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drawings/drawing6.xml" ContentType="application/vnd.openxmlformats-officedocument.drawing+xml"/>
  <Override PartName="/xl/comments6.xml" ContentType="application/vnd.openxmlformats-officedocument.spreadsheetml.comments+xml"/>
  <Override PartName="/xl/charts/chart4.xml" ContentType="application/vnd.openxmlformats-officedocument.drawingml.chart+xml"/>
  <Override PartName="/xl/drawings/drawing7.xml" ContentType="application/vnd.openxmlformats-officedocument.drawing+xml"/>
  <Override PartName="/xl/comments7.xml" ContentType="application/vnd.openxmlformats-officedocument.spreadsheetml.comments+xml"/>
  <Override PartName="/xl/charts/chart5.xml" ContentType="application/vnd.openxmlformats-officedocument.drawingml.chart+xml"/>
  <Override PartName="/xl/drawings/drawing8.xml" ContentType="application/vnd.openxmlformats-officedocument.drawing+xml"/>
  <Override PartName="/xl/comments8.xml" ContentType="application/vnd.openxmlformats-officedocument.spreadsheetml.comments+xml"/>
  <Override PartName="/xl/charts/chart6.xml" ContentType="application/vnd.openxmlformats-officedocument.drawingml.chart+xml"/>
  <Override PartName="/xl/drawings/drawing9.xml" ContentType="application/vnd.openxmlformats-officedocument.drawing+xml"/>
  <Override PartName="/xl/comments9.xml" ContentType="application/vnd.openxmlformats-officedocument.spreadsheetml.comments+xml"/>
  <Override PartName="/xl/charts/chart7.xml" ContentType="application/vnd.openxmlformats-officedocument.drawingml.chart+xml"/>
  <Override PartName="/xl/drawings/drawing10.xml" ContentType="application/vnd.openxmlformats-officedocument.drawing+xml"/>
  <Override PartName="/xl/comments10.xml" ContentType="application/vnd.openxmlformats-officedocument.spreadsheetml.comments+xml"/>
  <Override PartName="/xl/charts/chart8.xml" ContentType="application/vnd.openxmlformats-officedocument.drawingml.chart+xml"/>
  <Override PartName="/xl/drawings/drawing11.xml" ContentType="application/vnd.openxmlformats-officedocument.drawing+xml"/>
  <Override PartName="/xl/comments11.xml" ContentType="application/vnd.openxmlformats-officedocument.spreadsheetml.comments+xml"/>
  <Override PartName="/xl/charts/chart9.xml" ContentType="application/vnd.openxmlformats-officedocument.drawingml.chart+xml"/>
  <Override PartName="/xl/drawings/drawing12.xml" ContentType="application/vnd.openxmlformats-officedocument.drawing+xml"/>
  <Override PartName="/xl/comments12.xml" ContentType="application/vnd.openxmlformats-officedocument.spreadsheetml.comments+xml"/>
  <Override PartName="/xl/charts/chart10.xml" ContentType="application/vnd.openxmlformats-officedocument.drawingml.chart+xml"/>
  <Override PartName="/xl/drawings/drawing13.xml" ContentType="application/vnd.openxmlformats-officedocument.drawing+xml"/>
  <Override PartName="/xl/comments13.xml" ContentType="application/vnd.openxmlformats-officedocument.spreadsheetml.comments+xml"/>
  <Override PartName="/xl/charts/chart11.xml" ContentType="application/vnd.openxmlformats-officedocument.drawingml.chart+xml"/>
  <Override PartName="/xl/drawings/drawing14.xml" ContentType="application/vnd.openxmlformats-officedocument.drawing+xml"/>
  <Override PartName="/xl/comments14.xml" ContentType="application/vnd.openxmlformats-officedocument.spreadsheetml.comments+xml"/>
  <Override PartName="/xl/charts/chart12.xml" ContentType="application/vnd.openxmlformats-officedocument.drawingml.chart+xml"/>
  <Override PartName="/xl/drawings/drawing15.xml" ContentType="application/vnd.openxmlformats-officedocument.drawing+xml"/>
  <Override PartName="/xl/comments15.xml" ContentType="application/vnd.openxmlformats-officedocument.spreadsheetml.comments+xml"/>
  <Override PartName="/xl/charts/chart13.xml" ContentType="application/vnd.openxmlformats-officedocument.drawingml.chart+xml"/>
  <Override PartName="/xl/drawings/drawing16.xml" ContentType="application/vnd.openxmlformats-officedocument.drawing+xml"/>
  <Override PartName="/xl/comments16.xml" ContentType="application/vnd.openxmlformats-officedocument.spreadsheetml.comments+xml"/>
  <Override PartName="/xl/charts/chart14.xml" ContentType="application/vnd.openxmlformats-officedocument.drawingml.chart+xml"/>
  <Override PartName="/xl/drawings/drawing17.xml" ContentType="application/vnd.openxmlformats-officedocument.drawing+xml"/>
  <Override PartName="/xl/comments17.xml" ContentType="application/vnd.openxmlformats-officedocument.spreadsheetml.comments+xml"/>
  <Override PartName="/xl/charts/chart15.xml" ContentType="application/vnd.openxmlformats-officedocument.drawingml.chart+xml"/>
  <Override PartName="/xl/drawings/drawing18.xml" ContentType="application/vnd.openxmlformats-officedocument.drawing+xml"/>
  <Override PartName="/xl/comments18.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9.xml" ContentType="application/vnd.openxmlformats-officedocument.drawing+xml"/>
  <Override PartName="/xl/comments19.xml" ContentType="application/vnd.openxmlformats-officedocument.spreadsheetml.comments+xml"/>
  <Override PartName="/xl/charts/chart18.xml" ContentType="application/vnd.openxmlformats-officedocument.drawingml.chart+xml"/>
  <Override PartName="/xl/drawings/drawing20.xml" ContentType="application/vnd.openxmlformats-officedocument.drawing+xml"/>
  <Override PartName="/xl/comments20.xml" ContentType="application/vnd.openxmlformats-officedocument.spreadsheetml.comments+xml"/>
  <Override PartName="/xl/charts/chart19.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checkCompatibility="1"/>
  <mc:AlternateContent xmlns:mc="http://schemas.openxmlformats.org/markup-compatibility/2006">
    <mc:Choice Requires="x15">
      <x15ac:absPath xmlns:x15ac="http://schemas.microsoft.com/office/spreadsheetml/2010/11/ac" url="https://axa365-my.sharepoint.com/personal/olivier_dewell_axa_be/Documents/Copy_K/Library2/ALM_Treas/ALL/xls/"/>
    </mc:Choice>
  </mc:AlternateContent>
  <xr:revisionPtr revIDLastSave="1" documentId="8_{C077BDDB-6F1B-47F5-85C2-08A7830DD14F}" xr6:coauthVersionLast="47" xr6:coauthVersionMax="47" xr10:uidLastSave="{212417E7-A935-4F51-9FD5-2C7B6B62D017}"/>
  <bookViews>
    <workbookView xWindow="45" yWindow="30" windowWidth="29100" windowHeight="14475" tabRatio="664" xr2:uid="{00000000-000D-0000-FFFF-FFFF00000000}"/>
  </bookViews>
  <sheets>
    <sheet name="BBG rates" sheetId="6" r:id="rId1"/>
    <sheet name="Eligibility_t1" sheetId="24" r:id="rId2"/>
    <sheet name="Eligibility_t2" sheetId="25" r:id="rId3"/>
    <sheet name="Curves" sheetId="27" r:id="rId4"/>
    <sheet name="FundingMix" sheetId="26" r:id="rId5"/>
    <sheet name="Mortgage20Y_111" sheetId="14" r:id="rId6"/>
    <sheet name="Mortgage15Y_111" sheetId="13" r:id="rId7"/>
    <sheet name="Mortgage10Y_111" sheetId="12" r:id="rId8"/>
    <sheet name="Mortgage10Y_555" sheetId="11" r:id="rId9"/>
    <sheet name="Mortgage15Y_555" sheetId="10" r:id="rId10"/>
    <sheet name="Mortgage20Y_555" sheetId="9" r:id="rId11"/>
    <sheet name="Mortgage25Y_555" sheetId="8" r:id="rId12"/>
    <sheet name="Mortgage25Y_1055" sheetId="7" r:id="rId13"/>
    <sheet name="Mortgage25Y_2055" sheetId="4" r:id="rId14"/>
    <sheet name="MortgageFix5Y" sheetId="16" r:id="rId15"/>
    <sheet name="MortgageFix10Y" sheetId="17" r:id="rId16"/>
    <sheet name="MortgageFix13Y" sheetId="18" r:id="rId17"/>
    <sheet name="MortgageFix15Y" sheetId="19" r:id="rId18"/>
    <sheet name="MortgageFix18Y" sheetId="20" r:id="rId19"/>
    <sheet name="MortgageFix20Y" sheetId="21" r:id="rId20"/>
    <sheet name="MortgageFix25Y" sheetId="22" r:id="rId21"/>
    <sheet name="MortgageFix30Y" sheetId="23" r:id="rId22"/>
  </sheets>
  <functionGroups builtInGroupCount="19"/>
  <externalReferences>
    <externalReference r:id="rId23"/>
    <externalReference r:id="rId24"/>
    <externalReference r:id="rId25"/>
  </externalReferences>
  <definedNames>
    <definedName name="CAP_CB">'BBG rates'!$U$5</definedName>
    <definedName name="CAP_Senior">'BBG rates'!$U$4</definedName>
    <definedName name="echeances" localSheetId="7">OFFSET(Mortgage10Y_111!$A$21,0,0,Mortgage10Y_111!$I$8+1)</definedName>
    <definedName name="echeances" localSheetId="8">OFFSET(Mortgage10Y_555!$A$21,0,0,Mortgage10Y_555!$I$8+1)</definedName>
    <definedName name="echeances" localSheetId="6">OFFSET(Mortgage15Y_111!$A$21,0,0,Mortgage15Y_111!$I$8+1)</definedName>
    <definedName name="echeances" localSheetId="9">OFFSET(Mortgage15Y_555!$A$21,0,0,Mortgage15Y_555!$I$8+1)</definedName>
    <definedName name="echeances" localSheetId="5">OFFSET(Mortgage20Y_111!$A$21,0,0,Mortgage20Y_111!$I$8+1)</definedName>
    <definedName name="echeances" localSheetId="10">OFFSET(Mortgage20Y_555!$A$21,0,0,Mortgage20Y_555!$I$8+1)</definedName>
    <definedName name="echeances" localSheetId="12">OFFSET(Mortgage25Y_1055!$A$21,0,0,Mortgage25Y_1055!$I$8+1)</definedName>
    <definedName name="echeances" localSheetId="11">OFFSET(Mortgage25Y_555!$A$21,0,0,Mortgage25Y_555!$I$8+1)</definedName>
    <definedName name="echeances" localSheetId="15">OFFSET(MortgageFix10Y!$A$21,0,0,MortgageFix10Y!$I$8+1)</definedName>
    <definedName name="echeances" localSheetId="16">OFFSET(MortgageFix13Y!$A$21,0,0,MortgageFix13Y!$I$8+1)</definedName>
    <definedName name="echeances" localSheetId="17">OFFSET(MortgageFix15Y!$A$21,0,0,MortgageFix15Y!$I$8+1)</definedName>
    <definedName name="echeances" localSheetId="18">OFFSET(MortgageFix18Y!$A$21,0,0,MortgageFix18Y!$I$8+1)</definedName>
    <definedName name="echeances" localSheetId="19">OFFSET(MortgageFix20Y!$A$21,0,0,MortgageFix20Y!$I$8+1)</definedName>
    <definedName name="echeances" localSheetId="20">OFFSET(MortgageFix25Y!$A$21,0,0,MortgageFix25Y!$I$8+1)</definedName>
    <definedName name="echeances" localSheetId="21">OFFSET(MortgageFix30Y!$A$21,0,0,MortgageFix30Y!$I$8+1)</definedName>
    <definedName name="echeances" localSheetId="14">OFFSET(MortgageFix5Y!$A$21,0,0,MortgageFix5Y!$I$8+1)</definedName>
    <definedName name="echeances">OFFSET(Mortgage25Y_2055!$A$21,0,0,Mortgage25Y_2055!$I$8+1)</definedName>
    <definedName name="EMTN_Addon">'BBG rates'!$U$8</definedName>
    <definedName name="Outstanding" localSheetId="7">OFFSET(Mortgage10Y_111!$E$21,0,0,Mortgage10Y_111!$I$8+1)</definedName>
    <definedName name="Outstanding" localSheetId="8">OFFSET(Mortgage10Y_555!$E$21,0,0,Mortgage10Y_555!$I$8+1)</definedName>
    <definedName name="Outstanding" localSheetId="6">OFFSET(Mortgage15Y_111!$E$21,0,0,Mortgage15Y_111!$I$8+1)</definedName>
    <definedName name="Outstanding" localSheetId="9">OFFSET(Mortgage15Y_555!$E$21,0,0,Mortgage15Y_555!$I$8+1)</definedName>
    <definedName name="Outstanding" localSheetId="5">OFFSET(Mortgage20Y_111!$E$21,0,0,Mortgage20Y_111!$I$8+1)</definedName>
    <definedName name="Outstanding" localSheetId="10">OFFSET(Mortgage20Y_555!$E$21,0,0,Mortgage20Y_555!$I$8+1)</definedName>
    <definedName name="Outstanding" localSheetId="12">OFFSET(Mortgage25Y_1055!$E$21,0,0,Mortgage25Y_1055!$I$8+1)</definedName>
    <definedName name="Outstanding" localSheetId="11">OFFSET(Mortgage25Y_555!$E$21,0,0,Mortgage25Y_555!$I$8+1)</definedName>
    <definedName name="Outstanding" localSheetId="15">OFFSET(MortgageFix10Y!$E$21,0,0,MortgageFix10Y!$I$8+1)</definedName>
    <definedName name="Outstanding" localSheetId="16">OFFSET(MortgageFix13Y!$E$21,0,0,MortgageFix13Y!$I$8+1)</definedName>
    <definedName name="Outstanding" localSheetId="17">OFFSET(MortgageFix15Y!$E$21,0,0,MortgageFix15Y!$I$8+1)</definedName>
    <definedName name="Outstanding" localSheetId="18">OFFSET(MortgageFix18Y!$E$21,0,0,MortgageFix18Y!$I$8+1)</definedName>
    <definedName name="Outstanding" localSheetId="19">OFFSET(MortgageFix20Y!$E$21,0,0,MortgageFix20Y!$I$8+1)</definedName>
    <definedName name="Outstanding" localSheetId="20">OFFSET(MortgageFix25Y!$E$21,0,0,MortgageFix25Y!$I$8+1)</definedName>
    <definedName name="Outstanding" localSheetId="21">OFFSET(MortgageFix30Y!$E$21,0,0,MortgageFix30Y!$I$8+1)</definedName>
    <definedName name="Outstanding" localSheetId="14">OFFSET(MortgageFix5Y!$E$21,0,0,MortgageFix5Y!$I$8+1)</definedName>
    <definedName name="Outstanding">OFFSET(Mortgage25Y_2055!$E$21,0,0,Mortgage25Y_2055!$I$8+1)</definedName>
    <definedName name="Outstanding2" localSheetId="7">OFFSET(Mortgage10Y_111!$N$21,0,0,Mortgage10Y_111!$I$8+1)</definedName>
    <definedName name="Outstanding2" localSheetId="8">OFFSET(Mortgage10Y_555!$N$21,0,0,Mortgage10Y_555!$I$8+1)</definedName>
    <definedName name="Outstanding2" localSheetId="6">OFFSET(Mortgage15Y_111!$N$21,0,0,Mortgage15Y_111!$I$8+1)</definedName>
    <definedName name="Outstanding2" localSheetId="9">OFFSET(Mortgage15Y_555!$N$21,0,0,Mortgage15Y_555!$I$8+1)</definedName>
    <definedName name="Outstanding2" localSheetId="5">OFFSET(Mortgage20Y_111!$N$21,0,0,Mortgage20Y_111!$I$8+1)</definedName>
    <definedName name="Outstanding2" localSheetId="10">OFFSET(Mortgage20Y_555!$N$21,0,0,Mortgage20Y_555!$I$8+1)</definedName>
    <definedName name="Outstanding2" localSheetId="12">OFFSET(Mortgage25Y_1055!$N$21,0,0,Mortgage25Y_1055!$I$8+1)</definedName>
    <definedName name="Outstanding2" localSheetId="11">OFFSET(Mortgage25Y_555!$N$21,0,0,Mortgage25Y_555!$I$8+1)</definedName>
    <definedName name="Outstanding2" localSheetId="15">OFFSET(MortgageFix10Y!$N$21,0,0,MortgageFix10Y!$I$8+1)</definedName>
    <definedName name="Outstanding2" localSheetId="16">OFFSET(MortgageFix13Y!$N$21,0,0,MortgageFix13Y!$I$8+1)</definedName>
    <definedName name="Outstanding2" localSheetId="17">OFFSET(MortgageFix15Y!$N$21,0,0,MortgageFix15Y!$I$8+1)</definedName>
    <definedName name="Outstanding2" localSheetId="18">OFFSET(MortgageFix18Y!$N$21,0,0,MortgageFix18Y!$I$8+1)</definedName>
    <definedName name="Outstanding2" localSheetId="19">OFFSET(MortgageFix20Y!$N$21,0,0,MortgageFix20Y!$I$8+1)</definedName>
    <definedName name="Outstanding2" localSheetId="20">OFFSET(MortgageFix25Y!$N$21,0,0,MortgageFix25Y!$I$8+1)</definedName>
    <definedName name="Outstanding2" localSheetId="21">OFFSET(MortgageFix30Y!$N$21,0,0,MortgageFix30Y!$I$8+1)</definedName>
    <definedName name="Outstanding2" localSheetId="14">OFFSET(MortgageFix5Y!$N$21,0,0,MortgageFix5Y!$I$8+1)</definedName>
    <definedName name="Outstanding2">OFFSET(Mortgage25Y_2055!$N$21,0,0,Mortgage25Y_2055!$I$8+1)</definedName>
    <definedName name="outstandingNoPrepay" localSheetId="7">OFFSET(Mortgage10Y_111!$A$21,0,0,Mortgage10Y_111!#REF!+1)</definedName>
    <definedName name="outstandingNoPrepay" localSheetId="8">OFFSET(Mortgage10Y_555!$A$21,0,0,Mortgage10Y_555!#REF!+1)</definedName>
    <definedName name="outstandingNoPrepay" localSheetId="6">OFFSET(Mortgage15Y_111!$A$21,0,0,Mortgage15Y_111!#REF!+1)</definedName>
    <definedName name="outstandingNoPrepay" localSheetId="9">OFFSET(Mortgage15Y_555!$A$21,0,0,Mortgage15Y_555!#REF!+1)</definedName>
    <definedName name="outstandingNoPrepay" localSheetId="5">OFFSET(Mortgage20Y_111!$A$21,0,0,Mortgage20Y_111!#REF!+1)</definedName>
    <definedName name="outstandingNoPrepay" localSheetId="10">OFFSET(Mortgage20Y_555!$A$21,0,0,Mortgage20Y_555!#REF!+1)</definedName>
    <definedName name="outstandingNoPrepay" localSheetId="12">OFFSET(Mortgage25Y_1055!$A$21,0,0,Mortgage25Y_1055!#REF!+1)</definedName>
    <definedName name="outstandingNoPrepay" localSheetId="11">OFFSET(Mortgage25Y_555!$A$21,0,0,Mortgage25Y_555!#REF!+1)</definedName>
    <definedName name="outstandingNoPrepay" localSheetId="15">OFFSET(MortgageFix10Y!$A$21,0,0,MortgageFix10Y!#REF!+1)</definedName>
    <definedName name="outstandingNoPrepay" localSheetId="16">OFFSET(MortgageFix13Y!$A$21,0,0,MortgageFix13Y!#REF!+1)</definedName>
    <definedName name="outstandingNoPrepay" localSheetId="17">OFFSET(MortgageFix15Y!$A$21,0,0,MortgageFix15Y!#REF!+1)</definedName>
    <definedName name="outstandingNoPrepay" localSheetId="18">OFFSET(MortgageFix18Y!$A$21,0,0,MortgageFix18Y!#REF!+1)</definedName>
    <definedName name="outstandingNoPrepay" localSheetId="19">OFFSET(MortgageFix20Y!$A$21,0,0,MortgageFix20Y!#REF!+1)</definedName>
    <definedName name="outstandingNoPrepay" localSheetId="20">OFFSET(MortgageFix25Y!$A$21,0,0,MortgageFix25Y!#REF!+1)</definedName>
    <definedName name="outstandingNoPrepay" localSheetId="21">OFFSET(MortgageFix30Y!$A$21,0,0,MortgageFix30Y!#REF!+1)</definedName>
    <definedName name="outstandingNoPrepay" localSheetId="14">OFFSET(MortgageFix5Y!$A$21,0,0,MortgageFix5Y!#REF!+1)</definedName>
    <definedName name="outstandingNoPrepay">OFFSET(Mortgage25Y_2055!$A$21,0,0,Mortgage25Y_2055!#REF!+1)</definedName>
    <definedName name="_xlnm.Print_Area" localSheetId="7">Mortgage10Y_111!$T$20:$W$57</definedName>
    <definedName name="_xlnm.Print_Area" localSheetId="8">Mortgage10Y_555!$T$20:$W$57</definedName>
    <definedName name="_xlnm.Print_Area" localSheetId="6">Mortgage15Y_111!$T$20:$W$57</definedName>
    <definedName name="_xlnm.Print_Area" localSheetId="9">Mortgage15Y_555!$T$20:$W$57</definedName>
    <definedName name="_xlnm.Print_Area" localSheetId="5">Mortgage20Y_111!$T$20:$W$57</definedName>
    <definedName name="_xlnm.Print_Area" localSheetId="10">Mortgage20Y_555!$T$20:$W$57</definedName>
    <definedName name="_xlnm.Print_Area" localSheetId="12">Mortgage25Y_1055!$T$20:$W$57</definedName>
    <definedName name="_xlnm.Print_Area" localSheetId="13">Mortgage25Y_2055!$T$20:$W$57</definedName>
    <definedName name="_xlnm.Print_Area" localSheetId="11">Mortgage25Y_555!$T$20:$W$57</definedName>
    <definedName name="_xlnm.Print_Area" localSheetId="15">MortgageFix10Y!$T$20:$W$57</definedName>
    <definedName name="_xlnm.Print_Area" localSheetId="16">MortgageFix13Y!$T$20:$W$57</definedName>
    <definedName name="_xlnm.Print_Area" localSheetId="17">MortgageFix15Y!$T$20:$W$57</definedName>
    <definedName name="_xlnm.Print_Area" localSheetId="18">MortgageFix18Y!$T$20:$W$57</definedName>
    <definedName name="_xlnm.Print_Area" localSheetId="19">MortgageFix20Y!$T$20:$W$57</definedName>
    <definedName name="_xlnm.Print_Area" localSheetId="20">MortgageFix25Y!$T$20:$W$57</definedName>
    <definedName name="_xlnm.Print_Area" localSheetId="21">MortgageFix30Y!$T$20:$W$57</definedName>
    <definedName name="_xlnm.Print_Area" localSheetId="14">MortgageFix5Y!$T$20:$W$57</definedName>
    <definedName name="Sec_Factor_Inelligible">'BBG rates'!$Z$4</definedName>
    <definedName name="Sec_Factor_OC">'BBG rates'!$AB$6</definedName>
    <definedName name="Senior_LP_Table">'BBG rates'!$X$24:$Y$65</definedName>
    <definedName name="Senior_LP_TYPE">'BBG rates'!$U$7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26" l="1"/>
  <c r="G3" i="26" s="1"/>
  <c r="H3" i="26" s="1"/>
  <c r="I3" i="26" s="1"/>
  <c r="J3" i="26" s="1"/>
  <c r="K3" i="26" s="1"/>
  <c r="L3" i="26" s="1"/>
  <c r="M3" i="26" s="1"/>
  <c r="N3" i="26" s="1"/>
  <c r="O3" i="26" s="1"/>
  <c r="P3" i="26" s="1"/>
  <c r="Q3" i="26" s="1"/>
  <c r="R3" i="26" s="1"/>
  <c r="S3" i="26" s="1"/>
  <c r="T3" i="26" s="1"/>
  <c r="U3" i="26" s="1"/>
  <c r="V3" i="26" s="1"/>
  <c r="W3" i="26" s="1"/>
  <c r="X3" i="26" s="1"/>
  <c r="Y3" i="26" s="1"/>
  <c r="Z3" i="26" s="1"/>
  <c r="AA3" i="26" s="1"/>
  <c r="AB3" i="26" s="1"/>
  <c r="AC3" i="26" s="1"/>
  <c r="AD3" i="26" s="1"/>
  <c r="AE3" i="26" s="1"/>
  <c r="AF3" i="26" s="1"/>
  <c r="AG3" i="26" s="1"/>
  <c r="AH3" i="26" s="1"/>
  <c r="AI3" i="26" s="1"/>
  <c r="C13" i="26" l="1"/>
  <c r="E19" i="25" l="1"/>
  <c r="J19" i="25"/>
  <c r="J4" i="25" l="1"/>
  <c r="N4" i="25" s="1"/>
  <c r="J15" i="25"/>
  <c r="B32" i="25"/>
  <c r="H19" i="25"/>
  <c r="G19" i="25"/>
  <c r="P16" i="25"/>
  <c r="P17" i="25" s="1"/>
  <c r="K15" i="25"/>
  <c r="H15" i="25"/>
  <c r="G15" i="25" s="1"/>
  <c r="H14" i="25"/>
  <c r="P15" i="25" s="1"/>
  <c r="H13" i="25"/>
  <c r="G13" i="25" s="1"/>
  <c r="F8" i="25"/>
  <c r="E8" i="25"/>
  <c r="E9" i="25" s="1"/>
  <c r="F9" i="25" s="1"/>
  <c r="K5" i="25"/>
  <c r="D13" i="25" s="1"/>
  <c r="E5" i="25"/>
  <c r="B7" i="25" s="1"/>
  <c r="B9" i="25" s="1"/>
  <c r="K4" i="25"/>
  <c r="J5" i="25" l="1"/>
  <c r="L5" i="25" s="1"/>
  <c r="G14" i="25"/>
  <c r="J6" i="25" l="1"/>
  <c r="K6" i="25" s="1"/>
  <c r="C13" i="25"/>
  <c r="E13" i="25" s="1"/>
  <c r="J13" i="25" s="1"/>
  <c r="K13" i="25" l="1"/>
  <c r="L6" i="25"/>
  <c r="C14" i="25"/>
  <c r="J7" i="25"/>
  <c r="L13" i="25" l="1"/>
  <c r="D14" i="25"/>
  <c r="E14" i="25" s="1"/>
  <c r="J14" i="25" s="1"/>
  <c r="K7" i="25"/>
  <c r="K14" i="25" l="1"/>
  <c r="E20" i="25"/>
  <c r="K19" i="25"/>
  <c r="L19" i="25" s="1"/>
  <c r="L14" i="25" l="1"/>
  <c r="J20" i="25"/>
  <c r="K20" i="25"/>
  <c r="L20" i="25" l="1"/>
  <c r="B32" i="24" l="1"/>
  <c r="I4" i="24" l="1"/>
  <c r="I5" i="24"/>
  <c r="H5" i="24" s="1"/>
  <c r="C13" i="24" s="1"/>
  <c r="I13" i="24" s="1"/>
  <c r="H15" i="24"/>
  <c r="I15" i="24"/>
  <c r="N16" i="24"/>
  <c r="N17" i="24" s="1"/>
  <c r="N15" i="24"/>
  <c r="E13" i="24"/>
  <c r="J5" i="24" l="1"/>
  <c r="H6" i="24"/>
  <c r="H13" i="24"/>
  <c r="J13" i="24" s="1"/>
  <c r="F19" i="24"/>
  <c r="E19" i="24" s="1"/>
  <c r="F15" i="24"/>
  <c r="E15" i="24" s="1"/>
  <c r="F14" i="24"/>
  <c r="E14" i="24" s="1"/>
  <c r="F13" i="24"/>
  <c r="D8" i="24"/>
  <c r="C5" i="24"/>
  <c r="C8" i="24" s="1"/>
  <c r="C9" i="24" s="1"/>
  <c r="H7" i="24" l="1"/>
  <c r="I6" i="24"/>
  <c r="I7" i="24" s="1"/>
  <c r="B7" i="24"/>
  <c r="B9" i="24" s="1"/>
  <c r="D9" i="24" s="1"/>
  <c r="T35" i="6"/>
  <c r="T34" i="6" s="1"/>
  <c r="T33" i="6" s="1"/>
  <c r="T32" i="6" s="1"/>
  <c r="T31" i="6" s="1"/>
  <c r="T30" i="6" s="1"/>
  <c r="T29" i="6" s="1"/>
  <c r="T28" i="6" s="1"/>
  <c r="T27" i="6" s="1"/>
  <c r="T26" i="6" s="1"/>
  <c r="T25" i="6" s="1"/>
  <c r="C19" i="24" l="1"/>
  <c r="H19" i="24" s="1"/>
  <c r="J6" i="24"/>
  <c r="C14" i="24"/>
  <c r="AC40" i="6"/>
  <c r="I19" i="24" l="1"/>
  <c r="I14" i="24"/>
  <c r="I20" i="24" s="1"/>
  <c r="H14" i="24"/>
  <c r="C20" i="24"/>
  <c r="J19" i="24"/>
  <c r="AG18" i="23"/>
  <c r="AG18" i="22"/>
  <c r="AG18" i="21"/>
  <c r="AG18" i="20"/>
  <c r="AG18" i="19"/>
  <c r="AG18" i="18"/>
  <c r="AG18" i="17"/>
  <c r="J14" i="24" l="1"/>
  <c r="H20" i="24"/>
  <c r="J20" i="24" s="1"/>
  <c r="AG18" i="16"/>
  <c r="AI381" i="23" l="1"/>
  <c r="D381" i="23"/>
  <c r="R381" i="23" s="1"/>
  <c r="W381" i="23"/>
  <c r="V381" i="23"/>
  <c r="X381" i="23" l="1"/>
  <c r="AI380" i="23"/>
  <c r="D380" i="23"/>
  <c r="R380" i="23" l="1"/>
  <c r="AI379" i="23"/>
  <c r="V380" i="23"/>
  <c r="W380" i="23"/>
  <c r="X380" i="23" l="1"/>
  <c r="D379" i="23"/>
  <c r="R379" i="23" l="1"/>
  <c r="AI378" i="23"/>
  <c r="W379" i="23"/>
  <c r="V379" i="23"/>
  <c r="X379" i="23" l="1"/>
  <c r="D378" i="23"/>
  <c r="R378" i="23" l="1"/>
  <c r="AI377" i="23"/>
  <c r="V378" i="23"/>
  <c r="W378" i="23"/>
  <c r="X378" i="23" l="1"/>
  <c r="D377" i="23"/>
  <c r="R377" i="23" l="1"/>
  <c r="AI376" i="23"/>
  <c r="W377" i="23"/>
  <c r="V377" i="23"/>
  <c r="X377" i="23" l="1"/>
  <c r="D376" i="23"/>
  <c r="R376" i="23" s="1"/>
  <c r="V376" i="23"/>
  <c r="W376" i="23"/>
  <c r="X376" i="23" l="1"/>
  <c r="AI375" i="23"/>
  <c r="D375" i="23"/>
  <c r="R375" i="23" l="1"/>
  <c r="AI374" i="23"/>
  <c r="W375" i="23"/>
  <c r="V375" i="23"/>
  <c r="X375" i="23" l="1"/>
  <c r="D374" i="23"/>
  <c r="R374" i="23" l="1"/>
  <c r="AI373" i="23"/>
  <c r="W374" i="23"/>
  <c r="V374" i="23"/>
  <c r="X374" i="23" l="1"/>
  <c r="D373" i="23"/>
  <c r="R373" i="23" l="1"/>
  <c r="AI372" i="23"/>
  <c r="V373" i="23"/>
  <c r="W373" i="23"/>
  <c r="X373" i="23" l="1"/>
  <c r="D372" i="23"/>
  <c r="R372" i="23" l="1"/>
  <c r="AI371" i="23"/>
  <c r="W372" i="23"/>
  <c r="V372" i="23"/>
  <c r="X372" i="23" l="1"/>
  <c r="D371" i="23"/>
  <c r="R371" i="23" l="1"/>
  <c r="AI370" i="23"/>
  <c r="V371" i="23"/>
  <c r="W371" i="23"/>
  <c r="X371" i="23" l="1"/>
  <c r="D370" i="23"/>
  <c r="R370" i="23" l="1"/>
  <c r="AI369" i="23"/>
  <c r="W370" i="23"/>
  <c r="V370" i="23"/>
  <c r="X370" i="23" l="1"/>
  <c r="D369" i="23"/>
  <c r="R369" i="23" l="1"/>
  <c r="AI368" i="23"/>
  <c r="V369" i="23"/>
  <c r="W369" i="23"/>
  <c r="X369" i="23" l="1"/>
  <c r="D368" i="23"/>
  <c r="R368" i="23" l="1"/>
  <c r="AI367" i="23"/>
  <c r="W368" i="23"/>
  <c r="V368" i="23"/>
  <c r="X368" i="23" l="1"/>
  <c r="D367" i="23"/>
  <c r="R367" i="23" l="1"/>
  <c r="AI366" i="23"/>
  <c r="V367" i="23"/>
  <c r="W367" i="23"/>
  <c r="X367" i="23" l="1"/>
  <c r="D366" i="23"/>
  <c r="R366" i="23" l="1"/>
  <c r="AI365" i="23"/>
  <c r="V366" i="23"/>
  <c r="W366" i="23"/>
  <c r="X366" i="23" l="1"/>
  <c r="D365" i="23"/>
  <c r="R365" i="23" l="1"/>
  <c r="AI364" i="23"/>
  <c r="W365" i="23"/>
  <c r="V365" i="23"/>
  <c r="X365" i="23" l="1"/>
  <c r="D364" i="23"/>
  <c r="R364" i="23" l="1"/>
  <c r="AI363" i="23"/>
  <c r="W364" i="23"/>
  <c r="V364" i="23"/>
  <c r="X364" i="23" l="1"/>
  <c r="D363" i="23"/>
  <c r="R363" i="23" l="1"/>
  <c r="AI362" i="23"/>
  <c r="V363" i="23"/>
  <c r="W363" i="23"/>
  <c r="X363" i="23" l="1"/>
  <c r="D362" i="23"/>
  <c r="R362" i="23" l="1"/>
  <c r="AI361" i="23"/>
  <c r="V362" i="23"/>
  <c r="W362" i="23"/>
  <c r="X362" i="23" l="1"/>
  <c r="D361" i="23"/>
  <c r="R361" i="23" l="1"/>
  <c r="AI360" i="23"/>
  <c r="V361" i="23"/>
  <c r="W361" i="23"/>
  <c r="X361" i="23" l="1"/>
  <c r="D360" i="23"/>
  <c r="R360" i="23" l="1"/>
  <c r="AI359" i="23"/>
  <c r="W360" i="23"/>
  <c r="V360" i="23"/>
  <c r="X360" i="23" l="1"/>
  <c r="D359" i="23"/>
  <c r="R359" i="23" l="1"/>
  <c r="AI358" i="23"/>
  <c r="W359" i="23"/>
  <c r="V359" i="23"/>
  <c r="X359" i="23" l="1"/>
  <c r="D358" i="23"/>
  <c r="R358" i="23" l="1"/>
  <c r="AI357" i="23"/>
  <c r="V358" i="23"/>
  <c r="W358" i="23"/>
  <c r="X358" i="23" l="1"/>
  <c r="D357" i="23"/>
  <c r="R357" i="23" l="1"/>
  <c r="AI356" i="23"/>
  <c r="W357" i="23"/>
  <c r="V357" i="23"/>
  <c r="X357" i="23" l="1"/>
  <c r="D356" i="23"/>
  <c r="R356" i="23" l="1"/>
  <c r="AI355" i="23"/>
  <c r="V356" i="23"/>
  <c r="W356" i="23"/>
  <c r="X356" i="23" l="1"/>
  <c r="D355" i="23"/>
  <c r="R355" i="23" l="1"/>
  <c r="AI354" i="23"/>
  <c r="V355" i="23"/>
  <c r="W355" i="23"/>
  <c r="X355" i="23" l="1"/>
  <c r="D354" i="23"/>
  <c r="R354" i="23" l="1"/>
  <c r="AI353" i="23"/>
  <c r="V354" i="23"/>
  <c r="W354" i="23"/>
  <c r="X354" i="23" l="1"/>
  <c r="D353" i="23"/>
  <c r="R353" i="23" l="1"/>
  <c r="AI352" i="23"/>
  <c r="W353" i="23"/>
  <c r="V353" i="23"/>
  <c r="X353" i="23" l="1"/>
  <c r="D352" i="23"/>
  <c r="R352" i="23" l="1"/>
  <c r="AI351" i="23"/>
  <c r="V352" i="23"/>
  <c r="W352" i="23"/>
  <c r="X352" i="23" l="1"/>
  <c r="D351" i="23"/>
  <c r="R351" i="23" l="1"/>
  <c r="AI350" i="23"/>
  <c r="W351" i="23"/>
  <c r="V351" i="23"/>
  <c r="X351" i="23" l="1"/>
  <c r="D350" i="23"/>
  <c r="R350" i="23" l="1"/>
  <c r="AI349" i="23"/>
  <c r="V350" i="23"/>
  <c r="W350" i="23"/>
  <c r="X350" i="23" l="1"/>
  <c r="D349" i="23"/>
  <c r="R349" i="23" l="1"/>
  <c r="AI348" i="23"/>
  <c r="V349" i="23"/>
  <c r="W349" i="23"/>
  <c r="X349" i="23" l="1"/>
  <c r="D348" i="23"/>
  <c r="R348" i="23" l="1"/>
  <c r="AI347" i="23"/>
  <c r="V348" i="23"/>
  <c r="W348" i="23"/>
  <c r="X348" i="23" l="1"/>
  <c r="D347" i="23"/>
  <c r="R347" i="23" l="1"/>
  <c r="AI346" i="23"/>
  <c r="V347" i="23"/>
  <c r="W347" i="23"/>
  <c r="X347" i="23" l="1"/>
  <c r="D346" i="23"/>
  <c r="R346" i="23" l="1"/>
  <c r="AI345" i="23"/>
  <c r="V346" i="23"/>
  <c r="W346" i="23"/>
  <c r="X346" i="23" l="1"/>
  <c r="D345" i="23"/>
  <c r="R345" i="23" l="1"/>
  <c r="AI344" i="23"/>
  <c r="W345" i="23"/>
  <c r="V345" i="23"/>
  <c r="X345" i="23" l="1"/>
  <c r="D344" i="23"/>
  <c r="R344" i="23" l="1"/>
  <c r="AI343" i="23"/>
  <c r="V344" i="23"/>
  <c r="W344" i="23"/>
  <c r="X344" i="23" l="1"/>
  <c r="D343" i="23"/>
  <c r="R343" i="23" l="1"/>
  <c r="AI342" i="23"/>
  <c r="W343" i="23"/>
  <c r="V343" i="23"/>
  <c r="X343" i="23" l="1"/>
  <c r="D342" i="23"/>
  <c r="R342" i="23" l="1"/>
  <c r="AI341" i="23"/>
  <c r="V342" i="23"/>
  <c r="W342" i="23"/>
  <c r="X342" i="23" l="1"/>
  <c r="D341" i="23"/>
  <c r="R341" i="23" l="1"/>
  <c r="AI340" i="23"/>
  <c r="V341" i="23"/>
  <c r="W341" i="23"/>
  <c r="X341" i="23" l="1"/>
  <c r="D340" i="23"/>
  <c r="R340" i="23" l="1"/>
  <c r="AI339" i="23"/>
  <c r="V340" i="23"/>
  <c r="W340" i="23"/>
  <c r="X340" i="23" l="1"/>
  <c r="D339" i="23"/>
  <c r="R339" i="23" l="1"/>
  <c r="AI338" i="23"/>
  <c r="W339" i="23"/>
  <c r="V339" i="23"/>
  <c r="X339" i="23" l="1"/>
  <c r="D338" i="23"/>
  <c r="R338" i="23" l="1"/>
  <c r="AI337" i="23"/>
  <c r="W338" i="23"/>
  <c r="V338" i="23"/>
  <c r="X338" i="23" l="1"/>
  <c r="D337" i="23"/>
  <c r="R337" i="23" l="1"/>
  <c r="AI336" i="23"/>
  <c r="W337" i="23"/>
  <c r="V337" i="23"/>
  <c r="X337" i="23" l="1"/>
  <c r="D336" i="23"/>
  <c r="R336" i="23" l="1"/>
  <c r="AI335" i="23"/>
  <c r="W336" i="23"/>
  <c r="V336" i="23"/>
  <c r="X336" i="23" l="1"/>
  <c r="D335" i="23"/>
  <c r="R335" i="23" s="1"/>
  <c r="V335" i="23"/>
  <c r="W335" i="23"/>
  <c r="X335" i="23" l="1"/>
  <c r="AI334" i="23"/>
  <c r="D334" i="23"/>
  <c r="R334" i="23" l="1"/>
  <c r="AI333" i="23"/>
  <c r="V334" i="23"/>
  <c r="W334" i="23"/>
  <c r="X334" i="23" l="1"/>
  <c r="D333" i="23"/>
  <c r="R333" i="23" l="1"/>
  <c r="AI332" i="23"/>
  <c r="V333" i="23"/>
  <c r="W333" i="23"/>
  <c r="X333" i="23" l="1"/>
  <c r="D332" i="23"/>
  <c r="R332" i="23" l="1"/>
  <c r="AI331" i="23"/>
  <c r="V332" i="23"/>
  <c r="W332" i="23"/>
  <c r="X332" i="23" l="1"/>
  <c r="D331" i="23"/>
  <c r="R331" i="23" l="1"/>
  <c r="AI330" i="23"/>
  <c r="V331" i="23"/>
  <c r="W331" i="23"/>
  <c r="X331" i="23" l="1"/>
  <c r="D330" i="23"/>
  <c r="R330" i="23" l="1"/>
  <c r="AI329" i="23"/>
  <c r="V330" i="23"/>
  <c r="W330" i="23"/>
  <c r="X330" i="23" l="1"/>
  <c r="D329" i="23"/>
  <c r="R329" i="23" l="1"/>
  <c r="AI328" i="23"/>
  <c r="V329" i="23"/>
  <c r="W329" i="23"/>
  <c r="X329" i="23" l="1"/>
  <c r="D328" i="23"/>
  <c r="R328" i="23" l="1"/>
  <c r="AI327" i="23"/>
  <c r="W328" i="23"/>
  <c r="V328" i="23"/>
  <c r="X328" i="23" l="1"/>
  <c r="D327" i="23"/>
  <c r="R327" i="23" l="1"/>
  <c r="AI326" i="23"/>
  <c r="V327" i="23"/>
  <c r="W327" i="23"/>
  <c r="X327" i="23" l="1"/>
  <c r="D326" i="23"/>
  <c r="R326" i="23" l="1"/>
  <c r="AI325" i="23"/>
  <c r="V326" i="23"/>
  <c r="W326" i="23"/>
  <c r="X326" i="23" l="1"/>
  <c r="D325" i="23"/>
  <c r="R325" i="23" l="1"/>
  <c r="AI324" i="23"/>
  <c r="V325" i="23"/>
  <c r="W325" i="23"/>
  <c r="X325" i="23" l="1"/>
  <c r="D324" i="23"/>
  <c r="R324" i="23" l="1"/>
  <c r="AI323" i="23"/>
  <c r="V324" i="23"/>
  <c r="W324" i="23"/>
  <c r="X324" i="23" l="1"/>
  <c r="D323" i="23"/>
  <c r="R323" i="23" l="1"/>
  <c r="AI322" i="23"/>
  <c r="W323" i="23"/>
  <c r="V323" i="23"/>
  <c r="X323" i="23" l="1"/>
  <c r="D322" i="23"/>
  <c r="R322" i="23" l="1"/>
  <c r="AI321" i="23"/>
  <c r="V322" i="23"/>
  <c r="W322" i="23"/>
  <c r="X322" i="23" l="1"/>
  <c r="D321" i="23"/>
  <c r="R321" i="23" l="1"/>
  <c r="AI320" i="23"/>
  <c r="W321" i="23"/>
  <c r="V321" i="23"/>
  <c r="X321" i="23" l="1"/>
  <c r="D320" i="23"/>
  <c r="R320" i="23" l="1"/>
  <c r="AI319" i="23"/>
  <c r="W320" i="23"/>
  <c r="V320" i="23"/>
  <c r="X320" i="23" l="1"/>
  <c r="D319" i="23"/>
  <c r="R319" i="23" l="1"/>
  <c r="AI318" i="23"/>
  <c r="V319" i="23"/>
  <c r="W319" i="23"/>
  <c r="X319" i="23" l="1"/>
  <c r="D318" i="23"/>
  <c r="R318" i="23" l="1"/>
  <c r="AI317" i="23"/>
  <c r="V318" i="23"/>
  <c r="W318" i="23"/>
  <c r="X318" i="23" l="1"/>
  <c r="D317" i="23"/>
  <c r="R317" i="23" l="1"/>
  <c r="AI316" i="23"/>
  <c r="V317" i="23"/>
  <c r="W317" i="23"/>
  <c r="X317" i="23" l="1"/>
  <c r="D316" i="23"/>
  <c r="R316" i="23" l="1"/>
  <c r="AI315" i="23"/>
  <c r="W316" i="23"/>
  <c r="V316" i="23"/>
  <c r="X316" i="23" l="1"/>
  <c r="D315" i="23"/>
  <c r="R315" i="23" l="1"/>
  <c r="AI314" i="23"/>
  <c r="V315" i="23"/>
  <c r="W315" i="23"/>
  <c r="X315" i="23" l="1"/>
  <c r="D314" i="23"/>
  <c r="R314" i="23" l="1"/>
  <c r="AI313" i="23"/>
  <c r="V314" i="23"/>
  <c r="W314" i="23"/>
  <c r="X314" i="23" l="1"/>
  <c r="D313" i="23"/>
  <c r="R313" i="23" l="1"/>
  <c r="AI312" i="23"/>
  <c r="V313" i="23"/>
  <c r="W313" i="23"/>
  <c r="X313" i="23" l="1"/>
  <c r="D312" i="23"/>
  <c r="R312" i="23" l="1"/>
  <c r="AI311" i="23"/>
  <c r="W312" i="23"/>
  <c r="V312" i="23"/>
  <c r="X312" i="23" l="1"/>
  <c r="D311" i="23"/>
  <c r="R311" i="23" l="1"/>
  <c r="AI310" i="23"/>
  <c r="W311" i="23"/>
  <c r="V311" i="23"/>
  <c r="X311" i="23" l="1"/>
  <c r="D310" i="23"/>
  <c r="R310" i="23" l="1"/>
  <c r="AI309" i="23"/>
  <c r="V310" i="23"/>
  <c r="W310" i="23"/>
  <c r="X310" i="23" l="1"/>
  <c r="D309" i="23"/>
  <c r="R309" i="23" l="1"/>
  <c r="AI308" i="23"/>
  <c r="W309" i="23"/>
  <c r="V309" i="23"/>
  <c r="X309" i="23" l="1"/>
  <c r="D308" i="23"/>
  <c r="R308" i="23" l="1"/>
  <c r="AI307" i="23"/>
  <c r="V308" i="23"/>
  <c r="W308" i="23"/>
  <c r="X308" i="23" l="1"/>
  <c r="D307" i="23"/>
  <c r="R307" i="23" l="1"/>
  <c r="AI306" i="23"/>
  <c r="W307" i="23"/>
  <c r="V307" i="23"/>
  <c r="X307" i="23" l="1"/>
  <c r="D306" i="23"/>
  <c r="R306" i="23" l="1"/>
  <c r="AI305" i="23"/>
  <c r="V306" i="23"/>
  <c r="W306" i="23"/>
  <c r="X306" i="23" l="1"/>
  <c r="D305" i="23"/>
  <c r="R305" i="23" l="1"/>
  <c r="AI304" i="23"/>
  <c r="V305" i="23"/>
  <c r="W305" i="23"/>
  <c r="X305" i="23" l="1"/>
  <c r="D304" i="23"/>
  <c r="R304" i="23" l="1"/>
  <c r="AI303" i="23"/>
  <c r="V304" i="23"/>
  <c r="W304" i="23"/>
  <c r="X304" i="23" l="1"/>
  <c r="D303" i="23"/>
  <c r="R303" i="23" l="1"/>
  <c r="AI302" i="23"/>
  <c r="V303" i="23"/>
  <c r="W303" i="23"/>
  <c r="X303" i="23" l="1"/>
  <c r="D302" i="23"/>
  <c r="R302" i="23" l="1"/>
  <c r="AI301" i="23"/>
  <c r="V302" i="23"/>
  <c r="W302" i="23"/>
  <c r="X302" i="23" l="1"/>
  <c r="D301" i="23"/>
  <c r="R301" i="23" s="1"/>
  <c r="W301" i="23"/>
  <c r="V301" i="23"/>
  <c r="X301" i="23" l="1"/>
  <c r="AI300" i="23"/>
  <c r="D300" i="23"/>
  <c r="R300" i="23" l="1"/>
  <c r="AI299" i="23"/>
  <c r="W300" i="23"/>
  <c r="V300" i="23"/>
  <c r="X300" i="23" l="1"/>
  <c r="D299" i="23"/>
  <c r="R299" i="23" l="1"/>
  <c r="AI298" i="23"/>
  <c r="V299" i="23"/>
  <c r="W299" i="23"/>
  <c r="X299" i="23" l="1"/>
  <c r="D298" i="23"/>
  <c r="R298" i="23" l="1"/>
  <c r="AI297" i="23"/>
  <c r="V298" i="23"/>
  <c r="W298" i="23"/>
  <c r="X298" i="23" l="1"/>
  <c r="D297" i="23"/>
  <c r="R297" i="23" s="1"/>
  <c r="V297" i="23"/>
  <c r="W297" i="23"/>
  <c r="X297" i="23" l="1"/>
  <c r="AI296" i="23"/>
  <c r="D296" i="23"/>
  <c r="R296" i="23" l="1"/>
  <c r="AI295" i="23"/>
  <c r="V296" i="23"/>
  <c r="W296" i="23"/>
  <c r="X296" i="23" l="1"/>
  <c r="D295" i="23"/>
  <c r="R295" i="23" l="1"/>
  <c r="AI294" i="23"/>
  <c r="W295" i="23"/>
  <c r="V295" i="23"/>
  <c r="X295" i="23" l="1"/>
  <c r="D294" i="23"/>
  <c r="R294" i="23" s="1"/>
  <c r="W294" i="23"/>
  <c r="V294" i="23"/>
  <c r="X294" i="23" l="1"/>
  <c r="AI293" i="23"/>
  <c r="D293" i="23"/>
  <c r="R293" i="23" l="1"/>
  <c r="AI292" i="23"/>
  <c r="V293" i="23"/>
  <c r="W293" i="23"/>
  <c r="X293" i="23" l="1"/>
  <c r="D292" i="23"/>
  <c r="R292" i="23" l="1"/>
  <c r="AI291" i="23"/>
  <c r="V292" i="23"/>
  <c r="W292" i="23"/>
  <c r="X292" i="23" l="1"/>
  <c r="D291" i="23"/>
  <c r="R291" i="23" l="1"/>
  <c r="AI290" i="23"/>
  <c r="V291" i="23"/>
  <c r="W291" i="23"/>
  <c r="X291" i="23" l="1"/>
  <c r="D290" i="23"/>
  <c r="R290" i="23" l="1"/>
  <c r="AI289" i="23"/>
  <c r="V290" i="23"/>
  <c r="W290" i="23"/>
  <c r="X290" i="23" l="1"/>
  <c r="D289" i="23"/>
  <c r="R289" i="23" l="1"/>
  <c r="AI288" i="23"/>
  <c r="V289" i="23"/>
  <c r="W289" i="23"/>
  <c r="X289" i="23" l="1"/>
  <c r="D288" i="23"/>
  <c r="R288" i="23" s="1"/>
  <c r="W288" i="23"/>
  <c r="V288" i="23"/>
  <c r="X288" i="23" l="1"/>
  <c r="AI287" i="23"/>
  <c r="D287" i="23"/>
  <c r="R287" i="23" s="1"/>
  <c r="V287" i="23"/>
  <c r="W287" i="23"/>
  <c r="X287" i="23" l="1"/>
  <c r="AI286" i="23"/>
  <c r="D286" i="23"/>
  <c r="R286" i="23" l="1"/>
  <c r="AI285" i="23"/>
  <c r="W286" i="23"/>
  <c r="V286" i="23"/>
  <c r="X286" i="23" l="1"/>
  <c r="D285" i="23"/>
  <c r="R285" i="23" l="1"/>
  <c r="AI284" i="23"/>
  <c r="W285" i="23"/>
  <c r="V285" i="23"/>
  <c r="X285" i="23" l="1"/>
  <c r="D284" i="23"/>
  <c r="R284" i="23" l="1"/>
  <c r="AI283" i="23"/>
  <c r="V284" i="23"/>
  <c r="W284" i="23"/>
  <c r="X284" i="23" l="1"/>
  <c r="D283" i="23"/>
  <c r="R283" i="23" l="1"/>
  <c r="AI282" i="23"/>
  <c r="V283" i="23"/>
  <c r="W283" i="23"/>
  <c r="X283" i="23" l="1"/>
  <c r="D282" i="23"/>
  <c r="R282" i="23" l="1"/>
  <c r="AI281" i="23"/>
  <c r="W282" i="23"/>
  <c r="V282" i="23"/>
  <c r="X282" i="23" l="1"/>
  <c r="D281" i="23"/>
  <c r="R281" i="23" l="1"/>
  <c r="AI280" i="23"/>
  <c r="W281" i="23"/>
  <c r="V281" i="23"/>
  <c r="X281" i="23" l="1"/>
  <c r="D280" i="23"/>
  <c r="R280" i="23" l="1"/>
  <c r="AI279" i="23"/>
  <c r="V280" i="23"/>
  <c r="W280" i="23"/>
  <c r="X280" i="23" l="1"/>
  <c r="D279" i="23"/>
  <c r="R279" i="23" l="1"/>
  <c r="AI278" i="23"/>
  <c r="V279" i="23"/>
  <c r="W279" i="23"/>
  <c r="X279" i="23" l="1"/>
  <c r="D278" i="23"/>
  <c r="R278" i="23" l="1"/>
  <c r="AI277" i="23"/>
  <c r="V278" i="23"/>
  <c r="W278" i="23"/>
  <c r="X278" i="23" l="1"/>
  <c r="D277" i="23"/>
  <c r="R277" i="23" l="1"/>
  <c r="AI276" i="23"/>
  <c r="V277" i="23"/>
  <c r="W277" i="23"/>
  <c r="X277" i="23" l="1"/>
  <c r="D276" i="23"/>
  <c r="R276" i="23" l="1"/>
  <c r="AI275" i="23"/>
  <c r="V276" i="23"/>
  <c r="W276" i="23"/>
  <c r="X276" i="23" l="1"/>
  <c r="D275" i="23"/>
  <c r="R275" i="23" l="1"/>
  <c r="AI274" i="23"/>
  <c r="V275" i="23"/>
  <c r="W275" i="23"/>
  <c r="X275" i="23" l="1"/>
  <c r="D274" i="23"/>
  <c r="R274" i="23" s="1"/>
  <c r="V274" i="23"/>
  <c r="W274" i="23"/>
  <c r="X274" i="23" l="1"/>
  <c r="AI273" i="23"/>
  <c r="D273" i="23"/>
  <c r="R273" i="23" l="1"/>
  <c r="AI272" i="23"/>
  <c r="V273" i="23"/>
  <c r="W273" i="23"/>
  <c r="X273" i="23" l="1"/>
  <c r="D272" i="23"/>
  <c r="R272" i="23" l="1"/>
  <c r="AI271" i="23"/>
  <c r="V272" i="23"/>
  <c r="W272" i="23"/>
  <c r="X272" i="23" l="1"/>
  <c r="D271" i="23"/>
  <c r="R271" i="23" l="1"/>
  <c r="AI270" i="23"/>
  <c r="W271" i="23"/>
  <c r="V271" i="23"/>
  <c r="X271" i="23" l="1"/>
  <c r="D270" i="23"/>
  <c r="R270" i="23" l="1"/>
  <c r="AI269" i="23"/>
  <c r="V270" i="23"/>
  <c r="W270" i="23"/>
  <c r="X270" i="23" l="1"/>
  <c r="D269" i="23"/>
  <c r="R269" i="23" l="1"/>
  <c r="AI268" i="23"/>
  <c r="W269" i="23"/>
  <c r="V269" i="23"/>
  <c r="X269" i="23" l="1"/>
  <c r="D268" i="23"/>
  <c r="R268" i="23" l="1"/>
  <c r="AI267" i="23"/>
  <c r="W268" i="23"/>
  <c r="V268" i="23"/>
  <c r="X268" i="23" l="1"/>
  <c r="D267" i="23"/>
  <c r="R267" i="23" l="1"/>
  <c r="AI266" i="23"/>
  <c r="W267" i="23"/>
  <c r="V267" i="23"/>
  <c r="X267" i="23" l="1"/>
  <c r="D266" i="23"/>
  <c r="R266" i="23" l="1"/>
  <c r="AI265" i="23"/>
  <c r="W266" i="23"/>
  <c r="V266" i="23"/>
  <c r="X266" i="23" l="1"/>
  <c r="D265" i="23"/>
  <c r="R265" i="23" l="1"/>
  <c r="AI264" i="23"/>
  <c r="V265" i="23"/>
  <c r="W265" i="23"/>
  <c r="X265" i="23" l="1"/>
  <c r="D264" i="23"/>
  <c r="R264" i="23" l="1"/>
  <c r="AI263" i="23"/>
  <c r="V264" i="23"/>
  <c r="W264" i="23"/>
  <c r="X264" i="23" l="1"/>
  <c r="D263" i="23"/>
  <c r="R263" i="23" l="1"/>
  <c r="AI262" i="23"/>
  <c r="V263" i="23"/>
  <c r="W263" i="23"/>
  <c r="X263" i="23" l="1"/>
  <c r="D262" i="23"/>
  <c r="R262" i="23" l="1"/>
  <c r="AI261" i="23"/>
  <c r="V262" i="23"/>
  <c r="W262" i="23"/>
  <c r="X262" i="23" l="1"/>
  <c r="D261" i="23"/>
  <c r="R261" i="23" s="1"/>
  <c r="V261" i="23"/>
  <c r="W261" i="23"/>
  <c r="X261" i="23" l="1"/>
  <c r="AI260" i="23"/>
  <c r="D260" i="23"/>
  <c r="R260" i="23" s="1"/>
  <c r="V260" i="23"/>
  <c r="W260" i="23"/>
  <c r="X260" i="23" l="1"/>
  <c r="AI259" i="23"/>
  <c r="D259" i="23"/>
  <c r="R259" i="23" l="1"/>
  <c r="AI258" i="23"/>
  <c r="V259" i="23"/>
  <c r="W259" i="23"/>
  <c r="X259" i="23" l="1"/>
  <c r="D258" i="23"/>
  <c r="R258" i="23" s="1"/>
  <c r="W258" i="23"/>
  <c r="V258" i="23"/>
  <c r="X258" i="23" l="1"/>
  <c r="AI257" i="23"/>
  <c r="D257" i="23"/>
  <c r="R257" i="23" l="1"/>
  <c r="AI256" i="23"/>
  <c r="V257" i="23"/>
  <c r="W257" i="23"/>
  <c r="X257" i="23" l="1"/>
  <c r="D256" i="23"/>
  <c r="R256" i="23" l="1"/>
  <c r="AI255" i="23"/>
  <c r="V256" i="23"/>
  <c r="W256" i="23"/>
  <c r="X256" i="23" l="1"/>
  <c r="D255" i="23"/>
  <c r="R255" i="23" l="1"/>
  <c r="AI254" i="23"/>
  <c r="V255" i="23"/>
  <c r="W255" i="23"/>
  <c r="X255" i="23" l="1"/>
  <c r="D254" i="23"/>
  <c r="R254" i="23" l="1"/>
  <c r="AI253" i="23"/>
  <c r="V254" i="23"/>
  <c r="W254" i="23"/>
  <c r="X254" i="23" l="1"/>
  <c r="D253" i="23"/>
  <c r="R253" i="23" s="1"/>
  <c r="W253" i="23"/>
  <c r="V253" i="23"/>
  <c r="X253" i="23" l="1"/>
  <c r="AI252" i="23"/>
  <c r="D252" i="23"/>
  <c r="R252" i="23" s="1"/>
  <c r="W252" i="23"/>
  <c r="V252" i="23"/>
  <c r="X252" i="23" l="1"/>
  <c r="AI251" i="23"/>
  <c r="D251" i="23"/>
  <c r="R251" i="23" l="1"/>
  <c r="AI250" i="23"/>
  <c r="W251" i="23"/>
  <c r="V251" i="23"/>
  <c r="X251" i="23" l="1"/>
  <c r="D250" i="23"/>
  <c r="R250" i="23" l="1"/>
  <c r="AI249" i="23"/>
  <c r="V250" i="23"/>
  <c r="W250" i="23"/>
  <c r="X250" i="23" l="1"/>
  <c r="D249" i="23"/>
  <c r="R249" i="23" l="1"/>
  <c r="AI248" i="23"/>
  <c r="V249" i="23"/>
  <c r="W249" i="23"/>
  <c r="X249" i="23" l="1"/>
  <c r="D248" i="23"/>
  <c r="R248" i="23" l="1"/>
  <c r="AI247" i="23"/>
  <c r="V248" i="23"/>
  <c r="W248" i="23"/>
  <c r="X248" i="23" l="1"/>
  <c r="D247" i="23"/>
  <c r="R247" i="23" l="1"/>
  <c r="AI246" i="23"/>
  <c r="W247" i="23"/>
  <c r="V247" i="23"/>
  <c r="X247" i="23" l="1"/>
  <c r="D246" i="23"/>
  <c r="R246" i="23" s="1"/>
  <c r="W246" i="23"/>
  <c r="V246" i="23"/>
  <c r="X246" i="23" l="1"/>
  <c r="AI245" i="23"/>
  <c r="D245" i="23"/>
  <c r="R245" i="23" l="1"/>
  <c r="AI244" i="23"/>
  <c r="V245" i="23"/>
  <c r="W245" i="23"/>
  <c r="X245" i="23" l="1"/>
  <c r="D244" i="23"/>
  <c r="R244" i="23" l="1"/>
  <c r="AI243" i="23"/>
  <c r="W244" i="23"/>
  <c r="V244" i="23"/>
  <c r="X244" i="23" l="1"/>
  <c r="D243" i="23"/>
  <c r="R243" i="23" l="1"/>
  <c r="AI242" i="23"/>
  <c r="W243" i="23"/>
  <c r="V243" i="23"/>
  <c r="X243" i="23" l="1"/>
  <c r="D242" i="23"/>
  <c r="R242" i="23" l="1"/>
  <c r="AI241" i="23"/>
  <c r="V242" i="23"/>
  <c r="W242" i="23"/>
  <c r="X242" i="23" l="1"/>
  <c r="D241" i="23"/>
  <c r="R241" i="23" l="1"/>
  <c r="AI240" i="23"/>
  <c r="V241" i="23"/>
  <c r="W241" i="23"/>
  <c r="X241" i="23" l="1"/>
  <c r="D240" i="23"/>
  <c r="R240" i="23" s="1"/>
  <c r="W240" i="23"/>
  <c r="V240" i="23"/>
  <c r="X240" i="23" l="1"/>
  <c r="AI239" i="23"/>
  <c r="D239" i="23"/>
  <c r="R239" i="23" l="1"/>
  <c r="AI238" i="23"/>
  <c r="V239" i="23"/>
  <c r="W239" i="23"/>
  <c r="X239" i="23" l="1"/>
  <c r="D238" i="23"/>
  <c r="R238" i="23" s="1"/>
  <c r="V238" i="23"/>
  <c r="W238" i="23"/>
  <c r="X238" i="23" l="1"/>
  <c r="AI237" i="23"/>
  <c r="D237" i="23"/>
  <c r="R237" i="23" s="1"/>
  <c r="W237" i="23"/>
  <c r="V237" i="23"/>
  <c r="X237" i="23" l="1"/>
  <c r="AI236" i="23"/>
  <c r="D236" i="23"/>
  <c r="R236" i="23" l="1"/>
  <c r="AI235" i="23"/>
  <c r="V236" i="23"/>
  <c r="W236" i="23"/>
  <c r="X236" i="23" l="1"/>
  <c r="D235" i="23"/>
  <c r="R235" i="23" l="1"/>
  <c r="AI234" i="23"/>
  <c r="V235" i="23"/>
  <c r="W235" i="23"/>
  <c r="X235" i="23" l="1"/>
  <c r="D234" i="23"/>
  <c r="R234" i="23" l="1"/>
  <c r="AI233" i="23"/>
  <c r="V234" i="23"/>
  <c r="W234" i="23"/>
  <c r="X234" i="23" l="1"/>
  <c r="D233" i="23"/>
  <c r="R233" i="23" l="1"/>
  <c r="AI232" i="23"/>
  <c r="V233" i="23"/>
  <c r="W233" i="23"/>
  <c r="X233" i="23" l="1"/>
  <c r="D232" i="23"/>
  <c r="R232" i="23" l="1"/>
  <c r="AI231" i="23"/>
  <c r="V232" i="23"/>
  <c r="W232" i="23"/>
  <c r="X232" i="23" l="1"/>
  <c r="D231" i="23"/>
  <c r="R231" i="23" l="1"/>
  <c r="AI230" i="23"/>
  <c r="V231" i="23"/>
  <c r="W231" i="23"/>
  <c r="X231" i="23" l="1"/>
  <c r="D230" i="23"/>
  <c r="R230" i="23" l="1"/>
  <c r="AI229" i="23"/>
  <c r="V230" i="23"/>
  <c r="W230" i="23"/>
  <c r="X230" i="23" l="1"/>
  <c r="D229" i="23"/>
  <c r="R229" i="23" l="1"/>
  <c r="AI228" i="23"/>
  <c r="W229" i="23"/>
  <c r="V229" i="23"/>
  <c r="X229" i="23" l="1"/>
  <c r="D228" i="23"/>
  <c r="R228" i="23" l="1"/>
  <c r="AI227" i="23"/>
  <c r="W228" i="23"/>
  <c r="V228" i="23"/>
  <c r="X228" i="23" l="1"/>
  <c r="D227" i="23"/>
  <c r="R227" i="23" l="1"/>
  <c r="AI226" i="23"/>
  <c r="V227" i="23"/>
  <c r="W227" i="23"/>
  <c r="X227" i="23" l="1"/>
  <c r="D226" i="23"/>
  <c r="R226" i="23" s="1"/>
  <c r="W226" i="23"/>
  <c r="V226" i="23"/>
  <c r="X226" i="23" l="1"/>
  <c r="AI225" i="23"/>
  <c r="D225" i="23"/>
  <c r="R225" i="23" l="1"/>
  <c r="AI224" i="23"/>
  <c r="V225" i="23"/>
  <c r="W225" i="23"/>
  <c r="X225" i="23" l="1"/>
  <c r="D224" i="23"/>
  <c r="R224" i="23" l="1"/>
  <c r="AI223" i="23"/>
  <c r="V224" i="23"/>
  <c r="W224" i="23"/>
  <c r="X224" i="23" l="1"/>
  <c r="D223" i="23"/>
  <c r="R223" i="23" l="1"/>
  <c r="AI222" i="23"/>
  <c r="V223" i="23"/>
  <c r="W223" i="23"/>
  <c r="X223" i="23" l="1"/>
  <c r="D222" i="23"/>
  <c r="R222" i="23" l="1"/>
  <c r="AI221" i="23"/>
  <c r="V222" i="23"/>
  <c r="W222" i="23"/>
  <c r="X222" i="23" l="1"/>
  <c r="D221" i="23"/>
  <c r="R221" i="23" l="1"/>
  <c r="AI220" i="23"/>
  <c r="V221" i="23"/>
  <c r="W221" i="23"/>
  <c r="X221" i="23" l="1"/>
  <c r="D220" i="23"/>
  <c r="R220" i="23" l="1"/>
  <c r="AI219" i="23"/>
  <c r="W220" i="23"/>
  <c r="V220" i="23"/>
  <c r="X220" i="23" l="1"/>
  <c r="D219" i="23"/>
  <c r="R219" i="23" l="1"/>
  <c r="AI218" i="23"/>
  <c r="V219" i="23"/>
  <c r="W219" i="23"/>
  <c r="X219" i="23" l="1"/>
  <c r="D218" i="23"/>
  <c r="R218" i="23" l="1"/>
  <c r="AI217" i="23"/>
  <c r="W218" i="23"/>
  <c r="V218" i="23"/>
  <c r="X218" i="23" l="1"/>
  <c r="D217" i="23"/>
  <c r="R217" i="23" l="1"/>
  <c r="AI216" i="23"/>
  <c r="V217" i="23"/>
  <c r="W217" i="23"/>
  <c r="X217" i="23" l="1"/>
  <c r="D216" i="23"/>
  <c r="R216" i="23" l="1"/>
  <c r="AI215" i="23"/>
  <c r="W216" i="23"/>
  <c r="V216" i="23"/>
  <c r="X216" i="23" l="1"/>
  <c r="D215" i="23"/>
  <c r="R215" i="23" l="1"/>
  <c r="AI214" i="23"/>
  <c r="W215" i="23"/>
  <c r="V215" i="23"/>
  <c r="X215" i="23" l="1"/>
  <c r="D214" i="23"/>
  <c r="R214" i="23" l="1"/>
  <c r="AI213" i="23"/>
  <c r="W214" i="23"/>
  <c r="V214" i="23"/>
  <c r="X214" i="23" l="1"/>
  <c r="D213" i="23"/>
  <c r="R213" i="23" l="1"/>
  <c r="AI212" i="23"/>
  <c r="V213" i="23"/>
  <c r="W213" i="23"/>
  <c r="X213" i="23" l="1"/>
  <c r="D212" i="23"/>
  <c r="R212" i="23" l="1"/>
  <c r="AI211" i="23"/>
  <c r="V212" i="23"/>
  <c r="W212" i="23"/>
  <c r="X212" i="23" l="1"/>
  <c r="D211" i="23"/>
  <c r="R211" i="23" s="1"/>
  <c r="V211" i="23"/>
  <c r="W211" i="23"/>
  <c r="X211" i="23" l="1"/>
  <c r="AI210" i="23"/>
  <c r="D210" i="23"/>
  <c r="R210" i="23" l="1"/>
  <c r="AI209" i="23"/>
  <c r="V210" i="23"/>
  <c r="W210" i="23"/>
  <c r="X210" i="23" l="1"/>
  <c r="D209" i="23"/>
  <c r="R209" i="23" s="1"/>
  <c r="V209" i="23"/>
  <c r="W209" i="23"/>
  <c r="X209" i="23" l="1"/>
  <c r="AI208" i="23"/>
  <c r="D208" i="23"/>
  <c r="R208" i="23" l="1"/>
  <c r="AI207" i="23"/>
  <c r="V208" i="23"/>
  <c r="W208" i="23"/>
  <c r="X208" i="23" l="1"/>
  <c r="D207" i="23"/>
  <c r="R207" i="23" l="1"/>
  <c r="AI206" i="23"/>
  <c r="W207" i="23"/>
  <c r="V207" i="23"/>
  <c r="X207" i="23" l="1"/>
  <c r="D206" i="23"/>
  <c r="R206" i="23" s="1"/>
  <c r="W206" i="23"/>
  <c r="V206" i="23"/>
  <c r="X206" i="23" l="1"/>
  <c r="AI205" i="23"/>
  <c r="D205" i="23"/>
  <c r="R205" i="23" l="1"/>
  <c r="AI204" i="23"/>
  <c r="V205" i="23"/>
  <c r="W205" i="23"/>
  <c r="X205" i="23" l="1"/>
  <c r="D204" i="23"/>
  <c r="R204" i="23" l="1"/>
  <c r="AI203" i="23"/>
  <c r="V204" i="23"/>
  <c r="W204" i="23"/>
  <c r="X204" i="23" l="1"/>
  <c r="D203" i="23"/>
  <c r="R203" i="23" s="1"/>
  <c r="V203" i="23"/>
  <c r="W203" i="23"/>
  <c r="X203" i="23" l="1"/>
  <c r="AI202" i="23"/>
  <c r="D202" i="23"/>
  <c r="R202" i="23" l="1"/>
  <c r="AI201" i="23"/>
  <c r="AK201" i="23"/>
  <c r="W202" i="23"/>
  <c r="V202" i="23"/>
  <c r="X202" i="23" l="1"/>
  <c r="D201" i="23"/>
  <c r="R201" i="23" s="1"/>
  <c r="V201" i="23"/>
  <c r="W201" i="23"/>
  <c r="X201" i="23" l="1"/>
  <c r="AI200" i="23"/>
  <c r="D200" i="23"/>
  <c r="AK200" i="23"/>
  <c r="R200" i="23" l="1"/>
  <c r="AI199" i="23"/>
  <c r="AK199" i="23"/>
  <c r="W200" i="23"/>
  <c r="V200" i="23"/>
  <c r="X200" i="23" l="1"/>
  <c r="D199" i="23"/>
  <c r="R199" i="23" l="1"/>
  <c r="AI198" i="23"/>
  <c r="AK198" i="23"/>
  <c r="V199" i="23"/>
  <c r="W199" i="23"/>
  <c r="X199" i="23" l="1"/>
  <c r="D198" i="23"/>
  <c r="R198" i="23" l="1"/>
  <c r="AI197" i="23"/>
  <c r="AK197" i="23"/>
  <c r="W198" i="23"/>
  <c r="V198" i="23"/>
  <c r="X198" i="23" l="1"/>
  <c r="D197" i="23"/>
  <c r="R197" i="23" l="1"/>
  <c r="AI196" i="23"/>
  <c r="AK196" i="23"/>
  <c r="W197" i="23"/>
  <c r="V197" i="23"/>
  <c r="X197" i="23" l="1"/>
  <c r="D196" i="23"/>
  <c r="R196" i="23" l="1"/>
  <c r="AI195" i="23"/>
  <c r="AK195" i="23"/>
  <c r="V196" i="23"/>
  <c r="W196" i="23"/>
  <c r="X196" i="23" l="1"/>
  <c r="D195" i="23"/>
  <c r="R195" i="23" l="1"/>
  <c r="AI194" i="23"/>
  <c r="AK194" i="23"/>
  <c r="W195" i="23"/>
  <c r="V195" i="23"/>
  <c r="X195" i="23" l="1"/>
  <c r="D194" i="23"/>
  <c r="R194" i="23" l="1"/>
  <c r="AI193" i="23"/>
  <c r="AK193" i="23"/>
  <c r="V194" i="23"/>
  <c r="W194" i="23"/>
  <c r="X194" i="23" l="1"/>
  <c r="D193" i="23"/>
  <c r="R193" i="23" l="1"/>
  <c r="AI192" i="23"/>
  <c r="AK192" i="23"/>
  <c r="V193" i="23"/>
  <c r="W193" i="23"/>
  <c r="X193" i="23" l="1"/>
  <c r="D192" i="23"/>
  <c r="R192" i="23" l="1"/>
  <c r="AI191" i="23"/>
  <c r="AK191" i="23"/>
  <c r="V192" i="23"/>
  <c r="W192" i="23"/>
  <c r="X192" i="23" l="1"/>
  <c r="D191" i="23"/>
  <c r="R191" i="23" l="1"/>
  <c r="AI190" i="23"/>
  <c r="AK190" i="23"/>
  <c r="W191" i="23"/>
  <c r="V191" i="23"/>
  <c r="X191" i="23" l="1"/>
  <c r="D190" i="23"/>
  <c r="R190" i="23" l="1"/>
  <c r="AI189" i="23"/>
  <c r="AK189" i="23"/>
  <c r="W190" i="23"/>
  <c r="V190" i="23"/>
  <c r="X190" i="23" l="1"/>
  <c r="D189" i="23"/>
  <c r="R189" i="23" s="1"/>
  <c r="W189" i="23"/>
  <c r="V189" i="23"/>
  <c r="X189" i="23" l="1"/>
  <c r="AI188" i="23"/>
  <c r="D188" i="23"/>
  <c r="AK188" i="23"/>
  <c r="R188" i="23" l="1"/>
  <c r="AI187" i="23"/>
  <c r="AK187" i="23"/>
  <c r="V188" i="23"/>
  <c r="W188" i="23"/>
  <c r="X188" i="23" l="1"/>
  <c r="D187" i="23"/>
  <c r="R187" i="23" l="1"/>
  <c r="AI186" i="23"/>
  <c r="AK186" i="23"/>
  <c r="V187" i="23"/>
  <c r="W187" i="23"/>
  <c r="X187" i="23" l="1"/>
  <c r="D186" i="23"/>
  <c r="R186" i="23" l="1"/>
  <c r="AI185" i="23"/>
  <c r="AK185" i="23"/>
  <c r="W186" i="23"/>
  <c r="V186" i="23"/>
  <c r="X186" i="23" l="1"/>
  <c r="D185" i="23"/>
  <c r="R185" i="23" l="1"/>
  <c r="AI184" i="23"/>
  <c r="AK184" i="23"/>
  <c r="V185" i="23"/>
  <c r="W185" i="23"/>
  <c r="X185" i="23" l="1"/>
  <c r="D184" i="23"/>
  <c r="R184" i="23" l="1"/>
  <c r="AI183" i="23"/>
  <c r="AK183" i="23"/>
  <c r="V184" i="23"/>
  <c r="W184" i="23"/>
  <c r="X184" i="23" l="1"/>
  <c r="D183" i="23"/>
  <c r="R183" i="23" s="1"/>
  <c r="V183" i="23"/>
  <c r="W183" i="23"/>
  <c r="X183" i="23" l="1"/>
  <c r="AI182" i="23"/>
  <c r="D182" i="23"/>
  <c r="AK182" i="23"/>
  <c r="R182" i="23" l="1"/>
  <c r="AI181" i="23"/>
  <c r="AK181" i="23"/>
  <c r="W182" i="23"/>
  <c r="V182" i="23"/>
  <c r="X182" i="23" l="1"/>
  <c r="D181" i="23"/>
  <c r="R181" i="23" l="1"/>
  <c r="AI180" i="23"/>
  <c r="AK180" i="23"/>
  <c r="V181" i="23"/>
  <c r="W181" i="23"/>
  <c r="X181" i="23" l="1"/>
  <c r="D180" i="23"/>
  <c r="R180" i="23" l="1"/>
  <c r="AI179" i="23"/>
  <c r="AK179" i="23"/>
  <c r="V180" i="23"/>
  <c r="W180" i="23"/>
  <c r="X180" i="23" l="1"/>
  <c r="D179" i="23"/>
  <c r="R179" i="23" l="1"/>
  <c r="AI178" i="23"/>
  <c r="AK178" i="23"/>
  <c r="W179" i="23"/>
  <c r="V179" i="23"/>
  <c r="X179" i="23" l="1"/>
  <c r="D178" i="23"/>
  <c r="R178" i="23" l="1"/>
  <c r="AI177" i="23"/>
  <c r="AK177" i="23"/>
  <c r="W178" i="23"/>
  <c r="V178" i="23"/>
  <c r="X178" i="23" l="1"/>
  <c r="D177" i="23"/>
  <c r="R177" i="23" l="1"/>
  <c r="AI176" i="23"/>
  <c r="AK176" i="23"/>
  <c r="V177" i="23"/>
  <c r="W177" i="23"/>
  <c r="X177" i="23" l="1"/>
  <c r="D176" i="23"/>
  <c r="R176" i="23" s="1"/>
  <c r="V176" i="23"/>
  <c r="W176" i="23"/>
  <c r="X176" i="23" l="1"/>
  <c r="AI175" i="23"/>
  <c r="D175" i="23"/>
  <c r="AK175" i="23"/>
  <c r="R175" i="23" l="1"/>
  <c r="AI174" i="23"/>
  <c r="AK174" i="23"/>
  <c r="V175" i="23"/>
  <c r="W175" i="23"/>
  <c r="X175" i="23" l="1"/>
  <c r="D174" i="23"/>
  <c r="R174" i="23" l="1"/>
  <c r="AI173" i="23"/>
  <c r="AK173" i="23"/>
  <c r="W174" i="23"/>
  <c r="V174" i="23"/>
  <c r="X174" i="23" l="1"/>
  <c r="D173" i="23"/>
  <c r="R173" i="23" l="1"/>
  <c r="AI172" i="23"/>
  <c r="AK172" i="23"/>
  <c r="V173" i="23"/>
  <c r="W173" i="23"/>
  <c r="X173" i="23" l="1"/>
  <c r="D172" i="23"/>
  <c r="R172" i="23" l="1"/>
  <c r="AI171" i="23"/>
  <c r="AK171" i="23"/>
  <c r="W172" i="23"/>
  <c r="V172" i="23"/>
  <c r="X172" i="23" l="1"/>
  <c r="D171" i="23"/>
  <c r="R171" i="23" l="1"/>
  <c r="AI170" i="23"/>
  <c r="AK170" i="23"/>
  <c r="V171" i="23"/>
  <c r="W171" i="23"/>
  <c r="X171" i="23" l="1"/>
  <c r="D170" i="23"/>
  <c r="R170" i="23" l="1"/>
  <c r="AI169" i="23"/>
  <c r="AK169" i="23"/>
  <c r="W170" i="23"/>
  <c r="V170" i="23"/>
  <c r="X170" i="23" l="1"/>
  <c r="D169" i="23"/>
  <c r="R169" i="23" l="1"/>
  <c r="AI168" i="23"/>
  <c r="AK168" i="23"/>
  <c r="V169" i="23"/>
  <c r="W169" i="23"/>
  <c r="X169" i="23" l="1"/>
  <c r="D168" i="23"/>
  <c r="R168" i="23" l="1"/>
  <c r="AI167" i="23"/>
  <c r="AK167" i="23"/>
  <c r="V168" i="23"/>
  <c r="W168" i="23"/>
  <c r="X168" i="23" l="1"/>
  <c r="D167" i="23"/>
  <c r="R167" i="23" l="1"/>
  <c r="AI166" i="23"/>
  <c r="AK166" i="23"/>
  <c r="W167" i="23"/>
  <c r="V167" i="23"/>
  <c r="X167" i="23" l="1"/>
  <c r="D166" i="23"/>
  <c r="R166" i="23" l="1"/>
  <c r="AI165" i="23"/>
  <c r="AK165" i="23"/>
  <c r="V166" i="23"/>
  <c r="W166" i="23"/>
  <c r="X166" i="23" l="1"/>
  <c r="D165" i="23"/>
  <c r="R165" i="23" l="1"/>
  <c r="AI164" i="23"/>
  <c r="AK164" i="23"/>
  <c r="V165" i="23"/>
  <c r="W165" i="23"/>
  <c r="X165" i="23" l="1"/>
  <c r="D164" i="23"/>
  <c r="R164" i="23" l="1"/>
  <c r="AI163" i="23"/>
  <c r="AK163" i="23"/>
  <c r="V164" i="23"/>
  <c r="W164" i="23"/>
  <c r="X164" i="23" l="1"/>
  <c r="D163" i="23"/>
  <c r="R163" i="23" l="1"/>
  <c r="AI162" i="23"/>
  <c r="AK162" i="23"/>
  <c r="W163" i="23"/>
  <c r="V163" i="23"/>
  <c r="X163" i="23" l="1"/>
  <c r="D162" i="23"/>
  <c r="R162" i="23" l="1"/>
  <c r="AI161" i="23"/>
  <c r="AK161" i="23"/>
  <c r="W162" i="23"/>
  <c r="V162" i="23"/>
  <c r="X162" i="23" l="1"/>
  <c r="D161" i="23"/>
  <c r="R161" i="23" l="1"/>
  <c r="AI160" i="23"/>
  <c r="AK160" i="23"/>
  <c r="V161" i="23"/>
  <c r="W161" i="23"/>
  <c r="X161" i="23" l="1"/>
  <c r="D160" i="23"/>
  <c r="R160" i="23" l="1"/>
  <c r="AI159" i="23"/>
  <c r="AK159" i="23"/>
  <c r="V160" i="23"/>
  <c r="W160" i="23"/>
  <c r="X160" i="23" l="1"/>
  <c r="D159" i="23"/>
  <c r="R159" i="23" l="1"/>
  <c r="AI158" i="23"/>
  <c r="AK158" i="23"/>
  <c r="V159" i="23"/>
  <c r="W159" i="23"/>
  <c r="X159" i="23" l="1"/>
  <c r="D158" i="23"/>
  <c r="R158" i="23" l="1"/>
  <c r="AI157" i="23"/>
  <c r="AK157" i="23"/>
  <c r="V158" i="23"/>
  <c r="W158" i="23"/>
  <c r="X158" i="23" l="1"/>
  <c r="D157" i="23"/>
  <c r="R157" i="23" l="1"/>
  <c r="AI156" i="23"/>
  <c r="AK156" i="23"/>
  <c r="V157" i="23"/>
  <c r="W157" i="23"/>
  <c r="X157" i="23" l="1"/>
  <c r="D156" i="23"/>
  <c r="R156" i="23" l="1"/>
  <c r="AI155" i="23"/>
  <c r="AK155" i="23"/>
  <c r="V156" i="23"/>
  <c r="W156" i="23"/>
  <c r="X156" i="23" l="1"/>
  <c r="D155" i="23"/>
  <c r="R155" i="23" l="1"/>
  <c r="AI154" i="23"/>
  <c r="AK154" i="23"/>
  <c r="V155" i="23"/>
  <c r="W155" i="23"/>
  <c r="X155" i="23" l="1"/>
  <c r="D154" i="23"/>
  <c r="R154" i="23" l="1"/>
  <c r="AI153" i="23"/>
  <c r="AK153" i="23"/>
  <c r="W154" i="23"/>
  <c r="V154" i="23"/>
  <c r="X154" i="23" l="1"/>
  <c r="D153" i="23"/>
  <c r="R153" i="23" s="1"/>
  <c r="V153" i="23"/>
  <c r="W153" i="23"/>
  <c r="X153" i="23" l="1"/>
  <c r="AI152" i="23"/>
  <c r="D152" i="23"/>
  <c r="AK152" i="23"/>
  <c r="R152" i="23" l="1"/>
  <c r="AI151" i="23"/>
  <c r="AK151" i="23"/>
  <c r="V152" i="23"/>
  <c r="W152" i="23"/>
  <c r="X152" i="23" l="1"/>
  <c r="D151" i="23"/>
  <c r="R151" i="23" l="1"/>
  <c r="AI150" i="23"/>
  <c r="AK150" i="23"/>
  <c r="V151" i="23"/>
  <c r="W151" i="23"/>
  <c r="X151" i="23" l="1"/>
  <c r="D150" i="23"/>
  <c r="R150" i="23" s="1"/>
  <c r="W150" i="23"/>
  <c r="V150" i="23"/>
  <c r="X150" i="23" l="1"/>
  <c r="AI149" i="23"/>
  <c r="D149" i="23"/>
  <c r="AK149" i="23"/>
  <c r="R149" i="23" l="1"/>
  <c r="AI148" i="23"/>
  <c r="AK148" i="23"/>
  <c r="V149" i="23"/>
  <c r="W149" i="23"/>
  <c r="X149" i="23" l="1"/>
  <c r="D148" i="23"/>
  <c r="R148" i="23" l="1"/>
  <c r="AI147" i="23"/>
  <c r="AK147" i="23"/>
  <c r="V148" i="23"/>
  <c r="W148" i="23"/>
  <c r="X148" i="23" l="1"/>
  <c r="D147" i="23"/>
  <c r="R147" i="23" l="1"/>
  <c r="AI146" i="23"/>
  <c r="AK146" i="23"/>
  <c r="V147" i="23"/>
  <c r="W147" i="23"/>
  <c r="X147" i="23" l="1"/>
  <c r="D146" i="23"/>
  <c r="R146" i="23" l="1"/>
  <c r="AI145" i="23"/>
  <c r="AK145" i="23"/>
  <c r="V146" i="23"/>
  <c r="W146" i="23"/>
  <c r="X146" i="23" l="1"/>
  <c r="D145" i="23"/>
  <c r="R145" i="23" l="1"/>
  <c r="AI144" i="23"/>
  <c r="AK144" i="23"/>
  <c r="W145" i="23"/>
  <c r="V145" i="23"/>
  <c r="X145" i="23" l="1"/>
  <c r="D144" i="23"/>
  <c r="R144" i="23" l="1"/>
  <c r="AI143" i="23"/>
  <c r="AK143" i="23"/>
  <c r="V144" i="23"/>
  <c r="W144" i="23"/>
  <c r="X144" i="23" l="1"/>
  <c r="D143" i="23"/>
  <c r="R143" i="23" l="1"/>
  <c r="AI142" i="23"/>
  <c r="AK142" i="23"/>
  <c r="W143" i="23"/>
  <c r="V143" i="23"/>
  <c r="X143" i="23" l="1"/>
  <c r="D142" i="23"/>
  <c r="R142" i="23" l="1"/>
  <c r="AI141" i="23"/>
  <c r="AK141" i="23"/>
  <c r="W142" i="23"/>
  <c r="V142" i="23"/>
  <c r="X142" i="23" l="1"/>
  <c r="D141" i="23"/>
  <c r="R141" i="23" l="1"/>
  <c r="AI140" i="23"/>
  <c r="AK140" i="23"/>
  <c r="W141" i="23"/>
  <c r="V141" i="23"/>
  <c r="X141" i="23" l="1"/>
  <c r="D140" i="23"/>
  <c r="R140" i="23" l="1"/>
  <c r="AI139" i="23"/>
  <c r="AK139" i="23"/>
  <c r="V140" i="23"/>
  <c r="W140" i="23"/>
  <c r="X140" i="23" l="1"/>
  <c r="D139" i="23"/>
  <c r="R139" i="23" l="1"/>
  <c r="AI138" i="23"/>
  <c r="AK138" i="23"/>
  <c r="V139" i="23"/>
  <c r="W139" i="23"/>
  <c r="X139" i="23" l="1"/>
  <c r="D138" i="23"/>
  <c r="R138" i="23" l="1"/>
  <c r="AI137" i="23"/>
  <c r="AK137" i="23"/>
  <c r="V138" i="23"/>
  <c r="W138" i="23"/>
  <c r="X138" i="23" l="1"/>
  <c r="D137" i="23"/>
  <c r="R137" i="23" l="1"/>
  <c r="AI136" i="23"/>
  <c r="AK136" i="23"/>
  <c r="W137" i="23"/>
  <c r="V137" i="23"/>
  <c r="X137" i="23" l="1"/>
  <c r="D136" i="23"/>
  <c r="R136" i="23" l="1"/>
  <c r="AI135" i="23"/>
  <c r="AK135" i="23"/>
  <c r="W136" i="23"/>
  <c r="V136" i="23"/>
  <c r="X136" i="23" l="1"/>
  <c r="D135" i="23"/>
  <c r="R135" i="23" l="1"/>
  <c r="AI134" i="23"/>
  <c r="AK134" i="23"/>
  <c r="V135" i="23"/>
  <c r="W135" i="23"/>
  <c r="X135" i="23" l="1"/>
  <c r="D134" i="23"/>
  <c r="R134" i="23" l="1"/>
  <c r="AI133" i="23"/>
  <c r="AK133" i="23"/>
  <c r="V134" i="23"/>
  <c r="W134" i="23"/>
  <c r="X134" i="23" l="1"/>
  <c r="D133" i="23"/>
  <c r="R133" i="23" l="1"/>
  <c r="AI132" i="23"/>
  <c r="AK132" i="23"/>
  <c r="V133" i="23"/>
  <c r="W133" i="23"/>
  <c r="X133" i="23" l="1"/>
  <c r="D132" i="23"/>
  <c r="R132" i="23" s="1"/>
  <c r="V132" i="23"/>
  <c r="W132" i="23"/>
  <c r="X132" i="23" l="1"/>
  <c r="AI131" i="23"/>
  <c r="D131" i="23"/>
  <c r="AK131" i="23"/>
  <c r="R131" i="23" l="1"/>
  <c r="AI130" i="23"/>
  <c r="AK130" i="23"/>
  <c r="V131" i="23"/>
  <c r="W131" i="23"/>
  <c r="X131" i="23" l="1"/>
  <c r="D130" i="23"/>
  <c r="R130" i="23" l="1"/>
  <c r="AI129" i="23"/>
  <c r="AK129" i="23"/>
  <c r="V130" i="23"/>
  <c r="W130" i="23"/>
  <c r="X130" i="23" l="1"/>
  <c r="D129" i="23"/>
  <c r="R129" i="23" l="1"/>
  <c r="AI128" i="23"/>
  <c r="AK128" i="23"/>
  <c r="V129" i="23"/>
  <c r="W129" i="23"/>
  <c r="X129" i="23" l="1"/>
  <c r="D128" i="23"/>
  <c r="R128" i="23" l="1"/>
  <c r="AI127" i="23"/>
  <c r="AK127" i="23"/>
  <c r="W128" i="23"/>
  <c r="V128" i="23"/>
  <c r="X128" i="23" l="1"/>
  <c r="D127" i="23"/>
  <c r="R127" i="23" l="1"/>
  <c r="AI126" i="23"/>
  <c r="AK126" i="23"/>
  <c r="V127" i="23"/>
  <c r="W127" i="23"/>
  <c r="X127" i="23" l="1"/>
  <c r="D126" i="23"/>
  <c r="R126" i="23" l="1"/>
  <c r="AI125" i="23"/>
  <c r="AK125" i="23"/>
  <c r="V126" i="23"/>
  <c r="W126" i="23"/>
  <c r="X126" i="23" l="1"/>
  <c r="D125" i="23"/>
  <c r="R125" i="23" s="1"/>
  <c r="W125" i="23"/>
  <c r="V125" i="23"/>
  <c r="X125" i="23" l="1"/>
  <c r="AI124" i="23"/>
  <c r="D124" i="23"/>
  <c r="R124" i="23" s="1"/>
  <c r="AK124" i="23"/>
  <c r="V124" i="23"/>
  <c r="W124" i="23"/>
  <c r="X124" i="23" l="1"/>
  <c r="AI123" i="23"/>
  <c r="D123" i="23"/>
  <c r="AK123" i="23"/>
  <c r="R123" i="23" l="1"/>
  <c r="AI122" i="23"/>
  <c r="AK122" i="23"/>
  <c r="V123" i="23"/>
  <c r="W123" i="23"/>
  <c r="X123" i="23" l="1"/>
  <c r="D122" i="23"/>
  <c r="R122" i="23" l="1"/>
  <c r="AI121" i="23"/>
  <c r="AK121" i="23"/>
  <c r="V122" i="23"/>
  <c r="W122" i="23"/>
  <c r="X122" i="23" l="1"/>
  <c r="D121" i="23"/>
  <c r="R121" i="23" l="1"/>
  <c r="AI120" i="23"/>
  <c r="AK120" i="23"/>
  <c r="V121" i="23"/>
  <c r="W121" i="23"/>
  <c r="X121" i="23" l="1"/>
  <c r="D120" i="23"/>
  <c r="R120" i="23" l="1"/>
  <c r="AI119" i="23"/>
  <c r="AK119" i="23"/>
  <c r="W120" i="23"/>
  <c r="V120" i="23"/>
  <c r="X120" i="23" l="1"/>
  <c r="D119" i="23"/>
  <c r="R119" i="23" l="1"/>
  <c r="AI118" i="23"/>
  <c r="AK118" i="23"/>
  <c r="W119" i="23"/>
  <c r="V119" i="23"/>
  <c r="X119" i="23" l="1"/>
  <c r="D118" i="23"/>
  <c r="R118" i="23" l="1"/>
  <c r="AI117" i="23"/>
  <c r="AK117" i="23"/>
  <c r="W118" i="23"/>
  <c r="V118" i="23"/>
  <c r="X118" i="23" l="1"/>
  <c r="D117" i="23"/>
  <c r="R117" i="23" l="1"/>
  <c r="AI116" i="23"/>
  <c r="AK116" i="23"/>
  <c r="W117" i="23"/>
  <c r="V117" i="23"/>
  <c r="X117" i="23" l="1"/>
  <c r="D116" i="23"/>
  <c r="R116" i="23" l="1"/>
  <c r="AI115" i="23"/>
  <c r="AK115" i="23"/>
  <c r="W116" i="23"/>
  <c r="V116" i="23"/>
  <c r="X116" i="23" l="1"/>
  <c r="D115" i="23"/>
  <c r="R115" i="23" l="1"/>
  <c r="AI114" i="23"/>
  <c r="AK114" i="23"/>
  <c r="W115" i="23"/>
  <c r="V115" i="23"/>
  <c r="X115" i="23" l="1"/>
  <c r="D114" i="23"/>
  <c r="R114" i="23" l="1"/>
  <c r="AI113" i="23"/>
  <c r="AK113" i="23"/>
  <c r="W114" i="23"/>
  <c r="V114" i="23"/>
  <c r="X114" i="23" l="1"/>
  <c r="D113" i="23"/>
  <c r="R113" i="23" s="1"/>
  <c r="W113" i="23"/>
  <c r="V113" i="23"/>
  <c r="X113" i="23" l="1"/>
  <c r="AI112" i="23"/>
  <c r="D112" i="23"/>
  <c r="AK112" i="23"/>
  <c r="R112" i="23" l="1"/>
  <c r="AI111" i="23"/>
  <c r="AK111" i="23"/>
  <c r="V112" i="23"/>
  <c r="W112" i="23"/>
  <c r="X112" i="23" l="1"/>
  <c r="D111" i="23"/>
  <c r="R111" i="23" s="1"/>
  <c r="V111" i="23"/>
  <c r="W111" i="23"/>
  <c r="X111" i="23" l="1"/>
  <c r="AI110" i="23"/>
  <c r="D110" i="23"/>
  <c r="AK110" i="23"/>
  <c r="R110" i="23" l="1"/>
  <c r="AI109" i="23"/>
  <c r="AK109" i="23"/>
  <c r="V110" i="23"/>
  <c r="W110" i="23"/>
  <c r="X110" i="23" l="1"/>
  <c r="D109" i="23"/>
  <c r="R109" i="23" l="1"/>
  <c r="AI108" i="23"/>
  <c r="AK108" i="23"/>
  <c r="W109" i="23"/>
  <c r="V109" i="23"/>
  <c r="X109" i="23" l="1"/>
  <c r="D108" i="23"/>
  <c r="R108" i="23" l="1"/>
  <c r="AI107" i="23"/>
  <c r="AK107" i="23"/>
  <c r="V108" i="23"/>
  <c r="W108" i="23"/>
  <c r="X108" i="23" l="1"/>
  <c r="D107" i="23"/>
  <c r="R107" i="23" l="1"/>
  <c r="AI106" i="23"/>
  <c r="AK106" i="23"/>
  <c r="W107" i="23"/>
  <c r="V107" i="23"/>
  <c r="X107" i="23" l="1"/>
  <c r="D106" i="23"/>
  <c r="R106" i="23" l="1"/>
  <c r="AI105" i="23"/>
  <c r="AK105" i="23"/>
  <c r="W106" i="23"/>
  <c r="V106" i="23"/>
  <c r="X106" i="23" l="1"/>
  <c r="D105" i="23"/>
  <c r="R105" i="23" l="1"/>
  <c r="AI104" i="23"/>
  <c r="AK104" i="23"/>
  <c r="W105" i="23"/>
  <c r="V105" i="23"/>
  <c r="X105" i="23" l="1"/>
  <c r="D104" i="23"/>
  <c r="R104" i="23" s="1"/>
  <c r="V104" i="23"/>
  <c r="W104" i="23"/>
  <c r="X104" i="23" l="1"/>
  <c r="AI103" i="23"/>
  <c r="D103" i="23"/>
  <c r="AK103" i="23"/>
  <c r="R103" i="23" l="1"/>
  <c r="AI102" i="23"/>
  <c r="AK102" i="23"/>
  <c r="V103" i="23"/>
  <c r="W103" i="23"/>
  <c r="X103" i="23" l="1"/>
  <c r="D102" i="23"/>
  <c r="R102" i="23" l="1"/>
  <c r="AI101" i="23"/>
  <c r="AK101" i="23"/>
  <c r="W102" i="23"/>
  <c r="V102" i="23"/>
  <c r="X102" i="23" l="1"/>
  <c r="D101" i="23"/>
  <c r="R101" i="23" l="1"/>
  <c r="AI100" i="23"/>
  <c r="AK100" i="23"/>
  <c r="W101" i="23"/>
  <c r="V101" i="23"/>
  <c r="X101" i="23" l="1"/>
  <c r="D100" i="23"/>
  <c r="R100" i="23" l="1"/>
  <c r="AI99" i="23"/>
  <c r="AK99" i="23"/>
  <c r="V100" i="23"/>
  <c r="W100" i="23"/>
  <c r="X100" i="23" l="1"/>
  <c r="D99" i="23"/>
  <c r="R99" i="23" l="1"/>
  <c r="AI98" i="23"/>
  <c r="AK98" i="23"/>
  <c r="V99" i="23"/>
  <c r="W99" i="23"/>
  <c r="X99" i="23" l="1"/>
  <c r="D98" i="23"/>
  <c r="R98" i="23" l="1"/>
  <c r="AI97" i="23"/>
  <c r="AK97" i="23"/>
  <c r="V98" i="23"/>
  <c r="W98" i="23"/>
  <c r="X98" i="23" l="1"/>
  <c r="D97" i="23"/>
  <c r="R97" i="23" l="1"/>
  <c r="AI96" i="23"/>
  <c r="AK96" i="23"/>
  <c r="V97" i="23"/>
  <c r="W97" i="23"/>
  <c r="X97" i="23" l="1"/>
  <c r="D96" i="23"/>
  <c r="R96" i="23" l="1"/>
  <c r="AI95" i="23"/>
  <c r="AK95" i="23"/>
  <c r="V96" i="23"/>
  <c r="W96" i="23"/>
  <c r="X96" i="23" l="1"/>
  <c r="D95" i="23"/>
  <c r="R95" i="23" l="1"/>
  <c r="AI94" i="23"/>
  <c r="AK94" i="23"/>
  <c r="V95" i="23"/>
  <c r="W95" i="23"/>
  <c r="X95" i="23" l="1"/>
  <c r="D94" i="23"/>
  <c r="R94" i="23" l="1"/>
  <c r="AI93" i="23"/>
  <c r="AK93" i="23"/>
  <c r="V94" i="23"/>
  <c r="W94" i="23"/>
  <c r="X94" i="23" l="1"/>
  <c r="D93" i="23"/>
  <c r="R93" i="23" l="1"/>
  <c r="AI92" i="23"/>
  <c r="AK92" i="23"/>
  <c r="W93" i="23"/>
  <c r="V93" i="23"/>
  <c r="X93" i="23" l="1"/>
  <c r="D92" i="23"/>
  <c r="R92" i="23" l="1"/>
  <c r="AI91" i="23"/>
  <c r="AK91" i="23"/>
  <c r="W92" i="23"/>
  <c r="V92" i="23"/>
  <c r="X92" i="23" l="1"/>
  <c r="D91" i="23"/>
  <c r="R91" i="23" l="1"/>
  <c r="AI90" i="23"/>
  <c r="AK90" i="23"/>
  <c r="W91" i="23"/>
  <c r="V91" i="23"/>
  <c r="X91" i="23" l="1"/>
  <c r="D90" i="23"/>
  <c r="R90" i="23" l="1"/>
  <c r="AI89" i="23"/>
  <c r="AK89" i="23"/>
  <c r="W90" i="23"/>
  <c r="V90" i="23"/>
  <c r="X90" i="23" l="1"/>
  <c r="D89" i="23"/>
  <c r="R89" i="23" l="1"/>
  <c r="AI88" i="23"/>
  <c r="AK88" i="23"/>
  <c r="W89" i="23"/>
  <c r="V89" i="23"/>
  <c r="X89" i="23" l="1"/>
  <c r="D88" i="23"/>
  <c r="R88" i="23" l="1"/>
  <c r="AI87" i="23"/>
  <c r="AK87" i="23"/>
  <c r="W88" i="23"/>
  <c r="V88" i="23"/>
  <c r="X88" i="23" l="1"/>
  <c r="D87" i="23"/>
  <c r="R87" i="23" l="1"/>
  <c r="AI86" i="23"/>
  <c r="AK86" i="23"/>
  <c r="V87" i="23"/>
  <c r="W87" i="23"/>
  <c r="X87" i="23" l="1"/>
  <c r="D86" i="23"/>
  <c r="R86" i="23" l="1"/>
  <c r="AI85" i="23"/>
  <c r="AK85" i="23"/>
  <c r="W86" i="23"/>
  <c r="V86" i="23"/>
  <c r="X86" i="23" l="1"/>
  <c r="D85" i="23"/>
  <c r="R85" i="23" l="1"/>
  <c r="AI84" i="23"/>
  <c r="AK84" i="23"/>
  <c r="W85" i="23"/>
  <c r="V85" i="23"/>
  <c r="X85" i="23" l="1"/>
  <c r="D84" i="23"/>
  <c r="R84" i="23" l="1"/>
  <c r="AI83" i="23"/>
  <c r="AK83" i="23"/>
  <c r="W84" i="23"/>
  <c r="V84" i="23"/>
  <c r="X84" i="23" l="1"/>
  <c r="D83" i="23"/>
  <c r="R83" i="23" l="1"/>
  <c r="AI82" i="23"/>
  <c r="AK82" i="23"/>
  <c r="W83" i="23"/>
  <c r="V83" i="23"/>
  <c r="X83" i="23" l="1"/>
  <c r="D82" i="23"/>
  <c r="R82" i="23" l="1"/>
  <c r="AI81" i="23"/>
  <c r="AK81" i="23"/>
  <c r="W82" i="23"/>
  <c r="V82" i="23"/>
  <c r="X82" i="23" l="1"/>
  <c r="D81" i="23"/>
  <c r="R81" i="23" l="1"/>
  <c r="AI80" i="23"/>
  <c r="AK80" i="23"/>
  <c r="V81" i="23"/>
  <c r="W81" i="23"/>
  <c r="X81" i="23" l="1"/>
  <c r="D80" i="23"/>
  <c r="R80" i="23" l="1"/>
  <c r="AI79" i="23"/>
  <c r="AK79" i="23"/>
  <c r="V80" i="23"/>
  <c r="W80" i="23"/>
  <c r="X80" i="23" l="1"/>
  <c r="D79" i="23"/>
  <c r="R79" i="23" l="1"/>
  <c r="AI78" i="23"/>
  <c r="AK78" i="23"/>
  <c r="W79" i="23"/>
  <c r="V79" i="23"/>
  <c r="X79" i="23" l="1"/>
  <c r="D78" i="23"/>
  <c r="R78" i="23" s="1"/>
  <c r="V78" i="23"/>
  <c r="W78" i="23"/>
  <c r="X78" i="23" l="1"/>
  <c r="AI77" i="23"/>
  <c r="D77" i="23"/>
  <c r="AK77" i="23"/>
  <c r="R77" i="23" l="1"/>
  <c r="AI76" i="23"/>
  <c r="AK76" i="23"/>
  <c r="W77" i="23"/>
  <c r="V77" i="23"/>
  <c r="X77" i="23" l="1"/>
  <c r="D76" i="23"/>
  <c r="R76" i="23" l="1"/>
  <c r="AI75" i="23"/>
  <c r="AK75" i="23"/>
  <c r="W76" i="23"/>
  <c r="V76" i="23"/>
  <c r="X76" i="23" l="1"/>
  <c r="D75" i="23"/>
  <c r="R75" i="23" s="1"/>
  <c r="W75" i="23"/>
  <c r="V75" i="23"/>
  <c r="X75" i="23" l="1"/>
  <c r="AI74" i="23"/>
  <c r="D74" i="23"/>
  <c r="AK74" i="23"/>
  <c r="R74" i="23" l="1"/>
  <c r="AI73" i="23"/>
  <c r="AK73" i="23"/>
  <c r="V74" i="23"/>
  <c r="W74" i="23"/>
  <c r="X74" i="23" l="1"/>
  <c r="D73" i="23"/>
  <c r="R73" i="23" l="1"/>
  <c r="AI72" i="23"/>
  <c r="AK72" i="23"/>
  <c r="V73" i="23"/>
  <c r="W73" i="23"/>
  <c r="X73" i="23" l="1"/>
  <c r="D72" i="23"/>
  <c r="R72" i="23" l="1"/>
  <c r="AI71" i="23"/>
  <c r="AK71" i="23"/>
  <c r="V72" i="23"/>
  <c r="W72" i="23"/>
  <c r="X72" i="23" l="1"/>
  <c r="D71" i="23"/>
  <c r="R71" i="23" l="1"/>
  <c r="AI70" i="23"/>
  <c r="AK70" i="23"/>
  <c r="W71" i="23"/>
  <c r="V71" i="23"/>
  <c r="X71" i="23" l="1"/>
  <c r="D70" i="23"/>
  <c r="R70" i="23" l="1"/>
  <c r="AI69" i="23"/>
  <c r="AK69" i="23"/>
  <c r="V70" i="23"/>
  <c r="W70" i="23"/>
  <c r="X70" i="23" l="1"/>
  <c r="D69" i="23"/>
  <c r="R69" i="23" l="1"/>
  <c r="AI68" i="23"/>
  <c r="AK68" i="23"/>
  <c r="W69" i="23"/>
  <c r="V69" i="23"/>
  <c r="X69" i="23" l="1"/>
  <c r="D68" i="23"/>
  <c r="R68" i="23" l="1"/>
  <c r="AI67" i="23"/>
  <c r="AK67" i="23"/>
  <c r="V68" i="23"/>
  <c r="W68" i="23"/>
  <c r="X68" i="23" l="1"/>
  <c r="D67" i="23"/>
  <c r="R67" i="23" l="1"/>
  <c r="AI66" i="23"/>
  <c r="AK66" i="23"/>
  <c r="W67" i="23"/>
  <c r="V67" i="23"/>
  <c r="X67" i="23" l="1"/>
  <c r="D66" i="23"/>
  <c r="R66" i="23" l="1"/>
  <c r="AI65" i="23"/>
  <c r="AK65" i="23"/>
  <c r="W66" i="23"/>
  <c r="V66" i="23"/>
  <c r="X66" i="23" l="1"/>
  <c r="D65" i="23"/>
  <c r="R65" i="23" l="1"/>
  <c r="AI64" i="23"/>
  <c r="AK64" i="23"/>
  <c r="W65" i="23"/>
  <c r="V65" i="23"/>
  <c r="X65" i="23" l="1"/>
  <c r="D64" i="23"/>
  <c r="R64" i="23" l="1"/>
  <c r="AI63" i="23"/>
  <c r="AK63" i="23"/>
  <c r="V64" i="23"/>
  <c r="W64" i="23"/>
  <c r="X64" i="23" l="1"/>
  <c r="D63" i="23"/>
  <c r="R63" i="23" s="1"/>
  <c r="W63" i="23"/>
  <c r="V63" i="23"/>
  <c r="X63" i="23" l="1"/>
  <c r="AI62" i="23"/>
  <c r="D62" i="23"/>
  <c r="AK62" i="23"/>
  <c r="R62" i="23" l="1"/>
  <c r="AI61" i="23"/>
  <c r="AK61" i="23"/>
  <c r="V62" i="23"/>
  <c r="W62" i="23"/>
  <c r="X62" i="23" l="1"/>
  <c r="D61" i="23"/>
  <c r="R61" i="23" l="1"/>
  <c r="AI60" i="23"/>
  <c r="AK60" i="23"/>
  <c r="W61" i="23"/>
  <c r="V61" i="23"/>
  <c r="X61" i="23" l="1"/>
  <c r="D60" i="23"/>
  <c r="R60" i="23" l="1"/>
  <c r="AI59" i="23"/>
  <c r="AK59" i="23"/>
  <c r="W60" i="23"/>
  <c r="V60" i="23"/>
  <c r="X60" i="23" l="1"/>
  <c r="D59" i="23"/>
  <c r="R59" i="23" l="1"/>
  <c r="AI58" i="23"/>
  <c r="AK58" i="23"/>
  <c r="W59" i="23"/>
  <c r="V59" i="23"/>
  <c r="X59" i="23" l="1"/>
  <c r="D58" i="23"/>
  <c r="R58" i="23" l="1"/>
  <c r="AI57" i="23"/>
  <c r="AK57" i="23"/>
  <c r="V58" i="23"/>
  <c r="W58" i="23"/>
  <c r="X58" i="23" l="1"/>
  <c r="D57" i="23"/>
  <c r="R57" i="23" l="1"/>
  <c r="AI56" i="23"/>
  <c r="AK56" i="23"/>
  <c r="W57" i="23"/>
  <c r="V57" i="23"/>
  <c r="X57" i="23" l="1"/>
  <c r="D56" i="23"/>
  <c r="R56" i="23" l="1"/>
  <c r="AI55" i="23"/>
  <c r="AK55" i="23"/>
  <c r="V56" i="23"/>
  <c r="W56" i="23"/>
  <c r="X56" i="23" l="1"/>
  <c r="D55" i="23"/>
  <c r="R55" i="23" l="1"/>
  <c r="AI54" i="23"/>
  <c r="AK54" i="23"/>
  <c r="W55" i="23"/>
  <c r="V55" i="23"/>
  <c r="X55" i="23" l="1"/>
  <c r="D54" i="23"/>
  <c r="R54" i="23" l="1"/>
  <c r="AI53" i="23"/>
  <c r="AK53" i="23"/>
  <c r="V54" i="23"/>
  <c r="W54" i="23"/>
  <c r="X54" i="23" l="1"/>
  <c r="D53" i="23"/>
  <c r="R53" i="23" l="1"/>
  <c r="AI52" i="23"/>
  <c r="AK52" i="23"/>
  <c r="V53" i="23"/>
  <c r="W53" i="23"/>
  <c r="X53" i="23" l="1"/>
  <c r="D52" i="23"/>
  <c r="R52" i="23" l="1"/>
  <c r="AI51" i="23"/>
  <c r="AK51" i="23"/>
  <c r="W52" i="23"/>
  <c r="V52" i="23"/>
  <c r="X52" i="23" l="1"/>
  <c r="D51" i="23"/>
  <c r="R51" i="23" l="1"/>
  <c r="AI50" i="23"/>
  <c r="AK50" i="23"/>
  <c r="V51" i="23"/>
  <c r="W51" i="23"/>
  <c r="X51" i="23" l="1"/>
  <c r="D50" i="23"/>
  <c r="R50" i="23" l="1"/>
  <c r="AI49" i="23"/>
  <c r="AK49" i="23"/>
  <c r="W50" i="23"/>
  <c r="V50" i="23"/>
  <c r="X50" i="23" l="1"/>
  <c r="D49" i="23"/>
  <c r="R49" i="23" l="1"/>
  <c r="AI48" i="23"/>
  <c r="AK48" i="23"/>
  <c r="W49" i="23"/>
  <c r="V49" i="23"/>
  <c r="X49" i="23" l="1"/>
  <c r="D48" i="23"/>
  <c r="R48" i="23" l="1"/>
  <c r="AI47" i="23"/>
  <c r="AK47" i="23"/>
  <c r="V48" i="23"/>
  <c r="W48" i="23"/>
  <c r="X48" i="23" l="1"/>
  <c r="D47" i="23"/>
  <c r="R47" i="23" l="1"/>
  <c r="AI46" i="23"/>
  <c r="AK46" i="23"/>
  <c r="V47" i="23"/>
  <c r="W47" i="23"/>
  <c r="X47" i="23" l="1"/>
  <c r="D46" i="23"/>
  <c r="R46" i="23" l="1"/>
  <c r="AI45" i="23"/>
  <c r="AK45" i="23"/>
  <c r="V46" i="23"/>
  <c r="W46" i="23"/>
  <c r="X46" i="23" l="1"/>
  <c r="D45" i="23"/>
  <c r="R45" i="23" l="1"/>
  <c r="AI44" i="23"/>
  <c r="AK44" i="23"/>
  <c r="V45" i="23"/>
  <c r="W45" i="23"/>
  <c r="X45" i="23" l="1"/>
  <c r="D44" i="23"/>
  <c r="R44" i="23" l="1"/>
  <c r="AI43" i="23"/>
  <c r="AK43" i="23"/>
  <c r="W44" i="23"/>
  <c r="V44" i="23"/>
  <c r="X44" i="23" l="1"/>
  <c r="D43" i="23"/>
  <c r="R43" i="23" l="1"/>
  <c r="AI42" i="23"/>
  <c r="AK42" i="23"/>
  <c r="V43" i="23"/>
  <c r="W43" i="23"/>
  <c r="X43" i="23" l="1"/>
  <c r="D42" i="23"/>
  <c r="R42" i="23" s="1"/>
  <c r="V42" i="23"/>
  <c r="W42" i="23"/>
  <c r="X42" i="23" l="1"/>
  <c r="AI41" i="23"/>
  <c r="D41" i="23"/>
  <c r="AK41" i="23"/>
  <c r="R41" i="23" l="1"/>
  <c r="AI40" i="23"/>
  <c r="AK40" i="23"/>
  <c r="W41" i="23"/>
  <c r="V41" i="23"/>
  <c r="X41" i="23" l="1"/>
  <c r="D40" i="23"/>
  <c r="R40" i="23" s="1"/>
  <c r="W40" i="23"/>
  <c r="V40" i="23"/>
  <c r="X40" i="23" l="1"/>
  <c r="AI39" i="23"/>
  <c r="D39" i="23"/>
  <c r="AK39" i="23"/>
  <c r="R39" i="23" l="1"/>
  <c r="AI38" i="23"/>
  <c r="AK38" i="23"/>
  <c r="V39" i="23"/>
  <c r="W39" i="23"/>
  <c r="X39" i="23" l="1"/>
  <c r="D38" i="23"/>
  <c r="R38" i="23" l="1"/>
  <c r="AI37" i="23"/>
  <c r="AK37" i="23"/>
  <c r="V38" i="23"/>
  <c r="W38" i="23"/>
  <c r="X38" i="23" l="1"/>
  <c r="D37" i="23"/>
  <c r="R37" i="23" s="1"/>
  <c r="W37" i="23"/>
  <c r="V37" i="23"/>
  <c r="X37" i="23" l="1"/>
  <c r="AI36" i="23"/>
  <c r="D36" i="23"/>
  <c r="AK36" i="23"/>
  <c r="R36" i="23" l="1"/>
  <c r="AI35" i="23"/>
  <c r="AK35" i="23"/>
  <c r="V36" i="23"/>
  <c r="W36" i="23"/>
  <c r="X36" i="23" l="1"/>
  <c r="D35" i="23"/>
  <c r="R35" i="23" s="1"/>
  <c r="V35" i="23"/>
  <c r="W35" i="23"/>
  <c r="X35" i="23" l="1"/>
  <c r="AI34" i="23"/>
  <c r="D34" i="23"/>
  <c r="R34" i="23" s="1"/>
  <c r="AK34" i="23"/>
  <c r="W34" i="23"/>
  <c r="V34" i="23"/>
  <c r="X34" i="23" l="1"/>
  <c r="AI33" i="23"/>
  <c r="D33" i="23"/>
  <c r="AK33" i="23"/>
  <c r="R33" i="23" l="1"/>
  <c r="AI32" i="23"/>
  <c r="AK32" i="23"/>
  <c r="W33" i="23"/>
  <c r="V33" i="23"/>
  <c r="X33" i="23" l="1"/>
  <c r="D32" i="23"/>
  <c r="R32" i="23" l="1"/>
  <c r="AI31" i="23"/>
  <c r="AK31" i="23"/>
  <c r="W32" i="23"/>
  <c r="V32" i="23"/>
  <c r="X32" i="23" l="1"/>
  <c r="D31" i="23"/>
  <c r="R31" i="23" l="1"/>
  <c r="AI30" i="23"/>
  <c r="AK30" i="23"/>
  <c r="V31" i="23"/>
  <c r="W31" i="23"/>
  <c r="X31" i="23" l="1"/>
  <c r="D30" i="23"/>
  <c r="R30" i="23" l="1"/>
  <c r="AI29" i="23"/>
  <c r="AK29" i="23"/>
  <c r="V30" i="23"/>
  <c r="W30" i="23"/>
  <c r="X30" i="23" l="1"/>
  <c r="D29" i="23"/>
  <c r="R29" i="23" l="1"/>
  <c r="AI28" i="23"/>
  <c r="AK28" i="23"/>
  <c r="V29" i="23"/>
  <c r="W29" i="23"/>
  <c r="X29" i="23" l="1"/>
  <c r="D28" i="23"/>
  <c r="R28" i="23" l="1"/>
  <c r="AI27" i="23"/>
  <c r="AK27" i="23"/>
  <c r="W28" i="23"/>
  <c r="V28" i="23"/>
  <c r="X28" i="23" l="1"/>
  <c r="D27" i="23"/>
  <c r="R27" i="23" l="1"/>
  <c r="AI26" i="23"/>
  <c r="AK26" i="23"/>
  <c r="W27" i="23"/>
  <c r="V27" i="23"/>
  <c r="X27" i="23" l="1"/>
  <c r="D26" i="23"/>
  <c r="R26" i="23" l="1"/>
  <c r="AI25" i="23"/>
  <c r="AK25" i="23"/>
  <c r="V26" i="23"/>
  <c r="W26" i="23"/>
  <c r="X26" i="23" l="1"/>
  <c r="D25" i="23"/>
  <c r="R25" i="23" l="1"/>
  <c r="AI24" i="23"/>
  <c r="AK24" i="23"/>
  <c r="W25" i="23"/>
  <c r="V25" i="23"/>
  <c r="X25" i="23" l="1"/>
  <c r="D24" i="23"/>
  <c r="R24" i="23" s="1"/>
  <c r="V24" i="23"/>
  <c r="W24" i="23"/>
  <c r="X24" i="23" l="1"/>
  <c r="AI23" i="23"/>
  <c r="D23" i="23"/>
  <c r="AK23" i="23"/>
  <c r="R23" i="23" l="1"/>
  <c r="AI22" i="23"/>
  <c r="AK22" i="23"/>
  <c r="V23" i="23"/>
  <c r="W23" i="23"/>
  <c r="X23" i="23" l="1"/>
  <c r="D22" i="23"/>
  <c r="E21" i="23"/>
  <c r="N21" i="23" s="1"/>
  <c r="D21" i="23"/>
  <c r="R22" i="23" l="1"/>
  <c r="AL15" i="23"/>
  <c r="AL16" i="23" s="1"/>
  <c r="AJ13" i="23"/>
  <c r="F13" i="23"/>
  <c r="F11" i="23"/>
  <c r="F12" i="23" s="1"/>
  <c r="AI10" i="23"/>
  <c r="I8" i="23"/>
  <c r="AJ7" i="23"/>
  <c r="N7" i="23"/>
  <c r="AJ6" i="23"/>
  <c r="N6" i="23"/>
  <c r="W22" i="23"/>
  <c r="V22" i="23"/>
  <c r="AJ19" i="23" l="1"/>
  <c r="X22" i="23"/>
  <c r="AK19" i="23"/>
  <c r="AK13" i="23"/>
  <c r="AK16" i="23" s="1"/>
  <c r="G11" i="23"/>
  <c r="F22" i="23" s="1"/>
  <c r="S20" i="23"/>
  <c r="E20" i="23"/>
  <c r="G13" i="23"/>
  <c r="AI381" i="22"/>
  <c r="AL19" i="23" l="1"/>
  <c r="P22" i="23"/>
  <c r="N22" i="23" s="1"/>
  <c r="P23" i="23" s="1"/>
  <c r="N23" i="23" s="1"/>
  <c r="O22" i="23"/>
  <c r="G22" i="23"/>
  <c r="H22" i="23" s="1"/>
  <c r="S22" i="23" s="1"/>
  <c r="T22" i="23" s="1"/>
  <c r="AJ15" i="23"/>
  <c r="O23" i="23" l="1"/>
  <c r="I22" i="23"/>
  <c r="K22" i="23" s="1"/>
  <c r="E22" i="23"/>
  <c r="F23" i="23" s="1"/>
  <c r="P24" i="23"/>
  <c r="N24" i="23" s="1"/>
  <c r="O24" i="23"/>
  <c r="D381" i="22"/>
  <c r="J22" i="23" l="1"/>
  <c r="L22" i="23" s="1"/>
  <c r="G23" i="23"/>
  <c r="H23" i="23" s="1"/>
  <c r="E23" i="23" s="1"/>
  <c r="G24" i="23" s="1"/>
  <c r="H24" i="23" s="1"/>
  <c r="R381" i="22"/>
  <c r="P25" i="23"/>
  <c r="N25" i="23" s="1"/>
  <c r="O25" i="23"/>
  <c r="AI380" i="22"/>
  <c r="W381" i="22"/>
  <c r="V381" i="22"/>
  <c r="F24" i="23" l="1"/>
  <c r="I24" i="23" s="1"/>
  <c r="K24" i="23" s="1"/>
  <c r="S23" i="23"/>
  <c r="T23" i="23" s="1"/>
  <c r="I23" i="23"/>
  <c r="J23" i="23" s="1"/>
  <c r="L23" i="23" s="1"/>
  <c r="E24" i="23"/>
  <c r="F25" i="23" s="1"/>
  <c r="X381" i="22"/>
  <c r="S24" i="23"/>
  <c r="O26" i="23"/>
  <c r="P26" i="23"/>
  <c r="N26" i="23" s="1"/>
  <c r="G25" i="23" l="1"/>
  <c r="H25" i="23" s="1"/>
  <c r="E25" i="23" s="1"/>
  <c r="F26" i="23" s="1"/>
  <c r="K23" i="23"/>
  <c r="T24" i="23"/>
  <c r="J24" i="23"/>
  <c r="L24" i="23" s="1"/>
  <c r="P27" i="23"/>
  <c r="N27" i="23" s="1"/>
  <c r="O27" i="23"/>
  <c r="D380" i="22"/>
  <c r="S25" i="23" l="1"/>
  <c r="T25" i="23" s="1"/>
  <c r="G26" i="23"/>
  <c r="H26" i="23" s="1"/>
  <c r="S26" i="23" s="1"/>
  <c r="I25" i="23"/>
  <c r="J25" i="23" s="1"/>
  <c r="L25" i="23" s="1"/>
  <c r="O28" i="23"/>
  <c r="P28" i="23"/>
  <c r="N28" i="23" s="1"/>
  <c r="R380" i="22"/>
  <c r="AI379" i="22"/>
  <c r="V380" i="22"/>
  <c r="W380" i="22"/>
  <c r="T26" i="23" l="1"/>
  <c r="K25" i="23"/>
  <c r="I26" i="23"/>
  <c r="K26" i="23" s="1"/>
  <c r="X380" i="22"/>
  <c r="P29" i="23"/>
  <c r="N29" i="23" s="1"/>
  <c r="O29" i="23"/>
  <c r="E26" i="23"/>
  <c r="J26" i="23" l="1"/>
  <c r="L26" i="23" s="1"/>
  <c r="P30" i="23"/>
  <c r="N30" i="23" s="1"/>
  <c r="O30" i="23"/>
  <c r="G27" i="23"/>
  <c r="F27" i="23"/>
  <c r="D379" i="22"/>
  <c r="R379" i="22" s="1"/>
  <c r="W379" i="22"/>
  <c r="V379" i="22"/>
  <c r="X379" i="22" l="1"/>
  <c r="P31" i="23"/>
  <c r="N31" i="23" s="1"/>
  <c r="O31" i="23"/>
  <c r="H27" i="23"/>
  <c r="E27" i="23" s="1"/>
  <c r="AI378" i="22"/>
  <c r="I27" i="23" l="1"/>
  <c r="K27" i="23" s="1"/>
  <c r="G28" i="23"/>
  <c r="H28" i="23" s="1"/>
  <c r="E28" i="23" s="1"/>
  <c r="F28" i="23"/>
  <c r="P32" i="23"/>
  <c r="N32" i="23" s="1"/>
  <c r="O32" i="23"/>
  <c r="S27" i="23"/>
  <c r="T27" i="23" s="1"/>
  <c r="J27" i="23" l="1"/>
  <c r="L27" i="23" s="1"/>
  <c r="F29" i="23"/>
  <c r="G29" i="23"/>
  <c r="P33" i="23"/>
  <c r="N33" i="23" s="1"/>
  <c r="O33" i="23"/>
  <c r="I28" i="23"/>
  <c r="S28" i="23"/>
  <c r="T28" i="23" s="1"/>
  <c r="D378" i="22"/>
  <c r="R378" i="22" s="1"/>
  <c r="V378" i="22"/>
  <c r="W378" i="22"/>
  <c r="X378" i="22" l="1"/>
  <c r="H29" i="23"/>
  <c r="S29" i="23" s="1"/>
  <c r="T29" i="23" s="1"/>
  <c r="J28" i="23"/>
  <c r="L28" i="23" s="1"/>
  <c r="K28" i="23"/>
  <c r="O34" i="23"/>
  <c r="P34" i="23"/>
  <c r="N34" i="23" s="1"/>
  <c r="AI377" i="22"/>
  <c r="E29" i="23" l="1"/>
  <c r="F30" i="23" s="1"/>
  <c r="I29" i="23"/>
  <c r="J29" i="23" s="1"/>
  <c r="L29" i="23" s="1"/>
  <c r="O35" i="23"/>
  <c r="P35" i="23"/>
  <c r="N35" i="23" s="1"/>
  <c r="G30" i="23" l="1"/>
  <c r="H30" i="23" s="1"/>
  <c r="I30" i="23" s="1"/>
  <c r="K29" i="23"/>
  <c r="P36" i="23"/>
  <c r="N36" i="23" s="1"/>
  <c r="O36" i="23"/>
  <c r="D377" i="22"/>
  <c r="R377" i="22" s="1"/>
  <c r="W377" i="22"/>
  <c r="V377" i="22"/>
  <c r="E30" i="23" l="1"/>
  <c r="G31" i="23" s="1"/>
  <c r="H31" i="23" s="1"/>
  <c r="E31" i="23" s="1"/>
  <c r="S30" i="23"/>
  <c r="T30" i="23" s="1"/>
  <c r="X377" i="22"/>
  <c r="P37" i="23"/>
  <c r="N37" i="23" s="1"/>
  <c r="O37" i="23"/>
  <c r="K30" i="23"/>
  <c r="J30" i="23"/>
  <c r="L30" i="23" s="1"/>
  <c r="AI376" i="22"/>
  <c r="F31" i="23" l="1"/>
  <c r="I31" i="23" s="1"/>
  <c r="K31" i="23" s="1"/>
  <c r="F32" i="23"/>
  <c r="G32" i="23"/>
  <c r="P38" i="23"/>
  <c r="N38" i="23" s="1"/>
  <c r="O38" i="23"/>
  <c r="S31" i="23"/>
  <c r="T31" i="23" s="1"/>
  <c r="J31" i="23" l="1"/>
  <c r="L31" i="23" s="1"/>
  <c r="O39" i="23"/>
  <c r="P39" i="23"/>
  <c r="N39" i="23" s="1"/>
  <c r="H32" i="23"/>
  <c r="E32" i="23" s="1"/>
  <c r="D376" i="22"/>
  <c r="G33" i="23" l="1"/>
  <c r="F33" i="23"/>
  <c r="P40" i="23"/>
  <c r="N40" i="23" s="1"/>
  <c r="O40" i="23"/>
  <c r="R376" i="22"/>
  <c r="S32" i="23"/>
  <c r="T32" i="23" s="1"/>
  <c r="I32" i="23"/>
  <c r="AI375" i="22"/>
  <c r="W376" i="22"/>
  <c r="V376" i="22"/>
  <c r="X376" i="22" l="1"/>
  <c r="P41" i="23"/>
  <c r="N41" i="23" s="1"/>
  <c r="O41" i="23"/>
  <c r="K32" i="23"/>
  <c r="J32" i="23"/>
  <c r="L32" i="23" s="1"/>
  <c r="H33" i="23"/>
  <c r="I33" i="23" s="1"/>
  <c r="S33" i="23" l="1"/>
  <c r="T33" i="23" s="1"/>
  <c r="K33" i="23"/>
  <c r="J33" i="23"/>
  <c r="L33" i="23" s="1"/>
  <c r="P42" i="23"/>
  <c r="N42" i="23" s="1"/>
  <c r="O42" i="23"/>
  <c r="E33" i="23"/>
  <c r="D375" i="22"/>
  <c r="P43" i="23" l="1"/>
  <c r="N43" i="23" s="1"/>
  <c r="O43" i="23"/>
  <c r="R375" i="22"/>
  <c r="F34" i="23"/>
  <c r="G34" i="23"/>
  <c r="AI374" i="22"/>
  <c r="W375" i="22"/>
  <c r="V375" i="22"/>
  <c r="X375" i="22" l="1"/>
  <c r="P44" i="23"/>
  <c r="N44" i="23" s="1"/>
  <c r="O44" i="23"/>
  <c r="H34" i="23"/>
  <c r="S34" i="23" s="1"/>
  <c r="T34" i="23" s="1"/>
  <c r="I34" i="23" l="1"/>
  <c r="K34" i="23" s="1"/>
  <c r="P45" i="23"/>
  <c r="N45" i="23" s="1"/>
  <c r="O45" i="23"/>
  <c r="E34" i="23"/>
  <c r="D374" i="22"/>
  <c r="J34" i="23" l="1"/>
  <c r="L34" i="23" s="1"/>
  <c r="O46" i="23"/>
  <c r="P46" i="23"/>
  <c r="N46" i="23" s="1"/>
  <c r="R374" i="22"/>
  <c r="G35" i="23"/>
  <c r="F35" i="23"/>
  <c r="AI373" i="22"/>
  <c r="W374" i="22"/>
  <c r="V374" i="22"/>
  <c r="X374" i="22" l="1"/>
  <c r="H35" i="23"/>
  <c r="S35" i="23" s="1"/>
  <c r="T35" i="23" s="1"/>
  <c r="O47" i="23"/>
  <c r="P47" i="23"/>
  <c r="N47" i="23" s="1"/>
  <c r="I35" i="23" l="1"/>
  <c r="K35" i="23" s="1"/>
  <c r="E35" i="23"/>
  <c r="F36" i="23" s="1"/>
  <c r="O48" i="23"/>
  <c r="P48" i="23"/>
  <c r="N48" i="23" s="1"/>
  <c r="D373" i="22"/>
  <c r="R373" i="22" s="1"/>
  <c r="W373" i="22"/>
  <c r="V373" i="22"/>
  <c r="G36" i="23" l="1"/>
  <c r="H36" i="23" s="1"/>
  <c r="S36" i="23" s="1"/>
  <c r="T36" i="23" s="1"/>
  <c r="J35" i="23"/>
  <c r="L35" i="23" s="1"/>
  <c r="X373" i="22"/>
  <c r="P49" i="23"/>
  <c r="N49" i="23" s="1"/>
  <c r="O49" i="23"/>
  <c r="AI372" i="22"/>
  <c r="I36" i="23" l="1"/>
  <c r="J36" i="23" s="1"/>
  <c r="L36" i="23" s="1"/>
  <c r="E36" i="23"/>
  <c r="F37" i="23" s="1"/>
  <c r="O50" i="23"/>
  <c r="P50" i="23"/>
  <c r="N50" i="23" s="1"/>
  <c r="G37" i="23" l="1"/>
  <c r="H37" i="23" s="1"/>
  <c r="E37" i="23" s="1"/>
  <c r="K36" i="23"/>
  <c r="P51" i="23"/>
  <c r="N51" i="23" s="1"/>
  <c r="O51" i="23"/>
  <c r="D372" i="22"/>
  <c r="R372" i="22" s="1"/>
  <c r="W372" i="22"/>
  <c r="V372" i="22"/>
  <c r="I37" i="23" l="1"/>
  <c r="K37" i="23" s="1"/>
  <c r="S37" i="23"/>
  <c r="T37" i="23" s="1"/>
  <c r="X372" i="22"/>
  <c r="G38" i="23"/>
  <c r="H38" i="23" s="1"/>
  <c r="F38" i="23"/>
  <c r="P52" i="23"/>
  <c r="N52" i="23" s="1"/>
  <c r="O52" i="23"/>
  <c r="AI371" i="22"/>
  <c r="J37" i="23" l="1"/>
  <c r="L37" i="23" s="1"/>
  <c r="P53" i="23"/>
  <c r="N53" i="23" s="1"/>
  <c r="O53" i="23"/>
  <c r="I38" i="23"/>
  <c r="S38" i="23"/>
  <c r="T38" i="23" s="1"/>
  <c r="E38" i="23"/>
  <c r="P54" i="23" l="1"/>
  <c r="N54" i="23" s="1"/>
  <c r="O54" i="23"/>
  <c r="G39" i="23"/>
  <c r="F39" i="23"/>
  <c r="K38" i="23"/>
  <c r="J38" i="23"/>
  <c r="L38" i="23" s="1"/>
  <c r="D371" i="22"/>
  <c r="P55" i="23" l="1"/>
  <c r="N55" i="23" s="1"/>
  <c r="O55" i="23"/>
  <c r="R371" i="22"/>
  <c r="H39" i="23"/>
  <c r="S39" i="23" s="1"/>
  <c r="T39" i="23" s="1"/>
  <c r="AI370" i="22"/>
  <c r="W371" i="22"/>
  <c r="V371" i="22"/>
  <c r="I39" i="23" l="1"/>
  <c r="K39" i="23" s="1"/>
  <c r="X371" i="22"/>
  <c r="O56" i="23"/>
  <c r="P56" i="23"/>
  <c r="N56" i="23" s="1"/>
  <c r="E39" i="23"/>
  <c r="J39" i="23" l="1"/>
  <c r="L39" i="23" s="1"/>
  <c r="P57" i="23"/>
  <c r="N57" i="23" s="1"/>
  <c r="O57" i="23"/>
  <c r="G40" i="23"/>
  <c r="F40" i="23"/>
  <c r="D370" i="22"/>
  <c r="R370" i="22" s="1"/>
  <c r="V370" i="22"/>
  <c r="W370" i="22"/>
  <c r="X370" i="22" l="1"/>
  <c r="P58" i="23"/>
  <c r="N58" i="23" s="1"/>
  <c r="O58" i="23"/>
  <c r="H40" i="23"/>
  <c r="S40" i="23" s="1"/>
  <c r="T40" i="23" s="1"/>
  <c r="AI369" i="22"/>
  <c r="P59" i="23" l="1"/>
  <c r="N59" i="23" s="1"/>
  <c r="O59" i="23"/>
  <c r="I40" i="23"/>
  <c r="E40" i="23"/>
  <c r="P60" i="23" l="1"/>
  <c r="N60" i="23" s="1"/>
  <c r="O60" i="23"/>
  <c r="K40" i="23"/>
  <c r="J40" i="23"/>
  <c r="L40" i="23" s="1"/>
  <c r="G41" i="23"/>
  <c r="H41" i="23" s="1"/>
  <c r="F41" i="23"/>
  <c r="D369" i="22"/>
  <c r="R369" i="22" s="1"/>
  <c r="W369" i="22"/>
  <c r="V369" i="22"/>
  <c r="X369" i="22" l="1"/>
  <c r="E41" i="23"/>
  <c r="I41" i="23"/>
  <c r="S41" i="23"/>
  <c r="T41" i="23" s="1"/>
  <c r="O61" i="23"/>
  <c r="P61" i="23"/>
  <c r="N61" i="23" s="1"/>
  <c r="AI368" i="22"/>
  <c r="P62" i="23" l="1"/>
  <c r="N62" i="23" s="1"/>
  <c r="O62" i="23"/>
  <c r="K41" i="23"/>
  <c r="J41" i="23"/>
  <c r="L41" i="23" s="1"/>
  <c r="G42" i="23"/>
  <c r="F42" i="23"/>
  <c r="P63" i="23" l="1"/>
  <c r="N63" i="23" s="1"/>
  <c r="O63" i="23"/>
  <c r="H42" i="23"/>
  <c r="E42" i="23" s="1"/>
  <c r="D368" i="22"/>
  <c r="R368" i="22" s="1"/>
  <c r="W368" i="22"/>
  <c r="V368" i="22"/>
  <c r="X368" i="22" l="1"/>
  <c r="S42" i="23"/>
  <c r="T42" i="23" s="1"/>
  <c r="G43" i="23"/>
  <c r="H43" i="23" s="1"/>
  <c r="F43" i="23"/>
  <c r="O64" i="23"/>
  <c r="P64" i="23"/>
  <c r="N64" i="23" s="1"/>
  <c r="I42" i="23"/>
  <c r="AI367" i="22"/>
  <c r="E43" i="23" l="1"/>
  <c r="G44" i="23" s="1"/>
  <c r="H44" i="23" s="1"/>
  <c r="P65" i="23"/>
  <c r="N65" i="23" s="1"/>
  <c r="O65" i="23"/>
  <c r="K42" i="23"/>
  <c r="J42" i="23"/>
  <c r="L42" i="23" s="1"/>
  <c r="I43" i="23"/>
  <c r="S43" i="23"/>
  <c r="T43" i="23" s="1"/>
  <c r="F44" i="23" l="1"/>
  <c r="I44" i="23" s="1"/>
  <c r="J43" i="23"/>
  <c r="L43" i="23" s="1"/>
  <c r="K43" i="23"/>
  <c r="S44" i="23"/>
  <c r="T44" i="23" s="1"/>
  <c r="E44" i="23"/>
  <c r="P66" i="23"/>
  <c r="N66" i="23" s="1"/>
  <c r="O66" i="23"/>
  <c r="D367" i="22"/>
  <c r="P67" i="23" l="1"/>
  <c r="N67" i="23" s="1"/>
  <c r="O67" i="23"/>
  <c r="R367" i="22"/>
  <c r="J44" i="23"/>
  <c r="L44" i="23" s="1"/>
  <c r="K44" i="23"/>
  <c r="G45" i="23"/>
  <c r="F45" i="23"/>
  <c r="AI366" i="22"/>
  <c r="W367" i="22"/>
  <c r="V367" i="22"/>
  <c r="X367" i="22" l="1"/>
  <c r="P68" i="23"/>
  <c r="N68" i="23" s="1"/>
  <c r="O68" i="23"/>
  <c r="H45" i="23"/>
  <c r="I45" i="23" s="1"/>
  <c r="E45" i="23" l="1"/>
  <c r="F46" i="23" s="1"/>
  <c r="K45" i="23"/>
  <c r="J45" i="23"/>
  <c r="L45" i="23" s="1"/>
  <c r="S45" i="23"/>
  <c r="T45" i="23" s="1"/>
  <c r="O69" i="23"/>
  <c r="P69" i="23"/>
  <c r="N69" i="23" s="1"/>
  <c r="D366" i="22"/>
  <c r="G46" i="23" l="1"/>
  <c r="H46" i="23" s="1"/>
  <c r="E46" i="23" s="1"/>
  <c r="G47" i="23" s="1"/>
  <c r="P70" i="23"/>
  <c r="N70" i="23" s="1"/>
  <c r="O70" i="23"/>
  <c r="R366" i="22"/>
  <c r="AI365" i="22"/>
  <c r="V366" i="22"/>
  <c r="W366" i="22"/>
  <c r="S46" i="23" l="1"/>
  <c r="T46" i="23" s="1"/>
  <c r="I46" i="23"/>
  <c r="J46" i="23" s="1"/>
  <c r="L46" i="23" s="1"/>
  <c r="F47" i="23"/>
  <c r="X366" i="22"/>
  <c r="O71" i="23"/>
  <c r="P71" i="23"/>
  <c r="N71" i="23" s="1"/>
  <c r="H47" i="23"/>
  <c r="E47" i="23" s="1"/>
  <c r="K46" i="23" l="1"/>
  <c r="I47" i="23"/>
  <c r="J47" i="23" s="1"/>
  <c r="L47" i="23" s="1"/>
  <c r="P72" i="23"/>
  <c r="N72" i="23" s="1"/>
  <c r="O72" i="23"/>
  <c r="G48" i="23"/>
  <c r="F48" i="23"/>
  <c r="S47" i="23"/>
  <c r="T47" i="23" s="1"/>
  <c r="D365" i="22"/>
  <c r="K47" i="23" l="1"/>
  <c r="H48" i="23"/>
  <c r="S48" i="23" s="1"/>
  <c r="T48" i="23" s="1"/>
  <c r="P73" i="23"/>
  <c r="N73" i="23" s="1"/>
  <c r="O73" i="23"/>
  <c r="R365" i="22"/>
  <c r="AI364" i="22"/>
  <c r="V365" i="22"/>
  <c r="W365" i="22"/>
  <c r="E48" i="23" l="1"/>
  <c r="G49" i="23" s="1"/>
  <c r="X365" i="22"/>
  <c r="P74" i="23"/>
  <c r="N74" i="23" s="1"/>
  <c r="O74" i="23"/>
  <c r="I48" i="23"/>
  <c r="F49" i="23" l="1"/>
  <c r="H49" i="23"/>
  <c r="S49" i="23" s="1"/>
  <c r="T49" i="23" s="1"/>
  <c r="K48" i="23"/>
  <c r="J48" i="23"/>
  <c r="L48" i="23" s="1"/>
  <c r="P75" i="23"/>
  <c r="N75" i="23" s="1"/>
  <c r="O75" i="23"/>
  <c r="D364" i="22"/>
  <c r="R364" i="22" s="1"/>
  <c r="W364" i="22"/>
  <c r="V364" i="22"/>
  <c r="I49" i="23" l="1"/>
  <c r="J49" i="23" s="1"/>
  <c r="L49" i="23" s="1"/>
  <c r="X364" i="22"/>
  <c r="P76" i="23"/>
  <c r="N76" i="23" s="1"/>
  <c r="O76" i="23"/>
  <c r="E49" i="23"/>
  <c r="AI363" i="22"/>
  <c r="K49" i="23" l="1"/>
  <c r="P77" i="23"/>
  <c r="N77" i="23" s="1"/>
  <c r="O77" i="23"/>
  <c r="F50" i="23"/>
  <c r="G50" i="23"/>
  <c r="H50" i="23" l="1"/>
  <c r="I50" i="23" s="1"/>
  <c r="P78" i="23"/>
  <c r="N78" i="23" s="1"/>
  <c r="O78" i="23"/>
  <c r="D363" i="22"/>
  <c r="E50" i="23" l="1"/>
  <c r="G51" i="23" s="1"/>
  <c r="P79" i="23"/>
  <c r="N79" i="23" s="1"/>
  <c r="O79" i="23"/>
  <c r="J50" i="23"/>
  <c r="L50" i="23" s="1"/>
  <c r="K50" i="23"/>
  <c r="R363" i="22"/>
  <c r="S50" i="23"/>
  <c r="T50" i="23" s="1"/>
  <c r="AI362" i="22"/>
  <c r="W363" i="22"/>
  <c r="V363" i="22"/>
  <c r="F51" i="23" l="1"/>
  <c r="X363" i="22"/>
  <c r="H51" i="23"/>
  <c r="S51" i="23" s="1"/>
  <c r="T51" i="23" s="1"/>
  <c r="P80" i="23"/>
  <c r="N80" i="23" s="1"/>
  <c r="O80" i="23"/>
  <c r="I51" i="23" l="1"/>
  <c r="J51" i="23" s="1"/>
  <c r="L51" i="23" s="1"/>
  <c r="E51" i="23"/>
  <c r="G52" i="23" s="1"/>
  <c r="P81" i="23"/>
  <c r="N81" i="23" s="1"/>
  <c r="O81" i="23"/>
  <c r="D362" i="22"/>
  <c r="K51" i="23" l="1"/>
  <c r="F52" i="23"/>
  <c r="R362" i="22"/>
  <c r="H52" i="23"/>
  <c r="E52" i="23" s="1"/>
  <c r="O82" i="23"/>
  <c r="P82" i="23"/>
  <c r="N82" i="23" s="1"/>
  <c r="AI361" i="22"/>
  <c r="W362" i="22"/>
  <c r="V362" i="22"/>
  <c r="I52" i="23" l="1"/>
  <c r="J52" i="23" s="1"/>
  <c r="L52" i="23" s="1"/>
  <c r="X362" i="22"/>
  <c r="P83" i="23"/>
  <c r="N83" i="23" s="1"/>
  <c r="O83" i="23"/>
  <c r="G53" i="23"/>
  <c r="F53" i="23"/>
  <c r="S52" i="23"/>
  <c r="T52" i="23" s="1"/>
  <c r="K52" i="23" l="1"/>
  <c r="H53" i="23"/>
  <c r="I53" i="23" s="1"/>
  <c r="P84" i="23"/>
  <c r="N84" i="23" s="1"/>
  <c r="O84" i="23"/>
  <c r="D361" i="22"/>
  <c r="R361" i="22" s="1"/>
  <c r="V361" i="22"/>
  <c r="W361" i="22"/>
  <c r="X361" i="22" l="1"/>
  <c r="P85" i="23"/>
  <c r="N85" i="23" s="1"/>
  <c r="O85" i="23"/>
  <c r="K53" i="23"/>
  <c r="J53" i="23"/>
  <c r="L53" i="23" s="1"/>
  <c r="S53" i="23"/>
  <c r="T53" i="23" s="1"/>
  <c r="E53" i="23"/>
  <c r="AI360" i="22"/>
  <c r="O86" i="23" l="1"/>
  <c r="P86" i="23"/>
  <c r="N86" i="23" s="1"/>
  <c r="G54" i="23"/>
  <c r="F54" i="23"/>
  <c r="O87" i="23" l="1"/>
  <c r="P87" i="23"/>
  <c r="N87" i="23" s="1"/>
  <c r="H54" i="23"/>
  <c r="S54" i="23" s="1"/>
  <c r="T54" i="23" s="1"/>
  <c r="D360" i="22"/>
  <c r="I54" i="23" l="1"/>
  <c r="K54" i="23" s="1"/>
  <c r="E54" i="23"/>
  <c r="G55" i="23" s="1"/>
  <c r="H55" i="23" s="1"/>
  <c r="P88" i="23"/>
  <c r="N88" i="23" s="1"/>
  <c r="O88" i="23"/>
  <c r="R360" i="22"/>
  <c r="AI359" i="22"/>
  <c r="W360" i="22"/>
  <c r="V360" i="22"/>
  <c r="F55" i="23" l="1"/>
  <c r="I55" i="23" s="1"/>
  <c r="K55" i="23" s="1"/>
  <c r="J54" i="23"/>
  <c r="L54" i="23" s="1"/>
  <c r="E55" i="23"/>
  <c r="G56" i="23" s="1"/>
  <c r="H56" i="23" s="1"/>
  <c r="X360" i="22"/>
  <c r="P89" i="23"/>
  <c r="N89" i="23" s="1"/>
  <c r="O89" i="23"/>
  <c r="S55" i="23"/>
  <c r="T55" i="23" s="1"/>
  <c r="F56" i="23" l="1"/>
  <c r="I56" i="23" s="1"/>
  <c r="J55" i="23"/>
  <c r="L55" i="23" s="1"/>
  <c r="E56" i="23"/>
  <c r="G57" i="23" s="1"/>
  <c r="P90" i="23"/>
  <c r="N90" i="23" s="1"/>
  <c r="O90" i="23"/>
  <c r="S56" i="23"/>
  <c r="T56" i="23" s="1"/>
  <c r="D359" i="22"/>
  <c r="F57" i="23" l="1"/>
  <c r="O91" i="23"/>
  <c r="P91" i="23"/>
  <c r="N91" i="23" s="1"/>
  <c r="H57" i="23"/>
  <c r="E57" i="23" s="1"/>
  <c r="R359" i="22"/>
  <c r="K56" i="23"/>
  <c r="J56" i="23"/>
  <c r="L56" i="23" s="1"/>
  <c r="AI358" i="22"/>
  <c r="V359" i="22"/>
  <c r="W359" i="22"/>
  <c r="I57" i="23" l="1"/>
  <c r="J57" i="23" s="1"/>
  <c r="L57" i="23" s="1"/>
  <c r="X359" i="22"/>
  <c r="G58" i="23"/>
  <c r="H58" i="23" s="1"/>
  <c r="E58" i="23" s="1"/>
  <c r="F58" i="23"/>
  <c r="O92" i="23"/>
  <c r="P92" i="23"/>
  <c r="N92" i="23" s="1"/>
  <c r="S57" i="23"/>
  <c r="T57" i="23" s="1"/>
  <c r="K57" i="23" l="1"/>
  <c r="P93" i="23"/>
  <c r="N93" i="23" s="1"/>
  <c r="O93" i="23"/>
  <c r="G59" i="23"/>
  <c r="F59" i="23"/>
  <c r="I58" i="23"/>
  <c r="S58" i="23"/>
  <c r="T58" i="23" s="1"/>
  <c r="D358" i="22"/>
  <c r="R358" i="22" l="1"/>
  <c r="H59" i="23"/>
  <c r="I59" i="23" s="1"/>
  <c r="K58" i="23"/>
  <c r="J58" i="23"/>
  <c r="L58" i="23" s="1"/>
  <c r="O94" i="23"/>
  <c r="P94" i="23"/>
  <c r="N94" i="23" s="1"/>
  <c r="AI357" i="22"/>
  <c r="W358" i="22"/>
  <c r="V358" i="22"/>
  <c r="E59" i="23" l="1"/>
  <c r="G60" i="23" s="1"/>
  <c r="H60" i="23" s="1"/>
  <c r="X358" i="22"/>
  <c r="K59" i="23"/>
  <c r="J59" i="23"/>
  <c r="L59" i="23" s="1"/>
  <c r="S59" i="23"/>
  <c r="T59" i="23" s="1"/>
  <c r="O95" i="23"/>
  <c r="P95" i="23"/>
  <c r="N95" i="23" s="1"/>
  <c r="F60" i="23" l="1"/>
  <c r="I60" i="23" s="1"/>
  <c r="P96" i="23"/>
  <c r="N96" i="23" s="1"/>
  <c r="O96" i="23"/>
  <c r="E60" i="23"/>
  <c r="S60" i="23"/>
  <c r="T60" i="23" s="1"/>
  <c r="D357" i="22"/>
  <c r="K60" i="23" l="1"/>
  <c r="J60" i="23"/>
  <c r="L60" i="23" s="1"/>
  <c r="G61" i="23"/>
  <c r="F61" i="23"/>
  <c r="R357" i="22"/>
  <c r="O97" i="23"/>
  <c r="P97" i="23"/>
  <c r="N97" i="23" s="1"/>
  <c r="AI356" i="22"/>
  <c r="V357" i="22"/>
  <c r="W357" i="22"/>
  <c r="X357" i="22" l="1"/>
  <c r="P98" i="23"/>
  <c r="N98" i="23" s="1"/>
  <c r="O98" i="23"/>
  <c r="H61" i="23"/>
  <c r="E61" i="23" s="1"/>
  <c r="O99" i="23" l="1"/>
  <c r="P99" i="23"/>
  <c r="N99" i="23" s="1"/>
  <c r="S61" i="23"/>
  <c r="T61" i="23" s="1"/>
  <c r="F62" i="23"/>
  <c r="G62" i="23"/>
  <c r="I61" i="23"/>
  <c r="D356" i="22"/>
  <c r="K61" i="23" l="1"/>
  <c r="J61" i="23"/>
  <c r="L61" i="23" s="1"/>
  <c r="H62" i="23"/>
  <c r="S62" i="23" s="1"/>
  <c r="T62" i="23" s="1"/>
  <c r="P100" i="23"/>
  <c r="N100" i="23" s="1"/>
  <c r="O100" i="23"/>
  <c r="R356" i="22"/>
  <c r="AI355" i="22"/>
  <c r="W356" i="22"/>
  <c r="V356" i="22"/>
  <c r="I62" i="23" l="1"/>
  <c r="K62" i="23" s="1"/>
  <c r="E62" i="23"/>
  <c r="F63" i="23" s="1"/>
  <c r="X356" i="22"/>
  <c r="O101" i="23"/>
  <c r="P101" i="23"/>
  <c r="N101" i="23" s="1"/>
  <c r="G63" i="23" l="1"/>
  <c r="H63" i="23" s="1"/>
  <c r="E63" i="23" s="1"/>
  <c r="J62" i="23"/>
  <c r="L62" i="23" s="1"/>
  <c r="O102" i="23"/>
  <c r="P102" i="23"/>
  <c r="N102" i="23" s="1"/>
  <c r="D355" i="22"/>
  <c r="R355" i="22" s="1"/>
  <c r="V355" i="22"/>
  <c r="W355" i="22"/>
  <c r="I63" i="23" l="1"/>
  <c r="K63" i="23" s="1"/>
  <c r="S63" i="23"/>
  <c r="T63" i="23" s="1"/>
  <c r="F64" i="23"/>
  <c r="G64" i="23"/>
  <c r="H64" i="23" s="1"/>
  <c r="E64" i="23" s="1"/>
  <c r="X355" i="22"/>
  <c r="O103" i="23"/>
  <c r="P103" i="23"/>
  <c r="N103" i="23" s="1"/>
  <c r="AI354" i="22"/>
  <c r="J63" i="23" l="1"/>
  <c r="L63" i="23" s="1"/>
  <c r="S64" i="23"/>
  <c r="T64" i="23" s="1"/>
  <c r="P104" i="23"/>
  <c r="N104" i="23" s="1"/>
  <c r="O104" i="23"/>
  <c r="G65" i="23"/>
  <c r="F65" i="23"/>
  <c r="I64" i="23"/>
  <c r="K64" i="23" l="1"/>
  <c r="J64" i="23"/>
  <c r="L64" i="23" s="1"/>
  <c r="H65" i="23"/>
  <c r="E65" i="23" s="1"/>
  <c r="O105" i="23"/>
  <c r="P105" i="23"/>
  <c r="N105" i="23" s="1"/>
  <c r="D354" i="22"/>
  <c r="R354" i="22" s="1"/>
  <c r="V354" i="22"/>
  <c r="W354" i="22"/>
  <c r="I65" i="23" l="1"/>
  <c r="K65" i="23" s="1"/>
  <c r="S65" i="23"/>
  <c r="T65" i="23" s="1"/>
  <c r="X354" i="22"/>
  <c r="O106" i="23"/>
  <c r="P106" i="23"/>
  <c r="N106" i="23" s="1"/>
  <c r="F66" i="23"/>
  <c r="G66" i="23"/>
  <c r="AI353" i="22"/>
  <c r="J65" i="23" l="1"/>
  <c r="L65" i="23" s="1"/>
  <c r="P107" i="23"/>
  <c r="N107" i="23" s="1"/>
  <c r="O107" i="23"/>
  <c r="H66" i="23"/>
  <c r="E66" i="23" s="1"/>
  <c r="P108" i="23" l="1"/>
  <c r="N108" i="23" s="1"/>
  <c r="O108" i="23"/>
  <c r="I66" i="23"/>
  <c r="G67" i="23"/>
  <c r="H67" i="23" s="1"/>
  <c r="E67" i="23" s="1"/>
  <c r="F67" i="23"/>
  <c r="S66" i="23"/>
  <c r="T66" i="23" s="1"/>
  <c r="D353" i="22"/>
  <c r="R353" i="22" s="1"/>
  <c r="V353" i="22"/>
  <c r="W353" i="22"/>
  <c r="I67" i="23" l="1"/>
  <c r="J67" i="23" s="1"/>
  <c r="L67" i="23" s="1"/>
  <c r="X353" i="22"/>
  <c r="O109" i="23"/>
  <c r="P109" i="23"/>
  <c r="N109" i="23" s="1"/>
  <c r="G68" i="23"/>
  <c r="H68" i="23" s="1"/>
  <c r="E68" i="23" s="1"/>
  <c r="F68" i="23"/>
  <c r="K66" i="23"/>
  <c r="J66" i="23"/>
  <c r="L66" i="23" s="1"/>
  <c r="S67" i="23"/>
  <c r="T67" i="23" s="1"/>
  <c r="AI352" i="22"/>
  <c r="K67" i="23" l="1"/>
  <c r="G69" i="23"/>
  <c r="H69" i="23" s="1"/>
  <c r="E69" i="23" s="1"/>
  <c r="F69" i="23"/>
  <c r="P110" i="23"/>
  <c r="N110" i="23" s="1"/>
  <c r="O110" i="23"/>
  <c r="I68" i="23"/>
  <c r="S68" i="23"/>
  <c r="T68" i="23" s="1"/>
  <c r="I69" i="23" l="1"/>
  <c r="K69" i="23" s="1"/>
  <c r="O111" i="23"/>
  <c r="P111" i="23"/>
  <c r="N111" i="23" s="1"/>
  <c r="G70" i="23"/>
  <c r="F70" i="23"/>
  <c r="S69" i="23"/>
  <c r="T69" i="23" s="1"/>
  <c r="K68" i="23"/>
  <c r="J68" i="23"/>
  <c r="L68" i="23" s="1"/>
  <c r="D352" i="22"/>
  <c r="J69" i="23" l="1"/>
  <c r="L69" i="23" s="1"/>
  <c r="P112" i="23"/>
  <c r="N112" i="23" s="1"/>
  <c r="O112" i="23"/>
  <c r="H70" i="23"/>
  <c r="E70" i="23" s="1"/>
  <c r="R352" i="22"/>
  <c r="AI351" i="22"/>
  <c r="V352" i="22"/>
  <c r="W352" i="22"/>
  <c r="X352" i="22" l="1"/>
  <c r="G71" i="23"/>
  <c r="F71" i="23"/>
  <c r="I70" i="23"/>
  <c r="O113" i="23"/>
  <c r="P113" i="23"/>
  <c r="N113" i="23" s="1"/>
  <c r="S70" i="23"/>
  <c r="T70" i="23" s="1"/>
  <c r="O114" i="23" l="1"/>
  <c r="P114" i="23"/>
  <c r="N114" i="23" s="1"/>
  <c r="K70" i="23"/>
  <c r="J70" i="23"/>
  <c r="L70" i="23" s="1"/>
  <c r="H71" i="23"/>
  <c r="E71" i="23" s="1"/>
  <c r="D351" i="22"/>
  <c r="R351" i="22" s="1"/>
  <c r="W351" i="22"/>
  <c r="V351" i="22"/>
  <c r="X351" i="22" l="1"/>
  <c r="O115" i="23"/>
  <c r="P115" i="23"/>
  <c r="N115" i="23" s="1"/>
  <c r="I71" i="23"/>
  <c r="G72" i="23"/>
  <c r="H72" i="23" s="1"/>
  <c r="E72" i="23" s="1"/>
  <c r="F72" i="23"/>
  <c r="S71" i="23"/>
  <c r="T71" i="23" s="1"/>
  <c r="AI350" i="22"/>
  <c r="I72" i="23" l="1"/>
  <c r="J72" i="23" s="1"/>
  <c r="L72" i="23" s="1"/>
  <c r="G73" i="23"/>
  <c r="F73" i="23"/>
  <c r="P116" i="23"/>
  <c r="N116" i="23" s="1"/>
  <c r="O116" i="23"/>
  <c r="S72" i="23"/>
  <c r="T72" i="23" s="1"/>
  <c r="K71" i="23"/>
  <c r="J71" i="23"/>
  <c r="L71" i="23" s="1"/>
  <c r="K72" i="23" l="1"/>
  <c r="P117" i="23"/>
  <c r="N117" i="23" s="1"/>
  <c r="O117" i="23"/>
  <c r="H73" i="23"/>
  <c r="I73" i="23" s="1"/>
  <c r="D350" i="22"/>
  <c r="R350" i="22" s="1"/>
  <c r="V350" i="22"/>
  <c r="W350" i="22"/>
  <c r="E73" i="23" l="1"/>
  <c r="G74" i="23" s="1"/>
  <c r="X350" i="22"/>
  <c r="K73" i="23"/>
  <c r="J73" i="23"/>
  <c r="L73" i="23" s="1"/>
  <c r="S73" i="23"/>
  <c r="T73" i="23" s="1"/>
  <c r="P118" i="23"/>
  <c r="N118" i="23" s="1"/>
  <c r="O118" i="23"/>
  <c r="AI349" i="22"/>
  <c r="F74" i="23" l="1"/>
  <c r="P119" i="23"/>
  <c r="N119" i="23" s="1"/>
  <c r="O119" i="23"/>
  <c r="H74" i="23"/>
  <c r="I74" i="23" l="1"/>
  <c r="J74" i="23" s="1"/>
  <c r="L74" i="23" s="1"/>
  <c r="E74" i="23"/>
  <c r="F75" i="23" s="1"/>
  <c r="P120" i="23"/>
  <c r="N120" i="23" s="1"/>
  <c r="O120" i="23"/>
  <c r="S74" i="23"/>
  <c r="T74" i="23" s="1"/>
  <c r="D349" i="22"/>
  <c r="G75" i="23" l="1"/>
  <c r="H75" i="23" s="1"/>
  <c r="E75" i="23" s="1"/>
  <c r="K74" i="23"/>
  <c r="P121" i="23"/>
  <c r="N121" i="23" s="1"/>
  <c r="O121" i="23"/>
  <c r="R349" i="22"/>
  <c r="AI348" i="22"/>
  <c r="V349" i="22"/>
  <c r="W349" i="22"/>
  <c r="S75" i="23" l="1"/>
  <c r="T75" i="23" s="1"/>
  <c r="I75" i="23"/>
  <c r="K75" i="23" s="1"/>
  <c r="X349" i="22"/>
  <c r="G76" i="23"/>
  <c r="F76" i="23"/>
  <c r="P122" i="23"/>
  <c r="N122" i="23" s="1"/>
  <c r="O122" i="23"/>
  <c r="J75" i="23" l="1"/>
  <c r="L75" i="23" s="1"/>
  <c r="P123" i="23"/>
  <c r="N123" i="23" s="1"/>
  <c r="O123" i="23"/>
  <c r="H76" i="23"/>
  <c r="E76" i="23" s="1"/>
  <c r="D348" i="22"/>
  <c r="O124" i="23" l="1"/>
  <c r="P124" i="23"/>
  <c r="N124" i="23" s="1"/>
  <c r="R348" i="22"/>
  <c r="G77" i="23"/>
  <c r="F77" i="23"/>
  <c r="I76" i="23"/>
  <c r="S76" i="23"/>
  <c r="T76" i="23" s="1"/>
  <c r="AI347" i="22"/>
  <c r="V348" i="22"/>
  <c r="W348" i="22"/>
  <c r="H77" i="23" l="1"/>
  <c r="E77" i="23" s="1"/>
  <c r="X348" i="22"/>
  <c r="P125" i="23"/>
  <c r="N125" i="23" s="1"/>
  <c r="O125" i="23"/>
  <c r="K76" i="23"/>
  <c r="J76" i="23"/>
  <c r="L76" i="23" s="1"/>
  <c r="F78" i="23" l="1"/>
  <c r="G78" i="23"/>
  <c r="H78" i="23" s="1"/>
  <c r="E78" i="23" s="1"/>
  <c r="I77" i="23"/>
  <c r="S77" i="23"/>
  <c r="T77" i="23" s="1"/>
  <c r="P126" i="23"/>
  <c r="N126" i="23" s="1"/>
  <c r="O126" i="23"/>
  <c r="D347" i="22"/>
  <c r="R347" i="22" s="1"/>
  <c r="V347" i="22"/>
  <c r="W347" i="22"/>
  <c r="J77" i="23" l="1"/>
  <c r="L77" i="23" s="1"/>
  <c r="K77" i="23"/>
  <c r="X347" i="22"/>
  <c r="S78" i="23"/>
  <c r="T78" i="23" s="1"/>
  <c r="O127" i="23"/>
  <c r="P127" i="23"/>
  <c r="N127" i="23" s="1"/>
  <c r="G79" i="23"/>
  <c r="H79" i="23" s="1"/>
  <c r="F79" i="23"/>
  <c r="I78" i="23"/>
  <c r="AI346" i="22"/>
  <c r="I79" i="23" l="1"/>
  <c r="J79" i="23" s="1"/>
  <c r="L79" i="23" s="1"/>
  <c r="E79" i="23"/>
  <c r="G80" i="23" s="1"/>
  <c r="K78" i="23"/>
  <c r="J78" i="23"/>
  <c r="L78" i="23" s="1"/>
  <c r="P128" i="23"/>
  <c r="N128" i="23" s="1"/>
  <c r="O128" i="23"/>
  <c r="S79" i="23"/>
  <c r="T79" i="23" s="1"/>
  <c r="F80" i="23" l="1"/>
  <c r="K79" i="23"/>
  <c r="P129" i="23"/>
  <c r="N129" i="23" s="1"/>
  <c r="O129" i="23"/>
  <c r="H80" i="23"/>
  <c r="E80" i="23" s="1"/>
  <c r="D346" i="22"/>
  <c r="I80" i="23" l="1"/>
  <c r="K80" i="23" s="1"/>
  <c r="F81" i="23"/>
  <c r="G81" i="23"/>
  <c r="R346" i="22"/>
  <c r="O130" i="23"/>
  <c r="P130" i="23"/>
  <c r="N130" i="23" s="1"/>
  <c r="S80" i="23"/>
  <c r="T80" i="23" s="1"/>
  <c r="AI345" i="22"/>
  <c r="W346" i="22"/>
  <c r="V346" i="22"/>
  <c r="J80" i="23" l="1"/>
  <c r="L80" i="23" s="1"/>
  <c r="X346" i="22"/>
  <c r="O131" i="23"/>
  <c r="P131" i="23"/>
  <c r="N131" i="23" s="1"/>
  <c r="H81" i="23"/>
  <c r="E81" i="23" s="1"/>
  <c r="G82" i="23" l="1"/>
  <c r="H82" i="23" s="1"/>
  <c r="F82" i="23"/>
  <c r="P132" i="23"/>
  <c r="N132" i="23" s="1"/>
  <c r="O132" i="23"/>
  <c r="S81" i="23"/>
  <c r="T81" i="23" s="1"/>
  <c r="I81" i="23"/>
  <c r="D345" i="22"/>
  <c r="R345" i="22" s="1"/>
  <c r="V345" i="22"/>
  <c r="W345" i="22"/>
  <c r="I82" i="23" l="1"/>
  <c r="K82" i="23" s="1"/>
  <c r="E82" i="23"/>
  <c r="G83" i="23" s="1"/>
  <c r="X345" i="22"/>
  <c r="O133" i="23"/>
  <c r="P133" i="23"/>
  <c r="N133" i="23" s="1"/>
  <c r="K81" i="23"/>
  <c r="J81" i="23"/>
  <c r="L81" i="23" s="1"/>
  <c r="S82" i="23"/>
  <c r="T82" i="23" s="1"/>
  <c r="AI344" i="22"/>
  <c r="J82" i="23" l="1"/>
  <c r="L82" i="23" s="1"/>
  <c r="F83" i="23"/>
  <c r="O134" i="23"/>
  <c r="P134" i="23"/>
  <c r="N134" i="23" s="1"/>
  <c r="H83" i="23"/>
  <c r="E83" i="23" s="1"/>
  <c r="S83" i="23" l="1"/>
  <c r="T83" i="23" s="1"/>
  <c r="I83" i="23"/>
  <c r="K83" i="23" s="1"/>
  <c r="G84" i="23"/>
  <c r="H84" i="23" s="1"/>
  <c r="F84" i="23"/>
  <c r="O135" i="23"/>
  <c r="P135" i="23"/>
  <c r="N135" i="23" s="1"/>
  <c r="D344" i="22"/>
  <c r="J83" i="23" l="1"/>
  <c r="L83" i="23" s="1"/>
  <c r="I84" i="23"/>
  <c r="K84" i="23" s="1"/>
  <c r="E84" i="23"/>
  <c r="G85" i="23" s="1"/>
  <c r="H85" i="23" s="1"/>
  <c r="O136" i="23"/>
  <c r="P136" i="23"/>
  <c r="N136" i="23" s="1"/>
  <c r="R344" i="22"/>
  <c r="S84" i="23"/>
  <c r="T84" i="23" s="1"/>
  <c r="AI343" i="22"/>
  <c r="V344" i="22"/>
  <c r="W344" i="22"/>
  <c r="F85" i="23" l="1"/>
  <c r="I85" i="23" s="1"/>
  <c r="J84" i="23"/>
  <c r="L84" i="23" s="1"/>
  <c r="X344" i="22"/>
  <c r="O137" i="23"/>
  <c r="P137" i="23"/>
  <c r="N137" i="23" s="1"/>
  <c r="E85" i="23"/>
  <c r="S85" i="23"/>
  <c r="T85" i="23" s="1"/>
  <c r="O138" i="23" l="1"/>
  <c r="P138" i="23"/>
  <c r="N138" i="23" s="1"/>
  <c r="F86" i="23"/>
  <c r="G86" i="23"/>
  <c r="K85" i="23"/>
  <c r="J85" i="23"/>
  <c r="L85" i="23" s="1"/>
  <c r="D343" i="22"/>
  <c r="R343" i="22" s="1"/>
  <c r="V343" i="22"/>
  <c r="W343" i="22"/>
  <c r="X343" i="22" l="1"/>
  <c r="P139" i="23"/>
  <c r="N139" i="23" s="1"/>
  <c r="O139" i="23"/>
  <c r="H86" i="23"/>
  <c r="S86" i="23" s="1"/>
  <c r="T86" i="23" s="1"/>
  <c r="AI342" i="22"/>
  <c r="E86" i="23" l="1"/>
  <c r="G87" i="23" s="1"/>
  <c r="I86" i="23"/>
  <c r="K86" i="23" s="1"/>
  <c r="P140" i="23"/>
  <c r="N140" i="23" s="1"/>
  <c r="O140" i="23"/>
  <c r="J86" i="23" l="1"/>
  <c r="L86" i="23" s="1"/>
  <c r="F87" i="23"/>
  <c r="P141" i="23"/>
  <c r="N141" i="23" s="1"/>
  <c r="O141" i="23"/>
  <c r="H87" i="23"/>
  <c r="S87" i="23" s="1"/>
  <c r="T87" i="23" s="1"/>
  <c r="D342" i="22"/>
  <c r="E87" i="23" l="1"/>
  <c r="G88" i="23" s="1"/>
  <c r="I87" i="23"/>
  <c r="K87" i="23" s="1"/>
  <c r="O142" i="23"/>
  <c r="P142" i="23"/>
  <c r="N142" i="23" s="1"/>
  <c r="R342" i="22"/>
  <c r="AI341" i="22"/>
  <c r="V342" i="22"/>
  <c r="W342" i="22"/>
  <c r="F88" i="23" l="1"/>
  <c r="J87" i="23"/>
  <c r="L87" i="23" s="1"/>
  <c r="X342" i="22"/>
  <c r="H88" i="23"/>
  <c r="S88" i="23" s="1"/>
  <c r="T88" i="23" s="1"/>
  <c r="P143" i="23"/>
  <c r="N143" i="23" s="1"/>
  <c r="O143" i="23"/>
  <c r="P144" i="23" l="1"/>
  <c r="N144" i="23" s="1"/>
  <c r="O144" i="23"/>
  <c r="E88" i="23"/>
  <c r="I88" i="23"/>
  <c r="D341" i="22"/>
  <c r="R341" i="22" s="1"/>
  <c r="V341" i="22"/>
  <c r="W341" i="22"/>
  <c r="X341" i="22" l="1"/>
  <c r="P145" i="23"/>
  <c r="N145" i="23" s="1"/>
  <c r="O145" i="23"/>
  <c r="G89" i="23"/>
  <c r="F89" i="23"/>
  <c r="K88" i="23"/>
  <c r="J88" i="23"/>
  <c r="L88" i="23" s="1"/>
  <c r="AI340" i="22"/>
  <c r="H89" i="23" l="1"/>
  <c r="S89" i="23" s="1"/>
  <c r="T89" i="23" s="1"/>
  <c r="O146" i="23"/>
  <c r="P146" i="23"/>
  <c r="N146" i="23" s="1"/>
  <c r="E89" i="23" l="1"/>
  <c r="F90" i="23" s="1"/>
  <c r="I89" i="23"/>
  <c r="P147" i="23"/>
  <c r="N147" i="23" s="1"/>
  <c r="O147" i="23"/>
  <c r="D340" i="22"/>
  <c r="G90" i="23" l="1"/>
  <c r="H90" i="23" s="1"/>
  <c r="E90" i="23" s="1"/>
  <c r="J89" i="23"/>
  <c r="L89" i="23" s="1"/>
  <c r="K89" i="23"/>
  <c r="P148" i="23"/>
  <c r="N148" i="23" s="1"/>
  <c r="O148" i="23"/>
  <c r="R340" i="22"/>
  <c r="AI339" i="22"/>
  <c r="W340" i="22"/>
  <c r="V340" i="22"/>
  <c r="S90" i="23" l="1"/>
  <c r="T90" i="23" s="1"/>
  <c r="X340" i="22"/>
  <c r="P149" i="23"/>
  <c r="N149" i="23" s="1"/>
  <c r="O149" i="23"/>
  <c r="G91" i="23"/>
  <c r="H91" i="23" s="1"/>
  <c r="F91" i="23"/>
  <c r="I90" i="23"/>
  <c r="I91" i="23" l="1"/>
  <c r="K91" i="23" s="1"/>
  <c r="S91" i="23"/>
  <c r="T91" i="23" s="1"/>
  <c r="P150" i="23"/>
  <c r="N150" i="23" s="1"/>
  <c r="O150" i="23"/>
  <c r="E91" i="23"/>
  <c r="K90" i="23"/>
  <c r="J90" i="23"/>
  <c r="L90" i="23" s="1"/>
  <c r="D339" i="22"/>
  <c r="R339" i="22" s="1"/>
  <c r="W339" i="22"/>
  <c r="V339" i="22"/>
  <c r="J91" i="23" l="1"/>
  <c r="L91" i="23" s="1"/>
  <c r="X339" i="22"/>
  <c r="G92" i="23"/>
  <c r="H92" i="23" s="1"/>
  <c r="E92" i="23" s="1"/>
  <c r="F92" i="23"/>
  <c r="O151" i="23"/>
  <c r="P151" i="23"/>
  <c r="N151" i="23" s="1"/>
  <c r="AI338" i="22"/>
  <c r="I92" i="23" l="1"/>
  <c r="J92" i="23" s="1"/>
  <c r="L92" i="23" s="1"/>
  <c r="P152" i="23"/>
  <c r="N152" i="23" s="1"/>
  <c r="O152" i="23"/>
  <c r="G93" i="23"/>
  <c r="H93" i="23" s="1"/>
  <c r="F93" i="23"/>
  <c r="S92" i="23"/>
  <c r="T92" i="23" s="1"/>
  <c r="K92" i="23" l="1"/>
  <c r="I93" i="23"/>
  <c r="S93" i="23"/>
  <c r="T93" i="23" s="1"/>
  <c r="E93" i="23"/>
  <c r="O153" i="23"/>
  <c r="P153" i="23"/>
  <c r="N153" i="23" s="1"/>
  <c r="D338" i="22"/>
  <c r="P154" i="23" l="1"/>
  <c r="N154" i="23" s="1"/>
  <c r="O154" i="23"/>
  <c r="G94" i="23"/>
  <c r="F94" i="23"/>
  <c r="R338" i="22"/>
  <c r="K93" i="23"/>
  <c r="J93" i="23"/>
  <c r="L93" i="23" s="1"/>
  <c r="AI337" i="22"/>
  <c r="V338" i="22"/>
  <c r="W338" i="22"/>
  <c r="X338" i="22" l="1"/>
  <c r="P155" i="23"/>
  <c r="N155" i="23" s="1"/>
  <c r="O155" i="23"/>
  <c r="H94" i="23"/>
  <c r="E94" i="23" s="1"/>
  <c r="I94" i="23" l="1"/>
  <c r="K94" i="23" s="1"/>
  <c r="S94" i="23"/>
  <c r="T94" i="23" s="1"/>
  <c r="O156" i="23"/>
  <c r="P156" i="23"/>
  <c r="N156" i="23" s="1"/>
  <c r="G95" i="23"/>
  <c r="H95" i="23" s="1"/>
  <c r="E95" i="23" s="1"/>
  <c r="F95" i="23"/>
  <c r="D337" i="22"/>
  <c r="J94" i="23" l="1"/>
  <c r="L94" i="23" s="1"/>
  <c r="G96" i="23"/>
  <c r="H96" i="23" s="1"/>
  <c r="E96" i="23" s="1"/>
  <c r="F96" i="23"/>
  <c r="O157" i="23"/>
  <c r="P157" i="23"/>
  <c r="N157" i="23" s="1"/>
  <c r="R337" i="22"/>
  <c r="I95" i="23"/>
  <c r="S95" i="23"/>
  <c r="T95" i="23" s="1"/>
  <c r="AI336" i="22"/>
  <c r="V337" i="22"/>
  <c r="W337" i="22"/>
  <c r="I96" i="23" l="1"/>
  <c r="J96" i="23" s="1"/>
  <c r="L96" i="23" s="1"/>
  <c r="X337" i="22"/>
  <c r="P158" i="23"/>
  <c r="N158" i="23" s="1"/>
  <c r="O158" i="23"/>
  <c r="G97" i="23"/>
  <c r="F97" i="23"/>
  <c r="K95" i="23"/>
  <c r="J95" i="23"/>
  <c r="L95" i="23" s="1"/>
  <c r="S96" i="23"/>
  <c r="T96" i="23" s="1"/>
  <c r="K96" i="23" l="1"/>
  <c r="H97" i="23"/>
  <c r="S97" i="23" s="1"/>
  <c r="T97" i="23" s="1"/>
  <c r="O159" i="23"/>
  <c r="P159" i="23"/>
  <c r="N159" i="23" s="1"/>
  <c r="D336" i="22"/>
  <c r="E97" i="23" l="1"/>
  <c r="G98" i="23" s="1"/>
  <c r="I97" i="23"/>
  <c r="K97" i="23" s="1"/>
  <c r="P160" i="23"/>
  <c r="N160" i="23" s="1"/>
  <c r="O160" i="23"/>
  <c r="R336" i="22"/>
  <c r="AI335" i="22"/>
  <c r="W336" i="22"/>
  <c r="V336" i="22"/>
  <c r="J97" i="23" l="1"/>
  <c r="L97" i="23" s="1"/>
  <c r="F98" i="23"/>
  <c r="X336" i="22"/>
  <c r="P161" i="23"/>
  <c r="N161" i="23" s="1"/>
  <c r="O161" i="23"/>
  <c r="H98" i="23"/>
  <c r="S98" i="23" s="1"/>
  <c r="T98" i="23" s="1"/>
  <c r="E98" i="23" l="1"/>
  <c r="G99" i="23" s="1"/>
  <c r="I98" i="23"/>
  <c r="P162" i="23"/>
  <c r="N162" i="23" s="1"/>
  <c r="O162" i="23"/>
  <c r="D335" i="22"/>
  <c r="F99" i="23" l="1"/>
  <c r="O163" i="23"/>
  <c r="P163" i="23"/>
  <c r="N163" i="23" s="1"/>
  <c r="H99" i="23"/>
  <c r="E99" i="23" s="1"/>
  <c r="J98" i="23"/>
  <c r="L98" i="23" s="1"/>
  <c r="K98" i="23"/>
  <c r="R335" i="22"/>
  <c r="AI334" i="22"/>
  <c r="V335" i="22"/>
  <c r="W335" i="22"/>
  <c r="X335" i="22" l="1"/>
  <c r="P164" i="23"/>
  <c r="N164" i="23" s="1"/>
  <c r="O164" i="23"/>
  <c r="G100" i="23"/>
  <c r="H100" i="23" s="1"/>
  <c r="F100" i="23"/>
  <c r="I99" i="23"/>
  <c r="S99" i="23"/>
  <c r="T99" i="23" s="1"/>
  <c r="I100" i="23" l="1"/>
  <c r="K100" i="23" s="1"/>
  <c r="O165" i="23"/>
  <c r="P165" i="23"/>
  <c r="N165" i="23" s="1"/>
  <c r="S100" i="23"/>
  <c r="T100" i="23" s="1"/>
  <c r="K99" i="23"/>
  <c r="J99" i="23"/>
  <c r="L99" i="23" s="1"/>
  <c r="E100" i="23"/>
  <c r="D334" i="22"/>
  <c r="J100" i="23" l="1"/>
  <c r="L100" i="23" s="1"/>
  <c r="P166" i="23"/>
  <c r="N166" i="23" s="1"/>
  <c r="O166" i="23"/>
  <c r="R334" i="22"/>
  <c r="G101" i="23"/>
  <c r="F101" i="23"/>
  <c r="AI333" i="22"/>
  <c r="V334" i="22"/>
  <c r="W334" i="22"/>
  <c r="X334" i="22" l="1"/>
  <c r="P167" i="23"/>
  <c r="N167" i="23" s="1"/>
  <c r="O167" i="23"/>
  <c r="H101" i="23"/>
  <c r="S101" i="23" s="1"/>
  <c r="T101" i="23" s="1"/>
  <c r="E101" i="23" l="1"/>
  <c r="G102" i="23" s="1"/>
  <c r="I101" i="23"/>
  <c r="K101" i="23" s="1"/>
  <c r="P168" i="23"/>
  <c r="N168" i="23" s="1"/>
  <c r="O168" i="23"/>
  <c r="D333" i="22"/>
  <c r="R333" i="22" s="1"/>
  <c r="V333" i="22"/>
  <c r="W333" i="22"/>
  <c r="J101" i="23" l="1"/>
  <c r="L101" i="23" s="1"/>
  <c r="F102" i="23"/>
  <c r="X333" i="22"/>
  <c r="H102" i="23"/>
  <c r="P169" i="23"/>
  <c r="N169" i="23" s="1"/>
  <c r="O169" i="23"/>
  <c r="AI332" i="22"/>
  <c r="I102" i="23" l="1"/>
  <c r="J102" i="23" s="1"/>
  <c r="L102" i="23" s="1"/>
  <c r="P170" i="23"/>
  <c r="N170" i="23" s="1"/>
  <c r="O170" i="23"/>
  <c r="E102" i="23"/>
  <c r="S102" i="23"/>
  <c r="T102" i="23" s="1"/>
  <c r="K102" i="23" l="1"/>
  <c r="G103" i="23"/>
  <c r="H103" i="23" s="1"/>
  <c r="F103" i="23"/>
  <c r="P171" i="23"/>
  <c r="N171" i="23" s="1"/>
  <c r="O171" i="23"/>
  <c r="D332" i="22"/>
  <c r="O172" i="23" l="1"/>
  <c r="P172" i="23"/>
  <c r="N172" i="23" s="1"/>
  <c r="E103" i="23"/>
  <c r="S103" i="23"/>
  <c r="T103" i="23" s="1"/>
  <c r="R332" i="22"/>
  <c r="I103" i="23"/>
  <c r="AI331" i="22"/>
  <c r="W332" i="22"/>
  <c r="V332" i="22"/>
  <c r="X332" i="22" l="1"/>
  <c r="P173" i="23"/>
  <c r="N173" i="23" s="1"/>
  <c r="O173" i="23"/>
  <c r="K103" i="23"/>
  <c r="J103" i="23"/>
  <c r="L103" i="23" s="1"/>
  <c r="G104" i="23"/>
  <c r="F104" i="23"/>
  <c r="O174" i="23" l="1"/>
  <c r="P174" i="23"/>
  <c r="N174" i="23" s="1"/>
  <c r="H104" i="23"/>
  <c r="E104" i="23" s="1"/>
  <c r="D331" i="22"/>
  <c r="R331" i="22" s="1"/>
  <c r="V331" i="22"/>
  <c r="W331" i="22"/>
  <c r="X331" i="22" l="1"/>
  <c r="P175" i="23"/>
  <c r="N175" i="23" s="1"/>
  <c r="O175" i="23"/>
  <c r="G105" i="23"/>
  <c r="F105" i="23"/>
  <c r="I104" i="23"/>
  <c r="S104" i="23"/>
  <c r="T104" i="23" s="1"/>
  <c r="AI330" i="22"/>
  <c r="H105" i="23" l="1"/>
  <c r="E105" i="23" s="1"/>
  <c r="P176" i="23"/>
  <c r="N176" i="23" s="1"/>
  <c r="O176" i="23"/>
  <c r="K104" i="23"/>
  <c r="J104" i="23"/>
  <c r="L104" i="23" s="1"/>
  <c r="S105" i="23" l="1"/>
  <c r="T105" i="23" s="1"/>
  <c r="I105" i="23"/>
  <c r="F106" i="23"/>
  <c r="G106" i="23"/>
  <c r="H106" i="23" s="1"/>
  <c r="O177" i="23"/>
  <c r="P177" i="23"/>
  <c r="N177" i="23" s="1"/>
  <c r="D330" i="22"/>
  <c r="R330" i="22" s="1"/>
  <c r="W330" i="22"/>
  <c r="V330" i="22"/>
  <c r="K105" i="23" l="1"/>
  <c r="J105" i="23"/>
  <c r="L105" i="23" s="1"/>
  <c r="E106" i="23"/>
  <c r="I106" i="23"/>
  <c r="K106" i="23" s="1"/>
  <c r="S106" i="23"/>
  <c r="T106" i="23" s="1"/>
  <c r="X330" i="22"/>
  <c r="P178" i="23"/>
  <c r="N178" i="23" s="1"/>
  <c r="O178" i="23"/>
  <c r="AI329" i="22"/>
  <c r="J106" i="23" l="1"/>
  <c r="L106" i="23" s="1"/>
  <c r="F107" i="23"/>
  <c r="G107" i="23"/>
  <c r="O179" i="23"/>
  <c r="P179" i="23"/>
  <c r="N179" i="23" s="1"/>
  <c r="H107" i="23" l="1"/>
  <c r="E107" i="23" s="1"/>
  <c r="O180" i="23"/>
  <c r="P180" i="23"/>
  <c r="N180" i="23" s="1"/>
  <c r="D329" i="22"/>
  <c r="R329" i="22" s="1"/>
  <c r="V329" i="22"/>
  <c r="W329" i="22"/>
  <c r="I107" i="23" l="1"/>
  <c r="K107" i="23" s="1"/>
  <c r="G108" i="23"/>
  <c r="F108" i="23"/>
  <c r="S107" i="23"/>
  <c r="T107" i="23" s="1"/>
  <c r="X329" i="22"/>
  <c r="P181" i="23"/>
  <c r="N181" i="23" s="1"/>
  <c r="O181" i="23"/>
  <c r="AI328" i="22"/>
  <c r="J107" i="23" l="1"/>
  <c r="L107" i="23" s="1"/>
  <c r="H108" i="23"/>
  <c r="E108" i="23" s="1"/>
  <c r="P182" i="23"/>
  <c r="N182" i="23" s="1"/>
  <c r="O182" i="23"/>
  <c r="G109" i="23" l="1"/>
  <c r="H109" i="23" s="1"/>
  <c r="E109" i="23" s="1"/>
  <c r="F109" i="23"/>
  <c r="S108" i="23"/>
  <c r="T108" i="23" s="1"/>
  <c r="I108" i="23"/>
  <c r="O183" i="23"/>
  <c r="P183" i="23"/>
  <c r="N183" i="23" s="1"/>
  <c r="D328" i="22"/>
  <c r="I109" i="23" l="1"/>
  <c r="J109" i="23" s="1"/>
  <c r="L109" i="23" s="1"/>
  <c r="K108" i="23"/>
  <c r="J108" i="23"/>
  <c r="L108" i="23" s="1"/>
  <c r="F110" i="23"/>
  <c r="G110" i="23"/>
  <c r="S109" i="23"/>
  <c r="T109" i="23" s="1"/>
  <c r="P184" i="23"/>
  <c r="N184" i="23" s="1"/>
  <c r="O184" i="23"/>
  <c r="R328" i="22"/>
  <c r="AI327" i="22"/>
  <c r="V328" i="22"/>
  <c r="W328" i="22"/>
  <c r="K109" i="23" l="1"/>
  <c r="H110" i="23"/>
  <c r="S110" i="23" s="1"/>
  <c r="T110" i="23" s="1"/>
  <c r="X328" i="22"/>
  <c r="P185" i="23"/>
  <c r="N185" i="23" s="1"/>
  <c r="O185" i="23"/>
  <c r="E110" i="23" l="1"/>
  <c r="I110" i="23"/>
  <c r="P186" i="23"/>
  <c r="N186" i="23" s="1"/>
  <c r="O186" i="23"/>
  <c r="D327" i="22"/>
  <c r="J110" i="23" l="1"/>
  <c r="L110" i="23" s="1"/>
  <c r="K110" i="23"/>
  <c r="G111" i="23"/>
  <c r="F111" i="23"/>
  <c r="O187" i="23"/>
  <c r="P187" i="23"/>
  <c r="N187" i="23" s="1"/>
  <c r="R327" i="22"/>
  <c r="AI326" i="22"/>
  <c r="W327" i="22"/>
  <c r="V327" i="22"/>
  <c r="H111" i="23" l="1"/>
  <c r="X327" i="22"/>
  <c r="P188" i="23"/>
  <c r="N188" i="23" s="1"/>
  <c r="O188" i="23"/>
  <c r="I111" i="23" l="1"/>
  <c r="E111" i="23"/>
  <c r="S111" i="23"/>
  <c r="T111" i="23" s="1"/>
  <c r="O189" i="23"/>
  <c r="P189" i="23"/>
  <c r="N189" i="23" s="1"/>
  <c r="D326" i="22"/>
  <c r="F112" i="23" l="1"/>
  <c r="G112" i="23"/>
  <c r="K111" i="23"/>
  <c r="J111" i="23"/>
  <c r="L111" i="23" s="1"/>
  <c r="O190" i="23"/>
  <c r="P190" i="23"/>
  <c r="N190" i="23" s="1"/>
  <c r="R326" i="22"/>
  <c r="AI325" i="22"/>
  <c r="V326" i="22"/>
  <c r="W326" i="22"/>
  <c r="H112" i="23" l="1"/>
  <c r="I112" i="23" s="1"/>
  <c r="X326" i="22"/>
  <c r="O191" i="23"/>
  <c r="P191" i="23"/>
  <c r="N191" i="23" s="1"/>
  <c r="J112" i="23" l="1"/>
  <c r="L112" i="23" s="1"/>
  <c r="K112" i="23"/>
  <c r="E112" i="23"/>
  <c r="S112" i="23"/>
  <c r="T112" i="23" s="1"/>
  <c r="P192" i="23"/>
  <c r="N192" i="23" s="1"/>
  <c r="O192" i="23"/>
  <c r="D325" i="22"/>
  <c r="F113" i="23" l="1"/>
  <c r="G113" i="23"/>
  <c r="O193" i="23"/>
  <c r="P193" i="23"/>
  <c r="N193" i="23" s="1"/>
  <c r="R325" i="22"/>
  <c r="AI324" i="22"/>
  <c r="W325" i="22"/>
  <c r="V325" i="22"/>
  <c r="H113" i="23" l="1"/>
  <c r="E113" i="23" s="1"/>
  <c r="X325" i="22"/>
  <c r="P194" i="23"/>
  <c r="N194" i="23" s="1"/>
  <c r="O194" i="23"/>
  <c r="F114" i="23" l="1"/>
  <c r="G114" i="23"/>
  <c r="H114" i="23" s="1"/>
  <c r="E114" i="23" s="1"/>
  <c r="I113" i="23"/>
  <c r="S113" i="23"/>
  <c r="T113" i="23" s="1"/>
  <c r="O195" i="23"/>
  <c r="P195" i="23"/>
  <c r="N195" i="23" s="1"/>
  <c r="D324" i="22"/>
  <c r="F115" i="23" l="1"/>
  <c r="G115" i="23"/>
  <c r="S114" i="23"/>
  <c r="T114" i="23" s="1"/>
  <c r="J113" i="23"/>
  <c r="L113" i="23" s="1"/>
  <c r="K113" i="23"/>
  <c r="I114" i="23"/>
  <c r="P196" i="23"/>
  <c r="N196" i="23" s="1"/>
  <c r="O196" i="23"/>
  <c r="R324" i="22"/>
  <c r="AI323" i="22"/>
  <c r="W324" i="22"/>
  <c r="V324" i="22"/>
  <c r="J114" i="23" l="1"/>
  <c r="L114" i="23" s="1"/>
  <c r="K114" i="23"/>
  <c r="H115" i="23"/>
  <c r="E115" i="23" s="1"/>
  <c r="X324" i="22"/>
  <c r="P197" i="23"/>
  <c r="N197" i="23" s="1"/>
  <c r="O197" i="23"/>
  <c r="S115" i="23" l="1"/>
  <c r="T115" i="23" s="1"/>
  <c r="F116" i="23"/>
  <c r="G116" i="23"/>
  <c r="H116" i="23" s="1"/>
  <c r="I115" i="23"/>
  <c r="P198" i="23"/>
  <c r="N198" i="23" s="1"/>
  <c r="O198" i="23"/>
  <c r="D323" i="22"/>
  <c r="R323" i="22" s="1"/>
  <c r="W323" i="22"/>
  <c r="V323" i="22"/>
  <c r="I116" i="23" l="1"/>
  <c r="K116" i="23" s="1"/>
  <c r="E116" i="23"/>
  <c r="G117" i="23" s="1"/>
  <c r="K115" i="23"/>
  <c r="J115" i="23"/>
  <c r="L115" i="23" s="1"/>
  <c r="S116" i="23"/>
  <c r="T116" i="23" s="1"/>
  <c r="X323" i="22"/>
  <c r="P199" i="23"/>
  <c r="N199" i="23" s="1"/>
  <c r="O199" i="23"/>
  <c r="AI322" i="22"/>
  <c r="F117" i="23" l="1"/>
  <c r="J116" i="23"/>
  <c r="L116" i="23" s="1"/>
  <c r="H117" i="23"/>
  <c r="E117" i="23" s="1"/>
  <c r="P200" i="23"/>
  <c r="N200" i="23" s="1"/>
  <c r="O200" i="23"/>
  <c r="S117" i="23" l="1"/>
  <c r="T117" i="23" s="1"/>
  <c r="G118" i="23"/>
  <c r="H118" i="23" s="1"/>
  <c r="E118" i="23" s="1"/>
  <c r="F118" i="23"/>
  <c r="I117" i="23"/>
  <c r="P201" i="23"/>
  <c r="N201" i="23" s="1"/>
  <c r="O201" i="23"/>
  <c r="D322" i="22"/>
  <c r="I118" i="23" l="1"/>
  <c r="K118" i="23" s="1"/>
  <c r="F119" i="23"/>
  <c r="G119" i="23"/>
  <c r="K117" i="23"/>
  <c r="J117" i="23"/>
  <c r="L117" i="23" s="1"/>
  <c r="S118" i="23"/>
  <c r="T118" i="23" s="1"/>
  <c r="P202" i="23"/>
  <c r="N202" i="23" s="1"/>
  <c r="O202" i="23"/>
  <c r="R322" i="22"/>
  <c r="AI321" i="22"/>
  <c r="V322" i="22"/>
  <c r="W322" i="22"/>
  <c r="J118" i="23" l="1"/>
  <c r="L118" i="23" s="1"/>
  <c r="H119" i="23"/>
  <c r="S119" i="23" s="1"/>
  <c r="T119" i="23" s="1"/>
  <c r="X322" i="22"/>
  <c r="P203" i="23"/>
  <c r="N203" i="23" s="1"/>
  <c r="O203" i="23"/>
  <c r="I119" i="23" l="1"/>
  <c r="E119" i="23"/>
  <c r="O204" i="23"/>
  <c r="P204" i="23"/>
  <c r="N204" i="23" s="1"/>
  <c r="D321" i="22"/>
  <c r="R321" i="22" s="1"/>
  <c r="V321" i="22"/>
  <c r="W321" i="22"/>
  <c r="G120" i="23" l="1"/>
  <c r="H120" i="23" s="1"/>
  <c r="F120" i="23"/>
  <c r="J119" i="23"/>
  <c r="L119" i="23" s="1"/>
  <c r="K119" i="23"/>
  <c r="X321" i="22"/>
  <c r="O205" i="23"/>
  <c r="P205" i="23"/>
  <c r="N205" i="23" s="1"/>
  <c r="AI320" i="22"/>
  <c r="S120" i="23" l="1"/>
  <c r="T120" i="23" s="1"/>
  <c r="E120" i="23"/>
  <c r="G121" i="23" s="1"/>
  <c r="H121" i="23" s="1"/>
  <c r="E121" i="23" s="1"/>
  <c r="I120" i="23"/>
  <c r="K120" i="23" s="1"/>
  <c r="P206" i="23"/>
  <c r="N206" i="23" s="1"/>
  <c r="O206" i="23"/>
  <c r="F121" i="23" l="1"/>
  <c r="I121" i="23" s="1"/>
  <c r="K121" i="23" s="1"/>
  <c r="J120" i="23"/>
  <c r="L120" i="23" s="1"/>
  <c r="F122" i="23"/>
  <c r="G122" i="23"/>
  <c r="H122" i="23" s="1"/>
  <c r="S122" i="23" s="1"/>
  <c r="S121" i="23"/>
  <c r="T121" i="23" s="1"/>
  <c r="O207" i="23"/>
  <c r="P207" i="23"/>
  <c r="N207" i="23" s="1"/>
  <c r="D320" i="22"/>
  <c r="T122" i="23" l="1"/>
  <c r="J121" i="23"/>
  <c r="L121" i="23" s="1"/>
  <c r="I122" i="23"/>
  <c r="K122" i="23" s="1"/>
  <c r="E122" i="23"/>
  <c r="P208" i="23"/>
  <c r="N208" i="23" s="1"/>
  <c r="O208" i="23"/>
  <c r="R320" i="22"/>
  <c r="AI319" i="22"/>
  <c r="W320" i="22"/>
  <c r="V320" i="22"/>
  <c r="J122" i="23" l="1"/>
  <c r="L122" i="23" s="1"/>
  <c r="F123" i="23"/>
  <c r="G123" i="23"/>
  <c r="X320" i="22"/>
  <c r="P209" i="23"/>
  <c r="N209" i="23" s="1"/>
  <c r="O209" i="23"/>
  <c r="H123" i="23" l="1"/>
  <c r="S123" i="23" s="1"/>
  <c r="T123" i="23" s="1"/>
  <c r="P210" i="23"/>
  <c r="N210" i="23" s="1"/>
  <c r="O210" i="23"/>
  <c r="D319" i="22"/>
  <c r="R319" i="22" s="1"/>
  <c r="V319" i="22"/>
  <c r="W319" i="22"/>
  <c r="I123" i="23" l="1"/>
  <c r="J123" i="23" s="1"/>
  <c r="L123" i="23" s="1"/>
  <c r="E123" i="23"/>
  <c r="F124" i="23" s="1"/>
  <c r="X319" i="22"/>
  <c r="P211" i="23"/>
  <c r="N211" i="23" s="1"/>
  <c r="O211" i="23"/>
  <c r="AI318" i="22"/>
  <c r="G124" i="23" l="1"/>
  <c r="H124" i="23" s="1"/>
  <c r="E124" i="23" s="1"/>
  <c r="F125" i="23" s="1"/>
  <c r="K123" i="23"/>
  <c r="P212" i="23"/>
  <c r="N212" i="23" s="1"/>
  <c r="O212" i="23"/>
  <c r="I124" i="23" l="1"/>
  <c r="J124" i="23" s="1"/>
  <c r="L124" i="23" s="1"/>
  <c r="G125" i="23"/>
  <c r="H125" i="23" s="1"/>
  <c r="E125" i="23" s="1"/>
  <c r="F126" i="23" s="1"/>
  <c r="S124" i="23"/>
  <c r="T124" i="23" s="1"/>
  <c r="P213" i="23"/>
  <c r="N213" i="23" s="1"/>
  <c r="O213" i="23"/>
  <c r="D318" i="22"/>
  <c r="R318" i="22" s="1"/>
  <c r="W318" i="22"/>
  <c r="V318" i="22"/>
  <c r="S125" i="23" l="1"/>
  <c r="T125" i="23" s="1"/>
  <c r="K124" i="23"/>
  <c r="I125" i="23"/>
  <c r="J125" i="23" s="1"/>
  <c r="L125" i="23" s="1"/>
  <c r="G126" i="23"/>
  <c r="H126" i="23" s="1"/>
  <c r="S126" i="23" s="1"/>
  <c r="X318" i="22"/>
  <c r="O214" i="23"/>
  <c r="P214" i="23"/>
  <c r="N214" i="23" s="1"/>
  <c r="AI317" i="22"/>
  <c r="T126" i="23" l="1"/>
  <c r="E126" i="23"/>
  <c r="F127" i="23" s="1"/>
  <c r="I126" i="23"/>
  <c r="K125" i="23"/>
  <c r="P215" i="23"/>
  <c r="N215" i="23" s="1"/>
  <c r="O215" i="23"/>
  <c r="G127" i="23" l="1"/>
  <c r="H127" i="23" s="1"/>
  <c r="E127" i="23" s="1"/>
  <c r="G128" i="23" s="1"/>
  <c r="H128" i="23" s="1"/>
  <c r="J126" i="23"/>
  <c r="L126" i="23" s="1"/>
  <c r="K126" i="23"/>
  <c r="P216" i="23"/>
  <c r="N216" i="23" s="1"/>
  <c r="O216" i="23"/>
  <c r="D317" i="22"/>
  <c r="R317" i="22" s="1"/>
  <c r="W317" i="22"/>
  <c r="V317" i="22"/>
  <c r="I127" i="23" l="1"/>
  <c r="K127" i="23" s="1"/>
  <c r="S127" i="23"/>
  <c r="T127" i="23" s="1"/>
  <c r="F128" i="23"/>
  <c r="I128" i="23" s="1"/>
  <c r="X317" i="22"/>
  <c r="S128" i="23"/>
  <c r="O217" i="23"/>
  <c r="P217" i="23"/>
  <c r="N217" i="23" s="1"/>
  <c r="E128" i="23"/>
  <c r="AI316" i="22"/>
  <c r="T128" i="23" l="1"/>
  <c r="J127" i="23"/>
  <c r="L127" i="23" s="1"/>
  <c r="P218" i="23"/>
  <c r="N218" i="23" s="1"/>
  <c r="O218" i="23"/>
  <c r="G129" i="23"/>
  <c r="F129" i="23"/>
  <c r="K128" i="23"/>
  <c r="J128" i="23"/>
  <c r="L128" i="23" s="1"/>
  <c r="O219" i="23" l="1"/>
  <c r="P219" i="23"/>
  <c r="N219" i="23" s="1"/>
  <c r="H129" i="23"/>
  <c r="S129" i="23" s="1"/>
  <c r="T129" i="23" s="1"/>
  <c r="D316" i="22"/>
  <c r="E129" i="23" l="1"/>
  <c r="F130" i="23" s="1"/>
  <c r="O220" i="23"/>
  <c r="P220" i="23"/>
  <c r="N220" i="23" s="1"/>
  <c r="R316" i="22"/>
  <c r="I129" i="23"/>
  <c r="AI315" i="22"/>
  <c r="V316" i="22"/>
  <c r="W316" i="22"/>
  <c r="G130" i="23" l="1"/>
  <c r="H130" i="23" s="1"/>
  <c r="E130" i="23" s="1"/>
  <c r="F131" i="23" s="1"/>
  <c r="X316" i="22"/>
  <c r="P221" i="23"/>
  <c r="N221" i="23" s="1"/>
  <c r="O221" i="23"/>
  <c r="K129" i="23"/>
  <c r="J129" i="23"/>
  <c r="L129" i="23" s="1"/>
  <c r="S130" i="23" l="1"/>
  <c r="T130" i="23" s="1"/>
  <c r="I130" i="23"/>
  <c r="K130" i="23" s="1"/>
  <c r="G131" i="23"/>
  <c r="H131" i="23" s="1"/>
  <c r="E131" i="23" s="1"/>
  <c r="G132" i="23" s="1"/>
  <c r="H132" i="23" s="1"/>
  <c r="E132" i="23" s="1"/>
  <c r="O222" i="23"/>
  <c r="P222" i="23"/>
  <c r="N222" i="23" s="1"/>
  <c r="D315" i="22"/>
  <c r="J130" i="23" l="1"/>
  <c r="L130" i="23" s="1"/>
  <c r="S131" i="23"/>
  <c r="T131" i="23" s="1"/>
  <c r="F132" i="23"/>
  <c r="I132" i="23" s="1"/>
  <c r="K132" i="23" s="1"/>
  <c r="I131" i="23"/>
  <c r="P223" i="23"/>
  <c r="N223" i="23" s="1"/>
  <c r="O223" i="23"/>
  <c r="F133" i="23"/>
  <c r="G133" i="23"/>
  <c r="R315" i="22"/>
  <c r="S132" i="23"/>
  <c r="AI314" i="22"/>
  <c r="V315" i="22"/>
  <c r="W315" i="22"/>
  <c r="T132" i="23" l="1"/>
  <c r="K131" i="23"/>
  <c r="J131" i="23"/>
  <c r="L131" i="23" s="1"/>
  <c r="J132" i="23"/>
  <c r="L132" i="23" s="1"/>
  <c r="X315" i="22"/>
  <c r="P224" i="23"/>
  <c r="N224" i="23" s="1"/>
  <c r="O224" i="23"/>
  <c r="H133" i="23"/>
  <c r="S133" i="23" s="1"/>
  <c r="T133" i="23" s="1"/>
  <c r="I133" i="23" l="1"/>
  <c r="K133" i="23" s="1"/>
  <c r="P225" i="23"/>
  <c r="N225" i="23" s="1"/>
  <c r="O225" i="23"/>
  <c r="E133" i="23"/>
  <c r="D314" i="22"/>
  <c r="J133" i="23" l="1"/>
  <c r="L133" i="23" s="1"/>
  <c r="P226" i="23"/>
  <c r="N226" i="23" s="1"/>
  <c r="O226" i="23"/>
  <c r="R314" i="22"/>
  <c r="G134" i="23"/>
  <c r="F134" i="23"/>
  <c r="AI313" i="22"/>
  <c r="V314" i="22"/>
  <c r="W314" i="22"/>
  <c r="X314" i="22" l="1"/>
  <c r="O227" i="23"/>
  <c r="P227" i="23"/>
  <c r="N227" i="23" s="1"/>
  <c r="H134" i="23"/>
  <c r="E134" i="23" s="1"/>
  <c r="I134" i="23" l="1"/>
  <c r="J134" i="23" s="1"/>
  <c r="L134" i="23" s="1"/>
  <c r="G135" i="23"/>
  <c r="F135" i="23"/>
  <c r="O228" i="23"/>
  <c r="P228" i="23"/>
  <c r="N228" i="23" s="1"/>
  <c r="S134" i="23"/>
  <c r="T134" i="23" s="1"/>
  <c r="D313" i="22"/>
  <c r="K134" i="23" l="1"/>
  <c r="P229" i="23"/>
  <c r="N229" i="23" s="1"/>
  <c r="O229" i="23"/>
  <c r="R313" i="22"/>
  <c r="H135" i="23"/>
  <c r="I135" i="23" s="1"/>
  <c r="AI312" i="22"/>
  <c r="V313" i="22"/>
  <c r="W313" i="22"/>
  <c r="E135" i="23" l="1"/>
  <c r="G136" i="23" s="1"/>
  <c r="X313" i="22"/>
  <c r="J135" i="23"/>
  <c r="L135" i="23" s="1"/>
  <c r="K135" i="23"/>
  <c r="P230" i="23"/>
  <c r="N230" i="23" s="1"/>
  <c r="O230" i="23"/>
  <c r="S135" i="23"/>
  <c r="T135" i="23" s="1"/>
  <c r="F136" i="23" l="1"/>
  <c r="P231" i="23"/>
  <c r="N231" i="23" s="1"/>
  <c r="O231" i="23"/>
  <c r="H136" i="23"/>
  <c r="E136" i="23" s="1"/>
  <c r="D312" i="22"/>
  <c r="I136" i="23" l="1"/>
  <c r="K136" i="23" s="1"/>
  <c r="G137" i="23"/>
  <c r="H137" i="23" s="1"/>
  <c r="F137" i="23"/>
  <c r="P232" i="23"/>
  <c r="N232" i="23" s="1"/>
  <c r="O232" i="23"/>
  <c r="R312" i="22"/>
  <c r="S136" i="23"/>
  <c r="T136" i="23" s="1"/>
  <c r="AI311" i="22"/>
  <c r="V312" i="22"/>
  <c r="W312" i="22"/>
  <c r="J136" i="23" l="1"/>
  <c r="L136" i="23" s="1"/>
  <c r="X312" i="22"/>
  <c r="O233" i="23"/>
  <c r="P233" i="23"/>
  <c r="N233" i="23" s="1"/>
  <c r="E137" i="23"/>
  <c r="I137" i="23"/>
  <c r="S137" i="23"/>
  <c r="T137" i="23" s="1"/>
  <c r="O234" i="23" l="1"/>
  <c r="P234" i="23"/>
  <c r="N234" i="23" s="1"/>
  <c r="J137" i="23"/>
  <c r="L137" i="23" s="1"/>
  <c r="K137" i="23"/>
  <c r="F138" i="23"/>
  <c r="G138" i="23"/>
  <c r="D311" i="22"/>
  <c r="P235" i="23" l="1"/>
  <c r="N235" i="23" s="1"/>
  <c r="O235" i="23"/>
  <c r="H138" i="23"/>
  <c r="I138" i="23" s="1"/>
  <c r="R311" i="22"/>
  <c r="AI310" i="22"/>
  <c r="V311" i="22"/>
  <c r="W311" i="22"/>
  <c r="X311" i="22" l="1"/>
  <c r="K138" i="23"/>
  <c r="J138" i="23"/>
  <c r="L138" i="23" s="1"/>
  <c r="P236" i="23"/>
  <c r="N236" i="23" s="1"/>
  <c r="O236" i="23"/>
  <c r="E138" i="23"/>
  <c r="S138" i="23"/>
  <c r="T138" i="23" s="1"/>
  <c r="O237" i="23" l="1"/>
  <c r="P237" i="23"/>
  <c r="N237" i="23" s="1"/>
  <c r="G139" i="23"/>
  <c r="F139" i="23"/>
  <c r="D310" i="22"/>
  <c r="P238" i="23" l="1"/>
  <c r="N238" i="23" s="1"/>
  <c r="O238" i="23"/>
  <c r="R310" i="22"/>
  <c r="H139" i="23"/>
  <c r="I139" i="23" s="1"/>
  <c r="AI309" i="22"/>
  <c r="V310" i="22"/>
  <c r="W310" i="22"/>
  <c r="X310" i="22" l="1"/>
  <c r="K139" i="23"/>
  <c r="J139" i="23"/>
  <c r="L139" i="23" s="1"/>
  <c r="P239" i="23"/>
  <c r="N239" i="23" s="1"/>
  <c r="O239" i="23"/>
  <c r="S139" i="23"/>
  <c r="T139" i="23" s="1"/>
  <c r="E139" i="23"/>
  <c r="P240" i="23" l="1"/>
  <c r="N240" i="23" s="1"/>
  <c r="O240" i="23"/>
  <c r="F140" i="23"/>
  <c r="G140" i="23"/>
  <c r="D309" i="22"/>
  <c r="R309" i="22" s="1"/>
  <c r="V309" i="22"/>
  <c r="W309" i="22"/>
  <c r="X309" i="22" l="1"/>
  <c r="P241" i="23"/>
  <c r="N241" i="23" s="1"/>
  <c r="O241" i="23"/>
  <c r="H140" i="23"/>
  <c r="E140" i="23" s="1"/>
  <c r="AI308" i="22"/>
  <c r="G141" i="23" l="1"/>
  <c r="F141" i="23"/>
  <c r="O242" i="23"/>
  <c r="P242" i="23"/>
  <c r="N242" i="23" s="1"/>
  <c r="S140" i="23"/>
  <c r="T140" i="23" s="1"/>
  <c r="I140" i="23"/>
  <c r="H141" i="23" l="1"/>
  <c r="E141" i="23" s="1"/>
  <c r="P243" i="23"/>
  <c r="N243" i="23" s="1"/>
  <c r="O243" i="23"/>
  <c r="K140" i="23"/>
  <c r="J140" i="23"/>
  <c r="L140" i="23" s="1"/>
  <c r="D308" i="22"/>
  <c r="S141" i="23" l="1"/>
  <c r="T141" i="23" s="1"/>
  <c r="I141" i="23"/>
  <c r="K141" i="23" s="1"/>
  <c r="F142" i="23"/>
  <c r="G142" i="23"/>
  <c r="H142" i="23" s="1"/>
  <c r="E142" i="23" s="1"/>
  <c r="P244" i="23"/>
  <c r="N244" i="23" s="1"/>
  <c r="O244" i="23"/>
  <c r="R308" i="22"/>
  <c r="AI307" i="22"/>
  <c r="V308" i="22"/>
  <c r="W308" i="22"/>
  <c r="J141" i="23" l="1"/>
  <c r="L141" i="23" s="1"/>
  <c r="I142" i="23"/>
  <c r="K142" i="23" s="1"/>
  <c r="X308" i="22"/>
  <c r="P245" i="23"/>
  <c r="N245" i="23" s="1"/>
  <c r="O245" i="23"/>
  <c r="G143" i="23"/>
  <c r="F143" i="23"/>
  <c r="S142" i="23"/>
  <c r="T142" i="23" s="1"/>
  <c r="J142" i="23" l="1"/>
  <c r="L142" i="23" s="1"/>
  <c r="P246" i="23"/>
  <c r="N246" i="23" s="1"/>
  <c r="O246" i="23"/>
  <c r="H143" i="23"/>
  <c r="E143" i="23" s="1"/>
  <c r="D307" i="22"/>
  <c r="I143" i="23" l="1"/>
  <c r="K143" i="23" s="1"/>
  <c r="S143" i="23"/>
  <c r="T143" i="23" s="1"/>
  <c r="G144" i="23"/>
  <c r="H144" i="23" s="1"/>
  <c r="F144" i="23"/>
  <c r="P247" i="23"/>
  <c r="N247" i="23" s="1"/>
  <c r="O247" i="23"/>
  <c r="R307" i="22"/>
  <c r="AI306" i="22"/>
  <c r="W307" i="22"/>
  <c r="V307" i="22"/>
  <c r="J143" i="23" l="1"/>
  <c r="L143" i="23" s="1"/>
  <c r="E144" i="23"/>
  <c r="F145" i="23" s="1"/>
  <c r="I144" i="23"/>
  <c r="K144" i="23" s="1"/>
  <c r="X307" i="22"/>
  <c r="P248" i="23"/>
  <c r="N248" i="23" s="1"/>
  <c r="O248" i="23"/>
  <c r="S144" i="23"/>
  <c r="T144" i="23" s="1"/>
  <c r="J144" i="23" l="1"/>
  <c r="L144" i="23" s="1"/>
  <c r="G145" i="23"/>
  <c r="H145" i="23" s="1"/>
  <c r="I145" i="23" s="1"/>
  <c r="P249" i="23"/>
  <c r="N249" i="23" s="1"/>
  <c r="O249" i="23"/>
  <c r="D306" i="22"/>
  <c r="R306" i="22" s="1"/>
  <c r="W306" i="22"/>
  <c r="V306" i="22"/>
  <c r="E145" i="23" l="1"/>
  <c r="F146" i="23" s="1"/>
  <c r="X306" i="22"/>
  <c r="J145" i="23"/>
  <c r="L145" i="23" s="1"/>
  <c r="K145" i="23"/>
  <c r="P250" i="23"/>
  <c r="N250" i="23" s="1"/>
  <c r="O250" i="23"/>
  <c r="S145" i="23"/>
  <c r="T145" i="23" s="1"/>
  <c r="AI305" i="22"/>
  <c r="G146" i="23" l="1"/>
  <c r="H146" i="23" s="1"/>
  <c r="E146" i="23" s="1"/>
  <c r="O251" i="23"/>
  <c r="P251" i="23"/>
  <c r="N251" i="23" s="1"/>
  <c r="P252" i="23" l="1"/>
  <c r="N252" i="23" s="1"/>
  <c r="O252" i="23"/>
  <c r="G147" i="23"/>
  <c r="H147" i="23" s="1"/>
  <c r="F147" i="23"/>
  <c r="S146" i="23"/>
  <c r="T146" i="23" s="1"/>
  <c r="I146" i="23"/>
  <c r="D305" i="22"/>
  <c r="R305" i="22" s="1"/>
  <c r="W305" i="22"/>
  <c r="V305" i="22"/>
  <c r="X305" i="22" l="1"/>
  <c r="K146" i="23"/>
  <c r="J146" i="23"/>
  <c r="L146" i="23" s="1"/>
  <c r="E147" i="23"/>
  <c r="I147" i="23"/>
  <c r="O253" i="23"/>
  <c r="P253" i="23"/>
  <c r="N253" i="23" s="1"/>
  <c r="S147" i="23"/>
  <c r="T147" i="23" s="1"/>
  <c r="AI304" i="22"/>
  <c r="O254" i="23" l="1"/>
  <c r="P254" i="23"/>
  <c r="N254" i="23" s="1"/>
  <c r="J147" i="23"/>
  <c r="L147" i="23" s="1"/>
  <c r="K147" i="23"/>
  <c r="G148" i="23"/>
  <c r="H148" i="23" s="1"/>
  <c r="F148" i="23"/>
  <c r="I148" i="23" l="1"/>
  <c r="J148" i="23" s="1"/>
  <c r="L148" i="23" s="1"/>
  <c r="E148" i="23"/>
  <c r="G149" i="23" s="1"/>
  <c r="P255" i="23"/>
  <c r="N255" i="23" s="1"/>
  <c r="O255" i="23"/>
  <c r="S148" i="23"/>
  <c r="T148" i="23" s="1"/>
  <c r="D304" i="22"/>
  <c r="F149" i="23" l="1"/>
  <c r="K148" i="23"/>
  <c r="H149" i="23"/>
  <c r="E149" i="23" s="1"/>
  <c r="P256" i="23"/>
  <c r="N256" i="23" s="1"/>
  <c r="O256" i="23"/>
  <c r="R304" i="22"/>
  <c r="AI303" i="22"/>
  <c r="V304" i="22"/>
  <c r="W304" i="22"/>
  <c r="S149" i="23" l="1"/>
  <c r="T149" i="23" s="1"/>
  <c r="F150" i="23"/>
  <c r="G150" i="23"/>
  <c r="H150" i="23" s="1"/>
  <c r="I149" i="23"/>
  <c r="X304" i="22"/>
  <c r="P257" i="23"/>
  <c r="N257" i="23" s="1"/>
  <c r="O257" i="23"/>
  <c r="I150" i="23" l="1"/>
  <c r="J150" i="23" s="1"/>
  <c r="L150" i="23" s="1"/>
  <c r="E150" i="23"/>
  <c r="G151" i="23" s="1"/>
  <c r="S150" i="23"/>
  <c r="T150" i="23" s="1"/>
  <c r="K149" i="23"/>
  <c r="J149" i="23"/>
  <c r="L149" i="23" s="1"/>
  <c r="P258" i="23"/>
  <c r="N258" i="23" s="1"/>
  <c r="O258" i="23"/>
  <c r="D303" i="22"/>
  <c r="F151" i="23" l="1"/>
  <c r="K150" i="23"/>
  <c r="R303" i="22"/>
  <c r="P259" i="23"/>
  <c r="N259" i="23" s="1"/>
  <c r="O259" i="23"/>
  <c r="H151" i="23"/>
  <c r="E151" i="23" s="1"/>
  <c r="AI302" i="22"/>
  <c r="W303" i="22"/>
  <c r="V303" i="22"/>
  <c r="X303" i="22" l="1"/>
  <c r="F152" i="23"/>
  <c r="G152" i="23"/>
  <c r="P260" i="23"/>
  <c r="N260" i="23" s="1"/>
  <c r="O260" i="23"/>
  <c r="I151" i="23"/>
  <c r="S151" i="23"/>
  <c r="T151" i="23" s="1"/>
  <c r="O261" i="23" l="1"/>
  <c r="P261" i="23"/>
  <c r="N261" i="23" s="1"/>
  <c r="K151" i="23"/>
  <c r="J151" i="23"/>
  <c r="L151" i="23" s="1"/>
  <c r="H152" i="23"/>
  <c r="S152" i="23" s="1"/>
  <c r="T152" i="23" s="1"/>
  <c r="D302" i="22"/>
  <c r="R302" i="22" s="1"/>
  <c r="W302" i="22"/>
  <c r="V302" i="22"/>
  <c r="I152" i="23" l="1"/>
  <c r="K152" i="23" s="1"/>
  <c r="E152" i="23"/>
  <c r="G153" i="23" s="1"/>
  <c r="H153" i="23" s="1"/>
  <c r="E153" i="23" s="1"/>
  <c r="X302" i="22"/>
  <c r="P262" i="23"/>
  <c r="N262" i="23" s="1"/>
  <c r="O262" i="23"/>
  <c r="AI301" i="22"/>
  <c r="F153" i="23" l="1"/>
  <c r="I153" i="23" s="1"/>
  <c r="K153" i="23" s="1"/>
  <c r="J152" i="23"/>
  <c r="L152" i="23" s="1"/>
  <c r="G154" i="23"/>
  <c r="F154" i="23"/>
  <c r="P263" i="23"/>
  <c r="N263" i="23" s="1"/>
  <c r="O263" i="23"/>
  <c r="S153" i="23"/>
  <c r="T153" i="23" s="1"/>
  <c r="J153" i="23" l="1"/>
  <c r="L153" i="23" s="1"/>
  <c r="P264" i="23"/>
  <c r="N264" i="23" s="1"/>
  <c r="O264" i="23"/>
  <c r="H154" i="23"/>
  <c r="I154" i="23" s="1"/>
  <c r="D301" i="22"/>
  <c r="S154" i="23" l="1"/>
  <c r="T154" i="23" s="1"/>
  <c r="E154" i="23"/>
  <c r="G155" i="23" s="1"/>
  <c r="J154" i="23"/>
  <c r="L154" i="23" s="1"/>
  <c r="K154" i="23"/>
  <c r="R301" i="22"/>
  <c r="P265" i="23"/>
  <c r="N265" i="23" s="1"/>
  <c r="O265" i="23"/>
  <c r="AI300" i="22"/>
  <c r="V301" i="22"/>
  <c r="W301" i="22"/>
  <c r="F155" i="23" l="1"/>
  <c r="X301" i="22"/>
  <c r="P266" i="23"/>
  <c r="N266" i="23" s="1"/>
  <c r="O266" i="23"/>
  <c r="H155" i="23"/>
  <c r="S155" i="23" s="1"/>
  <c r="T155" i="23" s="1"/>
  <c r="O267" i="23" l="1"/>
  <c r="P267" i="23"/>
  <c r="N267" i="23" s="1"/>
  <c r="I155" i="23"/>
  <c r="E155" i="23"/>
  <c r="D300" i="22"/>
  <c r="R300" i="22" s="1"/>
  <c r="V300" i="22"/>
  <c r="W300" i="22"/>
  <c r="X300" i="22" l="1"/>
  <c r="O268" i="23"/>
  <c r="P268" i="23"/>
  <c r="N268" i="23" s="1"/>
  <c r="G156" i="23"/>
  <c r="H156" i="23" s="1"/>
  <c r="E156" i="23" s="1"/>
  <c r="F156" i="23"/>
  <c r="J155" i="23"/>
  <c r="L155" i="23" s="1"/>
  <c r="K155" i="23"/>
  <c r="AI299" i="22"/>
  <c r="I156" i="23" l="1"/>
  <c r="K156" i="23" s="1"/>
  <c r="G157" i="23"/>
  <c r="F157" i="23"/>
  <c r="O269" i="23"/>
  <c r="P269" i="23"/>
  <c r="N269" i="23" s="1"/>
  <c r="S156" i="23"/>
  <c r="T156" i="23" s="1"/>
  <c r="J156" i="23" l="1"/>
  <c r="L156" i="23" s="1"/>
  <c r="O270" i="23"/>
  <c r="P270" i="23"/>
  <c r="N270" i="23" s="1"/>
  <c r="H157" i="23"/>
  <c r="I157" i="23" s="1"/>
  <c r="D299" i="22"/>
  <c r="R299" i="22" s="1"/>
  <c r="W299" i="22"/>
  <c r="V299" i="22"/>
  <c r="X299" i="22" l="1"/>
  <c r="K157" i="23"/>
  <c r="J157" i="23"/>
  <c r="L157" i="23" s="1"/>
  <c r="O271" i="23"/>
  <c r="P271" i="23"/>
  <c r="N271" i="23" s="1"/>
  <c r="E157" i="23"/>
  <c r="S157" i="23"/>
  <c r="T157" i="23" s="1"/>
  <c r="AI298" i="22"/>
  <c r="P272" i="23" l="1"/>
  <c r="N272" i="23" s="1"/>
  <c r="O272" i="23"/>
  <c r="G158" i="23"/>
  <c r="F158" i="23"/>
  <c r="O273" i="23" l="1"/>
  <c r="P273" i="23"/>
  <c r="N273" i="23" s="1"/>
  <c r="H158" i="23"/>
  <c r="S158" i="23" s="1"/>
  <c r="T158" i="23" s="1"/>
  <c r="D298" i="22"/>
  <c r="P274" i="23" l="1"/>
  <c r="N274" i="23" s="1"/>
  <c r="O274" i="23"/>
  <c r="I158" i="23"/>
  <c r="R298" i="22"/>
  <c r="E158" i="23"/>
  <c r="AI297" i="22"/>
  <c r="V298" i="22"/>
  <c r="W298" i="22"/>
  <c r="X298" i="22" l="1"/>
  <c r="P275" i="23"/>
  <c r="N275" i="23" s="1"/>
  <c r="O275" i="23"/>
  <c r="J158" i="23"/>
  <c r="L158" i="23" s="1"/>
  <c r="K158" i="23"/>
  <c r="G159" i="23"/>
  <c r="H159" i="23" s="1"/>
  <c r="F159" i="23"/>
  <c r="E159" i="23" l="1"/>
  <c r="S159" i="23"/>
  <c r="T159" i="23" s="1"/>
  <c r="P276" i="23"/>
  <c r="N276" i="23" s="1"/>
  <c r="O276" i="23"/>
  <c r="I159" i="23"/>
  <c r="D297" i="22"/>
  <c r="R297" i="22" s="1"/>
  <c r="W297" i="22"/>
  <c r="V297" i="22"/>
  <c r="X297" i="22" l="1"/>
  <c r="P277" i="23"/>
  <c r="N277" i="23" s="1"/>
  <c r="O277" i="23"/>
  <c r="J159" i="23"/>
  <c r="L159" i="23" s="1"/>
  <c r="K159" i="23"/>
  <c r="G160" i="23"/>
  <c r="H160" i="23" s="1"/>
  <c r="E160" i="23" s="1"/>
  <c r="F160" i="23"/>
  <c r="AI296" i="22"/>
  <c r="G161" i="23" l="1"/>
  <c r="F161" i="23"/>
  <c r="P278" i="23"/>
  <c r="N278" i="23" s="1"/>
  <c r="O278" i="23"/>
  <c r="I160" i="23"/>
  <c r="S160" i="23"/>
  <c r="T160" i="23" s="1"/>
  <c r="P279" i="23" l="1"/>
  <c r="N279" i="23" s="1"/>
  <c r="O279" i="23"/>
  <c r="K160" i="23"/>
  <c r="J160" i="23"/>
  <c r="L160" i="23" s="1"/>
  <c r="H161" i="23"/>
  <c r="E161" i="23" s="1"/>
  <c r="D296" i="22"/>
  <c r="R296" i="22" s="1"/>
  <c r="V296" i="22"/>
  <c r="W296" i="22"/>
  <c r="I161" i="23" l="1"/>
  <c r="J161" i="23" s="1"/>
  <c r="L161" i="23" s="1"/>
  <c r="S161" i="23"/>
  <c r="T161" i="23" s="1"/>
  <c r="X296" i="22"/>
  <c r="F162" i="23"/>
  <c r="G162" i="23"/>
  <c r="H162" i="23" s="1"/>
  <c r="P280" i="23"/>
  <c r="N280" i="23" s="1"/>
  <c r="O280" i="23"/>
  <c r="AI295" i="22"/>
  <c r="K161" i="23" l="1"/>
  <c r="P281" i="23"/>
  <c r="N281" i="23" s="1"/>
  <c r="O281" i="23"/>
  <c r="I162" i="23"/>
  <c r="S162" i="23"/>
  <c r="T162" i="23" s="1"/>
  <c r="E162" i="23"/>
  <c r="G163" i="23" l="1"/>
  <c r="H163" i="23" s="1"/>
  <c r="F163" i="23"/>
  <c r="P282" i="23"/>
  <c r="N282" i="23" s="1"/>
  <c r="O282" i="23"/>
  <c r="K162" i="23"/>
  <c r="J162" i="23"/>
  <c r="L162" i="23" s="1"/>
  <c r="D295" i="22"/>
  <c r="R295" i="22" s="1"/>
  <c r="V295" i="22"/>
  <c r="W295" i="22"/>
  <c r="E163" i="23" l="1"/>
  <c r="F164" i="23" s="1"/>
  <c r="X295" i="22"/>
  <c r="I163" i="23"/>
  <c r="O283" i="23"/>
  <c r="P283" i="23"/>
  <c r="N283" i="23" s="1"/>
  <c r="S163" i="23"/>
  <c r="T163" i="23" s="1"/>
  <c r="AI294" i="22"/>
  <c r="G164" i="23" l="1"/>
  <c r="H164" i="23" s="1"/>
  <c r="I164" i="23" s="1"/>
  <c r="O284" i="23"/>
  <c r="P284" i="23"/>
  <c r="N284" i="23" s="1"/>
  <c r="K163" i="23"/>
  <c r="J163" i="23"/>
  <c r="L163" i="23" s="1"/>
  <c r="S164" i="23" l="1"/>
  <c r="T164" i="23" s="1"/>
  <c r="E164" i="23"/>
  <c r="G165" i="23" s="1"/>
  <c r="P285" i="23"/>
  <c r="N285" i="23" s="1"/>
  <c r="O285" i="23"/>
  <c r="K164" i="23"/>
  <c r="J164" i="23"/>
  <c r="L164" i="23" s="1"/>
  <c r="D294" i="22"/>
  <c r="R294" i="22" s="1"/>
  <c r="W294" i="22"/>
  <c r="V294" i="22"/>
  <c r="F165" i="23" l="1"/>
  <c r="X294" i="22"/>
  <c r="O286" i="23"/>
  <c r="P286" i="23"/>
  <c r="N286" i="23" s="1"/>
  <c r="H165" i="23"/>
  <c r="AI293" i="22"/>
  <c r="I165" i="23" l="1"/>
  <c r="J165" i="23" s="1"/>
  <c r="L165" i="23" s="1"/>
  <c r="E165" i="23"/>
  <c r="G166" i="23" s="1"/>
  <c r="H166" i="23" s="1"/>
  <c r="S165" i="23"/>
  <c r="T165" i="23" s="1"/>
  <c r="P287" i="23"/>
  <c r="N287" i="23" s="1"/>
  <c r="O287" i="23"/>
  <c r="K165" i="23" l="1"/>
  <c r="F166" i="23"/>
  <c r="I166" i="23" s="1"/>
  <c r="P288" i="23"/>
  <c r="N288" i="23" s="1"/>
  <c r="O288" i="23"/>
  <c r="E166" i="23"/>
  <c r="S166" i="23"/>
  <c r="T166" i="23" s="1"/>
  <c r="D293" i="22"/>
  <c r="R293" i="22" s="1"/>
  <c r="W293" i="22"/>
  <c r="V293" i="22"/>
  <c r="X293" i="22" l="1"/>
  <c r="O289" i="23"/>
  <c r="P289" i="23"/>
  <c r="N289" i="23" s="1"/>
  <c r="J166" i="23"/>
  <c r="L166" i="23" s="1"/>
  <c r="K166" i="23"/>
  <c r="G167" i="23"/>
  <c r="F167" i="23"/>
  <c r="AI292" i="22"/>
  <c r="O290" i="23" l="1"/>
  <c r="P290" i="23"/>
  <c r="N290" i="23" s="1"/>
  <c r="H167" i="23"/>
  <c r="E167" i="23" s="1"/>
  <c r="G168" i="23" l="1"/>
  <c r="H168" i="23" s="1"/>
  <c r="E168" i="23" s="1"/>
  <c r="F168" i="23"/>
  <c r="O291" i="23"/>
  <c r="P291" i="23"/>
  <c r="N291" i="23" s="1"/>
  <c r="I167" i="23"/>
  <c r="S167" i="23"/>
  <c r="T167" i="23" s="1"/>
  <c r="D292" i="22"/>
  <c r="R292" i="22" s="1"/>
  <c r="V292" i="22"/>
  <c r="W292" i="22"/>
  <c r="X292" i="22" l="1"/>
  <c r="P292" i="23"/>
  <c r="N292" i="23" s="1"/>
  <c r="O292" i="23"/>
  <c r="G169" i="23"/>
  <c r="F169" i="23"/>
  <c r="K167" i="23"/>
  <c r="J167" i="23"/>
  <c r="L167" i="23" s="1"/>
  <c r="I168" i="23"/>
  <c r="S168" i="23"/>
  <c r="T168" i="23" s="1"/>
  <c r="AI291" i="22"/>
  <c r="K168" i="23" l="1"/>
  <c r="J168" i="23"/>
  <c r="L168" i="23" s="1"/>
  <c r="H169" i="23"/>
  <c r="I169" i="23" s="1"/>
  <c r="P293" i="23"/>
  <c r="N293" i="23" s="1"/>
  <c r="O293" i="23"/>
  <c r="E169" i="23" l="1"/>
  <c r="G170" i="23" s="1"/>
  <c r="H170" i="23" s="1"/>
  <c r="P294" i="23"/>
  <c r="N294" i="23" s="1"/>
  <c r="O294" i="23"/>
  <c r="K169" i="23"/>
  <c r="J169" i="23"/>
  <c r="L169" i="23" s="1"/>
  <c r="S169" i="23"/>
  <c r="T169" i="23" s="1"/>
  <c r="D291" i="22"/>
  <c r="F170" i="23" l="1"/>
  <c r="I170" i="23" s="1"/>
  <c r="S170" i="23"/>
  <c r="T170" i="23" s="1"/>
  <c r="E170" i="23"/>
  <c r="P295" i="23"/>
  <c r="N295" i="23" s="1"/>
  <c r="O295" i="23"/>
  <c r="R291" i="22"/>
  <c r="AI290" i="22"/>
  <c r="V291" i="22"/>
  <c r="W291" i="22"/>
  <c r="X291" i="22" l="1"/>
  <c r="P296" i="23"/>
  <c r="N296" i="23" s="1"/>
  <c r="O296" i="23"/>
  <c r="K170" i="23"/>
  <c r="J170" i="23"/>
  <c r="L170" i="23" s="1"/>
  <c r="G171" i="23"/>
  <c r="H171" i="23" s="1"/>
  <c r="F171" i="23"/>
  <c r="P297" i="23" l="1"/>
  <c r="N297" i="23" s="1"/>
  <c r="O297" i="23"/>
  <c r="I171" i="23"/>
  <c r="E171" i="23"/>
  <c r="S171" i="23"/>
  <c r="T171" i="23" s="1"/>
  <c r="D290" i="22"/>
  <c r="R290" i="22" s="1"/>
  <c r="W290" i="22"/>
  <c r="V290" i="22"/>
  <c r="X290" i="22" l="1"/>
  <c r="K171" i="23"/>
  <c r="J171" i="23"/>
  <c r="L171" i="23" s="1"/>
  <c r="P298" i="23"/>
  <c r="N298" i="23" s="1"/>
  <c r="O298" i="23"/>
  <c r="G172" i="23"/>
  <c r="F172" i="23"/>
  <c r="AI289" i="22"/>
  <c r="P299" i="23" l="1"/>
  <c r="N299" i="23" s="1"/>
  <c r="O299" i="23"/>
  <c r="H172" i="23"/>
  <c r="I172" i="23" s="1"/>
  <c r="E172" i="23" l="1"/>
  <c r="G173" i="23" s="1"/>
  <c r="K172" i="23"/>
  <c r="J172" i="23"/>
  <c r="L172" i="23" s="1"/>
  <c r="P300" i="23"/>
  <c r="N300" i="23" s="1"/>
  <c r="O300" i="23"/>
  <c r="S172" i="23"/>
  <c r="T172" i="23" s="1"/>
  <c r="D289" i="22"/>
  <c r="F173" i="23" l="1"/>
  <c r="P301" i="23"/>
  <c r="N301" i="23" s="1"/>
  <c r="O301" i="23"/>
  <c r="H173" i="23"/>
  <c r="R289" i="22"/>
  <c r="AI288" i="22"/>
  <c r="V289" i="22"/>
  <c r="W289" i="22"/>
  <c r="I173" i="23" l="1"/>
  <c r="K173" i="23" s="1"/>
  <c r="E173" i="23"/>
  <c r="G174" i="23" s="1"/>
  <c r="H174" i="23" s="1"/>
  <c r="E174" i="23" s="1"/>
  <c r="S173" i="23"/>
  <c r="T173" i="23" s="1"/>
  <c r="X289" i="22"/>
  <c r="O302" i="23"/>
  <c r="P302" i="23"/>
  <c r="N302" i="23" s="1"/>
  <c r="J173" i="23" l="1"/>
  <c r="L173" i="23" s="1"/>
  <c r="F174" i="23"/>
  <c r="I174" i="23" s="1"/>
  <c r="K174" i="23" s="1"/>
  <c r="G175" i="23"/>
  <c r="H175" i="23" s="1"/>
  <c r="E175" i="23" s="1"/>
  <c r="F175" i="23"/>
  <c r="O303" i="23"/>
  <c r="P303" i="23"/>
  <c r="N303" i="23" s="1"/>
  <c r="S174" i="23"/>
  <c r="T174" i="23" s="1"/>
  <c r="D288" i="22"/>
  <c r="J174" i="23" l="1"/>
  <c r="L174" i="23" s="1"/>
  <c r="P304" i="23"/>
  <c r="N304" i="23" s="1"/>
  <c r="O304" i="23"/>
  <c r="G176" i="23"/>
  <c r="H176" i="23" s="1"/>
  <c r="F176" i="23"/>
  <c r="I175" i="23"/>
  <c r="R288" i="22"/>
  <c r="S175" i="23"/>
  <c r="T175" i="23" s="1"/>
  <c r="AI287" i="22"/>
  <c r="W288" i="22"/>
  <c r="V288" i="22"/>
  <c r="X288" i="22" l="1"/>
  <c r="P305" i="23"/>
  <c r="N305" i="23" s="1"/>
  <c r="O305" i="23"/>
  <c r="K175" i="23"/>
  <c r="J175" i="23"/>
  <c r="L175" i="23" s="1"/>
  <c r="E176" i="23"/>
  <c r="I176" i="23"/>
  <c r="S176" i="23"/>
  <c r="T176" i="23" s="1"/>
  <c r="O306" i="23" l="1"/>
  <c r="P306" i="23"/>
  <c r="N306" i="23" s="1"/>
  <c r="G177" i="23"/>
  <c r="H177" i="23" s="1"/>
  <c r="E177" i="23" s="1"/>
  <c r="F177" i="23"/>
  <c r="K176" i="23"/>
  <c r="J176" i="23"/>
  <c r="L176" i="23" s="1"/>
  <c r="D287" i="22"/>
  <c r="I177" i="23" l="1"/>
  <c r="J177" i="23" s="1"/>
  <c r="L177" i="23" s="1"/>
  <c r="G178" i="23"/>
  <c r="F178" i="23"/>
  <c r="P307" i="23"/>
  <c r="N307" i="23" s="1"/>
  <c r="O307" i="23"/>
  <c r="S177" i="23"/>
  <c r="T177" i="23" s="1"/>
  <c r="R287" i="22"/>
  <c r="AI286" i="22"/>
  <c r="V287" i="22"/>
  <c r="W287" i="22"/>
  <c r="K177" i="23" l="1"/>
  <c r="X287" i="22"/>
  <c r="P308" i="23"/>
  <c r="N308" i="23" s="1"/>
  <c r="O308" i="23"/>
  <c r="H178" i="23"/>
  <c r="E178" i="23" s="1"/>
  <c r="O309" i="23" l="1"/>
  <c r="P309" i="23"/>
  <c r="N309" i="23" s="1"/>
  <c r="G179" i="23"/>
  <c r="F179" i="23"/>
  <c r="I178" i="23"/>
  <c r="S178" i="23"/>
  <c r="T178" i="23" s="1"/>
  <c r="D286" i="22"/>
  <c r="R286" i="22" s="1"/>
  <c r="W286" i="22"/>
  <c r="V286" i="22"/>
  <c r="X286" i="22" l="1"/>
  <c r="P310" i="23"/>
  <c r="N310" i="23" s="1"/>
  <c r="O310" i="23"/>
  <c r="K178" i="23"/>
  <c r="J178" i="23"/>
  <c r="L178" i="23" s="1"/>
  <c r="H179" i="23"/>
  <c r="I179" i="23" s="1"/>
  <c r="AI285" i="22"/>
  <c r="E179" i="23" l="1"/>
  <c r="G180" i="23" s="1"/>
  <c r="S179" i="23"/>
  <c r="T179" i="23" s="1"/>
  <c r="J179" i="23"/>
  <c r="L179" i="23" s="1"/>
  <c r="K179" i="23"/>
  <c r="O311" i="23"/>
  <c r="P311" i="23"/>
  <c r="N311" i="23" s="1"/>
  <c r="F180" i="23" l="1"/>
  <c r="P312" i="23"/>
  <c r="N312" i="23" s="1"/>
  <c r="O312" i="23"/>
  <c r="H180" i="23"/>
  <c r="E180" i="23" s="1"/>
  <c r="D285" i="22"/>
  <c r="R285" i="22" s="1"/>
  <c r="V285" i="22"/>
  <c r="W285" i="22"/>
  <c r="X285" i="22" l="1"/>
  <c r="G181" i="23"/>
  <c r="F181" i="23"/>
  <c r="P313" i="23"/>
  <c r="N313" i="23" s="1"/>
  <c r="O313" i="23"/>
  <c r="I180" i="23"/>
  <c r="S180" i="23"/>
  <c r="T180" i="23" s="1"/>
  <c r="AI284" i="22"/>
  <c r="J180" i="23" l="1"/>
  <c r="L180" i="23" s="1"/>
  <c r="K180" i="23"/>
  <c r="H181" i="23"/>
  <c r="E181" i="23" s="1"/>
  <c r="O314" i="23"/>
  <c r="P314" i="23"/>
  <c r="N314" i="23" s="1"/>
  <c r="S181" i="23" l="1"/>
  <c r="T181" i="23" s="1"/>
  <c r="I181" i="23"/>
  <c r="K181" i="23" s="1"/>
  <c r="O315" i="23"/>
  <c r="P315" i="23"/>
  <c r="N315" i="23" s="1"/>
  <c r="G182" i="23"/>
  <c r="H182" i="23" s="1"/>
  <c r="E182" i="23" s="1"/>
  <c r="F182" i="23"/>
  <c r="D284" i="22"/>
  <c r="R284" i="22" s="1"/>
  <c r="V284" i="22"/>
  <c r="W284" i="22"/>
  <c r="J181" i="23" l="1"/>
  <c r="L181" i="23" s="1"/>
  <c r="X284" i="22"/>
  <c r="G183" i="23"/>
  <c r="F183" i="23"/>
  <c r="O316" i="23"/>
  <c r="P316" i="23"/>
  <c r="N316" i="23" s="1"/>
  <c r="I182" i="23"/>
  <c r="S182" i="23"/>
  <c r="T182" i="23" s="1"/>
  <c r="AI283" i="22"/>
  <c r="O317" i="23" l="1"/>
  <c r="P317" i="23"/>
  <c r="N317" i="23" s="1"/>
  <c r="K182" i="23"/>
  <c r="J182" i="23"/>
  <c r="L182" i="23" s="1"/>
  <c r="H183" i="23"/>
  <c r="S183" i="23" s="1"/>
  <c r="T183" i="23" s="1"/>
  <c r="P318" i="23" l="1"/>
  <c r="N318" i="23" s="1"/>
  <c r="O318" i="23"/>
  <c r="I183" i="23"/>
  <c r="E183" i="23"/>
  <c r="D283" i="22"/>
  <c r="O319" i="23" l="1"/>
  <c r="P319" i="23"/>
  <c r="N319" i="23" s="1"/>
  <c r="R283" i="22"/>
  <c r="K183" i="23"/>
  <c r="J183" i="23"/>
  <c r="L183" i="23" s="1"/>
  <c r="G184" i="23"/>
  <c r="H184" i="23" s="1"/>
  <c r="E184" i="23" s="1"/>
  <c r="F184" i="23"/>
  <c r="AI282" i="22"/>
  <c r="V283" i="22"/>
  <c r="W283" i="22"/>
  <c r="I184" i="23" l="1"/>
  <c r="K184" i="23" s="1"/>
  <c r="X283" i="22"/>
  <c r="G185" i="23"/>
  <c r="F185" i="23"/>
  <c r="P320" i="23"/>
  <c r="N320" i="23" s="1"/>
  <c r="O320" i="23"/>
  <c r="S184" i="23"/>
  <c r="T184" i="23" s="1"/>
  <c r="J184" i="23" l="1"/>
  <c r="L184" i="23" s="1"/>
  <c r="H185" i="23"/>
  <c r="E185" i="23" s="1"/>
  <c r="P321" i="23"/>
  <c r="N321" i="23" s="1"/>
  <c r="O321" i="23"/>
  <c r="D282" i="22"/>
  <c r="P322" i="23" l="1"/>
  <c r="N322" i="23" s="1"/>
  <c r="O322" i="23"/>
  <c r="F186" i="23"/>
  <c r="G186" i="23"/>
  <c r="H186" i="23" s="1"/>
  <c r="I185" i="23"/>
  <c r="S185" i="23"/>
  <c r="T185" i="23" s="1"/>
  <c r="R282" i="22"/>
  <c r="AI281" i="22"/>
  <c r="W282" i="22"/>
  <c r="V282" i="22"/>
  <c r="X282" i="22" l="1"/>
  <c r="I186" i="23"/>
  <c r="O323" i="23"/>
  <c r="P323" i="23"/>
  <c r="N323" i="23" s="1"/>
  <c r="J185" i="23"/>
  <c r="L185" i="23" s="1"/>
  <c r="K185" i="23"/>
  <c r="S186" i="23"/>
  <c r="T186" i="23" s="1"/>
  <c r="E186" i="23"/>
  <c r="P324" i="23" l="1"/>
  <c r="N324" i="23" s="1"/>
  <c r="O324" i="23"/>
  <c r="G187" i="23"/>
  <c r="H187" i="23" s="1"/>
  <c r="E187" i="23" s="1"/>
  <c r="F187" i="23"/>
  <c r="K186" i="23"/>
  <c r="J186" i="23"/>
  <c r="L186" i="23" s="1"/>
  <c r="D281" i="22"/>
  <c r="F188" i="23" l="1"/>
  <c r="G188" i="23"/>
  <c r="P325" i="23"/>
  <c r="N325" i="23" s="1"/>
  <c r="O325" i="23"/>
  <c r="I187" i="23"/>
  <c r="R281" i="22"/>
  <c r="S187" i="23"/>
  <c r="T187" i="23" s="1"/>
  <c r="AI280" i="22"/>
  <c r="W281" i="22"/>
  <c r="V281" i="22"/>
  <c r="X281" i="22" l="1"/>
  <c r="P326" i="23"/>
  <c r="N326" i="23" s="1"/>
  <c r="O326" i="23"/>
  <c r="K187" i="23"/>
  <c r="J187" i="23"/>
  <c r="L187" i="23" s="1"/>
  <c r="H188" i="23"/>
  <c r="I188" i="23" s="1"/>
  <c r="K188" i="23" l="1"/>
  <c r="J188" i="23"/>
  <c r="L188" i="23" s="1"/>
  <c r="P327" i="23"/>
  <c r="N327" i="23" s="1"/>
  <c r="O327" i="23"/>
  <c r="E188" i="23"/>
  <c r="S188" i="23"/>
  <c r="T188" i="23" s="1"/>
  <c r="D280" i="22"/>
  <c r="P328" i="23" l="1"/>
  <c r="N328" i="23" s="1"/>
  <c r="O328" i="23"/>
  <c r="G189" i="23"/>
  <c r="H189" i="23" s="1"/>
  <c r="E189" i="23" s="1"/>
  <c r="F189" i="23"/>
  <c r="R280" i="22"/>
  <c r="AI279" i="22"/>
  <c r="W280" i="22"/>
  <c r="V280" i="22"/>
  <c r="I189" i="23" l="1"/>
  <c r="J189" i="23" s="1"/>
  <c r="L189" i="23" s="1"/>
  <c r="X280" i="22"/>
  <c r="G190" i="23"/>
  <c r="F190" i="23"/>
  <c r="P329" i="23"/>
  <c r="N329" i="23" s="1"/>
  <c r="O329" i="23"/>
  <c r="S189" i="23"/>
  <c r="T189" i="23" s="1"/>
  <c r="K189" i="23" l="1"/>
  <c r="O330" i="23"/>
  <c r="P330" i="23"/>
  <c r="N330" i="23" s="1"/>
  <c r="H190" i="23"/>
  <c r="I190" i="23" s="1"/>
  <c r="D279" i="22"/>
  <c r="R279" i="22" s="1"/>
  <c r="W279" i="22"/>
  <c r="V279" i="22"/>
  <c r="X279" i="22" l="1"/>
  <c r="K190" i="23"/>
  <c r="J190" i="23"/>
  <c r="L190" i="23" s="1"/>
  <c r="P331" i="23"/>
  <c r="N331" i="23" s="1"/>
  <c r="O331" i="23"/>
  <c r="S190" i="23"/>
  <c r="T190" i="23" s="1"/>
  <c r="E190" i="23"/>
  <c r="AI278" i="22"/>
  <c r="P332" i="23" l="1"/>
  <c r="N332" i="23" s="1"/>
  <c r="O332" i="23"/>
  <c r="G191" i="23"/>
  <c r="H191" i="23" s="1"/>
  <c r="F191" i="23"/>
  <c r="S191" i="23" l="1"/>
  <c r="T191" i="23" s="1"/>
  <c r="O333" i="23"/>
  <c r="P333" i="23"/>
  <c r="N333" i="23" s="1"/>
  <c r="I191" i="23"/>
  <c r="E191" i="23"/>
  <c r="D278" i="22"/>
  <c r="R278" i="22" s="1"/>
  <c r="W278" i="22"/>
  <c r="V278" i="22"/>
  <c r="X278" i="22" l="1"/>
  <c r="O334" i="23"/>
  <c r="P334" i="23"/>
  <c r="N334" i="23" s="1"/>
  <c r="G192" i="23"/>
  <c r="H192" i="23" s="1"/>
  <c r="F192" i="23"/>
  <c r="K191" i="23"/>
  <c r="J191" i="23"/>
  <c r="L191" i="23" s="1"/>
  <c r="AI277" i="22"/>
  <c r="E192" i="23" l="1"/>
  <c r="G193" i="23" s="1"/>
  <c r="H193" i="23" s="1"/>
  <c r="P335" i="23"/>
  <c r="N335" i="23" s="1"/>
  <c r="O335" i="23"/>
  <c r="I192" i="23"/>
  <c r="S192" i="23"/>
  <c r="T192" i="23" s="1"/>
  <c r="F193" i="23" l="1"/>
  <c r="I193" i="23" s="1"/>
  <c r="P336" i="23"/>
  <c r="N336" i="23" s="1"/>
  <c r="O336" i="23"/>
  <c r="J192" i="23"/>
  <c r="L192" i="23" s="1"/>
  <c r="K192" i="23"/>
  <c r="S193" i="23"/>
  <c r="T193" i="23" s="1"/>
  <c r="E193" i="23"/>
  <c r="D277" i="22"/>
  <c r="K193" i="23" l="1"/>
  <c r="J193" i="23"/>
  <c r="L193" i="23" s="1"/>
  <c r="R277" i="22"/>
  <c r="G194" i="23"/>
  <c r="F194" i="23"/>
  <c r="O337" i="23"/>
  <c r="P337" i="23"/>
  <c r="N337" i="23" s="1"/>
  <c r="AI276" i="22"/>
  <c r="W277" i="22"/>
  <c r="V277" i="22"/>
  <c r="X277" i="22" l="1"/>
  <c r="O338" i="23"/>
  <c r="P338" i="23"/>
  <c r="N338" i="23" s="1"/>
  <c r="H194" i="23"/>
  <c r="I194" i="23" s="1"/>
  <c r="K194" i="23" l="1"/>
  <c r="J194" i="23"/>
  <c r="L194" i="23" s="1"/>
  <c r="P339" i="23"/>
  <c r="N339" i="23" s="1"/>
  <c r="O339" i="23"/>
  <c r="S194" i="23"/>
  <c r="T194" i="23" s="1"/>
  <c r="E194" i="23"/>
  <c r="D276" i="22"/>
  <c r="O340" i="23" l="1"/>
  <c r="P340" i="23"/>
  <c r="N340" i="23" s="1"/>
  <c r="R276" i="22"/>
  <c r="G195" i="23"/>
  <c r="F195" i="23"/>
  <c r="AI275" i="22"/>
  <c r="V276" i="22"/>
  <c r="W276" i="22"/>
  <c r="X276" i="22" l="1"/>
  <c r="P341" i="23"/>
  <c r="N341" i="23" s="1"/>
  <c r="O341" i="23"/>
  <c r="H195" i="23"/>
  <c r="E195" i="23" s="1"/>
  <c r="G196" i="23" l="1"/>
  <c r="H196" i="23" s="1"/>
  <c r="E196" i="23" s="1"/>
  <c r="F196" i="23"/>
  <c r="P342" i="23"/>
  <c r="N342" i="23" s="1"/>
  <c r="O342" i="23"/>
  <c r="S195" i="23"/>
  <c r="T195" i="23" s="1"/>
  <c r="I195" i="23"/>
  <c r="D275" i="22"/>
  <c r="R275" i="22" s="1"/>
  <c r="V275" i="22"/>
  <c r="W275" i="22"/>
  <c r="X275" i="22" l="1"/>
  <c r="O343" i="23"/>
  <c r="P343" i="23"/>
  <c r="N343" i="23" s="1"/>
  <c r="G197" i="23"/>
  <c r="F197" i="23"/>
  <c r="J195" i="23"/>
  <c r="L195" i="23" s="1"/>
  <c r="K195" i="23"/>
  <c r="I196" i="23"/>
  <c r="S196" i="23"/>
  <c r="T196" i="23" s="1"/>
  <c r="AI274" i="22"/>
  <c r="P344" i="23" l="1"/>
  <c r="N344" i="23" s="1"/>
  <c r="O344" i="23"/>
  <c r="J196" i="23"/>
  <c r="L196" i="23" s="1"/>
  <c r="K196" i="23"/>
  <c r="H197" i="23"/>
  <c r="E197" i="23" s="1"/>
  <c r="P345" i="23" l="1"/>
  <c r="N345" i="23" s="1"/>
  <c r="O345" i="23"/>
  <c r="F198" i="23"/>
  <c r="G198" i="23"/>
  <c r="S197" i="23"/>
  <c r="T197" i="23" s="1"/>
  <c r="I197" i="23"/>
  <c r="D274" i="22"/>
  <c r="R274" i="22" s="1"/>
  <c r="W274" i="22"/>
  <c r="V274" i="22"/>
  <c r="X274" i="22" l="1"/>
  <c r="P346" i="23"/>
  <c r="N346" i="23" s="1"/>
  <c r="O346" i="23"/>
  <c r="K197" i="23"/>
  <c r="J197" i="23"/>
  <c r="L197" i="23" s="1"/>
  <c r="H198" i="23"/>
  <c r="I198" i="23" s="1"/>
  <c r="AI273" i="22"/>
  <c r="K198" i="23" l="1"/>
  <c r="J198" i="23"/>
  <c r="L198" i="23" s="1"/>
  <c r="P347" i="23"/>
  <c r="N347" i="23" s="1"/>
  <c r="O347" i="23"/>
  <c r="S198" i="23"/>
  <c r="T198" i="23" s="1"/>
  <c r="E198" i="23"/>
  <c r="O348" i="23" l="1"/>
  <c r="P348" i="23"/>
  <c r="N348" i="23" s="1"/>
  <c r="G199" i="23"/>
  <c r="F199" i="23"/>
  <c r="D273" i="22"/>
  <c r="O349" i="23" l="1"/>
  <c r="P349" i="23"/>
  <c r="N349" i="23" s="1"/>
  <c r="R273" i="22"/>
  <c r="H199" i="23"/>
  <c r="S199" i="23" s="1"/>
  <c r="T199" i="23" s="1"/>
  <c r="AI272" i="22"/>
  <c r="V273" i="22"/>
  <c r="W273" i="22"/>
  <c r="E199" i="23" l="1"/>
  <c r="F200" i="23" s="1"/>
  <c r="X273" i="22"/>
  <c r="P350" i="23"/>
  <c r="N350" i="23" s="1"/>
  <c r="O350" i="23"/>
  <c r="I199" i="23"/>
  <c r="G200" i="23" l="1"/>
  <c r="H200" i="23" s="1"/>
  <c r="E200" i="23" s="1"/>
  <c r="P351" i="23"/>
  <c r="N351" i="23" s="1"/>
  <c r="O351" i="23"/>
  <c r="K199" i="23"/>
  <c r="J199" i="23"/>
  <c r="L199" i="23" s="1"/>
  <c r="D272" i="22"/>
  <c r="R272" i="22" s="1"/>
  <c r="V272" i="22"/>
  <c r="W272" i="22"/>
  <c r="I200" i="23" l="1"/>
  <c r="K200" i="23" s="1"/>
  <c r="S200" i="23"/>
  <c r="T200" i="23" s="1"/>
  <c r="F201" i="23"/>
  <c r="G201" i="23"/>
  <c r="H201" i="23" s="1"/>
  <c r="E201" i="23" s="1"/>
  <c r="X272" i="22"/>
  <c r="O352" i="23"/>
  <c r="P352" i="23"/>
  <c r="N352" i="23" s="1"/>
  <c r="AI271" i="22"/>
  <c r="J200" i="23" l="1"/>
  <c r="L200" i="23" s="1"/>
  <c r="O353" i="23"/>
  <c r="P353" i="23"/>
  <c r="N353" i="23" s="1"/>
  <c r="G202" i="23"/>
  <c r="F202" i="23"/>
  <c r="I201" i="23"/>
  <c r="S201" i="23"/>
  <c r="T201" i="23" s="1"/>
  <c r="O354" i="23" l="1"/>
  <c r="P354" i="23"/>
  <c r="N354" i="23" s="1"/>
  <c r="K201" i="23"/>
  <c r="J201" i="23"/>
  <c r="L201" i="23" s="1"/>
  <c r="H202" i="23"/>
  <c r="I202" i="23" s="1"/>
  <c r="D271" i="22"/>
  <c r="R271" i="22" s="1"/>
  <c r="W271" i="22"/>
  <c r="V271" i="22"/>
  <c r="X271" i="22" l="1"/>
  <c r="K202" i="23"/>
  <c r="J202" i="23"/>
  <c r="L202" i="23" s="1"/>
  <c r="P355" i="23"/>
  <c r="N355" i="23" s="1"/>
  <c r="O355" i="23"/>
  <c r="S202" i="23"/>
  <c r="T202" i="23" s="1"/>
  <c r="E202" i="23"/>
  <c r="AI270" i="22"/>
  <c r="O356" i="23" l="1"/>
  <c r="P356" i="23"/>
  <c r="N356" i="23" s="1"/>
  <c r="G203" i="23"/>
  <c r="F203" i="23"/>
  <c r="O357" i="23" l="1"/>
  <c r="P357" i="23"/>
  <c r="N357" i="23" s="1"/>
  <c r="H203" i="23"/>
  <c r="E203" i="23" s="1"/>
  <c r="D270" i="22"/>
  <c r="I203" i="23" l="1"/>
  <c r="J203" i="23" s="1"/>
  <c r="L203" i="23" s="1"/>
  <c r="G204" i="23"/>
  <c r="H204" i="23" s="1"/>
  <c r="E204" i="23" s="1"/>
  <c r="F204" i="23"/>
  <c r="P358" i="23"/>
  <c r="N358" i="23" s="1"/>
  <c r="O358" i="23"/>
  <c r="R270" i="22"/>
  <c r="S203" i="23"/>
  <c r="T203" i="23" s="1"/>
  <c r="AI269" i="22"/>
  <c r="W270" i="22"/>
  <c r="V270" i="22"/>
  <c r="K203" i="23" l="1"/>
  <c r="I204" i="23"/>
  <c r="K204" i="23" s="1"/>
  <c r="X270" i="22"/>
  <c r="O359" i="23"/>
  <c r="P359" i="23"/>
  <c r="N359" i="23" s="1"/>
  <c r="F205" i="23"/>
  <c r="G205" i="23"/>
  <c r="S204" i="23"/>
  <c r="T204" i="23" s="1"/>
  <c r="J204" i="23" l="1"/>
  <c r="L204" i="23" s="1"/>
  <c r="P360" i="23"/>
  <c r="N360" i="23" s="1"/>
  <c r="O360" i="23"/>
  <c r="H205" i="23"/>
  <c r="E205" i="23" s="1"/>
  <c r="D269" i="22"/>
  <c r="R269" i="22" s="1"/>
  <c r="W269" i="22"/>
  <c r="V269" i="22"/>
  <c r="I205" i="23" l="1"/>
  <c r="J205" i="23" s="1"/>
  <c r="L205" i="23" s="1"/>
  <c r="X269" i="22"/>
  <c r="G206" i="23"/>
  <c r="F206" i="23"/>
  <c r="O361" i="23"/>
  <c r="P361" i="23"/>
  <c r="N361" i="23" s="1"/>
  <c r="S205" i="23"/>
  <c r="T205" i="23" s="1"/>
  <c r="AI268" i="22"/>
  <c r="K205" i="23" l="1"/>
  <c r="O362" i="23"/>
  <c r="P362" i="23"/>
  <c r="N362" i="23" s="1"/>
  <c r="H206" i="23"/>
  <c r="I206" i="23" s="1"/>
  <c r="S206" i="23" l="1"/>
  <c r="T206" i="23" s="1"/>
  <c r="E206" i="23"/>
  <c r="G207" i="23" s="1"/>
  <c r="K206" i="23"/>
  <c r="J206" i="23"/>
  <c r="L206" i="23" s="1"/>
  <c r="P363" i="23"/>
  <c r="N363" i="23" s="1"/>
  <c r="O363" i="23"/>
  <c r="D268" i="22"/>
  <c r="R268" i="22" s="1"/>
  <c r="W268" i="22"/>
  <c r="V268" i="22"/>
  <c r="F207" i="23" l="1"/>
  <c r="X268" i="22"/>
  <c r="O364" i="23"/>
  <c r="P364" i="23"/>
  <c r="N364" i="23" s="1"/>
  <c r="H207" i="23"/>
  <c r="E207" i="23" s="1"/>
  <c r="AI267" i="22"/>
  <c r="G208" i="23" l="1"/>
  <c r="H208" i="23" s="1"/>
  <c r="E208" i="23" s="1"/>
  <c r="F208" i="23"/>
  <c r="P365" i="23"/>
  <c r="N365" i="23" s="1"/>
  <c r="O365" i="23"/>
  <c r="I207" i="23"/>
  <c r="S207" i="23"/>
  <c r="T207" i="23" s="1"/>
  <c r="P366" i="23" l="1"/>
  <c r="N366" i="23" s="1"/>
  <c r="O366" i="23"/>
  <c r="G209" i="23"/>
  <c r="H209" i="23" s="1"/>
  <c r="E209" i="23" s="1"/>
  <c r="F209" i="23"/>
  <c r="K207" i="23"/>
  <c r="J207" i="23"/>
  <c r="L207" i="23" s="1"/>
  <c r="I208" i="23"/>
  <c r="S208" i="23"/>
  <c r="T208" i="23" s="1"/>
  <c r="D267" i="22"/>
  <c r="F210" i="23" l="1"/>
  <c r="G210" i="23"/>
  <c r="R267" i="22"/>
  <c r="K208" i="23"/>
  <c r="J208" i="23"/>
  <c r="L208" i="23" s="1"/>
  <c r="I209" i="23"/>
  <c r="S209" i="23"/>
  <c r="T209" i="23" s="1"/>
  <c r="O367" i="23"/>
  <c r="P367" i="23"/>
  <c r="N367" i="23" s="1"/>
  <c r="AI266" i="22"/>
  <c r="W267" i="22"/>
  <c r="V267" i="22"/>
  <c r="X267" i="22" l="1"/>
  <c r="P368" i="23"/>
  <c r="N368" i="23" s="1"/>
  <c r="O368" i="23"/>
  <c r="K209" i="23"/>
  <c r="J209" i="23"/>
  <c r="L209" i="23" s="1"/>
  <c r="H210" i="23"/>
  <c r="S210" i="23" s="1"/>
  <c r="T210" i="23" s="1"/>
  <c r="I210" i="23" l="1"/>
  <c r="K210" i="23" s="1"/>
  <c r="E210" i="23"/>
  <c r="G211" i="23" s="1"/>
  <c r="P369" i="23"/>
  <c r="N369" i="23" s="1"/>
  <c r="O369" i="23"/>
  <c r="D266" i="22"/>
  <c r="R266" i="22" s="1"/>
  <c r="V266" i="22"/>
  <c r="W266" i="22"/>
  <c r="J210" i="23" l="1"/>
  <c r="L210" i="23" s="1"/>
  <c r="F211" i="23"/>
  <c r="X266" i="22"/>
  <c r="O370" i="23"/>
  <c r="P370" i="23"/>
  <c r="N370" i="23" s="1"/>
  <c r="H211" i="23"/>
  <c r="E211" i="23" s="1"/>
  <c r="AI265" i="22"/>
  <c r="G212" i="23" l="1"/>
  <c r="F212" i="23"/>
  <c r="P371" i="23"/>
  <c r="N371" i="23" s="1"/>
  <c r="O371" i="23"/>
  <c r="I211" i="23"/>
  <c r="S211" i="23"/>
  <c r="T211" i="23" s="1"/>
  <c r="P372" i="23" l="1"/>
  <c r="N372" i="23" s="1"/>
  <c r="O372" i="23"/>
  <c r="K211" i="23"/>
  <c r="J211" i="23"/>
  <c r="L211" i="23" s="1"/>
  <c r="H212" i="23"/>
  <c r="E212" i="23" s="1"/>
  <c r="D265" i="22"/>
  <c r="R265" i="22" s="1"/>
  <c r="V265" i="22"/>
  <c r="W265" i="22"/>
  <c r="X265" i="22" l="1"/>
  <c r="G213" i="23"/>
  <c r="H213" i="23" s="1"/>
  <c r="F213" i="23"/>
  <c r="P373" i="23"/>
  <c r="N373" i="23" s="1"/>
  <c r="O373" i="23"/>
  <c r="I212" i="23"/>
  <c r="S212" i="23"/>
  <c r="T212" i="23" s="1"/>
  <c r="AI264" i="22"/>
  <c r="E213" i="23" l="1"/>
  <c r="G214" i="23" s="1"/>
  <c r="H214" i="23" s="1"/>
  <c r="E214" i="23" s="1"/>
  <c r="O374" i="23"/>
  <c r="P374" i="23"/>
  <c r="N374" i="23" s="1"/>
  <c r="K212" i="23"/>
  <c r="J212" i="23"/>
  <c r="L212" i="23" s="1"/>
  <c r="S213" i="23"/>
  <c r="T213" i="23" s="1"/>
  <c r="I213" i="23"/>
  <c r="F214" i="23" l="1"/>
  <c r="I214" i="23" s="1"/>
  <c r="P375" i="23"/>
  <c r="N375" i="23" s="1"/>
  <c r="O375" i="23"/>
  <c r="G215" i="23"/>
  <c r="F215" i="23"/>
  <c r="K213" i="23"/>
  <c r="J213" i="23"/>
  <c r="L213" i="23" s="1"/>
  <c r="S214" i="23"/>
  <c r="T214" i="23" s="1"/>
  <c r="D264" i="22"/>
  <c r="H215" i="23" l="1"/>
  <c r="E215" i="23" s="1"/>
  <c r="O376" i="23"/>
  <c r="P376" i="23"/>
  <c r="N376" i="23" s="1"/>
  <c r="K214" i="23"/>
  <c r="J214" i="23"/>
  <c r="L214" i="23" s="1"/>
  <c r="R264" i="22"/>
  <c r="AI263" i="22"/>
  <c r="V264" i="22"/>
  <c r="W264" i="22"/>
  <c r="S215" i="23" l="1"/>
  <c r="T215" i="23" s="1"/>
  <c r="I215" i="23"/>
  <c r="K215" i="23" s="1"/>
  <c r="F216" i="23"/>
  <c r="G216" i="23"/>
  <c r="H216" i="23" s="1"/>
  <c r="X264" i="22"/>
  <c r="O377" i="23"/>
  <c r="P377" i="23"/>
  <c r="N377" i="23" s="1"/>
  <c r="J215" i="23" l="1"/>
  <c r="L215" i="23" s="1"/>
  <c r="E216" i="23"/>
  <c r="I216" i="23"/>
  <c r="K216" i="23" s="1"/>
  <c r="S216" i="23"/>
  <c r="T216" i="23" s="1"/>
  <c r="O378" i="23"/>
  <c r="P378" i="23"/>
  <c r="N378" i="23" s="1"/>
  <c r="D263" i="22"/>
  <c r="R263" i="22" s="1"/>
  <c r="W263" i="22"/>
  <c r="V263" i="22"/>
  <c r="J216" i="23" l="1"/>
  <c r="L216" i="23" s="1"/>
  <c r="F217" i="23"/>
  <c r="G217" i="23"/>
  <c r="X263" i="22"/>
  <c r="P379" i="23"/>
  <c r="N379" i="23" s="1"/>
  <c r="O379" i="23"/>
  <c r="AI262" i="22"/>
  <c r="H217" i="23" l="1"/>
  <c r="E217" i="23" s="1"/>
  <c r="P380" i="23"/>
  <c r="N380" i="23" s="1"/>
  <c r="O380" i="23"/>
  <c r="I217" i="23" l="1"/>
  <c r="K217" i="23" s="1"/>
  <c r="S217" i="23"/>
  <c r="T217" i="23" s="1"/>
  <c r="F218" i="23"/>
  <c r="G218" i="23"/>
  <c r="P381" i="23"/>
  <c r="N381" i="23" s="1"/>
  <c r="O381" i="23"/>
  <c r="D262" i="22"/>
  <c r="J217" i="23" l="1"/>
  <c r="L217" i="23" s="1"/>
  <c r="H218" i="23"/>
  <c r="I218" i="23" s="1"/>
  <c r="R262" i="22"/>
  <c r="AI261" i="22"/>
  <c r="W262" i="22"/>
  <c r="V262" i="22"/>
  <c r="J218" i="23" l="1"/>
  <c r="L218" i="23" s="1"/>
  <c r="K218" i="23"/>
  <c r="S218" i="23"/>
  <c r="T218" i="23" s="1"/>
  <c r="E218" i="23"/>
  <c r="X262" i="22"/>
  <c r="G219" i="23" l="1"/>
  <c r="H219" i="23" s="1"/>
  <c r="S219" i="23" s="1"/>
  <c r="T219" i="23" s="1"/>
  <c r="F219" i="23"/>
  <c r="D261" i="22"/>
  <c r="R261" i="22" s="1"/>
  <c r="W261" i="22"/>
  <c r="V261" i="22"/>
  <c r="I219" i="23" l="1"/>
  <c r="K219" i="23" s="1"/>
  <c r="E219" i="23"/>
  <c r="X261" i="22"/>
  <c r="AI260" i="22"/>
  <c r="J219" i="23" l="1"/>
  <c r="L219" i="23" s="1"/>
  <c r="G220" i="23"/>
  <c r="H220" i="23" s="1"/>
  <c r="E220" i="23" s="1"/>
  <c r="F220" i="23"/>
  <c r="I220" i="23" l="1"/>
  <c r="J220" i="23" s="1"/>
  <c r="L220" i="23" s="1"/>
  <c r="G221" i="23"/>
  <c r="F221" i="23"/>
  <c r="S220" i="23"/>
  <c r="T220" i="23" s="1"/>
  <c r="D260" i="22"/>
  <c r="K220" i="23" l="1"/>
  <c r="H221" i="23"/>
  <c r="S221" i="23" s="1"/>
  <c r="T221" i="23" s="1"/>
  <c r="R260" i="22"/>
  <c r="AI259" i="22"/>
  <c r="W260" i="22"/>
  <c r="V260" i="22"/>
  <c r="I221" i="23" l="1"/>
  <c r="J221" i="23" s="1"/>
  <c r="L221" i="23" s="1"/>
  <c r="E221" i="23"/>
  <c r="F222" i="23" s="1"/>
  <c r="X260" i="22"/>
  <c r="G222" i="23" l="1"/>
  <c r="H222" i="23" s="1"/>
  <c r="S222" i="23" s="1"/>
  <c r="T222" i="23" s="1"/>
  <c r="K221" i="23"/>
  <c r="D259" i="22"/>
  <c r="R259" i="22" s="1"/>
  <c r="V259" i="22"/>
  <c r="W259" i="22"/>
  <c r="I222" i="23" l="1"/>
  <c r="E222" i="23"/>
  <c r="X259" i="22"/>
  <c r="AI258" i="22"/>
  <c r="G223" i="23" l="1"/>
  <c r="H223" i="23" s="1"/>
  <c r="S223" i="23" s="1"/>
  <c r="T223" i="23" s="1"/>
  <c r="F223" i="23"/>
  <c r="J222" i="23"/>
  <c r="L222" i="23" s="1"/>
  <c r="K222" i="23"/>
  <c r="I223" i="23" l="1"/>
  <c r="J223" i="23" s="1"/>
  <c r="L223" i="23" s="1"/>
  <c r="E223" i="23"/>
  <c r="D258" i="22"/>
  <c r="R258" i="22" s="1"/>
  <c r="W258" i="22"/>
  <c r="V258" i="22"/>
  <c r="K223" i="23" l="1"/>
  <c r="F224" i="23"/>
  <c r="G224" i="23"/>
  <c r="H224" i="23" s="1"/>
  <c r="E224" i="23" s="1"/>
  <c r="F225" i="23" s="1"/>
  <c r="X258" i="22"/>
  <c r="AI257" i="22"/>
  <c r="I224" i="23" l="1"/>
  <c r="K224" i="23" s="1"/>
  <c r="G225" i="23"/>
  <c r="S224" i="23"/>
  <c r="T224" i="23" s="1"/>
  <c r="J224" i="23" l="1"/>
  <c r="L224" i="23" s="1"/>
  <c r="H225" i="23"/>
  <c r="I225" i="23" s="1"/>
  <c r="K225" i="23" s="1"/>
  <c r="D257" i="22"/>
  <c r="J225" i="23" l="1"/>
  <c r="L225" i="23" s="1"/>
  <c r="S225" i="23"/>
  <c r="T225" i="23" s="1"/>
  <c r="E225" i="23"/>
  <c r="R257" i="22"/>
  <c r="AI256" i="22"/>
  <c r="V257" i="22"/>
  <c r="W257" i="22"/>
  <c r="G226" i="23" l="1"/>
  <c r="H226" i="23" s="1"/>
  <c r="E226" i="23" s="1"/>
  <c r="F226" i="23"/>
  <c r="X257" i="22"/>
  <c r="I226" i="23" l="1"/>
  <c r="G227" i="23"/>
  <c r="H227" i="23" s="1"/>
  <c r="F227" i="23"/>
  <c r="S226" i="23"/>
  <c r="T226" i="23" s="1"/>
  <c r="D256" i="22"/>
  <c r="I227" i="23" l="1"/>
  <c r="K227" i="23" s="1"/>
  <c r="K226" i="23"/>
  <c r="J226" i="23"/>
  <c r="L226" i="23" s="1"/>
  <c r="E227" i="23"/>
  <c r="S227" i="23"/>
  <c r="T227" i="23" s="1"/>
  <c r="R256" i="22"/>
  <c r="AI255" i="22"/>
  <c r="V256" i="22"/>
  <c r="W256" i="22"/>
  <c r="J227" i="23" l="1"/>
  <c r="L227" i="23" s="1"/>
  <c r="G228" i="23"/>
  <c r="H228" i="23" s="1"/>
  <c r="F228" i="23"/>
  <c r="X256" i="22"/>
  <c r="I228" i="23" l="1"/>
  <c r="K228" i="23" s="1"/>
  <c r="E228" i="23"/>
  <c r="S228" i="23"/>
  <c r="T228" i="23" s="1"/>
  <c r="D255" i="22"/>
  <c r="J228" i="23" l="1"/>
  <c r="L228" i="23" s="1"/>
  <c r="G229" i="23"/>
  <c r="F229" i="23"/>
  <c r="R255" i="22"/>
  <c r="AI254" i="22"/>
  <c r="V255" i="22"/>
  <c r="W255" i="22"/>
  <c r="H229" i="23" l="1"/>
  <c r="E229" i="23" s="1"/>
  <c r="X255" i="22"/>
  <c r="S229" i="23" l="1"/>
  <c r="T229" i="23" s="1"/>
  <c r="F230" i="23"/>
  <c r="G230" i="23"/>
  <c r="I229" i="23"/>
  <c r="D254" i="22"/>
  <c r="J229" i="23" l="1"/>
  <c r="L229" i="23" s="1"/>
  <c r="K229" i="23"/>
  <c r="H230" i="23"/>
  <c r="E230" i="23" s="1"/>
  <c r="R254" i="22"/>
  <c r="AI253" i="22"/>
  <c r="V254" i="22"/>
  <c r="W254" i="22"/>
  <c r="I230" i="23" l="1"/>
  <c r="J230" i="23" s="1"/>
  <c r="L230" i="23" s="1"/>
  <c r="F231" i="23"/>
  <c r="G231" i="23"/>
  <c r="S230" i="23"/>
  <c r="T230" i="23" s="1"/>
  <c r="X254" i="22"/>
  <c r="K230" i="23" l="1"/>
  <c r="H231" i="23"/>
  <c r="E231" i="23" s="1"/>
  <c r="D253" i="22"/>
  <c r="I231" i="23" l="1"/>
  <c r="K231" i="23" s="1"/>
  <c r="S231" i="23"/>
  <c r="T231" i="23" s="1"/>
  <c r="G232" i="23"/>
  <c r="H232" i="23" s="1"/>
  <c r="F232" i="23"/>
  <c r="R253" i="22"/>
  <c r="AI252" i="22"/>
  <c r="W253" i="22"/>
  <c r="V253" i="22"/>
  <c r="J231" i="23" l="1"/>
  <c r="L231" i="23" s="1"/>
  <c r="I232" i="23"/>
  <c r="E232" i="23"/>
  <c r="S232" i="23"/>
  <c r="T232" i="23" s="1"/>
  <c r="X253" i="22"/>
  <c r="G233" i="23" l="1"/>
  <c r="H233" i="23" s="1"/>
  <c r="F233" i="23"/>
  <c r="K232" i="23"/>
  <c r="J232" i="23"/>
  <c r="L232" i="23" s="1"/>
  <c r="D252" i="22"/>
  <c r="R252" i="22" s="1"/>
  <c r="V252" i="22"/>
  <c r="W252" i="22"/>
  <c r="I233" i="23" l="1"/>
  <c r="E233" i="23"/>
  <c r="S233" i="23"/>
  <c r="T233" i="23" s="1"/>
  <c r="X252" i="22"/>
  <c r="AI251" i="22"/>
  <c r="F234" i="23" l="1"/>
  <c r="G234" i="23"/>
  <c r="J233" i="23"/>
  <c r="L233" i="23" s="1"/>
  <c r="K233" i="23"/>
  <c r="H234" i="23" l="1"/>
  <c r="E234" i="23" s="1"/>
  <c r="D251" i="22"/>
  <c r="G235" i="23" l="1"/>
  <c r="H235" i="23" s="1"/>
  <c r="E235" i="23" s="1"/>
  <c r="F235" i="23"/>
  <c r="I234" i="23"/>
  <c r="S234" i="23"/>
  <c r="T234" i="23" s="1"/>
  <c r="R251" i="22"/>
  <c r="AI250" i="22"/>
  <c r="W251" i="22"/>
  <c r="V251" i="22"/>
  <c r="G236" i="23" l="1"/>
  <c r="H236" i="23" s="1"/>
  <c r="E236" i="23" s="1"/>
  <c r="F236" i="23"/>
  <c r="I235" i="23"/>
  <c r="J234" i="23"/>
  <c r="L234" i="23" s="1"/>
  <c r="K234" i="23"/>
  <c r="S235" i="23"/>
  <c r="T235" i="23" s="1"/>
  <c r="X251" i="22"/>
  <c r="I236" i="23" l="1"/>
  <c r="J236" i="23" s="1"/>
  <c r="L236" i="23" s="1"/>
  <c r="G237" i="23"/>
  <c r="H237" i="23" s="1"/>
  <c r="F237" i="23"/>
  <c r="J235" i="23"/>
  <c r="L235" i="23" s="1"/>
  <c r="K235" i="23"/>
  <c r="S236" i="23"/>
  <c r="T236" i="23" s="1"/>
  <c r="D250" i="22"/>
  <c r="K236" i="23" l="1"/>
  <c r="I237" i="23"/>
  <c r="E237" i="23"/>
  <c r="S237" i="23"/>
  <c r="T237" i="23" s="1"/>
  <c r="R250" i="22"/>
  <c r="AI249" i="22"/>
  <c r="W250" i="22"/>
  <c r="V250" i="22"/>
  <c r="G238" i="23" l="1"/>
  <c r="H238" i="23" s="1"/>
  <c r="F238" i="23"/>
  <c r="K237" i="23"/>
  <c r="J237" i="23"/>
  <c r="L237" i="23" s="1"/>
  <c r="X250" i="22"/>
  <c r="I238" i="23" l="1"/>
  <c r="E238" i="23"/>
  <c r="S238" i="23"/>
  <c r="T238" i="23" s="1"/>
  <c r="D249" i="22"/>
  <c r="G239" i="23" l="1"/>
  <c r="H239" i="23" s="1"/>
  <c r="E239" i="23" s="1"/>
  <c r="F239" i="23"/>
  <c r="K238" i="23"/>
  <c r="J238" i="23"/>
  <c r="L238" i="23" s="1"/>
  <c r="R249" i="22"/>
  <c r="AI248" i="22"/>
  <c r="V249" i="22"/>
  <c r="W249" i="22"/>
  <c r="I239" i="23" l="1"/>
  <c r="J239" i="23" s="1"/>
  <c r="L239" i="23" s="1"/>
  <c r="G240" i="23"/>
  <c r="H240" i="23" s="1"/>
  <c r="E240" i="23" s="1"/>
  <c r="F240" i="23"/>
  <c r="S239" i="23"/>
  <c r="T239" i="23" s="1"/>
  <c r="X249" i="22"/>
  <c r="K239" i="23" l="1"/>
  <c r="I240" i="23"/>
  <c r="K240" i="23" s="1"/>
  <c r="F241" i="23"/>
  <c r="G241" i="23"/>
  <c r="H241" i="23" s="1"/>
  <c r="E241" i="23" s="1"/>
  <c r="S240" i="23"/>
  <c r="T240" i="23" s="1"/>
  <c r="D248" i="22"/>
  <c r="J240" i="23" l="1"/>
  <c r="L240" i="23" s="1"/>
  <c r="F242" i="23"/>
  <c r="G242" i="23"/>
  <c r="H242" i="23" s="1"/>
  <c r="S241" i="23"/>
  <c r="T241" i="23" s="1"/>
  <c r="I241" i="23"/>
  <c r="R248" i="22"/>
  <c r="AI247" i="22"/>
  <c r="V248" i="22"/>
  <c r="W248" i="22"/>
  <c r="S242" i="23" l="1"/>
  <c r="T242" i="23" s="1"/>
  <c r="E242" i="23"/>
  <c r="K241" i="23"/>
  <c r="J241" i="23"/>
  <c r="L241" i="23" s="1"/>
  <c r="I242" i="23"/>
  <c r="X248" i="22"/>
  <c r="K242" i="23" l="1"/>
  <c r="J242" i="23"/>
  <c r="L242" i="23" s="1"/>
  <c r="F243" i="23"/>
  <c r="G243" i="23"/>
  <c r="D247" i="22"/>
  <c r="H243" i="23" l="1"/>
  <c r="S243" i="23" s="1"/>
  <c r="T243" i="23" s="1"/>
  <c r="R247" i="22"/>
  <c r="AI246" i="22"/>
  <c r="W247" i="22"/>
  <c r="V247" i="22"/>
  <c r="I243" i="23" l="1"/>
  <c r="K243" i="23" s="1"/>
  <c r="E243" i="23"/>
  <c r="F244" i="23" s="1"/>
  <c r="X247" i="22"/>
  <c r="G244" i="23" l="1"/>
  <c r="H244" i="23" s="1"/>
  <c r="E244" i="23" s="1"/>
  <c r="G245" i="23" s="1"/>
  <c r="J243" i="23"/>
  <c r="L243" i="23" s="1"/>
  <c r="D246" i="22"/>
  <c r="R246" i="22" s="1"/>
  <c r="W246" i="22"/>
  <c r="V246" i="22"/>
  <c r="S244" i="23" l="1"/>
  <c r="T244" i="23" s="1"/>
  <c r="F245" i="23"/>
  <c r="I244" i="23"/>
  <c r="H245" i="23"/>
  <c r="E245" i="23" s="1"/>
  <c r="X246" i="22"/>
  <c r="AI245" i="22"/>
  <c r="K244" i="23" l="1"/>
  <c r="J244" i="23"/>
  <c r="L244" i="23" s="1"/>
  <c r="F246" i="23"/>
  <c r="G246" i="23"/>
  <c r="S245" i="23"/>
  <c r="T245" i="23" s="1"/>
  <c r="I245" i="23"/>
  <c r="H246" i="23" l="1"/>
  <c r="E246" i="23" s="1"/>
  <c r="J245" i="23"/>
  <c r="L245" i="23" s="1"/>
  <c r="K245" i="23"/>
  <c r="D245" i="22"/>
  <c r="R245" i="22" s="1"/>
  <c r="V245" i="22"/>
  <c r="W245" i="22"/>
  <c r="I246" i="23" l="1"/>
  <c r="K246" i="23" s="1"/>
  <c r="G247" i="23"/>
  <c r="H247" i="23" s="1"/>
  <c r="E247" i="23" s="1"/>
  <c r="F247" i="23"/>
  <c r="S246" i="23"/>
  <c r="T246" i="23" s="1"/>
  <c r="X245" i="22"/>
  <c r="AI244" i="22"/>
  <c r="J246" i="23" l="1"/>
  <c r="L246" i="23" s="1"/>
  <c r="I247" i="23"/>
  <c r="K247" i="23" s="1"/>
  <c r="F248" i="23"/>
  <c r="G248" i="23"/>
  <c r="S247" i="23"/>
  <c r="T247" i="23" s="1"/>
  <c r="J247" i="23" l="1"/>
  <c r="L247" i="23" s="1"/>
  <c r="H248" i="23"/>
  <c r="E248" i="23" s="1"/>
  <c r="D244" i="22"/>
  <c r="I248" i="23" l="1"/>
  <c r="K248" i="23" s="1"/>
  <c r="G249" i="23"/>
  <c r="H249" i="23" s="1"/>
  <c r="E249" i="23" s="1"/>
  <c r="F249" i="23"/>
  <c r="S248" i="23"/>
  <c r="T248" i="23" s="1"/>
  <c r="R244" i="22"/>
  <c r="AI243" i="22"/>
  <c r="W244" i="22"/>
  <c r="V244" i="22"/>
  <c r="J248" i="23" l="1"/>
  <c r="L248" i="23" s="1"/>
  <c r="I249" i="23"/>
  <c r="J249" i="23" s="1"/>
  <c r="L249" i="23" s="1"/>
  <c r="F250" i="23"/>
  <c r="G250" i="23"/>
  <c r="S249" i="23"/>
  <c r="T249" i="23" s="1"/>
  <c r="X244" i="22"/>
  <c r="K249" i="23" l="1"/>
  <c r="H250" i="23"/>
  <c r="E250" i="23" s="1"/>
  <c r="D243" i="22"/>
  <c r="I250" i="23" l="1"/>
  <c r="K250" i="23" s="1"/>
  <c r="S250" i="23"/>
  <c r="T250" i="23" s="1"/>
  <c r="G251" i="23"/>
  <c r="H251" i="23" s="1"/>
  <c r="F251" i="23"/>
  <c r="R243" i="22"/>
  <c r="AI242" i="22"/>
  <c r="V243" i="22"/>
  <c r="W243" i="22"/>
  <c r="J250" i="23" l="1"/>
  <c r="L250" i="23" s="1"/>
  <c r="S251" i="23"/>
  <c r="T251" i="23" s="1"/>
  <c r="E251" i="23"/>
  <c r="F252" i="23" s="1"/>
  <c r="I251" i="23"/>
  <c r="K251" i="23" s="1"/>
  <c r="X243" i="22"/>
  <c r="J251" i="23" l="1"/>
  <c r="L251" i="23" s="1"/>
  <c r="G252" i="23"/>
  <c r="H252" i="23" s="1"/>
  <c r="E252" i="23" s="1"/>
  <c r="D242" i="22"/>
  <c r="G253" i="23" l="1"/>
  <c r="F253" i="23"/>
  <c r="S252" i="23"/>
  <c r="T252" i="23" s="1"/>
  <c r="I252" i="23"/>
  <c r="R242" i="22"/>
  <c r="AI241" i="22"/>
  <c r="W242" i="22"/>
  <c r="V242" i="22"/>
  <c r="H253" i="23" l="1"/>
  <c r="E253" i="23" s="1"/>
  <c r="G254" i="23" s="1"/>
  <c r="H254" i="23" s="1"/>
  <c r="J252" i="23"/>
  <c r="L252" i="23" s="1"/>
  <c r="K252" i="23"/>
  <c r="X242" i="22"/>
  <c r="S254" i="23" l="1"/>
  <c r="E254" i="23"/>
  <c r="F255" i="23" s="1"/>
  <c r="I253" i="23"/>
  <c r="J253" i="23" s="1"/>
  <c r="L253" i="23" s="1"/>
  <c r="F254" i="23"/>
  <c r="I254" i="23" s="1"/>
  <c r="K254" i="23" s="1"/>
  <c r="S253" i="23"/>
  <c r="T253" i="23" s="1"/>
  <c r="D241" i="22"/>
  <c r="R241" i="22" s="1"/>
  <c r="V241" i="22"/>
  <c r="W241" i="22"/>
  <c r="K253" i="23" l="1"/>
  <c r="G255" i="23"/>
  <c r="H255" i="23" s="1"/>
  <c r="S255" i="23" s="1"/>
  <c r="T255" i="23" s="1"/>
  <c r="J254" i="23"/>
  <c r="L254" i="23" s="1"/>
  <c r="T254" i="23"/>
  <c r="X241" i="22"/>
  <c r="AI240" i="22"/>
  <c r="I255" i="23" l="1"/>
  <c r="K255" i="23" s="1"/>
  <c r="E255" i="23"/>
  <c r="G256" i="23" s="1"/>
  <c r="F256" i="23" l="1"/>
  <c r="J255" i="23"/>
  <c r="L255" i="23" s="1"/>
  <c r="H256" i="23"/>
  <c r="S256" i="23" s="1"/>
  <c r="T256" i="23" s="1"/>
  <c r="D240" i="22"/>
  <c r="R240" i="22" s="1"/>
  <c r="W240" i="22"/>
  <c r="V240" i="22"/>
  <c r="I256" i="23" l="1"/>
  <c r="K256" i="23" s="1"/>
  <c r="X240" i="22"/>
  <c r="E256" i="23"/>
  <c r="AI239" i="22"/>
  <c r="J256" i="23" l="1"/>
  <c r="L256" i="23" s="1"/>
  <c r="F257" i="23"/>
  <c r="G257" i="23"/>
  <c r="H257" i="23" l="1"/>
  <c r="S257" i="23" s="1"/>
  <c r="T257" i="23" s="1"/>
  <c r="D239" i="22"/>
  <c r="R239" i="22" s="1"/>
  <c r="W239" i="22"/>
  <c r="V239" i="22"/>
  <c r="I257" i="23" l="1"/>
  <c r="K257" i="23" s="1"/>
  <c r="X239" i="22"/>
  <c r="E257" i="23"/>
  <c r="AI238" i="22"/>
  <c r="J257" i="23" l="1"/>
  <c r="L257" i="23" s="1"/>
  <c r="F258" i="23"/>
  <c r="G258" i="23"/>
  <c r="H258" i="23" l="1"/>
  <c r="S258" i="23" s="1"/>
  <c r="T258" i="23" s="1"/>
  <c r="D238" i="22"/>
  <c r="R238" i="22" l="1"/>
  <c r="I258" i="23"/>
  <c r="E258" i="23"/>
  <c r="AI237" i="22"/>
  <c r="W238" i="22"/>
  <c r="V238" i="22"/>
  <c r="X238" i="22" l="1"/>
  <c r="K258" i="23"/>
  <c r="J258" i="23"/>
  <c r="L258" i="23" s="1"/>
  <c r="G259" i="23"/>
  <c r="H259" i="23" s="1"/>
  <c r="E259" i="23" s="1"/>
  <c r="F259" i="23"/>
  <c r="G260" i="23" l="1"/>
  <c r="F260" i="23"/>
  <c r="I259" i="23"/>
  <c r="S259" i="23"/>
  <c r="T259" i="23" s="1"/>
  <c r="D237" i="22"/>
  <c r="R237" i="22" l="1"/>
  <c r="K259" i="23"/>
  <c r="J259" i="23"/>
  <c r="L259" i="23" s="1"/>
  <c r="H260" i="23"/>
  <c r="E260" i="23" s="1"/>
  <c r="AI236" i="22"/>
  <c r="V237" i="22"/>
  <c r="W237" i="22"/>
  <c r="S260" i="23" l="1"/>
  <c r="T260" i="23" s="1"/>
  <c r="I260" i="23"/>
  <c r="J260" i="23" s="1"/>
  <c r="L260" i="23" s="1"/>
  <c r="X237" i="22"/>
  <c r="G261" i="23"/>
  <c r="F261" i="23"/>
  <c r="K260" i="23" l="1"/>
  <c r="H261" i="23"/>
  <c r="E261" i="23" s="1"/>
  <c r="D236" i="22"/>
  <c r="R236" i="22" s="1"/>
  <c r="V236" i="22"/>
  <c r="W236" i="22"/>
  <c r="X236" i="22" l="1"/>
  <c r="G262" i="23"/>
  <c r="H262" i="23" s="1"/>
  <c r="E262" i="23" s="1"/>
  <c r="F262" i="23"/>
  <c r="I261" i="23"/>
  <c r="S261" i="23"/>
  <c r="T261" i="23" s="1"/>
  <c r="AI235" i="22"/>
  <c r="I262" i="23" l="1"/>
  <c r="J262" i="23" s="1"/>
  <c r="L262" i="23" s="1"/>
  <c r="G263" i="23"/>
  <c r="H263" i="23" s="1"/>
  <c r="E263" i="23" s="1"/>
  <c r="F263" i="23"/>
  <c r="J261" i="23"/>
  <c r="L261" i="23" s="1"/>
  <c r="K261" i="23"/>
  <c r="S262" i="23"/>
  <c r="T262" i="23" s="1"/>
  <c r="K262" i="23" l="1"/>
  <c r="F264" i="23"/>
  <c r="G264" i="23"/>
  <c r="I263" i="23"/>
  <c r="S263" i="23"/>
  <c r="T263" i="23" s="1"/>
  <c r="D235" i="22"/>
  <c r="R235" i="22" s="1"/>
  <c r="V235" i="22"/>
  <c r="W235" i="22"/>
  <c r="X235" i="22" l="1"/>
  <c r="J263" i="23"/>
  <c r="L263" i="23" s="1"/>
  <c r="K263" i="23"/>
  <c r="H264" i="23"/>
  <c r="S264" i="23" s="1"/>
  <c r="T264" i="23" s="1"/>
  <c r="AI234" i="22"/>
  <c r="E264" i="23" l="1"/>
  <c r="F265" i="23" s="1"/>
  <c r="I264" i="23"/>
  <c r="K264" i="23" s="1"/>
  <c r="G265" i="23" l="1"/>
  <c r="H265" i="23" s="1"/>
  <c r="S265" i="23" s="1"/>
  <c r="T265" i="23" s="1"/>
  <c r="J264" i="23"/>
  <c r="L264" i="23" s="1"/>
  <c r="D234" i="22"/>
  <c r="I265" i="23" l="1"/>
  <c r="R234" i="22"/>
  <c r="E265" i="23"/>
  <c r="AI233" i="22"/>
  <c r="V234" i="22"/>
  <c r="W234" i="22"/>
  <c r="X234" i="22" l="1"/>
  <c r="G266" i="23"/>
  <c r="H266" i="23" s="1"/>
  <c r="F266" i="23"/>
  <c r="K265" i="23"/>
  <c r="J265" i="23"/>
  <c r="L265" i="23" s="1"/>
  <c r="I266" i="23" l="1"/>
  <c r="S266" i="23"/>
  <c r="T266" i="23" s="1"/>
  <c r="E266" i="23"/>
  <c r="D233" i="22"/>
  <c r="R233" i="22" s="1"/>
  <c r="V233" i="22"/>
  <c r="W233" i="22"/>
  <c r="X233" i="22" l="1"/>
  <c r="G267" i="23"/>
  <c r="F267" i="23"/>
  <c r="J266" i="23"/>
  <c r="L266" i="23" s="1"/>
  <c r="K266" i="23"/>
  <c r="AI232" i="22"/>
  <c r="H267" i="23" l="1"/>
  <c r="I267" i="23" s="1"/>
  <c r="E267" i="23" l="1"/>
  <c r="F268" i="23" s="1"/>
  <c r="K267" i="23"/>
  <c r="J267" i="23"/>
  <c r="L267" i="23" s="1"/>
  <c r="S267" i="23"/>
  <c r="T267" i="23" s="1"/>
  <c r="D232" i="22"/>
  <c r="G268" i="23" l="1"/>
  <c r="H268" i="23" s="1"/>
  <c r="R232" i="22"/>
  <c r="AI231" i="22"/>
  <c r="V232" i="22"/>
  <c r="W232" i="22"/>
  <c r="S268" i="23" l="1"/>
  <c r="T268" i="23" s="1"/>
  <c r="I268" i="23"/>
  <c r="K268" i="23" s="1"/>
  <c r="E268" i="23"/>
  <c r="X232" i="22"/>
  <c r="J268" i="23" l="1"/>
  <c r="L268" i="23" s="1"/>
  <c r="G269" i="23"/>
  <c r="H269" i="23" s="1"/>
  <c r="S269" i="23" s="1"/>
  <c r="T269" i="23" s="1"/>
  <c r="F269" i="23"/>
  <c r="D231" i="22"/>
  <c r="I269" i="23" l="1"/>
  <c r="K269" i="23" s="1"/>
  <c r="E269" i="23"/>
  <c r="R231" i="22"/>
  <c r="AI230" i="22"/>
  <c r="W231" i="22"/>
  <c r="V231" i="22"/>
  <c r="J269" i="23" l="1"/>
  <c r="L269" i="23" s="1"/>
  <c r="G270" i="23"/>
  <c r="H270" i="23" s="1"/>
  <c r="E270" i="23" s="1"/>
  <c r="F270" i="23"/>
  <c r="X231" i="22"/>
  <c r="F271" i="23" l="1"/>
  <c r="G271" i="23"/>
  <c r="H271" i="23" s="1"/>
  <c r="E271" i="23" s="1"/>
  <c r="I270" i="23"/>
  <c r="S270" i="23"/>
  <c r="T270" i="23" s="1"/>
  <c r="D230" i="22"/>
  <c r="I271" i="23" l="1"/>
  <c r="J271" i="23" s="1"/>
  <c r="L271" i="23" s="1"/>
  <c r="K270" i="23"/>
  <c r="J270" i="23"/>
  <c r="L270" i="23" s="1"/>
  <c r="R230" i="22"/>
  <c r="G272" i="23"/>
  <c r="F272" i="23"/>
  <c r="S271" i="23"/>
  <c r="T271" i="23" s="1"/>
  <c r="AI229" i="22"/>
  <c r="W230" i="22"/>
  <c r="V230" i="22"/>
  <c r="K271" i="23" l="1"/>
  <c r="X230" i="22"/>
  <c r="H272" i="23"/>
  <c r="E272" i="23" s="1"/>
  <c r="I272" i="23" l="1"/>
  <c r="K272" i="23" s="1"/>
  <c r="S272" i="23"/>
  <c r="T272" i="23" s="1"/>
  <c r="G273" i="23"/>
  <c r="F273" i="23"/>
  <c r="D229" i="22"/>
  <c r="R229" i="22" s="1"/>
  <c r="W229" i="22"/>
  <c r="V229" i="22"/>
  <c r="J272" i="23" l="1"/>
  <c r="L272" i="23" s="1"/>
  <c r="X229" i="22"/>
  <c r="H273" i="23"/>
  <c r="E273" i="23" s="1"/>
  <c r="AI228" i="22"/>
  <c r="S273" i="23" l="1"/>
  <c r="T273" i="23" s="1"/>
  <c r="G274" i="23"/>
  <c r="H274" i="23" s="1"/>
  <c r="F274" i="23"/>
  <c r="I273" i="23"/>
  <c r="E274" i="23" l="1"/>
  <c r="G275" i="23" s="1"/>
  <c r="H275" i="23" s="1"/>
  <c r="I274" i="23"/>
  <c r="K274" i="23" s="1"/>
  <c r="K273" i="23"/>
  <c r="J273" i="23"/>
  <c r="L273" i="23" s="1"/>
  <c r="S274" i="23"/>
  <c r="T274" i="23" s="1"/>
  <c r="D228" i="22"/>
  <c r="R228" i="22" s="1"/>
  <c r="V228" i="22"/>
  <c r="W228" i="22"/>
  <c r="J274" i="23" l="1"/>
  <c r="L274" i="23" s="1"/>
  <c r="F275" i="23"/>
  <c r="I275" i="23" s="1"/>
  <c r="E275" i="23"/>
  <c r="F276" i="23" s="1"/>
  <c r="X228" i="22"/>
  <c r="S275" i="23"/>
  <c r="T275" i="23" s="1"/>
  <c r="AI227" i="22"/>
  <c r="G276" i="23" l="1"/>
  <c r="H276" i="23" s="1"/>
  <c r="S276" i="23" s="1"/>
  <c r="T276" i="23" s="1"/>
  <c r="K275" i="23"/>
  <c r="J275" i="23"/>
  <c r="L275" i="23" s="1"/>
  <c r="I276" i="23" l="1"/>
  <c r="K276" i="23" s="1"/>
  <c r="E276" i="23"/>
  <c r="G277" i="23" s="1"/>
  <c r="H277" i="23" s="1"/>
  <c r="E277" i="23" s="1"/>
  <c r="D227" i="22"/>
  <c r="J276" i="23" l="1"/>
  <c r="L276" i="23" s="1"/>
  <c r="F277" i="23"/>
  <c r="I277" i="23" s="1"/>
  <c r="G278" i="23"/>
  <c r="F278" i="23"/>
  <c r="S277" i="23"/>
  <c r="T277" i="23" s="1"/>
  <c r="R227" i="22"/>
  <c r="AI226" i="22"/>
  <c r="V227" i="22"/>
  <c r="W227" i="22"/>
  <c r="J277" i="23" l="1"/>
  <c r="L277" i="23" s="1"/>
  <c r="K277" i="23"/>
  <c r="X227" i="22"/>
  <c r="H278" i="23"/>
  <c r="E278" i="23" s="1"/>
  <c r="G279" i="23" l="1"/>
  <c r="F279" i="23"/>
  <c r="I278" i="23"/>
  <c r="S278" i="23"/>
  <c r="T278" i="23" s="1"/>
  <c r="D226" i="22"/>
  <c r="R226" i="22" l="1"/>
  <c r="K278" i="23"/>
  <c r="J278" i="23"/>
  <c r="L278" i="23" s="1"/>
  <c r="H279" i="23"/>
  <c r="E279" i="23" s="1"/>
  <c r="AI225" i="22"/>
  <c r="V226" i="22"/>
  <c r="W226" i="22"/>
  <c r="S279" i="23" l="1"/>
  <c r="T279" i="23" s="1"/>
  <c r="I279" i="23"/>
  <c r="K279" i="23" s="1"/>
  <c r="X226" i="22"/>
  <c r="G280" i="23"/>
  <c r="H280" i="23" s="1"/>
  <c r="E280" i="23" s="1"/>
  <c r="F280" i="23"/>
  <c r="J279" i="23" l="1"/>
  <c r="L279" i="23" s="1"/>
  <c r="G281" i="23"/>
  <c r="F281" i="23"/>
  <c r="I280" i="23"/>
  <c r="S280" i="23"/>
  <c r="T280" i="23" s="1"/>
  <c r="D225" i="22"/>
  <c r="R225" i="22" l="1"/>
  <c r="J280" i="23"/>
  <c r="L280" i="23" s="1"/>
  <c r="K280" i="23"/>
  <c r="H281" i="23"/>
  <c r="I281" i="23" s="1"/>
  <c r="AI224" i="22"/>
  <c r="W225" i="22"/>
  <c r="V225" i="22"/>
  <c r="X225" i="22" l="1"/>
  <c r="K281" i="23"/>
  <c r="J281" i="23"/>
  <c r="L281" i="23" s="1"/>
  <c r="S281" i="23"/>
  <c r="T281" i="23" s="1"/>
  <c r="E281" i="23"/>
  <c r="G282" i="23" l="1"/>
  <c r="F282" i="23"/>
  <c r="D224" i="22"/>
  <c r="R224" i="22" s="1"/>
  <c r="W224" i="22"/>
  <c r="V224" i="22"/>
  <c r="X224" i="22" l="1"/>
  <c r="H282" i="23"/>
  <c r="E282" i="23" s="1"/>
  <c r="AI223" i="22"/>
  <c r="S282" i="23" l="1"/>
  <c r="T282" i="23" s="1"/>
  <c r="I282" i="23"/>
  <c r="K282" i="23" s="1"/>
  <c r="F283" i="23"/>
  <c r="G283" i="23"/>
  <c r="H283" i="23" s="1"/>
  <c r="E283" i="23" s="1"/>
  <c r="J282" i="23" l="1"/>
  <c r="L282" i="23" s="1"/>
  <c r="F284" i="23"/>
  <c r="G284" i="23"/>
  <c r="S283" i="23"/>
  <c r="T283" i="23" s="1"/>
  <c r="I283" i="23"/>
  <c r="D223" i="22"/>
  <c r="R223" i="22" l="1"/>
  <c r="K283" i="23"/>
  <c r="J283" i="23"/>
  <c r="L283" i="23" s="1"/>
  <c r="H284" i="23"/>
  <c r="I284" i="23" s="1"/>
  <c r="AI222" i="22"/>
  <c r="V223" i="22"/>
  <c r="W223" i="22"/>
  <c r="E284" i="23" l="1"/>
  <c r="G285" i="23" s="1"/>
  <c r="X223" i="22"/>
  <c r="K284" i="23"/>
  <c r="J284" i="23"/>
  <c r="L284" i="23" s="1"/>
  <c r="S284" i="23"/>
  <c r="T284" i="23" s="1"/>
  <c r="F285" i="23" l="1"/>
  <c r="H285" i="23"/>
  <c r="E285" i="23" s="1"/>
  <c r="D222" i="22"/>
  <c r="R222" i="22" s="1"/>
  <c r="V222" i="22"/>
  <c r="W222" i="22"/>
  <c r="X222" i="22" l="1"/>
  <c r="G286" i="23"/>
  <c r="H286" i="23" s="1"/>
  <c r="E286" i="23" s="1"/>
  <c r="F286" i="23"/>
  <c r="I285" i="23"/>
  <c r="S285" i="23"/>
  <c r="T285" i="23" s="1"/>
  <c r="AI221" i="22"/>
  <c r="G287" i="23" l="1"/>
  <c r="H287" i="23" s="1"/>
  <c r="E287" i="23" s="1"/>
  <c r="F287" i="23"/>
  <c r="K285" i="23"/>
  <c r="J285" i="23"/>
  <c r="L285" i="23" s="1"/>
  <c r="I286" i="23"/>
  <c r="S286" i="23"/>
  <c r="T286" i="23" s="1"/>
  <c r="F288" i="23" l="1"/>
  <c r="G288" i="23"/>
  <c r="H288" i="23" s="1"/>
  <c r="K286" i="23"/>
  <c r="J286" i="23"/>
  <c r="L286" i="23" s="1"/>
  <c r="I287" i="23"/>
  <c r="S287" i="23"/>
  <c r="T287" i="23" s="1"/>
  <c r="D221" i="22"/>
  <c r="K287" i="23" l="1"/>
  <c r="J287" i="23"/>
  <c r="L287" i="23" s="1"/>
  <c r="R221" i="22"/>
  <c r="S288" i="23"/>
  <c r="T288" i="23" s="1"/>
  <c r="E288" i="23"/>
  <c r="I288" i="23"/>
  <c r="AI220" i="22"/>
  <c r="W221" i="22"/>
  <c r="V221" i="22"/>
  <c r="X221" i="22" l="1"/>
  <c r="K288" i="23"/>
  <c r="J288" i="23"/>
  <c r="L288" i="23" s="1"/>
  <c r="G289" i="23"/>
  <c r="F289" i="23"/>
  <c r="H289" i="23" l="1"/>
  <c r="S289" i="23" s="1"/>
  <c r="T289" i="23" s="1"/>
  <c r="D220" i="22"/>
  <c r="I289" i="23" l="1"/>
  <c r="K289" i="23" s="1"/>
  <c r="E289" i="23"/>
  <c r="G290" i="23" s="1"/>
  <c r="H290" i="23" s="1"/>
  <c r="R220" i="22"/>
  <c r="AI219" i="22"/>
  <c r="V220" i="22"/>
  <c r="W220" i="22"/>
  <c r="F290" i="23" l="1"/>
  <c r="I290" i="23" s="1"/>
  <c r="J289" i="23"/>
  <c r="L289" i="23" s="1"/>
  <c r="X220" i="22"/>
  <c r="S290" i="23"/>
  <c r="T290" i="23" s="1"/>
  <c r="E290" i="23"/>
  <c r="G291" i="23" l="1"/>
  <c r="F291" i="23"/>
  <c r="J290" i="23"/>
  <c r="L290" i="23" s="1"/>
  <c r="K290" i="23"/>
  <c r="D219" i="22"/>
  <c r="R219" i="22" l="1"/>
  <c r="H291" i="23"/>
  <c r="E291" i="23" s="1"/>
  <c r="AI218" i="22"/>
  <c r="V219" i="22"/>
  <c r="W219" i="22"/>
  <c r="S291" i="23" l="1"/>
  <c r="T291" i="23" s="1"/>
  <c r="I291" i="23"/>
  <c r="K291" i="23" s="1"/>
  <c r="X219" i="22"/>
  <c r="G292" i="23"/>
  <c r="F292" i="23"/>
  <c r="J291" i="23" l="1"/>
  <c r="L291" i="23" s="1"/>
  <c r="H292" i="23"/>
  <c r="E292" i="23" s="1"/>
  <c r="D218" i="22"/>
  <c r="R218" i="22" s="1"/>
  <c r="W218" i="22"/>
  <c r="V218" i="22"/>
  <c r="I292" i="23" l="1"/>
  <c r="K292" i="23" s="1"/>
  <c r="X218" i="22"/>
  <c r="G293" i="23"/>
  <c r="H293" i="23" s="1"/>
  <c r="F293" i="23"/>
  <c r="S292" i="23"/>
  <c r="T292" i="23" s="1"/>
  <c r="AI217" i="22"/>
  <c r="J292" i="23" l="1"/>
  <c r="L292" i="23" s="1"/>
  <c r="E293" i="23"/>
  <c r="G294" i="23" s="1"/>
  <c r="S293" i="23"/>
  <c r="T293" i="23" s="1"/>
  <c r="I293" i="23"/>
  <c r="F294" i="23" l="1"/>
  <c r="J293" i="23"/>
  <c r="L293" i="23" s="1"/>
  <c r="K293" i="23"/>
  <c r="H294" i="23"/>
  <c r="E294" i="23" s="1"/>
  <c r="D217" i="22"/>
  <c r="S294" i="23" l="1"/>
  <c r="T294" i="23" s="1"/>
  <c r="I294" i="23"/>
  <c r="K294" i="23" s="1"/>
  <c r="R217" i="22"/>
  <c r="F295" i="23"/>
  <c r="G295" i="23"/>
  <c r="AI216" i="22"/>
  <c r="W217" i="22"/>
  <c r="V217" i="22"/>
  <c r="J294" i="23" l="1"/>
  <c r="L294" i="23" s="1"/>
  <c r="X217" i="22"/>
  <c r="H295" i="23"/>
  <c r="I295" i="23" s="1"/>
  <c r="K295" i="23" l="1"/>
  <c r="J295" i="23"/>
  <c r="L295" i="23" s="1"/>
  <c r="S295" i="23"/>
  <c r="T295" i="23" s="1"/>
  <c r="E295" i="23"/>
  <c r="D216" i="22"/>
  <c r="R216" i="22" s="1"/>
  <c r="W216" i="22"/>
  <c r="V216" i="22"/>
  <c r="X216" i="22" l="1"/>
  <c r="G296" i="23"/>
  <c r="H296" i="23" s="1"/>
  <c r="F296" i="23"/>
  <c r="AI215" i="22"/>
  <c r="I296" i="23" l="1"/>
  <c r="K296" i="23" s="1"/>
  <c r="E296" i="23"/>
  <c r="G297" i="23" s="1"/>
  <c r="S296" i="23"/>
  <c r="T296" i="23" s="1"/>
  <c r="J296" i="23" l="1"/>
  <c r="L296" i="23" s="1"/>
  <c r="F297" i="23"/>
  <c r="H297" i="23"/>
  <c r="E297" i="23" s="1"/>
  <c r="D215" i="22"/>
  <c r="R215" i="22" s="1"/>
  <c r="W215" i="22"/>
  <c r="V215" i="22"/>
  <c r="X215" i="22" l="1"/>
  <c r="S297" i="23"/>
  <c r="T297" i="23" s="1"/>
  <c r="I297" i="23"/>
  <c r="G298" i="23"/>
  <c r="H298" i="23" s="1"/>
  <c r="E298" i="23" s="1"/>
  <c r="F298" i="23"/>
  <c r="AI214" i="22"/>
  <c r="I298" i="23" l="1"/>
  <c r="K298" i="23" s="1"/>
  <c r="G299" i="23"/>
  <c r="H299" i="23" s="1"/>
  <c r="E299" i="23" s="1"/>
  <c r="F299" i="23"/>
  <c r="S298" i="23"/>
  <c r="T298" i="23" s="1"/>
  <c r="J297" i="23"/>
  <c r="L297" i="23" s="1"/>
  <c r="K297" i="23"/>
  <c r="J298" i="23" l="1"/>
  <c r="L298" i="23" s="1"/>
  <c r="F300" i="23"/>
  <c r="G300" i="23"/>
  <c r="I299" i="23"/>
  <c r="S299" i="23"/>
  <c r="T299" i="23" s="1"/>
  <c r="D214" i="22"/>
  <c r="R214" i="22" s="1"/>
  <c r="W214" i="22"/>
  <c r="V214" i="22"/>
  <c r="X214" i="22" l="1"/>
  <c r="H300" i="23"/>
  <c r="E300" i="23" s="1"/>
  <c r="K299" i="23"/>
  <c r="J299" i="23"/>
  <c r="L299" i="23" s="1"/>
  <c r="AI213" i="22"/>
  <c r="I300" i="23" l="1"/>
  <c r="J300" i="23" s="1"/>
  <c r="L300" i="23" s="1"/>
  <c r="G301" i="23"/>
  <c r="F301" i="23"/>
  <c r="S300" i="23"/>
  <c r="T300" i="23" s="1"/>
  <c r="K300" i="23" l="1"/>
  <c r="H301" i="23"/>
  <c r="E301" i="23" s="1"/>
  <c r="D213" i="22"/>
  <c r="S301" i="23" l="1"/>
  <c r="T301" i="23" s="1"/>
  <c r="F302" i="23"/>
  <c r="G302" i="23"/>
  <c r="I301" i="23"/>
  <c r="R213" i="22"/>
  <c r="AI212" i="22"/>
  <c r="V213" i="22"/>
  <c r="W213" i="22"/>
  <c r="X213" i="22" l="1"/>
  <c r="H302" i="23"/>
  <c r="S302" i="23" s="1"/>
  <c r="T302" i="23" s="1"/>
  <c r="J301" i="23"/>
  <c r="L301" i="23" s="1"/>
  <c r="K301" i="23"/>
  <c r="E302" i="23" l="1"/>
  <c r="G303" i="23" s="1"/>
  <c r="I302" i="23"/>
  <c r="J302" i="23" s="1"/>
  <c r="L302" i="23" s="1"/>
  <c r="D212" i="22"/>
  <c r="R212" i="22" s="1"/>
  <c r="W212" i="22"/>
  <c r="V212" i="22"/>
  <c r="K302" i="23" l="1"/>
  <c r="F303" i="23"/>
  <c r="X212" i="22"/>
  <c r="H303" i="23"/>
  <c r="S303" i="23" s="1"/>
  <c r="T303" i="23" s="1"/>
  <c r="AI211" i="22"/>
  <c r="E303" i="23" l="1"/>
  <c r="I303" i="23"/>
  <c r="G304" i="23" l="1"/>
  <c r="F304" i="23"/>
  <c r="J303" i="23"/>
  <c r="L303" i="23" s="1"/>
  <c r="K303" i="23"/>
  <c r="D211" i="22"/>
  <c r="R211" i="22" s="1"/>
  <c r="V211" i="22"/>
  <c r="W211" i="22"/>
  <c r="H304" i="23" l="1"/>
  <c r="E304" i="23" s="1"/>
  <c r="X211" i="22"/>
  <c r="AI210" i="22"/>
  <c r="S304" i="23" l="1"/>
  <c r="T304" i="23" s="1"/>
  <c r="G305" i="23"/>
  <c r="H305" i="23" s="1"/>
  <c r="E305" i="23" s="1"/>
  <c r="F305" i="23"/>
  <c r="I304" i="23"/>
  <c r="I305" i="23" l="1"/>
  <c r="J305" i="23" s="1"/>
  <c r="L305" i="23" s="1"/>
  <c r="K304" i="23"/>
  <c r="J304" i="23"/>
  <c r="L304" i="23" s="1"/>
  <c r="G306" i="23"/>
  <c r="H306" i="23" s="1"/>
  <c r="F306" i="23"/>
  <c r="S305" i="23"/>
  <c r="T305" i="23" s="1"/>
  <c r="D210" i="22"/>
  <c r="K305" i="23" l="1"/>
  <c r="E306" i="23"/>
  <c r="G307" i="23" s="1"/>
  <c r="I306" i="23"/>
  <c r="K306" i="23" s="1"/>
  <c r="R210" i="22"/>
  <c r="S306" i="23"/>
  <c r="T306" i="23" s="1"/>
  <c r="AI209" i="22"/>
  <c r="W210" i="22"/>
  <c r="V210" i="22"/>
  <c r="J306" i="23" l="1"/>
  <c r="L306" i="23" s="1"/>
  <c r="F307" i="23"/>
  <c r="X210" i="22"/>
  <c r="H307" i="23"/>
  <c r="S307" i="23" s="1"/>
  <c r="T307" i="23" s="1"/>
  <c r="E307" i="23" l="1"/>
  <c r="I307" i="23"/>
  <c r="D209" i="22"/>
  <c r="K307" i="23" l="1"/>
  <c r="J307" i="23"/>
  <c r="L307" i="23" s="1"/>
  <c r="G308" i="23"/>
  <c r="H308" i="23" s="1"/>
  <c r="F308" i="23"/>
  <c r="R209" i="22"/>
  <c r="AI208" i="22"/>
  <c r="V209" i="22"/>
  <c r="W209" i="22"/>
  <c r="E308" i="23" l="1"/>
  <c r="G309" i="23" s="1"/>
  <c r="H309" i="23" s="1"/>
  <c r="I308" i="23"/>
  <c r="K308" i="23" s="1"/>
  <c r="X209" i="22"/>
  <c r="S308" i="23"/>
  <c r="T308" i="23" s="1"/>
  <c r="J308" i="23" l="1"/>
  <c r="L308" i="23" s="1"/>
  <c r="F309" i="23"/>
  <c r="I309" i="23" s="1"/>
  <c r="E309" i="23"/>
  <c r="S309" i="23"/>
  <c r="T309" i="23" s="1"/>
  <c r="D208" i="22"/>
  <c r="G310" i="23" l="1"/>
  <c r="H310" i="23" s="1"/>
  <c r="F310" i="23"/>
  <c r="R208" i="22"/>
  <c r="K309" i="23"/>
  <c r="J309" i="23"/>
  <c r="L309" i="23" s="1"/>
  <c r="AI207" i="22"/>
  <c r="V208" i="22"/>
  <c r="W208" i="22"/>
  <c r="I310" i="23" l="1"/>
  <c r="K310" i="23" s="1"/>
  <c r="X208" i="22"/>
  <c r="S310" i="23"/>
  <c r="T310" i="23" s="1"/>
  <c r="E310" i="23"/>
  <c r="J310" i="23" l="1"/>
  <c r="L310" i="23" s="1"/>
  <c r="G311" i="23"/>
  <c r="F311" i="23"/>
  <c r="D207" i="22"/>
  <c r="R207" i="22" l="1"/>
  <c r="H311" i="23"/>
  <c r="E311" i="23" s="1"/>
  <c r="AI206" i="22"/>
  <c r="W207" i="22"/>
  <c r="V207" i="22"/>
  <c r="X207" i="22" l="1"/>
  <c r="I311" i="23"/>
  <c r="F312" i="23"/>
  <c r="G312" i="23"/>
  <c r="S311" i="23"/>
  <c r="T311" i="23" s="1"/>
  <c r="H312" i="23" l="1"/>
  <c r="S312" i="23" s="1"/>
  <c r="T312" i="23" s="1"/>
  <c r="K311" i="23"/>
  <c r="J311" i="23"/>
  <c r="L311" i="23" s="1"/>
  <c r="D206" i="22"/>
  <c r="R206" i="22" s="1"/>
  <c r="V206" i="22"/>
  <c r="W206" i="22"/>
  <c r="I312" i="23" l="1"/>
  <c r="J312" i="23" s="1"/>
  <c r="L312" i="23" s="1"/>
  <c r="X206" i="22"/>
  <c r="E312" i="23"/>
  <c r="AI205" i="22"/>
  <c r="K312" i="23" l="1"/>
  <c r="G313" i="23"/>
  <c r="H313" i="23" s="1"/>
  <c r="E313" i="23" s="1"/>
  <c r="F313" i="23"/>
  <c r="G314" i="23" l="1"/>
  <c r="H314" i="23" s="1"/>
  <c r="E314" i="23" s="1"/>
  <c r="F314" i="23"/>
  <c r="I313" i="23"/>
  <c r="S313" i="23"/>
  <c r="T313" i="23" s="1"/>
  <c r="D205" i="22"/>
  <c r="G315" i="23" l="1"/>
  <c r="F315" i="23"/>
  <c r="I314" i="23"/>
  <c r="R205" i="22"/>
  <c r="K313" i="23"/>
  <c r="J313" i="23"/>
  <c r="L313" i="23" s="1"/>
  <c r="S314" i="23"/>
  <c r="T314" i="23" s="1"/>
  <c r="AI204" i="22"/>
  <c r="V205" i="22"/>
  <c r="W205" i="22"/>
  <c r="X205" i="22" l="1"/>
  <c r="K314" i="23"/>
  <c r="J314" i="23"/>
  <c r="L314" i="23" s="1"/>
  <c r="H315" i="23"/>
  <c r="S315" i="23" s="1"/>
  <c r="T315" i="23" s="1"/>
  <c r="E315" i="23" l="1"/>
  <c r="G316" i="23" s="1"/>
  <c r="I315" i="23"/>
  <c r="D204" i="22"/>
  <c r="R204" i="22" s="1"/>
  <c r="W204" i="22"/>
  <c r="V204" i="22"/>
  <c r="F316" i="23" l="1"/>
  <c r="X204" i="22"/>
  <c r="K315" i="23"/>
  <c r="J315" i="23"/>
  <c r="L315" i="23" s="1"/>
  <c r="H316" i="23"/>
  <c r="S316" i="23" s="1"/>
  <c r="T316" i="23" s="1"/>
  <c r="AI203" i="22"/>
  <c r="E316" i="23" l="1"/>
  <c r="I316" i="23"/>
  <c r="K316" i="23" l="1"/>
  <c r="J316" i="23"/>
  <c r="L316" i="23" s="1"/>
  <c r="G317" i="23"/>
  <c r="H317" i="23" s="1"/>
  <c r="E317" i="23" s="1"/>
  <c r="F317" i="23"/>
  <c r="D203" i="22"/>
  <c r="R203" i="22" s="1"/>
  <c r="V203" i="22"/>
  <c r="W203" i="22"/>
  <c r="I317" i="23" l="1"/>
  <c r="K317" i="23" s="1"/>
  <c r="X203" i="22"/>
  <c r="G318" i="23"/>
  <c r="H318" i="23" s="1"/>
  <c r="E318" i="23" s="1"/>
  <c r="F318" i="23"/>
  <c r="S317" i="23"/>
  <c r="T317" i="23" s="1"/>
  <c r="AI202" i="22"/>
  <c r="J317" i="23" l="1"/>
  <c r="L317" i="23" s="1"/>
  <c r="G319" i="23"/>
  <c r="F319" i="23"/>
  <c r="S318" i="23"/>
  <c r="T318" i="23" s="1"/>
  <c r="I318" i="23"/>
  <c r="H319" i="23" l="1"/>
  <c r="E319" i="23" s="1"/>
  <c r="J318" i="23"/>
  <c r="L318" i="23" s="1"/>
  <c r="K318" i="23"/>
  <c r="D202" i="22"/>
  <c r="R202" i="22" s="1"/>
  <c r="V202" i="22"/>
  <c r="W202" i="22"/>
  <c r="X202" i="22" l="1"/>
  <c r="G320" i="23"/>
  <c r="H320" i="23" s="1"/>
  <c r="F320" i="23"/>
  <c r="I319" i="23"/>
  <c r="S319" i="23"/>
  <c r="T319" i="23" s="1"/>
  <c r="AI201" i="22"/>
  <c r="AK201" i="22"/>
  <c r="E320" i="23" l="1"/>
  <c r="G321" i="23" s="1"/>
  <c r="J319" i="23"/>
  <c r="L319" i="23" s="1"/>
  <c r="K319" i="23"/>
  <c r="S320" i="23"/>
  <c r="T320" i="23" s="1"/>
  <c r="I320" i="23"/>
  <c r="F321" i="23" l="1"/>
  <c r="K320" i="23"/>
  <c r="J320" i="23"/>
  <c r="L320" i="23" s="1"/>
  <c r="H321" i="23"/>
  <c r="E321" i="23" s="1"/>
  <c r="D201" i="22"/>
  <c r="R201" i="22" s="1"/>
  <c r="W201" i="22"/>
  <c r="V201" i="22"/>
  <c r="X201" i="22" l="1"/>
  <c r="F322" i="23"/>
  <c r="G322" i="23"/>
  <c r="S321" i="23"/>
  <c r="T321" i="23" s="1"/>
  <c r="I321" i="23"/>
  <c r="AI200" i="22"/>
  <c r="AK200" i="22"/>
  <c r="K321" i="23" l="1"/>
  <c r="J321" i="23"/>
  <c r="L321" i="23" s="1"/>
  <c r="H322" i="23"/>
  <c r="I322" i="23" s="1"/>
  <c r="K322" i="23" l="1"/>
  <c r="J322" i="23"/>
  <c r="L322" i="23" s="1"/>
  <c r="S322" i="23"/>
  <c r="T322" i="23" s="1"/>
  <c r="E322" i="23"/>
  <c r="D200" i="22"/>
  <c r="R200" i="22" s="1"/>
  <c r="V200" i="22"/>
  <c r="W200" i="22"/>
  <c r="X200" i="22" l="1"/>
  <c r="G323" i="23"/>
  <c r="F323" i="23"/>
  <c r="AI199" i="22"/>
  <c r="AK199" i="22"/>
  <c r="H323" i="23" l="1"/>
  <c r="I323" i="23" s="1"/>
  <c r="K323" i="23" l="1"/>
  <c r="J323" i="23"/>
  <c r="L323" i="23" s="1"/>
  <c r="E323" i="23"/>
  <c r="S323" i="23"/>
  <c r="T323" i="23" s="1"/>
  <c r="D199" i="22"/>
  <c r="F324" i="23" l="1"/>
  <c r="G324" i="23"/>
  <c r="H324" i="23" s="1"/>
  <c r="E324" i="23" s="1"/>
  <c r="R199" i="22"/>
  <c r="AI198" i="22"/>
  <c r="AK198" i="22"/>
  <c r="V199" i="22"/>
  <c r="W199" i="22"/>
  <c r="I324" i="23" l="1"/>
  <c r="K324" i="23" s="1"/>
  <c r="X199" i="22"/>
  <c r="G325" i="23"/>
  <c r="F325" i="23"/>
  <c r="S324" i="23"/>
  <c r="T324" i="23" s="1"/>
  <c r="J324" i="23" l="1"/>
  <c r="L324" i="23" s="1"/>
  <c r="H325" i="23"/>
  <c r="I325" i="23" s="1"/>
  <c r="D198" i="22"/>
  <c r="R198" i="22" s="1"/>
  <c r="W198" i="22"/>
  <c r="V198" i="22"/>
  <c r="E325" i="23" l="1"/>
  <c r="F326" i="23" s="1"/>
  <c r="X198" i="22"/>
  <c r="K325" i="23"/>
  <c r="J325" i="23"/>
  <c r="L325" i="23" s="1"/>
  <c r="S325" i="23"/>
  <c r="T325" i="23" s="1"/>
  <c r="AI197" i="22"/>
  <c r="AK197" i="22"/>
  <c r="G326" i="23" l="1"/>
  <c r="H326" i="23" s="1"/>
  <c r="S326" i="23" l="1"/>
  <c r="T326" i="23" s="1"/>
  <c r="E326" i="23"/>
  <c r="G327" i="23" s="1"/>
  <c r="H327" i="23" s="1"/>
  <c r="E327" i="23" s="1"/>
  <c r="I326" i="23"/>
  <c r="K326" i="23" s="1"/>
  <c r="D197" i="22"/>
  <c r="J326" i="23" l="1"/>
  <c r="L326" i="23" s="1"/>
  <c r="F327" i="23"/>
  <c r="I327" i="23" s="1"/>
  <c r="G328" i="23"/>
  <c r="F328" i="23"/>
  <c r="R197" i="22"/>
  <c r="S327" i="23"/>
  <c r="T327" i="23" s="1"/>
  <c r="AI196" i="22"/>
  <c r="AK196" i="22"/>
  <c r="V197" i="22"/>
  <c r="W197" i="22"/>
  <c r="X197" i="22" l="1"/>
  <c r="K327" i="23"/>
  <c r="J327" i="23"/>
  <c r="L327" i="23" s="1"/>
  <c r="H328" i="23"/>
  <c r="E328" i="23" s="1"/>
  <c r="I328" i="23" l="1"/>
  <c r="J328" i="23" s="1"/>
  <c r="L328" i="23" s="1"/>
  <c r="S328" i="23"/>
  <c r="T328" i="23" s="1"/>
  <c r="G329" i="23"/>
  <c r="F329" i="23"/>
  <c r="D196" i="22"/>
  <c r="R196" i="22" s="1"/>
  <c r="W196" i="22"/>
  <c r="V196" i="22"/>
  <c r="K328" i="23" l="1"/>
  <c r="X196" i="22"/>
  <c r="H329" i="23"/>
  <c r="S329" i="23" s="1"/>
  <c r="T329" i="23" s="1"/>
  <c r="AI195" i="22"/>
  <c r="AK195" i="22"/>
  <c r="E329" i="23" l="1"/>
  <c r="G330" i="23" s="1"/>
  <c r="I329" i="23"/>
  <c r="K329" i="23" s="1"/>
  <c r="J329" i="23" l="1"/>
  <c r="L329" i="23" s="1"/>
  <c r="F330" i="23"/>
  <c r="H330" i="23"/>
  <c r="E330" i="23" s="1"/>
  <c r="D195" i="22"/>
  <c r="I330" i="23" l="1"/>
  <c r="K330" i="23" s="1"/>
  <c r="S330" i="23"/>
  <c r="T330" i="23" s="1"/>
  <c r="F331" i="23"/>
  <c r="G331" i="23"/>
  <c r="H331" i="23" s="1"/>
  <c r="R195" i="22"/>
  <c r="AI194" i="22"/>
  <c r="AK194" i="22"/>
  <c r="W195" i="22"/>
  <c r="V195" i="22"/>
  <c r="J330" i="23" l="1"/>
  <c r="L330" i="23" s="1"/>
  <c r="X195" i="22"/>
  <c r="E331" i="23"/>
  <c r="I331" i="23"/>
  <c r="S331" i="23"/>
  <c r="T331" i="23" s="1"/>
  <c r="G332" i="23" l="1"/>
  <c r="H332" i="23" s="1"/>
  <c r="E332" i="23" s="1"/>
  <c r="F332" i="23"/>
  <c r="K331" i="23"/>
  <c r="J331" i="23"/>
  <c r="L331" i="23" s="1"/>
  <c r="D194" i="22"/>
  <c r="R194" i="22" s="1"/>
  <c r="W194" i="22"/>
  <c r="V194" i="22"/>
  <c r="X194" i="22" l="1"/>
  <c r="G333" i="23"/>
  <c r="H333" i="23" s="1"/>
  <c r="F333" i="23"/>
  <c r="I332" i="23"/>
  <c r="S332" i="23"/>
  <c r="T332" i="23" s="1"/>
  <c r="AI193" i="22"/>
  <c r="AK193" i="22"/>
  <c r="K332" i="23" l="1"/>
  <c r="J332" i="23"/>
  <c r="L332" i="23" s="1"/>
  <c r="E333" i="23"/>
  <c r="I333" i="23"/>
  <c r="S333" i="23"/>
  <c r="T333" i="23" s="1"/>
  <c r="G334" i="23" l="1"/>
  <c r="F334" i="23"/>
  <c r="K333" i="23"/>
  <c r="J333" i="23"/>
  <c r="L333" i="23" s="1"/>
  <c r="D193" i="22"/>
  <c r="R193" i="22" l="1"/>
  <c r="H334" i="23"/>
  <c r="I334" i="23" s="1"/>
  <c r="AI192" i="22"/>
  <c r="AK192" i="22"/>
  <c r="W193" i="22"/>
  <c r="V193" i="22"/>
  <c r="X193" i="22" l="1"/>
  <c r="K334" i="23"/>
  <c r="J334" i="23"/>
  <c r="L334" i="23" s="1"/>
  <c r="E334" i="23"/>
  <c r="S334" i="23"/>
  <c r="T334" i="23" s="1"/>
  <c r="G335" i="23" l="1"/>
  <c r="F335" i="23"/>
  <c r="D192" i="22"/>
  <c r="H335" i="23" l="1"/>
  <c r="E335" i="23" s="1"/>
  <c r="R192" i="22"/>
  <c r="AI191" i="22"/>
  <c r="AK191" i="22"/>
  <c r="V192" i="22"/>
  <c r="W192" i="22"/>
  <c r="X192" i="22" l="1"/>
  <c r="F336" i="23"/>
  <c r="G336" i="23"/>
  <c r="S335" i="23"/>
  <c r="T335" i="23" s="1"/>
  <c r="I335" i="23"/>
  <c r="K335" i="23" l="1"/>
  <c r="J335" i="23"/>
  <c r="L335" i="23" s="1"/>
  <c r="H336" i="23"/>
  <c r="S336" i="23" s="1"/>
  <c r="T336" i="23" s="1"/>
  <c r="D191" i="22"/>
  <c r="R191" i="22" s="1"/>
  <c r="V191" i="22"/>
  <c r="W191" i="22"/>
  <c r="E336" i="23" l="1"/>
  <c r="G337" i="23" s="1"/>
  <c r="H337" i="23" s="1"/>
  <c r="X191" i="22"/>
  <c r="I336" i="23"/>
  <c r="AI190" i="22"/>
  <c r="AK190" i="22"/>
  <c r="F337" i="23" l="1"/>
  <c r="I337" i="23" s="1"/>
  <c r="S337" i="23"/>
  <c r="T337" i="23" s="1"/>
  <c r="E337" i="23"/>
  <c r="K336" i="23"/>
  <c r="J336" i="23"/>
  <c r="L336" i="23" s="1"/>
  <c r="G338" i="23" l="1"/>
  <c r="F338" i="23"/>
  <c r="K337" i="23"/>
  <c r="J337" i="23"/>
  <c r="L337" i="23" s="1"/>
  <c r="D190" i="22"/>
  <c r="R190" i="22" l="1"/>
  <c r="H338" i="23"/>
  <c r="S338" i="23" s="1"/>
  <c r="T338" i="23" s="1"/>
  <c r="AI189" i="22"/>
  <c r="AK189" i="22"/>
  <c r="W190" i="22"/>
  <c r="V190" i="22"/>
  <c r="X190" i="22" l="1"/>
  <c r="I338" i="23"/>
  <c r="E338" i="23"/>
  <c r="G339" i="23" l="1"/>
  <c r="H339" i="23" s="1"/>
  <c r="E339" i="23" s="1"/>
  <c r="F339" i="23"/>
  <c r="K338" i="23"/>
  <c r="J338" i="23"/>
  <c r="L338" i="23" s="1"/>
  <c r="D189" i="22"/>
  <c r="R189" i="22" s="1"/>
  <c r="W189" i="22"/>
  <c r="V189" i="22"/>
  <c r="I339" i="23" l="1"/>
  <c r="K339" i="23" s="1"/>
  <c r="X189" i="22"/>
  <c r="G340" i="23"/>
  <c r="H340" i="23" s="1"/>
  <c r="F340" i="23"/>
  <c r="S339" i="23"/>
  <c r="T339" i="23" s="1"/>
  <c r="AI188" i="22"/>
  <c r="AK188" i="22"/>
  <c r="J339" i="23" l="1"/>
  <c r="L339" i="23" s="1"/>
  <c r="I340" i="23"/>
  <c r="K340" i="23" s="1"/>
  <c r="E340" i="23"/>
  <c r="F341" i="23" s="1"/>
  <c r="S340" i="23"/>
  <c r="T340" i="23" s="1"/>
  <c r="J340" i="23" l="1"/>
  <c r="L340" i="23" s="1"/>
  <c r="G341" i="23"/>
  <c r="H341" i="23" s="1"/>
  <c r="D188" i="22"/>
  <c r="R188" i="22" s="1"/>
  <c r="V188" i="22"/>
  <c r="W188" i="22"/>
  <c r="E341" i="23" l="1"/>
  <c r="I341" i="23"/>
  <c r="K341" i="23" s="1"/>
  <c r="S341" i="23"/>
  <c r="T341" i="23" s="1"/>
  <c r="X188" i="22"/>
  <c r="AI187" i="22"/>
  <c r="AK187" i="22"/>
  <c r="J341" i="23" l="1"/>
  <c r="L341" i="23" s="1"/>
  <c r="G342" i="23"/>
  <c r="F342" i="23"/>
  <c r="H342" i="23" l="1"/>
  <c r="E342" i="23" s="1"/>
  <c r="D187" i="22"/>
  <c r="I342" i="23" l="1"/>
  <c r="F343" i="23"/>
  <c r="G343" i="23"/>
  <c r="S342" i="23"/>
  <c r="T342" i="23" s="1"/>
  <c r="R187" i="22"/>
  <c r="AI186" i="22"/>
  <c r="AK186" i="22"/>
  <c r="V187" i="22"/>
  <c r="W187" i="22"/>
  <c r="H343" i="23" l="1"/>
  <c r="E343" i="23" s="1"/>
  <c r="K342" i="23"/>
  <c r="J342" i="23"/>
  <c r="L342" i="23" s="1"/>
  <c r="X187" i="22"/>
  <c r="G344" i="23" l="1"/>
  <c r="F344" i="23"/>
  <c r="I343" i="23"/>
  <c r="S343" i="23"/>
  <c r="T343" i="23" s="1"/>
  <c r="D186" i="22"/>
  <c r="R186" i="22" s="1"/>
  <c r="W186" i="22"/>
  <c r="V186" i="22"/>
  <c r="K343" i="23" l="1"/>
  <c r="J343" i="23"/>
  <c r="L343" i="23" s="1"/>
  <c r="H344" i="23"/>
  <c r="E344" i="23" s="1"/>
  <c r="X186" i="22"/>
  <c r="AI185" i="22"/>
  <c r="AK185" i="22"/>
  <c r="F345" i="23" l="1"/>
  <c r="G345" i="23"/>
  <c r="H345" i="23" s="1"/>
  <c r="E345" i="23" s="1"/>
  <c r="S344" i="23"/>
  <c r="T344" i="23" s="1"/>
  <c r="I344" i="23"/>
  <c r="G346" i="23" l="1"/>
  <c r="H346" i="23" s="1"/>
  <c r="E346" i="23" s="1"/>
  <c r="F346" i="23"/>
  <c r="J344" i="23"/>
  <c r="L344" i="23" s="1"/>
  <c r="K344" i="23"/>
  <c r="S345" i="23"/>
  <c r="T345" i="23" s="1"/>
  <c r="I345" i="23"/>
  <c r="D185" i="22"/>
  <c r="I346" i="23" l="1"/>
  <c r="J346" i="23" s="1"/>
  <c r="L346" i="23" s="1"/>
  <c r="K345" i="23"/>
  <c r="J345" i="23"/>
  <c r="L345" i="23" s="1"/>
  <c r="F347" i="23"/>
  <c r="G347" i="23"/>
  <c r="S346" i="23"/>
  <c r="T346" i="23" s="1"/>
  <c r="R185" i="22"/>
  <c r="AI184" i="22"/>
  <c r="AK184" i="22"/>
  <c r="W185" i="22"/>
  <c r="V185" i="22"/>
  <c r="K346" i="23" l="1"/>
  <c r="H347" i="23"/>
  <c r="I347" i="23" s="1"/>
  <c r="X185" i="22"/>
  <c r="S347" i="23" l="1"/>
  <c r="T347" i="23" s="1"/>
  <c r="J347" i="23"/>
  <c r="L347" i="23" s="1"/>
  <c r="K347" i="23"/>
  <c r="E347" i="23"/>
  <c r="D184" i="22"/>
  <c r="R184" i="22" s="1"/>
  <c r="W184" i="22"/>
  <c r="V184" i="22"/>
  <c r="F348" i="23" l="1"/>
  <c r="G348" i="23"/>
  <c r="H348" i="23" s="1"/>
  <c r="E348" i="23" s="1"/>
  <c r="X184" i="22"/>
  <c r="AI183" i="22"/>
  <c r="AK183" i="22"/>
  <c r="F349" i="23" l="1"/>
  <c r="G349" i="23"/>
  <c r="S348" i="23"/>
  <c r="T348" i="23" s="1"/>
  <c r="I348" i="23"/>
  <c r="J348" i="23" l="1"/>
  <c r="L348" i="23" s="1"/>
  <c r="K348" i="23"/>
  <c r="H349" i="23"/>
  <c r="E349" i="23" s="1"/>
  <c r="D183" i="22"/>
  <c r="R183" i="22" s="1"/>
  <c r="W183" i="22"/>
  <c r="V183" i="22"/>
  <c r="I349" i="23" l="1"/>
  <c r="J349" i="23" s="1"/>
  <c r="L349" i="23" s="1"/>
  <c r="G350" i="23"/>
  <c r="H350" i="23" s="1"/>
  <c r="F350" i="23"/>
  <c r="S349" i="23"/>
  <c r="T349" i="23" s="1"/>
  <c r="X183" i="22"/>
  <c r="AI182" i="22"/>
  <c r="AK182" i="22"/>
  <c r="K349" i="23" l="1"/>
  <c r="S350" i="23"/>
  <c r="T350" i="23" s="1"/>
  <c r="E350" i="23"/>
  <c r="I350" i="23"/>
  <c r="K350" i="23" s="1"/>
  <c r="J350" i="23" l="1"/>
  <c r="L350" i="23" s="1"/>
  <c r="F351" i="23"/>
  <c r="G351" i="23"/>
  <c r="H351" i="23" s="1"/>
  <c r="E351" i="23" s="1"/>
  <c r="G352" i="23" s="1"/>
  <c r="H352" i="23" s="1"/>
  <c r="D182" i="22"/>
  <c r="I351" i="23" l="1"/>
  <c r="K351" i="23" s="1"/>
  <c r="S351" i="23"/>
  <c r="T351" i="23" s="1"/>
  <c r="F352" i="23"/>
  <c r="I352" i="23" s="1"/>
  <c r="E352" i="23"/>
  <c r="F353" i="23" s="1"/>
  <c r="R182" i="22"/>
  <c r="S352" i="23"/>
  <c r="AI181" i="22"/>
  <c r="AK181" i="22"/>
  <c r="V182" i="22"/>
  <c r="W182" i="22"/>
  <c r="T352" i="23" l="1"/>
  <c r="J351" i="23"/>
  <c r="L351" i="23" s="1"/>
  <c r="K352" i="23"/>
  <c r="J352" i="23"/>
  <c r="L352" i="23" s="1"/>
  <c r="G353" i="23"/>
  <c r="H353" i="23" s="1"/>
  <c r="E353" i="23" s="1"/>
  <c r="F354" i="23" s="1"/>
  <c r="X182" i="22"/>
  <c r="S353" i="23" l="1"/>
  <c r="T353" i="23" s="1"/>
  <c r="G354" i="23"/>
  <c r="H354" i="23" s="1"/>
  <c r="E354" i="23" s="1"/>
  <c r="F355" i="23" s="1"/>
  <c r="I353" i="23"/>
  <c r="D181" i="22"/>
  <c r="I354" i="23" l="1"/>
  <c r="K354" i="23" s="1"/>
  <c r="S354" i="23"/>
  <c r="T354" i="23" s="1"/>
  <c r="G355" i="23"/>
  <c r="H355" i="23" s="1"/>
  <c r="I355" i="23" s="1"/>
  <c r="K353" i="23"/>
  <c r="J353" i="23"/>
  <c r="L353" i="23" s="1"/>
  <c r="R181" i="22"/>
  <c r="AI180" i="22"/>
  <c r="AK180" i="22"/>
  <c r="V181" i="22"/>
  <c r="W181" i="22"/>
  <c r="J354" i="23" l="1"/>
  <c r="L354" i="23" s="1"/>
  <c r="X181" i="22"/>
  <c r="K355" i="23"/>
  <c r="J355" i="23"/>
  <c r="L355" i="23" s="1"/>
  <c r="E355" i="23"/>
  <c r="S355" i="23"/>
  <c r="T355" i="23" s="1"/>
  <c r="G356" i="23" l="1"/>
  <c r="H356" i="23" s="1"/>
  <c r="F356" i="23"/>
  <c r="D180" i="22"/>
  <c r="I356" i="23" l="1"/>
  <c r="J356" i="23" s="1"/>
  <c r="L356" i="23" s="1"/>
  <c r="E356" i="23"/>
  <c r="G357" i="23" s="1"/>
  <c r="H357" i="23" s="1"/>
  <c r="E357" i="23" s="1"/>
  <c r="R180" i="22"/>
  <c r="S356" i="23"/>
  <c r="T356" i="23" s="1"/>
  <c r="AI179" i="22"/>
  <c r="AK179" i="22"/>
  <c r="V180" i="22"/>
  <c r="W180" i="22"/>
  <c r="K356" i="23" l="1"/>
  <c r="F357" i="23"/>
  <c r="I357" i="23" s="1"/>
  <c r="X180" i="22"/>
  <c r="G358" i="23"/>
  <c r="H358" i="23" s="1"/>
  <c r="E358" i="23" s="1"/>
  <c r="F358" i="23"/>
  <c r="S357" i="23"/>
  <c r="T357" i="23" s="1"/>
  <c r="I358" i="23" l="1"/>
  <c r="K358" i="23" s="1"/>
  <c r="G359" i="23"/>
  <c r="F359" i="23"/>
  <c r="S358" i="23"/>
  <c r="T358" i="23" s="1"/>
  <c r="K357" i="23"/>
  <c r="J357" i="23"/>
  <c r="L357" i="23" s="1"/>
  <c r="D179" i="22"/>
  <c r="J358" i="23" l="1"/>
  <c r="L358" i="23" s="1"/>
  <c r="R179" i="22"/>
  <c r="H359" i="23"/>
  <c r="E359" i="23" s="1"/>
  <c r="AI178" i="22"/>
  <c r="AK178" i="22"/>
  <c r="V179" i="22"/>
  <c r="W179" i="22"/>
  <c r="S359" i="23" l="1"/>
  <c r="T359" i="23" s="1"/>
  <c r="I359" i="23"/>
  <c r="J359" i="23" s="1"/>
  <c r="L359" i="23" s="1"/>
  <c r="X179" i="22"/>
  <c r="F360" i="23"/>
  <c r="G360" i="23"/>
  <c r="K359" i="23" l="1"/>
  <c r="H360" i="23"/>
  <c r="E360" i="23" s="1"/>
  <c r="D178" i="22"/>
  <c r="G361" i="23" l="1"/>
  <c r="H361" i="23" s="1"/>
  <c r="E361" i="23" s="1"/>
  <c r="F361" i="23"/>
  <c r="R178" i="22"/>
  <c r="S360" i="23"/>
  <c r="T360" i="23" s="1"/>
  <c r="I360" i="23"/>
  <c r="AI177" i="22"/>
  <c r="AK177" i="22"/>
  <c r="V178" i="22"/>
  <c r="W178" i="22"/>
  <c r="X178" i="22" l="1"/>
  <c r="G362" i="23"/>
  <c r="F362" i="23"/>
  <c r="K360" i="23"/>
  <c r="J360" i="23"/>
  <c r="L360" i="23" s="1"/>
  <c r="I361" i="23"/>
  <c r="S361" i="23"/>
  <c r="T361" i="23" s="1"/>
  <c r="K361" i="23" l="1"/>
  <c r="J361" i="23"/>
  <c r="L361" i="23" s="1"/>
  <c r="H362" i="23"/>
  <c r="I362" i="23" s="1"/>
  <c r="D177" i="22"/>
  <c r="R177" i="22" s="1"/>
  <c r="W177" i="22"/>
  <c r="V177" i="22"/>
  <c r="X177" i="22" l="1"/>
  <c r="K362" i="23"/>
  <c r="J362" i="23"/>
  <c r="L362" i="23" s="1"/>
  <c r="E362" i="23"/>
  <c r="S362" i="23"/>
  <c r="T362" i="23" s="1"/>
  <c r="AI176" i="22"/>
  <c r="AK176" i="22"/>
  <c r="G363" i="23" l="1"/>
  <c r="F363" i="23"/>
  <c r="H363" i="23" l="1"/>
  <c r="S363" i="23" s="1"/>
  <c r="T363" i="23" s="1"/>
  <c r="D176" i="22"/>
  <c r="R176" i="22" s="1"/>
  <c r="W176" i="22"/>
  <c r="V176" i="22"/>
  <c r="I363" i="23" l="1"/>
  <c r="K363" i="23" s="1"/>
  <c r="X176" i="22"/>
  <c r="E363" i="23"/>
  <c r="AI175" i="22"/>
  <c r="AK175" i="22"/>
  <c r="J363" i="23" l="1"/>
  <c r="L363" i="23" s="1"/>
  <c r="G364" i="23"/>
  <c r="H364" i="23" s="1"/>
  <c r="E364" i="23" s="1"/>
  <c r="F364" i="23"/>
  <c r="I364" i="23" l="1"/>
  <c r="J364" i="23" s="1"/>
  <c r="L364" i="23" s="1"/>
  <c r="G365" i="23"/>
  <c r="F365" i="23"/>
  <c r="S364" i="23"/>
  <c r="T364" i="23" s="1"/>
  <c r="D175" i="22"/>
  <c r="K364" i="23" l="1"/>
  <c r="R175" i="22"/>
  <c r="H365" i="23"/>
  <c r="I365" i="23" s="1"/>
  <c r="AI174" i="22"/>
  <c r="AK174" i="22"/>
  <c r="V175" i="22"/>
  <c r="W175" i="22"/>
  <c r="X175" i="22" l="1"/>
  <c r="K365" i="23"/>
  <c r="J365" i="23"/>
  <c r="L365" i="23" s="1"/>
  <c r="S365" i="23"/>
  <c r="T365" i="23" s="1"/>
  <c r="E365" i="23"/>
  <c r="G366" i="23" l="1"/>
  <c r="F366" i="23"/>
  <c r="D174" i="22"/>
  <c r="H366" i="23" l="1"/>
  <c r="S366" i="23" s="1"/>
  <c r="T366" i="23" s="1"/>
  <c r="R174" i="22"/>
  <c r="AI173" i="22"/>
  <c r="AK173" i="22"/>
  <c r="V174" i="22"/>
  <c r="W174" i="22"/>
  <c r="E366" i="23" l="1"/>
  <c r="G367" i="23" s="1"/>
  <c r="X174" i="22"/>
  <c r="I366" i="23"/>
  <c r="F367" i="23" l="1"/>
  <c r="H367" i="23"/>
  <c r="S367" i="23" s="1"/>
  <c r="T367" i="23" s="1"/>
  <c r="K366" i="23"/>
  <c r="J366" i="23"/>
  <c r="L366" i="23" s="1"/>
  <c r="D173" i="22"/>
  <c r="R173" i="22" s="1"/>
  <c r="W173" i="22"/>
  <c r="V173" i="22"/>
  <c r="E367" i="23" l="1"/>
  <c r="G368" i="23" s="1"/>
  <c r="I367" i="23"/>
  <c r="K367" i="23" s="1"/>
  <c r="X173" i="22"/>
  <c r="AI172" i="22"/>
  <c r="AK172" i="22"/>
  <c r="F368" i="23" l="1"/>
  <c r="J367" i="23"/>
  <c r="L367" i="23" s="1"/>
  <c r="H368" i="23"/>
  <c r="E368" i="23" s="1"/>
  <c r="G369" i="23" l="1"/>
  <c r="F369" i="23"/>
  <c r="I368" i="23"/>
  <c r="S368" i="23"/>
  <c r="T368" i="23" s="1"/>
  <c r="D172" i="22"/>
  <c r="R172" i="22" s="1"/>
  <c r="W172" i="22"/>
  <c r="V172" i="22"/>
  <c r="X172" i="22" l="1"/>
  <c r="K368" i="23"/>
  <c r="J368" i="23"/>
  <c r="L368" i="23" s="1"/>
  <c r="H369" i="23"/>
  <c r="E369" i="23" s="1"/>
  <c r="AI171" i="22"/>
  <c r="AK171" i="22"/>
  <c r="S369" i="23" l="1"/>
  <c r="T369" i="23" s="1"/>
  <c r="G370" i="23"/>
  <c r="F370" i="23"/>
  <c r="I369" i="23"/>
  <c r="K369" i="23" l="1"/>
  <c r="J369" i="23"/>
  <c r="L369" i="23" s="1"/>
  <c r="H370" i="23"/>
  <c r="S370" i="23" s="1"/>
  <c r="T370" i="23" s="1"/>
  <c r="D171" i="22"/>
  <c r="R171" i="22" l="1"/>
  <c r="E370" i="23"/>
  <c r="I370" i="23"/>
  <c r="AI170" i="22"/>
  <c r="AK170" i="22"/>
  <c r="V171" i="22"/>
  <c r="W171" i="22"/>
  <c r="X171" i="22" l="1"/>
  <c r="K370" i="23"/>
  <c r="J370" i="23"/>
  <c r="L370" i="23" s="1"/>
  <c r="F371" i="23"/>
  <c r="G371" i="23"/>
  <c r="H371" i="23" l="1"/>
  <c r="E371" i="23" s="1"/>
  <c r="D170" i="22"/>
  <c r="G372" i="23" l="1"/>
  <c r="F372" i="23"/>
  <c r="R170" i="22"/>
  <c r="I371" i="23"/>
  <c r="S371" i="23"/>
  <c r="T371" i="23" s="1"/>
  <c r="AI169" i="22"/>
  <c r="AK169" i="22"/>
  <c r="V170" i="22"/>
  <c r="W170" i="22"/>
  <c r="X170" i="22" l="1"/>
  <c r="J371" i="23"/>
  <c r="L371" i="23" s="1"/>
  <c r="K371" i="23"/>
  <c r="H372" i="23"/>
  <c r="S372" i="23" s="1"/>
  <c r="T372" i="23" s="1"/>
  <c r="I372" i="23" l="1"/>
  <c r="K372" i="23" s="1"/>
  <c r="E372" i="23"/>
  <c r="F373" i="23" s="1"/>
  <c r="D169" i="22"/>
  <c r="G373" i="23" l="1"/>
  <c r="H373" i="23" s="1"/>
  <c r="E373" i="23" s="1"/>
  <c r="G374" i="23" s="1"/>
  <c r="J372" i="23"/>
  <c r="L372" i="23" s="1"/>
  <c r="R169" i="22"/>
  <c r="AI168" i="22"/>
  <c r="AK168" i="22"/>
  <c r="W169" i="22"/>
  <c r="V169" i="22"/>
  <c r="I373" i="23" l="1"/>
  <c r="K373" i="23" s="1"/>
  <c r="F374" i="23"/>
  <c r="S373" i="23"/>
  <c r="T373" i="23" s="1"/>
  <c r="X169" i="22"/>
  <c r="H374" i="23"/>
  <c r="I374" i="23" l="1"/>
  <c r="K374" i="23" s="1"/>
  <c r="J373" i="23"/>
  <c r="L373" i="23" s="1"/>
  <c r="S374" i="23"/>
  <c r="T374" i="23" s="1"/>
  <c r="E374" i="23"/>
  <c r="D168" i="22"/>
  <c r="J374" i="23" l="1"/>
  <c r="L374" i="23" s="1"/>
  <c r="R168" i="22"/>
  <c r="F375" i="23"/>
  <c r="G375" i="23"/>
  <c r="AI167" i="22"/>
  <c r="AK167" i="22"/>
  <c r="V168" i="22"/>
  <c r="W168" i="22"/>
  <c r="X168" i="22" l="1"/>
  <c r="H375" i="23"/>
  <c r="I375" i="23" s="1"/>
  <c r="K375" i="23" l="1"/>
  <c r="J375" i="23"/>
  <c r="L375" i="23" s="1"/>
  <c r="S375" i="23"/>
  <c r="T375" i="23" s="1"/>
  <c r="E375" i="23"/>
  <c r="D167" i="22"/>
  <c r="G376" i="23" l="1"/>
  <c r="H376" i="23" s="1"/>
  <c r="F376" i="23"/>
  <c r="R167" i="22"/>
  <c r="AI166" i="22"/>
  <c r="AK166" i="22"/>
  <c r="V167" i="22"/>
  <c r="W167" i="22"/>
  <c r="X167" i="22" l="1"/>
  <c r="I376" i="23"/>
  <c r="E376" i="23"/>
  <c r="S376" i="23"/>
  <c r="T376" i="23" s="1"/>
  <c r="J376" i="23" l="1"/>
  <c r="L376" i="23" s="1"/>
  <c r="K376" i="23"/>
  <c r="G377" i="23"/>
  <c r="F377" i="23"/>
  <c r="D166" i="22"/>
  <c r="R166" i="22" l="1"/>
  <c r="H377" i="23"/>
  <c r="E377" i="23" s="1"/>
  <c r="AI165" i="22"/>
  <c r="AK165" i="22"/>
  <c r="V166" i="22"/>
  <c r="W166" i="22"/>
  <c r="X166" i="22" l="1"/>
  <c r="G378" i="23"/>
  <c r="H378" i="23" s="1"/>
  <c r="F378" i="23"/>
  <c r="S377" i="23"/>
  <c r="T377" i="23" s="1"/>
  <c r="I377" i="23"/>
  <c r="I378" i="23" l="1"/>
  <c r="K378" i="23" s="1"/>
  <c r="E378" i="23"/>
  <c r="F379" i="23" s="1"/>
  <c r="J377" i="23"/>
  <c r="L377" i="23" s="1"/>
  <c r="K377" i="23"/>
  <c r="S378" i="23"/>
  <c r="T378" i="23" s="1"/>
  <c r="D165" i="22"/>
  <c r="R165" i="22" s="1"/>
  <c r="W165" i="22"/>
  <c r="V165" i="22"/>
  <c r="G379" i="23" l="1"/>
  <c r="H379" i="23" s="1"/>
  <c r="S379" i="23" s="1"/>
  <c r="T379" i="23" s="1"/>
  <c r="J378" i="23"/>
  <c r="L378" i="23" s="1"/>
  <c r="X165" i="22"/>
  <c r="AI164" i="22"/>
  <c r="AK164" i="22"/>
  <c r="I379" i="23" l="1"/>
  <c r="E379" i="23"/>
  <c r="G380" i="23" l="1"/>
  <c r="H380" i="23" s="1"/>
  <c r="F380" i="23"/>
  <c r="K379" i="23"/>
  <c r="J379" i="23"/>
  <c r="L379" i="23" s="1"/>
  <c r="D164" i="22"/>
  <c r="R164" i="22" l="1"/>
  <c r="I380" i="23"/>
  <c r="S380" i="23"/>
  <c r="T380" i="23" s="1"/>
  <c r="E380" i="23"/>
  <c r="AI163" i="22"/>
  <c r="AK163" i="22"/>
  <c r="V164" i="22"/>
  <c r="W164" i="22"/>
  <c r="X164" i="22" l="1"/>
  <c r="G381" i="23"/>
  <c r="F381" i="23"/>
  <c r="K380" i="23"/>
  <c r="J380" i="23"/>
  <c r="L380" i="23" s="1"/>
  <c r="H381" i="23" l="1"/>
  <c r="G17" i="23" s="1"/>
  <c r="F17" i="23"/>
  <c r="D163" i="22"/>
  <c r="E381" i="23" l="1"/>
  <c r="R163" i="22"/>
  <c r="I381" i="23"/>
  <c r="S381" i="23"/>
  <c r="T381" i="23" s="1"/>
  <c r="AI162" i="22"/>
  <c r="AK162" i="22"/>
  <c r="W163" i="22"/>
  <c r="V163" i="22"/>
  <c r="X163" i="22" l="1"/>
  <c r="K381" i="23"/>
  <c r="N5" i="23" s="1"/>
  <c r="J381" i="23"/>
  <c r="L381" i="23" s="1"/>
  <c r="F2" i="23"/>
  <c r="Y381" i="23"/>
  <c r="Y380" i="23" s="1"/>
  <c r="Y379" i="23" s="1"/>
  <c r="Y378" i="23" s="1"/>
  <c r="Y377" i="23" s="1"/>
  <c r="Y376" i="23" s="1"/>
  <c r="Y375" i="23" s="1"/>
  <c r="Y374" i="23" s="1"/>
  <c r="Y373" i="23" s="1"/>
  <c r="Y372" i="23" s="1"/>
  <c r="Y371" i="23" s="1"/>
  <c r="Y370" i="23" s="1"/>
  <c r="Y369" i="23" s="1"/>
  <c r="Y368" i="23" s="1"/>
  <c r="Y367" i="23" s="1"/>
  <c r="Y366" i="23" s="1"/>
  <c r="Y365" i="23" s="1"/>
  <c r="Y364" i="23" s="1"/>
  <c r="Y363" i="23" s="1"/>
  <c r="Y362" i="23" s="1"/>
  <c r="Y361" i="23" s="1"/>
  <c r="Y360" i="23" s="1"/>
  <c r="Y359" i="23" s="1"/>
  <c r="Y358" i="23" s="1"/>
  <c r="Y357" i="23" s="1"/>
  <c r="Y356" i="23" s="1"/>
  <c r="Y355" i="23" s="1"/>
  <c r="Y354" i="23" s="1"/>
  <c r="Y353" i="23" s="1"/>
  <c r="Y352" i="23" s="1"/>
  <c r="Y351" i="23" s="1"/>
  <c r="Y350" i="23" s="1"/>
  <c r="Y349" i="23" s="1"/>
  <c r="Y348" i="23" s="1"/>
  <c r="Y347" i="23" s="1"/>
  <c r="Y346" i="23" s="1"/>
  <c r="Y345" i="23" s="1"/>
  <c r="Y344" i="23" s="1"/>
  <c r="Y343" i="23" s="1"/>
  <c r="Y342" i="23" s="1"/>
  <c r="Y341" i="23" s="1"/>
  <c r="Y340" i="23" s="1"/>
  <c r="Y339" i="23" s="1"/>
  <c r="Y338" i="23" s="1"/>
  <c r="Y337" i="23" s="1"/>
  <c r="Y336" i="23" s="1"/>
  <c r="Y335" i="23" s="1"/>
  <c r="Y334" i="23" s="1"/>
  <c r="Y333" i="23" s="1"/>
  <c r="Y332" i="23" s="1"/>
  <c r="Y331" i="23" s="1"/>
  <c r="Y330" i="23" s="1"/>
  <c r="Y329" i="23" s="1"/>
  <c r="Y328" i="23" s="1"/>
  <c r="Y327" i="23" s="1"/>
  <c r="Y326" i="23" s="1"/>
  <c r="Y325" i="23" s="1"/>
  <c r="Y324" i="23" s="1"/>
  <c r="Y323" i="23" s="1"/>
  <c r="Y322" i="23" s="1"/>
  <c r="Y321" i="23" s="1"/>
  <c r="Y320" i="23" s="1"/>
  <c r="Y319" i="23" s="1"/>
  <c r="Y318" i="23" s="1"/>
  <c r="Y317" i="23" s="1"/>
  <c r="Y316" i="23" s="1"/>
  <c r="Y315" i="23" s="1"/>
  <c r="Y314" i="23" s="1"/>
  <c r="Y313" i="23" s="1"/>
  <c r="Y312" i="23" s="1"/>
  <c r="Y311" i="23" s="1"/>
  <c r="Y310" i="23" s="1"/>
  <c r="Y309" i="23" s="1"/>
  <c r="Y308" i="23" s="1"/>
  <c r="Y307" i="23" s="1"/>
  <c r="Y306" i="23" s="1"/>
  <c r="Y305" i="23" s="1"/>
  <c r="Y304" i="23" s="1"/>
  <c r="Y303" i="23" s="1"/>
  <c r="Y302" i="23" s="1"/>
  <c r="Y301" i="23" s="1"/>
  <c r="Y300" i="23" s="1"/>
  <c r="Y299" i="23" s="1"/>
  <c r="Y298" i="23" s="1"/>
  <c r="Y297" i="23" s="1"/>
  <c r="Y296" i="23" s="1"/>
  <c r="Y295" i="23" s="1"/>
  <c r="Y294" i="23" s="1"/>
  <c r="Y293" i="23" s="1"/>
  <c r="Y292" i="23" s="1"/>
  <c r="Y291" i="23" s="1"/>
  <c r="Y290" i="23" s="1"/>
  <c r="Y289" i="23" s="1"/>
  <c r="Y288" i="23" s="1"/>
  <c r="Y287" i="23" s="1"/>
  <c r="Y286" i="23" s="1"/>
  <c r="Y285" i="23" s="1"/>
  <c r="Y284" i="23" s="1"/>
  <c r="Y283" i="23" s="1"/>
  <c r="Y282" i="23" s="1"/>
  <c r="Y281" i="23" s="1"/>
  <c r="Y280" i="23" s="1"/>
  <c r="Y279" i="23" s="1"/>
  <c r="Y278" i="23" s="1"/>
  <c r="Y277" i="23" s="1"/>
  <c r="Y276" i="23" s="1"/>
  <c r="Y275" i="23" s="1"/>
  <c r="Y274" i="23" s="1"/>
  <c r="Y273" i="23" s="1"/>
  <c r="Y272" i="23" s="1"/>
  <c r="Y271" i="23" s="1"/>
  <c r="Y270" i="23" s="1"/>
  <c r="Y269" i="23" s="1"/>
  <c r="Y268" i="23" s="1"/>
  <c r="Y267" i="23" s="1"/>
  <c r="Y266" i="23" s="1"/>
  <c r="Y265" i="23" s="1"/>
  <c r="Y264" i="23" s="1"/>
  <c r="Y263" i="23" s="1"/>
  <c r="Y262" i="23" s="1"/>
  <c r="Y261" i="23" s="1"/>
  <c r="Y260" i="23" s="1"/>
  <c r="Y259" i="23" s="1"/>
  <c r="Y258" i="23" s="1"/>
  <c r="Y257" i="23" s="1"/>
  <c r="Y256" i="23" s="1"/>
  <c r="Y255" i="23" s="1"/>
  <c r="Y254" i="23" s="1"/>
  <c r="Y253" i="23" s="1"/>
  <c r="Y252" i="23" s="1"/>
  <c r="Y251" i="23" s="1"/>
  <c r="Y250" i="23" s="1"/>
  <c r="Y249" i="23" s="1"/>
  <c r="Y248" i="23" s="1"/>
  <c r="Y247" i="23" s="1"/>
  <c r="Y246" i="23" s="1"/>
  <c r="Y245" i="23" s="1"/>
  <c r="Y244" i="23" s="1"/>
  <c r="Y243" i="23" s="1"/>
  <c r="Y242" i="23" s="1"/>
  <c r="Y241" i="23" s="1"/>
  <c r="Y240" i="23" s="1"/>
  <c r="Y239" i="23" s="1"/>
  <c r="Y238" i="23" s="1"/>
  <c r="Y237" i="23" s="1"/>
  <c r="Y236" i="23" s="1"/>
  <c r="Y235" i="23" s="1"/>
  <c r="Y234" i="23" s="1"/>
  <c r="Y233" i="23" s="1"/>
  <c r="Y232" i="23" s="1"/>
  <c r="Y231" i="23" s="1"/>
  <c r="Y230" i="23" s="1"/>
  <c r="Y229" i="23" s="1"/>
  <c r="Y228" i="23" s="1"/>
  <c r="Y227" i="23" s="1"/>
  <c r="Y226" i="23" s="1"/>
  <c r="Y225" i="23" s="1"/>
  <c r="Y224" i="23" s="1"/>
  <c r="Y223" i="23" s="1"/>
  <c r="Y222" i="23" s="1"/>
  <c r="Y221" i="23" s="1"/>
  <c r="Y220" i="23" s="1"/>
  <c r="Y219" i="23" s="1"/>
  <c r="Y218" i="23" s="1"/>
  <c r="Y217" i="23" s="1"/>
  <c r="Y216" i="23" s="1"/>
  <c r="Y215" i="23" s="1"/>
  <c r="Y214" i="23" s="1"/>
  <c r="Y213" i="23" s="1"/>
  <c r="Y212" i="23" s="1"/>
  <c r="Y211" i="23" s="1"/>
  <c r="Y210" i="23" s="1"/>
  <c r="Y209" i="23" s="1"/>
  <c r="Y208" i="23" s="1"/>
  <c r="Y207" i="23" s="1"/>
  <c r="Y206" i="23" s="1"/>
  <c r="Y205" i="23" s="1"/>
  <c r="Y204" i="23" s="1"/>
  <c r="Y203" i="23" s="1"/>
  <c r="Y202" i="23" s="1"/>
  <c r="Y201" i="23" s="1"/>
  <c r="Y200" i="23" s="1"/>
  <c r="Y199" i="23" s="1"/>
  <c r="Y198" i="23" s="1"/>
  <c r="Y197" i="23" s="1"/>
  <c r="Y196" i="23" s="1"/>
  <c r="Y195" i="23" s="1"/>
  <c r="Y194" i="23" s="1"/>
  <c r="Y193" i="23" s="1"/>
  <c r="Y192" i="23" s="1"/>
  <c r="Y191" i="23" s="1"/>
  <c r="Y190" i="23" s="1"/>
  <c r="Y189" i="23" s="1"/>
  <c r="Y188" i="23" s="1"/>
  <c r="Y187" i="23" s="1"/>
  <c r="Y186" i="23" s="1"/>
  <c r="Y185" i="23" s="1"/>
  <c r="Y184" i="23" s="1"/>
  <c r="Y183" i="23" s="1"/>
  <c r="Y182" i="23" s="1"/>
  <c r="Y181" i="23" s="1"/>
  <c r="Y180" i="23" s="1"/>
  <c r="Y179" i="23" s="1"/>
  <c r="Y178" i="23" s="1"/>
  <c r="Y177" i="23" s="1"/>
  <c r="Y176" i="23" s="1"/>
  <c r="Y175" i="23" s="1"/>
  <c r="Y174" i="23" s="1"/>
  <c r="Y173" i="23" s="1"/>
  <c r="Y172" i="23" s="1"/>
  <c r="Y171" i="23" s="1"/>
  <c r="Y170" i="23" s="1"/>
  <c r="Y169" i="23" s="1"/>
  <c r="Y168" i="23" s="1"/>
  <c r="Y167" i="23" s="1"/>
  <c r="Y166" i="23" s="1"/>
  <c r="Y165" i="23" s="1"/>
  <c r="Y164" i="23" s="1"/>
  <c r="Y163" i="23" s="1"/>
  <c r="Y162" i="23" s="1"/>
  <c r="Y161" i="23" s="1"/>
  <c r="Y160" i="23" s="1"/>
  <c r="Y159" i="23" s="1"/>
  <c r="Y158" i="23" s="1"/>
  <c r="Y157" i="23" s="1"/>
  <c r="Y156" i="23" s="1"/>
  <c r="Y155" i="23" s="1"/>
  <c r="Y154" i="23" s="1"/>
  <c r="Y153" i="23" s="1"/>
  <c r="Y152" i="23" s="1"/>
  <c r="Y151" i="23" s="1"/>
  <c r="Y150" i="23" s="1"/>
  <c r="Y149" i="23" s="1"/>
  <c r="Y148" i="23" s="1"/>
  <c r="Y147" i="23" s="1"/>
  <c r="Y146" i="23" s="1"/>
  <c r="Y145" i="23" s="1"/>
  <c r="Y144" i="23" s="1"/>
  <c r="Y143" i="23" s="1"/>
  <c r="Y142" i="23" s="1"/>
  <c r="Y141" i="23" s="1"/>
  <c r="Y140" i="23" s="1"/>
  <c r="Y139" i="23" s="1"/>
  <c r="Y138" i="23" s="1"/>
  <c r="Y137" i="23" s="1"/>
  <c r="Y136" i="23" s="1"/>
  <c r="Y135" i="23" s="1"/>
  <c r="Y134" i="23" s="1"/>
  <c r="Y133" i="23" s="1"/>
  <c r="Y132" i="23" s="1"/>
  <c r="Y131" i="23" s="1"/>
  <c r="Y130" i="23" s="1"/>
  <c r="Y129" i="23" s="1"/>
  <c r="Y128" i="23" s="1"/>
  <c r="Y127" i="23" s="1"/>
  <c r="Y126" i="23" s="1"/>
  <c r="Y125" i="23" s="1"/>
  <c r="Y124" i="23" s="1"/>
  <c r="Y123" i="23" s="1"/>
  <c r="Y122" i="23" s="1"/>
  <c r="Y121" i="23" s="1"/>
  <c r="Y120" i="23" s="1"/>
  <c r="Y119" i="23" s="1"/>
  <c r="Y118" i="23" s="1"/>
  <c r="Y117" i="23" s="1"/>
  <c r="Y116" i="23" s="1"/>
  <c r="Y115" i="23" s="1"/>
  <c r="Y114" i="23" s="1"/>
  <c r="Y113" i="23" s="1"/>
  <c r="Y112" i="23" s="1"/>
  <c r="Y111" i="23" s="1"/>
  <c r="Y110" i="23" s="1"/>
  <c r="Y109" i="23" s="1"/>
  <c r="Y108" i="23" s="1"/>
  <c r="Y107" i="23" s="1"/>
  <c r="Y106" i="23" s="1"/>
  <c r="Y105" i="23" s="1"/>
  <c r="Y104" i="23" s="1"/>
  <c r="Y103" i="23" s="1"/>
  <c r="Y102" i="23" s="1"/>
  <c r="Y101" i="23" s="1"/>
  <c r="Y100" i="23" s="1"/>
  <c r="Y99" i="23" s="1"/>
  <c r="Y98" i="23" s="1"/>
  <c r="Y97" i="23" s="1"/>
  <c r="Y96" i="23" s="1"/>
  <c r="Y95" i="23" s="1"/>
  <c r="Y94" i="23" s="1"/>
  <c r="Y93" i="23" s="1"/>
  <c r="Y92" i="23" s="1"/>
  <c r="Y91" i="23" s="1"/>
  <c r="Y90" i="23" s="1"/>
  <c r="Y89" i="23" s="1"/>
  <c r="Y88" i="23" s="1"/>
  <c r="Y87" i="23" s="1"/>
  <c r="Y86" i="23" s="1"/>
  <c r="Y85" i="23" s="1"/>
  <c r="Y84" i="23" s="1"/>
  <c r="Y83" i="23" s="1"/>
  <c r="Y82" i="23" s="1"/>
  <c r="Y81" i="23" s="1"/>
  <c r="Y80" i="23" s="1"/>
  <c r="Y79" i="23" s="1"/>
  <c r="Y78" i="23" s="1"/>
  <c r="Y77" i="23" s="1"/>
  <c r="Y76" i="23" s="1"/>
  <c r="Y75" i="23" s="1"/>
  <c r="Y74" i="23" s="1"/>
  <c r="Y73" i="23" s="1"/>
  <c r="Y72" i="23" s="1"/>
  <c r="Y71" i="23" s="1"/>
  <c r="Y70" i="23" s="1"/>
  <c r="Y69" i="23" s="1"/>
  <c r="Y68" i="23" s="1"/>
  <c r="Y67" i="23" s="1"/>
  <c r="Y66" i="23" s="1"/>
  <c r="Y65" i="23" s="1"/>
  <c r="Y64" i="23" s="1"/>
  <c r="Y63" i="23" s="1"/>
  <c r="Y62" i="23" s="1"/>
  <c r="Y61" i="23" s="1"/>
  <c r="Y60" i="23" s="1"/>
  <c r="Y59" i="23" s="1"/>
  <c r="Y58" i="23" s="1"/>
  <c r="Y57" i="23" s="1"/>
  <c r="Y56" i="23" s="1"/>
  <c r="Y55" i="23" s="1"/>
  <c r="Y54" i="23" s="1"/>
  <c r="Y53" i="23" s="1"/>
  <c r="Y52" i="23" s="1"/>
  <c r="Y51" i="23" s="1"/>
  <c r="Y50" i="23" s="1"/>
  <c r="Y49" i="23" s="1"/>
  <c r="Y48" i="23" s="1"/>
  <c r="Y47" i="23" s="1"/>
  <c r="Y46" i="23" s="1"/>
  <c r="Y45" i="23" s="1"/>
  <c r="Y44" i="23" s="1"/>
  <c r="Y43" i="23" s="1"/>
  <c r="Y42" i="23" s="1"/>
  <c r="Y41" i="23" s="1"/>
  <c r="Y40" i="23" s="1"/>
  <c r="Y39" i="23" s="1"/>
  <c r="Y38" i="23" s="1"/>
  <c r="Y37" i="23" s="1"/>
  <c r="Y36" i="23" s="1"/>
  <c r="Y35" i="23" s="1"/>
  <c r="Y34" i="23" s="1"/>
  <c r="Y33" i="23" s="1"/>
  <c r="Y32" i="23" s="1"/>
  <c r="Y31" i="23" s="1"/>
  <c r="Y30" i="23" s="1"/>
  <c r="Y29" i="23" s="1"/>
  <c r="Y28" i="23" s="1"/>
  <c r="Y27" i="23" s="1"/>
  <c r="Y26" i="23" s="1"/>
  <c r="Y25" i="23" s="1"/>
  <c r="Y24" i="23" s="1"/>
  <c r="Y23" i="23" s="1"/>
  <c r="Y22" i="23" s="1"/>
  <c r="Y20" i="23" s="1"/>
  <c r="U381" i="23"/>
  <c r="U19" i="23"/>
  <c r="T19" i="23"/>
  <c r="U22" i="23"/>
  <c r="U23" i="23"/>
  <c r="U24" i="23"/>
  <c r="U25" i="23"/>
  <c r="U27" i="23"/>
  <c r="U26" i="23"/>
  <c r="U28" i="23"/>
  <c r="U29" i="23"/>
  <c r="U30" i="23"/>
  <c r="U31" i="23"/>
  <c r="U32" i="23"/>
  <c r="U33" i="23"/>
  <c r="U34" i="23"/>
  <c r="U35" i="23"/>
  <c r="U36" i="23"/>
  <c r="U37" i="23"/>
  <c r="U38" i="23"/>
  <c r="U39" i="23"/>
  <c r="U40" i="23"/>
  <c r="U41" i="23"/>
  <c r="U42" i="23"/>
  <c r="U43" i="23"/>
  <c r="U44" i="23"/>
  <c r="U45" i="23"/>
  <c r="U46" i="23"/>
  <c r="U47" i="23"/>
  <c r="U48" i="23"/>
  <c r="U49" i="23"/>
  <c r="U50" i="23"/>
  <c r="U51" i="23"/>
  <c r="U52" i="23"/>
  <c r="U54" i="23"/>
  <c r="U53" i="23"/>
  <c r="U56" i="23"/>
  <c r="U55" i="23"/>
  <c r="U58" i="23"/>
  <c r="U57" i="23"/>
  <c r="U60" i="23"/>
  <c r="U59" i="23"/>
  <c r="U61" i="23"/>
  <c r="U63" i="23"/>
  <c r="U62" i="23"/>
  <c r="U64" i="23"/>
  <c r="U65" i="23"/>
  <c r="U66" i="23"/>
  <c r="U67" i="23"/>
  <c r="U68" i="23"/>
  <c r="U69" i="23"/>
  <c r="U70" i="23"/>
  <c r="U71" i="23"/>
  <c r="U74" i="23"/>
  <c r="U72" i="23"/>
  <c r="U73" i="23"/>
  <c r="U75" i="23"/>
  <c r="U76" i="23"/>
  <c r="U77" i="23"/>
  <c r="U78" i="23"/>
  <c r="U79" i="23"/>
  <c r="U80" i="23"/>
  <c r="U81" i="23"/>
  <c r="U82" i="23"/>
  <c r="U83" i="23"/>
  <c r="U84" i="23"/>
  <c r="U85" i="23"/>
  <c r="U86" i="23"/>
  <c r="U87" i="23"/>
  <c r="U88" i="23"/>
  <c r="U89" i="23"/>
  <c r="U90" i="23"/>
  <c r="U91" i="23"/>
  <c r="U92" i="23"/>
  <c r="U93" i="23"/>
  <c r="U94" i="23"/>
  <c r="U95" i="23"/>
  <c r="U96" i="23"/>
  <c r="U97" i="23"/>
  <c r="U98" i="23"/>
  <c r="U100" i="23"/>
  <c r="U99" i="23"/>
  <c r="U101" i="23"/>
  <c r="U102" i="23"/>
  <c r="U103" i="23"/>
  <c r="U104" i="23"/>
  <c r="U106" i="23"/>
  <c r="U105" i="23"/>
  <c r="U107" i="23"/>
  <c r="U108" i="23"/>
  <c r="U109" i="23"/>
  <c r="U110" i="23"/>
  <c r="U114" i="23"/>
  <c r="U112" i="23"/>
  <c r="U111" i="23"/>
  <c r="U115" i="23"/>
  <c r="U113" i="23"/>
  <c r="U117" i="23"/>
  <c r="U116" i="23"/>
  <c r="U118" i="23"/>
  <c r="U119" i="23"/>
  <c r="U120" i="23"/>
  <c r="U121" i="23"/>
  <c r="U122" i="23"/>
  <c r="U123" i="23"/>
  <c r="U124" i="23"/>
  <c r="U125" i="23"/>
  <c r="U126" i="23"/>
  <c r="U127" i="23"/>
  <c r="U128" i="23"/>
  <c r="U130" i="23"/>
  <c r="U129" i="23"/>
  <c r="U131" i="23"/>
  <c r="U132" i="23"/>
  <c r="U133" i="23"/>
  <c r="U134" i="23"/>
  <c r="U135" i="23"/>
  <c r="U136" i="23"/>
  <c r="U137" i="23"/>
  <c r="U138" i="23"/>
  <c r="U139" i="23"/>
  <c r="U141" i="23"/>
  <c r="U140" i="23"/>
  <c r="U144" i="23"/>
  <c r="U142" i="23"/>
  <c r="U143" i="23"/>
  <c r="U145" i="23"/>
  <c r="U147" i="23"/>
  <c r="U146" i="23"/>
  <c r="U148" i="23"/>
  <c r="U149" i="23"/>
  <c r="U150" i="23"/>
  <c r="U151" i="23"/>
  <c r="U152" i="23"/>
  <c r="U153" i="23"/>
  <c r="U154" i="23"/>
  <c r="U155" i="23"/>
  <c r="U156" i="23"/>
  <c r="U157" i="23"/>
  <c r="U159" i="23"/>
  <c r="U158" i="23"/>
  <c r="U160" i="23"/>
  <c r="U162" i="23"/>
  <c r="U161" i="23"/>
  <c r="U163" i="23"/>
  <c r="U165" i="23"/>
  <c r="U164" i="23"/>
  <c r="U166" i="23"/>
  <c r="U167" i="23"/>
  <c r="U170" i="23"/>
  <c r="U168" i="23"/>
  <c r="U169" i="23"/>
  <c r="U172" i="23"/>
  <c r="U171" i="23"/>
  <c r="U173" i="23"/>
  <c r="U174" i="23"/>
  <c r="U175" i="23"/>
  <c r="U176" i="23"/>
  <c r="U178" i="23"/>
  <c r="U179" i="23"/>
  <c r="U180" i="23"/>
  <c r="U177" i="23"/>
  <c r="U181" i="23"/>
  <c r="U182" i="23"/>
  <c r="U183" i="23"/>
  <c r="U184" i="23"/>
  <c r="U185" i="23"/>
  <c r="U186" i="23"/>
  <c r="U187" i="23"/>
  <c r="U188" i="23"/>
  <c r="U189" i="23"/>
  <c r="U190" i="23"/>
  <c r="U193" i="23"/>
  <c r="U192" i="23"/>
  <c r="U191" i="23"/>
  <c r="U194" i="23"/>
  <c r="U195" i="23"/>
  <c r="U196" i="23"/>
  <c r="U197" i="23"/>
  <c r="U198" i="23"/>
  <c r="U199" i="23"/>
  <c r="U200" i="23"/>
  <c r="U201" i="23"/>
  <c r="U202" i="23"/>
  <c r="U203" i="23"/>
  <c r="U204" i="23"/>
  <c r="U205" i="23"/>
  <c r="U206" i="23"/>
  <c r="U207" i="23"/>
  <c r="U208" i="23"/>
  <c r="U209" i="23"/>
  <c r="U210" i="23"/>
  <c r="U214" i="23"/>
  <c r="U211" i="23"/>
  <c r="U213" i="23"/>
  <c r="U212" i="23"/>
  <c r="U215" i="23"/>
  <c r="U216" i="23"/>
  <c r="U217" i="23"/>
  <c r="U218" i="23"/>
  <c r="U219" i="23"/>
  <c r="U220" i="23"/>
  <c r="U221" i="23"/>
  <c r="U222" i="23"/>
  <c r="U223" i="23"/>
  <c r="U224" i="23"/>
  <c r="U225" i="23"/>
  <c r="U227" i="23"/>
  <c r="U226" i="23"/>
  <c r="U228" i="23"/>
  <c r="U229" i="23"/>
  <c r="U231" i="23"/>
  <c r="U230" i="23"/>
  <c r="U233" i="23"/>
  <c r="U232" i="23"/>
  <c r="U234" i="23"/>
  <c r="U236" i="23"/>
  <c r="U235" i="23"/>
  <c r="U237" i="23"/>
  <c r="U238" i="23"/>
  <c r="U239" i="23"/>
  <c r="U240" i="23"/>
  <c r="U241" i="23"/>
  <c r="U242" i="23"/>
  <c r="U244" i="23"/>
  <c r="U243" i="23"/>
  <c r="U245" i="23"/>
  <c r="U246" i="23"/>
  <c r="U247" i="23"/>
  <c r="U248" i="23"/>
  <c r="U249" i="23"/>
  <c r="U250" i="23"/>
  <c r="U251" i="23"/>
  <c r="U252" i="23"/>
  <c r="U254" i="23"/>
  <c r="U253" i="23"/>
  <c r="U255" i="23"/>
  <c r="U256" i="23"/>
  <c r="U259" i="23"/>
  <c r="U257" i="23"/>
  <c r="U258" i="23"/>
  <c r="U260" i="23"/>
  <c r="U261" i="23"/>
  <c r="U262" i="23"/>
  <c r="U263" i="23"/>
  <c r="U264" i="23"/>
  <c r="U265" i="23"/>
  <c r="U266" i="23"/>
  <c r="U267" i="23"/>
  <c r="U268" i="23"/>
  <c r="U269" i="23"/>
  <c r="U270" i="23"/>
  <c r="U271" i="23"/>
  <c r="U272" i="23"/>
  <c r="U273" i="23"/>
  <c r="U274" i="23"/>
  <c r="U275" i="23"/>
  <c r="U276" i="23"/>
  <c r="U277" i="23"/>
  <c r="U278" i="23"/>
  <c r="U279" i="23"/>
  <c r="U280" i="23"/>
  <c r="U281" i="23"/>
  <c r="U282" i="23"/>
  <c r="U283" i="23"/>
  <c r="U284" i="23"/>
  <c r="U285" i="23"/>
  <c r="U286" i="23"/>
  <c r="U287" i="23"/>
  <c r="U288" i="23"/>
  <c r="U289" i="23"/>
  <c r="U290" i="23"/>
  <c r="U291" i="23"/>
  <c r="U292" i="23"/>
  <c r="U293" i="23"/>
  <c r="U294" i="23"/>
  <c r="U295" i="23"/>
  <c r="U296" i="23"/>
  <c r="U297" i="23"/>
  <c r="U298" i="23"/>
  <c r="U299" i="23"/>
  <c r="U300" i="23"/>
  <c r="U301" i="23"/>
  <c r="U302" i="23"/>
  <c r="U303" i="23"/>
  <c r="U304" i="23"/>
  <c r="U307" i="23"/>
  <c r="U306" i="23"/>
  <c r="U305" i="23"/>
  <c r="U308" i="23"/>
  <c r="U309" i="23"/>
  <c r="U310" i="23"/>
  <c r="U311" i="23"/>
  <c r="U312" i="23"/>
  <c r="U313" i="23"/>
  <c r="U314" i="23"/>
  <c r="U315" i="23"/>
  <c r="U316" i="23"/>
  <c r="U317" i="23"/>
  <c r="U318" i="23"/>
  <c r="U320" i="23"/>
  <c r="U319" i="23"/>
  <c r="U321" i="23"/>
  <c r="U322" i="23"/>
  <c r="U323" i="23"/>
  <c r="U324" i="23"/>
  <c r="U325" i="23"/>
  <c r="U326" i="23"/>
  <c r="U327" i="23"/>
  <c r="U328" i="23"/>
  <c r="U329" i="23"/>
  <c r="U331" i="23"/>
  <c r="U330" i="23"/>
  <c r="U332" i="23"/>
  <c r="U333" i="23"/>
  <c r="U334" i="23"/>
  <c r="U335" i="23"/>
  <c r="U336" i="23"/>
  <c r="U337" i="23"/>
  <c r="U338" i="23"/>
  <c r="U339" i="23"/>
  <c r="U340" i="23"/>
  <c r="U341" i="23"/>
  <c r="U343" i="23"/>
  <c r="U342" i="23"/>
  <c r="U344" i="23"/>
  <c r="U345" i="23"/>
  <c r="U346" i="23"/>
  <c r="U347" i="23"/>
  <c r="U348" i="23"/>
  <c r="U349" i="23"/>
  <c r="U350" i="23"/>
  <c r="U351" i="23"/>
  <c r="U353" i="23"/>
  <c r="U352" i="23"/>
  <c r="U354" i="23"/>
  <c r="U355" i="23"/>
  <c r="U356" i="23"/>
  <c r="U358" i="23"/>
  <c r="U357" i="23"/>
  <c r="U359" i="23"/>
  <c r="U360" i="23"/>
  <c r="U361" i="23"/>
  <c r="U362" i="23"/>
  <c r="U363" i="23"/>
  <c r="U364" i="23"/>
  <c r="U365" i="23"/>
  <c r="U366" i="23"/>
  <c r="U367" i="23"/>
  <c r="U368" i="23"/>
  <c r="U369" i="23"/>
  <c r="U370" i="23"/>
  <c r="U371" i="23"/>
  <c r="U372" i="23"/>
  <c r="U373" i="23"/>
  <c r="U374" i="23"/>
  <c r="U378" i="23"/>
  <c r="U375" i="23"/>
  <c r="U377" i="23"/>
  <c r="U380" i="23"/>
  <c r="U376" i="23"/>
  <c r="U379" i="23"/>
  <c r="T18" i="23"/>
  <c r="AA17" i="23" l="1"/>
  <c r="AA381" i="23" s="1"/>
  <c r="AB381" i="23" s="1"/>
  <c r="Z245" i="23"/>
  <c r="Z137" i="23"/>
  <c r="Z54" i="23"/>
  <c r="Z375" i="23"/>
  <c r="Z353" i="23"/>
  <c r="Z372" i="23"/>
  <c r="Z360" i="23"/>
  <c r="Z348" i="23"/>
  <c r="Z336" i="23"/>
  <c r="Z324" i="23"/>
  <c r="Z312" i="23"/>
  <c r="Z300" i="23"/>
  <c r="Z288" i="23"/>
  <c r="Z276" i="23"/>
  <c r="Z264" i="23"/>
  <c r="Z252" i="23"/>
  <c r="Z240" i="23"/>
  <c r="Z228" i="23"/>
  <c r="Z216" i="23"/>
  <c r="Z204" i="23"/>
  <c r="Z192" i="23"/>
  <c r="Z177" i="23"/>
  <c r="Z170" i="23"/>
  <c r="Z156" i="23"/>
  <c r="Z143" i="23"/>
  <c r="Z132" i="23"/>
  <c r="Z120" i="23"/>
  <c r="Z108" i="23"/>
  <c r="Z96" i="23"/>
  <c r="Z84" i="23"/>
  <c r="Z74" i="23"/>
  <c r="Z59" i="23"/>
  <c r="Z48" i="23"/>
  <c r="Z36" i="23"/>
  <c r="Z24" i="23"/>
  <c r="Z209" i="23"/>
  <c r="Z111" i="23"/>
  <c r="Z89" i="23"/>
  <c r="Z359" i="23"/>
  <c r="Z335" i="23"/>
  <c r="Z311" i="23"/>
  <c r="Z287" i="23"/>
  <c r="Z275" i="23"/>
  <c r="Z263" i="23"/>
  <c r="Z251" i="23"/>
  <c r="Z239" i="23"/>
  <c r="Z226" i="23"/>
  <c r="Z215" i="23"/>
  <c r="Z203" i="23"/>
  <c r="Z193" i="23"/>
  <c r="Z180" i="23"/>
  <c r="Z167" i="23"/>
  <c r="Z155" i="23"/>
  <c r="Z142" i="23"/>
  <c r="Z131" i="23"/>
  <c r="Z119" i="23"/>
  <c r="Z107" i="23"/>
  <c r="Z95" i="23"/>
  <c r="Z83" i="23"/>
  <c r="Z71" i="23"/>
  <c r="Z60" i="23"/>
  <c r="Z47" i="23"/>
  <c r="Z35" i="23"/>
  <c r="Z23" i="23"/>
  <c r="Z329" i="23"/>
  <c r="Z232" i="23"/>
  <c r="Z162" i="23"/>
  <c r="Z101" i="23"/>
  <c r="Z371" i="23"/>
  <c r="Z347" i="23"/>
  <c r="Z323" i="23"/>
  <c r="Z299" i="23"/>
  <c r="Z370" i="23"/>
  <c r="Z357" i="23"/>
  <c r="Z346" i="23"/>
  <c r="Z334" i="23"/>
  <c r="Z322" i="23"/>
  <c r="Z310" i="23"/>
  <c r="Z298" i="23"/>
  <c r="Z286" i="23"/>
  <c r="Z274" i="23"/>
  <c r="Z262" i="23"/>
  <c r="Z250" i="23"/>
  <c r="Z238" i="23"/>
  <c r="Z227" i="23"/>
  <c r="Z212" i="23"/>
  <c r="Z202" i="23"/>
  <c r="Z190" i="23"/>
  <c r="Z179" i="23"/>
  <c r="Z166" i="23"/>
  <c r="Z154" i="23"/>
  <c r="Z144" i="23"/>
  <c r="Z129" i="23"/>
  <c r="Z118" i="23"/>
  <c r="Z105" i="23"/>
  <c r="Z94" i="23"/>
  <c r="Z82" i="23"/>
  <c r="Z70" i="23"/>
  <c r="Z57" i="23"/>
  <c r="Z46" i="23"/>
  <c r="Z34" i="23"/>
  <c r="Z22" i="23"/>
  <c r="Z352" i="23"/>
  <c r="Z281" i="23"/>
  <c r="Z369" i="23"/>
  <c r="Z321" i="23"/>
  <c r="Z261" i="23"/>
  <c r="Z213" i="23"/>
  <c r="Z164" i="23"/>
  <c r="Z153" i="23"/>
  <c r="Z106" i="23"/>
  <c r="Z93" i="23"/>
  <c r="Z81" i="23"/>
  <c r="Z69" i="23"/>
  <c r="Z58" i="23"/>
  <c r="Z45" i="23"/>
  <c r="Z33" i="23"/>
  <c r="Z341" i="23"/>
  <c r="Z269" i="23"/>
  <c r="Z358" i="23"/>
  <c r="Z309" i="23"/>
  <c r="Z273" i="23"/>
  <c r="Z225" i="23"/>
  <c r="Z178" i="23"/>
  <c r="Z140" i="23"/>
  <c r="Z379" i="23"/>
  <c r="Z344" i="23"/>
  <c r="Z308" i="23"/>
  <c r="Z296" i="23"/>
  <c r="Z260" i="23"/>
  <c r="Z248" i="23"/>
  <c r="Z235" i="23"/>
  <c r="Z224" i="23"/>
  <c r="Z211" i="23"/>
  <c r="Z200" i="23"/>
  <c r="Z188" i="23"/>
  <c r="Z176" i="23"/>
  <c r="Z165" i="23"/>
  <c r="Z152" i="23"/>
  <c r="Z141" i="23"/>
  <c r="Z128" i="23"/>
  <c r="Z117" i="23"/>
  <c r="Z104" i="23"/>
  <c r="Z92" i="23"/>
  <c r="Z80" i="23"/>
  <c r="Z68" i="23"/>
  <c r="Z55" i="23"/>
  <c r="Z44" i="23"/>
  <c r="Z32" i="23"/>
  <c r="Z377" i="23"/>
  <c r="Z259" i="23"/>
  <c r="Z333" i="23"/>
  <c r="Z285" i="23"/>
  <c r="Z237" i="23"/>
  <c r="Z189" i="23"/>
  <c r="Z130" i="23"/>
  <c r="Z356" i="23"/>
  <c r="Z319" i="23"/>
  <c r="Z284" i="23"/>
  <c r="Z376" i="23"/>
  <c r="Z342" i="23"/>
  <c r="Z320" i="23"/>
  <c r="Z305" i="23"/>
  <c r="Z295" i="23"/>
  <c r="Z283" i="23"/>
  <c r="Z271" i="23"/>
  <c r="Z258" i="23"/>
  <c r="Z247" i="23"/>
  <c r="Z236" i="23"/>
  <c r="Z223" i="23"/>
  <c r="Z214" i="23"/>
  <c r="Z199" i="23"/>
  <c r="Z187" i="23"/>
  <c r="Z175" i="23"/>
  <c r="Z163" i="23"/>
  <c r="Z151" i="23"/>
  <c r="Z139" i="23"/>
  <c r="Z127" i="23"/>
  <c r="Z113" i="23"/>
  <c r="Z103" i="23"/>
  <c r="Z91" i="23"/>
  <c r="Z79" i="23"/>
  <c r="Z67" i="23"/>
  <c r="Z56" i="23"/>
  <c r="Z43" i="23"/>
  <c r="Z31" i="23"/>
  <c r="Z381" i="23"/>
  <c r="Z307" i="23"/>
  <c r="Z345" i="23"/>
  <c r="Z297" i="23"/>
  <c r="Z249" i="23"/>
  <c r="Z201" i="23"/>
  <c r="Z116" i="23"/>
  <c r="Z368" i="23"/>
  <c r="Z332" i="23"/>
  <c r="Z272" i="23"/>
  <c r="Z367" i="23"/>
  <c r="Z355" i="23"/>
  <c r="Z330" i="23"/>
  <c r="Z380" i="23"/>
  <c r="Z366" i="23"/>
  <c r="Z354" i="23"/>
  <c r="Z343" i="23"/>
  <c r="Z331" i="23"/>
  <c r="Z318" i="23"/>
  <c r="Z306" i="23"/>
  <c r="Z294" i="23"/>
  <c r="Z282" i="23"/>
  <c r="Z270" i="23"/>
  <c r="Z257" i="23"/>
  <c r="Z246" i="23"/>
  <c r="Z234" i="23"/>
  <c r="Z222" i="23"/>
  <c r="Z210" i="23"/>
  <c r="Z198" i="23"/>
  <c r="Z186" i="23"/>
  <c r="Z174" i="23"/>
  <c r="Z161" i="23"/>
  <c r="Z150" i="23"/>
  <c r="Z138" i="23"/>
  <c r="Z126" i="23"/>
  <c r="Z115" i="23"/>
  <c r="Z102" i="23"/>
  <c r="Z90" i="23"/>
  <c r="Z78" i="23"/>
  <c r="Z66" i="23"/>
  <c r="Z53" i="23"/>
  <c r="Z42" i="23"/>
  <c r="Z30" i="23"/>
  <c r="Z197" i="23"/>
  <c r="Z125" i="23"/>
  <c r="Z77" i="23"/>
  <c r="Z316" i="23"/>
  <c r="Z292" i="23"/>
  <c r="Z280" i="23"/>
  <c r="Z256" i="23"/>
  <c r="Z243" i="23"/>
  <c r="Z233" i="23"/>
  <c r="Z220" i="23"/>
  <c r="Z208" i="23"/>
  <c r="Z196" i="23"/>
  <c r="Z184" i="23"/>
  <c r="Z171" i="23"/>
  <c r="Z160" i="23"/>
  <c r="Z148" i="23"/>
  <c r="Z136" i="23"/>
  <c r="Z124" i="23"/>
  <c r="Z112" i="23"/>
  <c r="Z99" i="23"/>
  <c r="Z88" i="23"/>
  <c r="Z76" i="23"/>
  <c r="Z64" i="23"/>
  <c r="Z52" i="23"/>
  <c r="Z40" i="23"/>
  <c r="Z28" i="23"/>
  <c r="Z317" i="23"/>
  <c r="Z185" i="23"/>
  <c r="Z29" i="23"/>
  <c r="Z364" i="23"/>
  <c r="Z304" i="23"/>
  <c r="Z268" i="23"/>
  <c r="Z378" i="23"/>
  <c r="Z363" i="23"/>
  <c r="Z351" i="23"/>
  <c r="Z339" i="23"/>
  <c r="Z327" i="23"/>
  <c r="Z315" i="23"/>
  <c r="Z303" i="23"/>
  <c r="Z291" i="23"/>
  <c r="Z279" i="23"/>
  <c r="Z267" i="23"/>
  <c r="Z255" i="23"/>
  <c r="Z244" i="23"/>
  <c r="Z230" i="23"/>
  <c r="Z219" i="23"/>
  <c r="Z207" i="23"/>
  <c r="Z195" i="23"/>
  <c r="Z183" i="23"/>
  <c r="Z172" i="23"/>
  <c r="Z158" i="23"/>
  <c r="Z146" i="23"/>
  <c r="Z135" i="23"/>
  <c r="Z123" i="23"/>
  <c r="Z114" i="23"/>
  <c r="Z100" i="23"/>
  <c r="Z87" i="23"/>
  <c r="Z75" i="23"/>
  <c r="Z62" i="23"/>
  <c r="Z51" i="23"/>
  <c r="Z39" i="23"/>
  <c r="Z26" i="23"/>
  <c r="N4" i="23"/>
  <c r="F4" i="23" s="1"/>
  <c r="F3" i="23"/>
  <c r="Z365" i="23"/>
  <c r="Z221" i="23"/>
  <c r="Z149" i="23"/>
  <c r="Z65" i="23"/>
  <c r="Z328" i="23"/>
  <c r="Z374" i="23"/>
  <c r="Z350" i="23"/>
  <c r="Z326" i="23"/>
  <c r="Z302" i="23"/>
  <c r="Z278" i="23"/>
  <c r="Z266" i="23"/>
  <c r="Z253" i="23"/>
  <c r="Z242" i="23"/>
  <c r="Z231" i="23"/>
  <c r="Z218" i="23"/>
  <c r="Z206" i="23"/>
  <c r="Z194" i="23"/>
  <c r="Z182" i="23"/>
  <c r="Z169" i="23"/>
  <c r="Z159" i="23"/>
  <c r="Z147" i="23"/>
  <c r="Z134" i="23"/>
  <c r="Z122" i="23"/>
  <c r="Z110" i="23"/>
  <c r="Z98" i="23"/>
  <c r="Z86" i="23"/>
  <c r="Z73" i="23"/>
  <c r="Z63" i="23"/>
  <c r="Z50" i="23"/>
  <c r="Z38" i="23"/>
  <c r="Z27" i="23"/>
  <c r="Z293" i="23"/>
  <c r="Z173" i="23"/>
  <c r="Z41" i="23"/>
  <c r="Z340" i="23"/>
  <c r="Z362" i="23"/>
  <c r="Z338" i="23"/>
  <c r="Z314" i="23"/>
  <c r="Z290" i="23"/>
  <c r="Z373" i="23"/>
  <c r="Z361" i="23"/>
  <c r="Z349" i="23"/>
  <c r="Z337" i="23"/>
  <c r="Z325" i="23"/>
  <c r="Z313" i="23"/>
  <c r="Z301" i="23"/>
  <c r="Z289" i="23"/>
  <c r="Z277" i="23"/>
  <c r="Z265" i="23"/>
  <c r="Z254" i="23"/>
  <c r="Z241" i="23"/>
  <c r="Z229" i="23"/>
  <c r="Z217" i="23"/>
  <c r="Z205" i="23"/>
  <c r="Z191" i="23"/>
  <c r="Z181" i="23"/>
  <c r="Z168" i="23"/>
  <c r="Z157" i="23"/>
  <c r="Z145" i="23"/>
  <c r="Z133" i="23"/>
  <c r="Z121" i="23"/>
  <c r="Z109" i="23"/>
  <c r="Z97" i="23"/>
  <c r="Z85" i="23"/>
  <c r="Z72" i="23"/>
  <c r="Z61" i="23"/>
  <c r="Z49" i="23"/>
  <c r="Z37" i="23"/>
  <c r="Z25" i="23"/>
  <c r="D162" i="22"/>
  <c r="AA380" i="23" l="1"/>
  <c r="AA379" i="23" s="1"/>
  <c r="AA18" i="23"/>
  <c r="R162" i="22"/>
  <c r="AI161" i="22"/>
  <c r="AK161" i="22"/>
  <c r="V162" i="22"/>
  <c r="W162" i="22"/>
  <c r="AB380" i="23" l="1"/>
  <c r="X162" i="22"/>
  <c r="AB379" i="23"/>
  <c r="AA378" i="23"/>
  <c r="AB378" i="23" l="1"/>
  <c r="AA377" i="23"/>
  <c r="D161" i="22"/>
  <c r="R161" i="22" l="1"/>
  <c r="AA376" i="23"/>
  <c r="AB377" i="23"/>
  <c r="AI160" i="22"/>
  <c r="AK160" i="22"/>
  <c r="W161" i="22"/>
  <c r="V161" i="22"/>
  <c r="X161" i="22" l="1"/>
  <c r="AB376" i="23"/>
  <c r="AA375" i="23"/>
  <c r="AB375" i="23" l="1"/>
  <c r="AA374" i="23"/>
  <c r="D160" i="22"/>
  <c r="AB374" i="23" l="1"/>
  <c r="AA373" i="23"/>
  <c r="R160" i="22"/>
  <c r="AI159" i="22"/>
  <c r="AK159" i="22"/>
  <c r="W160" i="22"/>
  <c r="V160" i="22"/>
  <c r="X160" i="22" l="1"/>
  <c r="AB373" i="23"/>
  <c r="AA372" i="23"/>
  <c r="AA371" i="23" l="1"/>
  <c r="AB372" i="23"/>
  <c r="D159" i="22"/>
  <c r="R159" i="22" s="1"/>
  <c r="V159" i="22"/>
  <c r="W159" i="22"/>
  <c r="X159" i="22" l="1"/>
  <c r="AB371" i="23"/>
  <c r="AA370" i="23"/>
  <c r="AI158" i="22"/>
  <c r="AK158" i="22"/>
  <c r="AB370" i="23" l="1"/>
  <c r="AA369" i="23"/>
  <c r="AB369" i="23" l="1"/>
  <c r="AA368" i="23"/>
  <c r="D158" i="22"/>
  <c r="AA367" i="23" l="1"/>
  <c r="AB368" i="23"/>
  <c r="R158" i="22"/>
  <c r="AI157" i="22"/>
  <c r="AK157" i="22"/>
  <c r="V158" i="22"/>
  <c r="W158" i="22"/>
  <c r="X158" i="22" l="1"/>
  <c r="AB367" i="23"/>
  <c r="AA366" i="23"/>
  <c r="AB366" i="23" l="1"/>
  <c r="AA365" i="23"/>
  <c r="D157" i="22"/>
  <c r="R157" i="22" l="1"/>
  <c r="AB365" i="23"/>
  <c r="AA364" i="23"/>
  <c r="AI156" i="22"/>
  <c r="AK156" i="22"/>
  <c r="W157" i="22"/>
  <c r="V157" i="22"/>
  <c r="X157" i="22" l="1"/>
  <c r="AB364" i="23"/>
  <c r="AA363" i="23"/>
  <c r="AA362" i="23" l="1"/>
  <c r="AB363" i="23"/>
  <c r="D156" i="22"/>
  <c r="R156" i="22" l="1"/>
  <c r="AA361" i="23"/>
  <c r="AB362" i="23"/>
  <c r="AI155" i="22"/>
  <c r="AK155" i="22"/>
  <c r="V156" i="22"/>
  <c r="W156" i="22"/>
  <c r="X156" i="22" l="1"/>
  <c r="AB361" i="23"/>
  <c r="AA360" i="23"/>
  <c r="AB360" i="23" l="1"/>
  <c r="AA359" i="23"/>
  <c r="D155" i="22"/>
  <c r="R155" i="22" l="1"/>
  <c r="AB359" i="23"/>
  <c r="AA358" i="23"/>
  <c r="AI154" i="22"/>
  <c r="AK154" i="22"/>
  <c r="V155" i="22"/>
  <c r="W155" i="22"/>
  <c r="X155" i="22" l="1"/>
  <c r="AA357" i="23"/>
  <c r="AB358" i="23"/>
  <c r="AA356" i="23" l="1"/>
  <c r="AB357" i="23"/>
  <c r="D154" i="22"/>
  <c r="R154" i="22" s="1"/>
  <c r="V154" i="22"/>
  <c r="W154" i="22"/>
  <c r="X154" i="22" l="1"/>
  <c r="AB356" i="23"/>
  <c r="AA355" i="23"/>
  <c r="AI153" i="22"/>
  <c r="AK153" i="22"/>
  <c r="AB355" i="23" l="1"/>
  <c r="AA354" i="23"/>
  <c r="AB354" i="23" l="1"/>
  <c r="AA353" i="23"/>
  <c r="D153" i="22"/>
  <c r="R153" i="22" l="1"/>
  <c r="AB353" i="23"/>
  <c r="AA352" i="23"/>
  <c r="AI152" i="22"/>
  <c r="AK152" i="22"/>
  <c r="V153" i="22"/>
  <c r="W153" i="22"/>
  <c r="X153" i="22" l="1"/>
  <c r="AB352" i="23"/>
  <c r="AA351" i="23"/>
  <c r="AA350" i="23" l="1"/>
  <c r="AB351" i="23"/>
  <c r="D152" i="22"/>
  <c r="R152" i="22" s="1"/>
  <c r="V152" i="22"/>
  <c r="W152" i="22"/>
  <c r="X152" i="22" l="1"/>
  <c r="AA349" i="23"/>
  <c r="AB350" i="23"/>
  <c r="AI151" i="22"/>
  <c r="AK151" i="22"/>
  <c r="AA348" i="23" l="1"/>
  <c r="AB349" i="23"/>
  <c r="AB348" i="23" l="1"/>
  <c r="AA347" i="23"/>
  <c r="D151" i="22"/>
  <c r="R151" i="22" s="1"/>
  <c r="V151" i="22"/>
  <c r="W151" i="22"/>
  <c r="X151" i="22" l="1"/>
  <c r="AB347" i="23"/>
  <c r="AA346" i="23"/>
  <c r="AI150" i="22"/>
  <c r="AK150" i="22"/>
  <c r="AA345" i="23" l="1"/>
  <c r="AB346" i="23"/>
  <c r="AA344" i="23" l="1"/>
  <c r="AB345" i="23"/>
  <c r="D150" i="22"/>
  <c r="R150" i="22" s="1"/>
  <c r="W150" i="22"/>
  <c r="V150" i="22"/>
  <c r="X150" i="22" l="1"/>
  <c r="AB344" i="23"/>
  <c r="AA343" i="23"/>
  <c r="AI149" i="22"/>
  <c r="AK149" i="22"/>
  <c r="AB343" i="23" l="1"/>
  <c r="AA342" i="23"/>
  <c r="AB342" i="23" l="1"/>
  <c r="AA341" i="23"/>
  <c r="D149" i="22"/>
  <c r="AB341" i="23" l="1"/>
  <c r="AA340" i="23"/>
  <c r="R149" i="22"/>
  <c r="AI148" i="22"/>
  <c r="AK148" i="22"/>
  <c r="W149" i="22"/>
  <c r="V149" i="22"/>
  <c r="X149" i="22" l="1"/>
  <c r="AB340" i="23"/>
  <c r="AA339" i="23"/>
  <c r="AB339" i="23" l="1"/>
  <c r="AA338" i="23"/>
  <c r="D148" i="22"/>
  <c r="R148" i="22" s="1"/>
  <c r="V148" i="22"/>
  <c r="W148" i="22"/>
  <c r="X148" i="22" l="1"/>
  <c r="AA337" i="23"/>
  <c r="AB338" i="23"/>
  <c r="AI147" i="22"/>
  <c r="AK147" i="22"/>
  <c r="AA336" i="23" l="1"/>
  <c r="AB337" i="23"/>
  <c r="AB336" i="23" l="1"/>
  <c r="AA335" i="23"/>
  <c r="D147" i="22"/>
  <c r="AB335" i="23" l="1"/>
  <c r="AA334" i="23"/>
  <c r="R147" i="22"/>
  <c r="AI146" i="22"/>
  <c r="AK146" i="22"/>
  <c r="V147" i="22"/>
  <c r="W147" i="22"/>
  <c r="X147" i="22" l="1"/>
  <c r="AA333" i="23"/>
  <c r="AB334" i="23"/>
  <c r="AA332" i="23" l="1"/>
  <c r="AB333" i="23"/>
  <c r="D146" i="22"/>
  <c r="R146" i="22" l="1"/>
  <c r="AA331" i="23"/>
  <c r="AB332" i="23"/>
  <c r="AI145" i="22"/>
  <c r="AK145" i="22"/>
  <c r="W146" i="22"/>
  <c r="V146" i="22"/>
  <c r="X146" i="22" l="1"/>
  <c r="AB331" i="23"/>
  <c r="AA330" i="23"/>
  <c r="AB330" i="23" l="1"/>
  <c r="AA329" i="23"/>
  <c r="D145" i="22"/>
  <c r="AB329" i="23" l="1"/>
  <c r="AA328" i="23"/>
  <c r="R145" i="22"/>
  <c r="AI144" i="22"/>
  <c r="AK144" i="22"/>
  <c r="V145" i="22"/>
  <c r="W145" i="22"/>
  <c r="X145" i="22" l="1"/>
  <c r="AB328" i="23"/>
  <c r="AA327" i="23"/>
  <c r="AB327" i="23" l="1"/>
  <c r="AA326" i="23"/>
  <c r="D144" i="22"/>
  <c r="R144" i="22" s="1"/>
  <c r="V144" i="22"/>
  <c r="W144" i="22"/>
  <c r="X144" i="22" l="1"/>
  <c r="AA325" i="23"/>
  <c r="AB326" i="23"/>
  <c r="AI143" i="22"/>
  <c r="AK143" i="22"/>
  <c r="AA324" i="23" l="1"/>
  <c r="AB325" i="23"/>
  <c r="AA323" i="23" l="1"/>
  <c r="AB324" i="23"/>
  <c r="D143" i="22"/>
  <c r="R143" i="22" l="1"/>
  <c r="AB323" i="23"/>
  <c r="AA322" i="23"/>
  <c r="AI142" i="22"/>
  <c r="AK142" i="22"/>
  <c r="V143" i="22"/>
  <c r="W143" i="22"/>
  <c r="X143" i="22" l="1"/>
  <c r="AA321" i="23"/>
  <c r="AB322" i="23"/>
  <c r="AA320" i="23" l="1"/>
  <c r="AB321" i="23"/>
  <c r="D142" i="22"/>
  <c r="R142" i="22" l="1"/>
  <c r="AA319" i="23"/>
  <c r="AB320" i="23"/>
  <c r="AI141" i="22"/>
  <c r="AK141" i="22"/>
  <c r="V142" i="22"/>
  <c r="W142" i="22"/>
  <c r="X142" i="22" l="1"/>
  <c r="AB319" i="23"/>
  <c r="AA318" i="23"/>
  <c r="AB318" i="23" l="1"/>
  <c r="AA317" i="23"/>
  <c r="D141" i="22"/>
  <c r="R141" i="22" l="1"/>
  <c r="AA316" i="23"/>
  <c r="AB317" i="23"/>
  <c r="AI140" i="22"/>
  <c r="AK140" i="22"/>
  <c r="W141" i="22"/>
  <c r="V141" i="22"/>
  <c r="X141" i="22" l="1"/>
  <c r="AA315" i="23"/>
  <c r="AB316" i="23"/>
  <c r="AB315" i="23" l="1"/>
  <c r="AA314" i="23"/>
  <c r="D140" i="22"/>
  <c r="R140" i="22" l="1"/>
  <c r="AA313" i="23"/>
  <c r="AB314" i="23"/>
  <c r="AI139" i="22"/>
  <c r="AK139" i="22"/>
  <c r="V140" i="22"/>
  <c r="W140" i="22"/>
  <c r="X140" i="22" l="1"/>
  <c r="AB313" i="23"/>
  <c r="AA312" i="23"/>
  <c r="AA311" i="23" l="1"/>
  <c r="AB312" i="23"/>
  <c r="D139" i="22"/>
  <c r="R139" i="22" s="1"/>
  <c r="W139" i="22"/>
  <c r="V139" i="22"/>
  <c r="X139" i="22" l="1"/>
  <c r="AB311" i="23"/>
  <c r="AA310" i="23"/>
  <c r="AI138" i="22"/>
  <c r="AK138" i="22"/>
  <c r="AA309" i="23" l="1"/>
  <c r="AB310" i="23"/>
  <c r="AB309" i="23" l="1"/>
  <c r="AA308" i="23"/>
  <c r="D138" i="22"/>
  <c r="R138" i="22" s="1"/>
  <c r="W138" i="22"/>
  <c r="V138" i="22"/>
  <c r="X138" i="22" l="1"/>
  <c r="AA307" i="23"/>
  <c r="AB308" i="23"/>
  <c r="AI137" i="22"/>
  <c r="AK137" i="22"/>
  <c r="AB307" i="23" l="1"/>
  <c r="AA306" i="23"/>
  <c r="AB306" i="23" l="1"/>
  <c r="AA305" i="23"/>
  <c r="D137" i="22"/>
  <c r="R137" i="22" l="1"/>
  <c r="AB305" i="23"/>
  <c r="AA304" i="23"/>
  <c r="AI136" i="22"/>
  <c r="AK136" i="22"/>
  <c r="W137" i="22"/>
  <c r="V137" i="22"/>
  <c r="X137" i="22" l="1"/>
  <c r="AB304" i="23"/>
  <c r="AA303" i="23"/>
  <c r="AA302" i="23" l="1"/>
  <c r="AB303" i="23"/>
  <c r="D136" i="22"/>
  <c r="R136" i="22" l="1"/>
  <c r="AB302" i="23"/>
  <c r="AA301" i="23"/>
  <c r="AI135" i="22"/>
  <c r="AK135" i="22"/>
  <c r="W136" i="22"/>
  <c r="V136" i="22"/>
  <c r="X136" i="22" l="1"/>
  <c r="AB301" i="23"/>
  <c r="AA300" i="23"/>
  <c r="AA299" i="23" l="1"/>
  <c r="AB300" i="23"/>
  <c r="D135" i="22"/>
  <c r="R135" i="22" l="1"/>
  <c r="AB299" i="23"/>
  <c r="AA298" i="23"/>
  <c r="AI134" i="22"/>
  <c r="AK134" i="22"/>
  <c r="V135" i="22"/>
  <c r="W135" i="22"/>
  <c r="X135" i="22" l="1"/>
  <c r="AB298" i="23"/>
  <c r="AA297" i="23"/>
  <c r="AA296" i="23" l="1"/>
  <c r="AB297" i="23"/>
  <c r="D134" i="22"/>
  <c r="R134" i="22" l="1"/>
  <c r="AA295" i="23"/>
  <c r="AB296" i="23"/>
  <c r="AI133" i="22"/>
  <c r="AK133" i="22"/>
  <c r="V134" i="22"/>
  <c r="W134" i="22"/>
  <c r="X134" i="22" l="1"/>
  <c r="AB295" i="23"/>
  <c r="AA294" i="23"/>
  <c r="AB294" i="23" l="1"/>
  <c r="AA293" i="23"/>
  <c r="D133" i="22"/>
  <c r="AA292" i="23" l="1"/>
  <c r="AB293" i="23"/>
  <c r="R133" i="22"/>
  <c r="AI132" i="22"/>
  <c r="AK132" i="22"/>
  <c r="W133" i="22"/>
  <c r="V133" i="22"/>
  <c r="X133" i="22" l="1"/>
  <c r="AA291" i="23"/>
  <c r="AB292" i="23"/>
  <c r="AA290" i="23" l="1"/>
  <c r="AB291" i="23"/>
  <c r="D132" i="22"/>
  <c r="R132" i="22" l="1"/>
  <c r="AB290" i="23"/>
  <c r="AA289" i="23"/>
  <c r="AI131" i="22"/>
  <c r="AK131" i="22"/>
  <c r="W132" i="22"/>
  <c r="V132" i="22"/>
  <c r="X132" i="22" l="1"/>
  <c r="AA288" i="23"/>
  <c r="AB289" i="23"/>
  <c r="AB288" i="23" l="1"/>
  <c r="AA287" i="23"/>
  <c r="D131" i="22"/>
  <c r="R131" i="22" l="1"/>
  <c r="AB287" i="23"/>
  <c r="AA286" i="23"/>
  <c r="AI130" i="22"/>
  <c r="AK130" i="22"/>
  <c r="V131" i="22"/>
  <c r="W131" i="22"/>
  <c r="X131" i="22" l="1"/>
  <c r="AB286" i="23"/>
  <c r="AA285" i="23"/>
  <c r="AA284" i="23" l="1"/>
  <c r="AB285" i="23"/>
  <c r="D130" i="22"/>
  <c r="R130" i="22" s="1"/>
  <c r="W130" i="22"/>
  <c r="V130" i="22"/>
  <c r="X130" i="22" l="1"/>
  <c r="AA283" i="23"/>
  <c r="AB284" i="23"/>
  <c r="AI129" i="22"/>
  <c r="AK129" i="22"/>
  <c r="AB283" i="23" l="1"/>
  <c r="AA282" i="23"/>
  <c r="AB282" i="23" l="1"/>
  <c r="AA281" i="23"/>
  <c r="D129" i="22"/>
  <c r="AB281" i="23" l="1"/>
  <c r="AA280" i="23"/>
  <c r="R129" i="22"/>
  <c r="AI128" i="22"/>
  <c r="AK128" i="22"/>
  <c r="W129" i="22"/>
  <c r="V129" i="22"/>
  <c r="X129" i="22" l="1"/>
  <c r="AB280" i="23"/>
  <c r="AA279" i="23"/>
  <c r="AA278" i="23" l="1"/>
  <c r="AB279" i="23"/>
  <c r="D128" i="22"/>
  <c r="R128" i="22" l="1"/>
  <c r="AB278" i="23"/>
  <c r="AA277" i="23"/>
  <c r="AI127" i="22"/>
  <c r="AK127" i="22"/>
  <c r="W128" i="22"/>
  <c r="V128" i="22"/>
  <c r="X128" i="22" l="1"/>
  <c r="AA276" i="23"/>
  <c r="AB277" i="23"/>
  <c r="AB276" i="23" l="1"/>
  <c r="AA275" i="23"/>
  <c r="D127" i="22"/>
  <c r="AB275" i="23" l="1"/>
  <c r="AA274" i="23"/>
  <c r="R127" i="22"/>
  <c r="AI126" i="22"/>
  <c r="AK126" i="22"/>
  <c r="W127" i="22"/>
  <c r="V127" i="22"/>
  <c r="X127" i="22" l="1"/>
  <c r="AA273" i="23"/>
  <c r="AB274" i="23"/>
  <c r="AA272" i="23" l="1"/>
  <c r="AB273" i="23"/>
  <c r="D126" i="22"/>
  <c r="R126" i="22" s="1"/>
  <c r="W126" i="22"/>
  <c r="V126" i="22"/>
  <c r="X126" i="22" l="1"/>
  <c r="AA271" i="23"/>
  <c r="AB272" i="23"/>
  <c r="AI125" i="22"/>
  <c r="AK125" i="22"/>
  <c r="AB271" i="23" l="1"/>
  <c r="AA270" i="23"/>
  <c r="AB270" i="23" l="1"/>
  <c r="AA269" i="23"/>
  <c r="D125" i="22"/>
  <c r="R125" i="22" l="1"/>
  <c r="AB269" i="23"/>
  <c r="AA268" i="23"/>
  <c r="AI124" i="22"/>
  <c r="AK124" i="22"/>
  <c r="W125" i="22"/>
  <c r="V125" i="22"/>
  <c r="X125" i="22" l="1"/>
  <c r="AB268" i="23"/>
  <c r="AA267" i="23"/>
  <c r="AB267" i="23" l="1"/>
  <c r="AA266" i="23"/>
  <c r="D124" i="22"/>
  <c r="AB266" i="23" l="1"/>
  <c r="AA265" i="23"/>
  <c r="R124" i="22"/>
  <c r="AI123" i="22"/>
  <c r="AK123" i="22"/>
  <c r="W124" i="22"/>
  <c r="V124" i="22"/>
  <c r="X124" i="22" l="1"/>
  <c r="AA264" i="23"/>
  <c r="AB265" i="23"/>
  <c r="AB264" i="23" l="1"/>
  <c r="AA263" i="23"/>
  <c r="D123" i="22"/>
  <c r="AB263" i="23" l="1"/>
  <c r="AA262" i="23"/>
  <c r="R123" i="22"/>
  <c r="AI122" i="22"/>
  <c r="AK122" i="22"/>
  <c r="V123" i="22"/>
  <c r="W123" i="22"/>
  <c r="X123" i="22" l="1"/>
  <c r="AA261" i="23"/>
  <c r="AB262" i="23"/>
  <c r="AA260" i="23" l="1"/>
  <c r="AB261" i="23"/>
  <c r="D122" i="22"/>
  <c r="R122" i="22" s="1"/>
  <c r="W122" i="22"/>
  <c r="V122" i="22"/>
  <c r="X122" i="22" l="1"/>
  <c r="AA259" i="23"/>
  <c r="AB260" i="23"/>
  <c r="AI121" i="22"/>
  <c r="AK121" i="22"/>
  <c r="AB259" i="23" l="1"/>
  <c r="AA258" i="23"/>
  <c r="AB258" i="23" l="1"/>
  <c r="AA257" i="23"/>
  <c r="D121" i="22"/>
  <c r="R121" i="22" l="1"/>
  <c r="AA256" i="23"/>
  <c r="AB257" i="23"/>
  <c r="AI120" i="22"/>
  <c r="AK120" i="22"/>
  <c r="W121" i="22"/>
  <c r="V121" i="22"/>
  <c r="X121" i="22" l="1"/>
  <c r="AB256" i="23"/>
  <c r="AA255" i="23"/>
  <c r="AB255" i="23" l="1"/>
  <c r="AA254" i="23"/>
  <c r="D120" i="22"/>
  <c r="R120" i="22" s="1"/>
  <c r="V120" i="22"/>
  <c r="W120" i="22"/>
  <c r="X120" i="22" l="1"/>
  <c r="AA253" i="23"/>
  <c r="AB254" i="23"/>
  <c r="AI119" i="22"/>
  <c r="AK119" i="22"/>
  <c r="AA252" i="23" l="1"/>
  <c r="AB253" i="23"/>
  <c r="AA251" i="23" l="1"/>
  <c r="AB252" i="23"/>
  <c r="D119" i="22"/>
  <c r="R119" i="22" s="1"/>
  <c r="W119" i="22"/>
  <c r="V119" i="22"/>
  <c r="X119" i="22" l="1"/>
  <c r="AA250" i="23"/>
  <c r="AB251" i="23"/>
  <c r="AI118" i="22"/>
  <c r="AK118" i="22"/>
  <c r="AA249" i="23" l="1"/>
  <c r="AB250" i="23"/>
  <c r="AA248" i="23" l="1"/>
  <c r="AB249" i="23"/>
  <c r="D118" i="22"/>
  <c r="R118" i="22" s="1"/>
  <c r="W118" i="22"/>
  <c r="V118" i="22"/>
  <c r="X118" i="22" l="1"/>
  <c r="AA247" i="23"/>
  <c r="AB248" i="23"/>
  <c r="AI117" i="22"/>
  <c r="AK117" i="22"/>
  <c r="AB247" i="23" l="1"/>
  <c r="AA246" i="23"/>
  <c r="AB246" i="23" l="1"/>
  <c r="AA245" i="23"/>
  <c r="D117" i="22"/>
  <c r="R117" i="22" s="1"/>
  <c r="V117" i="22"/>
  <c r="W117" i="22"/>
  <c r="X117" i="22" l="1"/>
  <c r="AB245" i="23"/>
  <c r="AA244" i="23"/>
  <c r="AI116" i="22"/>
  <c r="AK116" i="22"/>
  <c r="AB244" i="23" l="1"/>
  <c r="AA243" i="23"/>
  <c r="AB243" i="23" l="1"/>
  <c r="AA242" i="23"/>
  <c r="D116" i="22"/>
  <c r="AA241" i="23" l="1"/>
  <c r="AB242" i="23"/>
  <c r="R116" i="22"/>
  <c r="AI115" i="22"/>
  <c r="AK115" i="22"/>
  <c r="W116" i="22"/>
  <c r="V116" i="22"/>
  <c r="X116" i="22" l="1"/>
  <c r="AB241" i="23"/>
  <c r="AA240" i="23"/>
  <c r="AA239" i="23" l="1"/>
  <c r="AB240" i="23"/>
  <c r="D115" i="22"/>
  <c r="R115" i="22" s="1"/>
  <c r="V115" i="22"/>
  <c r="W115" i="22"/>
  <c r="X115" i="22" l="1"/>
  <c r="AA238" i="23"/>
  <c r="AB239" i="23"/>
  <c r="AI114" i="22"/>
  <c r="AK114" i="22"/>
  <c r="AA237" i="23" l="1"/>
  <c r="AB238" i="23"/>
  <c r="AA236" i="23" l="1"/>
  <c r="AB237" i="23"/>
  <c r="D114" i="22"/>
  <c r="R114" i="22" s="1"/>
  <c r="V114" i="22"/>
  <c r="W114" i="22"/>
  <c r="X114" i="22" l="1"/>
  <c r="AA235" i="23"/>
  <c r="AB236" i="23"/>
  <c r="AI113" i="22"/>
  <c r="AK113" i="22"/>
  <c r="AA234" i="23" l="1"/>
  <c r="AB235" i="23"/>
  <c r="AB234" i="23" l="1"/>
  <c r="AA233" i="23"/>
  <c r="D113" i="22"/>
  <c r="R113" i="22" l="1"/>
  <c r="AA232" i="23"/>
  <c r="AB233" i="23"/>
  <c r="AI112" i="22"/>
  <c r="AK112" i="22"/>
  <c r="V113" i="22"/>
  <c r="W113" i="22"/>
  <c r="X113" i="22" l="1"/>
  <c r="AA231" i="23"/>
  <c r="AB232" i="23"/>
  <c r="AA230" i="23" l="1"/>
  <c r="AB231" i="23"/>
  <c r="D112" i="22"/>
  <c r="R112" i="22" s="1"/>
  <c r="V112" i="22"/>
  <c r="W112" i="22"/>
  <c r="X112" i="22" l="1"/>
  <c r="AA229" i="23"/>
  <c r="AB230" i="23"/>
  <c r="AI111" i="22"/>
  <c r="AK111" i="22"/>
  <c r="AB229" i="23" l="1"/>
  <c r="AA228" i="23"/>
  <c r="AA227" i="23" l="1"/>
  <c r="AB228" i="23"/>
  <c r="D111" i="22"/>
  <c r="R111" i="22" s="1"/>
  <c r="V111" i="22"/>
  <c r="W111" i="22"/>
  <c r="X111" i="22" l="1"/>
  <c r="AB227" i="23"/>
  <c r="AA226" i="23"/>
  <c r="AI110" i="22"/>
  <c r="AK110" i="22"/>
  <c r="AA225" i="23" l="1"/>
  <c r="AB226" i="23"/>
  <c r="AA224" i="23" l="1"/>
  <c r="AB225" i="23"/>
  <c r="D110" i="22"/>
  <c r="R110" i="22" l="1"/>
  <c r="AB224" i="23"/>
  <c r="AA223" i="23"/>
  <c r="AI109" i="22"/>
  <c r="AK109" i="22"/>
  <c r="V110" i="22"/>
  <c r="W110" i="22"/>
  <c r="X110" i="22" l="1"/>
  <c r="AB223" i="23"/>
  <c r="AA222" i="23"/>
  <c r="AB222" i="23" l="1"/>
  <c r="AA221" i="23"/>
  <c r="D109" i="22"/>
  <c r="AA220" i="23" l="1"/>
  <c r="AB221" i="23"/>
  <c r="R109" i="22"/>
  <c r="AI108" i="22"/>
  <c r="AK108" i="22"/>
  <c r="W109" i="22"/>
  <c r="V109" i="22"/>
  <c r="X109" i="22" l="1"/>
  <c r="AA219" i="23"/>
  <c r="AB220" i="23"/>
  <c r="AA218" i="23" l="1"/>
  <c r="AB219" i="23"/>
  <c r="D108" i="22"/>
  <c r="R108" i="22" s="1"/>
  <c r="V108" i="22"/>
  <c r="W108" i="22"/>
  <c r="X108" i="22" l="1"/>
  <c r="AA217" i="23"/>
  <c r="AB218" i="23"/>
  <c r="AI107" i="22"/>
  <c r="AK107" i="22"/>
  <c r="AB217" i="23" l="1"/>
  <c r="AA216" i="23"/>
  <c r="AB216" i="23" l="1"/>
  <c r="AA215" i="23"/>
  <c r="D107" i="22"/>
  <c r="R107" i="22" l="1"/>
  <c r="AA214" i="23"/>
  <c r="AB215" i="23"/>
  <c r="AI106" i="22"/>
  <c r="AK106" i="22"/>
  <c r="V107" i="22"/>
  <c r="W107" i="22"/>
  <c r="X107" i="22" l="1"/>
  <c r="AA213" i="23"/>
  <c r="AB214" i="23"/>
  <c r="AA212" i="23" l="1"/>
  <c r="AB213" i="23"/>
  <c r="D106" i="22"/>
  <c r="R106" i="22" l="1"/>
  <c r="AA211" i="23"/>
  <c r="AB212" i="23"/>
  <c r="AI105" i="22"/>
  <c r="AK105" i="22"/>
  <c r="V106" i="22"/>
  <c r="W106" i="22"/>
  <c r="X106" i="22" l="1"/>
  <c r="AB211" i="23"/>
  <c r="AA210" i="23"/>
  <c r="AB210" i="23" l="1"/>
  <c r="AA209" i="23"/>
  <c r="D105" i="22"/>
  <c r="R105" i="22" s="1"/>
  <c r="W105" i="22"/>
  <c r="V105" i="22"/>
  <c r="X105" i="22" l="1"/>
  <c r="AA208" i="23"/>
  <c r="AB209" i="23"/>
  <c r="AI104" i="22"/>
  <c r="AK104" i="22"/>
  <c r="AA207" i="23" l="1"/>
  <c r="AB208" i="23"/>
  <c r="AA206" i="23" l="1"/>
  <c r="AB207" i="23"/>
  <c r="D104" i="22"/>
  <c r="R104" i="22" l="1"/>
  <c r="AB206" i="23"/>
  <c r="AA205" i="23"/>
  <c r="AI103" i="22"/>
  <c r="AK103" i="22"/>
  <c r="V104" i="22"/>
  <c r="W104" i="22"/>
  <c r="X104" i="22" l="1"/>
  <c r="AA204" i="23"/>
  <c r="AB205" i="23"/>
  <c r="AB204" i="23" l="1"/>
  <c r="AA203" i="23"/>
  <c r="D103" i="22"/>
  <c r="AB203" i="23" l="1"/>
  <c r="AA202" i="23"/>
  <c r="R103" i="22"/>
  <c r="AI102" i="22"/>
  <c r="AK102" i="22"/>
  <c r="W103" i="22"/>
  <c r="V103" i="22"/>
  <c r="X103" i="22" l="1"/>
  <c r="AA201" i="23"/>
  <c r="AB202" i="23"/>
  <c r="AA200" i="23" l="1"/>
  <c r="AB201" i="23"/>
  <c r="D102" i="22"/>
  <c r="R102" i="22" l="1"/>
  <c r="AA199" i="23"/>
  <c r="AB200" i="23"/>
  <c r="AI101" i="22"/>
  <c r="AK101" i="22"/>
  <c r="V102" i="22"/>
  <c r="W102" i="22"/>
  <c r="X102" i="22" l="1"/>
  <c r="AB199" i="23"/>
  <c r="AA198" i="23"/>
  <c r="AB198" i="23" l="1"/>
  <c r="AA197" i="23"/>
  <c r="D101" i="22"/>
  <c r="R101" i="22" l="1"/>
  <c r="AA196" i="23"/>
  <c r="AB197" i="23"/>
  <c r="AI100" i="22"/>
  <c r="AK100" i="22"/>
  <c r="V101" i="22"/>
  <c r="W101" i="22"/>
  <c r="X101" i="22" l="1"/>
  <c r="AB196" i="23"/>
  <c r="AA195" i="23"/>
  <c r="AA194" i="23" l="1"/>
  <c r="AB195" i="23"/>
  <c r="D100" i="22"/>
  <c r="R100" i="22" l="1"/>
  <c r="AB194" i="23"/>
  <c r="AA193" i="23"/>
  <c r="AI99" i="22"/>
  <c r="AK99" i="22"/>
  <c r="W100" i="22"/>
  <c r="V100" i="22"/>
  <c r="X100" i="22" l="1"/>
  <c r="AB193" i="23"/>
  <c r="AA192" i="23"/>
  <c r="AB192" i="23" l="1"/>
  <c r="AA191" i="23"/>
  <c r="D99" i="22"/>
  <c r="R99" i="22" s="1"/>
  <c r="W99" i="22"/>
  <c r="V99" i="22"/>
  <c r="X99" i="22" l="1"/>
  <c r="AA190" i="23"/>
  <c r="AB191" i="23"/>
  <c r="AI98" i="22"/>
  <c r="AK98" i="22"/>
  <c r="AA189" i="23" l="1"/>
  <c r="AB190" i="23"/>
  <c r="AA188" i="23" l="1"/>
  <c r="AB189" i="23"/>
  <c r="D98" i="22"/>
  <c r="R98" i="22" s="1"/>
  <c r="W98" i="22"/>
  <c r="V98" i="22"/>
  <c r="X98" i="22" l="1"/>
  <c r="AA187" i="23"/>
  <c r="AB188" i="23"/>
  <c r="AI97" i="22"/>
  <c r="AK97" i="22"/>
  <c r="AB187" i="23" l="1"/>
  <c r="AA186" i="23"/>
  <c r="AB186" i="23" l="1"/>
  <c r="AA185" i="23"/>
  <c r="D97" i="22"/>
  <c r="AB185" i="23" l="1"/>
  <c r="AA184" i="23"/>
  <c r="R97" i="22"/>
  <c r="AI96" i="22"/>
  <c r="AK96" i="22"/>
  <c r="W97" i="22"/>
  <c r="V97" i="22"/>
  <c r="X97" i="22" l="1"/>
  <c r="AB184" i="23"/>
  <c r="AA183" i="23"/>
  <c r="AB183" i="23" l="1"/>
  <c r="AA182" i="23"/>
  <c r="D96" i="22"/>
  <c r="R96" i="22" l="1"/>
  <c r="AA181" i="23"/>
  <c r="AB182" i="23"/>
  <c r="AI95" i="22"/>
  <c r="AK95" i="22"/>
  <c r="W96" i="22"/>
  <c r="V96" i="22"/>
  <c r="X96" i="22" l="1"/>
  <c r="AA180" i="23"/>
  <c r="AB181" i="23"/>
  <c r="AB180" i="23" l="1"/>
  <c r="AA179" i="23"/>
  <c r="D95" i="22"/>
  <c r="R95" i="22" s="1"/>
  <c r="V95" i="22"/>
  <c r="W95" i="22"/>
  <c r="X95" i="22" l="1"/>
  <c r="AA178" i="23"/>
  <c r="AB179" i="23"/>
  <c r="AI94" i="22"/>
  <c r="AK94" i="22"/>
  <c r="AA177" i="23" l="1"/>
  <c r="AB178" i="23"/>
  <c r="AA176" i="23" l="1"/>
  <c r="AB177" i="23"/>
  <c r="D94" i="22"/>
  <c r="R94" i="22" s="1"/>
  <c r="V94" i="22"/>
  <c r="W94" i="22"/>
  <c r="X94" i="22" l="1"/>
  <c r="AA175" i="23"/>
  <c r="AB176" i="23"/>
  <c r="AI93" i="22"/>
  <c r="AK93" i="22"/>
  <c r="AB175" i="23" l="1"/>
  <c r="AA174" i="23"/>
  <c r="AB174" i="23" l="1"/>
  <c r="AA173" i="23"/>
  <c r="D93" i="22"/>
  <c r="R93" i="22" s="1"/>
  <c r="V93" i="22"/>
  <c r="W93" i="22"/>
  <c r="X93" i="22" l="1"/>
  <c r="AB173" i="23"/>
  <c r="AA172" i="23"/>
  <c r="AI92" i="22"/>
  <c r="AK92" i="22"/>
  <c r="AB172" i="23" l="1"/>
  <c r="AA171" i="23"/>
  <c r="AB171" i="23" l="1"/>
  <c r="AA170" i="23"/>
  <c r="D92" i="22"/>
  <c r="R92" i="22" l="1"/>
  <c r="AA169" i="23"/>
  <c r="AB170" i="23"/>
  <c r="AI91" i="22"/>
  <c r="AK91" i="22"/>
  <c r="W92" i="22"/>
  <c r="V92" i="22"/>
  <c r="X92" i="22" l="1"/>
  <c r="AA168" i="23"/>
  <c r="AB169" i="23"/>
  <c r="AB168" i="23" l="1"/>
  <c r="AA167" i="23"/>
  <c r="D91" i="22"/>
  <c r="R91" i="22" l="1"/>
  <c r="AA166" i="23"/>
  <c r="AB167" i="23"/>
  <c r="AI90" i="22"/>
  <c r="AK90" i="22"/>
  <c r="W91" i="22"/>
  <c r="V91" i="22"/>
  <c r="X91" i="22" l="1"/>
  <c r="AA165" i="23"/>
  <c r="AB166" i="23"/>
  <c r="AA164" i="23" l="1"/>
  <c r="AB165" i="23"/>
  <c r="D90" i="22"/>
  <c r="AB164" i="23" l="1"/>
  <c r="AA163" i="23"/>
  <c r="R90" i="22"/>
  <c r="AI89" i="22"/>
  <c r="AK89" i="22"/>
  <c r="V90" i="22"/>
  <c r="W90" i="22"/>
  <c r="X90" i="22" l="1"/>
  <c r="AB163" i="23"/>
  <c r="AA162" i="23"/>
  <c r="AB162" i="23" l="1"/>
  <c r="AA161" i="23"/>
  <c r="D89" i="22"/>
  <c r="R89" i="22" l="1"/>
  <c r="AB161" i="23"/>
  <c r="AA160" i="23"/>
  <c r="AI88" i="22"/>
  <c r="AK88" i="22"/>
  <c r="W89" i="22"/>
  <c r="V89" i="22"/>
  <c r="X89" i="22" l="1"/>
  <c r="AB160" i="23"/>
  <c r="AA159" i="23"/>
  <c r="AA158" i="23" l="1"/>
  <c r="AB159" i="23"/>
  <c r="D88" i="22"/>
  <c r="AA157" i="23" l="1"/>
  <c r="AB158" i="23"/>
  <c r="R88" i="22"/>
  <c r="AI87" i="22"/>
  <c r="AK87" i="22"/>
  <c r="W88" i="22"/>
  <c r="V88" i="22"/>
  <c r="X88" i="22" l="1"/>
  <c r="AB157" i="23"/>
  <c r="AA156" i="23"/>
  <c r="AA155" i="23" l="1"/>
  <c r="AB156" i="23"/>
  <c r="D87" i="22"/>
  <c r="R87" i="22" l="1"/>
  <c r="AA154" i="23"/>
  <c r="AB155" i="23"/>
  <c r="AI86" i="22"/>
  <c r="AK86" i="22"/>
  <c r="W87" i="22"/>
  <c r="V87" i="22"/>
  <c r="X87" i="22" l="1"/>
  <c r="AB154" i="23"/>
  <c r="AA153" i="23"/>
  <c r="AA152" i="23" l="1"/>
  <c r="AB153" i="23"/>
  <c r="D86" i="22"/>
  <c r="R86" i="22" l="1"/>
  <c r="AB152" i="23"/>
  <c r="AA151" i="23"/>
  <c r="AI85" i="22"/>
  <c r="AK85" i="22"/>
  <c r="W86" i="22"/>
  <c r="V86" i="22"/>
  <c r="X86" i="22" l="1"/>
  <c r="AB151" i="23"/>
  <c r="AA150" i="23"/>
  <c r="AB150" i="23" l="1"/>
  <c r="AA149" i="23"/>
  <c r="D85" i="22"/>
  <c r="R85" i="22" l="1"/>
  <c r="AB149" i="23"/>
  <c r="AA148" i="23"/>
  <c r="AI84" i="22"/>
  <c r="AK84" i="22"/>
  <c r="V85" i="22"/>
  <c r="W85" i="22"/>
  <c r="X85" i="22" l="1"/>
  <c r="AA147" i="23"/>
  <c r="AB148" i="23"/>
  <c r="AB147" i="23" l="1"/>
  <c r="AA146" i="23"/>
  <c r="D84" i="22"/>
  <c r="R84" i="22" l="1"/>
  <c r="AA145" i="23"/>
  <c r="AB146" i="23"/>
  <c r="AI83" i="22"/>
  <c r="AK83" i="22"/>
  <c r="W84" i="22"/>
  <c r="V84" i="22"/>
  <c r="X84" i="22" l="1"/>
  <c r="AB145" i="23"/>
  <c r="AA144" i="23"/>
  <c r="AB144" i="23" l="1"/>
  <c r="AA143" i="23"/>
  <c r="D83" i="22"/>
  <c r="R83" i="22" l="1"/>
  <c r="AB143" i="23"/>
  <c r="AA142" i="23"/>
  <c r="AI82" i="22"/>
  <c r="AK82" i="22"/>
  <c r="V83" i="22"/>
  <c r="W83" i="22"/>
  <c r="X83" i="22" l="1"/>
  <c r="AA141" i="23"/>
  <c r="AB142" i="23"/>
  <c r="AA140" i="23" l="1"/>
  <c r="AB141" i="23"/>
  <c r="D82" i="22"/>
  <c r="R82" i="22" s="1"/>
  <c r="V82" i="22"/>
  <c r="W82" i="22"/>
  <c r="X82" i="22" l="1"/>
  <c r="AA139" i="23"/>
  <c r="AB140" i="23"/>
  <c r="AI81" i="22"/>
  <c r="AK81" i="22"/>
  <c r="AB139" i="23" l="1"/>
  <c r="AA138" i="23"/>
  <c r="AB138" i="23" l="1"/>
  <c r="AA137" i="23"/>
  <c r="D81" i="22"/>
  <c r="AB137" i="23" l="1"/>
  <c r="AA136" i="23"/>
  <c r="R81" i="22"/>
  <c r="AI80" i="22"/>
  <c r="AK80" i="22"/>
  <c r="W81" i="22"/>
  <c r="V81" i="22"/>
  <c r="X81" i="22" l="1"/>
  <c r="AA135" i="23"/>
  <c r="AB136" i="23"/>
  <c r="AA134" i="23" l="1"/>
  <c r="AB135" i="23"/>
  <c r="D80" i="22"/>
  <c r="R80" i="22" l="1"/>
  <c r="AB134" i="23"/>
  <c r="AA133" i="23"/>
  <c r="AI79" i="22"/>
  <c r="AK79" i="22"/>
  <c r="V80" i="22"/>
  <c r="W80" i="22"/>
  <c r="X80" i="22" l="1"/>
  <c r="AA132" i="23"/>
  <c r="AB133" i="23"/>
  <c r="AB132" i="23" l="1"/>
  <c r="AA131" i="23"/>
  <c r="D79" i="22"/>
  <c r="R79" i="22" s="1"/>
  <c r="V79" i="22"/>
  <c r="W79" i="22"/>
  <c r="X79" i="22" l="1"/>
  <c r="AB131" i="23"/>
  <c r="AA130" i="23"/>
  <c r="AI78" i="22"/>
  <c r="AK78" i="22"/>
  <c r="AA129" i="23" l="1"/>
  <c r="AB130" i="23"/>
  <c r="AA128" i="23" l="1"/>
  <c r="AB129" i="23"/>
  <c r="D78" i="22"/>
  <c r="R78" i="22" s="1"/>
  <c r="V78" i="22"/>
  <c r="W78" i="22"/>
  <c r="X78" i="22" l="1"/>
  <c r="AA127" i="23"/>
  <c r="AB128" i="23"/>
  <c r="AI77" i="22"/>
  <c r="AK77" i="22"/>
  <c r="AB127" i="23" l="1"/>
  <c r="AA126" i="23"/>
  <c r="AB126" i="23" l="1"/>
  <c r="AA125" i="23"/>
  <c r="D77" i="22"/>
  <c r="AB125" i="23" l="1"/>
  <c r="AA124" i="23"/>
  <c r="R77" i="22"/>
  <c r="AI76" i="22"/>
  <c r="AK76" i="22"/>
  <c r="W77" i="22"/>
  <c r="V77" i="22"/>
  <c r="X77" i="22" l="1"/>
  <c r="AB124" i="23"/>
  <c r="AA123" i="23"/>
  <c r="AB123" i="23" l="1"/>
  <c r="AA122" i="23"/>
  <c r="D76" i="22"/>
  <c r="AB122" i="23" l="1"/>
  <c r="AA121" i="23"/>
  <c r="R76" i="22"/>
  <c r="AI75" i="22"/>
  <c r="AK75" i="22"/>
  <c r="W76" i="22"/>
  <c r="V76" i="22"/>
  <c r="X76" i="22" l="1"/>
  <c r="AA120" i="23"/>
  <c r="AB121" i="23"/>
  <c r="AB120" i="23" l="1"/>
  <c r="AA119" i="23"/>
  <c r="D75" i="22"/>
  <c r="R75" i="22" s="1"/>
  <c r="V75" i="22"/>
  <c r="W75" i="22"/>
  <c r="X75" i="22" l="1"/>
  <c r="AB119" i="23"/>
  <c r="AA118" i="23"/>
  <c r="AI74" i="22"/>
  <c r="AK74" i="22"/>
  <c r="AA117" i="23" l="1"/>
  <c r="AB118" i="23"/>
  <c r="AA116" i="23" l="1"/>
  <c r="AB117" i="23"/>
  <c r="D74" i="22"/>
  <c r="R74" i="22" s="1"/>
  <c r="V74" i="22"/>
  <c r="W74" i="22"/>
  <c r="X74" i="22" l="1"/>
  <c r="AA115" i="23"/>
  <c r="AB116" i="23"/>
  <c r="AI73" i="22"/>
  <c r="AK73" i="22"/>
  <c r="AB115" i="23" l="1"/>
  <c r="AA114" i="23"/>
  <c r="AB114" i="23" l="1"/>
  <c r="AA113" i="23"/>
  <c r="D73" i="22"/>
  <c r="AB113" i="23" l="1"/>
  <c r="AA112" i="23"/>
  <c r="R73" i="22"/>
  <c r="AI72" i="22"/>
  <c r="AK72" i="22"/>
  <c r="V73" i="22"/>
  <c r="W73" i="22"/>
  <c r="X73" i="22" l="1"/>
  <c r="AB112" i="23"/>
  <c r="AA111" i="23"/>
  <c r="AB111" i="23" l="1"/>
  <c r="AA110" i="23"/>
  <c r="D72" i="22"/>
  <c r="R72" i="22" s="1"/>
  <c r="W72" i="22"/>
  <c r="V72" i="22"/>
  <c r="X72" i="22" l="1"/>
  <c r="AA109" i="23"/>
  <c r="AB110" i="23"/>
  <c r="AI71" i="22"/>
  <c r="AK71" i="22"/>
  <c r="AA108" i="23" l="1"/>
  <c r="AB109" i="23"/>
  <c r="AA107" i="23" l="1"/>
  <c r="AB108" i="23"/>
  <c r="D71" i="22"/>
  <c r="R71" i="22" l="1"/>
  <c r="AA106" i="23"/>
  <c r="AB107" i="23"/>
  <c r="AI70" i="22"/>
  <c r="AK70" i="22"/>
  <c r="V71" i="22"/>
  <c r="W71" i="22"/>
  <c r="X71" i="22" l="1"/>
  <c r="AA105" i="23"/>
  <c r="AB106" i="23"/>
  <c r="AA104" i="23" l="1"/>
  <c r="AB105" i="23"/>
  <c r="D70" i="22"/>
  <c r="R70" i="22" l="1"/>
  <c r="AA103" i="23"/>
  <c r="AB104" i="23"/>
  <c r="AI69" i="22"/>
  <c r="AK69" i="22"/>
  <c r="V70" i="22"/>
  <c r="W70" i="22"/>
  <c r="X70" i="22" l="1"/>
  <c r="AB103" i="23"/>
  <c r="AA102" i="23"/>
  <c r="AB102" i="23" l="1"/>
  <c r="AA101" i="23"/>
  <c r="D69" i="22"/>
  <c r="R69" i="22" s="1"/>
  <c r="V69" i="22"/>
  <c r="W69" i="22"/>
  <c r="X69" i="22" l="1"/>
  <c r="AB101" i="23"/>
  <c r="AA100" i="23"/>
  <c r="AI68" i="22"/>
  <c r="AK68" i="22"/>
  <c r="AB100" i="23" l="1"/>
  <c r="AA99" i="23"/>
  <c r="AB99" i="23" l="1"/>
  <c r="AA98" i="23"/>
  <c r="D68" i="22"/>
  <c r="R68" i="22" s="1"/>
  <c r="V68" i="22"/>
  <c r="W68" i="22"/>
  <c r="X68" i="22" l="1"/>
  <c r="AA97" i="23"/>
  <c r="AB98" i="23"/>
  <c r="AI67" i="22"/>
  <c r="AK67" i="22"/>
  <c r="AB97" i="23" l="1"/>
  <c r="AA96" i="23"/>
  <c r="AA95" i="23" l="1"/>
  <c r="AB96" i="23"/>
  <c r="D67" i="22"/>
  <c r="AA94" i="23" l="1"/>
  <c r="AB95" i="23"/>
  <c r="R67" i="22"/>
  <c r="AI66" i="22"/>
  <c r="AK66" i="22"/>
  <c r="W67" i="22"/>
  <c r="V67" i="22"/>
  <c r="X67" i="22" l="1"/>
  <c r="AA93" i="23"/>
  <c r="AB94" i="23"/>
  <c r="AA92" i="23" l="1"/>
  <c r="AB93" i="23"/>
  <c r="D66" i="22"/>
  <c r="R66" i="22" l="1"/>
  <c r="AA91" i="23"/>
  <c r="AB92" i="23"/>
  <c r="AI65" i="22"/>
  <c r="AK65" i="22"/>
  <c r="W66" i="22"/>
  <c r="V66" i="22"/>
  <c r="X66" i="22" l="1"/>
  <c r="AB91" i="23"/>
  <c r="AA90" i="23"/>
  <c r="AB90" i="23" l="1"/>
  <c r="AA89" i="23"/>
  <c r="D65" i="22"/>
  <c r="R65" i="22" l="1"/>
  <c r="AB89" i="23"/>
  <c r="AA88" i="23"/>
  <c r="AI64" i="22"/>
  <c r="AK64" i="22"/>
  <c r="W65" i="22"/>
  <c r="V65" i="22"/>
  <c r="X65" i="22" l="1"/>
  <c r="AA87" i="23"/>
  <c r="AB88" i="23"/>
  <c r="AA86" i="23" l="1"/>
  <c r="AB87" i="23"/>
  <c r="D64" i="22"/>
  <c r="R64" i="22" s="1"/>
  <c r="W64" i="22"/>
  <c r="V64" i="22"/>
  <c r="X64" i="22" l="1"/>
  <c r="AA85" i="23"/>
  <c r="AB86" i="23"/>
  <c r="AI63" i="22"/>
  <c r="AK63" i="22"/>
  <c r="AB85" i="23" l="1"/>
  <c r="AA84" i="23"/>
  <c r="AA83" i="23" l="1"/>
  <c r="AB84" i="23"/>
  <c r="D63" i="22"/>
  <c r="R63" i="22" l="1"/>
  <c r="AA82" i="23"/>
  <c r="AB83" i="23"/>
  <c r="AI62" i="22"/>
  <c r="AK62" i="22"/>
  <c r="W63" i="22"/>
  <c r="V63" i="22"/>
  <c r="X63" i="22" l="1"/>
  <c r="AB82" i="23"/>
  <c r="AA81" i="23"/>
  <c r="AA80" i="23" l="1"/>
  <c r="AB81" i="23"/>
  <c r="D62" i="22"/>
  <c r="R62" i="22" l="1"/>
  <c r="AA79" i="23"/>
  <c r="AB80" i="23"/>
  <c r="AI61" i="22"/>
  <c r="AK61" i="22"/>
  <c r="W62" i="22"/>
  <c r="V62" i="22"/>
  <c r="X62" i="22" l="1"/>
  <c r="AB79" i="23"/>
  <c r="AA78" i="23"/>
  <c r="AB78" i="23" l="1"/>
  <c r="AA77" i="23"/>
  <c r="D61" i="22"/>
  <c r="R61" i="22" l="1"/>
  <c r="AA76" i="23"/>
  <c r="AB77" i="23"/>
  <c r="AI60" i="22"/>
  <c r="AK60" i="22"/>
  <c r="W61" i="22"/>
  <c r="V61" i="22"/>
  <c r="X61" i="22" l="1"/>
  <c r="AA75" i="23"/>
  <c r="AB76" i="23"/>
  <c r="AA74" i="23" l="1"/>
  <c r="AB75" i="23"/>
  <c r="D60" i="22"/>
  <c r="AB74" i="23" l="1"/>
  <c r="AA73" i="23"/>
  <c r="R60" i="22"/>
  <c r="AI59" i="22"/>
  <c r="AK59" i="22"/>
  <c r="V60" i="22"/>
  <c r="W60" i="22"/>
  <c r="X60" i="22" l="1"/>
  <c r="AA72" i="23"/>
  <c r="AB73" i="23"/>
  <c r="AA71" i="23" l="1"/>
  <c r="AB72" i="23"/>
  <c r="D59" i="22"/>
  <c r="R59" i="22" l="1"/>
  <c r="AA70" i="23"/>
  <c r="AB71" i="23"/>
  <c r="AI58" i="22"/>
  <c r="AK58" i="22"/>
  <c r="V59" i="22"/>
  <c r="W59" i="22"/>
  <c r="X59" i="22" l="1"/>
  <c r="AB70" i="23"/>
  <c r="AA69" i="23"/>
  <c r="AA68" i="23" l="1"/>
  <c r="AB69" i="23"/>
  <c r="D58" i="22"/>
  <c r="R58" i="22" l="1"/>
  <c r="AA67" i="23"/>
  <c r="AB68" i="23"/>
  <c r="AI57" i="22"/>
  <c r="AK57" i="22"/>
  <c r="V58" i="22"/>
  <c r="W58" i="22"/>
  <c r="X58" i="22" l="1"/>
  <c r="AB67" i="23"/>
  <c r="AA66" i="23"/>
  <c r="AB66" i="23" l="1"/>
  <c r="AA65" i="23"/>
  <c r="D57" i="22"/>
  <c r="AB65" i="23" l="1"/>
  <c r="AA64" i="23"/>
  <c r="R57" i="22"/>
  <c r="AI56" i="22"/>
  <c r="AK56" i="22"/>
  <c r="W57" i="22"/>
  <c r="V57" i="22"/>
  <c r="X57" i="22" l="1"/>
  <c r="AA63" i="23"/>
  <c r="AB64" i="23"/>
  <c r="AB63" i="23" l="1"/>
  <c r="AA62" i="23"/>
  <c r="D56" i="22"/>
  <c r="AA61" i="23" l="1"/>
  <c r="AB62" i="23"/>
  <c r="R56" i="22"/>
  <c r="AI55" i="22"/>
  <c r="AK55" i="22"/>
  <c r="W56" i="22"/>
  <c r="V56" i="22"/>
  <c r="X56" i="22" l="1"/>
  <c r="AA60" i="23"/>
  <c r="AB61" i="23"/>
  <c r="AB60" i="23" l="1"/>
  <c r="AA59" i="23"/>
  <c r="D55" i="22"/>
  <c r="AB59" i="23" l="1"/>
  <c r="AA58" i="23"/>
  <c r="R55" i="22"/>
  <c r="AI54" i="22"/>
  <c r="AK54" i="22"/>
  <c r="V55" i="22"/>
  <c r="W55" i="22"/>
  <c r="X55" i="22" l="1"/>
  <c r="AB58" i="23"/>
  <c r="AA57" i="23"/>
  <c r="AA56" i="23" l="1"/>
  <c r="AB57" i="23"/>
  <c r="D54" i="22"/>
  <c r="AA55" i="23" l="1"/>
  <c r="AB56" i="23"/>
  <c r="R54" i="22"/>
  <c r="AI53" i="22"/>
  <c r="AK53" i="22"/>
  <c r="V54" i="22"/>
  <c r="W54" i="22"/>
  <c r="X54" i="22" l="1"/>
  <c r="AB55" i="23"/>
  <c r="AA54" i="23"/>
  <c r="AB54" i="23" l="1"/>
  <c r="AA53" i="23"/>
  <c r="D53" i="22"/>
  <c r="R53" i="22" l="1"/>
  <c r="AB53" i="23"/>
  <c r="AA52" i="23"/>
  <c r="AI52" i="22"/>
  <c r="AK52" i="22"/>
  <c r="V53" i="22"/>
  <c r="W53" i="22"/>
  <c r="X53" i="22" l="1"/>
  <c r="AB52" i="23"/>
  <c r="AA51" i="23"/>
  <c r="AB51" i="23" l="1"/>
  <c r="AA50" i="23"/>
  <c r="D52" i="22"/>
  <c r="R52" i="22" l="1"/>
  <c r="AB50" i="23"/>
  <c r="AA49" i="23"/>
  <c r="AI51" i="22"/>
  <c r="AK51" i="22"/>
  <c r="V52" i="22"/>
  <c r="W52" i="22"/>
  <c r="X52" i="22" l="1"/>
  <c r="AA48" i="23"/>
  <c r="AB49" i="23"/>
  <c r="AB48" i="23" l="1"/>
  <c r="AA47" i="23"/>
  <c r="D51" i="22"/>
  <c r="AB47" i="23" l="1"/>
  <c r="AA46" i="23"/>
  <c r="R51" i="22"/>
  <c r="AI50" i="22"/>
  <c r="AK50" i="22"/>
  <c r="V51" i="22"/>
  <c r="W51" i="22"/>
  <c r="X51" i="22" l="1"/>
  <c r="AA45" i="23"/>
  <c r="AB46" i="23"/>
  <c r="AA44" i="23" l="1"/>
  <c r="AB45" i="23"/>
  <c r="D50" i="22"/>
  <c r="R50" i="22" l="1"/>
  <c r="AA43" i="23"/>
  <c r="AB44" i="23"/>
  <c r="AI49" i="22"/>
  <c r="AK49" i="22"/>
  <c r="V50" i="22"/>
  <c r="W50" i="22"/>
  <c r="X50" i="22" l="1"/>
  <c r="AB43" i="23"/>
  <c r="AA42" i="23"/>
  <c r="AB42" i="23" l="1"/>
  <c r="AA41" i="23"/>
  <c r="D49" i="22"/>
  <c r="R49" i="22" l="1"/>
  <c r="AB41" i="23"/>
  <c r="AA40" i="23"/>
  <c r="AI48" i="22"/>
  <c r="AK48" i="22"/>
  <c r="V49" i="22"/>
  <c r="W49" i="22"/>
  <c r="X49" i="22" l="1"/>
  <c r="AB40" i="23"/>
  <c r="AA39" i="23"/>
  <c r="AA38" i="23" l="1"/>
  <c r="AB39" i="23"/>
  <c r="D48" i="22"/>
  <c r="R48" i="22" s="1"/>
  <c r="W48" i="22"/>
  <c r="V48" i="22"/>
  <c r="X48" i="22" l="1"/>
  <c r="AA37" i="23"/>
  <c r="AB38" i="23"/>
  <c r="AI47" i="22"/>
  <c r="AK47" i="22"/>
  <c r="AA36" i="23" l="1"/>
  <c r="AB37" i="23"/>
  <c r="AA35" i="23" l="1"/>
  <c r="AB36" i="23"/>
  <c r="D47" i="22"/>
  <c r="R47" i="22" l="1"/>
  <c r="AA34" i="23"/>
  <c r="AB35" i="23"/>
  <c r="AI46" i="22"/>
  <c r="AK46" i="22"/>
  <c r="V47" i="22"/>
  <c r="W47" i="22"/>
  <c r="X47" i="22" l="1"/>
  <c r="AA33" i="23"/>
  <c r="AB34" i="23"/>
  <c r="AA32" i="23" l="1"/>
  <c r="AB33" i="23"/>
  <c r="D46" i="22"/>
  <c r="R46" i="22" s="1"/>
  <c r="W46" i="22"/>
  <c r="V46" i="22"/>
  <c r="X46" i="22" l="1"/>
  <c r="AA31" i="23"/>
  <c r="AB32" i="23"/>
  <c r="AI45" i="22"/>
  <c r="AK45" i="22"/>
  <c r="AB31" i="23" l="1"/>
  <c r="AA30" i="23"/>
  <c r="AB30" i="23" l="1"/>
  <c r="AA29" i="23"/>
  <c r="D45" i="22"/>
  <c r="R45" i="22" s="1"/>
  <c r="W45" i="22"/>
  <c r="V45" i="22"/>
  <c r="X45" i="22" l="1"/>
  <c r="AA28" i="23"/>
  <c r="AB29" i="23"/>
  <c r="AI44" i="22"/>
  <c r="AK44" i="22"/>
  <c r="AB28" i="23" l="1"/>
  <c r="AA27" i="23"/>
  <c r="AA26" i="23" l="1"/>
  <c r="AB27" i="23"/>
  <c r="D44" i="22"/>
  <c r="R44" i="22" l="1"/>
  <c r="AB26" i="23"/>
  <c r="AA25" i="23"/>
  <c r="AI43" i="22"/>
  <c r="AK43" i="22"/>
  <c r="V44" i="22"/>
  <c r="W44" i="22"/>
  <c r="X44" i="22" l="1"/>
  <c r="AB25" i="23"/>
  <c r="AA24" i="23"/>
  <c r="AA23" i="23" l="1"/>
  <c r="AB24" i="23"/>
  <c r="D43" i="22"/>
  <c r="R43" i="22" s="1"/>
  <c r="V43" i="22"/>
  <c r="W43" i="22"/>
  <c r="X43" i="22" l="1"/>
  <c r="AA22" i="23"/>
  <c r="AB23" i="23"/>
  <c r="AI42" i="22"/>
  <c r="AK42" i="22"/>
  <c r="AA20" i="23" l="1"/>
  <c r="AB22" i="23"/>
  <c r="D42" i="22"/>
  <c r="R42" i="22" l="1"/>
  <c r="AI41" i="22"/>
  <c r="AK41" i="22"/>
  <c r="V42" i="22"/>
  <c r="W42" i="22"/>
  <c r="X42" i="22" l="1"/>
  <c r="D41" i="22"/>
  <c r="R41" i="22" l="1"/>
  <c r="AI40" i="22"/>
  <c r="AK40" i="22"/>
  <c r="V41" i="22"/>
  <c r="W41" i="22"/>
  <c r="X41" i="22" l="1"/>
  <c r="D40" i="22"/>
  <c r="R40" i="22" l="1"/>
  <c r="AI39" i="22"/>
  <c r="AK39" i="22"/>
  <c r="V40" i="22"/>
  <c r="W40" i="22"/>
  <c r="X40" i="22" l="1"/>
  <c r="D39" i="22"/>
  <c r="R39" i="22" l="1"/>
  <c r="AI38" i="22"/>
  <c r="AK38" i="22"/>
  <c r="V39" i="22"/>
  <c r="W39" i="22"/>
  <c r="X39" i="22" l="1"/>
  <c r="D38" i="22"/>
  <c r="R38" i="22" l="1"/>
  <c r="AI37" i="22"/>
  <c r="AK37" i="22"/>
  <c r="V38" i="22"/>
  <c r="W38" i="22"/>
  <c r="X38" i="22" l="1"/>
  <c r="D37" i="22"/>
  <c r="R37" i="22" l="1"/>
  <c r="AI36" i="22"/>
  <c r="AK36" i="22"/>
  <c r="V37" i="22"/>
  <c r="W37" i="22"/>
  <c r="X37" i="22" l="1"/>
  <c r="D36" i="22"/>
  <c r="R36" i="22" s="1"/>
  <c r="W36" i="22"/>
  <c r="V36" i="22"/>
  <c r="X36" i="22" l="1"/>
  <c r="AI35" i="22"/>
  <c r="D35" i="22"/>
  <c r="R35" i="22" s="1"/>
  <c r="AK35" i="22"/>
  <c r="V35" i="22"/>
  <c r="W35" i="22"/>
  <c r="X35" i="22" l="1"/>
  <c r="AI34" i="22"/>
  <c r="D34" i="22"/>
  <c r="AK34" i="22"/>
  <c r="R34" i="22" l="1"/>
  <c r="AI33" i="22"/>
  <c r="AK33" i="22"/>
  <c r="V34" i="22"/>
  <c r="W34" i="22"/>
  <c r="X34" i="22" l="1"/>
  <c r="D33" i="22"/>
  <c r="R33" i="22" s="1"/>
  <c r="V33" i="22"/>
  <c r="W33" i="22"/>
  <c r="X33" i="22" l="1"/>
  <c r="AI32" i="22"/>
  <c r="D32" i="22"/>
  <c r="AK32" i="22"/>
  <c r="R32" i="22" l="1"/>
  <c r="AI31" i="22"/>
  <c r="AK31" i="22"/>
  <c r="V32" i="22"/>
  <c r="W32" i="22"/>
  <c r="X32" i="22" l="1"/>
  <c r="D31" i="22"/>
  <c r="R31" i="22" l="1"/>
  <c r="AI30" i="22"/>
  <c r="AK30" i="22"/>
  <c r="V31" i="22"/>
  <c r="W31" i="22"/>
  <c r="X31" i="22" l="1"/>
  <c r="D30" i="22"/>
  <c r="R30" i="22" l="1"/>
  <c r="AI29" i="22"/>
  <c r="AK29" i="22"/>
  <c r="V30" i="22"/>
  <c r="W30" i="22"/>
  <c r="X30" i="22" l="1"/>
  <c r="D29" i="22"/>
  <c r="R29" i="22" l="1"/>
  <c r="AI28" i="22"/>
  <c r="AK28" i="22"/>
  <c r="W29" i="22"/>
  <c r="V29" i="22"/>
  <c r="X29" i="22" l="1"/>
  <c r="D28" i="22"/>
  <c r="R28" i="22" l="1"/>
  <c r="AI27" i="22"/>
  <c r="AK27" i="22"/>
  <c r="V28" i="22"/>
  <c r="W28" i="22"/>
  <c r="X28" i="22" l="1"/>
  <c r="D27" i="22"/>
  <c r="R27" i="22" l="1"/>
  <c r="AI26" i="22"/>
  <c r="AK26" i="22"/>
  <c r="V27" i="22"/>
  <c r="W27" i="22"/>
  <c r="X27" i="22" l="1"/>
  <c r="D26" i="22"/>
  <c r="R26" i="22" l="1"/>
  <c r="AI25" i="22"/>
  <c r="AK25" i="22"/>
  <c r="V26" i="22"/>
  <c r="W26" i="22"/>
  <c r="X26" i="22" l="1"/>
  <c r="D25" i="22"/>
  <c r="R25" i="22" l="1"/>
  <c r="AI24" i="22"/>
  <c r="AK24" i="22"/>
  <c r="V25" i="22"/>
  <c r="W25" i="22"/>
  <c r="X25" i="22" l="1"/>
  <c r="D24" i="22"/>
  <c r="R24" i="22" l="1"/>
  <c r="AI23" i="22"/>
  <c r="AK23" i="22"/>
  <c r="V24" i="22"/>
  <c r="W24" i="22"/>
  <c r="X24" i="22" l="1"/>
  <c r="D23" i="22"/>
  <c r="R23" i="22" s="1"/>
  <c r="W23" i="22"/>
  <c r="V23" i="22"/>
  <c r="X23" i="22" l="1"/>
  <c r="AI22" i="22"/>
  <c r="D22" i="22"/>
  <c r="R22" i="22" s="1"/>
  <c r="E21" i="22"/>
  <c r="N21" i="22" s="1"/>
  <c r="D21" i="22"/>
  <c r="AK22" i="22"/>
  <c r="V22" i="22"/>
  <c r="W22" i="22"/>
  <c r="X22" i="22" l="1"/>
  <c r="AL15" i="22"/>
  <c r="AJ13" i="22"/>
  <c r="F13" i="22"/>
  <c r="F11" i="22"/>
  <c r="F12" i="22" s="1"/>
  <c r="AI10" i="22"/>
  <c r="I8" i="22"/>
  <c r="AJ7" i="22"/>
  <c r="N7" i="22"/>
  <c r="AJ6" i="22"/>
  <c r="N6" i="22"/>
  <c r="AJ19" i="22" l="1"/>
  <c r="AK13" i="22"/>
  <c r="AJ15" i="22" s="1"/>
  <c r="E381" i="22"/>
  <c r="H381" i="22"/>
  <c r="G381" i="22"/>
  <c r="F381" i="22"/>
  <c r="O381" i="22"/>
  <c r="P381" i="22"/>
  <c r="N381" i="22"/>
  <c r="O380" i="22"/>
  <c r="F380" i="22"/>
  <c r="N380" i="22"/>
  <c r="H380" i="22"/>
  <c r="G380" i="22"/>
  <c r="P380" i="22"/>
  <c r="E380" i="22"/>
  <c r="P379" i="22"/>
  <c r="O379" i="22"/>
  <c r="N379" i="22"/>
  <c r="H379" i="22"/>
  <c r="F379" i="22"/>
  <c r="E379" i="22"/>
  <c r="G379" i="22"/>
  <c r="H378" i="22"/>
  <c r="P378" i="22"/>
  <c r="O378" i="22"/>
  <c r="N378" i="22"/>
  <c r="G378" i="22"/>
  <c r="F378" i="22"/>
  <c r="E378" i="22"/>
  <c r="N377" i="22"/>
  <c r="H377" i="22"/>
  <c r="F377" i="22"/>
  <c r="E377" i="22"/>
  <c r="P377" i="22"/>
  <c r="O377" i="22"/>
  <c r="G377" i="22"/>
  <c r="H376" i="22"/>
  <c r="G376" i="22"/>
  <c r="N376" i="22"/>
  <c r="E376" i="22"/>
  <c r="P376" i="22"/>
  <c r="F376" i="22"/>
  <c r="O376" i="22"/>
  <c r="H375" i="22"/>
  <c r="G375" i="22"/>
  <c r="F375" i="22"/>
  <c r="P375" i="22"/>
  <c r="N375" i="22"/>
  <c r="E375" i="22"/>
  <c r="O375" i="22"/>
  <c r="H374" i="22"/>
  <c r="E374" i="22"/>
  <c r="G374" i="22"/>
  <c r="F374" i="22"/>
  <c r="P374" i="22"/>
  <c r="O374" i="22"/>
  <c r="N374" i="22"/>
  <c r="G373" i="22"/>
  <c r="F373" i="22"/>
  <c r="E373" i="22"/>
  <c r="O373" i="22"/>
  <c r="P373" i="22"/>
  <c r="H373" i="22"/>
  <c r="N373" i="22"/>
  <c r="O372" i="22"/>
  <c r="N372" i="22"/>
  <c r="F372" i="22"/>
  <c r="P372" i="22"/>
  <c r="H372" i="22"/>
  <c r="E372" i="22"/>
  <c r="G372" i="22"/>
  <c r="H371" i="22"/>
  <c r="F371" i="22"/>
  <c r="E371" i="22"/>
  <c r="G371" i="22"/>
  <c r="P371" i="22"/>
  <c r="O371" i="22"/>
  <c r="N371" i="22"/>
  <c r="O370" i="22"/>
  <c r="G370" i="22"/>
  <c r="F370" i="22"/>
  <c r="E370" i="22"/>
  <c r="N370" i="22"/>
  <c r="P370" i="22"/>
  <c r="H370" i="22"/>
  <c r="P369" i="22"/>
  <c r="O369" i="22"/>
  <c r="N369" i="22"/>
  <c r="E369" i="22"/>
  <c r="G369" i="22"/>
  <c r="H369" i="22"/>
  <c r="F369" i="22"/>
  <c r="N368" i="22"/>
  <c r="H368" i="22"/>
  <c r="P368" i="22"/>
  <c r="O368" i="22"/>
  <c r="E368" i="22"/>
  <c r="G368" i="22"/>
  <c r="F368" i="22"/>
  <c r="G367" i="22"/>
  <c r="E367" i="22"/>
  <c r="P367" i="22"/>
  <c r="O367" i="22"/>
  <c r="H367" i="22"/>
  <c r="F367" i="22"/>
  <c r="N367" i="22"/>
  <c r="E366" i="22"/>
  <c r="P366" i="22"/>
  <c r="O366" i="22"/>
  <c r="N366" i="22"/>
  <c r="F366" i="22"/>
  <c r="H366" i="22"/>
  <c r="G366" i="22"/>
  <c r="E365" i="22"/>
  <c r="P365" i="22"/>
  <c r="O365" i="22"/>
  <c r="N365" i="22"/>
  <c r="H365" i="22"/>
  <c r="G365" i="22"/>
  <c r="F365" i="22"/>
  <c r="P364" i="22"/>
  <c r="O364" i="22"/>
  <c r="N364" i="22"/>
  <c r="G364" i="22"/>
  <c r="F364" i="22"/>
  <c r="H364" i="22"/>
  <c r="E364" i="22"/>
  <c r="O363" i="22"/>
  <c r="N363" i="22"/>
  <c r="G363" i="22"/>
  <c r="P363" i="22"/>
  <c r="F363" i="22"/>
  <c r="E363" i="22"/>
  <c r="H363" i="22"/>
  <c r="H362" i="22"/>
  <c r="F362" i="22"/>
  <c r="E362" i="22"/>
  <c r="P362" i="22"/>
  <c r="G362" i="22"/>
  <c r="O362" i="22"/>
  <c r="N362" i="22"/>
  <c r="H361" i="22"/>
  <c r="F361" i="22"/>
  <c r="O361" i="22"/>
  <c r="G361" i="22"/>
  <c r="E361" i="22"/>
  <c r="P361" i="22"/>
  <c r="N361" i="22"/>
  <c r="O360" i="22"/>
  <c r="H360" i="22"/>
  <c r="N360" i="22"/>
  <c r="G360" i="22"/>
  <c r="F360" i="22"/>
  <c r="E360" i="22"/>
  <c r="P360" i="22"/>
  <c r="O359" i="22"/>
  <c r="N359" i="22"/>
  <c r="G359" i="22"/>
  <c r="E359" i="22"/>
  <c r="P359" i="22"/>
  <c r="H359" i="22"/>
  <c r="F359" i="22"/>
  <c r="H358" i="22"/>
  <c r="G358" i="22"/>
  <c r="P358" i="22"/>
  <c r="O358" i="22"/>
  <c r="E358" i="22"/>
  <c r="F358" i="22"/>
  <c r="N358" i="22"/>
  <c r="H357" i="22"/>
  <c r="F357" i="22"/>
  <c r="E357" i="22"/>
  <c r="N357" i="22"/>
  <c r="G357" i="22"/>
  <c r="P357" i="22"/>
  <c r="O357" i="22"/>
  <c r="O356" i="22"/>
  <c r="N356" i="22"/>
  <c r="H356" i="22"/>
  <c r="G356" i="22"/>
  <c r="F356" i="22"/>
  <c r="E356" i="22"/>
  <c r="P356" i="22"/>
  <c r="P355" i="22"/>
  <c r="O355" i="22"/>
  <c r="N355" i="22"/>
  <c r="G355" i="22"/>
  <c r="F355" i="22"/>
  <c r="E355" i="22"/>
  <c r="H355" i="22"/>
  <c r="P354" i="22"/>
  <c r="O354" i="22"/>
  <c r="G354" i="22"/>
  <c r="F354" i="22"/>
  <c r="N354" i="22"/>
  <c r="H354" i="22"/>
  <c r="E354" i="22"/>
  <c r="P353" i="22"/>
  <c r="O353" i="22"/>
  <c r="H353" i="22"/>
  <c r="F353" i="22"/>
  <c r="E353" i="22"/>
  <c r="N353" i="22"/>
  <c r="G353" i="22"/>
  <c r="N352" i="22"/>
  <c r="G352" i="22"/>
  <c r="E352" i="22"/>
  <c r="O352" i="22"/>
  <c r="H352" i="22"/>
  <c r="F352" i="22"/>
  <c r="P352" i="22"/>
  <c r="F351" i="22"/>
  <c r="E351" i="22"/>
  <c r="H351" i="22"/>
  <c r="P351" i="22"/>
  <c r="O351" i="22"/>
  <c r="G351" i="22"/>
  <c r="N351" i="22"/>
  <c r="G350" i="22"/>
  <c r="E350" i="22"/>
  <c r="P350" i="22"/>
  <c r="F350" i="22"/>
  <c r="O350" i="22"/>
  <c r="N350" i="22"/>
  <c r="H350" i="22"/>
  <c r="E349" i="22"/>
  <c r="G349" i="22"/>
  <c r="F349" i="22"/>
  <c r="P349" i="22"/>
  <c r="O349" i="22"/>
  <c r="H349" i="22"/>
  <c r="N349" i="22"/>
  <c r="H348" i="22"/>
  <c r="G348" i="22"/>
  <c r="F348" i="22"/>
  <c r="E348" i="22"/>
  <c r="O348" i="22"/>
  <c r="P348" i="22"/>
  <c r="N348" i="22"/>
  <c r="H347" i="22"/>
  <c r="G347" i="22"/>
  <c r="F347" i="22"/>
  <c r="E347" i="22"/>
  <c r="P347" i="22"/>
  <c r="O347" i="22"/>
  <c r="N347" i="22"/>
  <c r="H346" i="22"/>
  <c r="G346" i="22"/>
  <c r="E346" i="22"/>
  <c r="P346" i="22"/>
  <c r="O346" i="22"/>
  <c r="F346" i="22"/>
  <c r="N346" i="22"/>
  <c r="P345" i="22"/>
  <c r="H345" i="22"/>
  <c r="G345" i="22"/>
  <c r="F345" i="22"/>
  <c r="E345" i="22"/>
  <c r="O345" i="22"/>
  <c r="N345" i="22"/>
  <c r="G344" i="22"/>
  <c r="H344" i="22"/>
  <c r="E344" i="22"/>
  <c r="F344" i="22"/>
  <c r="P344" i="22"/>
  <c r="O344" i="22"/>
  <c r="N344" i="22"/>
  <c r="G343" i="22"/>
  <c r="P343" i="22"/>
  <c r="F343" i="22"/>
  <c r="E343" i="22"/>
  <c r="N343" i="22"/>
  <c r="O343" i="22"/>
  <c r="H343" i="22"/>
  <c r="N342" i="22"/>
  <c r="F342" i="22"/>
  <c r="G342" i="22"/>
  <c r="E342" i="22"/>
  <c r="H342" i="22"/>
  <c r="O342" i="22"/>
  <c r="P342" i="22"/>
  <c r="H341" i="22"/>
  <c r="F341" i="22"/>
  <c r="O341" i="22"/>
  <c r="N341" i="22"/>
  <c r="G341" i="22"/>
  <c r="P341" i="22"/>
  <c r="E341" i="22"/>
  <c r="O340" i="22"/>
  <c r="G340" i="22"/>
  <c r="F340" i="22"/>
  <c r="N340" i="22"/>
  <c r="E340" i="22"/>
  <c r="P340" i="22"/>
  <c r="H340" i="22"/>
  <c r="P339" i="22"/>
  <c r="O339" i="22"/>
  <c r="G339" i="22"/>
  <c r="F339" i="22"/>
  <c r="N339" i="22"/>
  <c r="H339" i="22"/>
  <c r="E339" i="22"/>
  <c r="H338" i="22"/>
  <c r="G338" i="22"/>
  <c r="F338" i="22"/>
  <c r="E338" i="22"/>
  <c r="P338" i="22"/>
  <c r="O338" i="22"/>
  <c r="N338" i="22"/>
  <c r="H337" i="22"/>
  <c r="G337" i="22"/>
  <c r="F337" i="22"/>
  <c r="N337" i="22"/>
  <c r="E337" i="22"/>
  <c r="P337" i="22"/>
  <c r="O337" i="22"/>
  <c r="H336" i="22"/>
  <c r="G336" i="22"/>
  <c r="F336" i="22"/>
  <c r="E336" i="22"/>
  <c r="P336" i="22"/>
  <c r="O336" i="22"/>
  <c r="N336" i="22"/>
  <c r="H335" i="22"/>
  <c r="G335" i="22"/>
  <c r="E335" i="22"/>
  <c r="P335" i="22"/>
  <c r="F335" i="22"/>
  <c r="O335" i="22"/>
  <c r="N335" i="22"/>
  <c r="G334" i="22"/>
  <c r="E334" i="22"/>
  <c r="O334" i="22"/>
  <c r="H334" i="22"/>
  <c r="F334" i="22"/>
  <c r="N334" i="22"/>
  <c r="P334" i="22"/>
  <c r="H333" i="22"/>
  <c r="G333" i="22"/>
  <c r="P333" i="22"/>
  <c r="O333" i="22"/>
  <c r="N333" i="22"/>
  <c r="E333" i="22"/>
  <c r="F333" i="22"/>
  <c r="F332" i="22"/>
  <c r="E332" i="22"/>
  <c r="O332" i="22"/>
  <c r="H332" i="22"/>
  <c r="P332" i="22"/>
  <c r="G332" i="22"/>
  <c r="N332" i="22"/>
  <c r="N331" i="22"/>
  <c r="H331" i="22"/>
  <c r="G331" i="22"/>
  <c r="O331" i="22"/>
  <c r="E331" i="22"/>
  <c r="P331" i="22"/>
  <c r="F331" i="22"/>
  <c r="G330" i="22"/>
  <c r="P330" i="22"/>
  <c r="F330" i="22"/>
  <c r="O330" i="22"/>
  <c r="H330" i="22"/>
  <c r="N330" i="22"/>
  <c r="E330" i="22"/>
  <c r="H329" i="22"/>
  <c r="E329" i="22"/>
  <c r="O329" i="22"/>
  <c r="G329" i="22"/>
  <c r="F329" i="22"/>
  <c r="N329" i="22"/>
  <c r="P329" i="22"/>
  <c r="E328" i="22"/>
  <c r="O328" i="22"/>
  <c r="P328" i="22"/>
  <c r="N328" i="22"/>
  <c r="H328" i="22"/>
  <c r="G328" i="22"/>
  <c r="F328" i="22"/>
  <c r="F327" i="22"/>
  <c r="G327" i="22"/>
  <c r="H327" i="22"/>
  <c r="P327" i="22"/>
  <c r="O327" i="22"/>
  <c r="N327" i="22"/>
  <c r="E327" i="22"/>
  <c r="H326" i="22"/>
  <c r="P326" i="22"/>
  <c r="O326" i="22"/>
  <c r="N326" i="22"/>
  <c r="G326" i="22"/>
  <c r="F326" i="22"/>
  <c r="E326" i="22"/>
  <c r="H325" i="22"/>
  <c r="G325" i="22"/>
  <c r="O325" i="22"/>
  <c r="F325" i="22"/>
  <c r="E325" i="22"/>
  <c r="P325" i="22"/>
  <c r="N325" i="22"/>
  <c r="E324" i="22"/>
  <c r="P324" i="22"/>
  <c r="O324" i="22"/>
  <c r="H324" i="22"/>
  <c r="G324" i="22"/>
  <c r="N324" i="22"/>
  <c r="F324" i="22"/>
  <c r="O323" i="22"/>
  <c r="N323" i="22"/>
  <c r="F323" i="22"/>
  <c r="E323" i="22"/>
  <c r="P323" i="22"/>
  <c r="H323" i="22"/>
  <c r="G323" i="22"/>
  <c r="E322" i="22"/>
  <c r="P322" i="22"/>
  <c r="O322" i="22"/>
  <c r="N322" i="22"/>
  <c r="H322" i="22"/>
  <c r="G322" i="22"/>
  <c r="F322" i="22"/>
  <c r="AL16" i="22"/>
  <c r="G11" i="22"/>
  <c r="G22" i="22" s="1"/>
  <c r="S20" i="22"/>
  <c r="E20" i="22"/>
  <c r="G13" i="22"/>
  <c r="AI381" i="21"/>
  <c r="S333" i="22" l="1"/>
  <c r="I375" i="22"/>
  <c r="K375" i="22" s="1"/>
  <c r="S339" i="22"/>
  <c r="S363" i="22"/>
  <c r="S379" i="22"/>
  <c r="S373" i="22"/>
  <c r="I326" i="22"/>
  <c r="K326" i="22" s="1"/>
  <c r="I333" i="22"/>
  <c r="K333" i="22" s="1"/>
  <c r="S370" i="22"/>
  <c r="S357" i="22"/>
  <c r="I376" i="22"/>
  <c r="K376" i="22" s="1"/>
  <c r="S338" i="22"/>
  <c r="S345" i="22"/>
  <c r="S381" i="22"/>
  <c r="I329" i="22"/>
  <c r="J329" i="22" s="1"/>
  <c r="L329" i="22" s="1"/>
  <c r="I331" i="22"/>
  <c r="K331" i="22" s="1"/>
  <c r="S323" i="22"/>
  <c r="S328" i="22"/>
  <c r="S331" i="22"/>
  <c r="S336" i="22"/>
  <c r="S348" i="22"/>
  <c r="I352" i="22"/>
  <c r="J352" i="22" s="1"/>
  <c r="L352" i="22" s="1"/>
  <c r="I359" i="22"/>
  <c r="K359" i="22" s="1"/>
  <c r="I374" i="22"/>
  <c r="J374" i="22" s="1"/>
  <c r="L374" i="22" s="1"/>
  <c r="S341" i="22"/>
  <c r="S376" i="22"/>
  <c r="S326" i="22"/>
  <c r="S362" i="22"/>
  <c r="S374" i="22"/>
  <c r="I381" i="22"/>
  <c r="J381" i="22" s="1"/>
  <c r="L381" i="22" s="1"/>
  <c r="S346" i="22"/>
  <c r="S358" i="22"/>
  <c r="S360" i="22"/>
  <c r="I369" i="22"/>
  <c r="J369" i="22" s="1"/>
  <c r="L369" i="22" s="1"/>
  <c r="S324" i="22"/>
  <c r="S329" i="22"/>
  <c r="S369" i="22"/>
  <c r="H22" i="22"/>
  <c r="E22" i="22" s="1"/>
  <c r="I380" i="22"/>
  <c r="K380" i="22" s="1"/>
  <c r="I332" i="22"/>
  <c r="K332" i="22" s="1"/>
  <c r="I353" i="22"/>
  <c r="K353" i="22" s="1"/>
  <c r="I360" i="22"/>
  <c r="J360" i="22" s="1"/>
  <c r="L360" i="22" s="1"/>
  <c r="I367" i="22"/>
  <c r="J367" i="22" s="1"/>
  <c r="L367" i="22" s="1"/>
  <c r="I370" i="22"/>
  <c r="K370" i="22" s="1"/>
  <c r="S375" i="22"/>
  <c r="I377" i="22"/>
  <c r="J377" i="22" s="1"/>
  <c r="L377" i="22" s="1"/>
  <c r="F22" i="22"/>
  <c r="I335" i="22"/>
  <c r="J335" i="22" s="1"/>
  <c r="L335" i="22" s="1"/>
  <c r="I378" i="22"/>
  <c r="K378" i="22" s="1"/>
  <c r="O22" i="22"/>
  <c r="S371" i="22"/>
  <c r="S378" i="22"/>
  <c r="S332" i="22"/>
  <c r="I347" i="22"/>
  <c r="J347" i="22" s="1"/>
  <c r="L347" i="22" s="1"/>
  <c r="I322" i="22"/>
  <c r="K322" i="22" s="1"/>
  <c r="S335" i="22"/>
  <c r="S347" i="22"/>
  <c r="I356" i="22"/>
  <c r="K356" i="22" s="1"/>
  <c r="S380" i="22"/>
  <c r="P22" i="22"/>
  <c r="N22" i="22" s="1"/>
  <c r="O23" i="22" s="1"/>
  <c r="AK19" i="22"/>
  <c r="AL19" i="22" s="1"/>
  <c r="AK16" i="22"/>
  <c r="S327" i="22"/>
  <c r="S344" i="22"/>
  <c r="I327" i="22"/>
  <c r="I351" i="22"/>
  <c r="I355" i="22"/>
  <c r="I379" i="22"/>
  <c r="I328" i="22"/>
  <c r="S334" i="22"/>
  <c r="I336" i="22"/>
  <c r="I341" i="22"/>
  <c r="I348" i="22"/>
  <c r="S355" i="22"/>
  <c r="I372" i="22"/>
  <c r="I343" i="22"/>
  <c r="I350" i="22"/>
  <c r="I338" i="22"/>
  <c r="I345" i="22"/>
  <c r="I364" i="22"/>
  <c r="S366" i="22"/>
  <c r="S343" i="22"/>
  <c r="I362" i="22"/>
  <c r="S364" i="22"/>
  <c r="S367" i="22"/>
  <c r="I340" i="22"/>
  <c r="S350" i="22"/>
  <c r="I357" i="22"/>
  <c r="I366" i="22"/>
  <c r="I368" i="22"/>
  <c r="I323" i="22"/>
  <c r="S340" i="22"/>
  <c r="S352" i="22"/>
  <c r="I354" i="22"/>
  <c r="S359" i="22"/>
  <c r="S368" i="22"/>
  <c r="I325" i="22"/>
  <c r="I330" i="22"/>
  <c r="S342" i="22"/>
  <c r="S351" i="22"/>
  <c r="S354" i="22"/>
  <c r="S361" i="22"/>
  <c r="I371" i="22"/>
  <c r="S322" i="22"/>
  <c r="I337" i="22"/>
  <c r="I342" i="22"/>
  <c r="I344" i="22"/>
  <c r="I346" i="22"/>
  <c r="I349" i="22"/>
  <c r="S353" i="22"/>
  <c r="S356" i="22"/>
  <c r="I358" i="22"/>
  <c r="I363" i="22"/>
  <c r="I365" i="22"/>
  <c r="S377" i="22"/>
  <c r="I324" i="22"/>
  <c r="S325" i="22"/>
  <c r="S330" i="22"/>
  <c r="I334" i="22"/>
  <c r="S337" i="22"/>
  <c r="I339" i="22"/>
  <c r="S349" i="22"/>
  <c r="I361" i="22"/>
  <c r="S365" i="22"/>
  <c r="S372" i="22"/>
  <c r="I373" i="22"/>
  <c r="J331" i="22" l="1"/>
  <c r="L331" i="22" s="1"/>
  <c r="K329" i="22"/>
  <c r="J326" i="22"/>
  <c r="L326" i="22" s="1"/>
  <c r="J333" i="22"/>
  <c r="L333" i="22" s="1"/>
  <c r="T363" i="22"/>
  <c r="K352" i="22"/>
  <c r="T329" i="22"/>
  <c r="T348" i="22"/>
  <c r="T364" i="22"/>
  <c r="T337" i="22"/>
  <c r="T349" i="22"/>
  <c r="T357" i="22"/>
  <c r="K374" i="22"/>
  <c r="K381" i="22"/>
  <c r="T323" i="22"/>
  <c r="T359" i="22"/>
  <c r="T370" i="22"/>
  <c r="T333" i="22"/>
  <c r="T334" i="22"/>
  <c r="T374" i="22"/>
  <c r="T324" i="22"/>
  <c r="T340" i="22"/>
  <c r="T339" i="22"/>
  <c r="T377" i="22"/>
  <c r="T327" i="22"/>
  <c r="T375" i="22"/>
  <c r="J375" i="22"/>
  <c r="L375" i="22" s="1"/>
  <c r="T345" i="22"/>
  <c r="J376" i="22"/>
  <c r="L376" i="22" s="1"/>
  <c r="T379" i="22"/>
  <c r="T358" i="22"/>
  <c r="T346" i="22"/>
  <c r="J359" i="22"/>
  <c r="L359" i="22" s="1"/>
  <c r="T381" i="22"/>
  <c r="U381" i="22" s="1"/>
  <c r="AB381" i="22" s="1"/>
  <c r="T371" i="22"/>
  <c r="T342" i="22"/>
  <c r="T330" i="22"/>
  <c r="T325" i="22"/>
  <c r="T372" i="22"/>
  <c r="T361" i="22"/>
  <c r="K377" i="22"/>
  <c r="K335" i="22"/>
  <c r="K369" i="22"/>
  <c r="T380" i="22"/>
  <c r="J378" i="22"/>
  <c r="L378" i="22" s="1"/>
  <c r="S22" i="22"/>
  <c r="T22" i="22" s="1"/>
  <c r="P23" i="22"/>
  <c r="N23" i="22" s="1"/>
  <c r="J332" i="22"/>
  <c r="L332" i="22" s="1"/>
  <c r="I22" i="22"/>
  <c r="K22" i="22" s="1"/>
  <c r="K347" i="22"/>
  <c r="J356" i="22"/>
  <c r="L356" i="22" s="1"/>
  <c r="K360" i="22"/>
  <c r="J353" i="22"/>
  <c r="L353" i="22" s="1"/>
  <c r="T335" i="22"/>
  <c r="J380" i="22"/>
  <c r="L380" i="22" s="1"/>
  <c r="T332" i="22"/>
  <c r="T347" i="22"/>
  <c r="T336" i="22"/>
  <c r="J370" i="22"/>
  <c r="L370" i="22" s="1"/>
  <c r="T376" i="22"/>
  <c r="K367" i="22"/>
  <c r="T351" i="22"/>
  <c r="T356" i="22"/>
  <c r="T360" i="22"/>
  <c r="F23" i="22"/>
  <c r="G23" i="22"/>
  <c r="H23" i="22" s="1"/>
  <c r="S23" i="22" s="1"/>
  <c r="T367" i="22"/>
  <c r="T328" i="22"/>
  <c r="T341" i="22"/>
  <c r="T343" i="22"/>
  <c r="T365" i="22"/>
  <c r="T368" i="22"/>
  <c r="T369" i="22"/>
  <c r="J322" i="22"/>
  <c r="L322" i="22" s="1"/>
  <c r="T352" i="22"/>
  <c r="J341" i="22"/>
  <c r="L341" i="22" s="1"/>
  <c r="K341" i="22"/>
  <c r="K327" i="22"/>
  <c r="J327" i="22"/>
  <c r="L327" i="22" s="1"/>
  <c r="K334" i="22"/>
  <c r="J334" i="22"/>
  <c r="L334" i="22" s="1"/>
  <c r="T338" i="22"/>
  <c r="K343" i="22"/>
  <c r="J343" i="22"/>
  <c r="L343" i="22" s="1"/>
  <c r="K336" i="22"/>
  <c r="J336" i="22"/>
  <c r="L336" i="22" s="1"/>
  <c r="T344" i="22"/>
  <c r="K328" i="22"/>
  <c r="J328" i="22"/>
  <c r="L328" i="22" s="1"/>
  <c r="K323" i="22"/>
  <c r="J323" i="22"/>
  <c r="L323" i="22" s="1"/>
  <c r="T326" i="22"/>
  <c r="K349" i="22"/>
  <c r="J349" i="22"/>
  <c r="L349" i="22" s="1"/>
  <c r="K348" i="22"/>
  <c r="J348" i="22"/>
  <c r="L348" i="22" s="1"/>
  <c r="K330" i="22"/>
  <c r="J330" i="22"/>
  <c r="L330" i="22" s="1"/>
  <c r="T378" i="22"/>
  <c r="T331" i="22"/>
  <c r="K379" i="22"/>
  <c r="J379" i="22"/>
  <c r="L379" i="22" s="1"/>
  <c r="K355" i="22"/>
  <c r="J355" i="22"/>
  <c r="L355" i="22" s="1"/>
  <c r="K346" i="22"/>
  <c r="J346" i="22"/>
  <c r="L346" i="22" s="1"/>
  <c r="K344" i="22"/>
  <c r="J344" i="22"/>
  <c r="L344" i="22" s="1"/>
  <c r="J342" i="22"/>
  <c r="L342" i="22" s="1"/>
  <c r="K342" i="22"/>
  <c r="J351" i="22"/>
  <c r="L351" i="22" s="1"/>
  <c r="K351" i="22"/>
  <c r="J324" i="22"/>
  <c r="L324" i="22" s="1"/>
  <c r="K324" i="22"/>
  <c r="K368" i="22"/>
  <c r="J368" i="22"/>
  <c r="L368" i="22" s="1"/>
  <c r="T366" i="22"/>
  <c r="T373" i="22"/>
  <c r="J337" i="22"/>
  <c r="L337" i="22" s="1"/>
  <c r="K337" i="22"/>
  <c r="K373" i="22"/>
  <c r="J373" i="22"/>
  <c r="L373" i="22" s="1"/>
  <c r="K371" i="22"/>
  <c r="J371" i="22"/>
  <c r="L371" i="22" s="1"/>
  <c r="J372" i="22"/>
  <c r="L372" i="22" s="1"/>
  <c r="K372" i="22"/>
  <c r="K339" i="22"/>
  <c r="J339" i="22"/>
  <c r="L339" i="22" s="1"/>
  <c r="K340" i="22"/>
  <c r="J340" i="22"/>
  <c r="L340" i="22" s="1"/>
  <c r="K325" i="22"/>
  <c r="J325" i="22"/>
  <c r="L325" i="22" s="1"/>
  <c r="J365" i="22"/>
  <c r="L365" i="22" s="1"/>
  <c r="K365" i="22"/>
  <c r="K366" i="22"/>
  <c r="J366" i="22"/>
  <c r="L366" i="22" s="1"/>
  <c r="K364" i="22"/>
  <c r="J364" i="22"/>
  <c r="L364" i="22" s="1"/>
  <c r="K361" i="22"/>
  <c r="J361" i="22"/>
  <c r="L361" i="22" s="1"/>
  <c r="K357" i="22"/>
  <c r="J357" i="22"/>
  <c r="L357" i="22" s="1"/>
  <c r="K345" i="22"/>
  <c r="J345" i="22"/>
  <c r="L345" i="22" s="1"/>
  <c r="K350" i="22"/>
  <c r="J350" i="22"/>
  <c r="L350" i="22" s="1"/>
  <c r="T362" i="22"/>
  <c r="J363" i="22"/>
  <c r="L363" i="22" s="1"/>
  <c r="K363" i="22"/>
  <c r="K358" i="22"/>
  <c r="J358" i="22"/>
  <c r="L358" i="22" s="1"/>
  <c r="T353" i="22"/>
  <c r="T354" i="22"/>
  <c r="J354" i="22"/>
  <c r="L354" i="22" s="1"/>
  <c r="K354" i="22"/>
  <c r="T350" i="22"/>
  <c r="K362" i="22"/>
  <c r="J362" i="22"/>
  <c r="L362" i="22" s="1"/>
  <c r="J338" i="22"/>
  <c r="L338" i="22" s="1"/>
  <c r="K338" i="22"/>
  <c r="T355" i="22"/>
  <c r="D381" i="21"/>
  <c r="U380" i="22" l="1"/>
  <c r="Z380" i="22" s="1"/>
  <c r="Y381" i="22"/>
  <c r="Y380" i="22" s="1"/>
  <c r="Y379" i="22" s="1"/>
  <c r="Y378" i="22" s="1"/>
  <c r="Y377" i="22" s="1"/>
  <c r="Y376" i="22" s="1"/>
  <c r="Y375" i="22" s="1"/>
  <c r="Y374" i="22" s="1"/>
  <c r="Y373" i="22" s="1"/>
  <c r="Y372" i="22" s="1"/>
  <c r="Y371" i="22" s="1"/>
  <c r="Y370" i="22" s="1"/>
  <c r="Y369" i="22" s="1"/>
  <c r="Y368" i="22" s="1"/>
  <c r="Y367" i="22" s="1"/>
  <c r="Y366" i="22" s="1"/>
  <c r="Y365" i="22" s="1"/>
  <c r="Y364" i="22" s="1"/>
  <c r="Y363" i="22" s="1"/>
  <c r="Y362" i="22" s="1"/>
  <c r="Y361" i="22" s="1"/>
  <c r="Y360" i="22" s="1"/>
  <c r="Y359" i="22" s="1"/>
  <c r="Y358" i="22" s="1"/>
  <c r="Y357" i="22" s="1"/>
  <c r="Y356" i="22" s="1"/>
  <c r="Y355" i="22" s="1"/>
  <c r="Y354" i="22" s="1"/>
  <c r="Y353" i="22" s="1"/>
  <c r="Y352" i="22" s="1"/>
  <c r="Y351" i="22" s="1"/>
  <c r="Y350" i="22" s="1"/>
  <c r="Y349" i="22" s="1"/>
  <c r="Y348" i="22" s="1"/>
  <c r="Y347" i="22" s="1"/>
  <c r="Y346" i="22" s="1"/>
  <c r="Y345" i="22" s="1"/>
  <c r="Y344" i="22" s="1"/>
  <c r="Y343" i="22" s="1"/>
  <c r="Y342" i="22" s="1"/>
  <c r="Y341" i="22" s="1"/>
  <c r="Y340" i="22" s="1"/>
  <c r="Y339" i="22" s="1"/>
  <c r="Y338" i="22" s="1"/>
  <c r="Y337" i="22" s="1"/>
  <c r="Y336" i="22" s="1"/>
  <c r="Y335" i="22" s="1"/>
  <c r="Y334" i="22" s="1"/>
  <c r="Y333" i="22" s="1"/>
  <c r="Y332" i="22" s="1"/>
  <c r="Y331" i="22" s="1"/>
  <c r="Y330" i="22" s="1"/>
  <c r="Y329" i="22" s="1"/>
  <c r="Y328" i="22" s="1"/>
  <c r="Y327" i="22" s="1"/>
  <c r="Y326" i="22" s="1"/>
  <c r="Y325" i="22" s="1"/>
  <c r="Y324" i="22" s="1"/>
  <c r="Y323" i="22" s="1"/>
  <c r="T23" i="22"/>
  <c r="U379" i="22"/>
  <c r="Z379" i="22" s="1"/>
  <c r="J22" i="22"/>
  <c r="L22" i="22" s="1"/>
  <c r="U377" i="22"/>
  <c r="Z377" i="22" s="1"/>
  <c r="Z381" i="22"/>
  <c r="U376" i="22"/>
  <c r="AB376" i="22" s="1"/>
  <c r="U352" i="22"/>
  <c r="AB352" i="22" s="1"/>
  <c r="I23" i="22"/>
  <c r="K23" i="22" s="1"/>
  <c r="U361" i="22"/>
  <c r="AB361" i="22" s="1"/>
  <c r="U367" i="22"/>
  <c r="AB367" i="22" s="1"/>
  <c r="U339" i="22"/>
  <c r="Z339" i="22" s="1"/>
  <c r="U334" i="22"/>
  <c r="Z334" i="22" s="1"/>
  <c r="E23" i="22"/>
  <c r="G24" i="22" s="1"/>
  <c r="U351" i="22"/>
  <c r="AB351" i="22" s="1"/>
  <c r="U346" i="22"/>
  <c r="U369" i="22"/>
  <c r="U331" i="22"/>
  <c r="U342" i="22"/>
  <c r="U359" i="22"/>
  <c r="U368" i="22"/>
  <c r="U366" i="22"/>
  <c r="U378" i="22"/>
  <c r="U375" i="22"/>
  <c r="U338" i="22"/>
  <c r="U354" i="22"/>
  <c r="U372" i="22"/>
  <c r="U324" i="22"/>
  <c r="U370" i="22"/>
  <c r="U357" i="22"/>
  <c r="U340" i="22"/>
  <c r="U327" i="22"/>
  <c r="U343" i="22"/>
  <c r="U323" i="22"/>
  <c r="U350" i="22"/>
  <c r="U362" i="22"/>
  <c r="U355" i="22"/>
  <c r="U332" i="22"/>
  <c r="U330" i="22"/>
  <c r="U374" i="22"/>
  <c r="U333" i="22"/>
  <c r="U345" i="22"/>
  <c r="U360" i="22"/>
  <c r="U373" i="22"/>
  <c r="U328" i="22"/>
  <c r="U356" i="22"/>
  <c r="R381" i="21"/>
  <c r="U335" i="22"/>
  <c r="U364" i="22"/>
  <c r="U337" i="22"/>
  <c r="U371" i="22"/>
  <c r="U326" i="22"/>
  <c r="U347" i="22"/>
  <c r="U336" i="22"/>
  <c r="P24" i="22"/>
  <c r="N24" i="22" s="1"/>
  <c r="O24" i="22"/>
  <c r="U365" i="22"/>
  <c r="U344" i="22"/>
  <c r="U363" i="22"/>
  <c r="U325" i="22"/>
  <c r="U341" i="22"/>
  <c r="U353" i="22"/>
  <c r="U349" i="22"/>
  <c r="U348" i="22"/>
  <c r="U358" i="22"/>
  <c r="U329" i="22"/>
  <c r="AI380" i="21"/>
  <c r="V381" i="21"/>
  <c r="W381" i="21"/>
  <c r="AB377" i="22" l="1"/>
  <c r="Z352" i="22"/>
  <c r="AB380" i="22"/>
  <c r="AB379" i="22"/>
  <c r="Z376" i="22"/>
  <c r="AB339" i="22"/>
  <c r="F24" i="22"/>
  <c r="J23" i="22"/>
  <c r="L23" i="22" s="1"/>
  <c r="Z361" i="22"/>
  <c r="Z367" i="22"/>
  <c r="Z351" i="22"/>
  <c r="AB334" i="22"/>
  <c r="X381" i="21"/>
  <c r="P25" i="22"/>
  <c r="N25" i="22" s="1"/>
  <c r="O25" i="22"/>
  <c r="AB332" i="22"/>
  <c r="Z332" i="22"/>
  <c r="AB323" i="22"/>
  <c r="Z323" i="22"/>
  <c r="AB368" i="22"/>
  <c r="Z368" i="22"/>
  <c r="Z359" i="22"/>
  <c r="AB359" i="22"/>
  <c r="Z335" i="22"/>
  <c r="AB335" i="22"/>
  <c r="AB343" i="22"/>
  <c r="Z343" i="22"/>
  <c r="Z364" i="22"/>
  <c r="AB364" i="22"/>
  <c r="Z342" i="22"/>
  <c r="AB342" i="22"/>
  <c r="AB373" i="22"/>
  <c r="Z373" i="22"/>
  <c r="AB341" i="22"/>
  <c r="Z341" i="22"/>
  <c r="Z327" i="22"/>
  <c r="AB327" i="22"/>
  <c r="AB375" i="22"/>
  <c r="Z375" i="22"/>
  <c r="AB347" i="22"/>
  <c r="Z347" i="22"/>
  <c r="AB362" i="22"/>
  <c r="Z362" i="22"/>
  <c r="AB340" i="22"/>
  <c r="Z340" i="22"/>
  <c r="Z378" i="22"/>
  <c r="AB378" i="22"/>
  <c r="AB331" i="22"/>
  <c r="Z331" i="22"/>
  <c r="Z325" i="22"/>
  <c r="AB325" i="22"/>
  <c r="AB363" i="22"/>
  <c r="Z363" i="22"/>
  <c r="AB326" i="22"/>
  <c r="Z326" i="22"/>
  <c r="H24" i="22"/>
  <c r="AB360" i="22"/>
  <c r="Z360" i="22"/>
  <c r="Z357" i="22"/>
  <c r="AB357" i="22"/>
  <c r="Z348" i="22"/>
  <c r="AB348" i="22"/>
  <c r="AB349" i="22"/>
  <c r="Z349" i="22"/>
  <c r="AB353" i="22"/>
  <c r="Z353" i="22"/>
  <c r="Z338" i="22"/>
  <c r="AB338" i="22"/>
  <c r="Z344" i="22"/>
  <c r="AB344" i="22"/>
  <c r="AB345" i="22"/>
  <c r="Z345" i="22"/>
  <c r="AB370" i="22"/>
  <c r="Z370" i="22"/>
  <c r="AB369" i="22"/>
  <c r="Z369" i="22"/>
  <c r="AB355" i="22"/>
  <c r="Z355" i="22"/>
  <c r="AB329" i="22"/>
  <c r="Z329" i="22"/>
  <c r="AB328" i="22"/>
  <c r="Z328" i="22"/>
  <c r="AB333" i="22"/>
  <c r="Z333" i="22"/>
  <c r="Z350" i="22"/>
  <c r="AB350" i="22"/>
  <c r="AB324" i="22"/>
  <c r="Z324" i="22"/>
  <c r="Z366" i="22"/>
  <c r="AB366" i="22"/>
  <c r="AB346" i="22"/>
  <c r="Z346" i="22"/>
  <c r="Z356" i="22"/>
  <c r="AB356" i="22"/>
  <c r="AB336" i="22"/>
  <c r="Z336" i="22"/>
  <c r="Z358" i="22"/>
  <c r="AB358" i="22"/>
  <c r="Z371" i="22"/>
  <c r="AB371" i="22"/>
  <c r="AB374" i="22"/>
  <c r="Z374" i="22"/>
  <c r="AB372" i="22"/>
  <c r="Z372" i="22"/>
  <c r="AB365" i="22"/>
  <c r="Z365" i="22"/>
  <c r="AB337" i="22"/>
  <c r="Z337" i="22"/>
  <c r="AB330" i="22"/>
  <c r="Z330" i="22"/>
  <c r="AB354" i="22"/>
  <c r="Z354" i="22"/>
  <c r="I24" i="22" l="1"/>
  <c r="J24" i="22" s="1"/>
  <c r="L24" i="22" s="1"/>
  <c r="E24" i="22"/>
  <c r="F25" i="22" s="1"/>
  <c r="S24" i="22"/>
  <c r="T24" i="22" s="1"/>
  <c r="O26" i="22"/>
  <c r="P26" i="22"/>
  <c r="N26" i="22" s="1"/>
  <c r="D380" i="21"/>
  <c r="K24" i="22" l="1"/>
  <c r="G25" i="22"/>
  <c r="H25" i="22" s="1"/>
  <c r="I25" i="22" s="1"/>
  <c r="O27" i="22"/>
  <c r="P27" i="22"/>
  <c r="N27" i="22" s="1"/>
  <c r="R380" i="21"/>
  <c r="AI379" i="21"/>
  <c r="V380" i="21"/>
  <c r="W380" i="21"/>
  <c r="E25" i="22" l="1"/>
  <c r="F26" i="22" s="1"/>
  <c r="X380" i="21"/>
  <c r="K25" i="22"/>
  <c r="J25" i="22"/>
  <c r="L25" i="22" s="1"/>
  <c r="O28" i="22"/>
  <c r="P28" i="22"/>
  <c r="N28" i="22" s="1"/>
  <c r="S25" i="22"/>
  <c r="T25" i="22" s="1"/>
  <c r="G26" i="22" l="1"/>
  <c r="H26" i="22" s="1"/>
  <c r="O29" i="22"/>
  <c r="P29" i="22"/>
  <c r="N29" i="22" s="1"/>
  <c r="D379" i="21"/>
  <c r="I26" i="22" l="1"/>
  <c r="K26" i="22" s="1"/>
  <c r="E26" i="22"/>
  <c r="F27" i="22" s="1"/>
  <c r="S26" i="22"/>
  <c r="T26" i="22" s="1"/>
  <c r="R379" i="21"/>
  <c r="O30" i="22"/>
  <c r="P30" i="22"/>
  <c r="N30" i="22" s="1"/>
  <c r="AI378" i="21"/>
  <c r="V379" i="21"/>
  <c r="W379" i="21"/>
  <c r="G27" i="22" l="1"/>
  <c r="H27" i="22" s="1"/>
  <c r="J26" i="22"/>
  <c r="L26" i="22" s="1"/>
  <c r="X379" i="21"/>
  <c r="P31" i="22"/>
  <c r="N31" i="22" s="1"/>
  <c r="O31" i="22"/>
  <c r="S27" i="22" l="1"/>
  <c r="T27" i="22" s="1"/>
  <c r="I27" i="22"/>
  <c r="K27" i="22" s="1"/>
  <c r="E27" i="22"/>
  <c r="G28" i="22" s="1"/>
  <c r="O32" i="22"/>
  <c r="P32" i="22"/>
  <c r="N32" i="22" s="1"/>
  <c r="D378" i="21"/>
  <c r="F28" i="22" l="1"/>
  <c r="J27" i="22"/>
  <c r="L27" i="22" s="1"/>
  <c r="O33" i="22"/>
  <c r="P33" i="22"/>
  <c r="N33" i="22" s="1"/>
  <c r="R378" i="21"/>
  <c r="H28" i="22"/>
  <c r="AI377" i="21"/>
  <c r="W378" i="21"/>
  <c r="V378" i="21"/>
  <c r="I28" i="22" l="1"/>
  <c r="K28" i="22" s="1"/>
  <c r="X378" i="21"/>
  <c r="P34" i="22"/>
  <c r="N34" i="22" s="1"/>
  <c r="O34" i="22"/>
  <c r="S28" i="22"/>
  <c r="T28" i="22" s="1"/>
  <c r="E28" i="22"/>
  <c r="J28" i="22" l="1"/>
  <c r="L28" i="22" s="1"/>
  <c r="P35" i="22"/>
  <c r="N35" i="22" s="1"/>
  <c r="O35" i="22"/>
  <c r="F29" i="22"/>
  <c r="G29" i="22"/>
  <c r="D377" i="21"/>
  <c r="O36" i="22" l="1"/>
  <c r="P36" i="22"/>
  <c r="N36" i="22" s="1"/>
  <c r="R377" i="21"/>
  <c r="H29" i="22"/>
  <c r="I29" i="22" s="1"/>
  <c r="AI376" i="21"/>
  <c r="W377" i="21"/>
  <c r="V377" i="21"/>
  <c r="X377" i="21" l="1"/>
  <c r="J29" i="22"/>
  <c r="L29" i="22" s="1"/>
  <c r="K29" i="22"/>
  <c r="P37" i="22"/>
  <c r="N37" i="22" s="1"/>
  <c r="O37" i="22"/>
  <c r="S29" i="22"/>
  <c r="T29" i="22" s="1"/>
  <c r="E29" i="22"/>
  <c r="G30" i="22" l="1"/>
  <c r="H30" i="22" s="1"/>
  <c r="E30" i="22" s="1"/>
  <c r="F30" i="22"/>
  <c r="O38" i="22"/>
  <c r="P38" i="22"/>
  <c r="N38" i="22" s="1"/>
  <c r="D376" i="21"/>
  <c r="F31" i="22" l="1"/>
  <c r="G31" i="22"/>
  <c r="P39" i="22"/>
  <c r="N39" i="22" s="1"/>
  <c r="O39" i="22"/>
  <c r="I30" i="22"/>
  <c r="R376" i="21"/>
  <c r="S30" i="22"/>
  <c r="T30" i="22" s="1"/>
  <c r="AI375" i="21"/>
  <c r="V376" i="21"/>
  <c r="W376" i="21"/>
  <c r="X376" i="21" l="1"/>
  <c r="P40" i="22"/>
  <c r="N40" i="22" s="1"/>
  <c r="O40" i="22"/>
  <c r="K30" i="22"/>
  <c r="J30" i="22"/>
  <c r="L30" i="22" s="1"/>
  <c r="H31" i="22"/>
  <c r="E31" i="22" s="1"/>
  <c r="P41" i="22" l="1"/>
  <c r="N41" i="22" s="1"/>
  <c r="O41" i="22"/>
  <c r="G32" i="22"/>
  <c r="H32" i="22" s="1"/>
  <c r="F32" i="22"/>
  <c r="I31" i="22"/>
  <c r="S31" i="22"/>
  <c r="T31" i="22" s="1"/>
  <c r="D375" i="21"/>
  <c r="R375" i="21" s="1"/>
  <c r="W375" i="21"/>
  <c r="V375" i="21"/>
  <c r="X375" i="21" l="1"/>
  <c r="K31" i="22"/>
  <c r="J31" i="22"/>
  <c r="L31" i="22" s="1"/>
  <c r="E32" i="22"/>
  <c r="I32" i="22"/>
  <c r="O42" i="22"/>
  <c r="P42" i="22"/>
  <c r="N42" i="22" s="1"/>
  <c r="S32" i="22"/>
  <c r="T32" i="22" s="1"/>
  <c r="AI374" i="21"/>
  <c r="O43" i="22" l="1"/>
  <c r="P43" i="22"/>
  <c r="N43" i="22" s="1"/>
  <c r="F33" i="22"/>
  <c r="G33" i="22"/>
  <c r="K32" i="22"/>
  <c r="J32" i="22"/>
  <c r="L32" i="22" s="1"/>
  <c r="H33" i="22" l="1"/>
  <c r="I33" i="22" s="1"/>
  <c r="O44" i="22"/>
  <c r="P44" i="22"/>
  <c r="N44" i="22" s="1"/>
  <c r="D374" i="21"/>
  <c r="R374" i="21" s="1"/>
  <c r="V374" i="21"/>
  <c r="W374" i="21"/>
  <c r="E33" i="22" l="1"/>
  <c r="F34" i="22" s="1"/>
  <c r="S33" i="22"/>
  <c r="T33" i="22" s="1"/>
  <c r="X374" i="21"/>
  <c r="O45" i="22"/>
  <c r="P45" i="22"/>
  <c r="N45" i="22" s="1"/>
  <c r="K33" i="22"/>
  <c r="J33" i="22"/>
  <c r="L33" i="22" s="1"/>
  <c r="AI373" i="21"/>
  <c r="G34" i="22" l="1"/>
  <c r="H34" i="22" s="1"/>
  <c r="O46" i="22"/>
  <c r="P46" i="22"/>
  <c r="N46" i="22" s="1"/>
  <c r="S34" i="22" l="1"/>
  <c r="T34" i="22" s="1"/>
  <c r="I34" i="22"/>
  <c r="J34" i="22" s="1"/>
  <c r="L34" i="22" s="1"/>
  <c r="E34" i="22"/>
  <c r="G35" i="22" s="1"/>
  <c r="P47" i="22"/>
  <c r="N47" i="22" s="1"/>
  <c r="O47" i="22"/>
  <c r="D373" i="21"/>
  <c r="R373" i="21" s="1"/>
  <c r="V373" i="21"/>
  <c r="W373" i="21"/>
  <c r="K34" i="22" l="1"/>
  <c r="F35" i="22"/>
  <c r="X373" i="21"/>
  <c r="P48" i="22"/>
  <c r="N48" i="22" s="1"/>
  <c r="O48" i="22"/>
  <c r="H35" i="22"/>
  <c r="E35" i="22" s="1"/>
  <c r="AI372" i="21"/>
  <c r="F36" i="22" l="1"/>
  <c r="G36" i="22"/>
  <c r="O49" i="22"/>
  <c r="P49" i="22"/>
  <c r="N49" i="22" s="1"/>
  <c r="S35" i="22"/>
  <c r="T35" i="22" s="1"/>
  <c r="I35" i="22"/>
  <c r="P50" i="22" l="1"/>
  <c r="N50" i="22" s="1"/>
  <c r="O50" i="22"/>
  <c r="K35" i="22"/>
  <c r="J35" i="22"/>
  <c r="L35" i="22" s="1"/>
  <c r="H36" i="22"/>
  <c r="E36" i="22" s="1"/>
  <c r="D372" i="21"/>
  <c r="I36" i="22" l="1"/>
  <c r="K36" i="22" s="1"/>
  <c r="P51" i="22"/>
  <c r="N51" i="22" s="1"/>
  <c r="O51" i="22"/>
  <c r="R372" i="21"/>
  <c r="F37" i="22"/>
  <c r="G37" i="22"/>
  <c r="S36" i="22"/>
  <c r="T36" i="22" s="1"/>
  <c r="AI371" i="21"/>
  <c r="V372" i="21"/>
  <c r="W372" i="21"/>
  <c r="J36" i="22" l="1"/>
  <c r="L36" i="22" s="1"/>
  <c r="X372" i="21"/>
  <c r="O52" i="22"/>
  <c r="P52" i="22"/>
  <c r="N52" i="22" s="1"/>
  <c r="H37" i="22"/>
  <c r="E37" i="22" s="1"/>
  <c r="I37" i="22" l="1"/>
  <c r="K37" i="22" s="1"/>
  <c r="S37" i="22"/>
  <c r="T37" i="22" s="1"/>
  <c r="F38" i="22"/>
  <c r="G38" i="22"/>
  <c r="P53" i="22"/>
  <c r="N53" i="22" s="1"/>
  <c r="O53" i="22"/>
  <c r="D371" i="21"/>
  <c r="R371" i="21" s="1"/>
  <c r="V371" i="21"/>
  <c r="W371" i="21"/>
  <c r="J37" i="22" l="1"/>
  <c r="L37" i="22" s="1"/>
  <c r="X371" i="21"/>
  <c r="P54" i="22"/>
  <c r="N54" i="22" s="1"/>
  <c r="O54" i="22"/>
  <c r="H38" i="22"/>
  <c r="E38" i="22" s="1"/>
  <c r="AI370" i="21"/>
  <c r="G39" i="22" l="1"/>
  <c r="F39" i="22"/>
  <c r="O55" i="22"/>
  <c r="P55" i="22"/>
  <c r="N55" i="22" s="1"/>
  <c r="S38" i="22"/>
  <c r="T38" i="22" s="1"/>
  <c r="I38" i="22"/>
  <c r="P56" i="22" l="1"/>
  <c r="N56" i="22" s="1"/>
  <c r="O56" i="22"/>
  <c r="H39" i="22"/>
  <c r="I39" i="22" s="1"/>
  <c r="K38" i="22"/>
  <c r="J38" i="22"/>
  <c r="L38" i="22" s="1"/>
  <c r="D370" i="21"/>
  <c r="R370" i="21" s="1"/>
  <c r="W370" i="21"/>
  <c r="V370" i="21"/>
  <c r="S39" i="22" l="1"/>
  <c r="T39" i="22" s="1"/>
  <c r="X370" i="21"/>
  <c r="J39" i="22"/>
  <c r="L39" i="22" s="1"/>
  <c r="K39" i="22"/>
  <c r="E39" i="22"/>
  <c r="P57" i="22"/>
  <c r="N57" i="22" s="1"/>
  <c r="O57" i="22"/>
  <c r="AI369" i="21"/>
  <c r="G40" i="22" l="1"/>
  <c r="F40" i="22"/>
  <c r="P58" i="22"/>
  <c r="N58" i="22" s="1"/>
  <c r="O58" i="22"/>
  <c r="O59" i="22" l="1"/>
  <c r="P59" i="22"/>
  <c r="N59" i="22" s="1"/>
  <c r="H40" i="22"/>
  <c r="E40" i="22" s="1"/>
  <c r="D369" i="21"/>
  <c r="R369" i="21" l="1"/>
  <c r="I40" i="22"/>
  <c r="S40" i="22"/>
  <c r="T40" i="22" s="1"/>
  <c r="G41" i="22"/>
  <c r="F41" i="22"/>
  <c r="O60" i="22"/>
  <c r="P60" i="22"/>
  <c r="N60" i="22" s="1"/>
  <c r="AI368" i="21"/>
  <c r="W369" i="21"/>
  <c r="V369" i="21"/>
  <c r="X369" i="21" l="1"/>
  <c r="P61" i="22"/>
  <c r="N61" i="22" s="1"/>
  <c r="O61" i="22"/>
  <c r="H41" i="22"/>
  <c r="S41" i="22" s="1"/>
  <c r="T41" i="22" s="1"/>
  <c r="K40" i="22"/>
  <c r="J40" i="22"/>
  <c r="L40" i="22" s="1"/>
  <c r="P62" i="22" l="1"/>
  <c r="N62" i="22" s="1"/>
  <c r="O62" i="22"/>
  <c r="E41" i="22"/>
  <c r="I41" i="22"/>
  <c r="D368" i="21"/>
  <c r="O63" i="22" l="1"/>
  <c r="P63" i="22"/>
  <c r="N63" i="22" s="1"/>
  <c r="G42" i="22"/>
  <c r="F42" i="22"/>
  <c r="K41" i="22"/>
  <c r="J41" i="22"/>
  <c r="L41" i="22" s="1"/>
  <c r="R368" i="21"/>
  <c r="AI367" i="21"/>
  <c r="W368" i="21"/>
  <c r="V368" i="21"/>
  <c r="X368" i="21" l="1"/>
  <c r="P64" i="22"/>
  <c r="N64" i="22" s="1"/>
  <c r="O64" i="22"/>
  <c r="H42" i="22"/>
  <c r="E42" i="22" s="1"/>
  <c r="G43" i="22" l="1"/>
  <c r="F43" i="22"/>
  <c r="O65" i="22"/>
  <c r="P65" i="22"/>
  <c r="N65" i="22" s="1"/>
  <c r="S42" i="22"/>
  <c r="T42" i="22" s="1"/>
  <c r="I42" i="22"/>
  <c r="D367" i="21"/>
  <c r="R367" i="21" s="1"/>
  <c r="W367" i="21"/>
  <c r="V367" i="21"/>
  <c r="X367" i="21" l="1"/>
  <c r="O66" i="22"/>
  <c r="P66" i="22"/>
  <c r="N66" i="22" s="1"/>
  <c r="K42" i="22"/>
  <c r="J42" i="22"/>
  <c r="L42" i="22" s="1"/>
  <c r="H43" i="22"/>
  <c r="E43" i="22" s="1"/>
  <c r="AI366" i="21"/>
  <c r="I43" i="22" l="1"/>
  <c r="K43" i="22" s="1"/>
  <c r="O67" i="22"/>
  <c r="P67" i="22"/>
  <c r="N67" i="22" s="1"/>
  <c r="S43" i="22"/>
  <c r="T43" i="22" s="1"/>
  <c r="G44" i="22"/>
  <c r="F44" i="22"/>
  <c r="J43" i="22" l="1"/>
  <c r="L43" i="22" s="1"/>
  <c r="P68" i="22"/>
  <c r="N68" i="22" s="1"/>
  <c r="O68" i="22"/>
  <c r="H44" i="22"/>
  <c r="E44" i="22" s="1"/>
  <c r="D366" i="21"/>
  <c r="F45" i="22" l="1"/>
  <c r="G45" i="22"/>
  <c r="S44" i="22"/>
  <c r="T44" i="22" s="1"/>
  <c r="I44" i="22"/>
  <c r="R366" i="21"/>
  <c r="P69" i="22"/>
  <c r="N69" i="22" s="1"/>
  <c r="O69" i="22"/>
  <c r="AI365" i="21"/>
  <c r="V366" i="21"/>
  <c r="W366" i="21"/>
  <c r="X366" i="21" l="1"/>
  <c r="O70" i="22"/>
  <c r="P70" i="22"/>
  <c r="N70" i="22" s="1"/>
  <c r="K44" i="22"/>
  <c r="J44" i="22"/>
  <c r="L44" i="22" s="1"/>
  <c r="H45" i="22"/>
  <c r="E45" i="22" s="1"/>
  <c r="I45" i="22" l="1"/>
  <c r="K45" i="22" s="1"/>
  <c r="S45" i="22"/>
  <c r="T45" i="22" s="1"/>
  <c r="G46" i="22"/>
  <c r="F46" i="22"/>
  <c r="O71" i="22"/>
  <c r="P71" i="22"/>
  <c r="N71" i="22" s="1"/>
  <c r="D365" i="21"/>
  <c r="R365" i="21" s="1"/>
  <c r="V365" i="21"/>
  <c r="W365" i="21"/>
  <c r="J45" i="22" l="1"/>
  <c r="L45" i="22" s="1"/>
  <c r="X365" i="21"/>
  <c r="P72" i="22"/>
  <c r="N72" i="22" s="1"/>
  <c r="O72" i="22"/>
  <c r="H46" i="22"/>
  <c r="E46" i="22" s="1"/>
  <c r="AI364" i="21"/>
  <c r="G47" i="22" l="1"/>
  <c r="F47" i="22"/>
  <c r="P73" i="22"/>
  <c r="N73" i="22" s="1"/>
  <c r="O73" i="22"/>
  <c r="S46" i="22"/>
  <c r="T46" i="22" s="1"/>
  <c r="I46" i="22"/>
  <c r="O74" i="22" l="1"/>
  <c r="P74" i="22"/>
  <c r="N74" i="22" s="1"/>
  <c r="K46" i="22"/>
  <c r="J46" i="22"/>
  <c r="L46" i="22" s="1"/>
  <c r="H47" i="22"/>
  <c r="S47" i="22" s="1"/>
  <c r="T47" i="22" s="1"/>
  <c r="D364" i="21"/>
  <c r="E47" i="22" l="1"/>
  <c r="G48" i="22" s="1"/>
  <c r="I47" i="22"/>
  <c r="J47" i="22" s="1"/>
  <c r="L47" i="22" s="1"/>
  <c r="R364" i="21"/>
  <c r="P75" i="22"/>
  <c r="N75" i="22" s="1"/>
  <c r="O75" i="22"/>
  <c r="AI363" i="21"/>
  <c r="V364" i="21"/>
  <c r="W364" i="21"/>
  <c r="K47" i="22" l="1"/>
  <c r="F48" i="22"/>
  <c r="H48" i="22"/>
  <c r="E48" i="22" s="1"/>
  <c r="X364" i="21"/>
  <c r="O76" i="22"/>
  <c r="P76" i="22"/>
  <c r="N76" i="22" s="1"/>
  <c r="S48" i="22" l="1"/>
  <c r="T48" i="22" s="1"/>
  <c r="G49" i="22"/>
  <c r="H49" i="22" s="1"/>
  <c r="F49" i="22"/>
  <c r="I48" i="22"/>
  <c r="P77" i="22"/>
  <c r="N77" i="22" s="1"/>
  <c r="O77" i="22"/>
  <c r="D363" i="21"/>
  <c r="E49" i="22" l="1"/>
  <c r="G50" i="22" s="1"/>
  <c r="H50" i="22" s="1"/>
  <c r="S49" i="22"/>
  <c r="T49" i="22" s="1"/>
  <c r="I49" i="22"/>
  <c r="K49" i="22" s="1"/>
  <c r="K48" i="22"/>
  <c r="J48" i="22"/>
  <c r="L48" i="22" s="1"/>
  <c r="R363" i="21"/>
  <c r="P78" i="22"/>
  <c r="N78" i="22" s="1"/>
  <c r="O78" i="22"/>
  <c r="AI362" i="21"/>
  <c r="W363" i="21"/>
  <c r="V363" i="21"/>
  <c r="J49" i="22" l="1"/>
  <c r="L49" i="22" s="1"/>
  <c r="F50" i="22"/>
  <c r="I50" i="22" s="1"/>
  <c r="E50" i="22"/>
  <c r="G51" i="22" s="1"/>
  <c r="H51" i="22" s="1"/>
  <c r="X363" i="21"/>
  <c r="P79" i="22"/>
  <c r="N79" i="22" s="1"/>
  <c r="O79" i="22"/>
  <c r="S50" i="22"/>
  <c r="T50" i="22" s="1"/>
  <c r="F51" i="22" l="1"/>
  <c r="I51" i="22" s="1"/>
  <c r="P80" i="22"/>
  <c r="N80" i="22" s="1"/>
  <c r="O80" i="22"/>
  <c r="K50" i="22"/>
  <c r="J50" i="22"/>
  <c r="L50" i="22" s="1"/>
  <c r="S51" i="22"/>
  <c r="T51" i="22" s="1"/>
  <c r="E51" i="22"/>
  <c r="D362" i="21"/>
  <c r="R362" i="21" s="1"/>
  <c r="V362" i="21"/>
  <c r="W362" i="21"/>
  <c r="X362" i="21" l="1"/>
  <c r="K51" i="22"/>
  <c r="J51" i="22"/>
  <c r="L51" i="22" s="1"/>
  <c r="P81" i="22"/>
  <c r="N81" i="22" s="1"/>
  <c r="O81" i="22"/>
  <c r="F52" i="22"/>
  <c r="G52" i="22"/>
  <c r="H52" i="22" s="1"/>
  <c r="AI361" i="21"/>
  <c r="E52" i="22" l="1"/>
  <c r="G53" i="22" s="1"/>
  <c r="O82" i="22"/>
  <c r="P82" i="22"/>
  <c r="N82" i="22" s="1"/>
  <c r="S52" i="22"/>
  <c r="T52" i="22" s="1"/>
  <c r="I52" i="22"/>
  <c r="F53" i="22" l="1"/>
  <c r="K52" i="22"/>
  <c r="J52" i="22"/>
  <c r="L52" i="22" s="1"/>
  <c r="H53" i="22"/>
  <c r="S53" i="22" s="1"/>
  <c r="T53" i="22" s="1"/>
  <c r="O83" i="22"/>
  <c r="P83" i="22"/>
  <c r="N83" i="22" s="1"/>
  <c r="D361" i="21"/>
  <c r="E53" i="22" l="1"/>
  <c r="G54" i="22" s="1"/>
  <c r="I53" i="22"/>
  <c r="K53" i="22" s="1"/>
  <c r="O84" i="22"/>
  <c r="P84" i="22"/>
  <c r="N84" i="22" s="1"/>
  <c r="R361" i="21"/>
  <c r="AI360" i="21"/>
  <c r="W361" i="21"/>
  <c r="V361" i="21"/>
  <c r="J53" i="22" l="1"/>
  <c r="L53" i="22" s="1"/>
  <c r="F54" i="22"/>
  <c r="X361" i="21"/>
  <c r="P85" i="22"/>
  <c r="N85" i="22" s="1"/>
  <c r="O85" i="22"/>
  <c r="H54" i="22"/>
  <c r="E54" i="22" s="1"/>
  <c r="S54" i="22" l="1"/>
  <c r="T54" i="22" s="1"/>
  <c r="I54" i="22"/>
  <c r="K54" i="22" s="1"/>
  <c r="F55" i="22"/>
  <c r="G55" i="22"/>
  <c r="P86" i="22"/>
  <c r="N86" i="22" s="1"/>
  <c r="O86" i="22"/>
  <c r="D360" i="21"/>
  <c r="J54" i="22" l="1"/>
  <c r="L54" i="22" s="1"/>
  <c r="P87" i="22"/>
  <c r="N87" i="22" s="1"/>
  <c r="O87" i="22"/>
  <c r="R360" i="21"/>
  <c r="H55" i="22"/>
  <c r="E55" i="22" s="1"/>
  <c r="AI359" i="21"/>
  <c r="V360" i="21"/>
  <c r="W360" i="21"/>
  <c r="X360" i="21" l="1"/>
  <c r="P88" i="22"/>
  <c r="N88" i="22" s="1"/>
  <c r="O88" i="22"/>
  <c r="S55" i="22"/>
  <c r="T55" i="22" s="1"/>
  <c r="I55" i="22"/>
  <c r="G56" i="22"/>
  <c r="F56" i="22"/>
  <c r="O89" i="22" l="1"/>
  <c r="P89" i="22"/>
  <c r="N89" i="22" s="1"/>
  <c r="K55" i="22"/>
  <c r="J55" i="22"/>
  <c r="L55" i="22" s="1"/>
  <c r="H56" i="22"/>
  <c r="E56" i="22" s="1"/>
  <c r="D359" i="21"/>
  <c r="R359" i="21" s="1"/>
  <c r="V359" i="21"/>
  <c r="W359" i="21"/>
  <c r="X359" i="21" l="1"/>
  <c r="F57" i="22"/>
  <c r="G57" i="22"/>
  <c r="P90" i="22"/>
  <c r="N90" i="22" s="1"/>
  <c r="O90" i="22"/>
  <c r="I56" i="22"/>
  <c r="S56" i="22"/>
  <c r="T56" i="22" s="1"/>
  <c r="AI358" i="21"/>
  <c r="P91" i="22" l="1"/>
  <c r="N91" i="22" s="1"/>
  <c r="O91" i="22"/>
  <c r="K56" i="22"/>
  <c r="J56" i="22"/>
  <c r="L56" i="22" s="1"/>
  <c r="H57" i="22"/>
  <c r="S57" i="22" s="1"/>
  <c r="T57" i="22" s="1"/>
  <c r="E57" i="22" l="1"/>
  <c r="G58" i="22" s="1"/>
  <c r="I57" i="22"/>
  <c r="J57" i="22" s="1"/>
  <c r="L57" i="22" s="1"/>
  <c r="O92" i="22"/>
  <c r="P92" i="22"/>
  <c r="N92" i="22" s="1"/>
  <c r="D358" i="21"/>
  <c r="K57" i="22" l="1"/>
  <c r="F58" i="22"/>
  <c r="H58" i="22"/>
  <c r="E58" i="22" s="1"/>
  <c r="O93" i="22"/>
  <c r="P93" i="22"/>
  <c r="N93" i="22" s="1"/>
  <c r="R358" i="21"/>
  <c r="AI357" i="21"/>
  <c r="W358" i="21"/>
  <c r="V358" i="21"/>
  <c r="S58" i="22" l="1"/>
  <c r="T58" i="22" s="1"/>
  <c r="F59" i="22"/>
  <c r="G59" i="22"/>
  <c r="H59" i="22" s="1"/>
  <c r="S59" i="22" s="1"/>
  <c r="I58" i="22"/>
  <c r="X358" i="21"/>
  <c r="P94" i="22"/>
  <c r="N94" i="22" s="1"/>
  <c r="O94" i="22"/>
  <c r="T59" i="22" l="1"/>
  <c r="I59" i="22"/>
  <c r="K59" i="22" s="1"/>
  <c r="J58" i="22"/>
  <c r="L58" i="22" s="1"/>
  <c r="K58" i="22"/>
  <c r="O95" i="22"/>
  <c r="P95" i="22"/>
  <c r="N95" i="22" s="1"/>
  <c r="E59" i="22"/>
  <c r="D357" i="21"/>
  <c r="J59" i="22" l="1"/>
  <c r="L59" i="22" s="1"/>
  <c r="O96" i="22"/>
  <c r="P96" i="22"/>
  <c r="N96" i="22" s="1"/>
  <c r="G60" i="22"/>
  <c r="H60" i="22" s="1"/>
  <c r="F60" i="22"/>
  <c r="R357" i="21"/>
  <c r="AI356" i="21"/>
  <c r="V357" i="21"/>
  <c r="W357" i="21"/>
  <c r="X357" i="21" l="1"/>
  <c r="P97" i="22"/>
  <c r="N97" i="22" s="1"/>
  <c r="O97" i="22"/>
  <c r="I60" i="22"/>
  <c r="S60" i="22"/>
  <c r="T60" i="22" s="1"/>
  <c r="E60" i="22"/>
  <c r="P98" i="22" l="1"/>
  <c r="N98" i="22" s="1"/>
  <c r="O98" i="22"/>
  <c r="F61" i="22"/>
  <c r="G61" i="22"/>
  <c r="K60" i="22"/>
  <c r="J60" i="22"/>
  <c r="L60" i="22" s="1"/>
  <c r="D356" i="21"/>
  <c r="R356" i="21" l="1"/>
  <c r="H61" i="22"/>
  <c r="I61" i="22" s="1"/>
  <c r="P99" i="22"/>
  <c r="N99" i="22" s="1"/>
  <c r="O99" i="22"/>
  <c r="AI355" i="21"/>
  <c r="W356" i="21"/>
  <c r="V356" i="21"/>
  <c r="X356" i="21" l="1"/>
  <c r="P100" i="22"/>
  <c r="N100" i="22" s="1"/>
  <c r="O100" i="22"/>
  <c r="J61" i="22"/>
  <c r="L61" i="22" s="1"/>
  <c r="K61" i="22"/>
  <c r="E61" i="22"/>
  <c r="S61" i="22"/>
  <c r="T61" i="22" s="1"/>
  <c r="P101" i="22" l="1"/>
  <c r="N101" i="22" s="1"/>
  <c r="O101" i="22"/>
  <c r="F62" i="22"/>
  <c r="G62" i="22"/>
  <c r="D355" i="21"/>
  <c r="R355" i="21" s="1"/>
  <c r="V355" i="21"/>
  <c r="W355" i="21"/>
  <c r="H62" i="22" l="1"/>
  <c r="E62" i="22" s="1"/>
  <c r="X355" i="21"/>
  <c r="P102" i="22"/>
  <c r="N102" i="22" s="1"/>
  <c r="O102" i="22"/>
  <c r="AI354" i="21"/>
  <c r="I62" i="22" l="1"/>
  <c r="K62" i="22" s="1"/>
  <c r="S62" i="22"/>
  <c r="T62" i="22" s="1"/>
  <c r="F63" i="22"/>
  <c r="G63" i="22"/>
  <c r="H63" i="22" s="1"/>
  <c r="E63" i="22" s="1"/>
  <c r="P103" i="22"/>
  <c r="N103" i="22" s="1"/>
  <c r="O103" i="22"/>
  <c r="J62" i="22" l="1"/>
  <c r="L62" i="22" s="1"/>
  <c r="I63" i="22"/>
  <c r="K63" i="22" s="1"/>
  <c r="G64" i="22"/>
  <c r="F64" i="22"/>
  <c r="S63" i="22"/>
  <c r="T63" i="22" s="1"/>
  <c r="P104" i="22"/>
  <c r="N104" i="22" s="1"/>
  <c r="O104" i="22"/>
  <c r="D354" i="21"/>
  <c r="R354" i="21" s="1"/>
  <c r="V354" i="21"/>
  <c r="W354" i="21"/>
  <c r="J63" i="22" l="1"/>
  <c r="L63" i="22" s="1"/>
  <c r="X354" i="21"/>
  <c r="P105" i="22"/>
  <c r="N105" i="22" s="1"/>
  <c r="O105" i="22"/>
  <c r="H64" i="22"/>
  <c r="E64" i="22" s="1"/>
  <c r="AI353" i="21"/>
  <c r="I64" i="22" l="1"/>
  <c r="K64" i="22" s="1"/>
  <c r="S64" i="22"/>
  <c r="T64" i="22" s="1"/>
  <c r="P106" i="22"/>
  <c r="N106" i="22" s="1"/>
  <c r="O106" i="22"/>
  <c r="F65" i="22"/>
  <c r="G65" i="22"/>
  <c r="H65" i="22" s="1"/>
  <c r="J64" i="22" l="1"/>
  <c r="L64" i="22" s="1"/>
  <c r="P107" i="22"/>
  <c r="N107" i="22" s="1"/>
  <c r="O107" i="22"/>
  <c r="I65" i="22"/>
  <c r="S65" i="22"/>
  <c r="T65" i="22" s="1"/>
  <c r="E65" i="22"/>
  <c r="D353" i="21"/>
  <c r="F66" i="22" l="1"/>
  <c r="G66" i="22"/>
  <c r="R353" i="21"/>
  <c r="K65" i="22"/>
  <c r="J65" i="22"/>
  <c r="L65" i="22" s="1"/>
  <c r="O108" i="22"/>
  <c r="P108" i="22"/>
  <c r="N108" i="22" s="1"/>
  <c r="AI352" i="21"/>
  <c r="V353" i="21"/>
  <c r="W353" i="21"/>
  <c r="X353" i="21" l="1"/>
  <c r="P109" i="22"/>
  <c r="N109" i="22" s="1"/>
  <c r="O109" i="22"/>
  <c r="H66" i="22"/>
  <c r="S66" i="22" s="1"/>
  <c r="T66" i="22" s="1"/>
  <c r="I66" i="22" l="1"/>
  <c r="K66" i="22" s="1"/>
  <c r="E66" i="22"/>
  <c r="G67" i="22" s="1"/>
  <c r="H67" i="22" s="1"/>
  <c r="E67" i="22" s="1"/>
  <c r="P110" i="22"/>
  <c r="N110" i="22" s="1"/>
  <c r="O110" i="22"/>
  <c r="D352" i="21"/>
  <c r="F67" i="22" l="1"/>
  <c r="I67" i="22" s="1"/>
  <c r="J66" i="22"/>
  <c r="L66" i="22" s="1"/>
  <c r="G68" i="22"/>
  <c r="F68" i="22"/>
  <c r="O111" i="22"/>
  <c r="P111" i="22"/>
  <c r="N111" i="22" s="1"/>
  <c r="R352" i="21"/>
  <c r="S67" i="22"/>
  <c r="T67" i="22" s="1"/>
  <c r="AI351" i="21"/>
  <c r="W352" i="21"/>
  <c r="V352" i="21"/>
  <c r="X352" i="21" l="1"/>
  <c r="O112" i="22"/>
  <c r="P112" i="22"/>
  <c r="N112" i="22" s="1"/>
  <c r="K67" i="22"/>
  <c r="J67" i="22"/>
  <c r="L67" i="22" s="1"/>
  <c r="H68" i="22"/>
  <c r="I68" i="22" s="1"/>
  <c r="E68" i="22" l="1"/>
  <c r="F69" i="22" s="1"/>
  <c r="K68" i="22"/>
  <c r="J68" i="22"/>
  <c r="L68" i="22" s="1"/>
  <c r="P113" i="22"/>
  <c r="N113" i="22" s="1"/>
  <c r="O113" i="22"/>
  <c r="S68" i="22"/>
  <c r="T68" i="22" s="1"/>
  <c r="D351" i="21"/>
  <c r="G69" i="22" l="1"/>
  <c r="H69" i="22" s="1"/>
  <c r="O114" i="22"/>
  <c r="P114" i="22"/>
  <c r="N114" i="22" s="1"/>
  <c r="R351" i="21"/>
  <c r="AI350" i="21"/>
  <c r="V351" i="21"/>
  <c r="W351" i="21"/>
  <c r="E69" i="22" l="1"/>
  <c r="G70" i="22" s="1"/>
  <c r="S69" i="22"/>
  <c r="T69" i="22" s="1"/>
  <c r="I69" i="22"/>
  <c r="K69" i="22" s="1"/>
  <c r="X351" i="21"/>
  <c r="P115" i="22"/>
  <c r="N115" i="22" s="1"/>
  <c r="O115" i="22"/>
  <c r="J69" i="22" l="1"/>
  <c r="L69" i="22" s="1"/>
  <c r="F70" i="22"/>
  <c r="O116" i="22"/>
  <c r="P116" i="22"/>
  <c r="N116" i="22" s="1"/>
  <c r="H70" i="22"/>
  <c r="D350" i="21"/>
  <c r="I70" i="22" l="1"/>
  <c r="K70" i="22" s="1"/>
  <c r="E70" i="22"/>
  <c r="F71" i="22" s="1"/>
  <c r="O117" i="22"/>
  <c r="P117" i="22"/>
  <c r="N117" i="22" s="1"/>
  <c r="R350" i="21"/>
  <c r="S70" i="22"/>
  <c r="T70" i="22" s="1"/>
  <c r="AI349" i="21"/>
  <c r="V350" i="21"/>
  <c r="W350" i="21"/>
  <c r="J70" i="22" l="1"/>
  <c r="L70" i="22" s="1"/>
  <c r="G71" i="22"/>
  <c r="H71" i="22" s="1"/>
  <c r="E71" i="22" s="1"/>
  <c r="X350" i="21"/>
  <c r="P118" i="22"/>
  <c r="N118" i="22" s="1"/>
  <c r="O118" i="22"/>
  <c r="I71" i="22" l="1"/>
  <c r="J71" i="22" s="1"/>
  <c r="L71" i="22" s="1"/>
  <c r="F72" i="22"/>
  <c r="G72" i="22"/>
  <c r="H72" i="22" s="1"/>
  <c r="P119" i="22"/>
  <c r="N119" i="22" s="1"/>
  <c r="O119" i="22"/>
  <c r="S71" i="22"/>
  <c r="T71" i="22" s="1"/>
  <c r="D349" i="21"/>
  <c r="R349" i="21" s="1"/>
  <c r="W349" i="21"/>
  <c r="V349" i="21"/>
  <c r="K71" i="22" l="1"/>
  <c r="X349" i="21"/>
  <c r="P120" i="22"/>
  <c r="N120" i="22" s="1"/>
  <c r="O120" i="22"/>
  <c r="S72" i="22"/>
  <c r="T72" i="22" s="1"/>
  <c r="I72" i="22"/>
  <c r="E72" i="22"/>
  <c r="AI348" i="21"/>
  <c r="O121" i="22" l="1"/>
  <c r="P121" i="22"/>
  <c r="N121" i="22" s="1"/>
  <c r="G73" i="22"/>
  <c r="F73" i="22"/>
  <c r="J72" i="22"/>
  <c r="L72" i="22" s="1"/>
  <c r="K72" i="22"/>
  <c r="O122" i="22" l="1"/>
  <c r="P122" i="22"/>
  <c r="N122" i="22" s="1"/>
  <c r="H73" i="22"/>
  <c r="E73" i="22" s="1"/>
  <c r="D348" i="21"/>
  <c r="R348" i="21" s="1"/>
  <c r="V348" i="21"/>
  <c r="W348" i="21"/>
  <c r="X348" i="21" l="1"/>
  <c r="F74" i="22"/>
  <c r="G74" i="22"/>
  <c r="P123" i="22"/>
  <c r="N123" i="22" s="1"/>
  <c r="O123" i="22"/>
  <c r="S73" i="22"/>
  <c r="T73" i="22" s="1"/>
  <c r="I73" i="22"/>
  <c r="AI347" i="21"/>
  <c r="P124" i="22" l="1"/>
  <c r="N124" i="22" s="1"/>
  <c r="O124" i="22"/>
  <c r="K73" i="22"/>
  <c r="J73" i="22"/>
  <c r="L73" i="22" s="1"/>
  <c r="H74" i="22"/>
  <c r="I74" i="22" s="1"/>
  <c r="S74" i="22" l="1"/>
  <c r="T74" i="22" s="1"/>
  <c r="J74" i="22"/>
  <c r="L74" i="22" s="1"/>
  <c r="K74" i="22"/>
  <c r="E74" i="22"/>
  <c r="P125" i="22"/>
  <c r="N125" i="22" s="1"/>
  <c r="O125" i="22"/>
  <c r="D347" i="21"/>
  <c r="P126" i="22" l="1"/>
  <c r="N126" i="22" s="1"/>
  <c r="O126" i="22"/>
  <c r="G75" i="22"/>
  <c r="F75" i="22"/>
  <c r="R347" i="21"/>
  <c r="AI346" i="21"/>
  <c r="V347" i="21"/>
  <c r="W347" i="21"/>
  <c r="X347" i="21" l="1"/>
  <c r="P127" i="22"/>
  <c r="N127" i="22" s="1"/>
  <c r="O127" i="22"/>
  <c r="H75" i="22"/>
  <c r="E75" i="22" s="1"/>
  <c r="F76" i="22" l="1"/>
  <c r="G76" i="22"/>
  <c r="P128" i="22"/>
  <c r="N128" i="22" s="1"/>
  <c r="O128" i="22"/>
  <c r="S75" i="22"/>
  <c r="T75" i="22" s="1"/>
  <c r="I75" i="22"/>
  <c r="D346" i="21"/>
  <c r="R346" i="21" s="1"/>
  <c r="V346" i="21"/>
  <c r="W346" i="21"/>
  <c r="X346" i="21" l="1"/>
  <c r="O129" i="22"/>
  <c r="P129" i="22"/>
  <c r="N129" i="22" s="1"/>
  <c r="K75" i="22"/>
  <c r="J75" i="22"/>
  <c r="L75" i="22" s="1"/>
  <c r="H76" i="22"/>
  <c r="I76" i="22" s="1"/>
  <c r="AI345" i="21"/>
  <c r="S76" i="22" l="1"/>
  <c r="T76" i="22" s="1"/>
  <c r="K76" i="22"/>
  <c r="J76" i="22"/>
  <c r="L76" i="22" s="1"/>
  <c r="O130" i="22"/>
  <c r="P130" i="22"/>
  <c r="N130" i="22" s="1"/>
  <c r="E76" i="22"/>
  <c r="O131" i="22" l="1"/>
  <c r="P131" i="22"/>
  <c r="N131" i="22" s="1"/>
  <c r="G77" i="22"/>
  <c r="F77" i="22"/>
  <c r="D345" i="21"/>
  <c r="P132" i="22" l="1"/>
  <c r="N132" i="22" s="1"/>
  <c r="O132" i="22"/>
  <c r="H77" i="22"/>
  <c r="E77" i="22" s="1"/>
  <c r="R345" i="21"/>
  <c r="AI344" i="21"/>
  <c r="V345" i="21"/>
  <c r="W345" i="21"/>
  <c r="I77" i="22" l="1"/>
  <c r="J77" i="22" s="1"/>
  <c r="L77" i="22" s="1"/>
  <c r="X345" i="21"/>
  <c r="P133" i="22"/>
  <c r="N133" i="22" s="1"/>
  <c r="O133" i="22"/>
  <c r="G78" i="22"/>
  <c r="F78" i="22"/>
  <c r="S77" i="22"/>
  <c r="T77" i="22" s="1"/>
  <c r="K77" i="22" l="1"/>
  <c r="O134" i="22"/>
  <c r="P134" i="22"/>
  <c r="N134" i="22" s="1"/>
  <c r="H78" i="22"/>
  <c r="I78" i="22" s="1"/>
  <c r="D344" i="21"/>
  <c r="R344" i="21" s="1"/>
  <c r="W344" i="21"/>
  <c r="V344" i="21"/>
  <c r="S78" i="22" l="1"/>
  <c r="T78" i="22" s="1"/>
  <c r="E78" i="22"/>
  <c r="F79" i="22" s="1"/>
  <c r="X344" i="21"/>
  <c r="O135" i="22"/>
  <c r="P135" i="22"/>
  <c r="N135" i="22" s="1"/>
  <c r="K78" i="22"/>
  <c r="J78" i="22"/>
  <c r="L78" i="22" s="1"/>
  <c r="AI343" i="21"/>
  <c r="G79" i="22" l="1"/>
  <c r="H79" i="22" s="1"/>
  <c r="I79" i="22" s="1"/>
  <c r="O136" i="22"/>
  <c r="P136" i="22"/>
  <c r="N136" i="22" s="1"/>
  <c r="K79" i="22" l="1"/>
  <c r="J79" i="22"/>
  <c r="L79" i="22" s="1"/>
  <c r="E79" i="22"/>
  <c r="P137" i="22"/>
  <c r="N137" i="22" s="1"/>
  <c r="O137" i="22"/>
  <c r="S79" i="22"/>
  <c r="T79" i="22" s="1"/>
  <c r="D343" i="21"/>
  <c r="P138" i="22" l="1"/>
  <c r="N138" i="22" s="1"/>
  <c r="O138" i="22"/>
  <c r="R343" i="21"/>
  <c r="F80" i="22"/>
  <c r="G80" i="22"/>
  <c r="AI342" i="21"/>
  <c r="W343" i="21"/>
  <c r="V343" i="21"/>
  <c r="X343" i="21" l="1"/>
  <c r="O139" i="22"/>
  <c r="P139" i="22"/>
  <c r="N139" i="22" s="1"/>
  <c r="H80" i="22"/>
  <c r="I80" i="22" s="1"/>
  <c r="E80" i="22" l="1"/>
  <c r="F81" i="22" s="1"/>
  <c r="K80" i="22"/>
  <c r="J80" i="22"/>
  <c r="L80" i="22" s="1"/>
  <c r="O140" i="22"/>
  <c r="P140" i="22"/>
  <c r="N140" i="22" s="1"/>
  <c r="S80" i="22"/>
  <c r="T80" i="22" s="1"/>
  <c r="D342" i="21"/>
  <c r="G81" i="22" l="1"/>
  <c r="H81" i="22" s="1"/>
  <c r="S81" i="22" s="1"/>
  <c r="T81" i="22" s="1"/>
  <c r="P141" i="22"/>
  <c r="N141" i="22" s="1"/>
  <c r="O141" i="22"/>
  <c r="R342" i="21"/>
  <c r="AI341" i="21"/>
  <c r="W342" i="21"/>
  <c r="V342" i="21"/>
  <c r="I81" i="22" l="1"/>
  <c r="K81" i="22" s="1"/>
  <c r="X342" i="21"/>
  <c r="P142" i="22"/>
  <c r="N142" i="22" s="1"/>
  <c r="O142" i="22"/>
  <c r="E81" i="22"/>
  <c r="J81" i="22" l="1"/>
  <c r="L81" i="22" s="1"/>
  <c r="O143" i="22"/>
  <c r="P143" i="22"/>
  <c r="N143" i="22" s="1"/>
  <c r="F82" i="22"/>
  <c r="G82" i="22"/>
  <c r="D341" i="21"/>
  <c r="R341" i="21" s="1"/>
  <c r="V341" i="21"/>
  <c r="W341" i="21"/>
  <c r="X341" i="21" l="1"/>
  <c r="O144" i="22"/>
  <c r="P144" i="22"/>
  <c r="N144" i="22" s="1"/>
  <c r="H82" i="22"/>
  <c r="S82" i="22" s="1"/>
  <c r="T82" i="22" s="1"/>
  <c r="AI340" i="21"/>
  <c r="I82" i="22" l="1"/>
  <c r="J82" i="22" s="1"/>
  <c r="L82" i="22" s="1"/>
  <c r="E82" i="22"/>
  <c r="F83" i="22" s="1"/>
  <c r="P145" i="22"/>
  <c r="N145" i="22" s="1"/>
  <c r="O145" i="22"/>
  <c r="K82" i="22" l="1"/>
  <c r="G83" i="22"/>
  <c r="H83" i="22" s="1"/>
  <c r="E83" i="22" s="1"/>
  <c r="P146" i="22"/>
  <c r="N146" i="22" s="1"/>
  <c r="O146" i="22"/>
  <c r="D340" i="21"/>
  <c r="R340" i="21" s="1"/>
  <c r="W340" i="21"/>
  <c r="V340" i="21"/>
  <c r="S83" i="22" l="1"/>
  <c r="T83" i="22" s="1"/>
  <c r="I83" i="22"/>
  <c r="J83" i="22" s="1"/>
  <c r="L83" i="22" s="1"/>
  <c r="F84" i="22"/>
  <c r="G84" i="22"/>
  <c r="H84" i="22" s="1"/>
  <c r="X340" i="21"/>
  <c r="P147" i="22"/>
  <c r="N147" i="22" s="1"/>
  <c r="O147" i="22"/>
  <c r="AI339" i="21"/>
  <c r="K83" i="22" l="1"/>
  <c r="I84" i="22"/>
  <c r="K84" i="22" s="1"/>
  <c r="E84" i="22"/>
  <c r="G85" i="22" s="1"/>
  <c r="H85" i="22" s="1"/>
  <c r="S84" i="22"/>
  <c r="T84" i="22" s="1"/>
  <c r="P148" i="22"/>
  <c r="N148" i="22" s="1"/>
  <c r="O148" i="22"/>
  <c r="J84" i="22" l="1"/>
  <c r="L84" i="22" s="1"/>
  <c r="F85" i="22"/>
  <c r="I85" i="22" s="1"/>
  <c r="P149" i="22"/>
  <c r="N149" i="22" s="1"/>
  <c r="O149" i="22"/>
  <c r="E85" i="22"/>
  <c r="S85" i="22"/>
  <c r="T85" i="22" s="1"/>
  <c r="D339" i="21"/>
  <c r="R339" i="21" s="1"/>
  <c r="W339" i="21"/>
  <c r="V339" i="21"/>
  <c r="X339" i="21" l="1"/>
  <c r="O150" i="22"/>
  <c r="P150" i="22"/>
  <c r="N150" i="22" s="1"/>
  <c r="J85" i="22"/>
  <c r="L85" i="22" s="1"/>
  <c r="K85" i="22"/>
  <c r="F86" i="22"/>
  <c r="G86" i="22"/>
  <c r="AI338" i="21"/>
  <c r="P151" i="22" l="1"/>
  <c r="N151" i="22" s="1"/>
  <c r="O151" i="22"/>
  <c r="H86" i="22"/>
  <c r="E86" i="22" s="1"/>
  <c r="I86" i="22" l="1"/>
  <c r="K86" i="22" s="1"/>
  <c r="F87" i="22"/>
  <c r="G87" i="22"/>
  <c r="H87" i="22" s="1"/>
  <c r="O152" i="22"/>
  <c r="P152" i="22"/>
  <c r="N152" i="22" s="1"/>
  <c r="S86" i="22"/>
  <c r="T86" i="22" s="1"/>
  <c r="D338" i="21"/>
  <c r="J86" i="22" l="1"/>
  <c r="L86" i="22" s="1"/>
  <c r="P153" i="22"/>
  <c r="N153" i="22" s="1"/>
  <c r="O153" i="22"/>
  <c r="I87" i="22"/>
  <c r="S87" i="22"/>
  <c r="T87" i="22" s="1"/>
  <c r="R338" i="21"/>
  <c r="E87" i="22"/>
  <c r="AI337" i="21"/>
  <c r="V338" i="21"/>
  <c r="W338" i="21"/>
  <c r="X338" i="21" l="1"/>
  <c r="P154" i="22"/>
  <c r="N154" i="22" s="1"/>
  <c r="O154" i="22"/>
  <c r="K87" i="22"/>
  <c r="J87" i="22"/>
  <c r="L87" i="22" s="1"/>
  <c r="G88" i="22"/>
  <c r="F88" i="22"/>
  <c r="O155" i="22" l="1"/>
  <c r="P155" i="22"/>
  <c r="N155" i="22" s="1"/>
  <c r="H88" i="22"/>
  <c r="S88" i="22" s="1"/>
  <c r="T88" i="22" s="1"/>
  <c r="D337" i="21"/>
  <c r="R337" i="21" s="1"/>
  <c r="V337" i="21"/>
  <c r="W337" i="21"/>
  <c r="X337" i="21" l="1"/>
  <c r="O156" i="22"/>
  <c r="P156" i="22"/>
  <c r="N156" i="22" s="1"/>
  <c r="E88" i="22"/>
  <c r="I88" i="22"/>
  <c r="AI336" i="21"/>
  <c r="O157" i="22" l="1"/>
  <c r="P157" i="22"/>
  <c r="N157" i="22" s="1"/>
  <c r="K88" i="22"/>
  <c r="J88" i="22"/>
  <c r="L88" i="22" s="1"/>
  <c r="G89" i="22"/>
  <c r="H89" i="22" s="1"/>
  <c r="F89" i="22"/>
  <c r="P158" i="22" l="1"/>
  <c r="N158" i="22" s="1"/>
  <c r="O158" i="22"/>
  <c r="I89" i="22"/>
  <c r="S89" i="22"/>
  <c r="T89" i="22" s="1"/>
  <c r="E89" i="22"/>
  <c r="D336" i="21"/>
  <c r="R336" i="21" s="1"/>
  <c r="V336" i="21"/>
  <c r="W336" i="21"/>
  <c r="X336" i="21" l="1"/>
  <c r="P159" i="22"/>
  <c r="N159" i="22" s="1"/>
  <c r="O159" i="22"/>
  <c r="G90" i="22"/>
  <c r="F90" i="22"/>
  <c r="K89" i="22"/>
  <c r="J89" i="22"/>
  <c r="L89" i="22" s="1"/>
  <c r="AI335" i="21"/>
  <c r="O160" i="22" l="1"/>
  <c r="P160" i="22"/>
  <c r="N160" i="22" s="1"/>
  <c r="H90" i="22"/>
  <c r="S90" i="22" s="1"/>
  <c r="T90" i="22" s="1"/>
  <c r="O161" i="22" l="1"/>
  <c r="P161" i="22"/>
  <c r="N161" i="22" s="1"/>
  <c r="E90" i="22"/>
  <c r="I90" i="22"/>
  <c r="D335" i="21"/>
  <c r="R335" i="21" s="1"/>
  <c r="V335" i="21"/>
  <c r="W335" i="21"/>
  <c r="X335" i="21" l="1"/>
  <c r="O162" i="22"/>
  <c r="P162" i="22"/>
  <c r="N162" i="22" s="1"/>
  <c r="G91" i="22"/>
  <c r="F91" i="22"/>
  <c r="K90" i="22"/>
  <c r="J90" i="22"/>
  <c r="L90" i="22" s="1"/>
  <c r="AI334" i="21"/>
  <c r="P163" i="22" l="1"/>
  <c r="N163" i="22" s="1"/>
  <c r="O163" i="22"/>
  <c r="H91" i="22"/>
  <c r="S91" i="22" s="1"/>
  <c r="T91" i="22" s="1"/>
  <c r="E91" i="22" l="1"/>
  <c r="F92" i="22" s="1"/>
  <c r="P164" i="22"/>
  <c r="N164" i="22" s="1"/>
  <c r="O164" i="22"/>
  <c r="I91" i="22"/>
  <c r="D334" i="21"/>
  <c r="G92" i="22" l="1"/>
  <c r="H92" i="22" s="1"/>
  <c r="E92" i="22" s="1"/>
  <c r="P165" i="22"/>
  <c r="N165" i="22" s="1"/>
  <c r="O165" i="22"/>
  <c r="R334" i="21"/>
  <c r="K91" i="22"/>
  <c r="J91" i="22"/>
  <c r="L91" i="22" s="1"/>
  <c r="AI333" i="21"/>
  <c r="W334" i="21"/>
  <c r="V334" i="21"/>
  <c r="X334" i="21" l="1"/>
  <c r="P166" i="22"/>
  <c r="N166" i="22" s="1"/>
  <c r="O166" i="22"/>
  <c r="G93" i="22"/>
  <c r="F93" i="22"/>
  <c r="S92" i="22"/>
  <c r="T92" i="22" s="1"/>
  <c r="I92" i="22"/>
  <c r="P167" i="22" l="1"/>
  <c r="N167" i="22" s="1"/>
  <c r="O167" i="22"/>
  <c r="H93" i="22"/>
  <c r="E93" i="22" s="1"/>
  <c r="K92" i="22"/>
  <c r="J92" i="22"/>
  <c r="L92" i="22" s="1"/>
  <c r="D333" i="21"/>
  <c r="R333" i="21" s="1"/>
  <c r="W333" i="21"/>
  <c r="V333" i="21"/>
  <c r="I93" i="22" l="1"/>
  <c r="J93" i="22" s="1"/>
  <c r="L93" i="22" s="1"/>
  <c r="X333" i="21"/>
  <c r="F94" i="22"/>
  <c r="G94" i="22"/>
  <c r="P168" i="22"/>
  <c r="N168" i="22" s="1"/>
  <c r="O168" i="22"/>
  <c r="S93" i="22"/>
  <c r="T93" i="22" s="1"/>
  <c r="AI332" i="21"/>
  <c r="K93" i="22" l="1"/>
  <c r="O169" i="22"/>
  <c r="P169" i="22"/>
  <c r="N169" i="22" s="1"/>
  <c r="H94" i="22"/>
  <c r="I94" i="22" s="1"/>
  <c r="J94" i="22" l="1"/>
  <c r="L94" i="22" s="1"/>
  <c r="K94" i="22"/>
  <c r="P170" i="22"/>
  <c r="N170" i="22" s="1"/>
  <c r="O170" i="22"/>
  <c r="S94" i="22"/>
  <c r="T94" i="22" s="1"/>
  <c r="E94" i="22"/>
  <c r="D332" i="21"/>
  <c r="O171" i="22" l="1"/>
  <c r="P171" i="22"/>
  <c r="N171" i="22" s="1"/>
  <c r="R332" i="21"/>
  <c r="G95" i="22"/>
  <c r="F95" i="22"/>
  <c r="AI331" i="21"/>
  <c r="W332" i="21"/>
  <c r="V332" i="21"/>
  <c r="X332" i="21" l="1"/>
  <c r="P172" i="22"/>
  <c r="N172" i="22" s="1"/>
  <c r="O172" i="22"/>
  <c r="H95" i="22"/>
  <c r="I95" i="22" s="1"/>
  <c r="K95" i="22" l="1"/>
  <c r="J95" i="22"/>
  <c r="L95" i="22" s="1"/>
  <c r="O173" i="22"/>
  <c r="P173" i="22"/>
  <c r="N173" i="22" s="1"/>
  <c r="E95" i="22"/>
  <c r="S95" i="22"/>
  <c r="T95" i="22" s="1"/>
  <c r="D331" i="21"/>
  <c r="R331" i="21" s="1"/>
  <c r="V331" i="21"/>
  <c r="W331" i="21"/>
  <c r="X331" i="21" l="1"/>
  <c r="O174" i="22"/>
  <c r="P174" i="22"/>
  <c r="N174" i="22" s="1"/>
  <c r="G96" i="22"/>
  <c r="F96" i="22"/>
  <c r="AI330" i="21"/>
  <c r="O175" i="22" l="1"/>
  <c r="P175" i="22"/>
  <c r="N175" i="22" s="1"/>
  <c r="H96" i="22"/>
  <c r="I96" i="22" s="1"/>
  <c r="E96" i="22" l="1"/>
  <c r="G97" i="22" s="1"/>
  <c r="K96" i="22"/>
  <c r="J96" i="22"/>
  <c r="L96" i="22" s="1"/>
  <c r="P176" i="22"/>
  <c r="N176" i="22" s="1"/>
  <c r="O176" i="22"/>
  <c r="S96" i="22"/>
  <c r="T96" i="22" s="1"/>
  <c r="D330" i="21"/>
  <c r="F97" i="22" l="1"/>
  <c r="O177" i="22"/>
  <c r="P177" i="22"/>
  <c r="N177" i="22" s="1"/>
  <c r="H97" i="22"/>
  <c r="E97" i="22" s="1"/>
  <c r="R330" i="21"/>
  <c r="AI329" i="21"/>
  <c r="V330" i="21"/>
  <c r="W330" i="21"/>
  <c r="S97" i="22" l="1"/>
  <c r="T97" i="22" s="1"/>
  <c r="I97" i="22"/>
  <c r="K97" i="22" s="1"/>
  <c r="X330" i="21"/>
  <c r="O178" i="22"/>
  <c r="P178" i="22"/>
  <c r="N178" i="22" s="1"/>
  <c r="G98" i="22"/>
  <c r="F98" i="22"/>
  <c r="J97" i="22" l="1"/>
  <c r="L97" i="22" s="1"/>
  <c r="O179" i="22"/>
  <c r="P179" i="22"/>
  <c r="N179" i="22" s="1"/>
  <c r="H98" i="22"/>
  <c r="S98" i="22" s="1"/>
  <c r="T98" i="22" s="1"/>
  <c r="D329" i="21"/>
  <c r="O180" i="22" l="1"/>
  <c r="P180" i="22"/>
  <c r="N180" i="22" s="1"/>
  <c r="E98" i="22"/>
  <c r="R329" i="21"/>
  <c r="I98" i="22"/>
  <c r="AI328" i="21"/>
  <c r="W329" i="21"/>
  <c r="V329" i="21"/>
  <c r="X329" i="21" l="1"/>
  <c r="O181" i="22"/>
  <c r="P181" i="22"/>
  <c r="N181" i="22" s="1"/>
  <c r="J98" i="22"/>
  <c r="L98" i="22" s="1"/>
  <c r="K98" i="22"/>
  <c r="F99" i="22"/>
  <c r="G99" i="22"/>
  <c r="H99" i="22" s="1"/>
  <c r="P182" i="22" l="1"/>
  <c r="N182" i="22" s="1"/>
  <c r="O182" i="22"/>
  <c r="I99" i="22"/>
  <c r="E99" i="22"/>
  <c r="S99" i="22"/>
  <c r="T99" i="22" s="1"/>
  <c r="D328" i="21"/>
  <c r="O183" i="22" l="1"/>
  <c r="P183" i="22"/>
  <c r="N183" i="22" s="1"/>
  <c r="R328" i="21"/>
  <c r="J99" i="22"/>
  <c r="L99" i="22" s="1"/>
  <c r="K99" i="22"/>
  <c r="G100" i="22"/>
  <c r="H100" i="22" s="1"/>
  <c r="F100" i="22"/>
  <c r="AI327" i="21"/>
  <c r="W328" i="21"/>
  <c r="V328" i="21"/>
  <c r="X328" i="21" l="1"/>
  <c r="O184" i="22"/>
  <c r="P184" i="22"/>
  <c r="N184" i="22" s="1"/>
  <c r="E100" i="22"/>
  <c r="S100" i="22"/>
  <c r="T100" i="22" s="1"/>
  <c r="I100" i="22"/>
  <c r="O185" i="22" l="1"/>
  <c r="P185" i="22"/>
  <c r="N185" i="22" s="1"/>
  <c r="J100" i="22"/>
  <c r="L100" i="22" s="1"/>
  <c r="K100" i="22"/>
  <c r="G101" i="22"/>
  <c r="F101" i="22"/>
  <c r="D327" i="21"/>
  <c r="O186" i="22" l="1"/>
  <c r="P186" i="22"/>
  <c r="N186" i="22" s="1"/>
  <c r="H101" i="22"/>
  <c r="I101" i="22" s="1"/>
  <c r="R327" i="21"/>
  <c r="AI326" i="21"/>
  <c r="V327" i="21"/>
  <c r="W327" i="21"/>
  <c r="X327" i="21" l="1"/>
  <c r="K101" i="22"/>
  <c r="J101" i="22"/>
  <c r="L101" i="22" s="1"/>
  <c r="E101" i="22"/>
  <c r="O187" i="22"/>
  <c r="P187" i="22"/>
  <c r="N187" i="22" s="1"/>
  <c r="S101" i="22"/>
  <c r="T101" i="22" s="1"/>
  <c r="O188" i="22" l="1"/>
  <c r="P188" i="22"/>
  <c r="N188" i="22" s="1"/>
  <c r="G102" i="22"/>
  <c r="F102" i="22"/>
  <c r="D326" i="21"/>
  <c r="R326" i="21" s="1"/>
  <c r="V326" i="21"/>
  <c r="W326" i="21"/>
  <c r="X326" i="21" l="1"/>
  <c r="O189" i="22"/>
  <c r="P189" i="22"/>
  <c r="N189" i="22" s="1"/>
  <c r="H102" i="22"/>
  <c r="I102" i="22" s="1"/>
  <c r="AI325" i="21"/>
  <c r="K102" i="22" l="1"/>
  <c r="J102" i="22"/>
  <c r="L102" i="22" s="1"/>
  <c r="O190" i="22"/>
  <c r="P190" i="22"/>
  <c r="N190" i="22" s="1"/>
  <c r="E102" i="22"/>
  <c r="S102" i="22"/>
  <c r="T102" i="22" s="1"/>
  <c r="P191" i="22" l="1"/>
  <c r="N191" i="22" s="1"/>
  <c r="O191" i="22"/>
  <c r="G103" i="22"/>
  <c r="F103" i="22"/>
  <c r="D325" i="21"/>
  <c r="P192" i="22" l="1"/>
  <c r="N192" i="22" s="1"/>
  <c r="O192" i="22"/>
  <c r="H103" i="22"/>
  <c r="S103" i="22" s="1"/>
  <c r="T103" i="22" s="1"/>
  <c r="R325" i="21"/>
  <c r="AI324" i="21"/>
  <c r="V325" i="21"/>
  <c r="W325" i="21"/>
  <c r="X325" i="21" l="1"/>
  <c r="P193" i="22"/>
  <c r="N193" i="22" s="1"/>
  <c r="O193" i="22"/>
  <c r="E103" i="22"/>
  <c r="I103" i="22"/>
  <c r="O194" i="22" l="1"/>
  <c r="P194" i="22"/>
  <c r="N194" i="22" s="1"/>
  <c r="K103" i="22"/>
  <c r="J103" i="22"/>
  <c r="L103" i="22" s="1"/>
  <c r="F104" i="22"/>
  <c r="G104" i="22"/>
  <c r="D324" i="21"/>
  <c r="R324" i="21" s="1"/>
  <c r="V324" i="21"/>
  <c r="W324" i="21"/>
  <c r="X324" i="21" l="1"/>
  <c r="O195" i="22"/>
  <c r="P195" i="22"/>
  <c r="N195" i="22" s="1"/>
  <c r="H104" i="22"/>
  <c r="S104" i="22" s="1"/>
  <c r="T104" i="22" s="1"/>
  <c r="AI323" i="21"/>
  <c r="E104" i="22" l="1"/>
  <c r="F105" i="22" s="1"/>
  <c r="I104" i="22"/>
  <c r="K104" i="22" s="1"/>
  <c r="P196" i="22"/>
  <c r="N196" i="22" s="1"/>
  <c r="O196" i="22"/>
  <c r="J104" i="22" l="1"/>
  <c r="L104" i="22" s="1"/>
  <c r="G105" i="22"/>
  <c r="H105" i="22" s="1"/>
  <c r="O197" i="22"/>
  <c r="P197" i="22"/>
  <c r="N197" i="22" s="1"/>
  <c r="D323" i="21"/>
  <c r="S105" i="22" l="1"/>
  <c r="T105" i="22" s="1"/>
  <c r="E105" i="22"/>
  <c r="G106" i="22" s="1"/>
  <c r="I105" i="22"/>
  <c r="K105" i="22" s="1"/>
  <c r="P198" i="22"/>
  <c r="N198" i="22" s="1"/>
  <c r="O198" i="22"/>
  <c r="R323" i="21"/>
  <c r="AI322" i="21"/>
  <c r="W323" i="21"/>
  <c r="V323" i="21"/>
  <c r="J105" i="22" l="1"/>
  <c r="L105" i="22" s="1"/>
  <c r="F106" i="22"/>
  <c r="X323" i="21"/>
  <c r="O199" i="22"/>
  <c r="P199" i="22"/>
  <c r="N199" i="22" s="1"/>
  <c r="H106" i="22"/>
  <c r="S106" i="22" s="1"/>
  <c r="T106" i="22" s="1"/>
  <c r="E106" i="22" l="1"/>
  <c r="G107" i="22" s="1"/>
  <c r="H107" i="22" s="1"/>
  <c r="P200" i="22"/>
  <c r="N200" i="22" s="1"/>
  <c r="O200" i="22"/>
  <c r="I106" i="22"/>
  <c r="D322" i="21"/>
  <c r="F107" i="22" l="1"/>
  <c r="I107" i="22" s="1"/>
  <c r="J107" i="22" s="1"/>
  <c r="L107" i="22" s="1"/>
  <c r="O201" i="22"/>
  <c r="P201" i="22"/>
  <c r="N201" i="22" s="1"/>
  <c r="J106" i="22"/>
  <c r="L106" i="22" s="1"/>
  <c r="K106" i="22"/>
  <c r="R322" i="21"/>
  <c r="S107" i="22"/>
  <c r="T107" i="22" s="1"/>
  <c r="E107" i="22"/>
  <c r="AI321" i="21"/>
  <c r="V322" i="21"/>
  <c r="W322" i="21"/>
  <c r="K107" i="22" l="1"/>
  <c r="X322" i="21"/>
  <c r="G108" i="22"/>
  <c r="F108" i="22"/>
  <c r="O202" i="22"/>
  <c r="P202" i="22"/>
  <c r="N202" i="22" s="1"/>
  <c r="O203" i="22" l="1"/>
  <c r="P203" i="22"/>
  <c r="N203" i="22" s="1"/>
  <c r="H108" i="22"/>
  <c r="E108" i="22" s="1"/>
  <c r="D321" i="21"/>
  <c r="R321" i="21" s="1"/>
  <c r="W321" i="21"/>
  <c r="V321" i="21"/>
  <c r="X321" i="21" l="1"/>
  <c r="F109" i="22"/>
  <c r="G109" i="22"/>
  <c r="I108" i="22"/>
  <c r="S108" i="22"/>
  <c r="T108" i="22" s="1"/>
  <c r="O204" i="22"/>
  <c r="P204" i="22"/>
  <c r="N204" i="22" s="1"/>
  <c r="AI320" i="21"/>
  <c r="O205" i="22" l="1"/>
  <c r="P205" i="22"/>
  <c r="N205" i="22" s="1"/>
  <c r="J108" i="22"/>
  <c r="L108" i="22" s="1"/>
  <c r="K108" i="22"/>
  <c r="H109" i="22"/>
  <c r="I109" i="22" s="1"/>
  <c r="K109" i="22" l="1"/>
  <c r="J109" i="22"/>
  <c r="L109" i="22" s="1"/>
  <c r="O206" i="22"/>
  <c r="P206" i="22"/>
  <c r="N206" i="22" s="1"/>
  <c r="E109" i="22"/>
  <c r="S109" i="22"/>
  <c r="T109" i="22" s="1"/>
  <c r="D320" i="21"/>
  <c r="O207" i="22" l="1"/>
  <c r="P207" i="22"/>
  <c r="N207" i="22" s="1"/>
  <c r="F110" i="22"/>
  <c r="G110" i="22"/>
  <c r="R320" i="21"/>
  <c r="AI319" i="21"/>
  <c r="W320" i="21"/>
  <c r="V320" i="21"/>
  <c r="X320" i="21" l="1"/>
  <c r="O208" i="22"/>
  <c r="P208" i="22"/>
  <c r="N208" i="22" s="1"/>
  <c r="H110" i="22"/>
  <c r="E110" i="22" s="1"/>
  <c r="I110" i="22" l="1"/>
  <c r="K110" i="22" s="1"/>
  <c r="S110" i="22"/>
  <c r="T110" i="22" s="1"/>
  <c r="F111" i="22"/>
  <c r="G111" i="22"/>
  <c r="O209" i="22"/>
  <c r="P209" i="22"/>
  <c r="N209" i="22" s="1"/>
  <c r="D319" i="21"/>
  <c r="R319" i="21" s="1"/>
  <c r="V319" i="21"/>
  <c r="W319" i="21"/>
  <c r="J110" i="22" l="1"/>
  <c r="L110" i="22" s="1"/>
  <c r="X319" i="21"/>
  <c r="H111" i="22"/>
  <c r="I111" i="22" s="1"/>
  <c r="P210" i="22"/>
  <c r="N210" i="22" s="1"/>
  <c r="O210" i="22"/>
  <c r="AI318" i="21"/>
  <c r="E111" i="22" l="1"/>
  <c r="F112" i="22" s="1"/>
  <c r="P211" i="22"/>
  <c r="N211" i="22" s="1"/>
  <c r="O211" i="22"/>
  <c r="K111" i="22"/>
  <c r="J111" i="22"/>
  <c r="L111" i="22" s="1"/>
  <c r="S111" i="22"/>
  <c r="T111" i="22" s="1"/>
  <c r="G112" i="22" l="1"/>
  <c r="H112" i="22" s="1"/>
  <c r="P212" i="22"/>
  <c r="N212" i="22" s="1"/>
  <c r="O212" i="22"/>
  <c r="D318" i="21"/>
  <c r="E112" i="22" l="1"/>
  <c r="F113" i="22" s="1"/>
  <c r="I112" i="22"/>
  <c r="K112" i="22" s="1"/>
  <c r="S112" i="22"/>
  <c r="T112" i="22" s="1"/>
  <c r="O213" i="22"/>
  <c r="P213" i="22"/>
  <c r="N213" i="22" s="1"/>
  <c r="R318" i="21"/>
  <c r="AI317" i="21"/>
  <c r="W318" i="21"/>
  <c r="V318" i="21"/>
  <c r="J112" i="22" l="1"/>
  <c r="L112" i="22" s="1"/>
  <c r="G113" i="22"/>
  <c r="H113" i="22" s="1"/>
  <c r="E113" i="22" s="1"/>
  <c r="F114" i="22" s="1"/>
  <c r="X318" i="21"/>
  <c r="O214" i="22"/>
  <c r="P214" i="22"/>
  <c r="N214" i="22" s="1"/>
  <c r="I113" i="22" l="1"/>
  <c r="K113" i="22" s="1"/>
  <c r="S113" i="22"/>
  <c r="T113" i="22" s="1"/>
  <c r="G114" i="22"/>
  <c r="H114" i="22" s="1"/>
  <c r="P215" i="22"/>
  <c r="N215" i="22" s="1"/>
  <c r="O215" i="22"/>
  <c r="D317" i="21"/>
  <c r="J113" i="22" l="1"/>
  <c r="L113" i="22" s="1"/>
  <c r="E114" i="22"/>
  <c r="F115" i="22" s="1"/>
  <c r="S114" i="22"/>
  <c r="T114" i="22" s="1"/>
  <c r="I114" i="22"/>
  <c r="J114" i="22" s="1"/>
  <c r="L114" i="22" s="1"/>
  <c r="O216" i="22"/>
  <c r="P216" i="22"/>
  <c r="N216" i="22" s="1"/>
  <c r="R317" i="21"/>
  <c r="AI316" i="21"/>
  <c r="V317" i="21"/>
  <c r="W317" i="21"/>
  <c r="K114" i="22" l="1"/>
  <c r="G115" i="22"/>
  <c r="H115" i="22" s="1"/>
  <c r="E115" i="22" s="1"/>
  <c r="X317" i="21"/>
  <c r="O217" i="22"/>
  <c r="P217" i="22"/>
  <c r="N217" i="22" s="1"/>
  <c r="F116" i="22" l="1"/>
  <c r="G116" i="22"/>
  <c r="O218" i="22"/>
  <c r="P218" i="22"/>
  <c r="N218" i="22" s="1"/>
  <c r="S115" i="22"/>
  <c r="T115" i="22" s="1"/>
  <c r="I115" i="22"/>
  <c r="D316" i="21"/>
  <c r="P219" i="22" l="1"/>
  <c r="N219" i="22" s="1"/>
  <c r="O219" i="22"/>
  <c r="R316" i="21"/>
  <c r="J115" i="22"/>
  <c r="L115" i="22" s="1"/>
  <c r="K115" i="22"/>
  <c r="H116" i="22"/>
  <c r="E116" i="22" s="1"/>
  <c r="AI315" i="21"/>
  <c r="V316" i="21"/>
  <c r="W316" i="21"/>
  <c r="I116" i="22" l="1"/>
  <c r="J116" i="22" s="1"/>
  <c r="L116" i="22" s="1"/>
  <c r="S116" i="22"/>
  <c r="T116" i="22" s="1"/>
  <c r="X316" i="21"/>
  <c r="O220" i="22"/>
  <c r="P220" i="22"/>
  <c r="N220" i="22" s="1"/>
  <c r="G117" i="22"/>
  <c r="F117" i="22"/>
  <c r="K116" i="22" l="1"/>
  <c r="O221" i="22"/>
  <c r="P221" i="22"/>
  <c r="N221" i="22" s="1"/>
  <c r="H117" i="22"/>
  <c r="S117" i="22" s="1"/>
  <c r="T117" i="22" s="1"/>
  <c r="D315" i="21"/>
  <c r="R315" i="21" s="1"/>
  <c r="V315" i="21"/>
  <c r="W315" i="21"/>
  <c r="X315" i="21" l="1"/>
  <c r="I117" i="22"/>
  <c r="E117" i="22"/>
  <c r="O222" i="22"/>
  <c r="P222" i="22"/>
  <c r="N222" i="22" s="1"/>
  <c r="AI314" i="21"/>
  <c r="O223" i="22" l="1"/>
  <c r="P223" i="22"/>
  <c r="N223" i="22" s="1"/>
  <c r="F118" i="22"/>
  <c r="G118" i="22"/>
  <c r="J117" i="22"/>
  <c r="L117" i="22" s="1"/>
  <c r="K117" i="22"/>
  <c r="H118" i="22" l="1"/>
  <c r="I118" i="22" s="1"/>
  <c r="P224" i="22"/>
  <c r="N224" i="22" s="1"/>
  <c r="O224" i="22"/>
  <c r="D314" i="21"/>
  <c r="E118" i="22" l="1"/>
  <c r="F119" i="22" s="1"/>
  <c r="O225" i="22"/>
  <c r="P225" i="22"/>
  <c r="N225" i="22" s="1"/>
  <c r="K118" i="22"/>
  <c r="J118" i="22"/>
  <c r="L118" i="22" s="1"/>
  <c r="R314" i="21"/>
  <c r="S118" i="22"/>
  <c r="T118" i="22" s="1"/>
  <c r="AI313" i="21"/>
  <c r="W314" i="21"/>
  <c r="V314" i="21"/>
  <c r="G119" i="22" l="1"/>
  <c r="H119" i="22" s="1"/>
  <c r="S119" i="22" s="1"/>
  <c r="T119" i="22" s="1"/>
  <c r="X314" i="21"/>
  <c r="P226" i="22"/>
  <c r="N226" i="22" s="1"/>
  <c r="O226" i="22"/>
  <c r="E119" i="22" l="1"/>
  <c r="F120" i="22" s="1"/>
  <c r="I119" i="22"/>
  <c r="J119" i="22" s="1"/>
  <c r="L119" i="22" s="1"/>
  <c r="P227" i="22"/>
  <c r="N227" i="22" s="1"/>
  <c r="O227" i="22"/>
  <c r="D313" i="21"/>
  <c r="K119" i="22" l="1"/>
  <c r="G120" i="22"/>
  <c r="H120" i="22" s="1"/>
  <c r="I120" i="22" s="1"/>
  <c r="O228" i="22"/>
  <c r="P228" i="22"/>
  <c r="N228" i="22" s="1"/>
  <c r="R313" i="21"/>
  <c r="AI312" i="21"/>
  <c r="W313" i="21"/>
  <c r="V313" i="21"/>
  <c r="E120" i="22" l="1"/>
  <c r="G121" i="22" s="1"/>
  <c r="S120" i="22"/>
  <c r="T120" i="22" s="1"/>
  <c r="X313" i="21"/>
  <c r="J120" i="22"/>
  <c r="L120" i="22" s="1"/>
  <c r="K120" i="22"/>
  <c r="O229" i="22"/>
  <c r="P229" i="22"/>
  <c r="N229" i="22" s="1"/>
  <c r="F121" i="22" l="1"/>
  <c r="O230" i="22"/>
  <c r="P230" i="22"/>
  <c r="N230" i="22" s="1"/>
  <c r="H121" i="22"/>
  <c r="S121" i="22" s="1"/>
  <c r="T121" i="22" s="1"/>
  <c r="D312" i="21"/>
  <c r="R312" i="21" l="1"/>
  <c r="I121" i="22"/>
  <c r="E121" i="22"/>
  <c r="P231" i="22"/>
  <c r="N231" i="22" s="1"/>
  <c r="O231" i="22"/>
  <c r="AI311" i="21"/>
  <c r="W312" i="21"/>
  <c r="V312" i="21"/>
  <c r="X312" i="21" l="1"/>
  <c r="O232" i="22"/>
  <c r="P232" i="22"/>
  <c r="N232" i="22" s="1"/>
  <c r="G122" i="22"/>
  <c r="H122" i="22" s="1"/>
  <c r="F122" i="22"/>
  <c r="K121" i="22"/>
  <c r="J121" i="22"/>
  <c r="L121" i="22" s="1"/>
  <c r="P233" i="22" l="1"/>
  <c r="N233" i="22" s="1"/>
  <c r="O233" i="22"/>
  <c r="I122" i="22"/>
  <c r="S122" i="22"/>
  <c r="T122" i="22" s="1"/>
  <c r="E122" i="22"/>
  <c r="D311" i="21"/>
  <c r="P234" i="22" l="1"/>
  <c r="N234" i="22" s="1"/>
  <c r="O234" i="22"/>
  <c r="G123" i="22"/>
  <c r="F123" i="22"/>
  <c r="K122" i="22"/>
  <c r="J122" i="22"/>
  <c r="L122" i="22" s="1"/>
  <c r="R311" i="21"/>
  <c r="AI310" i="21"/>
  <c r="V311" i="21"/>
  <c r="W311" i="21"/>
  <c r="X311" i="21" l="1"/>
  <c r="O235" i="22"/>
  <c r="P235" i="22"/>
  <c r="N235" i="22" s="1"/>
  <c r="H123" i="22"/>
  <c r="S123" i="22" s="1"/>
  <c r="T123" i="22" s="1"/>
  <c r="E123" i="22" l="1"/>
  <c r="G124" i="22" s="1"/>
  <c r="P236" i="22"/>
  <c r="N236" i="22" s="1"/>
  <c r="O236" i="22"/>
  <c r="I123" i="22"/>
  <c r="D310" i="21"/>
  <c r="R310" i="21" s="1"/>
  <c r="V310" i="21"/>
  <c r="W310" i="21"/>
  <c r="F124" i="22" l="1"/>
  <c r="H124" i="22"/>
  <c r="E124" i="22" s="1"/>
  <c r="X310" i="21"/>
  <c r="P237" i="22"/>
  <c r="N237" i="22" s="1"/>
  <c r="O237" i="22"/>
  <c r="K123" i="22"/>
  <c r="J123" i="22"/>
  <c r="L123" i="22" s="1"/>
  <c r="AI309" i="21"/>
  <c r="S124" i="22" l="1"/>
  <c r="T124" i="22" s="1"/>
  <c r="I124" i="22"/>
  <c r="K124" i="22" s="1"/>
  <c r="G125" i="22"/>
  <c r="H125" i="22" s="1"/>
  <c r="S125" i="22" s="1"/>
  <c r="F125" i="22"/>
  <c r="P238" i="22"/>
  <c r="N238" i="22" s="1"/>
  <c r="O238" i="22"/>
  <c r="J124" i="22" l="1"/>
  <c r="L124" i="22" s="1"/>
  <c r="T125" i="22"/>
  <c r="O239" i="22"/>
  <c r="P239" i="22"/>
  <c r="N239" i="22" s="1"/>
  <c r="I125" i="22"/>
  <c r="E125" i="22"/>
  <c r="D309" i="21"/>
  <c r="R309" i="21" s="1"/>
  <c r="V309" i="21"/>
  <c r="W309" i="21"/>
  <c r="X309" i="21" l="1"/>
  <c r="O240" i="22"/>
  <c r="P240" i="22"/>
  <c r="N240" i="22" s="1"/>
  <c r="G126" i="22"/>
  <c r="F126" i="22"/>
  <c r="K125" i="22"/>
  <c r="J125" i="22"/>
  <c r="L125" i="22" s="1"/>
  <c r="AI308" i="21"/>
  <c r="O241" i="22" l="1"/>
  <c r="P241" i="22"/>
  <c r="N241" i="22" s="1"/>
  <c r="H126" i="22"/>
  <c r="I126" i="22" s="1"/>
  <c r="K126" i="22" l="1"/>
  <c r="J126" i="22"/>
  <c r="L126" i="22" s="1"/>
  <c r="P242" i="22"/>
  <c r="N242" i="22" s="1"/>
  <c r="O242" i="22"/>
  <c r="E126" i="22"/>
  <c r="S126" i="22"/>
  <c r="T126" i="22" s="1"/>
  <c r="D308" i="21"/>
  <c r="O243" i="22" l="1"/>
  <c r="P243" i="22"/>
  <c r="N243" i="22" s="1"/>
  <c r="G127" i="22"/>
  <c r="F127" i="22"/>
  <c r="R308" i="21"/>
  <c r="AI307" i="21"/>
  <c r="W308" i="21"/>
  <c r="V308" i="21"/>
  <c r="X308" i="21" l="1"/>
  <c r="O244" i="22"/>
  <c r="P244" i="22"/>
  <c r="N244" i="22" s="1"/>
  <c r="H127" i="22"/>
  <c r="E127" i="22" s="1"/>
  <c r="F128" i="22" l="1"/>
  <c r="G128" i="22"/>
  <c r="P245" i="22"/>
  <c r="N245" i="22" s="1"/>
  <c r="O245" i="22"/>
  <c r="I127" i="22"/>
  <c r="S127" i="22"/>
  <c r="T127" i="22" s="1"/>
  <c r="D307" i="21"/>
  <c r="R307" i="21" s="1"/>
  <c r="W307" i="21"/>
  <c r="V307" i="21"/>
  <c r="X307" i="21" l="1"/>
  <c r="P246" i="22"/>
  <c r="N246" i="22" s="1"/>
  <c r="O246" i="22"/>
  <c r="J127" i="22"/>
  <c r="L127" i="22" s="1"/>
  <c r="K127" i="22"/>
  <c r="H128" i="22"/>
  <c r="I128" i="22" s="1"/>
  <c r="AI306" i="21"/>
  <c r="E128" i="22" l="1"/>
  <c r="F129" i="22" s="1"/>
  <c r="S128" i="22"/>
  <c r="T128" i="22" s="1"/>
  <c r="K128" i="22"/>
  <c r="J128" i="22"/>
  <c r="L128" i="22" s="1"/>
  <c r="O247" i="22"/>
  <c r="P247" i="22"/>
  <c r="N247" i="22" s="1"/>
  <c r="G129" i="22" l="1"/>
  <c r="H129" i="22" s="1"/>
  <c r="P248" i="22"/>
  <c r="N248" i="22" s="1"/>
  <c r="O248" i="22"/>
  <c r="D306" i="21"/>
  <c r="S129" i="22" l="1"/>
  <c r="T129" i="22" s="1"/>
  <c r="E129" i="22"/>
  <c r="G130" i="22" s="1"/>
  <c r="I129" i="22"/>
  <c r="K129" i="22" s="1"/>
  <c r="P249" i="22"/>
  <c r="N249" i="22" s="1"/>
  <c r="O249" i="22"/>
  <c r="R306" i="21"/>
  <c r="AI305" i="21"/>
  <c r="V306" i="21"/>
  <c r="W306" i="21"/>
  <c r="J129" i="22" l="1"/>
  <c r="L129" i="22" s="1"/>
  <c r="F130" i="22"/>
  <c r="X306" i="21"/>
  <c r="P250" i="22"/>
  <c r="N250" i="22" s="1"/>
  <c r="O250" i="22"/>
  <c r="H130" i="22"/>
  <c r="E130" i="22" s="1"/>
  <c r="G131" i="22" l="1"/>
  <c r="F131" i="22"/>
  <c r="P251" i="22"/>
  <c r="N251" i="22" s="1"/>
  <c r="O251" i="22"/>
  <c r="S130" i="22"/>
  <c r="T130" i="22" s="1"/>
  <c r="I130" i="22"/>
  <c r="D305" i="21"/>
  <c r="R305" i="21" s="1"/>
  <c r="V305" i="21"/>
  <c r="W305" i="21"/>
  <c r="X305" i="21" l="1"/>
  <c r="O252" i="22"/>
  <c r="P252" i="22"/>
  <c r="N252" i="22" s="1"/>
  <c r="J130" i="22"/>
  <c r="L130" i="22" s="1"/>
  <c r="K130" i="22"/>
  <c r="H131" i="22"/>
  <c r="I131" i="22" s="1"/>
  <c r="AI304" i="21"/>
  <c r="E131" i="22" l="1"/>
  <c r="G132" i="22" s="1"/>
  <c r="J131" i="22"/>
  <c r="L131" i="22" s="1"/>
  <c r="K131" i="22"/>
  <c r="O253" i="22"/>
  <c r="P253" i="22"/>
  <c r="N253" i="22" s="1"/>
  <c r="S131" i="22"/>
  <c r="T131" i="22" s="1"/>
  <c r="F132" i="22" l="1"/>
  <c r="P254" i="22"/>
  <c r="N254" i="22" s="1"/>
  <c r="O254" i="22"/>
  <c r="H132" i="22"/>
  <c r="S132" i="22" s="1"/>
  <c r="T132" i="22" s="1"/>
  <c r="D304" i="21"/>
  <c r="I132" i="22" l="1"/>
  <c r="K132" i="22" s="1"/>
  <c r="P255" i="22"/>
  <c r="N255" i="22" s="1"/>
  <c r="O255" i="22"/>
  <c r="R304" i="21"/>
  <c r="E132" i="22"/>
  <c r="AI303" i="21"/>
  <c r="V304" i="21"/>
  <c r="W304" i="21"/>
  <c r="J132" i="22" l="1"/>
  <c r="L132" i="22" s="1"/>
  <c r="X304" i="21"/>
  <c r="O256" i="22"/>
  <c r="P256" i="22"/>
  <c r="N256" i="22" s="1"/>
  <c r="F133" i="22"/>
  <c r="G133" i="22"/>
  <c r="O257" i="22" l="1"/>
  <c r="P257" i="22"/>
  <c r="N257" i="22" s="1"/>
  <c r="H133" i="22"/>
  <c r="E133" i="22" s="1"/>
  <c r="D303" i="21"/>
  <c r="F134" i="22" l="1"/>
  <c r="G134" i="22"/>
  <c r="P258" i="22"/>
  <c r="N258" i="22" s="1"/>
  <c r="O258" i="22"/>
  <c r="R303" i="21"/>
  <c r="I133" i="22"/>
  <c r="S133" i="22"/>
  <c r="T133" i="22" s="1"/>
  <c r="AI302" i="21"/>
  <c r="W303" i="21"/>
  <c r="V303" i="21"/>
  <c r="X303" i="21" l="1"/>
  <c r="O259" i="22"/>
  <c r="P259" i="22"/>
  <c r="N259" i="22" s="1"/>
  <c r="K133" i="22"/>
  <c r="J133" i="22"/>
  <c r="L133" i="22" s="1"/>
  <c r="H134" i="22"/>
  <c r="S134" i="22" s="1"/>
  <c r="T134" i="22" s="1"/>
  <c r="O260" i="22" l="1"/>
  <c r="P260" i="22"/>
  <c r="N260" i="22" s="1"/>
  <c r="I134" i="22"/>
  <c r="E134" i="22"/>
  <c r="D302" i="21"/>
  <c r="O261" i="22" l="1"/>
  <c r="P261" i="22"/>
  <c r="N261" i="22" s="1"/>
  <c r="F135" i="22"/>
  <c r="G135" i="22"/>
  <c r="J134" i="22"/>
  <c r="L134" i="22" s="1"/>
  <c r="K134" i="22"/>
  <c r="R302" i="21"/>
  <c r="AI301" i="21"/>
  <c r="W302" i="21"/>
  <c r="V302" i="21"/>
  <c r="X302" i="21" l="1"/>
  <c r="O262" i="22"/>
  <c r="P262" i="22"/>
  <c r="N262" i="22" s="1"/>
  <c r="H135" i="22"/>
  <c r="E135" i="22" s="1"/>
  <c r="G136" i="22" l="1"/>
  <c r="F136" i="22"/>
  <c r="O263" i="22"/>
  <c r="P263" i="22"/>
  <c r="N263" i="22" s="1"/>
  <c r="I135" i="22"/>
  <c r="S135" i="22"/>
  <c r="T135" i="22" s="1"/>
  <c r="D301" i="21"/>
  <c r="R301" i="21" s="1"/>
  <c r="W301" i="21"/>
  <c r="V301" i="21"/>
  <c r="X301" i="21" l="1"/>
  <c r="P264" i="22"/>
  <c r="N264" i="22" s="1"/>
  <c r="O264" i="22"/>
  <c r="K135" i="22"/>
  <c r="J135" i="22"/>
  <c r="L135" i="22" s="1"/>
  <c r="H136" i="22"/>
  <c r="I136" i="22" s="1"/>
  <c r="AI300" i="21"/>
  <c r="E136" i="22" l="1"/>
  <c r="G137" i="22" s="1"/>
  <c r="S136" i="22"/>
  <c r="T136" i="22" s="1"/>
  <c r="O265" i="22"/>
  <c r="P265" i="22"/>
  <c r="N265" i="22" s="1"/>
  <c r="K136" i="22"/>
  <c r="J136" i="22"/>
  <c r="L136" i="22" s="1"/>
  <c r="F137" i="22" l="1"/>
  <c r="P266" i="22"/>
  <c r="N266" i="22" s="1"/>
  <c r="O266" i="22"/>
  <c r="H137" i="22"/>
  <c r="E137" i="22" s="1"/>
  <c r="D300" i="21"/>
  <c r="F138" i="22" l="1"/>
  <c r="G138" i="22"/>
  <c r="O267" i="22"/>
  <c r="P267" i="22"/>
  <c r="N267" i="22" s="1"/>
  <c r="R300" i="21"/>
  <c r="S137" i="22"/>
  <c r="T137" i="22" s="1"/>
  <c r="I137" i="22"/>
  <c r="AI299" i="21"/>
  <c r="W300" i="21"/>
  <c r="V300" i="21"/>
  <c r="X300" i="21" l="1"/>
  <c r="P268" i="22"/>
  <c r="N268" i="22" s="1"/>
  <c r="O268" i="22"/>
  <c r="K137" i="22"/>
  <c r="J137" i="22"/>
  <c r="L137" i="22" s="1"/>
  <c r="H138" i="22"/>
  <c r="S138" i="22" s="1"/>
  <c r="T138" i="22" s="1"/>
  <c r="O269" i="22" l="1"/>
  <c r="P269" i="22"/>
  <c r="N269" i="22" s="1"/>
  <c r="I138" i="22"/>
  <c r="E138" i="22"/>
  <c r="D299" i="21"/>
  <c r="P270" i="22" l="1"/>
  <c r="N270" i="22" s="1"/>
  <c r="O270" i="22"/>
  <c r="K138" i="22"/>
  <c r="J138" i="22"/>
  <c r="L138" i="22" s="1"/>
  <c r="R299" i="21"/>
  <c r="G139" i="22"/>
  <c r="F139" i="22"/>
  <c r="AI298" i="21"/>
  <c r="W299" i="21"/>
  <c r="V299" i="21"/>
  <c r="X299" i="21" l="1"/>
  <c r="O271" i="22"/>
  <c r="P271" i="22"/>
  <c r="N271" i="22" s="1"/>
  <c r="H139" i="22"/>
  <c r="I139" i="22" s="1"/>
  <c r="K139" i="22" l="1"/>
  <c r="J139" i="22"/>
  <c r="L139" i="22" s="1"/>
  <c r="P272" i="22"/>
  <c r="N272" i="22" s="1"/>
  <c r="O272" i="22"/>
  <c r="E139" i="22"/>
  <c r="S139" i="22"/>
  <c r="T139" i="22" s="1"/>
  <c r="D298" i="21"/>
  <c r="O273" i="22" l="1"/>
  <c r="P273" i="22"/>
  <c r="N273" i="22" s="1"/>
  <c r="F140" i="22"/>
  <c r="G140" i="22"/>
  <c r="H140" i="22" s="1"/>
  <c r="R298" i="21"/>
  <c r="AI297" i="21"/>
  <c r="W298" i="21"/>
  <c r="V298" i="21"/>
  <c r="X298" i="21" l="1"/>
  <c r="P274" i="22"/>
  <c r="N274" i="22" s="1"/>
  <c r="O274" i="22"/>
  <c r="S140" i="22"/>
  <c r="T140" i="22" s="1"/>
  <c r="I140" i="22"/>
  <c r="E140" i="22"/>
  <c r="P275" i="22" l="1"/>
  <c r="N275" i="22" s="1"/>
  <c r="O275" i="22"/>
  <c r="F141" i="22"/>
  <c r="G141" i="22"/>
  <c r="K140" i="22"/>
  <c r="J140" i="22"/>
  <c r="L140" i="22" s="1"/>
  <c r="D297" i="21"/>
  <c r="P276" i="22" l="1"/>
  <c r="N276" i="22" s="1"/>
  <c r="O276" i="22"/>
  <c r="H141" i="22"/>
  <c r="S141" i="22" s="1"/>
  <c r="T141" i="22" s="1"/>
  <c r="R297" i="21"/>
  <c r="AI296" i="21"/>
  <c r="W297" i="21"/>
  <c r="V297" i="21"/>
  <c r="E141" i="22" l="1"/>
  <c r="F142" i="22" s="1"/>
  <c r="X297" i="21"/>
  <c r="O277" i="22"/>
  <c r="P277" i="22"/>
  <c r="N277" i="22" s="1"/>
  <c r="I141" i="22"/>
  <c r="G142" i="22" l="1"/>
  <c r="H142" i="22" s="1"/>
  <c r="O278" i="22"/>
  <c r="P278" i="22"/>
  <c r="N278" i="22" s="1"/>
  <c r="K141" i="22"/>
  <c r="J141" i="22"/>
  <c r="L141" i="22" s="1"/>
  <c r="D296" i="21"/>
  <c r="R296" i="21" s="1"/>
  <c r="V296" i="21"/>
  <c r="W296" i="21"/>
  <c r="E142" i="22" l="1"/>
  <c r="F143" i="22" s="1"/>
  <c r="S142" i="22"/>
  <c r="T142" i="22" s="1"/>
  <c r="I142" i="22"/>
  <c r="K142" i="22" s="1"/>
  <c r="X296" i="21"/>
  <c r="P279" i="22"/>
  <c r="N279" i="22" s="1"/>
  <c r="O279" i="22"/>
  <c r="AI295" i="21"/>
  <c r="J142" i="22" l="1"/>
  <c r="L142" i="22" s="1"/>
  <c r="G143" i="22"/>
  <c r="H143" i="22" s="1"/>
  <c r="E143" i="22" s="1"/>
  <c r="O280" i="22"/>
  <c r="P280" i="22"/>
  <c r="N280" i="22" s="1"/>
  <c r="I143" i="22" l="1"/>
  <c r="K143" i="22" s="1"/>
  <c r="F144" i="22"/>
  <c r="G144" i="22"/>
  <c r="P281" i="22"/>
  <c r="N281" i="22" s="1"/>
  <c r="O281" i="22"/>
  <c r="S143" i="22"/>
  <c r="T143" i="22" s="1"/>
  <c r="D295" i="21"/>
  <c r="J143" i="22" l="1"/>
  <c r="L143" i="22" s="1"/>
  <c r="O282" i="22"/>
  <c r="P282" i="22"/>
  <c r="N282" i="22" s="1"/>
  <c r="R295" i="21"/>
  <c r="H144" i="22"/>
  <c r="I144" i="22" s="1"/>
  <c r="AI294" i="21"/>
  <c r="V295" i="21"/>
  <c r="W295" i="21"/>
  <c r="E144" i="22" l="1"/>
  <c r="F145" i="22" s="1"/>
  <c r="X295" i="21"/>
  <c r="K144" i="22"/>
  <c r="J144" i="22"/>
  <c r="L144" i="22" s="1"/>
  <c r="P283" i="22"/>
  <c r="N283" i="22" s="1"/>
  <c r="O283" i="22"/>
  <c r="S144" i="22"/>
  <c r="T144" i="22" s="1"/>
  <c r="G145" i="22" l="1"/>
  <c r="H145" i="22" s="1"/>
  <c r="I145" i="22" s="1"/>
  <c r="O284" i="22"/>
  <c r="P284" i="22"/>
  <c r="N284" i="22" s="1"/>
  <c r="D294" i="21"/>
  <c r="E145" i="22" l="1"/>
  <c r="F146" i="22" s="1"/>
  <c r="S145" i="22"/>
  <c r="T145" i="22" s="1"/>
  <c r="K145" i="22"/>
  <c r="J145" i="22"/>
  <c r="L145" i="22" s="1"/>
  <c r="P285" i="22"/>
  <c r="N285" i="22" s="1"/>
  <c r="O285" i="22"/>
  <c r="R294" i="21"/>
  <c r="AI293" i="21"/>
  <c r="W294" i="21"/>
  <c r="V294" i="21"/>
  <c r="G146" i="22" l="1"/>
  <c r="H146" i="22" s="1"/>
  <c r="S146" i="22" s="1"/>
  <c r="T146" i="22" s="1"/>
  <c r="X294" i="21"/>
  <c r="P286" i="22"/>
  <c r="N286" i="22" s="1"/>
  <c r="O286" i="22"/>
  <c r="O287" i="22" l="1"/>
  <c r="P287" i="22"/>
  <c r="N287" i="22" s="1"/>
  <c r="E146" i="22"/>
  <c r="I146" i="22"/>
  <c r="D293" i="21"/>
  <c r="R293" i="21" s="1"/>
  <c r="V293" i="21"/>
  <c r="W293" i="21"/>
  <c r="X293" i="21" l="1"/>
  <c r="O288" i="22"/>
  <c r="P288" i="22"/>
  <c r="N288" i="22" s="1"/>
  <c r="F147" i="22"/>
  <c r="G147" i="22"/>
  <c r="H147" i="22" s="1"/>
  <c r="K146" i="22"/>
  <c r="J146" i="22"/>
  <c r="L146" i="22" s="1"/>
  <c r="AI292" i="21"/>
  <c r="P289" i="22" l="1"/>
  <c r="N289" i="22" s="1"/>
  <c r="O289" i="22"/>
  <c r="I147" i="22"/>
  <c r="E147" i="22"/>
  <c r="S147" i="22"/>
  <c r="T147" i="22" s="1"/>
  <c r="O290" i="22" l="1"/>
  <c r="P290" i="22"/>
  <c r="N290" i="22" s="1"/>
  <c r="F148" i="22"/>
  <c r="G148" i="22"/>
  <c r="H148" i="22" s="1"/>
  <c r="E148" i="22" s="1"/>
  <c r="K147" i="22"/>
  <c r="J147" i="22"/>
  <c r="L147" i="22" s="1"/>
  <c r="D292" i="21"/>
  <c r="F149" i="22" l="1"/>
  <c r="G149" i="22"/>
  <c r="O291" i="22"/>
  <c r="P291" i="22"/>
  <c r="N291" i="22" s="1"/>
  <c r="R292" i="21"/>
  <c r="S148" i="22"/>
  <c r="T148" i="22" s="1"/>
  <c r="I148" i="22"/>
  <c r="AI291" i="21"/>
  <c r="V292" i="21"/>
  <c r="W292" i="21"/>
  <c r="X292" i="21" l="1"/>
  <c r="O292" i="22"/>
  <c r="P292" i="22"/>
  <c r="N292" i="22" s="1"/>
  <c r="K148" i="22"/>
  <c r="J148" i="22"/>
  <c r="L148" i="22" s="1"/>
  <c r="H149" i="22"/>
  <c r="S149" i="22" s="1"/>
  <c r="T149" i="22" s="1"/>
  <c r="I149" i="22" l="1"/>
  <c r="K149" i="22" s="1"/>
  <c r="E149" i="22"/>
  <c r="G150" i="22" s="1"/>
  <c r="H150" i="22" s="1"/>
  <c r="P293" i="22"/>
  <c r="N293" i="22" s="1"/>
  <c r="O293" i="22"/>
  <c r="D291" i="21"/>
  <c r="R291" i="21" s="1"/>
  <c r="V291" i="21"/>
  <c r="W291" i="21"/>
  <c r="F150" i="22" l="1"/>
  <c r="I150" i="22" s="1"/>
  <c r="J149" i="22"/>
  <c r="L149" i="22" s="1"/>
  <c r="X291" i="21"/>
  <c r="O294" i="22"/>
  <c r="P294" i="22"/>
  <c r="N294" i="22" s="1"/>
  <c r="S150" i="22"/>
  <c r="T150" i="22" s="1"/>
  <c r="E150" i="22"/>
  <c r="AI290" i="21"/>
  <c r="P295" i="22" l="1"/>
  <c r="N295" i="22" s="1"/>
  <c r="O295" i="22"/>
  <c r="G151" i="22"/>
  <c r="F151" i="22"/>
  <c r="K150" i="22"/>
  <c r="J150" i="22"/>
  <c r="L150" i="22" s="1"/>
  <c r="P296" i="22" l="1"/>
  <c r="N296" i="22" s="1"/>
  <c r="O296" i="22"/>
  <c r="H151" i="22"/>
  <c r="S151" i="22" s="1"/>
  <c r="T151" i="22" s="1"/>
  <c r="D290" i="21"/>
  <c r="R290" i="21" s="1"/>
  <c r="V290" i="21"/>
  <c r="W290" i="21"/>
  <c r="E151" i="22" l="1"/>
  <c r="F152" i="22" s="1"/>
  <c r="I151" i="22"/>
  <c r="J151" i="22" s="1"/>
  <c r="L151" i="22" s="1"/>
  <c r="X290" i="21"/>
  <c r="P297" i="22"/>
  <c r="N297" i="22" s="1"/>
  <c r="O297" i="22"/>
  <c r="AI289" i="21"/>
  <c r="K151" i="22" l="1"/>
  <c r="G152" i="22"/>
  <c r="H152" i="22" s="1"/>
  <c r="E152" i="22" s="1"/>
  <c r="O298" i="22"/>
  <c r="P298" i="22"/>
  <c r="N298" i="22" s="1"/>
  <c r="O299" i="22" l="1"/>
  <c r="P299" i="22"/>
  <c r="N299" i="22" s="1"/>
  <c r="F153" i="22"/>
  <c r="G153" i="22"/>
  <c r="H153" i="22" s="1"/>
  <c r="S152" i="22"/>
  <c r="T152" i="22" s="1"/>
  <c r="I152" i="22"/>
  <c r="D289" i="21"/>
  <c r="R289" i="21" s="1"/>
  <c r="W289" i="21"/>
  <c r="V289" i="21"/>
  <c r="X289" i="21" l="1"/>
  <c r="P300" i="22"/>
  <c r="N300" i="22" s="1"/>
  <c r="O300" i="22"/>
  <c r="I153" i="22"/>
  <c r="S153" i="22"/>
  <c r="T153" i="22" s="1"/>
  <c r="E153" i="22"/>
  <c r="K152" i="22"/>
  <c r="J152" i="22"/>
  <c r="L152" i="22" s="1"/>
  <c r="AI288" i="21"/>
  <c r="O301" i="22" l="1"/>
  <c r="P301" i="22"/>
  <c r="N301" i="22" s="1"/>
  <c r="F154" i="22"/>
  <c r="G154" i="22"/>
  <c r="K153" i="22"/>
  <c r="J153" i="22"/>
  <c r="L153" i="22" s="1"/>
  <c r="P302" i="22" l="1"/>
  <c r="N302" i="22" s="1"/>
  <c r="O302" i="22"/>
  <c r="H154" i="22"/>
  <c r="S154" i="22" s="1"/>
  <c r="T154" i="22" s="1"/>
  <c r="D288" i="21"/>
  <c r="R288" i="21" s="1"/>
  <c r="V288" i="21"/>
  <c r="W288" i="21"/>
  <c r="I154" i="22" l="1"/>
  <c r="J154" i="22" s="1"/>
  <c r="L154" i="22" s="1"/>
  <c r="E154" i="22"/>
  <c r="G155" i="22" s="1"/>
  <c r="X288" i="21"/>
  <c r="O303" i="22"/>
  <c r="P303" i="22"/>
  <c r="N303" i="22" s="1"/>
  <c r="AI287" i="21"/>
  <c r="K154" i="22" l="1"/>
  <c r="F155" i="22"/>
  <c r="O304" i="22"/>
  <c r="P304" i="22"/>
  <c r="N304" i="22" s="1"/>
  <c r="H155" i="22"/>
  <c r="I155" i="22" l="1"/>
  <c r="K155" i="22" s="1"/>
  <c r="P305" i="22"/>
  <c r="N305" i="22" s="1"/>
  <c r="O305" i="22"/>
  <c r="S155" i="22"/>
  <c r="T155" i="22" s="1"/>
  <c r="E155" i="22"/>
  <c r="D287" i="21"/>
  <c r="R287" i="21" s="1"/>
  <c r="V287" i="21"/>
  <c r="W287" i="21"/>
  <c r="J155" i="22" l="1"/>
  <c r="L155" i="22" s="1"/>
  <c r="X287" i="21"/>
  <c r="P306" i="22"/>
  <c r="N306" i="22" s="1"/>
  <c r="O306" i="22"/>
  <c r="F156" i="22"/>
  <c r="G156" i="22"/>
  <c r="AI286" i="21"/>
  <c r="O307" i="22" l="1"/>
  <c r="P307" i="22"/>
  <c r="N307" i="22" s="1"/>
  <c r="H156" i="22"/>
  <c r="E156" i="22" s="1"/>
  <c r="G157" i="22" l="1"/>
  <c r="F157" i="22"/>
  <c r="P308" i="22"/>
  <c r="N308" i="22" s="1"/>
  <c r="O308" i="22"/>
  <c r="I156" i="22"/>
  <c r="S156" i="22"/>
  <c r="T156" i="22" s="1"/>
  <c r="D286" i="21"/>
  <c r="R286" i="21" s="1"/>
  <c r="W286" i="21"/>
  <c r="V286" i="21"/>
  <c r="X286" i="21" l="1"/>
  <c r="P309" i="22"/>
  <c r="N309" i="22" s="1"/>
  <c r="O309" i="22"/>
  <c r="K156" i="22"/>
  <c r="J156" i="22"/>
  <c r="L156" i="22" s="1"/>
  <c r="H157" i="22"/>
  <c r="I157" i="22" s="1"/>
  <c r="AI285" i="21"/>
  <c r="E157" i="22" l="1"/>
  <c r="G158" i="22" s="1"/>
  <c r="K157" i="22"/>
  <c r="J157" i="22"/>
  <c r="L157" i="22" s="1"/>
  <c r="O310" i="22"/>
  <c r="P310" i="22"/>
  <c r="N310" i="22" s="1"/>
  <c r="S157" i="22"/>
  <c r="T157" i="22" s="1"/>
  <c r="F158" i="22" l="1"/>
  <c r="O311" i="22"/>
  <c r="P311" i="22"/>
  <c r="N311" i="22" s="1"/>
  <c r="H158" i="22"/>
  <c r="S158" i="22" s="1"/>
  <c r="T158" i="22" s="1"/>
  <c r="D285" i="21"/>
  <c r="R285" i="21" s="1"/>
  <c r="W285" i="21"/>
  <c r="V285" i="21"/>
  <c r="X285" i="21" l="1"/>
  <c r="P312" i="22"/>
  <c r="N312" i="22" s="1"/>
  <c r="O312" i="22"/>
  <c r="E158" i="22"/>
  <c r="I158" i="22"/>
  <c r="AI284" i="21"/>
  <c r="P313" i="22" l="1"/>
  <c r="N313" i="22" s="1"/>
  <c r="O313" i="22"/>
  <c r="F159" i="22"/>
  <c r="G159" i="22"/>
  <c r="K158" i="22"/>
  <c r="J158" i="22"/>
  <c r="L158" i="22" s="1"/>
  <c r="O314" i="22" l="1"/>
  <c r="P314" i="22"/>
  <c r="N314" i="22" s="1"/>
  <c r="H159" i="22"/>
  <c r="I159" i="22" s="1"/>
  <c r="D284" i="21"/>
  <c r="R284" i="21" s="1"/>
  <c r="V284" i="21"/>
  <c r="W284" i="21"/>
  <c r="E159" i="22" l="1"/>
  <c r="F160" i="22" s="1"/>
  <c r="X284" i="21"/>
  <c r="K159" i="22"/>
  <c r="J159" i="22"/>
  <c r="L159" i="22" s="1"/>
  <c r="O315" i="22"/>
  <c r="P315" i="22"/>
  <c r="N315" i="22" s="1"/>
  <c r="S159" i="22"/>
  <c r="T159" i="22" s="1"/>
  <c r="AI283" i="21"/>
  <c r="G160" i="22" l="1"/>
  <c r="H160" i="22" s="1"/>
  <c r="E160" i="22" s="1"/>
  <c r="O316" i="22"/>
  <c r="P316" i="22"/>
  <c r="N316" i="22" s="1"/>
  <c r="S160" i="22" l="1"/>
  <c r="T160" i="22" s="1"/>
  <c r="F161" i="22"/>
  <c r="G161" i="22"/>
  <c r="O317" i="22"/>
  <c r="P317" i="22"/>
  <c r="N317" i="22" s="1"/>
  <c r="I160" i="22"/>
  <c r="D283" i="21"/>
  <c r="R283" i="21" s="1"/>
  <c r="W283" i="21"/>
  <c r="V283" i="21"/>
  <c r="X283" i="21" l="1"/>
  <c r="O318" i="22"/>
  <c r="P318" i="22"/>
  <c r="N318" i="22" s="1"/>
  <c r="K160" i="22"/>
  <c r="J160" i="22"/>
  <c r="L160" i="22" s="1"/>
  <c r="H161" i="22"/>
  <c r="E161" i="22" s="1"/>
  <c r="AI282" i="21"/>
  <c r="F162" i="22" l="1"/>
  <c r="G162" i="22"/>
  <c r="P319" i="22"/>
  <c r="N319" i="22" s="1"/>
  <c r="O319" i="22"/>
  <c r="S161" i="22"/>
  <c r="T161" i="22" s="1"/>
  <c r="I161" i="22"/>
  <c r="P320" i="22" l="1"/>
  <c r="N320" i="22" s="1"/>
  <c r="O320" i="22"/>
  <c r="H162" i="22"/>
  <c r="S162" i="22" s="1"/>
  <c r="T162" i="22" s="1"/>
  <c r="K161" i="22"/>
  <c r="J161" i="22"/>
  <c r="L161" i="22" s="1"/>
  <c r="D282" i="21"/>
  <c r="R282" i="21" s="1"/>
  <c r="V282" i="21"/>
  <c r="W282" i="21"/>
  <c r="I162" i="22" l="1"/>
  <c r="K162" i="22" s="1"/>
  <c r="E162" i="22"/>
  <c r="G163" i="22" s="1"/>
  <c r="X282" i="21"/>
  <c r="P321" i="22"/>
  <c r="N321" i="22" s="1"/>
  <c r="O321" i="22"/>
  <c r="AI281" i="21"/>
  <c r="J162" i="22" l="1"/>
  <c r="L162" i="22" s="1"/>
  <c r="F163" i="22"/>
  <c r="H163" i="22"/>
  <c r="S163" i="22" s="1"/>
  <c r="T163" i="22" s="1"/>
  <c r="E163" i="22" l="1"/>
  <c r="I163" i="22"/>
  <c r="D281" i="21"/>
  <c r="R281" i="21" s="1"/>
  <c r="V281" i="21"/>
  <c r="W281" i="21"/>
  <c r="X281" i="21" l="1"/>
  <c r="F164" i="22"/>
  <c r="G164" i="22"/>
  <c r="K163" i="22"/>
  <c r="J163" i="22"/>
  <c r="L163" i="22" s="1"/>
  <c r="AI280" i="21"/>
  <c r="H164" i="22" l="1"/>
  <c r="E164" i="22" s="1"/>
  <c r="G165" i="22" l="1"/>
  <c r="F165" i="22"/>
  <c r="S164" i="22"/>
  <c r="T164" i="22" s="1"/>
  <c r="I164" i="22"/>
  <c r="D280" i="21"/>
  <c r="R280" i="21" l="1"/>
  <c r="K164" i="22"/>
  <c r="J164" i="22"/>
  <c r="L164" i="22" s="1"/>
  <c r="H165" i="22"/>
  <c r="E165" i="22" s="1"/>
  <c r="AI279" i="21"/>
  <c r="V280" i="21"/>
  <c r="W280" i="21"/>
  <c r="I165" i="22" l="1"/>
  <c r="J165" i="22" s="1"/>
  <c r="L165" i="22" s="1"/>
  <c r="X280" i="21"/>
  <c r="F166" i="22"/>
  <c r="G166" i="22"/>
  <c r="S165" i="22"/>
  <c r="T165" i="22" s="1"/>
  <c r="K165" i="22" l="1"/>
  <c r="H166" i="22"/>
  <c r="I166" i="22" s="1"/>
  <c r="D279" i="21"/>
  <c r="J166" i="22" l="1"/>
  <c r="L166" i="22" s="1"/>
  <c r="K166" i="22"/>
  <c r="E166" i="22"/>
  <c r="S166" i="22"/>
  <c r="T166" i="22" s="1"/>
  <c r="R279" i="21"/>
  <c r="AI278" i="21"/>
  <c r="W279" i="21"/>
  <c r="V279" i="21"/>
  <c r="X279" i="21" l="1"/>
  <c r="G167" i="22"/>
  <c r="F167" i="22"/>
  <c r="H167" i="22" l="1"/>
  <c r="I167" i="22" s="1"/>
  <c r="D278" i="21"/>
  <c r="E167" i="22" l="1"/>
  <c r="F168" i="22" s="1"/>
  <c r="K167" i="22"/>
  <c r="J167" i="22"/>
  <c r="L167" i="22" s="1"/>
  <c r="S167" i="22"/>
  <c r="T167" i="22" s="1"/>
  <c r="R278" i="21"/>
  <c r="AI277" i="21"/>
  <c r="V278" i="21"/>
  <c r="W278" i="21"/>
  <c r="G168" i="22" l="1"/>
  <c r="H168" i="22" s="1"/>
  <c r="E168" i="22" s="1"/>
  <c r="X278" i="21"/>
  <c r="F169" i="22" l="1"/>
  <c r="G169" i="22"/>
  <c r="H169" i="22" s="1"/>
  <c r="S168" i="22"/>
  <c r="T168" i="22" s="1"/>
  <c r="I168" i="22"/>
  <c r="D277" i="21"/>
  <c r="R277" i="21" l="1"/>
  <c r="K168" i="22"/>
  <c r="J168" i="22"/>
  <c r="L168" i="22" s="1"/>
  <c r="I169" i="22"/>
  <c r="S169" i="22"/>
  <c r="T169" i="22" s="1"/>
  <c r="E169" i="22"/>
  <c r="AI276" i="21"/>
  <c r="V277" i="21"/>
  <c r="W277" i="21"/>
  <c r="X277" i="21" l="1"/>
  <c r="K169" i="22"/>
  <c r="J169" i="22"/>
  <c r="L169" i="22" s="1"/>
  <c r="G170" i="22"/>
  <c r="F170" i="22"/>
  <c r="H170" i="22" l="1"/>
  <c r="S170" i="22" s="1"/>
  <c r="T170" i="22" s="1"/>
  <c r="D276" i="21"/>
  <c r="I170" i="22" l="1"/>
  <c r="K170" i="22" s="1"/>
  <c r="E170" i="22"/>
  <c r="F171" i="22" s="1"/>
  <c r="R276" i="21"/>
  <c r="AI275" i="21"/>
  <c r="V276" i="21"/>
  <c r="W276" i="21"/>
  <c r="G171" i="22" l="1"/>
  <c r="H171" i="22" s="1"/>
  <c r="J170" i="22"/>
  <c r="L170" i="22" s="1"/>
  <c r="X276" i="21"/>
  <c r="E171" i="22" l="1"/>
  <c r="G172" i="22" s="1"/>
  <c r="I171" i="22"/>
  <c r="K171" i="22" s="1"/>
  <c r="S171" i="22"/>
  <c r="T171" i="22" s="1"/>
  <c r="D275" i="21"/>
  <c r="F172" i="22" l="1"/>
  <c r="J171" i="22"/>
  <c r="L171" i="22" s="1"/>
  <c r="R275" i="21"/>
  <c r="H172" i="22"/>
  <c r="S172" i="22" s="1"/>
  <c r="T172" i="22" s="1"/>
  <c r="AI274" i="21"/>
  <c r="V275" i="21"/>
  <c r="W275" i="21"/>
  <c r="I172" i="22" l="1"/>
  <c r="K172" i="22" s="1"/>
  <c r="X275" i="21"/>
  <c r="E172" i="22"/>
  <c r="J172" i="22" l="1"/>
  <c r="L172" i="22" s="1"/>
  <c r="F173" i="22"/>
  <c r="G173" i="22"/>
  <c r="D274" i="21"/>
  <c r="R274" i="21" l="1"/>
  <c r="H173" i="22"/>
  <c r="S173" i="22" s="1"/>
  <c r="T173" i="22" s="1"/>
  <c r="AI273" i="21"/>
  <c r="W274" i="21"/>
  <c r="V274" i="21"/>
  <c r="E173" i="22" l="1"/>
  <c r="G174" i="22" s="1"/>
  <c r="H174" i="22" s="1"/>
  <c r="E174" i="22" s="1"/>
  <c r="I173" i="22"/>
  <c r="K173" i="22" s="1"/>
  <c r="X274" i="21"/>
  <c r="F174" i="22" l="1"/>
  <c r="I174" i="22" s="1"/>
  <c r="J173" i="22"/>
  <c r="L173" i="22" s="1"/>
  <c r="G175" i="22"/>
  <c r="F175" i="22"/>
  <c r="S174" i="22"/>
  <c r="T174" i="22" s="1"/>
  <c r="D273" i="21"/>
  <c r="R273" i="21" s="1"/>
  <c r="W273" i="21"/>
  <c r="V273" i="21"/>
  <c r="X273" i="21" l="1"/>
  <c r="K174" i="22"/>
  <c r="J174" i="22"/>
  <c r="L174" i="22" s="1"/>
  <c r="H175" i="22"/>
  <c r="S175" i="22" s="1"/>
  <c r="T175" i="22" s="1"/>
  <c r="AI272" i="21"/>
  <c r="I175" i="22" l="1"/>
  <c r="K175" i="22" s="1"/>
  <c r="E175" i="22"/>
  <c r="J175" i="22" l="1"/>
  <c r="L175" i="22" s="1"/>
  <c r="G176" i="22"/>
  <c r="F176" i="22"/>
  <c r="D272" i="21"/>
  <c r="R272" i="21" l="1"/>
  <c r="H176" i="22"/>
  <c r="E176" i="22" s="1"/>
  <c r="AI271" i="21"/>
  <c r="V272" i="21"/>
  <c r="W272" i="21"/>
  <c r="X272" i="21" l="1"/>
  <c r="G177" i="22"/>
  <c r="F177" i="22"/>
  <c r="I176" i="22"/>
  <c r="S176" i="22"/>
  <c r="T176" i="22" s="1"/>
  <c r="K176" i="22" l="1"/>
  <c r="J176" i="22"/>
  <c r="L176" i="22" s="1"/>
  <c r="H177" i="22"/>
  <c r="E177" i="22" s="1"/>
  <c r="D271" i="21"/>
  <c r="I177" i="22" l="1"/>
  <c r="K177" i="22" s="1"/>
  <c r="G178" i="22"/>
  <c r="H178" i="22" s="1"/>
  <c r="F178" i="22"/>
  <c r="S177" i="22"/>
  <c r="T177" i="22" s="1"/>
  <c r="R271" i="21"/>
  <c r="AI270" i="21"/>
  <c r="W271" i="21"/>
  <c r="V271" i="21"/>
  <c r="J177" i="22" l="1"/>
  <c r="L177" i="22" s="1"/>
  <c r="X271" i="21"/>
  <c r="I178" i="22"/>
  <c r="S178" i="22"/>
  <c r="T178" i="22" s="1"/>
  <c r="E178" i="22"/>
  <c r="J178" i="22" l="1"/>
  <c r="L178" i="22" s="1"/>
  <c r="K178" i="22"/>
  <c r="F179" i="22"/>
  <c r="G179" i="22"/>
  <c r="D270" i="21"/>
  <c r="R270" i="21" s="1"/>
  <c r="W270" i="21"/>
  <c r="V270" i="21"/>
  <c r="X270" i="21" l="1"/>
  <c r="H179" i="22"/>
  <c r="I179" i="22" s="1"/>
  <c r="AI269" i="21"/>
  <c r="K179" i="22" l="1"/>
  <c r="J179" i="22"/>
  <c r="L179" i="22" s="1"/>
  <c r="S179" i="22"/>
  <c r="T179" i="22" s="1"/>
  <c r="E179" i="22"/>
  <c r="F180" i="22" l="1"/>
  <c r="G180" i="22"/>
  <c r="D269" i="21"/>
  <c r="R269" i="21" l="1"/>
  <c r="H180" i="22"/>
  <c r="S180" i="22" s="1"/>
  <c r="T180" i="22" s="1"/>
  <c r="AI268" i="21"/>
  <c r="W269" i="21"/>
  <c r="V269" i="21"/>
  <c r="E180" i="22" l="1"/>
  <c r="G181" i="22" s="1"/>
  <c r="H181" i="22" s="1"/>
  <c r="I180" i="22"/>
  <c r="K180" i="22" s="1"/>
  <c r="X269" i="21"/>
  <c r="J180" i="22" l="1"/>
  <c r="L180" i="22" s="1"/>
  <c r="F181" i="22"/>
  <c r="I181" i="22" s="1"/>
  <c r="S181" i="22"/>
  <c r="T181" i="22" s="1"/>
  <c r="E181" i="22"/>
  <c r="D268" i="21"/>
  <c r="R268" i="21" s="1"/>
  <c r="V268" i="21"/>
  <c r="W268" i="21"/>
  <c r="X268" i="21" l="1"/>
  <c r="F182" i="22"/>
  <c r="G182" i="22"/>
  <c r="K181" i="22"/>
  <c r="J181" i="22"/>
  <c r="L181" i="22" s="1"/>
  <c r="AI267" i="21"/>
  <c r="H182" i="22" l="1"/>
  <c r="E182" i="22" s="1"/>
  <c r="F183" i="22" l="1"/>
  <c r="G183" i="22"/>
  <c r="S182" i="22"/>
  <c r="T182" i="22" s="1"/>
  <c r="I182" i="22"/>
  <c r="D267" i="21"/>
  <c r="J182" i="22" l="1"/>
  <c r="L182" i="22" s="1"/>
  <c r="K182" i="22"/>
  <c r="H183" i="22"/>
  <c r="E183" i="22" s="1"/>
  <c r="R267" i="21"/>
  <c r="AI266" i="21"/>
  <c r="V267" i="21"/>
  <c r="W267" i="21"/>
  <c r="S183" i="22" l="1"/>
  <c r="T183" i="22" s="1"/>
  <c r="X267" i="21"/>
  <c r="G184" i="22"/>
  <c r="H184" i="22" s="1"/>
  <c r="F184" i="22"/>
  <c r="I183" i="22"/>
  <c r="E184" i="22" l="1"/>
  <c r="J183" i="22"/>
  <c r="L183" i="22" s="1"/>
  <c r="K183" i="22"/>
  <c r="I184" i="22"/>
  <c r="S184" i="22"/>
  <c r="T184" i="22" s="1"/>
  <c r="D266" i="21"/>
  <c r="R266" i="21" s="1"/>
  <c r="W266" i="21"/>
  <c r="V266" i="21"/>
  <c r="X266" i="21" l="1"/>
  <c r="J184" i="22"/>
  <c r="L184" i="22" s="1"/>
  <c r="K184" i="22"/>
  <c r="F185" i="22"/>
  <c r="G185" i="22"/>
  <c r="H185" i="22" s="1"/>
  <c r="AI265" i="21"/>
  <c r="I185" i="22" l="1"/>
  <c r="S185" i="22"/>
  <c r="T185" i="22" s="1"/>
  <c r="E185" i="22"/>
  <c r="F186" i="22" l="1"/>
  <c r="G186" i="22"/>
  <c r="H186" i="22" s="1"/>
  <c r="K185" i="22"/>
  <c r="J185" i="22"/>
  <c r="L185" i="22" s="1"/>
  <c r="D265" i="21"/>
  <c r="S186" i="22" l="1"/>
  <c r="T186" i="22" s="1"/>
  <c r="I186" i="22"/>
  <c r="E186" i="22"/>
  <c r="R265" i="21"/>
  <c r="AI264" i="21"/>
  <c r="W265" i="21"/>
  <c r="V265" i="21"/>
  <c r="X265" i="21" l="1"/>
  <c r="G187" i="22"/>
  <c r="F187" i="22"/>
  <c r="K186" i="22"/>
  <c r="J186" i="22"/>
  <c r="L186" i="22" s="1"/>
  <c r="H187" i="22" l="1"/>
  <c r="E187" i="22" s="1"/>
  <c r="D264" i="21"/>
  <c r="R264" i="21" s="1"/>
  <c r="W264" i="21"/>
  <c r="V264" i="21"/>
  <c r="X264" i="21" l="1"/>
  <c r="G188" i="22"/>
  <c r="F188" i="22"/>
  <c r="S187" i="22"/>
  <c r="T187" i="22" s="1"/>
  <c r="I187" i="22"/>
  <c r="AI263" i="21"/>
  <c r="J187" i="22" l="1"/>
  <c r="L187" i="22" s="1"/>
  <c r="K187" i="22"/>
  <c r="H188" i="22"/>
  <c r="E188" i="22" s="1"/>
  <c r="G189" i="22" l="1"/>
  <c r="F189" i="22"/>
  <c r="S188" i="22"/>
  <c r="T188" i="22" s="1"/>
  <c r="I188" i="22"/>
  <c r="D263" i="21"/>
  <c r="R263" i="21" s="1"/>
  <c r="V263" i="21"/>
  <c r="W263" i="21"/>
  <c r="X263" i="21" l="1"/>
  <c r="K188" i="22"/>
  <c r="J188" i="22"/>
  <c r="L188" i="22" s="1"/>
  <c r="H189" i="22"/>
  <c r="S189" i="22" s="1"/>
  <c r="T189" i="22" s="1"/>
  <c r="AI262" i="21"/>
  <c r="I189" i="22" l="1"/>
  <c r="K189" i="22" s="1"/>
  <c r="E189" i="22"/>
  <c r="F190" i="22" s="1"/>
  <c r="G190" i="22" l="1"/>
  <c r="H190" i="22" s="1"/>
  <c r="E190" i="22" s="1"/>
  <c r="J189" i="22"/>
  <c r="L189" i="22" s="1"/>
  <c r="D262" i="21"/>
  <c r="R262" i="21" s="1"/>
  <c r="W262" i="21"/>
  <c r="V262" i="21"/>
  <c r="X262" i="21" l="1"/>
  <c r="G191" i="22"/>
  <c r="H191" i="22" s="1"/>
  <c r="F191" i="22"/>
  <c r="I190" i="22"/>
  <c r="S190" i="22"/>
  <c r="T190" i="22" s="1"/>
  <c r="AI261" i="21"/>
  <c r="J190" i="22" l="1"/>
  <c r="L190" i="22" s="1"/>
  <c r="K190" i="22"/>
  <c r="I191" i="22"/>
  <c r="S191" i="22"/>
  <c r="T191" i="22" s="1"/>
  <c r="E191" i="22"/>
  <c r="G192" i="22" l="1"/>
  <c r="F192" i="22"/>
  <c r="K191" i="22"/>
  <c r="J191" i="22"/>
  <c r="L191" i="22" s="1"/>
  <c r="D261" i="21"/>
  <c r="R261" i="21" s="1"/>
  <c r="V261" i="21"/>
  <c r="W261" i="21"/>
  <c r="X261" i="21" l="1"/>
  <c r="H192" i="22"/>
  <c r="S192" i="22" s="1"/>
  <c r="T192" i="22" s="1"/>
  <c r="AI260" i="21"/>
  <c r="I192" i="22" l="1"/>
  <c r="K192" i="22" s="1"/>
  <c r="E192" i="22"/>
  <c r="F193" i="22" s="1"/>
  <c r="J192" i="22" l="1"/>
  <c r="L192" i="22" s="1"/>
  <c r="G193" i="22"/>
  <c r="H193" i="22" s="1"/>
  <c r="D260" i="21"/>
  <c r="R260" i="21" s="1"/>
  <c r="W260" i="21"/>
  <c r="V260" i="21"/>
  <c r="I193" i="22" l="1"/>
  <c r="J193" i="22" s="1"/>
  <c r="L193" i="22" s="1"/>
  <c r="E193" i="22"/>
  <c r="F194" i="22" s="1"/>
  <c r="S193" i="22"/>
  <c r="T193" i="22" s="1"/>
  <c r="X260" i="21"/>
  <c r="AI259" i="21"/>
  <c r="G194" i="22" l="1"/>
  <c r="H194" i="22" s="1"/>
  <c r="S194" i="22" s="1"/>
  <c r="T194" i="22" s="1"/>
  <c r="K193" i="22"/>
  <c r="E194" i="22" l="1"/>
  <c r="G195" i="22" s="1"/>
  <c r="I194" i="22"/>
  <c r="D259" i="21"/>
  <c r="F195" i="22" l="1"/>
  <c r="H195" i="22"/>
  <c r="S195" i="22" s="1"/>
  <c r="T195" i="22" s="1"/>
  <c r="J194" i="22"/>
  <c r="L194" i="22" s="1"/>
  <c r="K194" i="22"/>
  <c r="R259" i="21"/>
  <c r="AI258" i="21"/>
  <c r="W259" i="21"/>
  <c r="V259" i="21"/>
  <c r="I195" i="22" l="1"/>
  <c r="J195" i="22" s="1"/>
  <c r="L195" i="22" s="1"/>
  <c r="X259" i="21"/>
  <c r="E195" i="22"/>
  <c r="K195" i="22" l="1"/>
  <c r="G196" i="22"/>
  <c r="F196" i="22"/>
  <c r="D258" i="21"/>
  <c r="R258" i="21" l="1"/>
  <c r="H196" i="22"/>
  <c r="I196" i="22" s="1"/>
  <c r="AI257" i="21"/>
  <c r="W258" i="21"/>
  <c r="V258" i="21"/>
  <c r="X258" i="21" l="1"/>
  <c r="K196" i="22"/>
  <c r="J196" i="22"/>
  <c r="L196" i="22" s="1"/>
  <c r="S196" i="22"/>
  <c r="T196" i="22" s="1"/>
  <c r="E196" i="22"/>
  <c r="G197" i="22" l="1"/>
  <c r="F197" i="22"/>
  <c r="D257" i="21"/>
  <c r="H197" i="22" l="1"/>
  <c r="I197" i="22" s="1"/>
  <c r="R257" i="21"/>
  <c r="AI256" i="21"/>
  <c r="V257" i="21"/>
  <c r="W257" i="21"/>
  <c r="E197" i="22" l="1"/>
  <c r="G198" i="22" s="1"/>
  <c r="X257" i="21"/>
  <c r="K197" i="22"/>
  <c r="J197" i="22"/>
  <c r="L197" i="22" s="1"/>
  <c r="S197" i="22"/>
  <c r="T197" i="22" s="1"/>
  <c r="F198" i="22" l="1"/>
  <c r="H198" i="22"/>
  <c r="E198" i="22" s="1"/>
  <c r="D256" i="21"/>
  <c r="S198" i="22" l="1"/>
  <c r="T198" i="22" s="1"/>
  <c r="F199" i="22"/>
  <c r="G199" i="22"/>
  <c r="R256" i="21"/>
  <c r="I198" i="22"/>
  <c r="AI255" i="21"/>
  <c r="V256" i="21"/>
  <c r="W256" i="21"/>
  <c r="X256" i="21" l="1"/>
  <c r="H199" i="22"/>
  <c r="I199" i="22" s="1"/>
  <c r="J198" i="22"/>
  <c r="L198" i="22" s="1"/>
  <c r="K198" i="22"/>
  <c r="E199" i="22" l="1"/>
  <c r="F200" i="22" s="1"/>
  <c r="K199" i="22"/>
  <c r="J199" i="22"/>
  <c r="L199" i="22" s="1"/>
  <c r="S199" i="22"/>
  <c r="T199" i="22" s="1"/>
  <c r="D255" i="21"/>
  <c r="G200" i="22" l="1"/>
  <c r="H200" i="22" s="1"/>
  <c r="S200" i="22" s="1"/>
  <c r="T200" i="22" s="1"/>
  <c r="R255" i="21"/>
  <c r="AI254" i="21"/>
  <c r="V255" i="21"/>
  <c r="W255" i="21"/>
  <c r="I200" i="22" l="1"/>
  <c r="J200" i="22" s="1"/>
  <c r="L200" i="22" s="1"/>
  <c r="E200" i="22"/>
  <c r="F201" i="22" s="1"/>
  <c r="X255" i="21"/>
  <c r="G201" i="22" l="1"/>
  <c r="H201" i="22" s="1"/>
  <c r="S201" i="22" s="1"/>
  <c r="T201" i="22" s="1"/>
  <c r="K200" i="22"/>
  <c r="D254" i="21"/>
  <c r="R254" i="21" s="1"/>
  <c r="V254" i="21"/>
  <c r="W254" i="21"/>
  <c r="E201" i="22" l="1"/>
  <c r="F202" i="22" s="1"/>
  <c r="I201" i="22"/>
  <c r="K201" i="22" s="1"/>
  <c r="X254" i="21"/>
  <c r="AI253" i="21"/>
  <c r="J201" i="22" l="1"/>
  <c r="L201" i="22" s="1"/>
  <c r="G202" i="22"/>
  <c r="H202" i="22" s="1"/>
  <c r="I202" i="22" l="1"/>
  <c r="K202" i="22" s="1"/>
  <c r="E202" i="22"/>
  <c r="F203" i="22" s="1"/>
  <c r="S202" i="22"/>
  <c r="T202" i="22" s="1"/>
  <c r="D253" i="21"/>
  <c r="G203" i="22" l="1"/>
  <c r="H203" i="22" s="1"/>
  <c r="E203" i="22" s="1"/>
  <c r="J202" i="22"/>
  <c r="L202" i="22" s="1"/>
  <c r="R253" i="21"/>
  <c r="AI252" i="21"/>
  <c r="V253" i="21"/>
  <c r="W253" i="21"/>
  <c r="S203" i="22" l="1"/>
  <c r="T203" i="22" s="1"/>
  <c r="I203" i="22"/>
  <c r="K203" i="22" s="1"/>
  <c r="X253" i="21"/>
  <c r="F204" i="22"/>
  <c r="G204" i="22"/>
  <c r="H204" i="22" s="1"/>
  <c r="J203" i="22" l="1"/>
  <c r="L203" i="22" s="1"/>
  <c r="S204" i="22"/>
  <c r="T204" i="22" s="1"/>
  <c r="E204" i="22"/>
  <c r="I204" i="22"/>
  <c r="D252" i="21"/>
  <c r="R252" i="21" s="1"/>
  <c r="W252" i="21"/>
  <c r="V252" i="21"/>
  <c r="X252" i="21" l="1"/>
  <c r="K204" i="22"/>
  <c r="J204" i="22"/>
  <c r="L204" i="22" s="1"/>
  <c r="G205" i="22"/>
  <c r="F205" i="22"/>
  <c r="AI251" i="21"/>
  <c r="H205" i="22" l="1"/>
  <c r="E205" i="22" s="1"/>
  <c r="I205" i="22" l="1"/>
  <c r="K205" i="22" s="1"/>
  <c r="S205" i="22"/>
  <c r="T205" i="22" s="1"/>
  <c r="G206" i="22"/>
  <c r="F206" i="22"/>
  <c r="D251" i="21"/>
  <c r="J205" i="22" l="1"/>
  <c r="L205" i="22" s="1"/>
  <c r="R251" i="21"/>
  <c r="H206" i="22"/>
  <c r="I206" i="22" s="1"/>
  <c r="AI250" i="21"/>
  <c r="V251" i="21"/>
  <c r="W251" i="21"/>
  <c r="X251" i="21" l="1"/>
  <c r="J206" i="22"/>
  <c r="L206" i="22" s="1"/>
  <c r="K206" i="22"/>
  <c r="E206" i="22"/>
  <c r="S206" i="22"/>
  <c r="T206" i="22" s="1"/>
  <c r="G207" i="22" l="1"/>
  <c r="F207" i="22"/>
  <c r="D250" i="21"/>
  <c r="R250" i="21" l="1"/>
  <c r="H207" i="22"/>
  <c r="E207" i="22" s="1"/>
  <c r="AI249" i="21"/>
  <c r="W250" i="21"/>
  <c r="V250" i="21"/>
  <c r="X250" i="21" l="1"/>
  <c r="G208" i="22"/>
  <c r="F208" i="22"/>
  <c r="S207" i="22"/>
  <c r="T207" i="22" s="1"/>
  <c r="I207" i="22"/>
  <c r="J207" i="22" l="1"/>
  <c r="L207" i="22" s="1"/>
  <c r="K207" i="22"/>
  <c r="H208" i="22"/>
  <c r="S208" i="22" s="1"/>
  <c r="T208" i="22" s="1"/>
  <c r="D249" i="21"/>
  <c r="E208" i="22" l="1"/>
  <c r="G209" i="22" s="1"/>
  <c r="H209" i="22" s="1"/>
  <c r="I208" i="22"/>
  <c r="J208" i="22" s="1"/>
  <c r="L208" i="22" s="1"/>
  <c r="R249" i="21"/>
  <c r="AI248" i="21"/>
  <c r="W249" i="21"/>
  <c r="V249" i="21"/>
  <c r="K208" i="22" l="1"/>
  <c r="F209" i="22"/>
  <c r="I209" i="22" s="1"/>
  <c r="E209" i="22"/>
  <c r="F210" i="22" s="1"/>
  <c r="X249" i="21"/>
  <c r="S209" i="22"/>
  <c r="T209" i="22" s="1"/>
  <c r="G210" i="22" l="1"/>
  <c r="H210" i="22" s="1"/>
  <c r="S210" i="22" s="1"/>
  <c r="T210" i="22" s="1"/>
  <c r="K209" i="22"/>
  <c r="J209" i="22"/>
  <c r="L209" i="22" s="1"/>
  <c r="D248" i="21"/>
  <c r="I210" i="22" l="1"/>
  <c r="E210" i="22"/>
  <c r="R248" i="21"/>
  <c r="AI247" i="21"/>
  <c r="V248" i="21"/>
  <c r="W248" i="21"/>
  <c r="X248" i="21" l="1"/>
  <c r="J210" i="22"/>
  <c r="L210" i="22" s="1"/>
  <c r="K210" i="22"/>
  <c r="G211" i="22"/>
  <c r="H211" i="22" s="1"/>
  <c r="F211" i="22"/>
  <c r="I211" i="22" l="1"/>
  <c r="S211" i="22"/>
  <c r="T211" i="22" s="1"/>
  <c r="E211" i="22"/>
  <c r="D247" i="21"/>
  <c r="R247" i="21" l="1"/>
  <c r="G212" i="22"/>
  <c r="F212" i="22"/>
  <c r="K211" i="22"/>
  <c r="J211" i="22"/>
  <c r="L211" i="22" s="1"/>
  <c r="AI246" i="21"/>
  <c r="W247" i="21"/>
  <c r="V247" i="21"/>
  <c r="X247" i="21" l="1"/>
  <c r="H212" i="22"/>
  <c r="S212" i="22" s="1"/>
  <c r="T212" i="22" s="1"/>
  <c r="I212" i="22" l="1"/>
  <c r="K212" i="22" s="1"/>
  <c r="E212" i="22"/>
  <c r="G213" i="22" s="1"/>
  <c r="H213" i="22" s="1"/>
  <c r="D246" i="21"/>
  <c r="F213" i="22" l="1"/>
  <c r="I213" i="22" s="1"/>
  <c r="J212" i="22"/>
  <c r="L212" i="22" s="1"/>
  <c r="S213" i="22"/>
  <c r="T213" i="22" s="1"/>
  <c r="E213" i="22"/>
  <c r="R246" i="21"/>
  <c r="AI245" i="21"/>
  <c r="W246" i="21"/>
  <c r="V246" i="21"/>
  <c r="X246" i="21" l="1"/>
  <c r="K213" i="22"/>
  <c r="J213" i="22"/>
  <c r="L213" i="22" s="1"/>
  <c r="F214" i="22"/>
  <c r="G214" i="22"/>
  <c r="H214" i="22" s="1"/>
  <c r="E214" i="22" l="1"/>
  <c r="F215" i="22" s="1"/>
  <c r="S214" i="22"/>
  <c r="T214" i="22" s="1"/>
  <c r="I214" i="22"/>
  <c r="D245" i="21"/>
  <c r="R245" i="21" s="1"/>
  <c r="W245" i="21"/>
  <c r="V245" i="21"/>
  <c r="G215" i="22" l="1"/>
  <c r="H215" i="22" s="1"/>
  <c r="S215" i="22" s="1"/>
  <c r="T215" i="22" s="1"/>
  <c r="X245" i="21"/>
  <c r="K214" i="22"/>
  <c r="J214" i="22"/>
  <c r="L214" i="22" s="1"/>
  <c r="AI244" i="21"/>
  <c r="E215" i="22" l="1"/>
  <c r="F216" i="22" s="1"/>
  <c r="I215" i="22"/>
  <c r="K215" i="22" s="1"/>
  <c r="G216" i="22" l="1"/>
  <c r="H216" i="22" s="1"/>
  <c r="S216" i="22" s="1"/>
  <c r="T216" i="22" s="1"/>
  <c r="J215" i="22"/>
  <c r="L215" i="22" s="1"/>
  <c r="D244" i="21"/>
  <c r="R244" i="21" l="1"/>
  <c r="E216" i="22"/>
  <c r="I216" i="22"/>
  <c r="AI243" i="21"/>
  <c r="W244" i="21"/>
  <c r="V244" i="21"/>
  <c r="X244" i="21" l="1"/>
  <c r="G217" i="22"/>
  <c r="H217" i="22" s="1"/>
  <c r="F217" i="22"/>
  <c r="J216" i="22"/>
  <c r="L216" i="22" s="1"/>
  <c r="K216" i="22"/>
  <c r="I217" i="22" l="1"/>
  <c r="S217" i="22"/>
  <c r="T217" i="22" s="1"/>
  <c r="E217" i="22"/>
  <c r="D243" i="21"/>
  <c r="G218" i="22" l="1"/>
  <c r="H218" i="22" s="1"/>
  <c r="F218" i="22"/>
  <c r="R243" i="21"/>
  <c r="K217" i="22"/>
  <c r="J217" i="22"/>
  <c r="L217" i="22" s="1"/>
  <c r="AI242" i="21"/>
  <c r="W243" i="21"/>
  <c r="V243" i="21"/>
  <c r="X243" i="21" l="1"/>
  <c r="I218" i="22"/>
  <c r="S218" i="22"/>
  <c r="T218" i="22" s="1"/>
  <c r="E218" i="22"/>
  <c r="K218" i="22" l="1"/>
  <c r="J218" i="22"/>
  <c r="L218" i="22" s="1"/>
  <c r="G219" i="22"/>
  <c r="H219" i="22" s="1"/>
  <c r="E219" i="22" s="1"/>
  <c r="F219" i="22"/>
  <c r="D242" i="21"/>
  <c r="G220" i="22" l="1"/>
  <c r="H220" i="22" s="1"/>
  <c r="F220" i="22"/>
  <c r="R242" i="21"/>
  <c r="I219" i="22"/>
  <c r="S219" i="22"/>
  <c r="T219" i="22" s="1"/>
  <c r="AI241" i="21"/>
  <c r="V242" i="21"/>
  <c r="W242" i="21"/>
  <c r="X242" i="21" l="1"/>
  <c r="K219" i="22"/>
  <c r="J219" i="22"/>
  <c r="L219" i="22" s="1"/>
  <c r="I220" i="22"/>
  <c r="S220" i="22"/>
  <c r="T220" i="22" s="1"/>
  <c r="E220" i="22"/>
  <c r="K220" i="22" l="1"/>
  <c r="J220" i="22"/>
  <c r="L220" i="22" s="1"/>
  <c r="F221" i="22"/>
  <c r="G221" i="22"/>
  <c r="H221" i="22" s="1"/>
  <c r="D241" i="21"/>
  <c r="R241" i="21" s="1"/>
  <c r="V241" i="21"/>
  <c r="W241" i="21"/>
  <c r="X241" i="21" l="1"/>
  <c r="E221" i="22"/>
  <c r="I221" i="22"/>
  <c r="S221" i="22"/>
  <c r="T221" i="22" s="1"/>
  <c r="AI240" i="21"/>
  <c r="G222" i="22" l="1"/>
  <c r="F222" i="22"/>
  <c r="K221" i="22"/>
  <c r="J221" i="22"/>
  <c r="L221" i="22" s="1"/>
  <c r="H222" i="22" l="1"/>
  <c r="S222" i="22" s="1"/>
  <c r="T222" i="22" s="1"/>
  <c r="D240" i="21"/>
  <c r="R240" i="21" s="1"/>
  <c r="V240" i="21"/>
  <c r="W240" i="21"/>
  <c r="E222" i="22" l="1"/>
  <c r="G223" i="22" s="1"/>
  <c r="I222" i="22"/>
  <c r="J222" i="22" s="1"/>
  <c r="L222" i="22" s="1"/>
  <c r="X240" i="21"/>
  <c r="AI239" i="21"/>
  <c r="K222" i="22" l="1"/>
  <c r="F223" i="22"/>
  <c r="H223" i="22"/>
  <c r="S223" i="22" s="1"/>
  <c r="T223" i="22" s="1"/>
  <c r="E223" i="22" l="1"/>
  <c r="F224" i="22" s="1"/>
  <c r="I223" i="22"/>
  <c r="D239" i="21"/>
  <c r="G224" i="22" l="1"/>
  <c r="H224" i="22" s="1"/>
  <c r="R239" i="21"/>
  <c r="K223" i="22"/>
  <c r="J223" i="22"/>
  <c r="L223" i="22" s="1"/>
  <c r="AI238" i="21"/>
  <c r="W239" i="21"/>
  <c r="V239" i="21"/>
  <c r="I224" i="22" l="1"/>
  <c r="K224" i="22" s="1"/>
  <c r="E224" i="22"/>
  <c r="F225" i="22" s="1"/>
  <c r="S224" i="22"/>
  <c r="T224" i="22" s="1"/>
  <c r="X239" i="21"/>
  <c r="G225" i="22" l="1"/>
  <c r="H225" i="22" s="1"/>
  <c r="J224" i="22"/>
  <c r="L224" i="22" s="1"/>
  <c r="D238" i="21"/>
  <c r="I225" i="22" l="1"/>
  <c r="K225" i="22" s="1"/>
  <c r="E225" i="22"/>
  <c r="F226" i="22" s="1"/>
  <c r="S225" i="22"/>
  <c r="T225" i="22" s="1"/>
  <c r="R238" i="21"/>
  <c r="AI237" i="21"/>
  <c r="W238" i="21"/>
  <c r="V238" i="21"/>
  <c r="J225" i="22" l="1"/>
  <c r="L225" i="22" s="1"/>
  <c r="G226" i="22"/>
  <c r="H226" i="22" s="1"/>
  <c r="E226" i="22" s="1"/>
  <c r="X238" i="21"/>
  <c r="F227" i="22" l="1"/>
  <c r="G227" i="22"/>
  <c r="S226" i="22"/>
  <c r="T226" i="22" s="1"/>
  <c r="I226" i="22"/>
  <c r="D237" i="21"/>
  <c r="K226" i="22" l="1"/>
  <c r="J226" i="22"/>
  <c r="L226" i="22" s="1"/>
  <c r="R237" i="21"/>
  <c r="H227" i="22"/>
  <c r="I227" i="22" s="1"/>
  <c r="AI236" i="21"/>
  <c r="V237" i="21"/>
  <c r="W237" i="21"/>
  <c r="E227" i="22" l="1"/>
  <c r="F228" i="22" s="1"/>
  <c r="S227" i="22"/>
  <c r="T227" i="22" s="1"/>
  <c r="X237" i="21"/>
  <c r="K227" i="22"/>
  <c r="J227" i="22"/>
  <c r="L227" i="22" s="1"/>
  <c r="G228" i="22" l="1"/>
  <c r="H228" i="22" s="1"/>
  <c r="I228" i="22" s="1"/>
  <c r="D236" i="21"/>
  <c r="R236" i="21" s="1"/>
  <c r="V236" i="21"/>
  <c r="W236" i="21"/>
  <c r="X236" i="21" l="1"/>
  <c r="K228" i="22"/>
  <c r="J228" i="22"/>
  <c r="L228" i="22" s="1"/>
  <c r="S228" i="22"/>
  <c r="T228" i="22" s="1"/>
  <c r="E228" i="22"/>
  <c r="AI235" i="21"/>
  <c r="G229" i="22" l="1"/>
  <c r="F229" i="22"/>
  <c r="H229" i="22" l="1"/>
  <c r="S229" i="22" s="1"/>
  <c r="T229" i="22" s="1"/>
  <c r="D235" i="21"/>
  <c r="R235" i="21" l="1"/>
  <c r="E229" i="22"/>
  <c r="I229" i="22"/>
  <c r="AI234" i="21"/>
  <c r="V235" i="21"/>
  <c r="W235" i="21"/>
  <c r="X235" i="21" l="1"/>
  <c r="K229" i="22"/>
  <c r="J229" i="22"/>
  <c r="L229" i="22" s="1"/>
  <c r="F230" i="22"/>
  <c r="G230" i="22"/>
  <c r="H230" i="22" s="1"/>
  <c r="I230" i="22" l="1"/>
  <c r="S230" i="22"/>
  <c r="T230" i="22" s="1"/>
  <c r="E230" i="22"/>
  <c r="D234" i="21"/>
  <c r="R234" i="21" s="1"/>
  <c r="W234" i="21"/>
  <c r="V234" i="21"/>
  <c r="X234" i="21" l="1"/>
  <c r="G231" i="22"/>
  <c r="F231" i="22"/>
  <c r="J230" i="22"/>
  <c r="L230" i="22" s="1"/>
  <c r="K230" i="22"/>
  <c r="AI233" i="21"/>
  <c r="H231" i="22" l="1"/>
  <c r="S231" i="22" s="1"/>
  <c r="T231" i="22" s="1"/>
  <c r="I231" i="22" l="1"/>
  <c r="E231" i="22"/>
  <c r="D233" i="21"/>
  <c r="R233" i="21" s="1"/>
  <c r="V233" i="21"/>
  <c r="W233" i="21"/>
  <c r="X233" i="21" l="1"/>
  <c r="J231" i="22"/>
  <c r="L231" i="22" s="1"/>
  <c r="K231" i="22"/>
  <c r="G232" i="22"/>
  <c r="H232" i="22" s="1"/>
  <c r="F232" i="22"/>
  <c r="AI232" i="21"/>
  <c r="I232" i="22" l="1"/>
  <c r="S232" i="22"/>
  <c r="T232" i="22" s="1"/>
  <c r="E232" i="22"/>
  <c r="F233" i="22" l="1"/>
  <c r="G233" i="22"/>
  <c r="K232" i="22"/>
  <c r="J232" i="22"/>
  <c r="L232" i="22" s="1"/>
  <c r="D232" i="21"/>
  <c r="R232" i="21" l="1"/>
  <c r="H233" i="22"/>
  <c r="I233" i="22" s="1"/>
  <c r="AI231" i="21"/>
  <c r="W232" i="21"/>
  <c r="V232" i="21"/>
  <c r="X232" i="21" l="1"/>
  <c r="J233" i="22"/>
  <c r="L233" i="22" s="1"/>
  <c r="K233" i="22"/>
  <c r="S233" i="22"/>
  <c r="T233" i="22" s="1"/>
  <c r="E233" i="22"/>
  <c r="F234" i="22" l="1"/>
  <c r="G234" i="22"/>
  <c r="H234" i="22" s="1"/>
  <c r="D231" i="21"/>
  <c r="I234" i="22" l="1"/>
  <c r="E234" i="22"/>
  <c r="S234" i="22"/>
  <c r="T234" i="22" s="1"/>
  <c r="R231" i="21"/>
  <c r="AI230" i="21"/>
  <c r="W231" i="21"/>
  <c r="V231" i="21"/>
  <c r="X231" i="21" l="1"/>
  <c r="K234" i="22"/>
  <c r="J234" i="22"/>
  <c r="L234" i="22" s="1"/>
  <c r="F235" i="22"/>
  <c r="G235" i="22"/>
  <c r="H235" i="22" s="1"/>
  <c r="E235" i="22" s="1"/>
  <c r="F236" i="22" l="1"/>
  <c r="G236" i="22"/>
  <c r="S235" i="22"/>
  <c r="T235" i="22" s="1"/>
  <c r="I235" i="22"/>
  <c r="D230" i="21"/>
  <c r="R230" i="21" l="1"/>
  <c r="J235" i="22"/>
  <c r="L235" i="22" s="1"/>
  <c r="K235" i="22"/>
  <c r="H236" i="22"/>
  <c r="S236" i="22" s="1"/>
  <c r="T236" i="22" s="1"/>
  <c r="AI229" i="21"/>
  <c r="V230" i="21"/>
  <c r="W230" i="21"/>
  <c r="E236" i="22" l="1"/>
  <c r="G237" i="22" s="1"/>
  <c r="I236" i="22"/>
  <c r="K236" i="22" s="1"/>
  <c r="X230" i="21"/>
  <c r="J236" i="22" l="1"/>
  <c r="L236" i="22" s="1"/>
  <c r="F237" i="22"/>
  <c r="H237" i="22"/>
  <c r="S237" i="22" s="1"/>
  <c r="T237" i="22" s="1"/>
  <c r="D229" i="21"/>
  <c r="R229" i="21" l="1"/>
  <c r="I237" i="22"/>
  <c r="E237" i="22"/>
  <c r="AI228" i="21"/>
  <c r="V229" i="21"/>
  <c r="W229" i="21"/>
  <c r="X229" i="21" l="1"/>
  <c r="F238" i="22"/>
  <c r="G238" i="22"/>
  <c r="K237" i="22"/>
  <c r="J237" i="22"/>
  <c r="L237" i="22" s="1"/>
  <c r="H238" i="22" l="1"/>
  <c r="I238" i="22" s="1"/>
  <c r="D228" i="21"/>
  <c r="R228" i="21" s="1"/>
  <c r="W228" i="21"/>
  <c r="V228" i="21"/>
  <c r="E238" i="22" l="1"/>
  <c r="G239" i="22" s="1"/>
  <c r="X228" i="21"/>
  <c r="K238" i="22"/>
  <c r="J238" i="22"/>
  <c r="L238" i="22" s="1"/>
  <c r="S238" i="22"/>
  <c r="T238" i="22" s="1"/>
  <c r="AI227" i="21"/>
  <c r="F239" i="22" l="1"/>
  <c r="H239" i="22"/>
  <c r="S239" i="22" s="1"/>
  <c r="T239" i="22" s="1"/>
  <c r="E239" i="22" l="1"/>
  <c r="F240" i="22" s="1"/>
  <c r="I239" i="22"/>
  <c r="K239" i="22" s="1"/>
  <c r="D227" i="21"/>
  <c r="R227" i="21" s="1"/>
  <c r="V227" i="21"/>
  <c r="W227" i="21"/>
  <c r="G240" i="22" l="1"/>
  <c r="H240" i="22" s="1"/>
  <c r="S240" i="22" s="1"/>
  <c r="T240" i="22" s="1"/>
  <c r="J239" i="22"/>
  <c r="L239" i="22" s="1"/>
  <c r="X227" i="21"/>
  <c r="AI226" i="21"/>
  <c r="I240" i="22" l="1"/>
  <c r="K240" i="22" s="1"/>
  <c r="E240" i="22"/>
  <c r="F241" i="22" s="1"/>
  <c r="G241" i="22" l="1"/>
  <c r="H241" i="22" s="1"/>
  <c r="I241" i="22" s="1"/>
  <c r="J240" i="22"/>
  <c r="L240" i="22" s="1"/>
  <c r="D226" i="21"/>
  <c r="E241" i="22" l="1"/>
  <c r="F242" i="22" s="1"/>
  <c r="S241" i="22"/>
  <c r="T241" i="22" s="1"/>
  <c r="R226" i="21"/>
  <c r="K241" i="22"/>
  <c r="J241" i="22"/>
  <c r="L241" i="22" s="1"/>
  <c r="AI225" i="21"/>
  <c r="V226" i="21"/>
  <c r="W226" i="21"/>
  <c r="G242" i="22" l="1"/>
  <c r="H242" i="22" s="1"/>
  <c r="E242" i="22" s="1"/>
  <c r="F243" i="22" s="1"/>
  <c r="X226" i="21"/>
  <c r="G243" i="22" l="1"/>
  <c r="H243" i="22" s="1"/>
  <c r="E243" i="22" s="1"/>
  <c r="S242" i="22"/>
  <c r="T242" i="22" s="1"/>
  <c r="I242" i="22"/>
  <c r="J242" i="22" s="1"/>
  <c r="L242" i="22" s="1"/>
  <c r="D225" i="21"/>
  <c r="K242" i="22" l="1"/>
  <c r="F244" i="22"/>
  <c r="G244" i="22"/>
  <c r="H244" i="22" s="1"/>
  <c r="S243" i="22"/>
  <c r="T243" i="22" s="1"/>
  <c r="I243" i="22"/>
  <c r="R225" i="21"/>
  <c r="AI224" i="21"/>
  <c r="W225" i="21"/>
  <c r="V225" i="21"/>
  <c r="X225" i="21" l="1"/>
  <c r="K243" i="22"/>
  <c r="J243" i="22"/>
  <c r="L243" i="22" s="1"/>
  <c r="I244" i="22"/>
  <c r="S244" i="22"/>
  <c r="T244" i="22" s="1"/>
  <c r="E244" i="22"/>
  <c r="K244" i="22" l="1"/>
  <c r="J244" i="22"/>
  <c r="L244" i="22" s="1"/>
  <c r="G245" i="22"/>
  <c r="H245" i="22" s="1"/>
  <c r="F245" i="22"/>
  <c r="D224" i="21"/>
  <c r="R224" i="21" s="1"/>
  <c r="V224" i="21"/>
  <c r="W224" i="21"/>
  <c r="X224" i="21" l="1"/>
  <c r="S245" i="22"/>
  <c r="T245" i="22" s="1"/>
  <c r="E245" i="22"/>
  <c r="I245" i="22"/>
  <c r="AI223" i="21"/>
  <c r="G246" i="22" l="1"/>
  <c r="H246" i="22" s="1"/>
  <c r="F246" i="22"/>
  <c r="K245" i="22"/>
  <c r="J245" i="22"/>
  <c r="L245" i="22" s="1"/>
  <c r="I246" i="22" l="1"/>
  <c r="S246" i="22"/>
  <c r="T246" i="22" s="1"/>
  <c r="E246" i="22"/>
  <c r="D223" i="21"/>
  <c r="J246" i="22" l="1"/>
  <c r="L246" i="22" s="1"/>
  <c r="K246" i="22"/>
  <c r="R223" i="21"/>
  <c r="G247" i="22"/>
  <c r="H247" i="22" s="1"/>
  <c r="F247" i="22"/>
  <c r="AI222" i="21"/>
  <c r="V223" i="21"/>
  <c r="W223" i="21"/>
  <c r="X223" i="21" l="1"/>
  <c r="I247" i="22"/>
  <c r="S247" i="22"/>
  <c r="T247" i="22" s="1"/>
  <c r="E247" i="22"/>
  <c r="F248" i="22" l="1"/>
  <c r="G248" i="22"/>
  <c r="H248" i="22" s="1"/>
  <c r="J247" i="22"/>
  <c r="L247" i="22" s="1"/>
  <c r="K247" i="22"/>
  <c r="D222" i="21"/>
  <c r="R222" i="21" l="1"/>
  <c r="I248" i="22"/>
  <c r="S248" i="22"/>
  <c r="T248" i="22" s="1"/>
  <c r="E248" i="22"/>
  <c r="AI221" i="21"/>
  <c r="V222" i="21"/>
  <c r="W222" i="21"/>
  <c r="X222" i="21" l="1"/>
  <c r="F249" i="22"/>
  <c r="G249" i="22"/>
  <c r="J248" i="22"/>
  <c r="L248" i="22" s="1"/>
  <c r="K248" i="22"/>
  <c r="H249" i="22" l="1"/>
  <c r="S249" i="22" s="1"/>
  <c r="T249" i="22" s="1"/>
  <c r="D221" i="21"/>
  <c r="E249" i="22" l="1"/>
  <c r="G250" i="22" s="1"/>
  <c r="H250" i="22" s="1"/>
  <c r="R221" i="21"/>
  <c r="I249" i="22"/>
  <c r="AI220" i="21"/>
  <c r="V221" i="21"/>
  <c r="W221" i="21"/>
  <c r="F250" i="22" l="1"/>
  <c r="I250" i="22" s="1"/>
  <c r="E250" i="22"/>
  <c r="F251" i="22" s="1"/>
  <c r="X221" i="21"/>
  <c r="K249" i="22"/>
  <c r="J249" i="22"/>
  <c r="L249" i="22" s="1"/>
  <c r="S250" i="22"/>
  <c r="T250" i="22" s="1"/>
  <c r="G251" i="22" l="1"/>
  <c r="H251" i="22" s="1"/>
  <c r="S251" i="22" s="1"/>
  <c r="T251" i="22" s="1"/>
  <c r="J250" i="22"/>
  <c r="L250" i="22" s="1"/>
  <c r="K250" i="22"/>
  <c r="D220" i="21"/>
  <c r="E251" i="22" l="1"/>
  <c r="G252" i="22" s="1"/>
  <c r="I251" i="22"/>
  <c r="R220" i="21"/>
  <c r="AI219" i="21"/>
  <c r="W220" i="21"/>
  <c r="V220" i="21"/>
  <c r="F252" i="22" l="1"/>
  <c r="X220" i="21"/>
  <c r="H252" i="22"/>
  <c r="S252" i="22" s="1"/>
  <c r="T252" i="22" s="1"/>
  <c r="J251" i="22"/>
  <c r="L251" i="22" s="1"/>
  <c r="K251" i="22"/>
  <c r="I252" i="22" l="1"/>
  <c r="J252" i="22" s="1"/>
  <c r="L252" i="22" s="1"/>
  <c r="E252" i="22"/>
  <c r="F253" i="22" s="1"/>
  <c r="D219" i="21"/>
  <c r="R219" i="21" s="1"/>
  <c r="V219" i="21"/>
  <c r="W219" i="21"/>
  <c r="G253" i="22" l="1"/>
  <c r="H253" i="22" s="1"/>
  <c r="E253" i="22" s="1"/>
  <c r="K252" i="22"/>
  <c r="X219" i="21"/>
  <c r="AI218" i="21"/>
  <c r="S253" i="22" l="1"/>
  <c r="T253" i="22" s="1"/>
  <c r="G254" i="22"/>
  <c r="H254" i="22" s="1"/>
  <c r="F254" i="22"/>
  <c r="I253" i="22"/>
  <c r="K253" i="22" l="1"/>
  <c r="J253" i="22"/>
  <c r="L253" i="22" s="1"/>
  <c r="I254" i="22"/>
  <c r="S254" i="22"/>
  <c r="T254" i="22" s="1"/>
  <c r="E254" i="22"/>
  <c r="D218" i="21"/>
  <c r="R218" i="21" l="1"/>
  <c r="G255" i="22"/>
  <c r="F255" i="22"/>
  <c r="K254" i="22"/>
  <c r="J254" i="22"/>
  <c r="L254" i="22" s="1"/>
  <c r="AI217" i="21"/>
  <c r="V218" i="21"/>
  <c r="W218" i="21"/>
  <c r="X218" i="21" l="1"/>
  <c r="H255" i="22"/>
  <c r="I255" i="22" s="1"/>
  <c r="E255" i="22" l="1"/>
  <c r="F256" i="22" s="1"/>
  <c r="J255" i="22"/>
  <c r="L255" i="22" s="1"/>
  <c r="K255" i="22"/>
  <c r="S255" i="22"/>
  <c r="T255" i="22" s="1"/>
  <c r="D217" i="21"/>
  <c r="G256" i="22" l="1"/>
  <c r="H256" i="22" s="1"/>
  <c r="E256" i="22" s="1"/>
  <c r="R217" i="21"/>
  <c r="AI216" i="21"/>
  <c r="V217" i="21"/>
  <c r="W217" i="21"/>
  <c r="X217" i="21" l="1"/>
  <c r="G257" i="22"/>
  <c r="F257" i="22"/>
  <c r="S256" i="22"/>
  <c r="T256" i="22" s="1"/>
  <c r="I256" i="22"/>
  <c r="K256" i="22" l="1"/>
  <c r="J256" i="22"/>
  <c r="L256" i="22" s="1"/>
  <c r="H257" i="22"/>
  <c r="E257" i="22" s="1"/>
  <c r="D216" i="21"/>
  <c r="S257" i="22" l="1"/>
  <c r="T257" i="22" s="1"/>
  <c r="G258" i="22"/>
  <c r="H258" i="22" s="1"/>
  <c r="F258" i="22"/>
  <c r="R216" i="21"/>
  <c r="I257" i="22"/>
  <c r="AI215" i="21"/>
  <c r="W216" i="21"/>
  <c r="V216" i="21"/>
  <c r="X216" i="21" l="1"/>
  <c r="I258" i="22"/>
  <c r="S258" i="22"/>
  <c r="T258" i="22" s="1"/>
  <c r="K257" i="22"/>
  <c r="J257" i="22"/>
  <c r="L257" i="22" s="1"/>
  <c r="E258" i="22"/>
  <c r="F259" i="22" l="1"/>
  <c r="G259" i="22"/>
  <c r="K258" i="22"/>
  <c r="J258" i="22"/>
  <c r="L258" i="22" s="1"/>
  <c r="D215" i="21"/>
  <c r="R215" i="21" l="1"/>
  <c r="H259" i="22"/>
  <c r="I259" i="22" s="1"/>
  <c r="AI214" i="21"/>
  <c r="W215" i="21"/>
  <c r="V215" i="21"/>
  <c r="X215" i="21" l="1"/>
  <c r="K259" i="22"/>
  <c r="J259" i="22"/>
  <c r="L259" i="22" s="1"/>
  <c r="S259" i="22"/>
  <c r="T259" i="22" s="1"/>
  <c r="E259" i="22"/>
  <c r="F260" i="22" l="1"/>
  <c r="G260" i="22"/>
  <c r="H260" i="22" s="1"/>
  <c r="D214" i="21"/>
  <c r="R214" i="21" s="1"/>
  <c r="W214" i="21"/>
  <c r="V214" i="21"/>
  <c r="X214" i="21" l="1"/>
  <c r="I260" i="22"/>
  <c r="S260" i="22"/>
  <c r="T260" i="22" s="1"/>
  <c r="E260" i="22"/>
  <c r="AI213" i="21"/>
  <c r="F261" i="22" l="1"/>
  <c r="G261" i="22"/>
  <c r="J260" i="22"/>
  <c r="L260" i="22" s="1"/>
  <c r="K260" i="22"/>
  <c r="H261" i="22" l="1"/>
  <c r="I261" i="22" s="1"/>
  <c r="D213" i="21"/>
  <c r="S261" i="22" l="1"/>
  <c r="T261" i="22" s="1"/>
  <c r="J261" i="22"/>
  <c r="L261" i="22" s="1"/>
  <c r="K261" i="22"/>
  <c r="R213" i="21"/>
  <c r="E261" i="22"/>
  <c r="AI212" i="21"/>
  <c r="W213" i="21"/>
  <c r="V213" i="21"/>
  <c r="X213" i="21" l="1"/>
  <c r="G262" i="22"/>
  <c r="F262" i="22"/>
  <c r="H262" i="22" l="1"/>
  <c r="I262" i="22" s="1"/>
  <c r="D212" i="21"/>
  <c r="K262" i="22" l="1"/>
  <c r="J262" i="22"/>
  <c r="L262" i="22" s="1"/>
  <c r="S262" i="22"/>
  <c r="T262" i="22" s="1"/>
  <c r="R212" i="21"/>
  <c r="E262" i="22"/>
  <c r="AI211" i="21"/>
  <c r="W212" i="21"/>
  <c r="V212" i="21"/>
  <c r="X212" i="21" l="1"/>
  <c r="G263" i="22"/>
  <c r="H263" i="22" s="1"/>
  <c r="F263" i="22"/>
  <c r="I263" i="22" l="1"/>
  <c r="K263" i="22" s="1"/>
  <c r="S263" i="22"/>
  <c r="T263" i="22" s="1"/>
  <c r="E263" i="22"/>
  <c r="D211" i="21"/>
  <c r="J263" i="22" l="1"/>
  <c r="L263" i="22" s="1"/>
  <c r="R211" i="21"/>
  <c r="G264" i="22"/>
  <c r="F264" i="22"/>
  <c r="AI210" i="21"/>
  <c r="W211" i="21"/>
  <c r="V211" i="21"/>
  <c r="X211" i="21" l="1"/>
  <c r="H264" i="22"/>
  <c r="S264" i="22" s="1"/>
  <c r="T264" i="22" s="1"/>
  <c r="E264" i="22" l="1"/>
  <c r="I264" i="22"/>
  <c r="D210" i="21"/>
  <c r="R210" i="21" s="1"/>
  <c r="V210" i="21"/>
  <c r="W210" i="21"/>
  <c r="X210" i="21" l="1"/>
  <c r="K264" i="22"/>
  <c r="J264" i="22"/>
  <c r="L264" i="22" s="1"/>
  <c r="F265" i="22"/>
  <c r="G265" i="22"/>
  <c r="AI209" i="21"/>
  <c r="H265" i="22" l="1"/>
  <c r="I265" i="22" s="1"/>
  <c r="S265" i="22" l="1"/>
  <c r="T265" i="22" s="1"/>
  <c r="K265" i="22"/>
  <c r="J265" i="22"/>
  <c r="L265" i="22" s="1"/>
  <c r="E265" i="22"/>
  <c r="D209" i="21"/>
  <c r="R209" i="21" s="1"/>
  <c r="V209" i="21"/>
  <c r="W209" i="21"/>
  <c r="X209" i="21" l="1"/>
  <c r="G266" i="22"/>
  <c r="F266" i="22"/>
  <c r="AI208" i="21"/>
  <c r="H266" i="22" l="1"/>
  <c r="S266" i="22" s="1"/>
  <c r="T266" i="22" s="1"/>
  <c r="E266" i="22" l="1"/>
  <c r="F267" i="22" s="1"/>
  <c r="I266" i="22"/>
  <c r="K266" i="22" s="1"/>
  <c r="D208" i="21"/>
  <c r="R208" i="21" s="1"/>
  <c r="W208" i="21"/>
  <c r="V208" i="21"/>
  <c r="G267" i="22" l="1"/>
  <c r="H267" i="22" s="1"/>
  <c r="S267" i="22" s="1"/>
  <c r="T267" i="22" s="1"/>
  <c r="J266" i="22"/>
  <c r="L266" i="22" s="1"/>
  <c r="X208" i="21"/>
  <c r="AI207" i="21"/>
  <c r="I267" i="22" l="1"/>
  <c r="J267" i="22" s="1"/>
  <c r="L267" i="22" s="1"/>
  <c r="E267" i="22"/>
  <c r="G268" i="22" s="1"/>
  <c r="F268" i="22" l="1"/>
  <c r="K267" i="22"/>
  <c r="H268" i="22"/>
  <c r="D207" i="21"/>
  <c r="R207" i="21" s="1"/>
  <c r="W207" i="21"/>
  <c r="V207" i="21"/>
  <c r="I268" i="22" l="1"/>
  <c r="J268" i="22" s="1"/>
  <c r="L268" i="22" s="1"/>
  <c r="E268" i="22"/>
  <c r="G269" i="22" s="1"/>
  <c r="X207" i="21"/>
  <c r="S268" i="22"/>
  <c r="T268" i="22" s="1"/>
  <c r="AI206" i="21"/>
  <c r="K268" i="22" l="1"/>
  <c r="F269" i="22"/>
  <c r="H269" i="22"/>
  <c r="S269" i="22" s="1"/>
  <c r="T269" i="22" s="1"/>
  <c r="I269" i="22" l="1"/>
  <c r="E269" i="22"/>
  <c r="D206" i="21"/>
  <c r="R206" i="21" s="1"/>
  <c r="V206" i="21"/>
  <c r="W206" i="21"/>
  <c r="X206" i="21" l="1"/>
  <c r="F270" i="22"/>
  <c r="G270" i="22"/>
  <c r="K269" i="22"/>
  <c r="J269" i="22"/>
  <c r="L269" i="22" s="1"/>
  <c r="AI205" i="21"/>
  <c r="H270" i="22" l="1"/>
  <c r="E270" i="22" s="1"/>
  <c r="S270" i="22" l="1"/>
  <c r="T270" i="22" s="1"/>
  <c r="F271" i="22"/>
  <c r="G271" i="22"/>
  <c r="H271" i="22" s="1"/>
  <c r="I270" i="22"/>
  <c r="D205" i="21"/>
  <c r="K270" i="22" l="1"/>
  <c r="J270" i="22"/>
  <c r="L270" i="22" s="1"/>
  <c r="R205" i="21"/>
  <c r="I271" i="22"/>
  <c r="S271" i="22"/>
  <c r="T271" i="22" s="1"/>
  <c r="E271" i="22"/>
  <c r="AI204" i="21"/>
  <c r="V205" i="21"/>
  <c r="W205" i="21"/>
  <c r="X205" i="21" l="1"/>
  <c r="K271" i="22"/>
  <c r="J271" i="22"/>
  <c r="L271" i="22" s="1"/>
  <c r="G272" i="22"/>
  <c r="F272" i="22"/>
  <c r="H272" i="22" l="1"/>
  <c r="S272" i="22" s="1"/>
  <c r="T272" i="22" s="1"/>
  <c r="D204" i="21"/>
  <c r="R204" i="21" s="1"/>
  <c r="W204" i="21"/>
  <c r="V204" i="21"/>
  <c r="X204" i="21" l="1"/>
  <c r="I272" i="22"/>
  <c r="E272" i="22"/>
  <c r="AI203" i="21"/>
  <c r="K272" i="22" l="1"/>
  <c r="J272" i="22"/>
  <c r="L272" i="22" s="1"/>
  <c r="G273" i="22"/>
  <c r="F273" i="22"/>
  <c r="H273" i="22" l="1"/>
  <c r="I273" i="22" s="1"/>
  <c r="D203" i="21"/>
  <c r="E273" i="22" l="1"/>
  <c r="G274" i="22" s="1"/>
  <c r="K273" i="22"/>
  <c r="J273" i="22"/>
  <c r="L273" i="22" s="1"/>
  <c r="S273" i="22"/>
  <c r="T273" i="22" s="1"/>
  <c r="R203" i="21"/>
  <c r="AI202" i="21"/>
  <c r="V203" i="21"/>
  <c r="W203" i="21"/>
  <c r="F274" i="22" l="1"/>
  <c r="X203" i="21"/>
  <c r="H274" i="22"/>
  <c r="I274" i="22" l="1"/>
  <c r="K274" i="22" s="1"/>
  <c r="S274" i="22"/>
  <c r="T274" i="22" s="1"/>
  <c r="E274" i="22"/>
  <c r="D202" i="21"/>
  <c r="R202" i="21" s="1"/>
  <c r="V202" i="21"/>
  <c r="W202" i="21"/>
  <c r="J274" i="22" l="1"/>
  <c r="L274" i="22" s="1"/>
  <c r="X202" i="21"/>
  <c r="G275" i="22"/>
  <c r="H275" i="22" s="1"/>
  <c r="F275" i="22"/>
  <c r="AI201" i="21"/>
  <c r="AK201" i="21"/>
  <c r="I275" i="22" l="1"/>
  <c r="S275" i="22"/>
  <c r="T275" i="22" s="1"/>
  <c r="E275" i="22"/>
  <c r="G276" i="22" l="1"/>
  <c r="H276" i="22" s="1"/>
  <c r="F276" i="22"/>
  <c r="K275" i="22"/>
  <c r="J275" i="22"/>
  <c r="L275" i="22" s="1"/>
  <c r="D201" i="21"/>
  <c r="R201" i="21" s="1"/>
  <c r="V201" i="21"/>
  <c r="W201" i="21"/>
  <c r="I276" i="22" l="1"/>
  <c r="J276" i="22" s="1"/>
  <c r="L276" i="22" s="1"/>
  <c r="X201" i="21"/>
  <c r="S276" i="22"/>
  <c r="T276" i="22" s="1"/>
  <c r="E276" i="22"/>
  <c r="AI200" i="21"/>
  <c r="AK200" i="21"/>
  <c r="K276" i="22" l="1"/>
  <c r="G277" i="22"/>
  <c r="F277" i="22"/>
  <c r="H277" i="22" l="1"/>
  <c r="E277" i="22" s="1"/>
  <c r="D200" i="21"/>
  <c r="G278" i="22" l="1"/>
  <c r="F278" i="22"/>
  <c r="R200" i="21"/>
  <c r="S277" i="22"/>
  <c r="T277" i="22" s="1"/>
  <c r="I277" i="22"/>
  <c r="AI199" i="21"/>
  <c r="AK199" i="21"/>
  <c r="W200" i="21"/>
  <c r="V200" i="21"/>
  <c r="X200" i="21" l="1"/>
  <c r="J277" i="22"/>
  <c r="L277" i="22" s="1"/>
  <c r="K277" i="22"/>
  <c r="H278" i="22"/>
  <c r="E278" i="22" s="1"/>
  <c r="I278" i="22" l="1"/>
  <c r="K278" i="22" s="1"/>
  <c r="S278" i="22"/>
  <c r="T278" i="22" s="1"/>
  <c r="F279" i="22"/>
  <c r="G279" i="22"/>
  <c r="D199" i="21"/>
  <c r="J278" i="22" l="1"/>
  <c r="L278" i="22" s="1"/>
  <c r="R199" i="21"/>
  <c r="H279" i="22"/>
  <c r="E279" i="22" s="1"/>
  <c r="AI198" i="21"/>
  <c r="AK198" i="21"/>
  <c r="W199" i="21"/>
  <c r="V199" i="21"/>
  <c r="X199" i="21" l="1"/>
  <c r="F280" i="22"/>
  <c r="G280" i="22"/>
  <c r="S279" i="22"/>
  <c r="T279" i="22" s="1"/>
  <c r="I279" i="22"/>
  <c r="J279" i="22" l="1"/>
  <c r="L279" i="22" s="1"/>
  <c r="K279" i="22"/>
  <c r="H280" i="22"/>
  <c r="S280" i="22" s="1"/>
  <c r="T280" i="22" s="1"/>
  <c r="D198" i="21"/>
  <c r="E280" i="22" l="1"/>
  <c r="F281" i="22" s="1"/>
  <c r="I280" i="22"/>
  <c r="K280" i="22" s="1"/>
  <c r="R198" i="21"/>
  <c r="AI197" i="21"/>
  <c r="AK197" i="21"/>
  <c r="V198" i="21"/>
  <c r="W198" i="21"/>
  <c r="J280" i="22" l="1"/>
  <c r="L280" i="22" s="1"/>
  <c r="G281" i="22"/>
  <c r="H281" i="22" s="1"/>
  <c r="S281" i="22" s="1"/>
  <c r="T281" i="22" s="1"/>
  <c r="X198" i="21"/>
  <c r="I281" i="22" l="1"/>
  <c r="E281" i="22"/>
  <c r="D197" i="21"/>
  <c r="R197" i="21" s="1"/>
  <c r="W197" i="21"/>
  <c r="V197" i="21"/>
  <c r="X197" i="21" l="1"/>
  <c r="F282" i="22"/>
  <c r="G282" i="22"/>
  <c r="J281" i="22"/>
  <c r="L281" i="22" s="1"/>
  <c r="K281" i="22"/>
  <c r="AI196" i="21"/>
  <c r="AK196" i="21"/>
  <c r="H282" i="22" l="1"/>
  <c r="I282" i="22" s="1"/>
  <c r="K282" i="22" l="1"/>
  <c r="J282" i="22"/>
  <c r="L282" i="22" s="1"/>
  <c r="E282" i="22"/>
  <c r="S282" i="22"/>
  <c r="T282" i="22" s="1"/>
  <c r="D196" i="21"/>
  <c r="R196" i="21" s="1"/>
  <c r="V196" i="21"/>
  <c r="W196" i="21"/>
  <c r="X196" i="21" l="1"/>
  <c r="G283" i="22"/>
  <c r="H283" i="22" s="1"/>
  <c r="F283" i="22"/>
  <c r="AI195" i="21"/>
  <c r="AK195" i="21"/>
  <c r="E283" i="22" l="1"/>
  <c r="S283" i="22"/>
  <c r="T283" i="22" s="1"/>
  <c r="I283" i="22"/>
  <c r="K283" i="22" l="1"/>
  <c r="J283" i="22"/>
  <c r="L283" i="22" s="1"/>
  <c r="F284" i="22"/>
  <c r="G284" i="22"/>
  <c r="H284" i="22" s="1"/>
  <c r="E284" i="22" s="1"/>
  <c r="D195" i="21"/>
  <c r="R195" i="21" s="1"/>
  <c r="W195" i="21"/>
  <c r="V195" i="21"/>
  <c r="I284" i="22" l="1"/>
  <c r="J284" i="22" s="1"/>
  <c r="L284" i="22" s="1"/>
  <c r="X195" i="21"/>
  <c r="F285" i="22"/>
  <c r="G285" i="22"/>
  <c r="S284" i="22"/>
  <c r="T284" i="22" s="1"/>
  <c r="AI194" i="21"/>
  <c r="AK194" i="21"/>
  <c r="K284" i="22" l="1"/>
  <c r="H285" i="22"/>
  <c r="E285" i="22" s="1"/>
  <c r="F286" i="22" l="1"/>
  <c r="G286" i="22"/>
  <c r="H286" i="22" s="1"/>
  <c r="S285" i="22"/>
  <c r="T285" i="22" s="1"/>
  <c r="I285" i="22"/>
  <c r="D194" i="21"/>
  <c r="R194" i="21" s="1"/>
  <c r="W194" i="21"/>
  <c r="V194" i="21"/>
  <c r="X194" i="21" l="1"/>
  <c r="K285" i="22"/>
  <c r="J285" i="22"/>
  <c r="L285" i="22" s="1"/>
  <c r="I286" i="22"/>
  <c r="S286" i="22"/>
  <c r="T286" i="22" s="1"/>
  <c r="E286" i="22"/>
  <c r="AI193" i="21"/>
  <c r="AK193" i="21"/>
  <c r="K286" i="22" l="1"/>
  <c r="J286" i="22"/>
  <c r="L286" i="22" s="1"/>
  <c r="G287" i="22"/>
  <c r="F287" i="22"/>
  <c r="H287" i="22" l="1"/>
  <c r="S287" i="22" s="1"/>
  <c r="T287" i="22" s="1"/>
  <c r="D193" i="21"/>
  <c r="R193" i="21" s="1"/>
  <c r="V193" i="21"/>
  <c r="W193" i="21"/>
  <c r="E287" i="22" l="1"/>
  <c r="F288" i="22" s="1"/>
  <c r="I287" i="22"/>
  <c r="J287" i="22" s="1"/>
  <c r="L287" i="22" s="1"/>
  <c r="X193" i="21"/>
  <c r="AI192" i="21"/>
  <c r="AK192" i="21"/>
  <c r="G288" i="22" l="1"/>
  <c r="H288" i="22" s="1"/>
  <c r="E288" i="22" s="1"/>
  <c r="K287" i="22"/>
  <c r="S288" i="22" l="1"/>
  <c r="T288" i="22" s="1"/>
  <c r="F289" i="22"/>
  <c r="G289" i="22"/>
  <c r="H289" i="22" s="1"/>
  <c r="S289" i="22" s="1"/>
  <c r="I288" i="22"/>
  <c r="D192" i="21"/>
  <c r="T289" i="22" l="1"/>
  <c r="K288" i="22"/>
  <c r="J288" i="22"/>
  <c r="L288" i="22" s="1"/>
  <c r="E289" i="22"/>
  <c r="I289" i="22"/>
  <c r="R192" i="21"/>
  <c r="AI191" i="21"/>
  <c r="AK191" i="21"/>
  <c r="V192" i="21"/>
  <c r="W192" i="21"/>
  <c r="X192" i="21" l="1"/>
  <c r="G290" i="22"/>
  <c r="F290" i="22"/>
  <c r="K289" i="22"/>
  <c r="J289" i="22"/>
  <c r="L289" i="22" s="1"/>
  <c r="H290" i="22" l="1"/>
  <c r="E290" i="22" s="1"/>
  <c r="D191" i="21"/>
  <c r="R191" i="21" s="1"/>
  <c r="W191" i="21"/>
  <c r="V191" i="21"/>
  <c r="X191" i="21" l="1"/>
  <c r="G291" i="22"/>
  <c r="H291" i="22" s="1"/>
  <c r="F291" i="22"/>
  <c r="S290" i="22"/>
  <c r="T290" i="22" s="1"/>
  <c r="I290" i="22"/>
  <c r="AI190" i="21"/>
  <c r="AK190" i="21"/>
  <c r="I291" i="22" l="1"/>
  <c r="J290" i="22"/>
  <c r="L290" i="22" s="1"/>
  <c r="K290" i="22"/>
  <c r="S291" i="22"/>
  <c r="T291" i="22" s="1"/>
  <c r="E291" i="22"/>
  <c r="G292" i="22" l="1"/>
  <c r="F292" i="22"/>
  <c r="J291" i="22"/>
  <c r="L291" i="22" s="1"/>
  <c r="K291" i="22"/>
  <c r="D190" i="21"/>
  <c r="R190" i="21" s="1"/>
  <c r="V190" i="21"/>
  <c r="W190" i="21"/>
  <c r="X190" i="21" l="1"/>
  <c r="H292" i="22"/>
  <c r="I292" i="22" s="1"/>
  <c r="AI189" i="21"/>
  <c r="AK189" i="21"/>
  <c r="K292" i="22" l="1"/>
  <c r="J292" i="22"/>
  <c r="L292" i="22" s="1"/>
  <c r="S292" i="22"/>
  <c r="T292" i="22" s="1"/>
  <c r="E292" i="22"/>
  <c r="G293" i="22" l="1"/>
  <c r="F293" i="22"/>
  <c r="D189" i="21"/>
  <c r="R189" i="21" l="1"/>
  <c r="H293" i="22"/>
  <c r="I293" i="22" s="1"/>
  <c r="AI188" i="21"/>
  <c r="AK188" i="21"/>
  <c r="W189" i="21"/>
  <c r="V189" i="21"/>
  <c r="X189" i="21" l="1"/>
  <c r="K293" i="22"/>
  <c r="J293" i="22"/>
  <c r="L293" i="22" s="1"/>
  <c r="S293" i="22"/>
  <c r="T293" i="22" s="1"/>
  <c r="E293" i="22"/>
  <c r="G294" i="22" l="1"/>
  <c r="F294" i="22"/>
  <c r="D188" i="21"/>
  <c r="H294" i="22" l="1"/>
  <c r="S294" i="22" s="1"/>
  <c r="T294" i="22" s="1"/>
  <c r="R188" i="21"/>
  <c r="AI187" i="21"/>
  <c r="AK187" i="21"/>
  <c r="V188" i="21"/>
  <c r="W188" i="21"/>
  <c r="X188" i="21" l="1"/>
  <c r="E294" i="22"/>
  <c r="I294" i="22"/>
  <c r="K294" i="22" l="1"/>
  <c r="J294" i="22"/>
  <c r="L294" i="22" s="1"/>
  <c r="G295" i="22"/>
  <c r="F295" i="22"/>
  <c r="D187" i="21"/>
  <c r="R187" i="21" l="1"/>
  <c r="H295" i="22"/>
  <c r="I295" i="22" s="1"/>
  <c r="AI186" i="21"/>
  <c r="AK186" i="21"/>
  <c r="W187" i="21"/>
  <c r="V187" i="21"/>
  <c r="S295" i="22" l="1"/>
  <c r="T295" i="22" s="1"/>
  <c r="X187" i="21"/>
  <c r="K295" i="22"/>
  <c r="J295" i="22"/>
  <c r="L295" i="22" s="1"/>
  <c r="E295" i="22"/>
  <c r="F296" i="22" l="1"/>
  <c r="G296" i="22"/>
  <c r="D186" i="21"/>
  <c r="R186" i="21" s="1"/>
  <c r="V186" i="21"/>
  <c r="W186" i="21"/>
  <c r="X186" i="21" l="1"/>
  <c r="H296" i="22"/>
  <c r="S296" i="22" s="1"/>
  <c r="T296" i="22" s="1"/>
  <c r="AI185" i="21"/>
  <c r="AK185" i="21"/>
  <c r="E296" i="22" l="1"/>
  <c r="I296" i="22"/>
  <c r="F297" i="22" l="1"/>
  <c r="G297" i="22"/>
  <c r="J296" i="22"/>
  <c r="L296" i="22" s="1"/>
  <c r="K296" i="22"/>
  <c r="D185" i="21"/>
  <c r="R185" i="21" s="1"/>
  <c r="W185" i="21"/>
  <c r="V185" i="21"/>
  <c r="X185" i="21" l="1"/>
  <c r="H297" i="22"/>
  <c r="S297" i="22" s="1"/>
  <c r="T297" i="22" s="1"/>
  <c r="AI184" i="21"/>
  <c r="AK184" i="21"/>
  <c r="I297" i="22" l="1"/>
  <c r="J297" i="22" s="1"/>
  <c r="L297" i="22" s="1"/>
  <c r="E297" i="22"/>
  <c r="G298" i="22" s="1"/>
  <c r="H298" i="22" s="1"/>
  <c r="K297" i="22" l="1"/>
  <c r="F298" i="22"/>
  <c r="I298" i="22" s="1"/>
  <c r="S298" i="22"/>
  <c r="T298" i="22" s="1"/>
  <c r="E298" i="22"/>
  <c r="D184" i="21"/>
  <c r="J298" i="22" l="1"/>
  <c r="L298" i="22" s="1"/>
  <c r="K298" i="22"/>
  <c r="R184" i="21"/>
  <c r="G299" i="22"/>
  <c r="F299" i="22"/>
  <c r="AI183" i="21"/>
  <c r="AK183" i="21"/>
  <c r="V184" i="21"/>
  <c r="W184" i="21"/>
  <c r="X184" i="21" l="1"/>
  <c r="H299" i="22"/>
  <c r="I299" i="22" s="1"/>
  <c r="K299" i="22" l="1"/>
  <c r="J299" i="22"/>
  <c r="L299" i="22" s="1"/>
  <c r="E299" i="22"/>
  <c r="S299" i="22"/>
  <c r="T299" i="22" s="1"/>
  <c r="D183" i="21"/>
  <c r="R183" i="21" s="1"/>
  <c r="V183" i="21"/>
  <c r="W183" i="21"/>
  <c r="X183" i="21" l="1"/>
  <c r="F300" i="22"/>
  <c r="G300" i="22"/>
  <c r="AI182" i="21"/>
  <c r="AK182" i="21"/>
  <c r="H300" i="22" l="1"/>
  <c r="I300" i="22" s="1"/>
  <c r="K300" i="22" l="1"/>
  <c r="J300" i="22"/>
  <c r="L300" i="22" s="1"/>
  <c r="E300" i="22"/>
  <c r="S300" i="22"/>
  <c r="T300" i="22" s="1"/>
  <c r="D182" i="21"/>
  <c r="R182" i="21" s="1"/>
  <c r="V182" i="21"/>
  <c r="W182" i="21"/>
  <c r="X182" i="21" l="1"/>
  <c r="F301" i="22"/>
  <c r="G301" i="22"/>
  <c r="AI181" i="21"/>
  <c r="AK181" i="21"/>
  <c r="H301" i="22" l="1"/>
  <c r="E301" i="22" s="1"/>
  <c r="G302" i="22" l="1"/>
  <c r="F302" i="22"/>
  <c r="I301" i="22"/>
  <c r="S301" i="22"/>
  <c r="T301" i="22" s="1"/>
  <c r="D181" i="21"/>
  <c r="K301" i="22" l="1"/>
  <c r="J301" i="22"/>
  <c r="L301" i="22" s="1"/>
  <c r="R181" i="21"/>
  <c r="H302" i="22"/>
  <c r="S302" i="22" s="1"/>
  <c r="T302" i="22" s="1"/>
  <c r="AI180" i="21"/>
  <c r="AK180" i="21"/>
  <c r="W181" i="21"/>
  <c r="V181" i="21"/>
  <c r="I302" i="22" l="1"/>
  <c r="J302" i="22" s="1"/>
  <c r="L302" i="22" s="1"/>
  <c r="X181" i="21"/>
  <c r="E302" i="22"/>
  <c r="K302" i="22" l="1"/>
  <c r="F303" i="22"/>
  <c r="G303" i="22"/>
  <c r="D180" i="21"/>
  <c r="R180" i="21" l="1"/>
  <c r="H303" i="22"/>
  <c r="S303" i="22" s="1"/>
  <c r="T303" i="22" s="1"/>
  <c r="AI179" i="21"/>
  <c r="AK179" i="21"/>
  <c r="V180" i="21"/>
  <c r="W180" i="21"/>
  <c r="E303" i="22" l="1"/>
  <c r="F304" i="22" s="1"/>
  <c r="I303" i="22"/>
  <c r="J303" i="22" s="1"/>
  <c r="L303" i="22" s="1"/>
  <c r="X180" i="21"/>
  <c r="G304" i="22" l="1"/>
  <c r="H304" i="22" s="1"/>
  <c r="E304" i="22" s="1"/>
  <c r="F305" i="22" s="1"/>
  <c r="K303" i="22"/>
  <c r="D179" i="21"/>
  <c r="R179" i="21" s="1"/>
  <c r="W179" i="21"/>
  <c r="V179" i="21"/>
  <c r="S304" i="22" l="1"/>
  <c r="T304" i="22" s="1"/>
  <c r="G305" i="22"/>
  <c r="H305" i="22" s="1"/>
  <c r="I305" i="22" s="1"/>
  <c r="I304" i="22"/>
  <c r="K304" i="22" s="1"/>
  <c r="X179" i="21"/>
  <c r="AI178" i="21"/>
  <c r="AK178" i="21"/>
  <c r="J304" i="22" l="1"/>
  <c r="L304" i="22" s="1"/>
  <c r="J305" i="22"/>
  <c r="L305" i="22" s="1"/>
  <c r="K305" i="22"/>
  <c r="E305" i="22"/>
  <c r="S305" i="22"/>
  <c r="T305" i="22" s="1"/>
  <c r="F306" i="22" l="1"/>
  <c r="G306" i="22"/>
  <c r="H306" i="22" s="1"/>
  <c r="D178" i="21"/>
  <c r="S306" i="22" l="1"/>
  <c r="T306" i="22" s="1"/>
  <c r="I306" i="22"/>
  <c r="E306" i="22"/>
  <c r="R178" i="21"/>
  <c r="AI177" i="21"/>
  <c r="AK177" i="21"/>
  <c r="W178" i="21"/>
  <c r="V178" i="21"/>
  <c r="X178" i="21" l="1"/>
  <c r="F307" i="22"/>
  <c r="G307" i="22"/>
  <c r="K306" i="22"/>
  <c r="J306" i="22"/>
  <c r="L306" i="22" s="1"/>
  <c r="H307" i="22" l="1"/>
  <c r="S307" i="22" s="1"/>
  <c r="T307" i="22" s="1"/>
  <c r="D177" i="21"/>
  <c r="R177" i="21" s="1"/>
  <c r="W177" i="21"/>
  <c r="V177" i="21"/>
  <c r="E307" i="22" l="1"/>
  <c r="F308" i="22" s="1"/>
  <c r="I307" i="22"/>
  <c r="K307" i="22" s="1"/>
  <c r="X177" i="21"/>
  <c r="AI176" i="21"/>
  <c r="AK176" i="21"/>
  <c r="J307" i="22" l="1"/>
  <c r="L307" i="22" s="1"/>
  <c r="G308" i="22"/>
  <c r="H308" i="22" s="1"/>
  <c r="E308" i="22" s="1"/>
  <c r="F309" i="22" s="1"/>
  <c r="S308" i="22" l="1"/>
  <c r="T308" i="22" s="1"/>
  <c r="G309" i="22"/>
  <c r="H309" i="22" s="1"/>
  <c r="S309" i="22" s="1"/>
  <c r="I308" i="22"/>
  <c r="D176" i="21"/>
  <c r="T309" i="22" l="1"/>
  <c r="K308" i="22"/>
  <c r="J308" i="22"/>
  <c r="L308" i="22" s="1"/>
  <c r="E309" i="22"/>
  <c r="I309" i="22"/>
  <c r="R176" i="21"/>
  <c r="AI175" i="21"/>
  <c r="AK175" i="21"/>
  <c r="V176" i="21"/>
  <c r="W176" i="21"/>
  <c r="X176" i="21" l="1"/>
  <c r="J309" i="22"/>
  <c r="L309" i="22" s="1"/>
  <c r="K309" i="22"/>
  <c r="G310" i="22"/>
  <c r="H310" i="22" s="1"/>
  <c r="F310" i="22"/>
  <c r="I310" i="22" l="1"/>
  <c r="S310" i="22"/>
  <c r="T310" i="22" s="1"/>
  <c r="E310" i="22"/>
  <c r="D175" i="21"/>
  <c r="R175" i="21" s="1"/>
  <c r="V175" i="21"/>
  <c r="W175" i="21"/>
  <c r="X175" i="21" l="1"/>
  <c r="G311" i="22"/>
  <c r="F311" i="22"/>
  <c r="J310" i="22"/>
  <c r="L310" i="22" s="1"/>
  <c r="K310" i="22"/>
  <c r="AI174" i="21"/>
  <c r="AK174" i="21"/>
  <c r="H311" i="22" l="1"/>
  <c r="I311" i="22" s="1"/>
  <c r="K311" i="22" l="1"/>
  <c r="J311" i="22"/>
  <c r="L311" i="22" s="1"/>
  <c r="E311" i="22"/>
  <c r="S311" i="22"/>
  <c r="T311" i="22" s="1"/>
  <c r="D174" i="21"/>
  <c r="R174" i="21" l="1"/>
  <c r="F312" i="22"/>
  <c r="G312" i="22"/>
  <c r="H312" i="22" s="1"/>
  <c r="AI173" i="21"/>
  <c r="AK173" i="21"/>
  <c r="W174" i="21"/>
  <c r="V174" i="21"/>
  <c r="X174" i="21" l="1"/>
  <c r="I312" i="22"/>
  <c r="S312" i="22"/>
  <c r="T312" i="22" s="1"/>
  <c r="E312" i="22"/>
  <c r="F313" i="22" l="1"/>
  <c r="G313" i="22"/>
  <c r="K312" i="22"/>
  <c r="J312" i="22"/>
  <c r="L312" i="22" s="1"/>
  <c r="D173" i="21"/>
  <c r="R173" i="21" l="1"/>
  <c r="H313" i="22"/>
  <c r="S313" i="22" s="1"/>
  <c r="T313" i="22" s="1"/>
  <c r="AI172" i="21"/>
  <c r="AK172" i="21"/>
  <c r="W173" i="21"/>
  <c r="V173" i="21"/>
  <c r="X173" i="21" l="1"/>
  <c r="E313" i="22"/>
  <c r="I313" i="22"/>
  <c r="K313" i="22" l="1"/>
  <c r="J313" i="22"/>
  <c r="L313" i="22" s="1"/>
  <c r="G314" i="22"/>
  <c r="F314" i="22"/>
  <c r="D172" i="21"/>
  <c r="R172" i="21" l="1"/>
  <c r="H314" i="22"/>
  <c r="E314" i="22" s="1"/>
  <c r="AI171" i="21"/>
  <c r="AK171" i="21"/>
  <c r="W172" i="21"/>
  <c r="V172" i="21"/>
  <c r="X172" i="21" l="1"/>
  <c r="F315" i="22"/>
  <c r="G315" i="22"/>
  <c r="I314" i="22"/>
  <c r="S314" i="22"/>
  <c r="T314" i="22" s="1"/>
  <c r="K314" i="22" l="1"/>
  <c r="J314" i="22"/>
  <c r="L314" i="22" s="1"/>
  <c r="H315" i="22"/>
  <c r="E315" i="22" s="1"/>
  <c r="D171" i="21"/>
  <c r="S315" i="22" l="1"/>
  <c r="T315" i="22" s="1"/>
  <c r="I315" i="22"/>
  <c r="K315" i="22" s="1"/>
  <c r="G316" i="22"/>
  <c r="F316" i="22"/>
  <c r="R171" i="21"/>
  <c r="AI170" i="21"/>
  <c r="AK170" i="21"/>
  <c r="W171" i="21"/>
  <c r="V171" i="21"/>
  <c r="J315" i="22" l="1"/>
  <c r="L315" i="22" s="1"/>
  <c r="X171" i="21"/>
  <c r="H316" i="22"/>
  <c r="S316" i="22" s="1"/>
  <c r="T316" i="22" s="1"/>
  <c r="E316" i="22" l="1"/>
  <c r="F317" i="22" s="1"/>
  <c r="I316" i="22"/>
  <c r="K316" i="22" s="1"/>
  <c r="D170" i="21"/>
  <c r="J316" i="22" l="1"/>
  <c r="L316" i="22" s="1"/>
  <c r="G317" i="22"/>
  <c r="H317" i="22" s="1"/>
  <c r="S317" i="22" s="1"/>
  <c r="T317" i="22" s="1"/>
  <c r="R170" i="21"/>
  <c r="AI169" i="21"/>
  <c r="AK169" i="21"/>
  <c r="W170" i="21"/>
  <c r="V170" i="21"/>
  <c r="I317" i="22" l="1"/>
  <c r="J317" i="22" s="1"/>
  <c r="L317" i="22" s="1"/>
  <c r="E317" i="22"/>
  <c r="F318" i="22" s="1"/>
  <c r="X170" i="21"/>
  <c r="G318" i="22" l="1"/>
  <c r="H318" i="22" s="1"/>
  <c r="E318" i="22" s="1"/>
  <c r="F319" i="22" s="1"/>
  <c r="K317" i="22"/>
  <c r="D169" i="21"/>
  <c r="R169" i="21" s="1"/>
  <c r="V169" i="21"/>
  <c r="W169" i="21"/>
  <c r="S318" i="22" l="1"/>
  <c r="T318" i="22" s="1"/>
  <c r="G319" i="22"/>
  <c r="H319" i="22" s="1"/>
  <c r="E319" i="22" s="1"/>
  <c r="I318" i="22"/>
  <c r="K318" i="22" s="1"/>
  <c r="X169" i="21"/>
  <c r="AI168" i="21"/>
  <c r="AK168" i="21"/>
  <c r="J318" i="22" l="1"/>
  <c r="L318" i="22" s="1"/>
  <c r="S319" i="22"/>
  <c r="T319" i="22" s="1"/>
  <c r="G320" i="22"/>
  <c r="H320" i="22" s="1"/>
  <c r="F320" i="22"/>
  <c r="I319" i="22"/>
  <c r="I320" i="22" l="1"/>
  <c r="J319" i="22"/>
  <c r="L319" i="22" s="1"/>
  <c r="K319" i="22"/>
  <c r="S320" i="22"/>
  <c r="T320" i="22" s="1"/>
  <c r="E320" i="22"/>
  <c r="D168" i="21"/>
  <c r="R168" i="21" l="1"/>
  <c r="G321" i="22"/>
  <c r="H321" i="22" s="1"/>
  <c r="G17" i="22" s="1"/>
  <c r="F321" i="22"/>
  <c r="J320" i="22"/>
  <c r="L320" i="22" s="1"/>
  <c r="K320" i="22"/>
  <c r="AI167" i="21"/>
  <c r="AK167" i="21"/>
  <c r="W168" i="21"/>
  <c r="V168" i="21"/>
  <c r="X168" i="21" l="1"/>
  <c r="I321" i="22"/>
  <c r="F17" i="22"/>
  <c r="S321" i="22"/>
  <c r="E321" i="22"/>
  <c r="T321" i="22" l="1"/>
  <c r="T322" i="22"/>
  <c r="K321" i="22"/>
  <c r="N5" i="22" s="1"/>
  <c r="J321" i="22"/>
  <c r="L321" i="22" s="1"/>
  <c r="F2" i="22"/>
  <c r="D167" i="21"/>
  <c r="R167" i="21" s="1"/>
  <c r="V167" i="21"/>
  <c r="W167" i="21"/>
  <c r="X167" i="21" l="1"/>
  <c r="Y322" i="22"/>
  <c r="U322" i="22"/>
  <c r="T19" i="22"/>
  <c r="U22" i="22"/>
  <c r="U19" i="22"/>
  <c r="U23" i="22"/>
  <c r="U24" i="22"/>
  <c r="U25" i="22"/>
  <c r="U26" i="22"/>
  <c r="U27" i="22"/>
  <c r="U28" i="22"/>
  <c r="U29" i="22"/>
  <c r="U30" i="22"/>
  <c r="U31" i="22"/>
  <c r="U32" i="22"/>
  <c r="U34" i="22"/>
  <c r="U33" i="22"/>
  <c r="U35" i="22"/>
  <c r="U36" i="22"/>
  <c r="U37" i="22"/>
  <c r="U38" i="22"/>
  <c r="U39" i="22"/>
  <c r="U40" i="22"/>
  <c r="U41" i="22"/>
  <c r="U42" i="22"/>
  <c r="U43" i="22"/>
  <c r="U44" i="22"/>
  <c r="U45" i="22"/>
  <c r="U46" i="22"/>
  <c r="U47" i="22"/>
  <c r="U48" i="22"/>
  <c r="U49" i="22"/>
  <c r="U51" i="22"/>
  <c r="U50" i="22"/>
  <c r="U52" i="22"/>
  <c r="U53" i="22"/>
  <c r="U55" i="22"/>
  <c r="U54" i="22"/>
  <c r="U56" i="22"/>
  <c r="U57" i="22"/>
  <c r="U58" i="22"/>
  <c r="U59" i="22"/>
  <c r="U60" i="22"/>
  <c r="U61" i="22"/>
  <c r="U62" i="22"/>
  <c r="U63" i="22"/>
  <c r="U64" i="22"/>
  <c r="U65" i="22"/>
  <c r="U66" i="22"/>
  <c r="U67" i="22"/>
  <c r="U68" i="22"/>
  <c r="U69" i="22"/>
  <c r="U70" i="22"/>
  <c r="U71" i="22"/>
  <c r="U73" i="22"/>
  <c r="U72" i="22"/>
  <c r="U74" i="22"/>
  <c r="U75" i="22"/>
  <c r="U76" i="22"/>
  <c r="U77" i="22"/>
  <c r="U78" i="22"/>
  <c r="U79" i="22"/>
  <c r="U81" i="22"/>
  <c r="U80" i="22"/>
  <c r="U82" i="22"/>
  <c r="U83" i="22"/>
  <c r="U84" i="22"/>
  <c r="U85" i="22"/>
  <c r="U87" i="22"/>
  <c r="U86" i="22"/>
  <c r="U88" i="22"/>
  <c r="U89" i="22"/>
  <c r="U90" i="22"/>
  <c r="U91" i="22"/>
  <c r="U92" i="22"/>
  <c r="U93" i="22"/>
  <c r="U94" i="22"/>
  <c r="U95" i="22"/>
  <c r="U96" i="22"/>
  <c r="U97" i="22"/>
  <c r="U98" i="22"/>
  <c r="U99" i="22"/>
  <c r="U100" i="22"/>
  <c r="U101" i="22"/>
  <c r="U102" i="22"/>
  <c r="U103" i="22"/>
  <c r="U104" i="22"/>
  <c r="U105" i="22"/>
  <c r="U106" i="22"/>
  <c r="U107" i="22"/>
  <c r="U108" i="22"/>
  <c r="U109" i="22"/>
  <c r="U110" i="22"/>
  <c r="U112" i="22"/>
  <c r="U114" i="22"/>
  <c r="U111" i="22"/>
  <c r="U113" i="22"/>
  <c r="U115" i="22"/>
  <c r="U116" i="22"/>
  <c r="U117" i="22"/>
  <c r="U118" i="22"/>
  <c r="U119" i="22"/>
  <c r="U120" i="22"/>
  <c r="U121" i="22"/>
  <c r="U122" i="22"/>
  <c r="U123" i="22"/>
  <c r="U124" i="22"/>
  <c r="U125" i="22"/>
  <c r="U126" i="22"/>
  <c r="U127" i="22"/>
  <c r="U128" i="22"/>
  <c r="U129" i="22"/>
  <c r="U130" i="22"/>
  <c r="U131" i="22"/>
  <c r="U132" i="22"/>
  <c r="U134" i="22"/>
  <c r="U133" i="22"/>
  <c r="U135" i="22"/>
  <c r="U136" i="22"/>
  <c r="U137" i="22"/>
  <c r="U138" i="22"/>
  <c r="U139" i="22"/>
  <c r="U140" i="22"/>
  <c r="U141" i="22"/>
  <c r="U142" i="22"/>
  <c r="U143" i="22"/>
  <c r="U144" i="22"/>
  <c r="U146" i="22"/>
  <c r="U145" i="22"/>
  <c r="U147" i="22"/>
  <c r="U148" i="22"/>
  <c r="U149" i="22"/>
  <c r="U150" i="22"/>
  <c r="U151" i="22"/>
  <c r="U152" i="22"/>
  <c r="U153" i="22"/>
  <c r="U154" i="22"/>
  <c r="U155" i="22"/>
  <c r="U156" i="22"/>
  <c r="U157" i="22"/>
  <c r="U159" i="22"/>
  <c r="U158" i="22"/>
  <c r="U160" i="22"/>
  <c r="U161" i="22"/>
  <c r="U162" i="22"/>
  <c r="U163" i="22"/>
  <c r="U164" i="22"/>
  <c r="U166" i="22"/>
  <c r="U165" i="22"/>
  <c r="U167" i="22"/>
  <c r="U168" i="22"/>
  <c r="U169" i="22"/>
  <c r="U170" i="22"/>
  <c r="U171" i="22"/>
  <c r="U172" i="22"/>
  <c r="U173" i="22"/>
  <c r="U174" i="22"/>
  <c r="U175" i="22"/>
  <c r="U176" i="22"/>
  <c r="U177" i="22"/>
  <c r="U178" i="22"/>
  <c r="U179" i="22"/>
  <c r="U180" i="22"/>
  <c r="U181" i="22"/>
  <c r="U182" i="22"/>
  <c r="U183" i="22"/>
  <c r="U184" i="22"/>
  <c r="U185" i="22"/>
  <c r="U186" i="22"/>
  <c r="U187" i="22"/>
  <c r="U188" i="22"/>
  <c r="U189" i="22"/>
  <c r="U190" i="22"/>
  <c r="U191" i="22"/>
  <c r="U192" i="22"/>
  <c r="U193" i="22"/>
  <c r="U194" i="22"/>
  <c r="U195" i="22"/>
  <c r="U197" i="22"/>
  <c r="U196" i="22"/>
  <c r="U198" i="22"/>
  <c r="U199" i="22"/>
  <c r="U200" i="22"/>
  <c r="U201" i="22"/>
  <c r="U202" i="22"/>
  <c r="U203" i="22"/>
  <c r="U204" i="22"/>
  <c r="U205" i="22"/>
  <c r="U206" i="22"/>
  <c r="U207" i="22"/>
  <c r="U208" i="22"/>
  <c r="U209" i="22"/>
  <c r="U210" i="22"/>
  <c r="U211" i="22"/>
  <c r="U212" i="22"/>
  <c r="U213" i="22"/>
  <c r="U214" i="22"/>
  <c r="U215" i="22"/>
  <c r="U216" i="22"/>
  <c r="U217" i="22"/>
  <c r="U218" i="22"/>
  <c r="U220" i="22"/>
  <c r="U219" i="22"/>
  <c r="U221" i="22"/>
  <c r="U222" i="22"/>
  <c r="U223" i="22"/>
  <c r="U225" i="22"/>
  <c r="U224" i="22"/>
  <c r="U226" i="22"/>
  <c r="U227" i="22"/>
  <c r="U228" i="22"/>
  <c r="U229" i="22"/>
  <c r="U230" i="22"/>
  <c r="U231" i="22"/>
  <c r="U232" i="22"/>
  <c r="U233" i="22"/>
  <c r="U234" i="22"/>
  <c r="U235" i="22"/>
  <c r="U236" i="22"/>
  <c r="U237" i="22"/>
  <c r="U238" i="22"/>
  <c r="U239" i="22"/>
  <c r="U240" i="22"/>
  <c r="U241" i="22"/>
  <c r="U242" i="22"/>
  <c r="U243" i="22"/>
  <c r="U244" i="22"/>
  <c r="U245" i="22"/>
  <c r="U246" i="22"/>
  <c r="U247" i="22"/>
  <c r="U248" i="22"/>
  <c r="U249" i="22"/>
  <c r="U250" i="22"/>
  <c r="U251" i="22"/>
  <c r="U252" i="22"/>
  <c r="U253" i="22"/>
  <c r="U254" i="22"/>
  <c r="U255" i="22"/>
  <c r="U256" i="22"/>
  <c r="U257" i="22"/>
  <c r="U258" i="22"/>
  <c r="U259" i="22"/>
  <c r="U260" i="22"/>
  <c r="U261" i="22"/>
  <c r="U262" i="22"/>
  <c r="U263" i="22"/>
  <c r="U264" i="22"/>
  <c r="U265" i="22"/>
  <c r="U266" i="22"/>
  <c r="U267" i="22"/>
  <c r="U268" i="22"/>
  <c r="U269" i="22"/>
  <c r="U270" i="22"/>
  <c r="U271" i="22"/>
  <c r="U272" i="22"/>
  <c r="U273" i="22"/>
  <c r="U274" i="22"/>
  <c r="U275" i="22"/>
  <c r="U276" i="22"/>
  <c r="U277" i="22"/>
  <c r="U278" i="22"/>
  <c r="U279" i="22"/>
  <c r="U280" i="22"/>
  <c r="U281" i="22"/>
  <c r="U282" i="22"/>
  <c r="U283" i="22"/>
  <c r="U285" i="22"/>
  <c r="U284" i="22"/>
  <c r="U286" i="22"/>
  <c r="U287" i="22"/>
  <c r="U288" i="22"/>
  <c r="U289" i="22"/>
  <c r="U290" i="22"/>
  <c r="U291" i="22"/>
  <c r="U292" i="22"/>
  <c r="U293" i="22"/>
  <c r="U294" i="22"/>
  <c r="U295" i="22"/>
  <c r="U296" i="22"/>
  <c r="U297" i="22"/>
  <c r="U298" i="22"/>
  <c r="U299" i="22"/>
  <c r="U300" i="22"/>
  <c r="U301" i="22"/>
  <c r="U302" i="22"/>
  <c r="U303" i="22"/>
  <c r="U304" i="22"/>
  <c r="U305" i="22"/>
  <c r="U306" i="22"/>
  <c r="U307" i="22"/>
  <c r="U308" i="22"/>
  <c r="U309" i="22"/>
  <c r="U310" i="22"/>
  <c r="U311" i="22"/>
  <c r="U312" i="22"/>
  <c r="U313" i="22"/>
  <c r="U314" i="22"/>
  <c r="U315" i="22"/>
  <c r="U316" i="22"/>
  <c r="F3" i="22"/>
  <c r="N4" i="22"/>
  <c r="F4" i="22" s="1"/>
  <c r="Y321" i="22"/>
  <c r="Y320" i="22" s="1"/>
  <c r="Y319" i="22" s="1"/>
  <c r="Y318" i="22" s="1"/>
  <c r="Y317" i="22" s="1"/>
  <c r="Y316" i="22" s="1"/>
  <c r="Y315" i="22" s="1"/>
  <c r="Y314" i="22" s="1"/>
  <c r="Y313" i="22" s="1"/>
  <c r="Y312" i="22" s="1"/>
  <c r="Y311" i="22" s="1"/>
  <c r="Y310" i="22" s="1"/>
  <c r="Y309" i="22" s="1"/>
  <c r="Y308" i="22" s="1"/>
  <c r="Y307" i="22" s="1"/>
  <c r="Y306" i="22" s="1"/>
  <c r="Y305" i="22" s="1"/>
  <c r="Y304" i="22" s="1"/>
  <c r="Y303" i="22" s="1"/>
  <c r="Y302" i="22" s="1"/>
  <c r="Y301" i="22" s="1"/>
  <c r="Y300" i="22" s="1"/>
  <c r="Y299" i="22" s="1"/>
  <c r="Y298" i="22" s="1"/>
  <c r="Y297" i="22" s="1"/>
  <c r="Y296" i="22" s="1"/>
  <c r="Y295" i="22" s="1"/>
  <c r="Y294" i="22" s="1"/>
  <c r="Y293" i="22" s="1"/>
  <c r="Y292" i="22" s="1"/>
  <c r="Y291" i="22" s="1"/>
  <c r="Y290" i="22" s="1"/>
  <c r="Y289" i="22" s="1"/>
  <c r="Y288" i="22" s="1"/>
  <c r="Y287" i="22" s="1"/>
  <c r="Y286" i="22" s="1"/>
  <c r="Y285" i="22" s="1"/>
  <c r="Y284" i="22" s="1"/>
  <c r="Y283" i="22" s="1"/>
  <c r="Y282" i="22" s="1"/>
  <c r="Y281" i="22" s="1"/>
  <c r="Y280" i="22" s="1"/>
  <c r="Y279" i="22" s="1"/>
  <c r="Y278" i="22" s="1"/>
  <c r="Y277" i="22" s="1"/>
  <c r="Y276" i="22" s="1"/>
  <c r="Y275" i="22" s="1"/>
  <c r="Y274" i="22" s="1"/>
  <c r="Y273" i="22" s="1"/>
  <c r="Y272" i="22" s="1"/>
  <c r="Y271" i="22" s="1"/>
  <c r="Y270" i="22" s="1"/>
  <c r="Y269" i="22" s="1"/>
  <c r="Y268" i="22" s="1"/>
  <c r="Y267" i="22" s="1"/>
  <c r="Y266" i="22" s="1"/>
  <c r="Y265" i="22" s="1"/>
  <c r="Y264" i="22" s="1"/>
  <c r="Y263" i="22" s="1"/>
  <c r="Y262" i="22" s="1"/>
  <c r="Y261" i="22" s="1"/>
  <c r="Y260" i="22" s="1"/>
  <c r="Y259" i="22" s="1"/>
  <c r="Y258" i="22" s="1"/>
  <c r="Y257" i="22" s="1"/>
  <c r="Y256" i="22" s="1"/>
  <c r="Y255" i="22" s="1"/>
  <c r="Y254" i="22" s="1"/>
  <c r="Y253" i="22" s="1"/>
  <c r="Y252" i="22" s="1"/>
  <c r="Y251" i="22" s="1"/>
  <c r="Y250" i="22" s="1"/>
  <c r="Y249" i="22" s="1"/>
  <c r="Y248" i="22" s="1"/>
  <c r="Y247" i="22" s="1"/>
  <c r="Y246" i="22" s="1"/>
  <c r="Y245" i="22" s="1"/>
  <c r="Y244" i="22" s="1"/>
  <c r="Y243" i="22" s="1"/>
  <c r="Y242" i="22" s="1"/>
  <c r="Y241" i="22" s="1"/>
  <c r="Y240" i="22" s="1"/>
  <c r="Y239" i="22" s="1"/>
  <c r="Y238" i="22" s="1"/>
  <c r="Y237" i="22" s="1"/>
  <c r="Y236" i="22" s="1"/>
  <c r="Y235" i="22" s="1"/>
  <c r="Y234" i="22" s="1"/>
  <c r="Y233" i="22" s="1"/>
  <c r="Y232" i="22" s="1"/>
  <c r="Y231" i="22" s="1"/>
  <c r="Y230" i="22" s="1"/>
  <c r="Y229" i="22" s="1"/>
  <c r="Y228" i="22" s="1"/>
  <c r="Y227" i="22" s="1"/>
  <c r="Y226" i="22" s="1"/>
  <c r="Y225" i="22" s="1"/>
  <c r="Y224" i="22" s="1"/>
  <c r="Y223" i="22" s="1"/>
  <c r="Y222" i="22" s="1"/>
  <c r="Y221" i="22" s="1"/>
  <c r="Y220" i="22" s="1"/>
  <c r="Y219" i="22" s="1"/>
  <c r="Y218" i="22" s="1"/>
  <c r="Y217" i="22" s="1"/>
  <c r="Y216" i="22" s="1"/>
  <c r="Y215" i="22" s="1"/>
  <c r="Y214" i="22" s="1"/>
  <c r="Y213" i="22" s="1"/>
  <c r="Y212" i="22" s="1"/>
  <c r="Y211" i="22" s="1"/>
  <c r="Y210" i="22" s="1"/>
  <c r="Y209" i="22" s="1"/>
  <c r="Y208" i="22" s="1"/>
  <c r="Y207" i="22" s="1"/>
  <c r="Y206" i="22" s="1"/>
  <c r="Y205" i="22" s="1"/>
  <c r="Y204" i="22" s="1"/>
  <c r="Y203" i="22" s="1"/>
  <c r="Y202" i="22" s="1"/>
  <c r="Y201" i="22" s="1"/>
  <c r="Y200" i="22" s="1"/>
  <c r="Y199" i="22" s="1"/>
  <c r="Y198" i="22" s="1"/>
  <c r="Y197" i="22" s="1"/>
  <c r="Y196" i="22" s="1"/>
  <c r="Y195" i="22" s="1"/>
  <c r="Y194" i="22" s="1"/>
  <c r="Y193" i="22" s="1"/>
  <c r="Y192" i="22" s="1"/>
  <c r="Y191" i="22" s="1"/>
  <c r="Y190" i="22" s="1"/>
  <c r="Y189" i="22" s="1"/>
  <c r="Y188" i="22" s="1"/>
  <c r="Y187" i="22" s="1"/>
  <c r="Y186" i="22" s="1"/>
  <c r="Y185" i="22" s="1"/>
  <c r="Y184" i="22" s="1"/>
  <c r="Y183" i="22" s="1"/>
  <c r="Y182" i="22" s="1"/>
  <c r="Y181" i="22" s="1"/>
  <c r="Y180" i="22" s="1"/>
  <c r="Y179" i="22" s="1"/>
  <c r="Y178" i="22" s="1"/>
  <c r="Y177" i="22" s="1"/>
  <c r="Y176" i="22" s="1"/>
  <c r="Y175" i="22" s="1"/>
  <c r="Y174" i="22" s="1"/>
  <c r="Y173" i="22" s="1"/>
  <c r="Y172" i="22" s="1"/>
  <c r="Y171" i="22" s="1"/>
  <c r="Y170" i="22" s="1"/>
  <c r="Y169" i="22" s="1"/>
  <c r="Y168" i="22" s="1"/>
  <c r="Y167" i="22" s="1"/>
  <c r="Y166" i="22" s="1"/>
  <c r="Y165" i="22" s="1"/>
  <c r="Y164" i="22" s="1"/>
  <c r="Y163" i="22" s="1"/>
  <c r="Y162" i="22" s="1"/>
  <c r="Y161" i="22" s="1"/>
  <c r="Y160" i="22" s="1"/>
  <c r="Y159" i="22" s="1"/>
  <c r="Y158" i="22" s="1"/>
  <c r="Y157" i="22" s="1"/>
  <c r="Y156" i="22" s="1"/>
  <c r="Y155" i="22" s="1"/>
  <c r="Y154" i="22" s="1"/>
  <c r="Y153" i="22" s="1"/>
  <c r="Y152" i="22" s="1"/>
  <c r="Y151" i="22" s="1"/>
  <c r="Y150" i="22" s="1"/>
  <c r="Y149" i="22" s="1"/>
  <c r="Y148" i="22" s="1"/>
  <c r="Y147" i="22" s="1"/>
  <c r="Y146" i="22" s="1"/>
  <c r="Y145" i="22" s="1"/>
  <c r="Y144" i="22" s="1"/>
  <c r="Y143" i="22" s="1"/>
  <c r="Y142" i="22" s="1"/>
  <c r="Y141" i="22" s="1"/>
  <c r="Y140" i="22" s="1"/>
  <c r="Y139" i="22" s="1"/>
  <c r="Y138" i="22" s="1"/>
  <c r="Y137" i="22" s="1"/>
  <c r="Y136" i="22" s="1"/>
  <c r="Y135" i="22" s="1"/>
  <c r="Y134" i="22" s="1"/>
  <c r="Y133" i="22" s="1"/>
  <c r="Y132" i="22" s="1"/>
  <c r="Y131" i="22" s="1"/>
  <c r="Y130" i="22" s="1"/>
  <c r="Y129" i="22" s="1"/>
  <c r="Y128" i="22" s="1"/>
  <c r="Y127" i="22" s="1"/>
  <c r="Y126" i="22" s="1"/>
  <c r="Y125" i="22" s="1"/>
  <c r="Y124" i="22" s="1"/>
  <c r="Y123" i="22" s="1"/>
  <c r="Y122" i="22" s="1"/>
  <c r="Y121" i="22" s="1"/>
  <c r="Y120" i="22" s="1"/>
  <c r="Y119" i="22" s="1"/>
  <c r="Y118" i="22" s="1"/>
  <c r="Y117" i="22" s="1"/>
  <c r="Y116" i="22" s="1"/>
  <c r="Y115" i="22" s="1"/>
  <c r="Y114" i="22" s="1"/>
  <c r="Y113" i="22" s="1"/>
  <c r="Y112" i="22" s="1"/>
  <c r="Y111" i="22" s="1"/>
  <c r="Y110" i="22" s="1"/>
  <c r="Y109" i="22" s="1"/>
  <c r="Y108" i="22" s="1"/>
  <c r="Y107" i="22" s="1"/>
  <c r="Y106" i="22" s="1"/>
  <c r="Y105" i="22" s="1"/>
  <c r="Y104" i="22" s="1"/>
  <c r="Y103" i="22" s="1"/>
  <c r="Y102" i="22" s="1"/>
  <c r="Y101" i="22" s="1"/>
  <c r="Y100" i="22" s="1"/>
  <c r="Y99" i="22" s="1"/>
  <c r="Y98" i="22" s="1"/>
  <c r="Y97" i="22" s="1"/>
  <c r="Y96" i="22" s="1"/>
  <c r="Y95" i="22" s="1"/>
  <c r="Y94" i="22" s="1"/>
  <c r="Y93" i="22" s="1"/>
  <c r="Y92" i="22" s="1"/>
  <c r="Y91" i="22" s="1"/>
  <c r="Y90" i="22" s="1"/>
  <c r="Y89" i="22" s="1"/>
  <c r="Y88" i="22" s="1"/>
  <c r="Y87" i="22" s="1"/>
  <c r="Y86" i="22" s="1"/>
  <c r="Y85" i="22" s="1"/>
  <c r="Y84" i="22" s="1"/>
  <c r="Y83" i="22" s="1"/>
  <c r="Y82" i="22" s="1"/>
  <c r="Y81" i="22" s="1"/>
  <c r="Y80" i="22" s="1"/>
  <c r="Y79" i="22" s="1"/>
  <c r="Y78" i="22" s="1"/>
  <c r="Y77" i="22" s="1"/>
  <c r="Y76" i="22" s="1"/>
  <c r="Y75" i="22" s="1"/>
  <c r="Y74" i="22" s="1"/>
  <c r="Y73" i="22" s="1"/>
  <c r="Y72" i="22" s="1"/>
  <c r="Y71" i="22" s="1"/>
  <c r="Y70" i="22" s="1"/>
  <c r="Y69" i="22" s="1"/>
  <c r="Y68" i="22" s="1"/>
  <c r="Y67" i="22" s="1"/>
  <c r="Y66" i="22" s="1"/>
  <c r="Y65" i="22" s="1"/>
  <c r="Y64" i="22" s="1"/>
  <c r="Y63" i="22" s="1"/>
  <c r="Y62" i="22" s="1"/>
  <c r="Y61" i="22" s="1"/>
  <c r="Y60" i="22" s="1"/>
  <c r="Y59" i="22" s="1"/>
  <c r="Y58" i="22" s="1"/>
  <c r="Y57" i="22" s="1"/>
  <c r="Y56" i="22" s="1"/>
  <c r="Y55" i="22" s="1"/>
  <c r="Y54" i="22" s="1"/>
  <c r="Y53" i="22" s="1"/>
  <c r="Y52" i="22" s="1"/>
  <c r="Y51" i="22" s="1"/>
  <c r="Y50" i="22" s="1"/>
  <c r="Y49" i="22" s="1"/>
  <c r="Y48" i="22" s="1"/>
  <c r="Y47" i="22" s="1"/>
  <c r="Y46" i="22" s="1"/>
  <c r="Y45" i="22" s="1"/>
  <c r="Y44" i="22" s="1"/>
  <c r="Y43" i="22" s="1"/>
  <c r="Y42" i="22" s="1"/>
  <c r="Y41" i="22" s="1"/>
  <c r="Y40" i="22" s="1"/>
  <c r="Y39" i="22" s="1"/>
  <c r="Y38" i="22" s="1"/>
  <c r="Y37" i="22" s="1"/>
  <c r="Y36" i="22" s="1"/>
  <c r="Y35" i="22" s="1"/>
  <c r="Y34" i="22" s="1"/>
  <c r="Y33" i="22" s="1"/>
  <c r="Y32" i="22" s="1"/>
  <c r="Y31" i="22" s="1"/>
  <c r="Y30" i="22" s="1"/>
  <c r="Y29" i="22" s="1"/>
  <c r="Y28" i="22" s="1"/>
  <c r="Y27" i="22" s="1"/>
  <c r="Y26" i="22" s="1"/>
  <c r="Y25" i="22" s="1"/>
  <c r="Y24" i="22" s="1"/>
  <c r="Y23" i="22" s="1"/>
  <c r="Y22" i="22" s="1"/>
  <c r="Y20" i="22" s="1"/>
  <c r="U321" i="22"/>
  <c r="U318" i="22"/>
  <c r="U320" i="22"/>
  <c r="U317" i="22"/>
  <c r="U319" i="22"/>
  <c r="AI166" i="21"/>
  <c r="AK166" i="21"/>
  <c r="T18" i="22"/>
  <c r="AA17" i="22" l="1"/>
  <c r="AA18" i="22" s="1"/>
  <c r="Z278" i="22"/>
  <c r="Z145" i="22"/>
  <c r="Z38" i="22"/>
  <c r="Z319" i="22"/>
  <c r="Z301" i="22"/>
  <c r="Z289" i="22"/>
  <c r="Z277" i="22"/>
  <c r="Z265" i="22"/>
  <c r="Z253" i="22"/>
  <c r="Z241" i="22"/>
  <c r="Z229" i="22"/>
  <c r="Z217" i="22"/>
  <c r="Z205" i="22"/>
  <c r="Z193" i="22"/>
  <c r="Z181" i="22"/>
  <c r="Z169" i="22"/>
  <c r="Z157" i="22"/>
  <c r="Z146" i="22"/>
  <c r="Z134" i="22"/>
  <c r="Z121" i="22"/>
  <c r="Z109" i="22"/>
  <c r="Z97" i="22"/>
  <c r="Z85" i="22"/>
  <c r="Z72" i="22"/>
  <c r="Z61" i="22"/>
  <c r="Z49" i="22"/>
  <c r="Z37" i="22"/>
  <c r="Z25" i="22"/>
  <c r="Z314" i="22"/>
  <c r="Z266" i="22"/>
  <c r="Z170" i="22"/>
  <c r="Z26" i="22"/>
  <c r="Z313" i="22"/>
  <c r="Z317" i="22"/>
  <c r="Z312" i="22"/>
  <c r="Z300" i="22"/>
  <c r="Z288" i="22"/>
  <c r="Z276" i="22"/>
  <c r="Z264" i="22"/>
  <c r="Z252" i="22"/>
  <c r="Z240" i="22"/>
  <c r="Z228" i="22"/>
  <c r="Z216" i="22"/>
  <c r="Z204" i="22"/>
  <c r="Z192" i="22"/>
  <c r="Z180" i="22"/>
  <c r="Z168" i="22"/>
  <c r="Z156" i="22"/>
  <c r="Z144" i="22"/>
  <c r="Z132" i="22"/>
  <c r="Z120" i="22"/>
  <c r="Z108" i="22"/>
  <c r="Z96" i="22"/>
  <c r="Z84" i="22"/>
  <c r="Z73" i="22"/>
  <c r="Z60" i="22"/>
  <c r="Z48" i="22"/>
  <c r="Z36" i="22"/>
  <c r="Z24" i="22"/>
  <c r="Z194" i="22"/>
  <c r="Z74" i="22"/>
  <c r="Z311" i="22"/>
  <c r="Z275" i="22"/>
  <c r="Z251" i="22"/>
  <c r="Z239" i="22"/>
  <c r="Z227" i="22"/>
  <c r="Z215" i="22"/>
  <c r="Z203" i="22"/>
  <c r="Z191" i="22"/>
  <c r="Z179" i="22"/>
  <c r="Z167" i="22"/>
  <c r="Z155" i="22"/>
  <c r="Z143" i="22"/>
  <c r="Z131" i="22"/>
  <c r="Z119" i="22"/>
  <c r="Z107" i="22"/>
  <c r="Z95" i="22"/>
  <c r="Z83" i="22"/>
  <c r="Z71" i="22"/>
  <c r="Z59" i="22"/>
  <c r="Z47" i="22"/>
  <c r="Z35" i="22"/>
  <c r="Z23" i="22"/>
  <c r="Z254" i="22"/>
  <c r="Z159" i="22"/>
  <c r="Z62" i="22"/>
  <c r="Z299" i="22"/>
  <c r="Z263" i="22"/>
  <c r="Z310" i="22"/>
  <c r="Z286" i="22"/>
  <c r="Z262" i="22"/>
  <c r="Z238" i="22"/>
  <c r="Z226" i="22"/>
  <c r="Z214" i="22"/>
  <c r="Z202" i="22"/>
  <c r="Z190" i="22"/>
  <c r="Z178" i="22"/>
  <c r="Z165" i="22"/>
  <c r="Z154" i="22"/>
  <c r="Z142" i="22"/>
  <c r="Z130" i="22"/>
  <c r="Z118" i="22"/>
  <c r="Z106" i="22"/>
  <c r="Z94" i="22"/>
  <c r="Z82" i="22"/>
  <c r="Z70" i="22"/>
  <c r="Z58" i="22"/>
  <c r="Z46" i="22"/>
  <c r="Z33" i="22"/>
  <c r="Z302" i="22"/>
  <c r="Z182" i="22"/>
  <c r="Z51" i="22"/>
  <c r="Z320" i="22"/>
  <c r="Z287" i="22"/>
  <c r="Z318" i="22"/>
  <c r="Z298" i="22"/>
  <c r="Z274" i="22"/>
  <c r="Z250" i="22"/>
  <c r="Z321" i="22"/>
  <c r="Z309" i="22"/>
  <c r="Z297" i="22"/>
  <c r="Z284" i="22"/>
  <c r="Z273" i="22"/>
  <c r="Z261" i="22"/>
  <c r="Z249" i="22"/>
  <c r="Z237" i="22"/>
  <c r="Z224" i="22"/>
  <c r="Z213" i="22"/>
  <c r="Z201" i="22"/>
  <c r="Z189" i="22"/>
  <c r="Z177" i="22"/>
  <c r="Z166" i="22"/>
  <c r="Z153" i="22"/>
  <c r="Z141" i="22"/>
  <c r="Z129" i="22"/>
  <c r="Z117" i="22"/>
  <c r="Z105" i="22"/>
  <c r="Z93" i="22"/>
  <c r="Z80" i="22"/>
  <c r="Z69" i="22"/>
  <c r="Z57" i="22"/>
  <c r="Z45" i="22"/>
  <c r="Z34" i="22"/>
  <c r="Z22" i="22"/>
  <c r="Z218" i="22"/>
  <c r="Z98" i="22"/>
  <c r="Z248" i="22"/>
  <c r="Z188" i="22"/>
  <c r="Z140" i="22"/>
  <c r="Z104" i="22"/>
  <c r="Z68" i="22"/>
  <c r="Z56" i="22"/>
  <c r="Z44" i="22"/>
  <c r="Z32" i="22"/>
  <c r="Z307" i="22"/>
  <c r="Z295" i="22"/>
  <c r="Z283" i="22"/>
  <c r="Z271" i="22"/>
  <c r="Z259" i="22"/>
  <c r="Z247" i="22"/>
  <c r="Z235" i="22"/>
  <c r="Z223" i="22"/>
  <c r="Z211" i="22"/>
  <c r="Z199" i="22"/>
  <c r="Z187" i="22"/>
  <c r="Z175" i="22"/>
  <c r="Z163" i="22"/>
  <c r="Z151" i="22"/>
  <c r="Z139" i="22"/>
  <c r="Z127" i="22"/>
  <c r="Z115" i="22"/>
  <c r="Z103" i="22"/>
  <c r="Z91" i="22"/>
  <c r="Z79" i="22"/>
  <c r="Z67" i="22"/>
  <c r="Z54" i="22"/>
  <c r="Z43" i="22"/>
  <c r="Z31" i="22"/>
  <c r="Z322" i="22"/>
  <c r="AB322" i="22"/>
  <c r="Z206" i="22"/>
  <c r="Z110" i="22"/>
  <c r="Z296" i="22"/>
  <c r="Z260" i="22"/>
  <c r="Z212" i="22"/>
  <c r="Z152" i="22"/>
  <c r="Z306" i="22"/>
  <c r="Z294" i="22"/>
  <c r="Z282" i="22"/>
  <c r="Z270" i="22"/>
  <c r="Z258" i="22"/>
  <c r="Z246" i="22"/>
  <c r="Z234" i="22"/>
  <c r="Z222" i="22"/>
  <c r="Z210" i="22"/>
  <c r="Z198" i="22"/>
  <c r="Z186" i="22"/>
  <c r="Z174" i="22"/>
  <c r="Z162" i="22"/>
  <c r="Z150" i="22"/>
  <c r="Z138" i="22"/>
  <c r="Z126" i="22"/>
  <c r="Z113" i="22"/>
  <c r="Z102" i="22"/>
  <c r="Z90" i="22"/>
  <c r="Z78" i="22"/>
  <c r="Z66" i="22"/>
  <c r="Z55" i="22"/>
  <c r="Z42" i="22"/>
  <c r="Z30" i="22"/>
  <c r="Z290" i="22"/>
  <c r="Z87" i="22"/>
  <c r="Z272" i="22"/>
  <c r="Z200" i="22"/>
  <c r="Z305" i="22"/>
  <c r="Z293" i="22"/>
  <c r="Z281" i="22"/>
  <c r="Z269" i="22"/>
  <c r="Z257" i="22"/>
  <c r="Z245" i="22"/>
  <c r="Z233" i="22"/>
  <c r="Z221" i="22"/>
  <c r="Z209" i="22"/>
  <c r="Z196" i="22"/>
  <c r="Z185" i="22"/>
  <c r="Z173" i="22"/>
  <c r="Z161" i="22"/>
  <c r="Z149" i="22"/>
  <c r="Z137" i="22"/>
  <c r="Z125" i="22"/>
  <c r="Z111" i="22"/>
  <c r="Z101" i="22"/>
  <c r="Z89" i="22"/>
  <c r="Z77" i="22"/>
  <c r="Z65" i="22"/>
  <c r="Z53" i="22"/>
  <c r="Z41" i="22"/>
  <c r="Z29" i="22"/>
  <c r="Z242" i="22"/>
  <c r="Z122" i="22"/>
  <c r="Z308" i="22"/>
  <c r="Z236" i="22"/>
  <c r="Z176" i="22"/>
  <c r="Z116" i="22"/>
  <c r="Z81" i="22"/>
  <c r="Z316" i="22"/>
  <c r="Z304" i="22"/>
  <c r="Z292" i="22"/>
  <c r="Z280" i="22"/>
  <c r="Z268" i="22"/>
  <c r="Z256" i="22"/>
  <c r="Z244" i="22"/>
  <c r="Z232" i="22"/>
  <c r="Z219" i="22"/>
  <c r="Z208" i="22"/>
  <c r="Z197" i="22"/>
  <c r="Z184" i="22"/>
  <c r="Z172" i="22"/>
  <c r="Z160" i="22"/>
  <c r="Z148" i="22"/>
  <c r="Z136" i="22"/>
  <c r="Z124" i="22"/>
  <c r="Z114" i="22"/>
  <c r="Z100" i="22"/>
  <c r="Z88" i="22"/>
  <c r="Z76" i="22"/>
  <c r="Z64" i="22"/>
  <c r="Z52" i="22"/>
  <c r="Z40" i="22"/>
  <c r="Z28" i="22"/>
  <c r="Z230" i="22"/>
  <c r="Z133" i="22"/>
  <c r="Z285" i="22"/>
  <c r="Z225" i="22"/>
  <c r="Z164" i="22"/>
  <c r="Z128" i="22"/>
  <c r="Z92" i="22"/>
  <c r="Z315" i="22"/>
  <c r="Z303" i="22"/>
  <c r="Z291" i="22"/>
  <c r="Z279" i="22"/>
  <c r="Z267" i="22"/>
  <c r="Z255" i="22"/>
  <c r="Z243" i="22"/>
  <c r="Z231" i="22"/>
  <c r="Z220" i="22"/>
  <c r="Z207" i="22"/>
  <c r="Z195" i="22"/>
  <c r="Z183" i="22"/>
  <c r="Z171" i="22"/>
  <c r="Z158" i="22"/>
  <c r="Z147" i="22"/>
  <c r="Z135" i="22"/>
  <c r="Z123" i="22"/>
  <c r="Z112" i="22"/>
  <c r="Z99" i="22"/>
  <c r="Z86" i="22"/>
  <c r="Z75" i="22"/>
  <c r="Z63" i="22"/>
  <c r="Z50" i="22"/>
  <c r="Z39" i="22"/>
  <c r="Z27" i="22"/>
  <c r="AA381" i="22" l="1"/>
  <c r="AA380" i="22" s="1"/>
  <c r="AA379" i="22" s="1"/>
  <c r="AA378" i="22" s="1"/>
  <c r="AA377" i="22" s="1"/>
  <c r="AA376" i="22" s="1"/>
  <c r="AA375" i="22" s="1"/>
  <c r="AA374" i="22" s="1"/>
  <c r="AA373" i="22" s="1"/>
  <c r="AA372" i="22" s="1"/>
  <c r="AA371" i="22" s="1"/>
  <c r="AA370" i="22" s="1"/>
  <c r="AA369" i="22" s="1"/>
  <c r="AA368" i="22" s="1"/>
  <c r="AA367" i="22" s="1"/>
  <c r="AA366" i="22" s="1"/>
  <c r="AA365" i="22" s="1"/>
  <c r="AA364" i="22" s="1"/>
  <c r="AA363" i="22" s="1"/>
  <c r="AA362" i="22" s="1"/>
  <c r="AA361" i="22" s="1"/>
  <c r="AA360" i="22" s="1"/>
  <c r="AA359" i="22" s="1"/>
  <c r="AA358" i="22" s="1"/>
  <c r="AA357" i="22" s="1"/>
  <c r="AA356" i="22" s="1"/>
  <c r="AA355" i="22" s="1"/>
  <c r="AA354" i="22" s="1"/>
  <c r="AA353" i="22" s="1"/>
  <c r="AA352" i="22" s="1"/>
  <c r="AA351" i="22" s="1"/>
  <c r="AA350" i="22" s="1"/>
  <c r="AA349" i="22" s="1"/>
  <c r="AA348" i="22" s="1"/>
  <c r="AA347" i="22" s="1"/>
  <c r="AA346" i="22" s="1"/>
  <c r="AA345" i="22" s="1"/>
  <c r="AA344" i="22" s="1"/>
  <c r="AA343" i="22" s="1"/>
  <c r="AA342" i="22" s="1"/>
  <c r="AA341" i="22" s="1"/>
  <c r="AA340" i="22" s="1"/>
  <c r="AA339" i="22" s="1"/>
  <c r="AA338" i="22" s="1"/>
  <c r="AA337" i="22" s="1"/>
  <c r="AA336" i="22" s="1"/>
  <c r="AA335" i="22" s="1"/>
  <c r="AA334" i="22" s="1"/>
  <c r="AA333" i="22" s="1"/>
  <c r="AA332" i="22" s="1"/>
  <c r="AA331" i="22" s="1"/>
  <c r="AA330" i="22" s="1"/>
  <c r="AA329" i="22" s="1"/>
  <c r="AA328" i="22" s="1"/>
  <c r="AA327" i="22" s="1"/>
  <c r="AA326" i="22" s="1"/>
  <c r="AA325" i="22" s="1"/>
  <c r="AA324" i="22" s="1"/>
  <c r="AA323" i="22" s="1"/>
  <c r="AA322" i="22" s="1"/>
  <c r="AA321" i="22" s="1"/>
  <c r="AA320" i="22" s="1"/>
  <c r="D166" i="21"/>
  <c r="AB321" i="22" l="1"/>
  <c r="R166" i="21"/>
  <c r="AA319" i="22"/>
  <c r="AB320" i="22"/>
  <c r="AI165" i="21"/>
  <c r="AK165" i="21"/>
  <c r="V166" i="21"/>
  <c r="W166" i="21"/>
  <c r="X166" i="21" l="1"/>
  <c r="AA318" i="22"/>
  <c r="AB319" i="22"/>
  <c r="AB318" i="22" l="1"/>
  <c r="AA317" i="22"/>
  <c r="D165" i="21"/>
  <c r="R165" i="21" s="1"/>
  <c r="W165" i="21"/>
  <c r="V165" i="21"/>
  <c r="X165" i="21" l="1"/>
  <c r="AA316" i="22"/>
  <c r="AB317" i="22"/>
  <c r="AI164" i="21"/>
  <c r="AK164" i="21"/>
  <c r="AA315" i="22" l="1"/>
  <c r="AB316" i="22"/>
  <c r="AB315" i="22" l="1"/>
  <c r="AA314" i="22"/>
  <c r="D164" i="21"/>
  <c r="AA313" i="22" l="1"/>
  <c r="AB314" i="22"/>
  <c r="R164" i="21"/>
  <c r="AI163" i="21"/>
  <c r="AK163" i="21"/>
  <c r="W164" i="21"/>
  <c r="V164" i="21"/>
  <c r="X164" i="21" l="1"/>
  <c r="AA312" i="22"/>
  <c r="AB313" i="22"/>
  <c r="AB312" i="22" l="1"/>
  <c r="AA311" i="22"/>
  <c r="D163" i="21"/>
  <c r="R163" i="21" s="1"/>
  <c r="W163" i="21"/>
  <c r="V163" i="21"/>
  <c r="X163" i="21" l="1"/>
  <c r="AB311" i="22"/>
  <c r="AA310" i="22"/>
  <c r="AI162" i="21"/>
  <c r="AK162" i="21"/>
  <c r="AA309" i="22" l="1"/>
  <c r="AB310" i="22"/>
  <c r="AB309" i="22" l="1"/>
  <c r="AA308" i="22"/>
  <c r="D162" i="21"/>
  <c r="R162" i="21" l="1"/>
  <c r="AA307" i="22"/>
  <c r="AB308" i="22"/>
  <c r="AI161" i="21"/>
  <c r="AK161" i="21"/>
  <c r="V162" i="21"/>
  <c r="W162" i="21"/>
  <c r="X162" i="21" l="1"/>
  <c r="AA306" i="22"/>
  <c r="AB307" i="22"/>
  <c r="AA305" i="22" l="1"/>
  <c r="AB306" i="22"/>
  <c r="D161" i="21"/>
  <c r="R161" i="21" l="1"/>
  <c r="AA304" i="22"/>
  <c r="AB305" i="22"/>
  <c r="AI160" i="21"/>
  <c r="AK160" i="21"/>
  <c r="W161" i="21"/>
  <c r="V161" i="21"/>
  <c r="X161" i="21" l="1"/>
  <c r="AB304" i="22"/>
  <c r="AA303" i="22"/>
  <c r="AA302" i="22" l="1"/>
  <c r="AB303" i="22"/>
  <c r="D160" i="21"/>
  <c r="R160" i="21" s="1"/>
  <c r="W160" i="21"/>
  <c r="V160" i="21"/>
  <c r="X160" i="21" l="1"/>
  <c r="AA301" i="22"/>
  <c r="AB302" i="22"/>
  <c r="AI159" i="21"/>
  <c r="AK159" i="21"/>
  <c r="AA300" i="22" l="1"/>
  <c r="AB301" i="22"/>
  <c r="AB300" i="22" l="1"/>
  <c r="AA299" i="22"/>
  <c r="D159" i="21"/>
  <c r="R159" i="21" l="1"/>
  <c r="AB299" i="22"/>
  <c r="AA298" i="22"/>
  <c r="AI158" i="21"/>
  <c r="AK158" i="21"/>
  <c r="W159" i="21"/>
  <c r="V159" i="21"/>
  <c r="X159" i="21" l="1"/>
  <c r="AB298" i="22"/>
  <c r="AA297" i="22"/>
  <c r="AB297" i="22" l="1"/>
  <c r="AA296" i="22"/>
  <c r="D158" i="21"/>
  <c r="AB296" i="22" l="1"/>
  <c r="AA295" i="22"/>
  <c r="R158" i="21"/>
  <c r="AI157" i="21"/>
  <c r="AK157" i="21"/>
  <c r="W158" i="21"/>
  <c r="V158" i="21"/>
  <c r="X158" i="21" l="1"/>
  <c r="AA294" i="22"/>
  <c r="AB295" i="22"/>
  <c r="AB294" i="22" l="1"/>
  <c r="AA293" i="22"/>
  <c r="D157" i="21"/>
  <c r="AA292" i="22" l="1"/>
  <c r="AB293" i="22"/>
  <c r="R157" i="21"/>
  <c r="AI156" i="21"/>
  <c r="AK156" i="21"/>
  <c r="V157" i="21"/>
  <c r="W157" i="21"/>
  <c r="X157" i="21" l="1"/>
  <c r="AA291" i="22"/>
  <c r="AB292" i="22"/>
  <c r="AA290" i="22" l="1"/>
  <c r="AB291" i="22"/>
  <c r="D156" i="21"/>
  <c r="R156" i="21" s="1"/>
  <c r="W156" i="21"/>
  <c r="V156" i="21"/>
  <c r="X156" i="21" l="1"/>
  <c r="AA289" i="22"/>
  <c r="AB290" i="22"/>
  <c r="AI155" i="21"/>
  <c r="AK155" i="21"/>
  <c r="AB289" i="22" l="1"/>
  <c r="AA288" i="22"/>
  <c r="AB288" i="22" l="1"/>
  <c r="AA287" i="22"/>
  <c r="D155" i="21"/>
  <c r="R155" i="21" l="1"/>
  <c r="AB287" i="22"/>
  <c r="AA286" i="22"/>
  <c r="AI154" i="21"/>
  <c r="AK154" i="21"/>
  <c r="V155" i="21"/>
  <c r="W155" i="21"/>
  <c r="X155" i="21" l="1"/>
  <c r="AA285" i="22"/>
  <c r="AB286" i="22"/>
  <c r="AB285" i="22" l="1"/>
  <c r="AA284" i="22"/>
  <c r="D154" i="21"/>
  <c r="R154" i="21" l="1"/>
  <c r="AB284" i="22"/>
  <c r="AA283" i="22"/>
  <c r="AI153" i="21"/>
  <c r="AK153" i="21"/>
  <c r="V154" i="21"/>
  <c r="W154" i="21"/>
  <c r="X154" i="21" l="1"/>
  <c r="AB283" i="22"/>
  <c r="AA282" i="22"/>
  <c r="AB282" i="22" l="1"/>
  <c r="AA281" i="22"/>
  <c r="D153" i="21"/>
  <c r="R153" i="21" s="1"/>
  <c r="V153" i="21"/>
  <c r="W153" i="21"/>
  <c r="X153" i="21" l="1"/>
  <c r="AA280" i="22"/>
  <c r="AB281" i="22"/>
  <c r="AI152" i="21"/>
  <c r="AK152" i="21"/>
  <c r="AA279" i="22" l="1"/>
  <c r="AB280" i="22"/>
  <c r="AA278" i="22" l="1"/>
  <c r="AB279" i="22"/>
  <c r="D152" i="21"/>
  <c r="R152" i="21" l="1"/>
  <c r="AA277" i="22"/>
  <c r="AB278" i="22"/>
  <c r="AI151" i="21"/>
  <c r="AK151" i="21"/>
  <c r="W152" i="21"/>
  <c r="V152" i="21"/>
  <c r="X152" i="21" l="1"/>
  <c r="AB277" i="22"/>
  <c r="AA276" i="22"/>
  <c r="AB276" i="22" l="1"/>
  <c r="AA275" i="22"/>
  <c r="D151" i="21"/>
  <c r="R151" i="21" l="1"/>
  <c r="AB275" i="22"/>
  <c r="AA274" i="22"/>
  <c r="AI150" i="21"/>
  <c r="AK150" i="21"/>
  <c r="W151" i="21"/>
  <c r="V151" i="21"/>
  <c r="X151" i="21" l="1"/>
  <c r="AB274" i="22"/>
  <c r="AA273" i="22"/>
  <c r="AB273" i="22" l="1"/>
  <c r="AA272" i="22"/>
  <c r="D150" i="21"/>
  <c r="R150" i="21" s="1"/>
  <c r="V150" i="21"/>
  <c r="W150" i="21"/>
  <c r="X150" i="21" l="1"/>
  <c r="AB272" i="22"/>
  <c r="AA271" i="22"/>
  <c r="AI149" i="21"/>
  <c r="AK149" i="21"/>
  <c r="AB271" i="22" l="1"/>
  <c r="AA270" i="22"/>
  <c r="AA269" i="22" l="1"/>
  <c r="AB270" i="22"/>
  <c r="D149" i="21"/>
  <c r="R149" i="21" l="1"/>
  <c r="AB269" i="22"/>
  <c r="AA268" i="22"/>
  <c r="AI148" i="21"/>
  <c r="AK148" i="21"/>
  <c r="V149" i="21"/>
  <c r="W149" i="21"/>
  <c r="X149" i="21" l="1"/>
  <c r="AA267" i="22"/>
  <c r="AB268" i="22"/>
  <c r="AA266" i="22" l="1"/>
  <c r="AB267" i="22"/>
  <c r="D148" i="21"/>
  <c r="R148" i="21" s="1"/>
  <c r="W148" i="21"/>
  <c r="V148" i="21"/>
  <c r="X148" i="21" l="1"/>
  <c r="AB266" i="22"/>
  <c r="AA265" i="22"/>
  <c r="AI147" i="21"/>
  <c r="AK147" i="21"/>
  <c r="AB265" i="22" l="1"/>
  <c r="AA264" i="22"/>
  <c r="AB264" i="22" l="1"/>
  <c r="AA263" i="22"/>
  <c r="D147" i="21"/>
  <c r="AB263" i="22" l="1"/>
  <c r="AA262" i="22"/>
  <c r="R147" i="21"/>
  <c r="AI146" i="21"/>
  <c r="AK146" i="21"/>
  <c r="V147" i="21"/>
  <c r="W147" i="21"/>
  <c r="X147" i="21" l="1"/>
  <c r="AB262" i="22"/>
  <c r="AA261" i="22"/>
  <c r="AA260" i="22" l="1"/>
  <c r="AB261" i="22"/>
  <c r="D146" i="21"/>
  <c r="R146" i="21" s="1"/>
  <c r="W146" i="21"/>
  <c r="V146" i="21"/>
  <c r="X146" i="21" l="1"/>
  <c r="AB260" i="22"/>
  <c r="AA259" i="22"/>
  <c r="AI145" i="21"/>
  <c r="AK145" i="21"/>
  <c r="AB259" i="22" l="1"/>
  <c r="AA258" i="22"/>
  <c r="AA257" i="22" l="1"/>
  <c r="AB258" i="22"/>
  <c r="D145" i="21"/>
  <c r="R145" i="21" s="1"/>
  <c r="W145" i="21"/>
  <c r="V145" i="21"/>
  <c r="X145" i="21" l="1"/>
  <c r="AA256" i="22"/>
  <c r="AB257" i="22"/>
  <c r="AI144" i="21"/>
  <c r="AK144" i="21"/>
  <c r="AB256" i="22" l="1"/>
  <c r="AA255" i="22"/>
  <c r="AB255" i="22" l="1"/>
  <c r="AA254" i="22"/>
  <c r="D144" i="21"/>
  <c r="AA253" i="22" l="1"/>
  <c r="AB254" i="22"/>
  <c r="R144" i="21"/>
  <c r="AI143" i="21"/>
  <c r="AK143" i="21"/>
  <c r="V144" i="21"/>
  <c r="W144" i="21"/>
  <c r="X144" i="21" l="1"/>
  <c r="AA252" i="22"/>
  <c r="AB253" i="22"/>
  <c r="AB252" i="22" l="1"/>
  <c r="AA251" i="22"/>
  <c r="D143" i="21"/>
  <c r="R143" i="21" s="1"/>
  <c r="W143" i="21"/>
  <c r="V143" i="21"/>
  <c r="X143" i="21" l="1"/>
  <c r="AB251" i="22"/>
  <c r="AA250" i="22"/>
  <c r="AI142" i="21"/>
  <c r="AK142" i="21"/>
  <c r="AA249" i="22" l="1"/>
  <c r="AB250" i="22"/>
  <c r="AA248" i="22" l="1"/>
  <c r="AB249" i="22"/>
  <c r="D142" i="21"/>
  <c r="R142" i="21" s="1"/>
  <c r="V142" i="21"/>
  <c r="W142" i="21"/>
  <c r="X142" i="21" l="1"/>
  <c r="AB248" i="22"/>
  <c r="AA247" i="22"/>
  <c r="AI141" i="21"/>
  <c r="AK141" i="21"/>
  <c r="AA246" i="22" l="1"/>
  <c r="AB247" i="22"/>
  <c r="AA245" i="22" l="1"/>
  <c r="AB246" i="22"/>
  <c r="D141" i="21"/>
  <c r="R141" i="21" s="1"/>
  <c r="V141" i="21"/>
  <c r="W141" i="21"/>
  <c r="X141" i="21" l="1"/>
  <c r="AA244" i="22"/>
  <c r="AB245" i="22"/>
  <c r="AI140" i="21"/>
  <c r="AK140" i="21"/>
  <c r="AA243" i="22" l="1"/>
  <c r="AB244" i="22"/>
  <c r="AA242" i="22" l="1"/>
  <c r="AB243" i="22"/>
  <c r="D140" i="21"/>
  <c r="R140" i="21" l="1"/>
  <c r="AA241" i="22"/>
  <c r="AB242" i="22"/>
  <c r="AI139" i="21"/>
  <c r="AK139" i="21"/>
  <c r="W140" i="21"/>
  <c r="V140" i="21"/>
  <c r="X140" i="21" l="1"/>
  <c r="AA240" i="22"/>
  <c r="AB241" i="22"/>
  <c r="AB240" i="22" l="1"/>
  <c r="AA239" i="22"/>
  <c r="D139" i="21"/>
  <c r="AA238" i="22" l="1"/>
  <c r="AB239" i="22"/>
  <c r="R139" i="21"/>
  <c r="AI138" i="21"/>
  <c r="AK138" i="21"/>
  <c r="V139" i="21"/>
  <c r="W139" i="21"/>
  <c r="X139" i="21" l="1"/>
  <c r="AB238" i="22"/>
  <c r="AA237" i="22"/>
  <c r="AB237" i="22" l="1"/>
  <c r="AA236" i="22"/>
  <c r="D138" i="21"/>
  <c r="AB236" i="22" l="1"/>
  <c r="AA235" i="22"/>
  <c r="R138" i="21"/>
  <c r="AI137" i="21"/>
  <c r="AK137" i="21"/>
  <c r="V138" i="21"/>
  <c r="W138" i="21"/>
  <c r="X138" i="21" l="1"/>
  <c r="AA234" i="22"/>
  <c r="AB235" i="22"/>
  <c r="AA233" i="22" l="1"/>
  <c r="AB234" i="22"/>
  <c r="D137" i="21"/>
  <c r="R137" i="21" l="1"/>
  <c r="AA232" i="22"/>
  <c r="AB233" i="22"/>
  <c r="AI136" i="21"/>
  <c r="AK136" i="21"/>
  <c r="W137" i="21"/>
  <c r="V137" i="21"/>
  <c r="X137" i="21" l="1"/>
  <c r="AB232" i="22"/>
  <c r="AA231" i="22"/>
  <c r="AA230" i="22" l="1"/>
  <c r="AB231" i="22"/>
  <c r="D136" i="21"/>
  <c r="AA229" i="22" l="1"/>
  <c r="AB230" i="22"/>
  <c r="R136" i="21"/>
  <c r="AI135" i="21"/>
  <c r="AK135" i="21"/>
  <c r="W136" i="21"/>
  <c r="V136" i="21"/>
  <c r="X136" i="21" l="1"/>
  <c r="AB229" i="22"/>
  <c r="AA228" i="22"/>
  <c r="AB228" i="22" l="1"/>
  <c r="AA227" i="22"/>
  <c r="D135" i="21"/>
  <c r="R135" i="21" l="1"/>
  <c r="AB227" i="22"/>
  <c r="AA226" i="22"/>
  <c r="AI134" i="21"/>
  <c r="AK134" i="21"/>
  <c r="W135" i="21"/>
  <c r="V135" i="21"/>
  <c r="X135" i="21" l="1"/>
  <c r="AA225" i="22"/>
  <c r="AB226" i="22"/>
  <c r="AB225" i="22" l="1"/>
  <c r="AA224" i="22"/>
  <c r="D134" i="21"/>
  <c r="R134" i="21" l="1"/>
  <c r="AB224" i="22"/>
  <c r="AA223" i="22"/>
  <c r="AI133" i="21"/>
  <c r="AK133" i="21"/>
  <c r="V134" i="21"/>
  <c r="W134" i="21"/>
  <c r="X134" i="21" l="1"/>
  <c r="AA222" i="22"/>
  <c r="AB223" i="22"/>
  <c r="AB222" i="22" l="1"/>
  <c r="AA221" i="22"/>
  <c r="D133" i="21"/>
  <c r="R133" i="21" s="1"/>
  <c r="V133" i="21"/>
  <c r="W133" i="21"/>
  <c r="X133" i="21" l="1"/>
  <c r="AA220" i="22"/>
  <c r="AB221" i="22"/>
  <c r="AI132" i="21"/>
  <c r="AK132" i="21"/>
  <c r="AA219" i="22" l="1"/>
  <c r="AB220" i="22"/>
  <c r="AA218" i="22" l="1"/>
  <c r="AB219" i="22"/>
  <c r="D132" i="21"/>
  <c r="R132" i="21" l="1"/>
  <c r="AA217" i="22"/>
  <c r="AB218" i="22"/>
  <c r="AI131" i="21"/>
  <c r="AK131" i="21"/>
  <c r="W132" i="21"/>
  <c r="V132" i="21"/>
  <c r="X132" i="21" l="1"/>
  <c r="AA216" i="22"/>
  <c r="AB217" i="22"/>
  <c r="AB216" i="22" l="1"/>
  <c r="AA215" i="22"/>
  <c r="D131" i="21"/>
  <c r="R131" i="21" l="1"/>
  <c r="AB215" i="22"/>
  <c r="AA214" i="22"/>
  <c r="AI130" i="21"/>
  <c r="AK130" i="21"/>
  <c r="W131" i="21"/>
  <c r="V131" i="21"/>
  <c r="X131" i="21" l="1"/>
  <c r="AA213" i="22"/>
  <c r="AB214" i="22"/>
  <c r="AB213" i="22" l="1"/>
  <c r="AA212" i="22"/>
  <c r="D130" i="21"/>
  <c r="AA211" i="22" l="1"/>
  <c r="AB212" i="22"/>
  <c r="R130" i="21"/>
  <c r="AI129" i="21"/>
  <c r="AK129" i="21"/>
  <c r="V130" i="21"/>
  <c r="W130" i="21"/>
  <c r="X130" i="21" l="1"/>
  <c r="AB211" i="22"/>
  <c r="AA210" i="22"/>
  <c r="AB210" i="22" l="1"/>
  <c r="AA209" i="22"/>
  <c r="D129" i="21"/>
  <c r="R129" i="21" l="1"/>
  <c r="AA208" i="22"/>
  <c r="AB209" i="22"/>
  <c r="AI128" i="21"/>
  <c r="AK128" i="21"/>
  <c r="W129" i="21"/>
  <c r="V129" i="21"/>
  <c r="X129" i="21" l="1"/>
  <c r="AA207" i="22"/>
  <c r="AB208" i="22"/>
  <c r="AA206" i="22" l="1"/>
  <c r="AB207" i="22"/>
  <c r="D128" i="21"/>
  <c r="AA205" i="22" l="1"/>
  <c r="AB206" i="22"/>
  <c r="R128" i="21"/>
  <c r="AI127" i="21"/>
  <c r="AK127" i="21"/>
  <c r="V128" i="21"/>
  <c r="W128" i="21"/>
  <c r="X128" i="21" l="1"/>
  <c r="AB205" i="22"/>
  <c r="AA204" i="22"/>
  <c r="AB204" i="22" l="1"/>
  <c r="AA203" i="22"/>
  <c r="D127" i="21"/>
  <c r="R127" i="21" l="1"/>
  <c r="AB203" i="22"/>
  <c r="AA202" i="22"/>
  <c r="AI126" i="21"/>
  <c r="AK126" i="21"/>
  <c r="W127" i="21"/>
  <c r="V127" i="21"/>
  <c r="X127" i="21" l="1"/>
  <c r="AA201" i="22"/>
  <c r="AB202" i="22"/>
  <c r="AB201" i="22" l="1"/>
  <c r="AA200" i="22"/>
  <c r="D126" i="21"/>
  <c r="R126" i="21" l="1"/>
  <c r="AB200" i="22"/>
  <c r="AA199" i="22"/>
  <c r="AI125" i="21"/>
  <c r="AK125" i="21"/>
  <c r="W126" i="21"/>
  <c r="V126" i="21"/>
  <c r="X126" i="21" l="1"/>
  <c r="AB199" i="22"/>
  <c r="AA198" i="22"/>
  <c r="AA197" i="22" l="1"/>
  <c r="AB198" i="22"/>
  <c r="D125" i="21"/>
  <c r="R125" i="21" l="1"/>
  <c r="AA196" i="22"/>
  <c r="AB197" i="22"/>
  <c r="AI124" i="21"/>
  <c r="AK124" i="21"/>
  <c r="V125" i="21"/>
  <c r="W125" i="21"/>
  <c r="X125" i="21" l="1"/>
  <c r="AB196" i="22"/>
  <c r="AA195" i="22"/>
  <c r="AA194" i="22" l="1"/>
  <c r="AB195" i="22"/>
  <c r="D124" i="21"/>
  <c r="AB194" i="22" l="1"/>
  <c r="AA193" i="22"/>
  <c r="R124" i="21"/>
  <c r="AI123" i="21"/>
  <c r="AK123" i="21"/>
  <c r="V124" i="21"/>
  <c r="W124" i="21"/>
  <c r="X124" i="21" l="1"/>
  <c r="AA192" i="22"/>
  <c r="AB193" i="22"/>
  <c r="AB192" i="22" l="1"/>
  <c r="AA191" i="22"/>
  <c r="D123" i="21"/>
  <c r="R123" i="21" l="1"/>
  <c r="AB191" i="22"/>
  <c r="AA190" i="22"/>
  <c r="AI122" i="21"/>
  <c r="AK122" i="21"/>
  <c r="V123" i="21"/>
  <c r="W123" i="21"/>
  <c r="X123" i="21" l="1"/>
  <c r="AA189" i="22"/>
  <c r="AB190" i="22"/>
  <c r="AA188" i="22" l="1"/>
  <c r="AB189" i="22"/>
  <c r="D122" i="21"/>
  <c r="R122" i="21" l="1"/>
  <c r="AA187" i="22"/>
  <c r="AB188" i="22"/>
  <c r="AI121" i="21"/>
  <c r="AK121" i="21"/>
  <c r="W122" i="21"/>
  <c r="V122" i="21"/>
  <c r="X122" i="21" l="1"/>
  <c r="AB187" i="22"/>
  <c r="AA186" i="22"/>
  <c r="AA185" i="22" l="1"/>
  <c r="AB186" i="22"/>
  <c r="D121" i="21"/>
  <c r="R121" i="21" l="1"/>
  <c r="AB185" i="22"/>
  <c r="AA184" i="22"/>
  <c r="AI120" i="21"/>
  <c r="AK120" i="21"/>
  <c r="W121" i="21"/>
  <c r="V121" i="21"/>
  <c r="X121" i="21" l="1"/>
  <c r="AA183" i="22"/>
  <c r="AB184" i="22"/>
  <c r="AA182" i="22" l="1"/>
  <c r="AB183" i="22"/>
  <c r="D120" i="21"/>
  <c r="R120" i="21" l="1"/>
  <c r="AA181" i="22"/>
  <c r="AB182" i="22"/>
  <c r="AI119" i="21"/>
  <c r="AK119" i="21"/>
  <c r="V120" i="21"/>
  <c r="W120" i="21"/>
  <c r="X120" i="21" l="1"/>
  <c r="AA180" i="22"/>
  <c r="AB181" i="22"/>
  <c r="AB180" i="22" l="1"/>
  <c r="AA179" i="22"/>
  <c r="D119" i="21"/>
  <c r="R119" i="21" l="1"/>
  <c r="AB179" i="22"/>
  <c r="AA178" i="22"/>
  <c r="AI118" i="21"/>
  <c r="AK118" i="21"/>
  <c r="V119" i="21"/>
  <c r="W119" i="21"/>
  <c r="X119" i="21" l="1"/>
  <c r="AA177" i="22"/>
  <c r="AB178" i="22"/>
  <c r="AA176" i="22" l="1"/>
  <c r="AB177" i="22"/>
  <c r="D118" i="21"/>
  <c r="R118" i="21" l="1"/>
  <c r="AB176" i="22"/>
  <c r="AA175" i="22"/>
  <c r="AI117" i="21"/>
  <c r="AK117" i="21"/>
  <c r="V118" i="21"/>
  <c r="W118" i="21"/>
  <c r="X118" i="21" l="1"/>
  <c r="AA174" i="22"/>
  <c r="AB175" i="22"/>
  <c r="AA173" i="22" l="1"/>
  <c r="AB174" i="22"/>
  <c r="D117" i="21"/>
  <c r="R117" i="21" l="1"/>
  <c r="AA172" i="22"/>
  <c r="AB173" i="22"/>
  <c r="AI116" i="21"/>
  <c r="AK116" i="21"/>
  <c r="W117" i="21"/>
  <c r="V117" i="21"/>
  <c r="X117" i="21" l="1"/>
  <c r="AA171" i="22"/>
  <c r="AB172" i="22"/>
  <c r="AB171" i="22" l="1"/>
  <c r="AA170" i="22"/>
  <c r="D116" i="21"/>
  <c r="R116" i="21" l="1"/>
  <c r="AA169" i="22"/>
  <c r="AB170" i="22"/>
  <c r="AI115" i="21"/>
  <c r="AK115" i="21"/>
  <c r="V116" i="21"/>
  <c r="W116" i="21"/>
  <c r="X116" i="21" l="1"/>
  <c r="AA168" i="22"/>
  <c r="AB169" i="22"/>
  <c r="AB168" i="22" l="1"/>
  <c r="AA167" i="22"/>
  <c r="D115" i="21"/>
  <c r="R115" i="21" s="1"/>
  <c r="V115" i="21"/>
  <c r="W115" i="21"/>
  <c r="X115" i="21" l="1"/>
  <c r="AB167" i="22"/>
  <c r="AA166" i="22"/>
  <c r="AI114" i="21"/>
  <c r="AK114" i="21"/>
  <c r="AB166" i="22" l="1"/>
  <c r="AA165" i="22"/>
  <c r="AB165" i="22" l="1"/>
  <c r="AA164" i="22"/>
  <c r="D114" i="21"/>
  <c r="AB164" i="22" l="1"/>
  <c r="AA163" i="22"/>
  <c r="R114" i="21"/>
  <c r="AI113" i="21"/>
  <c r="AK113" i="21"/>
  <c r="V114" i="21"/>
  <c r="W114" i="21"/>
  <c r="X114" i="21" l="1"/>
  <c r="AA162" i="22"/>
  <c r="AB163" i="22"/>
  <c r="AA161" i="22" l="1"/>
  <c r="AB162" i="22"/>
  <c r="D113" i="21"/>
  <c r="R113" i="21" l="1"/>
  <c r="AA160" i="22"/>
  <c r="AB161" i="22"/>
  <c r="AI112" i="21"/>
  <c r="AK112" i="21"/>
  <c r="W113" i="21"/>
  <c r="V113" i="21"/>
  <c r="X113" i="21" l="1"/>
  <c r="AA159" i="22"/>
  <c r="AB160" i="22"/>
  <c r="AB159" i="22" l="1"/>
  <c r="AA158" i="22"/>
  <c r="D112" i="21"/>
  <c r="AA157" i="22" l="1"/>
  <c r="AB158" i="22"/>
  <c r="R112" i="21"/>
  <c r="AI111" i="21"/>
  <c r="AK111" i="21"/>
  <c r="W112" i="21"/>
  <c r="V112" i="21"/>
  <c r="X112" i="21" l="1"/>
  <c r="AA156" i="22"/>
  <c r="AB157" i="22"/>
  <c r="AB156" i="22" l="1"/>
  <c r="AA155" i="22"/>
  <c r="D111" i="21"/>
  <c r="AB155" i="22" l="1"/>
  <c r="AA154" i="22"/>
  <c r="R111" i="21"/>
  <c r="AI110" i="21"/>
  <c r="AK110" i="21"/>
  <c r="V111" i="21"/>
  <c r="W111" i="21"/>
  <c r="X111" i="21" l="1"/>
  <c r="AB154" i="22"/>
  <c r="AA153" i="22"/>
  <c r="AB153" i="22" l="1"/>
  <c r="AA152" i="22"/>
  <c r="D110" i="21"/>
  <c r="R110" i="21" s="1"/>
  <c r="W110" i="21"/>
  <c r="V110" i="21"/>
  <c r="X110" i="21" l="1"/>
  <c r="AB152" i="22"/>
  <c r="AA151" i="22"/>
  <c r="AI109" i="21"/>
  <c r="AK109" i="21"/>
  <c r="AA150" i="22" l="1"/>
  <c r="AB151" i="22"/>
  <c r="AB150" i="22" l="1"/>
  <c r="AA149" i="22"/>
  <c r="D109" i="21"/>
  <c r="AA148" i="22" l="1"/>
  <c r="AB149" i="22"/>
  <c r="R109" i="21"/>
  <c r="AI108" i="21"/>
  <c r="AK108" i="21"/>
  <c r="W109" i="21"/>
  <c r="V109" i="21"/>
  <c r="X109" i="21" l="1"/>
  <c r="AB148" i="22"/>
  <c r="AA147" i="22"/>
  <c r="AA146" i="22" l="1"/>
  <c r="AB147" i="22"/>
  <c r="D108" i="21"/>
  <c r="R108" i="21" l="1"/>
  <c r="AA145" i="22"/>
  <c r="AB146" i="22"/>
  <c r="AI107" i="21"/>
  <c r="AK107" i="21"/>
  <c r="W108" i="21"/>
  <c r="V108" i="21"/>
  <c r="X108" i="21" l="1"/>
  <c r="AB145" i="22"/>
  <c r="AA144" i="22"/>
  <c r="AB144" i="22" l="1"/>
  <c r="AA143" i="22"/>
  <c r="D107" i="21"/>
  <c r="AB143" i="22" l="1"/>
  <c r="AA142" i="22"/>
  <c r="R107" i="21"/>
  <c r="AI106" i="21"/>
  <c r="AK106" i="21"/>
  <c r="V107" i="21"/>
  <c r="W107" i="21"/>
  <c r="X107" i="21" l="1"/>
  <c r="AB142" i="22"/>
  <c r="AA141" i="22"/>
  <c r="AB141" i="22" l="1"/>
  <c r="AA140" i="22"/>
  <c r="D106" i="21"/>
  <c r="AA139" i="22" l="1"/>
  <c r="AB140" i="22"/>
  <c r="R106" i="21"/>
  <c r="AI105" i="21"/>
  <c r="AK105" i="21"/>
  <c r="W106" i="21"/>
  <c r="V106" i="21"/>
  <c r="X106" i="21" l="1"/>
  <c r="AB139" i="22"/>
  <c r="AA138" i="22"/>
  <c r="AB138" i="22" l="1"/>
  <c r="AA137" i="22"/>
  <c r="D105" i="21"/>
  <c r="R105" i="21" s="1"/>
  <c r="W105" i="21"/>
  <c r="V105" i="21"/>
  <c r="X105" i="21" l="1"/>
  <c r="AA136" i="22"/>
  <c r="AB137" i="22"/>
  <c r="AI104" i="21"/>
  <c r="AK104" i="21"/>
  <c r="AA135" i="22" l="1"/>
  <c r="AB136" i="22"/>
  <c r="AA134" i="22" l="1"/>
  <c r="AB135" i="22"/>
  <c r="D104" i="21"/>
  <c r="R104" i="21" s="1"/>
  <c r="V104" i="21"/>
  <c r="W104" i="21"/>
  <c r="X104" i="21" l="1"/>
  <c r="AA133" i="22"/>
  <c r="AB134" i="22"/>
  <c r="AI103" i="21"/>
  <c r="AK103" i="21"/>
  <c r="AB133" i="22" l="1"/>
  <c r="AA132" i="22"/>
  <c r="AB132" i="22" l="1"/>
  <c r="AA131" i="22"/>
  <c r="D103" i="21"/>
  <c r="AB131" i="22" l="1"/>
  <c r="AA130" i="22"/>
  <c r="R103" i="21"/>
  <c r="AI102" i="21"/>
  <c r="AK102" i="21"/>
  <c r="V103" i="21"/>
  <c r="W103" i="21"/>
  <c r="X103" i="21" l="1"/>
  <c r="AA129" i="22"/>
  <c r="AB130" i="22"/>
  <c r="AB129" i="22" l="1"/>
  <c r="AA128" i="22"/>
  <c r="D102" i="21"/>
  <c r="R102" i="21" l="1"/>
  <c r="AA127" i="22"/>
  <c r="AB128" i="22"/>
  <c r="AI101" i="21"/>
  <c r="AK101" i="21"/>
  <c r="W102" i="21"/>
  <c r="V102" i="21"/>
  <c r="X102" i="21" l="1"/>
  <c r="AB127" i="22"/>
  <c r="AA126" i="22"/>
  <c r="AA125" i="22" l="1"/>
  <c r="AB126" i="22"/>
  <c r="D101" i="21"/>
  <c r="R101" i="21" l="1"/>
  <c r="AB125" i="22"/>
  <c r="AA124" i="22"/>
  <c r="AI100" i="21"/>
  <c r="AK100" i="21"/>
  <c r="W101" i="21"/>
  <c r="V101" i="21"/>
  <c r="X101" i="21" l="1"/>
  <c r="AA123" i="22"/>
  <c r="AB124" i="22"/>
  <c r="AA122" i="22" l="1"/>
  <c r="AB123" i="22"/>
  <c r="D100" i="21"/>
  <c r="R100" i="21" l="1"/>
  <c r="AA121" i="22"/>
  <c r="AB122" i="22"/>
  <c r="AI99" i="21"/>
  <c r="AK99" i="21"/>
  <c r="W100" i="21"/>
  <c r="V100" i="21"/>
  <c r="X100" i="21" l="1"/>
  <c r="AB121" i="22"/>
  <c r="AA120" i="22"/>
  <c r="AB120" i="22" l="1"/>
  <c r="AA119" i="22"/>
  <c r="D99" i="21"/>
  <c r="R99" i="21" l="1"/>
  <c r="AB119" i="22"/>
  <c r="AA118" i="22"/>
  <c r="AI98" i="21"/>
  <c r="AK98" i="21"/>
  <c r="V99" i="21"/>
  <c r="W99" i="21"/>
  <c r="X99" i="21" l="1"/>
  <c r="AB118" i="22"/>
  <c r="AA117" i="22"/>
  <c r="AB117" i="22" l="1"/>
  <c r="AA116" i="22"/>
  <c r="D98" i="21"/>
  <c r="AB116" i="22" l="1"/>
  <c r="AA115" i="22"/>
  <c r="R98" i="21"/>
  <c r="AI97" i="21"/>
  <c r="AK97" i="21"/>
  <c r="V98" i="21"/>
  <c r="W98" i="21"/>
  <c r="X98" i="21" l="1"/>
  <c r="AB115" i="22"/>
  <c r="AA114" i="22"/>
  <c r="AA113" i="22" l="1"/>
  <c r="AB114" i="22"/>
  <c r="D97" i="21"/>
  <c r="R97" i="21" s="1"/>
  <c r="W97" i="21"/>
  <c r="V97" i="21"/>
  <c r="X97" i="21" l="1"/>
  <c r="AA112" i="22"/>
  <c r="AB113" i="22"/>
  <c r="AI96" i="21"/>
  <c r="AK96" i="21"/>
  <c r="AA111" i="22" l="1"/>
  <c r="AB112" i="22"/>
  <c r="AA110" i="22" l="1"/>
  <c r="AB111" i="22"/>
  <c r="D96" i="21"/>
  <c r="R96" i="21" l="1"/>
  <c r="AA109" i="22"/>
  <c r="AB110" i="22"/>
  <c r="AI95" i="21"/>
  <c r="AK95" i="21"/>
  <c r="V96" i="21"/>
  <c r="W96" i="21"/>
  <c r="X96" i="21" l="1"/>
  <c r="AA108" i="22"/>
  <c r="AB109" i="22"/>
  <c r="AB108" i="22" l="1"/>
  <c r="AA107" i="22"/>
  <c r="D95" i="21"/>
  <c r="AB107" i="22" l="1"/>
  <c r="AA106" i="22"/>
  <c r="R95" i="21"/>
  <c r="AI94" i="21"/>
  <c r="AK94" i="21"/>
  <c r="W95" i="21"/>
  <c r="V95" i="21"/>
  <c r="X95" i="21" l="1"/>
  <c r="AB106" i="22"/>
  <c r="AA105" i="22"/>
  <c r="AA104" i="22" l="1"/>
  <c r="AB105" i="22"/>
  <c r="D94" i="21"/>
  <c r="R94" i="21" l="1"/>
  <c r="AA103" i="22"/>
  <c r="AB104" i="22"/>
  <c r="AI93" i="21"/>
  <c r="AK93" i="21"/>
  <c r="W94" i="21"/>
  <c r="V94" i="21"/>
  <c r="X94" i="21" l="1"/>
  <c r="AA102" i="22"/>
  <c r="AB103" i="22"/>
  <c r="AA101" i="22" l="1"/>
  <c r="AB102" i="22"/>
  <c r="D93" i="21"/>
  <c r="R93" i="21" l="1"/>
  <c r="AA100" i="22"/>
  <c r="AB101" i="22"/>
  <c r="AI92" i="21"/>
  <c r="AK92" i="21"/>
  <c r="V93" i="21"/>
  <c r="W93" i="21"/>
  <c r="X93" i="21" l="1"/>
  <c r="AA99" i="22"/>
  <c r="AB100" i="22"/>
  <c r="AB99" i="22" l="1"/>
  <c r="AA98" i="22"/>
  <c r="D92" i="21"/>
  <c r="R92" i="21" l="1"/>
  <c r="AA97" i="22"/>
  <c r="AB98" i="22"/>
  <c r="AI91" i="21"/>
  <c r="AK91" i="21"/>
  <c r="W92" i="21"/>
  <c r="V92" i="21"/>
  <c r="X92" i="21" l="1"/>
  <c r="AB97" i="22"/>
  <c r="AA96" i="22"/>
  <c r="AB96" i="22" l="1"/>
  <c r="AA95" i="22"/>
  <c r="D91" i="21"/>
  <c r="AB95" i="22" l="1"/>
  <c r="AA94" i="22"/>
  <c r="R91" i="21"/>
  <c r="AI90" i="21"/>
  <c r="AK90" i="21"/>
  <c r="W91" i="21"/>
  <c r="V91" i="21"/>
  <c r="X91" i="21" l="1"/>
  <c r="AB94" i="22"/>
  <c r="AA93" i="22"/>
  <c r="AB93" i="22" l="1"/>
  <c r="AA92" i="22"/>
  <c r="D90" i="21"/>
  <c r="AB92" i="22" l="1"/>
  <c r="AA91" i="22"/>
  <c r="R90" i="21"/>
  <c r="AI89" i="21"/>
  <c r="AK89" i="21"/>
  <c r="W90" i="21"/>
  <c r="V90" i="21"/>
  <c r="X90" i="21" l="1"/>
  <c r="AB91" i="22"/>
  <c r="AA90" i="22"/>
  <c r="AA89" i="22" l="1"/>
  <c r="AB90" i="22"/>
  <c r="D89" i="21"/>
  <c r="R89" i="21" l="1"/>
  <c r="AA88" i="22"/>
  <c r="AB89" i="22"/>
  <c r="AI88" i="21"/>
  <c r="AK88" i="21"/>
  <c r="W89" i="21"/>
  <c r="V89" i="21"/>
  <c r="X89" i="21" l="1"/>
  <c r="AB88" i="22"/>
  <c r="AA87" i="22"/>
  <c r="AB87" i="22" l="1"/>
  <c r="AA86" i="22"/>
  <c r="D88" i="21"/>
  <c r="R88" i="21" s="1"/>
  <c r="W88" i="21"/>
  <c r="V88" i="21"/>
  <c r="X88" i="21" l="1"/>
  <c r="AA85" i="22"/>
  <c r="AB86" i="22"/>
  <c r="AI87" i="21"/>
  <c r="AK87" i="21"/>
  <c r="AA84" i="22" l="1"/>
  <c r="AB85" i="22"/>
  <c r="AB84" i="22" l="1"/>
  <c r="AA83" i="22"/>
  <c r="D87" i="21"/>
  <c r="R87" i="21" l="1"/>
  <c r="AB83" i="22"/>
  <c r="AA82" i="22"/>
  <c r="AI86" i="21"/>
  <c r="AK86" i="21"/>
  <c r="W87" i="21"/>
  <c r="V87" i="21"/>
  <c r="X87" i="21" l="1"/>
  <c r="AB82" i="22"/>
  <c r="AA81" i="22"/>
  <c r="AA80" i="22" l="1"/>
  <c r="AB81" i="22"/>
  <c r="D86" i="21"/>
  <c r="AB80" i="22" l="1"/>
  <c r="AA79" i="22"/>
  <c r="R86" i="21"/>
  <c r="AI85" i="21"/>
  <c r="AK85" i="21"/>
  <c r="V86" i="21"/>
  <c r="W86" i="21"/>
  <c r="X86" i="21" l="1"/>
  <c r="AA78" i="22"/>
  <c r="AB79" i="22"/>
  <c r="AB78" i="22" l="1"/>
  <c r="AA77" i="22"/>
  <c r="D85" i="21"/>
  <c r="R85" i="21" l="1"/>
  <c r="AB77" i="22"/>
  <c r="AA76" i="22"/>
  <c r="AI84" i="21"/>
  <c r="AK84" i="21"/>
  <c r="V85" i="21"/>
  <c r="W85" i="21"/>
  <c r="X85" i="21" l="1"/>
  <c r="AB76" i="22"/>
  <c r="AA75" i="22"/>
  <c r="AA74" i="22" l="1"/>
  <c r="AB75" i="22"/>
  <c r="D84" i="21"/>
  <c r="R84" i="21" s="1"/>
  <c r="W84" i="21"/>
  <c r="V84" i="21"/>
  <c r="X84" i="21" l="1"/>
  <c r="AA73" i="22"/>
  <c r="AB74" i="22"/>
  <c r="AI83" i="21"/>
  <c r="AK83" i="21"/>
  <c r="AB73" i="22" l="1"/>
  <c r="AA72" i="22"/>
  <c r="AB72" i="22" l="1"/>
  <c r="AA71" i="22"/>
  <c r="D83" i="21"/>
  <c r="R83" i="21" l="1"/>
  <c r="AB71" i="22"/>
  <c r="AA70" i="22"/>
  <c r="AI82" i="21"/>
  <c r="AK82" i="21"/>
  <c r="W83" i="21"/>
  <c r="V83" i="21"/>
  <c r="X83" i="21" l="1"/>
  <c r="AB70" i="22"/>
  <c r="AA69" i="22"/>
  <c r="AB69" i="22" l="1"/>
  <c r="AA68" i="22"/>
  <c r="D82" i="21"/>
  <c r="R82" i="21" l="1"/>
  <c r="AB68" i="22"/>
  <c r="AA67" i="22"/>
  <c r="AI81" i="21"/>
  <c r="AK81" i="21"/>
  <c r="V82" i="21"/>
  <c r="W82" i="21"/>
  <c r="X82" i="21" l="1"/>
  <c r="AB67" i="22"/>
  <c r="AA66" i="22"/>
  <c r="AB66" i="22" l="1"/>
  <c r="AA65" i="22"/>
  <c r="D81" i="21"/>
  <c r="R81" i="21" l="1"/>
  <c r="AB65" i="22"/>
  <c r="AA64" i="22"/>
  <c r="AI80" i="21"/>
  <c r="AK80" i="21"/>
  <c r="V81" i="21"/>
  <c r="W81" i="21"/>
  <c r="X81" i="21" l="1"/>
  <c r="AA63" i="22"/>
  <c r="AB64" i="22"/>
  <c r="AA62" i="22" l="1"/>
  <c r="AB63" i="22"/>
  <c r="D80" i="21"/>
  <c r="R80" i="21" l="1"/>
  <c r="AA61" i="22"/>
  <c r="AB62" i="22"/>
  <c r="AI79" i="21"/>
  <c r="AK79" i="21"/>
  <c r="V80" i="21"/>
  <c r="W80" i="21"/>
  <c r="X80" i="21" l="1"/>
  <c r="AA60" i="22"/>
  <c r="AB61" i="22"/>
  <c r="AB60" i="22" l="1"/>
  <c r="AA59" i="22"/>
  <c r="D79" i="21"/>
  <c r="R79" i="21" l="1"/>
  <c r="AB59" i="22"/>
  <c r="AA58" i="22"/>
  <c r="AI78" i="21"/>
  <c r="AK78" i="21"/>
  <c r="W79" i="21"/>
  <c r="V79" i="21"/>
  <c r="X79" i="21" l="1"/>
  <c r="AA57" i="22"/>
  <c r="AB58" i="22"/>
  <c r="AB57" i="22" l="1"/>
  <c r="AA56" i="22"/>
  <c r="D78" i="21"/>
  <c r="R78" i="21" s="1"/>
  <c r="W78" i="21"/>
  <c r="V78" i="21"/>
  <c r="X78" i="21" l="1"/>
  <c r="AB56" i="22"/>
  <c r="AA55" i="22"/>
  <c r="AI77" i="21"/>
  <c r="AK77" i="21"/>
  <c r="AA54" i="22" l="1"/>
  <c r="AB55" i="22"/>
  <c r="AB54" i="22" l="1"/>
  <c r="AA53" i="22"/>
  <c r="D77" i="21"/>
  <c r="R77" i="21" l="1"/>
  <c r="AB53" i="22"/>
  <c r="AA52" i="22"/>
  <c r="AI76" i="21"/>
  <c r="AK76" i="21"/>
  <c r="V77" i="21"/>
  <c r="W77" i="21"/>
  <c r="X77" i="21" l="1"/>
  <c r="AA51" i="22"/>
  <c r="AB52" i="22"/>
  <c r="AA50" i="22" l="1"/>
  <c r="AB51" i="22"/>
  <c r="D76" i="21"/>
  <c r="R76" i="21" l="1"/>
  <c r="AA49" i="22"/>
  <c r="AB50" i="22"/>
  <c r="AI75" i="21"/>
  <c r="AK75" i="21"/>
  <c r="V76" i="21"/>
  <c r="W76" i="21"/>
  <c r="X76" i="21" l="1"/>
  <c r="AB49" i="22"/>
  <c r="AA48" i="22"/>
  <c r="AB48" i="22" l="1"/>
  <c r="AA47" i="22"/>
  <c r="D75" i="21"/>
  <c r="R75" i="21" s="1"/>
  <c r="V75" i="21"/>
  <c r="W75" i="21"/>
  <c r="X75" i="21" l="1"/>
  <c r="AB47" i="22"/>
  <c r="AA46" i="22"/>
  <c r="AI74" i="21"/>
  <c r="AK74" i="21"/>
  <c r="AB46" i="22" l="1"/>
  <c r="AA45" i="22"/>
  <c r="AB45" i="22" l="1"/>
  <c r="AA44" i="22"/>
  <c r="D74" i="21"/>
  <c r="AB44" i="22" l="1"/>
  <c r="AA43" i="22"/>
  <c r="R74" i="21"/>
  <c r="AI73" i="21"/>
  <c r="AK73" i="21"/>
  <c r="W74" i="21"/>
  <c r="V74" i="21"/>
  <c r="X74" i="21" l="1"/>
  <c r="AB43" i="22"/>
  <c r="AA42" i="22"/>
  <c r="AA41" i="22" l="1"/>
  <c r="AB42" i="22"/>
  <c r="D73" i="21"/>
  <c r="R73" i="21" l="1"/>
  <c r="AB41" i="22"/>
  <c r="AA40" i="22"/>
  <c r="AI72" i="21"/>
  <c r="AK72" i="21"/>
  <c r="V73" i="21"/>
  <c r="W73" i="21"/>
  <c r="X73" i="21" l="1"/>
  <c r="AA39" i="22"/>
  <c r="AB40" i="22"/>
  <c r="AA38" i="22" l="1"/>
  <c r="AB39" i="22"/>
  <c r="D72" i="21"/>
  <c r="R72" i="21" s="1"/>
  <c r="W72" i="21"/>
  <c r="V72" i="21"/>
  <c r="X72" i="21" l="1"/>
  <c r="AA37" i="22"/>
  <c r="AB38" i="22"/>
  <c r="AI71" i="21"/>
  <c r="AK71" i="21"/>
  <c r="AB37" i="22" l="1"/>
  <c r="AA36" i="22"/>
  <c r="AB36" i="22" l="1"/>
  <c r="AA35" i="22"/>
  <c r="D71" i="21"/>
  <c r="R71" i="21" s="1"/>
  <c r="V71" i="21"/>
  <c r="W71" i="21"/>
  <c r="X71" i="21" l="1"/>
  <c r="AB35" i="22"/>
  <c r="AA34" i="22"/>
  <c r="AI70" i="21"/>
  <c r="AK70" i="21"/>
  <c r="AA33" i="22" l="1"/>
  <c r="AB34" i="22"/>
  <c r="AB33" i="22" l="1"/>
  <c r="AA32" i="22"/>
  <c r="D70" i="21"/>
  <c r="R70" i="21" l="1"/>
  <c r="AA31" i="22"/>
  <c r="AB32" i="22"/>
  <c r="AI69" i="21"/>
  <c r="AK69" i="21"/>
  <c r="W70" i="21"/>
  <c r="V70" i="21"/>
  <c r="X70" i="21" l="1"/>
  <c r="AA30" i="22"/>
  <c r="AB31" i="22"/>
  <c r="AB30" i="22" l="1"/>
  <c r="AA29" i="22"/>
  <c r="D69" i="21"/>
  <c r="AA28" i="22" l="1"/>
  <c r="AB29" i="22"/>
  <c r="R69" i="21"/>
  <c r="AI68" i="21"/>
  <c r="AK68" i="21"/>
  <c r="W69" i="21"/>
  <c r="V69" i="21"/>
  <c r="X69" i="21" l="1"/>
  <c r="AA27" i="22"/>
  <c r="AB28" i="22"/>
  <c r="AA26" i="22" l="1"/>
  <c r="AB27" i="22"/>
  <c r="D68" i="21"/>
  <c r="R68" i="21" l="1"/>
  <c r="AA25" i="22"/>
  <c r="AB26" i="22"/>
  <c r="AI67" i="21"/>
  <c r="AK67" i="21"/>
  <c r="W68" i="21"/>
  <c r="V68" i="21"/>
  <c r="X68" i="21" l="1"/>
  <c r="AA24" i="22"/>
  <c r="AB25" i="22"/>
  <c r="AA23" i="22" l="1"/>
  <c r="AB24" i="22"/>
  <c r="D67" i="21"/>
  <c r="R67" i="21" s="1"/>
  <c r="V67" i="21"/>
  <c r="W67" i="21"/>
  <c r="X67" i="21" l="1"/>
  <c r="AA22" i="22"/>
  <c r="AB23" i="22"/>
  <c r="AI66" i="21"/>
  <c r="AK66" i="21"/>
  <c r="AA20" i="22" l="1"/>
  <c r="AB22" i="22"/>
  <c r="D66" i="21"/>
  <c r="R66" i="21" l="1"/>
  <c r="AI65" i="21"/>
  <c r="AK65" i="21"/>
  <c r="W66" i="21"/>
  <c r="V66" i="21"/>
  <c r="X66" i="21" l="1"/>
  <c r="D65" i="21"/>
  <c r="R65" i="21" l="1"/>
  <c r="AI64" i="21"/>
  <c r="AK64" i="21"/>
  <c r="V65" i="21"/>
  <c r="W65" i="21"/>
  <c r="X65" i="21" l="1"/>
  <c r="D64" i="21"/>
  <c r="R64" i="21" l="1"/>
  <c r="AI63" i="21"/>
  <c r="AK63" i="21"/>
  <c r="V64" i="21"/>
  <c r="W64" i="21"/>
  <c r="X64" i="21" l="1"/>
  <c r="D63" i="21"/>
  <c r="R63" i="21" l="1"/>
  <c r="AI62" i="21"/>
  <c r="AK62" i="21"/>
  <c r="V63" i="21"/>
  <c r="W63" i="21"/>
  <c r="X63" i="21" l="1"/>
  <c r="D62" i="21"/>
  <c r="R62" i="21" l="1"/>
  <c r="AI61" i="21"/>
  <c r="AK61" i="21"/>
  <c r="V62" i="21"/>
  <c r="W62" i="21"/>
  <c r="X62" i="21" l="1"/>
  <c r="D61" i="21"/>
  <c r="R61" i="21" s="1"/>
  <c r="W61" i="21"/>
  <c r="V61" i="21"/>
  <c r="X61" i="21" l="1"/>
  <c r="AI60" i="21"/>
  <c r="D60" i="21"/>
  <c r="AK60" i="21"/>
  <c r="R60" i="21" l="1"/>
  <c r="AI59" i="21"/>
  <c r="AK59" i="21"/>
  <c r="V60" i="21"/>
  <c r="W60" i="21"/>
  <c r="X60" i="21" l="1"/>
  <c r="D59" i="21"/>
  <c r="R59" i="21" l="1"/>
  <c r="AI58" i="21"/>
  <c r="AK58" i="21"/>
  <c r="V59" i="21"/>
  <c r="W59" i="21"/>
  <c r="X59" i="21" l="1"/>
  <c r="D58" i="21"/>
  <c r="R58" i="21" l="1"/>
  <c r="AI57" i="21"/>
  <c r="AK57" i="21"/>
  <c r="V58" i="21"/>
  <c r="W58" i="21"/>
  <c r="X58" i="21" l="1"/>
  <c r="D57" i="21"/>
  <c r="R57" i="21" l="1"/>
  <c r="AI56" i="21"/>
  <c r="AK56" i="21"/>
  <c r="W57" i="21"/>
  <c r="V57" i="21"/>
  <c r="X57" i="21" l="1"/>
  <c r="D56" i="21"/>
  <c r="R56" i="21" l="1"/>
  <c r="AI55" i="21"/>
  <c r="AK55" i="21"/>
  <c r="V56" i="21"/>
  <c r="W56" i="21"/>
  <c r="X56" i="21" l="1"/>
  <c r="D55" i="21"/>
  <c r="R55" i="21" l="1"/>
  <c r="AI54" i="21"/>
  <c r="AK54" i="21"/>
  <c r="V55" i="21"/>
  <c r="W55" i="21"/>
  <c r="X55" i="21" l="1"/>
  <c r="D54" i="21"/>
  <c r="R54" i="21" l="1"/>
  <c r="AI53" i="21"/>
  <c r="AK53" i="21"/>
  <c r="V54" i="21"/>
  <c r="W54" i="21"/>
  <c r="X54" i="21" l="1"/>
  <c r="D53" i="21"/>
  <c r="R53" i="21" l="1"/>
  <c r="AI52" i="21"/>
  <c r="AK52" i="21"/>
  <c r="V53" i="21"/>
  <c r="W53" i="21"/>
  <c r="X53" i="21" l="1"/>
  <c r="D52" i="21"/>
  <c r="R52" i="21" l="1"/>
  <c r="AI51" i="21"/>
  <c r="AK51" i="21"/>
  <c r="V52" i="21"/>
  <c r="W52" i="21"/>
  <c r="X52" i="21" l="1"/>
  <c r="D51" i="21"/>
  <c r="R51" i="21" l="1"/>
  <c r="AI50" i="21"/>
  <c r="AK50" i="21"/>
  <c r="V51" i="21"/>
  <c r="W51" i="21"/>
  <c r="X51" i="21" l="1"/>
  <c r="D50" i="21"/>
  <c r="R50" i="21" l="1"/>
  <c r="AI49" i="21"/>
  <c r="AK49" i="21"/>
  <c r="V50" i="21"/>
  <c r="W50" i="21"/>
  <c r="X50" i="21" l="1"/>
  <c r="D49" i="21"/>
  <c r="R49" i="21" l="1"/>
  <c r="AI48" i="21"/>
  <c r="AK48" i="21"/>
  <c r="V49" i="21"/>
  <c r="W49" i="21"/>
  <c r="X49" i="21" l="1"/>
  <c r="D48" i="21"/>
  <c r="R48" i="21" l="1"/>
  <c r="AI47" i="21"/>
  <c r="AK47" i="21"/>
  <c r="W48" i="21"/>
  <c r="V48" i="21"/>
  <c r="X48" i="21" l="1"/>
  <c r="D47" i="21"/>
  <c r="R47" i="21" s="1"/>
  <c r="W47" i="21"/>
  <c r="V47" i="21"/>
  <c r="X47" i="21" l="1"/>
  <c r="AI46" i="21"/>
  <c r="D46" i="21"/>
  <c r="AK46" i="21"/>
  <c r="R46" i="21" l="1"/>
  <c r="AI45" i="21"/>
  <c r="AK45" i="21"/>
  <c r="V46" i="21"/>
  <c r="W46" i="21"/>
  <c r="X46" i="21" l="1"/>
  <c r="D45" i="21"/>
  <c r="R45" i="21" l="1"/>
  <c r="AI44" i="21"/>
  <c r="AK44" i="21"/>
  <c r="V45" i="21"/>
  <c r="W45" i="21"/>
  <c r="X45" i="21" l="1"/>
  <c r="D44" i="21"/>
  <c r="R44" i="21" l="1"/>
  <c r="AI43" i="21"/>
  <c r="AK43" i="21"/>
  <c r="V44" i="21"/>
  <c r="W44" i="21"/>
  <c r="X44" i="21" l="1"/>
  <c r="D43" i="21"/>
  <c r="R43" i="21" l="1"/>
  <c r="AI42" i="21"/>
  <c r="AK42" i="21"/>
  <c r="V43" i="21"/>
  <c r="W43" i="21"/>
  <c r="X43" i="21" l="1"/>
  <c r="D42" i="21"/>
  <c r="R42" i="21" l="1"/>
  <c r="AI41" i="21"/>
  <c r="AK41" i="21"/>
  <c r="V42" i="21"/>
  <c r="W42" i="21"/>
  <c r="X42" i="21" l="1"/>
  <c r="D41" i="21"/>
  <c r="R41" i="21" l="1"/>
  <c r="AI40" i="21"/>
  <c r="AK40" i="21"/>
  <c r="V41" i="21"/>
  <c r="W41" i="21"/>
  <c r="X41" i="21" l="1"/>
  <c r="D40" i="21"/>
  <c r="R40" i="21" l="1"/>
  <c r="AI39" i="21"/>
  <c r="AK39" i="21"/>
  <c r="V40" i="21"/>
  <c r="W40" i="21"/>
  <c r="X40" i="21" l="1"/>
  <c r="D39" i="21"/>
  <c r="R39" i="21" l="1"/>
  <c r="AI38" i="21"/>
  <c r="AK38" i="21"/>
  <c r="V39" i="21"/>
  <c r="W39" i="21"/>
  <c r="X39" i="21" l="1"/>
  <c r="D38" i="21"/>
  <c r="R38" i="21" l="1"/>
  <c r="AI37" i="21"/>
  <c r="AK37" i="21"/>
  <c r="V38" i="21"/>
  <c r="W38" i="21"/>
  <c r="X38" i="21" l="1"/>
  <c r="D37" i="21"/>
  <c r="R37" i="21" l="1"/>
  <c r="AI36" i="21"/>
  <c r="AK36" i="21"/>
  <c r="V37" i="21"/>
  <c r="W37" i="21"/>
  <c r="X37" i="21" l="1"/>
  <c r="D36" i="21"/>
  <c r="R36" i="21" l="1"/>
  <c r="AI35" i="21"/>
  <c r="AK35" i="21"/>
  <c r="W36" i="21"/>
  <c r="V36" i="21"/>
  <c r="X36" i="21" l="1"/>
  <c r="D35" i="21"/>
  <c r="R35" i="21" l="1"/>
  <c r="AI34" i="21"/>
  <c r="AK34" i="21"/>
  <c r="W35" i="21"/>
  <c r="V35" i="21"/>
  <c r="X35" i="21" l="1"/>
  <c r="D34" i="21"/>
  <c r="R34" i="21" l="1"/>
  <c r="AI33" i="21"/>
  <c r="AK33" i="21"/>
  <c r="V34" i="21"/>
  <c r="W34" i="21"/>
  <c r="X34" i="21" l="1"/>
  <c r="D33" i="21"/>
  <c r="R33" i="21" s="1"/>
  <c r="V33" i="21"/>
  <c r="W33" i="21"/>
  <c r="X33" i="21" l="1"/>
  <c r="AI32" i="21"/>
  <c r="D32" i="21"/>
  <c r="AK32" i="21"/>
  <c r="R32" i="21" l="1"/>
  <c r="AI31" i="21"/>
  <c r="AK31" i="21"/>
  <c r="V32" i="21"/>
  <c r="W32" i="21"/>
  <c r="X32" i="21" l="1"/>
  <c r="D31" i="21"/>
  <c r="R31" i="21" l="1"/>
  <c r="AI30" i="21"/>
  <c r="AK30" i="21"/>
  <c r="V31" i="21"/>
  <c r="W31" i="21"/>
  <c r="X31" i="21" l="1"/>
  <c r="D30" i="21"/>
  <c r="R30" i="21" l="1"/>
  <c r="AI29" i="21"/>
  <c r="AK29" i="21"/>
  <c r="V30" i="21"/>
  <c r="W30" i="21"/>
  <c r="X30" i="21" l="1"/>
  <c r="D29" i="21"/>
  <c r="R29" i="21" l="1"/>
  <c r="AI28" i="21"/>
  <c r="AK28" i="21"/>
  <c r="V29" i="21"/>
  <c r="W29" i="21"/>
  <c r="X29" i="21" l="1"/>
  <c r="D28" i="21"/>
  <c r="R28" i="21" l="1"/>
  <c r="AI27" i="21"/>
  <c r="AK27" i="21"/>
  <c r="V28" i="21"/>
  <c r="W28" i="21"/>
  <c r="X28" i="21" l="1"/>
  <c r="D27" i="21"/>
  <c r="R27" i="21" l="1"/>
  <c r="AI26" i="21"/>
  <c r="AK26" i="21"/>
  <c r="V27" i="21"/>
  <c r="W27" i="21"/>
  <c r="X27" i="21" l="1"/>
  <c r="D26" i="21"/>
  <c r="R26" i="21" l="1"/>
  <c r="AI25" i="21"/>
  <c r="AK25" i="21"/>
  <c r="V26" i="21"/>
  <c r="W26" i="21"/>
  <c r="X26" i="21" l="1"/>
  <c r="D25" i="21"/>
  <c r="R25" i="21" s="1"/>
  <c r="V25" i="21"/>
  <c r="W25" i="21"/>
  <c r="X25" i="21" l="1"/>
  <c r="AI24" i="21"/>
  <c r="D24" i="21"/>
  <c r="R24" i="21" s="1"/>
  <c r="AK24" i="21"/>
  <c r="W24" i="21"/>
  <c r="V24" i="21"/>
  <c r="X24" i="21" l="1"/>
  <c r="AI23" i="21"/>
  <c r="D23" i="21"/>
  <c r="AK23" i="21"/>
  <c r="R23" i="21" l="1"/>
  <c r="AI22" i="21"/>
  <c r="AK22" i="21"/>
  <c r="V23" i="21"/>
  <c r="W23" i="21"/>
  <c r="X23" i="21" l="1"/>
  <c r="D22" i="21"/>
  <c r="E21" i="21"/>
  <c r="N21" i="21" s="1"/>
  <c r="D21" i="21"/>
  <c r="R22" i="21" l="1"/>
  <c r="AL15" i="21"/>
  <c r="AL16" i="21" s="1"/>
  <c r="AJ13" i="21"/>
  <c r="F13" i="21"/>
  <c r="F11" i="21"/>
  <c r="G11" i="21" s="1"/>
  <c r="AI10" i="21"/>
  <c r="I8" i="21"/>
  <c r="AJ7" i="21"/>
  <c r="AJ6" i="21"/>
  <c r="N6" i="21"/>
  <c r="W22" i="21"/>
  <c r="V22" i="21"/>
  <c r="AJ19" i="21" l="1"/>
  <c r="X22" i="21"/>
  <c r="AK19" i="21"/>
  <c r="AK13" i="21"/>
  <c r="AK16" i="21" s="1"/>
  <c r="H381" i="21"/>
  <c r="G381" i="21"/>
  <c r="F381" i="21"/>
  <c r="E381" i="21"/>
  <c r="O381" i="21"/>
  <c r="P381" i="21"/>
  <c r="N381" i="21"/>
  <c r="O380" i="21"/>
  <c r="E380" i="21"/>
  <c r="H380" i="21"/>
  <c r="G380" i="21"/>
  <c r="F380" i="21"/>
  <c r="N380" i="21"/>
  <c r="P380" i="21"/>
  <c r="F379" i="21"/>
  <c r="E379" i="21"/>
  <c r="O379" i="21"/>
  <c r="H379" i="21"/>
  <c r="G379" i="21"/>
  <c r="N379" i="21"/>
  <c r="P379" i="21"/>
  <c r="N378" i="21"/>
  <c r="E378" i="21"/>
  <c r="P378" i="21"/>
  <c r="H378" i="21"/>
  <c r="G378" i="21"/>
  <c r="F378" i="21"/>
  <c r="O378" i="21"/>
  <c r="H377" i="21"/>
  <c r="G377" i="21"/>
  <c r="F377" i="21"/>
  <c r="E377" i="21"/>
  <c r="N377" i="21"/>
  <c r="O377" i="21"/>
  <c r="P377" i="21"/>
  <c r="H376" i="21"/>
  <c r="G376" i="21"/>
  <c r="E376" i="21"/>
  <c r="N376" i="21"/>
  <c r="F376" i="21"/>
  <c r="P376" i="21"/>
  <c r="O376" i="21"/>
  <c r="P375" i="21"/>
  <c r="H375" i="21"/>
  <c r="F375" i="21"/>
  <c r="O375" i="21"/>
  <c r="N375" i="21"/>
  <c r="G375" i="21"/>
  <c r="E375" i="21"/>
  <c r="N374" i="21"/>
  <c r="H374" i="21"/>
  <c r="E374" i="21"/>
  <c r="P374" i="21"/>
  <c r="O374" i="21"/>
  <c r="G374" i="21"/>
  <c r="F374" i="21"/>
  <c r="H373" i="21"/>
  <c r="G373" i="21"/>
  <c r="E373" i="21"/>
  <c r="P373" i="21"/>
  <c r="O373" i="21"/>
  <c r="N373" i="21"/>
  <c r="F373" i="21"/>
  <c r="H372" i="21"/>
  <c r="G372" i="21"/>
  <c r="F372" i="21"/>
  <c r="E372" i="21"/>
  <c r="N372" i="21"/>
  <c r="P372" i="21"/>
  <c r="O372" i="21"/>
  <c r="H371" i="21"/>
  <c r="G371" i="21"/>
  <c r="P371" i="21"/>
  <c r="F371" i="21"/>
  <c r="O371" i="21"/>
  <c r="E371" i="21"/>
  <c r="N371" i="21"/>
  <c r="N370" i="21"/>
  <c r="E370" i="21"/>
  <c r="H370" i="21"/>
  <c r="P370" i="21"/>
  <c r="F370" i="21"/>
  <c r="G370" i="21"/>
  <c r="O370" i="21"/>
  <c r="N369" i="21"/>
  <c r="H369" i="21"/>
  <c r="G369" i="21"/>
  <c r="P369" i="21"/>
  <c r="O369" i="21"/>
  <c r="E369" i="21"/>
  <c r="F369" i="21"/>
  <c r="F368" i="21"/>
  <c r="E368" i="21"/>
  <c r="P368" i="21"/>
  <c r="O368" i="21"/>
  <c r="N368" i="21"/>
  <c r="G368" i="21"/>
  <c r="H368" i="21"/>
  <c r="P367" i="21"/>
  <c r="O367" i="21"/>
  <c r="N367" i="21"/>
  <c r="H367" i="21"/>
  <c r="G367" i="21"/>
  <c r="E367" i="21"/>
  <c r="F367" i="21"/>
  <c r="H366" i="21"/>
  <c r="P366" i="21"/>
  <c r="O366" i="21"/>
  <c r="G366" i="21"/>
  <c r="F366" i="21"/>
  <c r="E366" i="21"/>
  <c r="N366" i="21"/>
  <c r="F365" i="21"/>
  <c r="P365" i="21"/>
  <c r="H365" i="21"/>
  <c r="G365" i="21"/>
  <c r="E365" i="21"/>
  <c r="O365" i="21"/>
  <c r="N365" i="21"/>
  <c r="H364" i="21"/>
  <c r="G364" i="21"/>
  <c r="F364" i="21"/>
  <c r="E364" i="21"/>
  <c r="P364" i="21"/>
  <c r="N364" i="21"/>
  <c r="O364" i="21"/>
  <c r="H363" i="21"/>
  <c r="G363" i="21"/>
  <c r="F363" i="21"/>
  <c r="O363" i="21"/>
  <c r="N363" i="21"/>
  <c r="E363" i="21"/>
  <c r="P363" i="21"/>
  <c r="N362" i="21"/>
  <c r="H362" i="21"/>
  <c r="F362" i="21"/>
  <c r="P362" i="21"/>
  <c r="G362" i="21"/>
  <c r="E362" i="21"/>
  <c r="O362" i="21"/>
  <c r="N361" i="21"/>
  <c r="F361" i="21"/>
  <c r="E361" i="21"/>
  <c r="H361" i="21"/>
  <c r="G361" i="21"/>
  <c r="O361" i="21"/>
  <c r="P361" i="21"/>
  <c r="H360" i="21"/>
  <c r="F360" i="21"/>
  <c r="N360" i="21"/>
  <c r="G360" i="21"/>
  <c r="E360" i="21"/>
  <c r="P360" i="21"/>
  <c r="O360" i="21"/>
  <c r="E359" i="21"/>
  <c r="H359" i="21"/>
  <c r="F359" i="21"/>
  <c r="O359" i="21"/>
  <c r="N359" i="21"/>
  <c r="G359" i="21"/>
  <c r="P359" i="21"/>
  <c r="H358" i="21"/>
  <c r="G358" i="21"/>
  <c r="F358" i="21"/>
  <c r="O358" i="21"/>
  <c r="E358" i="21"/>
  <c r="P358" i="21"/>
  <c r="N358" i="21"/>
  <c r="G357" i="21"/>
  <c r="F357" i="21"/>
  <c r="E357" i="21"/>
  <c r="O357" i="21"/>
  <c r="N357" i="21"/>
  <c r="P357" i="21"/>
  <c r="H357" i="21"/>
  <c r="N356" i="21"/>
  <c r="H356" i="21"/>
  <c r="O356" i="21"/>
  <c r="G356" i="21"/>
  <c r="F356" i="21"/>
  <c r="E356" i="21"/>
  <c r="P356" i="21"/>
  <c r="H355" i="21"/>
  <c r="G355" i="21"/>
  <c r="F355" i="21"/>
  <c r="E355" i="21"/>
  <c r="P355" i="21"/>
  <c r="O355" i="21"/>
  <c r="N355" i="21"/>
  <c r="E354" i="21"/>
  <c r="P354" i="21"/>
  <c r="O354" i="21"/>
  <c r="N354" i="21"/>
  <c r="G354" i="21"/>
  <c r="F354" i="21"/>
  <c r="H354" i="21"/>
  <c r="N353" i="21"/>
  <c r="H353" i="21"/>
  <c r="G353" i="21"/>
  <c r="F353" i="21"/>
  <c r="P353" i="21"/>
  <c r="E353" i="21"/>
  <c r="O353" i="21"/>
  <c r="H352" i="21"/>
  <c r="G352" i="21"/>
  <c r="F352" i="21"/>
  <c r="E352" i="21"/>
  <c r="N352" i="21"/>
  <c r="O352" i="21"/>
  <c r="P352" i="21"/>
  <c r="E351" i="21"/>
  <c r="O351" i="21"/>
  <c r="N351" i="21"/>
  <c r="G351" i="21"/>
  <c r="P351" i="21"/>
  <c r="H351" i="21"/>
  <c r="F351" i="21"/>
  <c r="N350" i="21"/>
  <c r="H350" i="21"/>
  <c r="G350" i="21"/>
  <c r="F350" i="21"/>
  <c r="E350" i="21"/>
  <c r="O350" i="21"/>
  <c r="P350" i="21"/>
  <c r="P349" i="21"/>
  <c r="O349" i="21"/>
  <c r="N349" i="21"/>
  <c r="H349" i="21"/>
  <c r="F349" i="21"/>
  <c r="E349" i="21"/>
  <c r="G349" i="21"/>
  <c r="O348" i="21"/>
  <c r="N348" i="21"/>
  <c r="H348" i="21"/>
  <c r="G348" i="21"/>
  <c r="F348" i="21"/>
  <c r="E348" i="21"/>
  <c r="P348" i="21"/>
  <c r="H347" i="21"/>
  <c r="G347" i="21"/>
  <c r="F347" i="21"/>
  <c r="E347" i="21"/>
  <c r="O347" i="21"/>
  <c r="P347" i="21"/>
  <c r="N347" i="21"/>
  <c r="P346" i="21"/>
  <c r="O346" i="21"/>
  <c r="N346" i="21"/>
  <c r="F346" i="21"/>
  <c r="H346" i="21"/>
  <c r="E346" i="21"/>
  <c r="G346" i="21"/>
  <c r="N345" i="21"/>
  <c r="H345" i="21"/>
  <c r="F345" i="21"/>
  <c r="E345" i="21"/>
  <c r="P345" i="21"/>
  <c r="O345" i="21"/>
  <c r="G345" i="21"/>
  <c r="H344" i="21"/>
  <c r="F344" i="21"/>
  <c r="E344" i="21"/>
  <c r="N344" i="21"/>
  <c r="G344" i="21"/>
  <c r="P344" i="21"/>
  <c r="O344" i="21"/>
  <c r="O343" i="21"/>
  <c r="N343" i="21"/>
  <c r="H343" i="21"/>
  <c r="G343" i="21"/>
  <c r="P343" i="21"/>
  <c r="F343" i="21"/>
  <c r="E343" i="21"/>
  <c r="E342" i="21"/>
  <c r="O342" i="21"/>
  <c r="N342" i="21"/>
  <c r="H342" i="21"/>
  <c r="F342" i="21"/>
  <c r="P342" i="21"/>
  <c r="G342" i="21"/>
  <c r="O341" i="21"/>
  <c r="N341" i="21"/>
  <c r="E341" i="21"/>
  <c r="F341" i="21"/>
  <c r="P341" i="21"/>
  <c r="G341" i="21"/>
  <c r="H341" i="21"/>
  <c r="P340" i="21"/>
  <c r="N340" i="21"/>
  <c r="O340" i="21"/>
  <c r="G340" i="21"/>
  <c r="F340" i="21"/>
  <c r="H340" i="21"/>
  <c r="E340" i="21"/>
  <c r="N339" i="21"/>
  <c r="H339" i="21"/>
  <c r="P339" i="21"/>
  <c r="G339" i="21"/>
  <c r="E339" i="21"/>
  <c r="O339" i="21"/>
  <c r="F339" i="21"/>
  <c r="E338" i="21"/>
  <c r="P338" i="21"/>
  <c r="G338" i="21"/>
  <c r="H338" i="21"/>
  <c r="F338" i="21"/>
  <c r="O338" i="21"/>
  <c r="N338" i="21"/>
  <c r="O337" i="21"/>
  <c r="N337" i="21"/>
  <c r="G337" i="21"/>
  <c r="E337" i="21"/>
  <c r="P337" i="21"/>
  <c r="H337" i="21"/>
  <c r="F337" i="21"/>
  <c r="N336" i="21"/>
  <c r="H336" i="21"/>
  <c r="G336" i="21"/>
  <c r="F336" i="21"/>
  <c r="P336" i="21"/>
  <c r="E336" i="21"/>
  <c r="O336" i="21"/>
  <c r="H335" i="21"/>
  <c r="G335" i="21"/>
  <c r="F335" i="21"/>
  <c r="E335" i="21"/>
  <c r="P335" i="21"/>
  <c r="O335" i="21"/>
  <c r="N335" i="21"/>
  <c r="G334" i="21"/>
  <c r="H334" i="21"/>
  <c r="F334" i="21"/>
  <c r="O334" i="21"/>
  <c r="E334" i="21"/>
  <c r="P334" i="21"/>
  <c r="N334" i="21"/>
  <c r="F333" i="21"/>
  <c r="G333" i="21"/>
  <c r="E333" i="21"/>
  <c r="O333" i="21"/>
  <c r="H333" i="21"/>
  <c r="P333" i="21"/>
  <c r="N333" i="21"/>
  <c r="O332" i="21"/>
  <c r="N332" i="21"/>
  <c r="F332" i="21"/>
  <c r="E332" i="21"/>
  <c r="H332" i="21"/>
  <c r="G332" i="21"/>
  <c r="P332" i="21"/>
  <c r="O331" i="21"/>
  <c r="P331" i="21"/>
  <c r="N331" i="21"/>
  <c r="H331" i="21"/>
  <c r="G331" i="21"/>
  <c r="F331" i="21"/>
  <c r="E331" i="21"/>
  <c r="E330" i="21"/>
  <c r="P330" i="21"/>
  <c r="H330" i="21"/>
  <c r="G330" i="21"/>
  <c r="O330" i="21"/>
  <c r="N330" i="21"/>
  <c r="F330" i="21"/>
  <c r="O329" i="21"/>
  <c r="N329" i="21"/>
  <c r="F329" i="21"/>
  <c r="P329" i="21"/>
  <c r="H329" i="21"/>
  <c r="E329" i="21"/>
  <c r="G329" i="21"/>
  <c r="N328" i="21"/>
  <c r="H328" i="21"/>
  <c r="G328" i="21"/>
  <c r="F328" i="21"/>
  <c r="E328" i="21"/>
  <c r="O328" i="21"/>
  <c r="P328" i="21"/>
  <c r="H327" i="21"/>
  <c r="E327" i="21"/>
  <c r="G327" i="21"/>
  <c r="N327" i="21"/>
  <c r="F327" i="21"/>
  <c r="P327" i="21"/>
  <c r="O327" i="21"/>
  <c r="E326" i="21"/>
  <c r="P326" i="21"/>
  <c r="O326" i="21"/>
  <c r="N326" i="21"/>
  <c r="H326" i="21"/>
  <c r="G326" i="21"/>
  <c r="F326" i="21"/>
  <c r="F325" i="21"/>
  <c r="E325" i="21"/>
  <c r="P325" i="21"/>
  <c r="N325" i="21"/>
  <c r="G325" i="21"/>
  <c r="O325" i="21"/>
  <c r="H325" i="21"/>
  <c r="G324" i="21"/>
  <c r="O324" i="21"/>
  <c r="P324" i="21"/>
  <c r="N324" i="21"/>
  <c r="H324" i="21"/>
  <c r="F324" i="21"/>
  <c r="E324" i="21"/>
  <c r="F323" i="21"/>
  <c r="E323" i="21"/>
  <c r="P323" i="21"/>
  <c r="O323" i="21"/>
  <c r="N323" i="21"/>
  <c r="H323" i="21"/>
  <c r="G323" i="21"/>
  <c r="F322" i="21"/>
  <c r="E322" i="21"/>
  <c r="P322" i="21"/>
  <c r="N322" i="21"/>
  <c r="H322" i="21"/>
  <c r="G322" i="21"/>
  <c r="O322" i="21"/>
  <c r="N321" i="21"/>
  <c r="O321" i="21"/>
  <c r="H321" i="21"/>
  <c r="G321" i="21"/>
  <c r="F321" i="21"/>
  <c r="E321" i="21"/>
  <c r="P321" i="21"/>
  <c r="O320" i="21"/>
  <c r="H320" i="21"/>
  <c r="G320" i="21"/>
  <c r="N320" i="21"/>
  <c r="E320" i="21"/>
  <c r="F320" i="21"/>
  <c r="P320" i="21"/>
  <c r="E319" i="21"/>
  <c r="P319" i="21"/>
  <c r="O319" i="21"/>
  <c r="N319" i="21"/>
  <c r="H319" i="21"/>
  <c r="G319" i="21"/>
  <c r="F319" i="21"/>
  <c r="O318" i="21"/>
  <c r="N318" i="21"/>
  <c r="G318" i="21"/>
  <c r="E318" i="21"/>
  <c r="H318" i="21"/>
  <c r="F318" i="21"/>
  <c r="P318" i="21"/>
  <c r="E317" i="21"/>
  <c r="O317" i="21"/>
  <c r="H317" i="21"/>
  <c r="F317" i="21"/>
  <c r="G317" i="21"/>
  <c r="P317" i="21"/>
  <c r="N317" i="21"/>
  <c r="P316" i="21"/>
  <c r="N316" i="21"/>
  <c r="O316" i="21"/>
  <c r="H316" i="21"/>
  <c r="G316" i="21"/>
  <c r="F316" i="21"/>
  <c r="E316" i="21"/>
  <c r="O315" i="21"/>
  <c r="N315" i="21"/>
  <c r="H315" i="21"/>
  <c r="E315" i="21"/>
  <c r="P315" i="21"/>
  <c r="G315" i="21"/>
  <c r="F315" i="21"/>
  <c r="N314" i="21"/>
  <c r="E314" i="21"/>
  <c r="O314" i="21"/>
  <c r="H314" i="21"/>
  <c r="G314" i="21"/>
  <c r="F314" i="21"/>
  <c r="P314" i="21"/>
  <c r="N313" i="21"/>
  <c r="G313" i="21"/>
  <c r="H313" i="21"/>
  <c r="F313" i="21"/>
  <c r="E313" i="21"/>
  <c r="O313" i="21"/>
  <c r="P313" i="21"/>
  <c r="O312" i="21"/>
  <c r="N312" i="21"/>
  <c r="F312" i="21"/>
  <c r="H312" i="21"/>
  <c r="P312" i="21"/>
  <c r="E312" i="21"/>
  <c r="G312" i="21"/>
  <c r="N311" i="21"/>
  <c r="H311" i="21"/>
  <c r="F311" i="21"/>
  <c r="E311" i="21"/>
  <c r="P311" i="21"/>
  <c r="O311" i="21"/>
  <c r="G311" i="21"/>
  <c r="P310" i="21"/>
  <c r="O310" i="21"/>
  <c r="N310" i="21"/>
  <c r="E310" i="21"/>
  <c r="H310" i="21"/>
  <c r="G310" i="21"/>
  <c r="F310" i="21"/>
  <c r="G309" i="21"/>
  <c r="E309" i="21"/>
  <c r="F309" i="21"/>
  <c r="H309" i="21"/>
  <c r="P309" i="21"/>
  <c r="N309" i="21"/>
  <c r="O309" i="21"/>
  <c r="O308" i="21"/>
  <c r="N308" i="21"/>
  <c r="H308" i="21"/>
  <c r="G308" i="21"/>
  <c r="P308" i="21"/>
  <c r="E308" i="21"/>
  <c r="F308" i="21"/>
  <c r="P307" i="21"/>
  <c r="O307" i="21"/>
  <c r="N307" i="21"/>
  <c r="G307" i="21"/>
  <c r="F307" i="21"/>
  <c r="E307" i="21"/>
  <c r="H307" i="21"/>
  <c r="N306" i="21"/>
  <c r="E306" i="21"/>
  <c r="O306" i="21"/>
  <c r="H306" i="21"/>
  <c r="P306" i="21"/>
  <c r="G306" i="21"/>
  <c r="F306" i="21"/>
  <c r="P305" i="21"/>
  <c r="O305" i="21"/>
  <c r="N305" i="21"/>
  <c r="E305" i="21"/>
  <c r="H305" i="21"/>
  <c r="G305" i="21"/>
  <c r="F305" i="21"/>
  <c r="H304" i="21"/>
  <c r="G304" i="21"/>
  <c r="E304" i="21"/>
  <c r="P304" i="21"/>
  <c r="N304" i="21"/>
  <c r="F304" i="21"/>
  <c r="O304" i="21"/>
  <c r="O303" i="21"/>
  <c r="H303" i="21"/>
  <c r="F303" i="21"/>
  <c r="E303" i="21"/>
  <c r="N303" i="21"/>
  <c r="P303" i="21"/>
  <c r="G303" i="21"/>
  <c r="G302" i="21"/>
  <c r="F302" i="21"/>
  <c r="E302" i="21"/>
  <c r="P302" i="21"/>
  <c r="O302" i="21"/>
  <c r="N302" i="21"/>
  <c r="H302" i="21"/>
  <c r="P301" i="21"/>
  <c r="O301" i="21"/>
  <c r="N301" i="21"/>
  <c r="H301" i="21"/>
  <c r="E301" i="21"/>
  <c r="G301" i="21"/>
  <c r="F301" i="21"/>
  <c r="O300" i="21"/>
  <c r="P300" i="21"/>
  <c r="N300" i="21"/>
  <c r="E300" i="21"/>
  <c r="H300" i="21"/>
  <c r="F300" i="21"/>
  <c r="G300" i="21"/>
  <c r="H299" i="21"/>
  <c r="F299" i="21"/>
  <c r="G299" i="21"/>
  <c r="P299" i="21"/>
  <c r="E299" i="21"/>
  <c r="N299" i="21"/>
  <c r="O299" i="21"/>
  <c r="O298" i="21"/>
  <c r="N298" i="21"/>
  <c r="H298" i="21"/>
  <c r="G298" i="21"/>
  <c r="F298" i="21"/>
  <c r="E298" i="21"/>
  <c r="P298" i="21"/>
  <c r="O297" i="21"/>
  <c r="N297" i="21"/>
  <c r="P297" i="21"/>
  <c r="H297" i="21"/>
  <c r="G297" i="21"/>
  <c r="E297" i="21"/>
  <c r="F297" i="21"/>
  <c r="P296" i="21"/>
  <c r="O296" i="21"/>
  <c r="E296" i="21"/>
  <c r="N296" i="21"/>
  <c r="H296" i="21"/>
  <c r="F296" i="21"/>
  <c r="G296" i="21"/>
  <c r="E295" i="21"/>
  <c r="P295" i="21"/>
  <c r="G295" i="21"/>
  <c r="H295" i="21"/>
  <c r="O295" i="21"/>
  <c r="F295" i="21"/>
  <c r="N295" i="21"/>
  <c r="H294" i="21"/>
  <c r="G294" i="21"/>
  <c r="F294" i="21"/>
  <c r="P294" i="21"/>
  <c r="E294" i="21"/>
  <c r="O294" i="21"/>
  <c r="N294" i="21"/>
  <c r="G293" i="21"/>
  <c r="F293" i="21"/>
  <c r="E293" i="21"/>
  <c r="O293" i="21"/>
  <c r="P293" i="21"/>
  <c r="N293" i="21"/>
  <c r="H293" i="21"/>
  <c r="H292" i="21"/>
  <c r="N292" i="21"/>
  <c r="F292" i="21"/>
  <c r="E292" i="21"/>
  <c r="O292" i="21"/>
  <c r="G292" i="21"/>
  <c r="P292" i="21"/>
  <c r="H291" i="21"/>
  <c r="G291" i="21"/>
  <c r="F291" i="21"/>
  <c r="E291" i="21"/>
  <c r="P291" i="21"/>
  <c r="N291" i="21"/>
  <c r="O291" i="21"/>
  <c r="O290" i="21"/>
  <c r="N290" i="21"/>
  <c r="H290" i="21"/>
  <c r="G290" i="21"/>
  <c r="E290" i="21"/>
  <c r="F290" i="21"/>
  <c r="P290" i="21"/>
  <c r="P289" i="21"/>
  <c r="O289" i="21"/>
  <c r="N289" i="21"/>
  <c r="G289" i="21"/>
  <c r="H289" i="21"/>
  <c r="F289" i="21"/>
  <c r="E289" i="21"/>
  <c r="O288" i="21"/>
  <c r="N288" i="21"/>
  <c r="G288" i="21"/>
  <c r="E288" i="21"/>
  <c r="H288" i="21"/>
  <c r="P288" i="21"/>
  <c r="F288" i="21"/>
  <c r="O287" i="21"/>
  <c r="N287" i="21"/>
  <c r="F287" i="21"/>
  <c r="H287" i="21"/>
  <c r="E287" i="21"/>
  <c r="G287" i="21"/>
  <c r="P287" i="21"/>
  <c r="P286" i="21"/>
  <c r="H286" i="21"/>
  <c r="G286" i="21"/>
  <c r="O286" i="21"/>
  <c r="N286" i="21"/>
  <c r="F286" i="21"/>
  <c r="E286" i="21"/>
  <c r="H285" i="21"/>
  <c r="G285" i="21"/>
  <c r="F285" i="21"/>
  <c r="E285" i="21"/>
  <c r="P285" i="21"/>
  <c r="O285" i="21"/>
  <c r="N285" i="21"/>
  <c r="O284" i="21"/>
  <c r="N284" i="21"/>
  <c r="E284" i="21"/>
  <c r="F284" i="21"/>
  <c r="H284" i="21"/>
  <c r="G284" i="21"/>
  <c r="P284" i="21"/>
  <c r="F283" i="21"/>
  <c r="E283" i="21"/>
  <c r="P283" i="21"/>
  <c r="O283" i="21"/>
  <c r="H283" i="21"/>
  <c r="G283" i="21"/>
  <c r="N283" i="21"/>
  <c r="F282" i="21"/>
  <c r="O282" i="21"/>
  <c r="H282" i="21"/>
  <c r="P282" i="21"/>
  <c r="G282" i="21"/>
  <c r="E282" i="21"/>
  <c r="N282" i="21"/>
  <c r="E281" i="21"/>
  <c r="P281" i="21"/>
  <c r="F281" i="21"/>
  <c r="O281" i="21"/>
  <c r="N281" i="21"/>
  <c r="H281" i="21"/>
  <c r="G281" i="21"/>
  <c r="N280" i="21"/>
  <c r="H280" i="21"/>
  <c r="G280" i="21"/>
  <c r="F280" i="21"/>
  <c r="E280" i="21"/>
  <c r="P280" i="21"/>
  <c r="O280" i="21"/>
  <c r="E279" i="21"/>
  <c r="P279" i="21"/>
  <c r="G279" i="21"/>
  <c r="O279" i="21"/>
  <c r="F279" i="21"/>
  <c r="N279" i="21"/>
  <c r="H279" i="21"/>
  <c r="H278" i="21"/>
  <c r="N278" i="21"/>
  <c r="F278" i="21"/>
  <c r="E278" i="21"/>
  <c r="P278" i="21"/>
  <c r="O278" i="21"/>
  <c r="G278" i="21"/>
  <c r="H277" i="21"/>
  <c r="G277" i="21"/>
  <c r="F277" i="21"/>
  <c r="P277" i="21"/>
  <c r="O277" i="21"/>
  <c r="N277" i="21"/>
  <c r="E277" i="21"/>
  <c r="H276" i="21"/>
  <c r="G276" i="21"/>
  <c r="E276" i="21"/>
  <c r="O276" i="21"/>
  <c r="F276" i="21"/>
  <c r="N276" i="21"/>
  <c r="P276" i="21"/>
  <c r="G275" i="21"/>
  <c r="F275" i="21"/>
  <c r="E275" i="21"/>
  <c r="P275" i="21"/>
  <c r="H275" i="21"/>
  <c r="O275" i="21"/>
  <c r="N275" i="21"/>
  <c r="H274" i="21"/>
  <c r="G274" i="21"/>
  <c r="E274" i="21"/>
  <c r="P274" i="21"/>
  <c r="O274" i="21"/>
  <c r="N274" i="21"/>
  <c r="F274" i="21"/>
  <c r="N273" i="21"/>
  <c r="P273" i="21"/>
  <c r="G273" i="21"/>
  <c r="O273" i="21"/>
  <c r="H273" i="21"/>
  <c r="E273" i="21"/>
  <c r="F273" i="21"/>
  <c r="E272" i="21"/>
  <c r="O272" i="21"/>
  <c r="H272" i="21"/>
  <c r="G272" i="21"/>
  <c r="F272" i="21"/>
  <c r="P272" i="21"/>
  <c r="N272" i="21"/>
  <c r="H271" i="21"/>
  <c r="G271" i="21"/>
  <c r="F271" i="21"/>
  <c r="E271" i="21"/>
  <c r="O271" i="21"/>
  <c r="P271" i="21"/>
  <c r="N271" i="21"/>
  <c r="H270" i="21"/>
  <c r="G270" i="21"/>
  <c r="E270" i="21"/>
  <c r="F270" i="21"/>
  <c r="P270" i="21"/>
  <c r="O270" i="21"/>
  <c r="N270" i="21"/>
  <c r="F269" i="21"/>
  <c r="E269" i="21"/>
  <c r="P269" i="21"/>
  <c r="N269" i="21"/>
  <c r="H269" i="21"/>
  <c r="O269" i="21"/>
  <c r="G269" i="21"/>
  <c r="O268" i="21"/>
  <c r="H268" i="21"/>
  <c r="G268" i="21"/>
  <c r="P268" i="21"/>
  <c r="E268" i="21"/>
  <c r="F268" i="21"/>
  <c r="N268" i="21"/>
  <c r="N267" i="21"/>
  <c r="H267" i="21"/>
  <c r="G267" i="21"/>
  <c r="F267" i="21"/>
  <c r="E267" i="21"/>
  <c r="P267" i="21"/>
  <c r="O267" i="21"/>
  <c r="H266" i="21"/>
  <c r="G266" i="21"/>
  <c r="E266" i="21"/>
  <c r="O266" i="21"/>
  <c r="F266" i="21"/>
  <c r="P266" i="21"/>
  <c r="N266" i="21"/>
  <c r="H265" i="21"/>
  <c r="F265" i="21"/>
  <c r="E265" i="21"/>
  <c r="G265" i="21"/>
  <c r="P265" i="21"/>
  <c r="O265" i="21"/>
  <c r="N265" i="21"/>
  <c r="H264" i="21"/>
  <c r="E264" i="21"/>
  <c r="P264" i="21"/>
  <c r="G264" i="21"/>
  <c r="F264" i="21"/>
  <c r="O264" i="21"/>
  <c r="N264" i="21"/>
  <c r="N263" i="21"/>
  <c r="H263" i="21"/>
  <c r="F263" i="21"/>
  <c r="G263" i="21"/>
  <c r="P263" i="21"/>
  <c r="O263" i="21"/>
  <c r="E263" i="21"/>
  <c r="H262" i="21"/>
  <c r="G262" i="21"/>
  <c r="F262" i="21"/>
  <c r="O262" i="21"/>
  <c r="E262" i="21"/>
  <c r="P262" i="21"/>
  <c r="N262" i="21"/>
  <c r="G22" i="21"/>
  <c r="F22" i="21"/>
  <c r="O22" i="21"/>
  <c r="P22" i="21"/>
  <c r="N22" i="21" s="1"/>
  <c r="F12" i="21"/>
  <c r="E20" i="21"/>
  <c r="S20" i="21"/>
  <c r="G13" i="21"/>
  <c r="AI381" i="20"/>
  <c r="AL19" i="21" l="1"/>
  <c r="S336" i="21"/>
  <c r="I372" i="21"/>
  <c r="J372" i="21" s="1"/>
  <c r="L372" i="21" s="1"/>
  <c r="S377" i="21"/>
  <c r="S349" i="21"/>
  <c r="S270" i="21"/>
  <c r="S272" i="21"/>
  <c r="S308" i="21"/>
  <c r="S322" i="21"/>
  <c r="S263" i="21"/>
  <c r="S282" i="21"/>
  <c r="S296" i="21"/>
  <c r="S301" i="21"/>
  <c r="S378" i="21"/>
  <c r="S314" i="21"/>
  <c r="S343" i="21"/>
  <c r="S273" i="21"/>
  <c r="S269" i="21"/>
  <c r="I277" i="21"/>
  <c r="K277" i="21" s="1"/>
  <c r="I305" i="21"/>
  <c r="J305" i="21" s="1"/>
  <c r="L305" i="21" s="1"/>
  <c r="S329" i="21"/>
  <c r="S356" i="21"/>
  <c r="S338" i="21"/>
  <c r="I373" i="21"/>
  <c r="K373" i="21" s="1"/>
  <c r="I371" i="21"/>
  <c r="J371" i="21" s="1"/>
  <c r="L371" i="21" s="1"/>
  <c r="S299" i="21"/>
  <c r="I320" i="21"/>
  <c r="K320" i="21" s="1"/>
  <c r="S315" i="21"/>
  <c r="I329" i="21"/>
  <c r="K329" i="21" s="1"/>
  <c r="S307" i="21"/>
  <c r="I322" i="21"/>
  <c r="J322" i="21" s="1"/>
  <c r="L322" i="21" s="1"/>
  <c r="S362" i="21"/>
  <c r="I293" i="21"/>
  <c r="K293" i="21" s="1"/>
  <c r="S292" i="21"/>
  <c r="I330" i="21"/>
  <c r="K330" i="21" s="1"/>
  <c r="S359" i="21"/>
  <c r="I376" i="21"/>
  <c r="K376" i="21" s="1"/>
  <c r="S381" i="21"/>
  <c r="S277" i="21"/>
  <c r="S305" i="21"/>
  <c r="S320" i="21"/>
  <c r="S373" i="21"/>
  <c r="I292" i="21"/>
  <c r="K292" i="21" s="1"/>
  <c r="I308" i="21"/>
  <c r="J308" i="21" s="1"/>
  <c r="L308" i="21" s="1"/>
  <c r="I310" i="21"/>
  <c r="J310" i="21" s="1"/>
  <c r="L310" i="21" s="1"/>
  <c r="I313" i="21"/>
  <c r="K313" i="21" s="1"/>
  <c r="S335" i="21"/>
  <c r="S347" i="21"/>
  <c r="I356" i="21"/>
  <c r="J356" i="21" s="1"/>
  <c r="L356" i="21" s="1"/>
  <c r="S371" i="21"/>
  <c r="AJ15" i="21"/>
  <c r="S341" i="21"/>
  <c r="S268" i="21"/>
  <c r="S280" i="21"/>
  <c r="S285" i="21"/>
  <c r="I289" i="21"/>
  <c r="K289" i="21" s="1"/>
  <c r="I366" i="21"/>
  <c r="K366" i="21" s="1"/>
  <c r="I306" i="21"/>
  <c r="K306" i="21" s="1"/>
  <c r="S316" i="21"/>
  <c r="S321" i="21"/>
  <c r="I340" i="21"/>
  <c r="K340" i="21" s="1"/>
  <c r="S281" i="21"/>
  <c r="S342" i="21"/>
  <c r="S306" i="21"/>
  <c r="S328" i="21"/>
  <c r="S366" i="21"/>
  <c r="S289" i="21"/>
  <c r="S346" i="21"/>
  <c r="I380" i="21"/>
  <c r="J380" i="21" s="1"/>
  <c r="L380" i="21" s="1"/>
  <c r="S340" i="21"/>
  <c r="S302" i="21"/>
  <c r="S288" i="21"/>
  <c r="I266" i="21"/>
  <c r="K266" i="21" s="1"/>
  <c r="I278" i="21"/>
  <c r="J278" i="21" s="1"/>
  <c r="L278" i="21" s="1"/>
  <c r="S287" i="21"/>
  <c r="S324" i="21"/>
  <c r="S266" i="21"/>
  <c r="I280" i="21"/>
  <c r="K280" i="21" s="1"/>
  <c r="I285" i="21"/>
  <c r="K285" i="21" s="1"/>
  <c r="I301" i="21"/>
  <c r="K301" i="21" s="1"/>
  <c r="I302" i="21"/>
  <c r="J302" i="21" s="1"/>
  <c r="L302" i="21" s="1"/>
  <c r="I318" i="21"/>
  <c r="J318" i="21" s="1"/>
  <c r="L318" i="21" s="1"/>
  <c r="I328" i="21"/>
  <c r="K328" i="21" s="1"/>
  <c r="I337" i="21"/>
  <c r="K337" i="21" s="1"/>
  <c r="S369" i="21"/>
  <c r="I378" i="21"/>
  <c r="K378" i="21" s="1"/>
  <c r="I381" i="21"/>
  <c r="K381" i="21" s="1"/>
  <c r="H22" i="21"/>
  <c r="E22" i="21" s="1"/>
  <c r="G23" i="21" s="1"/>
  <c r="H23" i="21" s="1"/>
  <c r="S303" i="21"/>
  <c r="I339" i="21"/>
  <c r="K339" i="21" s="1"/>
  <c r="I299" i="21"/>
  <c r="J299" i="21" s="1"/>
  <c r="L299" i="21" s="1"/>
  <c r="S344" i="21"/>
  <c r="S375" i="21"/>
  <c r="S370" i="21"/>
  <c r="I267" i="21"/>
  <c r="K267" i="21" s="1"/>
  <c r="I298" i="21"/>
  <c r="J298" i="21" s="1"/>
  <c r="L298" i="21" s="1"/>
  <c r="S300" i="21"/>
  <c r="S339" i="21"/>
  <c r="S267" i="21"/>
  <c r="I312" i="21"/>
  <c r="K312" i="21" s="1"/>
  <c r="S334" i="21"/>
  <c r="I338" i="21"/>
  <c r="J338" i="21" s="1"/>
  <c r="L338" i="21" s="1"/>
  <c r="I269" i="21"/>
  <c r="J269" i="21" s="1"/>
  <c r="L269" i="21" s="1"/>
  <c r="S293" i="21"/>
  <c r="I283" i="21"/>
  <c r="K283" i="21" s="1"/>
  <c r="I352" i="21"/>
  <c r="J352" i="21" s="1"/>
  <c r="L352" i="21" s="1"/>
  <c r="I364" i="21"/>
  <c r="J364" i="21" s="1"/>
  <c r="L364" i="21" s="1"/>
  <c r="I268" i="21"/>
  <c r="J268" i="21" s="1"/>
  <c r="L268" i="21" s="1"/>
  <c r="I365" i="21"/>
  <c r="K365" i="21" s="1"/>
  <c r="S350" i="21"/>
  <c r="S355" i="21"/>
  <c r="I345" i="21"/>
  <c r="J345" i="21" s="1"/>
  <c r="L345" i="21" s="1"/>
  <c r="S333" i="21"/>
  <c r="I357" i="21"/>
  <c r="K357" i="21" s="1"/>
  <c r="I270" i="21"/>
  <c r="J270" i="21" s="1"/>
  <c r="L270" i="21" s="1"/>
  <c r="S357" i="21"/>
  <c r="S265" i="21"/>
  <c r="I272" i="21"/>
  <c r="J272" i="21" s="1"/>
  <c r="L272" i="21" s="1"/>
  <c r="I294" i="21"/>
  <c r="J294" i="21" s="1"/>
  <c r="L294" i="21" s="1"/>
  <c r="I286" i="21"/>
  <c r="J286" i="21" s="1"/>
  <c r="L286" i="21" s="1"/>
  <c r="S294" i="21"/>
  <c r="I327" i="21"/>
  <c r="K327" i="21" s="1"/>
  <c r="S312" i="21"/>
  <c r="I370" i="21"/>
  <c r="K370" i="21" s="1"/>
  <c r="I291" i="21"/>
  <c r="J291" i="21" s="1"/>
  <c r="L291" i="21" s="1"/>
  <c r="S283" i="21"/>
  <c r="S286" i="21"/>
  <c r="S291" i="21"/>
  <c r="I317" i="21"/>
  <c r="J317" i="21" s="1"/>
  <c r="L317" i="21" s="1"/>
  <c r="S319" i="21"/>
  <c r="I341" i="21"/>
  <c r="J341" i="21" s="1"/>
  <c r="L341" i="21" s="1"/>
  <c r="S363" i="21"/>
  <c r="S365" i="21"/>
  <c r="P23" i="21"/>
  <c r="N23" i="21" s="1"/>
  <c r="O23" i="21"/>
  <c r="I271" i="21"/>
  <c r="S276" i="21"/>
  <c r="S290" i="21"/>
  <c r="S295" i="21"/>
  <c r="S297" i="21"/>
  <c r="I304" i="21"/>
  <c r="S311" i="21"/>
  <c r="I316" i="21"/>
  <c r="I321" i="21"/>
  <c r="S323" i="21"/>
  <c r="I350" i="21"/>
  <c r="I355" i="21"/>
  <c r="I360" i="21"/>
  <c r="S372" i="21"/>
  <c r="S271" i="21"/>
  <c r="I362" i="21"/>
  <c r="I309" i="21"/>
  <c r="I354" i="21"/>
  <c r="I379" i="21"/>
  <c r="I342" i="21"/>
  <c r="S354" i="21"/>
  <c r="I263" i="21"/>
  <c r="S284" i="21"/>
  <c r="I287" i="21"/>
  <c r="I296" i="21"/>
  <c r="S304" i="21"/>
  <c r="S309" i="21"/>
  <c r="I311" i="21"/>
  <c r="I315" i="21"/>
  <c r="S325" i="21"/>
  <c r="S330" i="21"/>
  <c r="S332" i="21"/>
  <c r="I333" i="21"/>
  <c r="I335" i="21"/>
  <c r="I347" i="21"/>
  <c r="I349" i="21"/>
  <c r="I351" i="21"/>
  <c r="S352" i="21"/>
  <c r="I359" i="21"/>
  <c r="S361" i="21"/>
  <c r="S364" i="21"/>
  <c r="S368" i="21"/>
  <c r="S376" i="21"/>
  <c r="I274" i="21"/>
  <c r="I275" i="21"/>
  <c r="S318" i="21"/>
  <c r="S275" i="21"/>
  <c r="I279" i="21"/>
  <c r="I284" i="21"/>
  <c r="S310" i="21"/>
  <c r="I323" i="21"/>
  <c r="S337" i="21"/>
  <c r="S380" i="21"/>
  <c r="I265" i="21"/>
  <c r="I282" i="21"/>
  <c r="I288" i="21"/>
  <c r="S313" i="21"/>
  <c r="I332" i="21"/>
  <c r="S351" i="21"/>
  <c r="I361" i="21"/>
  <c r="S279" i="21"/>
  <c r="S298" i="21"/>
  <c r="I300" i="21"/>
  <c r="I303" i="21"/>
  <c r="S317" i="21"/>
  <c r="I319" i="21"/>
  <c r="I324" i="21"/>
  <c r="I325" i="21"/>
  <c r="S327" i="21"/>
  <c r="I344" i="21"/>
  <c r="I346" i="21"/>
  <c r="I363" i="21"/>
  <c r="I367" i="21"/>
  <c r="I375" i="21"/>
  <c r="I262" i="21"/>
  <c r="I264" i="21"/>
  <c r="I276" i="21"/>
  <c r="S278" i="21"/>
  <c r="I295" i="21"/>
  <c r="I326" i="21"/>
  <c r="I331" i="21"/>
  <c r="I334" i="21"/>
  <c r="I343" i="21"/>
  <c r="I348" i="21"/>
  <c r="I353" i="21"/>
  <c r="I358" i="21"/>
  <c r="I368" i="21"/>
  <c r="I374" i="21"/>
  <c r="S262" i="21"/>
  <c r="S264" i="21"/>
  <c r="I273" i="21"/>
  <c r="S274" i="21"/>
  <c r="I281" i="21"/>
  <c r="I290" i="21"/>
  <c r="I297" i="21"/>
  <c r="I307" i="21"/>
  <c r="I314" i="21"/>
  <c r="S326" i="21"/>
  <c r="S331" i="21"/>
  <c r="I336" i="21"/>
  <c r="S345" i="21"/>
  <c r="S348" i="21"/>
  <c r="S353" i="21"/>
  <c r="S358" i="21"/>
  <c r="S360" i="21"/>
  <c r="S367" i="21"/>
  <c r="I369" i="21"/>
  <c r="S374" i="21"/>
  <c r="I377" i="21"/>
  <c r="S379" i="21"/>
  <c r="T286" i="21" l="1"/>
  <c r="T274" i="21"/>
  <c r="T337" i="21"/>
  <c r="T336" i="21"/>
  <c r="T350" i="21"/>
  <c r="J330" i="21"/>
  <c r="L330" i="21" s="1"/>
  <c r="T283" i="21"/>
  <c r="K372" i="21"/>
  <c r="T282" i="21"/>
  <c r="T378" i="21"/>
  <c r="K341" i="21"/>
  <c r="T315" i="21"/>
  <c r="T323" i="21"/>
  <c r="T292" i="21"/>
  <c r="T357" i="21"/>
  <c r="T313" i="21"/>
  <c r="K322" i="21"/>
  <c r="T322" i="21"/>
  <c r="T320" i="21"/>
  <c r="J277" i="21"/>
  <c r="L277" i="21" s="1"/>
  <c r="T344" i="21"/>
  <c r="K305" i="21"/>
  <c r="J378" i="21"/>
  <c r="L378" i="21" s="1"/>
  <c r="T309" i="21"/>
  <c r="T281" i="21"/>
  <c r="T308" i="21"/>
  <c r="T270" i="21"/>
  <c r="T379" i="21"/>
  <c r="T273" i="21"/>
  <c r="J373" i="21"/>
  <c r="L373" i="21" s="1"/>
  <c r="J329" i="21"/>
  <c r="L329" i="21" s="1"/>
  <c r="T297" i="21"/>
  <c r="T374" i="21"/>
  <c r="T367" i="21"/>
  <c r="T271" i="21"/>
  <c r="T360" i="21"/>
  <c r="T269" i="21"/>
  <c r="K356" i="21"/>
  <c r="T293" i="21"/>
  <c r="T351" i="21"/>
  <c r="T329" i="21"/>
  <c r="T264" i="21"/>
  <c r="K317" i="21"/>
  <c r="J283" i="21"/>
  <c r="L283" i="21" s="1"/>
  <c r="T356" i="21"/>
  <c r="T263" i="21"/>
  <c r="K371" i="21"/>
  <c r="J376" i="21"/>
  <c r="L376" i="21" s="1"/>
  <c r="T330" i="21"/>
  <c r="T301" i="21"/>
  <c r="T362" i="21"/>
  <c r="J289" i="21"/>
  <c r="L289" i="21" s="1"/>
  <c r="T316" i="21"/>
  <c r="K272" i="21"/>
  <c r="K364" i="21"/>
  <c r="K352" i="21"/>
  <c r="T370" i="21"/>
  <c r="J266" i="21"/>
  <c r="L266" i="21" s="1"/>
  <c r="K298" i="21"/>
  <c r="T300" i="21"/>
  <c r="T278" i="21"/>
  <c r="J340" i="21"/>
  <c r="L340" i="21" s="1"/>
  <c r="T317" i="21"/>
  <c r="T369" i="21"/>
  <c r="K318" i="21"/>
  <c r="T277" i="21"/>
  <c r="T321" i="21"/>
  <c r="J320" i="21"/>
  <c r="L320" i="21" s="1"/>
  <c r="T348" i="21"/>
  <c r="K308" i="21"/>
  <c r="T372" i="21"/>
  <c r="T366" i="21"/>
  <c r="T294" i="21"/>
  <c r="J313" i="21"/>
  <c r="L313" i="21" s="1"/>
  <c r="T290" i="21"/>
  <c r="K270" i="21"/>
  <c r="J301" i="21"/>
  <c r="L301" i="21" s="1"/>
  <c r="T363" i="21"/>
  <c r="J292" i="21"/>
  <c r="L292" i="21" s="1"/>
  <c r="J293" i="21"/>
  <c r="L293" i="21" s="1"/>
  <c r="T371" i="21"/>
  <c r="J366" i="21"/>
  <c r="L366" i="21" s="1"/>
  <c r="K310" i="21"/>
  <c r="T304" i="21"/>
  <c r="T307" i="21"/>
  <c r="T341" i="21"/>
  <c r="T268" i="21"/>
  <c r="T342" i="21"/>
  <c r="F23" i="21"/>
  <c r="I23" i="21" s="1"/>
  <c r="T325" i="21"/>
  <c r="J381" i="21"/>
  <c r="L381" i="21" s="1"/>
  <c r="T373" i="21"/>
  <c r="T347" i="21"/>
  <c r="T328" i="21"/>
  <c r="T335" i="21"/>
  <c r="T343" i="21"/>
  <c r="K278" i="21"/>
  <c r="K338" i="21"/>
  <c r="T298" i="21"/>
  <c r="K291" i="21"/>
  <c r="K380" i="21"/>
  <c r="K299" i="21"/>
  <c r="T289" i="21"/>
  <c r="T303" i="21"/>
  <c r="J306" i="21"/>
  <c r="L306" i="21" s="1"/>
  <c r="T312" i="21"/>
  <c r="T306" i="21"/>
  <c r="T319" i="21"/>
  <c r="T376" i="21"/>
  <c r="T302" i="21"/>
  <c r="J328" i="21"/>
  <c r="L328" i="21" s="1"/>
  <c r="T345" i="21"/>
  <c r="T358" i="21"/>
  <c r="K269" i="21"/>
  <c r="J267" i="21"/>
  <c r="L267" i="21" s="1"/>
  <c r="T340" i="21"/>
  <c r="K302" i="21"/>
  <c r="T326" i="21"/>
  <c r="J285" i="21"/>
  <c r="L285" i="21" s="1"/>
  <c r="K345" i="21"/>
  <c r="T353" i="21"/>
  <c r="T295" i="21"/>
  <c r="J339" i="21"/>
  <c r="L339" i="21" s="1"/>
  <c r="J312" i="21"/>
  <c r="L312" i="21" s="1"/>
  <c r="S22" i="21"/>
  <c r="T22" i="21" s="1"/>
  <c r="T267" i="21"/>
  <c r="J327" i="21"/>
  <c r="L327" i="21" s="1"/>
  <c r="T355" i="21"/>
  <c r="T287" i="21"/>
  <c r="J370" i="21"/>
  <c r="L370" i="21" s="1"/>
  <c r="T279" i="21"/>
  <c r="T364" i="21"/>
  <c r="J280" i="21"/>
  <c r="L280" i="21" s="1"/>
  <c r="T334" i="21"/>
  <c r="K286" i="21"/>
  <c r="T288" i="21"/>
  <c r="T296" i="21"/>
  <c r="K268" i="21"/>
  <c r="T266" i="21"/>
  <c r="T310" i="21"/>
  <c r="J357" i="21"/>
  <c r="L357" i="21" s="1"/>
  <c r="J337" i="21"/>
  <c r="L337" i="21" s="1"/>
  <c r="T339" i="21"/>
  <c r="T272" i="21"/>
  <c r="T284" i="21"/>
  <c r="I22" i="21"/>
  <c r="K22" i="21" s="1"/>
  <c r="K294" i="21"/>
  <c r="J365" i="21"/>
  <c r="L365" i="21" s="1"/>
  <c r="T331" i="21"/>
  <c r="T275" i="21"/>
  <c r="E23" i="21"/>
  <c r="G24" i="21" s="1"/>
  <c r="T285" i="21"/>
  <c r="T352" i="21"/>
  <c r="T346" i="21"/>
  <c r="O24" i="21"/>
  <c r="P24" i="21"/>
  <c r="N24" i="21" s="1"/>
  <c r="T338" i="21"/>
  <c r="T276" i="21"/>
  <c r="T314" i="21"/>
  <c r="K264" i="21"/>
  <c r="J264" i="21"/>
  <c r="L264" i="21" s="1"/>
  <c r="K265" i="21"/>
  <c r="J265" i="21"/>
  <c r="L265" i="21" s="1"/>
  <c r="T361" i="21"/>
  <c r="K333" i="21"/>
  <c r="J333" i="21"/>
  <c r="L333" i="21" s="1"/>
  <c r="K296" i="21"/>
  <c r="J296" i="21"/>
  <c r="L296" i="21" s="1"/>
  <c r="K316" i="21"/>
  <c r="J316" i="21"/>
  <c r="L316" i="21" s="1"/>
  <c r="K300" i="21"/>
  <c r="J300" i="21"/>
  <c r="L300" i="21" s="1"/>
  <c r="K326" i="21"/>
  <c r="J326" i="21"/>
  <c r="L326" i="21" s="1"/>
  <c r="J275" i="21"/>
  <c r="L275" i="21" s="1"/>
  <c r="K275" i="21"/>
  <c r="K359" i="21"/>
  <c r="J359" i="21"/>
  <c r="L359" i="21" s="1"/>
  <c r="T332" i="21"/>
  <c r="K287" i="21"/>
  <c r="J287" i="21"/>
  <c r="L287" i="21" s="1"/>
  <c r="T280" i="21"/>
  <c r="K362" i="21"/>
  <c r="J362" i="21"/>
  <c r="L362" i="21" s="1"/>
  <c r="T324" i="21"/>
  <c r="T311" i="21"/>
  <c r="J331" i="21"/>
  <c r="L331" i="21" s="1"/>
  <c r="K331" i="21"/>
  <c r="K367" i="21"/>
  <c r="J367" i="21"/>
  <c r="L367" i="21" s="1"/>
  <c r="K369" i="21"/>
  <c r="J369" i="21"/>
  <c r="L369" i="21" s="1"/>
  <c r="K346" i="21"/>
  <c r="J346" i="21"/>
  <c r="L346" i="21" s="1"/>
  <c r="T318" i="21"/>
  <c r="K274" i="21"/>
  <c r="J274" i="21"/>
  <c r="L274" i="21" s="1"/>
  <c r="K354" i="21"/>
  <c r="J354" i="21"/>
  <c r="L354" i="21" s="1"/>
  <c r="T359" i="21"/>
  <c r="J304" i="21"/>
  <c r="L304" i="21" s="1"/>
  <c r="K304" i="21"/>
  <c r="K336" i="21"/>
  <c r="J336" i="21"/>
  <c r="L336" i="21" s="1"/>
  <c r="T299" i="21"/>
  <c r="J377" i="21"/>
  <c r="L377" i="21" s="1"/>
  <c r="K377" i="21"/>
  <c r="T380" i="21"/>
  <c r="K314" i="21"/>
  <c r="J314" i="21"/>
  <c r="L314" i="21" s="1"/>
  <c r="J307" i="21"/>
  <c r="L307" i="21" s="1"/>
  <c r="K307" i="21"/>
  <c r="J358" i="21"/>
  <c r="L358" i="21" s="1"/>
  <c r="K358" i="21"/>
  <c r="J295" i="21"/>
  <c r="L295" i="21" s="1"/>
  <c r="K295" i="21"/>
  <c r="J344" i="21"/>
  <c r="L344" i="21" s="1"/>
  <c r="K344" i="21"/>
  <c r="T305" i="21"/>
  <c r="T349" i="21"/>
  <c r="J309" i="21"/>
  <c r="L309" i="21" s="1"/>
  <c r="K309" i="21"/>
  <c r="K321" i="21"/>
  <c r="J321" i="21"/>
  <c r="L321" i="21" s="1"/>
  <c r="K368" i="21"/>
  <c r="J368" i="21"/>
  <c r="L368" i="21" s="1"/>
  <c r="T365" i="21"/>
  <c r="K363" i="21"/>
  <c r="J363" i="21"/>
  <c r="L363" i="21" s="1"/>
  <c r="K297" i="21"/>
  <c r="J297" i="21"/>
  <c r="L297" i="21" s="1"/>
  <c r="K353" i="21"/>
  <c r="J353" i="21"/>
  <c r="L353" i="21" s="1"/>
  <c r="T291" i="21"/>
  <c r="T327" i="21"/>
  <c r="T375" i="21"/>
  <c r="T354" i="21"/>
  <c r="T377" i="21"/>
  <c r="S23" i="21"/>
  <c r="K303" i="21"/>
  <c r="J303" i="21"/>
  <c r="L303" i="21" s="1"/>
  <c r="K374" i="21"/>
  <c r="J374" i="21"/>
  <c r="L374" i="21" s="1"/>
  <c r="K271" i="21"/>
  <c r="J271" i="21"/>
  <c r="L271" i="21" s="1"/>
  <c r="K290" i="21"/>
  <c r="J290" i="21"/>
  <c r="L290" i="21" s="1"/>
  <c r="K325" i="21"/>
  <c r="J325" i="21"/>
  <c r="L325" i="21" s="1"/>
  <c r="K284" i="21"/>
  <c r="J284" i="21"/>
  <c r="L284" i="21" s="1"/>
  <c r="T265" i="21"/>
  <c r="K263" i="21"/>
  <c r="J263" i="21"/>
  <c r="L263" i="21" s="1"/>
  <c r="K281" i="21"/>
  <c r="J281" i="21"/>
  <c r="L281" i="21" s="1"/>
  <c r="J351" i="21"/>
  <c r="L351" i="21" s="1"/>
  <c r="K351" i="21"/>
  <c r="K315" i="21"/>
  <c r="J315" i="21"/>
  <c r="L315" i="21" s="1"/>
  <c r="T381" i="21"/>
  <c r="K375" i="21"/>
  <c r="J375" i="21"/>
  <c r="L375" i="21" s="1"/>
  <c r="J348" i="21"/>
  <c r="L348" i="21" s="1"/>
  <c r="K348" i="21"/>
  <c r="K343" i="21"/>
  <c r="J343" i="21"/>
  <c r="L343" i="21" s="1"/>
  <c r="K324" i="21"/>
  <c r="J324" i="21"/>
  <c r="L324" i="21" s="1"/>
  <c r="K319" i="21"/>
  <c r="J319" i="21"/>
  <c r="L319" i="21" s="1"/>
  <c r="K361" i="21"/>
  <c r="J361" i="21"/>
  <c r="L361" i="21" s="1"/>
  <c r="K288" i="21"/>
  <c r="J288" i="21"/>
  <c r="L288" i="21" s="1"/>
  <c r="K279" i="21"/>
  <c r="J279" i="21"/>
  <c r="L279" i="21" s="1"/>
  <c r="T368" i="21"/>
  <c r="J349" i="21"/>
  <c r="L349" i="21" s="1"/>
  <c r="K349" i="21"/>
  <c r="K311" i="21"/>
  <c r="J311" i="21"/>
  <c r="L311" i="21" s="1"/>
  <c r="K342" i="21"/>
  <c r="J342" i="21"/>
  <c r="L342" i="21" s="1"/>
  <c r="K360" i="21"/>
  <c r="J360" i="21"/>
  <c r="L360" i="21" s="1"/>
  <c r="K334" i="21"/>
  <c r="J334" i="21"/>
  <c r="L334" i="21" s="1"/>
  <c r="K350" i="21"/>
  <c r="J350" i="21"/>
  <c r="L350" i="21" s="1"/>
  <c r="K262" i="21"/>
  <c r="J262" i="21"/>
  <c r="L262" i="21" s="1"/>
  <c r="K332" i="21"/>
  <c r="J332" i="21"/>
  <c r="L332" i="21" s="1"/>
  <c r="K335" i="21"/>
  <c r="J335" i="21"/>
  <c r="L335" i="21" s="1"/>
  <c r="K273" i="21"/>
  <c r="J273" i="21"/>
  <c r="L273" i="21" s="1"/>
  <c r="J276" i="21"/>
  <c r="L276" i="21" s="1"/>
  <c r="K276" i="21"/>
  <c r="K282" i="21"/>
  <c r="J282" i="21"/>
  <c r="L282" i="21" s="1"/>
  <c r="K323" i="21"/>
  <c r="J323" i="21"/>
  <c r="L323" i="21" s="1"/>
  <c r="K347" i="21"/>
  <c r="J347" i="21"/>
  <c r="L347" i="21" s="1"/>
  <c r="T333" i="21"/>
  <c r="J379" i="21"/>
  <c r="L379" i="21" s="1"/>
  <c r="K379" i="21"/>
  <c r="K355" i="21"/>
  <c r="J355" i="21"/>
  <c r="L355" i="21" s="1"/>
  <c r="D381" i="20"/>
  <c r="R381" i="20" s="1"/>
  <c r="V381" i="20"/>
  <c r="W381" i="20"/>
  <c r="J23" i="21" l="1"/>
  <c r="L23" i="21" s="1"/>
  <c r="K23" i="21"/>
  <c r="T23" i="21"/>
  <c r="J22" i="21"/>
  <c r="L22" i="21" s="1"/>
  <c r="U378" i="21"/>
  <c r="AB378" i="21" s="1"/>
  <c r="U373" i="21"/>
  <c r="AB373" i="21" s="1"/>
  <c r="F24" i="21"/>
  <c r="U348" i="21"/>
  <c r="Z348" i="21" s="1"/>
  <c r="U350" i="21"/>
  <c r="AB350" i="21" s="1"/>
  <c r="U326" i="21"/>
  <c r="Z326" i="21" s="1"/>
  <c r="U340" i="21"/>
  <c r="Z340" i="21" s="1"/>
  <c r="U360" i="21"/>
  <c r="AB360" i="21" s="1"/>
  <c r="U334" i="21"/>
  <c r="AB334" i="21" s="1"/>
  <c r="U366" i="21"/>
  <c r="Z366" i="21" s="1"/>
  <c r="U297" i="21"/>
  <c r="AB297" i="21" s="1"/>
  <c r="U301" i="21"/>
  <c r="AB301" i="21" s="1"/>
  <c r="U275" i="21"/>
  <c r="AB275" i="21" s="1"/>
  <c r="U284" i="21"/>
  <c r="AB284" i="21" s="1"/>
  <c r="U379" i="21"/>
  <c r="AB379" i="21" s="1"/>
  <c r="U271" i="21"/>
  <c r="AB271" i="21" s="1"/>
  <c r="U331" i="21"/>
  <c r="AB331" i="21" s="1"/>
  <c r="U371" i="21"/>
  <c r="AB371" i="21" s="1"/>
  <c r="U367" i="21"/>
  <c r="Z367" i="21" s="1"/>
  <c r="U339" i="21"/>
  <c r="AB339" i="21" s="1"/>
  <c r="U356" i="21"/>
  <c r="Z356" i="21" s="1"/>
  <c r="U329" i="21"/>
  <c r="Z329" i="21" s="1"/>
  <c r="U300" i="21"/>
  <c r="AB300" i="21" s="1"/>
  <c r="U320" i="21"/>
  <c r="Z320" i="21" s="1"/>
  <c r="U351" i="21"/>
  <c r="Z351" i="21" s="1"/>
  <c r="U286" i="21"/>
  <c r="AB286" i="21" s="1"/>
  <c r="U363" i="21"/>
  <c r="AB363" i="21" s="1"/>
  <c r="U369" i="21"/>
  <c r="Z369" i="21" s="1"/>
  <c r="X381" i="20"/>
  <c r="P25" i="21"/>
  <c r="N25" i="21" s="1"/>
  <c r="O25" i="21"/>
  <c r="U346" i="21"/>
  <c r="U265" i="21"/>
  <c r="U328" i="21"/>
  <c r="U314" i="21"/>
  <c r="H24" i="21"/>
  <c r="S24" i="21" s="1"/>
  <c r="T24" i="21" s="1"/>
  <c r="U281" i="21"/>
  <c r="U279" i="21"/>
  <c r="U313" i="21"/>
  <c r="U361" i="21"/>
  <c r="U276" i="21"/>
  <c r="U305" i="21"/>
  <c r="U289" i="21"/>
  <c r="U292" i="21"/>
  <c r="U298" i="21"/>
  <c r="U293" i="21"/>
  <c r="U267" i="21"/>
  <c r="U359" i="21"/>
  <c r="U318" i="21"/>
  <c r="U311" i="21"/>
  <c r="U310" i="21"/>
  <c r="U263" i="21"/>
  <c r="U324" i="21"/>
  <c r="U272" i="21"/>
  <c r="U266" i="21"/>
  <c r="U285" i="21"/>
  <c r="Y381" i="21"/>
  <c r="Y380" i="21" s="1"/>
  <c r="Y379" i="21" s="1"/>
  <c r="Y378" i="21" s="1"/>
  <c r="Y377" i="21" s="1"/>
  <c r="Y376" i="21" s="1"/>
  <c r="Y375" i="21" s="1"/>
  <c r="Y374" i="21" s="1"/>
  <c r="Y373" i="21" s="1"/>
  <c r="Y372" i="21" s="1"/>
  <c r="Y371" i="21" s="1"/>
  <c r="Y370" i="21" s="1"/>
  <c r="Y369" i="21" s="1"/>
  <c r="Y368" i="21" s="1"/>
  <c r="Y367" i="21" s="1"/>
  <c r="Y366" i="21" s="1"/>
  <c r="Y365" i="21" s="1"/>
  <c r="Y364" i="21" s="1"/>
  <c r="Y363" i="21" s="1"/>
  <c r="Y362" i="21" s="1"/>
  <c r="Y361" i="21" s="1"/>
  <c r="Y360" i="21" s="1"/>
  <c r="Y359" i="21" s="1"/>
  <c r="Y358" i="21" s="1"/>
  <c r="Y357" i="21" s="1"/>
  <c r="Y356" i="21" s="1"/>
  <c r="Y355" i="21" s="1"/>
  <c r="Y354" i="21" s="1"/>
  <c r="Y353" i="21" s="1"/>
  <c r="Y352" i="21" s="1"/>
  <c r="Y351" i="21" s="1"/>
  <c r="Y350" i="21" s="1"/>
  <c r="Y349" i="21" s="1"/>
  <c r="Y348" i="21" s="1"/>
  <c r="Y347" i="21" s="1"/>
  <c r="Y346" i="21" s="1"/>
  <c r="Y345" i="21" s="1"/>
  <c r="Y344" i="21" s="1"/>
  <c r="Y343" i="21" s="1"/>
  <c r="Y342" i="21" s="1"/>
  <c r="Y341" i="21" s="1"/>
  <c r="Y340" i="21" s="1"/>
  <c r="Y339" i="21" s="1"/>
  <c r="Y338" i="21" s="1"/>
  <c r="Y337" i="21" s="1"/>
  <c r="Y336" i="21" s="1"/>
  <c r="Y335" i="21" s="1"/>
  <c r="Y334" i="21" s="1"/>
  <c r="Y333" i="21" s="1"/>
  <c r="Y332" i="21" s="1"/>
  <c r="Y331" i="21" s="1"/>
  <c r="Y330" i="21" s="1"/>
  <c r="Y329" i="21" s="1"/>
  <c r="Y328" i="21" s="1"/>
  <c r="Y327" i="21" s="1"/>
  <c r="Y326" i="21" s="1"/>
  <c r="Y325" i="21" s="1"/>
  <c r="Y324" i="21" s="1"/>
  <c r="Y323" i="21" s="1"/>
  <c r="Y322" i="21" s="1"/>
  <c r="Y321" i="21" s="1"/>
  <c r="Y320" i="21" s="1"/>
  <c r="Y319" i="21" s="1"/>
  <c r="Y318" i="21" s="1"/>
  <c r="Y317" i="21" s="1"/>
  <c r="Y316" i="21" s="1"/>
  <c r="Y315" i="21" s="1"/>
  <c r="Y314" i="21" s="1"/>
  <c r="Y313" i="21" s="1"/>
  <c r="Y312" i="21" s="1"/>
  <c r="Y311" i="21" s="1"/>
  <c r="Y310" i="21" s="1"/>
  <c r="Y309" i="21" s="1"/>
  <c r="Y308" i="21" s="1"/>
  <c r="Y307" i="21" s="1"/>
  <c r="Y306" i="21" s="1"/>
  <c r="Y305" i="21" s="1"/>
  <c r="Y304" i="21" s="1"/>
  <c r="Y303" i="21" s="1"/>
  <c r="Y302" i="21" s="1"/>
  <c r="Y301" i="21" s="1"/>
  <c r="Y300" i="21" s="1"/>
  <c r="Y299" i="21" s="1"/>
  <c r="Y298" i="21" s="1"/>
  <c r="Y297" i="21" s="1"/>
  <c r="Y296" i="21" s="1"/>
  <c r="Y295" i="21" s="1"/>
  <c r="Y294" i="21" s="1"/>
  <c r="Y293" i="21" s="1"/>
  <c r="Y292" i="21" s="1"/>
  <c r="Y291" i="21" s="1"/>
  <c r="Y290" i="21" s="1"/>
  <c r="Y289" i="21" s="1"/>
  <c r="Y288" i="21" s="1"/>
  <c r="Y287" i="21" s="1"/>
  <c r="Y286" i="21" s="1"/>
  <c r="Y285" i="21" s="1"/>
  <c r="Y284" i="21" s="1"/>
  <c r="Y283" i="21" s="1"/>
  <c r="Y282" i="21" s="1"/>
  <c r="Y281" i="21" s="1"/>
  <c r="Y280" i="21" s="1"/>
  <c r="Y279" i="21" s="1"/>
  <c r="Y278" i="21" s="1"/>
  <c r="Y277" i="21" s="1"/>
  <c r="Y276" i="21" s="1"/>
  <c r="Y275" i="21" s="1"/>
  <c r="Y274" i="21" s="1"/>
  <c r="Y273" i="21" s="1"/>
  <c r="Y272" i="21" s="1"/>
  <c r="Y271" i="21" s="1"/>
  <c r="Y270" i="21" s="1"/>
  <c r="Y269" i="21" s="1"/>
  <c r="Y268" i="21" s="1"/>
  <c r="Y267" i="21" s="1"/>
  <c r="Y266" i="21" s="1"/>
  <c r="Y265" i="21" s="1"/>
  <c r="Y264" i="21" s="1"/>
  <c r="Y263" i="21" s="1"/>
  <c r="U381" i="21"/>
  <c r="U296" i="21"/>
  <c r="U277" i="21"/>
  <c r="U325" i="21"/>
  <c r="U344" i="21"/>
  <c r="U338" i="21"/>
  <c r="U282" i="21"/>
  <c r="U332" i="21"/>
  <c r="U323" i="21"/>
  <c r="U342" i="21"/>
  <c r="U377" i="21"/>
  <c r="U365" i="21"/>
  <c r="U268" i="21"/>
  <c r="U302" i="21"/>
  <c r="U303" i="21"/>
  <c r="U355" i="21"/>
  <c r="U336" i="21"/>
  <c r="U349" i="21"/>
  <c r="U294" i="21"/>
  <c r="U273" i="21"/>
  <c r="U278" i="21"/>
  <c r="U319" i="21"/>
  <c r="U264" i="21"/>
  <c r="U295" i="21"/>
  <c r="U327" i="21"/>
  <c r="U374" i="21"/>
  <c r="U370" i="21"/>
  <c r="U335" i="21"/>
  <c r="U304" i="21"/>
  <c r="U321" i="21"/>
  <c r="U283" i="21"/>
  <c r="U306" i="21"/>
  <c r="U345" i="21"/>
  <c r="U333" i="21"/>
  <c r="U288" i="21"/>
  <c r="U353" i="21"/>
  <c r="U354" i="21"/>
  <c r="U291" i="21"/>
  <c r="U315" i="21"/>
  <c r="U322" i="21"/>
  <c r="U290" i="21"/>
  <c r="U270" i="21"/>
  <c r="U343" i="21"/>
  <c r="U299" i="21"/>
  <c r="U358" i="21"/>
  <c r="U352" i="21"/>
  <c r="U375" i="21"/>
  <c r="U347" i="21"/>
  <c r="U341" i="21"/>
  <c r="U287" i="21"/>
  <c r="U362" i="21"/>
  <c r="U309" i="21"/>
  <c r="U317" i="21"/>
  <c r="U307" i="21"/>
  <c r="U368" i="21"/>
  <c r="U274" i="21"/>
  <c r="U364" i="21"/>
  <c r="U376" i="21"/>
  <c r="U372" i="21"/>
  <c r="U337" i="21"/>
  <c r="U380" i="21"/>
  <c r="U330" i="21"/>
  <c r="U312" i="21"/>
  <c r="U308" i="21"/>
  <c r="U280" i="21"/>
  <c r="U269" i="21"/>
  <c r="U316" i="21"/>
  <c r="U357" i="21"/>
  <c r="AI380" i="20"/>
  <c r="AB326" i="21" l="1"/>
  <c r="AB367" i="21"/>
  <c r="Z378" i="21"/>
  <c r="AB340" i="21"/>
  <c r="Z373" i="21"/>
  <c r="Z360" i="21"/>
  <c r="AB348" i="21"/>
  <c r="Z350" i="21"/>
  <c r="Z331" i="21"/>
  <c r="AB329" i="21"/>
  <c r="AB351" i="21"/>
  <c r="Z334" i="21"/>
  <c r="Z286" i="21"/>
  <c r="AB366" i="21"/>
  <c r="Z275" i="21"/>
  <c r="Z297" i="21"/>
  <c r="Z379" i="21"/>
  <c r="Z339" i="21"/>
  <c r="AB320" i="21"/>
  <c r="Z363" i="21"/>
  <c r="AB369" i="21"/>
  <c r="Z301" i="21"/>
  <c r="Z300" i="21"/>
  <c r="Z271" i="21"/>
  <c r="AB356" i="21"/>
  <c r="Z371" i="21"/>
  <c r="Z284" i="21"/>
  <c r="O26" i="21"/>
  <c r="P26" i="21"/>
  <c r="N26" i="21" s="1"/>
  <c r="Z304" i="21"/>
  <c r="AB304" i="21"/>
  <c r="Z268" i="21"/>
  <c r="AB268" i="21"/>
  <c r="Z359" i="21"/>
  <c r="AB359" i="21"/>
  <c r="Z270" i="21"/>
  <c r="AB270" i="21"/>
  <c r="Z317" i="21"/>
  <c r="AB317" i="21"/>
  <c r="AB358" i="21"/>
  <c r="Z358" i="21"/>
  <c r="AB290" i="21"/>
  <c r="Z290" i="21"/>
  <c r="Z335" i="21"/>
  <c r="AB335" i="21"/>
  <c r="AB273" i="21"/>
  <c r="Z273" i="21"/>
  <c r="AB365" i="21"/>
  <c r="Z365" i="21"/>
  <c r="AB381" i="21"/>
  <c r="Z381" i="21"/>
  <c r="AB314" i="21"/>
  <c r="Z314" i="21"/>
  <c r="AB309" i="21"/>
  <c r="Z309" i="21"/>
  <c r="AB315" i="21"/>
  <c r="Z315" i="21"/>
  <c r="AB349" i="21"/>
  <c r="Z349" i="21"/>
  <c r="AB338" i="21"/>
  <c r="Z338" i="21"/>
  <c r="I24" i="21"/>
  <c r="AB267" i="21"/>
  <c r="Z267" i="21"/>
  <c r="AB276" i="21"/>
  <c r="Z276" i="21"/>
  <c r="Z333" i="21"/>
  <c r="AB333" i="21"/>
  <c r="AB380" i="21"/>
  <c r="Z380" i="21"/>
  <c r="Z370" i="21"/>
  <c r="AB370" i="21"/>
  <c r="AB337" i="21"/>
  <c r="Z337" i="21"/>
  <c r="AB327" i="21"/>
  <c r="Z327" i="21"/>
  <c r="AB377" i="21"/>
  <c r="Z377" i="21"/>
  <c r="Z285" i="21"/>
  <c r="AB285" i="21"/>
  <c r="AB263" i="21"/>
  <c r="Z263" i="21"/>
  <c r="Z293" i="21"/>
  <c r="AB293" i="21"/>
  <c r="AB352" i="21"/>
  <c r="Z352" i="21"/>
  <c r="Z322" i="21"/>
  <c r="AB322" i="21"/>
  <c r="Z374" i="21"/>
  <c r="AB374" i="21"/>
  <c r="AB266" i="21"/>
  <c r="Z266" i="21"/>
  <c r="AB310" i="21"/>
  <c r="Z310" i="21"/>
  <c r="Z298" i="21"/>
  <c r="AB298" i="21"/>
  <c r="Z328" i="21"/>
  <c r="AB328" i="21"/>
  <c r="E24" i="21"/>
  <c r="AB307" i="21"/>
  <c r="Z307" i="21"/>
  <c r="AB299" i="21"/>
  <c r="Z299" i="21"/>
  <c r="Z306" i="21"/>
  <c r="AB306" i="21"/>
  <c r="Z292" i="21"/>
  <c r="AB292" i="21"/>
  <c r="AB361" i="21"/>
  <c r="Z361" i="21"/>
  <c r="AB265" i="21"/>
  <c r="Z265" i="21"/>
  <c r="AB357" i="21"/>
  <c r="Z357" i="21"/>
  <c r="Z287" i="21"/>
  <c r="AB287" i="21"/>
  <c r="Z344" i="21"/>
  <c r="AB344" i="21"/>
  <c r="AB354" i="21"/>
  <c r="Z354" i="21"/>
  <c r="Z342" i="21"/>
  <c r="AB342" i="21"/>
  <c r="AB324" i="21"/>
  <c r="Z324" i="21"/>
  <c r="AB281" i="21"/>
  <c r="Z281" i="21"/>
  <c r="AB330" i="21"/>
  <c r="Z330" i="21"/>
  <c r="AB282" i="21"/>
  <c r="Z282" i="21"/>
  <c r="AB291" i="21"/>
  <c r="Z291" i="21"/>
  <c r="AB362" i="21"/>
  <c r="Z362" i="21"/>
  <c r="Z272" i="21"/>
  <c r="AB272" i="21"/>
  <c r="Z295" i="21"/>
  <c r="AB295" i="21"/>
  <c r="AB347" i="21"/>
  <c r="Z347" i="21"/>
  <c r="AB264" i="21"/>
  <c r="Z264" i="21"/>
  <c r="AB336" i="21"/>
  <c r="Z336" i="21"/>
  <c r="AB323" i="21"/>
  <c r="Z323" i="21"/>
  <c r="Z277" i="21"/>
  <c r="AB277" i="21"/>
  <c r="AB283" i="21"/>
  <c r="Z283" i="21"/>
  <c r="AB376" i="21"/>
  <c r="Z376" i="21"/>
  <c r="AB280" i="21"/>
  <c r="Z280" i="21"/>
  <c r="Z274" i="21"/>
  <c r="AB274" i="21"/>
  <c r="AB368" i="21"/>
  <c r="Z368" i="21"/>
  <c r="AB375" i="21"/>
  <c r="Z375" i="21"/>
  <c r="AB319" i="21"/>
  <c r="Z319" i="21"/>
  <c r="AB355" i="21"/>
  <c r="Z355" i="21"/>
  <c r="Z332" i="21"/>
  <c r="AB332" i="21"/>
  <c r="Z296" i="21"/>
  <c r="AB296" i="21"/>
  <c r="AB318" i="21"/>
  <c r="Z318" i="21"/>
  <c r="AB289" i="21"/>
  <c r="Z289" i="21"/>
  <c r="AB313" i="21"/>
  <c r="Z313" i="21"/>
  <c r="Z346" i="21"/>
  <c r="AB346" i="21"/>
  <c r="Z316" i="21"/>
  <c r="AB316" i="21"/>
  <c r="AB372" i="21"/>
  <c r="Z372" i="21"/>
  <c r="Z311" i="21"/>
  <c r="AB311" i="21"/>
  <c r="AB364" i="21"/>
  <c r="Z364" i="21"/>
  <c r="AB353" i="21"/>
  <c r="Z353" i="21"/>
  <c r="Z278" i="21"/>
  <c r="AB278" i="21"/>
  <c r="AB303" i="21"/>
  <c r="Z303" i="21"/>
  <c r="Z305" i="21"/>
  <c r="AB305" i="21"/>
  <c r="Z279" i="21"/>
  <c r="AB279" i="21"/>
  <c r="Z294" i="21"/>
  <c r="AB294" i="21"/>
  <c r="AB345" i="21"/>
  <c r="Z345" i="21"/>
  <c r="AB269" i="21"/>
  <c r="Z269" i="21"/>
  <c r="AB341" i="21"/>
  <c r="Z341" i="21"/>
  <c r="AB325" i="21"/>
  <c r="Z325" i="21"/>
  <c r="Z308" i="21"/>
  <c r="AB308" i="21"/>
  <c r="AB312" i="21"/>
  <c r="Z312" i="21"/>
  <c r="Z343" i="21"/>
  <c r="AB343" i="21"/>
  <c r="AB288" i="21"/>
  <c r="Z288" i="21"/>
  <c r="AB321" i="21"/>
  <c r="Z321" i="21"/>
  <c r="AB302" i="21"/>
  <c r="Z302" i="21"/>
  <c r="K24" i="21" l="1"/>
  <c r="J24" i="21"/>
  <c r="L24" i="21" s="1"/>
  <c r="P27" i="21"/>
  <c r="N27" i="21" s="1"/>
  <c r="O27" i="21"/>
  <c r="F25" i="21"/>
  <c r="G25" i="21"/>
  <c r="D380" i="20"/>
  <c r="P28" i="21" l="1"/>
  <c r="N28" i="21" s="1"/>
  <c r="O28" i="21"/>
  <c r="H25" i="21"/>
  <c r="I25" i="21" s="1"/>
  <c r="R380" i="20"/>
  <c r="AI379" i="20"/>
  <c r="V380" i="20"/>
  <c r="W380" i="20"/>
  <c r="X380" i="20" l="1"/>
  <c r="J25" i="21"/>
  <c r="L25" i="21" s="1"/>
  <c r="K25" i="21"/>
  <c r="E25" i="21"/>
  <c r="O29" i="21"/>
  <c r="P29" i="21"/>
  <c r="N29" i="21" s="1"/>
  <c r="S25" i="21"/>
  <c r="T25" i="21" s="1"/>
  <c r="P30" i="21" l="1"/>
  <c r="N30" i="21" s="1"/>
  <c r="O30" i="21"/>
  <c r="G26" i="21"/>
  <c r="H26" i="21" s="1"/>
  <c r="E26" i="21" s="1"/>
  <c r="F26" i="21"/>
  <c r="D379" i="20"/>
  <c r="F27" i="21" l="1"/>
  <c r="G27" i="21"/>
  <c r="R379" i="20"/>
  <c r="I26" i="21"/>
  <c r="P31" i="21"/>
  <c r="N31" i="21" s="1"/>
  <c r="O31" i="21"/>
  <c r="S26" i="21"/>
  <c r="T26" i="21" s="1"/>
  <c r="AI378" i="20"/>
  <c r="W379" i="20"/>
  <c r="V379" i="20"/>
  <c r="X379" i="20" l="1"/>
  <c r="P32" i="21"/>
  <c r="N32" i="21" s="1"/>
  <c r="O32" i="21"/>
  <c r="H27" i="21"/>
  <c r="I27" i="21" s="1"/>
  <c r="K26" i="21"/>
  <c r="J26" i="21"/>
  <c r="L26" i="21" s="1"/>
  <c r="E27" i="21" l="1"/>
  <c r="F28" i="21" s="1"/>
  <c r="K27" i="21"/>
  <c r="J27" i="21"/>
  <c r="L27" i="21" s="1"/>
  <c r="P33" i="21"/>
  <c r="N33" i="21" s="1"/>
  <c r="O33" i="21"/>
  <c r="S27" i="21"/>
  <c r="T27" i="21" s="1"/>
  <c r="D378" i="20"/>
  <c r="G28" i="21" l="1"/>
  <c r="H28" i="21" s="1"/>
  <c r="O34" i="21"/>
  <c r="P34" i="21"/>
  <c r="N34" i="21" s="1"/>
  <c r="R378" i="20"/>
  <c r="AI377" i="20"/>
  <c r="W378" i="20"/>
  <c r="V378" i="20"/>
  <c r="E28" i="21" l="1"/>
  <c r="G29" i="21" s="1"/>
  <c r="I28" i="21"/>
  <c r="J28" i="21" s="1"/>
  <c r="L28" i="21" s="1"/>
  <c r="S28" i="21"/>
  <c r="T28" i="21" s="1"/>
  <c r="X378" i="20"/>
  <c r="O35" i="21"/>
  <c r="P35" i="21"/>
  <c r="N35" i="21" s="1"/>
  <c r="F29" i="21" l="1"/>
  <c r="K28" i="21"/>
  <c r="O36" i="21"/>
  <c r="P36" i="21"/>
  <c r="N36" i="21" s="1"/>
  <c r="H29" i="21"/>
  <c r="E29" i="21" s="1"/>
  <c r="D377" i="20"/>
  <c r="R377" i="20" s="1"/>
  <c r="W377" i="20"/>
  <c r="V377" i="20"/>
  <c r="I29" i="21" l="1"/>
  <c r="K29" i="21" s="1"/>
  <c r="X377" i="20"/>
  <c r="F30" i="21"/>
  <c r="G30" i="21"/>
  <c r="H30" i="21" s="1"/>
  <c r="P37" i="21"/>
  <c r="N37" i="21" s="1"/>
  <c r="O37" i="21"/>
  <c r="S29" i="21"/>
  <c r="T29" i="21" s="1"/>
  <c r="AI376" i="20"/>
  <c r="J29" i="21" l="1"/>
  <c r="L29" i="21" s="1"/>
  <c r="P38" i="21"/>
  <c r="N38" i="21" s="1"/>
  <c r="O38" i="21"/>
  <c r="S30" i="21"/>
  <c r="T30" i="21" s="1"/>
  <c r="E30" i="21"/>
  <c r="I30" i="21"/>
  <c r="O39" i="21" l="1"/>
  <c r="P39" i="21"/>
  <c r="N39" i="21" s="1"/>
  <c r="K30" i="21"/>
  <c r="J30" i="21"/>
  <c r="L30" i="21" s="1"/>
  <c r="G31" i="21"/>
  <c r="H31" i="21" s="1"/>
  <c r="F31" i="21"/>
  <c r="D376" i="20"/>
  <c r="I31" i="21" l="1"/>
  <c r="K31" i="21" s="1"/>
  <c r="R376" i="20"/>
  <c r="P40" i="21"/>
  <c r="N40" i="21" s="1"/>
  <c r="O40" i="21"/>
  <c r="S31" i="21"/>
  <c r="T31" i="21" s="1"/>
  <c r="E31" i="21"/>
  <c r="AI375" i="20"/>
  <c r="W376" i="20"/>
  <c r="V376" i="20"/>
  <c r="J31" i="21" l="1"/>
  <c r="L31" i="21" s="1"/>
  <c r="X376" i="20"/>
  <c r="P41" i="21"/>
  <c r="N41" i="21" s="1"/>
  <c r="O41" i="21"/>
  <c r="F32" i="21"/>
  <c r="G32" i="21"/>
  <c r="O42" i="21" l="1"/>
  <c r="P42" i="21"/>
  <c r="N42" i="21" s="1"/>
  <c r="H32" i="21"/>
  <c r="E32" i="21" s="1"/>
  <c r="D375" i="20"/>
  <c r="P43" i="21" l="1"/>
  <c r="N43" i="21" s="1"/>
  <c r="O43" i="21"/>
  <c r="G33" i="21"/>
  <c r="F33" i="21"/>
  <c r="R375" i="20"/>
  <c r="S32" i="21"/>
  <c r="T32" i="21" s="1"/>
  <c r="I32" i="21"/>
  <c r="AI374" i="20"/>
  <c r="W375" i="20"/>
  <c r="V375" i="20"/>
  <c r="X375" i="20" l="1"/>
  <c r="P44" i="21"/>
  <c r="N44" i="21" s="1"/>
  <c r="O44" i="21"/>
  <c r="K32" i="21"/>
  <c r="J32" i="21"/>
  <c r="L32" i="21" s="1"/>
  <c r="H33" i="21"/>
  <c r="I33" i="21" s="1"/>
  <c r="E33" i="21" l="1"/>
  <c r="G34" i="21" s="1"/>
  <c r="J33" i="21"/>
  <c r="L33" i="21" s="1"/>
  <c r="K33" i="21"/>
  <c r="O45" i="21"/>
  <c r="P45" i="21"/>
  <c r="N45" i="21" s="1"/>
  <c r="S33" i="21"/>
  <c r="T33" i="21" s="1"/>
  <c r="D374" i="20"/>
  <c r="F34" i="21" l="1"/>
  <c r="P46" i="21"/>
  <c r="N46" i="21" s="1"/>
  <c r="O46" i="21"/>
  <c r="R374" i="20"/>
  <c r="H34" i="21"/>
  <c r="E34" i="21" s="1"/>
  <c r="AI373" i="20"/>
  <c r="W374" i="20"/>
  <c r="V374" i="20"/>
  <c r="S34" i="21" l="1"/>
  <c r="T34" i="21" s="1"/>
  <c r="X374" i="20"/>
  <c r="F35" i="21"/>
  <c r="G35" i="21"/>
  <c r="P47" i="21"/>
  <c r="N47" i="21" s="1"/>
  <c r="O47" i="21"/>
  <c r="I34" i="21"/>
  <c r="O48" i="21" l="1"/>
  <c r="P48" i="21"/>
  <c r="N48" i="21" s="1"/>
  <c r="K34" i="21"/>
  <c r="J34" i="21"/>
  <c r="L34" i="21" s="1"/>
  <c r="H35" i="21"/>
  <c r="S35" i="21" s="1"/>
  <c r="T35" i="21" s="1"/>
  <c r="D373" i="20"/>
  <c r="R373" i="20" s="1"/>
  <c r="V373" i="20"/>
  <c r="W373" i="20"/>
  <c r="E35" i="21" l="1"/>
  <c r="G36" i="21" s="1"/>
  <c r="H36" i="21" s="1"/>
  <c r="I35" i="21"/>
  <c r="K35" i="21" s="1"/>
  <c r="X373" i="20"/>
  <c r="P49" i="21"/>
  <c r="N49" i="21" s="1"/>
  <c r="O49" i="21"/>
  <c r="AI372" i="20"/>
  <c r="J35" i="21" l="1"/>
  <c r="L35" i="21" s="1"/>
  <c r="F36" i="21"/>
  <c r="I36" i="21" s="1"/>
  <c r="P50" i="21"/>
  <c r="N50" i="21" s="1"/>
  <c r="O50" i="21"/>
  <c r="S36" i="21"/>
  <c r="T36" i="21" s="1"/>
  <c r="E36" i="21"/>
  <c r="O51" i="21" l="1"/>
  <c r="P51" i="21"/>
  <c r="N51" i="21" s="1"/>
  <c r="F37" i="21"/>
  <c r="G37" i="21"/>
  <c r="K36" i="21"/>
  <c r="J36" i="21"/>
  <c r="L36" i="21" s="1"/>
  <c r="D372" i="20"/>
  <c r="P52" i="21" l="1"/>
  <c r="N52" i="21" s="1"/>
  <c r="O52" i="21"/>
  <c r="R372" i="20"/>
  <c r="H37" i="21"/>
  <c r="I37" i="21" s="1"/>
  <c r="AI371" i="20"/>
  <c r="V372" i="20"/>
  <c r="W372" i="20"/>
  <c r="E37" i="21" l="1"/>
  <c r="F38" i="21" s="1"/>
  <c r="X372" i="20"/>
  <c r="K37" i="21"/>
  <c r="J37" i="21"/>
  <c r="L37" i="21" s="1"/>
  <c r="P53" i="21"/>
  <c r="N53" i="21" s="1"/>
  <c r="O53" i="21"/>
  <c r="S37" i="21"/>
  <c r="T37" i="21" s="1"/>
  <c r="G38" i="21" l="1"/>
  <c r="H38" i="21" s="1"/>
  <c r="I38" i="21" s="1"/>
  <c r="O54" i="21"/>
  <c r="P54" i="21"/>
  <c r="N54" i="21" s="1"/>
  <c r="D371" i="20"/>
  <c r="E38" i="21" l="1"/>
  <c r="G39" i="21" s="1"/>
  <c r="H39" i="21" s="1"/>
  <c r="K38" i="21"/>
  <c r="J38" i="21"/>
  <c r="L38" i="21" s="1"/>
  <c r="P55" i="21"/>
  <c r="N55" i="21" s="1"/>
  <c r="O55" i="21"/>
  <c r="S38" i="21"/>
  <c r="T38" i="21" s="1"/>
  <c r="R371" i="20"/>
  <c r="AI370" i="20"/>
  <c r="W371" i="20"/>
  <c r="V371" i="20"/>
  <c r="F39" i="21" l="1"/>
  <c r="I39" i="21" s="1"/>
  <c r="X371" i="20"/>
  <c r="P56" i="21"/>
  <c r="N56" i="21" s="1"/>
  <c r="O56" i="21"/>
  <c r="E39" i="21"/>
  <c r="S39" i="21"/>
  <c r="T39" i="21" s="1"/>
  <c r="P57" i="21" l="1"/>
  <c r="N57" i="21" s="1"/>
  <c r="O57" i="21"/>
  <c r="J39" i="21"/>
  <c r="L39" i="21" s="1"/>
  <c r="K39" i="21"/>
  <c r="G40" i="21"/>
  <c r="F40" i="21"/>
  <c r="D370" i="20"/>
  <c r="R370" i="20" s="1"/>
  <c r="W370" i="20"/>
  <c r="V370" i="20"/>
  <c r="X370" i="20" l="1"/>
  <c r="H40" i="21"/>
  <c r="I40" i="21" s="1"/>
  <c r="P58" i="21"/>
  <c r="N58" i="21" s="1"/>
  <c r="O58" i="21"/>
  <c r="AI369" i="20"/>
  <c r="S40" i="21" l="1"/>
  <c r="T40" i="21" s="1"/>
  <c r="P59" i="21"/>
  <c r="N59" i="21" s="1"/>
  <c r="O59" i="21"/>
  <c r="K40" i="21"/>
  <c r="J40" i="21"/>
  <c r="L40" i="21" s="1"/>
  <c r="E40" i="21"/>
  <c r="P60" i="21" l="1"/>
  <c r="N60" i="21" s="1"/>
  <c r="O60" i="21"/>
  <c r="G41" i="21"/>
  <c r="F41" i="21"/>
  <c r="D369" i="20"/>
  <c r="R369" i="20" s="1"/>
  <c r="W369" i="20"/>
  <c r="V369" i="20"/>
  <c r="X369" i="20" l="1"/>
  <c r="O61" i="21"/>
  <c r="P61" i="21"/>
  <c r="N61" i="21" s="1"/>
  <c r="H41" i="21"/>
  <c r="S41" i="21" s="1"/>
  <c r="T41" i="21" s="1"/>
  <c r="AI368" i="20"/>
  <c r="P62" i="21" l="1"/>
  <c r="N62" i="21" s="1"/>
  <c r="O62" i="21"/>
  <c r="I41" i="21"/>
  <c r="E41" i="21"/>
  <c r="O63" i="21" l="1"/>
  <c r="P63" i="21"/>
  <c r="N63" i="21" s="1"/>
  <c r="K41" i="21"/>
  <c r="J41" i="21"/>
  <c r="L41" i="21" s="1"/>
  <c r="F42" i="21"/>
  <c r="G42" i="21"/>
  <c r="D368" i="20"/>
  <c r="R368" i="20" s="1"/>
  <c r="W368" i="20"/>
  <c r="V368" i="20"/>
  <c r="X368" i="20" l="1"/>
  <c r="O64" i="21"/>
  <c r="P64" i="21"/>
  <c r="N64" i="21" s="1"/>
  <c r="H42" i="21"/>
  <c r="S42" i="21" s="1"/>
  <c r="AI367" i="20"/>
  <c r="I42" i="21" l="1"/>
  <c r="K42" i="21" s="1"/>
  <c r="E42" i="21"/>
  <c r="F43" i="21" s="1"/>
  <c r="O65" i="21"/>
  <c r="P65" i="21"/>
  <c r="N65" i="21" s="1"/>
  <c r="J42" i="21" l="1"/>
  <c r="L42" i="21" s="1"/>
  <c r="G43" i="21"/>
  <c r="H43" i="21" s="1"/>
  <c r="E43" i="21" s="1"/>
  <c r="P66" i="21"/>
  <c r="N66" i="21" s="1"/>
  <c r="O66" i="21"/>
  <c r="D367" i="20"/>
  <c r="G44" i="21" l="1"/>
  <c r="H44" i="21" s="1"/>
  <c r="F44" i="21"/>
  <c r="S43" i="21"/>
  <c r="T43" i="21" s="1"/>
  <c r="P67" i="21"/>
  <c r="N67" i="21" s="1"/>
  <c r="O67" i="21"/>
  <c r="R367" i="20"/>
  <c r="I43" i="21"/>
  <c r="AI366" i="20"/>
  <c r="W367" i="20"/>
  <c r="V367" i="20"/>
  <c r="X367" i="20" l="1"/>
  <c r="J43" i="21"/>
  <c r="L43" i="21" s="1"/>
  <c r="K43" i="21"/>
  <c r="I44" i="21"/>
  <c r="E44" i="21"/>
  <c r="O68" i="21"/>
  <c r="P68" i="21"/>
  <c r="N68" i="21" s="1"/>
  <c r="S44" i="21"/>
  <c r="T44" i="21" s="1"/>
  <c r="P69" i="21" l="1"/>
  <c r="N69" i="21" s="1"/>
  <c r="O69" i="21"/>
  <c r="K44" i="21"/>
  <c r="J44" i="21"/>
  <c r="L44" i="21" s="1"/>
  <c r="G45" i="21"/>
  <c r="F45" i="21"/>
  <c r="D366" i="20"/>
  <c r="H45" i="21" l="1"/>
  <c r="S45" i="21" s="1"/>
  <c r="T45" i="21" s="1"/>
  <c r="O70" i="21"/>
  <c r="P70" i="21"/>
  <c r="N70" i="21" s="1"/>
  <c r="R366" i="20"/>
  <c r="AI365" i="20"/>
  <c r="W366" i="20"/>
  <c r="V366" i="20"/>
  <c r="I45" i="21" l="1"/>
  <c r="J45" i="21" s="1"/>
  <c r="L45" i="21" s="1"/>
  <c r="E45" i="21"/>
  <c r="G46" i="21" s="1"/>
  <c r="X366" i="20"/>
  <c r="O71" i="21"/>
  <c r="P71" i="21"/>
  <c r="N71" i="21" s="1"/>
  <c r="F46" i="21" l="1"/>
  <c r="K45" i="21"/>
  <c r="P72" i="21"/>
  <c r="N72" i="21" s="1"/>
  <c r="O72" i="21"/>
  <c r="H46" i="21"/>
  <c r="E46" i="21" s="1"/>
  <c r="D365" i="20"/>
  <c r="R365" i="20" s="1"/>
  <c r="W365" i="20"/>
  <c r="V365" i="20"/>
  <c r="X365" i="20" l="1"/>
  <c r="F47" i="21"/>
  <c r="G47" i="21"/>
  <c r="P73" i="21"/>
  <c r="N73" i="21" s="1"/>
  <c r="O73" i="21"/>
  <c r="S46" i="21"/>
  <c r="T46" i="21" s="1"/>
  <c r="I46" i="21"/>
  <c r="AI364" i="20"/>
  <c r="P74" i="21" l="1"/>
  <c r="N74" i="21" s="1"/>
  <c r="O74" i="21"/>
  <c r="J46" i="21"/>
  <c r="L46" i="21" s="1"/>
  <c r="K46" i="21"/>
  <c r="H47" i="21"/>
  <c r="I47" i="21" s="1"/>
  <c r="O75" i="21" l="1"/>
  <c r="P75" i="21"/>
  <c r="N75" i="21" s="1"/>
  <c r="J47" i="21"/>
  <c r="L47" i="21" s="1"/>
  <c r="K47" i="21"/>
  <c r="S47" i="21"/>
  <c r="T47" i="21" s="1"/>
  <c r="E47" i="21"/>
  <c r="D364" i="20"/>
  <c r="R364" i="20" s="1"/>
  <c r="V364" i="20"/>
  <c r="W364" i="20"/>
  <c r="X364" i="20" l="1"/>
  <c r="P76" i="21"/>
  <c r="N76" i="21" s="1"/>
  <c r="O76" i="21"/>
  <c r="F48" i="21"/>
  <c r="G48" i="21"/>
  <c r="AI363" i="20"/>
  <c r="P77" i="21" l="1"/>
  <c r="N77" i="21" s="1"/>
  <c r="O77" i="21"/>
  <c r="H48" i="21"/>
  <c r="I48" i="21" s="1"/>
  <c r="K48" i="21" l="1"/>
  <c r="J48" i="21"/>
  <c r="L48" i="21" s="1"/>
  <c r="P78" i="21"/>
  <c r="N78" i="21" s="1"/>
  <c r="O78" i="21"/>
  <c r="E48" i="21"/>
  <c r="S48" i="21"/>
  <c r="T48" i="21" s="1"/>
  <c r="D363" i="20"/>
  <c r="R363" i="20" s="1"/>
  <c r="W363" i="20"/>
  <c r="V363" i="20"/>
  <c r="X363" i="20" l="1"/>
  <c r="F49" i="21"/>
  <c r="G49" i="21"/>
  <c r="O79" i="21"/>
  <c r="P79" i="21"/>
  <c r="N79" i="21" s="1"/>
  <c r="AI362" i="20"/>
  <c r="O80" i="21" l="1"/>
  <c r="P80" i="21"/>
  <c r="N80" i="21" s="1"/>
  <c r="H49" i="21"/>
  <c r="I49" i="21" s="1"/>
  <c r="E49" i="21" l="1"/>
  <c r="G50" i="21" s="1"/>
  <c r="H50" i="21" s="1"/>
  <c r="E50" i="21" s="1"/>
  <c r="K49" i="21"/>
  <c r="J49" i="21"/>
  <c r="L49" i="21" s="1"/>
  <c r="P81" i="21"/>
  <c r="N81" i="21" s="1"/>
  <c r="O81" i="21"/>
  <c r="S49" i="21"/>
  <c r="T49" i="21" s="1"/>
  <c r="D362" i="20"/>
  <c r="F50" i="21" l="1"/>
  <c r="I50" i="21" s="1"/>
  <c r="K50" i="21" s="1"/>
  <c r="P82" i="21"/>
  <c r="N82" i="21" s="1"/>
  <c r="O82" i="21"/>
  <c r="S50" i="21"/>
  <c r="T50" i="21" s="1"/>
  <c r="G51" i="21"/>
  <c r="F51" i="21"/>
  <c r="R362" i="20"/>
  <c r="AI361" i="20"/>
  <c r="V362" i="20"/>
  <c r="W362" i="20"/>
  <c r="J50" i="21" l="1"/>
  <c r="L50" i="21" s="1"/>
  <c r="X362" i="20"/>
  <c r="P83" i="21"/>
  <c r="N83" i="21" s="1"/>
  <c r="O83" i="21"/>
  <c r="H51" i="21"/>
  <c r="S51" i="21" s="1"/>
  <c r="T51" i="21" s="1"/>
  <c r="P84" i="21" l="1"/>
  <c r="N84" i="21" s="1"/>
  <c r="O84" i="21"/>
  <c r="I51" i="21"/>
  <c r="E51" i="21"/>
  <c r="D361" i="20"/>
  <c r="O85" i="21" l="1"/>
  <c r="P85" i="21"/>
  <c r="N85" i="21" s="1"/>
  <c r="K51" i="21"/>
  <c r="J51" i="21"/>
  <c r="L51" i="21" s="1"/>
  <c r="R361" i="20"/>
  <c r="G52" i="21"/>
  <c r="H52" i="21" s="1"/>
  <c r="F52" i="21"/>
  <c r="AI360" i="20"/>
  <c r="W361" i="20"/>
  <c r="V361" i="20"/>
  <c r="E52" i="21" l="1"/>
  <c r="G53" i="21" s="1"/>
  <c r="I52" i="21"/>
  <c r="K52" i="21" s="1"/>
  <c r="X361" i="20"/>
  <c r="P86" i="21"/>
  <c r="N86" i="21" s="1"/>
  <c r="O86" i="21"/>
  <c r="S52" i="21"/>
  <c r="T52" i="21" s="1"/>
  <c r="J52" i="21" l="1"/>
  <c r="L52" i="21" s="1"/>
  <c r="F53" i="21"/>
  <c r="P87" i="21"/>
  <c r="N87" i="21" s="1"/>
  <c r="O87" i="21"/>
  <c r="H53" i="21"/>
  <c r="S53" i="21" s="1"/>
  <c r="T53" i="21" s="1"/>
  <c r="D360" i="20"/>
  <c r="E53" i="21" l="1"/>
  <c r="F54" i="21" s="1"/>
  <c r="I53" i="21"/>
  <c r="K53" i="21" s="1"/>
  <c r="O88" i="21"/>
  <c r="P88" i="21"/>
  <c r="N88" i="21" s="1"/>
  <c r="R360" i="20"/>
  <c r="AI359" i="20"/>
  <c r="W360" i="20"/>
  <c r="V360" i="20"/>
  <c r="J53" i="21" l="1"/>
  <c r="L53" i="21" s="1"/>
  <c r="G54" i="21"/>
  <c r="H54" i="21" s="1"/>
  <c r="I54" i="21" s="1"/>
  <c r="X360" i="20"/>
  <c r="P89" i="21"/>
  <c r="N89" i="21" s="1"/>
  <c r="O89" i="21"/>
  <c r="E54" i="21" l="1"/>
  <c r="F55" i="21" s="1"/>
  <c r="K54" i="21"/>
  <c r="J54" i="21"/>
  <c r="L54" i="21" s="1"/>
  <c r="O90" i="21"/>
  <c r="P90" i="21"/>
  <c r="N90" i="21" s="1"/>
  <c r="S54" i="21"/>
  <c r="T54" i="21" s="1"/>
  <c r="D359" i="20"/>
  <c r="G55" i="21" l="1"/>
  <c r="H55" i="21" s="1"/>
  <c r="P91" i="21"/>
  <c r="N91" i="21" s="1"/>
  <c r="O91" i="21"/>
  <c r="R359" i="20"/>
  <c r="AI358" i="20"/>
  <c r="W359" i="20"/>
  <c r="V359" i="20"/>
  <c r="S55" i="21" l="1"/>
  <c r="T55" i="21" s="1"/>
  <c r="E55" i="21"/>
  <c r="F56" i="21" s="1"/>
  <c r="I55" i="21"/>
  <c r="K55" i="21" s="1"/>
  <c r="X359" i="20"/>
  <c r="O92" i="21"/>
  <c r="P92" i="21"/>
  <c r="N92" i="21" s="1"/>
  <c r="G56" i="21" l="1"/>
  <c r="H56" i="21" s="1"/>
  <c r="J55" i="21"/>
  <c r="L55" i="21" s="1"/>
  <c r="O93" i="21"/>
  <c r="P93" i="21"/>
  <c r="N93" i="21" s="1"/>
  <c r="D358" i="20"/>
  <c r="R358" i="20" s="1"/>
  <c r="W358" i="20"/>
  <c r="V358" i="20"/>
  <c r="E56" i="21" l="1"/>
  <c r="F57" i="21" s="1"/>
  <c r="S56" i="21"/>
  <c r="T56" i="21" s="1"/>
  <c r="I56" i="21"/>
  <c r="K56" i="21" s="1"/>
  <c r="X358" i="20"/>
  <c r="O94" i="21"/>
  <c r="P94" i="21"/>
  <c r="N94" i="21" s="1"/>
  <c r="AI357" i="20"/>
  <c r="J56" i="21" l="1"/>
  <c r="L56" i="21" s="1"/>
  <c r="G57" i="21"/>
  <c r="H57" i="21" s="1"/>
  <c r="E57" i="21" s="1"/>
  <c r="P95" i="21"/>
  <c r="N95" i="21" s="1"/>
  <c r="O95" i="21"/>
  <c r="I57" i="21" l="1"/>
  <c r="J57" i="21" s="1"/>
  <c r="L57" i="21" s="1"/>
  <c r="G58" i="21"/>
  <c r="F58" i="21"/>
  <c r="O96" i="21"/>
  <c r="P96" i="21"/>
  <c r="N96" i="21" s="1"/>
  <c r="S57" i="21"/>
  <c r="T57" i="21" s="1"/>
  <c r="D357" i="20"/>
  <c r="K57" i="21" l="1"/>
  <c r="O97" i="21"/>
  <c r="P97" i="21"/>
  <c r="N97" i="21" s="1"/>
  <c r="R357" i="20"/>
  <c r="H58" i="21"/>
  <c r="E58" i="21" s="1"/>
  <c r="AI356" i="20"/>
  <c r="V357" i="20"/>
  <c r="W357" i="20"/>
  <c r="I58" i="21" l="1"/>
  <c r="J58" i="21" s="1"/>
  <c r="L58" i="21" s="1"/>
  <c r="X357" i="20"/>
  <c r="P98" i="21"/>
  <c r="N98" i="21" s="1"/>
  <c r="O98" i="21"/>
  <c r="F59" i="21"/>
  <c r="G59" i="21"/>
  <c r="S58" i="21"/>
  <c r="T58" i="21" s="1"/>
  <c r="K58" i="21" l="1"/>
  <c r="H59" i="21"/>
  <c r="E59" i="21" s="1"/>
  <c r="P99" i="21"/>
  <c r="N99" i="21" s="1"/>
  <c r="O99" i="21"/>
  <c r="D356" i="20"/>
  <c r="R356" i="20" s="1"/>
  <c r="V356" i="20"/>
  <c r="W356" i="20"/>
  <c r="I59" i="21" l="1"/>
  <c r="K59" i="21" s="1"/>
  <c r="S59" i="21"/>
  <c r="T59" i="21" s="1"/>
  <c r="X356" i="20"/>
  <c r="P100" i="21"/>
  <c r="N100" i="21" s="1"/>
  <c r="O100" i="21"/>
  <c r="G60" i="21"/>
  <c r="H60" i="21" s="1"/>
  <c r="F60" i="21"/>
  <c r="AI355" i="20"/>
  <c r="J59" i="21" l="1"/>
  <c r="L59" i="21" s="1"/>
  <c r="P101" i="21"/>
  <c r="N101" i="21" s="1"/>
  <c r="O101" i="21"/>
  <c r="S60" i="21"/>
  <c r="T60" i="21" s="1"/>
  <c r="I60" i="21"/>
  <c r="E60" i="21"/>
  <c r="F61" i="21" l="1"/>
  <c r="G61" i="21"/>
  <c r="H61" i="21" s="1"/>
  <c r="K60" i="21"/>
  <c r="J60" i="21"/>
  <c r="L60" i="21" s="1"/>
  <c r="P102" i="21"/>
  <c r="N102" i="21" s="1"/>
  <c r="O102" i="21"/>
  <c r="D355" i="20"/>
  <c r="P103" i="21" l="1"/>
  <c r="N103" i="21" s="1"/>
  <c r="O103" i="21"/>
  <c r="E61" i="21"/>
  <c r="S61" i="21"/>
  <c r="T61" i="21" s="1"/>
  <c r="R355" i="20"/>
  <c r="I61" i="21"/>
  <c r="AI354" i="20"/>
  <c r="W355" i="20"/>
  <c r="V355" i="20"/>
  <c r="X355" i="20" l="1"/>
  <c r="K61" i="21"/>
  <c r="J61" i="21"/>
  <c r="L61" i="21" s="1"/>
  <c r="P104" i="21"/>
  <c r="N104" i="21" s="1"/>
  <c r="O104" i="21"/>
  <c r="G62" i="21"/>
  <c r="H62" i="21" s="1"/>
  <c r="E62" i="21" s="1"/>
  <c r="F62" i="21"/>
  <c r="I62" i="21" l="1"/>
  <c r="J62" i="21" s="1"/>
  <c r="L62" i="21" s="1"/>
  <c r="G63" i="21"/>
  <c r="F63" i="21"/>
  <c r="P105" i="21"/>
  <c r="N105" i="21" s="1"/>
  <c r="O105" i="21"/>
  <c r="S62" i="21"/>
  <c r="T62" i="21" s="1"/>
  <c r="D354" i="20"/>
  <c r="K62" i="21" l="1"/>
  <c r="H63" i="21"/>
  <c r="E63" i="21" s="1"/>
  <c r="P106" i="21"/>
  <c r="N106" i="21" s="1"/>
  <c r="O106" i="21"/>
  <c r="R354" i="20"/>
  <c r="AI353" i="20"/>
  <c r="W354" i="20"/>
  <c r="V354" i="20"/>
  <c r="S63" i="21" l="1"/>
  <c r="T63" i="21" s="1"/>
  <c r="I63" i="21"/>
  <c r="G64" i="21"/>
  <c r="H64" i="21" s="1"/>
  <c r="F64" i="21"/>
  <c r="X354" i="20"/>
  <c r="P107" i="21"/>
  <c r="N107" i="21" s="1"/>
  <c r="O107" i="21"/>
  <c r="J63" i="21" l="1"/>
  <c r="L63" i="21" s="1"/>
  <c r="K63" i="21"/>
  <c r="E64" i="21"/>
  <c r="S64" i="21"/>
  <c r="T64" i="21" s="1"/>
  <c r="I64" i="21"/>
  <c r="P108" i="21"/>
  <c r="N108" i="21" s="1"/>
  <c r="O108" i="21"/>
  <c r="D353" i="20"/>
  <c r="F65" i="21" l="1"/>
  <c r="G65" i="21"/>
  <c r="J64" i="21"/>
  <c r="L64" i="21" s="1"/>
  <c r="K64" i="21"/>
  <c r="P109" i="21"/>
  <c r="N109" i="21" s="1"/>
  <c r="O109" i="21"/>
  <c r="R353" i="20"/>
  <c r="AI352" i="20"/>
  <c r="W353" i="20"/>
  <c r="V353" i="20"/>
  <c r="H65" i="21" l="1"/>
  <c r="S65" i="21" s="1"/>
  <c r="T65" i="21" s="1"/>
  <c r="X353" i="20"/>
  <c r="P110" i="21"/>
  <c r="N110" i="21" s="1"/>
  <c r="O110" i="21"/>
  <c r="E65" i="21" l="1"/>
  <c r="G66" i="21" s="1"/>
  <c r="I65" i="21"/>
  <c r="K65" i="21" s="1"/>
  <c r="O111" i="21"/>
  <c r="P111" i="21"/>
  <c r="N111" i="21" s="1"/>
  <c r="D352" i="20"/>
  <c r="F66" i="21" l="1"/>
  <c r="J65" i="21"/>
  <c r="L65" i="21" s="1"/>
  <c r="H66" i="21"/>
  <c r="S66" i="21" s="1"/>
  <c r="T66" i="21" s="1"/>
  <c r="P112" i="21"/>
  <c r="N112" i="21" s="1"/>
  <c r="O112" i="21"/>
  <c r="R352" i="20"/>
  <c r="AI351" i="20"/>
  <c r="W352" i="20"/>
  <c r="V352" i="20"/>
  <c r="I66" i="21" l="1"/>
  <c r="E66" i="21"/>
  <c r="X352" i="20"/>
  <c r="P113" i="21"/>
  <c r="N113" i="21" s="1"/>
  <c r="O113" i="21"/>
  <c r="F67" i="21" l="1"/>
  <c r="G67" i="21"/>
  <c r="H67" i="21" s="1"/>
  <c r="E67" i="21" s="1"/>
  <c r="K66" i="21"/>
  <c r="J66" i="21"/>
  <c r="L66" i="21" s="1"/>
  <c r="P114" i="21"/>
  <c r="N114" i="21" s="1"/>
  <c r="O114" i="21"/>
  <c r="D351" i="20"/>
  <c r="R351" i="20" s="1"/>
  <c r="W351" i="20"/>
  <c r="V351" i="20"/>
  <c r="G68" i="21" l="1"/>
  <c r="H68" i="21" s="1"/>
  <c r="S68" i="21" s="1"/>
  <c r="F68" i="21"/>
  <c r="S67" i="21"/>
  <c r="T67" i="21" s="1"/>
  <c r="I67" i="21"/>
  <c r="X351" i="20"/>
  <c r="P115" i="21"/>
  <c r="N115" i="21" s="1"/>
  <c r="O115" i="21"/>
  <c r="AI350" i="20"/>
  <c r="E68" i="21" l="1"/>
  <c r="G69" i="21" s="1"/>
  <c r="H69" i="21" s="1"/>
  <c r="S69" i="21" s="1"/>
  <c r="T69" i="21" s="1"/>
  <c r="I68" i="21"/>
  <c r="J68" i="21" s="1"/>
  <c r="L68" i="21" s="1"/>
  <c r="J67" i="21"/>
  <c r="L67" i="21" s="1"/>
  <c r="K67" i="21"/>
  <c r="T68" i="21"/>
  <c r="P116" i="21"/>
  <c r="N116" i="21" s="1"/>
  <c r="O116" i="21"/>
  <c r="F69" i="21" l="1"/>
  <c r="I69" i="21" s="1"/>
  <c r="E69" i="21"/>
  <c r="G70" i="21" s="1"/>
  <c r="K68" i="21"/>
  <c r="P117" i="21"/>
  <c r="N117" i="21" s="1"/>
  <c r="O117" i="21"/>
  <c r="D350" i="20"/>
  <c r="R350" i="20" s="1"/>
  <c r="W350" i="20"/>
  <c r="V350" i="20"/>
  <c r="J69" i="21" l="1"/>
  <c r="L69" i="21" s="1"/>
  <c r="K69" i="21"/>
  <c r="F70" i="21"/>
  <c r="X350" i="20"/>
  <c r="P118" i="21"/>
  <c r="N118" i="21" s="1"/>
  <c r="O118" i="21"/>
  <c r="H70" i="21"/>
  <c r="E70" i="21" s="1"/>
  <c r="AI349" i="20"/>
  <c r="O119" i="21" l="1"/>
  <c r="P119" i="21"/>
  <c r="N119" i="21" s="1"/>
  <c r="S70" i="21"/>
  <c r="T70" i="21" s="1"/>
  <c r="G71" i="21"/>
  <c r="H71" i="21" s="1"/>
  <c r="F71" i="21"/>
  <c r="I70" i="21"/>
  <c r="P120" i="21" l="1"/>
  <c r="N120" i="21" s="1"/>
  <c r="O120" i="21"/>
  <c r="K70" i="21"/>
  <c r="J70" i="21"/>
  <c r="L70" i="21" s="1"/>
  <c r="E71" i="21"/>
  <c r="I71" i="21"/>
  <c r="S71" i="21"/>
  <c r="T71" i="21" s="1"/>
  <c r="D349" i="20"/>
  <c r="R349" i="20" s="1"/>
  <c r="W349" i="20"/>
  <c r="V349" i="20"/>
  <c r="X349" i="20" l="1"/>
  <c r="P121" i="21"/>
  <c r="N121" i="21" s="1"/>
  <c r="O121" i="21"/>
  <c r="J71" i="21"/>
  <c r="L71" i="21" s="1"/>
  <c r="K71" i="21"/>
  <c r="F72" i="21"/>
  <c r="G72" i="21"/>
  <c r="AI348" i="20"/>
  <c r="P122" i="21" l="1"/>
  <c r="N122" i="21" s="1"/>
  <c r="N7" i="21" s="1"/>
  <c r="O122" i="21"/>
  <c r="H72" i="21"/>
  <c r="E72" i="21" s="1"/>
  <c r="I72" i="21" l="1"/>
  <c r="K72" i="21" s="1"/>
  <c r="G73" i="21"/>
  <c r="H73" i="21" s="1"/>
  <c r="E73" i="21" s="1"/>
  <c r="F73" i="21"/>
  <c r="P123" i="21"/>
  <c r="N123" i="21" s="1"/>
  <c r="O123" i="21"/>
  <c r="S72" i="21"/>
  <c r="T72" i="21" s="1"/>
  <c r="D348" i="20"/>
  <c r="J72" i="21" l="1"/>
  <c r="L72" i="21" s="1"/>
  <c r="I73" i="21"/>
  <c r="K73" i="21" s="1"/>
  <c r="P124" i="21"/>
  <c r="N124" i="21" s="1"/>
  <c r="O124" i="21"/>
  <c r="F74" i="21"/>
  <c r="G74" i="21"/>
  <c r="R348" i="20"/>
  <c r="S73" i="21"/>
  <c r="T73" i="21" s="1"/>
  <c r="AI347" i="20"/>
  <c r="W348" i="20"/>
  <c r="V348" i="20"/>
  <c r="J73" i="21" l="1"/>
  <c r="L73" i="21" s="1"/>
  <c r="X348" i="20"/>
  <c r="O125" i="21"/>
  <c r="P125" i="21"/>
  <c r="N125" i="21" s="1"/>
  <c r="H74" i="21"/>
  <c r="I74" i="21" s="1"/>
  <c r="S74" i="21" l="1"/>
  <c r="T74" i="21" s="1"/>
  <c r="E74" i="21"/>
  <c r="F75" i="21" s="1"/>
  <c r="K74" i="21"/>
  <c r="J74" i="21"/>
  <c r="L74" i="21" s="1"/>
  <c r="P126" i="21"/>
  <c r="N126" i="21" s="1"/>
  <c r="O126" i="21"/>
  <c r="D347" i="20"/>
  <c r="R347" i="20" s="1"/>
  <c r="W347" i="20"/>
  <c r="V347" i="20"/>
  <c r="G75" i="21" l="1"/>
  <c r="H75" i="21" s="1"/>
  <c r="X347" i="20"/>
  <c r="P127" i="21"/>
  <c r="N127" i="21" s="1"/>
  <c r="O127" i="21"/>
  <c r="AI346" i="20"/>
  <c r="S75" i="21" l="1"/>
  <c r="T75" i="21" s="1"/>
  <c r="I75" i="21"/>
  <c r="K75" i="21" s="1"/>
  <c r="E75" i="21"/>
  <c r="F76" i="21" s="1"/>
  <c r="P128" i="21"/>
  <c r="N128" i="21" s="1"/>
  <c r="O128" i="21"/>
  <c r="G76" i="21" l="1"/>
  <c r="H76" i="21" s="1"/>
  <c r="E76" i="21" s="1"/>
  <c r="J75" i="21"/>
  <c r="L75" i="21" s="1"/>
  <c r="P129" i="21"/>
  <c r="N129" i="21" s="1"/>
  <c r="O129" i="21"/>
  <c r="D346" i="20"/>
  <c r="R346" i="20" s="1"/>
  <c r="W346" i="20"/>
  <c r="V346" i="20"/>
  <c r="X346" i="20" l="1"/>
  <c r="S76" i="21"/>
  <c r="T76" i="21" s="1"/>
  <c r="P130" i="21"/>
  <c r="N130" i="21" s="1"/>
  <c r="O130" i="21"/>
  <c r="G77" i="21"/>
  <c r="F77" i="21"/>
  <c r="I76" i="21"/>
  <c r="AI345" i="20"/>
  <c r="O131" i="21" l="1"/>
  <c r="P131" i="21"/>
  <c r="N131" i="21" s="1"/>
  <c r="K76" i="21"/>
  <c r="J76" i="21"/>
  <c r="L76" i="21" s="1"/>
  <c r="H77" i="21"/>
  <c r="E77" i="21" s="1"/>
  <c r="S77" i="21" l="1"/>
  <c r="T77" i="21" s="1"/>
  <c r="I77" i="21"/>
  <c r="K77" i="21" s="1"/>
  <c r="G78" i="21"/>
  <c r="F78" i="21"/>
  <c r="O132" i="21"/>
  <c r="P132" i="21"/>
  <c r="N132" i="21" s="1"/>
  <c r="D345" i="20"/>
  <c r="J77" i="21" l="1"/>
  <c r="L77" i="21" s="1"/>
  <c r="P133" i="21"/>
  <c r="N133" i="21" s="1"/>
  <c r="O133" i="21"/>
  <c r="R345" i="20"/>
  <c r="H78" i="21"/>
  <c r="E78" i="21" s="1"/>
  <c r="AI344" i="20"/>
  <c r="V345" i="20"/>
  <c r="W345" i="20"/>
  <c r="I78" i="21" l="1"/>
  <c r="K78" i="21" s="1"/>
  <c r="X345" i="20"/>
  <c r="P134" i="21"/>
  <c r="N134" i="21" s="1"/>
  <c r="O134" i="21"/>
  <c r="G79" i="21"/>
  <c r="H79" i="21" s="1"/>
  <c r="F79" i="21"/>
  <c r="S78" i="21"/>
  <c r="T78" i="21" s="1"/>
  <c r="J78" i="21" l="1"/>
  <c r="L78" i="21" s="1"/>
  <c r="O135" i="21"/>
  <c r="P135" i="21"/>
  <c r="N135" i="21" s="1"/>
  <c r="I79" i="21"/>
  <c r="E79" i="21"/>
  <c r="S79" i="21"/>
  <c r="T79" i="21" s="1"/>
  <c r="D344" i="20"/>
  <c r="P136" i="21" l="1"/>
  <c r="N136" i="21" s="1"/>
  <c r="O136" i="21"/>
  <c r="K79" i="21"/>
  <c r="J79" i="21"/>
  <c r="L79" i="21" s="1"/>
  <c r="R344" i="20"/>
  <c r="F80" i="21"/>
  <c r="G80" i="21"/>
  <c r="H80" i="21" s="1"/>
  <c r="AI343" i="20"/>
  <c r="V344" i="20"/>
  <c r="W344" i="20"/>
  <c r="E80" i="21" l="1"/>
  <c r="F81" i="21" s="1"/>
  <c r="I80" i="21"/>
  <c r="K80" i="21" s="1"/>
  <c r="X344" i="20"/>
  <c r="O137" i="21"/>
  <c r="P137" i="21"/>
  <c r="N137" i="21" s="1"/>
  <c r="S80" i="21"/>
  <c r="T80" i="21" s="1"/>
  <c r="J80" i="21" l="1"/>
  <c r="L80" i="21" s="1"/>
  <c r="G81" i="21"/>
  <c r="H81" i="21" s="1"/>
  <c r="S81" i="21" s="1"/>
  <c r="T81" i="21" s="1"/>
  <c r="P138" i="21"/>
  <c r="N138" i="21" s="1"/>
  <c r="O138" i="21"/>
  <c r="D343" i="20"/>
  <c r="I81" i="21" l="1"/>
  <c r="K81" i="21" s="1"/>
  <c r="P139" i="21"/>
  <c r="N139" i="21" s="1"/>
  <c r="O139" i="21"/>
  <c r="R343" i="20"/>
  <c r="E81" i="21"/>
  <c r="AI342" i="20"/>
  <c r="V343" i="20"/>
  <c r="W343" i="20"/>
  <c r="J81" i="21" l="1"/>
  <c r="L81" i="21" s="1"/>
  <c r="X343" i="20"/>
  <c r="P140" i="21"/>
  <c r="N140" i="21" s="1"/>
  <c r="O140" i="21"/>
  <c r="G82" i="21"/>
  <c r="H82" i="21" s="1"/>
  <c r="F82" i="21"/>
  <c r="P141" i="21" l="1"/>
  <c r="N141" i="21" s="1"/>
  <c r="O141" i="21"/>
  <c r="S82" i="21"/>
  <c r="T82" i="21" s="1"/>
  <c r="I82" i="21"/>
  <c r="E82" i="21"/>
  <c r="D342" i="20"/>
  <c r="R342" i="20" s="1"/>
  <c r="W342" i="20"/>
  <c r="V342" i="20"/>
  <c r="X342" i="20" l="1"/>
  <c r="O142" i="21"/>
  <c r="P142" i="21"/>
  <c r="N142" i="21" s="1"/>
  <c r="K82" i="21"/>
  <c r="J82" i="21"/>
  <c r="L82" i="21" s="1"/>
  <c r="G83" i="21"/>
  <c r="F83" i="21"/>
  <c r="AI341" i="20"/>
  <c r="O143" i="21" l="1"/>
  <c r="P143" i="21"/>
  <c r="N143" i="21" s="1"/>
  <c r="H83" i="21"/>
  <c r="E83" i="21" s="1"/>
  <c r="G84" i="21" l="1"/>
  <c r="F84" i="21"/>
  <c r="O144" i="21"/>
  <c r="P144" i="21"/>
  <c r="N144" i="21" s="1"/>
  <c r="S83" i="21"/>
  <c r="T83" i="21" s="1"/>
  <c r="I83" i="21"/>
  <c r="D341" i="20"/>
  <c r="R341" i="20" s="1"/>
  <c r="V341" i="20"/>
  <c r="W341" i="20"/>
  <c r="X341" i="20" l="1"/>
  <c r="P145" i="21"/>
  <c r="N145" i="21" s="1"/>
  <c r="O145" i="21"/>
  <c r="J83" i="21"/>
  <c r="L83" i="21" s="1"/>
  <c r="K83" i="21"/>
  <c r="H84" i="21"/>
  <c r="E84" i="21" s="1"/>
  <c r="AI340" i="20"/>
  <c r="O146" i="21" l="1"/>
  <c r="P146" i="21"/>
  <c r="N146" i="21" s="1"/>
  <c r="F85" i="21"/>
  <c r="G85" i="21"/>
  <c r="H85" i="21" s="1"/>
  <c r="S84" i="21"/>
  <c r="T84" i="21" s="1"/>
  <c r="I84" i="21"/>
  <c r="O147" i="21" l="1"/>
  <c r="P147" i="21"/>
  <c r="N147" i="21" s="1"/>
  <c r="E85" i="21"/>
  <c r="I85" i="21"/>
  <c r="K84" i="21"/>
  <c r="J84" i="21"/>
  <c r="L84" i="21" s="1"/>
  <c r="S85" i="21"/>
  <c r="T85" i="21" s="1"/>
  <c r="D340" i="20"/>
  <c r="R340" i="20" s="1"/>
  <c r="V340" i="20"/>
  <c r="W340" i="20"/>
  <c r="X340" i="20" l="1"/>
  <c r="P148" i="21"/>
  <c r="N148" i="21" s="1"/>
  <c r="O148" i="21"/>
  <c r="G86" i="21"/>
  <c r="H86" i="21" s="1"/>
  <c r="F86" i="21"/>
  <c r="K85" i="21"/>
  <c r="J85" i="21"/>
  <c r="L85" i="21" s="1"/>
  <c r="AI339" i="20"/>
  <c r="O149" i="21" l="1"/>
  <c r="P149" i="21"/>
  <c r="N149" i="21" s="1"/>
  <c r="E86" i="21"/>
  <c r="I86" i="21"/>
  <c r="S86" i="21"/>
  <c r="T86" i="21" s="1"/>
  <c r="P150" i="21" l="1"/>
  <c r="N150" i="21" s="1"/>
  <c r="O150" i="21"/>
  <c r="G87" i="21"/>
  <c r="H87" i="21" s="1"/>
  <c r="F87" i="21"/>
  <c r="K86" i="21"/>
  <c r="J86" i="21"/>
  <c r="L86" i="21" s="1"/>
  <c r="D339" i="20"/>
  <c r="R339" i="20" s="1"/>
  <c r="V339" i="20"/>
  <c r="W339" i="20"/>
  <c r="X339" i="20" l="1"/>
  <c r="E87" i="21"/>
  <c r="S87" i="21"/>
  <c r="T87" i="21" s="1"/>
  <c r="P151" i="21"/>
  <c r="N151" i="21" s="1"/>
  <c r="O151" i="21"/>
  <c r="I87" i="21"/>
  <c r="AI338" i="20"/>
  <c r="O152" i="21" l="1"/>
  <c r="P152" i="21"/>
  <c r="N152" i="21" s="1"/>
  <c r="K87" i="21"/>
  <c r="J87" i="21"/>
  <c r="L87" i="21" s="1"/>
  <c r="G88" i="21"/>
  <c r="H88" i="21" s="1"/>
  <c r="F88" i="21"/>
  <c r="I88" i="21" l="1"/>
  <c r="K88" i="21" s="1"/>
  <c r="E88" i="21"/>
  <c r="G89" i="21" s="1"/>
  <c r="P153" i="21"/>
  <c r="N153" i="21" s="1"/>
  <c r="O153" i="21"/>
  <c r="S88" i="21"/>
  <c r="T88" i="21" s="1"/>
  <c r="D338" i="20"/>
  <c r="J88" i="21" l="1"/>
  <c r="L88" i="21" s="1"/>
  <c r="H89" i="21"/>
  <c r="E89" i="21" s="1"/>
  <c r="F89" i="21"/>
  <c r="O154" i="21"/>
  <c r="P154" i="21"/>
  <c r="N154" i="21" s="1"/>
  <c r="R338" i="20"/>
  <c r="AI337" i="20"/>
  <c r="V338" i="20"/>
  <c r="W338" i="20"/>
  <c r="S89" i="21" l="1"/>
  <c r="T89" i="21" s="1"/>
  <c r="I89" i="21"/>
  <c r="K89" i="21" s="1"/>
  <c r="F90" i="21"/>
  <c r="G90" i="21"/>
  <c r="H90" i="21" s="1"/>
  <c r="E90" i="21" s="1"/>
  <c r="G91" i="21" s="1"/>
  <c r="H91" i="21" s="1"/>
  <c r="X338" i="20"/>
  <c r="P155" i="21"/>
  <c r="N155" i="21" s="1"/>
  <c r="O155" i="21"/>
  <c r="J89" i="21" l="1"/>
  <c r="L89" i="21" s="1"/>
  <c r="S90" i="21"/>
  <c r="T90" i="21" s="1"/>
  <c r="I90" i="21"/>
  <c r="K90" i="21" s="1"/>
  <c r="F91" i="21"/>
  <c r="I91" i="21" s="1"/>
  <c r="P156" i="21"/>
  <c r="N156" i="21" s="1"/>
  <c r="O156" i="21"/>
  <c r="E91" i="21"/>
  <c r="S91" i="21"/>
  <c r="D337" i="20"/>
  <c r="J90" i="21" l="1"/>
  <c r="L90" i="21" s="1"/>
  <c r="T91" i="21"/>
  <c r="P157" i="21"/>
  <c r="N157" i="21" s="1"/>
  <c r="O157" i="21"/>
  <c r="K91" i="21"/>
  <c r="J91" i="21"/>
  <c r="L91" i="21" s="1"/>
  <c r="R337" i="20"/>
  <c r="F92" i="21"/>
  <c r="G92" i="21"/>
  <c r="AI336" i="20"/>
  <c r="V337" i="20"/>
  <c r="W337" i="20"/>
  <c r="X337" i="20" l="1"/>
  <c r="O158" i="21"/>
  <c r="P158" i="21"/>
  <c r="N158" i="21" s="1"/>
  <c r="H92" i="21"/>
  <c r="E92" i="21" s="1"/>
  <c r="F93" i="21" l="1"/>
  <c r="G93" i="21"/>
  <c r="P159" i="21"/>
  <c r="N159" i="21" s="1"/>
  <c r="O159" i="21"/>
  <c r="I92" i="21"/>
  <c r="S92" i="21"/>
  <c r="T92" i="21" s="1"/>
  <c r="D336" i="20"/>
  <c r="R336" i="20" s="1"/>
  <c r="V336" i="20"/>
  <c r="W336" i="20"/>
  <c r="X336" i="20" l="1"/>
  <c r="O160" i="21"/>
  <c r="P160" i="21"/>
  <c r="N160" i="21" s="1"/>
  <c r="K92" i="21"/>
  <c r="J92" i="21"/>
  <c r="L92" i="21" s="1"/>
  <c r="H93" i="21"/>
  <c r="S93" i="21" s="1"/>
  <c r="T93" i="21" s="1"/>
  <c r="AI335" i="20"/>
  <c r="I93" i="21" l="1"/>
  <c r="K93" i="21" s="1"/>
  <c r="E93" i="21"/>
  <c r="G94" i="21" s="1"/>
  <c r="O161" i="21"/>
  <c r="P161" i="21"/>
  <c r="N161" i="21" s="1"/>
  <c r="F94" i="21" l="1"/>
  <c r="J93" i="21"/>
  <c r="L93" i="21" s="1"/>
  <c r="O162" i="21"/>
  <c r="P162" i="21"/>
  <c r="N162" i="21" s="1"/>
  <c r="H94" i="21"/>
  <c r="S94" i="21" s="1"/>
  <c r="T94" i="21" s="1"/>
  <c r="D335" i="20"/>
  <c r="E94" i="21" l="1"/>
  <c r="G95" i="21" s="1"/>
  <c r="I94" i="21"/>
  <c r="J94" i="21" s="1"/>
  <c r="L94" i="21" s="1"/>
  <c r="O163" i="21"/>
  <c r="P163" i="21"/>
  <c r="N163" i="21" s="1"/>
  <c r="R335" i="20"/>
  <c r="AI334" i="20"/>
  <c r="W335" i="20"/>
  <c r="V335" i="20"/>
  <c r="K94" i="21" l="1"/>
  <c r="F95" i="21"/>
  <c r="X335" i="20"/>
  <c r="P164" i="21"/>
  <c r="N164" i="21" s="1"/>
  <c r="O164" i="21"/>
  <c r="H95" i="21"/>
  <c r="E95" i="21" s="1"/>
  <c r="F96" i="21" l="1"/>
  <c r="G96" i="21"/>
  <c r="O165" i="21"/>
  <c r="P165" i="21"/>
  <c r="N165" i="21" s="1"/>
  <c r="S95" i="21"/>
  <c r="T95" i="21" s="1"/>
  <c r="I95" i="21"/>
  <c r="D334" i="20"/>
  <c r="R334" i="20" s="1"/>
  <c r="W334" i="20"/>
  <c r="V334" i="20"/>
  <c r="X334" i="20" l="1"/>
  <c r="O166" i="21"/>
  <c r="P166" i="21"/>
  <c r="N166" i="21" s="1"/>
  <c r="J95" i="21"/>
  <c r="L95" i="21" s="1"/>
  <c r="K95" i="21"/>
  <c r="H96" i="21"/>
  <c r="E96" i="21" s="1"/>
  <c r="AI333" i="20"/>
  <c r="F97" i="21" l="1"/>
  <c r="G97" i="21"/>
  <c r="P167" i="21"/>
  <c r="N167" i="21" s="1"/>
  <c r="O167" i="21"/>
  <c r="S96" i="21"/>
  <c r="T96" i="21" s="1"/>
  <c r="I96" i="21"/>
  <c r="K96" i="21" l="1"/>
  <c r="J96" i="21"/>
  <c r="L96" i="21" s="1"/>
  <c r="P168" i="21"/>
  <c r="N168" i="21" s="1"/>
  <c r="O168" i="21"/>
  <c r="H97" i="21"/>
  <c r="S97" i="21" s="1"/>
  <c r="T97" i="21" s="1"/>
  <c r="D333" i="20"/>
  <c r="R333" i="20" s="1"/>
  <c r="W333" i="20"/>
  <c r="V333" i="20"/>
  <c r="E97" i="21" l="1"/>
  <c r="G98" i="21" s="1"/>
  <c r="I97" i="21"/>
  <c r="J97" i="21" s="1"/>
  <c r="L97" i="21" s="1"/>
  <c r="X333" i="20"/>
  <c r="P169" i="21"/>
  <c r="N169" i="21" s="1"/>
  <c r="O169" i="21"/>
  <c r="AI332" i="20"/>
  <c r="K97" i="21" l="1"/>
  <c r="F98" i="21"/>
  <c r="O170" i="21"/>
  <c r="P170" i="21"/>
  <c r="N170" i="21" s="1"/>
  <c r="H98" i="21"/>
  <c r="S98" i="21" s="1"/>
  <c r="T98" i="21" s="1"/>
  <c r="P171" i="21" l="1"/>
  <c r="N171" i="21" s="1"/>
  <c r="O171" i="21"/>
  <c r="E98" i="21"/>
  <c r="I98" i="21"/>
  <c r="D332" i="20"/>
  <c r="P172" i="21" l="1"/>
  <c r="N172" i="21" s="1"/>
  <c r="O172" i="21"/>
  <c r="G99" i="21"/>
  <c r="F99" i="21"/>
  <c r="J98" i="21"/>
  <c r="L98" i="21" s="1"/>
  <c r="K98" i="21"/>
  <c r="R332" i="20"/>
  <c r="AI331" i="20"/>
  <c r="V332" i="20"/>
  <c r="W332" i="20"/>
  <c r="X332" i="20" l="1"/>
  <c r="P173" i="21"/>
  <c r="N173" i="21" s="1"/>
  <c r="O173" i="21"/>
  <c r="H99" i="21"/>
  <c r="E99" i="21" s="1"/>
  <c r="S99" i="21" l="1"/>
  <c r="T99" i="21" s="1"/>
  <c r="F100" i="21"/>
  <c r="G100" i="21"/>
  <c r="P174" i="21"/>
  <c r="N174" i="21" s="1"/>
  <c r="O174" i="21"/>
  <c r="I99" i="21"/>
  <c r="D331" i="20"/>
  <c r="R331" i="20" s="1"/>
  <c r="V331" i="20"/>
  <c r="W331" i="20"/>
  <c r="X331" i="20" l="1"/>
  <c r="O175" i="21"/>
  <c r="P175" i="21"/>
  <c r="N175" i="21" s="1"/>
  <c r="K99" i="21"/>
  <c r="J99" i="21"/>
  <c r="L99" i="21" s="1"/>
  <c r="H100" i="21"/>
  <c r="S100" i="21" s="1"/>
  <c r="T100" i="21" s="1"/>
  <c r="AI330" i="20"/>
  <c r="P176" i="21" l="1"/>
  <c r="N176" i="21" s="1"/>
  <c r="O176" i="21"/>
  <c r="I100" i="21"/>
  <c r="E100" i="21"/>
  <c r="P177" i="21" l="1"/>
  <c r="N177" i="21" s="1"/>
  <c r="O177" i="21"/>
  <c r="F101" i="21"/>
  <c r="G101" i="21"/>
  <c r="K100" i="21"/>
  <c r="J100" i="21"/>
  <c r="L100" i="21" s="1"/>
  <c r="D330" i="20"/>
  <c r="R330" i="20" s="1"/>
  <c r="V330" i="20"/>
  <c r="W330" i="20"/>
  <c r="X330" i="20" l="1"/>
  <c r="H101" i="21"/>
  <c r="S101" i="21" s="1"/>
  <c r="T101" i="21" s="1"/>
  <c r="P178" i="21"/>
  <c r="N178" i="21" s="1"/>
  <c r="O178" i="21"/>
  <c r="AI329" i="20"/>
  <c r="I101" i="21" l="1"/>
  <c r="K101" i="21" s="1"/>
  <c r="E101" i="21"/>
  <c r="G102" i="21" s="1"/>
  <c r="H102" i="21" s="1"/>
  <c r="O179" i="21"/>
  <c r="P179" i="21"/>
  <c r="N179" i="21" s="1"/>
  <c r="F102" i="21" l="1"/>
  <c r="I102" i="21" s="1"/>
  <c r="K102" i="21" s="1"/>
  <c r="J101" i="21"/>
  <c r="L101" i="21" s="1"/>
  <c r="P180" i="21"/>
  <c r="N180" i="21" s="1"/>
  <c r="O180" i="21"/>
  <c r="S102" i="21"/>
  <c r="T102" i="21" s="1"/>
  <c r="E102" i="21"/>
  <c r="D329" i="20"/>
  <c r="R329" i="20" s="1"/>
  <c r="W329" i="20"/>
  <c r="V329" i="20"/>
  <c r="J102" i="21" l="1"/>
  <c r="L102" i="21" s="1"/>
  <c r="X329" i="20"/>
  <c r="P181" i="21"/>
  <c r="N181" i="21" s="1"/>
  <c r="O181" i="21"/>
  <c r="F103" i="21"/>
  <c r="G103" i="21"/>
  <c r="AI328" i="20"/>
  <c r="P182" i="21" l="1"/>
  <c r="N182" i="21" s="1"/>
  <c r="O182" i="21"/>
  <c r="H103" i="21"/>
  <c r="S103" i="21" s="1"/>
  <c r="T103" i="21" s="1"/>
  <c r="P183" i="21" l="1"/>
  <c r="N183" i="21" s="1"/>
  <c r="O183" i="21"/>
  <c r="I103" i="21"/>
  <c r="E103" i="21"/>
  <c r="D328" i="20"/>
  <c r="O184" i="21" l="1"/>
  <c r="P184" i="21"/>
  <c r="N184" i="21" s="1"/>
  <c r="F104" i="21"/>
  <c r="G104" i="21"/>
  <c r="H104" i="21" s="1"/>
  <c r="R328" i="20"/>
  <c r="K103" i="21"/>
  <c r="J103" i="21"/>
  <c r="L103" i="21" s="1"/>
  <c r="AI327" i="20"/>
  <c r="W328" i="20"/>
  <c r="V328" i="20"/>
  <c r="X328" i="20" l="1"/>
  <c r="O185" i="21"/>
  <c r="P185" i="21"/>
  <c r="N185" i="21" s="1"/>
  <c r="E104" i="21"/>
  <c r="I104" i="21"/>
  <c r="S104" i="21"/>
  <c r="T104" i="21" s="1"/>
  <c r="P186" i="21" l="1"/>
  <c r="N186" i="21" s="1"/>
  <c r="O186" i="21"/>
  <c r="K104" i="21"/>
  <c r="J104" i="21"/>
  <c r="L104" i="21" s="1"/>
  <c r="G105" i="21"/>
  <c r="F105" i="21"/>
  <c r="D327" i="20"/>
  <c r="R327" i="20" s="1"/>
  <c r="V327" i="20"/>
  <c r="W327" i="20"/>
  <c r="X327" i="20" l="1"/>
  <c r="O187" i="21"/>
  <c r="P187" i="21"/>
  <c r="N187" i="21" s="1"/>
  <c r="H105" i="21"/>
  <c r="E105" i="21" s="1"/>
  <c r="AI326" i="20"/>
  <c r="I105" i="21" l="1"/>
  <c r="S105" i="21"/>
  <c r="T105" i="21" s="1"/>
  <c r="P188" i="21"/>
  <c r="N188" i="21" s="1"/>
  <c r="O188" i="21"/>
  <c r="G106" i="21"/>
  <c r="F106" i="21"/>
  <c r="P189" i="21" l="1"/>
  <c r="N189" i="21" s="1"/>
  <c r="O189" i="21"/>
  <c r="H106" i="21"/>
  <c r="I106" i="21" s="1"/>
  <c r="K105" i="21"/>
  <c r="J105" i="21"/>
  <c r="L105" i="21" s="1"/>
  <c r="D326" i="20"/>
  <c r="J106" i="21" l="1"/>
  <c r="L106" i="21" s="1"/>
  <c r="K106" i="21"/>
  <c r="E106" i="21"/>
  <c r="R326" i="20"/>
  <c r="S106" i="21"/>
  <c r="T106" i="21" s="1"/>
  <c r="P190" i="21"/>
  <c r="N190" i="21" s="1"/>
  <c r="O190" i="21"/>
  <c r="AI325" i="20"/>
  <c r="V326" i="20"/>
  <c r="W326" i="20"/>
  <c r="X326" i="20" l="1"/>
  <c r="O191" i="21"/>
  <c r="P191" i="21"/>
  <c r="N191" i="21" s="1"/>
  <c r="F107" i="21"/>
  <c r="G107" i="21"/>
  <c r="H107" i="21" s="1"/>
  <c r="P192" i="21" l="1"/>
  <c r="N192" i="21" s="1"/>
  <c r="O192" i="21"/>
  <c r="S107" i="21"/>
  <c r="T107" i="21" s="1"/>
  <c r="E107" i="21"/>
  <c r="I107" i="21"/>
  <c r="D325" i="20"/>
  <c r="R325" i="20" s="1"/>
  <c r="W325" i="20"/>
  <c r="V325" i="20"/>
  <c r="X325" i="20" l="1"/>
  <c r="P193" i="21"/>
  <c r="N193" i="21" s="1"/>
  <c r="O193" i="21"/>
  <c r="K107" i="21"/>
  <c r="J107" i="21"/>
  <c r="L107" i="21" s="1"/>
  <c r="G108" i="21"/>
  <c r="H108" i="21" s="1"/>
  <c r="E108" i="21" s="1"/>
  <c r="F108" i="21"/>
  <c r="AI324" i="20"/>
  <c r="F109" i="21" l="1"/>
  <c r="G109" i="21"/>
  <c r="P194" i="21"/>
  <c r="N194" i="21" s="1"/>
  <c r="O194" i="21"/>
  <c r="I108" i="21"/>
  <c r="S108" i="21"/>
  <c r="T108" i="21" s="1"/>
  <c r="P195" i="21" l="1"/>
  <c r="N195" i="21" s="1"/>
  <c r="O195" i="21"/>
  <c r="H109" i="21"/>
  <c r="E109" i="21" s="1"/>
  <c r="K108" i="21"/>
  <c r="J108" i="21"/>
  <c r="L108" i="21" s="1"/>
  <c r="D324" i="20"/>
  <c r="R324" i="20" s="1"/>
  <c r="V324" i="20"/>
  <c r="W324" i="20"/>
  <c r="X324" i="20" l="1"/>
  <c r="G110" i="21"/>
  <c r="F110" i="21"/>
  <c r="O196" i="21"/>
  <c r="P196" i="21"/>
  <c r="N196" i="21" s="1"/>
  <c r="I109" i="21"/>
  <c r="S109" i="21"/>
  <c r="T109" i="21" s="1"/>
  <c r="AI323" i="20"/>
  <c r="P197" i="21" l="1"/>
  <c r="N197" i="21" s="1"/>
  <c r="O197" i="21"/>
  <c r="K109" i="21"/>
  <c r="J109" i="21"/>
  <c r="L109" i="21" s="1"/>
  <c r="H110" i="21"/>
  <c r="S110" i="21" s="1"/>
  <c r="T110" i="21" s="1"/>
  <c r="E110" i="21" l="1"/>
  <c r="F111" i="21" s="1"/>
  <c r="I110" i="21"/>
  <c r="K110" i="21" s="1"/>
  <c r="P198" i="21"/>
  <c r="N198" i="21" s="1"/>
  <c r="O198" i="21"/>
  <c r="D323" i="20"/>
  <c r="J110" i="21" l="1"/>
  <c r="L110" i="21" s="1"/>
  <c r="G111" i="21"/>
  <c r="H111" i="21" s="1"/>
  <c r="E111" i="21" s="1"/>
  <c r="F112" i="21" s="1"/>
  <c r="P199" i="21"/>
  <c r="N199" i="21" s="1"/>
  <c r="O199" i="21"/>
  <c r="R323" i="20"/>
  <c r="AI322" i="20"/>
  <c r="W323" i="20"/>
  <c r="V323" i="20"/>
  <c r="S111" i="21" l="1"/>
  <c r="T111" i="21" s="1"/>
  <c r="I111" i="21"/>
  <c r="K111" i="21" s="1"/>
  <c r="G112" i="21"/>
  <c r="H112" i="21" s="1"/>
  <c r="I112" i="21" s="1"/>
  <c r="X323" i="20"/>
  <c r="O200" i="21"/>
  <c r="P200" i="21"/>
  <c r="N200" i="21" s="1"/>
  <c r="J111" i="21" l="1"/>
  <c r="L111" i="21" s="1"/>
  <c r="J112" i="21"/>
  <c r="L112" i="21" s="1"/>
  <c r="K112" i="21"/>
  <c r="P201" i="21"/>
  <c r="N201" i="21" s="1"/>
  <c r="O201" i="21"/>
  <c r="E112" i="21"/>
  <c r="S112" i="21"/>
  <c r="T112" i="21" s="1"/>
  <c r="D322" i="20"/>
  <c r="P202" i="21" l="1"/>
  <c r="N202" i="21" s="1"/>
  <c r="O202" i="21"/>
  <c r="R322" i="20"/>
  <c r="F113" i="21"/>
  <c r="G113" i="21"/>
  <c r="AI321" i="20"/>
  <c r="V322" i="20"/>
  <c r="W322" i="20"/>
  <c r="X322" i="20" l="1"/>
  <c r="P203" i="21"/>
  <c r="N203" i="21" s="1"/>
  <c r="O203" i="21"/>
  <c r="H113" i="21"/>
  <c r="I113" i="21" s="1"/>
  <c r="K113" i="21" l="1"/>
  <c r="J113" i="21"/>
  <c r="L113" i="21" s="1"/>
  <c r="P204" i="21"/>
  <c r="N204" i="21" s="1"/>
  <c r="O204" i="21"/>
  <c r="E113" i="21"/>
  <c r="S113" i="21"/>
  <c r="T113" i="21" s="1"/>
  <c r="D321" i="20"/>
  <c r="O205" i="21" l="1"/>
  <c r="P205" i="21"/>
  <c r="N205" i="21" s="1"/>
  <c r="R321" i="20"/>
  <c r="F114" i="21"/>
  <c r="G114" i="21"/>
  <c r="AI320" i="20"/>
  <c r="V321" i="20"/>
  <c r="W321" i="20"/>
  <c r="X321" i="20" l="1"/>
  <c r="P206" i="21"/>
  <c r="N206" i="21" s="1"/>
  <c r="O206" i="21"/>
  <c r="H114" i="21"/>
  <c r="E114" i="21" s="1"/>
  <c r="I114" i="21" l="1"/>
  <c r="J114" i="21" s="1"/>
  <c r="L114" i="21" s="1"/>
  <c r="S114" i="21"/>
  <c r="T114" i="21" s="1"/>
  <c r="G115" i="21"/>
  <c r="H115" i="21" s="1"/>
  <c r="E115" i="21" s="1"/>
  <c r="F115" i="21"/>
  <c r="P207" i="21"/>
  <c r="N207" i="21" s="1"/>
  <c r="O207" i="21"/>
  <c r="D320" i="20"/>
  <c r="R320" i="20" s="1"/>
  <c r="W320" i="20"/>
  <c r="V320" i="20"/>
  <c r="K114" i="21" l="1"/>
  <c r="X320" i="20"/>
  <c r="P208" i="21"/>
  <c r="N208" i="21" s="1"/>
  <c r="O208" i="21"/>
  <c r="G116" i="21"/>
  <c r="H116" i="21" s="1"/>
  <c r="F116" i="21"/>
  <c r="I115" i="21"/>
  <c r="S115" i="21"/>
  <c r="T115" i="21" s="1"/>
  <c r="AI319" i="20"/>
  <c r="O209" i="21" l="1"/>
  <c r="P209" i="21"/>
  <c r="N209" i="21" s="1"/>
  <c r="K115" i="21"/>
  <c r="J115" i="21"/>
  <c r="L115" i="21" s="1"/>
  <c r="S116" i="21"/>
  <c r="T116" i="21" s="1"/>
  <c r="I116" i="21"/>
  <c r="E116" i="21"/>
  <c r="P210" i="21" l="1"/>
  <c r="N210" i="21" s="1"/>
  <c r="O210" i="21"/>
  <c r="K116" i="21"/>
  <c r="J116" i="21"/>
  <c r="L116" i="21" s="1"/>
  <c r="G117" i="21"/>
  <c r="F117" i="21"/>
  <c r="D319" i="20"/>
  <c r="P211" i="21" l="1"/>
  <c r="N211" i="21" s="1"/>
  <c r="O211" i="21"/>
  <c r="R319" i="20"/>
  <c r="H117" i="21"/>
  <c r="S117" i="21" s="1"/>
  <c r="T117" i="21" s="1"/>
  <c r="AI318" i="20"/>
  <c r="V319" i="20"/>
  <c r="W319" i="20"/>
  <c r="X319" i="20" l="1"/>
  <c r="I117" i="21"/>
  <c r="E117" i="21"/>
  <c r="P212" i="21"/>
  <c r="N212" i="21" s="1"/>
  <c r="O212" i="21"/>
  <c r="P213" i="21" l="1"/>
  <c r="N213" i="21" s="1"/>
  <c r="O213" i="21"/>
  <c r="F118" i="21"/>
  <c r="G118" i="21"/>
  <c r="J117" i="21"/>
  <c r="L117" i="21" s="1"/>
  <c r="K117" i="21"/>
  <c r="D318" i="20"/>
  <c r="R318" i="20" s="1"/>
  <c r="V318" i="20"/>
  <c r="W318" i="20"/>
  <c r="X318" i="20" l="1"/>
  <c r="P214" i="21"/>
  <c r="N214" i="21" s="1"/>
  <c r="O214" i="21"/>
  <c r="H118" i="21"/>
  <c r="S118" i="21" s="1"/>
  <c r="T118" i="21" s="1"/>
  <c r="AI317" i="20"/>
  <c r="P215" i="21" l="1"/>
  <c r="N215" i="21" s="1"/>
  <c r="O215" i="21"/>
  <c r="I118" i="21"/>
  <c r="E118" i="21"/>
  <c r="P216" i="21" l="1"/>
  <c r="N216" i="21" s="1"/>
  <c r="O216" i="21"/>
  <c r="G119" i="21"/>
  <c r="H119" i="21" s="1"/>
  <c r="F119" i="21"/>
  <c r="K118" i="21"/>
  <c r="J118" i="21"/>
  <c r="L118" i="21" s="1"/>
  <c r="D317" i="20"/>
  <c r="R317" i="20" s="1"/>
  <c r="V317" i="20"/>
  <c r="W317" i="20"/>
  <c r="X317" i="20" l="1"/>
  <c r="O217" i="21"/>
  <c r="P217" i="21"/>
  <c r="N217" i="21" s="1"/>
  <c r="S119" i="21"/>
  <c r="T119" i="21" s="1"/>
  <c r="I119" i="21"/>
  <c r="E119" i="21"/>
  <c r="AI316" i="20"/>
  <c r="P218" i="21" l="1"/>
  <c r="N218" i="21" s="1"/>
  <c r="O218" i="21"/>
  <c r="G120" i="21"/>
  <c r="F120" i="21"/>
  <c r="J119" i="21"/>
  <c r="L119" i="21" s="1"/>
  <c r="K119" i="21"/>
  <c r="O219" i="21" l="1"/>
  <c r="P219" i="21"/>
  <c r="N219" i="21" s="1"/>
  <c r="H120" i="21"/>
  <c r="E120" i="21" s="1"/>
  <c r="D316" i="20"/>
  <c r="R316" i="20" s="1"/>
  <c r="W316" i="20"/>
  <c r="V316" i="20"/>
  <c r="S120" i="21" l="1"/>
  <c r="T120" i="21" s="1"/>
  <c r="X316" i="20"/>
  <c r="G121" i="21"/>
  <c r="H121" i="21" s="1"/>
  <c r="F121" i="21"/>
  <c r="P220" i="21"/>
  <c r="N220" i="21" s="1"/>
  <c r="O220" i="21"/>
  <c r="I120" i="21"/>
  <c r="AI315" i="20"/>
  <c r="P221" i="21" l="1"/>
  <c r="N221" i="21" s="1"/>
  <c r="O221" i="21"/>
  <c r="I121" i="21"/>
  <c r="S121" i="21"/>
  <c r="T121" i="21" s="1"/>
  <c r="J120" i="21"/>
  <c r="L120" i="21" s="1"/>
  <c r="K120" i="21"/>
  <c r="E121" i="21"/>
  <c r="O222" i="21" l="1"/>
  <c r="P222" i="21"/>
  <c r="N222" i="21" s="1"/>
  <c r="K121" i="21"/>
  <c r="J121" i="21"/>
  <c r="L121" i="21" s="1"/>
  <c r="G122" i="21"/>
  <c r="F122" i="21"/>
  <c r="D315" i="20"/>
  <c r="P223" i="21" l="1"/>
  <c r="N223" i="21" s="1"/>
  <c r="O223" i="21"/>
  <c r="R315" i="20"/>
  <c r="H122" i="21"/>
  <c r="E122" i="21" s="1"/>
  <c r="AI314" i="20"/>
  <c r="V315" i="20"/>
  <c r="W315" i="20"/>
  <c r="I122" i="21" l="1"/>
  <c r="K122" i="21" s="1"/>
  <c r="X315" i="20"/>
  <c r="O224" i="21"/>
  <c r="P224" i="21"/>
  <c r="N224" i="21" s="1"/>
  <c r="F123" i="21"/>
  <c r="G123" i="21"/>
  <c r="S122" i="21"/>
  <c r="T122" i="21" s="1"/>
  <c r="J122" i="21" l="1"/>
  <c r="L122" i="21" s="1"/>
  <c r="O225" i="21"/>
  <c r="P225" i="21"/>
  <c r="N225" i="21" s="1"/>
  <c r="H123" i="21"/>
  <c r="S123" i="21" s="1"/>
  <c r="T123" i="21" s="1"/>
  <c r="D314" i="20"/>
  <c r="R314" i="20" s="1"/>
  <c r="W314" i="20"/>
  <c r="V314" i="20"/>
  <c r="I123" i="21" l="1"/>
  <c r="J123" i="21" s="1"/>
  <c r="L123" i="21" s="1"/>
  <c r="E123" i="21"/>
  <c r="F124" i="21" s="1"/>
  <c r="X314" i="20"/>
  <c r="O226" i="21"/>
  <c r="P226" i="21"/>
  <c r="N226" i="21" s="1"/>
  <c r="AI313" i="20"/>
  <c r="G124" i="21" l="1"/>
  <c r="H124" i="21" s="1"/>
  <c r="E124" i="21" s="1"/>
  <c r="G125" i="21" s="1"/>
  <c r="K123" i="21"/>
  <c r="P227" i="21"/>
  <c r="N227" i="21" s="1"/>
  <c r="O227" i="21"/>
  <c r="S124" i="21" l="1"/>
  <c r="T124" i="21" s="1"/>
  <c r="I124" i="21"/>
  <c r="K124" i="21" s="1"/>
  <c r="F125" i="21"/>
  <c r="O228" i="21"/>
  <c r="P228" i="21"/>
  <c r="N228" i="21" s="1"/>
  <c r="H125" i="21"/>
  <c r="D313" i="20"/>
  <c r="J124" i="21" l="1"/>
  <c r="L124" i="21" s="1"/>
  <c r="I125" i="21"/>
  <c r="K125" i="21" s="1"/>
  <c r="S125" i="21"/>
  <c r="T125" i="21" s="1"/>
  <c r="O229" i="21"/>
  <c r="P229" i="21"/>
  <c r="N229" i="21" s="1"/>
  <c r="E125" i="21"/>
  <c r="R313" i="20"/>
  <c r="AI312" i="20"/>
  <c r="V313" i="20"/>
  <c r="W313" i="20"/>
  <c r="J125" i="21" l="1"/>
  <c r="L125" i="21" s="1"/>
  <c r="X313" i="20"/>
  <c r="P230" i="21"/>
  <c r="N230" i="21" s="1"/>
  <c r="O230" i="21"/>
  <c r="G126" i="21"/>
  <c r="F126" i="21"/>
  <c r="P231" i="21" l="1"/>
  <c r="N231" i="21" s="1"/>
  <c r="O231" i="21"/>
  <c r="H126" i="21"/>
  <c r="E126" i="21" s="1"/>
  <c r="D312" i="20"/>
  <c r="R312" i="20" s="1"/>
  <c r="V312" i="20"/>
  <c r="W312" i="20"/>
  <c r="I126" i="21" l="1"/>
  <c r="K126" i="21" s="1"/>
  <c r="X312" i="20"/>
  <c r="S126" i="21"/>
  <c r="T126" i="21" s="1"/>
  <c r="P232" i="21"/>
  <c r="N232" i="21" s="1"/>
  <c r="O232" i="21"/>
  <c r="G127" i="21"/>
  <c r="H127" i="21" s="1"/>
  <c r="F127" i="21"/>
  <c r="AI311" i="20"/>
  <c r="J126" i="21" l="1"/>
  <c r="L126" i="21" s="1"/>
  <c r="I127" i="21"/>
  <c r="P233" i="21"/>
  <c r="N233" i="21" s="1"/>
  <c r="O233" i="21"/>
  <c r="E127" i="21"/>
  <c r="S127" i="21"/>
  <c r="T127" i="21" s="1"/>
  <c r="O234" i="21" l="1"/>
  <c r="P234" i="21"/>
  <c r="N234" i="21" s="1"/>
  <c r="G128" i="21"/>
  <c r="F128" i="21"/>
  <c r="K127" i="21"/>
  <c r="J127" i="21"/>
  <c r="L127" i="21" s="1"/>
  <c r="D311" i="20"/>
  <c r="R311" i="20" s="1"/>
  <c r="W311" i="20"/>
  <c r="V311" i="20"/>
  <c r="X311" i="20" l="1"/>
  <c r="O235" i="21"/>
  <c r="P235" i="21"/>
  <c r="N235" i="21" s="1"/>
  <c r="H128" i="21"/>
  <c r="E128" i="21" s="1"/>
  <c r="AI310" i="20"/>
  <c r="I128" i="21" l="1"/>
  <c r="K128" i="21" s="1"/>
  <c r="P236" i="21"/>
  <c r="N236" i="21" s="1"/>
  <c r="O236" i="21"/>
  <c r="G129" i="21"/>
  <c r="F129" i="21"/>
  <c r="S128" i="21"/>
  <c r="T128" i="21" s="1"/>
  <c r="J128" i="21" l="1"/>
  <c r="L128" i="21" s="1"/>
  <c r="P237" i="21"/>
  <c r="N237" i="21" s="1"/>
  <c r="O237" i="21"/>
  <c r="H129" i="21"/>
  <c r="E129" i="21" s="1"/>
  <c r="D310" i="20"/>
  <c r="R310" i="20" s="1"/>
  <c r="W310" i="20"/>
  <c r="V310" i="20"/>
  <c r="S129" i="21" l="1"/>
  <c r="T129" i="21" s="1"/>
  <c r="I129" i="21"/>
  <c r="K129" i="21" s="1"/>
  <c r="X310" i="20"/>
  <c r="G130" i="21"/>
  <c r="F130" i="21"/>
  <c r="P238" i="21"/>
  <c r="N238" i="21" s="1"/>
  <c r="O238" i="21"/>
  <c r="AI309" i="20"/>
  <c r="J129" i="21" l="1"/>
  <c r="L129" i="21" s="1"/>
  <c r="O239" i="21"/>
  <c r="P239" i="21"/>
  <c r="N239" i="21" s="1"/>
  <c r="H130" i="21"/>
  <c r="I130" i="21" s="1"/>
  <c r="O240" i="21" l="1"/>
  <c r="P240" i="21"/>
  <c r="N240" i="21" s="1"/>
  <c r="K130" i="21"/>
  <c r="J130" i="21"/>
  <c r="L130" i="21" s="1"/>
  <c r="E130" i="21"/>
  <c r="S130" i="21"/>
  <c r="T130" i="21" s="1"/>
  <c r="D309" i="20"/>
  <c r="P241" i="21" l="1"/>
  <c r="N241" i="21" s="1"/>
  <c r="O241" i="21"/>
  <c r="G131" i="21"/>
  <c r="F131" i="21"/>
  <c r="R309" i="20"/>
  <c r="AI308" i="20"/>
  <c r="V309" i="20"/>
  <c r="W309" i="20"/>
  <c r="H131" i="21" l="1"/>
  <c r="E131" i="21" s="1"/>
  <c r="X309" i="20"/>
  <c r="P242" i="21"/>
  <c r="N242" i="21" s="1"/>
  <c r="O242" i="21"/>
  <c r="S131" i="21" l="1"/>
  <c r="T131" i="21" s="1"/>
  <c r="I131" i="21"/>
  <c r="F132" i="21"/>
  <c r="G132" i="21"/>
  <c r="H132" i="21" s="1"/>
  <c r="S132" i="21" s="1"/>
  <c r="O243" i="21"/>
  <c r="P243" i="21"/>
  <c r="N243" i="21" s="1"/>
  <c r="D308" i="20"/>
  <c r="R308" i="20" s="1"/>
  <c r="W308" i="20"/>
  <c r="V308" i="20"/>
  <c r="T132" i="21" l="1"/>
  <c r="K131" i="21"/>
  <c r="J131" i="21"/>
  <c r="L131" i="21" s="1"/>
  <c r="E132" i="21"/>
  <c r="F133" i="21" s="1"/>
  <c r="X308" i="20"/>
  <c r="P244" i="21"/>
  <c r="N244" i="21" s="1"/>
  <c r="O244" i="21"/>
  <c r="I132" i="21"/>
  <c r="AI307" i="20"/>
  <c r="G133" i="21" l="1"/>
  <c r="H133" i="21" s="1"/>
  <c r="P245" i="21"/>
  <c r="N245" i="21" s="1"/>
  <c r="O245" i="21"/>
  <c r="K132" i="21"/>
  <c r="J132" i="21"/>
  <c r="L132" i="21" s="1"/>
  <c r="S133" i="21" l="1"/>
  <c r="T133" i="21" s="1"/>
  <c r="I133" i="21"/>
  <c r="K133" i="21" s="1"/>
  <c r="E133" i="21"/>
  <c r="G134" i="21" s="1"/>
  <c r="H134" i="21" s="1"/>
  <c r="P246" i="21"/>
  <c r="N246" i="21" s="1"/>
  <c r="O246" i="21"/>
  <c r="D307" i="20"/>
  <c r="J133" i="21" l="1"/>
  <c r="L133" i="21" s="1"/>
  <c r="F134" i="21"/>
  <c r="I134" i="21" s="1"/>
  <c r="E134" i="21"/>
  <c r="F135" i="21" s="1"/>
  <c r="O247" i="21"/>
  <c r="P247" i="21"/>
  <c r="N247" i="21" s="1"/>
  <c r="R307" i="20"/>
  <c r="S134" i="21"/>
  <c r="T134" i="21" s="1"/>
  <c r="AI306" i="20"/>
  <c r="W307" i="20"/>
  <c r="V307" i="20"/>
  <c r="G135" i="21" l="1"/>
  <c r="H135" i="21" s="1"/>
  <c r="I135" i="21" s="1"/>
  <c r="X307" i="20"/>
  <c r="O248" i="21"/>
  <c r="P248" i="21"/>
  <c r="N248" i="21" s="1"/>
  <c r="K134" i="21"/>
  <c r="J134" i="21"/>
  <c r="L134" i="21" s="1"/>
  <c r="E135" i="21" l="1"/>
  <c r="G136" i="21" s="1"/>
  <c r="S135" i="21"/>
  <c r="T135" i="21" s="1"/>
  <c r="O249" i="21"/>
  <c r="P249" i="21"/>
  <c r="N249" i="21" s="1"/>
  <c r="K135" i="21"/>
  <c r="J135" i="21"/>
  <c r="L135" i="21" s="1"/>
  <c r="D306" i="20"/>
  <c r="R306" i="20" s="1"/>
  <c r="W306" i="20"/>
  <c r="V306" i="20"/>
  <c r="F136" i="21" l="1"/>
  <c r="X306" i="20"/>
  <c r="P250" i="21"/>
  <c r="N250" i="21" s="1"/>
  <c r="O250" i="21"/>
  <c r="H136" i="21"/>
  <c r="E136" i="21" s="1"/>
  <c r="AI305" i="20"/>
  <c r="P251" i="21" l="1"/>
  <c r="N251" i="21" s="1"/>
  <c r="O251" i="21"/>
  <c r="G137" i="21"/>
  <c r="H137" i="21" s="1"/>
  <c r="E137" i="21" s="1"/>
  <c r="F137" i="21"/>
  <c r="I136" i="21"/>
  <c r="S136" i="21"/>
  <c r="T136" i="21" s="1"/>
  <c r="F138" i="21" l="1"/>
  <c r="G138" i="21"/>
  <c r="P252" i="21"/>
  <c r="N252" i="21" s="1"/>
  <c r="O252" i="21"/>
  <c r="I137" i="21"/>
  <c r="K136" i="21"/>
  <c r="J136" i="21"/>
  <c r="L136" i="21" s="1"/>
  <c r="S137" i="21"/>
  <c r="T137" i="21" s="1"/>
  <c r="D305" i="20"/>
  <c r="H138" i="21" l="1"/>
  <c r="E138" i="21" s="1"/>
  <c r="R305" i="20"/>
  <c r="P253" i="21"/>
  <c r="N253" i="21" s="1"/>
  <c r="O253" i="21"/>
  <c r="J137" i="21"/>
  <c r="L137" i="21" s="1"/>
  <c r="K137" i="21"/>
  <c r="AI304" i="20"/>
  <c r="W305" i="20"/>
  <c r="V305" i="20"/>
  <c r="S138" i="21" l="1"/>
  <c r="T138" i="21" s="1"/>
  <c r="I138" i="21"/>
  <c r="K138" i="21" s="1"/>
  <c r="G139" i="21"/>
  <c r="H139" i="21" s="1"/>
  <c r="E139" i="21" s="1"/>
  <c r="F139" i="21"/>
  <c r="X305" i="20"/>
  <c r="O254" i="21"/>
  <c r="P254" i="21"/>
  <c r="N254" i="21" s="1"/>
  <c r="J138" i="21" l="1"/>
  <c r="L138" i="21" s="1"/>
  <c r="O255" i="21"/>
  <c r="P255" i="21"/>
  <c r="N255" i="21" s="1"/>
  <c r="G140" i="21"/>
  <c r="F140" i="21"/>
  <c r="S139" i="21"/>
  <c r="T139" i="21" s="1"/>
  <c r="I139" i="21"/>
  <c r="D304" i="20"/>
  <c r="R304" i="20" s="1"/>
  <c r="V304" i="20"/>
  <c r="W304" i="20"/>
  <c r="X304" i="20" l="1"/>
  <c r="P256" i="21"/>
  <c r="N256" i="21" s="1"/>
  <c r="O256" i="21"/>
  <c r="K139" i="21"/>
  <c r="J139" i="21"/>
  <c r="L139" i="21" s="1"/>
  <c r="H140" i="21"/>
  <c r="S140" i="21" s="1"/>
  <c r="T140" i="21" s="1"/>
  <c r="AI303" i="20"/>
  <c r="E140" i="21" l="1"/>
  <c r="P257" i="21"/>
  <c r="N257" i="21" s="1"/>
  <c r="O257" i="21"/>
  <c r="I140" i="21"/>
  <c r="K140" i="21" l="1"/>
  <c r="J140" i="21"/>
  <c r="L140" i="21" s="1"/>
  <c r="O258" i="21"/>
  <c r="P258" i="21"/>
  <c r="N258" i="21" s="1"/>
  <c r="G141" i="21"/>
  <c r="F141" i="21"/>
  <c r="D303" i="20"/>
  <c r="O259" i="21" l="1"/>
  <c r="P259" i="21"/>
  <c r="N259" i="21" s="1"/>
  <c r="R303" i="20"/>
  <c r="H141" i="21"/>
  <c r="S141" i="21" s="1"/>
  <c r="T141" i="21" s="1"/>
  <c r="AI302" i="20"/>
  <c r="V303" i="20"/>
  <c r="W303" i="20"/>
  <c r="I141" i="21" l="1"/>
  <c r="K141" i="21" s="1"/>
  <c r="X303" i="20"/>
  <c r="O260" i="21"/>
  <c r="P260" i="21"/>
  <c r="N260" i="21" s="1"/>
  <c r="E141" i="21"/>
  <c r="J141" i="21" l="1"/>
  <c r="L141" i="21" s="1"/>
  <c r="G142" i="21"/>
  <c r="H142" i="21" s="1"/>
  <c r="E142" i="21" s="1"/>
  <c r="F142" i="21"/>
  <c r="O261" i="21"/>
  <c r="P261" i="21"/>
  <c r="N261" i="21" s="1"/>
  <c r="D302" i="20"/>
  <c r="R302" i="20" s="1"/>
  <c r="W302" i="20"/>
  <c r="V302" i="20"/>
  <c r="I142" i="21" l="1"/>
  <c r="K142" i="21" s="1"/>
  <c r="X302" i="20"/>
  <c r="G143" i="21"/>
  <c r="F143" i="21"/>
  <c r="S142" i="21"/>
  <c r="T142" i="21" s="1"/>
  <c r="AI301" i="20"/>
  <c r="J142" i="21" l="1"/>
  <c r="L142" i="21" s="1"/>
  <c r="H143" i="21"/>
  <c r="E143" i="21" s="1"/>
  <c r="S143" i="21" l="1"/>
  <c r="T143" i="21" s="1"/>
  <c r="F144" i="21"/>
  <c r="G144" i="21"/>
  <c r="I143" i="21"/>
  <c r="D301" i="20"/>
  <c r="K143" i="21" l="1"/>
  <c r="J143" i="21"/>
  <c r="L143" i="21" s="1"/>
  <c r="R301" i="20"/>
  <c r="H144" i="21"/>
  <c r="E144" i="21" s="1"/>
  <c r="AI300" i="20"/>
  <c r="W301" i="20"/>
  <c r="V301" i="20"/>
  <c r="X301" i="20" l="1"/>
  <c r="G145" i="21"/>
  <c r="H145" i="21" s="1"/>
  <c r="F145" i="21"/>
  <c r="I144" i="21"/>
  <c r="S144" i="21"/>
  <c r="T144" i="21" s="1"/>
  <c r="K144" i="21" l="1"/>
  <c r="J144" i="21"/>
  <c r="L144" i="21" s="1"/>
  <c r="I145" i="21"/>
  <c r="S145" i="21"/>
  <c r="T145" i="21" s="1"/>
  <c r="E145" i="21"/>
  <c r="D300" i="20"/>
  <c r="R300" i="20" s="1"/>
  <c r="W300" i="20"/>
  <c r="V300" i="20"/>
  <c r="X300" i="20" l="1"/>
  <c r="G146" i="21"/>
  <c r="H146" i="21" s="1"/>
  <c r="F146" i="21"/>
  <c r="K145" i="21"/>
  <c r="J145" i="21"/>
  <c r="L145" i="21" s="1"/>
  <c r="AI299" i="20"/>
  <c r="E146" i="21" l="1"/>
  <c r="I146" i="21"/>
  <c r="S146" i="21"/>
  <c r="T146" i="21" s="1"/>
  <c r="K146" i="21" l="1"/>
  <c r="J146" i="21"/>
  <c r="L146" i="21" s="1"/>
  <c r="G147" i="21"/>
  <c r="F147" i="21"/>
  <c r="D299" i="20"/>
  <c r="R299" i="20" l="1"/>
  <c r="H147" i="21"/>
  <c r="E147" i="21" s="1"/>
  <c r="AI298" i="20"/>
  <c r="W299" i="20"/>
  <c r="V299" i="20"/>
  <c r="I147" i="21" l="1"/>
  <c r="K147" i="21" s="1"/>
  <c r="X299" i="20"/>
  <c r="G148" i="21"/>
  <c r="H148" i="21" s="1"/>
  <c r="E148" i="21" s="1"/>
  <c r="F148" i="21"/>
  <c r="S147" i="21"/>
  <c r="T147" i="21" s="1"/>
  <c r="J147" i="21" l="1"/>
  <c r="L147" i="21" s="1"/>
  <c r="F149" i="21"/>
  <c r="G149" i="21"/>
  <c r="I148" i="21"/>
  <c r="S148" i="21"/>
  <c r="T148" i="21" s="1"/>
  <c r="D298" i="20"/>
  <c r="J148" i="21" l="1"/>
  <c r="L148" i="21" s="1"/>
  <c r="K148" i="21"/>
  <c r="R298" i="20"/>
  <c r="H149" i="21"/>
  <c r="I149" i="21" s="1"/>
  <c r="AI297" i="20"/>
  <c r="W298" i="20"/>
  <c r="V298" i="20"/>
  <c r="X298" i="20" l="1"/>
  <c r="K149" i="21"/>
  <c r="J149" i="21"/>
  <c r="L149" i="21" s="1"/>
  <c r="E149" i="21"/>
  <c r="S149" i="21"/>
  <c r="T149" i="21" s="1"/>
  <c r="F150" i="21" l="1"/>
  <c r="G150" i="21"/>
  <c r="D297" i="20"/>
  <c r="R297" i="20" l="1"/>
  <c r="H150" i="21"/>
  <c r="I150" i="21" s="1"/>
  <c r="AI296" i="20"/>
  <c r="V297" i="20"/>
  <c r="W297" i="20"/>
  <c r="X297" i="20" l="1"/>
  <c r="K150" i="21"/>
  <c r="J150" i="21"/>
  <c r="L150" i="21" s="1"/>
  <c r="E150" i="21"/>
  <c r="S150" i="21"/>
  <c r="T150" i="21" s="1"/>
  <c r="G151" i="21" l="1"/>
  <c r="F151" i="21"/>
  <c r="D296" i="20"/>
  <c r="H151" i="21" l="1"/>
  <c r="I151" i="21" s="1"/>
  <c r="R296" i="20"/>
  <c r="AI295" i="20"/>
  <c r="V296" i="20"/>
  <c r="W296" i="20"/>
  <c r="S151" i="21" l="1"/>
  <c r="T151" i="21" s="1"/>
  <c r="E151" i="21"/>
  <c r="G152" i="21" s="1"/>
  <c r="H152" i="21" s="1"/>
  <c r="X296" i="20"/>
  <c r="K151" i="21"/>
  <c r="J151" i="21"/>
  <c r="L151" i="21" s="1"/>
  <c r="F152" i="21" l="1"/>
  <c r="I152" i="21" s="1"/>
  <c r="E152" i="21"/>
  <c r="S152" i="21"/>
  <c r="T152" i="21" s="1"/>
  <c r="D295" i="20"/>
  <c r="G153" i="21" l="1"/>
  <c r="H153" i="21" s="1"/>
  <c r="E153" i="21" s="1"/>
  <c r="F153" i="21"/>
  <c r="K152" i="21"/>
  <c r="J152" i="21"/>
  <c r="L152" i="21" s="1"/>
  <c r="R295" i="20"/>
  <c r="AI294" i="20"/>
  <c r="V295" i="20"/>
  <c r="W295" i="20"/>
  <c r="X295" i="20" l="1"/>
  <c r="F154" i="21"/>
  <c r="G154" i="21"/>
  <c r="I153" i="21"/>
  <c r="S153" i="21"/>
  <c r="T153" i="21" s="1"/>
  <c r="H154" i="21" l="1"/>
  <c r="E154" i="21" s="1"/>
  <c r="K153" i="21"/>
  <c r="J153" i="21"/>
  <c r="L153" i="21" s="1"/>
  <c r="D294" i="20"/>
  <c r="G155" i="21" l="1"/>
  <c r="F155" i="21"/>
  <c r="I154" i="21"/>
  <c r="R294" i="20"/>
  <c r="S154" i="21"/>
  <c r="T154" i="21" s="1"/>
  <c r="AI293" i="20"/>
  <c r="W294" i="20"/>
  <c r="V294" i="20"/>
  <c r="X294" i="20" l="1"/>
  <c r="K154" i="21"/>
  <c r="J154" i="21"/>
  <c r="L154" i="21" s="1"/>
  <c r="H155" i="21"/>
  <c r="E155" i="21" s="1"/>
  <c r="G156" i="21" l="1"/>
  <c r="F156" i="21"/>
  <c r="I155" i="21"/>
  <c r="S155" i="21"/>
  <c r="T155" i="21" s="1"/>
  <c r="D293" i="20"/>
  <c r="R293" i="20" s="1"/>
  <c r="V293" i="20"/>
  <c r="W293" i="20"/>
  <c r="X293" i="20" l="1"/>
  <c r="K155" i="21"/>
  <c r="J155" i="21"/>
  <c r="L155" i="21" s="1"/>
  <c r="H156" i="21"/>
  <c r="I156" i="21" s="1"/>
  <c r="AI292" i="20"/>
  <c r="S156" i="21" l="1"/>
  <c r="T156" i="21" s="1"/>
  <c r="J156" i="21"/>
  <c r="L156" i="21" s="1"/>
  <c r="K156" i="21"/>
  <c r="E156" i="21"/>
  <c r="F157" i="21" l="1"/>
  <c r="G157" i="21"/>
  <c r="D292" i="20"/>
  <c r="R292" i="20" l="1"/>
  <c r="H157" i="21"/>
  <c r="E157" i="21" s="1"/>
  <c r="AI291" i="20"/>
  <c r="W292" i="20"/>
  <c r="V292" i="20"/>
  <c r="I157" i="21" l="1"/>
  <c r="K157" i="21" s="1"/>
  <c r="X292" i="20"/>
  <c r="G158" i="21"/>
  <c r="H158" i="21" s="1"/>
  <c r="E158" i="21" s="1"/>
  <c r="F158" i="21"/>
  <c r="S157" i="21"/>
  <c r="T157" i="21" s="1"/>
  <c r="J157" i="21" l="1"/>
  <c r="L157" i="21" s="1"/>
  <c r="G159" i="21"/>
  <c r="F159" i="21"/>
  <c r="I158" i="21"/>
  <c r="S158" i="21"/>
  <c r="T158" i="21" s="1"/>
  <c r="D291" i="20"/>
  <c r="J158" i="21" l="1"/>
  <c r="L158" i="21" s="1"/>
  <c r="K158" i="21"/>
  <c r="H159" i="21"/>
  <c r="S159" i="21" s="1"/>
  <c r="T159" i="21" s="1"/>
  <c r="R291" i="20"/>
  <c r="AI290" i="20"/>
  <c r="V291" i="20"/>
  <c r="W291" i="20"/>
  <c r="E159" i="21" l="1"/>
  <c r="F160" i="21" s="1"/>
  <c r="X291" i="20"/>
  <c r="I159" i="21"/>
  <c r="G160" i="21" l="1"/>
  <c r="H160" i="21" s="1"/>
  <c r="K159" i="21"/>
  <c r="J159" i="21"/>
  <c r="L159" i="21" s="1"/>
  <c r="D290" i="20"/>
  <c r="R290" i="20" s="1"/>
  <c r="W290" i="20"/>
  <c r="V290" i="20"/>
  <c r="E160" i="21" l="1"/>
  <c r="G161" i="21" s="1"/>
  <c r="S160" i="21"/>
  <c r="T160" i="21" s="1"/>
  <c r="I160" i="21"/>
  <c r="J160" i="21" s="1"/>
  <c r="L160" i="21" s="1"/>
  <c r="X290" i="20"/>
  <c r="AI289" i="20"/>
  <c r="K160" i="21" l="1"/>
  <c r="F161" i="21"/>
  <c r="H161" i="21"/>
  <c r="E161" i="21" s="1"/>
  <c r="S161" i="21" l="1"/>
  <c r="T161" i="21" s="1"/>
  <c r="G162" i="21"/>
  <c r="F162" i="21"/>
  <c r="I161" i="21"/>
  <c r="D289" i="20"/>
  <c r="J161" i="21" l="1"/>
  <c r="L161" i="21" s="1"/>
  <c r="K161" i="21"/>
  <c r="R289" i="20"/>
  <c r="H162" i="21"/>
  <c r="E162" i="21" s="1"/>
  <c r="AI288" i="20"/>
  <c r="V289" i="20"/>
  <c r="W289" i="20"/>
  <c r="X289" i="20" l="1"/>
  <c r="F163" i="21"/>
  <c r="G163" i="21"/>
  <c r="S162" i="21"/>
  <c r="T162" i="21" s="1"/>
  <c r="I162" i="21"/>
  <c r="K162" i="21" l="1"/>
  <c r="J162" i="21"/>
  <c r="L162" i="21" s="1"/>
  <c r="H163" i="21"/>
  <c r="E163" i="21" s="1"/>
  <c r="D288" i="20"/>
  <c r="I163" i="21" l="1"/>
  <c r="J163" i="21" s="1"/>
  <c r="L163" i="21" s="1"/>
  <c r="S163" i="21"/>
  <c r="T163" i="21" s="1"/>
  <c r="G164" i="21"/>
  <c r="F164" i="21"/>
  <c r="R288" i="20"/>
  <c r="AI287" i="20"/>
  <c r="W288" i="20"/>
  <c r="V288" i="20"/>
  <c r="K163" i="21" l="1"/>
  <c r="X288" i="20"/>
  <c r="H164" i="21"/>
  <c r="E164" i="21" s="1"/>
  <c r="S164" i="21" l="1"/>
  <c r="T164" i="21" s="1"/>
  <c r="I164" i="21"/>
  <c r="G165" i="21"/>
  <c r="H165" i="21" s="1"/>
  <c r="F165" i="21"/>
  <c r="D287" i="20"/>
  <c r="I165" i="21" l="1"/>
  <c r="R287" i="20"/>
  <c r="K164" i="21"/>
  <c r="J164" i="21"/>
  <c r="L164" i="21" s="1"/>
  <c r="S165" i="21"/>
  <c r="T165" i="21" s="1"/>
  <c r="E165" i="21"/>
  <c r="AI286" i="20"/>
  <c r="W287" i="20"/>
  <c r="V287" i="20"/>
  <c r="X287" i="20" l="1"/>
  <c r="G166" i="21"/>
  <c r="F166" i="21"/>
  <c r="K165" i="21"/>
  <c r="J165" i="21"/>
  <c r="L165" i="21" s="1"/>
  <c r="H166" i="21" l="1"/>
  <c r="E166" i="21" s="1"/>
  <c r="D286" i="20"/>
  <c r="S166" i="21" l="1"/>
  <c r="T166" i="21" s="1"/>
  <c r="G167" i="21"/>
  <c r="H167" i="21" s="1"/>
  <c r="E167" i="21" s="1"/>
  <c r="F167" i="21"/>
  <c r="R286" i="20"/>
  <c r="I166" i="21"/>
  <c r="AI285" i="20"/>
  <c r="W286" i="20"/>
  <c r="V286" i="20"/>
  <c r="X286" i="20" l="1"/>
  <c r="F168" i="21"/>
  <c r="G168" i="21"/>
  <c r="I167" i="21"/>
  <c r="K166" i="21"/>
  <c r="J166" i="21"/>
  <c r="L166" i="21" s="1"/>
  <c r="S167" i="21"/>
  <c r="T167" i="21" s="1"/>
  <c r="K167" i="21" l="1"/>
  <c r="J167" i="21"/>
  <c r="L167" i="21" s="1"/>
  <c r="H168" i="21"/>
  <c r="S168" i="21" s="1"/>
  <c r="T168" i="21" s="1"/>
  <c r="D285" i="20"/>
  <c r="R285" i="20" s="1"/>
  <c r="V285" i="20"/>
  <c r="W285" i="20"/>
  <c r="X285" i="20" l="1"/>
  <c r="E168" i="21"/>
  <c r="I168" i="21"/>
  <c r="AI284" i="20"/>
  <c r="K168" i="21" l="1"/>
  <c r="J168" i="21"/>
  <c r="L168" i="21" s="1"/>
  <c r="F169" i="21"/>
  <c r="G169" i="21"/>
  <c r="H169" i="21" l="1"/>
  <c r="E169" i="21" s="1"/>
  <c r="D284" i="20"/>
  <c r="I169" i="21" l="1"/>
  <c r="K169" i="21" s="1"/>
  <c r="F170" i="21"/>
  <c r="G170" i="21"/>
  <c r="R284" i="20"/>
  <c r="S169" i="21"/>
  <c r="T169" i="21" s="1"/>
  <c r="AI283" i="20"/>
  <c r="W284" i="20"/>
  <c r="V284" i="20"/>
  <c r="J169" i="21" l="1"/>
  <c r="L169" i="21" s="1"/>
  <c r="X284" i="20"/>
  <c r="H170" i="21"/>
  <c r="E170" i="21" s="1"/>
  <c r="I170" i="21" l="1"/>
  <c r="J170" i="21" s="1"/>
  <c r="L170" i="21" s="1"/>
  <c r="G171" i="21"/>
  <c r="F171" i="21"/>
  <c r="S170" i="21"/>
  <c r="T170" i="21" s="1"/>
  <c r="D283" i="20"/>
  <c r="K170" i="21" l="1"/>
  <c r="R283" i="20"/>
  <c r="H171" i="21"/>
  <c r="I171" i="21" s="1"/>
  <c r="AI282" i="20"/>
  <c r="W283" i="20"/>
  <c r="V283" i="20"/>
  <c r="S171" i="21" l="1"/>
  <c r="T171" i="21" s="1"/>
  <c r="E171" i="21"/>
  <c r="G172" i="21" s="1"/>
  <c r="X283" i="20"/>
  <c r="K171" i="21"/>
  <c r="J171" i="21"/>
  <c r="L171" i="21" s="1"/>
  <c r="F172" i="21" l="1"/>
  <c r="H172" i="21"/>
  <c r="S172" i="21" s="1"/>
  <c r="T172" i="21" s="1"/>
  <c r="D282" i="20"/>
  <c r="R282" i="20" l="1"/>
  <c r="E172" i="21"/>
  <c r="I172" i="21"/>
  <c r="AI281" i="20"/>
  <c r="V282" i="20"/>
  <c r="W282" i="20"/>
  <c r="X282" i="20" l="1"/>
  <c r="K172" i="21"/>
  <c r="J172" i="21"/>
  <c r="L172" i="21" s="1"/>
  <c r="F173" i="21"/>
  <c r="G173" i="21"/>
  <c r="H173" i="21" l="1"/>
  <c r="S173" i="21" s="1"/>
  <c r="T173" i="21" s="1"/>
  <c r="D281" i="20"/>
  <c r="E173" i="21" l="1"/>
  <c r="F174" i="21" s="1"/>
  <c r="I173" i="21"/>
  <c r="R281" i="20"/>
  <c r="AI280" i="20"/>
  <c r="W281" i="20"/>
  <c r="V281" i="20"/>
  <c r="G174" i="21" l="1"/>
  <c r="H174" i="21" s="1"/>
  <c r="I174" i="21" s="1"/>
  <c r="X281" i="20"/>
  <c r="J173" i="21"/>
  <c r="L173" i="21" s="1"/>
  <c r="K173" i="21"/>
  <c r="E174" i="21" l="1"/>
  <c r="G175" i="21" s="1"/>
  <c r="H175" i="21" s="1"/>
  <c r="E175" i="21" s="1"/>
  <c r="K174" i="21"/>
  <c r="J174" i="21"/>
  <c r="L174" i="21" s="1"/>
  <c r="S174" i="21"/>
  <c r="T174" i="21" s="1"/>
  <c r="D280" i="20"/>
  <c r="F175" i="21" l="1"/>
  <c r="I175" i="21" s="1"/>
  <c r="F176" i="21"/>
  <c r="G176" i="21"/>
  <c r="H176" i="21" s="1"/>
  <c r="R280" i="20"/>
  <c r="S175" i="21"/>
  <c r="T175" i="21" s="1"/>
  <c r="AI279" i="20"/>
  <c r="V280" i="20"/>
  <c r="W280" i="20"/>
  <c r="J175" i="21" l="1"/>
  <c r="L175" i="21" s="1"/>
  <c r="K175" i="21"/>
  <c r="X280" i="20"/>
  <c r="S176" i="21"/>
  <c r="T176" i="21" s="1"/>
  <c r="E176" i="21"/>
  <c r="I176" i="21"/>
  <c r="K176" i="21" l="1"/>
  <c r="J176" i="21"/>
  <c r="L176" i="21" s="1"/>
  <c r="G177" i="21"/>
  <c r="H177" i="21" s="1"/>
  <c r="E177" i="21" s="1"/>
  <c r="F177" i="21"/>
  <c r="D279" i="20"/>
  <c r="I177" i="21" l="1"/>
  <c r="J177" i="21" s="1"/>
  <c r="L177" i="21" s="1"/>
  <c r="F178" i="21"/>
  <c r="G178" i="21"/>
  <c r="S177" i="21"/>
  <c r="T177" i="21" s="1"/>
  <c r="R279" i="20"/>
  <c r="AI278" i="20"/>
  <c r="V279" i="20"/>
  <c r="W279" i="20"/>
  <c r="K177" i="21" l="1"/>
  <c r="X279" i="20"/>
  <c r="H178" i="21"/>
  <c r="S178" i="21" s="1"/>
  <c r="T178" i="21" s="1"/>
  <c r="E178" i="21" l="1"/>
  <c r="F179" i="21" s="1"/>
  <c r="I178" i="21"/>
  <c r="D278" i="20"/>
  <c r="G179" i="21" l="1"/>
  <c r="H179" i="21" s="1"/>
  <c r="S179" i="21" s="1"/>
  <c r="T179" i="21" s="1"/>
  <c r="R278" i="20"/>
  <c r="K178" i="21"/>
  <c r="J178" i="21"/>
  <c r="L178" i="21" s="1"/>
  <c r="AI277" i="20"/>
  <c r="V278" i="20"/>
  <c r="W278" i="20"/>
  <c r="X278" i="20" l="1"/>
  <c r="E179" i="21"/>
  <c r="I179" i="21"/>
  <c r="K179" i="21" l="1"/>
  <c r="J179" i="21"/>
  <c r="L179" i="21" s="1"/>
  <c r="F180" i="21"/>
  <c r="G180" i="21"/>
  <c r="H180" i="21" s="1"/>
  <c r="D277" i="20"/>
  <c r="R277" i="20" s="1"/>
  <c r="V277" i="20"/>
  <c r="W277" i="20"/>
  <c r="X277" i="20" l="1"/>
  <c r="I180" i="21"/>
  <c r="S180" i="21"/>
  <c r="T180" i="21" s="1"/>
  <c r="E180" i="21"/>
  <c r="AI276" i="20"/>
  <c r="G181" i="21" l="1"/>
  <c r="F181" i="21"/>
  <c r="K180" i="21"/>
  <c r="J180" i="21"/>
  <c r="L180" i="21" s="1"/>
  <c r="H181" i="21" l="1"/>
  <c r="S181" i="21" s="1"/>
  <c r="T181" i="21" s="1"/>
  <c r="D276" i="20"/>
  <c r="R276" i="20" s="1"/>
  <c r="V276" i="20"/>
  <c r="W276" i="20"/>
  <c r="E181" i="21" l="1"/>
  <c r="F182" i="21" s="1"/>
  <c r="I181" i="21"/>
  <c r="K181" i="21" s="1"/>
  <c r="X276" i="20"/>
  <c r="AI275" i="20"/>
  <c r="J181" i="21" l="1"/>
  <c r="L181" i="21" s="1"/>
  <c r="G182" i="21"/>
  <c r="H182" i="21" s="1"/>
  <c r="S182" i="21" s="1"/>
  <c r="T182" i="21" s="1"/>
  <c r="E182" i="21" l="1"/>
  <c r="F183" i="21" s="1"/>
  <c r="I182" i="21"/>
  <c r="K182" i="21" s="1"/>
  <c r="D275" i="20"/>
  <c r="R275" i="20" s="1"/>
  <c r="V275" i="20"/>
  <c r="W275" i="20"/>
  <c r="G183" i="21" l="1"/>
  <c r="H183" i="21" s="1"/>
  <c r="S183" i="21" s="1"/>
  <c r="T183" i="21" s="1"/>
  <c r="J182" i="21"/>
  <c r="L182" i="21" s="1"/>
  <c r="X275" i="20"/>
  <c r="AI274" i="20"/>
  <c r="E183" i="21" l="1"/>
  <c r="I183" i="21"/>
  <c r="K183" i="21" l="1"/>
  <c r="J183" i="21"/>
  <c r="L183" i="21" s="1"/>
  <c r="G184" i="21"/>
  <c r="F184" i="21"/>
  <c r="D274" i="20"/>
  <c r="R274" i="20" l="1"/>
  <c r="H184" i="21"/>
  <c r="S184" i="21" s="1"/>
  <c r="T184" i="21" s="1"/>
  <c r="AI273" i="20"/>
  <c r="V274" i="20"/>
  <c r="W274" i="20"/>
  <c r="X274" i="20" l="1"/>
  <c r="E184" i="21"/>
  <c r="I184" i="21"/>
  <c r="J184" i="21" l="1"/>
  <c r="L184" i="21" s="1"/>
  <c r="K184" i="21"/>
  <c r="G185" i="21"/>
  <c r="H185" i="21" s="1"/>
  <c r="E185" i="21" s="1"/>
  <c r="F185" i="21"/>
  <c r="D273" i="20"/>
  <c r="R273" i="20" s="1"/>
  <c r="V273" i="20"/>
  <c r="W273" i="20"/>
  <c r="I185" i="21" l="1"/>
  <c r="K185" i="21" s="1"/>
  <c r="X273" i="20"/>
  <c r="G186" i="21"/>
  <c r="H186" i="21" s="1"/>
  <c r="F186" i="21"/>
  <c r="S185" i="21"/>
  <c r="T185" i="21" s="1"/>
  <c r="AI272" i="20"/>
  <c r="J185" i="21" l="1"/>
  <c r="L185" i="21" s="1"/>
  <c r="E186" i="21"/>
  <c r="I186" i="21"/>
  <c r="S186" i="21"/>
  <c r="T186" i="21" s="1"/>
  <c r="K186" i="21" l="1"/>
  <c r="J186" i="21"/>
  <c r="L186" i="21" s="1"/>
  <c r="F187" i="21"/>
  <c r="G187" i="21"/>
  <c r="D272" i="20"/>
  <c r="H187" i="21" l="1"/>
  <c r="S187" i="21" s="1"/>
  <c r="T187" i="21" s="1"/>
  <c r="R272" i="20"/>
  <c r="AI271" i="20"/>
  <c r="W272" i="20"/>
  <c r="V272" i="20"/>
  <c r="I187" i="21" l="1"/>
  <c r="K187" i="21" s="1"/>
  <c r="E187" i="21"/>
  <c r="F188" i="21" s="1"/>
  <c r="X272" i="20"/>
  <c r="G188" i="21" l="1"/>
  <c r="H188" i="21" s="1"/>
  <c r="S188" i="21" s="1"/>
  <c r="T188" i="21" s="1"/>
  <c r="J187" i="21"/>
  <c r="L187" i="21" s="1"/>
  <c r="D271" i="20"/>
  <c r="R271" i="20" s="1"/>
  <c r="V271" i="20"/>
  <c r="W271" i="20"/>
  <c r="E188" i="21" l="1"/>
  <c r="F189" i="21" s="1"/>
  <c r="I188" i="21"/>
  <c r="J188" i="21" s="1"/>
  <c r="L188" i="21" s="1"/>
  <c r="X271" i="20"/>
  <c r="AI270" i="20"/>
  <c r="K188" i="21" l="1"/>
  <c r="G189" i="21"/>
  <c r="H189" i="21" s="1"/>
  <c r="I189" i="21" s="1"/>
  <c r="K189" i="21" l="1"/>
  <c r="J189" i="21"/>
  <c r="L189" i="21" s="1"/>
  <c r="E189" i="21"/>
  <c r="S189" i="21"/>
  <c r="T189" i="21" s="1"/>
  <c r="D270" i="20"/>
  <c r="R270" i="20" l="1"/>
  <c r="G190" i="21"/>
  <c r="F190" i="21"/>
  <c r="AI269" i="20"/>
  <c r="V270" i="20"/>
  <c r="W270" i="20"/>
  <c r="X270" i="20" l="1"/>
  <c r="H190" i="21"/>
  <c r="S190" i="21" s="1"/>
  <c r="T190" i="21" s="1"/>
  <c r="I190" i="21" l="1"/>
  <c r="K190" i="21" s="1"/>
  <c r="E190" i="21"/>
  <c r="G191" i="21" s="1"/>
  <c r="H191" i="21" s="1"/>
  <c r="D269" i="20"/>
  <c r="F191" i="21" l="1"/>
  <c r="I191" i="21" s="1"/>
  <c r="J190" i="21"/>
  <c r="L190" i="21" s="1"/>
  <c r="S191" i="21"/>
  <c r="T191" i="21" s="1"/>
  <c r="R269" i="20"/>
  <c r="E191" i="21"/>
  <c r="AI268" i="20"/>
  <c r="W269" i="20"/>
  <c r="V269" i="20"/>
  <c r="X269" i="20" l="1"/>
  <c r="G192" i="21"/>
  <c r="F192" i="21"/>
  <c r="K191" i="21"/>
  <c r="J191" i="21"/>
  <c r="L191" i="21" s="1"/>
  <c r="H192" i="21" l="1"/>
  <c r="S192" i="21" s="1"/>
  <c r="T192" i="21" s="1"/>
  <c r="D268" i="20"/>
  <c r="I192" i="21" l="1"/>
  <c r="J192" i="21" s="1"/>
  <c r="L192" i="21" s="1"/>
  <c r="R268" i="20"/>
  <c r="E192" i="21"/>
  <c r="AI267" i="20"/>
  <c r="W268" i="20"/>
  <c r="V268" i="20"/>
  <c r="K192" i="21" l="1"/>
  <c r="X268" i="20"/>
  <c r="F193" i="21"/>
  <c r="G193" i="21"/>
  <c r="H193" i="21" s="1"/>
  <c r="I193" i="21" l="1"/>
  <c r="S193" i="21"/>
  <c r="T193" i="21" s="1"/>
  <c r="E193" i="21"/>
  <c r="D267" i="20"/>
  <c r="R267" i="20" l="1"/>
  <c r="G194" i="21"/>
  <c r="F194" i="21"/>
  <c r="K193" i="21"/>
  <c r="J193" i="21"/>
  <c r="L193" i="21" s="1"/>
  <c r="AI266" i="20"/>
  <c r="W267" i="20"/>
  <c r="V267" i="20"/>
  <c r="X267" i="20" l="1"/>
  <c r="H194" i="21"/>
  <c r="E194" i="21" s="1"/>
  <c r="G195" i="21" l="1"/>
  <c r="F195" i="21"/>
  <c r="S194" i="21"/>
  <c r="T194" i="21" s="1"/>
  <c r="I194" i="21"/>
  <c r="D266" i="20"/>
  <c r="K194" i="21" l="1"/>
  <c r="J194" i="21"/>
  <c r="L194" i="21" s="1"/>
  <c r="R266" i="20"/>
  <c r="H195" i="21"/>
  <c r="S195" i="21" s="1"/>
  <c r="T195" i="21" s="1"/>
  <c r="AI265" i="20"/>
  <c r="V266" i="20"/>
  <c r="W266" i="20"/>
  <c r="I195" i="21" l="1"/>
  <c r="K195" i="21" s="1"/>
  <c r="E195" i="21"/>
  <c r="G196" i="21" s="1"/>
  <c r="X266" i="20"/>
  <c r="F196" i="21" l="1"/>
  <c r="J195" i="21"/>
  <c r="L195" i="21" s="1"/>
  <c r="H196" i="21"/>
  <c r="S196" i="21" s="1"/>
  <c r="T196" i="21" s="1"/>
  <c r="D265" i="20"/>
  <c r="R265" i="20" s="1"/>
  <c r="V265" i="20"/>
  <c r="W265" i="20"/>
  <c r="E196" i="21" l="1"/>
  <c r="G197" i="21" s="1"/>
  <c r="H197" i="21" s="1"/>
  <c r="E197" i="21" s="1"/>
  <c r="I196" i="21"/>
  <c r="K196" i="21" s="1"/>
  <c r="X265" i="20"/>
  <c r="AI264" i="20"/>
  <c r="J196" i="21" l="1"/>
  <c r="L196" i="21" s="1"/>
  <c r="F197" i="21"/>
  <c r="I197" i="21" s="1"/>
  <c r="G198" i="21"/>
  <c r="F198" i="21"/>
  <c r="S197" i="21"/>
  <c r="T197" i="21" s="1"/>
  <c r="K197" i="21" l="1"/>
  <c r="J197" i="21"/>
  <c r="L197" i="21" s="1"/>
  <c r="H198" i="21"/>
  <c r="E198" i="21" s="1"/>
  <c r="D264" i="20"/>
  <c r="I198" i="21" l="1"/>
  <c r="J198" i="21" s="1"/>
  <c r="L198" i="21" s="1"/>
  <c r="S198" i="21"/>
  <c r="T198" i="21" s="1"/>
  <c r="G199" i="21"/>
  <c r="H199" i="21" s="1"/>
  <c r="E199" i="21" s="1"/>
  <c r="F199" i="21"/>
  <c r="R264" i="20"/>
  <c r="AI263" i="20"/>
  <c r="W264" i="20"/>
  <c r="V264" i="20"/>
  <c r="K198" i="21" l="1"/>
  <c r="X264" i="20"/>
  <c r="G200" i="21"/>
  <c r="H200" i="21" s="1"/>
  <c r="E200" i="21" s="1"/>
  <c r="F200" i="21"/>
  <c r="I199" i="21"/>
  <c r="S199" i="21"/>
  <c r="T199" i="21" s="1"/>
  <c r="G201" i="21" l="1"/>
  <c r="F201" i="21"/>
  <c r="J199" i="21"/>
  <c r="L199" i="21" s="1"/>
  <c r="K199" i="21"/>
  <c r="S200" i="21"/>
  <c r="T200" i="21" s="1"/>
  <c r="I200" i="21"/>
  <c r="D263" i="20"/>
  <c r="R263" i="20" l="1"/>
  <c r="K200" i="21"/>
  <c r="J200" i="21"/>
  <c r="L200" i="21" s="1"/>
  <c r="H201" i="21"/>
  <c r="S201" i="21" s="1"/>
  <c r="T201" i="21" s="1"/>
  <c r="AI262" i="20"/>
  <c r="W263" i="20"/>
  <c r="V263" i="20"/>
  <c r="X263" i="20" l="1"/>
  <c r="I201" i="21"/>
  <c r="E201" i="21"/>
  <c r="G202" i="21" l="1"/>
  <c r="H202" i="21" s="1"/>
  <c r="F202" i="21"/>
  <c r="J201" i="21"/>
  <c r="L201" i="21" s="1"/>
  <c r="K201" i="21"/>
  <c r="D262" i="20"/>
  <c r="I202" i="21" l="1"/>
  <c r="J202" i="21" s="1"/>
  <c r="L202" i="21" s="1"/>
  <c r="E202" i="21"/>
  <c r="G203" i="21" s="1"/>
  <c r="H203" i="21" s="1"/>
  <c r="R262" i="20"/>
  <c r="S202" i="21"/>
  <c r="T202" i="21" s="1"/>
  <c r="AI261" i="20"/>
  <c r="V262" i="20"/>
  <c r="W262" i="20"/>
  <c r="K202" i="21" l="1"/>
  <c r="F203" i="21"/>
  <c r="I203" i="21" s="1"/>
  <c r="X262" i="20"/>
  <c r="E203" i="21"/>
  <c r="S203" i="21"/>
  <c r="T203" i="21" s="1"/>
  <c r="F204" i="21" l="1"/>
  <c r="G204" i="21"/>
  <c r="J203" i="21"/>
  <c r="L203" i="21" s="1"/>
  <c r="K203" i="21"/>
  <c r="D261" i="20"/>
  <c r="H204" i="21" l="1"/>
  <c r="S204" i="21" s="1"/>
  <c r="T204" i="21" s="1"/>
  <c r="R261" i="20"/>
  <c r="AI260" i="20"/>
  <c r="W261" i="20"/>
  <c r="V261" i="20"/>
  <c r="I204" i="21" l="1"/>
  <c r="K204" i="21" s="1"/>
  <c r="X261" i="20"/>
  <c r="E204" i="21"/>
  <c r="J204" i="21" l="1"/>
  <c r="L204" i="21" s="1"/>
  <c r="F205" i="21"/>
  <c r="G205" i="21"/>
  <c r="D260" i="20"/>
  <c r="H205" i="21" l="1"/>
  <c r="S205" i="21" s="1"/>
  <c r="T205" i="21" s="1"/>
  <c r="R260" i="20"/>
  <c r="AI259" i="20"/>
  <c r="W260" i="20"/>
  <c r="V260" i="20"/>
  <c r="E205" i="21" l="1"/>
  <c r="F206" i="21" s="1"/>
  <c r="I205" i="21"/>
  <c r="J205" i="21" s="1"/>
  <c r="L205" i="21" s="1"/>
  <c r="X260" i="20"/>
  <c r="K205" i="21" l="1"/>
  <c r="G206" i="21"/>
  <c r="H206" i="21" s="1"/>
  <c r="D259" i="20"/>
  <c r="S206" i="21" l="1"/>
  <c r="T206" i="21" s="1"/>
  <c r="E206" i="21"/>
  <c r="I206" i="21"/>
  <c r="R259" i="20"/>
  <c r="AI258" i="20"/>
  <c r="V259" i="20"/>
  <c r="W259" i="20"/>
  <c r="K206" i="21" l="1"/>
  <c r="J206" i="21"/>
  <c r="L206" i="21" s="1"/>
  <c r="F207" i="21"/>
  <c r="G207" i="21"/>
  <c r="X259" i="20"/>
  <c r="H207" i="21" l="1"/>
  <c r="I207" i="21" s="1"/>
  <c r="D258" i="20"/>
  <c r="E207" i="21" l="1"/>
  <c r="G208" i="21" s="1"/>
  <c r="S207" i="21"/>
  <c r="T207" i="21" s="1"/>
  <c r="K207" i="21"/>
  <c r="J207" i="21"/>
  <c r="L207" i="21" s="1"/>
  <c r="R258" i="20"/>
  <c r="AI257" i="20"/>
  <c r="V258" i="20"/>
  <c r="W258" i="20"/>
  <c r="F208" i="21" l="1"/>
  <c r="H208" i="21"/>
  <c r="E208" i="21" s="1"/>
  <c r="X258" i="20"/>
  <c r="I208" i="21" l="1"/>
  <c r="J208" i="21" s="1"/>
  <c r="L208" i="21" s="1"/>
  <c r="S208" i="21"/>
  <c r="T208" i="21" s="1"/>
  <c r="G209" i="21"/>
  <c r="H209" i="21" s="1"/>
  <c r="F209" i="21"/>
  <c r="D257" i="20"/>
  <c r="K208" i="21" l="1"/>
  <c r="I209" i="21"/>
  <c r="K209" i="21" s="1"/>
  <c r="S209" i="21"/>
  <c r="T209" i="21" s="1"/>
  <c r="E209" i="21"/>
  <c r="R257" i="20"/>
  <c r="AI256" i="20"/>
  <c r="V257" i="20"/>
  <c r="W257" i="20"/>
  <c r="J209" i="21" l="1"/>
  <c r="L209" i="21" s="1"/>
  <c r="F210" i="21"/>
  <c r="G210" i="21"/>
  <c r="H210" i="21" s="1"/>
  <c r="S210" i="21" s="1"/>
  <c r="T210" i="21" s="1"/>
  <c r="X257" i="20"/>
  <c r="E210" i="21" l="1"/>
  <c r="G211" i="21" s="1"/>
  <c r="H211" i="21" s="1"/>
  <c r="S211" i="21" s="1"/>
  <c r="T211" i="21" s="1"/>
  <c r="I210" i="21"/>
  <c r="K210" i="21" s="1"/>
  <c r="D256" i="20"/>
  <c r="F211" i="21" l="1"/>
  <c r="I211" i="21" s="1"/>
  <c r="J210" i="21"/>
  <c r="L210" i="21" s="1"/>
  <c r="R256" i="20"/>
  <c r="E211" i="21"/>
  <c r="AI255" i="20"/>
  <c r="V256" i="20"/>
  <c r="W256" i="20"/>
  <c r="X256" i="20" l="1"/>
  <c r="G212" i="21"/>
  <c r="F212" i="21"/>
  <c r="K211" i="21"/>
  <c r="J211" i="21"/>
  <c r="L211" i="21" s="1"/>
  <c r="H212" i="21" l="1"/>
  <c r="S212" i="21" s="1"/>
  <c r="T212" i="21" s="1"/>
  <c r="D255" i="20"/>
  <c r="I212" i="21" l="1"/>
  <c r="J212" i="21" s="1"/>
  <c r="L212" i="21" s="1"/>
  <c r="E212" i="21"/>
  <c r="R255" i="20"/>
  <c r="AI254" i="20"/>
  <c r="W255" i="20"/>
  <c r="V255" i="20"/>
  <c r="K212" i="21" l="1"/>
  <c r="X255" i="20"/>
  <c r="G213" i="21"/>
  <c r="H213" i="21" s="1"/>
  <c r="F213" i="21"/>
  <c r="I213" i="21" l="1"/>
  <c r="E213" i="21"/>
  <c r="S213" i="21"/>
  <c r="T213" i="21" s="1"/>
  <c r="D254" i="20"/>
  <c r="G214" i="21" l="1"/>
  <c r="F214" i="21"/>
  <c r="R254" i="20"/>
  <c r="J213" i="21"/>
  <c r="L213" i="21" s="1"/>
  <c r="K213" i="21"/>
  <c r="AI253" i="20"/>
  <c r="V254" i="20"/>
  <c r="W254" i="20"/>
  <c r="X254" i="20" l="1"/>
  <c r="H214" i="21"/>
  <c r="I214" i="21" s="1"/>
  <c r="J214" i="21" l="1"/>
  <c r="L214" i="21" s="1"/>
  <c r="K214" i="21"/>
  <c r="S214" i="21"/>
  <c r="T214" i="21" s="1"/>
  <c r="E214" i="21"/>
  <c r="D253" i="20"/>
  <c r="R253" i="20" l="1"/>
  <c r="G215" i="21"/>
  <c r="F215" i="21"/>
  <c r="AI252" i="20"/>
  <c r="V253" i="20"/>
  <c r="W253" i="20"/>
  <c r="X253" i="20" l="1"/>
  <c r="H215" i="21"/>
  <c r="S215" i="21" s="1"/>
  <c r="T215" i="21" s="1"/>
  <c r="E215" i="21" l="1"/>
  <c r="I215" i="21"/>
  <c r="D252" i="20"/>
  <c r="R252" i="20" s="1"/>
  <c r="W252" i="20"/>
  <c r="V252" i="20"/>
  <c r="X252" i="20" l="1"/>
  <c r="G216" i="21"/>
  <c r="H216" i="21" s="1"/>
  <c r="F216" i="21"/>
  <c r="J215" i="21"/>
  <c r="L215" i="21" s="1"/>
  <c r="K215" i="21"/>
  <c r="AI251" i="20"/>
  <c r="I216" i="21" l="1"/>
  <c r="E216" i="21"/>
  <c r="S216" i="21"/>
  <c r="T216" i="21" s="1"/>
  <c r="G217" i="21" l="1"/>
  <c r="H217" i="21" s="1"/>
  <c r="F217" i="21"/>
  <c r="K216" i="21"/>
  <c r="J216" i="21"/>
  <c r="L216" i="21" s="1"/>
  <c r="D251" i="20"/>
  <c r="E217" i="21" l="1"/>
  <c r="I217" i="21"/>
  <c r="S217" i="21"/>
  <c r="T217" i="21" s="1"/>
  <c r="R251" i="20"/>
  <c r="AI250" i="20"/>
  <c r="W251" i="20"/>
  <c r="V251" i="20"/>
  <c r="X251" i="20" l="1"/>
  <c r="K217" i="21"/>
  <c r="J217" i="21"/>
  <c r="L217" i="21" s="1"/>
  <c r="F218" i="21"/>
  <c r="G218" i="21"/>
  <c r="H218" i="21" l="1"/>
  <c r="S218" i="21" s="1"/>
  <c r="T218" i="21" s="1"/>
  <c r="D250" i="20"/>
  <c r="R250" i="20" l="1"/>
  <c r="I218" i="21"/>
  <c r="E218" i="21"/>
  <c r="AI249" i="20"/>
  <c r="V250" i="20"/>
  <c r="W250" i="20"/>
  <c r="X250" i="20" l="1"/>
  <c r="G219" i="21"/>
  <c r="H219" i="21" s="1"/>
  <c r="F219" i="21"/>
  <c r="K218" i="21"/>
  <c r="J218" i="21"/>
  <c r="L218" i="21" s="1"/>
  <c r="E219" i="21" l="1"/>
  <c r="G220" i="21" s="1"/>
  <c r="H220" i="21" s="1"/>
  <c r="S219" i="21"/>
  <c r="T219" i="21" s="1"/>
  <c r="I219" i="21"/>
  <c r="D249" i="20"/>
  <c r="F220" i="21" l="1"/>
  <c r="I220" i="21" s="1"/>
  <c r="R249" i="20"/>
  <c r="J219" i="21"/>
  <c r="L219" i="21" s="1"/>
  <c r="K219" i="21"/>
  <c r="S220" i="21"/>
  <c r="T220" i="21" s="1"/>
  <c r="E220" i="21"/>
  <c r="AI248" i="20"/>
  <c r="W249" i="20"/>
  <c r="V249" i="20"/>
  <c r="X249" i="20" l="1"/>
  <c r="J220" i="21"/>
  <c r="L220" i="21" s="1"/>
  <c r="K220" i="21"/>
  <c r="F221" i="21"/>
  <c r="G221" i="21"/>
  <c r="H221" i="21" l="1"/>
  <c r="E221" i="21" s="1"/>
  <c r="D248" i="20"/>
  <c r="S221" i="21" l="1"/>
  <c r="T221" i="21" s="1"/>
  <c r="G222" i="21"/>
  <c r="H222" i="21" s="1"/>
  <c r="F222" i="21"/>
  <c r="I221" i="21"/>
  <c r="R248" i="20"/>
  <c r="AI247" i="20"/>
  <c r="W248" i="20"/>
  <c r="V248" i="20"/>
  <c r="X248" i="20" l="1"/>
  <c r="S222" i="21"/>
  <c r="T222" i="21" s="1"/>
  <c r="I222" i="21"/>
  <c r="E222" i="21"/>
  <c r="K221" i="21"/>
  <c r="J221" i="21"/>
  <c r="L221" i="21" s="1"/>
  <c r="G223" i="21" l="1"/>
  <c r="F223" i="21"/>
  <c r="K222" i="21"/>
  <c r="J222" i="21"/>
  <c r="L222" i="21" s="1"/>
  <c r="D247" i="20"/>
  <c r="R247" i="20" s="1"/>
  <c r="V247" i="20"/>
  <c r="W247" i="20"/>
  <c r="X247" i="20" l="1"/>
  <c r="H223" i="21"/>
  <c r="I223" i="21" s="1"/>
  <c r="AI246" i="20"/>
  <c r="K223" i="21" l="1"/>
  <c r="J223" i="21"/>
  <c r="L223" i="21" s="1"/>
  <c r="E223" i="21"/>
  <c r="S223" i="21"/>
  <c r="T223" i="21" s="1"/>
  <c r="G224" i="21" l="1"/>
  <c r="H224" i="21" s="1"/>
  <c r="F224" i="21"/>
  <c r="D246" i="20"/>
  <c r="I224" i="21" l="1"/>
  <c r="E224" i="21"/>
  <c r="R246" i="20"/>
  <c r="S224" i="21"/>
  <c r="T224" i="21" s="1"/>
  <c r="AI245" i="20"/>
  <c r="V246" i="20"/>
  <c r="W246" i="20"/>
  <c r="X246" i="20" l="1"/>
  <c r="G225" i="21"/>
  <c r="F225" i="21"/>
  <c r="J224" i="21"/>
  <c r="L224" i="21" s="1"/>
  <c r="K224" i="21"/>
  <c r="H225" i="21" l="1"/>
  <c r="S225" i="21" s="1"/>
  <c r="T225" i="21" s="1"/>
  <c r="D245" i="20"/>
  <c r="I225" i="21" l="1"/>
  <c r="K225" i="21" s="1"/>
  <c r="R245" i="20"/>
  <c r="E225" i="21"/>
  <c r="AI244" i="20"/>
  <c r="V245" i="20"/>
  <c r="W245" i="20"/>
  <c r="J225" i="21" l="1"/>
  <c r="L225" i="21" s="1"/>
  <c r="X245" i="20"/>
  <c r="G226" i="21"/>
  <c r="H226" i="21" s="1"/>
  <c r="E226" i="21" s="1"/>
  <c r="F226" i="21"/>
  <c r="G227" i="21" l="1"/>
  <c r="F227" i="21"/>
  <c r="S226" i="21"/>
  <c r="T226" i="21" s="1"/>
  <c r="I226" i="21"/>
  <c r="D244" i="20"/>
  <c r="R244" i="20" s="1"/>
  <c r="V244" i="20"/>
  <c r="W244" i="20"/>
  <c r="X244" i="20" l="1"/>
  <c r="K226" i="21"/>
  <c r="J226" i="21"/>
  <c r="L226" i="21" s="1"/>
  <c r="H227" i="21"/>
  <c r="I227" i="21" s="1"/>
  <c r="AI243" i="20"/>
  <c r="S227" i="21" l="1"/>
  <c r="T227" i="21" s="1"/>
  <c r="K227" i="21"/>
  <c r="J227" i="21"/>
  <c r="L227" i="21" s="1"/>
  <c r="E227" i="21"/>
  <c r="F228" i="21" l="1"/>
  <c r="G228" i="21"/>
  <c r="D243" i="20"/>
  <c r="R243" i="20" s="1"/>
  <c r="W243" i="20"/>
  <c r="V243" i="20"/>
  <c r="X243" i="20" l="1"/>
  <c r="H228" i="21"/>
  <c r="I228" i="21" s="1"/>
  <c r="AI242" i="20"/>
  <c r="K228" i="21" l="1"/>
  <c r="J228" i="21"/>
  <c r="L228" i="21" s="1"/>
  <c r="S228" i="21"/>
  <c r="T228" i="21" s="1"/>
  <c r="E228" i="21"/>
  <c r="G229" i="21" l="1"/>
  <c r="F229" i="21"/>
  <c r="D242" i="20"/>
  <c r="R242" i="20" l="1"/>
  <c r="H229" i="21"/>
  <c r="I229" i="21" s="1"/>
  <c r="AI241" i="20"/>
  <c r="V242" i="20"/>
  <c r="W242" i="20"/>
  <c r="X242" i="20" l="1"/>
  <c r="K229" i="21"/>
  <c r="J229" i="21"/>
  <c r="L229" i="21" s="1"/>
  <c r="S229" i="21"/>
  <c r="T229" i="21" s="1"/>
  <c r="E229" i="21"/>
  <c r="F230" i="21" l="1"/>
  <c r="G230" i="21"/>
  <c r="D241" i="20"/>
  <c r="H230" i="21" l="1"/>
  <c r="E230" i="21" s="1"/>
  <c r="R241" i="20"/>
  <c r="AI240" i="20"/>
  <c r="W241" i="20"/>
  <c r="V241" i="20"/>
  <c r="X241" i="20" l="1"/>
  <c r="F231" i="21"/>
  <c r="G231" i="21"/>
  <c r="S230" i="21"/>
  <c r="T230" i="21" s="1"/>
  <c r="I230" i="21"/>
  <c r="H231" i="21" l="1"/>
  <c r="I231" i="21" s="1"/>
  <c r="K230" i="21"/>
  <c r="J230" i="21"/>
  <c r="L230" i="21" s="1"/>
  <c r="D240" i="20"/>
  <c r="R240" i="20" s="1"/>
  <c r="W240" i="20"/>
  <c r="V240" i="20"/>
  <c r="E231" i="21" l="1"/>
  <c r="F232" i="21" s="1"/>
  <c r="S231" i="21"/>
  <c r="T231" i="21" s="1"/>
  <c r="X240" i="20"/>
  <c r="K231" i="21"/>
  <c r="J231" i="21"/>
  <c r="L231" i="21" s="1"/>
  <c r="AI239" i="20"/>
  <c r="G232" i="21" l="1"/>
  <c r="H232" i="21" s="1"/>
  <c r="I232" i="21" s="1"/>
  <c r="E232" i="21" l="1"/>
  <c r="F233" i="21" s="1"/>
  <c r="S232" i="21"/>
  <c r="T232" i="21" s="1"/>
  <c r="K232" i="21"/>
  <c r="J232" i="21"/>
  <c r="L232" i="21" s="1"/>
  <c r="D239" i="20"/>
  <c r="R239" i="20" s="1"/>
  <c r="V239" i="20"/>
  <c r="W239" i="20"/>
  <c r="G233" i="21" l="1"/>
  <c r="H233" i="21" s="1"/>
  <c r="S233" i="21" s="1"/>
  <c r="T233" i="21" s="1"/>
  <c r="X239" i="20"/>
  <c r="AI238" i="20"/>
  <c r="E233" i="21" l="1"/>
  <c r="G234" i="21" s="1"/>
  <c r="I233" i="21"/>
  <c r="J233" i="21" s="1"/>
  <c r="L233" i="21" s="1"/>
  <c r="F234" i="21" l="1"/>
  <c r="K233" i="21"/>
  <c r="H234" i="21"/>
  <c r="E234" i="21" s="1"/>
  <c r="D238" i="20"/>
  <c r="R238" i="20" s="1"/>
  <c r="W238" i="20"/>
  <c r="V238" i="20"/>
  <c r="I234" i="21" l="1"/>
  <c r="K234" i="21" s="1"/>
  <c r="X238" i="20"/>
  <c r="F235" i="21"/>
  <c r="G235" i="21"/>
  <c r="S234" i="21"/>
  <c r="T234" i="21" s="1"/>
  <c r="AI237" i="20"/>
  <c r="J234" i="21" l="1"/>
  <c r="L234" i="21" s="1"/>
  <c r="H235" i="21"/>
  <c r="S235" i="21" s="1"/>
  <c r="T235" i="21" s="1"/>
  <c r="I235" i="21" l="1"/>
  <c r="E235" i="21"/>
  <c r="D237" i="20"/>
  <c r="R237" i="20" s="1"/>
  <c r="W237" i="20"/>
  <c r="V237" i="20"/>
  <c r="X237" i="20" l="1"/>
  <c r="G236" i="21"/>
  <c r="H236" i="21" s="1"/>
  <c r="E236" i="21" s="1"/>
  <c r="F236" i="21"/>
  <c r="K235" i="21"/>
  <c r="J235" i="21"/>
  <c r="L235" i="21" s="1"/>
  <c r="AI236" i="20"/>
  <c r="G237" i="21" l="1"/>
  <c r="H237" i="21" s="1"/>
  <c r="E237" i="21" s="1"/>
  <c r="F237" i="21"/>
  <c r="I236" i="21"/>
  <c r="S236" i="21"/>
  <c r="T236" i="21" s="1"/>
  <c r="F238" i="21" l="1"/>
  <c r="G238" i="21"/>
  <c r="H238" i="21" s="1"/>
  <c r="K236" i="21"/>
  <c r="J236" i="21"/>
  <c r="L236" i="21" s="1"/>
  <c r="I237" i="21"/>
  <c r="S237" i="21"/>
  <c r="T237" i="21" s="1"/>
  <c r="D236" i="20"/>
  <c r="R236" i="20" l="1"/>
  <c r="S238" i="21"/>
  <c r="T238" i="21" s="1"/>
  <c r="K237" i="21"/>
  <c r="J237" i="21"/>
  <c r="L237" i="21" s="1"/>
  <c r="E238" i="21"/>
  <c r="I238" i="21"/>
  <c r="AI235" i="20"/>
  <c r="V236" i="20"/>
  <c r="W236" i="20"/>
  <c r="X236" i="20" l="1"/>
  <c r="G239" i="21"/>
  <c r="F239" i="21"/>
  <c r="J238" i="21"/>
  <c r="L238" i="21" s="1"/>
  <c r="K238" i="21"/>
  <c r="H239" i="21" l="1"/>
  <c r="S239" i="21" s="1"/>
  <c r="T239" i="21" s="1"/>
  <c r="D235" i="20"/>
  <c r="R235" i="20" s="1"/>
  <c r="W235" i="20"/>
  <c r="V235" i="20"/>
  <c r="I239" i="21" l="1"/>
  <c r="J239" i="21" s="1"/>
  <c r="L239" i="21" s="1"/>
  <c r="X235" i="20"/>
  <c r="E239" i="21"/>
  <c r="AI234" i="20"/>
  <c r="K239" i="21" l="1"/>
  <c r="F240" i="21"/>
  <c r="G240" i="21"/>
  <c r="H240" i="21" l="1"/>
  <c r="E240" i="21" s="1"/>
  <c r="D234" i="20"/>
  <c r="R234" i="20" s="1"/>
  <c r="V234" i="20"/>
  <c r="W234" i="20"/>
  <c r="X234" i="20" l="1"/>
  <c r="F241" i="21"/>
  <c r="G241" i="21"/>
  <c r="H241" i="21" s="1"/>
  <c r="I240" i="21"/>
  <c r="S240" i="21"/>
  <c r="T240" i="21" s="1"/>
  <c r="AI233" i="20"/>
  <c r="K240" i="21" l="1"/>
  <c r="J240" i="21"/>
  <c r="L240" i="21" s="1"/>
  <c r="I241" i="21"/>
  <c r="S241" i="21"/>
  <c r="T241" i="21" s="1"/>
  <c r="E241" i="21"/>
  <c r="K241" i="21" l="1"/>
  <c r="J241" i="21"/>
  <c r="L241" i="21" s="1"/>
  <c r="F242" i="21"/>
  <c r="G242" i="21"/>
  <c r="H242" i="21" s="1"/>
  <c r="E242" i="21" s="1"/>
  <c r="D233" i="20"/>
  <c r="G243" i="21" l="1"/>
  <c r="F243" i="21"/>
  <c r="R233" i="20"/>
  <c r="S242" i="21"/>
  <c r="T242" i="21" s="1"/>
  <c r="I242" i="21"/>
  <c r="AI232" i="20"/>
  <c r="W233" i="20"/>
  <c r="V233" i="20"/>
  <c r="X233" i="20" l="1"/>
  <c r="K242" i="21"/>
  <c r="J242" i="21"/>
  <c r="L242" i="21" s="1"/>
  <c r="H243" i="21"/>
  <c r="E243" i="21" s="1"/>
  <c r="I243" i="21" l="1"/>
  <c r="J243" i="21" s="1"/>
  <c r="L243" i="21" s="1"/>
  <c r="S243" i="21"/>
  <c r="T243" i="21" s="1"/>
  <c r="G244" i="21"/>
  <c r="H244" i="21" s="1"/>
  <c r="F244" i="21"/>
  <c r="D232" i="20"/>
  <c r="R232" i="20" s="1"/>
  <c r="W232" i="20"/>
  <c r="V232" i="20"/>
  <c r="K243" i="21" l="1"/>
  <c r="X232" i="20"/>
  <c r="I244" i="21"/>
  <c r="E244" i="21"/>
  <c r="S244" i="21"/>
  <c r="T244" i="21" s="1"/>
  <c r="AI231" i="20"/>
  <c r="G245" i="21" l="1"/>
  <c r="F245" i="21"/>
  <c r="K244" i="21"/>
  <c r="J244" i="21"/>
  <c r="L244" i="21" s="1"/>
  <c r="H245" i="21" l="1"/>
  <c r="S245" i="21" s="1"/>
  <c r="T245" i="21" s="1"/>
  <c r="D231" i="20"/>
  <c r="E245" i="21" l="1"/>
  <c r="F246" i="21" s="1"/>
  <c r="I245" i="21"/>
  <c r="J245" i="21" s="1"/>
  <c r="L245" i="21" s="1"/>
  <c r="R231" i="20"/>
  <c r="AI230" i="20"/>
  <c r="V231" i="20"/>
  <c r="W231" i="20"/>
  <c r="K245" i="21" l="1"/>
  <c r="G246" i="21"/>
  <c r="H246" i="21" s="1"/>
  <c r="E246" i="21" s="1"/>
  <c r="X231" i="20"/>
  <c r="S246" i="21" l="1"/>
  <c r="T246" i="21" s="1"/>
  <c r="I246" i="21"/>
  <c r="K246" i="21" s="1"/>
  <c r="G247" i="21"/>
  <c r="H247" i="21" s="1"/>
  <c r="F247" i="21"/>
  <c r="D230" i="20"/>
  <c r="J246" i="21" l="1"/>
  <c r="L246" i="21" s="1"/>
  <c r="I247" i="21"/>
  <c r="K247" i="21" s="1"/>
  <c r="R230" i="20"/>
  <c r="S247" i="21"/>
  <c r="T247" i="21" s="1"/>
  <c r="E247" i="21"/>
  <c r="AI229" i="20"/>
  <c r="W230" i="20"/>
  <c r="V230" i="20"/>
  <c r="J247" i="21" l="1"/>
  <c r="L247" i="21" s="1"/>
  <c r="X230" i="20"/>
  <c r="F248" i="21"/>
  <c r="G248" i="21"/>
  <c r="H248" i="21" s="1"/>
  <c r="E248" i="21" s="1"/>
  <c r="I248" i="21" l="1"/>
  <c r="K248" i="21" s="1"/>
  <c r="G249" i="21"/>
  <c r="F249" i="21"/>
  <c r="S248" i="21"/>
  <c r="T248" i="21" s="1"/>
  <c r="D229" i="20"/>
  <c r="R229" i="20" s="1"/>
  <c r="W229" i="20"/>
  <c r="V229" i="20"/>
  <c r="J248" i="21" l="1"/>
  <c r="L248" i="21" s="1"/>
  <c r="X229" i="20"/>
  <c r="H249" i="21"/>
  <c r="E249" i="21" s="1"/>
  <c r="AI228" i="20"/>
  <c r="G250" i="21" l="1"/>
  <c r="H250" i="21" s="1"/>
  <c r="F250" i="21"/>
  <c r="S249" i="21"/>
  <c r="T249" i="21" s="1"/>
  <c r="I249" i="21"/>
  <c r="I250" i="21" l="1"/>
  <c r="J249" i="21"/>
  <c r="L249" i="21" s="1"/>
  <c r="K249" i="21"/>
  <c r="S250" i="21"/>
  <c r="T250" i="21" s="1"/>
  <c r="E250" i="21"/>
  <c r="D228" i="20"/>
  <c r="R228" i="20" s="1"/>
  <c r="W228" i="20"/>
  <c r="V228" i="20"/>
  <c r="X228" i="20" l="1"/>
  <c r="G251" i="21"/>
  <c r="H251" i="21" s="1"/>
  <c r="F251" i="21"/>
  <c r="K250" i="21"/>
  <c r="J250" i="21"/>
  <c r="L250" i="21" s="1"/>
  <c r="AI227" i="20"/>
  <c r="I251" i="21" l="1"/>
  <c r="S251" i="21"/>
  <c r="T251" i="21" s="1"/>
  <c r="E251" i="21"/>
  <c r="G252" i="21" l="1"/>
  <c r="H252" i="21" s="1"/>
  <c r="F252" i="21"/>
  <c r="K251" i="21"/>
  <c r="J251" i="21"/>
  <c r="L251" i="21" s="1"/>
  <c r="D227" i="20"/>
  <c r="I252" i="21" l="1"/>
  <c r="J252" i="21" s="1"/>
  <c r="L252" i="21" s="1"/>
  <c r="R227" i="20"/>
  <c r="S252" i="21"/>
  <c r="T252" i="21" s="1"/>
  <c r="E252" i="21"/>
  <c r="AI226" i="20"/>
  <c r="V227" i="20"/>
  <c r="W227" i="20"/>
  <c r="K252" i="21" l="1"/>
  <c r="X227" i="20"/>
  <c r="G253" i="21"/>
  <c r="F253" i="21"/>
  <c r="H253" i="21" l="1"/>
  <c r="S253" i="21" s="1"/>
  <c r="T253" i="21" s="1"/>
  <c r="D226" i="20"/>
  <c r="R226" i="20" s="1"/>
  <c r="W226" i="20"/>
  <c r="V226" i="20"/>
  <c r="I253" i="21" l="1"/>
  <c r="J253" i="21" s="1"/>
  <c r="L253" i="21" s="1"/>
  <c r="X226" i="20"/>
  <c r="E253" i="21"/>
  <c r="AI225" i="20"/>
  <c r="K253" i="21" l="1"/>
  <c r="F254" i="21"/>
  <c r="G254" i="21"/>
  <c r="H254" i="21" l="1"/>
  <c r="I254" i="21" s="1"/>
  <c r="D225" i="20"/>
  <c r="K254" i="21" l="1"/>
  <c r="J254" i="21"/>
  <c r="L254" i="21" s="1"/>
  <c r="R225" i="20"/>
  <c r="E254" i="21"/>
  <c r="S254" i="21"/>
  <c r="T254" i="21" s="1"/>
  <c r="AI224" i="20"/>
  <c r="W225" i="20"/>
  <c r="V225" i="20"/>
  <c r="X225" i="20" l="1"/>
  <c r="G255" i="21"/>
  <c r="F255" i="21"/>
  <c r="H255" i="21" l="1"/>
  <c r="S255" i="21" s="1"/>
  <c r="T255" i="21" s="1"/>
  <c r="D224" i="20"/>
  <c r="E255" i="21" l="1"/>
  <c r="F256" i="21" s="1"/>
  <c r="I255" i="21"/>
  <c r="J255" i="21" s="1"/>
  <c r="L255" i="21" s="1"/>
  <c r="R224" i="20"/>
  <c r="AI223" i="20"/>
  <c r="V224" i="20"/>
  <c r="W224" i="20"/>
  <c r="G256" i="21" l="1"/>
  <c r="H256" i="21" s="1"/>
  <c r="I256" i="21" s="1"/>
  <c r="K255" i="21"/>
  <c r="X224" i="20"/>
  <c r="E256" i="21" l="1"/>
  <c r="G257" i="21" s="1"/>
  <c r="H257" i="21" s="1"/>
  <c r="K256" i="21"/>
  <c r="J256" i="21"/>
  <c r="L256" i="21" s="1"/>
  <c r="S256" i="21"/>
  <c r="T256" i="21" s="1"/>
  <c r="D223" i="20"/>
  <c r="F257" i="21" l="1"/>
  <c r="I257" i="21" s="1"/>
  <c r="R223" i="20"/>
  <c r="S257" i="21"/>
  <c r="T257" i="21" s="1"/>
  <c r="E257" i="21"/>
  <c r="AI222" i="20"/>
  <c r="V223" i="20"/>
  <c r="W223" i="20"/>
  <c r="X223" i="20" l="1"/>
  <c r="F258" i="21"/>
  <c r="G258" i="21"/>
  <c r="K257" i="21"/>
  <c r="J257" i="21"/>
  <c r="L257" i="21" s="1"/>
  <c r="H258" i="21" l="1"/>
  <c r="S258" i="21" s="1"/>
  <c r="T258" i="21" s="1"/>
  <c r="D222" i="20"/>
  <c r="R222" i="20" s="1"/>
  <c r="V222" i="20"/>
  <c r="W222" i="20"/>
  <c r="I258" i="21" l="1"/>
  <c r="J258" i="21" s="1"/>
  <c r="L258" i="21" s="1"/>
  <c r="X222" i="20"/>
  <c r="E258" i="21"/>
  <c r="AI221" i="20"/>
  <c r="K258" i="21" l="1"/>
  <c r="G259" i="21"/>
  <c r="F259" i="21"/>
  <c r="H259" i="21" l="1"/>
  <c r="E259" i="21" s="1"/>
  <c r="D221" i="20"/>
  <c r="R221" i="20" s="1"/>
  <c r="V221" i="20"/>
  <c r="W221" i="20"/>
  <c r="X221" i="20" l="1"/>
  <c r="G260" i="21"/>
  <c r="F260" i="21"/>
  <c r="I259" i="21"/>
  <c r="S259" i="21"/>
  <c r="T259" i="21" s="1"/>
  <c r="AI220" i="20"/>
  <c r="K259" i="21" l="1"/>
  <c r="J259" i="21"/>
  <c r="L259" i="21" s="1"/>
  <c r="H260" i="21"/>
  <c r="E260" i="21" s="1"/>
  <c r="S260" i="21" l="1"/>
  <c r="T260" i="21" s="1"/>
  <c r="I260" i="21"/>
  <c r="J260" i="21" s="1"/>
  <c r="L260" i="21" s="1"/>
  <c r="G261" i="21"/>
  <c r="F261" i="21"/>
  <c r="D220" i="20"/>
  <c r="K260" i="21" l="1"/>
  <c r="F17" i="21"/>
  <c r="R220" i="20"/>
  <c r="H261" i="21"/>
  <c r="AI219" i="20"/>
  <c r="W220" i="20"/>
  <c r="V220" i="20"/>
  <c r="G17" i="21" l="1"/>
  <c r="T42" i="21"/>
  <c r="E261" i="21"/>
  <c r="X220" i="20"/>
  <c r="S261" i="21"/>
  <c r="I261" i="21"/>
  <c r="J261" i="21" l="1"/>
  <c r="L261" i="21" s="1"/>
  <c r="K261" i="21"/>
  <c r="N5" i="21" s="1"/>
  <c r="F2" i="21"/>
  <c r="T261" i="21"/>
  <c r="T262" i="21"/>
  <c r="D219" i="20"/>
  <c r="R219" i="20" l="1"/>
  <c r="Y262" i="21"/>
  <c r="Y261" i="21" s="1"/>
  <c r="Y260" i="21" s="1"/>
  <c r="Y259" i="21" s="1"/>
  <c r="Y258" i="21" s="1"/>
  <c r="Y257" i="21" s="1"/>
  <c r="Y256" i="21" s="1"/>
  <c r="Y255" i="21" s="1"/>
  <c r="Y254" i="21" s="1"/>
  <c r="Y253" i="21" s="1"/>
  <c r="Y252" i="21" s="1"/>
  <c r="Y251" i="21" s="1"/>
  <c r="Y250" i="21" s="1"/>
  <c r="Y249" i="21" s="1"/>
  <c r="Y248" i="21" s="1"/>
  <c r="Y247" i="21" s="1"/>
  <c r="Y246" i="21" s="1"/>
  <c r="Y245" i="21" s="1"/>
  <c r="Y244" i="21" s="1"/>
  <c r="Y243" i="21" s="1"/>
  <c r="Y242" i="21" s="1"/>
  <c r="Y241" i="21" s="1"/>
  <c r="Y240" i="21" s="1"/>
  <c r="Y239" i="21" s="1"/>
  <c r="Y238" i="21" s="1"/>
  <c r="Y237" i="21" s="1"/>
  <c r="Y236" i="21" s="1"/>
  <c r="Y235" i="21" s="1"/>
  <c r="Y234" i="21" s="1"/>
  <c r="Y233" i="21" s="1"/>
  <c r="Y232" i="21" s="1"/>
  <c r="Y231" i="21" s="1"/>
  <c r="Y230" i="21" s="1"/>
  <c r="Y229" i="21" s="1"/>
  <c r="Y228" i="21" s="1"/>
  <c r="Y227" i="21" s="1"/>
  <c r="Y226" i="21" s="1"/>
  <c r="Y225" i="21" s="1"/>
  <c r="Y224" i="21" s="1"/>
  <c r="Y223" i="21" s="1"/>
  <c r="Y222" i="21" s="1"/>
  <c r="Y221" i="21" s="1"/>
  <c r="Y220" i="21" s="1"/>
  <c r="Y219" i="21" s="1"/>
  <c r="Y218" i="21" s="1"/>
  <c r="Y217" i="21" s="1"/>
  <c r="Y216" i="21" s="1"/>
  <c r="Y215" i="21" s="1"/>
  <c r="Y214" i="21" s="1"/>
  <c r="Y213" i="21" s="1"/>
  <c r="Y212" i="21" s="1"/>
  <c r="Y211" i="21" s="1"/>
  <c r="Y210" i="21" s="1"/>
  <c r="Y209" i="21" s="1"/>
  <c r="Y208" i="21" s="1"/>
  <c r="Y207" i="21" s="1"/>
  <c r="Y206" i="21" s="1"/>
  <c r="Y205" i="21" s="1"/>
  <c r="Y204" i="21" s="1"/>
  <c r="Y203" i="21" s="1"/>
  <c r="Y202" i="21" s="1"/>
  <c r="Y201" i="21" s="1"/>
  <c r="Y200" i="21" s="1"/>
  <c r="Y199" i="21" s="1"/>
  <c r="Y198" i="21" s="1"/>
  <c r="Y197" i="21" s="1"/>
  <c r="Y196" i="21" s="1"/>
  <c r="Y195" i="21" s="1"/>
  <c r="Y194" i="21" s="1"/>
  <c r="Y193" i="21" s="1"/>
  <c r="Y192" i="21" s="1"/>
  <c r="Y191" i="21" s="1"/>
  <c r="Y190" i="21" s="1"/>
  <c r="Y189" i="21" s="1"/>
  <c r="Y188" i="21" s="1"/>
  <c r="Y187" i="21" s="1"/>
  <c r="Y186" i="21" s="1"/>
  <c r="Y185" i="21" s="1"/>
  <c r="Y184" i="21" s="1"/>
  <c r="Y183" i="21" s="1"/>
  <c r="Y182" i="21" s="1"/>
  <c r="Y181" i="21" s="1"/>
  <c r="Y180" i="21" s="1"/>
  <c r="Y179" i="21" s="1"/>
  <c r="Y178" i="21" s="1"/>
  <c r="Y177" i="21" s="1"/>
  <c r="Y176" i="21" s="1"/>
  <c r="Y175" i="21" s="1"/>
  <c r="Y174" i="21" s="1"/>
  <c r="Y173" i="21" s="1"/>
  <c r="Y172" i="21" s="1"/>
  <c r="Y171" i="21" s="1"/>
  <c r="Y170" i="21" s="1"/>
  <c r="Y169" i="21" s="1"/>
  <c r="Y168" i="21" s="1"/>
  <c r="Y167" i="21" s="1"/>
  <c r="Y166" i="21" s="1"/>
  <c r="Y165" i="21" s="1"/>
  <c r="Y164" i="21" s="1"/>
  <c r="Y163" i="21" s="1"/>
  <c r="Y162" i="21" s="1"/>
  <c r="Y161" i="21" s="1"/>
  <c r="Y160" i="21" s="1"/>
  <c r="Y159" i="21" s="1"/>
  <c r="Y158" i="21" s="1"/>
  <c r="Y157" i="21" s="1"/>
  <c r="Y156" i="21" s="1"/>
  <c r="Y155" i="21" s="1"/>
  <c r="Y154" i="21" s="1"/>
  <c r="Y153" i="21" s="1"/>
  <c r="Y152" i="21" s="1"/>
  <c r="Y151" i="21" s="1"/>
  <c r="Y150" i="21" s="1"/>
  <c r="Y149" i="21" s="1"/>
  <c r="Y148" i="21" s="1"/>
  <c r="Y147" i="21" s="1"/>
  <c r="Y146" i="21" s="1"/>
  <c r="Y145" i="21" s="1"/>
  <c r="Y144" i="21" s="1"/>
  <c r="Y143" i="21" s="1"/>
  <c r="Y142" i="21" s="1"/>
  <c r="Y141" i="21" s="1"/>
  <c r="Y140" i="21" s="1"/>
  <c r="Y139" i="21" s="1"/>
  <c r="Y138" i="21" s="1"/>
  <c r="Y137" i="21" s="1"/>
  <c r="Y136" i="21" s="1"/>
  <c r="Y135" i="21" s="1"/>
  <c r="Y134" i="21" s="1"/>
  <c r="Y133" i="21" s="1"/>
  <c r="Y132" i="21" s="1"/>
  <c r="Y131" i="21" s="1"/>
  <c r="Y130" i="21" s="1"/>
  <c r="Y129" i="21" s="1"/>
  <c r="Y128" i="21" s="1"/>
  <c r="Y127" i="21" s="1"/>
  <c r="Y126" i="21" s="1"/>
  <c r="Y125" i="21" s="1"/>
  <c r="Y124" i="21" s="1"/>
  <c r="Y123" i="21" s="1"/>
  <c r="Y122" i="21" s="1"/>
  <c r="Y121" i="21" s="1"/>
  <c r="Y120" i="21" s="1"/>
  <c r="Y119" i="21" s="1"/>
  <c r="Y118" i="21" s="1"/>
  <c r="Y117" i="21" s="1"/>
  <c r="Y116" i="21" s="1"/>
  <c r="Y115" i="21" s="1"/>
  <c r="Y114" i="21" s="1"/>
  <c r="Y113" i="21" s="1"/>
  <c r="Y112" i="21" s="1"/>
  <c r="Y111" i="21" s="1"/>
  <c r="Y110" i="21" s="1"/>
  <c r="Y109" i="21" s="1"/>
  <c r="Y108" i="21" s="1"/>
  <c r="Y107" i="21" s="1"/>
  <c r="Y106" i="21" s="1"/>
  <c r="Y105" i="21" s="1"/>
  <c r="Y104" i="21" s="1"/>
  <c r="Y103" i="21" s="1"/>
  <c r="Y102" i="21" s="1"/>
  <c r="Y101" i="21" s="1"/>
  <c r="Y100" i="21" s="1"/>
  <c r="Y99" i="21" s="1"/>
  <c r="Y98" i="21" s="1"/>
  <c r="Y97" i="21" s="1"/>
  <c r="Y96" i="21" s="1"/>
  <c r="Y95" i="21" s="1"/>
  <c r="Y94" i="21" s="1"/>
  <c r="Y93" i="21" s="1"/>
  <c r="Y92" i="21" s="1"/>
  <c r="Y91" i="21" s="1"/>
  <c r="Y90" i="21" s="1"/>
  <c r="Y89" i="21" s="1"/>
  <c r="Y88" i="21" s="1"/>
  <c r="Y87" i="21" s="1"/>
  <c r="Y86" i="21" s="1"/>
  <c r="Y85" i="21" s="1"/>
  <c r="Y84" i="21" s="1"/>
  <c r="Y83" i="21" s="1"/>
  <c r="Y82" i="21" s="1"/>
  <c r="Y81" i="21" s="1"/>
  <c r="Y80" i="21" s="1"/>
  <c r="Y79" i="21" s="1"/>
  <c r="Y78" i="21" s="1"/>
  <c r="Y77" i="21" s="1"/>
  <c r="Y76" i="21" s="1"/>
  <c r="Y75" i="21" s="1"/>
  <c r="Y74" i="21" s="1"/>
  <c r="Y73" i="21" s="1"/>
  <c r="Y72" i="21" s="1"/>
  <c r="Y71" i="21" s="1"/>
  <c r="Y70" i="21" s="1"/>
  <c r="Y69" i="21" s="1"/>
  <c r="Y68" i="21" s="1"/>
  <c r="Y67" i="21" s="1"/>
  <c r="Y66" i="21" s="1"/>
  <c r="Y65" i="21" s="1"/>
  <c r="Y64" i="21" s="1"/>
  <c r="Y63" i="21" s="1"/>
  <c r="Y62" i="21" s="1"/>
  <c r="Y61" i="21" s="1"/>
  <c r="Y60" i="21" s="1"/>
  <c r="Y59" i="21" s="1"/>
  <c r="Y58" i="21" s="1"/>
  <c r="Y57" i="21" s="1"/>
  <c r="Y56" i="21" s="1"/>
  <c r="Y55" i="21" s="1"/>
  <c r="Y54" i="21" s="1"/>
  <c r="Y53" i="21" s="1"/>
  <c r="Y52" i="21" s="1"/>
  <c r="Y51" i="21" s="1"/>
  <c r="Y50" i="21" s="1"/>
  <c r="Y49" i="21" s="1"/>
  <c r="Y48" i="21" s="1"/>
  <c r="Y47" i="21" s="1"/>
  <c r="Y46" i="21" s="1"/>
  <c r="Y45" i="21" s="1"/>
  <c r="Y44" i="21" s="1"/>
  <c r="Y43" i="21" s="1"/>
  <c r="Y42" i="21" s="1"/>
  <c r="Y41" i="21" s="1"/>
  <c r="Y40" i="21" s="1"/>
  <c r="Y39" i="21" s="1"/>
  <c r="Y38" i="21" s="1"/>
  <c r="Y37" i="21" s="1"/>
  <c r="Y36" i="21" s="1"/>
  <c r="Y35" i="21" s="1"/>
  <c r="Y34" i="21" s="1"/>
  <c r="Y33" i="21" s="1"/>
  <c r="Y32" i="21" s="1"/>
  <c r="Y31" i="21" s="1"/>
  <c r="Y30" i="21" s="1"/>
  <c r="Y29" i="21" s="1"/>
  <c r="Y28" i="21" s="1"/>
  <c r="Y27" i="21" s="1"/>
  <c r="Y26" i="21" s="1"/>
  <c r="Y25" i="21" s="1"/>
  <c r="Y24" i="21" s="1"/>
  <c r="Y23" i="21" s="1"/>
  <c r="Y22" i="21" s="1"/>
  <c r="Y20" i="21" s="1"/>
  <c r="U262" i="21"/>
  <c r="U22" i="21"/>
  <c r="T19" i="21"/>
  <c r="U19" i="21"/>
  <c r="U23" i="21"/>
  <c r="U24" i="21"/>
  <c r="U26" i="21"/>
  <c r="U25" i="21"/>
  <c r="U28" i="21"/>
  <c r="U27" i="21"/>
  <c r="U29" i="21"/>
  <c r="U30" i="21"/>
  <c r="U31" i="21"/>
  <c r="U32" i="21"/>
  <c r="U34" i="21"/>
  <c r="U33" i="21"/>
  <c r="U35" i="21"/>
  <c r="U36" i="21"/>
  <c r="U37" i="21"/>
  <c r="U39" i="21"/>
  <c r="U38" i="21"/>
  <c r="U40" i="21"/>
  <c r="U43" i="21"/>
  <c r="U41" i="21"/>
  <c r="U42" i="21"/>
  <c r="U44" i="21"/>
  <c r="U45" i="21"/>
  <c r="U46" i="21"/>
  <c r="U47" i="21"/>
  <c r="U48" i="21"/>
  <c r="U49" i="21"/>
  <c r="U50" i="21"/>
  <c r="U52" i="21"/>
  <c r="U51" i="21"/>
  <c r="U53" i="21"/>
  <c r="U54" i="21"/>
  <c r="U55" i="21"/>
  <c r="U56" i="21"/>
  <c r="U57" i="21"/>
  <c r="U59" i="21"/>
  <c r="U58" i="21"/>
  <c r="U60" i="21"/>
  <c r="U61" i="21"/>
  <c r="U63" i="21"/>
  <c r="U62" i="21"/>
  <c r="U64" i="21"/>
  <c r="U66" i="21"/>
  <c r="U67" i="21"/>
  <c r="U65" i="21"/>
  <c r="U68" i="21"/>
  <c r="U70" i="21"/>
  <c r="U69" i="21"/>
  <c r="U71" i="21"/>
  <c r="U72" i="21"/>
  <c r="U73" i="21"/>
  <c r="U74" i="21"/>
  <c r="U75" i="21"/>
  <c r="U77" i="21"/>
  <c r="U76" i="21"/>
  <c r="U79" i="21"/>
  <c r="U78" i="21"/>
  <c r="U80" i="21"/>
  <c r="U81" i="21"/>
  <c r="U82" i="21"/>
  <c r="U84" i="21"/>
  <c r="U83" i="21"/>
  <c r="U88" i="21"/>
  <c r="U85" i="21"/>
  <c r="U86" i="21"/>
  <c r="U87" i="21"/>
  <c r="U89" i="21"/>
  <c r="U91" i="21"/>
  <c r="U90" i="21"/>
  <c r="U92" i="21"/>
  <c r="U93" i="21"/>
  <c r="U94" i="21"/>
  <c r="U95" i="21"/>
  <c r="U96" i="21"/>
  <c r="U97" i="21"/>
  <c r="U98" i="21"/>
  <c r="U99" i="21"/>
  <c r="U100" i="21"/>
  <c r="U101" i="21"/>
  <c r="U102" i="21"/>
  <c r="U103" i="21"/>
  <c r="U104" i="21"/>
  <c r="U105" i="21"/>
  <c r="U106" i="21"/>
  <c r="U107" i="21"/>
  <c r="U108" i="21"/>
  <c r="U109" i="21"/>
  <c r="U110" i="21"/>
  <c r="U111" i="21"/>
  <c r="U112" i="21"/>
  <c r="U113" i="21"/>
  <c r="U114" i="21"/>
  <c r="U115" i="21"/>
  <c r="U116" i="21"/>
  <c r="U117" i="21"/>
  <c r="U118" i="21"/>
  <c r="U119" i="21"/>
  <c r="U120" i="21"/>
  <c r="U122" i="21"/>
  <c r="U123" i="21"/>
  <c r="U121" i="21"/>
  <c r="U124" i="21"/>
  <c r="U125" i="21"/>
  <c r="U126" i="21"/>
  <c r="U127" i="21"/>
  <c r="U128" i="21"/>
  <c r="U129" i="21"/>
  <c r="U130" i="21"/>
  <c r="U132" i="21"/>
  <c r="U131" i="21"/>
  <c r="U133" i="21"/>
  <c r="U135" i="21"/>
  <c r="U134" i="21"/>
  <c r="U136" i="21"/>
  <c r="U138" i="21"/>
  <c r="U137" i="21"/>
  <c r="U139" i="21"/>
  <c r="U140" i="21"/>
  <c r="U142" i="21"/>
  <c r="U141" i="21"/>
  <c r="U143" i="21"/>
  <c r="U144" i="21"/>
  <c r="U145" i="21"/>
  <c r="U146" i="21"/>
  <c r="U148" i="21"/>
  <c r="U147" i="21"/>
  <c r="U149" i="21"/>
  <c r="U150" i="21"/>
  <c r="U151" i="21"/>
  <c r="U152" i="21"/>
  <c r="U153" i="21"/>
  <c r="U154" i="21"/>
  <c r="U155" i="21"/>
  <c r="U156" i="21"/>
  <c r="U157" i="21"/>
  <c r="U158" i="21"/>
  <c r="U159" i="21"/>
  <c r="U160" i="21"/>
  <c r="U162" i="21"/>
  <c r="U161" i="21"/>
  <c r="U163" i="21"/>
  <c r="U164" i="21"/>
  <c r="U165" i="21"/>
  <c r="U166" i="21"/>
  <c r="U167" i="21"/>
  <c r="U168" i="21"/>
  <c r="U169" i="21"/>
  <c r="U170" i="21"/>
  <c r="U171" i="21"/>
  <c r="U172" i="21"/>
  <c r="U174" i="21"/>
  <c r="U173" i="21"/>
  <c r="U175" i="21"/>
  <c r="U176" i="21"/>
  <c r="U177" i="21"/>
  <c r="U178" i="21"/>
  <c r="U179" i="21"/>
  <c r="U180" i="21"/>
  <c r="U181" i="21"/>
  <c r="U182" i="21"/>
  <c r="U183" i="21"/>
  <c r="U184" i="21"/>
  <c r="U185" i="21"/>
  <c r="U186" i="21"/>
  <c r="U187" i="21"/>
  <c r="U188" i="21"/>
  <c r="U189" i="21"/>
  <c r="U190" i="21"/>
  <c r="U191" i="21"/>
  <c r="U192" i="21"/>
  <c r="U193" i="21"/>
  <c r="U194" i="21"/>
  <c r="U195" i="21"/>
  <c r="U196" i="21"/>
  <c r="U197" i="21"/>
  <c r="U198" i="21"/>
  <c r="U199" i="21"/>
  <c r="U200" i="21"/>
  <c r="U201" i="21"/>
  <c r="U202" i="21"/>
  <c r="U204" i="21"/>
  <c r="U203" i="21"/>
  <c r="U205" i="21"/>
  <c r="U206" i="21"/>
  <c r="U207" i="21"/>
  <c r="U208" i="21"/>
  <c r="U209" i="21"/>
  <c r="U210" i="21"/>
  <c r="U211" i="21"/>
  <c r="U212" i="21"/>
  <c r="U213" i="21"/>
  <c r="U214" i="21"/>
  <c r="U215" i="21"/>
  <c r="U216" i="21"/>
  <c r="U217" i="21"/>
  <c r="U218" i="21"/>
  <c r="U220" i="21"/>
  <c r="U219" i="21"/>
  <c r="U221" i="21"/>
  <c r="U222" i="21"/>
  <c r="U223" i="21"/>
  <c r="U224" i="21"/>
  <c r="U225" i="21"/>
  <c r="U226" i="21"/>
  <c r="U227" i="21"/>
  <c r="U228" i="21"/>
  <c r="U229" i="21"/>
  <c r="U230" i="21"/>
  <c r="U231" i="21"/>
  <c r="U232" i="21"/>
  <c r="U233" i="21"/>
  <c r="U234" i="21"/>
  <c r="U235" i="21"/>
  <c r="U236" i="21"/>
  <c r="U237" i="21"/>
  <c r="U238" i="21"/>
  <c r="U240" i="21"/>
  <c r="U239" i="21"/>
  <c r="U241" i="21"/>
  <c r="U242" i="21"/>
  <c r="U243" i="21"/>
  <c r="U244" i="21"/>
  <c r="U245" i="21"/>
  <c r="U246" i="21"/>
  <c r="U247" i="21"/>
  <c r="U248" i="21"/>
  <c r="U249" i="21"/>
  <c r="U250" i="21"/>
  <c r="U251" i="21"/>
  <c r="U252" i="21"/>
  <c r="U253" i="21"/>
  <c r="U254" i="21"/>
  <c r="U255" i="21"/>
  <c r="U256" i="21"/>
  <c r="U261" i="21"/>
  <c r="U259" i="21"/>
  <c r="U260" i="21"/>
  <c r="U258" i="21"/>
  <c r="U257" i="21"/>
  <c r="N4" i="21"/>
  <c r="F4" i="21" s="1"/>
  <c r="F3" i="21"/>
  <c r="AI218" i="20"/>
  <c r="W219" i="20"/>
  <c r="V219" i="20"/>
  <c r="T18" i="21"/>
  <c r="AA17" i="21" l="1"/>
  <c r="AA18" i="21" s="1"/>
  <c r="X219" i="20"/>
  <c r="Z254" i="21"/>
  <c r="Z242" i="21"/>
  <c r="Z230" i="21"/>
  <c r="Z218" i="21"/>
  <c r="Z206" i="21"/>
  <c r="Z194" i="21"/>
  <c r="Z182" i="21"/>
  <c r="Z170" i="21"/>
  <c r="Z158" i="21"/>
  <c r="Z146" i="21"/>
  <c r="Z135" i="21"/>
  <c r="Z123" i="21"/>
  <c r="Z110" i="21"/>
  <c r="Z98" i="21"/>
  <c r="Z85" i="21"/>
  <c r="Z74" i="21"/>
  <c r="Z63" i="21"/>
  <c r="Z50" i="21"/>
  <c r="Z39" i="21"/>
  <c r="Z25" i="21"/>
  <c r="Z241" i="21"/>
  <c r="Z229" i="21"/>
  <c r="Z217" i="21"/>
  <c r="Z205" i="21"/>
  <c r="Z193" i="21"/>
  <c r="Z181" i="21"/>
  <c r="Z169" i="21"/>
  <c r="Z157" i="21"/>
  <c r="Z145" i="21"/>
  <c r="Z133" i="21"/>
  <c r="Z122" i="21"/>
  <c r="Z109" i="21"/>
  <c r="Z97" i="21"/>
  <c r="Z88" i="21"/>
  <c r="Z73" i="21"/>
  <c r="Z61" i="21"/>
  <c r="Z49" i="21"/>
  <c r="Z37" i="21"/>
  <c r="Z26" i="21"/>
  <c r="Z252" i="21"/>
  <c r="Z239" i="21"/>
  <c r="Z228" i="21"/>
  <c r="Z216" i="21"/>
  <c r="Z203" i="21"/>
  <c r="Z192" i="21"/>
  <c r="Z180" i="21"/>
  <c r="Z168" i="21"/>
  <c r="Z156" i="21"/>
  <c r="Z144" i="21"/>
  <c r="Z131" i="21"/>
  <c r="Z120" i="21"/>
  <c r="Z108" i="21"/>
  <c r="Z96" i="21"/>
  <c r="Z83" i="21"/>
  <c r="Z72" i="21"/>
  <c r="Z60" i="21"/>
  <c r="Z48" i="21"/>
  <c r="Z36" i="21"/>
  <c r="Z24" i="21"/>
  <c r="Z253" i="21"/>
  <c r="Z257" i="21"/>
  <c r="Z251" i="21"/>
  <c r="Z240" i="21"/>
  <c r="Z227" i="21"/>
  <c r="Z215" i="21"/>
  <c r="Z204" i="21"/>
  <c r="Z191" i="21"/>
  <c r="Z179" i="21"/>
  <c r="Z167" i="21"/>
  <c r="Z155" i="21"/>
  <c r="Z143" i="21"/>
  <c r="Z132" i="21"/>
  <c r="Z119" i="21"/>
  <c r="Z107" i="21"/>
  <c r="Z95" i="21"/>
  <c r="Z84" i="21"/>
  <c r="Z71" i="21"/>
  <c r="Z58" i="21"/>
  <c r="Z47" i="21"/>
  <c r="Z35" i="21"/>
  <c r="Z23" i="21"/>
  <c r="Z258" i="21"/>
  <c r="Z250" i="21"/>
  <c r="Z238" i="21"/>
  <c r="Z226" i="21"/>
  <c r="Z214" i="21"/>
  <c r="Z202" i="21"/>
  <c r="Z190" i="21"/>
  <c r="Z178" i="21"/>
  <c r="Z166" i="21"/>
  <c r="Z154" i="21"/>
  <c r="Z141" i="21"/>
  <c r="Z130" i="21"/>
  <c r="Z118" i="21"/>
  <c r="Z106" i="21"/>
  <c r="Z94" i="21"/>
  <c r="Z82" i="21"/>
  <c r="Z69" i="21"/>
  <c r="Z59" i="21"/>
  <c r="Z46" i="21"/>
  <c r="Z33" i="21"/>
  <c r="Z260" i="21"/>
  <c r="Z177" i="21"/>
  <c r="Z105" i="21"/>
  <c r="Z34" i="21"/>
  <c r="Z225" i="21"/>
  <c r="Z165" i="21"/>
  <c r="Z81" i="21"/>
  <c r="Z248" i="21"/>
  <c r="Z224" i="21"/>
  <c r="Z212" i="21"/>
  <c r="Z200" i="21"/>
  <c r="Z188" i="21"/>
  <c r="Z176" i="21"/>
  <c r="Z164" i="21"/>
  <c r="Z152" i="21"/>
  <c r="Z140" i="21"/>
  <c r="Z128" i="21"/>
  <c r="Z116" i="21"/>
  <c r="Z104" i="21"/>
  <c r="Z92" i="21"/>
  <c r="Z80" i="21"/>
  <c r="Z68" i="21"/>
  <c r="Z56" i="21"/>
  <c r="Z44" i="21"/>
  <c r="Z32" i="21"/>
  <c r="Z22" i="21"/>
  <c r="Z213" i="21"/>
  <c r="Z153" i="21"/>
  <c r="Z93" i="21"/>
  <c r="Z259" i="21"/>
  <c r="Z235" i="21"/>
  <c r="Z223" i="21"/>
  <c r="Z211" i="21"/>
  <c r="Z199" i="21"/>
  <c r="Z187" i="21"/>
  <c r="Z175" i="21"/>
  <c r="Z163" i="21"/>
  <c r="Z151" i="21"/>
  <c r="Z139" i="21"/>
  <c r="Z127" i="21"/>
  <c r="Z115" i="21"/>
  <c r="Z103" i="21"/>
  <c r="Z90" i="21"/>
  <c r="Z78" i="21"/>
  <c r="Z65" i="21"/>
  <c r="Z55" i="21"/>
  <c r="Z42" i="21"/>
  <c r="Z31" i="21"/>
  <c r="Z262" i="21"/>
  <c r="AB262" i="21"/>
  <c r="Z237" i="21"/>
  <c r="Z142" i="21"/>
  <c r="Z45" i="21"/>
  <c r="Z247" i="21"/>
  <c r="Z246" i="21"/>
  <c r="Z234" i="21"/>
  <c r="Z222" i="21"/>
  <c r="Z210" i="21"/>
  <c r="Z198" i="21"/>
  <c r="Z186" i="21"/>
  <c r="Z173" i="21"/>
  <c r="Z161" i="21"/>
  <c r="Z150" i="21"/>
  <c r="Z137" i="21"/>
  <c r="Z126" i="21"/>
  <c r="Z114" i="21"/>
  <c r="Z102" i="21"/>
  <c r="Z91" i="21"/>
  <c r="Z79" i="21"/>
  <c r="Z67" i="21"/>
  <c r="Z54" i="21"/>
  <c r="Z41" i="21"/>
  <c r="Z30" i="21"/>
  <c r="Z245" i="21"/>
  <c r="Z233" i="21"/>
  <c r="Z221" i="21"/>
  <c r="Z209" i="21"/>
  <c r="Z197" i="21"/>
  <c r="Z185" i="21"/>
  <c r="Z174" i="21"/>
  <c r="Z162" i="21"/>
  <c r="Z149" i="21"/>
  <c r="Z138" i="21"/>
  <c r="Z125" i="21"/>
  <c r="Z113" i="21"/>
  <c r="Z101" i="21"/>
  <c r="Z89" i="21"/>
  <c r="Z76" i="21"/>
  <c r="Z66" i="21"/>
  <c r="Z53" i="21"/>
  <c r="Z43" i="21"/>
  <c r="Z29" i="21"/>
  <c r="Z201" i="21"/>
  <c r="Z129" i="21"/>
  <c r="Z70" i="21"/>
  <c r="Z236" i="21"/>
  <c r="Z256" i="21"/>
  <c r="Z244" i="21"/>
  <c r="Z232" i="21"/>
  <c r="Z219" i="21"/>
  <c r="Z208" i="21"/>
  <c r="Z196" i="21"/>
  <c r="Z184" i="21"/>
  <c r="Z172" i="21"/>
  <c r="Z160" i="21"/>
  <c r="Z147" i="21"/>
  <c r="Z136" i="21"/>
  <c r="Z124" i="21"/>
  <c r="Z112" i="21"/>
  <c r="Z100" i="21"/>
  <c r="Z87" i="21"/>
  <c r="Z77" i="21"/>
  <c r="Z64" i="21"/>
  <c r="Z51" i="21"/>
  <c r="Z40" i="21"/>
  <c r="Z27" i="21"/>
  <c r="Z249" i="21"/>
  <c r="Z189" i="21"/>
  <c r="Z117" i="21"/>
  <c r="Z57" i="21"/>
  <c r="Z261" i="21"/>
  <c r="Z255" i="21"/>
  <c r="Z243" i="21"/>
  <c r="Z231" i="21"/>
  <c r="Z220" i="21"/>
  <c r="Z207" i="21"/>
  <c r="Z195" i="21"/>
  <c r="Z183" i="21"/>
  <c r="Z171" i="21"/>
  <c r="Z159" i="21"/>
  <c r="Z148" i="21"/>
  <c r="Z134" i="21"/>
  <c r="Z121" i="21"/>
  <c r="Z111" i="21"/>
  <c r="Z99" i="21"/>
  <c r="Z86" i="21"/>
  <c r="Z75" i="21"/>
  <c r="Z62" i="21"/>
  <c r="Z52" i="21"/>
  <c r="Z38" i="21"/>
  <c r="Z28" i="21"/>
  <c r="AA381" i="21" l="1"/>
  <c r="AA380" i="21" s="1"/>
  <c r="AA379" i="21" s="1"/>
  <c r="AA378" i="21" s="1"/>
  <c r="AA377" i="21" s="1"/>
  <c r="AA376" i="21" s="1"/>
  <c r="AA375" i="21" s="1"/>
  <c r="AA374" i="21" s="1"/>
  <c r="AA373" i="21" s="1"/>
  <c r="AA372" i="21" s="1"/>
  <c r="AA371" i="21" s="1"/>
  <c r="AA370" i="21" s="1"/>
  <c r="AA369" i="21" s="1"/>
  <c r="AA368" i="21" s="1"/>
  <c r="AA367" i="21" s="1"/>
  <c r="AA366" i="21" s="1"/>
  <c r="AA365" i="21" s="1"/>
  <c r="AA364" i="21" s="1"/>
  <c r="AA363" i="21" s="1"/>
  <c r="AA362" i="21" s="1"/>
  <c r="AA361" i="21" s="1"/>
  <c r="AA360" i="21" s="1"/>
  <c r="AA359" i="21" s="1"/>
  <c r="AA358" i="21" s="1"/>
  <c r="AA357" i="21" s="1"/>
  <c r="AA356" i="21" s="1"/>
  <c r="AA355" i="21" s="1"/>
  <c r="AA354" i="21" s="1"/>
  <c r="AA353" i="21" s="1"/>
  <c r="AA352" i="21" s="1"/>
  <c r="AA351" i="21" s="1"/>
  <c r="AA350" i="21" s="1"/>
  <c r="AA349" i="21" s="1"/>
  <c r="AA348" i="21" s="1"/>
  <c r="AA347" i="21" s="1"/>
  <c r="AA346" i="21" s="1"/>
  <c r="AA345" i="21" s="1"/>
  <c r="AA344" i="21" s="1"/>
  <c r="AA343" i="21" s="1"/>
  <c r="AA342" i="21" s="1"/>
  <c r="AA341" i="21" s="1"/>
  <c r="AA340" i="21" s="1"/>
  <c r="AA339" i="21" s="1"/>
  <c r="AA338" i="21" s="1"/>
  <c r="AA337" i="21" s="1"/>
  <c r="AA336" i="21" s="1"/>
  <c r="AA335" i="21" s="1"/>
  <c r="AA334" i="21" s="1"/>
  <c r="AA333" i="21" s="1"/>
  <c r="AA332" i="21" s="1"/>
  <c r="AA331" i="21" s="1"/>
  <c r="AA330" i="21" s="1"/>
  <c r="AA329" i="21" s="1"/>
  <c r="AA328" i="21" s="1"/>
  <c r="AA327" i="21" s="1"/>
  <c r="AA326" i="21" s="1"/>
  <c r="AA325" i="21" s="1"/>
  <c r="AA324" i="21" s="1"/>
  <c r="AA323" i="21" s="1"/>
  <c r="AA322" i="21" s="1"/>
  <c r="AA321" i="21" s="1"/>
  <c r="AA320" i="21" s="1"/>
  <c r="AA319" i="21" s="1"/>
  <c r="AA318" i="21" s="1"/>
  <c r="AA317" i="21" s="1"/>
  <c r="AA316" i="21" s="1"/>
  <c r="AA315" i="21" s="1"/>
  <c r="AA314" i="21" s="1"/>
  <c r="AA313" i="21" s="1"/>
  <c r="AA312" i="21" s="1"/>
  <c r="AA311" i="21" s="1"/>
  <c r="AA310" i="21" s="1"/>
  <c r="AA309" i="21" s="1"/>
  <c r="AA308" i="21" s="1"/>
  <c r="AA307" i="21" s="1"/>
  <c r="AA306" i="21" s="1"/>
  <c r="AA305" i="21" s="1"/>
  <c r="AA304" i="21" s="1"/>
  <c r="AA303" i="21" s="1"/>
  <c r="AA302" i="21" s="1"/>
  <c r="AA301" i="21" s="1"/>
  <c r="AA300" i="21" s="1"/>
  <c r="AA299" i="21" s="1"/>
  <c r="AA298" i="21" s="1"/>
  <c r="AA297" i="21" s="1"/>
  <c r="AA296" i="21" s="1"/>
  <c r="AA295" i="21" s="1"/>
  <c r="AA294" i="21" s="1"/>
  <c r="AA293" i="21" s="1"/>
  <c r="AA292" i="21" s="1"/>
  <c r="AA291" i="21" s="1"/>
  <c r="AA290" i="21" s="1"/>
  <c r="AA289" i="21" s="1"/>
  <c r="AA288" i="21" s="1"/>
  <c r="AA287" i="21" s="1"/>
  <c r="AA286" i="21" s="1"/>
  <c r="AA285" i="21" s="1"/>
  <c r="AA284" i="21" s="1"/>
  <c r="AA283" i="21" s="1"/>
  <c r="AA282" i="21" s="1"/>
  <c r="AA281" i="21" s="1"/>
  <c r="AA280" i="21" s="1"/>
  <c r="AA279" i="21" s="1"/>
  <c r="AA278" i="21" s="1"/>
  <c r="AA277" i="21" s="1"/>
  <c r="AA276" i="21" s="1"/>
  <c r="AA275" i="21" s="1"/>
  <c r="AA274" i="21" s="1"/>
  <c r="AA273" i="21" s="1"/>
  <c r="AA272" i="21" s="1"/>
  <c r="AA271" i="21" s="1"/>
  <c r="AA270" i="21" s="1"/>
  <c r="AA269" i="21" s="1"/>
  <c r="AA268" i="21" s="1"/>
  <c r="AA267" i="21" s="1"/>
  <c r="AA266" i="21" s="1"/>
  <c r="AA265" i="21" s="1"/>
  <c r="AA264" i="21" s="1"/>
  <c r="AA263" i="21" s="1"/>
  <c r="AA262" i="21" s="1"/>
  <c r="AA261" i="21" s="1"/>
  <c r="AB261" i="21" s="1"/>
  <c r="D218" i="20"/>
  <c r="AA260" i="21" l="1"/>
  <c r="AB260" i="21" s="1"/>
  <c r="R218" i="20"/>
  <c r="AI217" i="20"/>
  <c r="V218" i="20"/>
  <c r="W218" i="20"/>
  <c r="AA259" i="21" l="1"/>
  <c r="AA258" i="21" s="1"/>
  <c r="X218" i="20"/>
  <c r="AB259" i="21" l="1"/>
  <c r="AA257" i="21"/>
  <c r="AB258" i="21"/>
  <c r="D217" i="20"/>
  <c r="R217" i="20" l="1"/>
  <c r="AB257" i="21"/>
  <c r="AA256" i="21"/>
  <c r="AI216" i="20"/>
  <c r="W217" i="20"/>
  <c r="V217" i="20"/>
  <c r="X217" i="20" l="1"/>
  <c r="AA255" i="21"/>
  <c r="AB256" i="21"/>
  <c r="AB255" i="21" l="1"/>
  <c r="AA254" i="21"/>
  <c r="D216" i="20"/>
  <c r="R216" i="20" l="1"/>
  <c r="AB254" i="21"/>
  <c r="AA253" i="21"/>
  <c r="AI215" i="20"/>
  <c r="W216" i="20"/>
  <c r="V216" i="20"/>
  <c r="X216" i="20" l="1"/>
  <c r="AB253" i="21"/>
  <c r="AA252" i="21"/>
  <c r="AA251" i="21" l="1"/>
  <c r="AB252" i="21"/>
  <c r="D215" i="20"/>
  <c r="R215" i="20" l="1"/>
  <c r="AA250" i="21"/>
  <c r="AB251" i="21"/>
  <c r="AI214" i="20"/>
  <c r="W215" i="20"/>
  <c r="V215" i="20"/>
  <c r="X215" i="20" l="1"/>
  <c r="AB250" i="21"/>
  <c r="AA249" i="21"/>
  <c r="AB249" i="21" l="1"/>
  <c r="AA248" i="21"/>
  <c r="D214" i="20"/>
  <c r="R214" i="20" s="1"/>
  <c r="W214" i="20"/>
  <c r="V214" i="20"/>
  <c r="X214" i="20" l="1"/>
  <c r="AB248" i="21"/>
  <c r="AA247" i="21"/>
  <c r="AI213" i="20"/>
  <c r="AA246" i="21" l="1"/>
  <c r="AB247" i="21"/>
  <c r="AA245" i="21" l="1"/>
  <c r="AB246" i="21"/>
  <c r="D213" i="20"/>
  <c r="R213" i="20" s="1"/>
  <c r="V213" i="20"/>
  <c r="W213" i="20"/>
  <c r="X213" i="20" l="1"/>
  <c r="AB245" i="21"/>
  <c r="AA244" i="21"/>
  <c r="AI212" i="20"/>
  <c r="AB244" i="21" l="1"/>
  <c r="AA243" i="21"/>
  <c r="AB243" i="21" l="1"/>
  <c r="AA242" i="21"/>
  <c r="D212" i="20"/>
  <c r="AA241" i="21" l="1"/>
  <c r="AB242" i="21"/>
  <c r="R212" i="20"/>
  <c r="AI211" i="20"/>
  <c r="V212" i="20"/>
  <c r="W212" i="20"/>
  <c r="X212" i="20" l="1"/>
  <c r="AA240" i="21"/>
  <c r="AB241" i="21"/>
  <c r="AA239" i="21" l="1"/>
  <c r="AB240" i="21"/>
  <c r="D211" i="20"/>
  <c r="R211" i="20" s="1"/>
  <c r="V211" i="20"/>
  <c r="W211" i="20"/>
  <c r="X211" i="20" l="1"/>
  <c r="AA238" i="21"/>
  <c r="AB239" i="21"/>
  <c r="AI210" i="20"/>
  <c r="AB238" i="21" l="1"/>
  <c r="AA237" i="21"/>
  <c r="AB237" i="21" l="1"/>
  <c r="AA236" i="21"/>
  <c r="D210" i="20"/>
  <c r="AB236" i="21" l="1"/>
  <c r="AA235" i="21"/>
  <c r="R210" i="20"/>
  <c r="AI209" i="20"/>
  <c r="W210" i="20"/>
  <c r="V210" i="20"/>
  <c r="X210" i="20" l="1"/>
  <c r="AB235" i="21"/>
  <c r="AA234" i="21"/>
  <c r="AB234" i="21" l="1"/>
  <c r="AA233" i="21"/>
  <c r="D209" i="20"/>
  <c r="AB233" i="21" l="1"/>
  <c r="AA232" i="21"/>
  <c r="R209" i="20"/>
  <c r="AI208" i="20"/>
  <c r="V209" i="20"/>
  <c r="W209" i="20"/>
  <c r="X209" i="20" l="1"/>
  <c r="AB232" i="21"/>
  <c r="AA231" i="21"/>
  <c r="AB231" i="21" l="1"/>
  <c r="AA230" i="21"/>
  <c r="D208" i="20"/>
  <c r="R208" i="20" l="1"/>
  <c r="AA229" i="21"/>
  <c r="AB230" i="21"/>
  <c r="AI207" i="20"/>
  <c r="W208" i="20"/>
  <c r="V208" i="20"/>
  <c r="X208" i="20" l="1"/>
  <c r="AA228" i="21"/>
  <c r="AB229" i="21"/>
  <c r="AB228" i="21" l="1"/>
  <c r="AA227" i="21"/>
  <c r="D207" i="20"/>
  <c r="R207" i="20" l="1"/>
  <c r="AA226" i="21"/>
  <c r="AB227" i="21"/>
  <c r="AI206" i="20"/>
  <c r="V207" i="20"/>
  <c r="W207" i="20"/>
  <c r="X207" i="20" l="1"/>
  <c r="AB226" i="21"/>
  <c r="AA225" i="21"/>
  <c r="AA224" i="21" l="1"/>
  <c r="AB225" i="21"/>
  <c r="D206" i="20"/>
  <c r="R206" i="20" l="1"/>
  <c r="AB224" i="21"/>
  <c r="AA223" i="21"/>
  <c r="AI205" i="20"/>
  <c r="V206" i="20"/>
  <c r="W206" i="20"/>
  <c r="X206" i="20" l="1"/>
  <c r="AB223" i="21"/>
  <c r="AA222" i="21"/>
  <c r="AB222" i="21" l="1"/>
  <c r="AA221" i="21"/>
  <c r="D205" i="20"/>
  <c r="AB221" i="21" l="1"/>
  <c r="AA220" i="21"/>
  <c r="R205" i="20"/>
  <c r="AI204" i="20"/>
  <c r="V205" i="20"/>
  <c r="W205" i="20"/>
  <c r="X205" i="20" l="1"/>
  <c r="AA219" i="21"/>
  <c r="AB220" i="21"/>
  <c r="AB219" i="21" l="1"/>
  <c r="AA218" i="21"/>
  <c r="D204" i="20"/>
  <c r="AA217" i="21" l="1"/>
  <c r="AB218" i="21"/>
  <c r="R204" i="20"/>
  <c r="AI203" i="20"/>
  <c r="W204" i="20"/>
  <c r="V204" i="20"/>
  <c r="X204" i="20" l="1"/>
  <c r="AA216" i="21"/>
  <c r="AB217" i="21"/>
  <c r="AA215" i="21" l="1"/>
  <c r="AB216" i="21"/>
  <c r="D203" i="20"/>
  <c r="R203" i="20" l="1"/>
  <c r="AA214" i="21"/>
  <c r="AB215" i="21"/>
  <c r="AI202" i="20"/>
  <c r="V203" i="20"/>
  <c r="W203" i="20"/>
  <c r="X203" i="20" l="1"/>
  <c r="AB214" i="21"/>
  <c r="AA213" i="21"/>
  <c r="AB213" i="21" l="1"/>
  <c r="AA212" i="21"/>
  <c r="D202" i="20"/>
  <c r="R202" i="20" s="1"/>
  <c r="W202" i="20"/>
  <c r="V202" i="20"/>
  <c r="X202" i="20" l="1"/>
  <c r="AB212" i="21"/>
  <c r="AA211" i="21"/>
  <c r="AI201" i="20"/>
  <c r="AK201" i="20"/>
  <c r="AB211" i="21" l="1"/>
  <c r="AA210" i="21"/>
  <c r="AB210" i="21" l="1"/>
  <c r="AA209" i="21"/>
  <c r="D201" i="20"/>
  <c r="R201" i="20" s="1"/>
  <c r="V201" i="20"/>
  <c r="W201" i="20"/>
  <c r="X201" i="20" l="1"/>
  <c r="AA208" i="21"/>
  <c r="AB209" i="21"/>
  <c r="AI200" i="20"/>
  <c r="AK200" i="20"/>
  <c r="AA207" i="21" l="1"/>
  <c r="AB208" i="21"/>
  <c r="AB207" i="21" l="1"/>
  <c r="AA206" i="21"/>
  <c r="D200" i="20"/>
  <c r="R200" i="20" s="1"/>
  <c r="W200" i="20"/>
  <c r="V200" i="20"/>
  <c r="X200" i="20" l="1"/>
  <c r="AA205" i="21"/>
  <c r="AB206" i="21"/>
  <c r="AI199" i="20"/>
  <c r="AK199" i="20"/>
  <c r="AB205" i="21" l="1"/>
  <c r="AA204" i="21"/>
  <c r="AB204" i="21" l="1"/>
  <c r="AA203" i="21"/>
  <c r="D199" i="20"/>
  <c r="AA202" i="21" l="1"/>
  <c r="AB203" i="21"/>
  <c r="R199" i="20"/>
  <c r="AI198" i="20"/>
  <c r="AK198" i="20"/>
  <c r="W199" i="20"/>
  <c r="V199" i="20"/>
  <c r="X199" i="20" l="1"/>
  <c r="AB202" i="21"/>
  <c r="AA201" i="21"/>
  <c r="AB201" i="21" l="1"/>
  <c r="AA200" i="21"/>
  <c r="D198" i="20"/>
  <c r="AB200" i="21" l="1"/>
  <c r="AA199" i="21"/>
  <c r="R198" i="20"/>
  <c r="AI197" i="20"/>
  <c r="AK197" i="20"/>
  <c r="W198" i="20"/>
  <c r="V198" i="20"/>
  <c r="X198" i="20" l="1"/>
  <c r="AA198" i="21"/>
  <c r="AB199" i="21"/>
  <c r="AB198" i="21" l="1"/>
  <c r="AA197" i="21"/>
  <c r="D197" i="20"/>
  <c r="R197" i="20" l="1"/>
  <c r="AB197" i="21"/>
  <c r="AA196" i="21"/>
  <c r="AI196" i="20"/>
  <c r="AK196" i="20"/>
  <c r="W197" i="20"/>
  <c r="V197" i="20"/>
  <c r="X197" i="20" l="1"/>
  <c r="AB196" i="21"/>
  <c r="AA195" i="21"/>
  <c r="AB195" i="21" l="1"/>
  <c r="AA194" i="21"/>
  <c r="D196" i="20"/>
  <c r="AB194" i="21" l="1"/>
  <c r="AA193" i="21"/>
  <c r="R196" i="20"/>
  <c r="AI195" i="20"/>
  <c r="AK195" i="20"/>
  <c r="W196" i="20"/>
  <c r="V196" i="20"/>
  <c r="X196" i="20" l="1"/>
  <c r="AB193" i="21"/>
  <c r="AA192" i="21"/>
  <c r="AA191" i="21" l="1"/>
  <c r="AB192" i="21"/>
  <c r="D195" i="20"/>
  <c r="R195" i="20" s="1"/>
  <c r="W195" i="20"/>
  <c r="V195" i="20"/>
  <c r="X195" i="20" l="1"/>
  <c r="AA190" i="21"/>
  <c r="AB191" i="21"/>
  <c r="AI194" i="20"/>
  <c r="AK194" i="20"/>
  <c r="AB190" i="21" l="1"/>
  <c r="AA189" i="21"/>
  <c r="AA188" i="21" l="1"/>
  <c r="AB189" i="21"/>
  <c r="D194" i="20"/>
  <c r="R194" i="20" l="1"/>
  <c r="AA187" i="21"/>
  <c r="AB188" i="21"/>
  <c r="AI193" i="20"/>
  <c r="AK193" i="20"/>
  <c r="V194" i="20"/>
  <c r="W194" i="20"/>
  <c r="X194" i="20" l="1"/>
  <c r="AA186" i="21"/>
  <c r="AB187" i="21"/>
  <c r="AA185" i="21" l="1"/>
  <c r="AB186" i="21"/>
  <c r="D193" i="20"/>
  <c r="R193" i="20" l="1"/>
  <c r="AB185" i="21"/>
  <c r="AA184" i="21"/>
  <c r="AI192" i="20"/>
  <c r="AK192" i="20"/>
  <c r="V193" i="20"/>
  <c r="W193" i="20"/>
  <c r="X193" i="20" l="1"/>
  <c r="AB184" i="21"/>
  <c r="AA183" i="21"/>
  <c r="AB183" i="21" l="1"/>
  <c r="AA182" i="21"/>
  <c r="D192" i="20"/>
  <c r="AB182" i="21" l="1"/>
  <c r="AA181" i="21"/>
  <c r="R192" i="20"/>
  <c r="AI191" i="20"/>
  <c r="AK191" i="20"/>
  <c r="W192" i="20"/>
  <c r="V192" i="20"/>
  <c r="X192" i="20" l="1"/>
  <c r="AA180" i="21"/>
  <c r="AB181" i="21"/>
  <c r="AA179" i="21" l="1"/>
  <c r="AB180" i="21"/>
  <c r="D191" i="20"/>
  <c r="R191" i="20" s="1"/>
  <c r="V191" i="20"/>
  <c r="W191" i="20"/>
  <c r="X191" i="20" l="1"/>
  <c r="AA178" i="21"/>
  <c r="AB179" i="21"/>
  <c r="AI190" i="20"/>
  <c r="AK190" i="20"/>
  <c r="AB178" i="21" l="1"/>
  <c r="AA177" i="21"/>
  <c r="AB177" i="21" l="1"/>
  <c r="AA176" i="21"/>
  <c r="D190" i="20"/>
  <c r="AB176" i="21" l="1"/>
  <c r="AA175" i="21"/>
  <c r="R190" i="20"/>
  <c r="AI189" i="20"/>
  <c r="AK189" i="20"/>
  <c r="W190" i="20"/>
  <c r="V190" i="20"/>
  <c r="X190" i="20" l="1"/>
  <c r="AA174" i="21"/>
  <c r="AB175" i="21"/>
  <c r="AB174" i="21" l="1"/>
  <c r="AA173" i="21"/>
  <c r="D189" i="20"/>
  <c r="AA172" i="21" l="1"/>
  <c r="AB173" i="21"/>
  <c r="R189" i="20"/>
  <c r="AI188" i="20"/>
  <c r="AK188" i="20"/>
  <c r="W189" i="20"/>
  <c r="V189" i="20"/>
  <c r="X189" i="20" l="1"/>
  <c r="AB172" i="21"/>
  <c r="AA171" i="21"/>
  <c r="AB171" i="21" l="1"/>
  <c r="AA170" i="21"/>
  <c r="D188" i="20"/>
  <c r="AA169" i="21" l="1"/>
  <c r="AB170" i="21"/>
  <c r="R188" i="20"/>
  <c r="AI187" i="20"/>
  <c r="AK187" i="20"/>
  <c r="W188" i="20"/>
  <c r="V188" i="20"/>
  <c r="X188" i="20" l="1"/>
  <c r="AA168" i="21"/>
  <c r="AB169" i="21"/>
  <c r="AA167" i="21" l="1"/>
  <c r="AB168" i="21"/>
  <c r="D187" i="20"/>
  <c r="R187" i="20" l="1"/>
  <c r="AA166" i="21"/>
  <c r="AB167" i="21"/>
  <c r="AI186" i="20"/>
  <c r="AK186" i="20"/>
  <c r="V187" i="20"/>
  <c r="W187" i="20"/>
  <c r="X187" i="20" l="1"/>
  <c r="AB166" i="21"/>
  <c r="AA165" i="21"/>
  <c r="AB165" i="21" l="1"/>
  <c r="AA164" i="21"/>
  <c r="D186" i="20"/>
  <c r="AB164" i="21" l="1"/>
  <c r="AA163" i="21"/>
  <c r="R186" i="20"/>
  <c r="AI185" i="20"/>
  <c r="AK185" i="20"/>
  <c r="W186" i="20"/>
  <c r="V186" i="20"/>
  <c r="X186" i="20" l="1"/>
  <c r="AB163" i="21"/>
  <c r="AA162" i="21"/>
  <c r="AB162" i="21" l="1"/>
  <c r="AA161" i="21"/>
  <c r="D185" i="20"/>
  <c r="R185" i="20" l="1"/>
  <c r="AB161" i="21"/>
  <c r="AA160" i="21"/>
  <c r="AI184" i="20"/>
  <c r="AK184" i="20"/>
  <c r="V185" i="20"/>
  <c r="W185" i="20"/>
  <c r="X185" i="20" l="1"/>
  <c r="AB160" i="21"/>
  <c r="AA159" i="21"/>
  <c r="AB159" i="21" l="1"/>
  <c r="AA158" i="21"/>
  <c r="D184" i="20"/>
  <c r="R184" i="20" l="1"/>
  <c r="AA157" i="21"/>
  <c r="AB158" i="21"/>
  <c r="AI183" i="20"/>
  <c r="AK183" i="20"/>
  <c r="V184" i="20"/>
  <c r="W184" i="20"/>
  <c r="X184" i="20" l="1"/>
  <c r="AA156" i="21"/>
  <c r="AB157" i="21"/>
  <c r="AB156" i="21" l="1"/>
  <c r="AA155" i="21"/>
  <c r="D183" i="20"/>
  <c r="AA154" i="21" l="1"/>
  <c r="AB155" i="21"/>
  <c r="R183" i="20"/>
  <c r="AI182" i="20"/>
  <c r="AK182" i="20"/>
  <c r="W183" i="20"/>
  <c r="V183" i="20"/>
  <c r="X183" i="20" l="1"/>
  <c r="AB154" i="21"/>
  <c r="AA153" i="21"/>
  <c r="AB153" i="21" l="1"/>
  <c r="AA152" i="21"/>
  <c r="D182" i="20"/>
  <c r="AB152" i="21" l="1"/>
  <c r="AA151" i="21"/>
  <c r="R182" i="20"/>
  <c r="AI181" i="20"/>
  <c r="AK181" i="20"/>
  <c r="V182" i="20"/>
  <c r="W182" i="20"/>
  <c r="X182" i="20" l="1"/>
  <c r="AB151" i="21"/>
  <c r="AA150" i="21"/>
  <c r="AB150" i="21" l="1"/>
  <c r="AA149" i="21"/>
  <c r="D181" i="20"/>
  <c r="R181" i="20" l="1"/>
  <c r="AB149" i="21"/>
  <c r="AA148" i="21"/>
  <c r="AI180" i="20"/>
  <c r="AK180" i="20"/>
  <c r="V181" i="20"/>
  <c r="W181" i="20"/>
  <c r="X181" i="20" l="1"/>
  <c r="AB148" i="21"/>
  <c r="AA147" i="21"/>
  <c r="AB147" i="21" l="1"/>
  <c r="AA146" i="21"/>
  <c r="D180" i="20"/>
  <c r="R180" i="20" l="1"/>
  <c r="AA145" i="21"/>
  <c r="AB146" i="21"/>
  <c r="AI179" i="20"/>
  <c r="AK179" i="20"/>
  <c r="V180" i="20"/>
  <c r="W180" i="20"/>
  <c r="X180" i="20" l="1"/>
  <c r="AA144" i="21"/>
  <c r="AB145" i="21"/>
  <c r="AA143" i="21" l="1"/>
  <c r="AB144" i="21"/>
  <c r="D179" i="20"/>
  <c r="R179" i="20" l="1"/>
  <c r="AA142" i="21"/>
  <c r="AB143" i="21"/>
  <c r="AI178" i="20"/>
  <c r="AK178" i="20"/>
  <c r="W179" i="20"/>
  <c r="V179" i="20"/>
  <c r="X179" i="20" l="1"/>
  <c r="AB142" i="21"/>
  <c r="AA141" i="21"/>
  <c r="AB141" i="21" l="1"/>
  <c r="AA140" i="21"/>
  <c r="D178" i="20"/>
  <c r="R178" i="20" l="1"/>
  <c r="AB140" i="21"/>
  <c r="AA139" i="21"/>
  <c r="AI177" i="20"/>
  <c r="AK177" i="20"/>
  <c r="V178" i="20"/>
  <c r="W178" i="20"/>
  <c r="X178" i="20" l="1"/>
  <c r="AB139" i="21"/>
  <c r="AA138" i="21"/>
  <c r="AB138" i="21" l="1"/>
  <c r="AA137" i="21"/>
  <c r="D177" i="20"/>
  <c r="R177" i="20" l="1"/>
  <c r="AB137" i="21"/>
  <c r="AA136" i="21"/>
  <c r="AI176" i="20"/>
  <c r="AK176" i="20"/>
  <c r="W177" i="20"/>
  <c r="V177" i="20"/>
  <c r="X177" i="20" l="1"/>
  <c r="AA135" i="21"/>
  <c r="AB136" i="21"/>
  <c r="AA134" i="21" l="1"/>
  <c r="AB135" i="21"/>
  <c r="D176" i="20"/>
  <c r="R176" i="20" l="1"/>
  <c r="AA133" i="21"/>
  <c r="AB134" i="21"/>
  <c r="AI175" i="20"/>
  <c r="AK175" i="20"/>
  <c r="W176" i="20"/>
  <c r="V176" i="20"/>
  <c r="X176" i="20" l="1"/>
  <c r="AB133" i="21"/>
  <c r="AA132" i="21"/>
  <c r="AB132" i="21" l="1"/>
  <c r="AA131" i="21"/>
  <c r="D175" i="20"/>
  <c r="AA130" i="21" l="1"/>
  <c r="AB131" i="21"/>
  <c r="R175" i="20"/>
  <c r="AI174" i="20"/>
  <c r="AK174" i="20"/>
  <c r="W175" i="20"/>
  <c r="V175" i="20"/>
  <c r="X175" i="20" l="1"/>
  <c r="AB130" i="21"/>
  <c r="AA129" i="21"/>
  <c r="AB129" i="21" l="1"/>
  <c r="AA128" i="21"/>
  <c r="D174" i="20"/>
  <c r="R174" i="20" s="1"/>
  <c r="W174" i="20"/>
  <c r="V174" i="20"/>
  <c r="X174" i="20" l="1"/>
  <c r="AB128" i="21"/>
  <c r="AA127" i="21"/>
  <c r="AI173" i="20"/>
  <c r="AK173" i="20"/>
  <c r="AB127" i="21" l="1"/>
  <c r="AA126" i="21"/>
  <c r="AB126" i="21" l="1"/>
  <c r="AA125" i="21"/>
  <c r="D173" i="20"/>
  <c r="AA124" i="21" l="1"/>
  <c r="AB125" i="21"/>
  <c r="R173" i="20"/>
  <c r="AI172" i="20"/>
  <c r="AK172" i="20"/>
  <c r="W173" i="20"/>
  <c r="V173" i="20"/>
  <c r="X173" i="20" l="1"/>
  <c r="AA123" i="21"/>
  <c r="AB124" i="21"/>
  <c r="AB123" i="21" l="1"/>
  <c r="AA122" i="21"/>
  <c r="D172" i="20"/>
  <c r="R172" i="20" s="1"/>
  <c r="W172" i="20"/>
  <c r="V172" i="20"/>
  <c r="X172" i="20" l="1"/>
  <c r="AB122" i="21"/>
  <c r="AA121" i="21"/>
  <c r="AI171" i="20"/>
  <c r="AK171" i="20"/>
  <c r="AA120" i="21" l="1"/>
  <c r="AB121" i="21"/>
  <c r="AA119" i="21" l="1"/>
  <c r="AB120" i="21"/>
  <c r="D171" i="20"/>
  <c r="R171" i="20" l="1"/>
  <c r="AA118" i="21"/>
  <c r="AB119" i="21"/>
  <c r="AI170" i="20"/>
  <c r="AK170" i="20"/>
  <c r="W171" i="20"/>
  <c r="V171" i="20"/>
  <c r="X171" i="20" l="1"/>
  <c r="AB118" i="21"/>
  <c r="AA117" i="21"/>
  <c r="AB117" i="21" l="1"/>
  <c r="AA116" i="21"/>
  <c r="D170" i="20"/>
  <c r="AA115" i="21" l="1"/>
  <c r="AB116" i="21"/>
  <c r="R170" i="20"/>
  <c r="AI169" i="20"/>
  <c r="AK169" i="20"/>
  <c r="W170" i="20"/>
  <c r="V170" i="20"/>
  <c r="X170" i="20" l="1"/>
  <c r="AB115" i="21"/>
  <c r="AA114" i="21"/>
  <c r="AA113" i="21" l="1"/>
  <c r="AB114" i="21"/>
  <c r="D169" i="20"/>
  <c r="R169" i="20" l="1"/>
  <c r="AA112" i="21"/>
  <c r="AB113" i="21"/>
  <c r="AI168" i="20"/>
  <c r="AK168" i="20"/>
  <c r="W169" i="20"/>
  <c r="V169" i="20"/>
  <c r="X169" i="20" l="1"/>
  <c r="AA111" i="21"/>
  <c r="AB112" i="21"/>
  <c r="AB111" i="21" l="1"/>
  <c r="AA110" i="21"/>
  <c r="D168" i="20"/>
  <c r="R168" i="20" l="1"/>
  <c r="AB110" i="21"/>
  <c r="AA109" i="21"/>
  <c r="AI167" i="20"/>
  <c r="AK167" i="20"/>
  <c r="V168" i="20"/>
  <c r="W168" i="20"/>
  <c r="X168" i="20" l="1"/>
  <c r="AA108" i="21"/>
  <c r="AB109" i="21"/>
  <c r="AA107" i="21" l="1"/>
  <c r="AB108" i="21"/>
  <c r="D167" i="20"/>
  <c r="R167" i="20" l="1"/>
  <c r="AA106" i="21"/>
  <c r="AB107" i="21"/>
  <c r="AI166" i="20"/>
  <c r="AK166" i="20"/>
  <c r="V167" i="20"/>
  <c r="W167" i="20"/>
  <c r="X167" i="20" l="1"/>
  <c r="AB106" i="21"/>
  <c r="AA105" i="21"/>
  <c r="AB105" i="21" l="1"/>
  <c r="AA104" i="21"/>
  <c r="D166" i="20"/>
  <c r="R166" i="20" s="1"/>
  <c r="V166" i="20"/>
  <c r="W166" i="20"/>
  <c r="X166" i="20" l="1"/>
  <c r="AB104" i="21"/>
  <c r="AA103" i="21"/>
  <c r="AI165" i="20"/>
  <c r="AK165" i="20"/>
  <c r="AA102" i="21" l="1"/>
  <c r="AB103" i="21"/>
  <c r="AA101" i="21" l="1"/>
  <c r="AB102" i="21"/>
  <c r="D165" i="20"/>
  <c r="R165" i="20" l="1"/>
  <c r="AB101" i="21"/>
  <c r="AA100" i="21"/>
  <c r="AI164" i="20"/>
  <c r="AK164" i="20"/>
  <c r="V165" i="20"/>
  <c r="W165" i="20"/>
  <c r="X165" i="20" l="1"/>
  <c r="AB100" i="21"/>
  <c r="AA99" i="21"/>
  <c r="AB99" i="21" l="1"/>
  <c r="AA98" i="21"/>
  <c r="D164" i="20"/>
  <c r="AA97" i="21" l="1"/>
  <c r="AB98" i="21"/>
  <c r="R164" i="20"/>
  <c r="AI163" i="20"/>
  <c r="AK163" i="20"/>
  <c r="V164" i="20"/>
  <c r="W164" i="20"/>
  <c r="X164" i="20" l="1"/>
  <c r="AA96" i="21"/>
  <c r="AB97" i="21"/>
  <c r="AA95" i="21" l="1"/>
  <c r="AB96" i="21"/>
  <c r="D163" i="20"/>
  <c r="R163" i="20" s="1"/>
  <c r="W163" i="20"/>
  <c r="V163" i="20"/>
  <c r="X163" i="20" l="1"/>
  <c r="AA94" i="21"/>
  <c r="AB95" i="21"/>
  <c r="AI162" i="20"/>
  <c r="AK162" i="20"/>
  <c r="AB94" i="21" l="1"/>
  <c r="AA93" i="21"/>
  <c r="AB93" i="21" l="1"/>
  <c r="AA92" i="21"/>
  <c r="D162" i="20"/>
  <c r="R162" i="20" l="1"/>
  <c r="AB92" i="21"/>
  <c r="AA91" i="21"/>
  <c r="AI161" i="20"/>
  <c r="AK161" i="20"/>
  <c r="V162" i="20"/>
  <c r="W162" i="20"/>
  <c r="X162" i="20" l="1"/>
  <c r="AB91" i="21"/>
  <c r="AA90" i="21"/>
  <c r="AB90" i="21" l="1"/>
  <c r="AA89" i="21"/>
  <c r="D161" i="20"/>
  <c r="AB89" i="21" l="1"/>
  <c r="AA88" i="21"/>
  <c r="R161" i="20"/>
  <c r="AI160" i="20"/>
  <c r="AK160" i="20"/>
  <c r="W161" i="20"/>
  <c r="V161" i="20"/>
  <c r="X161" i="20" l="1"/>
  <c r="AA87" i="21"/>
  <c r="AB88" i="21"/>
  <c r="AB87" i="21" l="1"/>
  <c r="AA86" i="21"/>
  <c r="D160" i="20"/>
  <c r="AB86" i="21" l="1"/>
  <c r="AA85" i="21"/>
  <c r="R160" i="20"/>
  <c r="AI159" i="20"/>
  <c r="AK159" i="20"/>
  <c r="W160" i="20"/>
  <c r="V160" i="20"/>
  <c r="X160" i="20" l="1"/>
  <c r="AA84" i="21"/>
  <c r="AB85" i="21"/>
  <c r="AA83" i="21" l="1"/>
  <c r="AB84" i="21"/>
  <c r="D159" i="20"/>
  <c r="R159" i="20" l="1"/>
  <c r="AB83" i="21"/>
  <c r="AA82" i="21"/>
  <c r="AI158" i="20"/>
  <c r="AK158" i="20"/>
  <c r="W159" i="20"/>
  <c r="V159" i="20"/>
  <c r="X159" i="20" l="1"/>
  <c r="AB82" i="21"/>
  <c r="AA81" i="21"/>
  <c r="AB81" i="21" l="1"/>
  <c r="AA80" i="21"/>
  <c r="D158" i="20"/>
  <c r="R158" i="20" l="1"/>
  <c r="AB80" i="21"/>
  <c r="AA79" i="21"/>
  <c r="AI157" i="20"/>
  <c r="AK157" i="20"/>
  <c r="W158" i="20"/>
  <c r="V158" i="20"/>
  <c r="X158" i="20" l="1"/>
  <c r="AB79" i="21"/>
  <c r="AA78" i="21"/>
  <c r="AB78" i="21" l="1"/>
  <c r="AA77" i="21"/>
  <c r="D157" i="20"/>
  <c r="R157" i="20" s="1"/>
  <c r="W157" i="20"/>
  <c r="V157" i="20"/>
  <c r="X157" i="20" l="1"/>
  <c r="AB77" i="21"/>
  <c r="AA76" i="21"/>
  <c r="AI156" i="20"/>
  <c r="AK156" i="20"/>
  <c r="AA75" i="21" l="1"/>
  <c r="AB76" i="21"/>
  <c r="AB75" i="21" l="1"/>
  <c r="AA74" i="21"/>
  <c r="D156" i="20"/>
  <c r="R156" i="20" s="1"/>
  <c r="V156" i="20"/>
  <c r="W156" i="20"/>
  <c r="X156" i="20" l="1"/>
  <c r="AA73" i="21"/>
  <c r="AB74" i="21"/>
  <c r="AI155" i="20"/>
  <c r="AK155" i="20"/>
  <c r="AA72" i="21" l="1"/>
  <c r="AB73" i="21"/>
  <c r="AA71" i="21" l="1"/>
  <c r="AB72" i="21"/>
  <c r="D155" i="20"/>
  <c r="R155" i="20" l="1"/>
  <c r="AA70" i="21"/>
  <c r="AB71" i="21"/>
  <c r="AI154" i="20"/>
  <c r="AK154" i="20"/>
  <c r="V155" i="20"/>
  <c r="W155" i="20"/>
  <c r="X155" i="20" l="1"/>
  <c r="AB70" i="21"/>
  <c r="AA69" i="21"/>
  <c r="AB69" i="21" l="1"/>
  <c r="AA68" i="21"/>
  <c r="D154" i="20"/>
  <c r="AB68" i="21" l="1"/>
  <c r="AA67" i="21"/>
  <c r="R154" i="20"/>
  <c r="AI153" i="20"/>
  <c r="AK153" i="20"/>
  <c r="V154" i="20"/>
  <c r="W154" i="20"/>
  <c r="X154" i="20" l="1"/>
  <c r="AB67" i="21"/>
  <c r="AA66" i="21"/>
  <c r="AB66" i="21" l="1"/>
  <c r="AA65" i="21"/>
  <c r="D153" i="20"/>
  <c r="AB65" i="21" l="1"/>
  <c r="AA64" i="21"/>
  <c r="R153" i="20"/>
  <c r="AI152" i="20"/>
  <c r="AK152" i="20"/>
  <c r="V153" i="20"/>
  <c r="W153" i="20"/>
  <c r="X153" i="20" l="1"/>
  <c r="AA63" i="21"/>
  <c r="AB64" i="21"/>
  <c r="AA62" i="21" l="1"/>
  <c r="AB63" i="21"/>
  <c r="D152" i="20"/>
  <c r="R152" i="20" s="1"/>
  <c r="W152" i="20"/>
  <c r="V152" i="20"/>
  <c r="X152" i="20" l="1"/>
  <c r="AA61" i="21"/>
  <c r="AB62" i="21"/>
  <c r="AI151" i="20"/>
  <c r="AK151" i="20"/>
  <c r="AB61" i="21" l="1"/>
  <c r="AA60" i="21"/>
  <c r="AA59" i="21" l="1"/>
  <c r="AB60" i="21"/>
  <c r="D151" i="20"/>
  <c r="R151" i="20" l="1"/>
  <c r="AA58" i="21"/>
  <c r="AB59" i="21"/>
  <c r="AI150" i="20"/>
  <c r="AK150" i="20"/>
  <c r="W151" i="20"/>
  <c r="V151" i="20"/>
  <c r="X151" i="20" l="1"/>
  <c r="AB58" i="21"/>
  <c r="AA57" i="21"/>
  <c r="AB57" i="21" l="1"/>
  <c r="AA56" i="21"/>
  <c r="D150" i="20"/>
  <c r="AB56" i="21" l="1"/>
  <c r="AA55" i="21"/>
  <c r="R150" i="20"/>
  <c r="AI149" i="20"/>
  <c r="AK149" i="20"/>
  <c r="V150" i="20"/>
  <c r="W150" i="20"/>
  <c r="X150" i="20" l="1"/>
  <c r="AB55" i="21"/>
  <c r="AA54" i="21"/>
  <c r="AB54" i="21" l="1"/>
  <c r="AA53" i="21"/>
  <c r="D149" i="20"/>
  <c r="AA52" i="21" l="1"/>
  <c r="AB53" i="21"/>
  <c r="R149" i="20"/>
  <c r="AI148" i="20"/>
  <c r="AK148" i="20"/>
  <c r="W149" i="20"/>
  <c r="V149" i="20"/>
  <c r="X149" i="20" l="1"/>
  <c r="AB52" i="21"/>
  <c r="AA51" i="21"/>
  <c r="AA50" i="21" l="1"/>
  <c r="AB51" i="21"/>
  <c r="D148" i="20"/>
  <c r="R148" i="20" s="1"/>
  <c r="W148" i="20"/>
  <c r="V148" i="20"/>
  <c r="X148" i="20" l="1"/>
  <c r="AB50" i="21"/>
  <c r="AA49" i="21"/>
  <c r="AI147" i="20"/>
  <c r="AK147" i="20"/>
  <c r="AB49" i="21" l="1"/>
  <c r="AA48" i="21"/>
  <c r="AA47" i="21" l="1"/>
  <c r="AB48" i="21"/>
  <c r="D147" i="20"/>
  <c r="R147" i="20" l="1"/>
  <c r="AA46" i="21"/>
  <c r="AB47" i="21"/>
  <c r="AI146" i="20"/>
  <c r="AK146" i="20"/>
  <c r="W147" i="20"/>
  <c r="V147" i="20"/>
  <c r="X147" i="20" l="1"/>
  <c r="AB46" i="21"/>
  <c r="AA45" i="21"/>
  <c r="AB45" i="21" l="1"/>
  <c r="AA44" i="21"/>
  <c r="D146" i="20"/>
  <c r="AA43" i="21" l="1"/>
  <c r="AB44" i="21"/>
  <c r="R146" i="20"/>
  <c r="AI145" i="20"/>
  <c r="AK145" i="20"/>
  <c r="V146" i="20"/>
  <c r="W146" i="20"/>
  <c r="X146" i="20" l="1"/>
  <c r="AB43" i="21"/>
  <c r="AA42" i="21"/>
  <c r="AA41" i="21" l="1"/>
  <c r="AB42" i="21"/>
  <c r="D145" i="20"/>
  <c r="R145" i="20" l="1"/>
  <c r="AA40" i="21"/>
  <c r="AB41" i="21"/>
  <c r="AI144" i="20"/>
  <c r="AK144" i="20"/>
  <c r="V145" i="20"/>
  <c r="W145" i="20"/>
  <c r="X145" i="20" l="1"/>
  <c r="AB40" i="21"/>
  <c r="AA39" i="21"/>
  <c r="AB39" i="21" l="1"/>
  <c r="AA38" i="21"/>
  <c r="D144" i="20"/>
  <c r="R144" i="20" s="1"/>
  <c r="V144" i="20"/>
  <c r="W144" i="20"/>
  <c r="X144" i="20" l="1"/>
  <c r="AB38" i="21"/>
  <c r="AA37" i="21"/>
  <c r="AI143" i="20"/>
  <c r="AK143" i="20"/>
  <c r="AA36" i="21" l="1"/>
  <c r="AB37" i="21"/>
  <c r="AA35" i="21" l="1"/>
  <c r="AB36" i="21"/>
  <c r="D143" i="20"/>
  <c r="R143" i="20" l="1"/>
  <c r="AA34" i="21"/>
  <c r="AB35" i="21"/>
  <c r="AI142" i="20"/>
  <c r="AK142" i="20"/>
  <c r="W143" i="20"/>
  <c r="V143" i="20"/>
  <c r="X143" i="20" l="1"/>
  <c r="AB34" i="21"/>
  <c r="AA33" i="21"/>
  <c r="AB33" i="21" l="1"/>
  <c r="AA32" i="21"/>
  <c r="D142" i="20"/>
  <c r="AB32" i="21" l="1"/>
  <c r="AA31" i="21"/>
  <c r="R142" i="20"/>
  <c r="AI141" i="20"/>
  <c r="AK141" i="20"/>
  <c r="W142" i="20"/>
  <c r="V142" i="20"/>
  <c r="X142" i="20" l="1"/>
  <c r="AA30" i="21"/>
  <c r="AB31" i="21"/>
  <c r="AA29" i="21" l="1"/>
  <c r="AB30" i="21"/>
  <c r="D141" i="20"/>
  <c r="R141" i="20" l="1"/>
  <c r="AB29" i="21"/>
  <c r="AA28" i="21"/>
  <c r="AI140" i="20"/>
  <c r="AK140" i="20"/>
  <c r="V141" i="20"/>
  <c r="W141" i="20"/>
  <c r="X141" i="20" l="1"/>
  <c r="AB28" i="21"/>
  <c r="AA27" i="21"/>
  <c r="AB27" i="21" l="1"/>
  <c r="AA26" i="21"/>
  <c r="D140" i="20"/>
  <c r="R140" i="20" s="1"/>
  <c r="W140" i="20"/>
  <c r="V140" i="20"/>
  <c r="X140" i="20" l="1"/>
  <c r="AA25" i="21"/>
  <c r="AB26" i="21"/>
  <c r="AI139" i="20"/>
  <c r="AK139" i="20"/>
  <c r="AA24" i="21" l="1"/>
  <c r="AB25" i="21"/>
  <c r="AA23" i="21" l="1"/>
  <c r="AB24" i="21"/>
  <c r="D139" i="20"/>
  <c r="R139" i="20" l="1"/>
  <c r="AA22" i="21"/>
  <c r="AB23" i="21"/>
  <c r="AI138" i="20"/>
  <c r="AK138" i="20"/>
  <c r="W139" i="20"/>
  <c r="V139" i="20"/>
  <c r="X139" i="20" l="1"/>
  <c r="AA20" i="21"/>
  <c r="AB22" i="21"/>
  <c r="D138" i="20"/>
  <c r="R138" i="20" l="1"/>
  <c r="AI137" i="20"/>
  <c r="AK137" i="20"/>
  <c r="V138" i="20"/>
  <c r="W138" i="20"/>
  <c r="X138" i="20" l="1"/>
  <c r="D137" i="20"/>
  <c r="R137" i="20" l="1"/>
  <c r="AI136" i="20"/>
  <c r="AK136" i="20"/>
  <c r="V137" i="20"/>
  <c r="W137" i="20"/>
  <c r="X137" i="20" l="1"/>
  <c r="D136" i="20"/>
  <c r="R136" i="20" l="1"/>
  <c r="AI135" i="20"/>
  <c r="AK135" i="20"/>
  <c r="V136" i="20"/>
  <c r="W136" i="20"/>
  <c r="X136" i="20" l="1"/>
  <c r="D135" i="20"/>
  <c r="R135" i="20" l="1"/>
  <c r="AI134" i="20"/>
  <c r="AK134" i="20"/>
  <c r="W135" i="20"/>
  <c r="V135" i="20"/>
  <c r="X135" i="20" l="1"/>
  <c r="D134" i="20"/>
  <c r="R134" i="20" l="1"/>
  <c r="AI133" i="20"/>
  <c r="AK133" i="20"/>
  <c r="W134" i="20"/>
  <c r="V134" i="20"/>
  <c r="X134" i="20" l="1"/>
  <c r="D133" i="20"/>
  <c r="R133" i="20" l="1"/>
  <c r="AI132" i="20"/>
  <c r="AK132" i="20"/>
  <c r="V133" i="20"/>
  <c r="W133" i="20"/>
  <c r="X133" i="20" l="1"/>
  <c r="D132" i="20"/>
  <c r="R132" i="20" l="1"/>
  <c r="AI131" i="20"/>
  <c r="AK131" i="20"/>
  <c r="V132" i="20"/>
  <c r="W132" i="20"/>
  <c r="X132" i="20" l="1"/>
  <c r="D131" i="20"/>
  <c r="R131" i="20" l="1"/>
  <c r="AI130" i="20"/>
  <c r="AK130" i="20"/>
  <c r="W131" i="20"/>
  <c r="V131" i="20"/>
  <c r="X131" i="20" l="1"/>
  <c r="D130" i="20"/>
  <c r="R130" i="20" l="1"/>
  <c r="AI129" i="20"/>
  <c r="AK129" i="20"/>
  <c r="V130" i="20"/>
  <c r="W130" i="20"/>
  <c r="X130" i="20" l="1"/>
  <c r="D129" i="20"/>
  <c r="R129" i="20" l="1"/>
  <c r="AI128" i="20"/>
  <c r="AK128" i="20"/>
  <c r="V129" i="20"/>
  <c r="W129" i="20"/>
  <c r="X129" i="20" l="1"/>
  <c r="D128" i="20"/>
  <c r="R128" i="20" l="1"/>
  <c r="AI127" i="20"/>
  <c r="AK127" i="20"/>
  <c r="V128" i="20"/>
  <c r="W128" i="20"/>
  <c r="X128" i="20" l="1"/>
  <c r="D127" i="20"/>
  <c r="R127" i="20" l="1"/>
  <c r="AI126" i="20"/>
  <c r="AK126" i="20"/>
  <c r="V127" i="20"/>
  <c r="W127" i="20"/>
  <c r="X127" i="20" l="1"/>
  <c r="D126" i="20"/>
  <c r="R126" i="20" l="1"/>
  <c r="AI125" i="20"/>
  <c r="AK125" i="20"/>
  <c r="V126" i="20"/>
  <c r="W126" i="20"/>
  <c r="X126" i="20" l="1"/>
  <c r="D125" i="20"/>
  <c r="R125" i="20" l="1"/>
  <c r="AI124" i="20"/>
  <c r="AK124" i="20"/>
  <c r="V125" i="20"/>
  <c r="W125" i="20"/>
  <c r="X125" i="20" l="1"/>
  <c r="D124" i="20"/>
  <c r="R124" i="20" l="1"/>
  <c r="AI123" i="20"/>
  <c r="AK123" i="20"/>
  <c r="V124" i="20"/>
  <c r="W124" i="20"/>
  <c r="X124" i="20" l="1"/>
  <c r="D123" i="20"/>
  <c r="R123" i="20" l="1"/>
  <c r="AI122" i="20"/>
  <c r="AK122" i="20"/>
  <c r="V123" i="20"/>
  <c r="W123" i="20"/>
  <c r="X123" i="20" l="1"/>
  <c r="D122" i="20"/>
  <c r="R122" i="20" l="1"/>
  <c r="AI121" i="20"/>
  <c r="AK121" i="20"/>
  <c r="V122" i="20"/>
  <c r="W122" i="20"/>
  <c r="X122" i="20" l="1"/>
  <c r="D121" i="20"/>
  <c r="R121" i="20" l="1"/>
  <c r="AI120" i="20"/>
  <c r="AK120" i="20"/>
  <c r="V121" i="20"/>
  <c r="W121" i="20"/>
  <c r="X121" i="20" l="1"/>
  <c r="D120" i="20"/>
  <c r="R120" i="20" l="1"/>
  <c r="AI119" i="20"/>
  <c r="AK119" i="20"/>
  <c r="W120" i="20"/>
  <c r="V120" i="20"/>
  <c r="X120" i="20" l="1"/>
  <c r="D119" i="20"/>
  <c r="R119" i="20" l="1"/>
  <c r="AI118" i="20"/>
  <c r="AK118" i="20"/>
  <c r="W119" i="20"/>
  <c r="V119" i="20"/>
  <c r="X119" i="20" l="1"/>
  <c r="D118" i="20"/>
  <c r="R118" i="20" s="1"/>
  <c r="V118" i="20"/>
  <c r="W118" i="20"/>
  <c r="X118" i="20" l="1"/>
  <c r="AI117" i="20"/>
  <c r="D117" i="20"/>
  <c r="AK117" i="20"/>
  <c r="R117" i="20" l="1"/>
  <c r="AI116" i="20"/>
  <c r="AK116" i="20"/>
  <c r="V117" i="20"/>
  <c r="W117" i="20"/>
  <c r="X117" i="20" l="1"/>
  <c r="D116" i="20"/>
  <c r="R116" i="20" l="1"/>
  <c r="AI115" i="20"/>
  <c r="AK115" i="20"/>
  <c r="W116" i="20"/>
  <c r="V116" i="20"/>
  <c r="X116" i="20" l="1"/>
  <c r="D115" i="20"/>
  <c r="R115" i="20" l="1"/>
  <c r="AI114" i="20"/>
  <c r="AK114" i="20"/>
  <c r="W115" i="20"/>
  <c r="V115" i="20"/>
  <c r="X115" i="20" l="1"/>
  <c r="D114" i="20"/>
  <c r="R114" i="20" l="1"/>
  <c r="AI113" i="20"/>
  <c r="AK113" i="20"/>
  <c r="W114" i="20"/>
  <c r="V114" i="20"/>
  <c r="X114" i="20" l="1"/>
  <c r="D113" i="20"/>
  <c r="R113" i="20" l="1"/>
  <c r="AI112" i="20"/>
  <c r="AK112" i="20"/>
  <c r="V113" i="20"/>
  <c r="W113" i="20"/>
  <c r="X113" i="20" l="1"/>
  <c r="D112" i="20"/>
  <c r="R112" i="20" l="1"/>
  <c r="AI111" i="20"/>
  <c r="AK111" i="20"/>
  <c r="W112" i="20"/>
  <c r="V112" i="20"/>
  <c r="X112" i="20" l="1"/>
  <c r="D111" i="20"/>
  <c r="R111" i="20" l="1"/>
  <c r="AI110" i="20"/>
  <c r="AK110" i="20"/>
  <c r="W111" i="20"/>
  <c r="V111" i="20"/>
  <c r="X111" i="20" l="1"/>
  <c r="D110" i="20"/>
  <c r="R110" i="20" l="1"/>
  <c r="AI109" i="20"/>
  <c r="AK109" i="20"/>
  <c r="V110" i="20"/>
  <c r="W110" i="20"/>
  <c r="X110" i="20" l="1"/>
  <c r="D109" i="20"/>
  <c r="R109" i="20" l="1"/>
  <c r="AI108" i="20"/>
  <c r="AK108" i="20"/>
  <c r="V109" i="20"/>
  <c r="W109" i="20"/>
  <c r="X109" i="20" l="1"/>
  <c r="D108" i="20"/>
  <c r="R108" i="20" l="1"/>
  <c r="AI107" i="20"/>
  <c r="AK107" i="20"/>
  <c r="V108" i="20"/>
  <c r="W108" i="20"/>
  <c r="X108" i="20" l="1"/>
  <c r="D107" i="20"/>
  <c r="R107" i="20" l="1"/>
  <c r="AI106" i="20"/>
  <c r="AK106" i="20"/>
  <c r="W107" i="20"/>
  <c r="V107" i="20"/>
  <c r="X107" i="20" l="1"/>
  <c r="D106" i="20"/>
  <c r="R106" i="20" s="1"/>
  <c r="V106" i="20"/>
  <c r="W106" i="20"/>
  <c r="X106" i="20" l="1"/>
  <c r="AI105" i="20"/>
  <c r="D105" i="20"/>
  <c r="AK105" i="20"/>
  <c r="R105" i="20" l="1"/>
  <c r="AI104" i="20"/>
  <c r="AK104" i="20"/>
  <c r="V105" i="20"/>
  <c r="W105" i="20"/>
  <c r="X105" i="20" l="1"/>
  <c r="D104" i="20"/>
  <c r="R104" i="20" l="1"/>
  <c r="AI103" i="20"/>
  <c r="AK103" i="20"/>
  <c r="V104" i="20"/>
  <c r="W104" i="20"/>
  <c r="X104" i="20" l="1"/>
  <c r="D103" i="20"/>
  <c r="R103" i="20" l="1"/>
  <c r="AI102" i="20"/>
  <c r="AK102" i="20"/>
  <c r="V103" i="20"/>
  <c r="W103" i="20"/>
  <c r="X103" i="20" l="1"/>
  <c r="D102" i="20"/>
  <c r="R102" i="20" l="1"/>
  <c r="AI101" i="20"/>
  <c r="AK101" i="20"/>
  <c r="V102" i="20"/>
  <c r="W102" i="20"/>
  <c r="X102" i="20" l="1"/>
  <c r="D101" i="20"/>
  <c r="R101" i="20" l="1"/>
  <c r="AI100" i="20"/>
  <c r="AK100" i="20"/>
  <c r="V101" i="20"/>
  <c r="W101" i="20"/>
  <c r="X101" i="20" l="1"/>
  <c r="D100" i="20"/>
  <c r="R100" i="20" l="1"/>
  <c r="AI99" i="20"/>
  <c r="AK99" i="20"/>
  <c r="V100" i="20"/>
  <c r="W100" i="20"/>
  <c r="X100" i="20" l="1"/>
  <c r="D99" i="20"/>
  <c r="R99" i="20" l="1"/>
  <c r="AI98" i="20"/>
  <c r="AK98" i="20"/>
  <c r="W99" i="20"/>
  <c r="V99" i="20"/>
  <c r="X99" i="20" l="1"/>
  <c r="D98" i="20"/>
  <c r="R98" i="20" l="1"/>
  <c r="AI97" i="20"/>
  <c r="AK97" i="20"/>
  <c r="W98" i="20"/>
  <c r="V98" i="20"/>
  <c r="X98" i="20" l="1"/>
  <c r="D97" i="20"/>
  <c r="R97" i="20" l="1"/>
  <c r="AI96" i="20"/>
  <c r="AK96" i="20"/>
  <c r="V97" i="20"/>
  <c r="W97" i="20"/>
  <c r="X97" i="20" l="1"/>
  <c r="D96" i="20"/>
  <c r="R96" i="20" s="1"/>
  <c r="W96" i="20"/>
  <c r="V96" i="20"/>
  <c r="X96" i="20" l="1"/>
  <c r="AI95" i="20"/>
  <c r="D95" i="20"/>
  <c r="AK95" i="20"/>
  <c r="R95" i="20" l="1"/>
  <c r="AI94" i="20"/>
  <c r="AK94" i="20"/>
  <c r="V95" i="20"/>
  <c r="W95" i="20"/>
  <c r="X95" i="20" l="1"/>
  <c r="D94" i="20"/>
  <c r="R94" i="20" l="1"/>
  <c r="AI93" i="20"/>
  <c r="AK93" i="20"/>
  <c r="W94" i="20"/>
  <c r="V94" i="20"/>
  <c r="X94" i="20" l="1"/>
  <c r="D93" i="20"/>
  <c r="R93" i="20" l="1"/>
  <c r="AI92" i="20"/>
  <c r="AK92" i="20"/>
  <c r="V93" i="20"/>
  <c r="W93" i="20"/>
  <c r="X93" i="20" l="1"/>
  <c r="D92" i="20"/>
  <c r="R92" i="20" l="1"/>
  <c r="AI91" i="20"/>
  <c r="AK91" i="20"/>
  <c r="V92" i="20"/>
  <c r="W92" i="20"/>
  <c r="X92" i="20" l="1"/>
  <c r="D91" i="20"/>
  <c r="R91" i="20" l="1"/>
  <c r="AI90" i="20"/>
  <c r="AK90" i="20"/>
  <c r="V91" i="20"/>
  <c r="W91" i="20"/>
  <c r="X91" i="20" l="1"/>
  <c r="D90" i="20"/>
  <c r="R90" i="20" l="1"/>
  <c r="AI89" i="20"/>
  <c r="AK89" i="20"/>
  <c r="W90" i="20"/>
  <c r="V90" i="20"/>
  <c r="X90" i="20" l="1"/>
  <c r="D89" i="20"/>
  <c r="R89" i="20" l="1"/>
  <c r="AI88" i="20"/>
  <c r="AK88" i="20"/>
  <c r="V89" i="20"/>
  <c r="W89" i="20"/>
  <c r="X89" i="20" l="1"/>
  <c r="D88" i="20"/>
  <c r="R88" i="20" l="1"/>
  <c r="AI87" i="20"/>
  <c r="AK87" i="20"/>
  <c r="V88" i="20"/>
  <c r="W88" i="20"/>
  <c r="X88" i="20" l="1"/>
  <c r="D87" i="20"/>
  <c r="R87" i="20" l="1"/>
  <c r="AI86" i="20"/>
  <c r="AK86" i="20"/>
  <c r="V87" i="20"/>
  <c r="W87" i="20"/>
  <c r="X87" i="20" l="1"/>
  <c r="D86" i="20"/>
  <c r="R86" i="20" l="1"/>
  <c r="AI85" i="20"/>
  <c r="AK85" i="20"/>
  <c r="W86" i="20"/>
  <c r="V86" i="20"/>
  <c r="X86" i="20" l="1"/>
  <c r="D85" i="20"/>
  <c r="R85" i="20" s="1"/>
  <c r="W85" i="20"/>
  <c r="V85" i="20"/>
  <c r="X85" i="20" l="1"/>
  <c r="AI84" i="20"/>
  <c r="D84" i="20"/>
  <c r="AK84" i="20"/>
  <c r="R84" i="20" l="1"/>
  <c r="AI83" i="20"/>
  <c r="AK83" i="20"/>
  <c r="W84" i="20"/>
  <c r="V84" i="20"/>
  <c r="X84" i="20" l="1"/>
  <c r="D83" i="20"/>
  <c r="R83" i="20" s="1"/>
  <c r="V83" i="20"/>
  <c r="W83" i="20"/>
  <c r="X83" i="20" l="1"/>
  <c r="AI82" i="20"/>
  <c r="D82" i="20"/>
  <c r="AK82" i="20"/>
  <c r="R82" i="20" l="1"/>
  <c r="AI81" i="20"/>
  <c r="AK81" i="20"/>
  <c r="V82" i="20"/>
  <c r="W82" i="20"/>
  <c r="X82" i="20" l="1"/>
  <c r="D81" i="20"/>
  <c r="R81" i="20" l="1"/>
  <c r="AI80" i="20"/>
  <c r="AK80" i="20"/>
  <c r="V81" i="20"/>
  <c r="W81" i="20"/>
  <c r="X81" i="20" l="1"/>
  <c r="D80" i="20"/>
  <c r="R80" i="20" l="1"/>
  <c r="AI79" i="20"/>
  <c r="AK79" i="20"/>
  <c r="V80" i="20"/>
  <c r="W80" i="20"/>
  <c r="X80" i="20" l="1"/>
  <c r="D79" i="20"/>
  <c r="R79" i="20" l="1"/>
  <c r="AI78" i="20"/>
  <c r="AK78" i="20"/>
  <c r="V79" i="20"/>
  <c r="W79" i="20"/>
  <c r="X79" i="20" l="1"/>
  <c r="D78" i="20"/>
  <c r="R78" i="20" l="1"/>
  <c r="AI77" i="20"/>
  <c r="AK77" i="20"/>
  <c r="W78" i="20"/>
  <c r="V78" i="20"/>
  <c r="X78" i="20" l="1"/>
  <c r="D77" i="20"/>
  <c r="R77" i="20" s="1"/>
  <c r="V77" i="20"/>
  <c r="W77" i="20"/>
  <c r="X77" i="20" l="1"/>
  <c r="AI76" i="20"/>
  <c r="D76" i="20"/>
  <c r="AK76" i="20"/>
  <c r="R76" i="20" l="1"/>
  <c r="AI75" i="20"/>
  <c r="AK75" i="20"/>
  <c r="V76" i="20"/>
  <c r="W76" i="20"/>
  <c r="X76" i="20" l="1"/>
  <c r="D75" i="20"/>
  <c r="R75" i="20" l="1"/>
  <c r="AI74" i="20"/>
  <c r="AK74" i="20"/>
  <c r="V75" i="20"/>
  <c r="W75" i="20"/>
  <c r="X75" i="20" l="1"/>
  <c r="D74" i="20"/>
  <c r="R74" i="20" l="1"/>
  <c r="AI73" i="20"/>
  <c r="AK73" i="20"/>
  <c r="V74" i="20"/>
  <c r="W74" i="20"/>
  <c r="X74" i="20" l="1"/>
  <c r="D73" i="20"/>
  <c r="R73" i="20" l="1"/>
  <c r="AI72" i="20"/>
  <c r="AK72" i="20"/>
  <c r="V73" i="20"/>
  <c r="W73" i="20"/>
  <c r="X73" i="20" l="1"/>
  <c r="D72" i="20"/>
  <c r="R72" i="20" l="1"/>
  <c r="AI71" i="20"/>
  <c r="AK71" i="20"/>
  <c r="V72" i="20"/>
  <c r="W72" i="20"/>
  <c r="X72" i="20" l="1"/>
  <c r="D71" i="20"/>
  <c r="R71" i="20" l="1"/>
  <c r="AI70" i="20"/>
  <c r="AK70" i="20"/>
  <c r="V71" i="20"/>
  <c r="W71" i="20"/>
  <c r="X71" i="20" l="1"/>
  <c r="D70" i="20"/>
  <c r="R70" i="20" l="1"/>
  <c r="AI69" i="20"/>
  <c r="AK69" i="20"/>
  <c r="V70" i="20"/>
  <c r="W70" i="20"/>
  <c r="X70" i="20" l="1"/>
  <c r="D69" i="20"/>
  <c r="R69" i="20" l="1"/>
  <c r="AI68" i="20"/>
  <c r="AK68" i="20"/>
  <c r="W69" i="20"/>
  <c r="V69" i="20"/>
  <c r="X69" i="20" l="1"/>
  <c r="D68" i="20"/>
  <c r="R68" i="20" l="1"/>
  <c r="AI67" i="20"/>
  <c r="AK67" i="20"/>
  <c r="V68" i="20"/>
  <c r="W68" i="20"/>
  <c r="X68" i="20" l="1"/>
  <c r="D67" i="20"/>
  <c r="R67" i="20" l="1"/>
  <c r="AI66" i="20"/>
  <c r="AK66" i="20"/>
  <c r="W67" i="20"/>
  <c r="V67" i="20"/>
  <c r="X67" i="20" l="1"/>
  <c r="D66" i="20"/>
  <c r="R66" i="20" l="1"/>
  <c r="AI65" i="20"/>
  <c r="AK65" i="20"/>
  <c r="V66" i="20"/>
  <c r="W66" i="20"/>
  <c r="X66" i="20" l="1"/>
  <c r="D65" i="20"/>
  <c r="R65" i="20" l="1"/>
  <c r="AI64" i="20"/>
  <c r="AK64" i="20"/>
  <c r="V65" i="20"/>
  <c r="W65" i="20"/>
  <c r="X65" i="20" l="1"/>
  <c r="D64" i="20"/>
  <c r="R64" i="20" l="1"/>
  <c r="AI63" i="20"/>
  <c r="AK63" i="20"/>
  <c r="V64" i="20"/>
  <c r="W64" i="20"/>
  <c r="X64" i="20" l="1"/>
  <c r="D63" i="20"/>
  <c r="R63" i="20" s="1"/>
  <c r="W63" i="20"/>
  <c r="V63" i="20"/>
  <c r="X63" i="20" l="1"/>
  <c r="AI62" i="20"/>
  <c r="D62" i="20"/>
  <c r="AK62" i="20"/>
  <c r="R62" i="20" l="1"/>
  <c r="AI61" i="20"/>
  <c r="AK61" i="20"/>
  <c r="V62" i="20"/>
  <c r="W62" i="20"/>
  <c r="X62" i="20" l="1"/>
  <c r="D61" i="20"/>
  <c r="R61" i="20" l="1"/>
  <c r="AI60" i="20"/>
  <c r="AK60" i="20"/>
  <c r="W61" i="20"/>
  <c r="V61" i="20"/>
  <c r="X61" i="20" l="1"/>
  <c r="D60" i="20"/>
  <c r="R60" i="20" l="1"/>
  <c r="AI59" i="20"/>
  <c r="AK59" i="20"/>
  <c r="V60" i="20"/>
  <c r="W60" i="20"/>
  <c r="X60" i="20" l="1"/>
  <c r="D59" i="20"/>
  <c r="R59" i="20" l="1"/>
  <c r="AI58" i="20"/>
  <c r="AK58" i="20"/>
  <c r="V59" i="20"/>
  <c r="W59" i="20"/>
  <c r="X59" i="20" l="1"/>
  <c r="D58" i="20"/>
  <c r="R58" i="20" l="1"/>
  <c r="AI57" i="20"/>
  <c r="AK57" i="20"/>
  <c r="V58" i="20"/>
  <c r="W58" i="20"/>
  <c r="X58" i="20" l="1"/>
  <c r="D57" i="20"/>
  <c r="R57" i="20" l="1"/>
  <c r="AI56" i="20"/>
  <c r="AK56" i="20"/>
  <c r="V57" i="20"/>
  <c r="W57" i="20"/>
  <c r="X57" i="20" l="1"/>
  <c r="D56" i="20"/>
  <c r="R56" i="20" l="1"/>
  <c r="AI55" i="20"/>
  <c r="AK55" i="20"/>
  <c r="V56" i="20"/>
  <c r="W56" i="20"/>
  <c r="X56" i="20" l="1"/>
  <c r="D55" i="20"/>
  <c r="R55" i="20" l="1"/>
  <c r="AI54" i="20"/>
  <c r="AK54" i="20"/>
  <c r="V55" i="20"/>
  <c r="W55" i="20"/>
  <c r="X55" i="20" l="1"/>
  <c r="D54" i="20"/>
  <c r="R54" i="20" s="1"/>
  <c r="W54" i="20"/>
  <c r="V54" i="20"/>
  <c r="X54" i="20" l="1"/>
  <c r="AI53" i="20"/>
  <c r="D53" i="20"/>
  <c r="AK53" i="20"/>
  <c r="R53" i="20" l="1"/>
  <c r="AI52" i="20"/>
  <c r="AK52" i="20"/>
  <c r="V53" i="20"/>
  <c r="W53" i="20"/>
  <c r="X53" i="20" l="1"/>
  <c r="D52" i="20"/>
  <c r="R52" i="20" s="1"/>
  <c r="W52" i="20"/>
  <c r="V52" i="20"/>
  <c r="X52" i="20" l="1"/>
  <c r="AI51" i="20"/>
  <c r="D51" i="20"/>
  <c r="AK51" i="20"/>
  <c r="R51" i="20" l="1"/>
  <c r="AI50" i="20"/>
  <c r="AK50" i="20"/>
  <c r="V51" i="20"/>
  <c r="W51" i="20"/>
  <c r="X51" i="20" l="1"/>
  <c r="D50" i="20"/>
  <c r="R50" i="20" l="1"/>
  <c r="AI49" i="20"/>
  <c r="AK49" i="20"/>
  <c r="V50" i="20"/>
  <c r="W50" i="20"/>
  <c r="X50" i="20" l="1"/>
  <c r="D49" i="20"/>
  <c r="R49" i="20" l="1"/>
  <c r="AI48" i="20"/>
  <c r="AK48" i="20"/>
  <c r="V49" i="20"/>
  <c r="W49" i="20"/>
  <c r="X49" i="20" l="1"/>
  <c r="D48" i="20"/>
  <c r="R48" i="20" l="1"/>
  <c r="AI47" i="20"/>
  <c r="AK47" i="20"/>
  <c r="V48" i="20"/>
  <c r="W48" i="20"/>
  <c r="X48" i="20" l="1"/>
  <c r="D47" i="20"/>
  <c r="R47" i="20" l="1"/>
  <c r="AI46" i="20"/>
  <c r="AK46" i="20"/>
  <c r="V47" i="20"/>
  <c r="W47" i="20"/>
  <c r="X47" i="20" l="1"/>
  <c r="D46" i="20"/>
  <c r="R46" i="20" l="1"/>
  <c r="AI45" i="20"/>
  <c r="AK45" i="20"/>
  <c r="V46" i="20"/>
  <c r="W46" i="20"/>
  <c r="X46" i="20" l="1"/>
  <c r="D45" i="20"/>
  <c r="R45" i="20" l="1"/>
  <c r="AI44" i="20"/>
  <c r="AK44" i="20"/>
  <c r="V45" i="20"/>
  <c r="W45" i="20"/>
  <c r="X45" i="20" l="1"/>
  <c r="D44" i="20"/>
  <c r="R44" i="20" l="1"/>
  <c r="AI43" i="20"/>
  <c r="AK43" i="20"/>
  <c r="V44" i="20"/>
  <c r="W44" i="20"/>
  <c r="X44" i="20" l="1"/>
  <c r="D43" i="20"/>
  <c r="R43" i="20" l="1"/>
  <c r="AI42" i="20"/>
  <c r="AK42" i="20"/>
  <c r="W43" i="20"/>
  <c r="V43" i="20"/>
  <c r="X43" i="20" l="1"/>
  <c r="D42" i="20"/>
  <c r="R42" i="20" l="1"/>
  <c r="AI41" i="20"/>
  <c r="AK41" i="20"/>
  <c r="V42" i="20"/>
  <c r="W42" i="20"/>
  <c r="X42" i="20" l="1"/>
  <c r="D41" i="20"/>
  <c r="R41" i="20" l="1"/>
  <c r="AI40" i="20"/>
  <c r="AK40" i="20"/>
  <c r="V41" i="20"/>
  <c r="W41" i="20"/>
  <c r="X41" i="20" l="1"/>
  <c r="D40" i="20"/>
  <c r="R40" i="20" l="1"/>
  <c r="AI39" i="20"/>
  <c r="AK39" i="20"/>
  <c r="V40" i="20"/>
  <c r="W40" i="20"/>
  <c r="X40" i="20" l="1"/>
  <c r="D39" i="20"/>
  <c r="R39" i="20" l="1"/>
  <c r="AI38" i="20"/>
  <c r="AK38" i="20"/>
  <c r="V39" i="20"/>
  <c r="W39" i="20"/>
  <c r="X39" i="20" l="1"/>
  <c r="D38" i="20"/>
  <c r="R38" i="20" l="1"/>
  <c r="AI37" i="20"/>
  <c r="AK37" i="20"/>
  <c r="W38" i="20"/>
  <c r="V38" i="20"/>
  <c r="X38" i="20" l="1"/>
  <c r="D37" i="20"/>
  <c r="R37" i="20" l="1"/>
  <c r="AI36" i="20"/>
  <c r="AK36" i="20"/>
  <c r="V37" i="20"/>
  <c r="W37" i="20"/>
  <c r="X37" i="20" l="1"/>
  <c r="D36" i="20"/>
  <c r="R36" i="20" s="1"/>
  <c r="V36" i="20"/>
  <c r="W36" i="20"/>
  <c r="X36" i="20" l="1"/>
  <c r="AI35" i="20"/>
  <c r="D35" i="20"/>
  <c r="AK35" i="20"/>
  <c r="R35" i="20" l="1"/>
  <c r="AI34" i="20"/>
  <c r="AK34" i="20"/>
  <c r="W35" i="20"/>
  <c r="V35" i="20"/>
  <c r="X35" i="20" l="1"/>
  <c r="D34" i="20"/>
  <c r="R34" i="20" l="1"/>
  <c r="AI33" i="20"/>
  <c r="AK33" i="20"/>
  <c r="W34" i="20"/>
  <c r="V34" i="20"/>
  <c r="X34" i="20" l="1"/>
  <c r="D33" i="20"/>
  <c r="R33" i="20" l="1"/>
  <c r="AI32" i="20"/>
  <c r="AK32" i="20"/>
  <c r="V33" i="20"/>
  <c r="W33" i="20"/>
  <c r="X33" i="20" l="1"/>
  <c r="D32" i="20"/>
  <c r="R32" i="20" l="1"/>
  <c r="AI31" i="20"/>
  <c r="AK31" i="20"/>
  <c r="W32" i="20"/>
  <c r="V32" i="20"/>
  <c r="X32" i="20" l="1"/>
  <c r="D31" i="20"/>
  <c r="R31" i="20" l="1"/>
  <c r="AI30" i="20"/>
  <c r="AK30" i="20"/>
  <c r="W31" i="20"/>
  <c r="V31" i="20"/>
  <c r="X31" i="20" l="1"/>
  <c r="D30" i="20"/>
  <c r="R30" i="20" l="1"/>
  <c r="AI29" i="20"/>
  <c r="AK29" i="20"/>
  <c r="W30" i="20"/>
  <c r="V30" i="20"/>
  <c r="X30" i="20" l="1"/>
  <c r="D29" i="20"/>
  <c r="R29" i="20" s="1"/>
  <c r="W29" i="20"/>
  <c r="V29" i="20"/>
  <c r="X29" i="20" l="1"/>
  <c r="AI28" i="20"/>
  <c r="D28" i="20"/>
  <c r="AK28" i="20"/>
  <c r="R28" i="20" l="1"/>
  <c r="AI27" i="20"/>
  <c r="AK27" i="20"/>
  <c r="V28" i="20"/>
  <c r="W28" i="20"/>
  <c r="X28" i="20" l="1"/>
  <c r="D27" i="20"/>
  <c r="R27" i="20" l="1"/>
  <c r="AI26" i="20"/>
  <c r="AK26" i="20"/>
  <c r="V27" i="20"/>
  <c r="W27" i="20"/>
  <c r="X27" i="20" l="1"/>
  <c r="D26" i="20"/>
  <c r="R26" i="20" l="1"/>
  <c r="AI25" i="20"/>
  <c r="AK25" i="20"/>
  <c r="V26" i="20"/>
  <c r="W26" i="20"/>
  <c r="X26" i="20" l="1"/>
  <c r="D25" i="20"/>
  <c r="R25" i="20" l="1"/>
  <c r="AI24" i="20"/>
  <c r="AK24" i="20"/>
  <c r="V25" i="20"/>
  <c r="W25" i="20"/>
  <c r="X25" i="20" l="1"/>
  <c r="D24" i="20"/>
  <c r="R24" i="20" l="1"/>
  <c r="AI23" i="20"/>
  <c r="AK23" i="20"/>
  <c r="V24" i="20"/>
  <c r="W24" i="20"/>
  <c r="X24" i="20" l="1"/>
  <c r="D23" i="20"/>
  <c r="R23" i="20" l="1"/>
  <c r="AI22" i="20"/>
  <c r="AK22" i="20"/>
  <c r="V23" i="20"/>
  <c r="W23" i="20"/>
  <c r="X23" i="20" l="1"/>
  <c r="D22" i="20"/>
  <c r="E21" i="20"/>
  <c r="N21" i="20" s="1"/>
  <c r="D21" i="20"/>
  <c r="R22" i="20" l="1"/>
  <c r="AL15" i="20"/>
  <c r="AL16" i="20" s="1"/>
  <c r="AJ13" i="20"/>
  <c r="F13" i="20"/>
  <c r="F11" i="20"/>
  <c r="F12" i="20" s="1"/>
  <c r="AI10" i="20"/>
  <c r="I8" i="20"/>
  <c r="AJ7" i="20"/>
  <c r="N7" i="20"/>
  <c r="AJ6" i="20"/>
  <c r="N6" i="20"/>
  <c r="W22" i="20"/>
  <c r="V22" i="20"/>
  <c r="AJ19" i="20" l="1"/>
  <c r="X22" i="20"/>
  <c r="AK19" i="20"/>
  <c r="AK13" i="20"/>
  <c r="AK16" i="20" s="1"/>
  <c r="P381" i="20"/>
  <c r="O381" i="20"/>
  <c r="N381" i="20"/>
  <c r="H381" i="20"/>
  <c r="G381" i="20"/>
  <c r="F381" i="20"/>
  <c r="E381" i="20"/>
  <c r="E380" i="20"/>
  <c r="P380" i="20"/>
  <c r="H380" i="20"/>
  <c r="G380" i="20"/>
  <c r="N380" i="20"/>
  <c r="O380" i="20"/>
  <c r="F380" i="20"/>
  <c r="N379" i="20"/>
  <c r="H379" i="20"/>
  <c r="G379" i="20"/>
  <c r="F379" i="20"/>
  <c r="E379" i="20"/>
  <c r="P379" i="20"/>
  <c r="O379" i="20"/>
  <c r="G378" i="20"/>
  <c r="E378" i="20"/>
  <c r="N378" i="20"/>
  <c r="F378" i="20"/>
  <c r="P378" i="20"/>
  <c r="H378" i="20"/>
  <c r="O378" i="20"/>
  <c r="P377" i="20"/>
  <c r="O377" i="20"/>
  <c r="N377" i="20"/>
  <c r="H377" i="20"/>
  <c r="F377" i="20"/>
  <c r="G377" i="20"/>
  <c r="E377" i="20"/>
  <c r="F376" i="20"/>
  <c r="E376" i="20"/>
  <c r="P376" i="20"/>
  <c r="O376" i="20"/>
  <c r="N376" i="20"/>
  <c r="H376" i="20"/>
  <c r="G376" i="20"/>
  <c r="N375" i="20"/>
  <c r="H375" i="20"/>
  <c r="G375" i="20"/>
  <c r="E375" i="20"/>
  <c r="P375" i="20"/>
  <c r="F375" i="20"/>
  <c r="O375" i="20"/>
  <c r="E374" i="20"/>
  <c r="G374" i="20"/>
  <c r="P374" i="20"/>
  <c r="O374" i="20"/>
  <c r="N374" i="20"/>
  <c r="H374" i="20"/>
  <c r="F374" i="20"/>
  <c r="O373" i="20"/>
  <c r="P373" i="20"/>
  <c r="H373" i="20"/>
  <c r="N373" i="20"/>
  <c r="G373" i="20"/>
  <c r="F373" i="20"/>
  <c r="E373" i="20"/>
  <c r="E372" i="20"/>
  <c r="P372" i="20"/>
  <c r="O372" i="20"/>
  <c r="H372" i="20"/>
  <c r="F372" i="20"/>
  <c r="N372" i="20"/>
  <c r="G372" i="20"/>
  <c r="H371" i="20"/>
  <c r="G371" i="20"/>
  <c r="F371" i="20"/>
  <c r="N371" i="20"/>
  <c r="E371" i="20"/>
  <c r="P371" i="20"/>
  <c r="O371" i="20"/>
  <c r="G370" i="20"/>
  <c r="F370" i="20"/>
  <c r="E370" i="20"/>
  <c r="N370" i="20"/>
  <c r="P370" i="20"/>
  <c r="O370" i="20"/>
  <c r="H370" i="20"/>
  <c r="O369" i="20"/>
  <c r="H369" i="20"/>
  <c r="G369" i="20"/>
  <c r="F369" i="20"/>
  <c r="N369" i="20"/>
  <c r="E369" i="20"/>
  <c r="P369" i="20"/>
  <c r="O368" i="20"/>
  <c r="N368" i="20"/>
  <c r="F368" i="20"/>
  <c r="P368" i="20"/>
  <c r="G368" i="20"/>
  <c r="E368" i="20"/>
  <c r="H368" i="20"/>
  <c r="O367" i="20"/>
  <c r="G367" i="20"/>
  <c r="N367" i="20"/>
  <c r="H367" i="20"/>
  <c r="F367" i="20"/>
  <c r="E367" i="20"/>
  <c r="P367" i="20"/>
  <c r="H366" i="20"/>
  <c r="G366" i="20"/>
  <c r="F366" i="20"/>
  <c r="P366" i="20"/>
  <c r="E366" i="20"/>
  <c r="N366" i="20"/>
  <c r="O366" i="20"/>
  <c r="O365" i="20"/>
  <c r="N365" i="20"/>
  <c r="P365" i="20"/>
  <c r="H365" i="20"/>
  <c r="G365" i="20"/>
  <c r="F365" i="20"/>
  <c r="E365" i="20"/>
  <c r="O364" i="20"/>
  <c r="N364" i="20"/>
  <c r="G364" i="20"/>
  <c r="E364" i="20"/>
  <c r="F364" i="20"/>
  <c r="H364" i="20"/>
  <c r="P364" i="20"/>
  <c r="O363" i="20"/>
  <c r="H363" i="20"/>
  <c r="F363" i="20"/>
  <c r="P363" i="20"/>
  <c r="N363" i="20"/>
  <c r="E363" i="20"/>
  <c r="G363" i="20"/>
  <c r="E362" i="20"/>
  <c r="P362" i="20"/>
  <c r="O362" i="20"/>
  <c r="G362" i="20"/>
  <c r="N362" i="20"/>
  <c r="H362" i="20"/>
  <c r="F362" i="20"/>
  <c r="H361" i="20"/>
  <c r="F361" i="20"/>
  <c r="G361" i="20"/>
  <c r="E361" i="20"/>
  <c r="N361" i="20"/>
  <c r="P361" i="20"/>
  <c r="O361" i="20"/>
  <c r="G360" i="20"/>
  <c r="P360" i="20"/>
  <c r="O360" i="20"/>
  <c r="H360" i="20"/>
  <c r="F360" i="20"/>
  <c r="E360" i="20"/>
  <c r="N360" i="20"/>
  <c r="E359" i="20"/>
  <c r="P359" i="20"/>
  <c r="O359" i="20"/>
  <c r="G359" i="20"/>
  <c r="F359" i="20"/>
  <c r="N359" i="20"/>
  <c r="H359" i="20"/>
  <c r="N358" i="20"/>
  <c r="G358" i="20"/>
  <c r="O358" i="20"/>
  <c r="H358" i="20"/>
  <c r="F358" i="20"/>
  <c r="P358" i="20"/>
  <c r="E358" i="20"/>
  <c r="E357" i="20"/>
  <c r="P357" i="20"/>
  <c r="O357" i="20"/>
  <c r="N357" i="20"/>
  <c r="G357" i="20"/>
  <c r="F357" i="20"/>
  <c r="H357" i="20"/>
  <c r="H356" i="20"/>
  <c r="G356" i="20"/>
  <c r="F356" i="20"/>
  <c r="E356" i="20"/>
  <c r="N356" i="20"/>
  <c r="P356" i="20"/>
  <c r="O356" i="20"/>
  <c r="H355" i="20"/>
  <c r="E355" i="20"/>
  <c r="P355" i="20"/>
  <c r="G355" i="20"/>
  <c r="N355" i="20"/>
  <c r="F355" i="20"/>
  <c r="O355" i="20"/>
  <c r="E354" i="20"/>
  <c r="P354" i="20"/>
  <c r="O354" i="20"/>
  <c r="N354" i="20"/>
  <c r="H354" i="20"/>
  <c r="F354" i="20"/>
  <c r="G354" i="20"/>
  <c r="F353" i="20"/>
  <c r="E353" i="20"/>
  <c r="O353" i="20"/>
  <c r="H353" i="20"/>
  <c r="G353" i="20"/>
  <c r="P353" i="20"/>
  <c r="N353" i="20"/>
  <c r="N352" i="20"/>
  <c r="H352" i="20"/>
  <c r="G352" i="20"/>
  <c r="P352" i="20"/>
  <c r="F352" i="20"/>
  <c r="O352" i="20"/>
  <c r="E352" i="20"/>
  <c r="H351" i="20"/>
  <c r="G351" i="20"/>
  <c r="E351" i="20"/>
  <c r="P351" i="20"/>
  <c r="N351" i="20"/>
  <c r="F351" i="20"/>
  <c r="O351" i="20"/>
  <c r="H350" i="20"/>
  <c r="F350" i="20"/>
  <c r="P350" i="20"/>
  <c r="N350" i="20"/>
  <c r="G350" i="20"/>
  <c r="E350" i="20"/>
  <c r="O350" i="20"/>
  <c r="G349" i="20"/>
  <c r="E349" i="20"/>
  <c r="P349" i="20"/>
  <c r="O349" i="20"/>
  <c r="H349" i="20"/>
  <c r="F349" i="20"/>
  <c r="N349" i="20"/>
  <c r="E348" i="20"/>
  <c r="N348" i="20"/>
  <c r="G348" i="20"/>
  <c r="P348" i="20"/>
  <c r="O348" i="20"/>
  <c r="H348" i="20"/>
  <c r="F348" i="20"/>
  <c r="N347" i="20"/>
  <c r="H347" i="20"/>
  <c r="G347" i="20"/>
  <c r="F347" i="20"/>
  <c r="E347" i="20"/>
  <c r="P347" i="20"/>
  <c r="O347" i="20"/>
  <c r="N346" i="20"/>
  <c r="F346" i="20"/>
  <c r="G346" i="20"/>
  <c r="E346" i="20"/>
  <c r="H346" i="20"/>
  <c r="P346" i="20"/>
  <c r="O346" i="20"/>
  <c r="H345" i="20"/>
  <c r="G345" i="20"/>
  <c r="F345" i="20"/>
  <c r="E345" i="20"/>
  <c r="P345" i="20"/>
  <c r="N345" i="20"/>
  <c r="O345" i="20"/>
  <c r="H344" i="20"/>
  <c r="G344" i="20"/>
  <c r="F344" i="20"/>
  <c r="E344" i="20"/>
  <c r="N344" i="20"/>
  <c r="P344" i="20"/>
  <c r="O344" i="20"/>
  <c r="P343" i="20"/>
  <c r="H343" i="20"/>
  <c r="G343" i="20"/>
  <c r="E343" i="20"/>
  <c r="O343" i="20"/>
  <c r="F343" i="20"/>
  <c r="N343" i="20"/>
  <c r="N342" i="20"/>
  <c r="H342" i="20"/>
  <c r="O342" i="20"/>
  <c r="G342" i="20"/>
  <c r="E342" i="20"/>
  <c r="P342" i="20"/>
  <c r="F342" i="20"/>
  <c r="P341" i="20"/>
  <c r="H341" i="20"/>
  <c r="G341" i="20"/>
  <c r="F341" i="20"/>
  <c r="O341" i="20"/>
  <c r="N341" i="20"/>
  <c r="E341" i="20"/>
  <c r="H340" i="20"/>
  <c r="G340" i="20"/>
  <c r="F340" i="20"/>
  <c r="E340" i="20"/>
  <c r="P340" i="20"/>
  <c r="O340" i="20"/>
  <c r="N340" i="20"/>
  <c r="E339" i="20"/>
  <c r="H339" i="20"/>
  <c r="G339" i="20"/>
  <c r="F339" i="20"/>
  <c r="P339" i="20"/>
  <c r="N339" i="20"/>
  <c r="O339" i="20"/>
  <c r="E338" i="20"/>
  <c r="N338" i="20"/>
  <c r="H338" i="20"/>
  <c r="G338" i="20"/>
  <c r="F338" i="20"/>
  <c r="P338" i="20"/>
  <c r="O338" i="20"/>
  <c r="H337" i="20"/>
  <c r="G337" i="20"/>
  <c r="F337" i="20"/>
  <c r="E337" i="20"/>
  <c r="P337" i="20"/>
  <c r="O337" i="20"/>
  <c r="N337" i="20"/>
  <c r="P336" i="20"/>
  <c r="N336" i="20"/>
  <c r="H336" i="20"/>
  <c r="G336" i="20"/>
  <c r="O336" i="20"/>
  <c r="E336" i="20"/>
  <c r="F336" i="20"/>
  <c r="O335" i="20"/>
  <c r="N335" i="20"/>
  <c r="E335" i="20"/>
  <c r="H335" i="20"/>
  <c r="F335" i="20"/>
  <c r="P335" i="20"/>
  <c r="G335" i="20"/>
  <c r="P334" i="20"/>
  <c r="F334" i="20"/>
  <c r="N334" i="20"/>
  <c r="G334" i="20"/>
  <c r="O334" i="20"/>
  <c r="E334" i="20"/>
  <c r="H334" i="20"/>
  <c r="E333" i="20"/>
  <c r="G333" i="20"/>
  <c r="H333" i="20"/>
  <c r="F333" i="20"/>
  <c r="P333" i="20"/>
  <c r="O333" i="20"/>
  <c r="N333" i="20"/>
  <c r="G332" i="20"/>
  <c r="F332" i="20"/>
  <c r="E332" i="20"/>
  <c r="P332" i="20"/>
  <c r="O332" i="20"/>
  <c r="N332" i="20"/>
  <c r="H332" i="20"/>
  <c r="G331" i="20"/>
  <c r="F331" i="20"/>
  <c r="E331" i="20"/>
  <c r="P331" i="20"/>
  <c r="N331" i="20"/>
  <c r="H331" i="20"/>
  <c r="O331" i="20"/>
  <c r="P330" i="20"/>
  <c r="N330" i="20"/>
  <c r="H330" i="20"/>
  <c r="G330" i="20"/>
  <c r="E330" i="20"/>
  <c r="O330" i="20"/>
  <c r="F330" i="20"/>
  <c r="O329" i="20"/>
  <c r="F329" i="20"/>
  <c r="N329" i="20"/>
  <c r="G329" i="20"/>
  <c r="H329" i="20"/>
  <c r="E329" i="20"/>
  <c r="P329" i="20"/>
  <c r="G328" i="20"/>
  <c r="F328" i="20"/>
  <c r="E328" i="20"/>
  <c r="N328" i="20"/>
  <c r="H328" i="20"/>
  <c r="P328" i="20"/>
  <c r="O328" i="20"/>
  <c r="O327" i="20"/>
  <c r="N327" i="20"/>
  <c r="H327" i="20"/>
  <c r="G327" i="20"/>
  <c r="E327" i="20"/>
  <c r="F327" i="20"/>
  <c r="P327" i="20"/>
  <c r="H326" i="20"/>
  <c r="G326" i="20"/>
  <c r="F326" i="20"/>
  <c r="E326" i="20"/>
  <c r="O326" i="20"/>
  <c r="P326" i="20"/>
  <c r="N326" i="20"/>
  <c r="N325" i="20"/>
  <c r="H325" i="20"/>
  <c r="G325" i="20"/>
  <c r="E325" i="20"/>
  <c r="P325" i="20"/>
  <c r="F325" i="20"/>
  <c r="O325" i="20"/>
  <c r="H324" i="20"/>
  <c r="O324" i="20"/>
  <c r="G324" i="20"/>
  <c r="F324" i="20"/>
  <c r="E324" i="20"/>
  <c r="P324" i="20"/>
  <c r="N324" i="20"/>
  <c r="H323" i="20"/>
  <c r="G323" i="20"/>
  <c r="F323" i="20"/>
  <c r="E323" i="20"/>
  <c r="P323" i="20"/>
  <c r="O323" i="20"/>
  <c r="N323" i="20"/>
  <c r="O322" i="20"/>
  <c r="E322" i="20"/>
  <c r="N322" i="20"/>
  <c r="F322" i="20"/>
  <c r="G322" i="20"/>
  <c r="P322" i="20"/>
  <c r="H322" i="20"/>
  <c r="O321" i="20"/>
  <c r="N321" i="20"/>
  <c r="P321" i="20"/>
  <c r="G321" i="20"/>
  <c r="F321" i="20"/>
  <c r="E321" i="20"/>
  <c r="H321" i="20"/>
  <c r="G320" i="20"/>
  <c r="F320" i="20"/>
  <c r="H320" i="20"/>
  <c r="O320" i="20"/>
  <c r="N320" i="20"/>
  <c r="E320" i="20"/>
  <c r="P320" i="20"/>
  <c r="F319" i="20"/>
  <c r="N319" i="20"/>
  <c r="H319" i="20"/>
  <c r="P319" i="20"/>
  <c r="E319" i="20"/>
  <c r="G319" i="20"/>
  <c r="O319" i="20"/>
  <c r="P318" i="20"/>
  <c r="N318" i="20"/>
  <c r="O318" i="20"/>
  <c r="H318" i="20"/>
  <c r="G318" i="20"/>
  <c r="E318" i="20"/>
  <c r="F318" i="20"/>
  <c r="O317" i="20"/>
  <c r="G317" i="20"/>
  <c r="E317" i="20"/>
  <c r="P317" i="20"/>
  <c r="H317" i="20"/>
  <c r="N317" i="20"/>
  <c r="F317" i="20"/>
  <c r="O316" i="20"/>
  <c r="N316" i="20"/>
  <c r="H316" i="20"/>
  <c r="F316" i="20"/>
  <c r="G316" i="20"/>
  <c r="E316" i="20"/>
  <c r="P316" i="20"/>
  <c r="G315" i="20"/>
  <c r="H315" i="20"/>
  <c r="F315" i="20"/>
  <c r="P315" i="20"/>
  <c r="O315" i="20"/>
  <c r="N315" i="20"/>
  <c r="E315" i="20"/>
  <c r="H314" i="20"/>
  <c r="E314" i="20"/>
  <c r="P314" i="20"/>
  <c r="G314" i="20"/>
  <c r="F314" i="20"/>
  <c r="O314" i="20"/>
  <c r="N314" i="20"/>
  <c r="G313" i="20"/>
  <c r="F313" i="20"/>
  <c r="E313" i="20"/>
  <c r="H313" i="20"/>
  <c r="P313" i="20"/>
  <c r="O313" i="20"/>
  <c r="N313" i="20"/>
  <c r="N312" i="20"/>
  <c r="H312" i="20"/>
  <c r="E312" i="20"/>
  <c r="F312" i="20"/>
  <c r="O312" i="20"/>
  <c r="G312" i="20"/>
  <c r="P312" i="20"/>
  <c r="E311" i="20"/>
  <c r="H311" i="20"/>
  <c r="G311" i="20"/>
  <c r="F311" i="20"/>
  <c r="O311" i="20"/>
  <c r="N311" i="20"/>
  <c r="P311" i="20"/>
  <c r="H310" i="20"/>
  <c r="F310" i="20"/>
  <c r="E310" i="20"/>
  <c r="G310" i="20"/>
  <c r="O310" i="20"/>
  <c r="N310" i="20"/>
  <c r="P310" i="20"/>
  <c r="O309" i="20"/>
  <c r="H309" i="20"/>
  <c r="N309" i="20"/>
  <c r="P309" i="20"/>
  <c r="G309" i="20"/>
  <c r="F309" i="20"/>
  <c r="E309" i="20"/>
  <c r="F308" i="20"/>
  <c r="G308" i="20"/>
  <c r="P308" i="20"/>
  <c r="E308" i="20"/>
  <c r="H308" i="20"/>
  <c r="O308" i="20"/>
  <c r="N308" i="20"/>
  <c r="H307" i="20"/>
  <c r="G307" i="20"/>
  <c r="E307" i="20"/>
  <c r="O307" i="20"/>
  <c r="F307" i="20"/>
  <c r="P307" i="20"/>
  <c r="N307" i="20"/>
  <c r="H306" i="20"/>
  <c r="G306" i="20"/>
  <c r="F306" i="20"/>
  <c r="E306" i="20"/>
  <c r="P306" i="20"/>
  <c r="N306" i="20"/>
  <c r="O306" i="20"/>
  <c r="O305" i="20"/>
  <c r="H305" i="20"/>
  <c r="N305" i="20"/>
  <c r="G305" i="20"/>
  <c r="F305" i="20"/>
  <c r="E305" i="20"/>
  <c r="P305" i="20"/>
  <c r="H304" i="20"/>
  <c r="G304" i="20"/>
  <c r="F304" i="20"/>
  <c r="E304" i="20"/>
  <c r="P304" i="20"/>
  <c r="O304" i="20"/>
  <c r="N304" i="20"/>
  <c r="P303" i="20"/>
  <c r="O303" i="20"/>
  <c r="N303" i="20"/>
  <c r="H303" i="20"/>
  <c r="G303" i="20"/>
  <c r="F303" i="20"/>
  <c r="E303" i="20"/>
  <c r="O302" i="20"/>
  <c r="N302" i="20"/>
  <c r="P302" i="20"/>
  <c r="F302" i="20"/>
  <c r="H302" i="20"/>
  <c r="G302" i="20"/>
  <c r="E302" i="20"/>
  <c r="F301" i="20"/>
  <c r="E301" i="20"/>
  <c r="P301" i="20"/>
  <c r="O301" i="20"/>
  <c r="H301" i="20"/>
  <c r="G301" i="20"/>
  <c r="N301" i="20"/>
  <c r="G300" i="20"/>
  <c r="F300" i="20"/>
  <c r="E300" i="20"/>
  <c r="P300" i="20"/>
  <c r="O300" i="20"/>
  <c r="N300" i="20"/>
  <c r="H300" i="20"/>
  <c r="G299" i="20"/>
  <c r="F299" i="20"/>
  <c r="E299" i="20"/>
  <c r="P299" i="20"/>
  <c r="H299" i="20"/>
  <c r="O299" i="20"/>
  <c r="N299" i="20"/>
  <c r="H298" i="20"/>
  <c r="G298" i="20"/>
  <c r="F298" i="20"/>
  <c r="E298" i="20"/>
  <c r="P298" i="20"/>
  <c r="O298" i="20"/>
  <c r="N298" i="20"/>
  <c r="G297" i="20"/>
  <c r="F297" i="20"/>
  <c r="E297" i="20"/>
  <c r="P297" i="20"/>
  <c r="O297" i="20"/>
  <c r="H297" i="20"/>
  <c r="N297" i="20"/>
  <c r="E296" i="20"/>
  <c r="P296" i="20"/>
  <c r="N296" i="20"/>
  <c r="O296" i="20"/>
  <c r="G296" i="20"/>
  <c r="H296" i="20"/>
  <c r="F296" i="20"/>
  <c r="H295" i="20"/>
  <c r="F295" i="20"/>
  <c r="E295" i="20"/>
  <c r="G295" i="20"/>
  <c r="P295" i="20"/>
  <c r="O295" i="20"/>
  <c r="N295" i="20"/>
  <c r="G294" i="20"/>
  <c r="E294" i="20"/>
  <c r="H294" i="20"/>
  <c r="F294" i="20"/>
  <c r="P294" i="20"/>
  <c r="O294" i="20"/>
  <c r="N294" i="20"/>
  <c r="N293" i="20"/>
  <c r="P293" i="20"/>
  <c r="H293" i="20"/>
  <c r="F293" i="20"/>
  <c r="E293" i="20"/>
  <c r="G293" i="20"/>
  <c r="O293" i="20"/>
  <c r="H292" i="20"/>
  <c r="G292" i="20"/>
  <c r="F292" i="20"/>
  <c r="E292" i="20"/>
  <c r="P292" i="20"/>
  <c r="O292" i="20"/>
  <c r="N292" i="20"/>
  <c r="F291" i="20"/>
  <c r="E291" i="20"/>
  <c r="P291" i="20"/>
  <c r="O291" i="20"/>
  <c r="H291" i="20"/>
  <c r="N291" i="20"/>
  <c r="G291" i="20"/>
  <c r="H290" i="20"/>
  <c r="G290" i="20"/>
  <c r="F290" i="20"/>
  <c r="O290" i="20"/>
  <c r="N290" i="20"/>
  <c r="E290" i="20"/>
  <c r="P290" i="20"/>
  <c r="G289" i="20"/>
  <c r="F289" i="20"/>
  <c r="H289" i="20"/>
  <c r="E289" i="20"/>
  <c r="P289" i="20"/>
  <c r="O289" i="20"/>
  <c r="N289" i="20"/>
  <c r="H288" i="20"/>
  <c r="G288" i="20"/>
  <c r="F288" i="20"/>
  <c r="E288" i="20"/>
  <c r="P288" i="20"/>
  <c r="N288" i="20"/>
  <c r="O288" i="20"/>
  <c r="N287" i="20"/>
  <c r="H287" i="20"/>
  <c r="E287" i="20"/>
  <c r="O287" i="20"/>
  <c r="G287" i="20"/>
  <c r="F287" i="20"/>
  <c r="P287" i="20"/>
  <c r="H286" i="20"/>
  <c r="G286" i="20"/>
  <c r="F286" i="20"/>
  <c r="E286" i="20"/>
  <c r="O286" i="20"/>
  <c r="N286" i="20"/>
  <c r="P286" i="20"/>
  <c r="H285" i="20"/>
  <c r="G285" i="20"/>
  <c r="E285" i="20"/>
  <c r="F285" i="20"/>
  <c r="P285" i="20"/>
  <c r="O285" i="20"/>
  <c r="N285" i="20"/>
  <c r="H284" i="20"/>
  <c r="E284" i="20"/>
  <c r="N284" i="20"/>
  <c r="F284" i="20"/>
  <c r="G284" i="20"/>
  <c r="O284" i="20"/>
  <c r="P284" i="20"/>
  <c r="O283" i="20"/>
  <c r="N283" i="20"/>
  <c r="H283" i="20"/>
  <c r="F283" i="20"/>
  <c r="G283" i="20"/>
  <c r="P283" i="20"/>
  <c r="E283" i="20"/>
  <c r="F282" i="20"/>
  <c r="G282" i="20"/>
  <c r="E282" i="20"/>
  <c r="P282" i="20"/>
  <c r="H282" i="20"/>
  <c r="N282" i="20"/>
  <c r="O282" i="20"/>
  <c r="H281" i="20"/>
  <c r="E281" i="20"/>
  <c r="O281" i="20"/>
  <c r="F281" i="20"/>
  <c r="P281" i="20"/>
  <c r="G281" i="20"/>
  <c r="N281" i="20"/>
  <c r="O280" i="20"/>
  <c r="N280" i="20"/>
  <c r="F280" i="20"/>
  <c r="E280" i="20"/>
  <c r="H280" i="20"/>
  <c r="P280" i="20"/>
  <c r="G280" i="20"/>
  <c r="F279" i="20"/>
  <c r="E279" i="20"/>
  <c r="P279" i="20"/>
  <c r="O279" i="20"/>
  <c r="G279" i="20"/>
  <c r="H279" i="20"/>
  <c r="N279" i="20"/>
  <c r="H278" i="20"/>
  <c r="G278" i="20"/>
  <c r="F278" i="20"/>
  <c r="E278" i="20"/>
  <c r="P278" i="20"/>
  <c r="O278" i="20"/>
  <c r="N278" i="20"/>
  <c r="N277" i="20"/>
  <c r="H277" i="20"/>
  <c r="G277" i="20"/>
  <c r="F277" i="20"/>
  <c r="E277" i="20"/>
  <c r="P277" i="20"/>
  <c r="O277" i="20"/>
  <c r="H276" i="20"/>
  <c r="G276" i="20"/>
  <c r="F276" i="20"/>
  <c r="P276" i="20"/>
  <c r="O276" i="20"/>
  <c r="E276" i="20"/>
  <c r="N276" i="20"/>
  <c r="H275" i="20"/>
  <c r="F275" i="20"/>
  <c r="E275" i="20"/>
  <c r="P275" i="20"/>
  <c r="G275" i="20"/>
  <c r="O275" i="20"/>
  <c r="N275" i="20"/>
  <c r="N274" i="20"/>
  <c r="H274" i="20"/>
  <c r="G274" i="20"/>
  <c r="F274" i="20"/>
  <c r="E274" i="20"/>
  <c r="P274" i="20"/>
  <c r="O274" i="20"/>
  <c r="N273" i="20"/>
  <c r="H273" i="20"/>
  <c r="G273" i="20"/>
  <c r="F273" i="20"/>
  <c r="E273" i="20"/>
  <c r="P273" i="20"/>
  <c r="O273" i="20"/>
  <c r="H272" i="20"/>
  <c r="O272" i="20"/>
  <c r="G272" i="20"/>
  <c r="F272" i="20"/>
  <c r="E272" i="20"/>
  <c r="P272" i="20"/>
  <c r="N272" i="20"/>
  <c r="H271" i="20"/>
  <c r="E271" i="20"/>
  <c r="G271" i="20"/>
  <c r="F271" i="20"/>
  <c r="P271" i="20"/>
  <c r="O271" i="20"/>
  <c r="N271" i="20"/>
  <c r="F270" i="20"/>
  <c r="P270" i="20"/>
  <c r="H270" i="20"/>
  <c r="G270" i="20"/>
  <c r="E270" i="20"/>
  <c r="N270" i="20"/>
  <c r="O270" i="20"/>
  <c r="H269" i="20"/>
  <c r="G269" i="20"/>
  <c r="F269" i="20"/>
  <c r="E269" i="20"/>
  <c r="P269" i="20"/>
  <c r="O269" i="20"/>
  <c r="N269" i="20"/>
  <c r="H268" i="20"/>
  <c r="E268" i="20"/>
  <c r="G268" i="20"/>
  <c r="F268" i="20"/>
  <c r="P268" i="20"/>
  <c r="O268" i="20"/>
  <c r="N268" i="20"/>
  <c r="H267" i="20"/>
  <c r="F267" i="20"/>
  <c r="E267" i="20"/>
  <c r="G267" i="20"/>
  <c r="P267" i="20"/>
  <c r="O267" i="20"/>
  <c r="N267" i="20"/>
  <c r="N266" i="20"/>
  <c r="F266" i="20"/>
  <c r="P266" i="20"/>
  <c r="G266" i="20"/>
  <c r="O266" i="20"/>
  <c r="H266" i="20"/>
  <c r="E266" i="20"/>
  <c r="G265" i="20"/>
  <c r="F265" i="20"/>
  <c r="P265" i="20"/>
  <c r="E265" i="20"/>
  <c r="O265" i="20"/>
  <c r="N265" i="20"/>
  <c r="H265" i="20"/>
  <c r="H264" i="20"/>
  <c r="F264" i="20"/>
  <c r="E264" i="20"/>
  <c r="P264" i="20"/>
  <c r="G264" i="20"/>
  <c r="O264" i="20"/>
  <c r="N264" i="20"/>
  <c r="H263" i="20"/>
  <c r="N263" i="20"/>
  <c r="P263" i="20"/>
  <c r="G263" i="20"/>
  <c r="F263" i="20"/>
  <c r="E263" i="20"/>
  <c r="O263" i="20"/>
  <c r="N262" i="20"/>
  <c r="P262" i="20"/>
  <c r="F262" i="20"/>
  <c r="O262" i="20"/>
  <c r="H262" i="20"/>
  <c r="G262" i="20"/>
  <c r="E262" i="20"/>
  <c r="H261" i="20"/>
  <c r="F261" i="20"/>
  <c r="N261" i="20"/>
  <c r="G261" i="20"/>
  <c r="E261" i="20"/>
  <c r="P261" i="20"/>
  <c r="O261" i="20"/>
  <c r="E260" i="20"/>
  <c r="N260" i="20"/>
  <c r="H260" i="20"/>
  <c r="G260" i="20"/>
  <c r="F260" i="20"/>
  <c r="P260" i="20"/>
  <c r="O260" i="20"/>
  <c r="O259" i="20"/>
  <c r="H259" i="20"/>
  <c r="G259" i="20"/>
  <c r="N259" i="20"/>
  <c r="F259" i="20"/>
  <c r="E259" i="20"/>
  <c r="P259" i="20"/>
  <c r="O258" i="20"/>
  <c r="N258" i="20"/>
  <c r="E258" i="20"/>
  <c r="P258" i="20"/>
  <c r="H258" i="20"/>
  <c r="G258" i="20"/>
  <c r="F258" i="20"/>
  <c r="F257" i="20"/>
  <c r="N257" i="20"/>
  <c r="E257" i="20"/>
  <c r="P257" i="20"/>
  <c r="O257" i="20"/>
  <c r="G257" i="20"/>
  <c r="H257" i="20"/>
  <c r="G256" i="20"/>
  <c r="F256" i="20"/>
  <c r="O256" i="20"/>
  <c r="E256" i="20"/>
  <c r="H256" i="20"/>
  <c r="N256" i="20"/>
  <c r="P256" i="20"/>
  <c r="G255" i="20"/>
  <c r="H255" i="20"/>
  <c r="F255" i="20"/>
  <c r="E255" i="20"/>
  <c r="O255" i="20"/>
  <c r="N255" i="20"/>
  <c r="P255" i="20"/>
  <c r="H254" i="20"/>
  <c r="G254" i="20"/>
  <c r="F254" i="20"/>
  <c r="P254" i="20"/>
  <c r="E254" i="20"/>
  <c r="N254" i="20"/>
  <c r="O254" i="20"/>
  <c r="H253" i="20"/>
  <c r="G253" i="20"/>
  <c r="E253" i="20"/>
  <c r="P253" i="20"/>
  <c r="N253" i="20"/>
  <c r="F253" i="20"/>
  <c r="O253" i="20"/>
  <c r="P252" i="20"/>
  <c r="O252" i="20"/>
  <c r="F252" i="20"/>
  <c r="E252" i="20"/>
  <c r="N252" i="20"/>
  <c r="H252" i="20"/>
  <c r="G252" i="20"/>
  <c r="H251" i="20"/>
  <c r="G251" i="20"/>
  <c r="F251" i="20"/>
  <c r="P251" i="20"/>
  <c r="O251" i="20"/>
  <c r="E251" i="20"/>
  <c r="N251" i="20"/>
  <c r="H250" i="20"/>
  <c r="G250" i="20"/>
  <c r="F250" i="20"/>
  <c r="E250" i="20"/>
  <c r="N250" i="20"/>
  <c r="O250" i="20"/>
  <c r="P250" i="20"/>
  <c r="N249" i="20"/>
  <c r="H249" i="20"/>
  <c r="G249" i="20"/>
  <c r="F249" i="20"/>
  <c r="E249" i="20"/>
  <c r="P249" i="20"/>
  <c r="O249" i="20"/>
  <c r="H248" i="20"/>
  <c r="G248" i="20"/>
  <c r="E248" i="20"/>
  <c r="N248" i="20"/>
  <c r="O248" i="20"/>
  <c r="F248" i="20"/>
  <c r="P248" i="20"/>
  <c r="H247" i="20"/>
  <c r="G247" i="20"/>
  <c r="F247" i="20"/>
  <c r="E247" i="20"/>
  <c r="N247" i="20"/>
  <c r="P247" i="20"/>
  <c r="O247" i="20"/>
  <c r="G246" i="20"/>
  <c r="F246" i="20"/>
  <c r="N246" i="20"/>
  <c r="E246" i="20"/>
  <c r="O246" i="20"/>
  <c r="P246" i="20"/>
  <c r="H246" i="20"/>
  <c r="H245" i="20"/>
  <c r="G245" i="20"/>
  <c r="F245" i="20"/>
  <c r="P245" i="20"/>
  <c r="E245" i="20"/>
  <c r="O245" i="20"/>
  <c r="N245" i="20"/>
  <c r="N244" i="20"/>
  <c r="H244" i="20"/>
  <c r="G244" i="20"/>
  <c r="F244" i="20"/>
  <c r="O244" i="20"/>
  <c r="P244" i="20"/>
  <c r="E244" i="20"/>
  <c r="F243" i="20"/>
  <c r="N243" i="20"/>
  <c r="H243" i="20"/>
  <c r="E243" i="20"/>
  <c r="G243" i="20"/>
  <c r="P243" i="20"/>
  <c r="O243" i="20"/>
  <c r="F242" i="20"/>
  <c r="E242" i="20"/>
  <c r="P242" i="20"/>
  <c r="O242" i="20"/>
  <c r="G242" i="20"/>
  <c r="H242" i="20"/>
  <c r="N242" i="20"/>
  <c r="G241" i="20"/>
  <c r="F241" i="20"/>
  <c r="E241" i="20"/>
  <c r="N241" i="20"/>
  <c r="H241" i="20"/>
  <c r="P241" i="20"/>
  <c r="O241" i="20"/>
  <c r="H240" i="20"/>
  <c r="G240" i="20"/>
  <c r="F240" i="20"/>
  <c r="E240" i="20"/>
  <c r="P240" i="20"/>
  <c r="O240" i="20"/>
  <c r="N240" i="20"/>
  <c r="G239" i="20"/>
  <c r="F239" i="20"/>
  <c r="E239" i="20"/>
  <c r="P239" i="20"/>
  <c r="O239" i="20"/>
  <c r="N239" i="20"/>
  <c r="H239" i="20"/>
  <c r="G238" i="20"/>
  <c r="E238" i="20"/>
  <c r="P238" i="20"/>
  <c r="O238" i="20"/>
  <c r="H238" i="20"/>
  <c r="F238" i="20"/>
  <c r="N238" i="20"/>
  <c r="G11" i="20"/>
  <c r="S20" i="20"/>
  <c r="E20" i="20"/>
  <c r="G13" i="20"/>
  <c r="AI381" i="19"/>
  <c r="S355" i="20" l="1"/>
  <c r="S280" i="20"/>
  <c r="S324" i="20"/>
  <c r="S240" i="20"/>
  <c r="S259" i="20"/>
  <c r="S276" i="20"/>
  <c r="S288" i="20"/>
  <c r="S338" i="20"/>
  <c r="S343" i="20"/>
  <c r="S315" i="20"/>
  <c r="S317" i="20"/>
  <c r="S348" i="20"/>
  <c r="I379" i="20"/>
  <c r="K379" i="20" s="1"/>
  <c r="I381" i="20"/>
  <c r="K381" i="20" s="1"/>
  <c r="S249" i="20"/>
  <c r="S254" i="20"/>
  <c r="S258" i="20"/>
  <c r="S273" i="20"/>
  <c r="S278" i="20"/>
  <c r="S342" i="20"/>
  <c r="S363" i="20"/>
  <c r="S373" i="20"/>
  <c r="S251" i="20"/>
  <c r="S284" i="20"/>
  <c r="I375" i="20"/>
  <c r="J375" i="20" s="1"/>
  <c r="L375" i="20" s="1"/>
  <c r="S272" i="20"/>
  <c r="I356" i="20"/>
  <c r="J356" i="20" s="1"/>
  <c r="L356" i="20" s="1"/>
  <c r="I365" i="20"/>
  <c r="K365" i="20" s="1"/>
  <c r="S377" i="20"/>
  <c r="S238" i="20"/>
  <c r="I252" i="20"/>
  <c r="K252" i="20" s="1"/>
  <c r="S295" i="20"/>
  <c r="I329" i="20"/>
  <c r="K329" i="20" s="1"/>
  <c r="S350" i="20"/>
  <c r="S370" i="20"/>
  <c r="I264" i="20"/>
  <c r="J264" i="20" s="1"/>
  <c r="L264" i="20" s="1"/>
  <c r="S309" i="20"/>
  <c r="S314" i="20"/>
  <c r="S335" i="20"/>
  <c r="I353" i="20"/>
  <c r="K353" i="20" s="1"/>
  <c r="I243" i="20"/>
  <c r="J243" i="20" s="1"/>
  <c r="L243" i="20" s="1"/>
  <c r="S316" i="20"/>
  <c r="I342" i="20"/>
  <c r="K342" i="20" s="1"/>
  <c r="I263" i="20"/>
  <c r="J263" i="20" s="1"/>
  <c r="L263" i="20" s="1"/>
  <c r="S275" i="20"/>
  <c r="S290" i="20"/>
  <c r="S326" i="20"/>
  <c r="S331" i="20"/>
  <c r="I345" i="20"/>
  <c r="K345" i="20" s="1"/>
  <c r="I354" i="20"/>
  <c r="K354" i="20" s="1"/>
  <c r="S323" i="20"/>
  <c r="S371" i="20"/>
  <c r="AJ15" i="20"/>
  <c r="S248" i="20"/>
  <c r="S289" i="20"/>
  <c r="S353" i="20"/>
  <c r="S356" i="20"/>
  <c r="S365" i="20"/>
  <c r="AL19" i="20"/>
  <c r="I257" i="20"/>
  <c r="J257" i="20" s="1"/>
  <c r="L257" i="20" s="1"/>
  <c r="I300" i="20"/>
  <c r="K300" i="20" s="1"/>
  <c r="S369" i="20"/>
  <c r="I380" i="20"/>
  <c r="K380" i="20" s="1"/>
  <c r="S379" i="20"/>
  <c r="S255" i="20"/>
  <c r="I240" i="20"/>
  <c r="K240" i="20" s="1"/>
  <c r="S245" i="20"/>
  <c r="S269" i="20"/>
  <c r="I276" i="20"/>
  <c r="J276" i="20" s="1"/>
  <c r="L276" i="20" s="1"/>
  <c r="I288" i="20"/>
  <c r="K288" i="20" s="1"/>
  <c r="I309" i="20"/>
  <c r="K309" i="20" s="1"/>
  <c r="I314" i="20"/>
  <c r="K314" i="20" s="1"/>
  <c r="I338" i="20"/>
  <c r="K338" i="20" s="1"/>
  <c r="S376" i="20"/>
  <c r="S246" i="20"/>
  <c r="I279" i="20"/>
  <c r="J279" i="20" s="1"/>
  <c r="L279" i="20" s="1"/>
  <c r="I330" i="20"/>
  <c r="K330" i="20" s="1"/>
  <c r="I268" i="20"/>
  <c r="K268" i="20" s="1"/>
  <c r="S287" i="20"/>
  <c r="S263" i="20"/>
  <c r="I248" i="20"/>
  <c r="K248" i="20" s="1"/>
  <c r="S270" i="20"/>
  <c r="S291" i="20"/>
  <c r="S292" i="20"/>
  <c r="S304" i="20"/>
  <c r="S311" i="20"/>
  <c r="I323" i="20"/>
  <c r="K323" i="20" s="1"/>
  <c r="S330" i="20"/>
  <c r="S340" i="20"/>
  <c r="S347" i="20"/>
  <c r="I371" i="20"/>
  <c r="K371" i="20" s="1"/>
  <c r="I241" i="20"/>
  <c r="J241" i="20" s="1"/>
  <c r="L241" i="20" s="1"/>
  <c r="S252" i="20"/>
  <c r="S253" i="20"/>
  <c r="S257" i="20"/>
  <c r="I270" i="20"/>
  <c r="K270" i="20" s="1"/>
  <c r="I282" i="20"/>
  <c r="J282" i="20" s="1"/>
  <c r="L282" i="20" s="1"/>
  <c r="I289" i="20"/>
  <c r="J289" i="20" s="1"/>
  <c r="L289" i="20" s="1"/>
  <c r="S294" i="20"/>
  <c r="I313" i="20"/>
  <c r="J313" i="20" s="1"/>
  <c r="L313" i="20" s="1"/>
  <c r="S322" i="20"/>
  <c r="S327" i="20"/>
  <c r="S337" i="20"/>
  <c r="I339" i="20"/>
  <c r="K339" i="20" s="1"/>
  <c r="I271" i="20"/>
  <c r="K271" i="20" s="1"/>
  <c r="S271" i="20"/>
  <c r="S381" i="20"/>
  <c r="I344" i="20"/>
  <c r="K344" i="20" s="1"/>
  <c r="I361" i="20"/>
  <c r="K361" i="20" s="1"/>
  <c r="S375" i="20"/>
  <c r="I283" i="20"/>
  <c r="K283" i="20" s="1"/>
  <c r="I357" i="20"/>
  <c r="J357" i="20" s="1"/>
  <c r="L357" i="20" s="1"/>
  <c r="I247" i="20"/>
  <c r="K247" i="20" s="1"/>
  <c r="S266" i="20"/>
  <c r="I321" i="20"/>
  <c r="K321" i="20" s="1"/>
  <c r="S357" i="20"/>
  <c r="S362" i="20"/>
  <c r="I278" i="20"/>
  <c r="J278" i="20" s="1"/>
  <c r="L278" i="20" s="1"/>
  <c r="I287" i="20"/>
  <c r="K287" i="20" s="1"/>
  <c r="I290" i="20"/>
  <c r="K290" i="20" s="1"/>
  <c r="S307" i="20"/>
  <c r="S321" i="20"/>
  <c r="I326" i="20"/>
  <c r="J326" i="20" s="1"/>
  <c r="L326" i="20" s="1"/>
  <c r="I331" i="20"/>
  <c r="K331" i="20" s="1"/>
  <c r="I333" i="20"/>
  <c r="J333" i="20" s="1"/>
  <c r="L333" i="20" s="1"/>
  <c r="I352" i="20"/>
  <c r="K352" i="20" s="1"/>
  <c r="S354" i="20"/>
  <c r="S360" i="20"/>
  <c r="S374" i="20"/>
  <c r="S268" i="20"/>
  <c r="S242" i="20"/>
  <c r="I251" i="20"/>
  <c r="K251" i="20" s="1"/>
  <c r="I256" i="20"/>
  <c r="K256" i="20" s="1"/>
  <c r="I328" i="20"/>
  <c r="K328" i="20" s="1"/>
  <c r="I351" i="20"/>
  <c r="K351" i="20" s="1"/>
  <c r="I265" i="20"/>
  <c r="K265" i="20" s="1"/>
  <c r="S267" i="20"/>
  <c r="S293" i="20"/>
  <c r="I358" i="20"/>
  <c r="J358" i="20" s="1"/>
  <c r="L358" i="20" s="1"/>
  <c r="I368" i="20"/>
  <c r="K368" i="20" s="1"/>
  <c r="S372" i="20"/>
  <c r="S308" i="20"/>
  <c r="S313" i="20"/>
  <c r="I315" i="20"/>
  <c r="K315" i="20" s="1"/>
  <c r="S334" i="20"/>
  <c r="S339" i="20"/>
  <c r="S344" i="20"/>
  <c r="S351" i="20"/>
  <c r="I302" i="20"/>
  <c r="F22" i="20"/>
  <c r="O22" i="20"/>
  <c r="G22" i="20"/>
  <c r="P22" i="20"/>
  <c r="N22" i="20" s="1"/>
  <c r="P23" i="20" s="1"/>
  <c r="S247" i="20"/>
  <c r="I249" i="20"/>
  <c r="I254" i="20"/>
  <c r="I258" i="20"/>
  <c r="S261" i="20"/>
  <c r="I273" i="20"/>
  <c r="I285" i="20"/>
  <c r="I295" i="20"/>
  <c r="S300" i="20"/>
  <c r="I318" i="20"/>
  <c r="I364" i="20"/>
  <c r="S367" i="20"/>
  <c r="I369" i="20"/>
  <c r="I244" i="20"/>
  <c r="I266" i="20"/>
  <c r="I316" i="20"/>
  <c r="I319" i="20"/>
  <c r="I335" i="20"/>
  <c r="I350" i="20"/>
  <c r="I359" i="20"/>
  <c r="I242" i="20"/>
  <c r="S244" i="20"/>
  <c r="I253" i="20"/>
  <c r="I261" i="20"/>
  <c r="I280" i="20"/>
  <c r="S285" i="20"/>
  <c r="I292" i="20"/>
  <c r="I296" i="20"/>
  <c r="I297" i="20"/>
  <c r="S301" i="20"/>
  <c r="I304" i="20"/>
  <c r="I311" i="20"/>
  <c r="S318" i="20"/>
  <c r="I325" i="20"/>
  <c r="S333" i="20"/>
  <c r="I340" i="20"/>
  <c r="S345" i="20"/>
  <c r="I347" i="20"/>
  <c r="I349" i="20"/>
  <c r="S352" i="20"/>
  <c r="S359" i="20"/>
  <c r="S364" i="20"/>
  <c r="I373" i="20"/>
  <c r="I294" i="20"/>
  <c r="S297" i="20"/>
  <c r="I378" i="20"/>
  <c r="I239" i="20"/>
  <c r="S256" i="20"/>
  <c r="I260" i="20"/>
  <c r="I275" i="20"/>
  <c r="I277" i="20"/>
  <c r="S296" i="20"/>
  <c r="I299" i="20"/>
  <c r="I303" i="20"/>
  <c r="I306" i="20"/>
  <c r="I327" i="20"/>
  <c r="S328" i="20"/>
  <c r="I366" i="20"/>
  <c r="S368" i="20"/>
  <c r="I376" i="20"/>
  <c r="I238" i="20"/>
  <c r="S239" i="20"/>
  <c r="S243" i="20"/>
  <c r="I246" i="20"/>
  <c r="S260" i="20"/>
  <c r="S262" i="20"/>
  <c r="I272" i="20"/>
  <c r="S277" i="20"/>
  <c r="S279" i="20"/>
  <c r="S282" i="20"/>
  <c r="I284" i="20"/>
  <c r="S299" i="20"/>
  <c r="S303" i="20"/>
  <c r="S306" i="20"/>
  <c r="I317" i="20"/>
  <c r="S325" i="20"/>
  <c r="I337" i="20"/>
  <c r="S361" i="20"/>
  <c r="S366" i="20"/>
  <c r="S380" i="20"/>
  <c r="S281" i="20"/>
  <c r="I336" i="20"/>
  <c r="J339" i="20"/>
  <c r="L339" i="20" s="1"/>
  <c r="I348" i="20"/>
  <c r="S378" i="20"/>
  <c r="S241" i="20"/>
  <c r="I255" i="20"/>
  <c r="S265" i="20"/>
  <c r="I274" i="20"/>
  <c r="I301" i="20"/>
  <c r="I305" i="20"/>
  <c r="S310" i="20"/>
  <c r="S312" i="20"/>
  <c r="I320" i="20"/>
  <c r="I322" i="20"/>
  <c r="I332" i="20"/>
  <c r="S349" i="20"/>
  <c r="I363" i="20"/>
  <c r="I377" i="20"/>
  <c r="I250" i="20"/>
  <c r="I262" i="20"/>
  <c r="S264" i="20"/>
  <c r="I267" i="20"/>
  <c r="S274" i="20"/>
  <c r="I281" i="20"/>
  <c r="I286" i="20"/>
  <c r="I293" i="20"/>
  <c r="I298" i="20"/>
  <c r="S305" i="20"/>
  <c r="I308" i="20"/>
  <c r="S319" i="20"/>
  <c r="S320" i="20"/>
  <c r="S329" i="20"/>
  <c r="S332" i="20"/>
  <c r="I341" i="20"/>
  <c r="I343" i="20"/>
  <c r="S346" i="20"/>
  <c r="I355" i="20"/>
  <c r="I360" i="20"/>
  <c r="I362" i="20"/>
  <c r="I372" i="20"/>
  <c r="I374" i="20"/>
  <c r="I245" i="20"/>
  <c r="S250" i="20"/>
  <c r="I259" i="20"/>
  <c r="I269" i="20"/>
  <c r="S283" i="20"/>
  <c r="S286" i="20"/>
  <c r="I291" i="20"/>
  <c r="S298" i="20"/>
  <c r="S302" i="20"/>
  <c r="I307" i="20"/>
  <c r="I310" i="20"/>
  <c r="I312" i="20"/>
  <c r="I324" i="20"/>
  <c r="I334" i="20"/>
  <c r="S336" i="20"/>
  <c r="S341" i="20"/>
  <c r="I346" i="20"/>
  <c r="S358" i="20"/>
  <c r="I367" i="20"/>
  <c r="I370" i="20"/>
  <c r="T271" i="20" l="1"/>
  <c r="T288" i="20"/>
  <c r="T324" i="20"/>
  <c r="K241" i="20"/>
  <c r="T344" i="20"/>
  <c r="T289" i="20"/>
  <c r="K356" i="20"/>
  <c r="J381" i="20"/>
  <c r="L381" i="20" s="1"/>
  <c r="T281" i="20"/>
  <c r="T364" i="20"/>
  <c r="T335" i="20"/>
  <c r="J354" i="20"/>
  <c r="L354" i="20" s="1"/>
  <c r="T273" i="20"/>
  <c r="T338" i="20"/>
  <c r="T360" i="20"/>
  <c r="T356" i="20"/>
  <c r="J309" i="20"/>
  <c r="L309" i="20" s="1"/>
  <c r="T349" i="20"/>
  <c r="K276" i="20"/>
  <c r="T327" i="20"/>
  <c r="T377" i="20"/>
  <c r="T285" i="20"/>
  <c r="K264" i="20"/>
  <c r="K282" i="20"/>
  <c r="J252" i="20"/>
  <c r="L252" i="20" s="1"/>
  <c r="T316" i="20"/>
  <c r="T276" i="20"/>
  <c r="K375" i="20"/>
  <c r="T371" i="20"/>
  <c r="T254" i="20"/>
  <c r="J314" i="20"/>
  <c r="L314" i="20" s="1"/>
  <c r="J270" i="20"/>
  <c r="L270" i="20" s="1"/>
  <c r="T270" i="20"/>
  <c r="T290" i="20"/>
  <c r="T267" i="20"/>
  <c r="T259" i="20"/>
  <c r="J331" i="20"/>
  <c r="L331" i="20" s="1"/>
  <c r="K243" i="20"/>
  <c r="T340" i="20"/>
  <c r="T322" i="20"/>
  <c r="J268" i="20"/>
  <c r="L268" i="20" s="1"/>
  <c r="T372" i="20"/>
  <c r="T347" i="20"/>
  <c r="K358" i="20"/>
  <c r="T366" i="20"/>
  <c r="T258" i="20"/>
  <c r="T260" i="20"/>
  <c r="T336" i="20"/>
  <c r="J344" i="20"/>
  <c r="L344" i="20" s="1"/>
  <c r="T325" i="20"/>
  <c r="J300" i="20"/>
  <c r="L300" i="20" s="1"/>
  <c r="J345" i="20"/>
  <c r="L345" i="20" s="1"/>
  <c r="J338" i="20"/>
  <c r="L338" i="20" s="1"/>
  <c r="T351" i="20"/>
  <c r="T255" i="20"/>
  <c r="T339" i="20"/>
  <c r="T378" i="20"/>
  <c r="T256" i="20"/>
  <c r="J365" i="20"/>
  <c r="L365" i="20" s="1"/>
  <c r="T274" i="20"/>
  <c r="T277" i="20"/>
  <c r="J379" i="20"/>
  <c r="L379" i="20" s="1"/>
  <c r="K257" i="20"/>
  <c r="T361" i="20"/>
  <c r="T343" i="20"/>
  <c r="J380" i="20"/>
  <c r="L380" i="20" s="1"/>
  <c r="T323" i="20"/>
  <c r="T241" i="20"/>
  <c r="T315" i="20"/>
  <c r="T249" i="20"/>
  <c r="T272" i="20"/>
  <c r="J368" i="20"/>
  <c r="L368" i="20" s="1"/>
  <c r="T331" i="20"/>
  <c r="T317" i="20"/>
  <c r="T295" i="20"/>
  <c r="T318" i="20"/>
  <c r="T314" i="20"/>
  <c r="T250" i="20"/>
  <c r="T332" i="20"/>
  <c r="T264" i="20"/>
  <c r="T310" i="20"/>
  <c r="J353" i="20"/>
  <c r="L353" i="20" s="1"/>
  <c r="T309" i="20"/>
  <c r="T370" i="20"/>
  <c r="T329" i="20"/>
  <c r="T374" i="20"/>
  <c r="T363" i="20"/>
  <c r="J265" i="20"/>
  <c r="L265" i="20" s="1"/>
  <c r="T357" i="20"/>
  <c r="T352" i="20"/>
  <c r="J342" i="20"/>
  <c r="L342" i="20" s="1"/>
  <c r="T252" i="20"/>
  <c r="T348" i="20"/>
  <c r="J351" i="20"/>
  <c r="L351" i="20" s="1"/>
  <c r="K326" i="20"/>
  <c r="T239" i="20"/>
  <c r="J371" i="20"/>
  <c r="L371" i="20" s="1"/>
  <c r="J329" i="20"/>
  <c r="L329" i="20" s="1"/>
  <c r="T354" i="20"/>
  <c r="T305" i="20"/>
  <c r="J328" i="20"/>
  <c r="L328" i="20" s="1"/>
  <c r="K278" i="20"/>
  <c r="J240" i="20"/>
  <c r="L240" i="20" s="1"/>
  <c r="T293" i="20"/>
  <c r="T345" i="20"/>
  <c r="T341" i="20"/>
  <c r="T296" i="20"/>
  <c r="K263" i="20"/>
  <c r="T375" i="20"/>
  <c r="T328" i="20"/>
  <c r="T269" i="20"/>
  <c r="J271" i="20"/>
  <c r="L271" i="20" s="1"/>
  <c r="T253" i="20"/>
  <c r="J323" i="20"/>
  <c r="L323" i="20" s="1"/>
  <c r="T380" i="20"/>
  <c r="T369" i="20"/>
  <c r="T286" i="20"/>
  <c r="T246" i="20"/>
  <c r="K279" i="20"/>
  <c r="J248" i="20"/>
  <c r="L248" i="20" s="1"/>
  <c r="T334" i="20"/>
  <c r="J288" i="20"/>
  <c r="L288" i="20" s="1"/>
  <c r="T243" i="20"/>
  <c r="T373" i="20"/>
  <c r="K333" i="20"/>
  <c r="T312" i="20"/>
  <c r="J361" i="20"/>
  <c r="L361" i="20" s="1"/>
  <c r="K289" i="20"/>
  <c r="T247" i="20"/>
  <c r="J287" i="20"/>
  <c r="L287" i="20" s="1"/>
  <c r="T268" i="20"/>
  <c r="T376" i="20"/>
  <c r="J330" i="20"/>
  <c r="L330" i="20" s="1"/>
  <c r="T292" i="20"/>
  <c r="J290" i="20"/>
  <c r="L290" i="20" s="1"/>
  <c r="K313" i="20"/>
  <c r="J283" i="20"/>
  <c r="L283" i="20" s="1"/>
  <c r="T291" i="20"/>
  <c r="T320" i="20"/>
  <c r="T358" i="20"/>
  <c r="T283" i="20"/>
  <c r="J352" i="20"/>
  <c r="L352" i="20" s="1"/>
  <c r="T294" i="20"/>
  <c r="J247" i="20"/>
  <c r="L247" i="20" s="1"/>
  <c r="K357" i="20"/>
  <c r="T308" i="20"/>
  <c r="T353" i="20"/>
  <c r="J256" i="20"/>
  <c r="L256" i="20" s="1"/>
  <c r="T307" i="20"/>
  <c r="J251" i="20"/>
  <c r="L251" i="20" s="1"/>
  <c r="J315" i="20"/>
  <c r="L315" i="20" s="1"/>
  <c r="T284" i="20"/>
  <c r="T242" i="20"/>
  <c r="T326" i="20"/>
  <c r="O23" i="20"/>
  <c r="T367" i="20"/>
  <c r="T297" i="20"/>
  <c r="T275" i="20"/>
  <c r="T337" i="20"/>
  <c r="T261" i="20"/>
  <c r="T350" i="20"/>
  <c r="T300" i="20"/>
  <c r="J321" i="20"/>
  <c r="L321" i="20" s="1"/>
  <c r="T355" i="20"/>
  <c r="J312" i="20"/>
  <c r="L312" i="20" s="1"/>
  <c r="K312" i="20"/>
  <c r="J343" i="20"/>
  <c r="L343" i="20" s="1"/>
  <c r="K343" i="20"/>
  <c r="K245" i="20"/>
  <c r="J245" i="20"/>
  <c r="L245" i="20" s="1"/>
  <c r="J254" i="20"/>
  <c r="L254" i="20" s="1"/>
  <c r="K254" i="20"/>
  <c r="T279" i="20"/>
  <c r="T280" i="20"/>
  <c r="K335" i="20"/>
  <c r="J335" i="20"/>
  <c r="L335" i="20" s="1"/>
  <c r="K311" i="20"/>
  <c r="J311" i="20"/>
  <c r="L311" i="20" s="1"/>
  <c r="K261" i="20"/>
  <c r="J261" i="20"/>
  <c r="L261" i="20" s="1"/>
  <c r="K307" i="20"/>
  <c r="J307" i="20"/>
  <c r="L307" i="20" s="1"/>
  <c r="K272" i="20"/>
  <c r="J272" i="20"/>
  <c r="L272" i="20" s="1"/>
  <c r="K366" i="20"/>
  <c r="J366" i="20"/>
  <c r="L366" i="20" s="1"/>
  <c r="J275" i="20"/>
  <c r="L275" i="20" s="1"/>
  <c r="K275" i="20"/>
  <c r="K325" i="20"/>
  <c r="J325" i="20"/>
  <c r="L325" i="20" s="1"/>
  <c r="K244" i="20"/>
  <c r="J244" i="20"/>
  <c r="L244" i="20" s="1"/>
  <c r="K305" i="20"/>
  <c r="J305" i="20"/>
  <c r="L305" i="20" s="1"/>
  <c r="T244" i="20"/>
  <c r="T245" i="20"/>
  <c r="J310" i="20"/>
  <c r="L310" i="20" s="1"/>
  <c r="K310" i="20"/>
  <c r="J341" i="20"/>
  <c r="L341" i="20" s="1"/>
  <c r="K341" i="20"/>
  <c r="J267" i="20"/>
  <c r="L267" i="20" s="1"/>
  <c r="K267" i="20"/>
  <c r="K301" i="20"/>
  <c r="J301" i="20"/>
  <c r="L301" i="20" s="1"/>
  <c r="T368" i="20"/>
  <c r="K277" i="20"/>
  <c r="J277" i="20"/>
  <c r="L277" i="20" s="1"/>
  <c r="T342" i="20"/>
  <c r="K294" i="20"/>
  <c r="J294" i="20"/>
  <c r="L294" i="20" s="1"/>
  <c r="K253" i="20"/>
  <c r="J253" i="20"/>
  <c r="L253" i="20" s="1"/>
  <c r="K369" i="20"/>
  <c r="J369" i="20"/>
  <c r="L369" i="20" s="1"/>
  <c r="K258" i="20"/>
  <c r="J258" i="20"/>
  <c r="L258" i="20" s="1"/>
  <c r="H22" i="20"/>
  <c r="I22" i="20" s="1"/>
  <c r="K370" i="20"/>
  <c r="J370" i="20"/>
  <c r="L370" i="20" s="1"/>
  <c r="T302" i="20"/>
  <c r="K262" i="20"/>
  <c r="J262" i="20"/>
  <c r="L262" i="20" s="1"/>
  <c r="K332" i="20"/>
  <c r="J332" i="20"/>
  <c r="L332" i="20" s="1"/>
  <c r="K274" i="20"/>
  <c r="J274" i="20"/>
  <c r="L274" i="20" s="1"/>
  <c r="T262" i="20"/>
  <c r="K260" i="20"/>
  <c r="J260" i="20"/>
  <c r="L260" i="20" s="1"/>
  <c r="K373" i="20"/>
  <c r="J373" i="20"/>
  <c r="L373" i="20" s="1"/>
  <c r="J304" i="20"/>
  <c r="L304" i="20" s="1"/>
  <c r="K304" i="20"/>
  <c r="K242" i="20"/>
  <c r="J242" i="20"/>
  <c r="L242" i="20" s="1"/>
  <c r="J364" i="20"/>
  <c r="L364" i="20" s="1"/>
  <c r="K364" i="20"/>
  <c r="J295" i="20"/>
  <c r="L295" i="20" s="1"/>
  <c r="K295" i="20"/>
  <c r="K249" i="20"/>
  <c r="J249" i="20"/>
  <c r="L249" i="20" s="1"/>
  <c r="K367" i="20"/>
  <c r="J367" i="20"/>
  <c r="L367" i="20" s="1"/>
  <c r="T265" i="20"/>
  <c r="K291" i="20"/>
  <c r="J291" i="20"/>
  <c r="L291" i="20" s="1"/>
  <c r="J374" i="20"/>
  <c r="L374" i="20" s="1"/>
  <c r="K374" i="20"/>
  <c r="T319" i="20"/>
  <c r="K377" i="20"/>
  <c r="J377" i="20"/>
  <c r="L377" i="20" s="1"/>
  <c r="K320" i="20"/>
  <c r="J320" i="20"/>
  <c r="L320" i="20" s="1"/>
  <c r="K255" i="20"/>
  <c r="J255" i="20"/>
  <c r="L255" i="20" s="1"/>
  <c r="K336" i="20"/>
  <c r="J336" i="20"/>
  <c r="L336" i="20" s="1"/>
  <c r="T257" i="20"/>
  <c r="K246" i="20"/>
  <c r="J246" i="20"/>
  <c r="L246" i="20" s="1"/>
  <c r="T251" i="20"/>
  <c r="T330" i="20"/>
  <c r="T359" i="20"/>
  <c r="K297" i="20"/>
  <c r="J297" i="20"/>
  <c r="L297" i="20" s="1"/>
  <c r="K319" i="20"/>
  <c r="J319" i="20"/>
  <c r="L319" i="20" s="1"/>
  <c r="K346" i="20"/>
  <c r="J346" i="20"/>
  <c r="L346" i="20" s="1"/>
  <c r="T248" i="20"/>
  <c r="J317" i="20"/>
  <c r="L317" i="20" s="1"/>
  <c r="K317" i="20"/>
  <c r="K327" i="20"/>
  <c r="J327" i="20"/>
  <c r="L327" i="20" s="1"/>
  <c r="K239" i="20"/>
  <c r="J239" i="20"/>
  <c r="L239" i="20" s="1"/>
  <c r="J296" i="20"/>
  <c r="L296" i="20" s="1"/>
  <c r="K296" i="20"/>
  <c r="K316" i="20"/>
  <c r="J316" i="20"/>
  <c r="L316" i="20" s="1"/>
  <c r="T266" i="20"/>
  <c r="J362" i="20"/>
  <c r="L362" i="20" s="1"/>
  <c r="K362" i="20"/>
  <c r="T365" i="20"/>
  <c r="J378" i="20"/>
  <c r="L378" i="20" s="1"/>
  <c r="K378" i="20"/>
  <c r="K349" i="20"/>
  <c r="J349" i="20"/>
  <c r="L349" i="20" s="1"/>
  <c r="K292" i="20"/>
  <c r="J292" i="20"/>
  <c r="L292" i="20" s="1"/>
  <c r="N23" i="20"/>
  <c r="K308" i="20"/>
  <c r="J308" i="20"/>
  <c r="L308" i="20" s="1"/>
  <c r="T306" i="20"/>
  <c r="K360" i="20"/>
  <c r="J360" i="20"/>
  <c r="L360" i="20" s="1"/>
  <c r="K298" i="20"/>
  <c r="J298" i="20"/>
  <c r="L298" i="20" s="1"/>
  <c r="J363" i="20"/>
  <c r="L363" i="20" s="1"/>
  <c r="K363" i="20"/>
  <c r="T313" i="20"/>
  <c r="T303" i="20"/>
  <c r="K238" i="20"/>
  <c r="J238" i="20"/>
  <c r="L238" i="20" s="1"/>
  <c r="J306" i="20"/>
  <c r="L306" i="20" s="1"/>
  <c r="K306" i="20"/>
  <c r="K347" i="20"/>
  <c r="J347" i="20"/>
  <c r="L347" i="20" s="1"/>
  <c r="K359" i="20"/>
  <c r="J359" i="20"/>
  <c r="L359" i="20" s="1"/>
  <c r="T321" i="20"/>
  <c r="K285" i="20"/>
  <c r="J285" i="20"/>
  <c r="L285" i="20" s="1"/>
  <c r="T381" i="20"/>
  <c r="K322" i="20"/>
  <c r="J322" i="20"/>
  <c r="L322" i="20" s="1"/>
  <c r="J337" i="20"/>
  <c r="L337" i="20" s="1"/>
  <c r="K337" i="20"/>
  <c r="K293" i="20"/>
  <c r="J293" i="20"/>
  <c r="L293" i="20" s="1"/>
  <c r="T379" i="20"/>
  <c r="K302" i="20"/>
  <c r="J302" i="20"/>
  <c r="L302" i="20" s="1"/>
  <c r="K250" i="20"/>
  <c r="J250" i="20"/>
  <c r="L250" i="20" s="1"/>
  <c r="T301" i="20"/>
  <c r="T299" i="20"/>
  <c r="K303" i="20"/>
  <c r="J303" i="20"/>
  <c r="L303" i="20" s="1"/>
  <c r="K280" i="20"/>
  <c r="J280" i="20"/>
  <c r="L280" i="20" s="1"/>
  <c r="K269" i="20"/>
  <c r="J269" i="20"/>
  <c r="L269" i="20" s="1"/>
  <c r="K299" i="20"/>
  <c r="J299" i="20"/>
  <c r="L299" i="20" s="1"/>
  <c r="T311" i="20"/>
  <c r="J340" i="20"/>
  <c r="L340" i="20" s="1"/>
  <c r="K340" i="20"/>
  <c r="T287" i="20"/>
  <c r="T240" i="20"/>
  <c r="T362" i="20"/>
  <c r="T298" i="20"/>
  <c r="K266" i="20"/>
  <c r="J266" i="20"/>
  <c r="L266" i="20" s="1"/>
  <c r="J372" i="20"/>
  <c r="L372" i="20" s="1"/>
  <c r="K372" i="20"/>
  <c r="K334" i="20"/>
  <c r="J334" i="20"/>
  <c r="L334" i="20" s="1"/>
  <c r="K355" i="20"/>
  <c r="J355" i="20"/>
  <c r="L355" i="20" s="1"/>
  <c r="K376" i="20"/>
  <c r="J376" i="20"/>
  <c r="L376" i="20" s="1"/>
  <c r="K318" i="20"/>
  <c r="J318" i="20"/>
  <c r="L318" i="20" s="1"/>
  <c r="K324" i="20"/>
  <c r="J324" i="20"/>
  <c r="L324" i="20" s="1"/>
  <c r="K286" i="20"/>
  <c r="J286" i="20"/>
  <c r="L286" i="20" s="1"/>
  <c r="K284" i="20"/>
  <c r="J284" i="20"/>
  <c r="L284" i="20" s="1"/>
  <c r="J259" i="20"/>
  <c r="L259" i="20" s="1"/>
  <c r="K259" i="20"/>
  <c r="T346" i="20"/>
  <c r="K281" i="20"/>
  <c r="J281" i="20"/>
  <c r="L281" i="20" s="1"/>
  <c r="K348" i="20"/>
  <c r="J348" i="20"/>
  <c r="L348" i="20" s="1"/>
  <c r="T282" i="20"/>
  <c r="T304" i="20"/>
  <c r="T333" i="20"/>
  <c r="T263" i="20"/>
  <c r="K350" i="20"/>
  <c r="J350" i="20"/>
  <c r="L350" i="20" s="1"/>
  <c r="T278" i="20"/>
  <c r="K273" i="20"/>
  <c r="J273" i="20"/>
  <c r="L273" i="20" s="1"/>
  <c r="D381" i="19"/>
  <c r="U376" i="20" l="1"/>
  <c r="Z376" i="20" s="1"/>
  <c r="U290" i="20"/>
  <c r="Z290" i="20" s="1"/>
  <c r="U273" i="20"/>
  <c r="Z273" i="20" s="1"/>
  <c r="U300" i="20"/>
  <c r="Z300" i="20" s="1"/>
  <c r="U347" i="20"/>
  <c r="AB347" i="20" s="1"/>
  <c r="U308" i="20"/>
  <c r="Z308" i="20" s="1"/>
  <c r="S22" i="20"/>
  <c r="T22" i="20" s="1"/>
  <c r="U353" i="20"/>
  <c r="Z353" i="20" s="1"/>
  <c r="E22" i="20"/>
  <c r="F23" i="20" s="1"/>
  <c r="U259" i="20"/>
  <c r="Z259" i="20" s="1"/>
  <c r="U323" i="20"/>
  <c r="AB323" i="20" s="1"/>
  <c r="U375" i="20"/>
  <c r="AB375" i="20" s="1"/>
  <c r="U250" i="20"/>
  <c r="AB250" i="20" s="1"/>
  <c r="U361" i="20"/>
  <c r="AB361" i="20" s="1"/>
  <c r="U242" i="20"/>
  <c r="AB242" i="20" s="1"/>
  <c r="U246" i="20"/>
  <c r="Z246" i="20" s="1"/>
  <c r="U354" i="20"/>
  <c r="Z354" i="20" s="1"/>
  <c r="U317" i="20"/>
  <c r="AB317" i="20" s="1"/>
  <c r="U294" i="20"/>
  <c r="Z294" i="20" s="1"/>
  <c r="U281" i="20"/>
  <c r="AB281" i="20" s="1"/>
  <c r="U264" i="20"/>
  <c r="AB264" i="20" s="1"/>
  <c r="U346" i="20"/>
  <c r="U366" i="20"/>
  <c r="U292" i="20"/>
  <c r="U297" i="20"/>
  <c r="U333" i="20"/>
  <c r="U312" i="20"/>
  <c r="U377" i="20"/>
  <c r="U313" i="20"/>
  <c r="U325" i="20"/>
  <c r="U319" i="20"/>
  <c r="U326" i="20"/>
  <c r="U318" i="20"/>
  <c r="U380" i="20"/>
  <c r="U348" i="20"/>
  <c r="U274" i="20"/>
  <c r="U271" i="20"/>
  <c r="R381" i="19"/>
  <c r="U304" i="20"/>
  <c r="U315" i="20"/>
  <c r="U373" i="20"/>
  <c r="U306" i="20"/>
  <c r="U360" i="20"/>
  <c r="U369" i="20"/>
  <c r="U365" i="20"/>
  <c r="U243" i="20"/>
  <c r="U266" i="20"/>
  <c r="U363" i="20"/>
  <c r="U337" i="20"/>
  <c r="U321" i="20"/>
  <c r="U241" i="20"/>
  <c r="J22" i="20"/>
  <c r="L22" i="20" s="1"/>
  <c r="K22" i="20"/>
  <c r="U284" i="20"/>
  <c r="U295" i="20"/>
  <c r="U314" i="20"/>
  <c r="U263" i="20"/>
  <c r="U254" i="20"/>
  <c r="U364" i="20"/>
  <c r="U293" i="20"/>
  <c r="U332" i="20"/>
  <c r="U288" i="20"/>
  <c r="U269" i="20"/>
  <c r="U275" i="20"/>
  <c r="U239" i="20"/>
  <c r="U268" i="20"/>
  <c r="U311" i="20"/>
  <c r="U256" i="20"/>
  <c r="U283" i="20"/>
  <c r="U359" i="20"/>
  <c r="U355" i="20"/>
  <c r="U330" i="20"/>
  <c r="U327" i="20"/>
  <c r="U358" i="20"/>
  <c r="U262" i="20"/>
  <c r="U342" i="20"/>
  <c r="U340" i="20"/>
  <c r="U339" i="20"/>
  <c r="U350" i="20"/>
  <c r="U371" i="20"/>
  <c r="U252" i="20"/>
  <c r="U299" i="20"/>
  <c r="U352" i="20"/>
  <c r="U349" i="20"/>
  <c r="U305" i="20"/>
  <c r="U270" i="20"/>
  <c r="U253" i="20"/>
  <c r="U251" i="20"/>
  <c r="U260" i="20"/>
  <c r="U331" i="20"/>
  <c r="U302" i="20"/>
  <c r="U309" i="20"/>
  <c r="U307" i="20"/>
  <c r="U267" i="20"/>
  <c r="U255" i="20"/>
  <c r="U343" i="20"/>
  <c r="U310" i="20"/>
  <c r="Y381" i="20"/>
  <c r="Y380" i="20" s="1"/>
  <c r="Y379" i="20" s="1"/>
  <c r="Y378" i="20" s="1"/>
  <c r="Y377" i="20" s="1"/>
  <c r="Y376" i="20" s="1"/>
  <c r="Y375" i="20" s="1"/>
  <c r="Y374" i="20" s="1"/>
  <c r="Y373" i="20" s="1"/>
  <c r="Y372" i="20" s="1"/>
  <c r="Y371" i="20" s="1"/>
  <c r="Y370" i="20" s="1"/>
  <c r="Y369" i="20" s="1"/>
  <c r="Y368" i="20" s="1"/>
  <c r="Y367" i="20" s="1"/>
  <c r="Y366" i="20" s="1"/>
  <c r="Y365" i="20" s="1"/>
  <c r="Y364" i="20" s="1"/>
  <c r="Y363" i="20" s="1"/>
  <c r="Y362" i="20" s="1"/>
  <c r="Y361" i="20" s="1"/>
  <c r="Y360" i="20" s="1"/>
  <c r="Y359" i="20" s="1"/>
  <c r="Y358" i="20" s="1"/>
  <c r="Y357" i="20" s="1"/>
  <c r="Y356" i="20" s="1"/>
  <c r="Y355" i="20" s="1"/>
  <c r="Y354" i="20" s="1"/>
  <c r="Y353" i="20" s="1"/>
  <c r="Y352" i="20" s="1"/>
  <c r="Y351" i="20" s="1"/>
  <c r="Y350" i="20" s="1"/>
  <c r="Y349" i="20" s="1"/>
  <c r="Y348" i="20" s="1"/>
  <c r="Y347" i="20" s="1"/>
  <c r="Y346" i="20" s="1"/>
  <c r="Y345" i="20" s="1"/>
  <c r="Y344" i="20" s="1"/>
  <c r="Y343" i="20" s="1"/>
  <c r="Y342" i="20" s="1"/>
  <c r="Y341" i="20" s="1"/>
  <c r="Y340" i="20" s="1"/>
  <c r="Y339" i="20" s="1"/>
  <c r="Y338" i="20" s="1"/>
  <c r="Y337" i="20" s="1"/>
  <c r="Y336" i="20" s="1"/>
  <c r="Y335" i="20" s="1"/>
  <c r="Y334" i="20" s="1"/>
  <c r="Y333" i="20" s="1"/>
  <c r="Y332" i="20" s="1"/>
  <c r="Y331" i="20" s="1"/>
  <c r="Y330" i="20" s="1"/>
  <c r="Y329" i="20" s="1"/>
  <c r="Y328" i="20" s="1"/>
  <c r="Y327" i="20" s="1"/>
  <c r="Y326" i="20" s="1"/>
  <c r="Y325" i="20" s="1"/>
  <c r="Y324" i="20" s="1"/>
  <c r="Y323" i="20" s="1"/>
  <c r="Y322" i="20" s="1"/>
  <c r="Y321" i="20" s="1"/>
  <c r="Y320" i="20" s="1"/>
  <c r="Y319" i="20" s="1"/>
  <c r="Y318" i="20" s="1"/>
  <c r="Y317" i="20" s="1"/>
  <c r="Y316" i="20" s="1"/>
  <c r="Y315" i="20" s="1"/>
  <c r="Y314" i="20" s="1"/>
  <c r="Y313" i="20" s="1"/>
  <c r="Y312" i="20" s="1"/>
  <c r="Y311" i="20" s="1"/>
  <c r="Y310" i="20" s="1"/>
  <c r="Y309" i="20" s="1"/>
  <c r="Y308" i="20" s="1"/>
  <c r="Y307" i="20" s="1"/>
  <c r="Y306" i="20" s="1"/>
  <c r="Y305" i="20" s="1"/>
  <c r="Y304" i="20" s="1"/>
  <c r="Y303" i="20" s="1"/>
  <c r="Y302" i="20" s="1"/>
  <c r="Y301" i="20" s="1"/>
  <c r="Y300" i="20" s="1"/>
  <c r="Y299" i="20" s="1"/>
  <c r="Y298" i="20" s="1"/>
  <c r="Y297" i="20" s="1"/>
  <c r="Y296" i="20" s="1"/>
  <c r="Y295" i="20" s="1"/>
  <c r="Y294" i="20" s="1"/>
  <c r="Y293" i="20" s="1"/>
  <c r="Y292" i="20" s="1"/>
  <c r="Y291" i="20" s="1"/>
  <c r="Y290" i="20" s="1"/>
  <c r="Y289" i="20" s="1"/>
  <c r="Y288" i="20" s="1"/>
  <c r="Y287" i="20" s="1"/>
  <c r="Y286" i="20" s="1"/>
  <c r="Y285" i="20" s="1"/>
  <c r="Y284" i="20" s="1"/>
  <c r="Y283" i="20" s="1"/>
  <c r="Y282" i="20" s="1"/>
  <c r="Y281" i="20" s="1"/>
  <c r="Y280" i="20" s="1"/>
  <c r="Y279" i="20" s="1"/>
  <c r="Y278" i="20" s="1"/>
  <c r="Y277" i="20" s="1"/>
  <c r="Y276" i="20" s="1"/>
  <c r="Y275" i="20" s="1"/>
  <c r="Y274" i="20" s="1"/>
  <c r="Y273" i="20" s="1"/>
  <c r="Y272" i="20" s="1"/>
  <c r="Y271" i="20" s="1"/>
  <c r="Y270" i="20" s="1"/>
  <c r="Y269" i="20" s="1"/>
  <c r="Y268" i="20" s="1"/>
  <c r="Y267" i="20" s="1"/>
  <c r="Y266" i="20" s="1"/>
  <c r="Y265" i="20" s="1"/>
  <c r="Y264" i="20" s="1"/>
  <c r="Y263" i="20" s="1"/>
  <c r="Y262" i="20" s="1"/>
  <c r="Y261" i="20" s="1"/>
  <c r="Y260" i="20" s="1"/>
  <c r="Y259" i="20" s="1"/>
  <c r="Y258" i="20" s="1"/>
  <c r="Y257" i="20" s="1"/>
  <c r="Y256" i="20" s="1"/>
  <c r="Y255" i="20" s="1"/>
  <c r="Y254" i="20" s="1"/>
  <c r="Y253" i="20" s="1"/>
  <c r="Y252" i="20" s="1"/>
  <c r="Y251" i="20" s="1"/>
  <c r="Y250" i="20" s="1"/>
  <c r="Y249" i="20" s="1"/>
  <c r="Y248" i="20" s="1"/>
  <c r="Y247" i="20" s="1"/>
  <c r="Y246" i="20" s="1"/>
  <c r="Y245" i="20" s="1"/>
  <c r="Y244" i="20" s="1"/>
  <c r="Y243" i="20" s="1"/>
  <c r="Y242" i="20" s="1"/>
  <c r="Y241" i="20" s="1"/>
  <c r="Y240" i="20" s="1"/>
  <c r="Y239" i="20" s="1"/>
  <c r="U381" i="20"/>
  <c r="U351" i="20"/>
  <c r="U357" i="20"/>
  <c r="U362" i="20"/>
  <c r="U336" i="20"/>
  <c r="U338" i="20"/>
  <c r="U320" i="20"/>
  <c r="U328" i="20"/>
  <c r="U261" i="20"/>
  <c r="U344" i="20"/>
  <c r="U287" i="20"/>
  <c r="U379" i="20"/>
  <c r="U374" i="20"/>
  <c r="U370" i="20"/>
  <c r="U296" i="20"/>
  <c r="U298" i="20"/>
  <c r="U345" i="20"/>
  <c r="U335" i="20"/>
  <c r="U286" i="20"/>
  <c r="U278" i="20"/>
  <c r="U282" i="20"/>
  <c r="U240" i="20"/>
  <c r="U285" i="20"/>
  <c r="U303" i="20"/>
  <c r="U341" i="20"/>
  <c r="U276" i="20"/>
  <c r="U324" i="20"/>
  <c r="U368" i="20"/>
  <c r="U245" i="20"/>
  <c r="U280" i="20"/>
  <c r="U258" i="20"/>
  <c r="U322" i="20"/>
  <c r="U356" i="20"/>
  <c r="U257" i="20"/>
  <c r="U329" i="20"/>
  <c r="U249" i="20"/>
  <c r="U272" i="20"/>
  <c r="U372" i="20"/>
  <c r="U316" i="20"/>
  <c r="U301" i="20"/>
  <c r="U378" i="20"/>
  <c r="O24" i="20"/>
  <c r="P24" i="20"/>
  <c r="N24" i="20" s="1"/>
  <c r="U248" i="20"/>
  <c r="U247" i="20"/>
  <c r="U265" i="20"/>
  <c r="U277" i="20"/>
  <c r="U244" i="20"/>
  <c r="U334" i="20"/>
  <c r="U279" i="20"/>
  <c r="U291" i="20"/>
  <c r="U367" i="20"/>
  <c r="U289" i="20"/>
  <c r="AI380" i="19"/>
  <c r="W381" i="19"/>
  <c r="V381" i="19"/>
  <c r="AB353" i="20" l="1"/>
  <c r="G23" i="20"/>
  <c r="H23" i="20" s="1"/>
  <c r="S23" i="20" s="1"/>
  <c r="T23" i="20" s="1"/>
  <c r="Z242" i="20"/>
  <c r="AB259" i="20"/>
  <c r="Z347" i="20"/>
  <c r="AB290" i="20"/>
  <c r="AB376" i="20"/>
  <c r="Z361" i="20"/>
  <c r="AB300" i="20"/>
  <c r="AB273" i="20"/>
  <c r="AB354" i="20"/>
  <c r="Z375" i="20"/>
  <c r="Z264" i="20"/>
  <c r="AB308" i="20"/>
  <c r="Z323" i="20"/>
  <c r="AB294" i="20"/>
  <c r="Z250" i="20"/>
  <c r="Z317" i="20"/>
  <c r="AB246" i="20"/>
  <c r="Z281" i="20"/>
  <c r="X381" i="19"/>
  <c r="P25" i="20"/>
  <c r="N25" i="20" s="1"/>
  <c r="O25" i="20"/>
  <c r="Z258" i="20"/>
  <c r="AB258" i="20"/>
  <c r="AB337" i="20"/>
  <c r="Z337" i="20"/>
  <c r="AB289" i="20"/>
  <c r="Z289" i="20"/>
  <c r="AB350" i="20"/>
  <c r="Z350" i="20"/>
  <c r="AB266" i="20"/>
  <c r="Z266" i="20"/>
  <c r="AB291" i="20"/>
  <c r="Z291" i="20"/>
  <c r="AB340" i="20"/>
  <c r="Z340" i="20"/>
  <c r="AB312" i="20"/>
  <c r="Z312" i="20"/>
  <c r="AB270" i="20"/>
  <c r="Z270" i="20"/>
  <c r="Z304" i="20"/>
  <c r="AB304" i="20"/>
  <c r="Z333" i="20"/>
  <c r="AB333" i="20"/>
  <c r="Z265" i="20"/>
  <c r="AB265" i="20"/>
  <c r="AB330" i="20"/>
  <c r="Z330" i="20"/>
  <c r="AB239" i="20"/>
  <c r="Z239" i="20"/>
  <c r="Z314" i="20"/>
  <c r="AB314" i="20"/>
  <c r="AB253" i="20"/>
  <c r="Z253" i="20"/>
  <c r="Z279" i="20"/>
  <c r="AB279" i="20"/>
  <c r="AB345" i="20"/>
  <c r="Z345" i="20"/>
  <c r="Z359" i="20"/>
  <c r="AB359" i="20"/>
  <c r="Z249" i="20"/>
  <c r="AB249" i="20"/>
  <c r="AB240" i="20"/>
  <c r="Z240" i="20"/>
  <c r="Z298" i="20"/>
  <c r="AB298" i="20"/>
  <c r="AB307" i="20"/>
  <c r="Z307" i="20"/>
  <c r="AB305" i="20"/>
  <c r="Z305" i="20"/>
  <c r="Z332" i="20"/>
  <c r="AB332" i="20"/>
  <c r="AB243" i="20"/>
  <c r="Z243" i="20"/>
  <c r="AB268" i="20"/>
  <c r="Z268" i="20"/>
  <c r="Z280" i="20"/>
  <c r="AB280" i="20"/>
  <c r="AB363" i="20"/>
  <c r="Z363" i="20"/>
  <c r="AB275" i="20"/>
  <c r="Z275" i="20"/>
  <c r="AB373" i="20"/>
  <c r="Z373" i="20"/>
  <c r="AB372" i="20"/>
  <c r="Z372" i="20"/>
  <c r="Z362" i="20"/>
  <c r="AB362" i="20"/>
  <c r="Z315" i="20"/>
  <c r="AB315" i="20"/>
  <c r="AB267" i="20"/>
  <c r="Z267" i="20"/>
  <c r="Z329" i="20"/>
  <c r="AB329" i="20"/>
  <c r="AB287" i="20"/>
  <c r="Z287" i="20"/>
  <c r="AB357" i="20"/>
  <c r="Z357" i="20"/>
  <c r="Z309" i="20"/>
  <c r="AB309" i="20"/>
  <c r="Z349" i="20"/>
  <c r="AB349" i="20"/>
  <c r="Z293" i="20"/>
  <c r="AB293" i="20"/>
  <c r="Z365" i="20"/>
  <c r="AB365" i="20"/>
  <c r="AB326" i="20"/>
  <c r="Z326" i="20"/>
  <c r="AB286" i="20"/>
  <c r="Z286" i="20"/>
  <c r="AB339" i="20"/>
  <c r="Z339" i="20"/>
  <c r="AB295" i="20"/>
  <c r="Z295" i="20"/>
  <c r="Z248" i="20"/>
  <c r="AB248" i="20"/>
  <c r="Z342" i="20"/>
  <c r="AB342" i="20"/>
  <c r="AB257" i="20"/>
  <c r="Z257" i="20"/>
  <c r="AB368" i="20"/>
  <c r="Z368" i="20"/>
  <c r="AB351" i="20"/>
  <c r="Z351" i="20"/>
  <c r="Z302" i="20"/>
  <c r="AB302" i="20"/>
  <c r="AB352" i="20"/>
  <c r="Z352" i="20"/>
  <c r="Z262" i="20"/>
  <c r="AB262" i="20"/>
  <c r="AB283" i="20"/>
  <c r="Z283" i="20"/>
  <c r="AB364" i="20"/>
  <c r="Z364" i="20"/>
  <c r="AB319" i="20"/>
  <c r="Z319" i="20"/>
  <c r="AB297" i="20"/>
  <c r="Z297" i="20"/>
  <c r="AB320" i="20"/>
  <c r="Z320" i="20"/>
  <c r="Z371" i="20"/>
  <c r="AB371" i="20"/>
  <c r="AB303" i="20"/>
  <c r="Z303" i="20"/>
  <c r="AB335" i="20"/>
  <c r="Z335" i="20"/>
  <c r="Z310" i="20"/>
  <c r="AB310" i="20"/>
  <c r="AB355" i="20"/>
  <c r="Z355" i="20"/>
  <c r="AB285" i="20"/>
  <c r="Z285" i="20"/>
  <c r="AB288" i="20"/>
  <c r="Z288" i="20"/>
  <c r="AB244" i="20"/>
  <c r="Z244" i="20"/>
  <c r="AB282" i="20"/>
  <c r="Z282" i="20"/>
  <c r="Z381" i="20"/>
  <c r="AB381" i="20"/>
  <c r="AB254" i="20"/>
  <c r="Z254" i="20"/>
  <c r="Z292" i="20"/>
  <c r="AB292" i="20"/>
  <c r="AB311" i="20"/>
  <c r="Z311" i="20"/>
  <c r="AB274" i="20"/>
  <c r="Z274" i="20"/>
  <c r="Z366" i="20"/>
  <c r="AB366" i="20"/>
  <c r="AB251" i="20"/>
  <c r="Z251" i="20"/>
  <c r="AB338" i="20"/>
  <c r="Z338" i="20"/>
  <c r="Z367" i="20"/>
  <c r="AB367" i="20"/>
  <c r="AB336" i="20"/>
  <c r="Z336" i="20"/>
  <c r="AB377" i="20"/>
  <c r="Z377" i="20"/>
  <c r="AB255" i="20"/>
  <c r="Z255" i="20"/>
  <c r="Z272" i="20"/>
  <c r="AB272" i="20"/>
  <c r="Z299" i="20"/>
  <c r="AB299" i="20"/>
  <c r="AB241" i="20"/>
  <c r="Z241" i="20"/>
  <c r="Z370" i="20"/>
  <c r="AB370" i="20"/>
  <c r="Z344" i="20"/>
  <c r="AB344" i="20"/>
  <c r="AB263" i="20"/>
  <c r="Z263" i="20"/>
  <c r="Z321" i="20"/>
  <c r="AB321" i="20"/>
  <c r="AB369" i="20"/>
  <c r="Z369" i="20"/>
  <c r="AB378" i="20"/>
  <c r="Z378" i="20"/>
  <c r="Z356" i="20"/>
  <c r="AB356" i="20"/>
  <c r="Z324" i="20"/>
  <c r="AB324" i="20"/>
  <c r="AB374" i="20"/>
  <c r="Z374" i="20"/>
  <c r="AB261" i="20"/>
  <c r="Z261" i="20"/>
  <c r="Z331" i="20"/>
  <c r="AB331" i="20"/>
  <c r="AB358" i="20"/>
  <c r="Z358" i="20"/>
  <c r="Z360" i="20"/>
  <c r="AB360" i="20"/>
  <c r="AB348" i="20"/>
  <c r="Z348" i="20"/>
  <c r="AB325" i="20"/>
  <c r="Z325" i="20"/>
  <c r="AB346" i="20"/>
  <c r="Z346" i="20"/>
  <c r="AB341" i="20"/>
  <c r="Z341" i="20"/>
  <c r="AB318" i="20"/>
  <c r="Z318" i="20"/>
  <c r="AB316" i="20"/>
  <c r="Z316" i="20"/>
  <c r="Z343" i="20"/>
  <c r="AB343" i="20"/>
  <c r="Z247" i="20"/>
  <c r="AB247" i="20"/>
  <c r="AB269" i="20"/>
  <c r="Z269" i="20"/>
  <c r="Z245" i="20"/>
  <c r="AB245" i="20"/>
  <c r="AB284" i="20"/>
  <c r="Z284" i="20"/>
  <c r="Z334" i="20"/>
  <c r="AB334" i="20"/>
  <c r="AB296" i="20"/>
  <c r="Z296" i="20"/>
  <c r="AB256" i="20"/>
  <c r="Z256" i="20"/>
  <c r="AB271" i="20"/>
  <c r="Z271" i="20"/>
  <c r="Z277" i="20"/>
  <c r="AB277" i="20"/>
  <c r="Z301" i="20"/>
  <c r="AB301" i="20"/>
  <c r="AB322" i="20"/>
  <c r="Z322" i="20"/>
  <c r="AB276" i="20"/>
  <c r="Z276" i="20"/>
  <c r="AB278" i="20"/>
  <c r="Z278" i="20"/>
  <c r="Z379" i="20"/>
  <c r="AB379" i="20"/>
  <c r="Z328" i="20"/>
  <c r="AB328" i="20"/>
  <c r="AB260" i="20"/>
  <c r="Z260" i="20"/>
  <c r="AB252" i="20"/>
  <c r="Z252" i="20"/>
  <c r="AB327" i="20"/>
  <c r="Z327" i="20"/>
  <c r="Z306" i="20"/>
  <c r="AB306" i="20"/>
  <c r="Z380" i="20"/>
  <c r="AB380" i="20"/>
  <c r="AB313" i="20"/>
  <c r="Z313" i="20"/>
  <c r="I23" i="20" l="1"/>
  <c r="K23" i="20" s="1"/>
  <c r="E23" i="20"/>
  <c r="G24" i="20" s="1"/>
  <c r="O26" i="20"/>
  <c r="P26" i="20"/>
  <c r="N26" i="20" s="1"/>
  <c r="D380" i="19"/>
  <c r="F24" i="20" l="1"/>
  <c r="J23" i="20"/>
  <c r="L23" i="20" s="1"/>
  <c r="P27" i="20"/>
  <c r="N27" i="20" s="1"/>
  <c r="O27" i="20"/>
  <c r="R380" i="19"/>
  <c r="H24" i="20"/>
  <c r="S24" i="20" s="1"/>
  <c r="T24" i="20" s="1"/>
  <c r="AI379" i="19"/>
  <c r="V380" i="19"/>
  <c r="W380" i="19"/>
  <c r="I24" i="20" l="1"/>
  <c r="K24" i="20" s="1"/>
  <c r="X380" i="19"/>
  <c r="P28" i="20"/>
  <c r="N28" i="20" s="1"/>
  <c r="O28" i="20"/>
  <c r="E24" i="20"/>
  <c r="J24" i="20" l="1"/>
  <c r="L24" i="20" s="1"/>
  <c r="O29" i="20"/>
  <c r="P29" i="20"/>
  <c r="N29" i="20" s="1"/>
  <c r="F25" i="20"/>
  <c r="G25" i="20"/>
  <c r="D379" i="19"/>
  <c r="R379" i="19" s="1"/>
  <c r="W379" i="19"/>
  <c r="V379" i="19"/>
  <c r="X379" i="19" l="1"/>
  <c r="H25" i="20"/>
  <c r="E25" i="20" s="1"/>
  <c r="O30" i="20"/>
  <c r="P30" i="20"/>
  <c r="N30" i="20" s="1"/>
  <c r="AI378" i="19"/>
  <c r="S25" i="20" l="1"/>
  <c r="T25" i="20" s="1"/>
  <c r="P31" i="20"/>
  <c r="N31" i="20" s="1"/>
  <c r="O31" i="20"/>
  <c r="G26" i="20"/>
  <c r="H26" i="20" s="1"/>
  <c r="F26" i="20"/>
  <c r="I25" i="20"/>
  <c r="E26" i="20" l="1"/>
  <c r="I26" i="20"/>
  <c r="S26" i="20"/>
  <c r="T26" i="20" s="1"/>
  <c r="J25" i="20"/>
  <c r="L25" i="20" s="1"/>
  <c r="K25" i="20"/>
  <c r="P32" i="20"/>
  <c r="N32" i="20" s="1"/>
  <c r="O32" i="20"/>
  <c r="D378" i="19"/>
  <c r="R378" i="19" s="1"/>
  <c r="W378" i="19"/>
  <c r="V378" i="19"/>
  <c r="X378" i="19" l="1"/>
  <c r="P33" i="20"/>
  <c r="N33" i="20" s="1"/>
  <c r="O33" i="20"/>
  <c r="K26" i="20"/>
  <c r="J26" i="20"/>
  <c r="L26" i="20" s="1"/>
  <c r="F27" i="20"/>
  <c r="G27" i="20"/>
  <c r="AI377" i="19"/>
  <c r="O34" i="20" l="1"/>
  <c r="P34" i="20"/>
  <c r="N34" i="20" s="1"/>
  <c r="H27" i="20"/>
  <c r="S27" i="20" s="1"/>
  <c r="T27" i="20" s="1"/>
  <c r="I27" i="20" l="1"/>
  <c r="J27" i="20" s="1"/>
  <c r="L27" i="20" s="1"/>
  <c r="E27" i="20"/>
  <c r="G28" i="20" s="1"/>
  <c r="P35" i="20"/>
  <c r="N35" i="20" s="1"/>
  <c r="O35" i="20"/>
  <c r="D377" i="19"/>
  <c r="R377" i="19" s="1"/>
  <c r="V377" i="19"/>
  <c r="W377" i="19"/>
  <c r="F28" i="20" l="1"/>
  <c r="K27" i="20"/>
  <c r="X377" i="19"/>
  <c r="P36" i="20"/>
  <c r="N36" i="20" s="1"/>
  <c r="O36" i="20"/>
  <c r="H28" i="20"/>
  <c r="E28" i="20" s="1"/>
  <c r="AI376" i="19"/>
  <c r="I28" i="20" l="1"/>
  <c r="K28" i="20" s="1"/>
  <c r="S28" i="20"/>
  <c r="T28" i="20" s="1"/>
  <c r="P37" i="20"/>
  <c r="N37" i="20" s="1"/>
  <c r="O37" i="20"/>
  <c r="G29" i="20"/>
  <c r="F29" i="20"/>
  <c r="J28" i="20" l="1"/>
  <c r="L28" i="20" s="1"/>
  <c r="P38" i="20"/>
  <c r="N38" i="20" s="1"/>
  <c r="O38" i="20"/>
  <c r="H29" i="20"/>
  <c r="S29" i="20" s="1"/>
  <c r="T29" i="20" s="1"/>
  <c r="D376" i="19"/>
  <c r="E29" i="20" l="1"/>
  <c r="G30" i="20" s="1"/>
  <c r="H30" i="20" s="1"/>
  <c r="O39" i="20"/>
  <c r="P39" i="20"/>
  <c r="N39" i="20" s="1"/>
  <c r="R376" i="19"/>
  <c r="I29" i="20"/>
  <c r="AI375" i="19"/>
  <c r="W376" i="19"/>
  <c r="V376" i="19"/>
  <c r="F30" i="20" l="1"/>
  <c r="I30" i="20" s="1"/>
  <c r="X376" i="19"/>
  <c r="P40" i="20"/>
  <c r="N40" i="20" s="1"/>
  <c r="O40" i="20"/>
  <c r="K29" i="20"/>
  <c r="J29" i="20"/>
  <c r="L29" i="20" s="1"/>
  <c r="S30" i="20"/>
  <c r="T30" i="20" s="1"/>
  <c r="E30" i="20"/>
  <c r="O41" i="20" l="1"/>
  <c r="P41" i="20"/>
  <c r="N41" i="20" s="1"/>
  <c r="G31" i="20"/>
  <c r="H31" i="20" s="1"/>
  <c r="E31" i="20" s="1"/>
  <c r="F31" i="20"/>
  <c r="J30" i="20"/>
  <c r="L30" i="20" s="1"/>
  <c r="K30" i="20"/>
  <c r="D375" i="19"/>
  <c r="R375" i="19" s="1"/>
  <c r="V375" i="19"/>
  <c r="W375" i="19"/>
  <c r="I31" i="20" l="1"/>
  <c r="K31" i="20" s="1"/>
  <c r="X375" i="19"/>
  <c r="F32" i="20"/>
  <c r="G32" i="20"/>
  <c r="H32" i="20" s="1"/>
  <c r="P42" i="20"/>
  <c r="N42" i="20" s="1"/>
  <c r="O42" i="20"/>
  <c r="S31" i="20"/>
  <c r="T31" i="20" s="1"/>
  <c r="AI374" i="19"/>
  <c r="J31" i="20" l="1"/>
  <c r="L31" i="20" s="1"/>
  <c r="E32" i="20"/>
  <c r="G33" i="20" s="1"/>
  <c r="H33" i="20" s="1"/>
  <c r="E33" i="20" s="1"/>
  <c r="I32" i="20"/>
  <c r="K32" i="20" s="1"/>
  <c r="O43" i="20"/>
  <c r="P43" i="20"/>
  <c r="N43" i="20" s="1"/>
  <c r="S32" i="20"/>
  <c r="T32" i="20" s="1"/>
  <c r="J32" i="20" l="1"/>
  <c r="L32" i="20" s="1"/>
  <c r="F33" i="20"/>
  <c r="I33" i="20" s="1"/>
  <c r="G34" i="20"/>
  <c r="F34" i="20"/>
  <c r="O44" i="20"/>
  <c r="P44" i="20"/>
  <c r="N44" i="20" s="1"/>
  <c r="S33" i="20"/>
  <c r="T33" i="20" s="1"/>
  <c r="D374" i="19"/>
  <c r="J33" i="20" l="1"/>
  <c r="L33" i="20" s="1"/>
  <c r="K33" i="20"/>
  <c r="R374" i="19"/>
  <c r="O45" i="20"/>
  <c r="P45" i="20"/>
  <c r="N45" i="20" s="1"/>
  <c r="H34" i="20"/>
  <c r="I34" i="20" s="1"/>
  <c r="AI373" i="19"/>
  <c r="V374" i="19"/>
  <c r="W374" i="19"/>
  <c r="X374" i="19" l="1"/>
  <c r="J34" i="20"/>
  <c r="L34" i="20" s="1"/>
  <c r="K34" i="20"/>
  <c r="O46" i="20"/>
  <c r="P46" i="20"/>
  <c r="N46" i="20" s="1"/>
  <c r="S34" i="20"/>
  <c r="T34" i="20" s="1"/>
  <c r="E34" i="20"/>
  <c r="O47" i="20" l="1"/>
  <c r="P47" i="20"/>
  <c r="N47" i="20" s="1"/>
  <c r="F35" i="20"/>
  <c r="G35" i="20"/>
  <c r="D373" i="19"/>
  <c r="P48" i="20" l="1"/>
  <c r="N48" i="20" s="1"/>
  <c r="O48" i="20"/>
  <c r="R373" i="19"/>
  <c r="H35" i="20"/>
  <c r="S35" i="20" s="1"/>
  <c r="T35" i="20" s="1"/>
  <c r="AI372" i="19"/>
  <c r="V373" i="19"/>
  <c r="W373" i="19"/>
  <c r="X373" i="19" l="1"/>
  <c r="P49" i="20"/>
  <c r="N49" i="20" s="1"/>
  <c r="O49" i="20"/>
  <c r="E35" i="20"/>
  <c r="I35" i="20"/>
  <c r="P50" i="20" l="1"/>
  <c r="N50" i="20" s="1"/>
  <c r="O50" i="20"/>
  <c r="G36" i="20"/>
  <c r="F36" i="20"/>
  <c r="J35" i="20"/>
  <c r="L35" i="20" s="1"/>
  <c r="K35" i="20"/>
  <c r="D372" i="19"/>
  <c r="R372" i="19" s="1"/>
  <c r="V372" i="19"/>
  <c r="W372" i="19"/>
  <c r="X372" i="19" l="1"/>
  <c r="P51" i="20"/>
  <c r="N51" i="20" s="1"/>
  <c r="O51" i="20"/>
  <c r="H36" i="20"/>
  <c r="I36" i="20" s="1"/>
  <c r="AI371" i="19"/>
  <c r="E36" i="20" l="1"/>
  <c r="G37" i="20" s="1"/>
  <c r="H37" i="20" s="1"/>
  <c r="K36" i="20"/>
  <c r="J36" i="20"/>
  <c r="L36" i="20" s="1"/>
  <c r="P52" i="20"/>
  <c r="N52" i="20" s="1"/>
  <c r="O52" i="20"/>
  <c r="S36" i="20"/>
  <c r="T36" i="20" s="1"/>
  <c r="F37" i="20" l="1"/>
  <c r="I37" i="20" s="1"/>
  <c r="O53" i="20"/>
  <c r="P53" i="20"/>
  <c r="N53" i="20" s="1"/>
  <c r="E37" i="20"/>
  <c r="S37" i="20"/>
  <c r="T37" i="20" s="1"/>
  <c r="D371" i="19"/>
  <c r="O54" i="20" l="1"/>
  <c r="P54" i="20"/>
  <c r="N54" i="20" s="1"/>
  <c r="F38" i="20"/>
  <c r="G38" i="20"/>
  <c r="K37" i="20"/>
  <c r="J37" i="20"/>
  <c r="L37" i="20" s="1"/>
  <c r="R371" i="19"/>
  <c r="AI370" i="19"/>
  <c r="V371" i="19"/>
  <c r="W371" i="19"/>
  <c r="X371" i="19" l="1"/>
  <c r="P55" i="20"/>
  <c r="N55" i="20" s="1"/>
  <c r="O55" i="20"/>
  <c r="H38" i="20"/>
  <c r="I38" i="20" s="1"/>
  <c r="E38" i="20" l="1"/>
  <c r="F39" i="20" s="1"/>
  <c r="J38" i="20"/>
  <c r="L38" i="20" s="1"/>
  <c r="K38" i="20"/>
  <c r="O56" i="20"/>
  <c r="P56" i="20"/>
  <c r="N56" i="20" s="1"/>
  <c r="S38" i="20"/>
  <c r="T38" i="20" s="1"/>
  <c r="D370" i="19"/>
  <c r="R370" i="19" s="1"/>
  <c r="W370" i="19"/>
  <c r="V370" i="19"/>
  <c r="G39" i="20" l="1"/>
  <c r="H39" i="20" s="1"/>
  <c r="X370" i="19"/>
  <c r="P57" i="20"/>
  <c r="N57" i="20" s="1"/>
  <c r="O57" i="20"/>
  <c r="AI369" i="19"/>
  <c r="S39" i="20" l="1"/>
  <c r="T39" i="20" s="1"/>
  <c r="I39" i="20"/>
  <c r="K39" i="20" s="1"/>
  <c r="E39" i="20"/>
  <c r="G40" i="20" s="1"/>
  <c r="O58" i="20"/>
  <c r="P58" i="20"/>
  <c r="N58" i="20" s="1"/>
  <c r="F40" i="20" l="1"/>
  <c r="J39" i="20"/>
  <c r="L39" i="20" s="1"/>
  <c r="P59" i="20"/>
  <c r="N59" i="20" s="1"/>
  <c r="O59" i="20"/>
  <c r="H40" i="20"/>
  <c r="S40" i="20" s="1"/>
  <c r="T40" i="20" s="1"/>
  <c r="D369" i="19"/>
  <c r="R369" i="19" s="1"/>
  <c r="V369" i="19"/>
  <c r="W369" i="19"/>
  <c r="E40" i="20" l="1"/>
  <c r="G41" i="20" s="1"/>
  <c r="I40" i="20"/>
  <c r="K40" i="20" s="1"/>
  <c r="X369" i="19"/>
  <c r="P60" i="20"/>
  <c r="N60" i="20" s="1"/>
  <c r="O60" i="20"/>
  <c r="AI368" i="19"/>
  <c r="J40" i="20" l="1"/>
  <c r="L40" i="20" s="1"/>
  <c r="F41" i="20"/>
  <c r="O61" i="20"/>
  <c r="P61" i="20"/>
  <c r="N61" i="20" s="1"/>
  <c r="H41" i="20"/>
  <c r="E41" i="20" s="1"/>
  <c r="S41" i="20" l="1"/>
  <c r="T41" i="20" s="1"/>
  <c r="I41" i="20"/>
  <c r="K41" i="20" s="1"/>
  <c r="F42" i="20"/>
  <c r="G42" i="20"/>
  <c r="O62" i="20"/>
  <c r="P62" i="20"/>
  <c r="N62" i="20" s="1"/>
  <c r="D368" i="19"/>
  <c r="J41" i="20" l="1"/>
  <c r="L41" i="20" s="1"/>
  <c r="O63" i="20"/>
  <c r="P63" i="20"/>
  <c r="N63" i="20" s="1"/>
  <c r="R368" i="19"/>
  <c r="H42" i="20"/>
  <c r="S42" i="20" s="1"/>
  <c r="T42" i="20" s="1"/>
  <c r="AI367" i="19"/>
  <c r="W368" i="19"/>
  <c r="V368" i="19"/>
  <c r="E42" i="20" l="1"/>
  <c r="G43" i="20" s="1"/>
  <c r="H43" i="20" s="1"/>
  <c r="X368" i="19"/>
  <c r="O64" i="20"/>
  <c r="P64" i="20"/>
  <c r="N64" i="20" s="1"/>
  <c r="I42" i="20"/>
  <c r="F43" i="20" l="1"/>
  <c r="I43" i="20" s="1"/>
  <c r="P65" i="20"/>
  <c r="N65" i="20" s="1"/>
  <c r="O65" i="20"/>
  <c r="K42" i="20"/>
  <c r="J42" i="20"/>
  <c r="L42" i="20" s="1"/>
  <c r="S43" i="20"/>
  <c r="T43" i="20" s="1"/>
  <c r="E43" i="20"/>
  <c r="D367" i="19"/>
  <c r="O66" i="20" l="1"/>
  <c r="P66" i="20"/>
  <c r="N66" i="20" s="1"/>
  <c r="K43" i="20"/>
  <c r="J43" i="20"/>
  <c r="L43" i="20" s="1"/>
  <c r="G44" i="20"/>
  <c r="F44" i="20"/>
  <c r="R367" i="19"/>
  <c r="AI366" i="19"/>
  <c r="V367" i="19"/>
  <c r="W367" i="19"/>
  <c r="X367" i="19" l="1"/>
  <c r="P67" i="20"/>
  <c r="N67" i="20" s="1"/>
  <c r="O67" i="20"/>
  <c r="H44" i="20"/>
  <c r="E44" i="20" s="1"/>
  <c r="I44" i="20" l="1"/>
  <c r="K44" i="20" s="1"/>
  <c r="G45" i="20"/>
  <c r="F45" i="20"/>
  <c r="P68" i="20"/>
  <c r="N68" i="20" s="1"/>
  <c r="O68" i="20"/>
  <c r="S44" i="20"/>
  <c r="T44" i="20" s="1"/>
  <c r="D366" i="19"/>
  <c r="J44" i="20" l="1"/>
  <c r="L44" i="20" s="1"/>
  <c r="P69" i="20"/>
  <c r="N69" i="20" s="1"/>
  <c r="O69" i="20"/>
  <c r="R366" i="19"/>
  <c r="H45" i="20"/>
  <c r="S45" i="20" s="1"/>
  <c r="T45" i="20" s="1"/>
  <c r="AI365" i="19"/>
  <c r="V366" i="19"/>
  <c r="W366" i="19"/>
  <c r="I45" i="20" l="1"/>
  <c r="J45" i="20" s="1"/>
  <c r="L45" i="20" s="1"/>
  <c r="X366" i="19"/>
  <c r="O70" i="20"/>
  <c r="P70" i="20"/>
  <c r="N70" i="20" s="1"/>
  <c r="E45" i="20"/>
  <c r="K45" i="20" l="1"/>
  <c r="O71" i="20"/>
  <c r="P71" i="20"/>
  <c r="N71" i="20" s="1"/>
  <c r="G46" i="20"/>
  <c r="F46" i="20"/>
  <c r="D365" i="19"/>
  <c r="R365" i="19" s="1"/>
  <c r="V365" i="19"/>
  <c r="W365" i="19"/>
  <c r="X365" i="19" l="1"/>
  <c r="O72" i="20"/>
  <c r="P72" i="20"/>
  <c r="N72" i="20" s="1"/>
  <c r="H46" i="20"/>
  <c r="I46" i="20" s="1"/>
  <c r="AI364" i="19"/>
  <c r="K46" i="20" l="1"/>
  <c r="J46" i="20"/>
  <c r="L46" i="20" s="1"/>
  <c r="O73" i="20"/>
  <c r="P73" i="20"/>
  <c r="N73" i="20" s="1"/>
  <c r="E46" i="20"/>
  <c r="S46" i="20"/>
  <c r="T46" i="20" s="1"/>
  <c r="O74" i="20" l="1"/>
  <c r="P74" i="20"/>
  <c r="N74" i="20" s="1"/>
  <c r="G47" i="20"/>
  <c r="F47" i="20"/>
  <c r="D364" i="19"/>
  <c r="R364" i="19" s="1"/>
  <c r="V364" i="19"/>
  <c r="W364" i="19"/>
  <c r="X364" i="19" l="1"/>
  <c r="O75" i="20"/>
  <c r="P75" i="20"/>
  <c r="N75" i="20" s="1"/>
  <c r="H47" i="20"/>
  <c r="S47" i="20" s="1"/>
  <c r="T47" i="20" s="1"/>
  <c r="AI363" i="19"/>
  <c r="I47" i="20" l="1"/>
  <c r="K47" i="20" s="1"/>
  <c r="P76" i="20"/>
  <c r="N76" i="20" s="1"/>
  <c r="O76" i="20"/>
  <c r="E47" i="20"/>
  <c r="J47" i="20" l="1"/>
  <c r="L47" i="20" s="1"/>
  <c r="O77" i="20"/>
  <c r="P77" i="20"/>
  <c r="N77" i="20" s="1"/>
  <c r="G48" i="20"/>
  <c r="F48" i="20"/>
  <c r="D363" i="19"/>
  <c r="O78" i="20" l="1"/>
  <c r="P78" i="20"/>
  <c r="N78" i="20" s="1"/>
  <c r="H48" i="20"/>
  <c r="I48" i="20" s="1"/>
  <c r="R363" i="19"/>
  <c r="AI362" i="19"/>
  <c r="V363" i="19"/>
  <c r="W363" i="19"/>
  <c r="S48" i="20" l="1"/>
  <c r="T48" i="20" s="1"/>
  <c r="X363" i="19"/>
  <c r="K48" i="20"/>
  <c r="J48" i="20"/>
  <c r="L48" i="20" s="1"/>
  <c r="P79" i="20"/>
  <c r="N79" i="20" s="1"/>
  <c r="O79" i="20"/>
  <c r="E48" i="20"/>
  <c r="O80" i="20" l="1"/>
  <c r="P80" i="20"/>
  <c r="N80" i="20" s="1"/>
  <c r="F49" i="20"/>
  <c r="G49" i="20"/>
  <c r="D362" i="19"/>
  <c r="R362" i="19" s="1"/>
  <c r="V362" i="19"/>
  <c r="W362" i="19"/>
  <c r="X362" i="19" l="1"/>
  <c r="O81" i="20"/>
  <c r="P81" i="20"/>
  <c r="N81" i="20" s="1"/>
  <c r="H49" i="20"/>
  <c r="S49" i="20" s="1"/>
  <c r="T49" i="20" s="1"/>
  <c r="AI361" i="19"/>
  <c r="P82" i="20" l="1"/>
  <c r="N82" i="20" s="1"/>
  <c r="O82" i="20"/>
  <c r="E49" i="20"/>
  <c r="I49" i="20"/>
  <c r="P83" i="20" l="1"/>
  <c r="N83" i="20" s="1"/>
  <c r="O83" i="20"/>
  <c r="K49" i="20"/>
  <c r="J49" i="20"/>
  <c r="L49" i="20" s="1"/>
  <c r="F50" i="20"/>
  <c r="G50" i="20"/>
  <c r="D361" i="19"/>
  <c r="P84" i="20" l="1"/>
  <c r="N84" i="20" s="1"/>
  <c r="O84" i="20"/>
  <c r="R361" i="19"/>
  <c r="H50" i="20"/>
  <c r="S50" i="20" s="1"/>
  <c r="T50" i="20" s="1"/>
  <c r="AI360" i="19"/>
  <c r="V361" i="19"/>
  <c r="W361" i="19"/>
  <c r="X361" i="19" l="1"/>
  <c r="P85" i="20"/>
  <c r="N85" i="20" s="1"/>
  <c r="O85" i="20"/>
  <c r="E50" i="20"/>
  <c r="I50" i="20"/>
  <c r="F51" i="20" l="1"/>
  <c r="G51" i="20"/>
  <c r="P86" i="20"/>
  <c r="N86" i="20" s="1"/>
  <c r="O86" i="20"/>
  <c r="K50" i="20"/>
  <c r="J50" i="20"/>
  <c r="L50" i="20" s="1"/>
  <c r="D360" i="19"/>
  <c r="R360" i="19" s="1"/>
  <c r="V360" i="19"/>
  <c r="W360" i="19"/>
  <c r="X360" i="19" l="1"/>
  <c r="O87" i="20"/>
  <c r="P87" i="20"/>
  <c r="N87" i="20" s="1"/>
  <c r="H51" i="20"/>
  <c r="I51" i="20" s="1"/>
  <c r="AI359" i="19"/>
  <c r="E51" i="20" l="1"/>
  <c r="F52" i="20" s="1"/>
  <c r="K51" i="20"/>
  <c r="J51" i="20"/>
  <c r="L51" i="20" s="1"/>
  <c r="P88" i="20"/>
  <c r="N88" i="20" s="1"/>
  <c r="O88" i="20"/>
  <c r="S51" i="20"/>
  <c r="T51" i="20" s="1"/>
  <c r="G52" i="20" l="1"/>
  <c r="H52" i="20" s="1"/>
  <c r="E52" i="20" s="1"/>
  <c r="P89" i="20"/>
  <c r="N89" i="20" s="1"/>
  <c r="O89" i="20"/>
  <c r="D359" i="19"/>
  <c r="I52" i="20" l="1"/>
  <c r="K52" i="20" s="1"/>
  <c r="S52" i="20"/>
  <c r="T52" i="20" s="1"/>
  <c r="F53" i="20"/>
  <c r="G53" i="20"/>
  <c r="O90" i="20"/>
  <c r="P90" i="20"/>
  <c r="N90" i="20" s="1"/>
  <c r="R359" i="19"/>
  <c r="AI358" i="19"/>
  <c r="W359" i="19"/>
  <c r="V359" i="19"/>
  <c r="J52" i="20" l="1"/>
  <c r="L52" i="20" s="1"/>
  <c r="X359" i="19"/>
  <c r="P91" i="20"/>
  <c r="N91" i="20" s="1"/>
  <c r="O91" i="20"/>
  <c r="H53" i="20"/>
  <c r="S53" i="20" s="1"/>
  <c r="T53" i="20" s="1"/>
  <c r="P92" i="20" l="1"/>
  <c r="N92" i="20" s="1"/>
  <c r="O92" i="20"/>
  <c r="I53" i="20"/>
  <c r="E53" i="20"/>
  <c r="D358" i="19"/>
  <c r="O93" i="20" l="1"/>
  <c r="P93" i="20"/>
  <c r="N93" i="20" s="1"/>
  <c r="K53" i="20"/>
  <c r="J53" i="20"/>
  <c r="L53" i="20" s="1"/>
  <c r="F54" i="20"/>
  <c r="G54" i="20"/>
  <c r="R358" i="19"/>
  <c r="AI357" i="19"/>
  <c r="W358" i="19"/>
  <c r="V358" i="19"/>
  <c r="X358" i="19" l="1"/>
  <c r="O94" i="20"/>
  <c r="P94" i="20"/>
  <c r="N94" i="20" s="1"/>
  <c r="H54" i="20"/>
  <c r="E54" i="20" s="1"/>
  <c r="I54" i="20" l="1"/>
  <c r="K54" i="20" s="1"/>
  <c r="P95" i="20"/>
  <c r="N95" i="20" s="1"/>
  <c r="O95" i="20"/>
  <c r="G55" i="20"/>
  <c r="F55" i="20"/>
  <c r="S54" i="20"/>
  <c r="T54" i="20" s="1"/>
  <c r="D357" i="19"/>
  <c r="J54" i="20" l="1"/>
  <c r="L54" i="20" s="1"/>
  <c r="P96" i="20"/>
  <c r="N96" i="20" s="1"/>
  <c r="O96" i="20"/>
  <c r="H55" i="20"/>
  <c r="I55" i="20" s="1"/>
  <c r="R357" i="19"/>
  <c r="AI356" i="19"/>
  <c r="W357" i="19"/>
  <c r="V357" i="19"/>
  <c r="X357" i="19" l="1"/>
  <c r="K55" i="20"/>
  <c r="J55" i="20"/>
  <c r="L55" i="20" s="1"/>
  <c r="O97" i="20"/>
  <c r="P97" i="20"/>
  <c r="N97" i="20" s="1"/>
  <c r="S55" i="20"/>
  <c r="T55" i="20" s="1"/>
  <c r="E55" i="20"/>
  <c r="P98" i="20" l="1"/>
  <c r="N98" i="20" s="1"/>
  <c r="O98" i="20"/>
  <c r="F56" i="20"/>
  <c r="G56" i="20"/>
  <c r="D356" i="19"/>
  <c r="P99" i="20" l="1"/>
  <c r="N99" i="20" s="1"/>
  <c r="O99" i="20"/>
  <c r="R356" i="19"/>
  <c r="H56" i="20"/>
  <c r="S56" i="20" s="1"/>
  <c r="T56" i="20" s="1"/>
  <c r="AI355" i="19"/>
  <c r="W356" i="19"/>
  <c r="V356" i="19"/>
  <c r="E56" i="20" l="1"/>
  <c r="G57" i="20" s="1"/>
  <c r="H57" i="20" s="1"/>
  <c r="I56" i="20"/>
  <c r="K56" i="20" s="1"/>
  <c r="X356" i="19"/>
  <c r="O100" i="20"/>
  <c r="P100" i="20"/>
  <c r="N100" i="20" s="1"/>
  <c r="J56" i="20" l="1"/>
  <c r="L56" i="20" s="1"/>
  <c r="F57" i="20"/>
  <c r="I57" i="20" s="1"/>
  <c r="P101" i="20"/>
  <c r="N101" i="20" s="1"/>
  <c r="O101" i="20"/>
  <c r="S57" i="20"/>
  <c r="T57" i="20" s="1"/>
  <c r="E57" i="20"/>
  <c r="D355" i="19"/>
  <c r="O102" i="20" l="1"/>
  <c r="P102" i="20"/>
  <c r="N102" i="20" s="1"/>
  <c r="R355" i="19"/>
  <c r="G58" i="20"/>
  <c r="F58" i="20"/>
  <c r="K57" i="20"/>
  <c r="J57" i="20"/>
  <c r="L57" i="20" s="1"/>
  <c r="AI354" i="19"/>
  <c r="W355" i="19"/>
  <c r="V355" i="19"/>
  <c r="X355" i="19" l="1"/>
  <c r="O103" i="20"/>
  <c r="P103" i="20"/>
  <c r="N103" i="20" s="1"/>
  <c r="H58" i="20"/>
  <c r="I58" i="20" s="1"/>
  <c r="E58" i="20" l="1"/>
  <c r="G59" i="20" s="1"/>
  <c r="H59" i="20" s="1"/>
  <c r="J58" i="20"/>
  <c r="L58" i="20" s="1"/>
  <c r="K58" i="20"/>
  <c r="O104" i="20"/>
  <c r="P104" i="20"/>
  <c r="N104" i="20" s="1"/>
  <c r="S58" i="20"/>
  <c r="T58" i="20" s="1"/>
  <c r="D354" i="19"/>
  <c r="F59" i="20" l="1"/>
  <c r="I59" i="20" s="1"/>
  <c r="O105" i="20"/>
  <c r="P105" i="20"/>
  <c r="N105" i="20" s="1"/>
  <c r="E59" i="20"/>
  <c r="R354" i="19"/>
  <c r="S59" i="20"/>
  <c r="T59" i="20" s="1"/>
  <c r="AI353" i="19"/>
  <c r="V354" i="19"/>
  <c r="W354" i="19"/>
  <c r="X354" i="19" l="1"/>
  <c r="P106" i="20"/>
  <c r="N106" i="20" s="1"/>
  <c r="O106" i="20"/>
  <c r="G60" i="20"/>
  <c r="F60" i="20"/>
  <c r="K59" i="20"/>
  <c r="J59" i="20"/>
  <c r="L59" i="20" s="1"/>
  <c r="P107" i="20" l="1"/>
  <c r="N107" i="20" s="1"/>
  <c r="O107" i="20"/>
  <c r="H60" i="20"/>
  <c r="E60" i="20" s="1"/>
  <c r="D353" i="19"/>
  <c r="S60" i="20" l="1"/>
  <c r="T60" i="20" s="1"/>
  <c r="F61" i="20"/>
  <c r="G61" i="20"/>
  <c r="O108" i="20"/>
  <c r="P108" i="20"/>
  <c r="N108" i="20" s="1"/>
  <c r="R353" i="19"/>
  <c r="I60" i="20"/>
  <c r="AI352" i="19"/>
  <c r="W353" i="19"/>
  <c r="V353" i="19"/>
  <c r="X353" i="19" l="1"/>
  <c r="P109" i="20"/>
  <c r="N109" i="20" s="1"/>
  <c r="O109" i="20"/>
  <c r="K60" i="20"/>
  <c r="J60" i="20"/>
  <c r="L60" i="20" s="1"/>
  <c r="H61" i="20"/>
  <c r="S61" i="20" s="1"/>
  <c r="T61" i="20" s="1"/>
  <c r="E61" i="20" l="1"/>
  <c r="F62" i="20" s="1"/>
  <c r="I61" i="20"/>
  <c r="K61" i="20" s="1"/>
  <c r="P110" i="20"/>
  <c r="N110" i="20" s="1"/>
  <c r="O110" i="20"/>
  <c r="D352" i="19"/>
  <c r="J61" i="20" l="1"/>
  <c r="L61" i="20" s="1"/>
  <c r="G62" i="20"/>
  <c r="H62" i="20" s="1"/>
  <c r="E62" i="20" s="1"/>
  <c r="O111" i="20"/>
  <c r="P111" i="20"/>
  <c r="N111" i="20" s="1"/>
  <c r="R352" i="19"/>
  <c r="AI351" i="19"/>
  <c r="V352" i="19"/>
  <c r="W352" i="19"/>
  <c r="I62" i="20" l="1"/>
  <c r="J62" i="20" s="1"/>
  <c r="L62" i="20" s="1"/>
  <c r="X352" i="19"/>
  <c r="P112" i="20"/>
  <c r="N112" i="20" s="1"/>
  <c r="O112" i="20"/>
  <c r="F63" i="20"/>
  <c r="G63" i="20"/>
  <c r="S62" i="20"/>
  <c r="T62" i="20" s="1"/>
  <c r="K62" i="20" l="1"/>
  <c r="P113" i="20"/>
  <c r="N113" i="20" s="1"/>
  <c r="O113" i="20"/>
  <c r="H63" i="20"/>
  <c r="E63" i="20" s="1"/>
  <c r="D351" i="19"/>
  <c r="R351" i="19" s="1"/>
  <c r="W351" i="19"/>
  <c r="V351" i="19"/>
  <c r="X351" i="19" l="1"/>
  <c r="G64" i="20"/>
  <c r="F64" i="20"/>
  <c r="O114" i="20"/>
  <c r="P114" i="20"/>
  <c r="N114" i="20" s="1"/>
  <c r="I63" i="20"/>
  <c r="S63" i="20"/>
  <c r="T63" i="20" s="1"/>
  <c r="AI350" i="19"/>
  <c r="O115" i="20" l="1"/>
  <c r="P115" i="20"/>
  <c r="N115" i="20" s="1"/>
  <c r="K63" i="20"/>
  <c r="J63" i="20"/>
  <c r="L63" i="20" s="1"/>
  <c r="H64" i="20"/>
  <c r="S64" i="20" s="1"/>
  <c r="T64" i="20" s="1"/>
  <c r="I64" i="20" l="1"/>
  <c r="K64" i="20" s="1"/>
  <c r="O116" i="20"/>
  <c r="P116" i="20"/>
  <c r="N116" i="20" s="1"/>
  <c r="E64" i="20"/>
  <c r="D350" i="19"/>
  <c r="R350" i="19" s="1"/>
  <c r="W350" i="19"/>
  <c r="V350" i="19"/>
  <c r="J64" i="20" l="1"/>
  <c r="L64" i="20" s="1"/>
  <c r="X350" i="19"/>
  <c r="P117" i="20"/>
  <c r="N117" i="20" s="1"/>
  <c r="O117" i="20"/>
  <c r="F65" i="20"/>
  <c r="G65" i="20"/>
  <c r="AI349" i="19"/>
  <c r="P118" i="20" l="1"/>
  <c r="N118" i="20" s="1"/>
  <c r="O118" i="20"/>
  <c r="H65" i="20"/>
  <c r="S65" i="20" s="1"/>
  <c r="T65" i="20" s="1"/>
  <c r="E65" i="20" l="1"/>
  <c r="G66" i="20" s="1"/>
  <c r="H66" i="20" s="1"/>
  <c r="E66" i="20" s="1"/>
  <c r="O119" i="20"/>
  <c r="P119" i="20"/>
  <c r="N119" i="20" s="1"/>
  <c r="I65" i="20"/>
  <c r="D349" i="19"/>
  <c r="R349" i="19" s="1"/>
  <c r="W349" i="19"/>
  <c r="V349" i="19"/>
  <c r="F66" i="20" l="1"/>
  <c r="I66" i="20" s="1"/>
  <c r="X349" i="19"/>
  <c r="F67" i="20"/>
  <c r="G67" i="20"/>
  <c r="P120" i="20"/>
  <c r="N120" i="20" s="1"/>
  <c r="O120" i="20"/>
  <c r="K65" i="20"/>
  <c r="J65" i="20"/>
  <c r="L65" i="20" s="1"/>
  <c r="S66" i="20"/>
  <c r="T66" i="20" s="1"/>
  <c r="AI348" i="19"/>
  <c r="P121" i="20" l="1"/>
  <c r="N121" i="20" s="1"/>
  <c r="O121" i="20"/>
  <c r="K66" i="20"/>
  <c r="J66" i="20"/>
  <c r="L66" i="20" s="1"/>
  <c r="H67" i="20"/>
  <c r="I67" i="20" s="1"/>
  <c r="E67" i="20" l="1"/>
  <c r="G68" i="20" s="1"/>
  <c r="H68" i="20" s="1"/>
  <c r="K67" i="20"/>
  <c r="J67" i="20"/>
  <c r="L67" i="20" s="1"/>
  <c r="P122" i="20"/>
  <c r="N122" i="20" s="1"/>
  <c r="O122" i="20"/>
  <c r="S67" i="20"/>
  <c r="T67" i="20" s="1"/>
  <c r="D348" i="19"/>
  <c r="F68" i="20" l="1"/>
  <c r="I68" i="20" s="1"/>
  <c r="P123" i="20"/>
  <c r="N123" i="20" s="1"/>
  <c r="O123" i="20"/>
  <c r="E68" i="20"/>
  <c r="S68" i="20"/>
  <c r="T68" i="20" s="1"/>
  <c r="R348" i="19"/>
  <c r="AI347" i="19"/>
  <c r="W348" i="19"/>
  <c r="V348" i="19"/>
  <c r="X348" i="19" l="1"/>
  <c r="O124" i="20"/>
  <c r="P124" i="20"/>
  <c r="N124" i="20" s="1"/>
  <c r="G69" i="20"/>
  <c r="F69" i="20"/>
  <c r="K68" i="20"/>
  <c r="J68" i="20"/>
  <c r="L68" i="20" s="1"/>
  <c r="O125" i="20" l="1"/>
  <c r="P125" i="20"/>
  <c r="N125" i="20" s="1"/>
  <c r="H69" i="20"/>
  <c r="I69" i="20" s="1"/>
  <c r="D347" i="19"/>
  <c r="R347" i="19" s="1"/>
  <c r="W347" i="19"/>
  <c r="V347" i="19"/>
  <c r="X347" i="19" l="1"/>
  <c r="K69" i="20"/>
  <c r="J69" i="20"/>
  <c r="L69" i="20" s="1"/>
  <c r="O126" i="20"/>
  <c r="P126" i="20"/>
  <c r="N126" i="20" s="1"/>
  <c r="E69" i="20"/>
  <c r="S69" i="20"/>
  <c r="T69" i="20" s="1"/>
  <c r="AI346" i="19"/>
  <c r="O127" i="20" l="1"/>
  <c r="P127" i="20"/>
  <c r="N127" i="20" s="1"/>
  <c r="F70" i="20"/>
  <c r="G70" i="20"/>
  <c r="P128" i="20" l="1"/>
  <c r="N128" i="20" s="1"/>
  <c r="O128" i="20"/>
  <c r="H70" i="20"/>
  <c r="E70" i="20" s="1"/>
  <c r="D346" i="19"/>
  <c r="F71" i="20" l="1"/>
  <c r="G71" i="20"/>
  <c r="P129" i="20"/>
  <c r="N129" i="20" s="1"/>
  <c r="O129" i="20"/>
  <c r="R346" i="19"/>
  <c r="S70" i="20"/>
  <c r="T70" i="20" s="1"/>
  <c r="I70" i="20"/>
  <c r="AI345" i="19"/>
  <c r="V346" i="19"/>
  <c r="W346" i="19"/>
  <c r="X346" i="19" l="1"/>
  <c r="P130" i="20"/>
  <c r="N130" i="20" s="1"/>
  <c r="O130" i="20"/>
  <c r="J70" i="20"/>
  <c r="L70" i="20" s="1"/>
  <c r="K70" i="20"/>
  <c r="H71" i="20"/>
  <c r="I71" i="20" s="1"/>
  <c r="S71" i="20" l="1"/>
  <c r="T71" i="20" s="1"/>
  <c r="E71" i="20"/>
  <c r="G72" i="20" s="1"/>
  <c r="H72" i="20" s="1"/>
  <c r="K71" i="20"/>
  <c r="J71" i="20"/>
  <c r="L71" i="20" s="1"/>
  <c r="O131" i="20"/>
  <c r="P131" i="20"/>
  <c r="N131" i="20" s="1"/>
  <c r="D345" i="19"/>
  <c r="R345" i="19" s="1"/>
  <c r="W345" i="19"/>
  <c r="V345" i="19"/>
  <c r="F72" i="20" l="1"/>
  <c r="I72" i="20" s="1"/>
  <c r="X345" i="19"/>
  <c r="P132" i="20"/>
  <c r="N132" i="20" s="1"/>
  <c r="O132" i="20"/>
  <c r="S72" i="20"/>
  <c r="T72" i="20" s="1"/>
  <c r="E72" i="20"/>
  <c r="AI344" i="19"/>
  <c r="P133" i="20" l="1"/>
  <c r="N133" i="20" s="1"/>
  <c r="O133" i="20"/>
  <c r="J72" i="20"/>
  <c r="L72" i="20" s="1"/>
  <c r="K72" i="20"/>
  <c r="F73" i="20"/>
  <c r="G73" i="20"/>
  <c r="P134" i="20" l="1"/>
  <c r="N134" i="20" s="1"/>
  <c r="O134" i="20"/>
  <c r="H73" i="20"/>
  <c r="E73" i="20" s="1"/>
  <c r="D344" i="19"/>
  <c r="S73" i="20" l="1"/>
  <c r="T73" i="20" s="1"/>
  <c r="I73" i="20"/>
  <c r="K73" i="20" s="1"/>
  <c r="G74" i="20"/>
  <c r="F74" i="20"/>
  <c r="O135" i="20"/>
  <c r="P135" i="20"/>
  <c r="N135" i="20" s="1"/>
  <c r="R344" i="19"/>
  <c r="AI343" i="19"/>
  <c r="W344" i="19"/>
  <c r="V344" i="19"/>
  <c r="J73" i="20" l="1"/>
  <c r="L73" i="20" s="1"/>
  <c r="X344" i="19"/>
  <c r="O136" i="20"/>
  <c r="P136" i="20"/>
  <c r="N136" i="20" s="1"/>
  <c r="H74" i="20"/>
  <c r="I74" i="20" s="1"/>
  <c r="E74" i="20" l="1"/>
  <c r="G75" i="20" s="1"/>
  <c r="K74" i="20"/>
  <c r="J74" i="20"/>
  <c r="L74" i="20" s="1"/>
  <c r="O137" i="20"/>
  <c r="P137" i="20"/>
  <c r="N137" i="20" s="1"/>
  <c r="S74" i="20"/>
  <c r="T74" i="20" s="1"/>
  <c r="D343" i="19"/>
  <c r="F75" i="20" l="1"/>
  <c r="O138" i="20"/>
  <c r="P138" i="20"/>
  <c r="N138" i="20" s="1"/>
  <c r="H75" i="20"/>
  <c r="R343" i="19"/>
  <c r="AI342" i="19"/>
  <c r="V343" i="19"/>
  <c r="W343" i="19"/>
  <c r="I75" i="20" l="1"/>
  <c r="K75" i="20" s="1"/>
  <c r="S75" i="20"/>
  <c r="T75" i="20" s="1"/>
  <c r="E75" i="20"/>
  <c r="F76" i="20" s="1"/>
  <c r="X343" i="19"/>
  <c r="P139" i="20"/>
  <c r="N139" i="20" s="1"/>
  <c r="O139" i="20"/>
  <c r="J75" i="20" l="1"/>
  <c r="L75" i="20" s="1"/>
  <c r="G76" i="20"/>
  <c r="H76" i="20" s="1"/>
  <c r="E76" i="20" s="1"/>
  <c r="F77" i="20" s="1"/>
  <c r="O140" i="20"/>
  <c r="P140" i="20"/>
  <c r="N140" i="20" s="1"/>
  <c r="D342" i="19"/>
  <c r="R342" i="19" s="1"/>
  <c r="V342" i="19"/>
  <c r="W342" i="19"/>
  <c r="G77" i="20" l="1"/>
  <c r="H77" i="20" s="1"/>
  <c r="I77" i="20" s="1"/>
  <c r="I76" i="20"/>
  <c r="K76" i="20" s="1"/>
  <c r="S76" i="20"/>
  <c r="T76" i="20" s="1"/>
  <c r="X342" i="19"/>
  <c r="O141" i="20"/>
  <c r="P141" i="20"/>
  <c r="N141" i="20" s="1"/>
  <c r="AI341" i="19"/>
  <c r="J76" i="20" l="1"/>
  <c r="L76" i="20" s="1"/>
  <c r="S77" i="20"/>
  <c r="T77" i="20" s="1"/>
  <c r="K77" i="20"/>
  <c r="J77" i="20"/>
  <c r="L77" i="20" s="1"/>
  <c r="P142" i="20"/>
  <c r="N142" i="20" s="1"/>
  <c r="O142" i="20"/>
  <c r="E77" i="20"/>
  <c r="P143" i="20" l="1"/>
  <c r="N143" i="20" s="1"/>
  <c r="O143" i="20"/>
  <c r="F78" i="20"/>
  <c r="G78" i="20"/>
  <c r="D341" i="19"/>
  <c r="P144" i="20" l="1"/>
  <c r="N144" i="20" s="1"/>
  <c r="O144" i="20"/>
  <c r="R341" i="19"/>
  <c r="H78" i="20"/>
  <c r="S78" i="20" s="1"/>
  <c r="T78" i="20" s="1"/>
  <c r="AI340" i="19"/>
  <c r="V341" i="19"/>
  <c r="W341" i="19"/>
  <c r="X341" i="19" l="1"/>
  <c r="P145" i="20"/>
  <c r="N145" i="20" s="1"/>
  <c r="O145" i="20"/>
  <c r="I78" i="20"/>
  <c r="E78" i="20"/>
  <c r="O146" i="20" l="1"/>
  <c r="P146" i="20"/>
  <c r="N146" i="20" s="1"/>
  <c r="K78" i="20"/>
  <c r="J78" i="20"/>
  <c r="L78" i="20" s="1"/>
  <c r="F79" i="20"/>
  <c r="G79" i="20"/>
  <c r="D340" i="19"/>
  <c r="R340" i="19" s="1"/>
  <c r="W340" i="19"/>
  <c r="V340" i="19"/>
  <c r="X340" i="19" l="1"/>
  <c r="O147" i="20"/>
  <c r="P147" i="20"/>
  <c r="N147" i="20" s="1"/>
  <c r="H79" i="20"/>
  <c r="S79" i="20" s="1"/>
  <c r="T79" i="20" s="1"/>
  <c r="AI339" i="19"/>
  <c r="O148" i="20" l="1"/>
  <c r="P148" i="20"/>
  <c r="N148" i="20" s="1"/>
  <c r="E79" i="20"/>
  <c r="I79" i="20"/>
  <c r="O149" i="20" l="1"/>
  <c r="P149" i="20"/>
  <c r="N149" i="20" s="1"/>
  <c r="F80" i="20"/>
  <c r="G80" i="20"/>
  <c r="K79" i="20"/>
  <c r="J79" i="20"/>
  <c r="L79" i="20" s="1"/>
  <c r="D339" i="19"/>
  <c r="R339" i="19" s="1"/>
  <c r="W339" i="19"/>
  <c r="V339" i="19"/>
  <c r="X339" i="19" l="1"/>
  <c r="O150" i="20"/>
  <c r="P150" i="20"/>
  <c r="N150" i="20" s="1"/>
  <c r="H80" i="20"/>
  <c r="E80" i="20" s="1"/>
  <c r="AI338" i="19"/>
  <c r="I80" i="20" l="1"/>
  <c r="J80" i="20" s="1"/>
  <c r="L80" i="20" s="1"/>
  <c r="F81" i="20"/>
  <c r="G81" i="20"/>
  <c r="P151" i="20"/>
  <c r="N151" i="20" s="1"/>
  <c r="O151" i="20"/>
  <c r="S80" i="20"/>
  <c r="T80" i="20" s="1"/>
  <c r="K80" i="20" l="1"/>
  <c r="O152" i="20"/>
  <c r="P152" i="20"/>
  <c r="N152" i="20" s="1"/>
  <c r="H81" i="20"/>
  <c r="E81" i="20" s="1"/>
  <c r="D338" i="19"/>
  <c r="I81" i="20" l="1"/>
  <c r="J81" i="20" s="1"/>
  <c r="L81" i="20" s="1"/>
  <c r="S81" i="20"/>
  <c r="T81" i="20" s="1"/>
  <c r="G82" i="20"/>
  <c r="F82" i="20"/>
  <c r="O153" i="20"/>
  <c r="P153" i="20"/>
  <c r="N153" i="20" s="1"/>
  <c r="R338" i="19"/>
  <c r="AI337" i="19"/>
  <c r="W338" i="19"/>
  <c r="V338" i="19"/>
  <c r="K81" i="20" l="1"/>
  <c r="X338" i="19"/>
  <c r="O154" i="20"/>
  <c r="P154" i="20"/>
  <c r="N154" i="20" s="1"/>
  <c r="H82" i="20"/>
  <c r="S82" i="20" s="1"/>
  <c r="T82" i="20" s="1"/>
  <c r="E82" i="20" l="1"/>
  <c r="F83" i="20" s="1"/>
  <c r="P155" i="20"/>
  <c r="N155" i="20" s="1"/>
  <c r="O155" i="20"/>
  <c r="I82" i="20"/>
  <c r="D337" i="19"/>
  <c r="G83" i="20" l="1"/>
  <c r="H83" i="20" s="1"/>
  <c r="P156" i="20"/>
  <c r="N156" i="20" s="1"/>
  <c r="O156" i="20"/>
  <c r="R337" i="19"/>
  <c r="K82" i="20"/>
  <c r="J82" i="20"/>
  <c r="L82" i="20" s="1"/>
  <c r="AI336" i="19"/>
  <c r="W337" i="19"/>
  <c r="V337" i="19"/>
  <c r="I83" i="20" l="1"/>
  <c r="K83" i="20" s="1"/>
  <c r="E83" i="20"/>
  <c r="F84" i="20" s="1"/>
  <c r="S83" i="20"/>
  <c r="T83" i="20" s="1"/>
  <c r="X337" i="19"/>
  <c r="P157" i="20"/>
  <c r="N157" i="20" s="1"/>
  <c r="O157" i="20"/>
  <c r="G84" i="20" l="1"/>
  <c r="H84" i="20" s="1"/>
  <c r="S84" i="20" s="1"/>
  <c r="T84" i="20" s="1"/>
  <c r="J83" i="20"/>
  <c r="L83" i="20" s="1"/>
  <c r="P158" i="20"/>
  <c r="N158" i="20" s="1"/>
  <c r="O158" i="20"/>
  <c r="D336" i="19"/>
  <c r="E84" i="20" l="1"/>
  <c r="F85" i="20" s="1"/>
  <c r="O159" i="20"/>
  <c r="P159" i="20"/>
  <c r="N159" i="20" s="1"/>
  <c r="R336" i="19"/>
  <c r="I84" i="20"/>
  <c r="AI335" i="19"/>
  <c r="W336" i="19"/>
  <c r="V336" i="19"/>
  <c r="G85" i="20" l="1"/>
  <c r="H85" i="20" s="1"/>
  <c r="X336" i="19"/>
  <c r="P160" i="20"/>
  <c r="N160" i="20" s="1"/>
  <c r="O160" i="20"/>
  <c r="K84" i="20"/>
  <c r="J84" i="20"/>
  <c r="L84" i="20" s="1"/>
  <c r="E85" i="20" l="1"/>
  <c r="F86" i="20" s="1"/>
  <c r="I85" i="20"/>
  <c r="K85" i="20" s="1"/>
  <c r="S85" i="20"/>
  <c r="T85" i="20" s="1"/>
  <c r="O161" i="20"/>
  <c r="P161" i="20"/>
  <c r="N161" i="20" s="1"/>
  <c r="D335" i="19"/>
  <c r="R335" i="19" s="1"/>
  <c r="W335" i="19"/>
  <c r="V335" i="19"/>
  <c r="J85" i="20" l="1"/>
  <c r="L85" i="20" s="1"/>
  <c r="G86" i="20"/>
  <c r="H86" i="20" s="1"/>
  <c r="S86" i="20" s="1"/>
  <c r="T86" i="20" s="1"/>
  <c r="X335" i="19"/>
  <c r="P162" i="20"/>
  <c r="N162" i="20" s="1"/>
  <c r="O162" i="20"/>
  <c r="AI334" i="19"/>
  <c r="I86" i="20" l="1"/>
  <c r="K86" i="20" s="1"/>
  <c r="P163" i="20"/>
  <c r="N163" i="20" s="1"/>
  <c r="O163" i="20"/>
  <c r="E86" i="20"/>
  <c r="J86" i="20" l="1"/>
  <c r="L86" i="20" s="1"/>
  <c r="O164" i="20"/>
  <c r="P164" i="20"/>
  <c r="N164" i="20" s="1"/>
  <c r="G87" i="20"/>
  <c r="F87" i="20"/>
  <c r="D334" i="19"/>
  <c r="O165" i="20" l="1"/>
  <c r="P165" i="20"/>
  <c r="N165" i="20" s="1"/>
  <c r="R334" i="19"/>
  <c r="H87" i="20"/>
  <c r="I87" i="20" s="1"/>
  <c r="AI333" i="19"/>
  <c r="V334" i="19"/>
  <c r="W334" i="19"/>
  <c r="X334" i="19" l="1"/>
  <c r="K87" i="20"/>
  <c r="J87" i="20"/>
  <c r="L87" i="20" s="1"/>
  <c r="P166" i="20"/>
  <c r="N166" i="20" s="1"/>
  <c r="O166" i="20"/>
  <c r="S87" i="20"/>
  <c r="T87" i="20" s="1"/>
  <c r="E87" i="20"/>
  <c r="O167" i="20" l="1"/>
  <c r="P167" i="20"/>
  <c r="N167" i="20" s="1"/>
  <c r="G88" i="20"/>
  <c r="F88" i="20"/>
  <c r="D333" i="19"/>
  <c r="O168" i="20" l="1"/>
  <c r="P168" i="20"/>
  <c r="N168" i="20" s="1"/>
  <c r="H88" i="20"/>
  <c r="E88" i="20" s="1"/>
  <c r="R333" i="19"/>
  <c r="AI332" i="19"/>
  <c r="V333" i="19"/>
  <c r="W333" i="19"/>
  <c r="S88" i="20" l="1"/>
  <c r="T88" i="20" s="1"/>
  <c r="X333" i="19"/>
  <c r="F89" i="20"/>
  <c r="G89" i="20"/>
  <c r="P169" i="20"/>
  <c r="N169" i="20" s="1"/>
  <c r="O169" i="20"/>
  <c r="I88" i="20"/>
  <c r="O170" i="20" l="1"/>
  <c r="P170" i="20"/>
  <c r="N170" i="20" s="1"/>
  <c r="H89" i="20"/>
  <c r="I89" i="20" s="1"/>
  <c r="J88" i="20"/>
  <c r="L88" i="20" s="1"/>
  <c r="K88" i="20"/>
  <c r="D332" i="19"/>
  <c r="R332" i="19" s="1"/>
  <c r="V332" i="19"/>
  <c r="W332" i="19"/>
  <c r="X332" i="19" l="1"/>
  <c r="K89" i="20"/>
  <c r="J89" i="20"/>
  <c r="L89" i="20" s="1"/>
  <c r="O171" i="20"/>
  <c r="P171" i="20"/>
  <c r="N171" i="20" s="1"/>
  <c r="S89" i="20"/>
  <c r="T89" i="20" s="1"/>
  <c r="E89" i="20"/>
  <c r="AI331" i="19"/>
  <c r="P172" i="20" l="1"/>
  <c r="N172" i="20" s="1"/>
  <c r="O172" i="20"/>
  <c r="G90" i="20"/>
  <c r="F90" i="20"/>
  <c r="P173" i="20" l="1"/>
  <c r="N173" i="20" s="1"/>
  <c r="O173" i="20"/>
  <c r="H90" i="20"/>
  <c r="S90" i="20" s="1"/>
  <c r="T90" i="20" s="1"/>
  <c r="D331" i="19"/>
  <c r="P174" i="20" l="1"/>
  <c r="N174" i="20" s="1"/>
  <c r="O174" i="20"/>
  <c r="R331" i="19"/>
  <c r="I90" i="20"/>
  <c r="E90" i="20"/>
  <c r="AI330" i="19"/>
  <c r="V331" i="19"/>
  <c r="W331" i="19"/>
  <c r="X331" i="19" l="1"/>
  <c r="P175" i="20"/>
  <c r="N175" i="20" s="1"/>
  <c r="O175" i="20"/>
  <c r="G91" i="20"/>
  <c r="F91" i="20"/>
  <c r="K90" i="20"/>
  <c r="J90" i="20"/>
  <c r="L90" i="20" s="1"/>
  <c r="P176" i="20" l="1"/>
  <c r="N176" i="20" s="1"/>
  <c r="O176" i="20"/>
  <c r="H91" i="20"/>
  <c r="S91" i="20" s="1"/>
  <c r="T91" i="20" s="1"/>
  <c r="D330" i="19"/>
  <c r="E91" i="20" l="1"/>
  <c r="G92" i="20" s="1"/>
  <c r="I91" i="20"/>
  <c r="J91" i="20" s="1"/>
  <c r="L91" i="20" s="1"/>
  <c r="O177" i="20"/>
  <c r="P177" i="20"/>
  <c r="N177" i="20" s="1"/>
  <c r="R330" i="19"/>
  <c r="AI329" i="19"/>
  <c r="W330" i="19"/>
  <c r="V330" i="19"/>
  <c r="K91" i="20" l="1"/>
  <c r="F92" i="20"/>
  <c r="X330" i="19"/>
  <c r="P178" i="20"/>
  <c r="N178" i="20" s="1"/>
  <c r="O178" i="20"/>
  <c r="H92" i="20"/>
  <c r="S92" i="20" s="1"/>
  <c r="T92" i="20" s="1"/>
  <c r="O179" i="20" l="1"/>
  <c r="P179" i="20"/>
  <c r="N179" i="20" s="1"/>
  <c r="E92" i="20"/>
  <c r="I92" i="20"/>
  <c r="D329" i="19"/>
  <c r="R329" i="19" s="1"/>
  <c r="V329" i="19"/>
  <c r="W329" i="19"/>
  <c r="X329" i="19" l="1"/>
  <c r="O180" i="20"/>
  <c r="P180" i="20"/>
  <c r="N180" i="20" s="1"/>
  <c r="F93" i="20"/>
  <c r="G93" i="20"/>
  <c r="J92" i="20"/>
  <c r="L92" i="20" s="1"/>
  <c r="K92" i="20"/>
  <c r="AI328" i="19"/>
  <c r="O181" i="20" l="1"/>
  <c r="P181" i="20"/>
  <c r="N181" i="20" s="1"/>
  <c r="H93" i="20"/>
  <c r="E93" i="20" s="1"/>
  <c r="I93" i="20" l="1"/>
  <c r="J93" i="20" s="1"/>
  <c r="L93" i="20" s="1"/>
  <c r="S93" i="20"/>
  <c r="T93" i="20" s="1"/>
  <c r="F94" i="20"/>
  <c r="G94" i="20"/>
  <c r="O182" i="20"/>
  <c r="P182" i="20"/>
  <c r="N182" i="20" s="1"/>
  <c r="D328" i="19"/>
  <c r="K93" i="20" l="1"/>
  <c r="O183" i="20"/>
  <c r="P183" i="20"/>
  <c r="N183" i="20" s="1"/>
  <c r="R328" i="19"/>
  <c r="H94" i="20"/>
  <c r="S94" i="20" s="1"/>
  <c r="T94" i="20" s="1"/>
  <c r="AI327" i="19"/>
  <c r="W328" i="19"/>
  <c r="V328" i="19"/>
  <c r="E94" i="20" l="1"/>
  <c r="F95" i="20" s="1"/>
  <c r="I94" i="20"/>
  <c r="J94" i="20" s="1"/>
  <c r="L94" i="20" s="1"/>
  <c r="X328" i="19"/>
  <c r="O184" i="20"/>
  <c r="P184" i="20"/>
  <c r="N184" i="20" s="1"/>
  <c r="K94" i="20" l="1"/>
  <c r="G95" i="20"/>
  <c r="H95" i="20" s="1"/>
  <c r="S95" i="20" s="1"/>
  <c r="T95" i="20" s="1"/>
  <c r="O185" i="20"/>
  <c r="P185" i="20"/>
  <c r="N185" i="20" s="1"/>
  <c r="D327" i="19"/>
  <c r="R327" i="19" s="1"/>
  <c r="W327" i="19"/>
  <c r="V327" i="19"/>
  <c r="X327" i="19" l="1"/>
  <c r="P186" i="20"/>
  <c r="N186" i="20" s="1"/>
  <c r="O186" i="20"/>
  <c r="I95" i="20"/>
  <c r="E95" i="20"/>
  <c r="AI326" i="19"/>
  <c r="P187" i="20" l="1"/>
  <c r="N187" i="20" s="1"/>
  <c r="O187" i="20"/>
  <c r="G96" i="20"/>
  <c r="F96" i="20"/>
  <c r="K95" i="20"/>
  <c r="J95" i="20"/>
  <c r="L95" i="20" s="1"/>
  <c r="P188" i="20" l="1"/>
  <c r="N188" i="20" s="1"/>
  <c r="O188" i="20"/>
  <c r="H96" i="20"/>
  <c r="I96" i="20" s="1"/>
  <c r="D326" i="19"/>
  <c r="J96" i="20" l="1"/>
  <c r="L96" i="20" s="1"/>
  <c r="K96" i="20"/>
  <c r="O189" i="20"/>
  <c r="P189" i="20"/>
  <c r="N189" i="20" s="1"/>
  <c r="R326" i="19"/>
  <c r="E96" i="20"/>
  <c r="S96" i="20"/>
  <c r="T96" i="20" s="1"/>
  <c r="AI325" i="19"/>
  <c r="V326" i="19"/>
  <c r="W326" i="19"/>
  <c r="X326" i="19" l="1"/>
  <c r="P190" i="20"/>
  <c r="N190" i="20" s="1"/>
  <c r="O190" i="20"/>
  <c r="F97" i="20"/>
  <c r="G97" i="20"/>
  <c r="H97" i="20" s="1"/>
  <c r="P191" i="20" l="1"/>
  <c r="N191" i="20" s="1"/>
  <c r="O191" i="20"/>
  <c r="E97" i="20"/>
  <c r="I97" i="20"/>
  <c r="S97" i="20"/>
  <c r="T97" i="20" s="1"/>
  <c r="D325" i="19"/>
  <c r="R325" i="19" s="1"/>
  <c r="W325" i="19"/>
  <c r="V325" i="19"/>
  <c r="X325" i="19" l="1"/>
  <c r="P192" i="20"/>
  <c r="N192" i="20" s="1"/>
  <c r="O192" i="20"/>
  <c r="F98" i="20"/>
  <c r="G98" i="20"/>
  <c r="J97" i="20"/>
  <c r="L97" i="20" s="1"/>
  <c r="K97" i="20"/>
  <c r="AI324" i="19"/>
  <c r="O193" i="20" l="1"/>
  <c r="P193" i="20"/>
  <c r="N193" i="20" s="1"/>
  <c r="H98" i="20"/>
  <c r="E98" i="20" s="1"/>
  <c r="G99" i="20" l="1"/>
  <c r="F99" i="20"/>
  <c r="P194" i="20"/>
  <c r="N194" i="20" s="1"/>
  <c r="O194" i="20"/>
  <c r="S98" i="20"/>
  <c r="T98" i="20" s="1"/>
  <c r="I98" i="20"/>
  <c r="D324" i="19"/>
  <c r="R324" i="19" s="1"/>
  <c r="V324" i="19"/>
  <c r="W324" i="19"/>
  <c r="X324" i="19" l="1"/>
  <c r="P195" i="20"/>
  <c r="N195" i="20" s="1"/>
  <c r="O195" i="20"/>
  <c r="J98" i="20"/>
  <c r="L98" i="20" s="1"/>
  <c r="K98" i="20"/>
  <c r="H99" i="20"/>
  <c r="S99" i="20" s="1"/>
  <c r="T99" i="20" s="1"/>
  <c r="AI323" i="19"/>
  <c r="E99" i="20" l="1"/>
  <c r="G100" i="20" s="1"/>
  <c r="H100" i="20" s="1"/>
  <c r="E100" i="20" s="1"/>
  <c r="I99" i="20"/>
  <c r="K99" i="20" s="1"/>
  <c r="O196" i="20"/>
  <c r="P196" i="20"/>
  <c r="N196" i="20" s="1"/>
  <c r="J99" i="20" l="1"/>
  <c r="L99" i="20" s="1"/>
  <c r="F100" i="20"/>
  <c r="I100" i="20" s="1"/>
  <c r="F101" i="20"/>
  <c r="G101" i="20"/>
  <c r="P197" i="20"/>
  <c r="N197" i="20" s="1"/>
  <c r="O197" i="20"/>
  <c r="S100" i="20"/>
  <c r="T100" i="20" s="1"/>
  <c r="D323" i="19"/>
  <c r="R323" i="19" s="1"/>
  <c r="W323" i="19"/>
  <c r="V323" i="19"/>
  <c r="X323" i="19" l="1"/>
  <c r="P198" i="20"/>
  <c r="N198" i="20" s="1"/>
  <c r="O198" i="20"/>
  <c r="K100" i="20"/>
  <c r="J100" i="20"/>
  <c r="L100" i="20" s="1"/>
  <c r="H101" i="20"/>
  <c r="S101" i="20" s="1"/>
  <c r="T101" i="20" s="1"/>
  <c r="AI322" i="19"/>
  <c r="I101" i="20" l="1"/>
  <c r="J101" i="20" s="1"/>
  <c r="L101" i="20" s="1"/>
  <c r="E101" i="20"/>
  <c r="F102" i="20" s="1"/>
  <c r="P199" i="20"/>
  <c r="N199" i="20" s="1"/>
  <c r="O199" i="20"/>
  <c r="G102" i="20" l="1"/>
  <c r="H102" i="20" s="1"/>
  <c r="E102" i="20" s="1"/>
  <c r="K101" i="20"/>
  <c r="P200" i="20"/>
  <c r="N200" i="20" s="1"/>
  <c r="O200" i="20"/>
  <c r="D322" i="19"/>
  <c r="R322" i="19" s="1"/>
  <c r="V322" i="19"/>
  <c r="W322" i="19"/>
  <c r="I102" i="20" l="1"/>
  <c r="J102" i="20" s="1"/>
  <c r="L102" i="20" s="1"/>
  <c r="S102" i="20"/>
  <c r="T102" i="20" s="1"/>
  <c r="G103" i="20"/>
  <c r="H103" i="20" s="1"/>
  <c r="E103" i="20" s="1"/>
  <c r="F103" i="20"/>
  <c r="X322" i="19"/>
  <c r="P201" i="20"/>
  <c r="N201" i="20" s="1"/>
  <c r="O201" i="20"/>
  <c r="AI321" i="19"/>
  <c r="I103" i="20" l="1"/>
  <c r="K103" i="20" s="1"/>
  <c r="K102" i="20"/>
  <c r="S103" i="20"/>
  <c r="T103" i="20" s="1"/>
  <c r="G104" i="20"/>
  <c r="F104" i="20"/>
  <c r="O202" i="20"/>
  <c r="P202" i="20"/>
  <c r="N202" i="20" s="1"/>
  <c r="J103" i="20" l="1"/>
  <c r="L103" i="20" s="1"/>
  <c r="O203" i="20"/>
  <c r="P203" i="20"/>
  <c r="N203" i="20" s="1"/>
  <c r="H104" i="20"/>
  <c r="I104" i="20" s="1"/>
  <c r="D321" i="19"/>
  <c r="R321" i="19" s="1"/>
  <c r="V321" i="19"/>
  <c r="W321" i="19"/>
  <c r="E104" i="20" l="1"/>
  <c r="F105" i="20" s="1"/>
  <c r="X321" i="19"/>
  <c r="K104" i="20"/>
  <c r="J104" i="20"/>
  <c r="L104" i="20" s="1"/>
  <c r="O204" i="20"/>
  <c r="P204" i="20"/>
  <c r="N204" i="20" s="1"/>
  <c r="S104" i="20"/>
  <c r="T104" i="20" s="1"/>
  <c r="AI320" i="19"/>
  <c r="G105" i="20" l="1"/>
  <c r="H105" i="20" s="1"/>
  <c r="S105" i="20" s="1"/>
  <c r="T105" i="20" s="1"/>
  <c r="O205" i="20"/>
  <c r="P205" i="20"/>
  <c r="N205" i="20" s="1"/>
  <c r="I105" i="20" l="1"/>
  <c r="K105" i="20" s="1"/>
  <c r="O206" i="20"/>
  <c r="P206" i="20"/>
  <c r="N206" i="20" s="1"/>
  <c r="E105" i="20"/>
  <c r="D320" i="19"/>
  <c r="R320" i="19" s="1"/>
  <c r="W320" i="19"/>
  <c r="V320" i="19"/>
  <c r="J105" i="20" l="1"/>
  <c r="L105" i="20" s="1"/>
  <c r="X320" i="19"/>
  <c r="O207" i="20"/>
  <c r="P207" i="20"/>
  <c r="N207" i="20" s="1"/>
  <c r="F106" i="20"/>
  <c r="G106" i="20"/>
  <c r="AI319" i="19"/>
  <c r="P208" i="20" l="1"/>
  <c r="N208" i="20" s="1"/>
  <c r="O208" i="20"/>
  <c r="H106" i="20"/>
  <c r="S106" i="20" s="1"/>
  <c r="T106" i="20" s="1"/>
  <c r="E106" i="20" l="1"/>
  <c r="F107" i="20" s="1"/>
  <c r="I106" i="20"/>
  <c r="K106" i="20" s="1"/>
  <c r="O209" i="20"/>
  <c r="P209" i="20"/>
  <c r="N209" i="20" s="1"/>
  <c r="D319" i="19"/>
  <c r="R319" i="19" s="1"/>
  <c r="V319" i="19"/>
  <c r="W319" i="19"/>
  <c r="J106" i="20" l="1"/>
  <c r="L106" i="20" s="1"/>
  <c r="G107" i="20"/>
  <c r="H107" i="20" s="1"/>
  <c r="X319" i="19"/>
  <c r="P210" i="20"/>
  <c r="N210" i="20" s="1"/>
  <c r="O210" i="20"/>
  <c r="AI318" i="19"/>
  <c r="S107" i="20" l="1"/>
  <c r="T107" i="20" s="1"/>
  <c r="I107" i="20"/>
  <c r="J107" i="20" s="1"/>
  <c r="L107" i="20" s="1"/>
  <c r="E107" i="20"/>
  <c r="P211" i="20"/>
  <c r="N211" i="20" s="1"/>
  <c r="O211" i="20"/>
  <c r="K107" i="20" l="1"/>
  <c r="G108" i="20"/>
  <c r="H108" i="20" s="1"/>
  <c r="E108" i="20" s="1"/>
  <c r="G109" i="20" s="1"/>
  <c r="F108" i="20"/>
  <c r="P212" i="20"/>
  <c r="N212" i="20" s="1"/>
  <c r="O212" i="20"/>
  <c r="D318" i="19"/>
  <c r="R318" i="19" s="1"/>
  <c r="W318" i="19"/>
  <c r="V318" i="19"/>
  <c r="I108" i="20" l="1"/>
  <c r="K108" i="20" s="1"/>
  <c r="S108" i="20"/>
  <c r="T108" i="20" s="1"/>
  <c r="F109" i="20"/>
  <c r="X318" i="19"/>
  <c r="O213" i="20"/>
  <c r="P213" i="20"/>
  <c r="N213" i="20" s="1"/>
  <c r="H109" i="20"/>
  <c r="S109" i="20" s="1"/>
  <c r="AI317" i="19"/>
  <c r="J108" i="20" l="1"/>
  <c r="L108" i="20" s="1"/>
  <c r="T109" i="20"/>
  <c r="O214" i="20"/>
  <c r="P214" i="20"/>
  <c r="N214" i="20" s="1"/>
  <c r="E109" i="20"/>
  <c r="I109" i="20"/>
  <c r="P215" i="20" l="1"/>
  <c r="N215" i="20" s="1"/>
  <c r="O215" i="20"/>
  <c r="K109" i="20"/>
  <c r="J109" i="20"/>
  <c r="L109" i="20" s="1"/>
  <c r="F110" i="20"/>
  <c r="G110" i="20"/>
  <c r="D317" i="19"/>
  <c r="R317" i="19" s="1"/>
  <c r="V317" i="19"/>
  <c r="W317" i="19"/>
  <c r="X317" i="19" l="1"/>
  <c r="O216" i="20"/>
  <c r="P216" i="20"/>
  <c r="N216" i="20" s="1"/>
  <c r="H110" i="20"/>
  <c r="S110" i="20" s="1"/>
  <c r="T110" i="20" s="1"/>
  <c r="AI316" i="19"/>
  <c r="P217" i="20" l="1"/>
  <c r="N217" i="20" s="1"/>
  <c r="O217" i="20"/>
  <c r="E110" i="20"/>
  <c r="I110" i="20"/>
  <c r="O218" i="20" l="1"/>
  <c r="P218" i="20"/>
  <c r="N218" i="20" s="1"/>
  <c r="K110" i="20"/>
  <c r="J110" i="20"/>
  <c r="L110" i="20" s="1"/>
  <c r="F111" i="20"/>
  <c r="G111" i="20"/>
  <c r="D316" i="19"/>
  <c r="R316" i="19" s="1"/>
  <c r="W316" i="19"/>
  <c r="V316" i="19"/>
  <c r="X316" i="19" l="1"/>
  <c r="P219" i="20"/>
  <c r="N219" i="20" s="1"/>
  <c r="O219" i="20"/>
  <c r="H111" i="20"/>
  <c r="E111" i="20" s="1"/>
  <c r="AI315" i="19"/>
  <c r="F112" i="20" l="1"/>
  <c r="G112" i="20"/>
  <c r="P220" i="20"/>
  <c r="N220" i="20" s="1"/>
  <c r="O220" i="20"/>
  <c r="S111" i="20"/>
  <c r="T111" i="20" s="1"/>
  <c r="I111" i="20"/>
  <c r="O221" i="20" l="1"/>
  <c r="P221" i="20"/>
  <c r="N221" i="20" s="1"/>
  <c r="K111" i="20"/>
  <c r="J111" i="20"/>
  <c r="L111" i="20" s="1"/>
  <c r="H112" i="20"/>
  <c r="S112" i="20" s="1"/>
  <c r="T112" i="20" s="1"/>
  <c r="D315" i="19"/>
  <c r="I112" i="20" l="1"/>
  <c r="K112" i="20" s="1"/>
  <c r="E112" i="20"/>
  <c r="F113" i="20" s="1"/>
  <c r="O222" i="20"/>
  <c r="P222" i="20"/>
  <c r="N222" i="20" s="1"/>
  <c r="R315" i="19"/>
  <c r="AI314" i="19"/>
  <c r="V315" i="19"/>
  <c r="W315" i="19"/>
  <c r="G113" i="20" l="1"/>
  <c r="H113" i="20" s="1"/>
  <c r="J112" i="20"/>
  <c r="L112" i="20" s="1"/>
  <c r="X315" i="19"/>
  <c r="P223" i="20"/>
  <c r="N223" i="20" s="1"/>
  <c r="O223" i="20"/>
  <c r="E113" i="20" l="1"/>
  <c r="F114" i="20" s="1"/>
  <c r="I113" i="20"/>
  <c r="K113" i="20" s="1"/>
  <c r="S113" i="20"/>
  <c r="T113" i="20" s="1"/>
  <c r="P224" i="20"/>
  <c r="N224" i="20" s="1"/>
  <c r="O224" i="20"/>
  <c r="D314" i="19"/>
  <c r="G114" i="20" l="1"/>
  <c r="H114" i="20" s="1"/>
  <c r="S114" i="20" s="1"/>
  <c r="T114" i="20" s="1"/>
  <c r="J113" i="20"/>
  <c r="L113" i="20" s="1"/>
  <c r="O225" i="20"/>
  <c r="P225" i="20"/>
  <c r="N225" i="20" s="1"/>
  <c r="R314" i="19"/>
  <c r="AI313" i="19"/>
  <c r="V314" i="19"/>
  <c r="W314" i="19"/>
  <c r="E114" i="20" l="1"/>
  <c r="G115" i="20" s="1"/>
  <c r="X314" i="19"/>
  <c r="O226" i="20"/>
  <c r="P226" i="20"/>
  <c r="N226" i="20" s="1"/>
  <c r="I114" i="20"/>
  <c r="F115" i="20" l="1"/>
  <c r="P227" i="20"/>
  <c r="N227" i="20" s="1"/>
  <c r="O227" i="20"/>
  <c r="J114" i="20"/>
  <c r="L114" i="20" s="1"/>
  <c r="K114" i="20"/>
  <c r="H115" i="20"/>
  <c r="D313" i="19"/>
  <c r="R313" i="19" s="1"/>
  <c r="W313" i="19"/>
  <c r="V313" i="19"/>
  <c r="I115" i="20" l="1"/>
  <c r="K115" i="20" s="1"/>
  <c r="E115" i="20"/>
  <c r="G116" i="20" s="1"/>
  <c r="H116" i="20" s="1"/>
  <c r="X313" i="19"/>
  <c r="P228" i="20"/>
  <c r="N228" i="20" s="1"/>
  <c r="O228" i="20"/>
  <c r="S115" i="20"/>
  <c r="T115" i="20" s="1"/>
  <c r="AI312" i="19"/>
  <c r="J115" i="20" l="1"/>
  <c r="L115" i="20" s="1"/>
  <c r="F116" i="20"/>
  <c r="I116" i="20" s="1"/>
  <c r="O229" i="20"/>
  <c r="P229" i="20"/>
  <c r="N229" i="20" s="1"/>
  <c r="E116" i="20"/>
  <c r="S116" i="20"/>
  <c r="T116" i="20" s="1"/>
  <c r="P230" i="20" l="1"/>
  <c r="N230" i="20" s="1"/>
  <c r="O230" i="20"/>
  <c r="K116" i="20"/>
  <c r="J116" i="20"/>
  <c r="L116" i="20" s="1"/>
  <c r="F117" i="20"/>
  <c r="G117" i="20"/>
  <c r="D312" i="19"/>
  <c r="O231" i="20" l="1"/>
  <c r="P231" i="20"/>
  <c r="N231" i="20" s="1"/>
  <c r="R312" i="19"/>
  <c r="H117" i="20"/>
  <c r="S117" i="20" s="1"/>
  <c r="T117" i="20" s="1"/>
  <c r="AI311" i="19"/>
  <c r="W312" i="19"/>
  <c r="V312" i="19"/>
  <c r="I117" i="20" l="1"/>
  <c r="K117" i="20" s="1"/>
  <c r="E117" i="20"/>
  <c r="G118" i="20" s="1"/>
  <c r="X312" i="19"/>
  <c r="P232" i="20"/>
  <c r="N232" i="20" s="1"/>
  <c r="O232" i="20"/>
  <c r="F118" i="20" l="1"/>
  <c r="J117" i="20"/>
  <c r="L117" i="20" s="1"/>
  <c r="P233" i="20"/>
  <c r="N233" i="20" s="1"/>
  <c r="O233" i="20"/>
  <c r="H118" i="20"/>
  <c r="S118" i="20" s="1"/>
  <c r="T118" i="20" s="1"/>
  <c r="D311" i="19"/>
  <c r="R311" i="19" s="1"/>
  <c r="W311" i="19"/>
  <c r="V311" i="19"/>
  <c r="E118" i="20" l="1"/>
  <c r="F119" i="20" s="1"/>
  <c r="X311" i="19"/>
  <c r="O234" i="20"/>
  <c r="P234" i="20"/>
  <c r="N234" i="20" s="1"/>
  <c r="I118" i="20"/>
  <c r="AI310" i="19"/>
  <c r="G119" i="20" l="1"/>
  <c r="H119" i="20" s="1"/>
  <c r="S119" i="20" s="1"/>
  <c r="T119" i="20" s="1"/>
  <c r="P235" i="20"/>
  <c r="N235" i="20" s="1"/>
  <c r="O235" i="20"/>
  <c r="K118" i="20"/>
  <c r="J118" i="20"/>
  <c r="L118" i="20" s="1"/>
  <c r="E119" i="20" l="1"/>
  <c r="G120" i="20" s="1"/>
  <c r="P236" i="20"/>
  <c r="N236" i="20" s="1"/>
  <c r="O236" i="20"/>
  <c r="I119" i="20"/>
  <c r="D310" i="19"/>
  <c r="F120" i="20" l="1"/>
  <c r="O237" i="20"/>
  <c r="P237" i="20"/>
  <c r="N237" i="20" s="1"/>
  <c r="R310" i="19"/>
  <c r="K119" i="20"/>
  <c r="J119" i="20"/>
  <c r="L119" i="20" s="1"/>
  <c r="H120" i="20"/>
  <c r="S120" i="20" s="1"/>
  <c r="T120" i="20" s="1"/>
  <c r="AI309" i="19"/>
  <c r="V310" i="19"/>
  <c r="W310" i="19"/>
  <c r="E120" i="20" l="1"/>
  <c r="F121" i="20" s="1"/>
  <c r="X310" i="19"/>
  <c r="I120" i="20"/>
  <c r="G121" i="20" l="1"/>
  <c r="H121" i="20" s="1"/>
  <c r="E121" i="20" s="1"/>
  <c r="F122" i="20" s="1"/>
  <c r="K120" i="20"/>
  <c r="J120" i="20"/>
  <c r="L120" i="20" s="1"/>
  <c r="D309" i="19"/>
  <c r="R309" i="19" s="1"/>
  <c r="V309" i="19"/>
  <c r="W309" i="19"/>
  <c r="I121" i="20" l="1"/>
  <c r="K121" i="20" s="1"/>
  <c r="S121" i="20"/>
  <c r="T121" i="20" s="1"/>
  <c r="G122" i="20"/>
  <c r="H122" i="20" s="1"/>
  <c r="S122" i="20" s="1"/>
  <c r="X309" i="19"/>
  <c r="AI308" i="19"/>
  <c r="T122" i="20" l="1"/>
  <c r="J121" i="20"/>
  <c r="L121" i="20" s="1"/>
  <c r="I122" i="20"/>
  <c r="E122" i="20"/>
  <c r="F123" i="20" l="1"/>
  <c r="G123" i="20"/>
  <c r="H123" i="20" s="1"/>
  <c r="J122" i="20"/>
  <c r="L122" i="20" s="1"/>
  <c r="K122" i="20"/>
  <c r="D308" i="19"/>
  <c r="R308" i="19" s="1"/>
  <c r="W308" i="19"/>
  <c r="V308" i="19"/>
  <c r="X308" i="19" l="1"/>
  <c r="I123" i="20"/>
  <c r="S123" i="20"/>
  <c r="T123" i="20" s="1"/>
  <c r="E123" i="20"/>
  <c r="AI307" i="19"/>
  <c r="F124" i="20" l="1"/>
  <c r="G124" i="20"/>
  <c r="K123" i="20"/>
  <c r="J123" i="20"/>
  <c r="L123" i="20" s="1"/>
  <c r="H124" i="20" l="1"/>
  <c r="I124" i="20" s="1"/>
  <c r="D307" i="19"/>
  <c r="R307" i="19" s="1"/>
  <c r="V307" i="19"/>
  <c r="W307" i="19"/>
  <c r="E124" i="20" l="1"/>
  <c r="F125" i="20" s="1"/>
  <c r="X307" i="19"/>
  <c r="K124" i="20"/>
  <c r="J124" i="20"/>
  <c r="L124" i="20" s="1"/>
  <c r="S124" i="20"/>
  <c r="T124" i="20" s="1"/>
  <c r="AI306" i="19"/>
  <c r="G125" i="20" l="1"/>
  <c r="H125" i="20" s="1"/>
  <c r="I125" i="20" s="1"/>
  <c r="K125" i="20" l="1"/>
  <c r="J125" i="20"/>
  <c r="L125" i="20" s="1"/>
  <c r="E125" i="20"/>
  <c r="S125" i="20"/>
  <c r="T125" i="20" s="1"/>
  <c r="D306" i="19"/>
  <c r="R306" i="19" s="1"/>
  <c r="V306" i="19"/>
  <c r="W306" i="19"/>
  <c r="X306" i="19" l="1"/>
  <c r="F126" i="20"/>
  <c r="G126" i="20"/>
  <c r="AI305" i="19"/>
  <c r="H126" i="20" l="1"/>
  <c r="S126" i="20" s="1"/>
  <c r="T126" i="20" s="1"/>
  <c r="I126" i="20" l="1"/>
  <c r="E126" i="20"/>
  <c r="D305" i="19"/>
  <c r="R305" i="19" s="1"/>
  <c r="V305" i="19"/>
  <c r="W305" i="19"/>
  <c r="X305" i="19" l="1"/>
  <c r="K126" i="20"/>
  <c r="J126" i="20"/>
  <c r="L126" i="20" s="1"/>
  <c r="F127" i="20"/>
  <c r="G127" i="20"/>
  <c r="H127" i="20" s="1"/>
  <c r="AI304" i="19"/>
  <c r="I127" i="20" l="1"/>
  <c r="S127" i="20"/>
  <c r="T127" i="20" s="1"/>
  <c r="E127" i="20"/>
  <c r="G128" i="20" l="1"/>
  <c r="F128" i="20"/>
  <c r="K127" i="20"/>
  <c r="J127" i="20"/>
  <c r="L127" i="20" s="1"/>
  <c r="D304" i="19"/>
  <c r="R304" i="19" s="1"/>
  <c r="W304" i="19"/>
  <c r="V304" i="19"/>
  <c r="X304" i="19" l="1"/>
  <c r="H128" i="20"/>
  <c r="S128" i="20" s="1"/>
  <c r="T128" i="20" s="1"/>
  <c r="AI303" i="19"/>
  <c r="E128" i="20" l="1"/>
  <c r="I128" i="20"/>
  <c r="F129" i="20" l="1"/>
  <c r="G129" i="20"/>
  <c r="K128" i="20"/>
  <c r="J128" i="20"/>
  <c r="L128" i="20" s="1"/>
  <c r="D303" i="19"/>
  <c r="R303" i="19" l="1"/>
  <c r="H129" i="20"/>
  <c r="I129" i="20" s="1"/>
  <c r="AI302" i="19"/>
  <c r="W303" i="19"/>
  <c r="V303" i="19"/>
  <c r="X303" i="19" l="1"/>
  <c r="K129" i="20"/>
  <c r="J129" i="20"/>
  <c r="L129" i="20" s="1"/>
  <c r="E129" i="20"/>
  <c r="S129" i="20"/>
  <c r="T129" i="20" s="1"/>
  <c r="F130" i="20" l="1"/>
  <c r="G130" i="20"/>
  <c r="D302" i="19"/>
  <c r="H130" i="20" l="1"/>
  <c r="S130" i="20" s="1"/>
  <c r="T130" i="20" s="1"/>
  <c r="R302" i="19"/>
  <c r="AI301" i="19"/>
  <c r="V302" i="19"/>
  <c r="W302" i="19"/>
  <c r="I130" i="20" l="1"/>
  <c r="K130" i="20" s="1"/>
  <c r="X302" i="19"/>
  <c r="E130" i="20"/>
  <c r="J130" i="20" l="1"/>
  <c r="L130" i="20" s="1"/>
  <c r="F131" i="20"/>
  <c r="G131" i="20"/>
  <c r="D301" i="19"/>
  <c r="R301" i="19" s="1"/>
  <c r="W301" i="19"/>
  <c r="V301" i="19"/>
  <c r="X301" i="19" l="1"/>
  <c r="H131" i="20"/>
  <c r="S131" i="20" s="1"/>
  <c r="T131" i="20" s="1"/>
  <c r="AI300" i="19"/>
  <c r="I131" i="20" l="1"/>
  <c r="K131" i="20" s="1"/>
  <c r="E131" i="20"/>
  <c r="F132" i="20" s="1"/>
  <c r="J131" i="20" l="1"/>
  <c r="L131" i="20" s="1"/>
  <c r="G132" i="20"/>
  <c r="H132" i="20" s="1"/>
  <c r="E132" i="20" s="1"/>
  <c r="D300" i="19"/>
  <c r="R300" i="19" s="1"/>
  <c r="V300" i="19"/>
  <c r="W300" i="19"/>
  <c r="X300" i="19" l="1"/>
  <c r="I132" i="20"/>
  <c r="G133" i="20"/>
  <c r="F133" i="20"/>
  <c r="S132" i="20"/>
  <c r="T132" i="20" s="1"/>
  <c r="AI299" i="19"/>
  <c r="H133" i="20" l="1"/>
  <c r="S133" i="20" s="1"/>
  <c r="T133" i="20" s="1"/>
  <c r="K132" i="20"/>
  <c r="J132" i="20"/>
  <c r="L132" i="20" s="1"/>
  <c r="I133" i="20" l="1"/>
  <c r="K133" i="20" s="1"/>
  <c r="E133" i="20"/>
  <c r="D299" i="19"/>
  <c r="J133" i="20" l="1"/>
  <c r="L133" i="20" s="1"/>
  <c r="F134" i="20"/>
  <c r="G134" i="20"/>
  <c r="H134" i="20" s="1"/>
  <c r="R299" i="19"/>
  <c r="AI298" i="19"/>
  <c r="V299" i="19"/>
  <c r="W299" i="19"/>
  <c r="X299" i="19" l="1"/>
  <c r="S134" i="20"/>
  <c r="T134" i="20" s="1"/>
  <c r="E134" i="20"/>
  <c r="I134" i="20"/>
  <c r="K134" i="20" l="1"/>
  <c r="J134" i="20"/>
  <c r="L134" i="20" s="1"/>
  <c r="G135" i="20"/>
  <c r="F135" i="20"/>
  <c r="D298" i="19"/>
  <c r="R298" i="19" s="1"/>
  <c r="W298" i="19"/>
  <c r="V298" i="19"/>
  <c r="X298" i="19" l="1"/>
  <c r="H135" i="20"/>
  <c r="I135" i="20" s="1"/>
  <c r="AI297" i="19"/>
  <c r="E135" i="20" l="1"/>
  <c r="F136" i="20" s="1"/>
  <c r="K135" i="20"/>
  <c r="J135" i="20"/>
  <c r="L135" i="20" s="1"/>
  <c r="S135" i="20"/>
  <c r="T135" i="20" s="1"/>
  <c r="G136" i="20" l="1"/>
  <c r="H136" i="20" s="1"/>
  <c r="S136" i="20" s="1"/>
  <c r="T136" i="20" s="1"/>
  <c r="D297" i="19"/>
  <c r="I136" i="20" l="1"/>
  <c r="J136" i="20" s="1"/>
  <c r="L136" i="20" s="1"/>
  <c r="E136" i="20"/>
  <c r="R297" i="19"/>
  <c r="AI296" i="19"/>
  <c r="V297" i="19"/>
  <c r="W297" i="19"/>
  <c r="K136" i="20" l="1"/>
  <c r="X297" i="19"/>
  <c r="G137" i="20"/>
  <c r="F137" i="20"/>
  <c r="H137" i="20" l="1"/>
  <c r="S137" i="20" s="1"/>
  <c r="T137" i="20" s="1"/>
  <c r="D296" i="19"/>
  <c r="E137" i="20" l="1"/>
  <c r="R296" i="19"/>
  <c r="I137" i="20"/>
  <c r="AI295" i="19"/>
  <c r="W296" i="19"/>
  <c r="V296" i="19"/>
  <c r="X296" i="19" l="1"/>
  <c r="K137" i="20"/>
  <c r="J137" i="20"/>
  <c r="L137" i="20" s="1"/>
  <c r="G138" i="20"/>
  <c r="F138" i="20"/>
  <c r="H138" i="20" l="1"/>
  <c r="S138" i="20" s="1"/>
  <c r="T138" i="20" s="1"/>
  <c r="D295" i="19"/>
  <c r="E138" i="20" l="1"/>
  <c r="F139" i="20" s="1"/>
  <c r="I138" i="20"/>
  <c r="K138" i="20" s="1"/>
  <c r="R295" i="19"/>
  <c r="AI294" i="19"/>
  <c r="V295" i="19"/>
  <c r="W295" i="19"/>
  <c r="J138" i="20" l="1"/>
  <c r="L138" i="20" s="1"/>
  <c r="G139" i="20"/>
  <c r="H139" i="20" s="1"/>
  <c r="I139" i="20" s="1"/>
  <c r="X295" i="19"/>
  <c r="K139" i="20" l="1"/>
  <c r="J139" i="20"/>
  <c r="L139" i="20" s="1"/>
  <c r="E139" i="20"/>
  <c r="S139" i="20"/>
  <c r="T139" i="20" s="1"/>
  <c r="D294" i="19"/>
  <c r="R294" i="19" s="1"/>
  <c r="V294" i="19"/>
  <c r="W294" i="19"/>
  <c r="X294" i="19" l="1"/>
  <c r="F140" i="20"/>
  <c r="G140" i="20"/>
  <c r="H140" i="20" s="1"/>
  <c r="E140" i="20" s="1"/>
  <c r="AI293" i="19"/>
  <c r="G141" i="20" l="1"/>
  <c r="H141" i="20" s="1"/>
  <c r="F141" i="20"/>
  <c r="I140" i="20"/>
  <c r="S140" i="20"/>
  <c r="T140" i="20" s="1"/>
  <c r="I141" i="20" l="1"/>
  <c r="J140" i="20"/>
  <c r="L140" i="20" s="1"/>
  <c r="K140" i="20"/>
  <c r="S141" i="20"/>
  <c r="T141" i="20" s="1"/>
  <c r="E141" i="20"/>
  <c r="D293" i="19"/>
  <c r="R293" i="19" s="1"/>
  <c r="W293" i="19"/>
  <c r="V293" i="19"/>
  <c r="X293" i="19" l="1"/>
  <c r="G142" i="20"/>
  <c r="H142" i="20" s="1"/>
  <c r="F142" i="20"/>
  <c r="K141" i="20"/>
  <c r="J141" i="20"/>
  <c r="L141" i="20" s="1"/>
  <c r="AI292" i="19"/>
  <c r="I142" i="20" l="1"/>
  <c r="S142" i="20"/>
  <c r="T142" i="20" s="1"/>
  <c r="E142" i="20"/>
  <c r="F143" i="20" l="1"/>
  <c r="G143" i="20"/>
  <c r="J142" i="20"/>
  <c r="L142" i="20" s="1"/>
  <c r="K142" i="20"/>
  <c r="D292" i="19"/>
  <c r="H143" i="20" l="1"/>
  <c r="S143" i="20" s="1"/>
  <c r="T143" i="20" s="1"/>
  <c r="R292" i="19"/>
  <c r="AI291" i="19"/>
  <c r="V292" i="19"/>
  <c r="W292" i="19"/>
  <c r="E143" i="20" l="1"/>
  <c r="G144" i="20" s="1"/>
  <c r="X292" i="19"/>
  <c r="I143" i="20"/>
  <c r="F144" i="20" l="1"/>
  <c r="K143" i="20"/>
  <c r="J143" i="20"/>
  <c r="L143" i="20" s="1"/>
  <c r="H144" i="20"/>
  <c r="E144" i="20" s="1"/>
  <c r="D291" i="19"/>
  <c r="R291" i="19" s="1"/>
  <c r="V291" i="19"/>
  <c r="W291" i="19"/>
  <c r="X291" i="19" l="1"/>
  <c r="G145" i="20"/>
  <c r="H145" i="20" s="1"/>
  <c r="F145" i="20"/>
  <c r="I144" i="20"/>
  <c r="S144" i="20"/>
  <c r="T144" i="20" s="1"/>
  <c r="AI290" i="19"/>
  <c r="I145" i="20" l="1"/>
  <c r="J144" i="20"/>
  <c r="L144" i="20" s="1"/>
  <c r="K144" i="20"/>
  <c r="S145" i="20"/>
  <c r="T145" i="20" s="1"/>
  <c r="E145" i="20"/>
  <c r="G146" i="20" l="1"/>
  <c r="H146" i="20" s="1"/>
  <c r="F146" i="20"/>
  <c r="K145" i="20"/>
  <c r="J145" i="20"/>
  <c r="L145" i="20" s="1"/>
  <c r="D290" i="19"/>
  <c r="I146" i="20" l="1"/>
  <c r="E146" i="20"/>
  <c r="R290" i="19"/>
  <c r="S146" i="20"/>
  <c r="T146" i="20" s="1"/>
  <c r="AI289" i="19"/>
  <c r="V290" i="19"/>
  <c r="W290" i="19"/>
  <c r="X290" i="19" l="1"/>
  <c r="F147" i="20"/>
  <c r="G147" i="20"/>
  <c r="K146" i="20"/>
  <c r="J146" i="20"/>
  <c r="L146" i="20" s="1"/>
  <c r="H147" i="20" l="1"/>
  <c r="I147" i="20" s="1"/>
  <c r="D289" i="19"/>
  <c r="R289" i="19" s="1"/>
  <c r="V289" i="19"/>
  <c r="W289" i="19"/>
  <c r="X289" i="19" l="1"/>
  <c r="J147" i="20"/>
  <c r="L147" i="20" s="1"/>
  <c r="K147" i="20"/>
  <c r="S147" i="20"/>
  <c r="T147" i="20" s="1"/>
  <c r="E147" i="20"/>
  <c r="AI288" i="19"/>
  <c r="F148" i="20" l="1"/>
  <c r="G148" i="20"/>
  <c r="H148" i="20" l="1"/>
  <c r="S148" i="20" s="1"/>
  <c r="T148" i="20" s="1"/>
  <c r="D288" i="19"/>
  <c r="R288" i="19" l="1"/>
  <c r="E148" i="20"/>
  <c r="I148" i="20"/>
  <c r="AI287" i="19"/>
  <c r="W288" i="19"/>
  <c r="V288" i="19"/>
  <c r="X288" i="19" l="1"/>
  <c r="F149" i="20"/>
  <c r="G149" i="20"/>
  <c r="J148" i="20"/>
  <c r="L148" i="20" s="1"/>
  <c r="K148" i="20"/>
  <c r="H149" i="20" l="1"/>
  <c r="E149" i="20" s="1"/>
  <c r="D287" i="19"/>
  <c r="F150" i="20" l="1"/>
  <c r="G150" i="20"/>
  <c r="R287" i="19"/>
  <c r="I149" i="20"/>
  <c r="S149" i="20"/>
  <c r="T149" i="20" s="1"/>
  <c r="AI286" i="19"/>
  <c r="V287" i="19"/>
  <c r="W287" i="19"/>
  <c r="X287" i="19" l="1"/>
  <c r="K149" i="20"/>
  <c r="J149" i="20"/>
  <c r="L149" i="20" s="1"/>
  <c r="H150" i="20"/>
  <c r="I150" i="20" s="1"/>
  <c r="K150" i="20" l="1"/>
  <c r="J150" i="20"/>
  <c r="L150" i="20" s="1"/>
  <c r="S150" i="20"/>
  <c r="T150" i="20" s="1"/>
  <c r="E150" i="20"/>
  <c r="D286" i="19"/>
  <c r="F151" i="20" l="1"/>
  <c r="G151" i="20"/>
  <c r="H151" i="20" s="1"/>
  <c r="R286" i="19"/>
  <c r="AI285" i="19"/>
  <c r="W286" i="19"/>
  <c r="V286" i="19"/>
  <c r="X286" i="19" l="1"/>
  <c r="I151" i="20"/>
  <c r="S151" i="20"/>
  <c r="T151" i="20" s="1"/>
  <c r="E151" i="20"/>
  <c r="G152" i="20" l="1"/>
  <c r="F152" i="20"/>
  <c r="K151" i="20"/>
  <c r="J151" i="20"/>
  <c r="L151" i="20" s="1"/>
  <c r="D285" i="19"/>
  <c r="R285" i="19" l="1"/>
  <c r="H152" i="20"/>
  <c r="E152" i="20" s="1"/>
  <c r="AI284" i="19"/>
  <c r="W285" i="19"/>
  <c r="V285" i="19"/>
  <c r="X285" i="19" l="1"/>
  <c r="G153" i="20"/>
  <c r="F153" i="20"/>
  <c r="I152" i="20"/>
  <c r="S152" i="20"/>
  <c r="T152" i="20" s="1"/>
  <c r="K152" i="20" l="1"/>
  <c r="J152" i="20"/>
  <c r="L152" i="20" s="1"/>
  <c r="H153" i="20"/>
  <c r="E153" i="20" s="1"/>
  <c r="D284" i="19"/>
  <c r="R284" i="19" s="1"/>
  <c r="V284" i="19"/>
  <c r="W284" i="19"/>
  <c r="I153" i="20" l="1"/>
  <c r="K153" i="20" s="1"/>
  <c r="X284" i="19"/>
  <c r="F154" i="20"/>
  <c r="G154" i="20"/>
  <c r="S153" i="20"/>
  <c r="T153" i="20" s="1"/>
  <c r="AI283" i="19"/>
  <c r="J153" i="20" l="1"/>
  <c r="L153" i="20" s="1"/>
  <c r="H154" i="20"/>
  <c r="S154" i="20" s="1"/>
  <c r="T154" i="20" s="1"/>
  <c r="E154" i="20" l="1"/>
  <c r="I154" i="20"/>
  <c r="D283" i="19"/>
  <c r="R283" i="19" s="1"/>
  <c r="V283" i="19"/>
  <c r="W283" i="19"/>
  <c r="X283" i="19" l="1"/>
  <c r="F155" i="20"/>
  <c r="G155" i="20"/>
  <c r="K154" i="20"/>
  <c r="J154" i="20"/>
  <c r="L154" i="20" s="1"/>
  <c r="AI282" i="19"/>
  <c r="H155" i="20" l="1"/>
  <c r="S155" i="20" s="1"/>
  <c r="T155" i="20" s="1"/>
  <c r="I155" i="20" l="1"/>
  <c r="E155" i="20"/>
  <c r="D282" i="19"/>
  <c r="R282" i="19" s="1"/>
  <c r="V282" i="19"/>
  <c r="W282" i="19"/>
  <c r="X282" i="19" l="1"/>
  <c r="G156" i="20"/>
  <c r="F156" i="20"/>
  <c r="K155" i="20"/>
  <c r="J155" i="20"/>
  <c r="L155" i="20" s="1"/>
  <c r="AI281" i="19"/>
  <c r="H156" i="20" l="1"/>
  <c r="S156" i="20" s="1"/>
  <c r="T156" i="20" s="1"/>
  <c r="I156" i="20" l="1"/>
  <c r="K156" i="20" s="1"/>
  <c r="E156" i="20"/>
  <c r="D281" i="19"/>
  <c r="J156" i="20" l="1"/>
  <c r="L156" i="20" s="1"/>
  <c r="F157" i="20"/>
  <c r="G157" i="20"/>
  <c r="R281" i="19"/>
  <c r="AI280" i="19"/>
  <c r="V281" i="19"/>
  <c r="W281" i="19"/>
  <c r="X281" i="19" l="1"/>
  <c r="H157" i="20"/>
  <c r="S157" i="20" s="1"/>
  <c r="T157" i="20" s="1"/>
  <c r="E157" i="20" l="1"/>
  <c r="G158" i="20" s="1"/>
  <c r="I157" i="20"/>
  <c r="K157" i="20" s="1"/>
  <c r="D280" i="19"/>
  <c r="J157" i="20" l="1"/>
  <c r="L157" i="20" s="1"/>
  <c r="F158" i="20"/>
  <c r="H158" i="20"/>
  <c r="S158" i="20" s="1"/>
  <c r="T158" i="20" s="1"/>
  <c r="R280" i="19"/>
  <c r="AI279" i="19"/>
  <c r="V280" i="19"/>
  <c r="W280" i="19"/>
  <c r="E158" i="20" l="1"/>
  <c r="F159" i="20" s="1"/>
  <c r="X280" i="19"/>
  <c r="I158" i="20"/>
  <c r="G159" i="20" l="1"/>
  <c r="H159" i="20" s="1"/>
  <c r="S159" i="20" s="1"/>
  <c r="T159" i="20" s="1"/>
  <c r="J158" i="20"/>
  <c r="L158" i="20" s="1"/>
  <c r="K158" i="20"/>
  <c r="D279" i="19"/>
  <c r="E159" i="20" l="1"/>
  <c r="F160" i="20" s="1"/>
  <c r="R279" i="19"/>
  <c r="I159" i="20"/>
  <c r="AI278" i="19"/>
  <c r="V279" i="19"/>
  <c r="W279" i="19"/>
  <c r="G160" i="20" l="1"/>
  <c r="H160" i="20" s="1"/>
  <c r="I160" i="20" s="1"/>
  <c r="X279" i="19"/>
  <c r="J159" i="20"/>
  <c r="L159" i="20" s="1"/>
  <c r="K159" i="20"/>
  <c r="K160" i="20" l="1"/>
  <c r="J160" i="20"/>
  <c r="L160" i="20" s="1"/>
  <c r="S160" i="20"/>
  <c r="T160" i="20" s="1"/>
  <c r="E160" i="20"/>
  <c r="D278" i="19"/>
  <c r="R278" i="19" l="1"/>
  <c r="G161" i="20"/>
  <c r="F161" i="20"/>
  <c r="AI277" i="19"/>
  <c r="W278" i="19"/>
  <c r="V278" i="19"/>
  <c r="X278" i="19" l="1"/>
  <c r="H161" i="20"/>
  <c r="S161" i="20" s="1"/>
  <c r="T161" i="20" s="1"/>
  <c r="I161" i="20" l="1"/>
  <c r="E161" i="20"/>
  <c r="D277" i="19"/>
  <c r="R277" i="19" s="1"/>
  <c r="V277" i="19"/>
  <c r="W277" i="19"/>
  <c r="X277" i="19" l="1"/>
  <c r="F162" i="20"/>
  <c r="G162" i="20"/>
  <c r="K161" i="20"/>
  <c r="J161" i="20"/>
  <c r="L161" i="20" s="1"/>
  <c r="AI276" i="19"/>
  <c r="H162" i="20" l="1"/>
  <c r="S162" i="20" s="1"/>
  <c r="T162" i="20" s="1"/>
  <c r="E162" i="20" l="1"/>
  <c r="I162" i="20"/>
  <c r="D276" i="19"/>
  <c r="R276" i="19" s="1"/>
  <c r="V276" i="19"/>
  <c r="W276" i="19"/>
  <c r="X276" i="19" l="1"/>
  <c r="F163" i="20"/>
  <c r="G163" i="20"/>
  <c r="H163" i="20" s="1"/>
  <c r="K162" i="20"/>
  <c r="J162" i="20"/>
  <c r="L162" i="20" s="1"/>
  <c r="AI275" i="19"/>
  <c r="I163" i="20" l="1"/>
  <c r="S163" i="20"/>
  <c r="T163" i="20" s="1"/>
  <c r="E163" i="20"/>
  <c r="G164" i="20" l="1"/>
  <c r="F164" i="20"/>
  <c r="K163" i="20"/>
  <c r="J163" i="20"/>
  <c r="L163" i="20" s="1"/>
  <c r="D275" i="19"/>
  <c r="R275" i="19" s="1"/>
  <c r="V275" i="19"/>
  <c r="W275" i="19"/>
  <c r="X275" i="19" l="1"/>
  <c r="H164" i="20"/>
  <c r="I164" i="20" s="1"/>
  <c r="AI274" i="19"/>
  <c r="K164" i="20" l="1"/>
  <c r="J164" i="20"/>
  <c r="L164" i="20" s="1"/>
  <c r="S164" i="20"/>
  <c r="T164" i="20" s="1"/>
  <c r="E164" i="20"/>
  <c r="G165" i="20" l="1"/>
  <c r="F165" i="20"/>
  <c r="D274" i="19"/>
  <c r="R274" i="19" l="1"/>
  <c r="H165" i="20"/>
  <c r="E165" i="20" s="1"/>
  <c r="AI273" i="19"/>
  <c r="W274" i="19"/>
  <c r="V274" i="19"/>
  <c r="X274" i="19" l="1"/>
  <c r="G166" i="20"/>
  <c r="F166" i="20"/>
  <c r="S165" i="20"/>
  <c r="T165" i="20" s="1"/>
  <c r="I165" i="20"/>
  <c r="J165" i="20" l="1"/>
  <c r="L165" i="20" s="1"/>
  <c r="K165" i="20"/>
  <c r="H166" i="20"/>
  <c r="I166" i="20" s="1"/>
  <c r="D273" i="19"/>
  <c r="E166" i="20" l="1"/>
  <c r="G167" i="20" s="1"/>
  <c r="H167" i="20" s="1"/>
  <c r="S166" i="20"/>
  <c r="T166" i="20" s="1"/>
  <c r="R273" i="19"/>
  <c r="K166" i="20"/>
  <c r="J166" i="20"/>
  <c r="L166" i="20" s="1"/>
  <c r="AI272" i="19"/>
  <c r="W273" i="19"/>
  <c r="V273" i="19"/>
  <c r="F167" i="20" l="1"/>
  <c r="I167" i="20" s="1"/>
  <c r="X273" i="19"/>
  <c r="S167" i="20"/>
  <c r="T167" i="20" s="1"/>
  <c r="E167" i="20"/>
  <c r="G168" i="20" l="1"/>
  <c r="F168" i="20"/>
  <c r="K167" i="20"/>
  <c r="J167" i="20"/>
  <c r="L167" i="20" s="1"/>
  <c r="D272" i="19"/>
  <c r="R272" i="19" s="1"/>
  <c r="W272" i="19"/>
  <c r="V272" i="19"/>
  <c r="X272" i="19" l="1"/>
  <c r="H168" i="20"/>
  <c r="S168" i="20" s="1"/>
  <c r="T168" i="20" s="1"/>
  <c r="AI271" i="19"/>
  <c r="E168" i="20" l="1"/>
  <c r="F169" i="20" s="1"/>
  <c r="I168" i="20"/>
  <c r="G169" i="20" l="1"/>
  <c r="H169" i="20" s="1"/>
  <c r="S169" i="20" s="1"/>
  <c r="T169" i="20" s="1"/>
  <c r="K168" i="20"/>
  <c r="J168" i="20"/>
  <c r="L168" i="20" s="1"/>
  <c r="D271" i="19"/>
  <c r="R271" i="19" l="1"/>
  <c r="E169" i="20"/>
  <c r="I169" i="20"/>
  <c r="AI270" i="19"/>
  <c r="V271" i="19"/>
  <c r="W271" i="19"/>
  <c r="X271" i="19" l="1"/>
  <c r="K169" i="20"/>
  <c r="J169" i="20"/>
  <c r="L169" i="20" s="1"/>
  <c r="G170" i="20"/>
  <c r="F170" i="20"/>
  <c r="H170" i="20" l="1"/>
  <c r="E170" i="20" s="1"/>
  <c r="D270" i="19"/>
  <c r="S170" i="20" l="1"/>
  <c r="T170" i="20" s="1"/>
  <c r="F171" i="20"/>
  <c r="G171" i="20"/>
  <c r="I170" i="20"/>
  <c r="R270" i="19"/>
  <c r="AI269" i="19"/>
  <c r="W270" i="19"/>
  <c r="V270" i="19"/>
  <c r="X270" i="19" l="1"/>
  <c r="K170" i="20"/>
  <c r="J170" i="20"/>
  <c r="L170" i="20" s="1"/>
  <c r="H171" i="20"/>
  <c r="S171" i="20" s="1"/>
  <c r="T171" i="20" s="1"/>
  <c r="I171" i="20" l="1"/>
  <c r="E171" i="20"/>
  <c r="D269" i="19"/>
  <c r="R269" i="19" s="1"/>
  <c r="W269" i="19"/>
  <c r="V269" i="19"/>
  <c r="X269" i="19" l="1"/>
  <c r="G172" i="20"/>
  <c r="F172" i="20"/>
  <c r="K171" i="20"/>
  <c r="J171" i="20"/>
  <c r="L171" i="20" s="1"/>
  <c r="AI268" i="19"/>
  <c r="H172" i="20" l="1"/>
  <c r="S172" i="20" s="1"/>
  <c r="T172" i="20" s="1"/>
  <c r="E172" i="20" l="1"/>
  <c r="F173" i="20" s="1"/>
  <c r="I172" i="20"/>
  <c r="D268" i="19"/>
  <c r="G173" i="20" l="1"/>
  <c r="H173" i="20" s="1"/>
  <c r="S173" i="20" s="1"/>
  <c r="T173" i="20" s="1"/>
  <c r="K172" i="20"/>
  <c r="J172" i="20"/>
  <c r="L172" i="20" s="1"/>
  <c r="R268" i="19"/>
  <c r="AI267" i="19"/>
  <c r="V268" i="19"/>
  <c r="W268" i="19"/>
  <c r="E173" i="20" l="1"/>
  <c r="F174" i="20" s="1"/>
  <c r="I173" i="20"/>
  <c r="J173" i="20" s="1"/>
  <c r="L173" i="20" s="1"/>
  <c r="X268" i="19"/>
  <c r="K173" i="20" l="1"/>
  <c r="G174" i="20"/>
  <c r="H174" i="20" s="1"/>
  <c r="S174" i="20" s="1"/>
  <c r="T174" i="20" s="1"/>
  <c r="D267" i="19"/>
  <c r="I174" i="20" l="1"/>
  <c r="K174" i="20" s="1"/>
  <c r="E174" i="20"/>
  <c r="F175" i="20" s="1"/>
  <c r="R267" i="19"/>
  <c r="AI266" i="19"/>
  <c r="V267" i="19"/>
  <c r="W267" i="19"/>
  <c r="G175" i="20" l="1"/>
  <c r="H175" i="20" s="1"/>
  <c r="J174" i="20"/>
  <c r="L174" i="20" s="1"/>
  <c r="X267" i="19"/>
  <c r="I175" i="20" l="1"/>
  <c r="K175" i="20" s="1"/>
  <c r="S175" i="20"/>
  <c r="T175" i="20" s="1"/>
  <c r="E175" i="20"/>
  <c r="F176" i="20" s="1"/>
  <c r="D266" i="19"/>
  <c r="J175" i="20" l="1"/>
  <c r="L175" i="20" s="1"/>
  <c r="G176" i="20"/>
  <c r="H176" i="20" s="1"/>
  <c r="S176" i="20" s="1"/>
  <c r="T176" i="20" s="1"/>
  <c r="R266" i="19"/>
  <c r="AI265" i="19"/>
  <c r="W266" i="19"/>
  <c r="V266" i="19"/>
  <c r="X266" i="19" l="1"/>
  <c r="E176" i="20"/>
  <c r="I176" i="20"/>
  <c r="G177" i="20" l="1"/>
  <c r="F177" i="20"/>
  <c r="J176" i="20"/>
  <c r="L176" i="20" s="1"/>
  <c r="K176" i="20"/>
  <c r="D265" i="19"/>
  <c r="R265" i="19" l="1"/>
  <c r="H177" i="20"/>
  <c r="I177" i="20" s="1"/>
  <c r="AI264" i="19"/>
  <c r="W265" i="19"/>
  <c r="V265" i="19"/>
  <c r="E177" i="20" l="1"/>
  <c r="G178" i="20" s="1"/>
  <c r="X265" i="19"/>
  <c r="K177" i="20"/>
  <c r="J177" i="20"/>
  <c r="L177" i="20" s="1"/>
  <c r="S177" i="20"/>
  <c r="T177" i="20" s="1"/>
  <c r="F178" i="20" l="1"/>
  <c r="H178" i="20"/>
  <c r="S178" i="20" s="1"/>
  <c r="T178" i="20" s="1"/>
  <c r="D264" i="19"/>
  <c r="E178" i="20" l="1"/>
  <c r="I178" i="20"/>
  <c r="R264" i="19"/>
  <c r="AI263" i="19"/>
  <c r="W264" i="19"/>
  <c r="V264" i="19"/>
  <c r="X264" i="19" l="1"/>
  <c r="K178" i="20"/>
  <c r="J178" i="20"/>
  <c r="L178" i="20" s="1"/>
  <c r="F179" i="20"/>
  <c r="G179" i="20"/>
  <c r="H179" i="20" s="1"/>
  <c r="S179" i="20" l="1"/>
  <c r="T179" i="20" s="1"/>
  <c r="E179" i="20"/>
  <c r="I179" i="20"/>
  <c r="D263" i="19"/>
  <c r="R263" i="19" l="1"/>
  <c r="K179" i="20"/>
  <c r="J179" i="20"/>
  <c r="L179" i="20" s="1"/>
  <c r="F180" i="20"/>
  <c r="G180" i="20"/>
  <c r="H180" i="20" s="1"/>
  <c r="AI262" i="19"/>
  <c r="V263" i="19"/>
  <c r="W263" i="19"/>
  <c r="X263" i="19" l="1"/>
  <c r="S180" i="20"/>
  <c r="T180" i="20" s="1"/>
  <c r="I180" i="20"/>
  <c r="E180" i="20"/>
  <c r="G181" i="20" l="1"/>
  <c r="F181" i="20"/>
  <c r="J180" i="20"/>
  <c r="L180" i="20" s="1"/>
  <c r="K180" i="20"/>
  <c r="D262" i="19"/>
  <c r="R262" i="19" s="1"/>
  <c r="V262" i="19"/>
  <c r="W262" i="19"/>
  <c r="X262" i="19" l="1"/>
  <c r="H181" i="20"/>
  <c r="I181" i="20" s="1"/>
  <c r="AI261" i="19"/>
  <c r="K181" i="20" l="1"/>
  <c r="J181" i="20"/>
  <c r="L181" i="20" s="1"/>
  <c r="S181" i="20"/>
  <c r="T181" i="20" s="1"/>
  <c r="E181" i="20"/>
  <c r="G182" i="20" l="1"/>
  <c r="F182" i="20"/>
  <c r="D261" i="19"/>
  <c r="R261" i="19" l="1"/>
  <c r="H182" i="20"/>
  <c r="I182" i="20" s="1"/>
  <c r="AI260" i="19"/>
  <c r="W261" i="19"/>
  <c r="V261" i="19"/>
  <c r="X261" i="19" l="1"/>
  <c r="K182" i="20"/>
  <c r="J182" i="20"/>
  <c r="L182" i="20" s="1"/>
  <c r="E182" i="20"/>
  <c r="S182" i="20"/>
  <c r="T182" i="20" s="1"/>
  <c r="F183" i="20" l="1"/>
  <c r="G183" i="20"/>
  <c r="H183" i="20" s="1"/>
  <c r="D260" i="19"/>
  <c r="S183" i="20" l="1"/>
  <c r="T183" i="20" s="1"/>
  <c r="I183" i="20"/>
  <c r="R260" i="19"/>
  <c r="E183" i="20"/>
  <c r="AI259" i="19"/>
  <c r="V260" i="19"/>
  <c r="W260" i="19"/>
  <c r="X260" i="19" l="1"/>
  <c r="F184" i="20"/>
  <c r="G184" i="20"/>
  <c r="J183" i="20"/>
  <c r="L183" i="20" s="1"/>
  <c r="K183" i="20"/>
  <c r="H184" i="20" l="1"/>
  <c r="E184" i="20" s="1"/>
  <c r="D259" i="19"/>
  <c r="S184" i="20" l="1"/>
  <c r="T184" i="20" s="1"/>
  <c r="G185" i="20"/>
  <c r="F185" i="20"/>
  <c r="R259" i="19"/>
  <c r="I184" i="20"/>
  <c r="AI258" i="19"/>
  <c r="V259" i="19"/>
  <c r="W259" i="19"/>
  <c r="X259" i="19" l="1"/>
  <c r="K184" i="20"/>
  <c r="J184" i="20"/>
  <c r="L184" i="20" s="1"/>
  <c r="H185" i="20"/>
  <c r="I185" i="20" s="1"/>
  <c r="E185" i="20" l="1"/>
  <c r="G186" i="20" s="1"/>
  <c r="J185" i="20"/>
  <c r="L185" i="20" s="1"/>
  <c r="K185" i="20"/>
  <c r="S185" i="20"/>
  <c r="T185" i="20" s="1"/>
  <c r="D258" i="19"/>
  <c r="R258" i="19" s="1"/>
  <c r="V258" i="19"/>
  <c r="W258" i="19"/>
  <c r="F186" i="20" l="1"/>
  <c r="X258" i="19"/>
  <c r="H186" i="20"/>
  <c r="AI257" i="19"/>
  <c r="I186" i="20" l="1"/>
  <c r="K186" i="20" s="1"/>
  <c r="E186" i="20"/>
  <c r="G187" i="20" s="1"/>
  <c r="S186" i="20"/>
  <c r="T186" i="20" s="1"/>
  <c r="J186" i="20" l="1"/>
  <c r="L186" i="20" s="1"/>
  <c r="F187" i="20"/>
  <c r="H187" i="20"/>
  <c r="E187" i="20" s="1"/>
  <c r="D257" i="19"/>
  <c r="I187" i="20" l="1"/>
  <c r="K187" i="20" s="1"/>
  <c r="F188" i="20"/>
  <c r="G188" i="20"/>
  <c r="S187" i="20"/>
  <c r="T187" i="20" s="1"/>
  <c r="R257" i="19"/>
  <c r="AI256" i="19"/>
  <c r="V257" i="19"/>
  <c r="W257" i="19"/>
  <c r="J187" i="20" l="1"/>
  <c r="L187" i="20" s="1"/>
  <c r="X257" i="19"/>
  <c r="H188" i="20"/>
  <c r="S188" i="20" s="1"/>
  <c r="T188" i="20" s="1"/>
  <c r="E188" i="20" l="1"/>
  <c r="F189" i="20" s="1"/>
  <c r="I188" i="20"/>
  <c r="J188" i="20" s="1"/>
  <c r="L188" i="20" s="1"/>
  <c r="D256" i="19"/>
  <c r="G189" i="20" l="1"/>
  <c r="H189" i="20" s="1"/>
  <c r="E189" i="20" s="1"/>
  <c r="K188" i="20"/>
  <c r="R256" i="19"/>
  <c r="AI255" i="19"/>
  <c r="W256" i="19"/>
  <c r="V256" i="19"/>
  <c r="S189" i="20" l="1"/>
  <c r="T189" i="20" s="1"/>
  <c r="I189" i="20"/>
  <c r="J189" i="20" s="1"/>
  <c r="L189" i="20" s="1"/>
  <c r="X256" i="19"/>
  <c r="G190" i="20"/>
  <c r="F190" i="20"/>
  <c r="K189" i="20" l="1"/>
  <c r="H190" i="20"/>
  <c r="I190" i="20" s="1"/>
  <c r="D255" i="19"/>
  <c r="R255" i="19" s="1"/>
  <c r="W255" i="19"/>
  <c r="V255" i="19"/>
  <c r="E190" i="20" l="1"/>
  <c r="G191" i="20" s="1"/>
  <c r="S190" i="20"/>
  <c r="T190" i="20" s="1"/>
  <c r="X255" i="19"/>
  <c r="K190" i="20"/>
  <c r="J190" i="20"/>
  <c r="L190" i="20" s="1"/>
  <c r="AI254" i="19"/>
  <c r="F191" i="20" l="1"/>
  <c r="H191" i="20"/>
  <c r="E191" i="20" s="1"/>
  <c r="S191" i="20" l="1"/>
  <c r="T191" i="20" s="1"/>
  <c r="F192" i="20"/>
  <c r="G192" i="20"/>
  <c r="I191" i="20"/>
  <c r="D254" i="19"/>
  <c r="J191" i="20" l="1"/>
  <c r="L191" i="20" s="1"/>
  <c r="K191" i="20"/>
  <c r="R254" i="19"/>
  <c r="H192" i="20"/>
  <c r="E192" i="20" s="1"/>
  <c r="AI253" i="19"/>
  <c r="W254" i="19"/>
  <c r="V254" i="19"/>
  <c r="X254" i="19" l="1"/>
  <c r="S192" i="20"/>
  <c r="T192" i="20" s="1"/>
  <c r="F193" i="20"/>
  <c r="G193" i="20"/>
  <c r="H193" i="20" s="1"/>
  <c r="I192" i="20"/>
  <c r="K192" i="20" l="1"/>
  <c r="J192" i="20"/>
  <c r="L192" i="20" s="1"/>
  <c r="I193" i="20"/>
  <c r="E193" i="20"/>
  <c r="S193" i="20"/>
  <c r="T193" i="20" s="1"/>
  <c r="D253" i="19"/>
  <c r="J193" i="20" l="1"/>
  <c r="L193" i="20" s="1"/>
  <c r="K193" i="20"/>
  <c r="R253" i="19"/>
  <c r="G194" i="20"/>
  <c r="H194" i="20" s="1"/>
  <c r="F194" i="20"/>
  <c r="AI252" i="19"/>
  <c r="W253" i="19"/>
  <c r="V253" i="19"/>
  <c r="X253" i="19" l="1"/>
  <c r="I194" i="20"/>
  <c r="S194" i="20"/>
  <c r="T194" i="20" s="1"/>
  <c r="E194" i="20"/>
  <c r="F195" i="20" l="1"/>
  <c r="G195" i="20"/>
  <c r="J194" i="20"/>
  <c r="L194" i="20" s="1"/>
  <c r="K194" i="20"/>
  <c r="D252" i="19"/>
  <c r="R252" i="19" s="1"/>
  <c r="V252" i="19"/>
  <c r="W252" i="19"/>
  <c r="X252" i="19" l="1"/>
  <c r="H195" i="20"/>
  <c r="S195" i="20" s="1"/>
  <c r="T195" i="20" s="1"/>
  <c r="AI251" i="19"/>
  <c r="E195" i="20" l="1"/>
  <c r="I195" i="20"/>
  <c r="J195" i="20" l="1"/>
  <c r="L195" i="20" s="1"/>
  <c r="K195" i="20"/>
  <c r="F196" i="20"/>
  <c r="G196" i="20"/>
  <c r="H196" i="20" s="1"/>
  <c r="D251" i="19"/>
  <c r="R251" i="19" l="1"/>
  <c r="I196" i="20"/>
  <c r="S196" i="20"/>
  <c r="T196" i="20" s="1"/>
  <c r="E196" i="20"/>
  <c r="AI250" i="19"/>
  <c r="W251" i="19"/>
  <c r="V251" i="19"/>
  <c r="X251" i="19" l="1"/>
  <c r="G197" i="20"/>
  <c r="F197" i="20"/>
  <c r="J196" i="20"/>
  <c r="L196" i="20" s="1"/>
  <c r="K196" i="20"/>
  <c r="H197" i="20" l="1"/>
  <c r="S197" i="20" s="1"/>
  <c r="T197" i="20" s="1"/>
  <c r="D250" i="19"/>
  <c r="R250" i="19" s="1"/>
  <c r="W250" i="19"/>
  <c r="V250" i="19"/>
  <c r="I197" i="20" l="1"/>
  <c r="K197" i="20" s="1"/>
  <c r="X250" i="19"/>
  <c r="E197" i="20"/>
  <c r="AI249" i="19"/>
  <c r="J197" i="20" l="1"/>
  <c r="L197" i="20" s="1"/>
  <c r="F198" i="20"/>
  <c r="G198" i="20"/>
  <c r="H198" i="20" l="1"/>
  <c r="S198" i="20" s="1"/>
  <c r="T198" i="20" s="1"/>
  <c r="D249" i="19"/>
  <c r="R249" i="19" s="1"/>
  <c r="V249" i="19"/>
  <c r="W249" i="19"/>
  <c r="X249" i="19" l="1"/>
  <c r="E198" i="20"/>
  <c r="I198" i="20"/>
  <c r="AI248" i="19"/>
  <c r="F199" i="20" l="1"/>
  <c r="G199" i="20"/>
  <c r="K198" i="20"/>
  <c r="J198" i="20"/>
  <c r="L198" i="20" s="1"/>
  <c r="H199" i="20" l="1"/>
  <c r="S199" i="20" s="1"/>
  <c r="T199" i="20" s="1"/>
  <c r="D248" i="19"/>
  <c r="R248" i="19" s="1"/>
  <c r="V248" i="19"/>
  <c r="W248" i="19"/>
  <c r="X248" i="19" l="1"/>
  <c r="E199" i="20"/>
  <c r="I199" i="20"/>
  <c r="AI247" i="19"/>
  <c r="K199" i="20" l="1"/>
  <c r="J199" i="20"/>
  <c r="L199" i="20" s="1"/>
  <c r="F200" i="20"/>
  <c r="G200" i="20"/>
  <c r="H200" i="20" l="1"/>
  <c r="S200" i="20" s="1"/>
  <c r="T200" i="20" s="1"/>
  <c r="D247" i="19"/>
  <c r="R247" i="19" l="1"/>
  <c r="E200" i="20"/>
  <c r="I200" i="20"/>
  <c r="AI246" i="19"/>
  <c r="V247" i="19"/>
  <c r="W247" i="19"/>
  <c r="X247" i="19" l="1"/>
  <c r="K200" i="20"/>
  <c r="J200" i="20"/>
  <c r="L200" i="20" s="1"/>
  <c r="F201" i="20"/>
  <c r="G201" i="20"/>
  <c r="H201" i="20" l="1"/>
  <c r="S201" i="20" s="1"/>
  <c r="T201" i="20" s="1"/>
  <c r="D246" i="19"/>
  <c r="R246" i="19" s="1"/>
  <c r="W246" i="19"/>
  <c r="V246" i="19"/>
  <c r="E201" i="20" l="1"/>
  <c r="F202" i="20" s="1"/>
  <c r="I201" i="20"/>
  <c r="K201" i="20" s="1"/>
  <c r="X246" i="19"/>
  <c r="AI245" i="19"/>
  <c r="J201" i="20" l="1"/>
  <c r="L201" i="20" s="1"/>
  <c r="G202" i="20"/>
  <c r="H202" i="20" s="1"/>
  <c r="E202" i="20" s="1"/>
  <c r="F203" i="20" s="1"/>
  <c r="S202" i="20" l="1"/>
  <c r="T202" i="20" s="1"/>
  <c r="G203" i="20"/>
  <c r="H203" i="20" s="1"/>
  <c r="I203" i="20" s="1"/>
  <c r="I202" i="20"/>
  <c r="K202" i="20" s="1"/>
  <c r="D245" i="19"/>
  <c r="J202" i="20" l="1"/>
  <c r="L202" i="20" s="1"/>
  <c r="K203" i="20"/>
  <c r="J203" i="20"/>
  <c r="L203" i="20" s="1"/>
  <c r="S203" i="20"/>
  <c r="T203" i="20" s="1"/>
  <c r="E203" i="20"/>
  <c r="R245" i="19"/>
  <c r="AI244" i="19"/>
  <c r="W245" i="19"/>
  <c r="V245" i="19"/>
  <c r="X245" i="19" l="1"/>
  <c r="G204" i="20"/>
  <c r="F204" i="20"/>
  <c r="H204" i="20" l="1"/>
  <c r="E204" i="20" s="1"/>
  <c r="D244" i="19"/>
  <c r="S204" i="20" l="1"/>
  <c r="T204" i="20" s="1"/>
  <c r="F205" i="20"/>
  <c r="G205" i="20"/>
  <c r="R244" i="19"/>
  <c r="I204" i="20"/>
  <c r="AI243" i="19"/>
  <c r="W244" i="19"/>
  <c r="V244" i="19"/>
  <c r="X244" i="19" l="1"/>
  <c r="K204" i="20"/>
  <c r="J204" i="20"/>
  <c r="L204" i="20" s="1"/>
  <c r="H205" i="20"/>
  <c r="S205" i="20" s="1"/>
  <c r="T205" i="20" s="1"/>
  <c r="E205" i="20" l="1"/>
  <c r="I205" i="20"/>
  <c r="D243" i="19"/>
  <c r="R243" i="19" s="1"/>
  <c r="W243" i="19"/>
  <c r="V243" i="19"/>
  <c r="X243" i="19" l="1"/>
  <c r="G206" i="20"/>
  <c r="F206" i="20"/>
  <c r="K205" i="20"/>
  <c r="J205" i="20"/>
  <c r="L205" i="20" s="1"/>
  <c r="AI242" i="19"/>
  <c r="H206" i="20" l="1"/>
  <c r="E206" i="20" s="1"/>
  <c r="G207" i="20" l="1"/>
  <c r="F207" i="20"/>
  <c r="S206" i="20"/>
  <c r="T206" i="20" s="1"/>
  <c r="I206" i="20"/>
  <c r="D242" i="19"/>
  <c r="R242" i="19" s="1"/>
  <c r="W242" i="19"/>
  <c r="V242" i="19"/>
  <c r="X242" i="19" l="1"/>
  <c r="K206" i="20"/>
  <c r="J206" i="20"/>
  <c r="L206" i="20" s="1"/>
  <c r="H207" i="20"/>
  <c r="E207" i="20" s="1"/>
  <c r="AI241" i="19"/>
  <c r="I207" i="20" l="1"/>
  <c r="K207" i="20" s="1"/>
  <c r="G208" i="20"/>
  <c r="F208" i="20"/>
  <c r="S207" i="20"/>
  <c r="T207" i="20" s="1"/>
  <c r="J207" i="20" l="1"/>
  <c r="L207" i="20" s="1"/>
  <c r="H208" i="20"/>
  <c r="S208" i="20" s="1"/>
  <c r="T208" i="20" s="1"/>
  <c r="D241" i="19"/>
  <c r="E208" i="20" l="1"/>
  <c r="R241" i="19"/>
  <c r="I208" i="20"/>
  <c r="AI240" i="19"/>
  <c r="W241" i="19"/>
  <c r="V241" i="19"/>
  <c r="X241" i="19" l="1"/>
  <c r="J208" i="20"/>
  <c r="L208" i="20" s="1"/>
  <c r="K208" i="20"/>
  <c r="G209" i="20"/>
  <c r="F209" i="20"/>
  <c r="H209" i="20" l="1"/>
  <c r="E209" i="20" s="1"/>
  <c r="D240" i="19"/>
  <c r="R240" i="19" s="1"/>
  <c r="V240" i="19"/>
  <c r="W240" i="19"/>
  <c r="X240" i="19" l="1"/>
  <c r="G210" i="20"/>
  <c r="F210" i="20"/>
  <c r="I209" i="20"/>
  <c r="S209" i="20"/>
  <c r="T209" i="20" s="1"/>
  <c r="AI239" i="19"/>
  <c r="K209" i="20" l="1"/>
  <c r="J209" i="20"/>
  <c r="L209" i="20" s="1"/>
  <c r="H210" i="20"/>
  <c r="I210" i="20" s="1"/>
  <c r="E210" i="20" l="1"/>
  <c r="F211" i="20" s="1"/>
  <c r="S210" i="20"/>
  <c r="T210" i="20" s="1"/>
  <c r="K210" i="20"/>
  <c r="J210" i="20"/>
  <c r="L210" i="20" s="1"/>
  <c r="D239" i="19"/>
  <c r="R239" i="19" s="1"/>
  <c r="V239" i="19"/>
  <c r="W239" i="19"/>
  <c r="G211" i="20" l="1"/>
  <c r="H211" i="20" s="1"/>
  <c r="S211" i="20" s="1"/>
  <c r="T211" i="20" s="1"/>
  <c r="X239" i="19"/>
  <c r="AI238" i="19"/>
  <c r="E211" i="20" l="1"/>
  <c r="G212" i="20" s="1"/>
  <c r="I211" i="20"/>
  <c r="K211" i="20" s="1"/>
  <c r="F212" i="20" l="1"/>
  <c r="J211" i="20"/>
  <c r="L211" i="20" s="1"/>
  <c r="H212" i="20"/>
  <c r="S212" i="20" s="1"/>
  <c r="T212" i="20" s="1"/>
  <c r="D238" i="19"/>
  <c r="R238" i="19" s="1"/>
  <c r="W238" i="19"/>
  <c r="V238" i="19"/>
  <c r="X238" i="19" l="1"/>
  <c r="I212" i="20"/>
  <c r="E212" i="20"/>
  <c r="AI237" i="19"/>
  <c r="G213" i="20" l="1"/>
  <c r="H213" i="20" s="1"/>
  <c r="F213" i="20"/>
  <c r="K212" i="20"/>
  <c r="J212" i="20"/>
  <c r="L212" i="20" s="1"/>
  <c r="I213" i="20" l="1"/>
  <c r="S213" i="20"/>
  <c r="T213" i="20" s="1"/>
  <c r="E213" i="20"/>
  <c r="D237" i="19"/>
  <c r="R237" i="19" l="1"/>
  <c r="G214" i="20"/>
  <c r="F214" i="20"/>
  <c r="K213" i="20"/>
  <c r="J213" i="20"/>
  <c r="L213" i="20" s="1"/>
  <c r="AI236" i="19"/>
  <c r="W237" i="19"/>
  <c r="V237" i="19"/>
  <c r="X237" i="19" l="1"/>
  <c r="H214" i="20"/>
  <c r="E214" i="20" s="1"/>
  <c r="S214" i="20" l="1"/>
  <c r="T214" i="20" s="1"/>
  <c r="F215" i="20"/>
  <c r="G215" i="20"/>
  <c r="I214" i="20"/>
  <c r="D236" i="19"/>
  <c r="R236" i="19" s="1"/>
  <c r="W236" i="19"/>
  <c r="V236" i="19"/>
  <c r="X236" i="19" l="1"/>
  <c r="K214" i="20"/>
  <c r="J214" i="20"/>
  <c r="L214" i="20" s="1"/>
  <c r="H215" i="20"/>
  <c r="I215" i="20" s="1"/>
  <c r="AI235" i="19"/>
  <c r="K215" i="20" l="1"/>
  <c r="J215" i="20"/>
  <c r="L215" i="20" s="1"/>
  <c r="E215" i="20"/>
  <c r="S215" i="20"/>
  <c r="T215" i="20" s="1"/>
  <c r="G216" i="20" l="1"/>
  <c r="F216" i="20"/>
  <c r="D235" i="19"/>
  <c r="H216" i="20" l="1"/>
  <c r="S216" i="20" s="1"/>
  <c r="T216" i="20" s="1"/>
  <c r="R235" i="19"/>
  <c r="AI234" i="19"/>
  <c r="W235" i="19"/>
  <c r="V235" i="19"/>
  <c r="X235" i="19" l="1"/>
  <c r="I216" i="20"/>
  <c r="E216" i="20"/>
  <c r="F217" i="20" l="1"/>
  <c r="G217" i="20"/>
  <c r="J216" i="20"/>
  <c r="L216" i="20" s="1"/>
  <c r="K216" i="20"/>
  <c r="D234" i="19"/>
  <c r="R234" i="19" l="1"/>
  <c r="H217" i="20"/>
  <c r="S217" i="20" s="1"/>
  <c r="T217" i="20" s="1"/>
  <c r="AI233" i="19"/>
  <c r="V234" i="19"/>
  <c r="W234" i="19"/>
  <c r="X234" i="19" l="1"/>
  <c r="I217" i="20"/>
  <c r="E217" i="20"/>
  <c r="K217" i="20" l="1"/>
  <c r="J217" i="20"/>
  <c r="L217" i="20" s="1"/>
  <c r="G218" i="20"/>
  <c r="F218" i="20"/>
  <c r="D233" i="19"/>
  <c r="H218" i="20" l="1"/>
  <c r="S218" i="20" s="1"/>
  <c r="T218" i="20" s="1"/>
  <c r="R233" i="19"/>
  <c r="AI232" i="19"/>
  <c r="W233" i="19"/>
  <c r="V233" i="19"/>
  <c r="E218" i="20" l="1"/>
  <c r="F219" i="20" s="1"/>
  <c r="X233" i="19"/>
  <c r="I218" i="20"/>
  <c r="G219" i="20" l="1"/>
  <c r="H219" i="20" s="1"/>
  <c r="K218" i="20"/>
  <c r="J218" i="20"/>
  <c r="L218" i="20" s="1"/>
  <c r="D232" i="19"/>
  <c r="E219" i="20" l="1"/>
  <c r="F220" i="20" s="1"/>
  <c r="S219" i="20"/>
  <c r="T219" i="20" s="1"/>
  <c r="I219" i="20"/>
  <c r="K219" i="20" s="1"/>
  <c r="R232" i="19"/>
  <c r="AI231" i="19"/>
  <c r="W232" i="19"/>
  <c r="V232" i="19"/>
  <c r="J219" i="20" l="1"/>
  <c r="L219" i="20" s="1"/>
  <c r="G220" i="20"/>
  <c r="H220" i="20" s="1"/>
  <c r="X232" i="19"/>
  <c r="S220" i="20" l="1"/>
  <c r="T220" i="20" s="1"/>
  <c r="I220" i="20"/>
  <c r="J220" i="20" s="1"/>
  <c r="L220" i="20" s="1"/>
  <c r="E220" i="20"/>
  <c r="G221" i="20" s="1"/>
  <c r="D231" i="19"/>
  <c r="R231" i="19" s="1"/>
  <c r="V231" i="19"/>
  <c r="W231" i="19"/>
  <c r="F221" i="20" l="1"/>
  <c r="H221" i="20"/>
  <c r="S221" i="20" s="1"/>
  <c r="T221" i="20" s="1"/>
  <c r="K220" i="20"/>
  <c r="X231" i="19"/>
  <c r="AI230" i="19"/>
  <c r="I221" i="20" l="1"/>
  <c r="J221" i="20" s="1"/>
  <c r="L221" i="20" s="1"/>
  <c r="E221" i="20"/>
  <c r="G222" i="20" s="1"/>
  <c r="F222" i="20" l="1"/>
  <c r="K221" i="20"/>
  <c r="H222" i="20"/>
  <c r="S222" i="20" s="1"/>
  <c r="T222" i="20" s="1"/>
  <c r="D230" i="19"/>
  <c r="R230" i="19" l="1"/>
  <c r="I222" i="20"/>
  <c r="E222" i="20"/>
  <c r="AI229" i="19"/>
  <c r="V230" i="19"/>
  <c r="W230" i="19"/>
  <c r="X230" i="19" l="1"/>
  <c r="G223" i="20"/>
  <c r="F223" i="20"/>
  <c r="K222" i="20"/>
  <c r="J222" i="20"/>
  <c r="L222" i="20" s="1"/>
  <c r="H223" i="20" l="1"/>
  <c r="S223" i="20" s="1"/>
  <c r="T223" i="20" s="1"/>
  <c r="D229" i="19"/>
  <c r="R229" i="19" s="1"/>
  <c r="W229" i="19"/>
  <c r="V229" i="19"/>
  <c r="X229" i="19" l="1"/>
  <c r="E223" i="20"/>
  <c r="I223" i="20"/>
  <c r="AI228" i="19"/>
  <c r="G224" i="20" l="1"/>
  <c r="F224" i="20"/>
  <c r="K223" i="20"/>
  <c r="J223" i="20"/>
  <c r="L223" i="20" s="1"/>
  <c r="H224" i="20" l="1"/>
  <c r="E224" i="20" s="1"/>
  <c r="D228" i="19"/>
  <c r="F225" i="20" l="1"/>
  <c r="G225" i="20"/>
  <c r="R228" i="19"/>
  <c r="I224" i="20"/>
  <c r="S224" i="20"/>
  <c r="T224" i="20" s="1"/>
  <c r="AI227" i="19"/>
  <c r="V228" i="19"/>
  <c r="W228" i="19"/>
  <c r="X228" i="19" l="1"/>
  <c r="K224" i="20"/>
  <c r="J224" i="20"/>
  <c r="L224" i="20" s="1"/>
  <c r="H225" i="20"/>
  <c r="I225" i="20" s="1"/>
  <c r="K225" i="20" l="1"/>
  <c r="J225" i="20"/>
  <c r="L225" i="20" s="1"/>
  <c r="S225" i="20"/>
  <c r="T225" i="20" s="1"/>
  <c r="E225" i="20"/>
  <c r="D227" i="19"/>
  <c r="R227" i="19" s="1"/>
  <c r="W227" i="19"/>
  <c r="V227" i="19"/>
  <c r="X227" i="19" l="1"/>
  <c r="F226" i="20"/>
  <c r="G226" i="20"/>
  <c r="H226" i="20" s="1"/>
  <c r="E226" i="20" s="1"/>
  <c r="AI226" i="19"/>
  <c r="I226" i="20" l="1"/>
  <c r="K226" i="20" s="1"/>
  <c r="G227" i="20"/>
  <c r="F227" i="20"/>
  <c r="S226" i="20"/>
  <c r="T226" i="20" s="1"/>
  <c r="J226" i="20" l="1"/>
  <c r="L226" i="20" s="1"/>
  <c r="H227" i="20"/>
  <c r="S227" i="20" s="1"/>
  <c r="T227" i="20" s="1"/>
  <c r="D226" i="19"/>
  <c r="I227" i="20" l="1"/>
  <c r="R226" i="19"/>
  <c r="E227" i="20"/>
  <c r="AI225" i="19"/>
  <c r="W226" i="19"/>
  <c r="V226" i="19"/>
  <c r="X226" i="19" l="1"/>
  <c r="F228" i="20"/>
  <c r="G228" i="20"/>
  <c r="J227" i="20"/>
  <c r="L227" i="20" s="1"/>
  <c r="K227" i="20"/>
  <c r="H228" i="20" l="1"/>
  <c r="S228" i="20" s="1"/>
  <c r="T228" i="20" s="1"/>
  <c r="D225" i="19"/>
  <c r="R225" i="19" s="1"/>
  <c r="W225" i="19"/>
  <c r="V225" i="19"/>
  <c r="E228" i="20" l="1"/>
  <c r="G229" i="20" s="1"/>
  <c r="I228" i="20"/>
  <c r="K228" i="20" s="1"/>
  <c r="X225" i="19"/>
  <c r="AI224" i="19"/>
  <c r="F229" i="20" l="1"/>
  <c r="J228" i="20"/>
  <c r="L228" i="20" s="1"/>
  <c r="H229" i="20"/>
  <c r="S229" i="20" s="1"/>
  <c r="T229" i="20" s="1"/>
  <c r="E229" i="20" l="1"/>
  <c r="I229" i="20"/>
  <c r="D224" i="19"/>
  <c r="R224" i="19" s="1"/>
  <c r="W224" i="19"/>
  <c r="V224" i="19"/>
  <c r="X224" i="19" l="1"/>
  <c r="J229" i="20"/>
  <c r="L229" i="20" s="1"/>
  <c r="K229" i="20"/>
  <c r="G230" i="20"/>
  <c r="F230" i="20"/>
  <c r="AI223" i="19"/>
  <c r="H230" i="20" l="1"/>
  <c r="E230" i="20" s="1"/>
  <c r="G231" i="20" l="1"/>
  <c r="F231" i="20"/>
  <c r="I230" i="20"/>
  <c r="S230" i="20"/>
  <c r="T230" i="20" s="1"/>
  <c r="D223" i="19"/>
  <c r="R223" i="19" s="1"/>
  <c r="V223" i="19"/>
  <c r="W223" i="19"/>
  <c r="X223" i="19" l="1"/>
  <c r="K230" i="20"/>
  <c r="J230" i="20"/>
  <c r="L230" i="20" s="1"/>
  <c r="H231" i="20"/>
  <c r="S231" i="20" s="1"/>
  <c r="T231" i="20" s="1"/>
  <c r="AI222" i="19"/>
  <c r="I231" i="20" l="1"/>
  <c r="K231" i="20" s="1"/>
  <c r="E231" i="20"/>
  <c r="J231" i="20" l="1"/>
  <c r="L231" i="20" s="1"/>
  <c r="G232" i="20"/>
  <c r="H232" i="20" s="1"/>
  <c r="F232" i="20"/>
  <c r="D222" i="19"/>
  <c r="R222" i="19" l="1"/>
  <c r="I232" i="20"/>
  <c r="S232" i="20"/>
  <c r="T232" i="20" s="1"/>
  <c r="E232" i="20"/>
  <c r="AI221" i="19"/>
  <c r="W222" i="19"/>
  <c r="V222" i="19"/>
  <c r="X222" i="19" l="1"/>
  <c r="K232" i="20"/>
  <c r="J232" i="20"/>
  <c r="L232" i="20" s="1"/>
  <c r="G233" i="20"/>
  <c r="H233" i="20" s="1"/>
  <c r="E233" i="20" s="1"/>
  <c r="F233" i="20"/>
  <c r="G234" i="20" l="1"/>
  <c r="F234" i="20"/>
  <c r="I233" i="20"/>
  <c r="S233" i="20"/>
  <c r="T233" i="20" s="1"/>
  <c r="D221" i="19"/>
  <c r="K233" i="20" l="1"/>
  <c r="J233" i="20"/>
  <c r="L233" i="20" s="1"/>
  <c r="R221" i="19"/>
  <c r="H234" i="20"/>
  <c r="I234" i="20" s="1"/>
  <c r="AI220" i="19"/>
  <c r="W221" i="19"/>
  <c r="V221" i="19"/>
  <c r="S234" i="20" l="1"/>
  <c r="T234" i="20" s="1"/>
  <c r="E234" i="20"/>
  <c r="F235" i="20" s="1"/>
  <c r="X221" i="19"/>
  <c r="K234" i="20"/>
  <c r="J234" i="20"/>
  <c r="L234" i="20" s="1"/>
  <c r="G235" i="20" l="1"/>
  <c r="H235" i="20" s="1"/>
  <c r="E235" i="20" s="1"/>
  <c r="D220" i="19"/>
  <c r="R220" i="19" s="1"/>
  <c r="W220" i="19"/>
  <c r="V220" i="19"/>
  <c r="X220" i="19" l="1"/>
  <c r="F236" i="20"/>
  <c r="G236" i="20"/>
  <c r="S235" i="20"/>
  <c r="T235" i="20" s="1"/>
  <c r="I235" i="20"/>
  <c r="AI219" i="19"/>
  <c r="K235" i="20" l="1"/>
  <c r="J235" i="20"/>
  <c r="L235" i="20" s="1"/>
  <c r="H236" i="20"/>
  <c r="I236" i="20" s="1"/>
  <c r="J236" i="20" l="1"/>
  <c r="L236" i="20" s="1"/>
  <c r="K236" i="20"/>
  <c r="S236" i="20"/>
  <c r="T236" i="20" s="1"/>
  <c r="E236" i="20"/>
  <c r="D219" i="19"/>
  <c r="R219" i="19" s="1"/>
  <c r="V219" i="19"/>
  <c r="W219" i="19"/>
  <c r="X219" i="19" l="1"/>
  <c r="G237" i="20"/>
  <c r="F237" i="20"/>
  <c r="AI218" i="19"/>
  <c r="F17" i="20" l="1"/>
  <c r="H237" i="20"/>
  <c r="G17" i="20" s="1"/>
  <c r="S237" i="20" l="1"/>
  <c r="T237" i="20" s="1"/>
  <c r="I237" i="20"/>
  <c r="E237" i="20"/>
  <c r="D218" i="19"/>
  <c r="R218" i="19" s="1"/>
  <c r="V218" i="19"/>
  <c r="W218" i="19"/>
  <c r="T238" i="20" l="1"/>
  <c r="U26" i="20" s="1"/>
  <c r="X218" i="19"/>
  <c r="K237" i="20"/>
  <c r="N5" i="20" s="1"/>
  <c r="J237" i="20"/>
  <c r="L237" i="20" s="1"/>
  <c r="F2" i="20"/>
  <c r="AI217" i="19"/>
  <c r="U209" i="20" l="1"/>
  <c r="U145" i="20"/>
  <c r="U109" i="20"/>
  <c r="U61" i="20"/>
  <c r="U234" i="20"/>
  <c r="U221" i="20"/>
  <c r="U205" i="20"/>
  <c r="U190" i="20"/>
  <c r="U169" i="20"/>
  <c r="U144" i="20"/>
  <c r="U108" i="20"/>
  <c r="U60" i="20"/>
  <c r="U224" i="20"/>
  <c r="U193" i="20"/>
  <c r="U147" i="20"/>
  <c r="U207" i="20"/>
  <c r="U139" i="20"/>
  <c r="U55" i="20"/>
  <c r="U231" i="20"/>
  <c r="U219" i="20"/>
  <c r="U203" i="20"/>
  <c r="U186" i="20"/>
  <c r="U163" i="20"/>
  <c r="U135" i="20"/>
  <c r="U97" i="20"/>
  <c r="U49" i="20"/>
  <c r="U115" i="20"/>
  <c r="U223" i="20"/>
  <c r="U103" i="20"/>
  <c r="U230" i="20"/>
  <c r="U217" i="20"/>
  <c r="U202" i="20"/>
  <c r="U185" i="20"/>
  <c r="U162" i="20"/>
  <c r="U133" i="20"/>
  <c r="U96" i="20"/>
  <c r="U48" i="20"/>
  <c r="U174" i="20"/>
  <c r="U67" i="20"/>
  <c r="U222" i="20"/>
  <c r="U187" i="20"/>
  <c r="U229" i="20"/>
  <c r="U183" i="20"/>
  <c r="U91" i="20"/>
  <c r="U215" i="20"/>
  <c r="U199" i="20"/>
  <c r="U181" i="20"/>
  <c r="U159" i="20"/>
  <c r="U127" i="20"/>
  <c r="U85" i="20"/>
  <c r="U33" i="20"/>
  <c r="U232" i="20"/>
  <c r="U210" i="20"/>
  <c r="U111" i="20"/>
  <c r="U236" i="20"/>
  <c r="U168" i="20"/>
  <c r="U216" i="20"/>
  <c r="U161" i="20"/>
  <c r="U132" i="20"/>
  <c r="U228" i="20"/>
  <c r="U214" i="20"/>
  <c r="U198" i="20"/>
  <c r="U180" i="20"/>
  <c r="U157" i="20"/>
  <c r="U123" i="20"/>
  <c r="U84" i="20"/>
  <c r="U72" i="20"/>
  <c r="U192" i="20"/>
  <c r="U171" i="20"/>
  <c r="U237" i="20"/>
  <c r="U220" i="20"/>
  <c r="U200" i="20"/>
  <c r="U34" i="20"/>
  <c r="U227" i="20"/>
  <c r="U226" i="20"/>
  <c r="U212" i="20"/>
  <c r="U197" i="20"/>
  <c r="U179" i="20"/>
  <c r="U156" i="20"/>
  <c r="U121" i="20"/>
  <c r="U79" i="20"/>
  <c r="U149" i="20"/>
  <c r="U233" i="20"/>
  <c r="U173" i="20"/>
  <c r="U191" i="20"/>
  <c r="U204" i="20"/>
  <c r="U235" i="20"/>
  <c r="U225" i="20"/>
  <c r="U211" i="20"/>
  <c r="U195" i="20"/>
  <c r="U175" i="20"/>
  <c r="U151" i="20"/>
  <c r="U120" i="20"/>
  <c r="U73" i="20"/>
  <c r="U167" i="20"/>
  <c r="U155" i="20"/>
  <c r="U142" i="20"/>
  <c r="U131" i="20"/>
  <c r="U119" i="20"/>
  <c r="U107" i="20"/>
  <c r="U95" i="20"/>
  <c r="U83" i="20"/>
  <c r="U71" i="20"/>
  <c r="U58" i="20"/>
  <c r="U47" i="20"/>
  <c r="U32" i="20"/>
  <c r="U178" i="20"/>
  <c r="U165" i="20"/>
  <c r="U154" i="20"/>
  <c r="U143" i="20"/>
  <c r="U130" i="20"/>
  <c r="U118" i="20"/>
  <c r="U106" i="20"/>
  <c r="U94" i="20"/>
  <c r="U82" i="20"/>
  <c r="U70" i="20"/>
  <c r="U59" i="20"/>
  <c r="U46" i="20"/>
  <c r="U27" i="20"/>
  <c r="U213" i="20"/>
  <c r="U201" i="20"/>
  <c r="U189" i="20"/>
  <c r="U177" i="20"/>
  <c r="U166" i="20"/>
  <c r="U153" i="20"/>
  <c r="U141" i="20"/>
  <c r="U129" i="20"/>
  <c r="U117" i="20"/>
  <c r="U105" i="20"/>
  <c r="U93" i="20"/>
  <c r="U81" i="20"/>
  <c r="U69" i="20"/>
  <c r="U57" i="20"/>
  <c r="U45" i="20"/>
  <c r="U25" i="20"/>
  <c r="U188" i="20"/>
  <c r="U176" i="20"/>
  <c r="U164" i="20"/>
  <c r="U152" i="20"/>
  <c r="U140" i="20"/>
  <c r="U128" i="20"/>
  <c r="U116" i="20"/>
  <c r="U104" i="20"/>
  <c r="U92" i="20"/>
  <c r="U80" i="20"/>
  <c r="U68" i="20"/>
  <c r="U56" i="20"/>
  <c r="U44" i="20"/>
  <c r="U24" i="20"/>
  <c r="U43" i="20"/>
  <c r="U19" i="20"/>
  <c r="U150" i="20"/>
  <c r="U138" i="20"/>
  <c r="U126" i="20"/>
  <c r="U114" i="20"/>
  <c r="U102" i="20"/>
  <c r="U90" i="20"/>
  <c r="U78" i="20"/>
  <c r="U66" i="20"/>
  <c r="U54" i="20"/>
  <c r="U41" i="20"/>
  <c r="U22" i="20"/>
  <c r="U137" i="20"/>
  <c r="U125" i="20"/>
  <c r="U113" i="20"/>
  <c r="U100" i="20"/>
  <c r="U89" i="20"/>
  <c r="U77" i="20"/>
  <c r="U65" i="20"/>
  <c r="U53" i="20"/>
  <c r="U39" i="20"/>
  <c r="U208" i="20"/>
  <c r="U196" i="20"/>
  <c r="U184" i="20"/>
  <c r="U172" i="20"/>
  <c r="U160" i="20"/>
  <c r="U148" i="20"/>
  <c r="U136" i="20"/>
  <c r="U124" i="20"/>
  <c r="U112" i="20"/>
  <c r="U101" i="20"/>
  <c r="U88" i="20"/>
  <c r="U76" i="20"/>
  <c r="U64" i="20"/>
  <c r="U52" i="20"/>
  <c r="U36" i="20"/>
  <c r="U99" i="20"/>
  <c r="U87" i="20"/>
  <c r="U75" i="20"/>
  <c r="U63" i="20"/>
  <c r="U50" i="20"/>
  <c r="U35" i="20"/>
  <c r="U218" i="20"/>
  <c r="U206" i="20"/>
  <c r="U194" i="20"/>
  <c r="U182" i="20"/>
  <c r="U170" i="20"/>
  <c r="U158" i="20"/>
  <c r="U146" i="20"/>
  <c r="U134" i="20"/>
  <c r="U122" i="20"/>
  <c r="U110" i="20"/>
  <c r="U98" i="20"/>
  <c r="U86" i="20"/>
  <c r="U74" i="20"/>
  <c r="U62" i="20"/>
  <c r="U51" i="20"/>
  <c r="U37" i="20"/>
  <c r="U23" i="20"/>
  <c r="T19" i="20"/>
  <c r="U31" i="20"/>
  <c r="U238" i="20"/>
  <c r="AB238" i="20" s="1"/>
  <c r="U42" i="20"/>
  <c r="U30" i="20"/>
  <c r="Y238" i="20"/>
  <c r="Y237" i="20" s="1"/>
  <c r="Y236" i="20" s="1"/>
  <c r="Y235" i="20" s="1"/>
  <c r="Y234" i="20" s="1"/>
  <c r="Y233" i="20" s="1"/>
  <c r="Y232" i="20" s="1"/>
  <c r="Y231" i="20" s="1"/>
  <c r="Y230" i="20" s="1"/>
  <c r="Y229" i="20" s="1"/>
  <c r="Y228" i="20" s="1"/>
  <c r="Y227" i="20" s="1"/>
  <c r="Y226" i="20" s="1"/>
  <c r="Y225" i="20" s="1"/>
  <c r="Y224" i="20" s="1"/>
  <c r="Y223" i="20" s="1"/>
  <c r="Y222" i="20" s="1"/>
  <c r="Y221" i="20" s="1"/>
  <c r="Y220" i="20" s="1"/>
  <c r="Y219" i="20" s="1"/>
  <c r="Y218" i="20" s="1"/>
  <c r="Y217" i="20" s="1"/>
  <c r="Y216" i="20" s="1"/>
  <c r="Y215" i="20" s="1"/>
  <c r="Y214" i="20" s="1"/>
  <c r="Y213" i="20" s="1"/>
  <c r="Y212" i="20" s="1"/>
  <c r="Y211" i="20" s="1"/>
  <c r="Y210" i="20" s="1"/>
  <c r="Y209" i="20" s="1"/>
  <c r="Y208" i="20" s="1"/>
  <c r="Y207" i="20" s="1"/>
  <c r="Y206" i="20" s="1"/>
  <c r="Y205" i="20" s="1"/>
  <c r="Y204" i="20" s="1"/>
  <c r="Y203" i="20" s="1"/>
  <c r="Y202" i="20" s="1"/>
  <c r="Y201" i="20" s="1"/>
  <c r="Y200" i="20" s="1"/>
  <c r="Y199" i="20" s="1"/>
  <c r="Y198" i="20" s="1"/>
  <c r="Y197" i="20" s="1"/>
  <c r="Y196" i="20" s="1"/>
  <c r="Y195" i="20" s="1"/>
  <c r="Y194" i="20" s="1"/>
  <c r="Y193" i="20" s="1"/>
  <c r="Y192" i="20" s="1"/>
  <c r="Y191" i="20" s="1"/>
  <c r="Y190" i="20" s="1"/>
  <c r="Y189" i="20" s="1"/>
  <c r="Y188" i="20" s="1"/>
  <c r="Y187" i="20" s="1"/>
  <c r="Y186" i="20" s="1"/>
  <c r="Y185" i="20" s="1"/>
  <c r="Y184" i="20" s="1"/>
  <c r="Y183" i="20" s="1"/>
  <c r="Y182" i="20" s="1"/>
  <c r="Y181" i="20" s="1"/>
  <c r="Y180" i="20" s="1"/>
  <c r="Y179" i="20" s="1"/>
  <c r="Y178" i="20" s="1"/>
  <c r="Y177" i="20" s="1"/>
  <c r="Y176" i="20" s="1"/>
  <c r="Y175" i="20" s="1"/>
  <c r="Y174" i="20" s="1"/>
  <c r="Y173" i="20" s="1"/>
  <c r="Y172" i="20" s="1"/>
  <c r="Y171" i="20" s="1"/>
  <c r="Y170" i="20" s="1"/>
  <c r="Y169" i="20" s="1"/>
  <c r="Y168" i="20" s="1"/>
  <c r="Y167" i="20" s="1"/>
  <c r="Y166" i="20" s="1"/>
  <c r="Y165" i="20" s="1"/>
  <c r="Y164" i="20" s="1"/>
  <c r="Y163" i="20" s="1"/>
  <c r="Y162" i="20" s="1"/>
  <c r="Y161" i="20" s="1"/>
  <c r="Y160" i="20" s="1"/>
  <c r="Y159" i="20" s="1"/>
  <c r="Y158" i="20" s="1"/>
  <c r="Y157" i="20" s="1"/>
  <c r="Y156" i="20" s="1"/>
  <c r="Y155" i="20" s="1"/>
  <c r="Y154" i="20" s="1"/>
  <c r="Y153" i="20" s="1"/>
  <c r="Y152" i="20" s="1"/>
  <c r="Y151" i="20" s="1"/>
  <c r="Y150" i="20" s="1"/>
  <c r="Y149" i="20" s="1"/>
  <c r="Y148" i="20" s="1"/>
  <c r="Y147" i="20" s="1"/>
  <c r="Y146" i="20" s="1"/>
  <c r="Y145" i="20" s="1"/>
  <c r="Y144" i="20" s="1"/>
  <c r="Y143" i="20" s="1"/>
  <c r="Y142" i="20" s="1"/>
  <c r="Y141" i="20" s="1"/>
  <c r="Y140" i="20" s="1"/>
  <c r="Y139" i="20" s="1"/>
  <c r="Y138" i="20" s="1"/>
  <c r="Y137" i="20" s="1"/>
  <c r="Y136" i="20" s="1"/>
  <c r="Y135" i="20" s="1"/>
  <c r="Y134" i="20" s="1"/>
  <c r="Y133" i="20" s="1"/>
  <c r="Y132" i="20" s="1"/>
  <c r="Y131" i="20" s="1"/>
  <c r="Y130" i="20" s="1"/>
  <c r="Y129" i="20" s="1"/>
  <c r="Y128" i="20" s="1"/>
  <c r="Y127" i="20" s="1"/>
  <c r="Y126" i="20" s="1"/>
  <c r="Y125" i="20" s="1"/>
  <c r="Y124" i="20" s="1"/>
  <c r="Y123" i="20" s="1"/>
  <c r="Y122" i="20" s="1"/>
  <c r="Y121" i="20" s="1"/>
  <c r="Y120" i="20" s="1"/>
  <c r="Y119" i="20" s="1"/>
  <c r="Y118" i="20" s="1"/>
  <c r="Y117" i="20" s="1"/>
  <c r="Y116" i="20" s="1"/>
  <c r="Y115" i="20" s="1"/>
  <c r="Y114" i="20" s="1"/>
  <c r="Y113" i="20" s="1"/>
  <c r="Y112" i="20" s="1"/>
  <c r="Y111" i="20" s="1"/>
  <c r="Y110" i="20" s="1"/>
  <c r="Y109" i="20" s="1"/>
  <c r="Y108" i="20" s="1"/>
  <c r="Y107" i="20" s="1"/>
  <c r="Y106" i="20" s="1"/>
  <c r="Y105" i="20" s="1"/>
  <c r="Y104" i="20" s="1"/>
  <c r="Y103" i="20" s="1"/>
  <c r="Y102" i="20" s="1"/>
  <c r="Y101" i="20" s="1"/>
  <c r="Y100" i="20" s="1"/>
  <c r="Y99" i="20" s="1"/>
  <c r="Y98" i="20" s="1"/>
  <c r="Y97" i="20" s="1"/>
  <c r="Y96" i="20" s="1"/>
  <c r="Y95" i="20" s="1"/>
  <c r="Y94" i="20" s="1"/>
  <c r="Y93" i="20" s="1"/>
  <c r="Y92" i="20" s="1"/>
  <c r="Y91" i="20" s="1"/>
  <c r="Y90" i="20" s="1"/>
  <c r="Y89" i="20" s="1"/>
  <c r="Y88" i="20" s="1"/>
  <c r="Y87" i="20" s="1"/>
  <c r="Y86" i="20" s="1"/>
  <c r="Y85" i="20" s="1"/>
  <c r="Y84" i="20" s="1"/>
  <c r="Y83" i="20" s="1"/>
  <c r="Y82" i="20" s="1"/>
  <c r="Y81" i="20" s="1"/>
  <c r="Y80" i="20" s="1"/>
  <c r="Y79" i="20" s="1"/>
  <c r="Y78" i="20" s="1"/>
  <c r="Y77" i="20" s="1"/>
  <c r="Y76" i="20" s="1"/>
  <c r="Y75" i="20" s="1"/>
  <c r="Y74" i="20" s="1"/>
  <c r="Y73" i="20" s="1"/>
  <c r="Y72" i="20" s="1"/>
  <c r="Y71" i="20" s="1"/>
  <c r="Y70" i="20" s="1"/>
  <c r="Y69" i="20" s="1"/>
  <c r="Y68" i="20" s="1"/>
  <c r="Y67" i="20" s="1"/>
  <c r="Y66" i="20" s="1"/>
  <c r="Y65" i="20" s="1"/>
  <c r="Y64" i="20" s="1"/>
  <c r="Y63" i="20" s="1"/>
  <c r="Y62" i="20" s="1"/>
  <c r="Y61" i="20" s="1"/>
  <c r="Y60" i="20" s="1"/>
  <c r="Y59" i="20" s="1"/>
  <c r="Y58" i="20" s="1"/>
  <c r="Y57" i="20" s="1"/>
  <c r="Y56" i="20" s="1"/>
  <c r="Y55" i="20" s="1"/>
  <c r="Y54" i="20" s="1"/>
  <c r="Y53" i="20" s="1"/>
  <c r="Y52" i="20" s="1"/>
  <c r="Y51" i="20" s="1"/>
  <c r="Y50" i="20" s="1"/>
  <c r="Y49" i="20" s="1"/>
  <c r="Y48" i="20" s="1"/>
  <c r="Y47" i="20" s="1"/>
  <c r="Y46" i="20" s="1"/>
  <c r="Y45" i="20" s="1"/>
  <c r="Y44" i="20" s="1"/>
  <c r="Y43" i="20" s="1"/>
  <c r="Y42" i="20" s="1"/>
  <c r="Y41" i="20" s="1"/>
  <c r="Y40" i="20" s="1"/>
  <c r="Y39" i="20" s="1"/>
  <c r="Y38" i="20" s="1"/>
  <c r="Y37" i="20" s="1"/>
  <c r="Y36" i="20" s="1"/>
  <c r="Y35" i="20" s="1"/>
  <c r="Y34" i="20" s="1"/>
  <c r="Y33" i="20" s="1"/>
  <c r="Y32" i="20" s="1"/>
  <c r="Y31" i="20" s="1"/>
  <c r="Y30" i="20" s="1"/>
  <c r="Y29" i="20" s="1"/>
  <c r="Y28" i="20" s="1"/>
  <c r="Y27" i="20" s="1"/>
  <c r="Y26" i="20" s="1"/>
  <c r="Y25" i="20" s="1"/>
  <c r="Y24" i="20" s="1"/>
  <c r="Y23" i="20" s="1"/>
  <c r="Y22" i="20" s="1"/>
  <c r="Y20" i="20" s="1"/>
  <c r="U29" i="20"/>
  <c r="U40" i="20"/>
  <c r="U28" i="20"/>
  <c r="U38" i="20"/>
  <c r="N4" i="20"/>
  <c r="F4" i="20" s="1"/>
  <c r="F3" i="20"/>
  <c r="T18" i="20"/>
  <c r="AA17" i="20" l="1"/>
  <c r="AA18" i="20" s="1"/>
  <c r="Z238" i="20"/>
  <c r="Z235" i="20"/>
  <c r="Z230" i="20"/>
  <c r="Z231" i="20"/>
  <c r="Z234" i="20"/>
  <c r="Z236" i="20"/>
  <c r="Z224" i="20"/>
  <c r="Z208" i="20"/>
  <c r="Z204" i="20"/>
  <c r="Z216" i="20"/>
  <c r="Z221" i="20"/>
  <c r="Z233" i="20"/>
  <c r="Z228" i="20"/>
  <c r="Z218" i="20"/>
  <c r="Z237" i="20"/>
  <c r="Z212" i="20"/>
  <c r="Z229" i="20"/>
  <c r="Z232" i="20"/>
  <c r="Z28" i="20"/>
  <c r="Z40" i="20"/>
  <c r="Z194" i="20"/>
  <c r="Z188" i="20"/>
  <c r="Z30" i="20"/>
  <c r="Z193" i="20"/>
  <c r="Z205" i="20"/>
  <c r="Z225" i="20"/>
  <c r="Z200" i="20"/>
  <c r="Z211" i="20"/>
  <c r="Z197" i="20"/>
  <c r="Z181" i="20"/>
  <c r="Z183" i="20"/>
  <c r="Z201" i="20"/>
  <c r="Z207" i="20"/>
  <c r="Z186" i="20"/>
  <c r="Z217" i="20"/>
  <c r="Z219" i="20"/>
  <c r="Z210" i="20"/>
  <c r="Z226" i="20"/>
  <c r="Z214" i="20"/>
  <c r="Z176" i="20"/>
  <c r="Z209" i="20"/>
  <c r="Z222" i="20"/>
  <c r="Z182" i="20"/>
  <c r="Z220" i="20"/>
  <c r="Z215" i="20"/>
  <c r="Z206" i="20"/>
  <c r="Z223" i="20"/>
  <c r="Z199" i="20"/>
  <c r="Z227" i="20"/>
  <c r="Z36" i="20"/>
  <c r="Z60" i="20"/>
  <c r="Z39" i="20"/>
  <c r="Z64" i="20"/>
  <c r="Z125" i="20"/>
  <c r="Z57" i="20"/>
  <c r="Z84" i="20"/>
  <c r="Z121" i="20"/>
  <c r="Z80" i="20"/>
  <c r="Z146" i="20"/>
  <c r="Z63" i="20"/>
  <c r="Z88" i="20"/>
  <c r="Z152" i="20"/>
  <c r="Z149" i="20"/>
  <c r="Z66" i="20"/>
  <c r="Z79" i="20"/>
  <c r="Z81" i="20"/>
  <c r="Z154" i="20"/>
  <c r="Z95" i="20"/>
  <c r="Z104" i="20"/>
  <c r="Z97" i="20"/>
  <c r="Z101" i="20"/>
  <c r="Z161" i="20"/>
  <c r="Z78" i="20"/>
  <c r="Z91" i="20"/>
  <c r="Z93" i="20"/>
  <c r="Z165" i="20"/>
  <c r="Z107" i="20"/>
  <c r="Z140" i="20"/>
  <c r="Z158" i="20"/>
  <c r="Z92" i="20"/>
  <c r="Z26" i="20"/>
  <c r="Z170" i="20"/>
  <c r="Z87" i="20"/>
  <c r="Z112" i="20"/>
  <c r="Z29" i="20"/>
  <c r="Z173" i="20"/>
  <c r="Z90" i="20"/>
  <c r="Z103" i="20"/>
  <c r="Z32" i="20"/>
  <c r="Z105" i="20"/>
  <c r="Z34" i="20"/>
  <c r="Z178" i="20"/>
  <c r="Z119" i="20"/>
  <c r="Z123" i="20"/>
  <c r="Z133" i="20"/>
  <c r="Z38" i="20"/>
  <c r="Z99" i="20"/>
  <c r="Z124" i="20"/>
  <c r="Z41" i="20"/>
  <c r="Z185" i="20"/>
  <c r="Z102" i="20"/>
  <c r="Z115" i="20"/>
  <c r="Z44" i="20"/>
  <c r="Z117" i="20"/>
  <c r="Z46" i="20"/>
  <c r="Z190" i="20"/>
  <c r="Z131" i="20"/>
  <c r="Z96" i="20"/>
  <c r="Z75" i="20"/>
  <c r="Z108" i="20"/>
  <c r="Z145" i="20"/>
  <c r="Z120" i="20"/>
  <c r="Z157" i="20"/>
  <c r="Z132" i="20"/>
  <c r="Z25" i="20"/>
  <c r="Z169" i="20"/>
  <c r="Z51" i="20"/>
  <c r="Z111" i="20"/>
  <c r="Z136" i="20"/>
  <c r="Z53" i="20"/>
  <c r="Z114" i="20"/>
  <c r="Z128" i="20"/>
  <c r="Z127" i="20"/>
  <c r="Z56" i="20"/>
  <c r="Z129" i="20"/>
  <c r="Z59" i="20"/>
  <c r="Z202" i="20"/>
  <c r="Z142" i="20"/>
  <c r="Z148" i="20"/>
  <c r="Z126" i="20"/>
  <c r="Z68" i="20"/>
  <c r="Z49" i="20"/>
  <c r="Z74" i="20"/>
  <c r="Z135" i="20"/>
  <c r="Z160" i="20"/>
  <c r="Z77" i="20"/>
  <c r="Z138" i="20"/>
  <c r="Z151" i="20"/>
  <c r="Z164" i="20"/>
  <c r="Z153" i="20"/>
  <c r="Z82" i="20"/>
  <c r="Z23" i="20"/>
  <c r="Z167" i="20"/>
  <c r="Z147" i="20"/>
  <c r="Z172" i="20"/>
  <c r="Z89" i="20"/>
  <c r="Z150" i="20"/>
  <c r="Z163" i="20"/>
  <c r="Z22" i="20"/>
  <c r="Z166" i="20"/>
  <c r="Z94" i="20"/>
  <c r="Z37" i="20"/>
  <c r="Z179" i="20"/>
  <c r="Z141" i="20"/>
  <c r="Z159" i="20"/>
  <c r="Z184" i="20"/>
  <c r="Z100" i="20"/>
  <c r="Z162" i="20"/>
  <c r="Z31" i="20"/>
  <c r="Z175" i="20"/>
  <c r="Z33" i="20"/>
  <c r="Z177" i="20"/>
  <c r="Z106" i="20"/>
  <c r="Z47" i="20"/>
  <c r="Z191" i="20"/>
  <c r="Z62" i="20"/>
  <c r="Z65" i="20"/>
  <c r="Z139" i="20"/>
  <c r="Z70" i="20"/>
  <c r="Z155" i="20"/>
  <c r="Z156" i="20"/>
  <c r="Z24" i="20"/>
  <c r="Z168" i="20"/>
  <c r="Z61" i="20"/>
  <c r="Z86" i="20"/>
  <c r="Z35" i="20"/>
  <c r="Z180" i="20"/>
  <c r="Z73" i="20"/>
  <c r="Z98" i="20"/>
  <c r="Z48" i="20"/>
  <c r="Z192" i="20"/>
  <c r="Z85" i="20"/>
  <c r="Z110" i="20"/>
  <c r="Z27" i="20"/>
  <c r="Z171" i="20"/>
  <c r="Z52" i="20"/>
  <c r="Z196" i="20"/>
  <c r="Z113" i="20"/>
  <c r="Z174" i="20"/>
  <c r="Z43" i="20"/>
  <c r="Z187" i="20"/>
  <c r="Z45" i="20"/>
  <c r="Z189" i="20"/>
  <c r="Z118" i="20"/>
  <c r="Z58" i="20"/>
  <c r="Z203" i="20"/>
  <c r="Z144" i="20"/>
  <c r="Z122" i="20"/>
  <c r="Z42" i="20"/>
  <c r="Z55" i="20"/>
  <c r="Z130" i="20"/>
  <c r="Z71" i="20"/>
  <c r="Z72" i="20"/>
  <c r="Z109" i="20"/>
  <c r="Z134" i="20"/>
  <c r="Z50" i="20"/>
  <c r="Z195" i="20"/>
  <c r="Z76" i="20"/>
  <c r="Z137" i="20"/>
  <c r="Z54" i="20"/>
  <c r="Z198" i="20"/>
  <c r="Z67" i="20"/>
  <c r="Z116" i="20"/>
  <c r="Z69" i="20"/>
  <c r="Z213" i="20"/>
  <c r="Z143" i="20"/>
  <c r="Z83" i="20"/>
  <c r="D217" i="19"/>
  <c r="AA381" i="20" l="1"/>
  <c r="AA380" i="20" s="1"/>
  <c r="AA379" i="20" s="1"/>
  <c r="AA378" i="20" s="1"/>
  <c r="AA377" i="20" s="1"/>
  <c r="AA376" i="20" s="1"/>
  <c r="AA375" i="20" s="1"/>
  <c r="AA374" i="20" s="1"/>
  <c r="AA373" i="20" s="1"/>
  <c r="AA372" i="20" s="1"/>
  <c r="AA371" i="20" s="1"/>
  <c r="AA370" i="20" s="1"/>
  <c r="AA369" i="20" s="1"/>
  <c r="AA368" i="20" s="1"/>
  <c r="AA367" i="20" s="1"/>
  <c r="AA366" i="20" s="1"/>
  <c r="AA365" i="20" s="1"/>
  <c r="AA364" i="20" s="1"/>
  <c r="AA363" i="20" s="1"/>
  <c r="AA362" i="20" s="1"/>
  <c r="AA361" i="20" s="1"/>
  <c r="AA360" i="20" s="1"/>
  <c r="AA359" i="20" s="1"/>
  <c r="AA358" i="20" s="1"/>
  <c r="AA357" i="20" s="1"/>
  <c r="AA356" i="20" s="1"/>
  <c r="AA355" i="20" s="1"/>
  <c r="AA354" i="20" s="1"/>
  <c r="AA353" i="20" s="1"/>
  <c r="AA352" i="20" s="1"/>
  <c r="AA351" i="20" s="1"/>
  <c r="AA350" i="20" s="1"/>
  <c r="AA349" i="20" s="1"/>
  <c r="AA348" i="20" s="1"/>
  <c r="AA347" i="20" s="1"/>
  <c r="AA346" i="20" s="1"/>
  <c r="AA345" i="20" s="1"/>
  <c r="AA344" i="20" s="1"/>
  <c r="AA343" i="20" s="1"/>
  <c r="AA342" i="20" s="1"/>
  <c r="AA341" i="20" s="1"/>
  <c r="AA340" i="20" s="1"/>
  <c r="AA339" i="20" s="1"/>
  <c r="AA338" i="20" s="1"/>
  <c r="AA337" i="20" s="1"/>
  <c r="AA336" i="20" s="1"/>
  <c r="AA335" i="20" s="1"/>
  <c r="AA334" i="20" s="1"/>
  <c r="AA333" i="20" s="1"/>
  <c r="AA332" i="20" s="1"/>
  <c r="AA331" i="20" s="1"/>
  <c r="AA330" i="20" s="1"/>
  <c r="AA329" i="20" s="1"/>
  <c r="AA328" i="20" s="1"/>
  <c r="AA327" i="20" s="1"/>
  <c r="AA326" i="20" s="1"/>
  <c r="AA325" i="20" s="1"/>
  <c r="AA324" i="20" s="1"/>
  <c r="AA323" i="20" s="1"/>
  <c r="AA322" i="20" s="1"/>
  <c r="AA321" i="20" s="1"/>
  <c r="AA320" i="20" s="1"/>
  <c r="AA319" i="20" s="1"/>
  <c r="AA318" i="20" s="1"/>
  <c r="AA317" i="20" s="1"/>
  <c r="AA316" i="20" s="1"/>
  <c r="AA315" i="20" s="1"/>
  <c r="AA314" i="20" s="1"/>
  <c r="AA313" i="20" s="1"/>
  <c r="AA312" i="20" s="1"/>
  <c r="AA311" i="20" s="1"/>
  <c r="AA310" i="20" s="1"/>
  <c r="AA309" i="20" s="1"/>
  <c r="AA308" i="20" s="1"/>
  <c r="AA307" i="20" s="1"/>
  <c r="AA306" i="20" s="1"/>
  <c r="AA305" i="20" s="1"/>
  <c r="AA304" i="20" s="1"/>
  <c r="AA303" i="20" s="1"/>
  <c r="AA302" i="20" s="1"/>
  <c r="AA301" i="20" s="1"/>
  <c r="AA300" i="20" s="1"/>
  <c r="AA299" i="20" s="1"/>
  <c r="AA298" i="20" s="1"/>
  <c r="AA297" i="20" s="1"/>
  <c r="AA296" i="20" s="1"/>
  <c r="AA295" i="20" s="1"/>
  <c r="AA294" i="20" s="1"/>
  <c r="AA293" i="20" s="1"/>
  <c r="AA292" i="20" s="1"/>
  <c r="AA291" i="20" s="1"/>
  <c r="AA290" i="20" s="1"/>
  <c r="AA289" i="20" s="1"/>
  <c r="AA288" i="20" s="1"/>
  <c r="AA287" i="20" s="1"/>
  <c r="AA286" i="20" s="1"/>
  <c r="AA285" i="20" s="1"/>
  <c r="AA284" i="20" s="1"/>
  <c r="AA283" i="20" s="1"/>
  <c r="AA282" i="20" s="1"/>
  <c r="AA281" i="20" s="1"/>
  <c r="AA280" i="20" s="1"/>
  <c r="AA279" i="20" s="1"/>
  <c r="AA278" i="20" s="1"/>
  <c r="AA277" i="20" s="1"/>
  <c r="AA276" i="20" s="1"/>
  <c r="AA275" i="20" s="1"/>
  <c r="AA274" i="20" s="1"/>
  <c r="AA273" i="20" s="1"/>
  <c r="AA272" i="20" s="1"/>
  <c r="AA271" i="20" s="1"/>
  <c r="AA270" i="20" s="1"/>
  <c r="AA269" i="20" s="1"/>
  <c r="AA268" i="20" s="1"/>
  <c r="AA267" i="20" s="1"/>
  <c r="AA266" i="20" s="1"/>
  <c r="AA265" i="20" s="1"/>
  <c r="AA264" i="20" s="1"/>
  <c r="AA263" i="20" s="1"/>
  <c r="AA262" i="20" s="1"/>
  <c r="AA261" i="20" s="1"/>
  <c r="AA260" i="20" s="1"/>
  <c r="AA259" i="20" s="1"/>
  <c r="AA258" i="20" s="1"/>
  <c r="AA257" i="20" s="1"/>
  <c r="AA256" i="20" s="1"/>
  <c r="AA255" i="20" s="1"/>
  <c r="AA254" i="20" s="1"/>
  <c r="AA253" i="20" s="1"/>
  <c r="AA252" i="20" s="1"/>
  <c r="AA251" i="20" s="1"/>
  <c r="AA250" i="20" s="1"/>
  <c r="AA249" i="20" s="1"/>
  <c r="AA248" i="20" s="1"/>
  <c r="AA247" i="20" s="1"/>
  <c r="AA246" i="20" s="1"/>
  <c r="AA245" i="20" s="1"/>
  <c r="AA244" i="20" s="1"/>
  <c r="AA243" i="20" s="1"/>
  <c r="AA242" i="20" s="1"/>
  <c r="AA241" i="20" s="1"/>
  <c r="AA240" i="20" s="1"/>
  <c r="AA239" i="20" s="1"/>
  <c r="AA238" i="20" s="1"/>
  <c r="AA237" i="20" s="1"/>
  <c r="AB237" i="20" s="1"/>
  <c r="R217" i="19"/>
  <c r="AI216" i="19"/>
  <c r="V217" i="19"/>
  <c r="W217" i="19"/>
  <c r="AA236" i="20" l="1"/>
  <c r="AB236" i="20" s="1"/>
  <c r="X217" i="19"/>
  <c r="AA235" i="20" l="1"/>
  <c r="AB235" i="20" s="1"/>
  <c r="D216" i="19"/>
  <c r="AA234" i="20" l="1"/>
  <c r="AA233" i="20" s="1"/>
  <c r="AB233" i="20" s="1"/>
  <c r="R216" i="19"/>
  <c r="AI215" i="19"/>
  <c r="W216" i="19"/>
  <c r="V216" i="19"/>
  <c r="AA232" i="20" l="1"/>
  <c r="AA231" i="20" s="1"/>
  <c r="AB234" i="20"/>
  <c r="X216" i="19"/>
  <c r="AB232" i="20" l="1"/>
  <c r="AB231" i="20"/>
  <c r="AA230" i="20"/>
  <c r="D215" i="19"/>
  <c r="AB230" i="20" l="1"/>
  <c r="AA229" i="20"/>
  <c r="R215" i="19"/>
  <c r="AI214" i="19"/>
  <c r="W215" i="19"/>
  <c r="V215" i="19"/>
  <c r="X215" i="19" l="1"/>
  <c r="AA228" i="20"/>
  <c r="AB229" i="20"/>
  <c r="AB228" i="20" l="1"/>
  <c r="AA227" i="20"/>
  <c r="D214" i="19"/>
  <c r="R214" i="19" l="1"/>
  <c r="AB227" i="20"/>
  <c r="AA226" i="20"/>
  <c r="AI213" i="19"/>
  <c r="V214" i="19"/>
  <c r="W214" i="19"/>
  <c r="X214" i="19" l="1"/>
  <c r="AA225" i="20"/>
  <c r="AB226" i="20"/>
  <c r="AB225" i="20" l="1"/>
  <c r="AA224" i="20"/>
  <c r="D213" i="19"/>
  <c r="AB224" i="20" l="1"/>
  <c r="AA223" i="20"/>
  <c r="R213" i="19"/>
  <c r="AI212" i="19"/>
  <c r="V213" i="19"/>
  <c r="W213" i="19"/>
  <c r="X213" i="19" l="1"/>
  <c r="AA222" i="20"/>
  <c r="AB223" i="20"/>
  <c r="AA221" i="20" l="1"/>
  <c r="AB222" i="20"/>
  <c r="D212" i="19"/>
  <c r="R212" i="19" l="1"/>
  <c r="AA220" i="20"/>
  <c r="AB221" i="20"/>
  <c r="AI211" i="19"/>
  <c r="W212" i="19"/>
  <c r="V212" i="19"/>
  <c r="X212" i="19" l="1"/>
  <c r="AA219" i="20"/>
  <c r="AB220" i="20"/>
  <c r="AB219" i="20" l="1"/>
  <c r="AA218" i="20"/>
  <c r="D211" i="19"/>
  <c r="AB218" i="20" l="1"/>
  <c r="AA217" i="20"/>
  <c r="R211" i="19"/>
  <c r="AI210" i="19"/>
  <c r="W211" i="19"/>
  <c r="V211" i="19"/>
  <c r="X211" i="19" l="1"/>
  <c r="AB217" i="20"/>
  <c r="AA216" i="20"/>
  <c r="AB216" i="20" l="1"/>
  <c r="AA215" i="20"/>
  <c r="D210" i="19"/>
  <c r="R210" i="19" l="1"/>
  <c r="AB215" i="20"/>
  <c r="AA214" i="20"/>
  <c r="AI209" i="19"/>
  <c r="W210" i="19"/>
  <c r="V210" i="19"/>
  <c r="X210" i="19" l="1"/>
  <c r="AB214" i="20"/>
  <c r="AA213" i="20"/>
  <c r="AB213" i="20" l="1"/>
  <c r="AA212" i="20"/>
  <c r="D209" i="19"/>
  <c r="AA211" i="20" l="1"/>
  <c r="AB212" i="20"/>
  <c r="R209" i="19"/>
  <c r="AI208" i="19"/>
  <c r="W209" i="19"/>
  <c r="V209" i="19"/>
  <c r="X209" i="19" l="1"/>
  <c r="AA210" i="20"/>
  <c r="AB211" i="20"/>
  <c r="AA209" i="20" l="1"/>
  <c r="AB210" i="20"/>
  <c r="D208" i="19"/>
  <c r="R208" i="19" s="1"/>
  <c r="V208" i="19"/>
  <c r="W208" i="19"/>
  <c r="X208" i="19" l="1"/>
  <c r="AA208" i="20"/>
  <c r="AB209" i="20"/>
  <c r="AI207" i="19"/>
  <c r="AA207" i="20" l="1"/>
  <c r="AB208" i="20"/>
  <c r="AB207" i="20" l="1"/>
  <c r="AA206" i="20"/>
  <c r="D207" i="19"/>
  <c r="R207" i="19" l="1"/>
  <c r="AB206" i="20"/>
  <c r="AA205" i="20"/>
  <c r="AI206" i="19"/>
  <c r="W207" i="19"/>
  <c r="V207" i="19"/>
  <c r="X207" i="19" l="1"/>
  <c r="AB205" i="20"/>
  <c r="AA204" i="20"/>
  <c r="AA203" i="20" l="1"/>
  <c r="AB204" i="20"/>
  <c r="D206" i="19"/>
  <c r="R206" i="19" s="1"/>
  <c r="W206" i="19"/>
  <c r="V206" i="19"/>
  <c r="X206" i="19" l="1"/>
  <c r="AB203" i="20"/>
  <c r="AA202" i="20"/>
  <c r="AI205" i="19"/>
  <c r="AB202" i="20" l="1"/>
  <c r="AA201" i="20"/>
  <c r="AA200" i="20" l="1"/>
  <c r="AB201" i="20"/>
  <c r="D205" i="19"/>
  <c r="R205" i="19" s="1"/>
  <c r="V205" i="19"/>
  <c r="W205" i="19"/>
  <c r="X205" i="19" l="1"/>
  <c r="AA199" i="20"/>
  <c r="AB200" i="20"/>
  <c r="AI204" i="19"/>
  <c r="AA198" i="20" l="1"/>
  <c r="AB199" i="20"/>
  <c r="AB198" i="20" l="1"/>
  <c r="AA197" i="20"/>
  <c r="D204" i="19"/>
  <c r="R204" i="19" l="1"/>
  <c r="AA196" i="20"/>
  <c r="AB197" i="20"/>
  <c r="AI203" i="19"/>
  <c r="W204" i="19"/>
  <c r="V204" i="19"/>
  <c r="X204" i="19" l="1"/>
  <c r="AA195" i="20"/>
  <c r="AB196" i="20"/>
  <c r="AB195" i="20" l="1"/>
  <c r="AA194" i="20"/>
  <c r="D203" i="19"/>
  <c r="AA193" i="20" l="1"/>
  <c r="AB194" i="20"/>
  <c r="R203" i="19"/>
  <c r="AI202" i="19"/>
  <c r="W203" i="19"/>
  <c r="V203" i="19"/>
  <c r="X203" i="19" l="1"/>
  <c r="AB193" i="20"/>
  <c r="AA192" i="20"/>
  <c r="AA191" i="20" l="1"/>
  <c r="AB192" i="20"/>
  <c r="D202" i="19"/>
  <c r="R202" i="19" s="1"/>
  <c r="V202" i="19"/>
  <c r="W202" i="19"/>
  <c r="X202" i="19" l="1"/>
  <c r="AA190" i="20"/>
  <c r="AB191" i="20"/>
  <c r="AI201" i="19"/>
  <c r="AK201" i="19"/>
  <c r="AA189" i="20" l="1"/>
  <c r="AB190" i="20"/>
  <c r="AA188" i="20" l="1"/>
  <c r="AB189" i="20"/>
  <c r="D201" i="19"/>
  <c r="R201" i="19" l="1"/>
  <c r="AB188" i="20"/>
  <c r="AA187" i="20"/>
  <c r="AI200" i="19"/>
  <c r="AK200" i="19"/>
  <c r="W201" i="19"/>
  <c r="V201" i="19"/>
  <c r="X201" i="19" l="1"/>
  <c r="AA186" i="20"/>
  <c r="AB187" i="20"/>
  <c r="AA185" i="20" l="1"/>
  <c r="AB186" i="20"/>
  <c r="D200" i="19"/>
  <c r="R200" i="19" s="1"/>
  <c r="V200" i="19"/>
  <c r="W200" i="19"/>
  <c r="X200" i="19" l="1"/>
  <c r="AB185" i="20"/>
  <c r="AA184" i="20"/>
  <c r="AI199" i="19"/>
  <c r="AK199" i="19"/>
  <c r="AA183" i="20" l="1"/>
  <c r="AB184" i="20"/>
  <c r="AB183" i="20" l="1"/>
  <c r="AA182" i="20"/>
  <c r="D199" i="19"/>
  <c r="AB182" i="20" l="1"/>
  <c r="AA181" i="20"/>
  <c r="R199" i="19"/>
  <c r="AI198" i="19"/>
  <c r="AK198" i="19"/>
  <c r="V199" i="19"/>
  <c r="W199" i="19"/>
  <c r="X199" i="19" l="1"/>
  <c r="AB181" i="20"/>
  <c r="AA180" i="20"/>
  <c r="AB180" i="20" l="1"/>
  <c r="AA179" i="20"/>
  <c r="D198" i="19"/>
  <c r="R198" i="19" l="1"/>
  <c r="AA178" i="20"/>
  <c r="AB179" i="20"/>
  <c r="AI197" i="19"/>
  <c r="AK197" i="19"/>
  <c r="V198" i="19"/>
  <c r="W198" i="19"/>
  <c r="X198" i="19" l="1"/>
  <c r="AA177" i="20"/>
  <c r="AB178" i="20"/>
  <c r="AA176" i="20" l="1"/>
  <c r="AB177" i="20"/>
  <c r="D197" i="19"/>
  <c r="R197" i="19" l="1"/>
  <c r="AB176" i="20"/>
  <c r="AA175" i="20"/>
  <c r="AI196" i="19"/>
  <c r="AK196" i="19"/>
  <c r="W197" i="19"/>
  <c r="V197" i="19"/>
  <c r="X197" i="19" l="1"/>
  <c r="AA174" i="20"/>
  <c r="AB175" i="20"/>
  <c r="AA173" i="20" l="1"/>
  <c r="AB174" i="20"/>
  <c r="D196" i="19"/>
  <c r="R196" i="19" s="1"/>
  <c r="V196" i="19"/>
  <c r="W196" i="19"/>
  <c r="X196" i="19" l="1"/>
  <c r="AA172" i="20"/>
  <c r="AB173" i="20"/>
  <c r="AI195" i="19"/>
  <c r="AK195" i="19"/>
  <c r="AA171" i="20" l="1"/>
  <c r="AB172" i="20"/>
  <c r="AB171" i="20" l="1"/>
  <c r="AA170" i="20"/>
  <c r="D195" i="19"/>
  <c r="AB170" i="20" l="1"/>
  <c r="AA169" i="20"/>
  <c r="R195" i="19"/>
  <c r="AI194" i="19"/>
  <c r="AK194" i="19"/>
  <c r="V195" i="19"/>
  <c r="W195" i="19"/>
  <c r="X195" i="19" l="1"/>
  <c r="AA168" i="20"/>
  <c r="AB169" i="20"/>
  <c r="AB168" i="20" l="1"/>
  <c r="AA167" i="20"/>
  <c r="D194" i="19"/>
  <c r="R194" i="19" l="1"/>
  <c r="AB167" i="20"/>
  <c r="AA166" i="20"/>
  <c r="AI193" i="19"/>
  <c r="AK193" i="19"/>
  <c r="W194" i="19"/>
  <c r="V194" i="19"/>
  <c r="X194" i="19" l="1"/>
  <c r="AA165" i="20"/>
  <c r="AB166" i="20"/>
  <c r="AB165" i="20" l="1"/>
  <c r="AA164" i="20"/>
  <c r="D193" i="19"/>
  <c r="R193" i="19" s="1"/>
  <c r="V193" i="19"/>
  <c r="W193" i="19"/>
  <c r="X193" i="19" l="1"/>
  <c r="AB164" i="20"/>
  <c r="AA163" i="20"/>
  <c r="AI192" i="19"/>
  <c r="AK192" i="19"/>
  <c r="AA162" i="20" l="1"/>
  <c r="AB163" i="20"/>
  <c r="AA161" i="20" l="1"/>
  <c r="AB162" i="20"/>
  <c r="D192" i="19"/>
  <c r="R192" i="19" s="1"/>
  <c r="V192" i="19"/>
  <c r="W192" i="19"/>
  <c r="X192" i="19" l="1"/>
  <c r="AA160" i="20"/>
  <c r="AB161" i="20"/>
  <c r="AI191" i="19"/>
  <c r="AK191" i="19"/>
  <c r="AA159" i="20" l="1"/>
  <c r="AB160" i="20"/>
  <c r="AB159" i="20" l="1"/>
  <c r="AA158" i="20"/>
  <c r="D191" i="19"/>
  <c r="AB158" i="20" l="1"/>
  <c r="AA157" i="20"/>
  <c r="R191" i="19"/>
  <c r="AI190" i="19"/>
  <c r="AK190" i="19"/>
  <c r="V191" i="19"/>
  <c r="W191" i="19"/>
  <c r="X191" i="19" l="1"/>
  <c r="AA156" i="20"/>
  <c r="AB157" i="20"/>
  <c r="AB156" i="20" l="1"/>
  <c r="AA155" i="20"/>
  <c r="D190" i="19"/>
  <c r="AB155" i="20" l="1"/>
  <c r="AA154" i="20"/>
  <c r="R190" i="19"/>
  <c r="AI189" i="19"/>
  <c r="AK189" i="19"/>
  <c r="V190" i="19"/>
  <c r="W190" i="19"/>
  <c r="X190" i="19" l="1"/>
  <c r="AB154" i="20"/>
  <c r="AA153" i="20"/>
  <c r="AB153" i="20" l="1"/>
  <c r="AA152" i="20"/>
  <c r="D189" i="19"/>
  <c r="R189" i="19" s="1"/>
  <c r="V189" i="19"/>
  <c r="W189" i="19"/>
  <c r="X189" i="19" l="1"/>
  <c r="AA151" i="20"/>
  <c r="AB152" i="20"/>
  <c r="AI188" i="19"/>
  <c r="AK188" i="19"/>
  <c r="AB151" i="20" l="1"/>
  <c r="AA150" i="20"/>
  <c r="AA149" i="20" l="1"/>
  <c r="AB150" i="20"/>
  <c r="D188" i="19"/>
  <c r="R188" i="19" l="1"/>
  <c r="AA148" i="20"/>
  <c r="AB149" i="20"/>
  <c r="AI187" i="19"/>
  <c r="AK187" i="19"/>
  <c r="W188" i="19"/>
  <c r="V188" i="19"/>
  <c r="X188" i="19" l="1"/>
  <c r="AA147" i="20"/>
  <c r="AB148" i="20"/>
  <c r="AB147" i="20" l="1"/>
  <c r="AA146" i="20"/>
  <c r="D187" i="19"/>
  <c r="AB146" i="20" l="1"/>
  <c r="AA145" i="20"/>
  <c r="R187" i="19"/>
  <c r="AI186" i="19"/>
  <c r="AK186" i="19"/>
  <c r="V187" i="19"/>
  <c r="W187" i="19"/>
  <c r="X187" i="19" l="1"/>
  <c r="AB145" i="20"/>
  <c r="AA144" i="20"/>
  <c r="AB144" i="20" l="1"/>
  <c r="AA143" i="20"/>
  <c r="D186" i="19"/>
  <c r="AB143" i="20" l="1"/>
  <c r="AA142" i="20"/>
  <c r="R186" i="19"/>
  <c r="AI185" i="19"/>
  <c r="AK185" i="19"/>
  <c r="V186" i="19"/>
  <c r="W186" i="19"/>
  <c r="X186" i="19" l="1"/>
  <c r="AB142" i="20"/>
  <c r="AA141" i="20"/>
  <c r="AB141" i="20" l="1"/>
  <c r="AA140" i="20"/>
  <c r="D185" i="19"/>
  <c r="R185" i="19" l="1"/>
  <c r="AA139" i="20"/>
  <c r="AB140" i="20"/>
  <c r="AI184" i="19"/>
  <c r="AK184" i="19"/>
  <c r="W185" i="19"/>
  <c r="V185" i="19"/>
  <c r="X185" i="19" l="1"/>
  <c r="AA138" i="20"/>
  <c r="AB139" i="20"/>
  <c r="AA137" i="20" l="1"/>
  <c r="AB138" i="20"/>
  <c r="D184" i="19"/>
  <c r="R184" i="19" l="1"/>
  <c r="AA136" i="20"/>
  <c r="AB137" i="20"/>
  <c r="AI183" i="19"/>
  <c r="AK183" i="19"/>
  <c r="V184" i="19"/>
  <c r="W184" i="19"/>
  <c r="X184" i="19" l="1"/>
  <c r="AA135" i="20"/>
  <c r="AB136" i="20"/>
  <c r="AB135" i="20" l="1"/>
  <c r="AA134" i="20"/>
  <c r="D183" i="19"/>
  <c r="R183" i="19" l="1"/>
  <c r="AB134" i="20"/>
  <c r="AA133" i="20"/>
  <c r="AI182" i="19"/>
  <c r="AK182" i="19"/>
  <c r="W183" i="19"/>
  <c r="V183" i="19"/>
  <c r="X183" i="19" l="1"/>
  <c r="AB133" i="20"/>
  <c r="AA132" i="20"/>
  <c r="AB132" i="20" l="1"/>
  <c r="AA131" i="20"/>
  <c r="D182" i="19"/>
  <c r="R182" i="19" s="1"/>
  <c r="W182" i="19"/>
  <c r="V182" i="19"/>
  <c r="X182" i="19" l="1"/>
  <c r="AA130" i="20"/>
  <c r="AB131" i="20"/>
  <c r="AI181" i="19"/>
  <c r="AK181" i="19"/>
  <c r="AB130" i="20" l="1"/>
  <c r="AA129" i="20"/>
  <c r="AA128" i="20" l="1"/>
  <c r="AB129" i="20"/>
  <c r="D181" i="19"/>
  <c r="R181" i="19" s="1"/>
  <c r="V181" i="19"/>
  <c r="W181" i="19"/>
  <c r="X181" i="19" l="1"/>
  <c r="AB128" i="20"/>
  <c r="AA127" i="20"/>
  <c r="AI180" i="19"/>
  <c r="AK180" i="19"/>
  <c r="AA126" i="20" l="1"/>
  <c r="AB127" i="20"/>
  <c r="AB126" i="20" l="1"/>
  <c r="AA125" i="20"/>
  <c r="D180" i="19"/>
  <c r="R180" i="19" s="1"/>
  <c r="V180" i="19"/>
  <c r="W180" i="19"/>
  <c r="X180" i="19" l="1"/>
  <c r="AA124" i="20"/>
  <c r="AB125" i="20"/>
  <c r="AI179" i="19"/>
  <c r="AK179" i="19"/>
  <c r="AA123" i="20" l="1"/>
  <c r="AB124" i="20"/>
  <c r="AB123" i="20" l="1"/>
  <c r="AA122" i="20"/>
  <c r="D179" i="19"/>
  <c r="AB122" i="20" l="1"/>
  <c r="AA121" i="20"/>
  <c r="R179" i="19"/>
  <c r="AI178" i="19"/>
  <c r="AK178" i="19"/>
  <c r="W179" i="19"/>
  <c r="V179" i="19"/>
  <c r="X179" i="19" l="1"/>
  <c r="AB121" i="20"/>
  <c r="AA120" i="20"/>
  <c r="AA119" i="20" l="1"/>
  <c r="AB120" i="20"/>
  <c r="D178" i="19"/>
  <c r="R178" i="19" s="1"/>
  <c r="W178" i="19"/>
  <c r="V178" i="19"/>
  <c r="X178" i="19" l="1"/>
  <c r="AA118" i="20"/>
  <c r="AB119" i="20"/>
  <c r="AI177" i="19"/>
  <c r="AK177" i="19"/>
  <c r="AA117" i="20" l="1"/>
  <c r="AB118" i="20"/>
  <c r="AA116" i="20" l="1"/>
  <c r="AB117" i="20"/>
  <c r="D177" i="19"/>
  <c r="R177" i="19" l="1"/>
  <c r="AB116" i="20"/>
  <c r="AA115" i="20"/>
  <c r="AI176" i="19"/>
  <c r="AK176" i="19"/>
  <c r="W177" i="19"/>
  <c r="V177" i="19"/>
  <c r="X177" i="19" l="1"/>
  <c r="AA114" i="20"/>
  <c r="AB115" i="20"/>
  <c r="AA113" i="20" l="1"/>
  <c r="AB114" i="20"/>
  <c r="D176" i="19"/>
  <c r="R176" i="19" s="1"/>
  <c r="W176" i="19"/>
  <c r="V176" i="19"/>
  <c r="X176" i="19" l="1"/>
  <c r="AB113" i="20"/>
  <c r="AA112" i="20"/>
  <c r="AI175" i="19"/>
  <c r="AK175" i="19"/>
  <c r="AA111" i="20" l="1"/>
  <c r="AB112" i="20"/>
  <c r="AA110" i="20" l="1"/>
  <c r="AB111" i="20"/>
  <c r="D175" i="19"/>
  <c r="R175" i="19" s="1"/>
  <c r="V175" i="19"/>
  <c r="W175" i="19"/>
  <c r="X175" i="19" l="1"/>
  <c r="AA109" i="20"/>
  <c r="AB110" i="20"/>
  <c r="AI174" i="19"/>
  <c r="AK174" i="19"/>
  <c r="AB109" i="20" l="1"/>
  <c r="AA108" i="20"/>
  <c r="AB108" i="20" l="1"/>
  <c r="AA107" i="20"/>
  <c r="D174" i="19"/>
  <c r="R174" i="19" s="1"/>
  <c r="W174" i="19"/>
  <c r="V174" i="19"/>
  <c r="X174" i="19" l="1"/>
  <c r="AA106" i="20"/>
  <c r="AB107" i="20"/>
  <c r="AI173" i="19"/>
  <c r="AK173" i="19"/>
  <c r="AA105" i="20" l="1"/>
  <c r="AB106" i="20"/>
  <c r="AA104" i="20" l="1"/>
  <c r="AB105" i="20"/>
  <c r="D173" i="19"/>
  <c r="R173" i="19" l="1"/>
  <c r="AA103" i="20"/>
  <c r="AB104" i="20"/>
  <c r="AI172" i="19"/>
  <c r="AK172" i="19"/>
  <c r="W173" i="19"/>
  <c r="V173" i="19"/>
  <c r="X173" i="19" l="1"/>
  <c r="AA102" i="20"/>
  <c r="AB103" i="20"/>
  <c r="AA101" i="20" l="1"/>
  <c r="AB102" i="20"/>
  <c r="D172" i="19"/>
  <c r="R172" i="19" l="1"/>
  <c r="AA100" i="20"/>
  <c r="AB101" i="20"/>
  <c r="AI171" i="19"/>
  <c r="AK171" i="19"/>
  <c r="W172" i="19"/>
  <c r="V172" i="19"/>
  <c r="X172" i="19" l="1"/>
  <c r="AA99" i="20"/>
  <c r="AB100" i="20"/>
  <c r="AB99" i="20" l="1"/>
  <c r="AA98" i="20"/>
  <c r="D171" i="19"/>
  <c r="AB98" i="20" l="1"/>
  <c r="AA97" i="20"/>
  <c r="R171" i="19"/>
  <c r="AI170" i="19"/>
  <c r="AK170" i="19"/>
  <c r="W171" i="19"/>
  <c r="V171" i="19"/>
  <c r="X171" i="19" l="1"/>
  <c r="AA96" i="20"/>
  <c r="AB97" i="20"/>
  <c r="AB96" i="20" l="1"/>
  <c r="AA95" i="20"/>
  <c r="D170" i="19"/>
  <c r="AB95" i="20" l="1"/>
  <c r="AA94" i="20"/>
  <c r="R170" i="19"/>
  <c r="AI169" i="19"/>
  <c r="AK169" i="19"/>
  <c r="W170" i="19"/>
  <c r="V170" i="19"/>
  <c r="X170" i="19" l="1"/>
  <c r="AA93" i="20"/>
  <c r="AB94" i="20"/>
  <c r="AA92" i="20" l="1"/>
  <c r="AB93" i="20"/>
  <c r="D169" i="19"/>
  <c r="R169" i="19" l="1"/>
  <c r="AB92" i="20"/>
  <c r="AA91" i="20"/>
  <c r="AI168" i="19"/>
  <c r="AK168" i="19"/>
  <c r="W169" i="19"/>
  <c r="V169" i="19"/>
  <c r="X169" i="19" l="1"/>
  <c r="AA90" i="20"/>
  <c r="AB91" i="20"/>
  <c r="AA89" i="20" l="1"/>
  <c r="AB90" i="20"/>
  <c r="D168" i="19"/>
  <c r="R168" i="19" l="1"/>
  <c r="AA88" i="20"/>
  <c r="AB89" i="20"/>
  <c r="AI167" i="19"/>
  <c r="AK167" i="19"/>
  <c r="V168" i="19"/>
  <c r="W168" i="19"/>
  <c r="X168" i="19" l="1"/>
  <c r="AA87" i="20"/>
  <c r="AB88" i="20"/>
  <c r="AB87" i="20" l="1"/>
  <c r="AA86" i="20"/>
  <c r="D167" i="19"/>
  <c r="AB86" i="20" l="1"/>
  <c r="AA85" i="20"/>
  <c r="R167" i="19"/>
  <c r="AI166" i="19"/>
  <c r="AK166" i="19"/>
  <c r="V167" i="19"/>
  <c r="W167" i="19"/>
  <c r="X167" i="19" l="1"/>
  <c r="AB85" i="20"/>
  <c r="AA84" i="20"/>
  <c r="AB84" i="20" l="1"/>
  <c r="AA83" i="20"/>
  <c r="D166" i="19"/>
  <c r="AB83" i="20" l="1"/>
  <c r="AA82" i="20"/>
  <c r="R166" i="19"/>
  <c r="AI165" i="19"/>
  <c r="AK165" i="19"/>
  <c r="V166" i="19"/>
  <c r="W166" i="19"/>
  <c r="X166" i="19" l="1"/>
  <c r="AB82" i="20"/>
  <c r="AA81" i="20"/>
  <c r="AB81" i="20" l="1"/>
  <c r="AA80" i="20"/>
  <c r="D165" i="19"/>
  <c r="R165" i="19" s="1"/>
  <c r="W165" i="19"/>
  <c r="V165" i="19"/>
  <c r="X165" i="19" l="1"/>
  <c r="AA79" i="20"/>
  <c r="AB80" i="20"/>
  <c r="AI164" i="19"/>
  <c r="AK164" i="19"/>
  <c r="AB79" i="20" l="1"/>
  <c r="AA78" i="20"/>
  <c r="AA77" i="20" l="1"/>
  <c r="AB78" i="20"/>
  <c r="D164" i="19"/>
  <c r="R164" i="19" s="1"/>
  <c r="W164" i="19"/>
  <c r="V164" i="19"/>
  <c r="X164" i="19" l="1"/>
  <c r="AA76" i="20"/>
  <c r="AB77" i="20"/>
  <c r="AI163" i="19"/>
  <c r="AK163" i="19"/>
  <c r="AA75" i="20" l="1"/>
  <c r="AB76" i="20"/>
  <c r="AB75" i="20" l="1"/>
  <c r="AA74" i="20"/>
  <c r="D163" i="19"/>
  <c r="AB74" i="20" l="1"/>
  <c r="AA73" i="20"/>
  <c r="R163" i="19"/>
  <c r="AI162" i="19"/>
  <c r="AK162" i="19"/>
  <c r="W163" i="19"/>
  <c r="V163" i="19"/>
  <c r="X163" i="19" l="1"/>
  <c r="AB73" i="20"/>
  <c r="AA72" i="20"/>
  <c r="AB72" i="20" l="1"/>
  <c r="AA71" i="20"/>
  <c r="D162" i="19"/>
  <c r="AB71" i="20" l="1"/>
  <c r="AA70" i="20"/>
  <c r="R162" i="19"/>
  <c r="AI161" i="19"/>
  <c r="AK161" i="19"/>
  <c r="V162" i="19"/>
  <c r="W162" i="19"/>
  <c r="X162" i="19" l="1"/>
  <c r="AB70" i="20"/>
  <c r="AA69" i="20"/>
  <c r="AB69" i="20" l="1"/>
  <c r="AA68" i="20"/>
  <c r="D161" i="19"/>
  <c r="R161" i="19" s="1"/>
  <c r="W161" i="19"/>
  <c r="V161" i="19"/>
  <c r="X161" i="19" l="1"/>
  <c r="AB68" i="20"/>
  <c r="AA67" i="20"/>
  <c r="AI160" i="19"/>
  <c r="AK160" i="19"/>
  <c r="AB67" i="20" l="1"/>
  <c r="AA66" i="20"/>
  <c r="AA65" i="20" l="1"/>
  <c r="AB66" i="20"/>
  <c r="D160" i="19"/>
  <c r="R160" i="19" l="1"/>
  <c r="AA64" i="20"/>
  <c r="AB65" i="20"/>
  <c r="AI159" i="19"/>
  <c r="AK159" i="19"/>
  <c r="V160" i="19"/>
  <c r="W160" i="19"/>
  <c r="X160" i="19" l="1"/>
  <c r="AA63" i="20"/>
  <c r="AB64" i="20"/>
  <c r="AB63" i="20" l="1"/>
  <c r="AA62" i="20"/>
  <c r="D159" i="19"/>
  <c r="R159" i="19" l="1"/>
  <c r="AB62" i="20"/>
  <c r="AA61" i="20"/>
  <c r="AI158" i="19"/>
  <c r="AK158" i="19"/>
  <c r="V159" i="19"/>
  <c r="W159" i="19"/>
  <c r="X159" i="19" l="1"/>
  <c r="AB61" i="20"/>
  <c r="AA60" i="20"/>
  <c r="AB60" i="20" l="1"/>
  <c r="AA59" i="20"/>
  <c r="D158" i="19"/>
  <c r="R158" i="19" s="1"/>
  <c r="W158" i="19"/>
  <c r="V158" i="19"/>
  <c r="X158" i="19" l="1"/>
  <c r="AB59" i="20"/>
  <c r="AA58" i="20"/>
  <c r="AI157" i="19"/>
  <c r="AK157" i="19"/>
  <c r="AA57" i="20" l="1"/>
  <c r="AB58" i="20"/>
  <c r="AB57" i="20" l="1"/>
  <c r="AA56" i="20"/>
  <c r="D157" i="19"/>
  <c r="AA55" i="20" l="1"/>
  <c r="AB56" i="20"/>
  <c r="R157" i="19"/>
  <c r="AI156" i="19"/>
  <c r="AK156" i="19"/>
  <c r="W157" i="19"/>
  <c r="V157" i="19"/>
  <c r="X157" i="19" l="1"/>
  <c r="AA54" i="20"/>
  <c r="AB55" i="20"/>
  <c r="AB54" i="20" l="1"/>
  <c r="AA53" i="20"/>
  <c r="D156" i="19"/>
  <c r="R156" i="19" s="1"/>
  <c r="V156" i="19"/>
  <c r="W156" i="19"/>
  <c r="X156" i="19" l="1"/>
  <c r="AA52" i="20"/>
  <c r="AB53" i="20"/>
  <c r="AI155" i="19"/>
  <c r="AK155" i="19"/>
  <c r="AA51" i="20" l="1"/>
  <c r="AB52" i="20"/>
  <c r="AB51" i="20" l="1"/>
  <c r="AA50" i="20"/>
  <c r="D155" i="19"/>
  <c r="R155" i="19" s="1"/>
  <c r="V155" i="19"/>
  <c r="W155" i="19"/>
  <c r="X155" i="19" l="1"/>
  <c r="AA49" i="20"/>
  <c r="AB50" i="20"/>
  <c r="AI154" i="19"/>
  <c r="AK154" i="19"/>
  <c r="AB49" i="20" l="1"/>
  <c r="AA48" i="20"/>
  <c r="AA47" i="20" l="1"/>
  <c r="AB48" i="20"/>
  <c r="D154" i="19"/>
  <c r="R154" i="19" l="1"/>
  <c r="AA46" i="20"/>
  <c r="AB47" i="20"/>
  <c r="AI153" i="19"/>
  <c r="AK153" i="19"/>
  <c r="W154" i="19"/>
  <c r="V154" i="19"/>
  <c r="X154" i="19" l="1"/>
  <c r="AA45" i="20"/>
  <c r="AB46" i="20"/>
  <c r="AA44" i="20" l="1"/>
  <c r="AB45" i="20"/>
  <c r="D153" i="19"/>
  <c r="R153" i="19" l="1"/>
  <c r="AA43" i="20"/>
  <c r="AB44" i="20"/>
  <c r="AI152" i="19"/>
  <c r="AK152" i="19"/>
  <c r="W153" i="19"/>
  <c r="V153" i="19"/>
  <c r="X153" i="19" l="1"/>
  <c r="AA42" i="20"/>
  <c r="AB43" i="20"/>
  <c r="AA41" i="20" l="1"/>
  <c r="AB42" i="20"/>
  <c r="D152" i="19"/>
  <c r="R152" i="19" s="1"/>
  <c r="V152" i="19"/>
  <c r="W152" i="19"/>
  <c r="X152" i="19" l="1"/>
  <c r="AB41" i="20"/>
  <c r="AA40" i="20"/>
  <c r="AI151" i="19"/>
  <c r="AK151" i="19"/>
  <c r="AA39" i="20" l="1"/>
  <c r="AB40" i="20"/>
  <c r="AA38" i="20" l="1"/>
  <c r="AB39" i="20"/>
  <c r="D151" i="19"/>
  <c r="R151" i="19" s="1"/>
  <c r="W151" i="19"/>
  <c r="V151" i="19"/>
  <c r="X151" i="19" l="1"/>
  <c r="AA37" i="20"/>
  <c r="AB38" i="20"/>
  <c r="AI150" i="19"/>
  <c r="AK150" i="19"/>
  <c r="AB37" i="20" l="1"/>
  <c r="AA36" i="20"/>
  <c r="AB36" i="20" l="1"/>
  <c r="AA35" i="20"/>
  <c r="D150" i="19"/>
  <c r="R150" i="19" l="1"/>
  <c r="AB35" i="20"/>
  <c r="AA34" i="20"/>
  <c r="AI149" i="19"/>
  <c r="AK149" i="19"/>
  <c r="W150" i="19"/>
  <c r="V150" i="19"/>
  <c r="X150" i="19" l="1"/>
  <c r="AA33" i="20"/>
  <c r="AB34" i="20"/>
  <c r="AA32" i="20" l="1"/>
  <c r="AB33" i="20"/>
  <c r="D149" i="19"/>
  <c r="R149" i="19" l="1"/>
  <c r="AA31" i="20"/>
  <c r="AB32" i="20"/>
  <c r="AI148" i="19"/>
  <c r="AK148" i="19"/>
  <c r="W149" i="19"/>
  <c r="V149" i="19"/>
  <c r="X149" i="19" l="1"/>
  <c r="AA30" i="20"/>
  <c r="AB31" i="20"/>
  <c r="AA29" i="20" l="1"/>
  <c r="AB30" i="20"/>
  <c r="D148" i="19"/>
  <c r="R148" i="19" l="1"/>
  <c r="AA28" i="20"/>
  <c r="AB29" i="20"/>
  <c r="AI147" i="19"/>
  <c r="AK147" i="19"/>
  <c r="V148" i="19"/>
  <c r="W148" i="19"/>
  <c r="X148" i="19" l="1"/>
  <c r="AA27" i="20"/>
  <c r="AB28" i="20"/>
  <c r="AB27" i="20" l="1"/>
  <c r="AA26" i="20"/>
  <c r="D147" i="19"/>
  <c r="R147" i="19" s="1"/>
  <c r="W147" i="19"/>
  <c r="V147" i="19"/>
  <c r="X147" i="19" l="1"/>
  <c r="AB26" i="20"/>
  <c r="AA25" i="20"/>
  <c r="AI146" i="19"/>
  <c r="AK146" i="19"/>
  <c r="AA24" i="20" l="1"/>
  <c r="AB25" i="20"/>
  <c r="AB24" i="20" l="1"/>
  <c r="AA23" i="20"/>
  <c r="D146" i="19"/>
  <c r="R146" i="19" l="1"/>
  <c r="AB23" i="20"/>
  <c r="AA22" i="20"/>
  <c r="AI145" i="19"/>
  <c r="AK145" i="19"/>
  <c r="V146" i="19"/>
  <c r="W146" i="19"/>
  <c r="X146" i="19" l="1"/>
  <c r="AA20" i="20"/>
  <c r="AB22" i="20"/>
  <c r="D145" i="19"/>
  <c r="R145" i="19" l="1"/>
  <c r="AI144" i="19"/>
  <c r="AK144" i="19"/>
  <c r="W145" i="19"/>
  <c r="V145" i="19"/>
  <c r="X145" i="19" l="1"/>
  <c r="D144" i="19"/>
  <c r="R144" i="19" l="1"/>
  <c r="AI143" i="19"/>
  <c r="AK143" i="19"/>
  <c r="V144" i="19"/>
  <c r="W144" i="19"/>
  <c r="X144" i="19" l="1"/>
  <c r="D143" i="19"/>
  <c r="R143" i="19" l="1"/>
  <c r="AI142" i="19"/>
  <c r="AK142" i="19"/>
  <c r="V143" i="19"/>
  <c r="W143" i="19"/>
  <c r="X143" i="19" l="1"/>
  <c r="D142" i="19"/>
  <c r="R142" i="19" l="1"/>
  <c r="AI141" i="19"/>
  <c r="AK141" i="19"/>
  <c r="V142" i="19"/>
  <c r="W142" i="19"/>
  <c r="X142" i="19" l="1"/>
  <c r="D141" i="19"/>
  <c r="R141" i="19" l="1"/>
  <c r="AI140" i="19"/>
  <c r="AK140" i="19"/>
  <c r="V141" i="19"/>
  <c r="W141" i="19"/>
  <c r="X141" i="19" l="1"/>
  <c r="D140" i="19"/>
  <c r="R140" i="19" l="1"/>
  <c r="AI139" i="19"/>
  <c r="AK139" i="19"/>
  <c r="W140" i="19"/>
  <c r="V140" i="19"/>
  <c r="X140" i="19" l="1"/>
  <c r="D139" i="19"/>
  <c r="R139" i="19" l="1"/>
  <c r="AI138" i="19"/>
  <c r="AK138" i="19"/>
  <c r="V139" i="19"/>
  <c r="W139" i="19"/>
  <c r="X139" i="19" l="1"/>
  <c r="D138" i="19"/>
  <c r="R138" i="19" l="1"/>
  <c r="AI137" i="19"/>
  <c r="AK137" i="19"/>
  <c r="V138" i="19"/>
  <c r="W138" i="19"/>
  <c r="X138" i="19" l="1"/>
  <c r="D137" i="19"/>
  <c r="R137" i="19" l="1"/>
  <c r="AI136" i="19"/>
  <c r="AK136" i="19"/>
  <c r="V137" i="19"/>
  <c r="W137" i="19"/>
  <c r="X137" i="19" l="1"/>
  <c r="D136" i="19"/>
  <c r="R136" i="19" l="1"/>
  <c r="AI135" i="19"/>
  <c r="AK135" i="19"/>
  <c r="V136" i="19"/>
  <c r="W136" i="19"/>
  <c r="X136" i="19" l="1"/>
  <c r="D135" i="19"/>
  <c r="R135" i="19" l="1"/>
  <c r="AI134" i="19"/>
  <c r="AK134" i="19"/>
  <c r="V135" i="19"/>
  <c r="W135" i="19"/>
  <c r="X135" i="19" l="1"/>
  <c r="D134" i="19"/>
  <c r="R134" i="19" l="1"/>
  <c r="AI133" i="19"/>
  <c r="AK133" i="19"/>
  <c r="W134" i="19"/>
  <c r="V134" i="19"/>
  <c r="X134" i="19" l="1"/>
  <c r="D133" i="19"/>
  <c r="R133" i="19" l="1"/>
  <c r="AI132" i="19"/>
  <c r="AK132" i="19"/>
  <c r="W133" i="19"/>
  <c r="V133" i="19"/>
  <c r="X133" i="19" l="1"/>
  <c r="D132" i="19"/>
  <c r="R132" i="19" l="1"/>
  <c r="AI131" i="19"/>
  <c r="AK131" i="19"/>
  <c r="V132" i="19"/>
  <c r="W132" i="19"/>
  <c r="X132" i="19" l="1"/>
  <c r="D131" i="19"/>
  <c r="R131" i="19" s="1"/>
  <c r="V131" i="19"/>
  <c r="W131" i="19"/>
  <c r="X131" i="19" l="1"/>
  <c r="AI130" i="19"/>
  <c r="D130" i="19"/>
  <c r="AK130" i="19"/>
  <c r="R130" i="19" l="1"/>
  <c r="AI129" i="19"/>
  <c r="AK129" i="19"/>
  <c r="W130" i="19"/>
  <c r="V130" i="19"/>
  <c r="X130" i="19" l="1"/>
  <c r="D129" i="19"/>
  <c r="R129" i="19" l="1"/>
  <c r="AI128" i="19"/>
  <c r="AK128" i="19"/>
  <c r="V129" i="19"/>
  <c r="W129" i="19"/>
  <c r="X129" i="19" l="1"/>
  <c r="D128" i="19"/>
  <c r="R128" i="19" l="1"/>
  <c r="AI127" i="19"/>
  <c r="AK127" i="19"/>
  <c r="V128" i="19"/>
  <c r="W128" i="19"/>
  <c r="X128" i="19" l="1"/>
  <c r="D127" i="19"/>
  <c r="R127" i="19" l="1"/>
  <c r="AI126" i="19"/>
  <c r="AK126" i="19"/>
  <c r="V127" i="19"/>
  <c r="W127" i="19"/>
  <c r="X127" i="19" l="1"/>
  <c r="D126" i="19"/>
  <c r="R126" i="19" l="1"/>
  <c r="AI125" i="19"/>
  <c r="AK125" i="19"/>
  <c r="V126" i="19"/>
  <c r="W126" i="19"/>
  <c r="X126" i="19" l="1"/>
  <c r="D125" i="19"/>
  <c r="R125" i="19" l="1"/>
  <c r="AI124" i="19"/>
  <c r="AK124" i="19"/>
  <c r="V125" i="19"/>
  <c r="W125" i="19"/>
  <c r="X125" i="19" l="1"/>
  <c r="D124" i="19"/>
  <c r="R124" i="19" l="1"/>
  <c r="AI123" i="19"/>
  <c r="AK123" i="19"/>
  <c r="V124" i="19"/>
  <c r="W124" i="19"/>
  <c r="X124" i="19" l="1"/>
  <c r="D123" i="19"/>
  <c r="R123" i="19" l="1"/>
  <c r="AI122" i="19"/>
  <c r="AK122" i="19"/>
  <c r="V123" i="19"/>
  <c r="W123" i="19"/>
  <c r="X123" i="19" l="1"/>
  <c r="D122" i="19"/>
  <c r="R122" i="19" l="1"/>
  <c r="AI121" i="19"/>
  <c r="AK121" i="19"/>
  <c r="V122" i="19"/>
  <c r="W122" i="19"/>
  <c r="X122" i="19" l="1"/>
  <c r="D121" i="19"/>
  <c r="R121" i="19" l="1"/>
  <c r="AI120" i="19"/>
  <c r="AK120" i="19"/>
  <c r="V121" i="19"/>
  <c r="W121" i="19"/>
  <c r="X121" i="19" l="1"/>
  <c r="D120" i="19"/>
  <c r="R120" i="19" l="1"/>
  <c r="AI119" i="19"/>
  <c r="AK119" i="19"/>
  <c r="V120" i="19"/>
  <c r="W120" i="19"/>
  <c r="X120" i="19" l="1"/>
  <c r="D119" i="19"/>
  <c r="R119" i="19" l="1"/>
  <c r="AI118" i="19"/>
  <c r="AK118" i="19"/>
  <c r="V119" i="19"/>
  <c r="W119" i="19"/>
  <c r="X119" i="19" l="1"/>
  <c r="D118" i="19"/>
  <c r="R118" i="19" l="1"/>
  <c r="AI117" i="19"/>
  <c r="AK117" i="19"/>
  <c r="V118" i="19"/>
  <c r="W118" i="19"/>
  <c r="X118" i="19" l="1"/>
  <c r="D117" i="19"/>
  <c r="R117" i="19" l="1"/>
  <c r="AI116" i="19"/>
  <c r="AK116" i="19"/>
  <c r="V117" i="19"/>
  <c r="W117" i="19"/>
  <c r="X117" i="19" l="1"/>
  <c r="D116" i="19"/>
  <c r="R116" i="19" l="1"/>
  <c r="AI115" i="19"/>
  <c r="AK115" i="19"/>
  <c r="V116" i="19"/>
  <c r="W116" i="19"/>
  <c r="X116" i="19" l="1"/>
  <c r="D115" i="19"/>
  <c r="R115" i="19" l="1"/>
  <c r="AI114" i="19"/>
  <c r="AK114" i="19"/>
  <c r="V115" i="19"/>
  <c r="W115" i="19"/>
  <c r="X115" i="19" l="1"/>
  <c r="D114" i="19"/>
  <c r="R114" i="19" l="1"/>
  <c r="AI113" i="19"/>
  <c r="AK113" i="19"/>
  <c r="V114" i="19"/>
  <c r="W114" i="19"/>
  <c r="X114" i="19" l="1"/>
  <c r="D113" i="19"/>
  <c r="R113" i="19" l="1"/>
  <c r="AI112" i="19"/>
  <c r="AK112" i="19"/>
  <c r="V113" i="19"/>
  <c r="W113" i="19"/>
  <c r="X113" i="19" l="1"/>
  <c r="D112" i="19"/>
  <c r="R112" i="19" s="1"/>
  <c r="V112" i="19"/>
  <c r="W112" i="19"/>
  <c r="X112" i="19" l="1"/>
  <c r="AI111" i="19"/>
  <c r="D111" i="19"/>
  <c r="AK111" i="19"/>
  <c r="R111" i="19" l="1"/>
  <c r="AI110" i="19"/>
  <c r="AK110" i="19"/>
  <c r="V111" i="19"/>
  <c r="W111" i="19"/>
  <c r="X111" i="19" l="1"/>
  <c r="D110" i="19"/>
  <c r="R110" i="19" l="1"/>
  <c r="AI109" i="19"/>
  <c r="AK109" i="19"/>
  <c r="V110" i="19"/>
  <c r="W110" i="19"/>
  <c r="X110" i="19" l="1"/>
  <c r="D109" i="19"/>
  <c r="R109" i="19" l="1"/>
  <c r="AI108" i="19"/>
  <c r="AK108" i="19"/>
  <c r="V109" i="19"/>
  <c r="W109" i="19"/>
  <c r="X109" i="19" l="1"/>
  <c r="D108" i="19"/>
  <c r="R108" i="19" l="1"/>
  <c r="AI107" i="19"/>
  <c r="AK107" i="19"/>
  <c r="V108" i="19"/>
  <c r="W108" i="19"/>
  <c r="X108" i="19" l="1"/>
  <c r="D107" i="19"/>
  <c r="R107" i="19" l="1"/>
  <c r="AI106" i="19"/>
  <c r="AK106" i="19"/>
  <c r="V107" i="19"/>
  <c r="W107" i="19"/>
  <c r="X107" i="19" l="1"/>
  <c r="D106" i="19"/>
  <c r="R106" i="19" l="1"/>
  <c r="AI105" i="19"/>
  <c r="AK105" i="19"/>
  <c r="V106" i="19"/>
  <c r="W106" i="19"/>
  <c r="X106" i="19" l="1"/>
  <c r="D105" i="19"/>
  <c r="R105" i="19" l="1"/>
  <c r="AI104" i="19"/>
  <c r="AK104" i="19"/>
  <c r="V105" i="19"/>
  <c r="W105" i="19"/>
  <c r="X105" i="19" l="1"/>
  <c r="D104" i="19"/>
  <c r="R104" i="19" l="1"/>
  <c r="AI103" i="19"/>
  <c r="AK103" i="19"/>
  <c r="V104" i="19"/>
  <c r="W104" i="19"/>
  <c r="X104" i="19" l="1"/>
  <c r="D103" i="19"/>
  <c r="R103" i="19" l="1"/>
  <c r="AI102" i="19"/>
  <c r="AK102" i="19"/>
  <c r="V103" i="19"/>
  <c r="W103" i="19"/>
  <c r="X103" i="19" l="1"/>
  <c r="D102" i="19"/>
  <c r="R102" i="19" l="1"/>
  <c r="AI101" i="19"/>
  <c r="AK101" i="19"/>
  <c r="V102" i="19"/>
  <c r="W102" i="19"/>
  <c r="X102" i="19" l="1"/>
  <c r="D101" i="19"/>
  <c r="R101" i="19" l="1"/>
  <c r="AI100" i="19"/>
  <c r="AK100" i="19"/>
  <c r="V101" i="19"/>
  <c r="W101" i="19"/>
  <c r="X101" i="19" l="1"/>
  <c r="D100" i="19"/>
  <c r="R100" i="19" l="1"/>
  <c r="AI99" i="19"/>
  <c r="AK99" i="19"/>
  <c r="V100" i="19"/>
  <c r="W100" i="19"/>
  <c r="X100" i="19" l="1"/>
  <c r="D99" i="19"/>
  <c r="R99" i="19" s="1"/>
  <c r="W99" i="19"/>
  <c r="V99" i="19"/>
  <c r="X99" i="19" l="1"/>
  <c r="AI98" i="19"/>
  <c r="D98" i="19"/>
  <c r="AK98" i="19"/>
  <c r="R98" i="19" l="1"/>
  <c r="AI97" i="19"/>
  <c r="AK97" i="19"/>
  <c r="W98" i="19"/>
  <c r="V98" i="19"/>
  <c r="X98" i="19" l="1"/>
  <c r="D97" i="19"/>
  <c r="R97" i="19" l="1"/>
  <c r="AI96" i="19"/>
  <c r="AK96" i="19"/>
  <c r="V97" i="19"/>
  <c r="W97" i="19"/>
  <c r="X97" i="19" l="1"/>
  <c r="D96" i="19"/>
  <c r="R96" i="19" l="1"/>
  <c r="AI95" i="19"/>
  <c r="AK95" i="19"/>
  <c r="V96" i="19"/>
  <c r="W96" i="19"/>
  <c r="X96" i="19" l="1"/>
  <c r="D95" i="19"/>
  <c r="R95" i="19" l="1"/>
  <c r="AI94" i="19"/>
  <c r="AK94" i="19"/>
  <c r="V95" i="19"/>
  <c r="W95" i="19"/>
  <c r="X95" i="19" l="1"/>
  <c r="D94" i="19"/>
  <c r="R94" i="19" l="1"/>
  <c r="AI93" i="19"/>
  <c r="AK93" i="19"/>
  <c r="V94" i="19"/>
  <c r="W94" i="19"/>
  <c r="X94" i="19" l="1"/>
  <c r="D93" i="19"/>
  <c r="R93" i="19" l="1"/>
  <c r="AI92" i="19"/>
  <c r="AK92" i="19"/>
  <c r="V93" i="19"/>
  <c r="W93" i="19"/>
  <c r="X93" i="19" l="1"/>
  <c r="D92" i="19"/>
  <c r="R92" i="19" l="1"/>
  <c r="AI91" i="19"/>
  <c r="AK91" i="19"/>
  <c r="V92" i="19"/>
  <c r="W92" i="19"/>
  <c r="X92" i="19" l="1"/>
  <c r="D91" i="19"/>
  <c r="R91" i="19" l="1"/>
  <c r="AI90" i="19"/>
  <c r="AK90" i="19"/>
  <c r="V91" i="19"/>
  <c r="W91" i="19"/>
  <c r="X91" i="19" l="1"/>
  <c r="D90" i="19"/>
  <c r="R90" i="19" l="1"/>
  <c r="AI89" i="19"/>
  <c r="AK89" i="19"/>
  <c r="V90" i="19"/>
  <c r="W90" i="19"/>
  <c r="X90" i="19" l="1"/>
  <c r="D89" i="19"/>
  <c r="R89" i="19" s="1"/>
  <c r="V89" i="19"/>
  <c r="W89" i="19"/>
  <c r="X89" i="19" l="1"/>
  <c r="AI88" i="19"/>
  <c r="D88" i="19"/>
  <c r="AK88" i="19"/>
  <c r="R88" i="19" l="1"/>
  <c r="AI87" i="19"/>
  <c r="AK87" i="19"/>
  <c r="V88" i="19"/>
  <c r="W88" i="19"/>
  <c r="X88" i="19" l="1"/>
  <c r="D87" i="19"/>
  <c r="R87" i="19" l="1"/>
  <c r="AI86" i="19"/>
  <c r="AK86" i="19"/>
  <c r="V87" i="19"/>
  <c r="W87" i="19"/>
  <c r="X87" i="19" l="1"/>
  <c r="D86" i="19"/>
  <c r="R86" i="19" s="1"/>
  <c r="W86" i="19"/>
  <c r="V86" i="19"/>
  <c r="X86" i="19" l="1"/>
  <c r="AI85" i="19"/>
  <c r="D85" i="19"/>
  <c r="R85" i="19" s="1"/>
  <c r="AK85" i="19"/>
  <c r="W85" i="19"/>
  <c r="V85" i="19"/>
  <c r="X85" i="19" l="1"/>
  <c r="AI84" i="19"/>
  <c r="D84" i="19"/>
  <c r="AK84" i="19"/>
  <c r="R84" i="19" l="1"/>
  <c r="AI83" i="19"/>
  <c r="AK83" i="19"/>
  <c r="W84" i="19"/>
  <c r="V84" i="19"/>
  <c r="X84" i="19" l="1"/>
  <c r="D83" i="19"/>
  <c r="R83" i="19" l="1"/>
  <c r="AI82" i="19"/>
  <c r="AK82" i="19"/>
  <c r="V83" i="19"/>
  <c r="W83" i="19"/>
  <c r="X83" i="19" l="1"/>
  <c r="D82" i="19"/>
  <c r="R82" i="19" l="1"/>
  <c r="AI81" i="19"/>
  <c r="AK81" i="19"/>
  <c r="V82" i="19"/>
  <c r="W82" i="19"/>
  <c r="X82" i="19" l="1"/>
  <c r="D81" i="19"/>
  <c r="R81" i="19" s="1"/>
  <c r="W81" i="19"/>
  <c r="V81" i="19"/>
  <c r="X81" i="19" l="1"/>
  <c r="AI80" i="19"/>
  <c r="D80" i="19"/>
  <c r="AK80" i="19"/>
  <c r="R80" i="19" l="1"/>
  <c r="AI79" i="19"/>
  <c r="AK79" i="19"/>
  <c r="V80" i="19"/>
  <c r="W80" i="19"/>
  <c r="X80" i="19" l="1"/>
  <c r="D79" i="19"/>
  <c r="R79" i="19" s="1"/>
  <c r="W79" i="19"/>
  <c r="V79" i="19"/>
  <c r="X79" i="19" l="1"/>
  <c r="AI78" i="19"/>
  <c r="D78" i="19"/>
  <c r="AK78" i="19"/>
  <c r="R78" i="19" l="1"/>
  <c r="AI77" i="19"/>
  <c r="AK77" i="19"/>
  <c r="V78" i="19"/>
  <c r="W78" i="19"/>
  <c r="X78" i="19" l="1"/>
  <c r="D77" i="19"/>
  <c r="R77" i="19" l="1"/>
  <c r="AI76" i="19"/>
  <c r="AK76" i="19"/>
  <c r="V77" i="19"/>
  <c r="W77" i="19"/>
  <c r="X77" i="19" l="1"/>
  <c r="D76" i="19"/>
  <c r="R76" i="19" l="1"/>
  <c r="AI75" i="19"/>
  <c r="AK75" i="19"/>
  <c r="V76" i="19"/>
  <c r="W76" i="19"/>
  <c r="X76" i="19" l="1"/>
  <c r="D75" i="19"/>
  <c r="R75" i="19" l="1"/>
  <c r="AI74" i="19"/>
  <c r="AK74" i="19"/>
  <c r="V75" i="19"/>
  <c r="W75" i="19"/>
  <c r="X75" i="19" l="1"/>
  <c r="D74" i="19"/>
  <c r="R74" i="19" l="1"/>
  <c r="AI73" i="19"/>
  <c r="AK73" i="19"/>
  <c r="V74" i="19"/>
  <c r="W74" i="19"/>
  <c r="X74" i="19" l="1"/>
  <c r="D73" i="19"/>
  <c r="R73" i="19" l="1"/>
  <c r="AI72" i="19"/>
  <c r="AK72" i="19"/>
  <c r="W73" i="19"/>
  <c r="V73" i="19"/>
  <c r="X73" i="19" l="1"/>
  <c r="D72" i="19"/>
  <c r="R72" i="19" l="1"/>
  <c r="AI71" i="19"/>
  <c r="AK71" i="19"/>
  <c r="V72" i="19"/>
  <c r="W72" i="19"/>
  <c r="X72" i="19" l="1"/>
  <c r="D71" i="19"/>
  <c r="R71" i="19" s="1"/>
  <c r="V71" i="19"/>
  <c r="W71" i="19"/>
  <c r="X71" i="19" l="1"/>
  <c r="AI70" i="19"/>
  <c r="D70" i="19"/>
  <c r="AK70" i="19"/>
  <c r="R70" i="19" l="1"/>
  <c r="AI69" i="19"/>
  <c r="AK69" i="19"/>
  <c r="V70" i="19"/>
  <c r="W70" i="19"/>
  <c r="X70" i="19" l="1"/>
  <c r="D69" i="19"/>
  <c r="R69" i="19" l="1"/>
  <c r="AI68" i="19"/>
  <c r="AK68" i="19"/>
  <c r="V69" i="19"/>
  <c r="W69" i="19"/>
  <c r="X69" i="19" l="1"/>
  <c r="D68" i="19"/>
  <c r="R68" i="19" s="1"/>
  <c r="W68" i="19"/>
  <c r="V68" i="19"/>
  <c r="X68" i="19" l="1"/>
  <c r="AI67" i="19"/>
  <c r="D67" i="19"/>
  <c r="AK67" i="19"/>
  <c r="R67" i="19" l="1"/>
  <c r="AI66" i="19"/>
  <c r="AK66" i="19"/>
  <c r="W67" i="19"/>
  <c r="V67" i="19"/>
  <c r="X67" i="19" l="1"/>
  <c r="D66" i="19"/>
  <c r="R66" i="19" l="1"/>
  <c r="AI65" i="19"/>
  <c r="AK65" i="19"/>
  <c r="V66" i="19"/>
  <c r="W66" i="19"/>
  <c r="X66" i="19" l="1"/>
  <c r="D65" i="19"/>
  <c r="R65" i="19" l="1"/>
  <c r="AI64" i="19"/>
  <c r="AK64" i="19"/>
  <c r="W65" i="19"/>
  <c r="V65" i="19"/>
  <c r="X65" i="19" l="1"/>
  <c r="D64" i="19"/>
  <c r="R64" i="19" s="1"/>
  <c r="W64" i="19"/>
  <c r="V64" i="19"/>
  <c r="X64" i="19" l="1"/>
  <c r="AI63" i="19"/>
  <c r="D63" i="19"/>
  <c r="AK63" i="19"/>
  <c r="R63" i="19" l="1"/>
  <c r="AI62" i="19"/>
  <c r="AK62" i="19"/>
  <c r="V63" i="19"/>
  <c r="W63" i="19"/>
  <c r="X63" i="19" l="1"/>
  <c r="D62" i="19"/>
  <c r="R62" i="19" l="1"/>
  <c r="AI61" i="19"/>
  <c r="AK61" i="19"/>
  <c r="V62" i="19"/>
  <c r="W62" i="19"/>
  <c r="X62" i="19" l="1"/>
  <c r="D61" i="19"/>
  <c r="R61" i="19" l="1"/>
  <c r="AI60" i="19"/>
  <c r="AK60" i="19"/>
  <c r="W61" i="19"/>
  <c r="V61" i="19"/>
  <c r="X61" i="19" l="1"/>
  <c r="D60" i="19"/>
  <c r="R60" i="19" l="1"/>
  <c r="AI59" i="19"/>
  <c r="AK59" i="19"/>
  <c r="W60" i="19"/>
  <c r="V60" i="19"/>
  <c r="X60" i="19" l="1"/>
  <c r="D59" i="19"/>
  <c r="R59" i="19" l="1"/>
  <c r="AI58" i="19"/>
  <c r="AK58" i="19"/>
  <c r="W59" i="19"/>
  <c r="V59" i="19"/>
  <c r="X59" i="19" l="1"/>
  <c r="D58" i="19"/>
  <c r="R58" i="19" l="1"/>
  <c r="AI57" i="19"/>
  <c r="AK57" i="19"/>
  <c r="W58" i="19"/>
  <c r="V58" i="19"/>
  <c r="X58" i="19" l="1"/>
  <c r="D57" i="19"/>
  <c r="R57" i="19" l="1"/>
  <c r="AI56" i="19"/>
  <c r="AK56" i="19"/>
  <c r="W57" i="19"/>
  <c r="V57" i="19"/>
  <c r="X57" i="19" l="1"/>
  <c r="D56" i="19"/>
  <c r="R56" i="19" s="1"/>
  <c r="V56" i="19"/>
  <c r="W56" i="19"/>
  <c r="X56" i="19" l="1"/>
  <c r="AI55" i="19"/>
  <c r="D55" i="19"/>
  <c r="AK55" i="19"/>
  <c r="R55" i="19" l="1"/>
  <c r="AI54" i="19"/>
  <c r="AK54" i="19"/>
  <c r="W55" i="19"/>
  <c r="V55" i="19"/>
  <c r="X55" i="19" l="1"/>
  <c r="D54" i="19"/>
  <c r="R54" i="19" l="1"/>
  <c r="AI53" i="19"/>
  <c r="AK53" i="19"/>
  <c r="V54" i="19"/>
  <c r="W54" i="19"/>
  <c r="X54" i="19" l="1"/>
  <c r="D53" i="19"/>
  <c r="R53" i="19" l="1"/>
  <c r="AI52" i="19"/>
  <c r="AK52" i="19"/>
  <c r="W53" i="19"/>
  <c r="V53" i="19"/>
  <c r="X53" i="19" l="1"/>
  <c r="D52" i="19"/>
  <c r="R52" i="19" l="1"/>
  <c r="AI51" i="19"/>
  <c r="AK51" i="19"/>
  <c r="V52" i="19"/>
  <c r="W52" i="19"/>
  <c r="X52" i="19" l="1"/>
  <c r="D51" i="19"/>
  <c r="R51" i="19" l="1"/>
  <c r="AI50" i="19"/>
  <c r="AK50" i="19"/>
  <c r="V51" i="19"/>
  <c r="W51" i="19"/>
  <c r="X51" i="19" l="1"/>
  <c r="D50" i="19"/>
  <c r="R50" i="19" l="1"/>
  <c r="AI49" i="19"/>
  <c r="AK49" i="19"/>
  <c r="V50" i="19"/>
  <c r="W50" i="19"/>
  <c r="X50" i="19" l="1"/>
  <c r="D49" i="19"/>
  <c r="R49" i="19" l="1"/>
  <c r="AI48" i="19"/>
  <c r="AK48" i="19"/>
  <c r="V49" i="19"/>
  <c r="W49" i="19"/>
  <c r="X49" i="19" l="1"/>
  <c r="D48" i="19"/>
  <c r="R48" i="19" s="1"/>
  <c r="W48" i="19"/>
  <c r="V48" i="19"/>
  <c r="X48" i="19" l="1"/>
  <c r="AI47" i="19"/>
  <c r="D47" i="19"/>
  <c r="AK47" i="19"/>
  <c r="R47" i="19" l="1"/>
  <c r="AI46" i="19"/>
  <c r="AK46" i="19"/>
  <c r="V47" i="19"/>
  <c r="W47" i="19"/>
  <c r="X47" i="19" l="1"/>
  <c r="D46" i="19"/>
  <c r="R46" i="19" l="1"/>
  <c r="AI45" i="19"/>
  <c r="AK45" i="19"/>
  <c r="W46" i="19"/>
  <c r="V46" i="19"/>
  <c r="X46" i="19" l="1"/>
  <c r="D45" i="19"/>
  <c r="R45" i="19" l="1"/>
  <c r="AI44" i="19"/>
  <c r="AK44" i="19"/>
  <c r="W45" i="19"/>
  <c r="V45" i="19"/>
  <c r="X45" i="19" l="1"/>
  <c r="D44" i="19"/>
  <c r="R44" i="19" l="1"/>
  <c r="AI43" i="19"/>
  <c r="AK43" i="19"/>
  <c r="V44" i="19"/>
  <c r="W44" i="19"/>
  <c r="X44" i="19" l="1"/>
  <c r="D43" i="19"/>
  <c r="R43" i="19" l="1"/>
  <c r="AI42" i="19"/>
  <c r="AK42" i="19"/>
  <c r="V43" i="19"/>
  <c r="W43" i="19"/>
  <c r="X43" i="19" l="1"/>
  <c r="D42" i="19"/>
  <c r="R42" i="19" l="1"/>
  <c r="AI41" i="19"/>
  <c r="AK41" i="19"/>
  <c r="V42" i="19"/>
  <c r="W42" i="19"/>
  <c r="X42" i="19" l="1"/>
  <c r="D41" i="19"/>
  <c r="R41" i="19" l="1"/>
  <c r="AI40" i="19"/>
  <c r="AK40" i="19"/>
  <c r="V41" i="19"/>
  <c r="W41" i="19"/>
  <c r="X41" i="19" l="1"/>
  <c r="D40" i="19"/>
  <c r="R40" i="19" l="1"/>
  <c r="AI39" i="19"/>
  <c r="AK39" i="19"/>
  <c r="V40" i="19"/>
  <c r="W40" i="19"/>
  <c r="X40" i="19" l="1"/>
  <c r="D39" i="19"/>
  <c r="R39" i="19" l="1"/>
  <c r="AI38" i="19"/>
  <c r="AK38" i="19"/>
  <c r="V39" i="19"/>
  <c r="W39" i="19"/>
  <c r="X39" i="19" l="1"/>
  <c r="D38" i="19"/>
  <c r="R38" i="19" l="1"/>
  <c r="AI37" i="19"/>
  <c r="AK37" i="19"/>
  <c r="V38" i="19"/>
  <c r="W38" i="19"/>
  <c r="X38" i="19" l="1"/>
  <c r="D37" i="19"/>
  <c r="R37" i="19" l="1"/>
  <c r="AI36" i="19"/>
  <c r="AK36" i="19"/>
  <c r="V37" i="19"/>
  <c r="W37" i="19"/>
  <c r="X37" i="19" l="1"/>
  <c r="D36" i="19"/>
  <c r="R36" i="19" l="1"/>
  <c r="AI35" i="19"/>
  <c r="AK35" i="19"/>
  <c r="V36" i="19"/>
  <c r="W36" i="19"/>
  <c r="X36" i="19" l="1"/>
  <c r="D35" i="19"/>
  <c r="R35" i="19" l="1"/>
  <c r="AI34" i="19"/>
  <c r="AK34" i="19"/>
  <c r="V35" i="19"/>
  <c r="W35" i="19"/>
  <c r="X35" i="19" l="1"/>
  <c r="D34" i="19"/>
  <c r="R34" i="19" l="1"/>
  <c r="AI33" i="19"/>
  <c r="AK33" i="19"/>
  <c r="V34" i="19"/>
  <c r="W34" i="19"/>
  <c r="X34" i="19" l="1"/>
  <c r="D33" i="19"/>
  <c r="R33" i="19" l="1"/>
  <c r="AI32" i="19"/>
  <c r="AK32" i="19"/>
  <c r="V33" i="19"/>
  <c r="W33" i="19"/>
  <c r="X33" i="19" l="1"/>
  <c r="D32" i="19"/>
  <c r="R32" i="19" l="1"/>
  <c r="AI31" i="19"/>
  <c r="AK31" i="19"/>
  <c r="V32" i="19"/>
  <c r="W32" i="19"/>
  <c r="X32" i="19" l="1"/>
  <c r="D31" i="19"/>
  <c r="R31" i="19" l="1"/>
  <c r="AI30" i="19"/>
  <c r="AK30" i="19"/>
  <c r="V31" i="19"/>
  <c r="W31" i="19"/>
  <c r="X31" i="19" l="1"/>
  <c r="D30" i="19"/>
  <c r="R30" i="19" l="1"/>
  <c r="AI29" i="19"/>
  <c r="AK29" i="19"/>
  <c r="W30" i="19"/>
  <c r="V30" i="19"/>
  <c r="X30" i="19" l="1"/>
  <c r="D29" i="19"/>
  <c r="R29" i="19" l="1"/>
  <c r="AI28" i="19"/>
  <c r="AK28" i="19"/>
  <c r="V29" i="19"/>
  <c r="W29" i="19"/>
  <c r="X29" i="19" l="1"/>
  <c r="D28" i="19"/>
  <c r="R28" i="19" l="1"/>
  <c r="AI27" i="19"/>
  <c r="AK27" i="19"/>
  <c r="W28" i="19"/>
  <c r="V28" i="19"/>
  <c r="X28" i="19" l="1"/>
  <c r="D27" i="19"/>
  <c r="R27" i="19" l="1"/>
  <c r="AI26" i="19"/>
  <c r="AK26" i="19"/>
  <c r="V27" i="19"/>
  <c r="W27" i="19"/>
  <c r="X27" i="19" l="1"/>
  <c r="D26" i="19"/>
  <c r="R26" i="19" l="1"/>
  <c r="AI25" i="19"/>
  <c r="AK25" i="19"/>
  <c r="V26" i="19"/>
  <c r="W26" i="19"/>
  <c r="X26" i="19" l="1"/>
  <c r="D25" i="19"/>
  <c r="R25" i="19" l="1"/>
  <c r="AI24" i="19"/>
  <c r="AK24" i="19"/>
  <c r="V25" i="19"/>
  <c r="W25" i="19"/>
  <c r="X25" i="19" l="1"/>
  <c r="D24" i="19"/>
  <c r="R24" i="19" s="1"/>
  <c r="V24" i="19"/>
  <c r="W24" i="19"/>
  <c r="X24" i="19" l="1"/>
  <c r="AI23" i="19"/>
  <c r="D23" i="19"/>
  <c r="AK23" i="19"/>
  <c r="R23" i="19" l="1"/>
  <c r="AI22" i="19"/>
  <c r="AK22" i="19"/>
  <c r="V23" i="19"/>
  <c r="W23" i="19"/>
  <c r="X23" i="19" l="1"/>
  <c r="D22" i="19"/>
  <c r="E21" i="19"/>
  <c r="N21" i="19" s="1"/>
  <c r="D21" i="19"/>
  <c r="R22" i="19" l="1"/>
  <c r="AL15" i="19"/>
  <c r="AL16" i="19" s="1"/>
  <c r="AJ13" i="19"/>
  <c r="F13" i="19"/>
  <c r="F11" i="19"/>
  <c r="F12" i="19" s="1"/>
  <c r="AI10" i="19"/>
  <c r="I8" i="19"/>
  <c r="AJ7" i="19"/>
  <c r="N7" i="19"/>
  <c r="AJ6" i="19"/>
  <c r="N6" i="19"/>
  <c r="W22" i="19"/>
  <c r="V22" i="19"/>
  <c r="AJ19" i="19" l="1"/>
  <c r="X22" i="19"/>
  <c r="AK19" i="19"/>
  <c r="AK13" i="19"/>
  <c r="AK16" i="19" s="1"/>
  <c r="F381" i="19"/>
  <c r="H381" i="19"/>
  <c r="O381" i="19"/>
  <c r="G381" i="19"/>
  <c r="N381" i="19"/>
  <c r="E381" i="19"/>
  <c r="P381" i="19"/>
  <c r="H380" i="19"/>
  <c r="F380" i="19"/>
  <c r="E380" i="19"/>
  <c r="G380" i="19"/>
  <c r="P380" i="19"/>
  <c r="N380" i="19"/>
  <c r="O380" i="19"/>
  <c r="P379" i="19"/>
  <c r="G379" i="19"/>
  <c r="N379" i="19"/>
  <c r="O379" i="19"/>
  <c r="H379" i="19"/>
  <c r="F379" i="19"/>
  <c r="E379" i="19"/>
  <c r="P378" i="19"/>
  <c r="O378" i="19"/>
  <c r="N378" i="19"/>
  <c r="H378" i="19"/>
  <c r="G378" i="19"/>
  <c r="E378" i="19"/>
  <c r="F378" i="19"/>
  <c r="H377" i="19"/>
  <c r="F377" i="19"/>
  <c r="E377" i="19"/>
  <c r="P377" i="19"/>
  <c r="N377" i="19"/>
  <c r="G377" i="19"/>
  <c r="O377" i="19"/>
  <c r="O376" i="19"/>
  <c r="N376" i="19"/>
  <c r="E376" i="19"/>
  <c r="H376" i="19"/>
  <c r="P376" i="19"/>
  <c r="F376" i="19"/>
  <c r="G376" i="19"/>
  <c r="H375" i="19"/>
  <c r="O375" i="19"/>
  <c r="G375" i="19"/>
  <c r="E375" i="19"/>
  <c r="P375" i="19"/>
  <c r="N375" i="19"/>
  <c r="F375" i="19"/>
  <c r="P374" i="19"/>
  <c r="O374" i="19"/>
  <c r="N374" i="19"/>
  <c r="G374" i="19"/>
  <c r="H374" i="19"/>
  <c r="F374" i="19"/>
  <c r="E374" i="19"/>
  <c r="P373" i="19"/>
  <c r="O373" i="19"/>
  <c r="N373" i="19"/>
  <c r="H373" i="19"/>
  <c r="G373" i="19"/>
  <c r="F373" i="19"/>
  <c r="E373" i="19"/>
  <c r="O372" i="19"/>
  <c r="N372" i="19"/>
  <c r="P372" i="19"/>
  <c r="F372" i="19"/>
  <c r="E372" i="19"/>
  <c r="H372" i="19"/>
  <c r="G372" i="19"/>
  <c r="H371" i="19"/>
  <c r="G371" i="19"/>
  <c r="E371" i="19"/>
  <c r="N371" i="19"/>
  <c r="F371" i="19"/>
  <c r="P371" i="19"/>
  <c r="O371" i="19"/>
  <c r="E370" i="19"/>
  <c r="N370" i="19"/>
  <c r="F370" i="19"/>
  <c r="P370" i="19"/>
  <c r="O370" i="19"/>
  <c r="H370" i="19"/>
  <c r="G370" i="19"/>
  <c r="O369" i="19"/>
  <c r="N369" i="19"/>
  <c r="G369" i="19"/>
  <c r="H369" i="19"/>
  <c r="E369" i="19"/>
  <c r="P369" i="19"/>
  <c r="F369" i="19"/>
  <c r="N368" i="19"/>
  <c r="H368" i="19"/>
  <c r="P368" i="19"/>
  <c r="G368" i="19"/>
  <c r="E368" i="19"/>
  <c r="O368" i="19"/>
  <c r="F368" i="19"/>
  <c r="P367" i="19"/>
  <c r="O367" i="19"/>
  <c r="H367" i="19"/>
  <c r="N367" i="19"/>
  <c r="F367" i="19"/>
  <c r="G367" i="19"/>
  <c r="E367" i="19"/>
  <c r="E366" i="19"/>
  <c r="P366" i="19"/>
  <c r="H366" i="19"/>
  <c r="G366" i="19"/>
  <c r="O366" i="19"/>
  <c r="N366" i="19"/>
  <c r="F366" i="19"/>
  <c r="O365" i="19"/>
  <c r="N365" i="19"/>
  <c r="F365" i="19"/>
  <c r="E365" i="19"/>
  <c r="H365" i="19"/>
  <c r="G365" i="19"/>
  <c r="P365" i="19"/>
  <c r="P364" i="19"/>
  <c r="O364" i="19"/>
  <c r="N364" i="19"/>
  <c r="H364" i="19"/>
  <c r="F364" i="19"/>
  <c r="G364" i="19"/>
  <c r="E364" i="19"/>
  <c r="H363" i="19"/>
  <c r="G363" i="19"/>
  <c r="F363" i="19"/>
  <c r="E363" i="19"/>
  <c r="O363" i="19"/>
  <c r="N363" i="19"/>
  <c r="P363" i="19"/>
  <c r="O362" i="19"/>
  <c r="N362" i="19"/>
  <c r="G362" i="19"/>
  <c r="F362" i="19"/>
  <c r="E362" i="19"/>
  <c r="P362" i="19"/>
  <c r="H362" i="19"/>
  <c r="H361" i="19"/>
  <c r="O361" i="19"/>
  <c r="G361" i="19"/>
  <c r="F361" i="19"/>
  <c r="P361" i="19"/>
  <c r="N361" i="19"/>
  <c r="E361" i="19"/>
  <c r="P360" i="19"/>
  <c r="O360" i="19"/>
  <c r="E360" i="19"/>
  <c r="N360" i="19"/>
  <c r="G360" i="19"/>
  <c r="F360" i="19"/>
  <c r="H360" i="19"/>
  <c r="H359" i="19"/>
  <c r="G359" i="19"/>
  <c r="O359" i="19"/>
  <c r="N359" i="19"/>
  <c r="F359" i="19"/>
  <c r="E359" i="19"/>
  <c r="P359" i="19"/>
  <c r="G358" i="19"/>
  <c r="F358" i="19"/>
  <c r="E358" i="19"/>
  <c r="P358" i="19"/>
  <c r="O358" i="19"/>
  <c r="N358" i="19"/>
  <c r="H358" i="19"/>
  <c r="E357" i="19"/>
  <c r="P357" i="19"/>
  <c r="O357" i="19"/>
  <c r="H357" i="19"/>
  <c r="F357" i="19"/>
  <c r="N357" i="19"/>
  <c r="G357" i="19"/>
  <c r="H356" i="19"/>
  <c r="G356" i="19"/>
  <c r="F356" i="19"/>
  <c r="E356" i="19"/>
  <c r="O356" i="19"/>
  <c r="N356" i="19"/>
  <c r="P356" i="19"/>
  <c r="N355" i="19"/>
  <c r="G355" i="19"/>
  <c r="O355" i="19"/>
  <c r="H355" i="19"/>
  <c r="E355" i="19"/>
  <c r="F355" i="19"/>
  <c r="P355" i="19"/>
  <c r="E354" i="19"/>
  <c r="O354" i="19"/>
  <c r="H354" i="19"/>
  <c r="G354" i="19"/>
  <c r="F354" i="19"/>
  <c r="P354" i="19"/>
  <c r="N354" i="19"/>
  <c r="O353" i="19"/>
  <c r="F353" i="19"/>
  <c r="N353" i="19"/>
  <c r="H353" i="19"/>
  <c r="E353" i="19"/>
  <c r="P353" i="19"/>
  <c r="G353" i="19"/>
  <c r="F352" i="19"/>
  <c r="E352" i="19"/>
  <c r="G352" i="19"/>
  <c r="P352" i="19"/>
  <c r="H352" i="19"/>
  <c r="O352" i="19"/>
  <c r="N352" i="19"/>
  <c r="P351" i="19"/>
  <c r="H351" i="19"/>
  <c r="G351" i="19"/>
  <c r="F351" i="19"/>
  <c r="O351" i="19"/>
  <c r="N351" i="19"/>
  <c r="E351" i="19"/>
  <c r="H350" i="19"/>
  <c r="G350" i="19"/>
  <c r="F350" i="19"/>
  <c r="E350" i="19"/>
  <c r="P350" i="19"/>
  <c r="O350" i="19"/>
  <c r="N350" i="19"/>
  <c r="G349" i="19"/>
  <c r="E349" i="19"/>
  <c r="O349" i="19"/>
  <c r="P349" i="19"/>
  <c r="H349" i="19"/>
  <c r="F349" i="19"/>
  <c r="N349" i="19"/>
  <c r="E348" i="19"/>
  <c r="P348" i="19"/>
  <c r="G348" i="19"/>
  <c r="O348" i="19"/>
  <c r="N348" i="19"/>
  <c r="H348" i="19"/>
  <c r="F348" i="19"/>
  <c r="O347" i="19"/>
  <c r="N347" i="19"/>
  <c r="G347" i="19"/>
  <c r="E347" i="19"/>
  <c r="H347" i="19"/>
  <c r="F347" i="19"/>
  <c r="P347" i="19"/>
  <c r="O346" i="19"/>
  <c r="P346" i="19"/>
  <c r="N346" i="19"/>
  <c r="G346" i="19"/>
  <c r="H346" i="19"/>
  <c r="E346" i="19"/>
  <c r="F346" i="19"/>
  <c r="E345" i="19"/>
  <c r="O345" i="19"/>
  <c r="G345" i="19"/>
  <c r="F345" i="19"/>
  <c r="N345" i="19"/>
  <c r="H345" i="19"/>
  <c r="P345" i="19"/>
  <c r="O344" i="19"/>
  <c r="H344" i="19"/>
  <c r="F344" i="19"/>
  <c r="N344" i="19"/>
  <c r="G344" i="19"/>
  <c r="E344" i="19"/>
  <c r="P344" i="19"/>
  <c r="E343" i="19"/>
  <c r="P343" i="19"/>
  <c r="G343" i="19"/>
  <c r="F343" i="19"/>
  <c r="O343" i="19"/>
  <c r="N343" i="19"/>
  <c r="H343" i="19"/>
  <c r="P342" i="19"/>
  <c r="O342" i="19"/>
  <c r="N342" i="19"/>
  <c r="E342" i="19"/>
  <c r="G342" i="19"/>
  <c r="F342" i="19"/>
  <c r="H342" i="19"/>
  <c r="O341" i="19"/>
  <c r="N341" i="19"/>
  <c r="G341" i="19"/>
  <c r="F341" i="19"/>
  <c r="P341" i="19"/>
  <c r="H341" i="19"/>
  <c r="E341" i="19"/>
  <c r="P340" i="19"/>
  <c r="O340" i="19"/>
  <c r="H340" i="19"/>
  <c r="G340" i="19"/>
  <c r="F340" i="19"/>
  <c r="E340" i="19"/>
  <c r="N340" i="19"/>
  <c r="P339" i="19"/>
  <c r="N339" i="19"/>
  <c r="O339" i="19"/>
  <c r="G339" i="19"/>
  <c r="F339" i="19"/>
  <c r="E339" i="19"/>
  <c r="H339" i="19"/>
  <c r="H338" i="19"/>
  <c r="G338" i="19"/>
  <c r="E338" i="19"/>
  <c r="F338" i="19"/>
  <c r="P338" i="19"/>
  <c r="O338" i="19"/>
  <c r="N338" i="19"/>
  <c r="O337" i="19"/>
  <c r="H337" i="19"/>
  <c r="G337" i="19"/>
  <c r="F337" i="19"/>
  <c r="E337" i="19"/>
  <c r="P337" i="19"/>
  <c r="N337" i="19"/>
  <c r="O336" i="19"/>
  <c r="N336" i="19"/>
  <c r="H336" i="19"/>
  <c r="F336" i="19"/>
  <c r="G336" i="19"/>
  <c r="E336" i="19"/>
  <c r="P336" i="19"/>
  <c r="F335" i="19"/>
  <c r="E335" i="19"/>
  <c r="P335" i="19"/>
  <c r="O335" i="19"/>
  <c r="G335" i="19"/>
  <c r="H335" i="19"/>
  <c r="N335" i="19"/>
  <c r="O334" i="19"/>
  <c r="N334" i="19"/>
  <c r="G334" i="19"/>
  <c r="H334" i="19"/>
  <c r="F334" i="19"/>
  <c r="E334" i="19"/>
  <c r="P334" i="19"/>
  <c r="H333" i="19"/>
  <c r="G333" i="19"/>
  <c r="F333" i="19"/>
  <c r="E333" i="19"/>
  <c r="P333" i="19"/>
  <c r="O333" i="19"/>
  <c r="N333" i="19"/>
  <c r="P332" i="19"/>
  <c r="O332" i="19"/>
  <c r="H332" i="19"/>
  <c r="N332" i="19"/>
  <c r="E332" i="19"/>
  <c r="F332" i="19"/>
  <c r="G332" i="19"/>
  <c r="O331" i="19"/>
  <c r="N331" i="19"/>
  <c r="E331" i="19"/>
  <c r="H331" i="19"/>
  <c r="G331" i="19"/>
  <c r="P331" i="19"/>
  <c r="F331" i="19"/>
  <c r="O330" i="19"/>
  <c r="N330" i="19"/>
  <c r="G330" i="19"/>
  <c r="F330" i="19"/>
  <c r="E330" i="19"/>
  <c r="P330" i="19"/>
  <c r="H330" i="19"/>
  <c r="G329" i="19"/>
  <c r="F329" i="19"/>
  <c r="E329" i="19"/>
  <c r="P329" i="19"/>
  <c r="H329" i="19"/>
  <c r="O329" i="19"/>
  <c r="N329" i="19"/>
  <c r="N328" i="19"/>
  <c r="G328" i="19"/>
  <c r="H328" i="19"/>
  <c r="O328" i="19"/>
  <c r="F328" i="19"/>
  <c r="P328" i="19"/>
  <c r="E328" i="19"/>
  <c r="O327" i="19"/>
  <c r="N327" i="19"/>
  <c r="H327" i="19"/>
  <c r="G327" i="19"/>
  <c r="E327" i="19"/>
  <c r="F327" i="19"/>
  <c r="P327" i="19"/>
  <c r="O326" i="19"/>
  <c r="N326" i="19"/>
  <c r="H326" i="19"/>
  <c r="G326" i="19"/>
  <c r="F326" i="19"/>
  <c r="P326" i="19"/>
  <c r="E326" i="19"/>
  <c r="N325" i="19"/>
  <c r="H325" i="19"/>
  <c r="F325" i="19"/>
  <c r="E325" i="19"/>
  <c r="G325" i="19"/>
  <c r="O325" i="19"/>
  <c r="P325" i="19"/>
  <c r="P324" i="19"/>
  <c r="O324" i="19"/>
  <c r="N324" i="19"/>
  <c r="H324" i="19"/>
  <c r="F324" i="19"/>
  <c r="G324" i="19"/>
  <c r="E324" i="19"/>
  <c r="P323" i="19"/>
  <c r="O323" i="19"/>
  <c r="N323" i="19"/>
  <c r="F323" i="19"/>
  <c r="G323" i="19"/>
  <c r="E323" i="19"/>
  <c r="H323" i="19"/>
  <c r="P322" i="19"/>
  <c r="N322" i="19"/>
  <c r="O322" i="19"/>
  <c r="F322" i="19"/>
  <c r="E322" i="19"/>
  <c r="H322" i="19"/>
  <c r="G322" i="19"/>
  <c r="O321" i="19"/>
  <c r="N321" i="19"/>
  <c r="F321" i="19"/>
  <c r="P321" i="19"/>
  <c r="H321" i="19"/>
  <c r="E321" i="19"/>
  <c r="G321" i="19"/>
  <c r="G320" i="19"/>
  <c r="F320" i="19"/>
  <c r="E320" i="19"/>
  <c r="P320" i="19"/>
  <c r="O320" i="19"/>
  <c r="N320" i="19"/>
  <c r="H320" i="19"/>
  <c r="P319" i="19"/>
  <c r="H319" i="19"/>
  <c r="G319" i="19"/>
  <c r="F319" i="19"/>
  <c r="E319" i="19"/>
  <c r="O319" i="19"/>
  <c r="N319" i="19"/>
  <c r="P318" i="19"/>
  <c r="O318" i="19"/>
  <c r="E318" i="19"/>
  <c r="N318" i="19"/>
  <c r="F318" i="19"/>
  <c r="H318" i="19"/>
  <c r="G318" i="19"/>
  <c r="P317" i="19"/>
  <c r="O317" i="19"/>
  <c r="N317" i="19"/>
  <c r="G317" i="19"/>
  <c r="F317" i="19"/>
  <c r="E317" i="19"/>
  <c r="H317" i="19"/>
  <c r="P316" i="19"/>
  <c r="O316" i="19"/>
  <c r="F316" i="19"/>
  <c r="E316" i="19"/>
  <c r="N316" i="19"/>
  <c r="G316" i="19"/>
  <c r="H316" i="19"/>
  <c r="N315" i="19"/>
  <c r="F315" i="19"/>
  <c r="E315" i="19"/>
  <c r="P315" i="19"/>
  <c r="H315" i="19"/>
  <c r="G315" i="19"/>
  <c r="O315" i="19"/>
  <c r="H314" i="19"/>
  <c r="G314" i="19"/>
  <c r="N314" i="19"/>
  <c r="F314" i="19"/>
  <c r="E314" i="19"/>
  <c r="P314" i="19"/>
  <c r="O314" i="19"/>
  <c r="P313" i="19"/>
  <c r="O313" i="19"/>
  <c r="N313" i="19"/>
  <c r="F313" i="19"/>
  <c r="G313" i="19"/>
  <c r="E313" i="19"/>
  <c r="H313" i="19"/>
  <c r="G312" i="19"/>
  <c r="F312" i="19"/>
  <c r="E312" i="19"/>
  <c r="N312" i="19"/>
  <c r="H312" i="19"/>
  <c r="P312" i="19"/>
  <c r="O312" i="19"/>
  <c r="O311" i="19"/>
  <c r="N311" i="19"/>
  <c r="E311" i="19"/>
  <c r="H311" i="19"/>
  <c r="G311" i="19"/>
  <c r="P311" i="19"/>
  <c r="F311" i="19"/>
  <c r="F310" i="19"/>
  <c r="P310" i="19"/>
  <c r="H310" i="19"/>
  <c r="G310" i="19"/>
  <c r="O310" i="19"/>
  <c r="N310" i="19"/>
  <c r="E310" i="19"/>
  <c r="P309" i="19"/>
  <c r="N309" i="19"/>
  <c r="O309" i="19"/>
  <c r="H309" i="19"/>
  <c r="E309" i="19"/>
  <c r="F309" i="19"/>
  <c r="G309" i="19"/>
  <c r="N308" i="19"/>
  <c r="G308" i="19"/>
  <c r="F308" i="19"/>
  <c r="O308" i="19"/>
  <c r="E308" i="19"/>
  <c r="H308" i="19"/>
  <c r="P308" i="19"/>
  <c r="G307" i="19"/>
  <c r="E307" i="19"/>
  <c r="O307" i="19"/>
  <c r="N307" i="19"/>
  <c r="H307" i="19"/>
  <c r="F307" i="19"/>
  <c r="P307" i="19"/>
  <c r="G306" i="19"/>
  <c r="F306" i="19"/>
  <c r="E306" i="19"/>
  <c r="H306" i="19"/>
  <c r="P306" i="19"/>
  <c r="N306" i="19"/>
  <c r="O306" i="19"/>
  <c r="E305" i="19"/>
  <c r="P305" i="19"/>
  <c r="O305" i="19"/>
  <c r="N305" i="19"/>
  <c r="H305" i="19"/>
  <c r="G305" i="19"/>
  <c r="F305" i="19"/>
  <c r="H304" i="19"/>
  <c r="F304" i="19"/>
  <c r="E304" i="19"/>
  <c r="G304" i="19"/>
  <c r="P304" i="19"/>
  <c r="O304" i="19"/>
  <c r="N304" i="19"/>
  <c r="N303" i="19"/>
  <c r="H303" i="19"/>
  <c r="F303" i="19"/>
  <c r="E303" i="19"/>
  <c r="O303" i="19"/>
  <c r="G303" i="19"/>
  <c r="P303" i="19"/>
  <c r="F302" i="19"/>
  <c r="P302" i="19"/>
  <c r="E302" i="19"/>
  <c r="O302" i="19"/>
  <c r="H302" i="19"/>
  <c r="G302" i="19"/>
  <c r="N302" i="19"/>
  <c r="H301" i="19"/>
  <c r="P301" i="19"/>
  <c r="G301" i="19"/>
  <c r="F301" i="19"/>
  <c r="E301" i="19"/>
  <c r="O301" i="19"/>
  <c r="N301" i="19"/>
  <c r="N300" i="19"/>
  <c r="H300" i="19"/>
  <c r="G300" i="19"/>
  <c r="P300" i="19"/>
  <c r="O300" i="19"/>
  <c r="E300" i="19"/>
  <c r="F300" i="19"/>
  <c r="E299" i="19"/>
  <c r="P299" i="19"/>
  <c r="O299" i="19"/>
  <c r="N299" i="19"/>
  <c r="G299" i="19"/>
  <c r="H299" i="19"/>
  <c r="F299" i="19"/>
  <c r="H298" i="19"/>
  <c r="G298" i="19"/>
  <c r="F298" i="19"/>
  <c r="P298" i="19"/>
  <c r="E298" i="19"/>
  <c r="O298" i="19"/>
  <c r="N298" i="19"/>
  <c r="E297" i="19"/>
  <c r="P297" i="19"/>
  <c r="H297" i="19"/>
  <c r="G297" i="19"/>
  <c r="O297" i="19"/>
  <c r="N297" i="19"/>
  <c r="F297" i="19"/>
  <c r="F296" i="19"/>
  <c r="H296" i="19"/>
  <c r="E296" i="19"/>
  <c r="P296" i="19"/>
  <c r="O296" i="19"/>
  <c r="N296" i="19"/>
  <c r="G296" i="19"/>
  <c r="H295" i="19"/>
  <c r="G295" i="19"/>
  <c r="F295" i="19"/>
  <c r="E295" i="19"/>
  <c r="P295" i="19"/>
  <c r="O295" i="19"/>
  <c r="N295" i="19"/>
  <c r="H294" i="19"/>
  <c r="F294" i="19"/>
  <c r="E294" i="19"/>
  <c r="O294" i="19"/>
  <c r="N294" i="19"/>
  <c r="G294" i="19"/>
  <c r="P294" i="19"/>
  <c r="G293" i="19"/>
  <c r="F293" i="19"/>
  <c r="E293" i="19"/>
  <c r="O293" i="19"/>
  <c r="P293" i="19"/>
  <c r="N293" i="19"/>
  <c r="H293" i="19"/>
  <c r="H292" i="19"/>
  <c r="G292" i="19"/>
  <c r="F292" i="19"/>
  <c r="P292" i="19"/>
  <c r="E292" i="19"/>
  <c r="O292" i="19"/>
  <c r="N292" i="19"/>
  <c r="N291" i="19"/>
  <c r="H291" i="19"/>
  <c r="E291" i="19"/>
  <c r="P291" i="19"/>
  <c r="G291" i="19"/>
  <c r="F291" i="19"/>
  <c r="O291" i="19"/>
  <c r="H290" i="19"/>
  <c r="G290" i="19"/>
  <c r="F290" i="19"/>
  <c r="E290" i="19"/>
  <c r="P290" i="19"/>
  <c r="N290" i="19"/>
  <c r="O290" i="19"/>
  <c r="H289" i="19"/>
  <c r="F289" i="19"/>
  <c r="O289" i="19"/>
  <c r="G289" i="19"/>
  <c r="E289" i="19"/>
  <c r="N289" i="19"/>
  <c r="P289" i="19"/>
  <c r="P288" i="19"/>
  <c r="E288" i="19"/>
  <c r="G288" i="19"/>
  <c r="F288" i="19"/>
  <c r="N288" i="19"/>
  <c r="H288" i="19"/>
  <c r="O288" i="19"/>
  <c r="H287" i="19"/>
  <c r="P287" i="19"/>
  <c r="G287" i="19"/>
  <c r="F287" i="19"/>
  <c r="E287" i="19"/>
  <c r="O287" i="19"/>
  <c r="N287" i="19"/>
  <c r="H286" i="19"/>
  <c r="F286" i="19"/>
  <c r="O286" i="19"/>
  <c r="G286" i="19"/>
  <c r="P286" i="19"/>
  <c r="E286" i="19"/>
  <c r="N286" i="19"/>
  <c r="H285" i="19"/>
  <c r="G285" i="19"/>
  <c r="N285" i="19"/>
  <c r="F285" i="19"/>
  <c r="E285" i="19"/>
  <c r="P285" i="19"/>
  <c r="O285" i="19"/>
  <c r="H284" i="19"/>
  <c r="G284" i="19"/>
  <c r="F284" i="19"/>
  <c r="E284" i="19"/>
  <c r="P284" i="19"/>
  <c r="O284" i="19"/>
  <c r="N284" i="19"/>
  <c r="P283" i="19"/>
  <c r="E283" i="19"/>
  <c r="O283" i="19"/>
  <c r="N283" i="19"/>
  <c r="G283" i="19"/>
  <c r="F283" i="19"/>
  <c r="H283" i="19"/>
  <c r="P282" i="19"/>
  <c r="F282" i="19"/>
  <c r="O282" i="19"/>
  <c r="N282" i="19"/>
  <c r="H282" i="19"/>
  <c r="G282" i="19"/>
  <c r="E282" i="19"/>
  <c r="E281" i="19"/>
  <c r="P281" i="19"/>
  <c r="O281" i="19"/>
  <c r="N281" i="19"/>
  <c r="G281" i="19"/>
  <c r="F281" i="19"/>
  <c r="H281" i="19"/>
  <c r="H280" i="19"/>
  <c r="F280" i="19"/>
  <c r="E280" i="19"/>
  <c r="G280" i="19"/>
  <c r="P280" i="19"/>
  <c r="O280" i="19"/>
  <c r="N280" i="19"/>
  <c r="N279" i="19"/>
  <c r="F279" i="19"/>
  <c r="E279" i="19"/>
  <c r="H279" i="19"/>
  <c r="G279" i="19"/>
  <c r="P279" i="19"/>
  <c r="O279" i="19"/>
  <c r="F278" i="19"/>
  <c r="G278" i="19"/>
  <c r="E278" i="19"/>
  <c r="O278" i="19"/>
  <c r="H278" i="19"/>
  <c r="N278" i="19"/>
  <c r="P278" i="19"/>
  <c r="E277" i="19"/>
  <c r="P277" i="19"/>
  <c r="O277" i="19"/>
  <c r="N277" i="19"/>
  <c r="H277" i="19"/>
  <c r="G277" i="19"/>
  <c r="F277" i="19"/>
  <c r="P276" i="19"/>
  <c r="H276" i="19"/>
  <c r="E276" i="19"/>
  <c r="O276" i="19"/>
  <c r="F276" i="19"/>
  <c r="N276" i="19"/>
  <c r="G276" i="19"/>
  <c r="H275" i="19"/>
  <c r="E275" i="19"/>
  <c r="P275" i="19"/>
  <c r="G275" i="19"/>
  <c r="F275" i="19"/>
  <c r="N275" i="19"/>
  <c r="O275" i="19"/>
  <c r="F274" i="19"/>
  <c r="E274" i="19"/>
  <c r="P274" i="19"/>
  <c r="O274" i="19"/>
  <c r="N274" i="19"/>
  <c r="G274" i="19"/>
  <c r="H274" i="19"/>
  <c r="H273" i="19"/>
  <c r="G273" i="19"/>
  <c r="F273" i="19"/>
  <c r="E273" i="19"/>
  <c r="P273" i="19"/>
  <c r="N273" i="19"/>
  <c r="O273" i="19"/>
  <c r="H272" i="19"/>
  <c r="G272" i="19"/>
  <c r="F272" i="19"/>
  <c r="P272" i="19"/>
  <c r="O272" i="19"/>
  <c r="E272" i="19"/>
  <c r="N272" i="19"/>
  <c r="N271" i="19"/>
  <c r="G271" i="19"/>
  <c r="F271" i="19"/>
  <c r="H271" i="19"/>
  <c r="E271" i="19"/>
  <c r="P271" i="19"/>
  <c r="O271" i="19"/>
  <c r="H270" i="19"/>
  <c r="G270" i="19"/>
  <c r="P270" i="19"/>
  <c r="O270" i="19"/>
  <c r="F270" i="19"/>
  <c r="E270" i="19"/>
  <c r="N270" i="19"/>
  <c r="P269" i="19"/>
  <c r="E269" i="19"/>
  <c r="O269" i="19"/>
  <c r="N269" i="19"/>
  <c r="H269" i="19"/>
  <c r="G269" i="19"/>
  <c r="F269" i="19"/>
  <c r="G268" i="19"/>
  <c r="F268" i="19"/>
  <c r="E268" i="19"/>
  <c r="P268" i="19"/>
  <c r="O268" i="19"/>
  <c r="N268" i="19"/>
  <c r="H268" i="19"/>
  <c r="E267" i="19"/>
  <c r="P267" i="19"/>
  <c r="G267" i="19"/>
  <c r="N267" i="19"/>
  <c r="H267" i="19"/>
  <c r="O267" i="19"/>
  <c r="F267" i="19"/>
  <c r="H266" i="19"/>
  <c r="F266" i="19"/>
  <c r="P266" i="19"/>
  <c r="G266" i="19"/>
  <c r="E266" i="19"/>
  <c r="O266" i="19"/>
  <c r="N266" i="19"/>
  <c r="N265" i="19"/>
  <c r="H265" i="19"/>
  <c r="P265" i="19"/>
  <c r="G265" i="19"/>
  <c r="E265" i="19"/>
  <c r="O265" i="19"/>
  <c r="F265" i="19"/>
  <c r="F264" i="19"/>
  <c r="E264" i="19"/>
  <c r="P264" i="19"/>
  <c r="N264" i="19"/>
  <c r="O264" i="19"/>
  <c r="H264" i="19"/>
  <c r="G264" i="19"/>
  <c r="P263" i="19"/>
  <c r="O263" i="19"/>
  <c r="G263" i="19"/>
  <c r="F263" i="19"/>
  <c r="E263" i="19"/>
  <c r="N263" i="19"/>
  <c r="H263" i="19"/>
  <c r="N262" i="19"/>
  <c r="G262" i="19"/>
  <c r="H262" i="19"/>
  <c r="F262" i="19"/>
  <c r="E262" i="19"/>
  <c r="P262" i="19"/>
  <c r="O262" i="19"/>
  <c r="F261" i="19"/>
  <c r="E261" i="19"/>
  <c r="O261" i="19"/>
  <c r="N261" i="19"/>
  <c r="H261" i="19"/>
  <c r="G261" i="19"/>
  <c r="P261" i="19"/>
  <c r="E260" i="19"/>
  <c r="P260" i="19"/>
  <c r="H260" i="19"/>
  <c r="G260" i="19"/>
  <c r="F260" i="19"/>
  <c r="O260" i="19"/>
  <c r="N260" i="19"/>
  <c r="G259" i="19"/>
  <c r="F259" i="19"/>
  <c r="H259" i="19"/>
  <c r="E259" i="19"/>
  <c r="P259" i="19"/>
  <c r="O259" i="19"/>
  <c r="N259" i="19"/>
  <c r="O258" i="19"/>
  <c r="N258" i="19"/>
  <c r="H258" i="19"/>
  <c r="G258" i="19"/>
  <c r="F258" i="19"/>
  <c r="P258" i="19"/>
  <c r="E258" i="19"/>
  <c r="F257" i="19"/>
  <c r="N257" i="19"/>
  <c r="H257" i="19"/>
  <c r="G257" i="19"/>
  <c r="E257" i="19"/>
  <c r="P257" i="19"/>
  <c r="O257" i="19"/>
  <c r="G256" i="19"/>
  <c r="F256" i="19"/>
  <c r="E256" i="19"/>
  <c r="P256" i="19"/>
  <c r="O256" i="19"/>
  <c r="N256" i="19"/>
  <c r="H256" i="19"/>
  <c r="F255" i="19"/>
  <c r="G255" i="19"/>
  <c r="E255" i="19"/>
  <c r="H255" i="19"/>
  <c r="P255" i="19"/>
  <c r="O255" i="19"/>
  <c r="N255" i="19"/>
  <c r="G254" i="19"/>
  <c r="F254" i="19"/>
  <c r="E254" i="19"/>
  <c r="P254" i="19"/>
  <c r="O254" i="19"/>
  <c r="N254" i="19"/>
  <c r="H254" i="19"/>
  <c r="G253" i="19"/>
  <c r="F253" i="19"/>
  <c r="E253" i="19"/>
  <c r="P253" i="19"/>
  <c r="O253" i="19"/>
  <c r="N253" i="19"/>
  <c r="H253" i="19"/>
  <c r="E252" i="19"/>
  <c r="H252" i="19"/>
  <c r="G252" i="19"/>
  <c r="F252" i="19"/>
  <c r="P252" i="19"/>
  <c r="O252" i="19"/>
  <c r="N252" i="19"/>
  <c r="N251" i="19"/>
  <c r="H251" i="19"/>
  <c r="G251" i="19"/>
  <c r="F251" i="19"/>
  <c r="E251" i="19"/>
  <c r="O251" i="19"/>
  <c r="P251" i="19"/>
  <c r="H250" i="19"/>
  <c r="E250" i="19"/>
  <c r="G250" i="19"/>
  <c r="P250" i="19"/>
  <c r="O250" i="19"/>
  <c r="N250" i="19"/>
  <c r="F250" i="19"/>
  <c r="G249" i="19"/>
  <c r="O249" i="19"/>
  <c r="N249" i="19"/>
  <c r="H249" i="19"/>
  <c r="F249" i="19"/>
  <c r="P249" i="19"/>
  <c r="E249" i="19"/>
  <c r="F248" i="19"/>
  <c r="H248" i="19"/>
  <c r="G248" i="19"/>
  <c r="E248" i="19"/>
  <c r="P248" i="19"/>
  <c r="O248" i="19"/>
  <c r="N248" i="19"/>
  <c r="H247" i="19"/>
  <c r="G247" i="19"/>
  <c r="F247" i="19"/>
  <c r="P247" i="19"/>
  <c r="O247" i="19"/>
  <c r="N247" i="19"/>
  <c r="E247" i="19"/>
  <c r="H246" i="19"/>
  <c r="E246" i="19"/>
  <c r="G246" i="19"/>
  <c r="F246" i="19"/>
  <c r="P246" i="19"/>
  <c r="O246" i="19"/>
  <c r="N246" i="19"/>
  <c r="F245" i="19"/>
  <c r="E245" i="19"/>
  <c r="P245" i="19"/>
  <c r="O245" i="19"/>
  <c r="N245" i="19"/>
  <c r="H245" i="19"/>
  <c r="G245" i="19"/>
  <c r="H244" i="19"/>
  <c r="E244" i="19"/>
  <c r="G244" i="19"/>
  <c r="P244" i="19"/>
  <c r="O244" i="19"/>
  <c r="F244" i="19"/>
  <c r="N244" i="19"/>
  <c r="P243" i="19"/>
  <c r="O243" i="19"/>
  <c r="F243" i="19"/>
  <c r="E243" i="19"/>
  <c r="N243" i="19"/>
  <c r="H243" i="19"/>
  <c r="G243" i="19"/>
  <c r="N242" i="19"/>
  <c r="F242" i="19"/>
  <c r="P242" i="19"/>
  <c r="H242" i="19"/>
  <c r="G242" i="19"/>
  <c r="E242" i="19"/>
  <c r="O242" i="19"/>
  <c r="F241" i="19"/>
  <c r="E241" i="19"/>
  <c r="P241" i="19"/>
  <c r="O241" i="19"/>
  <c r="G241" i="19"/>
  <c r="N241" i="19"/>
  <c r="H241" i="19"/>
  <c r="O240" i="19"/>
  <c r="H240" i="19"/>
  <c r="G240" i="19"/>
  <c r="F240" i="19"/>
  <c r="P240" i="19"/>
  <c r="E240" i="19"/>
  <c r="N240" i="19"/>
  <c r="H239" i="19"/>
  <c r="G239" i="19"/>
  <c r="P239" i="19"/>
  <c r="N239" i="19"/>
  <c r="F239" i="19"/>
  <c r="E239" i="19"/>
  <c r="O239" i="19"/>
  <c r="G238" i="19"/>
  <c r="F238" i="19"/>
  <c r="O238" i="19"/>
  <c r="P238" i="19"/>
  <c r="H238" i="19"/>
  <c r="E238" i="19"/>
  <c r="N238" i="19"/>
  <c r="H237" i="19"/>
  <c r="G237" i="19"/>
  <c r="F237" i="19"/>
  <c r="E237" i="19"/>
  <c r="P237" i="19"/>
  <c r="N237" i="19"/>
  <c r="O237" i="19"/>
  <c r="G236" i="19"/>
  <c r="F236" i="19"/>
  <c r="E236" i="19"/>
  <c r="P236" i="19"/>
  <c r="N236" i="19"/>
  <c r="H236" i="19"/>
  <c r="O236" i="19"/>
  <c r="F235" i="19"/>
  <c r="P235" i="19"/>
  <c r="O235" i="19"/>
  <c r="G235" i="19"/>
  <c r="E235" i="19"/>
  <c r="N235" i="19"/>
  <c r="H235" i="19"/>
  <c r="N234" i="19"/>
  <c r="P234" i="19"/>
  <c r="G234" i="19"/>
  <c r="E234" i="19"/>
  <c r="H234" i="19"/>
  <c r="F234" i="19"/>
  <c r="O234" i="19"/>
  <c r="N233" i="19"/>
  <c r="H233" i="19"/>
  <c r="G233" i="19"/>
  <c r="F233" i="19"/>
  <c r="E233" i="19"/>
  <c r="O233" i="19"/>
  <c r="P233" i="19"/>
  <c r="F232" i="19"/>
  <c r="G232" i="19"/>
  <c r="E232" i="19"/>
  <c r="P232" i="19"/>
  <c r="N232" i="19"/>
  <c r="O232" i="19"/>
  <c r="H232" i="19"/>
  <c r="F231" i="19"/>
  <c r="E231" i="19"/>
  <c r="P231" i="19"/>
  <c r="O231" i="19"/>
  <c r="N231" i="19"/>
  <c r="G231" i="19"/>
  <c r="H231" i="19"/>
  <c r="H230" i="19"/>
  <c r="G230" i="19"/>
  <c r="E230" i="19"/>
  <c r="O230" i="19"/>
  <c r="F230" i="19"/>
  <c r="P230" i="19"/>
  <c r="N230" i="19"/>
  <c r="G229" i="19"/>
  <c r="F229" i="19"/>
  <c r="H229" i="19"/>
  <c r="O229" i="19"/>
  <c r="P229" i="19"/>
  <c r="E229" i="19"/>
  <c r="N229" i="19"/>
  <c r="P228" i="19"/>
  <c r="H228" i="19"/>
  <c r="G228" i="19"/>
  <c r="F228" i="19"/>
  <c r="O228" i="19"/>
  <c r="N228" i="19"/>
  <c r="E228" i="19"/>
  <c r="E227" i="19"/>
  <c r="N227" i="19"/>
  <c r="G227" i="19"/>
  <c r="O227" i="19"/>
  <c r="H227" i="19"/>
  <c r="F227" i="19"/>
  <c r="P227" i="19"/>
  <c r="F226" i="19"/>
  <c r="E226" i="19"/>
  <c r="P226" i="19"/>
  <c r="O226" i="19"/>
  <c r="N226" i="19"/>
  <c r="H226" i="19"/>
  <c r="G226" i="19"/>
  <c r="H225" i="19"/>
  <c r="N225" i="19"/>
  <c r="G225" i="19"/>
  <c r="E225" i="19"/>
  <c r="P225" i="19"/>
  <c r="O225" i="19"/>
  <c r="F225" i="19"/>
  <c r="P224" i="19"/>
  <c r="O224" i="19"/>
  <c r="H224" i="19"/>
  <c r="G224" i="19"/>
  <c r="F224" i="19"/>
  <c r="N224" i="19"/>
  <c r="E224" i="19"/>
  <c r="N223" i="19"/>
  <c r="E223" i="19"/>
  <c r="P223" i="19"/>
  <c r="H223" i="19"/>
  <c r="G223" i="19"/>
  <c r="O223" i="19"/>
  <c r="F223" i="19"/>
  <c r="H222" i="19"/>
  <c r="F222" i="19"/>
  <c r="E222" i="19"/>
  <c r="P222" i="19"/>
  <c r="O222" i="19"/>
  <c r="N222" i="19"/>
  <c r="G222" i="19"/>
  <c r="N221" i="19"/>
  <c r="G221" i="19"/>
  <c r="O221" i="19"/>
  <c r="E221" i="19"/>
  <c r="P221" i="19"/>
  <c r="H221" i="19"/>
  <c r="F221" i="19"/>
  <c r="H220" i="19"/>
  <c r="F220" i="19"/>
  <c r="E220" i="19"/>
  <c r="P220" i="19"/>
  <c r="G220" i="19"/>
  <c r="O220" i="19"/>
  <c r="N220" i="19"/>
  <c r="H219" i="19"/>
  <c r="G219" i="19"/>
  <c r="F219" i="19"/>
  <c r="E219" i="19"/>
  <c r="O219" i="19"/>
  <c r="N219" i="19"/>
  <c r="P219" i="19"/>
  <c r="H218" i="19"/>
  <c r="G218" i="19"/>
  <c r="E218" i="19"/>
  <c r="O218" i="19"/>
  <c r="F218" i="19"/>
  <c r="P218" i="19"/>
  <c r="N218" i="19"/>
  <c r="H217" i="19"/>
  <c r="F217" i="19"/>
  <c r="E217" i="19"/>
  <c r="O217" i="19"/>
  <c r="P217" i="19"/>
  <c r="G217" i="19"/>
  <c r="N217" i="19"/>
  <c r="H216" i="19"/>
  <c r="E216" i="19"/>
  <c r="O216" i="19"/>
  <c r="N216" i="19"/>
  <c r="F216" i="19"/>
  <c r="P216" i="19"/>
  <c r="G216" i="19"/>
  <c r="H215" i="19"/>
  <c r="G215" i="19"/>
  <c r="E215" i="19"/>
  <c r="P215" i="19"/>
  <c r="F215" i="19"/>
  <c r="O215" i="19"/>
  <c r="N215" i="19"/>
  <c r="G214" i="19"/>
  <c r="E214" i="19"/>
  <c r="P214" i="19"/>
  <c r="H214" i="19"/>
  <c r="F214" i="19"/>
  <c r="O214" i="19"/>
  <c r="N214" i="19"/>
  <c r="H213" i="19"/>
  <c r="G213" i="19"/>
  <c r="F213" i="19"/>
  <c r="E213" i="19"/>
  <c r="P213" i="19"/>
  <c r="O213" i="19"/>
  <c r="N213" i="19"/>
  <c r="H212" i="19"/>
  <c r="E212" i="19"/>
  <c r="P212" i="19"/>
  <c r="O212" i="19"/>
  <c r="F212" i="19"/>
  <c r="N212" i="19"/>
  <c r="G212" i="19"/>
  <c r="H211" i="19"/>
  <c r="G211" i="19"/>
  <c r="E211" i="19"/>
  <c r="P211" i="19"/>
  <c r="F211" i="19"/>
  <c r="O211" i="19"/>
  <c r="N211" i="19"/>
  <c r="F210" i="19"/>
  <c r="E210" i="19"/>
  <c r="N210" i="19"/>
  <c r="H210" i="19"/>
  <c r="P210" i="19"/>
  <c r="O210" i="19"/>
  <c r="G210" i="19"/>
  <c r="H209" i="19"/>
  <c r="G209" i="19"/>
  <c r="E209" i="19"/>
  <c r="P209" i="19"/>
  <c r="O209" i="19"/>
  <c r="N209" i="19"/>
  <c r="F209" i="19"/>
  <c r="H208" i="19"/>
  <c r="G208" i="19"/>
  <c r="E208" i="19"/>
  <c r="P208" i="19"/>
  <c r="N208" i="19"/>
  <c r="F208" i="19"/>
  <c r="O208" i="19"/>
  <c r="H207" i="19"/>
  <c r="F207" i="19"/>
  <c r="E207" i="19"/>
  <c r="P207" i="19"/>
  <c r="G207" i="19"/>
  <c r="O207" i="19"/>
  <c r="N207" i="19"/>
  <c r="H206" i="19"/>
  <c r="G206" i="19"/>
  <c r="F206" i="19"/>
  <c r="E206" i="19"/>
  <c r="O206" i="19"/>
  <c r="N206" i="19"/>
  <c r="P206" i="19"/>
  <c r="H205" i="19"/>
  <c r="G205" i="19"/>
  <c r="E205" i="19"/>
  <c r="P205" i="19"/>
  <c r="O205" i="19"/>
  <c r="N205" i="19"/>
  <c r="F205" i="19"/>
  <c r="H204" i="19"/>
  <c r="E204" i="19"/>
  <c r="O204" i="19"/>
  <c r="N204" i="19"/>
  <c r="G204" i="19"/>
  <c r="P204" i="19"/>
  <c r="F204" i="19"/>
  <c r="H203" i="19"/>
  <c r="G203" i="19"/>
  <c r="E203" i="19"/>
  <c r="O203" i="19"/>
  <c r="F203" i="19"/>
  <c r="P203" i="19"/>
  <c r="N203" i="19"/>
  <c r="G202" i="19"/>
  <c r="E202" i="19"/>
  <c r="N202" i="19"/>
  <c r="H202" i="19"/>
  <c r="F202" i="19"/>
  <c r="P202" i="19"/>
  <c r="O202" i="19"/>
  <c r="G11" i="19"/>
  <c r="G22" i="19" s="1"/>
  <c r="S20" i="19"/>
  <c r="E20" i="19"/>
  <c r="G13" i="19"/>
  <c r="AI381" i="18"/>
  <c r="S213" i="19" l="1"/>
  <c r="S237" i="19"/>
  <c r="S231" i="19"/>
  <c r="AL19" i="19"/>
  <c r="S341" i="19"/>
  <c r="S238" i="19"/>
  <c r="S221" i="19"/>
  <c r="S265" i="19"/>
  <c r="S298" i="19"/>
  <c r="S302" i="19"/>
  <c r="S331" i="19"/>
  <c r="S203" i="19"/>
  <c r="S215" i="19"/>
  <c r="I224" i="19"/>
  <c r="J224" i="19" s="1"/>
  <c r="L224" i="19" s="1"/>
  <c r="S226" i="19"/>
  <c r="S239" i="19"/>
  <c r="S229" i="19"/>
  <c r="I358" i="19"/>
  <c r="J358" i="19" s="1"/>
  <c r="L358" i="19" s="1"/>
  <c r="S358" i="19"/>
  <c r="I377" i="19"/>
  <c r="J377" i="19" s="1"/>
  <c r="L377" i="19" s="1"/>
  <c r="S210" i="19"/>
  <c r="S225" i="19"/>
  <c r="S273" i="19"/>
  <c r="S285" i="19"/>
  <c r="S378" i="19"/>
  <c r="S315" i="19"/>
  <c r="S322" i="19"/>
  <c r="S359" i="19"/>
  <c r="S370" i="19"/>
  <c r="I208" i="19"/>
  <c r="J208" i="19" s="1"/>
  <c r="L208" i="19" s="1"/>
  <c r="I245" i="19"/>
  <c r="K245" i="19" s="1"/>
  <c r="S293" i="19"/>
  <c r="S222" i="19"/>
  <c r="I203" i="19"/>
  <c r="K203" i="19" s="1"/>
  <c r="I205" i="19"/>
  <c r="K205" i="19" s="1"/>
  <c r="S294" i="19"/>
  <c r="S244" i="19"/>
  <c r="I258" i="19"/>
  <c r="K258" i="19" s="1"/>
  <c r="I270" i="19"/>
  <c r="K270" i="19" s="1"/>
  <c r="S275" i="19"/>
  <c r="S277" i="19"/>
  <c r="I287" i="19"/>
  <c r="J287" i="19" s="1"/>
  <c r="L287" i="19" s="1"/>
  <c r="S332" i="19"/>
  <c r="S243" i="19"/>
  <c r="S287" i="19"/>
  <c r="AJ15" i="19"/>
  <c r="S270" i="19"/>
  <c r="S279" i="19"/>
  <c r="S337" i="19"/>
  <c r="S346" i="19"/>
  <c r="I226" i="19"/>
  <c r="K226" i="19" s="1"/>
  <c r="I274" i="19"/>
  <c r="J274" i="19" s="1"/>
  <c r="L274" i="19" s="1"/>
  <c r="I378" i="19"/>
  <c r="J378" i="19" s="1"/>
  <c r="L378" i="19" s="1"/>
  <c r="S381" i="19"/>
  <c r="S371" i="19"/>
  <c r="I244" i="19"/>
  <c r="K244" i="19" s="1"/>
  <c r="I215" i="19"/>
  <c r="K215" i="19" s="1"/>
  <c r="I285" i="19"/>
  <c r="K285" i="19" s="1"/>
  <c r="I328" i="19"/>
  <c r="J328" i="19" s="1"/>
  <c r="L328" i="19" s="1"/>
  <c r="I366" i="19"/>
  <c r="K366" i="19" s="1"/>
  <c r="S206" i="19"/>
  <c r="I213" i="19"/>
  <c r="K213" i="19" s="1"/>
  <c r="S218" i="19"/>
  <c r="I265" i="19"/>
  <c r="K265" i="19" s="1"/>
  <c r="I273" i="19"/>
  <c r="K273" i="19" s="1"/>
  <c r="I275" i="19"/>
  <c r="K275" i="19" s="1"/>
  <c r="I277" i="19"/>
  <c r="K277" i="19" s="1"/>
  <c r="S280" i="19"/>
  <c r="S282" i="19"/>
  <c r="S290" i="19"/>
  <c r="S304" i="19"/>
  <c r="S311" i="19"/>
  <c r="S314" i="19"/>
  <c r="I333" i="19"/>
  <c r="J333" i="19" s="1"/>
  <c r="L333" i="19" s="1"/>
  <c r="S338" i="19"/>
  <c r="S340" i="19"/>
  <c r="I371" i="19"/>
  <c r="J371" i="19" s="1"/>
  <c r="L371" i="19" s="1"/>
  <c r="I373" i="19"/>
  <c r="J373" i="19" s="1"/>
  <c r="L373" i="19" s="1"/>
  <c r="S251" i="19"/>
  <c r="S258" i="19"/>
  <c r="S373" i="19"/>
  <c r="S281" i="19"/>
  <c r="S309" i="19"/>
  <c r="S357" i="19"/>
  <c r="I251" i="19"/>
  <c r="J251" i="19" s="1"/>
  <c r="L251" i="19" s="1"/>
  <c r="I225" i="19"/>
  <c r="J225" i="19" s="1"/>
  <c r="L225" i="19" s="1"/>
  <c r="I231" i="19"/>
  <c r="K231" i="19" s="1"/>
  <c r="S283" i="19"/>
  <c r="I288" i="19"/>
  <c r="K288" i="19" s="1"/>
  <c r="I297" i="19"/>
  <c r="K297" i="19" s="1"/>
  <c r="I365" i="19"/>
  <c r="K365" i="19" s="1"/>
  <c r="I369" i="19"/>
  <c r="J369" i="19" s="1"/>
  <c r="L369" i="19" s="1"/>
  <c r="I372" i="19"/>
  <c r="K372" i="19" s="1"/>
  <c r="S202" i="19"/>
  <c r="S214" i="19"/>
  <c r="I218" i="19"/>
  <c r="K218" i="19" s="1"/>
  <c r="I230" i="19"/>
  <c r="K230" i="19" s="1"/>
  <c r="S235" i="19"/>
  <c r="S288" i="19"/>
  <c r="S348" i="19"/>
  <c r="S376" i="19"/>
  <c r="S329" i="19"/>
  <c r="S343" i="19"/>
  <c r="I264" i="19"/>
  <c r="K264" i="19" s="1"/>
  <c r="I340" i="19"/>
  <c r="K340" i="19" s="1"/>
  <c r="I347" i="19"/>
  <c r="K347" i="19" s="1"/>
  <c r="I350" i="19"/>
  <c r="J350" i="19" s="1"/>
  <c r="L350" i="19" s="1"/>
  <c r="S217" i="19"/>
  <c r="S296" i="19"/>
  <c r="I368" i="19"/>
  <c r="J368" i="19" s="1"/>
  <c r="L368" i="19" s="1"/>
  <c r="S246" i="19"/>
  <c r="S289" i="19"/>
  <c r="I301" i="19"/>
  <c r="K301" i="19" s="1"/>
  <c r="I327" i="19"/>
  <c r="K327" i="19" s="1"/>
  <c r="I337" i="19"/>
  <c r="J337" i="19" s="1"/>
  <c r="L337" i="19" s="1"/>
  <c r="S344" i="19"/>
  <c r="I346" i="19"/>
  <c r="J346" i="19" s="1"/>
  <c r="L346" i="19" s="1"/>
  <c r="I361" i="19"/>
  <c r="K361" i="19" s="1"/>
  <c r="I269" i="19"/>
  <c r="J269" i="19" s="1"/>
  <c r="L269" i="19" s="1"/>
  <c r="S361" i="19"/>
  <c r="S368" i="19"/>
  <c r="S205" i="19"/>
  <c r="S248" i="19"/>
  <c r="S264" i="19"/>
  <c r="S327" i="19"/>
  <c r="I252" i="19"/>
  <c r="J252" i="19" s="1"/>
  <c r="L252" i="19" s="1"/>
  <c r="I255" i="19"/>
  <c r="J255" i="19" s="1"/>
  <c r="L255" i="19" s="1"/>
  <c r="S262" i="19"/>
  <c r="S321" i="19"/>
  <c r="I336" i="19"/>
  <c r="K336" i="19" s="1"/>
  <c r="I367" i="19"/>
  <c r="K367" i="19" s="1"/>
  <c r="S209" i="19"/>
  <c r="S228" i="19"/>
  <c r="S240" i="19"/>
  <c r="S242" i="19"/>
  <c r="S252" i="19"/>
  <c r="S261" i="19"/>
  <c r="I293" i="19"/>
  <c r="J293" i="19" s="1"/>
  <c r="L293" i="19" s="1"/>
  <c r="S300" i="19"/>
  <c r="I329" i="19"/>
  <c r="K329" i="19" s="1"/>
  <c r="I343" i="19"/>
  <c r="K343" i="19" s="1"/>
  <c r="S312" i="19"/>
  <c r="S362" i="19"/>
  <c r="I364" i="19"/>
  <c r="K364" i="19" s="1"/>
  <c r="S230" i="19"/>
  <c r="I234" i="19"/>
  <c r="K234" i="19" s="1"/>
  <c r="I237" i="19"/>
  <c r="J237" i="19" s="1"/>
  <c r="L237" i="19" s="1"/>
  <c r="I239" i="19"/>
  <c r="J239" i="19" s="1"/>
  <c r="L239" i="19" s="1"/>
  <c r="I254" i="19"/>
  <c r="K254" i="19" s="1"/>
  <c r="S259" i="19"/>
  <c r="I266" i="19"/>
  <c r="K266" i="19" s="1"/>
  <c r="S323" i="19"/>
  <c r="S350" i="19"/>
  <c r="I359" i="19"/>
  <c r="K359" i="19" s="1"/>
  <c r="S212" i="19"/>
  <c r="S254" i="19"/>
  <c r="I246" i="19"/>
  <c r="J246" i="19" s="1"/>
  <c r="L246" i="19" s="1"/>
  <c r="I267" i="19"/>
  <c r="K267" i="19" s="1"/>
  <c r="S325" i="19"/>
  <c r="S354" i="19"/>
  <c r="S366" i="19"/>
  <c r="S372" i="19"/>
  <c r="I310" i="19"/>
  <c r="K310" i="19" s="1"/>
  <c r="I319" i="19"/>
  <c r="K319" i="19" s="1"/>
  <c r="I326" i="19"/>
  <c r="J326" i="19" s="1"/>
  <c r="L326" i="19" s="1"/>
  <c r="I353" i="19"/>
  <c r="K353" i="19" s="1"/>
  <c r="I249" i="19"/>
  <c r="J249" i="19" s="1"/>
  <c r="L249" i="19" s="1"/>
  <c r="S266" i="19"/>
  <c r="I312" i="19"/>
  <c r="K312" i="19" s="1"/>
  <c r="S319" i="19"/>
  <c r="O22" i="19"/>
  <c r="S220" i="19"/>
  <c r="S278" i="19"/>
  <c r="S299" i="19"/>
  <c r="S335" i="19"/>
  <c r="F22" i="19"/>
  <c r="I292" i="19"/>
  <c r="J292" i="19" s="1"/>
  <c r="L292" i="19" s="1"/>
  <c r="S333" i="19"/>
  <c r="P22" i="19"/>
  <c r="N22" i="19" s="1"/>
  <c r="P23" i="19" s="1"/>
  <c r="N23" i="19" s="1"/>
  <c r="S292" i="19"/>
  <c r="I291" i="19"/>
  <c r="K291" i="19" s="1"/>
  <c r="S303" i="19"/>
  <c r="S291" i="19"/>
  <c r="S353" i="19"/>
  <c r="S380" i="19"/>
  <c r="I229" i="19"/>
  <c r="K229" i="19" s="1"/>
  <c r="S269" i="19"/>
  <c r="I272" i="19"/>
  <c r="K272" i="19" s="1"/>
  <c r="I334" i="19"/>
  <c r="J334" i="19" s="1"/>
  <c r="L334" i="19" s="1"/>
  <c r="I351" i="19"/>
  <c r="J351" i="19" s="1"/>
  <c r="L351" i="19" s="1"/>
  <c r="I356" i="19"/>
  <c r="J356" i="19" s="1"/>
  <c r="L356" i="19" s="1"/>
  <c r="S365" i="19"/>
  <c r="S272" i="19"/>
  <c r="S284" i="19"/>
  <c r="S310" i="19"/>
  <c r="I317" i="19"/>
  <c r="J317" i="19" s="1"/>
  <c r="L317" i="19" s="1"/>
  <c r="S351" i="19"/>
  <c r="S356" i="19"/>
  <c r="H22" i="19"/>
  <c r="I211" i="19"/>
  <c r="S223" i="19"/>
  <c r="I228" i="19"/>
  <c r="S233" i="19"/>
  <c r="I238" i="19"/>
  <c r="I240" i="19"/>
  <c r="I286" i="19"/>
  <c r="I374" i="19"/>
  <c r="I309" i="19"/>
  <c r="I247" i="19"/>
  <c r="I257" i="19"/>
  <c r="I271" i="19"/>
  <c r="I295" i="19"/>
  <c r="I299" i="19"/>
  <c r="I311" i="19"/>
  <c r="I314" i="19"/>
  <c r="S316" i="19"/>
  <c r="S326" i="19"/>
  <c r="I338" i="19"/>
  <c r="I357" i="19"/>
  <c r="I362" i="19"/>
  <c r="S364" i="19"/>
  <c r="S374" i="19"/>
  <c r="I376" i="19"/>
  <c r="I206" i="19"/>
  <c r="S211" i="19"/>
  <c r="I227" i="19"/>
  <c r="S247" i="19"/>
  <c r="I259" i="19"/>
  <c r="S271" i="19"/>
  <c r="I290" i="19"/>
  <c r="S295" i="19"/>
  <c r="S297" i="19"/>
  <c r="S318" i="19"/>
  <c r="I345" i="19"/>
  <c r="S355" i="19"/>
  <c r="S379" i="19"/>
  <c r="I235" i="19"/>
  <c r="I242" i="19"/>
  <c r="S307" i="19"/>
  <c r="I321" i="19"/>
  <c r="I342" i="19"/>
  <c r="S345" i="19"/>
  <c r="S369" i="19"/>
  <c r="I263" i="19"/>
  <c r="I278" i="19"/>
  <c r="I302" i="19"/>
  <c r="I316" i="19"/>
  <c r="I318" i="19"/>
  <c r="I323" i="19"/>
  <c r="S342" i="19"/>
  <c r="I349" i="19"/>
  <c r="S352" i="19"/>
  <c r="I354" i="19"/>
  <c r="S208" i="19"/>
  <c r="I220" i="19"/>
  <c r="S227" i="19"/>
  <c r="S232" i="19"/>
  <c r="S241" i="19"/>
  <c r="S249" i="19"/>
  <c r="I256" i="19"/>
  <c r="I261" i="19"/>
  <c r="S263" i="19"/>
  <c r="I268" i="19"/>
  <c r="I280" i="19"/>
  <c r="I304" i="19"/>
  <c r="S313" i="19"/>
  <c r="S328" i="19"/>
  <c r="I330" i="19"/>
  <c r="I332" i="19"/>
  <c r="S347" i="19"/>
  <c r="I375" i="19"/>
  <c r="I381" i="19"/>
  <c r="I212" i="19"/>
  <c r="I232" i="19"/>
  <c r="S234" i="19"/>
  <c r="I250" i="19"/>
  <c r="S256" i="19"/>
  <c r="I260" i="19"/>
  <c r="S268" i="19"/>
  <c r="I313" i="19"/>
  <c r="S330" i="19"/>
  <c r="I352" i="19"/>
  <c r="S207" i="19"/>
  <c r="I209" i="19"/>
  <c r="I221" i="19"/>
  <c r="I222" i="19"/>
  <c r="S224" i="19"/>
  <c r="S245" i="19"/>
  <c r="S260" i="19"/>
  <c r="S274" i="19"/>
  <c r="I282" i="19"/>
  <c r="I294" i="19"/>
  <c r="S301" i="19"/>
  <c r="I305" i="19"/>
  <c r="I306" i="19"/>
  <c r="I325" i="19"/>
  <c r="I335" i="19"/>
  <c r="I339" i="19"/>
  <c r="I202" i="19"/>
  <c r="I204" i="19"/>
  <c r="I210" i="19"/>
  <c r="I214" i="19"/>
  <c r="S216" i="19"/>
  <c r="I217" i="19"/>
  <c r="I253" i="19"/>
  <c r="S276" i="19"/>
  <c r="I281" i="19"/>
  <c r="I284" i="19"/>
  <c r="I289" i="19"/>
  <c r="I300" i="19"/>
  <c r="S305" i="19"/>
  <c r="S306" i="19"/>
  <c r="I308" i="19"/>
  <c r="S339" i="19"/>
  <c r="I344" i="19"/>
  <c r="I348" i="19"/>
  <c r="S377" i="19"/>
  <c r="I219" i="19"/>
  <c r="I223" i="19"/>
  <c r="I236" i="19"/>
  <c r="I241" i="19"/>
  <c r="I243" i="19"/>
  <c r="S253" i="19"/>
  <c r="I262" i="19"/>
  <c r="S267" i="19"/>
  <c r="S286" i="19"/>
  <c r="I303" i="19"/>
  <c r="S308" i="19"/>
  <c r="I320" i="19"/>
  <c r="I322" i="19"/>
  <c r="S324" i="19"/>
  <c r="I331" i="19"/>
  <c r="S349" i="19"/>
  <c r="I360" i="19"/>
  <c r="I363" i="19"/>
  <c r="S375" i="19"/>
  <c r="I380" i="19"/>
  <c r="S204" i="19"/>
  <c r="I207" i="19"/>
  <c r="I216" i="19"/>
  <c r="S219" i="19"/>
  <c r="I233" i="19"/>
  <c r="S236" i="19"/>
  <c r="I248" i="19"/>
  <c r="S250" i="19"/>
  <c r="S255" i="19"/>
  <c r="S257" i="19"/>
  <c r="I276" i="19"/>
  <c r="I279" i="19"/>
  <c r="I283" i="19"/>
  <c r="I296" i="19"/>
  <c r="I298" i="19"/>
  <c r="I307" i="19"/>
  <c r="I315" i="19"/>
  <c r="S317" i="19"/>
  <c r="S320" i="19"/>
  <c r="I324" i="19"/>
  <c r="S334" i="19"/>
  <c r="S336" i="19"/>
  <c r="I341" i="19"/>
  <c r="I355" i="19"/>
  <c r="S360" i="19"/>
  <c r="S363" i="19"/>
  <c r="S367" i="19"/>
  <c r="I370" i="19"/>
  <c r="I379" i="19"/>
  <c r="T266" i="19" l="1"/>
  <c r="T232" i="19"/>
  <c r="T226" i="19"/>
  <c r="J244" i="19"/>
  <c r="L244" i="19" s="1"/>
  <c r="T265" i="19"/>
  <c r="J272" i="19"/>
  <c r="L272" i="19" s="1"/>
  <c r="K373" i="19"/>
  <c r="T211" i="19"/>
  <c r="T299" i="19"/>
  <c r="J258" i="19"/>
  <c r="L258" i="19" s="1"/>
  <c r="T341" i="19"/>
  <c r="K224" i="19"/>
  <c r="T315" i="19"/>
  <c r="T332" i="19"/>
  <c r="J301" i="19"/>
  <c r="L301" i="19" s="1"/>
  <c r="J275" i="19"/>
  <c r="L275" i="19" s="1"/>
  <c r="T333" i="19"/>
  <c r="J364" i="19"/>
  <c r="L364" i="19" s="1"/>
  <c r="T221" i="19"/>
  <c r="T239" i="19"/>
  <c r="T238" i="19"/>
  <c r="T312" i="19"/>
  <c r="T342" i="19"/>
  <c r="J245" i="19"/>
  <c r="L245" i="19" s="1"/>
  <c r="T214" i="19"/>
  <c r="T216" i="19"/>
  <c r="T267" i="19"/>
  <c r="K246" i="19"/>
  <c r="T295" i="19"/>
  <c r="T222" i="19"/>
  <c r="K269" i="19"/>
  <c r="T270" i="19"/>
  <c r="K251" i="19"/>
  <c r="T334" i="19"/>
  <c r="T316" i="19"/>
  <c r="J336" i="19"/>
  <c r="L336" i="19" s="1"/>
  <c r="T381" i="19"/>
  <c r="Y381" i="19" s="1"/>
  <c r="J297" i="19"/>
  <c r="L297" i="19" s="1"/>
  <c r="T338" i="19"/>
  <c r="T379" i="19"/>
  <c r="T339" i="19"/>
  <c r="T294" i="19"/>
  <c r="K378" i="19"/>
  <c r="K328" i="19"/>
  <c r="T285" i="19"/>
  <c r="T227" i="19"/>
  <c r="T230" i="19"/>
  <c r="T229" i="19"/>
  <c r="T240" i="19"/>
  <c r="T236" i="19"/>
  <c r="T313" i="19"/>
  <c r="K287" i="19"/>
  <c r="J361" i="19"/>
  <c r="L361" i="19" s="1"/>
  <c r="T271" i="19"/>
  <c r="T363" i="19"/>
  <c r="K368" i="19"/>
  <c r="J270" i="19"/>
  <c r="L270" i="19" s="1"/>
  <c r="J226" i="19"/>
  <c r="L226" i="19" s="1"/>
  <c r="T279" i="19"/>
  <c r="T305" i="19"/>
  <c r="T372" i="19"/>
  <c r="J291" i="19"/>
  <c r="L291" i="19" s="1"/>
  <c r="T215" i="19"/>
  <c r="J288" i="19"/>
  <c r="L288" i="19" s="1"/>
  <c r="T248" i="19"/>
  <c r="T359" i="19"/>
  <c r="T303" i="19"/>
  <c r="T347" i="19"/>
  <c r="K208" i="19"/>
  <c r="T358" i="19"/>
  <c r="T204" i="19"/>
  <c r="T286" i="19"/>
  <c r="K371" i="19"/>
  <c r="T203" i="19"/>
  <c r="T231" i="19"/>
  <c r="K350" i="19"/>
  <c r="K358" i="19"/>
  <c r="T280" i="19"/>
  <c r="T241" i="19"/>
  <c r="J273" i="19"/>
  <c r="L273" i="19" s="1"/>
  <c r="T293" i="19"/>
  <c r="T328" i="19"/>
  <c r="K337" i="19"/>
  <c r="J234" i="19"/>
  <c r="L234" i="19" s="1"/>
  <c r="T323" i="19"/>
  <c r="T322" i="19"/>
  <c r="J213" i="19"/>
  <c r="L213" i="19" s="1"/>
  <c r="T377" i="19"/>
  <c r="K333" i="19"/>
  <c r="T327" i="19"/>
  <c r="T360" i="19"/>
  <c r="K377" i="19"/>
  <c r="T371" i="19"/>
  <c r="T274" i="19"/>
  <c r="J205" i="19"/>
  <c r="L205" i="19" s="1"/>
  <c r="T243" i="19"/>
  <c r="T288" i="19"/>
  <c r="J203" i="19"/>
  <c r="L203" i="19" s="1"/>
  <c r="T273" i="19"/>
  <c r="K326" i="19"/>
  <c r="T210" i="19"/>
  <c r="T244" i="19"/>
  <c r="J215" i="19"/>
  <c r="L215" i="19" s="1"/>
  <c r="J347" i="19"/>
  <c r="L347" i="19" s="1"/>
  <c r="T336" i="19"/>
  <c r="T284" i="19"/>
  <c r="T349" i="19"/>
  <c r="K239" i="19"/>
  <c r="J366" i="19"/>
  <c r="L366" i="19" s="1"/>
  <c r="J231" i="19"/>
  <c r="L231" i="19" s="1"/>
  <c r="T219" i="19"/>
  <c r="T249" i="19"/>
  <c r="T245" i="19"/>
  <c r="T276" i="19"/>
  <c r="K351" i="19"/>
  <c r="T375" i="19"/>
  <c r="T311" i="19"/>
  <c r="T289" i="19"/>
  <c r="J265" i="19"/>
  <c r="L265" i="19" s="1"/>
  <c r="T247" i="19"/>
  <c r="T206" i="19"/>
  <c r="K346" i="19"/>
  <c r="T223" i="19"/>
  <c r="T344" i="19"/>
  <c r="K274" i="19"/>
  <c r="T278" i="19"/>
  <c r="T259" i="19"/>
  <c r="J285" i="19"/>
  <c r="L285" i="19" s="1"/>
  <c r="T291" i="19"/>
  <c r="T234" i="19"/>
  <c r="T320" i="19"/>
  <c r="T317" i="19"/>
  <c r="T324" i="19"/>
  <c r="K292" i="19"/>
  <c r="J359" i="19"/>
  <c r="L359" i="19" s="1"/>
  <c r="K334" i="19"/>
  <c r="J218" i="19"/>
  <c r="L218" i="19" s="1"/>
  <c r="T207" i="19"/>
  <c r="T304" i="19"/>
  <c r="T290" i="19"/>
  <c r="T224" i="19"/>
  <c r="J353" i="19"/>
  <c r="L353" i="19" s="1"/>
  <c r="T330" i="19"/>
  <c r="J277" i="19"/>
  <c r="L277" i="19" s="1"/>
  <c r="J327" i="19"/>
  <c r="L327" i="19" s="1"/>
  <c r="T365" i="19"/>
  <c r="T310" i="19"/>
  <c r="K293" i="19"/>
  <c r="J254" i="19"/>
  <c r="L254" i="19" s="1"/>
  <c r="T282" i="19"/>
  <c r="T300" i="19"/>
  <c r="T380" i="19"/>
  <c r="T345" i="19"/>
  <c r="K317" i="19"/>
  <c r="J266" i="19"/>
  <c r="L266" i="19" s="1"/>
  <c r="J230" i="19"/>
  <c r="L230" i="19" s="1"/>
  <c r="T260" i="19"/>
  <c r="T355" i="19"/>
  <c r="T252" i="19"/>
  <c r="T374" i="19"/>
  <c r="J329" i="19"/>
  <c r="L329" i="19" s="1"/>
  <c r="K225" i="19"/>
  <c r="T263" i="19"/>
  <c r="T257" i="19"/>
  <c r="T301" i="19"/>
  <c r="J264" i="19"/>
  <c r="L264" i="19" s="1"/>
  <c r="T218" i="19"/>
  <c r="T281" i="19"/>
  <c r="K369" i="19"/>
  <c r="K252" i="19"/>
  <c r="T357" i="19"/>
  <c r="T283" i="19"/>
  <c r="T272" i="19"/>
  <c r="T326" i="19"/>
  <c r="J367" i="19"/>
  <c r="L367" i="19" s="1"/>
  <c r="T373" i="19"/>
  <c r="J343" i="19"/>
  <c r="L343" i="19" s="1"/>
  <c r="J340" i="19"/>
  <c r="L340" i="19" s="1"/>
  <c r="T246" i="19"/>
  <c r="T367" i="19"/>
  <c r="J372" i="19"/>
  <c r="L372" i="19" s="1"/>
  <c r="T296" i="19"/>
  <c r="T351" i="19"/>
  <c r="T362" i="19"/>
  <c r="T354" i="19"/>
  <c r="T352" i="19"/>
  <c r="T369" i="19"/>
  <c r="T308" i="19"/>
  <c r="T250" i="19"/>
  <c r="T366" i="19"/>
  <c r="T306" i="19"/>
  <c r="J365" i="19"/>
  <c r="L365" i="19" s="1"/>
  <c r="K255" i="19"/>
  <c r="T262" i="19"/>
  <c r="K356" i="19"/>
  <c r="J267" i="19"/>
  <c r="L267" i="19" s="1"/>
  <c r="T212" i="19"/>
  <c r="T297" i="19"/>
  <c r="J312" i="19"/>
  <c r="L312" i="19" s="1"/>
  <c r="J310" i="19"/>
  <c r="L310" i="19" s="1"/>
  <c r="O23" i="19"/>
  <c r="K249" i="19"/>
  <c r="T356" i="19"/>
  <c r="T213" i="19"/>
  <c r="J229" i="19"/>
  <c r="L229" i="19" s="1"/>
  <c r="T255" i="19"/>
  <c r="T346" i="19"/>
  <c r="J319" i="19"/>
  <c r="L319" i="19" s="1"/>
  <c r="T253" i="19"/>
  <c r="T269" i="19"/>
  <c r="K237" i="19"/>
  <c r="T292" i="19"/>
  <c r="I22" i="19"/>
  <c r="J22" i="19" s="1"/>
  <c r="L22" i="19" s="1"/>
  <c r="T353" i="19"/>
  <c r="P24" i="19"/>
  <c r="N24" i="19" s="1"/>
  <c r="O24" i="19"/>
  <c r="K296" i="19"/>
  <c r="J296" i="19"/>
  <c r="L296" i="19" s="1"/>
  <c r="J300" i="19"/>
  <c r="L300" i="19" s="1"/>
  <c r="K300" i="19"/>
  <c r="K339" i="19"/>
  <c r="J339" i="19"/>
  <c r="L339" i="19" s="1"/>
  <c r="T256" i="19"/>
  <c r="K268" i="19"/>
  <c r="J268" i="19"/>
  <c r="L268" i="19" s="1"/>
  <c r="J349" i="19"/>
  <c r="L349" i="19" s="1"/>
  <c r="K349" i="19"/>
  <c r="J263" i="19"/>
  <c r="L263" i="19" s="1"/>
  <c r="K263" i="19"/>
  <c r="T307" i="19"/>
  <c r="T318" i="19"/>
  <c r="K227" i="19"/>
  <c r="J227" i="19"/>
  <c r="L227" i="19" s="1"/>
  <c r="J338" i="19"/>
  <c r="L338" i="19" s="1"/>
  <c r="K338" i="19"/>
  <c r="E22" i="19"/>
  <c r="K289" i="19"/>
  <c r="J289" i="19"/>
  <c r="L289" i="19" s="1"/>
  <c r="K217" i="19"/>
  <c r="J217" i="19"/>
  <c r="L217" i="19" s="1"/>
  <c r="T337" i="19"/>
  <c r="K250" i="19"/>
  <c r="J250" i="19"/>
  <c r="L250" i="19" s="1"/>
  <c r="K381" i="19"/>
  <c r="J381" i="19"/>
  <c r="L381" i="19" s="1"/>
  <c r="J332" i="19"/>
  <c r="L332" i="19" s="1"/>
  <c r="K332" i="19"/>
  <c r="T335" i="19"/>
  <c r="T329" i="19"/>
  <c r="K286" i="19"/>
  <c r="J286" i="19"/>
  <c r="L286" i="19" s="1"/>
  <c r="K228" i="19"/>
  <c r="J228" i="19"/>
  <c r="L228" i="19" s="1"/>
  <c r="K279" i="19"/>
  <c r="J279" i="19"/>
  <c r="L279" i="19" s="1"/>
  <c r="K313" i="19"/>
  <c r="J313" i="19"/>
  <c r="L313" i="19" s="1"/>
  <c r="K375" i="19"/>
  <c r="J375" i="19"/>
  <c r="L375" i="19" s="1"/>
  <c r="K330" i="19"/>
  <c r="J330" i="19"/>
  <c r="L330" i="19" s="1"/>
  <c r="T220" i="19"/>
  <c r="J271" i="19"/>
  <c r="L271" i="19" s="1"/>
  <c r="K271" i="19"/>
  <c r="S22" i="19"/>
  <c r="T22" i="19" s="1"/>
  <c r="K241" i="19"/>
  <c r="J241" i="19"/>
  <c r="L241" i="19" s="1"/>
  <c r="K348" i="19"/>
  <c r="J348" i="19"/>
  <c r="L348" i="19" s="1"/>
  <c r="K281" i="19"/>
  <c r="J281" i="19"/>
  <c r="L281" i="19" s="1"/>
  <c r="K214" i="19"/>
  <c r="J214" i="19"/>
  <c r="L214" i="19" s="1"/>
  <c r="K325" i="19"/>
  <c r="J325" i="19"/>
  <c r="L325" i="19" s="1"/>
  <c r="K352" i="19"/>
  <c r="J352" i="19"/>
  <c r="L352" i="19" s="1"/>
  <c r="K220" i="19"/>
  <c r="J220" i="19"/>
  <c r="L220" i="19" s="1"/>
  <c r="T254" i="19"/>
  <c r="T319" i="19"/>
  <c r="K335" i="19"/>
  <c r="J335" i="19"/>
  <c r="L335" i="19" s="1"/>
  <c r="K363" i="19"/>
  <c r="J363" i="19"/>
  <c r="L363" i="19" s="1"/>
  <c r="J236" i="19"/>
  <c r="L236" i="19" s="1"/>
  <c r="K236" i="19"/>
  <c r="J344" i="19"/>
  <c r="L344" i="19" s="1"/>
  <c r="K344" i="19"/>
  <c r="K210" i="19"/>
  <c r="J210" i="19"/>
  <c r="L210" i="19" s="1"/>
  <c r="K306" i="19"/>
  <c r="J306" i="19"/>
  <c r="L306" i="19" s="1"/>
  <c r="T325" i="19"/>
  <c r="K261" i="19"/>
  <c r="J261" i="19"/>
  <c r="L261" i="19" s="1"/>
  <c r="T208" i="19"/>
  <c r="J323" i="19"/>
  <c r="L323" i="19" s="1"/>
  <c r="K323" i="19"/>
  <c r="K278" i="19"/>
  <c r="J278" i="19"/>
  <c r="L278" i="19" s="1"/>
  <c r="K235" i="19"/>
  <c r="J235" i="19"/>
  <c r="L235" i="19" s="1"/>
  <c r="K290" i="19"/>
  <c r="J290" i="19"/>
  <c r="L290" i="19" s="1"/>
  <c r="T331" i="19"/>
  <c r="J322" i="19"/>
  <c r="L322" i="19" s="1"/>
  <c r="K322" i="19"/>
  <c r="K360" i="19"/>
  <c r="J360" i="19"/>
  <c r="L360" i="19" s="1"/>
  <c r="T205" i="19"/>
  <c r="K305" i="19"/>
  <c r="J305" i="19"/>
  <c r="L305" i="19" s="1"/>
  <c r="K232" i="19"/>
  <c r="J232" i="19"/>
  <c r="L232" i="19" s="1"/>
  <c r="T258" i="19"/>
  <c r="T378" i="19"/>
  <c r="K318" i="19"/>
  <c r="J318" i="19"/>
  <c r="L318" i="19" s="1"/>
  <c r="T277" i="19"/>
  <c r="J206" i="19"/>
  <c r="L206" i="19" s="1"/>
  <c r="K206" i="19"/>
  <c r="K314" i="19"/>
  <c r="J314" i="19"/>
  <c r="L314" i="19" s="1"/>
  <c r="T235" i="19"/>
  <c r="T321" i="19"/>
  <c r="K211" i="19"/>
  <c r="J211" i="19"/>
  <c r="L211" i="19" s="1"/>
  <c r="K324" i="19"/>
  <c r="J324" i="19"/>
  <c r="L324" i="19" s="1"/>
  <c r="K303" i="19"/>
  <c r="J303" i="19"/>
  <c r="L303" i="19" s="1"/>
  <c r="K223" i="19"/>
  <c r="J223" i="19"/>
  <c r="L223" i="19" s="1"/>
  <c r="K204" i="19"/>
  <c r="J204" i="19"/>
  <c r="L204" i="19" s="1"/>
  <c r="K222" i="19"/>
  <c r="J222" i="19"/>
  <c r="L222" i="19" s="1"/>
  <c r="J304" i="19"/>
  <c r="L304" i="19" s="1"/>
  <c r="K304" i="19"/>
  <c r="K256" i="19"/>
  <c r="J256" i="19"/>
  <c r="L256" i="19" s="1"/>
  <c r="J316" i="19"/>
  <c r="L316" i="19" s="1"/>
  <c r="K316" i="19"/>
  <c r="T275" i="19"/>
  <c r="T350" i="19"/>
  <c r="K376" i="19"/>
  <c r="J376" i="19"/>
  <c r="L376" i="19" s="1"/>
  <c r="K257" i="19"/>
  <c r="J257" i="19"/>
  <c r="L257" i="19" s="1"/>
  <c r="T376" i="19"/>
  <c r="T261" i="19"/>
  <c r="T309" i="19"/>
  <c r="K380" i="19"/>
  <c r="J380" i="19"/>
  <c r="L380" i="19" s="1"/>
  <c r="K248" i="19"/>
  <c r="J248" i="19"/>
  <c r="L248" i="19" s="1"/>
  <c r="K219" i="19"/>
  <c r="J219" i="19"/>
  <c r="L219" i="19" s="1"/>
  <c r="J202" i="19"/>
  <c r="L202" i="19" s="1"/>
  <c r="K202" i="19"/>
  <c r="K294" i="19"/>
  <c r="J294" i="19"/>
  <c r="L294" i="19" s="1"/>
  <c r="K221" i="19"/>
  <c r="J221" i="19"/>
  <c r="L221" i="19" s="1"/>
  <c r="T251" i="19"/>
  <c r="K302" i="19"/>
  <c r="J302" i="19"/>
  <c r="L302" i="19" s="1"/>
  <c r="K321" i="19"/>
  <c r="J321" i="19"/>
  <c r="L321" i="19" s="1"/>
  <c r="K345" i="19"/>
  <c r="J345" i="19"/>
  <c r="L345" i="19" s="1"/>
  <c r="T209" i="19"/>
  <c r="T302" i="19"/>
  <c r="K320" i="19"/>
  <c r="J320" i="19"/>
  <c r="L320" i="19" s="1"/>
  <c r="T264" i="19"/>
  <c r="K209" i="19"/>
  <c r="J209" i="19"/>
  <c r="L209" i="19" s="1"/>
  <c r="K342" i="19"/>
  <c r="J342" i="19"/>
  <c r="L342" i="19" s="1"/>
  <c r="T314" i="19"/>
  <c r="T364" i="19"/>
  <c r="K311" i="19"/>
  <c r="J311" i="19"/>
  <c r="L311" i="19" s="1"/>
  <c r="T228" i="19"/>
  <c r="T298" i="19"/>
  <c r="K240" i="19"/>
  <c r="J240" i="19"/>
  <c r="L240" i="19" s="1"/>
  <c r="K207" i="19"/>
  <c r="J207" i="19"/>
  <c r="L207" i="19" s="1"/>
  <c r="K283" i="19"/>
  <c r="J283" i="19"/>
  <c r="L283" i="19" s="1"/>
  <c r="K355" i="19"/>
  <c r="J355" i="19"/>
  <c r="L355" i="19" s="1"/>
  <c r="K243" i="19"/>
  <c r="J243" i="19"/>
  <c r="L243" i="19" s="1"/>
  <c r="K341" i="19"/>
  <c r="J341" i="19"/>
  <c r="L341" i="19" s="1"/>
  <c r="J379" i="19"/>
  <c r="L379" i="19" s="1"/>
  <c r="K379" i="19"/>
  <c r="K315" i="19"/>
  <c r="J315" i="19"/>
  <c r="L315" i="19" s="1"/>
  <c r="K233" i="19"/>
  <c r="J233" i="19"/>
  <c r="L233" i="19" s="1"/>
  <c r="K308" i="19"/>
  <c r="J308" i="19"/>
  <c r="L308" i="19" s="1"/>
  <c r="K253" i="19"/>
  <c r="J253" i="19"/>
  <c r="L253" i="19" s="1"/>
  <c r="T368" i="19"/>
  <c r="J282" i="19"/>
  <c r="L282" i="19" s="1"/>
  <c r="K282" i="19"/>
  <c r="T268" i="19"/>
  <c r="T237" i="19"/>
  <c r="T340" i="19"/>
  <c r="K362" i="19"/>
  <c r="J362" i="19"/>
  <c r="L362" i="19" s="1"/>
  <c r="K299" i="19"/>
  <c r="J299" i="19"/>
  <c r="L299" i="19" s="1"/>
  <c r="K247" i="19"/>
  <c r="J247" i="19"/>
  <c r="L247" i="19" s="1"/>
  <c r="K309" i="19"/>
  <c r="J309" i="19"/>
  <c r="L309" i="19" s="1"/>
  <c r="J374" i="19"/>
  <c r="L374" i="19" s="1"/>
  <c r="K374" i="19"/>
  <c r="K238" i="19"/>
  <c r="J238" i="19"/>
  <c r="L238" i="19" s="1"/>
  <c r="K262" i="19"/>
  <c r="J262" i="19"/>
  <c r="L262" i="19" s="1"/>
  <c r="K284" i="19"/>
  <c r="J284" i="19"/>
  <c r="L284" i="19" s="1"/>
  <c r="K370" i="19"/>
  <c r="J370" i="19"/>
  <c r="L370" i="19" s="1"/>
  <c r="K331" i="19"/>
  <c r="J331" i="19"/>
  <c r="L331" i="19" s="1"/>
  <c r="T361" i="19"/>
  <c r="T287" i="19"/>
  <c r="J354" i="19"/>
  <c r="L354" i="19" s="1"/>
  <c r="K354" i="19"/>
  <c r="T217" i="19"/>
  <c r="T225" i="19"/>
  <c r="J259" i="19"/>
  <c r="L259" i="19" s="1"/>
  <c r="K259" i="19"/>
  <c r="K357" i="19"/>
  <c r="J357" i="19"/>
  <c r="L357" i="19" s="1"/>
  <c r="K295" i="19"/>
  <c r="J295" i="19"/>
  <c r="L295" i="19" s="1"/>
  <c r="T348" i="19"/>
  <c r="T242" i="19"/>
  <c r="T233" i="19"/>
  <c r="K276" i="19"/>
  <c r="J276" i="19"/>
  <c r="L276" i="19" s="1"/>
  <c r="K307" i="19"/>
  <c r="J307" i="19"/>
  <c r="L307" i="19" s="1"/>
  <c r="J298" i="19"/>
  <c r="L298" i="19" s="1"/>
  <c r="K298" i="19"/>
  <c r="K216" i="19"/>
  <c r="J216" i="19"/>
  <c r="L216" i="19" s="1"/>
  <c r="T370" i="19"/>
  <c r="K260" i="19"/>
  <c r="J260" i="19"/>
  <c r="L260" i="19" s="1"/>
  <c r="K212" i="19"/>
  <c r="J212" i="19"/>
  <c r="L212" i="19" s="1"/>
  <c r="J280" i="19"/>
  <c r="L280" i="19" s="1"/>
  <c r="K280" i="19"/>
  <c r="K242" i="19"/>
  <c r="J242" i="19"/>
  <c r="L242" i="19" s="1"/>
  <c r="T343" i="19"/>
  <c r="D381" i="18"/>
  <c r="R381" i="18" s="1"/>
  <c r="W381" i="18"/>
  <c r="V381" i="18"/>
  <c r="Y380" i="19" l="1"/>
  <c r="Y379" i="19" s="1"/>
  <c r="Y378" i="19" s="1"/>
  <c r="Y377" i="19" s="1"/>
  <c r="Y376" i="19" s="1"/>
  <c r="Y375" i="19" s="1"/>
  <c r="Y374" i="19" s="1"/>
  <c r="Y373" i="19" s="1"/>
  <c r="Y372" i="19" s="1"/>
  <c r="Y371" i="19" s="1"/>
  <c r="Y370" i="19" s="1"/>
  <c r="Y369" i="19" s="1"/>
  <c r="Y368" i="19" s="1"/>
  <c r="Y367" i="19" s="1"/>
  <c r="Y366" i="19" s="1"/>
  <c r="Y365" i="19" s="1"/>
  <c r="Y364" i="19" s="1"/>
  <c r="Y363" i="19" s="1"/>
  <c r="Y362" i="19" s="1"/>
  <c r="Y361" i="19" s="1"/>
  <c r="Y360" i="19" s="1"/>
  <c r="Y359" i="19" s="1"/>
  <c r="Y358" i="19" s="1"/>
  <c r="Y357" i="19" s="1"/>
  <c r="Y356" i="19" s="1"/>
  <c r="Y355" i="19" s="1"/>
  <c r="Y354" i="19" s="1"/>
  <c r="Y353" i="19" s="1"/>
  <c r="Y352" i="19" s="1"/>
  <c r="Y351" i="19" s="1"/>
  <c r="Y350" i="19" s="1"/>
  <c r="Y349" i="19" s="1"/>
  <c r="Y348" i="19" s="1"/>
  <c r="Y347" i="19" s="1"/>
  <c r="Y346" i="19" s="1"/>
  <c r="Y345" i="19" s="1"/>
  <c r="Y344" i="19" s="1"/>
  <c r="Y343" i="19" s="1"/>
  <c r="Y342" i="19" s="1"/>
  <c r="Y341" i="19" s="1"/>
  <c r="Y340" i="19" s="1"/>
  <c r="Y339" i="19" s="1"/>
  <c r="Y338" i="19" s="1"/>
  <c r="Y337" i="19" s="1"/>
  <c r="Y336" i="19" s="1"/>
  <c r="Y335" i="19" s="1"/>
  <c r="Y334" i="19" s="1"/>
  <c r="Y333" i="19" s="1"/>
  <c r="Y332" i="19" s="1"/>
  <c r="Y331" i="19" s="1"/>
  <c r="Y330" i="19" s="1"/>
  <c r="Y329" i="19" s="1"/>
  <c r="Y328" i="19" s="1"/>
  <c r="Y327" i="19" s="1"/>
  <c r="Y326" i="19" s="1"/>
  <c r="Y325" i="19" s="1"/>
  <c r="Y324" i="19" s="1"/>
  <c r="Y323" i="19" s="1"/>
  <c r="Y322" i="19" s="1"/>
  <c r="Y321" i="19" s="1"/>
  <c r="Y320" i="19" s="1"/>
  <c r="Y319" i="19" s="1"/>
  <c r="Y318" i="19" s="1"/>
  <c r="Y317" i="19" s="1"/>
  <c r="Y316" i="19" s="1"/>
  <c r="Y315" i="19" s="1"/>
  <c r="Y314" i="19" s="1"/>
  <c r="Y313" i="19" s="1"/>
  <c r="Y312" i="19" s="1"/>
  <c r="Y311" i="19" s="1"/>
  <c r="Y310" i="19" s="1"/>
  <c r="Y309" i="19" s="1"/>
  <c r="Y308" i="19" s="1"/>
  <c r="Y307" i="19" s="1"/>
  <c r="Y306" i="19" s="1"/>
  <c r="Y305" i="19" s="1"/>
  <c r="Y304" i="19" s="1"/>
  <c r="Y303" i="19" s="1"/>
  <c r="Y302" i="19" s="1"/>
  <c r="Y301" i="19" s="1"/>
  <c r="Y300" i="19" s="1"/>
  <c r="Y299" i="19" s="1"/>
  <c r="Y298" i="19" s="1"/>
  <c r="Y297" i="19" s="1"/>
  <c r="Y296" i="19" s="1"/>
  <c r="Y295" i="19" s="1"/>
  <c r="Y294" i="19" s="1"/>
  <c r="Y293" i="19" s="1"/>
  <c r="Y292" i="19" s="1"/>
  <c r="Y291" i="19" s="1"/>
  <c r="Y290" i="19" s="1"/>
  <c r="Y289" i="19" s="1"/>
  <c r="Y288" i="19" s="1"/>
  <c r="Y287" i="19" s="1"/>
  <c r="Y286" i="19" s="1"/>
  <c r="Y285" i="19" s="1"/>
  <c r="Y284" i="19" s="1"/>
  <c r="Y283" i="19" s="1"/>
  <c r="Y282" i="19" s="1"/>
  <c r="Y281" i="19" s="1"/>
  <c r="Y280" i="19" s="1"/>
  <c r="Y279" i="19" s="1"/>
  <c r="Y278" i="19" s="1"/>
  <c r="Y277" i="19" s="1"/>
  <c r="Y276" i="19" s="1"/>
  <c r="Y275" i="19" s="1"/>
  <c r="Y274" i="19" s="1"/>
  <c r="Y273" i="19" s="1"/>
  <c r="Y272" i="19" s="1"/>
  <c r="Y271" i="19" s="1"/>
  <c r="Y270" i="19" s="1"/>
  <c r="Y269" i="19" s="1"/>
  <c r="Y268" i="19" s="1"/>
  <c r="Y267" i="19" s="1"/>
  <c r="Y266" i="19" s="1"/>
  <c r="Y265" i="19" s="1"/>
  <c r="Y264" i="19" s="1"/>
  <c r="Y263" i="19" s="1"/>
  <c r="Y262" i="19" s="1"/>
  <c r="Y261" i="19" s="1"/>
  <c r="Y260" i="19" s="1"/>
  <c r="Y259" i="19" s="1"/>
  <c r="Y258" i="19" s="1"/>
  <c r="Y257" i="19" s="1"/>
  <c r="Y256" i="19" s="1"/>
  <c r="Y255" i="19" s="1"/>
  <c r="Y254" i="19" s="1"/>
  <c r="Y253" i="19" s="1"/>
  <c r="Y252" i="19" s="1"/>
  <c r="Y251" i="19" s="1"/>
  <c r="Y250" i="19" s="1"/>
  <c r="Y249" i="19" s="1"/>
  <c r="Y248" i="19" s="1"/>
  <c r="Y247" i="19" s="1"/>
  <c r="Y246" i="19" s="1"/>
  <c r="Y245" i="19" s="1"/>
  <c r="Y244" i="19" s="1"/>
  <c r="Y243" i="19" s="1"/>
  <c r="Y242" i="19" s="1"/>
  <c r="Y241" i="19" s="1"/>
  <c r="Y240" i="19" s="1"/>
  <c r="Y239" i="19" s="1"/>
  <c r="Y238" i="19" s="1"/>
  <c r="Y237" i="19" s="1"/>
  <c r="Y236" i="19" s="1"/>
  <c r="Y235" i="19" s="1"/>
  <c r="Y234" i="19" s="1"/>
  <c r="Y233" i="19" s="1"/>
  <c r="Y232" i="19" s="1"/>
  <c r="Y231" i="19" s="1"/>
  <c r="Y230" i="19" s="1"/>
  <c r="Y229" i="19" s="1"/>
  <c r="Y228" i="19" s="1"/>
  <c r="Y227" i="19" s="1"/>
  <c r="Y226" i="19" s="1"/>
  <c r="Y225" i="19" s="1"/>
  <c r="Y224" i="19" s="1"/>
  <c r="Y223" i="19" s="1"/>
  <c r="Y222" i="19" s="1"/>
  <c r="Y221" i="19" s="1"/>
  <c r="Y220" i="19" s="1"/>
  <c r="Y219" i="19" s="1"/>
  <c r="Y218" i="19" s="1"/>
  <c r="Y217" i="19" s="1"/>
  <c r="Y216" i="19" s="1"/>
  <c r="Y215" i="19" s="1"/>
  <c r="Y214" i="19" s="1"/>
  <c r="Y213" i="19" s="1"/>
  <c r="Y212" i="19" s="1"/>
  <c r="Y211" i="19" s="1"/>
  <c r="Y210" i="19" s="1"/>
  <c r="Y209" i="19" s="1"/>
  <c r="Y208" i="19" s="1"/>
  <c r="Y207" i="19" s="1"/>
  <c r="Y206" i="19" s="1"/>
  <c r="Y205" i="19" s="1"/>
  <c r="Y204" i="19" s="1"/>
  <c r="Y203" i="19" s="1"/>
  <c r="U381" i="19"/>
  <c r="AB381" i="19" s="1"/>
  <c r="U380" i="19"/>
  <c r="Z380" i="19" s="1"/>
  <c r="K22" i="19"/>
  <c r="U379" i="19"/>
  <c r="AB379" i="19" s="1"/>
  <c r="U375" i="19"/>
  <c r="Z375" i="19" s="1"/>
  <c r="U372" i="19"/>
  <c r="Z372" i="19" s="1"/>
  <c r="U371" i="19"/>
  <c r="Z371" i="19" s="1"/>
  <c r="U369" i="19"/>
  <c r="Z369" i="19" s="1"/>
  <c r="U344" i="19"/>
  <c r="Z344" i="19" s="1"/>
  <c r="U248" i="19"/>
  <c r="Z248" i="19" s="1"/>
  <c r="U213" i="19"/>
  <c r="Z213" i="19" s="1"/>
  <c r="U360" i="19"/>
  <c r="AB360" i="19" s="1"/>
  <c r="U284" i="19"/>
  <c r="AB284" i="19" s="1"/>
  <c r="U367" i="19"/>
  <c r="Z367" i="19" s="1"/>
  <c r="U342" i="19"/>
  <c r="Z342" i="19" s="1"/>
  <c r="U238" i="19"/>
  <c r="AB238" i="19" s="1"/>
  <c r="U293" i="19"/>
  <c r="AB293" i="19" s="1"/>
  <c r="U305" i="19"/>
  <c r="AB305" i="19" s="1"/>
  <c r="U311" i="19"/>
  <c r="Z311" i="19" s="1"/>
  <c r="U276" i="19"/>
  <c r="Z276" i="19" s="1"/>
  <c r="U206" i="19"/>
  <c r="AB206" i="19" s="1"/>
  <c r="U282" i="19"/>
  <c r="Z282" i="19" s="1"/>
  <c r="U262" i="19"/>
  <c r="Z262" i="19" s="1"/>
  <c r="U215" i="19"/>
  <c r="AB215" i="19" s="1"/>
  <c r="U323" i="19"/>
  <c r="Z323" i="19" s="1"/>
  <c r="U224" i="19"/>
  <c r="AB224" i="19" s="1"/>
  <c r="U244" i="19"/>
  <c r="AB244" i="19" s="1"/>
  <c r="U245" i="19"/>
  <c r="AB245" i="19" s="1"/>
  <c r="U267" i="19"/>
  <c r="AB267" i="19" s="1"/>
  <c r="U341" i="19"/>
  <c r="AB341" i="19" s="1"/>
  <c r="U214" i="19"/>
  <c r="Z214" i="19" s="1"/>
  <c r="U373" i="19"/>
  <c r="AB373" i="19" s="1"/>
  <c r="U310" i="19"/>
  <c r="AB310" i="19" s="1"/>
  <c r="U313" i="19"/>
  <c r="Z313" i="19" s="1"/>
  <c r="U221" i="19"/>
  <c r="AB221" i="19" s="1"/>
  <c r="U240" i="19"/>
  <c r="Z240" i="19" s="1"/>
  <c r="U229" i="19"/>
  <c r="AB229" i="19" s="1"/>
  <c r="U374" i="19"/>
  <c r="AB374" i="19" s="1"/>
  <c r="X381" i="18"/>
  <c r="O25" i="19"/>
  <c r="P25" i="19"/>
  <c r="N25" i="19" s="1"/>
  <c r="U272" i="19"/>
  <c r="U296" i="19"/>
  <c r="U351" i="19"/>
  <c r="U350" i="19"/>
  <c r="U378" i="19"/>
  <c r="U205" i="19"/>
  <c r="U255" i="19"/>
  <c r="U210" i="19"/>
  <c r="U260" i="19"/>
  <c r="U348" i="19"/>
  <c r="U287" i="19"/>
  <c r="U345" i="19"/>
  <c r="U204" i="19"/>
  <c r="U258" i="19"/>
  <c r="U339" i="19"/>
  <c r="U328" i="19"/>
  <c r="U253" i="19"/>
  <c r="U220" i="19"/>
  <c r="U312" i="19"/>
  <c r="U203" i="19"/>
  <c r="U361" i="19"/>
  <c r="U346" i="19"/>
  <c r="U298" i="19"/>
  <c r="U292" i="19"/>
  <c r="U294" i="19"/>
  <c r="U275" i="19"/>
  <c r="U356" i="19"/>
  <c r="U297" i="19"/>
  <c r="U340" i="19"/>
  <c r="U368" i="19"/>
  <c r="U357" i="19"/>
  <c r="U249" i="19"/>
  <c r="U349" i="19"/>
  <c r="U321" i="19"/>
  <c r="F23" i="19"/>
  <c r="G23" i="19"/>
  <c r="U237" i="19"/>
  <c r="U228" i="19"/>
  <c r="U269" i="19"/>
  <c r="U309" i="19"/>
  <c r="U235" i="19"/>
  <c r="U254" i="19"/>
  <c r="U239" i="19"/>
  <c r="U256" i="19"/>
  <c r="U273" i="19"/>
  <c r="U265" i="19"/>
  <c r="U264" i="19"/>
  <c r="U363" i="19"/>
  <c r="U271" i="19"/>
  <c r="U320" i="19"/>
  <c r="U261" i="19"/>
  <c r="U301" i="19"/>
  <c r="U250" i="19"/>
  <c r="U223" i="19"/>
  <c r="U208" i="19"/>
  <c r="U332" i="19"/>
  <c r="U283" i="19"/>
  <c r="U355" i="19"/>
  <c r="U241" i="19"/>
  <c r="U322" i="19"/>
  <c r="U304" i="19"/>
  <c r="U247" i="19"/>
  <c r="U274" i="19"/>
  <c r="U324" i="19"/>
  <c r="U306" i="19"/>
  <c r="U268" i="19"/>
  <c r="U289" i="19"/>
  <c r="U327" i="19"/>
  <c r="U236" i="19"/>
  <c r="U251" i="19"/>
  <c r="U376" i="19"/>
  <c r="U319" i="19"/>
  <c r="U246" i="19"/>
  <c r="U335" i="19"/>
  <c r="U370" i="19"/>
  <c r="U219" i="19"/>
  <c r="U330" i="19"/>
  <c r="U364" i="19"/>
  <c r="U226" i="19"/>
  <c r="U308" i="19"/>
  <c r="U257" i="19"/>
  <c r="U211" i="19"/>
  <c r="U303" i="19"/>
  <c r="U315" i="19"/>
  <c r="U280" i="19"/>
  <c r="U278" i="19"/>
  <c r="U343" i="19"/>
  <c r="U290" i="19"/>
  <c r="U302" i="19"/>
  <c r="U336" i="19"/>
  <c r="U331" i="19"/>
  <c r="U325" i="19"/>
  <c r="U333" i="19"/>
  <c r="U318" i="19"/>
  <c r="U270" i="19"/>
  <c r="U352" i="19"/>
  <c r="U243" i="19"/>
  <c r="U233" i="19"/>
  <c r="U225" i="19"/>
  <c r="U362" i="19"/>
  <c r="U353" i="19"/>
  <c r="U242" i="19"/>
  <c r="U338" i="19"/>
  <c r="U365" i="19"/>
  <c r="U314" i="19"/>
  <c r="U377" i="19"/>
  <c r="U317" i="19"/>
  <c r="U209" i="19"/>
  <c r="U286" i="19"/>
  <c r="U231" i="19"/>
  <c r="U277" i="19"/>
  <c r="U316" i="19"/>
  <c r="U234" i="19"/>
  <c r="U329" i="19"/>
  <c r="U307" i="19"/>
  <c r="U366" i="19"/>
  <c r="U354" i="19"/>
  <c r="U300" i="19"/>
  <c r="U217" i="19"/>
  <c r="U207" i="19"/>
  <c r="U252" i="19"/>
  <c r="U230" i="19"/>
  <c r="U216" i="19"/>
  <c r="U299" i="19"/>
  <c r="U295" i="19"/>
  <c r="U263" i="19"/>
  <c r="U326" i="19"/>
  <c r="U222" i="19"/>
  <c r="U232" i="19"/>
  <c r="U337" i="19"/>
  <c r="U212" i="19"/>
  <c r="U347" i="19"/>
  <c r="U288" i="19"/>
  <c r="U218" i="19"/>
  <c r="U279" i="19"/>
  <c r="U281" i="19"/>
  <c r="U334" i="19"/>
  <c r="U291" i="19"/>
  <c r="U358" i="19"/>
  <c r="U259" i="19"/>
  <c r="U227" i="19"/>
  <c r="U359" i="19"/>
  <c r="U285" i="19"/>
  <c r="U266" i="19"/>
  <c r="AI380" i="18"/>
  <c r="Z381" i="19" l="1"/>
  <c r="AB248" i="19"/>
  <c r="AB380" i="19"/>
  <c r="Z379" i="19"/>
  <c r="AB371" i="19"/>
  <c r="AB372" i="19"/>
  <c r="Z293" i="19"/>
  <c r="Z305" i="19"/>
  <c r="Z341" i="19"/>
  <c r="Z267" i="19"/>
  <c r="AB282" i="19"/>
  <c r="AB276" i="19"/>
  <c r="Z221" i="19"/>
  <c r="AB369" i="19"/>
  <c r="AB375" i="19"/>
  <c r="AB213" i="19"/>
  <c r="Z206" i="19"/>
  <c r="Z284" i="19"/>
  <c r="Z310" i="19"/>
  <c r="Z360" i="19"/>
  <c r="AB323" i="19"/>
  <c r="AB240" i="19"/>
  <c r="AB262" i="19"/>
  <c r="AB342" i="19"/>
  <c r="Z373" i="19"/>
  <c r="Z224" i="19"/>
  <c r="AB367" i="19"/>
  <c r="AB344" i="19"/>
  <c r="AB214" i="19"/>
  <c r="Z238" i="19"/>
  <c r="AB311" i="19"/>
  <c r="H23" i="19"/>
  <c r="E23" i="19" s="1"/>
  <c r="Z374" i="19"/>
  <c r="Z245" i="19"/>
  <c r="Z244" i="19"/>
  <c r="Z215" i="19"/>
  <c r="Z229" i="19"/>
  <c r="AB313" i="19"/>
  <c r="O26" i="19"/>
  <c r="P26" i="19"/>
  <c r="N26" i="19" s="1"/>
  <c r="AB211" i="19"/>
  <c r="Z211" i="19"/>
  <c r="Z251" i="19"/>
  <c r="AB251" i="19"/>
  <c r="AB247" i="19"/>
  <c r="Z247" i="19"/>
  <c r="AB223" i="19"/>
  <c r="Z223" i="19"/>
  <c r="Z265" i="19"/>
  <c r="AB265" i="19"/>
  <c r="AB239" i="19"/>
  <c r="Z239" i="19"/>
  <c r="AB210" i="19"/>
  <c r="Z210" i="19"/>
  <c r="Z234" i="19"/>
  <c r="AB234" i="19"/>
  <c r="Z333" i="19"/>
  <c r="AB333" i="19"/>
  <c r="AB257" i="19"/>
  <c r="Z257" i="19"/>
  <c r="Z304" i="19"/>
  <c r="AB304" i="19"/>
  <c r="AB250" i="19"/>
  <c r="Z250" i="19"/>
  <c r="AB254" i="19"/>
  <c r="Z254" i="19"/>
  <c r="AB204" i="19"/>
  <c r="Z204" i="19"/>
  <c r="Z255" i="19"/>
  <c r="AB255" i="19"/>
  <c r="AB290" i="19"/>
  <c r="Z290" i="19"/>
  <c r="AB316" i="19"/>
  <c r="Z316" i="19"/>
  <c r="Z325" i="19"/>
  <c r="AB325" i="19"/>
  <c r="Z308" i="19"/>
  <c r="AB308" i="19"/>
  <c r="Z335" i="19"/>
  <c r="AB335" i="19"/>
  <c r="Z322" i="19"/>
  <c r="AB322" i="19"/>
  <c r="Z301" i="19"/>
  <c r="AB301" i="19"/>
  <c r="Z237" i="19"/>
  <c r="AB237" i="19"/>
  <c r="AB321" i="19"/>
  <c r="Z321" i="19"/>
  <c r="AB203" i="19"/>
  <c r="Z203" i="19"/>
  <c r="Z345" i="19"/>
  <c r="AB345" i="19"/>
  <c r="AB205" i="19"/>
  <c r="Z205" i="19"/>
  <c r="AB296" i="19"/>
  <c r="Z296" i="19"/>
  <c r="AB277" i="19"/>
  <c r="Z277" i="19"/>
  <c r="AB236" i="19"/>
  <c r="Z236" i="19"/>
  <c r="Z241" i="19"/>
  <c r="AB241" i="19"/>
  <c r="AB261" i="19"/>
  <c r="Z261" i="19"/>
  <c r="AB273" i="19"/>
  <c r="Z273" i="19"/>
  <c r="Z294" i="19"/>
  <c r="AB294" i="19"/>
  <c r="AB312" i="19"/>
  <c r="Z312" i="19"/>
  <c r="AB287" i="19"/>
  <c r="Z287" i="19"/>
  <c r="AB272" i="19"/>
  <c r="Z272" i="19"/>
  <c r="AB377" i="19"/>
  <c r="Z377" i="19"/>
  <c r="AB281" i="19"/>
  <c r="Z281" i="19"/>
  <c r="Z326" i="19"/>
  <c r="AB326" i="19"/>
  <c r="AB218" i="19"/>
  <c r="Z218" i="19"/>
  <c r="AB263" i="19"/>
  <c r="Z263" i="19"/>
  <c r="AB365" i="19"/>
  <c r="Z365" i="19"/>
  <c r="AB364" i="19"/>
  <c r="Z364" i="19"/>
  <c r="AB327" i="19"/>
  <c r="Z327" i="19"/>
  <c r="AB355" i="19"/>
  <c r="Z355" i="19"/>
  <c r="AB256" i="19"/>
  <c r="Z256" i="19"/>
  <c r="AB235" i="19"/>
  <c r="Z235" i="19"/>
  <c r="AB292" i="19"/>
  <c r="Z292" i="19"/>
  <c r="Z220" i="19"/>
  <c r="AB220" i="19"/>
  <c r="AB314" i="19"/>
  <c r="Z314" i="19"/>
  <c r="AB226" i="19"/>
  <c r="Z226" i="19"/>
  <c r="AB295" i="19"/>
  <c r="Z295" i="19"/>
  <c r="Z338" i="19"/>
  <c r="AB338" i="19"/>
  <c r="AB243" i="19"/>
  <c r="Z243" i="19"/>
  <c r="AB331" i="19"/>
  <c r="Z331" i="19"/>
  <c r="AB343" i="19"/>
  <c r="Z343" i="19"/>
  <c r="AB246" i="19"/>
  <c r="Z246" i="19"/>
  <c r="AB289" i="19"/>
  <c r="Z289" i="19"/>
  <c r="Z283" i="19"/>
  <c r="AB283" i="19"/>
  <c r="Z349" i="19"/>
  <c r="AB349" i="19"/>
  <c r="AB298" i="19"/>
  <c r="Z298" i="19"/>
  <c r="AB378" i="19"/>
  <c r="Z378" i="19"/>
  <c r="AB334" i="19"/>
  <c r="Z334" i="19"/>
  <c r="Z354" i="19"/>
  <c r="AB354" i="19"/>
  <c r="AB266" i="19"/>
  <c r="Z266" i="19"/>
  <c r="AB299" i="19"/>
  <c r="Z299" i="19"/>
  <c r="AB366" i="19"/>
  <c r="Z366" i="19"/>
  <c r="AB231" i="19"/>
  <c r="Z231" i="19"/>
  <c r="AB242" i="19"/>
  <c r="Z242" i="19"/>
  <c r="Z352" i="19"/>
  <c r="AB352" i="19"/>
  <c r="Z319" i="19"/>
  <c r="AB319" i="19"/>
  <c r="Z268" i="19"/>
  <c r="AB268" i="19"/>
  <c r="AB332" i="19"/>
  <c r="Z332" i="19"/>
  <c r="AB320" i="19"/>
  <c r="Z320" i="19"/>
  <c r="AB249" i="19"/>
  <c r="Z249" i="19"/>
  <c r="AB297" i="19"/>
  <c r="Z297" i="19"/>
  <c r="AB348" i="19"/>
  <c r="Z348" i="19"/>
  <c r="Z233" i="19"/>
  <c r="AB233" i="19"/>
  <c r="Z285" i="19"/>
  <c r="AB285" i="19"/>
  <c r="Z288" i="19"/>
  <c r="AB288" i="19"/>
  <c r="Z216" i="19"/>
  <c r="AB216" i="19"/>
  <c r="Z307" i="19"/>
  <c r="AB307" i="19"/>
  <c r="AB286" i="19"/>
  <c r="Z286" i="19"/>
  <c r="Z330" i="19"/>
  <c r="AB330" i="19"/>
  <c r="AB208" i="19"/>
  <c r="Z208" i="19"/>
  <c r="AB271" i="19"/>
  <c r="Z271" i="19"/>
  <c r="AB309" i="19"/>
  <c r="Z309" i="19"/>
  <c r="AB357" i="19"/>
  <c r="Z357" i="19"/>
  <c r="Z356" i="19"/>
  <c r="AB356" i="19"/>
  <c r="Z253" i="19"/>
  <c r="AB253" i="19"/>
  <c r="AB368" i="19"/>
  <c r="Z368" i="19"/>
  <c r="Z275" i="19"/>
  <c r="AB275" i="19"/>
  <c r="AB346" i="19"/>
  <c r="Z346" i="19"/>
  <c r="Z328" i="19"/>
  <c r="AB328" i="19"/>
  <c r="AB350" i="19"/>
  <c r="Z350" i="19"/>
  <c r="AB291" i="19"/>
  <c r="Z291" i="19"/>
  <c r="AB300" i="19"/>
  <c r="Z300" i="19"/>
  <c r="AB230" i="19"/>
  <c r="Z230" i="19"/>
  <c r="AB336" i="19"/>
  <c r="Z336" i="19"/>
  <c r="Z363" i="19"/>
  <c r="AB363" i="19"/>
  <c r="Z227" i="19"/>
  <c r="AB227" i="19"/>
  <c r="Z212" i="19"/>
  <c r="AB212" i="19"/>
  <c r="AB252" i="19"/>
  <c r="Z252" i="19"/>
  <c r="AB353" i="19"/>
  <c r="Z353" i="19"/>
  <c r="Z270" i="19"/>
  <c r="AB270" i="19"/>
  <c r="AB302" i="19"/>
  <c r="Z302" i="19"/>
  <c r="AB280" i="19"/>
  <c r="Z280" i="19"/>
  <c r="AB370" i="19"/>
  <c r="Z370" i="19"/>
  <c r="Z376" i="19"/>
  <c r="AB376" i="19"/>
  <c r="Z306" i="19"/>
  <c r="AB306" i="19"/>
  <c r="AB264" i="19"/>
  <c r="Z264" i="19"/>
  <c r="Z361" i="19"/>
  <c r="AB361" i="19"/>
  <c r="AB339" i="19"/>
  <c r="Z339" i="19"/>
  <c r="Z222" i="19"/>
  <c r="AB222" i="19"/>
  <c r="AB209" i="19"/>
  <c r="Z209" i="19"/>
  <c r="Z278" i="19"/>
  <c r="AB278" i="19"/>
  <c r="AB259" i="19"/>
  <c r="Z259" i="19"/>
  <c r="AB337" i="19"/>
  <c r="Z337" i="19"/>
  <c r="AB207" i="19"/>
  <c r="Z207" i="19"/>
  <c r="AB329" i="19"/>
  <c r="Z329" i="19"/>
  <c r="AB362" i="19"/>
  <c r="Z362" i="19"/>
  <c r="Z318" i="19"/>
  <c r="AB318" i="19"/>
  <c r="Z315" i="19"/>
  <c r="AB315" i="19"/>
  <c r="Z324" i="19"/>
  <c r="AB324" i="19"/>
  <c r="AB269" i="19"/>
  <c r="Z269" i="19"/>
  <c r="AB258" i="19"/>
  <c r="Z258" i="19"/>
  <c r="AB232" i="19"/>
  <c r="Z232" i="19"/>
  <c r="AB279" i="19"/>
  <c r="Z279" i="19"/>
  <c r="Z359" i="19"/>
  <c r="AB359" i="19"/>
  <c r="AB347" i="19"/>
  <c r="Z347" i="19"/>
  <c r="AB219" i="19"/>
  <c r="Z219" i="19"/>
  <c r="AB358" i="19"/>
  <c r="Z358" i="19"/>
  <c r="AB217" i="19"/>
  <c r="Z217" i="19"/>
  <c r="AB317" i="19"/>
  <c r="Z317" i="19"/>
  <c r="AB225" i="19"/>
  <c r="Z225" i="19"/>
  <c r="Z303" i="19"/>
  <c r="AB303" i="19"/>
  <c r="AB274" i="19"/>
  <c r="Z274" i="19"/>
  <c r="Z228" i="19"/>
  <c r="AB228" i="19"/>
  <c r="Z340" i="19"/>
  <c r="AB340" i="19"/>
  <c r="Z260" i="19"/>
  <c r="AB260" i="19"/>
  <c r="Z351" i="19"/>
  <c r="AB351" i="19"/>
  <c r="I23" i="19" l="1"/>
  <c r="K23" i="19" s="1"/>
  <c r="S23" i="19"/>
  <c r="T23" i="19" s="1"/>
  <c r="G24" i="19"/>
  <c r="H24" i="19" s="1"/>
  <c r="F24" i="19"/>
  <c r="O27" i="19"/>
  <c r="P27" i="19"/>
  <c r="N27" i="19" s="1"/>
  <c r="D380" i="18"/>
  <c r="R380" i="18" s="1"/>
  <c r="W380" i="18"/>
  <c r="V380" i="18"/>
  <c r="J23" i="19" l="1"/>
  <c r="L23" i="19" s="1"/>
  <c r="I24" i="19"/>
  <c r="J24" i="19" s="1"/>
  <c r="L24" i="19" s="1"/>
  <c r="X380" i="18"/>
  <c r="P28" i="19"/>
  <c r="N28" i="19" s="1"/>
  <c r="O28" i="19"/>
  <c r="S24" i="19"/>
  <c r="T24" i="19" s="1"/>
  <c r="E24" i="19"/>
  <c r="AI379" i="18"/>
  <c r="K24" i="19" l="1"/>
  <c r="P29" i="19"/>
  <c r="N29" i="19" s="1"/>
  <c r="O29" i="19"/>
  <c r="G25" i="19"/>
  <c r="H25" i="19" s="1"/>
  <c r="E25" i="19" s="1"/>
  <c r="F25" i="19"/>
  <c r="F26" i="19" l="1"/>
  <c r="G26" i="19"/>
  <c r="O30" i="19"/>
  <c r="P30" i="19"/>
  <c r="N30" i="19" s="1"/>
  <c r="I25" i="19"/>
  <c r="S25" i="19"/>
  <c r="T25" i="19" s="1"/>
  <c r="D379" i="18"/>
  <c r="R379" i="18" s="1"/>
  <c r="V379" i="18"/>
  <c r="W379" i="18"/>
  <c r="X379" i="18" l="1"/>
  <c r="P31" i="19"/>
  <c r="N31" i="19" s="1"/>
  <c r="O31" i="19"/>
  <c r="J25" i="19"/>
  <c r="L25" i="19" s="1"/>
  <c r="K25" i="19"/>
  <c r="H26" i="19"/>
  <c r="I26" i="19" s="1"/>
  <c r="AI378" i="18"/>
  <c r="K26" i="19" l="1"/>
  <c r="J26" i="19"/>
  <c r="L26" i="19" s="1"/>
  <c r="O32" i="19"/>
  <c r="P32" i="19"/>
  <c r="N32" i="19" s="1"/>
  <c r="E26" i="19"/>
  <c r="S26" i="19"/>
  <c r="T26" i="19" s="1"/>
  <c r="O33" i="19" l="1"/>
  <c r="P33" i="19"/>
  <c r="N33" i="19" s="1"/>
  <c r="G27" i="19"/>
  <c r="F27" i="19"/>
  <c r="D378" i="18"/>
  <c r="O34" i="19" l="1"/>
  <c r="P34" i="19"/>
  <c r="N34" i="19" s="1"/>
  <c r="R378" i="18"/>
  <c r="H27" i="19"/>
  <c r="S27" i="19" s="1"/>
  <c r="T27" i="19" s="1"/>
  <c r="AI377" i="18"/>
  <c r="W378" i="18"/>
  <c r="V378" i="18"/>
  <c r="X378" i="18" l="1"/>
  <c r="P35" i="19"/>
  <c r="N35" i="19" s="1"/>
  <c r="O35" i="19"/>
  <c r="I27" i="19"/>
  <c r="E27" i="19"/>
  <c r="O36" i="19" l="1"/>
  <c r="P36" i="19"/>
  <c r="N36" i="19" s="1"/>
  <c r="F28" i="19"/>
  <c r="G28" i="19"/>
  <c r="K27" i="19"/>
  <c r="J27" i="19"/>
  <c r="L27" i="19" s="1"/>
  <c r="D377" i="18"/>
  <c r="R377" i="18" s="1"/>
  <c r="W377" i="18"/>
  <c r="V377" i="18"/>
  <c r="X377" i="18" l="1"/>
  <c r="P37" i="19"/>
  <c r="N37" i="19" s="1"/>
  <c r="O37" i="19"/>
  <c r="H28" i="19"/>
  <c r="S28" i="19" s="1"/>
  <c r="T28" i="19" s="1"/>
  <c r="AI376" i="18"/>
  <c r="P38" i="19" l="1"/>
  <c r="N38" i="19" s="1"/>
  <c r="O38" i="19"/>
  <c r="I28" i="19"/>
  <c r="E28" i="19"/>
  <c r="O39" i="19" l="1"/>
  <c r="P39" i="19"/>
  <c r="N39" i="19" s="1"/>
  <c r="G29" i="19"/>
  <c r="F29" i="19"/>
  <c r="K28" i="19"/>
  <c r="J28" i="19"/>
  <c r="L28" i="19" s="1"/>
  <c r="D376" i="18"/>
  <c r="R376" i="18" s="1"/>
  <c r="V376" i="18"/>
  <c r="W376" i="18"/>
  <c r="X376" i="18" l="1"/>
  <c r="O40" i="19"/>
  <c r="P40" i="19"/>
  <c r="N40" i="19" s="1"/>
  <c r="H29" i="19"/>
  <c r="E29" i="19" s="1"/>
  <c r="AI375" i="18"/>
  <c r="S29" i="19" l="1"/>
  <c r="T29" i="19" s="1"/>
  <c r="F30" i="19"/>
  <c r="G30" i="19"/>
  <c r="O41" i="19"/>
  <c r="P41" i="19"/>
  <c r="N41" i="19" s="1"/>
  <c r="I29" i="19"/>
  <c r="P42" i="19" l="1"/>
  <c r="N42" i="19" s="1"/>
  <c r="O42" i="19"/>
  <c r="K29" i="19"/>
  <c r="J29" i="19"/>
  <c r="L29" i="19" s="1"/>
  <c r="H30" i="19"/>
  <c r="S30" i="19" s="1"/>
  <c r="T30" i="19" s="1"/>
  <c r="D375" i="18"/>
  <c r="R375" i="18" s="1"/>
  <c r="V375" i="18"/>
  <c r="W375" i="18"/>
  <c r="E30" i="19" l="1"/>
  <c r="F31" i="19" s="1"/>
  <c r="I30" i="19"/>
  <c r="K30" i="19" s="1"/>
  <c r="X375" i="18"/>
  <c r="O43" i="19"/>
  <c r="P43" i="19"/>
  <c r="N43" i="19" s="1"/>
  <c r="AI374" i="18"/>
  <c r="J30" i="19" l="1"/>
  <c r="L30" i="19" s="1"/>
  <c r="G31" i="19"/>
  <c r="H31" i="19" s="1"/>
  <c r="E31" i="19" s="1"/>
  <c r="P44" i="19"/>
  <c r="N44" i="19" s="1"/>
  <c r="O44" i="19"/>
  <c r="G32" i="19" l="1"/>
  <c r="H32" i="19" s="1"/>
  <c r="F32" i="19"/>
  <c r="O45" i="19"/>
  <c r="P45" i="19"/>
  <c r="N45" i="19" s="1"/>
  <c r="S31" i="19"/>
  <c r="T31" i="19" s="1"/>
  <c r="I31" i="19"/>
  <c r="D374" i="18"/>
  <c r="R374" i="18" s="1"/>
  <c r="W374" i="18"/>
  <c r="V374" i="18"/>
  <c r="X374" i="18" l="1"/>
  <c r="O46" i="19"/>
  <c r="P46" i="19"/>
  <c r="N46" i="19" s="1"/>
  <c r="K31" i="19"/>
  <c r="J31" i="19"/>
  <c r="L31" i="19" s="1"/>
  <c r="I32" i="19"/>
  <c r="S32" i="19"/>
  <c r="T32" i="19" s="1"/>
  <c r="E32" i="19"/>
  <c r="AI373" i="18"/>
  <c r="P47" i="19" l="1"/>
  <c r="N47" i="19" s="1"/>
  <c r="O47" i="19"/>
  <c r="F33" i="19"/>
  <c r="G33" i="19"/>
  <c r="H33" i="19" s="1"/>
  <c r="E33" i="19" s="1"/>
  <c r="K32" i="19"/>
  <c r="J32" i="19"/>
  <c r="L32" i="19" s="1"/>
  <c r="F34" i="19" l="1"/>
  <c r="G34" i="19"/>
  <c r="H34" i="19" s="1"/>
  <c r="P48" i="19"/>
  <c r="N48" i="19" s="1"/>
  <c r="O48" i="19"/>
  <c r="I33" i="19"/>
  <c r="S33" i="19"/>
  <c r="T33" i="19" s="1"/>
  <c r="D373" i="18"/>
  <c r="R373" i="18" s="1"/>
  <c r="V373" i="18"/>
  <c r="W373" i="18"/>
  <c r="X373" i="18" l="1"/>
  <c r="P49" i="19"/>
  <c r="N49" i="19" s="1"/>
  <c r="O49" i="19"/>
  <c r="K33" i="19"/>
  <c r="J33" i="19"/>
  <c r="L33" i="19" s="1"/>
  <c r="I34" i="19"/>
  <c r="S34" i="19"/>
  <c r="T34" i="19" s="1"/>
  <c r="E34" i="19"/>
  <c r="AI372" i="18"/>
  <c r="P50" i="19" l="1"/>
  <c r="N50" i="19" s="1"/>
  <c r="O50" i="19"/>
  <c r="F35" i="19"/>
  <c r="G35" i="19"/>
  <c r="K34" i="19"/>
  <c r="J34" i="19"/>
  <c r="L34" i="19" s="1"/>
  <c r="O51" i="19" l="1"/>
  <c r="P51" i="19"/>
  <c r="N51" i="19" s="1"/>
  <c r="H35" i="19"/>
  <c r="S35" i="19" s="1"/>
  <c r="T35" i="19" s="1"/>
  <c r="D372" i="18"/>
  <c r="R372" i="18" s="1"/>
  <c r="V372" i="18"/>
  <c r="W372" i="18"/>
  <c r="E35" i="19" l="1"/>
  <c r="G36" i="19" s="1"/>
  <c r="X372" i="18"/>
  <c r="O52" i="19"/>
  <c r="P52" i="19"/>
  <c r="N52" i="19" s="1"/>
  <c r="I35" i="19"/>
  <c r="AI371" i="18"/>
  <c r="F36" i="19" l="1"/>
  <c r="P53" i="19"/>
  <c r="N53" i="19" s="1"/>
  <c r="O53" i="19"/>
  <c r="K35" i="19"/>
  <c r="J35" i="19"/>
  <c r="L35" i="19" s="1"/>
  <c r="H36" i="19"/>
  <c r="E36" i="19" s="1"/>
  <c r="S36" i="19" l="1"/>
  <c r="T36" i="19" s="1"/>
  <c r="I36" i="19"/>
  <c r="K36" i="19" s="1"/>
  <c r="G37" i="19"/>
  <c r="F37" i="19"/>
  <c r="P54" i="19"/>
  <c r="N54" i="19" s="1"/>
  <c r="O54" i="19"/>
  <c r="D371" i="18"/>
  <c r="J36" i="19" l="1"/>
  <c r="L36" i="19" s="1"/>
  <c r="O55" i="19"/>
  <c r="P55" i="19"/>
  <c r="N55" i="19" s="1"/>
  <c r="R371" i="18"/>
  <c r="H37" i="19"/>
  <c r="S37" i="19" s="1"/>
  <c r="T37" i="19" s="1"/>
  <c r="AI370" i="18"/>
  <c r="W371" i="18"/>
  <c r="V371" i="18"/>
  <c r="I37" i="19" l="1"/>
  <c r="J37" i="19" s="1"/>
  <c r="L37" i="19" s="1"/>
  <c r="X371" i="18"/>
  <c r="P56" i="19"/>
  <c r="N56" i="19" s="1"/>
  <c r="O56" i="19"/>
  <c r="E37" i="19"/>
  <c r="K37" i="19" l="1"/>
  <c r="O57" i="19"/>
  <c r="P57" i="19"/>
  <c r="N57" i="19" s="1"/>
  <c r="G38" i="19"/>
  <c r="F38" i="19"/>
  <c r="D370" i="18"/>
  <c r="P58" i="19" l="1"/>
  <c r="N58" i="19" s="1"/>
  <c r="O58" i="19"/>
  <c r="R370" i="18"/>
  <c r="H38" i="19"/>
  <c r="S38" i="19" s="1"/>
  <c r="T38" i="19" s="1"/>
  <c r="AI369" i="18"/>
  <c r="W370" i="18"/>
  <c r="V370" i="18"/>
  <c r="I38" i="19" l="1"/>
  <c r="J38" i="19" s="1"/>
  <c r="L38" i="19" s="1"/>
  <c r="X370" i="18"/>
  <c r="O59" i="19"/>
  <c r="P59" i="19"/>
  <c r="N59" i="19" s="1"/>
  <c r="E38" i="19"/>
  <c r="K38" i="19" l="1"/>
  <c r="P60" i="19"/>
  <c r="N60" i="19" s="1"/>
  <c r="O60" i="19"/>
  <c r="G39" i="19"/>
  <c r="F39" i="19"/>
  <c r="D369" i="18"/>
  <c r="R369" i="18" s="1"/>
  <c r="V369" i="18"/>
  <c r="W369" i="18"/>
  <c r="X369" i="18" l="1"/>
  <c r="P61" i="19"/>
  <c r="N61" i="19" s="1"/>
  <c r="O61" i="19"/>
  <c r="H39" i="19"/>
  <c r="E39" i="19" s="1"/>
  <c r="AI368" i="18"/>
  <c r="I39" i="19" l="1"/>
  <c r="K39" i="19" s="1"/>
  <c r="F40" i="19"/>
  <c r="G40" i="19"/>
  <c r="P62" i="19"/>
  <c r="N62" i="19" s="1"/>
  <c r="O62" i="19"/>
  <c r="S39" i="19"/>
  <c r="T39" i="19" s="1"/>
  <c r="J39" i="19" l="1"/>
  <c r="L39" i="19" s="1"/>
  <c r="O63" i="19"/>
  <c r="P63" i="19"/>
  <c r="N63" i="19" s="1"/>
  <c r="H40" i="19"/>
  <c r="I40" i="19" s="1"/>
  <c r="D368" i="18"/>
  <c r="K40" i="19" l="1"/>
  <c r="J40" i="19"/>
  <c r="L40" i="19" s="1"/>
  <c r="O64" i="19"/>
  <c r="P64" i="19"/>
  <c r="N64" i="19" s="1"/>
  <c r="S40" i="19"/>
  <c r="T40" i="19" s="1"/>
  <c r="R368" i="18"/>
  <c r="E40" i="19"/>
  <c r="AI367" i="18"/>
  <c r="V368" i="18"/>
  <c r="W368" i="18"/>
  <c r="X368" i="18" l="1"/>
  <c r="P65" i="19"/>
  <c r="N65" i="19" s="1"/>
  <c r="O65" i="19"/>
  <c r="F41" i="19"/>
  <c r="G41" i="19"/>
  <c r="H41" i="19" s="1"/>
  <c r="P66" i="19" l="1"/>
  <c r="N66" i="19" s="1"/>
  <c r="O66" i="19"/>
  <c r="E41" i="19"/>
  <c r="S41" i="19"/>
  <c r="T41" i="19" s="1"/>
  <c r="I41" i="19"/>
  <c r="D367" i="18"/>
  <c r="P67" i="19" l="1"/>
  <c r="N67" i="19" s="1"/>
  <c r="O67" i="19"/>
  <c r="R367" i="18"/>
  <c r="K41" i="19"/>
  <c r="J41" i="19"/>
  <c r="L41" i="19" s="1"/>
  <c r="G42" i="19"/>
  <c r="F42" i="19"/>
  <c r="AI366" i="18"/>
  <c r="W367" i="18"/>
  <c r="V367" i="18"/>
  <c r="X367" i="18" l="1"/>
  <c r="P68" i="19"/>
  <c r="N68" i="19" s="1"/>
  <c r="O68" i="19"/>
  <c r="H42" i="19"/>
  <c r="E42" i="19" s="1"/>
  <c r="I42" i="19" l="1"/>
  <c r="K42" i="19" s="1"/>
  <c r="F43" i="19"/>
  <c r="G43" i="19"/>
  <c r="O69" i="19"/>
  <c r="P69" i="19"/>
  <c r="N69" i="19" s="1"/>
  <c r="S42" i="19"/>
  <c r="T42" i="19" s="1"/>
  <c r="D366" i="18"/>
  <c r="J42" i="19" l="1"/>
  <c r="L42" i="19" s="1"/>
  <c r="P70" i="19"/>
  <c r="N70" i="19" s="1"/>
  <c r="O70" i="19"/>
  <c r="R366" i="18"/>
  <c r="H43" i="19"/>
  <c r="I43" i="19" s="1"/>
  <c r="AI365" i="18"/>
  <c r="V366" i="18"/>
  <c r="W366" i="18"/>
  <c r="E43" i="19" l="1"/>
  <c r="G44" i="19" s="1"/>
  <c r="X366" i="18"/>
  <c r="K43" i="19"/>
  <c r="J43" i="19"/>
  <c r="L43" i="19" s="1"/>
  <c r="O71" i="19"/>
  <c r="P71" i="19"/>
  <c r="N71" i="19" s="1"/>
  <c r="S43" i="19"/>
  <c r="T43" i="19" s="1"/>
  <c r="F44" i="19" l="1"/>
  <c r="P72" i="19"/>
  <c r="N72" i="19" s="1"/>
  <c r="O72" i="19"/>
  <c r="H44" i="19"/>
  <c r="D365" i="18"/>
  <c r="I44" i="19" l="1"/>
  <c r="K44" i="19" s="1"/>
  <c r="O73" i="19"/>
  <c r="P73" i="19"/>
  <c r="N73" i="19" s="1"/>
  <c r="S44" i="19"/>
  <c r="T44" i="19" s="1"/>
  <c r="R365" i="18"/>
  <c r="E44" i="19"/>
  <c r="AI364" i="18"/>
  <c r="V365" i="18"/>
  <c r="W365" i="18"/>
  <c r="J44" i="19" l="1"/>
  <c r="L44" i="19" s="1"/>
  <c r="X365" i="18"/>
  <c r="P74" i="19"/>
  <c r="N74" i="19" s="1"/>
  <c r="O74" i="19"/>
  <c r="F45" i="19"/>
  <c r="G45" i="19"/>
  <c r="P75" i="19" l="1"/>
  <c r="N75" i="19" s="1"/>
  <c r="O75" i="19"/>
  <c r="H45" i="19"/>
  <c r="E45" i="19" s="1"/>
  <c r="D364" i="18"/>
  <c r="P76" i="19" l="1"/>
  <c r="N76" i="19" s="1"/>
  <c r="O76" i="19"/>
  <c r="R364" i="18"/>
  <c r="S45" i="19"/>
  <c r="T45" i="19" s="1"/>
  <c r="I45" i="19"/>
  <c r="F46" i="19"/>
  <c r="G46" i="19"/>
  <c r="H46" i="19" s="1"/>
  <c r="AI363" i="18"/>
  <c r="V364" i="18"/>
  <c r="W364" i="18"/>
  <c r="X364" i="18" l="1"/>
  <c r="O77" i="19"/>
  <c r="P77" i="19"/>
  <c r="N77" i="19" s="1"/>
  <c r="E46" i="19"/>
  <c r="I46" i="19"/>
  <c r="K45" i="19"/>
  <c r="J45" i="19"/>
  <c r="L45" i="19" s="1"/>
  <c r="S46" i="19"/>
  <c r="T46" i="19" s="1"/>
  <c r="P78" i="19" l="1"/>
  <c r="N78" i="19" s="1"/>
  <c r="O78" i="19"/>
  <c r="K46" i="19"/>
  <c r="J46" i="19"/>
  <c r="L46" i="19" s="1"/>
  <c r="F47" i="19"/>
  <c r="G47" i="19"/>
  <c r="D363" i="18"/>
  <c r="R363" i="18" s="1"/>
  <c r="V363" i="18"/>
  <c r="W363" i="18"/>
  <c r="X363" i="18" l="1"/>
  <c r="O79" i="19"/>
  <c r="P79" i="19"/>
  <c r="N79" i="19" s="1"/>
  <c r="H47" i="19"/>
  <c r="E47" i="19" s="1"/>
  <c r="AI362" i="18"/>
  <c r="S47" i="19" l="1"/>
  <c r="T47" i="19" s="1"/>
  <c r="F48" i="19"/>
  <c r="G48" i="19"/>
  <c r="O80" i="19"/>
  <c r="P80" i="19"/>
  <c r="N80" i="19" s="1"/>
  <c r="I47" i="19"/>
  <c r="P81" i="19" l="1"/>
  <c r="N81" i="19" s="1"/>
  <c r="O81" i="19"/>
  <c r="K47" i="19"/>
  <c r="J47" i="19"/>
  <c r="L47" i="19" s="1"/>
  <c r="H48" i="19"/>
  <c r="S48" i="19" s="1"/>
  <c r="T48" i="19" s="1"/>
  <c r="D362" i="18"/>
  <c r="R362" i="18" s="1"/>
  <c r="V362" i="18"/>
  <c r="W362" i="18"/>
  <c r="I48" i="19" l="1"/>
  <c r="K48" i="19" s="1"/>
  <c r="E48" i="19"/>
  <c r="G49" i="19" s="1"/>
  <c r="X362" i="18"/>
  <c r="P82" i="19"/>
  <c r="N82" i="19" s="1"/>
  <c r="O82" i="19"/>
  <c r="AI361" i="18"/>
  <c r="F49" i="19" l="1"/>
  <c r="J48" i="19"/>
  <c r="L48" i="19" s="1"/>
  <c r="P83" i="19"/>
  <c r="N83" i="19" s="1"/>
  <c r="O83" i="19"/>
  <c r="H49" i="19"/>
  <c r="E49" i="19" s="1"/>
  <c r="P84" i="19" l="1"/>
  <c r="N84" i="19" s="1"/>
  <c r="O84" i="19"/>
  <c r="F50" i="19"/>
  <c r="G50" i="19"/>
  <c r="H50" i="19" s="1"/>
  <c r="I49" i="19"/>
  <c r="S49" i="19"/>
  <c r="T49" i="19" s="1"/>
  <c r="D361" i="18"/>
  <c r="R361" i="18" s="1"/>
  <c r="V361" i="18"/>
  <c r="W361" i="18"/>
  <c r="X361" i="18" l="1"/>
  <c r="P85" i="19"/>
  <c r="N85" i="19" s="1"/>
  <c r="O85" i="19"/>
  <c r="K49" i="19"/>
  <c r="J49" i="19"/>
  <c r="L49" i="19" s="1"/>
  <c r="S50" i="19"/>
  <c r="T50" i="19" s="1"/>
  <c r="I50" i="19"/>
  <c r="E50" i="19"/>
  <c r="AI360" i="18"/>
  <c r="O86" i="19" l="1"/>
  <c r="P86" i="19"/>
  <c r="N86" i="19" s="1"/>
  <c r="G51" i="19"/>
  <c r="H51" i="19" s="1"/>
  <c r="F51" i="19"/>
  <c r="K50" i="19"/>
  <c r="J50" i="19"/>
  <c r="L50" i="19" s="1"/>
  <c r="P87" i="19" l="1"/>
  <c r="N87" i="19" s="1"/>
  <c r="O87" i="19"/>
  <c r="I51" i="19"/>
  <c r="S51" i="19"/>
  <c r="T51" i="19" s="1"/>
  <c r="E51" i="19"/>
  <c r="D360" i="18"/>
  <c r="O88" i="19" l="1"/>
  <c r="P88" i="19"/>
  <c r="N88" i="19" s="1"/>
  <c r="G52" i="19"/>
  <c r="F52" i="19"/>
  <c r="R360" i="18"/>
  <c r="K51" i="19"/>
  <c r="J51" i="19"/>
  <c r="L51" i="19" s="1"/>
  <c r="AI359" i="18"/>
  <c r="W360" i="18"/>
  <c r="V360" i="18"/>
  <c r="X360" i="18" l="1"/>
  <c r="P89" i="19"/>
  <c r="N89" i="19" s="1"/>
  <c r="O89" i="19"/>
  <c r="H52" i="19"/>
  <c r="I52" i="19" s="1"/>
  <c r="E52" i="19" l="1"/>
  <c r="G53" i="19" s="1"/>
  <c r="H53" i="19" s="1"/>
  <c r="K52" i="19"/>
  <c r="J52" i="19"/>
  <c r="L52" i="19" s="1"/>
  <c r="P90" i="19"/>
  <c r="N90" i="19" s="1"/>
  <c r="O90" i="19"/>
  <c r="S52" i="19"/>
  <c r="T52" i="19" s="1"/>
  <c r="D359" i="18"/>
  <c r="F53" i="19" l="1"/>
  <c r="I53" i="19" s="1"/>
  <c r="O91" i="19"/>
  <c r="P91" i="19"/>
  <c r="N91" i="19" s="1"/>
  <c r="E53" i="19"/>
  <c r="R359" i="18"/>
  <c r="S53" i="19"/>
  <c r="T53" i="19" s="1"/>
  <c r="AI358" i="18"/>
  <c r="W359" i="18"/>
  <c r="V359" i="18"/>
  <c r="X359" i="18" l="1"/>
  <c r="O92" i="19"/>
  <c r="P92" i="19"/>
  <c r="N92" i="19" s="1"/>
  <c r="F54" i="19"/>
  <c r="G54" i="19"/>
  <c r="K53" i="19"/>
  <c r="J53" i="19"/>
  <c r="L53" i="19" s="1"/>
  <c r="P93" i="19" l="1"/>
  <c r="N93" i="19" s="1"/>
  <c r="O93" i="19"/>
  <c r="H54" i="19"/>
  <c r="I54" i="19" s="1"/>
  <c r="D358" i="18"/>
  <c r="R358" i="18" s="1"/>
  <c r="W358" i="18"/>
  <c r="V358" i="18"/>
  <c r="E54" i="19" l="1"/>
  <c r="F55" i="19" s="1"/>
  <c r="X358" i="18"/>
  <c r="K54" i="19"/>
  <c r="J54" i="19"/>
  <c r="L54" i="19" s="1"/>
  <c r="O94" i="19"/>
  <c r="P94" i="19"/>
  <c r="N94" i="19" s="1"/>
  <c r="S54" i="19"/>
  <c r="T54" i="19" s="1"/>
  <c r="AI357" i="18"/>
  <c r="G55" i="19" l="1"/>
  <c r="H55" i="19" s="1"/>
  <c r="S55" i="19" s="1"/>
  <c r="T55" i="19" s="1"/>
  <c r="O95" i="19"/>
  <c r="P95" i="19"/>
  <c r="N95" i="19" s="1"/>
  <c r="O96" i="19" l="1"/>
  <c r="P96" i="19"/>
  <c r="N96" i="19" s="1"/>
  <c r="E55" i="19"/>
  <c r="I55" i="19"/>
  <c r="D357" i="18"/>
  <c r="R357" i="18" s="1"/>
  <c r="V357" i="18"/>
  <c r="W357" i="18"/>
  <c r="X357" i="18" l="1"/>
  <c r="P97" i="19"/>
  <c r="N97" i="19" s="1"/>
  <c r="O97" i="19"/>
  <c r="G56" i="19"/>
  <c r="F56" i="19"/>
  <c r="J55" i="19"/>
  <c r="L55" i="19" s="1"/>
  <c r="K55" i="19"/>
  <c r="AI356" i="18"/>
  <c r="P98" i="19" l="1"/>
  <c r="N98" i="19" s="1"/>
  <c r="O98" i="19"/>
  <c r="H56" i="19"/>
  <c r="S56" i="19" s="1"/>
  <c r="T56" i="19" s="1"/>
  <c r="I56" i="19" l="1"/>
  <c r="J56" i="19" s="1"/>
  <c r="L56" i="19" s="1"/>
  <c r="E56" i="19"/>
  <c r="G57" i="19" s="1"/>
  <c r="O99" i="19"/>
  <c r="P99" i="19"/>
  <c r="N99" i="19" s="1"/>
  <c r="D356" i="18"/>
  <c r="F57" i="19" l="1"/>
  <c r="K56" i="19"/>
  <c r="P100" i="19"/>
  <c r="N100" i="19" s="1"/>
  <c r="O100" i="19"/>
  <c r="R356" i="18"/>
  <c r="H57" i="19"/>
  <c r="S57" i="19" s="1"/>
  <c r="T57" i="19" s="1"/>
  <c r="AI355" i="18"/>
  <c r="W356" i="18"/>
  <c r="V356" i="18"/>
  <c r="X356" i="18" l="1"/>
  <c r="O101" i="19"/>
  <c r="P101" i="19"/>
  <c r="N101" i="19" s="1"/>
  <c r="I57" i="19"/>
  <c r="E57" i="19"/>
  <c r="O102" i="19" l="1"/>
  <c r="P102" i="19"/>
  <c r="N102" i="19" s="1"/>
  <c r="G58" i="19"/>
  <c r="F58" i="19"/>
  <c r="K57" i="19"/>
  <c r="J57" i="19"/>
  <c r="L57" i="19" s="1"/>
  <c r="D355" i="18"/>
  <c r="R355" i="18" s="1"/>
  <c r="V355" i="18"/>
  <c r="W355" i="18"/>
  <c r="X355" i="18" l="1"/>
  <c r="O103" i="19"/>
  <c r="P103" i="19"/>
  <c r="N103" i="19" s="1"/>
  <c r="H58" i="19"/>
  <c r="S58" i="19" s="1"/>
  <c r="T58" i="19" s="1"/>
  <c r="AI354" i="18"/>
  <c r="P104" i="19" l="1"/>
  <c r="N104" i="19" s="1"/>
  <c r="O104" i="19"/>
  <c r="I58" i="19"/>
  <c r="E58" i="19"/>
  <c r="P105" i="19" l="1"/>
  <c r="N105" i="19" s="1"/>
  <c r="O105" i="19"/>
  <c r="F59" i="19"/>
  <c r="G59" i="19"/>
  <c r="J58" i="19"/>
  <c r="L58" i="19" s="1"/>
  <c r="K58" i="19"/>
  <c r="D354" i="18"/>
  <c r="R354" i="18" s="1"/>
  <c r="W354" i="18"/>
  <c r="V354" i="18"/>
  <c r="X354" i="18" l="1"/>
  <c r="P106" i="19"/>
  <c r="N106" i="19" s="1"/>
  <c r="O106" i="19"/>
  <c r="H59" i="19"/>
  <c r="E59" i="19" s="1"/>
  <c r="AI353" i="18"/>
  <c r="S59" i="19" l="1"/>
  <c r="T59" i="19" s="1"/>
  <c r="I59" i="19"/>
  <c r="J59" i="19" s="1"/>
  <c r="L59" i="19" s="1"/>
  <c r="F60" i="19"/>
  <c r="G60" i="19"/>
  <c r="P107" i="19"/>
  <c r="N107" i="19" s="1"/>
  <c r="O107" i="19"/>
  <c r="K59" i="19" l="1"/>
  <c r="P108" i="19"/>
  <c r="N108" i="19" s="1"/>
  <c r="O108" i="19"/>
  <c r="H60" i="19"/>
  <c r="I60" i="19" s="1"/>
  <c r="D353" i="18"/>
  <c r="K60" i="19" l="1"/>
  <c r="J60" i="19"/>
  <c r="L60" i="19" s="1"/>
  <c r="P109" i="19"/>
  <c r="N109" i="19" s="1"/>
  <c r="O109" i="19"/>
  <c r="R353" i="18"/>
  <c r="E60" i="19"/>
  <c r="S60" i="19"/>
  <c r="T60" i="19" s="1"/>
  <c r="AI352" i="18"/>
  <c r="W353" i="18"/>
  <c r="V353" i="18"/>
  <c r="X353" i="18" l="1"/>
  <c r="O110" i="19"/>
  <c r="P110" i="19"/>
  <c r="N110" i="19" s="1"/>
  <c r="F61" i="19"/>
  <c r="G61" i="19"/>
  <c r="O111" i="19" l="1"/>
  <c r="P111" i="19"/>
  <c r="N111" i="19" s="1"/>
  <c r="H61" i="19"/>
  <c r="S61" i="19" s="1"/>
  <c r="T61" i="19" s="1"/>
  <c r="D352" i="18"/>
  <c r="R352" i="18" s="1"/>
  <c r="V352" i="18"/>
  <c r="W352" i="18"/>
  <c r="E61" i="19" l="1"/>
  <c r="G62" i="19" s="1"/>
  <c r="X352" i="18"/>
  <c r="O112" i="19"/>
  <c r="P112" i="19"/>
  <c r="N112" i="19" s="1"/>
  <c r="I61" i="19"/>
  <c r="AI351" i="18"/>
  <c r="F62" i="19" l="1"/>
  <c r="O113" i="19"/>
  <c r="P113" i="19"/>
  <c r="N113" i="19" s="1"/>
  <c r="J61" i="19"/>
  <c r="L61" i="19" s="1"/>
  <c r="K61" i="19"/>
  <c r="H62" i="19"/>
  <c r="I62" i="19" l="1"/>
  <c r="K62" i="19" s="1"/>
  <c r="P114" i="19"/>
  <c r="N114" i="19" s="1"/>
  <c r="O114" i="19"/>
  <c r="S62" i="19"/>
  <c r="T62" i="19" s="1"/>
  <c r="E62" i="19"/>
  <c r="D351" i="18"/>
  <c r="R351" i="18" s="1"/>
  <c r="W351" i="18"/>
  <c r="V351" i="18"/>
  <c r="J62" i="19" l="1"/>
  <c r="L62" i="19" s="1"/>
  <c r="X351" i="18"/>
  <c r="O115" i="19"/>
  <c r="P115" i="19"/>
  <c r="N115" i="19" s="1"/>
  <c r="F63" i="19"/>
  <c r="G63" i="19"/>
  <c r="H63" i="19" s="1"/>
  <c r="AI350" i="18"/>
  <c r="P116" i="19" l="1"/>
  <c r="N116" i="19" s="1"/>
  <c r="O116" i="19"/>
  <c r="E63" i="19"/>
  <c r="S63" i="19"/>
  <c r="T63" i="19" s="1"/>
  <c r="I63" i="19"/>
  <c r="O117" i="19" l="1"/>
  <c r="P117" i="19"/>
  <c r="N117" i="19" s="1"/>
  <c r="G64" i="19"/>
  <c r="H64" i="19" s="1"/>
  <c r="F64" i="19"/>
  <c r="K63" i="19"/>
  <c r="J63" i="19"/>
  <c r="L63" i="19" s="1"/>
  <c r="D350" i="18"/>
  <c r="R350" i="18" s="1"/>
  <c r="V350" i="18"/>
  <c r="W350" i="18"/>
  <c r="E64" i="19" l="1"/>
  <c r="F65" i="19" s="1"/>
  <c r="X350" i="18"/>
  <c r="O118" i="19"/>
  <c r="P118" i="19"/>
  <c r="N118" i="19" s="1"/>
  <c r="I64" i="19"/>
  <c r="S64" i="19"/>
  <c r="T64" i="19" s="1"/>
  <c r="AI349" i="18"/>
  <c r="G65" i="19" l="1"/>
  <c r="H65" i="19" s="1"/>
  <c r="I65" i="19" s="1"/>
  <c r="P119" i="19"/>
  <c r="N119" i="19" s="1"/>
  <c r="O119" i="19"/>
  <c r="K64" i="19"/>
  <c r="J64" i="19"/>
  <c r="L64" i="19" s="1"/>
  <c r="J65" i="19" l="1"/>
  <c r="L65" i="19" s="1"/>
  <c r="K65" i="19"/>
  <c r="O120" i="19"/>
  <c r="P120" i="19"/>
  <c r="N120" i="19" s="1"/>
  <c r="E65" i="19"/>
  <c r="S65" i="19"/>
  <c r="T65" i="19" s="1"/>
  <c r="D349" i="18"/>
  <c r="R349" i="18" s="1"/>
  <c r="V349" i="18"/>
  <c r="W349" i="18"/>
  <c r="X349" i="18" l="1"/>
  <c r="O121" i="19"/>
  <c r="P121" i="19"/>
  <c r="N121" i="19" s="1"/>
  <c r="G66" i="19"/>
  <c r="F66" i="19"/>
  <c r="AI348" i="18"/>
  <c r="P122" i="19" l="1"/>
  <c r="N122" i="19" s="1"/>
  <c r="O122" i="19"/>
  <c r="H66" i="19"/>
  <c r="E66" i="19" s="1"/>
  <c r="S66" i="19" l="1"/>
  <c r="T66" i="19" s="1"/>
  <c r="F67" i="19"/>
  <c r="G67" i="19"/>
  <c r="O123" i="19"/>
  <c r="P123" i="19"/>
  <c r="N123" i="19" s="1"/>
  <c r="I66" i="19"/>
  <c r="D348" i="18"/>
  <c r="P124" i="19" l="1"/>
  <c r="N124" i="19" s="1"/>
  <c r="O124" i="19"/>
  <c r="R348" i="18"/>
  <c r="K66" i="19"/>
  <c r="J66" i="19"/>
  <c r="L66" i="19" s="1"/>
  <c r="H67" i="19"/>
  <c r="S67" i="19" s="1"/>
  <c r="T67" i="19" s="1"/>
  <c r="AI347" i="18"/>
  <c r="V348" i="18"/>
  <c r="W348" i="18"/>
  <c r="E67" i="19" l="1"/>
  <c r="G68" i="19" s="1"/>
  <c r="H68" i="19" s="1"/>
  <c r="X348" i="18"/>
  <c r="O125" i="19"/>
  <c r="P125" i="19"/>
  <c r="N125" i="19" s="1"/>
  <c r="I67" i="19"/>
  <c r="F68" i="19" l="1"/>
  <c r="I68" i="19" s="1"/>
  <c r="P126" i="19"/>
  <c r="N126" i="19" s="1"/>
  <c r="O126" i="19"/>
  <c r="K67" i="19"/>
  <c r="J67" i="19"/>
  <c r="L67" i="19" s="1"/>
  <c r="S68" i="19"/>
  <c r="T68" i="19" s="1"/>
  <c r="E68" i="19"/>
  <c r="D347" i="18"/>
  <c r="R347" i="18" s="1"/>
  <c r="V347" i="18"/>
  <c r="W347" i="18"/>
  <c r="X347" i="18" l="1"/>
  <c r="P127" i="19"/>
  <c r="N127" i="19" s="1"/>
  <c r="O127" i="19"/>
  <c r="F69" i="19"/>
  <c r="G69" i="19"/>
  <c r="J68" i="19"/>
  <c r="L68" i="19" s="1"/>
  <c r="K68" i="19"/>
  <c r="AI346" i="18"/>
  <c r="P128" i="19" l="1"/>
  <c r="N128" i="19" s="1"/>
  <c r="O128" i="19"/>
  <c r="H69" i="19"/>
  <c r="E69" i="19" s="1"/>
  <c r="G70" i="19" l="1"/>
  <c r="F70" i="19"/>
  <c r="P129" i="19"/>
  <c r="N129" i="19" s="1"/>
  <c r="O129" i="19"/>
  <c r="S69" i="19"/>
  <c r="T69" i="19" s="1"/>
  <c r="I69" i="19"/>
  <c r="D346" i="18"/>
  <c r="R346" i="18" s="1"/>
  <c r="V346" i="18"/>
  <c r="W346" i="18"/>
  <c r="X346" i="18" l="1"/>
  <c r="P130" i="19"/>
  <c r="N130" i="19" s="1"/>
  <c r="O130" i="19"/>
  <c r="H70" i="19"/>
  <c r="S70" i="19" s="1"/>
  <c r="T70" i="19" s="1"/>
  <c r="K69" i="19"/>
  <c r="J69" i="19"/>
  <c r="L69" i="19" s="1"/>
  <c r="AI345" i="18"/>
  <c r="E70" i="19" l="1"/>
  <c r="G71" i="19" s="1"/>
  <c r="H71" i="19" s="1"/>
  <c r="E71" i="19" s="1"/>
  <c r="I70" i="19"/>
  <c r="K70" i="19" s="1"/>
  <c r="O131" i="19"/>
  <c r="P131" i="19"/>
  <c r="N131" i="19" s="1"/>
  <c r="F71" i="19" l="1"/>
  <c r="I71" i="19" s="1"/>
  <c r="J70" i="19"/>
  <c r="L70" i="19" s="1"/>
  <c r="F72" i="19"/>
  <c r="G72" i="19"/>
  <c r="H72" i="19" s="1"/>
  <c r="P132" i="19"/>
  <c r="N132" i="19" s="1"/>
  <c r="O132" i="19"/>
  <c r="S71" i="19"/>
  <c r="T71" i="19" s="1"/>
  <c r="D345" i="18"/>
  <c r="R345" i="18" s="1"/>
  <c r="V345" i="18"/>
  <c r="W345" i="18"/>
  <c r="E72" i="19" l="1"/>
  <c r="G73" i="19" s="1"/>
  <c r="X345" i="18"/>
  <c r="K71" i="19"/>
  <c r="J71" i="19"/>
  <c r="L71" i="19" s="1"/>
  <c r="O133" i="19"/>
  <c r="P133" i="19"/>
  <c r="N133" i="19" s="1"/>
  <c r="S72" i="19"/>
  <c r="T72" i="19" s="1"/>
  <c r="I72" i="19"/>
  <c r="AI344" i="18"/>
  <c r="F73" i="19" l="1"/>
  <c r="K72" i="19"/>
  <c r="J72" i="19"/>
  <c r="L72" i="19" s="1"/>
  <c r="O134" i="19"/>
  <c r="P134" i="19"/>
  <c r="N134" i="19" s="1"/>
  <c r="H73" i="19"/>
  <c r="S73" i="19" s="1"/>
  <c r="T73" i="19" s="1"/>
  <c r="O135" i="19" l="1"/>
  <c r="P135" i="19"/>
  <c r="N135" i="19" s="1"/>
  <c r="I73" i="19"/>
  <c r="E73" i="19"/>
  <c r="D344" i="18"/>
  <c r="O136" i="19" l="1"/>
  <c r="P136" i="19"/>
  <c r="N136" i="19" s="1"/>
  <c r="K73" i="19"/>
  <c r="J73" i="19"/>
  <c r="L73" i="19" s="1"/>
  <c r="R344" i="18"/>
  <c r="F74" i="19"/>
  <c r="G74" i="19"/>
  <c r="H74" i="19" s="1"/>
  <c r="AI343" i="18"/>
  <c r="V344" i="18"/>
  <c r="W344" i="18"/>
  <c r="X344" i="18" l="1"/>
  <c r="I74" i="19"/>
  <c r="P137" i="19"/>
  <c r="N137" i="19" s="1"/>
  <c r="O137" i="19"/>
  <c r="S74" i="19"/>
  <c r="T74" i="19" s="1"/>
  <c r="E74" i="19"/>
  <c r="P138" i="19" l="1"/>
  <c r="N138" i="19" s="1"/>
  <c r="O138" i="19"/>
  <c r="G75" i="19"/>
  <c r="F75" i="19"/>
  <c r="J74" i="19"/>
  <c r="L74" i="19" s="1"/>
  <c r="K74" i="19"/>
  <c r="D343" i="18"/>
  <c r="R343" i="18" s="1"/>
  <c r="W343" i="18"/>
  <c r="V343" i="18"/>
  <c r="X343" i="18" l="1"/>
  <c r="P139" i="19"/>
  <c r="N139" i="19" s="1"/>
  <c r="O139" i="19"/>
  <c r="H75" i="19"/>
  <c r="I75" i="19" s="1"/>
  <c r="AI342" i="18"/>
  <c r="K75" i="19" l="1"/>
  <c r="J75" i="19"/>
  <c r="L75" i="19" s="1"/>
  <c r="P140" i="19"/>
  <c r="N140" i="19" s="1"/>
  <c r="O140" i="19"/>
  <c r="E75" i="19"/>
  <c r="S75" i="19"/>
  <c r="T75" i="19" s="1"/>
  <c r="P141" i="19" l="1"/>
  <c r="N141" i="19" s="1"/>
  <c r="O141" i="19"/>
  <c r="G76" i="19"/>
  <c r="F76" i="19"/>
  <c r="D342" i="18"/>
  <c r="P142" i="19" l="1"/>
  <c r="N142" i="19" s="1"/>
  <c r="O142" i="19"/>
  <c r="H76" i="19"/>
  <c r="I76" i="19" s="1"/>
  <c r="R342" i="18"/>
  <c r="AI341" i="18"/>
  <c r="V342" i="18"/>
  <c r="W342" i="18"/>
  <c r="E76" i="19" l="1"/>
  <c r="F77" i="19" s="1"/>
  <c r="X342" i="18"/>
  <c r="J76" i="19"/>
  <c r="L76" i="19" s="1"/>
  <c r="K76" i="19"/>
  <c r="S76" i="19"/>
  <c r="T76" i="19" s="1"/>
  <c r="P143" i="19"/>
  <c r="N143" i="19" s="1"/>
  <c r="O143" i="19"/>
  <c r="G77" i="19" l="1"/>
  <c r="H77" i="19" s="1"/>
  <c r="E77" i="19" s="1"/>
  <c r="P144" i="19"/>
  <c r="N144" i="19" s="1"/>
  <c r="O144" i="19"/>
  <c r="D341" i="18"/>
  <c r="R341" i="18" s="1"/>
  <c r="W341" i="18"/>
  <c r="V341" i="18"/>
  <c r="S77" i="19" l="1"/>
  <c r="T77" i="19" s="1"/>
  <c r="I77" i="19"/>
  <c r="K77" i="19" s="1"/>
  <c r="X341" i="18"/>
  <c r="P145" i="19"/>
  <c r="N145" i="19" s="1"/>
  <c r="O145" i="19"/>
  <c r="G78" i="19"/>
  <c r="F78" i="19"/>
  <c r="AI340" i="18"/>
  <c r="J77" i="19" l="1"/>
  <c r="L77" i="19" s="1"/>
  <c r="O146" i="19"/>
  <c r="P146" i="19"/>
  <c r="N146" i="19" s="1"/>
  <c r="H78" i="19"/>
  <c r="I78" i="19" s="1"/>
  <c r="O147" i="19" l="1"/>
  <c r="P147" i="19"/>
  <c r="N147" i="19" s="1"/>
  <c r="K78" i="19"/>
  <c r="J78" i="19"/>
  <c r="L78" i="19" s="1"/>
  <c r="S78" i="19"/>
  <c r="T78" i="19" s="1"/>
  <c r="E78" i="19"/>
  <c r="D340" i="18"/>
  <c r="R340" i="18" l="1"/>
  <c r="F79" i="19"/>
  <c r="G79" i="19"/>
  <c r="H79" i="19" s="1"/>
  <c r="E79" i="19" s="1"/>
  <c r="O148" i="19"/>
  <c r="P148" i="19"/>
  <c r="N148" i="19" s="1"/>
  <c r="AI339" i="18"/>
  <c r="V340" i="18"/>
  <c r="W340" i="18"/>
  <c r="I79" i="19" l="1"/>
  <c r="K79" i="19" s="1"/>
  <c r="X340" i="18"/>
  <c r="F80" i="19"/>
  <c r="G80" i="19"/>
  <c r="O149" i="19"/>
  <c r="P149" i="19"/>
  <c r="N149" i="19" s="1"/>
  <c r="S79" i="19"/>
  <c r="T79" i="19" s="1"/>
  <c r="J79" i="19" l="1"/>
  <c r="L79" i="19" s="1"/>
  <c r="O150" i="19"/>
  <c r="P150" i="19"/>
  <c r="N150" i="19" s="1"/>
  <c r="H80" i="19"/>
  <c r="S80" i="19" s="1"/>
  <c r="T80" i="19" s="1"/>
  <c r="D339" i="18"/>
  <c r="E80" i="19" l="1"/>
  <c r="F81" i="19" s="1"/>
  <c r="I80" i="19"/>
  <c r="K80" i="19" s="1"/>
  <c r="R339" i="18"/>
  <c r="P151" i="19"/>
  <c r="N151" i="19" s="1"/>
  <c r="O151" i="19"/>
  <c r="AI338" i="18"/>
  <c r="V339" i="18"/>
  <c r="W339" i="18"/>
  <c r="J80" i="19" l="1"/>
  <c r="L80" i="19" s="1"/>
  <c r="G81" i="19"/>
  <c r="H81" i="19" s="1"/>
  <c r="I81" i="19" s="1"/>
  <c r="X339" i="18"/>
  <c r="P152" i="19"/>
  <c r="N152" i="19" s="1"/>
  <c r="O152" i="19"/>
  <c r="E81" i="19" l="1"/>
  <c r="F82" i="19" s="1"/>
  <c r="K81" i="19"/>
  <c r="J81" i="19"/>
  <c r="L81" i="19" s="1"/>
  <c r="S81" i="19"/>
  <c r="T81" i="19" s="1"/>
  <c r="P153" i="19"/>
  <c r="N153" i="19" s="1"/>
  <c r="O153" i="19"/>
  <c r="D338" i="18"/>
  <c r="G82" i="19" l="1"/>
  <c r="H82" i="19" s="1"/>
  <c r="S82" i="19" s="1"/>
  <c r="T82" i="19" s="1"/>
  <c r="R338" i="18"/>
  <c r="P154" i="19"/>
  <c r="N154" i="19" s="1"/>
  <c r="O154" i="19"/>
  <c r="AI337" i="18"/>
  <c r="W338" i="18"/>
  <c r="V338" i="18"/>
  <c r="I82" i="19" l="1"/>
  <c r="K82" i="19" s="1"/>
  <c r="E82" i="19"/>
  <c r="F83" i="19" s="1"/>
  <c r="X338" i="18"/>
  <c r="O155" i="19"/>
  <c r="P155" i="19"/>
  <c r="N155" i="19" s="1"/>
  <c r="G83" i="19" l="1"/>
  <c r="H83" i="19" s="1"/>
  <c r="S83" i="19" s="1"/>
  <c r="T83" i="19" s="1"/>
  <c r="J82" i="19"/>
  <c r="L82" i="19" s="1"/>
  <c r="O156" i="19"/>
  <c r="P156" i="19"/>
  <c r="N156" i="19" s="1"/>
  <c r="D337" i="18"/>
  <c r="R337" i="18" s="1"/>
  <c r="W337" i="18"/>
  <c r="V337" i="18"/>
  <c r="E83" i="19" l="1"/>
  <c r="G84" i="19" s="1"/>
  <c r="H84" i="19" s="1"/>
  <c r="X337" i="18"/>
  <c r="P157" i="19"/>
  <c r="N157" i="19" s="1"/>
  <c r="O157" i="19"/>
  <c r="I83" i="19"/>
  <c r="AI336" i="18"/>
  <c r="F84" i="19" l="1"/>
  <c r="I84" i="19" s="1"/>
  <c r="P158" i="19"/>
  <c r="N158" i="19" s="1"/>
  <c r="O158" i="19"/>
  <c r="J83" i="19"/>
  <c r="L83" i="19" s="1"/>
  <c r="K83" i="19"/>
  <c r="S84" i="19"/>
  <c r="T84" i="19" s="1"/>
  <c r="E84" i="19"/>
  <c r="P159" i="19" l="1"/>
  <c r="N159" i="19" s="1"/>
  <c r="O159" i="19"/>
  <c r="K84" i="19"/>
  <c r="J84" i="19"/>
  <c r="L84" i="19" s="1"/>
  <c r="F85" i="19"/>
  <c r="G85" i="19"/>
  <c r="H85" i="19" s="1"/>
  <c r="D336" i="18"/>
  <c r="O160" i="19" l="1"/>
  <c r="P160" i="19"/>
  <c r="N160" i="19" s="1"/>
  <c r="I85" i="19"/>
  <c r="R336" i="18"/>
  <c r="S85" i="19"/>
  <c r="T85" i="19" s="1"/>
  <c r="E85" i="19"/>
  <c r="AI335" i="18"/>
  <c r="W336" i="18"/>
  <c r="V336" i="18"/>
  <c r="X336" i="18" l="1"/>
  <c r="P161" i="19"/>
  <c r="N161" i="19" s="1"/>
  <c r="O161" i="19"/>
  <c r="F86" i="19"/>
  <c r="G86" i="19"/>
  <c r="K85" i="19"/>
  <c r="J85" i="19"/>
  <c r="L85" i="19" s="1"/>
  <c r="O162" i="19" l="1"/>
  <c r="P162" i="19"/>
  <c r="N162" i="19" s="1"/>
  <c r="H86" i="19"/>
  <c r="S86" i="19" s="1"/>
  <c r="T86" i="19" s="1"/>
  <c r="D335" i="18"/>
  <c r="E86" i="19" l="1"/>
  <c r="F87" i="19" s="1"/>
  <c r="P163" i="19"/>
  <c r="N163" i="19" s="1"/>
  <c r="O163" i="19"/>
  <c r="I86" i="19"/>
  <c r="R335" i="18"/>
  <c r="AI334" i="18"/>
  <c r="V335" i="18"/>
  <c r="W335" i="18"/>
  <c r="G87" i="19" l="1"/>
  <c r="H87" i="19" s="1"/>
  <c r="S87" i="19" s="1"/>
  <c r="T87" i="19" s="1"/>
  <c r="X335" i="18"/>
  <c r="O164" i="19"/>
  <c r="P164" i="19"/>
  <c r="N164" i="19" s="1"/>
  <c r="K86" i="19"/>
  <c r="J86" i="19"/>
  <c r="L86" i="19" s="1"/>
  <c r="P165" i="19" l="1"/>
  <c r="N165" i="19" s="1"/>
  <c r="O165" i="19"/>
  <c r="E87" i="19"/>
  <c r="I87" i="19"/>
  <c r="D334" i="18"/>
  <c r="O166" i="19" l="1"/>
  <c r="P166" i="19"/>
  <c r="N166" i="19" s="1"/>
  <c r="K87" i="19"/>
  <c r="J87" i="19"/>
  <c r="L87" i="19" s="1"/>
  <c r="F88" i="19"/>
  <c r="G88" i="19"/>
  <c r="R334" i="18"/>
  <c r="AI333" i="18"/>
  <c r="W334" i="18"/>
  <c r="V334" i="18"/>
  <c r="X334" i="18" l="1"/>
  <c r="P167" i="19"/>
  <c r="N167" i="19" s="1"/>
  <c r="O167" i="19"/>
  <c r="H88" i="19"/>
  <c r="S88" i="19" s="1"/>
  <c r="T88" i="19" s="1"/>
  <c r="E88" i="19" l="1"/>
  <c r="G89" i="19" s="1"/>
  <c r="H89" i="19" s="1"/>
  <c r="P168" i="19"/>
  <c r="N168" i="19" s="1"/>
  <c r="O168" i="19"/>
  <c r="I88" i="19"/>
  <c r="D333" i="18"/>
  <c r="F89" i="19" l="1"/>
  <c r="I89" i="19" s="1"/>
  <c r="O169" i="19"/>
  <c r="P169" i="19"/>
  <c r="N169" i="19" s="1"/>
  <c r="E89" i="19"/>
  <c r="J88" i="19"/>
  <c r="L88" i="19" s="1"/>
  <c r="K88" i="19"/>
  <c r="R333" i="18"/>
  <c r="S89" i="19"/>
  <c r="T89" i="19" s="1"/>
  <c r="AI332" i="18"/>
  <c r="W333" i="18"/>
  <c r="V333" i="18"/>
  <c r="X333" i="18" l="1"/>
  <c r="O170" i="19"/>
  <c r="P170" i="19"/>
  <c r="N170" i="19" s="1"/>
  <c r="K89" i="19"/>
  <c r="J89" i="19"/>
  <c r="L89" i="19" s="1"/>
  <c r="F90" i="19"/>
  <c r="G90" i="19"/>
  <c r="H90" i="19" l="1"/>
  <c r="E90" i="19" s="1"/>
  <c r="P171" i="19"/>
  <c r="N171" i="19" s="1"/>
  <c r="O171" i="19"/>
  <c r="D332" i="18"/>
  <c r="R332" i="18" s="1"/>
  <c r="V332" i="18"/>
  <c r="W332" i="18"/>
  <c r="X332" i="18" l="1"/>
  <c r="P172" i="19"/>
  <c r="N172" i="19" s="1"/>
  <c r="O172" i="19"/>
  <c r="F91" i="19"/>
  <c r="G91" i="19"/>
  <c r="I90" i="19"/>
  <c r="S90" i="19"/>
  <c r="T90" i="19" s="1"/>
  <c r="AI331" i="18"/>
  <c r="P173" i="19" l="1"/>
  <c r="N173" i="19" s="1"/>
  <c r="O173" i="19"/>
  <c r="H91" i="19"/>
  <c r="S91" i="19" s="1"/>
  <c r="T91" i="19" s="1"/>
  <c r="J90" i="19"/>
  <c r="L90" i="19" s="1"/>
  <c r="K90" i="19"/>
  <c r="I91" i="19" l="1"/>
  <c r="K91" i="19" s="1"/>
  <c r="O174" i="19"/>
  <c r="P174" i="19"/>
  <c r="N174" i="19" s="1"/>
  <c r="E91" i="19"/>
  <c r="D331" i="18"/>
  <c r="J91" i="19" l="1"/>
  <c r="L91" i="19" s="1"/>
  <c r="P175" i="19"/>
  <c r="N175" i="19" s="1"/>
  <c r="O175" i="19"/>
  <c r="R331" i="18"/>
  <c r="G92" i="19"/>
  <c r="F92" i="19"/>
  <c r="AI330" i="18"/>
  <c r="V331" i="18"/>
  <c r="W331" i="18"/>
  <c r="X331" i="18" l="1"/>
  <c r="P176" i="19"/>
  <c r="N176" i="19" s="1"/>
  <c r="O176" i="19"/>
  <c r="H92" i="19"/>
  <c r="I92" i="19" s="1"/>
  <c r="K92" i="19" l="1"/>
  <c r="J92" i="19"/>
  <c r="L92" i="19" s="1"/>
  <c r="P177" i="19"/>
  <c r="N177" i="19" s="1"/>
  <c r="O177" i="19"/>
  <c r="S92" i="19"/>
  <c r="T92" i="19" s="1"/>
  <c r="E92" i="19"/>
  <c r="D330" i="18"/>
  <c r="R330" i="18" s="1"/>
  <c r="V330" i="18"/>
  <c r="W330" i="18"/>
  <c r="X330" i="18" l="1"/>
  <c r="P178" i="19"/>
  <c r="N178" i="19" s="1"/>
  <c r="O178" i="19"/>
  <c r="G93" i="19"/>
  <c r="H93" i="19" s="1"/>
  <c r="E93" i="19" s="1"/>
  <c r="F93" i="19"/>
  <c r="AI329" i="18"/>
  <c r="G94" i="19" l="1"/>
  <c r="F94" i="19"/>
  <c r="P179" i="19"/>
  <c r="N179" i="19" s="1"/>
  <c r="O179" i="19"/>
  <c r="S93" i="19"/>
  <c r="T93" i="19" s="1"/>
  <c r="I93" i="19"/>
  <c r="O180" i="19" l="1"/>
  <c r="P180" i="19"/>
  <c r="N180" i="19" s="1"/>
  <c r="K93" i="19"/>
  <c r="J93" i="19"/>
  <c r="L93" i="19" s="1"/>
  <c r="H94" i="19"/>
  <c r="I94" i="19" s="1"/>
  <c r="D329" i="18"/>
  <c r="R329" i="18" s="1"/>
  <c r="W329" i="18"/>
  <c r="V329" i="18"/>
  <c r="X329" i="18" l="1"/>
  <c r="K94" i="19"/>
  <c r="J94" i="19"/>
  <c r="L94" i="19" s="1"/>
  <c r="P181" i="19"/>
  <c r="N181" i="19" s="1"/>
  <c r="O181" i="19"/>
  <c r="E94" i="19"/>
  <c r="S94" i="19"/>
  <c r="T94" i="19" s="1"/>
  <c r="AI328" i="18"/>
  <c r="O182" i="19" l="1"/>
  <c r="P182" i="19"/>
  <c r="N182" i="19" s="1"/>
  <c r="G95" i="19"/>
  <c r="H95" i="19" s="1"/>
  <c r="E95" i="19" s="1"/>
  <c r="F95" i="19"/>
  <c r="F96" i="19" l="1"/>
  <c r="G96" i="19"/>
  <c r="O183" i="19"/>
  <c r="P183" i="19"/>
  <c r="N183" i="19" s="1"/>
  <c r="I95" i="19"/>
  <c r="S95" i="19"/>
  <c r="T95" i="19" s="1"/>
  <c r="D328" i="18"/>
  <c r="R328" i="18" s="1"/>
  <c r="W328" i="18"/>
  <c r="V328" i="18"/>
  <c r="X328" i="18" l="1"/>
  <c r="P184" i="19"/>
  <c r="N184" i="19" s="1"/>
  <c r="O184" i="19"/>
  <c r="K95" i="19"/>
  <c r="J95" i="19"/>
  <c r="L95" i="19" s="1"/>
  <c r="H96" i="19"/>
  <c r="S96" i="19" s="1"/>
  <c r="T96" i="19" s="1"/>
  <c r="AI327" i="18"/>
  <c r="E96" i="19" l="1"/>
  <c r="G97" i="19" s="1"/>
  <c r="H97" i="19" s="1"/>
  <c r="E97" i="19" s="1"/>
  <c r="P185" i="19"/>
  <c r="N185" i="19" s="1"/>
  <c r="O185" i="19"/>
  <c r="I96" i="19"/>
  <c r="F97" i="19" l="1"/>
  <c r="I97" i="19" s="1"/>
  <c r="F98" i="19"/>
  <c r="G98" i="19"/>
  <c r="O186" i="19"/>
  <c r="P186" i="19"/>
  <c r="N186" i="19" s="1"/>
  <c r="J96" i="19"/>
  <c r="L96" i="19" s="1"/>
  <c r="K96" i="19"/>
  <c r="S97" i="19"/>
  <c r="T97" i="19" s="1"/>
  <c r="D327" i="18"/>
  <c r="P187" i="19" l="1"/>
  <c r="N187" i="19" s="1"/>
  <c r="O187" i="19"/>
  <c r="K97" i="19"/>
  <c r="J97" i="19"/>
  <c r="L97" i="19" s="1"/>
  <c r="R327" i="18"/>
  <c r="H98" i="19"/>
  <c r="S98" i="19" s="1"/>
  <c r="T98" i="19" s="1"/>
  <c r="AI326" i="18"/>
  <c r="W327" i="18"/>
  <c r="V327" i="18"/>
  <c r="X327" i="18" l="1"/>
  <c r="I98" i="19"/>
  <c r="E98" i="19"/>
  <c r="P188" i="19"/>
  <c r="N188" i="19" s="1"/>
  <c r="O188" i="19"/>
  <c r="P189" i="19" l="1"/>
  <c r="N189" i="19" s="1"/>
  <c r="O189" i="19"/>
  <c r="F99" i="19"/>
  <c r="G99" i="19"/>
  <c r="K98" i="19"/>
  <c r="J98" i="19"/>
  <c r="L98" i="19" s="1"/>
  <c r="D326" i="18"/>
  <c r="R326" i="18" s="1"/>
  <c r="W326" i="18"/>
  <c r="V326" i="18"/>
  <c r="X326" i="18" l="1"/>
  <c r="H99" i="19"/>
  <c r="I99" i="19" s="1"/>
  <c r="O190" i="19"/>
  <c r="P190" i="19"/>
  <c r="N190" i="19" s="1"/>
  <c r="AI325" i="18"/>
  <c r="E99" i="19" l="1"/>
  <c r="G100" i="19" s="1"/>
  <c r="O191" i="19"/>
  <c r="P191" i="19"/>
  <c r="N191" i="19" s="1"/>
  <c r="K99" i="19"/>
  <c r="J99" i="19"/>
  <c r="L99" i="19" s="1"/>
  <c r="S99" i="19"/>
  <c r="T99" i="19" s="1"/>
  <c r="F100" i="19" l="1"/>
  <c r="O192" i="19"/>
  <c r="P192" i="19"/>
  <c r="N192" i="19" s="1"/>
  <c r="H100" i="19"/>
  <c r="E100" i="19" s="1"/>
  <c r="D325" i="18"/>
  <c r="I100" i="19" l="1"/>
  <c r="K100" i="19" s="1"/>
  <c r="F101" i="19"/>
  <c r="G101" i="19"/>
  <c r="P193" i="19"/>
  <c r="N193" i="19" s="1"/>
  <c r="O193" i="19"/>
  <c r="R325" i="18"/>
  <c r="S100" i="19"/>
  <c r="T100" i="19" s="1"/>
  <c r="AI324" i="18"/>
  <c r="V325" i="18"/>
  <c r="W325" i="18"/>
  <c r="J100" i="19" l="1"/>
  <c r="L100" i="19" s="1"/>
  <c r="X325" i="18"/>
  <c r="P194" i="19"/>
  <c r="N194" i="19" s="1"/>
  <c r="O194" i="19"/>
  <c r="H101" i="19"/>
  <c r="S101" i="19" s="1"/>
  <c r="T101" i="19" s="1"/>
  <c r="E101" i="19" l="1"/>
  <c r="G102" i="19" s="1"/>
  <c r="H102" i="19" s="1"/>
  <c r="E102" i="19" s="1"/>
  <c r="I101" i="19"/>
  <c r="K101" i="19" s="1"/>
  <c r="P195" i="19"/>
  <c r="N195" i="19" s="1"/>
  <c r="O195" i="19"/>
  <c r="D324" i="18"/>
  <c r="J101" i="19" l="1"/>
  <c r="L101" i="19" s="1"/>
  <c r="F102" i="19"/>
  <c r="I102" i="19" s="1"/>
  <c r="G103" i="19"/>
  <c r="H103" i="19" s="1"/>
  <c r="F103" i="19"/>
  <c r="P196" i="19"/>
  <c r="N196" i="19" s="1"/>
  <c r="O196" i="19"/>
  <c r="R324" i="18"/>
  <c r="S102" i="19"/>
  <c r="T102" i="19" s="1"/>
  <c r="AI323" i="18"/>
  <c r="W324" i="18"/>
  <c r="V324" i="18"/>
  <c r="K102" i="19" l="1"/>
  <c r="J102" i="19"/>
  <c r="L102" i="19" s="1"/>
  <c r="X324" i="18"/>
  <c r="P197" i="19"/>
  <c r="N197" i="19" s="1"/>
  <c r="O197" i="19"/>
  <c r="I103" i="19"/>
  <c r="S103" i="19"/>
  <c r="T103" i="19" s="1"/>
  <c r="E103" i="19"/>
  <c r="O198" i="19" l="1"/>
  <c r="P198" i="19"/>
  <c r="N198" i="19" s="1"/>
  <c r="K103" i="19"/>
  <c r="J103" i="19"/>
  <c r="L103" i="19" s="1"/>
  <c r="G104" i="19"/>
  <c r="F104" i="19"/>
  <c r="D323" i="18"/>
  <c r="O199" i="19" l="1"/>
  <c r="P199" i="19"/>
  <c r="N199" i="19" s="1"/>
  <c r="H104" i="19"/>
  <c r="S104" i="19" s="1"/>
  <c r="T104" i="19" s="1"/>
  <c r="R323" i="18"/>
  <c r="AI322" i="18"/>
  <c r="W323" i="18"/>
  <c r="V323" i="18"/>
  <c r="E104" i="19" l="1"/>
  <c r="F105" i="19" s="1"/>
  <c r="I104" i="19"/>
  <c r="J104" i="19" s="1"/>
  <c r="L104" i="19" s="1"/>
  <c r="X323" i="18"/>
  <c r="O200" i="19"/>
  <c r="P200" i="19"/>
  <c r="N200" i="19" s="1"/>
  <c r="K104" i="19" l="1"/>
  <c r="G105" i="19"/>
  <c r="H105" i="19" s="1"/>
  <c r="S105" i="19" s="1"/>
  <c r="T105" i="19" s="1"/>
  <c r="O201" i="19"/>
  <c r="P201" i="19"/>
  <c r="N201" i="19" s="1"/>
  <c r="D322" i="18"/>
  <c r="E105" i="19" l="1"/>
  <c r="F106" i="19" s="1"/>
  <c r="I105" i="19"/>
  <c r="J105" i="19" s="1"/>
  <c r="L105" i="19" s="1"/>
  <c r="R322" i="18"/>
  <c r="AI321" i="18"/>
  <c r="W322" i="18"/>
  <c r="V322" i="18"/>
  <c r="G106" i="19" l="1"/>
  <c r="H106" i="19" s="1"/>
  <c r="S106" i="19" s="1"/>
  <c r="T106" i="19" s="1"/>
  <c r="K105" i="19"/>
  <c r="X322" i="18"/>
  <c r="E106" i="19" l="1"/>
  <c r="F107" i="19" s="1"/>
  <c r="I106" i="19"/>
  <c r="D321" i="18"/>
  <c r="G107" i="19" l="1"/>
  <c r="H107" i="19" s="1"/>
  <c r="R321" i="18"/>
  <c r="J106" i="19"/>
  <c r="L106" i="19" s="1"/>
  <c r="K106" i="19"/>
  <c r="AI320" i="18"/>
  <c r="V321" i="18"/>
  <c r="W321" i="18"/>
  <c r="I107" i="19" l="1"/>
  <c r="K107" i="19" s="1"/>
  <c r="E107" i="19"/>
  <c r="F108" i="19" s="1"/>
  <c r="S107" i="19"/>
  <c r="T107" i="19" s="1"/>
  <c r="X321" i="18"/>
  <c r="G108" i="19" l="1"/>
  <c r="H108" i="19" s="1"/>
  <c r="S108" i="19" s="1"/>
  <c r="T108" i="19" s="1"/>
  <c r="J107" i="19"/>
  <c r="L107" i="19" s="1"/>
  <c r="D320" i="18"/>
  <c r="R320" i="18" s="1"/>
  <c r="V320" i="18"/>
  <c r="W320" i="18"/>
  <c r="E108" i="19" l="1"/>
  <c r="F109" i="19" s="1"/>
  <c r="X320" i="18"/>
  <c r="I108" i="19"/>
  <c r="AI319" i="18"/>
  <c r="G109" i="19" l="1"/>
  <c r="H109" i="19" s="1"/>
  <c r="E109" i="19" s="1"/>
  <c r="F110" i="19" s="1"/>
  <c r="J108" i="19"/>
  <c r="L108" i="19" s="1"/>
  <c r="K108" i="19"/>
  <c r="S109" i="19" l="1"/>
  <c r="T109" i="19" s="1"/>
  <c r="G110" i="19"/>
  <c r="H110" i="19" s="1"/>
  <c r="S110" i="19" s="1"/>
  <c r="I109" i="19"/>
  <c r="D319" i="18"/>
  <c r="R319" i="18" s="1"/>
  <c r="W319" i="18"/>
  <c r="V319" i="18"/>
  <c r="T110" i="19" l="1"/>
  <c r="K109" i="19"/>
  <c r="J109" i="19"/>
  <c r="L109" i="19" s="1"/>
  <c r="X319" i="18"/>
  <c r="E110" i="19"/>
  <c r="I110" i="19"/>
  <c r="AI318" i="18"/>
  <c r="J110" i="19" l="1"/>
  <c r="L110" i="19" s="1"/>
  <c r="K110" i="19"/>
  <c r="F111" i="19"/>
  <c r="G111" i="19"/>
  <c r="H111" i="19" s="1"/>
  <c r="S111" i="19" l="1"/>
  <c r="T111" i="19" s="1"/>
  <c r="I111" i="19"/>
  <c r="E111" i="19"/>
  <c r="D318" i="18"/>
  <c r="R318" i="18" s="1"/>
  <c r="V318" i="18"/>
  <c r="W318" i="18"/>
  <c r="X318" i="18" l="1"/>
  <c r="G112" i="19"/>
  <c r="F112" i="19"/>
  <c r="J111" i="19"/>
  <c r="L111" i="19" s="1"/>
  <c r="K111" i="19"/>
  <c r="AI317" i="18"/>
  <c r="H112" i="19" l="1"/>
  <c r="E112" i="19" s="1"/>
  <c r="G113" i="19" l="1"/>
  <c r="F113" i="19"/>
  <c r="I112" i="19"/>
  <c r="S112" i="19"/>
  <c r="T112" i="19" s="1"/>
  <c r="D317" i="18"/>
  <c r="R317" i="18" l="1"/>
  <c r="K112" i="19"/>
  <c r="J112" i="19"/>
  <c r="L112" i="19" s="1"/>
  <c r="H113" i="19"/>
  <c r="S113" i="19" s="1"/>
  <c r="T113" i="19" s="1"/>
  <c r="AI316" i="18"/>
  <c r="W317" i="18"/>
  <c r="V317" i="18"/>
  <c r="I113" i="19" l="1"/>
  <c r="K113" i="19" s="1"/>
  <c r="X317" i="18"/>
  <c r="E113" i="19"/>
  <c r="J113" i="19" l="1"/>
  <c r="L113" i="19" s="1"/>
  <c r="G114" i="19"/>
  <c r="H114" i="19" s="1"/>
  <c r="F114" i="19"/>
  <c r="D316" i="18"/>
  <c r="R316" i="18" l="1"/>
  <c r="I114" i="19"/>
  <c r="S114" i="19"/>
  <c r="T114" i="19" s="1"/>
  <c r="E114" i="19"/>
  <c r="AI315" i="18"/>
  <c r="W316" i="18"/>
  <c r="V316" i="18"/>
  <c r="X316" i="18" l="1"/>
  <c r="G115" i="19"/>
  <c r="H115" i="19" s="1"/>
  <c r="F115" i="19"/>
  <c r="K114" i="19"/>
  <c r="J114" i="19"/>
  <c r="L114" i="19" s="1"/>
  <c r="I115" i="19" l="1"/>
  <c r="E115" i="19"/>
  <c r="S115" i="19"/>
  <c r="T115" i="19" s="1"/>
  <c r="D315" i="18"/>
  <c r="R315" i="18" s="1"/>
  <c r="W315" i="18"/>
  <c r="V315" i="18"/>
  <c r="X315" i="18" l="1"/>
  <c r="F116" i="19"/>
  <c r="G116" i="19"/>
  <c r="K115" i="19"/>
  <c r="J115" i="19"/>
  <c r="L115" i="19" s="1"/>
  <c r="AI314" i="18"/>
  <c r="H116" i="19" l="1"/>
  <c r="S116" i="19" s="1"/>
  <c r="T116" i="19" s="1"/>
  <c r="I116" i="19" l="1"/>
  <c r="K116" i="19" s="1"/>
  <c r="E116" i="19"/>
  <c r="D314" i="18"/>
  <c r="J116" i="19" l="1"/>
  <c r="L116" i="19" s="1"/>
  <c r="F117" i="19"/>
  <c r="G117" i="19"/>
  <c r="R314" i="18"/>
  <c r="AI313" i="18"/>
  <c r="V314" i="18"/>
  <c r="W314" i="18"/>
  <c r="X314" i="18" l="1"/>
  <c r="H117" i="19"/>
  <c r="E117" i="19" s="1"/>
  <c r="F118" i="19" l="1"/>
  <c r="G118" i="19"/>
  <c r="I117" i="19"/>
  <c r="S117" i="19"/>
  <c r="T117" i="19" s="1"/>
  <c r="D313" i="18"/>
  <c r="R313" i="18" s="1"/>
  <c r="W313" i="18"/>
  <c r="V313" i="18"/>
  <c r="X313" i="18" l="1"/>
  <c r="K117" i="19"/>
  <c r="J117" i="19"/>
  <c r="L117" i="19" s="1"/>
  <c r="H118" i="19"/>
  <c r="I118" i="19" s="1"/>
  <c r="AI312" i="18"/>
  <c r="S118" i="19" l="1"/>
  <c r="T118" i="19" s="1"/>
  <c r="K118" i="19"/>
  <c r="J118" i="19"/>
  <c r="L118" i="19" s="1"/>
  <c r="E118" i="19"/>
  <c r="F119" i="19" l="1"/>
  <c r="G119" i="19"/>
  <c r="D312" i="18"/>
  <c r="R312" i="18" l="1"/>
  <c r="H119" i="19"/>
  <c r="S119" i="19" s="1"/>
  <c r="T119" i="19" s="1"/>
  <c r="AI311" i="18"/>
  <c r="W312" i="18"/>
  <c r="V312" i="18"/>
  <c r="X312" i="18" l="1"/>
  <c r="E119" i="19"/>
  <c r="I119" i="19"/>
  <c r="G120" i="19" l="1"/>
  <c r="F120" i="19"/>
  <c r="K119" i="19"/>
  <c r="J119" i="19"/>
  <c r="L119" i="19" s="1"/>
  <c r="D311" i="18"/>
  <c r="R311" i="18" s="1"/>
  <c r="W311" i="18"/>
  <c r="V311" i="18"/>
  <c r="X311" i="18" l="1"/>
  <c r="H120" i="19"/>
  <c r="I120" i="19" s="1"/>
  <c r="AI310" i="18"/>
  <c r="K120" i="19" l="1"/>
  <c r="J120" i="19"/>
  <c r="L120" i="19" s="1"/>
  <c r="S120" i="19"/>
  <c r="T120" i="19" s="1"/>
  <c r="E120" i="19"/>
  <c r="F121" i="19" l="1"/>
  <c r="G121" i="19"/>
  <c r="H121" i="19" s="1"/>
  <c r="D310" i="18"/>
  <c r="R310" i="18" s="1"/>
  <c r="V310" i="18"/>
  <c r="W310" i="18"/>
  <c r="X310" i="18" l="1"/>
  <c r="I121" i="19"/>
  <c r="S121" i="19"/>
  <c r="T121" i="19" s="1"/>
  <c r="E121" i="19"/>
  <c r="AI309" i="18"/>
  <c r="F122" i="19" l="1"/>
  <c r="G122" i="19"/>
  <c r="K121" i="19"/>
  <c r="J121" i="19"/>
  <c r="L121" i="19" s="1"/>
  <c r="H122" i="19" l="1"/>
  <c r="I122" i="19" s="1"/>
  <c r="D309" i="18"/>
  <c r="K122" i="19" l="1"/>
  <c r="J122" i="19"/>
  <c r="L122" i="19" s="1"/>
  <c r="R309" i="18"/>
  <c r="E122" i="19"/>
  <c r="S122" i="19"/>
  <c r="T122" i="19" s="1"/>
  <c r="AI308" i="18"/>
  <c r="V309" i="18"/>
  <c r="W309" i="18"/>
  <c r="X309" i="18" l="1"/>
  <c r="F123" i="19"/>
  <c r="G123" i="19"/>
  <c r="H123" i="19" s="1"/>
  <c r="S123" i="19" l="1"/>
  <c r="T123" i="19" s="1"/>
  <c r="E123" i="19"/>
  <c r="I123" i="19"/>
  <c r="D308" i="18"/>
  <c r="R308" i="18" l="1"/>
  <c r="K123" i="19"/>
  <c r="J123" i="19"/>
  <c r="L123" i="19" s="1"/>
  <c r="G124" i="19"/>
  <c r="H124" i="19" s="1"/>
  <c r="F124" i="19"/>
  <c r="AI307" i="18"/>
  <c r="W308" i="18"/>
  <c r="V308" i="18"/>
  <c r="X308" i="18" l="1"/>
  <c r="I124" i="19"/>
  <c r="S124" i="19"/>
  <c r="T124" i="19" s="1"/>
  <c r="E124" i="19"/>
  <c r="G125" i="19" l="1"/>
  <c r="F125" i="19"/>
  <c r="K124" i="19"/>
  <c r="J124" i="19"/>
  <c r="L124" i="19" s="1"/>
  <c r="D307" i="18"/>
  <c r="R307" i="18" s="1"/>
  <c r="W307" i="18"/>
  <c r="V307" i="18"/>
  <c r="X307" i="18" l="1"/>
  <c r="H125" i="19"/>
  <c r="I125" i="19" s="1"/>
  <c r="AI306" i="18"/>
  <c r="E125" i="19" l="1"/>
  <c r="F126" i="19" s="1"/>
  <c r="K125" i="19"/>
  <c r="J125" i="19"/>
  <c r="L125" i="19" s="1"/>
  <c r="S125" i="19"/>
  <c r="T125" i="19" s="1"/>
  <c r="G126" i="19" l="1"/>
  <c r="H126" i="19" s="1"/>
  <c r="S126" i="19" s="1"/>
  <c r="T126" i="19" s="1"/>
  <c r="D306" i="18"/>
  <c r="R306" i="18" s="1"/>
  <c r="V306" i="18"/>
  <c r="W306" i="18"/>
  <c r="E126" i="19" l="1"/>
  <c r="G127" i="19" s="1"/>
  <c r="H127" i="19" s="1"/>
  <c r="I126" i="19"/>
  <c r="K126" i="19" s="1"/>
  <c r="X306" i="18"/>
  <c r="AI305" i="18"/>
  <c r="F127" i="19" l="1"/>
  <c r="I127" i="19" s="1"/>
  <c r="J126" i="19"/>
  <c r="L126" i="19" s="1"/>
  <c r="S127" i="19"/>
  <c r="T127" i="19" s="1"/>
  <c r="E127" i="19"/>
  <c r="F128" i="19" l="1"/>
  <c r="G128" i="19"/>
  <c r="H128" i="19" s="1"/>
  <c r="K127" i="19"/>
  <c r="J127" i="19"/>
  <c r="L127" i="19" s="1"/>
  <c r="D305" i="18"/>
  <c r="R305" i="18" s="1"/>
  <c r="V305" i="18"/>
  <c r="W305" i="18"/>
  <c r="X305" i="18" l="1"/>
  <c r="I128" i="19"/>
  <c r="S128" i="19"/>
  <c r="T128" i="19" s="1"/>
  <c r="E128" i="19"/>
  <c r="AI304" i="18"/>
  <c r="G129" i="19" l="1"/>
  <c r="F129" i="19"/>
  <c r="J128" i="19"/>
  <c r="L128" i="19" s="1"/>
  <c r="K128" i="19"/>
  <c r="H129" i="19" l="1"/>
  <c r="E129" i="19" s="1"/>
  <c r="D304" i="18"/>
  <c r="R304" i="18" s="1"/>
  <c r="V304" i="18"/>
  <c r="W304" i="18"/>
  <c r="I129" i="19" l="1"/>
  <c r="J129" i="19" s="1"/>
  <c r="L129" i="19" s="1"/>
  <c r="S129" i="19"/>
  <c r="T129" i="19" s="1"/>
  <c r="X304" i="18"/>
  <c r="G130" i="19"/>
  <c r="H130" i="19" s="1"/>
  <c r="F130" i="19"/>
  <c r="AI303" i="18"/>
  <c r="K129" i="19" l="1"/>
  <c r="S130" i="19"/>
  <c r="T130" i="19" s="1"/>
  <c r="E130" i="19"/>
  <c r="I130" i="19"/>
  <c r="F131" i="19" l="1"/>
  <c r="G131" i="19"/>
  <c r="H131" i="19" s="1"/>
  <c r="J130" i="19"/>
  <c r="L130" i="19" s="1"/>
  <c r="K130" i="19"/>
  <c r="D303" i="18"/>
  <c r="R303" i="18" l="1"/>
  <c r="I131" i="19"/>
  <c r="S131" i="19"/>
  <c r="T131" i="19" s="1"/>
  <c r="E131" i="19"/>
  <c r="AI302" i="18"/>
  <c r="W303" i="18"/>
  <c r="V303" i="18"/>
  <c r="X303" i="18" l="1"/>
  <c r="G132" i="19"/>
  <c r="F132" i="19"/>
  <c r="K131" i="19"/>
  <c r="J131" i="19"/>
  <c r="L131" i="19" s="1"/>
  <c r="H132" i="19" l="1"/>
  <c r="S132" i="19" s="1"/>
  <c r="T132" i="19" s="1"/>
  <c r="D302" i="18"/>
  <c r="I132" i="19" l="1"/>
  <c r="J132" i="19" s="1"/>
  <c r="L132" i="19" s="1"/>
  <c r="R302" i="18"/>
  <c r="E132" i="19"/>
  <c r="AI301" i="18"/>
  <c r="V302" i="18"/>
  <c r="W302" i="18"/>
  <c r="K132" i="19" l="1"/>
  <c r="X302" i="18"/>
  <c r="G133" i="19"/>
  <c r="F133" i="19"/>
  <c r="H133" i="19" l="1"/>
  <c r="S133" i="19" s="1"/>
  <c r="T133" i="19" s="1"/>
  <c r="D301" i="18"/>
  <c r="R301" i="18" s="1"/>
  <c r="W301" i="18"/>
  <c r="V301" i="18"/>
  <c r="X301" i="18" l="1"/>
  <c r="E133" i="19"/>
  <c r="I133" i="19"/>
  <c r="AI300" i="18"/>
  <c r="K133" i="19" l="1"/>
  <c r="J133" i="19"/>
  <c r="L133" i="19" s="1"/>
  <c r="F134" i="19"/>
  <c r="G134" i="19"/>
  <c r="H134" i="19" l="1"/>
  <c r="S134" i="19" s="1"/>
  <c r="T134" i="19" s="1"/>
  <c r="D300" i="18"/>
  <c r="R300" i="18" s="1"/>
  <c r="V300" i="18"/>
  <c r="W300" i="18"/>
  <c r="X300" i="18" l="1"/>
  <c r="E134" i="19"/>
  <c r="I134" i="19"/>
  <c r="AI299" i="18"/>
  <c r="F135" i="19" l="1"/>
  <c r="G135" i="19"/>
  <c r="K134" i="19"/>
  <c r="J134" i="19"/>
  <c r="L134" i="19" s="1"/>
  <c r="H135" i="19" l="1"/>
  <c r="S135" i="19" s="1"/>
  <c r="T135" i="19" s="1"/>
  <c r="D299" i="18"/>
  <c r="E135" i="19" l="1"/>
  <c r="F136" i="19" s="1"/>
  <c r="I135" i="19"/>
  <c r="K135" i="19" s="1"/>
  <c r="R299" i="18"/>
  <c r="AI298" i="18"/>
  <c r="W299" i="18"/>
  <c r="V299" i="18"/>
  <c r="J135" i="19" l="1"/>
  <c r="L135" i="19" s="1"/>
  <c r="G136" i="19"/>
  <c r="H136" i="19" s="1"/>
  <c r="E136" i="19" s="1"/>
  <c r="X299" i="18"/>
  <c r="S136" i="19" l="1"/>
  <c r="T136" i="19" s="1"/>
  <c r="I136" i="19"/>
  <c r="K136" i="19" s="1"/>
  <c r="F137" i="19"/>
  <c r="G137" i="19"/>
  <c r="H137" i="19" s="1"/>
  <c r="D298" i="18"/>
  <c r="J136" i="19" l="1"/>
  <c r="L136" i="19" s="1"/>
  <c r="I137" i="19"/>
  <c r="J137" i="19" s="1"/>
  <c r="L137" i="19" s="1"/>
  <c r="S137" i="19"/>
  <c r="T137" i="19" s="1"/>
  <c r="E137" i="19"/>
  <c r="F138" i="19" s="1"/>
  <c r="R298" i="18"/>
  <c r="AI297" i="18"/>
  <c r="V298" i="18"/>
  <c r="W298" i="18"/>
  <c r="G138" i="19" l="1"/>
  <c r="H138" i="19" s="1"/>
  <c r="E138" i="19" s="1"/>
  <c r="K137" i="19"/>
  <c r="X298" i="18"/>
  <c r="G139" i="19" l="1"/>
  <c r="F139" i="19"/>
  <c r="I138" i="19"/>
  <c r="S138" i="19"/>
  <c r="T138" i="19" s="1"/>
  <c r="D297" i="18"/>
  <c r="R297" i="18" l="1"/>
  <c r="K138" i="19"/>
  <c r="J138" i="19"/>
  <c r="L138" i="19" s="1"/>
  <c r="H139" i="19"/>
  <c r="E139" i="19" s="1"/>
  <c r="AI296" i="18"/>
  <c r="V297" i="18"/>
  <c r="W297" i="18"/>
  <c r="X297" i="18" l="1"/>
  <c r="G140" i="19"/>
  <c r="F140" i="19"/>
  <c r="S139" i="19"/>
  <c r="T139" i="19" s="1"/>
  <c r="I139" i="19"/>
  <c r="K139" i="19" l="1"/>
  <c r="J139" i="19"/>
  <c r="L139" i="19" s="1"/>
  <c r="H140" i="19"/>
  <c r="S140" i="19" s="1"/>
  <c r="T140" i="19" s="1"/>
  <c r="D296" i="18"/>
  <c r="I140" i="19" l="1"/>
  <c r="K140" i="19" s="1"/>
  <c r="E140" i="19"/>
  <c r="G141" i="19" s="1"/>
  <c r="R296" i="18"/>
  <c r="AI295" i="18"/>
  <c r="V296" i="18"/>
  <c r="W296" i="18"/>
  <c r="J140" i="19" l="1"/>
  <c r="L140" i="19" s="1"/>
  <c r="F141" i="19"/>
  <c r="X296" i="18"/>
  <c r="H141" i="19"/>
  <c r="I141" i="19" l="1"/>
  <c r="K141" i="19" s="1"/>
  <c r="S141" i="19"/>
  <c r="T141" i="19" s="1"/>
  <c r="E141" i="19"/>
  <c r="D295" i="18"/>
  <c r="J141" i="19" l="1"/>
  <c r="L141" i="19" s="1"/>
  <c r="G142" i="19"/>
  <c r="H142" i="19" s="1"/>
  <c r="F142" i="19"/>
  <c r="R295" i="18"/>
  <c r="AI294" i="18"/>
  <c r="W295" i="18"/>
  <c r="V295" i="18"/>
  <c r="X295" i="18" l="1"/>
  <c r="I142" i="19"/>
  <c r="S142" i="19"/>
  <c r="T142" i="19" s="1"/>
  <c r="E142" i="19"/>
  <c r="F143" i="19" l="1"/>
  <c r="G143" i="19"/>
  <c r="H143" i="19" s="1"/>
  <c r="J142" i="19"/>
  <c r="L142" i="19" s="1"/>
  <c r="K142" i="19"/>
  <c r="D294" i="18"/>
  <c r="R294" i="18" s="1"/>
  <c r="V294" i="18"/>
  <c r="W294" i="18"/>
  <c r="X294" i="18" l="1"/>
  <c r="I143" i="19"/>
  <c r="S143" i="19"/>
  <c r="T143" i="19" s="1"/>
  <c r="E143" i="19"/>
  <c r="AI293" i="18"/>
  <c r="F144" i="19" l="1"/>
  <c r="G144" i="19"/>
  <c r="K143" i="19"/>
  <c r="J143" i="19"/>
  <c r="L143" i="19" s="1"/>
  <c r="H144" i="19" l="1"/>
  <c r="S144" i="19" s="1"/>
  <c r="T144" i="19" s="1"/>
  <c r="D293" i="18"/>
  <c r="E144" i="19" l="1"/>
  <c r="R293" i="18"/>
  <c r="I144" i="19"/>
  <c r="AI292" i="18"/>
  <c r="W293" i="18"/>
  <c r="V293" i="18"/>
  <c r="X293" i="18" l="1"/>
  <c r="K144" i="19"/>
  <c r="J144" i="19"/>
  <c r="L144" i="19" s="1"/>
  <c r="G145" i="19"/>
  <c r="F145" i="19"/>
  <c r="H145" i="19" l="1"/>
  <c r="E145" i="19" s="1"/>
  <c r="D292" i="18"/>
  <c r="G146" i="19" l="1"/>
  <c r="H146" i="19" s="1"/>
  <c r="F146" i="19"/>
  <c r="I145" i="19"/>
  <c r="R292" i="18"/>
  <c r="S145" i="19"/>
  <c r="T145" i="19" s="1"/>
  <c r="AI291" i="18"/>
  <c r="W292" i="18"/>
  <c r="V292" i="18"/>
  <c r="X292" i="18" l="1"/>
  <c r="I146" i="19"/>
  <c r="K145" i="19"/>
  <c r="J145" i="19"/>
  <c r="L145" i="19" s="1"/>
  <c r="S146" i="19"/>
  <c r="T146" i="19" s="1"/>
  <c r="E146" i="19"/>
  <c r="K146" i="19" l="1"/>
  <c r="J146" i="19"/>
  <c r="L146" i="19" s="1"/>
  <c r="F147" i="19"/>
  <c r="G147" i="19"/>
  <c r="D291" i="18"/>
  <c r="H147" i="19" l="1"/>
  <c r="E147" i="19" s="1"/>
  <c r="R291" i="18"/>
  <c r="AI290" i="18"/>
  <c r="W291" i="18"/>
  <c r="V291" i="18"/>
  <c r="S147" i="19" l="1"/>
  <c r="T147" i="19" s="1"/>
  <c r="I147" i="19"/>
  <c r="K147" i="19" s="1"/>
  <c r="X291" i="18"/>
  <c r="G148" i="19"/>
  <c r="F148" i="19"/>
  <c r="J147" i="19" l="1"/>
  <c r="L147" i="19" s="1"/>
  <c r="H148" i="19"/>
  <c r="E148" i="19" s="1"/>
  <c r="D290" i="18"/>
  <c r="F149" i="19" l="1"/>
  <c r="G149" i="19"/>
  <c r="I148" i="19"/>
  <c r="S148" i="19"/>
  <c r="T148" i="19" s="1"/>
  <c r="R290" i="18"/>
  <c r="AI289" i="18"/>
  <c r="V290" i="18"/>
  <c r="W290" i="18"/>
  <c r="X290" i="18" l="1"/>
  <c r="J148" i="19"/>
  <c r="L148" i="19" s="1"/>
  <c r="K148" i="19"/>
  <c r="H149" i="19"/>
  <c r="I149" i="19" s="1"/>
  <c r="K149" i="19" l="1"/>
  <c r="J149" i="19"/>
  <c r="L149" i="19" s="1"/>
  <c r="S149" i="19"/>
  <c r="T149" i="19" s="1"/>
  <c r="E149" i="19"/>
  <c r="D289" i="18"/>
  <c r="R289" i="18" l="1"/>
  <c r="F150" i="19"/>
  <c r="G150" i="19"/>
  <c r="H150" i="19" s="1"/>
  <c r="E150" i="19" s="1"/>
  <c r="AI288" i="18"/>
  <c r="W289" i="18"/>
  <c r="V289" i="18"/>
  <c r="I150" i="19" l="1"/>
  <c r="K150" i="19" s="1"/>
  <c r="X289" i="18"/>
  <c r="F151" i="19"/>
  <c r="G151" i="19"/>
  <c r="H151" i="19" s="1"/>
  <c r="S150" i="19"/>
  <c r="T150" i="19" s="1"/>
  <c r="J150" i="19" l="1"/>
  <c r="L150" i="19" s="1"/>
  <c r="I151" i="19"/>
  <c r="S151" i="19"/>
  <c r="T151" i="19" s="1"/>
  <c r="E151" i="19"/>
  <c r="D288" i="18"/>
  <c r="F152" i="19" l="1"/>
  <c r="G152" i="19"/>
  <c r="H152" i="19" s="1"/>
  <c r="R288" i="18"/>
  <c r="J151" i="19"/>
  <c r="L151" i="19" s="1"/>
  <c r="K151" i="19"/>
  <c r="AI287" i="18"/>
  <c r="V288" i="18"/>
  <c r="W288" i="18"/>
  <c r="X288" i="18" l="1"/>
  <c r="I152" i="19"/>
  <c r="S152" i="19"/>
  <c r="T152" i="19" s="1"/>
  <c r="E152" i="19"/>
  <c r="F153" i="19" l="1"/>
  <c r="G153" i="19"/>
  <c r="K152" i="19"/>
  <c r="J152" i="19"/>
  <c r="L152" i="19" s="1"/>
  <c r="D287" i="18"/>
  <c r="R287" i="18" l="1"/>
  <c r="H153" i="19"/>
  <c r="E153" i="19" s="1"/>
  <c r="AI286" i="18"/>
  <c r="V287" i="18"/>
  <c r="W287" i="18"/>
  <c r="X287" i="18" l="1"/>
  <c r="F154" i="19"/>
  <c r="G154" i="19"/>
  <c r="S153" i="19"/>
  <c r="T153" i="19" s="1"/>
  <c r="I153" i="19"/>
  <c r="K153" i="19" l="1"/>
  <c r="J153" i="19"/>
  <c r="L153" i="19" s="1"/>
  <c r="H154" i="19"/>
  <c r="S154" i="19" s="1"/>
  <c r="T154" i="19" s="1"/>
  <c r="D286" i="18"/>
  <c r="R286" i="18" s="1"/>
  <c r="W286" i="18"/>
  <c r="V286" i="18"/>
  <c r="I154" i="19" l="1"/>
  <c r="J154" i="19" s="1"/>
  <c r="L154" i="19" s="1"/>
  <c r="E154" i="19"/>
  <c r="F155" i="19" s="1"/>
  <c r="X286" i="18"/>
  <c r="AI285" i="18"/>
  <c r="G155" i="19" l="1"/>
  <c r="H155" i="19" s="1"/>
  <c r="S155" i="19" s="1"/>
  <c r="T155" i="19" s="1"/>
  <c r="K154" i="19"/>
  <c r="E155" i="19" l="1"/>
  <c r="I155" i="19"/>
  <c r="D285" i="18"/>
  <c r="F156" i="19" l="1"/>
  <c r="G156" i="19"/>
  <c r="K155" i="19"/>
  <c r="J155" i="19"/>
  <c r="L155" i="19" s="1"/>
  <c r="R285" i="18"/>
  <c r="AI284" i="18"/>
  <c r="V285" i="18"/>
  <c r="W285" i="18"/>
  <c r="X285" i="18" l="1"/>
  <c r="H156" i="19"/>
  <c r="S156" i="19" s="1"/>
  <c r="T156" i="19" s="1"/>
  <c r="E156" i="19" l="1"/>
  <c r="F157" i="19" s="1"/>
  <c r="I156" i="19"/>
  <c r="J156" i="19" s="1"/>
  <c r="L156" i="19" s="1"/>
  <c r="D284" i="18"/>
  <c r="K156" i="19" l="1"/>
  <c r="G157" i="19"/>
  <c r="H157" i="19" s="1"/>
  <c r="S157" i="19" s="1"/>
  <c r="T157" i="19" s="1"/>
  <c r="R284" i="18"/>
  <c r="AI283" i="18"/>
  <c r="V284" i="18"/>
  <c r="W284" i="18"/>
  <c r="E157" i="19" l="1"/>
  <c r="F158" i="19" s="1"/>
  <c r="I157" i="19"/>
  <c r="K157" i="19" s="1"/>
  <c r="X284" i="18"/>
  <c r="J157" i="19" l="1"/>
  <c r="L157" i="19" s="1"/>
  <c r="G158" i="19"/>
  <c r="H158" i="19" s="1"/>
  <c r="D283" i="18"/>
  <c r="I158" i="19" l="1"/>
  <c r="K158" i="19" s="1"/>
  <c r="E158" i="19"/>
  <c r="G159" i="19" s="1"/>
  <c r="H159" i="19" s="1"/>
  <c r="S158" i="19"/>
  <c r="T158" i="19" s="1"/>
  <c r="R283" i="18"/>
  <c r="AI282" i="18"/>
  <c r="V283" i="18"/>
  <c r="W283" i="18"/>
  <c r="F159" i="19" l="1"/>
  <c r="I159" i="19" s="1"/>
  <c r="J158" i="19"/>
  <c r="L158" i="19" s="1"/>
  <c r="X283" i="18"/>
  <c r="E159" i="19"/>
  <c r="S159" i="19"/>
  <c r="T159" i="19" s="1"/>
  <c r="F160" i="19" l="1"/>
  <c r="G160" i="19"/>
  <c r="K159" i="19"/>
  <c r="J159" i="19"/>
  <c r="L159" i="19" s="1"/>
  <c r="D282" i="18"/>
  <c r="R282" i="18" l="1"/>
  <c r="H160" i="19"/>
  <c r="S160" i="19" s="1"/>
  <c r="T160" i="19" s="1"/>
  <c r="AI281" i="18"/>
  <c r="V282" i="18"/>
  <c r="W282" i="18"/>
  <c r="X282" i="18" l="1"/>
  <c r="E160" i="19"/>
  <c r="I160" i="19"/>
  <c r="K160" i="19" l="1"/>
  <c r="J160" i="19"/>
  <c r="L160" i="19" s="1"/>
  <c r="G161" i="19"/>
  <c r="F161" i="19"/>
  <c r="D281" i="18"/>
  <c r="R281" i="18" l="1"/>
  <c r="H161" i="19"/>
  <c r="E161" i="19" s="1"/>
  <c r="AI280" i="18"/>
  <c r="W281" i="18"/>
  <c r="V281" i="18"/>
  <c r="X281" i="18" l="1"/>
  <c r="G162" i="19"/>
  <c r="H162" i="19" s="1"/>
  <c r="F162" i="19"/>
  <c r="I161" i="19"/>
  <c r="S161" i="19"/>
  <c r="T161" i="19" s="1"/>
  <c r="I162" i="19" l="1"/>
  <c r="K161" i="19"/>
  <c r="J161" i="19"/>
  <c r="L161" i="19" s="1"/>
  <c r="S162" i="19"/>
  <c r="T162" i="19" s="1"/>
  <c r="E162" i="19"/>
  <c r="D280" i="18"/>
  <c r="R280" i="18" s="1"/>
  <c r="W280" i="18"/>
  <c r="V280" i="18"/>
  <c r="X280" i="18" l="1"/>
  <c r="F163" i="19"/>
  <c r="G163" i="19"/>
  <c r="K162" i="19"/>
  <c r="J162" i="19"/>
  <c r="L162" i="19" s="1"/>
  <c r="AI279" i="18"/>
  <c r="H163" i="19" l="1"/>
  <c r="E163" i="19" s="1"/>
  <c r="S163" i="19" l="1"/>
  <c r="T163" i="19" s="1"/>
  <c r="I163" i="19"/>
  <c r="K163" i="19" s="1"/>
  <c r="G164" i="19"/>
  <c r="F164" i="19"/>
  <c r="D279" i="18"/>
  <c r="J163" i="19" l="1"/>
  <c r="L163" i="19" s="1"/>
  <c r="R279" i="18"/>
  <c r="H164" i="19"/>
  <c r="S164" i="19" s="1"/>
  <c r="T164" i="19" s="1"/>
  <c r="AI278" i="18"/>
  <c r="W279" i="18"/>
  <c r="V279" i="18"/>
  <c r="E164" i="19" l="1"/>
  <c r="F165" i="19" s="1"/>
  <c r="I164" i="19"/>
  <c r="K164" i="19" s="1"/>
  <c r="X279" i="18"/>
  <c r="J164" i="19" l="1"/>
  <c r="L164" i="19" s="1"/>
  <c r="G165" i="19"/>
  <c r="H165" i="19" s="1"/>
  <c r="E165" i="19" s="1"/>
  <c r="G166" i="19" s="1"/>
  <c r="D278" i="18"/>
  <c r="S165" i="19" l="1"/>
  <c r="T165" i="19" s="1"/>
  <c r="F166" i="19"/>
  <c r="I165" i="19"/>
  <c r="J165" i="19" s="1"/>
  <c r="L165" i="19" s="1"/>
  <c r="R278" i="18"/>
  <c r="H166" i="19"/>
  <c r="AI277" i="18"/>
  <c r="V278" i="18"/>
  <c r="W278" i="18"/>
  <c r="K165" i="19" l="1"/>
  <c r="I166" i="19"/>
  <c r="K166" i="19" s="1"/>
  <c r="X278" i="18"/>
  <c r="S166" i="19"/>
  <c r="T166" i="19" s="1"/>
  <c r="E166" i="19"/>
  <c r="J166" i="19" l="1"/>
  <c r="L166" i="19" s="1"/>
  <c r="G167" i="19"/>
  <c r="F167" i="19"/>
  <c r="D277" i="18"/>
  <c r="R277" i="18" l="1"/>
  <c r="H167" i="19"/>
  <c r="I167" i="19" s="1"/>
  <c r="AI276" i="18"/>
  <c r="V277" i="18"/>
  <c r="W277" i="18"/>
  <c r="X277" i="18" l="1"/>
  <c r="K167" i="19"/>
  <c r="J167" i="19"/>
  <c r="L167" i="19" s="1"/>
  <c r="E167" i="19"/>
  <c r="S167" i="19"/>
  <c r="T167" i="19" s="1"/>
  <c r="G168" i="19" l="1"/>
  <c r="F168" i="19"/>
  <c r="D276" i="18"/>
  <c r="R276" i="18" l="1"/>
  <c r="H168" i="19"/>
  <c r="E168" i="19" s="1"/>
  <c r="AI275" i="18"/>
  <c r="V276" i="18"/>
  <c r="W276" i="18"/>
  <c r="X276" i="18" l="1"/>
  <c r="F169" i="19"/>
  <c r="G169" i="19"/>
  <c r="H169" i="19" s="1"/>
  <c r="S168" i="19"/>
  <c r="T168" i="19" s="1"/>
  <c r="I168" i="19"/>
  <c r="I169" i="19" l="1"/>
  <c r="K168" i="19"/>
  <c r="J168" i="19"/>
  <c r="L168" i="19" s="1"/>
  <c r="S169" i="19"/>
  <c r="T169" i="19" s="1"/>
  <c r="E169" i="19"/>
  <c r="D275" i="18"/>
  <c r="R275" i="18" s="1"/>
  <c r="V275" i="18"/>
  <c r="W275" i="18"/>
  <c r="X275" i="18" l="1"/>
  <c r="G170" i="19"/>
  <c r="F170" i="19"/>
  <c r="K169" i="19"/>
  <c r="J169" i="19"/>
  <c r="L169" i="19" s="1"/>
  <c r="AI274" i="18"/>
  <c r="H170" i="19" l="1"/>
  <c r="S170" i="19" s="1"/>
  <c r="T170" i="19" s="1"/>
  <c r="E170" i="19" l="1"/>
  <c r="F171" i="19" s="1"/>
  <c r="I170" i="19"/>
  <c r="J170" i="19" s="1"/>
  <c r="L170" i="19" s="1"/>
  <c r="D274" i="18"/>
  <c r="R274" i="18" s="1"/>
  <c r="V274" i="18"/>
  <c r="W274" i="18"/>
  <c r="G171" i="19" l="1"/>
  <c r="H171" i="19" s="1"/>
  <c r="I171" i="19" s="1"/>
  <c r="K170" i="19"/>
  <c r="X274" i="18"/>
  <c r="AI273" i="18"/>
  <c r="J171" i="19" l="1"/>
  <c r="L171" i="19" s="1"/>
  <c r="K171" i="19"/>
  <c r="S171" i="19"/>
  <c r="T171" i="19" s="1"/>
  <c r="E171" i="19"/>
  <c r="G172" i="19" l="1"/>
  <c r="F172" i="19"/>
  <c r="D273" i="18"/>
  <c r="R273" i="18" l="1"/>
  <c r="H172" i="19"/>
  <c r="S172" i="19" s="1"/>
  <c r="T172" i="19" s="1"/>
  <c r="AI272" i="18"/>
  <c r="V273" i="18"/>
  <c r="W273" i="18"/>
  <c r="X273" i="18" l="1"/>
  <c r="I172" i="19"/>
  <c r="E172" i="19"/>
  <c r="F173" i="19" l="1"/>
  <c r="G173" i="19"/>
  <c r="K172" i="19"/>
  <c r="J172" i="19"/>
  <c r="L172" i="19" s="1"/>
  <c r="D272" i="18"/>
  <c r="R272" i="18" s="1"/>
  <c r="V272" i="18"/>
  <c r="W272" i="18"/>
  <c r="X272" i="18" l="1"/>
  <c r="H173" i="19"/>
  <c r="S173" i="19" s="1"/>
  <c r="T173" i="19" s="1"/>
  <c r="AI271" i="18"/>
  <c r="I173" i="19" l="1"/>
  <c r="J173" i="19" s="1"/>
  <c r="L173" i="19" s="1"/>
  <c r="E173" i="19"/>
  <c r="F174" i="19" s="1"/>
  <c r="G174" i="19" l="1"/>
  <c r="H174" i="19" s="1"/>
  <c r="E174" i="19" s="1"/>
  <c r="K173" i="19"/>
  <c r="D271" i="18"/>
  <c r="S174" i="19" l="1"/>
  <c r="T174" i="19" s="1"/>
  <c r="G175" i="19"/>
  <c r="H175" i="19" s="1"/>
  <c r="E175" i="19" s="1"/>
  <c r="F175" i="19"/>
  <c r="I174" i="19"/>
  <c r="R271" i="18"/>
  <c r="AI270" i="18"/>
  <c r="V271" i="18"/>
  <c r="W271" i="18"/>
  <c r="I175" i="19" l="1"/>
  <c r="J175" i="19" s="1"/>
  <c r="L175" i="19" s="1"/>
  <c r="S175" i="19"/>
  <c r="T175" i="19" s="1"/>
  <c r="J174" i="19"/>
  <c r="L174" i="19" s="1"/>
  <c r="K174" i="19"/>
  <c r="X271" i="18"/>
  <c r="F176" i="19"/>
  <c r="G176" i="19"/>
  <c r="K175" i="19" l="1"/>
  <c r="H176" i="19"/>
  <c r="S176" i="19" s="1"/>
  <c r="T176" i="19" s="1"/>
  <c r="D270" i="18"/>
  <c r="E176" i="19" l="1"/>
  <c r="G177" i="19" s="1"/>
  <c r="H177" i="19" s="1"/>
  <c r="I176" i="19"/>
  <c r="J176" i="19" s="1"/>
  <c r="L176" i="19" s="1"/>
  <c r="R270" i="18"/>
  <c r="AI269" i="18"/>
  <c r="V270" i="18"/>
  <c r="W270" i="18"/>
  <c r="F177" i="19" l="1"/>
  <c r="I177" i="19" s="1"/>
  <c r="K176" i="19"/>
  <c r="E177" i="19"/>
  <c r="G178" i="19" s="1"/>
  <c r="X270" i="18"/>
  <c r="S177" i="19"/>
  <c r="T177" i="19" s="1"/>
  <c r="F178" i="19" l="1"/>
  <c r="H178" i="19"/>
  <c r="E178" i="19" s="1"/>
  <c r="K177" i="19"/>
  <c r="J177" i="19"/>
  <c r="L177" i="19" s="1"/>
  <c r="D269" i="18"/>
  <c r="F179" i="19" l="1"/>
  <c r="G179" i="19"/>
  <c r="S178" i="19"/>
  <c r="T178" i="19" s="1"/>
  <c r="R269" i="18"/>
  <c r="I178" i="19"/>
  <c r="AI268" i="18"/>
  <c r="W269" i="18"/>
  <c r="V269" i="18"/>
  <c r="X269" i="18" l="1"/>
  <c r="K178" i="19"/>
  <c r="J178" i="19"/>
  <c r="L178" i="19" s="1"/>
  <c r="H179" i="19"/>
  <c r="I179" i="19" s="1"/>
  <c r="E179" i="19" l="1"/>
  <c r="G180" i="19" s="1"/>
  <c r="H180" i="19" s="1"/>
  <c r="S179" i="19"/>
  <c r="T179" i="19" s="1"/>
  <c r="J179" i="19"/>
  <c r="L179" i="19" s="1"/>
  <c r="K179" i="19"/>
  <c r="D268" i="18"/>
  <c r="F180" i="19" l="1"/>
  <c r="I180" i="19" s="1"/>
  <c r="E180" i="19"/>
  <c r="R268" i="18"/>
  <c r="S180" i="19"/>
  <c r="T180" i="19" s="1"/>
  <c r="AI267" i="18"/>
  <c r="V268" i="18"/>
  <c r="W268" i="18"/>
  <c r="X268" i="18" l="1"/>
  <c r="J180" i="19"/>
  <c r="L180" i="19" s="1"/>
  <c r="K180" i="19"/>
  <c r="F181" i="19"/>
  <c r="G181" i="19"/>
  <c r="H181" i="19" l="1"/>
  <c r="E181" i="19" s="1"/>
  <c r="D267" i="18"/>
  <c r="R267" i="18" l="1"/>
  <c r="I181" i="19"/>
  <c r="G182" i="19"/>
  <c r="F182" i="19"/>
  <c r="S181" i="19"/>
  <c r="T181" i="19" s="1"/>
  <c r="AI266" i="18"/>
  <c r="W267" i="18"/>
  <c r="V267" i="18"/>
  <c r="X267" i="18" l="1"/>
  <c r="J181" i="19"/>
  <c r="L181" i="19" s="1"/>
  <c r="K181" i="19"/>
  <c r="H182" i="19"/>
  <c r="S182" i="19" s="1"/>
  <c r="T182" i="19" s="1"/>
  <c r="E182" i="19" l="1"/>
  <c r="G183" i="19" s="1"/>
  <c r="H183" i="19" s="1"/>
  <c r="I182" i="19"/>
  <c r="D266" i="18"/>
  <c r="R266" i="18" s="1"/>
  <c r="W266" i="18"/>
  <c r="V266" i="18"/>
  <c r="F183" i="19" l="1"/>
  <c r="I183" i="19" s="1"/>
  <c r="X266" i="18"/>
  <c r="S183" i="19"/>
  <c r="T183" i="19" s="1"/>
  <c r="E183" i="19"/>
  <c r="J182" i="19"/>
  <c r="L182" i="19" s="1"/>
  <c r="K182" i="19"/>
  <c r="AI265" i="18"/>
  <c r="F184" i="19" l="1"/>
  <c r="G184" i="19"/>
  <c r="K183" i="19"/>
  <c r="J183" i="19"/>
  <c r="L183" i="19" s="1"/>
  <c r="H184" i="19" l="1"/>
  <c r="S184" i="19" s="1"/>
  <c r="T184" i="19" s="1"/>
  <c r="D265" i="18"/>
  <c r="R265" i="18" s="1"/>
  <c r="V265" i="18"/>
  <c r="W265" i="18"/>
  <c r="E184" i="19" l="1"/>
  <c r="G185" i="19" s="1"/>
  <c r="H185" i="19" s="1"/>
  <c r="X265" i="18"/>
  <c r="I184" i="19"/>
  <c r="AI264" i="18"/>
  <c r="F185" i="19" l="1"/>
  <c r="I185" i="19" s="1"/>
  <c r="E185" i="19"/>
  <c r="G186" i="19" s="1"/>
  <c r="K184" i="19"/>
  <c r="J184" i="19"/>
  <c r="L184" i="19" s="1"/>
  <c r="S185" i="19"/>
  <c r="T185" i="19" s="1"/>
  <c r="F186" i="19" l="1"/>
  <c r="K185" i="19"/>
  <c r="J185" i="19"/>
  <c r="L185" i="19" s="1"/>
  <c r="H186" i="19"/>
  <c r="E186" i="19" s="1"/>
  <c r="D264" i="18"/>
  <c r="S186" i="19" l="1"/>
  <c r="T186" i="19" s="1"/>
  <c r="I186" i="19"/>
  <c r="J186" i="19" s="1"/>
  <c r="L186" i="19" s="1"/>
  <c r="G187" i="19"/>
  <c r="F187" i="19"/>
  <c r="R264" i="18"/>
  <c r="AI263" i="18"/>
  <c r="V264" i="18"/>
  <c r="W264" i="18"/>
  <c r="K186" i="19" l="1"/>
  <c r="X264" i="18"/>
  <c r="H187" i="19"/>
  <c r="E187" i="19" s="1"/>
  <c r="G188" i="19" l="1"/>
  <c r="F188" i="19"/>
  <c r="I187" i="19"/>
  <c r="S187" i="19"/>
  <c r="T187" i="19" s="1"/>
  <c r="D263" i="18"/>
  <c r="R263" i="18" s="1"/>
  <c r="V263" i="18"/>
  <c r="W263" i="18"/>
  <c r="X263" i="18" l="1"/>
  <c r="J187" i="19"/>
  <c r="L187" i="19" s="1"/>
  <c r="K187" i="19"/>
  <c r="H188" i="19"/>
  <c r="S188" i="19" s="1"/>
  <c r="T188" i="19" s="1"/>
  <c r="AI262" i="18"/>
  <c r="E188" i="19" l="1"/>
  <c r="G189" i="19" s="1"/>
  <c r="I188" i="19"/>
  <c r="K188" i="19" s="1"/>
  <c r="J188" i="19" l="1"/>
  <c r="L188" i="19" s="1"/>
  <c r="F189" i="19"/>
  <c r="H189" i="19"/>
  <c r="E189" i="19" s="1"/>
  <c r="D262" i="18"/>
  <c r="F190" i="19" l="1"/>
  <c r="G190" i="19"/>
  <c r="R262" i="18"/>
  <c r="S189" i="19"/>
  <c r="T189" i="19" s="1"/>
  <c r="I189" i="19"/>
  <c r="AI261" i="18"/>
  <c r="V262" i="18"/>
  <c r="W262" i="18"/>
  <c r="X262" i="18" l="1"/>
  <c r="K189" i="19"/>
  <c r="J189" i="19"/>
  <c r="L189" i="19" s="1"/>
  <c r="H190" i="19"/>
  <c r="E190" i="19" s="1"/>
  <c r="S190" i="19" l="1"/>
  <c r="T190" i="19" s="1"/>
  <c r="I190" i="19"/>
  <c r="K190" i="19" s="1"/>
  <c r="G191" i="19"/>
  <c r="F191" i="19"/>
  <c r="D261" i="18"/>
  <c r="J190" i="19" l="1"/>
  <c r="L190" i="19" s="1"/>
  <c r="R261" i="18"/>
  <c r="H191" i="19"/>
  <c r="E191" i="19" s="1"/>
  <c r="AI260" i="18"/>
  <c r="W261" i="18"/>
  <c r="V261" i="18"/>
  <c r="X261" i="18" l="1"/>
  <c r="G192" i="19"/>
  <c r="F192" i="19"/>
  <c r="I191" i="19"/>
  <c r="S191" i="19"/>
  <c r="T191" i="19" s="1"/>
  <c r="K191" i="19" l="1"/>
  <c r="J191" i="19"/>
  <c r="L191" i="19" s="1"/>
  <c r="H192" i="19"/>
  <c r="S192" i="19" s="1"/>
  <c r="T192" i="19" s="1"/>
  <c r="D260" i="18"/>
  <c r="R260" i="18" s="1"/>
  <c r="W260" i="18"/>
  <c r="V260" i="18"/>
  <c r="E192" i="19" l="1"/>
  <c r="F193" i="19" s="1"/>
  <c r="I192" i="19"/>
  <c r="K192" i="19" s="1"/>
  <c r="X260" i="18"/>
  <c r="AI259" i="18"/>
  <c r="J192" i="19" l="1"/>
  <c r="L192" i="19" s="1"/>
  <c r="G193" i="19"/>
  <c r="H193" i="19" s="1"/>
  <c r="I193" i="19" l="1"/>
  <c r="K193" i="19" s="1"/>
  <c r="S193" i="19"/>
  <c r="T193" i="19" s="1"/>
  <c r="E193" i="19"/>
  <c r="G194" i="19" s="1"/>
  <c r="D259" i="18"/>
  <c r="R259" i="18" s="1"/>
  <c r="W259" i="18"/>
  <c r="V259" i="18"/>
  <c r="F194" i="19" l="1"/>
  <c r="J193" i="19"/>
  <c r="L193" i="19" s="1"/>
  <c r="X259" i="18"/>
  <c r="H194" i="19"/>
  <c r="S194" i="19" s="1"/>
  <c r="T194" i="19" s="1"/>
  <c r="AI258" i="18"/>
  <c r="I194" i="19" l="1"/>
  <c r="K194" i="19" s="1"/>
  <c r="E194" i="19"/>
  <c r="J194" i="19" l="1"/>
  <c r="L194" i="19" s="1"/>
  <c r="F195" i="19"/>
  <c r="G195" i="19"/>
  <c r="D258" i="18"/>
  <c r="R258" i="18" s="1"/>
  <c r="W258" i="18"/>
  <c r="V258" i="18"/>
  <c r="X258" i="18" l="1"/>
  <c r="H195" i="19"/>
  <c r="S195" i="19" s="1"/>
  <c r="T195" i="19" s="1"/>
  <c r="AI257" i="18"/>
  <c r="E195" i="19" l="1"/>
  <c r="G196" i="19" s="1"/>
  <c r="H196" i="19" s="1"/>
  <c r="I195" i="19"/>
  <c r="J195" i="19" s="1"/>
  <c r="L195" i="19" s="1"/>
  <c r="F196" i="19" l="1"/>
  <c r="I196" i="19" s="1"/>
  <c r="K195" i="19"/>
  <c r="S196" i="19"/>
  <c r="T196" i="19" s="1"/>
  <c r="E196" i="19"/>
  <c r="D257" i="18"/>
  <c r="K196" i="19" l="1"/>
  <c r="J196" i="19"/>
  <c r="L196" i="19" s="1"/>
  <c r="R257" i="18"/>
  <c r="G197" i="19"/>
  <c r="F197" i="19"/>
  <c r="AI256" i="18"/>
  <c r="W257" i="18"/>
  <c r="V257" i="18"/>
  <c r="X257" i="18" l="1"/>
  <c r="H197" i="19"/>
  <c r="I197" i="19" s="1"/>
  <c r="K197" i="19" l="1"/>
  <c r="J197" i="19"/>
  <c r="L197" i="19" s="1"/>
  <c r="S197" i="19"/>
  <c r="T197" i="19" s="1"/>
  <c r="E197" i="19"/>
  <c r="D256" i="18"/>
  <c r="R256" i="18" s="1"/>
  <c r="W256" i="18"/>
  <c r="V256" i="18"/>
  <c r="X256" i="18" l="1"/>
  <c r="G198" i="19"/>
  <c r="H198" i="19" s="1"/>
  <c r="F198" i="19"/>
  <c r="AI255" i="18"/>
  <c r="E198" i="19" l="1"/>
  <c r="I198" i="19"/>
  <c r="S198" i="19"/>
  <c r="T198" i="19" s="1"/>
  <c r="J198" i="19" l="1"/>
  <c r="L198" i="19" s="1"/>
  <c r="K198" i="19"/>
  <c r="G199" i="19"/>
  <c r="F199" i="19"/>
  <c r="D255" i="18"/>
  <c r="R255" i="18" s="1"/>
  <c r="W255" i="18"/>
  <c r="V255" i="18"/>
  <c r="X255" i="18" l="1"/>
  <c r="H199" i="19"/>
  <c r="E199" i="19" s="1"/>
  <c r="AI254" i="18"/>
  <c r="G200" i="19" l="1"/>
  <c r="F200" i="19"/>
  <c r="I199" i="19"/>
  <c r="S199" i="19"/>
  <c r="T199" i="19" s="1"/>
  <c r="K199" i="19" l="1"/>
  <c r="J199" i="19"/>
  <c r="L199" i="19" s="1"/>
  <c r="H200" i="19"/>
  <c r="E200" i="19" s="1"/>
  <c r="D254" i="18"/>
  <c r="S200" i="19" l="1"/>
  <c r="T200" i="19" s="1"/>
  <c r="I200" i="19"/>
  <c r="K200" i="19" s="1"/>
  <c r="F201" i="19"/>
  <c r="G201" i="19"/>
  <c r="R254" i="18"/>
  <c r="AI253" i="18"/>
  <c r="W254" i="18"/>
  <c r="V254" i="18"/>
  <c r="J200" i="19" l="1"/>
  <c r="L200" i="19" s="1"/>
  <c r="X254" i="18"/>
  <c r="H201" i="19"/>
  <c r="G17" i="19" s="1"/>
  <c r="F17" i="19"/>
  <c r="I201" i="19" l="1"/>
  <c r="J201" i="19" s="1"/>
  <c r="L201" i="19" s="1"/>
  <c r="E201" i="19"/>
  <c r="S201" i="19"/>
  <c r="D253" i="18"/>
  <c r="R253" i="18" s="1"/>
  <c r="V253" i="18"/>
  <c r="W253" i="18"/>
  <c r="F2" i="19" l="1"/>
  <c r="K201" i="19"/>
  <c r="N5" i="19" s="1"/>
  <c r="X253" i="18"/>
  <c r="T201" i="19"/>
  <c r="T202" i="19"/>
  <c r="N4" i="19"/>
  <c r="AI252" i="18"/>
  <c r="F3" i="19" l="1"/>
  <c r="F4" i="19"/>
  <c r="U201" i="19"/>
  <c r="U199" i="19"/>
  <c r="U198" i="19"/>
  <c r="U200" i="19"/>
  <c r="U197" i="19"/>
  <c r="Y202" i="19"/>
  <c r="Y201" i="19" s="1"/>
  <c r="Y200" i="19" s="1"/>
  <c r="Y199" i="19" s="1"/>
  <c r="Y198" i="19" s="1"/>
  <c r="Y197" i="19" s="1"/>
  <c r="Y196" i="19" s="1"/>
  <c r="Y195" i="19" s="1"/>
  <c r="Y194" i="19" s="1"/>
  <c r="Y193" i="19" s="1"/>
  <c r="Y192" i="19" s="1"/>
  <c r="Y191" i="19" s="1"/>
  <c r="Y190" i="19" s="1"/>
  <c r="Y189" i="19" s="1"/>
  <c r="Y188" i="19" s="1"/>
  <c r="Y187" i="19" s="1"/>
  <c r="Y186" i="19" s="1"/>
  <c r="Y185" i="19" s="1"/>
  <c r="Y184" i="19" s="1"/>
  <c r="Y183" i="19" s="1"/>
  <c r="Y182" i="19" s="1"/>
  <c r="Y181" i="19" s="1"/>
  <c r="Y180" i="19" s="1"/>
  <c r="Y179" i="19" s="1"/>
  <c r="Y178" i="19" s="1"/>
  <c r="Y177" i="19" s="1"/>
  <c r="Y176" i="19" s="1"/>
  <c r="Y175" i="19" s="1"/>
  <c r="Y174" i="19" s="1"/>
  <c r="Y173" i="19" s="1"/>
  <c r="Y172" i="19" s="1"/>
  <c r="Y171" i="19" s="1"/>
  <c r="Y170" i="19" s="1"/>
  <c r="Y169" i="19" s="1"/>
  <c r="Y168" i="19" s="1"/>
  <c r="Y167" i="19" s="1"/>
  <c r="Y166" i="19" s="1"/>
  <c r="Y165" i="19" s="1"/>
  <c r="Y164" i="19" s="1"/>
  <c r="Y163" i="19" s="1"/>
  <c r="Y162" i="19" s="1"/>
  <c r="Y161" i="19" s="1"/>
  <c r="Y160" i="19" s="1"/>
  <c r="Y159" i="19" s="1"/>
  <c r="Y158" i="19" s="1"/>
  <c r="Y157" i="19" s="1"/>
  <c r="Y156" i="19" s="1"/>
  <c r="Y155" i="19" s="1"/>
  <c r="Y154" i="19" s="1"/>
  <c r="Y153" i="19" s="1"/>
  <c r="Y152" i="19" s="1"/>
  <c r="Y151" i="19" s="1"/>
  <c r="Y150" i="19" s="1"/>
  <c r="Y149" i="19" s="1"/>
  <c r="Y148" i="19" s="1"/>
  <c r="Y147" i="19" s="1"/>
  <c r="Y146" i="19" s="1"/>
  <c r="Y145" i="19" s="1"/>
  <c r="Y144" i="19" s="1"/>
  <c r="Y143" i="19" s="1"/>
  <c r="Y142" i="19" s="1"/>
  <c r="Y141" i="19" s="1"/>
  <c r="Y140" i="19" s="1"/>
  <c r="Y139" i="19" s="1"/>
  <c r="Y138" i="19" s="1"/>
  <c r="Y137" i="19" s="1"/>
  <c r="Y136" i="19" s="1"/>
  <c r="Y135" i="19" s="1"/>
  <c r="Y134" i="19" s="1"/>
  <c r="Y133" i="19" s="1"/>
  <c r="Y132" i="19" s="1"/>
  <c r="Y131" i="19" s="1"/>
  <c r="Y130" i="19" s="1"/>
  <c r="Y129" i="19" s="1"/>
  <c r="Y128" i="19" s="1"/>
  <c r="Y127" i="19" s="1"/>
  <c r="Y126" i="19" s="1"/>
  <c r="Y125" i="19" s="1"/>
  <c r="Y124" i="19" s="1"/>
  <c r="Y123" i="19" s="1"/>
  <c r="Y122" i="19" s="1"/>
  <c r="Y121" i="19" s="1"/>
  <c r="Y120" i="19" s="1"/>
  <c r="Y119" i="19" s="1"/>
  <c r="Y118" i="19" s="1"/>
  <c r="Y117" i="19" s="1"/>
  <c r="Y116" i="19" s="1"/>
  <c r="Y115" i="19" s="1"/>
  <c r="Y114" i="19" s="1"/>
  <c r="Y113" i="19" s="1"/>
  <c r="Y112" i="19" s="1"/>
  <c r="Y111" i="19" s="1"/>
  <c r="Y110" i="19" s="1"/>
  <c r="Y109" i="19" s="1"/>
  <c r="Y108" i="19" s="1"/>
  <c r="Y107" i="19" s="1"/>
  <c r="Y106" i="19" s="1"/>
  <c r="Y105" i="19" s="1"/>
  <c r="Y104" i="19" s="1"/>
  <c r="Y103" i="19" s="1"/>
  <c r="Y102" i="19" s="1"/>
  <c r="Y101" i="19" s="1"/>
  <c r="Y100" i="19" s="1"/>
  <c r="Y99" i="19" s="1"/>
  <c r="Y98" i="19" s="1"/>
  <c r="Y97" i="19" s="1"/>
  <c r="Y96" i="19" s="1"/>
  <c r="Y95" i="19" s="1"/>
  <c r="Y94" i="19" s="1"/>
  <c r="Y93" i="19" s="1"/>
  <c r="Y92" i="19" s="1"/>
  <c r="Y91" i="19" s="1"/>
  <c r="Y90" i="19" s="1"/>
  <c r="Y89" i="19" s="1"/>
  <c r="Y88" i="19" s="1"/>
  <c r="Y87" i="19" s="1"/>
  <c r="Y86" i="19" s="1"/>
  <c r="Y85" i="19" s="1"/>
  <c r="Y84" i="19" s="1"/>
  <c r="Y83" i="19" s="1"/>
  <c r="Y82" i="19" s="1"/>
  <c r="Y81" i="19" s="1"/>
  <c r="Y80" i="19" s="1"/>
  <c r="Y79" i="19" s="1"/>
  <c r="Y78" i="19" s="1"/>
  <c r="Y77" i="19" s="1"/>
  <c r="Y76" i="19" s="1"/>
  <c r="Y75" i="19" s="1"/>
  <c r="Y74" i="19" s="1"/>
  <c r="Y73" i="19" s="1"/>
  <c r="Y72" i="19" s="1"/>
  <c r="Y71" i="19" s="1"/>
  <c r="Y70" i="19" s="1"/>
  <c r="Y69" i="19" s="1"/>
  <c r="Y68" i="19" s="1"/>
  <c r="Y67" i="19" s="1"/>
  <c r="Y66" i="19" s="1"/>
  <c r="Y65" i="19" s="1"/>
  <c r="Y64" i="19" s="1"/>
  <c r="Y63" i="19" s="1"/>
  <c r="Y62" i="19" s="1"/>
  <c r="Y61" i="19" s="1"/>
  <c r="Y60" i="19" s="1"/>
  <c r="Y59" i="19" s="1"/>
  <c r="Y58" i="19" s="1"/>
  <c r="Y57" i="19" s="1"/>
  <c r="Y56" i="19" s="1"/>
  <c r="Y55" i="19" s="1"/>
  <c r="Y54" i="19" s="1"/>
  <c r="Y53" i="19" s="1"/>
  <c r="Y52" i="19" s="1"/>
  <c r="Y51" i="19" s="1"/>
  <c r="Y50" i="19" s="1"/>
  <c r="Y49" i="19" s="1"/>
  <c r="Y48" i="19" s="1"/>
  <c r="Y47" i="19" s="1"/>
  <c r="Y46" i="19" s="1"/>
  <c r="Y45" i="19" s="1"/>
  <c r="Y44" i="19" s="1"/>
  <c r="Y43" i="19" s="1"/>
  <c r="Y42" i="19" s="1"/>
  <c r="Y41" i="19" s="1"/>
  <c r="Y40" i="19" s="1"/>
  <c r="Y39" i="19" s="1"/>
  <c r="Y38" i="19" s="1"/>
  <c r="Y37" i="19" s="1"/>
  <c r="Y36" i="19" s="1"/>
  <c r="Y35" i="19" s="1"/>
  <c r="Y34" i="19" s="1"/>
  <c r="Y33" i="19" s="1"/>
  <c r="Y32" i="19" s="1"/>
  <c r="Y31" i="19" s="1"/>
  <c r="Y30" i="19" s="1"/>
  <c r="Y29" i="19" s="1"/>
  <c r="Y28" i="19" s="1"/>
  <c r="Y27" i="19" s="1"/>
  <c r="Y26" i="19" s="1"/>
  <c r="Y25" i="19" s="1"/>
  <c r="Y24" i="19" s="1"/>
  <c r="Y23" i="19" s="1"/>
  <c r="Y22" i="19" s="1"/>
  <c r="Y20" i="19" s="1"/>
  <c r="U202" i="19"/>
  <c r="U19" i="19"/>
  <c r="U22" i="19"/>
  <c r="T19" i="19"/>
  <c r="U23" i="19"/>
  <c r="U24" i="19"/>
  <c r="U25" i="19"/>
  <c r="U26" i="19"/>
  <c r="U27" i="19"/>
  <c r="U28" i="19"/>
  <c r="U29" i="19"/>
  <c r="U32" i="19"/>
  <c r="U30" i="19"/>
  <c r="U31" i="19"/>
  <c r="U34" i="19"/>
  <c r="U33" i="19"/>
  <c r="U35" i="19"/>
  <c r="U36" i="19"/>
  <c r="U37" i="19"/>
  <c r="U38" i="19"/>
  <c r="U39" i="19"/>
  <c r="U40" i="19"/>
  <c r="U41" i="19"/>
  <c r="U42" i="19"/>
  <c r="U43" i="19"/>
  <c r="U44" i="19"/>
  <c r="U45" i="19"/>
  <c r="U46" i="19"/>
  <c r="U47" i="19"/>
  <c r="U50" i="19"/>
  <c r="U48" i="19"/>
  <c r="U49" i="19"/>
  <c r="U51" i="19"/>
  <c r="U53" i="19"/>
  <c r="U52" i="19"/>
  <c r="U54" i="19"/>
  <c r="U55" i="19"/>
  <c r="U56" i="19"/>
  <c r="U57" i="19"/>
  <c r="U58" i="19"/>
  <c r="U59" i="19"/>
  <c r="U60" i="19"/>
  <c r="U61" i="19"/>
  <c r="U62" i="19"/>
  <c r="U63" i="19"/>
  <c r="U64" i="19"/>
  <c r="U65" i="19"/>
  <c r="U66" i="19"/>
  <c r="U67" i="19"/>
  <c r="U68" i="19"/>
  <c r="U70" i="19"/>
  <c r="U69" i="19"/>
  <c r="U71" i="19"/>
  <c r="U72" i="19"/>
  <c r="U73" i="19"/>
  <c r="U74" i="19"/>
  <c r="U75" i="19"/>
  <c r="U76" i="19"/>
  <c r="U77" i="19"/>
  <c r="U79" i="19"/>
  <c r="U78" i="19"/>
  <c r="U80" i="19"/>
  <c r="U81" i="19"/>
  <c r="U82" i="19"/>
  <c r="U83" i="19"/>
  <c r="U84" i="19"/>
  <c r="U85" i="19"/>
  <c r="U86" i="19"/>
  <c r="U87" i="19"/>
  <c r="U88" i="19"/>
  <c r="U89" i="19"/>
  <c r="U90" i="19"/>
  <c r="U91" i="19"/>
  <c r="U92" i="19"/>
  <c r="U93" i="19"/>
  <c r="U94" i="19"/>
  <c r="U95" i="19"/>
  <c r="U96" i="19"/>
  <c r="U97" i="19"/>
  <c r="U98" i="19"/>
  <c r="U99" i="19"/>
  <c r="U100" i="19"/>
  <c r="U101" i="19"/>
  <c r="U102" i="19"/>
  <c r="U103" i="19"/>
  <c r="U104" i="19"/>
  <c r="U105" i="19"/>
  <c r="U106" i="19"/>
  <c r="U107" i="19"/>
  <c r="U108" i="19"/>
  <c r="U109" i="19"/>
  <c r="U110" i="19"/>
  <c r="U111" i="19"/>
  <c r="U112" i="19"/>
  <c r="U113" i="19"/>
  <c r="U114" i="19"/>
  <c r="U115" i="19"/>
  <c r="U116" i="19"/>
  <c r="U117" i="19"/>
  <c r="U118" i="19"/>
  <c r="U119" i="19"/>
  <c r="U120" i="19"/>
  <c r="U121" i="19"/>
  <c r="U122" i="19"/>
  <c r="U123" i="19"/>
  <c r="U124" i="19"/>
  <c r="U125" i="19"/>
  <c r="U126" i="19"/>
  <c r="U127" i="19"/>
  <c r="U128" i="19"/>
  <c r="U129" i="19"/>
  <c r="U130" i="19"/>
  <c r="U131" i="19"/>
  <c r="U132" i="19"/>
  <c r="U133" i="19"/>
  <c r="U134" i="19"/>
  <c r="U135" i="19"/>
  <c r="U136" i="19"/>
  <c r="U137" i="19"/>
  <c r="U138" i="19"/>
  <c r="U139" i="19"/>
  <c r="U140" i="19"/>
  <c r="U141" i="19"/>
  <c r="U143" i="19"/>
  <c r="U142" i="19"/>
  <c r="U144" i="19"/>
  <c r="U145" i="19"/>
  <c r="U146" i="19"/>
  <c r="U147" i="19"/>
  <c r="U148" i="19"/>
  <c r="U149" i="19"/>
  <c r="U150" i="19"/>
  <c r="U151" i="19"/>
  <c r="U152" i="19"/>
  <c r="U154" i="19"/>
  <c r="U153" i="19"/>
  <c r="U155" i="19"/>
  <c r="U156" i="19"/>
  <c r="U157" i="19"/>
  <c r="U158" i="19"/>
  <c r="U159" i="19"/>
  <c r="U160" i="19"/>
  <c r="U161" i="19"/>
  <c r="U162" i="19"/>
  <c r="U163" i="19"/>
  <c r="U164" i="19"/>
  <c r="U165" i="19"/>
  <c r="U166" i="19"/>
  <c r="U167" i="19"/>
  <c r="U168" i="19"/>
  <c r="U169" i="19"/>
  <c r="U170" i="19"/>
  <c r="U171" i="19"/>
  <c r="U172" i="19"/>
  <c r="U173" i="19"/>
  <c r="U175" i="19"/>
  <c r="U174" i="19"/>
  <c r="U176" i="19"/>
  <c r="U177" i="19"/>
  <c r="U178" i="19"/>
  <c r="U179" i="19"/>
  <c r="U180" i="19"/>
  <c r="U181" i="19"/>
  <c r="U182" i="19"/>
  <c r="U183" i="19"/>
  <c r="U184" i="19"/>
  <c r="U185" i="19"/>
  <c r="U187" i="19"/>
  <c r="U186" i="19"/>
  <c r="U188" i="19"/>
  <c r="U189" i="19"/>
  <c r="U190" i="19"/>
  <c r="U191" i="19"/>
  <c r="U192" i="19"/>
  <c r="U193" i="19"/>
  <c r="U194" i="19"/>
  <c r="U195" i="19"/>
  <c r="U196" i="19"/>
  <c r="T18" i="19"/>
  <c r="AA17" i="19" l="1"/>
  <c r="AA18" i="19" s="1"/>
  <c r="Z130" i="19"/>
  <c r="Z165" i="19"/>
  <c r="Z154" i="19"/>
  <c r="Z141" i="19"/>
  <c r="Z129" i="19"/>
  <c r="Z117" i="19"/>
  <c r="Z105" i="19"/>
  <c r="Z93" i="19"/>
  <c r="Z81" i="19"/>
  <c r="Z70" i="19"/>
  <c r="Z57" i="19"/>
  <c r="Z45" i="19"/>
  <c r="Z34" i="19"/>
  <c r="Z22" i="19"/>
  <c r="Z166" i="19"/>
  <c r="Z164" i="19"/>
  <c r="Z140" i="19"/>
  <c r="Z128" i="19"/>
  <c r="Z116" i="19"/>
  <c r="Z104" i="19"/>
  <c r="Z92" i="19"/>
  <c r="Z80" i="19"/>
  <c r="Z68" i="19"/>
  <c r="Z56" i="19"/>
  <c r="Z44" i="19"/>
  <c r="Z31" i="19"/>
  <c r="Z190" i="19"/>
  <c r="Z176" i="19"/>
  <c r="Z186" i="19"/>
  <c r="Z174" i="19"/>
  <c r="Z163" i="19"/>
  <c r="Z151" i="19"/>
  <c r="Z139" i="19"/>
  <c r="Z127" i="19"/>
  <c r="Z115" i="19"/>
  <c r="Z103" i="19"/>
  <c r="Z91" i="19"/>
  <c r="Z78" i="19"/>
  <c r="Z67" i="19"/>
  <c r="Z55" i="19"/>
  <c r="Z43" i="19"/>
  <c r="Z30" i="19"/>
  <c r="AB202" i="19"/>
  <c r="Z202" i="19"/>
  <c r="Z153" i="19"/>
  <c r="Z152" i="19"/>
  <c r="Z187" i="19"/>
  <c r="Z175" i="19"/>
  <c r="Z162" i="19"/>
  <c r="Z150" i="19"/>
  <c r="Z138" i="19"/>
  <c r="Z126" i="19"/>
  <c r="Z114" i="19"/>
  <c r="Z102" i="19"/>
  <c r="Z90" i="19"/>
  <c r="Z79" i="19"/>
  <c r="Z66" i="19"/>
  <c r="Z54" i="19"/>
  <c r="Z42" i="19"/>
  <c r="Z32" i="19"/>
  <c r="Z143" i="19"/>
  <c r="Z185" i="19"/>
  <c r="Z161" i="19"/>
  <c r="Z149" i="19"/>
  <c r="Z137" i="19"/>
  <c r="Z125" i="19"/>
  <c r="Z113" i="19"/>
  <c r="Z101" i="19"/>
  <c r="Z89" i="19"/>
  <c r="Z77" i="19"/>
  <c r="Z65" i="19"/>
  <c r="Z52" i="19"/>
  <c r="Z41" i="19"/>
  <c r="Z29" i="19"/>
  <c r="Z177" i="19"/>
  <c r="Z196" i="19"/>
  <c r="Z172" i="19"/>
  <c r="Z160" i="19"/>
  <c r="Z148" i="19"/>
  <c r="Z136" i="19"/>
  <c r="Z124" i="19"/>
  <c r="Z112" i="19"/>
  <c r="Z100" i="19"/>
  <c r="Z88" i="19"/>
  <c r="Z76" i="19"/>
  <c r="Z64" i="19"/>
  <c r="Z53" i="19"/>
  <c r="Z40" i="19"/>
  <c r="Z28" i="19"/>
  <c r="Z197" i="19"/>
  <c r="Z178" i="19"/>
  <c r="Z188" i="19"/>
  <c r="Z183" i="19"/>
  <c r="Z171" i="19"/>
  <c r="Z159" i="19"/>
  <c r="Z147" i="19"/>
  <c r="Z135" i="19"/>
  <c r="Z123" i="19"/>
  <c r="Z111" i="19"/>
  <c r="Z99" i="19"/>
  <c r="Z87" i="19"/>
  <c r="Z75" i="19"/>
  <c r="Z63" i="19"/>
  <c r="Z51" i="19"/>
  <c r="Z39" i="19"/>
  <c r="Z27" i="19"/>
  <c r="Z200" i="19"/>
  <c r="Z94" i="19"/>
  <c r="Z194" i="19"/>
  <c r="Z170" i="19"/>
  <c r="Z158" i="19"/>
  <c r="Z146" i="19"/>
  <c r="Z134" i="19"/>
  <c r="Z122" i="19"/>
  <c r="Z110" i="19"/>
  <c r="Z98" i="19"/>
  <c r="Z86" i="19"/>
  <c r="Z74" i="19"/>
  <c r="Z62" i="19"/>
  <c r="Z49" i="19"/>
  <c r="Z38" i="19"/>
  <c r="Z26" i="19"/>
  <c r="Z198" i="19"/>
  <c r="Z118" i="19"/>
  <c r="Z173" i="19"/>
  <c r="Z182" i="19"/>
  <c r="Z181" i="19"/>
  <c r="Z169" i="19"/>
  <c r="Z157" i="19"/>
  <c r="Z145" i="19"/>
  <c r="Z133" i="19"/>
  <c r="Z121" i="19"/>
  <c r="Z109" i="19"/>
  <c r="Z97" i="19"/>
  <c r="Z85" i="19"/>
  <c r="Z73" i="19"/>
  <c r="Z61" i="19"/>
  <c r="Z48" i="19"/>
  <c r="Z37" i="19"/>
  <c r="Z25" i="19"/>
  <c r="Z199" i="19"/>
  <c r="Z106" i="19"/>
  <c r="Z195" i="19"/>
  <c r="Z192" i="19"/>
  <c r="Z180" i="19"/>
  <c r="Z168" i="19"/>
  <c r="Z156" i="19"/>
  <c r="Z144" i="19"/>
  <c r="Z132" i="19"/>
  <c r="Z120" i="19"/>
  <c r="Z108" i="19"/>
  <c r="Z96" i="19"/>
  <c r="Z84" i="19"/>
  <c r="Z72" i="19"/>
  <c r="Z60" i="19"/>
  <c r="Z50" i="19"/>
  <c r="Z36" i="19"/>
  <c r="Z24" i="19"/>
  <c r="Z201" i="19"/>
  <c r="Z189" i="19"/>
  <c r="Z184" i="19"/>
  <c r="Z193" i="19"/>
  <c r="Z191" i="19"/>
  <c r="Z179" i="19"/>
  <c r="Z167" i="19"/>
  <c r="Z155" i="19"/>
  <c r="Z142" i="19"/>
  <c r="Z131" i="19"/>
  <c r="Z119" i="19"/>
  <c r="Z107" i="19"/>
  <c r="Z95" i="19"/>
  <c r="Z83" i="19"/>
  <c r="Z71" i="19"/>
  <c r="Z59" i="19"/>
  <c r="Z47" i="19"/>
  <c r="Z35" i="19"/>
  <c r="Z23" i="19"/>
  <c r="Z82" i="19"/>
  <c r="Z69" i="19"/>
  <c r="Z58" i="19"/>
  <c r="Z46" i="19"/>
  <c r="Z33" i="19"/>
  <c r="D252" i="18"/>
  <c r="AA381" i="19" l="1"/>
  <c r="AA380" i="19" s="1"/>
  <c r="AA379" i="19" s="1"/>
  <c r="AA378" i="19" s="1"/>
  <c r="AA377" i="19" s="1"/>
  <c r="AA376" i="19" s="1"/>
  <c r="AA375" i="19" s="1"/>
  <c r="AA374" i="19" s="1"/>
  <c r="AA373" i="19" s="1"/>
  <c r="AA372" i="19" s="1"/>
  <c r="AA371" i="19" s="1"/>
  <c r="AA370" i="19" s="1"/>
  <c r="AA369" i="19" s="1"/>
  <c r="AA368" i="19" s="1"/>
  <c r="AA367" i="19" s="1"/>
  <c r="AA366" i="19" s="1"/>
  <c r="AA365" i="19" s="1"/>
  <c r="AA364" i="19" s="1"/>
  <c r="AA363" i="19" s="1"/>
  <c r="AA362" i="19" s="1"/>
  <c r="AA361" i="19" s="1"/>
  <c r="AA360" i="19" s="1"/>
  <c r="AA359" i="19" s="1"/>
  <c r="AA358" i="19" s="1"/>
  <c r="AA357" i="19" s="1"/>
  <c r="AA356" i="19" s="1"/>
  <c r="AA355" i="19" s="1"/>
  <c r="AA354" i="19" s="1"/>
  <c r="AA353" i="19" s="1"/>
  <c r="AA352" i="19" s="1"/>
  <c r="AA351" i="19" s="1"/>
  <c r="AA350" i="19" s="1"/>
  <c r="AA349" i="19" s="1"/>
  <c r="AA348" i="19" s="1"/>
  <c r="AA347" i="19" s="1"/>
  <c r="AA346" i="19" s="1"/>
  <c r="AA345" i="19" s="1"/>
  <c r="AA344" i="19" s="1"/>
  <c r="AA343" i="19" s="1"/>
  <c r="AA342" i="19" s="1"/>
  <c r="AA341" i="19" s="1"/>
  <c r="AA340" i="19" s="1"/>
  <c r="AA339" i="19" s="1"/>
  <c r="AA338" i="19" s="1"/>
  <c r="AA337" i="19" s="1"/>
  <c r="AA336" i="19" s="1"/>
  <c r="AA335" i="19" s="1"/>
  <c r="AA334" i="19" s="1"/>
  <c r="AA333" i="19" s="1"/>
  <c r="AA332" i="19" s="1"/>
  <c r="AA331" i="19" s="1"/>
  <c r="AA330" i="19" s="1"/>
  <c r="AA329" i="19" s="1"/>
  <c r="AA328" i="19" s="1"/>
  <c r="AA327" i="19" s="1"/>
  <c r="AA326" i="19" s="1"/>
  <c r="AA325" i="19" s="1"/>
  <c r="AA324" i="19" s="1"/>
  <c r="AA323" i="19" s="1"/>
  <c r="AA322" i="19" s="1"/>
  <c r="AA321" i="19" s="1"/>
  <c r="AA320" i="19" s="1"/>
  <c r="AA319" i="19" s="1"/>
  <c r="AA318" i="19" s="1"/>
  <c r="AA317" i="19" s="1"/>
  <c r="AA316" i="19" s="1"/>
  <c r="AA315" i="19" s="1"/>
  <c r="AA314" i="19" s="1"/>
  <c r="AA313" i="19" s="1"/>
  <c r="AA312" i="19" s="1"/>
  <c r="AA311" i="19" s="1"/>
  <c r="AA310" i="19" s="1"/>
  <c r="AA309" i="19" s="1"/>
  <c r="AA308" i="19" s="1"/>
  <c r="AA307" i="19" s="1"/>
  <c r="AA306" i="19" s="1"/>
  <c r="AA305" i="19" s="1"/>
  <c r="AA304" i="19" s="1"/>
  <c r="AA303" i="19" s="1"/>
  <c r="AA302" i="19" s="1"/>
  <c r="AA301" i="19" s="1"/>
  <c r="AA300" i="19" s="1"/>
  <c r="AA299" i="19" s="1"/>
  <c r="AA298" i="19" s="1"/>
  <c r="AA297" i="19" s="1"/>
  <c r="AA296" i="19" s="1"/>
  <c r="AA295" i="19" s="1"/>
  <c r="AA294" i="19" s="1"/>
  <c r="AA293" i="19" s="1"/>
  <c r="AA292" i="19" s="1"/>
  <c r="AA291" i="19" s="1"/>
  <c r="AA290" i="19" s="1"/>
  <c r="AA289" i="19" s="1"/>
  <c r="AA288" i="19" s="1"/>
  <c r="AA287" i="19" s="1"/>
  <c r="AA286" i="19" s="1"/>
  <c r="AA285" i="19" s="1"/>
  <c r="AA284" i="19" s="1"/>
  <c r="AA283" i="19" s="1"/>
  <c r="AA282" i="19" s="1"/>
  <c r="AA281" i="19" s="1"/>
  <c r="AA280" i="19" s="1"/>
  <c r="AA279" i="19" s="1"/>
  <c r="AA278" i="19" s="1"/>
  <c r="AA277" i="19" s="1"/>
  <c r="AA276" i="19" s="1"/>
  <c r="AA275" i="19" s="1"/>
  <c r="AA274" i="19" s="1"/>
  <c r="AA273" i="19" s="1"/>
  <c r="AA272" i="19" s="1"/>
  <c r="AA271" i="19" s="1"/>
  <c r="AA270" i="19" s="1"/>
  <c r="AA269" i="19" s="1"/>
  <c r="AA268" i="19" s="1"/>
  <c r="AA267" i="19" s="1"/>
  <c r="AA266" i="19" s="1"/>
  <c r="AA265" i="19" s="1"/>
  <c r="AA264" i="19" s="1"/>
  <c r="AA263" i="19" s="1"/>
  <c r="AA262" i="19" s="1"/>
  <c r="AA261" i="19" s="1"/>
  <c r="AA260" i="19" s="1"/>
  <c r="AA259" i="19" s="1"/>
  <c r="AA258" i="19" s="1"/>
  <c r="AA257" i="19" s="1"/>
  <c r="AA256" i="19" s="1"/>
  <c r="AA255" i="19" s="1"/>
  <c r="AA254" i="19" s="1"/>
  <c r="AA253" i="19" s="1"/>
  <c r="AA252" i="19" s="1"/>
  <c r="AA251" i="19" s="1"/>
  <c r="AA250" i="19" s="1"/>
  <c r="AA249" i="19" s="1"/>
  <c r="AA248" i="19" s="1"/>
  <c r="AA247" i="19" s="1"/>
  <c r="AA246" i="19" s="1"/>
  <c r="AA245" i="19" s="1"/>
  <c r="AA244" i="19" s="1"/>
  <c r="AA243" i="19" s="1"/>
  <c r="AA242" i="19" s="1"/>
  <c r="AA241" i="19" s="1"/>
  <c r="AA240" i="19" s="1"/>
  <c r="AA239" i="19" s="1"/>
  <c r="AA238" i="19" s="1"/>
  <c r="AA237" i="19" s="1"/>
  <c r="AA236" i="19" s="1"/>
  <c r="AA235" i="19" s="1"/>
  <c r="AA234" i="19" s="1"/>
  <c r="AA233" i="19" s="1"/>
  <c r="AA232" i="19" s="1"/>
  <c r="AA231" i="19" s="1"/>
  <c r="AA230" i="19" s="1"/>
  <c r="AA229" i="19" s="1"/>
  <c r="AA228" i="19" s="1"/>
  <c r="AA227" i="19" s="1"/>
  <c r="AA226" i="19" s="1"/>
  <c r="AA225" i="19" s="1"/>
  <c r="AA224" i="19" s="1"/>
  <c r="AA223" i="19" s="1"/>
  <c r="AA222" i="19" s="1"/>
  <c r="AA221" i="19" s="1"/>
  <c r="AA220" i="19" s="1"/>
  <c r="AA219" i="19" s="1"/>
  <c r="AA218" i="19" s="1"/>
  <c r="AA217" i="19" s="1"/>
  <c r="AA216" i="19" s="1"/>
  <c r="AA215" i="19" s="1"/>
  <c r="AA214" i="19" s="1"/>
  <c r="AA213" i="19" s="1"/>
  <c r="AA212" i="19" s="1"/>
  <c r="AA211" i="19" s="1"/>
  <c r="AA210" i="19" s="1"/>
  <c r="AA209" i="19" s="1"/>
  <c r="AA208" i="19" s="1"/>
  <c r="AA207" i="19" s="1"/>
  <c r="AA206" i="19" s="1"/>
  <c r="AA205" i="19" s="1"/>
  <c r="AA204" i="19" s="1"/>
  <c r="AA203" i="19" s="1"/>
  <c r="AA202" i="19" s="1"/>
  <c r="AA201" i="19" s="1"/>
  <c r="AB201" i="19" s="1"/>
  <c r="R252" i="18"/>
  <c r="AI251" i="18"/>
  <c r="W252" i="18"/>
  <c r="V252" i="18"/>
  <c r="AA200" i="19" l="1"/>
  <c r="AB200" i="19" s="1"/>
  <c r="X252" i="18"/>
  <c r="AA199" i="19" l="1"/>
  <c r="AB199" i="19" s="1"/>
  <c r="D251" i="18"/>
  <c r="AA198" i="19" l="1"/>
  <c r="AB198" i="19" s="1"/>
  <c r="R251" i="18"/>
  <c r="AI250" i="18"/>
  <c r="V251" i="18"/>
  <c r="W251" i="18"/>
  <c r="AA197" i="19" l="1"/>
  <c r="AA196" i="19" s="1"/>
  <c r="X251" i="18"/>
  <c r="AB197" i="19" l="1"/>
  <c r="AA195" i="19"/>
  <c r="AB196" i="19"/>
  <c r="D250" i="18"/>
  <c r="R250" i="18" s="1"/>
  <c r="V250" i="18"/>
  <c r="W250" i="18"/>
  <c r="X250" i="18" l="1"/>
  <c r="AA194" i="19"/>
  <c r="AB195" i="19"/>
  <c r="AI249" i="18"/>
  <c r="AA193" i="19" l="1"/>
  <c r="AB194" i="19"/>
  <c r="AA192" i="19" l="1"/>
  <c r="AB193" i="19"/>
  <c r="D249" i="18"/>
  <c r="R249" i="18" l="1"/>
  <c r="AA191" i="19"/>
  <c r="AB192" i="19"/>
  <c r="AI248" i="18"/>
  <c r="V249" i="18"/>
  <c r="W249" i="18"/>
  <c r="X249" i="18" l="1"/>
  <c r="AA190" i="19"/>
  <c r="AB191" i="19"/>
  <c r="AB190" i="19" l="1"/>
  <c r="AA189" i="19"/>
  <c r="D248" i="18"/>
  <c r="R248" i="18" s="1"/>
  <c r="V248" i="18"/>
  <c r="W248" i="18"/>
  <c r="X248" i="18" l="1"/>
  <c r="AB189" i="19"/>
  <c r="AA188" i="19"/>
  <c r="AI247" i="18"/>
  <c r="AB188" i="19" l="1"/>
  <c r="AA187" i="19"/>
  <c r="AA186" i="19" l="1"/>
  <c r="AB187" i="19"/>
  <c r="D247" i="18"/>
  <c r="R247" i="18" s="1"/>
  <c r="W247" i="18"/>
  <c r="V247" i="18"/>
  <c r="X247" i="18" l="1"/>
  <c r="AA185" i="19"/>
  <c r="AB186" i="19"/>
  <c r="AI246" i="18"/>
  <c r="AB185" i="19" l="1"/>
  <c r="AA184" i="19"/>
  <c r="AA183" i="19" l="1"/>
  <c r="AB184" i="19"/>
  <c r="D246" i="18"/>
  <c r="R246" i="18" l="1"/>
  <c r="AB183" i="19"/>
  <c r="AA182" i="19"/>
  <c r="AI245" i="18"/>
  <c r="V246" i="18"/>
  <c r="W246" i="18"/>
  <c r="X246" i="18" l="1"/>
  <c r="AA181" i="19"/>
  <c r="AB182" i="19"/>
  <c r="AA180" i="19" l="1"/>
  <c r="AB181" i="19"/>
  <c r="D245" i="18"/>
  <c r="R245" i="18" l="1"/>
  <c r="AA179" i="19"/>
  <c r="AB180" i="19"/>
  <c r="AI244" i="18"/>
  <c r="W245" i="18"/>
  <c r="V245" i="18"/>
  <c r="X245" i="18" l="1"/>
  <c r="AA178" i="19"/>
  <c r="AB179" i="19"/>
  <c r="AA177" i="19" l="1"/>
  <c r="AB178" i="19"/>
  <c r="D244" i="18"/>
  <c r="R244" i="18" l="1"/>
  <c r="AB177" i="19"/>
  <c r="AA176" i="19"/>
  <c r="AI243" i="18"/>
  <c r="V244" i="18"/>
  <c r="W244" i="18"/>
  <c r="X244" i="18" l="1"/>
  <c r="AB176" i="19"/>
  <c r="AA175" i="19"/>
  <c r="AA174" i="19" l="1"/>
  <c r="AB175" i="19"/>
  <c r="D243" i="18"/>
  <c r="R243" i="18" l="1"/>
  <c r="AA173" i="19"/>
  <c r="AB174" i="19"/>
  <c r="AI242" i="18"/>
  <c r="W243" i="18"/>
  <c r="V243" i="18"/>
  <c r="X243" i="18" l="1"/>
  <c r="AA172" i="19"/>
  <c r="AB173" i="19"/>
  <c r="AA171" i="19" l="1"/>
  <c r="AB172" i="19"/>
  <c r="D242" i="18"/>
  <c r="R242" i="18" l="1"/>
  <c r="AA170" i="19"/>
  <c r="AB171" i="19"/>
  <c r="AI241" i="18"/>
  <c r="V242" i="18"/>
  <c r="W242" i="18"/>
  <c r="X242" i="18" l="1"/>
  <c r="AB170" i="19"/>
  <c r="AA169" i="19"/>
  <c r="AA168" i="19" l="1"/>
  <c r="AB169" i="19"/>
  <c r="D241" i="18"/>
  <c r="R241" i="18" l="1"/>
  <c r="AA167" i="19"/>
  <c r="AB168" i="19"/>
  <c r="AI240" i="18"/>
  <c r="W241" i="18"/>
  <c r="V241" i="18"/>
  <c r="X241" i="18" l="1"/>
  <c r="AA166" i="19"/>
  <c r="AB167" i="19"/>
  <c r="AB166" i="19" l="1"/>
  <c r="AA165" i="19"/>
  <c r="D240" i="18"/>
  <c r="R240" i="18" l="1"/>
  <c r="AB165" i="19"/>
  <c r="AA164" i="19"/>
  <c r="AI239" i="18"/>
  <c r="V240" i="18"/>
  <c r="W240" i="18"/>
  <c r="X240" i="18" l="1"/>
  <c r="AB164" i="19"/>
  <c r="AA163" i="19"/>
  <c r="AB163" i="19" l="1"/>
  <c r="AA162" i="19"/>
  <c r="D239" i="18"/>
  <c r="R239" i="18" l="1"/>
  <c r="AA161" i="19"/>
  <c r="AB162" i="19"/>
  <c r="AI238" i="18"/>
  <c r="V239" i="18"/>
  <c r="W239" i="18"/>
  <c r="X239" i="18" l="1"/>
  <c r="AB161" i="19"/>
  <c r="AA160" i="19"/>
  <c r="AA159" i="19" l="1"/>
  <c r="AB160" i="19"/>
  <c r="D238" i="18"/>
  <c r="R238" i="18" s="1"/>
  <c r="W238" i="18"/>
  <c r="V238" i="18"/>
  <c r="X238" i="18" l="1"/>
  <c r="AA158" i="19"/>
  <c r="AB159" i="19"/>
  <c r="AI237" i="18"/>
  <c r="AA157" i="19" l="1"/>
  <c r="AB158" i="19"/>
  <c r="AA156" i="19" l="1"/>
  <c r="AB157" i="19"/>
  <c r="D237" i="18"/>
  <c r="R237" i="18" s="1"/>
  <c r="V237" i="18"/>
  <c r="W237" i="18"/>
  <c r="X237" i="18" l="1"/>
  <c r="AA155" i="19"/>
  <c r="AB156" i="19"/>
  <c r="AI236" i="18"/>
  <c r="AA154" i="19" l="1"/>
  <c r="AB155" i="19"/>
  <c r="AB154" i="19" l="1"/>
  <c r="AA153" i="19"/>
  <c r="D236" i="18"/>
  <c r="R236" i="18" s="1"/>
  <c r="V236" i="18"/>
  <c r="W236" i="18"/>
  <c r="X236" i="18" l="1"/>
  <c r="AB153" i="19"/>
  <c r="AA152" i="19"/>
  <c r="AI235" i="18"/>
  <c r="AB152" i="19" l="1"/>
  <c r="AA151" i="19"/>
  <c r="AB151" i="19" l="1"/>
  <c r="AA150" i="19"/>
  <c r="D235" i="18"/>
  <c r="AB150" i="19" l="1"/>
  <c r="AA149" i="19"/>
  <c r="R235" i="18"/>
  <c r="AI234" i="18"/>
  <c r="W235" i="18"/>
  <c r="V235" i="18"/>
  <c r="X235" i="18" l="1"/>
  <c r="AB149" i="19"/>
  <c r="AA148" i="19"/>
  <c r="AB148" i="19" l="1"/>
  <c r="AA147" i="19"/>
  <c r="D234" i="18"/>
  <c r="R234" i="18" s="1"/>
  <c r="W234" i="18"/>
  <c r="V234" i="18"/>
  <c r="X234" i="18" l="1"/>
  <c r="AA146" i="19"/>
  <c r="AB147" i="19"/>
  <c r="AI233" i="18"/>
  <c r="AA145" i="19" l="1"/>
  <c r="AB146" i="19"/>
  <c r="AA144" i="19" l="1"/>
  <c r="AB145" i="19"/>
  <c r="D233" i="18"/>
  <c r="R233" i="18" s="1"/>
  <c r="V233" i="18"/>
  <c r="W233" i="18"/>
  <c r="X233" i="18" l="1"/>
  <c r="AA143" i="19"/>
  <c r="AB144" i="19"/>
  <c r="AI232" i="18"/>
  <c r="AA142" i="19" l="1"/>
  <c r="AB143" i="19"/>
  <c r="AB142" i="19" l="1"/>
  <c r="AA141" i="19"/>
  <c r="D232" i="18"/>
  <c r="AB141" i="19" l="1"/>
  <c r="AA140" i="19"/>
  <c r="R232" i="18"/>
  <c r="AI231" i="18"/>
  <c r="W232" i="18"/>
  <c r="V232" i="18"/>
  <c r="X232" i="18" l="1"/>
  <c r="AA139" i="19"/>
  <c r="AB140" i="19"/>
  <c r="AB139" i="19" l="1"/>
  <c r="AA138" i="19"/>
  <c r="D231" i="18"/>
  <c r="AB138" i="19" l="1"/>
  <c r="AA137" i="19"/>
  <c r="R231" i="18"/>
  <c r="AI230" i="18"/>
  <c r="W231" i="18"/>
  <c r="V231" i="18"/>
  <c r="X231" i="18" l="1"/>
  <c r="AA136" i="19"/>
  <c r="AB137" i="19"/>
  <c r="AB136" i="19" l="1"/>
  <c r="AA135" i="19"/>
  <c r="D230" i="18"/>
  <c r="AA134" i="19" l="1"/>
  <c r="AB135" i="19"/>
  <c r="R230" i="18"/>
  <c r="AI229" i="18"/>
  <c r="V230" i="18"/>
  <c r="W230" i="18"/>
  <c r="X230" i="18" l="1"/>
  <c r="AA133" i="19"/>
  <c r="AB134" i="19"/>
  <c r="AB133" i="19" l="1"/>
  <c r="AA132" i="19"/>
  <c r="D229" i="18"/>
  <c r="AA131" i="19" l="1"/>
  <c r="AB132" i="19"/>
  <c r="R229" i="18"/>
  <c r="AI228" i="18"/>
  <c r="W229" i="18"/>
  <c r="V229" i="18"/>
  <c r="X229" i="18" l="1"/>
  <c r="AA130" i="19"/>
  <c r="AB131" i="19"/>
  <c r="AB130" i="19" l="1"/>
  <c r="AA129" i="19"/>
  <c r="D228" i="18"/>
  <c r="AA128" i="19" l="1"/>
  <c r="AB129" i="19"/>
  <c r="R228" i="18"/>
  <c r="AI227" i="18"/>
  <c r="V228" i="18"/>
  <c r="W228" i="18"/>
  <c r="X228" i="18" l="1"/>
  <c r="AA127" i="19"/>
  <c r="AB128" i="19"/>
  <c r="AA126" i="19" l="1"/>
  <c r="AB127" i="19"/>
  <c r="D227" i="18"/>
  <c r="R227" i="18" l="1"/>
  <c r="AB126" i="19"/>
  <c r="AA125" i="19"/>
  <c r="AI226" i="18"/>
  <c r="V227" i="18"/>
  <c r="W227" i="18"/>
  <c r="X227" i="18" l="1"/>
  <c r="AA124" i="19"/>
  <c r="AB125" i="19"/>
  <c r="AB124" i="19" l="1"/>
  <c r="AA123" i="19"/>
  <c r="D226" i="18"/>
  <c r="R226" i="18" l="1"/>
  <c r="AB123" i="19"/>
  <c r="AA122" i="19"/>
  <c r="AI225" i="18"/>
  <c r="W226" i="18"/>
  <c r="V226" i="18"/>
  <c r="X226" i="18" l="1"/>
  <c r="AA121" i="19"/>
  <c r="AB122" i="19"/>
  <c r="AA120" i="19" l="1"/>
  <c r="AB121" i="19"/>
  <c r="D225" i="18"/>
  <c r="R225" i="18" l="1"/>
  <c r="AA119" i="19"/>
  <c r="AB120" i="19"/>
  <c r="AI224" i="18"/>
  <c r="V225" i="18"/>
  <c r="W225" i="18"/>
  <c r="X225" i="18" l="1"/>
  <c r="AA118" i="19"/>
  <c r="AB119" i="19"/>
  <c r="AB118" i="19" l="1"/>
  <c r="AA117" i="19"/>
  <c r="D224" i="18"/>
  <c r="AA116" i="19" l="1"/>
  <c r="AB117" i="19"/>
  <c r="R224" i="18"/>
  <c r="AI223" i="18"/>
  <c r="V224" i="18"/>
  <c r="W224" i="18"/>
  <c r="X224" i="18" l="1"/>
  <c r="AB116" i="19"/>
  <c r="AA115" i="19"/>
  <c r="AA114" i="19" l="1"/>
  <c r="AB115" i="19"/>
  <c r="D223" i="18"/>
  <c r="R223" i="18" l="1"/>
  <c r="AA113" i="19"/>
  <c r="AB114" i="19"/>
  <c r="AI222" i="18"/>
  <c r="W223" i="18"/>
  <c r="V223" i="18"/>
  <c r="X223" i="18" l="1"/>
  <c r="AB113" i="19"/>
  <c r="AA112" i="19"/>
  <c r="AA111" i="19" l="1"/>
  <c r="AB112" i="19"/>
  <c r="D222" i="18"/>
  <c r="R222" i="18" s="1"/>
  <c r="V222" i="18"/>
  <c r="W222" i="18"/>
  <c r="X222" i="18" l="1"/>
  <c r="AB111" i="19"/>
  <c r="AA110" i="19"/>
  <c r="AI221" i="18"/>
  <c r="AB110" i="19" l="1"/>
  <c r="AA109" i="19"/>
  <c r="AA108" i="19" l="1"/>
  <c r="AB109" i="19"/>
  <c r="D221" i="18"/>
  <c r="R221" i="18" l="1"/>
  <c r="AB108" i="19"/>
  <c r="AA107" i="19"/>
  <c r="AI220" i="18"/>
  <c r="V221" i="18"/>
  <c r="W221" i="18"/>
  <c r="X221" i="18" l="1"/>
  <c r="AA106" i="19"/>
  <c r="AB107" i="19"/>
  <c r="AB106" i="19" l="1"/>
  <c r="AA105" i="19"/>
  <c r="D220" i="18"/>
  <c r="R220" i="18" s="1"/>
  <c r="W220" i="18"/>
  <c r="V220" i="18"/>
  <c r="X220" i="18" l="1"/>
  <c r="AB105" i="19"/>
  <c r="AA104" i="19"/>
  <c r="AI219" i="18"/>
  <c r="AB104" i="19" l="1"/>
  <c r="AA103" i="19"/>
  <c r="AA102" i="19" l="1"/>
  <c r="AB103" i="19"/>
  <c r="D219" i="18"/>
  <c r="R219" i="18" s="1"/>
  <c r="W219" i="18"/>
  <c r="V219" i="18"/>
  <c r="X219" i="18" l="1"/>
  <c r="AA101" i="19"/>
  <c r="AB102" i="19"/>
  <c r="AI218" i="18"/>
  <c r="AB101" i="19" l="1"/>
  <c r="AA100" i="19"/>
  <c r="AB100" i="19" l="1"/>
  <c r="AA99" i="19"/>
  <c r="D218" i="18"/>
  <c r="R218" i="18" s="1"/>
  <c r="W218" i="18"/>
  <c r="V218" i="18"/>
  <c r="X218" i="18" l="1"/>
  <c r="AA98" i="19"/>
  <c r="AB99" i="19"/>
  <c r="AI217" i="18"/>
  <c r="AB98" i="19" l="1"/>
  <c r="AA97" i="19"/>
  <c r="AB97" i="19" l="1"/>
  <c r="AA96" i="19"/>
  <c r="D217" i="18"/>
  <c r="R217" i="18" s="1"/>
  <c r="V217" i="18"/>
  <c r="W217" i="18"/>
  <c r="X217" i="18" l="1"/>
  <c r="AA95" i="19"/>
  <c r="AB96" i="19"/>
  <c r="AI216" i="18"/>
  <c r="AA94" i="19" l="1"/>
  <c r="AB95" i="19"/>
  <c r="AB94" i="19" l="1"/>
  <c r="AA93" i="19"/>
  <c r="D216" i="18"/>
  <c r="R216" i="18" s="1"/>
  <c r="V216" i="18"/>
  <c r="W216" i="18"/>
  <c r="X216" i="18" l="1"/>
  <c r="AB93" i="19"/>
  <c r="AA92" i="19"/>
  <c r="AI215" i="18"/>
  <c r="AB92" i="19" l="1"/>
  <c r="AA91" i="19"/>
  <c r="AB91" i="19" l="1"/>
  <c r="AA90" i="19"/>
  <c r="D215" i="18"/>
  <c r="R215" i="18" s="1"/>
  <c r="W215" i="18"/>
  <c r="V215" i="18"/>
  <c r="X215" i="18" l="1"/>
  <c r="AA89" i="19"/>
  <c r="AB90" i="19"/>
  <c r="AI214" i="18"/>
  <c r="AB89" i="19" l="1"/>
  <c r="AA88" i="19"/>
  <c r="AA87" i="19" l="1"/>
  <c r="AB88" i="19"/>
  <c r="D214" i="18"/>
  <c r="R214" i="18" l="1"/>
  <c r="AA86" i="19"/>
  <c r="AB87" i="19"/>
  <c r="AI213" i="18"/>
  <c r="V214" i="18"/>
  <c r="W214" i="18"/>
  <c r="X214" i="18" l="1"/>
  <c r="AA85" i="19"/>
  <c r="AB86" i="19"/>
  <c r="AA84" i="19" l="1"/>
  <c r="AB85" i="19"/>
  <c r="D213" i="18"/>
  <c r="R213" i="18" s="1"/>
  <c r="W213" i="18"/>
  <c r="V213" i="18"/>
  <c r="X213" i="18" l="1"/>
  <c r="AA83" i="19"/>
  <c r="AB84" i="19"/>
  <c r="AI212" i="18"/>
  <c r="AA82" i="19" l="1"/>
  <c r="AB83" i="19"/>
  <c r="AB82" i="19" l="1"/>
  <c r="AA81" i="19"/>
  <c r="D212" i="18"/>
  <c r="R212" i="18" s="1"/>
  <c r="W212" i="18"/>
  <c r="V212" i="18"/>
  <c r="X212" i="18" l="1"/>
  <c r="AB81" i="19"/>
  <c r="AA80" i="19"/>
  <c r="AI211" i="18"/>
  <c r="AB80" i="19" l="1"/>
  <c r="AA79" i="19"/>
  <c r="AB79" i="19" l="1"/>
  <c r="AA78" i="19"/>
  <c r="D211" i="18"/>
  <c r="R211" i="18" s="1"/>
  <c r="V211" i="18"/>
  <c r="W211" i="18"/>
  <c r="X211" i="18" l="1"/>
  <c r="AB78" i="19"/>
  <c r="AA77" i="19"/>
  <c r="AI210" i="18"/>
  <c r="AA76" i="19" l="1"/>
  <c r="AB77" i="19"/>
  <c r="AA75" i="19" l="1"/>
  <c r="AB76" i="19"/>
  <c r="D210" i="18"/>
  <c r="R210" i="18" s="1"/>
  <c r="V210" i="18"/>
  <c r="W210" i="18"/>
  <c r="X210" i="18" l="1"/>
  <c r="AA74" i="19"/>
  <c r="AB75" i="19"/>
  <c r="AI209" i="18"/>
  <c r="AA73" i="19" l="1"/>
  <c r="AB74" i="19"/>
  <c r="AA72" i="19" l="1"/>
  <c r="AB73" i="19"/>
  <c r="D209" i="18"/>
  <c r="R209" i="18" l="1"/>
  <c r="AA71" i="19"/>
  <c r="AB72" i="19"/>
  <c r="AI208" i="18"/>
  <c r="W209" i="18"/>
  <c r="V209" i="18"/>
  <c r="X209" i="18" l="1"/>
  <c r="AA70" i="19"/>
  <c r="AB71" i="19"/>
  <c r="AB70" i="19" l="1"/>
  <c r="AA69" i="19"/>
  <c r="D208" i="18"/>
  <c r="R208" i="18" l="1"/>
  <c r="AB69" i="19"/>
  <c r="AA68" i="19"/>
  <c r="AI207" i="18"/>
  <c r="V208" i="18"/>
  <c r="W208" i="18"/>
  <c r="X208" i="18" l="1"/>
  <c r="AA67" i="19"/>
  <c r="AB68" i="19"/>
  <c r="AB67" i="19" l="1"/>
  <c r="AA66" i="19"/>
  <c r="D207" i="18"/>
  <c r="AB66" i="19" l="1"/>
  <c r="AA65" i="19"/>
  <c r="R207" i="18"/>
  <c r="AI206" i="18"/>
  <c r="W207" i="18"/>
  <c r="V207" i="18"/>
  <c r="X207" i="18" l="1"/>
  <c r="AA64" i="19"/>
  <c r="AB65" i="19"/>
  <c r="AB64" i="19" l="1"/>
  <c r="AA63" i="19"/>
  <c r="D206" i="18"/>
  <c r="R206" i="18" l="1"/>
  <c r="AA62" i="19"/>
  <c r="AB63" i="19"/>
  <c r="AI205" i="18"/>
  <c r="W206" i="18"/>
  <c r="V206" i="18"/>
  <c r="X206" i="18" l="1"/>
  <c r="AA61" i="19"/>
  <c r="AB62" i="19"/>
  <c r="AA60" i="19" l="1"/>
  <c r="AB61" i="19"/>
  <c r="D205" i="18"/>
  <c r="R205" i="18" l="1"/>
  <c r="AA59" i="19"/>
  <c r="AB60" i="19"/>
  <c r="AI204" i="18"/>
  <c r="V205" i="18"/>
  <c r="W205" i="18"/>
  <c r="X205" i="18" l="1"/>
  <c r="AA58" i="19"/>
  <c r="AB59" i="19"/>
  <c r="AB58" i="19" l="1"/>
  <c r="AA57" i="19"/>
  <c r="D204" i="18"/>
  <c r="AB57" i="19" l="1"/>
  <c r="AA56" i="19"/>
  <c r="R204" i="18"/>
  <c r="AI203" i="18"/>
  <c r="W204" i="18"/>
  <c r="V204" i="18"/>
  <c r="X204" i="18" l="1"/>
  <c r="AA55" i="19"/>
  <c r="AB56" i="19"/>
  <c r="AB55" i="19" l="1"/>
  <c r="AA54" i="19"/>
  <c r="D203" i="18"/>
  <c r="R203" i="18" s="1"/>
  <c r="V203" i="18"/>
  <c r="W203" i="18"/>
  <c r="X203" i="18" l="1"/>
  <c r="AB54" i="19"/>
  <c r="AA53" i="19"/>
  <c r="AI202" i="18"/>
  <c r="AB53" i="19" l="1"/>
  <c r="AA52" i="19"/>
  <c r="AA51" i="19" l="1"/>
  <c r="AB52" i="19"/>
  <c r="D202" i="18"/>
  <c r="R202" i="18" l="1"/>
  <c r="AB51" i="19"/>
  <c r="AA50" i="19"/>
  <c r="AI201" i="18"/>
  <c r="AK201" i="18"/>
  <c r="V202" i="18"/>
  <c r="W202" i="18"/>
  <c r="X202" i="18" l="1"/>
  <c r="AA49" i="19"/>
  <c r="AB50" i="19"/>
  <c r="AA48" i="19" l="1"/>
  <c r="AB49" i="19"/>
  <c r="D201" i="18"/>
  <c r="R201" i="18" l="1"/>
  <c r="AA47" i="19"/>
  <c r="AB48" i="19"/>
  <c r="AI200" i="18"/>
  <c r="AK200" i="18"/>
  <c r="V201" i="18"/>
  <c r="W201" i="18"/>
  <c r="X201" i="18" l="1"/>
  <c r="AA46" i="19"/>
  <c r="AB47" i="19"/>
  <c r="AB46" i="19" l="1"/>
  <c r="AA45" i="19"/>
  <c r="D200" i="18"/>
  <c r="R200" i="18" l="1"/>
  <c r="AA44" i="19"/>
  <c r="AB45" i="19"/>
  <c r="AI199" i="18"/>
  <c r="AK199" i="18"/>
  <c r="W200" i="18"/>
  <c r="V200" i="18"/>
  <c r="X200" i="18" l="1"/>
  <c r="AB44" i="19"/>
  <c r="AA43" i="19"/>
  <c r="AA42" i="19" l="1"/>
  <c r="AB43" i="19"/>
  <c r="D199" i="18"/>
  <c r="R199" i="18" l="1"/>
  <c r="AA41" i="19"/>
  <c r="AB42" i="19"/>
  <c r="AI198" i="18"/>
  <c r="AK198" i="18"/>
  <c r="V199" i="18"/>
  <c r="W199" i="18"/>
  <c r="X199" i="18" l="1"/>
  <c r="AB41" i="19"/>
  <c r="AA40" i="19"/>
  <c r="AA39" i="19" l="1"/>
  <c r="AB40" i="19"/>
  <c r="D198" i="18"/>
  <c r="R198" i="18" l="1"/>
  <c r="AB39" i="19"/>
  <c r="AA38" i="19"/>
  <c r="AI197" i="18"/>
  <c r="AK197" i="18"/>
  <c r="W198" i="18"/>
  <c r="V198" i="18"/>
  <c r="X198" i="18" l="1"/>
  <c r="AB38" i="19"/>
  <c r="AA37" i="19"/>
  <c r="AA36" i="19" l="1"/>
  <c r="AB37" i="19"/>
  <c r="D197" i="18"/>
  <c r="R197" i="18" l="1"/>
  <c r="AA35" i="19"/>
  <c r="AB36" i="19"/>
  <c r="AI196" i="18"/>
  <c r="AK196" i="18"/>
  <c r="W197" i="18"/>
  <c r="V197" i="18"/>
  <c r="X197" i="18" l="1"/>
  <c r="AA34" i="19"/>
  <c r="AB35" i="19"/>
  <c r="AB34" i="19" l="1"/>
  <c r="AA33" i="19"/>
  <c r="D196" i="18"/>
  <c r="R196" i="18" s="1"/>
  <c r="V196" i="18"/>
  <c r="W196" i="18"/>
  <c r="X196" i="18" l="1"/>
  <c r="AB33" i="19"/>
  <c r="AA32" i="19"/>
  <c r="AI195" i="18"/>
  <c r="AK195" i="18"/>
  <c r="AA31" i="19" l="1"/>
  <c r="AB32" i="19"/>
  <c r="AB31" i="19" l="1"/>
  <c r="AA30" i="19"/>
  <c r="D195" i="18"/>
  <c r="R195" i="18" s="1"/>
  <c r="V195" i="18"/>
  <c r="W195" i="18"/>
  <c r="X195" i="18" l="1"/>
  <c r="AA29" i="19"/>
  <c r="AB30" i="19"/>
  <c r="AI194" i="18"/>
  <c r="AK194" i="18"/>
  <c r="AB29" i="19" l="1"/>
  <c r="AA28" i="19"/>
  <c r="AB28" i="19" l="1"/>
  <c r="AA27" i="19"/>
  <c r="D194" i="18"/>
  <c r="R194" i="18" l="1"/>
  <c r="AA26" i="19"/>
  <c r="AB27" i="19"/>
  <c r="AI193" i="18"/>
  <c r="AK193" i="18"/>
  <c r="W194" i="18"/>
  <c r="V194" i="18"/>
  <c r="X194" i="18" l="1"/>
  <c r="AB26" i="19"/>
  <c r="AA25" i="19"/>
  <c r="AB25" i="19" l="1"/>
  <c r="AA24" i="19"/>
  <c r="D193" i="18"/>
  <c r="AA23" i="19" l="1"/>
  <c r="AB24" i="19"/>
  <c r="R193" i="18"/>
  <c r="AI192" i="18"/>
  <c r="AK192" i="18"/>
  <c r="V193" i="18"/>
  <c r="W193" i="18"/>
  <c r="X193" i="18" l="1"/>
  <c r="AA22" i="19"/>
  <c r="AB23" i="19"/>
  <c r="AA20" i="19" l="1"/>
  <c r="AB22" i="19"/>
  <c r="D192" i="18"/>
  <c r="R192" i="18" s="1"/>
  <c r="W192" i="18"/>
  <c r="V192" i="18"/>
  <c r="X192" i="18" l="1"/>
  <c r="AI191" i="18"/>
  <c r="D191" i="18"/>
  <c r="AK191" i="18"/>
  <c r="R191" i="18" l="1"/>
  <c r="AI190" i="18"/>
  <c r="AK190" i="18"/>
  <c r="V191" i="18"/>
  <c r="W191" i="18"/>
  <c r="X191" i="18" l="1"/>
  <c r="D190" i="18"/>
  <c r="R190" i="18" l="1"/>
  <c r="AI189" i="18"/>
  <c r="AK189" i="18"/>
  <c r="V190" i="18"/>
  <c r="W190" i="18"/>
  <c r="X190" i="18" l="1"/>
  <c r="D189" i="18"/>
  <c r="R189" i="18" l="1"/>
  <c r="AI188" i="18"/>
  <c r="AK188" i="18"/>
  <c r="V189" i="18"/>
  <c r="W189" i="18"/>
  <c r="X189" i="18" l="1"/>
  <c r="D188" i="18"/>
  <c r="R188" i="18" l="1"/>
  <c r="AI187" i="18"/>
  <c r="AK187" i="18"/>
  <c r="W188" i="18"/>
  <c r="V188" i="18"/>
  <c r="X188" i="18" l="1"/>
  <c r="D187" i="18"/>
  <c r="R187" i="18" l="1"/>
  <c r="AI186" i="18"/>
  <c r="AK186" i="18"/>
  <c r="V187" i="18"/>
  <c r="W187" i="18"/>
  <c r="X187" i="18" l="1"/>
  <c r="D186" i="18"/>
  <c r="R186" i="18" l="1"/>
  <c r="AI185" i="18"/>
  <c r="AK185" i="18"/>
  <c r="V186" i="18"/>
  <c r="W186" i="18"/>
  <c r="X186" i="18" l="1"/>
  <c r="D185" i="18"/>
  <c r="R185" i="18" l="1"/>
  <c r="AI184" i="18"/>
  <c r="AK184" i="18"/>
  <c r="V185" i="18"/>
  <c r="W185" i="18"/>
  <c r="X185" i="18" l="1"/>
  <c r="D184" i="18"/>
  <c r="R184" i="18" l="1"/>
  <c r="AI183" i="18"/>
  <c r="AK183" i="18"/>
  <c r="V184" i="18"/>
  <c r="W184" i="18"/>
  <c r="X184" i="18" l="1"/>
  <c r="D183" i="18"/>
  <c r="R183" i="18" l="1"/>
  <c r="AI182" i="18"/>
  <c r="AK182" i="18"/>
  <c r="V183" i="18"/>
  <c r="W183" i="18"/>
  <c r="X183" i="18" l="1"/>
  <c r="D182" i="18"/>
  <c r="R182" i="18" l="1"/>
  <c r="AI181" i="18"/>
  <c r="AK181" i="18"/>
  <c r="V182" i="18"/>
  <c r="W182" i="18"/>
  <c r="X182" i="18" l="1"/>
  <c r="D181" i="18"/>
  <c r="R181" i="18" l="1"/>
  <c r="AI180" i="18"/>
  <c r="AK180" i="18"/>
  <c r="W181" i="18"/>
  <c r="V181" i="18"/>
  <c r="X181" i="18" l="1"/>
  <c r="D180" i="18"/>
  <c r="R180" i="18" l="1"/>
  <c r="AI179" i="18"/>
  <c r="AK179" i="18"/>
  <c r="V180" i="18"/>
  <c r="W180" i="18"/>
  <c r="X180" i="18" l="1"/>
  <c r="D179" i="18"/>
  <c r="R179" i="18" l="1"/>
  <c r="AI178" i="18"/>
  <c r="AK178" i="18"/>
  <c r="V179" i="18"/>
  <c r="W179" i="18"/>
  <c r="X179" i="18" l="1"/>
  <c r="D178" i="18"/>
  <c r="R178" i="18" l="1"/>
  <c r="AI177" i="18"/>
  <c r="AK177" i="18"/>
  <c r="V178" i="18"/>
  <c r="W178" i="18"/>
  <c r="X178" i="18" l="1"/>
  <c r="D177" i="18"/>
  <c r="R177" i="18" l="1"/>
  <c r="AI176" i="18"/>
  <c r="AK176" i="18"/>
  <c r="V177" i="18"/>
  <c r="W177" i="18"/>
  <c r="X177" i="18" l="1"/>
  <c r="D176" i="18"/>
  <c r="R176" i="18" l="1"/>
  <c r="AI175" i="18"/>
  <c r="AK175" i="18"/>
  <c r="V176" i="18"/>
  <c r="W176" i="18"/>
  <c r="X176" i="18" l="1"/>
  <c r="D175" i="18"/>
  <c r="R175" i="18" l="1"/>
  <c r="AI174" i="18"/>
  <c r="AK174" i="18"/>
  <c r="V175" i="18"/>
  <c r="W175" i="18"/>
  <c r="X175" i="18" l="1"/>
  <c r="D174" i="18"/>
  <c r="R174" i="18" l="1"/>
  <c r="AI173" i="18"/>
  <c r="AK173" i="18"/>
  <c r="V174" i="18"/>
  <c r="W174" i="18"/>
  <c r="X174" i="18" l="1"/>
  <c r="D173" i="18"/>
  <c r="R173" i="18" l="1"/>
  <c r="AI172" i="18"/>
  <c r="AK172" i="18"/>
  <c r="V173" i="18"/>
  <c r="W173" i="18"/>
  <c r="X173" i="18" l="1"/>
  <c r="D172" i="18"/>
  <c r="R172" i="18" l="1"/>
  <c r="AI171" i="18"/>
  <c r="AK171" i="18"/>
  <c r="V172" i="18"/>
  <c r="W172" i="18"/>
  <c r="X172" i="18" l="1"/>
  <c r="D171" i="18"/>
  <c r="R171" i="18" l="1"/>
  <c r="AI170" i="18"/>
  <c r="AK170" i="18"/>
  <c r="V171" i="18"/>
  <c r="W171" i="18"/>
  <c r="X171" i="18" l="1"/>
  <c r="D170" i="18"/>
  <c r="R170" i="18" l="1"/>
  <c r="AI169" i="18"/>
  <c r="AK169" i="18"/>
  <c r="V170" i="18"/>
  <c r="W170" i="18"/>
  <c r="X170" i="18" l="1"/>
  <c r="D169" i="18"/>
  <c r="R169" i="18" l="1"/>
  <c r="AI168" i="18"/>
  <c r="AK168" i="18"/>
  <c r="V169" i="18"/>
  <c r="W169" i="18"/>
  <c r="X169" i="18" l="1"/>
  <c r="D168" i="18"/>
  <c r="R168" i="18" l="1"/>
  <c r="AI167" i="18"/>
  <c r="AK167" i="18"/>
  <c r="V168" i="18"/>
  <c r="W168" i="18"/>
  <c r="X168" i="18" l="1"/>
  <c r="D167" i="18"/>
  <c r="R167" i="18" l="1"/>
  <c r="AI166" i="18"/>
  <c r="AK166" i="18"/>
  <c r="V167" i="18"/>
  <c r="W167" i="18"/>
  <c r="X167" i="18" l="1"/>
  <c r="D166" i="18"/>
  <c r="R166" i="18" l="1"/>
  <c r="AI165" i="18"/>
  <c r="AK165" i="18"/>
  <c r="V166" i="18"/>
  <c r="W166" i="18"/>
  <c r="X166" i="18" l="1"/>
  <c r="D165" i="18"/>
  <c r="R165" i="18" l="1"/>
  <c r="AI164" i="18"/>
  <c r="AK164" i="18"/>
  <c r="V165" i="18"/>
  <c r="W165" i="18"/>
  <c r="X165" i="18" l="1"/>
  <c r="D164" i="18"/>
  <c r="R164" i="18" l="1"/>
  <c r="AI163" i="18"/>
  <c r="AK163" i="18"/>
  <c r="V164" i="18"/>
  <c r="W164" i="18"/>
  <c r="X164" i="18" l="1"/>
  <c r="D163" i="18"/>
  <c r="R163" i="18" s="1"/>
  <c r="V163" i="18"/>
  <c r="W163" i="18"/>
  <c r="X163" i="18" l="1"/>
  <c r="AI162" i="18"/>
  <c r="D162" i="18"/>
  <c r="R162" i="18" s="1"/>
  <c r="AK162" i="18"/>
  <c r="W162" i="18"/>
  <c r="V162" i="18"/>
  <c r="X162" i="18" l="1"/>
  <c r="AI161" i="18"/>
  <c r="D161" i="18"/>
  <c r="AK161" i="18"/>
  <c r="R161" i="18" l="1"/>
  <c r="AI160" i="18"/>
  <c r="AK160" i="18"/>
  <c r="V161" i="18"/>
  <c r="W161" i="18"/>
  <c r="X161" i="18" l="1"/>
  <c r="D160" i="18"/>
  <c r="R160" i="18" l="1"/>
  <c r="AI159" i="18"/>
  <c r="AK159" i="18"/>
  <c r="V160" i="18"/>
  <c r="W160" i="18"/>
  <c r="X160" i="18" l="1"/>
  <c r="D159" i="18"/>
  <c r="R159" i="18" l="1"/>
  <c r="AI158" i="18"/>
  <c r="AK158" i="18"/>
  <c r="W159" i="18"/>
  <c r="V159" i="18"/>
  <c r="X159" i="18" l="1"/>
  <c r="D158" i="18"/>
  <c r="R158" i="18" l="1"/>
  <c r="AI157" i="18"/>
  <c r="AK157" i="18"/>
  <c r="V158" i="18"/>
  <c r="W158" i="18"/>
  <c r="X158" i="18" l="1"/>
  <c r="D157" i="18"/>
  <c r="R157" i="18" l="1"/>
  <c r="AI156" i="18"/>
  <c r="AK156" i="18"/>
  <c r="V157" i="18"/>
  <c r="W157" i="18"/>
  <c r="X157" i="18" l="1"/>
  <c r="D156" i="18"/>
  <c r="R156" i="18" l="1"/>
  <c r="AI155" i="18"/>
  <c r="AK155" i="18"/>
  <c r="W156" i="18"/>
  <c r="V156" i="18"/>
  <c r="X156" i="18" l="1"/>
  <c r="D155" i="18"/>
  <c r="R155" i="18" l="1"/>
  <c r="AI154" i="18"/>
  <c r="AK154" i="18"/>
  <c r="V155" i="18"/>
  <c r="W155" i="18"/>
  <c r="X155" i="18" l="1"/>
  <c r="D154" i="18"/>
  <c r="R154" i="18" l="1"/>
  <c r="AI153" i="18"/>
  <c r="AK153" i="18"/>
  <c r="W154" i="18"/>
  <c r="V154" i="18"/>
  <c r="X154" i="18" l="1"/>
  <c r="D153" i="18"/>
  <c r="R153" i="18" l="1"/>
  <c r="AI152" i="18"/>
  <c r="AK152" i="18"/>
  <c r="W153" i="18"/>
  <c r="V153" i="18"/>
  <c r="X153" i="18" l="1"/>
  <c r="D152" i="18"/>
  <c r="R152" i="18" l="1"/>
  <c r="AI151" i="18"/>
  <c r="AK151" i="18"/>
  <c r="W152" i="18"/>
  <c r="V152" i="18"/>
  <c r="X152" i="18" l="1"/>
  <c r="D151" i="18"/>
  <c r="R151" i="18" l="1"/>
  <c r="AI150" i="18"/>
  <c r="AK150" i="18"/>
  <c r="W151" i="18"/>
  <c r="V151" i="18"/>
  <c r="X151" i="18" l="1"/>
  <c r="D150" i="18"/>
  <c r="R150" i="18" l="1"/>
  <c r="AI149" i="18"/>
  <c r="AK149" i="18"/>
  <c r="W150" i="18"/>
  <c r="V150" i="18"/>
  <c r="X150" i="18" l="1"/>
  <c r="D149" i="18"/>
  <c r="R149" i="18" l="1"/>
  <c r="AI148" i="18"/>
  <c r="AK148" i="18"/>
  <c r="V149" i="18"/>
  <c r="W149" i="18"/>
  <c r="X149" i="18" l="1"/>
  <c r="D148" i="18"/>
  <c r="R148" i="18" l="1"/>
  <c r="AI147" i="18"/>
  <c r="AK147" i="18"/>
  <c r="W148" i="18"/>
  <c r="V148" i="18"/>
  <c r="X148" i="18" l="1"/>
  <c r="D147" i="18"/>
  <c r="R147" i="18" l="1"/>
  <c r="AI146" i="18"/>
  <c r="AK146" i="18"/>
  <c r="W147" i="18"/>
  <c r="V147" i="18"/>
  <c r="X147" i="18" l="1"/>
  <c r="D146" i="18"/>
  <c r="R146" i="18" l="1"/>
  <c r="AI145" i="18"/>
  <c r="AK145" i="18"/>
  <c r="W146" i="18"/>
  <c r="V146" i="18"/>
  <c r="X146" i="18" l="1"/>
  <c r="D145" i="18"/>
  <c r="R145" i="18" l="1"/>
  <c r="AI144" i="18"/>
  <c r="AK144" i="18"/>
  <c r="V145" i="18"/>
  <c r="W145" i="18"/>
  <c r="X145" i="18" l="1"/>
  <c r="D144" i="18"/>
  <c r="R144" i="18" l="1"/>
  <c r="AI143" i="18"/>
  <c r="AK143" i="18"/>
  <c r="V144" i="18"/>
  <c r="W144" i="18"/>
  <c r="X144" i="18" l="1"/>
  <c r="D143" i="18"/>
  <c r="R143" i="18" l="1"/>
  <c r="AI142" i="18"/>
  <c r="AK142" i="18"/>
  <c r="V143" i="18"/>
  <c r="W143" i="18"/>
  <c r="X143" i="18" l="1"/>
  <c r="D142" i="18"/>
  <c r="R142" i="18" s="1"/>
  <c r="W142" i="18"/>
  <c r="V142" i="18"/>
  <c r="X142" i="18" l="1"/>
  <c r="AI141" i="18"/>
  <c r="D141" i="18"/>
  <c r="AK141" i="18"/>
  <c r="R141" i="18" l="1"/>
  <c r="AI140" i="18"/>
  <c r="AK140" i="18"/>
  <c r="V141" i="18"/>
  <c r="W141" i="18"/>
  <c r="X141" i="18" l="1"/>
  <c r="D140" i="18"/>
  <c r="R140" i="18" l="1"/>
  <c r="AI139" i="18"/>
  <c r="AK139" i="18"/>
  <c r="V140" i="18"/>
  <c r="W140" i="18"/>
  <c r="X140" i="18" l="1"/>
  <c r="D139" i="18"/>
  <c r="R139" i="18" l="1"/>
  <c r="AI138" i="18"/>
  <c r="AK138" i="18"/>
  <c r="V139" i="18"/>
  <c r="W139" i="18"/>
  <c r="X139" i="18" l="1"/>
  <c r="D138" i="18"/>
  <c r="R138" i="18" l="1"/>
  <c r="AI137" i="18"/>
  <c r="AK137" i="18"/>
  <c r="V138" i="18"/>
  <c r="W138" i="18"/>
  <c r="X138" i="18" l="1"/>
  <c r="D137" i="18"/>
  <c r="R137" i="18" l="1"/>
  <c r="AI136" i="18"/>
  <c r="AK136" i="18"/>
  <c r="V137" i="18"/>
  <c r="W137" i="18"/>
  <c r="X137" i="18" l="1"/>
  <c r="D136" i="18"/>
  <c r="R136" i="18" l="1"/>
  <c r="AI135" i="18"/>
  <c r="AK135" i="18"/>
  <c r="V136" i="18"/>
  <c r="W136" i="18"/>
  <c r="X136" i="18" l="1"/>
  <c r="D135" i="18"/>
  <c r="R135" i="18" l="1"/>
  <c r="AI134" i="18"/>
  <c r="AK134" i="18"/>
  <c r="W135" i="18"/>
  <c r="V135" i="18"/>
  <c r="X135" i="18" l="1"/>
  <c r="D134" i="18"/>
  <c r="R134" i="18" l="1"/>
  <c r="AI133" i="18"/>
  <c r="AK133" i="18"/>
  <c r="V134" i="18"/>
  <c r="W134" i="18"/>
  <c r="X134" i="18" l="1"/>
  <c r="D133" i="18"/>
  <c r="R133" i="18" l="1"/>
  <c r="AI132" i="18"/>
  <c r="AK132" i="18"/>
  <c r="V133" i="18"/>
  <c r="W133" i="18"/>
  <c r="X133" i="18" l="1"/>
  <c r="D132" i="18"/>
  <c r="R132" i="18" l="1"/>
  <c r="AI131" i="18"/>
  <c r="AK131" i="18"/>
  <c r="V132" i="18"/>
  <c r="W132" i="18"/>
  <c r="X132" i="18" l="1"/>
  <c r="D131" i="18"/>
  <c r="R131" i="18" l="1"/>
  <c r="AI130" i="18"/>
  <c r="AK130" i="18"/>
  <c r="V131" i="18"/>
  <c r="W131" i="18"/>
  <c r="X131" i="18" l="1"/>
  <c r="D130" i="18"/>
  <c r="R130" i="18" l="1"/>
  <c r="AI129" i="18"/>
  <c r="AK129" i="18"/>
  <c r="V130" i="18"/>
  <c r="W130" i="18"/>
  <c r="X130" i="18" l="1"/>
  <c r="D129" i="18"/>
  <c r="R129" i="18" l="1"/>
  <c r="AI128" i="18"/>
  <c r="AK128" i="18"/>
  <c r="V129" i="18"/>
  <c r="W129" i="18"/>
  <c r="X129" i="18" l="1"/>
  <c r="D128" i="18"/>
  <c r="R128" i="18" l="1"/>
  <c r="AI127" i="18"/>
  <c r="AK127" i="18"/>
  <c r="V128" i="18"/>
  <c r="W128" i="18"/>
  <c r="X128" i="18" l="1"/>
  <c r="D127" i="18"/>
  <c r="R127" i="18" l="1"/>
  <c r="AI126" i="18"/>
  <c r="AK126" i="18"/>
  <c r="V127" i="18"/>
  <c r="W127" i="18"/>
  <c r="X127" i="18" l="1"/>
  <c r="D126" i="18"/>
  <c r="R126" i="18" l="1"/>
  <c r="AI125" i="18"/>
  <c r="AK125" i="18"/>
  <c r="V126" i="18"/>
  <c r="W126" i="18"/>
  <c r="X126" i="18" l="1"/>
  <c r="D125" i="18"/>
  <c r="R125" i="18" l="1"/>
  <c r="AI124" i="18"/>
  <c r="AK124" i="18"/>
  <c r="W125" i="18"/>
  <c r="V125" i="18"/>
  <c r="X125" i="18" l="1"/>
  <c r="D124" i="18"/>
  <c r="R124" i="18" l="1"/>
  <c r="AI123" i="18"/>
  <c r="AK123" i="18"/>
  <c r="V124" i="18"/>
  <c r="W124" i="18"/>
  <c r="X124" i="18" l="1"/>
  <c r="D123" i="18"/>
  <c r="R123" i="18" l="1"/>
  <c r="AI122" i="18"/>
  <c r="AK122" i="18"/>
  <c r="V123" i="18"/>
  <c r="W123" i="18"/>
  <c r="X123" i="18" l="1"/>
  <c r="D122" i="18"/>
  <c r="R122" i="18" l="1"/>
  <c r="AI121" i="18"/>
  <c r="AK121" i="18"/>
  <c r="V122" i="18"/>
  <c r="W122" i="18"/>
  <c r="X122" i="18" l="1"/>
  <c r="D121" i="18"/>
  <c r="R121" i="18" l="1"/>
  <c r="AI120" i="18"/>
  <c r="AK120" i="18"/>
  <c r="W121" i="18"/>
  <c r="V121" i="18"/>
  <c r="X121" i="18" l="1"/>
  <c r="D120" i="18"/>
  <c r="R120" i="18" l="1"/>
  <c r="AI119" i="18"/>
  <c r="AK119" i="18"/>
  <c r="V120" i="18"/>
  <c r="W120" i="18"/>
  <c r="X120" i="18" l="1"/>
  <c r="D119" i="18"/>
  <c r="R119" i="18" l="1"/>
  <c r="AI118" i="18"/>
  <c r="AK118" i="18"/>
  <c r="V119" i="18"/>
  <c r="W119" i="18"/>
  <c r="X119" i="18" l="1"/>
  <c r="D118" i="18"/>
  <c r="R118" i="18" l="1"/>
  <c r="AI117" i="18"/>
  <c r="AK117" i="18"/>
  <c r="V118" i="18"/>
  <c r="W118" i="18"/>
  <c r="X118" i="18" l="1"/>
  <c r="D117" i="18"/>
  <c r="R117" i="18" l="1"/>
  <c r="AI116" i="18"/>
  <c r="AK116" i="18"/>
  <c r="V117" i="18"/>
  <c r="W117" i="18"/>
  <c r="X117" i="18" l="1"/>
  <c r="D116" i="18"/>
  <c r="R116" i="18" l="1"/>
  <c r="AI115" i="18"/>
  <c r="AK115" i="18"/>
  <c r="V116" i="18"/>
  <c r="W116" i="18"/>
  <c r="X116" i="18" l="1"/>
  <c r="D115" i="18"/>
  <c r="R115" i="18" l="1"/>
  <c r="AI114" i="18"/>
  <c r="AK114" i="18"/>
  <c r="V115" i="18"/>
  <c r="W115" i="18"/>
  <c r="X115" i="18" l="1"/>
  <c r="D114" i="18"/>
  <c r="R114" i="18" l="1"/>
  <c r="AI113" i="18"/>
  <c r="AK113" i="18"/>
  <c r="W114" i="18"/>
  <c r="V114" i="18"/>
  <c r="X114" i="18" l="1"/>
  <c r="D113" i="18"/>
  <c r="R113" i="18" l="1"/>
  <c r="AI112" i="18"/>
  <c r="AK112" i="18"/>
  <c r="V113" i="18"/>
  <c r="W113" i="18"/>
  <c r="X113" i="18" l="1"/>
  <c r="D112" i="18"/>
  <c r="R112" i="18" s="1"/>
  <c r="W112" i="18"/>
  <c r="V112" i="18"/>
  <c r="X112" i="18" l="1"/>
  <c r="AI111" i="18"/>
  <c r="D111" i="18"/>
  <c r="AK111" i="18"/>
  <c r="R111" i="18" l="1"/>
  <c r="AI110" i="18"/>
  <c r="AK110" i="18"/>
  <c r="V111" i="18"/>
  <c r="W111" i="18"/>
  <c r="X111" i="18" l="1"/>
  <c r="D110" i="18"/>
  <c r="R110" i="18" s="1"/>
  <c r="W110" i="18"/>
  <c r="V110" i="18"/>
  <c r="X110" i="18" l="1"/>
  <c r="AI109" i="18"/>
  <c r="D109" i="18"/>
  <c r="AK109" i="18"/>
  <c r="R109" i="18" l="1"/>
  <c r="AI108" i="18"/>
  <c r="AK108" i="18"/>
  <c r="V109" i="18"/>
  <c r="W109" i="18"/>
  <c r="X109" i="18" l="1"/>
  <c r="D108" i="18"/>
  <c r="R108" i="18" l="1"/>
  <c r="AI107" i="18"/>
  <c r="AK107" i="18"/>
  <c r="W108" i="18"/>
  <c r="V108" i="18"/>
  <c r="X108" i="18" l="1"/>
  <c r="D107" i="18"/>
  <c r="R107" i="18" l="1"/>
  <c r="AI106" i="18"/>
  <c r="AK106" i="18"/>
  <c r="W107" i="18"/>
  <c r="V107" i="18"/>
  <c r="X107" i="18" l="1"/>
  <c r="D106" i="18"/>
  <c r="R106" i="18" l="1"/>
  <c r="AI105" i="18"/>
  <c r="AK105" i="18"/>
  <c r="W106" i="18"/>
  <c r="V106" i="18"/>
  <c r="X106" i="18" l="1"/>
  <c r="D105" i="18"/>
  <c r="R105" i="18" l="1"/>
  <c r="AI104" i="18"/>
  <c r="AK104" i="18"/>
  <c r="W105" i="18"/>
  <c r="V105" i="18"/>
  <c r="X105" i="18" l="1"/>
  <c r="D104" i="18"/>
  <c r="R104" i="18" l="1"/>
  <c r="AI103" i="18"/>
  <c r="AK103" i="18"/>
  <c r="W104" i="18"/>
  <c r="V104" i="18"/>
  <c r="X104" i="18" l="1"/>
  <c r="D103" i="18"/>
  <c r="R103" i="18" l="1"/>
  <c r="AI102" i="18"/>
  <c r="AK102" i="18"/>
  <c r="W103" i="18"/>
  <c r="V103" i="18"/>
  <c r="X103" i="18" l="1"/>
  <c r="D102" i="18"/>
  <c r="R102" i="18" l="1"/>
  <c r="AI101" i="18"/>
  <c r="AK101" i="18"/>
  <c r="W102" i="18"/>
  <c r="V102" i="18"/>
  <c r="X102" i="18" l="1"/>
  <c r="D101" i="18"/>
  <c r="R101" i="18" l="1"/>
  <c r="AI100" i="18"/>
  <c r="AK100" i="18"/>
  <c r="W101" i="18"/>
  <c r="V101" i="18"/>
  <c r="X101" i="18" l="1"/>
  <c r="D100" i="18"/>
  <c r="R100" i="18" l="1"/>
  <c r="AI99" i="18"/>
  <c r="AK99" i="18"/>
  <c r="V100" i="18"/>
  <c r="W100" i="18"/>
  <c r="X100" i="18" l="1"/>
  <c r="D99" i="18"/>
  <c r="R99" i="18" l="1"/>
  <c r="AI98" i="18"/>
  <c r="AK98" i="18"/>
  <c r="W99" i="18"/>
  <c r="V99" i="18"/>
  <c r="X99" i="18" l="1"/>
  <c r="D98" i="18"/>
  <c r="R98" i="18" l="1"/>
  <c r="AI97" i="18"/>
  <c r="AK97" i="18"/>
  <c r="W98" i="18"/>
  <c r="V98" i="18"/>
  <c r="X98" i="18" l="1"/>
  <c r="D97" i="18"/>
  <c r="R97" i="18" l="1"/>
  <c r="AI96" i="18"/>
  <c r="AK96" i="18"/>
  <c r="W97" i="18"/>
  <c r="V97" i="18"/>
  <c r="X97" i="18" l="1"/>
  <c r="D96" i="18"/>
  <c r="R96" i="18" l="1"/>
  <c r="AI95" i="18"/>
  <c r="AK95" i="18"/>
  <c r="W96" i="18"/>
  <c r="V96" i="18"/>
  <c r="X96" i="18" l="1"/>
  <c r="D95" i="18"/>
  <c r="R95" i="18" l="1"/>
  <c r="AI94" i="18"/>
  <c r="AK94" i="18"/>
  <c r="W95" i="18"/>
  <c r="V95" i="18"/>
  <c r="X95" i="18" l="1"/>
  <c r="D94" i="18"/>
  <c r="R94" i="18" l="1"/>
  <c r="AI93" i="18"/>
  <c r="AK93" i="18"/>
  <c r="W94" i="18"/>
  <c r="V94" i="18"/>
  <c r="X94" i="18" l="1"/>
  <c r="D93" i="18"/>
  <c r="R93" i="18" l="1"/>
  <c r="AI92" i="18"/>
  <c r="AK92" i="18"/>
  <c r="W93" i="18"/>
  <c r="V93" i="18"/>
  <c r="X93" i="18" l="1"/>
  <c r="D92" i="18"/>
  <c r="R92" i="18" l="1"/>
  <c r="AI91" i="18"/>
  <c r="AK91" i="18"/>
  <c r="W92" i="18"/>
  <c r="V92" i="18"/>
  <c r="X92" i="18" l="1"/>
  <c r="D91" i="18"/>
  <c r="R91" i="18" l="1"/>
  <c r="AI90" i="18"/>
  <c r="AK90" i="18"/>
  <c r="V91" i="18"/>
  <c r="W91" i="18"/>
  <c r="X91" i="18" l="1"/>
  <c r="D90" i="18"/>
  <c r="R90" i="18" l="1"/>
  <c r="AI89" i="18"/>
  <c r="AK89" i="18"/>
  <c r="V90" i="18"/>
  <c r="W90" i="18"/>
  <c r="X90" i="18" l="1"/>
  <c r="D89" i="18"/>
  <c r="R89" i="18" l="1"/>
  <c r="AI88" i="18"/>
  <c r="AK88" i="18"/>
  <c r="V89" i="18"/>
  <c r="W89" i="18"/>
  <c r="X89" i="18" l="1"/>
  <c r="D88" i="18"/>
  <c r="R88" i="18" l="1"/>
  <c r="AI87" i="18"/>
  <c r="AK87" i="18"/>
  <c r="V88" i="18"/>
  <c r="W88" i="18"/>
  <c r="X88" i="18" l="1"/>
  <c r="D87" i="18"/>
  <c r="R87" i="18" s="1"/>
  <c r="W87" i="18"/>
  <c r="V87" i="18"/>
  <c r="X87" i="18" l="1"/>
  <c r="AI86" i="18"/>
  <c r="D86" i="18"/>
  <c r="AK86" i="18"/>
  <c r="R86" i="18" l="1"/>
  <c r="AI85" i="18"/>
  <c r="AK85" i="18"/>
  <c r="V86" i="18"/>
  <c r="W86" i="18"/>
  <c r="X86" i="18" l="1"/>
  <c r="D85" i="18"/>
  <c r="R85" i="18" l="1"/>
  <c r="AI84" i="18"/>
  <c r="AK84" i="18"/>
  <c r="W85" i="18"/>
  <c r="V85" i="18"/>
  <c r="X85" i="18" l="1"/>
  <c r="D84" i="18"/>
  <c r="R84" i="18" l="1"/>
  <c r="AI83" i="18"/>
  <c r="AK83" i="18"/>
  <c r="W84" i="18"/>
  <c r="V84" i="18"/>
  <c r="X84" i="18" l="1"/>
  <c r="D83" i="18"/>
  <c r="R83" i="18" l="1"/>
  <c r="AI82" i="18"/>
  <c r="AK82" i="18"/>
  <c r="V83" i="18"/>
  <c r="W83" i="18"/>
  <c r="X83" i="18" l="1"/>
  <c r="D82" i="18"/>
  <c r="R82" i="18" l="1"/>
  <c r="AI81" i="18"/>
  <c r="AK81" i="18"/>
  <c r="W82" i="18"/>
  <c r="V82" i="18"/>
  <c r="X82" i="18" l="1"/>
  <c r="D81" i="18"/>
  <c r="R81" i="18" l="1"/>
  <c r="AI80" i="18"/>
  <c r="AK80" i="18"/>
  <c r="W81" i="18"/>
  <c r="V81" i="18"/>
  <c r="X81" i="18" l="1"/>
  <c r="D80" i="18"/>
  <c r="R80" i="18" l="1"/>
  <c r="AI79" i="18"/>
  <c r="AK79" i="18"/>
  <c r="W80" i="18"/>
  <c r="V80" i="18"/>
  <c r="X80" i="18" l="1"/>
  <c r="D79" i="18"/>
  <c r="R79" i="18" l="1"/>
  <c r="AI78" i="18"/>
  <c r="AK78" i="18"/>
  <c r="V79" i="18"/>
  <c r="W79" i="18"/>
  <c r="X79" i="18" l="1"/>
  <c r="D78" i="18"/>
  <c r="R78" i="18" l="1"/>
  <c r="AI77" i="18"/>
  <c r="AK77" i="18"/>
  <c r="V78" i="18"/>
  <c r="W78" i="18"/>
  <c r="X78" i="18" l="1"/>
  <c r="D77" i="18"/>
  <c r="R77" i="18" s="1"/>
  <c r="W77" i="18"/>
  <c r="V77" i="18"/>
  <c r="X77" i="18" l="1"/>
  <c r="AI76" i="18"/>
  <c r="D76" i="18"/>
  <c r="AK76" i="18"/>
  <c r="R76" i="18" l="1"/>
  <c r="AI75" i="18"/>
  <c r="AK75" i="18"/>
  <c r="W76" i="18"/>
  <c r="V76" i="18"/>
  <c r="X76" i="18" l="1"/>
  <c r="D75" i="18"/>
  <c r="R75" i="18" l="1"/>
  <c r="AI74" i="18"/>
  <c r="AK74" i="18"/>
  <c r="V75" i="18"/>
  <c r="W75" i="18"/>
  <c r="X75" i="18" l="1"/>
  <c r="D74" i="18"/>
  <c r="R74" i="18" s="1"/>
  <c r="V74" i="18"/>
  <c r="W74" i="18"/>
  <c r="X74" i="18" l="1"/>
  <c r="AI73" i="18"/>
  <c r="D73" i="18"/>
  <c r="AK73" i="18"/>
  <c r="R73" i="18" l="1"/>
  <c r="AI72" i="18"/>
  <c r="AK72" i="18"/>
  <c r="W73" i="18"/>
  <c r="V73" i="18"/>
  <c r="X73" i="18" l="1"/>
  <c r="D72" i="18"/>
  <c r="R72" i="18" l="1"/>
  <c r="AI71" i="18"/>
  <c r="AK71" i="18"/>
  <c r="V72" i="18"/>
  <c r="W72" i="18"/>
  <c r="X72" i="18" l="1"/>
  <c r="D71" i="18"/>
  <c r="R71" i="18" l="1"/>
  <c r="AI70" i="18"/>
  <c r="AK70" i="18"/>
  <c r="W71" i="18"/>
  <c r="V71" i="18"/>
  <c r="X71" i="18" l="1"/>
  <c r="D70" i="18"/>
  <c r="R70" i="18" l="1"/>
  <c r="AI69" i="18"/>
  <c r="AK69" i="18"/>
  <c r="V70" i="18"/>
  <c r="W70" i="18"/>
  <c r="X70" i="18" l="1"/>
  <c r="D69" i="18"/>
  <c r="R69" i="18" l="1"/>
  <c r="AI68" i="18"/>
  <c r="AK68" i="18"/>
  <c r="V69" i="18"/>
  <c r="W69" i="18"/>
  <c r="X69" i="18" l="1"/>
  <c r="D68" i="18"/>
  <c r="R68" i="18" l="1"/>
  <c r="AI67" i="18"/>
  <c r="AK67" i="18"/>
  <c r="V68" i="18"/>
  <c r="W68" i="18"/>
  <c r="X68" i="18" l="1"/>
  <c r="D67" i="18"/>
  <c r="R67" i="18" l="1"/>
  <c r="AI66" i="18"/>
  <c r="AK66" i="18"/>
  <c r="V67" i="18"/>
  <c r="W67" i="18"/>
  <c r="X67" i="18" l="1"/>
  <c r="D66" i="18"/>
  <c r="R66" i="18" l="1"/>
  <c r="AI65" i="18"/>
  <c r="AK65" i="18"/>
  <c r="W66" i="18"/>
  <c r="V66" i="18"/>
  <c r="X66" i="18" l="1"/>
  <c r="D65" i="18"/>
  <c r="R65" i="18" l="1"/>
  <c r="AI64" i="18"/>
  <c r="AK64" i="18"/>
  <c r="W65" i="18"/>
  <c r="V65" i="18"/>
  <c r="X65" i="18" l="1"/>
  <c r="D64" i="18"/>
  <c r="R64" i="18" l="1"/>
  <c r="AI63" i="18"/>
  <c r="AK63" i="18"/>
  <c r="W64" i="18"/>
  <c r="V64" i="18"/>
  <c r="X64" i="18" l="1"/>
  <c r="D63" i="18"/>
  <c r="R63" i="18" l="1"/>
  <c r="AI62" i="18"/>
  <c r="AK62" i="18"/>
  <c r="V63" i="18"/>
  <c r="W63" i="18"/>
  <c r="X63" i="18" l="1"/>
  <c r="D62" i="18"/>
  <c r="R62" i="18" l="1"/>
  <c r="AI61" i="18"/>
  <c r="AK61" i="18"/>
  <c r="V62" i="18"/>
  <c r="W62" i="18"/>
  <c r="X62" i="18" l="1"/>
  <c r="D61" i="18"/>
  <c r="R61" i="18" l="1"/>
  <c r="AI60" i="18"/>
  <c r="AK60" i="18"/>
  <c r="V61" i="18"/>
  <c r="W61" i="18"/>
  <c r="X61" i="18" l="1"/>
  <c r="D60" i="18"/>
  <c r="R60" i="18" l="1"/>
  <c r="AI59" i="18"/>
  <c r="AK59" i="18"/>
  <c r="V60" i="18"/>
  <c r="W60" i="18"/>
  <c r="X60" i="18" l="1"/>
  <c r="D59" i="18"/>
  <c r="R59" i="18" s="1"/>
  <c r="V59" i="18"/>
  <c r="W59" i="18"/>
  <c r="X59" i="18" l="1"/>
  <c r="AI58" i="18"/>
  <c r="D58" i="18"/>
  <c r="AK58" i="18"/>
  <c r="R58" i="18" l="1"/>
  <c r="AI57" i="18"/>
  <c r="AK57" i="18"/>
  <c r="V58" i="18"/>
  <c r="W58" i="18"/>
  <c r="X58" i="18" l="1"/>
  <c r="D57" i="18"/>
  <c r="R57" i="18" l="1"/>
  <c r="AI56" i="18"/>
  <c r="AK56" i="18"/>
  <c r="V57" i="18"/>
  <c r="W57" i="18"/>
  <c r="X57" i="18" l="1"/>
  <c r="D56" i="18"/>
  <c r="R56" i="18" l="1"/>
  <c r="AI55" i="18"/>
  <c r="AK55" i="18"/>
  <c r="V56" i="18"/>
  <c r="W56" i="18"/>
  <c r="X56" i="18" l="1"/>
  <c r="D55" i="18"/>
  <c r="R55" i="18" l="1"/>
  <c r="AI54" i="18"/>
  <c r="AK54" i="18"/>
  <c r="V55" i="18"/>
  <c r="W55" i="18"/>
  <c r="X55" i="18" l="1"/>
  <c r="D54" i="18"/>
  <c r="R54" i="18" l="1"/>
  <c r="AI53" i="18"/>
  <c r="AK53" i="18"/>
  <c r="V54" i="18"/>
  <c r="W54" i="18"/>
  <c r="X54" i="18" l="1"/>
  <c r="D53" i="18"/>
  <c r="R53" i="18" l="1"/>
  <c r="AI52" i="18"/>
  <c r="AK52" i="18"/>
  <c r="V53" i="18"/>
  <c r="W53" i="18"/>
  <c r="X53" i="18" l="1"/>
  <c r="D52" i="18"/>
  <c r="R52" i="18" l="1"/>
  <c r="AI51" i="18"/>
  <c r="AK51" i="18"/>
  <c r="W52" i="18"/>
  <c r="V52" i="18"/>
  <c r="X52" i="18" l="1"/>
  <c r="D51" i="18"/>
  <c r="R51" i="18" l="1"/>
  <c r="AI50" i="18"/>
  <c r="AK50" i="18"/>
  <c r="V51" i="18"/>
  <c r="W51" i="18"/>
  <c r="X51" i="18" l="1"/>
  <c r="D50" i="18"/>
  <c r="R50" i="18" l="1"/>
  <c r="AI49" i="18"/>
  <c r="AK49" i="18"/>
  <c r="V50" i="18"/>
  <c r="W50" i="18"/>
  <c r="X50" i="18" l="1"/>
  <c r="D49" i="18"/>
  <c r="R49" i="18" l="1"/>
  <c r="AI48" i="18"/>
  <c r="AK48" i="18"/>
  <c r="V49" i="18"/>
  <c r="W49" i="18"/>
  <c r="X49" i="18" l="1"/>
  <c r="D48" i="18"/>
  <c r="R48" i="18" l="1"/>
  <c r="AI47" i="18"/>
  <c r="AK47" i="18"/>
  <c r="V48" i="18"/>
  <c r="W48" i="18"/>
  <c r="X48" i="18" l="1"/>
  <c r="D47" i="18"/>
  <c r="R47" i="18" s="1"/>
  <c r="W47" i="18"/>
  <c r="V47" i="18"/>
  <c r="X47" i="18" l="1"/>
  <c r="AI46" i="18"/>
  <c r="D46" i="18"/>
  <c r="AK46" i="18"/>
  <c r="R46" i="18" l="1"/>
  <c r="AI45" i="18"/>
  <c r="AK45" i="18"/>
  <c r="V46" i="18"/>
  <c r="W46" i="18"/>
  <c r="X46" i="18" l="1"/>
  <c r="D45" i="18"/>
  <c r="R45" i="18" l="1"/>
  <c r="AI44" i="18"/>
  <c r="AK44" i="18"/>
  <c r="V45" i="18"/>
  <c r="W45" i="18"/>
  <c r="X45" i="18" l="1"/>
  <c r="D44" i="18"/>
  <c r="R44" i="18" s="1"/>
  <c r="W44" i="18"/>
  <c r="V44" i="18"/>
  <c r="X44" i="18" l="1"/>
  <c r="AI43" i="18"/>
  <c r="D43" i="18"/>
  <c r="R43" i="18" s="1"/>
  <c r="AK43" i="18"/>
  <c r="V43" i="18"/>
  <c r="W43" i="18"/>
  <c r="X43" i="18" l="1"/>
  <c r="AI42" i="18"/>
  <c r="D42" i="18"/>
  <c r="R42" i="18" s="1"/>
  <c r="AK42" i="18"/>
  <c r="W42" i="18"/>
  <c r="V42" i="18"/>
  <c r="X42" i="18" l="1"/>
  <c r="AI41" i="18"/>
  <c r="D41" i="18"/>
  <c r="AK41" i="18"/>
  <c r="R41" i="18" l="1"/>
  <c r="AI40" i="18"/>
  <c r="AK40" i="18"/>
  <c r="V41" i="18"/>
  <c r="W41" i="18"/>
  <c r="X41" i="18" l="1"/>
  <c r="D40" i="18"/>
  <c r="R40" i="18" l="1"/>
  <c r="AI39" i="18"/>
  <c r="AK39" i="18"/>
  <c r="W40" i="18"/>
  <c r="V40" i="18"/>
  <c r="X40" i="18" l="1"/>
  <c r="D39" i="18"/>
  <c r="R39" i="18" l="1"/>
  <c r="AI38" i="18"/>
  <c r="AK38" i="18"/>
  <c r="V39" i="18"/>
  <c r="W39" i="18"/>
  <c r="X39" i="18" l="1"/>
  <c r="D38" i="18"/>
  <c r="R38" i="18" l="1"/>
  <c r="AI37" i="18"/>
  <c r="AK37" i="18"/>
  <c r="V38" i="18"/>
  <c r="W38" i="18"/>
  <c r="X38" i="18" l="1"/>
  <c r="D37" i="18"/>
  <c r="R37" i="18" l="1"/>
  <c r="AI36" i="18"/>
  <c r="AK36" i="18"/>
  <c r="V37" i="18"/>
  <c r="W37" i="18"/>
  <c r="X37" i="18" l="1"/>
  <c r="D36" i="18"/>
  <c r="R36" i="18" l="1"/>
  <c r="AI35" i="18"/>
  <c r="AK35" i="18"/>
  <c r="V36" i="18"/>
  <c r="W36" i="18"/>
  <c r="X36" i="18" l="1"/>
  <c r="D35" i="18"/>
  <c r="R35" i="18" l="1"/>
  <c r="AI34" i="18"/>
  <c r="AK34" i="18"/>
  <c r="V35" i="18"/>
  <c r="W35" i="18"/>
  <c r="X35" i="18" l="1"/>
  <c r="D34" i="18"/>
  <c r="R34" i="18" l="1"/>
  <c r="AI33" i="18"/>
  <c r="AK33" i="18"/>
  <c r="W34" i="18"/>
  <c r="V34" i="18"/>
  <c r="X34" i="18" l="1"/>
  <c r="D33" i="18"/>
  <c r="R33" i="18" l="1"/>
  <c r="AI32" i="18"/>
  <c r="AK32" i="18"/>
  <c r="V33" i="18"/>
  <c r="W33" i="18"/>
  <c r="X33" i="18" l="1"/>
  <c r="D32" i="18"/>
  <c r="R32" i="18" l="1"/>
  <c r="AI31" i="18"/>
  <c r="AK31" i="18"/>
  <c r="V32" i="18"/>
  <c r="W32" i="18"/>
  <c r="X32" i="18" l="1"/>
  <c r="D31" i="18"/>
  <c r="R31" i="18" s="1"/>
  <c r="W31" i="18"/>
  <c r="V31" i="18"/>
  <c r="X31" i="18" l="1"/>
  <c r="AI30" i="18"/>
  <c r="D30" i="18"/>
  <c r="AK30" i="18"/>
  <c r="R30" i="18" l="1"/>
  <c r="AI29" i="18"/>
  <c r="AK29" i="18"/>
  <c r="W30" i="18"/>
  <c r="V30" i="18"/>
  <c r="X30" i="18" l="1"/>
  <c r="D29" i="18"/>
  <c r="R29" i="18" l="1"/>
  <c r="AI28" i="18"/>
  <c r="AK28" i="18"/>
  <c r="V29" i="18"/>
  <c r="W29" i="18"/>
  <c r="X29" i="18" l="1"/>
  <c r="D28" i="18"/>
  <c r="R28" i="18" l="1"/>
  <c r="AI27" i="18"/>
  <c r="AK27" i="18"/>
  <c r="V28" i="18"/>
  <c r="W28" i="18"/>
  <c r="X28" i="18" l="1"/>
  <c r="D27" i="18"/>
  <c r="R27" i="18" l="1"/>
  <c r="AI26" i="18"/>
  <c r="AK26" i="18"/>
  <c r="W27" i="18"/>
  <c r="V27" i="18"/>
  <c r="X27" i="18" l="1"/>
  <c r="D26" i="18"/>
  <c r="R26" i="18" l="1"/>
  <c r="AI25" i="18"/>
  <c r="AK25" i="18"/>
  <c r="W26" i="18"/>
  <c r="V26" i="18"/>
  <c r="X26" i="18" l="1"/>
  <c r="D25" i="18"/>
  <c r="R25" i="18" s="1"/>
  <c r="V25" i="18"/>
  <c r="W25" i="18"/>
  <c r="X25" i="18" l="1"/>
  <c r="AI24" i="18"/>
  <c r="D24" i="18"/>
  <c r="AK24" i="18"/>
  <c r="R24" i="18" l="1"/>
  <c r="AI23" i="18"/>
  <c r="AK23" i="18"/>
  <c r="V24" i="18"/>
  <c r="W24" i="18"/>
  <c r="X24" i="18" l="1"/>
  <c r="D23" i="18"/>
  <c r="R23" i="18" l="1"/>
  <c r="AI22" i="18"/>
  <c r="AK22" i="18"/>
  <c r="W23" i="18"/>
  <c r="V23" i="18"/>
  <c r="X23" i="18" l="1"/>
  <c r="D22" i="18"/>
  <c r="E21" i="18"/>
  <c r="N21" i="18" s="1"/>
  <c r="D21" i="18"/>
  <c r="R22" i="18" l="1"/>
  <c r="AL15" i="18"/>
  <c r="AJ13" i="18"/>
  <c r="F13" i="18"/>
  <c r="F11" i="18"/>
  <c r="G11" i="18" s="1"/>
  <c r="AI10" i="18"/>
  <c r="I8" i="18"/>
  <c r="AJ7" i="18"/>
  <c r="N7" i="18"/>
  <c r="AJ6" i="18"/>
  <c r="N6" i="18"/>
  <c r="W22" i="18"/>
  <c r="V22" i="18"/>
  <c r="AJ19" i="18" l="1"/>
  <c r="X22" i="18"/>
  <c r="AL16" i="18"/>
  <c r="F381" i="18"/>
  <c r="E381" i="18"/>
  <c r="P381" i="18"/>
  <c r="H381" i="18"/>
  <c r="O381" i="18"/>
  <c r="N381" i="18"/>
  <c r="G381" i="18"/>
  <c r="E380" i="18"/>
  <c r="P380" i="18"/>
  <c r="H380" i="18"/>
  <c r="G380" i="18"/>
  <c r="F380" i="18"/>
  <c r="O380" i="18"/>
  <c r="N380" i="18"/>
  <c r="F379" i="18"/>
  <c r="E379" i="18"/>
  <c r="P379" i="18"/>
  <c r="O379" i="18"/>
  <c r="G379" i="18"/>
  <c r="N379" i="18"/>
  <c r="H379" i="18"/>
  <c r="F378" i="18"/>
  <c r="E378" i="18"/>
  <c r="H378" i="18"/>
  <c r="O378" i="18"/>
  <c r="G378" i="18"/>
  <c r="P378" i="18"/>
  <c r="N378" i="18"/>
  <c r="P377" i="18"/>
  <c r="N377" i="18"/>
  <c r="O377" i="18"/>
  <c r="F377" i="18"/>
  <c r="E377" i="18"/>
  <c r="H377" i="18"/>
  <c r="G377" i="18"/>
  <c r="P376" i="18"/>
  <c r="N376" i="18"/>
  <c r="O376" i="18"/>
  <c r="H376" i="18"/>
  <c r="F376" i="18"/>
  <c r="E376" i="18"/>
  <c r="G376" i="18"/>
  <c r="P375" i="18"/>
  <c r="O375" i="18"/>
  <c r="N375" i="18"/>
  <c r="H375" i="18"/>
  <c r="G375" i="18"/>
  <c r="F375" i="18"/>
  <c r="E375" i="18"/>
  <c r="P374" i="18"/>
  <c r="O374" i="18"/>
  <c r="F374" i="18"/>
  <c r="N374" i="18"/>
  <c r="H374" i="18"/>
  <c r="G374" i="18"/>
  <c r="E374" i="18"/>
  <c r="E373" i="18"/>
  <c r="P373" i="18"/>
  <c r="O373" i="18"/>
  <c r="N373" i="18"/>
  <c r="G373" i="18"/>
  <c r="F373" i="18"/>
  <c r="H373" i="18"/>
  <c r="O372" i="18"/>
  <c r="N372" i="18"/>
  <c r="H372" i="18"/>
  <c r="G372" i="18"/>
  <c r="E372" i="18"/>
  <c r="F372" i="18"/>
  <c r="P372" i="18"/>
  <c r="N371" i="18"/>
  <c r="P371" i="18"/>
  <c r="H371" i="18"/>
  <c r="G371" i="18"/>
  <c r="F371" i="18"/>
  <c r="E371" i="18"/>
  <c r="O371" i="18"/>
  <c r="O370" i="18"/>
  <c r="N370" i="18"/>
  <c r="E370" i="18"/>
  <c r="P370" i="18"/>
  <c r="G370" i="18"/>
  <c r="H370" i="18"/>
  <c r="F370" i="18"/>
  <c r="O369" i="18"/>
  <c r="N369" i="18"/>
  <c r="G369" i="18"/>
  <c r="H369" i="18"/>
  <c r="F369" i="18"/>
  <c r="E369" i="18"/>
  <c r="P369" i="18"/>
  <c r="H368" i="18"/>
  <c r="G368" i="18"/>
  <c r="F368" i="18"/>
  <c r="N368" i="18"/>
  <c r="E368" i="18"/>
  <c r="P368" i="18"/>
  <c r="O368" i="18"/>
  <c r="N367" i="18"/>
  <c r="H367" i="18"/>
  <c r="G367" i="18"/>
  <c r="E367" i="18"/>
  <c r="P367" i="18"/>
  <c r="F367" i="18"/>
  <c r="O367" i="18"/>
  <c r="E366" i="18"/>
  <c r="P366" i="18"/>
  <c r="H366" i="18"/>
  <c r="G366" i="18"/>
  <c r="N366" i="18"/>
  <c r="F366" i="18"/>
  <c r="O366" i="18"/>
  <c r="H365" i="18"/>
  <c r="G365" i="18"/>
  <c r="F365" i="18"/>
  <c r="E365" i="18"/>
  <c r="P365" i="18"/>
  <c r="N365" i="18"/>
  <c r="O365" i="18"/>
  <c r="N364" i="18"/>
  <c r="P364" i="18"/>
  <c r="H364" i="18"/>
  <c r="F364" i="18"/>
  <c r="E364" i="18"/>
  <c r="O364" i="18"/>
  <c r="G364" i="18"/>
  <c r="G363" i="18"/>
  <c r="O363" i="18"/>
  <c r="N363" i="18"/>
  <c r="F363" i="18"/>
  <c r="P363" i="18"/>
  <c r="H363" i="18"/>
  <c r="E363" i="18"/>
  <c r="P362" i="18"/>
  <c r="O362" i="18"/>
  <c r="N362" i="18"/>
  <c r="G362" i="18"/>
  <c r="H362" i="18"/>
  <c r="F362" i="18"/>
  <c r="E362" i="18"/>
  <c r="P361" i="18"/>
  <c r="O361" i="18"/>
  <c r="N361" i="18"/>
  <c r="G361" i="18"/>
  <c r="H361" i="18"/>
  <c r="E361" i="18"/>
  <c r="F361" i="18"/>
  <c r="N360" i="18"/>
  <c r="F360" i="18"/>
  <c r="E360" i="18"/>
  <c r="G360" i="18"/>
  <c r="H360" i="18"/>
  <c r="P360" i="18"/>
  <c r="O360" i="18"/>
  <c r="E359" i="18"/>
  <c r="P359" i="18"/>
  <c r="O359" i="18"/>
  <c r="N359" i="18"/>
  <c r="H359" i="18"/>
  <c r="G359" i="18"/>
  <c r="F359" i="18"/>
  <c r="O358" i="18"/>
  <c r="N358" i="18"/>
  <c r="G358" i="18"/>
  <c r="E358" i="18"/>
  <c r="H358" i="18"/>
  <c r="P358" i="18"/>
  <c r="F358" i="18"/>
  <c r="H357" i="18"/>
  <c r="G357" i="18"/>
  <c r="F357" i="18"/>
  <c r="N357" i="18"/>
  <c r="E357" i="18"/>
  <c r="O357" i="18"/>
  <c r="P357" i="18"/>
  <c r="F356" i="18"/>
  <c r="H356" i="18"/>
  <c r="G356" i="18"/>
  <c r="E356" i="18"/>
  <c r="P356" i="18"/>
  <c r="N356" i="18"/>
  <c r="O356" i="18"/>
  <c r="P355" i="18"/>
  <c r="N355" i="18"/>
  <c r="H355" i="18"/>
  <c r="G355" i="18"/>
  <c r="O355" i="18"/>
  <c r="E355" i="18"/>
  <c r="F355" i="18"/>
  <c r="P354" i="18"/>
  <c r="O354" i="18"/>
  <c r="H354" i="18"/>
  <c r="F354" i="18"/>
  <c r="N354" i="18"/>
  <c r="E354" i="18"/>
  <c r="G354" i="18"/>
  <c r="O353" i="18"/>
  <c r="N353" i="18"/>
  <c r="H353" i="18"/>
  <c r="G353" i="18"/>
  <c r="E353" i="18"/>
  <c r="P353" i="18"/>
  <c r="F353" i="18"/>
  <c r="O352" i="18"/>
  <c r="N352" i="18"/>
  <c r="H352" i="18"/>
  <c r="G352" i="18"/>
  <c r="E352" i="18"/>
  <c r="P352" i="18"/>
  <c r="F352" i="18"/>
  <c r="O351" i="18"/>
  <c r="N351" i="18"/>
  <c r="H351" i="18"/>
  <c r="P351" i="18"/>
  <c r="F351" i="18"/>
  <c r="G351" i="18"/>
  <c r="E351" i="18"/>
  <c r="G350" i="18"/>
  <c r="P350" i="18"/>
  <c r="H350" i="18"/>
  <c r="F350" i="18"/>
  <c r="O350" i="18"/>
  <c r="N350" i="18"/>
  <c r="E350" i="18"/>
  <c r="O349" i="18"/>
  <c r="H349" i="18"/>
  <c r="G349" i="18"/>
  <c r="P349" i="18"/>
  <c r="N349" i="18"/>
  <c r="F349" i="18"/>
  <c r="E349" i="18"/>
  <c r="H348" i="18"/>
  <c r="E348" i="18"/>
  <c r="P348" i="18"/>
  <c r="N348" i="18"/>
  <c r="G348" i="18"/>
  <c r="O348" i="18"/>
  <c r="F348" i="18"/>
  <c r="P347" i="18"/>
  <c r="O347" i="18"/>
  <c r="N347" i="18"/>
  <c r="H347" i="18"/>
  <c r="F347" i="18"/>
  <c r="E347" i="18"/>
  <c r="G347" i="18"/>
  <c r="P346" i="18"/>
  <c r="N346" i="18"/>
  <c r="O346" i="18"/>
  <c r="H346" i="18"/>
  <c r="G346" i="18"/>
  <c r="F346" i="18"/>
  <c r="E346" i="18"/>
  <c r="O345" i="18"/>
  <c r="N345" i="18"/>
  <c r="G345" i="18"/>
  <c r="F345" i="18"/>
  <c r="H345" i="18"/>
  <c r="E345" i="18"/>
  <c r="P345" i="18"/>
  <c r="G344" i="18"/>
  <c r="F344" i="18"/>
  <c r="E344" i="18"/>
  <c r="O344" i="18"/>
  <c r="H344" i="18"/>
  <c r="P344" i="18"/>
  <c r="N344" i="18"/>
  <c r="G343" i="18"/>
  <c r="E343" i="18"/>
  <c r="P343" i="18"/>
  <c r="H343" i="18"/>
  <c r="F343" i="18"/>
  <c r="N343" i="18"/>
  <c r="O343" i="18"/>
  <c r="H342" i="18"/>
  <c r="F342" i="18"/>
  <c r="G342" i="18"/>
  <c r="O342" i="18"/>
  <c r="N342" i="18"/>
  <c r="E342" i="18"/>
  <c r="P342" i="18"/>
  <c r="E341" i="18"/>
  <c r="P341" i="18"/>
  <c r="F341" i="18"/>
  <c r="O341" i="18"/>
  <c r="H341" i="18"/>
  <c r="G341" i="18"/>
  <c r="N341" i="18"/>
  <c r="N340" i="18"/>
  <c r="H340" i="18"/>
  <c r="E340" i="18"/>
  <c r="P340" i="18"/>
  <c r="O340" i="18"/>
  <c r="G340" i="18"/>
  <c r="F340" i="18"/>
  <c r="G339" i="18"/>
  <c r="F339" i="18"/>
  <c r="E339" i="18"/>
  <c r="O339" i="18"/>
  <c r="N339" i="18"/>
  <c r="H339" i="18"/>
  <c r="P339" i="18"/>
  <c r="E338" i="18"/>
  <c r="P338" i="18"/>
  <c r="O338" i="18"/>
  <c r="F338" i="18"/>
  <c r="N338" i="18"/>
  <c r="G338" i="18"/>
  <c r="H338" i="18"/>
  <c r="H337" i="18"/>
  <c r="G337" i="18"/>
  <c r="F337" i="18"/>
  <c r="E337" i="18"/>
  <c r="O337" i="18"/>
  <c r="P337" i="18"/>
  <c r="N337" i="18"/>
  <c r="G336" i="18"/>
  <c r="F336" i="18"/>
  <c r="E336" i="18"/>
  <c r="P336" i="18"/>
  <c r="N336" i="18"/>
  <c r="O336" i="18"/>
  <c r="H336" i="18"/>
  <c r="H335" i="18"/>
  <c r="G335" i="18"/>
  <c r="F335" i="18"/>
  <c r="E335" i="18"/>
  <c r="O335" i="18"/>
  <c r="N335" i="18"/>
  <c r="P335" i="18"/>
  <c r="G334" i="18"/>
  <c r="F334" i="18"/>
  <c r="E334" i="18"/>
  <c r="P334" i="18"/>
  <c r="O334" i="18"/>
  <c r="N334" i="18"/>
  <c r="H334" i="18"/>
  <c r="G333" i="18"/>
  <c r="F333" i="18"/>
  <c r="E333" i="18"/>
  <c r="H333" i="18"/>
  <c r="P333" i="18"/>
  <c r="O333" i="18"/>
  <c r="N333" i="18"/>
  <c r="N332" i="18"/>
  <c r="H332" i="18"/>
  <c r="F332" i="18"/>
  <c r="E332" i="18"/>
  <c r="P332" i="18"/>
  <c r="G332" i="18"/>
  <c r="O332" i="18"/>
  <c r="H331" i="18"/>
  <c r="G331" i="18"/>
  <c r="N331" i="18"/>
  <c r="F331" i="18"/>
  <c r="E331" i="18"/>
  <c r="O331" i="18"/>
  <c r="P331" i="18"/>
  <c r="O330" i="18"/>
  <c r="N330" i="18"/>
  <c r="H330" i="18"/>
  <c r="G330" i="18"/>
  <c r="F330" i="18"/>
  <c r="E330" i="18"/>
  <c r="P330" i="18"/>
  <c r="H329" i="18"/>
  <c r="G329" i="18"/>
  <c r="O329" i="18"/>
  <c r="N329" i="18"/>
  <c r="F329" i="18"/>
  <c r="E329" i="18"/>
  <c r="P329" i="18"/>
  <c r="P328" i="18"/>
  <c r="O328" i="18"/>
  <c r="H328" i="18"/>
  <c r="F328" i="18"/>
  <c r="G328" i="18"/>
  <c r="E328" i="18"/>
  <c r="N328" i="18"/>
  <c r="F327" i="18"/>
  <c r="E327" i="18"/>
  <c r="P327" i="18"/>
  <c r="H327" i="18"/>
  <c r="G327" i="18"/>
  <c r="N327" i="18"/>
  <c r="O327" i="18"/>
  <c r="P326" i="18"/>
  <c r="O326" i="18"/>
  <c r="N326" i="18"/>
  <c r="F326" i="18"/>
  <c r="G326" i="18"/>
  <c r="E326" i="18"/>
  <c r="H326" i="18"/>
  <c r="G325" i="18"/>
  <c r="F325" i="18"/>
  <c r="E325" i="18"/>
  <c r="P325" i="18"/>
  <c r="O325" i="18"/>
  <c r="H325" i="18"/>
  <c r="N325" i="18"/>
  <c r="H324" i="18"/>
  <c r="E324" i="18"/>
  <c r="F324" i="18"/>
  <c r="G324" i="18"/>
  <c r="P324" i="18"/>
  <c r="O324" i="18"/>
  <c r="N324" i="18"/>
  <c r="G323" i="18"/>
  <c r="F323" i="18"/>
  <c r="E323" i="18"/>
  <c r="N323" i="18"/>
  <c r="P323" i="18"/>
  <c r="O323" i="18"/>
  <c r="H323" i="18"/>
  <c r="O322" i="18"/>
  <c r="N322" i="18"/>
  <c r="G322" i="18"/>
  <c r="P322" i="18"/>
  <c r="H322" i="18"/>
  <c r="E322" i="18"/>
  <c r="F322" i="18"/>
  <c r="H321" i="18"/>
  <c r="G321" i="18"/>
  <c r="F321" i="18"/>
  <c r="P321" i="18"/>
  <c r="N321" i="18"/>
  <c r="E321" i="18"/>
  <c r="O321" i="18"/>
  <c r="O320" i="18"/>
  <c r="N320" i="18"/>
  <c r="H320" i="18"/>
  <c r="G320" i="18"/>
  <c r="F320" i="18"/>
  <c r="P320" i="18"/>
  <c r="E320" i="18"/>
  <c r="F319" i="18"/>
  <c r="E319" i="18"/>
  <c r="O319" i="18"/>
  <c r="N319" i="18"/>
  <c r="G319" i="18"/>
  <c r="P319" i="18"/>
  <c r="H319" i="18"/>
  <c r="H318" i="18"/>
  <c r="E318" i="18"/>
  <c r="G318" i="18"/>
  <c r="O318" i="18"/>
  <c r="F318" i="18"/>
  <c r="P318" i="18"/>
  <c r="N318" i="18"/>
  <c r="N317" i="18"/>
  <c r="E317" i="18"/>
  <c r="H317" i="18"/>
  <c r="G317" i="18"/>
  <c r="P317" i="18"/>
  <c r="O317" i="18"/>
  <c r="F317" i="18"/>
  <c r="F316" i="18"/>
  <c r="E316" i="18"/>
  <c r="O316" i="18"/>
  <c r="H316" i="18"/>
  <c r="G316" i="18"/>
  <c r="N316" i="18"/>
  <c r="P316" i="18"/>
  <c r="H315" i="18"/>
  <c r="G315" i="18"/>
  <c r="F315" i="18"/>
  <c r="E315" i="18"/>
  <c r="P315" i="18"/>
  <c r="O315" i="18"/>
  <c r="N315" i="18"/>
  <c r="E314" i="18"/>
  <c r="O314" i="18"/>
  <c r="N314" i="18"/>
  <c r="F314" i="18"/>
  <c r="P314" i="18"/>
  <c r="G314" i="18"/>
  <c r="H314" i="18"/>
  <c r="N313" i="18"/>
  <c r="G313" i="18"/>
  <c r="F313" i="18"/>
  <c r="P313" i="18"/>
  <c r="H313" i="18"/>
  <c r="E313" i="18"/>
  <c r="O313" i="18"/>
  <c r="H312" i="18"/>
  <c r="G312" i="18"/>
  <c r="F312" i="18"/>
  <c r="E312" i="18"/>
  <c r="O312" i="18"/>
  <c r="P312" i="18"/>
  <c r="N312" i="18"/>
  <c r="N311" i="18"/>
  <c r="F311" i="18"/>
  <c r="H311" i="18"/>
  <c r="G311" i="18"/>
  <c r="E311" i="18"/>
  <c r="P311" i="18"/>
  <c r="O311" i="18"/>
  <c r="F310" i="18"/>
  <c r="E310" i="18"/>
  <c r="G310" i="18"/>
  <c r="P310" i="18"/>
  <c r="O310" i="18"/>
  <c r="N310" i="18"/>
  <c r="H310" i="18"/>
  <c r="G309" i="18"/>
  <c r="E309" i="18"/>
  <c r="H309" i="18"/>
  <c r="O309" i="18"/>
  <c r="N309" i="18"/>
  <c r="F309" i="18"/>
  <c r="P309" i="18"/>
  <c r="E308" i="18"/>
  <c r="N308" i="18"/>
  <c r="F308" i="18"/>
  <c r="P308" i="18"/>
  <c r="O308" i="18"/>
  <c r="H308" i="18"/>
  <c r="G308" i="18"/>
  <c r="H307" i="18"/>
  <c r="G307" i="18"/>
  <c r="F307" i="18"/>
  <c r="E307" i="18"/>
  <c r="P307" i="18"/>
  <c r="O307" i="18"/>
  <c r="N307" i="18"/>
  <c r="F306" i="18"/>
  <c r="E306" i="18"/>
  <c r="P306" i="18"/>
  <c r="O306" i="18"/>
  <c r="N306" i="18"/>
  <c r="G306" i="18"/>
  <c r="H306" i="18"/>
  <c r="H305" i="18"/>
  <c r="O305" i="18"/>
  <c r="G305" i="18"/>
  <c r="F305" i="18"/>
  <c r="E305" i="18"/>
  <c r="P305" i="18"/>
  <c r="N305" i="18"/>
  <c r="H304" i="18"/>
  <c r="G304" i="18"/>
  <c r="E304" i="18"/>
  <c r="O304" i="18"/>
  <c r="N304" i="18"/>
  <c r="F304" i="18"/>
  <c r="P304" i="18"/>
  <c r="H303" i="18"/>
  <c r="F303" i="18"/>
  <c r="G303" i="18"/>
  <c r="E303" i="18"/>
  <c r="O303" i="18"/>
  <c r="N303" i="18"/>
  <c r="P303" i="18"/>
  <c r="O302" i="18"/>
  <c r="G302" i="18"/>
  <c r="E302" i="18"/>
  <c r="P302" i="18"/>
  <c r="N302" i="18"/>
  <c r="F302" i="18"/>
  <c r="H302" i="18"/>
  <c r="G301" i="18"/>
  <c r="O301" i="18"/>
  <c r="N301" i="18"/>
  <c r="H301" i="18"/>
  <c r="P301" i="18"/>
  <c r="F301" i="18"/>
  <c r="E301" i="18"/>
  <c r="G300" i="18"/>
  <c r="H300" i="18"/>
  <c r="F300" i="18"/>
  <c r="P300" i="18"/>
  <c r="O300" i="18"/>
  <c r="E300" i="18"/>
  <c r="N300" i="18"/>
  <c r="H299" i="18"/>
  <c r="F299" i="18"/>
  <c r="E299" i="18"/>
  <c r="O299" i="18"/>
  <c r="N299" i="18"/>
  <c r="G299" i="18"/>
  <c r="P299" i="18"/>
  <c r="E298" i="18"/>
  <c r="O298" i="18"/>
  <c r="P298" i="18"/>
  <c r="G298" i="18"/>
  <c r="F298" i="18"/>
  <c r="N298" i="18"/>
  <c r="H298" i="18"/>
  <c r="N297" i="18"/>
  <c r="F297" i="18"/>
  <c r="O297" i="18"/>
  <c r="G297" i="18"/>
  <c r="E297" i="18"/>
  <c r="H297" i="18"/>
  <c r="P297" i="18"/>
  <c r="H296" i="18"/>
  <c r="G296" i="18"/>
  <c r="F296" i="18"/>
  <c r="E296" i="18"/>
  <c r="P296" i="18"/>
  <c r="O296" i="18"/>
  <c r="N296" i="18"/>
  <c r="H295" i="18"/>
  <c r="G295" i="18"/>
  <c r="F295" i="18"/>
  <c r="O295" i="18"/>
  <c r="P295" i="18"/>
  <c r="E295" i="18"/>
  <c r="N295" i="18"/>
  <c r="H294" i="18"/>
  <c r="G294" i="18"/>
  <c r="P294" i="18"/>
  <c r="N294" i="18"/>
  <c r="F294" i="18"/>
  <c r="O294" i="18"/>
  <c r="E294" i="18"/>
  <c r="H293" i="18"/>
  <c r="P293" i="18"/>
  <c r="G293" i="18"/>
  <c r="O293" i="18"/>
  <c r="F293" i="18"/>
  <c r="N293" i="18"/>
  <c r="E293" i="18"/>
  <c r="G292" i="18"/>
  <c r="F292" i="18"/>
  <c r="O292" i="18"/>
  <c r="H292" i="18"/>
  <c r="E292" i="18"/>
  <c r="N292" i="18"/>
  <c r="P292" i="18"/>
  <c r="G291" i="18"/>
  <c r="F291" i="18"/>
  <c r="E291" i="18"/>
  <c r="P291" i="18"/>
  <c r="H291" i="18"/>
  <c r="O291" i="18"/>
  <c r="N291" i="18"/>
  <c r="H290" i="18"/>
  <c r="O290" i="18"/>
  <c r="E290" i="18"/>
  <c r="P290" i="18"/>
  <c r="F290" i="18"/>
  <c r="N290" i="18"/>
  <c r="G290" i="18"/>
  <c r="G289" i="18"/>
  <c r="F289" i="18"/>
  <c r="E289" i="18"/>
  <c r="P289" i="18"/>
  <c r="H289" i="18"/>
  <c r="N289" i="18"/>
  <c r="O289" i="18"/>
  <c r="E288" i="18"/>
  <c r="P288" i="18"/>
  <c r="H288" i="18"/>
  <c r="G288" i="18"/>
  <c r="F288" i="18"/>
  <c r="O288" i="18"/>
  <c r="N288" i="18"/>
  <c r="H287" i="18"/>
  <c r="G287" i="18"/>
  <c r="F287" i="18"/>
  <c r="E287" i="18"/>
  <c r="P287" i="18"/>
  <c r="O287" i="18"/>
  <c r="N287" i="18"/>
  <c r="H286" i="18"/>
  <c r="G286" i="18"/>
  <c r="F286" i="18"/>
  <c r="E286" i="18"/>
  <c r="P286" i="18"/>
  <c r="O286" i="18"/>
  <c r="N286" i="18"/>
  <c r="E285" i="18"/>
  <c r="P285" i="18"/>
  <c r="O285" i="18"/>
  <c r="N285" i="18"/>
  <c r="G285" i="18"/>
  <c r="H285" i="18"/>
  <c r="F285" i="18"/>
  <c r="H284" i="18"/>
  <c r="G284" i="18"/>
  <c r="F284" i="18"/>
  <c r="E284" i="18"/>
  <c r="P284" i="18"/>
  <c r="O284" i="18"/>
  <c r="N284" i="18"/>
  <c r="H283" i="18"/>
  <c r="F283" i="18"/>
  <c r="O283" i="18"/>
  <c r="N283" i="18"/>
  <c r="G283" i="18"/>
  <c r="P283" i="18"/>
  <c r="E283" i="18"/>
  <c r="H282" i="18"/>
  <c r="E282" i="18"/>
  <c r="P282" i="18"/>
  <c r="G282" i="18"/>
  <c r="F282" i="18"/>
  <c r="N282" i="18"/>
  <c r="O282" i="18"/>
  <c r="N281" i="18"/>
  <c r="H281" i="18"/>
  <c r="O281" i="18"/>
  <c r="G281" i="18"/>
  <c r="F281" i="18"/>
  <c r="E281" i="18"/>
  <c r="P281" i="18"/>
  <c r="G280" i="18"/>
  <c r="P280" i="18"/>
  <c r="O280" i="18"/>
  <c r="F280" i="18"/>
  <c r="E280" i="18"/>
  <c r="N280" i="18"/>
  <c r="H280" i="18"/>
  <c r="H279" i="18"/>
  <c r="G279" i="18"/>
  <c r="F279" i="18"/>
  <c r="P279" i="18"/>
  <c r="O279" i="18"/>
  <c r="E279" i="18"/>
  <c r="N279" i="18"/>
  <c r="N278" i="18"/>
  <c r="G278" i="18"/>
  <c r="F278" i="18"/>
  <c r="E278" i="18"/>
  <c r="H278" i="18"/>
  <c r="P278" i="18"/>
  <c r="O278" i="18"/>
  <c r="F277" i="18"/>
  <c r="E277" i="18"/>
  <c r="O277" i="18"/>
  <c r="H277" i="18"/>
  <c r="G277" i="18"/>
  <c r="P277" i="18"/>
  <c r="N277" i="18"/>
  <c r="F276" i="18"/>
  <c r="E276" i="18"/>
  <c r="P276" i="18"/>
  <c r="O276" i="18"/>
  <c r="N276" i="18"/>
  <c r="H276" i="18"/>
  <c r="G276" i="18"/>
  <c r="G275" i="18"/>
  <c r="F275" i="18"/>
  <c r="E275" i="18"/>
  <c r="P275" i="18"/>
  <c r="O275" i="18"/>
  <c r="N275" i="18"/>
  <c r="H275" i="18"/>
  <c r="H274" i="18"/>
  <c r="G274" i="18"/>
  <c r="F274" i="18"/>
  <c r="E274" i="18"/>
  <c r="P274" i="18"/>
  <c r="O274" i="18"/>
  <c r="N274" i="18"/>
  <c r="E273" i="18"/>
  <c r="P273" i="18"/>
  <c r="O273" i="18"/>
  <c r="G273" i="18"/>
  <c r="H273" i="18"/>
  <c r="F273" i="18"/>
  <c r="N273" i="18"/>
  <c r="N272" i="18"/>
  <c r="E272" i="18"/>
  <c r="P272" i="18"/>
  <c r="H272" i="18"/>
  <c r="G272" i="18"/>
  <c r="F272" i="18"/>
  <c r="O272" i="18"/>
  <c r="O271" i="18"/>
  <c r="E271" i="18"/>
  <c r="N271" i="18"/>
  <c r="F271" i="18"/>
  <c r="H271" i="18"/>
  <c r="G271" i="18"/>
  <c r="P271" i="18"/>
  <c r="G270" i="18"/>
  <c r="F270" i="18"/>
  <c r="E270" i="18"/>
  <c r="O270" i="18"/>
  <c r="H270" i="18"/>
  <c r="P270" i="18"/>
  <c r="N270" i="18"/>
  <c r="H269" i="18"/>
  <c r="G269" i="18"/>
  <c r="F269" i="18"/>
  <c r="E269" i="18"/>
  <c r="P269" i="18"/>
  <c r="O269" i="18"/>
  <c r="N269" i="18"/>
  <c r="E268" i="18"/>
  <c r="O268" i="18"/>
  <c r="F268" i="18"/>
  <c r="G268" i="18"/>
  <c r="P268" i="18"/>
  <c r="N268" i="18"/>
  <c r="H268" i="18"/>
  <c r="E267" i="18"/>
  <c r="O267" i="18"/>
  <c r="H267" i="18"/>
  <c r="G267" i="18"/>
  <c r="F267" i="18"/>
  <c r="P267" i="18"/>
  <c r="N267" i="18"/>
  <c r="H266" i="18"/>
  <c r="G266" i="18"/>
  <c r="F266" i="18"/>
  <c r="E266" i="18"/>
  <c r="P266" i="18"/>
  <c r="O266" i="18"/>
  <c r="N266" i="18"/>
  <c r="E265" i="18"/>
  <c r="G265" i="18"/>
  <c r="F265" i="18"/>
  <c r="O265" i="18"/>
  <c r="H265" i="18"/>
  <c r="N265" i="18"/>
  <c r="P265" i="18"/>
  <c r="H264" i="18"/>
  <c r="F264" i="18"/>
  <c r="E264" i="18"/>
  <c r="G264" i="18"/>
  <c r="O264" i="18"/>
  <c r="P264" i="18"/>
  <c r="N264" i="18"/>
  <c r="N263" i="18"/>
  <c r="F263" i="18"/>
  <c r="H263" i="18"/>
  <c r="G263" i="18"/>
  <c r="E263" i="18"/>
  <c r="P263" i="18"/>
  <c r="O263" i="18"/>
  <c r="H262" i="18"/>
  <c r="G262" i="18"/>
  <c r="E262" i="18"/>
  <c r="N262" i="18"/>
  <c r="F262" i="18"/>
  <c r="P262" i="18"/>
  <c r="O262" i="18"/>
  <c r="H261" i="18"/>
  <c r="G261" i="18"/>
  <c r="F261" i="18"/>
  <c r="P261" i="18"/>
  <c r="E261" i="18"/>
  <c r="O261" i="18"/>
  <c r="N261" i="18"/>
  <c r="G260" i="18"/>
  <c r="F260" i="18"/>
  <c r="E260" i="18"/>
  <c r="P260" i="18"/>
  <c r="O260" i="18"/>
  <c r="N260" i="18"/>
  <c r="H260" i="18"/>
  <c r="H259" i="18"/>
  <c r="G259" i="18"/>
  <c r="P259" i="18"/>
  <c r="O259" i="18"/>
  <c r="F259" i="18"/>
  <c r="E259" i="18"/>
  <c r="N259" i="18"/>
  <c r="E258" i="18"/>
  <c r="H258" i="18"/>
  <c r="F258" i="18"/>
  <c r="P258" i="18"/>
  <c r="G258" i="18"/>
  <c r="O258" i="18"/>
  <c r="N258" i="18"/>
  <c r="G257" i="18"/>
  <c r="E257" i="18"/>
  <c r="P257" i="18"/>
  <c r="H257" i="18"/>
  <c r="F257" i="18"/>
  <c r="O257" i="18"/>
  <c r="N257" i="18"/>
  <c r="F256" i="18"/>
  <c r="O256" i="18"/>
  <c r="N256" i="18"/>
  <c r="H256" i="18"/>
  <c r="G256" i="18"/>
  <c r="E256" i="18"/>
  <c r="P256" i="18"/>
  <c r="H255" i="18"/>
  <c r="E255" i="18"/>
  <c r="P255" i="18"/>
  <c r="O255" i="18"/>
  <c r="G255" i="18"/>
  <c r="F255" i="18"/>
  <c r="N255" i="18"/>
  <c r="H254" i="18"/>
  <c r="G254" i="18"/>
  <c r="F254" i="18"/>
  <c r="N254" i="18"/>
  <c r="O254" i="18"/>
  <c r="E254" i="18"/>
  <c r="P254" i="18"/>
  <c r="H253" i="18"/>
  <c r="G253" i="18"/>
  <c r="F253" i="18"/>
  <c r="E253" i="18"/>
  <c r="O253" i="18"/>
  <c r="N253" i="18"/>
  <c r="P253" i="18"/>
  <c r="G252" i="18"/>
  <c r="O252" i="18"/>
  <c r="N252" i="18"/>
  <c r="H252" i="18"/>
  <c r="E252" i="18"/>
  <c r="F252" i="18"/>
  <c r="P252" i="18"/>
  <c r="H251" i="18"/>
  <c r="F251" i="18"/>
  <c r="P251" i="18"/>
  <c r="G251" i="18"/>
  <c r="E251" i="18"/>
  <c r="O251" i="18"/>
  <c r="N251" i="18"/>
  <c r="H250" i="18"/>
  <c r="G250" i="18"/>
  <c r="F250" i="18"/>
  <c r="E250" i="18"/>
  <c r="P250" i="18"/>
  <c r="O250" i="18"/>
  <c r="N250" i="18"/>
  <c r="H249" i="18"/>
  <c r="E249" i="18"/>
  <c r="P249" i="18"/>
  <c r="G249" i="18"/>
  <c r="F249" i="18"/>
  <c r="O249" i="18"/>
  <c r="N249" i="18"/>
  <c r="H248" i="18"/>
  <c r="G248" i="18"/>
  <c r="E248" i="18"/>
  <c r="P248" i="18"/>
  <c r="O248" i="18"/>
  <c r="F248" i="18"/>
  <c r="N248" i="18"/>
  <c r="H247" i="18"/>
  <c r="G247" i="18"/>
  <c r="E247" i="18"/>
  <c r="P247" i="18"/>
  <c r="O247" i="18"/>
  <c r="F247" i="18"/>
  <c r="N247" i="18"/>
  <c r="H246" i="18"/>
  <c r="P246" i="18"/>
  <c r="G246" i="18"/>
  <c r="E246" i="18"/>
  <c r="O246" i="18"/>
  <c r="N246" i="18"/>
  <c r="F246" i="18"/>
  <c r="G245" i="18"/>
  <c r="H245" i="18"/>
  <c r="E245" i="18"/>
  <c r="P245" i="18"/>
  <c r="O245" i="18"/>
  <c r="N245" i="18"/>
  <c r="F245" i="18"/>
  <c r="H244" i="18"/>
  <c r="G244" i="18"/>
  <c r="F244" i="18"/>
  <c r="E244" i="18"/>
  <c r="O244" i="18"/>
  <c r="P244" i="18"/>
  <c r="N244" i="18"/>
  <c r="H243" i="18"/>
  <c r="E243" i="18"/>
  <c r="P243" i="18"/>
  <c r="O243" i="18"/>
  <c r="N243" i="18"/>
  <c r="F243" i="18"/>
  <c r="G243" i="18"/>
  <c r="H242" i="18"/>
  <c r="G242" i="18"/>
  <c r="E242" i="18"/>
  <c r="P242" i="18"/>
  <c r="O242" i="18"/>
  <c r="N242" i="18"/>
  <c r="F242" i="18"/>
  <c r="H241" i="18"/>
  <c r="G241" i="18"/>
  <c r="F241" i="18"/>
  <c r="P241" i="18"/>
  <c r="E241" i="18"/>
  <c r="N241" i="18"/>
  <c r="O241" i="18"/>
  <c r="H240" i="18"/>
  <c r="F240" i="18"/>
  <c r="E240" i="18"/>
  <c r="O240" i="18"/>
  <c r="G240" i="18"/>
  <c r="P240" i="18"/>
  <c r="N240" i="18"/>
  <c r="H239" i="18"/>
  <c r="G239" i="18"/>
  <c r="F239" i="18"/>
  <c r="E239" i="18"/>
  <c r="O239" i="18"/>
  <c r="N239" i="18"/>
  <c r="P239" i="18"/>
  <c r="H238" i="18"/>
  <c r="G238" i="18"/>
  <c r="F238" i="18"/>
  <c r="E238" i="18"/>
  <c r="P238" i="18"/>
  <c r="O238" i="18"/>
  <c r="N238" i="18"/>
  <c r="H237" i="18"/>
  <c r="G237" i="18"/>
  <c r="E237" i="18"/>
  <c r="P237" i="18"/>
  <c r="O237" i="18"/>
  <c r="N237" i="18"/>
  <c r="F237" i="18"/>
  <c r="H236" i="18"/>
  <c r="G236" i="18"/>
  <c r="E236" i="18"/>
  <c r="O236" i="18"/>
  <c r="N236" i="18"/>
  <c r="F236" i="18"/>
  <c r="P236" i="18"/>
  <c r="H235" i="18"/>
  <c r="G235" i="18"/>
  <c r="P235" i="18"/>
  <c r="F235" i="18"/>
  <c r="O235" i="18"/>
  <c r="E235" i="18"/>
  <c r="N235" i="18"/>
  <c r="H234" i="18"/>
  <c r="G234" i="18"/>
  <c r="F234" i="18"/>
  <c r="E234" i="18"/>
  <c r="P234" i="18"/>
  <c r="O234" i="18"/>
  <c r="N234" i="18"/>
  <c r="H233" i="18"/>
  <c r="G233" i="18"/>
  <c r="E233" i="18"/>
  <c r="F233" i="18"/>
  <c r="P233" i="18"/>
  <c r="O233" i="18"/>
  <c r="N233" i="18"/>
  <c r="H232" i="18"/>
  <c r="G232" i="18"/>
  <c r="E232" i="18"/>
  <c r="P232" i="18"/>
  <c r="O232" i="18"/>
  <c r="F232" i="18"/>
  <c r="N232" i="18"/>
  <c r="H231" i="18"/>
  <c r="E231" i="18"/>
  <c r="P231" i="18"/>
  <c r="G231" i="18"/>
  <c r="O231" i="18"/>
  <c r="N231" i="18"/>
  <c r="F231" i="18"/>
  <c r="H230" i="18"/>
  <c r="P230" i="18"/>
  <c r="G230" i="18"/>
  <c r="E230" i="18"/>
  <c r="O230" i="18"/>
  <c r="N230" i="18"/>
  <c r="F230" i="18"/>
  <c r="H229" i="18"/>
  <c r="G229" i="18"/>
  <c r="F229" i="18"/>
  <c r="E229" i="18"/>
  <c r="O229" i="18"/>
  <c r="N229" i="18"/>
  <c r="P229" i="18"/>
  <c r="H228" i="18"/>
  <c r="G228" i="18"/>
  <c r="E228" i="18"/>
  <c r="P228" i="18"/>
  <c r="O228" i="18"/>
  <c r="N228" i="18"/>
  <c r="F228" i="18"/>
  <c r="H227" i="18"/>
  <c r="G227" i="18"/>
  <c r="E227" i="18"/>
  <c r="P227" i="18"/>
  <c r="F227" i="18"/>
  <c r="O227" i="18"/>
  <c r="N227" i="18"/>
  <c r="N226" i="18"/>
  <c r="H226" i="18"/>
  <c r="E226" i="18"/>
  <c r="P226" i="18"/>
  <c r="G226" i="18"/>
  <c r="O226" i="18"/>
  <c r="F226" i="18"/>
  <c r="H225" i="18"/>
  <c r="G225" i="18"/>
  <c r="E225" i="18"/>
  <c r="P225" i="18"/>
  <c r="F225" i="18"/>
  <c r="O225" i="18"/>
  <c r="N225" i="18"/>
  <c r="H224" i="18"/>
  <c r="G224" i="18"/>
  <c r="E224" i="18"/>
  <c r="P224" i="18"/>
  <c r="F224" i="18"/>
  <c r="N224" i="18"/>
  <c r="O224" i="18"/>
  <c r="H223" i="18"/>
  <c r="F223" i="18"/>
  <c r="E223" i="18"/>
  <c r="G223" i="18"/>
  <c r="P223" i="18"/>
  <c r="O223" i="18"/>
  <c r="N223" i="18"/>
  <c r="H222" i="18"/>
  <c r="G222" i="18"/>
  <c r="E222" i="18"/>
  <c r="P222" i="18"/>
  <c r="F222" i="18"/>
  <c r="O222" i="18"/>
  <c r="N222" i="18"/>
  <c r="H221" i="18"/>
  <c r="G221" i="18"/>
  <c r="F221" i="18"/>
  <c r="P221" i="18"/>
  <c r="O221" i="18"/>
  <c r="N221" i="18"/>
  <c r="E221" i="18"/>
  <c r="H220" i="18"/>
  <c r="G220" i="18"/>
  <c r="F220" i="18"/>
  <c r="E220" i="18"/>
  <c r="P220" i="18"/>
  <c r="O220" i="18"/>
  <c r="N220" i="18"/>
  <c r="H219" i="18"/>
  <c r="G219" i="18"/>
  <c r="F219" i="18"/>
  <c r="E219" i="18"/>
  <c r="P219" i="18"/>
  <c r="O219" i="18"/>
  <c r="N219" i="18"/>
  <c r="H218" i="18"/>
  <c r="G218" i="18"/>
  <c r="E218" i="18"/>
  <c r="O218" i="18"/>
  <c r="N218" i="18"/>
  <c r="F218" i="18"/>
  <c r="P218" i="18"/>
  <c r="H217" i="18"/>
  <c r="F217" i="18"/>
  <c r="E217" i="18"/>
  <c r="P217" i="18"/>
  <c r="O217" i="18"/>
  <c r="N217" i="18"/>
  <c r="G217" i="18"/>
  <c r="H216" i="18"/>
  <c r="F216" i="18"/>
  <c r="E216" i="18"/>
  <c r="P216" i="18"/>
  <c r="G216" i="18"/>
  <c r="O216" i="18"/>
  <c r="N216" i="18"/>
  <c r="H215" i="18"/>
  <c r="G215" i="18"/>
  <c r="E215" i="18"/>
  <c r="O215" i="18"/>
  <c r="N215" i="18"/>
  <c r="F215" i="18"/>
  <c r="P215" i="18"/>
  <c r="G214" i="18"/>
  <c r="H214" i="18"/>
  <c r="F214" i="18"/>
  <c r="P214" i="18"/>
  <c r="O214" i="18"/>
  <c r="E214" i="18"/>
  <c r="N214" i="18"/>
  <c r="H213" i="18"/>
  <c r="G213" i="18"/>
  <c r="F213" i="18"/>
  <c r="E213" i="18"/>
  <c r="P213" i="18"/>
  <c r="O213" i="18"/>
  <c r="N213" i="18"/>
  <c r="H212" i="18"/>
  <c r="G212" i="18"/>
  <c r="E212" i="18"/>
  <c r="F212" i="18"/>
  <c r="P212" i="18"/>
  <c r="O212" i="18"/>
  <c r="N212" i="18"/>
  <c r="H211" i="18"/>
  <c r="G211" i="18"/>
  <c r="F211" i="18"/>
  <c r="P211" i="18"/>
  <c r="O211" i="18"/>
  <c r="N211" i="18"/>
  <c r="E211" i="18"/>
  <c r="H210" i="18"/>
  <c r="G210" i="18"/>
  <c r="E210" i="18"/>
  <c r="F210" i="18"/>
  <c r="P210" i="18"/>
  <c r="O210" i="18"/>
  <c r="N210" i="18"/>
  <c r="H209" i="18"/>
  <c r="E209" i="18"/>
  <c r="F209" i="18"/>
  <c r="P209" i="18"/>
  <c r="G209" i="18"/>
  <c r="O209" i="18"/>
  <c r="N209" i="18"/>
  <c r="G208" i="18"/>
  <c r="H208" i="18"/>
  <c r="F208" i="18"/>
  <c r="O208" i="18"/>
  <c r="N208" i="18"/>
  <c r="E208" i="18"/>
  <c r="P208" i="18"/>
  <c r="H207" i="18"/>
  <c r="G207" i="18"/>
  <c r="E207" i="18"/>
  <c r="P207" i="18"/>
  <c r="O207" i="18"/>
  <c r="N207" i="18"/>
  <c r="F207" i="18"/>
  <c r="H206" i="18"/>
  <c r="G206" i="18"/>
  <c r="F206" i="18"/>
  <c r="O206" i="18"/>
  <c r="E206" i="18"/>
  <c r="P206" i="18"/>
  <c r="N206" i="18"/>
  <c r="H205" i="18"/>
  <c r="P205" i="18"/>
  <c r="G205" i="18"/>
  <c r="F205" i="18"/>
  <c r="E205" i="18"/>
  <c r="O205" i="18"/>
  <c r="N205" i="18"/>
  <c r="H204" i="18"/>
  <c r="F204" i="18"/>
  <c r="G204" i="18"/>
  <c r="E204" i="18"/>
  <c r="P204" i="18"/>
  <c r="N204" i="18"/>
  <c r="O204" i="18"/>
  <c r="H203" i="18"/>
  <c r="E203" i="18"/>
  <c r="F203" i="18"/>
  <c r="P203" i="18"/>
  <c r="N203" i="18"/>
  <c r="G203" i="18"/>
  <c r="O203" i="18"/>
  <c r="H202" i="18"/>
  <c r="G202" i="18"/>
  <c r="E202" i="18"/>
  <c r="F202" i="18"/>
  <c r="P202" i="18"/>
  <c r="O202" i="18"/>
  <c r="N202" i="18"/>
  <c r="H201" i="18"/>
  <c r="E201" i="18"/>
  <c r="G201" i="18"/>
  <c r="P201" i="18"/>
  <c r="O201" i="18"/>
  <c r="N201" i="18"/>
  <c r="F201" i="18"/>
  <c r="H200" i="18"/>
  <c r="G200" i="18"/>
  <c r="F200" i="18"/>
  <c r="E200" i="18"/>
  <c r="P200" i="18"/>
  <c r="O200" i="18"/>
  <c r="N200" i="18"/>
  <c r="H199" i="18"/>
  <c r="F199" i="18"/>
  <c r="E199" i="18"/>
  <c r="P199" i="18"/>
  <c r="O199" i="18"/>
  <c r="G199" i="18"/>
  <c r="N199" i="18"/>
  <c r="G198" i="18"/>
  <c r="F198" i="18"/>
  <c r="P198" i="18"/>
  <c r="H198" i="18"/>
  <c r="E198" i="18"/>
  <c r="O198" i="18"/>
  <c r="N198" i="18"/>
  <c r="H197" i="18"/>
  <c r="G197" i="18"/>
  <c r="E197" i="18"/>
  <c r="P197" i="18"/>
  <c r="F197" i="18"/>
  <c r="O197" i="18"/>
  <c r="N197" i="18"/>
  <c r="H196" i="18"/>
  <c r="G196" i="18"/>
  <c r="F196" i="18"/>
  <c r="E196" i="18"/>
  <c r="P196" i="18"/>
  <c r="O196" i="18"/>
  <c r="N196" i="18"/>
  <c r="H195" i="18"/>
  <c r="F195" i="18"/>
  <c r="G195" i="18"/>
  <c r="E195" i="18"/>
  <c r="P195" i="18"/>
  <c r="O195" i="18"/>
  <c r="N195" i="18"/>
  <c r="H194" i="18"/>
  <c r="F194" i="18"/>
  <c r="E194" i="18"/>
  <c r="O194" i="18"/>
  <c r="N194" i="18"/>
  <c r="G194" i="18"/>
  <c r="P194" i="18"/>
  <c r="G193" i="18"/>
  <c r="F193" i="18"/>
  <c r="H193" i="18"/>
  <c r="E193" i="18"/>
  <c r="P193" i="18"/>
  <c r="N193" i="18"/>
  <c r="O193" i="18"/>
  <c r="H192" i="18"/>
  <c r="F192" i="18"/>
  <c r="G192" i="18"/>
  <c r="E192" i="18"/>
  <c r="P192" i="18"/>
  <c r="O192" i="18"/>
  <c r="N192" i="18"/>
  <c r="G191" i="18"/>
  <c r="F191" i="18"/>
  <c r="E191" i="18"/>
  <c r="P191" i="18"/>
  <c r="O191" i="18"/>
  <c r="N191" i="18"/>
  <c r="H191" i="18"/>
  <c r="G190" i="18"/>
  <c r="F190" i="18"/>
  <c r="E190" i="18"/>
  <c r="P190" i="18"/>
  <c r="O190" i="18"/>
  <c r="N190" i="18"/>
  <c r="H190" i="18"/>
  <c r="G189" i="18"/>
  <c r="F189" i="18"/>
  <c r="E189" i="18"/>
  <c r="P189" i="18"/>
  <c r="O189" i="18"/>
  <c r="N189" i="18"/>
  <c r="H189" i="18"/>
  <c r="G188" i="18"/>
  <c r="F188" i="18"/>
  <c r="E188" i="18"/>
  <c r="O188" i="18"/>
  <c r="P188" i="18"/>
  <c r="N188" i="18"/>
  <c r="H188" i="18"/>
  <c r="G187" i="18"/>
  <c r="E187" i="18"/>
  <c r="P187" i="18"/>
  <c r="F187" i="18"/>
  <c r="O187" i="18"/>
  <c r="N187" i="18"/>
  <c r="H187" i="18"/>
  <c r="G186" i="18"/>
  <c r="E186" i="18"/>
  <c r="P186" i="18"/>
  <c r="F186" i="18"/>
  <c r="O186" i="18"/>
  <c r="N186" i="18"/>
  <c r="H186" i="18"/>
  <c r="G185" i="18"/>
  <c r="F185" i="18"/>
  <c r="P185" i="18"/>
  <c r="O185" i="18"/>
  <c r="N185" i="18"/>
  <c r="H185" i="18"/>
  <c r="E185" i="18"/>
  <c r="G184" i="18"/>
  <c r="E184" i="18"/>
  <c r="F184" i="18"/>
  <c r="P184" i="18"/>
  <c r="O184" i="18"/>
  <c r="N184" i="18"/>
  <c r="H184" i="18"/>
  <c r="G183" i="18"/>
  <c r="E183" i="18"/>
  <c r="F183" i="18"/>
  <c r="P183" i="18"/>
  <c r="O183" i="18"/>
  <c r="N183" i="18"/>
  <c r="H183" i="18"/>
  <c r="G182" i="18"/>
  <c r="F182" i="18"/>
  <c r="E182" i="18"/>
  <c r="P182" i="18"/>
  <c r="O182" i="18"/>
  <c r="N182" i="18"/>
  <c r="H182" i="18"/>
  <c r="G181" i="18"/>
  <c r="F181" i="18"/>
  <c r="E181" i="18"/>
  <c r="P181" i="18"/>
  <c r="H181" i="18"/>
  <c r="O181" i="18"/>
  <c r="N181" i="18"/>
  <c r="G180" i="18"/>
  <c r="E180" i="18"/>
  <c r="O180" i="18"/>
  <c r="F180" i="18"/>
  <c r="P180" i="18"/>
  <c r="N180" i="18"/>
  <c r="H180" i="18"/>
  <c r="G179" i="18"/>
  <c r="F179" i="18"/>
  <c r="P179" i="18"/>
  <c r="O179" i="18"/>
  <c r="H179" i="18"/>
  <c r="E179" i="18"/>
  <c r="N179" i="18"/>
  <c r="G178" i="18"/>
  <c r="F178" i="18"/>
  <c r="P178" i="18"/>
  <c r="O178" i="18"/>
  <c r="H178" i="18"/>
  <c r="E178" i="18"/>
  <c r="N178" i="18"/>
  <c r="G22" i="18"/>
  <c r="F22" i="18"/>
  <c r="O22" i="18"/>
  <c r="P22" i="18"/>
  <c r="N22" i="18" s="1"/>
  <c r="F12" i="18"/>
  <c r="AK13" i="18"/>
  <c r="AJ15" i="18" s="1"/>
  <c r="E20" i="18"/>
  <c r="S20" i="18"/>
  <c r="G13" i="18"/>
  <c r="AI381" i="17"/>
  <c r="S201" i="18" l="1"/>
  <c r="S283" i="18"/>
  <c r="S324" i="18"/>
  <c r="I343" i="18"/>
  <c r="K343" i="18" s="1"/>
  <c r="S372" i="18"/>
  <c r="S381" i="18"/>
  <c r="S376" i="18"/>
  <c r="S340" i="18"/>
  <c r="S213" i="18"/>
  <c r="S225" i="18"/>
  <c r="S237" i="18"/>
  <c r="S261" i="18"/>
  <c r="S308" i="18"/>
  <c r="S311" i="18"/>
  <c r="S321" i="18"/>
  <c r="S357" i="18"/>
  <c r="S371" i="18"/>
  <c r="S208" i="18"/>
  <c r="I201" i="18"/>
  <c r="K201" i="18" s="1"/>
  <c r="I309" i="18"/>
  <c r="K309" i="18" s="1"/>
  <c r="S249" i="18"/>
  <c r="I331" i="18"/>
  <c r="K331" i="18" s="1"/>
  <c r="S194" i="18"/>
  <c r="S202" i="18"/>
  <c r="I218" i="18"/>
  <c r="K218" i="18" s="1"/>
  <c r="I221" i="18"/>
  <c r="K221" i="18" s="1"/>
  <c r="I237" i="18"/>
  <c r="K237" i="18" s="1"/>
  <c r="S238" i="18"/>
  <c r="S250" i="18"/>
  <c r="S262" i="18"/>
  <c r="S274" i="18"/>
  <c r="S286" i="18"/>
  <c r="S288" i="18"/>
  <c r="S291" i="18"/>
  <c r="I352" i="18"/>
  <c r="J352" i="18" s="1"/>
  <c r="L352" i="18" s="1"/>
  <c r="S364" i="18"/>
  <c r="S347" i="18"/>
  <c r="I350" i="18"/>
  <c r="K350" i="18" s="1"/>
  <c r="I359" i="18"/>
  <c r="K359" i="18" s="1"/>
  <c r="S367" i="18"/>
  <c r="S242" i="18"/>
  <c r="I261" i="18"/>
  <c r="J261" i="18" s="1"/>
  <c r="L261" i="18" s="1"/>
  <c r="S266" i="18"/>
  <c r="I321" i="18"/>
  <c r="J321" i="18" s="1"/>
  <c r="L321" i="18" s="1"/>
  <c r="S352" i="18"/>
  <c r="I357" i="18"/>
  <c r="K357" i="18" s="1"/>
  <c r="S198" i="18"/>
  <c r="S183" i="18"/>
  <c r="I190" i="18"/>
  <c r="J190" i="18" s="1"/>
  <c r="L190" i="18" s="1"/>
  <c r="I209" i="18"/>
  <c r="K209" i="18" s="1"/>
  <c r="I259" i="18"/>
  <c r="J259" i="18" s="1"/>
  <c r="L259" i="18" s="1"/>
  <c r="S264" i="18"/>
  <c r="S319" i="18"/>
  <c r="S192" i="18"/>
  <c r="I249" i="18"/>
  <c r="K249" i="18" s="1"/>
  <c r="I295" i="18"/>
  <c r="K295" i="18" s="1"/>
  <c r="I307" i="18"/>
  <c r="K307" i="18" s="1"/>
  <c r="S312" i="18"/>
  <c r="S187" i="18"/>
  <c r="S217" i="18"/>
  <c r="S306" i="18"/>
  <c r="I328" i="18"/>
  <c r="J328" i="18" s="1"/>
  <c r="L328" i="18" s="1"/>
  <c r="S229" i="18"/>
  <c r="S241" i="18"/>
  <c r="S253" i="18"/>
  <c r="I296" i="18"/>
  <c r="K296" i="18" s="1"/>
  <c r="S337" i="18"/>
  <c r="S341" i="18"/>
  <c r="S346" i="18"/>
  <c r="I368" i="18"/>
  <c r="K368" i="18" s="1"/>
  <c r="I334" i="18"/>
  <c r="K334" i="18" s="1"/>
  <c r="S339" i="18"/>
  <c r="S360" i="18"/>
  <c r="S363" i="18"/>
  <c r="S334" i="18"/>
  <c r="I304" i="18"/>
  <c r="K304" i="18" s="1"/>
  <c r="S354" i="18"/>
  <c r="I361" i="18"/>
  <c r="K361" i="18" s="1"/>
  <c r="I366" i="18"/>
  <c r="K366" i="18" s="1"/>
  <c r="I196" i="18"/>
  <c r="K196" i="18" s="1"/>
  <c r="I208" i="18"/>
  <c r="J208" i="18" s="1"/>
  <c r="L208" i="18" s="1"/>
  <c r="I220" i="18"/>
  <c r="J220" i="18" s="1"/>
  <c r="L220" i="18" s="1"/>
  <c r="S378" i="18"/>
  <c r="S232" i="18"/>
  <c r="S277" i="18"/>
  <c r="I362" i="18"/>
  <c r="K362" i="18" s="1"/>
  <c r="I365" i="18"/>
  <c r="J365" i="18" s="1"/>
  <c r="L365" i="18" s="1"/>
  <c r="I269" i="18"/>
  <c r="K269" i="18" s="1"/>
  <c r="I285" i="18"/>
  <c r="K285" i="18" s="1"/>
  <c r="S293" i="18"/>
  <c r="S305" i="18"/>
  <c r="S197" i="18"/>
  <c r="S221" i="18"/>
  <c r="S223" i="18"/>
  <c r="S233" i="18"/>
  <c r="S269" i="18"/>
  <c r="I273" i="18"/>
  <c r="K273" i="18" s="1"/>
  <c r="I300" i="18"/>
  <c r="K300" i="18" s="1"/>
  <c r="I312" i="18"/>
  <c r="K312" i="18" s="1"/>
  <c r="S329" i="18"/>
  <c r="I340" i="18"/>
  <c r="J340" i="18" s="1"/>
  <c r="L340" i="18" s="1"/>
  <c r="S355" i="18"/>
  <c r="S365" i="18"/>
  <c r="S203" i="18"/>
  <c r="S230" i="18"/>
  <c r="S299" i="18"/>
  <c r="S328" i="18"/>
  <c r="I227" i="18"/>
  <c r="K227" i="18" s="1"/>
  <c r="S254" i="18"/>
  <c r="S251" i="18"/>
  <c r="S258" i="18"/>
  <c r="I272" i="18"/>
  <c r="K272" i="18" s="1"/>
  <c r="I287" i="18"/>
  <c r="K287" i="18" s="1"/>
  <c r="S239" i="18"/>
  <c r="S272" i="18"/>
  <c r="S287" i="18"/>
  <c r="S335" i="18"/>
  <c r="S193" i="18"/>
  <c r="S200" i="18"/>
  <c r="S212" i="18"/>
  <c r="S224" i="18"/>
  <c r="S236" i="18"/>
  <c r="S248" i="18"/>
  <c r="S284" i="18"/>
  <c r="S296" i="18"/>
  <c r="S368" i="18"/>
  <c r="I302" i="18"/>
  <c r="J302" i="18" s="1"/>
  <c r="L302" i="18" s="1"/>
  <c r="S314" i="18"/>
  <c r="S338" i="18"/>
  <c r="S374" i="18"/>
  <c r="S190" i="18"/>
  <c r="I290" i="18"/>
  <c r="K290" i="18" s="1"/>
  <c r="I310" i="18"/>
  <c r="K310" i="18" s="1"/>
  <c r="S326" i="18"/>
  <c r="I215" i="18"/>
  <c r="K215" i="18" s="1"/>
  <c r="I182" i="18"/>
  <c r="K182" i="18" s="1"/>
  <c r="I213" i="18"/>
  <c r="K213" i="18" s="1"/>
  <c r="S369" i="18"/>
  <c r="S220" i="18"/>
  <c r="I236" i="18"/>
  <c r="J236" i="18" s="1"/>
  <c r="L236" i="18" s="1"/>
  <c r="I239" i="18"/>
  <c r="K239" i="18" s="1"/>
  <c r="I248" i="18"/>
  <c r="K248" i="18" s="1"/>
  <c r="S366" i="18"/>
  <c r="I224" i="18"/>
  <c r="K224" i="18" s="1"/>
  <c r="S205" i="18"/>
  <c r="S181" i="18"/>
  <c r="I178" i="18"/>
  <c r="K178" i="18" s="1"/>
  <c r="I327" i="18"/>
  <c r="J327" i="18" s="1"/>
  <c r="L327" i="18" s="1"/>
  <c r="I341" i="18"/>
  <c r="K341" i="18" s="1"/>
  <c r="S379" i="18"/>
  <c r="S178" i="18"/>
  <c r="I185" i="18"/>
  <c r="K185" i="18" s="1"/>
  <c r="I187" i="18"/>
  <c r="K187" i="18" s="1"/>
  <c r="S204" i="18"/>
  <c r="I235" i="18"/>
  <c r="K235" i="18" s="1"/>
  <c r="S185" i="18"/>
  <c r="I225" i="18"/>
  <c r="J225" i="18" s="1"/>
  <c r="L225" i="18" s="1"/>
  <c r="I232" i="18"/>
  <c r="K232" i="18" s="1"/>
  <c r="S257" i="18"/>
  <c r="I336" i="18"/>
  <c r="J336" i="18" s="1"/>
  <c r="L336" i="18" s="1"/>
  <c r="S180" i="18"/>
  <c r="I206" i="18"/>
  <c r="J206" i="18" s="1"/>
  <c r="L206" i="18" s="1"/>
  <c r="I246" i="18"/>
  <c r="J246" i="18" s="1"/>
  <c r="L246" i="18" s="1"/>
  <c r="I276" i="18"/>
  <c r="J276" i="18" s="1"/>
  <c r="L276" i="18" s="1"/>
  <c r="S336" i="18"/>
  <c r="S206" i="18"/>
  <c r="S218" i="18"/>
  <c r="S302" i="18"/>
  <c r="S345" i="18"/>
  <c r="I347" i="18"/>
  <c r="K347" i="18" s="1"/>
  <c r="I371" i="18"/>
  <c r="K371" i="18" s="1"/>
  <c r="S182" i="18"/>
  <c r="I222" i="18"/>
  <c r="J222" i="18" s="1"/>
  <c r="L222" i="18" s="1"/>
  <c r="I244" i="18"/>
  <c r="K244" i="18" s="1"/>
  <c r="S263" i="18"/>
  <c r="I282" i="18"/>
  <c r="K282" i="18" s="1"/>
  <c r="I294" i="18"/>
  <c r="K294" i="18" s="1"/>
  <c r="I301" i="18"/>
  <c r="K301" i="18" s="1"/>
  <c r="I318" i="18"/>
  <c r="K318" i="18" s="1"/>
  <c r="I330" i="18"/>
  <c r="K330" i="18" s="1"/>
  <c r="I349" i="18"/>
  <c r="K349" i="18" s="1"/>
  <c r="S196" i="18"/>
  <c r="S282" i="18"/>
  <c r="S332" i="18"/>
  <c r="I234" i="18"/>
  <c r="J234" i="18" s="1"/>
  <c r="L234" i="18" s="1"/>
  <c r="S246" i="18"/>
  <c r="S318" i="18"/>
  <c r="I320" i="18"/>
  <c r="K320" i="18" s="1"/>
  <c r="I322" i="18"/>
  <c r="K322" i="18" s="1"/>
  <c r="S342" i="18"/>
  <c r="S351" i="18"/>
  <c r="I358" i="18"/>
  <c r="K358" i="18" s="1"/>
  <c r="I370" i="18"/>
  <c r="K370" i="18" s="1"/>
  <c r="I375" i="18"/>
  <c r="K375" i="18" s="1"/>
  <c r="I380" i="18"/>
  <c r="K380" i="18" s="1"/>
  <c r="I180" i="18"/>
  <c r="K180" i="18" s="1"/>
  <c r="I198" i="18"/>
  <c r="J198" i="18" s="1"/>
  <c r="L198" i="18" s="1"/>
  <c r="S210" i="18"/>
  <c r="I212" i="18"/>
  <c r="K212" i="18" s="1"/>
  <c r="I229" i="18"/>
  <c r="J229" i="18" s="1"/>
  <c r="L229" i="18" s="1"/>
  <c r="S234" i="18"/>
  <c r="I241" i="18"/>
  <c r="K241" i="18" s="1"/>
  <c r="I253" i="18"/>
  <c r="J253" i="18" s="1"/>
  <c r="L253" i="18" s="1"/>
  <c r="I267" i="18"/>
  <c r="K267" i="18" s="1"/>
  <c r="S294" i="18"/>
  <c r="S320" i="18"/>
  <c r="S327" i="18"/>
  <c r="I337" i="18"/>
  <c r="J337" i="18" s="1"/>
  <c r="L337" i="18" s="1"/>
  <c r="I346" i="18"/>
  <c r="K346" i="18" s="1"/>
  <c r="S349" i="18"/>
  <c r="S375" i="18"/>
  <c r="S377" i="18"/>
  <c r="S380" i="18"/>
  <c r="O23" i="18"/>
  <c r="P23" i="18"/>
  <c r="N23" i="18" s="1"/>
  <c r="S214" i="18"/>
  <c r="I271" i="18"/>
  <c r="I324" i="18"/>
  <c r="I192" i="18"/>
  <c r="I204" i="18"/>
  <c r="I211" i="18"/>
  <c r="I216" i="18"/>
  <c r="S228" i="18"/>
  <c r="I240" i="18"/>
  <c r="S245" i="18"/>
  <c r="I264" i="18"/>
  <c r="S285" i="18"/>
  <c r="I314" i="18"/>
  <c r="I326" i="18"/>
  <c r="I338" i="18"/>
  <c r="I360" i="18"/>
  <c r="S362" i="18"/>
  <c r="I369" i="18"/>
  <c r="I199" i="18"/>
  <c r="S211" i="18"/>
  <c r="I223" i="18"/>
  <c r="S235" i="18"/>
  <c r="S247" i="18"/>
  <c r="S252" i="18"/>
  <c r="I254" i="18"/>
  <c r="S256" i="18"/>
  <c r="S259" i="18"/>
  <c r="I266" i="18"/>
  <c r="S273" i="18"/>
  <c r="I278" i="18"/>
  <c r="I283" i="18"/>
  <c r="S295" i="18"/>
  <c r="S297" i="18"/>
  <c r="S300" i="18"/>
  <c r="S307" i="18"/>
  <c r="S316" i="18"/>
  <c r="S331" i="18"/>
  <c r="I345" i="18"/>
  <c r="S359" i="18"/>
  <c r="I374" i="18"/>
  <c r="I376" i="18"/>
  <c r="I194" i="18"/>
  <c r="S268" i="18"/>
  <c r="S278" i="18"/>
  <c r="I280" i="18"/>
  <c r="I319" i="18"/>
  <c r="S343" i="18"/>
  <c r="I364" i="18"/>
  <c r="I379" i="18"/>
  <c r="I184" i="18"/>
  <c r="I189" i="18"/>
  <c r="I268" i="18"/>
  <c r="I297" i="18"/>
  <c r="I333" i="18"/>
  <c r="S350" i="18"/>
  <c r="I373" i="18"/>
  <c r="I186" i="18"/>
  <c r="S189" i="18"/>
  <c r="I203" i="18"/>
  <c r="I207" i="18"/>
  <c r="I210" i="18"/>
  <c r="I231" i="18"/>
  <c r="S243" i="18"/>
  <c r="S244" i="18"/>
  <c r="I292" i="18"/>
  <c r="S304" i="18"/>
  <c r="S309" i="18"/>
  <c r="S330" i="18"/>
  <c r="S333" i="18"/>
  <c r="I335" i="18"/>
  <c r="I354" i="18"/>
  <c r="S373" i="18"/>
  <c r="I381" i="18"/>
  <c r="H22" i="18"/>
  <c r="S22" i="18" s="1"/>
  <c r="T22" i="18" s="1"/>
  <c r="I179" i="18"/>
  <c r="S184" i="18"/>
  <c r="I191" i="18"/>
  <c r="I205" i="18"/>
  <c r="S215" i="18"/>
  <c r="I226" i="18"/>
  <c r="S227" i="18"/>
  <c r="I243" i="18"/>
  <c r="I251" i="18"/>
  <c r="I255" i="18"/>
  <c r="I256" i="18"/>
  <c r="I258" i="18"/>
  <c r="I263" i="18"/>
  <c r="I275" i="18"/>
  <c r="S280" i="18"/>
  <c r="S292" i="18"/>
  <c r="I299" i="18"/>
  <c r="I311" i="18"/>
  <c r="I316" i="18"/>
  <c r="I323" i="18"/>
  <c r="S361" i="18"/>
  <c r="S179" i="18"/>
  <c r="S191" i="18"/>
  <c r="S222" i="18"/>
  <c r="I245" i="18"/>
  <c r="S255" i="18"/>
  <c r="I265" i="18"/>
  <c r="I270" i="18"/>
  <c r="S275" i="18"/>
  <c r="I313" i="18"/>
  <c r="I317" i="18"/>
  <c r="S323" i="18"/>
  <c r="I342" i="18"/>
  <c r="I351" i="18"/>
  <c r="I353" i="18"/>
  <c r="AK19" i="18"/>
  <c r="AL19" i="18" s="1"/>
  <c r="AK16" i="18"/>
  <c r="I181" i="18"/>
  <c r="S186" i="18"/>
  <c r="I193" i="18"/>
  <c r="I200" i="18"/>
  <c r="I217" i="18"/>
  <c r="S226" i="18"/>
  <c r="I228" i="18"/>
  <c r="S231" i="18"/>
  <c r="I262" i="18"/>
  <c r="S265" i="18"/>
  <c r="S267" i="18"/>
  <c r="S270" i="18"/>
  <c r="S276" i="18"/>
  <c r="I284" i="18"/>
  <c r="I289" i="18"/>
  <c r="I298" i="18"/>
  <c r="I306" i="18"/>
  <c r="I308" i="18"/>
  <c r="S313" i="18"/>
  <c r="I325" i="18"/>
  <c r="I332" i="18"/>
  <c r="I348" i="18"/>
  <c r="S356" i="18"/>
  <c r="I363" i="18"/>
  <c r="S370" i="18"/>
  <c r="I378" i="18"/>
  <c r="I183" i="18"/>
  <c r="I188" i="18"/>
  <c r="S195" i="18"/>
  <c r="I197" i="18"/>
  <c r="I202" i="18"/>
  <c r="S209" i="18"/>
  <c r="I219" i="18"/>
  <c r="I252" i="18"/>
  <c r="I257" i="18"/>
  <c r="I260" i="18"/>
  <c r="I277" i="18"/>
  <c r="I279" i="18"/>
  <c r="I281" i="18"/>
  <c r="S289" i="18"/>
  <c r="I293" i="18"/>
  <c r="S298" i="18"/>
  <c r="S301" i="18"/>
  <c r="S303" i="18"/>
  <c r="I315" i="18"/>
  <c r="S325" i="18"/>
  <c r="I329" i="18"/>
  <c r="I344" i="18"/>
  <c r="I355" i="18"/>
  <c r="I372" i="18"/>
  <c r="S188" i="18"/>
  <c r="I195" i="18"/>
  <c r="S199" i="18"/>
  <c r="S207" i="18"/>
  <c r="I214" i="18"/>
  <c r="S216" i="18"/>
  <c r="S219" i="18"/>
  <c r="I230" i="18"/>
  <c r="I233" i="18"/>
  <c r="I238" i="18"/>
  <c r="S240" i="18"/>
  <c r="I242" i="18"/>
  <c r="I247" i="18"/>
  <c r="I250" i="18"/>
  <c r="S260" i="18"/>
  <c r="S271" i="18"/>
  <c r="I274" i="18"/>
  <c r="S279" i="18"/>
  <c r="S281" i="18"/>
  <c r="I286" i="18"/>
  <c r="I288" i="18"/>
  <c r="S290" i="18"/>
  <c r="I291" i="18"/>
  <c r="I303" i="18"/>
  <c r="I305" i="18"/>
  <c r="S310" i="18"/>
  <c r="S315" i="18"/>
  <c r="S317" i="18"/>
  <c r="S322" i="18"/>
  <c r="I339" i="18"/>
  <c r="S344" i="18"/>
  <c r="S348" i="18"/>
  <c r="S353" i="18"/>
  <c r="I356" i="18"/>
  <c r="S358" i="18"/>
  <c r="I367" i="18"/>
  <c r="I377" i="18"/>
  <c r="T214" i="18" l="1"/>
  <c r="T258" i="18"/>
  <c r="T369" i="18"/>
  <c r="T353" i="18"/>
  <c r="J209" i="18"/>
  <c r="L209" i="18" s="1"/>
  <c r="K328" i="18"/>
  <c r="J357" i="18"/>
  <c r="L357" i="18" s="1"/>
  <c r="T364" i="18"/>
  <c r="T358" i="18"/>
  <c r="T239" i="18"/>
  <c r="J343" i="18"/>
  <c r="L343" i="18" s="1"/>
  <c r="K222" i="18"/>
  <c r="T373" i="18"/>
  <c r="K236" i="18"/>
  <c r="K253" i="18"/>
  <c r="T188" i="18"/>
  <c r="K259" i="18"/>
  <c r="T202" i="18"/>
  <c r="T201" i="18"/>
  <c r="J241" i="18"/>
  <c r="L241" i="18" s="1"/>
  <c r="T226" i="18"/>
  <c r="J290" i="18"/>
  <c r="L290" i="18" s="1"/>
  <c r="T186" i="18"/>
  <c r="J301" i="18"/>
  <c r="L301" i="18" s="1"/>
  <c r="T225" i="18"/>
  <c r="J361" i="18"/>
  <c r="L361" i="18" s="1"/>
  <c r="K234" i="18"/>
  <c r="T209" i="18"/>
  <c r="T322" i="18"/>
  <c r="J346" i="18"/>
  <c r="L346" i="18" s="1"/>
  <c r="J287" i="18"/>
  <c r="L287" i="18" s="1"/>
  <c r="J304" i="18"/>
  <c r="L304" i="18" s="1"/>
  <c r="K352" i="18"/>
  <c r="K198" i="18"/>
  <c r="T381" i="18"/>
  <c r="U381" i="18" s="1"/>
  <c r="AB381" i="18" s="1"/>
  <c r="T338" i="18"/>
  <c r="J318" i="18"/>
  <c r="L318" i="18" s="1"/>
  <c r="T199" i="18"/>
  <c r="J312" i="18"/>
  <c r="L312" i="18" s="1"/>
  <c r="T356" i="18"/>
  <c r="J285" i="18"/>
  <c r="L285" i="18" s="1"/>
  <c r="T321" i="18"/>
  <c r="T237" i="18"/>
  <c r="J296" i="18"/>
  <c r="L296" i="18" s="1"/>
  <c r="T340" i="18"/>
  <c r="J215" i="18"/>
  <c r="L215" i="18" s="1"/>
  <c r="T325" i="18"/>
  <c r="T229" i="18"/>
  <c r="K365" i="18"/>
  <c r="T281" i="18"/>
  <c r="K190" i="18"/>
  <c r="T278" i="18"/>
  <c r="K229" i="18"/>
  <c r="K225" i="18"/>
  <c r="J350" i="18"/>
  <c r="L350" i="18" s="1"/>
  <c r="T250" i="18"/>
  <c r="T372" i="18"/>
  <c r="T284" i="18"/>
  <c r="T252" i="18"/>
  <c r="T327" i="18"/>
  <c r="J267" i="18"/>
  <c r="L267" i="18" s="1"/>
  <c r="T184" i="18"/>
  <c r="K261" i="18"/>
  <c r="T211" i="18"/>
  <c r="T285" i="18"/>
  <c r="K302" i="18"/>
  <c r="T267" i="18"/>
  <c r="T361" i="18"/>
  <c r="J272" i="18"/>
  <c r="L272" i="18" s="1"/>
  <c r="T312" i="18"/>
  <c r="T265" i="18"/>
  <c r="T255" i="18"/>
  <c r="J358" i="18"/>
  <c r="L358" i="18" s="1"/>
  <c r="J309" i="18"/>
  <c r="L309" i="18" s="1"/>
  <c r="J269" i="18"/>
  <c r="L269" i="18" s="1"/>
  <c r="T377" i="18"/>
  <c r="T347" i="18"/>
  <c r="J330" i="18"/>
  <c r="L330" i="18" s="1"/>
  <c r="T376" i="18"/>
  <c r="T264" i="18"/>
  <c r="T341" i="18"/>
  <c r="J221" i="18"/>
  <c r="L221" i="18" s="1"/>
  <c r="J218" i="18"/>
  <c r="L218" i="18" s="1"/>
  <c r="T253" i="18"/>
  <c r="T242" i="18"/>
  <c r="T262" i="18"/>
  <c r="T283" i="18"/>
  <c r="T368" i="18"/>
  <c r="J235" i="18"/>
  <c r="L235" i="18" s="1"/>
  <c r="T330" i="18"/>
  <c r="J201" i="18"/>
  <c r="L201" i="18" s="1"/>
  <c r="T238" i="18"/>
  <c r="T309" i="18"/>
  <c r="T294" i="18"/>
  <c r="K276" i="18"/>
  <c r="J331" i="18"/>
  <c r="L331" i="18" s="1"/>
  <c r="J185" i="18"/>
  <c r="L185" i="18" s="1"/>
  <c r="T248" i="18"/>
  <c r="T205" i="18"/>
  <c r="J380" i="18"/>
  <c r="L380" i="18" s="1"/>
  <c r="T207" i="18"/>
  <c r="J310" i="18"/>
  <c r="L310" i="18" s="1"/>
  <c r="K208" i="18"/>
  <c r="J322" i="18"/>
  <c r="L322" i="18" s="1"/>
  <c r="T235" i="18"/>
  <c r="T203" i="18"/>
  <c r="T198" i="18"/>
  <c r="T249" i="18"/>
  <c r="T243" i="18"/>
  <c r="J213" i="18"/>
  <c r="L213" i="18" s="1"/>
  <c r="T366" i="18"/>
  <c r="T337" i="18"/>
  <c r="J239" i="18"/>
  <c r="L239" i="18" s="1"/>
  <c r="T181" i="18"/>
  <c r="T343" i="18"/>
  <c r="T317" i="18"/>
  <c r="T303" i="18"/>
  <c r="T275" i="18"/>
  <c r="T222" i="18"/>
  <c r="K340" i="18"/>
  <c r="T251" i="18"/>
  <c r="T259" i="18"/>
  <c r="T367" i="18"/>
  <c r="T301" i="18"/>
  <c r="T319" i="18"/>
  <c r="E22" i="18"/>
  <c r="G23" i="18" s="1"/>
  <c r="T335" i="18"/>
  <c r="T297" i="18"/>
  <c r="K246" i="18"/>
  <c r="T346" i="18"/>
  <c r="T355" i="18"/>
  <c r="T305" i="18"/>
  <c r="K321" i="18"/>
  <c r="T273" i="18"/>
  <c r="T310" i="18"/>
  <c r="J307" i="18"/>
  <c r="L307" i="18" s="1"/>
  <c r="J366" i="18"/>
  <c r="L366" i="18" s="1"/>
  <c r="T218" i="18"/>
  <c r="T289" i="18"/>
  <c r="T240" i="18"/>
  <c r="T195" i="18"/>
  <c r="T380" i="18"/>
  <c r="T254" i="18"/>
  <c r="T306" i="18"/>
  <c r="T231" i="18"/>
  <c r="J248" i="18"/>
  <c r="L248" i="18" s="1"/>
  <c r="J359" i="18"/>
  <c r="L359" i="18" s="1"/>
  <c r="J300" i="18"/>
  <c r="L300" i="18" s="1"/>
  <c r="J362" i="18"/>
  <c r="L362" i="18" s="1"/>
  <c r="T246" i="18"/>
  <c r="T365" i="18"/>
  <c r="T348" i="18"/>
  <c r="J249" i="18"/>
  <c r="L249" i="18" s="1"/>
  <c r="T194" i="18"/>
  <c r="T370" i="18"/>
  <c r="T288" i="18"/>
  <c r="T315" i="18"/>
  <c r="T307" i="18"/>
  <c r="K337" i="18"/>
  <c r="T179" i="18"/>
  <c r="J237" i="18"/>
  <c r="L237" i="18" s="1"/>
  <c r="T352" i="18"/>
  <c r="J273" i="18"/>
  <c r="L273" i="18" s="1"/>
  <c r="T342" i="18"/>
  <c r="J196" i="18"/>
  <c r="L196" i="18" s="1"/>
  <c r="T295" i="18"/>
  <c r="J334" i="18"/>
  <c r="L334" i="18" s="1"/>
  <c r="J370" i="18"/>
  <c r="L370" i="18" s="1"/>
  <c r="T292" i="18"/>
  <c r="T287" i="18"/>
  <c r="J295" i="18"/>
  <c r="L295" i="18" s="1"/>
  <c r="T333" i="18"/>
  <c r="T350" i="18"/>
  <c r="J349" i="18"/>
  <c r="L349" i="18" s="1"/>
  <c r="J244" i="18"/>
  <c r="L244" i="18" s="1"/>
  <c r="K206" i="18"/>
  <c r="T379" i="18"/>
  <c r="T224" i="18"/>
  <c r="T279" i="18"/>
  <c r="T332" i="18"/>
  <c r="K336" i="18"/>
  <c r="T197" i="18"/>
  <c r="T339" i="18"/>
  <c r="T230" i="18"/>
  <c r="T206" i="18"/>
  <c r="T313" i="18"/>
  <c r="J368" i="18"/>
  <c r="L368" i="18" s="1"/>
  <c r="T260" i="18"/>
  <c r="J347" i="18"/>
  <c r="L347" i="18" s="1"/>
  <c r="T300" i="18"/>
  <c r="T296" i="18"/>
  <c r="J341" i="18"/>
  <c r="L341" i="18" s="1"/>
  <c r="T336" i="18"/>
  <c r="T204" i="18"/>
  <c r="T193" i="18"/>
  <c r="K220" i="18"/>
  <c r="T182" i="18"/>
  <c r="T212" i="18"/>
  <c r="T344" i="18"/>
  <c r="T234" i="18"/>
  <c r="T219" i="18"/>
  <c r="J282" i="18"/>
  <c r="L282" i="18" s="1"/>
  <c r="T233" i="18"/>
  <c r="T269" i="18"/>
  <c r="T328" i="18"/>
  <c r="T271" i="18"/>
  <c r="T191" i="18"/>
  <c r="T263" i="18"/>
  <c r="J178" i="18"/>
  <c r="L178" i="18" s="1"/>
  <c r="T378" i="18"/>
  <c r="T213" i="18"/>
  <c r="T236" i="18"/>
  <c r="I22" i="18"/>
  <c r="K22" i="18" s="1"/>
  <c r="J320" i="18"/>
  <c r="L320" i="18" s="1"/>
  <c r="J227" i="18"/>
  <c r="L227" i="18" s="1"/>
  <c r="T329" i="18"/>
  <c r="T270" i="18"/>
  <c r="K327" i="18"/>
  <c r="T183" i="18"/>
  <c r="T247" i="18"/>
  <c r="J232" i="18"/>
  <c r="L232" i="18" s="1"/>
  <c r="T221" i="18"/>
  <c r="T298" i="18"/>
  <c r="J224" i="18"/>
  <c r="L224" i="18" s="1"/>
  <c r="T320" i="18"/>
  <c r="J182" i="18"/>
  <c r="L182" i="18" s="1"/>
  <c r="J375" i="18"/>
  <c r="L375" i="18" s="1"/>
  <c r="J371" i="18"/>
  <c r="L371" i="18" s="1"/>
  <c r="J187" i="18"/>
  <c r="L187" i="18" s="1"/>
  <c r="T375" i="18"/>
  <c r="T215" i="18"/>
  <c r="J294" i="18"/>
  <c r="L294" i="18" s="1"/>
  <c r="J180" i="18"/>
  <c r="L180" i="18" s="1"/>
  <c r="T276" i="18"/>
  <c r="J212" i="18"/>
  <c r="L212" i="18" s="1"/>
  <c r="T323" i="18"/>
  <c r="T308" i="18"/>
  <c r="O24" i="18"/>
  <c r="P24" i="18"/>
  <c r="N24" i="18" s="1"/>
  <c r="K242" i="18"/>
  <c r="J242" i="18"/>
  <c r="L242" i="18" s="1"/>
  <c r="T210" i="18"/>
  <c r="K263" i="18"/>
  <c r="J263" i="18"/>
  <c r="L263" i="18" s="1"/>
  <c r="K354" i="18"/>
  <c r="J354" i="18"/>
  <c r="L354" i="18" s="1"/>
  <c r="T220" i="18"/>
  <c r="T357" i="18"/>
  <c r="T311" i="18"/>
  <c r="K364" i="18"/>
  <c r="J364" i="18"/>
  <c r="L364" i="18" s="1"/>
  <c r="K374" i="18"/>
  <c r="J374" i="18"/>
  <c r="L374" i="18" s="1"/>
  <c r="T256" i="18"/>
  <c r="K338" i="18"/>
  <c r="J338" i="18"/>
  <c r="L338" i="18" s="1"/>
  <c r="T314" i="18"/>
  <c r="K258" i="18"/>
  <c r="J258" i="18"/>
  <c r="L258" i="18" s="1"/>
  <c r="K335" i="18"/>
  <c r="J335" i="18"/>
  <c r="L335" i="18" s="1"/>
  <c r="J210" i="18"/>
  <c r="L210" i="18" s="1"/>
  <c r="K210" i="18"/>
  <c r="T359" i="18"/>
  <c r="K254" i="18"/>
  <c r="J254" i="18"/>
  <c r="L254" i="18" s="1"/>
  <c r="K223" i="18"/>
  <c r="J223" i="18"/>
  <c r="L223" i="18" s="1"/>
  <c r="T326" i="18"/>
  <c r="K219" i="18"/>
  <c r="J219" i="18"/>
  <c r="L219" i="18" s="1"/>
  <c r="K256" i="18"/>
  <c r="J256" i="18"/>
  <c r="L256" i="18" s="1"/>
  <c r="K207" i="18"/>
  <c r="J207" i="18"/>
  <c r="L207" i="18" s="1"/>
  <c r="T354" i="18"/>
  <c r="T299" i="18"/>
  <c r="T362" i="18"/>
  <c r="K216" i="18"/>
  <c r="J216" i="18"/>
  <c r="L216" i="18" s="1"/>
  <c r="J324" i="18"/>
  <c r="L324" i="18" s="1"/>
  <c r="K324" i="18"/>
  <c r="J308" i="18"/>
  <c r="L308" i="18" s="1"/>
  <c r="K308" i="18"/>
  <c r="J288" i="18"/>
  <c r="L288" i="18" s="1"/>
  <c r="K288" i="18"/>
  <c r="K202" i="18"/>
  <c r="J202" i="18"/>
  <c r="L202" i="18" s="1"/>
  <c r="K245" i="18"/>
  <c r="J245" i="18"/>
  <c r="L245" i="18" s="1"/>
  <c r="T318" i="18"/>
  <c r="K255" i="18"/>
  <c r="J255" i="18"/>
  <c r="L255" i="18" s="1"/>
  <c r="T208" i="18"/>
  <c r="K203" i="18"/>
  <c r="J203" i="18"/>
  <c r="L203" i="18" s="1"/>
  <c r="J345" i="18"/>
  <c r="L345" i="18" s="1"/>
  <c r="K345" i="18"/>
  <c r="K360" i="18"/>
  <c r="J360" i="18"/>
  <c r="L360" i="18" s="1"/>
  <c r="K326" i="18"/>
  <c r="J326" i="18"/>
  <c r="L326" i="18" s="1"/>
  <c r="K264" i="18"/>
  <c r="J264" i="18"/>
  <c r="L264" i="18" s="1"/>
  <c r="K211" i="18"/>
  <c r="J211" i="18"/>
  <c r="L211" i="18" s="1"/>
  <c r="K271" i="18"/>
  <c r="J271" i="18"/>
  <c r="L271" i="18" s="1"/>
  <c r="T274" i="18"/>
  <c r="K303" i="18"/>
  <c r="J303" i="18"/>
  <c r="L303" i="18" s="1"/>
  <c r="T290" i="18"/>
  <c r="J233" i="18"/>
  <c r="L233" i="18" s="1"/>
  <c r="K233" i="18"/>
  <c r="K355" i="18"/>
  <c r="J355" i="18"/>
  <c r="L355" i="18" s="1"/>
  <c r="K281" i="18"/>
  <c r="J281" i="18"/>
  <c r="L281" i="18" s="1"/>
  <c r="K363" i="18"/>
  <c r="J363" i="18"/>
  <c r="L363" i="18" s="1"/>
  <c r="K286" i="18"/>
  <c r="J286" i="18"/>
  <c r="L286" i="18" s="1"/>
  <c r="K230" i="18"/>
  <c r="J230" i="18"/>
  <c r="L230" i="18" s="1"/>
  <c r="K344" i="18"/>
  <c r="J344" i="18"/>
  <c r="L344" i="18" s="1"/>
  <c r="J279" i="18"/>
  <c r="L279" i="18" s="1"/>
  <c r="K279" i="18"/>
  <c r="T200" i="18"/>
  <c r="J228" i="18"/>
  <c r="L228" i="18" s="1"/>
  <c r="K228" i="18"/>
  <c r="K317" i="18"/>
  <c r="J317" i="18"/>
  <c r="L317" i="18" s="1"/>
  <c r="K316" i="18"/>
  <c r="J316" i="18"/>
  <c r="L316" i="18" s="1"/>
  <c r="K251" i="18"/>
  <c r="J251" i="18"/>
  <c r="L251" i="18" s="1"/>
  <c r="J205" i="18"/>
  <c r="L205" i="18" s="1"/>
  <c r="K205" i="18"/>
  <c r="T244" i="18"/>
  <c r="T196" i="18"/>
  <c r="J333" i="18"/>
  <c r="L333" i="18" s="1"/>
  <c r="K333" i="18"/>
  <c r="K297" i="18"/>
  <c r="J297" i="18"/>
  <c r="L297" i="18" s="1"/>
  <c r="J379" i="18"/>
  <c r="L379" i="18" s="1"/>
  <c r="K379" i="18"/>
  <c r="K319" i="18"/>
  <c r="J319" i="18"/>
  <c r="L319" i="18" s="1"/>
  <c r="K314" i="18"/>
  <c r="J314" i="18"/>
  <c r="L314" i="18" s="1"/>
  <c r="T257" i="18"/>
  <c r="K204" i="18"/>
  <c r="J204" i="18"/>
  <c r="L204" i="18" s="1"/>
  <c r="T363" i="18"/>
  <c r="T293" i="18"/>
  <c r="K356" i="18"/>
  <c r="J356" i="18"/>
  <c r="L356" i="18" s="1"/>
  <c r="K277" i="18"/>
  <c r="J277" i="18"/>
  <c r="L277" i="18" s="1"/>
  <c r="K197" i="18"/>
  <c r="J197" i="18"/>
  <c r="L197" i="18" s="1"/>
  <c r="J348" i="18"/>
  <c r="L348" i="18" s="1"/>
  <c r="K348" i="18"/>
  <c r="K289" i="18"/>
  <c r="J289" i="18"/>
  <c r="L289" i="18" s="1"/>
  <c r="K353" i="18"/>
  <c r="J353" i="18"/>
  <c r="L353" i="18" s="1"/>
  <c r="K313" i="18"/>
  <c r="J313" i="18"/>
  <c r="L313" i="18" s="1"/>
  <c r="T351" i="18"/>
  <c r="K311" i="18"/>
  <c r="J311" i="18"/>
  <c r="L311" i="18" s="1"/>
  <c r="J191" i="18"/>
  <c r="L191" i="18" s="1"/>
  <c r="K191" i="18"/>
  <c r="T189" i="18"/>
  <c r="J283" i="18"/>
  <c r="L283" i="18" s="1"/>
  <c r="K283" i="18"/>
  <c r="K192" i="18"/>
  <c r="J192" i="18"/>
  <c r="L192" i="18" s="1"/>
  <c r="T291" i="18"/>
  <c r="K306" i="18"/>
  <c r="J306" i="18"/>
  <c r="L306" i="18" s="1"/>
  <c r="K329" i="18"/>
  <c r="J329" i="18"/>
  <c r="L329" i="18" s="1"/>
  <c r="K339" i="18"/>
  <c r="J339" i="18"/>
  <c r="L339" i="18" s="1"/>
  <c r="T216" i="18"/>
  <c r="K260" i="18"/>
  <c r="J260" i="18"/>
  <c r="L260" i="18" s="1"/>
  <c r="K284" i="18"/>
  <c r="J284" i="18"/>
  <c r="L284" i="18" s="1"/>
  <c r="K217" i="18"/>
  <c r="J217" i="18"/>
  <c r="L217" i="18" s="1"/>
  <c r="K351" i="18"/>
  <c r="J351" i="18"/>
  <c r="L351" i="18" s="1"/>
  <c r="K299" i="18"/>
  <c r="J299" i="18"/>
  <c r="L299" i="18" s="1"/>
  <c r="K243" i="18"/>
  <c r="J243" i="18"/>
  <c r="L243" i="18" s="1"/>
  <c r="T304" i="18"/>
  <c r="K186" i="18"/>
  <c r="J186" i="18"/>
  <c r="L186" i="18" s="1"/>
  <c r="T302" i="18"/>
  <c r="K278" i="18"/>
  <c r="J278" i="18"/>
  <c r="L278" i="18" s="1"/>
  <c r="T185" i="18"/>
  <c r="K291" i="18"/>
  <c r="J291" i="18"/>
  <c r="L291" i="18" s="1"/>
  <c r="K274" i="18"/>
  <c r="J274" i="18"/>
  <c r="L274" i="18" s="1"/>
  <c r="K214" i="18"/>
  <c r="J214" i="18"/>
  <c r="L214" i="18" s="1"/>
  <c r="J315" i="18"/>
  <c r="L315" i="18" s="1"/>
  <c r="K315" i="18"/>
  <c r="J257" i="18"/>
  <c r="L257" i="18" s="1"/>
  <c r="K257" i="18"/>
  <c r="J200" i="18"/>
  <c r="L200" i="18" s="1"/>
  <c r="K200" i="18"/>
  <c r="T349" i="18"/>
  <c r="K179" i="18"/>
  <c r="J179" i="18"/>
  <c r="L179" i="18" s="1"/>
  <c r="K292" i="18"/>
  <c r="J292" i="18"/>
  <c r="L292" i="18" s="1"/>
  <c r="K280" i="18"/>
  <c r="J280" i="18"/>
  <c r="L280" i="18" s="1"/>
  <c r="K194" i="18"/>
  <c r="J194" i="18"/>
  <c r="L194" i="18" s="1"/>
  <c r="T331" i="18"/>
  <c r="T245" i="18"/>
  <c r="T334" i="18"/>
  <c r="T360" i="18"/>
  <c r="J252" i="18"/>
  <c r="L252" i="18" s="1"/>
  <c r="K252" i="18"/>
  <c r="K270" i="18"/>
  <c r="J270" i="18"/>
  <c r="L270" i="18" s="1"/>
  <c r="T187" i="18"/>
  <c r="K199" i="18"/>
  <c r="J199" i="18"/>
  <c r="L199" i="18" s="1"/>
  <c r="K240" i="18"/>
  <c r="J240" i="18"/>
  <c r="L240" i="18" s="1"/>
  <c r="T324" i="18"/>
  <c r="K367" i="18"/>
  <c r="J367" i="18"/>
  <c r="L367" i="18" s="1"/>
  <c r="K293" i="18"/>
  <c r="J293" i="18"/>
  <c r="L293" i="18" s="1"/>
  <c r="K372" i="18"/>
  <c r="J372" i="18"/>
  <c r="L372" i="18" s="1"/>
  <c r="T241" i="18"/>
  <c r="J238" i="18"/>
  <c r="L238" i="18" s="1"/>
  <c r="K238" i="18"/>
  <c r="K298" i="18"/>
  <c r="J298" i="18"/>
  <c r="L298" i="18" s="1"/>
  <c r="J183" i="18"/>
  <c r="L183" i="18" s="1"/>
  <c r="K183" i="18"/>
  <c r="K332" i="18"/>
  <c r="J332" i="18"/>
  <c r="L332" i="18" s="1"/>
  <c r="K193" i="18"/>
  <c r="J193" i="18"/>
  <c r="L193" i="18" s="1"/>
  <c r="T280" i="18"/>
  <c r="J381" i="18"/>
  <c r="L381" i="18" s="1"/>
  <c r="K381" i="18"/>
  <c r="K268" i="18"/>
  <c r="J268" i="18"/>
  <c r="L268" i="18" s="1"/>
  <c r="K189" i="18"/>
  <c r="J189" i="18"/>
  <c r="L189" i="18" s="1"/>
  <c r="T268" i="18"/>
  <c r="T180" i="18"/>
  <c r="T192" i="18"/>
  <c r="T286" i="18"/>
  <c r="K250" i="18"/>
  <c r="J250" i="18"/>
  <c r="L250" i="18" s="1"/>
  <c r="K195" i="18"/>
  <c r="J195" i="18"/>
  <c r="L195" i="18" s="1"/>
  <c r="K325" i="18"/>
  <c r="J325" i="18"/>
  <c r="L325" i="18" s="1"/>
  <c r="K342" i="18"/>
  <c r="J342" i="18"/>
  <c r="L342" i="18" s="1"/>
  <c r="K323" i="18"/>
  <c r="J323" i="18"/>
  <c r="L323" i="18" s="1"/>
  <c r="K275" i="18"/>
  <c r="J275" i="18"/>
  <c r="L275" i="18" s="1"/>
  <c r="T227" i="18"/>
  <c r="T282" i="18"/>
  <c r="T232" i="18"/>
  <c r="K373" i="18"/>
  <c r="J373" i="18"/>
  <c r="L373" i="18" s="1"/>
  <c r="K184" i="18"/>
  <c r="J184" i="18"/>
  <c r="L184" i="18" s="1"/>
  <c r="T345" i="18"/>
  <c r="T266" i="18"/>
  <c r="T217" i="18"/>
  <c r="K266" i="18"/>
  <c r="J266" i="18"/>
  <c r="L266" i="18" s="1"/>
  <c r="K369" i="18"/>
  <c r="J369" i="18"/>
  <c r="L369" i="18" s="1"/>
  <c r="T223" i="18"/>
  <c r="T190" i="18"/>
  <c r="T374" i="18"/>
  <c r="K188" i="18"/>
  <c r="J188" i="18"/>
  <c r="L188" i="18" s="1"/>
  <c r="K377" i="18"/>
  <c r="J377" i="18"/>
  <c r="L377" i="18" s="1"/>
  <c r="K305" i="18"/>
  <c r="J305" i="18"/>
  <c r="L305" i="18" s="1"/>
  <c r="K247" i="18"/>
  <c r="J247" i="18"/>
  <c r="L247" i="18" s="1"/>
  <c r="K378" i="18"/>
  <c r="J378" i="18"/>
  <c r="L378" i="18" s="1"/>
  <c r="K262" i="18"/>
  <c r="J262" i="18"/>
  <c r="L262" i="18" s="1"/>
  <c r="K181" i="18"/>
  <c r="J181" i="18"/>
  <c r="L181" i="18" s="1"/>
  <c r="K265" i="18"/>
  <c r="J265" i="18"/>
  <c r="L265" i="18" s="1"/>
  <c r="T272" i="18"/>
  <c r="K226" i="18"/>
  <c r="J226" i="18"/>
  <c r="L226" i="18" s="1"/>
  <c r="T277" i="18"/>
  <c r="K231" i="18"/>
  <c r="J231" i="18"/>
  <c r="L231" i="18" s="1"/>
  <c r="T371" i="18"/>
  <c r="T261" i="18"/>
  <c r="K376" i="18"/>
  <c r="J376" i="18"/>
  <c r="L376" i="18" s="1"/>
  <c r="T316" i="18"/>
  <c r="T228" i="18"/>
  <c r="D381" i="17"/>
  <c r="R381" i="17" s="1"/>
  <c r="V381" i="17"/>
  <c r="W381" i="17"/>
  <c r="Y381" i="18" l="1"/>
  <c r="Y380" i="18" s="1"/>
  <c r="Y379" i="18" s="1"/>
  <c r="Y378" i="18" s="1"/>
  <c r="Y377" i="18" s="1"/>
  <c r="Y376" i="18" s="1"/>
  <c r="Y375" i="18" s="1"/>
  <c r="Y374" i="18" s="1"/>
  <c r="Y373" i="18" s="1"/>
  <c r="Y372" i="18" s="1"/>
  <c r="Y371" i="18" s="1"/>
  <c r="Y370" i="18" s="1"/>
  <c r="Y369" i="18" s="1"/>
  <c r="Y368" i="18" s="1"/>
  <c r="Y367" i="18" s="1"/>
  <c r="Y366" i="18" s="1"/>
  <c r="Y365" i="18" s="1"/>
  <c r="Y364" i="18" s="1"/>
  <c r="Y363" i="18" s="1"/>
  <c r="Y362" i="18" s="1"/>
  <c r="Y361" i="18" s="1"/>
  <c r="Y360" i="18" s="1"/>
  <c r="Y359" i="18" s="1"/>
  <c r="Y358" i="18" s="1"/>
  <c r="Y357" i="18" s="1"/>
  <c r="Y356" i="18" s="1"/>
  <c r="Y355" i="18" s="1"/>
  <c r="Y354" i="18" s="1"/>
  <c r="Y353" i="18" s="1"/>
  <c r="Y352" i="18" s="1"/>
  <c r="Y351" i="18" s="1"/>
  <c r="Y350" i="18" s="1"/>
  <c r="Y349" i="18" s="1"/>
  <c r="Y348" i="18" s="1"/>
  <c r="Y347" i="18" s="1"/>
  <c r="Y346" i="18" s="1"/>
  <c r="Y345" i="18" s="1"/>
  <c r="Y344" i="18" s="1"/>
  <c r="Y343" i="18" s="1"/>
  <c r="Y342" i="18" s="1"/>
  <c r="Y341" i="18" s="1"/>
  <c r="Y340" i="18" s="1"/>
  <c r="Y339" i="18" s="1"/>
  <c r="Y338" i="18" s="1"/>
  <c r="Y337" i="18" s="1"/>
  <c r="Y336" i="18" s="1"/>
  <c r="Y335" i="18" s="1"/>
  <c r="Y334" i="18" s="1"/>
  <c r="Y333" i="18" s="1"/>
  <c r="Y332" i="18" s="1"/>
  <c r="Y331" i="18" s="1"/>
  <c r="Y330" i="18" s="1"/>
  <c r="Y329" i="18" s="1"/>
  <c r="Y328" i="18" s="1"/>
  <c r="Y327" i="18" s="1"/>
  <c r="Y326" i="18" s="1"/>
  <c r="Y325" i="18" s="1"/>
  <c r="Y324" i="18" s="1"/>
  <c r="Y323" i="18" s="1"/>
  <c r="Y322" i="18" s="1"/>
  <c r="Y321" i="18" s="1"/>
  <c r="Y320" i="18" s="1"/>
  <c r="Y319" i="18" s="1"/>
  <c r="Y318" i="18" s="1"/>
  <c r="Y317" i="18" s="1"/>
  <c r="Y316" i="18" s="1"/>
  <c r="Y315" i="18" s="1"/>
  <c r="Y314" i="18" s="1"/>
  <c r="Y313" i="18" s="1"/>
  <c r="Y312" i="18" s="1"/>
  <c r="Y311" i="18" s="1"/>
  <c r="Y310" i="18" s="1"/>
  <c r="Y309" i="18" s="1"/>
  <c r="Y308" i="18" s="1"/>
  <c r="Y307" i="18" s="1"/>
  <c r="Y306" i="18" s="1"/>
  <c r="Y305" i="18" s="1"/>
  <c r="Y304" i="18" s="1"/>
  <c r="Y303" i="18" s="1"/>
  <c r="Y302" i="18" s="1"/>
  <c r="Y301" i="18" s="1"/>
  <c r="Y300" i="18" s="1"/>
  <c r="Y299" i="18" s="1"/>
  <c r="Y298" i="18" s="1"/>
  <c r="Y297" i="18" s="1"/>
  <c r="Y296" i="18" s="1"/>
  <c r="Y295" i="18" s="1"/>
  <c r="Y294" i="18" s="1"/>
  <c r="Y293" i="18" s="1"/>
  <c r="Y292" i="18" s="1"/>
  <c r="Y291" i="18" s="1"/>
  <c r="Y290" i="18" s="1"/>
  <c r="Y289" i="18" s="1"/>
  <c r="Y288" i="18" s="1"/>
  <c r="Y287" i="18" s="1"/>
  <c r="Y286" i="18" s="1"/>
  <c r="Y285" i="18" s="1"/>
  <c r="Y284" i="18" s="1"/>
  <c r="Y283" i="18" s="1"/>
  <c r="Y282" i="18" s="1"/>
  <c r="Y281" i="18" s="1"/>
  <c r="Y280" i="18" s="1"/>
  <c r="Y279" i="18" s="1"/>
  <c r="Y278" i="18" s="1"/>
  <c r="Y277" i="18" s="1"/>
  <c r="Y276" i="18" s="1"/>
  <c r="Y275" i="18" s="1"/>
  <c r="Y274" i="18" s="1"/>
  <c r="Y273" i="18" s="1"/>
  <c r="Y272" i="18" s="1"/>
  <c r="Y271" i="18" s="1"/>
  <c r="Y270" i="18" s="1"/>
  <c r="Y269" i="18" s="1"/>
  <c r="Y268" i="18" s="1"/>
  <c r="Y267" i="18" s="1"/>
  <c r="Y266" i="18" s="1"/>
  <c r="Y265" i="18" s="1"/>
  <c r="Y264" i="18" s="1"/>
  <c r="Y263" i="18" s="1"/>
  <c r="Y262" i="18" s="1"/>
  <c r="Y261" i="18" s="1"/>
  <c r="Y260" i="18" s="1"/>
  <c r="Y259" i="18" s="1"/>
  <c r="Y258" i="18" s="1"/>
  <c r="Y257" i="18" s="1"/>
  <c r="Y256" i="18" s="1"/>
  <c r="Y255" i="18" s="1"/>
  <c r="Y254" i="18" s="1"/>
  <c r="Y253" i="18" s="1"/>
  <c r="Y252" i="18" s="1"/>
  <c r="Y251" i="18" s="1"/>
  <c r="Y250" i="18" s="1"/>
  <c r="Y249" i="18" s="1"/>
  <c r="Y248" i="18" s="1"/>
  <c r="Y247" i="18" s="1"/>
  <c r="Y246" i="18" s="1"/>
  <c r="Y245" i="18" s="1"/>
  <c r="Y244" i="18" s="1"/>
  <c r="Y243" i="18" s="1"/>
  <c r="Y242" i="18" s="1"/>
  <c r="Y241" i="18" s="1"/>
  <c r="Y240" i="18" s="1"/>
  <c r="Y239" i="18" s="1"/>
  <c r="Y238" i="18" s="1"/>
  <c r="Y237" i="18" s="1"/>
  <c r="Y236" i="18" s="1"/>
  <c r="Y235" i="18" s="1"/>
  <c r="Y234" i="18" s="1"/>
  <c r="Y233" i="18" s="1"/>
  <c r="Y232" i="18" s="1"/>
  <c r="Y231" i="18" s="1"/>
  <c r="Y230" i="18" s="1"/>
  <c r="Y229" i="18" s="1"/>
  <c r="Y228" i="18" s="1"/>
  <c r="Y227" i="18" s="1"/>
  <c r="Y226" i="18" s="1"/>
  <c r="Y225" i="18" s="1"/>
  <c r="Y224" i="18" s="1"/>
  <c r="Y223" i="18" s="1"/>
  <c r="Y222" i="18" s="1"/>
  <c r="Y221" i="18" s="1"/>
  <c r="Y220" i="18" s="1"/>
  <c r="Y219" i="18" s="1"/>
  <c r="Y218" i="18" s="1"/>
  <c r="Y217" i="18" s="1"/>
  <c r="Y216" i="18" s="1"/>
  <c r="Y215" i="18" s="1"/>
  <c r="Y214" i="18" s="1"/>
  <c r="Y213" i="18" s="1"/>
  <c r="Y212" i="18" s="1"/>
  <c r="Y211" i="18" s="1"/>
  <c r="Y210" i="18" s="1"/>
  <c r="Y209" i="18" s="1"/>
  <c r="Y208" i="18" s="1"/>
  <c r="Y207" i="18" s="1"/>
  <c r="Y206" i="18" s="1"/>
  <c r="Y205" i="18" s="1"/>
  <c r="Y204" i="18" s="1"/>
  <c r="Y203" i="18" s="1"/>
  <c r="Y202" i="18" s="1"/>
  <c r="Y201" i="18" s="1"/>
  <c r="Y200" i="18" s="1"/>
  <c r="Y199" i="18" s="1"/>
  <c r="Y198" i="18" s="1"/>
  <c r="Y197" i="18" s="1"/>
  <c r="Y196" i="18" s="1"/>
  <c r="Y195" i="18" s="1"/>
  <c r="Y194" i="18" s="1"/>
  <c r="Y193" i="18" s="1"/>
  <c r="Y192" i="18" s="1"/>
  <c r="Y191" i="18" s="1"/>
  <c r="Y190" i="18" s="1"/>
  <c r="Y189" i="18" s="1"/>
  <c r="Y188" i="18" s="1"/>
  <c r="Y187" i="18" s="1"/>
  <c r="Y186" i="18" s="1"/>
  <c r="Y185" i="18" s="1"/>
  <c r="Y184" i="18" s="1"/>
  <c r="Y183" i="18" s="1"/>
  <c r="Y182" i="18" s="1"/>
  <c r="Y181" i="18" s="1"/>
  <c r="Y180" i="18" s="1"/>
  <c r="Y179" i="18" s="1"/>
  <c r="J22" i="18"/>
  <c r="L22" i="18" s="1"/>
  <c r="U380" i="18"/>
  <c r="AB380" i="18" s="1"/>
  <c r="U379" i="18"/>
  <c r="Z379" i="18" s="1"/>
  <c r="U376" i="18"/>
  <c r="Z376" i="18" s="1"/>
  <c r="U372" i="18"/>
  <c r="AB372" i="18" s="1"/>
  <c r="F23" i="18"/>
  <c r="U375" i="18"/>
  <c r="Z375" i="18" s="1"/>
  <c r="U378" i="18"/>
  <c r="Z378" i="18" s="1"/>
  <c r="U377" i="18"/>
  <c r="Z377" i="18" s="1"/>
  <c r="Z381" i="18"/>
  <c r="U368" i="18"/>
  <c r="Z368" i="18" s="1"/>
  <c r="U284" i="18"/>
  <c r="Z284" i="18" s="1"/>
  <c r="U343" i="18"/>
  <c r="AB343" i="18" s="1"/>
  <c r="U287" i="18"/>
  <c r="Z287" i="18" s="1"/>
  <c r="U236" i="18"/>
  <c r="AB236" i="18" s="1"/>
  <c r="U230" i="18"/>
  <c r="AB230" i="18" s="1"/>
  <c r="U320" i="18"/>
  <c r="AB320" i="18" s="1"/>
  <c r="U209" i="18"/>
  <c r="AB209" i="18" s="1"/>
  <c r="U243" i="18"/>
  <c r="Z243" i="18" s="1"/>
  <c r="U305" i="18"/>
  <c r="AB305" i="18" s="1"/>
  <c r="U226" i="18"/>
  <c r="AB226" i="18" s="1"/>
  <c r="U330" i="18"/>
  <c r="Z330" i="18" s="1"/>
  <c r="U348" i="18"/>
  <c r="AB348" i="18" s="1"/>
  <c r="U251" i="18"/>
  <c r="AB251" i="18" s="1"/>
  <c r="U197" i="18"/>
  <c r="AB197" i="18" s="1"/>
  <c r="U231" i="18"/>
  <c r="AB231" i="18" s="1"/>
  <c r="U281" i="18"/>
  <c r="Z281" i="18" s="1"/>
  <c r="U238" i="18"/>
  <c r="Z238" i="18" s="1"/>
  <c r="U184" i="18"/>
  <c r="Z184" i="18" s="1"/>
  <c r="U350" i="18"/>
  <c r="AB350" i="18" s="1"/>
  <c r="U205" i="18"/>
  <c r="Z205" i="18" s="1"/>
  <c r="U275" i="18"/>
  <c r="AB275" i="18" s="1"/>
  <c r="U271" i="18"/>
  <c r="AB271" i="18" s="1"/>
  <c r="U289" i="18"/>
  <c r="AB289" i="18" s="1"/>
  <c r="U260" i="18"/>
  <c r="Z260" i="18" s="1"/>
  <c r="U191" i="18"/>
  <c r="AB191" i="18" s="1"/>
  <c r="U361" i="18"/>
  <c r="AB361" i="18" s="1"/>
  <c r="U181" i="18"/>
  <c r="AB181" i="18" s="1"/>
  <c r="U367" i="18"/>
  <c r="AB367" i="18" s="1"/>
  <c r="U303" i="18"/>
  <c r="AB303" i="18" s="1"/>
  <c r="U179" i="18"/>
  <c r="AB179" i="18" s="1"/>
  <c r="U199" i="18"/>
  <c r="Z199" i="18" s="1"/>
  <c r="U248" i="18"/>
  <c r="AB248" i="18" s="1"/>
  <c r="U207" i="18"/>
  <c r="Z207" i="18" s="1"/>
  <c r="U235" i="18"/>
  <c r="AB235" i="18" s="1"/>
  <c r="U253" i="18"/>
  <c r="Z253" i="18" s="1"/>
  <c r="X381" i="17"/>
  <c r="P25" i="18"/>
  <c r="N25" i="18" s="1"/>
  <c r="O25" i="18"/>
  <c r="U265" i="18"/>
  <c r="U280" i="18"/>
  <c r="U347" i="18"/>
  <c r="U360" i="18"/>
  <c r="U302" i="18"/>
  <c r="U234" i="18"/>
  <c r="U346" i="18"/>
  <c r="U279" i="18"/>
  <c r="U246" i="18"/>
  <c r="U211" i="18"/>
  <c r="U353" i="18"/>
  <c r="U274" i="18"/>
  <c r="U249" i="18"/>
  <c r="U354" i="18"/>
  <c r="U223" i="18"/>
  <c r="U345" i="18"/>
  <c r="U335" i="18"/>
  <c r="U198" i="18"/>
  <c r="U292" i="18"/>
  <c r="U276" i="18"/>
  <c r="U356" i="18"/>
  <c r="U204" i="18"/>
  <c r="U297" i="18"/>
  <c r="U213" i="18"/>
  <c r="U314" i="18"/>
  <c r="U210" i="18"/>
  <c r="U266" i="18"/>
  <c r="U227" i="18"/>
  <c r="U218" i="18"/>
  <c r="U241" i="18"/>
  <c r="U233" i="18"/>
  <c r="U369" i="18"/>
  <c r="U370" i="18"/>
  <c r="U352" i="18"/>
  <c r="U318" i="18"/>
  <c r="U300" i="18"/>
  <c r="U339" i="18"/>
  <c r="U255" i="18"/>
  <c r="U336" i="18"/>
  <c r="U329" i="18"/>
  <c r="U340" i="18"/>
  <c r="U272" i="18"/>
  <c r="U224" i="18"/>
  <c r="U365" i="18"/>
  <c r="U194" i="18"/>
  <c r="U328" i="18"/>
  <c r="U334" i="18"/>
  <c r="U225" i="18"/>
  <c r="U304" i="18"/>
  <c r="U294" i="18"/>
  <c r="U195" i="18"/>
  <c r="U189" i="18"/>
  <c r="U323" i="18"/>
  <c r="U293" i="18"/>
  <c r="U295" i="18"/>
  <c r="U258" i="18"/>
  <c r="U264" i="18"/>
  <c r="U228" i="18"/>
  <c r="U182" i="18"/>
  <c r="U263" i="18"/>
  <c r="U286" i="18"/>
  <c r="U222" i="18"/>
  <c r="U315" i="18"/>
  <c r="U187" i="18"/>
  <c r="U270" i="18"/>
  <c r="U321" i="18"/>
  <c r="U341" i="18"/>
  <c r="U363" i="18"/>
  <c r="U196" i="18"/>
  <c r="U200" i="18"/>
  <c r="U285" i="18"/>
  <c r="U333" i="18"/>
  <c r="U269" i="18"/>
  <c r="U261" i="18"/>
  <c r="U319" i="18"/>
  <c r="U268" i="18"/>
  <c r="U278" i="18"/>
  <c r="U245" i="18"/>
  <c r="U288" i="18"/>
  <c r="U351" i="18"/>
  <c r="U244" i="18"/>
  <c r="U359" i="18"/>
  <c r="U371" i="18"/>
  <c r="U296" i="18"/>
  <c r="U310" i="18"/>
  <c r="U192" i="18"/>
  <c r="U327" i="18"/>
  <c r="U203" i="18"/>
  <c r="U322" i="18"/>
  <c r="U185" i="18"/>
  <c r="U291" i="18"/>
  <c r="U201" i="18"/>
  <c r="U290" i="18"/>
  <c r="U254" i="18"/>
  <c r="U311" i="18"/>
  <c r="U190" i="18"/>
  <c r="U259" i="18"/>
  <c r="U180" i="18"/>
  <c r="U301" i="18"/>
  <c r="U317" i="18"/>
  <c r="U337" i="18"/>
  <c r="U193" i="18"/>
  <c r="U247" i="18"/>
  <c r="U344" i="18"/>
  <c r="U309" i="18"/>
  <c r="U240" i="18"/>
  <c r="U362" i="18"/>
  <c r="U215" i="18"/>
  <c r="U256" i="18"/>
  <c r="U357" i="18"/>
  <c r="U262" i="18"/>
  <c r="U183" i="18"/>
  <c r="U250" i="18"/>
  <c r="U252" i="18"/>
  <c r="U338" i="18"/>
  <c r="U307" i="18"/>
  <c r="U220" i="18"/>
  <c r="U355" i="18"/>
  <c r="U325" i="18"/>
  <c r="U332" i="18"/>
  <c r="U277" i="18"/>
  <c r="U188" i="18"/>
  <c r="U232" i="18"/>
  <c r="U186" i="18"/>
  <c r="U267" i="18"/>
  <c r="U324" i="18"/>
  <c r="U358" i="18"/>
  <c r="U331" i="18"/>
  <c r="U219" i="18"/>
  <c r="U257" i="18"/>
  <c r="U214" i="18"/>
  <c r="U326" i="18"/>
  <c r="U242" i="18"/>
  <c r="U221" i="18"/>
  <c r="U316" i="18"/>
  <c r="U366" i="18"/>
  <c r="U313" i="18"/>
  <c r="U282" i="18"/>
  <c r="U239" i="18"/>
  <c r="U349" i="18"/>
  <c r="U308" i="18"/>
  <c r="U312" i="18"/>
  <c r="U283" i="18"/>
  <c r="U212" i="18"/>
  <c r="U364" i="18"/>
  <c r="U374" i="18"/>
  <c r="U217" i="18"/>
  <c r="U373" i="18"/>
  <c r="U298" i="18"/>
  <c r="U273" i="18"/>
  <c r="U342" i="18"/>
  <c r="U216" i="18"/>
  <c r="U306" i="18"/>
  <c r="H23" i="18"/>
  <c r="S23" i="18" s="1"/>
  <c r="T23" i="18" s="1"/>
  <c r="U237" i="18"/>
  <c r="U208" i="18"/>
  <c r="U229" i="18"/>
  <c r="U299" i="18"/>
  <c r="U206" i="18"/>
  <c r="U202" i="18"/>
  <c r="AI380" i="17"/>
  <c r="AB287" i="18" l="1"/>
  <c r="AB375" i="18"/>
  <c r="Z380" i="18"/>
  <c r="Z197" i="18"/>
  <c r="Z343" i="18"/>
  <c r="Z235" i="18"/>
  <c r="AB378" i="18"/>
  <c r="AB377" i="18"/>
  <c r="AB376" i="18"/>
  <c r="AB330" i="18"/>
  <c r="Z236" i="18"/>
  <c r="Z372" i="18"/>
  <c r="Z367" i="18"/>
  <c r="AB379" i="18"/>
  <c r="AB284" i="18"/>
  <c r="AB368" i="18"/>
  <c r="Z289" i="18"/>
  <c r="AB207" i="18"/>
  <c r="AB253" i="18"/>
  <c r="AB243" i="18"/>
  <c r="AB184" i="18"/>
  <c r="Z230" i="18"/>
  <c r="Z209" i="18"/>
  <c r="Z350" i="18"/>
  <c r="Z320" i="18"/>
  <c r="Z191" i="18"/>
  <c r="Z275" i="18"/>
  <c r="Z226" i="18"/>
  <c r="AB260" i="18"/>
  <c r="Z248" i="18"/>
  <c r="Z271" i="18"/>
  <c r="Z348" i="18"/>
  <c r="AB205" i="18"/>
  <c r="Z179" i="18"/>
  <c r="AB199" i="18"/>
  <c r="Z305" i="18"/>
  <c r="AB281" i="18"/>
  <c r="Z231" i="18"/>
  <c r="Z361" i="18"/>
  <c r="AB238" i="18"/>
  <c r="Z251" i="18"/>
  <c r="Z303" i="18"/>
  <c r="Z181" i="18"/>
  <c r="P26" i="18"/>
  <c r="N26" i="18" s="1"/>
  <c r="O26" i="18"/>
  <c r="AB326" i="18"/>
  <c r="Z326" i="18"/>
  <c r="Z215" i="18"/>
  <c r="AB215" i="18"/>
  <c r="AB180" i="18"/>
  <c r="Z180" i="18"/>
  <c r="AB254" i="18"/>
  <c r="Z254" i="18"/>
  <c r="AB315" i="18"/>
  <c r="Z315" i="18"/>
  <c r="AB304" i="18"/>
  <c r="Z304" i="18"/>
  <c r="AB318" i="18"/>
  <c r="Z318" i="18"/>
  <c r="AB218" i="18"/>
  <c r="Z218" i="18"/>
  <c r="AB353" i="18"/>
  <c r="Z353" i="18"/>
  <c r="Z362" i="18"/>
  <c r="AB362" i="18"/>
  <c r="Z290" i="18"/>
  <c r="AB290" i="18"/>
  <c r="AB203" i="18"/>
  <c r="Z203" i="18"/>
  <c r="Z359" i="18"/>
  <c r="AB359" i="18"/>
  <c r="Z363" i="18"/>
  <c r="AB363" i="18"/>
  <c r="AB222" i="18"/>
  <c r="Z222" i="18"/>
  <c r="AB227" i="18"/>
  <c r="Z227" i="18"/>
  <c r="AB213" i="18"/>
  <c r="Z213" i="18"/>
  <c r="AB211" i="18"/>
  <c r="Z211" i="18"/>
  <c r="Z325" i="18"/>
  <c r="AB325" i="18"/>
  <c r="AB202" i="18"/>
  <c r="Z202" i="18"/>
  <c r="AB216" i="18"/>
  <c r="Z216" i="18"/>
  <c r="AB327" i="18"/>
  <c r="Z327" i="18"/>
  <c r="AB286" i="18"/>
  <c r="Z286" i="18"/>
  <c r="AB295" i="18"/>
  <c r="Z295" i="18"/>
  <c r="AB340" i="18"/>
  <c r="Z340" i="18"/>
  <c r="AB297" i="18"/>
  <c r="Z297" i="18"/>
  <c r="AB223" i="18"/>
  <c r="Z223" i="18"/>
  <c r="AB347" i="18"/>
  <c r="Z347" i="18"/>
  <c r="E23" i="18"/>
  <c r="Z214" i="18"/>
  <c r="AB214" i="18"/>
  <c r="AB259" i="18"/>
  <c r="Z259" i="18"/>
  <c r="AB192" i="18"/>
  <c r="Z192" i="18"/>
  <c r="Z245" i="18"/>
  <c r="AB245" i="18"/>
  <c r="AB293" i="18"/>
  <c r="Z293" i="18"/>
  <c r="Z225" i="18"/>
  <c r="AB225" i="18"/>
  <c r="Z329" i="18"/>
  <c r="AB329" i="18"/>
  <c r="AB204" i="18"/>
  <c r="Z204" i="18"/>
  <c r="I23" i="18"/>
  <c r="Z280" i="18"/>
  <c r="AB280" i="18"/>
  <c r="AB282" i="18"/>
  <c r="Z282" i="18"/>
  <c r="AB257" i="18"/>
  <c r="Z257" i="18"/>
  <c r="AB201" i="18"/>
  <c r="Z201" i="18"/>
  <c r="Z244" i="18"/>
  <c r="AB244" i="18"/>
  <c r="AB269" i="18"/>
  <c r="Z269" i="18"/>
  <c r="Z341" i="18"/>
  <c r="AB341" i="18"/>
  <c r="Z334" i="18"/>
  <c r="AB334" i="18"/>
  <c r="AB266" i="18"/>
  <c r="Z266" i="18"/>
  <c r="Z356" i="18"/>
  <c r="AB356" i="18"/>
  <c r="AB246" i="18"/>
  <c r="Z246" i="18"/>
  <c r="AB374" i="18"/>
  <c r="Z374" i="18"/>
  <c r="AB190" i="18"/>
  <c r="Z190" i="18"/>
  <c r="Z342" i="18"/>
  <c r="AB342" i="18"/>
  <c r="AB232" i="18"/>
  <c r="Z232" i="18"/>
  <c r="AB220" i="18"/>
  <c r="Z220" i="18"/>
  <c r="AB262" i="18"/>
  <c r="Z262" i="18"/>
  <c r="Z309" i="18"/>
  <c r="AB309" i="18"/>
  <c r="AB291" i="18"/>
  <c r="Z291" i="18"/>
  <c r="AB333" i="18"/>
  <c r="Z333" i="18"/>
  <c r="AB321" i="18"/>
  <c r="Z321" i="18"/>
  <c r="Z263" i="18"/>
  <c r="AB263" i="18"/>
  <c r="Z352" i="18"/>
  <c r="AB352" i="18"/>
  <c r="AB276" i="18"/>
  <c r="Z276" i="18"/>
  <c r="AB354" i="18"/>
  <c r="Z354" i="18"/>
  <c r="AB279" i="18"/>
  <c r="Z279" i="18"/>
  <c r="Z206" i="18"/>
  <c r="AB206" i="18"/>
  <c r="Z183" i="18"/>
  <c r="AB183" i="18"/>
  <c r="Z283" i="18"/>
  <c r="AB283" i="18"/>
  <c r="Z316" i="18"/>
  <c r="AB316" i="18"/>
  <c r="AB273" i="18"/>
  <c r="Z273" i="18"/>
  <c r="Z312" i="18"/>
  <c r="AB312" i="18"/>
  <c r="AB357" i="18"/>
  <c r="Z357" i="18"/>
  <c r="AB344" i="18"/>
  <c r="Z344" i="18"/>
  <c r="AB310" i="18"/>
  <c r="Z310" i="18"/>
  <c r="AB278" i="18"/>
  <c r="Z278" i="18"/>
  <c r="AB285" i="18"/>
  <c r="Z285" i="18"/>
  <c r="AB182" i="18"/>
  <c r="Z182" i="18"/>
  <c r="AB323" i="18"/>
  <c r="Z323" i="18"/>
  <c r="Z370" i="18"/>
  <c r="AB370" i="18"/>
  <c r="AB292" i="18"/>
  <c r="Z292" i="18"/>
  <c r="Z346" i="18"/>
  <c r="AB346" i="18"/>
  <c r="AB267" i="18"/>
  <c r="Z267" i="18"/>
  <c r="Z299" i="18"/>
  <c r="AB299" i="18"/>
  <c r="AB366" i="18"/>
  <c r="Z366" i="18"/>
  <c r="Z219" i="18"/>
  <c r="AB219" i="18"/>
  <c r="Z247" i="18"/>
  <c r="AB247" i="18"/>
  <c r="Z296" i="18"/>
  <c r="AB296" i="18"/>
  <c r="AB351" i="18"/>
  <c r="Z351" i="18"/>
  <c r="AB268" i="18"/>
  <c r="Z268" i="18"/>
  <c r="AB200" i="18"/>
  <c r="Z200" i="18"/>
  <c r="AB228" i="18"/>
  <c r="Z228" i="18"/>
  <c r="AB189" i="18"/>
  <c r="Z189" i="18"/>
  <c r="AB328" i="18"/>
  <c r="Z328" i="18"/>
  <c r="AB369" i="18"/>
  <c r="Z369" i="18"/>
  <c r="AB210" i="18"/>
  <c r="Z210" i="18"/>
  <c r="AB234" i="18"/>
  <c r="Z234" i="18"/>
  <c r="AB306" i="18"/>
  <c r="Z306" i="18"/>
  <c r="AB212" i="18"/>
  <c r="Z212" i="18"/>
  <c r="AB355" i="18"/>
  <c r="Z355" i="18"/>
  <c r="Z298" i="18"/>
  <c r="AB298" i="18"/>
  <c r="Z188" i="18"/>
  <c r="AB188" i="18"/>
  <c r="AB193" i="18"/>
  <c r="Z193" i="18"/>
  <c r="AB185" i="18"/>
  <c r="Z185" i="18"/>
  <c r="AB371" i="18"/>
  <c r="Z371" i="18"/>
  <c r="Z270" i="18"/>
  <c r="AB270" i="18"/>
  <c r="AB194" i="18"/>
  <c r="Z194" i="18"/>
  <c r="Z336" i="18"/>
  <c r="AB336" i="18"/>
  <c r="AB233" i="18"/>
  <c r="Z233" i="18"/>
  <c r="AB249" i="18"/>
  <c r="Z249" i="18"/>
  <c r="AB302" i="18"/>
  <c r="Z302" i="18"/>
  <c r="AB265" i="18"/>
  <c r="Z265" i="18"/>
  <c r="AB332" i="18"/>
  <c r="Z332" i="18"/>
  <c r="AB186" i="18"/>
  <c r="Z186" i="18"/>
  <c r="AB208" i="18"/>
  <c r="Z208" i="18"/>
  <c r="AB349" i="18"/>
  <c r="Z349" i="18"/>
  <c r="AB331" i="18"/>
  <c r="Z331" i="18"/>
  <c r="AB217" i="18"/>
  <c r="Z217" i="18"/>
  <c r="AB277" i="18"/>
  <c r="Z277" i="18"/>
  <c r="Z338" i="18"/>
  <c r="AB338" i="18"/>
  <c r="Z256" i="18"/>
  <c r="AB256" i="18"/>
  <c r="AB337" i="18"/>
  <c r="Z337" i="18"/>
  <c r="Z311" i="18"/>
  <c r="AB311" i="18"/>
  <c r="AB187" i="18"/>
  <c r="Z187" i="18"/>
  <c r="Z365" i="18"/>
  <c r="AB365" i="18"/>
  <c r="AB255" i="18"/>
  <c r="Z255" i="18"/>
  <c r="AB241" i="18"/>
  <c r="Z241" i="18"/>
  <c r="AB198" i="18"/>
  <c r="Z198" i="18"/>
  <c r="AB274" i="18"/>
  <c r="Z274" i="18"/>
  <c r="AB324" i="18"/>
  <c r="Z324" i="18"/>
  <c r="AB364" i="18"/>
  <c r="Z364" i="18"/>
  <c r="AB229" i="18"/>
  <c r="Z229" i="18"/>
  <c r="AB221" i="18"/>
  <c r="Z221" i="18"/>
  <c r="Z307" i="18"/>
  <c r="AB307" i="18"/>
  <c r="AB252" i="18"/>
  <c r="Z252" i="18"/>
  <c r="AB317" i="18"/>
  <c r="Z317" i="18"/>
  <c r="AB288" i="18"/>
  <c r="Z288" i="18"/>
  <c r="AB319" i="18"/>
  <c r="Z319" i="18"/>
  <c r="AB196" i="18"/>
  <c r="Z196" i="18"/>
  <c r="Z264" i="18"/>
  <c r="AB264" i="18"/>
  <c r="AB195" i="18"/>
  <c r="Z195" i="18"/>
  <c r="AB224" i="18"/>
  <c r="Z224" i="18"/>
  <c r="Z339" i="18"/>
  <c r="AB339" i="18"/>
  <c r="Z314" i="18"/>
  <c r="AB314" i="18"/>
  <c r="Z335" i="18"/>
  <c r="AB335" i="18"/>
  <c r="AB313" i="18"/>
  <c r="Z313" i="18"/>
  <c r="AB240" i="18"/>
  <c r="Z240" i="18"/>
  <c r="AB308" i="18"/>
  <c r="Z308" i="18"/>
  <c r="AB373" i="18"/>
  <c r="Z373" i="18"/>
  <c r="AB237" i="18"/>
  <c r="Z237" i="18"/>
  <c r="AB239" i="18"/>
  <c r="Z239" i="18"/>
  <c r="AB242" i="18"/>
  <c r="Z242" i="18"/>
  <c r="AB358" i="18"/>
  <c r="Z358" i="18"/>
  <c r="AB250" i="18"/>
  <c r="Z250" i="18"/>
  <c r="AB301" i="18"/>
  <c r="Z301" i="18"/>
  <c r="AB322" i="18"/>
  <c r="Z322" i="18"/>
  <c r="AB261" i="18"/>
  <c r="Z261" i="18"/>
  <c r="Z258" i="18"/>
  <c r="AB258" i="18"/>
  <c r="AB294" i="18"/>
  <c r="Z294" i="18"/>
  <c r="Z272" i="18"/>
  <c r="AB272" i="18"/>
  <c r="AB300" i="18"/>
  <c r="Z300" i="18"/>
  <c r="AB345" i="18"/>
  <c r="Z345" i="18"/>
  <c r="AB360" i="18"/>
  <c r="Z360" i="18"/>
  <c r="P27" i="18" l="1"/>
  <c r="N27" i="18" s="1"/>
  <c r="O27" i="18"/>
  <c r="J23" i="18"/>
  <c r="L23" i="18" s="1"/>
  <c r="K23" i="18"/>
  <c r="G24" i="18"/>
  <c r="H24" i="18" s="1"/>
  <c r="F24" i="18"/>
  <c r="D380" i="17"/>
  <c r="S24" i="18" l="1"/>
  <c r="T24" i="18" s="1"/>
  <c r="E24" i="18"/>
  <c r="O28" i="18"/>
  <c r="P28" i="18"/>
  <c r="N28" i="18" s="1"/>
  <c r="I24" i="18"/>
  <c r="R380" i="17"/>
  <c r="AI379" i="17"/>
  <c r="W380" i="17"/>
  <c r="V380" i="17"/>
  <c r="X380" i="17" l="1"/>
  <c r="P29" i="18"/>
  <c r="N29" i="18" s="1"/>
  <c r="O29" i="18"/>
  <c r="G25" i="18"/>
  <c r="H25" i="18" s="1"/>
  <c r="E25" i="18" s="1"/>
  <c r="F25" i="18"/>
  <c r="J24" i="18"/>
  <c r="L24" i="18" s="1"/>
  <c r="K24" i="18"/>
  <c r="G26" i="18" l="1"/>
  <c r="H26" i="18" s="1"/>
  <c r="E26" i="18" s="1"/>
  <c r="F26" i="18"/>
  <c r="I25" i="18"/>
  <c r="O30" i="18"/>
  <c r="P30" i="18"/>
  <c r="N30" i="18" s="1"/>
  <c r="S25" i="18"/>
  <c r="T25" i="18" s="1"/>
  <c r="D379" i="17"/>
  <c r="P31" i="18" l="1"/>
  <c r="N31" i="18" s="1"/>
  <c r="O31" i="18"/>
  <c r="F27" i="18"/>
  <c r="G27" i="18"/>
  <c r="K25" i="18"/>
  <c r="J25" i="18"/>
  <c r="L25" i="18" s="1"/>
  <c r="I26" i="18"/>
  <c r="R379" i="17"/>
  <c r="S26" i="18"/>
  <c r="T26" i="18" s="1"/>
  <c r="AI378" i="17"/>
  <c r="W379" i="17"/>
  <c r="V379" i="17"/>
  <c r="X379" i="17" l="1"/>
  <c r="P32" i="18"/>
  <c r="N32" i="18" s="1"/>
  <c r="O32" i="18"/>
  <c r="K26" i="18"/>
  <c r="J26" i="18"/>
  <c r="L26" i="18" s="1"/>
  <c r="H27" i="18"/>
  <c r="S27" i="18" s="1"/>
  <c r="T27" i="18" s="1"/>
  <c r="E27" i="18" l="1"/>
  <c r="F28" i="18" s="1"/>
  <c r="I27" i="18"/>
  <c r="K27" i="18" s="1"/>
  <c r="O33" i="18"/>
  <c r="P33" i="18"/>
  <c r="N33" i="18" s="1"/>
  <c r="D378" i="17"/>
  <c r="R378" i="17" s="1"/>
  <c r="W378" i="17"/>
  <c r="V378" i="17"/>
  <c r="G28" i="18" l="1"/>
  <c r="H28" i="18" s="1"/>
  <c r="J27" i="18"/>
  <c r="L27" i="18" s="1"/>
  <c r="X378" i="17"/>
  <c r="P34" i="18"/>
  <c r="N34" i="18" s="1"/>
  <c r="O34" i="18"/>
  <c r="AI377" i="17"/>
  <c r="I28" i="18" l="1"/>
  <c r="J28" i="18" s="1"/>
  <c r="L28" i="18" s="1"/>
  <c r="S28" i="18"/>
  <c r="T28" i="18" s="1"/>
  <c r="E28" i="18"/>
  <c r="P35" i="18"/>
  <c r="N35" i="18" s="1"/>
  <c r="O35" i="18"/>
  <c r="K28" i="18" l="1"/>
  <c r="F29" i="18"/>
  <c r="G29" i="18"/>
  <c r="P36" i="18"/>
  <c r="N36" i="18" s="1"/>
  <c r="O36" i="18"/>
  <c r="D377" i="17"/>
  <c r="H29" i="18" l="1"/>
  <c r="S29" i="18" s="1"/>
  <c r="T29" i="18" s="1"/>
  <c r="O37" i="18"/>
  <c r="P37" i="18"/>
  <c r="N37" i="18" s="1"/>
  <c r="R377" i="17"/>
  <c r="AI376" i="17"/>
  <c r="W377" i="17"/>
  <c r="V377" i="17"/>
  <c r="E29" i="18" l="1"/>
  <c r="G30" i="18" s="1"/>
  <c r="I29" i="18"/>
  <c r="X377" i="17"/>
  <c r="O38" i="18"/>
  <c r="P38" i="18"/>
  <c r="N38" i="18" s="1"/>
  <c r="F30" i="18" l="1"/>
  <c r="K29" i="18"/>
  <c r="J29" i="18"/>
  <c r="L29" i="18" s="1"/>
  <c r="H30" i="18"/>
  <c r="E30" i="18" s="1"/>
  <c r="P39" i="18"/>
  <c r="N39" i="18" s="1"/>
  <c r="O39" i="18"/>
  <c r="D376" i="17"/>
  <c r="R376" i="17" s="1"/>
  <c r="V376" i="17"/>
  <c r="W376" i="17"/>
  <c r="I30" i="18" l="1"/>
  <c r="J30" i="18" s="1"/>
  <c r="L30" i="18" s="1"/>
  <c r="G31" i="18"/>
  <c r="H31" i="18" s="1"/>
  <c r="E31" i="18" s="1"/>
  <c r="G32" i="18" s="1"/>
  <c r="F31" i="18"/>
  <c r="S30" i="18"/>
  <c r="T30" i="18" s="1"/>
  <c r="X376" i="17"/>
  <c r="P40" i="18"/>
  <c r="N40" i="18" s="1"/>
  <c r="O40" i="18"/>
  <c r="AI375" i="17"/>
  <c r="K30" i="18" l="1"/>
  <c r="F32" i="18"/>
  <c r="I31" i="18"/>
  <c r="J31" i="18" s="1"/>
  <c r="L31" i="18" s="1"/>
  <c r="S31" i="18"/>
  <c r="T31" i="18" s="1"/>
  <c r="O41" i="18"/>
  <c r="P41" i="18"/>
  <c r="N41" i="18" s="1"/>
  <c r="H32" i="18"/>
  <c r="E32" i="18" s="1"/>
  <c r="K31" i="18" l="1"/>
  <c r="F33" i="18"/>
  <c r="G33" i="18"/>
  <c r="H33" i="18" s="1"/>
  <c r="O42" i="18"/>
  <c r="P42" i="18"/>
  <c r="N42" i="18" s="1"/>
  <c r="S32" i="18"/>
  <c r="T32" i="18" s="1"/>
  <c r="I32" i="18"/>
  <c r="D375" i="17"/>
  <c r="R375" i="17" s="1"/>
  <c r="W375" i="17"/>
  <c r="V375" i="17"/>
  <c r="E33" i="18" l="1"/>
  <c r="G34" i="18" s="1"/>
  <c r="X375" i="17"/>
  <c r="P43" i="18"/>
  <c r="N43" i="18" s="1"/>
  <c r="O43" i="18"/>
  <c r="K32" i="18"/>
  <c r="J32" i="18"/>
  <c r="L32" i="18" s="1"/>
  <c r="S33" i="18"/>
  <c r="T33" i="18" s="1"/>
  <c r="I33" i="18"/>
  <c r="AI374" i="17"/>
  <c r="F34" i="18" l="1"/>
  <c r="P44" i="18"/>
  <c r="N44" i="18" s="1"/>
  <c r="O44" i="18"/>
  <c r="H34" i="18"/>
  <c r="S34" i="18" s="1"/>
  <c r="T34" i="18" s="1"/>
  <c r="K33" i="18"/>
  <c r="J33" i="18"/>
  <c r="L33" i="18" s="1"/>
  <c r="E34" i="18" l="1"/>
  <c r="G35" i="18" s="1"/>
  <c r="H35" i="18" s="1"/>
  <c r="E35" i="18" s="1"/>
  <c r="I34" i="18"/>
  <c r="P45" i="18"/>
  <c r="N45" i="18" s="1"/>
  <c r="O45" i="18"/>
  <c r="D374" i="17"/>
  <c r="F35" i="18" l="1"/>
  <c r="I35" i="18" s="1"/>
  <c r="K35" i="18" s="1"/>
  <c r="O46" i="18"/>
  <c r="P46" i="18"/>
  <c r="N46" i="18" s="1"/>
  <c r="G36" i="18"/>
  <c r="F36" i="18"/>
  <c r="R374" i="17"/>
  <c r="K34" i="18"/>
  <c r="J34" i="18"/>
  <c r="L34" i="18" s="1"/>
  <c r="S35" i="18"/>
  <c r="T35" i="18" s="1"/>
  <c r="AI373" i="17"/>
  <c r="V374" i="17"/>
  <c r="W374" i="17"/>
  <c r="J35" i="18" l="1"/>
  <c r="L35" i="18" s="1"/>
  <c r="X374" i="17"/>
  <c r="P47" i="18"/>
  <c r="N47" i="18" s="1"/>
  <c r="O47" i="18"/>
  <c r="H36" i="18"/>
  <c r="E36" i="18" s="1"/>
  <c r="S36" i="18" l="1"/>
  <c r="T36" i="18" s="1"/>
  <c r="I36" i="18"/>
  <c r="J36" i="18" s="1"/>
  <c r="L36" i="18" s="1"/>
  <c r="G37" i="18"/>
  <c r="H37" i="18" s="1"/>
  <c r="E37" i="18" s="1"/>
  <c r="F37" i="18"/>
  <c r="O48" i="18"/>
  <c r="P48" i="18"/>
  <c r="N48" i="18" s="1"/>
  <c r="D373" i="17"/>
  <c r="K36" i="18" l="1"/>
  <c r="P49" i="18"/>
  <c r="N49" i="18" s="1"/>
  <c r="O49" i="18"/>
  <c r="G38" i="18"/>
  <c r="F38" i="18"/>
  <c r="R373" i="17"/>
  <c r="I37" i="18"/>
  <c r="S37" i="18"/>
  <c r="T37" i="18" s="1"/>
  <c r="AI372" i="17"/>
  <c r="V373" i="17"/>
  <c r="W373" i="17"/>
  <c r="X373" i="17" l="1"/>
  <c r="P50" i="18"/>
  <c r="N50" i="18" s="1"/>
  <c r="O50" i="18"/>
  <c r="H38" i="18"/>
  <c r="S38" i="18" s="1"/>
  <c r="T38" i="18" s="1"/>
  <c r="K37" i="18"/>
  <c r="J37" i="18"/>
  <c r="L37" i="18" s="1"/>
  <c r="I38" i="18" l="1"/>
  <c r="E38" i="18"/>
  <c r="O51" i="18"/>
  <c r="P51" i="18"/>
  <c r="N51" i="18" s="1"/>
  <c r="D372" i="17"/>
  <c r="R372" i="17" s="1"/>
  <c r="V372" i="17"/>
  <c r="W372" i="17"/>
  <c r="X372" i="17" l="1"/>
  <c r="O52" i="18"/>
  <c r="P52" i="18"/>
  <c r="N52" i="18" s="1"/>
  <c r="K38" i="18"/>
  <c r="J38" i="18"/>
  <c r="L38" i="18" s="1"/>
  <c r="F39" i="18"/>
  <c r="G39" i="18"/>
  <c r="AI371" i="17"/>
  <c r="P53" i="18" l="1"/>
  <c r="N53" i="18" s="1"/>
  <c r="O53" i="18"/>
  <c r="H39" i="18"/>
  <c r="S39" i="18" s="1"/>
  <c r="T39" i="18" s="1"/>
  <c r="E39" i="18" l="1"/>
  <c r="G40" i="18" s="1"/>
  <c r="I39" i="18"/>
  <c r="P54" i="18"/>
  <c r="N54" i="18" s="1"/>
  <c r="O54" i="18"/>
  <c r="D371" i="17"/>
  <c r="R371" i="17" s="1"/>
  <c r="W371" i="17"/>
  <c r="V371" i="17"/>
  <c r="F40" i="18" l="1"/>
  <c r="X371" i="17"/>
  <c r="H40" i="18"/>
  <c r="E40" i="18" s="1"/>
  <c r="P55" i="18"/>
  <c r="N55" i="18" s="1"/>
  <c r="O55" i="18"/>
  <c r="K39" i="18"/>
  <c r="J39" i="18"/>
  <c r="L39" i="18" s="1"/>
  <c r="AI370" i="17"/>
  <c r="I40" i="18" l="1"/>
  <c r="K40" i="18" s="1"/>
  <c r="P56" i="18"/>
  <c r="N56" i="18" s="1"/>
  <c r="O56" i="18"/>
  <c r="G41" i="18"/>
  <c r="F41" i="18"/>
  <c r="S40" i="18"/>
  <c r="T40" i="18" s="1"/>
  <c r="J40" i="18" l="1"/>
  <c r="L40" i="18" s="1"/>
  <c r="H41" i="18"/>
  <c r="E41" i="18" s="1"/>
  <c r="P57" i="18"/>
  <c r="N57" i="18" s="1"/>
  <c r="O57" i="18"/>
  <c r="D370" i="17"/>
  <c r="P58" i="18" l="1"/>
  <c r="N58" i="18" s="1"/>
  <c r="O58" i="18"/>
  <c r="G42" i="18"/>
  <c r="F42" i="18"/>
  <c r="R370" i="17"/>
  <c r="S41" i="18"/>
  <c r="T41" i="18" s="1"/>
  <c r="I41" i="18"/>
  <c r="AI369" i="17"/>
  <c r="W370" i="17"/>
  <c r="V370" i="17"/>
  <c r="X370" i="17" l="1"/>
  <c r="K41" i="18"/>
  <c r="J41" i="18"/>
  <c r="L41" i="18" s="1"/>
  <c r="P59" i="18"/>
  <c r="N59" i="18" s="1"/>
  <c r="O59" i="18"/>
  <c r="H42" i="18"/>
  <c r="E42" i="18" s="1"/>
  <c r="I42" i="18" l="1"/>
  <c r="J42" i="18" s="1"/>
  <c r="L42" i="18" s="1"/>
  <c r="S42" i="18"/>
  <c r="T42" i="18" s="1"/>
  <c r="G43" i="18"/>
  <c r="F43" i="18"/>
  <c r="O60" i="18"/>
  <c r="P60" i="18"/>
  <c r="N60" i="18" s="1"/>
  <c r="D369" i="17"/>
  <c r="K42" i="18" l="1"/>
  <c r="P61" i="18"/>
  <c r="N61" i="18" s="1"/>
  <c r="O61" i="18"/>
  <c r="R369" i="17"/>
  <c r="H43" i="18"/>
  <c r="E43" i="18" s="1"/>
  <c r="AI368" i="17"/>
  <c r="V369" i="17"/>
  <c r="W369" i="17"/>
  <c r="S43" i="18" l="1"/>
  <c r="T43" i="18" s="1"/>
  <c r="X369" i="17"/>
  <c r="O62" i="18"/>
  <c r="P62" i="18"/>
  <c r="N62" i="18" s="1"/>
  <c r="I43" i="18"/>
  <c r="G44" i="18"/>
  <c r="H44" i="18" s="1"/>
  <c r="E44" i="18" s="1"/>
  <c r="F44" i="18"/>
  <c r="I44" i="18" l="1"/>
  <c r="J44" i="18" s="1"/>
  <c r="L44" i="18" s="1"/>
  <c r="G45" i="18"/>
  <c r="H45" i="18" s="1"/>
  <c r="E45" i="18" s="1"/>
  <c r="F45" i="18"/>
  <c r="O63" i="18"/>
  <c r="P63" i="18"/>
  <c r="N63" i="18" s="1"/>
  <c r="K43" i="18"/>
  <c r="J43" i="18"/>
  <c r="L43" i="18" s="1"/>
  <c r="S44" i="18"/>
  <c r="T44" i="18" s="1"/>
  <c r="D368" i="17"/>
  <c r="K44" i="18" l="1"/>
  <c r="P64" i="18"/>
  <c r="N64" i="18" s="1"/>
  <c r="O64" i="18"/>
  <c r="F46" i="18"/>
  <c r="G46" i="18"/>
  <c r="R368" i="17"/>
  <c r="I45" i="18"/>
  <c r="S45" i="18"/>
  <c r="T45" i="18" s="1"/>
  <c r="AI367" i="17"/>
  <c r="W368" i="17"/>
  <c r="V368" i="17"/>
  <c r="X368" i="17" l="1"/>
  <c r="K45" i="18"/>
  <c r="J45" i="18"/>
  <c r="L45" i="18" s="1"/>
  <c r="H46" i="18"/>
  <c r="I46" i="18" s="1"/>
  <c r="O65" i="18"/>
  <c r="P65" i="18"/>
  <c r="N65" i="18" s="1"/>
  <c r="E46" i="18" l="1"/>
  <c r="F47" i="18" s="1"/>
  <c r="P66" i="18"/>
  <c r="N66" i="18" s="1"/>
  <c r="O66" i="18"/>
  <c r="K46" i="18"/>
  <c r="J46" i="18"/>
  <c r="L46" i="18" s="1"/>
  <c r="S46" i="18"/>
  <c r="T46" i="18" s="1"/>
  <c r="D367" i="17"/>
  <c r="G47" i="18" l="1"/>
  <c r="H47" i="18" s="1"/>
  <c r="O67" i="18"/>
  <c r="P67" i="18"/>
  <c r="N67" i="18" s="1"/>
  <c r="R367" i="17"/>
  <c r="AI366" i="17"/>
  <c r="V367" i="17"/>
  <c r="W367" i="17"/>
  <c r="E47" i="18" l="1"/>
  <c r="G48" i="18" s="1"/>
  <c r="S47" i="18"/>
  <c r="T47" i="18" s="1"/>
  <c r="I47" i="18"/>
  <c r="X367" i="17"/>
  <c r="P68" i="18"/>
  <c r="N68" i="18" s="1"/>
  <c r="O68" i="18"/>
  <c r="F48" i="18" l="1"/>
  <c r="H48" i="18"/>
  <c r="E48" i="18" s="1"/>
  <c r="F49" i="18" s="1"/>
  <c r="K47" i="18"/>
  <c r="J47" i="18"/>
  <c r="L47" i="18" s="1"/>
  <c r="O69" i="18"/>
  <c r="P69" i="18"/>
  <c r="N69" i="18" s="1"/>
  <c r="D366" i="17"/>
  <c r="G49" i="18" l="1"/>
  <c r="H49" i="18" s="1"/>
  <c r="E49" i="18" s="1"/>
  <c r="G50" i="18" s="1"/>
  <c r="H50" i="18" s="1"/>
  <c r="S48" i="18"/>
  <c r="T48" i="18" s="1"/>
  <c r="I48" i="18"/>
  <c r="K48" i="18" s="1"/>
  <c r="P70" i="18"/>
  <c r="N70" i="18" s="1"/>
  <c r="O70" i="18"/>
  <c r="R366" i="17"/>
  <c r="AI365" i="17"/>
  <c r="W366" i="17"/>
  <c r="V366" i="17"/>
  <c r="S49" i="18" l="1"/>
  <c r="T49" i="18" s="1"/>
  <c r="F50" i="18"/>
  <c r="I50" i="18" s="1"/>
  <c r="I49" i="18"/>
  <c r="J49" i="18" s="1"/>
  <c r="L49" i="18" s="1"/>
  <c r="J48" i="18"/>
  <c r="L48" i="18" s="1"/>
  <c r="X366" i="17"/>
  <c r="P71" i="18"/>
  <c r="N71" i="18" s="1"/>
  <c r="O71" i="18"/>
  <c r="E50" i="18"/>
  <c r="S50" i="18"/>
  <c r="T50" i="18" l="1"/>
  <c r="K49" i="18"/>
  <c r="O72" i="18"/>
  <c r="P72" i="18"/>
  <c r="N72" i="18" s="1"/>
  <c r="K50" i="18"/>
  <c r="J50" i="18"/>
  <c r="L50" i="18" s="1"/>
  <c r="F51" i="18"/>
  <c r="G51" i="18"/>
  <c r="H51" i="18" s="1"/>
  <c r="D365" i="17"/>
  <c r="P73" i="18" l="1"/>
  <c r="N73" i="18" s="1"/>
  <c r="O73" i="18"/>
  <c r="R365" i="17"/>
  <c r="S51" i="18"/>
  <c r="T51" i="18" s="1"/>
  <c r="E51" i="18"/>
  <c r="I51" i="18"/>
  <c r="AI364" i="17"/>
  <c r="W365" i="17"/>
  <c r="V365" i="17"/>
  <c r="X365" i="17" l="1"/>
  <c r="P74" i="18"/>
  <c r="N74" i="18" s="1"/>
  <c r="O74" i="18"/>
  <c r="K51" i="18"/>
  <c r="J51" i="18"/>
  <c r="L51" i="18" s="1"/>
  <c r="G52" i="18"/>
  <c r="H52" i="18" s="1"/>
  <c r="E52" i="18" s="1"/>
  <c r="F52" i="18"/>
  <c r="I52" i="18" l="1"/>
  <c r="K52" i="18" s="1"/>
  <c r="G53" i="18"/>
  <c r="F53" i="18"/>
  <c r="P75" i="18"/>
  <c r="N75" i="18" s="1"/>
  <c r="O75" i="18"/>
  <c r="S52" i="18"/>
  <c r="T52" i="18" s="1"/>
  <c r="D364" i="17"/>
  <c r="J52" i="18" l="1"/>
  <c r="L52" i="18" s="1"/>
  <c r="P76" i="18"/>
  <c r="N76" i="18" s="1"/>
  <c r="O76" i="18"/>
  <c r="R364" i="17"/>
  <c r="H53" i="18"/>
  <c r="S53" i="18" s="1"/>
  <c r="T53" i="18" s="1"/>
  <c r="AI363" i="17"/>
  <c r="V364" i="17"/>
  <c r="W364" i="17"/>
  <c r="X364" i="17" l="1"/>
  <c r="P77" i="18"/>
  <c r="N77" i="18" s="1"/>
  <c r="O77" i="18"/>
  <c r="I53" i="18"/>
  <c r="E53" i="18"/>
  <c r="P78" i="18" l="1"/>
  <c r="N78" i="18" s="1"/>
  <c r="O78" i="18"/>
  <c r="G54" i="18"/>
  <c r="F54" i="18"/>
  <c r="J53" i="18"/>
  <c r="L53" i="18" s="1"/>
  <c r="K53" i="18"/>
  <c r="D363" i="17"/>
  <c r="R363" i="17" s="1"/>
  <c r="W363" i="17"/>
  <c r="V363" i="17"/>
  <c r="X363" i="17" l="1"/>
  <c r="H54" i="18"/>
  <c r="S54" i="18" s="1"/>
  <c r="T54" i="18" s="1"/>
  <c r="P79" i="18"/>
  <c r="N79" i="18" s="1"/>
  <c r="O79" i="18"/>
  <c r="AI362" i="17"/>
  <c r="I54" i="18" l="1"/>
  <c r="J54" i="18" s="1"/>
  <c r="L54" i="18" s="1"/>
  <c r="E54" i="18"/>
  <c r="G55" i="18" s="1"/>
  <c r="O80" i="18"/>
  <c r="P80" i="18"/>
  <c r="N80" i="18" s="1"/>
  <c r="F55" i="18" l="1"/>
  <c r="K54" i="18"/>
  <c r="P81" i="18"/>
  <c r="N81" i="18" s="1"/>
  <c r="O81" i="18"/>
  <c r="H55" i="18"/>
  <c r="E55" i="18" s="1"/>
  <c r="D362" i="17"/>
  <c r="I55" i="18" l="1"/>
  <c r="J55" i="18" s="1"/>
  <c r="L55" i="18" s="1"/>
  <c r="R362" i="17"/>
  <c r="S55" i="18"/>
  <c r="T55" i="18" s="1"/>
  <c r="P82" i="18"/>
  <c r="N82" i="18" s="1"/>
  <c r="O82" i="18"/>
  <c r="G56" i="18"/>
  <c r="H56" i="18" s="1"/>
  <c r="F56" i="18"/>
  <c r="AI361" i="17"/>
  <c r="W362" i="17"/>
  <c r="V362" i="17"/>
  <c r="K55" i="18" l="1"/>
  <c r="I56" i="18"/>
  <c r="K56" i="18" s="1"/>
  <c r="S56" i="18"/>
  <c r="T56" i="18" s="1"/>
  <c r="X362" i="17"/>
  <c r="P83" i="18"/>
  <c r="N83" i="18" s="1"/>
  <c r="O83" i="18"/>
  <c r="E56" i="18"/>
  <c r="J56" i="18" l="1"/>
  <c r="L56" i="18" s="1"/>
  <c r="O84" i="18"/>
  <c r="P84" i="18"/>
  <c r="N84" i="18" s="1"/>
  <c r="G57" i="18"/>
  <c r="F57" i="18"/>
  <c r="D361" i="17"/>
  <c r="P85" i="18" l="1"/>
  <c r="N85" i="18" s="1"/>
  <c r="O85" i="18"/>
  <c r="R361" i="17"/>
  <c r="H57" i="18"/>
  <c r="E57" i="18" s="1"/>
  <c r="AI360" i="17"/>
  <c r="V361" i="17"/>
  <c r="W361" i="17"/>
  <c r="S57" i="18" l="1"/>
  <c r="T57" i="18" s="1"/>
  <c r="X361" i="17"/>
  <c r="P86" i="18"/>
  <c r="N86" i="18" s="1"/>
  <c r="O86" i="18"/>
  <c r="G58" i="18"/>
  <c r="H58" i="18" s="1"/>
  <c r="F58" i="18"/>
  <c r="I57" i="18"/>
  <c r="K57" i="18" l="1"/>
  <c r="J57" i="18"/>
  <c r="L57" i="18" s="1"/>
  <c r="O87" i="18"/>
  <c r="P87" i="18"/>
  <c r="N87" i="18" s="1"/>
  <c r="I58" i="18"/>
  <c r="S58" i="18"/>
  <c r="T58" i="18" s="1"/>
  <c r="E58" i="18"/>
  <c r="D360" i="17"/>
  <c r="P88" i="18" l="1"/>
  <c r="N88" i="18" s="1"/>
  <c r="O88" i="18"/>
  <c r="R360" i="17"/>
  <c r="G59" i="18"/>
  <c r="H59" i="18" s="1"/>
  <c r="E59" i="18" s="1"/>
  <c r="F59" i="18"/>
  <c r="K58" i="18"/>
  <c r="J58" i="18"/>
  <c r="L58" i="18" s="1"/>
  <c r="AI359" i="17"/>
  <c r="W360" i="17"/>
  <c r="V360" i="17"/>
  <c r="I59" i="18" l="1"/>
  <c r="K59" i="18" s="1"/>
  <c r="X360" i="17"/>
  <c r="G60" i="18"/>
  <c r="F60" i="18"/>
  <c r="P89" i="18"/>
  <c r="N89" i="18" s="1"/>
  <c r="O89" i="18"/>
  <c r="S59" i="18"/>
  <c r="T59" i="18" s="1"/>
  <c r="J59" i="18" l="1"/>
  <c r="L59" i="18" s="1"/>
  <c r="P90" i="18"/>
  <c r="N90" i="18" s="1"/>
  <c r="O90" i="18"/>
  <c r="H60" i="18"/>
  <c r="I60" i="18" s="1"/>
  <c r="D359" i="17"/>
  <c r="E60" i="18" l="1"/>
  <c r="G61" i="18" s="1"/>
  <c r="K60" i="18"/>
  <c r="J60" i="18"/>
  <c r="L60" i="18" s="1"/>
  <c r="P91" i="18"/>
  <c r="N91" i="18" s="1"/>
  <c r="O91" i="18"/>
  <c r="R359" i="17"/>
  <c r="S60" i="18"/>
  <c r="T60" i="18" s="1"/>
  <c r="AI358" i="17"/>
  <c r="V359" i="17"/>
  <c r="W359" i="17"/>
  <c r="F61" i="18" l="1"/>
  <c r="X359" i="17"/>
  <c r="P92" i="18"/>
  <c r="N92" i="18" s="1"/>
  <c r="O92" i="18"/>
  <c r="H61" i="18"/>
  <c r="E61" i="18" s="1"/>
  <c r="I61" i="18" l="1"/>
  <c r="J61" i="18" s="1"/>
  <c r="L61" i="18" s="1"/>
  <c r="O93" i="18"/>
  <c r="P93" i="18"/>
  <c r="N93" i="18" s="1"/>
  <c r="G62" i="18"/>
  <c r="F62" i="18"/>
  <c r="S61" i="18"/>
  <c r="T61" i="18" s="1"/>
  <c r="D358" i="17"/>
  <c r="K61" i="18" l="1"/>
  <c r="O94" i="18"/>
  <c r="P94" i="18"/>
  <c r="N94" i="18" s="1"/>
  <c r="H62" i="18"/>
  <c r="E62" i="18" s="1"/>
  <c r="R358" i="17"/>
  <c r="AI357" i="17"/>
  <c r="W358" i="17"/>
  <c r="V358" i="17"/>
  <c r="X358" i="17" l="1"/>
  <c r="F63" i="18"/>
  <c r="G63" i="18"/>
  <c r="H63" i="18" s="1"/>
  <c r="P95" i="18"/>
  <c r="N95" i="18" s="1"/>
  <c r="O95" i="18"/>
  <c r="S62" i="18"/>
  <c r="T62" i="18" s="1"/>
  <c r="I62" i="18"/>
  <c r="P96" i="18" l="1"/>
  <c r="N96" i="18" s="1"/>
  <c r="O96" i="18"/>
  <c r="K62" i="18"/>
  <c r="J62" i="18"/>
  <c r="L62" i="18" s="1"/>
  <c r="I63" i="18"/>
  <c r="S63" i="18"/>
  <c r="T63" i="18" s="1"/>
  <c r="E63" i="18"/>
  <c r="D357" i="17"/>
  <c r="P97" i="18" l="1"/>
  <c r="N97" i="18" s="1"/>
  <c r="O97" i="18"/>
  <c r="R357" i="17"/>
  <c r="G64" i="18"/>
  <c r="F64" i="18"/>
  <c r="K63" i="18"/>
  <c r="J63" i="18"/>
  <c r="L63" i="18" s="1"/>
  <c r="AI356" i="17"/>
  <c r="V357" i="17"/>
  <c r="W357" i="17"/>
  <c r="X357" i="17" l="1"/>
  <c r="H64" i="18"/>
  <c r="E64" i="18" s="1"/>
  <c r="O98" i="18"/>
  <c r="P98" i="18"/>
  <c r="N98" i="18" s="1"/>
  <c r="S64" i="18" l="1"/>
  <c r="T64" i="18" s="1"/>
  <c r="I64" i="18"/>
  <c r="J64" i="18" s="1"/>
  <c r="L64" i="18" s="1"/>
  <c r="O99" i="18"/>
  <c r="P99" i="18"/>
  <c r="N99" i="18" s="1"/>
  <c r="F65" i="18"/>
  <c r="G65" i="18"/>
  <c r="D356" i="17"/>
  <c r="K64" i="18" l="1"/>
  <c r="R356" i="17"/>
  <c r="O100" i="18"/>
  <c r="P100" i="18"/>
  <c r="N100" i="18" s="1"/>
  <c r="H65" i="18"/>
  <c r="S65" i="18" s="1"/>
  <c r="T65" i="18" s="1"/>
  <c r="AI355" i="17"/>
  <c r="V356" i="17"/>
  <c r="W356" i="17"/>
  <c r="E65" i="18" l="1"/>
  <c r="G66" i="18" s="1"/>
  <c r="X356" i="17"/>
  <c r="P101" i="18"/>
  <c r="N101" i="18" s="1"/>
  <c r="O101" i="18"/>
  <c r="I65" i="18"/>
  <c r="F66" i="18" l="1"/>
  <c r="P102" i="18"/>
  <c r="N102" i="18" s="1"/>
  <c r="O102" i="18"/>
  <c r="K65" i="18"/>
  <c r="J65" i="18"/>
  <c r="L65" i="18" s="1"/>
  <c r="H66" i="18"/>
  <c r="S66" i="18" s="1"/>
  <c r="T66" i="18" s="1"/>
  <c r="D355" i="17"/>
  <c r="R355" i="17" s="1"/>
  <c r="V355" i="17"/>
  <c r="W355" i="17"/>
  <c r="E66" i="18" l="1"/>
  <c r="F67" i="18" s="1"/>
  <c r="I66" i="18"/>
  <c r="K66" i="18" s="1"/>
  <c r="X355" i="17"/>
  <c r="P103" i="18"/>
  <c r="N103" i="18" s="1"/>
  <c r="O103" i="18"/>
  <c r="AI354" i="17"/>
  <c r="G67" i="18" l="1"/>
  <c r="H67" i="18" s="1"/>
  <c r="I67" i="18" s="1"/>
  <c r="J66" i="18"/>
  <c r="L66" i="18" s="1"/>
  <c r="P104" i="18"/>
  <c r="N104" i="18" s="1"/>
  <c r="O104" i="18"/>
  <c r="S67" i="18" l="1"/>
  <c r="T67" i="18" s="1"/>
  <c r="K67" i="18"/>
  <c r="J67" i="18"/>
  <c r="L67" i="18" s="1"/>
  <c r="E67" i="18"/>
  <c r="P105" i="18"/>
  <c r="N105" i="18" s="1"/>
  <c r="O105" i="18"/>
  <c r="D354" i="17"/>
  <c r="F68" i="18" l="1"/>
  <c r="G68" i="18"/>
  <c r="P106" i="18"/>
  <c r="N106" i="18" s="1"/>
  <c r="O106" i="18"/>
  <c r="R354" i="17"/>
  <c r="AI353" i="17"/>
  <c r="V354" i="17"/>
  <c r="W354" i="17"/>
  <c r="H68" i="18" l="1"/>
  <c r="S68" i="18" s="1"/>
  <c r="T68" i="18" s="1"/>
  <c r="X354" i="17"/>
  <c r="P107" i="18"/>
  <c r="N107" i="18" s="1"/>
  <c r="O107" i="18"/>
  <c r="E68" i="18" l="1"/>
  <c r="F69" i="18" s="1"/>
  <c r="I68" i="18"/>
  <c r="K68" i="18" s="1"/>
  <c r="O108" i="18"/>
  <c r="P108" i="18"/>
  <c r="N108" i="18" s="1"/>
  <c r="D353" i="17"/>
  <c r="J68" i="18" l="1"/>
  <c r="L68" i="18" s="1"/>
  <c r="G69" i="18"/>
  <c r="H69" i="18" s="1"/>
  <c r="I69" i="18" s="1"/>
  <c r="J69" i="18" s="1"/>
  <c r="L69" i="18" s="1"/>
  <c r="P109" i="18"/>
  <c r="N109" i="18" s="1"/>
  <c r="O109" i="18"/>
  <c r="R353" i="17"/>
  <c r="AI352" i="17"/>
  <c r="V353" i="17"/>
  <c r="W353" i="17"/>
  <c r="S69" i="18" l="1"/>
  <c r="T69" i="18" s="1"/>
  <c r="K69" i="18"/>
  <c r="E69" i="18"/>
  <c r="X353" i="17"/>
  <c r="P110" i="18"/>
  <c r="N110" i="18" s="1"/>
  <c r="O110" i="18"/>
  <c r="G70" i="18" l="1"/>
  <c r="H70" i="18" s="1"/>
  <c r="E70" i="18" s="1"/>
  <c r="F70" i="18"/>
  <c r="P111" i="18"/>
  <c r="N111" i="18" s="1"/>
  <c r="O111" i="18"/>
  <c r="D352" i="17"/>
  <c r="F71" i="18" l="1"/>
  <c r="I70" i="18"/>
  <c r="K70" i="18" s="1"/>
  <c r="G71" i="18"/>
  <c r="S70" i="18"/>
  <c r="T70" i="18" s="1"/>
  <c r="P112" i="18"/>
  <c r="N112" i="18" s="1"/>
  <c r="O112" i="18"/>
  <c r="R352" i="17"/>
  <c r="AI351" i="17"/>
  <c r="W352" i="17"/>
  <c r="V352" i="17"/>
  <c r="J70" i="18" l="1"/>
  <c r="L70" i="18" s="1"/>
  <c r="H71" i="18"/>
  <c r="E71" i="18" s="1"/>
  <c r="G72" i="18" s="1"/>
  <c r="H72" i="18" s="1"/>
  <c r="X352" i="17"/>
  <c r="O113" i="18"/>
  <c r="P113" i="18"/>
  <c r="N113" i="18" s="1"/>
  <c r="S71" i="18" l="1"/>
  <c r="T71" i="18" s="1"/>
  <c r="E72" i="18"/>
  <c r="G73" i="18" s="1"/>
  <c r="S72" i="18"/>
  <c r="F72" i="18"/>
  <c r="I72" i="18" s="1"/>
  <c r="K72" i="18" s="1"/>
  <c r="I71" i="18"/>
  <c r="P114" i="18"/>
  <c r="N114" i="18" s="1"/>
  <c r="O114" i="18"/>
  <c r="D351" i="17"/>
  <c r="R351" i="17" s="1"/>
  <c r="V351" i="17"/>
  <c r="W351" i="17"/>
  <c r="F73" i="18" l="1"/>
  <c r="J72" i="18"/>
  <c r="L72" i="18" s="1"/>
  <c r="T72" i="18"/>
  <c r="K71" i="18"/>
  <c r="J71" i="18"/>
  <c r="L71" i="18" s="1"/>
  <c r="X351" i="17"/>
  <c r="P115" i="18"/>
  <c r="N115" i="18" s="1"/>
  <c r="O115" i="18"/>
  <c r="H73" i="18"/>
  <c r="S73" i="18" s="1"/>
  <c r="T73" i="18" s="1"/>
  <c r="AI350" i="17"/>
  <c r="I73" i="18" l="1"/>
  <c r="K73" i="18" s="1"/>
  <c r="O116" i="18"/>
  <c r="P116" i="18"/>
  <c r="N116" i="18" s="1"/>
  <c r="E73" i="18"/>
  <c r="J73" i="18" l="1"/>
  <c r="L73" i="18" s="1"/>
  <c r="P117" i="18"/>
  <c r="N117" i="18" s="1"/>
  <c r="O117" i="18"/>
  <c r="G74" i="18"/>
  <c r="H74" i="18" s="1"/>
  <c r="E74" i="18" s="1"/>
  <c r="F74" i="18"/>
  <c r="D350" i="17"/>
  <c r="F75" i="18" l="1"/>
  <c r="G75" i="18"/>
  <c r="P118" i="18"/>
  <c r="N118" i="18" s="1"/>
  <c r="O118" i="18"/>
  <c r="R350" i="17"/>
  <c r="S74" i="18"/>
  <c r="T74" i="18" s="1"/>
  <c r="I74" i="18"/>
  <c r="AI349" i="17"/>
  <c r="V350" i="17"/>
  <c r="W350" i="17"/>
  <c r="X350" i="17" l="1"/>
  <c r="P119" i="18"/>
  <c r="N119" i="18" s="1"/>
  <c r="O119" i="18"/>
  <c r="K74" i="18"/>
  <c r="J74" i="18"/>
  <c r="L74" i="18" s="1"/>
  <c r="H75" i="18"/>
  <c r="E75" i="18" s="1"/>
  <c r="I75" i="18" l="1"/>
  <c r="K75" i="18" s="1"/>
  <c r="S75" i="18"/>
  <c r="T75" i="18" s="1"/>
  <c r="G76" i="18"/>
  <c r="F76" i="18"/>
  <c r="O120" i="18"/>
  <c r="P120" i="18"/>
  <c r="N120" i="18" s="1"/>
  <c r="D349" i="17"/>
  <c r="J75" i="18" l="1"/>
  <c r="L75" i="18" s="1"/>
  <c r="P121" i="18"/>
  <c r="N121" i="18" s="1"/>
  <c r="O121" i="18"/>
  <c r="H76" i="18"/>
  <c r="I76" i="18" s="1"/>
  <c r="R349" i="17"/>
  <c r="AI348" i="17"/>
  <c r="V349" i="17"/>
  <c r="W349" i="17"/>
  <c r="E76" i="18" l="1"/>
  <c r="G77" i="18" s="1"/>
  <c r="X349" i="17"/>
  <c r="P122" i="18"/>
  <c r="N122" i="18" s="1"/>
  <c r="O122" i="18"/>
  <c r="K76" i="18"/>
  <c r="J76" i="18"/>
  <c r="L76" i="18" s="1"/>
  <c r="S76" i="18"/>
  <c r="T76" i="18" s="1"/>
  <c r="F77" i="18" l="1"/>
  <c r="H77" i="18"/>
  <c r="P123" i="18"/>
  <c r="N123" i="18" s="1"/>
  <c r="O123" i="18"/>
  <c r="D348" i="17"/>
  <c r="I77" i="18" l="1"/>
  <c r="K77" i="18" s="1"/>
  <c r="E77" i="18"/>
  <c r="F78" i="18" s="1"/>
  <c r="S77" i="18"/>
  <c r="T77" i="18" s="1"/>
  <c r="P124" i="18"/>
  <c r="N124" i="18" s="1"/>
  <c r="O124" i="18"/>
  <c r="R348" i="17"/>
  <c r="AI347" i="17"/>
  <c r="V348" i="17"/>
  <c r="W348" i="17"/>
  <c r="G78" i="18" l="1"/>
  <c r="H78" i="18" s="1"/>
  <c r="E78" i="18" s="1"/>
  <c r="G79" i="18" s="1"/>
  <c r="J77" i="18"/>
  <c r="L77" i="18" s="1"/>
  <c r="X348" i="17"/>
  <c r="O125" i="18"/>
  <c r="P125" i="18"/>
  <c r="N125" i="18" s="1"/>
  <c r="I78" i="18" l="1"/>
  <c r="K78" i="18" s="1"/>
  <c r="S78" i="18"/>
  <c r="T78" i="18" s="1"/>
  <c r="F79" i="18"/>
  <c r="O126" i="18"/>
  <c r="P126" i="18"/>
  <c r="N126" i="18" s="1"/>
  <c r="H79" i="18"/>
  <c r="E79" i="18" s="1"/>
  <c r="D347" i="17"/>
  <c r="R347" i="17" s="1"/>
  <c r="W347" i="17"/>
  <c r="V347" i="17"/>
  <c r="J78" i="18" l="1"/>
  <c r="L78" i="18" s="1"/>
  <c r="S79" i="18"/>
  <c r="T79" i="18" s="1"/>
  <c r="X347" i="17"/>
  <c r="O127" i="18"/>
  <c r="P127" i="18"/>
  <c r="N127" i="18" s="1"/>
  <c r="I79" i="18"/>
  <c r="G80" i="18"/>
  <c r="H80" i="18" s="1"/>
  <c r="E80" i="18" s="1"/>
  <c r="F80" i="18"/>
  <c r="AI346" i="17"/>
  <c r="I80" i="18" l="1"/>
  <c r="J80" i="18" s="1"/>
  <c r="L80" i="18" s="1"/>
  <c r="G81" i="18"/>
  <c r="H81" i="18" s="1"/>
  <c r="F81" i="18"/>
  <c r="P128" i="18"/>
  <c r="N128" i="18" s="1"/>
  <c r="O128" i="18"/>
  <c r="K79" i="18"/>
  <c r="J79" i="18"/>
  <c r="L79" i="18" s="1"/>
  <c r="S80" i="18"/>
  <c r="T80" i="18" s="1"/>
  <c r="K80" i="18" l="1"/>
  <c r="E81" i="18"/>
  <c r="G82" i="18" s="1"/>
  <c r="I81" i="18"/>
  <c r="K81" i="18" s="1"/>
  <c r="P129" i="18"/>
  <c r="N129" i="18" s="1"/>
  <c r="O129" i="18"/>
  <c r="S81" i="18"/>
  <c r="T81" i="18" s="1"/>
  <c r="D346" i="17"/>
  <c r="J81" i="18" l="1"/>
  <c r="L81" i="18" s="1"/>
  <c r="F82" i="18"/>
  <c r="P130" i="18"/>
  <c r="N130" i="18" s="1"/>
  <c r="O130" i="18"/>
  <c r="R346" i="17"/>
  <c r="H82" i="18"/>
  <c r="E82" i="18" s="1"/>
  <c r="AI345" i="17"/>
  <c r="V346" i="17"/>
  <c r="W346" i="17"/>
  <c r="I82" i="18" l="1"/>
  <c r="K82" i="18" s="1"/>
  <c r="X346" i="17"/>
  <c r="S82" i="18"/>
  <c r="T82" i="18" s="1"/>
  <c r="G83" i="18"/>
  <c r="F83" i="18"/>
  <c r="P131" i="18"/>
  <c r="N131" i="18" s="1"/>
  <c r="O131" i="18"/>
  <c r="J82" i="18" l="1"/>
  <c r="L82" i="18" s="1"/>
  <c r="O132" i="18"/>
  <c r="P132" i="18"/>
  <c r="N132" i="18" s="1"/>
  <c r="H83" i="18"/>
  <c r="I83" i="18" s="1"/>
  <c r="D345" i="17"/>
  <c r="E83" i="18" l="1"/>
  <c r="F84" i="18" s="1"/>
  <c r="S83" i="18"/>
  <c r="T83" i="18" s="1"/>
  <c r="J83" i="18"/>
  <c r="L83" i="18" s="1"/>
  <c r="K83" i="18"/>
  <c r="P133" i="18"/>
  <c r="N133" i="18" s="1"/>
  <c r="O133" i="18"/>
  <c r="R345" i="17"/>
  <c r="AI344" i="17"/>
  <c r="W345" i="17"/>
  <c r="V345" i="17"/>
  <c r="G84" i="18" l="1"/>
  <c r="H84" i="18" s="1"/>
  <c r="E84" i="18" s="1"/>
  <c r="X345" i="17"/>
  <c r="P134" i="18"/>
  <c r="N134" i="18" s="1"/>
  <c r="O134" i="18"/>
  <c r="G85" i="18" l="1"/>
  <c r="H85" i="18" s="1"/>
  <c r="E85" i="18" s="1"/>
  <c r="F85" i="18"/>
  <c r="I84" i="18"/>
  <c r="P135" i="18"/>
  <c r="N135" i="18" s="1"/>
  <c r="O135" i="18"/>
  <c r="S84" i="18"/>
  <c r="T84" i="18" s="1"/>
  <c r="D344" i="17"/>
  <c r="R344" i="17" s="1"/>
  <c r="V344" i="17"/>
  <c r="W344" i="17"/>
  <c r="X344" i="17" l="1"/>
  <c r="P136" i="18"/>
  <c r="N136" i="18" s="1"/>
  <c r="O136" i="18"/>
  <c r="J84" i="18"/>
  <c r="L84" i="18" s="1"/>
  <c r="K84" i="18"/>
  <c r="I85" i="18"/>
  <c r="G86" i="18"/>
  <c r="H86" i="18" s="1"/>
  <c r="E86" i="18" s="1"/>
  <c r="F86" i="18"/>
  <c r="S85" i="18"/>
  <c r="T85" i="18" s="1"/>
  <c r="AI343" i="17"/>
  <c r="G87" i="18" l="1"/>
  <c r="F87" i="18"/>
  <c r="I86" i="18"/>
  <c r="S86" i="18"/>
  <c r="T86" i="18" s="1"/>
  <c r="K85" i="18"/>
  <c r="J85" i="18"/>
  <c r="L85" i="18" s="1"/>
  <c r="P137" i="18"/>
  <c r="N137" i="18" s="1"/>
  <c r="O137" i="18"/>
  <c r="K86" i="18" l="1"/>
  <c r="J86" i="18"/>
  <c r="L86" i="18" s="1"/>
  <c r="P138" i="18"/>
  <c r="N138" i="18" s="1"/>
  <c r="O138" i="18"/>
  <c r="H87" i="18"/>
  <c r="I87" i="18" s="1"/>
  <c r="D343" i="17"/>
  <c r="E87" i="18" l="1"/>
  <c r="G88" i="18" s="1"/>
  <c r="S87" i="18"/>
  <c r="T87" i="18" s="1"/>
  <c r="P139" i="18"/>
  <c r="N139" i="18" s="1"/>
  <c r="O139" i="18"/>
  <c r="R343" i="17"/>
  <c r="K87" i="18"/>
  <c r="J87" i="18"/>
  <c r="L87" i="18" s="1"/>
  <c r="AI342" i="17"/>
  <c r="W343" i="17"/>
  <c r="V343" i="17"/>
  <c r="F88" i="18" l="1"/>
  <c r="X343" i="17"/>
  <c r="P140" i="18"/>
  <c r="N140" i="18" s="1"/>
  <c r="O140" i="18"/>
  <c r="H88" i="18"/>
  <c r="S88" i="18" s="1"/>
  <c r="T88" i="18" s="1"/>
  <c r="I88" i="18" l="1"/>
  <c r="K88" i="18" s="1"/>
  <c r="E88" i="18"/>
  <c r="G89" i="18" s="1"/>
  <c r="O141" i="18"/>
  <c r="P141" i="18"/>
  <c r="N141" i="18" s="1"/>
  <c r="D342" i="17"/>
  <c r="F89" i="18" l="1"/>
  <c r="J88" i="18"/>
  <c r="L88" i="18" s="1"/>
  <c r="P142" i="18"/>
  <c r="N142" i="18" s="1"/>
  <c r="O142" i="18"/>
  <c r="R342" i="17"/>
  <c r="H89" i="18"/>
  <c r="E89" i="18" s="1"/>
  <c r="AI341" i="17"/>
  <c r="W342" i="17"/>
  <c r="V342" i="17"/>
  <c r="X342" i="17" l="1"/>
  <c r="S89" i="18"/>
  <c r="T89" i="18" s="1"/>
  <c r="P143" i="18"/>
  <c r="N143" i="18" s="1"/>
  <c r="O143" i="18"/>
  <c r="G90" i="18"/>
  <c r="F90" i="18"/>
  <c r="I89" i="18"/>
  <c r="H90" i="18" l="1"/>
  <c r="E90" i="18" s="1"/>
  <c r="K89" i="18"/>
  <c r="J89" i="18"/>
  <c r="L89" i="18" s="1"/>
  <c r="O144" i="18"/>
  <c r="P144" i="18"/>
  <c r="N144" i="18" s="1"/>
  <c r="D341" i="17"/>
  <c r="S90" i="18" l="1"/>
  <c r="T90" i="18" s="1"/>
  <c r="I90" i="18"/>
  <c r="K90" i="18" s="1"/>
  <c r="G91" i="18"/>
  <c r="H91" i="18" s="1"/>
  <c r="F91" i="18"/>
  <c r="P145" i="18"/>
  <c r="N145" i="18" s="1"/>
  <c r="O145" i="18"/>
  <c r="R341" i="17"/>
  <c r="AI340" i="17"/>
  <c r="V341" i="17"/>
  <c r="W341" i="17"/>
  <c r="J90" i="18" l="1"/>
  <c r="L90" i="18" s="1"/>
  <c r="I91" i="18"/>
  <c r="K91" i="18" s="1"/>
  <c r="X341" i="17"/>
  <c r="E91" i="18"/>
  <c r="S91" i="18"/>
  <c r="T91" i="18" s="1"/>
  <c r="O146" i="18"/>
  <c r="P146" i="18"/>
  <c r="N146" i="18" s="1"/>
  <c r="J91" i="18" l="1"/>
  <c r="L91" i="18" s="1"/>
  <c r="P147" i="18"/>
  <c r="N147" i="18" s="1"/>
  <c r="O147" i="18"/>
  <c r="G92" i="18"/>
  <c r="H92" i="18" s="1"/>
  <c r="F92" i="18"/>
  <c r="D340" i="17"/>
  <c r="O148" i="18" l="1"/>
  <c r="P148" i="18"/>
  <c r="N148" i="18" s="1"/>
  <c r="R340" i="17"/>
  <c r="S92" i="18"/>
  <c r="T92" i="18" s="1"/>
  <c r="I92" i="18"/>
  <c r="E92" i="18"/>
  <c r="AI339" i="17"/>
  <c r="V340" i="17"/>
  <c r="W340" i="17"/>
  <c r="X340" i="17" l="1"/>
  <c r="P149" i="18"/>
  <c r="N149" i="18" s="1"/>
  <c r="O149" i="18"/>
  <c r="G93" i="18"/>
  <c r="H93" i="18" s="1"/>
  <c r="E93" i="18" s="1"/>
  <c r="F93" i="18"/>
  <c r="K92" i="18"/>
  <c r="J92" i="18"/>
  <c r="L92" i="18" s="1"/>
  <c r="G94" i="18" l="1"/>
  <c r="F94" i="18"/>
  <c r="P150" i="18"/>
  <c r="N150" i="18" s="1"/>
  <c r="O150" i="18"/>
  <c r="S93" i="18"/>
  <c r="T93" i="18" s="1"/>
  <c r="I93" i="18"/>
  <c r="D339" i="17"/>
  <c r="R339" i="17" s="1"/>
  <c r="W339" i="17"/>
  <c r="V339" i="17"/>
  <c r="X339" i="17" l="1"/>
  <c r="K93" i="18"/>
  <c r="J93" i="18"/>
  <c r="L93" i="18" s="1"/>
  <c r="P151" i="18"/>
  <c r="N151" i="18" s="1"/>
  <c r="O151" i="18"/>
  <c r="H94" i="18"/>
  <c r="E94" i="18" s="1"/>
  <c r="AI338" i="17"/>
  <c r="I94" i="18" l="1"/>
  <c r="J94" i="18" s="1"/>
  <c r="L94" i="18" s="1"/>
  <c r="P152" i="18"/>
  <c r="N152" i="18" s="1"/>
  <c r="O152" i="18"/>
  <c r="G95" i="18"/>
  <c r="F95" i="18"/>
  <c r="S94" i="18"/>
  <c r="T94" i="18" s="1"/>
  <c r="K94" i="18" l="1"/>
  <c r="P153" i="18"/>
  <c r="N153" i="18" s="1"/>
  <c r="O153" i="18"/>
  <c r="H95" i="18"/>
  <c r="E95" i="18" s="1"/>
  <c r="D338" i="17"/>
  <c r="G96" i="18" l="1"/>
  <c r="F96" i="18"/>
  <c r="P154" i="18"/>
  <c r="N154" i="18" s="1"/>
  <c r="O154" i="18"/>
  <c r="R338" i="17"/>
  <c r="S95" i="18"/>
  <c r="T95" i="18" s="1"/>
  <c r="I95" i="18"/>
  <c r="AI337" i="17"/>
  <c r="W338" i="17"/>
  <c r="V338" i="17"/>
  <c r="H96" i="18" l="1"/>
  <c r="E96" i="18" s="1"/>
  <c r="X338" i="17"/>
  <c r="P155" i="18"/>
  <c r="N155" i="18" s="1"/>
  <c r="O155" i="18"/>
  <c r="K95" i="18"/>
  <c r="J95" i="18"/>
  <c r="L95" i="18" s="1"/>
  <c r="I96" i="18" l="1"/>
  <c r="J96" i="18" s="1"/>
  <c r="L96" i="18" s="1"/>
  <c r="F97" i="18"/>
  <c r="G97" i="18"/>
  <c r="H97" i="18" s="1"/>
  <c r="S96" i="18"/>
  <c r="T96" i="18" s="1"/>
  <c r="O156" i="18"/>
  <c r="P156" i="18"/>
  <c r="N156" i="18" s="1"/>
  <c r="D337" i="17"/>
  <c r="R337" i="17" s="1"/>
  <c r="V337" i="17"/>
  <c r="W337" i="17"/>
  <c r="K96" i="18" l="1"/>
  <c r="E97" i="18"/>
  <c r="S97" i="18"/>
  <c r="T97" i="18" s="1"/>
  <c r="I97" i="18"/>
  <c r="K97" i="18" s="1"/>
  <c r="X337" i="17"/>
  <c r="P157" i="18"/>
  <c r="N157" i="18" s="1"/>
  <c r="O157" i="18"/>
  <c r="AI336" i="17"/>
  <c r="J97" i="18" l="1"/>
  <c r="L97" i="18" s="1"/>
  <c r="G98" i="18"/>
  <c r="F98" i="18"/>
  <c r="P158" i="18"/>
  <c r="N158" i="18" s="1"/>
  <c r="O158" i="18"/>
  <c r="H98" i="18" l="1"/>
  <c r="I98" i="18" s="1"/>
  <c r="O159" i="18"/>
  <c r="P159" i="18"/>
  <c r="N159" i="18" s="1"/>
  <c r="D336" i="17"/>
  <c r="E98" i="18" l="1"/>
  <c r="F99" i="18" s="1"/>
  <c r="J98" i="18"/>
  <c r="L98" i="18" s="1"/>
  <c r="K98" i="18"/>
  <c r="S98" i="18"/>
  <c r="T98" i="18" s="1"/>
  <c r="P160" i="18"/>
  <c r="N160" i="18" s="1"/>
  <c r="O160" i="18"/>
  <c r="R336" i="17"/>
  <c r="AI335" i="17"/>
  <c r="V336" i="17"/>
  <c r="W336" i="17"/>
  <c r="G99" i="18" l="1"/>
  <c r="H99" i="18" s="1"/>
  <c r="X336" i="17"/>
  <c r="O161" i="18"/>
  <c r="P161" i="18"/>
  <c r="N161" i="18" s="1"/>
  <c r="S99" i="18" l="1"/>
  <c r="T99" i="18" s="1"/>
  <c r="I99" i="18"/>
  <c r="E99" i="18"/>
  <c r="P162" i="18"/>
  <c r="N162" i="18" s="1"/>
  <c r="O162" i="18"/>
  <c r="D335" i="17"/>
  <c r="G100" i="18" l="1"/>
  <c r="H100" i="18" s="1"/>
  <c r="F100" i="18"/>
  <c r="K99" i="18"/>
  <c r="J99" i="18"/>
  <c r="L99" i="18" s="1"/>
  <c r="P163" i="18"/>
  <c r="N163" i="18" s="1"/>
  <c r="O163" i="18"/>
  <c r="R335" i="17"/>
  <c r="AI334" i="17"/>
  <c r="W335" i="17"/>
  <c r="V335" i="17"/>
  <c r="I100" i="18" l="1"/>
  <c r="E100" i="18"/>
  <c r="S100" i="18"/>
  <c r="T100" i="18" s="1"/>
  <c r="X335" i="17"/>
  <c r="O164" i="18"/>
  <c r="P164" i="18"/>
  <c r="N164" i="18" s="1"/>
  <c r="G101" i="18" l="1"/>
  <c r="H101" i="18" s="1"/>
  <c r="E101" i="18" s="1"/>
  <c r="F101" i="18"/>
  <c r="K100" i="18"/>
  <c r="J100" i="18"/>
  <c r="L100" i="18" s="1"/>
  <c r="O165" i="18"/>
  <c r="P165" i="18"/>
  <c r="N165" i="18" s="1"/>
  <c r="D334" i="17"/>
  <c r="I101" i="18" l="1"/>
  <c r="K101" i="18" s="1"/>
  <c r="F102" i="18"/>
  <c r="G102" i="18"/>
  <c r="S101" i="18"/>
  <c r="T101" i="18" s="1"/>
  <c r="O166" i="18"/>
  <c r="P166" i="18"/>
  <c r="N166" i="18" s="1"/>
  <c r="R334" i="17"/>
  <c r="AI333" i="17"/>
  <c r="V334" i="17"/>
  <c r="W334" i="17"/>
  <c r="J101" i="18" l="1"/>
  <c r="L101" i="18" s="1"/>
  <c r="H102" i="18"/>
  <c r="E102" i="18" s="1"/>
  <c r="X334" i="17"/>
  <c r="O167" i="18"/>
  <c r="P167" i="18"/>
  <c r="N167" i="18" s="1"/>
  <c r="I102" i="18" l="1"/>
  <c r="K102" i="18" s="1"/>
  <c r="G103" i="18"/>
  <c r="H103" i="18" s="1"/>
  <c r="E103" i="18" s="1"/>
  <c r="F103" i="18"/>
  <c r="S102" i="18"/>
  <c r="T102" i="18" s="1"/>
  <c r="O168" i="18"/>
  <c r="P168" i="18"/>
  <c r="N168" i="18" s="1"/>
  <c r="D333" i="17"/>
  <c r="J102" i="18" l="1"/>
  <c r="L102" i="18" s="1"/>
  <c r="I103" i="18"/>
  <c r="J103" i="18" s="1"/>
  <c r="L103" i="18" s="1"/>
  <c r="G104" i="18"/>
  <c r="H104" i="18" s="1"/>
  <c r="E104" i="18" s="1"/>
  <c r="F104" i="18"/>
  <c r="S103" i="18"/>
  <c r="T103" i="18" s="1"/>
  <c r="P169" i="18"/>
  <c r="N169" i="18" s="1"/>
  <c r="O169" i="18"/>
  <c r="R333" i="17"/>
  <c r="AI332" i="17"/>
  <c r="W333" i="17"/>
  <c r="V333" i="17"/>
  <c r="K103" i="18" l="1"/>
  <c r="I104" i="18"/>
  <c r="K104" i="18" s="1"/>
  <c r="G105" i="18"/>
  <c r="H105" i="18" s="1"/>
  <c r="E105" i="18" s="1"/>
  <c r="F105" i="18"/>
  <c r="S104" i="18"/>
  <c r="T104" i="18" s="1"/>
  <c r="X333" i="17"/>
  <c r="P170" i="18"/>
  <c r="N170" i="18" s="1"/>
  <c r="O170" i="18"/>
  <c r="J104" i="18" l="1"/>
  <c r="L104" i="18" s="1"/>
  <c r="F106" i="18"/>
  <c r="G106" i="18"/>
  <c r="I105" i="18"/>
  <c r="S105" i="18"/>
  <c r="T105" i="18" s="1"/>
  <c r="P171" i="18"/>
  <c r="N171" i="18" s="1"/>
  <c r="O171" i="18"/>
  <c r="D332" i="17"/>
  <c r="K105" i="18" l="1"/>
  <c r="J105" i="18"/>
  <c r="L105" i="18" s="1"/>
  <c r="H106" i="18"/>
  <c r="E106" i="18" s="1"/>
  <c r="R332" i="17"/>
  <c r="P172" i="18"/>
  <c r="N172" i="18" s="1"/>
  <c r="O172" i="18"/>
  <c r="AI331" i="17"/>
  <c r="V332" i="17"/>
  <c r="W332" i="17"/>
  <c r="I106" i="18" l="1"/>
  <c r="J106" i="18" s="1"/>
  <c r="L106" i="18" s="1"/>
  <c r="S106" i="18"/>
  <c r="T106" i="18" s="1"/>
  <c r="G107" i="18"/>
  <c r="F107" i="18"/>
  <c r="X332" i="17"/>
  <c r="O173" i="18"/>
  <c r="P173" i="18"/>
  <c r="N173" i="18" s="1"/>
  <c r="K106" i="18" l="1"/>
  <c r="H107" i="18"/>
  <c r="E107" i="18" s="1"/>
  <c r="P174" i="18"/>
  <c r="N174" i="18" s="1"/>
  <c r="O174" i="18"/>
  <c r="D331" i="17"/>
  <c r="I107" i="18" l="1"/>
  <c r="G108" i="18"/>
  <c r="F108" i="18"/>
  <c r="S107" i="18"/>
  <c r="T107" i="18" s="1"/>
  <c r="P175" i="18"/>
  <c r="N175" i="18" s="1"/>
  <c r="O175" i="18"/>
  <c r="R331" i="17"/>
  <c r="AI330" i="17"/>
  <c r="W331" i="17"/>
  <c r="V331" i="17"/>
  <c r="H108" i="18" l="1"/>
  <c r="E108" i="18" s="1"/>
  <c r="J107" i="18"/>
  <c r="L107" i="18" s="1"/>
  <c r="K107" i="18"/>
  <c r="X331" i="17"/>
  <c r="P176" i="18"/>
  <c r="N176" i="18" s="1"/>
  <c r="O176" i="18"/>
  <c r="I108" i="18" l="1"/>
  <c r="K108" i="18" s="1"/>
  <c r="S108" i="18"/>
  <c r="T108" i="18" s="1"/>
  <c r="F109" i="18"/>
  <c r="G109" i="18"/>
  <c r="H109" i="18" s="1"/>
  <c r="O177" i="18"/>
  <c r="P177" i="18"/>
  <c r="N177" i="18" s="1"/>
  <c r="D330" i="17"/>
  <c r="R330" i="17" s="1"/>
  <c r="V330" i="17"/>
  <c r="W330" i="17"/>
  <c r="J108" i="18" l="1"/>
  <c r="L108" i="18" s="1"/>
  <c r="I109" i="18"/>
  <c r="J109" i="18" s="1"/>
  <c r="L109" i="18" s="1"/>
  <c r="S109" i="18"/>
  <c r="T109" i="18" s="1"/>
  <c r="E109" i="18"/>
  <c r="X330" i="17"/>
  <c r="AI329" i="17"/>
  <c r="K109" i="18" l="1"/>
  <c r="G110" i="18"/>
  <c r="H110" i="18" s="1"/>
  <c r="E110" i="18" s="1"/>
  <c r="F110" i="18"/>
  <c r="I110" i="18" l="1"/>
  <c r="K110" i="18" s="1"/>
  <c r="F111" i="18"/>
  <c r="G111" i="18"/>
  <c r="H111" i="18" s="1"/>
  <c r="E111" i="18" s="1"/>
  <c r="F112" i="18" s="1"/>
  <c r="S110" i="18"/>
  <c r="T110" i="18" s="1"/>
  <c r="D329" i="17"/>
  <c r="R329" i="17" s="1"/>
  <c r="W329" i="17"/>
  <c r="V329" i="17"/>
  <c r="J110" i="18" l="1"/>
  <c r="L110" i="18" s="1"/>
  <c r="S111" i="18"/>
  <c r="T111" i="18" s="1"/>
  <c r="G112" i="18"/>
  <c r="H112" i="18" s="1"/>
  <c r="I111" i="18"/>
  <c r="X329" i="17"/>
  <c r="AI328" i="17"/>
  <c r="E112" i="18" l="1"/>
  <c r="I112" i="18"/>
  <c r="K112" i="18" s="1"/>
  <c r="S112" i="18"/>
  <c r="T112" i="18" s="1"/>
  <c r="K111" i="18"/>
  <c r="J111" i="18"/>
  <c r="L111" i="18" s="1"/>
  <c r="J112" i="18" l="1"/>
  <c r="L112" i="18" s="1"/>
  <c r="G113" i="18"/>
  <c r="H113" i="18" s="1"/>
  <c r="S113" i="18" s="1"/>
  <c r="T113" i="18" s="1"/>
  <c r="F113" i="18"/>
  <c r="D328" i="17"/>
  <c r="R328" i="17" s="1"/>
  <c r="V328" i="17"/>
  <c r="W328" i="17"/>
  <c r="I113" i="18" l="1"/>
  <c r="K113" i="18" s="1"/>
  <c r="E113" i="18"/>
  <c r="G114" i="18" s="1"/>
  <c r="H114" i="18" s="1"/>
  <c r="X328" i="17"/>
  <c r="AI327" i="17"/>
  <c r="F114" i="18" l="1"/>
  <c r="I114" i="18" s="1"/>
  <c r="J113" i="18"/>
  <c r="L113" i="18" s="1"/>
  <c r="E114" i="18"/>
  <c r="G115" i="18" s="1"/>
  <c r="S114" i="18"/>
  <c r="T114" i="18" s="1"/>
  <c r="J114" i="18" l="1"/>
  <c r="L114" i="18" s="1"/>
  <c r="K114" i="18"/>
  <c r="F115" i="18"/>
  <c r="H115" i="18"/>
  <c r="S115" i="18" s="1"/>
  <c r="T115" i="18" s="1"/>
  <c r="D327" i="17"/>
  <c r="E115" i="18" l="1"/>
  <c r="G116" i="18" s="1"/>
  <c r="I115" i="18"/>
  <c r="R327" i="17"/>
  <c r="AI326" i="17"/>
  <c r="W327" i="17"/>
  <c r="V327" i="17"/>
  <c r="F116" i="18" l="1"/>
  <c r="X327" i="17"/>
  <c r="K115" i="18"/>
  <c r="J115" i="18"/>
  <c r="L115" i="18" s="1"/>
  <c r="H116" i="18"/>
  <c r="I116" i="18" l="1"/>
  <c r="K116" i="18" s="1"/>
  <c r="E116" i="18"/>
  <c r="S116" i="18"/>
  <c r="T116" i="18" s="1"/>
  <c r="D326" i="17"/>
  <c r="J116" i="18" l="1"/>
  <c r="L116" i="18" s="1"/>
  <c r="G117" i="18"/>
  <c r="H117" i="18" s="1"/>
  <c r="E117" i="18" s="1"/>
  <c r="F117" i="18"/>
  <c r="R326" i="17"/>
  <c r="AI325" i="17"/>
  <c r="W326" i="17"/>
  <c r="V326" i="17"/>
  <c r="X326" i="17" l="1"/>
  <c r="G118" i="18"/>
  <c r="F118" i="18"/>
  <c r="I117" i="18"/>
  <c r="S117" i="18"/>
  <c r="T117" i="18" s="1"/>
  <c r="J117" i="18" l="1"/>
  <c r="L117" i="18" s="1"/>
  <c r="K117" i="18"/>
  <c r="H118" i="18"/>
  <c r="S118" i="18" s="1"/>
  <c r="T118" i="18" s="1"/>
  <c r="D325" i="17"/>
  <c r="R325" i="17" s="1"/>
  <c r="V325" i="17"/>
  <c r="W325" i="17"/>
  <c r="E118" i="18" l="1"/>
  <c r="G119" i="18" s="1"/>
  <c r="I118" i="18"/>
  <c r="K118" i="18" s="1"/>
  <c r="X325" i="17"/>
  <c r="AI324" i="17"/>
  <c r="J118" i="18" l="1"/>
  <c r="L118" i="18" s="1"/>
  <c r="F119" i="18"/>
  <c r="H119" i="18"/>
  <c r="I119" i="18" l="1"/>
  <c r="K119" i="18" s="1"/>
  <c r="E119" i="18"/>
  <c r="S119" i="18"/>
  <c r="T119" i="18" s="1"/>
  <c r="D324" i="17"/>
  <c r="R324" i="17" s="1"/>
  <c r="W324" i="17"/>
  <c r="V324" i="17"/>
  <c r="J119" i="18" l="1"/>
  <c r="L119" i="18" s="1"/>
  <c r="X324" i="17"/>
  <c r="G120" i="18"/>
  <c r="H120" i="18" s="1"/>
  <c r="F120" i="18"/>
  <c r="AI323" i="17"/>
  <c r="I120" i="18" l="1"/>
  <c r="S120" i="18"/>
  <c r="T120" i="18" s="1"/>
  <c r="E120" i="18"/>
  <c r="G121" i="18" l="1"/>
  <c r="H121" i="18" s="1"/>
  <c r="E121" i="18" s="1"/>
  <c r="F121" i="18"/>
  <c r="K120" i="18"/>
  <c r="J120" i="18"/>
  <c r="L120" i="18" s="1"/>
  <c r="D323" i="17"/>
  <c r="R323" i="17" s="1"/>
  <c r="W323" i="17"/>
  <c r="V323" i="17"/>
  <c r="X323" i="17" l="1"/>
  <c r="G122" i="18"/>
  <c r="F122" i="18"/>
  <c r="I121" i="18"/>
  <c r="S121" i="18"/>
  <c r="T121" i="18" s="1"/>
  <c r="AI322" i="17"/>
  <c r="K121" i="18" l="1"/>
  <c r="J121" i="18"/>
  <c r="L121" i="18" s="1"/>
  <c r="H122" i="18"/>
  <c r="I122" i="18" s="1"/>
  <c r="E122" i="18" l="1"/>
  <c r="F123" i="18" s="1"/>
  <c r="S122" i="18"/>
  <c r="T122" i="18" s="1"/>
  <c r="K122" i="18"/>
  <c r="J122" i="18"/>
  <c r="L122" i="18" s="1"/>
  <c r="D322" i="17"/>
  <c r="R322" i="17" s="1"/>
  <c r="W322" i="17"/>
  <c r="V322" i="17"/>
  <c r="G123" i="18" l="1"/>
  <c r="H123" i="18" s="1"/>
  <c r="S123" i="18" s="1"/>
  <c r="T123" i="18" s="1"/>
  <c r="X322" i="17"/>
  <c r="AI321" i="17"/>
  <c r="I123" i="18" l="1"/>
  <c r="K123" i="18" s="1"/>
  <c r="E123" i="18"/>
  <c r="G124" i="18" s="1"/>
  <c r="F124" i="18" l="1"/>
  <c r="J123" i="18"/>
  <c r="L123" i="18" s="1"/>
  <c r="H124" i="18"/>
  <c r="E124" i="18" s="1"/>
  <c r="D321" i="17"/>
  <c r="R321" i="17" s="1"/>
  <c r="W321" i="17"/>
  <c r="V321" i="17"/>
  <c r="X321" i="17" l="1"/>
  <c r="G125" i="18"/>
  <c r="F125" i="18"/>
  <c r="I124" i="18"/>
  <c r="S124" i="18"/>
  <c r="T124" i="18" s="1"/>
  <c r="AI320" i="17"/>
  <c r="J124" i="18" l="1"/>
  <c r="L124" i="18" s="1"/>
  <c r="K124" i="18"/>
  <c r="H125" i="18"/>
  <c r="I125" i="18" s="1"/>
  <c r="E125" i="18" l="1"/>
  <c r="F126" i="18" s="1"/>
  <c r="S125" i="18"/>
  <c r="T125" i="18" s="1"/>
  <c r="J125" i="18"/>
  <c r="L125" i="18" s="1"/>
  <c r="K125" i="18"/>
  <c r="D320" i="17"/>
  <c r="R320" i="17" s="1"/>
  <c r="W320" i="17"/>
  <c r="V320" i="17"/>
  <c r="G126" i="18" l="1"/>
  <c r="H126" i="18" s="1"/>
  <c r="E126" i="18" s="1"/>
  <c r="X320" i="17"/>
  <c r="AI319" i="17"/>
  <c r="I126" i="18" l="1"/>
  <c r="J126" i="18" s="1"/>
  <c r="L126" i="18" s="1"/>
  <c r="G127" i="18"/>
  <c r="F127" i="18"/>
  <c r="S126" i="18"/>
  <c r="T126" i="18" s="1"/>
  <c r="K126" i="18" l="1"/>
  <c r="H127" i="18"/>
  <c r="E127" i="18" s="1"/>
  <c r="D319" i="17"/>
  <c r="G128" i="18" l="1"/>
  <c r="F128" i="18"/>
  <c r="S127" i="18"/>
  <c r="T127" i="18" s="1"/>
  <c r="I127" i="18"/>
  <c r="R319" i="17"/>
  <c r="AI318" i="17"/>
  <c r="V319" i="17"/>
  <c r="W319" i="17"/>
  <c r="X319" i="17" l="1"/>
  <c r="K127" i="18"/>
  <c r="J127" i="18"/>
  <c r="L127" i="18" s="1"/>
  <c r="H128" i="18"/>
  <c r="I128" i="18" s="1"/>
  <c r="E128" i="18" l="1"/>
  <c r="G129" i="18" s="1"/>
  <c r="S128" i="18"/>
  <c r="T128" i="18" s="1"/>
  <c r="J128" i="18"/>
  <c r="L128" i="18" s="1"/>
  <c r="K128" i="18"/>
  <c r="D318" i="17"/>
  <c r="F129" i="18" l="1"/>
  <c r="R318" i="17"/>
  <c r="H129" i="18"/>
  <c r="E129" i="18" s="1"/>
  <c r="AI317" i="17"/>
  <c r="V318" i="17"/>
  <c r="W318" i="17"/>
  <c r="X318" i="17" l="1"/>
  <c r="G130" i="18"/>
  <c r="F130" i="18"/>
  <c r="I129" i="18"/>
  <c r="S129" i="18"/>
  <c r="T129" i="18" s="1"/>
  <c r="K129" i="18" l="1"/>
  <c r="J129" i="18"/>
  <c r="L129" i="18" s="1"/>
  <c r="H130" i="18"/>
  <c r="E130" i="18" s="1"/>
  <c r="D317" i="17"/>
  <c r="R317" i="17" s="1"/>
  <c r="W317" i="17"/>
  <c r="V317" i="17"/>
  <c r="X317" i="17" l="1"/>
  <c r="G131" i="18"/>
  <c r="F131" i="18"/>
  <c r="I130" i="18"/>
  <c r="S130" i="18"/>
  <c r="T130" i="18" s="1"/>
  <c r="AI316" i="17"/>
  <c r="K130" i="18" l="1"/>
  <c r="J130" i="18"/>
  <c r="L130" i="18" s="1"/>
  <c r="H131" i="18"/>
  <c r="I131" i="18" s="1"/>
  <c r="E131" i="18" l="1"/>
  <c r="F132" i="18" s="1"/>
  <c r="S131" i="18"/>
  <c r="T131" i="18" s="1"/>
  <c r="K131" i="18"/>
  <c r="J131" i="18"/>
  <c r="L131" i="18" s="1"/>
  <c r="D316" i="17"/>
  <c r="R316" i="17" s="1"/>
  <c r="W316" i="17"/>
  <c r="V316" i="17"/>
  <c r="G132" i="18" l="1"/>
  <c r="H132" i="18" s="1"/>
  <c r="I132" i="18" s="1"/>
  <c r="X316" i="17"/>
  <c r="AI315" i="17"/>
  <c r="K132" i="18" l="1"/>
  <c r="J132" i="18"/>
  <c r="L132" i="18" s="1"/>
  <c r="E132" i="18"/>
  <c r="S132" i="18"/>
  <c r="T132" i="18" s="1"/>
  <c r="G133" i="18" l="1"/>
  <c r="H133" i="18" s="1"/>
  <c r="E133" i="18" s="1"/>
  <c r="F133" i="18"/>
  <c r="D315" i="17"/>
  <c r="R315" i="17" s="1"/>
  <c r="W315" i="17"/>
  <c r="V315" i="17"/>
  <c r="I133" i="18" l="1"/>
  <c r="K133" i="18" s="1"/>
  <c r="X315" i="17"/>
  <c r="G134" i="18"/>
  <c r="H134" i="18" s="1"/>
  <c r="F134" i="18"/>
  <c r="S133" i="18"/>
  <c r="T133" i="18" s="1"/>
  <c r="AI314" i="17"/>
  <c r="J133" i="18" l="1"/>
  <c r="L133" i="18" s="1"/>
  <c r="I134" i="18"/>
  <c r="E134" i="18"/>
  <c r="S134" i="18"/>
  <c r="T134" i="18" s="1"/>
  <c r="F135" i="18" l="1"/>
  <c r="G135" i="18"/>
  <c r="K134" i="18"/>
  <c r="J134" i="18"/>
  <c r="L134" i="18" s="1"/>
  <c r="D314" i="17"/>
  <c r="H135" i="18" l="1"/>
  <c r="S135" i="18" s="1"/>
  <c r="T135" i="18" s="1"/>
  <c r="R314" i="17"/>
  <c r="AI313" i="17"/>
  <c r="V314" i="17"/>
  <c r="W314" i="17"/>
  <c r="X314" i="17" l="1"/>
  <c r="E135" i="18"/>
  <c r="I135" i="18"/>
  <c r="G136" i="18" l="1"/>
  <c r="H136" i="18" s="1"/>
  <c r="F136" i="18"/>
  <c r="K135" i="18"/>
  <c r="J135" i="18"/>
  <c r="L135" i="18" s="1"/>
  <c r="D313" i="17"/>
  <c r="E136" i="18" l="1"/>
  <c r="G137" i="18" s="1"/>
  <c r="R313" i="17"/>
  <c r="I136" i="18"/>
  <c r="S136" i="18"/>
  <c r="T136" i="18" s="1"/>
  <c r="AI312" i="17"/>
  <c r="V313" i="17"/>
  <c r="W313" i="17"/>
  <c r="F137" i="18" l="1"/>
  <c r="X313" i="17"/>
  <c r="K136" i="18"/>
  <c r="J136" i="18"/>
  <c r="L136" i="18" s="1"/>
  <c r="H137" i="18"/>
  <c r="E137" i="18" s="1"/>
  <c r="S137" i="18" l="1"/>
  <c r="T137" i="18" s="1"/>
  <c r="I137" i="18"/>
  <c r="K137" i="18" s="1"/>
  <c r="G138" i="18"/>
  <c r="F138" i="18"/>
  <c r="D312" i="17"/>
  <c r="J137" i="18" l="1"/>
  <c r="L137" i="18" s="1"/>
  <c r="R312" i="17"/>
  <c r="H138" i="18"/>
  <c r="E138" i="18" s="1"/>
  <c r="AI311" i="17"/>
  <c r="W312" i="17"/>
  <c r="V312" i="17"/>
  <c r="X312" i="17" l="1"/>
  <c r="G139" i="18"/>
  <c r="H139" i="18" s="1"/>
  <c r="F139" i="18"/>
  <c r="S138" i="18"/>
  <c r="T138" i="18" s="1"/>
  <c r="I138" i="18"/>
  <c r="K138" i="18" l="1"/>
  <c r="J138" i="18"/>
  <c r="L138" i="18" s="1"/>
  <c r="E139" i="18"/>
  <c r="S139" i="18"/>
  <c r="T139" i="18" s="1"/>
  <c r="I139" i="18"/>
  <c r="D311" i="17"/>
  <c r="R311" i="17" s="1"/>
  <c r="W311" i="17"/>
  <c r="V311" i="17"/>
  <c r="X311" i="17" l="1"/>
  <c r="J139" i="18"/>
  <c r="L139" i="18" s="1"/>
  <c r="K139" i="18"/>
  <c r="F140" i="18"/>
  <c r="G140" i="18"/>
  <c r="AI310" i="17"/>
  <c r="H140" i="18" l="1"/>
  <c r="E140" i="18" s="1"/>
  <c r="S140" i="18" l="1"/>
  <c r="T140" i="18" s="1"/>
  <c r="G141" i="18"/>
  <c r="H141" i="18" s="1"/>
  <c r="F141" i="18"/>
  <c r="I140" i="18"/>
  <c r="D310" i="17"/>
  <c r="E141" i="18" l="1"/>
  <c r="G142" i="18" s="1"/>
  <c r="R310" i="17"/>
  <c r="I141" i="18"/>
  <c r="J140" i="18"/>
  <c r="L140" i="18" s="1"/>
  <c r="K140" i="18"/>
  <c r="S141" i="18"/>
  <c r="T141" i="18" s="1"/>
  <c r="AI309" i="17"/>
  <c r="W310" i="17"/>
  <c r="V310" i="17"/>
  <c r="F142" i="18" l="1"/>
  <c r="X310" i="17"/>
  <c r="K141" i="18"/>
  <c r="J141" i="18"/>
  <c r="L141" i="18" s="1"/>
  <c r="H142" i="18"/>
  <c r="S142" i="18" s="1"/>
  <c r="T142" i="18" s="1"/>
  <c r="I142" i="18" l="1"/>
  <c r="K142" i="18" s="1"/>
  <c r="E142" i="18"/>
  <c r="D309" i="17"/>
  <c r="R309" i="17" s="1"/>
  <c r="W309" i="17"/>
  <c r="V309" i="17"/>
  <c r="J142" i="18" l="1"/>
  <c r="L142" i="18" s="1"/>
  <c r="X309" i="17"/>
  <c r="G143" i="18"/>
  <c r="F143" i="18"/>
  <c r="AI308" i="17"/>
  <c r="H143" i="18" l="1"/>
  <c r="I143" i="18" s="1"/>
  <c r="E143" i="18" l="1"/>
  <c r="G144" i="18" s="1"/>
  <c r="K143" i="18"/>
  <c r="J143" i="18"/>
  <c r="L143" i="18" s="1"/>
  <c r="S143" i="18"/>
  <c r="T143" i="18" s="1"/>
  <c r="D308" i="17"/>
  <c r="F144" i="18" l="1"/>
  <c r="R308" i="17"/>
  <c r="H144" i="18"/>
  <c r="S144" i="18" s="1"/>
  <c r="T144" i="18" s="1"/>
  <c r="AI307" i="17"/>
  <c r="V308" i="17"/>
  <c r="W308" i="17"/>
  <c r="X308" i="17" l="1"/>
  <c r="I144" i="18"/>
  <c r="E144" i="18"/>
  <c r="K144" i="18" l="1"/>
  <c r="J144" i="18"/>
  <c r="L144" i="18" s="1"/>
  <c r="G145" i="18"/>
  <c r="H145" i="18" s="1"/>
  <c r="E145" i="18" s="1"/>
  <c r="F145" i="18"/>
  <c r="D307" i="17"/>
  <c r="I145" i="18" l="1"/>
  <c r="K145" i="18" s="1"/>
  <c r="G146" i="18"/>
  <c r="F146" i="18"/>
  <c r="S145" i="18"/>
  <c r="T145" i="18" s="1"/>
  <c r="R307" i="17"/>
  <c r="AI306" i="17"/>
  <c r="W307" i="17"/>
  <c r="V307" i="17"/>
  <c r="J145" i="18" l="1"/>
  <c r="L145" i="18" s="1"/>
  <c r="X307" i="17"/>
  <c r="H146" i="18"/>
  <c r="S146" i="18" s="1"/>
  <c r="T146" i="18" s="1"/>
  <c r="I146" i="18" l="1"/>
  <c r="K146" i="18" s="1"/>
  <c r="E146" i="18"/>
  <c r="D306" i="17"/>
  <c r="J146" i="18" l="1"/>
  <c r="L146" i="18" s="1"/>
  <c r="F147" i="18"/>
  <c r="G147" i="18"/>
  <c r="R306" i="17"/>
  <c r="AI305" i="17"/>
  <c r="V306" i="17"/>
  <c r="W306" i="17"/>
  <c r="X306" i="17" l="1"/>
  <c r="H147" i="18"/>
  <c r="S147" i="18" s="1"/>
  <c r="T147" i="18" s="1"/>
  <c r="E147" i="18" l="1"/>
  <c r="G148" i="18" s="1"/>
  <c r="I147" i="18"/>
  <c r="D305" i="17"/>
  <c r="F148" i="18" l="1"/>
  <c r="K147" i="18"/>
  <c r="J147" i="18"/>
  <c r="L147" i="18" s="1"/>
  <c r="H148" i="18"/>
  <c r="E148" i="18" s="1"/>
  <c r="R305" i="17"/>
  <c r="AI304" i="17"/>
  <c r="W305" i="17"/>
  <c r="V305" i="17"/>
  <c r="X305" i="17" l="1"/>
  <c r="F149" i="18"/>
  <c r="G149" i="18"/>
  <c r="I148" i="18"/>
  <c r="S148" i="18"/>
  <c r="T148" i="18" s="1"/>
  <c r="K148" i="18" l="1"/>
  <c r="J148" i="18"/>
  <c r="L148" i="18" s="1"/>
  <c r="H149" i="18"/>
  <c r="E149" i="18" s="1"/>
  <c r="D304" i="17"/>
  <c r="R304" i="17" s="1"/>
  <c r="V304" i="17"/>
  <c r="W304" i="17"/>
  <c r="S149" i="18" l="1"/>
  <c r="T149" i="18" s="1"/>
  <c r="I149" i="18"/>
  <c r="K149" i="18" s="1"/>
  <c r="X304" i="17"/>
  <c r="G150" i="18"/>
  <c r="H150" i="18" s="1"/>
  <c r="F150" i="18"/>
  <c r="AI303" i="17"/>
  <c r="J149" i="18" l="1"/>
  <c r="L149" i="18" s="1"/>
  <c r="E150" i="18"/>
  <c r="G151" i="18" s="1"/>
  <c r="I150" i="18"/>
  <c r="K150" i="18" s="1"/>
  <c r="S150" i="18"/>
  <c r="T150" i="18" s="1"/>
  <c r="J150" i="18" l="1"/>
  <c r="L150" i="18" s="1"/>
  <c r="F151" i="18"/>
  <c r="H151" i="18"/>
  <c r="D303" i="17"/>
  <c r="I151" i="18" l="1"/>
  <c r="J151" i="18" s="1"/>
  <c r="L151" i="18" s="1"/>
  <c r="E151" i="18"/>
  <c r="S151" i="18"/>
  <c r="T151" i="18" s="1"/>
  <c r="R303" i="17"/>
  <c r="AI302" i="17"/>
  <c r="V303" i="17"/>
  <c r="W303" i="17"/>
  <c r="K151" i="18" l="1"/>
  <c r="X303" i="17"/>
  <c r="G152" i="18"/>
  <c r="H152" i="18" s="1"/>
  <c r="F152" i="18"/>
  <c r="I152" i="18" l="1"/>
  <c r="J152" i="18" s="1"/>
  <c r="L152" i="18" s="1"/>
  <c r="E152" i="18"/>
  <c r="G153" i="18" s="1"/>
  <c r="H153" i="18" s="1"/>
  <c r="E153" i="18" s="1"/>
  <c r="S152" i="18"/>
  <c r="T152" i="18" s="1"/>
  <c r="D302" i="17"/>
  <c r="R302" i="17" s="1"/>
  <c r="V302" i="17"/>
  <c r="W302" i="17"/>
  <c r="K152" i="18" l="1"/>
  <c r="F153" i="18"/>
  <c r="I153" i="18" s="1"/>
  <c r="X302" i="17"/>
  <c r="G154" i="18"/>
  <c r="F154" i="18"/>
  <c r="S153" i="18"/>
  <c r="T153" i="18" s="1"/>
  <c r="AI301" i="17"/>
  <c r="K153" i="18" l="1"/>
  <c r="J153" i="18"/>
  <c r="L153" i="18" s="1"/>
  <c r="H154" i="18"/>
  <c r="E154" i="18" s="1"/>
  <c r="S154" i="18" l="1"/>
  <c r="T154" i="18" s="1"/>
  <c r="G155" i="18"/>
  <c r="H155" i="18" s="1"/>
  <c r="E155" i="18" s="1"/>
  <c r="F155" i="18"/>
  <c r="I154" i="18"/>
  <c r="D301" i="17"/>
  <c r="R301" i="17" s="1"/>
  <c r="V301" i="17"/>
  <c r="W301" i="17"/>
  <c r="I155" i="18" l="1"/>
  <c r="J155" i="18" s="1"/>
  <c r="L155" i="18" s="1"/>
  <c r="X301" i="17"/>
  <c r="G156" i="18"/>
  <c r="H156" i="18" s="1"/>
  <c r="E156" i="18" s="1"/>
  <c r="F156" i="18"/>
  <c r="K154" i="18"/>
  <c r="J154" i="18"/>
  <c r="L154" i="18" s="1"/>
  <c r="S155" i="18"/>
  <c r="T155" i="18" s="1"/>
  <c r="AI300" i="17"/>
  <c r="K155" i="18" l="1"/>
  <c r="G157" i="18"/>
  <c r="H157" i="18" s="1"/>
  <c r="E157" i="18" s="1"/>
  <c r="F157" i="18"/>
  <c r="I156" i="18"/>
  <c r="S156" i="18"/>
  <c r="T156" i="18" s="1"/>
  <c r="I157" i="18" l="1"/>
  <c r="K157" i="18" s="1"/>
  <c r="G158" i="18"/>
  <c r="H158" i="18" s="1"/>
  <c r="E158" i="18" s="1"/>
  <c r="F158" i="18"/>
  <c r="K156" i="18"/>
  <c r="J156" i="18"/>
  <c r="L156" i="18" s="1"/>
  <c r="S157" i="18"/>
  <c r="T157" i="18" s="1"/>
  <c r="D300" i="17"/>
  <c r="J157" i="18" l="1"/>
  <c r="L157" i="18" s="1"/>
  <c r="F159" i="18"/>
  <c r="G159" i="18"/>
  <c r="I158" i="18"/>
  <c r="R300" i="17"/>
  <c r="S158" i="18"/>
  <c r="T158" i="18" s="1"/>
  <c r="AI299" i="17"/>
  <c r="V300" i="17"/>
  <c r="W300" i="17"/>
  <c r="X300" i="17" l="1"/>
  <c r="K158" i="18"/>
  <c r="J158" i="18"/>
  <c r="L158" i="18" s="1"/>
  <c r="H159" i="18"/>
  <c r="E159" i="18" s="1"/>
  <c r="I159" i="18" l="1"/>
  <c r="K159" i="18" s="1"/>
  <c r="S159" i="18"/>
  <c r="T159" i="18" s="1"/>
  <c r="F160" i="18"/>
  <c r="G160" i="18"/>
  <c r="H160" i="18" s="1"/>
  <c r="E160" i="18" s="1"/>
  <c r="D299" i="17"/>
  <c r="R299" i="17" s="1"/>
  <c r="V299" i="17"/>
  <c r="W299" i="17"/>
  <c r="J159" i="18" l="1"/>
  <c r="L159" i="18" s="1"/>
  <c r="X299" i="17"/>
  <c r="F161" i="18"/>
  <c r="G161" i="18"/>
  <c r="S160" i="18"/>
  <c r="T160" i="18" s="1"/>
  <c r="I160" i="18"/>
  <c r="AI298" i="17"/>
  <c r="K160" i="18" l="1"/>
  <c r="J160" i="18"/>
  <c r="L160" i="18" s="1"/>
  <c r="H161" i="18"/>
  <c r="E161" i="18" s="1"/>
  <c r="S161" i="18" l="1"/>
  <c r="T161" i="18" s="1"/>
  <c r="G162" i="18"/>
  <c r="H162" i="18" s="1"/>
  <c r="E162" i="18" s="1"/>
  <c r="F162" i="18"/>
  <c r="I161" i="18"/>
  <c r="D298" i="17"/>
  <c r="R298" i="17" s="1"/>
  <c r="V298" i="17"/>
  <c r="W298" i="17"/>
  <c r="X298" i="17" l="1"/>
  <c r="G163" i="18"/>
  <c r="H163" i="18" s="1"/>
  <c r="F163" i="18"/>
  <c r="I162" i="18"/>
  <c r="K161" i="18"/>
  <c r="J161" i="18"/>
  <c r="L161" i="18" s="1"/>
  <c r="S162" i="18"/>
  <c r="T162" i="18" s="1"/>
  <c r="AI297" i="17"/>
  <c r="I163" i="18" l="1"/>
  <c r="S163" i="18"/>
  <c r="T163" i="18" s="1"/>
  <c r="K162" i="18"/>
  <c r="J162" i="18"/>
  <c r="L162" i="18" s="1"/>
  <c r="E163" i="18"/>
  <c r="K163" i="18" l="1"/>
  <c r="J163" i="18"/>
  <c r="L163" i="18" s="1"/>
  <c r="G164" i="18"/>
  <c r="H164" i="18" s="1"/>
  <c r="F164" i="18"/>
  <c r="D297" i="17"/>
  <c r="I164" i="18" l="1"/>
  <c r="R297" i="17"/>
  <c r="S164" i="18"/>
  <c r="T164" i="18" s="1"/>
  <c r="E164" i="18"/>
  <c r="AI296" i="17"/>
  <c r="W297" i="17"/>
  <c r="V297" i="17"/>
  <c r="X297" i="17" l="1"/>
  <c r="G165" i="18"/>
  <c r="F165" i="18"/>
  <c r="K164" i="18"/>
  <c r="J164" i="18"/>
  <c r="L164" i="18" s="1"/>
  <c r="H165" i="18" l="1"/>
  <c r="E165" i="18" s="1"/>
  <c r="D296" i="17"/>
  <c r="S165" i="18" l="1"/>
  <c r="T165" i="18" s="1"/>
  <c r="I165" i="18"/>
  <c r="R296" i="17"/>
  <c r="G166" i="18"/>
  <c r="F166" i="18"/>
  <c r="AI295" i="17"/>
  <c r="W296" i="17"/>
  <c r="V296" i="17"/>
  <c r="X296" i="17" l="1"/>
  <c r="K165" i="18"/>
  <c r="J165" i="18"/>
  <c r="L165" i="18" s="1"/>
  <c r="H166" i="18"/>
  <c r="I166" i="18" s="1"/>
  <c r="K166" i="18" l="1"/>
  <c r="J166" i="18"/>
  <c r="L166" i="18" s="1"/>
  <c r="S166" i="18"/>
  <c r="T166" i="18" s="1"/>
  <c r="E166" i="18"/>
  <c r="D295" i="17"/>
  <c r="R295" i="17" s="1"/>
  <c r="W295" i="17"/>
  <c r="V295" i="17"/>
  <c r="X295" i="17" l="1"/>
  <c r="G167" i="18"/>
  <c r="H167" i="18" s="1"/>
  <c r="F167" i="18"/>
  <c r="AI294" i="17"/>
  <c r="I167" i="18" l="1"/>
  <c r="K167" i="18" s="1"/>
  <c r="E167" i="18"/>
  <c r="G168" i="18" s="1"/>
  <c r="H168" i="18" s="1"/>
  <c r="E168" i="18" s="1"/>
  <c r="S167" i="18"/>
  <c r="T167" i="18" s="1"/>
  <c r="J167" i="18" l="1"/>
  <c r="L167" i="18" s="1"/>
  <c r="F168" i="18"/>
  <c r="I168" i="18" s="1"/>
  <c r="G169" i="18"/>
  <c r="H169" i="18" s="1"/>
  <c r="F169" i="18"/>
  <c r="S168" i="18"/>
  <c r="T168" i="18" s="1"/>
  <c r="D294" i="17"/>
  <c r="R294" i="17" s="1"/>
  <c r="V294" i="17"/>
  <c r="W294" i="17"/>
  <c r="K168" i="18" l="1"/>
  <c r="J168" i="18"/>
  <c r="L168" i="18" s="1"/>
  <c r="E169" i="18"/>
  <c r="G170" i="18" s="1"/>
  <c r="H170" i="18" s="1"/>
  <c r="E170" i="18" s="1"/>
  <c r="I169" i="18"/>
  <c r="K169" i="18" s="1"/>
  <c r="X294" i="17"/>
  <c r="S169" i="18"/>
  <c r="T169" i="18" s="1"/>
  <c r="AI293" i="17"/>
  <c r="J169" i="18" l="1"/>
  <c r="L169" i="18" s="1"/>
  <c r="F170" i="18"/>
  <c r="I170" i="18" s="1"/>
  <c r="F171" i="18"/>
  <c r="G171" i="18"/>
  <c r="S170" i="18"/>
  <c r="T170" i="18" s="1"/>
  <c r="H171" i="18" l="1"/>
  <c r="S171" i="18" s="1"/>
  <c r="T171" i="18" s="1"/>
  <c r="K170" i="18"/>
  <c r="J170" i="18"/>
  <c r="L170" i="18" s="1"/>
  <c r="D293" i="17"/>
  <c r="R293" i="17" s="1"/>
  <c r="W293" i="17"/>
  <c r="V293" i="17"/>
  <c r="E171" i="18" l="1"/>
  <c r="G172" i="18" s="1"/>
  <c r="H172" i="18" s="1"/>
  <c r="E172" i="18" s="1"/>
  <c r="X293" i="17"/>
  <c r="I171" i="18"/>
  <c r="AI292" i="17"/>
  <c r="F172" i="18" l="1"/>
  <c r="I172" i="18" s="1"/>
  <c r="G173" i="18"/>
  <c r="H173" i="18" s="1"/>
  <c r="F173" i="18"/>
  <c r="J171" i="18"/>
  <c r="L171" i="18" s="1"/>
  <c r="K171" i="18"/>
  <c r="S172" i="18"/>
  <c r="T172" i="18" s="1"/>
  <c r="S173" i="18" l="1"/>
  <c r="T173" i="18" s="1"/>
  <c r="I173" i="18"/>
  <c r="E173" i="18"/>
  <c r="K172" i="18"/>
  <c r="J172" i="18"/>
  <c r="L172" i="18" s="1"/>
  <c r="D292" i="17"/>
  <c r="R292" i="17" l="1"/>
  <c r="J173" i="18"/>
  <c r="L173" i="18" s="1"/>
  <c r="K173" i="18"/>
  <c r="G174" i="18"/>
  <c r="H174" i="18" s="1"/>
  <c r="F174" i="18"/>
  <c r="AI291" i="17"/>
  <c r="W292" i="17"/>
  <c r="V292" i="17"/>
  <c r="X292" i="17" l="1"/>
  <c r="E174" i="18"/>
  <c r="S174" i="18"/>
  <c r="T174" i="18" s="1"/>
  <c r="I174" i="18"/>
  <c r="K174" i="18" l="1"/>
  <c r="J174" i="18"/>
  <c r="L174" i="18" s="1"/>
  <c r="G175" i="18"/>
  <c r="F175" i="18"/>
  <c r="D291" i="17"/>
  <c r="H175" i="18" l="1"/>
  <c r="S175" i="18" s="1"/>
  <c r="T175" i="18" s="1"/>
  <c r="R291" i="17"/>
  <c r="AI290" i="17"/>
  <c r="W291" i="17"/>
  <c r="V291" i="17"/>
  <c r="E175" i="18" l="1"/>
  <c r="G176" i="18" s="1"/>
  <c r="I175" i="18"/>
  <c r="K175" i="18" s="1"/>
  <c r="X291" i="17"/>
  <c r="J175" i="18" l="1"/>
  <c r="L175" i="18" s="1"/>
  <c r="F176" i="18"/>
  <c r="H176" i="18"/>
  <c r="D290" i="17"/>
  <c r="I176" i="18" l="1"/>
  <c r="K176" i="18" s="1"/>
  <c r="S176" i="18"/>
  <c r="T176" i="18" s="1"/>
  <c r="E176" i="18"/>
  <c r="R290" i="17"/>
  <c r="AI289" i="17"/>
  <c r="V290" i="17"/>
  <c r="W290" i="17"/>
  <c r="J176" i="18" l="1"/>
  <c r="L176" i="18" s="1"/>
  <c r="X290" i="17"/>
  <c r="G177" i="18"/>
  <c r="F177" i="18"/>
  <c r="H177" i="18" l="1"/>
  <c r="G17" i="18" s="1"/>
  <c r="F17" i="18"/>
  <c r="D289" i="17"/>
  <c r="R289" i="17" s="1"/>
  <c r="W289" i="17"/>
  <c r="V289" i="17"/>
  <c r="I177" i="18" l="1"/>
  <c r="K177" i="18" s="1"/>
  <c r="N5" i="18" s="1"/>
  <c r="S177" i="18"/>
  <c r="T177" i="18" s="1"/>
  <c r="X289" i="17"/>
  <c r="E177" i="18"/>
  <c r="AI288" i="17"/>
  <c r="F2" i="18" l="1"/>
  <c r="T178" i="18"/>
  <c r="Y178" i="18" s="1"/>
  <c r="Y177" i="18" s="1"/>
  <c r="Y176" i="18" s="1"/>
  <c r="Y175" i="18" s="1"/>
  <c r="Y174" i="18" s="1"/>
  <c r="Y173" i="18" s="1"/>
  <c r="Y172" i="18" s="1"/>
  <c r="Y171" i="18" s="1"/>
  <c r="Y170" i="18" s="1"/>
  <c r="Y169" i="18" s="1"/>
  <c r="Y168" i="18" s="1"/>
  <c r="Y167" i="18" s="1"/>
  <c r="Y166" i="18" s="1"/>
  <c r="Y165" i="18" s="1"/>
  <c r="Y164" i="18" s="1"/>
  <c r="Y163" i="18" s="1"/>
  <c r="Y162" i="18" s="1"/>
  <c r="Y161" i="18" s="1"/>
  <c r="Y160" i="18" s="1"/>
  <c r="Y159" i="18" s="1"/>
  <c r="Y158" i="18" s="1"/>
  <c r="Y157" i="18" s="1"/>
  <c r="Y156" i="18" s="1"/>
  <c r="Y155" i="18" s="1"/>
  <c r="Y154" i="18" s="1"/>
  <c r="Y153" i="18" s="1"/>
  <c r="Y152" i="18" s="1"/>
  <c r="Y151" i="18" s="1"/>
  <c r="Y150" i="18" s="1"/>
  <c r="Y149" i="18" s="1"/>
  <c r="Y148" i="18" s="1"/>
  <c r="Y147" i="18" s="1"/>
  <c r="Y146" i="18" s="1"/>
  <c r="Y145" i="18" s="1"/>
  <c r="Y144" i="18" s="1"/>
  <c r="Y143" i="18" s="1"/>
  <c r="Y142" i="18" s="1"/>
  <c r="Y141" i="18" s="1"/>
  <c r="Y140" i="18" s="1"/>
  <c r="Y139" i="18" s="1"/>
  <c r="Y138" i="18" s="1"/>
  <c r="Y137" i="18" s="1"/>
  <c r="Y136" i="18" s="1"/>
  <c r="Y135" i="18" s="1"/>
  <c r="Y134" i="18" s="1"/>
  <c r="Y133" i="18" s="1"/>
  <c r="Y132" i="18" s="1"/>
  <c r="Y131" i="18" s="1"/>
  <c r="Y130" i="18" s="1"/>
  <c r="Y129" i="18" s="1"/>
  <c r="Y128" i="18" s="1"/>
  <c r="Y127" i="18" s="1"/>
  <c r="Y126" i="18" s="1"/>
  <c r="Y125" i="18" s="1"/>
  <c r="Y124" i="18" s="1"/>
  <c r="Y123" i="18" s="1"/>
  <c r="Y122" i="18" s="1"/>
  <c r="Y121" i="18" s="1"/>
  <c r="Y120" i="18" s="1"/>
  <c r="Y119" i="18" s="1"/>
  <c r="Y118" i="18" s="1"/>
  <c r="Y117" i="18" s="1"/>
  <c r="Y116" i="18" s="1"/>
  <c r="Y115" i="18" s="1"/>
  <c r="Y114" i="18" s="1"/>
  <c r="Y113" i="18" s="1"/>
  <c r="Y112" i="18" s="1"/>
  <c r="Y111" i="18" s="1"/>
  <c r="Y110" i="18" s="1"/>
  <c r="Y109" i="18" s="1"/>
  <c r="Y108" i="18" s="1"/>
  <c r="Y107" i="18" s="1"/>
  <c r="Y106" i="18" s="1"/>
  <c r="Y105" i="18" s="1"/>
  <c r="Y104" i="18" s="1"/>
  <c r="Y103" i="18" s="1"/>
  <c r="Y102" i="18" s="1"/>
  <c r="Y101" i="18" s="1"/>
  <c r="Y100" i="18" s="1"/>
  <c r="Y99" i="18" s="1"/>
  <c r="Y98" i="18" s="1"/>
  <c r="Y97" i="18" s="1"/>
  <c r="Y96" i="18" s="1"/>
  <c r="Y95" i="18" s="1"/>
  <c r="Y94" i="18" s="1"/>
  <c r="Y93" i="18" s="1"/>
  <c r="Y92" i="18" s="1"/>
  <c r="Y91" i="18" s="1"/>
  <c r="Y90" i="18" s="1"/>
  <c r="Y89" i="18" s="1"/>
  <c r="Y88" i="18" s="1"/>
  <c r="Y87" i="18" s="1"/>
  <c r="Y86" i="18" s="1"/>
  <c r="Y85" i="18" s="1"/>
  <c r="Y84" i="18" s="1"/>
  <c r="Y83" i="18" s="1"/>
  <c r="Y82" i="18" s="1"/>
  <c r="Y81" i="18" s="1"/>
  <c r="Y80" i="18" s="1"/>
  <c r="Y79" i="18" s="1"/>
  <c r="Y78" i="18" s="1"/>
  <c r="Y77" i="18" s="1"/>
  <c r="Y76" i="18" s="1"/>
  <c r="Y75" i="18" s="1"/>
  <c r="Y74" i="18" s="1"/>
  <c r="Y73" i="18" s="1"/>
  <c r="Y72" i="18" s="1"/>
  <c r="Y71" i="18" s="1"/>
  <c r="Y70" i="18" s="1"/>
  <c r="Y69" i="18" s="1"/>
  <c r="Y68" i="18" s="1"/>
  <c r="Y67" i="18" s="1"/>
  <c r="Y66" i="18" s="1"/>
  <c r="Y65" i="18" s="1"/>
  <c r="Y64" i="18" s="1"/>
  <c r="Y63" i="18" s="1"/>
  <c r="Y62" i="18" s="1"/>
  <c r="Y61" i="18" s="1"/>
  <c r="Y60" i="18" s="1"/>
  <c r="Y59" i="18" s="1"/>
  <c r="Y58" i="18" s="1"/>
  <c r="Y57" i="18" s="1"/>
  <c r="Y56" i="18" s="1"/>
  <c r="Y55" i="18" s="1"/>
  <c r="Y54" i="18" s="1"/>
  <c r="Y53" i="18" s="1"/>
  <c r="Y52" i="18" s="1"/>
  <c r="Y51" i="18" s="1"/>
  <c r="Y50" i="18" s="1"/>
  <c r="Y49" i="18" s="1"/>
  <c r="Y48" i="18" s="1"/>
  <c r="Y47" i="18" s="1"/>
  <c r="Y46" i="18" s="1"/>
  <c r="Y45" i="18" s="1"/>
  <c r="Y44" i="18" s="1"/>
  <c r="Y43" i="18" s="1"/>
  <c r="Y42" i="18" s="1"/>
  <c r="Y41" i="18" s="1"/>
  <c r="Y40" i="18" s="1"/>
  <c r="Y39" i="18" s="1"/>
  <c r="Y38" i="18" s="1"/>
  <c r="Y37" i="18" s="1"/>
  <c r="Y36" i="18" s="1"/>
  <c r="Y35" i="18" s="1"/>
  <c r="Y34" i="18" s="1"/>
  <c r="Y33" i="18" s="1"/>
  <c r="Y32" i="18" s="1"/>
  <c r="Y31" i="18" s="1"/>
  <c r="Y30" i="18" s="1"/>
  <c r="Y29" i="18" s="1"/>
  <c r="Y28" i="18" s="1"/>
  <c r="Y27" i="18" s="1"/>
  <c r="Y26" i="18" s="1"/>
  <c r="Y25" i="18" s="1"/>
  <c r="Y24" i="18" s="1"/>
  <c r="Y23" i="18" s="1"/>
  <c r="Y22" i="18" s="1"/>
  <c r="Y20" i="18" s="1"/>
  <c r="J177" i="18"/>
  <c r="L177" i="18" s="1"/>
  <c r="N4" i="18" s="1"/>
  <c r="F4" i="18" s="1"/>
  <c r="F3" i="18" l="1"/>
  <c r="U148" i="18"/>
  <c r="Z148" i="18" s="1"/>
  <c r="U158" i="18"/>
  <c r="U133" i="18"/>
  <c r="Z133" i="18" s="1"/>
  <c r="U159" i="18"/>
  <c r="Z159" i="18" s="1"/>
  <c r="U149" i="18"/>
  <c r="Z149" i="18" s="1"/>
  <c r="U125" i="18"/>
  <c r="Z125" i="18" s="1"/>
  <c r="U119" i="18"/>
  <c r="Z119" i="18" s="1"/>
  <c r="U176" i="18"/>
  <c r="Z176" i="18" s="1"/>
  <c r="U156" i="18"/>
  <c r="Z156" i="18" s="1"/>
  <c r="U118" i="18"/>
  <c r="Z118" i="18" s="1"/>
  <c r="U117" i="18"/>
  <c r="Z117" i="18" s="1"/>
  <c r="U102" i="18"/>
  <c r="Z102" i="18" s="1"/>
  <c r="U101" i="18"/>
  <c r="Z101" i="18" s="1"/>
  <c r="U116" i="18"/>
  <c r="Z116" i="18" s="1"/>
  <c r="U177" i="18"/>
  <c r="Z177" i="18" s="1"/>
  <c r="U170" i="18"/>
  <c r="Z170" i="18" s="1"/>
  <c r="U137" i="18"/>
  <c r="Z137" i="18" s="1"/>
  <c r="U169" i="18"/>
  <c r="Z169" i="18" s="1"/>
  <c r="U136" i="18"/>
  <c r="Z136" i="18" s="1"/>
  <c r="U96" i="18"/>
  <c r="Z96" i="18" s="1"/>
  <c r="U103" i="18"/>
  <c r="Z103" i="18" s="1"/>
  <c r="U135" i="18"/>
  <c r="Z135" i="18" s="1"/>
  <c r="U93" i="18"/>
  <c r="Z93" i="18" s="1"/>
  <c r="U147" i="18"/>
  <c r="Z147" i="18" s="1"/>
  <c r="U146" i="18"/>
  <c r="Z146" i="18" s="1"/>
  <c r="U145" i="18"/>
  <c r="Z145" i="18" s="1"/>
  <c r="U171" i="18"/>
  <c r="Z171" i="18" s="1"/>
  <c r="U161" i="18"/>
  <c r="Z161" i="18" s="1"/>
  <c r="U160" i="18"/>
  <c r="Z160" i="18" s="1"/>
  <c r="U134" i="18"/>
  <c r="Z134" i="18" s="1"/>
  <c r="U166" i="18"/>
  <c r="Z166" i="18" s="1"/>
  <c r="U157" i="18"/>
  <c r="Z157" i="18" s="1"/>
  <c r="U144" i="18"/>
  <c r="Z144" i="18" s="1"/>
  <c r="U132" i="18"/>
  <c r="Z132" i="18" s="1"/>
  <c r="U115" i="18"/>
  <c r="Z115" i="18" s="1"/>
  <c r="U94" i="18"/>
  <c r="Z94" i="18" s="1"/>
  <c r="U131" i="18"/>
  <c r="Z131" i="18" s="1"/>
  <c r="U114" i="18"/>
  <c r="Z114" i="18" s="1"/>
  <c r="U92" i="18"/>
  <c r="Z92" i="18" s="1"/>
  <c r="U168" i="18"/>
  <c r="Z168" i="18" s="1"/>
  <c r="U154" i="18"/>
  <c r="Z154" i="18" s="1"/>
  <c r="U142" i="18"/>
  <c r="Z142" i="18" s="1"/>
  <c r="U130" i="18"/>
  <c r="Z130" i="18" s="1"/>
  <c r="U113" i="18"/>
  <c r="Z113" i="18" s="1"/>
  <c r="U89" i="18"/>
  <c r="Z89" i="18" s="1"/>
  <c r="U172" i="18"/>
  <c r="Z172" i="18" s="1"/>
  <c r="U152" i="18"/>
  <c r="Z152" i="18" s="1"/>
  <c r="U108" i="18"/>
  <c r="Z108" i="18" s="1"/>
  <c r="U83" i="18"/>
  <c r="Z83" i="18" s="1"/>
  <c r="U167" i="18"/>
  <c r="Z167" i="18" s="1"/>
  <c r="U165" i="18"/>
  <c r="Z165" i="18" s="1"/>
  <c r="U141" i="18"/>
  <c r="Z141" i="18" s="1"/>
  <c r="U129" i="18"/>
  <c r="Z129" i="18" s="1"/>
  <c r="U174" i="18"/>
  <c r="Z174" i="18" s="1"/>
  <c r="U164" i="18"/>
  <c r="Z164" i="18" s="1"/>
  <c r="U151" i="18"/>
  <c r="Z151" i="18" s="1"/>
  <c r="U140" i="18"/>
  <c r="Z140" i="18" s="1"/>
  <c r="U128" i="18"/>
  <c r="Z128" i="18" s="1"/>
  <c r="U106" i="18"/>
  <c r="Z106" i="18" s="1"/>
  <c r="U84" i="18"/>
  <c r="Z84" i="18" s="1"/>
  <c r="U143" i="18"/>
  <c r="Z143" i="18" s="1"/>
  <c r="U153" i="18"/>
  <c r="Z153" i="18" s="1"/>
  <c r="U139" i="18"/>
  <c r="Z139" i="18" s="1"/>
  <c r="U126" i="18"/>
  <c r="Z126" i="18" s="1"/>
  <c r="U104" i="18"/>
  <c r="Z104" i="18" s="1"/>
  <c r="U81" i="18"/>
  <c r="Z81" i="18" s="1"/>
  <c r="U155" i="18"/>
  <c r="Z155" i="18" s="1"/>
  <c r="U173" i="18"/>
  <c r="Z173" i="18" s="1"/>
  <c r="U162" i="18"/>
  <c r="Z162" i="18" s="1"/>
  <c r="U175" i="18"/>
  <c r="Z175" i="18" s="1"/>
  <c r="U163" i="18"/>
  <c r="Z163" i="18" s="1"/>
  <c r="U150" i="18"/>
  <c r="Z150" i="18" s="1"/>
  <c r="U138" i="18"/>
  <c r="Z138" i="18" s="1"/>
  <c r="U127" i="18"/>
  <c r="Z127" i="18" s="1"/>
  <c r="U105" i="18"/>
  <c r="Z105" i="18" s="1"/>
  <c r="U78" i="18"/>
  <c r="Z78" i="18" s="1"/>
  <c r="U80" i="18"/>
  <c r="Z80" i="18" s="1"/>
  <c r="U72" i="18"/>
  <c r="Z72" i="18" s="1"/>
  <c r="U69" i="18"/>
  <c r="Z69" i="18" s="1"/>
  <c r="U70" i="18"/>
  <c r="Z70" i="18" s="1"/>
  <c r="U57" i="18"/>
  <c r="Z57" i="18" s="1"/>
  <c r="U56" i="18"/>
  <c r="Z56" i="18" s="1"/>
  <c r="U91" i="18"/>
  <c r="Z91" i="18" s="1"/>
  <c r="U52" i="18"/>
  <c r="Z52" i="18" s="1"/>
  <c r="U79" i="18"/>
  <c r="Z79" i="18" s="1"/>
  <c r="U68" i="18"/>
  <c r="Z68" i="18" s="1"/>
  <c r="U51" i="18"/>
  <c r="Z51" i="18" s="1"/>
  <c r="U65" i="18"/>
  <c r="Z65" i="18" s="1"/>
  <c r="U49" i="18"/>
  <c r="Z49" i="18" s="1"/>
  <c r="U64" i="18"/>
  <c r="Z64" i="18" s="1"/>
  <c r="U50" i="18"/>
  <c r="Z50" i="18" s="1"/>
  <c r="U90" i="18"/>
  <c r="Z90" i="18" s="1"/>
  <c r="U77" i="18"/>
  <c r="Z77" i="18" s="1"/>
  <c r="U63" i="18"/>
  <c r="Z63" i="18" s="1"/>
  <c r="U48" i="18"/>
  <c r="Z48" i="18" s="1"/>
  <c r="U124" i="18"/>
  <c r="Z124" i="18" s="1"/>
  <c r="U112" i="18"/>
  <c r="Z112" i="18" s="1"/>
  <c r="U100" i="18"/>
  <c r="Z100" i="18" s="1"/>
  <c r="U88" i="18"/>
  <c r="Z88" i="18" s="1"/>
  <c r="U75" i="18"/>
  <c r="Z75" i="18" s="1"/>
  <c r="U62" i="18"/>
  <c r="Z62" i="18" s="1"/>
  <c r="U46" i="18"/>
  <c r="Z46" i="18" s="1"/>
  <c r="U123" i="18"/>
  <c r="Z123" i="18" s="1"/>
  <c r="U111" i="18"/>
  <c r="Z111" i="18" s="1"/>
  <c r="U99" i="18"/>
  <c r="Z99" i="18" s="1"/>
  <c r="U87" i="18"/>
  <c r="Z87" i="18" s="1"/>
  <c r="U76" i="18"/>
  <c r="Z76" i="18" s="1"/>
  <c r="U61" i="18"/>
  <c r="Z61" i="18" s="1"/>
  <c r="U47" i="18"/>
  <c r="Z47" i="18" s="1"/>
  <c r="U122" i="18"/>
  <c r="Z122" i="18" s="1"/>
  <c r="U110" i="18"/>
  <c r="Z110" i="18" s="1"/>
  <c r="U97" i="18"/>
  <c r="Z97" i="18" s="1"/>
  <c r="U86" i="18"/>
  <c r="Z86" i="18" s="1"/>
  <c r="U74" i="18"/>
  <c r="Z74" i="18" s="1"/>
  <c r="U60" i="18"/>
  <c r="Z60" i="18" s="1"/>
  <c r="U42" i="18"/>
  <c r="Z42" i="18" s="1"/>
  <c r="U121" i="18"/>
  <c r="Z121" i="18" s="1"/>
  <c r="U109" i="18"/>
  <c r="Z109" i="18" s="1"/>
  <c r="U98" i="18"/>
  <c r="Z98" i="18" s="1"/>
  <c r="U85" i="18"/>
  <c r="Z85" i="18" s="1"/>
  <c r="U73" i="18"/>
  <c r="Z73" i="18" s="1"/>
  <c r="U59" i="18"/>
  <c r="Z59" i="18" s="1"/>
  <c r="U38" i="18"/>
  <c r="Z38" i="18" s="1"/>
  <c r="U120" i="18"/>
  <c r="Z120" i="18" s="1"/>
  <c r="U107" i="18"/>
  <c r="Z107" i="18" s="1"/>
  <c r="U95" i="18"/>
  <c r="Z95" i="18" s="1"/>
  <c r="U82" i="18"/>
  <c r="Z82" i="18" s="1"/>
  <c r="U71" i="18"/>
  <c r="Z71" i="18" s="1"/>
  <c r="U58" i="18"/>
  <c r="Z58" i="18" s="1"/>
  <c r="U37" i="18"/>
  <c r="Z37" i="18" s="1"/>
  <c r="U36" i="18"/>
  <c r="Z36" i="18" s="1"/>
  <c r="U35" i="18"/>
  <c r="Z35" i="18" s="1"/>
  <c r="U34" i="18"/>
  <c r="Z34" i="18" s="1"/>
  <c r="U33" i="18"/>
  <c r="Z33" i="18" s="1"/>
  <c r="U29" i="18"/>
  <c r="Z29" i="18" s="1"/>
  <c r="U44" i="18"/>
  <c r="Z44" i="18" s="1"/>
  <c r="U28" i="18"/>
  <c r="Z28" i="18" s="1"/>
  <c r="U45" i="18"/>
  <c r="Z45" i="18" s="1"/>
  <c r="U27" i="18"/>
  <c r="Z27" i="18" s="1"/>
  <c r="U26" i="18"/>
  <c r="Z26" i="18" s="1"/>
  <c r="U40" i="18"/>
  <c r="Z40" i="18" s="1"/>
  <c r="U24" i="18"/>
  <c r="Z24" i="18" s="1"/>
  <c r="U53" i="18"/>
  <c r="Z53" i="18" s="1"/>
  <c r="U39" i="18"/>
  <c r="Z39" i="18" s="1"/>
  <c r="U25" i="18"/>
  <c r="Z25" i="18" s="1"/>
  <c r="U23" i="18"/>
  <c r="Z23" i="18" s="1"/>
  <c r="U19" i="18"/>
  <c r="T19" i="18"/>
  <c r="U32" i="18"/>
  <c r="Z32" i="18" s="1"/>
  <c r="U22" i="18"/>
  <c r="Z22" i="18" s="1"/>
  <c r="U67" i="18"/>
  <c r="Z67" i="18" s="1"/>
  <c r="U55" i="18"/>
  <c r="Z55" i="18" s="1"/>
  <c r="U43" i="18"/>
  <c r="Z43" i="18" s="1"/>
  <c r="U31" i="18"/>
  <c r="Z31" i="18" s="1"/>
  <c r="U178" i="18"/>
  <c r="AB178" i="18" s="1"/>
  <c r="U66" i="18"/>
  <c r="Z66" i="18" s="1"/>
  <c r="U54" i="18"/>
  <c r="Z54" i="18" s="1"/>
  <c r="U41" i="18"/>
  <c r="Z41" i="18" s="1"/>
  <c r="U30" i="18"/>
  <c r="Z30" i="18" s="1"/>
  <c r="Z158" i="18"/>
  <c r="D288" i="17"/>
  <c r="R288" i="17" s="1"/>
  <c r="W288" i="17"/>
  <c r="V288" i="17"/>
  <c r="T18" i="18"/>
  <c r="AA17" i="18" l="1"/>
  <c r="AA18" i="18" s="1"/>
  <c r="Z178" i="18"/>
  <c r="X288" i="17"/>
  <c r="AI287" i="17"/>
  <c r="AA381" i="18" l="1"/>
  <c r="AA380" i="18" s="1"/>
  <c r="AA379" i="18" s="1"/>
  <c r="AA378" i="18" s="1"/>
  <c r="AA377" i="18" s="1"/>
  <c r="AA376" i="18" s="1"/>
  <c r="AA375" i="18" s="1"/>
  <c r="AA374" i="18" s="1"/>
  <c r="AA373" i="18" s="1"/>
  <c r="AA372" i="18" s="1"/>
  <c r="AA371" i="18" s="1"/>
  <c r="AA370" i="18" s="1"/>
  <c r="AA369" i="18" s="1"/>
  <c r="AA368" i="18" s="1"/>
  <c r="AA367" i="18" s="1"/>
  <c r="AA366" i="18" s="1"/>
  <c r="AA365" i="18" s="1"/>
  <c r="AA364" i="18" s="1"/>
  <c r="AA363" i="18" s="1"/>
  <c r="AA362" i="18" s="1"/>
  <c r="AA361" i="18" s="1"/>
  <c r="AA360" i="18" s="1"/>
  <c r="AA359" i="18" s="1"/>
  <c r="AA358" i="18" s="1"/>
  <c r="AA357" i="18" s="1"/>
  <c r="AA356" i="18" s="1"/>
  <c r="AA355" i="18" s="1"/>
  <c r="AA354" i="18" s="1"/>
  <c r="AA353" i="18" s="1"/>
  <c r="AA352" i="18" s="1"/>
  <c r="AA351" i="18" s="1"/>
  <c r="AA350" i="18" s="1"/>
  <c r="AA349" i="18" s="1"/>
  <c r="AA348" i="18" s="1"/>
  <c r="AA347" i="18" s="1"/>
  <c r="AA346" i="18" s="1"/>
  <c r="AA345" i="18" s="1"/>
  <c r="AA344" i="18" s="1"/>
  <c r="AA343" i="18" s="1"/>
  <c r="AA342" i="18" s="1"/>
  <c r="AA341" i="18" s="1"/>
  <c r="AA340" i="18" s="1"/>
  <c r="AA339" i="18" s="1"/>
  <c r="AA338" i="18" s="1"/>
  <c r="AA337" i="18" s="1"/>
  <c r="AA336" i="18" s="1"/>
  <c r="AA335" i="18" s="1"/>
  <c r="AA334" i="18" s="1"/>
  <c r="AA333" i="18" s="1"/>
  <c r="AA332" i="18" s="1"/>
  <c r="AA331" i="18" s="1"/>
  <c r="AA330" i="18" s="1"/>
  <c r="AA329" i="18" s="1"/>
  <c r="AA328" i="18" s="1"/>
  <c r="AA327" i="18" s="1"/>
  <c r="AA326" i="18" s="1"/>
  <c r="AA325" i="18" s="1"/>
  <c r="AA324" i="18" s="1"/>
  <c r="AA323" i="18" s="1"/>
  <c r="AA322" i="18" s="1"/>
  <c r="AA321" i="18" s="1"/>
  <c r="AA320" i="18" s="1"/>
  <c r="AA319" i="18" s="1"/>
  <c r="AA318" i="18" s="1"/>
  <c r="AA317" i="18" s="1"/>
  <c r="AA316" i="18" s="1"/>
  <c r="AA315" i="18" s="1"/>
  <c r="AA314" i="18" s="1"/>
  <c r="AA313" i="18" s="1"/>
  <c r="AA312" i="18" s="1"/>
  <c r="AA311" i="18" s="1"/>
  <c r="AA310" i="18" s="1"/>
  <c r="AA309" i="18" s="1"/>
  <c r="AA308" i="18" s="1"/>
  <c r="AA307" i="18" s="1"/>
  <c r="AA306" i="18" s="1"/>
  <c r="AA305" i="18" s="1"/>
  <c r="AA304" i="18" s="1"/>
  <c r="AA303" i="18" s="1"/>
  <c r="AA302" i="18" s="1"/>
  <c r="AA301" i="18" s="1"/>
  <c r="AA300" i="18" s="1"/>
  <c r="AA299" i="18" s="1"/>
  <c r="AA298" i="18" s="1"/>
  <c r="AA297" i="18" s="1"/>
  <c r="AA296" i="18" s="1"/>
  <c r="AA295" i="18" s="1"/>
  <c r="AA294" i="18" s="1"/>
  <c r="AA293" i="18" s="1"/>
  <c r="AA292" i="18" s="1"/>
  <c r="AA291" i="18" s="1"/>
  <c r="AA290" i="18" s="1"/>
  <c r="AA289" i="18" s="1"/>
  <c r="AA288" i="18" s="1"/>
  <c r="AA287" i="18" s="1"/>
  <c r="AA286" i="18" s="1"/>
  <c r="AA285" i="18" s="1"/>
  <c r="AA284" i="18" s="1"/>
  <c r="AA283" i="18" s="1"/>
  <c r="AA282" i="18" s="1"/>
  <c r="AA281" i="18" s="1"/>
  <c r="AA280" i="18" s="1"/>
  <c r="AA279" i="18" s="1"/>
  <c r="AA278" i="18" s="1"/>
  <c r="AA277" i="18" s="1"/>
  <c r="AA276" i="18" s="1"/>
  <c r="AA275" i="18" s="1"/>
  <c r="AA274" i="18" s="1"/>
  <c r="AA273" i="18" s="1"/>
  <c r="AA272" i="18" s="1"/>
  <c r="AA271" i="18" s="1"/>
  <c r="AA270" i="18" s="1"/>
  <c r="AA269" i="18" s="1"/>
  <c r="AA268" i="18" s="1"/>
  <c r="AA267" i="18" s="1"/>
  <c r="AA266" i="18" s="1"/>
  <c r="AA265" i="18" s="1"/>
  <c r="AA264" i="18" s="1"/>
  <c r="AA263" i="18" s="1"/>
  <c r="AA262" i="18" s="1"/>
  <c r="AA261" i="18" s="1"/>
  <c r="AA260" i="18" s="1"/>
  <c r="AA259" i="18" s="1"/>
  <c r="AA258" i="18" s="1"/>
  <c r="AA257" i="18" s="1"/>
  <c r="AA256" i="18" s="1"/>
  <c r="AA255" i="18" s="1"/>
  <c r="AA254" i="18" s="1"/>
  <c r="AA253" i="18" s="1"/>
  <c r="AA252" i="18" s="1"/>
  <c r="AA251" i="18" s="1"/>
  <c r="AA250" i="18" s="1"/>
  <c r="AA249" i="18" s="1"/>
  <c r="AA248" i="18" s="1"/>
  <c r="AA247" i="18" s="1"/>
  <c r="AA246" i="18" s="1"/>
  <c r="AA245" i="18" s="1"/>
  <c r="AA244" i="18" s="1"/>
  <c r="AA243" i="18" s="1"/>
  <c r="AA242" i="18" s="1"/>
  <c r="AA241" i="18" s="1"/>
  <c r="AA240" i="18" s="1"/>
  <c r="AA239" i="18" s="1"/>
  <c r="AA238" i="18" s="1"/>
  <c r="AA237" i="18" s="1"/>
  <c r="AA236" i="18" s="1"/>
  <c r="AA235" i="18" s="1"/>
  <c r="AA234" i="18" s="1"/>
  <c r="AA233" i="18" s="1"/>
  <c r="AA232" i="18" s="1"/>
  <c r="AA231" i="18" s="1"/>
  <c r="AA230" i="18" s="1"/>
  <c r="AA229" i="18" s="1"/>
  <c r="AA228" i="18" s="1"/>
  <c r="AA227" i="18" s="1"/>
  <c r="AA226" i="18" s="1"/>
  <c r="AA225" i="18" s="1"/>
  <c r="AA224" i="18" s="1"/>
  <c r="AA223" i="18" s="1"/>
  <c r="AA222" i="18" s="1"/>
  <c r="AA221" i="18" s="1"/>
  <c r="AA220" i="18" s="1"/>
  <c r="AA219" i="18" s="1"/>
  <c r="AA218" i="18" s="1"/>
  <c r="AA217" i="18" s="1"/>
  <c r="AA216" i="18" s="1"/>
  <c r="AA215" i="18" s="1"/>
  <c r="AA214" i="18" s="1"/>
  <c r="AA213" i="18" s="1"/>
  <c r="AA212" i="18" s="1"/>
  <c r="AA211" i="18" s="1"/>
  <c r="AA210" i="18" s="1"/>
  <c r="AA209" i="18" s="1"/>
  <c r="AA208" i="18" s="1"/>
  <c r="AA207" i="18" s="1"/>
  <c r="AA206" i="18" s="1"/>
  <c r="AA205" i="18" s="1"/>
  <c r="AA204" i="18" s="1"/>
  <c r="AA203" i="18" s="1"/>
  <c r="AA202" i="18" s="1"/>
  <c r="AA201" i="18" s="1"/>
  <c r="AA200" i="18" s="1"/>
  <c r="AA199" i="18" s="1"/>
  <c r="AA198" i="18" s="1"/>
  <c r="AA197" i="18" s="1"/>
  <c r="AA196" i="18" s="1"/>
  <c r="AA195" i="18" s="1"/>
  <c r="AA194" i="18" s="1"/>
  <c r="AA193" i="18" s="1"/>
  <c r="AA192" i="18" s="1"/>
  <c r="AA191" i="18" s="1"/>
  <c r="AA190" i="18" s="1"/>
  <c r="AA189" i="18" s="1"/>
  <c r="AA188" i="18" s="1"/>
  <c r="AA187" i="18" s="1"/>
  <c r="AA186" i="18" s="1"/>
  <c r="AA185" i="18" s="1"/>
  <c r="AA184" i="18" s="1"/>
  <c r="AA183" i="18" s="1"/>
  <c r="AA182" i="18" s="1"/>
  <c r="AA181" i="18" s="1"/>
  <c r="AA180" i="18" s="1"/>
  <c r="AA179" i="18" s="1"/>
  <c r="AA178" i="18" s="1"/>
  <c r="AA177" i="18" s="1"/>
  <c r="AA176" i="18" s="1"/>
  <c r="AA175" i="18" s="1"/>
  <c r="AB176" i="18" l="1"/>
  <c r="AB177" i="18"/>
  <c r="AA174" i="18"/>
  <c r="AB175" i="18"/>
  <c r="D287" i="17"/>
  <c r="R287" i="17" l="1"/>
  <c r="AB174" i="18"/>
  <c r="AA173" i="18"/>
  <c r="AI286" i="17"/>
  <c r="W287" i="17"/>
  <c r="V287" i="17"/>
  <c r="X287" i="17" l="1"/>
  <c r="AB173" i="18"/>
  <c r="AA172" i="18"/>
  <c r="AB172" i="18" l="1"/>
  <c r="AA171" i="18"/>
  <c r="D286" i="17"/>
  <c r="R286" i="17" l="1"/>
  <c r="AB171" i="18"/>
  <c r="AA170" i="18"/>
  <c r="AI285" i="17"/>
  <c r="V286" i="17"/>
  <c r="W286" i="17"/>
  <c r="X286" i="17" l="1"/>
  <c r="AB170" i="18"/>
  <c r="AA169" i="18"/>
  <c r="AB169" i="18" l="1"/>
  <c r="AA168" i="18"/>
  <c r="D285" i="17"/>
  <c r="R285" i="17" l="1"/>
  <c r="AB168" i="18"/>
  <c r="AA167" i="18"/>
  <c r="AI284" i="17"/>
  <c r="V285" i="17"/>
  <c r="W285" i="17"/>
  <c r="X285" i="17" l="1"/>
  <c r="AB167" i="18"/>
  <c r="AA166" i="18"/>
  <c r="AB166" i="18" l="1"/>
  <c r="AA165" i="18"/>
  <c r="D284" i="17"/>
  <c r="AA164" i="18" l="1"/>
  <c r="AB165" i="18"/>
  <c r="R284" i="17"/>
  <c r="AI283" i="17"/>
  <c r="V284" i="17"/>
  <c r="W284" i="17"/>
  <c r="X284" i="17" l="1"/>
  <c r="AA163" i="18"/>
  <c r="AB164" i="18"/>
  <c r="AA162" i="18" l="1"/>
  <c r="AB163" i="18"/>
  <c r="D283" i="17"/>
  <c r="R283" i="17" l="1"/>
  <c r="AB162" i="18"/>
  <c r="AA161" i="18"/>
  <c r="AI282" i="17"/>
  <c r="W283" i="17"/>
  <c r="V283" i="17"/>
  <c r="X283" i="17" l="1"/>
  <c r="AB161" i="18"/>
  <c r="AA160" i="18"/>
  <c r="AB160" i="18" l="1"/>
  <c r="AA159" i="18"/>
  <c r="D282" i="17"/>
  <c r="R282" i="17" l="1"/>
  <c r="AB159" i="18"/>
  <c r="AA158" i="18"/>
  <c r="AI281" i="17"/>
  <c r="W282" i="17"/>
  <c r="V282" i="17"/>
  <c r="X282" i="17" l="1"/>
  <c r="AB158" i="18"/>
  <c r="AA157" i="18"/>
  <c r="AA156" i="18" l="1"/>
  <c r="AB157" i="18"/>
  <c r="D281" i="17"/>
  <c r="AB156" i="18" l="1"/>
  <c r="AA155" i="18"/>
  <c r="R281" i="17"/>
  <c r="AI280" i="17"/>
  <c r="W281" i="17"/>
  <c r="V281" i="17"/>
  <c r="X281" i="17" l="1"/>
  <c r="AA154" i="18"/>
  <c r="AB155" i="18"/>
  <c r="AA153" i="18" l="1"/>
  <c r="AB154" i="18"/>
  <c r="D280" i="17"/>
  <c r="R280" i="17" l="1"/>
  <c r="AB153" i="18"/>
  <c r="AA152" i="18"/>
  <c r="AI279" i="17"/>
  <c r="V280" i="17"/>
  <c r="W280" i="17"/>
  <c r="X280" i="17" l="1"/>
  <c r="AA151" i="18"/>
  <c r="AB152" i="18"/>
  <c r="AA150" i="18" l="1"/>
  <c r="AB151" i="18"/>
  <c r="D279" i="17"/>
  <c r="R279" i="17" s="1"/>
  <c r="V279" i="17"/>
  <c r="W279" i="17"/>
  <c r="X279" i="17" l="1"/>
  <c r="AB150" i="18"/>
  <c r="AA149" i="18"/>
  <c r="AI278" i="17"/>
  <c r="AB149" i="18" l="1"/>
  <c r="AA148" i="18"/>
  <c r="AB148" i="18" l="1"/>
  <c r="AA147" i="18"/>
  <c r="D278" i="17"/>
  <c r="R278" i="17" s="1"/>
  <c r="W278" i="17"/>
  <c r="V278" i="17"/>
  <c r="X278" i="17" l="1"/>
  <c r="AB147" i="18"/>
  <c r="AA146" i="18"/>
  <c r="AI277" i="17"/>
  <c r="AB146" i="18" l="1"/>
  <c r="AA145" i="18"/>
  <c r="AB145" i="18" l="1"/>
  <c r="AA144" i="18"/>
  <c r="D277" i="17"/>
  <c r="AA143" i="18" l="1"/>
  <c r="AB144" i="18"/>
  <c r="R277" i="17"/>
  <c r="AI276" i="17"/>
  <c r="W277" i="17"/>
  <c r="V277" i="17"/>
  <c r="X277" i="17" l="1"/>
  <c r="AA142" i="18"/>
  <c r="AB143" i="18"/>
  <c r="AA141" i="18" l="1"/>
  <c r="AB142" i="18"/>
  <c r="D276" i="17"/>
  <c r="R276" i="17" l="1"/>
  <c r="AA140" i="18"/>
  <c r="AB141" i="18"/>
  <c r="AI275" i="17"/>
  <c r="W276" i="17"/>
  <c r="V276" i="17"/>
  <c r="X276" i="17" l="1"/>
  <c r="AA139" i="18"/>
  <c r="AB140" i="18"/>
  <c r="AA138" i="18" l="1"/>
  <c r="AB139" i="18"/>
  <c r="D275" i="17"/>
  <c r="AA137" i="18" l="1"/>
  <c r="AB138" i="18"/>
  <c r="R275" i="17"/>
  <c r="AI274" i="17"/>
  <c r="W275" i="17"/>
  <c r="V275" i="17"/>
  <c r="X275" i="17" l="1"/>
  <c r="AB137" i="18"/>
  <c r="AA136" i="18"/>
  <c r="AB136" i="18" l="1"/>
  <c r="AA135" i="18"/>
  <c r="D274" i="17"/>
  <c r="AB135" i="18" l="1"/>
  <c r="AA134" i="18"/>
  <c r="R274" i="17"/>
  <c r="AI273" i="17"/>
  <c r="V274" i="17"/>
  <c r="W274" i="17"/>
  <c r="X274" i="17" l="1"/>
  <c r="AB134" i="18"/>
  <c r="AA133" i="18"/>
  <c r="AA132" i="18" l="1"/>
  <c r="AB133" i="18"/>
  <c r="D273" i="17"/>
  <c r="R273" i="17" l="1"/>
  <c r="AA131" i="18"/>
  <c r="AB132" i="18"/>
  <c r="AI272" i="17"/>
  <c r="W273" i="17"/>
  <c r="V273" i="17"/>
  <c r="X273" i="17" l="1"/>
  <c r="AB131" i="18"/>
  <c r="AA130" i="18"/>
  <c r="AA129" i="18" l="1"/>
  <c r="AB130" i="18"/>
  <c r="D272" i="17"/>
  <c r="R272" i="17" l="1"/>
  <c r="AB129" i="18"/>
  <c r="AA128" i="18"/>
  <c r="AI271" i="17"/>
  <c r="W272" i="17"/>
  <c r="V272" i="17"/>
  <c r="X272" i="17" l="1"/>
  <c r="AA127" i="18"/>
  <c r="AB128" i="18"/>
  <c r="AA126" i="18" l="1"/>
  <c r="AB127" i="18"/>
  <c r="D271" i="17"/>
  <c r="R271" i="17" l="1"/>
  <c r="AB126" i="18"/>
  <c r="AA125" i="18"/>
  <c r="AI270" i="17"/>
  <c r="W271" i="17"/>
  <c r="V271" i="17"/>
  <c r="X271" i="17" l="1"/>
  <c r="AB125" i="18"/>
  <c r="AA124" i="18"/>
  <c r="AB124" i="18" l="1"/>
  <c r="AA123" i="18"/>
  <c r="D270" i="17"/>
  <c r="R270" i="17" s="1"/>
  <c r="W270" i="17"/>
  <c r="V270" i="17"/>
  <c r="X270" i="17" l="1"/>
  <c r="AA122" i="18"/>
  <c r="AB123" i="18"/>
  <c r="AI269" i="17"/>
  <c r="AB122" i="18" l="1"/>
  <c r="AA121" i="18"/>
  <c r="AB121" i="18" l="1"/>
  <c r="AA120" i="18"/>
  <c r="D269" i="17"/>
  <c r="AB120" i="18" l="1"/>
  <c r="AA119" i="18"/>
  <c r="R269" i="17"/>
  <c r="AI268" i="17"/>
  <c r="V269" i="17"/>
  <c r="W269" i="17"/>
  <c r="X269" i="17" l="1"/>
  <c r="AB119" i="18"/>
  <c r="AA118" i="18"/>
  <c r="AA117" i="18" l="1"/>
  <c r="AB118" i="18"/>
  <c r="D268" i="17"/>
  <c r="R268" i="17" l="1"/>
  <c r="AA116" i="18"/>
  <c r="AB117" i="18"/>
  <c r="AI267" i="17"/>
  <c r="W268" i="17"/>
  <c r="V268" i="17"/>
  <c r="X268" i="17" l="1"/>
  <c r="AA115" i="18"/>
  <c r="AB116" i="18"/>
  <c r="AA114" i="18" l="1"/>
  <c r="AB115" i="18"/>
  <c r="D267" i="17"/>
  <c r="R267" i="17" l="1"/>
  <c r="AB114" i="18"/>
  <c r="AA113" i="18"/>
  <c r="AI266" i="17"/>
  <c r="W267" i="17"/>
  <c r="V267" i="17"/>
  <c r="X267" i="17" l="1"/>
  <c r="AB113" i="18"/>
  <c r="AA112" i="18"/>
  <c r="AB112" i="18" l="1"/>
  <c r="AA111" i="18"/>
  <c r="D266" i="17"/>
  <c r="R266" i="17" l="1"/>
  <c r="AA110" i="18"/>
  <c r="AB111" i="18"/>
  <c r="AI265" i="17"/>
  <c r="W266" i="17"/>
  <c r="V266" i="17"/>
  <c r="X266" i="17" l="1"/>
  <c r="AA109" i="18"/>
  <c r="AB110" i="18"/>
  <c r="AB109" i="18" l="1"/>
  <c r="AA108" i="18"/>
  <c r="D265" i="17"/>
  <c r="R265" i="17" l="1"/>
  <c r="AA107" i="18"/>
  <c r="AB108" i="18"/>
  <c r="AI264" i="17"/>
  <c r="V265" i="17"/>
  <c r="W265" i="17"/>
  <c r="X265" i="17" l="1"/>
  <c r="AB107" i="18"/>
  <c r="AA106" i="18"/>
  <c r="AB106" i="18" l="1"/>
  <c r="AA105" i="18"/>
  <c r="D264" i="17"/>
  <c r="R264" i="17" l="1"/>
  <c r="AA104" i="18"/>
  <c r="AB105" i="18"/>
  <c r="AI263" i="17"/>
  <c r="V264" i="17"/>
  <c r="W264" i="17"/>
  <c r="X264" i="17" l="1"/>
  <c r="AA103" i="18"/>
  <c r="AB104" i="18"/>
  <c r="AA102" i="18" l="1"/>
  <c r="AB103" i="18"/>
  <c r="D263" i="17"/>
  <c r="R263" i="17" l="1"/>
  <c r="AB102" i="18"/>
  <c r="AA101" i="18"/>
  <c r="AI262" i="17"/>
  <c r="W263" i="17"/>
  <c r="V263" i="17"/>
  <c r="X263" i="17" l="1"/>
  <c r="AB101" i="18"/>
  <c r="AA100" i="18"/>
  <c r="AB100" i="18" l="1"/>
  <c r="AA99" i="18"/>
  <c r="D262" i="17"/>
  <c r="R262" i="17" s="1"/>
  <c r="W262" i="17"/>
  <c r="V262" i="17"/>
  <c r="X262" i="17" l="1"/>
  <c r="AB99" i="18"/>
  <c r="AA98" i="18"/>
  <c r="AI261" i="17"/>
  <c r="AA97" i="18" l="1"/>
  <c r="AB98" i="18"/>
  <c r="AA96" i="18" l="1"/>
  <c r="AB97" i="18"/>
  <c r="D261" i="17"/>
  <c r="R261" i="17" l="1"/>
  <c r="AA95" i="18"/>
  <c r="AB96" i="18"/>
  <c r="AI260" i="17"/>
  <c r="V261" i="17"/>
  <c r="W261" i="17"/>
  <c r="X261" i="17" l="1"/>
  <c r="AB95" i="18"/>
  <c r="AA94" i="18"/>
  <c r="AB94" i="18" l="1"/>
  <c r="AA93" i="18"/>
  <c r="D260" i="17"/>
  <c r="R260" i="17" l="1"/>
  <c r="AB93" i="18"/>
  <c r="AA92" i="18"/>
  <c r="AI259" i="17"/>
  <c r="V260" i="17"/>
  <c r="W260" i="17"/>
  <c r="X260" i="17" l="1"/>
  <c r="AA91" i="18"/>
  <c r="AB92" i="18"/>
  <c r="AB91" i="18" l="1"/>
  <c r="AA90" i="18"/>
  <c r="D259" i="17"/>
  <c r="R259" i="17" l="1"/>
  <c r="AB90" i="18"/>
  <c r="AA89" i="18"/>
  <c r="AI258" i="17"/>
  <c r="W259" i="17"/>
  <c r="V259" i="17"/>
  <c r="X259" i="17" l="1"/>
  <c r="AB89" i="18"/>
  <c r="AA88" i="18"/>
  <c r="AB88" i="18" l="1"/>
  <c r="AA87" i="18"/>
  <c r="D258" i="17"/>
  <c r="R258" i="17" l="1"/>
  <c r="AB87" i="18"/>
  <c r="AA86" i="18"/>
  <c r="AI257" i="17"/>
  <c r="W258" i="17"/>
  <c r="V258" i="17"/>
  <c r="X258" i="17" l="1"/>
  <c r="AB86" i="18"/>
  <c r="AA85" i="18"/>
  <c r="AB85" i="18" l="1"/>
  <c r="AA84" i="18"/>
  <c r="D257" i="17"/>
  <c r="R257" i="17" l="1"/>
  <c r="AB84" i="18"/>
  <c r="AA83" i="18"/>
  <c r="AI256" i="17"/>
  <c r="W257" i="17"/>
  <c r="V257" i="17"/>
  <c r="X257" i="17" l="1"/>
  <c r="AA82" i="18"/>
  <c r="AB83" i="18"/>
  <c r="AA81" i="18" l="1"/>
  <c r="AB82" i="18"/>
  <c r="D256" i="17"/>
  <c r="R256" i="17" l="1"/>
  <c r="AA80" i="18"/>
  <c r="AB81" i="18"/>
  <c r="AI255" i="17"/>
  <c r="W256" i="17"/>
  <c r="V256" i="17"/>
  <c r="X256" i="17" l="1"/>
  <c r="AA79" i="18"/>
  <c r="AB80" i="18"/>
  <c r="AB79" i="18" l="1"/>
  <c r="AA78" i="18"/>
  <c r="D255" i="17"/>
  <c r="R255" i="17" l="1"/>
  <c r="AB78" i="18"/>
  <c r="AA77" i="18"/>
  <c r="AI254" i="17"/>
  <c r="V255" i="17"/>
  <c r="W255" i="17"/>
  <c r="X255" i="17" l="1"/>
  <c r="AB77" i="18"/>
  <c r="AA76" i="18"/>
  <c r="AB76" i="18" l="1"/>
  <c r="AA75" i="18"/>
  <c r="D254" i="17"/>
  <c r="R254" i="17" l="1"/>
  <c r="AB75" i="18"/>
  <c r="AA74" i="18"/>
  <c r="AI253" i="17"/>
  <c r="W254" i="17"/>
  <c r="V254" i="17"/>
  <c r="X254" i="17" l="1"/>
  <c r="AB74" i="18"/>
  <c r="AA73" i="18"/>
  <c r="AA72" i="18" l="1"/>
  <c r="AB73" i="18"/>
  <c r="D253" i="17"/>
  <c r="R253" i="17" l="1"/>
  <c r="AB72" i="18"/>
  <c r="AA71" i="18"/>
  <c r="AI252" i="17"/>
  <c r="V253" i="17"/>
  <c r="W253" i="17"/>
  <c r="X253" i="17" l="1"/>
  <c r="AA70" i="18"/>
  <c r="AB71" i="18"/>
  <c r="AA69" i="18" l="1"/>
  <c r="AB70" i="18"/>
  <c r="D252" i="17"/>
  <c r="R252" i="17" s="1"/>
  <c r="W252" i="17"/>
  <c r="V252" i="17"/>
  <c r="X252" i="17" l="1"/>
  <c r="AA68" i="18"/>
  <c r="AB69" i="18"/>
  <c r="AI251" i="17"/>
  <c r="AA67" i="18" l="1"/>
  <c r="AB68" i="18"/>
  <c r="AA66" i="18" l="1"/>
  <c r="AB67" i="18"/>
  <c r="D251" i="17"/>
  <c r="R251" i="17" s="1"/>
  <c r="W251" i="17"/>
  <c r="V251" i="17"/>
  <c r="X251" i="17" l="1"/>
  <c r="AA65" i="18"/>
  <c r="AB66" i="18"/>
  <c r="AI250" i="17"/>
  <c r="AB65" i="18" l="1"/>
  <c r="AA64" i="18"/>
  <c r="AB64" i="18" l="1"/>
  <c r="AA63" i="18"/>
  <c r="D250" i="17"/>
  <c r="R250" i="17" l="1"/>
  <c r="AB63" i="18"/>
  <c r="AA62" i="18"/>
  <c r="AI249" i="17"/>
  <c r="V250" i="17"/>
  <c r="W250" i="17"/>
  <c r="X250" i="17" l="1"/>
  <c r="AB62" i="18"/>
  <c r="AA61" i="18"/>
  <c r="AB61" i="18" l="1"/>
  <c r="AA60" i="18"/>
  <c r="D249" i="17"/>
  <c r="R249" i="17" s="1"/>
  <c r="W249" i="17"/>
  <c r="V249" i="17"/>
  <c r="X249" i="17" l="1"/>
  <c r="AA59" i="18"/>
  <c r="AB60" i="18"/>
  <c r="AI248" i="17"/>
  <c r="AB59" i="18" l="1"/>
  <c r="AA58" i="18"/>
  <c r="AA57" i="18" l="1"/>
  <c r="AB58" i="18"/>
  <c r="D248" i="17"/>
  <c r="R248" i="17" s="1"/>
  <c r="V248" i="17"/>
  <c r="W248" i="17"/>
  <c r="X248" i="17" l="1"/>
  <c r="AA56" i="18"/>
  <c r="AB57" i="18"/>
  <c r="AI247" i="17"/>
  <c r="AA55" i="18" l="1"/>
  <c r="AB56" i="18"/>
  <c r="AA54" i="18" l="1"/>
  <c r="AB55" i="18"/>
  <c r="D247" i="17"/>
  <c r="R247" i="17" l="1"/>
  <c r="AA53" i="18"/>
  <c r="AB54" i="18"/>
  <c r="AI246" i="17"/>
  <c r="V247" i="17"/>
  <c r="W247" i="17"/>
  <c r="X247" i="17" l="1"/>
  <c r="AB53" i="18"/>
  <c r="AA52" i="18"/>
  <c r="AB52" i="18" l="1"/>
  <c r="AA51" i="18"/>
  <c r="D246" i="17"/>
  <c r="AA50" i="18" l="1"/>
  <c r="AB51" i="18"/>
  <c r="R246" i="17"/>
  <c r="AI245" i="17"/>
  <c r="W246" i="17"/>
  <c r="V246" i="17"/>
  <c r="X246" i="17" l="1"/>
  <c r="AB50" i="18"/>
  <c r="AA49" i="18"/>
  <c r="AB49" i="18" l="1"/>
  <c r="AA48" i="18"/>
  <c r="D245" i="17"/>
  <c r="R245" i="17" l="1"/>
  <c r="AB48" i="18"/>
  <c r="AA47" i="18"/>
  <c r="AI244" i="17"/>
  <c r="W245" i="17"/>
  <c r="V245" i="17"/>
  <c r="X245" i="17" l="1"/>
  <c r="AA46" i="18"/>
  <c r="AB47" i="18"/>
  <c r="AA45" i="18" l="1"/>
  <c r="AB46" i="18"/>
  <c r="D244" i="17"/>
  <c r="R244" i="17" l="1"/>
  <c r="AA44" i="18"/>
  <c r="AB45" i="18"/>
  <c r="AI243" i="17"/>
  <c r="V244" i="17"/>
  <c r="W244" i="17"/>
  <c r="X244" i="17" l="1"/>
  <c r="AA43" i="18"/>
  <c r="AB44" i="18"/>
  <c r="AA42" i="18" l="1"/>
  <c r="AB43" i="18"/>
  <c r="D243" i="17"/>
  <c r="R243" i="17" l="1"/>
  <c r="AA41" i="18"/>
  <c r="AB42" i="18"/>
  <c r="AI242" i="17"/>
  <c r="W243" i="17"/>
  <c r="V243" i="17"/>
  <c r="X243" i="17" l="1"/>
  <c r="AB41" i="18"/>
  <c r="AA40" i="18"/>
  <c r="AB40" i="18" l="1"/>
  <c r="AA39" i="18"/>
  <c r="D242" i="17"/>
  <c r="R242" i="17" l="1"/>
  <c r="AB39" i="18"/>
  <c r="AA38" i="18"/>
  <c r="AI241" i="17"/>
  <c r="V242" i="17"/>
  <c r="W242" i="17"/>
  <c r="X242" i="17" l="1"/>
  <c r="AB38" i="18"/>
  <c r="AA37" i="18"/>
  <c r="AA36" i="18" l="1"/>
  <c r="AB37" i="18"/>
  <c r="D241" i="17"/>
  <c r="R241" i="17" l="1"/>
  <c r="AB36" i="18"/>
  <c r="AA35" i="18"/>
  <c r="AI240" i="17"/>
  <c r="V241" i="17"/>
  <c r="W241" i="17"/>
  <c r="X241" i="17" l="1"/>
  <c r="AA34" i="18"/>
  <c r="AB35" i="18"/>
  <c r="AB34" i="18" l="1"/>
  <c r="AA33" i="18"/>
  <c r="D240" i="17"/>
  <c r="R240" i="17" l="1"/>
  <c r="AA32" i="18"/>
  <c r="AB33" i="18"/>
  <c r="AI239" i="17"/>
  <c r="V240" i="17"/>
  <c r="W240" i="17"/>
  <c r="X240" i="17" l="1"/>
  <c r="AA31" i="18"/>
  <c r="AB32" i="18"/>
  <c r="AA30" i="18" l="1"/>
  <c r="AB31" i="18"/>
  <c r="D239" i="17"/>
  <c r="R239" i="17" s="1"/>
  <c r="V239" i="17"/>
  <c r="W239" i="17"/>
  <c r="X239" i="17" l="1"/>
  <c r="AB30" i="18"/>
  <c r="AA29" i="18"/>
  <c r="AI238" i="17"/>
  <c r="AB29" i="18" l="1"/>
  <c r="AA28" i="18"/>
  <c r="AB28" i="18" l="1"/>
  <c r="AA27" i="18"/>
  <c r="D238" i="17"/>
  <c r="AB27" i="18" l="1"/>
  <c r="AA26" i="18"/>
  <c r="R238" i="17"/>
  <c r="AI237" i="17"/>
  <c r="W238" i="17"/>
  <c r="V238" i="17"/>
  <c r="X238" i="17" l="1"/>
  <c r="AB26" i="18"/>
  <c r="AA25" i="18"/>
  <c r="AA24" i="18" l="1"/>
  <c r="AB25" i="18"/>
  <c r="D237" i="17"/>
  <c r="R237" i="17" l="1"/>
  <c r="AB24" i="18"/>
  <c r="AA23" i="18"/>
  <c r="AI236" i="17"/>
  <c r="W237" i="17"/>
  <c r="V237" i="17"/>
  <c r="X237" i="17" l="1"/>
  <c r="AB23" i="18"/>
  <c r="AA22" i="18"/>
  <c r="AA20" i="18" l="1"/>
  <c r="AB22" i="18"/>
  <c r="D236" i="17"/>
  <c r="R236" i="17" l="1"/>
  <c r="AI235" i="17"/>
  <c r="W236" i="17"/>
  <c r="V236" i="17"/>
  <c r="X236" i="17" l="1"/>
  <c r="D235" i="17"/>
  <c r="R235" i="17" l="1"/>
  <c r="AI234" i="17"/>
  <c r="W235" i="17"/>
  <c r="V235" i="17"/>
  <c r="X235" i="17" l="1"/>
  <c r="D234" i="17"/>
  <c r="R234" i="17" l="1"/>
  <c r="AI233" i="17"/>
  <c r="V234" i="17"/>
  <c r="W234" i="17"/>
  <c r="X234" i="17" l="1"/>
  <c r="D233" i="17"/>
  <c r="R233" i="17" s="1"/>
  <c r="V233" i="17"/>
  <c r="W233" i="17"/>
  <c r="X233" i="17" l="1"/>
  <c r="AI232" i="17"/>
  <c r="D232" i="17"/>
  <c r="R232" i="17" l="1"/>
  <c r="AI231" i="17"/>
  <c r="V232" i="17"/>
  <c r="W232" i="17"/>
  <c r="X232" i="17" l="1"/>
  <c r="D231" i="17"/>
  <c r="R231" i="17" l="1"/>
  <c r="AI230" i="17"/>
  <c r="V231" i="17"/>
  <c r="W231" i="17"/>
  <c r="X231" i="17" l="1"/>
  <c r="D230" i="17"/>
  <c r="R230" i="17" l="1"/>
  <c r="AI229" i="17"/>
  <c r="W230" i="17"/>
  <c r="V230" i="17"/>
  <c r="X230" i="17" l="1"/>
  <c r="D229" i="17"/>
  <c r="R229" i="17" l="1"/>
  <c r="AI228" i="17"/>
  <c r="V229" i="17"/>
  <c r="W229" i="17"/>
  <c r="X229" i="17" l="1"/>
  <c r="D228" i="17"/>
  <c r="R228" i="17" s="1"/>
  <c r="V228" i="17"/>
  <c r="W228" i="17"/>
  <c r="X228" i="17" l="1"/>
  <c r="AI227" i="17"/>
  <c r="D227" i="17"/>
  <c r="R227" i="17" l="1"/>
  <c r="AI226" i="17"/>
  <c r="V227" i="17"/>
  <c r="W227" i="17"/>
  <c r="X227" i="17" l="1"/>
  <c r="D226" i="17"/>
  <c r="R226" i="17" l="1"/>
  <c r="AI225" i="17"/>
  <c r="V226" i="17"/>
  <c r="W226" i="17"/>
  <c r="X226" i="17" l="1"/>
  <c r="D225" i="17"/>
  <c r="R225" i="17" l="1"/>
  <c r="AI224" i="17"/>
  <c r="V225" i="17"/>
  <c r="W225" i="17"/>
  <c r="X225" i="17" l="1"/>
  <c r="D224" i="17"/>
  <c r="R224" i="17" l="1"/>
  <c r="AI223" i="17"/>
  <c r="V224" i="17"/>
  <c r="W224" i="17"/>
  <c r="X224" i="17" l="1"/>
  <c r="D223" i="17"/>
  <c r="R223" i="17" l="1"/>
  <c r="AI222" i="17"/>
  <c r="V223" i="17"/>
  <c r="W223" i="17"/>
  <c r="X223" i="17" l="1"/>
  <c r="D222" i="17"/>
  <c r="R222" i="17" l="1"/>
  <c r="AI221" i="17"/>
  <c r="V222" i="17"/>
  <c r="W222" i="17"/>
  <c r="X222" i="17" l="1"/>
  <c r="D221" i="17"/>
  <c r="R221" i="17" l="1"/>
  <c r="AI220" i="17"/>
  <c r="V221" i="17"/>
  <c r="W221" i="17"/>
  <c r="X221" i="17" l="1"/>
  <c r="D220" i="17"/>
  <c r="R220" i="17" l="1"/>
  <c r="AI219" i="17"/>
  <c r="W220" i="17"/>
  <c r="V220" i="17"/>
  <c r="X220" i="17" l="1"/>
  <c r="D219" i="17"/>
  <c r="R219" i="17" l="1"/>
  <c r="AI218" i="17"/>
  <c r="W219" i="17"/>
  <c r="V219" i="17"/>
  <c r="X219" i="17" l="1"/>
  <c r="D218" i="17"/>
  <c r="R218" i="17" l="1"/>
  <c r="AI217" i="17"/>
  <c r="V218" i="17"/>
  <c r="W218" i="17"/>
  <c r="X218" i="17" l="1"/>
  <c r="D217" i="17"/>
  <c r="R217" i="17" l="1"/>
  <c r="AI216" i="17"/>
  <c r="W217" i="17"/>
  <c r="V217" i="17"/>
  <c r="X217" i="17" l="1"/>
  <c r="D216" i="17"/>
  <c r="R216" i="17" l="1"/>
  <c r="AI215" i="17"/>
  <c r="W216" i="17"/>
  <c r="V216" i="17"/>
  <c r="X216" i="17" l="1"/>
  <c r="D215" i="17"/>
  <c r="R215" i="17" l="1"/>
  <c r="AI214" i="17"/>
  <c r="W215" i="17"/>
  <c r="V215" i="17"/>
  <c r="X215" i="17" l="1"/>
  <c r="D214" i="17"/>
  <c r="R214" i="17" l="1"/>
  <c r="AI213" i="17"/>
  <c r="V214" i="17"/>
  <c r="W214" i="17"/>
  <c r="X214" i="17" l="1"/>
  <c r="D213" i="17"/>
  <c r="R213" i="17" s="1"/>
  <c r="W213" i="17"/>
  <c r="V213" i="17"/>
  <c r="X213" i="17" l="1"/>
  <c r="AI212" i="17"/>
  <c r="D212" i="17"/>
  <c r="R212" i="17" l="1"/>
  <c r="AI211" i="17"/>
  <c r="V212" i="17"/>
  <c r="W212" i="17"/>
  <c r="X212" i="17" l="1"/>
  <c r="D211" i="17"/>
  <c r="R211" i="17" l="1"/>
  <c r="AI210" i="17"/>
  <c r="V211" i="17"/>
  <c r="W211" i="17"/>
  <c r="X211" i="17" l="1"/>
  <c r="D210" i="17"/>
  <c r="R210" i="17" l="1"/>
  <c r="AI209" i="17"/>
  <c r="V210" i="17"/>
  <c r="W210" i="17"/>
  <c r="X210" i="17" l="1"/>
  <c r="D209" i="17"/>
  <c r="R209" i="17" l="1"/>
  <c r="AI208" i="17"/>
  <c r="W209" i="17"/>
  <c r="V209" i="17"/>
  <c r="X209" i="17" l="1"/>
  <c r="D208" i="17"/>
  <c r="R208" i="17" l="1"/>
  <c r="AI207" i="17"/>
  <c r="V208" i="17"/>
  <c r="W208" i="17"/>
  <c r="X208" i="17" l="1"/>
  <c r="D207" i="17"/>
  <c r="R207" i="17" l="1"/>
  <c r="AI206" i="17"/>
  <c r="W207" i="17"/>
  <c r="V207" i="17"/>
  <c r="X207" i="17" l="1"/>
  <c r="D206" i="17"/>
  <c r="R206" i="17" l="1"/>
  <c r="AI205" i="17"/>
  <c r="V206" i="17"/>
  <c r="W206" i="17"/>
  <c r="X206" i="17" l="1"/>
  <c r="D205" i="17"/>
  <c r="R205" i="17" l="1"/>
  <c r="AI204" i="17"/>
  <c r="V205" i="17"/>
  <c r="W205" i="17"/>
  <c r="X205" i="17" l="1"/>
  <c r="D204" i="17"/>
  <c r="R204" i="17" l="1"/>
  <c r="AI203" i="17"/>
  <c r="W204" i="17"/>
  <c r="V204" i="17"/>
  <c r="X204" i="17" l="1"/>
  <c r="D203" i="17"/>
  <c r="R203" i="17" s="1"/>
  <c r="W203" i="17"/>
  <c r="V203" i="17"/>
  <c r="X203" i="17" l="1"/>
  <c r="AI202" i="17"/>
  <c r="D202" i="17"/>
  <c r="R202" i="17" l="1"/>
  <c r="AI201" i="17"/>
  <c r="AK201" i="17"/>
  <c r="V202" i="17"/>
  <c r="W202" i="17"/>
  <c r="X202" i="17" l="1"/>
  <c r="D201" i="17"/>
  <c r="R201" i="17" l="1"/>
  <c r="AI200" i="17"/>
  <c r="AK200" i="17"/>
  <c r="W201" i="17"/>
  <c r="V201" i="17"/>
  <c r="X201" i="17" l="1"/>
  <c r="D200" i="17"/>
  <c r="R200" i="17" l="1"/>
  <c r="AI199" i="17"/>
  <c r="AK199" i="17"/>
  <c r="W200" i="17"/>
  <c r="V200" i="17"/>
  <c r="X200" i="17" l="1"/>
  <c r="D199" i="17"/>
  <c r="R199" i="17" l="1"/>
  <c r="AI198" i="17"/>
  <c r="AK198" i="17"/>
  <c r="V199" i="17"/>
  <c r="W199" i="17"/>
  <c r="X199" i="17" l="1"/>
  <c r="D198" i="17"/>
  <c r="R198" i="17" l="1"/>
  <c r="AI197" i="17"/>
  <c r="AK197" i="17"/>
  <c r="V198" i="17"/>
  <c r="W198" i="17"/>
  <c r="X198" i="17" l="1"/>
  <c r="D197" i="17"/>
  <c r="R197" i="17" l="1"/>
  <c r="AI196" i="17"/>
  <c r="AK196" i="17"/>
  <c r="V197" i="17"/>
  <c r="W197" i="17"/>
  <c r="X197" i="17" l="1"/>
  <c r="D196" i="17"/>
  <c r="R196" i="17" s="1"/>
  <c r="V196" i="17"/>
  <c r="W196" i="17"/>
  <c r="X196" i="17" l="1"/>
  <c r="AI195" i="17"/>
  <c r="D195" i="17"/>
  <c r="AK195" i="17"/>
  <c r="R195" i="17" l="1"/>
  <c r="AI194" i="17"/>
  <c r="AK194" i="17"/>
  <c r="W195" i="17"/>
  <c r="V195" i="17"/>
  <c r="X195" i="17" l="1"/>
  <c r="D194" i="17"/>
  <c r="R194" i="17" l="1"/>
  <c r="AI193" i="17"/>
  <c r="AK193" i="17"/>
  <c r="V194" i="17"/>
  <c r="W194" i="17"/>
  <c r="X194" i="17" l="1"/>
  <c r="D193" i="17"/>
  <c r="R193" i="17" l="1"/>
  <c r="AI192" i="17"/>
  <c r="AK192" i="17"/>
  <c r="W193" i="17"/>
  <c r="V193" i="17"/>
  <c r="X193" i="17" l="1"/>
  <c r="D192" i="17"/>
  <c r="R192" i="17" l="1"/>
  <c r="AI191" i="17"/>
  <c r="AK191" i="17"/>
  <c r="V192" i="17"/>
  <c r="W192" i="17"/>
  <c r="X192" i="17" l="1"/>
  <c r="D191" i="17"/>
  <c r="R191" i="17" l="1"/>
  <c r="AI190" i="17"/>
  <c r="AK190" i="17"/>
  <c r="W191" i="17"/>
  <c r="V191" i="17"/>
  <c r="X191" i="17" l="1"/>
  <c r="D190" i="17"/>
  <c r="R190" i="17" l="1"/>
  <c r="AI189" i="17"/>
  <c r="AK189" i="17"/>
  <c r="V190" i="17"/>
  <c r="W190" i="17"/>
  <c r="X190" i="17" l="1"/>
  <c r="D189" i="17"/>
  <c r="R189" i="17" l="1"/>
  <c r="AI188" i="17"/>
  <c r="AK188" i="17"/>
  <c r="W189" i="17"/>
  <c r="V189" i="17"/>
  <c r="X189" i="17" l="1"/>
  <c r="D188" i="17"/>
  <c r="R188" i="17" l="1"/>
  <c r="AI187" i="17"/>
  <c r="AK187" i="17"/>
  <c r="V188" i="17"/>
  <c r="W188" i="17"/>
  <c r="X188" i="17" l="1"/>
  <c r="D187" i="17"/>
  <c r="R187" i="17" l="1"/>
  <c r="AI186" i="17"/>
  <c r="AK186" i="17"/>
  <c r="V187" i="17"/>
  <c r="W187" i="17"/>
  <c r="X187" i="17" l="1"/>
  <c r="D186" i="17"/>
  <c r="R186" i="17" l="1"/>
  <c r="AI185" i="17"/>
  <c r="AK185" i="17"/>
  <c r="V186" i="17"/>
  <c r="W186" i="17"/>
  <c r="X186" i="17" l="1"/>
  <c r="D185" i="17"/>
  <c r="R185" i="17" l="1"/>
  <c r="AI184" i="17"/>
  <c r="AK184" i="17"/>
  <c r="V185" i="17"/>
  <c r="W185" i="17"/>
  <c r="X185" i="17" l="1"/>
  <c r="D184" i="17"/>
  <c r="R184" i="17" l="1"/>
  <c r="AI183" i="17"/>
  <c r="AK183" i="17"/>
  <c r="V184" i="17"/>
  <c r="W184" i="17"/>
  <c r="X184" i="17" l="1"/>
  <c r="D183" i="17"/>
  <c r="R183" i="17" l="1"/>
  <c r="AI182" i="17"/>
  <c r="AK182" i="17"/>
  <c r="V183" i="17"/>
  <c r="W183" i="17"/>
  <c r="X183" i="17" l="1"/>
  <c r="D182" i="17"/>
  <c r="R182" i="17" l="1"/>
  <c r="AI181" i="17"/>
  <c r="AK181" i="17"/>
  <c r="V182" i="17"/>
  <c r="W182" i="17"/>
  <c r="X182" i="17" l="1"/>
  <c r="D181" i="17"/>
  <c r="R181" i="17" s="1"/>
  <c r="V181" i="17"/>
  <c r="W181" i="17"/>
  <c r="X181" i="17" l="1"/>
  <c r="AI180" i="17"/>
  <c r="D180" i="17"/>
  <c r="AK180" i="17"/>
  <c r="R180" i="17" l="1"/>
  <c r="AI179" i="17"/>
  <c r="AK179" i="17"/>
  <c r="V180" i="17"/>
  <c r="W180" i="17"/>
  <c r="X180" i="17" l="1"/>
  <c r="D179" i="17"/>
  <c r="R179" i="17" s="1"/>
  <c r="W179" i="17"/>
  <c r="V179" i="17"/>
  <c r="X179" i="17" l="1"/>
  <c r="AI178" i="17"/>
  <c r="D178" i="17"/>
  <c r="AK178" i="17"/>
  <c r="R178" i="17" l="1"/>
  <c r="AI177" i="17"/>
  <c r="AK177" i="17"/>
  <c r="W178" i="17"/>
  <c r="V178" i="17"/>
  <c r="X178" i="17" l="1"/>
  <c r="D177" i="17"/>
  <c r="R177" i="17" l="1"/>
  <c r="AI176" i="17"/>
  <c r="AK176" i="17"/>
  <c r="V177" i="17"/>
  <c r="W177" i="17"/>
  <c r="X177" i="17" l="1"/>
  <c r="D176" i="17"/>
  <c r="R176" i="17" l="1"/>
  <c r="AI175" i="17"/>
  <c r="AK175" i="17"/>
  <c r="V176" i="17"/>
  <c r="W176" i="17"/>
  <c r="X176" i="17" l="1"/>
  <c r="D175" i="17"/>
  <c r="R175" i="17" l="1"/>
  <c r="AI174" i="17"/>
  <c r="AK174" i="17"/>
  <c r="V175" i="17"/>
  <c r="W175" i="17"/>
  <c r="X175" i="17" l="1"/>
  <c r="D174" i="17"/>
  <c r="R174" i="17" l="1"/>
  <c r="AI173" i="17"/>
  <c r="AK173" i="17"/>
  <c r="V174" i="17"/>
  <c r="W174" i="17"/>
  <c r="X174" i="17" l="1"/>
  <c r="D173" i="17"/>
  <c r="R173" i="17" s="1"/>
  <c r="W173" i="17"/>
  <c r="V173" i="17"/>
  <c r="X173" i="17" l="1"/>
  <c r="AI172" i="17"/>
  <c r="D172" i="17"/>
  <c r="AK172" i="17"/>
  <c r="R172" i="17" l="1"/>
  <c r="AI171" i="17"/>
  <c r="AK171" i="17"/>
  <c r="W172" i="17"/>
  <c r="V172" i="17"/>
  <c r="X172" i="17" l="1"/>
  <c r="D171" i="17"/>
  <c r="R171" i="17" l="1"/>
  <c r="AI170" i="17"/>
  <c r="AK170" i="17"/>
  <c r="V171" i="17"/>
  <c r="W171" i="17"/>
  <c r="X171" i="17" l="1"/>
  <c r="D170" i="17"/>
  <c r="R170" i="17" l="1"/>
  <c r="AI169" i="17"/>
  <c r="AK169" i="17"/>
  <c r="W170" i="17"/>
  <c r="V170" i="17"/>
  <c r="X170" i="17" l="1"/>
  <c r="D169" i="17"/>
  <c r="R169" i="17" l="1"/>
  <c r="AI168" i="17"/>
  <c r="AK168" i="17"/>
  <c r="V169" i="17"/>
  <c r="W169" i="17"/>
  <c r="X169" i="17" l="1"/>
  <c r="D168" i="17"/>
  <c r="R168" i="17" l="1"/>
  <c r="AI167" i="17"/>
  <c r="AK167" i="17"/>
  <c r="W168" i="17"/>
  <c r="V168" i="17"/>
  <c r="X168" i="17" l="1"/>
  <c r="D167" i="17"/>
  <c r="R167" i="17" l="1"/>
  <c r="AI166" i="17"/>
  <c r="AK166" i="17"/>
  <c r="V167" i="17"/>
  <c r="W167" i="17"/>
  <c r="X167" i="17" l="1"/>
  <c r="D166" i="17"/>
  <c r="R166" i="17" l="1"/>
  <c r="AI165" i="17"/>
  <c r="AK165" i="17"/>
  <c r="W166" i="17"/>
  <c r="V166" i="17"/>
  <c r="X166" i="17" l="1"/>
  <c r="D165" i="17"/>
  <c r="R165" i="17" l="1"/>
  <c r="AI164" i="17"/>
  <c r="AK164" i="17"/>
  <c r="V165" i="17"/>
  <c r="W165" i="17"/>
  <c r="X165" i="17" l="1"/>
  <c r="D164" i="17"/>
  <c r="R164" i="17" l="1"/>
  <c r="AI163" i="17"/>
  <c r="AK163" i="17"/>
  <c r="V164" i="17"/>
  <c r="W164" i="17"/>
  <c r="X164" i="17" l="1"/>
  <c r="D163" i="17"/>
  <c r="R163" i="17" l="1"/>
  <c r="AI162" i="17"/>
  <c r="AK162" i="17"/>
  <c r="V163" i="17"/>
  <c r="W163" i="17"/>
  <c r="X163" i="17" l="1"/>
  <c r="D162" i="17"/>
  <c r="R162" i="17" l="1"/>
  <c r="AI161" i="17"/>
  <c r="AK161" i="17"/>
  <c r="V162" i="17"/>
  <c r="W162" i="17"/>
  <c r="X162" i="17" l="1"/>
  <c r="D161" i="17"/>
  <c r="R161" i="17" l="1"/>
  <c r="AI160" i="17"/>
  <c r="AK160" i="17"/>
  <c r="W161" i="17"/>
  <c r="V161" i="17"/>
  <c r="X161" i="17" l="1"/>
  <c r="D160" i="17"/>
  <c r="R160" i="17" l="1"/>
  <c r="AI159" i="17"/>
  <c r="AK159" i="17"/>
  <c r="V160" i="17"/>
  <c r="W160" i="17"/>
  <c r="X160" i="17" l="1"/>
  <c r="D159" i="17"/>
  <c r="R159" i="17" l="1"/>
  <c r="AI158" i="17"/>
  <c r="AK158" i="17"/>
  <c r="V159" i="17"/>
  <c r="W159" i="17"/>
  <c r="X159" i="17" l="1"/>
  <c r="D158" i="17"/>
  <c r="R158" i="17" l="1"/>
  <c r="AI157" i="17"/>
  <c r="AK157" i="17"/>
  <c r="V158" i="17"/>
  <c r="W158" i="17"/>
  <c r="X158" i="17" l="1"/>
  <c r="D157" i="17"/>
  <c r="R157" i="17" l="1"/>
  <c r="AI156" i="17"/>
  <c r="AK156" i="17"/>
  <c r="V157" i="17"/>
  <c r="W157" i="17"/>
  <c r="X157" i="17" l="1"/>
  <c r="D156" i="17"/>
  <c r="R156" i="17" s="1"/>
  <c r="V156" i="17"/>
  <c r="W156" i="17"/>
  <c r="X156" i="17" l="1"/>
  <c r="AI155" i="17"/>
  <c r="D155" i="17"/>
  <c r="AK155" i="17"/>
  <c r="R155" i="17" l="1"/>
  <c r="AI154" i="17"/>
  <c r="AK154" i="17"/>
  <c r="V155" i="17"/>
  <c r="W155" i="17"/>
  <c r="X155" i="17" l="1"/>
  <c r="D154" i="17"/>
  <c r="R154" i="17" l="1"/>
  <c r="AI153" i="17"/>
  <c r="AK153" i="17"/>
  <c r="V154" i="17"/>
  <c r="W154" i="17"/>
  <c r="X154" i="17" l="1"/>
  <c r="D153" i="17"/>
  <c r="R153" i="17" l="1"/>
  <c r="AI152" i="17"/>
  <c r="AK152" i="17"/>
  <c r="V153" i="17"/>
  <c r="W153" i="17"/>
  <c r="X153" i="17" l="1"/>
  <c r="D152" i="17"/>
  <c r="R152" i="17" l="1"/>
  <c r="AI151" i="17"/>
  <c r="AK151" i="17"/>
  <c r="V152" i="17"/>
  <c r="W152" i="17"/>
  <c r="X152" i="17" l="1"/>
  <c r="D151" i="17"/>
  <c r="R151" i="17" l="1"/>
  <c r="AI150" i="17"/>
  <c r="AK150" i="17"/>
  <c r="V151" i="17"/>
  <c r="W151" i="17"/>
  <c r="X151" i="17" l="1"/>
  <c r="D150" i="17"/>
  <c r="R150" i="17" l="1"/>
  <c r="AI149" i="17"/>
  <c r="AK149" i="17"/>
  <c r="V150" i="17"/>
  <c r="W150" i="17"/>
  <c r="X150" i="17" l="1"/>
  <c r="D149" i="17"/>
  <c r="R149" i="17" l="1"/>
  <c r="AI148" i="17"/>
  <c r="AK148" i="17"/>
  <c r="V149" i="17"/>
  <c r="W149" i="17"/>
  <c r="X149" i="17" l="1"/>
  <c r="D148" i="17"/>
  <c r="R148" i="17" l="1"/>
  <c r="AI147" i="17"/>
  <c r="AK147" i="17"/>
  <c r="V148" i="17"/>
  <c r="W148" i="17"/>
  <c r="X148" i="17" l="1"/>
  <c r="D147" i="17"/>
  <c r="R147" i="17" l="1"/>
  <c r="AI146" i="17"/>
  <c r="AK146" i="17"/>
  <c r="V147" i="17"/>
  <c r="W147" i="17"/>
  <c r="X147" i="17" l="1"/>
  <c r="D146" i="17"/>
  <c r="R146" i="17" l="1"/>
  <c r="AI145" i="17"/>
  <c r="AK145" i="17"/>
  <c r="V146" i="17"/>
  <c r="W146" i="17"/>
  <c r="X146" i="17" l="1"/>
  <c r="D145" i="17"/>
  <c r="R145" i="17" l="1"/>
  <c r="AI144" i="17"/>
  <c r="AK144" i="17"/>
  <c r="W145" i="17"/>
  <c r="V145" i="17"/>
  <c r="X145" i="17" l="1"/>
  <c r="D144" i="17"/>
  <c r="R144" i="17" l="1"/>
  <c r="AI143" i="17"/>
  <c r="AK143" i="17"/>
  <c r="V144" i="17"/>
  <c r="W144" i="17"/>
  <c r="X144" i="17" l="1"/>
  <c r="D143" i="17"/>
  <c r="R143" i="17" l="1"/>
  <c r="AI142" i="17"/>
  <c r="AK142" i="17"/>
  <c r="W143" i="17"/>
  <c r="V143" i="17"/>
  <c r="X143" i="17" l="1"/>
  <c r="D142" i="17"/>
  <c r="R142" i="17" l="1"/>
  <c r="AI141" i="17"/>
  <c r="AK141" i="17"/>
  <c r="V142" i="17"/>
  <c r="W142" i="17"/>
  <c r="X142" i="17" l="1"/>
  <c r="D141" i="17"/>
  <c r="R141" i="17" l="1"/>
  <c r="AI140" i="17"/>
  <c r="AK140" i="17"/>
  <c r="W141" i="17"/>
  <c r="V141" i="17"/>
  <c r="X141" i="17" l="1"/>
  <c r="D140" i="17"/>
  <c r="R140" i="17" s="1"/>
  <c r="W140" i="17"/>
  <c r="V140" i="17"/>
  <c r="X140" i="17" l="1"/>
  <c r="AI139" i="17"/>
  <c r="D139" i="17"/>
  <c r="AK139" i="17"/>
  <c r="R139" i="17" l="1"/>
  <c r="AI138" i="17"/>
  <c r="AK138" i="17"/>
  <c r="V139" i="17"/>
  <c r="W139" i="17"/>
  <c r="X139" i="17" l="1"/>
  <c r="D138" i="17"/>
  <c r="R138" i="17" l="1"/>
  <c r="AI137" i="17"/>
  <c r="AK137" i="17"/>
  <c r="W138" i="17"/>
  <c r="V138" i="17"/>
  <c r="X138" i="17" l="1"/>
  <c r="D137" i="17"/>
  <c r="R137" i="17" l="1"/>
  <c r="AI136" i="17"/>
  <c r="AK136" i="17"/>
  <c r="V137" i="17"/>
  <c r="W137" i="17"/>
  <c r="X137" i="17" l="1"/>
  <c r="D136" i="17"/>
  <c r="R136" i="17" l="1"/>
  <c r="AI135" i="17"/>
  <c r="AK135" i="17"/>
  <c r="V136" i="17"/>
  <c r="W136" i="17"/>
  <c r="X136" i="17" l="1"/>
  <c r="D135" i="17"/>
  <c r="R135" i="17" l="1"/>
  <c r="AI134" i="17"/>
  <c r="AK134" i="17"/>
  <c r="V135" i="17"/>
  <c r="W135" i="17"/>
  <c r="X135" i="17" l="1"/>
  <c r="D134" i="17"/>
  <c r="R134" i="17" l="1"/>
  <c r="AI133" i="17"/>
  <c r="AK133" i="17"/>
  <c r="W134" i="17"/>
  <c r="V134" i="17"/>
  <c r="X134" i="17" l="1"/>
  <c r="D133" i="17"/>
  <c r="R133" i="17" l="1"/>
  <c r="AI132" i="17"/>
  <c r="AK132" i="17"/>
  <c r="V133" i="17"/>
  <c r="W133" i="17"/>
  <c r="X133" i="17" l="1"/>
  <c r="D132" i="17"/>
  <c r="R132" i="17" l="1"/>
  <c r="AI131" i="17"/>
  <c r="AK131" i="17"/>
  <c r="V132" i="17"/>
  <c r="W132" i="17"/>
  <c r="X132" i="17" l="1"/>
  <c r="D131" i="17"/>
  <c r="R131" i="17" l="1"/>
  <c r="AI130" i="17"/>
  <c r="AK130" i="17"/>
  <c r="V131" i="17"/>
  <c r="W131" i="17"/>
  <c r="X131" i="17" l="1"/>
  <c r="D130" i="17"/>
  <c r="R130" i="17" s="1"/>
  <c r="W130" i="17"/>
  <c r="V130" i="17"/>
  <c r="X130" i="17" l="1"/>
  <c r="AI129" i="17"/>
  <c r="D129" i="17"/>
  <c r="AK129" i="17"/>
  <c r="R129" i="17" l="1"/>
  <c r="AI128" i="17"/>
  <c r="AK128" i="17"/>
  <c r="V129" i="17"/>
  <c r="W129" i="17"/>
  <c r="X129" i="17" l="1"/>
  <c r="D128" i="17"/>
  <c r="R128" i="17" l="1"/>
  <c r="AI127" i="17"/>
  <c r="AK127" i="17"/>
  <c r="W128" i="17"/>
  <c r="V128" i="17"/>
  <c r="X128" i="17" l="1"/>
  <c r="D127" i="17"/>
  <c r="R127" i="17" l="1"/>
  <c r="AI126" i="17"/>
  <c r="AK126" i="17"/>
  <c r="V127" i="17"/>
  <c r="W127" i="17"/>
  <c r="X127" i="17" l="1"/>
  <c r="D126" i="17"/>
  <c r="R126" i="17" l="1"/>
  <c r="AI125" i="17"/>
  <c r="AK125" i="17"/>
  <c r="V126" i="17"/>
  <c r="W126" i="17"/>
  <c r="X126" i="17" l="1"/>
  <c r="D125" i="17"/>
  <c r="R125" i="17" l="1"/>
  <c r="AI124" i="17"/>
  <c r="AK124" i="17"/>
  <c r="W125" i="17"/>
  <c r="V125" i="17"/>
  <c r="X125" i="17" l="1"/>
  <c r="D124" i="17"/>
  <c r="R124" i="17" l="1"/>
  <c r="AI123" i="17"/>
  <c r="AK123" i="17"/>
  <c r="W124" i="17"/>
  <c r="V124" i="17"/>
  <c r="X124" i="17" l="1"/>
  <c r="D123" i="17"/>
  <c r="R123" i="17" l="1"/>
  <c r="AI122" i="17"/>
  <c r="AK122" i="17"/>
  <c r="V123" i="17"/>
  <c r="W123" i="17"/>
  <c r="X123" i="17" l="1"/>
  <c r="D122" i="17"/>
  <c r="R122" i="17" l="1"/>
  <c r="AI121" i="17"/>
  <c r="AK121" i="17"/>
  <c r="W122" i="17"/>
  <c r="V122" i="17"/>
  <c r="X122" i="17" l="1"/>
  <c r="D121" i="17"/>
  <c r="R121" i="17" l="1"/>
  <c r="AI120" i="17"/>
  <c r="AK120" i="17"/>
  <c r="W121" i="17"/>
  <c r="V121" i="17"/>
  <c r="X121" i="17" l="1"/>
  <c r="D120" i="17"/>
  <c r="R120" i="17" l="1"/>
  <c r="AI119" i="17"/>
  <c r="AK119" i="17"/>
  <c r="W120" i="17"/>
  <c r="V120" i="17"/>
  <c r="X120" i="17" l="1"/>
  <c r="D119" i="17"/>
  <c r="R119" i="17" l="1"/>
  <c r="AI118" i="17"/>
  <c r="AK118" i="17"/>
  <c r="W119" i="17"/>
  <c r="V119" i="17"/>
  <c r="X119" i="17" l="1"/>
  <c r="D118" i="17"/>
  <c r="R118" i="17" l="1"/>
  <c r="AI117" i="17"/>
  <c r="AK117" i="17"/>
  <c r="V118" i="17"/>
  <c r="W118" i="17"/>
  <c r="X118" i="17" l="1"/>
  <c r="D117" i="17"/>
  <c r="R117" i="17" l="1"/>
  <c r="AI116" i="17"/>
  <c r="AK116" i="17"/>
  <c r="V117" i="17"/>
  <c r="W117" i="17"/>
  <c r="X117" i="17" l="1"/>
  <c r="D116" i="17"/>
  <c r="R116" i="17" l="1"/>
  <c r="AI115" i="17"/>
  <c r="AK115" i="17"/>
  <c r="W116" i="17"/>
  <c r="V116" i="17"/>
  <c r="X116" i="17" l="1"/>
  <c r="D115" i="17"/>
  <c r="R115" i="17" l="1"/>
  <c r="AI114" i="17"/>
  <c r="AK114" i="17"/>
  <c r="V115" i="17"/>
  <c r="W115" i="17"/>
  <c r="X115" i="17" l="1"/>
  <c r="D114" i="17"/>
  <c r="R114" i="17" l="1"/>
  <c r="AI113" i="17"/>
  <c r="AK113" i="17"/>
  <c r="V114" i="17"/>
  <c r="W114" i="17"/>
  <c r="X114" i="17" l="1"/>
  <c r="D113" i="17"/>
  <c r="R113" i="17" l="1"/>
  <c r="AI112" i="17"/>
  <c r="AK112" i="17"/>
  <c r="V113" i="17"/>
  <c r="W113" i="17"/>
  <c r="X113" i="17" l="1"/>
  <c r="D112" i="17"/>
  <c r="R112" i="17" s="1"/>
  <c r="W112" i="17"/>
  <c r="V112" i="17"/>
  <c r="X112" i="17" l="1"/>
  <c r="AI111" i="17"/>
  <c r="D111" i="17"/>
  <c r="AK111" i="17"/>
  <c r="R111" i="17" l="1"/>
  <c r="AI110" i="17"/>
  <c r="AK110" i="17"/>
  <c r="W111" i="17"/>
  <c r="V111" i="17"/>
  <c r="X111" i="17" l="1"/>
  <c r="D110" i="17"/>
  <c r="R110" i="17" l="1"/>
  <c r="AI109" i="17"/>
  <c r="AK109" i="17"/>
  <c r="W110" i="17"/>
  <c r="V110" i="17"/>
  <c r="X110" i="17" l="1"/>
  <c r="D109" i="17"/>
  <c r="R109" i="17" l="1"/>
  <c r="AI108" i="17"/>
  <c r="AK108" i="17"/>
  <c r="V109" i="17"/>
  <c r="W109" i="17"/>
  <c r="X109" i="17" l="1"/>
  <c r="D108" i="17"/>
  <c r="R108" i="17" l="1"/>
  <c r="AI107" i="17"/>
  <c r="AK107" i="17"/>
  <c r="W108" i="17"/>
  <c r="V108" i="17"/>
  <c r="X108" i="17" l="1"/>
  <c r="D107" i="17"/>
  <c r="R107" i="17" l="1"/>
  <c r="AI106" i="17"/>
  <c r="AK106" i="17"/>
  <c r="V107" i="17"/>
  <c r="W107" i="17"/>
  <c r="X107" i="17" l="1"/>
  <c r="D106" i="17"/>
  <c r="R106" i="17" l="1"/>
  <c r="AI105" i="17"/>
  <c r="AK105" i="17"/>
  <c r="V106" i="17"/>
  <c r="W106" i="17"/>
  <c r="X106" i="17" l="1"/>
  <c r="D105" i="17"/>
  <c r="R105" i="17" l="1"/>
  <c r="AI104" i="17"/>
  <c r="AK104" i="17"/>
  <c r="W105" i="17"/>
  <c r="V105" i="17"/>
  <c r="X105" i="17" l="1"/>
  <c r="D104" i="17"/>
  <c r="R104" i="17" l="1"/>
  <c r="AI103" i="17"/>
  <c r="AK103" i="17"/>
  <c r="W104" i="17"/>
  <c r="V104" i="17"/>
  <c r="X104" i="17" l="1"/>
  <c r="D103" i="17"/>
  <c r="R103" i="17" s="1"/>
  <c r="W103" i="17"/>
  <c r="V103" i="17"/>
  <c r="X103" i="17" l="1"/>
  <c r="AI102" i="17"/>
  <c r="D102" i="17"/>
  <c r="R102" i="17" s="1"/>
  <c r="AK102" i="17"/>
  <c r="V102" i="17"/>
  <c r="W102" i="17"/>
  <c r="X102" i="17" l="1"/>
  <c r="AI101" i="17"/>
  <c r="D101" i="17"/>
  <c r="AK101" i="17"/>
  <c r="R101" i="17" l="1"/>
  <c r="AI100" i="17"/>
  <c r="AK100" i="17"/>
  <c r="W101" i="17"/>
  <c r="V101" i="17"/>
  <c r="X101" i="17" l="1"/>
  <c r="D100" i="17"/>
  <c r="R100" i="17" l="1"/>
  <c r="AI99" i="17"/>
  <c r="AK99" i="17"/>
  <c r="V100" i="17"/>
  <c r="W100" i="17"/>
  <c r="X100" i="17" l="1"/>
  <c r="D99" i="17"/>
  <c r="R99" i="17" l="1"/>
  <c r="AI98" i="17"/>
  <c r="AK98" i="17"/>
  <c r="W99" i="17"/>
  <c r="V99" i="17"/>
  <c r="X99" i="17" l="1"/>
  <c r="D98" i="17"/>
  <c r="R98" i="17" l="1"/>
  <c r="AI97" i="17"/>
  <c r="AK97" i="17"/>
  <c r="V98" i="17"/>
  <c r="W98" i="17"/>
  <c r="X98" i="17" l="1"/>
  <c r="D97" i="17"/>
  <c r="R97" i="17" s="1"/>
  <c r="W97" i="17"/>
  <c r="V97" i="17"/>
  <c r="X97" i="17" l="1"/>
  <c r="AI96" i="17"/>
  <c r="D96" i="17"/>
  <c r="AK96" i="17"/>
  <c r="R96" i="17" l="1"/>
  <c r="AI95" i="17"/>
  <c r="AK95" i="17"/>
  <c r="V96" i="17"/>
  <c r="W96" i="17"/>
  <c r="X96" i="17" l="1"/>
  <c r="D95" i="17"/>
  <c r="R95" i="17" l="1"/>
  <c r="AI94" i="17"/>
  <c r="AK94" i="17"/>
  <c r="W95" i="17"/>
  <c r="V95" i="17"/>
  <c r="X95" i="17" l="1"/>
  <c r="D94" i="17"/>
  <c r="R94" i="17" l="1"/>
  <c r="AI93" i="17"/>
  <c r="AK93" i="17"/>
  <c r="W94" i="17"/>
  <c r="V94" i="17"/>
  <c r="X94" i="17" l="1"/>
  <c r="D93" i="17"/>
  <c r="R93" i="17" l="1"/>
  <c r="AI92" i="17"/>
  <c r="AK92" i="17"/>
  <c r="W93" i="17"/>
  <c r="V93" i="17"/>
  <c r="X93" i="17" l="1"/>
  <c r="D92" i="17"/>
  <c r="R92" i="17" l="1"/>
  <c r="AI91" i="17"/>
  <c r="AK91" i="17"/>
  <c r="V92" i="17"/>
  <c r="W92" i="17"/>
  <c r="X92" i="17" l="1"/>
  <c r="D91" i="17"/>
  <c r="R91" i="17" l="1"/>
  <c r="AI90" i="17"/>
  <c r="AK90" i="17"/>
  <c r="W91" i="17"/>
  <c r="V91" i="17"/>
  <c r="X91" i="17" l="1"/>
  <c r="D90" i="17"/>
  <c r="R90" i="17" l="1"/>
  <c r="AI89" i="17"/>
  <c r="AK89" i="17"/>
  <c r="V90" i="17"/>
  <c r="W90" i="17"/>
  <c r="X90" i="17" l="1"/>
  <c r="D89" i="17"/>
  <c r="R89" i="17" l="1"/>
  <c r="AI88" i="17"/>
  <c r="AK88" i="17"/>
  <c r="V89" i="17"/>
  <c r="W89" i="17"/>
  <c r="X89" i="17" l="1"/>
  <c r="D88" i="17"/>
  <c r="R88" i="17" s="1"/>
  <c r="W88" i="17"/>
  <c r="V88" i="17"/>
  <c r="X88" i="17" l="1"/>
  <c r="AI87" i="17"/>
  <c r="D87" i="17"/>
  <c r="AK87" i="17"/>
  <c r="R87" i="17" l="1"/>
  <c r="AI86" i="17"/>
  <c r="AK86" i="17"/>
  <c r="W87" i="17"/>
  <c r="V87" i="17"/>
  <c r="X87" i="17" l="1"/>
  <c r="D86" i="17"/>
  <c r="R86" i="17" s="1"/>
  <c r="W86" i="17"/>
  <c r="V86" i="17"/>
  <c r="X86" i="17" l="1"/>
  <c r="AI85" i="17"/>
  <c r="D85" i="17"/>
  <c r="AK85" i="17"/>
  <c r="R85" i="17" l="1"/>
  <c r="AI84" i="17"/>
  <c r="AK84" i="17"/>
  <c r="W85" i="17"/>
  <c r="V85" i="17"/>
  <c r="X85" i="17" l="1"/>
  <c r="D84" i="17"/>
  <c r="R84" i="17" l="1"/>
  <c r="AI83" i="17"/>
  <c r="AK83" i="17"/>
  <c r="V84" i="17"/>
  <c r="W84" i="17"/>
  <c r="X84" i="17" l="1"/>
  <c r="D83" i="17"/>
  <c r="R83" i="17" l="1"/>
  <c r="AI82" i="17"/>
  <c r="AK82" i="17"/>
  <c r="W83" i="17"/>
  <c r="V83" i="17"/>
  <c r="X83" i="17" l="1"/>
  <c r="D82" i="17"/>
  <c r="R82" i="17" s="1"/>
  <c r="W82" i="17"/>
  <c r="V82" i="17"/>
  <c r="X82" i="17" l="1"/>
  <c r="AI81" i="17"/>
  <c r="D81" i="17"/>
  <c r="AK81" i="17"/>
  <c r="R81" i="17" l="1"/>
  <c r="AI80" i="17"/>
  <c r="AK80" i="17"/>
  <c r="V81" i="17"/>
  <c r="W81" i="17"/>
  <c r="X81" i="17" l="1"/>
  <c r="D80" i="17"/>
  <c r="R80" i="17" l="1"/>
  <c r="AI79" i="17"/>
  <c r="AK79" i="17"/>
  <c r="V80" i="17"/>
  <c r="W80" i="17"/>
  <c r="X80" i="17" l="1"/>
  <c r="D79" i="17"/>
  <c r="R79" i="17" l="1"/>
  <c r="AI78" i="17"/>
  <c r="AK78" i="17"/>
  <c r="W79" i="17"/>
  <c r="V79" i="17"/>
  <c r="X79" i="17" l="1"/>
  <c r="D78" i="17"/>
  <c r="R78" i="17" l="1"/>
  <c r="AI77" i="17"/>
  <c r="AK77" i="17"/>
  <c r="V78" i="17"/>
  <c r="W78" i="17"/>
  <c r="X78" i="17" l="1"/>
  <c r="D77" i="17"/>
  <c r="R77" i="17" l="1"/>
  <c r="AI76" i="17"/>
  <c r="AK76" i="17"/>
  <c r="W77" i="17"/>
  <c r="V77" i="17"/>
  <c r="X77" i="17" l="1"/>
  <c r="D76" i="17"/>
  <c r="R76" i="17" l="1"/>
  <c r="AI75" i="17"/>
  <c r="AK75" i="17"/>
  <c r="V76" i="17"/>
  <c r="W76" i="17"/>
  <c r="X76" i="17" l="1"/>
  <c r="D75" i="17"/>
  <c r="R75" i="17" l="1"/>
  <c r="AI74" i="17"/>
  <c r="AK74" i="17"/>
  <c r="V75" i="17"/>
  <c r="W75" i="17"/>
  <c r="X75" i="17" l="1"/>
  <c r="D74" i="17"/>
  <c r="R74" i="17" l="1"/>
  <c r="AI73" i="17"/>
  <c r="AK73" i="17"/>
  <c r="V74" i="17"/>
  <c r="W74" i="17"/>
  <c r="X74" i="17" l="1"/>
  <c r="D73" i="17"/>
  <c r="R73" i="17" l="1"/>
  <c r="AI72" i="17"/>
  <c r="AK72" i="17"/>
  <c r="V73" i="17"/>
  <c r="W73" i="17"/>
  <c r="X73" i="17" l="1"/>
  <c r="D72" i="17"/>
  <c r="R72" i="17" l="1"/>
  <c r="AI71" i="17"/>
  <c r="AK71" i="17"/>
  <c r="V72" i="17"/>
  <c r="W72" i="17"/>
  <c r="X72" i="17" l="1"/>
  <c r="D71" i="17"/>
  <c r="R71" i="17" s="1"/>
  <c r="V71" i="17"/>
  <c r="W71" i="17"/>
  <c r="X71" i="17" l="1"/>
  <c r="AI70" i="17"/>
  <c r="D70" i="17"/>
  <c r="AK70" i="17"/>
  <c r="R70" i="17" l="1"/>
  <c r="AI69" i="17"/>
  <c r="AK69" i="17"/>
  <c r="V70" i="17"/>
  <c r="W70" i="17"/>
  <c r="X70" i="17" l="1"/>
  <c r="D69" i="17"/>
  <c r="R69" i="17" l="1"/>
  <c r="AI68" i="17"/>
  <c r="AK68" i="17"/>
  <c r="V69" i="17"/>
  <c r="W69" i="17"/>
  <c r="X69" i="17" l="1"/>
  <c r="D68" i="17"/>
  <c r="R68" i="17" s="1"/>
  <c r="W68" i="17"/>
  <c r="V68" i="17"/>
  <c r="X68" i="17" l="1"/>
  <c r="AI67" i="17"/>
  <c r="D67" i="17"/>
  <c r="R67" i="17" s="1"/>
  <c r="AK67" i="17"/>
  <c r="V67" i="17"/>
  <c r="W67" i="17"/>
  <c r="X67" i="17" l="1"/>
  <c r="AI66" i="17"/>
  <c r="D66" i="17"/>
  <c r="AK66" i="17"/>
  <c r="R66" i="17" l="1"/>
  <c r="AI65" i="17"/>
  <c r="AK65" i="17"/>
  <c r="V66" i="17"/>
  <c r="W66" i="17"/>
  <c r="X66" i="17" l="1"/>
  <c r="D65" i="17"/>
  <c r="R65" i="17" l="1"/>
  <c r="AI64" i="17"/>
  <c r="AK64" i="17"/>
  <c r="V65" i="17"/>
  <c r="W65" i="17"/>
  <c r="X65" i="17" l="1"/>
  <c r="D64" i="17"/>
  <c r="R64" i="17" l="1"/>
  <c r="AI63" i="17"/>
  <c r="AK63" i="17"/>
  <c r="V64" i="17"/>
  <c r="W64" i="17"/>
  <c r="X64" i="17" l="1"/>
  <c r="D63" i="17"/>
  <c r="R63" i="17" l="1"/>
  <c r="AI62" i="17"/>
  <c r="AK62" i="17"/>
  <c r="V63" i="17"/>
  <c r="W63" i="17"/>
  <c r="X63" i="17" l="1"/>
  <c r="D62" i="17"/>
  <c r="R62" i="17" s="1"/>
  <c r="W62" i="17"/>
  <c r="V62" i="17"/>
  <c r="X62" i="17" l="1"/>
  <c r="AI61" i="17"/>
  <c r="D61" i="17"/>
  <c r="AK61" i="17"/>
  <c r="R61" i="17" l="1"/>
  <c r="AI60" i="17"/>
  <c r="AK60" i="17"/>
  <c r="V61" i="17"/>
  <c r="W61" i="17"/>
  <c r="X61" i="17" l="1"/>
  <c r="D60" i="17"/>
  <c r="R60" i="17" s="1"/>
  <c r="V60" i="17"/>
  <c r="W60" i="17"/>
  <c r="X60" i="17" l="1"/>
  <c r="AI59" i="17"/>
  <c r="D59" i="17"/>
  <c r="R59" i="17" s="1"/>
  <c r="AK59" i="17"/>
  <c r="V59" i="17"/>
  <c r="W59" i="17"/>
  <c r="X59" i="17" l="1"/>
  <c r="AI58" i="17"/>
  <c r="D58" i="17"/>
  <c r="AK58" i="17"/>
  <c r="R58" i="17" l="1"/>
  <c r="AI57" i="17"/>
  <c r="AK57" i="17"/>
  <c r="V58" i="17"/>
  <c r="W58" i="17"/>
  <c r="X58" i="17" l="1"/>
  <c r="D57" i="17"/>
  <c r="R57" i="17" s="1"/>
  <c r="W57" i="17"/>
  <c r="V57" i="17"/>
  <c r="X57" i="17" l="1"/>
  <c r="AI56" i="17"/>
  <c r="D56" i="17"/>
  <c r="AK56" i="17"/>
  <c r="R56" i="17" l="1"/>
  <c r="AI55" i="17"/>
  <c r="AK55" i="17"/>
  <c r="W56" i="17"/>
  <c r="V56" i="17"/>
  <c r="X56" i="17" l="1"/>
  <c r="D55" i="17"/>
  <c r="R55" i="17" s="1"/>
  <c r="V55" i="17"/>
  <c r="W55" i="17"/>
  <c r="X55" i="17" l="1"/>
  <c r="AI54" i="17"/>
  <c r="D54" i="17"/>
  <c r="AK54" i="17"/>
  <c r="R54" i="17" l="1"/>
  <c r="AI53" i="17"/>
  <c r="AK53" i="17"/>
  <c r="V54" i="17"/>
  <c r="W54" i="17"/>
  <c r="X54" i="17" l="1"/>
  <c r="D53" i="17"/>
  <c r="R53" i="17" s="1"/>
  <c r="W53" i="17"/>
  <c r="V53" i="17"/>
  <c r="X53" i="17" l="1"/>
  <c r="AI52" i="17"/>
  <c r="D52" i="17"/>
  <c r="AK52" i="17"/>
  <c r="R52" i="17" l="1"/>
  <c r="AI51" i="17"/>
  <c r="AK51" i="17"/>
  <c r="V52" i="17"/>
  <c r="W52" i="17"/>
  <c r="X52" i="17" l="1"/>
  <c r="D51" i="17"/>
  <c r="R51" i="17" s="1"/>
  <c r="W51" i="17"/>
  <c r="V51" i="17"/>
  <c r="X51" i="17" l="1"/>
  <c r="AI50" i="17"/>
  <c r="D50" i="17"/>
  <c r="R50" i="17" s="1"/>
  <c r="AK50" i="17"/>
  <c r="W50" i="17"/>
  <c r="V50" i="17"/>
  <c r="X50" i="17" l="1"/>
  <c r="AI49" i="17"/>
  <c r="D49" i="17"/>
  <c r="AK49" i="17"/>
  <c r="R49" i="17" l="1"/>
  <c r="AI48" i="17"/>
  <c r="AK48" i="17"/>
  <c r="V49" i="17"/>
  <c r="W49" i="17"/>
  <c r="X49" i="17" l="1"/>
  <c r="D48" i="17"/>
  <c r="R48" i="17" s="1"/>
  <c r="V48" i="17"/>
  <c r="W48" i="17"/>
  <c r="X48" i="17" l="1"/>
  <c r="AI47" i="17"/>
  <c r="D47" i="17"/>
  <c r="AK47" i="17"/>
  <c r="R47" i="17" l="1"/>
  <c r="AI46" i="17"/>
  <c r="AK46" i="17"/>
  <c r="V47" i="17"/>
  <c r="W47" i="17"/>
  <c r="X47" i="17" l="1"/>
  <c r="D46" i="17"/>
  <c r="R46" i="17" s="1"/>
  <c r="V46" i="17"/>
  <c r="W46" i="17"/>
  <c r="X46" i="17" l="1"/>
  <c r="AI45" i="17"/>
  <c r="D45" i="17"/>
  <c r="AK45" i="17"/>
  <c r="R45" i="17" l="1"/>
  <c r="AI44" i="17"/>
  <c r="AK44" i="17"/>
  <c r="V45" i="17"/>
  <c r="W45" i="17"/>
  <c r="X45" i="17" l="1"/>
  <c r="D44" i="17"/>
  <c r="R44" i="17" s="1"/>
  <c r="W44" i="17"/>
  <c r="V44" i="17"/>
  <c r="X44" i="17" l="1"/>
  <c r="AI43" i="17"/>
  <c r="D43" i="17"/>
  <c r="AK43" i="17"/>
  <c r="R43" i="17" l="1"/>
  <c r="AI42" i="17"/>
  <c r="AK42" i="17"/>
  <c r="W43" i="17"/>
  <c r="V43" i="17"/>
  <c r="X43" i="17" l="1"/>
  <c r="D42" i="17"/>
  <c r="R42" i="17" s="1"/>
  <c r="W42" i="17"/>
  <c r="V42" i="17"/>
  <c r="X42" i="17" l="1"/>
  <c r="AI41" i="17"/>
  <c r="D41" i="17"/>
  <c r="R41" i="17" s="1"/>
  <c r="AK41" i="17"/>
  <c r="V41" i="17"/>
  <c r="W41" i="17"/>
  <c r="X41" i="17" l="1"/>
  <c r="AI40" i="17"/>
  <c r="D40" i="17"/>
  <c r="AK40" i="17"/>
  <c r="R40" i="17" l="1"/>
  <c r="AI39" i="17"/>
  <c r="AK39" i="17"/>
  <c r="V40" i="17"/>
  <c r="W40" i="17"/>
  <c r="X40" i="17" l="1"/>
  <c r="D39" i="17"/>
  <c r="R39" i="17" s="1"/>
  <c r="W39" i="17"/>
  <c r="V39" i="17"/>
  <c r="X39" i="17" l="1"/>
  <c r="AI38" i="17"/>
  <c r="D38" i="17"/>
  <c r="AK38" i="17"/>
  <c r="R38" i="17" l="1"/>
  <c r="AI37" i="17"/>
  <c r="AK37" i="17"/>
  <c r="W38" i="17"/>
  <c r="V38" i="17"/>
  <c r="X38" i="17" l="1"/>
  <c r="D37" i="17"/>
  <c r="R37" i="17" l="1"/>
  <c r="AI36" i="17"/>
  <c r="AK36" i="17"/>
  <c r="W37" i="17"/>
  <c r="V37" i="17"/>
  <c r="X37" i="17" l="1"/>
  <c r="D36" i="17"/>
  <c r="R36" i="17" l="1"/>
  <c r="AI35" i="17"/>
  <c r="AK35" i="17"/>
  <c r="W36" i="17"/>
  <c r="V36" i="17"/>
  <c r="X36" i="17" l="1"/>
  <c r="D35" i="17"/>
  <c r="R35" i="17" l="1"/>
  <c r="AI34" i="17"/>
  <c r="AK34" i="17"/>
  <c r="W35" i="17"/>
  <c r="V35" i="17"/>
  <c r="X35" i="17" l="1"/>
  <c r="D34" i="17"/>
  <c r="R34" i="17" l="1"/>
  <c r="AI33" i="17"/>
  <c r="AK33" i="17"/>
  <c r="W34" i="17"/>
  <c r="V34" i="17"/>
  <c r="X34" i="17" l="1"/>
  <c r="D33" i="17"/>
  <c r="R33" i="17" l="1"/>
  <c r="AI32" i="17"/>
  <c r="AK32" i="17"/>
  <c r="W33" i="17"/>
  <c r="V33" i="17"/>
  <c r="X33" i="17" l="1"/>
  <c r="D32" i="17"/>
  <c r="R32" i="17" l="1"/>
  <c r="AI31" i="17"/>
  <c r="AK31" i="17"/>
  <c r="W32" i="17"/>
  <c r="V32" i="17"/>
  <c r="X32" i="17" l="1"/>
  <c r="D31" i="17"/>
  <c r="R31" i="17" s="1"/>
  <c r="V31" i="17"/>
  <c r="W31" i="17"/>
  <c r="X31" i="17" l="1"/>
  <c r="AI30" i="17"/>
  <c r="D30" i="17"/>
  <c r="R30" i="17" s="1"/>
  <c r="AK30" i="17"/>
  <c r="V30" i="17"/>
  <c r="W30" i="17"/>
  <c r="X30" i="17" l="1"/>
  <c r="AI29" i="17"/>
  <c r="D29" i="17"/>
  <c r="R29" i="17" s="1"/>
  <c r="AK29" i="17"/>
  <c r="V29" i="17"/>
  <c r="W29" i="17"/>
  <c r="X29" i="17" l="1"/>
  <c r="AI28" i="17"/>
  <c r="D28" i="17"/>
  <c r="R28" i="17" s="1"/>
  <c r="AK28" i="17"/>
  <c r="V28" i="17"/>
  <c r="W28" i="17"/>
  <c r="X28" i="17" l="1"/>
  <c r="AI27" i="17"/>
  <c r="D27" i="17"/>
  <c r="AK27" i="17"/>
  <c r="R27" i="17" l="1"/>
  <c r="AI26" i="17"/>
  <c r="AK26" i="17"/>
  <c r="V27" i="17"/>
  <c r="W27" i="17"/>
  <c r="X27" i="17" l="1"/>
  <c r="D26" i="17"/>
  <c r="R26" i="17" l="1"/>
  <c r="AI25" i="17"/>
  <c r="AK25" i="17"/>
  <c r="V26" i="17"/>
  <c r="W26" i="17"/>
  <c r="X26" i="17" l="1"/>
  <c r="D25" i="17"/>
  <c r="R25" i="17" l="1"/>
  <c r="AI24" i="17"/>
  <c r="AK24" i="17"/>
  <c r="V25" i="17"/>
  <c r="W25" i="17"/>
  <c r="X25" i="17" l="1"/>
  <c r="D24" i="17"/>
  <c r="R24" i="17" s="1"/>
  <c r="W24" i="17"/>
  <c r="V24" i="17"/>
  <c r="X24" i="17" l="1"/>
  <c r="AI23" i="17"/>
  <c r="D23" i="17"/>
  <c r="AK23" i="17"/>
  <c r="R23" i="17" l="1"/>
  <c r="AI22" i="17"/>
  <c r="AK22" i="17"/>
  <c r="W23" i="17"/>
  <c r="V23" i="17"/>
  <c r="X23" i="17" l="1"/>
  <c r="D22" i="17"/>
  <c r="E21" i="17"/>
  <c r="N21" i="17" s="1"/>
  <c r="D21" i="17"/>
  <c r="R22" i="17" l="1"/>
  <c r="AL15" i="17"/>
  <c r="AL16" i="17" s="1"/>
  <c r="AJ13" i="17"/>
  <c r="AK13" i="17" s="1"/>
  <c r="F13" i="17"/>
  <c r="F11" i="17"/>
  <c r="F12" i="17" s="1"/>
  <c r="AI10" i="17"/>
  <c r="I8" i="17"/>
  <c r="AJ7" i="17"/>
  <c r="N7" i="17"/>
  <c r="AJ6" i="17"/>
  <c r="N6" i="17"/>
  <c r="W22" i="17"/>
  <c r="V22" i="17"/>
  <c r="X22" i="17" l="1"/>
  <c r="AK19" i="17"/>
  <c r="AK16" i="17"/>
  <c r="AJ15" i="17"/>
  <c r="H381" i="17"/>
  <c r="F381" i="17"/>
  <c r="E381" i="17"/>
  <c r="P381" i="17"/>
  <c r="N381" i="17"/>
  <c r="O381" i="17"/>
  <c r="G381" i="17"/>
  <c r="E380" i="17"/>
  <c r="O380" i="17"/>
  <c r="P380" i="17"/>
  <c r="F380" i="17"/>
  <c r="N380" i="17"/>
  <c r="G380" i="17"/>
  <c r="H380" i="17"/>
  <c r="H379" i="17"/>
  <c r="P379" i="17"/>
  <c r="G379" i="17"/>
  <c r="F379" i="17"/>
  <c r="E379" i="17"/>
  <c r="O379" i="17"/>
  <c r="N379" i="17"/>
  <c r="P378" i="17"/>
  <c r="O378" i="17"/>
  <c r="N378" i="17"/>
  <c r="H378" i="17"/>
  <c r="G378" i="17"/>
  <c r="F378" i="17"/>
  <c r="E378" i="17"/>
  <c r="H377" i="17"/>
  <c r="G377" i="17"/>
  <c r="F377" i="17"/>
  <c r="E377" i="17"/>
  <c r="O377" i="17"/>
  <c r="N377" i="17"/>
  <c r="P377" i="17"/>
  <c r="N376" i="17"/>
  <c r="H376" i="17"/>
  <c r="F376" i="17"/>
  <c r="G376" i="17"/>
  <c r="P376" i="17"/>
  <c r="E376" i="17"/>
  <c r="O376" i="17"/>
  <c r="P375" i="17"/>
  <c r="N375" i="17"/>
  <c r="O375" i="17"/>
  <c r="H375" i="17"/>
  <c r="E375" i="17"/>
  <c r="F375" i="17"/>
  <c r="G375" i="17"/>
  <c r="F374" i="17"/>
  <c r="H374" i="17"/>
  <c r="P374" i="17"/>
  <c r="G374" i="17"/>
  <c r="E374" i="17"/>
  <c r="O374" i="17"/>
  <c r="N374" i="17"/>
  <c r="F373" i="17"/>
  <c r="E373" i="17"/>
  <c r="H373" i="17"/>
  <c r="G373" i="17"/>
  <c r="N373" i="17"/>
  <c r="P373" i="17"/>
  <c r="O373" i="17"/>
  <c r="G372" i="17"/>
  <c r="E372" i="17"/>
  <c r="F372" i="17"/>
  <c r="P372" i="17"/>
  <c r="O372" i="17"/>
  <c r="N372" i="17"/>
  <c r="H372" i="17"/>
  <c r="H371" i="17"/>
  <c r="O371" i="17"/>
  <c r="G371" i="17"/>
  <c r="F371" i="17"/>
  <c r="E371" i="17"/>
  <c r="P371" i="17"/>
  <c r="N371" i="17"/>
  <c r="F370" i="17"/>
  <c r="O370" i="17"/>
  <c r="H370" i="17"/>
  <c r="G370" i="17"/>
  <c r="P370" i="17"/>
  <c r="E370" i="17"/>
  <c r="N370" i="17"/>
  <c r="H369" i="17"/>
  <c r="G369" i="17"/>
  <c r="F369" i="17"/>
  <c r="P369" i="17"/>
  <c r="O369" i="17"/>
  <c r="E369" i="17"/>
  <c r="N369" i="17"/>
  <c r="G368" i="17"/>
  <c r="F368" i="17"/>
  <c r="E368" i="17"/>
  <c r="P368" i="17"/>
  <c r="H368" i="17"/>
  <c r="N368" i="17"/>
  <c r="O368" i="17"/>
  <c r="E367" i="17"/>
  <c r="O367" i="17"/>
  <c r="H367" i="17"/>
  <c r="F367" i="17"/>
  <c r="P367" i="17"/>
  <c r="G367" i="17"/>
  <c r="N367" i="17"/>
  <c r="G366" i="17"/>
  <c r="F366" i="17"/>
  <c r="E366" i="17"/>
  <c r="P366" i="17"/>
  <c r="O366" i="17"/>
  <c r="N366" i="17"/>
  <c r="H366" i="17"/>
  <c r="G365" i="17"/>
  <c r="F365" i="17"/>
  <c r="E365" i="17"/>
  <c r="P365" i="17"/>
  <c r="O365" i="17"/>
  <c r="N365" i="17"/>
  <c r="H365" i="17"/>
  <c r="E364" i="17"/>
  <c r="P364" i="17"/>
  <c r="N364" i="17"/>
  <c r="F364" i="17"/>
  <c r="O364" i="17"/>
  <c r="H364" i="17"/>
  <c r="G364" i="17"/>
  <c r="P363" i="17"/>
  <c r="G363" i="17"/>
  <c r="O363" i="17"/>
  <c r="N363" i="17"/>
  <c r="H363" i="17"/>
  <c r="F363" i="17"/>
  <c r="E363" i="17"/>
  <c r="N362" i="17"/>
  <c r="F362" i="17"/>
  <c r="P362" i="17"/>
  <c r="E362" i="17"/>
  <c r="H362" i="17"/>
  <c r="O362" i="17"/>
  <c r="G362" i="17"/>
  <c r="O361" i="17"/>
  <c r="P361" i="17"/>
  <c r="N361" i="17"/>
  <c r="H361" i="17"/>
  <c r="E361" i="17"/>
  <c r="G361" i="17"/>
  <c r="F361" i="17"/>
  <c r="P360" i="17"/>
  <c r="N360" i="17"/>
  <c r="O360" i="17"/>
  <c r="H360" i="17"/>
  <c r="G360" i="17"/>
  <c r="E360" i="17"/>
  <c r="F360" i="17"/>
  <c r="H359" i="17"/>
  <c r="F359" i="17"/>
  <c r="P359" i="17"/>
  <c r="O359" i="17"/>
  <c r="G359" i="17"/>
  <c r="E359" i="17"/>
  <c r="N359" i="17"/>
  <c r="E358" i="17"/>
  <c r="P358" i="17"/>
  <c r="O358" i="17"/>
  <c r="N358" i="17"/>
  <c r="H358" i="17"/>
  <c r="G358" i="17"/>
  <c r="F358" i="17"/>
  <c r="H357" i="17"/>
  <c r="G357" i="17"/>
  <c r="O357" i="17"/>
  <c r="F357" i="17"/>
  <c r="P357" i="17"/>
  <c r="N357" i="17"/>
  <c r="E357" i="17"/>
  <c r="H356" i="17"/>
  <c r="F356" i="17"/>
  <c r="E356" i="17"/>
  <c r="P356" i="17"/>
  <c r="O356" i="17"/>
  <c r="N356" i="17"/>
  <c r="G356" i="17"/>
  <c r="P355" i="17"/>
  <c r="E355" i="17"/>
  <c r="O355" i="17"/>
  <c r="F355" i="17"/>
  <c r="N355" i="17"/>
  <c r="H355" i="17"/>
  <c r="G355" i="17"/>
  <c r="H354" i="17"/>
  <c r="G354" i="17"/>
  <c r="O354" i="17"/>
  <c r="F354" i="17"/>
  <c r="E354" i="17"/>
  <c r="N354" i="17"/>
  <c r="P354" i="17"/>
  <c r="H353" i="17"/>
  <c r="O353" i="17"/>
  <c r="G353" i="17"/>
  <c r="F353" i="17"/>
  <c r="E353" i="17"/>
  <c r="P353" i="17"/>
  <c r="N353" i="17"/>
  <c r="H352" i="17"/>
  <c r="G352" i="17"/>
  <c r="F352" i="17"/>
  <c r="O352" i="17"/>
  <c r="E352" i="17"/>
  <c r="P352" i="17"/>
  <c r="N352" i="17"/>
  <c r="F351" i="17"/>
  <c r="E351" i="17"/>
  <c r="O351" i="17"/>
  <c r="P351" i="17"/>
  <c r="G351" i="17"/>
  <c r="N351" i="17"/>
  <c r="H351" i="17"/>
  <c r="H350" i="17"/>
  <c r="G350" i="17"/>
  <c r="F350" i="17"/>
  <c r="E350" i="17"/>
  <c r="N350" i="17"/>
  <c r="P350" i="17"/>
  <c r="O350" i="17"/>
  <c r="H349" i="17"/>
  <c r="G349" i="17"/>
  <c r="F349" i="17"/>
  <c r="E349" i="17"/>
  <c r="P349" i="17"/>
  <c r="O349" i="17"/>
  <c r="N349" i="17"/>
  <c r="H348" i="17"/>
  <c r="G348" i="17"/>
  <c r="F348" i="17"/>
  <c r="E348" i="17"/>
  <c r="N348" i="17"/>
  <c r="P348" i="17"/>
  <c r="O348" i="17"/>
  <c r="H347" i="17"/>
  <c r="F347" i="17"/>
  <c r="E347" i="17"/>
  <c r="N347" i="17"/>
  <c r="P347" i="17"/>
  <c r="O347" i="17"/>
  <c r="G347" i="17"/>
  <c r="H346" i="17"/>
  <c r="F346" i="17"/>
  <c r="E346" i="17"/>
  <c r="O346" i="17"/>
  <c r="N346" i="17"/>
  <c r="P346" i="17"/>
  <c r="G346" i="17"/>
  <c r="H345" i="17"/>
  <c r="E345" i="17"/>
  <c r="F345" i="17"/>
  <c r="P345" i="17"/>
  <c r="G345" i="17"/>
  <c r="O345" i="17"/>
  <c r="N345" i="17"/>
  <c r="O344" i="17"/>
  <c r="G344" i="17"/>
  <c r="F344" i="17"/>
  <c r="P344" i="17"/>
  <c r="N344" i="17"/>
  <c r="E344" i="17"/>
  <c r="H344" i="17"/>
  <c r="P343" i="17"/>
  <c r="H343" i="17"/>
  <c r="G343" i="17"/>
  <c r="F343" i="17"/>
  <c r="E343" i="17"/>
  <c r="O343" i="17"/>
  <c r="N343" i="17"/>
  <c r="H342" i="17"/>
  <c r="G342" i="17"/>
  <c r="F342" i="17"/>
  <c r="E342" i="17"/>
  <c r="P342" i="17"/>
  <c r="O342" i="17"/>
  <c r="N342" i="17"/>
  <c r="H341" i="17"/>
  <c r="G341" i="17"/>
  <c r="F341" i="17"/>
  <c r="E341" i="17"/>
  <c r="O341" i="17"/>
  <c r="N341" i="17"/>
  <c r="P341" i="17"/>
  <c r="H340" i="17"/>
  <c r="G340" i="17"/>
  <c r="F340" i="17"/>
  <c r="E340" i="17"/>
  <c r="P340" i="17"/>
  <c r="N340" i="17"/>
  <c r="O340" i="17"/>
  <c r="P339" i="17"/>
  <c r="O339" i="17"/>
  <c r="N339" i="17"/>
  <c r="H339" i="17"/>
  <c r="G339" i="17"/>
  <c r="E339" i="17"/>
  <c r="F339" i="17"/>
  <c r="F338" i="17"/>
  <c r="N338" i="17"/>
  <c r="H338" i="17"/>
  <c r="G338" i="17"/>
  <c r="E338" i="17"/>
  <c r="P338" i="17"/>
  <c r="O338" i="17"/>
  <c r="H337" i="17"/>
  <c r="G337" i="17"/>
  <c r="F337" i="17"/>
  <c r="N337" i="17"/>
  <c r="P337" i="17"/>
  <c r="O337" i="17"/>
  <c r="E337" i="17"/>
  <c r="O336" i="17"/>
  <c r="N336" i="17"/>
  <c r="H336" i="17"/>
  <c r="P336" i="17"/>
  <c r="G336" i="17"/>
  <c r="F336" i="17"/>
  <c r="E336" i="17"/>
  <c r="P335" i="17"/>
  <c r="N335" i="17"/>
  <c r="H335" i="17"/>
  <c r="G335" i="17"/>
  <c r="F335" i="17"/>
  <c r="E335" i="17"/>
  <c r="O335" i="17"/>
  <c r="H334" i="17"/>
  <c r="G334" i="17"/>
  <c r="F334" i="17"/>
  <c r="E334" i="17"/>
  <c r="P334" i="17"/>
  <c r="N334" i="17"/>
  <c r="O334" i="17"/>
  <c r="H333" i="17"/>
  <c r="G333" i="17"/>
  <c r="P333" i="17"/>
  <c r="O333" i="17"/>
  <c r="N333" i="17"/>
  <c r="F333" i="17"/>
  <c r="E333" i="17"/>
  <c r="N332" i="17"/>
  <c r="H332" i="17"/>
  <c r="G332" i="17"/>
  <c r="E332" i="17"/>
  <c r="P332" i="17"/>
  <c r="O332" i="17"/>
  <c r="F332" i="17"/>
  <c r="H331" i="17"/>
  <c r="N331" i="17"/>
  <c r="G331" i="17"/>
  <c r="P331" i="17"/>
  <c r="O331" i="17"/>
  <c r="F331" i="17"/>
  <c r="E331" i="17"/>
  <c r="P330" i="17"/>
  <c r="H330" i="17"/>
  <c r="G330" i="17"/>
  <c r="F330" i="17"/>
  <c r="O330" i="17"/>
  <c r="N330" i="17"/>
  <c r="E330" i="17"/>
  <c r="O329" i="17"/>
  <c r="H329" i="17"/>
  <c r="F329" i="17"/>
  <c r="N329" i="17"/>
  <c r="E329" i="17"/>
  <c r="P329" i="17"/>
  <c r="G329" i="17"/>
  <c r="G328" i="17"/>
  <c r="F328" i="17"/>
  <c r="E328" i="17"/>
  <c r="P328" i="17"/>
  <c r="O328" i="17"/>
  <c r="N328" i="17"/>
  <c r="H328" i="17"/>
  <c r="G327" i="17"/>
  <c r="F327" i="17"/>
  <c r="P327" i="17"/>
  <c r="O327" i="17"/>
  <c r="N327" i="17"/>
  <c r="E327" i="17"/>
  <c r="H327" i="17"/>
  <c r="H326" i="17"/>
  <c r="G326" i="17"/>
  <c r="E326" i="17"/>
  <c r="O326" i="17"/>
  <c r="P326" i="17"/>
  <c r="F326" i="17"/>
  <c r="N326" i="17"/>
  <c r="H325" i="17"/>
  <c r="G325" i="17"/>
  <c r="F325" i="17"/>
  <c r="O325" i="17"/>
  <c r="E325" i="17"/>
  <c r="P325" i="17"/>
  <c r="N325" i="17"/>
  <c r="H324" i="17"/>
  <c r="F324" i="17"/>
  <c r="E324" i="17"/>
  <c r="N324" i="17"/>
  <c r="O324" i="17"/>
  <c r="P324" i="17"/>
  <c r="G324" i="17"/>
  <c r="H323" i="17"/>
  <c r="P323" i="17"/>
  <c r="G323" i="17"/>
  <c r="O323" i="17"/>
  <c r="F323" i="17"/>
  <c r="E323" i="17"/>
  <c r="N323" i="17"/>
  <c r="H322" i="17"/>
  <c r="E322" i="17"/>
  <c r="P322" i="17"/>
  <c r="O322" i="17"/>
  <c r="G322" i="17"/>
  <c r="F322" i="17"/>
  <c r="N322" i="17"/>
  <c r="H321" i="17"/>
  <c r="G321" i="17"/>
  <c r="F321" i="17"/>
  <c r="E321" i="17"/>
  <c r="P321" i="17"/>
  <c r="O321" i="17"/>
  <c r="N321" i="17"/>
  <c r="P320" i="17"/>
  <c r="H320" i="17"/>
  <c r="G320" i="17"/>
  <c r="O320" i="17"/>
  <c r="N320" i="17"/>
  <c r="F320" i="17"/>
  <c r="E320" i="17"/>
  <c r="G319" i="17"/>
  <c r="F319" i="17"/>
  <c r="E319" i="17"/>
  <c r="P319" i="17"/>
  <c r="H319" i="17"/>
  <c r="N319" i="17"/>
  <c r="O319" i="17"/>
  <c r="F318" i="17"/>
  <c r="E318" i="17"/>
  <c r="G318" i="17"/>
  <c r="P318" i="17"/>
  <c r="N318" i="17"/>
  <c r="H318" i="17"/>
  <c r="O318" i="17"/>
  <c r="H317" i="17"/>
  <c r="F317" i="17"/>
  <c r="G317" i="17"/>
  <c r="E317" i="17"/>
  <c r="O317" i="17"/>
  <c r="N317" i="17"/>
  <c r="P317" i="17"/>
  <c r="N316" i="17"/>
  <c r="H316" i="17"/>
  <c r="P316" i="17"/>
  <c r="G316" i="17"/>
  <c r="E316" i="17"/>
  <c r="O316" i="17"/>
  <c r="F316" i="17"/>
  <c r="G315" i="17"/>
  <c r="F315" i="17"/>
  <c r="E315" i="17"/>
  <c r="O315" i="17"/>
  <c r="P315" i="17"/>
  <c r="N315" i="17"/>
  <c r="H315" i="17"/>
  <c r="H314" i="17"/>
  <c r="G314" i="17"/>
  <c r="F314" i="17"/>
  <c r="P314" i="17"/>
  <c r="N314" i="17"/>
  <c r="E314" i="17"/>
  <c r="O314" i="17"/>
  <c r="N313" i="17"/>
  <c r="F313" i="17"/>
  <c r="H313" i="17"/>
  <c r="G313" i="17"/>
  <c r="E313" i="17"/>
  <c r="P313" i="17"/>
  <c r="O313" i="17"/>
  <c r="H312" i="17"/>
  <c r="G312" i="17"/>
  <c r="O312" i="17"/>
  <c r="N312" i="17"/>
  <c r="F312" i="17"/>
  <c r="E312" i="17"/>
  <c r="P312" i="17"/>
  <c r="G311" i="17"/>
  <c r="P311" i="17"/>
  <c r="O311" i="17"/>
  <c r="N311" i="17"/>
  <c r="F311" i="17"/>
  <c r="E311" i="17"/>
  <c r="H311" i="17"/>
  <c r="G310" i="17"/>
  <c r="F310" i="17"/>
  <c r="H310" i="17"/>
  <c r="E310" i="17"/>
  <c r="O310" i="17"/>
  <c r="N310" i="17"/>
  <c r="P310" i="17"/>
  <c r="P309" i="17"/>
  <c r="O309" i="17"/>
  <c r="N309" i="17"/>
  <c r="H309" i="17"/>
  <c r="G309" i="17"/>
  <c r="E309" i="17"/>
  <c r="F309" i="17"/>
  <c r="O308" i="17"/>
  <c r="N308" i="17"/>
  <c r="G308" i="17"/>
  <c r="E308" i="17"/>
  <c r="H308" i="17"/>
  <c r="F308" i="17"/>
  <c r="P308" i="17"/>
  <c r="N307" i="17"/>
  <c r="F307" i="17"/>
  <c r="G307" i="17"/>
  <c r="E307" i="17"/>
  <c r="P307" i="17"/>
  <c r="H307" i="17"/>
  <c r="O307" i="17"/>
  <c r="E306" i="17"/>
  <c r="P306" i="17"/>
  <c r="O306" i="17"/>
  <c r="N306" i="17"/>
  <c r="H306" i="17"/>
  <c r="G306" i="17"/>
  <c r="F306" i="17"/>
  <c r="G305" i="17"/>
  <c r="F305" i="17"/>
  <c r="E305" i="17"/>
  <c r="P305" i="17"/>
  <c r="N305" i="17"/>
  <c r="O305" i="17"/>
  <c r="H305" i="17"/>
  <c r="H304" i="17"/>
  <c r="G304" i="17"/>
  <c r="F304" i="17"/>
  <c r="E304" i="17"/>
  <c r="P304" i="17"/>
  <c r="O304" i="17"/>
  <c r="N304" i="17"/>
  <c r="F303" i="17"/>
  <c r="E303" i="17"/>
  <c r="P303" i="17"/>
  <c r="O303" i="17"/>
  <c r="H303" i="17"/>
  <c r="G303" i="17"/>
  <c r="N303" i="17"/>
  <c r="O302" i="17"/>
  <c r="N302" i="17"/>
  <c r="G302" i="17"/>
  <c r="H302" i="17"/>
  <c r="P302" i="17"/>
  <c r="E302" i="17"/>
  <c r="F302" i="17"/>
  <c r="H301" i="17"/>
  <c r="G301" i="17"/>
  <c r="E301" i="17"/>
  <c r="O301" i="17"/>
  <c r="F301" i="17"/>
  <c r="P301" i="17"/>
  <c r="N301" i="17"/>
  <c r="H300" i="17"/>
  <c r="N300" i="17"/>
  <c r="G300" i="17"/>
  <c r="F300" i="17"/>
  <c r="E300" i="17"/>
  <c r="P300" i="17"/>
  <c r="O300" i="17"/>
  <c r="H299" i="17"/>
  <c r="G299" i="17"/>
  <c r="F299" i="17"/>
  <c r="E299" i="17"/>
  <c r="P299" i="17"/>
  <c r="O299" i="17"/>
  <c r="N299" i="17"/>
  <c r="H298" i="17"/>
  <c r="G298" i="17"/>
  <c r="F298" i="17"/>
  <c r="E298" i="17"/>
  <c r="P298" i="17"/>
  <c r="O298" i="17"/>
  <c r="N298" i="17"/>
  <c r="O297" i="17"/>
  <c r="N297" i="17"/>
  <c r="G297" i="17"/>
  <c r="H297" i="17"/>
  <c r="F297" i="17"/>
  <c r="E297" i="17"/>
  <c r="P297" i="17"/>
  <c r="G296" i="17"/>
  <c r="E296" i="17"/>
  <c r="O296" i="17"/>
  <c r="N296" i="17"/>
  <c r="F296" i="17"/>
  <c r="P296" i="17"/>
  <c r="H296" i="17"/>
  <c r="F295" i="17"/>
  <c r="H295" i="17"/>
  <c r="E295" i="17"/>
  <c r="G295" i="17"/>
  <c r="P295" i="17"/>
  <c r="O295" i="17"/>
  <c r="N295" i="17"/>
  <c r="E294" i="17"/>
  <c r="F294" i="17"/>
  <c r="P294" i="17"/>
  <c r="O294" i="17"/>
  <c r="H294" i="17"/>
  <c r="N294" i="17"/>
  <c r="G294" i="17"/>
  <c r="H293" i="17"/>
  <c r="G293" i="17"/>
  <c r="F293" i="17"/>
  <c r="E293" i="17"/>
  <c r="P293" i="17"/>
  <c r="O293" i="17"/>
  <c r="N293" i="17"/>
  <c r="P292" i="17"/>
  <c r="H292" i="17"/>
  <c r="G292" i="17"/>
  <c r="F292" i="17"/>
  <c r="N292" i="17"/>
  <c r="E292" i="17"/>
  <c r="O292" i="17"/>
  <c r="H291" i="17"/>
  <c r="P291" i="17"/>
  <c r="G291" i="17"/>
  <c r="F291" i="17"/>
  <c r="E291" i="17"/>
  <c r="O291" i="17"/>
  <c r="N291" i="17"/>
  <c r="H290" i="17"/>
  <c r="G290" i="17"/>
  <c r="F290" i="17"/>
  <c r="E290" i="17"/>
  <c r="O290" i="17"/>
  <c r="P290" i="17"/>
  <c r="N290" i="17"/>
  <c r="G289" i="17"/>
  <c r="E289" i="17"/>
  <c r="H289" i="17"/>
  <c r="F289" i="17"/>
  <c r="P289" i="17"/>
  <c r="O289" i="17"/>
  <c r="N289" i="17"/>
  <c r="E288" i="17"/>
  <c r="H288" i="17"/>
  <c r="F288" i="17"/>
  <c r="G288" i="17"/>
  <c r="P288" i="17"/>
  <c r="O288" i="17"/>
  <c r="N288" i="17"/>
  <c r="N287" i="17"/>
  <c r="H287" i="17"/>
  <c r="G287" i="17"/>
  <c r="F287" i="17"/>
  <c r="E287" i="17"/>
  <c r="P287" i="17"/>
  <c r="O287" i="17"/>
  <c r="G286" i="17"/>
  <c r="E286" i="17"/>
  <c r="H286" i="17"/>
  <c r="F286" i="17"/>
  <c r="P286" i="17"/>
  <c r="O286" i="17"/>
  <c r="N286" i="17"/>
  <c r="H285" i="17"/>
  <c r="G285" i="17"/>
  <c r="F285" i="17"/>
  <c r="E285" i="17"/>
  <c r="P285" i="17"/>
  <c r="N285" i="17"/>
  <c r="O285" i="17"/>
  <c r="G284" i="17"/>
  <c r="F284" i="17"/>
  <c r="E284" i="17"/>
  <c r="O284" i="17"/>
  <c r="P284" i="17"/>
  <c r="N284" i="17"/>
  <c r="H284" i="17"/>
  <c r="H283" i="17"/>
  <c r="G283" i="17"/>
  <c r="F283" i="17"/>
  <c r="E283" i="17"/>
  <c r="P283" i="17"/>
  <c r="O283" i="17"/>
  <c r="N283" i="17"/>
  <c r="H282" i="17"/>
  <c r="G282" i="17"/>
  <c r="F282" i="17"/>
  <c r="E282" i="17"/>
  <c r="P282" i="17"/>
  <c r="O282" i="17"/>
  <c r="N282" i="17"/>
  <c r="H281" i="17"/>
  <c r="G281" i="17"/>
  <c r="F281" i="17"/>
  <c r="E281" i="17"/>
  <c r="P281" i="17"/>
  <c r="O281" i="17"/>
  <c r="N281" i="17"/>
  <c r="H280" i="17"/>
  <c r="G280" i="17"/>
  <c r="F280" i="17"/>
  <c r="E280" i="17"/>
  <c r="P280" i="17"/>
  <c r="O280" i="17"/>
  <c r="N280" i="17"/>
  <c r="H279" i="17"/>
  <c r="F279" i="17"/>
  <c r="P279" i="17"/>
  <c r="O279" i="17"/>
  <c r="N279" i="17"/>
  <c r="G279" i="17"/>
  <c r="E279" i="17"/>
  <c r="H278" i="17"/>
  <c r="G278" i="17"/>
  <c r="E278" i="17"/>
  <c r="O278" i="17"/>
  <c r="N278" i="17"/>
  <c r="F278" i="17"/>
  <c r="P278" i="17"/>
  <c r="H277" i="17"/>
  <c r="F277" i="17"/>
  <c r="E277" i="17"/>
  <c r="G277" i="17"/>
  <c r="P277" i="17"/>
  <c r="O277" i="17"/>
  <c r="N277" i="17"/>
  <c r="F276" i="17"/>
  <c r="E276" i="17"/>
  <c r="H276" i="17"/>
  <c r="G276" i="17"/>
  <c r="P276" i="17"/>
  <c r="O276" i="17"/>
  <c r="N276" i="17"/>
  <c r="G275" i="17"/>
  <c r="E275" i="17"/>
  <c r="O275" i="17"/>
  <c r="N275" i="17"/>
  <c r="H275" i="17"/>
  <c r="F275" i="17"/>
  <c r="P275" i="17"/>
  <c r="E274" i="17"/>
  <c r="P274" i="17"/>
  <c r="H274" i="17"/>
  <c r="F274" i="17"/>
  <c r="N274" i="17"/>
  <c r="G274" i="17"/>
  <c r="O274" i="17"/>
  <c r="O273" i="17"/>
  <c r="N273" i="17"/>
  <c r="H273" i="17"/>
  <c r="G273" i="17"/>
  <c r="E273" i="17"/>
  <c r="F273" i="17"/>
  <c r="P273" i="17"/>
  <c r="E272" i="17"/>
  <c r="P272" i="17"/>
  <c r="H272" i="17"/>
  <c r="F272" i="17"/>
  <c r="O272" i="17"/>
  <c r="N272" i="17"/>
  <c r="G272" i="17"/>
  <c r="H271" i="17"/>
  <c r="E271" i="17"/>
  <c r="P271" i="17"/>
  <c r="N271" i="17"/>
  <c r="O271" i="17"/>
  <c r="G271" i="17"/>
  <c r="F271" i="17"/>
  <c r="H270" i="17"/>
  <c r="G270" i="17"/>
  <c r="F270" i="17"/>
  <c r="E270" i="17"/>
  <c r="P270" i="17"/>
  <c r="O270" i="17"/>
  <c r="N270" i="17"/>
  <c r="G269" i="17"/>
  <c r="E269" i="17"/>
  <c r="P269" i="17"/>
  <c r="O269" i="17"/>
  <c r="N269" i="17"/>
  <c r="H269" i="17"/>
  <c r="F269" i="17"/>
  <c r="O268" i="17"/>
  <c r="N268" i="17"/>
  <c r="F268" i="17"/>
  <c r="E268" i="17"/>
  <c r="H268" i="17"/>
  <c r="G268" i="17"/>
  <c r="P268" i="17"/>
  <c r="O267" i="17"/>
  <c r="N267" i="17"/>
  <c r="F267" i="17"/>
  <c r="E267" i="17"/>
  <c r="H267" i="17"/>
  <c r="G267" i="17"/>
  <c r="P267" i="17"/>
  <c r="H266" i="17"/>
  <c r="F266" i="17"/>
  <c r="E266" i="17"/>
  <c r="O266" i="17"/>
  <c r="N266" i="17"/>
  <c r="G266" i="17"/>
  <c r="P266" i="17"/>
  <c r="H265" i="17"/>
  <c r="E265" i="17"/>
  <c r="G265" i="17"/>
  <c r="F265" i="17"/>
  <c r="P265" i="17"/>
  <c r="O265" i="17"/>
  <c r="N265" i="17"/>
  <c r="H264" i="17"/>
  <c r="P264" i="17"/>
  <c r="G264" i="17"/>
  <c r="F264" i="17"/>
  <c r="E264" i="17"/>
  <c r="O264" i="17"/>
  <c r="N264" i="17"/>
  <c r="G263" i="17"/>
  <c r="F263" i="17"/>
  <c r="E263" i="17"/>
  <c r="N263" i="17"/>
  <c r="H263" i="17"/>
  <c r="P263" i="17"/>
  <c r="O263" i="17"/>
  <c r="H262" i="17"/>
  <c r="G262" i="17"/>
  <c r="N262" i="17"/>
  <c r="F262" i="17"/>
  <c r="E262" i="17"/>
  <c r="P262" i="17"/>
  <c r="O262" i="17"/>
  <c r="H261" i="17"/>
  <c r="F261" i="17"/>
  <c r="E261" i="17"/>
  <c r="O261" i="17"/>
  <c r="G261" i="17"/>
  <c r="P261" i="17"/>
  <c r="N261" i="17"/>
  <c r="H260" i="17"/>
  <c r="F260" i="17"/>
  <c r="P260" i="17"/>
  <c r="G260" i="17"/>
  <c r="E260" i="17"/>
  <c r="O260" i="17"/>
  <c r="N260" i="17"/>
  <c r="H259" i="17"/>
  <c r="G259" i="17"/>
  <c r="P259" i="17"/>
  <c r="O259" i="17"/>
  <c r="N259" i="17"/>
  <c r="F259" i="17"/>
  <c r="E259" i="17"/>
  <c r="H258" i="17"/>
  <c r="F258" i="17"/>
  <c r="E258" i="17"/>
  <c r="G258" i="17"/>
  <c r="P258" i="17"/>
  <c r="O258" i="17"/>
  <c r="N258" i="17"/>
  <c r="H257" i="17"/>
  <c r="G257" i="17"/>
  <c r="F257" i="17"/>
  <c r="E257" i="17"/>
  <c r="P257" i="17"/>
  <c r="O257" i="17"/>
  <c r="N257" i="17"/>
  <c r="H256" i="17"/>
  <c r="G256" i="17"/>
  <c r="E256" i="17"/>
  <c r="O256" i="17"/>
  <c r="F256" i="17"/>
  <c r="P256" i="17"/>
  <c r="N256" i="17"/>
  <c r="H255" i="17"/>
  <c r="F255" i="17"/>
  <c r="E255" i="17"/>
  <c r="O255" i="17"/>
  <c r="N255" i="17"/>
  <c r="P255" i="17"/>
  <c r="G255" i="17"/>
  <c r="H254" i="17"/>
  <c r="E254" i="17"/>
  <c r="O254" i="17"/>
  <c r="G254" i="17"/>
  <c r="P254" i="17"/>
  <c r="N254" i="17"/>
  <c r="F254" i="17"/>
  <c r="H253" i="17"/>
  <c r="E253" i="17"/>
  <c r="P253" i="17"/>
  <c r="G253" i="17"/>
  <c r="O253" i="17"/>
  <c r="N253" i="17"/>
  <c r="F253" i="17"/>
  <c r="H252" i="17"/>
  <c r="F252" i="17"/>
  <c r="E252" i="17"/>
  <c r="O252" i="17"/>
  <c r="N252" i="17"/>
  <c r="G252" i="17"/>
  <c r="P252" i="17"/>
  <c r="H251" i="17"/>
  <c r="G251" i="17"/>
  <c r="F251" i="17"/>
  <c r="E251" i="17"/>
  <c r="P251" i="17"/>
  <c r="O251" i="17"/>
  <c r="N251" i="17"/>
  <c r="G250" i="17"/>
  <c r="E250" i="17"/>
  <c r="O250" i="17"/>
  <c r="N250" i="17"/>
  <c r="H250" i="17"/>
  <c r="F250" i="17"/>
  <c r="P250" i="17"/>
  <c r="H249" i="17"/>
  <c r="F249" i="17"/>
  <c r="E249" i="17"/>
  <c r="O249" i="17"/>
  <c r="N249" i="17"/>
  <c r="G249" i="17"/>
  <c r="P249" i="17"/>
  <c r="H248" i="17"/>
  <c r="G248" i="17"/>
  <c r="E248" i="17"/>
  <c r="O248" i="17"/>
  <c r="P248" i="17"/>
  <c r="F248" i="17"/>
  <c r="N248" i="17"/>
  <c r="H247" i="17"/>
  <c r="G247" i="17"/>
  <c r="E247" i="17"/>
  <c r="F247" i="17"/>
  <c r="P247" i="17"/>
  <c r="O247" i="17"/>
  <c r="N247" i="17"/>
  <c r="H246" i="17"/>
  <c r="G246" i="17"/>
  <c r="F246" i="17"/>
  <c r="P246" i="17"/>
  <c r="E246" i="17"/>
  <c r="O246" i="17"/>
  <c r="N246" i="17"/>
  <c r="H245" i="17"/>
  <c r="G245" i="17"/>
  <c r="F245" i="17"/>
  <c r="E245" i="17"/>
  <c r="P245" i="17"/>
  <c r="O245" i="17"/>
  <c r="N245" i="17"/>
  <c r="H244" i="17"/>
  <c r="E244" i="17"/>
  <c r="G244" i="17"/>
  <c r="F244" i="17"/>
  <c r="P244" i="17"/>
  <c r="N244" i="17"/>
  <c r="O244" i="17"/>
  <c r="H243" i="17"/>
  <c r="G243" i="17"/>
  <c r="F243" i="17"/>
  <c r="P243" i="17"/>
  <c r="O243" i="17"/>
  <c r="E243" i="17"/>
  <c r="N243" i="17"/>
  <c r="H242" i="17"/>
  <c r="G242" i="17"/>
  <c r="E242" i="17"/>
  <c r="P242" i="17"/>
  <c r="F242" i="17"/>
  <c r="N242" i="17"/>
  <c r="O242" i="17"/>
  <c r="G241" i="17"/>
  <c r="E241" i="17"/>
  <c r="H241" i="17"/>
  <c r="P241" i="17"/>
  <c r="N241" i="17"/>
  <c r="F241" i="17"/>
  <c r="O241" i="17"/>
  <c r="H240" i="17"/>
  <c r="F240" i="17"/>
  <c r="E240" i="17"/>
  <c r="P240" i="17"/>
  <c r="G240" i="17"/>
  <c r="N240" i="17"/>
  <c r="O240" i="17"/>
  <c r="H239" i="17"/>
  <c r="G239" i="17"/>
  <c r="E239" i="17"/>
  <c r="P239" i="17"/>
  <c r="O239" i="17"/>
  <c r="N239" i="17"/>
  <c r="F239" i="17"/>
  <c r="H238" i="17"/>
  <c r="E238" i="17"/>
  <c r="P238" i="17"/>
  <c r="O238" i="17"/>
  <c r="F238" i="17"/>
  <c r="N238" i="17"/>
  <c r="G238" i="17"/>
  <c r="H237" i="17"/>
  <c r="G237" i="17"/>
  <c r="E237" i="17"/>
  <c r="O237" i="17"/>
  <c r="N237" i="17"/>
  <c r="P237" i="17"/>
  <c r="F237" i="17"/>
  <c r="H236" i="17"/>
  <c r="F236" i="17"/>
  <c r="O236" i="17"/>
  <c r="G236" i="17"/>
  <c r="E236" i="17"/>
  <c r="P236" i="17"/>
  <c r="N236" i="17"/>
  <c r="G235" i="17"/>
  <c r="F235" i="17"/>
  <c r="P235" i="17"/>
  <c r="E235" i="17"/>
  <c r="O235" i="17"/>
  <c r="N235" i="17"/>
  <c r="H235" i="17"/>
  <c r="G234" i="17"/>
  <c r="F234" i="17"/>
  <c r="E234" i="17"/>
  <c r="O234" i="17"/>
  <c r="P234" i="17"/>
  <c r="N234" i="17"/>
  <c r="H234" i="17"/>
  <c r="G233" i="17"/>
  <c r="P233" i="17"/>
  <c r="F233" i="17"/>
  <c r="O233" i="17"/>
  <c r="N233" i="17"/>
  <c r="H233" i="17"/>
  <c r="E233" i="17"/>
  <c r="G232" i="17"/>
  <c r="F232" i="17"/>
  <c r="E232" i="17"/>
  <c r="P232" i="17"/>
  <c r="O232" i="17"/>
  <c r="N232" i="17"/>
  <c r="H232" i="17"/>
  <c r="G231" i="17"/>
  <c r="E231" i="17"/>
  <c r="O231" i="17"/>
  <c r="N231" i="17"/>
  <c r="H231" i="17"/>
  <c r="F231" i="17"/>
  <c r="P231" i="17"/>
  <c r="G230" i="17"/>
  <c r="F230" i="17"/>
  <c r="P230" i="17"/>
  <c r="E230" i="17"/>
  <c r="O230" i="17"/>
  <c r="N230" i="17"/>
  <c r="H230" i="17"/>
  <c r="G229" i="17"/>
  <c r="E229" i="17"/>
  <c r="F229" i="17"/>
  <c r="P229" i="17"/>
  <c r="O229" i="17"/>
  <c r="N229" i="17"/>
  <c r="H229" i="17"/>
  <c r="G228" i="17"/>
  <c r="F228" i="17"/>
  <c r="E228" i="17"/>
  <c r="P228" i="17"/>
  <c r="N228" i="17"/>
  <c r="O228" i="17"/>
  <c r="H228" i="17"/>
  <c r="G227" i="17"/>
  <c r="F227" i="17"/>
  <c r="E227" i="17"/>
  <c r="P227" i="17"/>
  <c r="O227" i="17"/>
  <c r="N227" i="17"/>
  <c r="H227" i="17"/>
  <c r="G226" i="17"/>
  <c r="F226" i="17"/>
  <c r="E226" i="17"/>
  <c r="P226" i="17"/>
  <c r="O226" i="17"/>
  <c r="N226" i="17"/>
  <c r="H226" i="17"/>
  <c r="G225" i="17"/>
  <c r="E225" i="17"/>
  <c r="P225" i="17"/>
  <c r="O225" i="17"/>
  <c r="F225" i="17"/>
  <c r="N225" i="17"/>
  <c r="H225" i="17"/>
  <c r="G224" i="17"/>
  <c r="E224" i="17"/>
  <c r="O224" i="17"/>
  <c r="N224" i="17"/>
  <c r="H224" i="17"/>
  <c r="F224" i="17"/>
  <c r="P224" i="17"/>
  <c r="G223" i="17"/>
  <c r="F223" i="17"/>
  <c r="E223" i="17"/>
  <c r="O223" i="17"/>
  <c r="H223" i="17"/>
  <c r="P223" i="17"/>
  <c r="N223" i="17"/>
  <c r="E222" i="17"/>
  <c r="O222" i="17"/>
  <c r="H222" i="17"/>
  <c r="P222" i="17"/>
  <c r="G222" i="17"/>
  <c r="F222" i="17"/>
  <c r="N222" i="17"/>
  <c r="G221" i="17"/>
  <c r="E221" i="17"/>
  <c r="F221" i="17"/>
  <c r="P221" i="17"/>
  <c r="O221" i="17"/>
  <c r="N221" i="17"/>
  <c r="H221" i="17"/>
  <c r="G220" i="17"/>
  <c r="F220" i="17"/>
  <c r="P220" i="17"/>
  <c r="O220" i="17"/>
  <c r="E220" i="17"/>
  <c r="N220" i="17"/>
  <c r="H220" i="17"/>
  <c r="G219" i="17"/>
  <c r="F219" i="17"/>
  <c r="P219" i="17"/>
  <c r="O219" i="17"/>
  <c r="H219" i="17"/>
  <c r="E219" i="17"/>
  <c r="N219" i="17"/>
  <c r="G218" i="17"/>
  <c r="F218" i="17"/>
  <c r="P218" i="17"/>
  <c r="E218" i="17"/>
  <c r="O218" i="17"/>
  <c r="N218" i="17"/>
  <c r="H218" i="17"/>
  <c r="G217" i="17"/>
  <c r="F217" i="17"/>
  <c r="E217" i="17"/>
  <c r="P217" i="17"/>
  <c r="N217" i="17"/>
  <c r="O217" i="17"/>
  <c r="H217" i="17"/>
  <c r="G216" i="17"/>
  <c r="F216" i="17"/>
  <c r="E216" i="17"/>
  <c r="O216" i="17"/>
  <c r="P216" i="17"/>
  <c r="N216" i="17"/>
  <c r="H216" i="17"/>
  <c r="G215" i="17"/>
  <c r="F215" i="17"/>
  <c r="O215" i="17"/>
  <c r="H215" i="17"/>
  <c r="E215" i="17"/>
  <c r="P215" i="17"/>
  <c r="N215" i="17"/>
  <c r="G214" i="17"/>
  <c r="E214" i="17"/>
  <c r="F214" i="17"/>
  <c r="P214" i="17"/>
  <c r="N214" i="17"/>
  <c r="H214" i="17"/>
  <c r="O214" i="17"/>
  <c r="G213" i="17"/>
  <c r="F213" i="17"/>
  <c r="E213" i="17"/>
  <c r="P213" i="17"/>
  <c r="O213" i="17"/>
  <c r="N213" i="17"/>
  <c r="H213" i="17"/>
  <c r="G212" i="17"/>
  <c r="E212" i="17"/>
  <c r="F212" i="17"/>
  <c r="P212" i="17"/>
  <c r="O212" i="17"/>
  <c r="N212" i="17"/>
  <c r="H212" i="17"/>
  <c r="G211" i="17"/>
  <c r="F211" i="17"/>
  <c r="E211" i="17"/>
  <c r="O211" i="17"/>
  <c r="P211" i="17"/>
  <c r="N211" i="17"/>
  <c r="H211" i="17"/>
  <c r="G210" i="17"/>
  <c r="F210" i="17"/>
  <c r="E210" i="17"/>
  <c r="P210" i="17"/>
  <c r="O210" i="17"/>
  <c r="N210" i="17"/>
  <c r="H210" i="17"/>
  <c r="G209" i="17"/>
  <c r="F209" i="17"/>
  <c r="E209" i="17"/>
  <c r="P209" i="17"/>
  <c r="O209" i="17"/>
  <c r="N209" i="17"/>
  <c r="H209" i="17"/>
  <c r="G208" i="17"/>
  <c r="E208" i="17"/>
  <c r="O208" i="17"/>
  <c r="N208" i="17"/>
  <c r="H208" i="17"/>
  <c r="F208" i="17"/>
  <c r="P208" i="17"/>
  <c r="G207" i="17"/>
  <c r="F207" i="17"/>
  <c r="P207" i="17"/>
  <c r="E207" i="17"/>
  <c r="O207" i="17"/>
  <c r="N207" i="17"/>
  <c r="H207" i="17"/>
  <c r="G206" i="17"/>
  <c r="F206" i="17"/>
  <c r="E206" i="17"/>
  <c r="P206" i="17"/>
  <c r="N206" i="17"/>
  <c r="O206" i="17"/>
  <c r="H206" i="17"/>
  <c r="G205" i="17"/>
  <c r="F205" i="17"/>
  <c r="E205" i="17"/>
  <c r="P205" i="17"/>
  <c r="O205" i="17"/>
  <c r="N205" i="17"/>
  <c r="H205" i="17"/>
  <c r="G204" i="17"/>
  <c r="F204" i="17"/>
  <c r="E204" i="17"/>
  <c r="P204" i="17"/>
  <c r="O204" i="17"/>
  <c r="N204" i="17"/>
  <c r="H204" i="17"/>
  <c r="G203" i="17"/>
  <c r="P203" i="17"/>
  <c r="O203" i="17"/>
  <c r="N203" i="17"/>
  <c r="H203" i="17"/>
  <c r="F203" i="17"/>
  <c r="E203" i="17"/>
  <c r="P202" i="17"/>
  <c r="N202" i="17"/>
  <c r="O202" i="17"/>
  <c r="H202" i="17"/>
  <c r="G202" i="17"/>
  <c r="E202" i="17"/>
  <c r="F202" i="17"/>
  <c r="G201" i="17"/>
  <c r="F201" i="17"/>
  <c r="E201" i="17"/>
  <c r="P201" i="17"/>
  <c r="O201" i="17"/>
  <c r="N201" i="17"/>
  <c r="H201" i="17"/>
  <c r="F200" i="17"/>
  <c r="E200" i="17"/>
  <c r="P200" i="17"/>
  <c r="O200" i="17"/>
  <c r="N200" i="17"/>
  <c r="H200" i="17"/>
  <c r="G200" i="17"/>
  <c r="G199" i="17"/>
  <c r="F199" i="17"/>
  <c r="E199" i="17"/>
  <c r="P199" i="17"/>
  <c r="N199" i="17"/>
  <c r="O199" i="17"/>
  <c r="H199" i="17"/>
  <c r="G198" i="17"/>
  <c r="P198" i="17"/>
  <c r="F198" i="17"/>
  <c r="E198" i="17"/>
  <c r="O198" i="17"/>
  <c r="N198" i="17"/>
  <c r="H198" i="17"/>
  <c r="G197" i="17"/>
  <c r="P197" i="17"/>
  <c r="F197" i="17"/>
  <c r="E197" i="17"/>
  <c r="O197" i="17"/>
  <c r="N197" i="17"/>
  <c r="H197" i="17"/>
  <c r="G196" i="17"/>
  <c r="F196" i="17"/>
  <c r="P196" i="17"/>
  <c r="E196" i="17"/>
  <c r="O196" i="17"/>
  <c r="N196" i="17"/>
  <c r="H196" i="17"/>
  <c r="G195" i="17"/>
  <c r="E195" i="17"/>
  <c r="F195" i="17"/>
  <c r="P195" i="17"/>
  <c r="O195" i="17"/>
  <c r="N195" i="17"/>
  <c r="H195" i="17"/>
  <c r="G194" i="17"/>
  <c r="F194" i="17"/>
  <c r="P194" i="17"/>
  <c r="O194" i="17"/>
  <c r="N194" i="17"/>
  <c r="H194" i="17"/>
  <c r="E194" i="17"/>
  <c r="G193" i="17"/>
  <c r="E193" i="17"/>
  <c r="F193" i="17"/>
  <c r="P193" i="17"/>
  <c r="O193" i="17"/>
  <c r="N193" i="17"/>
  <c r="H193" i="17"/>
  <c r="G192" i="17"/>
  <c r="F192" i="17"/>
  <c r="P192" i="17"/>
  <c r="O192" i="17"/>
  <c r="N192" i="17"/>
  <c r="H192" i="17"/>
  <c r="E192" i="17"/>
  <c r="G191" i="17"/>
  <c r="E191" i="17"/>
  <c r="F191" i="17"/>
  <c r="P191" i="17"/>
  <c r="O191" i="17"/>
  <c r="H191" i="17"/>
  <c r="N191" i="17"/>
  <c r="G190" i="17"/>
  <c r="E190" i="17"/>
  <c r="P190" i="17"/>
  <c r="O190" i="17"/>
  <c r="F190" i="17"/>
  <c r="N190" i="17"/>
  <c r="H190" i="17"/>
  <c r="G189" i="17"/>
  <c r="F189" i="17"/>
  <c r="P189" i="17"/>
  <c r="E189" i="17"/>
  <c r="O189" i="17"/>
  <c r="N189" i="17"/>
  <c r="H189" i="17"/>
  <c r="G188" i="17"/>
  <c r="F188" i="17"/>
  <c r="E188" i="17"/>
  <c r="O188" i="17"/>
  <c r="N188" i="17"/>
  <c r="P188" i="17"/>
  <c r="H188" i="17"/>
  <c r="G187" i="17"/>
  <c r="E187" i="17"/>
  <c r="F187" i="17"/>
  <c r="P187" i="17"/>
  <c r="O187" i="17"/>
  <c r="H187" i="17"/>
  <c r="N187" i="17"/>
  <c r="G186" i="17"/>
  <c r="E186" i="17"/>
  <c r="F186" i="17"/>
  <c r="P186" i="17"/>
  <c r="N186" i="17"/>
  <c r="H186" i="17"/>
  <c r="O186" i="17"/>
  <c r="G185" i="17"/>
  <c r="E185" i="17"/>
  <c r="P185" i="17"/>
  <c r="O185" i="17"/>
  <c r="N185" i="17"/>
  <c r="F185" i="17"/>
  <c r="H185" i="17"/>
  <c r="G184" i="17"/>
  <c r="F184" i="17"/>
  <c r="E184" i="17"/>
  <c r="P184" i="17"/>
  <c r="O184" i="17"/>
  <c r="N184" i="17"/>
  <c r="H184" i="17"/>
  <c r="G183" i="17"/>
  <c r="F183" i="17"/>
  <c r="E183" i="17"/>
  <c r="P183" i="17"/>
  <c r="H183" i="17"/>
  <c r="O183" i="17"/>
  <c r="N183" i="17"/>
  <c r="G182" i="17"/>
  <c r="F182" i="17"/>
  <c r="E182" i="17"/>
  <c r="P182" i="17"/>
  <c r="O182" i="17"/>
  <c r="N182" i="17"/>
  <c r="H182" i="17"/>
  <c r="G181" i="17"/>
  <c r="F181" i="17"/>
  <c r="E181" i="17"/>
  <c r="P181" i="17"/>
  <c r="O181" i="17"/>
  <c r="N181" i="17"/>
  <c r="H181" i="17"/>
  <c r="G180" i="17"/>
  <c r="F180" i="17"/>
  <c r="E180" i="17"/>
  <c r="P180" i="17"/>
  <c r="O180" i="17"/>
  <c r="N180" i="17"/>
  <c r="H180" i="17"/>
  <c r="G179" i="17"/>
  <c r="F179" i="17"/>
  <c r="E179" i="17"/>
  <c r="P179" i="17"/>
  <c r="O179" i="17"/>
  <c r="H179" i="17"/>
  <c r="N179" i="17"/>
  <c r="G178" i="17"/>
  <c r="F178" i="17"/>
  <c r="E178" i="17"/>
  <c r="O178" i="17"/>
  <c r="H178" i="17"/>
  <c r="P178" i="17"/>
  <c r="N178" i="17"/>
  <c r="G177" i="17"/>
  <c r="F177" i="17"/>
  <c r="E177" i="17"/>
  <c r="P177" i="17"/>
  <c r="N177" i="17"/>
  <c r="O177" i="17"/>
  <c r="H177" i="17"/>
  <c r="G176" i="17"/>
  <c r="F176" i="17"/>
  <c r="E176" i="17"/>
  <c r="P176" i="17"/>
  <c r="H176" i="17"/>
  <c r="O176" i="17"/>
  <c r="N176" i="17"/>
  <c r="G175" i="17"/>
  <c r="F175" i="17"/>
  <c r="E175" i="17"/>
  <c r="O175" i="17"/>
  <c r="N175" i="17"/>
  <c r="H175" i="17"/>
  <c r="P175" i="17"/>
  <c r="G174" i="17"/>
  <c r="E174" i="17"/>
  <c r="F174" i="17"/>
  <c r="O174" i="17"/>
  <c r="P174" i="17"/>
  <c r="N174" i="17"/>
  <c r="H174" i="17"/>
  <c r="G173" i="17"/>
  <c r="F173" i="17"/>
  <c r="E173" i="17"/>
  <c r="P173" i="17"/>
  <c r="H173" i="17"/>
  <c r="N173" i="17"/>
  <c r="O173" i="17"/>
  <c r="G172" i="17"/>
  <c r="E172" i="17"/>
  <c r="F172" i="17"/>
  <c r="P172" i="17"/>
  <c r="O172" i="17"/>
  <c r="N172" i="17"/>
  <c r="H172" i="17"/>
  <c r="G171" i="17"/>
  <c r="E171" i="17"/>
  <c r="O171" i="17"/>
  <c r="N171" i="17"/>
  <c r="H171" i="17"/>
  <c r="F171" i="17"/>
  <c r="P171" i="17"/>
  <c r="G170" i="17"/>
  <c r="F170" i="17"/>
  <c r="P170" i="17"/>
  <c r="O170" i="17"/>
  <c r="E170" i="17"/>
  <c r="N170" i="17"/>
  <c r="H170" i="17"/>
  <c r="G169" i="17"/>
  <c r="F169" i="17"/>
  <c r="E169" i="17"/>
  <c r="O169" i="17"/>
  <c r="P169" i="17"/>
  <c r="N169" i="17"/>
  <c r="H169" i="17"/>
  <c r="G168" i="17"/>
  <c r="E168" i="17"/>
  <c r="F168" i="17"/>
  <c r="P168" i="17"/>
  <c r="O168" i="17"/>
  <c r="N168" i="17"/>
  <c r="H168" i="17"/>
  <c r="G167" i="17"/>
  <c r="F167" i="17"/>
  <c r="P167" i="17"/>
  <c r="O167" i="17"/>
  <c r="N167" i="17"/>
  <c r="E167" i="17"/>
  <c r="H167" i="17"/>
  <c r="G166" i="17"/>
  <c r="F166" i="17"/>
  <c r="P166" i="17"/>
  <c r="O166" i="17"/>
  <c r="N166" i="17"/>
  <c r="E166" i="17"/>
  <c r="H166" i="17"/>
  <c r="G165" i="17"/>
  <c r="F165" i="17"/>
  <c r="E165" i="17"/>
  <c r="P165" i="17"/>
  <c r="O165" i="17"/>
  <c r="N165" i="17"/>
  <c r="H165" i="17"/>
  <c r="G164" i="17"/>
  <c r="F164" i="17"/>
  <c r="E164" i="17"/>
  <c r="O164" i="17"/>
  <c r="P164" i="17"/>
  <c r="N164" i="17"/>
  <c r="H164" i="17"/>
  <c r="G163" i="17"/>
  <c r="F163" i="17"/>
  <c r="E163" i="17"/>
  <c r="P163" i="17"/>
  <c r="O163" i="17"/>
  <c r="N163" i="17"/>
  <c r="H163" i="17"/>
  <c r="G162" i="17"/>
  <c r="E162" i="17"/>
  <c r="O162" i="17"/>
  <c r="F162" i="17"/>
  <c r="P162" i="17"/>
  <c r="N162" i="17"/>
  <c r="H162" i="17"/>
  <c r="G161" i="17"/>
  <c r="F161" i="17"/>
  <c r="E161" i="17"/>
  <c r="P161" i="17"/>
  <c r="O161" i="17"/>
  <c r="N161" i="17"/>
  <c r="H161" i="17"/>
  <c r="G160" i="17"/>
  <c r="F160" i="17"/>
  <c r="E160" i="17"/>
  <c r="P160" i="17"/>
  <c r="O160" i="17"/>
  <c r="N160" i="17"/>
  <c r="H160" i="17"/>
  <c r="G159" i="17"/>
  <c r="F159" i="17"/>
  <c r="E159" i="17"/>
  <c r="P159" i="17"/>
  <c r="H159" i="17"/>
  <c r="O159" i="17"/>
  <c r="N159" i="17"/>
  <c r="G158" i="17"/>
  <c r="F158" i="17"/>
  <c r="E158" i="17"/>
  <c r="P158" i="17"/>
  <c r="H158" i="17"/>
  <c r="O158" i="17"/>
  <c r="N158" i="17"/>
  <c r="G157" i="17"/>
  <c r="F157" i="17"/>
  <c r="E157" i="17"/>
  <c r="P157" i="17"/>
  <c r="O157" i="17"/>
  <c r="N157" i="17"/>
  <c r="H157" i="17"/>
  <c r="G156" i="17"/>
  <c r="E156" i="17"/>
  <c r="F156" i="17"/>
  <c r="O156" i="17"/>
  <c r="H156" i="17"/>
  <c r="P156" i="17"/>
  <c r="N156" i="17"/>
  <c r="G155" i="17"/>
  <c r="F155" i="17"/>
  <c r="E155" i="17"/>
  <c r="P155" i="17"/>
  <c r="N155" i="17"/>
  <c r="H155" i="17"/>
  <c r="O155" i="17"/>
  <c r="G154" i="17"/>
  <c r="F154" i="17"/>
  <c r="P154" i="17"/>
  <c r="O154" i="17"/>
  <c r="N154" i="17"/>
  <c r="H154" i="17"/>
  <c r="E154" i="17"/>
  <c r="G153" i="17"/>
  <c r="F153" i="17"/>
  <c r="P153" i="17"/>
  <c r="O153" i="17"/>
  <c r="E153" i="17"/>
  <c r="N153" i="17"/>
  <c r="H153" i="17"/>
  <c r="G152" i="17"/>
  <c r="F152" i="17"/>
  <c r="P152" i="17"/>
  <c r="O152" i="17"/>
  <c r="E152" i="17"/>
  <c r="N152" i="17"/>
  <c r="H152" i="17"/>
  <c r="G151" i="17"/>
  <c r="E151" i="17"/>
  <c r="N151" i="17"/>
  <c r="H151" i="17"/>
  <c r="F151" i="17"/>
  <c r="P151" i="17"/>
  <c r="O151" i="17"/>
  <c r="G150" i="17"/>
  <c r="E150" i="17"/>
  <c r="O150" i="17"/>
  <c r="F150" i="17"/>
  <c r="P150" i="17"/>
  <c r="N150" i="17"/>
  <c r="H150" i="17"/>
  <c r="G149" i="17"/>
  <c r="F149" i="17"/>
  <c r="E149" i="17"/>
  <c r="O149" i="17"/>
  <c r="H149" i="17"/>
  <c r="P149" i="17"/>
  <c r="N149" i="17"/>
  <c r="G148" i="17"/>
  <c r="F148" i="17"/>
  <c r="E148" i="17"/>
  <c r="P148" i="17"/>
  <c r="O148" i="17"/>
  <c r="N148" i="17"/>
  <c r="H148" i="17"/>
  <c r="G147" i="17"/>
  <c r="F147" i="17"/>
  <c r="P147" i="17"/>
  <c r="O147" i="17"/>
  <c r="E147" i="17"/>
  <c r="N147" i="17"/>
  <c r="H147" i="17"/>
  <c r="G146" i="17"/>
  <c r="F146" i="17"/>
  <c r="E146" i="17"/>
  <c r="P146" i="17"/>
  <c r="N146" i="17"/>
  <c r="O146" i="17"/>
  <c r="H146" i="17"/>
  <c r="G145" i="17"/>
  <c r="E145" i="17"/>
  <c r="O145" i="17"/>
  <c r="F145" i="17"/>
  <c r="P145" i="17"/>
  <c r="N145" i="17"/>
  <c r="H145" i="17"/>
  <c r="G144" i="17"/>
  <c r="F144" i="17"/>
  <c r="P144" i="17"/>
  <c r="E144" i="17"/>
  <c r="H144" i="17"/>
  <c r="O144" i="17"/>
  <c r="N144" i="17"/>
  <c r="G143" i="17"/>
  <c r="F143" i="17"/>
  <c r="E143" i="17"/>
  <c r="P143" i="17"/>
  <c r="O143" i="17"/>
  <c r="H143" i="17"/>
  <c r="N143" i="17"/>
  <c r="G142" i="17"/>
  <c r="F142" i="17"/>
  <c r="E142" i="17"/>
  <c r="P142" i="17"/>
  <c r="N142" i="17"/>
  <c r="H142" i="17"/>
  <c r="O142" i="17"/>
  <c r="G11" i="17"/>
  <c r="P22" i="17" s="1"/>
  <c r="N22" i="17" s="1"/>
  <c r="AJ19" i="17"/>
  <c r="S20" i="17"/>
  <c r="E20" i="17"/>
  <c r="G13" i="17"/>
  <c r="AI381" i="16"/>
  <c r="AL19" i="17" l="1"/>
  <c r="I353" i="17"/>
  <c r="K353" i="17" s="1"/>
  <c r="I255" i="17"/>
  <c r="K255" i="17" s="1"/>
  <c r="I315" i="17"/>
  <c r="K315" i="17" s="1"/>
  <c r="I327" i="17"/>
  <c r="K327" i="17" s="1"/>
  <c r="S360" i="17"/>
  <c r="S367" i="17"/>
  <c r="S164" i="17"/>
  <c r="S224" i="17"/>
  <c r="I254" i="17"/>
  <c r="K254" i="17" s="1"/>
  <c r="I279" i="17"/>
  <c r="J279" i="17" s="1"/>
  <c r="L279" i="17" s="1"/>
  <c r="S284" i="17"/>
  <c r="S296" i="17"/>
  <c r="S176" i="17"/>
  <c r="S363" i="17"/>
  <c r="S368" i="17"/>
  <c r="S188" i="17"/>
  <c r="I200" i="17"/>
  <c r="K200" i="17" s="1"/>
  <c r="I207" i="17"/>
  <c r="K207" i="17" s="1"/>
  <c r="S212" i="17"/>
  <c r="I219" i="17"/>
  <c r="J219" i="17" s="1"/>
  <c r="L219" i="17" s="1"/>
  <c r="S243" i="17"/>
  <c r="I147" i="17"/>
  <c r="K147" i="17" s="1"/>
  <c r="I159" i="17"/>
  <c r="K159" i="17" s="1"/>
  <c r="I183" i="17"/>
  <c r="K183" i="17" s="1"/>
  <c r="I214" i="17"/>
  <c r="K214" i="17" s="1"/>
  <c r="S240" i="17"/>
  <c r="I259" i="17"/>
  <c r="J259" i="17" s="1"/>
  <c r="L259" i="17" s="1"/>
  <c r="S271" i="17"/>
  <c r="I298" i="17"/>
  <c r="J298" i="17" s="1"/>
  <c r="L298" i="17" s="1"/>
  <c r="I302" i="17"/>
  <c r="K302" i="17" s="1"/>
  <c r="I312" i="17"/>
  <c r="J312" i="17" s="1"/>
  <c r="L312" i="17" s="1"/>
  <c r="I331" i="17"/>
  <c r="K331" i="17" s="1"/>
  <c r="I334" i="17"/>
  <c r="K334" i="17" s="1"/>
  <c r="S336" i="17"/>
  <c r="S362" i="17"/>
  <c r="S264" i="17"/>
  <c r="S295" i="17"/>
  <c r="S364" i="17"/>
  <c r="S235" i="17"/>
  <c r="S268" i="17"/>
  <c r="S309" i="17"/>
  <c r="S312" i="17"/>
  <c r="S258" i="17"/>
  <c r="S375" i="17"/>
  <c r="S179" i="17"/>
  <c r="I303" i="17"/>
  <c r="K303" i="17" s="1"/>
  <c r="S353" i="17"/>
  <c r="I377" i="17"/>
  <c r="K377" i="17" s="1"/>
  <c r="I365" i="17"/>
  <c r="K365" i="17" s="1"/>
  <c r="S305" i="17"/>
  <c r="S347" i="17"/>
  <c r="S365" i="17"/>
  <c r="S161" i="17"/>
  <c r="S242" i="17"/>
  <c r="I244" i="17"/>
  <c r="K244" i="17" s="1"/>
  <c r="I253" i="17"/>
  <c r="K253" i="17" s="1"/>
  <c r="S278" i="17"/>
  <c r="S290" i="17"/>
  <c r="S350" i="17"/>
  <c r="S359" i="17"/>
  <c r="S315" i="17"/>
  <c r="S327" i="17"/>
  <c r="I351" i="17"/>
  <c r="K351" i="17" s="1"/>
  <c r="S381" i="17"/>
  <c r="S147" i="17"/>
  <c r="S249" i="17"/>
  <c r="S250" i="17"/>
  <c r="I372" i="17"/>
  <c r="K372" i="17" s="1"/>
  <c r="S185" i="17"/>
  <c r="I208" i="17"/>
  <c r="K208" i="17" s="1"/>
  <c r="S261" i="17"/>
  <c r="I324" i="17"/>
  <c r="J324" i="17" s="1"/>
  <c r="L324" i="17" s="1"/>
  <c r="S345" i="17"/>
  <c r="S372" i="17"/>
  <c r="I285" i="17"/>
  <c r="J285" i="17" s="1"/>
  <c r="L285" i="17" s="1"/>
  <c r="I292" i="17"/>
  <c r="K292" i="17" s="1"/>
  <c r="S316" i="17"/>
  <c r="I323" i="17"/>
  <c r="K323" i="17" s="1"/>
  <c r="I361" i="17"/>
  <c r="K361" i="17" s="1"/>
  <c r="I369" i="17"/>
  <c r="J369" i="17" s="1"/>
  <c r="L369" i="17" s="1"/>
  <c r="S376" i="17"/>
  <c r="I378" i="17"/>
  <c r="J378" i="17" s="1"/>
  <c r="L378" i="17" s="1"/>
  <c r="S200" i="17"/>
  <c r="S237" i="17"/>
  <c r="S244" i="17"/>
  <c r="S272" i="17"/>
  <c r="I280" i="17"/>
  <c r="K280" i="17" s="1"/>
  <c r="S285" i="17"/>
  <c r="I287" i="17"/>
  <c r="J287" i="17" s="1"/>
  <c r="L287" i="17" s="1"/>
  <c r="S292" i="17"/>
  <c r="I304" i="17"/>
  <c r="K304" i="17" s="1"/>
  <c r="S321" i="17"/>
  <c r="I332" i="17"/>
  <c r="J332" i="17" s="1"/>
  <c r="L332" i="17" s="1"/>
  <c r="S333" i="17"/>
  <c r="S335" i="17"/>
  <c r="I340" i="17"/>
  <c r="J340" i="17" s="1"/>
  <c r="L340" i="17" s="1"/>
  <c r="I352" i="17"/>
  <c r="K352" i="17" s="1"/>
  <c r="S357" i="17"/>
  <c r="S361" i="17"/>
  <c r="S369" i="17"/>
  <c r="I371" i="17"/>
  <c r="J371" i="17" s="1"/>
  <c r="L371" i="17" s="1"/>
  <c r="S378" i="17"/>
  <c r="I174" i="17"/>
  <c r="K174" i="17" s="1"/>
  <c r="I198" i="17"/>
  <c r="K198" i="17" s="1"/>
  <c r="S246" i="17"/>
  <c r="I258" i="17"/>
  <c r="J258" i="17" s="1"/>
  <c r="L258" i="17" s="1"/>
  <c r="S270" i="17"/>
  <c r="S282" i="17"/>
  <c r="S339" i="17"/>
  <c r="S342" i="17"/>
  <c r="S354" i="17"/>
  <c r="S149" i="17"/>
  <c r="S173" i="17"/>
  <c r="I180" i="17"/>
  <c r="K180" i="17" s="1"/>
  <c r="I192" i="17"/>
  <c r="J192" i="17" s="1"/>
  <c r="L192" i="17" s="1"/>
  <c r="I216" i="17"/>
  <c r="K216" i="17" s="1"/>
  <c r="S221" i="17"/>
  <c r="I228" i="17"/>
  <c r="K228" i="17" s="1"/>
  <c r="S233" i="17"/>
  <c r="I239" i="17"/>
  <c r="J239" i="17" s="1"/>
  <c r="L239" i="17" s="1"/>
  <c r="I252" i="17"/>
  <c r="J252" i="17" s="1"/>
  <c r="L252" i="17" s="1"/>
  <c r="S265" i="17"/>
  <c r="S358" i="17"/>
  <c r="I326" i="17"/>
  <c r="K326" i="17" s="1"/>
  <c r="I168" i="17"/>
  <c r="K168" i="17" s="1"/>
  <c r="S254" i="17"/>
  <c r="I297" i="17"/>
  <c r="K297" i="17" s="1"/>
  <c r="S331" i="17"/>
  <c r="S323" i="17"/>
  <c r="I354" i="17"/>
  <c r="K354" i="17" s="1"/>
  <c r="S371" i="17"/>
  <c r="S299" i="17"/>
  <c r="S303" i="17"/>
  <c r="S313" i="17"/>
  <c r="S330" i="17"/>
  <c r="I342" i="17"/>
  <c r="K342" i="17" s="1"/>
  <c r="I358" i="17"/>
  <c r="K358" i="17" s="1"/>
  <c r="S373" i="17"/>
  <c r="S215" i="17"/>
  <c r="I272" i="17"/>
  <c r="K272" i="17" s="1"/>
  <c r="S152" i="17"/>
  <c r="S195" i="17"/>
  <c r="S207" i="17"/>
  <c r="S300" i="17"/>
  <c r="S377" i="17"/>
  <c r="S199" i="17"/>
  <c r="I222" i="17"/>
  <c r="J222" i="17" s="1"/>
  <c r="L222" i="17" s="1"/>
  <c r="I166" i="17"/>
  <c r="K166" i="17" s="1"/>
  <c r="I178" i="17"/>
  <c r="J178" i="17" s="1"/>
  <c r="L178" i="17" s="1"/>
  <c r="I226" i="17"/>
  <c r="J226" i="17" s="1"/>
  <c r="L226" i="17" s="1"/>
  <c r="S262" i="17"/>
  <c r="I264" i="17"/>
  <c r="K264" i="17" s="1"/>
  <c r="S276" i="17"/>
  <c r="S298" i="17"/>
  <c r="I300" i="17"/>
  <c r="K300" i="17" s="1"/>
  <c r="I329" i="17"/>
  <c r="K329" i="17" s="1"/>
  <c r="S334" i="17"/>
  <c r="I346" i="17"/>
  <c r="K346" i="17" s="1"/>
  <c r="S197" i="17"/>
  <c r="I204" i="17"/>
  <c r="K204" i="17" s="1"/>
  <c r="S209" i="17"/>
  <c r="S269" i="17"/>
  <c r="S338" i="17"/>
  <c r="S343" i="17"/>
  <c r="S216" i="17"/>
  <c r="S163" i="17"/>
  <c r="S211" i="17"/>
  <c r="O22" i="17"/>
  <c r="S158" i="17"/>
  <c r="I148" i="17"/>
  <c r="K148" i="17" s="1"/>
  <c r="I184" i="17"/>
  <c r="K184" i="17" s="1"/>
  <c r="I339" i="17"/>
  <c r="K339" i="17" s="1"/>
  <c r="S172" i="17"/>
  <c r="S184" i="17"/>
  <c r="S196" i="17"/>
  <c r="S208" i="17"/>
  <c r="S220" i="17"/>
  <c r="S232" i="17"/>
  <c r="S238" i="17"/>
  <c r="I210" i="17"/>
  <c r="J210" i="17" s="1"/>
  <c r="L210" i="17" s="1"/>
  <c r="I250" i="17"/>
  <c r="K250" i="17" s="1"/>
  <c r="S210" i="17"/>
  <c r="S178" i="17"/>
  <c r="I348" i="17"/>
  <c r="J348" i="17" s="1"/>
  <c r="L348" i="17" s="1"/>
  <c r="I225" i="17"/>
  <c r="K225" i="17" s="1"/>
  <c r="S348" i="17"/>
  <c r="S228" i="17"/>
  <c r="S151" i="17"/>
  <c r="I158" i="17"/>
  <c r="J158" i="17" s="1"/>
  <c r="L158" i="17" s="1"/>
  <c r="I194" i="17"/>
  <c r="K194" i="17" s="1"/>
  <c r="S223" i="17"/>
  <c r="I266" i="17"/>
  <c r="K266" i="17" s="1"/>
  <c r="I295" i="17"/>
  <c r="J295" i="17" s="1"/>
  <c r="L295" i="17" s="1"/>
  <c r="S297" i="17"/>
  <c r="I364" i="17"/>
  <c r="K364" i="17" s="1"/>
  <c r="I153" i="17"/>
  <c r="J153" i="17" s="1"/>
  <c r="L153" i="17" s="1"/>
  <c r="I165" i="17"/>
  <c r="J165" i="17" s="1"/>
  <c r="L165" i="17" s="1"/>
  <c r="I172" i="17"/>
  <c r="J172" i="17" s="1"/>
  <c r="L172" i="17" s="1"/>
  <c r="I177" i="17"/>
  <c r="K177" i="17" s="1"/>
  <c r="I189" i="17"/>
  <c r="J189" i="17" s="1"/>
  <c r="L189" i="17" s="1"/>
  <c r="S194" i="17"/>
  <c r="I201" i="17"/>
  <c r="J201" i="17" s="1"/>
  <c r="L201" i="17" s="1"/>
  <c r="I213" i="17"/>
  <c r="J213" i="17" s="1"/>
  <c r="L213" i="17" s="1"/>
  <c r="S222" i="17"/>
  <c r="I249" i="17"/>
  <c r="J249" i="17" s="1"/>
  <c r="L249" i="17" s="1"/>
  <c r="I150" i="17"/>
  <c r="K150" i="17" s="1"/>
  <c r="I160" i="17"/>
  <c r="J160" i="17" s="1"/>
  <c r="L160" i="17" s="1"/>
  <c r="I162" i="17"/>
  <c r="K162" i="17" s="1"/>
  <c r="I196" i="17"/>
  <c r="K196" i="17" s="1"/>
  <c r="I375" i="17"/>
  <c r="K375" i="17" s="1"/>
  <c r="S143" i="17"/>
  <c r="S155" i="17"/>
  <c r="S191" i="17"/>
  <c r="I234" i="17"/>
  <c r="K234" i="17" s="1"/>
  <c r="I294" i="17"/>
  <c r="K294" i="17" s="1"/>
  <c r="S234" i="17"/>
  <c r="I195" i="17"/>
  <c r="K195" i="17" s="1"/>
  <c r="S252" i="17"/>
  <c r="I262" i="17"/>
  <c r="K262" i="17" s="1"/>
  <c r="I373" i="17"/>
  <c r="K373" i="17" s="1"/>
  <c r="O23" i="17"/>
  <c r="I142" i="17"/>
  <c r="I151" i="17"/>
  <c r="I154" i="17"/>
  <c r="S159" i="17"/>
  <c r="S171" i="17"/>
  <c r="S183" i="17"/>
  <c r="I197" i="17"/>
  <c r="S219" i="17"/>
  <c r="I221" i="17"/>
  <c r="S231" i="17"/>
  <c r="I233" i="17"/>
  <c r="I237" i="17"/>
  <c r="I245" i="17"/>
  <c r="I257" i="17"/>
  <c r="S266" i="17"/>
  <c r="I278" i="17"/>
  <c r="I281" i="17"/>
  <c r="S288" i="17"/>
  <c r="I293" i="17"/>
  <c r="I309" i="17"/>
  <c r="I310" i="17"/>
  <c r="S317" i="17"/>
  <c r="I341" i="17"/>
  <c r="F22" i="17"/>
  <c r="S142" i="17"/>
  <c r="I149" i="17"/>
  <c r="S154" i="17"/>
  <c r="I156" i="17"/>
  <c r="I161" i="17"/>
  <c r="S166" i="17"/>
  <c r="I173" i="17"/>
  <c r="S190" i="17"/>
  <c r="I209" i="17"/>
  <c r="S214" i="17"/>
  <c r="S226" i="17"/>
  <c r="I242" i="17"/>
  <c r="S245" i="17"/>
  <c r="I247" i="17"/>
  <c r="S257" i="17"/>
  <c r="I273" i="17"/>
  <c r="S281" i="17"/>
  <c r="S286" i="17"/>
  <c r="I288" i="17"/>
  <c r="S293" i="17"/>
  <c r="I305" i="17"/>
  <c r="S310" i="17"/>
  <c r="I316" i="17"/>
  <c r="I317" i="17"/>
  <c r="I333" i="17"/>
  <c r="S341" i="17"/>
  <c r="I343" i="17"/>
  <c r="I355" i="17"/>
  <c r="I367" i="17"/>
  <c r="I370" i="17"/>
  <c r="I379" i="17"/>
  <c r="I283" i="17"/>
  <c r="S307" i="17"/>
  <c r="S374" i="17"/>
  <c r="S379" i="17"/>
  <c r="I144" i="17"/>
  <c r="I187" i="17"/>
  <c r="I240" i="17"/>
  <c r="S144" i="17"/>
  <c r="S156" i="17"/>
  <c r="I163" i="17"/>
  <c r="S168" i="17"/>
  <c r="I175" i="17"/>
  <c r="S180" i="17"/>
  <c r="S192" i="17"/>
  <c r="I199" i="17"/>
  <c r="I203" i="17"/>
  <c r="S204" i="17"/>
  <c r="I211" i="17"/>
  <c r="I223" i="17"/>
  <c r="I235" i="17"/>
  <c r="S247" i="17"/>
  <c r="I256" i="17"/>
  <c r="S259" i="17"/>
  <c r="S273" i="17"/>
  <c r="I275" i="17"/>
  <c r="I276" i="17"/>
  <c r="S283" i="17"/>
  <c r="I290" i="17"/>
  <c r="S294" i="17"/>
  <c r="S302" i="17"/>
  <c r="I306" i="17"/>
  <c r="I307" i="17"/>
  <c r="I314" i="17"/>
  <c r="I319" i="17"/>
  <c r="I350" i="17"/>
  <c r="I357" i="17"/>
  <c r="I182" i="17"/>
  <c r="S306" i="17"/>
  <c r="I311" i="17"/>
  <c r="S314" i="17"/>
  <c r="S319" i="17"/>
  <c r="I321" i="17"/>
  <c r="S326" i="17"/>
  <c r="I335" i="17"/>
  <c r="I345" i="17"/>
  <c r="I362" i="17"/>
  <c r="I146" i="17"/>
  <c r="I170" i="17"/>
  <c r="I230" i="17"/>
  <c r="P23" i="17"/>
  <c r="N23" i="17" s="1"/>
  <c r="S146" i="17"/>
  <c r="S170" i="17"/>
  <c r="S182" i="17"/>
  <c r="S206" i="17"/>
  <c r="S218" i="17"/>
  <c r="S230" i="17"/>
  <c r="I241" i="17"/>
  <c r="I261" i="17"/>
  <c r="I268" i="17"/>
  <c r="I338" i="17"/>
  <c r="S356" i="17"/>
  <c r="I374" i="17"/>
  <c r="I376" i="17"/>
  <c r="I381" i="17"/>
  <c r="S153" i="17"/>
  <c r="S165" i="17"/>
  <c r="S177" i="17"/>
  <c r="S189" i="17"/>
  <c r="I191" i="17"/>
  <c r="S201" i="17"/>
  <c r="S213" i="17"/>
  <c r="I220" i="17"/>
  <c r="I224" i="17"/>
  <c r="S225" i="17"/>
  <c r="I232" i="17"/>
  <c r="I248" i="17"/>
  <c r="I251" i="17"/>
  <c r="S255" i="17"/>
  <c r="S256" i="17"/>
  <c r="S280" i="17"/>
  <c r="S287" i="17"/>
  <c r="I299" i="17"/>
  <c r="I301" i="17"/>
  <c r="S304" i="17"/>
  <c r="I308" i="17"/>
  <c r="I320" i="17"/>
  <c r="I328" i="17"/>
  <c r="I330" i="17"/>
  <c r="S340" i="17"/>
  <c r="S352" i="17"/>
  <c r="S380" i="17"/>
  <c r="S175" i="17"/>
  <c r="S187" i="17"/>
  <c r="I206" i="17"/>
  <c r="I218" i="17"/>
  <c r="G22" i="17"/>
  <c r="I143" i="17"/>
  <c r="I145" i="17"/>
  <c r="S148" i="17"/>
  <c r="I155" i="17"/>
  <c r="S160" i="17"/>
  <c r="I167" i="17"/>
  <c r="I171" i="17"/>
  <c r="I179" i="17"/>
  <c r="I186" i="17"/>
  <c r="I202" i="17"/>
  <c r="I215" i="17"/>
  <c r="I227" i="17"/>
  <c r="I231" i="17"/>
  <c r="S239" i="17"/>
  <c r="I246" i="17"/>
  <c r="S251" i="17"/>
  <c r="S253" i="17"/>
  <c r="I263" i="17"/>
  <c r="I265" i="17"/>
  <c r="S267" i="17"/>
  <c r="I270" i="17"/>
  <c r="S277" i="17"/>
  <c r="S279" i="17"/>
  <c r="I282" i="17"/>
  <c r="I289" i="17"/>
  <c r="I296" i="17"/>
  <c r="S318" i="17"/>
  <c r="S328" i="17"/>
  <c r="S346" i="17"/>
  <c r="I347" i="17"/>
  <c r="I359" i="17"/>
  <c r="I363" i="17"/>
  <c r="I193" i="17"/>
  <c r="S203" i="17"/>
  <c r="S227" i="17"/>
  <c r="I229" i="17"/>
  <c r="S236" i="17"/>
  <c r="S260" i="17"/>
  <c r="S263" i="17"/>
  <c r="I269" i="17"/>
  <c r="S274" i="17"/>
  <c r="S275" i="17"/>
  <c r="S311" i="17"/>
  <c r="I322" i="17"/>
  <c r="I325" i="17"/>
  <c r="S329" i="17"/>
  <c r="I337" i="17"/>
  <c r="I349" i="17"/>
  <c r="S351" i="17"/>
  <c r="I366" i="17"/>
  <c r="I380" i="17"/>
  <c r="S167" i="17"/>
  <c r="S150" i="17"/>
  <c r="I157" i="17"/>
  <c r="S162" i="17"/>
  <c r="I169" i="17"/>
  <c r="S174" i="17"/>
  <c r="I181" i="17"/>
  <c r="I185" i="17"/>
  <c r="S186" i="17"/>
  <c r="I190" i="17"/>
  <c r="S198" i="17"/>
  <c r="S202" i="17"/>
  <c r="I205" i="17"/>
  <c r="I212" i="17"/>
  <c r="I217" i="17"/>
  <c r="I238" i="17"/>
  <c r="I277" i="17"/>
  <c r="I291" i="17"/>
  <c r="S301" i="17"/>
  <c r="S308" i="17"/>
  <c r="I313" i="17"/>
  <c r="I318" i="17"/>
  <c r="S320" i="17"/>
  <c r="S322" i="17"/>
  <c r="S324" i="17"/>
  <c r="S325" i="17"/>
  <c r="S332" i="17"/>
  <c r="S337" i="17"/>
  <c r="I344" i="17"/>
  <c r="S349" i="17"/>
  <c r="I360" i="17"/>
  <c r="S366" i="17"/>
  <c r="S145" i="17"/>
  <c r="I152" i="17"/>
  <c r="S157" i="17"/>
  <c r="I164" i="17"/>
  <c r="S169" i="17"/>
  <c r="I176" i="17"/>
  <c r="S181" i="17"/>
  <c r="I188" i="17"/>
  <c r="S193" i="17"/>
  <c r="S205" i="17"/>
  <c r="S217" i="17"/>
  <c r="S229" i="17"/>
  <c r="I236" i="17"/>
  <c r="S241" i="17"/>
  <c r="I243" i="17"/>
  <c r="S248" i="17"/>
  <c r="I260" i="17"/>
  <c r="I267" i="17"/>
  <c r="I271" i="17"/>
  <c r="I274" i="17"/>
  <c r="I284" i="17"/>
  <c r="I286" i="17"/>
  <c r="S289" i="17"/>
  <c r="S291" i="17"/>
  <c r="I336" i="17"/>
  <c r="S344" i="17"/>
  <c r="S355" i="17"/>
  <c r="I356" i="17"/>
  <c r="I368" i="17"/>
  <c r="S370" i="17"/>
  <c r="J353" i="17" l="1"/>
  <c r="L353" i="17" s="1"/>
  <c r="T364" i="17"/>
  <c r="J315" i="17"/>
  <c r="L315" i="17" s="1"/>
  <c r="J327" i="17"/>
  <c r="L327" i="17" s="1"/>
  <c r="J255" i="17"/>
  <c r="L255" i="17" s="1"/>
  <c r="T360" i="17"/>
  <c r="K279" i="17"/>
  <c r="T368" i="17"/>
  <c r="T173" i="17"/>
  <c r="T165" i="17"/>
  <c r="T225" i="17"/>
  <c r="T285" i="17"/>
  <c r="T164" i="17"/>
  <c r="J254" i="17"/>
  <c r="L254" i="17" s="1"/>
  <c r="T297" i="17"/>
  <c r="T296" i="17"/>
  <c r="J159" i="17"/>
  <c r="L159" i="17" s="1"/>
  <c r="T177" i="17"/>
  <c r="T363" i="17"/>
  <c r="K219" i="17"/>
  <c r="T369" i="17"/>
  <c r="T148" i="17"/>
  <c r="J214" i="17"/>
  <c r="L214" i="17" s="1"/>
  <c r="T212" i="17"/>
  <c r="T213" i="17"/>
  <c r="K287" i="17"/>
  <c r="J200" i="17"/>
  <c r="L200" i="17" s="1"/>
  <c r="J358" i="17"/>
  <c r="L358" i="17" s="1"/>
  <c r="K298" i="17"/>
  <c r="T362" i="17"/>
  <c r="T300" i="17"/>
  <c r="T189" i="17"/>
  <c r="T244" i="17"/>
  <c r="J207" i="17"/>
  <c r="L207" i="17" s="1"/>
  <c r="T243" i="17"/>
  <c r="J302" i="17"/>
  <c r="L302" i="17" s="1"/>
  <c r="T293" i="17"/>
  <c r="J244" i="17"/>
  <c r="L244" i="17" s="1"/>
  <c r="J183" i="17"/>
  <c r="L183" i="17" s="1"/>
  <c r="K259" i="17"/>
  <c r="T337" i="17"/>
  <c r="T241" i="17"/>
  <c r="T265" i="17"/>
  <c r="J147" i="17"/>
  <c r="L147" i="17" s="1"/>
  <c r="J297" i="17"/>
  <c r="L297" i="17" s="1"/>
  <c r="J174" i="17"/>
  <c r="L174" i="17" s="1"/>
  <c r="T259" i="17"/>
  <c r="K312" i="17"/>
  <c r="T251" i="17"/>
  <c r="J334" i="17"/>
  <c r="L334" i="17" s="1"/>
  <c r="K369" i="17"/>
  <c r="J331" i="17"/>
  <c r="L331" i="17" s="1"/>
  <c r="T272" i="17"/>
  <c r="T186" i="17"/>
  <c r="T271" i="17"/>
  <c r="T229" i="17"/>
  <c r="K332" i="17"/>
  <c r="T346" i="17"/>
  <c r="J352" i="17"/>
  <c r="L352" i="17" s="1"/>
  <c r="T250" i="17"/>
  <c r="T351" i="17"/>
  <c r="J198" i="17"/>
  <c r="L198" i="17" s="1"/>
  <c r="J180" i="17"/>
  <c r="L180" i="17" s="1"/>
  <c r="T313" i="17"/>
  <c r="J253" i="17"/>
  <c r="L253" i="17" s="1"/>
  <c r="T322" i="17"/>
  <c r="T255" i="17"/>
  <c r="T379" i="17"/>
  <c r="J365" i="17"/>
  <c r="L365" i="17" s="1"/>
  <c r="T195" i="17"/>
  <c r="T245" i="17"/>
  <c r="T198" i="17"/>
  <c r="T376" i="17"/>
  <c r="T236" i="17"/>
  <c r="K160" i="17"/>
  <c r="T303" i="17"/>
  <c r="J216" i="17"/>
  <c r="L216" i="17" s="1"/>
  <c r="J204" i="17"/>
  <c r="L204" i="17" s="1"/>
  <c r="T370" i="17"/>
  <c r="T274" i="17"/>
  <c r="T150" i="17"/>
  <c r="J364" i="17"/>
  <c r="L364" i="17" s="1"/>
  <c r="J272" i="17"/>
  <c r="L272" i="17" s="1"/>
  <c r="T153" i="17"/>
  <c r="T217" i="17"/>
  <c r="T279" i="17"/>
  <c r="T277" i="17"/>
  <c r="T152" i="17"/>
  <c r="T180" i="17"/>
  <c r="T324" i="17"/>
  <c r="T287" i="17"/>
  <c r="J196" i="17"/>
  <c r="L196" i="17" s="1"/>
  <c r="K165" i="17"/>
  <c r="K252" i="17"/>
  <c r="J208" i="17"/>
  <c r="L208" i="17" s="1"/>
  <c r="T339" i="17"/>
  <c r="T365" i="17"/>
  <c r="T340" i="17"/>
  <c r="K258" i="17"/>
  <c r="J228" i="17"/>
  <c r="L228" i="17" s="1"/>
  <c r="J225" i="17"/>
  <c r="L225" i="17" s="1"/>
  <c r="J303" i="17"/>
  <c r="L303" i="17" s="1"/>
  <c r="T291" i="17"/>
  <c r="K378" i="17"/>
  <c r="J342" i="17"/>
  <c r="L342" i="17" s="1"/>
  <c r="T286" i="17"/>
  <c r="J166" i="17"/>
  <c r="L166" i="17" s="1"/>
  <c r="T366" i="17"/>
  <c r="J326" i="17"/>
  <c r="L326" i="17" s="1"/>
  <c r="T196" i="17"/>
  <c r="J292" i="17"/>
  <c r="L292" i="17" s="1"/>
  <c r="T269" i="17"/>
  <c r="J304" i="17"/>
  <c r="L304" i="17" s="1"/>
  <c r="K172" i="17"/>
  <c r="T316" i="17"/>
  <c r="K178" i="17"/>
  <c r="K153" i="17"/>
  <c r="T172" i="17"/>
  <c r="T263" i="17"/>
  <c r="K371" i="17"/>
  <c r="T216" i="17"/>
  <c r="T258" i="17"/>
  <c r="T349" i="17"/>
  <c r="T174" i="17"/>
  <c r="J361" i="17"/>
  <c r="L361" i="17" s="1"/>
  <c r="T317" i="17"/>
  <c r="T162" i="17"/>
  <c r="K192" i="17"/>
  <c r="T310" i="17"/>
  <c r="T380" i="17"/>
  <c r="J294" i="17"/>
  <c r="L294" i="17" s="1"/>
  <c r="K210" i="17"/>
  <c r="T354" i="17"/>
  <c r="T348" i="17"/>
  <c r="T235" i="17"/>
  <c r="K340" i="17"/>
  <c r="T283" i="17"/>
  <c r="J377" i="17"/>
  <c r="L377" i="17" s="1"/>
  <c r="T238" i="17"/>
  <c r="J148" i="17"/>
  <c r="L148" i="17" s="1"/>
  <c r="K213" i="17"/>
  <c r="J195" i="17"/>
  <c r="L195" i="17" s="1"/>
  <c r="K189" i="17"/>
  <c r="T328" i="17"/>
  <c r="J184" i="17"/>
  <c r="L184" i="17" s="1"/>
  <c r="K285" i="17"/>
  <c r="J280" i="17"/>
  <c r="L280" i="17" s="1"/>
  <c r="T372" i="17"/>
  <c r="T234" i="17"/>
  <c r="T335" i="17"/>
  <c r="T361" i="17"/>
  <c r="T233" i="17"/>
  <c r="K222" i="17"/>
  <c r="T343" i="17"/>
  <c r="T331" i="17"/>
  <c r="T181" i="17"/>
  <c r="T253" i="17"/>
  <c r="J150" i="17"/>
  <c r="L150" i="17" s="1"/>
  <c r="K249" i="17"/>
  <c r="T355" i="17"/>
  <c r="K239" i="17"/>
  <c r="T179" i="17"/>
  <c r="T332" i="17"/>
  <c r="K324" i="17"/>
  <c r="J234" i="17"/>
  <c r="L234" i="17" s="1"/>
  <c r="J162" i="17"/>
  <c r="L162" i="17" s="1"/>
  <c r="T336" i="17"/>
  <c r="K348" i="17"/>
  <c r="J168" i="17"/>
  <c r="L168" i="17" s="1"/>
  <c r="T144" i="17"/>
  <c r="T222" i="17"/>
  <c r="T334" i="17"/>
  <c r="T378" i="17"/>
  <c r="T359" i="17"/>
  <c r="T358" i="17"/>
  <c r="T157" i="17"/>
  <c r="T202" i="17"/>
  <c r="T276" i="17"/>
  <c r="T306" i="17"/>
  <c r="T260" i="17"/>
  <c r="K158" i="17"/>
  <c r="J323" i="17"/>
  <c r="L323" i="17" s="1"/>
  <c r="T208" i="17"/>
  <c r="J373" i="17"/>
  <c r="L373" i="17" s="1"/>
  <c r="T215" i="17"/>
  <c r="T373" i="17"/>
  <c r="T201" i="17"/>
  <c r="T273" i="17"/>
  <c r="T262" i="17"/>
  <c r="T185" i="17"/>
  <c r="T344" i="17"/>
  <c r="T311" i="17"/>
  <c r="J354" i="17"/>
  <c r="L354" i="17" s="1"/>
  <c r="T357" i="17"/>
  <c r="T374" i="17"/>
  <c r="T377" i="17"/>
  <c r="T160" i="17"/>
  <c r="T267" i="17"/>
  <c r="T247" i="17"/>
  <c r="J372" i="17"/>
  <c r="L372" i="17" s="1"/>
  <c r="J300" i="17"/>
  <c r="L300" i="17" s="1"/>
  <c r="J351" i="17"/>
  <c r="L351" i="17" s="1"/>
  <c r="T289" i="17"/>
  <c r="T200" i="17"/>
  <c r="T299" i="17"/>
  <c r="T193" i="17"/>
  <c r="T232" i="17"/>
  <c r="T304" i="17"/>
  <c r="T327" i="17"/>
  <c r="J266" i="17"/>
  <c r="L266" i="17" s="1"/>
  <c r="T266" i="17"/>
  <c r="J250" i="17"/>
  <c r="L250" i="17" s="1"/>
  <c r="T155" i="17"/>
  <c r="T159" i="17"/>
  <c r="T143" i="17"/>
  <c r="T210" i="17"/>
  <c r="T156" i="17"/>
  <c r="J346" i="17"/>
  <c r="L346" i="17" s="1"/>
  <c r="J375" i="17"/>
  <c r="L375" i="17" s="1"/>
  <c r="J194" i="17"/>
  <c r="L194" i="17" s="1"/>
  <c r="K201" i="17"/>
  <c r="J329" i="17"/>
  <c r="L329" i="17" s="1"/>
  <c r="T318" i="17"/>
  <c r="T145" i="17"/>
  <c r="T246" i="17"/>
  <c r="T239" i="17"/>
  <c r="T301" i="17"/>
  <c r="T314" i="17"/>
  <c r="T191" i="17"/>
  <c r="T192" i="17"/>
  <c r="T298" i="17"/>
  <c r="T223" i="17"/>
  <c r="T211" i="17"/>
  <c r="T205" i="17"/>
  <c r="T256" i="17"/>
  <c r="K226" i="17"/>
  <c r="T308" i="17"/>
  <c r="J339" i="17"/>
  <c r="L339" i="17" s="1"/>
  <c r="K295" i="17"/>
  <c r="T220" i="17"/>
  <c r="T270" i="17"/>
  <c r="J264" i="17"/>
  <c r="L264" i="17" s="1"/>
  <c r="T227" i="17"/>
  <c r="T294" i="17"/>
  <c r="T375" i="17"/>
  <c r="J262" i="17"/>
  <c r="L262" i="17" s="1"/>
  <c r="T307" i="17"/>
  <c r="T221" i="17"/>
  <c r="T209" i="17"/>
  <c r="J177" i="17"/>
  <c r="L177" i="17" s="1"/>
  <c r="T329" i="17"/>
  <c r="T197" i="17"/>
  <c r="T167" i="17"/>
  <c r="T352" i="17"/>
  <c r="T333" i="17"/>
  <c r="T367" i="17"/>
  <c r="T183" i="17"/>
  <c r="T146" i="17"/>
  <c r="T319" i="17"/>
  <c r="T292" i="17"/>
  <c r="T190" i="17"/>
  <c r="T187" i="17"/>
  <c r="T178" i="17"/>
  <c r="T281" i="17"/>
  <c r="T341" i="17"/>
  <c r="T224" i="17"/>
  <c r="O24" i="17"/>
  <c r="P24" i="17"/>
  <c r="N24" i="17" s="1"/>
  <c r="J241" i="17"/>
  <c r="L241" i="17" s="1"/>
  <c r="K241" i="17"/>
  <c r="J321" i="17"/>
  <c r="L321" i="17" s="1"/>
  <c r="K321" i="17"/>
  <c r="K175" i="17"/>
  <c r="J175" i="17"/>
  <c r="L175" i="17" s="1"/>
  <c r="K343" i="17"/>
  <c r="J343" i="17"/>
  <c r="L343" i="17" s="1"/>
  <c r="K191" i="17"/>
  <c r="J191" i="17"/>
  <c r="L191" i="17" s="1"/>
  <c r="J170" i="17"/>
  <c r="L170" i="17" s="1"/>
  <c r="K170" i="17"/>
  <c r="K273" i="17"/>
  <c r="J273" i="17"/>
  <c r="L273" i="17" s="1"/>
  <c r="T252" i="17"/>
  <c r="J169" i="17"/>
  <c r="L169" i="17" s="1"/>
  <c r="K169" i="17"/>
  <c r="J325" i="17"/>
  <c r="L325" i="17" s="1"/>
  <c r="K325" i="17"/>
  <c r="T330" i="17"/>
  <c r="J215" i="17"/>
  <c r="L215" i="17" s="1"/>
  <c r="K215" i="17"/>
  <c r="K171" i="17"/>
  <c r="J171" i="17"/>
  <c r="L171" i="17" s="1"/>
  <c r="T175" i="17"/>
  <c r="K330" i="17"/>
  <c r="J330" i="17"/>
  <c r="L330" i="17" s="1"/>
  <c r="T230" i="17"/>
  <c r="T182" i="17"/>
  <c r="K146" i="17"/>
  <c r="J146" i="17"/>
  <c r="L146" i="17" s="1"/>
  <c r="T278" i="17"/>
  <c r="K307" i="17"/>
  <c r="J307" i="17"/>
  <c r="L307" i="17" s="1"/>
  <c r="J235" i="17"/>
  <c r="L235" i="17" s="1"/>
  <c r="K235" i="17"/>
  <c r="K163" i="17"/>
  <c r="J163" i="17"/>
  <c r="L163" i="17" s="1"/>
  <c r="T338" i="17"/>
  <c r="K283" i="17"/>
  <c r="J283" i="17"/>
  <c r="L283" i="17" s="1"/>
  <c r="J333" i="17"/>
  <c r="L333" i="17" s="1"/>
  <c r="K333" i="17"/>
  <c r="T264" i="17"/>
  <c r="J173" i="17"/>
  <c r="L173" i="17" s="1"/>
  <c r="K173" i="17"/>
  <c r="K237" i="17"/>
  <c r="J237" i="17"/>
  <c r="L237" i="17" s="1"/>
  <c r="J381" i="17"/>
  <c r="L381" i="17" s="1"/>
  <c r="K381" i="17"/>
  <c r="K256" i="17"/>
  <c r="J256" i="17"/>
  <c r="L256" i="17" s="1"/>
  <c r="K314" i="17"/>
  <c r="J314" i="17"/>
  <c r="L314" i="17" s="1"/>
  <c r="T168" i="17"/>
  <c r="K245" i="17"/>
  <c r="J245" i="17"/>
  <c r="L245" i="17" s="1"/>
  <c r="K336" i="17"/>
  <c r="J336" i="17"/>
  <c r="L336" i="17" s="1"/>
  <c r="T248" i="17"/>
  <c r="K176" i="17"/>
  <c r="J176" i="17"/>
  <c r="L176" i="17" s="1"/>
  <c r="T325" i="17"/>
  <c r="K217" i="17"/>
  <c r="J217" i="17"/>
  <c r="L217" i="17" s="1"/>
  <c r="K322" i="17"/>
  <c r="J322" i="17"/>
  <c r="L322" i="17" s="1"/>
  <c r="K229" i="17"/>
  <c r="J229" i="17"/>
  <c r="L229" i="17" s="1"/>
  <c r="K265" i="17"/>
  <c r="J265" i="17"/>
  <c r="L265" i="17" s="1"/>
  <c r="K167" i="17"/>
  <c r="J167" i="17"/>
  <c r="L167" i="17" s="1"/>
  <c r="T163" i="17"/>
  <c r="K328" i="17"/>
  <c r="J328" i="17"/>
  <c r="L328" i="17" s="1"/>
  <c r="K251" i="17"/>
  <c r="J251" i="17"/>
  <c r="L251" i="17" s="1"/>
  <c r="J306" i="17"/>
  <c r="L306" i="17" s="1"/>
  <c r="K306" i="17"/>
  <c r="T228" i="17"/>
  <c r="T149" i="17"/>
  <c r="J317" i="17"/>
  <c r="L317" i="17" s="1"/>
  <c r="K317" i="17"/>
  <c r="T257" i="17"/>
  <c r="T381" i="17"/>
  <c r="K293" i="17"/>
  <c r="J293" i="17"/>
  <c r="L293" i="17" s="1"/>
  <c r="K233" i="17"/>
  <c r="J233" i="17"/>
  <c r="L233" i="17" s="1"/>
  <c r="T171" i="17"/>
  <c r="K257" i="17"/>
  <c r="J257" i="17"/>
  <c r="L257" i="17" s="1"/>
  <c r="J263" i="17"/>
  <c r="L263" i="17" s="1"/>
  <c r="K263" i="17"/>
  <c r="K202" i="17"/>
  <c r="J202" i="17"/>
  <c r="L202" i="17" s="1"/>
  <c r="T151" i="17"/>
  <c r="T323" i="17"/>
  <c r="K248" i="17"/>
  <c r="J248" i="17"/>
  <c r="L248" i="17" s="1"/>
  <c r="K376" i="17"/>
  <c r="J376" i="17"/>
  <c r="L376" i="17" s="1"/>
  <c r="J338" i="17"/>
  <c r="L338" i="17" s="1"/>
  <c r="K338" i="17"/>
  <c r="T218" i="17"/>
  <c r="K311" i="17"/>
  <c r="J311" i="17"/>
  <c r="L311" i="17" s="1"/>
  <c r="T302" i="17"/>
  <c r="J223" i="17"/>
  <c r="L223" i="17" s="1"/>
  <c r="K223" i="17"/>
  <c r="J144" i="17"/>
  <c r="L144" i="17" s="1"/>
  <c r="K144" i="17"/>
  <c r="K370" i="17"/>
  <c r="J370" i="17"/>
  <c r="L370" i="17" s="1"/>
  <c r="K316" i="17"/>
  <c r="J316" i="17"/>
  <c r="L316" i="17" s="1"/>
  <c r="T288" i="17"/>
  <c r="T231" i="17"/>
  <c r="J181" i="17"/>
  <c r="L181" i="17" s="1"/>
  <c r="K181" i="17"/>
  <c r="K337" i="17"/>
  <c r="J337" i="17"/>
  <c r="L337" i="17" s="1"/>
  <c r="K238" i="17"/>
  <c r="J238" i="17"/>
  <c r="L238" i="17" s="1"/>
  <c r="K269" i="17"/>
  <c r="J269" i="17"/>
  <c r="L269" i="17" s="1"/>
  <c r="T169" i="17"/>
  <c r="K212" i="17"/>
  <c r="J212" i="17"/>
  <c r="L212" i="17" s="1"/>
  <c r="K157" i="17"/>
  <c r="J157" i="17"/>
  <c r="L157" i="17" s="1"/>
  <c r="J380" i="17"/>
  <c r="L380" i="17" s="1"/>
  <c r="K380" i="17"/>
  <c r="K164" i="17"/>
  <c r="J164" i="17"/>
  <c r="L164" i="17" s="1"/>
  <c r="K366" i="17"/>
  <c r="J366" i="17"/>
  <c r="L366" i="17" s="1"/>
  <c r="K155" i="17"/>
  <c r="J155" i="17"/>
  <c r="L155" i="17" s="1"/>
  <c r="J320" i="17"/>
  <c r="L320" i="17" s="1"/>
  <c r="K320" i="17"/>
  <c r="K232" i="17"/>
  <c r="J232" i="17"/>
  <c r="L232" i="17" s="1"/>
  <c r="J374" i="17"/>
  <c r="L374" i="17" s="1"/>
  <c r="K374" i="17"/>
  <c r="T199" i="17"/>
  <c r="J367" i="17"/>
  <c r="L367" i="17" s="1"/>
  <c r="K367" i="17"/>
  <c r="T249" i="17"/>
  <c r="T166" i="17"/>
  <c r="K281" i="17"/>
  <c r="J281" i="17"/>
  <c r="L281" i="17" s="1"/>
  <c r="T284" i="17"/>
  <c r="K344" i="17"/>
  <c r="J344" i="17"/>
  <c r="L344" i="17" s="1"/>
  <c r="T320" i="17"/>
  <c r="J363" i="17"/>
  <c r="L363" i="17" s="1"/>
  <c r="K363" i="17"/>
  <c r="K308" i="17"/>
  <c r="J308" i="17"/>
  <c r="L308" i="17" s="1"/>
  <c r="K230" i="17"/>
  <c r="J230" i="17"/>
  <c r="L230" i="17" s="1"/>
  <c r="T350" i="17"/>
  <c r="K182" i="17"/>
  <c r="J182" i="17"/>
  <c r="L182" i="17" s="1"/>
  <c r="J290" i="17"/>
  <c r="L290" i="17" s="1"/>
  <c r="K290" i="17"/>
  <c r="K211" i="17"/>
  <c r="J211" i="17"/>
  <c r="L211" i="17" s="1"/>
  <c r="T268" i="17"/>
  <c r="K187" i="17"/>
  <c r="J187" i="17"/>
  <c r="L187" i="17" s="1"/>
  <c r="K305" i="17"/>
  <c r="J305" i="17"/>
  <c r="L305" i="17" s="1"/>
  <c r="K247" i="17"/>
  <c r="J247" i="17"/>
  <c r="L247" i="17" s="1"/>
  <c r="K161" i="17"/>
  <c r="J161" i="17"/>
  <c r="L161" i="17" s="1"/>
  <c r="T353" i="17"/>
  <c r="K278" i="17"/>
  <c r="J278" i="17"/>
  <c r="L278" i="17" s="1"/>
  <c r="K260" i="17"/>
  <c r="J260" i="17"/>
  <c r="L260" i="17" s="1"/>
  <c r="K286" i="17"/>
  <c r="J286" i="17"/>
  <c r="L286" i="17" s="1"/>
  <c r="K318" i="17"/>
  <c r="J318" i="17"/>
  <c r="L318" i="17" s="1"/>
  <c r="T371" i="17"/>
  <c r="K268" i="17"/>
  <c r="J268" i="17"/>
  <c r="L268" i="17" s="1"/>
  <c r="T206" i="17"/>
  <c r="T170" i="17"/>
  <c r="J345" i="17"/>
  <c r="L345" i="17" s="1"/>
  <c r="K345" i="17"/>
  <c r="T204" i="17"/>
  <c r="T261" i="17"/>
  <c r="K156" i="17"/>
  <c r="J156" i="17"/>
  <c r="L156" i="17" s="1"/>
  <c r="T315" i="17"/>
  <c r="J221" i="17"/>
  <c r="L221" i="17" s="1"/>
  <c r="K221" i="17"/>
  <c r="K154" i="17"/>
  <c r="J154" i="17"/>
  <c r="L154" i="17" s="1"/>
  <c r="K356" i="17"/>
  <c r="J356" i="17"/>
  <c r="L356" i="17" s="1"/>
  <c r="K227" i="17"/>
  <c r="J227" i="17"/>
  <c r="L227" i="17" s="1"/>
  <c r="J362" i="17"/>
  <c r="L362" i="17" s="1"/>
  <c r="K362" i="17"/>
  <c r="K379" i="17"/>
  <c r="J379" i="17"/>
  <c r="L379" i="17" s="1"/>
  <c r="H22" i="17"/>
  <c r="S22" i="17" s="1"/>
  <c r="T22" i="17" s="1"/>
  <c r="J243" i="17"/>
  <c r="L243" i="17" s="1"/>
  <c r="K243" i="17"/>
  <c r="K284" i="17"/>
  <c r="J284" i="17"/>
  <c r="L284" i="17" s="1"/>
  <c r="K152" i="17"/>
  <c r="J152" i="17"/>
  <c r="L152" i="17" s="1"/>
  <c r="K359" i="17"/>
  <c r="J359" i="17"/>
  <c r="L359" i="17" s="1"/>
  <c r="K246" i="17"/>
  <c r="J246" i="17"/>
  <c r="L246" i="17" s="1"/>
  <c r="K145" i="17"/>
  <c r="J145" i="17"/>
  <c r="L145" i="17" s="1"/>
  <c r="K224" i="17"/>
  <c r="J224" i="17"/>
  <c r="L224" i="17" s="1"/>
  <c r="J274" i="17"/>
  <c r="L274" i="17" s="1"/>
  <c r="K274" i="17"/>
  <c r="K313" i="17"/>
  <c r="J313" i="17"/>
  <c r="L313" i="17" s="1"/>
  <c r="T275" i="17"/>
  <c r="T203" i="17"/>
  <c r="J296" i="17"/>
  <c r="L296" i="17" s="1"/>
  <c r="K296" i="17"/>
  <c r="J186" i="17"/>
  <c r="L186" i="17" s="1"/>
  <c r="K186" i="17"/>
  <c r="K143" i="17"/>
  <c r="J143" i="17"/>
  <c r="L143" i="17" s="1"/>
  <c r="T242" i="17"/>
  <c r="K301" i="17"/>
  <c r="J301" i="17"/>
  <c r="L301" i="17" s="1"/>
  <c r="K220" i="17"/>
  <c r="J220" i="17"/>
  <c r="L220" i="17" s="1"/>
  <c r="K261" i="17"/>
  <c r="J261" i="17"/>
  <c r="L261" i="17" s="1"/>
  <c r="J335" i="17"/>
  <c r="L335" i="17" s="1"/>
  <c r="K335" i="17"/>
  <c r="K276" i="17"/>
  <c r="J276" i="17"/>
  <c r="L276" i="17" s="1"/>
  <c r="K203" i="17"/>
  <c r="J203" i="17"/>
  <c r="L203" i="17" s="1"/>
  <c r="T254" i="17"/>
  <c r="T312" i="17"/>
  <c r="T295" i="17"/>
  <c r="K242" i="17"/>
  <c r="J242" i="17"/>
  <c r="L242" i="17" s="1"/>
  <c r="T154" i="17"/>
  <c r="K310" i="17"/>
  <c r="J310" i="17"/>
  <c r="L310" i="17" s="1"/>
  <c r="T219" i="17"/>
  <c r="K151" i="17"/>
  <c r="J151" i="17"/>
  <c r="L151" i="17" s="1"/>
  <c r="K206" i="17"/>
  <c r="J206" i="17"/>
  <c r="L206" i="17" s="1"/>
  <c r="K188" i="17"/>
  <c r="J188" i="17"/>
  <c r="L188" i="17" s="1"/>
  <c r="K270" i="17"/>
  <c r="J270" i="17"/>
  <c r="L270" i="17" s="1"/>
  <c r="K236" i="17"/>
  <c r="J236" i="17"/>
  <c r="L236" i="17" s="1"/>
  <c r="K205" i="17"/>
  <c r="J205" i="17"/>
  <c r="L205" i="17" s="1"/>
  <c r="T282" i="17"/>
  <c r="K271" i="17"/>
  <c r="J271" i="17"/>
  <c r="L271" i="17" s="1"/>
  <c r="K190" i="17"/>
  <c r="J190" i="17"/>
  <c r="L190" i="17" s="1"/>
  <c r="J349" i="17"/>
  <c r="L349" i="17" s="1"/>
  <c r="K349" i="17"/>
  <c r="K193" i="17"/>
  <c r="J193" i="17"/>
  <c r="L193" i="17" s="1"/>
  <c r="K289" i="17"/>
  <c r="J289" i="17"/>
  <c r="L289" i="17" s="1"/>
  <c r="T184" i="17"/>
  <c r="K299" i="17"/>
  <c r="J299" i="17"/>
  <c r="L299" i="17" s="1"/>
  <c r="T321" i="17"/>
  <c r="T326" i="17"/>
  <c r="K275" i="17"/>
  <c r="J275" i="17"/>
  <c r="L275" i="17" s="1"/>
  <c r="K199" i="17"/>
  <c r="J199" i="17"/>
  <c r="L199" i="17" s="1"/>
  <c r="K240" i="17"/>
  <c r="J240" i="17"/>
  <c r="L240" i="17" s="1"/>
  <c r="T347" i="17"/>
  <c r="T309" i="17"/>
  <c r="K355" i="17"/>
  <c r="J355" i="17"/>
  <c r="L355" i="17" s="1"/>
  <c r="T226" i="17"/>
  <c r="J149" i="17"/>
  <c r="L149" i="17" s="1"/>
  <c r="K149" i="17"/>
  <c r="K309" i="17"/>
  <c r="J309" i="17"/>
  <c r="L309" i="17" s="1"/>
  <c r="T207" i="17"/>
  <c r="T147" i="17"/>
  <c r="T188" i="17"/>
  <c r="K319" i="17"/>
  <c r="J319" i="17"/>
  <c r="L319" i="17" s="1"/>
  <c r="K267" i="17"/>
  <c r="J267" i="17"/>
  <c r="L267" i="17" s="1"/>
  <c r="K360" i="17"/>
  <c r="J360" i="17"/>
  <c r="L360" i="17" s="1"/>
  <c r="T342" i="17"/>
  <c r="J347" i="17"/>
  <c r="L347" i="17" s="1"/>
  <c r="K347" i="17"/>
  <c r="K282" i="17"/>
  <c r="J282" i="17"/>
  <c r="L282" i="17" s="1"/>
  <c r="K179" i="17"/>
  <c r="J179" i="17"/>
  <c r="L179" i="17" s="1"/>
  <c r="T158" i="17"/>
  <c r="J357" i="17"/>
  <c r="L357" i="17" s="1"/>
  <c r="K357" i="17"/>
  <c r="T345" i="17"/>
  <c r="J288" i="17"/>
  <c r="L288" i="17" s="1"/>
  <c r="K288" i="17"/>
  <c r="T214" i="17"/>
  <c r="K197" i="17"/>
  <c r="J197" i="17"/>
  <c r="L197" i="17" s="1"/>
  <c r="K142" i="17"/>
  <c r="J142" i="17"/>
  <c r="L142" i="17" s="1"/>
  <c r="T176" i="17"/>
  <c r="J277" i="17"/>
  <c r="L277" i="17" s="1"/>
  <c r="K277" i="17"/>
  <c r="T237" i="17"/>
  <c r="J368" i="17"/>
  <c r="L368" i="17" s="1"/>
  <c r="K368" i="17"/>
  <c r="J291" i="17"/>
  <c r="L291" i="17" s="1"/>
  <c r="K291" i="17"/>
  <c r="K185" i="17"/>
  <c r="J185" i="17"/>
  <c r="L185" i="17" s="1"/>
  <c r="K231" i="17"/>
  <c r="J231" i="17"/>
  <c r="L231" i="17" s="1"/>
  <c r="K218" i="17"/>
  <c r="J218" i="17"/>
  <c r="L218" i="17" s="1"/>
  <c r="T280" i="17"/>
  <c r="T356" i="17"/>
  <c r="T194" i="17"/>
  <c r="T290" i="17"/>
  <c r="K350" i="17"/>
  <c r="J350" i="17"/>
  <c r="L350" i="17" s="1"/>
  <c r="T305" i="17"/>
  <c r="T161" i="17"/>
  <c r="K209" i="17"/>
  <c r="J209" i="17"/>
  <c r="L209" i="17" s="1"/>
  <c r="K341" i="17"/>
  <c r="J341" i="17"/>
  <c r="L341" i="17" s="1"/>
  <c r="T240" i="17"/>
  <c r="D381" i="16"/>
  <c r="U380" i="17" l="1"/>
  <c r="Z380" i="17" s="1"/>
  <c r="U370" i="17"/>
  <c r="AB370" i="17" s="1"/>
  <c r="U377" i="17"/>
  <c r="AB377" i="17" s="1"/>
  <c r="U368" i="17"/>
  <c r="AB368" i="17" s="1"/>
  <c r="U369" i="17"/>
  <c r="AB369" i="17" s="1"/>
  <c r="U374" i="17"/>
  <c r="Z374" i="17" s="1"/>
  <c r="U372" i="17"/>
  <c r="AB372" i="17" s="1"/>
  <c r="U355" i="17"/>
  <c r="AB355" i="17" s="1"/>
  <c r="U281" i="17"/>
  <c r="Z281" i="17" s="1"/>
  <c r="U232" i="17"/>
  <c r="AB232" i="17" s="1"/>
  <c r="U357" i="17"/>
  <c r="Z357" i="17" s="1"/>
  <c r="U153" i="17"/>
  <c r="AB153" i="17" s="1"/>
  <c r="U362" i="17"/>
  <c r="Z362" i="17" s="1"/>
  <c r="U340" i="17"/>
  <c r="Z340" i="17" s="1"/>
  <c r="U164" i="17"/>
  <c r="AB164" i="17" s="1"/>
  <c r="U172" i="17"/>
  <c r="AB172" i="17" s="1"/>
  <c r="U352" i="17"/>
  <c r="AB352" i="17" s="1"/>
  <c r="U223" i="17"/>
  <c r="Z223" i="17" s="1"/>
  <c r="U364" i="17"/>
  <c r="AB364" i="17" s="1"/>
  <c r="U361" i="17"/>
  <c r="AB361" i="17" s="1"/>
  <c r="U366" i="17"/>
  <c r="Z366" i="17" s="1"/>
  <c r="U289" i="17"/>
  <c r="Z289" i="17" s="1"/>
  <c r="U351" i="17"/>
  <c r="AB351" i="17" s="1"/>
  <c r="U201" i="17"/>
  <c r="AB201" i="17" s="1"/>
  <c r="U341" i="17"/>
  <c r="AB341" i="17" s="1"/>
  <c r="U148" i="17"/>
  <c r="Z148" i="17" s="1"/>
  <c r="U335" i="17"/>
  <c r="Z335" i="17" s="1"/>
  <c r="U310" i="17"/>
  <c r="Z310" i="17" s="1"/>
  <c r="U324" i="17"/>
  <c r="AB324" i="17" s="1"/>
  <c r="U298" i="17"/>
  <c r="Z298" i="17" s="1"/>
  <c r="U318" i="17"/>
  <c r="AB318" i="17" s="1"/>
  <c r="U329" i="17"/>
  <c r="AB329" i="17" s="1"/>
  <c r="U191" i="17"/>
  <c r="AB191" i="17" s="1"/>
  <c r="U255" i="17"/>
  <c r="AB255" i="17" s="1"/>
  <c r="U239" i="17"/>
  <c r="Z239" i="17" s="1"/>
  <c r="U210" i="17"/>
  <c r="Z210" i="17" s="1"/>
  <c r="U365" i="17"/>
  <c r="Z365" i="17" s="1"/>
  <c r="U160" i="17"/>
  <c r="Z160" i="17" s="1"/>
  <c r="U307" i="17"/>
  <c r="Z307" i="17" s="1"/>
  <c r="U260" i="17"/>
  <c r="Z260" i="17" s="1"/>
  <c r="U343" i="17"/>
  <c r="Z343" i="17" s="1"/>
  <c r="U286" i="17"/>
  <c r="AB286" i="17" s="1"/>
  <c r="U287" i="17"/>
  <c r="AB287" i="17" s="1"/>
  <c r="U253" i="17"/>
  <c r="Z253" i="17" s="1"/>
  <c r="U283" i="17"/>
  <c r="AB283" i="17" s="1"/>
  <c r="U269" i="17"/>
  <c r="AB269" i="17" s="1"/>
  <c r="U233" i="17"/>
  <c r="AB233" i="17" s="1"/>
  <c r="U344" i="17"/>
  <c r="Z344" i="17" s="1"/>
  <c r="U146" i="17"/>
  <c r="AB146" i="17" s="1"/>
  <c r="U354" i="17"/>
  <c r="AB354" i="17" s="1"/>
  <c r="P25" i="17"/>
  <c r="N25" i="17" s="1"/>
  <c r="O25" i="17"/>
  <c r="R381" i="16"/>
  <c r="U175" i="17"/>
  <c r="U173" i="17"/>
  <c r="U152" i="17"/>
  <c r="U170" i="17"/>
  <c r="U297" i="17"/>
  <c r="U165" i="17"/>
  <c r="U218" i="17"/>
  <c r="U328" i="17"/>
  <c r="U338" i="17"/>
  <c r="U252" i="17"/>
  <c r="U327" i="17"/>
  <c r="U212" i="17"/>
  <c r="U184" i="17"/>
  <c r="U229" i="17"/>
  <c r="U203" i="17"/>
  <c r="U346" i="17"/>
  <c r="U193" i="17"/>
  <c r="U293" i="17"/>
  <c r="U238" i="17"/>
  <c r="U295" i="17"/>
  <c r="U275" i="17"/>
  <c r="U217" i="17"/>
  <c r="U206" i="17"/>
  <c r="U320" i="17"/>
  <c r="U166" i="17"/>
  <c r="U215" i="17"/>
  <c r="U182" i="17"/>
  <c r="U179" i="17"/>
  <c r="U228" i="17"/>
  <c r="U220" i="17"/>
  <c r="U259" i="17"/>
  <c r="U273" i="17"/>
  <c r="U226" i="17"/>
  <c r="U224" i="17"/>
  <c r="U280" i="17"/>
  <c r="U349" i="17"/>
  <c r="U167" i="17"/>
  <c r="U270" i="17"/>
  <c r="U214" i="17"/>
  <c r="U211" i="17"/>
  <c r="U326" i="17"/>
  <c r="U299" i="17"/>
  <c r="U242" i="17"/>
  <c r="U178" i="17"/>
  <c r="U317" i="17"/>
  <c r="U251" i="17"/>
  <c r="U249" i="17"/>
  <c r="Y381" i="17"/>
  <c r="Y380" i="17" s="1"/>
  <c r="Y379" i="17" s="1"/>
  <c r="Y378" i="17" s="1"/>
  <c r="Y377" i="17" s="1"/>
  <c r="Y376" i="17" s="1"/>
  <c r="Y375" i="17" s="1"/>
  <c r="Y374" i="17" s="1"/>
  <c r="Y373" i="17" s="1"/>
  <c r="Y372" i="17" s="1"/>
  <c r="Y371" i="17" s="1"/>
  <c r="Y370" i="17" s="1"/>
  <c r="Y369" i="17" s="1"/>
  <c r="Y368" i="17" s="1"/>
  <c r="Y367" i="17" s="1"/>
  <c r="Y366" i="17" s="1"/>
  <c r="Y365" i="17" s="1"/>
  <c r="Y364" i="17" s="1"/>
  <c r="Y363" i="17" s="1"/>
  <c r="Y362" i="17" s="1"/>
  <c r="Y361" i="17" s="1"/>
  <c r="Y360" i="17" s="1"/>
  <c r="Y359" i="17" s="1"/>
  <c r="Y358" i="17" s="1"/>
  <c r="Y357" i="17" s="1"/>
  <c r="Y356" i="17" s="1"/>
  <c r="Y355" i="17" s="1"/>
  <c r="Y354" i="17" s="1"/>
  <c r="Y353" i="17" s="1"/>
  <c r="Y352" i="17" s="1"/>
  <c r="Y351" i="17" s="1"/>
  <c r="Y350" i="17" s="1"/>
  <c r="Y349" i="17" s="1"/>
  <c r="Y348" i="17" s="1"/>
  <c r="Y347" i="17" s="1"/>
  <c r="Y346" i="17" s="1"/>
  <c r="Y345" i="17" s="1"/>
  <c r="Y344" i="17" s="1"/>
  <c r="Y343" i="17" s="1"/>
  <c r="Y342" i="17" s="1"/>
  <c r="Y341" i="17" s="1"/>
  <c r="Y340" i="17" s="1"/>
  <c r="Y339" i="17" s="1"/>
  <c r="Y338" i="17" s="1"/>
  <c r="Y337" i="17" s="1"/>
  <c r="Y336" i="17" s="1"/>
  <c r="Y335" i="17" s="1"/>
  <c r="Y334" i="17" s="1"/>
  <c r="Y333" i="17" s="1"/>
  <c r="Y332" i="17" s="1"/>
  <c r="Y331" i="17" s="1"/>
  <c r="Y330" i="17" s="1"/>
  <c r="Y329" i="17" s="1"/>
  <c r="Y328" i="17" s="1"/>
  <c r="Y327" i="17" s="1"/>
  <c r="Y326" i="17" s="1"/>
  <c r="Y325" i="17" s="1"/>
  <c r="Y324" i="17" s="1"/>
  <c r="Y323" i="17" s="1"/>
  <c r="Y322" i="17" s="1"/>
  <c r="Y321" i="17" s="1"/>
  <c r="Y320" i="17" s="1"/>
  <c r="Y319" i="17" s="1"/>
  <c r="Y318" i="17" s="1"/>
  <c r="Y317" i="17" s="1"/>
  <c r="Y316" i="17" s="1"/>
  <c r="Y315" i="17" s="1"/>
  <c r="Y314" i="17" s="1"/>
  <c r="Y313" i="17" s="1"/>
  <c r="Y312" i="17" s="1"/>
  <c r="Y311" i="17" s="1"/>
  <c r="Y310" i="17" s="1"/>
  <c r="Y309" i="17" s="1"/>
  <c r="Y308" i="17" s="1"/>
  <c r="Y307" i="17" s="1"/>
  <c r="Y306" i="17" s="1"/>
  <c r="Y305" i="17" s="1"/>
  <c r="Y304" i="17" s="1"/>
  <c r="Y303" i="17" s="1"/>
  <c r="Y302" i="17" s="1"/>
  <c r="Y301" i="17" s="1"/>
  <c r="Y300" i="17" s="1"/>
  <c r="Y299" i="17" s="1"/>
  <c r="Y298" i="17" s="1"/>
  <c r="Y297" i="17" s="1"/>
  <c r="Y296" i="17" s="1"/>
  <c r="Y295" i="17" s="1"/>
  <c r="Y294" i="17" s="1"/>
  <c r="Y293" i="17" s="1"/>
  <c r="Y292" i="17" s="1"/>
  <c r="Y291" i="17" s="1"/>
  <c r="Y290" i="17" s="1"/>
  <c r="Y289" i="17" s="1"/>
  <c r="Y288" i="17" s="1"/>
  <c r="Y287" i="17" s="1"/>
  <c r="Y286" i="17" s="1"/>
  <c r="Y285" i="17" s="1"/>
  <c r="Y284" i="17" s="1"/>
  <c r="Y283" i="17" s="1"/>
  <c r="Y282" i="17" s="1"/>
  <c r="Y281" i="17" s="1"/>
  <c r="Y280" i="17" s="1"/>
  <c r="Y279" i="17" s="1"/>
  <c r="Y278" i="17" s="1"/>
  <c r="Y277" i="17" s="1"/>
  <c r="Y276" i="17" s="1"/>
  <c r="Y275" i="17" s="1"/>
  <c r="Y274" i="17" s="1"/>
  <c r="Y273" i="17" s="1"/>
  <c r="Y272" i="17" s="1"/>
  <c r="Y271" i="17" s="1"/>
  <c r="Y270" i="17" s="1"/>
  <c r="Y269" i="17" s="1"/>
  <c r="Y268" i="17" s="1"/>
  <c r="Y267" i="17" s="1"/>
  <c r="Y266" i="17" s="1"/>
  <c r="Y265" i="17" s="1"/>
  <c r="Y264" i="17" s="1"/>
  <c r="Y263" i="17" s="1"/>
  <c r="Y262" i="17" s="1"/>
  <c r="Y261" i="17" s="1"/>
  <c r="Y260" i="17" s="1"/>
  <c r="Y259" i="17" s="1"/>
  <c r="Y258" i="17" s="1"/>
  <c r="Y257" i="17" s="1"/>
  <c r="Y256" i="17" s="1"/>
  <c r="Y255" i="17" s="1"/>
  <c r="Y254" i="17" s="1"/>
  <c r="Y253" i="17" s="1"/>
  <c r="Y252" i="17" s="1"/>
  <c r="Y251" i="17" s="1"/>
  <c r="Y250" i="17" s="1"/>
  <c r="Y249" i="17" s="1"/>
  <c r="Y248" i="17" s="1"/>
  <c r="Y247" i="17" s="1"/>
  <c r="Y246" i="17" s="1"/>
  <c r="Y245" i="17" s="1"/>
  <c r="Y244" i="17" s="1"/>
  <c r="Y243" i="17" s="1"/>
  <c r="Y242" i="17" s="1"/>
  <c r="Y241" i="17" s="1"/>
  <c r="Y240" i="17" s="1"/>
  <c r="Y239" i="17" s="1"/>
  <c r="Y238" i="17" s="1"/>
  <c r="Y237" i="17" s="1"/>
  <c r="Y236" i="17" s="1"/>
  <c r="Y235" i="17" s="1"/>
  <c r="Y234" i="17" s="1"/>
  <c r="Y233" i="17" s="1"/>
  <c r="Y232" i="17" s="1"/>
  <c r="Y231" i="17" s="1"/>
  <c r="Y230" i="17" s="1"/>
  <c r="Y229" i="17" s="1"/>
  <c r="Y228" i="17" s="1"/>
  <c r="Y227" i="17" s="1"/>
  <c r="Y226" i="17" s="1"/>
  <c r="Y225" i="17" s="1"/>
  <c r="Y224" i="17" s="1"/>
  <c r="Y223" i="17" s="1"/>
  <c r="Y222" i="17" s="1"/>
  <c r="Y221" i="17" s="1"/>
  <c r="Y220" i="17" s="1"/>
  <c r="Y219" i="17" s="1"/>
  <c r="Y218" i="17" s="1"/>
  <c r="Y217" i="17" s="1"/>
  <c r="Y216" i="17" s="1"/>
  <c r="Y215" i="17" s="1"/>
  <c r="Y214" i="17" s="1"/>
  <c r="Y213" i="17" s="1"/>
  <c r="Y212" i="17" s="1"/>
  <c r="Y211" i="17" s="1"/>
  <c r="Y210" i="17" s="1"/>
  <c r="Y209" i="17" s="1"/>
  <c r="Y208" i="17" s="1"/>
  <c r="Y207" i="17" s="1"/>
  <c r="Y206" i="17" s="1"/>
  <c r="Y205" i="17" s="1"/>
  <c r="Y204" i="17" s="1"/>
  <c r="Y203" i="17" s="1"/>
  <c r="Y202" i="17" s="1"/>
  <c r="Y201" i="17" s="1"/>
  <c r="Y200" i="17" s="1"/>
  <c r="Y199" i="17" s="1"/>
  <c r="Y198" i="17" s="1"/>
  <c r="Y197" i="17" s="1"/>
  <c r="Y196" i="17" s="1"/>
  <c r="Y195" i="17" s="1"/>
  <c r="Y194" i="17" s="1"/>
  <c r="Y193" i="17" s="1"/>
  <c r="Y192" i="17" s="1"/>
  <c r="Y191" i="17" s="1"/>
  <c r="Y190" i="17" s="1"/>
  <c r="Y189" i="17" s="1"/>
  <c r="Y188" i="17" s="1"/>
  <c r="Y187" i="17" s="1"/>
  <c r="Y186" i="17" s="1"/>
  <c r="Y185" i="17" s="1"/>
  <c r="Y184" i="17" s="1"/>
  <c r="Y183" i="17" s="1"/>
  <c r="Y182" i="17" s="1"/>
  <c r="Y181" i="17" s="1"/>
  <c r="Y180" i="17" s="1"/>
  <c r="Y179" i="17" s="1"/>
  <c r="Y178" i="17" s="1"/>
  <c r="Y177" i="17" s="1"/>
  <c r="Y176" i="17" s="1"/>
  <c r="Y175" i="17" s="1"/>
  <c r="Y174" i="17" s="1"/>
  <c r="Y173" i="17" s="1"/>
  <c r="Y172" i="17" s="1"/>
  <c r="Y171" i="17" s="1"/>
  <c r="Y170" i="17" s="1"/>
  <c r="Y169" i="17" s="1"/>
  <c r="Y168" i="17" s="1"/>
  <c r="Y167" i="17" s="1"/>
  <c r="Y166" i="17" s="1"/>
  <c r="Y165" i="17" s="1"/>
  <c r="Y164" i="17" s="1"/>
  <c r="Y163" i="17" s="1"/>
  <c r="Y162" i="17" s="1"/>
  <c r="Y161" i="17" s="1"/>
  <c r="Y160" i="17" s="1"/>
  <c r="Y159" i="17" s="1"/>
  <c r="Y158" i="17" s="1"/>
  <c r="Y157" i="17" s="1"/>
  <c r="Y156" i="17" s="1"/>
  <c r="Y155" i="17" s="1"/>
  <c r="Y154" i="17" s="1"/>
  <c r="Y153" i="17" s="1"/>
  <c r="Y152" i="17" s="1"/>
  <c r="Y151" i="17" s="1"/>
  <c r="Y150" i="17" s="1"/>
  <c r="Y149" i="17" s="1"/>
  <c r="Y148" i="17" s="1"/>
  <c r="Y147" i="17" s="1"/>
  <c r="Y146" i="17" s="1"/>
  <c r="Y145" i="17" s="1"/>
  <c r="Y144" i="17" s="1"/>
  <c r="Y143" i="17" s="1"/>
  <c r="U381" i="17"/>
  <c r="U378" i="17"/>
  <c r="U314" i="17"/>
  <c r="U168" i="17"/>
  <c r="U337" i="17"/>
  <c r="U230" i="17"/>
  <c r="U292" i="17"/>
  <c r="U204" i="17"/>
  <c r="U304" i="17"/>
  <c r="U263" i="17"/>
  <c r="U144" i="17"/>
  <c r="U163" i="17"/>
  <c r="U267" i="17"/>
  <c r="U367" i="17"/>
  <c r="U174" i="17"/>
  <c r="AB281" i="17"/>
  <c r="U321" i="17"/>
  <c r="U219" i="17"/>
  <c r="U258" i="17"/>
  <c r="U188" i="17"/>
  <c r="U266" i="17"/>
  <c r="I22" i="17"/>
  <c r="U195" i="17"/>
  <c r="U290" i="17"/>
  <c r="U158" i="17"/>
  <c r="U147" i="17"/>
  <c r="U282" i="17"/>
  <c r="U209" i="17"/>
  <c r="U198" i="17"/>
  <c r="E22" i="17"/>
  <c r="U353" i="17"/>
  <c r="U268" i="17"/>
  <c r="U265" i="17"/>
  <c r="U231" i="17"/>
  <c r="U359" i="17"/>
  <c r="U319" i="17"/>
  <c r="U248" i="17"/>
  <c r="U332" i="17"/>
  <c r="U243" i="17"/>
  <c r="U225" i="17"/>
  <c r="U216" i="17"/>
  <c r="U257" i="17"/>
  <c r="U246" i="17"/>
  <c r="U194" i="17"/>
  <c r="U342" i="17"/>
  <c r="U309" i="17"/>
  <c r="U272" i="17"/>
  <c r="U288" i="17"/>
  <c r="U222" i="17"/>
  <c r="U305" i="17"/>
  <c r="U244" i="17"/>
  <c r="U339" i="17"/>
  <c r="U301" i="17"/>
  <c r="U176" i="17"/>
  <c r="U186" i="17"/>
  <c r="U347" i="17"/>
  <c r="U213" i="17"/>
  <c r="U291" i="17"/>
  <c r="U348" i="17"/>
  <c r="U371" i="17"/>
  <c r="U271" i="17"/>
  <c r="U177" i="17"/>
  <c r="U250" i="17"/>
  <c r="U323" i="17"/>
  <c r="U227" i="17"/>
  <c r="U149" i="17"/>
  <c r="U208" i="17"/>
  <c r="U143" i="17"/>
  <c r="U264" i="17"/>
  <c r="U278" i="17"/>
  <c r="U330" i="17"/>
  <c r="U376" i="17"/>
  <c r="U322" i="17"/>
  <c r="U234" i="17"/>
  <c r="U207" i="17"/>
  <c r="U183" i="17"/>
  <c r="U274" i="17"/>
  <c r="U190" i="17"/>
  <c r="U196" i="17"/>
  <c r="U336" i="17"/>
  <c r="U375" i="17"/>
  <c r="U221" i="17"/>
  <c r="U241" i="17"/>
  <c r="U169" i="17"/>
  <c r="U151" i="17"/>
  <c r="U156" i="17"/>
  <c r="U256" i="17"/>
  <c r="U316" i="17"/>
  <c r="U373" i="17"/>
  <c r="U276" i="17"/>
  <c r="U315" i="17"/>
  <c r="U350" i="17"/>
  <c r="U189" i="17"/>
  <c r="U312" i="17"/>
  <c r="U331" i="17"/>
  <c r="U262" i="17"/>
  <c r="U180" i="17"/>
  <c r="U192" i="17"/>
  <c r="U205" i="17"/>
  <c r="U202" i="17"/>
  <c r="U296" i="17"/>
  <c r="U157" i="17"/>
  <c r="U334" i="17"/>
  <c r="U300" i="17"/>
  <c r="U159" i="17"/>
  <c r="U333" i="17"/>
  <c r="U379" i="17"/>
  <c r="U199" i="17"/>
  <c r="U197" i="17"/>
  <c r="U150" i="17"/>
  <c r="U302" i="17"/>
  <c r="U171" i="17"/>
  <c r="U285" i="17"/>
  <c r="U363" i="17"/>
  <c r="U181" i="17"/>
  <c r="U247" i="17"/>
  <c r="U185" i="17"/>
  <c r="U308" i="17"/>
  <c r="U261" i="17"/>
  <c r="U325" i="17"/>
  <c r="U240" i="17"/>
  <c r="U161" i="17"/>
  <c r="U200" i="17"/>
  <c r="U303" i="17"/>
  <c r="U245" i="17"/>
  <c r="U294" i="17"/>
  <c r="U235" i="17"/>
  <c r="U277" i="17"/>
  <c r="U345" i="17"/>
  <c r="U356" i="17"/>
  <c r="U279" i="17"/>
  <c r="U237" i="17"/>
  <c r="U236" i="17"/>
  <c r="U187" i="17"/>
  <c r="U154" i="17"/>
  <c r="U254" i="17"/>
  <c r="U145" i="17"/>
  <c r="U358" i="17"/>
  <c r="U284" i="17"/>
  <c r="U306" i="17"/>
  <c r="U313" i="17"/>
  <c r="U311" i="17"/>
  <c r="U162" i="17"/>
  <c r="U155" i="17"/>
  <c r="U360" i="17"/>
  <c r="AI380" i="16"/>
  <c r="V381" i="16"/>
  <c r="W381" i="16"/>
  <c r="AB366" i="17" l="1"/>
  <c r="AB340" i="17"/>
  <c r="Z287" i="17"/>
  <c r="AB380" i="17"/>
  <c r="Z372" i="17"/>
  <c r="Z377" i="17"/>
  <c r="Z352" i="17"/>
  <c r="Z369" i="17"/>
  <c r="Z370" i="17"/>
  <c r="Z355" i="17"/>
  <c r="AB357" i="17"/>
  <c r="Z324" i="17"/>
  <c r="AB343" i="17"/>
  <c r="Z153" i="17"/>
  <c r="Z354" i="17"/>
  <c r="AB148" i="17"/>
  <c r="Z232" i="17"/>
  <c r="AB310" i="17"/>
  <c r="AB374" i="17"/>
  <c r="AB362" i="17"/>
  <c r="Z172" i="17"/>
  <c r="AB223" i="17"/>
  <c r="AB289" i="17"/>
  <c r="AB210" i="17"/>
  <c r="Z341" i="17"/>
  <c r="AB365" i="17"/>
  <c r="Z201" i="17"/>
  <c r="Z368" i="17"/>
  <c r="Z164" i="17"/>
  <c r="Z146" i="17"/>
  <c r="AB335" i="17"/>
  <c r="AB260" i="17"/>
  <c r="Z286" i="17"/>
  <c r="Z364" i="17"/>
  <c r="Z361" i="17"/>
  <c r="AB307" i="17"/>
  <c r="Z329" i="17"/>
  <c r="AB298" i="17"/>
  <c r="AB344" i="17"/>
  <c r="AB160" i="17"/>
  <c r="AB253" i="17"/>
  <c r="Z351" i="17"/>
  <c r="Z233" i="17"/>
  <c r="Z283" i="17"/>
  <c r="Z269" i="17"/>
  <c r="AB239" i="17"/>
  <c r="Z318" i="17"/>
  <c r="Z255" i="17"/>
  <c r="Z191" i="17"/>
  <c r="X381" i="16"/>
  <c r="P26" i="17"/>
  <c r="N26" i="17" s="1"/>
  <c r="O26" i="17"/>
  <c r="AB155" i="17"/>
  <c r="Z155" i="17"/>
  <c r="Z296" i="17"/>
  <c r="AB296" i="17"/>
  <c r="AB237" i="17"/>
  <c r="Z237" i="17"/>
  <c r="Z363" i="17"/>
  <c r="AB363" i="17"/>
  <c r="AB276" i="17"/>
  <c r="Z276" i="17"/>
  <c r="AB234" i="17"/>
  <c r="Z234" i="17"/>
  <c r="AB222" i="17"/>
  <c r="Z222" i="17"/>
  <c r="Z245" i="17"/>
  <c r="AB245" i="17"/>
  <c r="AB261" i="17"/>
  <c r="Z261" i="17"/>
  <c r="AB285" i="17"/>
  <c r="Z285" i="17"/>
  <c r="AB379" i="17"/>
  <c r="Z379" i="17"/>
  <c r="AB373" i="17"/>
  <c r="Z373" i="17"/>
  <c r="Z375" i="17"/>
  <c r="AB375" i="17"/>
  <c r="AB322" i="17"/>
  <c r="Z322" i="17"/>
  <c r="AB271" i="17"/>
  <c r="Z271" i="17"/>
  <c r="AB288" i="17"/>
  <c r="Z288" i="17"/>
  <c r="AB188" i="17"/>
  <c r="Z188" i="17"/>
  <c r="Z314" i="17"/>
  <c r="AB314" i="17"/>
  <c r="AB178" i="17"/>
  <c r="Z178" i="17"/>
  <c r="AB224" i="17"/>
  <c r="Z224" i="17"/>
  <c r="AB179" i="17"/>
  <c r="Z179" i="17"/>
  <c r="AB346" i="17"/>
  <c r="Z346" i="17"/>
  <c r="AB165" i="17"/>
  <c r="Z165" i="17"/>
  <c r="AB171" i="17"/>
  <c r="Z171" i="17"/>
  <c r="Z336" i="17"/>
  <c r="AB336" i="17"/>
  <c r="AB226" i="17"/>
  <c r="Z226" i="17"/>
  <c r="AB327" i="17"/>
  <c r="Z327" i="17"/>
  <c r="Z145" i="17"/>
  <c r="AB145" i="17"/>
  <c r="AB200" i="17"/>
  <c r="Z200" i="17"/>
  <c r="Z159" i="17"/>
  <c r="AB159" i="17"/>
  <c r="AB180" i="17"/>
  <c r="Z180" i="17"/>
  <c r="AB189" i="17"/>
  <c r="Z189" i="17"/>
  <c r="AB256" i="17"/>
  <c r="Z256" i="17"/>
  <c r="Z196" i="17"/>
  <c r="AB196" i="17"/>
  <c r="AB208" i="17"/>
  <c r="Z208" i="17"/>
  <c r="Z176" i="17"/>
  <c r="AB176" i="17"/>
  <c r="AB257" i="17"/>
  <c r="Z257" i="17"/>
  <c r="AB319" i="17"/>
  <c r="Z319" i="17"/>
  <c r="G23" i="17"/>
  <c r="H23" i="17" s="1"/>
  <c r="E23" i="17" s="1"/>
  <c r="F23" i="17"/>
  <c r="AB174" i="17"/>
  <c r="Z174" i="17"/>
  <c r="AB292" i="17"/>
  <c r="Z292" i="17"/>
  <c r="AB381" i="17"/>
  <c r="Z381" i="17"/>
  <c r="AB211" i="17"/>
  <c r="Z211" i="17"/>
  <c r="AB217" i="17"/>
  <c r="Z217" i="17"/>
  <c r="AB252" i="17"/>
  <c r="Z252" i="17"/>
  <c r="AB173" i="17"/>
  <c r="Z173" i="17"/>
  <c r="Z246" i="17"/>
  <c r="AB246" i="17"/>
  <c r="Z182" i="17"/>
  <c r="AB182" i="17"/>
  <c r="AB152" i="17"/>
  <c r="Z152" i="17"/>
  <c r="Z161" i="17"/>
  <c r="AB161" i="17"/>
  <c r="AB300" i="17"/>
  <c r="Z300" i="17"/>
  <c r="AB262" i="17"/>
  <c r="Z262" i="17"/>
  <c r="AB350" i="17"/>
  <c r="Z350" i="17"/>
  <c r="AB149" i="17"/>
  <c r="Z149" i="17"/>
  <c r="Z272" i="17"/>
  <c r="AB272" i="17"/>
  <c r="Z359" i="17"/>
  <c r="AB359" i="17"/>
  <c r="AB198" i="17"/>
  <c r="Z198" i="17"/>
  <c r="AB258" i="17"/>
  <c r="Z258" i="17"/>
  <c r="AB367" i="17"/>
  <c r="Z367" i="17"/>
  <c r="AB242" i="17"/>
  <c r="Z242" i="17"/>
  <c r="AB214" i="17"/>
  <c r="Z214" i="17"/>
  <c r="AB275" i="17"/>
  <c r="Z275" i="17"/>
  <c r="AB175" i="17"/>
  <c r="Z175" i="17"/>
  <c r="AB316" i="17"/>
  <c r="Z316" i="17"/>
  <c r="AB158" i="17"/>
  <c r="Z158" i="17"/>
  <c r="Z378" i="17"/>
  <c r="AB378" i="17"/>
  <c r="Z203" i="17"/>
  <c r="AB203" i="17"/>
  <c r="AB297" i="17"/>
  <c r="Z297" i="17"/>
  <c r="AB279" i="17"/>
  <c r="Z279" i="17"/>
  <c r="AB254" i="17"/>
  <c r="Z254" i="17"/>
  <c r="Z356" i="17"/>
  <c r="AB356" i="17"/>
  <c r="AB308" i="17"/>
  <c r="Z308" i="17"/>
  <c r="AB156" i="17"/>
  <c r="Z156" i="17"/>
  <c r="AB376" i="17"/>
  <c r="Z376" i="17"/>
  <c r="AB360" i="17"/>
  <c r="Z360" i="17"/>
  <c r="Z302" i="17"/>
  <c r="AB302" i="17"/>
  <c r="AB334" i="17"/>
  <c r="Z334" i="17"/>
  <c r="AB331" i="17"/>
  <c r="Z331" i="17"/>
  <c r="AB151" i="17"/>
  <c r="Z151" i="17"/>
  <c r="Z330" i="17"/>
  <c r="AB330" i="17"/>
  <c r="AB309" i="17"/>
  <c r="Z309" i="17"/>
  <c r="AB231" i="17"/>
  <c r="Z231" i="17"/>
  <c r="AB209" i="17"/>
  <c r="Z209" i="17"/>
  <c r="AB290" i="17"/>
  <c r="Z290" i="17"/>
  <c r="AB219" i="17"/>
  <c r="Z219" i="17"/>
  <c r="AB267" i="17"/>
  <c r="Z267" i="17"/>
  <c r="Z273" i="17"/>
  <c r="AB273" i="17"/>
  <c r="AB215" i="17"/>
  <c r="Z215" i="17"/>
  <c r="AB229" i="17"/>
  <c r="Z229" i="17"/>
  <c r="AB170" i="17"/>
  <c r="Z170" i="17"/>
  <c r="AB157" i="17"/>
  <c r="Z157" i="17"/>
  <c r="Z312" i="17"/>
  <c r="AB312" i="17"/>
  <c r="AB190" i="17"/>
  <c r="Z190" i="17"/>
  <c r="AB301" i="17"/>
  <c r="Z301" i="17"/>
  <c r="Z216" i="17"/>
  <c r="AB216" i="17"/>
  <c r="AB282" i="17"/>
  <c r="Z282" i="17"/>
  <c r="AB163" i="17"/>
  <c r="Z163" i="17"/>
  <c r="AB230" i="17"/>
  <c r="Z230" i="17"/>
  <c r="AB259" i="17"/>
  <c r="Z259" i="17"/>
  <c r="AB166" i="17"/>
  <c r="Z166" i="17"/>
  <c r="AB184" i="17"/>
  <c r="Z184" i="17"/>
  <c r="AB338" i="17"/>
  <c r="Z338" i="17"/>
  <c r="Z186" i="17"/>
  <c r="AB186" i="17"/>
  <c r="Z345" i="17"/>
  <c r="AB345" i="17"/>
  <c r="AB315" i="17"/>
  <c r="Z315" i="17"/>
  <c r="AB274" i="17"/>
  <c r="Z274" i="17"/>
  <c r="AB227" i="17"/>
  <c r="Z227" i="17"/>
  <c r="AB339" i="17"/>
  <c r="Z339" i="17"/>
  <c r="AB225" i="17"/>
  <c r="Z225" i="17"/>
  <c r="Z270" i="17"/>
  <c r="AB270" i="17"/>
  <c r="AB220" i="17"/>
  <c r="Z220" i="17"/>
  <c r="AB295" i="17"/>
  <c r="Z295" i="17"/>
  <c r="AB303" i="17"/>
  <c r="Z303" i="17"/>
  <c r="AB162" i="17"/>
  <c r="Z162" i="17"/>
  <c r="AB169" i="17"/>
  <c r="Z169" i="17"/>
  <c r="AB278" i="17"/>
  <c r="Z278" i="17"/>
  <c r="Z244" i="17"/>
  <c r="AB244" i="17"/>
  <c r="AB195" i="17"/>
  <c r="Z195" i="17"/>
  <c r="AB321" i="17"/>
  <c r="Z321" i="17"/>
  <c r="Z249" i="17"/>
  <c r="AB249" i="17"/>
  <c r="AB228" i="17"/>
  <c r="Z228" i="17"/>
  <c r="AB192" i="17"/>
  <c r="Z192" i="17"/>
  <c r="Z240" i="17"/>
  <c r="AB240" i="17"/>
  <c r="Z183" i="17"/>
  <c r="AB183" i="17"/>
  <c r="Z323" i="17"/>
  <c r="AB323" i="17"/>
  <c r="Z348" i="17"/>
  <c r="AB348" i="17"/>
  <c r="Z342" i="17"/>
  <c r="AB342" i="17"/>
  <c r="AB265" i="17"/>
  <c r="Z265" i="17"/>
  <c r="AB167" i="17"/>
  <c r="Z167" i="17"/>
  <c r="Z313" i="17"/>
  <c r="AB313" i="17"/>
  <c r="AB185" i="17"/>
  <c r="Z185" i="17"/>
  <c r="Z197" i="17"/>
  <c r="AB197" i="17"/>
  <c r="AB205" i="17"/>
  <c r="Z205" i="17"/>
  <c r="Z207" i="17"/>
  <c r="AB207" i="17"/>
  <c r="Z291" i="17"/>
  <c r="AB291" i="17"/>
  <c r="Z305" i="17"/>
  <c r="AB305" i="17"/>
  <c r="AB268" i="17"/>
  <c r="Z268" i="17"/>
  <c r="AB147" i="17"/>
  <c r="Z147" i="17"/>
  <c r="K22" i="17"/>
  <c r="J22" i="17"/>
  <c r="L22" i="17" s="1"/>
  <c r="AB144" i="17"/>
  <c r="Z144" i="17"/>
  <c r="Z337" i="17"/>
  <c r="AB337" i="17"/>
  <c r="AB299" i="17"/>
  <c r="Z299" i="17"/>
  <c r="AB349" i="17"/>
  <c r="Z349" i="17"/>
  <c r="AB320" i="17"/>
  <c r="Z320" i="17"/>
  <c r="AB212" i="17"/>
  <c r="Z212" i="17"/>
  <c r="Z328" i="17"/>
  <c r="AB328" i="17"/>
  <c r="AB358" i="17"/>
  <c r="Z358" i="17"/>
  <c r="AB154" i="17"/>
  <c r="Z154" i="17"/>
  <c r="AB311" i="17"/>
  <c r="Z311" i="17"/>
  <c r="AB306" i="17"/>
  <c r="Z306" i="17"/>
  <c r="AB277" i="17"/>
  <c r="Z277" i="17"/>
  <c r="AB247" i="17"/>
  <c r="Z247" i="17"/>
  <c r="AB213" i="17"/>
  <c r="Z213" i="17"/>
  <c r="AB266" i="17"/>
  <c r="Z266" i="17"/>
  <c r="Z263" i="17"/>
  <c r="AB263" i="17"/>
  <c r="AB238" i="17"/>
  <c r="Z238" i="17"/>
  <c r="AB143" i="17"/>
  <c r="Z143" i="17"/>
  <c r="AB202" i="17"/>
  <c r="Z202" i="17"/>
  <c r="Z187" i="17"/>
  <c r="AB187" i="17"/>
  <c r="Z325" i="17"/>
  <c r="AB325" i="17"/>
  <c r="Z199" i="17"/>
  <c r="AB199" i="17"/>
  <c r="AB243" i="17"/>
  <c r="Z243" i="17"/>
  <c r="AB168" i="17"/>
  <c r="Z168" i="17"/>
  <c r="AB326" i="17"/>
  <c r="Z326" i="17"/>
  <c r="AB280" i="17"/>
  <c r="Z280" i="17"/>
  <c r="AB218" i="17"/>
  <c r="Z218" i="17"/>
  <c r="AB284" i="17"/>
  <c r="Z284" i="17"/>
  <c r="AB236" i="17"/>
  <c r="Z236" i="17"/>
  <c r="AB235" i="17"/>
  <c r="Z235" i="17"/>
  <c r="Z181" i="17"/>
  <c r="AB181" i="17"/>
  <c r="Z241" i="17"/>
  <c r="AB241" i="17"/>
  <c r="Z264" i="17"/>
  <c r="AB264" i="17"/>
  <c r="AB250" i="17"/>
  <c r="Z250" i="17"/>
  <c r="Z347" i="17"/>
  <c r="AB347" i="17"/>
  <c r="AB194" i="17"/>
  <c r="Z194" i="17"/>
  <c r="AB332" i="17"/>
  <c r="Z332" i="17"/>
  <c r="Z304" i="17"/>
  <c r="AB304" i="17"/>
  <c r="AB251" i="17"/>
  <c r="Z251" i="17"/>
  <c r="Z293" i="17"/>
  <c r="AB293" i="17"/>
  <c r="AB333" i="17"/>
  <c r="Z333" i="17"/>
  <c r="AB371" i="17"/>
  <c r="Z371" i="17"/>
  <c r="AB150" i="17"/>
  <c r="Z150" i="17"/>
  <c r="Z294" i="17"/>
  <c r="AB294" i="17"/>
  <c r="AB221" i="17"/>
  <c r="Z221" i="17"/>
  <c r="AB177" i="17"/>
  <c r="Z177" i="17"/>
  <c r="Z248" i="17"/>
  <c r="AB248" i="17"/>
  <c r="AB353" i="17"/>
  <c r="Z353" i="17"/>
  <c r="AB204" i="17"/>
  <c r="Z204" i="17"/>
  <c r="Z317" i="17"/>
  <c r="AB317" i="17"/>
  <c r="Z206" i="17"/>
  <c r="AB206" i="17"/>
  <c r="AB193" i="17"/>
  <c r="Z193" i="17"/>
  <c r="F24" i="17" l="1"/>
  <c r="G24" i="17"/>
  <c r="O27" i="17"/>
  <c r="P27" i="17"/>
  <c r="N27" i="17" s="1"/>
  <c r="I23" i="17"/>
  <c r="S23" i="17"/>
  <c r="T23" i="17" s="1"/>
  <c r="D380" i="16"/>
  <c r="R380" i="16" s="1"/>
  <c r="W380" i="16"/>
  <c r="V380" i="16"/>
  <c r="X380" i="16" l="1"/>
  <c r="O28" i="17"/>
  <c r="P28" i="17"/>
  <c r="N28" i="17" s="1"/>
  <c r="H24" i="17"/>
  <c r="S24" i="17" s="1"/>
  <c r="T24" i="17" s="1"/>
  <c r="K23" i="17"/>
  <c r="J23" i="17"/>
  <c r="L23" i="17" s="1"/>
  <c r="AI379" i="16"/>
  <c r="E24" i="17" l="1"/>
  <c r="F25" i="17" s="1"/>
  <c r="I24" i="17"/>
  <c r="J24" i="17" s="1"/>
  <c r="L24" i="17" s="1"/>
  <c r="O29" i="17"/>
  <c r="P29" i="17"/>
  <c r="N29" i="17" s="1"/>
  <c r="K24" i="17" l="1"/>
  <c r="G25" i="17"/>
  <c r="H25" i="17" s="1"/>
  <c r="S25" i="17" s="1"/>
  <c r="T25" i="17" s="1"/>
  <c r="O30" i="17"/>
  <c r="P30" i="17"/>
  <c r="N30" i="17" s="1"/>
  <c r="D379" i="16"/>
  <c r="I25" i="17" l="1"/>
  <c r="J25" i="17" s="1"/>
  <c r="L25" i="17" s="1"/>
  <c r="E25" i="17"/>
  <c r="G26" i="17" s="1"/>
  <c r="O31" i="17"/>
  <c r="P31" i="17"/>
  <c r="N31" i="17" s="1"/>
  <c r="R379" i="16"/>
  <c r="AI378" i="16"/>
  <c r="V379" i="16"/>
  <c r="W379" i="16"/>
  <c r="F26" i="17" l="1"/>
  <c r="K25" i="17"/>
  <c r="X379" i="16"/>
  <c r="P32" i="17"/>
  <c r="N32" i="17" s="1"/>
  <c r="O32" i="17"/>
  <c r="H26" i="17"/>
  <c r="E26" i="17" s="1"/>
  <c r="O33" i="17" l="1"/>
  <c r="P33" i="17"/>
  <c r="N33" i="17" s="1"/>
  <c r="F27" i="17"/>
  <c r="G27" i="17"/>
  <c r="S26" i="17"/>
  <c r="T26" i="17" s="1"/>
  <c r="I26" i="17"/>
  <c r="D378" i="16"/>
  <c r="R378" i="16" l="1"/>
  <c r="K26" i="17"/>
  <c r="J26" i="17"/>
  <c r="L26" i="17" s="1"/>
  <c r="H27" i="17"/>
  <c r="S27" i="17" s="1"/>
  <c r="T27" i="17" s="1"/>
  <c r="P34" i="17"/>
  <c r="N34" i="17" s="1"/>
  <c r="O34" i="17"/>
  <c r="AI377" i="16"/>
  <c r="V378" i="16"/>
  <c r="W378" i="16"/>
  <c r="I27" i="17" l="1"/>
  <c r="K27" i="17" s="1"/>
  <c r="X378" i="16"/>
  <c r="O35" i="17"/>
  <c r="P35" i="17"/>
  <c r="N35" i="17" s="1"/>
  <c r="E27" i="17"/>
  <c r="J27" i="17" l="1"/>
  <c r="L27" i="17" s="1"/>
  <c r="O36" i="17"/>
  <c r="P36" i="17"/>
  <c r="N36" i="17" s="1"/>
  <c r="F28" i="17"/>
  <c r="G28" i="17"/>
  <c r="H28" i="17" s="1"/>
  <c r="D377" i="16"/>
  <c r="I28" i="17" l="1"/>
  <c r="J28" i="17" s="1"/>
  <c r="L28" i="17" s="1"/>
  <c r="E28" i="17"/>
  <c r="G29" i="17" s="1"/>
  <c r="H29" i="17" s="1"/>
  <c r="P37" i="17"/>
  <c r="N37" i="17" s="1"/>
  <c r="O37" i="17"/>
  <c r="R377" i="16"/>
  <c r="S28" i="17"/>
  <c r="T28" i="17" s="1"/>
  <c r="AI376" i="16"/>
  <c r="V377" i="16"/>
  <c r="W377" i="16"/>
  <c r="F29" i="17" l="1"/>
  <c r="I29" i="17" s="1"/>
  <c r="K28" i="17"/>
  <c r="X377" i="16"/>
  <c r="O38" i="17"/>
  <c r="P38" i="17"/>
  <c r="N38" i="17" s="1"/>
  <c r="S29" i="17"/>
  <c r="T29" i="17" s="1"/>
  <c r="E29" i="17"/>
  <c r="P39" i="17" l="1"/>
  <c r="N39" i="17" s="1"/>
  <c r="O39" i="17"/>
  <c r="K29" i="17"/>
  <c r="J29" i="17"/>
  <c r="L29" i="17" s="1"/>
  <c r="F30" i="17"/>
  <c r="G30" i="17"/>
  <c r="H30" i="17" s="1"/>
  <c r="D376" i="16"/>
  <c r="P40" i="17" l="1"/>
  <c r="N40" i="17" s="1"/>
  <c r="O40" i="17"/>
  <c r="R376" i="16"/>
  <c r="S30" i="17"/>
  <c r="T30" i="17" s="1"/>
  <c r="E30" i="17"/>
  <c r="I30" i="17"/>
  <c r="AI375" i="16"/>
  <c r="W376" i="16"/>
  <c r="V376" i="16"/>
  <c r="X376" i="16" l="1"/>
  <c r="O41" i="17"/>
  <c r="P41" i="17"/>
  <c r="N41" i="17" s="1"/>
  <c r="K30" i="17"/>
  <c r="J30" i="17"/>
  <c r="L30" i="17" s="1"/>
  <c r="G31" i="17"/>
  <c r="H31" i="17" s="1"/>
  <c r="F31" i="17"/>
  <c r="I31" i="17" l="1"/>
  <c r="K31" i="17" s="1"/>
  <c r="E31" i="17"/>
  <c r="G32" i="17" s="1"/>
  <c r="H32" i="17" s="1"/>
  <c r="P42" i="17"/>
  <c r="N42" i="17" s="1"/>
  <c r="O42" i="17"/>
  <c r="S31" i="17"/>
  <c r="T31" i="17" s="1"/>
  <c r="D375" i="16"/>
  <c r="J31" i="17" l="1"/>
  <c r="L31" i="17" s="1"/>
  <c r="F32" i="17"/>
  <c r="I32" i="17" s="1"/>
  <c r="K32" i="17" s="1"/>
  <c r="E32" i="17"/>
  <c r="F33" i="17" s="1"/>
  <c r="P43" i="17"/>
  <c r="N43" i="17" s="1"/>
  <c r="O43" i="17"/>
  <c r="S32" i="17"/>
  <c r="T32" i="17" s="1"/>
  <c r="R375" i="16"/>
  <c r="AI374" i="16"/>
  <c r="W375" i="16"/>
  <c r="V375" i="16"/>
  <c r="G33" i="17" l="1"/>
  <c r="H33" i="17" s="1"/>
  <c r="I33" i="17" s="1"/>
  <c r="J32" i="17"/>
  <c r="L32" i="17" s="1"/>
  <c r="X375" i="16"/>
  <c r="O44" i="17"/>
  <c r="P44" i="17"/>
  <c r="N44" i="17" s="1"/>
  <c r="S33" i="17" l="1"/>
  <c r="T33" i="17" s="1"/>
  <c r="E33" i="17"/>
  <c r="F34" i="17" s="1"/>
  <c r="O45" i="17"/>
  <c r="P45" i="17"/>
  <c r="N45" i="17" s="1"/>
  <c r="K33" i="17"/>
  <c r="J33" i="17"/>
  <c r="L33" i="17" s="1"/>
  <c r="D374" i="16"/>
  <c r="G34" i="17" l="1"/>
  <c r="H34" i="17" s="1"/>
  <c r="O46" i="17"/>
  <c r="P46" i="17"/>
  <c r="N46" i="17" s="1"/>
  <c r="R374" i="16"/>
  <c r="AI373" i="16"/>
  <c r="W374" i="16"/>
  <c r="V374" i="16"/>
  <c r="S34" i="17" l="1"/>
  <c r="T34" i="17" s="1"/>
  <c r="I34" i="17"/>
  <c r="J34" i="17" s="1"/>
  <c r="L34" i="17" s="1"/>
  <c r="E34" i="17"/>
  <c r="F35" i="17" s="1"/>
  <c r="X374" i="16"/>
  <c r="O47" i="17"/>
  <c r="P47" i="17"/>
  <c r="N47" i="17" s="1"/>
  <c r="G35" i="17" l="1"/>
  <c r="H35" i="17" s="1"/>
  <c r="I35" i="17" s="1"/>
  <c r="J35" i="17" s="1"/>
  <c r="L35" i="17" s="1"/>
  <c r="K34" i="17"/>
  <c r="P48" i="17"/>
  <c r="N48" i="17" s="1"/>
  <c r="O48" i="17"/>
  <c r="D373" i="16"/>
  <c r="E35" i="17" l="1"/>
  <c r="F36" i="17" s="1"/>
  <c r="S35" i="17"/>
  <c r="T35" i="17" s="1"/>
  <c r="K35" i="17"/>
  <c r="O49" i="17"/>
  <c r="P49" i="17"/>
  <c r="N49" i="17" s="1"/>
  <c r="R373" i="16"/>
  <c r="AI372" i="16"/>
  <c r="V373" i="16"/>
  <c r="W373" i="16"/>
  <c r="G36" i="17" l="1"/>
  <c r="H36" i="17" s="1"/>
  <c r="S36" i="17" s="1"/>
  <c r="T36" i="17" s="1"/>
  <c r="X373" i="16"/>
  <c r="P50" i="17"/>
  <c r="N50" i="17" s="1"/>
  <c r="O50" i="17"/>
  <c r="I36" i="17" l="1"/>
  <c r="K36" i="17" s="1"/>
  <c r="E36" i="17"/>
  <c r="G37" i="17" s="1"/>
  <c r="H37" i="17" s="1"/>
  <c r="E37" i="17" s="1"/>
  <c r="P51" i="17"/>
  <c r="N51" i="17" s="1"/>
  <c r="O51" i="17"/>
  <c r="D372" i="16"/>
  <c r="J36" i="17" l="1"/>
  <c r="L36" i="17" s="1"/>
  <c r="F37" i="17"/>
  <c r="I37" i="17" s="1"/>
  <c r="J37" i="17" s="1"/>
  <c r="L37" i="17" s="1"/>
  <c r="P52" i="17"/>
  <c r="N52" i="17" s="1"/>
  <c r="O52" i="17"/>
  <c r="R372" i="16"/>
  <c r="F38" i="17"/>
  <c r="G38" i="17"/>
  <c r="S37" i="17"/>
  <c r="T37" i="17" s="1"/>
  <c r="AI371" i="16"/>
  <c r="V372" i="16"/>
  <c r="W372" i="16"/>
  <c r="K37" i="17" l="1"/>
  <c r="X372" i="16"/>
  <c r="O53" i="17"/>
  <c r="P53" i="17"/>
  <c r="N53" i="17" s="1"/>
  <c r="H38" i="17"/>
  <c r="S38" i="17" s="1"/>
  <c r="T38" i="17" s="1"/>
  <c r="O54" i="17" l="1"/>
  <c r="P54" i="17"/>
  <c r="N54" i="17" s="1"/>
  <c r="E38" i="17"/>
  <c r="I38" i="17"/>
  <c r="D371" i="16"/>
  <c r="R371" i="16" s="1"/>
  <c r="V371" i="16"/>
  <c r="W371" i="16"/>
  <c r="X371" i="16" l="1"/>
  <c r="P55" i="17"/>
  <c r="N55" i="17" s="1"/>
  <c r="O55" i="17"/>
  <c r="F39" i="17"/>
  <c r="G39" i="17"/>
  <c r="K38" i="17"/>
  <c r="J38" i="17"/>
  <c r="L38" i="17" s="1"/>
  <c r="AI370" i="16"/>
  <c r="P56" i="17" l="1"/>
  <c r="N56" i="17" s="1"/>
  <c r="O56" i="17"/>
  <c r="H39" i="17"/>
  <c r="E39" i="17" s="1"/>
  <c r="I39" i="17" l="1"/>
  <c r="K39" i="17" s="1"/>
  <c r="G40" i="17"/>
  <c r="F40" i="17"/>
  <c r="O57" i="17"/>
  <c r="P57" i="17"/>
  <c r="N57" i="17" s="1"/>
  <c r="S39" i="17"/>
  <c r="T39" i="17" s="1"/>
  <c r="D370" i="16"/>
  <c r="J39" i="17" l="1"/>
  <c r="L39" i="17" s="1"/>
  <c r="O58" i="17"/>
  <c r="P58" i="17"/>
  <c r="N58" i="17" s="1"/>
  <c r="R370" i="16"/>
  <c r="H40" i="17"/>
  <c r="S40" i="17" s="1"/>
  <c r="T40" i="17" s="1"/>
  <c r="AI369" i="16"/>
  <c r="V370" i="16"/>
  <c r="W370" i="16"/>
  <c r="I40" i="17" l="1"/>
  <c r="K40" i="17" s="1"/>
  <c r="E40" i="17"/>
  <c r="G41" i="17" s="1"/>
  <c r="X370" i="16"/>
  <c r="P59" i="17"/>
  <c r="N59" i="17" s="1"/>
  <c r="O59" i="17"/>
  <c r="F41" i="17" l="1"/>
  <c r="J40" i="17"/>
  <c r="L40" i="17" s="1"/>
  <c r="O60" i="17"/>
  <c r="P60" i="17"/>
  <c r="N60" i="17" s="1"/>
  <c r="H41" i="17"/>
  <c r="S41" i="17" s="1"/>
  <c r="T41" i="17" s="1"/>
  <c r="D369" i="16"/>
  <c r="E41" i="17" l="1"/>
  <c r="F42" i="17" s="1"/>
  <c r="I41" i="17"/>
  <c r="K41" i="17" s="1"/>
  <c r="O61" i="17"/>
  <c r="P61" i="17"/>
  <c r="N61" i="17" s="1"/>
  <c r="R369" i="16"/>
  <c r="AI368" i="16"/>
  <c r="V369" i="16"/>
  <c r="W369" i="16"/>
  <c r="J41" i="17" l="1"/>
  <c r="L41" i="17" s="1"/>
  <c r="G42" i="17"/>
  <c r="H42" i="17" s="1"/>
  <c r="X369" i="16"/>
  <c r="P62" i="17"/>
  <c r="N62" i="17" s="1"/>
  <c r="O62" i="17"/>
  <c r="I42" i="17" l="1"/>
  <c r="K42" i="17" s="1"/>
  <c r="E42" i="17"/>
  <c r="F43" i="17" s="1"/>
  <c r="S42" i="17"/>
  <c r="T42" i="17" s="1"/>
  <c r="P63" i="17"/>
  <c r="N63" i="17" s="1"/>
  <c r="O63" i="17"/>
  <c r="D368" i="16"/>
  <c r="G43" i="17" l="1"/>
  <c r="H43" i="17" s="1"/>
  <c r="E43" i="17" s="1"/>
  <c r="J42" i="17"/>
  <c r="L42" i="17" s="1"/>
  <c r="R368" i="16"/>
  <c r="O64" i="17"/>
  <c r="P64" i="17"/>
  <c r="N64" i="17" s="1"/>
  <c r="AI367" i="16"/>
  <c r="V368" i="16"/>
  <c r="W368" i="16"/>
  <c r="S43" i="17" l="1"/>
  <c r="T43" i="17" s="1"/>
  <c r="I43" i="17"/>
  <c r="J43" i="17" s="1"/>
  <c r="L43" i="17" s="1"/>
  <c r="X368" i="16"/>
  <c r="O65" i="17"/>
  <c r="P65" i="17"/>
  <c r="N65" i="17" s="1"/>
  <c r="F44" i="17"/>
  <c r="G44" i="17"/>
  <c r="K43" i="17" l="1"/>
  <c r="O66" i="17"/>
  <c r="P66" i="17"/>
  <c r="N66" i="17" s="1"/>
  <c r="H44" i="17"/>
  <c r="E44" i="17" s="1"/>
  <c r="D367" i="16"/>
  <c r="F45" i="17" l="1"/>
  <c r="G45" i="17"/>
  <c r="P67" i="17"/>
  <c r="N67" i="17" s="1"/>
  <c r="O67" i="17"/>
  <c r="R367" i="16"/>
  <c r="I44" i="17"/>
  <c r="S44" i="17"/>
  <c r="T44" i="17" s="1"/>
  <c r="AI366" i="16"/>
  <c r="V367" i="16"/>
  <c r="W367" i="16"/>
  <c r="X367" i="16" l="1"/>
  <c r="H45" i="17"/>
  <c r="I45" i="17" s="1"/>
  <c r="K44" i="17"/>
  <c r="J44" i="17"/>
  <c r="L44" i="17" s="1"/>
  <c r="P68" i="17"/>
  <c r="N68" i="17" s="1"/>
  <c r="O68" i="17"/>
  <c r="S45" i="17" l="1"/>
  <c r="T45" i="17" s="1"/>
  <c r="P69" i="17"/>
  <c r="N69" i="17" s="1"/>
  <c r="O69" i="17"/>
  <c r="K45" i="17"/>
  <c r="J45" i="17"/>
  <c r="L45" i="17" s="1"/>
  <c r="E45" i="17"/>
  <c r="D366" i="16"/>
  <c r="P70" i="17" l="1"/>
  <c r="N70" i="17" s="1"/>
  <c r="O70" i="17"/>
  <c r="R366" i="16"/>
  <c r="G46" i="17"/>
  <c r="F46" i="17"/>
  <c r="AI365" i="16"/>
  <c r="W366" i="16"/>
  <c r="V366" i="16"/>
  <c r="X366" i="16" l="1"/>
  <c r="O71" i="17"/>
  <c r="P71" i="17"/>
  <c r="N71" i="17" s="1"/>
  <c r="H46" i="17"/>
  <c r="S46" i="17" s="1"/>
  <c r="T46" i="17" s="1"/>
  <c r="P72" i="17" l="1"/>
  <c r="N72" i="17" s="1"/>
  <c r="O72" i="17"/>
  <c r="E46" i="17"/>
  <c r="I46" i="17"/>
  <c r="D365" i="16"/>
  <c r="O73" i="17" l="1"/>
  <c r="P73" i="17"/>
  <c r="N73" i="17" s="1"/>
  <c r="G47" i="17"/>
  <c r="F47" i="17"/>
  <c r="K46" i="17"/>
  <c r="J46" i="17"/>
  <c r="L46" i="17" s="1"/>
  <c r="R365" i="16"/>
  <c r="AI364" i="16"/>
  <c r="V365" i="16"/>
  <c r="W365" i="16"/>
  <c r="X365" i="16" l="1"/>
  <c r="P74" i="17"/>
  <c r="N74" i="17" s="1"/>
  <c r="O74" i="17"/>
  <c r="H47" i="17"/>
  <c r="E47" i="17" s="1"/>
  <c r="I47" i="17" l="1"/>
  <c r="J47" i="17" s="1"/>
  <c r="L47" i="17" s="1"/>
  <c r="F48" i="17"/>
  <c r="G48" i="17"/>
  <c r="H48" i="17" s="1"/>
  <c r="P75" i="17"/>
  <c r="N75" i="17" s="1"/>
  <c r="O75" i="17"/>
  <c r="S47" i="17"/>
  <c r="T47" i="17" s="1"/>
  <c r="D364" i="16"/>
  <c r="K47" i="17" l="1"/>
  <c r="O76" i="17"/>
  <c r="P76" i="17"/>
  <c r="N76" i="17" s="1"/>
  <c r="E48" i="17"/>
  <c r="R364" i="16"/>
  <c r="S48" i="17"/>
  <c r="T48" i="17" s="1"/>
  <c r="I48" i="17"/>
  <c r="AI363" i="16"/>
  <c r="W364" i="16"/>
  <c r="V364" i="16"/>
  <c r="X364" i="16" l="1"/>
  <c r="P77" i="17"/>
  <c r="N77" i="17" s="1"/>
  <c r="O77" i="17"/>
  <c r="F49" i="17"/>
  <c r="G49" i="17"/>
  <c r="H49" i="17" s="1"/>
  <c r="E49" i="17" s="1"/>
  <c r="K48" i="17"/>
  <c r="J48" i="17"/>
  <c r="L48" i="17" s="1"/>
  <c r="F50" i="17" l="1"/>
  <c r="G50" i="17"/>
  <c r="H50" i="17" s="1"/>
  <c r="E50" i="17" s="1"/>
  <c r="I49" i="17"/>
  <c r="S49" i="17"/>
  <c r="T49" i="17" s="1"/>
  <c r="O78" i="17"/>
  <c r="P78" i="17"/>
  <c r="N78" i="17" s="1"/>
  <c r="D363" i="16"/>
  <c r="I50" i="17" l="1"/>
  <c r="K50" i="17" s="1"/>
  <c r="O79" i="17"/>
  <c r="P79" i="17"/>
  <c r="N79" i="17" s="1"/>
  <c r="F51" i="17"/>
  <c r="G51" i="17"/>
  <c r="R363" i="16"/>
  <c r="J49" i="17"/>
  <c r="L49" i="17" s="1"/>
  <c r="K49" i="17"/>
  <c r="S50" i="17"/>
  <c r="T50" i="17" s="1"/>
  <c r="AI362" i="16"/>
  <c r="V363" i="16"/>
  <c r="W363" i="16"/>
  <c r="J50" i="17" l="1"/>
  <c r="L50" i="17" s="1"/>
  <c r="X363" i="16"/>
  <c r="P80" i="17"/>
  <c r="N80" i="17" s="1"/>
  <c r="O80" i="17"/>
  <c r="H51" i="17"/>
  <c r="E51" i="17" s="1"/>
  <c r="F52" i="17" l="1"/>
  <c r="G52" i="17"/>
  <c r="O81" i="17"/>
  <c r="P81" i="17"/>
  <c r="N81" i="17" s="1"/>
  <c r="I51" i="17"/>
  <c r="S51" i="17"/>
  <c r="T51" i="17" s="1"/>
  <c r="D362" i="16"/>
  <c r="R362" i="16" s="1"/>
  <c r="V362" i="16"/>
  <c r="W362" i="16"/>
  <c r="X362" i="16" l="1"/>
  <c r="O82" i="17"/>
  <c r="P82" i="17"/>
  <c r="N82" i="17" s="1"/>
  <c r="K51" i="17"/>
  <c r="J51" i="17"/>
  <c r="L51" i="17" s="1"/>
  <c r="H52" i="17"/>
  <c r="I52" i="17" s="1"/>
  <c r="AI361" i="16"/>
  <c r="E52" i="17" l="1"/>
  <c r="G53" i="17" s="1"/>
  <c r="K52" i="17"/>
  <c r="J52" i="17"/>
  <c r="L52" i="17" s="1"/>
  <c r="P83" i="17"/>
  <c r="N83" i="17" s="1"/>
  <c r="O83" i="17"/>
  <c r="S52" i="17"/>
  <c r="T52" i="17" s="1"/>
  <c r="F53" i="17" l="1"/>
  <c r="O84" i="17"/>
  <c r="P84" i="17"/>
  <c r="N84" i="17" s="1"/>
  <c r="H53" i="17"/>
  <c r="S53" i="17" s="1"/>
  <c r="T53" i="17" s="1"/>
  <c r="D361" i="16"/>
  <c r="P85" i="17" l="1"/>
  <c r="N85" i="17" s="1"/>
  <c r="O85" i="17"/>
  <c r="I53" i="17"/>
  <c r="E53" i="17"/>
  <c r="R361" i="16"/>
  <c r="AI360" i="16"/>
  <c r="W361" i="16"/>
  <c r="V361" i="16"/>
  <c r="X361" i="16" l="1"/>
  <c r="O86" i="17"/>
  <c r="P86" i="17"/>
  <c r="N86" i="17" s="1"/>
  <c r="K53" i="17"/>
  <c r="J53" i="17"/>
  <c r="L53" i="17" s="1"/>
  <c r="F54" i="17"/>
  <c r="G54" i="17"/>
  <c r="O87" i="17" l="1"/>
  <c r="P87" i="17"/>
  <c r="N87" i="17" s="1"/>
  <c r="H54" i="17"/>
  <c r="S54" i="17" s="1"/>
  <c r="T54" i="17" s="1"/>
  <c r="D360" i="16"/>
  <c r="E54" i="17" l="1"/>
  <c r="F55" i="17" s="1"/>
  <c r="P88" i="17"/>
  <c r="N88" i="17" s="1"/>
  <c r="O88" i="17"/>
  <c r="R360" i="16"/>
  <c r="I54" i="17"/>
  <c r="AI359" i="16"/>
  <c r="V360" i="16"/>
  <c r="W360" i="16"/>
  <c r="G55" i="17" l="1"/>
  <c r="H55" i="17" s="1"/>
  <c r="I55" i="17" s="1"/>
  <c r="X360" i="16"/>
  <c r="O89" i="17"/>
  <c r="P89" i="17"/>
  <c r="N89" i="17" s="1"/>
  <c r="K54" i="17"/>
  <c r="J54" i="17"/>
  <c r="L54" i="17" s="1"/>
  <c r="E55" i="17" l="1"/>
  <c r="F56" i="17" s="1"/>
  <c r="K55" i="17"/>
  <c r="J55" i="17"/>
  <c r="L55" i="17" s="1"/>
  <c r="O90" i="17"/>
  <c r="P90" i="17"/>
  <c r="N90" i="17" s="1"/>
  <c r="S55" i="17"/>
  <c r="T55" i="17" s="1"/>
  <c r="D359" i="16"/>
  <c r="G56" i="17" l="1"/>
  <c r="H56" i="17" s="1"/>
  <c r="E56" i="17" s="1"/>
  <c r="P91" i="17"/>
  <c r="N91" i="17" s="1"/>
  <c r="O91" i="17"/>
  <c r="R359" i="16"/>
  <c r="AI358" i="16"/>
  <c r="V359" i="16"/>
  <c r="W359" i="16"/>
  <c r="I56" i="17" l="1"/>
  <c r="K56" i="17" s="1"/>
  <c r="S56" i="17"/>
  <c r="T56" i="17" s="1"/>
  <c r="X359" i="16"/>
  <c r="F57" i="17"/>
  <c r="G57" i="17"/>
  <c r="H57" i="17" s="1"/>
  <c r="O92" i="17"/>
  <c r="P92" i="17"/>
  <c r="N92" i="17" s="1"/>
  <c r="J56" i="17" l="1"/>
  <c r="L56" i="17" s="1"/>
  <c r="P93" i="17"/>
  <c r="N93" i="17" s="1"/>
  <c r="O93" i="17"/>
  <c r="S57" i="17"/>
  <c r="T57" i="17" s="1"/>
  <c r="I57" i="17"/>
  <c r="E57" i="17"/>
  <c r="D358" i="16"/>
  <c r="R358" i="16" s="1"/>
  <c r="V358" i="16"/>
  <c r="W358" i="16"/>
  <c r="X358" i="16" l="1"/>
  <c r="F58" i="17"/>
  <c r="G58" i="17"/>
  <c r="J57" i="17"/>
  <c r="L57" i="17" s="1"/>
  <c r="K57" i="17"/>
  <c r="P94" i="17"/>
  <c r="N94" i="17" s="1"/>
  <c r="O94" i="17"/>
  <c r="AI357" i="16"/>
  <c r="P95" i="17" l="1"/>
  <c r="N95" i="17" s="1"/>
  <c r="O95" i="17"/>
  <c r="H58" i="17"/>
  <c r="S58" i="17" s="1"/>
  <c r="T58" i="17" s="1"/>
  <c r="P96" i="17" l="1"/>
  <c r="N96" i="17" s="1"/>
  <c r="O96" i="17"/>
  <c r="I58" i="17"/>
  <c r="E58" i="17"/>
  <c r="D357" i="16"/>
  <c r="R357" i="16" s="1"/>
  <c r="W357" i="16"/>
  <c r="V357" i="16"/>
  <c r="X357" i="16" l="1"/>
  <c r="P97" i="17"/>
  <c r="N97" i="17" s="1"/>
  <c r="O97" i="17"/>
  <c r="K58" i="17"/>
  <c r="J58" i="17"/>
  <c r="L58" i="17" s="1"/>
  <c r="G59" i="17"/>
  <c r="F59" i="17"/>
  <c r="AI356" i="16"/>
  <c r="P98" i="17" l="1"/>
  <c r="N98" i="17" s="1"/>
  <c r="O98" i="17"/>
  <c r="H59" i="17"/>
  <c r="S59" i="17" s="1"/>
  <c r="T59" i="17" s="1"/>
  <c r="E59" i="17" l="1"/>
  <c r="I59" i="17"/>
  <c r="P99" i="17"/>
  <c r="N99" i="17" s="1"/>
  <c r="O99" i="17"/>
  <c r="D356" i="16"/>
  <c r="P100" i="17" l="1"/>
  <c r="N100" i="17" s="1"/>
  <c r="O100" i="17"/>
  <c r="K59" i="17"/>
  <c r="J59" i="17"/>
  <c r="L59" i="17" s="1"/>
  <c r="F60" i="17"/>
  <c r="G60" i="17"/>
  <c r="H60" i="17" s="1"/>
  <c r="R356" i="16"/>
  <c r="AI355" i="16"/>
  <c r="W356" i="16"/>
  <c r="V356" i="16"/>
  <c r="X356" i="16" l="1"/>
  <c r="I60" i="17"/>
  <c r="E60" i="17"/>
  <c r="S60" i="17"/>
  <c r="T60" i="17" s="1"/>
  <c r="P101" i="17"/>
  <c r="N101" i="17" s="1"/>
  <c r="O101" i="17"/>
  <c r="P102" i="17" l="1"/>
  <c r="N102" i="17" s="1"/>
  <c r="O102" i="17"/>
  <c r="G61" i="17"/>
  <c r="F61" i="17"/>
  <c r="K60" i="17"/>
  <c r="J60" i="17"/>
  <c r="L60" i="17" s="1"/>
  <c r="D355" i="16"/>
  <c r="P103" i="17" l="1"/>
  <c r="N103" i="17" s="1"/>
  <c r="O103" i="17"/>
  <c r="R355" i="16"/>
  <c r="H61" i="17"/>
  <c r="E61" i="17" s="1"/>
  <c r="AI354" i="16"/>
  <c r="W355" i="16"/>
  <c r="V355" i="16"/>
  <c r="X355" i="16" l="1"/>
  <c r="F62" i="17"/>
  <c r="G62" i="17"/>
  <c r="H62" i="17" s="1"/>
  <c r="O104" i="17"/>
  <c r="P104" i="17"/>
  <c r="N104" i="17" s="1"/>
  <c r="I61" i="17"/>
  <c r="S61" i="17"/>
  <c r="T61" i="17" s="1"/>
  <c r="O105" i="17" l="1"/>
  <c r="P105" i="17"/>
  <c r="N105" i="17" s="1"/>
  <c r="K61" i="17"/>
  <c r="J61" i="17"/>
  <c r="L61" i="17" s="1"/>
  <c r="I62" i="17"/>
  <c r="S62" i="17"/>
  <c r="T62" i="17" s="1"/>
  <c r="E62" i="17"/>
  <c r="D354" i="16"/>
  <c r="P106" i="17" l="1"/>
  <c r="N106" i="17" s="1"/>
  <c r="O106" i="17"/>
  <c r="R354" i="16"/>
  <c r="K62" i="17"/>
  <c r="J62" i="17"/>
  <c r="L62" i="17" s="1"/>
  <c r="G63" i="17"/>
  <c r="H63" i="17" s="1"/>
  <c r="F63" i="17"/>
  <c r="AI353" i="16"/>
  <c r="V354" i="16"/>
  <c r="W354" i="16"/>
  <c r="X354" i="16" l="1"/>
  <c r="O107" i="17"/>
  <c r="P107" i="17"/>
  <c r="N107" i="17" s="1"/>
  <c r="I63" i="17"/>
  <c r="E63" i="17"/>
  <c r="S63" i="17"/>
  <c r="T63" i="17" s="1"/>
  <c r="O108" i="17" l="1"/>
  <c r="P108" i="17"/>
  <c r="N108" i="17" s="1"/>
  <c r="K63" i="17"/>
  <c r="J63" i="17"/>
  <c r="L63" i="17" s="1"/>
  <c r="F64" i="17"/>
  <c r="G64" i="17"/>
  <c r="D353" i="16"/>
  <c r="R353" i="16" s="1"/>
  <c r="V353" i="16"/>
  <c r="W353" i="16"/>
  <c r="X353" i="16" l="1"/>
  <c r="P109" i="17"/>
  <c r="N109" i="17" s="1"/>
  <c r="O109" i="17"/>
  <c r="H64" i="17"/>
  <c r="E64" i="17" s="1"/>
  <c r="AI352" i="16"/>
  <c r="G65" i="17" l="1"/>
  <c r="F65" i="17"/>
  <c r="P110" i="17"/>
  <c r="N110" i="17" s="1"/>
  <c r="O110" i="17"/>
  <c r="S64" i="17"/>
  <c r="T64" i="17" s="1"/>
  <c r="I64" i="17"/>
  <c r="O111" i="17" l="1"/>
  <c r="P111" i="17"/>
  <c r="N111" i="17" s="1"/>
  <c r="K64" i="17"/>
  <c r="J64" i="17"/>
  <c r="L64" i="17" s="1"/>
  <c r="H65" i="17"/>
  <c r="S65" i="17" s="1"/>
  <c r="T65" i="17" s="1"/>
  <c r="D352" i="16"/>
  <c r="I65" i="17" l="1"/>
  <c r="J65" i="17" s="1"/>
  <c r="L65" i="17" s="1"/>
  <c r="P112" i="17"/>
  <c r="N112" i="17" s="1"/>
  <c r="O112" i="17"/>
  <c r="R352" i="16"/>
  <c r="E65" i="17"/>
  <c r="AI351" i="16"/>
  <c r="V352" i="16"/>
  <c r="W352" i="16"/>
  <c r="K65" i="17" l="1"/>
  <c r="X352" i="16"/>
  <c r="O113" i="17"/>
  <c r="P113" i="17"/>
  <c r="N113" i="17" s="1"/>
  <c r="F66" i="17"/>
  <c r="G66" i="17"/>
  <c r="H66" i="17" s="1"/>
  <c r="O114" i="17" l="1"/>
  <c r="P114" i="17"/>
  <c r="N114" i="17" s="1"/>
  <c r="S66" i="17"/>
  <c r="T66" i="17" s="1"/>
  <c r="E66" i="17"/>
  <c r="I66" i="17"/>
  <c r="D351" i="16"/>
  <c r="R351" i="16" s="1"/>
  <c r="W351" i="16"/>
  <c r="V351" i="16"/>
  <c r="X351" i="16" l="1"/>
  <c r="J66" i="17"/>
  <c r="L66" i="17" s="1"/>
  <c r="K66" i="17"/>
  <c r="G67" i="17"/>
  <c r="F67" i="17"/>
  <c r="O115" i="17"/>
  <c r="P115" i="17"/>
  <c r="N115" i="17" s="1"/>
  <c r="AI350" i="16"/>
  <c r="P116" i="17" l="1"/>
  <c r="N116" i="17" s="1"/>
  <c r="O116" i="17"/>
  <c r="H67" i="17"/>
  <c r="I67" i="17" s="1"/>
  <c r="K67" i="17" l="1"/>
  <c r="J67" i="17"/>
  <c r="L67" i="17" s="1"/>
  <c r="O117" i="17"/>
  <c r="P117" i="17"/>
  <c r="N117" i="17" s="1"/>
  <c r="E67" i="17"/>
  <c r="S67" i="17"/>
  <c r="T67" i="17" s="1"/>
  <c r="D350" i="16"/>
  <c r="R350" i="16" s="1"/>
  <c r="V350" i="16"/>
  <c r="W350" i="16"/>
  <c r="X350" i="16" l="1"/>
  <c r="P118" i="17"/>
  <c r="N118" i="17" s="1"/>
  <c r="O118" i="17"/>
  <c r="F68" i="17"/>
  <c r="G68" i="17"/>
  <c r="AI349" i="16"/>
  <c r="O119" i="17" l="1"/>
  <c r="P119" i="17"/>
  <c r="N119" i="17" s="1"/>
  <c r="H68" i="17"/>
  <c r="S68" i="17" s="1"/>
  <c r="T68" i="17" s="1"/>
  <c r="E68" i="17" l="1"/>
  <c r="G69" i="17" s="1"/>
  <c r="H69" i="17" s="1"/>
  <c r="E69" i="17" s="1"/>
  <c r="O120" i="17"/>
  <c r="P120" i="17"/>
  <c r="N120" i="17" s="1"/>
  <c r="I68" i="17"/>
  <c r="D349" i="16"/>
  <c r="F69" i="17" l="1"/>
  <c r="I69" i="17" s="1"/>
  <c r="K69" i="17" s="1"/>
  <c r="G70" i="17"/>
  <c r="F70" i="17"/>
  <c r="O121" i="17"/>
  <c r="P121" i="17"/>
  <c r="N121" i="17" s="1"/>
  <c r="R349" i="16"/>
  <c r="K68" i="17"/>
  <c r="J68" i="17"/>
  <c r="L68" i="17" s="1"/>
  <c r="S69" i="17"/>
  <c r="T69" i="17" s="1"/>
  <c r="AI348" i="16"/>
  <c r="W349" i="16"/>
  <c r="V349" i="16"/>
  <c r="J69" i="17" l="1"/>
  <c r="L69" i="17" s="1"/>
  <c r="X349" i="16"/>
  <c r="O122" i="17"/>
  <c r="P122" i="17"/>
  <c r="N122" i="17" s="1"/>
  <c r="H70" i="17"/>
  <c r="I70" i="17" s="1"/>
  <c r="E70" i="17" l="1"/>
  <c r="G71" i="17" s="1"/>
  <c r="K70" i="17"/>
  <c r="J70" i="17"/>
  <c r="L70" i="17" s="1"/>
  <c r="P123" i="17"/>
  <c r="N123" i="17" s="1"/>
  <c r="O123" i="17"/>
  <c r="S70" i="17"/>
  <c r="T70" i="17" s="1"/>
  <c r="D348" i="16"/>
  <c r="F71" i="17" l="1"/>
  <c r="O124" i="17"/>
  <c r="P124" i="17"/>
  <c r="N124" i="17" s="1"/>
  <c r="H71" i="17"/>
  <c r="R348" i="16"/>
  <c r="AI347" i="16"/>
  <c r="V348" i="16"/>
  <c r="W348" i="16"/>
  <c r="I71" i="17" l="1"/>
  <c r="J71" i="17" s="1"/>
  <c r="L71" i="17" s="1"/>
  <c r="S71" i="17"/>
  <c r="T71" i="17" s="1"/>
  <c r="E71" i="17"/>
  <c r="G72" i="17" s="1"/>
  <c r="X348" i="16"/>
  <c r="O125" i="17"/>
  <c r="P125" i="17"/>
  <c r="N125" i="17" s="1"/>
  <c r="F72" i="17" l="1"/>
  <c r="K71" i="17"/>
  <c r="O126" i="17"/>
  <c r="P126" i="17"/>
  <c r="N126" i="17" s="1"/>
  <c r="H72" i="17"/>
  <c r="D347" i="16"/>
  <c r="I72" i="17" l="1"/>
  <c r="K72" i="17" s="1"/>
  <c r="O127" i="17"/>
  <c r="P127" i="17"/>
  <c r="N127" i="17" s="1"/>
  <c r="R347" i="16"/>
  <c r="E72" i="17"/>
  <c r="S72" i="17"/>
  <c r="T72" i="17" s="1"/>
  <c r="AI346" i="16"/>
  <c r="V347" i="16"/>
  <c r="W347" i="16"/>
  <c r="J72" i="17" l="1"/>
  <c r="L72" i="17" s="1"/>
  <c r="X347" i="16"/>
  <c r="O128" i="17"/>
  <c r="P128" i="17"/>
  <c r="N128" i="17" s="1"/>
  <c r="G73" i="17"/>
  <c r="F73" i="17"/>
  <c r="O129" i="17" l="1"/>
  <c r="P129" i="17"/>
  <c r="N129" i="17" s="1"/>
  <c r="H73" i="17"/>
  <c r="E73" i="17" s="1"/>
  <c r="D346" i="16"/>
  <c r="F74" i="17" l="1"/>
  <c r="G74" i="17"/>
  <c r="P130" i="17"/>
  <c r="N130" i="17" s="1"/>
  <c r="O130" i="17"/>
  <c r="S73" i="17"/>
  <c r="T73" i="17" s="1"/>
  <c r="R346" i="16"/>
  <c r="I73" i="17"/>
  <c r="AI345" i="16"/>
  <c r="W346" i="16"/>
  <c r="V346" i="16"/>
  <c r="X346" i="16" l="1"/>
  <c r="O131" i="17"/>
  <c r="P131" i="17"/>
  <c r="N131" i="17" s="1"/>
  <c r="K73" i="17"/>
  <c r="J73" i="17"/>
  <c r="L73" i="17" s="1"/>
  <c r="H74" i="17"/>
  <c r="E74" i="17" s="1"/>
  <c r="G75" i="17" l="1"/>
  <c r="F75" i="17"/>
  <c r="O132" i="17"/>
  <c r="P132" i="17"/>
  <c r="N132" i="17" s="1"/>
  <c r="S74" i="17"/>
  <c r="T74" i="17" s="1"/>
  <c r="I74" i="17"/>
  <c r="D345" i="16"/>
  <c r="R345" i="16" s="1"/>
  <c r="W345" i="16"/>
  <c r="V345" i="16"/>
  <c r="X345" i="16" l="1"/>
  <c r="P133" i="17"/>
  <c r="N133" i="17" s="1"/>
  <c r="O133" i="17"/>
  <c r="K74" i="17"/>
  <c r="J74" i="17"/>
  <c r="L74" i="17" s="1"/>
  <c r="H75" i="17"/>
  <c r="S75" i="17" s="1"/>
  <c r="T75" i="17" s="1"/>
  <c r="AI344" i="16"/>
  <c r="O134" i="17" l="1"/>
  <c r="P134" i="17"/>
  <c r="N134" i="17" s="1"/>
  <c r="I75" i="17"/>
  <c r="E75" i="17"/>
  <c r="P135" i="17" l="1"/>
  <c r="N135" i="17" s="1"/>
  <c r="O135" i="17"/>
  <c r="K75" i="17"/>
  <c r="J75" i="17"/>
  <c r="L75" i="17" s="1"/>
  <c r="F76" i="17"/>
  <c r="G76" i="17"/>
  <c r="D344" i="16"/>
  <c r="R344" i="16" s="1"/>
  <c r="W344" i="16"/>
  <c r="V344" i="16"/>
  <c r="X344" i="16" l="1"/>
  <c r="P136" i="17"/>
  <c r="N136" i="17" s="1"/>
  <c r="O136" i="17"/>
  <c r="H76" i="17"/>
  <c r="E76" i="17" s="1"/>
  <c r="AI343" i="16"/>
  <c r="F77" i="17" l="1"/>
  <c r="G77" i="17"/>
  <c r="O137" i="17"/>
  <c r="P137" i="17"/>
  <c r="N137" i="17" s="1"/>
  <c r="S76" i="17"/>
  <c r="T76" i="17" s="1"/>
  <c r="I76" i="17"/>
  <c r="P138" i="17" l="1"/>
  <c r="N138" i="17" s="1"/>
  <c r="O138" i="17"/>
  <c r="K76" i="17"/>
  <c r="J76" i="17"/>
  <c r="L76" i="17" s="1"/>
  <c r="H77" i="17"/>
  <c r="S77" i="17" s="1"/>
  <c r="T77" i="17" s="1"/>
  <c r="D343" i="16"/>
  <c r="I77" i="17" l="1"/>
  <c r="J77" i="17" s="1"/>
  <c r="L77" i="17" s="1"/>
  <c r="E77" i="17"/>
  <c r="G78" i="17" s="1"/>
  <c r="O139" i="17"/>
  <c r="P139" i="17"/>
  <c r="N139" i="17" s="1"/>
  <c r="R343" i="16"/>
  <c r="AI342" i="16"/>
  <c r="V343" i="16"/>
  <c r="W343" i="16"/>
  <c r="F78" i="17" l="1"/>
  <c r="K77" i="17"/>
  <c r="X343" i="16"/>
  <c r="O140" i="17"/>
  <c r="P140" i="17"/>
  <c r="N140" i="17" s="1"/>
  <c r="H78" i="17"/>
  <c r="S78" i="17" s="1"/>
  <c r="T78" i="17" s="1"/>
  <c r="P141" i="17" l="1"/>
  <c r="N141" i="17" s="1"/>
  <c r="O141" i="17"/>
  <c r="I78" i="17"/>
  <c r="E78" i="17"/>
  <c r="D342" i="16"/>
  <c r="R342" i="16" s="1"/>
  <c r="W342" i="16"/>
  <c r="V342" i="16"/>
  <c r="X342" i="16" l="1"/>
  <c r="K78" i="17"/>
  <c r="J78" i="17"/>
  <c r="L78" i="17" s="1"/>
  <c r="G79" i="17"/>
  <c r="H79" i="17" s="1"/>
  <c r="F79" i="17"/>
  <c r="AI341" i="16"/>
  <c r="I79" i="17" l="1"/>
  <c r="S79" i="17"/>
  <c r="T79" i="17" s="1"/>
  <c r="E79" i="17"/>
  <c r="G80" i="17" l="1"/>
  <c r="H80" i="17" s="1"/>
  <c r="E80" i="17" s="1"/>
  <c r="F80" i="17"/>
  <c r="K79" i="17"/>
  <c r="J79" i="17"/>
  <c r="L79" i="17" s="1"/>
  <c r="D341" i="16"/>
  <c r="F81" i="17" l="1"/>
  <c r="G81" i="17"/>
  <c r="H81" i="17" s="1"/>
  <c r="E81" i="17" s="1"/>
  <c r="R341" i="16"/>
  <c r="I80" i="17"/>
  <c r="S80" i="17"/>
  <c r="T80" i="17" s="1"/>
  <c r="AI340" i="16"/>
  <c r="V341" i="16"/>
  <c r="W341" i="16"/>
  <c r="X341" i="16" l="1"/>
  <c r="F82" i="17"/>
  <c r="G82" i="17"/>
  <c r="S81" i="17"/>
  <c r="T81" i="17" s="1"/>
  <c r="K80" i="17"/>
  <c r="J80" i="17"/>
  <c r="L80" i="17" s="1"/>
  <c r="I81" i="17"/>
  <c r="K81" i="17" l="1"/>
  <c r="J81" i="17"/>
  <c r="L81" i="17" s="1"/>
  <c r="H82" i="17"/>
  <c r="S82" i="17" s="1"/>
  <c r="T82" i="17" s="1"/>
  <c r="D340" i="16"/>
  <c r="E82" i="17" l="1"/>
  <c r="I82" i="17"/>
  <c r="R340" i="16"/>
  <c r="AI339" i="16"/>
  <c r="V340" i="16"/>
  <c r="W340" i="16"/>
  <c r="X340" i="16" l="1"/>
  <c r="K82" i="17"/>
  <c r="J82" i="17"/>
  <c r="L82" i="17" s="1"/>
  <c r="G83" i="17"/>
  <c r="F83" i="17"/>
  <c r="H83" i="17" l="1"/>
  <c r="E83" i="17" s="1"/>
  <c r="D339" i="16"/>
  <c r="F84" i="17" l="1"/>
  <c r="G84" i="17"/>
  <c r="H84" i="17" s="1"/>
  <c r="R339" i="16"/>
  <c r="S83" i="17"/>
  <c r="T83" i="17" s="1"/>
  <c r="I83" i="17"/>
  <c r="AI338" i="16"/>
  <c r="V339" i="16"/>
  <c r="W339" i="16"/>
  <c r="X339" i="16" l="1"/>
  <c r="S84" i="17"/>
  <c r="T84" i="17" s="1"/>
  <c r="K83" i="17"/>
  <c r="J83" i="17"/>
  <c r="L83" i="17" s="1"/>
  <c r="I84" i="17"/>
  <c r="E84" i="17"/>
  <c r="J84" i="17" l="1"/>
  <c r="L84" i="17" s="1"/>
  <c r="K84" i="17"/>
  <c r="G85" i="17"/>
  <c r="H85" i="17" s="1"/>
  <c r="F85" i="17"/>
  <c r="D338" i="16"/>
  <c r="E85" i="17" l="1"/>
  <c r="I85" i="17"/>
  <c r="S85" i="17"/>
  <c r="T85" i="17" s="1"/>
  <c r="R338" i="16"/>
  <c r="AI337" i="16"/>
  <c r="W338" i="16"/>
  <c r="V338" i="16"/>
  <c r="X338" i="16" l="1"/>
  <c r="G86" i="17"/>
  <c r="H86" i="17" s="1"/>
  <c r="F86" i="17"/>
  <c r="J85" i="17"/>
  <c r="L85" i="17" s="1"/>
  <c r="K85" i="17"/>
  <c r="I86" i="17" l="1"/>
  <c r="E86" i="17"/>
  <c r="S86" i="17"/>
  <c r="T86" i="17" s="1"/>
  <c r="D337" i="16"/>
  <c r="R337" i="16" l="1"/>
  <c r="F87" i="17"/>
  <c r="G87" i="17"/>
  <c r="H87" i="17" s="1"/>
  <c r="E87" i="17" s="1"/>
  <c r="K86" i="17"/>
  <c r="J86" i="17"/>
  <c r="L86" i="17" s="1"/>
  <c r="AI336" i="16"/>
  <c r="V337" i="16"/>
  <c r="W337" i="16"/>
  <c r="I87" i="17" l="1"/>
  <c r="J87" i="17" s="1"/>
  <c r="L87" i="17" s="1"/>
  <c r="X337" i="16"/>
  <c r="G88" i="17"/>
  <c r="F88" i="17"/>
  <c r="S87" i="17"/>
  <c r="T87" i="17" s="1"/>
  <c r="K87" i="17" l="1"/>
  <c r="H88" i="17"/>
  <c r="I88" i="17" s="1"/>
  <c r="D336" i="16"/>
  <c r="E88" i="17" l="1"/>
  <c r="F89" i="17" s="1"/>
  <c r="K88" i="17"/>
  <c r="J88" i="17"/>
  <c r="L88" i="17" s="1"/>
  <c r="S88" i="17"/>
  <c r="T88" i="17" s="1"/>
  <c r="R336" i="16"/>
  <c r="AI335" i="16"/>
  <c r="V336" i="16"/>
  <c r="W336" i="16"/>
  <c r="G89" i="17" l="1"/>
  <c r="H89" i="17" s="1"/>
  <c r="E89" i="17" s="1"/>
  <c r="X336" i="16"/>
  <c r="F90" i="17" l="1"/>
  <c r="G90" i="17"/>
  <c r="I89" i="17"/>
  <c r="S89" i="17"/>
  <c r="T89" i="17" s="1"/>
  <c r="D335" i="16"/>
  <c r="R335" i="16" l="1"/>
  <c r="K89" i="17"/>
  <c r="J89" i="17"/>
  <c r="L89" i="17" s="1"/>
  <c r="H90" i="17"/>
  <c r="I90" i="17" s="1"/>
  <c r="AI334" i="16"/>
  <c r="V335" i="16"/>
  <c r="W335" i="16"/>
  <c r="E90" i="17" l="1"/>
  <c r="F91" i="17" s="1"/>
  <c r="S90" i="17"/>
  <c r="T90" i="17" s="1"/>
  <c r="X335" i="16"/>
  <c r="K90" i="17"/>
  <c r="J90" i="17"/>
  <c r="L90" i="17" s="1"/>
  <c r="G91" i="17" l="1"/>
  <c r="H91" i="17" s="1"/>
  <c r="E91" i="17" s="1"/>
  <c r="D334" i="16"/>
  <c r="S91" i="17" l="1"/>
  <c r="T91" i="17" s="1"/>
  <c r="F92" i="17"/>
  <c r="G92" i="17"/>
  <c r="R334" i="16"/>
  <c r="I91" i="17"/>
  <c r="AI333" i="16"/>
  <c r="W334" i="16"/>
  <c r="V334" i="16"/>
  <c r="X334" i="16" l="1"/>
  <c r="K91" i="17"/>
  <c r="J91" i="17"/>
  <c r="L91" i="17" s="1"/>
  <c r="H92" i="17"/>
  <c r="E92" i="17" s="1"/>
  <c r="F93" i="17" l="1"/>
  <c r="G93" i="17"/>
  <c r="S92" i="17"/>
  <c r="T92" i="17" s="1"/>
  <c r="I92" i="17"/>
  <c r="D333" i="16"/>
  <c r="R333" i="16" s="1"/>
  <c r="W333" i="16"/>
  <c r="V333" i="16"/>
  <c r="X333" i="16" l="1"/>
  <c r="H93" i="17"/>
  <c r="S93" i="17" s="1"/>
  <c r="T93" i="17" s="1"/>
  <c r="J92" i="17"/>
  <c r="L92" i="17" s="1"/>
  <c r="K92" i="17"/>
  <c r="AI332" i="16"/>
  <c r="E93" i="17" l="1"/>
  <c r="I93" i="17"/>
  <c r="K93" i="17" l="1"/>
  <c r="J93" i="17"/>
  <c r="L93" i="17" s="1"/>
  <c r="G94" i="17"/>
  <c r="H94" i="17" s="1"/>
  <c r="F94" i="17"/>
  <c r="D332" i="16"/>
  <c r="R332" i="16" l="1"/>
  <c r="S94" i="17"/>
  <c r="T94" i="17" s="1"/>
  <c r="I94" i="17"/>
  <c r="E94" i="17"/>
  <c r="AI331" i="16"/>
  <c r="W332" i="16"/>
  <c r="V332" i="16"/>
  <c r="X332" i="16" l="1"/>
  <c r="G95" i="17"/>
  <c r="H95" i="17" s="1"/>
  <c r="F95" i="17"/>
  <c r="K94" i="17"/>
  <c r="J94" i="17"/>
  <c r="L94" i="17" s="1"/>
  <c r="I95" i="17" l="1"/>
  <c r="K95" i="17" s="1"/>
  <c r="E95" i="17"/>
  <c r="G96" i="17" s="1"/>
  <c r="S95" i="17"/>
  <c r="T95" i="17" s="1"/>
  <c r="D331" i="16"/>
  <c r="F96" i="17" l="1"/>
  <c r="J95" i="17"/>
  <c r="L95" i="17" s="1"/>
  <c r="H96" i="17"/>
  <c r="E96" i="17" s="1"/>
  <c r="R331" i="16"/>
  <c r="AI330" i="16"/>
  <c r="W331" i="16"/>
  <c r="V331" i="16"/>
  <c r="S96" i="17" l="1"/>
  <c r="T96" i="17" s="1"/>
  <c r="G97" i="17"/>
  <c r="H97" i="17" s="1"/>
  <c r="S97" i="17" s="1"/>
  <c r="F97" i="17"/>
  <c r="I96" i="17"/>
  <c r="X331" i="16"/>
  <c r="T97" i="17" l="1"/>
  <c r="I97" i="17"/>
  <c r="K96" i="17"/>
  <c r="J96" i="17"/>
  <c r="L96" i="17" s="1"/>
  <c r="E97" i="17"/>
  <c r="D330" i="16"/>
  <c r="R330" i="16" s="1"/>
  <c r="V330" i="16"/>
  <c r="W330" i="16"/>
  <c r="K97" i="17" l="1"/>
  <c r="J97" i="17"/>
  <c r="L97" i="17" s="1"/>
  <c r="G98" i="17"/>
  <c r="F98" i="17"/>
  <c r="X330" i="16"/>
  <c r="AI329" i="16"/>
  <c r="H98" i="17" l="1"/>
  <c r="I98" i="17" l="1"/>
  <c r="S98" i="17"/>
  <c r="T98" i="17" s="1"/>
  <c r="E98" i="17"/>
  <c r="D329" i="16"/>
  <c r="R329" i="16" s="1"/>
  <c r="W329" i="16"/>
  <c r="V329" i="16"/>
  <c r="F99" i="17" l="1"/>
  <c r="G99" i="17"/>
  <c r="H99" i="17" s="1"/>
  <c r="K98" i="17"/>
  <c r="J98" i="17"/>
  <c r="L98" i="17" s="1"/>
  <c r="X329" i="16"/>
  <c r="AI328" i="16"/>
  <c r="I99" i="17" l="1"/>
  <c r="K99" i="17" s="1"/>
  <c r="E99" i="17"/>
  <c r="S99" i="17"/>
  <c r="T99" i="17" s="1"/>
  <c r="J99" i="17" l="1"/>
  <c r="L99" i="17" s="1"/>
  <c r="F100" i="17"/>
  <c r="G100" i="17"/>
  <c r="D328" i="16"/>
  <c r="H100" i="17" l="1"/>
  <c r="E100" i="17" s="1"/>
  <c r="R328" i="16"/>
  <c r="AI327" i="16"/>
  <c r="W328" i="16"/>
  <c r="V328" i="16"/>
  <c r="S100" i="17" l="1"/>
  <c r="T100" i="17" s="1"/>
  <c r="I100" i="17"/>
  <c r="J100" i="17" s="1"/>
  <c r="L100" i="17" s="1"/>
  <c r="G101" i="17"/>
  <c r="F101" i="17"/>
  <c r="X328" i="16"/>
  <c r="K100" i="17" l="1"/>
  <c r="H101" i="17"/>
  <c r="E101" i="17" s="1"/>
  <c r="D327" i="16"/>
  <c r="R327" i="16" s="1"/>
  <c r="V327" i="16"/>
  <c r="W327" i="16"/>
  <c r="S101" i="17" l="1"/>
  <c r="T101" i="17" s="1"/>
  <c r="F102" i="17"/>
  <c r="G102" i="17"/>
  <c r="H102" i="17" s="1"/>
  <c r="S102" i="17" s="1"/>
  <c r="I101" i="17"/>
  <c r="X327" i="16"/>
  <c r="AI326" i="16"/>
  <c r="T102" i="17" l="1"/>
  <c r="E102" i="17"/>
  <c r="F103" i="17" s="1"/>
  <c r="K101" i="17"/>
  <c r="J101" i="17"/>
  <c r="L101" i="17" s="1"/>
  <c r="I102" i="17"/>
  <c r="G103" i="17" l="1"/>
  <c r="H103" i="17" s="1"/>
  <c r="E103" i="17" s="1"/>
  <c r="F104" i="17" s="1"/>
  <c r="J102" i="17"/>
  <c r="L102" i="17" s="1"/>
  <c r="K102" i="17"/>
  <c r="D326" i="16"/>
  <c r="R326" i="16" s="1"/>
  <c r="V326" i="16"/>
  <c r="W326" i="16"/>
  <c r="S103" i="17" l="1"/>
  <c r="T103" i="17" s="1"/>
  <c r="I103" i="17"/>
  <c r="K103" i="17" s="1"/>
  <c r="G104" i="17"/>
  <c r="H104" i="17" s="1"/>
  <c r="S104" i="17" s="1"/>
  <c r="X326" i="16"/>
  <c r="AI325" i="16"/>
  <c r="J103" i="17" l="1"/>
  <c r="L103" i="17" s="1"/>
  <c r="T104" i="17"/>
  <c r="I104" i="17"/>
  <c r="E104" i="17"/>
  <c r="F105" i="17" s="1"/>
  <c r="G105" i="17" l="1"/>
  <c r="H105" i="17" s="1"/>
  <c r="E105" i="17" s="1"/>
  <c r="G106" i="17" s="1"/>
  <c r="K104" i="17"/>
  <c r="J104" i="17"/>
  <c r="L104" i="17" s="1"/>
  <c r="D325" i="16"/>
  <c r="I105" i="17" l="1"/>
  <c r="K105" i="17" s="1"/>
  <c r="S105" i="17"/>
  <c r="T105" i="17" s="1"/>
  <c r="F106" i="17"/>
  <c r="R325" i="16"/>
  <c r="H106" i="17"/>
  <c r="E106" i="17" s="1"/>
  <c r="AI324" i="16"/>
  <c r="W325" i="16"/>
  <c r="V325" i="16"/>
  <c r="J105" i="17" l="1"/>
  <c r="L105" i="17" s="1"/>
  <c r="S106" i="17"/>
  <c r="T106" i="17" s="1"/>
  <c r="X325" i="16"/>
  <c r="G107" i="17"/>
  <c r="F107" i="17"/>
  <c r="I106" i="17"/>
  <c r="H107" i="17" l="1"/>
  <c r="I107" i="17" s="1"/>
  <c r="J106" i="17"/>
  <c r="L106" i="17" s="1"/>
  <c r="K106" i="17"/>
  <c r="D324" i="16"/>
  <c r="R324" i="16" s="1"/>
  <c r="W324" i="16"/>
  <c r="V324" i="16"/>
  <c r="S107" i="17" l="1"/>
  <c r="T107" i="17" s="1"/>
  <c r="J107" i="17"/>
  <c r="L107" i="17" s="1"/>
  <c r="K107" i="17"/>
  <c r="E107" i="17"/>
  <c r="X324" i="16"/>
  <c r="AI323" i="16"/>
  <c r="G108" i="17" l="1"/>
  <c r="H108" i="17" s="1"/>
  <c r="F108" i="17"/>
  <c r="S108" i="17" l="1"/>
  <c r="T108" i="17" s="1"/>
  <c r="E108" i="17"/>
  <c r="G109" i="17" s="1"/>
  <c r="H109" i="17" s="1"/>
  <c r="E109" i="17" s="1"/>
  <c r="I108" i="17"/>
  <c r="K108" i="17" s="1"/>
  <c r="D323" i="16"/>
  <c r="R323" i="16" s="1"/>
  <c r="V323" i="16"/>
  <c r="W323" i="16"/>
  <c r="F109" i="17" l="1"/>
  <c r="I109" i="17" s="1"/>
  <c r="K109" i="17" s="1"/>
  <c r="J108" i="17"/>
  <c r="L108" i="17" s="1"/>
  <c r="X323" i="16"/>
  <c r="F110" i="17"/>
  <c r="G110" i="17"/>
  <c r="S109" i="17"/>
  <c r="T109" i="17" s="1"/>
  <c r="AI322" i="16"/>
  <c r="J109" i="17" l="1"/>
  <c r="L109" i="17" s="1"/>
  <c r="H110" i="17"/>
  <c r="S110" i="17" s="1"/>
  <c r="T110" i="17" s="1"/>
  <c r="E110" i="17" l="1"/>
  <c r="F111" i="17" s="1"/>
  <c r="I110" i="17"/>
  <c r="D322" i="16"/>
  <c r="R322" i="16" s="1"/>
  <c r="W322" i="16"/>
  <c r="V322" i="16"/>
  <c r="G111" i="17" l="1"/>
  <c r="H111" i="17" s="1"/>
  <c r="E111" i="17" s="1"/>
  <c r="X322" i="16"/>
  <c r="K110" i="17"/>
  <c r="J110" i="17"/>
  <c r="L110" i="17" s="1"/>
  <c r="AI321" i="16"/>
  <c r="S111" i="17" l="1"/>
  <c r="T111" i="17" s="1"/>
  <c r="I111" i="17"/>
  <c r="J111" i="17" s="1"/>
  <c r="L111" i="17" s="1"/>
  <c r="G112" i="17"/>
  <c r="H112" i="17" s="1"/>
  <c r="F112" i="17"/>
  <c r="K111" i="17" l="1"/>
  <c r="I112" i="17"/>
  <c r="J112" i="17" s="1"/>
  <c r="L112" i="17" s="1"/>
  <c r="S112" i="17"/>
  <c r="T112" i="17" s="1"/>
  <c r="E112" i="17"/>
  <c r="D321" i="16"/>
  <c r="K112" i="17" l="1"/>
  <c r="G113" i="17"/>
  <c r="F113" i="17"/>
  <c r="R321" i="16"/>
  <c r="AI320" i="16"/>
  <c r="W321" i="16"/>
  <c r="V321" i="16"/>
  <c r="X321" i="16" l="1"/>
  <c r="H113" i="17"/>
  <c r="S113" i="17" s="1"/>
  <c r="T113" i="17" s="1"/>
  <c r="E113" i="17" l="1"/>
  <c r="I113" i="17"/>
  <c r="D320" i="16"/>
  <c r="R320" i="16" s="1"/>
  <c r="V320" i="16"/>
  <c r="W320" i="16"/>
  <c r="X320" i="16" l="1"/>
  <c r="K113" i="17"/>
  <c r="J113" i="17"/>
  <c r="L113" i="17" s="1"/>
  <c r="F114" i="17"/>
  <c r="G114" i="17"/>
  <c r="AI319" i="16"/>
  <c r="H114" i="17" l="1"/>
  <c r="E114" i="17" s="1"/>
  <c r="I114" i="17" l="1"/>
  <c r="K114" i="17" s="1"/>
  <c r="S114" i="17"/>
  <c r="T114" i="17" s="1"/>
  <c r="G115" i="17"/>
  <c r="F115" i="17"/>
  <c r="D319" i="16"/>
  <c r="J114" i="17" l="1"/>
  <c r="L114" i="17" s="1"/>
  <c r="R319" i="16"/>
  <c r="H115" i="17"/>
  <c r="I115" i="17" s="1"/>
  <c r="AI318" i="16"/>
  <c r="V319" i="16"/>
  <c r="W319" i="16"/>
  <c r="X319" i="16" l="1"/>
  <c r="J115" i="17"/>
  <c r="L115" i="17" s="1"/>
  <c r="K115" i="17"/>
  <c r="S115" i="17"/>
  <c r="T115" i="17" s="1"/>
  <c r="E115" i="17"/>
  <c r="F116" i="17" l="1"/>
  <c r="G116" i="17"/>
  <c r="D318" i="16"/>
  <c r="H116" i="17" l="1"/>
  <c r="S116" i="17" s="1"/>
  <c r="T116" i="17" s="1"/>
  <c r="R318" i="16"/>
  <c r="AI317" i="16"/>
  <c r="V318" i="16"/>
  <c r="W318" i="16"/>
  <c r="X318" i="16" l="1"/>
  <c r="E116" i="17"/>
  <c r="I116" i="17"/>
  <c r="K116" i="17" l="1"/>
  <c r="J116" i="17"/>
  <c r="L116" i="17" s="1"/>
  <c r="F117" i="17"/>
  <c r="G117" i="17"/>
  <c r="D317" i="16"/>
  <c r="R317" i="16" s="1"/>
  <c r="V317" i="16"/>
  <c r="W317" i="16"/>
  <c r="X317" i="16" l="1"/>
  <c r="H117" i="17"/>
  <c r="E117" i="17" s="1"/>
  <c r="AI316" i="16"/>
  <c r="S117" i="17" l="1"/>
  <c r="T117" i="17" s="1"/>
  <c r="I117" i="17"/>
  <c r="K117" i="17" s="1"/>
  <c r="F118" i="17"/>
  <c r="G118" i="17"/>
  <c r="J117" i="17" l="1"/>
  <c r="L117" i="17" s="1"/>
  <c r="H118" i="17"/>
  <c r="I118" i="17" s="1"/>
  <c r="D316" i="16"/>
  <c r="K118" i="17" l="1"/>
  <c r="J118" i="17"/>
  <c r="L118" i="17" s="1"/>
  <c r="E118" i="17"/>
  <c r="R316" i="16"/>
  <c r="S118" i="17"/>
  <c r="T118" i="17" s="1"/>
  <c r="AI315" i="16"/>
  <c r="V316" i="16"/>
  <c r="W316" i="16"/>
  <c r="X316" i="16" l="1"/>
  <c r="G119" i="17"/>
  <c r="F119" i="17"/>
  <c r="H119" i="17" l="1"/>
  <c r="E119" i="17" s="1"/>
  <c r="D315" i="16"/>
  <c r="S119" i="17" l="1"/>
  <c r="T119" i="17" s="1"/>
  <c r="F120" i="17"/>
  <c r="G120" i="17"/>
  <c r="R315" i="16"/>
  <c r="I119" i="17"/>
  <c r="AI314" i="16"/>
  <c r="W315" i="16"/>
  <c r="V315" i="16"/>
  <c r="X315" i="16" l="1"/>
  <c r="K119" i="17"/>
  <c r="J119" i="17"/>
  <c r="L119" i="17" s="1"/>
  <c r="H120" i="17"/>
  <c r="E120" i="17" s="1"/>
  <c r="G121" i="17" l="1"/>
  <c r="H121" i="17" s="1"/>
  <c r="E121" i="17" s="1"/>
  <c r="F121" i="17"/>
  <c r="I120" i="17"/>
  <c r="S120" i="17"/>
  <c r="T120" i="17" s="1"/>
  <c r="D314" i="16"/>
  <c r="F122" i="17" l="1"/>
  <c r="G122" i="17"/>
  <c r="R314" i="16"/>
  <c r="K120" i="17"/>
  <c r="J120" i="17"/>
  <c r="L120" i="17" s="1"/>
  <c r="I121" i="17"/>
  <c r="S121" i="17"/>
  <c r="T121" i="17" s="1"/>
  <c r="AI313" i="16"/>
  <c r="W314" i="16"/>
  <c r="V314" i="16"/>
  <c r="X314" i="16" l="1"/>
  <c r="K121" i="17"/>
  <c r="J121" i="17"/>
  <c r="L121" i="17" s="1"/>
  <c r="H122" i="17"/>
  <c r="S122" i="17" s="1"/>
  <c r="T122" i="17" s="1"/>
  <c r="I122" i="17" l="1"/>
  <c r="K122" i="17" s="1"/>
  <c r="E122" i="17"/>
  <c r="F123" i="17" s="1"/>
  <c r="D313" i="16"/>
  <c r="G123" i="17" l="1"/>
  <c r="H123" i="17" s="1"/>
  <c r="E123" i="17" s="1"/>
  <c r="G124" i="17" s="1"/>
  <c r="J122" i="17"/>
  <c r="L122" i="17" s="1"/>
  <c r="R313" i="16"/>
  <c r="AI312" i="16"/>
  <c r="W313" i="16"/>
  <c r="V313" i="16"/>
  <c r="F124" i="17" l="1"/>
  <c r="S123" i="17"/>
  <c r="T123" i="17" s="1"/>
  <c r="I123" i="17"/>
  <c r="J123" i="17" s="1"/>
  <c r="L123" i="17" s="1"/>
  <c r="X313" i="16"/>
  <c r="H124" i="17"/>
  <c r="S124" i="17" s="1"/>
  <c r="T124" i="17" l="1"/>
  <c r="K123" i="17"/>
  <c r="E124" i="17"/>
  <c r="G125" i="17" s="1"/>
  <c r="I124" i="17"/>
  <c r="D312" i="16"/>
  <c r="F125" i="17" l="1"/>
  <c r="H125" i="17"/>
  <c r="S125" i="17" s="1"/>
  <c r="T125" i="17" s="1"/>
  <c r="R312" i="16"/>
  <c r="K124" i="17"/>
  <c r="J124" i="17"/>
  <c r="L124" i="17" s="1"/>
  <c r="AI311" i="16"/>
  <c r="V312" i="16"/>
  <c r="W312" i="16"/>
  <c r="E125" i="17" l="1"/>
  <c r="F126" i="17" s="1"/>
  <c r="I125" i="17"/>
  <c r="K125" i="17" s="1"/>
  <c r="X312" i="16"/>
  <c r="J125" i="17" l="1"/>
  <c r="L125" i="17" s="1"/>
  <c r="G126" i="17"/>
  <c r="H126" i="17" s="1"/>
  <c r="E126" i="17" s="1"/>
  <c r="G127" i="17" s="1"/>
  <c r="D311" i="16"/>
  <c r="F127" i="17" l="1"/>
  <c r="S126" i="17"/>
  <c r="T126" i="17" s="1"/>
  <c r="I126" i="17"/>
  <c r="J126" i="17" s="1"/>
  <c r="L126" i="17" s="1"/>
  <c r="R311" i="16"/>
  <c r="H127" i="17"/>
  <c r="E127" i="17" s="1"/>
  <c r="AI310" i="16"/>
  <c r="W311" i="16"/>
  <c r="V311" i="16"/>
  <c r="K126" i="17" l="1"/>
  <c r="X311" i="16"/>
  <c r="F128" i="17"/>
  <c r="G128" i="17"/>
  <c r="I127" i="17"/>
  <c r="S127" i="17"/>
  <c r="T127" i="17" s="1"/>
  <c r="K127" i="17" l="1"/>
  <c r="J127" i="17"/>
  <c r="L127" i="17" s="1"/>
  <c r="H128" i="17"/>
  <c r="E128" i="17" s="1"/>
  <c r="D310" i="16"/>
  <c r="R310" i="16" s="1"/>
  <c r="V310" i="16"/>
  <c r="W310" i="16"/>
  <c r="I128" i="17" l="1"/>
  <c r="K128" i="17" s="1"/>
  <c r="X310" i="16"/>
  <c r="S128" i="17"/>
  <c r="T128" i="17" s="1"/>
  <c r="G129" i="17"/>
  <c r="H129" i="17" s="1"/>
  <c r="F129" i="17"/>
  <c r="AI309" i="16"/>
  <c r="J128" i="17" l="1"/>
  <c r="L128" i="17" s="1"/>
  <c r="I129" i="17"/>
  <c r="S129" i="17"/>
  <c r="T129" i="17" s="1"/>
  <c r="E129" i="17"/>
  <c r="G130" i="17" l="1"/>
  <c r="F130" i="17"/>
  <c r="J129" i="17"/>
  <c r="L129" i="17" s="1"/>
  <c r="K129" i="17"/>
  <c r="D309" i="16"/>
  <c r="R309" i="16" l="1"/>
  <c r="H130" i="17"/>
  <c r="S130" i="17" s="1"/>
  <c r="T130" i="17" s="1"/>
  <c r="AI308" i="16"/>
  <c r="W309" i="16"/>
  <c r="V309" i="16"/>
  <c r="X309" i="16" l="1"/>
  <c r="E130" i="17"/>
  <c r="I130" i="17"/>
  <c r="K130" i="17" l="1"/>
  <c r="J130" i="17"/>
  <c r="L130" i="17" s="1"/>
  <c r="G131" i="17"/>
  <c r="F131" i="17"/>
  <c r="D308" i="16"/>
  <c r="R308" i="16" s="1"/>
  <c r="V308" i="16"/>
  <c r="W308" i="16"/>
  <c r="X308" i="16" l="1"/>
  <c r="H131" i="17"/>
  <c r="S131" i="17" s="1"/>
  <c r="T131" i="17" s="1"/>
  <c r="AI307" i="16"/>
  <c r="E131" i="17" l="1"/>
  <c r="F132" i="17" s="1"/>
  <c r="I131" i="17"/>
  <c r="G132" i="17" l="1"/>
  <c r="H132" i="17" s="1"/>
  <c r="S132" i="17" s="1"/>
  <c r="T132" i="17" s="1"/>
  <c r="K131" i="17"/>
  <c r="J131" i="17"/>
  <c r="L131" i="17" s="1"/>
  <c r="D307" i="16"/>
  <c r="I132" i="17" l="1"/>
  <c r="K132" i="17" s="1"/>
  <c r="R307" i="16"/>
  <c r="E132" i="17"/>
  <c r="AI306" i="16"/>
  <c r="V307" i="16"/>
  <c r="W307" i="16"/>
  <c r="J132" i="17" l="1"/>
  <c r="L132" i="17" s="1"/>
  <c r="X307" i="16"/>
  <c r="G133" i="17"/>
  <c r="H133" i="17" s="1"/>
  <c r="F133" i="17"/>
  <c r="S133" i="17" l="1"/>
  <c r="T133" i="17" s="1"/>
  <c r="I133" i="17"/>
  <c r="E133" i="17"/>
  <c r="D306" i="16"/>
  <c r="F134" i="17" l="1"/>
  <c r="G134" i="17"/>
  <c r="R306" i="16"/>
  <c r="K133" i="17"/>
  <c r="J133" i="17"/>
  <c r="L133" i="17" s="1"/>
  <c r="AI305" i="16"/>
  <c r="W306" i="16"/>
  <c r="V306" i="16"/>
  <c r="X306" i="16" l="1"/>
  <c r="H134" i="17"/>
  <c r="E134" i="17" s="1"/>
  <c r="I134" i="17" l="1"/>
  <c r="J134" i="17" s="1"/>
  <c r="L134" i="17" s="1"/>
  <c r="S134" i="17"/>
  <c r="T134" i="17" s="1"/>
  <c r="F135" i="17"/>
  <c r="G135" i="17"/>
  <c r="H135" i="17" s="1"/>
  <c r="E135" i="17" s="1"/>
  <c r="D305" i="16"/>
  <c r="K134" i="17" l="1"/>
  <c r="I135" i="17"/>
  <c r="K135" i="17" s="1"/>
  <c r="G136" i="17"/>
  <c r="F136" i="17"/>
  <c r="R305" i="16"/>
  <c r="S135" i="17"/>
  <c r="T135" i="17" s="1"/>
  <c r="AI304" i="16"/>
  <c r="V305" i="16"/>
  <c r="W305" i="16"/>
  <c r="J135" i="17" l="1"/>
  <c r="L135" i="17" s="1"/>
  <c r="X305" i="16"/>
  <c r="H136" i="17"/>
  <c r="E136" i="17" s="1"/>
  <c r="I136" i="17" l="1"/>
  <c r="G137" i="17"/>
  <c r="H137" i="17" s="1"/>
  <c r="F137" i="17"/>
  <c r="S136" i="17"/>
  <c r="T136" i="17" s="1"/>
  <c r="D304" i="16"/>
  <c r="R304" i="16" l="1"/>
  <c r="S137" i="17"/>
  <c r="T137" i="17" s="1"/>
  <c r="K136" i="17"/>
  <c r="J136" i="17"/>
  <c r="L136" i="17" s="1"/>
  <c r="I137" i="17"/>
  <c r="E137" i="17"/>
  <c r="AI303" i="16"/>
  <c r="W304" i="16"/>
  <c r="V304" i="16"/>
  <c r="X304" i="16" l="1"/>
  <c r="J137" i="17"/>
  <c r="L137" i="17" s="1"/>
  <c r="K137" i="17"/>
  <c r="F138" i="17"/>
  <c r="G138" i="17"/>
  <c r="H138" i="17" l="1"/>
  <c r="E138" i="17" s="1"/>
  <c r="D303" i="16"/>
  <c r="G139" i="17" l="1"/>
  <c r="H139" i="17" s="1"/>
  <c r="F139" i="17"/>
  <c r="S138" i="17"/>
  <c r="T138" i="17" s="1"/>
  <c r="R303" i="16"/>
  <c r="I138" i="17"/>
  <c r="AI302" i="16"/>
  <c r="V303" i="16"/>
  <c r="W303" i="16"/>
  <c r="E139" i="17" l="1"/>
  <c r="F140" i="17" s="1"/>
  <c r="X303" i="16"/>
  <c r="S139" i="17"/>
  <c r="T139" i="17" s="1"/>
  <c r="K138" i="17"/>
  <c r="J138" i="17"/>
  <c r="L138" i="17" s="1"/>
  <c r="I139" i="17"/>
  <c r="G140" i="17" l="1"/>
  <c r="H140" i="17" s="1"/>
  <c r="K139" i="17"/>
  <c r="J139" i="17"/>
  <c r="L139" i="17" s="1"/>
  <c r="D302" i="16"/>
  <c r="E140" i="17" l="1"/>
  <c r="G141" i="17" s="1"/>
  <c r="S140" i="17"/>
  <c r="T140" i="17" s="1"/>
  <c r="I140" i="17"/>
  <c r="J140" i="17" s="1"/>
  <c r="L140" i="17" s="1"/>
  <c r="R302" i="16"/>
  <c r="AI301" i="16"/>
  <c r="W302" i="16"/>
  <c r="V302" i="16"/>
  <c r="F141" i="17" l="1"/>
  <c r="F17" i="17" s="1"/>
  <c r="K140" i="17"/>
  <c r="H141" i="17"/>
  <c r="G17" i="17" s="1"/>
  <c r="X302" i="16"/>
  <c r="S141" i="17" l="1"/>
  <c r="T142" i="17" s="1"/>
  <c r="I141" i="17"/>
  <c r="K141" i="17" s="1"/>
  <c r="N5" i="17" s="1"/>
  <c r="E141" i="17"/>
  <c r="D301" i="16"/>
  <c r="R301" i="16" s="1"/>
  <c r="W301" i="16"/>
  <c r="V301" i="16"/>
  <c r="F2" i="17" l="1"/>
  <c r="J141" i="17"/>
  <c r="L141" i="17" s="1"/>
  <c r="N4" i="17" s="1"/>
  <c r="F4" i="17" s="1"/>
  <c r="T141" i="17"/>
  <c r="U27" i="17" s="1"/>
  <c r="X301" i="16"/>
  <c r="Y142" i="17"/>
  <c r="U142" i="17"/>
  <c r="T19" i="17"/>
  <c r="AI300" i="16"/>
  <c r="T18" i="17"/>
  <c r="U132" i="17" l="1"/>
  <c r="U127" i="17"/>
  <c r="U73" i="17"/>
  <c r="U125" i="17"/>
  <c r="U122" i="17"/>
  <c r="U30" i="17"/>
  <c r="U26" i="17"/>
  <c r="U102" i="17"/>
  <c r="U77" i="17"/>
  <c r="U25" i="17"/>
  <c r="F3" i="17"/>
  <c r="U29" i="17"/>
  <c r="U120" i="17"/>
  <c r="U114" i="17"/>
  <c r="U108" i="17"/>
  <c r="U98" i="17"/>
  <c r="U91" i="17"/>
  <c r="U86" i="17"/>
  <c r="U137" i="17"/>
  <c r="U85" i="17"/>
  <c r="U62" i="17"/>
  <c r="U67" i="17"/>
  <c r="U116" i="17"/>
  <c r="U64" i="17"/>
  <c r="U110" i="17"/>
  <c r="U54" i="17"/>
  <c r="U139" i="17"/>
  <c r="U103" i="17"/>
  <c r="U56" i="17"/>
  <c r="U141" i="17"/>
  <c r="U100" i="17"/>
  <c r="U49" i="17"/>
  <c r="U124" i="17"/>
  <c r="U97" i="17"/>
  <c r="U50" i="17"/>
  <c r="U121" i="17"/>
  <c r="U88" i="17"/>
  <c r="U40" i="17"/>
  <c r="U52" i="17"/>
  <c r="U134" i="17"/>
  <c r="U109" i="17"/>
  <c r="U81" i="17"/>
  <c r="U41" i="17"/>
  <c r="U128" i="17"/>
  <c r="U104" i="17"/>
  <c r="U76" i="17"/>
  <c r="U37" i="17"/>
  <c r="U74" i="17"/>
  <c r="U44" i="17"/>
  <c r="Y141" i="17"/>
  <c r="Y140" i="17" s="1"/>
  <c r="Y139" i="17" s="1"/>
  <c r="Y138" i="17" s="1"/>
  <c r="Y137" i="17" s="1"/>
  <c r="Y136" i="17" s="1"/>
  <c r="Y135" i="17" s="1"/>
  <c r="Y134" i="17" s="1"/>
  <c r="Y133" i="17" s="1"/>
  <c r="Y132" i="17" s="1"/>
  <c r="Y131" i="17" s="1"/>
  <c r="Y130" i="17" s="1"/>
  <c r="Y129" i="17" s="1"/>
  <c r="Y128" i="17" s="1"/>
  <c r="Y127" i="17" s="1"/>
  <c r="Y126" i="17" s="1"/>
  <c r="Y125" i="17" s="1"/>
  <c r="Y124" i="17" s="1"/>
  <c r="Y123" i="17" s="1"/>
  <c r="Y122" i="17" s="1"/>
  <c r="Y121" i="17" s="1"/>
  <c r="Y120" i="17" s="1"/>
  <c r="Y119" i="17" s="1"/>
  <c r="Y118" i="17" s="1"/>
  <c r="Y117" i="17" s="1"/>
  <c r="Y116" i="17" s="1"/>
  <c r="Y115" i="17" s="1"/>
  <c r="Y114" i="17" s="1"/>
  <c r="Y113" i="17" s="1"/>
  <c r="Y112" i="17" s="1"/>
  <c r="Y111" i="17" s="1"/>
  <c r="Y110" i="17" s="1"/>
  <c r="Y109" i="17" s="1"/>
  <c r="Y108" i="17" s="1"/>
  <c r="Y107" i="17" s="1"/>
  <c r="Y106" i="17" s="1"/>
  <c r="Y105" i="17" s="1"/>
  <c r="Y104" i="17" s="1"/>
  <c r="Y103" i="17" s="1"/>
  <c r="Y102" i="17" s="1"/>
  <c r="Y101" i="17" s="1"/>
  <c r="Y100" i="17" s="1"/>
  <c r="Y99" i="17" s="1"/>
  <c r="Y98" i="17" s="1"/>
  <c r="Y97" i="17" s="1"/>
  <c r="Y96" i="17" s="1"/>
  <c r="Y95" i="17" s="1"/>
  <c r="Y94" i="17" s="1"/>
  <c r="Y93" i="17" s="1"/>
  <c r="Y92" i="17" s="1"/>
  <c r="Y91" i="17" s="1"/>
  <c r="Y90" i="17" s="1"/>
  <c r="Y89" i="17" s="1"/>
  <c r="Y88" i="17" s="1"/>
  <c r="Y87" i="17" s="1"/>
  <c r="Y86" i="17" s="1"/>
  <c r="Y85" i="17" s="1"/>
  <c r="Y84" i="17" s="1"/>
  <c r="Y83" i="17" s="1"/>
  <c r="Y82" i="17" s="1"/>
  <c r="Y81" i="17" s="1"/>
  <c r="Y80" i="17" s="1"/>
  <c r="Y79" i="17" s="1"/>
  <c r="Y78" i="17" s="1"/>
  <c r="Y77" i="17" s="1"/>
  <c r="Y76" i="17" s="1"/>
  <c r="Y75" i="17" s="1"/>
  <c r="Y74" i="17" s="1"/>
  <c r="Y73" i="17" s="1"/>
  <c r="Y72" i="17" s="1"/>
  <c r="Y71" i="17" s="1"/>
  <c r="Y70" i="17" s="1"/>
  <c r="Y69" i="17" s="1"/>
  <c r="Y68" i="17" s="1"/>
  <c r="Y67" i="17" s="1"/>
  <c r="Y66" i="17" s="1"/>
  <c r="Y65" i="17" s="1"/>
  <c r="Y64" i="17" s="1"/>
  <c r="Y63" i="17" s="1"/>
  <c r="Y62" i="17" s="1"/>
  <c r="Y61" i="17" s="1"/>
  <c r="Y60" i="17" s="1"/>
  <c r="Y59" i="17" s="1"/>
  <c r="Y58" i="17" s="1"/>
  <c r="Y57" i="17" s="1"/>
  <c r="Y56" i="17" s="1"/>
  <c r="Y55" i="17" s="1"/>
  <c r="Y54" i="17" s="1"/>
  <c r="Y53" i="17" s="1"/>
  <c r="Y52" i="17" s="1"/>
  <c r="Y51" i="17" s="1"/>
  <c r="Y50" i="17" s="1"/>
  <c r="Y49" i="17" s="1"/>
  <c r="Y48" i="17" s="1"/>
  <c r="Y47" i="17" s="1"/>
  <c r="Y46" i="17" s="1"/>
  <c r="Y45" i="17" s="1"/>
  <c r="Y44" i="17" s="1"/>
  <c r="Y43" i="17" s="1"/>
  <c r="Y42" i="17" s="1"/>
  <c r="Y41" i="17" s="1"/>
  <c r="Y40" i="17" s="1"/>
  <c r="Y39" i="17" s="1"/>
  <c r="Y38" i="17" s="1"/>
  <c r="Y37" i="17" s="1"/>
  <c r="Y36" i="17" s="1"/>
  <c r="Y35" i="17" s="1"/>
  <c r="Y34" i="17" s="1"/>
  <c r="Y33" i="17" s="1"/>
  <c r="Y32" i="17" s="1"/>
  <c r="Y31" i="17" s="1"/>
  <c r="Y30" i="17" s="1"/>
  <c r="Y29" i="17" s="1"/>
  <c r="Y28" i="17" s="1"/>
  <c r="Y27" i="17" s="1"/>
  <c r="Y26" i="17" s="1"/>
  <c r="Y25" i="17" s="1"/>
  <c r="Y24" i="17" s="1"/>
  <c r="Y23" i="17" s="1"/>
  <c r="Y22" i="17" s="1"/>
  <c r="Y20" i="17" s="1"/>
  <c r="U135" i="17"/>
  <c r="U115" i="17"/>
  <c r="U92" i="17"/>
  <c r="U66" i="17"/>
  <c r="U38" i="17"/>
  <c r="U133" i="17"/>
  <c r="U112" i="17"/>
  <c r="U90" i="17"/>
  <c r="U61" i="17"/>
  <c r="U31" i="17"/>
  <c r="U96" i="17"/>
  <c r="U60" i="17"/>
  <c r="U36" i="17"/>
  <c r="U131" i="17"/>
  <c r="U119" i="17"/>
  <c r="U107" i="17"/>
  <c r="U95" i="17"/>
  <c r="U83" i="17"/>
  <c r="U70" i="17"/>
  <c r="U58" i="17"/>
  <c r="U47" i="17"/>
  <c r="U35" i="17"/>
  <c r="U23" i="17"/>
  <c r="U84" i="17"/>
  <c r="U48" i="17"/>
  <c r="U24" i="17"/>
  <c r="U138" i="17"/>
  <c r="U130" i="17"/>
  <c r="U118" i="17"/>
  <c r="U106" i="17"/>
  <c r="U94" i="17"/>
  <c r="U82" i="17"/>
  <c r="U71" i="17"/>
  <c r="U59" i="17"/>
  <c r="U46" i="17"/>
  <c r="U34" i="17"/>
  <c r="U19" i="17"/>
  <c r="U72" i="17"/>
  <c r="U140" i="17"/>
  <c r="U129" i="17"/>
  <c r="U117" i="17"/>
  <c r="U105" i="17"/>
  <c r="U93" i="17"/>
  <c r="U80" i="17"/>
  <c r="U69" i="17"/>
  <c r="U57" i="17"/>
  <c r="U45" i="17"/>
  <c r="U32" i="17"/>
  <c r="U22" i="17"/>
  <c r="U79" i="17"/>
  <c r="U68" i="17"/>
  <c r="U55" i="17"/>
  <c r="U43" i="17"/>
  <c r="U33" i="17"/>
  <c r="U126" i="17"/>
  <c r="U113" i="17"/>
  <c r="U101" i="17"/>
  <c r="U89" i="17"/>
  <c r="U78" i="17"/>
  <c r="U65" i="17"/>
  <c r="U53" i="17"/>
  <c r="U42" i="17"/>
  <c r="U28" i="17"/>
  <c r="U136" i="17"/>
  <c r="U123" i="17"/>
  <c r="U111" i="17"/>
  <c r="U99" i="17"/>
  <c r="U87" i="17"/>
  <c r="U75" i="17"/>
  <c r="U63" i="17"/>
  <c r="U51" i="17"/>
  <c r="U39" i="17"/>
  <c r="Z142" i="17"/>
  <c r="AB142" i="17"/>
  <c r="Z44" i="17" l="1"/>
  <c r="Z43" i="17"/>
  <c r="Z137" i="17"/>
  <c r="Z60" i="17"/>
  <c r="Z62" i="17"/>
  <c r="Z106" i="17"/>
  <c r="Z63" i="17"/>
  <c r="Z89" i="17"/>
  <c r="Z122" i="17"/>
  <c r="Z68" i="17"/>
  <c r="Z71" i="17"/>
  <c r="Z47" i="17"/>
  <c r="Z61" i="17"/>
  <c r="Z41" i="17"/>
  <c r="Z51" i="17"/>
  <c r="Z101" i="17"/>
  <c r="Z40" i="17"/>
  <c r="Z138" i="17"/>
  <c r="Z87" i="17"/>
  <c r="Z113" i="17"/>
  <c r="Z80" i="17"/>
  <c r="Z82" i="17"/>
  <c r="Z54" i="17"/>
  <c r="Z36" i="17"/>
  <c r="Z75" i="17"/>
  <c r="Z48" i="17"/>
  <c r="Z127" i="17"/>
  <c r="Z120" i="17"/>
  <c r="Z102" i="17"/>
  <c r="Z132" i="17"/>
  <c r="Z117" i="17"/>
  <c r="Z99" i="17"/>
  <c r="Z126" i="17"/>
  <c r="Z84" i="17"/>
  <c r="Z134" i="17"/>
  <c r="Z91" i="17"/>
  <c r="Z69" i="17"/>
  <c r="Z90" i="17"/>
  <c r="Z105" i="17"/>
  <c r="Z26" i="17"/>
  <c r="Z52" i="17"/>
  <c r="Z141" i="17"/>
  <c r="Z38" i="17"/>
  <c r="Z85" i="17"/>
  <c r="Z64" i="17"/>
  <c r="Z114" i="17"/>
  <c r="Z31" i="17"/>
  <c r="Z73" i="17"/>
  <c r="Z129" i="17"/>
  <c r="Z111" i="17"/>
  <c r="Z33" i="17"/>
  <c r="Z108" i="17"/>
  <c r="Z107" i="17"/>
  <c r="Z37" i="17"/>
  <c r="Z139" i="17"/>
  <c r="Z65" i="17"/>
  <c r="Z103" i="17"/>
  <c r="Z83" i="17"/>
  <c r="Z50" i="17"/>
  <c r="Z88" i="17"/>
  <c r="Z104" i="17"/>
  <c r="Z118" i="17"/>
  <c r="Z136" i="17"/>
  <c r="Z32" i="17"/>
  <c r="Z76" i="17"/>
  <c r="Z140" i="17"/>
  <c r="Z29" i="17"/>
  <c r="Z77" i="17"/>
  <c r="Z93" i="17"/>
  <c r="Z121" i="17"/>
  <c r="Z125" i="17"/>
  <c r="Z67" i="17"/>
  <c r="Z74" i="17"/>
  <c r="Z124" i="17"/>
  <c r="Z56" i="17"/>
  <c r="Z86" i="17"/>
  <c r="Z100" i="17"/>
  <c r="Z28" i="17"/>
  <c r="Z81" i="17"/>
  <c r="Z128" i="17"/>
  <c r="Z95" i="17"/>
  <c r="Z39" i="17"/>
  <c r="Z78" i="17"/>
  <c r="Z123" i="17"/>
  <c r="Z27" i="17"/>
  <c r="Z98" i="17"/>
  <c r="Z135" i="17"/>
  <c r="Z133" i="17"/>
  <c r="Z92" i="17"/>
  <c r="Z94" i="17"/>
  <c r="Z49" i="17"/>
  <c r="Z42" i="17"/>
  <c r="Z79" i="17"/>
  <c r="Z131" i="17"/>
  <c r="Z34" i="17"/>
  <c r="Z109" i="17"/>
  <c r="Z66" i="17"/>
  <c r="Z112" i="17"/>
  <c r="Z115" i="17"/>
  <c r="Z110" i="17"/>
  <c r="Z119" i="17"/>
  <c r="Z30" i="17"/>
  <c r="Z55" i="17"/>
  <c r="Z116" i="17"/>
  <c r="Z130" i="17"/>
  <c r="Z97" i="17"/>
  <c r="Z53" i="17"/>
  <c r="Z70" i="17"/>
  <c r="Z25" i="17"/>
  <c r="Z72" i="17"/>
  <c r="Z45" i="17"/>
  <c r="Z46" i="17"/>
  <c r="Z23" i="17"/>
  <c r="Z96" i="17"/>
  <c r="Z57" i="17"/>
  <c r="Z58" i="17"/>
  <c r="Z24" i="17"/>
  <c r="Z22" i="17"/>
  <c r="Z59" i="17"/>
  <c r="Z35" i="17"/>
  <c r="AA17" i="17"/>
  <c r="AA18" i="17" s="1"/>
  <c r="D300" i="16"/>
  <c r="AA381" i="17" l="1"/>
  <c r="AA380" i="17" s="1"/>
  <c r="AA379" i="17" s="1"/>
  <c r="AA378" i="17" s="1"/>
  <c r="AA377" i="17" s="1"/>
  <c r="AA376" i="17" s="1"/>
  <c r="AA375" i="17" s="1"/>
  <c r="AA374" i="17" s="1"/>
  <c r="AA373" i="17" s="1"/>
  <c r="AA372" i="17" s="1"/>
  <c r="AA371" i="17" s="1"/>
  <c r="AA370" i="17" s="1"/>
  <c r="AA369" i="17" s="1"/>
  <c r="AA368" i="17" s="1"/>
  <c r="AA367" i="17" s="1"/>
  <c r="AA366" i="17" s="1"/>
  <c r="AA365" i="17" s="1"/>
  <c r="AA364" i="17" s="1"/>
  <c r="AA363" i="17" s="1"/>
  <c r="AA362" i="17" s="1"/>
  <c r="AA361" i="17" s="1"/>
  <c r="AA360" i="17" s="1"/>
  <c r="AA359" i="17" s="1"/>
  <c r="AA358" i="17" s="1"/>
  <c r="AA357" i="17" s="1"/>
  <c r="AA356" i="17" s="1"/>
  <c r="AA355" i="17" s="1"/>
  <c r="AA354" i="17" s="1"/>
  <c r="AA353" i="17" s="1"/>
  <c r="AA352" i="17" s="1"/>
  <c r="AA351" i="17" s="1"/>
  <c r="AA350" i="17" s="1"/>
  <c r="AA349" i="17" s="1"/>
  <c r="AA348" i="17" s="1"/>
  <c r="AA347" i="17" s="1"/>
  <c r="AA346" i="17" s="1"/>
  <c r="AA345" i="17" s="1"/>
  <c r="AA344" i="17" s="1"/>
  <c r="AA343" i="17" s="1"/>
  <c r="AA342" i="17" s="1"/>
  <c r="AA341" i="17" s="1"/>
  <c r="AA340" i="17" s="1"/>
  <c r="AA339" i="17" s="1"/>
  <c r="AA338" i="17" s="1"/>
  <c r="AA337" i="17" s="1"/>
  <c r="AA336" i="17" s="1"/>
  <c r="AA335" i="17" s="1"/>
  <c r="AA334" i="17" s="1"/>
  <c r="AA333" i="17" s="1"/>
  <c r="AA332" i="17" s="1"/>
  <c r="AA331" i="17" s="1"/>
  <c r="AA330" i="17" s="1"/>
  <c r="AA329" i="17" s="1"/>
  <c r="AA328" i="17" s="1"/>
  <c r="AA327" i="17" s="1"/>
  <c r="AA326" i="17" s="1"/>
  <c r="AA325" i="17" s="1"/>
  <c r="AA324" i="17" s="1"/>
  <c r="AA323" i="17" s="1"/>
  <c r="AA322" i="17" s="1"/>
  <c r="AA321" i="17" s="1"/>
  <c r="AA320" i="17" s="1"/>
  <c r="AA319" i="17" s="1"/>
  <c r="AA318" i="17" s="1"/>
  <c r="AA317" i="17" s="1"/>
  <c r="AA316" i="17" s="1"/>
  <c r="AA315" i="17" s="1"/>
  <c r="AA314" i="17" s="1"/>
  <c r="AA313" i="17" s="1"/>
  <c r="AA312" i="17" s="1"/>
  <c r="AA311" i="17" s="1"/>
  <c r="AA310" i="17" s="1"/>
  <c r="AA309" i="17" s="1"/>
  <c r="AA308" i="17" s="1"/>
  <c r="AA307" i="17" s="1"/>
  <c r="AA306" i="17" s="1"/>
  <c r="AA305" i="17" s="1"/>
  <c r="AA304" i="17" s="1"/>
  <c r="AA303" i="17" s="1"/>
  <c r="AA302" i="17" s="1"/>
  <c r="AA301" i="17" s="1"/>
  <c r="AA300" i="17" s="1"/>
  <c r="AA299" i="17" s="1"/>
  <c r="AA298" i="17" s="1"/>
  <c r="AA297" i="17" s="1"/>
  <c r="AA296" i="17" s="1"/>
  <c r="AA295" i="17" s="1"/>
  <c r="AA294" i="17" s="1"/>
  <c r="AA293" i="17" s="1"/>
  <c r="AA292" i="17" s="1"/>
  <c r="AA291" i="17" s="1"/>
  <c r="AA290" i="17" s="1"/>
  <c r="AA289" i="17" s="1"/>
  <c r="AA288" i="17" s="1"/>
  <c r="AA287" i="17" s="1"/>
  <c r="AA286" i="17" s="1"/>
  <c r="AA285" i="17" s="1"/>
  <c r="AA284" i="17" s="1"/>
  <c r="AA283" i="17" s="1"/>
  <c r="AA282" i="17" s="1"/>
  <c r="AA281" i="17" s="1"/>
  <c r="AA280" i="17" s="1"/>
  <c r="AA279" i="17" s="1"/>
  <c r="AA278" i="17" s="1"/>
  <c r="AA277" i="17" s="1"/>
  <c r="AA276" i="17" s="1"/>
  <c r="AA275" i="17" s="1"/>
  <c r="AA274" i="17" s="1"/>
  <c r="AA273" i="17" s="1"/>
  <c r="AA272" i="17" s="1"/>
  <c r="AA271" i="17" s="1"/>
  <c r="AA270" i="17" s="1"/>
  <c r="AA269" i="17" s="1"/>
  <c r="AA268" i="17" s="1"/>
  <c r="AA267" i="17" s="1"/>
  <c r="AA266" i="17" s="1"/>
  <c r="AA265" i="17" s="1"/>
  <c r="AA264" i="17" s="1"/>
  <c r="AA263" i="17" s="1"/>
  <c r="AA262" i="17" s="1"/>
  <c r="AA261" i="17" s="1"/>
  <c r="AA260" i="17" s="1"/>
  <c r="AA259" i="17" s="1"/>
  <c r="AA258" i="17" s="1"/>
  <c r="AA257" i="17" s="1"/>
  <c r="AA256" i="17" s="1"/>
  <c r="AA255" i="17" s="1"/>
  <c r="AA254" i="17" s="1"/>
  <c r="AA253" i="17" s="1"/>
  <c r="AA252" i="17" s="1"/>
  <c r="AA251" i="17" s="1"/>
  <c r="AA250" i="17" s="1"/>
  <c r="AA249" i="17" s="1"/>
  <c r="AA248" i="17" s="1"/>
  <c r="AA247" i="17" s="1"/>
  <c r="AA246" i="17" s="1"/>
  <c r="AA245" i="17" s="1"/>
  <c r="AA244" i="17" s="1"/>
  <c r="AA243" i="17" s="1"/>
  <c r="AA242" i="17" s="1"/>
  <c r="AA241" i="17" s="1"/>
  <c r="AA240" i="17" s="1"/>
  <c r="AA239" i="17" s="1"/>
  <c r="AA238" i="17" s="1"/>
  <c r="AA237" i="17" s="1"/>
  <c r="AA236" i="17" s="1"/>
  <c r="AA235" i="17" s="1"/>
  <c r="AA234" i="17" s="1"/>
  <c r="AA233" i="17" s="1"/>
  <c r="AA232" i="17" s="1"/>
  <c r="AA231" i="17" s="1"/>
  <c r="AA230" i="17" s="1"/>
  <c r="AA229" i="17" s="1"/>
  <c r="AA228" i="17" s="1"/>
  <c r="AA227" i="17" s="1"/>
  <c r="AA226" i="17" s="1"/>
  <c r="AA225" i="17" s="1"/>
  <c r="AA224" i="17" s="1"/>
  <c r="AA223" i="17" s="1"/>
  <c r="AA222" i="17" s="1"/>
  <c r="AA221" i="17" s="1"/>
  <c r="AA220" i="17" s="1"/>
  <c r="AA219" i="17" s="1"/>
  <c r="AA218" i="17" s="1"/>
  <c r="AA217" i="17" s="1"/>
  <c r="AA216" i="17" s="1"/>
  <c r="AA215" i="17" s="1"/>
  <c r="AA214" i="17" s="1"/>
  <c r="AA213" i="17" s="1"/>
  <c r="AA212" i="17" s="1"/>
  <c r="AA211" i="17" s="1"/>
  <c r="AA210" i="17" s="1"/>
  <c r="AA209" i="17" s="1"/>
  <c r="AA208" i="17" s="1"/>
  <c r="AA207" i="17" s="1"/>
  <c r="AA206" i="17" s="1"/>
  <c r="AA205" i="17" s="1"/>
  <c r="AA204" i="17" s="1"/>
  <c r="AA203" i="17" s="1"/>
  <c r="AA202" i="17" s="1"/>
  <c r="AA201" i="17" s="1"/>
  <c r="AA200" i="17" s="1"/>
  <c r="AA199" i="17" s="1"/>
  <c r="AA198" i="17" s="1"/>
  <c r="AA197" i="17" s="1"/>
  <c r="AA196" i="17" s="1"/>
  <c r="AA195" i="17" s="1"/>
  <c r="AA194" i="17" s="1"/>
  <c r="AA193" i="17" s="1"/>
  <c r="AA192" i="17" s="1"/>
  <c r="AA191" i="17" s="1"/>
  <c r="AA190" i="17" s="1"/>
  <c r="AA189" i="17" s="1"/>
  <c r="AA188" i="17" s="1"/>
  <c r="AA187" i="17" s="1"/>
  <c r="AA186" i="17" s="1"/>
  <c r="AA185" i="17" s="1"/>
  <c r="AA184" i="17" s="1"/>
  <c r="AA183" i="17" s="1"/>
  <c r="AA182" i="17" s="1"/>
  <c r="AA181" i="17" s="1"/>
  <c r="AA180" i="17" s="1"/>
  <c r="AA179" i="17" s="1"/>
  <c r="AA178" i="17" s="1"/>
  <c r="AA177" i="17" s="1"/>
  <c r="AA176" i="17" s="1"/>
  <c r="AA175" i="17" s="1"/>
  <c r="AA174" i="17" s="1"/>
  <c r="AA173" i="17" s="1"/>
  <c r="AA172" i="17" s="1"/>
  <c r="AA171" i="17" s="1"/>
  <c r="AA170" i="17" s="1"/>
  <c r="AA169" i="17" s="1"/>
  <c r="AA168" i="17" s="1"/>
  <c r="AA167" i="17" s="1"/>
  <c r="AA166" i="17" s="1"/>
  <c r="AA165" i="17" s="1"/>
  <c r="AA164" i="17" s="1"/>
  <c r="AA163" i="17" s="1"/>
  <c r="AA162" i="17" s="1"/>
  <c r="AA161" i="17" s="1"/>
  <c r="AA160" i="17" s="1"/>
  <c r="AA159" i="17" s="1"/>
  <c r="AA158" i="17" s="1"/>
  <c r="AA157" i="17" s="1"/>
  <c r="AA156" i="17" s="1"/>
  <c r="AA155" i="17" s="1"/>
  <c r="AA154" i="17" s="1"/>
  <c r="AA153" i="17" s="1"/>
  <c r="AA152" i="17" s="1"/>
  <c r="AA151" i="17" s="1"/>
  <c r="AA150" i="17" s="1"/>
  <c r="AA149" i="17" s="1"/>
  <c r="AA148" i="17" s="1"/>
  <c r="AA147" i="17" s="1"/>
  <c r="AA146" i="17" s="1"/>
  <c r="AA145" i="17" s="1"/>
  <c r="AA144" i="17" s="1"/>
  <c r="AA143" i="17" s="1"/>
  <c r="AA142" i="17" s="1"/>
  <c r="AA141" i="17" s="1"/>
  <c r="AA140" i="17" s="1"/>
  <c r="AA139" i="17" s="1"/>
  <c r="R300" i="16"/>
  <c r="AI299" i="16"/>
  <c r="W300" i="16"/>
  <c r="V300" i="16"/>
  <c r="AB140" i="17" l="1"/>
  <c r="AB141" i="17"/>
  <c r="X300" i="16"/>
  <c r="AB139" i="17"/>
  <c r="AA138" i="17"/>
  <c r="AB138" i="17" l="1"/>
  <c r="AA137" i="17"/>
  <c r="D299" i="16"/>
  <c r="R299" i="16" s="1"/>
  <c r="W299" i="16"/>
  <c r="V299" i="16"/>
  <c r="X299" i="16" l="1"/>
  <c r="AB137" i="17"/>
  <c r="AA136" i="17"/>
  <c r="AI298" i="16"/>
  <c r="AB136" i="17" l="1"/>
  <c r="AA135" i="17"/>
  <c r="AA134" i="17" l="1"/>
  <c r="AB135" i="17"/>
  <c r="D298" i="16"/>
  <c r="R298" i="16" l="1"/>
  <c r="AA133" i="17"/>
  <c r="AB134" i="17"/>
  <c r="AI297" i="16"/>
  <c r="W298" i="16"/>
  <c r="V298" i="16"/>
  <c r="X298" i="16" l="1"/>
  <c r="AA132" i="17"/>
  <c r="AB133" i="17"/>
  <c r="AB132" i="17" l="1"/>
  <c r="AA131" i="17"/>
  <c r="D297" i="16"/>
  <c r="R297" i="16" l="1"/>
  <c r="AA130" i="17"/>
  <c r="AB131" i="17"/>
  <c r="AI296" i="16"/>
  <c r="W297" i="16"/>
  <c r="V297" i="16"/>
  <c r="X297" i="16" l="1"/>
  <c r="AB130" i="17"/>
  <c r="AA129" i="17"/>
  <c r="AA128" i="17" l="1"/>
  <c r="AB129" i="17"/>
  <c r="D296" i="16"/>
  <c r="R296" i="16" s="1"/>
  <c r="W296" i="16"/>
  <c r="V296" i="16"/>
  <c r="X296" i="16" l="1"/>
  <c r="AA127" i="17"/>
  <c r="AB128" i="17"/>
  <c r="AI295" i="16"/>
  <c r="AB127" i="17" l="1"/>
  <c r="AA126" i="17"/>
  <c r="AB126" i="17" l="1"/>
  <c r="AA125" i="17"/>
  <c r="D295" i="16"/>
  <c r="AB125" i="17" l="1"/>
  <c r="AA124" i="17"/>
  <c r="R295" i="16"/>
  <c r="AI294" i="16"/>
  <c r="W295" i="16"/>
  <c r="V295" i="16"/>
  <c r="X295" i="16" l="1"/>
  <c r="AB124" i="17"/>
  <c r="AA123" i="17"/>
  <c r="AB123" i="17" l="1"/>
  <c r="AA122" i="17"/>
  <c r="D294" i="16"/>
  <c r="R294" i="16" l="1"/>
  <c r="AA121" i="17"/>
  <c r="AB122" i="17"/>
  <c r="AI293" i="16"/>
  <c r="W294" i="16"/>
  <c r="V294" i="16"/>
  <c r="X294" i="16" l="1"/>
  <c r="AB121" i="17"/>
  <c r="AA120" i="17"/>
  <c r="AB120" i="17" l="1"/>
  <c r="AA119" i="17"/>
  <c r="D293" i="16"/>
  <c r="R293" i="16" l="1"/>
  <c r="AA118" i="17"/>
  <c r="AB119" i="17"/>
  <c r="AI292" i="16"/>
  <c r="V293" i="16"/>
  <c r="W293" i="16"/>
  <c r="X293" i="16" l="1"/>
  <c r="AA117" i="17"/>
  <c r="AB118" i="17"/>
  <c r="AA116" i="17" l="1"/>
  <c r="AB117" i="17"/>
  <c r="D292" i="16"/>
  <c r="AA115" i="17" l="1"/>
  <c r="AB116" i="17"/>
  <c r="R292" i="16"/>
  <c r="AI291" i="16"/>
  <c r="W292" i="16"/>
  <c r="V292" i="16"/>
  <c r="X292" i="16" l="1"/>
  <c r="AB115" i="17"/>
  <c r="AA114" i="17"/>
  <c r="AA113" i="17" l="1"/>
  <c r="AB114" i="17"/>
  <c r="D291" i="16"/>
  <c r="R291" i="16" l="1"/>
  <c r="AB113" i="17"/>
  <c r="AA112" i="17"/>
  <c r="AI290" i="16"/>
  <c r="W291" i="16"/>
  <c r="V291" i="16"/>
  <c r="X291" i="16" l="1"/>
  <c r="AA111" i="17"/>
  <c r="AB112" i="17"/>
  <c r="AB111" i="17" l="1"/>
  <c r="AA110" i="17"/>
  <c r="D290" i="16"/>
  <c r="R290" i="16" l="1"/>
  <c r="AA109" i="17"/>
  <c r="AB110" i="17"/>
  <c r="AI289" i="16"/>
  <c r="W290" i="16"/>
  <c r="V290" i="16"/>
  <c r="X290" i="16" l="1"/>
  <c r="AB109" i="17"/>
  <c r="AA108" i="17"/>
  <c r="AB108" i="17" l="1"/>
  <c r="AA107" i="17"/>
  <c r="D289" i="16"/>
  <c r="R289" i="16" l="1"/>
  <c r="AA106" i="17"/>
  <c r="AB107" i="17"/>
  <c r="AI288" i="16"/>
  <c r="W289" i="16"/>
  <c r="V289" i="16"/>
  <c r="X289" i="16" l="1"/>
  <c r="AB106" i="17"/>
  <c r="AA105" i="17"/>
  <c r="AA104" i="17" l="1"/>
  <c r="AB105" i="17"/>
  <c r="D288" i="16"/>
  <c r="R288" i="16" l="1"/>
  <c r="AB104" i="17"/>
  <c r="AA103" i="17"/>
  <c r="AI287" i="16"/>
  <c r="V288" i="16"/>
  <c r="W288" i="16"/>
  <c r="X288" i="16" l="1"/>
  <c r="AB103" i="17"/>
  <c r="AA102" i="17"/>
  <c r="AB102" i="17" l="1"/>
  <c r="AA101" i="17"/>
  <c r="D287" i="16"/>
  <c r="R287" i="16" l="1"/>
  <c r="AB101" i="17"/>
  <c r="AA100" i="17"/>
  <c r="AI286" i="16"/>
  <c r="V287" i="16"/>
  <c r="W287" i="16"/>
  <c r="X287" i="16" l="1"/>
  <c r="AB100" i="17"/>
  <c r="AA99" i="17"/>
  <c r="AB99" i="17" l="1"/>
  <c r="AA98" i="17"/>
  <c r="D286" i="16"/>
  <c r="R286" i="16" l="1"/>
  <c r="AA97" i="17"/>
  <c r="AB98" i="17"/>
  <c r="AI285" i="16"/>
  <c r="W286" i="16"/>
  <c r="V286" i="16"/>
  <c r="X286" i="16" l="1"/>
  <c r="AB97" i="17"/>
  <c r="AA96" i="17"/>
  <c r="AA95" i="17" l="1"/>
  <c r="AB96" i="17"/>
  <c r="D285" i="16"/>
  <c r="R285" i="16" l="1"/>
  <c r="AA94" i="17"/>
  <c r="AB95" i="17"/>
  <c r="AI284" i="16"/>
  <c r="V285" i="16"/>
  <c r="W285" i="16"/>
  <c r="X285" i="16" l="1"/>
  <c r="AA93" i="17"/>
  <c r="AB94" i="17"/>
  <c r="AA92" i="17" l="1"/>
  <c r="AB93" i="17"/>
  <c r="D284" i="16"/>
  <c r="R284" i="16" l="1"/>
  <c r="AA91" i="17"/>
  <c r="AB92" i="17"/>
  <c r="AI283" i="16"/>
  <c r="W284" i="16"/>
  <c r="V284" i="16"/>
  <c r="X284" i="16" l="1"/>
  <c r="AB91" i="17"/>
  <c r="AA90" i="17"/>
  <c r="AA89" i="17" l="1"/>
  <c r="AB90" i="17"/>
  <c r="D283" i="16"/>
  <c r="R283" i="16" s="1"/>
  <c r="V283" i="16"/>
  <c r="W283" i="16"/>
  <c r="X283" i="16" l="1"/>
  <c r="AB89" i="17"/>
  <c r="AA88" i="17"/>
  <c r="AI282" i="16"/>
  <c r="AB88" i="17" l="1"/>
  <c r="AA87" i="17"/>
  <c r="AA86" i="17" l="1"/>
  <c r="AB87" i="17"/>
  <c r="D282" i="16"/>
  <c r="R282" i="16" l="1"/>
  <c r="AA85" i="17"/>
  <c r="AB86" i="17"/>
  <c r="AI281" i="16"/>
  <c r="W282" i="16"/>
  <c r="V282" i="16"/>
  <c r="X282" i="16" l="1"/>
  <c r="AA84" i="17"/>
  <c r="AB85" i="17"/>
  <c r="AB84" i="17" l="1"/>
  <c r="AA83" i="17"/>
  <c r="D281" i="16"/>
  <c r="R281" i="16" l="1"/>
  <c r="AA82" i="17"/>
  <c r="AB83" i="17"/>
  <c r="AI280" i="16"/>
  <c r="V281" i="16"/>
  <c r="W281" i="16"/>
  <c r="X281" i="16" l="1"/>
  <c r="AA81" i="17"/>
  <c r="AB82" i="17"/>
  <c r="AA80" i="17" l="1"/>
  <c r="AB81" i="17"/>
  <c r="D280" i="16"/>
  <c r="AB80" i="17" l="1"/>
  <c r="AA79" i="17"/>
  <c r="R280" i="16"/>
  <c r="AI279" i="16"/>
  <c r="V280" i="16"/>
  <c r="W280" i="16"/>
  <c r="X280" i="16" l="1"/>
  <c r="AB79" i="17"/>
  <c r="AA78" i="17"/>
  <c r="AB78" i="17" l="1"/>
  <c r="AA77" i="17"/>
  <c r="D279" i="16"/>
  <c r="R279" i="16" l="1"/>
  <c r="AB77" i="17"/>
  <c r="AA76" i="17"/>
  <c r="AI278" i="16"/>
  <c r="V279" i="16"/>
  <c r="W279" i="16"/>
  <c r="X279" i="16" l="1"/>
  <c r="AA75" i="17"/>
  <c r="AB76" i="17"/>
  <c r="AB75" i="17" l="1"/>
  <c r="AA74" i="17"/>
  <c r="D278" i="16"/>
  <c r="R278" i="16" l="1"/>
  <c r="AA73" i="17"/>
  <c r="AB74" i="17"/>
  <c r="AI277" i="16"/>
  <c r="W278" i="16"/>
  <c r="V278" i="16"/>
  <c r="X278" i="16" l="1"/>
  <c r="AB73" i="17"/>
  <c r="AA72" i="17"/>
  <c r="AB72" i="17" l="1"/>
  <c r="AA71" i="17"/>
  <c r="D277" i="16"/>
  <c r="R277" i="16" s="1"/>
  <c r="V277" i="16"/>
  <c r="W277" i="16"/>
  <c r="X277" i="16" l="1"/>
  <c r="AA70" i="17"/>
  <c r="AB71" i="17"/>
  <c r="AI276" i="16"/>
  <c r="AA69" i="17" l="1"/>
  <c r="AB70" i="17"/>
  <c r="AA68" i="17" l="1"/>
  <c r="AB69" i="17"/>
  <c r="D276" i="16"/>
  <c r="AA67" i="17" l="1"/>
  <c r="AB68" i="17"/>
  <c r="R276" i="16"/>
  <c r="AI275" i="16"/>
  <c r="W276" i="16"/>
  <c r="V276" i="16"/>
  <c r="X276" i="16" l="1"/>
  <c r="AB67" i="17"/>
  <c r="AA66" i="17"/>
  <c r="AA65" i="17" l="1"/>
  <c r="AB66" i="17"/>
  <c r="D275" i="16"/>
  <c r="R275" i="16" l="1"/>
  <c r="AB65" i="17"/>
  <c r="AA64" i="17"/>
  <c r="AI274" i="16"/>
  <c r="V275" i="16"/>
  <c r="W275" i="16"/>
  <c r="X275" i="16" l="1"/>
  <c r="AB64" i="17"/>
  <c r="AA63" i="17"/>
  <c r="AA62" i="17" l="1"/>
  <c r="AB63" i="17"/>
  <c r="D274" i="16"/>
  <c r="R274" i="16" s="1"/>
  <c r="V274" i="16"/>
  <c r="W274" i="16"/>
  <c r="X274" i="16" l="1"/>
  <c r="AA61" i="17"/>
  <c r="AB62" i="17"/>
  <c r="AI273" i="16"/>
  <c r="AA60" i="17" l="1"/>
  <c r="AB61" i="17"/>
  <c r="AA59" i="17" l="1"/>
  <c r="AB60" i="17"/>
  <c r="D273" i="16"/>
  <c r="R273" i="16" l="1"/>
  <c r="AA58" i="17"/>
  <c r="AB59" i="17"/>
  <c r="AI272" i="16"/>
  <c r="V273" i="16"/>
  <c r="W273" i="16"/>
  <c r="X273" i="16" l="1"/>
  <c r="AB58" i="17"/>
  <c r="AA57" i="17"/>
  <c r="AA56" i="17" l="1"/>
  <c r="AB57" i="17"/>
  <c r="D272" i="16"/>
  <c r="R272" i="16" l="1"/>
  <c r="AB56" i="17"/>
  <c r="AA55" i="17"/>
  <c r="AI271" i="16"/>
  <c r="W272" i="16"/>
  <c r="V272" i="16"/>
  <c r="X272" i="16" l="1"/>
  <c r="AB55" i="17"/>
  <c r="AA54" i="17"/>
  <c r="AB54" i="17" l="1"/>
  <c r="AA53" i="17"/>
  <c r="D271" i="16"/>
  <c r="R271" i="16" l="1"/>
  <c r="AB53" i="17"/>
  <c r="AA52" i="17"/>
  <c r="AI270" i="16"/>
  <c r="V271" i="16"/>
  <c r="W271" i="16"/>
  <c r="X271" i="16" l="1"/>
  <c r="AA51" i="17"/>
  <c r="AB52" i="17"/>
  <c r="AA50" i="17" l="1"/>
  <c r="AB51" i="17"/>
  <c r="D270" i="16"/>
  <c r="AA49" i="17" l="1"/>
  <c r="AB50" i="17"/>
  <c r="R270" i="16"/>
  <c r="AI269" i="16"/>
  <c r="W270" i="16"/>
  <c r="V270" i="16"/>
  <c r="X270" i="16" l="1"/>
  <c r="AB49" i="17"/>
  <c r="AA48" i="17"/>
  <c r="AA47" i="17" l="1"/>
  <c r="AB48" i="17"/>
  <c r="D269" i="16"/>
  <c r="AA46" i="17" l="1"/>
  <c r="AB47" i="17"/>
  <c r="R269" i="16"/>
  <c r="AI268" i="16"/>
  <c r="W269" i="16"/>
  <c r="V269" i="16"/>
  <c r="X269" i="16" l="1"/>
  <c r="AA45" i="17"/>
  <c r="AB46" i="17"/>
  <c r="AA44" i="17" l="1"/>
  <c r="AB45" i="17"/>
  <c r="D268" i="16"/>
  <c r="AB44" i="17" l="1"/>
  <c r="AA43" i="17"/>
  <c r="R268" i="16"/>
  <c r="AI267" i="16"/>
  <c r="W268" i="16"/>
  <c r="V268" i="16"/>
  <c r="X268" i="16" l="1"/>
  <c r="AB43" i="17"/>
  <c r="AA42" i="17"/>
  <c r="AA41" i="17" l="1"/>
  <c r="AB42" i="17"/>
  <c r="D267" i="16"/>
  <c r="R267" i="16" l="1"/>
  <c r="AB41" i="17"/>
  <c r="AA40" i="17"/>
  <c r="AI266" i="16"/>
  <c r="V267" i="16"/>
  <c r="W267" i="16"/>
  <c r="X267" i="16" l="1"/>
  <c r="AB40" i="17"/>
  <c r="AA39" i="17"/>
  <c r="AA38" i="17" l="1"/>
  <c r="AB39" i="17"/>
  <c r="D266" i="16"/>
  <c r="R266" i="16" l="1"/>
  <c r="AA37" i="17"/>
  <c r="AB38" i="17"/>
  <c r="AI265" i="16"/>
  <c r="W266" i="16"/>
  <c r="V266" i="16"/>
  <c r="X266" i="16" l="1"/>
  <c r="AB37" i="17"/>
  <c r="AA36" i="17"/>
  <c r="AA35" i="17" l="1"/>
  <c r="AB36" i="17"/>
  <c r="D265" i="16"/>
  <c r="R265" i="16" s="1"/>
  <c r="W265" i="16"/>
  <c r="V265" i="16"/>
  <c r="X265" i="16" l="1"/>
  <c r="AB35" i="17"/>
  <c r="AA34" i="17"/>
  <c r="AI264" i="16"/>
  <c r="AB34" i="17" l="1"/>
  <c r="AA33" i="17"/>
  <c r="AA32" i="17" l="1"/>
  <c r="AB33" i="17"/>
  <c r="D264" i="16"/>
  <c r="AA31" i="17" l="1"/>
  <c r="AB32" i="17"/>
  <c r="R264" i="16"/>
  <c r="AI263" i="16"/>
  <c r="W264" i="16"/>
  <c r="V264" i="16"/>
  <c r="X264" i="16" l="1"/>
  <c r="AB31" i="17"/>
  <c r="AA30" i="17"/>
  <c r="AA29" i="17" l="1"/>
  <c r="AB30" i="17"/>
  <c r="D263" i="16"/>
  <c r="R263" i="16" s="1"/>
  <c r="W263" i="16"/>
  <c r="V263" i="16"/>
  <c r="X263" i="16" l="1"/>
  <c r="AB29" i="17"/>
  <c r="AA28" i="17"/>
  <c r="AI262" i="16"/>
  <c r="AB28" i="17" l="1"/>
  <c r="AA27" i="17"/>
  <c r="AA26" i="17" l="1"/>
  <c r="AB27" i="17"/>
  <c r="D262" i="16"/>
  <c r="R262" i="16" l="1"/>
  <c r="AB26" i="17"/>
  <c r="AA25" i="17"/>
  <c r="AI261" i="16"/>
  <c r="W262" i="16"/>
  <c r="V262" i="16"/>
  <c r="X262" i="16" l="1"/>
  <c r="AA24" i="17"/>
  <c r="AB25" i="17"/>
  <c r="AA23" i="17" l="1"/>
  <c r="AB24" i="17"/>
  <c r="D261" i="16"/>
  <c r="AB23" i="17" l="1"/>
  <c r="AA22" i="17"/>
  <c r="R261" i="16"/>
  <c r="AI260" i="16"/>
  <c r="V261" i="16"/>
  <c r="W261" i="16"/>
  <c r="X261" i="16" l="1"/>
  <c r="AA20" i="17"/>
  <c r="AB22" i="17"/>
  <c r="D260" i="16"/>
  <c r="R260" i="16" l="1"/>
  <c r="AI259" i="16"/>
  <c r="V260" i="16"/>
  <c r="W260" i="16"/>
  <c r="X260" i="16" l="1"/>
  <c r="D259" i="16"/>
  <c r="R259" i="16" l="1"/>
  <c r="AI258" i="16"/>
  <c r="V259" i="16"/>
  <c r="W259" i="16"/>
  <c r="X259" i="16" l="1"/>
  <c r="D258" i="16"/>
  <c r="R258" i="16" l="1"/>
  <c r="AI257" i="16"/>
  <c r="V258" i="16"/>
  <c r="W258" i="16"/>
  <c r="X258" i="16" l="1"/>
  <c r="D257" i="16"/>
  <c r="R257" i="16" l="1"/>
  <c r="AI256" i="16"/>
  <c r="V257" i="16"/>
  <c r="W257" i="16"/>
  <c r="X257" i="16" l="1"/>
  <c r="D256" i="16"/>
  <c r="R256" i="16" l="1"/>
  <c r="AI255" i="16"/>
  <c r="V256" i="16"/>
  <c r="W256" i="16"/>
  <c r="X256" i="16" l="1"/>
  <c r="D255" i="16"/>
  <c r="R255" i="16" l="1"/>
  <c r="AI254" i="16"/>
  <c r="V255" i="16"/>
  <c r="W255" i="16"/>
  <c r="X255" i="16" l="1"/>
  <c r="D254" i="16"/>
  <c r="R254" i="16" l="1"/>
  <c r="AI253" i="16"/>
  <c r="V254" i="16"/>
  <c r="W254" i="16"/>
  <c r="X254" i="16" l="1"/>
  <c r="D253" i="16"/>
  <c r="R253" i="16" l="1"/>
  <c r="AI252" i="16"/>
  <c r="V253" i="16"/>
  <c r="W253" i="16"/>
  <c r="X253" i="16" l="1"/>
  <c r="D252" i="16"/>
  <c r="R252" i="16" l="1"/>
  <c r="AI251" i="16"/>
  <c r="V252" i="16"/>
  <c r="W252" i="16"/>
  <c r="X252" i="16" l="1"/>
  <c r="D251" i="16"/>
  <c r="R251" i="16" s="1"/>
  <c r="W251" i="16"/>
  <c r="V251" i="16"/>
  <c r="X251" i="16" l="1"/>
  <c r="AI250" i="16"/>
  <c r="D250" i="16"/>
  <c r="R250" i="16" l="1"/>
  <c r="AI249" i="16"/>
  <c r="V250" i="16"/>
  <c r="W250" i="16"/>
  <c r="X250" i="16" l="1"/>
  <c r="D249" i="16"/>
  <c r="R249" i="16" l="1"/>
  <c r="AI248" i="16"/>
  <c r="V249" i="16"/>
  <c r="W249" i="16"/>
  <c r="X249" i="16" l="1"/>
  <c r="D248" i="16"/>
  <c r="R248" i="16" l="1"/>
  <c r="AI247" i="16"/>
  <c r="V248" i="16"/>
  <c r="W248" i="16"/>
  <c r="X248" i="16" l="1"/>
  <c r="D247" i="16"/>
  <c r="R247" i="16" l="1"/>
  <c r="AI246" i="16"/>
  <c r="W247" i="16"/>
  <c r="V247" i="16"/>
  <c r="X247" i="16" l="1"/>
  <c r="D246" i="16"/>
  <c r="R246" i="16" l="1"/>
  <c r="AI245" i="16"/>
  <c r="V246" i="16"/>
  <c r="W246" i="16"/>
  <c r="X246" i="16" l="1"/>
  <c r="D245" i="16"/>
  <c r="R245" i="16" l="1"/>
  <c r="AI244" i="16"/>
  <c r="W245" i="16"/>
  <c r="V245" i="16"/>
  <c r="X245" i="16" l="1"/>
  <c r="D244" i="16"/>
  <c r="R244" i="16" l="1"/>
  <c r="AI243" i="16"/>
  <c r="V244" i="16"/>
  <c r="W244" i="16"/>
  <c r="X244" i="16" l="1"/>
  <c r="D243" i="16"/>
  <c r="R243" i="16" s="1"/>
  <c r="V243" i="16"/>
  <c r="W243" i="16"/>
  <c r="X243" i="16" l="1"/>
  <c r="AI242" i="16"/>
  <c r="D242" i="16"/>
  <c r="R242" i="16" l="1"/>
  <c r="AI241" i="16"/>
  <c r="V242" i="16"/>
  <c r="W242" i="16"/>
  <c r="X242" i="16" l="1"/>
  <c r="D241" i="16"/>
  <c r="R241" i="16" s="1"/>
  <c r="V241" i="16"/>
  <c r="W241" i="16"/>
  <c r="X241" i="16" l="1"/>
  <c r="AI240" i="16"/>
  <c r="D240" i="16"/>
  <c r="R240" i="16" s="1"/>
  <c r="V240" i="16"/>
  <c r="W240" i="16"/>
  <c r="X240" i="16" l="1"/>
  <c r="AI239" i="16"/>
  <c r="D239" i="16"/>
  <c r="R239" i="16" l="1"/>
  <c r="AI238" i="16"/>
  <c r="V239" i="16"/>
  <c r="W239" i="16"/>
  <c r="X239" i="16" l="1"/>
  <c r="D238" i="16"/>
  <c r="R238" i="16" s="1"/>
  <c r="V238" i="16"/>
  <c r="W238" i="16"/>
  <c r="X238" i="16" l="1"/>
  <c r="AI237" i="16"/>
  <c r="D237" i="16"/>
  <c r="R237" i="16" l="1"/>
  <c r="AI236" i="16"/>
  <c r="W237" i="16"/>
  <c r="V237" i="16"/>
  <c r="X237" i="16" l="1"/>
  <c r="D236" i="16"/>
  <c r="R236" i="16" l="1"/>
  <c r="AI235" i="16"/>
  <c r="V236" i="16"/>
  <c r="W236" i="16"/>
  <c r="X236" i="16" l="1"/>
  <c r="D235" i="16"/>
  <c r="R235" i="16" l="1"/>
  <c r="AI234" i="16"/>
  <c r="V235" i="16"/>
  <c r="W235" i="16"/>
  <c r="X235" i="16" l="1"/>
  <c r="D234" i="16"/>
  <c r="R234" i="16" l="1"/>
  <c r="AI233" i="16"/>
  <c r="W234" i="16"/>
  <c r="V234" i="16"/>
  <c r="X234" i="16" l="1"/>
  <c r="D233" i="16"/>
  <c r="R233" i="16" l="1"/>
  <c r="AI232" i="16"/>
  <c r="V233" i="16"/>
  <c r="W233" i="16"/>
  <c r="X233" i="16" l="1"/>
  <c r="D232" i="16"/>
  <c r="R232" i="16" s="1"/>
  <c r="W232" i="16"/>
  <c r="V232" i="16"/>
  <c r="X232" i="16" l="1"/>
  <c r="AI231" i="16"/>
  <c r="D231" i="16"/>
  <c r="R231" i="16" l="1"/>
  <c r="AI230" i="16"/>
  <c r="V231" i="16"/>
  <c r="W231" i="16"/>
  <c r="X231" i="16" l="1"/>
  <c r="D230" i="16"/>
  <c r="R230" i="16" l="1"/>
  <c r="AI229" i="16"/>
  <c r="V230" i="16"/>
  <c r="W230" i="16"/>
  <c r="X230" i="16" l="1"/>
  <c r="D229" i="16"/>
  <c r="R229" i="16" l="1"/>
  <c r="AI228" i="16"/>
  <c r="W229" i="16"/>
  <c r="V229" i="16"/>
  <c r="X229" i="16" l="1"/>
  <c r="D228" i="16"/>
  <c r="R228" i="16" l="1"/>
  <c r="AI227" i="16"/>
  <c r="V228" i="16"/>
  <c r="W228" i="16"/>
  <c r="X228" i="16" l="1"/>
  <c r="D227" i="16"/>
  <c r="R227" i="16" l="1"/>
  <c r="AI226" i="16"/>
  <c r="V227" i="16"/>
  <c r="W227" i="16"/>
  <c r="X227" i="16" l="1"/>
  <c r="D226" i="16"/>
  <c r="R226" i="16" l="1"/>
  <c r="AI225" i="16"/>
  <c r="V226" i="16"/>
  <c r="W226" i="16"/>
  <c r="X226" i="16" l="1"/>
  <c r="D225" i="16"/>
  <c r="R225" i="16" l="1"/>
  <c r="AI224" i="16"/>
  <c r="V225" i="16"/>
  <c r="W225" i="16"/>
  <c r="X225" i="16" l="1"/>
  <c r="D224" i="16"/>
  <c r="R224" i="16" l="1"/>
  <c r="AI223" i="16"/>
  <c r="V224" i="16"/>
  <c r="W224" i="16"/>
  <c r="X224" i="16" l="1"/>
  <c r="D223" i="16"/>
  <c r="R223" i="16" l="1"/>
  <c r="AI222" i="16"/>
  <c r="V223" i="16"/>
  <c r="W223" i="16"/>
  <c r="X223" i="16" l="1"/>
  <c r="D222" i="16"/>
  <c r="R222" i="16" l="1"/>
  <c r="AI221" i="16"/>
  <c r="V222" i="16"/>
  <c r="W222" i="16"/>
  <c r="X222" i="16" l="1"/>
  <c r="D221" i="16"/>
  <c r="R221" i="16" l="1"/>
  <c r="AI220" i="16"/>
  <c r="V221" i="16"/>
  <c r="W221" i="16"/>
  <c r="X221" i="16" l="1"/>
  <c r="D220" i="16"/>
  <c r="R220" i="16" l="1"/>
  <c r="AI219" i="16"/>
  <c r="W220" i="16"/>
  <c r="V220" i="16"/>
  <c r="X220" i="16" l="1"/>
  <c r="D219" i="16"/>
  <c r="R219" i="16" s="1"/>
  <c r="W219" i="16"/>
  <c r="V219" i="16"/>
  <c r="X219" i="16" l="1"/>
  <c r="AI218" i="16"/>
  <c r="D218" i="16"/>
  <c r="R218" i="16" l="1"/>
  <c r="AI217" i="16"/>
  <c r="V218" i="16"/>
  <c r="W218" i="16"/>
  <c r="X218" i="16" l="1"/>
  <c r="D217" i="16"/>
  <c r="R217" i="16" s="1"/>
  <c r="V217" i="16"/>
  <c r="W217" i="16"/>
  <c r="X217" i="16" l="1"/>
  <c r="AI216" i="16"/>
  <c r="D216" i="16"/>
  <c r="R216" i="16" l="1"/>
  <c r="AI215" i="16"/>
  <c r="V216" i="16"/>
  <c r="W216" i="16"/>
  <c r="X216" i="16" l="1"/>
  <c r="D215" i="16"/>
  <c r="R215" i="16" l="1"/>
  <c r="AI214" i="16"/>
  <c r="V215" i="16"/>
  <c r="W215" i="16"/>
  <c r="X215" i="16" l="1"/>
  <c r="D214" i="16"/>
  <c r="R214" i="16" l="1"/>
  <c r="AI213" i="16"/>
  <c r="W214" i="16"/>
  <c r="V214" i="16"/>
  <c r="X214" i="16" l="1"/>
  <c r="D213" i="16"/>
  <c r="R213" i="16" s="1"/>
  <c r="V213" i="16"/>
  <c r="W213" i="16"/>
  <c r="X213" i="16" l="1"/>
  <c r="AI212" i="16"/>
  <c r="D212" i="16"/>
  <c r="R212" i="16" l="1"/>
  <c r="AI211" i="16"/>
  <c r="W212" i="16"/>
  <c r="V212" i="16"/>
  <c r="X212" i="16" l="1"/>
  <c r="D211" i="16"/>
  <c r="R211" i="16" s="1"/>
  <c r="W211" i="16"/>
  <c r="V211" i="16"/>
  <c r="X211" i="16" l="1"/>
  <c r="AI210" i="16"/>
  <c r="D210" i="16"/>
  <c r="R210" i="16" l="1"/>
  <c r="AI209" i="16"/>
  <c r="W210" i="16"/>
  <c r="V210" i="16"/>
  <c r="X210" i="16" l="1"/>
  <c r="D209" i="16"/>
  <c r="R209" i="16" l="1"/>
  <c r="AI208" i="16"/>
  <c r="W209" i="16"/>
  <c r="V209" i="16"/>
  <c r="X209" i="16" l="1"/>
  <c r="D208" i="16"/>
  <c r="R208" i="16" l="1"/>
  <c r="AI207" i="16"/>
  <c r="V208" i="16"/>
  <c r="W208" i="16"/>
  <c r="X208" i="16" l="1"/>
  <c r="D207" i="16"/>
  <c r="R207" i="16" l="1"/>
  <c r="AI206" i="16"/>
  <c r="V207" i="16"/>
  <c r="W207" i="16"/>
  <c r="X207" i="16" l="1"/>
  <c r="D206" i="16"/>
  <c r="R206" i="16" l="1"/>
  <c r="AI205" i="16"/>
  <c r="V206" i="16"/>
  <c r="W206" i="16"/>
  <c r="X206" i="16" l="1"/>
  <c r="D205" i="16"/>
  <c r="R205" i="16" l="1"/>
  <c r="AI204" i="16"/>
  <c r="W205" i="16"/>
  <c r="V205" i="16"/>
  <c r="X205" i="16" l="1"/>
  <c r="D204" i="16"/>
  <c r="R204" i="16" l="1"/>
  <c r="AI203" i="16"/>
  <c r="V204" i="16"/>
  <c r="W204" i="16"/>
  <c r="X204" i="16" l="1"/>
  <c r="D203" i="16"/>
  <c r="R203" i="16" l="1"/>
  <c r="AI202" i="16"/>
  <c r="V203" i="16"/>
  <c r="W203" i="16"/>
  <c r="X203" i="16" l="1"/>
  <c r="D202" i="16"/>
  <c r="R202" i="16" l="1"/>
  <c r="AI201" i="16"/>
  <c r="AK201" i="16"/>
  <c r="V202" i="16"/>
  <c r="W202" i="16"/>
  <c r="X202" i="16" l="1"/>
  <c r="D201" i="16"/>
  <c r="R201" i="16" l="1"/>
  <c r="AI200" i="16"/>
  <c r="AK200" i="16"/>
  <c r="V201" i="16"/>
  <c r="W201" i="16"/>
  <c r="X201" i="16" l="1"/>
  <c r="D200" i="16"/>
  <c r="R200" i="16" l="1"/>
  <c r="AI199" i="16"/>
  <c r="AK199" i="16"/>
  <c r="V200" i="16"/>
  <c r="W200" i="16"/>
  <c r="X200" i="16" l="1"/>
  <c r="D199" i="16"/>
  <c r="R199" i="16" s="1"/>
  <c r="V199" i="16"/>
  <c r="W199" i="16"/>
  <c r="X199" i="16" l="1"/>
  <c r="AI198" i="16"/>
  <c r="D198" i="16"/>
  <c r="AK198" i="16"/>
  <c r="R198" i="16" l="1"/>
  <c r="AI197" i="16"/>
  <c r="AK197" i="16"/>
  <c r="W198" i="16"/>
  <c r="V198" i="16"/>
  <c r="X198" i="16" l="1"/>
  <c r="D197" i="16"/>
  <c r="R197" i="16" s="1"/>
  <c r="V197" i="16"/>
  <c r="W197" i="16"/>
  <c r="X197" i="16" l="1"/>
  <c r="AI196" i="16"/>
  <c r="D196" i="16"/>
  <c r="R196" i="16" s="1"/>
  <c r="AK196" i="16"/>
  <c r="W196" i="16"/>
  <c r="V196" i="16"/>
  <c r="X196" i="16" l="1"/>
  <c r="AI195" i="16"/>
  <c r="D195" i="16"/>
  <c r="AK195" i="16"/>
  <c r="R195" i="16" l="1"/>
  <c r="AI194" i="16"/>
  <c r="AK194" i="16"/>
  <c r="V195" i="16"/>
  <c r="W195" i="16"/>
  <c r="X195" i="16" l="1"/>
  <c r="D194" i="16"/>
  <c r="R194" i="16" l="1"/>
  <c r="AI193" i="16"/>
  <c r="AK193" i="16"/>
  <c r="V194" i="16"/>
  <c r="W194" i="16"/>
  <c r="X194" i="16" l="1"/>
  <c r="D193" i="16"/>
  <c r="R193" i="16" l="1"/>
  <c r="AI192" i="16"/>
  <c r="AK192" i="16"/>
  <c r="V193" i="16"/>
  <c r="W193" i="16"/>
  <c r="X193" i="16" l="1"/>
  <c r="D192" i="16"/>
  <c r="R192" i="16" l="1"/>
  <c r="AI191" i="16"/>
  <c r="AK191" i="16"/>
  <c r="V192" i="16"/>
  <c r="W192" i="16"/>
  <c r="X192" i="16" l="1"/>
  <c r="D191" i="16"/>
  <c r="R191" i="16" l="1"/>
  <c r="AI190" i="16"/>
  <c r="AK190" i="16"/>
  <c r="W191" i="16"/>
  <c r="V191" i="16"/>
  <c r="X191" i="16" l="1"/>
  <c r="D190" i="16"/>
  <c r="R190" i="16" l="1"/>
  <c r="AI189" i="16"/>
  <c r="AK189" i="16"/>
  <c r="W190" i="16"/>
  <c r="V190" i="16"/>
  <c r="X190" i="16" l="1"/>
  <c r="D189" i="16"/>
  <c r="R189" i="16" l="1"/>
  <c r="AI188" i="16"/>
  <c r="AK188" i="16"/>
  <c r="V189" i="16"/>
  <c r="W189" i="16"/>
  <c r="X189" i="16" l="1"/>
  <c r="D188" i="16"/>
  <c r="R188" i="16" l="1"/>
  <c r="AI187" i="16"/>
  <c r="AK187" i="16"/>
  <c r="V188" i="16"/>
  <c r="W188" i="16"/>
  <c r="X188" i="16" l="1"/>
  <c r="D187" i="16"/>
  <c r="R187" i="16" l="1"/>
  <c r="AI186" i="16"/>
  <c r="AK186" i="16"/>
  <c r="V187" i="16"/>
  <c r="W187" i="16"/>
  <c r="X187" i="16" l="1"/>
  <c r="D186" i="16"/>
  <c r="R186" i="16" l="1"/>
  <c r="AI185" i="16"/>
  <c r="AK185" i="16"/>
  <c r="W186" i="16"/>
  <c r="V186" i="16"/>
  <c r="X186" i="16" l="1"/>
  <c r="D185" i="16"/>
  <c r="R185" i="16" l="1"/>
  <c r="AI184" i="16"/>
  <c r="AK184" i="16"/>
  <c r="W185" i="16"/>
  <c r="V185" i="16"/>
  <c r="X185" i="16" l="1"/>
  <c r="D184" i="16"/>
  <c r="R184" i="16" l="1"/>
  <c r="AI183" i="16"/>
  <c r="AK183" i="16"/>
  <c r="V184" i="16"/>
  <c r="W184" i="16"/>
  <c r="X184" i="16" l="1"/>
  <c r="D183" i="16"/>
  <c r="R183" i="16" l="1"/>
  <c r="AI182" i="16"/>
  <c r="AK182" i="16"/>
  <c r="V183" i="16"/>
  <c r="W183" i="16"/>
  <c r="X183" i="16" l="1"/>
  <c r="D182" i="16"/>
  <c r="R182" i="16" l="1"/>
  <c r="AI181" i="16"/>
  <c r="AK181" i="16"/>
  <c r="W182" i="16"/>
  <c r="V182" i="16"/>
  <c r="X182" i="16" l="1"/>
  <c r="D181" i="16"/>
  <c r="R181" i="16" l="1"/>
  <c r="AI180" i="16"/>
  <c r="AK180" i="16"/>
  <c r="W181" i="16"/>
  <c r="V181" i="16"/>
  <c r="X181" i="16" l="1"/>
  <c r="D180" i="16"/>
  <c r="R180" i="16" l="1"/>
  <c r="AI179" i="16"/>
  <c r="AK179" i="16"/>
  <c r="V180" i="16"/>
  <c r="W180" i="16"/>
  <c r="X180" i="16" l="1"/>
  <c r="D179" i="16"/>
  <c r="R179" i="16" l="1"/>
  <c r="AI178" i="16"/>
  <c r="AK178" i="16"/>
  <c r="V179" i="16"/>
  <c r="W179" i="16"/>
  <c r="X179" i="16" l="1"/>
  <c r="D178" i="16"/>
  <c r="R178" i="16" l="1"/>
  <c r="AI177" i="16"/>
  <c r="AK177" i="16"/>
  <c r="V178" i="16"/>
  <c r="W178" i="16"/>
  <c r="X178" i="16" l="1"/>
  <c r="D177" i="16"/>
  <c r="R177" i="16" l="1"/>
  <c r="AI176" i="16"/>
  <c r="AK176" i="16"/>
  <c r="V177" i="16"/>
  <c r="W177" i="16"/>
  <c r="X177" i="16" l="1"/>
  <c r="D176" i="16"/>
  <c r="R176" i="16" l="1"/>
  <c r="AI175" i="16"/>
  <c r="AK175" i="16"/>
  <c r="W176" i="16"/>
  <c r="V176" i="16"/>
  <c r="X176" i="16" l="1"/>
  <c r="D175" i="16"/>
  <c r="R175" i="16" l="1"/>
  <c r="AI174" i="16"/>
  <c r="AK174" i="16"/>
  <c r="V175" i="16"/>
  <c r="W175" i="16"/>
  <c r="X175" i="16" l="1"/>
  <c r="D174" i="16"/>
  <c r="R174" i="16" l="1"/>
  <c r="AI173" i="16"/>
  <c r="AK173" i="16"/>
  <c r="V174" i="16"/>
  <c r="W174" i="16"/>
  <c r="X174" i="16" l="1"/>
  <c r="D173" i="16"/>
  <c r="R173" i="16" l="1"/>
  <c r="AI172" i="16"/>
  <c r="AK172" i="16"/>
  <c r="V173" i="16"/>
  <c r="W173" i="16"/>
  <c r="X173" i="16" l="1"/>
  <c r="D172" i="16"/>
  <c r="R172" i="16" l="1"/>
  <c r="AI171" i="16"/>
  <c r="AK171" i="16"/>
  <c r="V172" i="16"/>
  <c r="W172" i="16"/>
  <c r="X172" i="16" l="1"/>
  <c r="D171" i="16"/>
  <c r="R171" i="16" l="1"/>
  <c r="AI170" i="16"/>
  <c r="AK170" i="16"/>
  <c r="W171" i="16"/>
  <c r="V171" i="16"/>
  <c r="X171" i="16" l="1"/>
  <c r="D170" i="16"/>
  <c r="R170" i="16" l="1"/>
  <c r="AI169" i="16"/>
  <c r="AK169" i="16"/>
  <c r="V170" i="16"/>
  <c r="W170" i="16"/>
  <c r="X170" i="16" l="1"/>
  <c r="D169" i="16"/>
  <c r="R169" i="16" l="1"/>
  <c r="AI168" i="16"/>
  <c r="AK168" i="16"/>
  <c r="V169" i="16"/>
  <c r="W169" i="16"/>
  <c r="X169" i="16" l="1"/>
  <c r="D168" i="16"/>
  <c r="R168" i="16" l="1"/>
  <c r="AI167" i="16"/>
  <c r="AK167" i="16"/>
  <c r="V168" i="16"/>
  <c r="W168" i="16"/>
  <c r="X168" i="16" l="1"/>
  <c r="D167" i="16"/>
  <c r="R167" i="16" l="1"/>
  <c r="AI166" i="16"/>
  <c r="AK166" i="16"/>
  <c r="V167" i="16"/>
  <c r="W167" i="16"/>
  <c r="X167" i="16" l="1"/>
  <c r="D166" i="16"/>
  <c r="R166" i="16" l="1"/>
  <c r="AI165" i="16"/>
  <c r="AK165" i="16"/>
  <c r="V166" i="16"/>
  <c r="W166" i="16"/>
  <c r="X166" i="16" l="1"/>
  <c r="D165" i="16"/>
  <c r="R165" i="16" l="1"/>
  <c r="AI164" i="16"/>
  <c r="AK164" i="16"/>
  <c r="V165" i="16"/>
  <c r="W165" i="16"/>
  <c r="X165" i="16" l="1"/>
  <c r="D164" i="16"/>
  <c r="R164" i="16" s="1"/>
  <c r="V164" i="16"/>
  <c r="W164" i="16"/>
  <c r="X164" i="16" l="1"/>
  <c r="AI163" i="16"/>
  <c r="D163" i="16"/>
  <c r="AK163" i="16"/>
  <c r="R163" i="16" l="1"/>
  <c r="AI162" i="16"/>
  <c r="AK162" i="16"/>
  <c r="V163" i="16"/>
  <c r="W163" i="16"/>
  <c r="X163" i="16" l="1"/>
  <c r="D162" i="16"/>
  <c r="R162" i="16" l="1"/>
  <c r="AI161" i="16"/>
  <c r="AK161" i="16"/>
  <c r="V162" i="16"/>
  <c r="W162" i="16"/>
  <c r="X162" i="16" l="1"/>
  <c r="D161" i="16"/>
  <c r="R161" i="16" l="1"/>
  <c r="AI160" i="16"/>
  <c r="AK160" i="16"/>
  <c r="V161" i="16"/>
  <c r="W161" i="16"/>
  <c r="X161" i="16" l="1"/>
  <c r="D160" i="16"/>
  <c r="R160" i="16" l="1"/>
  <c r="AI159" i="16"/>
  <c r="AK159" i="16"/>
  <c r="V160" i="16"/>
  <c r="W160" i="16"/>
  <c r="X160" i="16" l="1"/>
  <c r="D159" i="16"/>
  <c r="R159" i="16" l="1"/>
  <c r="AI158" i="16"/>
  <c r="AK158" i="16"/>
  <c r="V159" i="16"/>
  <c r="W159" i="16"/>
  <c r="X159" i="16" l="1"/>
  <c r="D158" i="16"/>
  <c r="R158" i="16" l="1"/>
  <c r="AI157" i="16"/>
  <c r="AK157" i="16"/>
  <c r="W158" i="16"/>
  <c r="V158" i="16"/>
  <c r="X158" i="16" l="1"/>
  <c r="D157" i="16"/>
  <c r="R157" i="16" l="1"/>
  <c r="AI156" i="16"/>
  <c r="AK156" i="16"/>
  <c r="V157" i="16"/>
  <c r="W157" i="16"/>
  <c r="X157" i="16" l="1"/>
  <c r="D156" i="16"/>
  <c r="R156" i="16" l="1"/>
  <c r="AI155" i="16"/>
  <c r="AK155" i="16"/>
  <c r="V156" i="16"/>
  <c r="W156" i="16"/>
  <c r="X156" i="16" l="1"/>
  <c r="D155" i="16"/>
  <c r="R155" i="16" l="1"/>
  <c r="AI154" i="16"/>
  <c r="AK154" i="16"/>
  <c r="W155" i="16"/>
  <c r="V155" i="16"/>
  <c r="X155" i="16" l="1"/>
  <c r="D154" i="16"/>
  <c r="R154" i="16" l="1"/>
  <c r="AI153" i="16"/>
  <c r="AK153" i="16"/>
  <c r="V154" i="16"/>
  <c r="W154" i="16"/>
  <c r="X154" i="16" l="1"/>
  <c r="D153" i="16"/>
  <c r="R153" i="16" l="1"/>
  <c r="AI152" i="16"/>
  <c r="AK152" i="16"/>
  <c r="V153" i="16"/>
  <c r="W153" i="16"/>
  <c r="X153" i="16" l="1"/>
  <c r="D152" i="16"/>
  <c r="R152" i="16" l="1"/>
  <c r="AI151" i="16"/>
  <c r="AK151" i="16"/>
  <c r="V152" i="16"/>
  <c r="W152" i="16"/>
  <c r="X152" i="16" l="1"/>
  <c r="D151" i="16"/>
  <c r="R151" i="16" l="1"/>
  <c r="AI150" i="16"/>
  <c r="AK150" i="16"/>
  <c r="V151" i="16"/>
  <c r="W151" i="16"/>
  <c r="X151" i="16" l="1"/>
  <c r="D150" i="16"/>
  <c r="R150" i="16" l="1"/>
  <c r="AI149" i="16"/>
  <c r="AK149" i="16"/>
  <c r="V150" i="16"/>
  <c r="W150" i="16"/>
  <c r="X150" i="16" l="1"/>
  <c r="D149" i="16"/>
  <c r="R149" i="16" l="1"/>
  <c r="AI148" i="16"/>
  <c r="AK148" i="16"/>
  <c r="V149" i="16"/>
  <c r="W149" i="16"/>
  <c r="X149" i="16" l="1"/>
  <c r="D148" i="16"/>
  <c r="R148" i="16" l="1"/>
  <c r="AI147" i="16"/>
  <c r="AK147" i="16"/>
  <c r="V148" i="16"/>
  <c r="W148" i="16"/>
  <c r="X148" i="16" l="1"/>
  <c r="D147" i="16"/>
  <c r="R147" i="16" l="1"/>
  <c r="AI146" i="16"/>
  <c r="AK146" i="16"/>
  <c r="V147" i="16"/>
  <c r="W147" i="16"/>
  <c r="X147" i="16" l="1"/>
  <c r="D146" i="16"/>
  <c r="R146" i="16" l="1"/>
  <c r="AI145" i="16"/>
  <c r="AK145" i="16"/>
  <c r="V146" i="16"/>
  <c r="W146" i="16"/>
  <c r="X146" i="16" l="1"/>
  <c r="D145" i="16"/>
  <c r="R145" i="16" l="1"/>
  <c r="AI144" i="16"/>
  <c r="AK144" i="16"/>
  <c r="W145" i="16"/>
  <c r="V145" i="16"/>
  <c r="X145" i="16" l="1"/>
  <c r="D144" i="16"/>
  <c r="R144" i="16" l="1"/>
  <c r="AI143" i="16"/>
  <c r="AK143" i="16"/>
  <c r="V144" i="16"/>
  <c r="W144" i="16"/>
  <c r="X144" i="16" l="1"/>
  <c r="D143" i="16"/>
  <c r="R143" i="16" l="1"/>
  <c r="AI142" i="16"/>
  <c r="AK142" i="16"/>
  <c r="V143" i="16"/>
  <c r="W143" i="16"/>
  <c r="X143" i="16" l="1"/>
  <c r="D142" i="16"/>
  <c r="R142" i="16" l="1"/>
  <c r="AI141" i="16"/>
  <c r="AK141" i="16"/>
  <c r="W142" i="16"/>
  <c r="V142" i="16"/>
  <c r="X142" i="16" l="1"/>
  <c r="D141" i="16"/>
  <c r="R141" i="16" l="1"/>
  <c r="AI140" i="16"/>
  <c r="AK140" i="16"/>
  <c r="V141" i="16"/>
  <c r="W141" i="16"/>
  <c r="X141" i="16" l="1"/>
  <c r="D140" i="16"/>
  <c r="R140" i="16" l="1"/>
  <c r="AI139" i="16"/>
  <c r="AK139" i="16"/>
  <c r="V140" i="16"/>
  <c r="W140" i="16"/>
  <c r="X140" i="16" l="1"/>
  <c r="D139" i="16"/>
  <c r="R139" i="16" l="1"/>
  <c r="AI138" i="16"/>
  <c r="AK138" i="16"/>
  <c r="V139" i="16"/>
  <c r="W139" i="16"/>
  <c r="X139" i="16" l="1"/>
  <c r="D138" i="16"/>
  <c r="R138" i="16" l="1"/>
  <c r="AI137" i="16"/>
  <c r="AK137" i="16"/>
  <c r="V138" i="16"/>
  <c r="W138" i="16"/>
  <c r="X138" i="16" l="1"/>
  <c r="D137" i="16"/>
  <c r="R137" i="16" l="1"/>
  <c r="AI136" i="16"/>
  <c r="AK136" i="16"/>
  <c r="V137" i="16"/>
  <c r="W137" i="16"/>
  <c r="X137" i="16" l="1"/>
  <c r="D136" i="16"/>
  <c r="R136" i="16" l="1"/>
  <c r="AI135" i="16"/>
  <c r="AK135" i="16"/>
  <c r="V136" i="16"/>
  <c r="W136" i="16"/>
  <c r="X136" i="16" l="1"/>
  <c r="D135" i="16"/>
  <c r="R135" i="16" l="1"/>
  <c r="AI134" i="16"/>
  <c r="AK134" i="16"/>
  <c r="V135" i="16"/>
  <c r="W135" i="16"/>
  <c r="X135" i="16" l="1"/>
  <c r="D134" i="16"/>
  <c r="R134" i="16" s="1"/>
  <c r="W134" i="16"/>
  <c r="V134" i="16"/>
  <c r="X134" i="16" l="1"/>
  <c r="AI133" i="16"/>
  <c r="D133" i="16"/>
  <c r="AK133" i="16"/>
  <c r="R133" i="16" l="1"/>
  <c r="AI132" i="16"/>
  <c r="AK132" i="16"/>
  <c r="V133" i="16"/>
  <c r="W133" i="16"/>
  <c r="X133" i="16" l="1"/>
  <c r="D132" i="16"/>
  <c r="R132" i="16" s="1"/>
  <c r="V132" i="16"/>
  <c r="W132" i="16"/>
  <c r="X132" i="16" l="1"/>
  <c r="AI131" i="16"/>
  <c r="D131" i="16"/>
  <c r="AK131" i="16"/>
  <c r="R131" i="16" l="1"/>
  <c r="AI130" i="16"/>
  <c r="AK130" i="16"/>
  <c r="V131" i="16"/>
  <c r="W131" i="16"/>
  <c r="X131" i="16" l="1"/>
  <c r="D130" i="16"/>
  <c r="R130" i="16" l="1"/>
  <c r="AI129" i="16"/>
  <c r="AK129" i="16"/>
  <c r="V130" i="16"/>
  <c r="W130" i="16"/>
  <c r="X130" i="16" l="1"/>
  <c r="D129" i="16"/>
  <c r="R129" i="16" l="1"/>
  <c r="AI128" i="16"/>
  <c r="AK128" i="16"/>
  <c r="V129" i="16"/>
  <c r="W129" i="16"/>
  <c r="X129" i="16" l="1"/>
  <c r="D128" i="16"/>
  <c r="R128" i="16" l="1"/>
  <c r="AI127" i="16"/>
  <c r="AK127" i="16"/>
  <c r="V128" i="16"/>
  <c r="W128" i="16"/>
  <c r="X128" i="16" l="1"/>
  <c r="D127" i="16"/>
  <c r="R127" i="16" l="1"/>
  <c r="AI126" i="16"/>
  <c r="AK126" i="16"/>
  <c r="V127" i="16"/>
  <c r="W127" i="16"/>
  <c r="X127" i="16" l="1"/>
  <c r="D126" i="16"/>
  <c r="R126" i="16" l="1"/>
  <c r="AI125" i="16"/>
  <c r="AK125" i="16"/>
  <c r="V126" i="16"/>
  <c r="W126" i="16"/>
  <c r="X126" i="16" l="1"/>
  <c r="D125" i="16"/>
  <c r="R125" i="16" l="1"/>
  <c r="AI124" i="16"/>
  <c r="AK124" i="16"/>
  <c r="V125" i="16"/>
  <c r="W125" i="16"/>
  <c r="X125" i="16" l="1"/>
  <c r="D124" i="16"/>
  <c r="R124" i="16" l="1"/>
  <c r="AI123" i="16"/>
  <c r="AK123" i="16"/>
  <c r="V124" i="16"/>
  <c r="W124" i="16"/>
  <c r="X124" i="16" l="1"/>
  <c r="D123" i="16"/>
  <c r="R123" i="16" s="1"/>
  <c r="W123" i="16"/>
  <c r="V123" i="16"/>
  <c r="X123" i="16" l="1"/>
  <c r="AI122" i="16"/>
  <c r="D122" i="16"/>
  <c r="AK122" i="16"/>
  <c r="R122" i="16" l="1"/>
  <c r="AI121" i="16"/>
  <c r="AK121" i="16"/>
  <c r="V122" i="16"/>
  <c r="W122" i="16"/>
  <c r="X122" i="16" l="1"/>
  <c r="D121" i="16"/>
  <c r="R121" i="16" l="1"/>
  <c r="AI120" i="16"/>
  <c r="AK120" i="16"/>
  <c r="V121" i="16"/>
  <c r="W121" i="16"/>
  <c r="X121" i="16" l="1"/>
  <c r="D120" i="16"/>
  <c r="R120" i="16" l="1"/>
  <c r="AI119" i="16"/>
  <c r="AK119" i="16"/>
  <c r="V120" i="16"/>
  <c r="W120" i="16"/>
  <c r="X120" i="16" l="1"/>
  <c r="D119" i="16"/>
  <c r="R119" i="16" l="1"/>
  <c r="AI118" i="16"/>
  <c r="AK118" i="16"/>
  <c r="V119" i="16"/>
  <c r="W119" i="16"/>
  <c r="X119" i="16" l="1"/>
  <c r="D118" i="16"/>
  <c r="R118" i="16" l="1"/>
  <c r="AI117" i="16"/>
  <c r="AK117" i="16"/>
  <c r="W118" i="16"/>
  <c r="V118" i="16"/>
  <c r="X118" i="16" l="1"/>
  <c r="D117" i="16"/>
  <c r="R117" i="16" l="1"/>
  <c r="AI116" i="16"/>
  <c r="AK116" i="16"/>
  <c r="V117" i="16"/>
  <c r="W117" i="16"/>
  <c r="X117" i="16" l="1"/>
  <c r="D116" i="16"/>
  <c r="R116" i="16" l="1"/>
  <c r="AI115" i="16"/>
  <c r="AK115" i="16"/>
  <c r="V116" i="16"/>
  <c r="W116" i="16"/>
  <c r="X116" i="16" l="1"/>
  <c r="D115" i="16"/>
  <c r="R115" i="16" l="1"/>
  <c r="AI114" i="16"/>
  <c r="AK114" i="16"/>
  <c r="V115" i="16"/>
  <c r="W115" i="16"/>
  <c r="X115" i="16" l="1"/>
  <c r="D114" i="16"/>
  <c r="R114" i="16" l="1"/>
  <c r="AI113" i="16"/>
  <c r="AK113" i="16"/>
  <c r="V114" i="16"/>
  <c r="W114" i="16"/>
  <c r="X114" i="16" l="1"/>
  <c r="D113" i="16"/>
  <c r="R113" i="16" l="1"/>
  <c r="AI112" i="16"/>
  <c r="AK112" i="16"/>
  <c r="V113" i="16"/>
  <c r="W113" i="16"/>
  <c r="X113" i="16" l="1"/>
  <c r="D112" i="16"/>
  <c r="R112" i="16" l="1"/>
  <c r="AI111" i="16"/>
  <c r="AK111" i="16"/>
  <c r="V112" i="16"/>
  <c r="W112" i="16"/>
  <c r="X112" i="16" l="1"/>
  <c r="D111" i="16"/>
  <c r="R111" i="16" l="1"/>
  <c r="AI110" i="16"/>
  <c r="AK110" i="16"/>
  <c r="V111" i="16"/>
  <c r="W111" i="16"/>
  <c r="X111" i="16" l="1"/>
  <c r="D110" i="16"/>
  <c r="R110" i="16" s="1"/>
  <c r="V110" i="16"/>
  <c r="W110" i="16"/>
  <c r="X110" i="16" l="1"/>
  <c r="AI109" i="16"/>
  <c r="D109" i="16"/>
  <c r="AK109" i="16"/>
  <c r="R109" i="16" l="1"/>
  <c r="AI108" i="16"/>
  <c r="AK108" i="16"/>
  <c r="V109" i="16"/>
  <c r="W109" i="16"/>
  <c r="X109" i="16" l="1"/>
  <c r="D108" i="16"/>
  <c r="R108" i="16" l="1"/>
  <c r="AI107" i="16"/>
  <c r="AK107" i="16"/>
  <c r="V108" i="16"/>
  <c r="W108" i="16"/>
  <c r="X108" i="16" l="1"/>
  <c r="D107" i="16"/>
  <c r="R107" i="16" l="1"/>
  <c r="AI106" i="16"/>
  <c r="AK106" i="16"/>
  <c r="V107" i="16"/>
  <c r="W107" i="16"/>
  <c r="X107" i="16" l="1"/>
  <c r="D106" i="16"/>
  <c r="R106" i="16" l="1"/>
  <c r="AI105" i="16"/>
  <c r="AK105" i="16"/>
  <c r="V106" i="16"/>
  <c r="W106" i="16"/>
  <c r="X106" i="16" l="1"/>
  <c r="D105" i="16"/>
  <c r="R105" i="16" l="1"/>
  <c r="AI104" i="16"/>
  <c r="AK104" i="16"/>
  <c r="V105" i="16"/>
  <c r="W105" i="16"/>
  <c r="X105" i="16" l="1"/>
  <c r="D104" i="16"/>
  <c r="R104" i="16" l="1"/>
  <c r="AI103" i="16"/>
  <c r="AK103" i="16"/>
  <c r="V104" i="16"/>
  <c r="W104" i="16"/>
  <c r="X104" i="16" l="1"/>
  <c r="D103" i="16"/>
  <c r="R103" i="16" s="1"/>
  <c r="V103" i="16"/>
  <c r="W103" i="16"/>
  <c r="X103" i="16" l="1"/>
  <c r="AI102" i="16"/>
  <c r="D102" i="16"/>
  <c r="R102" i="16" s="1"/>
  <c r="AK102" i="16"/>
  <c r="W102" i="16"/>
  <c r="V102" i="16"/>
  <c r="X102" i="16" l="1"/>
  <c r="AI101" i="16"/>
  <c r="D101" i="16"/>
  <c r="AK101" i="16"/>
  <c r="R101" i="16" l="1"/>
  <c r="AI100" i="16"/>
  <c r="AK100" i="16"/>
  <c r="V101" i="16"/>
  <c r="W101" i="16"/>
  <c r="X101" i="16" l="1"/>
  <c r="D100" i="16"/>
  <c r="R100" i="16" l="1"/>
  <c r="AI99" i="16"/>
  <c r="AK99" i="16"/>
  <c r="V100" i="16"/>
  <c r="W100" i="16"/>
  <c r="X100" i="16" l="1"/>
  <c r="D99" i="16"/>
  <c r="R99" i="16" l="1"/>
  <c r="AI98" i="16"/>
  <c r="AK98" i="16"/>
  <c r="V99" i="16"/>
  <c r="W99" i="16"/>
  <c r="X99" i="16" l="1"/>
  <c r="D98" i="16"/>
  <c r="R98" i="16" l="1"/>
  <c r="AI97" i="16"/>
  <c r="AK97" i="16"/>
  <c r="V98" i="16"/>
  <c r="W98" i="16"/>
  <c r="X98" i="16" l="1"/>
  <c r="D97" i="16"/>
  <c r="R97" i="16" s="1"/>
  <c r="W97" i="16"/>
  <c r="V97" i="16"/>
  <c r="X97" i="16" l="1"/>
  <c r="AI96" i="16"/>
  <c r="D96" i="16"/>
  <c r="AK96" i="16"/>
  <c r="R96" i="16" l="1"/>
  <c r="AI95" i="16"/>
  <c r="AK95" i="16"/>
  <c r="V96" i="16"/>
  <c r="W96" i="16"/>
  <c r="X96" i="16" l="1"/>
  <c r="D95" i="16"/>
  <c r="R95" i="16" l="1"/>
  <c r="AI94" i="16"/>
  <c r="AK94" i="16"/>
  <c r="V95" i="16"/>
  <c r="W95" i="16"/>
  <c r="X95" i="16" l="1"/>
  <c r="D94" i="16"/>
  <c r="R94" i="16" l="1"/>
  <c r="AI93" i="16"/>
  <c r="AK93" i="16"/>
  <c r="W94" i="16"/>
  <c r="V94" i="16"/>
  <c r="X94" i="16" l="1"/>
  <c r="D93" i="16"/>
  <c r="R93" i="16" l="1"/>
  <c r="AI92" i="16"/>
  <c r="AK92" i="16"/>
  <c r="V93" i="16"/>
  <c r="W93" i="16"/>
  <c r="X93" i="16" l="1"/>
  <c r="D92" i="16"/>
  <c r="R92" i="16" l="1"/>
  <c r="AI91" i="16"/>
  <c r="AK91" i="16"/>
  <c r="V92" i="16"/>
  <c r="W92" i="16"/>
  <c r="X92" i="16" l="1"/>
  <c r="D91" i="16"/>
  <c r="R91" i="16" l="1"/>
  <c r="AI90" i="16"/>
  <c r="AK90" i="16"/>
  <c r="W91" i="16"/>
  <c r="V91" i="16"/>
  <c r="X91" i="16" l="1"/>
  <c r="D90" i="16"/>
  <c r="R90" i="16" l="1"/>
  <c r="AI89" i="16"/>
  <c r="AK89" i="16"/>
  <c r="V90" i="16"/>
  <c r="W90" i="16"/>
  <c r="X90" i="16" l="1"/>
  <c r="D89" i="16"/>
  <c r="R89" i="16" s="1"/>
  <c r="V89" i="16"/>
  <c r="W89" i="16"/>
  <c r="X89" i="16" l="1"/>
  <c r="AI88" i="16"/>
  <c r="D88" i="16"/>
  <c r="AK88" i="16"/>
  <c r="R88" i="16" l="1"/>
  <c r="AI87" i="16"/>
  <c r="AK87" i="16"/>
  <c r="V88" i="16"/>
  <c r="W88" i="16"/>
  <c r="X88" i="16" l="1"/>
  <c r="D87" i="16"/>
  <c r="R87" i="16" l="1"/>
  <c r="AI86" i="16"/>
  <c r="AK86" i="16"/>
  <c r="V87" i="16"/>
  <c r="W87" i="16"/>
  <c r="X87" i="16" l="1"/>
  <c r="D86" i="16"/>
  <c r="R86" i="16" s="1"/>
  <c r="V86" i="16"/>
  <c r="W86" i="16"/>
  <c r="X86" i="16" l="1"/>
  <c r="AI85" i="16"/>
  <c r="D85" i="16"/>
  <c r="AK85" i="16"/>
  <c r="R85" i="16" l="1"/>
  <c r="AI84" i="16"/>
  <c r="AK84" i="16"/>
  <c r="W85" i="16"/>
  <c r="V85" i="16"/>
  <c r="X85" i="16" l="1"/>
  <c r="D84" i="16"/>
  <c r="R84" i="16" l="1"/>
  <c r="AI83" i="16"/>
  <c r="AK83" i="16"/>
  <c r="V84" i="16"/>
  <c r="W84" i="16"/>
  <c r="X84" i="16" l="1"/>
  <c r="D83" i="16"/>
  <c r="R83" i="16" l="1"/>
  <c r="AI82" i="16"/>
  <c r="AK82" i="16"/>
  <c r="V83" i="16"/>
  <c r="W83" i="16"/>
  <c r="X83" i="16" l="1"/>
  <c r="D82" i="16"/>
  <c r="R82" i="16" l="1"/>
  <c r="AI81" i="16"/>
  <c r="AK81" i="16"/>
  <c r="V82" i="16"/>
  <c r="W82" i="16"/>
  <c r="X82" i="16" l="1"/>
  <c r="D81" i="16"/>
  <c r="R81" i="16" l="1"/>
  <c r="AI80" i="16"/>
  <c r="AK80" i="16"/>
  <c r="V81" i="16"/>
  <c r="W81" i="16"/>
  <c r="X81" i="16" l="1"/>
  <c r="D80" i="16"/>
  <c r="R80" i="16" l="1"/>
  <c r="AI79" i="16"/>
  <c r="AK79" i="16"/>
  <c r="V80" i="16"/>
  <c r="W80" i="16"/>
  <c r="X80" i="16" l="1"/>
  <c r="D79" i="16"/>
  <c r="R79" i="16" l="1"/>
  <c r="AI78" i="16"/>
  <c r="AK78" i="16"/>
  <c r="V79" i="16"/>
  <c r="W79" i="16"/>
  <c r="X79" i="16" l="1"/>
  <c r="D78" i="16"/>
  <c r="R78" i="16" l="1"/>
  <c r="AI77" i="16"/>
  <c r="AK77" i="16"/>
  <c r="V78" i="16"/>
  <c r="W78" i="16"/>
  <c r="X78" i="16" l="1"/>
  <c r="D77" i="16"/>
  <c r="R77" i="16" l="1"/>
  <c r="AI76" i="16"/>
  <c r="AK76" i="16"/>
  <c r="V77" i="16"/>
  <c r="W77" i="16"/>
  <c r="X77" i="16" l="1"/>
  <c r="D76" i="16"/>
  <c r="R76" i="16" s="1"/>
  <c r="V76" i="16"/>
  <c r="W76" i="16"/>
  <c r="X76" i="16" l="1"/>
  <c r="AI75" i="16"/>
  <c r="D75" i="16"/>
  <c r="AK75" i="16"/>
  <c r="R75" i="16" l="1"/>
  <c r="AI74" i="16"/>
  <c r="AK74" i="16"/>
  <c r="V75" i="16"/>
  <c r="W75" i="16"/>
  <c r="X75" i="16" l="1"/>
  <c r="D74" i="16"/>
  <c r="R74" i="16" l="1"/>
  <c r="AI73" i="16"/>
  <c r="AK73" i="16"/>
  <c r="V74" i="16"/>
  <c r="W74" i="16"/>
  <c r="X74" i="16" l="1"/>
  <c r="D73" i="16"/>
  <c r="R73" i="16" l="1"/>
  <c r="AI72" i="16"/>
  <c r="AK72" i="16"/>
  <c r="V73" i="16"/>
  <c r="W73" i="16"/>
  <c r="X73" i="16" l="1"/>
  <c r="D72" i="16"/>
  <c r="R72" i="16" l="1"/>
  <c r="AI71" i="16"/>
  <c r="AK71" i="16"/>
  <c r="V72" i="16"/>
  <c r="W72" i="16"/>
  <c r="X72" i="16" l="1"/>
  <c r="D71" i="16"/>
  <c r="R71" i="16" l="1"/>
  <c r="AI70" i="16"/>
  <c r="AK70" i="16"/>
  <c r="W71" i="16"/>
  <c r="V71" i="16"/>
  <c r="X71" i="16" l="1"/>
  <c r="D70" i="16"/>
  <c r="R70" i="16" l="1"/>
  <c r="AI69" i="16"/>
  <c r="AK69" i="16"/>
  <c r="V70" i="16"/>
  <c r="W70" i="16"/>
  <c r="X70" i="16" l="1"/>
  <c r="D69" i="16"/>
  <c r="R69" i="16" l="1"/>
  <c r="AI68" i="16"/>
  <c r="AK68" i="16"/>
  <c r="W69" i="16"/>
  <c r="V69" i="16"/>
  <c r="X69" i="16" l="1"/>
  <c r="D68" i="16"/>
  <c r="R68" i="16" l="1"/>
  <c r="AI67" i="16"/>
  <c r="AK67" i="16"/>
  <c r="W68" i="16"/>
  <c r="V68" i="16"/>
  <c r="X68" i="16" l="1"/>
  <c r="D67" i="16"/>
  <c r="R67" i="16" s="1"/>
  <c r="W67" i="16"/>
  <c r="V67" i="16"/>
  <c r="X67" i="16" l="1"/>
  <c r="AI66" i="16"/>
  <c r="D66" i="16"/>
  <c r="AK66" i="16"/>
  <c r="R66" i="16" l="1"/>
  <c r="AI65" i="16"/>
  <c r="AK65" i="16"/>
  <c r="V66" i="16"/>
  <c r="W66" i="16"/>
  <c r="X66" i="16" l="1"/>
  <c r="D65" i="16"/>
  <c r="R65" i="16" l="1"/>
  <c r="AI64" i="16"/>
  <c r="AK64" i="16"/>
  <c r="W65" i="16"/>
  <c r="V65" i="16"/>
  <c r="X65" i="16" l="1"/>
  <c r="D64" i="16"/>
  <c r="R64" i="16" l="1"/>
  <c r="AI63" i="16"/>
  <c r="AK63" i="16"/>
  <c r="W64" i="16"/>
  <c r="V64" i="16"/>
  <c r="X64" i="16" l="1"/>
  <c r="D63" i="16"/>
  <c r="R63" i="16" l="1"/>
  <c r="AI62" i="16"/>
  <c r="AK62" i="16"/>
  <c r="W63" i="16"/>
  <c r="V63" i="16"/>
  <c r="X63" i="16" l="1"/>
  <c r="D62" i="16"/>
  <c r="R62" i="16" s="1"/>
  <c r="V62" i="16"/>
  <c r="W62" i="16"/>
  <c r="X62" i="16" l="1"/>
  <c r="AI61" i="16"/>
  <c r="D61" i="16"/>
  <c r="AK61" i="16"/>
  <c r="R61" i="16" l="1"/>
  <c r="AI60" i="16"/>
  <c r="AK60" i="16"/>
  <c r="V61" i="16"/>
  <c r="W61" i="16"/>
  <c r="X61" i="16" l="1"/>
  <c r="D60" i="16"/>
  <c r="R60" i="16" l="1"/>
  <c r="AI59" i="16"/>
  <c r="AK59" i="16"/>
  <c r="V60" i="16"/>
  <c r="W60" i="16"/>
  <c r="X60" i="16" l="1"/>
  <c r="D59" i="16"/>
  <c r="R59" i="16" l="1"/>
  <c r="AI58" i="16"/>
  <c r="AK58" i="16"/>
  <c r="V59" i="16"/>
  <c r="W59" i="16"/>
  <c r="X59" i="16" l="1"/>
  <c r="D58" i="16"/>
  <c r="R58" i="16" l="1"/>
  <c r="AI57" i="16"/>
  <c r="AK57" i="16"/>
  <c r="V58" i="16"/>
  <c r="W58" i="16"/>
  <c r="X58" i="16" l="1"/>
  <c r="D57" i="16"/>
  <c r="R57" i="16" l="1"/>
  <c r="AI56" i="16"/>
  <c r="AK56" i="16"/>
  <c r="W57" i="16"/>
  <c r="V57" i="16"/>
  <c r="X57" i="16" l="1"/>
  <c r="D56" i="16"/>
  <c r="R56" i="16" s="1"/>
  <c r="W56" i="16"/>
  <c r="V56" i="16"/>
  <c r="X56" i="16" l="1"/>
  <c r="AI55" i="16"/>
  <c r="D55" i="16"/>
  <c r="AK55" i="16"/>
  <c r="R55" i="16" l="1"/>
  <c r="AI54" i="16"/>
  <c r="AK54" i="16"/>
  <c r="V55" i="16"/>
  <c r="W55" i="16"/>
  <c r="X55" i="16" l="1"/>
  <c r="D54" i="16"/>
  <c r="R54" i="16" l="1"/>
  <c r="AI53" i="16"/>
  <c r="AK53" i="16"/>
  <c r="W54" i="16"/>
  <c r="V54" i="16"/>
  <c r="X54" i="16" l="1"/>
  <c r="D53" i="16"/>
  <c r="R53" i="16" l="1"/>
  <c r="AI52" i="16"/>
  <c r="AK52" i="16"/>
  <c r="W53" i="16"/>
  <c r="V53" i="16"/>
  <c r="X53" i="16" l="1"/>
  <c r="D52" i="16"/>
  <c r="R52" i="16" l="1"/>
  <c r="AI51" i="16"/>
  <c r="AK51" i="16"/>
  <c r="W52" i="16"/>
  <c r="V52" i="16"/>
  <c r="X52" i="16" l="1"/>
  <c r="D51" i="16"/>
  <c r="R51" i="16" s="1"/>
  <c r="W51" i="16"/>
  <c r="V51" i="16"/>
  <c r="X51" i="16" l="1"/>
  <c r="AI50" i="16"/>
  <c r="D50" i="16"/>
  <c r="R50" i="16" s="1"/>
  <c r="AK50" i="16"/>
  <c r="V50" i="16"/>
  <c r="W50" i="16"/>
  <c r="X50" i="16" l="1"/>
  <c r="AI49" i="16"/>
  <c r="D49" i="16"/>
  <c r="AK49" i="16"/>
  <c r="R49" i="16" l="1"/>
  <c r="AI48" i="16"/>
  <c r="AK48" i="16"/>
  <c r="V49" i="16"/>
  <c r="W49" i="16"/>
  <c r="X49" i="16" l="1"/>
  <c r="D48" i="16"/>
  <c r="R48" i="16" l="1"/>
  <c r="AI47" i="16"/>
  <c r="AK47" i="16"/>
  <c r="V48" i="16"/>
  <c r="W48" i="16"/>
  <c r="X48" i="16" l="1"/>
  <c r="D47" i="16"/>
  <c r="R47" i="16" l="1"/>
  <c r="AI46" i="16"/>
  <c r="AK46" i="16"/>
  <c r="V47" i="16"/>
  <c r="W47" i="16"/>
  <c r="X47" i="16" l="1"/>
  <c r="D46" i="16"/>
  <c r="R46" i="16" l="1"/>
  <c r="AI45" i="16"/>
  <c r="AK45" i="16"/>
  <c r="V46" i="16"/>
  <c r="W46" i="16"/>
  <c r="X46" i="16" l="1"/>
  <c r="D45" i="16"/>
  <c r="R45" i="16" s="1"/>
  <c r="W45" i="16"/>
  <c r="V45" i="16"/>
  <c r="X45" i="16" l="1"/>
  <c r="AI44" i="16"/>
  <c r="D44" i="16"/>
  <c r="AK44" i="16"/>
  <c r="R44" i="16" l="1"/>
  <c r="AI43" i="16"/>
  <c r="AK43" i="16"/>
  <c r="V44" i="16"/>
  <c r="W44" i="16"/>
  <c r="X44" i="16" l="1"/>
  <c r="D43" i="16"/>
  <c r="R43" i="16" l="1"/>
  <c r="AI42" i="16"/>
  <c r="AK42" i="16"/>
  <c r="W43" i="16"/>
  <c r="V43" i="16"/>
  <c r="X43" i="16" l="1"/>
  <c r="D42" i="16"/>
  <c r="R42" i="16" l="1"/>
  <c r="AI41" i="16"/>
  <c r="AK41" i="16"/>
  <c r="W42" i="16"/>
  <c r="V42" i="16"/>
  <c r="X42" i="16" l="1"/>
  <c r="D41" i="16"/>
  <c r="R41" i="16" l="1"/>
  <c r="AI40" i="16"/>
  <c r="AK40" i="16"/>
  <c r="W41" i="16"/>
  <c r="V41" i="16"/>
  <c r="X41" i="16" l="1"/>
  <c r="D40" i="16"/>
  <c r="R40" i="16" l="1"/>
  <c r="AI39" i="16"/>
  <c r="AK39" i="16"/>
  <c r="W40" i="16"/>
  <c r="V40" i="16"/>
  <c r="X40" i="16" l="1"/>
  <c r="D39" i="16"/>
  <c r="R39" i="16" l="1"/>
  <c r="AI38" i="16"/>
  <c r="AK38" i="16"/>
  <c r="W39" i="16"/>
  <c r="V39" i="16"/>
  <c r="X39" i="16" l="1"/>
  <c r="D38" i="16"/>
  <c r="R38" i="16" s="1"/>
  <c r="W38" i="16"/>
  <c r="V38" i="16"/>
  <c r="X38" i="16" l="1"/>
  <c r="AI37" i="16"/>
  <c r="D37" i="16"/>
  <c r="AK37" i="16"/>
  <c r="R37" i="16" l="1"/>
  <c r="AI36" i="16"/>
  <c r="AK36" i="16"/>
  <c r="V37" i="16"/>
  <c r="W37" i="16"/>
  <c r="X37" i="16" l="1"/>
  <c r="D36" i="16"/>
  <c r="R36" i="16" l="1"/>
  <c r="AI35" i="16"/>
  <c r="AK35" i="16"/>
  <c r="W36" i="16"/>
  <c r="V36" i="16"/>
  <c r="X36" i="16" l="1"/>
  <c r="D35" i="16"/>
  <c r="R35" i="16" s="1"/>
  <c r="W35" i="16"/>
  <c r="V35" i="16"/>
  <c r="X35" i="16" l="1"/>
  <c r="AI34" i="16"/>
  <c r="D34" i="16"/>
  <c r="AK34" i="16"/>
  <c r="R34" i="16" l="1"/>
  <c r="AI33" i="16"/>
  <c r="AK33" i="16"/>
  <c r="V34" i="16"/>
  <c r="W34" i="16"/>
  <c r="X34" i="16" l="1"/>
  <c r="D33" i="16"/>
  <c r="R33" i="16" s="1"/>
  <c r="V33" i="16"/>
  <c r="W33" i="16"/>
  <c r="X33" i="16" l="1"/>
  <c r="AI32" i="16"/>
  <c r="D32" i="16"/>
  <c r="R32" i="16" s="1"/>
  <c r="AK32" i="16"/>
  <c r="W32" i="16"/>
  <c r="V32" i="16"/>
  <c r="X32" i="16" l="1"/>
  <c r="AI31" i="16"/>
  <c r="D31" i="16"/>
  <c r="R31" i="16" s="1"/>
  <c r="AK31" i="16"/>
  <c r="W31" i="16"/>
  <c r="V31" i="16"/>
  <c r="X31" i="16" l="1"/>
  <c r="AI30" i="16"/>
  <c r="D30" i="16"/>
  <c r="AK30" i="16"/>
  <c r="R30" i="16" l="1"/>
  <c r="AI29" i="16"/>
  <c r="AK29" i="16"/>
  <c r="V30" i="16"/>
  <c r="W30" i="16"/>
  <c r="X30" i="16" l="1"/>
  <c r="D29" i="16"/>
  <c r="R29" i="16" s="1"/>
  <c r="W29" i="16"/>
  <c r="V29" i="16"/>
  <c r="X29" i="16" l="1"/>
  <c r="AI28" i="16"/>
  <c r="D28" i="16"/>
  <c r="AK28" i="16"/>
  <c r="R28" i="16" l="1"/>
  <c r="AI27" i="16"/>
  <c r="AK27" i="16"/>
  <c r="V28" i="16"/>
  <c r="W28" i="16"/>
  <c r="X28" i="16" l="1"/>
  <c r="D27" i="16"/>
  <c r="R27" i="16" l="1"/>
  <c r="AI26" i="16"/>
  <c r="AK26" i="16"/>
  <c r="V27" i="16"/>
  <c r="W27" i="16"/>
  <c r="X27" i="16" l="1"/>
  <c r="D26" i="16"/>
  <c r="R26" i="16" s="1"/>
  <c r="V26" i="16"/>
  <c r="W26" i="16"/>
  <c r="X26" i="16" l="1"/>
  <c r="AI25" i="16"/>
  <c r="D25" i="16"/>
  <c r="AK25" i="16"/>
  <c r="R25" i="16" l="1"/>
  <c r="AI24" i="16"/>
  <c r="AK24" i="16"/>
  <c r="V25" i="16"/>
  <c r="W25" i="16"/>
  <c r="X25" i="16" l="1"/>
  <c r="D24" i="16"/>
  <c r="R24" i="16" s="1"/>
  <c r="W24" i="16"/>
  <c r="V24" i="16"/>
  <c r="X24" i="16" l="1"/>
  <c r="AI23" i="16"/>
  <c r="D23" i="16"/>
  <c r="R23" i="16" s="1"/>
  <c r="AK23" i="16"/>
  <c r="W23" i="16"/>
  <c r="V23" i="16"/>
  <c r="X23" i="16" l="1"/>
  <c r="AI22" i="16"/>
  <c r="D22" i="16"/>
  <c r="R22" i="16" s="1"/>
  <c r="E21" i="16"/>
  <c r="N21" i="16" s="1"/>
  <c r="D21" i="16"/>
  <c r="AK22" i="16"/>
  <c r="V22" i="16"/>
  <c r="W22" i="16"/>
  <c r="X22" i="16" l="1"/>
  <c r="AL15" i="16"/>
  <c r="AL16" i="16" s="1"/>
  <c r="AJ13" i="16"/>
  <c r="F13" i="16"/>
  <c r="F11" i="16"/>
  <c r="G11" i="16" s="1"/>
  <c r="AI10" i="16"/>
  <c r="I8" i="16"/>
  <c r="AJ7" i="16"/>
  <c r="N7" i="16"/>
  <c r="AJ6" i="16"/>
  <c r="N6" i="16"/>
  <c r="AJ19" i="16" l="1"/>
  <c r="AK19" i="16"/>
  <c r="AK13" i="16"/>
  <c r="AJ15" i="16" s="1"/>
  <c r="P381" i="16"/>
  <c r="O381" i="16"/>
  <c r="N381" i="16"/>
  <c r="H381" i="16"/>
  <c r="G381" i="16"/>
  <c r="E381" i="16"/>
  <c r="F381" i="16"/>
  <c r="P380" i="16"/>
  <c r="O380" i="16"/>
  <c r="N380" i="16"/>
  <c r="H380" i="16"/>
  <c r="G380" i="16"/>
  <c r="F380" i="16"/>
  <c r="E380" i="16"/>
  <c r="F379" i="16"/>
  <c r="H379" i="16"/>
  <c r="E379" i="16"/>
  <c r="P379" i="16"/>
  <c r="O379" i="16"/>
  <c r="G379" i="16"/>
  <c r="N379" i="16"/>
  <c r="P378" i="16"/>
  <c r="O378" i="16"/>
  <c r="N378" i="16"/>
  <c r="G378" i="16"/>
  <c r="F378" i="16"/>
  <c r="E378" i="16"/>
  <c r="H378" i="16"/>
  <c r="H377" i="16"/>
  <c r="P377" i="16"/>
  <c r="G377" i="16"/>
  <c r="F377" i="16"/>
  <c r="E377" i="16"/>
  <c r="N377" i="16"/>
  <c r="O377" i="16"/>
  <c r="P376" i="16"/>
  <c r="N376" i="16"/>
  <c r="G376" i="16"/>
  <c r="F376" i="16"/>
  <c r="H376" i="16"/>
  <c r="E376" i="16"/>
  <c r="O376" i="16"/>
  <c r="E375" i="16"/>
  <c r="P375" i="16"/>
  <c r="O375" i="16"/>
  <c r="H375" i="16"/>
  <c r="G375" i="16"/>
  <c r="N375" i="16"/>
  <c r="F375" i="16"/>
  <c r="G374" i="16"/>
  <c r="H374" i="16"/>
  <c r="N374" i="16"/>
  <c r="F374" i="16"/>
  <c r="P374" i="16"/>
  <c r="E374" i="16"/>
  <c r="O374" i="16"/>
  <c r="O373" i="16"/>
  <c r="N373" i="16"/>
  <c r="H373" i="16"/>
  <c r="G373" i="16"/>
  <c r="F373" i="16"/>
  <c r="E373" i="16"/>
  <c r="P373" i="16"/>
  <c r="H372" i="16"/>
  <c r="G372" i="16"/>
  <c r="F372" i="16"/>
  <c r="P372" i="16"/>
  <c r="E372" i="16"/>
  <c r="O372" i="16"/>
  <c r="N372" i="16"/>
  <c r="P371" i="16"/>
  <c r="O371" i="16"/>
  <c r="F371" i="16"/>
  <c r="G371" i="16"/>
  <c r="E371" i="16"/>
  <c r="N371" i="16"/>
  <c r="H371" i="16"/>
  <c r="E370" i="16"/>
  <c r="P370" i="16"/>
  <c r="O370" i="16"/>
  <c r="H370" i="16"/>
  <c r="F370" i="16"/>
  <c r="N370" i="16"/>
  <c r="G370" i="16"/>
  <c r="O369" i="16"/>
  <c r="N369" i="16"/>
  <c r="H369" i="16"/>
  <c r="F369" i="16"/>
  <c r="E369" i="16"/>
  <c r="P369" i="16"/>
  <c r="G369" i="16"/>
  <c r="H368" i="16"/>
  <c r="O368" i="16"/>
  <c r="N368" i="16"/>
  <c r="F368" i="16"/>
  <c r="P368" i="16"/>
  <c r="G368" i="16"/>
  <c r="E368" i="16"/>
  <c r="N367" i="16"/>
  <c r="E367" i="16"/>
  <c r="H367" i="16"/>
  <c r="G367" i="16"/>
  <c r="F367" i="16"/>
  <c r="P367" i="16"/>
  <c r="O367" i="16"/>
  <c r="G366" i="16"/>
  <c r="E366" i="16"/>
  <c r="F366" i="16"/>
  <c r="P366" i="16"/>
  <c r="O366" i="16"/>
  <c r="N366" i="16"/>
  <c r="H366" i="16"/>
  <c r="F365" i="16"/>
  <c r="P365" i="16"/>
  <c r="H365" i="16"/>
  <c r="G365" i="16"/>
  <c r="E365" i="16"/>
  <c r="O365" i="16"/>
  <c r="N365" i="16"/>
  <c r="P364" i="16"/>
  <c r="N364" i="16"/>
  <c r="H364" i="16"/>
  <c r="E364" i="16"/>
  <c r="O364" i="16"/>
  <c r="F364" i="16"/>
  <c r="G364" i="16"/>
  <c r="N363" i="16"/>
  <c r="H363" i="16"/>
  <c r="E363" i="16"/>
  <c r="O363" i="16"/>
  <c r="G363" i="16"/>
  <c r="F363" i="16"/>
  <c r="P363" i="16"/>
  <c r="P362" i="16"/>
  <c r="N362" i="16"/>
  <c r="H362" i="16"/>
  <c r="G362" i="16"/>
  <c r="O362" i="16"/>
  <c r="E362" i="16"/>
  <c r="F362" i="16"/>
  <c r="F361" i="16"/>
  <c r="E361" i="16"/>
  <c r="O361" i="16"/>
  <c r="P361" i="16"/>
  <c r="N361" i="16"/>
  <c r="H361" i="16"/>
  <c r="G361" i="16"/>
  <c r="O360" i="16"/>
  <c r="N360" i="16"/>
  <c r="G360" i="16"/>
  <c r="E360" i="16"/>
  <c r="P360" i="16"/>
  <c r="F360" i="16"/>
  <c r="H360" i="16"/>
  <c r="E359" i="16"/>
  <c r="P359" i="16"/>
  <c r="H359" i="16"/>
  <c r="O359" i="16"/>
  <c r="G359" i="16"/>
  <c r="F359" i="16"/>
  <c r="N359" i="16"/>
  <c r="N358" i="16"/>
  <c r="H358" i="16"/>
  <c r="G358" i="16"/>
  <c r="F358" i="16"/>
  <c r="E358" i="16"/>
  <c r="O358" i="16"/>
  <c r="P358" i="16"/>
  <c r="G357" i="16"/>
  <c r="F357" i="16"/>
  <c r="E357" i="16"/>
  <c r="P357" i="16"/>
  <c r="N357" i="16"/>
  <c r="O357" i="16"/>
  <c r="H357" i="16"/>
  <c r="G356" i="16"/>
  <c r="F356" i="16"/>
  <c r="E356" i="16"/>
  <c r="H356" i="16"/>
  <c r="O356" i="16"/>
  <c r="P356" i="16"/>
  <c r="N356" i="16"/>
  <c r="H355" i="16"/>
  <c r="G355" i="16"/>
  <c r="F355" i="16"/>
  <c r="E355" i="16"/>
  <c r="O355" i="16"/>
  <c r="N355" i="16"/>
  <c r="P355" i="16"/>
  <c r="N354" i="16"/>
  <c r="H354" i="16"/>
  <c r="G354" i="16"/>
  <c r="F354" i="16"/>
  <c r="E354" i="16"/>
  <c r="P354" i="16"/>
  <c r="O354" i="16"/>
  <c r="E353" i="16"/>
  <c r="O353" i="16"/>
  <c r="N353" i="16"/>
  <c r="H353" i="16"/>
  <c r="G353" i="16"/>
  <c r="F353" i="16"/>
  <c r="P353" i="16"/>
  <c r="F352" i="16"/>
  <c r="E352" i="16"/>
  <c r="P352" i="16"/>
  <c r="H352" i="16"/>
  <c r="G352" i="16"/>
  <c r="O352" i="16"/>
  <c r="N352" i="16"/>
  <c r="N351" i="16"/>
  <c r="E351" i="16"/>
  <c r="P351" i="16"/>
  <c r="G351" i="16"/>
  <c r="H351" i="16"/>
  <c r="O351" i="16"/>
  <c r="F351" i="16"/>
  <c r="G350" i="16"/>
  <c r="E350" i="16"/>
  <c r="N350" i="16"/>
  <c r="O350" i="16"/>
  <c r="H350" i="16"/>
  <c r="F350" i="16"/>
  <c r="P350" i="16"/>
  <c r="H349" i="16"/>
  <c r="G349" i="16"/>
  <c r="F349" i="16"/>
  <c r="O349" i="16"/>
  <c r="N349" i="16"/>
  <c r="E349" i="16"/>
  <c r="P349" i="16"/>
  <c r="E348" i="16"/>
  <c r="P348" i="16"/>
  <c r="F348" i="16"/>
  <c r="O348" i="16"/>
  <c r="H348" i="16"/>
  <c r="G348" i="16"/>
  <c r="N348" i="16"/>
  <c r="N347" i="16"/>
  <c r="F347" i="16"/>
  <c r="G347" i="16"/>
  <c r="P347" i="16"/>
  <c r="H347" i="16"/>
  <c r="E347" i="16"/>
  <c r="O347" i="16"/>
  <c r="O346" i="16"/>
  <c r="N346" i="16"/>
  <c r="G346" i="16"/>
  <c r="H346" i="16"/>
  <c r="E346" i="16"/>
  <c r="P346" i="16"/>
  <c r="F346" i="16"/>
  <c r="P345" i="16"/>
  <c r="O345" i="16"/>
  <c r="N345" i="16"/>
  <c r="F345" i="16"/>
  <c r="H345" i="16"/>
  <c r="G345" i="16"/>
  <c r="E345" i="16"/>
  <c r="P344" i="16"/>
  <c r="H344" i="16"/>
  <c r="F344" i="16"/>
  <c r="E344" i="16"/>
  <c r="G344" i="16"/>
  <c r="O344" i="16"/>
  <c r="N344" i="16"/>
  <c r="G343" i="16"/>
  <c r="O343" i="16"/>
  <c r="H343" i="16"/>
  <c r="P343" i="16"/>
  <c r="F343" i="16"/>
  <c r="N343" i="16"/>
  <c r="E343" i="16"/>
  <c r="G342" i="16"/>
  <c r="O342" i="16"/>
  <c r="F342" i="16"/>
  <c r="H342" i="16"/>
  <c r="E342" i="16"/>
  <c r="P342" i="16"/>
  <c r="N342" i="16"/>
  <c r="F341" i="16"/>
  <c r="E341" i="16"/>
  <c r="G341" i="16"/>
  <c r="O341" i="16"/>
  <c r="H341" i="16"/>
  <c r="P341" i="16"/>
  <c r="N341" i="16"/>
  <c r="G340" i="16"/>
  <c r="F340" i="16"/>
  <c r="H340" i="16"/>
  <c r="E340" i="16"/>
  <c r="O340" i="16"/>
  <c r="N340" i="16"/>
  <c r="P340" i="16"/>
  <c r="G339" i="16"/>
  <c r="E339" i="16"/>
  <c r="H339" i="16"/>
  <c r="P339" i="16"/>
  <c r="O339" i="16"/>
  <c r="F339" i="16"/>
  <c r="N339" i="16"/>
  <c r="G338" i="16"/>
  <c r="E338" i="16"/>
  <c r="N338" i="16"/>
  <c r="F338" i="16"/>
  <c r="O338" i="16"/>
  <c r="H338" i="16"/>
  <c r="P338" i="16"/>
  <c r="G337" i="16"/>
  <c r="P337" i="16"/>
  <c r="H337" i="16"/>
  <c r="F337" i="16"/>
  <c r="N337" i="16"/>
  <c r="E337" i="16"/>
  <c r="O337" i="16"/>
  <c r="F336" i="16"/>
  <c r="E336" i="16"/>
  <c r="H336" i="16"/>
  <c r="G336" i="16"/>
  <c r="P336" i="16"/>
  <c r="O336" i="16"/>
  <c r="N336" i="16"/>
  <c r="O335" i="16"/>
  <c r="F335" i="16"/>
  <c r="P335" i="16"/>
  <c r="H335" i="16"/>
  <c r="E335" i="16"/>
  <c r="N335" i="16"/>
  <c r="G335" i="16"/>
  <c r="H334" i="16"/>
  <c r="G334" i="16"/>
  <c r="F334" i="16"/>
  <c r="E334" i="16"/>
  <c r="P334" i="16"/>
  <c r="O334" i="16"/>
  <c r="N334" i="16"/>
  <c r="N333" i="16"/>
  <c r="G333" i="16"/>
  <c r="E333" i="16"/>
  <c r="H333" i="16"/>
  <c r="P333" i="16"/>
  <c r="F333" i="16"/>
  <c r="O333" i="16"/>
  <c r="N332" i="16"/>
  <c r="H332" i="16"/>
  <c r="G332" i="16"/>
  <c r="F332" i="16"/>
  <c r="E332" i="16"/>
  <c r="O332" i="16"/>
  <c r="P332" i="16"/>
  <c r="O331" i="16"/>
  <c r="N331" i="16"/>
  <c r="P331" i="16"/>
  <c r="G331" i="16"/>
  <c r="H331" i="16"/>
  <c r="E331" i="16"/>
  <c r="F331" i="16"/>
  <c r="G330" i="16"/>
  <c r="F330" i="16"/>
  <c r="E330" i="16"/>
  <c r="P330" i="16"/>
  <c r="O330" i="16"/>
  <c r="N330" i="16"/>
  <c r="H330" i="16"/>
  <c r="H329" i="16"/>
  <c r="E329" i="16"/>
  <c r="N329" i="16"/>
  <c r="F329" i="16"/>
  <c r="P329" i="16"/>
  <c r="G329" i="16"/>
  <c r="O329" i="16"/>
  <c r="H328" i="16"/>
  <c r="G328" i="16"/>
  <c r="F328" i="16"/>
  <c r="E328" i="16"/>
  <c r="P328" i="16"/>
  <c r="N328" i="16"/>
  <c r="O328" i="16"/>
  <c r="G327" i="16"/>
  <c r="F327" i="16"/>
  <c r="E327" i="16"/>
  <c r="O327" i="16"/>
  <c r="P327" i="16"/>
  <c r="N327" i="16"/>
  <c r="H327" i="16"/>
  <c r="H326" i="16"/>
  <c r="F326" i="16"/>
  <c r="E326" i="16"/>
  <c r="P326" i="16"/>
  <c r="G326" i="16"/>
  <c r="O326" i="16"/>
  <c r="N326" i="16"/>
  <c r="N325" i="16"/>
  <c r="H325" i="16"/>
  <c r="F325" i="16"/>
  <c r="E325" i="16"/>
  <c r="G325" i="16"/>
  <c r="P325" i="16"/>
  <c r="O325" i="16"/>
  <c r="P324" i="16"/>
  <c r="O324" i="16"/>
  <c r="N324" i="16"/>
  <c r="H324" i="16"/>
  <c r="G324" i="16"/>
  <c r="F324" i="16"/>
  <c r="E324" i="16"/>
  <c r="N323" i="16"/>
  <c r="F323" i="16"/>
  <c r="P323" i="16"/>
  <c r="H323" i="16"/>
  <c r="G323" i="16"/>
  <c r="E323" i="16"/>
  <c r="O323" i="16"/>
  <c r="G322" i="16"/>
  <c r="F322" i="16"/>
  <c r="E322" i="16"/>
  <c r="O322" i="16"/>
  <c r="P322" i="16"/>
  <c r="H322" i="16"/>
  <c r="N322" i="16"/>
  <c r="F321" i="16"/>
  <c r="P321" i="16"/>
  <c r="O321" i="16"/>
  <c r="H321" i="16"/>
  <c r="G321" i="16"/>
  <c r="E321" i="16"/>
  <c r="N321" i="16"/>
  <c r="P320" i="16"/>
  <c r="O320" i="16"/>
  <c r="H320" i="16"/>
  <c r="G320" i="16"/>
  <c r="F320" i="16"/>
  <c r="N320" i="16"/>
  <c r="E320" i="16"/>
  <c r="H319" i="16"/>
  <c r="G319" i="16"/>
  <c r="E319" i="16"/>
  <c r="P319" i="16"/>
  <c r="O319" i="16"/>
  <c r="F319" i="16"/>
  <c r="N319" i="16"/>
  <c r="F318" i="16"/>
  <c r="E318" i="16"/>
  <c r="P318" i="16"/>
  <c r="O318" i="16"/>
  <c r="N318" i="16"/>
  <c r="H318" i="16"/>
  <c r="G318" i="16"/>
  <c r="N317" i="16"/>
  <c r="H317" i="16"/>
  <c r="F317" i="16"/>
  <c r="O317" i="16"/>
  <c r="G317" i="16"/>
  <c r="E317" i="16"/>
  <c r="P317" i="16"/>
  <c r="G316" i="16"/>
  <c r="E316" i="16"/>
  <c r="P316" i="16"/>
  <c r="O316" i="16"/>
  <c r="N316" i="16"/>
  <c r="H316" i="16"/>
  <c r="F316" i="16"/>
  <c r="H315" i="16"/>
  <c r="G315" i="16"/>
  <c r="F315" i="16"/>
  <c r="O315" i="16"/>
  <c r="N315" i="16"/>
  <c r="E315" i="16"/>
  <c r="P315" i="16"/>
  <c r="N314" i="16"/>
  <c r="H314" i="16"/>
  <c r="G314" i="16"/>
  <c r="F314" i="16"/>
  <c r="E314" i="16"/>
  <c r="P314" i="16"/>
  <c r="O314" i="16"/>
  <c r="H313" i="16"/>
  <c r="G313" i="16"/>
  <c r="F313" i="16"/>
  <c r="E313" i="16"/>
  <c r="N313" i="16"/>
  <c r="P313" i="16"/>
  <c r="O313" i="16"/>
  <c r="H312" i="16"/>
  <c r="E312" i="16"/>
  <c r="G312" i="16"/>
  <c r="F312" i="16"/>
  <c r="O312" i="16"/>
  <c r="N312" i="16"/>
  <c r="P312" i="16"/>
  <c r="O311" i="16"/>
  <c r="N311" i="16"/>
  <c r="H311" i="16"/>
  <c r="G311" i="16"/>
  <c r="F311" i="16"/>
  <c r="E311" i="16"/>
  <c r="P311" i="16"/>
  <c r="N310" i="16"/>
  <c r="G310" i="16"/>
  <c r="F310" i="16"/>
  <c r="E310" i="16"/>
  <c r="O310" i="16"/>
  <c r="P310" i="16"/>
  <c r="H310" i="16"/>
  <c r="G309" i="16"/>
  <c r="E309" i="16"/>
  <c r="P309" i="16"/>
  <c r="F309" i="16"/>
  <c r="N309" i="16"/>
  <c r="H309" i="16"/>
  <c r="O309" i="16"/>
  <c r="N308" i="16"/>
  <c r="H308" i="16"/>
  <c r="G308" i="16"/>
  <c r="E308" i="16"/>
  <c r="P308" i="16"/>
  <c r="O308" i="16"/>
  <c r="F308" i="16"/>
  <c r="E307" i="16"/>
  <c r="N307" i="16"/>
  <c r="H307" i="16"/>
  <c r="F307" i="16"/>
  <c r="G307" i="16"/>
  <c r="P307" i="16"/>
  <c r="O307" i="16"/>
  <c r="O306" i="16"/>
  <c r="N306" i="16"/>
  <c r="H306" i="16"/>
  <c r="G306" i="16"/>
  <c r="F306" i="16"/>
  <c r="E306" i="16"/>
  <c r="P306" i="16"/>
  <c r="H305" i="16"/>
  <c r="G305" i="16"/>
  <c r="F305" i="16"/>
  <c r="E305" i="16"/>
  <c r="P305" i="16"/>
  <c r="O305" i="16"/>
  <c r="N305" i="16"/>
  <c r="H304" i="16"/>
  <c r="G304" i="16"/>
  <c r="F304" i="16"/>
  <c r="E304" i="16"/>
  <c r="O304" i="16"/>
  <c r="P304" i="16"/>
  <c r="N304" i="16"/>
  <c r="H303" i="16"/>
  <c r="G303" i="16"/>
  <c r="F303" i="16"/>
  <c r="E303" i="16"/>
  <c r="O303" i="16"/>
  <c r="N303" i="16"/>
  <c r="P303" i="16"/>
  <c r="F302" i="16"/>
  <c r="E302" i="16"/>
  <c r="P302" i="16"/>
  <c r="H302" i="16"/>
  <c r="O302" i="16"/>
  <c r="N302" i="16"/>
  <c r="G302" i="16"/>
  <c r="H301" i="16"/>
  <c r="G301" i="16"/>
  <c r="F301" i="16"/>
  <c r="E301" i="16"/>
  <c r="O301" i="16"/>
  <c r="N301" i="16"/>
  <c r="P301" i="16"/>
  <c r="H300" i="16"/>
  <c r="F300" i="16"/>
  <c r="E300" i="16"/>
  <c r="O300" i="16"/>
  <c r="G300" i="16"/>
  <c r="P300" i="16"/>
  <c r="N300" i="16"/>
  <c r="H299" i="16"/>
  <c r="G299" i="16"/>
  <c r="F299" i="16"/>
  <c r="E299" i="16"/>
  <c r="O299" i="16"/>
  <c r="N299" i="16"/>
  <c r="P299" i="16"/>
  <c r="P298" i="16"/>
  <c r="H298" i="16"/>
  <c r="N298" i="16"/>
  <c r="G298" i="16"/>
  <c r="F298" i="16"/>
  <c r="O298" i="16"/>
  <c r="E298" i="16"/>
  <c r="H297" i="16"/>
  <c r="G297" i="16"/>
  <c r="E297" i="16"/>
  <c r="P297" i="16"/>
  <c r="O297" i="16"/>
  <c r="N297" i="16"/>
  <c r="F297" i="16"/>
  <c r="G296" i="16"/>
  <c r="F296" i="16"/>
  <c r="H296" i="16"/>
  <c r="E296" i="16"/>
  <c r="O296" i="16"/>
  <c r="P296" i="16"/>
  <c r="N296" i="16"/>
  <c r="F295" i="16"/>
  <c r="E295" i="16"/>
  <c r="O295" i="16"/>
  <c r="P295" i="16"/>
  <c r="N295" i="16"/>
  <c r="H295" i="16"/>
  <c r="G295" i="16"/>
  <c r="H294" i="16"/>
  <c r="E294" i="16"/>
  <c r="G294" i="16"/>
  <c r="F294" i="16"/>
  <c r="P294" i="16"/>
  <c r="O294" i="16"/>
  <c r="N294" i="16"/>
  <c r="G293" i="16"/>
  <c r="E293" i="16"/>
  <c r="F293" i="16"/>
  <c r="P293" i="16"/>
  <c r="N293" i="16"/>
  <c r="O293" i="16"/>
  <c r="H293" i="16"/>
  <c r="H292" i="16"/>
  <c r="G292" i="16"/>
  <c r="F292" i="16"/>
  <c r="E292" i="16"/>
  <c r="P292" i="16"/>
  <c r="O292" i="16"/>
  <c r="N292" i="16"/>
  <c r="H291" i="16"/>
  <c r="O291" i="16"/>
  <c r="G291" i="16"/>
  <c r="F291" i="16"/>
  <c r="E291" i="16"/>
  <c r="P291" i="16"/>
  <c r="N291" i="16"/>
  <c r="H290" i="16"/>
  <c r="G290" i="16"/>
  <c r="O290" i="16"/>
  <c r="N290" i="16"/>
  <c r="F290" i="16"/>
  <c r="E290" i="16"/>
  <c r="P290" i="16"/>
  <c r="F289" i="16"/>
  <c r="N289" i="16"/>
  <c r="H289" i="16"/>
  <c r="G289" i="16"/>
  <c r="E289" i="16"/>
  <c r="P289" i="16"/>
  <c r="O289" i="16"/>
  <c r="H288" i="16"/>
  <c r="P288" i="16"/>
  <c r="O288" i="16"/>
  <c r="N288" i="16"/>
  <c r="G288" i="16"/>
  <c r="F288" i="16"/>
  <c r="E288" i="16"/>
  <c r="H287" i="16"/>
  <c r="G287" i="16"/>
  <c r="P287" i="16"/>
  <c r="F287" i="16"/>
  <c r="E287" i="16"/>
  <c r="O287" i="16"/>
  <c r="N287" i="16"/>
  <c r="P286" i="16"/>
  <c r="O286" i="16"/>
  <c r="N286" i="16"/>
  <c r="F286" i="16"/>
  <c r="H286" i="16"/>
  <c r="G286" i="16"/>
  <c r="E286" i="16"/>
  <c r="H285" i="16"/>
  <c r="G285" i="16"/>
  <c r="F285" i="16"/>
  <c r="O285" i="16"/>
  <c r="E285" i="16"/>
  <c r="P285" i="16"/>
  <c r="N285" i="16"/>
  <c r="H284" i="16"/>
  <c r="F284" i="16"/>
  <c r="E284" i="16"/>
  <c r="N284" i="16"/>
  <c r="P284" i="16"/>
  <c r="O284" i="16"/>
  <c r="G284" i="16"/>
  <c r="H283" i="16"/>
  <c r="F283" i="16"/>
  <c r="P283" i="16"/>
  <c r="O283" i="16"/>
  <c r="N283" i="16"/>
  <c r="E283" i="16"/>
  <c r="G283" i="16"/>
  <c r="H282" i="16"/>
  <c r="G282" i="16"/>
  <c r="E282" i="16"/>
  <c r="P282" i="16"/>
  <c r="O282" i="16"/>
  <c r="N282" i="16"/>
  <c r="F282" i="16"/>
  <c r="H281" i="16"/>
  <c r="E281" i="16"/>
  <c r="P281" i="16"/>
  <c r="O281" i="16"/>
  <c r="G281" i="16"/>
  <c r="F281" i="16"/>
  <c r="N281" i="16"/>
  <c r="F280" i="16"/>
  <c r="E280" i="16"/>
  <c r="P280" i="16"/>
  <c r="O280" i="16"/>
  <c r="N280" i="16"/>
  <c r="H280" i="16"/>
  <c r="G280" i="16"/>
  <c r="H279" i="16"/>
  <c r="G279" i="16"/>
  <c r="F279" i="16"/>
  <c r="P279" i="16"/>
  <c r="O279" i="16"/>
  <c r="E279" i="16"/>
  <c r="N279" i="16"/>
  <c r="G278" i="16"/>
  <c r="F278" i="16"/>
  <c r="H278" i="16"/>
  <c r="E278" i="16"/>
  <c r="P278" i="16"/>
  <c r="O278" i="16"/>
  <c r="N278" i="16"/>
  <c r="H277" i="16"/>
  <c r="G277" i="16"/>
  <c r="P277" i="16"/>
  <c r="F277" i="16"/>
  <c r="E277" i="16"/>
  <c r="N277" i="16"/>
  <c r="O277" i="16"/>
  <c r="G276" i="16"/>
  <c r="O276" i="16"/>
  <c r="N276" i="16"/>
  <c r="H276" i="16"/>
  <c r="F276" i="16"/>
  <c r="E276" i="16"/>
  <c r="P276" i="16"/>
  <c r="H275" i="16"/>
  <c r="G275" i="16"/>
  <c r="F275" i="16"/>
  <c r="E275" i="16"/>
  <c r="P275" i="16"/>
  <c r="O275" i="16"/>
  <c r="N275" i="16"/>
  <c r="H274" i="16"/>
  <c r="F274" i="16"/>
  <c r="E274" i="16"/>
  <c r="P274" i="16"/>
  <c r="O274" i="16"/>
  <c r="G274" i="16"/>
  <c r="N274" i="16"/>
  <c r="G273" i="16"/>
  <c r="E273" i="16"/>
  <c r="H273" i="16"/>
  <c r="F273" i="16"/>
  <c r="O273" i="16"/>
  <c r="N273" i="16"/>
  <c r="P273" i="16"/>
  <c r="H272" i="16"/>
  <c r="G272" i="16"/>
  <c r="P272" i="16"/>
  <c r="N272" i="16"/>
  <c r="F272" i="16"/>
  <c r="E272" i="16"/>
  <c r="O272" i="16"/>
  <c r="P271" i="16"/>
  <c r="O271" i="16"/>
  <c r="H271" i="16"/>
  <c r="F271" i="16"/>
  <c r="E271" i="16"/>
  <c r="N271" i="16"/>
  <c r="G271" i="16"/>
  <c r="O270" i="16"/>
  <c r="N270" i="16"/>
  <c r="H270" i="16"/>
  <c r="F270" i="16"/>
  <c r="P270" i="16"/>
  <c r="G270" i="16"/>
  <c r="E270" i="16"/>
  <c r="H269" i="16"/>
  <c r="G269" i="16"/>
  <c r="E269" i="16"/>
  <c r="P269" i="16"/>
  <c r="O269" i="16"/>
  <c r="N269" i="16"/>
  <c r="F269" i="16"/>
  <c r="H268" i="16"/>
  <c r="G268" i="16"/>
  <c r="F268" i="16"/>
  <c r="E268" i="16"/>
  <c r="P268" i="16"/>
  <c r="O268" i="16"/>
  <c r="N268" i="16"/>
  <c r="H267" i="16"/>
  <c r="G267" i="16"/>
  <c r="F267" i="16"/>
  <c r="E267" i="16"/>
  <c r="O267" i="16"/>
  <c r="N267" i="16"/>
  <c r="P267" i="16"/>
  <c r="H266" i="16"/>
  <c r="G266" i="16"/>
  <c r="E266" i="16"/>
  <c r="F266" i="16"/>
  <c r="P266" i="16"/>
  <c r="O266" i="16"/>
  <c r="N266" i="16"/>
  <c r="P265" i="16"/>
  <c r="O265" i="16"/>
  <c r="H265" i="16"/>
  <c r="G265" i="16"/>
  <c r="F265" i="16"/>
  <c r="E265" i="16"/>
  <c r="N265" i="16"/>
  <c r="F264" i="16"/>
  <c r="E264" i="16"/>
  <c r="P264" i="16"/>
  <c r="O264" i="16"/>
  <c r="H264" i="16"/>
  <c r="N264" i="16"/>
  <c r="G264" i="16"/>
  <c r="G263" i="16"/>
  <c r="F263" i="16"/>
  <c r="E263" i="16"/>
  <c r="O263" i="16"/>
  <c r="N263" i="16"/>
  <c r="H263" i="16"/>
  <c r="P263" i="16"/>
  <c r="H262" i="16"/>
  <c r="G262" i="16"/>
  <c r="E262" i="16"/>
  <c r="F262" i="16"/>
  <c r="O262" i="16"/>
  <c r="P262" i="16"/>
  <c r="N262" i="16"/>
  <c r="E261" i="16"/>
  <c r="P261" i="16"/>
  <c r="O261" i="16"/>
  <c r="N261" i="16"/>
  <c r="F261" i="16"/>
  <c r="H261" i="16"/>
  <c r="G261" i="16"/>
  <c r="G260" i="16"/>
  <c r="F260" i="16"/>
  <c r="E260" i="16"/>
  <c r="P260" i="16"/>
  <c r="O260" i="16"/>
  <c r="N260" i="16"/>
  <c r="H260" i="16"/>
  <c r="G259" i="16"/>
  <c r="F259" i="16"/>
  <c r="E259" i="16"/>
  <c r="P259" i="16"/>
  <c r="O259" i="16"/>
  <c r="N259" i="16"/>
  <c r="H259" i="16"/>
  <c r="G258" i="16"/>
  <c r="F258" i="16"/>
  <c r="E258" i="16"/>
  <c r="P258" i="16"/>
  <c r="O258" i="16"/>
  <c r="N258" i="16"/>
  <c r="H258" i="16"/>
  <c r="G257" i="16"/>
  <c r="E257" i="16"/>
  <c r="P257" i="16"/>
  <c r="O257" i="16"/>
  <c r="N257" i="16"/>
  <c r="H257" i="16"/>
  <c r="F257" i="16"/>
  <c r="G256" i="16"/>
  <c r="F256" i="16"/>
  <c r="E256" i="16"/>
  <c r="P256" i="16"/>
  <c r="O256" i="16"/>
  <c r="H256" i="16"/>
  <c r="N256" i="16"/>
  <c r="G255" i="16"/>
  <c r="F255" i="16"/>
  <c r="E255" i="16"/>
  <c r="P255" i="16"/>
  <c r="O255" i="16"/>
  <c r="N255" i="16"/>
  <c r="H255" i="16"/>
  <c r="G254" i="16"/>
  <c r="F254" i="16"/>
  <c r="E254" i="16"/>
  <c r="P254" i="16"/>
  <c r="O254" i="16"/>
  <c r="N254" i="16"/>
  <c r="H254" i="16"/>
  <c r="E253" i="16"/>
  <c r="P253" i="16"/>
  <c r="O253" i="16"/>
  <c r="N253" i="16"/>
  <c r="H253" i="16"/>
  <c r="G253" i="16"/>
  <c r="F253" i="16"/>
  <c r="G252" i="16"/>
  <c r="F252" i="16"/>
  <c r="P252" i="16"/>
  <c r="O252" i="16"/>
  <c r="N252" i="16"/>
  <c r="H252" i="16"/>
  <c r="E252" i="16"/>
  <c r="G251" i="16"/>
  <c r="P251" i="16"/>
  <c r="N251" i="16"/>
  <c r="F251" i="16"/>
  <c r="E251" i="16"/>
  <c r="O251" i="16"/>
  <c r="H251" i="16"/>
  <c r="G250" i="16"/>
  <c r="E250" i="16"/>
  <c r="P250" i="16"/>
  <c r="O250" i="16"/>
  <c r="N250" i="16"/>
  <c r="H250" i="16"/>
  <c r="F250" i="16"/>
  <c r="E249" i="16"/>
  <c r="P249" i="16"/>
  <c r="O249" i="16"/>
  <c r="F249" i="16"/>
  <c r="N249" i="16"/>
  <c r="H249" i="16"/>
  <c r="G249" i="16"/>
  <c r="F248" i="16"/>
  <c r="E248" i="16"/>
  <c r="P248" i="16"/>
  <c r="O248" i="16"/>
  <c r="N248" i="16"/>
  <c r="H248" i="16"/>
  <c r="G248" i="16"/>
  <c r="G247" i="16"/>
  <c r="F247" i="16"/>
  <c r="E247" i="16"/>
  <c r="P247" i="16"/>
  <c r="O247" i="16"/>
  <c r="N247" i="16"/>
  <c r="H247" i="16"/>
  <c r="G246" i="16"/>
  <c r="P246" i="16"/>
  <c r="F246" i="16"/>
  <c r="E246" i="16"/>
  <c r="N246" i="16"/>
  <c r="O246" i="16"/>
  <c r="H246" i="16"/>
  <c r="F245" i="16"/>
  <c r="E245" i="16"/>
  <c r="O245" i="16"/>
  <c r="H245" i="16"/>
  <c r="P245" i="16"/>
  <c r="N245" i="16"/>
  <c r="G245" i="16"/>
  <c r="E244" i="16"/>
  <c r="P244" i="16"/>
  <c r="O244" i="16"/>
  <c r="N244" i="16"/>
  <c r="G244" i="16"/>
  <c r="F244" i="16"/>
  <c r="H244" i="16"/>
  <c r="F243" i="16"/>
  <c r="E243" i="16"/>
  <c r="P243" i="16"/>
  <c r="O243" i="16"/>
  <c r="N243" i="16"/>
  <c r="G243" i="16"/>
  <c r="H243" i="16"/>
  <c r="E242" i="16"/>
  <c r="P242" i="16"/>
  <c r="O242" i="16"/>
  <c r="N242" i="16"/>
  <c r="F242" i="16"/>
  <c r="H242" i="16"/>
  <c r="G242" i="16"/>
  <c r="G241" i="16"/>
  <c r="F241" i="16"/>
  <c r="E241" i="16"/>
  <c r="P241" i="16"/>
  <c r="N241" i="16"/>
  <c r="H241" i="16"/>
  <c r="O241" i="16"/>
  <c r="G240" i="16"/>
  <c r="F240" i="16"/>
  <c r="E240" i="16"/>
  <c r="O240" i="16"/>
  <c r="P240" i="16"/>
  <c r="N240" i="16"/>
  <c r="H240" i="16"/>
  <c r="G239" i="16"/>
  <c r="O239" i="16"/>
  <c r="F239" i="16"/>
  <c r="E239" i="16"/>
  <c r="P239" i="16"/>
  <c r="N239" i="16"/>
  <c r="H239" i="16"/>
  <c r="G238" i="16"/>
  <c r="E238" i="16"/>
  <c r="N238" i="16"/>
  <c r="F238" i="16"/>
  <c r="P238" i="16"/>
  <c r="O238" i="16"/>
  <c r="H238" i="16"/>
  <c r="E237" i="16"/>
  <c r="P237" i="16"/>
  <c r="O237" i="16"/>
  <c r="H237" i="16"/>
  <c r="G237" i="16"/>
  <c r="F237" i="16"/>
  <c r="N237" i="16"/>
  <c r="G236" i="16"/>
  <c r="F236" i="16"/>
  <c r="E236" i="16"/>
  <c r="P236" i="16"/>
  <c r="O236" i="16"/>
  <c r="N236" i="16"/>
  <c r="H236" i="16"/>
  <c r="G235" i="16"/>
  <c r="F235" i="16"/>
  <c r="E235" i="16"/>
  <c r="O235" i="16"/>
  <c r="P235" i="16"/>
  <c r="N235" i="16"/>
  <c r="H235" i="16"/>
  <c r="G234" i="16"/>
  <c r="F234" i="16"/>
  <c r="E234" i="16"/>
  <c r="H234" i="16"/>
  <c r="P234" i="16"/>
  <c r="O234" i="16"/>
  <c r="N234" i="16"/>
  <c r="F233" i="16"/>
  <c r="P233" i="16"/>
  <c r="E233" i="16"/>
  <c r="O233" i="16"/>
  <c r="N233" i="16"/>
  <c r="H233" i="16"/>
  <c r="G233" i="16"/>
  <c r="F232" i="16"/>
  <c r="E232" i="16"/>
  <c r="O232" i="16"/>
  <c r="H232" i="16"/>
  <c r="P232" i="16"/>
  <c r="N232" i="16"/>
  <c r="G232" i="16"/>
  <c r="G231" i="16"/>
  <c r="F231" i="16"/>
  <c r="E231" i="16"/>
  <c r="P231" i="16"/>
  <c r="O231" i="16"/>
  <c r="N231" i="16"/>
  <c r="H231" i="16"/>
  <c r="G230" i="16"/>
  <c r="F230" i="16"/>
  <c r="E230" i="16"/>
  <c r="P230" i="16"/>
  <c r="O230" i="16"/>
  <c r="N230" i="16"/>
  <c r="H230" i="16"/>
  <c r="G229" i="16"/>
  <c r="F229" i="16"/>
  <c r="E229" i="16"/>
  <c r="P229" i="16"/>
  <c r="O229" i="16"/>
  <c r="N229" i="16"/>
  <c r="H229" i="16"/>
  <c r="F228" i="16"/>
  <c r="E228" i="16"/>
  <c r="P228" i="16"/>
  <c r="H228" i="16"/>
  <c r="G228" i="16"/>
  <c r="O228" i="16"/>
  <c r="N228" i="16"/>
  <c r="F227" i="16"/>
  <c r="E227" i="16"/>
  <c r="P227" i="16"/>
  <c r="N227" i="16"/>
  <c r="O227" i="16"/>
  <c r="H227" i="16"/>
  <c r="G227" i="16"/>
  <c r="G226" i="16"/>
  <c r="F226" i="16"/>
  <c r="E226" i="16"/>
  <c r="P226" i="16"/>
  <c r="O226" i="16"/>
  <c r="N226" i="16"/>
  <c r="H226" i="16"/>
  <c r="G225" i="16"/>
  <c r="F225" i="16"/>
  <c r="E225" i="16"/>
  <c r="P225" i="16"/>
  <c r="O225" i="16"/>
  <c r="N225" i="16"/>
  <c r="H225" i="16"/>
  <c r="G224" i="16"/>
  <c r="F224" i="16"/>
  <c r="E224" i="16"/>
  <c r="P224" i="16"/>
  <c r="O224" i="16"/>
  <c r="N224" i="16"/>
  <c r="H224" i="16"/>
  <c r="G223" i="16"/>
  <c r="F223" i="16"/>
  <c r="E223" i="16"/>
  <c r="O223" i="16"/>
  <c r="N223" i="16"/>
  <c r="P223" i="16"/>
  <c r="H223" i="16"/>
  <c r="G222" i="16"/>
  <c r="E222" i="16"/>
  <c r="P222" i="16"/>
  <c r="F222" i="16"/>
  <c r="O222" i="16"/>
  <c r="N222" i="16"/>
  <c r="H222" i="16"/>
  <c r="G221" i="16"/>
  <c r="E221" i="16"/>
  <c r="O221" i="16"/>
  <c r="N221" i="16"/>
  <c r="F221" i="16"/>
  <c r="H221" i="16"/>
  <c r="P221" i="16"/>
  <c r="G220" i="16"/>
  <c r="E220" i="16"/>
  <c r="O220" i="16"/>
  <c r="F220" i="16"/>
  <c r="P220" i="16"/>
  <c r="N220" i="16"/>
  <c r="H220" i="16"/>
  <c r="F219" i="16"/>
  <c r="E219" i="16"/>
  <c r="P219" i="16"/>
  <c r="H219" i="16"/>
  <c r="G219" i="16"/>
  <c r="O219" i="16"/>
  <c r="N219" i="16"/>
  <c r="F218" i="16"/>
  <c r="E218" i="16"/>
  <c r="P218" i="16"/>
  <c r="O218" i="16"/>
  <c r="N218" i="16"/>
  <c r="H218" i="16"/>
  <c r="G218" i="16"/>
  <c r="G217" i="16"/>
  <c r="E217" i="16"/>
  <c r="F217" i="16"/>
  <c r="O217" i="16"/>
  <c r="H217" i="16"/>
  <c r="P217" i="16"/>
  <c r="N217" i="16"/>
  <c r="F216" i="16"/>
  <c r="E216" i="16"/>
  <c r="P216" i="16"/>
  <c r="O216" i="16"/>
  <c r="N216" i="16"/>
  <c r="H216" i="16"/>
  <c r="G216" i="16"/>
  <c r="G215" i="16"/>
  <c r="E215" i="16"/>
  <c r="P215" i="16"/>
  <c r="O215" i="16"/>
  <c r="N215" i="16"/>
  <c r="H215" i="16"/>
  <c r="F215" i="16"/>
  <c r="G214" i="16"/>
  <c r="E214" i="16"/>
  <c r="P214" i="16"/>
  <c r="F214" i="16"/>
  <c r="H214" i="16"/>
  <c r="N214" i="16"/>
  <c r="O214" i="16"/>
  <c r="G213" i="16"/>
  <c r="O213" i="16"/>
  <c r="N213" i="16"/>
  <c r="F213" i="16"/>
  <c r="E213" i="16"/>
  <c r="P213" i="16"/>
  <c r="H213" i="16"/>
  <c r="E212" i="16"/>
  <c r="O212" i="16"/>
  <c r="H212" i="16"/>
  <c r="P212" i="16"/>
  <c r="N212" i="16"/>
  <c r="F212" i="16"/>
  <c r="G212" i="16"/>
  <c r="G211" i="16"/>
  <c r="F211" i="16"/>
  <c r="E211" i="16"/>
  <c r="P211" i="16"/>
  <c r="O211" i="16"/>
  <c r="H211" i="16"/>
  <c r="N211" i="16"/>
  <c r="F210" i="16"/>
  <c r="E210" i="16"/>
  <c r="P210" i="16"/>
  <c r="O210" i="16"/>
  <c r="N210" i="16"/>
  <c r="G210" i="16"/>
  <c r="H210" i="16"/>
  <c r="F209" i="16"/>
  <c r="E209" i="16"/>
  <c r="P209" i="16"/>
  <c r="O209" i="16"/>
  <c r="N209" i="16"/>
  <c r="H209" i="16"/>
  <c r="G209" i="16"/>
  <c r="G208" i="16"/>
  <c r="F208" i="16"/>
  <c r="H208" i="16"/>
  <c r="E208" i="16"/>
  <c r="O208" i="16"/>
  <c r="N208" i="16"/>
  <c r="P208" i="16"/>
  <c r="G207" i="16"/>
  <c r="F207" i="16"/>
  <c r="O207" i="16"/>
  <c r="N207" i="16"/>
  <c r="H207" i="16"/>
  <c r="E207" i="16"/>
  <c r="P207" i="16"/>
  <c r="G206" i="16"/>
  <c r="F206" i="16"/>
  <c r="E206" i="16"/>
  <c r="P206" i="16"/>
  <c r="O206" i="16"/>
  <c r="N206" i="16"/>
  <c r="H206" i="16"/>
  <c r="G205" i="16"/>
  <c r="F205" i="16"/>
  <c r="E205" i="16"/>
  <c r="P205" i="16"/>
  <c r="O205" i="16"/>
  <c r="N205" i="16"/>
  <c r="H205" i="16"/>
  <c r="G204" i="16"/>
  <c r="E204" i="16"/>
  <c r="O204" i="16"/>
  <c r="N204" i="16"/>
  <c r="F204" i="16"/>
  <c r="P204" i="16"/>
  <c r="H204" i="16"/>
  <c r="G203" i="16"/>
  <c r="E203" i="16"/>
  <c r="P203" i="16"/>
  <c r="F203" i="16"/>
  <c r="O203" i="16"/>
  <c r="N203" i="16"/>
  <c r="H203" i="16"/>
  <c r="G202" i="16"/>
  <c r="F202" i="16"/>
  <c r="E202" i="16"/>
  <c r="P202" i="16"/>
  <c r="O202" i="16"/>
  <c r="N202" i="16"/>
  <c r="H202" i="16"/>
  <c r="G201" i="16"/>
  <c r="F201" i="16"/>
  <c r="E201" i="16"/>
  <c r="O201" i="16"/>
  <c r="P201" i="16"/>
  <c r="N201" i="16"/>
  <c r="H201" i="16"/>
  <c r="G200" i="16"/>
  <c r="F200" i="16"/>
  <c r="E200" i="16"/>
  <c r="P200" i="16"/>
  <c r="O200" i="16"/>
  <c r="N200" i="16"/>
  <c r="H200" i="16"/>
  <c r="G199" i="16"/>
  <c r="F199" i="16"/>
  <c r="E199" i="16"/>
  <c r="O199" i="16"/>
  <c r="N199" i="16"/>
  <c r="H199" i="16"/>
  <c r="P199" i="16"/>
  <c r="G198" i="16"/>
  <c r="F198" i="16"/>
  <c r="E198" i="16"/>
  <c r="P198" i="16"/>
  <c r="O198" i="16"/>
  <c r="H198" i="16"/>
  <c r="N198" i="16"/>
  <c r="G197" i="16"/>
  <c r="F197" i="16"/>
  <c r="E197" i="16"/>
  <c r="O197" i="16"/>
  <c r="P197" i="16"/>
  <c r="N197" i="16"/>
  <c r="H197" i="16"/>
  <c r="G196" i="16"/>
  <c r="F196" i="16"/>
  <c r="E196" i="16"/>
  <c r="P196" i="16"/>
  <c r="O196" i="16"/>
  <c r="N196" i="16"/>
  <c r="H196" i="16"/>
  <c r="G195" i="16"/>
  <c r="F195" i="16"/>
  <c r="E195" i="16"/>
  <c r="P195" i="16"/>
  <c r="O195" i="16"/>
  <c r="N195" i="16"/>
  <c r="H195" i="16"/>
  <c r="G194" i="16"/>
  <c r="F194" i="16"/>
  <c r="E194" i="16"/>
  <c r="P194" i="16"/>
  <c r="O194" i="16"/>
  <c r="N194" i="16"/>
  <c r="H194" i="16"/>
  <c r="G193" i="16"/>
  <c r="F193" i="16"/>
  <c r="E193" i="16"/>
  <c r="P193" i="16"/>
  <c r="O193" i="16"/>
  <c r="N193" i="16"/>
  <c r="H193" i="16"/>
  <c r="G192" i="16"/>
  <c r="F192" i="16"/>
  <c r="E192" i="16"/>
  <c r="P192" i="16"/>
  <c r="N192" i="16"/>
  <c r="O192" i="16"/>
  <c r="H192" i="16"/>
  <c r="G191" i="16"/>
  <c r="F191" i="16"/>
  <c r="E191" i="16"/>
  <c r="P191" i="16"/>
  <c r="N191" i="16"/>
  <c r="H191" i="16"/>
  <c r="O191" i="16"/>
  <c r="G190" i="16"/>
  <c r="F190" i="16"/>
  <c r="P190" i="16"/>
  <c r="O190" i="16"/>
  <c r="E190" i="16"/>
  <c r="N190" i="16"/>
  <c r="H190" i="16"/>
  <c r="G189" i="16"/>
  <c r="F189" i="16"/>
  <c r="E189" i="16"/>
  <c r="O189" i="16"/>
  <c r="N189" i="16"/>
  <c r="P189" i="16"/>
  <c r="H189" i="16"/>
  <c r="G188" i="16"/>
  <c r="F188" i="16"/>
  <c r="E188" i="16"/>
  <c r="P188" i="16"/>
  <c r="O188" i="16"/>
  <c r="N188" i="16"/>
  <c r="H188" i="16"/>
  <c r="G187" i="16"/>
  <c r="P187" i="16"/>
  <c r="F187" i="16"/>
  <c r="E187" i="16"/>
  <c r="O187" i="16"/>
  <c r="N187" i="16"/>
  <c r="H187" i="16"/>
  <c r="G186" i="16"/>
  <c r="F186" i="16"/>
  <c r="E186" i="16"/>
  <c r="P186" i="16"/>
  <c r="O186" i="16"/>
  <c r="N186" i="16"/>
  <c r="H186" i="16"/>
  <c r="G185" i="16"/>
  <c r="F185" i="16"/>
  <c r="P185" i="16"/>
  <c r="E185" i="16"/>
  <c r="O185" i="16"/>
  <c r="N185" i="16"/>
  <c r="H185" i="16"/>
  <c r="G184" i="16"/>
  <c r="F184" i="16"/>
  <c r="E184" i="16"/>
  <c r="P184" i="16"/>
  <c r="O184" i="16"/>
  <c r="N184" i="16"/>
  <c r="H184" i="16"/>
  <c r="G183" i="16"/>
  <c r="F183" i="16"/>
  <c r="E183" i="16"/>
  <c r="O183" i="16"/>
  <c r="P183" i="16"/>
  <c r="N183" i="16"/>
  <c r="H183" i="16"/>
  <c r="G182" i="16"/>
  <c r="F182" i="16"/>
  <c r="H182" i="16"/>
  <c r="E182" i="16"/>
  <c r="P182" i="16"/>
  <c r="O182" i="16"/>
  <c r="N182" i="16"/>
  <c r="G181" i="16"/>
  <c r="E181" i="16"/>
  <c r="F181" i="16"/>
  <c r="P181" i="16"/>
  <c r="O181" i="16"/>
  <c r="N181" i="16"/>
  <c r="H181" i="16"/>
  <c r="E180" i="16"/>
  <c r="P180" i="16"/>
  <c r="N180" i="16"/>
  <c r="G180" i="16"/>
  <c r="F180" i="16"/>
  <c r="H180" i="16"/>
  <c r="O180" i="16"/>
  <c r="E179" i="16"/>
  <c r="P179" i="16"/>
  <c r="O179" i="16"/>
  <c r="N179" i="16"/>
  <c r="G179" i="16"/>
  <c r="H179" i="16"/>
  <c r="F179" i="16"/>
  <c r="G178" i="16"/>
  <c r="F178" i="16"/>
  <c r="E178" i="16"/>
  <c r="P178" i="16"/>
  <c r="O178" i="16"/>
  <c r="N178" i="16"/>
  <c r="H178" i="16"/>
  <c r="H177" i="16"/>
  <c r="G177" i="16"/>
  <c r="F177" i="16"/>
  <c r="N177" i="16"/>
  <c r="P177" i="16"/>
  <c r="O177" i="16"/>
  <c r="E177" i="16"/>
  <c r="F176" i="16"/>
  <c r="E176" i="16"/>
  <c r="P176" i="16"/>
  <c r="G176" i="16"/>
  <c r="H176" i="16"/>
  <c r="O176" i="16"/>
  <c r="N176" i="16"/>
  <c r="F175" i="16"/>
  <c r="E175" i="16"/>
  <c r="P175" i="16"/>
  <c r="O175" i="16"/>
  <c r="N175" i="16"/>
  <c r="G175" i="16"/>
  <c r="H175" i="16"/>
  <c r="G174" i="16"/>
  <c r="E174" i="16"/>
  <c r="O174" i="16"/>
  <c r="N174" i="16"/>
  <c r="H174" i="16"/>
  <c r="F174" i="16"/>
  <c r="P174" i="16"/>
  <c r="G173" i="16"/>
  <c r="E173" i="16"/>
  <c r="O173" i="16"/>
  <c r="N173" i="16"/>
  <c r="H173" i="16"/>
  <c r="F173" i="16"/>
  <c r="P173" i="16"/>
  <c r="G172" i="16"/>
  <c r="O172" i="16"/>
  <c r="H172" i="16"/>
  <c r="F172" i="16"/>
  <c r="P172" i="16"/>
  <c r="E172" i="16"/>
  <c r="N172" i="16"/>
  <c r="G171" i="16"/>
  <c r="F171" i="16"/>
  <c r="O171" i="16"/>
  <c r="N171" i="16"/>
  <c r="E171" i="16"/>
  <c r="P171" i="16"/>
  <c r="H171" i="16"/>
  <c r="E170" i="16"/>
  <c r="O170" i="16"/>
  <c r="N170" i="16"/>
  <c r="H170" i="16"/>
  <c r="G170" i="16"/>
  <c r="F170" i="16"/>
  <c r="P170" i="16"/>
  <c r="G169" i="16"/>
  <c r="F169" i="16"/>
  <c r="O169" i="16"/>
  <c r="N169" i="16"/>
  <c r="E169" i="16"/>
  <c r="P169" i="16"/>
  <c r="H169" i="16"/>
  <c r="G168" i="16"/>
  <c r="F168" i="16"/>
  <c r="E168" i="16"/>
  <c r="P168" i="16"/>
  <c r="O168" i="16"/>
  <c r="N168" i="16"/>
  <c r="H168" i="16"/>
  <c r="G167" i="16"/>
  <c r="F167" i="16"/>
  <c r="E167" i="16"/>
  <c r="P167" i="16"/>
  <c r="N167" i="16"/>
  <c r="O167" i="16"/>
  <c r="H167" i="16"/>
  <c r="G166" i="16"/>
  <c r="F166" i="16"/>
  <c r="E166" i="16"/>
  <c r="O166" i="16"/>
  <c r="H166" i="16"/>
  <c r="N166" i="16"/>
  <c r="P166" i="16"/>
  <c r="G165" i="16"/>
  <c r="E165" i="16"/>
  <c r="F165" i="16"/>
  <c r="P165" i="16"/>
  <c r="O165" i="16"/>
  <c r="N165" i="16"/>
  <c r="H165" i="16"/>
  <c r="G164" i="16"/>
  <c r="O164" i="16"/>
  <c r="N164" i="16"/>
  <c r="F164" i="16"/>
  <c r="E164" i="16"/>
  <c r="H164" i="16"/>
  <c r="P164" i="16"/>
  <c r="E163" i="16"/>
  <c r="P163" i="16"/>
  <c r="O163" i="16"/>
  <c r="N163" i="16"/>
  <c r="H163" i="16"/>
  <c r="F163" i="16"/>
  <c r="G163" i="16"/>
  <c r="F162" i="16"/>
  <c r="E162" i="16"/>
  <c r="O162" i="16"/>
  <c r="H162" i="16"/>
  <c r="P162" i="16"/>
  <c r="N162" i="16"/>
  <c r="G162" i="16"/>
  <c r="F161" i="16"/>
  <c r="E161" i="16"/>
  <c r="P161" i="16"/>
  <c r="G161" i="16"/>
  <c r="H161" i="16"/>
  <c r="O161" i="16"/>
  <c r="N161" i="16"/>
  <c r="G160" i="16"/>
  <c r="P160" i="16"/>
  <c r="F160" i="16"/>
  <c r="E160" i="16"/>
  <c r="O160" i="16"/>
  <c r="N160" i="16"/>
  <c r="H160" i="16"/>
  <c r="G159" i="16"/>
  <c r="F159" i="16"/>
  <c r="E159" i="16"/>
  <c r="P159" i="16"/>
  <c r="O159" i="16"/>
  <c r="N159" i="16"/>
  <c r="H159" i="16"/>
  <c r="G158" i="16"/>
  <c r="F158" i="16"/>
  <c r="E158" i="16"/>
  <c r="P158" i="16"/>
  <c r="O158" i="16"/>
  <c r="N158" i="16"/>
  <c r="H158" i="16"/>
  <c r="G157" i="16"/>
  <c r="F157" i="16"/>
  <c r="E157" i="16"/>
  <c r="P157" i="16"/>
  <c r="O157" i="16"/>
  <c r="N157" i="16"/>
  <c r="H157" i="16"/>
  <c r="G156" i="16"/>
  <c r="F156" i="16"/>
  <c r="E156" i="16"/>
  <c r="P156" i="16"/>
  <c r="O156" i="16"/>
  <c r="N156" i="16"/>
  <c r="H156" i="16"/>
  <c r="G155" i="16"/>
  <c r="F155" i="16"/>
  <c r="E155" i="16"/>
  <c r="P155" i="16"/>
  <c r="O155" i="16"/>
  <c r="N155" i="16"/>
  <c r="H155" i="16"/>
  <c r="G154" i="16"/>
  <c r="F154" i="16"/>
  <c r="E154" i="16"/>
  <c r="P154" i="16"/>
  <c r="N154" i="16"/>
  <c r="O154" i="16"/>
  <c r="H154" i="16"/>
  <c r="G153" i="16"/>
  <c r="E153" i="16"/>
  <c r="O153" i="16"/>
  <c r="N153" i="16"/>
  <c r="H153" i="16"/>
  <c r="F153" i="16"/>
  <c r="P153" i="16"/>
  <c r="G152" i="16"/>
  <c r="F152" i="16"/>
  <c r="E152" i="16"/>
  <c r="P152" i="16"/>
  <c r="O152" i="16"/>
  <c r="H152" i="16"/>
  <c r="N152" i="16"/>
  <c r="G151" i="16"/>
  <c r="F151" i="16"/>
  <c r="E151" i="16"/>
  <c r="P151" i="16"/>
  <c r="O151" i="16"/>
  <c r="N151" i="16"/>
  <c r="H151" i="16"/>
  <c r="G150" i="16"/>
  <c r="F150" i="16"/>
  <c r="E150" i="16"/>
  <c r="P150" i="16"/>
  <c r="O150" i="16"/>
  <c r="N150" i="16"/>
  <c r="H150" i="16"/>
  <c r="G149" i="16"/>
  <c r="F149" i="16"/>
  <c r="O149" i="16"/>
  <c r="N149" i="16"/>
  <c r="H149" i="16"/>
  <c r="E149" i="16"/>
  <c r="P149" i="16"/>
  <c r="G148" i="16"/>
  <c r="F148" i="16"/>
  <c r="E148" i="16"/>
  <c r="P148" i="16"/>
  <c r="N148" i="16"/>
  <c r="O148" i="16"/>
  <c r="H148" i="16"/>
  <c r="G147" i="16"/>
  <c r="F147" i="16"/>
  <c r="E147" i="16"/>
  <c r="P147" i="16"/>
  <c r="O147" i="16"/>
  <c r="N147" i="16"/>
  <c r="H147" i="16"/>
  <c r="G146" i="16"/>
  <c r="F146" i="16"/>
  <c r="E146" i="16"/>
  <c r="P146" i="16"/>
  <c r="O146" i="16"/>
  <c r="N146" i="16"/>
  <c r="H146" i="16"/>
  <c r="G145" i="16"/>
  <c r="E145" i="16"/>
  <c r="F145" i="16"/>
  <c r="O145" i="16"/>
  <c r="P145" i="16"/>
  <c r="N145" i="16"/>
  <c r="H145" i="16"/>
  <c r="G144" i="16"/>
  <c r="F144" i="16"/>
  <c r="P144" i="16"/>
  <c r="E144" i="16"/>
  <c r="O144" i="16"/>
  <c r="N144" i="16"/>
  <c r="H144" i="16"/>
  <c r="G143" i="16"/>
  <c r="F143" i="16"/>
  <c r="P143" i="16"/>
  <c r="E143" i="16"/>
  <c r="O143" i="16"/>
  <c r="N143" i="16"/>
  <c r="H143" i="16"/>
  <c r="G142" i="16"/>
  <c r="F142" i="16"/>
  <c r="E142" i="16"/>
  <c r="P142" i="16"/>
  <c r="O142" i="16"/>
  <c r="H142" i="16"/>
  <c r="N142" i="16"/>
  <c r="G141" i="16"/>
  <c r="E141" i="16"/>
  <c r="N141" i="16"/>
  <c r="F141" i="16"/>
  <c r="P141" i="16"/>
  <c r="H141" i="16"/>
  <c r="O141" i="16"/>
  <c r="G140" i="16"/>
  <c r="E140" i="16"/>
  <c r="F140" i="16"/>
  <c r="P140" i="16"/>
  <c r="O140" i="16"/>
  <c r="N140" i="16"/>
  <c r="H140" i="16"/>
  <c r="G139" i="16"/>
  <c r="F139" i="16"/>
  <c r="E139" i="16"/>
  <c r="P139" i="16"/>
  <c r="O139" i="16"/>
  <c r="N139" i="16"/>
  <c r="H139" i="16"/>
  <c r="G138" i="16"/>
  <c r="E138" i="16"/>
  <c r="O138" i="16"/>
  <c r="N138" i="16"/>
  <c r="H138" i="16"/>
  <c r="F138" i="16"/>
  <c r="P138" i="16"/>
  <c r="G137" i="16"/>
  <c r="E137" i="16"/>
  <c r="F137" i="16"/>
  <c r="P137" i="16"/>
  <c r="N137" i="16"/>
  <c r="H137" i="16"/>
  <c r="O137" i="16"/>
  <c r="G136" i="16"/>
  <c r="E136" i="16"/>
  <c r="P136" i="16"/>
  <c r="O136" i="16"/>
  <c r="N136" i="16"/>
  <c r="H136" i="16"/>
  <c r="F136" i="16"/>
  <c r="G135" i="16"/>
  <c r="F135" i="16"/>
  <c r="P135" i="16"/>
  <c r="E135" i="16"/>
  <c r="O135" i="16"/>
  <c r="N135" i="16"/>
  <c r="H135" i="16"/>
  <c r="G134" i="16"/>
  <c r="F134" i="16"/>
  <c r="E134" i="16"/>
  <c r="P134" i="16"/>
  <c r="O134" i="16"/>
  <c r="N134" i="16"/>
  <c r="H134" i="16"/>
  <c r="G133" i="16"/>
  <c r="E133" i="16"/>
  <c r="N133" i="16"/>
  <c r="H133" i="16"/>
  <c r="F133" i="16"/>
  <c r="P133" i="16"/>
  <c r="O133" i="16"/>
  <c r="G132" i="16"/>
  <c r="F132" i="16"/>
  <c r="E132" i="16"/>
  <c r="P132" i="16"/>
  <c r="N132" i="16"/>
  <c r="O132" i="16"/>
  <c r="H132" i="16"/>
  <c r="G131" i="16"/>
  <c r="F131" i="16"/>
  <c r="O131" i="16"/>
  <c r="N131" i="16"/>
  <c r="E131" i="16"/>
  <c r="P131" i="16"/>
  <c r="H131" i="16"/>
  <c r="G130" i="16"/>
  <c r="E130" i="16"/>
  <c r="O130" i="16"/>
  <c r="N130" i="16"/>
  <c r="F130" i="16"/>
  <c r="P130" i="16"/>
  <c r="H130" i="16"/>
  <c r="G129" i="16"/>
  <c r="F129" i="16"/>
  <c r="E129" i="16"/>
  <c r="O129" i="16"/>
  <c r="H129" i="16"/>
  <c r="P129" i="16"/>
  <c r="N129" i="16"/>
  <c r="G128" i="16"/>
  <c r="F128" i="16"/>
  <c r="E128" i="16"/>
  <c r="P128" i="16"/>
  <c r="O128" i="16"/>
  <c r="N128" i="16"/>
  <c r="H128" i="16"/>
  <c r="G127" i="16"/>
  <c r="F127" i="16"/>
  <c r="E127" i="16"/>
  <c r="P127" i="16"/>
  <c r="O127" i="16"/>
  <c r="N127" i="16"/>
  <c r="H127" i="16"/>
  <c r="G126" i="16"/>
  <c r="F126" i="16"/>
  <c r="E126" i="16"/>
  <c r="P126" i="16"/>
  <c r="O126" i="16"/>
  <c r="H126" i="16"/>
  <c r="N126" i="16"/>
  <c r="G125" i="16"/>
  <c r="F125" i="16"/>
  <c r="E125" i="16"/>
  <c r="P125" i="16"/>
  <c r="O125" i="16"/>
  <c r="N125" i="16"/>
  <c r="H125" i="16"/>
  <c r="G124" i="16"/>
  <c r="F124" i="16"/>
  <c r="E124" i="16"/>
  <c r="P124" i="16"/>
  <c r="O124" i="16"/>
  <c r="N124" i="16"/>
  <c r="H124" i="16"/>
  <c r="G123" i="16"/>
  <c r="F123" i="16"/>
  <c r="E123" i="16"/>
  <c r="P123" i="16"/>
  <c r="H123" i="16"/>
  <c r="O123" i="16"/>
  <c r="N123" i="16"/>
  <c r="G122" i="16"/>
  <c r="F122" i="16"/>
  <c r="N122" i="16"/>
  <c r="E122" i="16"/>
  <c r="P122" i="16"/>
  <c r="O122" i="16"/>
  <c r="H122" i="16"/>
  <c r="G121" i="16"/>
  <c r="F121" i="16"/>
  <c r="E121" i="16"/>
  <c r="P121" i="16"/>
  <c r="O121" i="16"/>
  <c r="N121" i="16"/>
  <c r="H121" i="16"/>
  <c r="G120" i="16"/>
  <c r="F120" i="16"/>
  <c r="E120" i="16"/>
  <c r="H120" i="16"/>
  <c r="P120" i="16"/>
  <c r="O120" i="16"/>
  <c r="N120" i="16"/>
  <c r="G119" i="16"/>
  <c r="P119" i="16"/>
  <c r="F119" i="16"/>
  <c r="N119" i="16"/>
  <c r="E119" i="16"/>
  <c r="O119" i="16"/>
  <c r="H119" i="16"/>
  <c r="G118" i="16"/>
  <c r="F118" i="16"/>
  <c r="P118" i="16"/>
  <c r="H118" i="16"/>
  <c r="E118" i="16"/>
  <c r="O118" i="16"/>
  <c r="N118" i="16"/>
  <c r="G117" i="16"/>
  <c r="H117" i="16"/>
  <c r="F117" i="16"/>
  <c r="E117" i="16"/>
  <c r="P117" i="16"/>
  <c r="N117" i="16"/>
  <c r="O117" i="16"/>
  <c r="G116" i="16"/>
  <c r="O116" i="16"/>
  <c r="N116" i="16"/>
  <c r="H116" i="16"/>
  <c r="F116" i="16"/>
  <c r="E116" i="16"/>
  <c r="P116" i="16"/>
  <c r="G115" i="16"/>
  <c r="F115" i="16"/>
  <c r="E115" i="16"/>
  <c r="P115" i="16"/>
  <c r="H115" i="16"/>
  <c r="O115" i="16"/>
  <c r="N115" i="16"/>
  <c r="G114" i="16"/>
  <c r="F114" i="16"/>
  <c r="E114" i="16"/>
  <c r="P114" i="16"/>
  <c r="O114" i="16"/>
  <c r="N114" i="16"/>
  <c r="H114" i="16"/>
  <c r="G113" i="16"/>
  <c r="F113" i="16"/>
  <c r="E113" i="16"/>
  <c r="O113" i="16"/>
  <c r="H113" i="16"/>
  <c r="N113" i="16"/>
  <c r="P113" i="16"/>
  <c r="G112" i="16"/>
  <c r="F112" i="16"/>
  <c r="E112" i="16"/>
  <c r="P112" i="16"/>
  <c r="O112" i="16"/>
  <c r="N112" i="16"/>
  <c r="H112" i="16"/>
  <c r="G111" i="16"/>
  <c r="F111" i="16"/>
  <c r="E111" i="16"/>
  <c r="P111" i="16"/>
  <c r="O111" i="16"/>
  <c r="N111" i="16"/>
  <c r="H111" i="16"/>
  <c r="G110" i="16"/>
  <c r="F110" i="16"/>
  <c r="E110" i="16"/>
  <c r="P110" i="16"/>
  <c r="O110" i="16"/>
  <c r="N110" i="16"/>
  <c r="H110" i="16"/>
  <c r="G109" i="16"/>
  <c r="F109" i="16"/>
  <c r="P109" i="16"/>
  <c r="E109" i="16"/>
  <c r="O109" i="16"/>
  <c r="H109" i="16"/>
  <c r="N109" i="16"/>
  <c r="G108" i="16"/>
  <c r="F108" i="16"/>
  <c r="E108" i="16"/>
  <c r="P108" i="16"/>
  <c r="O108" i="16"/>
  <c r="N108" i="16"/>
  <c r="H108" i="16"/>
  <c r="G107" i="16"/>
  <c r="F107" i="16"/>
  <c r="O107" i="16"/>
  <c r="E107" i="16"/>
  <c r="P107" i="16"/>
  <c r="N107" i="16"/>
  <c r="H107" i="16"/>
  <c r="G106" i="16"/>
  <c r="E106" i="16"/>
  <c r="P106" i="16"/>
  <c r="F106" i="16"/>
  <c r="O106" i="16"/>
  <c r="N106" i="16"/>
  <c r="H106" i="16"/>
  <c r="G105" i="16"/>
  <c r="F105" i="16"/>
  <c r="E105" i="16"/>
  <c r="P105" i="16"/>
  <c r="O105" i="16"/>
  <c r="N105" i="16"/>
  <c r="H105" i="16"/>
  <c r="F104" i="16"/>
  <c r="E104" i="16"/>
  <c r="P104" i="16"/>
  <c r="O104" i="16"/>
  <c r="H104" i="16"/>
  <c r="G104" i="16"/>
  <c r="N104" i="16"/>
  <c r="G103" i="16"/>
  <c r="P103" i="16"/>
  <c r="O103" i="16"/>
  <c r="H103" i="16"/>
  <c r="F103" i="16"/>
  <c r="E103" i="16"/>
  <c r="N103" i="16"/>
  <c r="G102" i="16"/>
  <c r="F102" i="16"/>
  <c r="O102" i="16"/>
  <c r="N102" i="16"/>
  <c r="H102" i="16"/>
  <c r="E102" i="16"/>
  <c r="P102" i="16"/>
  <c r="F101" i="16"/>
  <c r="O101" i="16"/>
  <c r="N101" i="16"/>
  <c r="H101" i="16"/>
  <c r="G101" i="16"/>
  <c r="E101" i="16"/>
  <c r="P101" i="16"/>
  <c r="G100" i="16"/>
  <c r="F100" i="16"/>
  <c r="E100" i="16"/>
  <c r="P100" i="16"/>
  <c r="O100" i="16"/>
  <c r="H100" i="16"/>
  <c r="N100" i="16"/>
  <c r="G99" i="16"/>
  <c r="O99" i="16"/>
  <c r="N99" i="16"/>
  <c r="H99" i="16"/>
  <c r="F99" i="16"/>
  <c r="E99" i="16"/>
  <c r="P99" i="16"/>
  <c r="G98" i="16"/>
  <c r="O98" i="16"/>
  <c r="F98" i="16"/>
  <c r="E98" i="16"/>
  <c r="P98" i="16"/>
  <c r="N98" i="16"/>
  <c r="H98" i="16"/>
  <c r="G97" i="16"/>
  <c r="F97" i="16"/>
  <c r="E97" i="16"/>
  <c r="P97" i="16"/>
  <c r="O97" i="16"/>
  <c r="N97" i="16"/>
  <c r="H97" i="16"/>
  <c r="G96" i="16"/>
  <c r="F96" i="16"/>
  <c r="E96" i="16"/>
  <c r="P96" i="16"/>
  <c r="O96" i="16"/>
  <c r="N96" i="16"/>
  <c r="H96" i="16"/>
  <c r="G95" i="16"/>
  <c r="F95" i="16"/>
  <c r="E95" i="16"/>
  <c r="H95" i="16"/>
  <c r="P95" i="16"/>
  <c r="O95" i="16"/>
  <c r="N95" i="16"/>
  <c r="G94" i="16"/>
  <c r="F94" i="16"/>
  <c r="E94" i="16"/>
  <c r="P94" i="16"/>
  <c r="O94" i="16"/>
  <c r="N94" i="16"/>
  <c r="H94" i="16"/>
  <c r="G93" i="16"/>
  <c r="P93" i="16"/>
  <c r="F93" i="16"/>
  <c r="E93" i="16"/>
  <c r="O93" i="16"/>
  <c r="N93" i="16"/>
  <c r="H93" i="16"/>
  <c r="G92" i="16"/>
  <c r="E92" i="16"/>
  <c r="P92" i="16"/>
  <c r="F92" i="16"/>
  <c r="O92" i="16"/>
  <c r="N92" i="16"/>
  <c r="H92" i="16"/>
  <c r="G91" i="16"/>
  <c r="E91" i="16"/>
  <c r="O91" i="16"/>
  <c r="N91" i="16"/>
  <c r="H91" i="16"/>
  <c r="F91" i="16"/>
  <c r="P91" i="16"/>
  <c r="G90" i="16"/>
  <c r="F90" i="16"/>
  <c r="P90" i="16"/>
  <c r="E90" i="16"/>
  <c r="O90" i="16"/>
  <c r="N90" i="16"/>
  <c r="H90" i="16"/>
  <c r="G89" i="16"/>
  <c r="F89" i="16"/>
  <c r="E89" i="16"/>
  <c r="P89" i="16"/>
  <c r="O89" i="16"/>
  <c r="H89" i="16"/>
  <c r="N89" i="16"/>
  <c r="G88" i="16"/>
  <c r="F88" i="16"/>
  <c r="E88" i="16"/>
  <c r="P88" i="16"/>
  <c r="O88" i="16"/>
  <c r="N88" i="16"/>
  <c r="H88" i="16"/>
  <c r="G87" i="16"/>
  <c r="F87" i="16"/>
  <c r="E87" i="16"/>
  <c r="P87" i="16"/>
  <c r="O87" i="16"/>
  <c r="N87" i="16"/>
  <c r="H87" i="16"/>
  <c r="G86" i="16"/>
  <c r="F86" i="16"/>
  <c r="E86" i="16"/>
  <c r="P86" i="16"/>
  <c r="N86" i="16"/>
  <c r="H86" i="16"/>
  <c r="O86" i="16"/>
  <c r="G85" i="16"/>
  <c r="F85" i="16"/>
  <c r="E85" i="16"/>
  <c r="P85" i="16"/>
  <c r="O85" i="16"/>
  <c r="N85" i="16"/>
  <c r="H85" i="16"/>
  <c r="E84" i="16"/>
  <c r="P84" i="16"/>
  <c r="O84" i="16"/>
  <c r="N84" i="16"/>
  <c r="H84" i="16"/>
  <c r="G84" i="16"/>
  <c r="F84" i="16"/>
  <c r="G83" i="16"/>
  <c r="F83" i="16"/>
  <c r="P83" i="16"/>
  <c r="O83" i="16"/>
  <c r="E83" i="16"/>
  <c r="N83" i="16"/>
  <c r="H83" i="16"/>
  <c r="G82" i="16"/>
  <c r="F82" i="16"/>
  <c r="E82" i="16"/>
  <c r="P82" i="16"/>
  <c r="O82" i="16"/>
  <c r="H82" i="16"/>
  <c r="N82" i="16"/>
  <c r="G22" i="16"/>
  <c r="F22" i="16"/>
  <c r="P22" i="16"/>
  <c r="N22" i="16" s="1"/>
  <c r="O22" i="16"/>
  <c r="F12" i="16"/>
  <c r="S20" i="16"/>
  <c r="E20" i="16"/>
  <c r="G13" i="16"/>
  <c r="AI381" i="4"/>
  <c r="AL19" i="16" l="1"/>
  <c r="S241" i="16"/>
  <c r="I289" i="16"/>
  <c r="K289" i="16" s="1"/>
  <c r="S337" i="16"/>
  <c r="I361" i="16"/>
  <c r="K361" i="16" s="1"/>
  <c r="S359" i="16"/>
  <c r="S291" i="16"/>
  <c r="S298" i="16"/>
  <c r="S217" i="16"/>
  <c r="S330" i="16"/>
  <c r="S366" i="16"/>
  <c r="S207" i="16"/>
  <c r="S275" i="16"/>
  <c r="S287" i="16"/>
  <c r="S289" i="16"/>
  <c r="S299" i="16"/>
  <c r="S373" i="16"/>
  <c r="S380" i="16"/>
  <c r="I111" i="16"/>
  <c r="K111" i="16" s="1"/>
  <c r="S116" i="16"/>
  <c r="I123" i="16"/>
  <c r="K123" i="16" s="1"/>
  <c r="I147" i="16"/>
  <c r="K147" i="16" s="1"/>
  <c r="I159" i="16"/>
  <c r="J159" i="16" s="1"/>
  <c r="L159" i="16" s="1"/>
  <c r="S164" i="16"/>
  <c r="I171" i="16"/>
  <c r="K171" i="16" s="1"/>
  <c r="I183" i="16"/>
  <c r="K183" i="16" s="1"/>
  <c r="I195" i="16"/>
  <c r="J195" i="16" s="1"/>
  <c r="L195" i="16" s="1"/>
  <c r="I207" i="16"/>
  <c r="K207" i="16" s="1"/>
  <c r="S218" i="16"/>
  <c r="S228" i="16"/>
  <c r="I231" i="16"/>
  <c r="K231" i="16" s="1"/>
  <c r="S242" i="16"/>
  <c r="I255" i="16"/>
  <c r="K255" i="16" s="1"/>
  <c r="S267" i="16"/>
  <c r="S279" i="16"/>
  <c r="S303" i="16"/>
  <c r="S315" i="16"/>
  <c r="S324" i="16"/>
  <c r="I327" i="16"/>
  <c r="K327" i="16" s="1"/>
  <c r="S356" i="16"/>
  <c r="S358" i="16"/>
  <c r="S365" i="16"/>
  <c r="S327" i="16"/>
  <c r="S369" i="16"/>
  <c r="S142" i="16"/>
  <c r="S250" i="16"/>
  <c r="S312" i="16"/>
  <c r="S322" i="16"/>
  <c r="S185" i="16"/>
  <c r="I355" i="16"/>
  <c r="K355" i="16" s="1"/>
  <c r="S362" i="16"/>
  <c r="S372" i="16"/>
  <c r="S381" i="16"/>
  <c r="S123" i="16"/>
  <c r="S314" i="16"/>
  <c r="S285" i="16"/>
  <c r="S311" i="16"/>
  <c r="S126" i="16"/>
  <c r="S198" i="16"/>
  <c r="I318" i="16"/>
  <c r="J318" i="16" s="1"/>
  <c r="L318" i="16" s="1"/>
  <c r="S342" i="16"/>
  <c r="S351" i="16"/>
  <c r="I276" i="16"/>
  <c r="J276" i="16" s="1"/>
  <c r="L276" i="16" s="1"/>
  <c r="S288" i="16"/>
  <c r="S300" i="16"/>
  <c r="S302" i="16"/>
  <c r="I310" i="16"/>
  <c r="J310" i="16" s="1"/>
  <c r="L310" i="16" s="1"/>
  <c r="I319" i="16"/>
  <c r="K319" i="16" s="1"/>
  <c r="I362" i="16"/>
  <c r="K362" i="16" s="1"/>
  <c r="I377" i="16"/>
  <c r="K377" i="16" s="1"/>
  <c r="S379" i="16"/>
  <c r="S271" i="16"/>
  <c r="S281" i="16"/>
  <c r="S310" i="16"/>
  <c r="I292" i="16"/>
  <c r="J292" i="16" s="1"/>
  <c r="L292" i="16" s="1"/>
  <c r="I304" i="16"/>
  <c r="K304" i="16" s="1"/>
  <c r="I306" i="16"/>
  <c r="J306" i="16" s="1"/>
  <c r="L306" i="16" s="1"/>
  <c r="I328" i="16"/>
  <c r="J328" i="16" s="1"/>
  <c r="L328" i="16" s="1"/>
  <c r="I265" i="16"/>
  <c r="K265" i="16" s="1"/>
  <c r="I299" i="16"/>
  <c r="J299" i="16" s="1"/>
  <c r="L299" i="16" s="1"/>
  <c r="S304" i="16"/>
  <c r="I373" i="16"/>
  <c r="J373" i="16" s="1"/>
  <c r="L373" i="16" s="1"/>
  <c r="I380" i="16"/>
  <c r="K380" i="16" s="1"/>
  <c r="I135" i="16"/>
  <c r="K135" i="16" s="1"/>
  <c r="S152" i="16"/>
  <c r="I334" i="16"/>
  <c r="K334" i="16" s="1"/>
  <c r="S297" i="16"/>
  <c r="S268" i="16"/>
  <c r="I275" i="16"/>
  <c r="K275" i="16" s="1"/>
  <c r="S292" i="16"/>
  <c r="S258" i="16"/>
  <c r="I248" i="16"/>
  <c r="K248" i="16" s="1"/>
  <c r="S260" i="16"/>
  <c r="S87" i="16"/>
  <c r="S135" i="16"/>
  <c r="S147" i="16"/>
  <c r="S159" i="16"/>
  <c r="S171" i="16"/>
  <c r="S183" i="16"/>
  <c r="S195" i="16"/>
  <c r="S231" i="16"/>
  <c r="I243" i="16"/>
  <c r="J243" i="16" s="1"/>
  <c r="L243" i="16" s="1"/>
  <c r="S255" i="16"/>
  <c r="I297" i="16"/>
  <c r="K297" i="16" s="1"/>
  <c r="I290" i="16"/>
  <c r="K290" i="16" s="1"/>
  <c r="S326" i="16"/>
  <c r="I333" i="16"/>
  <c r="K333" i="16" s="1"/>
  <c r="S364" i="16"/>
  <c r="S197" i="16"/>
  <c r="S293" i="16"/>
  <c r="S335" i="16"/>
  <c r="I338" i="16"/>
  <c r="J338" i="16" s="1"/>
  <c r="L338" i="16" s="1"/>
  <c r="I374" i="16"/>
  <c r="K374" i="16" s="1"/>
  <c r="S266" i="16"/>
  <c r="I311" i="16"/>
  <c r="J311" i="16" s="1"/>
  <c r="L311" i="16" s="1"/>
  <c r="S361" i="16"/>
  <c r="I340" i="16"/>
  <c r="K340" i="16" s="1"/>
  <c r="S340" i="16"/>
  <c r="S84" i="16"/>
  <c r="S85" i="16"/>
  <c r="S97" i="16"/>
  <c r="S101" i="16"/>
  <c r="S121" i="16"/>
  <c r="S145" i="16"/>
  <c r="I152" i="16"/>
  <c r="K152" i="16" s="1"/>
  <c r="S157" i="16"/>
  <c r="S163" i="16"/>
  <c r="S169" i="16"/>
  <c r="S181" i="16"/>
  <c r="S193" i="16"/>
  <c r="S205" i="16"/>
  <c r="I214" i="16"/>
  <c r="K214" i="16" s="1"/>
  <c r="S229" i="16"/>
  <c r="I260" i="16"/>
  <c r="K260" i="16" s="1"/>
  <c r="I262" i="16"/>
  <c r="K262" i="16" s="1"/>
  <c r="I267" i="16"/>
  <c r="K267" i="16" s="1"/>
  <c r="S272" i="16"/>
  <c r="I279" i="16"/>
  <c r="K279" i="16" s="1"/>
  <c r="S283" i="16"/>
  <c r="I284" i="16"/>
  <c r="J284" i="16" s="1"/>
  <c r="L284" i="16" s="1"/>
  <c r="I286" i="16"/>
  <c r="K286" i="16" s="1"/>
  <c r="I288" i="16"/>
  <c r="J288" i="16" s="1"/>
  <c r="L288" i="16" s="1"/>
  <c r="S295" i="16"/>
  <c r="I296" i="16"/>
  <c r="K296" i="16" s="1"/>
  <c r="I303" i="16"/>
  <c r="K303" i="16" s="1"/>
  <c r="I315" i="16"/>
  <c r="K315" i="16" s="1"/>
  <c r="S317" i="16"/>
  <c r="I324" i="16"/>
  <c r="K324" i="16" s="1"/>
  <c r="I331" i="16"/>
  <c r="J331" i="16" s="1"/>
  <c r="L331" i="16" s="1"/>
  <c r="S348" i="16"/>
  <c r="S296" i="16"/>
  <c r="I329" i="16"/>
  <c r="J329" i="16" s="1"/>
  <c r="L329" i="16" s="1"/>
  <c r="I82" i="16"/>
  <c r="K82" i="16" s="1"/>
  <c r="S99" i="16"/>
  <c r="I103" i="16"/>
  <c r="K103" i="16" s="1"/>
  <c r="I142" i="16"/>
  <c r="J142" i="16" s="1"/>
  <c r="L142" i="16" s="1"/>
  <c r="I166" i="16"/>
  <c r="J166" i="16" s="1"/>
  <c r="L166" i="16" s="1"/>
  <c r="I219" i="16"/>
  <c r="K219" i="16" s="1"/>
  <c r="S249" i="16"/>
  <c r="S261" i="16"/>
  <c r="S262" i="16"/>
  <c r="I274" i="16"/>
  <c r="J274" i="16" s="1"/>
  <c r="L274" i="16" s="1"/>
  <c r="I312" i="16"/>
  <c r="J312" i="16" s="1"/>
  <c r="L312" i="16" s="1"/>
  <c r="I322" i="16"/>
  <c r="J322" i="16" s="1"/>
  <c r="L322" i="16" s="1"/>
  <c r="I204" i="16"/>
  <c r="J204" i="16" s="1"/>
  <c r="L204" i="16" s="1"/>
  <c r="S89" i="16"/>
  <c r="I96" i="16"/>
  <c r="J96" i="16" s="1"/>
  <c r="L96" i="16" s="1"/>
  <c r="I108" i="16"/>
  <c r="K108" i="16" s="1"/>
  <c r="S125" i="16"/>
  <c r="I132" i="16"/>
  <c r="K132" i="16" s="1"/>
  <c r="S137" i="16"/>
  <c r="I144" i="16"/>
  <c r="J144" i="16" s="1"/>
  <c r="L144" i="16" s="1"/>
  <c r="I156" i="16"/>
  <c r="J156" i="16" s="1"/>
  <c r="L156" i="16" s="1"/>
  <c r="I168" i="16"/>
  <c r="J168" i="16" s="1"/>
  <c r="L168" i="16" s="1"/>
  <c r="I179" i="16"/>
  <c r="K179" i="16" s="1"/>
  <c r="I192" i="16"/>
  <c r="J192" i="16" s="1"/>
  <c r="L192" i="16" s="1"/>
  <c r="I209" i="16"/>
  <c r="K209" i="16" s="1"/>
  <c r="I215" i="16"/>
  <c r="K215" i="16" s="1"/>
  <c r="S221" i="16"/>
  <c r="S227" i="16"/>
  <c r="I233" i="16"/>
  <c r="J233" i="16" s="1"/>
  <c r="L233" i="16" s="1"/>
  <c r="S237" i="16"/>
  <c r="I240" i="16"/>
  <c r="K240" i="16" s="1"/>
  <c r="I244" i="16"/>
  <c r="K244" i="16" s="1"/>
  <c r="S257" i="16"/>
  <c r="I261" i="16"/>
  <c r="K261" i="16" s="1"/>
  <c r="I266" i="16"/>
  <c r="J266" i="16" s="1"/>
  <c r="L266" i="16" s="1"/>
  <c r="I314" i="16"/>
  <c r="J314" i="16" s="1"/>
  <c r="L314" i="16" s="1"/>
  <c r="S321" i="16"/>
  <c r="S96" i="16"/>
  <c r="S132" i="16"/>
  <c r="I141" i="16"/>
  <c r="K141" i="16" s="1"/>
  <c r="S144" i="16"/>
  <c r="S156" i="16"/>
  <c r="S162" i="16"/>
  <c r="S204" i="16"/>
  <c r="I376" i="16"/>
  <c r="K376" i="16" s="1"/>
  <c r="I287" i="16"/>
  <c r="K287" i="16" s="1"/>
  <c r="S103" i="16"/>
  <c r="I270" i="16"/>
  <c r="K270" i="16" s="1"/>
  <c r="S273" i="16"/>
  <c r="S88" i="16"/>
  <c r="I130" i="16"/>
  <c r="K130" i="16" s="1"/>
  <c r="S138" i="16"/>
  <c r="S174" i="16"/>
  <c r="I106" i="16"/>
  <c r="J106" i="16" s="1"/>
  <c r="L106" i="16" s="1"/>
  <c r="S109" i="16"/>
  <c r="I128" i="16"/>
  <c r="K128" i="16" s="1"/>
  <c r="S133" i="16"/>
  <c r="I188" i="16"/>
  <c r="J188" i="16" s="1"/>
  <c r="L188" i="16" s="1"/>
  <c r="I200" i="16"/>
  <c r="K200" i="16" s="1"/>
  <c r="I221" i="16"/>
  <c r="K221" i="16" s="1"/>
  <c r="I224" i="16"/>
  <c r="K224" i="16" s="1"/>
  <c r="I236" i="16"/>
  <c r="J236" i="16" s="1"/>
  <c r="L236" i="16" s="1"/>
  <c r="I238" i="16"/>
  <c r="K238" i="16" s="1"/>
  <c r="S353" i="16"/>
  <c r="I356" i="16"/>
  <c r="J356" i="16" s="1"/>
  <c r="L356" i="16" s="1"/>
  <c r="I358" i="16"/>
  <c r="K358" i="16" s="1"/>
  <c r="I360" i="16"/>
  <c r="K360" i="16" s="1"/>
  <c r="I87" i="16"/>
  <c r="K87" i="16" s="1"/>
  <c r="I91" i="16"/>
  <c r="J91" i="16" s="1"/>
  <c r="L91" i="16" s="1"/>
  <c r="S92" i="16"/>
  <c r="I104" i="16"/>
  <c r="K104" i="16" s="1"/>
  <c r="S128" i="16"/>
  <c r="S140" i="16"/>
  <c r="I176" i="16"/>
  <c r="K176" i="16" s="1"/>
  <c r="S188" i="16"/>
  <c r="S200" i="16"/>
  <c r="S224" i="16"/>
  <c r="S236" i="16"/>
  <c r="I94" i="16"/>
  <c r="J94" i="16" s="1"/>
  <c r="L94" i="16" s="1"/>
  <c r="S111" i="16"/>
  <c r="I137" i="16"/>
  <c r="J137" i="16" s="1"/>
  <c r="L137" i="16" s="1"/>
  <c r="I154" i="16"/>
  <c r="J154" i="16" s="1"/>
  <c r="L154" i="16" s="1"/>
  <c r="I170" i="16"/>
  <c r="K170" i="16" s="1"/>
  <c r="I178" i="16"/>
  <c r="K178" i="16" s="1"/>
  <c r="I190" i="16"/>
  <c r="K190" i="16" s="1"/>
  <c r="I202" i="16"/>
  <c r="K202" i="16" s="1"/>
  <c r="I226" i="16"/>
  <c r="K226" i="16" s="1"/>
  <c r="S334" i="16"/>
  <c r="S336" i="16"/>
  <c r="I350" i="16"/>
  <c r="K350" i="16" s="1"/>
  <c r="I95" i="16"/>
  <c r="K95" i="16" s="1"/>
  <c r="S130" i="16"/>
  <c r="S154" i="16"/>
  <c r="S178" i="16"/>
  <c r="S190" i="16"/>
  <c r="S202" i="16"/>
  <c r="S226" i="16"/>
  <c r="S232" i="16"/>
  <c r="S238" i="16"/>
  <c r="S360" i="16"/>
  <c r="I364" i="16"/>
  <c r="K364" i="16" s="1"/>
  <c r="S108" i="16"/>
  <c r="S168" i="16"/>
  <c r="S192" i="16"/>
  <c r="S240" i="16"/>
  <c r="S244" i="16"/>
  <c r="S318" i="16"/>
  <c r="I172" i="16"/>
  <c r="K172" i="16" s="1"/>
  <c r="S270" i="16"/>
  <c r="I285" i="16"/>
  <c r="J285" i="16" s="1"/>
  <c r="L285" i="16" s="1"/>
  <c r="S290" i="16"/>
  <c r="S323" i="16"/>
  <c r="I88" i="16"/>
  <c r="K88" i="16" s="1"/>
  <c r="S104" i="16"/>
  <c r="I112" i="16"/>
  <c r="J112" i="16" s="1"/>
  <c r="L112" i="16" s="1"/>
  <c r="S117" i="16"/>
  <c r="I124" i="16"/>
  <c r="K124" i="16" s="1"/>
  <c r="S141" i="16"/>
  <c r="I148" i="16"/>
  <c r="J148" i="16" s="1"/>
  <c r="L148" i="16" s="1"/>
  <c r="I184" i="16"/>
  <c r="K184" i="16" s="1"/>
  <c r="I196" i="16"/>
  <c r="K196" i="16" s="1"/>
  <c r="I208" i="16"/>
  <c r="K208" i="16" s="1"/>
  <c r="I212" i="16"/>
  <c r="K212" i="16" s="1"/>
  <c r="S172" i="16"/>
  <c r="S208" i="16"/>
  <c r="S354" i="16"/>
  <c r="S95" i="16"/>
  <c r="S176" i="16"/>
  <c r="O23" i="16"/>
  <c r="P23" i="16"/>
  <c r="N23" i="16" s="1"/>
  <c r="S180" i="16"/>
  <c r="I293" i="16"/>
  <c r="I305" i="16"/>
  <c r="S307" i="16"/>
  <c r="I317" i="16"/>
  <c r="S339" i="16"/>
  <c r="S341" i="16"/>
  <c r="I343" i="16"/>
  <c r="I367" i="16"/>
  <c r="S377" i="16"/>
  <c r="I381" i="16"/>
  <c r="I118" i="16"/>
  <c r="S82" i="16"/>
  <c r="I89" i="16"/>
  <c r="S94" i="16"/>
  <c r="S106" i="16"/>
  <c r="I113" i="16"/>
  <c r="S118" i="16"/>
  <c r="I125" i="16"/>
  <c r="I136" i="16"/>
  <c r="I149" i="16"/>
  <c r="I153" i="16"/>
  <c r="S166" i="16"/>
  <c r="S170" i="16"/>
  <c r="I185" i="16"/>
  <c r="I197" i="16"/>
  <c r="S214" i="16"/>
  <c r="I237" i="16"/>
  <c r="I242" i="16"/>
  <c r="S269" i="16"/>
  <c r="I271" i="16"/>
  <c r="S280" i="16"/>
  <c r="S305" i="16"/>
  <c r="I307" i="16"/>
  <c r="I316" i="16"/>
  <c r="S331" i="16"/>
  <c r="S345" i="16"/>
  <c r="I348" i="16"/>
  <c r="S367" i="16"/>
  <c r="I372" i="16"/>
  <c r="I98" i="16"/>
  <c r="I115" i="16"/>
  <c r="S120" i="16"/>
  <c r="I127" i="16"/>
  <c r="I139" i="16"/>
  <c r="I151" i="16"/>
  <c r="I199" i="16"/>
  <c r="I211" i="16"/>
  <c r="I213" i="16"/>
  <c r="I216" i="16"/>
  <c r="I223" i="16"/>
  <c r="I228" i="16"/>
  <c r="I235" i="16"/>
  <c r="I247" i="16"/>
  <c r="I249" i="16"/>
  <c r="S252" i="16"/>
  <c r="I259" i="16"/>
  <c r="I264" i="16"/>
  <c r="I273" i="16"/>
  <c r="S276" i="16"/>
  <c r="I282" i="16"/>
  <c r="I283" i="16"/>
  <c r="I309" i="16"/>
  <c r="S319" i="16"/>
  <c r="I336" i="16"/>
  <c r="I345" i="16"/>
  <c r="S352" i="16"/>
  <c r="S355" i="16"/>
  <c r="I359" i="16"/>
  <c r="I369" i="16"/>
  <c r="I180" i="16"/>
  <c r="I300" i="16"/>
  <c r="I86" i="16"/>
  <c r="S91" i="16"/>
  <c r="I93" i="16"/>
  <c r="I110" i="16"/>
  <c r="S115" i="16"/>
  <c r="I117" i="16"/>
  <c r="I122" i="16"/>
  <c r="S127" i="16"/>
  <c r="I134" i="16"/>
  <c r="I138" i="16"/>
  <c r="S139" i="16"/>
  <c r="I146" i="16"/>
  <c r="S151" i="16"/>
  <c r="I158" i="16"/>
  <c r="I165" i="16"/>
  <c r="I174" i="16"/>
  <c r="I175" i="16"/>
  <c r="I177" i="16"/>
  <c r="S179" i="16"/>
  <c r="I182" i="16"/>
  <c r="S187" i="16"/>
  <c r="I194" i="16"/>
  <c r="S199" i="16"/>
  <c r="I206" i="16"/>
  <c r="S210" i="16"/>
  <c r="S211" i="16"/>
  <c r="I220" i="16"/>
  <c r="S223" i="16"/>
  <c r="I230" i="16"/>
  <c r="S235" i="16"/>
  <c r="S247" i="16"/>
  <c r="I253" i="16"/>
  <c r="I254" i="16"/>
  <c r="S259" i="16"/>
  <c r="I278" i="16"/>
  <c r="I295" i="16"/>
  <c r="I326" i="16"/>
  <c r="S343" i="16"/>
  <c r="I379" i="16"/>
  <c r="S149" i="16"/>
  <c r="S173" i="16"/>
  <c r="S86" i="16"/>
  <c r="S98" i="16"/>
  <c r="I105" i="16"/>
  <c r="S110" i="16"/>
  <c r="S122" i="16"/>
  <c r="I129" i="16"/>
  <c r="S134" i="16"/>
  <c r="S146" i="16"/>
  <c r="S158" i="16"/>
  <c r="I160" i="16"/>
  <c r="S177" i="16"/>
  <c r="S182" i="16"/>
  <c r="I189" i="16"/>
  <c r="S194" i="16"/>
  <c r="I201" i="16"/>
  <c r="I203" i="16"/>
  <c r="S206" i="16"/>
  <c r="S212" i="16"/>
  <c r="I218" i="16"/>
  <c r="I225" i="16"/>
  <c r="S230" i="16"/>
  <c r="S248" i="16"/>
  <c r="I251" i="16"/>
  <c r="S253" i="16"/>
  <c r="S254" i="16"/>
  <c r="I268" i="16"/>
  <c r="S278" i="16"/>
  <c r="S284" i="16"/>
  <c r="I302" i="16"/>
  <c r="I308" i="16"/>
  <c r="S333" i="16"/>
  <c r="S338" i="16"/>
  <c r="S350" i="16"/>
  <c r="I357" i="16"/>
  <c r="S371" i="16"/>
  <c r="S374" i="16"/>
  <c r="S376" i="16"/>
  <c r="I378" i="16"/>
  <c r="S113" i="16"/>
  <c r="S93" i="16"/>
  <c r="I100" i="16"/>
  <c r="S105" i="16"/>
  <c r="I119" i="16"/>
  <c r="S129" i="16"/>
  <c r="I133" i="16"/>
  <c r="S153" i="16"/>
  <c r="S165" i="16"/>
  <c r="S189" i="16"/>
  <c r="S201" i="16"/>
  <c r="S213" i="16"/>
  <c r="I222" i="16"/>
  <c r="S225" i="16"/>
  <c r="I239" i="16"/>
  <c r="I256" i="16"/>
  <c r="I294" i="16"/>
  <c r="S306" i="16"/>
  <c r="S309" i="16"/>
  <c r="I321" i="16"/>
  <c r="S325" i="16"/>
  <c r="S328" i="16"/>
  <c r="S347" i="16"/>
  <c r="I351" i="16"/>
  <c r="I354" i="16"/>
  <c r="S357" i="16"/>
  <c r="S368" i="16"/>
  <c r="I371" i="16"/>
  <c r="I375" i="16"/>
  <c r="S378" i="16"/>
  <c r="S346" i="16"/>
  <c r="I161" i="16"/>
  <c r="I245" i="16"/>
  <c r="H22" i="16"/>
  <c r="S22" i="16" s="1"/>
  <c r="T22" i="16" s="1"/>
  <c r="I83" i="16"/>
  <c r="S100" i="16"/>
  <c r="I107" i="16"/>
  <c r="S112" i="16"/>
  <c r="I116" i="16"/>
  <c r="S124" i="16"/>
  <c r="I131" i="16"/>
  <c r="S136" i="16"/>
  <c r="I143" i="16"/>
  <c r="S148" i="16"/>
  <c r="I155" i="16"/>
  <c r="S160" i="16"/>
  <c r="I167" i="16"/>
  <c r="S184" i="16"/>
  <c r="I191" i="16"/>
  <c r="S196" i="16"/>
  <c r="S220" i="16"/>
  <c r="I232" i="16"/>
  <c r="S243" i="16"/>
  <c r="I246" i="16"/>
  <c r="I250" i="16"/>
  <c r="S256" i="16"/>
  <c r="I263" i="16"/>
  <c r="S265" i="16"/>
  <c r="I272" i="16"/>
  <c r="I277" i="16"/>
  <c r="I280" i="16"/>
  <c r="S294" i="16"/>
  <c r="S316" i="16"/>
  <c r="I320" i="16"/>
  <c r="I323" i="16"/>
  <c r="I335" i="16"/>
  <c r="I337" i="16"/>
  <c r="I339" i="16"/>
  <c r="I342" i="16"/>
  <c r="S344" i="16"/>
  <c r="I346" i="16"/>
  <c r="I347" i="16"/>
  <c r="I352" i="16"/>
  <c r="I363" i="16"/>
  <c r="I366" i="16"/>
  <c r="S370" i="16"/>
  <c r="I163" i="16"/>
  <c r="I101" i="16"/>
  <c r="I187" i="16"/>
  <c r="I365" i="16"/>
  <c r="S83" i="16"/>
  <c r="I90" i="16"/>
  <c r="I92" i="16"/>
  <c r="I99" i="16"/>
  <c r="I102" i="16"/>
  <c r="S107" i="16"/>
  <c r="I114" i="16"/>
  <c r="S119" i="16"/>
  <c r="I126" i="16"/>
  <c r="S131" i="16"/>
  <c r="S143" i="16"/>
  <c r="I145" i="16"/>
  <c r="I150" i="16"/>
  <c r="S155" i="16"/>
  <c r="I164" i="16"/>
  <c r="S167" i="16"/>
  <c r="I181" i="16"/>
  <c r="I186" i="16"/>
  <c r="S191" i="16"/>
  <c r="I198" i="16"/>
  <c r="S203" i="16"/>
  <c r="S209" i="16"/>
  <c r="S215" i="16"/>
  <c r="I217" i="16"/>
  <c r="S219" i="16"/>
  <c r="I227" i="16"/>
  <c r="S233" i="16"/>
  <c r="I234" i="16"/>
  <c r="S239" i="16"/>
  <c r="S245" i="16"/>
  <c r="S251" i="16"/>
  <c r="I257" i="16"/>
  <c r="I258" i="16"/>
  <c r="S263" i="16"/>
  <c r="I269" i="16"/>
  <c r="S274" i="16"/>
  <c r="S282" i="16"/>
  <c r="S286" i="16"/>
  <c r="I301" i="16"/>
  <c r="I313" i="16"/>
  <c r="S320" i="16"/>
  <c r="I325" i="16"/>
  <c r="I330" i="16"/>
  <c r="I332" i="16"/>
  <c r="I349" i="16"/>
  <c r="S363" i="16"/>
  <c r="I368" i="16"/>
  <c r="S375" i="16"/>
  <c r="AK16" i="16"/>
  <c r="S161" i="16"/>
  <c r="S175" i="16"/>
  <c r="I120" i="16"/>
  <c r="I252" i="16"/>
  <c r="I341" i="16"/>
  <c r="I84" i="16"/>
  <c r="I85" i="16"/>
  <c r="S90" i="16"/>
  <c r="I97" i="16"/>
  <c r="S102" i="16"/>
  <c r="I109" i="16"/>
  <c r="S114" i="16"/>
  <c r="I121" i="16"/>
  <c r="I140" i="16"/>
  <c r="S150" i="16"/>
  <c r="I157" i="16"/>
  <c r="I162" i="16"/>
  <c r="I169" i="16"/>
  <c r="I173" i="16"/>
  <c r="S186" i="16"/>
  <c r="I193" i="16"/>
  <c r="I205" i="16"/>
  <c r="I210" i="16"/>
  <c r="S216" i="16"/>
  <c r="S222" i="16"/>
  <c r="I229" i="16"/>
  <c r="S234" i="16"/>
  <c r="I241" i="16"/>
  <c r="S246" i="16"/>
  <c r="S264" i="16"/>
  <c r="S277" i="16"/>
  <c r="I281" i="16"/>
  <c r="I291" i="16"/>
  <c r="I298" i="16"/>
  <c r="S301" i="16"/>
  <c r="S308" i="16"/>
  <c r="S313" i="16"/>
  <c r="S329" i="16"/>
  <c r="S332" i="16"/>
  <c r="I344" i="16"/>
  <c r="S349" i="16"/>
  <c r="I353" i="16"/>
  <c r="I370" i="16"/>
  <c r="T126" i="16" l="1"/>
  <c r="J289" i="16"/>
  <c r="L289" i="16" s="1"/>
  <c r="T242" i="16"/>
  <c r="T250" i="16"/>
  <c r="K318" i="16"/>
  <c r="T241" i="16"/>
  <c r="J303" i="16"/>
  <c r="L303" i="16" s="1"/>
  <c r="T338" i="16"/>
  <c r="J231" i="16"/>
  <c r="L231" i="16" s="1"/>
  <c r="J361" i="16"/>
  <c r="L361" i="16" s="1"/>
  <c r="T313" i="16"/>
  <c r="J103" i="16"/>
  <c r="L103" i="16" s="1"/>
  <c r="T239" i="16"/>
  <c r="T316" i="16"/>
  <c r="K328" i="16"/>
  <c r="T343" i="16"/>
  <c r="T360" i="16"/>
  <c r="T175" i="16"/>
  <c r="T359" i="16"/>
  <c r="T186" i="16"/>
  <c r="T337" i="16"/>
  <c r="T342" i="16"/>
  <c r="J183" i="16"/>
  <c r="L183" i="16" s="1"/>
  <c r="T148" i="16"/>
  <c r="J358" i="16"/>
  <c r="L358" i="16" s="1"/>
  <c r="T276" i="16"/>
  <c r="T332" i="16"/>
  <c r="J315" i="16"/>
  <c r="L315" i="16" s="1"/>
  <c r="J135" i="16"/>
  <c r="L135" i="16" s="1"/>
  <c r="J171" i="16"/>
  <c r="L171" i="16" s="1"/>
  <c r="T331" i="16"/>
  <c r="T300" i="16"/>
  <c r="T373" i="16"/>
  <c r="T269" i="16"/>
  <c r="K338" i="16"/>
  <c r="K96" i="16"/>
  <c r="J238" i="16"/>
  <c r="L238" i="16" s="1"/>
  <c r="K144" i="16"/>
  <c r="J207" i="16"/>
  <c r="L207" i="16" s="1"/>
  <c r="T222" i="16"/>
  <c r="T356" i="16"/>
  <c r="K299" i="16"/>
  <c r="J212" i="16"/>
  <c r="L212" i="16" s="1"/>
  <c r="T289" i="16"/>
  <c r="T206" i="16"/>
  <c r="T189" i="16"/>
  <c r="T292" i="16"/>
  <c r="T237" i="16"/>
  <c r="J327" i="16"/>
  <c r="L327" i="16" s="1"/>
  <c r="K310" i="16"/>
  <c r="J262" i="16"/>
  <c r="L262" i="16" s="1"/>
  <c r="T366" i="16"/>
  <c r="K112" i="16"/>
  <c r="T315" i="16"/>
  <c r="T335" i="16"/>
  <c r="T294" i="16"/>
  <c r="T172" i="16"/>
  <c r="T324" i="16"/>
  <c r="T363" i="16"/>
  <c r="K195" i="16"/>
  <c r="T249" i="16"/>
  <c r="K276" i="16"/>
  <c r="J240" i="16"/>
  <c r="L240" i="16" s="1"/>
  <c r="T121" i="16"/>
  <c r="T271" i="16"/>
  <c r="T184" i="16"/>
  <c r="K292" i="16"/>
  <c r="T122" i="16"/>
  <c r="T196" i="16"/>
  <c r="J244" i="16"/>
  <c r="L244" i="16" s="1"/>
  <c r="T138" i="16"/>
  <c r="J128" i="16"/>
  <c r="L128" i="16" s="1"/>
  <c r="J87" i="16"/>
  <c r="L87" i="16" s="1"/>
  <c r="T378" i="16"/>
  <c r="T301" i="16"/>
  <c r="T134" i="16"/>
  <c r="T311" i="16"/>
  <c r="T219" i="16"/>
  <c r="J374" i="16"/>
  <c r="L374" i="16" s="1"/>
  <c r="T258" i="16"/>
  <c r="T131" i="16"/>
  <c r="J275" i="16"/>
  <c r="L275" i="16" s="1"/>
  <c r="T346" i="16"/>
  <c r="K148" i="16"/>
  <c r="K306" i="16"/>
  <c r="J123" i="16"/>
  <c r="L123" i="16" s="1"/>
  <c r="T367" i="16"/>
  <c r="T381" i="16"/>
  <c r="Y381" i="16" s="1"/>
  <c r="T218" i="16"/>
  <c r="T124" i="16"/>
  <c r="T298" i="16"/>
  <c r="T299" i="16"/>
  <c r="T167" i="16"/>
  <c r="J267" i="16"/>
  <c r="L267" i="16" s="1"/>
  <c r="J255" i="16"/>
  <c r="L255" i="16" s="1"/>
  <c r="T336" i="16"/>
  <c r="T152" i="16"/>
  <c r="T312" i="16"/>
  <c r="T143" i="16"/>
  <c r="T92" i="16"/>
  <c r="J324" i="16"/>
  <c r="L324" i="16" s="1"/>
  <c r="T142" i="16"/>
  <c r="K373" i="16"/>
  <c r="J376" i="16"/>
  <c r="L376" i="16" s="1"/>
  <c r="T93" i="16"/>
  <c r="K137" i="16"/>
  <c r="T116" i="16"/>
  <c r="J377" i="16"/>
  <c r="L377" i="16" s="1"/>
  <c r="K156" i="16"/>
  <c r="K159" i="16"/>
  <c r="T327" i="16"/>
  <c r="T380" i="16"/>
  <c r="J152" i="16"/>
  <c r="L152" i="16" s="1"/>
  <c r="K243" i="16"/>
  <c r="J279" i="16"/>
  <c r="L279" i="16" s="1"/>
  <c r="T263" i="16"/>
  <c r="J355" i="16"/>
  <c r="L355" i="16" s="1"/>
  <c r="T352" i="16"/>
  <c r="T349" i="16"/>
  <c r="T117" i="16"/>
  <c r="T277" i="16"/>
  <c r="J265" i="16"/>
  <c r="L265" i="16" s="1"/>
  <c r="T153" i="16"/>
  <c r="T288" i="16"/>
  <c r="T348" i="16"/>
  <c r="T208" i="16"/>
  <c r="T256" i="16"/>
  <c r="K274" i="16"/>
  <c r="T273" i="16"/>
  <c r="T198" i="16"/>
  <c r="T370" i="16"/>
  <c r="T243" i="16"/>
  <c r="T136" i="16"/>
  <c r="T105" i="16"/>
  <c r="T286" i="16"/>
  <c r="J208" i="16"/>
  <c r="L208" i="16" s="1"/>
  <c r="T351" i="16"/>
  <c r="T323" i="16"/>
  <c r="K356" i="16"/>
  <c r="J260" i="16"/>
  <c r="L260" i="16" s="1"/>
  <c r="J202" i="16"/>
  <c r="L202" i="16" s="1"/>
  <c r="T362" i="16"/>
  <c r="T261" i="16"/>
  <c r="T304" i="16"/>
  <c r="T268" i="16"/>
  <c r="J219" i="16"/>
  <c r="L219" i="16" s="1"/>
  <c r="T318" i="16"/>
  <c r="T163" i="16"/>
  <c r="J340" i="16"/>
  <c r="L340" i="16" s="1"/>
  <c r="T110" i="16"/>
  <c r="K285" i="16"/>
  <c r="J296" i="16"/>
  <c r="L296" i="16" s="1"/>
  <c r="T102" i="16"/>
  <c r="T325" i="16"/>
  <c r="T225" i="16"/>
  <c r="J360" i="16"/>
  <c r="L360" i="16" s="1"/>
  <c r="T279" i="16"/>
  <c r="T262" i="16"/>
  <c r="T98" i="16"/>
  <c r="T139" i="16"/>
  <c r="T280" i="16"/>
  <c r="T308" i="16"/>
  <c r="J95" i="16"/>
  <c r="L95" i="16" s="1"/>
  <c r="T357" i="16"/>
  <c r="T374" i="16"/>
  <c r="J304" i="16"/>
  <c r="L304" i="16" s="1"/>
  <c r="T173" i="16"/>
  <c r="T236" i="16"/>
  <c r="J132" i="16"/>
  <c r="L132" i="16" s="1"/>
  <c r="K106" i="16"/>
  <c r="T290" i="16"/>
  <c r="K204" i="16"/>
  <c r="T95" i="16"/>
  <c r="T303" i="16"/>
  <c r="J147" i="16"/>
  <c r="L147" i="16" s="1"/>
  <c r="J130" i="16"/>
  <c r="L130" i="16" s="1"/>
  <c r="T251" i="16"/>
  <c r="T191" i="16"/>
  <c r="K331" i="16"/>
  <c r="T112" i="16"/>
  <c r="J334" i="16"/>
  <c r="L334" i="16" s="1"/>
  <c r="T328" i="16"/>
  <c r="T165" i="16"/>
  <c r="J261" i="16"/>
  <c r="L261" i="16" s="1"/>
  <c r="K188" i="16"/>
  <c r="T270" i="16"/>
  <c r="T199" i="16"/>
  <c r="J111" i="16"/>
  <c r="L111" i="16" s="1"/>
  <c r="T245" i="16"/>
  <c r="T146" i="16"/>
  <c r="K233" i="16"/>
  <c r="T259" i="16"/>
  <c r="K192" i="16"/>
  <c r="T229" i="16"/>
  <c r="T141" i="16"/>
  <c r="T127" i="16"/>
  <c r="T355" i="16"/>
  <c r="T354" i="16"/>
  <c r="T228" i="16"/>
  <c r="T85" i="16"/>
  <c r="T365" i="16"/>
  <c r="T232" i="16"/>
  <c r="T322" i="16"/>
  <c r="T267" i="16"/>
  <c r="J221" i="16"/>
  <c r="L221" i="16" s="1"/>
  <c r="K312" i="16"/>
  <c r="T341" i="16"/>
  <c r="T227" i="16"/>
  <c r="T137" i="16"/>
  <c r="T296" i="16"/>
  <c r="T201" i="16"/>
  <c r="J226" i="16"/>
  <c r="L226" i="16" s="1"/>
  <c r="T282" i="16"/>
  <c r="J380" i="16"/>
  <c r="L380" i="16" s="1"/>
  <c r="J196" i="16"/>
  <c r="L196" i="16" s="1"/>
  <c r="T319" i="16"/>
  <c r="K288" i="16"/>
  <c r="T174" i="16"/>
  <c r="T86" i="16"/>
  <c r="K236" i="16"/>
  <c r="T233" i="16"/>
  <c r="T90" i="16"/>
  <c r="J176" i="16"/>
  <c r="L176" i="16" s="1"/>
  <c r="T253" i="16"/>
  <c r="J108" i="16"/>
  <c r="L108" i="16" s="1"/>
  <c r="K142" i="16"/>
  <c r="T114" i="16"/>
  <c r="T160" i="16"/>
  <c r="J184" i="16"/>
  <c r="L184" i="16" s="1"/>
  <c r="T203" i="16"/>
  <c r="K329" i="16"/>
  <c r="J104" i="16"/>
  <c r="L104" i="16" s="1"/>
  <c r="J319" i="16"/>
  <c r="L319" i="16" s="1"/>
  <c r="T164" i="16"/>
  <c r="T305" i="16"/>
  <c r="T361" i="16"/>
  <c r="T155" i="16"/>
  <c r="T284" i="16"/>
  <c r="T188" i="16"/>
  <c r="J290" i="16"/>
  <c r="L290" i="16" s="1"/>
  <c r="T170" i="16"/>
  <c r="J214" i="16"/>
  <c r="L214" i="16" s="1"/>
  <c r="K322" i="16"/>
  <c r="T368" i="16"/>
  <c r="T181" i="16"/>
  <c r="T87" i="16"/>
  <c r="K311" i="16"/>
  <c r="K314" i="16"/>
  <c r="J248" i="16"/>
  <c r="L248" i="16" s="1"/>
  <c r="T177" i="16"/>
  <c r="J362" i="16"/>
  <c r="L362" i="16" s="1"/>
  <c r="K284" i="16"/>
  <c r="K266" i="16"/>
  <c r="J178" i="16"/>
  <c r="L178" i="16" s="1"/>
  <c r="T272" i="16"/>
  <c r="J200" i="16"/>
  <c r="L200" i="16" s="1"/>
  <c r="J172" i="16"/>
  <c r="L172" i="16" s="1"/>
  <c r="J333" i="16"/>
  <c r="L333" i="16" s="1"/>
  <c r="T118" i="16"/>
  <c r="J179" i="16"/>
  <c r="L179" i="16" s="1"/>
  <c r="J270" i="16"/>
  <c r="L270" i="16" s="1"/>
  <c r="T211" i="16"/>
  <c r="K154" i="16"/>
  <c r="J141" i="16"/>
  <c r="L141" i="16" s="1"/>
  <c r="T297" i="16"/>
  <c r="T182" i="16"/>
  <c r="T179" i="16"/>
  <c r="J124" i="16"/>
  <c r="L124" i="16" s="1"/>
  <c r="T375" i="16"/>
  <c r="T274" i="16"/>
  <c r="T215" i="16"/>
  <c r="J209" i="16"/>
  <c r="L209" i="16" s="1"/>
  <c r="J286" i="16"/>
  <c r="L286" i="16" s="1"/>
  <c r="T293" i="16"/>
  <c r="T200" i="16"/>
  <c r="T129" i="16"/>
  <c r="J82" i="16"/>
  <c r="L82" i="16" s="1"/>
  <c r="J170" i="16"/>
  <c r="L170" i="16" s="1"/>
  <c r="T88" i="16"/>
  <c r="T320" i="16"/>
  <c r="K91" i="16"/>
  <c r="K166" i="16"/>
  <c r="K94" i="16"/>
  <c r="T150" i="16"/>
  <c r="T89" i="16"/>
  <c r="T193" i="16"/>
  <c r="T83" i="16"/>
  <c r="J297" i="16"/>
  <c r="L297" i="16" s="1"/>
  <c r="T230" i="16"/>
  <c r="T158" i="16"/>
  <c r="T119" i="16"/>
  <c r="T133" i="16"/>
  <c r="J287" i="16"/>
  <c r="L287" i="16" s="1"/>
  <c r="K168" i="16"/>
  <c r="T329" i="16"/>
  <c r="T238" i="16"/>
  <c r="J224" i="16"/>
  <c r="L224" i="16" s="1"/>
  <c r="J215" i="16"/>
  <c r="L215" i="16" s="1"/>
  <c r="T224" i="16"/>
  <c r="T157" i="16"/>
  <c r="J88" i="16"/>
  <c r="L88" i="16" s="1"/>
  <c r="T145" i="16"/>
  <c r="T209" i="16"/>
  <c r="J364" i="16"/>
  <c r="L364" i="16" s="1"/>
  <c r="T291" i="16"/>
  <c r="J350" i="16"/>
  <c r="L350" i="16" s="1"/>
  <c r="T194" i="16"/>
  <c r="T97" i="16"/>
  <c r="T140" i="16"/>
  <c r="T96" i="16"/>
  <c r="T169" i="16"/>
  <c r="T234" i="16"/>
  <c r="T107" i="16"/>
  <c r="T265" i="16"/>
  <c r="T100" i="16"/>
  <c r="T104" i="16"/>
  <c r="T205" i="16"/>
  <c r="T309" i="16"/>
  <c r="T285" i="16"/>
  <c r="T214" i="16"/>
  <c r="T111" i="16"/>
  <c r="T204" i="16"/>
  <c r="T358" i="16"/>
  <c r="T254" i="16"/>
  <c r="T192" i="16"/>
  <c r="T339" i="16"/>
  <c r="T161" i="16"/>
  <c r="T257" i="16"/>
  <c r="T109" i="16"/>
  <c r="T220" i="16"/>
  <c r="T330" i="16"/>
  <c r="T197" i="16"/>
  <c r="T333" i="16"/>
  <c r="T185" i="16"/>
  <c r="J190" i="16"/>
  <c r="L190" i="16" s="1"/>
  <c r="T231" i="16"/>
  <c r="T212" i="16"/>
  <c r="T281" i="16"/>
  <c r="P24" i="16"/>
  <c r="N24" i="16" s="1"/>
  <c r="O24" i="16"/>
  <c r="K187" i="16"/>
  <c r="J187" i="16"/>
  <c r="L187" i="16" s="1"/>
  <c r="K206" i="16"/>
  <c r="J206" i="16"/>
  <c r="L206" i="16" s="1"/>
  <c r="K348" i="16"/>
  <c r="J348" i="16"/>
  <c r="L348" i="16" s="1"/>
  <c r="K136" i="16"/>
  <c r="J136" i="16"/>
  <c r="L136" i="16" s="1"/>
  <c r="J343" i="16"/>
  <c r="L343" i="16" s="1"/>
  <c r="K343" i="16"/>
  <c r="T310" i="16"/>
  <c r="K370" i="16"/>
  <c r="J370" i="16"/>
  <c r="L370" i="16" s="1"/>
  <c r="K229" i="16"/>
  <c r="J229" i="16"/>
  <c r="L229" i="16" s="1"/>
  <c r="J157" i="16"/>
  <c r="L157" i="16" s="1"/>
  <c r="K157" i="16"/>
  <c r="K120" i="16"/>
  <c r="J120" i="16"/>
  <c r="L120" i="16" s="1"/>
  <c r="E22" i="16"/>
  <c r="K366" i="16"/>
  <c r="J366" i="16"/>
  <c r="L366" i="16" s="1"/>
  <c r="K323" i="16"/>
  <c r="J323" i="16"/>
  <c r="L323" i="16" s="1"/>
  <c r="J263" i="16"/>
  <c r="L263" i="16" s="1"/>
  <c r="K263" i="16"/>
  <c r="K167" i="16"/>
  <c r="J167" i="16"/>
  <c r="L167" i="16" s="1"/>
  <c r="K245" i="16"/>
  <c r="J245" i="16"/>
  <c r="L245" i="16" s="1"/>
  <c r="K371" i="16"/>
  <c r="J371" i="16"/>
  <c r="L371" i="16" s="1"/>
  <c r="T306" i="16"/>
  <c r="J218" i="16"/>
  <c r="L218" i="16" s="1"/>
  <c r="K218" i="16"/>
  <c r="J326" i="16"/>
  <c r="L326" i="16" s="1"/>
  <c r="K326" i="16"/>
  <c r="T266" i="16"/>
  <c r="T151" i="16"/>
  <c r="T91" i="16"/>
  <c r="K180" i="16"/>
  <c r="J180" i="16"/>
  <c r="L180" i="16" s="1"/>
  <c r="K345" i="16"/>
  <c r="J345" i="16"/>
  <c r="L345" i="16" s="1"/>
  <c r="T252" i="16"/>
  <c r="K199" i="16"/>
  <c r="J199" i="16"/>
  <c r="L199" i="16" s="1"/>
  <c r="T120" i="16"/>
  <c r="T345" i="16"/>
  <c r="T202" i="16"/>
  <c r="T130" i="16"/>
  <c r="T307" i="16"/>
  <c r="J85" i="16"/>
  <c r="L85" i="16" s="1"/>
  <c r="K85" i="16"/>
  <c r="K101" i="16"/>
  <c r="J101" i="16"/>
  <c r="L101" i="16" s="1"/>
  <c r="K115" i="16"/>
  <c r="J115" i="16"/>
  <c r="L115" i="16" s="1"/>
  <c r="K305" i="16"/>
  <c r="J305" i="16"/>
  <c r="L305" i="16" s="1"/>
  <c r="K140" i="16"/>
  <c r="J140" i="16"/>
  <c r="L140" i="16" s="1"/>
  <c r="T302" i="16"/>
  <c r="K332" i="16"/>
  <c r="J332" i="16"/>
  <c r="L332" i="16" s="1"/>
  <c r="K257" i="16"/>
  <c r="J257" i="16"/>
  <c r="L257" i="16" s="1"/>
  <c r="K198" i="16"/>
  <c r="J198" i="16"/>
  <c r="L198" i="16" s="1"/>
  <c r="K126" i="16"/>
  <c r="J126" i="16"/>
  <c r="L126" i="16" s="1"/>
  <c r="K163" i="16"/>
  <c r="J163" i="16"/>
  <c r="L163" i="16" s="1"/>
  <c r="J250" i="16"/>
  <c r="L250" i="16" s="1"/>
  <c r="K250" i="16"/>
  <c r="J155" i="16"/>
  <c r="L155" i="16" s="1"/>
  <c r="K155" i="16"/>
  <c r="K256" i="16"/>
  <c r="J256" i="16"/>
  <c r="L256" i="16" s="1"/>
  <c r="K119" i="16"/>
  <c r="J119" i="16"/>
  <c r="L119" i="16" s="1"/>
  <c r="J254" i="16"/>
  <c r="L254" i="16" s="1"/>
  <c r="K254" i="16"/>
  <c r="T187" i="16"/>
  <c r="K247" i="16"/>
  <c r="J247" i="16"/>
  <c r="L247" i="16" s="1"/>
  <c r="T168" i="16"/>
  <c r="T108" i="16"/>
  <c r="T190" i="16"/>
  <c r="T99" i="16"/>
  <c r="T195" i="16"/>
  <c r="K162" i="16"/>
  <c r="J162" i="16"/>
  <c r="L162" i="16" s="1"/>
  <c r="K368" i="16"/>
  <c r="J368" i="16"/>
  <c r="L368" i="16" s="1"/>
  <c r="K335" i="16"/>
  <c r="J335" i="16"/>
  <c r="L335" i="16" s="1"/>
  <c r="K259" i="16"/>
  <c r="J259" i="16"/>
  <c r="L259" i="16" s="1"/>
  <c r="K125" i="16"/>
  <c r="J125" i="16"/>
  <c r="L125" i="16" s="1"/>
  <c r="K353" i="16"/>
  <c r="J353" i="16"/>
  <c r="L353" i="16" s="1"/>
  <c r="T216" i="16"/>
  <c r="J84" i="16"/>
  <c r="L84" i="16" s="1"/>
  <c r="K84" i="16"/>
  <c r="K298" i="16"/>
  <c r="J298" i="16"/>
  <c r="L298" i="16" s="1"/>
  <c r="K210" i="16"/>
  <c r="J210" i="16"/>
  <c r="L210" i="16" s="1"/>
  <c r="K341" i="16"/>
  <c r="J341" i="16"/>
  <c r="L341" i="16" s="1"/>
  <c r="J330" i="16"/>
  <c r="L330" i="16" s="1"/>
  <c r="K330" i="16"/>
  <c r="J365" i="16"/>
  <c r="L365" i="16" s="1"/>
  <c r="K365" i="16"/>
  <c r="K352" i="16"/>
  <c r="J352" i="16"/>
  <c r="L352" i="16" s="1"/>
  <c r="J246" i="16"/>
  <c r="L246" i="16" s="1"/>
  <c r="K246" i="16"/>
  <c r="J83" i="16"/>
  <c r="L83" i="16" s="1"/>
  <c r="K83" i="16"/>
  <c r="J161" i="16"/>
  <c r="L161" i="16" s="1"/>
  <c r="K161" i="16"/>
  <c r="J354" i="16"/>
  <c r="L354" i="16" s="1"/>
  <c r="K354" i="16"/>
  <c r="K239" i="16"/>
  <c r="J239" i="16"/>
  <c r="L239" i="16" s="1"/>
  <c r="K308" i="16"/>
  <c r="J308" i="16"/>
  <c r="L308" i="16" s="1"/>
  <c r="K203" i="16"/>
  <c r="J203" i="16"/>
  <c r="L203" i="16" s="1"/>
  <c r="K253" i="16"/>
  <c r="J253" i="16"/>
  <c r="L253" i="16" s="1"/>
  <c r="K182" i="16"/>
  <c r="J182" i="16"/>
  <c r="L182" i="16" s="1"/>
  <c r="K138" i="16"/>
  <c r="J138" i="16"/>
  <c r="L138" i="16" s="1"/>
  <c r="T244" i="16"/>
  <c r="T162" i="16"/>
  <c r="K98" i="16"/>
  <c r="J98" i="16"/>
  <c r="L98" i="16" s="1"/>
  <c r="K271" i="16"/>
  <c r="J271" i="16"/>
  <c r="L271" i="16" s="1"/>
  <c r="K185" i="16"/>
  <c r="J185" i="16"/>
  <c r="L185" i="16" s="1"/>
  <c r="K113" i="16"/>
  <c r="J113" i="16"/>
  <c r="L113" i="16" s="1"/>
  <c r="T180" i="16"/>
  <c r="K158" i="16"/>
  <c r="J158" i="16"/>
  <c r="L158" i="16" s="1"/>
  <c r="K351" i="16"/>
  <c r="J351" i="16"/>
  <c r="L351" i="16" s="1"/>
  <c r="K378" i="16"/>
  <c r="J378" i="16"/>
  <c r="L378" i="16" s="1"/>
  <c r="T278" i="16"/>
  <c r="J201" i="16"/>
  <c r="L201" i="16" s="1"/>
  <c r="K201" i="16"/>
  <c r="J105" i="16"/>
  <c r="L105" i="16" s="1"/>
  <c r="K105" i="16"/>
  <c r="K295" i="16"/>
  <c r="J295" i="16"/>
  <c r="L295" i="16" s="1"/>
  <c r="T247" i="16"/>
  <c r="K134" i="16"/>
  <c r="J134" i="16"/>
  <c r="L134" i="16" s="1"/>
  <c r="T314" i="16"/>
  <c r="T240" i="16"/>
  <c r="T156" i="16"/>
  <c r="T326" i="16"/>
  <c r="T178" i="16"/>
  <c r="T106" i="16"/>
  <c r="J293" i="16"/>
  <c r="L293" i="16" s="1"/>
  <c r="K293" i="16"/>
  <c r="T171" i="16"/>
  <c r="K269" i="16"/>
  <c r="J269" i="16"/>
  <c r="L269" i="16" s="1"/>
  <c r="J349" i="16"/>
  <c r="L349" i="16" s="1"/>
  <c r="K349" i="16"/>
  <c r="K363" i="16"/>
  <c r="J363" i="16"/>
  <c r="L363" i="16" s="1"/>
  <c r="K291" i="16"/>
  <c r="J291" i="16"/>
  <c r="L291" i="16" s="1"/>
  <c r="K325" i="16"/>
  <c r="J325" i="16"/>
  <c r="L325" i="16" s="1"/>
  <c r="J186" i="16"/>
  <c r="L186" i="16" s="1"/>
  <c r="K186" i="16"/>
  <c r="K347" i="16"/>
  <c r="J347" i="16"/>
  <c r="L347" i="16" s="1"/>
  <c r="K294" i="16"/>
  <c r="J294" i="16"/>
  <c r="L294" i="16" s="1"/>
  <c r="K344" i="16"/>
  <c r="J344" i="16"/>
  <c r="L344" i="16" s="1"/>
  <c r="K281" i="16"/>
  <c r="J281" i="16"/>
  <c r="L281" i="16" s="1"/>
  <c r="K181" i="16"/>
  <c r="J181" i="16"/>
  <c r="L181" i="16" s="1"/>
  <c r="K346" i="16"/>
  <c r="J346" i="16"/>
  <c r="L346" i="16" s="1"/>
  <c r="K232" i="16"/>
  <c r="J232" i="16"/>
  <c r="L232" i="16" s="1"/>
  <c r="T347" i="16"/>
  <c r="K222" i="16"/>
  <c r="J222" i="16"/>
  <c r="L222" i="16" s="1"/>
  <c r="T353" i="16"/>
  <c r="T376" i="16"/>
  <c r="J268" i="16"/>
  <c r="L268" i="16" s="1"/>
  <c r="K268" i="16"/>
  <c r="T149" i="16"/>
  <c r="T84" i="16"/>
  <c r="T235" i="16"/>
  <c r="K177" i="16"/>
  <c r="J177" i="16"/>
  <c r="L177" i="16" s="1"/>
  <c r="J300" i="16"/>
  <c r="L300" i="16" s="1"/>
  <c r="K300" i="16"/>
  <c r="K309" i="16"/>
  <c r="J309" i="16"/>
  <c r="L309" i="16" s="1"/>
  <c r="K235" i="16"/>
  <c r="J235" i="16"/>
  <c r="L235" i="16" s="1"/>
  <c r="J151" i="16"/>
  <c r="L151" i="16" s="1"/>
  <c r="K151" i="16"/>
  <c r="K372" i="16"/>
  <c r="J372" i="16"/>
  <c r="L372" i="16" s="1"/>
  <c r="T94" i="16"/>
  <c r="T207" i="16"/>
  <c r="T379" i="16"/>
  <c r="K381" i="16"/>
  <c r="J381" i="16"/>
  <c r="L381" i="16" s="1"/>
  <c r="T159" i="16"/>
  <c r="K97" i="16"/>
  <c r="J97" i="16"/>
  <c r="L97" i="16" s="1"/>
  <c r="K146" i="16"/>
  <c r="J146" i="16"/>
  <c r="L146" i="16" s="1"/>
  <c r="J249" i="16"/>
  <c r="L249" i="16" s="1"/>
  <c r="K249" i="16"/>
  <c r="K114" i="16"/>
  <c r="J114" i="16"/>
  <c r="L114" i="16" s="1"/>
  <c r="I22" i="16"/>
  <c r="K313" i="16"/>
  <c r="J313" i="16"/>
  <c r="L313" i="16" s="1"/>
  <c r="K234" i="16"/>
  <c r="J234" i="16"/>
  <c r="L234" i="16" s="1"/>
  <c r="T176" i="16"/>
  <c r="K102" i="16"/>
  <c r="J102" i="16"/>
  <c r="L102" i="16" s="1"/>
  <c r="T344" i="16"/>
  <c r="T287" i="16"/>
  <c r="K131" i="16"/>
  <c r="J131" i="16"/>
  <c r="L131" i="16" s="1"/>
  <c r="T213" i="16"/>
  <c r="T295" i="16"/>
  <c r="K189" i="16"/>
  <c r="J189" i="16"/>
  <c r="L189" i="16" s="1"/>
  <c r="T125" i="16"/>
  <c r="J379" i="16"/>
  <c r="L379" i="16" s="1"/>
  <c r="K379" i="16"/>
  <c r="K230" i="16"/>
  <c r="J230" i="16"/>
  <c r="L230" i="16" s="1"/>
  <c r="K175" i="16"/>
  <c r="J175" i="16"/>
  <c r="L175" i="16" s="1"/>
  <c r="K122" i="16"/>
  <c r="J122" i="16"/>
  <c r="L122" i="16" s="1"/>
  <c r="K283" i="16"/>
  <c r="J283" i="16"/>
  <c r="L283" i="16" s="1"/>
  <c r="K228" i="16"/>
  <c r="J228" i="16"/>
  <c r="L228" i="16" s="1"/>
  <c r="T144" i="16"/>
  <c r="K316" i="16"/>
  <c r="J316" i="16"/>
  <c r="L316" i="16" s="1"/>
  <c r="J242" i="16"/>
  <c r="L242" i="16" s="1"/>
  <c r="K242" i="16"/>
  <c r="T166" i="16"/>
  <c r="K89" i="16"/>
  <c r="J89" i="16"/>
  <c r="L89" i="16" s="1"/>
  <c r="T317" i="16"/>
  <c r="T377" i="16"/>
  <c r="T147" i="16"/>
  <c r="K86" i="16"/>
  <c r="J86" i="16"/>
  <c r="L86" i="16" s="1"/>
  <c r="K336" i="16"/>
  <c r="J336" i="16"/>
  <c r="L336" i="16" s="1"/>
  <c r="K205" i="16"/>
  <c r="J205" i="16"/>
  <c r="L205" i="16" s="1"/>
  <c r="T260" i="16"/>
  <c r="K143" i="16"/>
  <c r="J143" i="16"/>
  <c r="L143" i="16" s="1"/>
  <c r="K193" i="16"/>
  <c r="J193" i="16"/>
  <c r="L193" i="16" s="1"/>
  <c r="T264" i="16"/>
  <c r="K121" i="16"/>
  <c r="J121" i="16"/>
  <c r="L121" i="16" s="1"/>
  <c r="J301" i="16"/>
  <c r="L301" i="16" s="1"/>
  <c r="K301" i="16"/>
  <c r="K99" i="16"/>
  <c r="J99" i="16"/>
  <c r="L99" i="16" s="1"/>
  <c r="K342" i="16"/>
  <c r="J342" i="16"/>
  <c r="L342" i="16" s="1"/>
  <c r="K280" i="16"/>
  <c r="J280" i="16"/>
  <c r="L280" i="16" s="1"/>
  <c r="T371" i="16"/>
  <c r="T223" i="16"/>
  <c r="K174" i="16"/>
  <c r="J174" i="16"/>
  <c r="L174" i="16" s="1"/>
  <c r="J117" i="16"/>
  <c r="L117" i="16" s="1"/>
  <c r="K117" i="16"/>
  <c r="K282" i="16"/>
  <c r="J282" i="16"/>
  <c r="L282" i="16" s="1"/>
  <c r="K223" i="16"/>
  <c r="J223" i="16"/>
  <c r="L223" i="16" s="1"/>
  <c r="T372" i="16"/>
  <c r="T364" i="16"/>
  <c r="T154" i="16"/>
  <c r="T369" i="16"/>
  <c r="T135" i="16"/>
  <c r="K93" i="16"/>
  <c r="J93" i="16"/>
  <c r="L93" i="16" s="1"/>
  <c r="K258" i="16"/>
  <c r="J258" i="16"/>
  <c r="L258" i="16" s="1"/>
  <c r="K197" i="16"/>
  <c r="J197" i="16"/>
  <c r="L197" i="16" s="1"/>
  <c r="T101" i="16"/>
  <c r="J227" i="16"/>
  <c r="L227" i="16" s="1"/>
  <c r="K227" i="16"/>
  <c r="K164" i="16"/>
  <c r="J164" i="16"/>
  <c r="L164" i="16" s="1"/>
  <c r="T340" i="16"/>
  <c r="K277" i="16"/>
  <c r="J277" i="16"/>
  <c r="L277" i="16" s="1"/>
  <c r="K116" i="16"/>
  <c r="J116" i="16"/>
  <c r="L116" i="16" s="1"/>
  <c r="T113" i="16"/>
  <c r="K357" i="16"/>
  <c r="J357" i="16"/>
  <c r="L357" i="16" s="1"/>
  <c r="K302" i="16"/>
  <c r="J302" i="16"/>
  <c r="L302" i="16" s="1"/>
  <c r="K251" i="16"/>
  <c r="J251" i="16"/>
  <c r="L251" i="16" s="1"/>
  <c r="J220" i="16"/>
  <c r="L220" i="16" s="1"/>
  <c r="K220" i="16"/>
  <c r="T115" i="16"/>
  <c r="K369" i="16"/>
  <c r="J369" i="16"/>
  <c r="L369" i="16" s="1"/>
  <c r="K216" i="16"/>
  <c r="J216" i="16"/>
  <c r="L216" i="16" s="1"/>
  <c r="T128" i="16"/>
  <c r="K237" i="16"/>
  <c r="J237" i="16"/>
  <c r="L237" i="16" s="1"/>
  <c r="K153" i="16"/>
  <c r="J153" i="16"/>
  <c r="L153" i="16" s="1"/>
  <c r="T183" i="16"/>
  <c r="K367" i="16"/>
  <c r="J367" i="16"/>
  <c r="L367" i="16" s="1"/>
  <c r="K317" i="16"/>
  <c r="J317" i="16"/>
  <c r="L317" i="16" s="1"/>
  <c r="T255" i="16"/>
  <c r="K127" i="16"/>
  <c r="J127" i="16"/>
  <c r="L127" i="16" s="1"/>
  <c r="J252" i="16"/>
  <c r="L252" i="16" s="1"/>
  <c r="K252" i="16"/>
  <c r="T246" i="16"/>
  <c r="K173" i="16"/>
  <c r="J173" i="16"/>
  <c r="L173" i="16" s="1"/>
  <c r="K109" i="16"/>
  <c r="J109" i="16"/>
  <c r="L109" i="16" s="1"/>
  <c r="K92" i="16"/>
  <c r="J92" i="16"/>
  <c r="L92" i="16" s="1"/>
  <c r="K339" i="16"/>
  <c r="J339" i="16"/>
  <c r="L339" i="16" s="1"/>
  <c r="T275" i="16"/>
  <c r="K191" i="16"/>
  <c r="J191" i="16"/>
  <c r="L191" i="16" s="1"/>
  <c r="T283" i="16"/>
  <c r="K375" i="16"/>
  <c r="J375" i="16"/>
  <c r="L375" i="16" s="1"/>
  <c r="T217" i="16"/>
  <c r="T350" i="16"/>
  <c r="T248" i="16"/>
  <c r="K160" i="16"/>
  <c r="J160" i="16"/>
  <c r="L160" i="16" s="1"/>
  <c r="T321" i="16"/>
  <c r="J110" i="16"/>
  <c r="L110" i="16" s="1"/>
  <c r="K110" i="16"/>
  <c r="J359" i="16"/>
  <c r="L359" i="16" s="1"/>
  <c r="K359" i="16"/>
  <c r="J273" i="16"/>
  <c r="L273" i="16" s="1"/>
  <c r="K273" i="16"/>
  <c r="K213" i="16"/>
  <c r="J213" i="16"/>
  <c r="L213" i="16" s="1"/>
  <c r="J139" i="16"/>
  <c r="L139" i="16" s="1"/>
  <c r="K139" i="16"/>
  <c r="K149" i="16"/>
  <c r="J149" i="16"/>
  <c r="L149" i="16" s="1"/>
  <c r="T123" i="16"/>
  <c r="K145" i="16"/>
  <c r="J145" i="16"/>
  <c r="L145" i="16" s="1"/>
  <c r="K225" i="16"/>
  <c r="J225" i="16"/>
  <c r="L225" i="16" s="1"/>
  <c r="J320" i="16"/>
  <c r="L320" i="16" s="1"/>
  <c r="K320" i="16"/>
  <c r="K129" i="16"/>
  <c r="J129" i="16"/>
  <c r="L129" i="16" s="1"/>
  <c r="K194" i="16"/>
  <c r="J194" i="16"/>
  <c r="L194" i="16" s="1"/>
  <c r="K241" i="16"/>
  <c r="J241" i="16"/>
  <c r="L241" i="16" s="1"/>
  <c r="K169" i="16"/>
  <c r="J169" i="16"/>
  <c r="L169" i="16" s="1"/>
  <c r="K217" i="16"/>
  <c r="J217" i="16"/>
  <c r="L217" i="16" s="1"/>
  <c r="K150" i="16"/>
  <c r="J150" i="16"/>
  <c r="L150" i="16" s="1"/>
  <c r="K90" i="16"/>
  <c r="J90" i="16"/>
  <c r="L90" i="16" s="1"/>
  <c r="T221" i="16"/>
  <c r="J337" i="16"/>
  <c r="L337" i="16" s="1"/>
  <c r="K337" i="16"/>
  <c r="K272" i="16"/>
  <c r="J272" i="16"/>
  <c r="L272" i="16" s="1"/>
  <c r="K107" i="16"/>
  <c r="J107" i="16"/>
  <c r="L107" i="16" s="1"/>
  <c r="K321" i="16"/>
  <c r="J321" i="16"/>
  <c r="L321" i="16" s="1"/>
  <c r="K133" i="16"/>
  <c r="J133" i="16"/>
  <c r="L133" i="16" s="1"/>
  <c r="K100" i="16"/>
  <c r="J100" i="16"/>
  <c r="L100" i="16" s="1"/>
  <c r="K278" i="16"/>
  <c r="J278" i="16"/>
  <c r="L278" i="16" s="1"/>
  <c r="T210" i="16"/>
  <c r="K165" i="16"/>
  <c r="J165" i="16"/>
  <c r="L165" i="16" s="1"/>
  <c r="T103" i="16"/>
  <c r="J264" i="16"/>
  <c r="L264" i="16" s="1"/>
  <c r="K264" i="16"/>
  <c r="J211" i="16"/>
  <c r="L211" i="16" s="1"/>
  <c r="K211" i="16"/>
  <c r="T132" i="16"/>
  <c r="K307" i="16"/>
  <c r="J307" i="16"/>
  <c r="L307" i="16" s="1"/>
  <c r="T226" i="16"/>
  <c r="T334" i="16"/>
  <c r="K118" i="16"/>
  <c r="J118" i="16"/>
  <c r="L118" i="16" s="1"/>
  <c r="D381" i="4"/>
  <c r="R381" i="4" s="1"/>
  <c r="V381" i="4"/>
  <c r="W381" i="4"/>
  <c r="Y380" i="16" l="1"/>
  <c r="Y379" i="16" s="1"/>
  <c r="Y378" i="16" s="1"/>
  <c r="Y377" i="16" s="1"/>
  <c r="Y376" i="16" s="1"/>
  <c r="Y375" i="16" s="1"/>
  <c r="Y374" i="16" s="1"/>
  <c r="Y373" i="16" s="1"/>
  <c r="Y372" i="16" s="1"/>
  <c r="Y371" i="16" s="1"/>
  <c r="Y370" i="16" s="1"/>
  <c r="Y369" i="16" s="1"/>
  <c r="Y368" i="16" s="1"/>
  <c r="Y367" i="16" s="1"/>
  <c r="Y366" i="16" s="1"/>
  <c r="Y365" i="16" s="1"/>
  <c r="Y364" i="16" s="1"/>
  <c r="Y363" i="16" s="1"/>
  <c r="Y362" i="16" s="1"/>
  <c r="Y361" i="16" s="1"/>
  <c r="Y360" i="16" s="1"/>
  <c r="Y359" i="16" s="1"/>
  <c r="Y358" i="16" s="1"/>
  <c r="Y357" i="16" s="1"/>
  <c r="Y356" i="16" s="1"/>
  <c r="Y355" i="16" s="1"/>
  <c r="Y354" i="16" s="1"/>
  <c r="Y353" i="16" s="1"/>
  <c r="Y352" i="16" s="1"/>
  <c r="Y351" i="16" s="1"/>
  <c r="Y350" i="16" s="1"/>
  <c r="Y349" i="16" s="1"/>
  <c r="Y348" i="16" s="1"/>
  <c r="Y347" i="16" s="1"/>
  <c r="Y346" i="16" s="1"/>
  <c r="Y345" i="16" s="1"/>
  <c r="Y344" i="16" s="1"/>
  <c r="Y343" i="16" s="1"/>
  <c r="Y342" i="16" s="1"/>
  <c r="Y341" i="16" s="1"/>
  <c r="Y340" i="16" s="1"/>
  <c r="Y339" i="16" s="1"/>
  <c r="Y338" i="16" s="1"/>
  <c r="Y337" i="16" s="1"/>
  <c r="Y336" i="16" s="1"/>
  <c r="Y335" i="16" s="1"/>
  <c r="Y334" i="16" s="1"/>
  <c r="Y333" i="16" s="1"/>
  <c r="Y332" i="16" s="1"/>
  <c r="Y331" i="16" s="1"/>
  <c r="Y330" i="16" s="1"/>
  <c r="Y329" i="16" s="1"/>
  <c r="Y328" i="16" s="1"/>
  <c r="Y327" i="16" s="1"/>
  <c r="Y326" i="16" s="1"/>
  <c r="Y325" i="16" s="1"/>
  <c r="Y324" i="16" s="1"/>
  <c r="Y323" i="16" s="1"/>
  <c r="Y322" i="16" s="1"/>
  <c r="Y321" i="16" s="1"/>
  <c r="Y320" i="16" s="1"/>
  <c r="Y319" i="16" s="1"/>
  <c r="Y318" i="16" s="1"/>
  <c r="Y317" i="16" s="1"/>
  <c r="Y316" i="16" s="1"/>
  <c r="Y315" i="16" s="1"/>
  <c r="Y314" i="16" s="1"/>
  <c r="Y313" i="16" s="1"/>
  <c r="Y312" i="16" s="1"/>
  <c r="Y311" i="16" s="1"/>
  <c r="Y310" i="16" s="1"/>
  <c r="Y309" i="16" s="1"/>
  <c r="Y308" i="16" s="1"/>
  <c r="Y307" i="16" s="1"/>
  <c r="Y306" i="16" s="1"/>
  <c r="Y305" i="16" s="1"/>
  <c r="Y304" i="16" s="1"/>
  <c r="Y303" i="16" s="1"/>
  <c r="Y302" i="16" s="1"/>
  <c r="Y301" i="16" s="1"/>
  <c r="Y300" i="16" s="1"/>
  <c r="Y299" i="16" s="1"/>
  <c r="Y298" i="16" s="1"/>
  <c r="Y297" i="16" s="1"/>
  <c r="Y296" i="16" s="1"/>
  <c r="Y295" i="16" s="1"/>
  <c r="Y294" i="16" s="1"/>
  <c r="Y293" i="16" s="1"/>
  <c r="Y292" i="16" s="1"/>
  <c r="Y291" i="16" s="1"/>
  <c r="Y290" i="16" s="1"/>
  <c r="Y289" i="16" s="1"/>
  <c r="Y288" i="16" s="1"/>
  <c r="Y287" i="16" s="1"/>
  <c r="Y286" i="16" s="1"/>
  <c r="Y285" i="16" s="1"/>
  <c r="Y284" i="16" s="1"/>
  <c r="Y283" i="16" s="1"/>
  <c r="Y282" i="16" s="1"/>
  <c r="Y281" i="16" s="1"/>
  <c r="Y280" i="16" s="1"/>
  <c r="Y279" i="16" s="1"/>
  <c r="Y278" i="16" s="1"/>
  <c r="Y277" i="16" s="1"/>
  <c r="Y276" i="16" s="1"/>
  <c r="Y275" i="16" s="1"/>
  <c r="Y274" i="16" s="1"/>
  <c r="Y273" i="16" s="1"/>
  <c r="Y272" i="16" s="1"/>
  <c r="Y271" i="16" s="1"/>
  <c r="Y270" i="16" s="1"/>
  <c r="Y269" i="16" s="1"/>
  <c r="Y268" i="16" s="1"/>
  <c r="Y267" i="16" s="1"/>
  <c r="Y266" i="16" s="1"/>
  <c r="Y265" i="16" s="1"/>
  <c r="Y264" i="16" s="1"/>
  <c r="Y263" i="16" s="1"/>
  <c r="Y262" i="16" s="1"/>
  <c r="Y261" i="16" s="1"/>
  <c r="Y260" i="16" s="1"/>
  <c r="Y259" i="16" s="1"/>
  <c r="Y258" i="16" s="1"/>
  <c r="Y257" i="16" s="1"/>
  <c r="Y256" i="16" s="1"/>
  <c r="Y255" i="16" s="1"/>
  <c r="Y254" i="16" s="1"/>
  <c r="Y253" i="16" s="1"/>
  <c r="Y252" i="16" s="1"/>
  <c r="Y251" i="16" s="1"/>
  <c r="Y250" i="16" s="1"/>
  <c r="Y249" i="16" s="1"/>
  <c r="Y248" i="16" s="1"/>
  <c r="Y247" i="16" s="1"/>
  <c r="Y246" i="16" s="1"/>
  <c r="Y245" i="16" s="1"/>
  <c r="Y244" i="16" s="1"/>
  <c r="Y243" i="16" s="1"/>
  <c r="Y242" i="16" s="1"/>
  <c r="Y241" i="16" s="1"/>
  <c r="Y240" i="16" s="1"/>
  <c r="Y239" i="16" s="1"/>
  <c r="Y238" i="16" s="1"/>
  <c r="Y237" i="16" s="1"/>
  <c r="Y236" i="16" s="1"/>
  <c r="Y235" i="16" s="1"/>
  <c r="Y234" i="16" s="1"/>
  <c r="Y233" i="16" s="1"/>
  <c r="Y232" i="16" s="1"/>
  <c r="Y231" i="16" s="1"/>
  <c r="Y230" i="16" s="1"/>
  <c r="Y229" i="16" s="1"/>
  <c r="Y228" i="16" s="1"/>
  <c r="Y227" i="16" s="1"/>
  <c r="Y226" i="16" s="1"/>
  <c r="Y225" i="16" s="1"/>
  <c r="Y224" i="16" s="1"/>
  <c r="Y223" i="16" s="1"/>
  <c r="Y222" i="16" s="1"/>
  <c r="Y221" i="16" s="1"/>
  <c r="Y220" i="16" s="1"/>
  <c r="Y219" i="16" s="1"/>
  <c r="Y218" i="16" s="1"/>
  <c r="Y217" i="16" s="1"/>
  <c r="Y216" i="16" s="1"/>
  <c r="Y215" i="16" s="1"/>
  <c r="Y214" i="16" s="1"/>
  <c r="Y213" i="16" s="1"/>
  <c r="Y212" i="16" s="1"/>
  <c r="Y211" i="16" s="1"/>
  <c r="Y210" i="16" s="1"/>
  <c r="Y209" i="16" s="1"/>
  <c r="Y208" i="16" s="1"/>
  <c r="Y207" i="16" s="1"/>
  <c r="Y206" i="16" s="1"/>
  <c r="Y205" i="16" s="1"/>
  <c r="Y204" i="16" s="1"/>
  <c r="Y203" i="16" s="1"/>
  <c r="Y202" i="16" s="1"/>
  <c r="Y201" i="16" s="1"/>
  <c r="Y200" i="16" s="1"/>
  <c r="Y199" i="16" s="1"/>
  <c r="Y198" i="16" s="1"/>
  <c r="Y197" i="16" s="1"/>
  <c r="Y196" i="16" s="1"/>
  <c r="Y195" i="16" s="1"/>
  <c r="Y194" i="16" s="1"/>
  <c r="Y193" i="16" s="1"/>
  <c r="Y192" i="16" s="1"/>
  <c r="Y191" i="16" s="1"/>
  <c r="Y190" i="16" s="1"/>
  <c r="Y189" i="16" s="1"/>
  <c r="Y188" i="16" s="1"/>
  <c r="Y187" i="16" s="1"/>
  <c r="Y186" i="16" s="1"/>
  <c r="Y185" i="16" s="1"/>
  <c r="Y184" i="16" s="1"/>
  <c r="Y183" i="16" s="1"/>
  <c r="Y182" i="16" s="1"/>
  <c r="Y181" i="16" s="1"/>
  <c r="Y180" i="16" s="1"/>
  <c r="Y179" i="16" s="1"/>
  <c r="Y178" i="16" s="1"/>
  <c r="Y177" i="16" s="1"/>
  <c r="Y176" i="16" s="1"/>
  <c r="Y175" i="16" s="1"/>
  <c r="Y174" i="16" s="1"/>
  <c r="Y173" i="16" s="1"/>
  <c r="Y172" i="16" s="1"/>
  <c r="Y171" i="16" s="1"/>
  <c r="Y170" i="16" s="1"/>
  <c r="Y169" i="16" s="1"/>
  <c r="Y168" i="16" s="1"/>
  <c r="Y167" i="16" s="1"/>
  <c r="Y166" i="16" s="1"/>
  <c r="Y165" i="16" s="1"/>
  <c r="Y164" i="16" s="1"/>
  <c r="Y163" i="16" s="1"/>
  <c r="Y162" i="16" s="1"/>
  <c r="Y161" i="16" s="1"/>
  <c r="Y160" i="16" s="1"/>
  <c r="Y159" i="16" s="1"/>
  <c r="Y158" i="16" s="1"/>
  <c r="Y157" i="16" s="1"/>
  <c r="Y156" i="16" s="1"/>
  <c r="Y155" i="16" s="1"/>
  <c r="Y154" i="16" s="1"/>
  <c r="Y153" i="16" s="1"/>
  <c r="Y152" i="16" s="1"/>
  <c r="Y151" i="16" s="1"/>
  <c r="Y150" i="16" s="1"/>
  <c r="Y149" i="16" s="1"/>
  <c r="Y148" i="16" s="1"/>
  <c r="Y147" i="16" s="1"/>
  <c r="Y146" i="16" s="1"/>
  <c r="Y145" i="16" s="1"/>
  <c r="Y144" i="16" s="1"/>
  <c r="Y143" i="16" s="1"/>
  <c r="Y142" i="16" s="1"/>
  <c r="Y141" i="16" s="1"/>
  <c r="Y140" i="16" s="1"/>
  <c r="Y139" i="16" s="1"/>
  <c r="Y138" i="16" s="1"/>
  <c r="Y137" i="16" s="1"/>
  <c r="Y136" i="16" s="1"/>
  <c r="Y135" i="16" s="1"/>
  <c r="Y134" i="16" s="1"/>
  <c r="Y133" i="16" s="1"/>
  <c r="Y132" i="16" s="1"/>
  <c r="Y131" i="16" s="1"/>
  <c r="Y130" i="16" s="1"/>
  <c r="Y129" i="16" s="1"/>
  <c r="Y128" i="16" s="1"/>
  <c r="Y127" i="16" s="1"/>
  <c r="Y126" i="16" s="1"/>
  <c r="Y125" i="16" s="1"/>
  <c r="Y124" i="16" s="1"/>
  <c r="Y123" i="16" s="1"/>
  <c r="Y122" i="16" s="1"/>
  <c r="Y121" i="16" s="1"/>
  <c r="Y120" i="16" s="1"/>
  <c r="Y119" i="16" s="1"/>
  <c r="Y118" i="16" s="1"/>
  <c r="Y117" i="16" s="1"/>
  <c r="Y116" i="16" s="1"/>
  <c r="Y115" i="16" s="1"/>
  <c r="Y114" i="16" s="1"/>
  <c r="Y113" i="16" s="1"/>
  <c r="Y112" i="16" s="1"/>
  <c r="Y111" i="16" s="1"/>
  <c r="Y110" i="16" s="1"/>
  <c r="Y109" i="16" s="1"/>
  <c r="Y108" i="16" s="1"/>
  <c r="Y107" i="16" s="1"/>
  <c r="Y106" i="16" s="1"/>
  <c r="Y105" i="16" s="1"/>
  <c r="Y104" i="16" s="1"/>
  <c r="Y103" i="16" s="1"/>
  <c r="Y102" i="16" s="1"/>
  <c r="Y101" i="16" s="1"/>
  <c r="Y100" i="16" s="1"/>
  <c r="Y99" i="16" s="1"/>
  <c r="Y98" i="16" s="1"/>
  <c r="Y97" i="16" s="1"/>
  <c r="Y96" i="16" s="1"/>
  <c r="Y95" i="16" s="1"/>
  <c r="Y94" i="16" s="1"/>
  <c r="Y93" i="16" s="1"/>
  <c r="Y92" i="16" s="1"/>
  <c r="Y91" i="16" s="1"/>
  <c r="Y90" i="16" s="1"/>
  <c r="Y89" i="16" s="1"/>
  <c r="Y88" i="16" s="1"/>
  <c r="Y87" i="16" s="1"/>
  <c r="Y86" i="16" s="1"/>
  <c r="Y85" i="16" s="1"/>
  <c r="Y84" i="16" s="1"/>
  <c r="Y83" i="16" s="1"/>
  <c r="U380" i="16"/>
  <c r="Z380" i="16" s="1"/>
  <c r="U378" i="16"/>
  <c r="AB378" i="16" s="1"/>
  <c r="U381" i="16"/>
  <c r="AB381" i="16" s="1"/>
  <c r="U373" i="16"/>
  <c r="Z373" i="16" s="1"/>
  <c r="U272" i="16"/>
  <c r="AB272" i="16" s="1"/>
  <c r="U142" i="16"/>
  <c r="AB142" i="16" s="1"/>
  <c r="U374" i="16"/>
  <c r="Z374" i="16" s="1"/>
  <c r="U332" i="16"/>
  <c r="Z332" i="16" s="1"/>
  <c r="U158" i="16"/>
  <c r="AB158" i="16" s="1"/>
  <c r="U245" i="16"/>
  <c r="Z245" i="16" s="1"/>
  <c r="U363" i="16"/>
  <c r="AB363" i="16" s="1"/>
  <c r="U129" i="16"/>
  <c r="Z129" i="16" s="1"/>
  <c r="U343" i="16"/>
  <c r="AB343" i="16" s="1"/>
  <c r="U100" i="16"/>
  <c r="AB100" i="16" s="1"/>
  <c r="U316" i="16"/>
  <c r="AB316" i="16" s="1"/>
  <c r="U291" i="16"/>
  <c r="Z291" i="16" s="1"/>
  <c r="U313" i="16"/>
  <c r="Z313" i="16" s="1"/>
  <c r="U286" i="16"/>
  <c r="AB286" i="16" s="1"/>
  <c r="U211" i="16"/>
  <c r="Z211" i="16" s="1"/>
  <c r="U109" i="16"/>
  <c r="Z109" i="16" s="1"/>
  <c r="U203" i="16"/>
  <c r="Z203" i="16" s="1"/>
  <c r="U215" i="16"/>
  <c r="Z215" i="16" s="1"/>
  <c r="U155" i="16"/>
  <c r="Z155" i="16" s="1"/>
  <c r="U256" i="16"/>
  <c r="Z256" i="16" s="1"/>
  <c r="U249" i="16"/>
  <c r="Z249" i="16" s="1"/>
  <c r="U284" i="16"/>
  <c r="Z284" i="16" s="1"/>
  <c r="U228" i="16"/>
  <c r="Z228" i="16" s="1"/>
  <c r="U87" i="16"/>
  <c r="AB87" i="16" s="1"/>
  <c r="U194" i="16"/>
  <c r="Z194" i="16" s="1"/>
  <c r="U114" i="16"/>
  <c r="Z114" i="16" s="1"/>
  <c r="U330" i="16"/>
  <c r="Z330" i="16" s="1"/>
  <c r="U83" i="16"/>
  <c r="AB83" i="16" s="1"/>
  <c r="U179" i="16"/>
  <c r="Z179" i="16" s="1"/>
  <c r="U118" i="16"/>
  <c r="AB118" i="16" s="1"/>
  <c r="U336" i="16"/>
  <c r="Z336" i="16" s="1"/>
  <c r="U304" i="16"/>
  <c r="AB304" i="16" s="1"/>
  <c r="U318" i="16"/>
  <c r="Z318" i="16" s="1"/>
  <c r="U270" i="16"/>
  <c r="AB270" i="16" s="1"/>
  <c r="U329" i="16"/>
  <c r="Z329" i="16" s="1"/>
  <c r="U200" i="16"/>
  <c r="Z200" i="16" s="1"/>
  <c r="X381" i="4"/>
  <c r="O25" i="16"/>
  <c r="P25" i="16"/>
  <c r="N25" i="16" s="1"/>
  <c r="U246" i="16"/>
  <c r="U342" i="16"/>
  <c r="U149" i="16"/>
  <c r="U239" i="16"/>
  <c r="U222" i="16"/>
  <c r="U121" i="16"/>
  <c r="U173" i="16"/>
  <c r="U244" i="16"/>
  <c r="U279" i="16"/>
  <c r="U351" i="16"/>
  <c r="U146" i="16"/>
  <c r="U195" i="16"/>
  <c r="U133" i="16"/>
  <c r="U172" i="16"/>
  <c r="U345" i="16"/>
  <c r="U263" i="16"/>
  <c r="U229" i="16"/>
  <c r="U271" i="16"/>
  <c r="U375" i="16"/>
  <c r="U281" i="16"/>
  <c r="U183" i="16"/>
  <c r="U154" i="16"/>
  <c r="U213" i="16"/>
  <c r="U98" i="16"/>
  <c r="U119" i="16"/>
  <c r="U259" i="16"/>
  <c r="U108" i="16"/>
  <c r="U187" i="16"/>
  <c r="U311" i="16"/>
  <c r="U302" i="16"/>
  <c r="U298" i="16"/>
  <c r="U120" i="16"/>
  <c r="U306" i="16"/>
  <c r="U288" i="16"/>
  <c r="U321" i="16"/>
  <c r="U293" i="16"/>
  <c r="U201" i="16"/>
  <c r="U101" i="16"/>
  <c r="U371" i="16"/>
  <c r="U367" i="16"/>
  <c r="U346" i="16"/>
  <c r="U159" i="16"/>
  <c r="U157" i="16"/>
  <c r="U289" i="16"/>
  <c r="U168" i="16"/>
  <c r="U357" i="16"/>
  <c r="U192" i="16"/>
  <c r="U266" i="16"/>
  <c r="U137" i="16"/>
  <c r="U310" i="16"/>
  <c r="U236" i="16"/>
  <c r="U360" i="16"/>
  <c r="U230" i="16"/>
  <c r="U238" i="16"/>
  <c r="U322" i="16"/>
  <c r="U106" i="16"/>
  <c r="U221" i="16"/>
  <c r="U131" i="16"/>
  <c r="U248" i="16"/>
  <c r="U188" i="16"/>
  <c r="U296" i="16"/>
  <c r="U340" i="16"/>
  <c r="U174" i="16"/>
  <c r="U104" i="16"/>
  <c r="U186" i="16"/>
  <c r="U212" i="16"/>
  <c r="U333" i="16"/>
  <c r="U147" i="16"/>
  <c r="U176" i="16"/>
  <c r="U243" i="16"/>
  <c r="U320" i="16"/>
  <c r="U352" i="16"/>
  <c r="U178" i="16"/>
  <c r="U181" i="16"/>
  <c r="U299" i="16"/>
  <c r="U309" i="16"/>
  <c r="U234" i="16"/>
  <c r="U368" i="16"/>
  <c r="U356" i="16"/>
  <c r="U160" i="16"/>
  <c r="U99" i="16"/>
  <c r="U97" i="16"/>
  <c r="U122" i="16"/>
  <c r="U301" i="16"/>
  <c r="U252" i="16"/>
  <c r="U214" i="16"/>
  <c r="S381" i="4"/>
  <c r="U132" i="16"/>
  <c r="U210" i="16"/>
  <c r="U338" i="16"/>
  <c r="U184" i="16"/>
  <c r="U283" i="16"/>
  <c r="U282" i="16"/>
  <c r="U265" i="16"/>
  <c r="U312" i="16"/>
  <c r="U260" i="16"/>
  <c r="U317" i="16"/>
  <c r="U144" i="16"/>
  <c r="U379" i="16"/>
  <c r="U138" i="16"/>
  <c r="U216" i="16"/>
  <c r="U319" i="16"/>
  <c r="U185" i="16"/>
  <c r="G23" i="16"/>
  <c r="H23" i="16" s="1"/>
  <c r="F23" i="16"/>
  <c r="U224" i="16"/>
  <c r="U242" i="16"/>
  <c r="U277" i="16"/>
  <c r="U103" i="16"/>
  <c r="U219" i="16"/>
  <c r="U300" i="16"/>
  <c r="U364" i="16"/>
  <c r="U264" i="16"/>
  <c r="U93" i="16"/>
  <c r="U331" i="16"/>
  <c r="U354" i="16"/>
  <c r="U307" i="16"/>
  <c r="U143" i="16"/>
  <c r="U175" i="16"/>
  <c r="U275" i="16"/>
  <c r="U365" i="16"/>
  <c r="U348" i="16"/>
  <c r="U124" i="16"/>
  <c r="U161" i="16"/>
  <c r="U113" i="16"/>
  <c r="U366" i="16"/>
  <c r="U257" i="16"/>
  <c r="U315" i="16"/>
  <c r="U125" i="16"/>
  <c r="U295" i="16"/>
  <c r="U207" i="16"/>
  <c r="U205" i="16"/>
  <c r="U102" i="16"/>
  <c r="U123" i="16"/>
  <c r="U350" i="16"/>
  <c r="U112" i="16"/>
  <c r="U128" i="16"/>
  <c r="U273" i="16"/>
  <c r="U335" i="16"/>
  <c r="U135" i="16"/>
  <c r="U164" i="16"/>
  <c r="U223" i="16"/>
  <c r="U208" i="16"/>
  <c r="U233" i="16"/>
  <c r="U86" i="16"/>
  <c r="U105" i="16"/>
  <c r="U220" i="16"/>
  <c r="U94" i="16"/>
  <c r="U347" i="16"/>
  <c r="U107" i="16"/>
  <c r="U326" i="16"/>
  <c r="U324" i="16"/>
  <c r="U278" i="16"/>
  <c r="U251" i="16"/>
  <c r="U150" i="16"/>
  <c r="U206" i="16"/>
  <c r="U341" i="16"/>
  <c r="U305" i="16"/>
  <c r="U96" i="16"/>
  <c r="U258" i="16"/>
  <c r="U361" i="16"/>
  <c r="U255" i="16"/>
  <c r="U182" i="16"/>
  <c r="K22" i="16"/>
  <c r="J22" i="16"/>
  <c r="L22" i="16" s="1"/>
  <c r="U170" i="16"/>
  <c r="U362" i="16"/>
  <c r="U227" i="16"/>
  <c r="U116" i="16"/>
  <c r="U171" i="16"/>
  <c r="U169" i="16"/>
  <c r="U303" i="16"/>
  <c r="U247" i="16"/>
  <c r="U268" i="16"/>
  <c r="U117" i="16"/>
  <c r="U152" i="16"/>
  <c r="U190" i="16"/>
  <c r="U88" i="16"/>
  <c r="U134" i="16"/>
  <c r="U111" i="16"/>
  <c r="U226" i="16"/>
  <c r="U349" i="16"/>
  <c r="U297" i="16"/>
  <c r="U377" i="16"/>
  <c r="U292" i="16"/>
  <c r="U269" i="16"/>
  <c r="U237" i="16"/>
  <c r="U267" i="16"/>
  <c r="U145" i="16"/>
  <c r="U141" i="16"/>
  <c r="U177" i="16"/>
  <c r="U294" i="16"/>
  <c r="U204" i="16"/>
  <c r="U166" i="16"/>
  <c r="U163" i="16"/>
  <c r="U126" i="16"/>
  <c r="U370" i="16"/>
  <c r="U235" i="16"/>
  <c r="U376" i="16"/>
  <c r="U136" i="16"/>
  <c r="U198" i="16"/>
  <c r="U156" i="16"/>
  <c r="U280" i="16"/>
  <c r="U189" i="16"/>
  <c r="U339" i="16"/>
  <c r="U91" i="16"/>
  <c r="U89" i="16"/>
  <c r="U209" i="16"/>
  <c r="U325" i="16"/>
  <c r="U323" i="16"/>
  <c r="U254" i="16"/>
  <c r="U95" i="16"/>
  <c r="U167" i="16"/>
  <c r="U127" i="16"/>
  <c r="U191" i="16"/>
  <c r="U218" i="16"/>
  <c r="U308" i="16"/>
  <c r="U115" i="16"/>
  <c r="U359" i="16"/>
  <c r="U193" i="16"/>
  <c r="U217" i="16"/>
  <c r="U261" i="16"/>
  <c r="U334" i="16"/>
  <c r="U355" i="16"/>
  <c r="U274" i="16"/>
  <c r="U197" i="16"/>
  <c r="U232" i="16"/>
  <c r="U276" i="16"/>
  <c r="U328" i="16"/>
  <c r="U196" i="16"/>
  <c r="U372" i="16"/>
  <c r="U153" i="16"/>
  <c r="U287" i="16"/>
  <c r="U290" i="16"/>
  <c r="U353" i="16"/>
  <c r="U240" i="16"/>
  <c r="U225" i="16"/>
  <c r="U110" i="16"/>
  <c r="U148" i="16"/>
  <c r="U140" i="16"/>
  <c r="U139" i="16"/>
  <c r="U285" i="16"/>
  <c r="U92" i="16"/>
  <c r="U130" i="16"/>
  <c r="U151" i="16"/>
  <c r="U369" i="16"/>
  <c r="U253" i="16"/>
  <c r="U344" i="16"/>
  <c r="U250" i="16"/>
  <c r="U84" i="16"/>
  <c r="U165" i="16"/>
  <c r="U85" i="16"/>
  <c r="U314" i="16"/>
  <c r="U337" i="16"/>
  <c r="U180" i="16"/>
  <c r="U162" i="16"/>
  <c r="U358" i="16"/>
  <c r="U202" i="16"/>
  <c r="U199" i="16"/>
  <c r="U90" i="16"/>
  <c r="U231" i="16"/>
  <c r="U262" i="16"/>
  <c r="U327" i="16"/>
  <c r="U241" i="16"/>
  <c r="AI380" i="4"/>
  <c r="AB380" i="16" l="1"/>
  <c r="Z378" i="16"/>
  <c r="AB245" i="16"/>
  <c r="Z381" i="16"/>
  <c r="AB129" i="16"/>
  <c r="Z158" i="16"/>
  <c r="AB155" i="16"/>
  <c r="Z286" i="16"/>
  <c r="AB373" i="16"/>
  <c r="Z142" i="16"/>
  <c r="Z343" i="16"/>
  <c r="AB336" i="16"/>
  <c r="Z363" i="16"/>
  <c r="Z100" i="16"/>
  <c r="Z316" i="16"/>
  <c r="AB329" i="16"/>
  <c r="AB179" i="16"/>
  <c r="AB374" i="16"/>
  <c r="Z272" i="16"/>
  <c r="AB228" i="16"/>
  <c r="AB109" i="16"/>
  <c r="AB200" i="16"/>
  <c r="AB291" i="16"/>
  <c r="AB256" i="16"/>
  <c r="AB215" i="16"/>
  <c r="AB203" i="16"/>
  <c r="Z118" i="16"/>
  <c r="Z83" i="16"/>
  <c r="Z87" i="16"/>
  <c r="AB313" i="16"/>
  <c r="AB332" i="16"/>
  <c r="AB211" i="16"/>
  <c r="Z270" i="16"/>
  <c r="AB330" i="16"/>
  <c r="AB194" i="16"/>
  <c r="AB114" i="16"/>
  <c r="AB284" i="16"/>
  <c r="AB318" i="16"/>
  <c r="E23" i="16"/>
  <c r="F24" i="16" s="1"/>
  <c r="Z304" i="16"/>
  <c r="AB249" i="16"/>
  <c r="O26" i="16"/>
  <c r="P26" i="16"/>
  <c r="N26" i="16" s="1"/>
  <c r="Z166" i="16"/>
  <c r="AB166" i="16"/>
  <c r="Z308" i="16"/>
  <c r="AB308" i="16"/>
  <c r="Z224" i="16"/>
  <c r="AB224" i="16"/>
  <c r="AB151" i="16"/>
  <c r="Z151" i="16"/>
  <c r="AB372" i="16"/>
  <c r="Z372" i="16"/>
  <c r="Z297" i="16"/>
  <c r="AB297" i="16"/>
  <c r="I23" i="16"/>
  <c r="AB231" i="16"/>
  <c r="Z231" i="16"/>
  <c r="AB358" i="16"/>
  <c r="Z358" i="16"/>
  <c r="AB165" i="16"/>
  <c r="Z165" i="16"/>
  <c r="Z139" i="16"/>
  <c r="AB139" i="16"/>
  <c r="AB287" i="16"/>
  <c r="Z287" i="16"/>
  <c r="AB274" i="16"/>
  <c r="Z274" i="16"/>
  <c r="Z163" i="16"/>
  <c r="AB163" i="16"/>
  <c r="AB292" i="16"/>
  <c r="Z292" i="16"/>
  <c r="AB134" i="16"/>
  <c r="Z134" i="16"/>
  <c r="AB169" i="16"/>
  <c r="Z169" i="16"/>
  <c r="AB255" i="16"/>
  <c r="Z255" i="16"/>
  <c r="AB315" i="16"/>
  <c r="Z315" i="16"/>
  <c r="AB138" i="16"/>
  <c r="Z138" i="16"/>
  <c r="AB132" i="16"/>
  <c r="Z132" i="16"/>
  <c r="AB352" i="16"/>
  <c r="Z352" i="16"/>
  <c r="AB104" i="16"/>
  <c r="Z104" i="16"/>
  <c r="AB131" i="16"/>
  <c r="Z131" i="16"/>
  <c r="Z360" i="16"/>
  <c r="AB360" i="16"/>
  <c r="Z101" i="16"/>
  <c r="AB101" i="16"/>
  <c r="AB120" i="16"/>
  <c r="Z120" i="16"/>
  <c r="AB172" i="16"/>
  <c r="Z172" i="16"/>
  <c r="Z121" i="16"/>
  <c r="AB121" i="16"/>
  <c r="AB171" i="16"/>
  <c r="Z171" i="16"/>
  <c r="AB220" i="16"/>
  <c r="Z220" i="16"/>
  <c r="Z335" i="16"/>
  <c r="AB335" i="16"/>
  <c r="Z102" i="16"/>
  <c r="AB102" i="16"/>
  <c r="Z257" i="16"/>
  <c r="AB257" i="16"/>
  <c r="AB379" i="16"/>
  <c r="Z379" i="16"/>
  <c r="AB312" i="16"/>
  <c r="Z312" i="16"/>
  <c r="Z320" i="16"/>
  <c r="AB320" i="16"/>
  <c r="Z174" i="16"/>
  <c r="AB174" i="16"/>
  <c r="AB221" i="16"/>
  <c r="Z221" i="16"/>
  <c r="Z236" i="16"/>
  <c r="AB236" i="16"/>
  <c r="Z183" i="16"/>
  <c r="AB183" i="16"/>
  <c r="AB133" i="16"/>
  <c r="Z133" i="16"/>
  <c r="AB222" i="16"/>
  <c r="Z222" i="16"/>
  <c r="Z148" i="16"/>
  <c r="AB148" i="16"/>
  <c r="AB273" i="16"/>
  <c r="Z273" i="16"/>
  <c r="AB265" i="16"/>
  <c r="Z265" i="16"/>
  <c r="AB340" i="16"/>
  <c r="Z340" i="16"/>
  <c r="AB195" i="16"/>
  <c r="Z195" i="16"/>
  <c r="Z239" i="16"/>
  <c r="AB239" i="16"/>
  <c r="Z241" i="16"/>
  <c r="AB241" i="16"/>
  <c r="AB110" i="16"/>
  <c r="Z110" i="16"/>
  <c r="AB153" i="16"/>
  <c r="Z153" i="16"/>
  <c r="AB218" i="16"/>
  <c r="Z218" i="16"/>
  <c r="AB209" i="16"/>
  <c r="Z209" i="16"/>
  <c r="AB136" i="16"/>
  <c r="Z136" i="16"/>
  <c r="AB361" i="16"/>
  <c r="Z361" i="16"/>
  <c r="AB326" i="16"/>
  <c r="Z326" i="16"/>
  <c r="AB86" i="16"/>
  <c r="Z86" i="16"/>
  <c r="AB128" i="16"/>
  <c r="Z128" i="16"/>
  <c r="AB207" i="16"/>
  <c r="Z207" i="16"/>
  <c r="AB113" i="16"/>
  <c r="Z113" i="16"/>
  <c r="AB175" i="16"/>
  <c r="Z175" i="16"/>
  <c r="AB282" i="16"/>
  <c r="Z282" i="16"/>
  <c r="AB356" i="16"/>
  <c r="Z356" i="16"/>
  <c r="Z176" i="16"/>
  <c r="AB176" i="16"/>
  <c r="AB157" i="16"/>
  <c r="Z157" i="16"/>
  <c r="AB201" i="16"/>
  <c r="Z201" i="16"/>
  <c r="AB298" i="16"/>
  <c r="Z298" i="16"/>
  <c r="AB119" i="16"/>
  <c r="Z119" i="16"/>
  <c r="AB149" i="16"/>
  <c r="Z149" i="16"/>
  <c r="Z140" i="16"/>
  <c r="AB140" i="16"/>
  <c r="AB205" i="16"/>
  <c r="Z205" i="16"/>
  <c r="AB364" i="16"/>
  <c r="Z364" i="16"/>
  <c r="AB89" i="16"/>
  <c r="Z89" i="16"/>
  <c r="AB258" i="16"/>
  <c r="Z258" i="16"/>
  <c r="AB144" i="16"/>
  <c r="Z144" i="16"/>
  <c r="Z368" i="16"/>
  <c r="AB368" i="16"/>
  <c r="AB159" i="16"/>
  <c r="Z159" i="16"/>
  <c r="Z293" i="16"/>
  <c r="AB293" i="16"/>
  <c r="AB302" i="16"/>
  <c r="Z302" i="16"/>
  <c r="AB98" i="16"/>
  <c r="Z98" i="16"/>
  <c r="AB281" i="16"/>
  <c r="Z281" i="16"/>
  <c r="Z262" i="16"/>
  <c r="AB262" i="16"/>
  <c r="AB344" i="16"/>
  <c r="Z344" i="16"/>
  <c r="AB240" i="16"/>
  <c r="Z240" i="16"/>
  <c r="Z261" i="16"/>
  <c r="AB261" i="16"/>
  <c r="AB127" i="16"/>
  <c r="Z127" i="16"/>
  <c r="AB91" i="16"/>
  <c r="Z91" i="16"/>
  <c r="AB294" i="16"/>
  <c r="Z294" i="16"/>
  <c r="Z349" i="16"/>
  <c r="AB349" i="16"/>
  <c r="AB152" i="16"/>
  <c r="Z152" i="16"/>
  <c r="Z227" i="16"/>
  <c r="AB227" i="16"/>
  <c r="AB96" i="16"/>
  <c r="Z96" i="16"/>
  <c r="AB208" i="16"/>
  <c r="Z208" i="16"/>
  <c r="Z307" i="16"/>
  <c r="AB307" i="16"/>
  <c r="AB300" i="16"/>
  <c r="Z300" i="16"/>
  <c r="AB252" i="16"/>
  <c r="Z252" i="16"/>
  <c r="Z234" i="16"/>
  <c r="AB234" i="16"/>
  <c r="AB296" i="16"/>
  <c r="Z296" i="16"/>
  <c r="AB137" i="16"/>
  <c r="Z137" i="16"/>
  <c r="AB321" i="16"/>
  <c r="Z321" i="16"/>
  <c r="AB213" i="16"/>
  <c r="Z213" i="16"/>
  <c r="AB375" i="16"/>
  <c r="Z375" i="16"/>
  <c r="AB146" i="16"/>
  <c r="Z146" i="16"/>
  <c r="AB190" i="16"/>
  <c r="Z190" i="16"/>
  <c r="AB259" i="16"/>
  <c r="Z259" i="16"/>
  <c r="AB161" i="16"/>
  <c r="Z161" i="16"/>
  <c r="AB219" i="16"/>
  <c r="Z219" i="16"/>
  <c r="S23" i="16"/>
  <c r="T23" i="16" s="1"/>
  <c r="AB309" i="16"/>
  <c r="Z309" i="16"/>
  <c r="AB147" i="16"/>
  <c r="Z147" i="16"/>
  <c r="Z188" i="16"/>
  <c r="AB188" i="16"/>
  <c r="AB266" i="16"/>
  <c r="Z266" i="16"/>
  <c r="AB271" i="16"/>
  <c r="Z271" i="16"/>
  <c r="Z351" i="16"/>
  <c r="AB351" i="16"/>
  <c r="AB342" i="16"/>
  <c r="Z342" i="16"/>
  <c r="Z377" i="16"/>
  <c r="AB377" i="16"/>
  <c r="Z334" i="16"/>
  <c r="AB334" i="16"/>
  <c r="AB366" i="16"/>
  <c r="Z366" i="16"/>
  <c r="Z310" i="16"/>
  <c r="AB310" i="16"/>
  <c r="AB250" i="16"/>
  <c r="Z250" i="16"/>
  <c r="AB204" i="16"/>
  <c r="Z204" i="16"/>
  <c r="Z143" i="16"/>
  <c r="AB143" i="16"/>
  <c r="AB177" i="16"/>
  <c r="Z177" i="16"/>
  <c r="Z107" i="16"/>
  <c r="AB107" i="16"/>
  <c r="Z90" i="16"/>
  <c r="AB90" i="16"/>
  <c r="AB337" i="16"/>
  <c r="Z337" i="16"/>
  <c r="AB95" i="16"/>
  <c r="Z95" i="16"/>
  <c r="Z141" i="16"/>
  <c r="AB141" i="16"/>
  <c r="Z268" i="16"/>
  <c r="AB268" i="16"/>
  <c r="AB170" i="16"/>
  <c r="Z170" i="16"/>
  <c r="AB341" i="16"/>
  <c r="Z341" i="16"/>
  <c r="AB347" i="16"/>
  <c r="Z347" i="16"/>
  <c r="AB350" i="16"/>
  <c r="Z350" i="16"/>
  <c r="Z124" i="16"/>
  <c r="AB124" i="16"/>
  <c r="AB103" i="16"/>
  <c r="Z103" i="16"/>
  <c r="AB185" i="16"/>
  <c r="Z185" i="16"/>
  <c r="Z317" i="16"/>
  <c r="AB317" i="16"/>
  <c r="AB184" i="16"/>
  <c r="Z184" i="16"/>
  <c r="AB299" i="16"/>
  <c r="Z299" i="16"/>
  <c r="Z322" i="16"/>
  <c r="AB322" i="16"/>
  <c r="AB346" i="16"/>
  <c r="Z346" i="16"/>
  <c r="Z311" i="16"/>
  <c r="AB311" i="16"/>
  <c r="Z229" i="16"/>
  <c r="AB229" i="16"/>
  <c r="AB279" i="16"/>
  <c r="Z279" i="16"/>
  <c r="AB246" i="16"/>
  <c r="Z246" i="16"/>
  <c r="AB162" i="16"/>
  <c r="Z162" i="16"/>
  <c r="AB355" i="16"/>
  <c r="Z355" i="16"/>
  <c r="AB198" i="16"/>
  <c r="Z198" i="16"/>
  <c r="AB324" i="16"/>
  <c r="Z324" i="16"/>
  <c r="AB289" i="16"/>
  <c r="Z289" i="16"/>
  <c r="AB327" i="16"/>
  <c r="Z327" i="16"/>
  <c r="Z191" i="16"/>
  <c r="AB191" i="16"/>
  <c r="Z106" i="16"/>
  <c r="AB106" i="16"/>
  <c r="AB117" i="16"/>
  <c r="Z117" i="16"/>
  <c r="AB305" i="16"/>
  <c r="Z305" i="16"/>
  <c r="Z223" i="16"/>
  <c r="AB223" i="16"/>
  <c r="AB295" i="16"/>
  <c r="Z295" i="16"/>
  <c r="AB130" i="16"/>
  <c r="Z130" i="16"/>
  <c r="AB196" i="16"/>
  <c r="Z196" i="16"/>
  <c r="AB235" i="16"/>
  <c r="Z235" i="16"/>
  <c r="AB199" i="16"/>
  <c r="Z199" i="16"/>
  <c r="AB314" i="16"/>
  <c r="Z314" i="16"/>
  <c r="AB253" i="16"/>
  <c r="Z253" i="16"/>
  <c r="AB353" i="16"/>
  <c r="Z353" i="16"/>
  <c r="AB328" i="16"/>
  <c r="Z328" i="16"/>
  <c r="AB254" i="16"/>
  <c r="Z254" i="16"/>
  <c r="AB339" i="16"/>
  <c r="Z339" i="16"/>
  <c r="AB145" i="16"/>
  <c r="Z145" i="16"/>
  <c r="AB247" i="16"/>
  <c r="Z247" i="16"/>
  <c r="AB206" i="16"/>
  <c r="Z206" i="16"/>
  <c r="AB348" i="16"/>
  <c r="Z348" i="16"/>
  <c r="Z354" i="16"/>
  <c r="AB354" i="16"/>
  <c r="Z319" i="16"/>
  <c r="AB319" i="16"/>
  <c r="AB338" i="16"/>
  <c r="Z338" i="16"/>
  <c r="AB301" i="16"/>
  <c r="Z301" i="16"/>
  <c r="AB181" i="16"/>
  <c r="Z181" i="16"/>
  <c r="AB238" i="16"/>
  <c r="Z238" i="16"/>
  <c r="AB367" i="16"/>
  <c r="Z367" i="16"/>
  <c r="AB288" i="16"/>
  <c r="Z288" i="16"/>
  <c r="AB187" i="16"/>
  <c r="Z187" i="16"/>
  <c r="AB154" i="16"/>
  <c r="Z154" i="16"/>
  <c r="AB263" i="16"/>
  <c r="Z263" i="16"/>
  <c r="AB244" i="16"/>
  <c r="Z244" i="16"/>
  <c r="AB112" i="16"/>
  <c r="Z112" i="16"/>
  <c r="AB202" i="16"/>
  <c r="Z202" i="16"/>
  <c r="AB369" i="16"/>
  <c r="Z369" i="16"/>
  <c r="AB276" i="16"/>
  <c r="Z276" i="16"/>
  <c r="AB193" i="16"/>
  <c r="Z193" i="16"/>
  <c r="Z323" i="16"/>
  <c r="AB323" i="16"/>
  <c r="AB189" i="16"/>
  <c r="Z189" i="16"/>
  <c r="Z267" i="16"/>
  <c r="AB267" i="16"/>
  <c r="AB150" i="16"/>
  <c r="Z150" i="16"/>
  <c r="AB164" i="16"/>
  <c r="Z164" i="16"/>
  <c r="AB125" i="16"/>
  <c r="Z125" i="16"/>
  <c r="Z365" i="16"/>
  <c r="AB365" i="16"/>
  <c r="Z331" i="16"/>
  <c r="AB331" i="16"/>
  <c r="Z216" i="16"/>
  <c r="AB216" i="16"/>
  <c r="AB210" i="16"/>
  <c r="Z210" i="16"/>
  <c r="AB122" i="16"/>
  <c r="Z122" i="16"/>
  <c r="AB178" i="16"/>
  <c r="Z178" i="16"/>
  <c r="AB333" i="16"/>
  <c r="Z333" i="16"/>
  <c r="Z248" i="16"/>
  <c r="AB248" i="16"/>
  <c r="AB230" i="16"/>
  <c r="Z230" i="16"/>
  <c r="AB192" i="16"/>
  <c r="Z192" i="16"/>
  <c r="Z371" i="16"/>
  <c r="AB371" i="16"/>
  <c r="AB306" i="16"/>
  <c r="Z306" i="16"/>
  <c r="AB345" i="16"/>
  <c r="Z345" i="16"/>
  <c r="Z84" i="16"/>
  <c r="AB84" i="16"/>
  <c r="AB105" i="16"/>
  <c r="Z105" i="16"/>
  <c r="Z243" i="16"/>
  <c r="AB243" i="16"/>
  <c r="AB180" i="16"/>
  <c r="Z180" i="16"/>
  <c r="Z116" i="16"/>
  <c r="AB116" i="16"/>
  <c r="AB214" i="16"/>
  <c r="Z214" i="16"/>
  <c r="AB167" i="16"/>
  <c r="Z167" i="16"/>
  <c r="Z92" i="16"/>
  <c r="AB92" i="16"/>
  <c r="Z359" i="16"/>
  <c r="AB359" i="16"/>
  <c r="AB280" i="16"/>
  <c r="Z280" i="16"/>
  <c r="AB370" i="16"/>
  <c r="Z370" i="16"/>
  <c r="AB94" i="16"/>
  <c r="Z94" i="16"/>
  <c r="Z135" i="16"/>
  <c r="AB135" i="16"/>
  <c r="Z123" i="16"/>
  <c r="AB123" i="16"/>
  <c r="AB275" i="16"/>
  <c r="Z275" i="16"/>
  <c r="AB93" i="16"/>
  <c r="Z93" i="16"/>
  <c r="AB277" i="16"/>
  <c r="Z277" i="16"/>
  <c r="Z260" i="16"/>
  <c r="AB260" i="16"/>
  <c r="AB97" i="16"/>
  <c r="Z97" i="16"/>
  <c r="AB212" i="16"/>
  <c r="Z212" i="16"/>
  <c r="Z357" i="16"/>
  <c r="AB357" i="16"/>
  <c r="AB88" i="16"/>
  <c r="Z88" i="16"/>
  <c r="AB160" i="16"/>
  <c r="Z160" i="16"/>
  <c r="AB225" i="16"/>
  <c r="Z225" i="16"/>
  <c r="AB376" i="16"/>
  <c r="Z376" i="16"/>
  <c r="AB233" i="16"/>
  <c r="Z233" i="16"/>
  <c r="Z283" i="16"/>
  <c r="AB283" i="16"/>
  <c r="AB217" i="16"/>
  <c r="Z217" i="16"/>
  <c r="AB226" i="16"/>
  <c r="Z226" i="16"/>
  <c r="AB362" i="16"/>
  <c r="Z362" i="16"/>
  <c r="AB232" i="16"/>
  <c r="Z232" i="16"/>
  <c r="AB325" i="16"/>
  <c r="Z325" i="16"/>
  <c r="AB237" i="16"/>
  <c r="Z237" i="16"/>
  <c r="AB251" i="16"/>
  <c r="Z251" i="16"/>
  <c r="AB85" i="16"/>
  <c r="Z85" i="16"/>
  <c r="AB285" i="16"/>
  <c r="Z285" i="16"/>
  <c r="AB290" i="16"/>
  <c r="Z290" i="16"/>
  <c r="AB197" i="16"/>
  <c r="Z197" i="16"/>
  <c r="Z115" i="16"/>
  <c r="AB115" i="16"/>
  <c r="AB156" i="16"/>
  <c r="Z156" i="16"/>
  <c r="AB126" i="16"/>
  <c r="Z126" i="16"/>
  <c r="AB269" i="16"/>
  <c r="Z269" i="16"/>
  <c r="AB111" i="16"/>
  <c r="Z111" i="16"/>
  <c r="AB303" i="16"/>
  <c r="Z303" i="16"/>
  <c r="AB182" i="16"/>
  <c r="Z182" i="16"/>
  <c r="AB278" i="16"/>
  <c r="Z278" i="16"/>
  <c r="Z264" i="16"/>
  <c r="AB264" i="16"/>
  <c r="Z242" i="16"/>
  <c r="AB242" i="16"/>
  <c r="AB99" i="16"/>
  <c r="Z99" i="16"/>
  <c r="Z186" i="16"/>
  <c r="AB186" i="16"/>
  <c r="AB168" i="16"/>
  <c r="Z168" i="16"/>
  <c r="Z108" i="16"/>
  <c r="AB108" i="16"/>
  <c r="AB173" i="16"/>
  <c r="Z173" i="16"/>
  <c r="G24" i="16" l="1"/>
  <c r="H24" i="16" s="1"/>
  <c r="I24" i="16" s="1"/>
  <c r="P27" i="16"/>
  <c r="N27" i="16" s="1"/>
  <c r="O27" i="16"/>
  <c r="J23" i="16"/>
  <c r="L23" i="16" s="1"/>
  <c r="K23" i="16"/>
  <c r="D380" i="4"/>
  <c r="R380" i="4" s="1"/>
  <c r="V380" i="4"/>
  <c r="W380" i="4"/>
  <c r="E24" i="16" l="1"/>
  <c r="F25" i="16" s="1"/>
  <c r="S24" i="16"/>
  <c r="T24" i="16" s="1"/>
  <c r="X380" i="4"/>
  <c r="O28" i="16"/>
  <c r="P28" i="16"/>
  <c r="N28" i="16" s="1"/>
  <c r="S380" i="4"/>
  <c r="K24" i="16"/>
  <c r="J24" i="16"/>
  <c r="L24" i="16" s="1"/>
  <c r="AI379" i="4"/>
  <c r="G25" i="16" l="1"/>
  <c r="H25" i="16" s="1"/>
  <c r="E25" i="16" s="1"/>
  <c r="P29" i="16"/>
  <c r="N29" i="16" s="1"/>
  <c r="O29" i="16"/>
  <c r="T381" i="4"/>
  <c r="I25" i="16" l="1"/>
  <c r="K25" i="16" s="1"/>
  <c r="O30" i="16"/>
  <c r="P30" i="16"/>
  <c r="N30" i="16" s="1"/>
  <c r="S25" i="16"/>
  <c r="T25" i="16" s="1"/>
  <c r="F26" i="16"/>
  <c r="G26" i="16"/>
  <c r="Y381" i="4"/>
  <c r="U381" i="4"/>
  <c r="D379" i="4"/>
  <c r="R379" i="4" s="1"/>
  <c r="W379" i="4"/>
  <c r="V379" i="4"/>
  <c r="J25" i="16" l="1"/>
  <c r="L25" i="16" s="1"/>
  <c r="X379" i="4"/>
  <c r="O31" i="16"/>
  <c r="P31" i="16"/>
  <c r="N31" i="16" s="1"/>
  <c r="S379" i="4"/>
  <c r="Z381" i="4"/>
  <c r="AB381" i="4"/>
  <c r="H26" i="16"/>
  <c r="E26" i="16" s="1"/>
  <c r="AI378" i="4"/>
  <c r="F27" i="16" l="1"/>
  <c r="G27" i="16"/>
  <c r="P32" i="16"/>
  <c r="N32" i="16" s="1"/>
  <c r="O32" i="16"/>
  <c r="T380" i="4"/>
  <c r="I26" i="16"/>
  <c r="S26" i="16"/>
  <c r="T26" i="16" s="1"/>
  <c r="P33" i="16" l="1"/>
  <c r="N33" i="16" s="1"/>
  <c r="O33" i="16"/>
  <c r="Y380" i="4"/>
  <c r="U380" i="4"/>
  <c r="K26" i="16"/>
  <c r="J26" i="16"/>
  <c r="L26" i="16" s="1"/>
  <c r="H27" i="16"/>
  <c r="S27" i="16" s="1"/>
  <c r="T27" i="16" s="1"/>
  <c r="D378" i="4"/>
  <c r="R378" i="4" s="1"/>
  <c r="V378" i="4"/>
  <c r="W378" i="4"/>
  <c r="E27" i="16" l="1"/>
  <c r="F28" i="16" s="1"/>
  <c r="X378" i="4"/>
  <c r="P34" i="16"/>
  <c r="N34" i="16" s="1"/>
  <c r="O34" i="16"/>
  <c r="S378" i="4"/>
  <c r="I27" i="16"/>
  <c r="AB380" i="4"/>
  <c r="Z380" i="4"/>
  <c r="AI377" i="4"/>
  <c r="G28" i="16" l="1"/>
  <c r="H28" i="16" s="1"/>
  <c r="S28" i="16" s="1"/>
  <c r="T28" i="16" s="1"/>
  <c r="O35" i="16"/>
  <c r="P35" i="16"/>
  <c r="N35" i="16" s="1"/>
  <c r="T379" i="4"/>
  <c r="K27" i="16"/>
  <c r="J27" i="16"/>
  <c r="L27" i="16" s="1"/>
  <c r="I28" i="16" l="1"/>
  <c r="K28" i="16" s="1"/>
  <c r="P36" i="16"/>
  <c r="N36" i="16" s="1"/>
  <c r="O36" i="16"/>
  <c r="E28" i="16"/>
  <c r="Y379" i="4"/>
  <c r="U379" i="4"/>
  <c r="D377" i="4"/>
  <c r="S377" i="4" s="1"/>
  <c r="J28" i="16" l="1"/>
  <c r="L28" i="16" s="1"/>
  <c r="P37" i="16"/>
  <c r="N37" i="16" s="1"/>
  <c r="O37" i="16"/>
  <c r="T378" i="4"/>
  <c r="F29" i="16"/>
  <c r="G29" i="16"/>
  <c r="R377" i="4"/>
  <c r="AB379" i="4"/>
  <c r="Z379" i="4"/>
  <c r="AI376" i="4"/>
  <c r="V377" i="4"/>
  <c r="W377" i="4"/>
  <c r="X377" i="4" l="1"/>
  <c r="Y378" i="4"/>
  <c r="U378" i="4"/>
  <c r="P38" i="16"/>
  <c r="N38" i="16" s="1"/>
  <c r="O38" i="16"/>
  <c r="H29" i="16"/>
  <c r="E29" i="16" s="1"/>
  <c r="G30" i="16" l="1"/>
  <c r="F30" i="16"/>
  <c r="O39" i="16"/>
  <c r="P39" i="16"/>
  <c r="N39" i="16" s="1"/>
  <c r="Z378" i="4"/>
  <c r="AB378" i="4"/>
  <c r="I29" i="16"/>
  <c r="S29" i="16"/>
  <c r="T29" i="16" s="1"/>
  <c r="D376" i="4"/>
  <c r="R376" i="4" s="1"/>
  <c r="V376" i="4"/>
  <c r="W376" i="4"/>
  <c r="S376" i="4" l="1"/>
  <c r="T377" i="4" s="1"/>
  <c r="Y377" i="4" s="1"/>
  <c r="X376" i="4"/>
  <c r="K29" i="16"/>
  <c r="J29" i="16"/>
  <c r="L29" i="16" s="1"/>
  <c r="P40" i="16"/>
  <c r="N40" i="16" s="1"/>
  <c r="O40" i="16"/>
  <c r="H30" i="16"/>
  <c r="E30" i="16" s="1"/>
  <c r="AI375" i="4"/>
  <c r="U377" i="4" l="1"/>
  <c r="AB377" i="4" s="1"/>
  <c r="S30" i="16"/>
  <c r="T30" i="16" s="1"/>
  <c r="I30" i="16"/>
  <c r="K30" i="16" s="1"/>
  <c r="F31" i="16"/>
  <c r="G31" i="16"/>
  <c r="O41" i="16"/>
  <c r="P41" i="16"/>
  <c r="N41" i="16" s="1"/>
  <c r="J30" i="16" l="1"/>
  <c r="L30" i="16" s="1"/>
  <c r="Z377" i="4"/>
  <c r="O42" i="16"/>
  <c r="P42" i="16"/>
  <c r="N42" i="16" s="1"/>
  <c r="H31" i="16"/>
  <c r="E31" i="16" s="1"/>
  <c r="D375" i="4"/>
  <c r="R375" i="4" s="1"/>
  <c r="V375" i="4"/>
  <c r="W375" i="4"/>
  <c r="X375" i="4" l="1"/>
  <c r="G32" i="16"/>
  <c r="F32" i="16"/>
  <c r="P43" i="16"/>
  <c r="N43" i="16" s="1"/>
  <c r="O43" i="16"/>
  <c r="I31" i="16"/>
  <c r="S31" i="16"/>
  <c r="T31" i="16" s="1"/>
  <c r="S375" i="4"/>
  <c r="AI374" i="4"/>
  <c r="P44" i="16" l="1"/>
  <c r="N44" i="16" s="1"/>
  <c r="O44" i="16"/>
  <c r="T376" i="4"/>
  <c r="K31" i="16"/>
  <c r="J31" i="16"/>
  <c r="L31" i="16" s="1"/>
  <c r="H32" i="16"/>
  <c r="S32" i="16" s="1"/>
  <c r="T32" i="16" s="1"/>
  <c r="E32" i="16" l="1"/>
  <c r="F33" i="16" s="1"/>
  <c r="P45" i="16"/>
  <c r="N45" i="16" s="1"/>
  <c r="O45" i="16"/>
  <c r="I32" i="16"/>
  <c r="Y376" i="4"/>
  <c r="U376" i="4"/>
  <c r="D374" i="4"/>
  <c r="S374" i="4" s="1"/>
  <c r="G33" i="16" l="1"/>
  <c r="H33" i="16" s="1"/>
  <c r="E33" i="16" s="1"/>
  <c r="F34" i="16" s="1"/>
  <c r="O46" i="16"/>
  <c r="P46" i="16"/>
  <c r="N46" i="16" s="1"/>
  <c r="T375" i="4"/>
  <c r="R374" i="4"/>
  <c r="Z376" i="4"/>
  <c r="AB376" i="4"/>
  <c r="K32" i="16"/>
  <c r="J32" i="16"/>
  <c r="L32" i="16" s="1"/>
  <c r="AI373" i="4"/>
  <c r="V374" i="4"/>
  <c r="W374" i="4"/>
  <c r="I33" i="16" l="1"/>
  <c r="S33" i="16"/>
  <c r="T33" i="16" s="1"/>
  <c r="G34" i="16"/>
  <c r="H34" i="16" s="1"/>
  <c r="E34" i="16" s="1"/>
  <c r="X374" i="4"/>
  <c r="Y375" i="4"/>
  <c r="U375" i="4"/>
  <c r="O47" i="16"/>
  <c r="P47" i="16"/>
  <c r="N47" i="16" s="1"/>
  <c r="J33" i="16" l="1"/>
  <c r="L33" i="16" s="1"/>
  <c r="K33" i="16"/>
  <c r="O48" i="16"/>
  <c r="P48" i="16"/>
  <c r="N48" i="16" s="1"/>
  <c r="G35" i="16"/>
  <c r="F35" i="16"/>
  <c r="S34" i="16"/>
  <c r="T34" i="16" s="1"/>
  <c r="I34" i="16"/>
  <c r="AB375" i="4"/>
  <c r="Z375" i="4"/>
  <c r="D373" i="4"/>
  <c r="S373" i="4" s="1"/>
  <c r="P49" i="16" l="1"/>
  <c r="N49" i="16" s="1"/>
  <c r="O49" i="16"/>
  <c r="T374" i="4"/>
  <c r="H35" i="16"/>
  <c r="I35" i="16" s="1"/>
  <c r="K34" i="16"/>
  <c r="J34" i="16"/>
  <c r="L34" i="16" s="1"/>
  <c r="R373" i="4"/>
  <c r="AI372" i="4"/>
  <c r="V373" i="4"/>
  <c r="W373" i="4"/>
  <c r="S35" i="16" l="1"/>
  <c r="T35" i="16" s="1"/>
  <c r="E35" i="16"/>
  <c r="F36" i="16" s="1"/>
  <c r="X373" i="4"/>
  <c r="K35" i="16"/>
  <c r="J35" i="16"/>
  <c r="L35" i="16" s="1"/>
  <c r="P50" i="16"/>
  <c r="N50" i="16" s="1"/>
  <c r="O50" i="16"/>
  <c r="Y374" i="4"/>
  <c r="U374" i="4"/>
  <c r="G36" i="16" l="1"/>
  <c r="H36" i="16" s="1"/>
  <c r="E36" i="16" s="1"/>
  <c r="O51" i="16"/>
  <c r="P51" i="16"/>
  <c r="N51" i="16" s="1"/>
  <c r="Z374" i="4"/>
  <c r="AB374" i="4"/>
  <c r="D372" i="4"/>
  <c r="R372" i="4" s="1"/>
  <c r="V372" i="4"/>
  <c r="W372" i="4"/>
  <c r="S372" i="4" l="1"/>
  <c r="T373" i="4" s="1"/>
  <c r="U373" i="4" s="1"/>
  <c r="X372" i="4"/>
  <c r="G37" i="16"/>
  <c r="F37" i="16"/>
  <c r="I36" i="16"/>
  <c r="S36" i="16"/>
  <c r="T36" i="16" s="1"/>
  <c r="O52" i="16"/>
  <c r="P52" i="16"/>
  <c r="N52" i="16" s="1"/>
  <c r="AI371" i="4"/>
  <c r="Y373" i="4" l="1"/>
  <c r="O53" i="16"/>
  <c r="P53" i="16"/>
  <c r="N53" i="16" s="1"/>
  <c r="Z373" i="4"/>
  <c r="AB373" i="4"/>
  <c r="J36" i="16"/>
  <c r="L36" i="16" s="1"/>
  <c r="K36" i="16"/>
  <c r="H37" i="16"/>
  <c r="I37" i="16" s="1"/>
  <c r="E37" i="16" l="1"/>
  <c r="G38" i="16" s="1"/>
  <c r="S37" i="16"/>
  <c r="T37" i="16" s="1"/>
  <c r="J37" i="16"/>
  <c r="L37" i="16" s="1"/>
  <c r="K37" i="16"/>
  <c r="P54" i="16"/>
  <c r="N54" i="16" s="1"/>
  <c r="O54" i="16"/>
  <c r="D371" i="4"/>
  <c r="S371" i="4" s="1"/>
  <c r="F38" i="16" l="1"/>
  <c r="T372" i="4"/>
  <c r="R371" i="4"/>
  <c r="P55" i="16"/>
  <c r="N55" i="16" s="1"/>
  <c r="O55" i="16"/>
  <c r="H38" i="16"/>
  <c r="S38" i="16" s="1"/>
  <c r="T38" i="16" s="1"/>
  <c r="AI370" i="4"/>
  <c r="V371" i="4"/>
  <c r="W371" i="4"/>
  <c r="I38" i="16" l="1"/>
  <c r="K38" i="16" s="1"/>
  <c r="X371" i="4"/>
  <c r="O56" i="16"/>
  <c r="P56" i="16"/>
  <c r="N56" i="16" s="1"/>
  <c r="Y372" i="4"/>
  <c r="U372" i="4"/>
  <c r="E38" i="16"/>
  <c r="J38" i="16" l="1"/>
  <c r="L38" i="16" s="1"/>
  <c r="O57" i="16"/>
  <c r="P57" i="16"/>
  <c r="N57" i="16" s="1"/>
  <c r="F39" i="16"/>
  <c r="G39" i="16"/>
  <c r="AB372" i="4"/>
  <c r="Z372" i="4"/>
  <c r="D370" i="4"/>
  <c r="R370" i="4" s="1"/>
  <c r="V370" i="4"/>
  <c r="W370" i="4"/>
  <c r="X370" i="4" l="1"/>
  <c r="S370" i="4"/>
  <c r="H39" i="16"/>
  <c r="S39" i="16" s="1"/>
  <c r="T39" i="16" s="1"/>
  <c r="P58" i="16"/>
  <c r="N58" i="16" s="1"/>
  <c r="O58" i="16"/>
  <c r="AI369" i="4"/>
  <c r="O59" i="16" l="1"/>
  <c r="P59" i="16"/>
  <c r="N59" i="16" s="1"/>
  <c r="I39" i="16"/>
  <c r="E39" i="16"/>
  <c r="T371" i="4"/>
  <c r="P60" i="16" l="1"/>
  <c r="N60" i="16" s="1"/>
  <c r="O60" i="16"/>
  <c r="K39" i="16"/>
  <c r="J39" i="16"/>
  <c r="L39" i="16" s="1"/>
  <c r="Y371" i="4"/>
  <c r="U371" i="4"/>
  <c r="G40" i="16"/>
  <c r="F40" i="16"/>
  <c r="D369" i="4"/>
  <c r="S369" i="4" s="1"/>
  <c r="T370" i="4" l="1"/>
  <c r="O61" i="16"/>
  <c r="P61" i="16"/>
  <c r="N61" i="16" s="1"/>
  <c r="H40" i="16"/>
  <c r="E40" i="16" s="1"/>
  <c r="Z371" i="4"/>
  <c r="AB371" i="4"/>
  <c r="R369" i="4"/>
  <c r="AI368" i="4"/>
  <c r="W369" i="4"/>
  <c r="V369" i="4"/>
  <c r="I40" i="16" l="1"/>
  <c r="K40" i="16" s="1"/>
  <c r="S40" i="16"/>
  <c r="T40" i="16" s="1"/>
  <c r="X369" i="4"/>
  <c r="G41" i="16"/>
  <c r="F41" i="16"/>
  <c r="P62" i="16"/>
  <c r="N62" i="16" s="1"/>
  <c r="O62" i="16"/>
  <c r="Y370" i="4"/>
  <c r="U370" i="4"/>
  <c r="J40" i="16" l="1"/>
  <c r="L40" i="16" s="1"/>
  <c r="P63" i="16"/>
  <c r="N63" i="16" s="1"/>
  <c r="O63" i="16"/>
  <c r="AB370" i="4"/>
  <c r="Z370" i="4"/>
  <c r="H41" i="16"/>
  <c r="I41" i="16" s="1"/>
  <c r="D368" i="4"/>
  <c r="R368" i="4" s="1"/>
  <c r="W368" i="4"/>
  <c r="V368" i="4"/>
  <c r="S368" i="4" l="1"/>
  <c r="T369" i="4" s="1"/>
  <c r="U369" i="4" s="1"/>
  <c r="E41" i="16"/>
  <c r="F42" i="16" s="1"/>
  <c r="X368" i="4"/>
  <c r="K41" i="16"/>
  <c r="J41" i="16"/>
  <c r="L41" i="16" s="1"/>
  <c r="O64" i="16"/>
  <c r="P64" i="16"/>
  <c r="N64" i="16" s="1"/>
  <c r="S41" i="16"/>
  <c r="T41" i="16" s="1"/>
  <c r="AI367" i="4"/>
  <c r="G42" i="16" l="1"/>
  <c r="H42" i="16" s="1"/>
  <c r="E42" i="16" s="1"/>
  <c r="Y369" i="4"/>
  <c r="O65" i="16"/>
  <c r="P65" i="16"/>
  <c r="N65" i="16" s="1"/>
  <c r="AB369" i="4"/>
  <c r="Z369" i="4"/>
  <c r="I42" i="16" l="1"/>
  <c r="K42" i="16" s="1"/>
  <c r="F43" i="16"/>
  <c r="G43" i="16"/>
  <c r="H43" i="16" s="1"/>
  <c r="P66" i="16"/>
  <c r="N66" i="16" s="1"/>
  <c r="O66" i="16"/>
  <c r="S42" i="16"/>
  <c r="T42" i="16" s="1"/>
  <c r="D367" i="4"/>
  <c r="R367" i="4" s="1"/>
  <c r="W367" i="4"/>
  <c r="V367" i="4"/>
  <c r="J42" i="16" l="1"/>
  <c r="L42" i="16" s="1"/>
  <c r="S367" i="4"/>
  <c r="T368" i="4" s="1"/>
  <c r="Y368" i="4" s="1"/>
  <c r="X367" i="4"/>
  <c r="O67" i="16"/>
  <c r="P67" i="16"/>
  <c r="N67" i="16" s="1"/>
  <c r="S43" i="16"/>
  <c r="T43" i="16" s="1"/>
  <c r="E43" i="16"/>
  <c r="I43" i="16"/>
  <c r="AI366" i="4"/>
  <c r="U368" i="4" l="1"/>
  <c r="AB368" i="4" s="1"/>
  <c r="P68" i="16"/>
  <c r="N68" i="16" s="1"/>
  <c r="O68" i="16"/>
  <c r="F44" i="16"/>
  <c r="G44" i="16"/>
  <c r="H44" i="16" s="1"/>
  <c r="E44" i="16" s="1"/>
  <c r="J43" i="16"/>
  <c r="L43" i="16" s="1"/>
  <c r="K43" i="16"/>
  <c r="Z368" i="4" l="1"/>
  <c r="I44" i="16"/>
  <c r="J44" i="16" s="1"/>
  <c r="L44" i="16" s="1"/>
  <c r="G45" i="16"/>
  <c r="H45" i="16" s="1"/>
  <c r="E45" i="16" s="1"/>
  <c r="F45" i="16"/>
  <c r="O69" i="16"/>
  <c r="P69" i="16"/>
  <c r="N69" i="16" s="1"/>
  <c r="S44" i="16"/>
  <c r="T44" i="16" s="1"/>
  <c r="D366" i="4"/>
  <c r="S366" i="4" s="1"/>
  <c r="K44" i="16" l="1"/>
  <c r="I45" i="16"/>
  <c r="J45" i="16" s="1"/>
  <c r="L45" i="16" s="1"/>
  <c r="F46" i="16"/>
  <c r="G46" i="16"/>
  <c r="O70" i="16"/>
  <c r="P70" i="16"/>
  <c r="N70" i="16" s="1"/>
  <c r="T367" i="4"/>
  <c r="R366" i="4"/>
  <c r="S45" i="16"/>
  <c r="T45" i="16" s="1"/>
  <c r="AI365" i="4"/>
  <c r="W366" i="4"/>
  <c r="V366" i="4"/>
  <c r="K45" i="16" l="1"/>
  <c r="X366" i="4"/>
  <c r="Y367" i="4"/>
  <c r="U367" i="4"/>
  <c r="O71" i="16"/>
  <c r="P71" i="16"/>
  <c r="N71" i="16" s="1"/>
  <c r="H46" i="16"/>
  <c r="S46" i="16" s="1"/>
  <c r="T46" i="16" s="1"/>
  <c r="O72" i="16" l="1"/>
  <c r="P72" i="16"/>
  <c r="N72" i="16" s="1"/>
  <c r="Z367" i="4"/>
  <c r="AB367" i="4"/>
  <c r="E46" i="16"/>
  <c r="I46" i="16"/>
  <c r="D365" i="4"/>
  <c r="S365" i="4" s="1"/>
  <c r="O73" i="16" l="1"/>
  <c r="P73" i="16"/>
  <c r="N73" i="16" s="1"/>
  <c r="T366" i="4"/>
  <c r="R365" i="4"/>
  <c r="J46" i="16"/>
  <c r="L46" i="16" s="1"/>
  <c r="K46" i="16"/>
  <c r="G47" i="16"/>
  <c r="F47" i="16"/>
  <c r="AI364" i="4"/>
  <c r="V365" i="4"/>
  <c r="W365" i="4"/>
  <c r="X365" i="4" l="1"/>
  <c r="O74" i="16"/>
  <c r="P74" i="16"/>
  <c r="N74" i="16" s="1"/>
  <c r="H47" i="16"/>
  <c r="E47" i="16" s="1"/>
  <c r="Y366" i="4"/>
  <c r="U366" i="4"/>
  <c r="I47" i="16" l="1"/>
  <c r="J47" i="16" s="1"/>
  <c r="L47" i="16" s="1"/>
  <c r="P75" i="16"/>
  <c r="N75" i="16" s="1"/>
  <c r="O75" i="16"/>
  <c r="Z366" i="4"/>
  <c r="AB366" i="4"/>
  <c r="G48" i="16"/>
  <c r="F48" i="16"/>
  <c r="S47" i="16"/>
  <c r="T47" i="16" s="1"/>
  <c r="D364" i="4"/>
  <c r="S364" i="4" s="1"/>
  <c r="K47" i="16" l="1"/>
  <c r="T365" i="4"/>
  <c r="O76" i="16"/>
  <c r="P76" i="16"/>
  <c r="N76" i="16" s="1"/>
  <c r="H48" i="16"/>
  <c r="I48" i="16" s="1"/>
  <c r="R364" i="4"/>
  <c r="AI363" i="4"/>
  <c r="W364" i="4"/>
  <c r="V364" i="4"/>
  <c r="S48" i="16" l="1"/>
  <c r="T48" i="16" s="1"/>
  <c r="E48" i="16"/>
  <c r="F49" i="16" s="1"/>
  <c r="X364" i="4"/>
  <c r="K48" i="16"/>
  <c r="J48" i="16"/>
  <c r="L48" i="16" s="1"/>
  <c r="O77" i="16"/>
  <c r="P77" i="16"/>
  <c r="N77" i="16" s="1"/>
  <c r="Y365" i="4"/>
  <c r="U365" i="4"/>
  <c r="G49" i="16" l="1"/>
  <c r="H49" i="16" s="1"/>
  <c r="E49" i="16" s="1"/>
  <c r="P78" i="16"/>
  <c r="N78" i="16" s="1"/>
  <c r="O78" i="16"/>
  <c r="AB365" i="4"/>
  <c r="Z365" i="4"/>
  <c r="D363" i="4"/>
  <c r="R363" i="4" s="1"/>
  <c r="W363" i="4"/>
  <c r="V363" i="4"/>
  <c r="I49" i="16" l="1"/>
  <c r="K49" i="16" s="1"/>
  <c r="S363" i="4"/>
  <c r="T364" i="4" s="1"/>
  <c r="Y364" i="4" s="1"/>
  <c r="S49" i="16"/>
  <c r="T49" i="16" s="1"/>
  <c r="X363" i="4"/>
  <c r="P79" i="16"/>
  <c r="N79" i="16" s="1"/>
  <c r="O79" i="16"/>
  <c r="G50" i="16"/>
  <c r="H50" i="16" s="1"/>
  <c r="F50" i="16"/>
  <c r="AI362" i="4"/>
  <c r="U364" i="4" l="1"/>
  <c r="Z364" i="4" s="1"/>
  <c r="J49" i="16"/>
  <c r="L49" i="16" s="1"/>
  <c r="I50" i="16"/>
  <c r="J50" i="16" s="1"/>
  <c r="L50" i="16" s="1"/>
  <c r="E50" i="16"/>
  <c r="G51" i="16" s="1"/>
  <c r="H51" i="16" s="1"/>
  <c r="E51" i="16" s="1"/>
  <c r="P80" i="16"/>
  <c r="N80" i="16" s="1"/>
  <c r="O80" i="16"/>
  <c r="S50" i="16"/>
  <c r="T50" i="16" s="1"/>
  <c r="AB364" i="4" l="1"/>
  <c r="K50" i="16"/>
  <c r="F51" i="16"/>
  <c r="I51" i="16" s="1"/>
  <c r="P81" i="16"/>
  <c r="N81" i="16" s="1"/>
  <c r="O81" i="16"/>
  <c r="F52" i="16"/>
  <c r="G52" i="16"/>
  <c r="S51" i="16"/>
  <c r="T51" i="16" s="1"/>
  <c r="D362" i="4"/>
  <c r="R362" i="4" s="1"/>
  <c r="V362" i="4"/>
  <c r="W362" i="4"/>
  <c r="S362" i="4" l="1"/>
  <c r="T363" i="4" s="1"/>
  <c r="Y363" i="4" s="1"/>
  <c r="X362" i="4"/>
  <c r="H52" i="16"/>
  <c r="S52" i="16" s="1"/>
  <c r="T52" i="16" s="1"/>
  <c r="K51" i="16"/>
  <c r="J51" i="16"/>
  <c r="L51" i="16" s="1"/>
  <c r="AI361" i="4"/>
  <c r="U363" i="4" l="1"/>
  <c r="Z363" i="4" s="1"/>
  <c r="E52" i="16"/>
  <c r="I52" i="16"/>
  <c r="AB363" i="4" l="1"/>
  <c r="K52" i="16"/>
  <c r="J52" i="16"/>
  <c r="L52" i="16" s="1"/>
  <c r="G53" i="16"/>
  <c r="F53" i="16"/>
  <c r="D361" i="4"/>
  <c r="S361" i="4" s="1"/>
  <c r="T362" i="4" l="1"/>
  <c r="R361" i="4"/>
  <c r="H53" i="16"/>
  <c r="I53" i="16" s="1"/>
  <c r="AI360" i="4"/>
  <c r="V361" i="4"/>
  <c r="W361" i="4"/>
  <c r="E53" i="16" l="1"/>
  <c r="F54" i="16" s="1"/>
  <c r="X361" i="4"/>
  <c r="K53" i="16"/>
  <c r="J53" i="16"/>
  <c r="L53" i="16" s="1"/>
  <c r="Y362" i="4"/>
  <c r="U362" i="4"/>
  <c r="S53" i="16"/>
  <c r="T53" i="16" s="1"/>
  <c r="G54" i="16" l="1"/>
  <c r="H54" i="16" s="1"/>
  <c r="Z362" i="4"/>
  <c r="AB362" i="4"/>
  <c r="D360" i="4"/>
  <c r="R360" i="4" s="1"/>
  <c r="W360" i="4"/>
  <c r="V360" i="4"/>
  <c r="S54" i="16" l="1"/>
  <c r="T54" i="16" s="1"/>
  <c r="I54" i="16"/>
  <c r="E54" i="16"/>
  <c r="S360" i="4"/>
  <c r="T361" i="4" s="1"/>
  <c r="Y361" i="4" s="1"/>
  <c r="X360" i="4"/>
  <c r="AI359" i="4"/>
  <c r="U361" i="4" l="1"/>
  <c r="AB361" i="4" s="1"/>
  <c r="F55" i="16"/>
  <c r="G55" i="16"/>
  <c r="K54" i="16"/>
  <c r="J54" i="16"/>
  <c r="L54" i="16" s="1"/>
  <c r="Z361" i="4" l="1"/>
  <c r="H55" i="16"/>
  <c r="S55" i="16" s="1"/>
  <c r="T55" i="16" s="1"/>
  <c r="D359" i="4"/>
  <c r="S359" i="4" s="1"/>
  <c r="E55" i="16" l="1"/>
  <c r="I55" i="16"/>
  <c r="T360" i="4"/>
  <c r="R359" i="4"/>
  <c r="AI358" i="4"/>
  <c r="V359" i="4"/>
  <c r="W359" i="4"/>
  <c r="J55" i="16" l="1"/>
  <c r="L55" i="16" s="1"/>
  <c r="K55" i="16"/>
  <c r="F56" i="16"/>
  <c r="G56" i="16"/>
  <c r="H56" i="16" s="1"/>
  <c r="E56" i="16" s="1"/>
  <c r="X359" i="4"/>
  <c r="Y360" i="4"/>
  <c r="U360" i="4"/>
  <c r="G57" i="16" l="1"/>
  <c r="F57" i="16"/>
  <c r="S56" i="16"/>
  <c r="T56" i="16" s="1"/>
  <c r="I56" i="16"/>
  <c r="Z360" i="4"/>
  <c r="AB360" i="4"/>
  <c r="D358" i="4"/>
  <c r="S358" i="4" s="1"/>
  <c r="H57" i="16" l="1"/>
  <c r="S57" i="16" s="1"/>
  <c r="T57" i="16" s="1"/>
  <c r="K56" i="16"/>
  <c r="J56" i="16"/>
  <c r="L56" i="16" s="1"/>
  <c r="T359" i="4"/>
  <c r="R358" i="4"/>
  <c r="AI357" i="4"/>
  <c r="V358" i="4"/>
  <c r="W358" i="4"/>
  <c r="I57" i="16" l="1"/>
  <c r="E57" i="16"/>
  <c r="X358" i="4"/>
  <c r="Y359" i="4"/>
  <c r="U359" i="4"/>
  <c r="K57" i="16" l="1"/>
  <c r="J57" i="16"/>
  <c r="L57" i="16" s="1"/>
  <c r="F58" i="16"/>
  <c r="G58" i="16"/>
  <c r="Z359" i="4"/>
  <c r="AB359" i="4"/>
  <c r="D357" i="4"/>
  <c r="S357" i="4" s="1"/>
  <c r="H58" i="16" l="1"/>
  <c r="I58" i="16" s="1"/>
  <c r="T358" i="4"/>
  <c r="R357" i="4"/>
  <c r="AI356" i="4"/>
  <c r="W357" i="4"/>
  <c r="V357" i="4"/>
  <c r="S58" i="16" l="1"/>
  <c r="T58" i="16" s="1"/>
  <c r="E58" i="16"/>
  <c r="G59" i="16" s="1"/>
  <c r="J58" i="16"/>
  <c r="L58" i="16" s="1"/>
  <c r="K58" i="16"/>
  <c r="X357" i="4"/>
  <c r="Y358" i="4"/>
  <c r="U358" i="4"/>
  <c r="F59" i="16" l="1"/>
  <c r="H59" i="16"/>
  <c r="E59" i="16" s="1"/>
  <c r="Z358" i="4"/>
  <c r="AB358" i="4"/>
  <c r="D356" i="4"/>
  <c r="R356" i="4" s="1"/>
  <c r="W356" i="4"/>
  <c r="V356" i="4"/>
  <c r="S59" i="16" l="1"/>
  <c r="T59" i="16" s="1"/>
  <c r="F60" i="16"/>
  <c r="G60" i="16"/>
  <c r="H60" i="16" s="1"/>
  <c r="E60" i="16" s="1"/>
  <c r="I59" i="16"/>
  <c r="S356" i="4"/>
  <c r="T357" i="4" s="1"/>
  <c r="Y357" i="4" s="1"/>
  <c r="X356" i="4"/>
  <c r="AI355" i="4"/>
  <c r="F61" i="16" l="1"/>
  <c r="G61" i="16"/>
  <c r="H61" i="16" s="1"/>
  <c r="E61" i="16" s="1"/>
  <c r="S60" i="16"/>
  <c r="T60" i="16" s="1"/>
  <c r="J59" i="16"/>
  <c r="L59" i="16" s="1"/>
  <c r="K59" i="16"/>
  <c r="I60" i="16"/>
  <c r="U357" i="4"/>
  <c r="AB357" i="4" s="1"/>
  <c r="G62" i="16" l="1"/>
  <c r="F62" i="16"/>
  <c r="J60" i="16"/>
  <c r="L60" i="16" s="1"/>
  <c r="K60" i="16"/>
  <c r="S61" i="16"/>
  <c r="T61" i="16" s="1"/>
  <c r="I61" i="16"/>
  <c r="Z357" i="4"/>
  <c r="D355" i="4"/>
  <c r="R355" i="4" s="1"/>
  <c r="V355" i="4"/>
  <c r="W355" i="4"/>
  <c r="K61" i="16" l="1"/>
  <c r="J61" i="16"/>
  <c r="L61" i="16" s="1"/>
  <c r="H62" i="16"/>
  <c r="E62" i="16" s="1"/>
  <c r="X355" i="4"/>
  <c r="S355" i="4"/>
  <c r="AI354" i="4"/>
  <c r="S62" i="16" l="1"/>
  <c r="T62" i="16" s="1"/>
  <c r="G63" i="16"/>
  <c r="F63" i="16"/>
  <c r="I62" i="16"/>
  <c r="T356" i="4"/>
  <c r="K62" i="16" l="1"/>
  <c r="J62" i="16"/>
  <c r="L62" i="16" s="1"/>
  <c r="H63" i="16"/>
  <c r="E63" i="16" s="1"/>
  <c r="Y356" i="4"/>
  <c r="U356" i="4"/>
  <c r="D354" i="4"/>
  <c r="S354" i="4" s="1"/>
  <c r="I63" i="16" l="1"/>
  <c r="J63" i="16" s="1"/>
  <c r="L63" i="16" s="1"/>
  <c r="S63" i="16"/>
  <c r="T63" i="16" s="1"/>
  <c r="F64" i="16"/>
  <c r="G64" i="16"/>
  <c r="T355" i="4"/>
  <c r="Z356" i="4"/>
  <c r="AB356" i="4"/>
  <c r="R354" i="4"/>
  <c r="AI353" i="4"/>
  <c r="V354" i="4"/>
  <c r="W354" i="4"/>
  <c r="K63" i="16" l="1"/>
  <c r="H64" i="16"/>
  <c r="E64" i="16" s="1"/>
  <c r="X354" i="4"/>
  <c r="Y355" i="4"/>
  <c r="U355" i="4"/>
  <c r="I64" i="16" l="1"/>
  <c r="K64" i="16" s="1"/>
  <c r="S64" i="16"/>
  <c r="T64" i="16" s="1"/>
  <c r="G65" i="16"/>
  <c r="F65" i="16"/>
  <c r="Z355" i="4"/>
  <c r="AB355" i="4"/>
  <c r="D353" i="4"/>
  <c r="S353" i="4" s="1"/>
  <c r="J64" i="16" l="1"/>
  <c r="L64" i="16" s="1"/>
  <c r="H65" i="16"/>
  <c r="I65" i="16" s="1"/>
  <c r="T354" i="4"/>
  <c r="R353" i="4"/>
  <c r="AI352" i="4"/>
  <c r="V353" i="4"/>
  <c r="W353" i="4"/>
  <c r="E65" i="16" l="1"/>
  <c r="F66" i="16" s="1"/>
  <c r="S65" i="16"/>
  <c r="T65" i="16" s="1"/>
  <c r="K65" i="16"/>
  <c r="J65" i="16"/>
  <c r="L65" i="16" s="1"/>
  <c r="X353" i="4"/>
  <c r="Y354" i="4"/>
  <c r="U354" i="4"/>
  <c r="G66" i="16" l="1"/>
  <c r="H66" i="16" s="1"/>
  <c r="S66" i="16" s="1"/>
  <c r="T66" i="16" s="1"/>
  <c r="AB354" i="4"/>
  <c r="Z354" i="4"/>
  <c r="D352" i="4"/>
  <c r="R352" i="4" s="1"/>
  <c r="V352" i="4"/>
  <c r="W352" i="4"/>
  <c r="I66" i="16" l="1"/>
  <c r="K66" i="16" s="1"/>
  <c r="E66" i="16"/>
  <c r="G67" i="16" s="1"/>
  <c r="X352" i="4"/>
  <c r="S352" i="4"/>
  <c r="AI351" i="4"/>
  <c r="F67" i="16" l="1"/>
  <c r="J66" i="16"/>
  <c r="L66" i="16" s="1"/>
  <c r="H67" i="16"/>
  <c r="E67" i="16" s="1"/>
  <c r="T353" i="4"/>
  <c r="I67" i="16" l="1"/>
  <c r="K67" i="16" s="1"/>
  <c r="F68" i="16"/>
  <c r="G68" i="16"/>
  <c r="H68" i="16" s="1"/>
  <c r="S68" i="16" s="1"/>
  <c r="S67" i="16"/>
  <c r="T67" i="16" s="1"/>
  <c r="Y353" i="4"/>
  <c r="U353" i="4"/>
  <c r="D351" i="4"/>
  <c r="S351" i="4" s="1"/>
  <c r="T68" i="16" l="1"/>
  <c r="J67" i="16"/>
  <c r="L67" i="16" s="1"/>
  <c r="I68" i="16"/>
  <c r="E68" i="16"/>
  <c r="T352" i="4"/>
  <c r="AB353" i="4"/>
  <c r="Z353" i="4"/>
  <c r="R351" i="4"/>
  <c r="AI350" i="4"/>
  <c r="V351" i="4"/>
  <c r="W351" i="4"/>
  <c r="G69" i="16" l="1"/>
  <c r="F69" i="16"/>
  <c r="K68" i="16"/>
  <c r="J68" i="16"/>
  <c r="L68" i="16" s="1"/>
  <c r="X351" i="4"/>
  <c r="Y352" i="4"/>
  <c r="U352" i="4"/>
  <c r="H69" i="16" l="1"/>
  <c r="E69" i="16" s="1"/>
  <c r="AB352" i="4"/>
  <c r="Z352" i="4"/>
  <c r="D350" i="4"/>
  <c r="S350" i="4" s="1"/>
  <c r="S69" i="16" l="1"/>
  <c r="T69" i="16" s="1"/>
  <c r="F70" i="16"/>
  <c r="G70" i="16"/>
  <c r="H70" i="16" s="1"/>
  <c r="S70" i="16" s="1"/>
  <c r="I69" i="16"/>
  <c r="T351" i="4"/>
  <c r="R350" i="4"/>
  <c r="AI349" i="4"/>
  <c r="V350" i="4"/>
  <c r="W350" i="4"/>
  <c r="T70" i="16" l="1"/>
  <c r="E70" i="16"/>
  <c r="K69" i="16"/>
  <c r="J69" i="16"/>
  <c r="L69" i="16" s="1"/>
  <c r="I70" i="16"/>
  <c r="X350" i="4"/>
  <c r="Y351" i="4"/>
  <c r="U351" i="4"/>
  <c r="K70" i="16" l="1"/>
  <c r="J70" i="16"/>
  <c r="L70" i="16" s="1"/>
  <c r="F71" i="16"/>
  <c r="G71" i="16"/>
  <c r="AB351" i="4"/>
  <c r="Z351" i="4"/>
  <c r="D349" i="4"/>
  <c r="S349" i="4" s="1"/>
  <c r="H71" i="16" l="1"/>
  <c r="S71" i="16" s="1"/>
  <c r="T71" i="16" s="1"/>
  <c r="T350" i="4"/>
  <c r="R349" i="4"/>
  <c r="AI348" i="4"/>
  <c r="W349" i="4"/>
  <c r="V349" i="4"/>
  <c r="E71" i="16" l="1"/>
  <c r="F72" i="16" s="1"/>
  <c r="I71" i="16"/>
  <c r="K71" i="16" s="1"/>
  <c r="X349" i="4"/>
  <c r="Y350" i="4"/>
  <c r="U350" i="4"/>
  <c r="J71" i="16" l="1"/>
  <c r="L71" i="16" s="1"/>
  <c r="G72" i="16"/>
  <c r="H72" i="16" s="1"/>
  <c r="E72" i="16" s="1"/>
  <c r="Z350" i="4"/>
  <c r="AB350" i="4"/>
  <c r="D348" i="4"/>
  <c r="S348" i="4" s="1"/>
  <c r="S72" i="16" l="1"/>
  <c r="T72" i="16" s="1"/>
  <c r="G73" i="16"/>
  <c r="H73" i="16" s="1"/>
  <c r="F73" i="16"/>
  <c r="I72" i="16"/>
  <c r="T349" i="4"/>
  <c r="R348" i="4"/>
  <c r="AI347" i="4"/>
  <c r="V348" i="4"/>
  <c r="W348" i="4"/>
  <c r="I73" i="16" l="1"/>
  <c r="J73" i="16" s="1"/>
  <c r="L73" i="16" s="1"/>
  <c r="K72" i="16"/>
  <c r="J72" i="16"/>
  <c r="L72" i="16" s="1"/>
  <c r="E73" i="16"/>
  <c r="S73" i="16"/>
  <c r="T73" i="16" s="1"/>
  <c r="X348" i="4"/>
  <c r="Y349" i="4"/>
  <c r="U349" i="4"/>
  <c r="K73" i="16" l="1"/>
  <c r="G74" i="16"/>
  <c r="H74" i="16" s="1"/>
  <c r="E74" i="16" s="1"/>
  <c r="F74" i="16"/>
  <c r="Z349" i="4"/>
  <c r="AB349" i="4"/>
  <c r="D347" i="4"/>
  <c r="S347" i="4" s="1"/>
  <c r="I74" i="16" l="1"/>
  <c r="J74" i="16" s="1"/>
  <c r="L74" i="16" s="1"/>
  <c r="F75" i="16"/>
  <c r="G75" i="16"/>
  <c r="S74" i="16"/>
  <c r="T74" i="16" s="1"/>
  <c r="T348" i="4"/>
  <c r="R347" i="4"/>
  <c r="AI346" i="4"/>
  <c r="V347" i="4"/>
  <c r="W347" i="4"/>
  <c r="K74" i="16" l="1"/>
  <c r="H75" i="16"/>
  <c r="E75" i="16" s="1"/>
  <c r="X347" i="4"/>
  <c r="Y348" i="4"/>
  <c r="U348" i="4"/>
  <c r="I75" i="16" l="1"/>
  <c r="K75" i="16" s="1"/>
  <c r="S75" i="16"/>
  <c r="T75" i="16" s="1"/>
  <c r="G76" i="16"/>
  <c r="H76" i="16" s="1"/>
  <c r="S76" i="16" s="1"/>
  <c r="F76" i="16"/>
  <c r="Z348" i="4"/>
  <c r="AB348" i="4"/>
  <c r="D346" i="4"/>
  <c r="S346" i="4" s="1"/>
  <c r="J75" i="16" l="1"/>
  <c r="L75" i="16" s="1"/>
  <c r="T76" i="16"/>
  <c r="I76" i="16"/>
  <c r="J76" i="16" s="1"/>
  <c r="L76" i="16" s="1"/>
  <c r="E76" i="16"/>
  <c r="T347" i="4"/>
  <c r="R346" i="4"/>
  <c r="AI345" i="4"/>
  <c r="W346" i="4"/>
  <c r="V346" i="4"/>
  <c r="K76" i="16" l="1"/>
  <c r="G77" i="16"/>
  <c r="F77" i="16"/>
  <c r="X346" i="4"/>
  <c r="Y347" i="4"/>
  <c r="U347" i="4"/>
  <c r="H77" i="16" l="1"/>
  <c r="I77" i="16" s="1"/>
  <c r="Z347" i="4"/>
  <c r="AB347" i="4"/>
  <c r="D345" i="4"/>
  <c r="R345" i="4" s="1"/>
  <c r="V345" i="4"/>
  <c r="W345" i="4"/>
  <c r="J77" i="16" l="1"/>
  <c r="L77" i="16" s="1"/>
  <c r="K77" i="16"/>
  <c r="S77" i="16"/>
  <c r="T77" i="16" s="1"/>
  <c r="E77" i="16"/>
  <c r="X345" i="4"/>
  <c r="S345" i="4"/>
  <c r="AI344" i="4"/>
  <c r="G78" i="16" l="1"/>
  <c r="H78" i="16" s="1"/>
  <c r="E78" i="16" s="1"/>
  <c r="F78" i="16"/>
  <c r="T346" i="4"/>
  <c r="I78" i="16" l="1"/>
  <c r="J78" i="16" s="1"/>
  <c r="L78" i="16" s="1"/>
  <c r="G79" i="16"/>
  <c r="F79" i="16"/>
  <c r="S78" i="16"/>
  <c r="T78" i="16" s="1"/>
  <c r="Y346" i="4"/>
  <c r="U346" i="4"/>
  <c r="D344" i="4"/>
  <c r="S344" i="4" s="1"/>
  <c r="K78" i="16" l="1"/>
  <c r="H79" i="16"/>
  <c r="E79" i="16" s="1"/>
  <c r="T345" i="4"/>
  <c r="R344" i="4"/>
  <c r="AB346" i="4"/>
  <c r="Z346" i="4"/>
  <c r="AI343" i="4"/>
  <c r="V344" i="4"/>
  <c r="W344" i="4"/>
  <c r="G80" i="16" l="1"/>
  <c r="H80" i="16" s="1"/>
  <c r="F80" i="16"/>
  <c r="S79" i="16"/>
  <c r="T79" i="16" s="1"/>
  <c r="I79" i="16"/>
  <c r="X344" i="4"/>
  <c r="Y345" i="4"/>
  <c r="U345" i="4"/>
  <c r="E80" i="16" l="1"/>
  <c r="F81" i="16" s="1"/>
  <c r="J79" i="16"/>
  <c r="L79" i="16" s="1"/>
  <c r="K79" i="16"/>
  <c r="I80" i="16"/>
  <c r="S80" i="16"/>
  <c r="T80" i="16" s="1"/>
  <c r="AB345" i="4"/>
  <c r="Z345" i="4"/>
  <c r="D343" i="4"/>
  <c r="S343" i="4" s="1"/>
  <c r="G81" i="16" l="1"/>
  <c r="H81" i="16" s="1"/>
  <c r="J80" i="16"/>
  <c r="L80" i="16" s="1"/>
  <c r="K80" i="16"/>
  <c r="F17" i="16"/>
  <c r="T344" i="4"/>
  <c r="R343" i="4"/>
  <c r="AI342" i="4"/>
  <c r="W343" i="4"/>
  <c r="V343" i="4"/>
  <c r="E81" i="16" l="1"/>
  <c r="G17" i="16"/>
  <c r="I81" i="16"/>
  <c r="K81" i="16" s="1"/>
  <c r="N5" i="16" s="1"/>
  <c r="S81" i="16"/>
  <c r="T82" i="16" s="1"/>
  <c r="X343" i="4"/>
  <c r="Y344" i="4"/>
  <c r="U344" i="4"/>
  <c r="F2" i="16" l="1"/>
  <c r="T81" i="16"/>
  <c r="U29" i="16" s="1"/>
  <c r="J81" i="16"/>
  <c r="L81" i="16" s="1"/>
  <c r="N4" i="16" s="1"/>
  <c r="F4" i="16" s="1"/>
  <c r="Y82" i="16"/>
  <c r="U82" i="16"/>
  <c r="AB344" i="4"/>
  <c r="Z344" i="4"/>
  <c r="D342" i="4"/>
  <c r="S342" i="4" s="1"/>
  <c r="T19" i="16" l="1"/>
  <c r="U56" i="16"/>
  <c r="U35" i="16"/>
  <c r="U67" i="16"/>
  <c r="U43" i="16"/>
  <c r="U34" i="16"/>
  <c r="U49" i="16"/>
  <c r="U73" i="16"/>
  <c r="U60" i="16"/>
  <c r="U25" i="16"/>
  <c r="U47" i="16"/>
  <c r="U55" i="16"/>
  <c r="U32" i="16"/>
  <c r="U70" i="16"/>
  <c r="U81" i="16"/>
  <c r="U27" i="16"/>
  <c r="U71" i="16"/>
  <c r="U37" i="16"/>
  <c r="U28" i="16"/>
  <c r="U36" i="16"/>
  <c r="U42" i="16"/>
  <c r="U78" i="16"/>
  <c r="U58" i="16"/>
  <c r="U68" i="16"/>
  <c r="U76" i="16"/>
  <c r="U26" i="16"/>
  <c r="U19" i="16"/>
  <c r="U31" i="16"/>
  <c r="U66" i="16"/>
  <c r="U57" i="16"/>
  <c r="U39" i="16"/>
  <c r="U52" i="16"/>
  <c r="U54" i="16"/>
  <c r="U45" i="16"/>
  <c r="U61" i="16"/>
  <c r="U46" i="16"/>
  <c r="U51" i="16"/>
  <c r="U44" i="16"/>
  <c r="U80" i="16"/>
  <c r="U23" i="16"/>
  <c r="U72" i="16"/>
  <c r="U62" i="16"/>
  <c r="U30" i="16"/>
  <c r="U77" i="16"/>
  <c r="U40" i="16"/>
  <c r="U79" i="16"/>
  <c r="U59" i="16"/>
  <c r="U64" i="16"/>
  <c r="U65" i="16"/>
  <c r="Y81" i="16"/>
  <c r="Y80" i="16" s="1"/>
  <c r="Y79" i="16" s="1"/>
  <c r="Y78" i="16" s="1"/>
  <c r="Y77" i="16" s="1"/>
  <c r="Y76" i="16" s="1"/>
  <c r="Y75" i="16" s="1"/>
  <c r="Y74" i="16" s="1"/>
  <c r="Y73" i="16" s="1"/>
  <c r="Y72" i="16" s="1"/>
  <c r="Y71" i="16" s="1"/>
  <c r="Y70" i="16" s="1"/>
  <c r="Y69" i="16" s="1"/>
  <c r="Y68" i="16" s="1"/>
  <c r="Y67" i="16" s="1"/>
  <c r="Y66" i="16" s="1"/>
  <c r="Y65" i="16" s="1"/>
  <c r="Y64" i="16" s="1"/>
  <c r="Y63" i="16" s="1"/>
  <c r="Y62" i="16" s="1"/>
  <c r="Y61" i="16" s="1"/>
  <c r="Y60" i="16" s="1"/>
  <c r="Y59" i="16" s="1"/>
  <c r="Y58" i="16" s="1"/>
  <c r="Y57" i="16" s="1"/>
  <c r="Y56" i="16" s="1"/>
  <c r="Y55" i="16" s="1"/>
  <c r="Y54" i="16" s="1"/>
  <c r="Y53" i="16" s="1"/>
  <c r="Y52" i="16" s="1"/>
  <c r="Y51" i="16" s="1"/>
  <c r="Y50" i="16" s="1"/>
  <c r="Y49" i="16" s="1"/>
  <c r="Y48" i="16" s="1"/>
  <c r="Y47" i="16" s="1"/>
  <c r="Y46" i="16" s="1"/>
  <c r="Y45" i="16" s="1"/>
  <c r="Y44" i="16" s="1"/>
  <c r="Y43" i="16" s="1"/>
  <c r="Y42" i="16" s="1"/>
  <c r="Y41" i="16" s="1"/>
  <c r="Y40" i="16" s="1"/>
  <c r="Y39" i="16" s="1"/>
  <c r="Y38" i="16" s="1"/>
  <c r="Y37" i="16" s="1"/>
  <c r="Y36" i="16" s="1"/>
  <c r="Y35" i="16" s="1"/>
  <c r="Y34" i="16" s="1"/>
  <c r="Y33" i="16" s="1"/>
  <c r="Y32" i="16" s="1"/>
  <c r="Y31" i="16" s="1"/>
  <c r="Y30" i="16" s="1"/>
  <c r="Y29" i="16" s="1"/>
  <c r="Y28" i="16" s="1"/>
  <c r="Y27" i="16" s="1"/>
  <c r="Y26" i="16" s="1"/>
  <c r="Y25" i="16" s="1"/>
  <c r="Y24" i="16" s="1"/>
  <c r="Y23" i="16" s="1"/>
  <c r="Y22" i="16" s="1"/>
  <c r="Y20" i="16" s="1"/>
  <c r="U63" i="16"/>
  <c r="U33" i="16"/>
  <c r="U24" i="16"/>
  <c r="U75" i="16"/>
  <c r="U41" i="16"/>
  <c r="U48" i="16"/>
  <c r="U74" i="16"/>
  <c r="U50" i="16"/>
  <c r="U22" i="16"/>
  <c r="U69" i="16"/>
  <c r="U38" i="16"/>
  <c r="U53" i="16"/>
  <c r="F3" i="16"/>
  <c r="Z82" i="16"/>
  <c r="AB82" i="16"/>
  <c r="T343" i="4"/>
  <c r="R342" i="4"/>
  <c r="AI341" i="4"/>
  <c r="T18" i="16"/>
  <c r="V342" i="4"/>
  <c r="W342" i="4"/>
  <c r="AA17" i="16" l="1"/>
  <c r="AA18" i="16" s="1"/>
  <c r="Z65" i="16"/>
  <c r="Z76" i="16"/>
  <c r="Z81" i="16"/>
  <c r="Z73" i="16"/>
  <c r="Z51" i="16"/>
  <c r="Z77" i="16"/>
  <c r="Z75" i="16"/>
  <c r="Z32" i="16"/>
  <c r="Z74" i="16"/>
  <c r="Z62" i="16"/>
  <c r="Z80" i="16"/>
  <c r="Z78" i="16"/>
  <c r="Z48" i="16"/>
  <c r="Z72" i="16"/>
  <c r="Z52" i="16"/>
  <c r="Z41" i="16"/>
  <c r="Z36" i="16"/>
  <c r="Z30" i="16"/>
  <c r="Z39" i="16"/>
  <c r="Z28" i="16"/>
  <c r="Z49" i="16"/>
  <c r="Z24" i="16"/>
  <c r="Z71" i="16"/>
  <c r="Z43" i="16"/>
  <c r="Z44" i="16"/>
  <c r="Z70" i="16"/>
  <c r="Z69" i="16"/>
  <c r="Z59" i="16"/>
  <c r="Z61" i="16"/>
  <c r="Z42" i="16"/>
  <c r="Z37" i="16"/>
  <c r="Z45" i="16"/>
  <c r="Z64" i="16"/>
  <c r="Z22" i="16"/>
  <c r="Z79" i="16"/>
  <c r="Z50" i="16"/>
  <c r="Z40" i="16"/>
  <c r="Z54" i="16"/>
  <c r="Z56" i="16"/>
  <c r="Z55" i="16"/>
  <c r="Z26" i="16"/>
  <c r="Z33" i="16"/>
  <c r="Z34" i="16"/>
  <c r="Z46" i="16"/>
  <c r="Z35" i="16"/>
  <c r="Z60" i="16"/>
  <c r="Z29" i="16"/>
  <c r="Z23" i="16"/>
  <c r="Z57" i="16"/>
  <c r="Z25" i="16"/>
  <c r="Z66" i="16"/>
  <c r="Z68" i="16"/>
  <c r="Z63" i="16"/>
  <c r="Z31" i="16"/>
  <c r="Z58" i="16"/>
  <c r="Z67" i="16"/>
  <c r="Z53" i="16"/>
  <c r="Z27" i="16"/>
  <c r="Z47" i="16"/>
  <c r="Z38" i="16"/>
  <c r="X342" i="4"/>
  <c r="Y343" i="4"/>
  <c r="U343" i="4"/>
  <c r="AA381" i="16" l="1"/>
  <c r="AA380" i="16" s="1"/>
  <c r="AA379" i="16" s="1"/>
  <c r="AA378" i="16" s="1"/>
  <c r="AA377" i="16" s="1"/>
  <c r="AA376" i="16" s="1"/>
  <c r="AA375" i="16" s="1"/>
  <c r="AA374" i="16" s="1"/>
  <c r="AA373" i="16" s="1"/>
  <c r="AA372" i="16" s="1"/>
  <c r="AA371" i="16" s="1"/>
  <c r="AA370" i="16" s="1"/>
  <c r="AA369" i="16" s="1"/>
  <c r="AA368" i="16" s="1"/>
  <c r="AA367" i="16" s="1"/>
  <c r="AA366" i="16" s="1"/>
  <c r="AA365" i="16" s="1"/>
  <c r="AA364" i="16" s="1"/>
  <c r="AA363" i="16" s="1"/>
  <c r="AA362" i="16" s="1"/>
  <c r="AA361" i="16" s="1"/>
  <c r="AA360" i="16" s="1"/>
  <c r="AA359" i="16" s="1"/>
  <c r="AA358" i="16" s="1"/>
  <c r="AA357" i="16" s="1"/>
  <c r="AA356" i="16" s="1"/>
  <c r="AA355" i="16" s="1"/>
  <c r="AA354" i="16" s="1"/>
  <c r="AA353" i="16" s="1"/>
  <c r="AA352" i="16" s="1"/>
  <c r="AA351" i="16" s="1"/>
  <c r="AA350" i="16" s="1"/>
  <c r="AA349" i="16" s="1"/>
  <c r="AA348" i="16" s="1"/>
  <c r="AA347" i="16" s="1"/>
  <c r="AA346" i="16" s="1"/>
  <c r="AA345" i="16" s="1"/>
  <c r="AA344" i="16" s="1"/>
  <c r="AA343" i="16" s="1"/>
  <c r="AA342" i="16" s="1"/>
  <c r="AA341" i="16" s="1"/>
  <c r="AA340" i="16" s="1"/>
  <c r="AA339" i="16" s="1"/>
  <c r="AA338" i="16" s="1"/>
  <c r="AA337" i="16" s="1"/>
  <c r="AA336" i="16" s="1"/>
  <c r="AA335" i="16" s="1"/>
  <c r="AA334" i="16" s="1"/>
  <c r="AA333" i="16" s="1"/>
  <c r="AA332" i="16" s="1"/>
  <c r="AA331" i="16" s="1"/>
  <c r="AA330" i="16" s="1"/>
  <c r="AA329" i="16" s="1"/>
  <c r="AA328" i="16" s="1"/>
  <c r="AA327" i="16" s="1"/>
  <c r="AA326" i="16" s="1"/>
  <c r="AA325" i="16" s="1"/>
  <c r="AA324" i="16" s="1"/>
  <c r="AA323" i="16" s="1"/>
  <c r="AA322" i="16" s="1"/>
  <c r="AA321" i="16" s="1"/>
  <c r="AA320" i="16" s="1"/>
  <c r="AA319" i="16" s="1"/>
  <c r="AA318" i="16" s="1"/>
  <c r="AA317" i="16" s="1"/>
  <c r="AA316" i="16" s="1"/>
  <c r="AA315" i="16" s="1"/>
  <c r="AA314" i="16" s="1"/>
  <c r="AA313" i="16" s="1"/>
  <c r="AA312" i="16" s="1"/>
  <c r="AA311" i="16" s="1"/>
  <c r="AA310" i="16" s="1"/>
  <c r="AA309" i="16" s="1"/>
  <c r="AA308" i="16" s="1"/>
  <c r="AA307" i="16" s="1"/>
  <c r="AA306" i="16" s="1"/>
  <c r="AA305" i="16" s="1"/>
  <c r="AA304" i="16" s="1"/>
  <c r="AA303" i="16" s="1"/>
  <c r="AA302" i="16" s="1"/>
  <c r="AA301" i="16" s="1"/>
  <c r="AA300" i="16" s="1"/>
  <c r="AA299" i="16" s="1"/>
  <c r="AA298" i="16" s="1"/>
  <c r="AA297" i="16" s="1"/>
  <c r="AA296" i="16" s="1"/>
  <c r="AA295" i="16" s="1"/>
  <c r="AA294" i="16" s="1"/>
  <c r="AA293" i="16" s="1"/>
  <c r="AA292" i="16" s="1"/>
  <c r="AA291" i="16" s="1"/>
  <c r="AA290" i="16" s="1"/>
  <c r="AA289" i="16" s="1"/>
  <c r="AA288" i="16" s="1"/>
  <c r="AA287" i="16" s="1"/>
  <c r="AA286" i="16" s="1"/>
  <c r="AA285" i="16" s="1"/>
  <c r="AA284" i="16" s="1"/>
  <c r="AA283" i="16" s="1"/>
  <c r="AA282" i="16" s="1"/>
  <c r="AA281" i="16" s="1"/>
  <c r="AA280" i="16" s="1"/>
  <c r="AA279" i="16" s="1"/>
  <c r="AA278" i="16" s="1"/>
  <c r="AA277" i="16" s="1"/>
  <c r="AA276" i="16" s="1"/>
  <c r="AA275" i="16" s="1"/>
  <c r="AA274" i="16" s="1"/>
  <c r="AA273" i="16" s="1"/>
  <c r="AA272" i="16" s="1"/>
  <c r="AA271" i="16" s="1"/>
  <c r="AA270" i="16" s="1"/>
  <c r="AA269" i="16" s="1"/>
  <c r="AA268" i="16" s="1"/>
  <c r="AA267" i="16" s="1"/>
  <c r="AA266" i="16" s="1"/>
  <c r="AA265" i="16" s="1"/>
  <c r="AA264" i="16" s="1"/>
  <c r="AA263" i="16" s="1"/>
  <c r="AA262" i="16" s="1"/>
  <c r="AA261" i="16" s="1"/>
  <c r="AA260" i="16" s="1"/>
  <c r="AA259" i="16" s="1"/>
  <c r="AA258" i="16" s="1"/>
  <c r="AA257" i="16" s="1"/>
  <c r="AA256" i="16" s="1"/>
  <c r="AA255" i="16" s="1"/>
  <c r="AA254" i="16" s="1"/>
  <c r="AA253" i="16" s="1"/>
  <c r="AA252" i="16" s="1"/>
  <c r="AA251" i="16" s="1"/>
  <c r="AA250" i="16" s="1"/>
  <c r="AA249" i="16" s="1"/>
  <c r="AA248" i="16" s="1"/>
  <c r="AA247" i="16" s="1"/>
  <c r="AA246" i="16" s="1"/>
  <c r="AA245" i="16" s="1"/>
  <c r="AA244" i="16" s="1"/>
  <c r="AA243" i="16" s="1"/>
  <c r="AA242" i="16" s="1"/>
  <c r="AA241" i="16" s="1"/>
  <c r="AA240" i="16" s="1"/>
  <c r="AA239" i="16" s="1"/>
  <c r="AA238" i="16" s="1"/>
  <c r="AA237" i="16" s="1"/>
  <c r="AA236" i="16" s="1"/>
  <c r="AA235" i="16" s="1"/>
  <c r="AA234" i="16" s="1"/>
  <c r="AA233" i="16" s="1"/>
  <c r="AA232" i="16" s="1"/>
  <c r="AA231" i="16" s="1"/>
  <c r="AA230" i="16" s="1"/>
  <c r="AA229" i="16" s="1"/>
  <c r="AA228" i="16" s="1"/>
  <c r="AA227" i="16" s="1"/>
  <c r="AA226" i="16" s="1"/>
  <c r="AA225" i="16" s="1"/>
  <c r="AA224" i="16" s="1"/>
  <c r="AA223" i="16" s="1"/>
  <c r="AA222" i="16" s="1"/>
  <c r="AA221" i="16" s="1"/>
  <c r="AA220" i="16" s="1"/>
  <c r="AA219" i="16" s="1"/>
  <c r="AA218" i="16" s="1"/>
  <c r="AA217" i="16" s="1"/>
  <c r="AA216" i="16" s="1"/>
  <c r="AA215" i="16" s="1"/>
  <c r="AA214" i="16" s="1"/>
  <c r="AA213" i="16" s="1"/>
  <c r="AA212" i="16" s="1"/>
  <c r="AA211" i="16" s="1"/>
  <c r="AA210" i="16" s="1"/>
  <c r="AA209" i="16" s="1"/>
  <c r="AA208" i="16" s="1"/>
  <c r="AA207" i="16" s="1"/>
  <c r="AA206" i="16" s="1"/>
  <c r="AA205" i="16" s="1"/>
  <c r="AA204" i="16" s="1"/>
  <c r="AA203" i="16" s="1"/>
  <c r="AA202" i="16" s="1"/>
  <c r="AA201" i="16" s="1"/>
  <c r="AA200" i="16" s="1"/>
  <c r="AA199" i="16" s="1"/>
  <c r="AA198" i="16" s="1"/>
  <c r="AA197" i="16" s="1"/>
  <c r="AA196" i="16" s="1"/>
  <c r="AA195" i="16" s="1"/>
  <c r="AA194" i="16" s="1"/>
  <c r="AA193" i="16" s="1"/>
  <c r="AA192" i="16" s="1"/>
  <c r="AA191" i="16" s="1"/>
  <c r="AA190" i="16" s="1"/>
  <c r="AA189" i="16" s="1"/>
  <c r="AA188" i="16" s="1"/>
  <c r="AA187" i="16" s="1"/>
  <c r="AA186" i="16" s="1"/>
  <c r="AA185" i="16" s="1"/>
  <c r="AA184" i="16" s="1"/>
  <c r="AA183" i="16" s="1"/>
  <c r="AA182" i="16" s="1"/>
  <c r="AA181" i="16" s="1"/>
  <c r="AA180" i="16" s="1"/>
  <c r="AA179" i="16" s="1"/>
  <c r="AA178" i="16" s="1"/>
  <c r="AA177" i="16" s="1"/>
  <c r="AA176" i="16" s="1"/>
  <c r="AA175" i="16" s="1"/>
  <c r="AA174" i="16" s="1"/>
  <c r="AA173" i="16" s="1"/>
  <c r="AA172" i="16" s="1"/>
  <c r="AA171" i="16" s="1"/>
  <c r="AA170" i="16" s="1"/>
  <c r="AA169" i="16" s="1"/>
  <c r="AA168" i="16" s="1"/>
  <c r="AA167" i="16" s="1"/>
  <c r="AA166" i="16" s="1"/>
  <c r="AA165" i="16" s="1"/>
  <c r="AA164" i="16" s="1"/>
  <c r="AA163" i="16" s="1"/>
  <c r="AA162" i="16" s="1"/>
  <c r="AA161" i="16" s="1"/>
  <c r="AA160" i="16" s="1"/>
  <c r="AA159" i="16" s="1"/>
  <c r="AA158" i="16" s="1"/>
  <c r="AA157" i="16" s="1"/>
  <c r="AA156" i="16" s="1"/>
  <c r="AA155" i="16" s="1"/>
  <c r="AA154" i="16" s="1"/>
  <c r="AA153" i="16" s="1"/>
  <c r="AA152" i="16" s="1"/>
  <c r="AA151" i="16" s="1"/>
  <c r="AA150" i="16" s="1"/>
  <c r="AA149" i="16" s="1"/>
  <c r="AA148" i="16" s="1"/>
  <c r="AA147" i="16" s="1"/>
  <c r="AA146" i="16" s="1"/>
  <c r="AA145" i="16" s="1"/>
  <c r="AA144" i="16" s="1"/>
  <c r="AA143" i="16" s="1"/>
  <c r="AA142" i="16" s="1"/>
  <c r="AA141" i="16" s="1"/>
  <c r="AA140" i="16" s="1"/>
  <c r="AA139" i="16" s="1"/>
  <c r="AA138" i="16" s="1"/>
  <c r="AA137" i="16" s="1"/>
  <c r="AA136" i="16" s="1"/>
  <c r="AA135" i="16" s="1"/>
  <c r="AA134" i="16" s="1"/>
  <c r="AA133" i="16" s="1"/>
  <c r="AA132" i="16" s="1"/>
  <c r="AA131" i="16" s="1"/>
  <c r="AA130" i="16" s="1"/>
  <c r="AA129" i="16" s="1"/>
  <c r="AA128" i="16" s="1"/>
  <c r="AA127" i="16" s="1"/>
  <c r="AA126" i="16" s="1"/>
  <c r="AA125" i="16" s="1"/>
  <c r="AA124" i="16" s="1"/>
  <c r="AA123" i="16" s="1"/>
  <c r="AA122" i="16" s="1"/>
  <c r="AA121" i="16" s="1"/>
  <c r="AA120" i="16" s="1"/>
  <c r="AA119" i="16" s="1"/>
  <c r="AA118" i="16" s="1"/>
  <c r="AA117" i="16" s="1"/>
  <c r="AA116" i="16" s="1"/>
  <c r="AA115" i="16" s="1"/>
  <c r="AA114" i="16" s="1"/>
  <c r="AA113" i="16" s="1"/>
  <c r="AA112" i="16" s="1"/>
  <c r="AA111" i="16" s="1"/>
  <c r="AA110" i="16" s="1"/>
  <c r="AA109" i="16" s="1"/>
  <c r="AA108" i="16" s="1"/>
  <c r="AA107" i="16" s="1"/>
  <c r="AA106" i="16" s="1"/>
  <c r="AA105" i="16" s="1"/>
  <c r="AA104" i="16" s="1"/>
  <c r="AA103" i="16" s="1"/>
  <c r="AA102" i="16" s="1"/>
  <c r="AA101" i="16" s="1"/>
  <c r="AA100" i="16" s="1"/>
  <c r="AA99" i="16" s="1"/>
  <c r="AA98" i="16" s="1"/>
  <c r="AA97" i="16" s="1"/>
  <c r="AA96" i="16" s="1"/>
  <c r="AA95" i="16" s="1"/>
  <c r="AA94" i="16" s="1"/>
  <c r="AA93" i="16" s="1"/>
  <c r="AA92" i="16" s="1"/>
  <c r="AA91" i="16" s="1"/>
  <c r="AA90" i="16" s="1"/>
  <c r="AA89" i="16" s="1"/>
  <c r="AA88" i="16" s="1"/>
  <c r="AA87" i="16" s="1"/>
  <c r="AA86" i="16" s="1"/>
  <c r="AA85" i="16" s="1"/>
  <c r="AA84" i="16" s="1"/>
  <c r="AA83" i="16" s="1"/>
  <c r="AA82" i="16" s="1"/>
  <c r="AA81" i="16" s="1"/>
  <c r="AA80" i="16" s="1"/>
  <c r="AB80" i="16" s="1"/>
  <c r="AB343" i="4"/>
  <c r="Z343" i="4"/>
  <c r="D341" i="4"/>
  <c r="R341" i="4" s="1"/>
  <c r="V341" i="4"/>
  <c r="W341" i="4"/>
  <c r="AB81" i="16" l="1"/>
  <c r="AA79" i="16"/>
  <c r="AB79" i="16" s="1"/>
  <c r="X341" i="4"/>
  <c r="S341" i="4"/>
  <c r="AI340" i="4"/>
  <c r="AA78" i="16" l="1"/>
  <c r="AB78" i="16" s="1"/>
  <c r="T342" i="4"/>
  <c r="AA77" i="16" l="1"/>
  <c r="AA76" i="16" s="1"/>
  <c r="AB76" i="16" s="1"/>
  <c r="Y342" i="4"/>
  <c r="U342" i="4"/>
  <c r="D340" i="4"/>
  <c r="S340" i="4" s="1"/>
  <c r="AA75" i="16" l="1"/>
  <c r="AA74" i="16" s="1"/>
  <c r="AA73" i="16" s="1"/>
  <c r="AB77" i="16"/>
  <c r="T341" i="4"/>
  <c r="Z342" i="4"/>
  <c r="AB342" i="4"/>
  <c r="R340" i="4"/>
  <c r="AI339" i="4"/>
  <c r="W340" i="4"/>
  <c r="V340" i="4"/>
  <c r="AB74" i="16" l="1"/>
  <c r="AB75" i="16"/>
  <c r="X340" i="4"/>
  <c r="AB73" i="16"/>
  <c r="AA72" i="16"/>
  <c r="Y341" i="4"/>
  <c r="U341" i="4"/>
  <c r="Z341" i="4" l="1"/>
  <c r="AB341" i="4"/>
  <c r="AA71" i="16"/>
  <c r="AB72" i="16"/>
  <c r="D339" i="4"/>
  <c r="S339" i="4" s="1"/>
  <c r="T340" i="4" l="1"/>
  <c r="R339" i="4"/>
  <c r="AA70" i="16"/>
  <c r="AB71" i="16"/>
  <c r="AI338" i="4"/>
  <c r="W339" i="4"/>
  <c r="V339" i="4"/>
  <c r="X339" i="4" l="1"/>
  <c r="Y340" i="4"/>
  <c r="U340" i="4"/>
  <c r="AB70" i="16"/>
  <c r="AA69" i="16"/>
  <c r="AB69" i="16" l="1"/>
  <c r="AA68" i="16"/>
  <c r="AB340" i="4"/>
  <c r="Z340" i="4"/>
  <c r="D338" i="4"/>
  <c r="S338" i="4" s="1"/>
  <c r="T339" i="4" l="1"/>
  <c r="R338" i="4"/>
  <c r="AB68" i="16"/>
  <c r="AA67" i="16"/>
  <c r="AI337" i="4"/>
  <c r="V338" i="4"/>
  <c r="W338" i="4"/>
  <c r="X338" i="4" l="1"/>
  <c r="Y339" i="4"/>
  <c r="U339" i="4"/>
  <c r="AA66" i="16"/>
  <c r="AB67" i="16"/>
  <c r="AB66" i="16" l="1"/>
  <c r="AA65" i="16"/>
  <c r="Z339" i="4"/>
  <c r="AB339" i="4"/>
  <c r="D337" i="4"/>
  <c r="S337" i="4" s="1"/>
  <c r="T338" i="4" l="1"/>
  <c r="R337" i="4"/>
  <c r="AA64" i="16"/>
  <c r="AB65" i="16"/>
  <c r="AI336" i="4"/>
  <c r="V337" i="4"/>
  <c r="W337" i="4"/>
  <c r="X337" i="4" l="1"/>
  <c r="Y338" i="4"/>
  <c r="U338" i="4"/>
  <c r="AB64" i="16"/>
  <c r="AA63" i="16"/>
  <c r="AB63" i="16" l="1"/>
  <c r="AA62" i="16"/>
  <c r="AB338" i="4"/>
  <c r="Z338" i="4"/>
  <c r="D336" i="4"/>
  <c r="S336" i="4" s="1"/>
  <c r="T337" i="4" l="1"/>
  <c r="R336" i="4"/>
  <c r="AA61" i="16"/>
  <c r="AB62" i="16"/>
  <c r="AI335" i="4"/>
  <c r="V336" i="4"/>
  <c r="W336" i="4"/>
  <c r="X336" i="4" l="1"/>
  <c r="AA60" i="16"/>
  <c r="AB61" i="16"/>
  <c r="Y337" i="4"/>
  <c r="U337" i="4"/>
  <c r="AB337" i="4" l="1"/>
  <c r="Z337" i="4"/>
  <c r="AA59" i="16"/>
  <c r="AB60" i="16"/>
  <c r="D335" i="4"/>
  <c r="S335" i="4" s="1"/>
  <c r="T336" i="4" l="1"/>
  <c r="AB59" i="16"/>
  <c r="AA58" i="16"/>
  <c r="R335" i="4"/>
  <c r="AI334" i="4"/>
  <c r="W335" i="4"/>
  <c r="V335" i="4"/>
  <c r="X335" i="4" l="1"/>
  <c r="AB58" i="16"/>
  <c r="AA57" i="16"/>
  <c r="Y336" i="4"/>
  <c r="U336" i="4"/>
  <c r="AB336" i="4" l="1"/>
  <c r="Z336" i="4"/>
  <c r="AB57" i="16"/>
  <c r="AA56" i="16"/>
  <c r="D334" i="4"/>
  <c r="R334" i="4" s="1"/>
  <c r="V334" i="4"/>
  <c r="W334" i="4"/>
  <c r="X334" i="4" l="1"/>
  <c r="S334" i="4"/>
  <c r="AB56" i="16"/>
  <c r="AA55" i="16"/>
  <c r="AI333" i="4"/>
  <c r="T335" i="4" l="1"/>
  <c r="AA54" i="16"/>
  <c r="AB55" i="16"/>
  <c r="AB54" i="16" l="1"/>
  <c r="AA53" i="16"/>
  <c r="Y335" i="4"/>
  <c r="U335" i="4"/>
  <c r="D333" i="4"/>
  <c r="R333" i="4" s="1"/>
  <c r="W333" i="4"/>
  <c r="V333" i="4"/>
  <c r="X333" i="4" l="1"/>
  <c r="Z335" i="4"/>
  <c r="AB335" i="4"/>
  <c r="S333" i="4"/>
  <c r="AB53" i="16"/>
  <c r="AA52" i="16"/>
  <c r="AI332" i="4"/>
  <c r="AB52" i="16" l="1"/>
  <c r="AA51" i="16"/>
  <c r="T334" i="4"/>
  <c r="AA50" i="16" l="1"/>
  <c r="AB51" i="16"/>
  <c r="Y334" i="4"/>
  <c r="U334" i="4"/>
  <c r="D332" i="4"/>
  <c r="S332" i="4" s="1"/>
  <c r="T333" i="4" l="1"/>
  <c r="R332" i="4"/>
  <c r="AB334" i="4"/>
  <c r="Z334" i="4"/>
  <c r="AA49" i="16"/>
  <c r="AB50" i="16"/>
  <c r="AI331" i="4"/>
  <c r="V332" i="4"/>
  <c r="W332" i="4"/>
  <c r="X332" i="4" l="1"/>
  <c r="AA48" i="16"/>
  <c r="AB49" i="16"/>
  <c r="Y333" i="4"/>
  <c r="U333" i="4"/>
  <c r="AB333" i="4" l="1"/>
  <c r="Z333" i="4"/>
  <c r="AA47" i="16"/>
  <c r="AB48" i="16"/>
  <c r="D331" i="4"/>
  <c r="S331" i="4" s="1"/>
  <c r="T332" i="4" l="1"/>
  <c r="R331" i="4"/>
  <c r="AB47" i="16"/>
  <c r="AA46" i="16"/>
  <c r="AI330" i="4"/>
  <c r="W331" i="4"/>
  <c r="V331" i="4"/>
  <c r="X331" i="4" l="1"/>
  <c r="AB46" i="16"/>
  <c r="AA45" i="16"/>
  <c r="Y332" i="4"/>
  <c r="U332" i="4"/>
  <c r="AB332" i="4" l="1"/>
  <c r="Z332" i="4"/>
  <c r="AA44" i="16"/>
  <c r="AB45" i="16"/>
  <c r="D330" i="4"/>
  <c r="S330" i="4" s="1"/>
  <c r="T331" i="4" l="1"/>
  <c r="AB44" i="16"/>
  <c r="AA43" i="16"/>
  <c r="R330" i="4"/>
  <c r="AI329" i="4"/>
  <c r="W330" i="4"/>
  <c r="V330" i="4"/>
  <c r="X330" i="4" l="1"/>
  <c r="AA42" i="16"/>
  <c r="AB43" i="16"/>
  <c r="Y331" i="4"/>
  <c r="U331" i="4"/>
  <c r="AB42" i="16" l="1"/>
  <c r="AA41" i="16"/>
  <c r="Z331" i="4"/>
  <c r="AB331" i="4"/>
  <c r="D329" i="4"/>
  <c r="S329" i="4" s="1"/>
  <c r="T330" i="4" l="1"/>
  <c r="R329" i="4"/>
  <c r="AA40" i="16"/>
  <c r="AB41" i="16"/>
  <c r="AI328" i="4"/>
  <c r="W329" i="4"/>
  <c r="V329" i="4"/>
  <c r="X329" i="4" l="1"/>
  <c r="AA39" i="16"/>
  <c r="AB40" i="16"/>
  <c r="Y330" i="4"/>
  <c r="U330" i="4"/>
  <c r="Z330" i="4" l="1"/>
  <c r="AB330" i="4"/>
  <c r="AA38" i="16"/>
  <c r="AB39" i="16"/>
  <c r="D328" i="4"/>
  <c r="R328" i="4" s="1"/>
  <c r="V328" i="4"/>
  <c r="W328" i="4"/>
  <c r="X328" i="4" l="1"/>
  <c r="S328" i="4"/>
  <c r="AA37" i="16"/>
  <c r="AB38" i="16"/>
  <c r="AI327" i="4"/>
  <c r="T329" i="4" l="1"/>
  <c r="AA36" i="16"/>
  <c r="AB37" i="16"/>
  <c r="AA35" i="16" l="1"/>
  <c r="AB36" i="16"/>
  <c r="Y329" i="4"/>
  <c r="U329" i="4"/>
  <c r="D327" i="4"/>
  <c r="S327" i="4" s="1"/>
  <c r="T328" i="4" l="1"/>
  <c r="R327" i="4"/>
  <c r="AB329" i="4"/>
  <c r="Z329" i="4"/>
  <c r="AB35" i="16"/>
  <c r="AA34" i="16"/>
  <c r="AI326" i="4"/>
  <c r="V327" i="4"/>
  <c r="W327" i="4"/>
  <c r="X327" i="4" l="1"/>
  <c r="AB34" i="16"/>
  <c r="AA33" i="16"/>
  <c r="Y328" i="4"/>
  <c r="U328" i="4"/>
  <c r="AB328" i="4" l="1"/>
  <c r="Z328" i="4"/>
  <c r="AB33" i="16"/>
  <c r="AA32" i="16"/>
  <c r="D326" i="4"/>
  <c r="S326" i="4" s="1"/>
  <c r="T327" i="4" l="1"/>
  <c r="R326" i="4"/>
  <c r="AA31" i="16"/>
  <c r="AB32" i="16"/>
  <c r="AI325" i="4"/>
  <c r="W326" i="4"/>
  <c r="V326" i="4"/>
  <c r="X326" i="4" l="1"/>
  <c r="AB31" i="16"/>
  <c r="AA30" i="16"/>
  <c r="Y327" i="4"/>
  <c r="U327" i="4"/>
  <c r="AB327" i="4" l="1"/>
  <c r="Z327" i="4"/>
  <c r="AB30" i="16"/>
  <c r="AA29" i="16"/>
  <c r="D325" i="4"/>
  <c r="S325" i="4" s="1"/>
  <c r="T326" i="4" l="1"/>
  <c r="R325" i="4"/>
  <c r="AA28" i="16"/>
  <c r="AB29" i="16"/>
  <c r="AI324" i="4"/>
  <c r="W325" i="4"/>
  <c r="V325" i="4"/>
  <c r="X325" i="4" l="1"/>
  <c r="AB28" i="16"/>
  <c r="AA27" i="16"/>
  <c r="Y326" i="4"/>
  <c r="U326" i="4"/>
  <c r="Z326" i="4" l="1"/>
  <c r="AB326" i="4"/>
  <c r="AB27" i="16"/>
  <c r="AA26" i="16"/>
  <c r="D324" i="4"/>
  <c r="S324" i="4" s="1"/>
  <c r="T325" i="4" l="1"/>
  <c r="R324" i="4"/>
  <c r="AA25" i="16"/>
  <c r="AB26" i="16"/>
  <c r="AI323" i="4"/>
  <c r="V324" i="4"/>
  <c r="W324" i="4"/>
  <c r="X324" i="4" l="1"/>
  <c r="AB25" i="16"/>
  <c r="AA24" i="16"/>
  <c r="Y325" i="4"/>
  <c r="U325" i="4"/>
  <c r="AB325" i="4" l="1"/>
  <c r="Z325" i="4"/>
  <c r="AA23" i="16"/>
  <c r="AB24" i="16"/>
  <c r="D323" i="4"/>
  <c r="R323" i="4" s="1"/>
  <c r="V323" i="4"/>
  <c r="W323" i="4"/>
  <c r="X323" i="4" l="1"/>
  <c r="S323" i="4"/>
  <c r="AB23" i="16"/>
  <c r="AA22" i="16"/>
  <c r="AI322" i="4"/>
  <c r="T324" i="4" l="1"/>
  <c r="AA20" i="16"/>
  <c r="AB22" i="16"/>
  <c r="Y324" i="4" l="1"/>
  <c r="U324" i="4"/>
  <c r="D322" i="4"/>
  <c r="R322" i="4" s="1"/>
  <c r="W322" i="4"/>
  <c r="V322" i="4"/>
  <c r="X322" i="4" l="1"/>
  <c r="S322" i="4"/>
  <c r="Z324" i="4"/>
  <c r="AB324" i="4"/>
  <c r="AI321" i="4"/>
  <c r="T323" i="4" l="1"/>
  <c r="Y323" i="4" l="1"/>
  <c r="U323" i="4"/>
  <c r="D321" i="4"/>
  <c r="S321" i="4" s="1"/>
  <c r="T322" i="4" l="1"/>
  <c r="R321" i="4"/>
  <c r="AB323" i="4"/>
  <c r="Z323" i="4"/>
  <c r="AI320" i="4"/>
  <c r="W321" i="4"/>
  <c r="V321" i="4"/>
  <c r="X321" i="4" l="1"/>
  <c r="Y322" i="4"/>
  <c r="U322" i="4"/>
  <c r="AB322" i="4" l="1"/>
  <c r="Z322" i="4"/>
  <c r="D320" i="4"/>
  <c r="S320" i="4" s="1"/>
  <c r="T321" i="4" l="1"/>
  <c r="R320" i="4"/>
  <c r="AI319" i="4"/>
  <c r="V320" i="4"/>
  <c r="W320" i="4"/>
  <c r="X320" i="4" l="1"/>
  <c r="Y321" i="4"/>
  <c r="U321" i="4"/>
  <c r="AB321" i="4" l="1"/>
  <c r="Z321" i="4"/>
  <c r="D319" i="4"/>
  <c r="S319" i="4" s="1"/>
  <c r="T320" i="4" l="1"/>
  <c r="R319" i="4"/>
  <c r="AI318" i="4"/>
  <c r="W319" i="4"/>
  <c r="V319" i="4"/>
  <c r="X319" i="4" l="1"/>
  <c r="Y320" i="4"/>
  <c r="U320" i="4"/>
  <c r="AB320" i="4" l="1"/>
  <c r="Z320" i="4"/>
  <c r="D318" i="4"/>
  <c r="S318" i="4" s="1"/>
  <c r="T319" i="4" l="1"/>
  <c r="R318" i="4"/>
  <c r="AI317" i="4"/>
  <c r="W318" i="4"/>
  <c r="V318" i="4"/>
  <c r="X318" i="4" l="1"/>
  <c r="Y319" i="4"/>
  <c r="U319" i="4"/>
  <c r="AB319" i="4" l="1"/>
  <c r="Z319" i="4"/>
  <c r="D317" i="4"/>
  <c r="S317" i="4" s="1"/>
  <c r="T318" i="4" l="1"/>
  <c r="R317" i="4"/>
  <c r="AI316" i="4"/>
  <c r="V317" i="4"/>
  <c r="W317" i="4"/>
  <c r="X317" i="4" l="1"/>
  <c r="Y318" i="4"/>
  <c r="U318" i="4"/>
  <c r="AB318" i="4" l="1"/>
  <c r="Z318" i="4"/>
  <c r="D316" i="4"/>
  <c r="S316" i="4" s="1"/>
  <c r="T317" i="4" l="1"/>
  <c r="R316" i="4"/>
  <c r="AI315" i="4"/>
  <c r="W316" i="4"/>
  <c r="V316" i="4"/>
  <c r="X316" i="4" l="1"/>
  <c r="Y317" i="4"/>
  <c r="U317" i="4"/>
  <c r="AB317" i="4" l="1"/>
  <c r="Z317" i="4"/>
  <c r="D315" i="4"/>
  <c r="S315" i="4" s="1"/>
  <c r="T316" i="4" l="1"/>
  <c r="R315" i="4"/>
  <c r="AI314" i="4"/>
  <c r="V315" i="4"/>
  <c r="W315" i="4"/>
  <c r="X315" i="4" l="1"/>
  <c r="Y316" i="4"/>
  <c r="U316" i="4"/>
  <c r="AB316" i="4" l="1"/>
  <c r="Z316" i="4"/>
  <c r="D314" i="4"/>
  <c r="S314" i="4" s="1"/>
  <c r="T315" i="4" l="1"/>
  <c r="R314" i="4"/>
  <c r="AI313" i="4"/>
  <c r="V314" i="4"/>
  <c r="W314" i="4"/>
  <c r="X314" i="4" l="1"/>
  <c r="Y315" i="4"/>
  <c r="U315" i="4"/>
  <c r="AB315" i="4" l="1"/>
  <c r="Z315" i="4"/>
  <c r="D313" i="4"/>
  <c r="S313" i="4" s="1"/>
  <c r="T314" i="4" l="1"/>
  <c r="R313" i="4"/>
  <c r="AI312" i="4"/>
  <c r="W313" i="4"/>
  <c r="V313" i="4"/>
  <c r="X313" i="4" l="1"/>
  <c r="Y314" i="4"/>
  <c r="U314" i="4"/>
  <c r="AB314" i="4" l="1"/>
  <c r="Z314" i="4"/>
  <c r="D312" i="4"/>
  <c r="S312" i="4" s="1"/>
  <c r="T313" i="4" l="1"/>
  <c r="R312" i="4"/>
  <c r="AI311" i="4"/>
  <c r="V312" i="4"/>
  <c r="W312" i="4"/>
  <c r="X312" i="4" l="1"/>
  <c r="Y313" i="4"/>
  <c r="U313" i="4"/>
  <c r="AB313" i="4" l="1"/>
  <c r="Z313" i="4"/>
  <c r="D311" i="4"/>
  <c r="R311" i="4" s="1"/>
  <c r="W311" i="4"/>
  <c r="V311" i="4"/>
  <c r="X311" i="4" l="1"/>
  <c r="S311" i="4"/>
  <c r="AI310" i="4"/>
  <c r="T312" i="4" l="1"/>
  <c r="Y312" i="4" l="1"/>
  <c r="U312" i="4"/>
  <c r="D310" i="4"/>
  <c r="S310" i="4" s="1"/>
  <c r="T311" i="4" l="1"/>
  <c r="R310" i="4"/>
  <c r="Z312" i="4"/>
  <c r="AB312" i="4"/>
  <c r="AI309" i="4"/>
  <c r="V310" i="4"/>
  <c r="W310" i="4"/>
  <c r="X310" i="4" l="1"/>
  <c r="Y311" i="4"/>
  <c r="U311" i="4"/>
  <c r="AB311" i="4" l="1"/>
  <c r="Z311" i="4"/>
  <c r="D309" i="4"/>
  <c r="S309" i="4" s="1"/>
  <c r="T310" i="4" l="1"/>
  <c r="R309" i="4"/>
  <c r="AI308" i="4"/>
  <c r="V309" i="4"/>
  <c r="W309" i="4"/>
  <c r="X309" i="4" l="1"/>
  <c r="Y310" i="4"/>
  <c r="U310" i="4"/>
  <c r="AB310" i="4" l="1"/>
  <c r="Z310" i="4"/>
  <c r="D308" i="4"/>
  <c r="S308" i="4" s="1"/>
  <c r="T309" i="4" l="1"/>
  <c r="R308" i="4"/>
  <c r="AI307" i="4"/>
  <c r="W308" i="4"/>
  <c r="V308" i="4"/>
  <c r="X308" i="4" l="1"/>
  <c r="Y309" i="4"/>
  <c r="U309" i="4"/>
  <c r="AB309" i="4" l="1"/>
  <c r="Z309" i="4"/>
  <c r="D307" i="4"/>
  <c r="R307" i="4" s="1"/>
  <c r="W307" i="4"/>
  <c r="V307" i="4"/>
  <c r="S307" i="4" l="1"/>
  <c r="T308" i="4" s="1"/>
  <c r="Y308" i="4" s="1"/>
  <c r="X307" i="4"/>
  <c r="AI306" i="4"/>
  <c r="U308" i="4" l="1"/>
  <c r="AB308" i="4" s="1"/>
  <c r="D306" i="4"/>
  <c r="R306" i="4" s="1"/>
  <c r="V306" i="4"/>
  <c r="W306" i="4"/>
  <c r="Z308" i="4" l="1"/>
  <c r="X306" i="4"/>
  <c r="S306" i="4"/>
  <c r="AI305" i="4"/>
  <c r="T307" i="4" l="1"/>
  <c r="Y307" i="4" l="1"/>
  <c r="U307" i="4"/>
  <c r="D305" i="4"/>
  <c r="S305" i="4" s="1"/>
  <c r="T306" i="4" l="1"/>
  <c r="R305" i="4"/>
  <c r="AB307" i="4"/>
  <c r="Z307" i="4"/>
  <c r="AI304" i="4"/>
  <c r="V305" i="4"/>
  <c r="W305" i="4"/>
  <c r="X305" i="4" l="1"/>
  <c r="Y306" i="4"/>
  <c r="U306" i="4"/>
  <c r="Z306" i="4" l="1"/>
  <c r="AB306" i="4"/>
  <c r="D304" i="4"/>
  <c r="R304" i="4" s="1"/>
  <c r="V304" i="4"/>
  <c r="W304" i="4"/>
  <c r="X304" i="4" l="1"/>
  <c r="S304" i="4"/>
  <c r="AI303" i="4"/>
  <c r="T305" i="4" l="1"/>
  <c r="Y305" i="4" l="1"/>
  <c r="U305" i="4"/>
  <c r="D303" i="4"/>
  <c r="S303" i="4" s="1"/>
  <c r="T304" i="4" l="1"/>
  <c r="R303" i="4"/>
  <c r="Z305" i="4"/>
  <c r="AB305" i="4"/>
  <c r="AI302" i="4"/>
  <c r="V303" i="4"/>
  <c r="W303" i="4"/>
  <c r="X303" i="4" l="1"/>
  <c r="Y304" i="4"/>
  <c r="U304" i="4"/>
  <c r="AB304" i="4" l="1"/>
  <c r="Z304" i="4"/>
  <c r="D302" i="4"/>
  <c r="S302" i="4" s="1"/>
  <c r="T303" i="4" l="1"/>
  <c r="R302" i="4"/>
  <c r="AI301" i="4"/>
  <c r="W302" i="4"/>
  <c r="V302" i="4"/>
  <c r="X302" i="4" l="1"/>
  <c r="Y303" i="4"/>
  <c r="U303" i="4"/>
  <c r="Z303" i="4" l="1"/>
  <c r="AB303" i="4"/>
  <c r="D301" i="4"/>
  <c r="S301" i="4" s="1"/>
  <c r="T302" i="4" l="1"/>
  <c r="R301" i="4"/>
  <c r="AI300" i="4"/>
  <c r="V301" i="4"/>
  <c r="W301" i="4"/>
  <c r="X301" i="4" l="1"/>
  <c r="Y302" i="4"/>
  <c r="U302" i="4"/>
  <c r="AB302" i="4" l="1"/>
  <c r="Z302" i="4"/>
  <c r="D300" i="4"/>
  <c r="S300" i="4" s="1"/>
  <c r="T301" i="4" l="1"/>
  <c r="R300" i="4"/>
  <c r="AI299" i="4"/>
  <c r="V300" i="4"/>
  <c r="W300" i="4"/>
  <c r="X300" i="4" l="1"/>
  <c r="Y301" i="4"/>
  <c r="U301" i="4"/>
  <c r="AB301" i="4" l="1"/>
  <c r="Z301" i="4"/>
  <c r="D299" i="4"/>
  <c r="R299" i="4" s="1"/>
  <c r="V299" i="4"/>
  <c r="W299" i="4"/>
  <c r="X299" i="4" l="1"/>
  <c r="S299" i="4"/>
  <c r="AI298" i="4"/>
  <c r="T300" i="4" l="1"/>
  <c r="Y300" i="4" l="1"/>
  <c r="U300" i="4"/>
  <c r="D298" i="4"/>
  <c r="R298" i="4" s="1"/>
  <c r="V298" i="4"/>
  <c r="W298" i="4"/>
  <c r="X298" i="4" l="1"/>
  <c r="S298" i="4"/>
  <c r="AB300" i="4"/>
  <c r="Z300" i="4"/>
  <c r="AI297" i="4"/>
  <c r="T299" i="4" l="1"/>
  <c r="Y299" i="4" l="1"/>
  <c r="U299" i="4"/>
  <c r="D297" i="4"/>
  <c r="S297" i="4" s="1"/>
  <c r="T298" i="4" l="1"/>
  <c r="R297" i="4"/>
  <c r="Z299" i="4"/>
  <c r="AB299" i="4"/>
  <c r="AI296" i="4"/>
  <c r="V297" i="4"/>
  <c r="W297" i="4"/>
  <c r="X297" i="4" l="1"/>
  <c r="Y298" i="4"/>
  <c r="U298" i="4"/>
  <c r="Z298" i="4" l="1"/>
  <c r="AB298" i="4"/>
  <c r="D296" i="4"/>
  <c r="S296" i="4" s="1"/>
  <c r="T297" i="4" l="1"/>
  <c r="R296" i="4"/>
  <c r="AI295" i="4"/>
  <c r="V296" i="4"/>
  <c r="W296" i="4"/>
  <c r="X296" i="4" l="1"/>
  <c r="Y297" i="4"/>
  <c r="U297" i="4"/>
  <c r="AB297" i="4" l="1"/>
  <c r="Z297" i="4"/>
  <c r="D295" i="4"/>
  <c r="R295" i="4" s="1"/>
  <c r="W295" i="4"/>
  <c r="V295" i="4"/>
  <c r="X295" i="4" l="1"/>
  <c r="S295" i="4"/>
  <c r="AI294" i="4"/>
  <c r="T296" i="4" l="1"/>
  <c r="Y296" i="4" l="1"/>
  <c r="U296" i="4"/>
  <c r="D294" i="4"/>
  <c r="S294" i="4" s="1"/>
  <c r="T295" i="4" l="1"/>
  <c r="AB296" i="4"/>
  <c r="Z296" i="4"/>
  <c r="R294" i="4"/>
  <c r="AI293" i="4"/>
  <c r="W294" i="4"/>
  <c r="V294" i="4"/>
  <c r="X294" i="4" l="1"/>
  <c r="Y295" i="4"/>
  <c r="U295" i="4"/>
  <c r="AB295" i="4" l="1"/>
  <c r="Z295" i="4"/>
  <c r="D293" i="4"/>
  <c r="S293" i="4" s="1"/>
  <c r="T294" i="4" l="1"/>
  <c r="R293" i="4"/>
  <c r="AI292" i="4"/>
  <c r="V293" i="4"/>
  <c r="W293" i="4"/>
  <c r="X293" i="4" l="1"/>
  <c r="Y294" i="4"/>
  <c r="U294" i="4"/>
  <c r="AB294" i="4" l="1"/>
  <c r="Z294" i="4"/>
  <c r="D292" i="4"/>
  <c r="S292" i="4" s="1"/>
  <c r="T293" i="4" l="1"/>
  <c r="R292" i="4"/>
  <c r="AI291" i="4"/>
  <c r="W292" i="4"/>
  <c r="V292" i="4"/>
  <c r="X292" i="4" l="1"/>
  <c r="Y293" i="4"/>
  <c r="U293" i="4"/>
  <c r="Z293" i="4" l="1"/>
  <c r="AB293" i="4"/>
  <c r="D291" i="4"/>
  <c r="S291" i="4" s="1"/>
  <c r="T292" i="4" l="1"/>
  <c r="R291" i="4"/>
  <c r="AI290" i="4"/>
  <c r="W291" i="4"/>
  <c r="V291" i="4"/>
  <c r="X291" i="4" l="1"/>
  <c r="Y292" i="4"/>
  <c r="U292" i="4"/>
  <c r="Z292" i="4" l="1"/>
  <c r="AB292" i="4"/>
  <c r="D290" i="4"/>
  <c r="S290" i="4" s="1"/>
  <c r="T291" i="4" l="1"/>
  <c r="R290" i="4"/>
  <c r="AI289" i="4"/>
  <c r="W290" i="4"/>
  <c r="V290" i="4"/>
  <c r="X290" i="4" l="1"/>
  <c r="Y291" i="4"/>
  <c r="U291" i="4"/>
  <c r="Z291" i="4" l="1"/>
  <c r="AB291" i="4"/>
  <c r="D289" i="4"/>
  <c r="S289" i="4" s="1"/>
  <c r="T290" i="4" l="1"/>
  <c r="R289" i="4"/>
  <c r="AI288" i="4"/>
  <c r="V289" i="4"/>
  <c r="W289" i="4"/>
  <c r="X289" i="4" l="1"/>
  <c r="Y290" i="4"/>
  <c r="U290" i="4"/>
  <c r="Z290" i="4" l="1"/>
  <c r="AB290" i="4"/>
  <c r="D288" i="4"/>
  <c r="S288" i="4" s="1"/>
  <c r="T289" i="4" l="1"/>
  <c r="R288" i="4"/>
  <c r="AI287" i="4"/>
  <c r="V288" i="4"/>
  <c r="W288" i="4"/>
  <c r="X288" i="4" l="1"/>
  <c r="Y289" i="4"/>
  <c r="U289" i="4"/>
  <c r="AB289" i="4" l="1"/>
  <c r="Z289" i="4"/>
  <c r="D287" i="4"/>
  <c r="R287" i="4" s="1"/>
  <c r="W287" i="4"/>
  <c r="V287" i="4"/>
  <c r="X287" i="4" l="1"/>
  <c r="S287" i="4"/>
  <c r="AI286" i="4"/>
  <c r="T288" i="4" l="1"/>
  <c r="Y288" i="4" l="1"/>
  <c r="U288" i="4"/>
  <c r="D286" i="4"/>
  <c r="S286" i="4" s="1"/>
  <c r="T287" i="4" l="1"/>
  <c r="R286" i="4"/>
  <c r="AB288" i="4"/>
  <c r="Z288" i="4"/>
  <c r="AI285" i="4"/>
  <c r="V286" i="4"/>
  <c r="W286" i="4"/>
  <c r="X286" i="4" l="1"/>
  <c r="Y287" i="4"/>
  <c r="U287" i="4"/>
  <c r="AB287" i="4" l="1"/>
  <c r="Z287" i="4"/>
  <c r="D285" i="4"/>
  <c r="S285" i="4" s="1"/>
  <c r="T286" i="4" l="1"/>
  <c r="R285" i="4"/>
  <c r="AI284" i="4"/>
  <c r="V285" i="4"/>
  <c r="W285" i="4"/>
  <c r="X285" i="4" l="1"/>
  <c r="Y286" i="4"/>
  <c r="U286" i="4"/>
  <c r="AB286" i="4" l="1"/>
  <c r="Z286" i="4"/>
  <c r="D284" i="4"/>
  <c r="S284" i="4" s="1"/>
  <c r="T285" i="4" l="1"/>
  <c r="R284" i="4"/>
  <c r="AI283" i="4"/>
  <c r="W284" i="4"/>
  <c r="V284" i="4"/>
  <c r="X284" i="4" l="1"/>
  <c r="Y285" i="4"/>
  <c r="U285" i="4"/>
  <c r="AB285" i="4" l="1"/>
  <c r="Z285" i="4"/>
  <c r="D283" i="4"/>
  <c r="S283" i="4" s="1"/>
  <c r="T284" i="4" l="1"/>
  <c r="R283" i="4"/>
  <c r="AI282" i="4"/>
  <c r="V283" i="4"/>
  <c r="W283" i="4"/>
  <c r="X283" i="4" l="1"/>
  <c r="Y284" i="4"/>
  <c r="U284" i="4"/>
  <c r="AB284" i="4" l="1"/>
  <c r="Z284" i="4"/>
  <c r="D282" i="4"/>
  <c r="S282" i="4" s="1"/>
  <c r="T283" i="4" l="1"/>
  <c r="R282" i="4"/>
  <c r="AI281" i="4"/>
  <c r="W282" i="4"/>
  <c r="V282" i="4"/>
  <c r="X282" i="4" l="1"/>
  <c r="Y283" i="4"/>
  <c r="U283" i="4"/>
  <c r="Z283" i="4" l="1"/>
  <c r="AB283" i="4"/>
  <c r="D281" i="4"/>
  <c r="S281" i="4" s="1"/>
  <c r="T282" i="4" l="1"/>
  <c r="R281" i="4"/>
  <c r="AI280" i="4"/>
  <c r="W281" i="4"/>
  <c r="V281" i="4"/>
  <c r="X281" i="4" l="1"/>
  <c r="Y282" i="4"/>
  <c r="U282" i="4"/>
  <c r="AB282" i="4" l="1"/>
  <c r="Z282" i="4"/>
  <c r="D280" i="4"/>
  <c r="S280" i="4" s="1"/>
  <c r="T281" i="4" l="1"/>
  <c r="R280" i="4"/>
  <c r="AI279" i="4"/>
  <c r="V280" i="4"/>
  <c r="W280" i="4"/>
  <c r="X280" i="4" l="1"/>
  <c r="Y281" i="4"/>
  <c r="U281" i="4"/>
  <c r="AB281" i="4" l="1"/>
  <c r="Z281" i="4"/>
  <c r="D279" i="4"/>
  <c r="S279" i="4" s="1"/>
  <c r="T280" i="4" l="1"/>
  <c r="R279" i="4"/>
  <c r="AI278" i="4"/>
  <c r="W279" i="4"/>
  <c r="V279" i="4"/>
  <c r="X279" i="4" l="1"/>
  <c r="Y280" i="4"/>
  <c r="U280" i="4"/>
  <c r="AB280" i="4" l="1"/>
  <c r="Z280" i="4"/>
  <c r="D278" i="4"/>
  <c r="S278" i="4" s="1"/>
  <c r="T279" i="4" l="1"/>
  <c r="R278" i="4"/>
  <c r="AI277" i="4"/>
  <c r="W278" i="4"/>
  <c r="V278" i="4"/>
  <c r="X278" i="4" l="1"/>
  <c r="Y279" i="4"/>
  <c r="U279" i="4"/>
  <c r="AB279" i="4" l="1"/>
  <c r="Z279" i="4"/>
  <c r="D277" i="4"/>
  <c r="S277" i="4" s="1"/>
  <c r="T278" i="4" l="1"/>
  <c r="R277" i="4"/>
  <c r="AI276" i="4"/>
  <c r="W277" i="4"/>
  <c r="V277" i="4"/>
  <c r="X277" i="4" l="1"/>
  <c r="Y278" i="4"/>
  <c r="U278" i="4"/>
  <c r="AB278" i="4" l="1"/>
  <c r="Z278" i="4"/>
  <c r="D276" i="4"/>
  <c r="S276" i="4" s="1"/>
  <c r="T277" i="4" l="1"/>
  <c r="R276" i="4"/>
  <c r="AI275" i="4"/>
  <c r="V276" i="4"/>
  <c r="W276" i="4"/>
  <c r="X276" i="4" l="1"/>
  <c r="Y277" i="4"/>
  <c r="U277" i="4"/>
  <c r="AB277" i="4" l="1"/>
  <c r="Z277" i="4"/>
  <c r="D275" i="4"/>
  <c r="S275" i="4" s="1"/>
  <c r="T276" i="4" l="1"/>
  <c r="R275" i="4"/>
  <c r="AI274" i="4"/>
  <c r="V275" i="4"/>
  <c r="W275" i="4"/>
  <c r="X275" i="4" l="1"/>
  <c r="Y276" i="4"/>
  <c r="U276" i="4"/>
  <c r="AB276" i="4" l="1"/>
  <c r="Z276" i="4"/>
  <c r="D274" i="4"/>
  <c r="S274" i="4" s="1"/>
  <c r="T275" i="4" l="1"/>
  <c r="R274" i="4"/>
  <c r="AI273" i="4"/>
  <c r="V274" i="4"/>
  <c r="W274" i="4"/>
  <c r="X274" i="4" l="1"/>
  <c r="Y275" i="4"/>
  <c r="U275" i="4"/>
  <c r="AB275" i="4" l="1"/>
  <c r="Z275" i="4"/>
  <c r="D273" i="4"/>
  <c r="S273" i="4" s="1"/>
  <c r="R273" i="4" l="1"/>
  <c r="T274" i="4"/>
  <c r="AI272" i="4"/>
  <c r="W273" i="4"/>
  <c r="V273" i="4"/>
  <c r="X273" i="4" l="1"/>
  <c r="Y274" i="4"/>
  <c r="U274" i="4"/>
  <c r="AB274" i="4" l="1"/>
  <c r="Z274" i="4"/>
  <c r="D272" i="4"/>
  <c r="R272" i="4" s="1"/>
  <c r="V272" i="4"/>
  <c r="W272" i="4"/>
  <c r="X272" i="4" l="1"/>
  <c r="S272" i="4"/>
  <c r="AI271" i="4"/>
  <c r="T273" i="4" l="1"/>
  <c r="Y273" i="4" l="1"/>
  <c r="U273" i="4"/>
  <c r="D271" i="4"/>
  <c r="R271" i="4" s="1"/>
  <c r="V271" i="4"/>
  <c r="W271" i="4"/>
  <c r="X271" i="4" l="1"/>
  <c r="S271" i="4"/>
  <c r="AB273" i="4"/>
  <c r="Z273" i="4"/>
  <c r="AI270" i="4"/>
  <c r="T272" i="4" l="1"/>
  <c r="Y272" i="4" l="1"/>
  <c r="U272" i="4"/>
  <c r="D270" i="4"/>
  <c r="R270" i="4" s="1"/>
  <c r="W270" i="4"/>
  <c r="V270" i="4"/>
  <c r="X270" i="4" l="1"/>
  <c r="S270" i="4"/>
  <c r="AB272" i="4"/>
  <c r="Z272" i="4"/>
  <c r="AI269" i="4"/>
  <c r="T271" i="4" l="1"/>
  <c r="Y271" i="4" l="1"/>
  <c r="U271" i="4"/>
  <c r="D269" i="4"/>
  <c r="R269" i="4" s="1"/>
  <c r="W269" i="4"/>
  <c r="V269" i="4"/>
  <c r="X269" i="4" l="1"/>
  <c r="S269" i="4"/>
  <c r="AB271" i="4"/>
  <c r="Z271" i="4"/>
  <c r="AI268" i="4"/>
  <c r="T270" i="4" l="1"/>
  <c r="Y270" i="4" l="1"/>
  <c r="U270" i="4"/>
  <c r="D268" i="4"/>
  <c r="S268" i="4" s="1"/>
  <c r="T269" i="4" l="1"/>
  <c r="R268" i="4"/>
  <c r="AB270" i="4"/>
  <c r="Z270" i="4"/>
  <c r="AI267" i="4"/>
  <c r="V268" i="4"/>
  <c r="W268" i="4"/>
  <c r="X268" i="4" l="1"/>
  <c r="Y269" i="4"/>
  <c r="U269" i="4"/>
  <c r="AB269" i="4" l="1"/>
  <c r="Z269" i="4"/>
  <c r="D267" i="4"/>
  <c r="S267" i="4" s="1"/>
  <c r="T268" i="4" l="1"/>
  <c r="R267" i="4"/>
  <c r="AI266" i="4"/>
  <c r="V267" i="4"/>
  <c r="W267" i="4"/>
  <c r="X267" i="4" l="1"/>
  <c r="Y268" i="4"/>
  <c r="U268" i="4"/>
  <c r="AB268" i="4" l="1"/>
  <c r="Z268" i="4"/>
  <c r="D266" i="4"/>
  <c r="S266" i="4" s="1"/>
  <c r="T267" i="4" l="1"/>
  <c r="R266" i="4"/>
  <c r="AI265" i="4"/>
  <c r="V266" i="4"/>
  <c r="W266" i="4"/>
  <c r="X266" i="4" l="1"/>
  <c r="Y267" i="4"/>
  <c r="U267" i="4"/>
  <c r="AB267" i="4" l="1"/>
  <c r="Z267" i="4"/>
  <c r="D265" i="4"/>
  <c r="S265" i="4" s="1"/>
  <c r="T266" i="4" l="1"/>
  <c r="R265" i="4"/>
  <c r="AI264" i="4"/>
  <c r="W265" i="4"/>
  <c r="V265" i="4"/>
  <c r="X265" i="4" l="1"/>
  <c r="Y266" i="4"/>
  <c r="U266" i="4"/>
  <c r="AB266" i="4" l="1"/>
  <c r="Z266" i="4"/>
  <c r="D264" i="4"/>
  <c r="S264" i="4" s="1"/>
  <c r="T265" i="4" l="1"/>
  <c r="R264" i="4"/>
  <c r="AI263" i="4"/>
  <c r="V264" i="4"/>
  <c r="W264" i="4"/>
  <c r="X264" i="4" l="1"/>
  <c r="Y265" i="4"/>
  <c r="U265" i="4"/>
  <c r="AB265" i="4" l="1"/>
  <c r="Z265" i="4"/>
  <c r="D263" i="4"/>
  <c r="S263" i="4" s="1"/>
  <c r="T264" i="4" l="1"/>
  <c r="R263" i="4"/>
  <c r="AI262" i="4"/>
  <c r="V263" i="4"/>
  <c r="W263" i="4"/>
  <c r="X263" i="4" l="1"/>
  <c r="Y264" i="4"/>
  <c r="U264" i="4"/>
  <c r="AB264" i="4" l="1"/>
  <c r="Z264" i="4"/>
  <c r="D262" i="4"/>
  <c r="R262" i="4" s="1"/>
  <c r="W262" i="4"/>
  <c r="V262" i="4"/>
  <c r="X262" i="4" l="1"/>
  <c r="S262" i="4"/>
  <c r="AI261" i="4"/>
  <c r="T263" i="4" l="1"/>
  <c r="Y263" i="4" l="1"/>
  <c r="U263" i="4"/>
  <c r="D261" i="4"/>
  <c r="S261" i="4" s="1"/>
  <c r="T262" i="4" l="1"/>
  <c r="R261" i="4"/>
  <c r="AB263" i="4"/>
  <c r="Z263" i="4"/>
  <c r="AI260" i="4"/>
  <c r="V261" i="4"/>
  <c r="W261" i="4"/>
  <c r="X261" i="4" l="1"/>
  <c r="Y262" i="4"/>
  <c r="U262" i="4"/>
  <c r="AB262" i="4" l="1"/>
  <c r="Z262" i="4"/>
  <c r="D260" i="4"/>
  <c r="R260" i="4" s="1"/>
  <c r="W260" i="4"/>
  <c r="V260" i="4"/>
  <c r="X260" i="4" l="1"/>
  <c r="AI259" i="4"/>
  <c r="D259" i="4"/>
  <c r="R259" i="4" l="1"/>
  <c r="AI258" i="4"/>
  <c r="V259" i="4"/>
  <c r="W259" i="4"/>
  <c r="X259" i="4" l="1"/>
  <c r="D258" i="4"/>
  <c r="R258" i="4" s="1"/>
  <c r="W258" i="4"/>
  <c r="V258" i="4"/>
  <c r="X258" i="4" l="1"/>
  <c r="AI257" i="4"/>
  <c r="D257" i="4"/>
  <c r="R257" i="4" s="1"/>
  <c r="W257" i="4"/>
  <c r="V257" i="4"/>
  <c r="X257" i="4" l="1"/>
  <c r="AI256" i="4"/>
  <c r="D256" i="4"/>
  <c r="R256" i="4" l="1"/>
  <c r="AI255" i="4"/>
  <c r="V256" i="4"/>
  <c r="W256" i="4"/>
  <c r="X256" i="4" l="1"/>
  <c r="D255" i="4"/>
  <c r="R255" i="4" l="1"/>
  <c r="AI254" i="4"/>
  <c r="V255" i="4"/>
  <c r="W255" i="4"/>
  <c r="X255" i="4" l="1"/>
  <c r="D254" i="4"/>
  <c r="R254" i="4" l="1"/>
  <c r="AI253" i="4"/>
  <c r="V254" i="4"/>
  <c r="W254" i="4"/>
  <c r="X254" i="4" l="1"/>
  <c r="D253" i="4"/>
  <c r="R253" i="4" l="1"/>
  <c r="AI252" i="4"/>
  <c r="V253" i="4"/>
  <c r="W253" i="4"/>
  <c r="X253" i="4" l="1"/>
  <c r="D252" i="4"/>
  <c r="R252" i="4" s="1"/>
  <c r="V252" i="4"/>
  <c r="W252" i="4"/>
  <c r="X252" i="4" l="1"/>
  <c r="AI251" i="4"/>
  <c r="D251" i="4"/>
  <c r="R251" i="4" s="1"/>
  <c r="W251" i="4"/>
  <c r="V251" i="4"/>
  <c r="X251" i="4" l="1"/>
  <c r="AI250" i="4"/>
  <c r="D250" i="4"/>
  <c r="R250" i="4" s="1"/>
  <c r="W250" i="4"/>
  <c r="V250" i="4"/>
  <c r="X250" i="4" l="1"/>
  <c r="AI249" i="4"/>
  <c r="D249" i="4"/>
  <c r="R249" i="4" l="1"/>
  <c r="AI248" i="4"/>
  <c r="W249" i="4"/>
  <c r="V249" i="4"/>
  <c r="X249" i="4" l="1"/>
  <c r="D248" i="4"/>
  <c r="R248" i="4" l="1"/>
  <c r="AI247" i="4"/>
  <c r="V248" i="4"/>
  <c r="W248" i="4"/>
  <c r="X248" i="4" l="1"/>
  <c r="D247" i="4"/>
  <c r="R247" i="4" l="1"/>
  <c r="AI246" i="4"/>
  <c r="W247" i="4"/>
  <c r="V247" i="4"/>
  <c r="X247" i="4" l="1"/>
  <c r="D246" i="4"/>
  <c r="R246" i="4" l="1"/>
  <c r="AI245" i="4"/>
  <c r="V246" i="4"/>
  <c r="W246" i="4"/>
  <c r="X246" i="4" l="1"/>
  <c r="D245" i="4"/>
  <c r="R245" i="4" l="1"/>
  <c r="AI244" i="4"/>
  <c r="V245" i="4"/>
  <c r="W245" i="4"/>
  <c r="X245" i="4" l="1"/>
  <c r="D244" i="4"/>
  <c r="R244" i="4" s="1"/>
  <c r="V244" i="4"/>
  <c r="W244" i="4"/>
  <c r="X244" i="4" l="1"/>
  <c r="AI243" i="4"/>
  <c r="D243" i="4"/>
  <c r="R243" i="4" s="1"/>
  <c r="V243" i="4"/>
  <c r="W243" i="4"/>
  <c r="X243" i="4" l="1"/>
  <c r="AI242" i="4"/>
  <c r="D242" i="4"/>
  <c r="R242" i="4" l="1"/>
  <c r="AI241" i="4"/>
  <c r="W242" i="4"/>
  <c r="V242" i="4"/>
  <c r="X242" i="4" l="1"/>
  <c r="D241" i="4"/>
  <c r="R241" i="4" s="1"/>
  <c r="V241" i="4"/>
  <c r="W241" i="4"/>
  <c r="X241" i="4" l="1"/>
  <c r="AI240" i="4"/>
  <c r="D240" i="4"/>
  <c r="R240" i="4" l="1"/>
  <c r="AI239" i="4"/>
  <c r="W240" i="4"/>
  <c r="V240" i="4"/>
  <c r="X240" i="4" l="1"/>
  <c r="D239" i="4"/>
  <c r="R239" i="4" l="1"/>
  <c r="AI238" i="4"/>
  <c r="W239" i="4"/>
  <c r="V239" i="4"/>
  <c r="X239" i="4" l="1"/>
  <c r="D238" i="4"/>
  <c r="R238" i="4" s="1"/>
  <c r="W238" i="4"/>
  <c r="V238" i="4"/>
  <c r="X238" i="4" l="1"/>
  <c r="AI237" i="4"/>
  <c r="D237" i="4"/>
  <c r="R237" i="4" l="1"/>
  <c r="AI236" i="4"/>
  <c r="V237" i="4"/>
  <c r="W237" i="4"/>
  <c r="X237" i="4" l="1"/>
  <c r="D236" i="4"/>
  <c r="R236" i="4" l="1"/>
  <c r="AI235" i="4"/>
  <c r="V236" i="4"/>
  <c r="W236" i="4"/>
  <c r="X236" i="4" l="1"/>
  <c r="D235" i="4"/>
  <c r="R235" i="4" l="1"/>
  <c r="AI234" i="4"/>
  <c r="V235" i="4"/>
  <c r="W235" i="4"/>
  <c r="X235" i="4" l="1"/>
  <c r="D234" i="4"/>
  <c r="R234" i="4" s="1"/>
  <c r="W234" i="4"/>
  <c r="V234" i="4"/>
  <c r="X234" i="4" l="1"/>
  <c r="AI233" i="4"/>
  <c r="D233" i="4"/>
  <c r="R233" i="4" s="1"/>
  <c r="W233" i="4"/>
  <c r="V233" i="4"/>
  <c r="X233" i="4" l="1"/>
  <c r="AI232" i="4"/>
  <c r="D232" i="4"/>
  <c r="R232" i="4" l="1"/>
  <c r="AI231" i="4"/>
  <c r="V232" i="4"/>
  <c r="W232" i="4"/>
  <c r="X232" i="4" l="1"/>
  <c r="D231" i="4"/>
  <c r="R231" i="4" l="1"/>
  <c r="AI230" i="4"/>
  <c r="V231" i="4"/>
  <c r="W231" i="4"/>
  <c r="X231" i="4" l="1"/>
  <c r="D230" i="4"/>
  <c r="R230" i="4" s="1"/>
  <c r="W230" i="4"/>
  <c r="V230" i="4"/>
  <c r="X230" i="4" l="1"/>
  <c r="AI229" i="4"/>
  <c r="D229" i="4"/>
  <c r="R229" i="4" l="1"/>
  <c r="AI228" i="4"/>
  <c r="V229" i="4"/>
  <c r="W229" i="4"/>
  <c r="X229" i="4" l="1"/>
  <c r="D228" i="4"/>
  <c r="R228" i="4" l="1"/>
  <c r="AI227" i="4"/>
  <c r="V228" i="4"/>
  <c r="W228" i="4"/>
  <c r="X228" i="4" l="1"/>
  <c r="D227" i="4"/>
  <c r="R227" i="4" s="1"/>
  <c r="V227" i="4"/>
  <c r="W227" i="4"/>
  <c r="X227" i="4" l="1"/>
  <c r="AI226" i="4"/>
  <c r="D226" i="4"/>
  <c r="R226" i="4" s="1"/>
  <c r="V226" i="4"/>
  <c r="W226" i="4"/>
  <c r="X226" i="4" l="1"/>
  <c r="AI225" i="4"/>
  <c r="D225" i="4"/>
  <c r="R225" i="4" l="1"/>
  <c r="AI224" i="4"/>
  <c r="W225" i="4"/>
  <c r="V225" i="4"/>
  <c r="X225" i="4" l="1"/>
  <c r="D224" i="4"/>
  <c r="R224" i="4" l="1"/>
  <c r="AI223" i="4"/>
  <c r="V224" i="4"/>
  <c r="W224" i="4"/>
  <c r="X224" i="4" l="1"/>
  <c r="D223" i="4"/>
  <c r="R223" i="4" l="1"/>
  <c r="AI222" i="4"/>
  <c r="V223" i="4"/>
  <c r="W223" i="4"/>
  <c r="X223" i="4" l="1"/>
  <c r="D222" i="4"/>
  <c r="R222" i="4" s="1"/>
  <c r="V222" i="4"/>
  <c r="W222" i="4"/>
  <c r="X222" i="4" l="1"/>
  <c r="AI221" i="4"/>
  <c r="D221" i="4"/>
  <c r="R221" i="4" l="1"/>
  <c r="AI220" i="4"/>
  <c r="W221" i="4"/>
  <c r="V221" i="4"/>
  <c r="X221" i="4" l="1"/>
  <c r="D220" i="4"/>
  <c r="R220" i="4" l="1"/>
  <c r="AI219" i="4"/>
  <c r="V220" i="4"/>
  <c r="W220" i="4"/>
  <c r="X220" i="4" l="1"/>
  <c r="D219" i="4"/>
  <c r="R219" i="4" l="1"/>
  <c r="AI218" i="4"/>
  <c r="W219" i="4"/>
  <c r="V219" i="4"/>
  <c r="X219" i="4" l="1"/>
  <c r="D218" i="4"/>
  <c r="R218" i="4" l="1"/>
  <c r="AI217" i="4"/>
  <c r="V218" i="4"/>
  <c r="W218" i="4"/>
  <c r="X218" i="4" l="1"/>
  <c r="D217" i="4"/>
  <c r="R217" i="4" l="1"/>
  <c r="AI216" i="4"/>
  <c r="W217" i="4"/>
  <c r="V217" i="4"/>
  <c r="X217" i="4" l="1"/>
  <c r="D216" i="4"/>
  <c r="R216" i="4" l="1"/>
  <c r="AI215" i="4"/>
  <c r="V216" i="4"/>
  <c r="W216" i="4"/>
  <c r="X216" i="4" l="1"/>
  <c r="D215" i="4"/>
  <c r="R215" i="4" l="1"/>
  <c r="AI214" i="4"/>
  <c r="V215" i="4"/>
  <c r="W215" i="4"/>
  <c r="X215" i="4" l="1"/>
  <c r="D214" i="4"/>
  <c r="R214" i="4" s="1"/>
  <c r="V214" i="4"/>
  <c r="W214" i="4"/>
  <c r="X214" i="4" l="1"/>
  <c r="AI213" i="4"/>
  <c r="D213" i="4"/>
  <c r="R213" i="4" l="1"/>
  <c r="AI212" i="4"/>
  <c r="W213" i="4"/>
  <c r="V213" i="4"/>
  <c r="X213" i="4" l="1"/>
  <c r="D212" i="4"/>
  <c r="R212" i="4" l="1"/>
  <c r="AI211" i="4"/>
  <c r="W212" i="4"/>
  <c r="V212" i="4"/>
  <c r="X212" i="4" l="1"/>
  <c r="D211" i="4"/>
  <c r="R211" i="4" l="1"/>
  <c r="AI210" i="4"/>
  <c r="W211" i="4"/>
  <c r="V211" i="4"/>
  <c r="X211" i="4" l="1"/>
  <c r="D210" i="4"/>
  <c r="R210" i="4" s="1"/>
  <c r="V210" i="4"/>
  <c r="W210" i="4"/>
  <c r="X210" i="4" l="1"/>
  <c r="AI209" i="4"/>
  <c r="D209" i="4"/>
  <c r="R209" i="4" l="1"/>
  <c r="AI208" i="4"/>
  <c r="W209" i="4"/>
  <c r="V209" i="4"/>
  <c r="X209" i="4" l="1"/>
  <c r="D208" i="4"/>
  <c r="R208" i="4" s="1"/>
  <c r="V208" i="4"/>
  <c r="W208" i="4"/>
  <c r="X208" i="4" l="1"/>
  <c r="AI207" i="4"/>
  <c r="D207" i="4"/>
  <c r="R207" i="4" l="1"/>
  <c r="AI206" i="4"/>
  <c r="V207" i="4"/>
  <c r="W207" i="4"/>
  <c r="X207" i="4" l="1"/>
  <c r="D206" i="4"/>
  <c r="R206" i="4" s="1"/>
  <c r="V206" i="4"/>
  <c r="W206" i="4"/>
  <c r="X206" i="4" l="1"/>
  <c r="AI205" i="4"/>
  <c r="D205" i="4"/>
  <c r="R205" i="4" s="1"/>
  <c r="W205" i="4"/>
  <c r="V205" i="4"/>
  <c r="X205" i="4" l="1"/>
  <c r="AI204" i="4"/>
  <c r="D204" i="4"/>
  <c r="R204" i="4" l="1"/>
  <c r="AI203" i="4"/>
  <c r="W204" i="4"/>
  <c r="V204" i="4"/>
  <c r="X204" i="4" l="1"/>
  <c r="D203" i="4"/>
  <c r="R203" i="4" s="1"/>
  <c r="V203" i="4"/>
  <c r="W203" i="4"/>
  <c r="X203" i="4" l="1"/>
  <c r="AI202" i="4"/>
  <c r="D202" i="4"/>
  <c r="R202" i="4" s="1"/>
  <c r="W202" i="4"/>
  <c r="V202" i="4"/>
  <c r="X202" i="4" l="1"/>
  <c r="AI201" i="4"/>
  <c r="D201" i="4"/>
  <c r="AK201" i="4"/>
  <c r="R201" i="4" l="1"/>
  <c r="AI200" i="4"/>
  <c r="AK200" i="4"/>
  <c r="V201" i="4"/>
  <c r="W201" i="4"/>
  <c r="X201" i="4" l="1"/>
  <c r="D200" i="4"/>
  <c r="R200" i="4" s="1"/>
  <c r="V200" i="4"/>
  <c r="W200" i="4"/>
  <c r="X200" i="4" l="1"/>
  <c r="AI199" i="4"/>
  <c r="D199" i="4"/>
  <c r="AK199" i="4"/>
  <c r="R199" i="4" l="1"/>
  <c r="AI198" i="4"/>
  <c r="AK198" i="4"/>
  <c r="V199" i="4"/>
  <c r="W199" i="4"/>
  <c r="X199" i="4" l="1"/>
  <c r="D198" i="4"/>
  <c r="R198" i="4" l="1"/>
  <c r="AI197" i="4"/>
  <c r="AK197" i="4"/>
  <c r="V198" i="4"/>
  <c r="W198" i="4"/>
  <c r="X198" i="4" l="1"/>
  <c r="D197" i="4"/>
  <c r="R197" i="4" l="1"/>
  <c r="AI196" i="4"/>
  <c r="AK196" i="4"/>
  <c r="V197" i="4"/>
  <c r="W197" i="4"/>
  <c r="X197" i="4" l="1"/>
  <c r="D196" i="4"/>
  <c r="R196" i="4" l="1"/>
  <c r="AI195" i="4"/>
  <c r="AK195" i="4"/>
  <c r="V196" i="4"/>
  <c r="W196" i="4"/>
  <c r="X196" i="4" l="1"/>
  <c r="D195" i="4"/>
  <c r="R195" i="4" l="1"/>
  <c r="AI194" i="4"/>
  <c r="AK194" i="4"/>
  <c r="V195" i="4"/>
  <c r="W195" i="4"/>
  <c r="X195" i="4" l="1"/>
  <c r="D194" i="4"/>
  <c r="R194" i="4" l="1"/>
  <c r="AI193" i="4"/>
  <c r="AK193" i="4"/>
  <c r="V194" i="4"/>
  <c r="W194" i="4"/>
  <c r="X194" i="4" l="1"/>
  <c r="D193" i="4"/>
  <c r="R193" i="4" l="1"/>
  <c r="AI192" i="4"/>
  <c r="AK192" i="4"/>
  <c r="V193" i="4"/>
  <c r="W193" i="4"/>
  <c r="X193" i="4" l="1"/>
  <c r="D192" i="4"/>
  <c r="R192" i="4" s="1"/>
  <c r="V192" i="4"/>
  <c r="W192" i="4"/>
  <c r="X192" i="4" l="1"/>
  <c r="AI191" i="4"/>
  <c r="D191" i="4"/>
  <c r="R191" i="4" s="1"/>
  <c r="AK191" i="4"/>
  <c r="V191" i="4"/>
  <c r="W191" i="4"/>
  <c r="X191" i="4" l="1"/>
  <c r="AI190" i="4"/>
  <c r="D190" i="4"/>
  <c r="AK190" i="4"/>
  <c r="R190" i="4" l="1"/>
  <c r="AI189" i="4"/>
  <c r="AK189" i="4"/>
  <c r="V190" i="4"/>
  <c r="W190" i="4"/>
  <c r="X190" i="4" l="1"/>
  <c r="D189" i="4"/>
  <c r="R189" i="4" s="1"/>
  <c r="V189" i="4"/>
  <c r="W189" i="4"/>
  <c r="X189" i="4" l="1"/>
  <c r="AI188" i="4"/>
  <c r="D188" i="4"/>
  <c r="AK188" i="4"/>
  <c r="R188" i="4" l="1"/>
  <c r="AI187" i="4"/>
  <c r="AK187" i="4"/>
  <c r="W188" i="4"/>
  <c r="V188" i="4"/>
  <c r="X188" i="4" l="1"/>
  <c r="D187" i="4"/>
  <c r="R187" i="4" s="1"/>
  <c r="V187" i="4"/>
  <c r="W187" i="4"/>
  <c r="X187" i="4" l="1"/>
  <c r="AI186" i="4"/>
  <c r="D186" i="4"/>
  <c r="AK186" i="4"/>
  <c r="R186" i="4" l="1"/>
  <c r="AI185" i="4"/>
  <c r="AK185" i="4"/>
  <c r="V186" i="4"/>
  <c r="W186" i="4"/>
  <c r="X186" i="4" l="1"/>
  <c r="D185" i="4"/>
  <c r="R185" i="4" l="1"/>
  <c r="AI184" i="4"/>
  <c r="AK184" i="4"/>
  <c r="V185" i="4"/>
  <c r="W185" i="4"/>
  <c r="X185" i="4" l="1"/>
  <c r="D184" i="4"/>
  <c r="R184" i="4" s="1"/>
  <c r="V184" i="4"/>
  <c r="W184" i="4"/>
  <c r="X184" i="4" l="1"/>
  <c r="AI183" i="4"/>
  <c r="D183" i="4"/>
  <c r="AK183" i="4"/>
  <c r="R183" i="4" l="1"/>
  <c r="AI182" i="4"/>
  <c r="AK182" i="4"/>
  <c r="W183" i="4"/>
  <c r="V183" i="4"/>
  <c r="X183" i="4" l="1"/>
  <c r="D182" i="4"/>
  <c r="R182" i="4" l="1"/>
  <c r="AI181" i="4"/>
  <c r="AK181" i="4"/>
  <c r="V182" i="4"/>
  <c r="W182" i="4"/>
  <c r="X182" i="4" l="1"/>
  <c r="D181" i="4"/>
  <c r="R181" i="4" l="1"/>
  <c r="AI180" i="4"/>
  <c r="AK180" i="4"/>
  <c r="V181" i="4"/>
  <c r="W181" i="4"/>
  <c r="X181" i="4" l="1"/>
  <c r="D180" i="4"/>
  <c r="R180" i="4" l="1"/>
  <c r="AI179" i="4"/>
  <c r="AK179" i="4"/>
  <c r="V180" i="4"/>
  <c r="W180" i="4"/>
  <c r="X180" i="4" l="1"/>
  <c r="D179" i="4"/>
  <c r="R179" i="4" s="1"/>
  <c r="W179" i="4"/>
  <c r="V179" i="4"/>
  <c r="X179" i="4" l="1"/>
  <c r="AI178" i="4"/>
  <c r="D178" i="4"/>
  <c r="AK178" i="4"/>
  <c r="R178" i="4" l="1"/>
  <c r="AI177" i="4"/>
  <c r="AK177" i="4"/>
  <c r="W178" i="4"/>
  <c r="V178" i="4"/>
  <c r="X178" i="4" l="1"/>
  <c r="D177" i="4"/>
  <c r="R177" i="4" s="1"/>
  <c r="V177" i="4"/>
  <c r="W177" i="4"/>
  <c r="X177" i="4" l="1"/>
  <c r="AI176" i="4"/>
  <c r="D176" i="4"/>
  <c r="R176" i="4" s="1"/>
  <c r="AK176" i="4"/>
  <c r="W176" i="4"/>
  <c r="V176" i="4"/>
  <c r="X176" i="4" l="1"/>
  <c r="AI175" i="4"/>
  <c r="D175" i="4"/>
  <c r="R175" i="4" s="1"/>
  <c r="AK175" i="4"/>
  <c r="V175" i="4"/>
  <c r="W175" i="4"/>
  <c r="X175" i="4" l="1"/>
  <c r="AI174" i="4"/>
  <c r="D174" i="4"/>
  <c r="R174" i="4" s="1"/>
  <c r="AK174" i="4"/>
  <c r="V174" i="4"/>
  <c r="W174" i="4"/>
  <c r="X174" i="4" l="1"/>
  <c r="AI173" i="4"/>
  <c r="D173" i="4"/>
  <c r="AK173" i="4"/>
  <c r="R173" i="4" l="1"/>
  <c r="AI172" i="4"/>
  <c r="AK172" i="4"/>
  <c r="W173" i="4"/>
  <c r="V173" i="4"/>
  <c r="X173" i="4" l="1"/>
  <c r="D172" i="4"/>
  <c r="R172" i="4" l="1"/>
  <c r="AI171" i="4"/>
  <c r="AK171" i="4"/>
  <c r="W172" i="4"/>
  <c r="V172" i="4"/>
  <c r="X172" i="4" l="1"/>
  <c r="D171" i="4"/>
  <c r="R171" i="4" l="1"/>
  <c r="AI170" i="4"/>
  <c r="AK170" i="4"/>
  <c r="V171" i="4"/>
  <c r="W171" i="4"/>
  <c r="X171" i="4" l="1"/>
  <c r="D170" i="4"/>
  <c r="R170" i="4" l="1"/>
  <c r="AI169" i="4"/>
  <c r="AK169" i="4"/>
  <c r="V170" i="4"/>
  <c r="W170" i="4"/>
  <c r="X170" i="4" l="1"/>
  <c r="D169" i="4"/>
  <c r="R169" i="4" l="1"/>
  <c r="AI168" i="4"/>
  <c r="AK168" i="4"/>
  <c r="V169" i="4"/>
  <c r="W169" i="4"/>
  <c r="X169" i="4" l="1"/>
  <c r="D168" i="4"/>
  <c r="R168" i="4" l="1"/>
  <c r="AI167" i="4"/>
  <c r="AK167" i="4"/>
  <c r="V168" i="4"/>
  <c r="W168" i="4"/>
  <c r="X168" i="4" l="1"/>
  <c r="D167" i="4"/>
  <c r="R167" i="4" l="1"/>
  <c r="AI166" i="4"/>
  <c r="AK166" i="4"/>
  <c r="V167" i="4"/>
  <c r="W167" i="4"/>
  <c r="X167" i="4" l="1"/>
  <c r="D166" i="4"/>
  <c r="R166" i="4" l="1"/>
  <c r="AI165" i="4"/>
  <c r="AK165" i="4"/>
  <c r="V166" i="4"/>
  <c r="W166" i="4"/>
  <c r="X166" i="4" l="1"/>
  <c r="D165" i="4"/>
  <c r="R165" i="4" s="1"/>
  <c r="V165" i="4"/>
  <c r="W165" i="4"/>
  <c r="X165" i="4" l="1"/>
  <c r="AI164" i="4"/>
  <c r="D164" i="4"/>
  <c r="AK164" i="4"/>
  <c r="R164" i="4" l="1"/>
  <c r="AI163" i="4"/>
  <c r="AK163" i="4"/>
  <c r="V164" i="4"/>
  <c r="W164" i="4"/>
  <c r="X164" i="4" l="1"/>
  <c r="D163" i="4"/>
  <c r="R163" i="4" l="1"/>
  <c r="AI162" i="4"/>
  <c r="AK162" i="4"/>
  <c r="V163" i="4"/>
  <c r="W163" i="4"/>
  <c r="X163" i="4" l="1"/>
  <c r="D162" i="4"/>
  <c r="R162" i="4" s="1"/>
  <c r="V162" i="4"/>
  <c r="W162" i="4"/>
  <c r="X162" i="4" l="1"/>
  <c r="AI161" i="4"/>
  <c r="D161" i="4"/>
  <c r="AK161" i="4"/>
  <c r="R161" i="4" l="1"/>
  <c r="AI160" i="4"/>
  <c r="AK160" i="4"/>
  <c r="W161" i="4"/>
  <c r="V161" i="4"/>
  <c r="X161" i="4" l="1"/>
  <c r="D160" i="4"/>
  <c r="R160" i="4" l="1"/>
  <c r="AI159" i="4"/>
  <c r="AK159" i="4"/>
  <c r="V160" i="4"/>
  <c r="W160" i="4"/>
  <c r="X160" i="4" l="1"/>
  <c r="D159" i="4"/>
  <c r="R159" i="4" s="1"/>
  <c r="V159" i="4"/>
  <c r="W159" i="4"/>
  <c r="X159" i="4" l="1"/>
  <c r="AI158" i="4"/>
  <c r="D158" i="4"/>
  <c r="AK158" i="4"/>
  <c r="R158" i="4" l="1"/>
  <c r="AI157" i="4"/>
  <c r="AK157" i="4"/>
  <c r="W158" i="4"/>
  <c r="V158" i="4"/>
  <c r="X158" i="4" l="1"/>
  <c r="D157" i="4"/>
  <c r="R157" i="4" l="1"/>
  <c r="AI156" i="4"/>
  <c r="AK156" i="4"/>
  <c r="V157" i="4"/>
  <c r="W157" i="4"/>
  <c r="X157" i="4" l="1"/>
  <c r="D156" i="4"/>
  <c r="R156" i="4" s="1"/>
  <c r="V156" i="4"/>
  <c r="W156" i="4"/>
  <c r="X156" i="4" l="1"/>
  <c r="AI155" i="4"/>
  <c r="D155" i="4"/>
  <c r="AK155" i="4"/>
  <c r="R155" i="4" l="1"/>
  <c r="AI154" i="4"/>
  <c r="AK154" i="4"/>
  <c r="W155" i="4"/>
  <c r="V155" i="4"/>
  <c r="X155" i="4" l="1"/>
  <c r="D154" i="4"/>
  <c r="R154" i="4" l="1"/>
  <c r="AI153" i="4"/>
  <c r="AK153" i="4"/>
  <c r="V154" i="4"/>
  <c r="W154" i="4"/>
  <c r="X154" i="4" l="1"/>
  <c r="D153" i="4"/>
  <c r="R153" i="4" l="1"/>
  <c r="AI152" i="4"/>
  <c r="AK152" i="4"/>
  <c r="V153" i="4"/>
  <c r="W153" i="4"/>
  <c r="X153" i="4" l="1"/>
  <c r="D152" i="4"/>
  <c r="R152" i="4" l="1"/>
  <c r="AI151" i="4"/>
  <c r="AK151" i="4"/>
  <c r="W152" i="4"/>
  <c r="V152" i="4"/>
  <c r="X152" i="4" l="1"/>
  <c r="D151" i="4"/>
  <c r="R151" i="4" l="1"/>
  <c r="AI150" i="4"/>
  <c r="AK150" i="4"/>
  <c r="W151" i="4"/>
  <c r="V151" i="4"/>
  <c r="X151" i="4" l="1"/>
  <c r="D150" i="4"/>
  <c r="R150" i="4" s="1"/>
  <c r="V150" i="4"/>
  <c r="W150" i="4"/>
  <c r="X150" i="4" l="1"/>
  <c r="AI149" i="4"/>
  <c r="D149" i="4"/>
  <c r="AK149" i="4"/>
  <c r="R149" i="4" l="1"/>
  <c r="AI148" i="4"/>
  <c r="AK148" i="4"/>
  <c r="W149" i="4"/>
  <c r="V149" i="4"/>
  <c r="X149" i="4" l="1"/>
  <c r="D148" i="4"/>
  <c r="R148" i="4" s="1"/>
  <c r="W148" i="4"/>
  <c r="V148" i="4"/>
  <c r="X148" i="4" l="1"/>
  <c r="AI147" i="4"/>
  <c r="D147" i="4"/>
  <c r="R147" i="4" s="1"/>
  <c r="AK147" i="4"/>
  <c r="V147" i="4"/>
  <c r="W147" i="4"/>
  <c r="X147" i="4" l="1"/>
  <c r="AI146" i="4"/>
  <c r="D146" i="4"/>
  <c r="AK146" i="4"/>
  <c r="R146" i="4" l="1"/>
  <c r="AI145" i="4"/>
  <c r="AK145" i="4"/>
  <c r="V146" i="4"/>
  <c r="W146" i="4"/>
  <c r="X146" i="4" l="1"/>
  <c r="D145" i="4"/>
  <c r="R145" i="4" s="1"/>
  <c r="V145" i="4"/>
  <c r="W145" i="4"/>
  <c r="X145" i="4" l="1"/>
  <c r="AI144" i="4"/>
  <c r="D144" i="4"/>
  <c r="AK144" i="4"/>
  <c r="R144" i="4" l="1"/>
  <c r="AI143" i="4"/>
  <c r="AK143" i="4"/>
  <c r="V144" i="4"/>
  <c r="W144" i="4"/>
  <c r="X144" i="4" l="1"/>
  <c r="D143" i="4"/>
  <c r="R143" i="4" l="1"/>
  <c r="AI142" i="4"/>
  <c r="AK142" i="4"/>
  <c r="W143" i="4"/>
  <c r="V143" i="4"/>
  <c r="X143" i="4" l="1"/>
  <c r="D142" i="4"/>
  <c r="R142" i="4" l="1"/>
  <c r="AI141" i="4"/>
  <c r="AK141" i="4"/>
  <c r="V142" i="4"/>
  <c r="W142" i="4"/>
  <c r="X142" i="4" l="1"/>
  <c r="D141" i="4"/>
  <c r="R141" i="4" l="1"/>
  <c r="AI140" i="4"/>
  <c r="AK140" i="4"/>
  <c r="V141" i="4"/>
  <c r="W141" i="4"/>
  <c r="X141" i="4" l="1"/>
  <c r="D140" i="4"/>
  <c r="R140" i="4" l="1"/>
  <c r="AI139" i="4"/>
  <c r="AK139" i="4"/>
  <c r="V140" i="4"/>
  <c r="W140" i="4"/>
  <c r="X140" i="4" l="1"/>
  <c r="D139" i="4"/>
  <c r="R139" i="4" s="1"/>
  <c r="V139" i="4"/>
  <c r="W139" i="4"/>
  <c r="X139" i="4" l="1"/>
  <c r="AI138" i="4"/>
  <c r="D138" i="4"/>
  <c r="AK138" i="4"/>
  <c r="R138" i="4" l="1"/>
  <c r="AI137" i="4"/>
  <c r="AK137" i="4"/>
  <c r="W138" i="4"/>
  <c r="V138" i="4"/>
  <c r="X138" i="4" l="1"/>
  <c r="D137" i="4"/>
  <c r="R137" i="4" s="1"/>
  <c r="V137" i="4"/>
  <c r="W137" i="4"/>
  <c r="X137" i="4" l="1"/>
  <c r="AI136" i="4"/>
  <c r="D136" i="4"/>
  <c r="AK136" i="4"/>
  <c r="R136" i="4" l="1"/>
  <c r="AI135" i="4"/>
  <c r="AK135" i="4"/>
  <c r="W136" i="4"/>
  <c r="V136" i="4"/>
  <c r="X136" i="4" l="1"/>
  <c r="D135" i="4"/>
  <c r="R135" i="4" l="1"/>
  <c r="AI134" i="4"/>
  <c r="AK134" i="4"/>
  <c r="V135" i="4"/>
  <c r="W135" i="4"/>
  <c r="X135" i="4" l="1"/>
  <c r="D134" i="4"/>
  <c r="R134" i="4" l="1"/>
  <c r="AI133" i="4"/>
  <c r="AK133" i="4"/>
  <c r="V134" i="4"/>
  <c r="W134" i="4"/>
  <c r="X134" i="4" l="1"/>
  <c r="D133" i="4"/>
  <c r="R133" i="4" s="1"/>
  <c r="V133" i="4"/>
  <c r="W133" i="4"/>
  <c r="X133" i="4" l="1"/>
  <c r="AI132" i="4"/>
  <c r="D132" i="4"/>
  <c r="AK132" i="4"/>
  <c r="R132" i="4" l="1"/>
  <c r="AI131" i="4"/>
  <c r="AK131" i="4"/>
  <c r="V132" i="4"/>
  <c r="W132" i="4"/>
  <c r="X132" i="4" l="1"/>
  <c r="D131" i="4"/>
  <c r="R131" i="4" l="1"/>
  <c r="AI130" i="4"/>
  <c r="AK130" i="4"/>
  <c r="W131" i="4"/>
  <c r="V131" i="4"/>
  <c r="X131" i="4" l="1"/>
  <c r="D130" i="4"/>
  <c r="R130" i="4" l="1"/>
  <c r="AI129" i="4"/>
  <c r="AK129" i="4"/>
  <c r="V130" i="4"/>
  <c r="W130" i="4"/>
  <c r="X130" i="4" l="1"/>
  <c r="D129" i="4"/>
  <c r="R129" i="4" s="1"/>
  <c r="V129" i="4"/>
  <c r="W129" i="4"/>
  <c r="X129" i="4" l="1"/>
  <c r="AI128" i="4"/>
  <c r="D128" i="4"/>
  <c r="R128" i="4" s="1"/>
  <c r="AK128" i="4"/>
  <c r="V128" i="4"/>
  <c r="W128" i="4"/>
  <c r="X128" i="4" l="1"/>
  <c r="AI127" i="4"/>
  <c r="D127" i="4"/>
  <c r="AK127" i="4"/>
  <c r="R127" i="4" l="1"/>
  <c r="AI126" i="4"/>
  <c r="AK126" i="4"/>
  <c r="V127" i="4"/>
  <c r="W127" i="4"/>
  <c r="X127" i="4" l="1"/>
  <c r="D126" i="4"/>
  <c r="R126" i="4" l="1"/>
  <c r="AI125" i="4"/>
  <c r="AK125" i="4"/>
  <c r="V126" i="4"/>
  <c r="W126" i="4"/>
  <c r="X126" i="4" l="1"/>
  <c r="D125" i="4"/>
  <c r="R125" i="4" s="1"/>
  <c r="V125" i="4"/>
  <c r="W125" i="4"/>
  <c r="X125" i="4" l="1"/>
  <c r="AI124" i="4"/>
  <c r="D124" i="4"/>
  <c r="AK124" i="4"/>
  <c r="R124" i="4" l="1"/>
  <c r="AI123" i="4"/>
  <c r="AK123" i="4"/>
  <c r="W124" i="4"/>
  <c r="V124" i="4"/>
  <c r="X124" i="4" l="1"/>
  <c r="D123" i="4"/>
  <c r="R123" i="4" l="1"/>
  <c r="AI122" i="4"/>
  <c r="AK122" i="4"/>
  <c r="V123" i="4"/>
  <c r="W123" i="4"/>
  <c r="X123" i="4" l="1"/>
  <c r="D122" i="4"/>
  <c r="R122" i="4" l="1"/>
  <c r="AI121" i="4"/>
  <c r="AK121" i="4"/>
  <c r="V122" i="4"/>
  <c r="W122" i="4"/>
  <c r="X122" i="4" l="1"/>
  <c r="D121" i="4"/>
  <c r="R121" i="4" l="1"/>
  <c r="AI120" i="4"/>
  <c r="AK120" i="4"/>
  <c r="W121" i="4"/>
  <c r="V121" i="4"/>
  <c r="X121" i="4" l="1"/>
  <c r="D120" i="4"/>
  <c r="R120" i="4" l="1"/>
  <c r="AI119" i="4"/>
  <c r="AK119" i="4"/>
  <c r="V120" i="4"/>
  <c r="W120" i="4"/>
  <c r="X120" i="4" l="1"/>
  <c r="D119" i="4"/>
  <c r="R119" i="4" l="1"/>
  <c r="AI118" i="4"/>
  <c r="AK118" i="4"/>
  <c r="V119" i="4"/>
  <c r="W119" i="4"/>
  <c r="X119" i="4" l="1"/>
  <c r="D118" i="4"/>
  <c r="R118" i="4" s="1"/>
  <c r="V118" i="4"/>
  <c r="W118" i="4"/>
  <c r="X118" i="4" l="1"/>
  <c r="AI117" i="4"/>
  <c r="D117" i="4"/>
  <c r="R117" i="4" s="1"/>
  <c r="AK117" i="4"/>
  <c r="V117" i="4"/>
  <c r="W117" i="4"/>
  <c r="X117" i="4" l="1"/>
  <c r="AI116" i="4"/>
  <c r="D116" i="4"/>
  <c r="AK116" i="4"/>
  <c r="R116" i="4" l="1"/>
  <c r="AI115" i="4"/>
  <c r="AK115" i="4"/>
  <c r="V116" i="4"/>
  <c r="W116" i="4"/>
  <c r="X116" i="4" l="1"/>
  <c r="D115" i="4"/>
  <c r="R115" i="4" l="1"/>
  <c r="AI114" i="4"/>
  <c r="AK114" i="4"/>
  <c r="V115" i="4"/>
  <c r="W115" i="4"/>
  <c r="X115" i="4" l="1"/>
  <c r="D114" i="4"/>
  <c r="R114" i="4" s="1"/>
  <c r="V114" i="4"/>
  <c r="W114" i="4"/>
  <c r="X114" i="4" l="1"/>
  <c r="AI113" i="4"/>
  <c r="D113" i="4"/>
  <c r="AK113" i="4"/>
  <c r="R113" i="4" l="1"/>
  <c r="AI112" i="4"/>
  <c r="AK112" i="4"/>
  <c r="V113" i="4"/>
  <c r="W113" i="4"/>
  <c r="X113" i="4" l="1"/>
  <c r="D112" i="4"/>
  <c r="R112" i="4" l="1"/>
  <c r="AI111" i="4"/>
  <c r="AK111" i="4"/>
  <c r="V112" i="4"/>
  <c r="W112" i="4"/>
  <c r="X112" i="4" l="1"/>
  <c r="D111" i="4"/>
  <c r="R111" i="4" s="1"/>
  <c r="W111" i="4"/>
  <c r="V111" i="4"/>
  <c r="X111" i="4" l="1"/>
  <c r="AI110" i="4"/>
  <c r="D110" i="4"/>
  <c r="R110" i="4" s="1"/>
  <c r="AK110" i="4"/>
  <c r="V110" i="4"/>
  <c r="W110" i="4"/>
  <c r="X110" i="4" l="1"/>
  <c r="AI109" i="4"/>
  <c r="D109" i="4"/>
  <c r="AK109" i="4"/>
  <c r="R109" i="4" l="1"/>
  <c r="AI108" i="4"/>
  <c r="AK108" i="4"/>
  <c r="W109" i="4"/>
  <c r="V109" i="4"/>
  <c r="X109" i="4" l="1"/>
  <c r="D108" i="4"/>
  <c r="R108" i="4" l="1"/>
  <c r="AI107" i="4"/>
  <c r="AK107" i="4"/>
  <c r="W108" i="4"/>
  <c r="V108" i="4"/>
  <c r="X108" i="4" l="1"/>
  <c r="D107" i="4"/>
  <c r="R107" i="4" l="1"/>
  <c r="AI106" i="4"/>
  <c r="AK106" i="4"/>
  <c r="V107" i="4"/>
  <c r="W107" i="4"/>
  <c r="X107" i="4" l="1"/>
  <c r="D106" i="4"/>
  <c r="R106" i="4" l="1"/>
  <c r="AI105" i="4"/>
  <c r="AK105" i="4"/>
  <c r="W106" i="4"/>
  <c r="V106" i="4"/>
  <c r="X106" i="4" l="1"/>
  <c r="D105" i="4"/>
  <c r="R105" i="4" l="1"/>
  <c r="AI104" i="4"/>
  <c r="AK104" i="4"/>
  <c r="W105" i="4"/>
  <c r="V105" i="4"/>
  <c r="X105" i="4" l="1"/>
  <c r="D104" i="4"/>
  <c r="R104" i="4" l="1"/>
  <c r="AI103" i="4"/>
  <c r="AK103" i="4"/>
  <c r="W104" i="4"/>
  <c r="V104" i="4"/>
  <c r="X104" i="4" l="1"/>
  <c r="D103" i="4"/>
  <c r="R103" i="4" s="1"/>
  <c r="W103" i="4"/>
  <c r="V103" i="4"/>
  <c r="X103" i="4" l="1"/>
  <c r="AI102" i="4"/>
  <c r="D102" i="4"/>
  <c r="R102" i="4" s="1"/>
  <c r="AK102" i="4"/>
  <c r="V102" i="4"/>
  <c r="W102" i="4"/>
  <c r="X102" i="4" l="1"/>
  <c r="AI101" i="4"/>
  <c r="D101" i="4"/>
  <c r="AK101" i="4"/>
  <c r="R101" i="4" l="1"/>
  <c r="AI100" i="4"/>
  <c r="AK100" i="4"/>
  <c r="W101" i="4"/>
  <c r="V101" i="4"/>
  <c r="X101" i="4" l="1"/>
  <c r="D100" i="4"/>
  <c r="R100" i="4" s="1"/>
  <c r="W100" i="4"/>
  <c r="V100" i="4"/>
  <c r="X100" i="4" l="1"/>
  <c r="AI99" i="4"/>
  <c r="D99" i="4"/>
  <c r="AK99" i="4"/>
  <c r="R99" i="4" l="1"/>
  <c r="AI98" i="4"/>
  <c r="AK98" i="4"/>
  <c r="W99" i="4"/>
  <c r="V99" i="4"/>
  <c r="X99" i="4" l="1"/>
  <c r="D98" i="4"/>
  <c r="R98" i="4" l="1"/>
  <c r="AI97" i="4"/>
  <c r="AK97" i="4"/>
  <c r="W98" i="4"/>
  <c r="V98" i="4"/>
  <c r="X98" i="4" l="1"/>
  <c r="D97" i="4"/>
  <c r="R97" i="4" l="1"/>
  <c r="AI96" i="4"/>
  <c r="AK96" i="4"/>
  <c r="V97" i="4"/>
  <c r="W97" i="4"/>
  <c r="X97" i="4" l="1"/>
  <c r="D96" i="4"/>
  <c r="R96" i="4" s="1"/>
  <c r="V96" i="4"/>
  <c r="W96" i="4"/>
  <c r="X96" i="4" l="1"/>
  <c r="AI95" i="4"/>
  <c r="D95" i="4"/>
  <c r="R95" i="4" s="1"/>
  <c r="AK95" i="4"/>
  <c r="W95" i="4"/>
  <c r="V95" i="4"/>
  <c r="X95" i="4" l="1"/>
  <c r="AI94" i="4"/>
  <c r="D94" i="4"/>
  <c r="R94" i="4" s="1"/>
  <c r="AK94" i="4"/>
  <c r="V94" i="4"/>
  <c r="W94" i="4"/>
  <c r="X94" i="4" l="1"/>
  <c r="AI93" i="4"/>
  <c r="D93" i="4"/>
  <c r="R93" i="4" s="1"/>
  <c r="AK93" i="4"/>
  <c r="V93" i="4"/>
  <c r="W93" i="4"/>
  <c r="X93" i="4" l="1"/>
  <c r="AI92" i="4"/>
  <c r="D92" i="4"/>
  <c r="AK92" i="4"/>
  <c r="R92" i="4" l="1"/>
  <c r="AI91" i="4"/>
  <c r="AK91" i="4"/>
  <c r="V92" i="4"/>
  <c r="W92" i="4"/>
  <c r="X92" i="4" l="1"/>
  <c r="D91" i="4"/>
  <c r="R91" i="4" l="1"/>
  <c r="AI90" i="4"/>
  <c r="AK90" i="4"/>
  <c r="W91" i="4"/>
  <c r="V91" i="4"/>
  <c r="X91" i="4" l="1"/>
  <c r="D90" i="4"/>
  <c r="R90" i="4" l="1"/>
  <c r="AI89" i="4"/>
  <c r="AK89" i="4"/>
  <c r="W90" i="4"/>
  <c r="V90" i="4"/>
  <c r="X90" i="4" l="1"/>
  <c r="D89" i="4"/>
  <c r="R89" i="4" l="1"/>
  <c r="AI88" i="4"/>
  <c r="AK88" i="4"/>
  <c r="V89" i="4"/>
  <c r="W89" i="4"/>
  <c r="X89" i="4" l="1"/>
  <c r="D88" i="4"/>
  <c r="R88" i="4" l="1"/>
  <c r="AI87" i="4"/>
  <c r="AK87" i="4"/>
  <c r="V88" i="4"/>
  <c r="W88" i="4"/>
  <c r="X88" i="4" l="1"/>
  <c r="D87" i="4"/>
  <c r="R87" i="4" s="1"/>
  <c r="V87" i="4"/>
  <c r="W87" i="4"/>
  <c r="X87" i="4" l="1"/>
  <c r="AI86" i="4"/>
  <c r="D86" i="4"/>
  <c r="R86" i="4" s="1"/>
  <c r="AK86" i="4"/>
  <c r="W86" i="4"/>
  <c r="V86" i="4"/>
  <c r="X86" i="4" l="1"/>
  <c r="AI85" i="4"/>
  <c r="D85" i="4"/>
  <c r="AK85" i="4"/>
  <c r="R85" i="4" l="1"/>
  <c r="AI84" i="4"/>
  <c r="AK84" i="4"/>
  <c r="V85" i="4"/>
  <c r="W85" i="4"/>
  <c r="X85" i="4" l="1"/>
  <c r="D84" i="4"/>
  <c r="R84" i="4" l="1"/>
  <c r="AI83" i="4"/>
  <c r="AK83" i="4"/>
  <c r="V84" i="4"/>
  <c r="W84" i="4"/>
  <c r="X84" i="4" l="1"/>
  <c r="D83" i="4"/>
  <c r="R83" i="4" l="1"/>
  <c r="AI82" i="4"/>
  <c r="AK82" i="4"/>
  <c r="V83" i="4"/>
  <c r="W83" i="4"/>
  <c r="X83" i="4" l="1"/>
  <c r="D82" i="4"/>
  <c r="R82" i="4" l="1"/>
  <c r="AI81" i="4"/>
  <c r="AK81" i="4"/>
  <c r="V82" i="4"/>
  <c r="W82" i="4"/>
  <c r="X82" i="4" l="1"/>
  <c r="D81" i="4"/>
  <c r="R81" i="4" s="1"/>
  <c r="W81" i="4"/>
  <c r="V81" i="4"/>
  <c r="X81" i="4" l="1"/>
  <c r="AI80" i="4"/>
  <c r="D80" i="4"/>
  <c r="AK80" i="4"/>
  <c r="R80" i="4" l="1"/>
  <c r="AI79" i="4"/>
  <c r="AK79" i="4"/>
  <c r="V80" i="4"/>
  <c r="W80" i="4"/>
  <c r="X80" i="4" l="1"/>
  <c r="D79" i="4"/>
  <c r="R79" i="4" l="1"/>
  <c r="AI78" i="4"/>
  <c r="AK78" i="4"/>
  <c r="W79" i="4"/>
  <c r="V79" i="4"/>
  <c r="X79" i="4" l="1"/>
  <c r="D78" i="4"/>
  <c r="R78" i="4" l="1"/>
  <c r="AI77" i="4"/>
  <c r="AK77" i="4"/>
  <c r="V78" i="4"/>
  <c r="W78" i="4"/>
  <c r="X78" i="4" l="1"/>
  <c r="D77" i="4"/>
  <c r="R77" i="4" l="1"/>
  <c r="AI76" i="4"/>
  <c r="AK76" i="4"/>
  <c r="V77" i="4"/>
  <c r="W77" i="4"/>
  <c r="X77" i="4" l="1"/>
  <c r="D76" i="4"/>
  <c r="R76" i="4" l="1"/>
  <c r="AI75" i="4"/>
  <c r="AK75" i="4"/>
  <c r="V76" i="4"/>
  <c r="W76" i="4"/>
  <c r="X76" i="4" l="1"/>
  <c r="D75" i="4"/>
  <c r="R75" i="4" l="1"/>
  <c r="AI74" i="4"/>
  <c r="AK74" i="4"/>
  <c r="V75" i="4"/>
  <c r="W75" i="4"/>
  <c r="X75" i="4" l="1"/>
  <c r="D74" i="4"/>
  <c r="R74" i="4" l="1"/>
  <c r="AI73" i="4"/>
  <c r="AK73" i="4"/>
  <c r="W74" i="4"/>
  <c r="V74" i="4"/>
  <c r="X74" i="4" l="1"/>
  <c r="D73" i="4"/>
  <c r="R73" i="4" s="1"/>
  <c r="W73" i="4"/>
  <c r="V73" i="4"/>
  <c r="X73" i="4" l="1"/>
  <c r="AI72" i="4"/>
  <c r="D72" i="4"/>
  <c r="AK72" i="4"/>
  <c r="R72" i="4" l="1"/>
  <c r="AI71" i="4"/>
  <c r="AK71" i="4"/>
  <c r="W72" i="4"/>
  <c r="V72" i="4"/>
  <c r="X72" i="4" l="1"/>
  <c r="D71" i="4"/>
  <c r="R71" i="4" s="1"/>
  <c r="V71" i="4"/>
  <c r="W71" i="4"/>
  <c r="X71" i="4" l="1"/>
  <c r="AI70" i="4"/>
  <c r="D70" i="4"/>
  <c r="R70" i="4" s="1"/>
  <c r="AK70" i="4"/>
  <c r="W70" i="4"/>
  <c r="V70" i="4"/>
  <c r="X70" i="4" l="1"/>
  <c r="AI69" i="4"/>
  <c r="D69" i="4"/>
  <c r="AK69" i="4"/>
  <c r="R69" i="4" l="1"/>
  <c r="AI68" i="4"/>
  <c r="AK68" i="4"/>
  <c r="V69" i="4"/>
  <c r="W69" i="4"/>
  <c r="X69" i="4" l="1"/>
  <c r="D68" i="4"/>
  <c r="R68" i="4" l="1"/>
  <c r="AI67" i="4"/>
  <c r="AK67" i="4"/>
  <c r="V68" i="4"/>
  <c r="W68" i="4"/>
  <c r="X68" i="4" l="1"/>
  <c r="D67" i="4"/>
  <c r="R67" i="4" l="1"/>
  <c r="AI66" i="4"/>
  <c r="AK66" i="4"/>
  <c r="V67" i="4"/>
  <c r="W67" i="4"/>
  <c r="X67" i="4" l="1"/>
  <c r="D66" i="4"/>
  <c r="R66" i="4" l="1"/>
  <c r="AI65" i="4"/>
  <c r="AK65" i="4"/>
  <c r="V66" i="4"/>
  <c r="W66" i="4"/>
  <c r="X66" i="4" l="1"/>
  <c r="D65" i="4"/>
  <c r="R65" i="4" l="1"/>
  <c r="AI64" i="4"/>
  <c r="AK64" i="4"/>
  <c r="V65" i="4"/>
  <c r="W65" i="4"/>
  <c r="X65" i="4" l="1"/>
  <c r="D64" i="4"/>
  <c r="R64" i="4" s="1"/>
  <c r="V64" i="4"/>
  <c r="W64" i="4"/>
  <c r="X64" i="4" l="1"/>
  <c r="AI63" i="4"/>
  <c r="D63" i="4"/>
  <c r="AK63" i="4"/>
  <c r="R63" i="4" l="1"/>
  <c r="AI62" i="4"/>
  <c r="AK62" i="4"/>
  <c r="V63" i="4"/>
  <c r="W63" i="4"/>
  <c r="X63" i="4" l="1"/>
  <c r="D62" i="4"/>
  <c r="R62" i="4" s="1"/>
  <c r="V62" i="4"/>
  <c r="W62" i="4"/>
  <c r="X62" i="4" l="1"/>
  <c r="AI61" i="4"/>
  <c r="D61" i="4"/>
  <c r="AK61" i="4"/>
  <c r="R61" i="4" l="1"/>
  <c r="AI60" i="4"/>
  <c r="AK60" i="4"/>
  <c r="V61" i="4"/>
  <c r="W61" i="4"/>
  <c r="X61" i="4" l="1"/>
  <c r="D60" i="4"/>
  <c r="R60" i="4" l="1"/>
  <c r="AI59" i="4"/>
  <c r="AK59" i="4"/>
  <c r="W60" i="4"/>
  <c r="V60" i="4"/>
  <c r="X60" i="4" l="1"/>
  <c r="D59" i="4"/>
  <c r="R59" i="4" l="1"/>
  <c r="AI58" i="4"/>
  <c r="AK58" i="4"/>
  <c r="W59" i="4"/>
  <c r="V59" i="4"/>
  <c r="X59" i="4" l="1"/>
  <c r="D58" i="4"/>
  <c r="R58" i="4" l="1"/>
  <c r="AI57" i="4"/>
  <c r="AK57" i="4"/>
  <c r="V58" i="4"/>
  <c r="W58" i="4"/>
  <c r="X58" i="4" l="1"/>
  <c r="D57" i="4"/>
  <c r="R57" i="4" s="1"/>
  <c r="W57" i="4"/>
  <c r="V57" i="4"/>
  <c r="X57" i="4" l="1"/>
  <c r="AI56" i="4"/>
  <c r="D56" i="4"/>
  <c r="AK56" i="4"/>
  <c r="R56" i="4" l="1"/>
  <c r="AI55" i="4"/>
  <c r="AK55" i="4"/>
  <c r="V56" i="4"/>
  <c r="W56" i="4"/>
  <c r="X56" i="4" l="1"/>
  <c r="D55" i="4"/>
  <c r="R55" i="4" l="1"/>
  <c r="AI54" i="4"/>
  <c r="AK54" i="4"/>
  <c r="W55" i="4"/>
  <c r="V55" i="4"/>
  <c r="X55" i="4" l="1"/>
  <c r="D54" i="4"/>
  <c r="R54" i="4" l="1"/>
  <c r="AI53" i="4"/>
  <c r="AK53" i="4"/>
  <c r="W54" i="4"/>
  <c r="V54" i="4"/>
  <c r="X54" i="4" l="1"/>
  <c r="D53" i="4"/>
  <c r="R53" i="4" l="1"/>
  <c r="AI52" i="4"/>
  <c r="AK52" i="4"/>
  <c r="W53" i="4"/>
  <c r="V53" i="4"/>
  <c r="X53" i="4" l="1"/>
  <c r="D52" i="4"/>
  <c r="R52" i="4" l="1"/>
  <c r="AI51" i="4"/>
  <c r="AK51" i="4"/>
  <c r="W52" i="4"/>
  <c r="V52" i="4"/>
  <c r="X52" i="4" l="1"/>
  <c r="D51" i="4"/>
  <c r="R51" i="4" l="1"/>
  <c r="AI50" i="4"/>
  <c r="AK50" i="4"/>
  <c r="V51" i="4"/>
  <c r="W51" i="4"/>
  <c r="X51" i="4" l="1"/>
  <c r="D50" i="4"/>
  <c r="R50" i="4" l="1"/>
  <c r="AI49" i="4"/>
  <c r="AK49" i="4"/>
  <c r="V50" i="4"/>
  <c r="W50" i="4"/>
  <c r="X50" i="4" l="1"/>
  <c r="D49" i="4"/>
  <c r="R49" i="4" s="1"/>
  <c r="W49" i="4"/>
  <c r="V49" i="4"/>
  <c r="X49" i="4" l="1"/>
  <c r="AI48" i="4"/>
  <c r="D48" i="4"/>
  <c r="AK48" i="4"/>
  <c r="R48" i="4" l="1"/>
  <c r="AI47" i="4"/>
  <c r="AK47" i="4"/>
  <c r="W48" i="4"/>
  <c r="V48" i="4"/>
  <c r="X48" i="4" l="1"/>
  <c r="D47" i="4"/>
  <c r="R47" i="4" l="1"/>
  <c r="AI46" i="4"/>
  <c r="AK46" i="4"/>
  <c r="V47" i="4"/>
  <c r="W47" i="4"/>
  <c r="X47" i="4" l="1"/>
  <c r="D46" i="4"/>
  <c r="R46" i="4" s="1"/>
  <c r="V46" i="4"/>
  <c r="W46" i="4"/>
  <c r="X46" i="4" l="1"/>
  <c r="AI45" i="4"/>
  <c r="D45" i="4"/>
  <c r="AK45" i="4"/>
  <c r="R45" i="4" l="1"/>
  <c r="AI44" i="4"/>
  <c r="AK44" i="4"/>
  <c r="W45" i="4"/>
  <c r="V45" i="4"/>
  <c r="X45" i="4" l="1"/>
  <c r="D44" i="4"/>
  <c r="R44" i="4" s="1"/>
  <c r="V44" i="4"/>
  <c r="W44" i="4"/>
  <c r="X44" i="4" l="1"/>
  <c r="AI43" i="4"/>
  <c r="D43" i="4"/>
  <c r="AK43" i="4"/>
  <c r="R43" i="4" l="1"/>
  <c r="AI42" i="4"/>
  <c r="AK42" i="4"/>
  <c r="W43" i="4"/>
  <c r="V43" i="4"/>
  <c r="X43" i="4" l="1"/>
  <c r="D42" i="4"/>
  <c r="R42" i="4" l="1"/>
  <c r="AI41" i="4"/>
  <c r="AK41" i="4"/>
  <c r="W42" i="4"/>
  <c r="V42" i="4"/>
  <c r="X42" i="4" l="1"/>
  <c r="D41" i="4"/>
  <c r="R41" i="4" l="1"/>
  <c r="AI40" i="4"/>
  <c r="AK40" i="4"/>
  <c r="V41" i="4"/>
  <c r="W41" i="4"/>
  <c r="X41" i="4" l="1"/>
  <c r="D40" i="4"/>
  <c r="R40" i="4" l="1"/>
  <c r="AI39" i="4"/>
  <c r="AK39" i="4"/>
  <c r="V40" i="4"/>
  <c r="W40" i="4"/>
  <c r="X40" i="4" l="1"/>
  <c r="D39" i="4"/>
  <c r="R39" i="4" l="1"/>
  <c r="AI38" i="4"/>
  <c r="AK38" i="4"/>
  <c r="V39" i="4"/>
  <c r="W39" i="4"/>
  <c r="X39" i="4" l="1"/>
  <c r="D38" i="4"/>
  <c r="R38" i="4" s="1"/>
  <c r="V38" i="4"/>
  <c r="W38" i="4"/>
  <c r="X38" i="4" l="1"/>
  <c r="AI37" i="4"/>
  <c r="D37" i="4"/>
  <c r="AK37" i="4"/>
  <c r="R37" i="4" l="1"/>
  <c r="AI36" i="4"/>
  <c r="AK36" i="4"/>
  <c r="W37" i="4"/>
  <c r="V37" i="4"/>
  <c r="X37" i="4" l="1"/>
  <c r="D36" i="4"/>
  <c r="R36" i="4" l="1"/>
  <c r="AI35" i="4"/>
  <c r="AK35" i="4"/>
  <c r="W36" i="4"/>
  <c r="V36" i="4"/>
  <c r="X36" i="4" l="1"/>
  <c r="D35" i="4"/>
  <c r="R35" i="4" l="1"/>
  <c r="AI34" i="4"/>
  <c r="AK34" i="4"/>
  <c r="V35" i="4"/>
  <c r="W35" i="4"/>
  <c r="X35" i="4" l="1"/>
  <c r="D34" i="4"/>
  <c r="R34" i="4" l="1"/>
  <c r="AI33" i="4"/>
  <c r="AK33" i="4"/>
  <c r="V34" i="4"/>
  <c r="W34" i="4"/>
  <c r="X34" i="4" l="1"/>
  <c r="D33" i="4"/>
  <c r="R33" i="4" s="1"/>
  <c r="V33" i="4"/>
  <c r="W33" i="4"/>
  <c r="X33" i="4" l="1"/>
  <c r="AI32" i="4"/>
  <c r="D32" i="4"/>
  <c r="AK32" i="4"/>
  <c r="R32" i="4" l="1"/>
  <c r="AI31" i="4"/>
  <c r="AK31" i="4"/>
  <c r="V32" i="4"/>
  <c r="W32" i="4"/>
  <c r="X32" i="4" l="1"/>
  <c r="D31" i="4"/>
  <c r="R31" i="4" l="1"/>
  <c r="AI30" i="4"/>
  <c r="AK30" i="4"/>
  <c r="V31" i="4"/>
  <c r="W31" i="4"/>
  <c r="X31" i="4" l="1"/>
  <c r="D30" i="4"/>
  <c r="R30" i="4" l="1"/>
  <c r="AI29" i="4"/>
  <c r="AK29" i="4"/>
  <c r="V30" i="4"/>
  <c r="W30" i="4"/>
  <c r="X30" i="4" l="1"/>
  <c r="D29" i="4"/>
  <c r="R29" i="4" l="1"/>
  <c r="AI28" i="4"/>
  <c r="AK28" i="4"/>
  <c r="V29" i="4"/>
  <c r="W29" i="4"/>
  <c r="X29" i="4" l="1"/>
  <c r="D28" i="4"/>
  <c r="R28" i="4" s="1"/>
  <c r="V28" i="4"/>
  <c r="W28" i="4"/>
  <c r="X28" i="4" l="1"/>
  <c r="AI27" i="4"/>
  <c r="D27" i="4"/>
  <c r="R27" i="4" s="1"/>
  <c r="AK27" i="4"/>
  <c r="W27" i="4"/>
  <c r="V27" i="4"/>
  <c r="X27" i="4" l="1"/>
  <c r="AI26" i="4"/>
  <c r="D26" i="4"/>
  <c r="R26" i="4" s="1"/>
  <c r="AK26" i="4"/>
  <c r="W26" i="4"/>
  <c r="V26" i="4"/>
  <c r="X26" i="4" l="1"/>
  <c r="AI25" i="4"/>
  <c r="D25" i="4"/>
  <c r="AK25" i="4"/>
  <c r="R25" i="4" l="1"/>
  <c r="AI24" i="4"/>
  <c r="AK24" i="4"/>
  <c r="V25" i="4"/>
  <c r="W25" i="4"/>
  <c r="X25" i="4" l="1"/>
  <c r="D24" i="4"/>
  <c r="R24" i="4" l="1"/>
  <c r="AI23" i="4"/>
  <c r="AK23" i="4"/>
  <c r="V24" i="4"/>
  <c r="W24" i="4"/>
  <c r="X24" i="4" l="1"/>
  <c r="D23" i="4"/>
  <c r="R23" i="4" l="1"/>
  <c r="AI22" i="4"/>
  <c r="AK22" i="4"/>
  <c r="V23" i="4"/>
  <c r="W23" i="4"/>
  <c r="X23" i="4" l="1"/>
  <c r="D22" i="4"/>
  <c r="E21" i="4"/>
  <c r="N21" i="4" s="1"/>
  <c r="D21" i="4"/>
  <c r="R22" i="4" l="1"/>
  <c r="AL15" i="4"/>
  <c r="AL16" i="4" s="1"/>
  <c r="AJ13" i="4"/>
  <c r="F13" i="4"/>
  <c r="F11" i="4"/>
  <c r="F12" i="4" s="1"/>
  <c r="AI10" i="4"/>
  <c r="AJ7" i="4"/>
  <c r="AJ6" i="4"/>
  <c r="N6" i="4"/>
  <c r="I6" i="4"/>
  <c r="I8" i="4" s="1"/>
  <c r="W22" i="4"/>
  <c r="V22" i="4"/>
  <c r="AJ19" i="4" l="1"/>
  <c r="X22" i="4"/>
  <c r="F381" i="4"/>
  <c r="H381" i="4"/>
  <c r="G381" i="4"/>
  <c r="O381" i="4"/>
  <c r="E381" i="4"/>
  <c r="P381" i="4"/>
  <c r="N381" i="4"/>
  <c r="H380" i="4"/>
  <c r="G380" i="4"/>
  <c r="F380" i="4"/>
  <c r="E380" i="4"/>
  <c r="O380" i="4"/>
  <c r="N380" i="4"/>
  <c r="P380" i="4"/>
  <c r="N379" i="4"/>
  <c r="H379" i="4"/>
  <c r="P379" i="4"/>
  <c r="G379" i="4"/>
  <c r="E379" i="4"/>
  <c r="O379" i="4"/>
  <c r="F379" i="4"/>
  <c r="P378" i="4"/>
  <c r="O378" i="4"/>
  <c r="F378" i="4"/>
  <c r="E378" i="4"/>
  <c r="N378" i="4"/>
  <c r="H378" i="4"/>
  <c r="G378" i="4"/>
  <c r="H377" i="4"/>
  <c r="P377" i="4"/>
  <c r="N377" i="4"/>
  <c r="F377" i="4"/>
  <c r="E377" i="4"/>
  <c r="G377" i="4"/>
  <c r="O377" i="4"/>
  <c r="F376" i="4"/>
  <c r="E376" i="4"/>
  <c r="O376" i="4"/>
  <c r="G376" i="4"/>
  <c r="P376" i="4"/>
  <c r="N376" i="4"/>
  <c r="H376" i="4"/>
  <c r="O375" i="4"/>
  <c r="F375" i="4"/>
  <c r="N375" i="4"/>
  <c r="H375" i="4"/>
  <c r="E375" i="4"/>
  <c r="P375" i="4"/>
  <c r="G375" i="4"/>
  <c r="N374" i="4"/>
  <c r="H374" i="4"/>
  <c r="O374" i="4"/>
  <c r="G374" i="4"/>
  <c r="E374" i="4"/>
  <c r="F374" i="4"/>
  <c r="P374" i="4"/>
  <c r="E373" i="4"/>
  <c r="P373" i="4"/>
  <c r="H373" i="4"/>
  <c r="N373" i="4"/>
  <c r="O373" i="4"/>
  <c r="G373" i="4"/>
  <c r="F373" i="4"/>
  <c r="P372" i="4"/>
  <c r="O372" i="4"/>
  <c r="N372" i="4"/>
  <c r="G372" i="4"/>
  <c r="E372" i="4"/>
  <c r="F372" i="4"/>
  <c r="H372" i="4"/>
  <c r="H371" i="4"/>
  <c r="G371" i="4"/>
  <c r="F371" i="4"/>
  <c r="E371" i="4"/>
  <c r="P371" i="4"/>
  <c r="N371" i="4"/>
  <c r="O371" i="4"/>
  <c r="P370" i="4"/>
  <c r="O370" i="4"/>
  <c r="N370" i="4"/>
  <c r="H370" i="4"/>
  <c r="G370" i="4"/>
  <c r="F370" i="4"/>
  <c r="E370" i="4"/>
  <c r="E369" i="4"/>
  <c r="P369" i="4"/>
  <c r="H369" i="4"/>
  <c r="O369" i="4"/>
  <c r="G369" i="4"/>
  <c r="N369" i="4"/>
  <c r="F369" i="4"/>
  <c r="P368" i="4"/>
  <c r="H368" i="4"/>
  <c r="F368" i="4"/>
  <c r="O368" i="4"/>
  <c r="E368" i="4"/>
  <c r="N368" i="4"/>
  <c r="G368" i="4"/>
  <c r="E367" i="4"/>
  <c r="G367" i="4"/>
  <c r="P367" i="4"/>
  <c r="O367" i="4"/>
  <c r="N367" i="4"/>
  <c r="F367" i="4"/>
  <c r="H367" i="4"/>
  <c r="E366" i="4"/>
  <c r="O366" i="4"/>
  <c r="N366" i="4"/>
  <c r="P366" i="4"/>
  <c r="H366" i="4"/>
  <c r="G366" i="4"/>
  <c r="F366" i="4"/>
  <c r="G365" i="4"/>
  <c r="F365" i="4"/>
  <c r="E365" i="4"/>
  <c r="P365" i="4"/>
  <c r="O365" i="4"/>
  <c r="N365" i="4"/>
  <c r="H365" i="4"/>
  <c r="E364" i="4"/>
  <c r="P364" i="4"/>
  <c r="N364" i="4"/>
  <c r="H364" i="4"/>
  <c r="O364" i="4"/>
  <c r="F364" i="4"/>
  <c r="G364" i="4"/>
  <c r="O363" i="4"/>
  <c r="H363" i="4"/>
  <c r="N363" i="4"/>
  <c r="G363" i="4"/>
  <c r="P363" i="4"/>
  <c r="E363" i="4"/>
  <c r="F363" i="4"/>
  <c r="E362" i="4"/>
  <c r="H362" i="4"/>
  <c r="G362" i="4"/>
  <c r="F362" i="4"/>
  <c r="O362" i="4"/>
  <c r="N362" i="4"/>
  <c r="P362" i="4"/>
  <c r="H361" i="4"/>
  <c r="G361" i="4"/>
  <c r="F361" i="4"/>
  <c r="P361" i="4"/>
  <c r="E361" i="4"/>
  <c r="O361" i="4"/>
  <c r="N361" i="4"/>
  <c r="H360" i="4"/>
  <c r="G360" i="4"/>
  <c r="E360" i="4"/>
  <c r="P360" i="4"/>
  <c r="O360" i="4"/>
  <c r="F360" i="4"/>
  <c r="N360" i="4"/>
  <c r="H359" i="4"/>
  <c r="G359" i="4"/>
  <c r="F359" i="4"/>
  <c r="P359" i="4"/>
  <c r="E359" i="4"/>
  <c r="O359" i="4"/>
  <c r="N359" i="4"/>
  <c r="E358" i="4"/>
  <c r="N358" i="4"/>
  <c r="H358" i="4"/>
  <c r="F358" i="4"/>
  <c r="G358" i="4"/>
  <c r="P358" i="4"/>
  <c r="O358" i="4"/>
  <c r="H357" i="4"/>
  <c r="G357" i="4"/>
  <c r="F357" i="4"/>
  <c r="N357" i="4"/>
  <c r="E357" i="4"/>
  <c r="P357" i="4"/>
  <c r="O357" i="4"/>
  <c r="G356" i="4"/>
  <c r="F356" i="4"/>
  <c r="N356" i="4"/>
  <c r="H356" i="4"/>
  <c r="E356" i="4"/>
  <c r="P356" i="4"/>
  <c r="O356" i="4"/>
  <c r="F355" i="4"/>
  <c r="P355" i="4"/>
  <c r="H355" i="4"/>
  <c r="E355" i="4"/>
  <c r="O355" i="4"/>
  <c r="N355" i="4"/>
  <c r="G355" i="4"/>
  <c r="E354" i="4"/>
  <c r="P354" i="4"/>
  <c r="G354" i="4"/>
  <c r="N354" i="4"/>
  <c r="F354" i="4"/>
  <c r="O354" i="4"/>
  <c r="H354" i="4"/>
  <c r="F353" i="4"/>
  <c r="E353" i="4"/>
  <c r="O353" i="4"/>
  <c r="N353" i="4"/>
  <c r="G353" i="4"/>
  <c r="P353" i="4"/>
  <c r="H353" i="4"/>
  <c r="P352" i="4"/>
  <c r="F352" i="4"/>
  <c r="O352" i="4"/>
  <c r="N352" i="4"/>
  <c r="E352" i="4"/>
  <c r="G352" i="4"/>
  <c r="H352" i="4"/>
  <c r="N351" i="4"/>
  <c r="G351" i="4"/>
  <c r="P351" i="4"/>
  <c r="O351" i="4"/>
  <c r="H351" i="4"/>
  <c r="F351" i="4"/>
  <c r="E351" i="4"/>
  <c r="G350" i="4"/>
  <c r="F350" i="4"/>
  <c r="E350" i="4"/>
  <c r="P350" i="4"/>
  <c r="N350" i="4"/>
  <c r="H350" i="4"/>
  <c r="O350" i="4"/>
  <c r="H349" i="4"/>
  <c r="G349" i="4"/>
  <c r="F349" i="4"/>
  <c r="E349" i="4"/>
  <c r="P349" i="4"/>
  <c r="O349" i="4"/>
  <c r="N349" i="4"/>
  <c r="H348" i="4"/>
  <c r="G348" i="4"/>
  <c r="F348" i="4"/>
  <c r="E348" i="4"/>
  <c r="O348" i="4"/>
  <c r="N348" i="4"/>
  <c r="P348" i="4"/>
  <c r="H347" i="4"/>
  <c r="G347" i="4"/>
  <c r="N347" i="4"/>
  <c r="F347" i="4"/>
  <c r="E347" i="4"/>
  <c r="P347" i="4"/>
  <c r="O347" i="4"/>
  <c r="H346" i="4"/>
  <c r="G346" i="4"/>
  <c r="F346" i="4"/>
  <c r="E346" i="4"/>
  <c r="P346" i="4"/>
  <c r="O346" i="4"/>
  <c r="N346" i="4"/>
  <c r="O345" i="4"/>
  <c r="N345" i="4"/>
  <c r="H345" i="4"/>
  <c r="P345" i="4"/>
  <c r="G345" i="4"/>
  <c r="F345" i="4"/>
  <c r="E345" i="4"/>
  <c r="O344" i="4"/>
  <c r="N344" i="4"/>
  <c r="F344" i="4"/>
  <c r="P344" i="4"/>
  <c r="H344" i="4"/>
  <c r="G344" i="4"/>
  <c r="E344" i="4"/>
  <c r="O343" i="4"/>
  <c r="N343" i="4"/>
  <c r="P343" i="4"/>
  <c r="H343" i="4"/>
  <c r="F343" i="4"/>
  <c r="E343" i="4"/>
  <c r="G343" i="4"/>
  <c r="H342" i="4"/>
  <c r="G342" i="4"/>
  <c r="F342" i="4"/>
  <c r="E342" i="4"/>
  <c r="P342" i="4"/>
  <c r="O342" i="4"/>
  <c r="N342" i="4"/>
  <c r="H341" i="4"/>
  <c r="G341" i="4"/>
  <c r="P341" i="4"/>
  <c r="F341" i="4"/>
  <c r="E341" i="4"/>
  <c r="O341" i="4"/>
  <c r="N341" i="4"/>
  <c r="H340" i="4"/>
  <c r="F340" i="4"/>
  <c r="E340" i="4"/>
  <c r="P340" i="4"/>
  <c r="G340" i="4"/>
  <c r="N340" i="4"/>
  <c r="O340" i="4"/>
  <c r="G339" i="4"/>
  <c r="F339" i="4"/>
  <c r="E339" i="4"/>
  <c r="P339" i="4"/>
  <c r="H339" i="4"/>
  <c r="O339" i="4"/>
  <c r="N339" i="4"/>
  <c r="G338" i="4"/>
  <c r="F338" i="4"/>
  <c r="E338" i="4"/>
  <c r="P338" i="4"/>
  <c r="H338" i="4"/>
  <c r="O338" i="4"/>
  <c r="N338" i="4"/>
  <c r="H337" i="4"/>
  <c r="F337" i="4"/>
  <c r="E337" i="4"/>
  <c r="P337" i="4"/>
  <c r="G337" i="4"/>
  <c r="O337" i="4"/>
  <c r="N337" i="4"/>
  <c r="F336" i="4"/>
  <c r="E336" i="4"/>
  <c r="G336" i="4"/>
  <c r="H336" i="4"/>
  <c r="P336" i="4"/>
  <c r="O336" i="4"/>
  <c r="N336" i="4"/>
  <c r="H335" i="4"/>
  <c r="G335" i="4"/>
  <c r="F335" i="4"/>
  <c r="E335" i="4"/>
  <c r="P335" i="4"/>
  <c r="O335" i="4"/>
  <c r="N335" i="4"/>
  <c r="G334" i="4"/>
  <c r="E334" i="4"/>
  <c r="P334" i="4"/>
  <c r="O334" i="4"/>
  <c r="N334" i="4"/>
  <c r="H334" i="4"/>
  <c r="F334" i="4"/>
  <c r="H333" i="4"/>
  <c r="G333" i="4"/>
  <c r="F333" i="4"/>
  <c r="E333" i="4"/>
  <c r="O333" i="4"/>
  <c r="N333" i="4"/>
  <c r="P333" i="4"/>
  <c r="H332" i="4"/>
  <c r="G332" i="4"/>
  <c r="F332" i="4"/>
  <c r="E332" i="4"/>
  <c r="P332" i="4"/>
  <c r="N332" i="4"/>
  <c r="O332" i="4"/>
  <c r="H331" i="4"/>
  <c r="G331" i="4"/>
  <c r="F331" i="4"/>
  <c r="E331" i="4"/>
  <c r="P331" i="4"/>
  <c r="O331" i="4"/>
  <c r="N331" i="4"/>
  <c r="H330" i="4"/>
  <c r="G330" i="4"/>
  <c r="F330" i="4"/>
  <c r="E330" i="4"/>
  <c r="O330" i="4"/>
  <c r="N330" i="4"/>
  <c r="P330" i="4"/>
  <c r="P329" i="4"/>
  <c r="G329" i="4"/>
  <c r="O329" i="4"/>
  <c r="N329" i="4"/>
  <c r="H329" i="4"/>
  <c r="F329" i="4"/>
  <c r="E329" i="4"/>
  <c r="G328" i="4"/>
  <c r="E328" i="4"/>
  <c r="F328" i="4"/>
  <c r="P328" i="4"/>
  <c r="O328" i="4"/>
  <c r="H328" i="4"/>
  <c r="N328" i="4"/>
  <c r="H327" i="4"/>
  <c r="N327" i="4"/>
  <c r="F327" i="4"/>
  <c r="E327" i="4"/>
  <c r="P327" i="4"/>
  <c r="O327" i="4"/>
  <c r="G327" i="4"/>
  <c r="G326" i="4"/>
  <c r="N326" i="4"/>
  <c r="E326" i="4"/>
  <c r="F326" i="4"/>
  <c r="H326" i="4"/>
  <c r="O326" i="4"/>
  <c r="P326" i="4"/>
  <c r="E325" i="4"/>
  <c r="O325" i="4"/>
  <c r="N325" i="4"/>
  <c r="G325" i="4"/>
  <c r="P325" i="4"/>
  <c r="H325" i="4"/>
  <c r="F325" i="4"/>
  <c r="G324" i="4"/>
  <c r="F324" i="4"/>
  <c r="E324" i="4"/>
  <c r="P324" i="4"/>
  <c r="N324" i="4"/>
  <c r="H324" i="4"/>
  <c r="O324" i="4"/>
  <c r="H323" i="4"/>
  <c r="G323" i="4"/>
  <c r="F323" i="4"/>
  <c r="E323" i="4"/>
  <c r="P323" i="4"/>
  <c r="O323" i="4"/>
  <c r="N323" i="4"/>
  <c r="G322" i="4"/>
  <c r="O322" i="4"/>
  <c r="N322" i="4"/>
  <c r="H322" i="4"/>
  <c r="F322" i="4"/>
  <c r="P322" i="4"/>
  <c r="E322" i="4"/>
  <c r="AK19" i="4"/>
  <c r="AK13" i="4"/>
  <c r="AJ15" i="4" s="1"/>
  <c r="G11" i="4"/>
  <c r="S20" i="4"/>
  <c r="E20" i="4"/>
  <c r="G13" i="4"/>
  <c r="AI381" i="7"/>
  <c r="AL19" i="4" l="1"/>
  <c r="I374" i="4"/>
  <c r="K374" i="4" s="1"/>
  <c r="I349" i="4"/>
  <c r="J349" i="4" s="1"/>
  <c r="L349" i="4" s="1"/>
  <c r="I361" i="4"/>
  <c r="K361" i="4" s="1"/>
  <c r="I370" i="4"/>
  <c r="J370" i="4" s="1"/>
  <c r="L370" i="4" s="1"/>
  <c r="I344" i="4"/>
  <c r="K344" i="4" s="1"/>
  <c r="I327" i="4"/>
  <c r="K327" i="4" s="1"/>
  <c r="I360" i="4"/>
  <c r="K360" i="4" s="1"/>
  <c r="I379" i="4"/>
  <c r="K379" i="4" s="1"/>
  <c r="I362" i="4"/>
  <c r="K362" i="4" s="1"/>
  <c r="I325" i="4"/>
  <c r="K325" i="4" s="1"/>
  <c r="I357" i="4"/>
  <c r="K357" i="4" s="1"/>
  <c r="I380" i="4"/>
  <c r="J380" i="4" s="1"/>
  <c r="L380" i="4" s="1"/>
  <c r="I345" i="4"/>
  <c r="K345" i="4" s="1"/>
  <c r="I348" i="4"/>
  <c r="K348" i="4" s="1"/>
  <c r="I331" i="4"/>
  <c r="K331" i="4" s="1"/>
  <c r="I333" i="4"/>
  <c r="J333" i="4" s="1"/>
  <c r="L333" i="4" s="1"/>
  <c r="I332" i="4"/>
  <c r="K332" i="4" s="1"/>
  <c r="I337" i="4"/>
  <c r="J337" i="4" s="1"/>
  <c r="L337" i="4" s="1"/>
  <c r="I368" i="4"/>
  <c r="J368" i="4" s="1"/>
  <c r="L368" i="4" s="1"/>
  <c r="I324" i="4"/>
  <c r="K324" i="4" s="1"/>
  <c r="AK16" i="4"/>
  <c r="P22" i="4"/>
  <c r="N22" i="4" s="1"/>
  <c r="O22" i="4"/>
  <c r="F22" i="4"/>
  <c r="G22" i="4"/>
  <c r="I322" i="4"/>
  <c r="I329" i="4"/>
  <c r="I356" i="4"/>
  <c r="I358" i="4"/>
  <c r="I372" i="4"/>
  <c r="I339" i="4"/>
  <c r="I341" i="4"/>
  <c r="I346" i="4"/>
  <c r="I367" i="4"/>
  <c r="I375" i="4"/>
  <c r="I377" i="4"/>
  <c r="I343" i="4"/>
  <c r="I369" i="4"/>
  <c r="I365" i="4"/>
  <c r="I326" i="4"/>
  <c r="I353" i="4"/>
  <c r="I364" i="4"/>
  <c r="I336" i="4"/>
  <c r="I366" i="4"/>
  <c r="I338" i="4"/>
  <c r="I350" i="4"/>
  <c r="I355" i="4"/>
  <c r="I373" i="4"/>
  <c r="I328" i="4"/>
  <c r="I347" i="4"/>
  <c r="I354" i="4"/>
  <c r="I323" i="4"/>
  <c r="I335" i="4"/>
  <c r="I340" i="4"/>
  <c r="I352" i="4"/>
  <c r="I359" i="4"/>
  <c r="I363" i="4"/>
  <c r="I371" i="4"/>
  <c r="I381" i="4"/>
  <c r="I330" i="4"/>
  <c r="I334" i="4"/>
  <c r="I342" i="4"/>
  <c r="I351" i="4"/>
  <c r="I376" i="4"/>
  <c r="I378" i="4"/>
  <c r="J361" i="4" l="1"/>
  <c r="L361" i="4" s="1"/>
  <c r="J331" i="4"/>
  <c r="L331" i="4" s="1"/>
  <c r="K333" i="4"/>
  <c r="J348" i="4"/>
  <c r="L348" i="4" s="1"/>
  <c r="J344" i="4"/>
  <c r="L344" i="4" s="1"/>
  <c r="J374" i="4"/>
  <c r="L374" i="4" s="1"/>
  <c r="K370" i="4"/>
  <c r="J332" i="4"/>
  <c r="L332" i="4" s="1"/>
  <c r="J325" i="4"/>
  <c r="L325" i="4" s="1"/>
  <c r="J360" i="4"/>
  <c r="L360" i="4" s="1"/>
  <c r="J357" i="4"/>
  <c r="L357" i="4" s="1"/>
  <c r="J362" i="4"/>
  <c r="L362" i="4" s="1"/>
  <c r="K380" i="4"/>
  <c r="J327" i="4"/>
  <c r="L327" i="4" s="1"/>
  <c r="J345" i="4"/>
  <c r="L345" i="4" s="1"/>
  <c r="J379" i="4"/>
  <c r="L379" i="4" s="1"/>
  <c r="J324" i="4"/>
  <c r="L324" i="4" s="1"/>
  <c r="K349" i="4"/>
  <c r="K337" i="4"/>
  <c r="K368" i="4"/>
  <c r="K350" i="4"/>
  <c r="J350" i="4"/>
  <c r="L350" i="4" s="1"/>
  <c r="K340" i="4"/>
  <c r="J340" i="4"/>
  <c r="L340" i="4" s="1"/>
  <c r="K326" i="4"/>
  <c r="J326" i="4"/>
  <c r="L326" i="4" s="1"/>
  <c r="K377" i="4"/>
  <c r="J377" i="4"/>
  <c r="L377" i="4" s="1"/>
  <c r="K356" i="4"/>
  <c r="J356" i="4"/>
  <c r="L356" i="4" s="1"/>
  <c r="K375" i="4"/>
  <c r="J375" i="4"/>
  <c r="L375" i="4" s="1"/>
  <c r="K343" i="4"/>
  <c r="J343" i="4"/>
  <c r="L343" i="4" s="1"/>
  <c r="K329" i="4"/>
  <c r="J329" i="4"/>
  <c r="L329" i="4" s="1"/>
  <c r="K376" i="4"/>
  <c r="J376" i="4"/>
  <c r="L376" i="4" s="1"/>
  <c r="K323" i="4"/>
  <c r="J323" i="4"/>
  <c r="L323" i="4" s="1"/>
  <c r="K367" i="4"/>
  <c r="J367" i="4"/>
  <c r="L367" i="4" s="1"/>
  <c r="J322" i="4"/>
  <c r="L322" i="4" s="1"/>
  <c r="K322" i="4"/>
  <c r="K352" i="4"/>
  <c r="J352" i="4"/>
  <c r="L352" i="4" s="1"/>
  <c r="J338" i="4"/>
  <c r="L338" i="4" s="1"/>
  <c r="K338" i="4"/>
  <c r="J335" i="4"/>
  <c r="L335" i="4" s="1"/>
  <c r="K335" i="4"/>
  <c r="K351" i="4"/>
  <c r="J351" i="4"/>
  <c r="L351" i="4" s="1"/>
  <c r="K347" i="4"/>
  <c r="J347" i="4"/>
  <c r="L347" i="4" s="1"/>
  <c r="K341" i="4"/>
  <c r="J341" i="4"/>
  <c r="L341" i="4" s="1"/>
  <c r="K359" i="4"/>
  <c r="J359" i="4"/>
  <c r="L359" i="4" s="1"/>
  <c r="K334" i="4"/>
  <c r="J334" i="4"/>
  <c r="L334" i="4" s="1"/>
  <c r="K328" i="4"/>
  <c r="J328" i="4"/>
  <c r="L328" i="4" s="1"/>
  <c r="K336" i="4"/>
  <c r="J336" i="4"/>
  <c r="L336" i="4" s="1"/>
  <c r="K339" i="4"/>
  <c r="J339" i="4"/>
  <c r="L339" i="4" s="1"/>
  <c r="P23" i="4"/>
  <c r="N23" i="4" s="1"/>
  <c r="K378" i="4"/>
  <c r="J378" i="4"/>
  <c r="L378" i="4" s="1"/>
  <c r="K354" i="4"/>
  <c r="J354" i="4"/>
  <c r="L354" i="4" s="1"/>
  <c r="J369" i="4"/>
  <c r="L369" i="4" s="1"/>
  <c r="K369" i="4"/>
  <c r="K342" i="4"/>
  <c r="J342" i="4"/>
  <c r="L342" i="4" s="1"/>
  <c r="K373" i="4"/>
  <c r="J373" i="4"/>
  <c r="L373" i="4" s="1"/>
  <c r="H22" i="4"/>
  <c r="I22" i="4" s="1"/>
  <c r="K346" i="4"/>
  <c r="J346" i="4"/>
  <c r="L346" i="4" s="1"/>
  <c r="K366" i="4"/>
  <c r="J366" i="4"/>
  <c r="L366" i="4" s="1"/>
  <c r="K330" i="4"/>
  <c r="J330" i="4"/>
  <c r="L330" i="4" s="1"/>
  <c r="J364" i="4"/>
  <c r="L364" i="4" s="1"/>
  <c r="K364" i="4"/>
  <c r="J381" i="4"/>
  <c r="L381" i="4" s="1"/>
  <c r="K381" i="4"/>
  <c r="O23" i="4"/>
  <c r="K358" i="4"/>
  <c r="J358" i="4"/>
  <c r="L358" i="4" s="1"/>
  <c r="J365" i="4"/>
  <c r="L365" i="4" s="1"/>
  <c r="K365" i="4"/>
  <c r="K371" i="4"/>
  <c r="J371" i="4"/>
  <c r="L371" i="4" s="1"/>
  <c r="K372" i="4"/>
  <c r="J372" i="4"/>
  <c r="L372" i="4" s="1"/>
  <c r="K363" i="4"/>
  <c r="J363" i="4"/>
  <c r="L363" i="4" s="1"/>
  <c r="K355" i="4"/>
  <c r="J355" i="4"/>
  <c r="L355" i="4" s="1"/>
  <c r="K353" i="4"/>
  <c r="J353" i="4"/>
  <c r="L353" i="4" s="1"/>
  <c r="D381" i="7"/>
  <c r="S381" i="7" s="1"/>
  <c r="K22" i="4" l="1"/>
  <c r="J22" i="4"/>
  <c r="L22" i="4" s="1"/>
  <c r="P24" i="4"/>
  <c r="N24" i="4" s="1"/>
  <c r="O24" i="4"/>
  <c r="R381" i="7"/>
  <c r="E22" i="4"/>
  <c r="S22" i="4"/>
  <c r="T22" i="4" s="1"/>
  <c r="AI380" i="7"/>
  <c r="V381" i="7"/>
  <c r="W381" i="7"/>
  <c r="X381" i="7" l="1"/>
  <c r="O25" i="4"/>
  <c r="P25" i="4"/>
  <c r="N25" i="4" s="1"/>
  <c r="G23" i="4"/>
  <c r="H23" i="4" s="1"/>
  <c r="F23" i="4"/>
  <c r="P26" i="4" l="1"/>
  <c r="N26" i="4" s="1"/>
  <c r="O26" i="4"/>
  <c r="S23" i="4"/>
  <c r="T23" i="4" s="1"/>
  <c r="E23" i="4"/>
  <c r="I23" i="4"/>
  <c r="D380" i="7"/>
  <c r="S380" i="7" s="1"/>
  <c r="T381" i="7" l="1"/>
  <c r="O27" i="4"/>
  <c r="P27" i="4"/>
  <c r="N27" i="4" s="1"/>
  <c r="R380" i="7"/>
  <c r="J23" i="4"/>
  <c r="L23" i="4" s="1"/>
  <c r="K23" i="4"/>
  <c r="G24" i="4"/>
  <c r="F24" i="4"/>
  <c r="AI379" i="7"/>
  <c r="V380" i="7"/>
  <c r="W380" i="7"/>
  <c r="X380" i="7" l="1"/>
  <c r="O28" i="4"/>
  <c r="P28" i="4"/>
  <c r="N28" i="4" s="1"/>
  <c r="H24" i="4"/>
  <c r="Y381" i="7"/>
  <c r="U381" i="7"/>
  <c r="P29" i="4" l="1"/>
  <c r="N29" i="4" s="1"/>
  <c r="O29" i="4"/>
  <c r="Z381" i="7"/>
  <c r="AB381" i="7"/>
  <c r="S24" i="4"/>
  <c r="T24" i="4" s="1"/>
  <c r="I24" i="4"/>
  <c r="E24" i="4"/>
  <c r="D379" i="7"/>
  <c r="S379" i="7" s="1"/>
  <c r="T380" i="7" l="1"/>
  <c r="O30" i="4"/>
  <c r="P30" i="4"/>
  <c r="N30" i="4" s="1"/>
  <c r="G25" i="4"/>
  <c r="F25" i="4"/>
  <c r="J24" i="4"/>
  <c r="L24" i="4" s="1"/>
  <c r="K24" i="4"/>
  <c r="R379" i="7"/>
  <c r="AI378" i="7"/>
  <c r="W379" i="7"/>
  <c r="V379" i="7"/>
  <c r="X379" i="7" l="1"/>
  <c r="O31" i="4"/>
  <c r="P31" i="4"/>
  <c r="N31" i="4" s="1"/>
  <c r="H25" i="4"/>
  <c r="S25" i="4" s="1"/>
  <c r="T25" i="4" s="1"/>
  <c r="Y380" i="7"/>
  <c r="U380" i="7"/>
  <c r="I25" i="4" l="1"/>
  <c r="K25" i="4" s="1"/>
  <c r="E25" i="4"/>
  <c r="F26" i="4" s="1"/>
  <c r="O32" i="4"/>
  <c r="P32" i="4"/>
  <c r="N32" i="4" s="1"/>
  <c r="Z380" i="7"/>
  <c r="AB380" i="7"/>
  <c r="D378" i="7"/>
  <c r="S378" i="7" s="1"/>
  <c r="J25" i="4" l="1"/>
  <c r="L25" i="4" s="1"/>
  <c r="G26" i="4"/>
  <c r="H26" i="4" s="1"/>
  <c r="E26" i="4" s="1"/>
  <c r="F27" i="4" s="1"/>
  <c r="T379" i="7"/>
  <c r="O33" i="4"/>
  <c r="P33" i="4"/>
  <c r="N33" i="4" s="1"/>
  <c r="R378" i="7"/>
  <c r="AI377" i="7"/>
  <c r="W378" i="7"/>
  <c r="V378" i="7"/>
  <c r="I26" i="4" l="1"/>
  <c r="J26" i="4" s="1"/>
  <c r="L26" i="4" s="1"/>
  <c r="S26" i="4"/>
  <c r="T26" i="4" s="1"/>
  <c r="G27" i="4"/>
  <c r="H27" i="4" s="1"/>
  <c r="E27" i="4" s="1"/>
  <c r="X378" i="7"/>
  <c r="O34" i="4"/>
  <c r="P34" i="4"/>
  <c r="N34" i="4" s="1"/>
  <c r="Y379" i="7"/>
  <c r="U379" i="7"/>
  <c r="K26" i="4" l="1"/>
  <c r="I27" i="4"/>
  <c r="K27" i="4" s="1"/>
  <c r="S27" i="4"/>
  <c r="T27" i="4" s="1"/>
  <c r="O35" i="4"/>
  <c r="P35" i="4"/>
  <c r="N35" i="4" s="1"/>
  <c r="G28" i="4"/>
  <c r="F28" i="4"/>
  <c r="AB379" i="7"/>
  <c r="Z379" i="7"/>
  <c r="D377" i="7"/>
  <c r="R377" i="7" s="1"/>
  <c r="V377" i="7"/>
  <c r="W377" i="7"/>
  <c r="J27" i="4" l="1"/>
  <c r="L27" i="4" s="1"/>
  <c r="X377" i="7"/>
  <c r="S377" i="7"/>
  <c r="H28" i="4"/>
  <c r="E28" i="4" s="1"/>
  <c r="P36" i="4"/>
  <c r="N36" i="4" s="1"/>
  <c r="O36" i="4"/>
  <c r="AI376" i="7"/>
  <c r="P37" i="4" l="1"/>
  <c r="N37" i="4" s="1"/>
  <c r="O37" i="4"/>
  <c r="F29" i="4"/>
  <c r="G29" i="4"/>
  <c r="H29" i="4" s="1"/>
  <c r="S28" i="4"/>
  <c r="T28" i="4" s="1"/>
  <c r="I28" i="4"/>
  <c r="T378" i="7"/>
  <c r="P38" i="4" l="1"/>
  <c r="N38" i="4" s="1"/>
  <c r="O38" i="4"/>
  <c r="Y378" i="7"/>
  <c r="U378" i="7"/>
  <c r="I29" i="4"/>
  <c r="K28" i="4"/>
  <c r="J28" i="4"/>
  <c r="L28" i="4" s="1"/>
  <c r="S29" i="4"/>
  <c r="T29" i="4" s="1"/>
  <c r="E29" i="4"/>
  <c r="D376" i="7"/>
  <c r="S376" i="7" s="1"/>
  <c r="T377" i="7" l="1"/>
  <c r="P39" i="4"/>
  <c r="N39" i="4" s="1"/>
  <c r="O39" i="4"/>
  <c r="AB378" i="7"/>
  <c r="Z378" i="7"/>
  <c r="K29" i="4"/>
  <c r="J29" i="4"/>
  <c r="L29" i="4" s="1"/>
  <c r="R376" i="7"/>
  <c r="F30" i="4"/>
  <c r="G30" i="4"/>
  <c r="H30" i="4" s="1"/>
  <c r="E30" i="4" s="1"/>
  <c r="AI375" i="7"/>
  <c r="W376" i="7"/>
  <c r="V376" i="7"/>
  <c r="X376" i="7" l="1"/>
  <c r="F31" i="4"/>
  <c r="G31" i="4"/>
  <c r="P40" i="4"/>
  <c r="N40" i="4" s="1"/>
  <c r="O40" i="4"/>
  <c r="S30" i="4"/>
  <c r="T30" i="4" s="1"/>
  <c r="I30" i="4"/>
  <c r="Y377" i="7"/>
  <c r="U377" i="7"/>
  <c r="P41" i="4" l="1"/>
  <c r="N41" i="4" s="1"/>
  <c r="O41" i="4"/>
  <c r="K30" i="4"/>
  <c r="J30" i="4"/>
  <c r="L30" i="4" s="1"/>
  <c r="H31" i="4"/>
  <c r="S31" i="4" s="1"/>
  <c r="T31" i="4" s="1"/>
  <c r="AB377" i="7"/>
  <c r="Z377" i="7"/>
  <c r="D375" i="7"/>
  <c r="S375" i="7" s="1"/>
  <c r="E31" i="4" l="1"/>
  <c r="G32" i="4" s="1"/>
  <c r="H32" i="4" s="1"/>
  <c r="I31" i="4"/>
  <c r="K31" i="4" s="1"/>
  <c r="T376" i="7"/>
  <c r="O42" i="4"/>
  <c r="P42" i="4"/>
  <c r="N42" i="4" s="1"/>
  <c r="R375" i="7"/>
  <c r="AI374" i="7"/>
  <c r="W375" i="7"/>
  <c r="V375" i="7"/>
  <c r="J31" i="4" l="1"/>
  <c r="L31" i="4" s="1"/>
  <c r="F32" i="4"/>
  <c r="I32" i="4" s="1"/>
  <c r="X375" i="7"/>
  <c r="O43" i="4"/>
  <c r="P43" i="4"/>
  <c r="N43" i="4" s="1"/>
  <c r="Y376" i="7"/>
  <c r="U376" i="7"/>
  <c r="S32" i="4"/>
  <c r="T32" i="4" s="1"/>
  <c r="E32" i="4"/>
  <c r="P44" i="4" l="1"/>
  <c r="N44" i="4" s="1"/>
  <c r="O44" i="4"/>
  <c r="G33" i="4"/>
  <c r="F33" i="4"/>
  <c r="K32" i="4"/>
  <c r="J32" i="4"/>
  <c r="L32" i="4" s="1"/>
  <c r="Z376" i="7"/>
  <c r="AB376" i="7"/>
  <c r="D374" i="7"/>
  <c r="R374" i="7" s="1"/>
  <c r="W374" i="7"/>
  <c r="V374" i="7"/>
  <c r="X374" i="7" l="1"/>
  <c r="P45" i="4"/>
  <c r="N45" i="4" s="1"/>
  <c r="O45" i="4"/>
  <c r="S374" i="7"/>
  <c r="H33" i="4"/>
  <c r="S33" i="4" s="1"/>
  <c r="T33" i="4" s="1"/>
  <c r="AI373" i="7"/>
  <c r="I33" i="4" l="1"/>
  <c r="K33" i="4" s="1"/>
  <c r="E33" i="4"/>
  <c r="F34" i="4" s="1"/>
  <c r="P46" i="4"/>
  <c r="N46" i="4" s="1"/>
  <c r="O46" i="4"/>
  <c r="T375" i="7"/>
  <c r="G34" i="4" l="1"/>
  <c r="H34" i="4" s="1"/>
  <c r="E34" i="4" s="1"/>
  <c r="J33" i="4"/>
  <c r="L33" i="4" s="1"/>
  <c r="O47" i="4"/>
  <c r="P47" i="4"/>
  <c r="N47" i="4" s="1"/>
  <c r="Y375" i="7"/>
  <c r="U375" i="7"/>
  <c r="D373" i="7"/>
  <c r="S373" i="7" s="1"/>
  <c r="T374" i="7" l="1"/>
  <c r="F35" i="4"/>
  <c r="G35" i="4"/>
  <c r="I34" i="4"/>
  <c r="Z375" i="7"/>
  <c r="AB375" i="7"/>
  <c r="R373" i="7"/>
  <c r="S34" i="4"/>
  <c r="T34" i="4" s="1"/>
  <c r="P48" i="4"/>
  <c r="N48" i="4" s="1"/>
  <c r="O48" i="4"/>
  <c r="AI372" i="7"/>
  <c r="W373" i="7"/>
  <c r="V373" i="7"/>
  <c r="X373" i="7" l="1"/>
  <c r="P49" i="4"/>
  <c r="N49" i="4" s="1"/>
  <c r="O49" i="4"/>
  <c r="K34" i="4"/>
  <c r="J34" i="4"/>
  <c r="L34" i="4" s="1"/>
  <c r="H35" i="4"/>
  <c r="S35" i="4" s="1"/>
  <c r="T35" i="4" s="1"/>
  <c r="Y374" i="7"/>
  <c r="U374" i="7"/>
  <c r="I35" i="4" l="1"/>
  <c r="K35" i="4" s="1"/>
  <c r="O50" i="4"/>
  <c r="P50" i="4"/>
  <c r="N50" i="4" s="1"/>
  <c r="Z374" i="7"/>
  <c r="AB374" i="7"/>
  <c r="E35" i="4"/>
  <c r="D372" i="7"/>
  <c r="S372" i="7" s="1"/>
  <c r="J35" i="4" l="1"/>
  <c r="L35" i="4" s="1"/>
  <c r="T373" i="7"/>
  <c r="P51" i="4"/>
  <c r="N51" i="4" s="1"/>
  <c r="O51" i="4"/>
  <c r="R372" i="7"/>
  <c r="G36" i="4"/>
  <c r="F36" i="4"/>
  <c r="AI371" i="7"/>
  <c r="W372" i="7"/>
  <c r="V372" i="7"/>
  <c r="X372" i="7" l="1"/>
  <c r="P52" i="4"/>
  <c r="N52" i="4" s="1"/>
  <c r="O52" i="4"/>
  <c r="Y373" i="7"/>
  <c r="U373" i="7"/>
  <c r="H36" i="4"/>
  <c r="I36" i="4" s="1"/>
  <c r="K36" i="4" l="1"/>
  <c r="J36" i="4"/>
  <c r="L36" i="4" s="1"/>
  <c r="P53" i="4"/>
  <c r="N53" i="4" s="1"/>
  <c r="O53" i="4"/>
  <c r="AB373" i="7"/>
  <c r="Z373" i="7"/>
  <c r="E36" i="4"/>
  <c r="S36" i="4"/>
  <c r="T36" i="4" s="1"/>
  <c r="D371" i="7"/>
  <c r="R371" i="7" s="1"/>
  <c r="V371" i="7"/>
  <c r="W371" i="7"/>
  <c r="S371" i="7" l="1"/>
  <c r="T372" i="7" s="1"/>
  <c r="Y372" i="7" s="1"/>
  <c r="X371" i="7"/>
  <c r="O54" i="4"/>
  <c r="P54" i="4"/>
  <c r="N54" i="4" s="1"/>
  <c r="G37" i="4"/>
  <c r="H37" i="4" s="1"/>
  <c r="F37" i="4"/>
  <c r="AI370" i="7"/>
  <c r="U372" i="7" l="1"/>
  <c r="AB372" i="7" s="1"/>
  <c r="O55" i="4"/>
  <c r="P55" i="4"/>
  <c r="N55" i="4" s="1"/>
  <c r="S37" i="4"/>
  <c r="T37" i="4" s="1"/>
  <c r="E37" i="4"/>
  <c r="I37" i="4"/>
  <c r="Z372" i="7" l="1"/>
  <c r="P56" i="4"/>
  <c r="N56" i="4" s="1"/>
  <c r="O56" i="4"/>
  <c r="J37" i="4"/>
  <c r="L37" i="4" s="1"/>
  <c r="K37" i="4"/>
  <c r="G38" i="4"/>
  <c r="F38" i="4"/>
  <c r="D370" i="7"/>
  <c r="S370" i="7" s="1"/>
  <c r="T371" i="7" l="1"/>
  <c r="O57" i="4"/>
  <c r="P57" i="4"/>
  <c r="N57" i="4" s="1"/>
  <c r="R370" i="7"/>
  <c r="H38" i="4"/>
  <c r="S38" i="4" s="1"/>
  <c r="T38" i="4" s="1"/>
  <c r="AI369" i="7"/>
  <c r="W370" i="7"/>
  <c r="V370" i="7"/>
  <c r="X370" i="7" l="1"/>
  <c r="O58" i="4"/>
  <c r="P58" i="4"/>
  <c r="N58" i="4" s="1"/>
  <c r="E38" i="4"/>
  <c r="Y371" i="7"/>
  <c r="U371" i="7"/>
  <c r="I38" i="4"/>
  <c r="O59" i="4" l="1"/>
  <c r="P59" i="4"/>
  <c r="N59" i="4" s="1"/>
  <c r="F39" i="4"/>
  <c r="G39" i="4"/>
  <c r="K38" i="4"/>
  <c r="J38" i="4"/>
  <c r="L38" i="4" s="1"/>
  <c r="Z371" i="7"/>
  <c r="AB371" i="7"/>
  <c r="D369" i="7"/>
  <c r="S369" i="7" s="1"/>
  <c r="T370" i="7" l="1"/>
  <c r="H39" i="4"/>
  <c r="S39" i="4" s="1"/>
  <c r="T39" i="4" s="1"/>
  <c r="P60" i="4"/>
  <c r="N60" i="4" s="1"/>
  <c r="O60" i="4"/>
  <c r="R369" i="7"/>
  <c r="AI368" i="7"/>
  <c r="V369" i="7"/>
  <c r="W369" i="7"/>
  <c r="E39" i="4" l="1"/>
  <c r="F40" i="4" s="1"/>
  <c r="X369" i="7"/>
  <c r="P61" i="4"/>
  <c r="N61" i="4" s="1"/>
  <c r="O61" i="4"/>
  <c r="Y370" i="7"/>
  <c r="U370" i="7"/>
  <c r="I39" i="4"/>
  <c r="G40" i="4" l="1"/>
  <c r="H40" i="4" s="1"/>
  <c r="E40" i="4" s="1"/>
  <c r="P62" i="4"/>
  <c r="N62" i="4" s="1"/>
  <c r="O62" i="4"/>
  <c r="J39" i="4"/>
  <c r="L39" i="4" s="1"/>
  <c r="K39" i="4"/>
  <c r="AB370" i="7"/>
  <c r="Z370" i="7"/>
  <c r="D368" i="7"/>
  <c r="S368" i="7" s="1"/>
  <c r="T369" i="7" l="1"/>
  <c r="P63" i="4"/>
  <c r="N63" i="4" s="1"/>
  <c r="O63" i="4"/>
  <c r="S40" i="4"/>
  <c r="T40" i="4" s="1"/>
  <c r="F41" i="4"/>
  <c r="G41" i="4"/>
  <c r="I40" i="4"/>
  <c r="R368" i="7"/>
  <c r="AI367" i="7"/>
  <c r="V368" i="7"/>
  <c r="W368" i="7"/>
  <c r="X368" i="7" l="1"/>
  <c r="O64" i="4"/>
  <c r="P64" i="4"/>
  <c r="N64" i="4" s="1"/>
  <c r="Y369" i="7"/>
  <c r="U369" i="7"/>
  <c r="J40" i="4"/>
  <c r="L40" i="4" s="1"/>
  <c r="K40" i="4"/>
  <c r="H41" i="4"/>
  <c r="E41" i="4" s="1"/>
  <c r="I41" i="4" l="1"/>
  <c r="J41" i="4" s="1"/>
  <c r="L41" i="4" s="1"/>
  <c r="S41" i="4"/>
  <c r="T41" i="4" s="1"/>
  <c r="G42" i="4"/>
  <c r="H42" i="4" s="1"/>
  <c r="F42" i="4"/>
  <c r="O65" i="4"/>
  <c r="P65" i="4"/>
  <c r="N65" i="4" s="1"/>
  <c r="Z369" i="7"/>
  <c r="AB369" i="7"/>
  <c r="D367" i="7"/>
  <c r="S367" i="7" s="1"/>
  <c r="K41" i="4" l="1"/>
  <c r="T368" i="7"/>
  <c r="P66" i="4"/>
  <c r="N66" i="4" s="1"/>
  <c r="O66" i="4"/>
  <c r="R367" i="7"/>
  <c r="I42" i="4"/>
  <c r="S42" i="4"/>
  <c r="T42" i="4" s="1"/>
  <c r="E42" i="4"/>
  <c r="AI366" i="7"/>
  <c r="V367" i="7"/>
  <c r="W367" i="7"/>
  <c r="X367" i="7" l="1"/>
  <c r="O67" i="4"/>
  <c r="P67" i="4"/>
  <c r="N67" i="4" s="1"/>
  <c r="F43" i="4"/>
  <c r="G43" i="4"/>
  <c r="Y368" i="7"/>
  <c r="U368" i="7"/>
  <c r="K42" i="4"/>
  <c r="J42" i="4"/>
  <c r="L42" i="4" s="1"/>
  <c r="O68" i="4" l="1"/>
  <c r="P68" i="4"/>
  <c r="N68" i="4" s="1"/>
  <c r="AB368" i="7"/>
  <c r="Z368" i="7"/>
  <c r="H43" i="4"/>
  <c r="I43" i="4" s="1"/>
  <c r="D366" i="7"/>
  <c r="R366" i="7" s="1"/>
  <c r="W366" i="7"/>
  <c r="V366" i="7"/>
  <c r="S366" i="7" l="1"/>
  <c r="T367" i="7" s="1"/>
  <c r="Y367" i="7" s="1"/>
  <c r="X366" i="7"/>
  <c r="K43" i="4"/>
  <c r="J43" i="4"/>
  <c r="L43" i="4" s="1"/>
  <c r="P69" i="4"/>
  <c r="N69" i="4" s="1"/>
  <c r="O69" i="4"/>
  <c r="S43" i="4"/>
  <c r="T43" i="4" s="1"/>
  <c r="E43" i="4"/>
  <c r="AI365" i="7"/>
  <c r="U367" i="7" l="1"/>
  <c r="AB367" i="7" s="1"/>
  <c r="P70" i="4"/>
  <c r="N70" i="4" s="1"/>
  <c r="O70" i="4"/>
  <c r="G44" i="4"/>
  <c r="H44" i="4" s="1"/>
  <c r="F44" i="4"/>
  <c r="Z367" i="7" l="1"/>
  <c r="E44" i="4"/>
  <c r="I44" i="4"/>
  <c r="S44" i="4"/>
  <c r="T44" i="4" s="1"/>
  <c r="P71" i="4"/>
  <c r="N71" i="4" s="1"/>
  <c r="O71" i="4"/>
  <c r="D365" i="7"/>
  <c r="S365" i="7" s="1"/>
  <c r="T366" i="7" l="1"/>
  <c r="O72" i="4"/>
  <c r="P72" i="4"/>
  <c r="N72" i="4" s="1"/>
  <c r="R365" i="7"/>
  <c r="K44" i="4"/>
  <c r="J44" i="4"/>
  <c r="L44" i="4" s="1"/>
  <c r="G45" i="4"/>
  <c r="F45" i="4"/>
  <c r="AI364" i="7"/>
  <c r="V365" i="7"/>
  <c r="W365" i="7"/>
  <c r="X365" i="7" l="1"/>
  <c r="P73" i="4"/>
  <c r="N73" i="4" s="1"/>
  <c r="O73" i="4"/>
  <c r="Y366" i="7"/>
  <c r="U366" i="7"/>
  <c r="H45" i="4"/>
  <c r="S45" i="4" s="1"/>
  <c r="T45" i="4" s="1"/>
  <c r="E45" i="4" l="1"/>
  <c r="G46" i="4" s="1"/>
  <c r="I45" i="4"/>
  <c r="K45" i="4" s="1"/>
  <c r="O74" i="4"/>
  <c r="P74" i="4"/>
  <c r="N74" i="4" s="1"/>
  <c r="AB366" i="7"/>
  <c r="Z366" i="7"/>
  <c r="D364" i="7"/>
  <c r="S364" i="7" s="1"/>
  <c r="F46" i="4" l="1"/>
  <c r="J45" i="4"/>
  <c r="L45" i="4" s="1"/>
  <c r="H46" i="4"/>
  <c r="E46" i="4" s="1"/>
  <c r="T365" i="7"/>
  <c r="P75" i="4"/>
  <c r="N75" i="4" s="1"/>
  <c r="O75" i="4"/>
  <c r="R364" i="7"/>
  <c r="AI363" i="7"/>
  <c r="W364" i="7"/>
  <c r="V364" i="7"/>
  <c r="S46" i="4" l="1"/>
  <c r="T46" i="4" s="1"/>
  <c r="G47" i="4"/>
  <c r="H47" i="4" s="1"/>
  <c r="F47" i="4"/>
  <c r="I46" i="4"/>
  <c r="X364" i="7"/>
  <c r="O76" i="4"/>
  <c r="P76" i="4"/>
  <c r="N76" i="4" s="1"/>
  <c r="Y365" i="7"/>
  <c r="U365" i="7"/>
  <c r="I47" i="4" l="1"/>
  <c r="K47" i="4" s="1"/>
  <c r="E47" i="4"/>
  <c r="F48" i="4" s="1"/>
  <c r="S47" i="4"/>
  <c r="T47" i="4" s="1"/>
  <c r="K46" i="4"/>
  <c r="J46" i="4"/>
  <c r="L46" i="4" s="1"/>
  <c r="O77" i="4"/>
  <c r="P77" i="4"/>
  <c r="N77" i="4" s="1"/>
  <c r="AB365" i="7"/>
  <c r="Z365" i="7"/>
  <c r="D363" i="7"/>
  <c r="R363" i="7" s="1"/>
  <c r="V363" i="7"/>
  <c r="W363" i="7"/>
  <c r="J47" i="4" l="1"/>
  <c r="L47" i="4" s="1"/>
  <c r="G48" i="4"/>
  <c r="H48" i="4" s="1"/>
  <c r="X363" i="7"/>
  <c r="S363" i="7"/>
  <c r="P78" i="4"/>
  <c r="N78" i="4" s="1"/>
  <c r="O78" i="4"/>
  <c r="AI362" i="7"/>
  <c r="E48" i="4" l="1"/>
  <c r="F49" i="4" s="1"/>
  <c r="I48" i="4"/>
  <c r="K48" i="4" s="1"/>
  <c r="S48" i="4"/>
  <c r="T48" i="4" s="1"/>
  <c r="P79" i="4"/>
  <c r="N79" i="4" s="1"/>
  <c r="O79" i="4"/>
  <c r="T364" i="7"/>
  <c r="J48" i="4" l="1"/>
  <c r="L48" i="4" s="1"/>
  <c r="G49" i="4"/>
  <c r="H49" i="4" s="1"/>
  <c r="I49" i="4" s="1"/>
  <c r="Y364" i="7"/>
  <c r="U364" i="7"/>
  <c r="O80" i="4"/>
  <c r="P80" i="4"/>
  <c r="N80" i="4" s="1"/>
  <c r="D362" i="7"/>
  <c r="S362" i="7" s="1"/>
  <c r="E49" i="4" l="1"/>
  <c r="F50" i="4" s="1"/>
  <c r="K49" i="4"/>
  <c r="J49" i="4"/>
  <c r="L49" i="4" s="1"/>
  <c r="T363" i="7"/>
  <c r="P81" i="4"/>
  <c r="N81" i="4" s="1"/>
  <c r="O81" i="4"/>
  <c r="Z364" i="7"/>
  <c r="AB364" i="7"/>
  <c r="R362" i="7"/>
  <c r="S49" i="4"/>
  <c r="T49" i="4" s="1"/>
  <c r="AI361" i="7"/>
  <c r="W362" i="7"/>
  <c r="V362" i="7"/>
  <c r="G50" i="4" l="1"/>
  <c r="H50" i="4" s="1"/>
  <c r="I50" i="4" s="1"/>
  <c r="X362" i="7"/>
  <c r="P82" i="4"/>
  <c r="N82" i="4" s="1"/>
  <c r="O82" i="4"/>
  <c r="Y363" i="7"/>
  <c r="U363" i="7"/>
  <c r="K50" i="4" l="1"/>
  <c r="J50" i="4"/>
  <c r="L50" i="4" s="1"/>
  <c r="O83" i="4"/>
  <c r="P83" i="4"/>
  <c r="N83" i="4" s="1"/>
  <c r="S50" i="4"/>
  <c r="T50" i="4" s="1"/>
  <c r="E50" i="4"/>
  <c r="AB363" i="7"/>
  <c r="Z363" i="7"/>
  <c r="D361" i="7"/>
  <c r="R361" i="7" s="1"/>
  <c r="V361" i="7"/>
  <c r="W361" i="7"/>
  <c r="S361" i="7" l="1"/>
  <c r="T362" i="7" s="1"/>
  <c r="U362" i="7" s="1"/>
  <c r="X361" i="7"/>
  <c r="P84" i="4"/>
  <c r="N84" i="4" s="1"/>
  <c r="O84" i="4"/>
  <c r="G51" i="4"/>
  <c r="H51" i="4" s="1"/>
  <c r="F51" i="4"/>
  <c r="AI360" i="7"/>
  <c r="Y362" i="7" l="1"/>
  <c r="O85" i="4"/>
  <c r="P85" i="4"/>
  <c r="N85" i="4" s="1"/>
  <c r="E51" i="4"/>
  <c r="AB362" i="7"/>
  <c r="Z362" i="7"/>
  <c r="I51" i="4"/>
  <c r="S51" i="4"/>
  <c r="T51" i="4" s="1"/>
  <c r="P86" i="4" l="1"/>
  <c r="N86" i="4" s="1"/>
  <c r="O86" i="4"/>
  <c r="F52" i="4"/>
  <c r="G52" i="4"/>
  <c r="H52" i="4" s="1"/>
  <c r="K51" i="4"/>
  <c r="J51" i="4"/>
  <c r="L51" i="4" s="1"/>
  <c r="D360" i="7"/>
  <c r="S360" i="7" s="1"/>
  <c r="E52" i="4" l="1"/>
  <c r="G53" i="4" s="1"/>
  <c r="O87" i="4"/>
  <c r="P87" i="4"/>
  <c r="N87" i="4" s="1"/>
  <c r="T361" i="7"/>
  <c r="R360" i="7"/>
  <c r="S52" i="4"/>
  <c r="T52" i="4" s="1"/>
  <c r="I52" i="4"/>
  <c r="AI359" i="7"/>
  <c r="V360" i="7"/>
  <c r="W360" i="7"/>
  <c r="F53" i="4" l="1"/>
  <c r="X360" i="7"/>
  <c r="O88" i="4"/>
  <c r="P88" i="4"/>
  <c r="N88" i="4" s="1"/>
  <c r="Y361" i="7"/>
  <c r="U361" i="7"/>
  <c r="K52" i="4"/>
  <c r="J52" i="4"/>
  <c r="L52" i="4" s="1"/>
  <c r="H53" i="4"/>
  <c r="E53" i="4" s="1"/>
  <c r="S53" i="4" l="1"/>
  <c r="T53" i="4" s="1"/>
  <c r="I53" i="4"/>
  <c r="J53" i="4" s="1"/>
  <c r="L53" i="4" s="1"/>
  <c r="G54" i="4"/>
  <c r="F54" i="4"/>
  <c r="P89" i="4"/>
  <c r="N89" i="4" s="1"/>
  <c r="O89" i="4"/>
  <c r="AB361" i="7"/>
  <c r="Z361" i="7"/>
  <c r="D359" i="7"/>
  <c r="S359" i="7" s="1"/>
  <c r="K53" i="4" l="1"/>
  <c r="T360" i="7"/>
  <c r="P90" i="4"/>
  <c r="N90" i="4" s="1"/>
  <c r="O90" i="4"/>
  <c r="R359" i="7"/>
  <c r="H54" i="4"/>
  <c r="E54" i="4" s="1"/>
  <c r="AI358" i="7"/>
  <c r="V359" i="7"/>
  <c r="W359" i="7"/>
  <c r="S54" i="4" l="1"/>
  <c r="T54" i="4" s="1"/>
  <c r="X359" i="7"/>
  <c r="P91" i="4"/>
  <c r="N91" i="4" s="1"/>
  <c r="O91" i="4"/>
  <c r="F55" i="4"/>
  <c r="G55" i="4"/>
  <c r="H55" i="4" s="1"/>
  <c r="Y360" i="7"/>
  <c r="U360" i="7"/>
  <c r="I54" i="4"/>
  <c r="P92" i="4" l="1"/>
  <c r="N92" i="4" s="1"/>
  <c r="O92" i="4"/>
  <c r="Z360" i="7"/>
  <c r="AB360" i="7"/>
  <c r="I55" i="4"/>
  <c r="S55" i="4"/>
  <c r="T55" i="4" s="1"/>
  <c r="K54" i="4"/>
  <c r="J54" i="4"/>
  <c r="L54" i="4" s="1"/>
  <c r="E55" i="4"/>
  <c r="D358" i="7"/>
  <c r="R358" i="7" s="1"/>
  <c r="V358" i="7"/>
  <c r="W358" i="7"/>
  <c r="S358" i="7" l="1"/>
  <c r="T359" i="7" s="1"/>
  <c r="U359" i="7" s="1"/>
  <c r="X358" i="7"/>
  <c r="G56" i="4"/>
  <c r="H56" i="4" s="1"/>
  <c r="F56" i="4"/>
  <c r="J55" i="4"/>
  <c r="L55" i="4" s="1"/>
  <c r="K55" i="4"/>
  <c r="O93" i="4"/>
  <c r="P93" i="4"/>
  <c r="N93" i="4" s="1"/>
  <c r="AI357" i="7"/>
  <c r="Y359" i="7" l="1"/>
  <c r="P94" i="4"/>
  <c r="N94" i="4" s="1"/>
  <c r="O94" i="4"/>
  <c r="E56" i="4"/>
  <c r="S56" i="4"/>
  <c r="T56" i="4" s="1"/>
  <c r="Z359" i="7"/>
  <c r="AB359" i="7"/>
  <c r="I56" i="4"/>
  <c r="K56" i="4" l="1"/>
  <c r="J56" i="4"/>
  <c r="L56" i="4" s="1"/>
  <c r="F57" i="4"/>
  <c r="G57" i="4"/>
  <c r="P95" i="4"/>
  <c r="N95" i="4" s="1"/>
  <c r="O95" i="4"/>
  <c r="D357" i="7"/>
  <c r="S357" i="7" s="1"/>
  <c r="T358" i="7" l="1"/>
  <c r="O96" i="4"/>
  <c r="P96" i="4"/>
  <c r="N96" i="4" s="1"/>
  <c r="R357" i="7"/>
  <c r="H57" i="4"/>
  <c r="I57" i="4" s="1"/>
  <c r="AI356" i="7"/>
  <c r="W357" i="7"/>
  <c r="V357" i="7"/>
  <c r="E57" i="4" l="1"/>
  <c r="F58" i="4" s="1"/>
  <c r="X357" i="7"/>
  <c r="O97" i="4"/>
  <c r="P97" i="4"/>
  <c r="N97" i="4" s="1"/>
  <c r="K57" i="4"/>
  <c r="J57" i="4"/>
  <c r="L57" i="4" s="1"/>
  <c r="S57" i="4"/>
  <c r="T57" i="4" s="1"/>
  <c r="Y358" i="7"/>
  <c r="U358" i="7"/>
  <c r="G58" i="4" l="1"/>
  <c r="H58" i="4" s="1"/>
  <c r="I58" i="4" s="1"/>
  <c r="AB358" i="7"/>
  <c r="Z358" i="7"/>
  <c r="O98" i="4"/>
  <c r="P98" i="4"/>
  <c r="N98" i="4" s="1"/>
  <c r="D356" i="7"/>
  <c r="R356" i="7" s="1"/>
  <c r="W356" i="7"/>
  <c r="V356" i="7"/>
  <c r="S58" i="4" l="1"/>
  <c r="T58" i="4" s="1"/>
  <c r="E58" i="4"/>
  <c r="G59" i="4" s="1"/>
  <c r="X356" i="7"/>
  <c r="K58" i="4"/>
  <c r="J58" i="4"/>
  <c r="L58" i="4" s="1"/>
  <c r="P99" i="4"/>
  <c r="N99" i="4" s="1"/>
  <c r="O99" i="4"/>
  <c r="S356" i="7"/>
  <c r="AI355" i="7"/>
  <c r="F59" i="4" l="1"/>
  <c r="O100" i="4"/>
  <c r="P100" i="4"/>
  <c r="N100" i="4" s="1"/>
  <c r="H59" i="4"/>
  <c r="E59" i="4" s="1"/>
  <c r="T357" i="7"/>
  <c r="S59" i="4" l="1"/>
  <c r="T59" i="4" s="1"/>
  <c r="I59" i="4"/>
  <c r="K59" i="4" s="1"/>
  <c r="F60" i="4"/>
  <c r="G60" i="4"/>
  <c r="P101" i="4"/>
  <c r="N101" i="4" s="1"/>
  <c r="O101" i="4"/>
  <c r="Y357" i="7"/>
  <c r="U357" i="7"/>
  <c r="D355" i="7"/>
  <c r="S355" i="7" s="1"/>
  <c r="J59" i="4" l="1"/>
  <c r="L59" i="4" s="1"/>
  <c r="T356" i="7"/>
  <c r="O102" i="4"/>
  <c r="P102" i="4"/>
  <c r="N102" i="4" s="1"/>
  <c r="Z357" i="7"/>
  <c r="AB357" i="7"/>
  <c r="R355" i="7"/>
  <c r="H60" i="4"/>
  <c r="S60" i="4" s="1"/>
  <c r="T60" i="4" s="1"/>
  <c r="AI354" i="7"/>
  <c r="V355" i="7"/>
  <c r="W355" i="7"/>
  <c r="I60" i="4" l="1"/>
  <c r="K60" i="4" s="1"/>
  <c r="E60" i="4"/>
  <c r="F61" i="4" s="1"/>
  <c r="X355" i="7"/>
  <c r="P103" i="4"/>
  <c r="N103" i="4" s="1"/>
  <c r="O103" i="4"/>
  <c r="Y356" i="7"/>
  <c r="U356" i="7"/>
  <c r="G61" i="4" l="1"/>
  <c r="H61" i="4" s="1"/>
  <c r="S61" i="4" s="1"/>
  <c r="T61" i="4" s="1"/>
  <c r="J60" i="4"/>
  <c r="L60" i="4" s="1"/>
  <c r="P104" i="4"/>
  <c r="N104" i="4" s="1"/>
  <c r="O104" i="4"/>
  <c r="AB356" i="7"/>
  <c r="Z356" i="7"/>
  <c r="D354" i="7"/>
  <c r="R354" i="7" s="1"/>
  <c r="W354" i="7"/>
  <c r="V354" i="7"/>
  <c r="S354" i="7" l="1"/>
  <c r="T355" i="7" s="1"/>
  <c r="U355" i="7" s="1"/>
  <c r="X354" i="7"/>
  <c r="O105" i="4"/>
  <c r="P105" i="4"/>
  <c r="N105" i="4" s="1"/>
  <c r="E61" i="4"/>
  <c r="I61" i="4"/>
  <c r="AI353" i="7"/>
  <c r="Y355" i="7" l="1"/>
  <c r="O106" i="4"/>
  <c r="P106" i="4"/>
  <c r="N106" i="4" s="1"/>
  <c r="AB355" i="7"/>
  <c r="Z355" i="7"/>
  <c r="K61" i="4"/>
  <c r="J61" i="4"/>
  <c r="L61" i="4" s="1"/>
  <c r="F62" i="4"/>
  <c r="G62" i="4"/>
  <c r="P107" i="4" l="1"/>
  <c r="N107" i="4" s="1"/>
  <c r="O107" i="4"/>
  <c r="H62" i="4"/>
  <c r="S62" i="4" s="1"/>
  <c r="T62" i="4" s="1"/>
  <c r="D353" i="7"/>
  <c r="R353" i="7" s="1"/>
  <c r="W353" i="7"/>
  <c r="V353" i="7"/>
  <c r="X353" i="7" l="1"/>
  <c r="O108" i="4"/>
  <c r="P108" i="4"/>
  <c r="N108" i="4" s="1"/>
  <c r="S353" i="7"/>
  <c r="E62" i="4"/>
  <c r="I62" i="4"/>
  <c r="AI352" i="7"/>
  <c r="O109" i="4" l="1"/>
  <c r="P109" i="4"/>
  <c r="N109" i="4" s="1"/>
  <c r="F63" i="4"/>
  <c r="G63" i="4"/>
  <c r="K62" i="4"/>
  <c r="J62" i="4"/>
  <c r="L62" i="4" s="1"/>
  <c r="T354" i="7"/>
  <c r="O110" i="4" l="1"/>
  <c r="P110" i="4"/>
  <c r="N110" i="4" s="1"/>
  <c r="Y354" i="7"/>
  <c r="U354" i="7"/>
  <c r="H63" i="4"/>
  <c r="S63" i="4" s="1"/>
  <c r="T63" i="4" s="1"/>
  <c r="D352" i="7"/>
  <c r="S352" i="7" s="1"/>
  <c r="T353" i="7" l="1"/>
  <c r="P111" i="4"/>
  <c r="N111" i="4" s="1"/>
  <c r="O111" i="4"/>
  <c r="E63" i="4"/>
  <c r="I63" i="4"/>
  <c r="AB354" i="7"/>
  <c r="Z354" i="7"/>
  <c r="R352" i="7"/>
  <c r="AI351" i="7"/>
  <c r="V352" i="7"/>
  <c r="W352" i="7"/>
  <c r="X352" i="7" l="1"/>
  <c r="O112" i="4"/>
  <c r="P112" i="4"/>
  <c r="N112" i="4" s="1"/>
  <c r="K63" i="4"/>
  <c r="J63" i="4"/>
  <c r="L63" i="4" s="1"/>
  <c r="Y353" i="7"/>
  <c r="U353" i="7"/>
  <c r="F64" i="4"/>
  <c r="G64" i="4"/>
  <c r="H64" i="4" s="1"/>
  <c r="E64" i="4" s="1"/>
  <c r="I64" i="4" l="1"/>
  <c r="J64" i="4" s="1"/>
  <c r="L64" i="4" s="1"/>
  <c r="F65" i="4"/>
  <c r="G65" i="4"/>
  <c r="H65" i="4" s="1"/>
  <c r="O113" i="4"/>
  <c r="P113" i="4"/>
  <c r="N113" i="4" s="1"/>
  <c r="Z353" i="7"/>
  <c r="AB353" i="7"/>
  <c r="S64" i="4"/>
  <c r="T64" i="4" s="1"/>
  <c r="D351" i="7"/>
  <c r="S351" i="7" s="1"/>
  <c r="K64" i="4" l="1"/>
  <c r="T352" i="7"/>
  <c r="O114" i="4"/>
  <c r="P114" i="4"/>
  <c r="N114" i="4" s="1"/>
  <c r="I65" i="4"/>
  <c r="R351" i="7"/>
  <c r="S65" i="4"/>
  <c r="T65" i="4" s="1"/>
  <c r="E65" i="4"/>
  <c r="AI350" i="7"/>
  <c r="W351" i="7"/>
  <c r="V351" i="7"/>
  <c r="X351" i="7" l="1"/>
  <c r="O115" i="4"/>
  <c r="P115" i="4"/>
  <c r="N115" i="4" s="1"/>
  <c r="F66" i="4"/>
  <c r="G66" i="4"/>
  <c r="H66" i="4" s="1"/>
  <c r="J65" i="4"/>
  <c r="L65" i="4" s="1"/>
  <c r="K65" i="4"/>
  <c r="Y352" i="7"/>
  <c r="U352" i="7"/>
  <c r="P116" i="4" l="1"/>
  <c r="N116" i="4" s="1"/>
  <c r="O116" i="4"/>
  <c r="Z352" i="7"/>
  <c r="AB352" i="7"/>
  <c r="S66" i="4"/>
  <c r="T66" i="4" s="1"/>
  <c r="I66" i="4"/>
  <c r="E66" i="4"/>
  <c r="D350" i="7"/>
  <c r="R350" i="7" s="1"/>
  <c r="W350" i="7"/>
  <c r="V350" i="7"/>
  <c r="X350" i="7" l="1"/>
  <c r="P117" i="4"/>
  <c r="N117" i="4" s="1"/>
  <c r="O117" i="4"/>
  <c r="F67" i="4"/>
  <c r="G67" i="4"/>
  <c r="S350" i="7"/>
  <c r="J66" i="4"/>
  <c r="L66" i="4" s="1"/>
  <c r="K66" i="4"/>
  <c r="AI349" i="7"/>
  <c r="P118" i="4" l="1"/>
  <c r="N118" i="4" s="1"/>
  <c r="O118" i="4"/>
  <c r="T351" i="7"/>
  <c r="H67" i="4"/>
  <c r="S67" i="4" s="1"/>
  <c r="T67" i="4" s="1"/>
  <c r="O119" i="4" l="1"/>
  <c r="P119" i="4"/>
  <c r="N119" i="4" s="1"/>
  <c r="I67" i="4"/>
  <c r="E67" i="4"/>
  <c r="Y351" i="7"/>
  <c r="U351" i="7"/>
  <c r="D349" i="7"/>
  <c r="S349" i="7" s="1"/>
  <c r="T350" i="7" l="1"/>
  <c r="P120" i="4"/>
  <c r="N120" i="4" s="1"/>
  <c r="O120" i="4"/>
  <c r="J67" i="4"/>
  <c r="L67" i="4" s="1"/>
  <c r="K67" i="4"/>
  <c r="R349" i="7"/>
  <c r="Z351" i="7"/>
  <c r="AB351" i="7"/>
  <c r="G68" i="4"/>
  <c r="F68" i="4"/>
  <c r="AI348" i="7"/>
  <c r="W349" i="7"/>
  <c r="V349" i="7"/>
  <c r="H68" i="4" l="1"/>
  <c r="E68" i="4" s="1"/>
  <c r="X349" i="7"/>
  <c r="O121" i="4"/>
  <c r="P121" i="4"/>
  <c r="N121" i="4" s="1"/>
  <c r="Y350" i="7"/>
  <c r="U350" i="7"/>
  <c r="S68" i="4" l="1"/>
  <c r="T68" i="4" s="1"/>
  <c r="I68" i="4"/>
  <c r="K68" i="4" s="1"/>
  <c r="G69" i="4"/>
  <c r="H69" i="4" s="1"/>
  <c r="F69" i="4"/>
  <c r="O122" i="4"/>
  <c r="P122" i="4"/>
  <c r="N122" i="4" s="1"/>
  <c r="AB350" i="7"/>
  <c r="Z350" i="7"/>
  <c r="D348" i="7"/>
  <c r="S348" i="7" s="1"/>
  <c r="J68" i="4" l="1"/>
  <c r="L68" i="4" s="1"/>
  <c r="I69" i="4"/>
  <c r="K69" i="4" s="1"/>
  <c r="E69" i="4"/>
  <c r="G70" i="4" s="1"/>
  <c r="H70" i="4" s="1"/>
  <c r="S69" i="4"/>
  <c r="T69" i="4" s="1"/>
  <c r="T349" i="7"/>
  <c r="O123" i="4"/>
  <c r="P123" i="4"/>
  <c r="N123" i="4" s="1"/>
  <c r="R348" i="7"/>
  <c r="AI347" i="7"/>
  <c r="V348" i="7"/>
  <c r="W348" i="7"/>
  <c r="F70" i="4" l="1"/>
  <c r="I70" i="4" s="1"/>
  <c r="J69" i="4"/>
  <c r="L69" i="4" s="1"/>
  <c r="X348" i="7"/>
  <c r="O124" i="4"/>
  <c r="P124" i="4"/>
  <c r="N124" i="4" s="1"/>
  <c r="S70" i="4"/>
  <c r="T70" i="4" s="1"/>
  <c r="E70" i="4"/>
  <c r="Y349" i="7"/>
  <c r="U349" i="7"/>
  <c r="O125" i="4" l="1"/>
  <c r="P125" i="4"/>
  <c r="N125" i="4" s="1"/>
  <c r="G71" i="4"/>
  <c r="F71" i="4"/>
  <c r="AB349" i="7"/>
  <c r="Z349" i="7"/>
  <c r="K70" i="4"/>
  <c r="J70" i="4"/>
  <c r="L70" i="4" s="1"/>
  <c r="D347" i="7"/>
  <c r="S347" i="7" s="1"/>
  <c r="T348" i="7" l="1"/>
  <c r="O126" i="4"/>
  <c r="P126" i="4"/>
  <c r="N126" i="4" s="1"/>
  <c r="R347" i="7"/>
  <c r="H71" i="4"/>
  <c r="E71" i="4" s="1"/>
  <c r="AI346" i="7"/>
  <c r="W347" i="7"/>
  <c r="V347" i="7"/>
  <c r="I71" i="4" l="1"/>
  <c r="J71" i="4" s="1"/>
  <c r="L71" i="4" s="1"/>
  <c r="S71" i="4"/>
  <c r="T71" i="4" s="1"/>
  <c r="X347" i="7"/>
  <c r="F72" i="4"/>
  <c r="G72" i="4"/>
  <c r="H72" i="4" s="1"/>
  <c r="P127" i="4"/>
  <c r="N127" i="4" s="1"/>
  <c r="O127" i="4"/>
  <c r="Y348" i="7"/>
  <c r="U348" i="7"/>
  <c r="K71" i="4" l="1"/>
  <c r="O128" i="4"/>
  <c r="P128" i="4"/>
  <c r="N128" i="4" s="1"/>
  <c r="I72" i="4"/>
  <c r="S72" i="4"/>
  <c r="T72" i="4" s="1"/>
  <c r="E72" i="4"/>
  <c r="Z348" i="7"/>
  <c r="AB348" i="7"/>
  <c r="D346" i="7"/>
  <c r="S346" i="7" s="1"/>
  <c r="T347" i="7" l="1"/>
  <c r="O129" i="4"/>
  <c r="P129" i="4"/>
  <c r="N129" i="4" s="1"/>
  <c r="G73" i="4"/>
  <c r="H73" i="4" s="1"/>
  <c r="F73" i="4"/>
  <c r="K72" i="4"/>
  <c r="J72" i="4"/>
  <c r="L72" i="4" s="1"/>
  <c r="R346" i="7"/>
  <c r="AI345" i="7"/>
  <c r="W346" i="7"/>
  <c r="V346" i="7"/>
  <c r="X346" i="7" l="1"/>
  <c r="P130" i="4"/>
  <c r="N130" i="4" s="1"/>
  <c r="O130" i="4"/>
  <c r="I73" i="4"/>
  <c r="S73" i="4"/>
  <c r="T73" i="4" s="1"/>
  <c r="E73" i="4"/>
  <c r="Y347" i="7"/>
  <c r="U347" i="7"/>
  <c r="O131" i="4" l="1"/>
  <c r="P131" i="4"/>
  <c r="N131" i="4" s="1"/>
  <c r="Z347" i="7"/>
  <c r="AB347" i="7"/>
  <c r="F74" i="4"/>
  <c r="G74" i="4"/>
  <c r="K73" i="4"/>
  <c r="J73" i="4"/>
  <c r="L73" i="4" s="1"/>
  <c r="D345" i="7"/>
  <c r="R345" i="7" s="1"/>
  <c r="W345" i="7"/>
  <c r="V345" i="7"/>
  <c r="X345" i="7" l="1"/>
  <c r="P132" i="4"/>
  <c r="N132" i="4" s="1"/>
  <c r="O132" i="4"/>
  <c r="S345" i="7"/>
  <c r="H74" i="4"/>
  <c r="S74" i="4" s="1"/>
  <c r="T74" i="4" s="1"/>
  <c r="AI344" i="7"/>
  <c r="E74" i="4" l="1"/>
  <c r="F75" i="4" s="1"/>
  <c r="I74" i="4"/>
  <c r="K74" i="4" s="1"/>
  <c r="P133" i="4"/>
  <c r="N133" i="4" s="1"/>
  <c r="O133" i="4"/>
  <c r="T346" i="7"/>
  <c r="J74" i="4" l="1"/>
  <c r="L74" i="4" s="1"/>
  <c r="G75" i="4"/>
  <c r="H75" i="4" s="1"/>
  <c r="S75" i="4" s="1"/>
  <c r="T75" i="4" s="1"/>
  <c r="O134" i="4"/>
  <c r="P134" i="4"/>
  <c r="N134" i="4" s="1"/>
  <c r="Y346" i="7"/>
  <c r="U346" i="7"/>
  <c r="D344" i="7"/>
  <c r="S344" i="7" s="1"/>
  <c r="T345" i="7" l="1"/>
  <c r="P135" i="4"/>
  <c r="N135" i="4" s="1"/>
  <c r="O135" i="4"/>
  <c r="I75" i="4"/>
  <c r="AB346" i="7"/>
  <c r="Z346" i="7"/>
  <c r="E75" i="4"/>
  <c r="R344" i="7"/>
  <c r="AI343" i="7"/>
  <c r="V344" i="7"/>
  <c r="W344" i="7"/>
  <c r="X344" i="7" l="1"/>
  <c r="O136" i="4"/>
  <c r="P136" i="4"/>
  <c r="N136" i="4" s="1"/>
  <c r="Y345" i="7"/>
  <c r="U345" i="7"/>
  <c r="F76" i="4"/>
  <c r="G76" i="4"/>
  <c r="K75" i="4"/>
  <c r="J75" i="4"/>
  <c r="L75" i="4" s="1"/>
  <c r="O137" i="4" l="1"/>
  <c r="P137" i="4"/>
  <c r="N137" i="4" s="1"/>
  <c r="Z345" i="7"/>
  <c r="AB345" i="7"/>
  <c r="H76" i="4"/>
  <c r="I76" i="4" s="1"/>
  <c r="D343" i="7"/>
  <c r="R343" i="7" s="1"/>
  <c r="V343" i="7"/>
  <c r="W343" i="7"/>
  <c r="S343" i="7" l="1"/>
  <c r="T344" i="7" s="1"/>
  <c r="Y344" i="7" s="1"/>
  <c r="X343" i="7"/>
  <c r="J76" i="4"/>
  <c r="L76" i="4" s="1"/>
  <c r="K76" i="4"/>
  <c r="O138" i="4"/>
  <c r="P138" i="4"/>
  <c r="N138" i="4" s="1"/>
  <c r="E76" i="4"/>
  <c r="S76" i="4"/>
  <c r="T76" i="4" s="1"/>
  <c r="AI342" i="7"/>
  <c r="U344" i="7" l="1"/>
  <c r="Z344" i="7" s="1"/>
  <c r="P139" i="4"/>
  <c r="N139" i="4" s="1"/>
  <c r="O139" i="4"/>
  <c r="F77" i="4"/>
  <c r="G77" i="4"/>
  <c r="AB344" i="7" l="1"/>
  <c r="P140" i="4"/>
  <c r="N140" i="4" s="1"/>
  <c r="O140" i="4"/>
  <c r="H77" i="4"/>
  <c r="I77" i="4" s="1"/>
  <c r="D342" i="7"/>
  <c r="S342" i="7" s="1"/>
  <c r="E77" i="4" l="1"/>
  <c r="G78" i="4" s="1"/>
  <c r="H78" i="4" s="1"/>
  <c r="K77" i="4"/>
  <c r="J77" i="4"/>
  <c r="L77" i="4" s="1"/>
  <c r="T343" i="7"/>
  <c r="P141" i="4"/>
  <c r="N141" i="4" s="1"/>
  <c r="O141" i="4"/>
  <c r="R342" i="7"/>
  <c r="S77" i="4"/>
  <c r="T77" i="4" s="1"/>
  <c r="AI341" i="7"/>
  <c r="W342" i="7"/>
  <c r="V342" i="7"/>
  <c r="F78" i="4" l="1"/>
  <c r="I78" i="4" s="1"/>
  <c r="J78" i="4" s="1"/>
  <c r="L78" i="4" s="1"/>
  <c r="E78" i="4"/>
  <c r="G79" i="4" s="1"/>
  <c r="X342" i="7"/>
  <c r="P142" i="4"/>
  <c r="N142" i="4" s="1"/>
  <c r="O142" i="4"/>
  <c r="Y343" i="7"/>
  <c r="U343" i="7"/>
  <c r="S78" i="4"/>
  <c r="T78" i="4" s="1"/>
  <c r="F79" i="4" l="1"/>
  <c r="K78" i="4"/>
  <c r="O143" i="4"/>
  <c r="P143" i="4"/>
  <c r="N143" i="4" s="1"/>
  <c r="H79" i="4"/>
  <c r="AB343" i="7"/>
  <c r="Z343" i="7"/>
  <c r="D341" i="7"/>
  <c r="S341" i="7" s="1"/>
  <c r="I79" i="4" l="1"/>
  <c r="J79" i="4" s="1"/>
  <c r="L79" i="4" s="1"/>
  <c r="E79" i="4"/>
  <c r="F80" i="4" s="1"/>
  <c r="S79" i="4"/>
  <c r="T79" i="4" s="1"/>
  <c r="T342" i="7"/>
  <c r="P144" i="4"/>
  <c r="N144" i="4" s="1"/>
  <c r="O144" i="4"/>
  <c r="R341" i="7"/>
  <c r="AI340" i="7"/>
  <c r="V341" i="7"/>
  <c r="W341" i="7"/>
  <c r="K79" i="4" l="1"/>
  <c r="G80" i="4"/>
  <c r="H80" i="4" s="1"/>
  <c r="E80" i="4" s="1"/>
  <c r="X341" i="7"/>
  <c r="O145" i="4"/>
  <c r="P145" i="4"/>
  <c r="N145" i="4" s="1"/>
  <c r="Y342" i="7"/>
  <c r="U342" i="7"/>
  <c r="G81" i="4" l="1"/>
  <c r="F81" i="4"/>
  <c r="O146" i="4"/>
  <c r="P146" i="4"/>
  <c r="N146" i="4" s="1"/>
  <c r="I80" i="4"/>
  <c r="S80" i="4"/>
  <c r="T80" i="4" s="1"/>
  <c r="AB342" i="7"/>
  <c r="Z342" i="7"/>
  <c r="D340" i="7"/>
  <c r="S340" i="7" s="1"/>
  <c r="T341" i="7" l="1"/>
  <c r="O147" i="4"/>
  <c r="P147" i="4"/>
  <c r="N147" i="4" s="1"/>
  <c r="K80" i="4"/>
  <c r="J80" i="4"/>
  <c r="L80" i="4" s="1"/>
  <c r="H81" i="4"/>
  <c r="I81" i="4" s="1"/>
  <c r="R340" i="7"/>
  <c r="AI339" i="7"/>
  <c r="W340" i="7"/>
  <c r="V340" i="7"/>
  <c r="E81" i="4" l="1"/>
  <c r="G82" i="4" s="1"/>
  <c r="X340" i="7"/>
  <c r="K81" i="4"/>
  <c r="J81" i="4"/>
  <c r="L81" i="4" s="1"/>
  <c r="O148" i="4"/>
  <c r="P148" i="4"/>
  <c r="N148" i="4" s="1"/>
  <c r="S81" i="4"/>
  <c r="T81" i="4" s="1"/>
  <c r="Y341" i="7"/>
  <c r="U341" i="7"/>
  <c r="F82" i="4" l="1"/>
  <c r="P149" i="4"/>
  <c r="N149" i="4" s="1"/>
  <c r="O149" i="4"/>
  <c r="H82" i="4"/>
  <c r="AB341" i="7"/>
  <c r="Z341" i="7"/>
  <c r="D339" i="7"/>
  <c r="S339" i="7" s="1"/>
  <c r="I82" i="4" l="1"/>
  <c r="K82" i="4" s="1"/>
  <c r="E82" i="4"/>
  <c r="G83" i="4" s="1"/>
  <c r="T340" i="7"/>
  <c r="S82" i="4"/>
  <c r="T82" i="4" s="1"/>
  <c r="P150" i="4"/>
  <c r="N150" i="4" s="1"/>
  <c r="O150" i="4"/>
  <c r="R339" i="7"/>
  <c r="AI338" i="7"/>
  <c r="V339" i="7"/>
  <c r="W339" i="7"/>
  <c r="J82" i="4" l="1"/>
  <c r="L82" i="4" s="1"/>
  <c r="F83" i="4"/>
  <c r="X339" i="7"/>
  <c r="O151" i="4"/>
  <c r="P151" i="4"/>
  <c r="N151" i="4" s="1"/>
  <c r="Y340" i="7"/>
  <c r="U340" i="7"/>
  <c r="H83" i="4"/>
  <c r="I83" i="4" l="1"/>
  <c r="K83" i="4" s="1"/>
  <c r="E83" i="4"/>
  <c r="G84" i="4" s="1"/>
  <c r="O152" i="4"/>
  <c r="P152" i="4"/>
  <c r="N152" i="4" s="1"/>
  <c r="Z340" i="7"/>
  <c r="AB340" i="7"/>
  <c r="S83" i="4"/>
  <c r="T83" i="4" s="1"/>
  <c r="D338" i="7"/>
  <c r="R338" i="7" s="1"/>
  <c r="V338" i="7"/>
  <c r="W338" i="7"/>
  <c r="F84" i="4" l="1"/>
  <c r="J83" i="4"/>
  <c r="L83" i="4" s="1"/>
  <c r="X338" i="7"/>
  <c r="O153" i="4"/>
  <c r="P153" i="4"/>
  <c r="N153" i="4" s="1"/>
  <c r="H84" i="4"/>
  <c r="S338" i="7"/>
  <c r="AI337" i="7"/>
  <c r="I84" i="4" l="1"/>
  <c r="J84" i="4" s="1"/>
  <c r="L84" i="4" s="1"/>
  <c r="P154" i="4"/>
  <c r="N154" i="4" s="1"/>
  <c r="O154" i="4"/>
  <c r="E84" i="4"/>
  <c r="T339" i="7"/>
  <c r="S84" i="4"/>
  <c r="T84" i="4" s="1"/>
  <c r="K84" i="4" l="1"/>
  <c r="P155" i="4"/>
  <c r="N155" i="4" s="1"/>
  <c r="O155" i="4"/>
  <c r="F85" i="4"/>
  <c r="G85" i="4"/>
  <c r="Y339" i="7"/>
  <c r="U339" i="7"/>
  <c r="D337" i="7"/>
  <c r="S337" i="7" s="1"/>
  <c r="T338" i="7" l="1"/>
  <c r="H85" i="4"/>
  <c r="I85" i="4" s="1"/>
  <c r="R337" i="7"/>
  <c r="Z339" i="7"/>
  <c r="AB339" i="7"/>
  <c r="O156" i="4"/>
  <c r="P156" i="4"/>
  <c r="N156" i="4" s="1"/>
  <c r="AI336" i="7"/>
  <c r="V337" i="7"/>
  <c r="W337" i="7"/>
  <c r="E85" i="4" l="1"/>
  <c r="G86" i="4" s="1"/>
  <c r="H86" i="4" s="1"/>
  <c r="E86" i="4" s="1"/>
  <c r="X337" i="7"/>
  <c r="J85" i="4"/>
  <c r="L85" i="4" s="1"/>
  <c r="K85" i="4"/>
  <c r="P157" i="4"/>
  <c r="N157" i="4" s="1"/>
  <c r="O157" i="4"/>
  <c r="Y338" i="7"/>
  <c r="U338" i="7"/>
  <c r="S85" i="4"/>
  <c r="T85" i="4" s="1"/>
  <c r="F86" i="4" l="1"/>
  <c r="I86" i="4" s="1"/>
  <c r="G87" i="4"/>
  <c r="H87" i="4" s="1"/>
  <c r="F87" i="4"/>
  <c r="P158" i="4"/>
  <c r="N158" i="4" s="1"/>
  <c r="O158" i="4"/>
  <c r="AB338" i="7"/>
  <c r="Z338" i="7"/>
  <c r="S86" i="4"/>
  <c r="T86" i="4" s="1"/>
  <c r="D336" i="7"/>
  <c r="S336" i="7" s="1"/>
  <c r="J86" i="4" l="1"/>
  <c r="L86" i="4" s="1"/>
  <c r="K86" i="4"/>
  <c r="T337" i="7"/>
  <c r="P159" i="4"/>
  <c r="N159" i="4" s="1"/>
  <c r="O159" i="4"/>
  <c r="R336" i="7"/>
  <c r="I87" i="4"/>
  <c r="S87" i="4"/>
  <c r="T87" i="4" s="1"/>
  <c r="E87" i="4"/>
  <c r="AI335" i="7"/>
  <c r="V336" i="7"/>
  <c r="W336" i="7"/>
  <c r="X336" i="7" l="1"/>
  <c r="O160" i="4"/>
  <c r="P160" i="4"/>
  <c r="N160" i="4" s="1"/>
  <c r="Y337" i="7"/>
  <c r="U337" i="7"/>
  <c r="F88" i="4"/>
  <c r="G88" i="4"/>
  <c r="J87" i="4"/>
  <c r="L87" i="4" s="1"/>
  <c r="K87" i="4"/>
  <c r="O161" i="4" l="1"/>
  <c r="P161" i="4"/>
  <c r="N161" i="4" s="1"/>
  <c r="H88" i="4"/>
  <c r="E88" i="4" s="1"/>
  <c r="AB337" i="7"/>
  <c r="Z337" i="7"/>
  <c r="D335" i="7"/>
  <c r="S335" i="7" s="1"/>
  <c r="I88" i="4" l="1"/>
  <c r="K88" i="4" s="1"/>
  <c r="S88" i="4"/>
  <c r="T88" i="4" s="1"/>
  <c r="T336" i="7"/>
  <c r="P162" i="4"/>
  <c r="N162" i="4" s="1"/>
  <c r="O162" i="4"/>
  <c r="R335" i="7"/>
  <c r="F89" i="4"/>
  <c r="G89" i="4"/>
  <c r="AI334" i="7"/>
  <c r="V335" i="7"/>
  <c r="W335" i="7"/>
  <c r="J88" i="4" l="1"/>
  <c r="L88" i="4" s="1"/>
  <c r="X335" i="7"/>
  <c r="P163" i="4"/>
  <c r="N163" i="4" s="1"/>
  <c r="O163" i="4"/>
  <c r="H89" i="4"/>
  <c r="S89" i="4" s="1"/>
  <c r="T89" i="4" s="1"/>
  <c r="Y336" i="7"/>
  <c r="U336" i="7"/>
  <c r="E89" i="4" l="1"/>
  <c r="F90" i="4" s="1"/>
  <c r="P164" i="4"/>
  <c r="N164" i="4" s="1"/>
  <c r="O164" i="4"/>
  <c r="I89" i="4"/>
  <c r="AB336" i="7"/>
  <c r="Z336" i="7"/>
  <c r="D334" i="7"/>
  <c r="R334" i="7" s="1"/>
  <c r="W334" i="7"/>
  <c r="V334" i="7"/>
  <c r="G90" i="4" l="1"/>
  <c r="H90" i="4" s="1"/>
  <c r="E90" i="4" s="1"/>
  <c r="X334" i="7"/>
  <c r="O165" i="4"/>
  <c r="P165" i="4"/>
  <c r="N165" i="4" s="1"/>
  <c r="S334" i="7"/>
  <c r="J89" i="4"/>
  <c r="L89" i="4" s="1"/>
  <c r="K89" i="4"/>
  <c r="AI333" i="7"/>
  <c r="I90" i="4" l="1"/>
  <c r="K90" i="4" s="1"/>
  <c r="G91" i="4"/>
  <c r="H91" i="4" s="1"/>
  <c r="S91" i="4" s="1"/>
  <c r="F91" i="4"/>
  <c r="S90" i="4"/>
  <c r="T90" i="4" s="1"/>
  <c r="T335" i="7"/>
  <c r="P166" i="4"/>
  <c r="N166" i="4" s="1"/>
  <c r="O166" i="4"/>
  <c r="T91" i="4" l="1"/>
  <c r="J90" i="4"/>
  <c r="L90" i="4" s="1"/>
  <c r="E91" i="4"/>
  <c r="F92" i="4" s="1"/>
  <c r="I91" i="4"/>
  <c r="K91" i="4" s="1"/>
  <c r="O167" i="4"/>
  <c r="P167" i="4"/>
  <c r="N167" i="4" s="1"/>
  <c r="Y335" i="7"/>
  <c r="U335" i="7"/>
  <c r="D333" i="7"/>
  <c r="R333" i="7" s="1"/>
  <c r="V333" i="7"/>
  <c r="W333" i="7"/>
  <c r="J91" i="4" l="1"/>
  <c r="L91" i="4" s="1"/>
  <c r="G92" i="4"/>
  <c r="H92" i="4" s="1"/>
  <c r="X333" i="7"/>
  <c r="O168" i="4"/>
  <c r="P168" i="4"/>
  <c r="N168" i="4" s="1"/>
  <c r="S333" i="7"/>
  <c r="AB335" i="7"/>
  <c r="Z335" i="7"/>
  <c r="AI332" i="7"/>
  <c r="E92" i="4" l="1"/>
  <c r="G93" i="4" s="1"/>
  <c r="I92" i="4"/>
  <c r="K92" i="4" s="1"/>
  <c r="S92" i="4"/>
  <c r="T92" i="4" s="1"/>
  <c r="O169" i="4"/>
  <c r="P169" i="4"/>
  <c r="N169" i="4" s="1"/>
  <c r="T334" i="7"/>
  <c r="J92" i="4" l="1"/>
  <c r="L92" i="4" s="1"/>
  <c r="H93" i="4"/>
  <c r="S93" i="4" s="1"/>
  <c r="T93" i="4" s="1"/>
  <c r="F93" i="4"/>
  <c r="P170" i="4"/>
  <c r="N170" i="4" s="1"/>
  <c r="O170" i="4"/>
  <c r="Y334" i="7"/>
  <c r="U334" i="7"/>
  <c r="D332" i="7"/>
  <c r="S332" i="7" s="1"/>
  <c r="E93" i="4" l="1"/>
  <c r="F94" i="4" s="1"/>
  <c r="I93" i="4"/>
  <c r="K93" i="4" s="1"/>
  <c r="R332" i="7"/>
  <c r="P171" i="4"/>
  <c r="N171" i="4" s="1"/>
  <c r="O171" i="4"/>
  <c r="T333" i="7"/>
  <c r="Z334" i="7"/>
  <c r="AB334" i="7"/>
  <c r="AI331" i="7"/>
  <c r="V332" i="7"/>
  <c r="W332" i="7"/>
  <c r="G94" i="4" l="1"/>
  <c r="H94" i="4" s="1"/>
  <c r="I94" i="4" s="1"/>
  <c r="J93" i="4"/>
  <c r="L93" i="4" s="1"/>
  <c r="X332" i="7"/>
  <c r="O172" i="4"/>
  <c r="P172" i="4"/>
  <c r="N172" i="4" s="1"/>
  <c r="Y333" i="7"/>
  <c r="U333" i="7"/>
  <c r="P173" i="4" l="1"/>
  <c r="N173" i="4" s="1"/>
  <c r="O173" i="4"/>
  <c r="K94" i="4"/>
  <c r="J94" i="4"/>
  <c r="L94" i="4" s="1"/>
  <c r="S94" i="4"/>
  <c r="T94" i="4" s="1"/>
  <c r="Z333" i="7"/>
  <c r="AB333" i="7"/>
  <c r="E94" i="4"/>
  <c r="D331" i="7"/>
  <c r="R331" i="7" s="1"/>
  <c r="W331" i="7"/>
  <c r="V331" i="7"/>
  <c r="X331" i="7" l="1"/>
  <c r="S331" i="7"/>
  <c r="G95" i="4"/>
  <c r="F95" i="4"/>
  <c r="P174" i="4"/>
  <c r="N174" i="4" s="1"/>
  <c r="O174" i="4"/>
  <c r="AI330" i="7"/>
  <c r="O175" i="4" l="1"/>
  <c r="P175" i="4"/>
  <c r="N175" i="4" s="1"/>
  <c r="H95" i="4"/>
  <c r="E95" i="4" s="1"/>
  <c r="T332" i="7"/>
  <c r="G96" i="4" l="1"/>
  <c r="H96" i="4" s="1"/>
  <c r="F96" i="4"/>
  <c r="P176" i="4"/>
  <c r="N176" i="4" s="1"/>
  <c r="O176" i="4"/>
  <c r="Y332" i="7"/>
  <c r="U332" i="7"/>
  <c r="I95" i="4"/>
  <c r="S95" i="4"/>
  <c r="T95" i="4" s="1"/>
  <c r="D330" i="7"/>
  <c r="S330" i="7" s="1"/>
  <c r="I96" i="4" l="1"/>
  <c r="K96" i="4" s="1"/>
  <c r="T331" i="7"/>
  <c r="P177" i="4"/>
  <c r="N177" i="4" s="1"/>
  <c r="O177" i="4"/>
  <c r="K95" i="4"/>
  <c r="J95" i="4"/>
  <c r="L95" i="4" s="1"/>
  <c r="R330" i="7"/>
  <c r="S96" i="4"/>
  <c r="T96" i="4" s="1"/>
  <c r="AB332" i="7"/>
  <c r="Z332" i="7"/>
  <c r="E96" i="4"/>
  <c r="AI329" i="7"/>
  <c r="V330" i="7"/>
  <c r="W330" i="7"/>
  <c r="J96" i="4" l="1"/>
  <c r="L96" i="4" s="1"/>
  <c r="X330" i="7"/>
  <c r="O178" i="4"/>
  <c r="P178" i="4"/>
  <c r="N178" i="4" s="1"/>
  <c r="F97" i="4"/>
  <c r="G97" i="4"/>
  <c r="Y331" i="7"/>
  <c r="U331" i="7"/>
  <c r="O179" i="4" l="1"/>
  <c r="P179" i="4"/>
  <c r="N179" i="4" s="1"/>
  <c r="H97" i="4"/>
  <c r="E97" i="4" s="1"/>
  <c r="Z331" i="7"/>
  <c r="AB331" i="7"/>
  <c r="D329" i="7"/>
  <c r="R329" i="7" s="1"/>
  <c r="V329" i="7"/>
  <c r="W329" i="7"/>
  <c r="I97" i="4" l="1"/>
  <c r="K97" i="4" s="1"/>
  <c r="S329" i="7"/>
  <c r="T330" i="7" s="1"/>
  <c r="U330" i="7" s="1"/>
  <c r="X329" i="7"/>
  <c r="F98" i="4"/>
  <c r="G98" i="4"/>
  <c r="H98" i="4" s="1"/>
  <c r="O180" i="4"/>
  <c r="P180" i="4"/>
  <c r="N180" i="4" s="1"/>
  <c r="S97" i="4"/>
  <c r="T97" i="4" s="1"/>
  <c r="AI328" i="7"/>
  <c r="Y330" i="7" l="1"/>
  <c r="J97" i="4"/>
  <c r="L97" i="4" s="1"/>
  <c r="P181" i="4"/>
  <c r="N181" i="4" s="1"/>
  <c r="O181" i="4"/>
  <c r="I98" i="4"/>
  <c r="S98" i="4"/>
  <c r="T98" i="4" s="1"/>
  <c r="AB330" i="7"/>
  <c r="Z330" i="7"/>
  <c r="E98" i="4"/>
  <c r="P182" i="4" l="1"/>
  <c r="N182" i="4" s="1"/>
  <c r="O182" i="4"/>
  <c r="G99" i="4"/>
  <c r="H99" i="4" s="1"/>
  <c r="F99" i="4"/>
  <c r="K98" i="4"/>
  <c r="J98" i="4"/>
  <c r="L98" i="4" s="1"/>
  <c r="D328" i="7"/>
  <c r="S328" i="7" s="1"/>
  <c r="T329" i="7" l="1"/>
  <c r="P183" i="4"/>
  <c r="N183" i="4" s="1"/>
  <c r="O183" i="4"/>
  <c r="I99" i="4"/>
  <c r="S99" i="4"/>
  <c r="T99" i="4" s="1"/>
  <c r="E99" i="4"/>
  <c r="R328" i="7"/>
  <c r="AI327" i="7"/>
  <c r="V328" i="7"/>
  <c r="W328" i="7"/>
  <c r="X328" i="7" l="1"/>
  <c r="O184" i="4"/>
  <c r="P184" i="4"/>
  <c r="N184" i="4" s="1"/>
  <c r="K99" i="4"/>
  <c r="J99" i="4"/>
  <c r="L99" i="4" s="1"/>
  <c r="G100" i="4"/>
  <c r="F100" i="4"/>
  <c r="Y329" i="7"/>
  <c r="U329" i="7"/>
  <c r="P185" i="4" l="1"/>
  <c r="N185" i="4" s="1"/>
  <c r="O185" i="4"/>
  <c r="Z329" i="7"/>
  <c r="AB329" i="7"/>
  <c r="H100" i="4"/>
  <c r="I100" i="4" s="1"/>
  <c r="D327" i="7"/>
  <c r="R327" i="7" s="1"/>
  <c r="V327" i="7"/>
  <c r="W327" i="7"/>
  <c r="S327" i="7" l="1"/>
  <c r="T328" i="7" s="1"/>
  <c r="Y328" i="7" s="1"/>
  <c r="E100" i="4"/>
  <c r="G101" i="4" s="1"/>
  <c r="H101" i="4" s="1"/>
  <c r="X327" i="7"/>
  <c r="O186" i="4"/>
  <c r="P186" i="4"/>
  <c r="N186" i="4" s="1"/>
  <c r="K100" i="4"/>
  <c r="J100" i="4"/>
  <c r="L100" i="4" s="1"/>
  <c r="S100" i="4"/>
  <c r="T100" i="4" s="1"/>
  <c r="AI326" i="7"/>
  <c r="F101" i="4" l="1"/>
  <c r="I101" i="4" s="1"/>
  <c r="U328" i="7"/>
  <c r="AB328" i="7" s="1"/>
  <c r="P187" i="4"/>
  <c r="N187" i="4" s="1"/>
  <c r="O187" i="4"/>
  <c r="S101" i="4"/>
  <c r="T101" i="4" s="1"/>
  <c r="E101" i="4"/>
  <c r="Z328" i="7" l="1"/>
  <c r="O188" i="4"/>
  <c r="P188" i="4"/>
  <c r="N188" i="4" s="1"/>
  <c r="K101" i="4"/>
  <c r="J101" i="4"/>
  <c r="L101" i="4" s="1"/>
  <c r="G102" i="4"/>
  <c r="H102" i="4" s="1"/>
  <c r="F102" i="4"/>
  <c r="D326" i="7"/>
  <c r="S326" i="7" s="1"/>
  <c r="T327" i="7" l="1"/>
  <c r="O189" i="4"/>
  <c r="P189" i="4"/>
  <c r="N189" i="4" s="1"/>
  <c r="S102" i="4"/>
  <c r="T102" i="4" s="1"/>
  <c r="R326" i="7"/>
  <c r="E102" i="4"/>
  <c r="I102" i="4"/>
  <c r="AI325" i="7"/>
  <c r="W326" i="7"/>
  <c r="V326" i="7"/>
  <c r="X326" i="7" l="1"/>
  <c r="P190" i="4"/>
  <c r="N190" i="4" s="1"/>
  <c r="O190" i="4"/>
  <c r="K102" i="4"/>
  <c r="J102" i="4"/>
  <c r="L102" i="4" s="1"/>
  <c r="Y327" i="7"/>
  <c r="U327" i="7"/>
  <c r="G103" i="4"/>
  <c r="F103" i="4"/>
  <c r="P191" i="4" l="1"/>
  <c r="N191" i="4" s="1"/>
  <c r="O191" i="4"/>
  <c r="Z327" i="7"/>
  <c r="AB327" i="7"/>
  <c r="H103" i="4"/>
  <c r="S103" i="4" s="1"/>
  <c r="T103" i="4" s="1"/>
  <c r="D325" i="7"/>
  <c r="R325" i="7" s="1"/>
  <c r="V325" i="7"/>
  <c r="W325" i="7"/>
  <c r="I103" i="4" l="1"/>
  <c r="J103" i="4" s="1"/>
  <c r="L103" i="4" s="1"/>
  <c r="S325" i="7"/>
  <c r="T326" i="7" s="1"/>
  <c r="U326" i="7" s="1"/>
  <c r="X325" i="7"/>
  <c r="O192" i="4"/>
  <c r="P192" i="4"/>
  <c r="N192" i="4" s="1"/>
  <c r="E103" i="4"/>
  <c r="AI324" i="7"/>
  <c r="Y326" i="7" l="1"/>
  <c r="K103" i="4"/>
  <c r="P193" i="4"/>
  <c r="N193" i="4" s="1"/>
  <c r="O193" i="4"/>
  <c r="G104" i="4"/>
  <c r="F104" i="4"/>
  <c r="AB326" i="7"/>
  <c r="Z326" i="7"/>
  <c r="O194" i="4" l="1"/>
  <c r="P194" i="4"/>
  <c r="N194" i="4" s="1"/>
  <c r="H104" i="4"/>
  <c r="S104" i="4" s="1"/>
  <c r="T104" i="4" s="1"/>
  <c r="D324" i="7"/>
  <c r="R324" i="7" s="1"/>
  <c r="V324" i="7"/>
  <c r="W324" i="7"/>
  <c r="E104" i="4" l="1"/>
  <c r="F105" i="4" s="1"/>
  <c r="X324" i="7"/>
  <c r="P195" i="4"/>
  <c r="N195" i="4" s="1"/>
  <c r="O195" i="4"/>
  <c r="S324" i="7"/>
  <c r="I104" i="4"/>
  <c r="AI323" i="7"/>
  <c r="G105" i="4" l="1"/>
  <c r="H105" i="4" s="1"/>
  <c r="E105" i="4" s="1"/>
  <c r="O196" i="4"/>
  <c r="P196" i="4"/>
  <c r="N196" i="4" s="1"/>
  <c r="K104" i="4"/>
  <c r="J104" i="4"/>
  <c r="L104" i="4" s="1"/>
  <c r="T325" i="7"/>
  <c r="P197" i="4" l="1"/>
  <c r="N197" i="4" s="1"/>
  <c r="O197" i="4"/>
  <c r="G106" i="4"/>
  <c r="F106" i="4"/>
  <c r="I105" i="4"/>
  <c r="S105" i="4"/>
  <c r="T105" i="4" s="1"/>
  <c r="Y325" i="7"/>
  <c r="U325" i="7"/>
  <c r="D323" i="7"/>
  <c r="S323" i="7" s="1"/>
  <c r="T324" i="7" l="1"/>
  <c r="P198" i="4"/>
  <c r="N198" i="4" s="1"/>
  <c r="O198" i="4"/>
  <c r="J105" i="4"/>
  <c r="L105" i="4" s="1"/>
  <c r="K105" i="4"/>
  <c r="Z325" i="7"/>
  <c r="AB325" i="7"/>
  <c r="H106" i="4"/>
  <c r="S106" i="4" s="1"/>
  <c r="T106" i="4" s="1"/>
  <c r="R323" i="7"/>
  <c r="AI322" i="7"/>
  <c r="V323" i="7"/>
  <c r="W323" i="7"/>
  <c r="X323" i="7" l="1"/>
  <c r="P199" i="4"/>
  <c r="N199" i="4" s="1"/>
  <c r="O199" i="4"/>
  <c r="I106" i="4"/>
  <c r="E106" i="4"/>
  <c r="Y324" i="7"/>
  <c r="U324" i="7"/>
  <c r="P200" i="4" l="1"/>
  <c r="N200" i="4" s="1"/>
  <c r="O200" i="4"/>
  <c r="F107" i="4"/>
  <c r="G107" i="4"/>
  <c r="H107" i="4" s="1"/>
  <c r="K106" i="4"/>
  <c r="J106" i="4"/>
  <c r="L106" i="4" s="1"/>
  <c r="AB324" i="7"/>
  <c r="Z324" i="7"/>
  <c r="D322" i="7"/>
  <c r="S322" i="7" s="1"/>
  <c r="T323" i="7" l="1"/>
  <c r="S107" i="4"/>
  <c r="T107" i="4" s="1"/>
  <c r="E107" i="4"/>
  <c r="R322" i="7"/>
  <c r="I107" i="4"/>
  <c r="P201" i="4"/>
  <c r="N201" i="4" s="1"/>
  <c r="O201" i="4"/>
  <c r="AI321" i="7"/>
  <c r="V322" i="7"/>
  <c r="W322" i="7"/>
  <c r="X322" i="7" l="1"/>
  <c r="O202" i="4"/>
  <c r="P202" i="4"/>
  <c r="N202" i="4" s="1"/>
  <c r="Y323" i="7"/>
  <c r="U323" i="7"/>
  <c r="J107" i="4"/>
  <c r="L107" i="4" s="1"/>
  <c r="K107" i="4"/>
  <c r="G108" i="4"/>
  <c r="F108" i="4"/>
  <c r="O203" i="4" l="1"/>
  <c r="P203" i="4"/>
  <c r="N203" i="4" s="1"/>
  <c r="Z323" i="7"/>
  <c r="AB323" i="7"/>
  <c r="H108" i="4"/>
  <c r="S108" i="4" s="1"/>
  <c r="T108" i="4" s="1"/>
  <c r="D321" i="7"/>
  <c r="R321" i="7" s="1"/>
  <c r="W321" i="7"/>
  <c r="V321" i="7"/>
  <c r="I108" i="4" l="1"/>
  <c r="K108" i="4" s="1"/>
  <c r="E108" i="4"/>
  <c r="F109" i="4" s="1"/>
  <c r="X321" i="7"/>
  <c r="P204" i="4"/>
  <c r="N204" i="4" s="1"/>
  <c r="O204" i="4"/>
  <c r="S321" i="7"/>
  <c r="AI320" i="7"/>
  <c r="G109" i="4" l="1"/>
  <c r="H109" i="4" s="1"/>
  <c r="J108" i="4"/>
  <c r="L108" i="4" s="1"/>
  <c r="O205" i="4"/>
  <c r="P205" i="4"/>
  <c r="N205" i="4" s="1"/>
  <c r="T322" i="7"/>
  <c r="I109" i="4" l="1"/>
  <c r="J109" i="4" s="1"/>
  <c r="L109" i="4" s="1"/>
  <c r="E109" i="4"/>
  <c r="F110" i="4" s="1"/>
  <c r="S109" i="4"/>
  <c r="T109" i="4" s="1"/>
  <c r="O206" i="4"/>
  <c r="P206" i="4"/>
  <c r="N206" i="4" s="1"/>
  <c r="Y322" i="7"/>
  <c r="U322" i="7"/>
  <c r="D320" i="7"/>
  <c r="R320" i="7" s="1"/>
  <c r="V320" i="7"/>
  <c r="W320" i="7"/>
  <c r="G110" i="4" l="1"/>
  <c r="H110" i="4" s="1"/>
  <c r="E110" i="4" s="1"/>
  <c r="K109" i="4"/>
  <c r="X320" i="7"/>
  <c r="AB322" i="7"/>
  <c r="Z322" i="7"/>
  <c r="S320" i="7"/>
  <c r="P207" i="4"/>
  <c r="N207" i="4" s="1"/>
  <c r="O207" i="4"/>
  <c r="AI319" i="7"/>
  <c r="O208" i="4" l="1"/>
  <c r="P208" i="4"/>
  <c r="N208" i="4" s="1"/>
  <c r="G111" i="4"/>
  <c r="F111" i="4"/>
  <c r="S110" i="4"/>
  <c r="T110" i="4" s="1"/>
  <c r="I110" i="4"/>
  <c r="T321" i="7"/>
  <c r="P209" i="4" l="1"/>
  <c r="N209" i="4" s="1"/>
  <c r="O209" i="4"/>
  <c r="J110" i="4"/>
  <c r="L110" i="4" s="1"/>
  <c r="K110" i="4"/>
  <c r="Y321" i="7"/>
  <c r="U321" i="7"/>
  <c r="H111" i="4"/>
  <c r="I111" i="4" s="1"/>
  <c r="D319" i="7"/>
  <c r="S319" i="7" s="1"/>
  <c r="E111" i="4" l="1"/>
  <c r="F112" i="4" s="1"/>
  <c r="S111" i="4"/>
  <c r="T111" i="4" s="1"/>
  <c r="K111" i="4"/>
  <c r="J111" i="4"/>
  <c r="L111" i="4" s="1"/>
  <c r="T320" i="7"/>
  <c r="P210" i="4"/>
  <c r="N210" i="4" s="1"/>
  <c r="O210" i="4"/>
  <c r="R319" i="7"/>
  <c r="Z321" i="7"/>
  <c r="AB321" i="7"/>
  <c r="AI318" i="7"/>
  <c r="V319" i="7"/>
  <c r="W319" i="7"/>
  <c r="G112" i="4" l="1"/>
  <c r="X319" i="7"/>
  <c r="O211" i="4"/>
  <c r="P211" i="4"/>
  <c r="N211" i="4" s="1"/>
  <c r="Y320" i="7"/>
  <c r="U320" i="7"/>
  <c r="H112" i="4" l="1"/>
  <c r="E112" i="4" s="1"/>
  <c r="F113" i="4" s="1"/>
  <c r="O212" i="4"/>
  <c r="P212" i="4"/>
  <c r="N212" i="4" s="1"/>
  <c r="AB320" i="7"/>
  <c r="Z320" i="7"/>
  <c r="D318" i="7"/>
  <c r="S318" i="7" s="1"/>
  <c r="I112" i="4" l="1"/>
  <c r="J112" i="4" s="1"/>
  <c r="L112" i="4" s="1"/>
  <c r="G113" i="4"/>
  <c r="H113" i="4" s="1"/>
  <c r="S112" i="4"/>
  <c r="T112" i="4" s="1"/>
  <c r="T319" i="7"/>
  <c r="O213" i="4"/>
  <c r="P213" i="4"/>
  <c r="N213" i="4" s="1"/>
  <c r="R318" i="7"/>
  <c r="AI317" i="7"/>
  <c r="V318" i="7"/>
  <c r="W318" i="7"/>
  <c r="K112" i="4" l="1"/>
  <c r="E113" i="4"/>
  <c r="F114" i="4" s="1"/>
  <c r="S113" i="4"/>
  <c r="T113" i="4" s="1"/>
  <c r="I113" i="4"/>
  <c r="J113" i="4" s="1"/>
  <c r="L113" i="4" s="1"/>
  <c r="X318" i="7"/>
  <c r="O214" i="4"/>
  <c r="P214" i="4"/>
  <c r="N214" i="4" s="1"/>
  <c r="Y319" i="7"/>
  <c r="U319" i="7"/>
  <c r="K113" i="4" l="1"/>
  <c r="G114" i="4"/>
  <c r="H114" i="4" s="1"/>
  <c r="S114" i="4" s="1"/>
  <c r="T114" i="4" s="1"/>
  <c r="P215" i="4"/>
  <c r="N215" i="4" s="1"/>
  <c r="O215" i="4"/>
  <c r="Z319" i="7"/>
  <c r="AB319" i="7"/>
  <c r="D317" i="7"/>
  <c r="R317" i="7" s="1"/>
  <c r="V317" i="7"/>
  <c r="W317" i="7"/>
  <c r="E114" i="4" l="1"/>
  <c r="F115" i="4" s="1"/>
  <c r="X317" i="7"/>
  <c r="P216" i="4"/>
  <c r="N216" i="4" s="1"/>
  <c r="O216" i="4"/>
  <c r="S317" i="7"/>
  <c r="I114" i="4"/>
  <c r="AI316" i="7"/>
  <c r="G115" i="4" l="1"/>
  <c r="H115" i="4" s="1"/>
  <c r="E115" i="4" s="1"/>
  <c r="O217" i="4"/>
  <c r="P217" i="4"/>
  <c r="N217" i="4" s="1"/>
  <c r="T318" i="7"/>
  <c r="J114" i="4"/>
  <c r="L114" i="4" s="1"/>
  <c r="K114" i="4"/>
  <c r="S115" i="4" l="1"/>
  <c r="T115" i="4" s="1"/>
  <c r="I115" i="4"/>
  <c r="K115" i="4" s="1"/>
  <c r="G116" i="4"/>
  <c r="F116" i="4"/>
  <c r="Y318" i="7"/>
  <c r="U318" i="7"/>
  <c r="P218" i="4"/>
  <c r="N218" i="4" s="1"/>
  <c r="O218" i="4"/>
  <c r="D316" i="7"/>
  <c r="R316" i="7" s="1"/>
  <c r="W316" i="7"/>
  <c r="V316" i="7"/>
  <c r="J115" i="4" l="1"/>
  <c r="L115" i="4" s="1"/>
  <c r="X316" i="7"/>
  <c r="O219" i="4"/>
  <c r="P219" i="4"/>
  <c r="N219" i="4" s="1"/>
  <c r="S316" i="7"/>
  <c r="Z318" i="7"/>
  <c r="AB318" i="7"/>
  <c r="H116" i="4"/>
  <c r="I116" i="4" s="1"/>
  <c r="AI315" i="7"/>
  <c r="J116" i="4" l="1"/>
  <c r="L116" i="4" s="1"/>
  <c r="K116" i="4"/>
  <c r="O220" i="4"/>
  <c r="P220" i="4"/>
  <c r="N220" i="4" s="1"/>
  <c r="S116" i="4"/>
  <c r="T116" i="4" s="1"/>
  <c r="T317" i="7"/>
  <c r="E116" i="4"/>
  <c r="P221" i="4" l="1"/>
  <c r="N221" i="4" s="1"/>
  <c r="O221" i="4"/>
  <c r="G117" i="4"/>
  <c r="H117" i="4" s="1"/>
  <c r="F117" i="4"/>
  <c r="Y317" i="7"/>
  <c r="U317" i="7"/>
  <c r="D315" i="7"/>
  <c r="R315" i="7" s="1"/>
  <c r="W315" i="7"/>
  <c r="V315" i="7"/>
  <c r="S315" i="7" l="1"/>
  <c r="T316" i="7" s="1"/>
  <c r="Y316" i="7" s="1"/>
  <c r="X315" i="7"/>
  <c r="O222" i="4"/>
  <c r="P222" i="4"/>
  <c r="N222" i="4" s="1"/>
  <c r="AB317" i="7"/>
  <c r="Z317" i="7"/>
  <c r="S117" i="4"/>
  <c r="T117" i="4" s="1"/>
  <c r="E117" i="4"/>
  <c r="I117" i="4"/>
  <c r="AI314" i="7"/>
  <c r="U316" i="7" l="1"/>
  <c r="Z316" i="7" s="1"/>
  <c r="O223" i="4"/>
  <c r="P223" i="4"/>
  <c r="N223" i="4" s="1"/>
  <c r="G118" i="4"/>
  <c r="H118" i="4" s="1"/>
  <c r="F118" i="4"/>
  <c r="K117" i="4"/>
  <c r="J117" i="4"/>
  <c r="L117" i="4" s="1"/>
  <c r="AB316" i="7" l="1"/>
  <c r="E118" i="4"/>
  <c r="G119" i="4" s="1"/>
  <c r="H119" i="4" s="1"/>
  <c r="O224" i="4"/>
  <c r="P224" i="4"/>
  <c r="N224" i="4" s="1"/>
  <c r="I118" i="4"/>
  <c r="S118" i="4"/>
  <c r="T118" i="4" s="1"/>
  <c r="D314" i="7"/>
  <c r="R314" i="7" s="1"/>
  <c r="V314" i="7"/>
  <c r="W314" i="7"/>
  <c r="F119" i="4" l="1"/>
  <c r="I119" i="4" s="1"/>
  <c r="S314" i="7"/>
  <c r="T315" i="7" s="1"/>
  <c r="Y315" i="7" s="1"/>
  <c r="X314" i="7"/>
  <c r="P225" i="4"/>
  <c r="N225" i="4" s="1"/>
  <c r="O225" i="4"/>
  <c r="E119" i="4"/>
  <c r="S119" i="4"/>
  <c r="T119" i="4" s="1"/>
  <c r="K118" i="4"/>
  <c r="J118" i="4"/>
  <c r="L118" i="4" s="1"/>
  <c r="AI313" i="7"/>
  <c r="U315" i="7" l="1"/>
  <c r="Z315" i="7" s="1"/>
  <c r="P226" i="4"/>
  <c r="N226" i="4" s="1"/>
  <c r="O226" i="4"/>
  <c r="K119" i="4"/>
  <c r="J119" i="4"/>
  <c r="L119" i="4" s="1"/>
  <c r="G120" i="4"/>
  <c r="F120" i="4"/>
  <c r="AB315" i="7" l="1"/>
  <c r="O227" i="4"/>
  <c r="P227" i="4"/>
  <c r="N227" i="4" s="1"/>
  <c r="H120" i="4"/>
  <c r="S120" i="4" s="1"/>
  <c r="T120" i="4" s="1"/>
  <c r="D313" i="7"/>
  <c r="S313" i="7" s="1"/>
  <c r="I120" i="4" l="1"/>
  <c r="K120" i="4" s="1"/>
  <c r="T314" i="7"/>
  <c r="R313" i="7"/>
  <c r="E120" i="4"/>
  <c r="O228" i="4"/>
  <c r="P228" i="4"/>
  <c r="N228" i="4" s="1"/>
  <c r="AI312" i="7"/>
  <c r="V313" i="7"/>
  <c r="W313" i="7"/>
  <c r="J120" i="4" l="1"/>
  <c r="L120" i="4" s="1"/>
  <c r="X313" i="7"/>
  <c r="O229" i="4"/>
  <c r="P229" i="4"/>
  <c r="N229" i="4" s="1"/>
  <c r="Y314" i="7"/>
  <c r="U314" i="7"/>
  <c r="F121" i="4"/>
  <c r="G121" i="4"/>
  <c r="P230" i="4" l="1"/>
  <c r="N230" i="4" s="1"/>
  <c r="O230" i="4"/>
  <c r="AB314" i="7"/>
  <c r="Z314" i="7"/>
  <c r="H121" i="4"/>
  <c r="S121" i="4" s="1"/>
  <c r="T121" i="4" s="1"/>
  <c r="D312" i="7"/>
  <c r="R312" i="7" s="1"/>
  <c r="V312" i="7"/>
  <c r="W312" i="7"/>
  <c r="X312" i="7" l="1"/>
  <c r="S312" i="7"/>
  <c r="O231" i="4"/>
  <c r="P231" i="4"/>
  <c r="N231" i="4" s="1"/>
  <c r="I121" i="4"/>
  <c r="E121" i="4"/>
  <c r="AI311" i="7"/>
  <c r="O232" i="4" l="1"/>
  <c r="P232" i="4"/>
  <c r="N232" i="4" s="1"/>
  <c r="T313" i="7"/>
  <c r="F122" i="4"/>
  <c r="G122" i="4"/>
  <c r="K121" i="4"/>
  <c r="J121" i="4"/>
  <c r="L121" i="4" s="1"/>
  <c r="O233" i="4" l="1"/>
  <c r="P233" i="4"/>
  <c r="N233" i="4" s="1"/>
  <c r="Y313" i="7"/>
  <c r="U313" i="7"/>
  <c r="H122" i="4"/>
  <c r="S122" i="4" s="1"/>
  <c r="T122" i="4" s="1"/>
  <c r="D311" i="7"/>
  <c r="S311" i="7" s="1"/>
  <c r="I122" i="4" l="1"/>
  <c r="K122" i="4" s="1"/>
  <c r="E122" i="4"/>
  <c r="G123" i="4" s="1"/>
  <c r="H123" i="4" s="1"/>
  <c r="E123" i="4" s="1"/>
  <c r="T312" i="7"/>
  <c r="R311" i="7"/>
  <c r="AB313" i="7"/>
  <c r="Z313" i="7"/>
  <c r="P234" i="4"/>
  <c r="N234" i="4" s="1"/>
  <c r="O234" i="4"/>
  <c r="AI310" i="7"/>
  <c r="W311" i="7"/>
  <c r="V311" i="7"/>
  <c r="F123" i="4" l="1"/>
  <c r="I123" i="4" s="1"/>
  <c r="J122" i="4"/>
  <c r="L122" i="4" s="1"/>
  <c r="X311" i="7"/>
  <c r="O235" i="4"/>
  <c r="P235" i="4"/>
  <c r="N235" i="4" s="1"/>
  <c r="G124" i="4"/>
  <c r="F124" i="4"/>
  <c r="Y312" i="7"/>
  <c r="U312" i="7"/>
  <c r="S123" i="4"/>
  <c r="T123" i="4" s="1"/>
  <c r="P236" i="4" l="1"/>
  <c r="N236" i="4" s="1"/>
  <c r="O236" i="4"/>
  <c r="K123" i="4"/>
  <c r="J123" i="4"/>
  <c r="L123" i="4" s="1"/>
  <c r="Z312" i="7"/>
  <c r="AB312" i="7"/>
  <c r="H124" i="4"/>
  <c r="E124" i="4" s="1"/>
  <c r="D310" i="7"/>
  <c r="R310" i="7" s="1"/>
  <c r="W310" i="7"/>
  <c r="V310" i="7"/>
  <c r="S124" i="4" l="1"/>
  <c r="T124" i="4" s="1"/>
  <c r="X310" i="7"/>
  <c r="G125" i="4"/>
  <c r="H125" i="4" s="1"/>
  <c r="F125" i="4"/>
  <c r="O237" i="4"/>
  <c r="P237" i="4"/>
  <c r="N237" i="4" s="1"/>
  <c r="S310" i="7"/>
  <c r="I124" i="4"/>
  <c r="AI309" i="7"/>
  <c r="O238" i="4" l="1"/>
  <c r="P238" i="4"/>
  <c r="N238" i="4" s="1"/>
  <c r="I125" i="4"/>
  <c r="J124" i="4"/>
  <c r="L124" i="4" s="1"/>
  <c r="K124" i="4"/>
  <c r="S125" i="4"/>
  <c r="T125" i="4" s="1"/>
  <c r="T311" i="7"/>
  <c r="E125" i="4"/>
  <c r="P239" i="4" l="1"/>
  <c r="N239" i="4" s="1"/>
  <c r="O239" i="4"/>
  <c r="Y311" i="7"/>
  <c r="U311" i="7"/>
  <c r="J125" i="4"/>
  <c r="L125" i="4" s="1"/>
  <c r="K125" i="4"/>
  <c r="G126" i="4"/>
  <c r="F126" i="4"/>
  <c r="D309" i="7"/>
  <c r="R309" i="7" s="1"/>
  <c r="W309" i="7"/>
  <c r="V309" i="7"/>
  <c r="X309" i="7" l="1"/>
  <c r="S309" i="7"/>
  <c r="Z311" i="7"/>
  <c r="AB311" i="7"/>
  <c r="H126" i="4"/>
  <c r="S126" i="4" s="1"/>
  <c r="T126" i="4" s="1"/>
  <c r="O240" i="4"/>
  <c r="P240" i="4"/>
  <c r="N240" i="4" s="1"/>
  <c r="AI308" i="7"/>
  <c r="E126" i="4" l="1"/>
  <c r="G127" i="4" s="1"/>
  <c r="I126" i="4"/>
  <c r="K126" i="4" s="1"/>
  <c r="O241" i="4"/>
  <c r="P241" i="4"/>
  <c r="N241" i="4" s="1"/>
  <c r="T310" i="7"/>
  <c r="J126" i="4" l="1"/>
  <c r="L126" i="4" s="1"/>
  <c r="F127" i="4"/>
  <c r="P242" i="4"/>
  <c r="N242" i="4" s="1"/>
  <c r="O242" i="4"/>
  <c r="H127" i="4"/>
  <c r="S127" i="4" s="1"/>
  <c r="T127" i="4" s="1"/>
  <c r="Y310" i="7"/>
  <c r="U310" i="7"/>
  <c r="D308" i="7"/>
  <c r="S308" i="7" s="1"/>
  <c r="E127" i="4" l="1"/>
  <c r="F128" i="4" s="1"/>
  <c r="I127" i="4"/>
  <c r="J127" i="4" s="1"/>
  <c r="L127" i="4" s="1"/>
  <c r="T309" i="7"/>
  <c r="P243" i="4"/>
  <c r="N243" i="4" s="1"/>
  <c r="O243" i="4"/>
  <c r="R308" i="7"/>
  <c r="AB310" i="7"/>
  <c r="Z310" i="7"/>
  <c r="AI307" i="7"/>
  <c r="V308" i="7"/>
  <c r="W308" i="7"/>
  <c r="G128" i="4" l="1"/>
  <c r="H128" i="4" s="1"/>
  <c r="K127" i="4"/>
  <c r="X308" i="7"/>
  <c r="P244" i="4"/>
  <c r="N244" i="4" s="1"/>
  <c r="O244" i="4"/>
  <c r="Y309" i="7"/>
  <c r="U309" i="7"/>
  <c r="I128" i="4" l="1"/>
  <c r="K128" i="4" s="1"/>
  <c r="E128" i="4"/>
  <c r="F129" i="4" s="1"/>
  <c r="S128" i="4"/>
  <c r="T128" i="4" s="1"/>
  <c r="O245" i="4"/>
  <c r="P245" i="4"/>
  <c r="N245" i="4" s="1"/>
  <c r="Z309" i="7"/>
  <c r="AB309" i="7"/>
  <c r="D307" i="7"/>
  <c r="R307" i="7" s="1"/>
  <c r="V307" i="7"/>
  <c r="W307" i="7"/>
  <c r="G129" i="4" l="1"/>
  <c r="H129" i="4" s="1"/>
  <c r="I129" i="4" s="1"/>
  <c r="J128" i="4"/>
  <c r="L128" i="4" s="1"/>
  <c r="X307" i="7"/>
  <c r="S307" i="7"/>
  <c r="P246" i="4"/>
  <c r="N246" i="4" s="1"/>
  <c r="O246" i="4"/>
  <c r="AI306" i="7"/>
  <c r="P247" i="4" l="1"/>
  <c r="N247" i="4" s="1"/>
  <c r="O247" i="4"/>
  <c r="K129" i="4"/>
  <c r="J129" i="4"/>
  <c r="L129" i="4" s="1"/>
  <c r="E129" i="4"/>
  <c r="S129" i="4"/>
  <c r="T129" i="4" s="1"/>
  <c r="T308" i="7"/>
  <c r="Y308" i="7" l="1"/>
  <c r="U308" i="7"/>
  <c r="F130" i="4"/>
  <c r="G130" i="4"/>
  <c r="H130" i="4" s="1"/>
  <c r="E130" i="4" s="1"/>
  <c r="P248" i="4"/>
  <c r="N248" i="4" s="1"/>
  <c r="O248" i="4"/>
  <c r="D306" i="7"/>
  <c r="S306" i="7" s="1"/>
  <c r="T307" i="7" l="1"/>
  <c r="O249" i="4"/>
  <c r="P249" i="4"/>
  <c r="N249" i="4" s="1"/>
  <c r="G131" i="4"/>
  <c r="F131" i="4"/>
  <c r="R306" i="7"/>
  <c r="AB308" i="7"/>
  <c r="Z308" i="7"/>
  <c r="S130" i="4"/>
  <c r="T130" i="4" s="1"/>
  <c r="I130" i="4"/>
  <c r="AI305" i="7"/>
  <c r="W306" i="7"/>
  <c r="V306" i="7"/>
  <c r="X306" i="7" l="1"/>
  <c r="P250" i="4"/>
  <c r="N250" i="4" s="1"/>
  <c r="O250" i="4"/>
  <c r="K130" i="4"/>
  <c r="J130" i="4"/>
  <c r="L130" i="4" s="1"/>
  <c r="H131" i="4"/>
  <c r="I131" i="4" s="1"/>
  <c r="Y307" i="7"/>
  <c r="U307" i="7"/>
  <c r="K131" i="4" l="1"/>
  <c r="J131" i="4"/>
  <c r="L131" i="4" s="1"/>
  <c r="P251" i="4"/>
  <c r="N251" i="4" s="1"/>
  <c r="O251" i="4"/>
  <c r="Z307" i="7"/>
  <c r="AB307" i="7"/>
  <c r="E131" i="4"/>
  <c r="S131" i="4"/>
  <c r="T131" i="4" s="1"/>
  <c r="D305" i="7"/>
  <c r="R305" i="7" s="1"/>
  <c r="V305" i="7"/>
  <c r="W305" i="7"/>
  <c r="S305" i="7" l="1"/>
  <c r="T306" i="7" s="1"/>
  <c r="Y306" i="7" s="1"/>
  <c r="X305" i="7"/>
  <c r="O252" i="4"/>
  <c r="P252" i="4"/>
  <c r="N252" i="4" s="1"/>
  <c r="F132" i="4"/>
  <c r="G132" i="4"/>
  <c r="H132" i="4" s="1"/>
  <c r="AI304" i="7"/>
  <c r="U306" i="7" l="1"/>
  <c r="AB306" i="7" s="1"/>
  <c r="P253" i="4"/>
  <c r="N253" i="4" s="1"/>
  <c r="O253" i="4"/>
  <c r="S132" i="4"/>
  <c r="T132" i="4" s="1"/>
  <c r="I132" i="4"/>
  <c r="E132" i="4"/>
  <c r="Z306" i="7" l="1"/>
  <c r="O254" i="4"/>
  <c r="P254" i="4"/>
  <c r="N254" i="4" s="1"/>
  <c r="K132" i="4"/>
  <c r="J132" i="4"/>
  <c r="L132" i="4" s="1"/>
  <c r="G133" i="4"/>
  <c r="F133" i="4"/>
  <c r="D304" i="7"/>
  <c r="S304" i="7" s="1"/>
  <c r="T305" i="7" l="1"/>
  <c r="R304" i="7"/>
  <c r="H133" i="4"/>
  <c r="E133" i="4" s="1"/>
  <c r="O255" i="4"/>
  <c r="P255" i="4"/>
  <c r="N255" i="4" s="1"/>
  <c r="AI303" i="7"/>
  <c r="V304" i="7"/>
  <c r="W304" i="7"/>
  <c r="X304" i="7" l="1"/>
  <c r="P256" i="4"/>
  <c r="N256" i="4" s="1"/>
  <c r="O256" i="4"/>
  <c r="Y305" i="7"/>
  <c r="U305" i="7"/>
  <c r="S133" i="4"/>
  <c r="T133" i="4" s="1"/>
  <c r="I133" i="4"/>
  <c r="G134" i="4"/>
  <c r="F134" i="4"/>
  <c r="P257" i="4" l="1"/>
  <c r="N257" i="4" s="1"/>
  <c r="O257" i="4"/>
  <c r="H134" i="4"/>
  <c r="E134" i="4" s="1"/>
  <c r="AB305" i="7"/>
  <c r="Z305" i="7"/>
  <c r="K133" i="4"/>
  <c r="J133" i="4"/>
  <c r="L133" i="4" s="1"/>
  <c r="D303" i="7"/>
  <c r="R303" i="7" s="1"/>
  <c r="V303" i="7"/>
  <c r="W303" i="7"/>
  <c r="X303" i="7" l="1"/>
  <c r="P258" i="4"/>
  <c r="N258" i="4" s="1"/>
  <c r="O258" i="4"/>
  <c r="F135" i="4"/>
  <c r="G135" i="4"/>
  <c r="S134" i="4"/>
  <c r="T134" i="4" s="1"/>
  <c r="S303" i="7"/>
  <c r="I134" i="4"/>
  <c r="AI302" i="7"/>
  <c r="O259" i="4" l="1"/>
  <c r="P259" i="4"/>
  <c r="N259" i="4" s="1"/>
  <c r="T304" i="7"/>
  <c r="K134" i="4"/>
  <c r="J134" i="4"/>
  <c r="L134" i="4" s="1"/>
  <c r="H135" i="4"/>
  <c r="I135" i="4" s="1"/>
  <c r="S135" i="4" l="1"/>
  <c r="T135" i="4" s="1"/>
  <c r="E135" i="4"/>
  <c r="G136" i="4" s="1"/>
  <c r="H136" i="4" s="1"/>
  <c r="K135" i="4"/>
  <c r="J135" i="4"/>
  <c r="L135" i="4" s="1"/>
  <c r="O260" i="4"/>
  <c r="P260" i="4"/>
  <c r="N260" i="4" s="1"/>
  <c r="Y304" i="7"/>
  <c r="U304" i="7"/>
  <c r="D302" i="7"/>
  <c r="S302" i="7" s="1"/>
  <c r="F136" i="4" l="1"/>
  <c r="I136" i="4" s="1"/>
  <c r="T303" i="7"/>
  <c r="P261" i="4"/>
  <c r="N261" i="4" s="1"/>
  <c r="O261" i="4"/>
  <c r="R302" i="7"/>
  <c r="AB304" i="7"/>
  <c r="Z304" i="7"/>
  <c r="S136" i="4"/>
  <c r="T136" i="4" s="1"/>
  <c r="E136" i="4"/>
  <c r="AI301" i="7"/>
  <c r="V302" i="7"/>
  <c r="W302" i="7"/>
  <c r="X302" i="7" l="1"/>
  <c r="P262" i="4"/>
  <c r="N262" i="4" s="1"/>
  <c r="O262" i="4"/>
  <c r="Y303" i="7"/>
  <c r="U303" i="7"/>
  <c r="K136" i="4"/>
  <c r="J136" i="4"/>
  <c r="L136" i="4" s="1"/>
  <c r="G137" i="4"/>
  <c r="H137" i="4" s="1"/>
  <c r="F137" i="4"/>
  <c r="N7" i="4" l="1"/>
  <c r="O263" i="4"/>
  <c r="P263" i="4"/>
  <c r="N263" i="4" s="1"/>
  <c r="AB303" i="7"/>
  <c r="Z303" i="7"/>
  <c r="I137" i="4"/>
  <c r="S137" i="4"/>
  <c r="T137" i="4" s="1"/>
  <c r="E137" i="4"/>
  <c r="D301" i="7"/>
  <c r="S301" i="7" s="1"/>
  <c r="T302" i="7" l="1"/>
  <c r="P264" i="4"/>
  <c r="N264" i="4" s="1"/>
  <c r="O264" i="4"/>
  <c r="F138" i="4"/>
  <c r="G138" i="4"/>
  <c r="H138" i="4" s="1"/>
  <c r="K137" i="4"/>
  <c r="J137" i="4"/>
  <c r="L137" i="4" s="1"/>
  <c r="R301" i="7"/>
  <c r="AI300" i="7"/>
  <c r="W301" i="7"/>
  <c r="V301" i="7"/>
  <c r="X301" i="7" l="1"/>
  <c r="O265" i="4"/>
  <c r="P265" i="4"/>
  <c r="N265" i="4" s="1"/>
  <c r="Y302" i="7"/>
  <c r="U302" i="7"/>
  <c r="I138" i="4"/>
  <c r="S138" i="4"/>
  <c r="T138" i="4" s="1"/>
  <c r="E138" i="4"/>
  <c r="O266" i="4" l="1"/>
  <c r="P266" i="4"/>
  <c r="N266" i="4" s="1"/>
  <c r="F139" i="4"/>
  <c r="G139" i="4"/>
  <c r="H139" i="4" s="1"/>
  <c r="AB302" i="7"/>
  <c r="Z302" i="7"/>
  <c r="K138" i="4"/>
  <c r="J138" i="4"/>
  <c r="L138" i="4" s="1"/>
  <c r="D300" i="7"/>
  <c r="S300" i="7" s="1"/>
  <c r="T301" i="7" l="1"/>
  <c r="P267" i="4"/>
  <c r="N267" i="4" s="1"/>
  <c r="O267" i="4"/>
  <c r="I139" i="4"/>
  <c r="R300" i="7"/>
  <c r="S139" i="4"/>
  <c r="T139" i="4" s="1"/>
  <c r="E139" i="4"/>
  <c r="AI299" i="7"/>
  <c r="W300" i="7"/>
  <c r="V300" i="7"/>
  <c r="X300" i="7" l="1"/>
  <c r="O268" i="4"/>
  <c r="P268" i="4"/>
  <c r="N268" i="4" s="1"/>
  <c r="Y301" i="7"/>
  <c r="U301" i="7"/>
  <c r="F140" i="4"/>
  <c r="G140" i="4"/>
  <c r="H140" i="4" s="1"/>
  <c r="K139" i="4"/>
  <c r="J139" i="4"/>
  <c r="L139" i="4" s="1"/>
  <c r="O269" i="4" l="1"/>
  <c r="P269" i="4"/>
  <c r="N269" i="4" s="1"/>
  <c r="Z301" i="7"/>
  <c r="AB301" i="7"/>
  <c r="S140" i="4"/>
  <c r="T140" i="4" s="1"/>
  <c r="I140" i="4"/>
  <c r="E140" i="4"/>
  <c r="D299" i="7"/>
  <c r="R299" i="7" s="1"/>
  <c r="W299" i="7"/>
  <c r="V299" i="7"/>
  <c r="X299" i="7" l="1"/>
  <c r="P270" i="4"/>
  <c r="N270" i="4" s="1"/>
  <c r="O270" i="4"/>
  <c r="S299" i="7"/>
  <c r="K140" i="4"/>
  <c r="J140" i="4"/>
  <c r="L140" i="4" s="1"/>
  <c r="F141" i="4"/>
  <c r="G141" i="4"/>
  <c r="AI298" i="7"/>
  <c r="O271" i="4" l="1"/>
  <c r="P271" i="4"/>
  <c r="N271" i="4" s="1"/>
  <c r="T300" i="7"/>
  <c r="H141" i="4"/>
  <c r="I141" i="4" s="1"/>
  <c r="E141" i="4" l="1"/>
  <c r="F142" i="4" s="1"/>
  <c r="K141" i="4"/>
  <c r="J141" i="4"/>
  <c r="L141" i="4" s="1"/>
  <c r="P272" i="4"/>
  <c r="N272" i="4" s="1"/>
  <c r="O272" i="4"/>
  <c r="S141" i="4"/>
  <c r="T141" i="4" s="1"/>
  <c r="Y300" i="7"/>
  <c r="U300" i="7"/>
  <c r="D298" i="7"/>
  <c r="R298" i="7" s="1"/>
  <c r="W298" i="7"/>
  <c r="V298" i="7"/>
  <c r="G142" i="4" l="1"/>
  <c r="H142" i="4" s="1"/>
  <c r="I142" i="4" s="1"/>
  <c r="X298" i="7"/>
  <c r="P273" i="4"/>
  <c r="N273" i="4" s="1"/>
  <c r="O273" i="4"/>
  <c r="S298" i="7"/>
  <c r="Z300" i="7"/>
  <c r="AB300" i="7"/>
  <c r="AI297" i="7"/>
  <c r="S142" i="4" l="1"/>
  <c r="T142" i="4" s="1"/>
  <c r="E142" i="4"/>
  <c r="G143" i="4" s="1"/>
  <c r="O274" i="4"/>
  <c r="P274" i="4"/>
  <c r="N274" i="4" s="1"/>
  <c r="K142" i="4"/>
  <c r="J142" i="4"/>
  <c r="L142" i="4" s="1"/>
  <c r="T299" i="7"/>
  <c r="F143" i="4" l="1"/>
  <c r="P275" i="4"/>
  <c r="N275" i="4" s="1"/>
  <c r="O275" i="4"/>
  <c r="H143" i="4"/>
  <c r="E143" i="4" s="1"/>
  <c r="Y299" i="7"/>
  <c r="U299" i="7"/>
  <c r="D297" i="7"/>
  <c r="S297" i="7" s="1"/>
  <c r="S143" i="4" l="1"/>
  <c r="T143" i="4" s="1"/>
  <c r="I143" i="4"/>
  <c r="K143" i="4" s="1"/>
  <c r="T298" i="7"/>
  <c r="G144" i="4"/>
  <c r="F144" i="4"/>
  <c r="P276" i="4"/>
  <c r="N276" i="4" s="1"/>
  <c r="O276" i="4"/>
  <c r="Z299" i="7"/>
  <c r="AB299" i="7"/>
  <c r="R297" i="7"/>
  <c r="AI296" i="7"/>
  <c r="W297" i="7"/>
  <c r="V297" i="7"/>
  <c r="J143" i="4" l="1"/>
  <c r="L143" i="4" s="1"/>
  <c r="X297" i="7"/>
  <c r="Y298" i="7"/>
  <c r="U298" i="7"/>
  <c r="P277" i="4"/>
  <c r="N277" i="4" s="1"/>
  <c r="O277" i="4"/>
  <c r="H144" i="4"/>
  <c r="S144" i="4" s="1"/>
  <c r="T144" i="4" s="1"/>
  <c r="P278" i="4" l="1"/>
  <c r="N278" i="4" s="1"/>
  <c r="O278" i="4"/>
  <c r="I144" i="4"/>
  <c r="Z298" i="7"/>
  <c r="AB298" i="7"/>
  <c r="E144" i="4"/>
  <c r="D296" i="7"/>
  <c r="S296" i="7" s="1"/>
  <c r="O279" i="4" l="1"/>
  <c r="P279" i="4"/>
  <c r="N279" i="4" s="1"/>
  <c r="T297" i="7"/>
  <c r="K144" i="4"/>
  <c r="J144" i="4"/>
  <c r="L144" i="4" s="1"/>
  <c r="R296" i="7"/>
  <c r="G145" i="4"/>
  <c r="F145" i="4"/>
  <c r="AI295" i="7"/>
  <c r="V296" i="7"/>
  <c r="W296" i="7"/>
  <c r="X296" i="7" l="1"/>
  <c r="O280" i="4"/>
  <c r="P280" i="4"/>
  <c r="N280" i="4" s="1"/>
  <c r="H145" i="4"/>
  <c r="S145" i="4" s="1"/>
  <c r="T145" i="4" s="1"/>
  <c r="Y297" i="7"/>
  <c r="U297" i="7"/>
  <c r="I145" i="4" l="1"/>
  <c r="J145" i="4" s="1"/>
  <c r="L145" i="4" s="1"/>
  <c r="E145" i="4"/>
  <c r="G146" i="4" s="1"/>
  <c r="O281" i="4"/>
  <c r="P281" i="4"/>
  <c r="N281" i="4" s="1"/>
  <c r="AB297" i="7"/>
  <c r="Z297" i="7"/>
  <c r="D295" i="7"/>
  <c r="S295" i="7" s="1"/>
  <c r="F146" i="4" l="1"/>
  <c r="K145" i="4"/>
  <c r="T296" i="7"/>
  <c r="P282" i="4"/>
  <c r="N282" i="4" s="1"/>
  <c r="O282" i="4"/>
  <c r="R295" i="7"/>
  <c r="H146" i="4"/>
  <c r="E146" i="4" s="1"/>
  <c r="AI294" i="7"/>
  <c r="W295" i="7"/>
  <c r="V295" i="7"/>
  <c r="S146" i="4" l="1"/>
  <c r="T146" i="4" s="1"/>
  <c r="X295" i="7"/>
  <c r="F147" i="4"/>
  <c r="G147" i="4"/>
  <c r="O283" i="4"/>
  <c r="P283" i="4"/>
  <c r="N283" i="4" s="1"/>
  <c r="I146" i="4"/>
  <c r="Y296" i="7"/>
  <c r="U296" i="7"/>
  <c r="O284" i="4" l="1"/>
  <c r="P284" i="4"/>
  <c r="N284" i="4" s="1"/>
  <c r="Z296" i="7"/>
  <c r="AB296" i="7"/>
  <c r="J146" i="4"/>
  <c r="L146" i="4" s="1"/>
  <c r="K146" i="4"/>
  <c r="H147" i="4"/>
  <c r="E147" i="4" s="1"/>
  <c r="D294" i="7"/>
  <c r="S294" i="7" s="1"/>
  <c r="I147" i="4" l="1"/>
  <c r="J147" i="4" s="1"/>
  <c r="L147" i="4" s="1"/>
  <c r="P285" i="4"/>
  <c r="N285" i="4" s="1"/>
  <c r="O285" i="4"/>
  <c r="T295" i="7"/>
  <c r="G148" i="4"/>
  <c r="F148" i="4"/>
  <c r="S147" i="4"/>
  <c r="T147" i="4" s="1"/>
  <c r="R294" i="7"/>
  <c r="AI293" i="7"/>
  <c r="V294" i="7"/>
  <c r="W294" i="7"/>
  <c r="K147" i="4" l="1"/>
  <c r="X294" i="7"/>
  <c r="P286" i="4"/>
  <c r="N286" i="4" s="1"/>
  <c r="O286" i="4"/>
  <c r="H148" i="4"/>
  <c r="S148" i="4" s="1"/>
  <c r="T148" i="4" s="1"/>
  <c r="Y295" i="7"/>
  <c r="U295" i="7"/>
  <c r="O287" i="4" l="1"/>
  <c r="P287" i="4"/>
  <c r="N287" i="4" s="1"/>
  <c r="Z295" i="7"/>
  <c r="AB295" i="7"/>
  <c r="I148" i="4"/>
  <c r="E148" i="4"/>
  <c r="D293" i="7"/>
  <c r="R293" i="7" s="1"/>
  <c r="V293" i="7"/>
  <c r="W293" i="7"/>
  <c r="X293" i="7" l="1"/>
  <c r="P288" i="4"/>
  <c r="N288" i="4" s="1"/>
  <c r="O288" i="4"/>
  <c r="S293" i="7"/>
  <c r="G149" i="4"/>
  <c r="F149" i="4"/>
  <c r="J148" i="4"/>
  <c r="L148" i="4" s="1"/>
  <c r="K148" i="4"/>
  <c r="AI292" i="7"/>
  <c r="O289" i="4" l="1"/>
  <c r="P289" i="4"/>
  <c r="N289" i="4" s="1"/>
  <c r="H149" i="4"/>
  <c r="E149" i="4" s="1"/>
  <c r="T294" i="7"/>
  <c r="S149" i="4" l="1"/>
  <c r="T149" i="4" s="1"/>
  <c r="F150" i="4"/>
  <c r="G150" i="4"/>
  <c r="O290" i="4"/>
  <c r="P290" i="4"/>
  <c r="N290" i="4" s="1"/>
  <c r="Y294" i="7"/>
  <c r="U294" i="7"/>
  <c r="I149" i="4"/>
  <c r="D292" i="7"/>
  <c r="R292" i="7" s="1"/>
  <c r="W292" i="7"/>
  <c r="V292" i="7"/>
  <c r="X292" i="7" l="1"/>
  <c r="P291" i="4"/>
  <c r="N291" i="4" s="1"/>
  <c r="O291" i="4"/>
  <c r="S292" i="7"/>
  <c r="K149" i="4"/>
  <c r="J149" i="4"/>
  <c r="L149" i="4" s="1"/>
  <c r="Z294" i="7"/>
  <c r="AB294" i="7"/>
  <c r="H150" i="4"/>
  <c r="S150" i="4" s="1"/>
  <c r="T150" i="4" s="1"/>
  <c r="AI291" i="7"/>
  <c r="I150" i="4" l="1"/>
  <c r="K150" i="4" s="1"/>
  <c r="E150" i="4"/>
  <c r="F151" i="4" s="1"/>
  <c r="P292" i="4"/>
  <c r="N292" i="4" s="1"/>
  <c r="O292" i="4"/>
  <c r="T293" i="7"/>
  <c r="G151" i="4" l="1"/>
  <c r="H151" i="4" s="1"/>
  <c r="S151" i="4" s="1"/>
  <c r="T151" i="4" s="1"/>
  <c r="J150" i="4"/>
  <c r="L150" i="4" s="1"/>
  <c r="O293" i="4"/>
  <c r="P293" i="4"/>
  <c r="N293" i="4" s="1"/>
  <c r="Y293" i="7"/>
  <c r="U293" i="7"/>
  <c r="D291" i="7"/>
  <c r="S291" i="7" s="1"/>
  <c r="E151" i="4" l="1"/>
  <c r="G152" i="4" s="1"/>
  <c r="I151" i="4"/>
  <c r="K151" i="4" s="1"/>
  <c r="T292" i="7"/>
  <c r="P294" i="4"/>
  <c r="N294" i="4" s="1"/>
  <c r="O294" i="4"/>
  <c r="AB293" i="7"/>
  <c r="Z293" i="7"/>
  <c r="R291" i="7"/>
  <c r="AI290" i="7"/>
  <c r="W291" i="7"/>
  <c r="V291" i="7"/>
  <c r="J151" i="4" l="1"/>
  <c r="L151" i="4" s="1"/>
  <c r="F152" i="4"/>
  <c r="X291" i="7"/>
  <c r="O295" i="4"/>
  <c r="P295" i="4"/>
  <c r="N295" i="4" s="1"/>
  <c r="Y292" i="7"/>
  <c r="U292" i="7"/>
  <c r="H152" i="4"/>
  <c r="E152" i="4" s="1"/>
  <c r="G153" i="4" l="1"/>
  <c r="F153" i="4"/>
  <c r="O296" i="4"/>
  <c r="P296" i="4"/>
  <c r="N296" i="4" s="1"/>
  <c r="I152" i="4"/>
  <c r="Z292" i="7"/>
  <c r="AB292" i="7"/>
  <c r="S152" i="4"/>
  <c r="T152" i="4" s="1"/>
  <c r="D290" i="7"/>
  <c r="S290" i="7" s="1"/>
  <c r="T291" i="7" l="1"/>
  <c r="P297" i="4"/>
  <c r="N297" i="4" s="1"/>
  <c r="O297" i="4"/>
  <c r="K152" i="4"/>
  <c r="J152" i="4"/>
  <c r="L152" i="4" s="1"/>
  <c r="R290" i="7"/>
  <c r="H153" i="4"/>
  <c r="E153" i="4" s="1"/>
  <c r="AI289" i="7"/>
  <c r="V290" i="7"/>
  <c r="W290" i="7"/>
  <c r="X290" i="7" l="1"/>
  <c r="O298" i="4"/>
  <c r="P298" i="4"/>
  <c r="N298" i="4" s="1"/>
  <c r="I153" i="4"/>
  <c r="G154" i="4"/>
  <c r="F154" i="4"/>
  <c r="S153" i="4"/>
  <c r="T153" i="4" s="1"/>
  <c r="Y291" i="7"/>
  <c r="U291" i="7"/>
  <c r="O299" i="4" l="1"/>
  <c r="P299" i="4"/>
  <c r="N299" i="4" s="1"/>
  <c r="H154" i="4"/>
  <c r="I154" i="4" s="1"/>
  <c r="K153" i="4"/>
  <c r="J153" i="4"/>
  <c r="L153" i="4" s="1"/>
  <c r="AB291" i="7"/>
  <c r="Z291" i="7"/>
  <c r="D289" i="7"/>
  <c r="R289" i="7" s="1"/>
  <c r="V289" i="7"/>
  <c r="W289" i="7"/>
  <c r="E154" i="4" l="1"/>
  <c r="G155" i="4" s="1"/>
  <c r="H155" i="4" s="1"/>
  <c r="X289" i="7"/>
  <c r="J154" i="4"/>
  <c r="L154" i="4" s="1"/>
  <c r="K154" i="4"/>
  <c r="O300" i="4"/>
  <c r="P300" i="4"/>
  <c r="N300" i="4" s="1"/>
  <c r="S289" i="7"/>
  <c r="S154" i="4"/>
  <c r="T154" i="4" s="1"/>
  <c r="AI288" i="7"/>
  <c r="F155" i="4" l="1"/>
  <c r="I155" i="4" s="1"/>
  <c r="P301" i="4"/>
  <c r="N301" i="4" s="1"/>
  <c r="O301" i="4"/>
  <c r="T290" i="7"/>
  <c r="S155" i="4"/>
  <c r="T155" i="4" s="1"/>
  <c r="E155" i="4"/>
  <c r="K155" i="4" l="1"/>
  <c r="J155" i="4"/>
  <c r="L155" i="4" s="1"/>
  <c r="Y290" i="7"/>
  <c r="U290" i="7"/>
  <c r="G156" i="4"/>
  <c r="F156" i="4"/>
  <c r="O302" i="4"/>
  <c r="P302" i="4"/>
  <c r="N302" i="4" s="1"/>
  <c r="D288" i="7"/>
  <c r="R288" i="7" s="1"/>
  <c r="W288" i="7"/>
  <c r="V288" i="7"/>
  <c r="S288" i="7" l="1"/>
  <c r="T289" i="7" s="1"/>
  <c r="U289" i="7" s="1"/>
  <c r="X288" i="7"/>
  <c r="O303" i="4"/>
  <c r="P303" i="4"/>
  <c r="N303" i="4" s="1"/>
  <c r="H156" i="4"/>
  <c r="E156" i="4" s="1"/>
  <c r="Z290" i="7"/>
  <c r="AB290" i="7"/>
  <c r="AI287" i="7"/>
  <c r="Y289" i="7" l="1"/>
  <c r="I156" i="4"/>
  <c r="K156" i="4" s="1"/>
  <c r="O304" i="4"/>
  <c r="P304" i="4"/>
  <c r="N304" i="4" s="1"/>
  <c r="S156" i="4"/>
  <c r="T156" i="4" s="1"/>
  <c r="AB289" i="7"/>
  <c r="Z289" i="7"/>
  <c r="F157" i="4"/>
  <c r="G157" i="4"/>
  <c r="J156" i="4" l="1"/>
  <c r="L156" i="4" s="1"/>
  <c r="H157" i="4"/>
  <c r="I157" i="4" s="1"/>
  <c r="P305" i="4"/>
  <c r="N305" i="4" s="1"/>
  <c r="O305" i="4"/>
  <c r="D287" i="7"/>
  <c r="S287" i="7" s="1"/>
  <c r="E157" i="4" l="1"/>
  <c r="G158" i="4" s="1"/>
  <c r="P306" i="4"/>
  <c r="N306" i="4" s="1"/>
  <c r="O306" i="4"/>
  <c r="J157" i="4"/>
  <c r="L157" i="4" s="1"/>
  <c r="K157" i="4"/>
  <c r="T288" i="7"/>
  <c r="R287" i="7"/>
  <c r="S157" i="4"/>
  <c r="T157" i="4" s="1"/>
  <c r="AI286" i="7"/>
  <c r="V287" i="7"/>
  <c r="W287" i="7"/>
  <c r="F158" i="4" l="1"/>
  <c r="X287" i="7"/>
  <c r="P307" i="4"/>
  <c r="N307" i="4" s="1"/>
  <c r="O307" i="4"/>
  <c r="Y288" i="7"/>
  <c r="U288" i="7"/>
  <c r="H158" i="4"/>
  <c r="S158" i="4" s="1"/>
  <c r="T158" i="4" s="1"/>
  <c r="E158" i="4" l="1"/>
  <c r="G159" i="4" s="1"/>
  <c r="H159" i="4" s="1"/>
  <c r="I158" i="4"/>
  <c r="K158" i="4" s="1"/>
  <c r="AB288" i="7"/>
  <c r="Z288" i="7"/>
  <c r="P308" i="4"/>
  <c r="N308" i="4" s="1"/>
  <c r="O308" i="4"/>
  <c r="D286" i="7"/>
  <c r="S286" i="7" s="1"/>
  <c r="J158" i="4" l="1"/>
  <c r="L158" i="4" s="1"/>
  <c r="F159" i="4"/>
  <c r="I159" i="4" s="1"/>
  <c r="T287" i="7"/>
  <c r="P309" i="4"/>
  <c r="N309" i="4" s="1"/>
  <c r="O309" i="4"/>
  <c r="E159" i="4"/>
  <c r="S159" i="4"/>
  <c r="T159" i="4" s="1"/>
  <c r="R286" i="7"/>
  <c r="AI285" i="7"/>
  <c r="V286" i="7"/>
  <c r="W286" i="7"/>
  <c r="X286" i="7" l="1"/>
  <c r="P310" i="4"/>
  <c r="N310" i="4" s="1"/>
  <c r="O310" i="4"/>
  <c r="Y287" i="7"/>
  <c r="U287" i="7"/>
  <c r="G160" i="4"/>
  <c r="F160" i="4"/>
  <c r="K159" i="4"/>
  <c r="J159" i="4"/>
  <c r="L159" i="4" s="1"/>
  <c r="Z287" i="7" l="1"/>
  <c r="AB287" i="7"/>
  <c r="H160" i="4"/>
  <c r="I160" i="4" s="1"/>
  <c r="O311" i="4"/>
  <c r="P311" i="4"/>
  <c r="N311" i="4" s="1"/>
  <c r="D285" i="7"/>
  <c r="R285" i="7" s="1"/>
  <c r="W285" i="7"/>
  <c r="V285" i="7"/>
  <c r="E160" i="4" l="1"/>
  <c r="G161" i="4" s="1"/>
  <c r="H161" i="4" s="1"/>
  <c r="S285" i="7"/>
  <c r="T286" i="7" s="1"/>
  <c r="Y286" i="7" s="1"/>
  <c r="X285" i="7"/>
  <c r="J160" i="4"/>
  <c r="L160" i="4" s="1"/>
  <c r="K160" i="4"/>
  <c r="O312" i="4"/>
  <c r="P312" i="4"/>
  <c r="N312" i="4" s="1"/>
  <c r="S160" i="4"/>
  <c r="T160" i="4" s="1"/>
  <c r="AI284" i="7"/>
  <c r="F161" i="4" l="1"/>
  <c r="I161" i="4" s="1"/>
  <c r="U286" i="7"/>
  <c r="AB286" i="7" s="1"/>
  <c r="P313" i="4"/>
  <c r="N313" i="4" s="1"/>
  <c r="O313" i="4"/>
  <c r="S161" i="4"/>
  <c r="T161" i="4" s="1"/>
  <c r="E161" i="4"/>
  <c r="Z286" i="7" l="1"/>
  <c r="P314" i="4"/>
  <c r="N314" i="4" s="1"/>
  <c r="O314" i="4"/>
  <c r="K161" i="4"/>
  <c r="J161" i="4"/>
  <c r="L161" i="4" s="1"/>
  <c r="G162" i="4"/>
  <c r="H162" i="4" s="1"/>
  <c r="F162" i="4"/>
  <c r="D284" i="7"/>
  <c r="S284" i="7" s="1"/>
  <c r="O315" i="4" l="1"/>
  <c r="P315" i="4"/>
  <c r="N315" i="4" s="1"/>
  <c r="T285" i="7"/>
  <c r="S162" i="4"/>
  <c r="T162" i="4" s="1"/>
  <c r="E162" i="4"/>
  <c r="R284" i="7"/>
  <c r="I162" i="4"/>
  <c r="AI283" i="7"/>
  <c r="W284" i="7"/>
  <c r="V284" i="7"/>
  <c r="X284" i="7" l="1"/>
  <c r="O316" i="4"/>
  <c r="P316" i="4"/>
  <c r="N316" i="4" s="1"/>
  <c r="G163" i="4"/>
  <c r="F163" i="4"/>
  <c r="K162" i="4"/>
  <c r="J162" i="4"/>
  <c r="L162" i="4" s="1"/>
  <c r="Y285" i="7"/>
  <c r="U285" i="7"/>
  <c r="AB285" i="7" l="1"/>
  <c r="Z285" i="7"/>
  <c r="H163" i="4"/>
  <c r="I163" i="4" s="1"/>
  <c r="P317" i="4"/>
  <c r="N317" i="4" s="1"/>
  <c r="O317" i="4"/>
  <c r="D283" i="7"/>
  <c r="R283" i="7" s="1"/>
  <c r="W283" i="7"/>
  <c r="V283" i="7"/>
  <c r="S283" i="7" l="1"/>
  <c r="T284" i="7" s="1"/>
  <c r="U284" i="7" s="1"/>
  <c r="E163" i="4"/>
  <c r="G164" i="4" s="1"/>
  <c r="H164" i="4" s="1"/>
  <c r="X283" i="7"/>
  <c r="P318" i="4"/>
  <c r="N318" i="4" s="1"/>
  <c r="O318" i="4"/>
  <c r="K163" i="4"/>
  <c r="J163" i="4"/>
  <c r="L163" i="4" s="1"/>
  <c r="S163" i="4"/>
  <c r="T163" i="4" s="1"/>
  <c r="AI282" i="7"/>
  <c r="F164" i="4" l="1"/>
  <c r="I164" i="4" s="1"/>
  <c r="Y284" i="7"/>
  <c r="P319" i="4"/>
  <c r="N319" i="4" s="1"/>
  <c r="O319" i="4"/>
  <c r="AB284" i="7"/>
  <c r="Z284" i="7"/>
  <c r="S164" i="4"/>
  <c r="T164" i="4" s="1"/>
  <c r="E164" i="4"/>
  <c r="P320" i="4" l="1"/>
  <c r="N320" i="4" s="1"/>
  <c r="O320" i="4"/>
  <c r="F165" i="4"/>
  <c r="G165" i="4"/>
  <c r="J164" i="4"/>
  <c r="L164" i="4" s="1"/>
  <c r="K164" i="4"/>
  <c r="D282" i="7"/>
  <c r="R282" i="7" s="1"/>
  <c r="W282" i="7"/>
  <c r="V282" i="7"/>
  <c r="X282" i="7" l="1"/>
  <c r="P321" i="4"/>
  <c r="N321" i="4" s="1"/>
  <c r="O321" i="4"/>
  <c r="H165" i="4"/>
  <c r="E165" i="4" s="1"/>
  <c r="S282" i="7"/>
  <c r="AI281" i="7"/>
  <c r="I165" i="4" l="1"/>
  <c r="K165" i="4" s="1"/>
  <c r="S165" i="4"/>
  <c r="T165" i="4" s="1"/>
  <c r="G166" i="4"/>
  <c r="F166" i="4"/>
  <c r="T283" i="7"/>
  <c r="J165" i="4" l="1"/>
  <c r="L165" i="4" s="1"/>
  <c r="Y283" i="7"/>
  <c r="U283" i="7"/>
  <c r="H166" i="4"/>
  <c r="E166" i="4" s="1"/>
  <c r="D281" i="7"/>
  <c r="R281" i="7" s="1"/>
  <c r="W281" i="7"/>
  <c r="V281" i="7"/>
  <c r="S281" i="7" l="1"/>
  <c r="T282" i="7" s="1"/>
  <c r="U282" i="7" s="1"/>
  <c r="X281" i="7"/>
  <c r="F167" i="4"/>
  <c r="G167" i="4"/>
  <c r="I166" i="4"/>
  <c r="S166" i="4"/>
  <c r="T166" i="4" s="1"/>
  <c r="AB283" i="7"/>
  <c r="Z283" i="7"/>
  <c r="AI280" i="7"/>
  <c r="Y282" i="7" l="1"/>
  <c r="K166" i="4"/>
  <c r="J166" i="4"/>
  <c r="L166" i="4" s="1"/>
  <c r="AB282" i="7"/>
  <c r="Z282" i="7"/>
  <c r="H167" i="4"/>
  <c r="I167" i="4" s="1"/>
  <c r="K167" i="4" l="1"/>
  <c r="J167" i="4"/>
  <c r="L167" i="4" s="1"/>
  <c r="E167" i="4"/>
  <c r="S167" i="4"/>
  <c r="T167" i="4" s="1"/>
  <c r="D280" i="7"/>
  <c r="S280" i="7" s="1"/>
  <c r="T281" i="7" l="1"/>
  <c r="F168" i="4"/>
  <c r="G168" i="4"/>
  <c r="H168" i="4" s="1"/>
  <c r="R280" i="7"/>
  <c r="AI279" i="7"/>
  <c r="W280" i="7"/>
  <c r="V280" i="7"/>
  <c r="X280" i="7" l="1"/>
  <c r="I168" i="4"/>
  <c r="S168" i="4"/>
  <c r="T168" i="4" s="1"/>
  <c r="E168" i="4"/>
  <c r="Y281" i="7"/>
  <c r="U281" i="7"/>
  <c r="F169" i="4" l="1"/>
  <c r="G169" i="4"/>
  <c r="AB281" i="7"/>
  <c r="Z281" i="7"/>
  <c r="J168" i="4"/>
  <c r="L168" i="4" s="1"/>
  <c r="K168" i="4"/>
  <c r="D279" i="7"/>
  <c r="S279" i="7" s="1"/>
  <c r="T280" i="7" l="1"/>
  <c r="R279" i="7"/>
  <c r="H169" i="4"/>
  <c r="I169" i="4" s="1"/>
  <c r="AI278" i="7"/>
  <c r="V279" i="7"/>
  <c r="W279" i="7"/>
  <c r="X279" i="7" l="1"/>
  <c r="J169" i="4"/>
  <c r="L169" i="4" s="1"/>
  <c r="K169" i="4"/>
  <c r="E169" i="4"/>
  <c r="S169" i="4"/>
  <c r="T169" i="4" s="1"/>
  <c r="Y280" i="7"/>
  <c r="U280" i="7"/>
  <c r="G170" i="4" l="1"/>
  <c r="H170" i="4" s="1"/>
  <c r="F170" i="4"/>
  <c r="AB280" i="7"/>
  <c r="Z280" i="7"/>
  <c r="D278" i="7"/>
  <c r="S278" i="7" s="1"/>
  <c r="T279" i="7" l="1"/>
  <c r="I170" i="4"/>
  <c r="S170" i="4"/>
  <c r="T170" i="4" s="1"/>
  <c r="R278" i="7"/>
  <c r="E170" i="4"/>
  <c r="AI277" i="7"/>
  <c r="W278" i="7"/>
  <c r="V278" i="7"/>
  <c r="X278" i="7" l="1"/>
  <c r="F171" i="4"/>
  <c r="G171" i="4"/>
  <c r="K170" i="4"/>
  <c r="J170" i="4"/>
  <c r="L170" i="4" s="1"/>
  <c r="Y279" i="7"/>
  <c r="U279" i="7"/>
  <c r="AB279" i="7" l="1"/>
  <c r="Z279" i="7"/>
  <c r="H171" i="4"/>
  <c r="S171" i="4" s="1"/>
  <c r="T171" i="4" s="1"/>
  <c r="D277" i="7"/>
  <c r="R277" i="7" s="1"/>
  <c r="V277" i="7"/>
  <c r="W277" i="7"/>
  <c r="X277" i="7" l="1"/>
  <c r="S277" i="7"/>
  <c r="I171" i="4"/>
  <c r="E171" i="4"/>
  <c r="AI276" i="7"/>
  <c r="G172" i="4" l="1"/>
  <c r="F172" i="4"/>
  <c r="K171" i="4"/>
  <c r="J171" i="4"/>
  <c r="L171" i="4" s="1"/>
  <c r="T278" i="7"/>
  <c r="Y278" i="7" l="1"/>
  <c r="U278" i="7"/>
  <c r="H172" i="4"/>
  <c r="I172" i="4" s="1"/>
  <c r="D276" i="7"/>
  <c r="S276" i="7" s="1"/>
  <c r="E172" i="4" l="1"/>
  <c r="F173" i="4" s="1"/>
  <c r="T277" i="7"/>
  <c r="J172" i="4"/>
  <c r="L172" i="4" s="1"/>
  <c r="K172" i="4"/>
  <c r="R276" i="7"/>
  <c r="Z278" i="7"/>
  <c r="AB278" i="7"/>
  <c r="S172" i="4"/>
  <c r="T172" i="4" s="1"/>
  <c r="AI275" i="7"/>
  <c r="V276" i="7"/>
  <c r="W276" i="7"/>
  <c r="G173" i="4" l="1"/>
  <c r="H173" i="4" s="1"/>
  <c r="X276" i="7"/>
  <c r="Y277" i="7"/>
  <c r="U277" i="7"/>
  <c r="E173" i="4" l="1"/>
  <c r="G174" i="4" s="1"/>
  <c r="I173" i="4"/>
  <c r="K173" i="4" s="1"/>
  <c r="S173" i="4"/>
  <c r="T173" i="4" s="1"/>
  <c r="AB277" i="7"/>
  <c r="Z277" i="7"/>
  <c r="D275" i="7"/>
  <c r="R275" i="7" s="1"/>
  <c r="V275" i="7"/>
  <c r="W275" i="7"/>
  <c r="F174" i="4" l="1"/>
  <c r="J173" i="4"/>
  <c r="L173" i="4" s="1"/>
  <c r="X275" i="7"/>
  <c r="S275" i="7"/>
  <c r="H174" i="4"/>
  <c r="AI274" i="7"/>
  <c r="I174" i="4" l="1"/>
  <c r="K174" i="4" s="1"/>
  <c r="E174" i="4"/>
  <c r="S174" i="4"/>
  <c r="T174" i="4" s="1"/>
  <c r="T276" i="7"/>
  <c r="J174" i="4" l="1"/>
  <c r="L174" i="4" s="1"/>
  <c r="Y276" i="7"/>
  <c r="U276" i="7"/>
  <c r="F175" i="4"/>
  <c r="G175" i="4"/>
  <c r="D274" i="7"/>
  <c r="S274" i="7" s="1"/>
  <c r="T275" i="7" l="1"/>
  <c r="R274" i="7"/>
  <c r="Z276" i="7"/>
  <c r="AB276" i="7"/>
  <c r="H175" i="4"/>
  <c r="E175" i="4" s="1"/>
  <c r="AI273" i="7"/>
  <c r="V274" i="7"/>
  <c r="W274" i="7"/>
  <c r="X274" i="7" l="1"/>
  <c r="G176" i="4"/>
  <c r="F176" i="4"/>
  <c r="Y275" i="7"/>
  <c r="U275" i="7"/>
  <c r="I175" i="4"/>
  <c r="S175" i="4"/>
  <c r="T175" i="4" s="1"/>
  <c r="J175" i="4" l="1"/>
  <c r="L175" i="4" s="1"/>
  <c r="K175" i="4"/>
  <c r="AB275" i="7"/>
  <c r="Z275" i="7"/>
  <c r="H176" i="4"/>
  <c r="E176" i="4" s="1"/>
  <c r="D273" i="7"/>
  <c r="S273" i="7" s="1"/>
  <c r="S176" i="4" l="1"/>
  <c r="T176" i="4" s="1"/>
  <c r="G177" i="4"/>
  <c r="F177" i="4"/>
  <c r="T274" i="7"/>
  <c r="R273" i="7"/>
  <c r="I176" i="4"/>
  <c r="AI272" i="7"/>
  <c r="W273" i="7"/>
  <c r="V273" i="7"/>
  <c r="X273" i="7" l="1"/>
  <c r="Y274" i="7"/>
  <c r="U274" i="7"/>
  <c r="K176" i="4"/>
  <c r="J176" i="4"/>
  <c r="L176" i="4" s="1"/>
  <c r="H177" i="4"/>
  <c r="E177" i="4" s="1"/>
  <c r="S177" i="4" l="1"/>
  <c r="T177" i="4" s="1"/>
  <c r="I177" i="4"/>
  <c r="F178" i="4"/>
  <c r="G178" i="4"/>
  <c r="AB274" i="7"/>
  <c r="Z274" i="7"/>
  <c r="D272" i="7"/>
  <c r="S272" i="7" s="1"/>
  <c r="T273" i="7" l="1"/>
  <c r="R272" i="7"/>
  <c r="H178" i="4"/>
  <c r="I178" i="4" s="1"/>
  <c r="K177" i="4"/>
  <c r="J177" i="4"/>
  <c r="L177" i="4" s="1"/>
  <c r="AI271" i="7"/>
  <c r="V272" i="7"/>
  <c r="W272" i="7"/>
  <c r="S178" i="4" l="1"/>
  <c r="T178" i="4" s="1"/>
  <c r="E178" i="4"/>
  <c r="G179" i="4" s="1"/>
  <c r="X272" i="7"/>
  <c r="K178" i="4"/>
  <c r="J178" i="4"/>
  <c r="L178" i="4" s="1"/>
  <c r="Y273" i="7"/>
  <c r="U273" i="7"/>
  <c r="F179" i="4" l="1"/>
  <c r="H179" i="4"/>
  <c r="AB273" i="7"/>
  <c r="Z273" i="7"/>
  <c r="D271" i="7"/>
  <c r="S271" i="7" s="1"/>
  <c r="I179" i="4" l="1"/>
  <c r="J179" i="4" s="1"/>
  <c r="L179" i="4" s="1"/>
  <c r="T272" i="7"/>
  <c r="R271" i="7"/>
  <c r="E179" i="4"/>
  <c r="S179" i="4"/>
  <c r="T179" i="4" s="1"/>
  <c r="AI270" i="7"/>
  <c r="V271" i="7"/>
  <c r="W271" i="7"/>
  <c r="K179" i="4" l="1"/>
  <c r="X271" i="7"/>
  <c r="Y272" i="7"/>
  <c r="U272" i="7"/>
  <c r="F180" i="4"/>
  <c r="G180" i="4"/>
  <c r="Z272" i="7" l="1"/>
  <c r="AB272" i="7"/>
  <c r="H180" i="4"/>
  <c r="S180" i="4" s="1"/>
  <c r="T180" i="4" s="1"/>
  <c r="D270" i="7"/>
  <c r="S270" i="7" s="1"/>
  <c r="T271" i="7" l="1"/>
  <c r="R270" i="7"/>
  <c r="I180" i="4"/>
  <c r="E180" i="4"/>
  <c r="AI269" i="7"/>
  <c r="W270" i="7"/>
  <c r="V270" i="7"/>
  <c r="X270" i="7" l="1"/>
  <c r="G181" i="4"/>
  <c r="F181" i="4"/>
  <c r="Y271" i="7"/>
  <c r="U271" i="7"/>
  <c r="K180" i="4"/>
  <c r="J180" i="4"/>
  <c r="L180" i="4" s="1"/>
  <c r="AB271" i="7" l="1"/>
  <c r="Z271" i="7"/>
  <c r="H181" i="4"/>
  <c r="E181" i="4" s="1"/>
  <c r="D269" i="7"/>
  <c r="S269" i="7" s="1"/>
  <c r="T270" i="7" l="1"/>
  <c r="F182" i="4"/>
  <c r="G182" i="4"/>
  <c r="R269" i="7"/>
  <c r="S181" i="4"/>
  <c r="T181" i="4" s="1"/>
  <c r="I181" i="4"/>
  <c r="AI268" i="7"/>
  <c r="W269" i="7"/>
  <c r="V269" i="7"/>
  <c r="X269" i="7" l="1"/>
  <c r="K181" i="4"/>
  <c r="J181" i="4"/>
  <c r="L181" i="4" s="1"/>
  <c r="H182" i="4"/>
  <c r="S182" i="4" s="1"/>
  <c r="T182" i="4" s="1"/>
  <c r="Y270" i="7"/>
  <c r="U270" i="7"/>
  <c r="I182" i="4" l="1"/>
  <c r="J182" i="4" s="1"/>
  <c r="L182" i="4" s="1"/>
  <c r="AB270" i="7"/>
  <c r="Z270" i="7"/>
  <c r="E182" i="4"/>
  <c r="D268" i="7"/>
  <c r="R268" i="7" s="1"/>
  <c r="V268" i="7"/>
  <c r="W268" i="7"/>
  <c r="K182" i="4" l="1"/>
  <c r="X268" i="7"/>
  <c r="S268" i="7"/>
  <c r="G183" i="4"/>
  <c r="F183" i="4"/>
  <c r="AI267" i="7"/>
  <c r="T269" i="7" l="1"/>
  <c r="H183" i="4"/>
  <c r="I183" i="4" s="1"/>
  <c r="K183" i="4" l="1"/>
  <c r="J183" i="4"/>
  <c r="L183" i="4" s="1"/>
  <c r="Y269" i="7"/>
  <c r="U269" i="7"/>
  <c r="E183" i="4"/>
  <c r="S183" i="4"/>
  <c r="T183" i="4" s="1"/>
  <c r="D267" i="7"/>
  <c r="S267" i="7" s="1"/>
  <c r="R267" i="7" l="1"/>
  <c r="T268" i="7"/>
  <c r="Z269" i="7"/>
  <c r="AB269" i="7"/>
  <c r="G184" i="4"/>
  <c r="F184" i="4"/>
  <c r="AI266" i="7"/>
  <c r="V267" i="7"/>
  <c r="W267" i="7"/>
  <c r="X267" i="7" l="1"/>
  <c r="H184" i="4"/>
  <c r="S184" i="4" s="1"/>
  <c r="T184" i="4" s="1"/>
  <c r="Y268" i="7"/>
  <c r="U268" i="7"/>
  <c r="E184" i="4" l="1"/>
  <c r="G185" i="4" s="1"/>
  <c r="I184" i="4"/>
  <c r="J184" i="4" s="1"/>
  <c r="L184" i="4" s="1"/>
  <c r="AB268" i="7"/>
  <c r="Z268" i="7"/>
  <c r="D266" i="7"/>
  <c r="S266" i="7" s="1"/>
  <c r="F185" i="4" l="1"/>
  <c r="K184" i="4"/>
  <c r="T267" i="7"/>
  <c r="H185" i="4"/>
  <c r="R266" i="7"/>
  <c r="AI265" i="7"/>
  <c r="V266" i="7"/>
  <c r="W266" i="7"/>
  <c r="I185" i="4" l="1"/>
  <c r="K185" i="4" s="1"/>
  <c r="E185" i="4"/>
  <c r="F186" i="4" s="1"/>
  <c r="X266" i="7"/>
  <c r="Y267" i="7"/>
  <c r="U267" i="7"/>
  <c r="S185" i="4"/>
  <c r="T185" i="4" s="1"/>
  <c r="J185" i="4" l="1"/>
  <c r="L185" i="4" s="1"/>
  <c r="G186" i="4"/>
  <c r="H186" i="4" s="1"/>
  <c r="S186" i="4" s="1"/>
  <c r="T186" i="4" s="1"/>
  <c r="AB267" i="7"/>
  <c r="Z267" i="7"/>
  <c r="D265" i="7"/>
  <c r="R265" i="7" s="1"/>
  <c r="V265" i="7"/>
  <c r="W265" i="7"/>
  <c r="X265" i="7" l="1"/>
  <c r="I186" i="4"/>
  <c r="S265" i="7"/>
  <c r="E186" i="4"/>
  <c r="AI264" i="7"/>
  <c r="G187" i="4" l="1"/>
  <c r="F187" i="4"/>
  <c r="T266" i="7"/>
  <c r="K186" i="4"/>
  <c r="J186" i="4"/>
  <c r="L186" i="4" s="1"/>
  <c r="Y266" i="7" l="1"/>
  <c r="U266" i="7"/>
  <c r="H187" i="4"/>
  <c r="S187" i="4" s="1"/>
  <c r="T187" i="4" s="1"/>
  <c r="D264" i="7"/>
  <c r="S264" i="7" s="1"/>
  <c r="E187" i="4" l="1"/>
  <c r="F188" i="4" s="1"/>
  <c r="I187" i="4"/>
  <c r="J187" i="4" s="1"/>
  <c r="L187" i="4" s="1"/>
  <c r="T265" i="7"/>
  <c r="Z266" i="7"/>
  <c r="AB266" i="7"/>
  <c r="R264" i="7"/>
  <c r="AI263" i="7"/>
  <c r="V264" i="7"/>
  <c r="W264" i="7"/>
  <c r="G188" i="4" l="1"/>
  <c r="H188" i="4" s="1"/>
  <c r="E188" i="4" s="1"/>
  <c r="K187" i="4"/>
  <c r="X264" i="7"/>
  <c r="Y265" i="7"/>
  <c r="U265" i="7"/>
  <c r="G189" i="4" l="1"/>
  <c r="F189" i="4"/>
  <c r="AB265" i="7"/>
  <c r="Z265" i="7"/>
  <c r="I188" i="4"/>
  <c r="S188" i="4"/>
  <c r="T188" i="4" s="1"/>
  <c r="D263" i="7"/>
  <c r="R263" i="7" s="1"/>
  <c r="W263" i="7"/>
  <c r="V263" i="7"/>
  <c r="X263" i="7" l="1"/>
  <c r="S263" i="7"/>
  <c r="J188" i="4"/>
  <c r="L188" i="4" s="1"/>
  <c r="K188" i="4"/>
  <c r="H189" i="4"/>
  <c r="I189" i="4" s="1"/>
  <c r="AI262" i="7"/>
  <c r="E189" i="4" l="1"/>
  <c r="G190" i="4" s="1"/>
  <c r="S189" i="4"/>
  <c r="T189" i="4" s="1"/>
  <c r="K189" i="4"/>
  <c r="J189" i="4"/>
  <c r="L189" i="4" s="1"/>
  <c r="T264" i="7"/>
  <c r="F190" i="4" l="1"/>
  <c r="H190" i="4"/>
  <c r="Y264" i="7"/>
  <c r="U264" i="7"/>
  <c r="D262" i="7"/>
  <c r="S262" i="7" s="1"/>
  <c r="I190" i="4" l="1"/>
  <c r="K190" i="4" s="1"/>
  <c r="R262" i="7"/>
  <c r="E190" i="4"/>
  <c r="F191" i="4" s="1"/>
  <c r="T263" i="7"/>
  <c r="AB264" i="7"/>
  <c r="Z264" i="7"/>
  <c r="S190" i="4"/>
  <c r="T190" i="4" s="1"/>
  <c r="AI261" i="7"/>
  <c r="V262" i="7"/>
  <c r="W262" i="7"/>
  <c r="G191" i="4" l="1"/>
  <c r="H191" i="4" s="1"/>
  <c r="S191" i="4" s="1"/>
  <c r="T191" i="4" s="1"/>
  <c r="J190" i="4"/>
  <c r="L190" i="4" s="1"/>
  <c r="X262" i="7"/>
  <c r="Y263" i="7"/>
  <c r="U263" i="7"/>
  <c r="E191" i="4" l="1"/>
  <c r="Z263" i="7"/>
  <c r="AB263" i="7"/>
  <c r="I191" i="4"/>
  <c r="D261" i="7"/>
  <c r="S261" i="7" s="1"/>
  <c r="T262" i="7" l="1"/>
  <c r="G192" i="4"/>
  <c r="F192" i="4"/>
  <c r="K191" i="4"/>
  <c r="J191" i="4"/>
  <c r="L191" i="4" s="1"/>
  <c r="R261" i="7"/>
  <c r="AI260" i="7"/>
  <c r="W261" i="7"/>
  <c r="V261" i="7"/>
  <c r="X261" i="7" l="1"/>
  <c r="H192" i="4"/>
  <c r="I192" i="4" s="1"/>
  <c r="Y262" i="7"/>
  <c r="U262" i="7"/>
  <c r="J192" i="4" l="1"/>
  <c r="L192" i="4" s="1"/>
  <c r="K192" i="4"/>
  <c r="AB262" i="7"/>
  <c r="Z262" i="7"/>
  <c r="E192" i="4"/>
  <c r="S192" i="4"/>
  <c r="T192" i="4" s="1"/>
  <c r="D260" i="7"/>
  <c r="S260" i="7" s="1"/>
  <c r="T261" i="7" l="1"/>
  <c r="R260" i="7"/>
  <c r="F193" i="4"/>
  <c r="G193" i="4"/>
  <c r="AI259" i="7"/>
  <c r="W260" i="7"/>
  <c r="V260" i="7"/>
  <c r="X260" i="7" l="1"/>
  <c r="H193" i="4"/>
  <c r="E193" i="4" s="1"/>
  <c r="Y261" i="7"/>
  <c r="U261" i="7"/>
  <c r="S193" i="4" l="1"/>
  <c r="T193" i="4" s="1"/>
  <c r="F194" i="4"/>
  <c r="G194" i="4"/>
  <c r="AB261" i="7"/>
  <c r="Z261" i="7"/>
  <c r="I193" i="4"/>
  <c r="D259" i="7"/>
  <c r="R259" i="7" s="1"/>
  <c r="V259" i="7"/>
  <c r="W259" i="7"/>
  <c r="X259" i="7" l="1"/>
  <c r="S259" i="7"/>
  <c r="J193" i="4"/>
  <c r="L193" i="4" s="1"/>
  <c r="K193" i="4"/>
  <c r="H194" i="4"/>
  <c r="E194" i="4" s="1"/>
  <c r="AI258" i="7"/>
  <c r="T260" i="7" l="1"/>
  <c r="G195" i="4"/>
  <c r="F195" i="4"/>
  <c r="I194" i="4"/>
  <c r="S194" i="4"/>
  <c r="T194" i="4" s="1"/>
  <c r="J194" i="4" l="1"/>
  <c r="L194" i="4" s="1"/>
  <c r="K194" i="4"/>
  <c r="H195" i="4"/>
  <c r="E195" i="4" s="1"/>
  <c r="Y260" i="7"/>
  <c r="U260" i="7"/>
  <c r="D258" i="7"/>
  <c r="R258" i="7" s="1"/>
  <c r="V258" i="7"/>
  <c r="W258" i="7"/>
  <c r="I195" i="4" l="1"/>
  <c r="K195" i="4" s="1"/>
  <c r="X258" i="7"/>
  <c r="G196" i="4"/>
  <c r="H196" i="4" s="1"/>
  <c r="F196" i="4"/>
  <c r="S195" i="4"/>
  <c r="T195" i="4" s="1"/>
  <c r="S258" i="7"/>
  <c r="AB260" i="7"/>
  <c r="Z260" i="7"/>
  <c r="AI257" i="7"/>
  <c r="J195" i="4" l="1"/>
  <c r="L195" i="4" s="1"/>
  <c r="I196" i="4"/>
  <c r="T259" i="7"/>
  <c r="S196" i="4"/>
  <c r="T196" i="4" s="1"/>
  <c r="E196" i="4"/>
  <c r="F197" i="4" l="1"/>
  <c r="G197" i="4"/>
  <c r="Y259" i="7"/>
  <c r="U259" i="7"/>
  <c r="J196" i="4"/>
  <c r="L196" i="4" s="1"/>
  <c r="K196" i="4"/>
  <c r="D257" i="7"/>
  <c r="S257" i="7" s="1"/>
  <c r="T258" i="7" l="1"/>
  <c r="AB259" i="7"/>
  <c r="Z259" i="7"/>
  <c r="R257" i="7"/>
  <c r="H197" i="4"/>
  <c r="S197" i="4" s="1"/>
  <c r="T197" i="4" s="1"/>
  <c r="AI256" i="7"/>
  <c r="V257" i="7"/>
  <c r="W257" i="7"/>
  <c r="E197" i="4" l="1"/>
  <c r="G198" i="4" s="1"/>
  <c r="X257" i="7"/>
  <c r="I197" i="4"/>
  <c r="Y258" i="7"/>
  <c r="U258" i="7"/>
  <c r="F198" i="4" l="1"/>
  <c r="H198" i="4"/>
  <c r="S198" i="4" s="1"/>
  <c r="T198" i="4" s="1"/>
  <c r="K197" i="4"/>
  <c r="J197" i="4"/>
  <c r="L197" i="4" s="1"/>
  <c r="Z258" i="7"/>
  <c r="AB258" i="7"/>
  <c r="D256" i="7"/>
  <c r="S256" i="7" s="1"/>
  <c r="I198" i="4" l="1"/>
  <c r="K198" i="4" s="1"/>
  <c r="E198" i="4"/>
  <c r="G199" i="4" s="1"/>
  <c r="T257" i="7"/>
  <c r="R256" i="7"/>
  <c r="AI255" i="7"/>
  <c r="W256" i="7"/>
  <c r="V256" i="7"/>
  <c r="F199" i="4" l="1"/>
  <c r="J198" i="4"/>
  <c r="L198" i="4" s="1"/>
  <c r="X256" i="7"/>
  <c r="Y257" i="7"/>
  <c r="U257" i="7"/>
  <c r="H199" i="4"/>
  <c r="E199" i="4" s="1"/>
  <c r="F200" i="4" l="1"/>
  <c r="G200" i="4"/>
  <c r="H200" i="4" s="1"/>
  <c r="I199" i="4"/>
  <c r="S199" i="4"/>
  <c r="T199" i="4" s="1"/>
  <c r="AB257" i="7"/>
  <c r="Z257" i="7"/>
  <c r="D255" i="7"/>
  <c r="S255" i="7" s="1"/>
  <c r="E200" i="4" l="1"/>
  <c r="F201" i="4" s="1"/>
  <c r="T256" i="7"/>
  <c r="J199" i="4"/>
  <c r="L199" i="4" s="1"/>
  <c r="K199" i="4"/>
  <c r="R255" i="7"/>
  <c r="S200" i="4"/>
  <c r="T200" i="4" s="1"/>
  <c r="I200" i="4"/>
  <c r="AI254" i="7"/>
  <c r="W255" i="7"/>
  <c r="V255" i="7"/>
  <c r="G201" i="4" l="1"/>
  <c r="H201" i="4" s="1"/>
  <c r="E201" i="4" s="1"/>
  <c r="X255" i="7"/>
  <c r="Y256" i="7"/>
  <c r="U256" i="7"/>
  <c r="K200" i="4"/>
  <c r="J200" i="4"/>
  <c r="L200" i="4" s="1"/>
  <c r="I201" i="4" l="1"/>
  <c r="K201" i="4" s="1"/>
  <c r="S201" i="4"/>
  <c r="T201" i="4" s="1"/>
  <c r="G202" i="4"/>
  <c r="F202" i="4"/>
  <c r="AB256" i="7"/>
  <c r="Z256" i="7"/>
  <c r="D254" i="7"/>
  <c r="S254" i="7" s="1"/>
  <c r="J201" i="4" l="1"/>
  <c r="L201" i="4" s="1"/>
  <c r="T255" i="7"/>
  <c r="R254" i="7"/>
  <c r="H202" i="4"/>
  <c r="I202" i="4" s="1"/>
  <c r="AI253" i="7"/>
  <c r="W254" i="7"/>
  <c r="V254" i="7"/>
  <c r="X254" i="7" l="1"/>
  <c r="K202" i="4"/>
  <c r="J202" i="4"/>
  <c r="L202" i="4" s="1"/>
  <c r="Y255" i="7"/>
  <c r="U255" i="7"/>
  <c r="E202" i="4"/>
  <c r="S202" i="4"/>
  <c r="T202" i="4" s="1"/>
  <c r="F203" i="4" l="1"/>
  <c r="G203" i="4"/>
  <c r="Z255" i="7"/>
  <c r="AB255" i="7"/>
  <c r="D253" i="7"/>
  <c r="S253" i="7" s="1"/>
  <c r="T254" i="7" l="1"/>
  <c r="R253" i="7"/>
  <c r="H203" i="4"/>
  <c r="S203" i="4" s="1"/>
  <c r="T203" i="4" s="1"/>
  <c r="AI252" i="7"/>
  <c r="W253" i="7"/>
  <c r="V253" i="7"/>
  <c r="E203" i="4" l="1"/>
  <c r="G204" i="4" s="1"/>
  <c r="H204" i="4" s="1"/>
  <c r="I203" i="4"/>
  <c r="K203" i="4" s="1"/>
  <c r="X253" i="7"/>
  <c r="Y254" i="7"/>
  <c r="U254" i="7"/>
  <c r="F204" i="4" l="1"/>
  <c r="I204" i="4" s="1"/>
  <c r="J203" i="4"/>
  <c r="L203" i="4" s="1"/>
  <c r="E204" i="4"/>
  <c r="G205" i="4" s="1"/>
  <c r="H205" i="4" s="1"/>
  <c r="AB254" i="7"/>
  <c r="Z254" i="7"/>
  <c r="S204" i="4"/>
  <c r="T204" i="4" s="1"/>
  <c r="D252" i="7"/>
  <c r="R252" i="7" s="1"/>
  <c r="V252" i="7"/>
  <c r="W252" i="7"/>
  <c r="F205" i="4" l="1"/>
  <c r="I205" i="4" s="1"/>
  <c r="X252" i="7"/>
  <c r="S252" i="7"/>
  <c r="K204" i="4"/>
  <c r="J204" i="4"/>
  <c r="L204" i="4" s="1"/>
  <c r="S205" i="4"/>
  <c r="T205" i="4" s="1"/>
  <c r="E205" i="4"/>
  <c r="AI251" i="7"/>
  <c r="K205" i="4" l="1"/>
  <c r="J205" i="4"/>
  <c r="L205" i="4" s="1"/>
  <c r="G206" i="4"/>
  <c r="F206" i="4"/>
  <c r="T253" i="7"/>
  <c r="Y253" i="7" l="1"/>
  <c r="U253" i="7"/>
  <c r="H206" i="4"/>
  <c r="I206" i="4" s="1"/>
  <c r="D251" i="7"/>
  <c r="S251" i="7" s="1"/>
  <c r="T252" i="7" l="1"/>
  <c r="K206" i="4"/>
  <c r="J206" i="4"/>
  <c r="L206" i="4" s="1"/>
  <c r="R251" i="7"/>
  <c r="E206" i="4"/>
  <c r="S206" i="4"/>
  <c r="T206" i="4" s="1"/>
  <c r="AB253" i="7"/>
  <c r="Z253" i="7"/>
  <c r="AI250" i="7"/>
  <c r="V251" i="7"/>
  <c r="W251" i="7"/>
  <c r="X251" i="7" l="1"/>
  <c r="F207" i="4"/>
  <c r="G207" i="4"/>
  <c r="H207" i="4" s="1"/>
  <c r="Y252" i="7"/>
  <c r="U252" i="7"/>
  <c r="E207" i="4" l="1"/>
  <c r="G208" i="4" s="1"/>
  <c r="H208" i="4" s="1"/>
  <c r="Z252" i="7"/>
  <c r="AB252" i="7"/>
  <c r="S207" i="4"/>
  <c r="T207" i="4" s="1"/>
  <c r="I207" i="4"/>
  <c r="D250" i="7"/>
  <c r="S250" i="7" s="1"/>
  <c r="F208" i="4" l="1"/>
  <c r="I208" i="4" s="1"/>
  <c r="T251" i="7"/>
  <c r="R250" i="7"/>
  <c r="K207" i="4"/>
  <c r="J207" i="4"/>
  <c r="L207" i="4" s="1"/>
  <c r="S208" i="4"/>
  <c r="T208" i="4" s="1"/>
  <c r="E208" i="4"/>
  <c r="AI249" i="7"/>
  <c r="V250" i="7"/>
  <c r="W250" i="7"/>
  <c r="X250" i="7" l="1"/>
  <c r="F209" i="4"/>
  <c r="G209" i="4"/>
  <c r="Y251" i="7"/>
  <c r="U251" i="7"/>
  <c r="K208" i="4"/>
  <c r="J208" i="4"/>
  <c r="L208" i="4" s="1"/>
  <c r="AB251" i="7" l="1"/>
  <c r="Z251" i="7"/>
  <c r="H209" i="4"/>
  <c r="S209" i="4" s="1"/>
  <c r="T209" i="4" s="1"/>
  <c r="D249" i="7"/>
  <c r="R249" i="7" s="1"/>
  <c r="V249" i="7"/>
  <c r="W249" i="7"/>
  <c r="E209" i="4" l="1"/>
  <c r="G210" i="4" s="1"/>
  <c r="I209" i="4"/>
  <c r="J209" i="4" s="1"/>
  <c r="L209" i="4" s="1"/>
  <c r="X249" i="7"/>
  <c r="S249" i="7"/>
  <c r="AI248" i="7"/>
  <c r="F210" i="4" l="1"/>
  <c r="K209" i="4"/>
  <c r="H210" i="4"/>
  <c r="S210" i="4" s="1"/>
  <c r="T210" i="4" s="1"/>
  <c r="T250" i="7"/>
  <c r="E210" i="4" l="1"/>
  <c r="I210" i="4"/>
  <c r="Y250" i="7"/>
  <c r="U250" i="7"/>
  <c r="D248" i="7"/>
  <c r="S248" i="7" s="1"/>
  <c r="F211" i="4" l="1"/>
  <c r="G211" i="4"/>
  <c r="K210" i="4"/>
  <c r="J210" i="4"/>
  <c r="L210" i="4" s="1"/>
  <c r="T249" i="7"/>
  <c r="R248" i="7"/>
  <c r="AB250" i="7"/>
  <c r="Z250" i="7"/>
  <c r="AI247" i="7"/>
  <c r="V248" i="7"/>
  <c r="W248" i="7"/>
  <c r="H211" i="4" l="1"/>
  <c r="I211" i="4" s="1"/>
  <c r="X248" i="7"/>
  <c r="Y249" i="7"/>
  <c r="U249" i="7"/>
  <c r="S211" i="4" l="1"/>
  <c r="T211" i="4" s="1"/>
  <c r="E211" i="4"/>
  <c r="F212" i="4" s="1"/>
  <c r="K211" i="4"/>
  <c r="J211" i="4"/>
  <c r="L211" i="4" s="1"/>
  <c r="AB249" i="7"/>
  <c r="Z249" i="7"/>
  <c r="D247" i="7"/>
  <c r="S247" i="7" s="1"/>
  <c r="G212" i="4" l="1"/>
  <c r="H212" i="4" s="1"/>
  <c r="S212" i="4" s="1"/>
  <c r="T212" i="4" s="1"/>
  <c r="T248" i="7"/>
  <c r="R247" i="7"/>
  <c r="AI246" i="7"/>
  <c r="W247" i="7"/>
  <c r="V247" i="7"/>
  <c r="E212" i="4" l="1"/>
  <c r="F213" i="4" s="1"/>
  <c r="I212" i="4"/>
  <c r="K212" i="4" s="1"/>
  <c r="X247" i="7"/>
  <c r="Y248" i="7"/>
  <c r="U248" i="7"/>
  <c r="J212" i="4" l="1"/>
  <c r="L212" i="4" s="1"/>
  <c r="G213" i="4"/>
  <c r="H213" i="4" s="1"/>
  <c r="S213" i="4" s="1"/>
  <c r="T213" i="4" s="1"/>
  <c r="AB248" i="7"/>
  <c r="Z248" i="7"/>
  <c r="D246" i="7"/>
  <c r="S246" i="7" s="1"/>
  <c r="E213" i="4" l="1"/>
  <c r="F214" i="4" s="1"/>
  <c r="I213" i="4"/>
  <c r="J213" i="4" s="1"/>
  <c r="L213" i="4" s="1"/>
  <c r="T247" i="7"/>
  <c r="R246" i="7"/>
  <c r="AI245" i="7"/>
  <c r="V246" i="7"/>
  <c r="W246" i="7"/>
  <c r="G214" i="4" l="1"/>
  <c r="H214" i="4" s="1"/>
  <c r="S214" i="4" s="1"/>
  <c r="T214" i="4" s="1"/>
  <c r="K213" i="4"/>
  <c r="X246" i="7"/>
  <c r="Y247" i="7"/>
  <c r="U247" i="7"/>
  <c r="E214" i="4" l="1"/>
  <c r="AB247" i="7"/>
  <c r="Z247" i="7"/>
  <c r="I214" i="4"/>
  <c r="D245" i="7"/>
  <c r="S245" i="7" s="1"/>
  <c r="T246" i="7" l="1"/>
  <c r="J214" i="4"/>
  <c r="L214" i="4" s="1"/>
  <c r="K214" i="4"/>
  <c r="G215" i="4"/>
  <c r="F215" i="4"/>
  <c r="R245" i="7"/>
  <c r="AI244" i="7"/>
  <c r="V245" i="7"/>
  <c r="W245" i="7"/>
  <c r="X245" i="7" l="1"/>
  <c r="Y246" i="7"/>
  <c r="U246" i="7"/>
  <c r="H215" i="4"/>
  <c r="E215" i="4" s="1"/>
  <c r="G216" i="4" l="1"/>
  <c r="F216" i="4"/>
  <c r="S215" i="4"/>
  <c r="T215" i="4" s="1"/>
  <c r="I215" i="4"/>
  <c r="Z246" i="7"/>
  <c r="AB246" i="7"/>
  <c r="D244" i="7"/>
  <c r="R244" i="7" s="1"/>
  <c r="W244" i="7"/>
  <c r="V244" i="7"/>
  <c r="X244" i="7" l="1"/>
  <c r="S244" i="7"/>
  <c r="K215" i="4"/>
  <c r="J215" i="4"/>
  <c r="L215" i="4" s="1"/>
  <c r="H216" i="4"/>
  <c r="E216" i="4" s="1"/>
  <c r="AI243" i="7"/>
  <c r="S216" i="4" l="1"/>
  <c r="T216" i="4" s="1"/>
  <c r="T245" i="7"/>
  <c r="F217" i="4"/>
  <c r="G217" i="4"/>
  <c r="H217" i="4" s="1"/>
  <c r="E217" i="4" s="1"/>
  <c r="I216" i="4"/>
  <c r="I217" i="4" l="1"/>
  <c r="J217" i="4" s="1"/>
  <c r="L217" i="4" s="1"/>
  <c r="F218" i="4"/>
  <c r="G218" i="4"/>
  <c r="H218" i="4" s="1"/>
  <c r="Y245" i="7"/>
  <c r="U245" i="7"/>
  <c r="J216" i="4"/>
  <c r="L216" i="4" s="1"/>
  <c r="K216" i="4"/>
  <c r="S217" i="4"/>
  <c r="T217" i="4" s="1"/>
  <c r="D243" i="7"/>
  <c r="S243" i="7" s="1"/>
  <c r="K217" i="4" l="1"/>
  <c r="T244" i="7"/>
  <c r="Z245" i="7"/>
  <c r="AB245" i="7"/>
  <c r="I218" i="4"/>
  <c r="R243" i="7"/>
  <c r="S218" i="4"/>
  <c r="T218" i="4" s="1"/>
  <c r="E218" i="4"/>
  <c r="AI242" i="7"/>
  <c r="W243" i="7"/>
  <c r="V243" i="7"/>
  <c r="X243" i="7" l="1"/>
  <c r="K218" i="4"/>
  <c r="J218" i="4"/>
  <c r="L218" i="4" s="1"/>
  <c r="G219" i="4"/>
  <c r="F219" i="4"/>
  <c r="Y244" i="7"/>
  <c r="U244" i="7"/>
  <c r="H219" i="4" l="1"/>
  <c r="I219" i="4" s="1"/>
  <c r="AB244" i="7"/>
  <c r="Z244" i="7"/>
  <c r="D242" i="7"/>
  <c r="R242" i="7" s="1"/>
  <c r="V242" i="7"/>
  <c r="W242" i="7"/>
  <c r="E219" i="4" l="1"/>
  <c r="F220" i="4" s="1"/>
  <c r="X242" i="7"/>
  <c r="K219" i="4"/>
  <c r="J219" i="4"/>
  <c r="L219" i="4" s="1"/>
  <c r="S242" i="7"/>
  <c r="S219" i="4"/>
  <c r="T219" i="4" s="1"/>
  <c r="AI241" i="7"/>
  <c r="G220" i="4" l="1"/>
  <c r="H220" i="4" s="1"/>
  <c r="I220" i="4" s="1"/>
  <c r="T243" i="7"/>
  <c r="E220" i="4" l="1"/>
  <c r="F221" i="4" s="1"/>
  <c r="S220" i="4"/>
  <c r="T220" i="4" s="1"/>
  <c r="K220" i="4"/>
  <c r="J220" i="4"/>
  <c r="L220" i="4" s="1"/>
  <c r="Y243" i="7"/>
  <c r="U243" i="7"/>
  <c r="D241" i="7"/>
  <c r="R241" i="7" s="1"/>
  <c r="W241" i="7"/>
  <c r="V241" i="7"/>
  <c r="G221" i="4" l="1"/>
  <c r="H221" i="4" s="1"/>
  <c r="X241" i="7"/>
  <c r="S241" i="7"/>
  <c r="Z243" i="7"/>
  <c r="AB243" i="7"/>
  <c r="AI240" i="7"/>
  <c r="E221" i="4" l="1"/>
  <c r="F222" i="4" s="1"/>
  <c r="I221" i="4"/>
  <c r="K221" i="4" s="1"/>
  <c r="S221" i="4"/>
  <c r="T221" i="4" s="1"/>
  <c r="T242" i="7"/>
  <c r="J221" i="4" l="1"/>
  <c r="L221" i="4" s="1"/>
  <c r="G222" i="4"/>
  <c r="H222" i="4" s="1"/>
  <c r="I222" i="4" s="1"/>
  <c r="Y242" i="7"/>
  <c r="U242" i="7"/>
  <c r="D240" i="7"/>
  <c r="S240" i="7" s="1"/>
  <c r="E222" i="4" l="1"/>
  <c r="G223" i="4" s="1"/>
  <c r="T241" i="7"/>
  <c r="K222" i="4"/>
  <c r="J222" i="4"/>
  <c r="L222" i="4" s="1"/>
  <c r="AB242" i="7"/>
  <c r="Z242" i="7"/>
  <c r="R240" i="7"/>
  <c r="S222" i="4"/>
  <c r="T222" i="4" s="1"/>
  <c r="AI239" i="7"/>
  <c r="V240" i="7"/>
  <c r="W240" i="7"/>
  <c r="F223" i="4" l="1"/>
  <c r="X240" i="7"/>
  <c r="H223" i="4"/>
  <c r="S223" i="4" s="1"/>
  <c r="T223" i="4" s="1"/>
  <c r="Y241" i="7"/>
  <c r="U241" i="7"/>
  <c r="E223" i="4" l="1"/>
  <c r="F224" i="4" s="1"/>
  <c r="I223" i="4"/>
  <c r="K223" i="4" s="1"/>
  <c r="AB241" i="7"/>
  <c r="Z241" i="7"/>
  <c r="D239" i="7"/>
  <c r="S239" i="7" s="1"/>
  <c r="G224" i="4" l="1"/>
  <c r="H224" i="4" s="1"/>
  <c r="S224" i="4" s="1"/>
  <c r="T224" i="4" s="1"/>
  <c r="J223" i="4"/>
  <c r="L223" i="4" s="1"/>
  <c r="T240" i="7"/>
  <c r="R239" i="7"/>
  <c r="AI238" i="7"/>
  <c r="V239" i="7"/>
  <c r="W239" i="7"/>
  <c r="E224" i="4" l="1"/>
  <c r="F225" i="4" s="1"/>
  <c r="I224" i="4"/>
  <c r="K224" i="4" s="1"/>
  <c r="X239" i="7"/>
  <c r="Y240" i="7"/>
  <c r="U240" i="7"/>
  <c r="J224" i="4" l="1"/>
  <c r="L224" i="4" s="1"/>
  <c r="G225" i="4"/>
  <c r="H225" i="4" s="1"/>
  <c r="S225" i="4" s="1"/>
  <c r="T225" i="4" s="1"/>
  <c r="AB240" i="7"/>
  <c r="Z240" i="7"/>
  <c r="D238" i="7"/>
  <c r="S238" i="7" s="1"/>
  <c r="E225" i="4" l="1"/>
  <c r="F226" i="4" s="1"/>
  <c r="I225" i="4"/>
  <c r="J225" i="4" s="1"/>
  <c r="L225" i="4" s="1"/>
  <c r="T239" i="7"/>
  <c r="R238" i="7"/>
  <c r="AI237" i="7"/>
  <c r="W238" i="7"/>
  <c r="V238" i="7"/>
  <c r="K225" i="4" l="1"/>
  <c r="G226" i="4"/>
  <c r="H226" i="4" s="1"/>
  <c r="E226" i="4" s="1"/>
  <c r="X238" i="7"/>
  <c r="Y239" i="7"/>
  <c r="U239" i="7"/>
  <c r="I226" i="4" l="1"/>
  <c r="J226" i="4" s="1"/>
  <c r="L226" i="4" s="1"/>
  <c r="AB239" i="7"/>
  <c r="Z239" i="7"/>
  <c r="F227" i="4"/>
  <c r="G227" i="4"/>
  <c r="H227" i="4" s="1"/>
  <c r="S226" i="4"/>
  <c r="T226" i="4" s="1"/>
  <c r="D237" i="7"/>
  <c r="R237" i="7" s="1"/>
  <c r="W237" i="7"/>
  <c r="V237" i="7"/>
  <c r="K226" i="4" l="1"/>
  <c r="S237" i="7"/>
  <c r="T238" i="7" s="1"/>
  <c r="Y238" i="7" s="1"/>
  <c r="X237" i="7"/>
  <c r="I227" i="4"/>
  <c r="S227" i="4"/>
  <c r="T227" i="4" s="1"/>
  <c r="E227" i="4"/>
  <c r="AI236" i="7"/>
  <c r="U238" i="7" l="1"/>
  <c r="AB238" i="7" s="1"/>
  <c r="G228" i="4"/>
  <c r="H228" i="4" s="1"/>
  <c r="F228" i="4"/>
  <c r="K227" i="4"/>
  <c r="J227" i="4"/>
  <c r="L227" i="4" s="1"/>
  <c r="Z238" i="7" l="1"/>
  <c r="I228" i="4"/>
  <c r="S228" i="4"/>
  <c r="T228" i="4" s="1"/>
  <c r="E228" i="4"/>
  <c r="D236" i="7"/>
  <c r="S236" i="7" s="1"/>
  <c r="T237" i="7" l="1"/>
  <c r="R236" i="7"/>
  <c r="F229" i="4"/>
  <c r="G229" i="4"/>
  <c r="K228" i="4"/>
  <c r="J228" i="4"/>
  <c r="L228" i="4" s="1"/>
  <c r="AI235" i="7"/>
  <c r="W236" i="7"/>
  <c r="V236" i="7"/>
  <c r="X236" i="7" l="1"/>
  <c r="H229" i="4"/>
  <c r="I229" i="4" s="1"/>
  <c r="Y237" i="7"/>
  <c r="U237" i="7"/>
  <c r="J229" i="4" l="1"/>
  <c r="L229" i="4" s="1"/>
  <c r="K229" i="4"/>
  <c r="Z237" i="7"/>
  <c r="AB237" i="7"/>
  <c r="E229" i="4"/>
  <c r="S229" i="4"/>
  <c r="T229" i="4" s="1"/>
  <c r="D235" i="7"/>
  <c r="R235" i="7" s="1"/>
  <c r="V235" i="7"/>
  <c r="W235" i="7"/>
  <c r="X235" i="7" l="1"/>
  <c r="S235" i="7"/>
  <c r="G230" i="4"/>
  <c r="F230" i="4"/>
  <c r="AI234" i="7"/>
  <c r="H230" i="4" l="1"/>
  <c r="E230" i="4" s="1"/>
  <c r="T236" i="7"/>
  <c r="S230" i="4" l="1"/>
  <c r="T230" i="4" s="1"/>
  <c r="I230" i="4"/>
  <c r="J230" i="4" s="1"/>
  <c r="L230" i="4" s="1"/>
  <c r="G231" i="4"/>
  <c r="F231" i="4"/>
  <c r="Y236" i="7"/>
  <c r="U236" i="7"/>
  <c r="D234" i="7"/>
  <c r="R234" i="7" s="1"/>
  <c r="W234" i="7"/>
  <c r="V234" i="7"/>
  <c r="K230" i="4" l="1"/>
  <c r="X234" i="7"/>
  <c r="S234" i="7"/>
  <c r="AB236" i="7"/>
  <c r="Z236" i="7"/>
  <c r="H231" i="4"/>
  <c r="S231" i="4" s="1"/>
  <c r="T231" i="4" s="1"/>
  <c r="AI233" i="7"/>
  <c r="E231" i="4" l="1"/>
  <c r="F232" i="4" s="1"/>
  <c r="I231" i="4"/>
  <c r="T235" i="7"/>
  <c r="G232" i="4" l="1"/>
  <c r="H232" i="4" s="1"/>
  <c r="E232" i="4" s="1"/>
  <c r="Y235" i="7"/>
  <c r="U235" i="7"/>
  <c r="K231" i="4"/>
  <c r="J231" i="4"/>
  <c r="L231" i="4" s="1"/>
  <c r="D233" i="7"/>
  <c r="R233" i="7" s="1"/>
  <c r="V233" i="7"/>
  <c r="W233" i="7"/>
  <c r="S233" i="7" l="1"/>
  <c r="T234" i="7" s="1"/>
  <c r="Y234" i="7" s="1"/>
  <c r="X233" i="7"/>
  <c r="F233" i="4"/>
  <c r="G233" i="4"/>
  <c r="I232" i="4"/>
  <c r="S232" i="4"/>
  <c r="T232" i="4" s="1"/>
  <c r="Z235" i="7"/>
  <c r="AB235" i="7"/>
  <c r="AI232" i="7"/>
  <c r="U234" i="7" l="1"/>
  <c r="Z234" i="7" s="1"/>
  <c r="K232" i="4"/>
  <c r="J232" i="4"/>
  <c r="L232" i="4" s="1"/>
  <c r="H233" i="4"/>
  <c r="E233" i="4" s="1"/>
  <c r="AB234" i="7" l="1"/>
  <c r="I233" i="4"/>
  <c r="J233" i="4" s="1"/>
  <c r="L233" i="4" s="1"/>
  <c r="S233" i="4"/>
  <c r="T233" i="4" s="1"/>
  <c r="F234" i="4"/>
  <c r="G234" i="4"/>
  <c r="D232" i="7"/>
  <c r="S232" i="7" s="1"/>
  <c r="K233" i="4" l="1"/>
  <c r="T233" i="7"/>
  <c r="R232" i="7"/>
  <c r="H234" i="4"/>
  <c r="I234" i="4" s="1"/>
  <c r="AI231" i="7"/>
  <c r="W232" i="7"/>
  <c r="V232" i="7"/>
  <c r="E234" i="4" l="1"/>
  <c r="G235" i="4" s="1"/>
  <c r="X232" i="7"/>
  <c r="K234" i="4"/>
  <c r="J234" i="4"/>
  <c r="L234" i="4" s="1"/>
  <c r="S234" i="4"/>
  <c r="T234" i="4" s="1"/>
  <c r="Y233" i="7"/>
  <c r="U233" i="7"/>
  <c r="F235" i="4" l="1"/>
  <c r="AB233" i="7"/>
  <c r="Z233" i="7"/>
  <c r="H235" i="4"/>
  <c r="S235" i="4" s="1"/>
  <c r="T235" i="4" s="1"/>
  <c r="D231" i="7"/>
  <c r="R231" i="7" s="1"/>
  <c r="V231" i="7"/>
  <c r="W231" i="7"/>
  <c r="X231" i="7" l="1"/>
  <c r="E235" i="4"/>
  <c r="I235" i="4"/>
  <c r="S231" i="7"/>
  <c r="AI230" i="7"/>
  <c r="K235" i="4" l="1"/>
  <c r="J235" i="4"/>
  <c r="L235" i="4" s="1"/>
  <c r="T232" i="7"/>
  <c r="G236" i="4"/>
  <c r="F236" i="4"/>
  <c r="H236" i="4" l="1"/>
  <c r="S236" i="4" s="1"/>
  <c r="T236" i="4" s="1"/>
  <c r="Y232" i="7"/>
  <c r="U232" i="7"/>
  <c r="D230" i="7"/>
  <c r="S230" i="7" s="1"/>
  <c r="I236" i="4" l="1"/>
  <c r="K236" i="4" s="1"/>
  <c r="T231" i="7"/>
  <c r="AB232" i="7"/>
  <c r="Z232" i="7"/>
  <c r="R230" i="7"/>
  <c r="E236" i="4"/>
  <c r="AI229" i="7"/>
  <c r="V230" i="7"/>
  <c r="W230" i="7"/>
  <c r="J236" i="4" l="1"/>
  <c r="L236" i="4" s="1"/>
  <c r="X230" i="7"/>
  <c r="Y231" i="7"/>
  <c r="U231" i="7"/>
  <c r="G237" i="4"/>
  <c r="F237" i="4"/>
  <c r="H237" i="4" l="1"/>
  <c r="S237" i="4" s="1"/>
  <c r="T237" i="4" s="1"/>
  <c r="Z231" i="7"/>
  <c r="AB231" i="7"/>
  <c r="D229" i="7"/>
  <c r="S229" i="7" s="1"/>
  <c r="E237" i="4" l="1"/>
  <c r="F238" i="4" s="1"/>
  <c r="I237" i="4"/>
  <c r="J237" i="4" s="1"/>
  <c r="L237" i="4" s="1"/>
  <c r="T230" i="7"/>
  <c r="R229" i="7"/>
  <c r="AI228" i="7"/>
  <c r="W229" i="7"/>
  <c r="V229" i="7"/>
  <c r="K237" i="4" l="1"/>
  <c r="G238" i="4"/>
  <c r="H238" i="4" s="1"/>
  <c r="S238" i="4" s="1"/>
  <c r="T238" i="4" s="1"/>
  <c r="X229" i="7"/>
  <c r="Y230" i="7"/>
  <c r="U230" i="7"/>
  <c r="AB230" i="7" l="1"/>
  <c r="Z230" i="7"/>
  <c r="E238" i="4"/>
  <c r="I238" i="4"/>
  <c r="D228" i="7"/>
  <c r="S228" i="7" s="1"/>
  <c r="T229" i="7" l="1"/>
  <c r="K238" i="4"/>
  <c r="J238" i="4"/>
  <c r="L238" i="4" s="1"/>
  <c r="F239" i="4"/>
  <c r="G239" i="4"/>
  <c r="R228" i="7"/>
  <c r="AI227" i="7"/>
  <c r="W228" i="7"/>
  <c r="V228" i="7"/>
  <c r="X228" i="7" l="1"/>
  <c r="Y229" i="7"/>
  <c r="U229" i="7"/>
  <c r="H239" i="4"/>
  <c r="I239" i="4" s="1"/>
  <c r="K239" i="4" l="1"/>
  <c r="J239" i="4"/>
  <c r="L239" i="4" s="1"/>
  <c r="E239" i="4"/>
  <c r="AB229" i="7"/>
  <c r="Z229" i="7"/>
  <c r="S239" i="4"/>
  <c r="T239" i="4" s="1"/>
  <c r="D227" i="7"/>
  <c r="S227" i="7" s="1"/>
  <c r="T228" i="7" l="1"/>
  <c r="R227" i="7"/>
  <c r="G240" i="4"/>
  <c r="F240" i="4"/>
  <c r="AI226" i="7"/>
  <c r="W227" i="7"/>
  <c r="V227" i="7"/>
  <c r="X227" i="7" l="1"/>
  <c r="Y228" i="7"/>
  <c r="U228" i="7"/>
  <c r="H240" i="4"/>
  <c r="S240" i="4" s="1"/>
  <c r="T240" i="4" s="1"/>
  <c r="I240" i="4" l="1"/>
  <c r="E240" i="4"/>
  <c r="AB228" i="7"/>
  <c r="Z228" i="7"/>
  <c r="D226" i="7"/>
  <c r="S226" i="7" s="1"/>
  <c r="T227" i="7" l="1"/>
  <c r="G241" i="4"/>
  <c r="F241" i="4"/>
  <c r="J240" i="4"/>
  <c r="L240" i="4" s="1"/>
  <c r="K240" i="4"/>
  <c r="R226" i="7"/>
  <c r="AI225" i="7"/>
  <c r="V226" i="7"/>
  <c r="W226" i="7"/>
  <c r="X226" i="7" l="1"/>
  <c r="H241" i="4"/>
  <c r="E241" i="4" s="1"/>
  <c r="Y227" i="7"/>
  <c r="U227" i="7"/>
  <c r="I241" i="4" l="1"/>
  <c r="K241" i="4" s="1"/>
  <c r="F242" i="4"/>
  <c r="G242" i="4"/>
  <c r="AB227" i="7"/>
  <c r="Z227" i="7"/>
  <c r="S241" i="4"/>
  <c r="T241" i="4" s="1"/>
  <c r="D225" i="7"/>
  <c r="R225" i="7" s="1"/>
  <c r="V225" i="7"/>
  <c r="W225" i="7"/>
  <c r="J241" i="4" l="1"/>
  <c r="L241" i="4" s="1"/>
  <c r="S225" i="7"/>
  <c r="T226" i="7" s="1"/>
  <c r="Y226" i="7" s="1"/>
  <c r="X225" i="7"/>
  <c r="H242" i="4"/>
  <c r="I242" i="4" s="1"/>
  <c r="AI224" i="7"/>
  <c r="U226" i="7" l="1"/>
  <c r="Z226" i="7" s="1"/>
  <c r="S242" i="4"/>
  <c r="T242" i="4" s="1"/>
  <c r="K242" i="4"/>
  <c r="J242" i="4"/>
  <c r="L242" i="4" s="1"/>
  <c r="E242" i="4"/>
  <c r="AB226" i="7" l="1"/>
  <c r="G243" i="4"/>
  <c r="F243" i="4"/>
  <c r="D224" i="7"/>
  <c r="S224" i="7" s="1"/>
  <c r="T225" i="7" l="1"/>
  <c r="R224" i="7"/>
  <c r="H243" i="4"/>
  <c r="S243" i="4" s="1"/>
  <c r="T243" i="4" s="1"/>
  <c r="AI223" i="7"/>
  <c r="W224" i="7"/>
  <c r="V224" i="7"/>
  <c r="X224" i="7" l="1"/>
  <c r="E243" i="4"/>
  <c r="Y225" i="7"/>
  <c r="U225" i="7"/>
  <c r="I243" i="4"/>
  <c r="Z225" i="7" l="1"/>
  <c r="AB225" i="7"/>
  <c r="G244" i="4"/>
  <c r="F244" i="4"/>
  <c r="K243" i="4"/>
  <c r="J243" i="4"/>
  <c r="L243" i="4" s="1"/>
  <c r="D223" i="7"/>
  <c r="S223" i="7" s="1"/>
  <c r="T224" i="7" l="1"/>
  <c r="R223" i="7"/>
  <c r="H244" i="4"/>
  <c r="S244" i="4" s="1"/>
  <c r="T244" i="4" s="1"/>
  <c r="AI222" i="7"/>
  <c r="V223" i="7"/>
  <c r="W223" i="7"/>
  <c r="E244" i="4" l="1"/>
  <c r="G245" i="4" s="1"/>
  <c r="X223" i="7"/>
  <c r="Y224" i="7"/>
  <c r="U224" i="7"/>
  <c r="I244" i="4"/>
  <c r="F245" i="4" l="1"/>
  <c r="H245" i="4"/>
  <c r="S245" i="4" s="1"/>
  <c r="T245" i="4" s="1"/>
  <c r="AB224" i="7"/>
  <c r="Z224" i="7"/>
  <c r="K244" i="4"/>
  <c r="J244" i="4"/>
  <c r="L244" i="4" s="1"/>
  <c r="D222" i="7"/>
  <c r="S222" i="7" s="1"/>
  <c r="E245" i="4" l="1"/>
  <c r="F246" i="4" s="1"/>
  <c r="T223" i="7"/>
  <c r="R222" i="7"/>
  <c r="I245" i="4"/>
  <c r="AI221" i="7"/>
  <c r="W222" i="7"/>
  <c r="V222" i="7"/>
  <c r="G246" i="4" l="1"/>
  <c r="H246" i="4" s="1"/>
  <c r="X222" i="7"/>
  <c r="J245" i="4"/>
  <c r="L245" i="4" s="1"/>
  <c r="K245" i="4"/>
  <c r="Y223" i="7"/>
  <c r="U223" i="7"/>
  <c r="E246" i="4" l="1"/>
  <c r="S246" i="4"/>
  <c r="T246" i="4" s="1"/>
  <c r="I246" i="4"/>
  <c r="K246" i="4" s="1"/>
  <c r="Z223" i="7"/>
  <c r="AB223" i="7"/>
  <c r="D221" i="7"/>
  <c r="R221" i="7" s="1"/>
  <c r="W221" i="7"/>
  <c r="V221" i="7"/>
  <c r="J246" i="4" l="1"/>
  <c r="L246" i="4" s="1"/>
  <c r="G247" i="4"/>
  <c r="H247" i="4" s="1"/>
  <c r="S247" i="4" s="1"/>
  <c r="T247" i="4" s="1"/>
  <c r="F247" i="4"/>
  <c r="X221" i="7"/>
  <c r="S221" i="7"/>
  <c r="AI220" i="7"/>
  <c r="I247" i="4" l="1"/>
  <c r="J247" i="4" s="1"/>
  <c r="L247" i="4" s="1"/>
  <c r="E247" i="4"/>
  <c r="G248" i="4" s="1"/>
  <c r="T222" i="7"/>
  <c r="K247" i="4" l="1"/>
  <c r="H248" i="4"/>
  <c r="E248" i="4" s="1"/>
  <c r="F249" i="4" s="1"/>
  <c r="F248" i="4"/>
  <c r="Y222" i="7"/>
  <c r="U222" i="7"/>
  <c r="D220" i="7"/>
  <c r="S220" i="7" s="1"/>
  <c r="G249" i="4" l="1"/>
  <c r="H249" i="4" s="1"/>
  <c r="E249" i="4" s="1"/>
  <c r="F250" i="4" s="1"/>
  <c r="S248" i="4"/>
  <c r="T248" i="4" s="1"/>
  <c r="I248" i="4"/>
  <c r="K248" i="4" s="1"/>
  <c r="T221" i="7"/>
  <c r="R220" i="7"/>
  <c r="Z222" i="7"/>
  <c r="AB222" i="7"/>
  <c r="AI219" i="7"/>
  <c r="V220" i="7"/>
  <c r="W220" i="7"/>
  <c r="J248" i="4" l="1"/>
  <c r="L248" i="4" s="1"/>
  <c r="G250" i="4"/>
  <c r="H250" i="4" s="1"/>
  <c r="E250" i="4" s="1"/>
  <c r="I249" i="4"/>
  <c r="J249" i="4" s="1"/>
  <c r="L249" i="4" s="1"/>
  <c r="S249" i="4"/>
  <c r="T249" i="4" s="1"/>
  <c r="X220" i="7"/>
  <c r="Y221" i="7"/>
  <c r="U221" i="7"/>
  <c r="K249" i="4" l="1"/>
  <c r="S250" i="4"/>
  <c r="T250" i="4" s="1"/>
  <c r="G251" i="4"/>
  <c r="F251" i="4"/>
  <c r="I250" i="4"/>
  <c r="AB221" i="7"/>
  <c r="Z221" i="7"/>
  <c r="D219" i="7"/>
  <c r="R219" i="7" s="1"/>
  <c r="W219" i="7"/>
  <c r="V219" i="7"/>
  <c r="X219" i="7" l="1"/>
  <c r="K250" i="4"/>
  <c r="J250" i="4"/>
  <c r="L250" i="4" s="1"/>
  <c r="S219" i="7"/>
  <c r="H251" i="4"/>
  <c r="I251" i="4" s="1"/>
  <c r="AI218" i="7"/>
  <c r="J251" i="4" l="1"/>
  <c r="L251" i="4" s="1"/>
  <c r="K251" i="4"/>
  <c r="E251" i="4"/>
  <c r="S251" i="4"/>
  <c r="T251" i="4" s="1"/>
  <c r="T220" i="7"/>
  <c r="F252" i="4" l="1"/>
  <c r="G252" i="4"/>
  <c r="Y220" i="7"/>
  <c r="U220" i="7"/>
  <c r="D218" i="7"/>
  <c r="S218" i="7" s="1"/>
  <c r="T219" i="7" l="1"/>
  <c r="R218" i="7"/>
  <c r="Z220" i="7"/>
  <c r="AB220" i="7"/>
  <c r="H252" i="4"/>
  <c r="E252" i="4" s="1"/>
  <c r="AI217" i="7"/>
  <c r="W218" i="7"/>
  <c r="V218" i="7"/>
  <c r="X218" i="7" l="1"/>
  <c r="G253" i="4"/>
  <c r="F253" i="4"/>
  <c r="S252" i="4"/>
  <c r="T252" i="4" s="1"/>
  <c r="I252" i="4"/>
  <c r="Y219" i="7"/>
  <c r="U219" i="7"/>
  <c r="AB219" i="7" l="1"/>
  <c r="Z219" i="7"/>
  <c r="K252" i="4"/>
  <c r="J252" i="4"/>
  <c r="L252" i="4" s="1"/>
  <c r="H253" i="4"/>
  <c r="E253" i="4" s="1"/>
  <c r="D217" i="7"/>
  <c r="R217" i="7" s="1"/>
  <c r="W217" i="7"/>
  <c r="V217" i="7"/>
  <c r="S253" i="4" l="1"/>
  <c r="T253" i="4" s="1"/>
  <c r="X217" i="7"/>
  <c r="F254" i="4"/>
  <c r="G254" i="4"/>
  <c r="S217" i="7"/>
  <c r="I253" i="4"/>
  <c r="AI216" i="7"/>
  <c r="K253" i="4" l="1"/>
  <c r="J253" i="4"/>
  <c r="L253" i="4" s="1"/>
  <c r="T218" i="7"/>
  <c r="H254" i="4"/>
  <c r="S254" i="4" s="1"/>
  <c r="T254" i="4" s="1"/>
  <c r="I254" i="4" l="1"/>
  <c r="Y218" i="7"/>
  <c r="U218" i="7"/>
  <c r="E254" i="4"/>
  <c r="D216" i="7"/>
  <c r="S216" i="7" s="1"/>
  <c r="T217" i="7" l="1"/>
  <c r="Z218" i="7"/>
  <c r="AB218" i="7"/>
  <c r="R216" i="7"/>
  <c r="F255" i="4"/>
  <c r="G255" i="4"/>
  <c r="J254" i="4"/>
  <c r="L254" i="4" s="1"/>
  <c r="K254" i="4"/>
  <c r="AI215" i="7"/>
  <c r="W216" i="7"/>
  <c r="V216" i="7"/>
  <c r="X216" i="7" l="1"/>
  <c r="Y217" i="7"/>
  <c r="U217" i="7"/>
  <c r="H255" i="4"/>
  <c r="S255" i="4" s="1"/>
  <c r="T255" i="4" s="1"/>
  <c r="E255" i="4" l="1"/>
  <c r="F256" i="4" s="1"/>
  <c r="I255" i="4"/>
  <c r="Z217" i="7"/>
  <c r="AB217" i="7"/>
  <c r="D215" i="7"/>
  <c r="S215" i="7" s="1"/>
  <c r="G256" i="4" l="1"/>
  <c r="H256" i="4" s="1"/>
  <c r="S256" i="4" s="1"/>
  <c r="T256" i="4" s="1"/>
  <c r="T216" i="7"/>
  <c r="R215" i="7"/>
  <c r="K255" i="4"/>
  <c r="J255" i="4"/>
  <c r="L255" i="4" s="1"/>
  <c r="AI214" i="7"/>
  <c r="V215" i="7"/>
  <c r="W215" i="7"/>
  <c r="X215" i="7" l="1"/>
  <c r="I256" i="4"/>
  <c r="Y216" i="7"/>
  <c r="U216" i="7"/>
  <c r="E256" i="4"/>
  <c r="AB216" i="7" l="1"/>
  <c r="Z216" i="7"/>
  <c r="K256" i="4"/>
  <c r="J256" i="4"/>
  <c r="L256" i="4" s="1"/>
  <c r="F257" i="4"/>
  <c r="G257" i="4"/>
  <c r="D214" i="7"/>
  <c r="S214" i="7" s="1"/>
  <c r="T215" i="7" l="1"/>
  <c r="R214" i="7"/>
  <c r="H257" i="4"/>
  <c r="S257" i="4" s="1"/>
  <c r="T257" i="4" s="1"/>
  <c r="AI213" i="7"/>
  <c r="V214" i="7"/>
  <c r="W214" i="7"/>
  <c r="E257" i="4" l="1"/>
  <c r="F258" i="4" s="1"/>
  <c r="X214" i="7"/>
  <c r="Y215" i="7"/>
  <c r="U215" i="7"/>
  <c r="I257" i="4"/>
  <c r="G258" i="4" l="1"/>
  <c r="H258" i="4" s="1"/>
  <c r="E258" i="4" s="1"/>
  <c r="J257" i="4"/>
  <c r="L257" i="4" s="1"/>
  <c r="K257" i="4"/>
  <c r="AB215" i="7"/>
  <c r="Z215" i="7"/>
  <c r="D213" i="7"/>
  <c r="S213" i="7" s="1"/>
  <c r="S258" i="4" l="1"/>
  <c r="T258" i="4" s="1"/>
  <c r="T214" i="7"/>
  <c r="F259" i="4"/>
  <c r="G259" i="4"/>
  <c r="R213" i="7"/>
  <c r="I258" i="4"/>
  <c r="AI212" i="7"/>
  <c r="W213" i="7"/>
  <c r="V213" i="7"/>
  <c r="X213" i="7" l="1"/>
  <c r="H259" i="4"/>
  <c r="S259" i="4" s="1"/>
  <c r="T259" i="4" s="1"/>
  <c r="Y214" i="7"/>
  <c r="U214" i="7"/>
  <c r="K258" i="4"/>
  <c r="J258" i="4"/>
  <c r="L258" i="4" s="1"/>
  <c r="I259" i="4" l="1"/>
  <c r="K259" i="4" s="1"/>
  <c r="E259" i="4"/>
  <c r="F260" i="4" s="1"/>
  <c r="AB214" i="7"/>
  <c r="Z214" i="7"/>
  <c r="D212" i="7"/>
  <c r="S212" i="7" s="1"/>
  <c r="G260" i="4" l="1"/>
  <c r="H260" i="4" s="1"/>
  <c r="E260" i="4" s="1"/>
  <c r="G261" i="4" s="1"/>
  <c r="J259" i="4"/>
  <c r="L259" i="4" s="1"/>
  <c r="T213" i="7"/>
  <c r="R212" i="7"/>
  <c r="AI211" i="7"/>
  <c r="V212" i="7"/>
  <c r="W212" i="7"/>
  <c r="I260" i="4" l="1"/>
  <c r="J260" i="4" s="1"/>
  <c r="L260" i="4" s="1"/>
  <c r="S260" i="4"/>
  <c r="T260" i="4" s="1"/>
  <c r="F261" i="4"/>
  <c r="X212" i="7"/>
  <c r="Y213" i="7"/>
  <c r="U213" i="7"/>
  <c r="H261" i="4"/>
  <c r="E261" i="4" s="1"/>
  <c r="K260" i="4" l="1"/>
  <c r="G262" i="4"/>
  <c r="F262" i="4"/>
  <c r="Z213" i="7"/>
  <c r="AB213" i="7"/>
  <c r="I261" i="4"/>
  <c r="D211" i="7"/>
  <c r="S211" i="7" s="1"/>
  <c r="T212" i="7" l="1"/>
  <c r="R211" i="7"/>
  <c r="K261" i="4"/>
  <c r="N5" i="4" s="1"/>
  <c r="J261" i="4"/>
  <c r="L261" i="4" s="1"/>
  <c r="N4" i="4" s="1"/>
  <c r="H262" i="4"/>
  <c r="AI210" i="7"/>
  <c r="W211" i="7"/>
  <c r="V211" i="7"/>
  <c r="F4" i="4" l="1"/>
  <c r="X211" i="7"/>
  <c r="E262" i="4"/>
  <c r="I262" i="4"/>
  <c r="Y212" i="7"/>
  <c r="U212" i="7"/>
  <c r="Z212" i="7" l="1"/>
  <c r="AB212" i="7"/>
  <c r="J262" i="4"/>
  <c r="L262" i="4" s="1"/>
  <c r="K262" i="4"/>
  <c r="F263" i="4"/>
  <c r="G263" i="4"/>
  <c r="D210" i="7"/>
  <c r="R210" i="7" s="1"/>
  <c r="W210" i="7"/>
  <c r="V210" i="7"/>
  <c r="X210" i="7" l="1"/>
  <c r="S210" i="7"/>
  <c r="H263" i="4"/>
  <c r="E263" i="4" s="1"/>
  <c r="AI209" i="7"/>
  <c r="G264" i="4" l="1"/>
  <c r="F264" i="4"/>
  <c r="I263" i="4"/>
  <c r="T211" i="7"/>
  <c r="Y211" i="7" l="1"/>
  <c r="U211" i="7"/>
  <c r="J263" i="4"/>
  <c r="L263" i="4" s="1"/>
  <c r="K263" i="4"/>
  <c r="H264" i="4"/>
  <c r="E264" i="4" s="1"/>
  <c r="D209" i="7"/>
  <c r="S209" i="7" s="1"/>
  <c r="I264" i="4" l="1"/>
  <c r="K264" i="4" s="1"/>
  <c r="T210" i="7"/>
  <c r="F265" i="4"/>
  <c r="G265" i="4"/>
  <c r="R209" i="7"/>
  <c r="Z211" i="7"/>
  <c r="AB211" i="7"/>
  <c r="AI208" i="7"/>
  <c r="V209" i="7"/>
  <c r="W209" i="7"/>
  <c r="J264" i="4" l="1"/>
  <c r="L264" i="4" s="1"/>
  <c r="X209" i="7"/>
  <c r="H265" i="4"/>
  <c r="I265" i="4" s="1"/>
  <c r="Y210" i="7"/>
  <c r="U210" i="7"/>
  <c r="K265" i="4" l="1"/>
  <c r="J265" i="4"/>
  <c r="L265" i="4" s="1"/>
  <c r="E265" i="4"/>
  <c r="AB210" i="7"/>
  <c r="Z210" i="7"/>
  <c r="D208" i="7"/>
  <c r="S208" i="7" s="1"/>
  <c r="R208" i="7" l="1"/>
  <c r="T209" i="7"/>
  <c r="F266" i="4"/>
  <c r="G266" i="4"/>
  <c r="AI207" i="7"/>
  <c r="V208" i="7"/>
  <c r="W208" i="7"/>
  <c r="X208" i="7" l="1"/>
  <c r="H266" i="4"/>
  <c r="E266" i="4" s="1"/>
  <c r="Y209" i="7"/>
  <c r="U209" i="7"/>
  <c r="F267" i="4" l="1"/>
  <c r="G267" i="4"/>
  <c r="H267" i="4" s="1"/>
  <c r="AB209" i="7"/>
  <c r="Z209" i="7"/>
  <c r="I266" i="4"/>
  <c r="D207" i="7"/>
  <c r="S207" i="7" s="1"/>
  <c r="T208" i="7" l="1"/>
  <c r="R207" i="7"/>
  <c r="I267" i="4"/>
  <c r="K266" i="4"/>
  <c r="J266" i="4"/>
  <c r="L266" i="4" s="1"/>
  <c r="E267" i="4"/>
  <c r="AI206" i="7"/>
  <c r="W207" i="7"/>
  <c r="V207" i="7"/>
  <c r="X207" i="7" l="1"/>
  <c r="G268" i="4"/>
  <c r="H268" i="4" s="1"/>
  <c r="F268" i="4"/>
  <c r="K267" i="4"/>
  <c r="J267" i="4"/>
  <c r="L267" i="4" s="1"/>
  <c r="Y208" i="7"/>
  <c r="U208" i="7"/>
  <c r="I268" i="4" l="1"/>
  <c r="E268" i="4"/>
  <c r="AB208" i="7"/>
  <c r="Z208" i="7"/>
  <c r="D206" i="7"/>
  <c r="R206" i="7" s="1"/>
  <c r="V206" i="7"/>
  <c r="W206" i="7"/>
  <c r="X206" i="7" l="1"/>
  <c r="S206" i="7"/>
  <c r="F269" i="4"/>
  <c r="G269" i="4"/>
  <c r="H269" i="4" s="1"/>
  <c r="K268" i="4"/>
  <c r="J268" i="4"/>
  <c r="L268" i="4" s="1"/>
  <c r="AI205" i="7"/>
  <c r="I269" i="4" l="1"/>
  <c r="E269" i="4"/>
  <c r="T207" i="7"/>
  <c r="Y207" i="7" l="1"/>
  <c r="U207" i="7"/>
  <c r="G270" i="4"/>
  <c r="F270" i="4"/>
  <c r="K269" i="4"/>
  <c r="J269" i="4"/>
  <c r="L269" i="4" s="1"/>
  <c r="D205" i="7"/>
  <c r="R205" i="7" s="1"/>
  <c r="V205" i="7"/>
  <c r="W205" i="7"/>
  <c r="S205" i="7" l="1"/>
  <c r="T206" i="7" s="1"/>
  <c r="Y206" i="7" s="1"/>
  <c r="X205" i="7"/>
  <c r="H270" i="4"/>
  <c r="I270" i="4" s="1"/>
  <c r="Z207" i="7"/>
  <c r="AB207" i="7"/>
  <c r="AI204" i="7"/>
  <c r="U206" i="7" l="1"/>
  <c r="Z206" i="7" s="1"/>
  <c r="J270" i="4"/>
  <c r="L270" i="4" s="1"/>
  <c r="K270" i="4"/>
  <c r="E270" i="4"/>
  <c r="AB206" i="7" l="1"/>
  <c r="F271" i="4"/>
  <c r="G271" i="4"/>
  <c r="H271" i="4" s="1"/>
  <c r="D204" i="7"/>
  <c r="S204" i="7" s="1"/>
  <c r="T205" i="7" l="1"/>
  <c r="R204" i="7"/>
  <c r="E271" i="4"/>
  <c r="I271" i="4"/>
  <c r="AI203" i="7"/>
  <c r="W204" i="7"/>
  <c r="V204" i="7"/>
  <c r="X204" i="7" l="1"/>
  <c r="K271" i="4"/>
  <c r="J271" i="4"/>
  <c r="L271" i="4" s="1"/>
  <c r="F272" i="4"/>
  <c r="G272" i="4"/>
  <c r="Y205" i="7"/>
  <c r="U205" i="7"/>
  <c r="Z205" i="7" l="1"/>
  <c r="AB205" i="7"/>
  <c r="H272" i="4"/>
  <c r="E272" i="4" s="1"/>
  <c r="D203" i="7"/>
  <c r="S203" i="7" s="1"/>
  <c r="R203" i="7" l="1"/>
  <c r="T204" i="7"/>
  <c r="F273" i="4"/>
  <c r="G273" i="4"/>
  <c r="H273" i="4" s="1"/>
  <c r="I272" i="4"/>
  <c r="AI202" i="7"/>
  <c r="V203" i="7"/>
  <c r="W203" i="7"/>
  <c r="X203" i="7" l="1"/>
  <c r="E273" i="4"/>
  <c r="I273" i="4"/>
  <c r="Y204" i="7"/>
  <c r="U204" i="7"/>
  <c r="K272" i="4"/>
  <c r="J272" i="4"/>
  <c r="L272" i="4" s="1"/>
  <c r="AB204" i="7" l="1"/>
  <c r="Z204" i="7"/>
  <c r="K273" i="4"/>
  <c r="J273" i="4"/>
  <c r="L273" i="4" s="1"/>
  <c r="F274" i="4"/>
  <c r="G274" i="4"/>
  <c r="H274" i="4" s="1"/>
  <c r="D202" i="7"/>
  <c r="S202" i="7" s="1"/>
  <c r="T203" i="7" l="1"/>
  <c r="R202" i="7"/>
  <c r="I274" i="4"/>
  <c r="E274" i="4"/>
  <c r="AI201" i="7"/>
  <c r="AK201" i="7"/>
  <c r="W202" i="7"/>
  <c r="V202" i="7"/>
  <c r="X202" i="7" l="1"/>
  <c r="F275" i="4"/>
  <c r="G275" i="4"/>
  <c r="H275" i="4" s="1"/>
  <c r="K274" i="4"/>
  <c r="J274" i="4"/>
  <c r="L274" i="4" s="1"/>
  <c r="Y203" i="7"/>
  <c r="U203" i="7"/>
  <c r="I275" i="4" l="1"/>
  <c r="E275" i="4"/>
  <c r="Z203" i="7"/>
  <c r="AB203" i="7"/>
  <c r="D201" i="7"/>
  <c r="R201" i="7" s="1"/>
  <c r="W201" i="7"/>
  <c r="V201" i="7"/>
  <c r="X201" i="7" l="1"/>
  <c r="S201" i="7"/>
  <c r="F276" i="4"/>
  <c r="G276" i="4"/>
  <c r="H276" i="4" s="1"/>
  <c r="K275" i="4"/>
  <c r="J275" i="4"/>
  <c r="L275" i="4" s="1"/>
  <c r="AI200" i="7"/>
  <c r="AK200" i="7"/>
  <c r="E276" i="4" l="1"/>
  <c r="I276" i="4"/>
  <c r="T202" i="7"/>
  <c r="Y202" i="7" l="1"/>
  <c r="U202" i="7"/>
  <c r="K276" i="4"/>
  <c r="J276" i="4"/>
  <c r="L276" i="4" s="1"/>
  <c r="F277" i="4"/>
  <c r="G277" i="4"/>
  <c r="H277" i="4" s="1"/>
  <c r="D200" i="7"/>
  <c r="R200" i="7" s="1"/>
  <c r="V200" i="7"/>
  <c r="W200" i="7"/>
  <c r="S200" i="7" l="1"/>
  <c r="T201" i="7" s="1"/>
  <c r="Y201" i="7" s="1"/>
  <c r="X200" i="7"/>
  <c r="E277" i="4"/>
  <c r="Z202" i="7"/>
  <c r="AB202" i="7"/>
  <c r="I277" i="4"/>
  <c r="AI199" i="7"/>
  <c r="AK199" i="7"/>
  <c r="U201" i="7" l="1"/>
  <c r="Z201" i="7" s="1"/>
  <c r="F278" i="4"/>
  <c r="G278" i="4"/>
  <c r="H278" i="4" s="1"/>
  <c r="K277" i="4"/>
  <c r="J277" i="4"/>
  <c r="L277" i="4" s="1"/>
  <c r="AB201" i="7" l="1"/>
  <c r="I278" i="4"/>
  <c r="E278" i="4"/>
  <c r="D199" i="7"/>
  <c r="S199" i="7" s="1"/>
  <c r="T200" i="7" l="1"/>
  <c r="R199" i="7"/>
  <c r="F279" i="4"/>
  <c r="G279" i="4"/>
  <c r="H279" i="4" s="1"/>
  <c r="K278" i="4"/>
  <c r="J278" i="4"/>
  <c r="L278" i="4" s="1"/>
  <c r="AI198" i="7"/>
  <c r="AK198" i="7"/>
  <c r="V199" i="7"/>
  <c r="W199" i="7"/>
  <c r="X199" i="7" l="1"/>
  <c r="E279" i="4"/>
  <c r="I279" i="4"/>
  <c r="Y200" i="7"/>
  <c r="U200" i="7"/>
  <c r="AB200" i="7" l="1"/>
  <c r="Z200" i="7"/>
  <c r="K279" i="4"/>
  <c r="J279" i="4"/>
  <c r="L279" i="4" s="1"/>
  <c r="G280" i="4"/>
  <c r="H280" i="4" s="1"/>
  <c r="F280" i="4"/>
  <c r="D198" i="7"/>
  <c r="S198" i="7" s="1"/>
  <c r="T199" i="7" l="1"/>
  <c r="I280" i="4"/>
  <c r="E280" i="4"/>
  <c r="R198" i="7"/>
  <c r="AI197" i="7"/>
  <c r="AK197" i="7"/>
  <c r="W198" i="7"/>
  <c r="V198" i="7"/>
  <c r="X198" i="7" l="1"/>
  <c r="K280" i="4"/>
  <c r="J280" i="4"/>
  <c r="L280" i="4" s="1"/>
  <c r="F281" i="4"/>
  <c r="G281" i="4"/>
  <c r="Y199" i="7"/>
  <c r="U199" i="7"/>
  <c r="H281" i="4" l="1"/>
  <c r="E281" i="4" s="1"/>
  <c r="AB199" i="7"/>
  <c r="Z199" i="7"/>
  <c r="D197" i="7"/>
  <c r="R197" i="7" s="1"/>
  <c r="W197" i="7"/>
  <c r="V197" i="7"/>
  <c r="X197" i="7" l="1"/>
  <c r="G282" i="4"/>
  <c r="H282" i="4" s="1"/>
  <c r="F282" i="4"/>
  <c r="S197" i="7"/>
  <c r="I281" i="4"/>
  <c r="AI196" i="7"/>
  <c r="AK196" i="7"/>
  <c r="I282" i="4" l="1"/>
  <c r="E282" i="4"/>
  <c r="K281" i="4"/>
  <c r="J281" i="4"/>
  <c r="L281" i="4" s="1"/>
  <c r="T198" i="7"/>
  <c r="Y198" i="7" l="1"/>
  <c r="U198" i="7"/>
  <c r="F283" i="4"/>
  <c r="G283" i="4"/>
  <c r="K282" i="4"/>
  <c r="J282" i="4"/>
  <c r="L282" i="4" s="1"/>
  <c r="D196" i="7"/>
  <c r="R196" i="7" s="1"/>
  <c r="W196" i="7"/>
  <c r="V196" i="7"/>
  <c r="S196" i="7" l="1"/>
  <c r="T197" i="7" s="1"/>
  <c r="Y197" i="7" s="1"/>
  <c r="X196" i="7"/>
  <c r="H283" i="4"/>
  <c r="E283" i="4" s="1"/>
  <c r="AB198" i="7"/>
  <c r="Z198" i="7"/>
  <c r="AI195" i="7"/>
  <c r="AK195" i="7"/>
  <c r="I283" i="4" l="1"/>
  <c r="K283" i="4" s="1"/>
  <c r="U197" i="7"/>
  <c r="AB197" i="7" s="1"/>
  <c r="G284" i="4"/>
  <c r="F284" i="4"/>
  <c r="J283" i="4" l="1"/>
  <c r="L283" i="4" s="1"/>
  <c r="Z197" i="7"/>
  <c r="H284" i="4"/>
  <c r="E284" i="4" s="1"/>
  <c r="D195" i="7"/>
  <c r="S195" i="7" s="1"/>
  <c r="T196" i="7" l="1"/>
  <c r="G285" i="4"/>
  <c r="H285" i="4" s="1"/>
  <c r="F285" i="4"/>
  <c r="R195" i="7"/>
  <c r="I284" i="4"/>
  <c r="AI194" i="7"/>
  <c r="AK194" i="7"/>
  <c r="V195" i="7"/>
  <c r="W195" i="7"/>
  <c r="X195" i="7" l="1"/>
  <c r="K284" i="4"/>
  <c r="J284" i="4"/>
  <c r="L284" i="4" s="1"/>
  <c r="E285" i="4"/>
  <c r="I285" i="4"/>
  <c r="Y196" i="7"/>
  <c r="U196" i="7"/>
  <c r="F286" i="4" l="1"/>
  <c r="G286" i="4"/>
  <c r="H286" i="4" s="1"/>
  <c r="AB196" i="7"/>
  <c r="Z196" i="7"/>
  <c r="K285" i="4"/>
  <c r="J285" i="4"/>
  <c r="L285" i="4" s="1"/>
  <c r="D194" i="7"/>
  <c r="R194" i="7" s="1"/>
  <c r="V194" i="7"/>
  <c r="W194" i="7"/>
  <c r="X194" i="7" l="1"/>
  <c r="S194" i="7"/>
  <c r="I286" i="4"/>
  <c r="E286" i="4"/>
  <c r="AI193" i="7"/>
  <c r="AK193" i="7"/>
  <c r="G287" i="4" l="1"/>
  <c r="F287" i="4"/>
  <c r="J286" i="4"/>
  <c r="L286" i="4" s="1"/>
  <c r="K286" i="4"/>
  <c r="T195" i="7"/>
  <c r="Y195" i="7" l="1"/>
  <c r="U195" i="7"/>
  <c r="H287" i="4"/>
  <c r="E287" i="4" s="1"/>
  <c r="D193" i="7"/>
  <c r="S193" i="7" s="1"/>
  <c r="I287" i="4" l="1"/>
  <c r="K287" i="4" s="1"/>
  <c r="T194" i="7"/>
  <c r="F288" i="4"/>
  <c r="G288" i="4"/>
  <c r="H288" i="4" s="1"/>
  <c r="R193" i="7"/>
  <c r="AB195" i="7"/>
  <c r="Z195" i="7"/>
  <c r="AI192" i="7"/>
  <c r="AK192" i="7"/>
  <c r="V193" i="7"/>
  <c r="W193" i="7"/>
  <c r="J287" i="4" l="1"/>
  <c r="L287" i="4" s="1"/>
  <c r="X193" i="7"/>
  <c r="I288" i="4"/>
  <c r="Y194" i="7"/>
  <c r="U194" i="7"/>
  <c r="E288" i="4"/>
  <c r="F289" i="4" l="1"/>
  <c r="G289" i="4"/>
  <c r="K288" i="4"/>
  <c r="J288" i="4"/>
  <c r="L288" i="4" s="1"/>
  <c r="AB194" i="7"/>
  <c r="Z194" i="7"/>
  <c r="D192" i="7"/>
  <c r="S192" i="7" s="1"/>
  <c r="T193" i="7" l="1"/>
  <c r="R192" i="7"/>
  <c r="H289" i="4"/>
  <c r="E289" i="4" s="1"/>
  <c r="AI191" i="7"/>
  <c r="AK191" i="7"/>
  <c r="V192" i="7"/>
  <c r="W192" i="7"/>
  <c r="X192" i="7" l="1"/>
  <c r="G290" i="4"/>
  <c r="H290" i="4" s="1"/>
  <c r="F290" i="4"/>
  <c r="I289" i="4"/>
  <c r="Y193" i="7"/>
  <c r="U193" i="7"/>
  <c r="AB193" i="7" l="1"/>
  <c r="Z193" i="7"/>
  <c r="J289" i="4"/>
  <c r="L289" i="4" s="1"/>
  <c r="K289" i="4"/>
  <c r="E290" i="4"/>
  <c r="I290" i="4"/>
  <c r="D191" i="7"/>
  <c r="R191" i="7" s="1"/>
  <c r="V191" i="7"/>
  <c r="W191" i="7"/>
  <c r="X191" i="7" l="1"/>
  <c r="K290" i="4"/>
  <c r="J290" i="4"/>
  <c r="L290" i="4" s="1"/>
  <c r="S191" i="7"/>
  <c r="G291" i="4"/>
  <c r="H291" i="4" s="1"/>
  <c r="F291" i="4"/>
  <c r="AI190" i="7"/>
  <c r="AK190" i="7"/>
  <c r="I291" i="4" l="1"/>
  <c r="E291" i="4"/>
  <c r="T192" i="7"/>
  <c r="Y192" i="7" l="1"/>
  <c r="U192" i="7"/>
  <c r="F292" i="4"/>
  <c r="G292" i="4"/>
  <c r="H292" i="4" s="1"/>
  <c r="J291" i="4"/>
  <c r="L291" i="4" s="1"/>
  <c r="K291" i="4"/>
  <c r="D190" i="7"/>
  <c r="R190" i="7" s="1"/>
  <c r="V190" i="7"/>
  <c r="W190" i="7"/>
  <c r="S190" i="7" l="1"/>
  <c r="T191" i="7" s="1"/>
  <c r="Y191" i="7" s="1"/>
  <c r="X190" i="7"/>
  <c r="I292" i="4"/>
  <c r="E292" i="4"/>
  <c r="AB192" i="7"/>
  <c r="Z192" i="7"/>
  <c r="AI189" i="7"/>
  <c r="AK189" i="7"/>
  <c r="U191" i="7" l="1"/>
  <c r="AB191" i="7" s="1"/>
  <c r="G293" i="4"/>
  <c r="H293" i="4" s="1"/>
  <c r="F293" i="4"/>
  <c r="K292" i="4"/>
  <c r="J292" i="4"/>
  <c r="L292" i="4" s="1"/>
  <c r="Z191" i="7" l="1"/>
  <c r="I293" i="4"/>
  <c r="E293" i="4"/>
  <c r="D189" i="7"/>
  <c r="S189" i="7" s="1"/>
  <c r="T190" i="7" l="1"/>
  <c r="G294" i="4"/>
  <c r="F294" i="4"/>
  <c r="R189" i="7"/>
  <c r="K293" i="4"/>
  <c r="J293" i="4"/>
  <c r="L293" i="4" s="1"/>
  <c r="AI188" i="7"/>
  <c r="AK188" i="7"/>
  <c r="V189" i="7"/>
  <c r="W189" i="7"/>
  <c r="X189" i="7" l="1"/>
  <c r="H294" i="4"/>
  <c r="E294" i="4" s="1"/>
  <c r="Y190" i="7"/>
  <c r="U190" i="7"/>
  <c r="G295" i="4" l="1"/>
  <c r="H295" i="4" s="1"/>
  <c r="F295" i="4"/>
  <c r="AB190" i="7"/>
  <c r="Z190" i="7"/>
  <c r="I294" i="4"/>
  <c r="D188" i="7"/>
  <c r="S188" i="7" s="1"/>
  <c r="T189" i="7" l="1"/>
  <c r="R188" i="7"/>
  <c r="K294" i="4"/>
  <c r="J294" i="4"/>
  <c r="L294" i="4" s="1"/>
  <c r="E295" i="4"/>
  <c r="I295" i="4"/>
  <c r="AI187" i="7"/>
  <c r="AK187" i="7"/>
  <c r="W188" i="7"/>
  <c r="V188" i="7"/>
  <c r="X188" i="7" l="1"/>
  <c r="J295" i="4"/>
  <c r="L295" i="4" s="1"/>
  <c r="K295" i="4"/>
  <c r="G296" i="4"/>
  <c r="H296" i="4" s="1"/>
  <c r="F296" i="4"/>
  <c r="Y189" i="7"/>
  <c r="U189" i="7"/>
  <c r="Z189" i="7" l="1"/>
  <c r="AB189" i="7"/>
  <c r="I296" i="4"/>
  <c r="E296" i="4"/>
  <c r="D187" i="7"/>
  <c r="R187" i="7" s="1"/>
  <c r="V187" i="7"/>
  <c r="W187" i="7"/>
  <c r="X187" i="7" l="1"/>
  <c r="S187" i="7"/>
  <c r="K296" i="4"/>
  <c r="J296" i="4"/>
  <c r="L296" i="4" s="1"/>
  <c r="G297" i="4"/>
  <c r="F297" i="4"/>
  <c r="AI186" i="7"/>
  <c r="AK186" i="7"/>
  <c r="H297" i="4" l="1"/>
  <c r="E297" i="4" s="1"/>
  <c r="T188" i="7"/>
  <c r="F298" i="4" l="1"/>
  <c r="G298" i="4"/>
  <c r="H298" i="4" s="1"/>
  <c r="I297" i="4"/>
  <c r="Y188" i="7"/>
  <c r="U188" i="7"/>
  <c r="D186" i="7"/>
  <c r="S186" i="7" s="1"/>
  <c r="T187" i="7" l="1"/>
  <c r="R186" i="7"/>
  <c r="J297" i="4"/>
  <c r="L297" i="4" s="1"/>
  <c r="K297" i="4"/>
  <c r="AB188" i="7"/>
  <c r="Z188" i="7"/>
  <c r="I298" i="4"/>
  <c r="E298" i="4"/>
  <c r="AI185" i="7"/>
  <c r="AK185" i="7"/>
  <c r="V186" i="7"/>
  <c r="W186" i="7"/>
  <c r="X186" i="7" l="1"/>
  <c r="K298" i="4"/>
  <c r="J298" i="4"/>
  <c r="L298" i="4" s="1"/>
  <c r="G299" i="4"/>
  <c r="H299" i="4" s="1"/>
  <c r="F299" i="4"/>
  <c r="Y187" i="7"/>
  <c r="U187" i="7"/>
  <c r="Z187" i="7" l="1"/>
  <c r="AB187" i="7"/>
  <c r="E299" i="4"/>
  <c r="I299" i="4"/>
  <c r="D185" i="7"/>
  <c r="R185" i="7" s="1"/>
  <c r="W185" i="7"/>
  <c r="V185" i="7"/>
  <c r="X185" i="7" l="1"/>
  <c r="S185" i="7"/>
  <c r="F300" i="4"/>
  <c r="G300" i="4"/>
  <c r="J299" i="4"/>
  <c r="L299" i="4" s="1"/>
  <c r="K299" i="4"/>
  <c r="AI184" i="7"/>
  <c r="AK184" i="7"/>
  <c r="H300" i="4" l="1"/>
  <c r="E300" i="4" s="1"/>
  <c r="T186" i="7"/>
  <c r="F301" i="4" l="1"/>
  <c r="G301" i="4"/>
  <c r="Y186" i="7"/>
  <c r="U186" i="7"/>
  <c r="I300" i="4"/>
  <c r="D184" i="7"/>
  <c r="S184" i="7" s="1"/>
  <c r="T185" i="7" l="1"/>
  <c r="Z186" i="7"/>
  <c r="AB186" i="7"/>
  <c r="J300" i="4"/>
  <c r="L300" i="4" s="1"/>
  <c r="K300" i="4"/>
  <c r="R184" i="7"/>
  <c r="H301" i="4"/>
  <c r="E301" i="4" s="1"/>
  <c r="AI183" i="7"/>
  <c r="AK183" i="7"/>
  <c r="W184" i="7"/>
  <c r="V184" i="7"/>
  <c r="X184" i="7" l="1"/>
  <c r="F302" i="4"/>
  <c r="G302" i="4"/>
  <c r="I301" i="4"/>
  <c r="Y185" i="7"/>
  <c r="U185" i="7"/>
  <c r="Z185" i="7" l="1"/>
  <c r="AB185" i="7"/>
  <c r="J301" i="4"/>
  <c r="L301" i="4" s="1"/>
  <c r="K301" i="4"/>
  <c r="H302" i="4"/>
  <c r="E302" i="4" s="1"/>
  <c r="D183" i="7"/>
  <c r="S183" i="7" s="1"/>
  <c r="T184" i="7" l="1"/>
  <c r="G303" i="4"/>
  <c r="H303" i="4" s="1"/>
  <c r="F303" i="4"/>
  <c r="R183" i="7"/>
  <c r="I302" i="4"/>
  <c r="AI182" i="7"/>
  <c r="AK182" i="7"/>
  <c r="W183" i="7"/>
  <c r="V183" i="7"/>
  <c r="X183" i="7" l="1"/>
  <c r="K302" i="4"/>
  <c r="J302" i="4"/>
  <c r="L302" i="4" s="1"/>
  <c r="E303" i="4"/>
  <c r="I303" i="4"/>
  <c r="Y184" i="7"/>
  <c r="U184" i="7"/>
  <c r="J303" i="4" l="1"/>
  <c r="L303" i="4" s="1"/>
  <c r="K303" i="4"/>
  <c r="AB184" i="7"/>
  <c r="Z184" i="7"/>
  <c r="F304" i="4"/>
  <c r="G304" i="4"/>
  <c r="D182" i="7"/>
  <c r="S182" i="7" s="1"/>
  <c r="T183" i="7" l="1"/>
  <c r="R182" i="7"/>
  <c r="H304" i="4"/>
  <c r="E304" i="4" s="1"/>
  <c r="AI181" i="7"/>
  <c r="AK181" i="7"/>
  <c r="V182" i="7"/>
  <c r="W182" i="7"/>
  <c r="X182" i="7" l="1"/>
  <c r="G305" i="4"/>
  <c r="H305" i="4" s="1"/>
  <c r="F305" i="4"/>
  <c r="I304" i="4"/>
  <c r="Y183" i="7"/>
  <c r="U183" i="7"/>
  <c r="AB183" i="7" l="1"/>
  <c r="Z183" i="7"/>
  <c r="K304" i="4"/>
  <c r="J304" i="4"/>
  <c r="L304" i="4" s="1"/>
  <c r="E305" i="4"/>
  <c r="I305" i="4"/>
  <c r="D181" i="7"/>
  <c r="S181" i="7" s="1"/>
  <c r="T182" i="7" l="1"/>
  <c r="R181" i="7"/>
  <c r="J305" i="4"/>
  <c r="L305" i="4" s="1"/>
  <c r="K305" i="4"/>
  <c r="G306" i="4"/>
  <c r="F306" i="4"/>
  <c r="AI180" i="7"/>
  <c r="AK180" i="7"/>
  <c r="W181" i="7"/>
  <c r="V181" i="7"/>
  <c r="X181" i="7" l="1"/>
  <c r="H306" i="4"/>
  <c r="E306" i="4" s="1"/>
  <c r="Y182" i="7"/>
  <c r="U182" i="7"/>
  <c r="G307" i="4" l="1"/>
  <c r="H307" i="4" s="1"/>
  <c r="F307" i="4"/>
  <c r="AB182" i="7"/>
  <c r="Z182" i="7"/>
  <c r="I306" i="4"/>
  <c r="D180" i="7"/>
  <c r="S180" i="7" s="1"/>
  <c r="T181" i="7" l="1"/>
  <c r="R180" i="7"/>
  <c r="J306" i="4"/>
  <c r="L306" i="4" s="1"/>
  <c r="K306" i="4"/>
  <c r="E307" i="4"/>
  <c r="I307" i="4"/>
  <c r="AI179" i="7"/>
  <c r="AK179" i="7"/>
  <c r="W180" i="7"/>
  <c r="V180" i="7"/>
  <c r="X180" i="7" l="1"/>
  <c r="K307" i="4"/>
  <c r="J307" i="4"/>
  <c r="L307" i="4" s="1"/>
  <c r="G308" i="4"/>
  <c r="F308" i="4"/>
  <c r="Y181" i="7"/>
  <c r="U181" i="7"/>
  <c r="Z181" i="7" l="1"/>
  <c r="AB181" i="7"/>
  <c r="H308" i="4"/>
  <c r="E308" i="4" s="1"/>
  <c r="D179" i="7"/>
  <c r="R179" i="7" s="1"/>
  <c r="W179" i="7"/>
  <c r="V179" i="7"/>
  <c r="X179" i="7" l="1"/>
  <c r="G309" i="4"/>
  <c r="F309" i="4"/>
  <c r="S179" i="7"/>
  <c r="I308" i="4"/>
  <c r="AI178" i="7"/>
  <c r="AK178" i="7"/>
  <c r="H309" i="4" l="1"/>
  <c r="E309" i="4" s="1"/>
  <c r="K308" i="4"/>
  <c r="J308" i="4"/>
  <c r="L308" i="4" s="1"/>
  <c r="T180" i="7"/>
  <c r="I309" i="4" l="1"/>
  <c r="K309" i="4" s="1"/>
  <c r="G310" i="4"/>
  <c r="H310" i="4" s="1"/>
  <c r="F310" i="4"/>
  <c r="Y180" i="7"/>
  <c r="U180" i="7"/>
  <c r="D178" i="7"/>
  <c r="R178" i="7" s="1"/>
  <c r="W178" i="7"/>
  <c r="V178" i="7"/>
  <c r="J309" i="4" l="1"/>
  <c r="L309" i="4" s="1"/>
  <c r="S178" i="7"/>
  <c r="T179" i="7" s="1"/>
  <c r="Y179" i="7" s="1"/>
  <c r="X178" i="7"/>
  <c r="I310" i="4"/>
  <c r="E310" i="4"/>
  <c r="AB180" i="7"/>
  <c r="Z180" i="7"/>
  <c r="AI177" i="7"/>
  <c r="AK177" i="7"/>
  <c r="U179" i="7" l="1"/>
  <c r="AB179" i="7" s="1"/>
  <c r="J310" i="4"/>
  <c r="L310" i="4" s="1"/>
  <c r="K310" i="4"/>
  <c r="G311" i="4"/>
  <c r="F311" i="4"/>
  <c r="Z179" i="7" l="1"/>
  <c r="H311" i="4"/>
  <c r="E311" i="4" s="1"/>
  <c r="D177" i="7"/>
  <c r="R177" i="7" s="1"/>
  <c r="W177" i="7"/>
  <c r="V177" i="7"/>
  <c r="I311" i="4" l="1"/>
  <c r="K311" i="4" s="1"/>
  <c r="X177" i="7"/>
  <c r="F312" i="4"/>
  <c r="G312" i="4"/>
  <c r="S177" i="7"/>
  <c r="AI176" i="7"/>
  <c r="AK176" i="7"/>
  <c r="J311" i="4" l="1"/>
  <c r="L311" i="4" s="1"/>
  <c r="T178" i="7"/>
  <c r="H312" i="4"/>
  <c r="E312" i="4" s="1"/>
  <c r="F313" i="4" l="1"/>
  <c r="G313" i="4"/>
  <c r="H313" i="4" s="1"/>
  <c r="Y178" i="7"/>
  <c r="U178" i="7"/>
  <c r="I312" i="4"/>
  <c r="D176" i="7"/>
  <c r="R176" i="7" s="1"/>
  <c r="W176" i="7"/>
  <c r="V176" i="7"/>
  <c r="X176" i="7" l="1"/>
  <c r="S176" i="7"/>
  <c r="K312" i="4"/>
  <c r="J312" i="4"/>
  <c r="L312" i="4" s="1"/>
  <c r="I313" i="4"/>
  <c r="Z178" i="7"/>
  <c r="AB178" i="7"/>
  <c r="E313" i="4"/>
  <c r="AI175" i="7"/>
  <c r="AK175" i="7"/>
  <c r="J313" i="4" l="1"/>
  <c r="L313" i="4" s="1"/>
  <c r="K313" i="4"/>
  <c r="T177" i="7"/>
  <c r="G314" i="4"/>
  <c r="H314" i="4" s="1"/>
  <c r="F314" i="4"/>
  <c r="I314" i="4" l="1"/>
  <c r="E314" i="4"/>
  <c r="Y177" i="7"/>
  <c r="U177" i="7"/>
  <c r="D175" i="7"/>
  <c r="S175" i="7" s="1"/>
  <c r="T176" i="7" l="1"/>
  <c r="R175" i="7"/>
  <c r="AB177" i="7"/>
  <c r="Z177" i="7"/>
  <c r="F315" i="4"/>
  <c r="G315" i="4"/>
  <c r="K314" i="4"/>
  <c r="J314" i="4"/>
  <c r="L314" i="4" s="1"/>
  <c r="AI174" i="7"/>
  <c r="AK174" i="7"/>
  <c r="V175" i="7"/>
  <c r="W175" i="7"/>
  <c r="X175" i="7" l="1"/>
  <c r="H315" i="4"/>
  <c r="I315" i="4" s="1"/>
  <c r="Y176" i="7"/>
  <c r="U176" i="7"/>
  <c r="K315" i="4" l="1"/>
  <c r="J315" i="4"/>
  <c r="L315" i="4" s="1"/>
  <c r="E315" i="4"/>
  <c r="Z176" i="7"/>
  <c r="AB176" i="7"/>
  <c r="D174" i="7"/>
  <c r="S174" i="7" s="1"/>
  <c r="T175" i="7" l="1"/>
  <c r="R174" i="7"/>
  <c r="G316" i="4"/>
  <c r="H316" i="4" s="1"/>
  <c r="F316" i="4"/>
  <c r="AI173" i="7"/>
  <c r="AK173" i="7"/>
  <c r="V174" i="7"/>
  <c r="W174" i="7"/>
  <c r="X174" i="7" l="1"/>
  <c r="E316" i="4"/>
  <c r="I316" i="4"/>
  <c r="Y175" i="7"/>
  <c r="U175" i="7"/>
  <c r="K316" i="4" l="1"/>
  <c r="J316" i="4"/>
  <c r="L316" i="4" s="1"/>
  <c r="F317" i="4"/>
  <c r="G317" i="4"/>
  <c r="H317" i="4" s="1"/>
  <c r="AB175" i="7"/>
  <c r="Z175" i="7"/>
  <c r="D173" i="7"/>
  <c r="S173" i="7" s="1"/>
  <c r="T174" i="7" l="1"/>
  <c r="R173" i="7"/>
  <c r="I317" i="4"/>
  <c r="E317" i="4"/>
  <c r="AI172" i="7"/>
  <c r="AK172" i="7"/>
  <c r="V173" i="7"/>
  <c r="W173" i="7"/>
  <c r="X173" i="7" l="1"/>
  <c r="F318" i="4"/>
  <c r="G318" i="4"/>
  <c r="K317" i="4"/>
  <c r="J317" i="4"/>
  <c r="L317" i="4" s="1"/>
  <c r="Y174" i="7"/>
  <c r="U174" i="7"/>
  <c r="AB174" i="7" l="1"/>
  <c r="Z174" i="7"/>
  <c r="H318" i="4"/>
  <c r="E318" i="4" s="1"/>
  <c r="D172" i="7"/>
  <c r="S172" i="7" s="1"/>
  <c r="I318" i="4" l="1"/>
  <c r="K318" i="4" s="1"/>
  <c r="T173" i="7"/>
  <c r="F319" i="4"/>
  <c r="G319" i="4"/>
  <c r="R172" i="7"/>
  <c r="AI171" i="7"/>
  <c r="AK171" i="7"/>
  <c r="V172" i="7"/>
  <c r="W172" i="7"/>
  <c r="J318" i="4" l="1"/>
  <c r="L318" i="4" s="1"/>
  <c r="X172" i="7"/>
  <c r="H319" i="4"/>
  <c r="I319" i="4" s="1"/>
  <c r="Y173" i="7"/>
  <c r="U173" i="7"/>
  <c r="K319" i="4" l="1"/>
  <c r="J319" i="4"/>
  <c r="L319" i="4" s="1"/>
  <c r="E319" i="4"/>
  <c r="AB173" i="7"/>
  <c r="Z173" i="7"/>
  <c r="D171" i="7"/>
  <c r="S171" i="7" s="1"/>
  <c r="T172" i="7" l="1"/>
  <c r="R171" i="7"/>
  <c r="F320" i="4"/>
  <c r="G320" i="4"/>
  <c r="H320" i="4" s="1"/>
  <c r="AI170" i="7"/>
  <c r="AK170" i="7"/>
  <c r="W171" i="7"/>
  <c r="V171" i="7"/>
  <c r="X171" i="7" l="1"/>
  <c r="E320" i="4"/>
  <c r="I320" i="4"/>
  <c r="Y172" i="7"/>
  <c r="U172" i="7"/>
  <c r="Z172" i="7" l="1"/>
  <c r="AB172" i="7"/>
  <c r="F321" i="4"/>
  <c r="G321" i="4"/>
  <c r="H321" i="4" s="1"/>
  <c r="K320" i="4"/>
  <c r="J320" i="4"/>
  <c r="L320" i="4" s="1"/>
  <c r="D170" i="7"/>
  <c r="R170" i="7" s="1"/>
  <c r="V170" i="7"/>
  <c r="W170" i="7"/>
  <c r="X170" i="7" l="1"/>
  <c r="G17" i="4"/>
  <c r="T261" i="4"/>
  <c r="S170" i="7"/>
  <c r="E321" i="4"/>
  <c r="I321" i="4"/>
  <c r="F17" i="4"/>
  <c r="AI169" i="7"/>
  <c r="AK169" i="7"/>
  <c r="Y261" i="4" l="1"/>
  <c r="Y260" i="4" s="1"/>
  <c r="Y259" i="4" s="1"/>
  <c r="Y258" i="4" s="1"/>
  <c r="Y257" i="4" s="1"/>
  <c r="Y256" i="4" s="1"/>
  <c r="Y255" i="4" s="1"/>
  <c r="Y254" i="4" s="1"/>
  <c r="Y253" i="4" s="1"/>
  <c r="Y252" i="4" s="1"/>
  <c r="Y251" i="4" s="1"/>
  <c r="Y250" i="4" s="1"/>
  <c r="Y249" i="4" s="1"/>
  <c r="Y248" i="4" s="1"/>
  <c r="Y247" i="4" s="1"/>
  <c r="Y246" i="4" s="1"/>
  <c r="Y245" i="4" s="1"/>
  <c r="Y244" i="4" s="1"/>
  <c r="Y243" i="4" s="1"/>
  <c r="Y242" i="4" s="1"/>
  <c r="Y241" i="4" s="1"/>
  <c r="Y240" i="4" s="1"/>
  <c r="Y239" i="4" s="1"/>
  <c r="Y238" i="4" s="1"/>
  <c r="Y237" i="4" s="1"/>
  <c r="Y236" i="4" s="1"/>
  <c r="Y235" i="4" s="1"/>
  <c r="Y234" i="4" s="1"/>
  <c r="Y233" i="4" s="1"/>
  <c r="Y232" i="4" s="1"/>
  <c r="Y231" i="4" s="1"/>
  <c r="Y230" i="4" s="1"/>
  <c r="Y229" i="4" s="1"/>
  <c r="Y228" i="4" s="1"/>
  <c r="Y227" i="4" s="1"/>
  <c r="Y226" i="4" s="1"/>
  <c r="Y225" i="4" s="1"/>
  <c r="Y224" i="4" s="1"/>
  <c r="Y223" i="4" s="1"/>
  <c r="Y222" i="4" s="1"/>
  <c r="Y221" i="4" s="1"/>
  <c r="Y220" i="4" s="1"/>
  <c r="Y219" i="4" s="1"/>
  <c r="Y218" i="4" s="1"/>
  <c r="Y217" i="4" s="1"/>
  <c r="Y216" i="4" s="1"/>
  <c r="Y215" i="4" s="1"/>
  <c r="Y214" i="4" s="1"/>
  <c r="Y213" i="4" s="1"/>
  <c r="Y212" i="4" s="1"/>
  <c r="Y211" i="4" s="1"/>
  <c r="Y210" i="4" s="1"/>
  <c r="Y209" i="4" s="1"/>
  <c r="Y208" i="4" s="1"/>
  <c r="Y207" i="4" s="1"/>
  <c r="Y206" i="4" s="1"/>
  <c r="Y205" i="4" s="1"/>
  <c r="Y204" i="4" s="1"/>
  <c r="Y203" i="4" s="1"/>
  <c r="Y202" i="4" s="1"/>
  <c r="Y201" i="4" s="1"/>
  <c r="Y200" i="4" s="1"/>
  <c r="Y199" i="4" s="1"/>
  <c r="Y198" i="4" s="1"/>
  <c r="Y197" i="4" s="1"/>
  <c r="Y196" i="4" s="1"/>
  <c r="Y195" i="4" s="1"/>
  <c r="Y194" i="4" s="1"/>
  <c r="Y193" i="4" s="1"/>
  <c r="Y192" i="4" s="1"/>
  <c r="Y191" i="4" s="1"/>
  <c r="Y190" i="4" s="1"/>
  <c r="Y189" i="4" s="1"/>
  <c r="Y188" i="4" s="1"/>
  <c r="Y187" i="4" s="1"/>
  <c r="Y186" i="4" s="1"/>
  <c r="Y185" i="4" s="1"/>
  <c r="Y184" i="4" s="1"/>
  <c r="Y183" i="4" s="1"/>
  <c r="Y182" i="4" s="1"/>
  <c r="Y181" i="4" s="1"/>
  <c r="Y180" i="4" s="1"/>
  <c r="Y179" i="4" s="1"/>
  <c r="Y178" i="4" s="1"/>
  <c r="Y177" i="4" s="1"/>
  <c r="Y176" i="4" s="1"/>
  <c r="Y175" i="4" s="1"/>
  <c r="Y174" i="4" s="1"/>
  <c r="Y173" i="4" s="1"/>
  <c r="Y172" i="4" s="1"/>
  <c r="Y171" i="4" s="1"/>
  <c r="Y170" i="4" s="1"/>
  <c r="Y169" i="4" s="1"/>
  <c r="Y168" i="4" s="1"/>
  <c r="Y167" i="4" s="1"/>
  <c r="Y166" i="4" s="1"/>
  <c r="Y165" i="4" s="1"/>
  <c r="Y164" i="4" s="1"/>
  <c r="Y163" i="4" s="1"/>
  <c r="Y162" i="4" s="1"/>
  <c r="Y161" i="4" s="1"/>
  <c r="Y160" i="4" s="1"/>
  <c r="Y159" i="4" s="1"/>
  <c r="Y158" i="4" s="1"/>
  <c r="Y157" i="4" s="1"/>
  <c r="Y156" i="4" s="1"/>
  <c r="Y155" i="4" s="1"/>
  <c r="Y154" i="4" s="1"/>
  <c r="Y153" i="4" s="1"/>
  <c r="Y152" i="4" s="1"/>
  <c r="Y151" i="4" s="1"/>
  <c r="Y150" i="4" s="1"/>
  <c r="Y149" i="4" s="1"/>
  <c r="Y148" i="4" s="1"/>
  <c r="Y147" i="4" s="1"/>
  <c r="Y146" i="4" s="1"/>
  <c r="Y145" i="4" s="1"/>
  <c r="Y144" i="4" s="1"/>
  <c r="Y143" i="4" s="1"/>
  <c r="Y142" i="4" s="1"/>
  <c r="Y141" i="4" s="1"/>
  <c r="Y140" i="4" s="1"/>
  <c r="Y139" i="4" s="1"/>
  <c r="Y138" i="4" s="1"/>
  <c r="Y137" i="4" s="1"/>
  <c r="Y136" i="4" s="1"/>
  <c r="Y135" i="4" s="1"/>
  <c r="Y134" i="4" s="1"/>
  <c r="Y133" i="4" s="1"/>
  <c r="Y132" i="4" s="1"/>
  <c r="Y131" i="4" s="1"/>
  <c r="Y130" i="4" s="1"/>
  <c r="Y129" i="4" s="1"/>
  <c r="Y128" i="4" s="1"/>
  <c r="Y127" i="4" s="1"/>
  <c r="Y126" i="4" s="1"/>
  <c r="Y125" i="4" s="1"/>
  <c r="Y124" i="4" s="1"/>
  <c r="Y123" i="4" s="1"/>
  <c r="Y122" i="4" s="1"/>
  <c r="Y121" i="4" s="1"/>
  <c r="Y120" i="4" s="1"/>
  <c r="Y119" i="4" s="1"/>
  <c r="Y118" i="4" s="1"/>
  <c r="Y117" i="4" s="1"/>
  <c r="Y116" i="4" s="1"/>
  <c r="Y115" i="4" s="1"/>
  <c r="Y114" i="4" s="1"/>
  <c r="Y113" i="4" s="1"/>
  <c r="Y112" i="4" s="1"/>
  <c r="Y111" i="4" s="1"/>
  <c r="Y110" i="4" s="1"/>
  <c r="Y109" i="4" s="1"/>
  <c r="Y108" i="4" s="1"/>
  <c r="Y107" i="4" s="1"/>
  <c r="Y106" i="4" s="1"/>
  <c r="Y105" i="4" s="1"/>
  <c r="Y104" i="4" s="1"/>
  <c r="Y103" i="4" s="1"/>
  <c r="Y102" i="4" s="1"/>
  <c r="Y101" i="4" s="1"/>
  <c r="Y100" i="4" s="1"/>
  <c r="Y99" i="4" s="1"/>
  <c r="Y98" i="4" s="1"/>
  <c r="Y97" i="4" s="1"/>
  <c r="Y96" i="4" s="1"/>
  <c r="Y95" i="4" s="1"/>
  <c r="Y94" i="4" s="1"/>
  <c r="Y93" i="4" s="1"/>
  <c r="Y92" i="4" s="1"/>
  <c r="Y91" i="4" s="1"/>
  <c r="Y90" i="4" s="1"/>
  <c r="Y89" i="4" s="1"/>
  <c r="Y88" i="4" s="1"/>
  <c r="Y87" i="4" s="1"/>
  <c r="Y86" i="4" s="1"/>
  <c r="Y85" i="4" s="1"/>
  <c r="Y84" i="4" s="1"/>
  <c r="Y83" i="4" s="1"/>
  <c r="Y82" i="4" s="1"/>
  <c r="Y81" i="4" s="1"/>
  <c r="Y80" i="4" s="1"/>
  <c r="Y79" i="4" s="1"/>
  <c r="Y78" i="4" s="1"/>
  <c r="Y77" i="4" s="1"/>
  <c r="Y76" i="4" s="1"/>
  <c r="Y75" i="4" s="1"/>
  <c r="Y74" i="4" s="1"/>
  <c r="Y73" i="4" s="1"/>
  <c r="Y72" i="4" s="1"/>
  <c r="Y71" i="4" s="1"/>
  <c r="Y70" i="4" s="1"/>
  <c r="Y69" i="4" s="1"/>
  <c r="Y68" i="4" s="1"/>
  <c r="Y67" i="4" s="1"/>
  <c r="Y66" i="4" s="1"/>
  <c r="Y65" i="4" s="1"/>
  <c r="Y64" i="4" s="1"/>
  <c r="Y63" i="4" s="1"/>
  <c r="Y62" i="4" s="1"/>
  <c r="Y61" i="4" s="1"/>
  <c r="Y60" i="4" s="1"/>
  <c r="Y59" i="4" s="1"/>
  <c r="Y58" i="4" s="1"/>
  <c r="Y57" i="4" s="1"/>
  <c r="Y56" i="4" s="1"/>
  <c r="Y55" i="4" s="1"/>
  <c r="Y54" i="4" s="1"/>
  <c r="Y53" i="4" s="1"/>
  <c r="Y52" i="4" s="1"/>
  <c r="Y51" i="4" s="1"/>
  <c r="Y50" i="4" s="1"/>
  <c r="Y49" i="4" s="1"/>
  <c r="Y48" i="4" s="1"/>
  <c r="Y47" i="4" s="1"/>
  <c r="Y46" i="4" s="1"/>
  <c r="Y45" i="4" s="1"/>
  <c r="Y44" i="4" s="1"/>
  <c r="Y43" i="4" s="1"/>
  <c r="Y42" i="4" s="1"/>
  <c r="Y41" i="4" s="1"/>
  <c r="Y40" i="4" s="1"/>
  <c r="Y39" i="4" s="1"/>
  <c r="Y38" i="4" s="1"/>
  <c r="Y37" i="4" s="1"/>
  <c r="Y36" i="4" s="1"/>
  <c r="Y35" i="4" s="1"/>
  <c r="Y34" i="4" s="1"/>
  <c r="Y33" i="4" s="1"/>
  <c r="Y32" i="4" s="1"/>
  <c r="Y31" i="4" s="1"/>
  <c r="Y30" i="4" s="1"/>
  <c r="Y29" i="4" s="1"/>
  <c r="Y28" i="4" s="1"/>
  <c r="Y27" i="4" s="1"/>
  <c r="Y26" i="4" s="1"/>
  <c r="Y25" i="4" s="1"/>
  <c r="Y24" i="4" s="1"/>
  <c r="Y23" i="4" s="1"/>
  <c r="Y22" i="4" s="1"/>
  <c r="Y20" i="4" s="1"/>
  <c r="U261" i="4"/>
  <c r="U22" i="4"/>
  <c r="T19" i="4"/>
  <c r="U19" i="4"/>
  <c r="U23" i="4"/>
  <c r="U24" i="4"/>
  <c r="U25" i="4"/>
  <c r="U26" i="4"/>
  <c r="U27" i="4"/>
  <c r="U28" i="4"/>
  <c r="U29" i="4"/>
  <c r="U31" i="4"/>
  <c r="U30"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0" i="4"/>
  <c r="U61" i="4"/>
  <c r="U62" i="4"/>
  <c r="U63" i="4"/>
  <c r="U65" i="4"/>
  <c r="U64" i="4"/>
  <c r="U66" i="4"/>
  <c r="U67" i="4"/>
  <c r="U68" i="4"/>
  <c r="U69" i="4"/>
  <c r="U70" i="4"/>
  <c r="U71" i="4"/>
  <c r="U72" i="4"/>
  <c r="U73" i="4"/>
  <c r="U74" i="4"/>
  <c r="U77" i="4"/>
  <c r="U76" i="4"/>
  <c r="U75" i="4"/>
  <c r="U78" i="4"/>
  <c r="U79" i="4"/>
  <c r="U80" i="4"/>
  <c r="U81" i="4"/>
  <c r="U82" i="4"/>
  <c r="U83" i="4"/>
  <c r="U84" i="4"/>
  <c r="U86" i="4"/>
  <c r="U85" i="4"/>
  <c r="U87" i="4"/>
  <c r="U88" i="4"/>
  <c r="U89" i="4"/>
  <c r="U90" i="4"/>
  <c r="U91" i="4"/>
  <c r="U92" i="4"/>
  <c r="U93" i="4"/>
  <c r="U94" i="4"/>
  <c r="U97" i="4"/>
  <c r="U96" i="4"/>
  <c r="U98" i="4"/>
  <c r="U95" i="4"/>
  <c r="U99" i="4"/>
  <c r="U101" i="4"/>
  <c r="U100" i="4"/>
  <c r="U102" i="4"/>
  <c r="U103" i="4"/>
  <c r="U104" i="4"/>
  <c r="U105" i="4"/>
  <c r="U106" i="4"/>
  <c r="U107" i="4"/>
  <c r="U108" i="4"/>
  <c r="U109" i="4"/>
  <c r="U110" i="4"/>
  <c r="U111" i="4"/>
  <c r="U112" i="4"/>
  <c r="U113" i="4"/>
  <c r="U114" i="4"/>
  <c r="U115" i="4"/>
  <c r="U116" i="4"/>
  <c r="U118" i="4"/>
  <c r="U117" i="4"/>
  <c r="U119" i="4"/>
  <c r="U120" i="4"/>
  <c r="U122" i="4"/>
  <c r="U121" i="4"/>
  <c r="U123" i="4"/>
  <c r="U124" i="4"/>
  <c r="U125" i="4"/>
  <c r="U126" i="4"/>
  <c r="U127" i="4"/>
  <c r="U128" i="4"/>
  <c r="U129" i="4"/>
  <c r="U130" i="4"/>
  <c r="U131" i="4"/>
  <c r="U132" i="4"/>
  <c r="U133" i="4"/>
  <c r="U134" i="4"/>
  <c r="U135" i="4"/>
  <c r="U136" i="4"/>
  <c r="U137" i="4"/>
  <c r="U139" i="4"/>
  <c r="U138" i="4"/>
  <c r="U140" i="4"/>
  <c r="U141" i="4"/>
  <c r="U142" i="4"/>
  <c r="U143" i="4"/>
  <c r="U144" i="4"/>
  <c r="U145" i="4"/>
  <c r="U146" i="4"/>
  <c r="U147" i="4"/>
  <c r="U148" i="4"/>
  <c r="U149" i="4"/>
  <c r="U150" i="4"/>
  <c r="U151" i="4"/>
  <c r="U153" i="4"/>
  <c r="U152" i="4"/>
  <c r="U154" i="4"/>
  <c r="U157" i="4"/>
  <c r="U155" i="4"/>
  <c r="U156" i="4"/>
  <c r="U158" i="4"/>
  <c r="U159" i="4"/>
  <c r="U161" i="4"/>
  <c r="U162" i="4"/>
  <c r="U163" i="4"/>
  <c r="U160" i="4"/>
  <c r="U164" i="4"/>
  <c r="U165" i="4"/>
  <c r="U166" i="4"/>
  <c r="U167" i="4"/>
  <c r="U168" i="4"/>
  <c r="U169" i="4"/>
  <c r="U170" i="4"/>
  <c r="U171" i="4"/>
  <c r="U173" i="4"/>
  <c r="U172" i="4"/>
  <c r="U174" i="4"/>
  <c r="U176" i="4"/>
  <c r="U175" i="4"/>
  <c r="U178" i="4"/>
  <c r="U177" i="4"/>
  <c r="U179" i="4"/>
  <c r="U180" i="4"/>
  <c r="U181" i="4"/>
  <c r="U182" i="4"/>
  <c r="U183" i="4"/>
  <c r="U184" i="4"/>
  <c r="U185" i="4"/>
  <c r="U186" i="4"/>
  <c r="U187" i="4"/>
  <c r="U188" i="4"/>
  <c r="U189" i="4"/>
  <c r="U190" i="4"/>
  <c r="U191" i="4"/>
  <c r="U192" i="4"/>
  <c r="U193" i="4"/>
  <c r="U194" i="4"/>
  <c r="U195" i="4"/>
  <c r="U196" i="4"/>
  <c r="U197" i="4"/>
  <c r="U199" i="4"/>
  <c r="U198" i="4"/>
  <c r="U200" i="4"/>
  <c r="U201" i="4"/>
  <c r="U204" i="4"/>
  <c r="U202" i="4"/>
  <c r="U205" i="4"/>
  <c r="U203" i="4"/>
  <c r="U206" i="4"/>
  <c r="U208" i="4"/>
  <c r="U207" i="4"/>
  <c r="U209" i="4"/>
  <c r="U210" i="4"/>
  <c r="U211" i="4"/>
  <c r="U212" i="4"/>
  <c r="U213" i="4"/>
  <c r="U214" i="4"/>
  <c r="U215" i="4"/>
  <c r="U216" i="4"/>
  <c r="U218" i="4"/>
  <c r="U217" i="4"/>
  <c r="U219" i="4"/>
  <c r="U220" i="4"/>
  <c r="U221" i="4"/>
  <c r="U222" i="4"/>
  <c r="U223" i="4"/>
  <c r="U224" i="4"/>
  <c r="U225" i="4"/>
  <c r="U227" i="4"/>
  <c r="U226" i="4"/>
  <c r="U228" i="4"/>
  <c r="U229" i="4"/>
  <c r="U230" i="4"/>
  <c r="U231" i="4"/>
  <c r="U232" i="4"/>
  <c r="U233" i="4"/>
  <c r="U234" i="4"/>
  <c r="U235" i="4"/>
  <c r="U236" i="4"/>
  <c r="U237" i="4"/>
  <c r="U238" i="4"/>
  <c r="U239" i="4"/>
  <c r="U241" i="4"/>
  <c r="U240" i="4"/>
  <c r="U242" i="4"/>
  <c r="U243" i="4"/>
  <c r="U244" i="4"/>
  <c r="U245" i="4"/>
  <c r="U246" i="4"/>
  <c r="U247" i="4"/>
  <c r="U248" i="4"/>
  <c r="U249" i="4"/>
  <c r="U250" i="4"/>
  <c r="U251" i="4"/>
  <c r="U253" i="4"/>
  <c r="U252" i="4"/>
  <c r="U254" i="4"/>
  <c r="U255" i="4"/>
  <c r="U258" i="4"/>
  <c r="U257" i="4"/>
  <c r="U260" i="4"/>
  <c r="U259" i="4"/>
  <c r="U256" i="4"/>
  <c r="J321" i="4"/>
  <c r="L321" i="4" s="1"/>
  <c r="K321" i="4"/>
  <c r="F2" i="4"/>
  <c r="T171" i="7"/>
  <c r="T18" i="4"/>
  <c r="F3" i="4" l="1"/>
  <c r="Z257" i="4"/>
  <c r="Z185" i="4"/>
  <c r="Z64" i="4"/>
  <c r="Z184" i="4"/>
  <c r="Z101" i="4"/>
  <c r="Z40" i="4"/>
  <c r="Z243" i="4"/>
  <c r="Z231" i="4"/>
  <c r="Z219" i="4"/>
  <c r="Z208" i="4"/>
  <c r="Z195" i="4"/>
  <c r="Z183" i="4"/>
  <c r="Z171" i="4"/>
  <c r="Z159" i="4"/>
  <c r="Z147" i="4"/>
  <c r="Z135" i="4"/>
  <c r="Z123" i="4"/>
  <c r="Z111" i="4"/>
  <c r="Z99" i="4"/>
  <c r="Z87" i="4"/>
  <c r="Z77" i="4"/>
  <c r="Z63" i="4"/>
  <c r="Z51" i="4"/>
  <c r="Z39" i="4"/>
  <c r="Z27" i="4"/>
  <c r="Z162" i="4"/>
  <c r="Z53" i="4"/>
  <c r="Z161" i="4"/>
  <c r="Z76" i="4"/>
  <c r="Z52" i="4"/>
  <c r="Z255" i="4"/>
  <c r="Z254" i="4"/>
  <c r="Z242" i="4"/>
  <c r="Z230" i="4"/>
  <c r="Z217" i="4"/>
  <c r="Z206" i="4"/>
  <c r="Z194" i="4"/>
  <c r="Z182" i="4"/>
  <c r="Z170" i="4"/>
  <c r="Z158" i="4"/>
  <c r="Z146" i="4"/>
  <c r="Z134" i="4"/>
  <c r="Z121" i="4"/>
  <c r="Z110" i="4"/>
  <c r="Z95" i="4"/>
  <c r="Z85" i="4"/>
  <c r="Z74" i="4"/>
  <c r="Z62" i="4"/>
  <c r="Z50" i="4"/>
  <c r="Z38" i="4"/>
  <c r="Z26" i="4"/>
  <c r="Z197" i="4"/>
  <c r="Z113" i="4"/>
  <c r="Z258" i="4"/>
  <c r="Z173" i="4"/>
  <c r="Z88" i="4"/>
  <c r="Z65" i="4"/>
  <c r="Z240" i="4"/>
  <c r="Z229" i="4"/>
  <c r="Z218" i="4"/>
  <c r="Z203" i="4"/>
  <c r="Z193" i="4"/>
  <c r="Z181" i="4"/>
  <c r="Z169" i="4"/>
  <c r="Z156" i="4"/>
  <c r="Z145" i="4"/>
  <c r="Z133" i="4"/>
  <c r="Z122" i="4"/>
  <c r="Z109" i="4"/>
  <c r="Z98" i="4"/>
  <c r="Z86" i="4"/>
  <c r="Z73" i="4"/>
  <c r="Z61" i="4"/>
  <c r="Z49" i="4"/>
  <c r="Z37" i="4"/>
  <c r="Z25" i="4"/>
  <c r="Z172" i="4"/>
  <c r="Z41" i="4"/>
  <c r="Z207" i="4"/>
  <c r="Z112" i="4"/>
  <c r="Z28" i="4"/>
  <c r="Z252" i="4"/>
  <c r="Y171" i="7"/>
  <c r="U171" i="7"/>
  <c r="Z253" i="4"/>
  <c r="Z241" i="4"/>
  <c r="Z228" i="4"/>
  <c r="Z216" i="4"/>
  <c r="Z205" i="4"/>
  <c r="Z192" i="4"/>
  <c r="Z180" i="4"/>
  <c r="Z168" i="4"/>
  <c r="Z155" i="4"/>
  <c r="Z144" i="4"/>
  <c r="Z132" i="4"/>
  <c r="Z120" i="4"/>
  <c r="Z108" i="4"/>
  <c r="Z96" i="4"/>
  <c r="Z84" i="4"/>
  <c r="Z72" i="4"/>
  <c r="Z60" i="4"/>
  <c r="Z48" i="4"/>
  <c r="Z36" i="4"/>
  <c r="Z24" i="4"/>
  <c r="Z221" i="4"/>
  <c r="Z251" i="4"/>
  <c r="Z239" i="4"/>
  <c r="Z226" i="4"/>
  <c r="Z215" i="4"/>
  <c r="Z202" i="4"/>
  <c r="Z191" i="4"/>
  <c r="Z179" i="4"/>
  <c r="Z167" i="4"/>
  <c r="Z157" i="4"/>
  <c r="Z143" i="4"/>
  <c r="Z131" i="4"/>
  <c r="Z119" i="4"/>
  <c r="Z107" i="4"/>
  <c r="Z97" i="4"/>
  <c r="Z83" i="4"/>
  <c r="Z71" i="4"/>
  <c r="Z59" i="4"/>
  <c r="Z47" i="4"/>
  <c r="Z35" i="4"/>
  <c r="Z23" i="4"/>
  <c r="Z209" i="4"/>
  <c r="Z29" i="4"/>
  <c r="Z196" i="4"/>
  <c r="Z250" i="4"/>
  <c r="Z238" i="4"/>
  <c r="Z227" i="4"/>
  <c r="Z214" i="4"/>
  <c r="Z204" i="4"/>
  <c r="Z190" i="4"/>
  <c r="Z177" i="4"/>
  <c r="Z166" i="4"/>
  <c r="Z154" i="4"/>
  <c r="Z142" i="4"/>
  <c r="Z130" i="4"/>
  <c r="Z117" i="4"/>
  <c r="Z106" i="4"/>
  <c r="Z94" i="4"/>
  <c r="Z82" i="4"/>
  <c r="Z70" i="4"/>
  <c r="Z58" i="4"/>
  <c r="Z46" i="4"/>
  <c r="Z34" i="4"/>
  <c r="Z233" i="4"/>
  <c r="Z125" i="4"/>
  <c r="Z89" i="4"/>
  <c r="Z244" i="4"/>
  <c r="Z148" i="4"/>
  <c r="Z237" i="4"/>
  <c r="Z189" i="4"/>
  <c r="Z152" i="4"/>
  <c r="Z129" i="4"/>
  <c r="Z81" i="4"/>
  <c r="Z69" i="4"/>
  <c r="Z57" i="4"/>
  <c r="Z45" i="4"/>
  <c r="Z33" i="4"/>
  <c r="Z245" i="4"/>
  <c r="Z137" i="4"/>
  <c r="Z100" i="4"/>
  <c r="Z232" i="4"/>
  <c r="Z136" i="4"/>
  <c r="Z249" i="4"/>
  <c r="Z201" i="4"/>
  <c r="Z165" i="4"/>
  <c r="Z105" i="4"/>
  <c r="Z256" i="4"/>
  <c r="Z236" i="4"/>
  <c r="Z224" i="4"/>
  <c r="Z212" i="4"/>
  <c r="Z200" i="4"/>
  <c r="Z188" i="4"/>
  <c r="Z175" i="4"/>
  <c r="Z164" i="4"/>
  <c r="Z153" i="4"/>
  <c r="Z140" i="4"/>
  <c r="Z128" i="4"/>
  <c r="Z116" i="4"/>
  <c r="Z104" i="4"/>
  <c r="Z92" i="4"/>
  <c r="Z80" i="4"/>
  <c r="Z68" i="4"/>
  <c r="Z56" i="4"/>
  <c r="Z44" i="4"/>
  <c r="Z32" i="4"/>
  <c r="Z22" i="4"/>
  <c r="Z213" i="4"/>
  <c r="Z141" i="4"/>
  <c r="Z93" i="4"/>
  <c r="Z248" i="4"/>
  <c r="Z259" i="4"/>
  <c r="Z247" i="4"/>
  <c r="Z235" i="4"/>
  <c r="Z223" i="4"/>
  <c r="Z211" i="4"/>
  <c r="Z198" i="4"/>
  <c r="Z187" i="4"/>
  <c r="Z176" i="4"/>
  <c r="Z160" i="4"/>
  <c r="Z151" i="4"/>
  <c r="Z138" i="4"/>
  <c r="Z127" i="4"/>
  <c r="Z115" i="4"/>
  <c r="Z103" i="4"/>
  <c r="Z91" i="4"/>
  <c r="Z79" i="4"/>
  <c r="Z67" i="4"/>
  <c r="Z55" i="4"/>
  <c r="Z43" i="4"/>
  <c r="Z30" i="4"/>
  <c r="Z261" i="4"/>
  <c r="Z149" i="4"/>
  <c r="Z75" i="4"/>
  <c r="Z220" i="4"/>
  <c r="Z124" i="4"/>
  <c r="Z225" i="4"/>
  <c r="Z178" i="4"/>
  <c r="Z118" i="4"/>
  <c r="Z260" i="4"/>
  <c r="Z246" i="4"/>
  <c r="Z234" i="4"/>
  <c r="Z222" i="4"/>
  <c r="Z210" i="4"/>
  <c r="Z199" i="4"/>
  <c r="Z186" i="4"/>
  <c r="Z174" i="4"/>
  <c r="Z163" i="4"/>
  <c r="Z150" i="4"/>
  <c r="Z139" i="4"/>
  <c r="Z126" i="4"/>
  <c r="Z114" i="4"/>
  <c r="Z102" i="4"/>
  <c r="Z90" i="4"/>
  <c r="Z78" i="4"/>
  <c r="Z66" i="4"/>
  <c r="Z54" i="4"/>
  <c r="Z42" i="4"/>
  <c r="Z31" i="4"/>
  <c r="AA17" i="4"/>
  <c r="D169" i="7"/>
  <c r="R169" i="7" s="1"/>
  <c r="W169" i="7"/>
  <c r="V169" i="7"/>
  <c r="X169" i="7" l="1"/>
  <c r="Z171" i="7"/>
  <c r="AB171" i="7"/>
  <c r="AA381" i="4"/>
  <c r="AA380" i="4" s="1"/>
  <c r="AA379" i="4" s="1"/>
  <c r="AA378" i="4" s="1"/>
  <c r="AA377" i="4" s="1"/>
  <c r="AA376" i="4" s="1"/>
  <c r="AA375" i="4" s="1"/>
  <c r="AA374" i="4" s="1"/>
  <c r="AA373" i="4" s="1"/>
  <c r="AA372" i="4" s="1"/>
  <c r="AA371" i="4" s="1"/>
  <c r="AA370" i="4" s="1"/>
  <c r="AA369" i="4" s="1"/>
  <c r="AA368" i="4" s="1"/>
  <c r="AA367" i="4" s="1"/>
  <c r="AA366" i="4" s="1"/>
  <c r="AA365" i="4" s="1"/>
  <c r="AA364" i="4" s="1"/>
  <c r="AA363" i="4" s="1"/>
  <c r="AA362" i="4" s="1"/>
  <c r="AA361" i="4" s="1"/>
  <c r="AA360" i="4" s="1"/>
  <c r="AA359" i="4" s="1"/>
  <c r="AA358" i="4" s="1"/>
  <c r="AA357" i="4" s="1"/>
  <c r="AA356" i="4" s="1"/>
  <c r="AA355" i="4" s="1"/>
  <c r="AA354" i="4" s="1"/>
  <c r="AA353" i="4" s="1"/>
  <c r="AA352" i="4" s="1"/>
  <c r="AA351" i="4" s="1"/>
  <c r="AA350" i="4" s="1"/>
  <c r="AA349" i="4" s="1"/>
  <c r="AA348" i="4" s="1"/>
  <c r="AA347" i="4" s="1"/>
  <c r="AA346" i="4" s="1"/>
  <c r="AA345" i="4" s="1"/>
  <c r="AA344" i="4" s="1"/>
  <c r="AA343" i="4" s="1"/>
  <c r="AA342" i="4" s="1"/>
  <c r="AA341" i="4" s="1"/>
  <c r="AA340" i="4" s="1"/>
  <c r="AA339" i="4" s="1"/>
  <c r="AA338" i="4" s="1"/>
  <c r="AA337" i="4" s="1"/>
  <c r="AA336" i="4" s="1"/>
  <c r="AA335" i="4" s="1"/>
  <c r="AA334" i="4" s="1"/>
  <c r="AA333" i="4" s="1"/>
  <c r="AA332" i="4" s="1"/>
  <c r="AA331" i="4" s="1"/>
  <c r="AA330" i="4" s="1"/>
  <c r="AA329" i="4" s="1"/>
  <c r="AA328" i="4" s="1"/>
  <c r="AA327" i="4" s="1"/>
  <c r="AA326" i="4" s="1"/>
  <c r="AA325" i="4" s="1"/>
  <c r="AA324" i="4" s="1"/>
  <c r="AA323" i="4" s="1"/>
  <c r="AA322" i="4" s="1"/>
  <c r="AA321" i="4" s="1"/>
  <c r="AA320" i="4" s="1"/>
  <c r="AA319" i="4" s="1"/>
  <c r="AA318" i="4" s="1"/>
  <c r="AA317" i="4" s="1"/>
  <c r="AA316" i="4" s="1"/>
  <c r="AA315" i="4" s="1"/>
  <c r="AA314" i="4" s="1"/>
  <c r="AA313" i="4" s="1"/>
  <c r="AA312" i="4" s="1"/>
  <c r="AA311" i="4" s="1"/>
  <c r="AA310" i="4" s="1"/>
  <c r="AA309" i="4" s="1"/>
  <c r="AA308" i="4" s="1"/>
  <c r="AA307" i="4" s="1"/>
  <c r="AA306" i="4" s="1"/>
  <c r="AA305" i="4" s="1"/>
  <c r="AA304" i="4" s="1"/>
  <c r="AA303" i="4" s="1"/>
  <c r="AA302" i="4" s="1"/>
  <c r="AA301" i="4" s="1"/>
  <c r="AA300" i="4" s="1"/>
  <c r="AA299" i="4" s="1"/>
  <c r="AA298" i="4" s="1"/>
  <c r="AA297" i="4" s="1"/>
  <c r="AA296" i="4" s="1"/>
  <c r="AA295" i="4" s="1"/>
  <c r="AA294" i="4" s="1"/>
  <c r="AA293" i="4" s="1"/>
  <c r="AA292" i="4" s="1"/>
  <c r="AA291" i="4" s="1"/>
  <c r="AA290" i="4" s="1"/>
  <c r="AA289" i="4" s="1"/>
  <c r="AA288" i="4" s="1"/>
  <c r="AA287" i="4" s="1"/>
  <c r="AA286" i="4" s="1"/>
  <c r="AA285" i="4" s="1"/>
  <c r="AA284" i="4" s="1"/>
  <c r="AA283" i="4" s="1"/>
  <c r="AA282" i="4" s="1"/>
  <c r="AA281" i="4" s="1"/>
  <c r="AA280" i="4" s="1"/>
  <c r="AA279" i="4" s="1"/>
  <c r="AA278" i="4" s="1"/>
  <c r="AA277" i="4" s="1"/>
  <c r="AA276" i="4" s="1"/>
  <c r="AA275" i="4" s="1"/>
  <c r="AA274" i="4" s="1"/>
  <c r="AA273" i="4" s="1"/>
  <c r="AA272" i="4" s="1"/>
  <c r="AA271" i="4" s="1"/>
  <c r="AA270" i="4" s="1"/>
  <c r="AA269" i="4" s="1"/>
  <c r="AA268" i="4" s="1"/>
  <c r="AA267" i="4" s="1"/>
  <c r="AA266" i="4" s="1"/>
  <c r="AA265" i="4" s="1"/>
  <c r="AA264" i="4" s="1"/>
  <c r="AA263" i="4" s="1"/>
  <c r="AA262" i="4" s="1"/>
  <c r="AA261" i="4" s="1"/>
  <c r="AA18" i="4"/>
  <c r="S169" i="7"/>
  <c r="AI168" i="7"/>
  <c r="AK168" i="7"/>
  <c r="AB261" i="4" l="1"/>
  <c r="AA260" i="4"/>
  <c r="T170" i="7"/>
  <c r="Y170" i="7" l="1"/>
  <c r="U170" i="7"/>
  <c r="AB260" i="4"/>
  <c r="AA259" i="4"/>
  <c r="D168" i="7"/>
  <c r="S168" i="7" s="1"/>
  <c r="T169" i="7" l="1"/>
  <c r="AB170" i="7"/>
  <c r="Z170" i="7"/>
  <c r="R168" i="7"/>
  <c r="AB259" i="4"/>
  <c r="AA258" i="4"/>
  <c r="AI167" i="7"/>
  <c r="AK167" i="7"/>
  <c r="W168" i="7"/>
  <c r="V168" i="7"/>
  <c r="X168" i="7" l="1"/>
  <c r="AB258" i="4"/>
  <c r="AA257" i="4"/>
  <c r="Y169" i="7"/>
  <c r="U169" i="7"/>
  <c r="AB169" i="7" l="1"/>
  <c r="Z169" i="7"/>
  <c r="AB257" i="4"/>
  <c r="AA256" i="4"/>
  <c r="D167" i="7"/>
  <c r="R167" i="7" s="1"/>
  <c r="W167" i="7"/>
  <c r="V167" i="7"/>
  <c r="X167" i="7" l="1"/>
  <c r="AB256" i="4"/>
  <c r="AA255" i="4"/>
  <c r="S167" i="7"/>
  <c r="AI166" i="7"/>
  <c r="AK166" i="7"/>
  <c r="T168" i="7" l="1"/>
  <c r="AB255" i="4"/>
  <c r="AA254" i="4"/>
  <c r="AB254" i="4" l="1"/>
  <c r="AA253" i="4"/>
  <c r="Y168" i="7"/>
  <c r="U168" i="7"/>
  <c r="D166" i="7"/>
  <c r="R166" i="7" s="1"/>
  <c r="W166" i="7"/>
  <c r="V166" i="7"/>
  <c r="X166" i="7" l="1"/>
  <c r="S166" i="7"/>
  <c r="Z168" i="7"/>
  <c r="AB168" i="7"/>
  <c r="AB253" i="4"/>
  <c r="AA252" i="4"/>
  <c r="AI165" i="7"/>
  <c r="AK165" i="7"/>
  <c r="AB252" i="4" l="1"/>
  <c r="AA251" i="4"/>
  <c r="T167" i="7"/>
  <c r="Y167" i="7" l="1"/>
  <c r="U167" i="7"/>
  <c r="AB251" i="4"/>
  <c r="AA250" i="4"/>
  <c r="D165" i="7"/>
  <c r="S165" i="7" s="1"/>
  <c r="T166" i="7" l="1"/>
  <c r="R165" i="7"/>
  <c r="AB250" i="4"/>
  <c r="AA249" i="4"/>
  <c r="Z167" i="7"/>
  <c r="AB167" i="7"/>
  <c r="AI164" i="7"/>
  <c r="AK164" i="7"/>
  <c r="W165" i="7"/>
  <c r="V165" i="7"/>
  <c r="X165" i="7" l="1"/>
  <c r="AB249" i="4"/>
  <c r="AA248" i="4"/>
  <c r="Y166" i="7"/>
  <c r="U166" i="7"/>
  <c r="AB166" i="7" l="1"/>
  <c r="Z166" i="7"/>
  <c r="AB248" i="4"/>
  <c r="AA247" i="4"/>
  <c r="D164" i="7"/>
  <c r="S164" i="7" s="1"/>
  <c r="T165" i="7" l="1"/>
  <c r="AB247" i="4"/>
  <c r="AA246" i="4"/>
  <c r="R164" i="7"/>
  <c r="AI163" i="7"/>
  <c r="AK163" i="7"/>
  <c r="W164" i="7"/>
  <c r="V164" i="7"/>
  <c r="X164" i="7" l="1"/>
  <c r="AB246" i="4"/>
  <c r="AA245" i="4"/>
  <c r="Y165" i="7"/>
  <c r="U165" i="7"/>
  <c r="AB165" i="7" l="1"/>
  <c r="Z165" i="7"/>
  <c r="AB245" i="4"/>
  <c r="AA244" i="4"/>
  <c r="D163" i="7"/>
  <c r="S163" i="7" s="1"/>
  <c r="T164" i="7" l="1"/>
  <c r="R163" i="7"/>
  <c r="AB244" i="4"/>
  <c r="AA243" i="4"/>
  <c r="AI162" i="7"/>
  <c r="AK162" i="7"/>
  <c r="W163" i="7"/>
  <c r="V163" i="7"/>
  <c r="X163" i="7" l="1"/>
  <c r="AB243" i="4"/>
  <c r="AA242" i="4"/>
  <c r="Y164" i="7"/>
  <c r="U164" i="7"/>
  <c r="AB164" i="7" l="1"/>
  <c r="Z164" i="7"/>
  <c r="AB242" i="4"/>
  <c r="AA241" i="4"/>
  <c r="D162" i="7"/>
  <c r="R162" i="7" s="1"/>
  <c r="W162" i="7"/>
  <c r="V162" i="7"/>
  <c r="X162" i="7" l="1"/>
  <c r="S162" i="7"/>
  <c r="AB241" i="4"/>
  <c r="AA240" i="4"/>
  <c r="AI161" i="7"/>
  <c r="AK161" i="7"/>
  <c r="T163" i="7" l="1"/>
  <c r="AB240" i="4"/>
  <c r="AA239" i="4"/>
  <c r="AB239" i="4" l="1"/>
  <c r="AA238" i="4"/>
  <c r="Y163" i="7"/>
  <c r="U163" i="7"/>
  <c r="D161" i="7"/>
  <c r="R161" i="7" s="1"/>
  <c r="W161" i="7"/>
  <c r="V161" i="7"/>
  <c r="X161" i="7" l="1"/>
  <c r="S161" i="7"/>
  <c r="Z163" i="7"/>
  <c r="AB163" i="7"/>
  <c r="AB238" i="4"/>
  <c r="AA237" i="4"/>
  <c r="AI160" i="7"/>
  <c r="AK160" i="7"/>
  <c r="AB237" i="4" l="1"/>
  <c r="AA236" i="4"/>
  <c r="T162" i="7"/>
  <c r="AB236" i="4" l="1"/>
  <c r="AA235" i="4"/>
  <c r="Y162" i="7"/>
  <c r="U162" i="7"/>
  <c r="D160" i="7"/>
  <c r="S160" i="7" s="1"/>
  <c r="T161" i="7" l="1"/>
  <c r="R160" i="7"/>
  <c r="AB162" i="7"/>
  <c r="Z162" i="7"/>
  <c r="AB235" i="4"/>
  <c r="AA234" i="4"/>
  <c r="AI159" i="7"/>
  <c r="AK159" i="7"/>
  <c r="W160" i="7"/>
  <c r="V160" i="7"/>
  <c r="X160" i="7" l="1"/>
  <c r="Y161" i="7"/>
  <c r="U161" i="7"/>
  <c r="AB234" i="4"/>
  <c r="AA233" i="4"/>
  <c r="AB233" i="4" l="1"/>
  <c r="AA232" i="4"/>
  <c r="AB161" i="7"/>
  <c r="Z161" i="7"/>
  <c r="D159" i="7"/>
  <c r="S159" i="7" s="1"/>
  <c r="R159" i="7" l="1"/>
  <c r="T160" i="7"/>
  <c r="AB232" i="4"/>
  <c r="AA231" i="4"/>
  <c r="AI158" i="7"/>
  <c r="AK158" i="7"/>
  <c r="V159" i="7"/>
  <c r="W159" i="7"/>
  <c r="X159" i="7" l="1"/>
  <c r="AB231" i="4"/>
  <c r="AA230" i="4"/>
  <c r="Y160" i="7"/>
  <c r="U160" i="7"/>
  <c r="AB160" i="7" l="1"/>
  <c r="Z160" i="7"/>
  <c r="AB230" i="4"/>
  <c r="AA229" i="4"/>
  <c r="D158" i="7"/>
  <c r="S158" i="7" s="1"/>
  <c r="T159" i="7" l="1"/>
  <c r="R158" i="7"/>
  <c r="AB229" i="4"/>
  <c r="AA228" i="4"/>
  <c r="AI157" i="7"/>
  <c r="AK157" i="7"/>
  <c r="W158" i="7"/>
  <c r="V158" i="7"/>
  <c r="X158" i="7" l="1"/>
  <c r="AB228" i="4"/>
  <c r="AA227" i="4"/>
  <c r="Y159" i="7"/>
  <c r="U159" i="7"/>
  <c r="AB159" i="7" l="1"/>
  <c r="Z159" i="7"/>
  <c r="AB227" i="4"/>
  <c r="AA226" i="4"/>
  <c r="D157" i="7"/>
  <c r="S157" i="7" s="1"/>
  <c r="T158" i="7" l="1"/>
  <c r="R157" i="7"/>
  <c r="AB226" i="4"/>
  <c r="AA225" i="4"/>
  <c r="AI156" i="7"/>
  <c r="AK156" i="7"/>
  <c r="V157" i="7"/>
  <c r="W157" i="7"/>
  <c r="X157" i="7" l="1"/>
  <c r="AB225" i="4"/>
  <c r="AA224" i="4"/>
  <c r="Y158" i="7"/>
  <c r="U158" i="7"/>
  <c r="AB158" i="7" l="1"/>
  <c r="Z158" i="7"/>
  <c r="AB224" i="4"/>
  <c r="AA223" i="4"/>
  <c r="D156" i="7"/>
  <c r="S156" i="7" s="1"/>
  <c r="T157" i="7" l="1"/>
  <c r="R156" i="7"/>
  <c r="AB223" i="4"/>
  <c r="AA222" i="4"/>
  <c r="AI155" i="7"/>
  <c r="AK155" i="7"/>
  <c r="V156" i="7"/>
  <c r="W156" i="7"/>
  <c r="X156" i="7" l="1"/>
  <c r="AB222" i="4"/>
  <c r="AA221" i="4"/>
  <c r="Y157" i="7"/>
  <c r="U157" i="7"/>
  <c r="AB157" i="7" l="1"/>
  <c r="Z157" i="7"/>
  <c r="AB221" i="4"/>
  <c r="AA220" i="4"/>
  <c r="D155" i="7"/>
  <c r="S155" i="7" s="1"/>
  <c r="T156" i="7" l="1"/>
  <c r="R155" i="7"/>
  <c r="AB220" i="4"/>
  <c r="AA219" i="4"/>
  <c r="AI154" i="7"/>
  <c r="AK154" i="7"/>
  <c r="W155" i="7"/>
  <c r="V155" i="7"/>
  <c r="X155" i="7" l="1"/>
  <c r="AB219" i="4"/>
  <c r="AA218" i="4"/>
  <c r="Y156" i="7"/>
  <c r="U156" i="7"/>
  <c r="AB156" i="7" l="1"/>
  <c r="Z156" i="7"/>
  <c r="AB218" i="4"/>
  <c r="AA217" i="4"/>
  <c r="D154" i="7"/>
  <c r="S154" i="7" s="1"/>
  <c r="T155" i="7" l="1"/>
  <c r="R154" i="7"/>
  <c r="AB217" i="4"/>
  <c r="AA216" i="4"/>
  <c r="AI153" i="7"/>
  <c r="AK153" i="7"/>
  <c r="W154" i="7"/>
  <c r="V154" i="7"/>
  <c r="X154" i="7" l="1"/>
  <c r="AB216" i="4"/>
  <c r="AA215" i="4"/>
  <c r="Y155" i="7"/>
  <c r="U155" i="7"/>
  <c r="AB155" i="7" l="1"/>
  <c r="Z155" i="7"/>
  <c r="AB215" i="4"/>
  <c r="AA214" i="4"/>
  <c r="D153" i="7"/>
  <c r="S153" i="7" s="1"/>
  <c r="T154" i="7" l="1"/>
  <c r="R153" i="7"/>
  <c r="AB214" i="4"/>
  <c r="AA213" i="4"/>
  <c r="AI152" i="7"/>
  <c r="AK152" i="7"/>
  <c r="V153" i="7"/>
  <c r="W153" i="7"/>
  <c r="X153" i="7" l="1"/>
  <c r="Y154" i="7"/>
  <c r="U154" i="7"/>
  <c r="AB213" i="4"/>
  <c r="AA212" i="4"/>
  <c r="AB154" i="7" l="1"/>
  <c r="Z154" i="7"/>
  <c r="AB212" i="4"/>
  <c r="AA211" i="4"/>
  <c r="D152" i="7"/>
  <c r="R152" i="7" s="1"/>
  <c r="V152" i="7"/>
  <c r="W152" i="7"/>
  <c r="X152" i="7" l="1"/>
  <c r="S152" i="7"/>
  <c r="AB211" i="4"/>
  <c r="AA210" i="4"/>
  <c r="AI151" i="7"/>
  <c r="AK151" i="7"/>
  <c r="AB210" i="4" l="1"/>
  <c r="AA209" i="4"/>
  <c r="T153" i="7"/>
  <c r="Y153" i="7" l="1"/>
  <c r="U153" i="7"/>
  <c r="AB209" i="4"/>
  <c r="AA208" i="4"/>
  <c r="D151" i="7"/>
  <c r="R151" i="7" s="1"/>
  <c r="V151" i="7"/>
  <c r="W151" i="7"/>
  <c r="S151" i="7" l="1"/>
  <c r="T152" i="7" s="1"/>
  <c r="Y152" i="7" s="1"/>
  <c r="X151" i="7"/>
  <c r="AB153" i="7"/>
  <c r="Z153" i="7"/>
  <c r="AB208" i="4"/>
  <c r="AA207" i="4"/>
  <c r="AI150" i="7"/>
  <c r="AK150" i="7"/>
  <c r="U152" i="7" l="1"/>
  <c r="AB152" i="7" s="1"/>
  <c r="AB207" i="4"/>
  <c r="AA206" i="4"/>
  <c r="Z152" i="7" l="1"/>
  <c r="AB206" i="4"/>
  <c r="AA205" i="4"/>
  <c r="D150" i="7"/>
  <c r="S150" i="7" s="1"/>
  <c r="T151" i="7" l="1"/>
  <c r="R150" i="7"/>
  <c r="AB205" i="4"/>
  <c r="AA204" i="4"/>
  <c r="AI149" i="7"/>
  <c r="AK149" i="7"/>
  <c r="W150" i="7"/>
  <c r="V150" i="7"/>
  <c r="X150" i="7" l="1"/>
  <c r="AB204" i="4"/>
  <c r="AA203" i="4"/>
  <c r="Y151" i="7"/>
  <c r="U151" i="7"/>
  <c r="AB203" i="4" l="1"/>
  <c r="AA202" i="4"/>
  <c r="AB151" i="7"/>
  <c r="Z151" i="7"/>
  <c r="D149" i="7"/>
  <c r="S149" i="7" s="1"/>
  <c r="T150" i="7" l="1"/>
  <c r="R149" i="7"/>
  <c r="AB202" i="4"/>
  <c r="AA201" i="4"/>
  <c r="AI148" i="7"/>
  <c r="AK148" i="7"/>
  <c r="W149" i="7"/>
  <c r="V149" i="7"/>
  <c r="X149" i="7" l="1"/>
  <c r="AB201" i="4"/>
  <c r="AA200" i="4"/>
  <c r="Y150" i="7"/>
  <c r="U150" i="7"/>
  <c r="AB150" i="7" l="1"/>
  <c r="Z150" i="7"/>
  <c r="AB200" i="4"/>
  <c r="AA199" i="4"/>
  <c r="D148" i="7"/>
  <c r="R148" i="7" s="1"/>
  <c r="W148" i="7"/>
  <c r="V148" i="7"/>
  <c r="X148" i="7" l="1"/>
  <c r="AB199" i="4"/>
  <c r="AA198" i="4"/>
  <c r="S148" i="7"/>
  <c r="AI147" i="7"/>
  <c r="AK147" i="7"/>
  <c r="T149" i="7" l="1"/>
  <c r="AB198" i="4"/>
  <c r="AA197" i="4"/>
  <c r="AB197" i="4" l="1"/>
  <c r="AA196" i="4"/>
  <c r="Y149" i="7"/>
  <c r="U149" i="7"/>
  <c r="D147" i="7"/>
  <c r="S147" i="7" s="1"/>
  <c r="T148" i="7" l="1"/>
  <c r="R147" i="7"/>
  <c r="AB196" i="4"/>
  <c r="AA195" i="4"/>
  <c r="AB149" i="7"/>
  <c r="Z149" i="7"/>
  <c r="AI146" i="7"/>
  <c r="AK146" i="7"/>
  <c r="V147" i="7"/>
  <c r="W147" i="7"/>
  <c r="X147" i="7" l="1"/>
  <c r="AB195" i="4"/>
  <c r="AA194" i="4"/>
  <c r="Y148" i="7"/>
  <c r="U148" i="7"/>
  <c r="AB148" i="7" l="1"/>
  <c r="Z148" i="7"/>
  <c r="AB194" i="4"/>
  <c r="AA193" i="4"/>
  <c r="D146" i="7"/>
  <c r="S146" i="7" s="1"/>
  <c r="T147" i="7" l="1"/>
  <c r="R146" i="7"/>
  <c r="AB193" i="4"/>
  <c r="AA192" i="4"/>
  <c r="AI145" i="7"/>
  <c r="AK145" i="7"/>
  <c r="V146" i="7"/>
  <c r="W146" i="7"/>
  <c r="X146" i="7" l="1"/>
  <c r="AB192" i="4"/>
  <c r="AA191" i="4"/>
  <c r="Y147" i="7"/>
  <c r="U147" i="7"/>
  <c r="Z147" i="7" l="1"/>
  <c r="AB147" i="7"/>
  <c r="AB191" i="4"/>
  <c r="AA190" i="4"/>
  <c r="D145" i="7"/>
  <c r="S145" i="7" s="1"/>
  <c r="T146" i="7" l="1"/>
  <c r="R145" i="7"/>
  <c r="AB190" i="4"/>
  <c r="AA189" i="4"/>
  <c r="AI144" i="7"/>
  <c r="AK144" i="7"/>
  <c r="V145" i="7"/>
  <c r="W145" i="7"/>
  <c r="X145" i="7" l="1"/>
  <c r="AB189" i="4"/>
  <c r="AA188" i="4"/>
  <c r="Y146" i="7"/>
  <c r="U146" i="7"/>
  <c r="AB146" i="7" l="1"/>
  <c r="Z146" i="7"/>
  <c r="AB188" i="4"/>
  <c r="AA187" i="4"/>
  <c r="D144" i="7"/>
  <c r="S144" i="7" s="1"/>
  <c r="T145" i="7" l="1"/>
  <c r="R144" i="7"/>
  <c r="AB187" i="4"/>
  <c r="AA186" i="4"/>
  <c r="AI143" i="7"/>
  <c r="AK143" i="7"/>
  <c r="W144" i="7"/>
  <c r="V144" i="7"/>
  <c r="X144" i="7" l="1"/>
  <c r="AB186" i="4"/>
  <c r="AA185" i="4"/>
  <c r="Y145" i="7"/>
  <c r="U145" i="7"/>
  <c r="AB185" i="4" l="1"/>
  <c r="AA184" i="4"/>
  <c r="AB145" i="7"/>
  <c r="Z145" i="7"/>
  <c r="D143" i="7"/>
  <c r="S143" i="7" s="1"/>
  <c r="T144" i="7" l="1"/>
  <c r="R143" i="7"/>
  <c r="AB184" i="4"/>
  <c r="AA183" i="4"/>
  <c r="AI142" i="7"/>
  <c r="AK142" i="7"/>
  <c r="V143" i="7"/>
  <c r="W143" i="7"/>
  <c r="X143" i="7" l="1"/>
  <c r="AB183" i="4"/>
  <c r="AA182" i="4"/>
  <c r="Y144" i="7"/>
  <c r="U144" i="7"/>
  <c r="AB144" i="7" l="1"/>
  <c r="Z144" i="7"/>
  <c r="AB182" i="4"/>
  <c r="AA181" i="4"/>
  <c r="D142" i="7"/>
  <c r="S142" i="7" s="1"/>
  <c r="T143" i="7" l="1"/>
  <c r="R142" i="7"/>
  <c r="AB181" i="4"/>
  <c r="AA180" i="4"/>
  <c r="AI141" i="7"/>
  <c r="AK141" i="7"/>
  <c r="V142" i="7"/>
  <c r="W142" i="7"/>
  <c r="X142" i="7" l="1"/>
  <c r="AB180" i="4"/>
  <c r="AA179" i="4"/>
  <c r="Y143" i="7"/>
  <c r="U143" i="7"/>
  <c r="AB179" i="4" l="1"/>
  <c r="AA178" i="4"/>
  <c r="AB143" i="7"/>
  <c r="Z143" i="7"/>
  <c r="D141" i="7"/>
  <c r="S141" i="7" s="1"/>
  <c r="T142" i="7" l="1"/>
  <c r="R141" i="7"/>
  <c r="AB178" i="4"/>
  <c r="AA177" i="4"/>
  <c r="AI140" i="7"/>
  <c r="AK140" i="7"/>
  <c r="W141" i="7"/>
  <c r="V141" i="7"/>
  <c r="X141" i="7" l="1"/>
  <c r="Y142" i="7"/>
  <c r="U142" i="7"/>
  <c r="AB177" i="4"/>
  <c r="AA176" i="4"/>
  <c r="AB176" i="4" l="1"/>
  <c r="AA175" i="4"/>
  <c r="Z142" i="7"/>
  <c r="AB142" i="7"/>
  <c r="D140" i="7"/>
  <c r="R140" i="7" l="1"/>
  <c r="AB175" i="4"/>
  <c r="AA174" i="4"/>
  <c r="AI139" i="7"/>
  <c r="AK139" i="7"/>
  <c r="V140" i="7"/>
  <c r="W140" i="7"/>
  <c r="X140" i="7" l="1"/>
  <c r="AB174" i="4"/>
  <c r="AA173" i="4"/>
  <c r="AB173" i="4" l="1"/>
  <c r="AA172" i="4"/>
  <c r="D139" i="7"/>
  <c r="R139" i="7" l="1"/>
  <c r="AB172" i="4"/>
  <c r="AA171" i="4"/>
  <c r="AI138" i="7"/>
  <c r="AK138" i="7"/>
  <c r="W139" i="7"/>
  <c r="V139" i="7"/>
  <c r="X139" i="7" l="1"/>
  <c r="AB171" i="4"/>
  <c r="AA170" i="4"/>
  <c r="AB170" i="4" l="1"/>
  <c r="AA169" i="4"/>
  <c r="D138" i="7"/>
  <c r="R138" i="7" l="1"/>
  <c r="AB169" i="4"/>
  <c r="AA168" i="4"/>
  <c r="AI137" i="7"/>
  <c r="AK137" i="7"/>
  <c r="W138" i="7"/>
  <c r="V138" i="7"/>
  <c r="X138" i="7" l="1"/>
  <c r="AB168" i="4"/>
  <c r="AA167" i="4"/>
  <c r="AB167" i="4" l="1"/>
  <c r="AA166" i="4"/>
  <c r="D137" i="7"/>
  <c r="R137" i="7" l="1"/>
  <c r="AB166" i="4"/>
  <c r="AA165" i="4"/>
  <c r="AI136" i="7"/>
  <c r="AK136" i="7"/>
  <c r="W137" i="7"/>
  <c r="V137" i="7"/>
  <c r="X137" i="7" l="1"/>
  <c r="AB165" i="4"/>
  <c r="AA164" i="4"/>
  <c r="AB164" i="4" l="1"/>
  <c r="AA163" i="4"/>
  <c r="D136" i="7"/>
  <c r="R136" i="7" l="1"/>
  <c r="AB163" i="4"/>
  <c r="AA162" i="4"/>
  <c r="AI135" i="7"/>
  <c r="AK135" i="7"/>
  <c r="V136" i="7"/>
  <c r="W136" i="7"/>
  <c r="X136" i="7" l="1"/>
  <c r="AB162" i="4"/>
  <c r="AA161" i="4"/>
  <c r="AB161" i="4" l="1"/>
  <c r="AA160" i="4"/>
  <c r="D135" i="7"/>
  <c r="R135" i="7" l="1"/>
  <c r="AB160" i="4"/>
  <c r="AA159" i="4"/>
  <c r="AI134" i="7"/>
  <c r="AK134" i="7"/>
  <c r="V135" i="7"/>
  <c r="W135" i="7"/>
  <c r="X135" i="7" l="1"/>
  <c r="AB159" i="4"/>
  <c r="AA158" i="4"/>
  <c r="AB158" i="4" l="1"/>
  <c r="AA157" i="4"/>
  <c r="D134" i="7"/>
  <c r="R134" i="7" l="1"/>
  <c r="AB157" i="4"/>
  <c r="AA156" i="4"/>
  <c r="AI133" i="7"/>
  <c r="AK133" i="7"/>
  <c r="W134" i="7"/>
  <c r="V134" i="7"/>
  <c r="X134" i="7" l="1"/>
  <c r="AB156" i="4"/>
  <c r="AA155" i="4"/>
  <c r="AB155" i="4" l="1"/>
  <c r="AA154" i="4"/>
  <c r="D133" i="7"/>
  <c r="R133" i="7" l="1"/>
  <c r="AB154" i="4"/>
  <c r="AA153" i="4"/>
  <c r="AI132" i="7"/>
  <c r="AK132" i="7"/>
  <c r="V133" i="7"/>
  <c r="W133" i="7"/>
  <c r="X133" i="7" l="1"/>
  <c r="AB153" i="4"/>
  <c r="AA152" i="4"/>
  <c r="AB152" i="4" l="1"/>
  <c r="AA151" i="4"/>
  <c r="D132" i="7"/>
  <c r="AB151" i="4" l="1"/>
  <c r="AA150" i="4"/>
  <c r="R132" i="7"/>
  <c r="AI131" i="7"/>
  <c r="AK131" i="7"/>
  <c r="V132" i="7"/>
  <c r="W132" i="7"/>
  <c r="X132" i="7" l="1"/>
  <c r="AB150" i="4"/>
  <c r="AA149" i="4"/>
  <c r="AB149" i="4" l="1"/>
  <c r="AA148" i="4"/>
  <c r="D131" i="7"/>
  <c r="R131" i="7" s="1"/>
  <c r="W131" i="7"/>
  <c r="V131" i="7"/>
  <c r="X131" i="7" l="1"/>
  <c r="AB148" i="4"/>
  <c r="AA147" i="4"/>
  <c r="AI130" i="7"/>
  <c r="AK130" i="7"/>
  <c r="AB147" i="4" l="1"/>
  <c r="AA146" i="4"/>
  <c r="AB146" i="4" l="1"/>
  <c r="AA145" i="4"/>
  <c r="D130" i="7"/>
  <c r="R130" i="7" l="1"/>
  <c r="AB145" i="4"/>
  <c r="AA144" i="4"/>
  <c r="AI129" i="7"/>
  <c r="AK129" i="7"/>
  <c r="V130" i="7"/>
  <c r="W130" i="7"/>
  <c r="X130" i="7" l="1"/>
  <c r="AB144" i="4"/>
  <c r="AA143" i="4"/>
  <c r="AB143" i="4" l="1"/>
  <c r="AA142" i="4"/>
  <c r="D129" i="7"/>
  <c r="R129" i="7" l="1"/>
  <c r="AB142" i="4"/>
  <c r="AA141" i="4"/>
  <c r="AI128" i="7"/>
  <c r="AK128" i="7"/>
  <c r="W129" i="7"/>
  <c r="V129" i="7"/>
  <c r="X129" i="7" l="1"/>
  <c r="AB141" i="4"/>
  <c r="AA140" i="4"/>
  <c r="AB140" i="4" l="1"/>
  <c r="AA139" i="4"/>
  <c r="D128" i="7"/>
  <c r="R128" i="7" l="1"/>
  <c r="AB139" i="4"/>
  <c r="AA138" i="4"/>
  <c r="AI127" i="7"/>
  <c r="AK127" i="7"/>
  <c r="W128" i="7"/>
  <c r="V128" i="7"/>
  <c r="X128" i="7" l="1"/>
  <c r="AB138" i="4"/>
  <c r="AA137" i="4"/>
  <c r="AB137" i="4" l="1"/>
  <c r="AA136" i="4"/>
  <c r="D127" i="7"/>
  <c r="R127" i="7" l="1"/>
  <c r="AB136" i="4"/>
  <c r="AA135" i="4"/>
  <c r="AI126" i="7"/>
  <c r="AK126" i="7"/>
  <c r="W127" i="7"/>
  <c r="V127" i="7"/>
  <c r="X127" i="7" l="1"/>
  <c r="AB135" i="4"/>
  <c r="AA134" i="4"/>
  <c r="AB134" i="4" l="1"/>
  <c r="AA133" i="4"/>
  <c r="D126" i="7"/>
  <c r="R126" i="7" s="1"/>
  <c r="V126" i="7"/>
  <c r="W126" i="7"/>
  <c r="X126" i="7" l="1"/>
  <c r="AB133" i="4"/>
  <c r="AA132" i="4"/>
  <c r="AI125" i="7"/>
  <c r="AK125" i="7"/>
  <c r="AB132" i="4" l="1"/>
  <c r="AA131" i="4"/>
  <c r="AB131" i="4" l="1"/>
  <c r="AA130" i="4"/>
  <c r="D125" i="7"/>
  <c r="R125" i="7" s="1"/>
  <c r="V125" i="7"/>
  <c r="W125" i="7"/>
  <c r="X125" i="7" l="1"/>
  <c r="AB130" i="4"/>
  <c r="AA129" i="4"/>
  <c r="AI124" i="7"/>
  <c r="AK124" i="7"/>
  <c r="AB129" i="4" l="1"/>
  <c r="AA128" i="4"/>
  <c r="AB128" i="4" l="1"/>
  <c r="AA127" i="4"/>
  <c r="D124" i="7"/>
  <c r="R124" i="7" l="1"/>
  <c r="AB127" i="4"/>
  <c r="AA126" i="4"/>
  <c r="AI123" i="7"/>
  <c r="AK123" i="7"/>
  <c r="V124" i="7"/>
  <c r="W124" i="7"/>
  <c r="X124" i="7" l="1"/>
  <c r="AB126" i="4"/>
  <c r="AA125" i="4"/>
  <c r="AB125" i="4" l="1"/>
  <c r="AA124" i="4"/>
  <c r="D123" i="7"/>
  <c r="R123" i="7" l="1"/>
  <c r="AB124" i="4"/>
  <c r="AA123" i="4"/>
  <c r="AI122" i="7"/>
  <c r="AK122" i="7"/>
  <c r="W123" i="7"/>
  <c r="V123" i="7"/>
  <c r="X123" i="7" l="1"/>
  <c r="AB123" i="4"/>
  <c r="AA122" i="4"/>
  <c r="AB122" i="4" l="1"/>
  <c r="AA121" i="4"/>
  <c r="D122" i="7"/>
  <c r="R122" i="7" s="1"/>
  <c r="W122" i="7"/>
  <c r="V122" i="7"/>
  <c r="X122" i="7" l="1"/>
  <c r="AB121" i="4"/>
  <c r="AA120" i="4"/>
  <c r="AI121" i="7"/>
  <c r="AK121" i="7"/>
  <c r="AB120" i="4" l="1"/>
  <c r="AA119" i="4"/>
  <c r="AB119" i="4" l="1"/>
  <c r="AA118" i="4"/>
  <c r="D121" i="7"/>
  <c r="R121" i="7" l="1"/>
  <c r="AB118" i="4"/>
  <c r="AA117" i="4"/>
  <c r="AI120" i="7"/>
  <c r="AK120" i="7"/>
  <c r="W121" i="7"/>
  <c r="V121" i="7"/>
  <c r="X121" i="7" l="1"/>
  <c r="AB117" i="4"/>
  <c r="AA116" i="4"/>
  <c r="AB116" i="4" l="1"/>
  <c r="AA115" i="4"/>
  <c r="D120" i="7"/>
  <c r="R120" i="7" l="1"/>
  <c r="AB115" i="4"/>
  <c r="AA114" i="4"/>
  <c r="AI119" i="7"/>
  <c r="AK119" i="7"/>
  <c r="V120" i="7"/>
  <c r="W120" i="7"/>
  <c r="X120" i="7" l="1"/>
  <c r="AB114" i="4"/>
  <c r="AA113" i="4"/>
  <c r="AB113" i="4" l="1"/>
  <c r="AA112" i="4"/>
  <c r="D119" i="7"/>
  <c r="R119" i="7" l="1"/>
  <c r="AB112" i="4"/>
  <c r="AA111" i="4"/>
  <c r="AI118" i="7"/>
  <c r="AK118" i="7"/>
  <c r="W119" i="7"/>
  <c r="V119" i="7"/>
  <c r="X119" i="7" l="1"/>
  <c r="AB111" i="4"/>
  <c r="AA110" i="4"/>
  <c r="AB110" i="4" l="1"/>
  <c r="AA109" i="4"/>
  <c r="D118" i="7"/>
  <c r="R118" i="7" l="1"/>
  <c r="AB109" i="4"/>
  <c r="AA108" i="4"/>
  <c r="AI117" i="7"/>
  <c r="AK117" i="7"/>
  <c r="W118" i="7"/>
  <c r="V118" i="7"/>
  <c r="X118" i="7" l="1"/>
  <c r="AB108" i="4"/>
  <c r="AA107" i="4"/>
  <c r="AB107" i="4" l="1"/>
  <c r="AA106" i="4"/>
  <c r="D117" i="7"/>
  <c r="R117" i="7" s="1"/>
  <c r="V117" i="7"/>
  <c r="W117" i="7"/>
  <c r="X117" i="7" l="1"/>
  <c r="AB106" i="4"/>
  <c r="AA105" i="4"/>
  <c r="AI116" i="7"/>
  <c r="AK116" i="7"/>
  <c r="AB105" i="4" l="1"/>
  <c r="AA104" i="4"/>
  <c r="AB104" i="4" l="1"/>
  <c r="AA103" i="4"/>
  <c r="D116" i="7"/>
  <c r="R116" i="7" s="1"/>
  <c r="V116" i="7"/>
  <c r="W116" i="7"/>
  <c r="X116" i="7" l="1"/>
  <c r="AB103" i="4"/>
  <c r="AA102" i="4"/>
  <c r="AI115" i="7"/>
  <c r="AK115" i="7"/>
  <c r="AB102" i="4" l="1"/>
  <c r="AA101" i="4"/>
  <c r="AB101" i="4" l="1"/>
  <c r="AA100" i="4"/>
  <c r="D115" i="7"/>
  <c r="R115" i="7" l="1"/>
  <c r="AB100" i="4"/>
  <c r="AA99" i="4"/>
  <c r="AI114" i="7"/>
  <c r="AK114" i="7"/>
  <c r="W115" i="7"/>
  <c r="V115" i="7"/>
  <c r="X115" i="7" l="1"/>
  <c r="AB99" i="4"/>
  <c r="AA98" i="4"/>
  <c r="AB98" i="4" l="1"/>
  <c r="AA97" i="4"/>
  <c r="D114" i="7"/>
  <c r="R114" i="7" l="1"/>
  <c r="AB97" i="4"/>
  <c r="AA96" i="4"/>
  <c r="AI113" i="7"/>
  <c r="AK113" i="7"/>
  <c r="V114" i="7"/>
  <c r="W114" i="7"/>
  <c r="X114" i="7" l="1"/>
  <c r="AB96" i="4"/>
  <c r="AA95" i="4"/>
  <c r="AB95" i="4" l="1"/>
  <c r="AA94" i="4"/>
  <c r="D113" i="7"/>
  <c r="AB94" i="4" l="1"/>
  <c r="AA93" i="4"/>
  <c r="R113" i="7"/>
  <c r="AI112" i="7"/>
  <c r="AK112" i="7"/>
  <c r="W113" i="7"/>
  <c r="V113" i="7"/>
  <c r="X113" i="7" l="1"/>
  <c r="AB93" i="4"/>
  <c r="AA92" i="4"/>
  <c r="AB92" i="4" l="1"/>
  <c r="AA91" i="4"/>
  <c r="D112" i="7"/>
  <c r="R112" i="7" l="1"/>
  <c r="AB91" i="4"/>
  <c r="AA90" i="4"/>
  <c r="AI111" i="7"/>
  <c r="AK111" i="7"/>
  <c r="W112" i="7"/>
  <c r="V112" i="7"/>
  <c r="X112" i="7" l="1"/>
  <c r="AB90" i="4"/>
  <c r="AA89" i="4"/>
  <c r="AB89" i="4" l="1"/>
  <c r="AA88" i="4"/>
  <c r="D111" i="7"/>
  <c r="R111" i="7" s="1"/>
  <c r="V111" i="7"/>
  <c r="W111" i="7"/>
  <c r="X111" i="7" l="1"/>
  <c r="AB88" i="4"/>
  <c r="AA87" i="4"/>
  <c r="AI110" i="7"/>
  <c r="AK110" i="7"/>
  <c r="AB87" i="4" l="1"/>
  <c r="AA86" i="4"/>
  <c r="AB86" i="4" l="1"/>
  <c r="AA85" i="4"/>
  <c r="D110" i="7"/>
  <c r="AB85" i="4" l="1"/>
  <c r="AA84" i="4"/>
  <c r="R110" i="7"/>
  <c r="AI109" i="7"/>
  <c r="AK109" i="7"/>
  <c r="W110" i="7"/>
  <c r="V110" i="7"/>
  <c r="X110" i="7" l="1"/>
  <c r="AB84" i="4"/>
  <c r="AA83" i="4"/>
  <c r="AB83" i="4" l="1"/>
  <c r="AA82" i="4"/>
  <c r="D109" i="7"/>
  <c r="R109" i="7" s="1"/>
  <c r="V109" i="7"/>
  <c r="W109" i="7"/>
  <c r="X109" i="7" l="1"/>
  <c r="AB82" i="4"/>
  <c r="AA81" i="4"/>
  <c r="AI108" i="7"/>
  <c r="AK108" i="7"/>
  <c r="AB81" i="4" l="1"/>
  <c r="AA80" i="4"/>
  <c r="AB80" i="4" l="1"/>
  <c r="AA79" i="4"/>
  <c r="D108" i="7"/>
  <c r="R108" i="7" l="1"/>
  <c r="AB79" i="4"/>
  <c r="AA78" i="4"/>
  <c r="AI107" i="7"/>
  <c r="AK107" i="7"/>
  <c r="W108" i="7"/>
  <c r="V108" i="7"/>
  <c r="X108" i="7" l="1"/>
  <c r="AB78" i="4"/>
  <c r="AA77" i="4"/>
  <c r="AB77" i="4" l="1"/>
  <c r="AA76" i="4"/>
  <c r="D107" i="7"/>
  <c r="R107" i="7" l="1"/>
  <c r="AB76" i="4"/>
  <c r="AA75" i="4"/>
  <c r="AI106" i="7"/>
  <c r="AK106" i="7"/>
  <c r="W107" i="7"/>
  <c r="V107" i="7"/>
  <c r="X107" i="7" l="1"/>
  <c r="AB75" i="4"/>
  <c r="AA74" i="4"/>
  <c r="AB74" i="4" l="1"/>
  <c r="AA73" i="4"/>
  <c r="D106" i="7"/>
  <c r="AB73" i="4" l="1"/>
  <c r="AA72" i="4"/>
  <c r="R106" i="7"/>
  <c r="AI105" i="7"/>
  <c r="AK105" i="7"/>
  <c r="V106" i="7"/>
  <c r="W106" i="7"/>
  <c r="X106" i="7" l="1"/>
  <c r="AB72" i="4"/>
  <c r="AA71" i="4"/>
  <c r="AB71" i="4" l="1"/>
  <c r="AA70" i="4"/>
  <c r="D105" i="7"/>
  <c r="R105" i="7" l="1"/>
  <c r="AB70" i="4"/>
  <c r="AA69" i="4"/>
  <c r="AI104" i="7"/>
  <c r="AK104" i="7"/>
  <c r="V105" i="7"/>
  <c r="W105" i="7"/>
  <c r="X105" i="7" l="1"/>
  <c r="AB69" i="4"/>
  <c r="AA68" i="4"/>
  <c r="AB68" i="4" l="1"/>
  <c r="AA67" i="4"/>
  <c r="D104" i="7"/>
  <c r="R104" i="7" s="1"/>
  <c r="V104" i="7"/>
  <c r="W104" i="7"/>
  <c r="X104" i="7" l="1"/>
  <c r="AB67" i="4"/>
  <c r="AA66" i="4"/>
  <c r="AI103" i="7"/>
  <c r="AK103" i="7"/>
  <c r="AB66" i="4" l="1"/>
  <c r="AA65" i="4"/>
  <c r="AB65" i="4" l="1"/>
  <c r="AA64" i="4"/>
  <c r="D103" i="7"/>
  <c r="R103" i="7" s="1"/>
  <c r="V103" i="7"/>
  <c r="W103" i="7"/>
  <c r="X103" i="7" l="1"/>
  <c r="AB64" i="4"/>
  <c r="AA63" i="4"/>
  <c r="AI102" i="7"/>
  <c r="AK102" i="7"/>
  <c r="AB63" i="4" l="1"/>
  <c r="AA62" i="4"/>
  <c r="AB62" i="4" l="1"/>
  <c r="AA61" i="4"/>
  <c r="D102" i="7"/>
  <c r="R102" i="7" s="1"/>
  <c r="W102" i="7"/>
  <c r="V102" i="7"/>
  <c r="X102" i="7" l="1"/>
  <c r="AB61" i="4"/>
  <c r="AA60" i="4"/>
  <c r="AI101" i="7"/>
  <c r="AK101" i="7"/>
  <c r="AB60" i="4" l="1"/>
  <c r="AA59" i="4"/>
  <c r="AB59" i="4" l="1"/>
  <c r="AA58" i="4"/>
  <c r="D101" i="7"/>
  <c r="AB58" i="4" l="1"/>
  <c r="AA57" i="4"/>
  <c r="R101" i="7"/>
  <c r="AI100" i="7"/>
  <c r="AK100" i="7"/>
  <c r="V101" i="7"/>
  <c r="W101" i="7"/>
  <c r="X101" i="7" l="1"/>
  <c r="AB57" i="4"/>
  <c r="AA56" i="4"/>
  <c r="AB56" i="4" l="1"/>
  <c r="AA55" i="4"/>
  <c r="D100" i="7"/>
  <c r="R100" i="7" s="1"/>
  <c r="V100" i="7"/>
  <c r="W100" i="7"/>
  <c r="X100" i="7" l="1"/>
  <c r="AB55" i="4"/>
  <c r="AA54" i="4"/>
  <c r="AI99" i="7"/>
  <c r="AK99" i="7"/>
  <c r="AB54" i="4" l="1"/>
  <c r="AA53" i="4"/>
  <c r="AB53" i="4" l="1"/>
  <c r="AA52" i="4"/>
  <c r="D99" i="7"/>
  <c r="AB52" i="4" l="1"/>
  <c r="AA51" i="4"/>
  <c r="R99" i="7"/>
  <c r="AI98" i="7"/>
  <c r="AK98" i="7"/>
  <c r="W99" i="7"/>
  <c r="V99" i="7"/>
  <c r="X99" i="7" l="1"/>
  <c r="AB51" i="4"/>
  <c r="AA50" i="4"/>
  <c r="AB50" i="4" l="1"/>
  <c r="AA49" i="4"/>
  <c r="D98" i="7"/>
  <c r="R98" i="7" l="1"/>
  <c r="AB49" i="4"/>
  <c r="AA48" i="4"/>
  <c r="AI97" i="7"/>
  <c r="AK97" i="7"/>
  <c r="W98" i="7"/>
  <c r="V98" i="7"/>
  <c r="X98" i="7" l="1"/>
  <c r="AB48" i="4"/>
  <c r="AA47" i="4"/>
  <c r="AB47" i="4" l="1"/>
  <c r="AA46" i="4"/>
  <c r="D97" i="7"/>
  <c r="R97" i="7" s="1"/>
  <c r="V97" i="7"/>
  <c r="W97" i="7"/>
  <c r="X97" i="7" l="1"/>
  <c r="AB46" i="4"/>
  <c r="AA45" i="4"/>
  <c r="AI96" i="7"/>
  <c r="AK96" i="7"/>
  <c r="AB45" i="4" l="1"/>
  <c r="AA44" i="4"/>
  <c r="AB44" i="4" l="1"/>
  <c r="AA43" i="4"/>
  <c r="D96" i="7"/>
  <c r="AB43" i="4" l="1"/>
  <c r="AA42" i="4"/>
  <c r="R96" i="7"/>
  <c r="AI95" i="7"/>
  <c r="AK95" i="7"/>
  <c r="W96" i="7"/>
  <c r="V96" i="7"/>
  <c r="X96" i="7" l="1"/>
  <c r="AB42" i="4"/>
  <c r="AA41" i="4"/>
  <c r="AB41" i="4" l="1"/>
  <c r="AA40" i="4"/>
  <c r="D95" i="7"/>
  <c r="R95" i="7" s="1"/>
  <c r="V95" i="7"/>
  <c r="W95" i="7"/>
  <c r="X95" i="7" l="1"/>
  <c r="AB40" i="4"/>
  <c r="AA39" i="4"/>
  <c r="AI94" i="7"/>
  <c r="AK94" i="7"/>
  <c r="AB39" i="4" l="1"/>
  <c r="AA38" i="4"/>
  <c r="AB38" i="4" l="1"/>
  <c r="AA37" i="4"/>
  <c r="D94" i="7"/>
  <c r="AB37" i="4" l="1"/>
  <c r="AA36" i="4"/>
  <c r="R94" i="7"/>
  <c r="AI93" i="7"/>
  <c r="AK93" i="7"/>
  <c r="W94" i="7"/>
  <c r="V94" i="7"/>
  <c r="X94" i="7" l="1"/>
  <c r="AB36" i="4"/>
  <c r="AA35" i="4"/>
  <c r="AB35" i="4" l="1"/>
  <c r="AA34" i="4"/>
  <c r="D93" i="7"/>
  <c r="R93" i="7" l="1"/>
  <c r="AB34" i="4"/>
  <c r="AA33" i="4"/>
  <c r="AI92" i="7"/>
  <c r="AK92" i="7"/>
  <c r="W93" i="7"/>
  <c r="V93" i="7"/>
  <c r="X93" i="7" l="1"/>
  <c r="AB33" i="4"/>
  <c r="AA32" i="4"/>
  <c r="AB32" i="4" l="1"/>
  <c r="AA31" i="4"/>
  <c r="D92" i="7"/>
  <c r="R92" i="7" l="1"/>
  <c r="AB31" i="4"/>
  <c r="AA30" i="4"/>
  <c r="AI91" i="7"/>
  <c r="AK91" i="7"/>
  <c r="W92" i="7"/>
  <c r="V92" i="7"/>
  <c r="X92" i="7" l="1"/>
  <c r="AB30" i="4"/>
  <c r="AA29" i="4"/>
  <c r="AB29" i="4" l="1"/>
  <c r="AA28" i="4"/>
  <c r="D91" i="7"/>
  <c r="R91" i="7" l="1"/>
  <c r="AB28" i="4"/>
  <c r="AA27" i="4"/>
  <c r="AI90" i="7"/>
  <c r="AK90" i="7"/>
  <c r="V91" i="7"/>
  <c r="W91" i="7"/>
  <c r="X91" i="7" l="1"/>
  <c r="AB27" i="4"/>
  <c r="AA26" i="4"/>
  <c r="AB26" i="4" l="1"/>
  <c r="AA25" i="4"/>
  <c r="D90" i="7"/>
  <c r="R90" i="7" l="1"/>
  <c r="AB25" i="4"/>
  <c r="AA24" i="4"/>
  <c r="AI89" i="7"/>
  <c r="AK89" i="7"/>
  <c r="V90" i="7"/>
  <c r="W90" i="7"/>
  <c r="X90" i="7" l="1"/>
  <c r="AB24" i="4"/>
  <c r="AA23" i="4"/>
  <c r="AB23" i="4" l="1"/>
  <c r="AA22" i="4"/>
  <c r="D89" i="7"/>
  <c r="R89" i="7" l="1"/>
  <c r="AA20" i="4"/>
  <c r="AB22" i="4"/>
  <c r="AI88" i="7"/>
  <c r="AK88" i="7"/>
  <c r="V89" i="7"/>
  <c r="W89" i="7"/>
  <c r="X89" i="7" l="1"/>
  <c r="D88" i="7"/>
  <c r="R88" i="7" l="1"/>
  <c r="AI87" i="7"/>
  <c r="AK87" i="7"/>
  <c r="V88" i="7"/>
  <c r="W88" i="7"/>
  <c r="X88" i="7" l="1"/>
  <c r="D87" i="7"/>
  <c r="R87" i="7" l="1"/>
  <c r="AI86" i="7"/>
  <c r="AK86" i="7"/>
  <c r="V87" i="7"/>
  <c r="W87" i="7"/>
  <c r="X87" i="7" l="1"/>
  <c r="D86" i="7"/>
  <c r="R86" i="7" l="1"/>
  <c r="AI85" i="7"/>
  <c r="AK85" i="7"/>
  <c r="V86" i="7"/>
  <c r="W86" i="7"/>
  <c r="X86" i="7" l="1"/>
  <c r="D85" i="7"/>
  <c r="R85" i="7" l="1"/>
  <c r="AI84" i="7"/>
  <c r="AK84" i="7"/>
  <c r="V85" i="7"/>
  <c r="W85" i="7"/>
  <c r="X85" i="7" l="1"/>
  <c r="D84" i="7"/>
  <c r="R84" i="7" l="1"/>
  <c r="AI83" i="7"/>
  <c r="AK83" i="7"/>
  <c r="W84" i="7"/>
  <c r="V84" i="7"/>
  <c r="X84" i="7" l="1"/>
  <c r="D83" i="7"/>
  <c r="R83" i="7" s="1"/>
  <c r="W83" i="7"/>
  <c r="V83" i="7"/>
  <c r="X83" i="7" l="1"/>
  <c r="AI82" i="7"/>
  <c r="D82" i="7"/>
  <c r="AK82" i="7"/>
  <c r="R82" i="7" l="1"/>
  <c r="AI81" i="7"/>
  <c r="AK81" i="7"/>
  <c r="W82" i="7"/>
  <c r="V82" i="7"/>
  <c r="X82" i="7" l="1"/>
  <c r="D81" i="7"/>
  <c r="R81" i="7" l="1"/>
  <c r="AI80" i="7"/>
  <c r="AK80" i="7"/>
  <c r="V81" i="7"/>
  <c r="W81" i="7"/>
  <c r="X81" i="7" l="1"/>
  <c r="D80" i="7"/>
  <c r="R80" i="7" l="1"/>
  <c r="AI79" i="7"/>
  <c r="AK79" i="7"/>
  <c r="V80" i="7"/>
  <c r="W80" i="7"/>
  <c r="X80" i="7" l="1"/>
  <c r="D79" i="7"/>
  <c r="R79" i="7" l="1"/>
  <c r="AI78" i="7"/>
  <c r="AK78" i="7"/>
  <c r="V79" i="7"/>
  <c r="W79" i="7"/>
  <c r="X79" i="7" l="1"/>
  <c r="D78" i="7"/>
  <c r="R78" i="7" l="1"/>
  <c r="AI77" i="7"/>
  <c r="AK77" i="7"/>
  <c r="V78" i="7"/>
  <c r="W78" i="7"/>
  <c r="X78" i="7" l="1"/>
  <c r="D77" i="7"/>
  <c r="R77" i="7" l="1"/>
  <c r="AI76" i="7"/>
  <c r="AK76" i="7"/>
  <c r="V77" i="7"/>
  <c r="W77" i="7"/>
  <c r="X77" i="7" l="1"/>
  <c r="D76" i="7"/>
  <c r="R76" i="7" l="1"/>
  <c r="AI75" i="7"/>
  <c r="AK75" i="7"/>
  <c r="V76" i="7"/>
  <c r="W76" i="7"/>
  <c r="X76" i="7" l="1"/>
  <c r="D75" i="7"/>
  <c r="R75" i="7" l="1"/>
  <c r="AI74" i="7"/>
  <c r="AK74" i="7"/>
  <c r="V75" i="7"/>
  <c r="W75" i="7"/>
  <c r="X75" i="7" l="1"/>
  <c r="D74" i="7"/>
  <c r="R74" i="7" l="1"/>
  <c r="AI73" i="7"/>
  <c r="AK73" i="7"/>
  <c r="V74" i="7"/>
  <c r="W74" i="7"/>
  <c r="X74" i="7" l="1"/>
  <c r="D73" i="7"/>
  <c r="R73" i="7" l="1"/>
  <c r="AI72" i="7"/>
  <c r="AK72" i="7"/>
  <c r="V73" i="7"/>
  <c r="W73" i="7"/>
  <c r="X73" i="7" l="1"/>
  <c r="D72" i="7"/>
  <c r="R72" i="7" l="1"/>
  <c r="AI71" i="7"/>
  <c r="AK71" i="7"/>
  <c r="W72" i="7"/>
  <c r="V72" i="7"/>
  <c r="X72" i="7" l="1"/>
  <c r="D71" i="7"/>
  <c r="R71" i="7" l="1"/>
  <c r="AI70" i="7"/>
  <c r="AK70" i="7"/>
  <c r="V71" i="7"/>
  <c r="W71" i="7"/>
  <c r="X71" i="7" l="1"/>
  <c r="D70" i="7"/>
  <c r="R70" i="7" s="1"/>
  <c r="W70" i="7"/>
  <c r="V70" i="7"/>
  <c r="X70" i="7" l="1"/>
  <c r="AI69" i="7"/>
  <c r="D69" i="7"/>
  <c r="AK69" i="7"/>
  <c r="R69" i="7" l="1"/>
  <c r="AI68" i="7"/>
  <c r="AK68" i="7"/>
  <c r="W69" i="7"/>
  <c r="V69" i="7"/>
  <c r="X69" i="7" l="1"/>
  <c r="D68" i="7"/>
  <c r="R68" i="7" s="1"/>
  <c r="W68" i="7"/>
  <c r="V68" i="7"/>
  <c r="X68" i="7" l="1"/>
  <c r="AI67" i="7"/>
  <c r="D67" i="7"/>
  <c r="AK67" i="7"/>
  <c r="R67" i="7" l="1"/>
  <c r="AI66" i="7"/>
  <c r="AK66" i="7"/>
  <c r="V67" i="7"/>
  <c r="W67" i="7"/>
  <c r="X67" i="7" l="1"/>
  <c r="D66" i="7"/>
  <c r="R66" i="7" l="1"/>
  <c r="AI65" i="7"/>
  <c r="AK65" i="7"/>
  <c r="V66" i="7"/>
  <c r="W66" i="7"/>
  <c r="X66" i="7" l="1"/>
  <c r="D65" i="7"/>
  <c r="R65" i="7" l="1"/>
  <c r="AI64" i="7"/>
  <c r="AK64" i="7"/>
  <c r="V65" i="7"/>
  <c r="W65" i="7"/>
  <c r="X65" i="7" l="1"/>
  <c r="D64" i="7"/>
  <c r="R64" i="7" s="1"/>
  <c r="W64" i="7"/>
  <c r="V64" i="7"/>
  <c r="X64" i="7" l="1"/>
  <c r="AI63" i="7"/>
  <c r="D63" i="7"/>
  <c r="AK63" i="7"/>
  <c r="R63" i="7" l="1"/>
  <c r="AI62" i="7"/>
  <c r="AK62" i="7"/>
  <c r="V63" i="7"/>
  <c r="W63" i="7"/>
  <c r="X63" i="7" l="1"/>
  <c r="D62" i="7"/>
  <c r="R62" i="7" l="1"/>
  <c r="AI61" i="7"/>
  <c r="AK61" i="7"/>
  <c r="V62" i="7"/>
  <c r="W62" i="7"/>
  <c r="X62" i="7" l="1"/>
  <c r="D61" i="7"/>
  <c r="R61" i="7" l="1"/>
  <c r="AI60" i="7"/>
  <c r="AK60" i="7"/>
  <c r="V61" i="7"/>
  <c r="W61" i="7"/>
  <c r="X61" i="7" l="1"/>
  <c r="D60" i="7"/>
  <c r="R60" i="7" l="1"/>
  <c r="AI59" i="7"/>
  <c r="AK59" i="7"/>
  <c r="V60" i="7"/>
  <c r="W60" i="7"/>
  <c r="X60" i="7" l="1"/>
  <c r="D59" i="7"/>
  <c r="R59" i="7" l="1"/>
  <c r="AI58" i="7"/>
  <c r="AK58" i="7"/>
  <c r="V59" i="7"/>
  <c r="W59" i="7"/>
  <c r="X59" i="7" l="1"/>
  <c r="D58" i="7"/>
  <c r="R58" i="7" l="1"/>
  <c r="AI57" i="7"/>
  <c r="AK57" i="7"/>
  <c r="V58" i="7"/>
  <c r="W58" i="7"/>
  <c r="X58" i="7" l="1"/>
  <c r="D57" i="7"/>
  <c r="R57" i="7" l="1"/>
  <c r="AI56" i="7"/>
  <c r="AK56" i="7"/>
  <c r="W57" i="7"/>
  <c r="V57" i="7"/>
  <c r="X57" i="7" l="1"/>
  <c r="D56" i="7"/>
  <c r="R56" i="7" l="1"/>
  <c r="AI55" i="7"/>
  <c r="AK55" i="7"/>
  <c r="V56" i="7"/>
  <c r="W56" i="7"/>
  <c r="X56" i="7" l="1"/>
  <c r="D55" i="7"/>
  <c r="R55" i="7" l="1"/>
  <c r="AI54" i="7"/>
  <c r="AK54" i="7"/>
  <c r="V55" i="7"/>
  <c r="W55" i="7"/>
  <c r="X55" i="7" l="1"/>
  <c r="D54" i="7"/>
  <c r="R54" i="7" l="1"/>
  <c r="AI53" i="7"/>
  <c r="AK53" i="7"/>
  <c r="V54" i="7"/>
  <c r="W54" i="7"/>
  <c r="X54" i="7" l="1"/>
  <c r="D53" i="7"/>
  <c r="R53" i="7" l="1"/>
  <c r="AI52" i="7"/>
  <c r="AK52" i="7"/>
  <c r="W53" i="7"/>
  <c r="V53" i="7"/>
  <c r="X53" i="7" l="1"/>
  <c r="D52" i="7"/>
  <c r="R52" i="7" s="1"/>
  <c r="V52" i="7"/>
  <c r="W52" i="7"/>
  <c r="X52" i="7" l="1"/>
  <c r="AI51" i="7"/>
  <c r="D51" i="7"/>
  <c r="AK51" i="7"/>
  <c r="R51" i="7" l="1"/>
  <c r="AI50" i="7"/>
  <c r="AK50" i="7"/>
  <c r="W51" i="7"/>
  <c r="V51" i="7"/>
  <c r="X51" i="7" l="1"/>
  <c r="D50" i="7"/>
  <c r="R50" i="7" l="1"/>
  <c r="AI49" i="7"/>
  <c r="AK49" i="7"/>
  <c r="V50" i="7"/>
  <c r="W50" i="7"/>
  <c r="X50" i="7" l="1"/>
  <c r="D49" i="7"/>
  <c r="R49" i="7" l="1"/>
  <c r="AI48" i="7"/>
  <c r="AK48" i="7"/>
  <c r="V49" i="7"/>
  <c r="W49" i="7"/>
  <c r="X49" i="7" l="1"/>
  <c r="D48" i="7"/>
  <c r="R48" i="7" l="1"/>
  <c r="AI47" i="7"/>
  <c r="AK47" i="7"/>
  <c r="V48" i="7"/>
  <c r="W48" i="7"/>
  <c r="X48" i="7" l="1"/>
  <c r="D47" i="7"/>
  <c r="R47" i="7" l="1"/>
  <c r="AI46" i="7"/>
  <c r="AK46" i="7"/>
  <c r="V47" i="7"/>
  <c r="W47" i="7"/>
  <c r="X47" i="7" l="1"/>
  <c r="D46" i="7"/>
  <c r="R46" i="7" s="1"/>
  <c r="V46" i="7"/>
  <c r="W46" i="7"/>
  <c r="X46" i="7" l="1"/>
  <c r="AI45" i="7"/>
  <c r="D45" i="7"/>
  <c r="AK45" i="7"/>
  <c r="R45" i="7" l="1"/>
  <c r="AI44" i="7"/>
  <c r="AK44" i="7"/>
  <c r="W45" i="7"/>
  <c r="V45" i="7"/>
  <c r="X45" i="7" l="1"/>
  <c r="D44" i="7"/>
  <c r="R44" i="7" l="1"/>
  <c r="AI43" i="7"/>
  <c r="AK43" i="7"/>
  <c r="W44" i="7"/>
  <c r="V44" i="7"/>
  <c r="X44" i="7" l="1"/>
  <c r="D43" i="7"/>
  <c r="R43" i="7" s="1"/>
  <c r="V43" i="7"/>
  <c r="W43" i="7"/>
  <c r="X43" i="7" l="1"/>
  <c r="AI42" i="7"/>
  <c r="D42" i="7"/>
  <c r="R42" i="7" s="1"/>
  <c r="AK42" i="7"/>
  <c r="W42" i="7"/>
  <c r="V42" i="7"/>
  <c r="X42" i="7" l="1"/>
  <c r="AI41" i="7"/>
  <c r="D41" i="7"/>
  <c r="R41" i="7" s="1"/>
  <c r="AK41" i="7"/>
  <c r="V41" i="7"/>
  <c r="W41" i="7"/>
  <c r="X41" i="7" l="1"/>
  <c r="AI40" i="7"/>
  <c r="D40" i="7"/>
  <c r="AK40" i="7"/>
  <c r="R40" i="7" l="1"/>
  <c r="AI39" i="7"/>
  <c r="AK39" i="7"/>
  <c r="W40" i="7"/>
  <c r="V40" i="7"/>
  <c r="X40" i="7" l="1"/>
  <c r="D39" i="7"/>
  <c r="R39" i="7" s="1"/>
  <c r="W39" i="7"/>
  <c r="V39" i="7"/>
  <c r="X39" i="7" l="1"/>
  <c r="AI38" i="7"/>
  <c r="D38" i="7"/>
  <c r="AK38" i="7"/>
  <c r="R38" i="7" l="1"/>
  <c r="AI37" i="7"/>
  <c r="AK37" i="7"/>
  <c r="W38" i="7"/>
  <c r="V38" i="7"/>
  <c r="X38" i="7" l="1"/>
  <c r="D37" i="7"/>
  <c r="R37" i="7" l="1"/>
  <c r="AI36" i="7"/>
  <c r="AK36" i="7"/>
  <c r="V37" i="7"/>
  <c r="W37" i="7"/>
  <c r="X37" i="7" l="1"/>
  <c r="D36" i="7"/>
  <c r="R36" i="7" l="1"/>
  <c r="AI35" i="7"/>
  <c r="AK35" i="7"/>
  <c r="W36" i="7"/>
  <c r="V36" i="7"/>
  <c r="X36" i="7" l="1"/>
  <c r="D35" i="7"/>
  <c r="R35" i="7" l="1"/>
  <c r="AI34" i="7"/>
  <c r="AK34" i="7"/>
  <c r="W35" i="7"/>
  <c r="V35" i="7"/>
  <c r="X35" i="7" l="1"/>
  <c r="D34" i="7"/>
  <c r="R34" i="7" l="1"/>
  <c r="AI33" i="7"/>
  <c r="AK33" i="7"/>
  <c r="V34" i="7"/>
  <c r="W34" i="7"/>
  <c r="X34" i="7" l="1"/>
  <c r="D33" i="7"/>
  <c r="R33" i="7" l="1"/>
  <c r="AI32" i="7"/>
  <c r="AK32" i="7"/>
  <c r="V33" i="7"/>
  <c r="W33" i="7"/>
  <c r="X33" i="7" l="1"/>
  <c r="D32" i="7"/>
  <c r="R32" i="7" l="1"/>
  <c r="AI31" i="7"/>
  <c r="AK31" i="7"/>
  <c r="W32" i="7"/>
  <c r="V32" i="7"/>
  <c r="X32" i="7" l="1"/>
  <c r="D31" i="7"/>
  <c r="R31" i="7" l="1"/>
  <c r="AI30" i="7"/>
  <c r="AK30" i="7"/>
  <c r="V31" i="7"/>
  <c r="W31" i="7"/>
  <c r="X31" i="7" l="1"/>
  <c r="D30" i="7"/>
  <c r="R30" i="7" l="1"/>
  <c r="AI29" i="7"/>
  <c r="AK29" i="7"/>
  <c r="W30" i="7"/>
  <c r="V30" i="7"/>
  <c r="X30" i="7" l="1"/>
  <c r="D29" i="7"/>
  <c r="R29" i="7" l="1"/>
  <c r="AI28" i="7"/>
  <c r="AK28" i="7"/>
  <c r="W29" i="7"/>
  <c r="V29" i="7"/>
  <c r="X29" i="7" l="1"/>
  <c r="D28" i="7"/>
  <c r="R28" i="7" l="1"/>
  <c r="AI27" i="7"/>
  <c r="AK27" i="7"/>
  <c r="W28" i="7"/>
  <c r="V28" i="7"/>
  <c r="X28" i="7" l="1"/>
  <c r="D27" i="7"/>
  <c r="R27" i="7" l="1"/>
  <c r="AI26" i="7"/>
  <c r="AK26" i="7"/>
  <c r="W27" i="7"/>
  <c r="V27" i="7"/>
  <c r="X27" i="7" l="1"/>
  <c r="D26" i="7"/>
  <c r="R26" i="7" l="1"/>
  <c r="AI25" i="7"/>
  <c r="AK25" i="7"/>
  <c r="W26" i="7"/>
  <c r="V26" i="7"/>
  <c r="X26" i="7" l="1"/>
  <c r="D25" i="7"/>
  <c r="R25" i="7" l="1"/>
  <c r="AI24" i="7"/>
  <c r="AK24" i="7"/>
  <c r="V25" i="7"/>
  <c r="W25" i="7"/>
  <c r="X25" i="7" l="1"/>
  <c r="D24" i="7"/>
  <c r="R24" i="7" l="1"/>
  <c r="AI23" i="7"/>
  <c r="AK23" i="7"/>
  <c r="V24" i="7"/>
  <c r="W24" i="7"/>
  <c r="X24" i="7" l="1"/>
  <c r="D23" i="7"/>
  <c r="R23" i="7" l="1"/>
  <c r="AI22" i="7"/>
  <c r="AK22" i="7"/>
  <c r="V23" i="7"/>
  <c r="W23" i="7"/>
  <c r="X23" i="7" l="1"/>
  <c r="D22" i="7"/>
  <c r="E21" i="7"/>
  <c r="N21" i="7" s="1"/>
  <c r="D21" i="7"/>
  <c r="R22" i="7" l="1"/>
  <c r="AL15" i="7"/>
  <c r="AJ13" i="7"/>
  <c r="F13" i="7"/>
  <c r="G13" i="7" s="1"/>
  <c r="F11" i="7"/>
  <c r="F12" i="7" s="1"/>
  <c r="AI10" i="7"/>
  <c r="AJ7" i="7"/>
  <c r="AJ6" i="7"/>
  <c r="N6" i="7"/>
  <c r="I6" i="7"/>
  <c r="I8" i="7" s="1"/>
  <c r="W22" i="7"/>
  <c r="V22" i="7"/>
  <c r="AJ19" i="7" l="1"/>
  <c r="X22" i="7"/>
  <c r="E381" i="7"/>
  <c r="N381" i="7"/>
  <c r="G381" i="7"/>
  <c r="H381" i="7"/>
  <c r="O381" i="7"/>
  <c r="F381" i="7"/>
  <c r="P381" i="7"/>
  <c r="P380" i="7"/>
  <c r="O380" i="7"/>
  <c r="N380" i="7"/>
  <c r="E380" i="7"/>
  <c r="F380" i="7"/>
  <c r="G380" i="7"/>
  <c r="H380" i="7"/>
  <c r="P379" i="7"/>
  <c r="O379" i="7"/>
  <c r="H379" i="7"/>
  <c r="N379" i="7"/>
  <c r="G379" i="7"/>
  <c r="F379" i="7"/>
  <c r="E379" i="7"/>
  <c r="P378" i="7"/>
  <c r="O378" i="7"/>
  <c r="N378" i="7"/>
  <c r="H378" i="7"/>
  <c r="F378" i="7"/>
  <c r="G378" i="7"/>
  <c r="E378" i="7"/>
  <c r="N377" i="7"/>
  <c r="H377" i="7"/>
  <c r="G377" i="7"/>
  <c r="O377" i="7"/>
  <c r="F377" i="7"/>
  <c r="E377" i="7"/>
  <c r="P377" i="7"/>
  <c r="N376" i="7"/>
  <c r="E376" i="7"/>
  <c r="H376" i="7"/>
  <c r="G376" i="7"/>
  <c r="F376" i="7"/>
  <c r="P376" i="7"/>
  <c r="O376" i="7"/>
  <c r="N375" i="7"/>
  <c r="P375" i="7"/>
  <c r="E375" i="7"/>
  <c r="H375" i="7"/>
  <c r="G375" i="7"/>
  <c r="F375" i="7"/>
  <c r="O375" i="7"/>
  <c r="O374" i="7"/>
  <c r="N374" i="7"/>
  <c r="G374" i="7"/>
  <c r="E374" i="7"/>
  <c r="P374" i="7"/>
  <c r="H374" i="7"/>
  <c r="F374" i="7"/>
  <c r="P373" i="7"/>
  <c r="N373" i="7"/>
  <c r="O373" i="7"/>
  <c r="G373" i="7"/>
  <c r="F373" i="7"/>
  <c r="E373" i="7"/>
  <c r="H373" i="7"/>
  <c r="G372" i="7"/>
  <c r="F372" i="7"/>
  <c r="E372" i="7"/>
  <c r="P372" i="7"/>
  <c r="H372" i="7"/>
  <c r="O372" i="7"/>
  <c r="N372" i="7"/>
  <c r="P371" i="7"/>
  <c r="O371" i="7"/>
  <c r="N371" i="7"/>
  <c r="H371" i="7"/>
  <c r="G371" i="7"/>
  <c r="F371" i="7"/>
  <c r="E371" i="7"/>
  <c r="H370" i="7"/>
  <c r="F370" i="7"/>
  <c r="E370" i="7"/>
  <c r="G370" i="7"/>
  <c r="P370" i="7"/>
  <c r="O370" i="7"/>
  <c r="N370" i="7"/>
  <c r="E369" i="7"/>
  <c r="P369" i="7"/>
  <c r="N369" i="7"/>
  <c r="O369" i="7"/>
  <c r="H369" i="7"/>
  <c r="F369" i="7"/>
  <c r="G369" i="7"/>
  <c r="E368" i="7"/>
  <c r="O368" i="7"/>
  <c r="N368" i="7"/>
  <c r="P368" i="7"/>
  <c r="G368" i="7"/>
  <c r="F368" i="7"/>
  <c r="H368" i="7"/>
  <c r="H367" i="7"/>
  <c r="G367" i="7"/>
  <c r="P367" i="7"/>
  <c r="O367" i="7"/>
  <c r="N367" i="7"/>
  <c r="F367" i="7"/>
  <c r="E367" i="7"/>
  <c r="P366" i="7"/>
  <c r="F366" i="7"/>
  <c r="E366" i="7"/>
  <c r="O366" i="7"/>
  <c r="N366" i="7"/>
  <c r="G366" i="7"/>
  <c r="H366" i="7"/>
  <c r="N365" i="7"/>
  <c r="F365" i="7"/>
  <c r="O365" i="7"/>
  <c r="E365" i="7"/>
  <c r="P365" i="7"/>
  <c r="H365" i="7"/>
  <c r="G365" i="7"/>
  <c r="G364" i="7"/>
  <c r="E364" i="7"/>
  <c r="N364" i="7"/>
  <c r="H364" i="7"/>
  <c r="F364" i="7"/>
  <c r="P364" i="7"/>
  <c r="O364" i="7"/>
  <c r="H363" i="7"/>
  <c r="G363" i="7"/>
  <c r="F363" i="7"/>
  <c r="E363" i="7"/>
  <c r="O363" i="7"/>
  <c r="N363" i="7"/>
  <c r="P363" i="7"/>
  <c r="E362" i="7"/>
  <c r="P362" i="7"/>
  <c r="O362" i="7"/>
  <c r="H362" i="7"/>
  <c r="G362" i="7"/>
  <c r="F362" i="7"/>
  <c r="N362" i="7"/>
  <c r="P361" i="7"/>
  <c r="N361" i="7"/>
  <c r="O361" i="7"/>
  <c r="H361" i="7"/>
  <c r="G361" i="7"/>
  <c r="E361" i="7"/>
  <c r="F361" i="7"/>
  <c r="E360" i="7"/>
  <c r="H360" i="7"/>
  <c r="P360" i="7"/>
  <c r="O360" i="7"/>
  <c r="N360" i="7"/>
  <c r="G360" i="7"/>
  <c r="F360" i="7"/>
  <c r="N359" i="7"/>
  <c r="O359" i="7"/>
  <c r="H359" i="7"/>
  <c r="G359" i="7"/>
  <c r="F359" i="7"/>
  <c r="E359" i="7"/>
  <c r="P359" i="7"/>
  <c r="P358" i="7"/>
  <c r="H358" i="7"/>
  <c r="G358" i="7"/>
  <c r="F358" i="7"/>
  <c r="O358" i="7"/>
  <c r="E358" i="7"/>
  <c r="N358" i="7"/>
  <c r="H357" i="7"/>
  <c r="G357" i="7"/>
  <c r="F357" i="7"/>
  <c r="E357" i="7"/>
  <c r="P357" i="7"/>
  <c r="O357" i="7"/>
  <c r="N357" i="7"/>
  <c r="E356" i="7"/>
  <c r="H356" i="7"/>
  <c r="G356" i="7"/>
  <c r="F356" i="7"/>
  <c r="O356" i="7"/>
  <c r="P356" i="7"/>
  <c r="N356" i="7"/>
  <c r="P355" i="7"/>
  <c r="O355" i="7"/>
  <c r="N355" i="7"/>
  <c r="H355" i="7"/>
  <c r="F355" i="7"/>
  <c r="G355" i="7"/>
  <c r="E355" i="7"/>
  <c r="P354" i="7"/>
  <c r="O354" i="7"/>
  <c r="E354" i="7"/>
  <c r="F354" i="7"/>
  <c r="N354" i="7"/>
  <c r="G354" i="7"/>
  <c r="H354" i="7"/>
  <c r="O353" i="7"/>
  <c r="N353" i="7"/>
  <c r="E353" i="7"/>
  <c r="P353" i="7"/>
  <c r="H353" i="7"/>
  <c r="F353" i="7"/>
  <c r="G353" i="7"/>
  <c r="E352" i="7"/>
  <c r="P352" i="7"/>
  <c r="N352" i="7"/>
  <c r="H352" i="7"/>
  <c r="G352" i="7"/>
  <c r="O352" i="7"/>
  <c r="F352" i="7"/>
  <c r="G351" i="7"/>
  <c r="F351" i="7"/>
  <c r="E351" i="7"/>
  <c r="P351" i="7"/>
  <c r="O351" i="7"/>
  <c r="N351" i="7"/>
  <c r="H351" i="7"/>
  <c r="P350" i="7"/>
  <c r="F350" i="7"/>
  <c r="O350" i="7"/>
  <c r="N350" i="7"/>
  <c r="H350" i="7"/>
  <c r="E350" i="7"/>
  <c r="G350" i="7"/>
  <c r="P349" i="7"/>
  <c r="H349" i="7"/>
  <c r="G349" i="7"/>
  <c r="F349" i="7"/>
  <c r="E349" i="7"/>
  <c r="O349" i="7"/>
  <c r="N349" i="7"/>
  <c r="O348" i="7"/>
  <c r="N348" i="7"/>
  <c r="E348" i="7"/>
  <c r="P348" i="7"/>
  <c r="H348" i="7"/>
  <c r="G348" i="7"/>
  <c r="F348" i="7"/>
  <c r="N347" i="7"/>
  <c r="P347" i="7"/>
  <c r="G347" i="7"/>
  <c r="O347" i="7"/>
  <c r="H347" i="7"/>
  <c r="F347" i="7"/>
  <c r="E347" i="7"/>
  <c r="P346" i="7"/>
  <c r="O346" i="7"/>
  <c r="H346" i="7"/>
  <c r="E346" i="7"/>
  <c r="N346" i="7"/>
  <c r="G346" i="7"/>
  <c r="F346" i="7"/>
  <c r="N345" i="7"/>
  <c r="H345" i="7"/>
  <c r="G345" i="7"/>
  <c r="E345" i="7"/>
  <c r="F345" i="7"/>
  <c r="P345" i="7"/>
  <c r="O345" i="7"/>
  <c r="E344" i="7"/>
  <c r="P344" i="7"/>
  <c r="H344" i="7"/>
  <c r="N344" i="7"/>
  <c r="O344" i="7"/>
  <c r="G344" i="7"/>
  <c r="F344" i="7"/>
  <c r="P343" i="7"/>
  <c r="G343" i="7"/>
  <c r="O343" i="7"/>
  <c r="E343" i="7"/>
  <c r="N343" i="7"/>
  <c r="H343" i="7"/>
  <c r="F343" i="7"/>
  <c r="O342" i="7"/>
  <c r="P342" i="7"/>
  <c r="N342" i="7"/>
  <c r="E342" i="7"/>
  <c r="H342" i="7"/>
  <c r="F342" i="7"/>
  <c r="G342" i="7"/>
  <c r="F341" i="7"/>
  <c r="H341" i="7"/>
  <c r="P341" i="7"/>
  <c r="O341" i="7"/>
  <c r="G341" i="7"/>
  <c r="E341" i="7"/>
  <c r="N341" i="7"/>
  <c r="F340" i="7"/>
  <c r="E340" i="7"/>
  <c r="P340" i="7"/>
  <c r="O340" i="7"/>
  <c r="G340" i="7"/>
  <c r="N340" i="7"/>
  <c r="H340" i="7"/>
  <c r="H339" i="7"/>
  <c r="P339" i="7"/>
  <c r="O339" i="7"/>
  <c r="N339" i="7"/>
  <c r="F339" i="7"/>
  <c r="G339" i="7"/>
  <c r="E339" i="7"/>
  <c r="F338" i="7"/>
  <c r="P338" i="7"/>
  <c r="E338" i="7"/>
  <c r="O338" i="7"/>
  <c r="N338" i="7"/>
  <c r="H338" i="7"/>
  <c r="G338" i="7"/>
  <c r="O337" i="7"/>
  <c r="F337" i="7"/>
  <c r="E337" i="7"/>
  <c r="P337" i="7"/>
  <c r="N337" i="7"/>
  <c r="G337" i="7"/>
  <c r="H337" i="7"/>
  <c r="O336" i="7"/>
  <c r="N336" i="7"/>
  <c r="P336" i="7"/>
  <c r="H336" i="7"/>
  <c r="F336" i="7"/>
  <c r="E336" i="7"/>
  <c r="G336" i="7"/>
  <c r="P335" i="7"/>
  <c r="O335" i="7"/>
  <c r="G335" i="7"/>
  <c r="N335" i="7"/>
  <c r="E335" i="7"/>
  <c r="H335" i="7"/>
  <c r="F335" i="7"/>
  <c r="H334" i="7"/>
  <c r="E334" i="7"/>
  <c r="G334" i="7"/>
  <c r="F334" i="7"/>
  <c r="P334" i="7"/>
  <c r="N334" i="7"/>
  <c r="O334" i="7"/>
  <c r="O333" i="7"/>
  <c r="H333" i="7"/>
  <c r="P333" i="7"/>
  <c r="G333" i="7"/>
  <c r="E333" i="7"/>
  <c r="F333" i="7"/>
  <c r="N333" i="7"/>
  <c r="F332" i="7"/>
  <c r="E332" i="7"/>
  <c r="H332" i="7"/>
  <c r="G332" i="7"/>
  <c r="O332" i="7"/>
  <c r="N332" i="7"/>
  <c r="P332" i="7"/>
  <c r="P331" i="7"/>
  <c r="O331" i="7"/>
  <c r="G331" i="7"/>
  <c r="N331" i="7"/>
  <c r="F331" i="7"/>
  <c r="H331" i="7"/>
  <c r="E331" i="7"/>
  <c r="G330" i="7"/>
  <c r="F330" i="7"/>
  <c r="E330" i="7"/>
  <c r="O330" i="7"/>
  <c r="P330" i="7"/>
  <c r="N330" i="7"/>
  <c r="H330" i="7"/>
  <c r="N329" i="7"/>
  <c r="P329" i="7"/>
  <c r="O329" i="7"/>
  <c r="H329" i="7"/>
  <c r="G329" i="7"/>
  <c r="F329" i="7"/>
  <c r="E329" i="7"/>
  <c r="P328" i="7"/>
  <c r="O328" i="7"/>
  <c r="N328" i="7"/>
  <c r="H328" i="7"/>
  <c r="G328" i="7"/>
  <c r="E328" i="7"/>
  <c r="F328" i="7"/>
  <c r="O327" i="7"/>
  <c r="N327" i="7"/>
  <c r="G327" i="7"/>
  <c r="P327" i="7"/>
  <c r="H327" i="7"/>
  <c r="F327" i="7"/>
  <c r="E327" i="7"/>
  <c r="G326" i="7"/>
  <c r="F326" i="7"/>
  <c r="O326" i="7"/>
  <c r="N326" i="7"/>
  <c r="E326" i="7"/>
  <c r="P326" i="7"/>
  <c r="H326" i="7"/>
  <c r="P325" i="7"/>
  <c r="O325" i="7"/>
  <c r="G325" i="7"/>
  <c r="N325" i="7"/>
  <c r="E325" i="7"/>
  <c r="H325" i="7"/>
  <c r="F325" i="7"/>
  <c r="N324" i="7"/>
  <c r="H324" i="7"/>
  <c r="G324" i="7"/>
  <c r="F324" i="7"/>
  <c r="P324" i="7"/>
  <c r="O324" i="7"/>
  <c r="E324" i="7"/>
  <c r="G323" i="7"/>
  <c r="F323" i="7"/>
  <c r="P323" i="7"/>
  <c r="O323" i="7"/>
  <c r="E323" i="7"/>
  <c r="N323" i="7"/>
  <c r="H323" i="7"/>
  <c r="F322" i="7"/>
  <c r="E322" i="7"/>
  <c r="P322" i="7"/>
  <c r="O322" i="7"/>
  <c r="N322" i="7"/>
  <c r="G322" i="7"/>
  <c r="H322" i="7"/>
  <c r="AL16" i="7"/>
  <c r="G11" i="7"/>
  <c r="P22" i="7" s="1"/>
  <c r="N22" i="7" s="1"/>
  <c r="AK13" i="7"/>
  <c r="AJ15" i="7" s="1"/>
  <c r="E20" i="7"/>
  <c r="S20" i="7"/>
  <c r="AI381" i="8"/>
  <c r="I329" i="7" l="1"/>
  <c r="K329" i="7" s="1"/>
  <c r="I339" i="7"/>
  <c r="J339" i="7" s="1"/>
  <c r="L339" i="7" s="1"/>
  <c r="I377" i="7"/>
  <c r="J377" i="7" s="1"/>
  <c r="L377" i="7" s="1"/>
  <c r="I348" i="7"/>
  <c r="J348" i="7" s="1"/>
  <c r="L348" i="7" s="1"/>
  <c r="I360" i="7"/>
  <c r="K360" i="7" s="1"/>
  <c r="I357" i="7"/>
  <c r="J357" i="7" s="1"/>
  <c r="L357" i="7" s="1"/>
  <c r="I359" i="7"/>
  <c r="K359" i="7" s="1"/>
  <c r="I361" i="7"/>
  <c r="K361" i="7" s="1"/>
  <c r="I337" i="7"/>
  <c r="K337" i="7" s="1"/>
  <c r="I353" i="7"/>
  <c r="K353" i="7" s="1"/>
  <c r="I334" i="7"/>
  <c r="J334" i="7" s="1"/>
  <c r="L334" i="7" s="1"/>
  <c r="I363" i="7"/>
  <c r="J363" i="7" s="1"/>
  <c r="L363" i="7" s="1"/>
  <c r="I355" i="7"/>
  <c r="K355" i="7" s="1"/>
  <c r="I335" i="7"/>
  <c r="K335" i="7" s="1"/>
  <c r="I370" i="7"/>
  <c r="J370" i="7" s="1"/>
  <c r="L370" i="7" s="1"/>
  <c r="I341" i="7"/>
  <c r="K341" i="7" s="1"/>
  <c r="I325" i="7"/>
  <c r="K325" i="7" s="1"/>
  <c r="I326" i="7"/>
  <c r="K326" i="7" s="1"/>
  <c r="I342" i="7"/>
  <c r="K342" i="7" s="1"/>
  <c r="I350" i="7"/>
  <c r="K350" i="7" s="1"/>
  <c r="I380" i="7"/>
  <c r="K380" i="7" s="1"/>
  <c r="O22" i="7"/>
  <c r="G22" i="7"/>
  <c r="AK19" i="7"/>
  <c r="AL19" i="7" s="1"/>
  <c r="AK16" i="7"/>
  <c r="P23" i="7"/>
  <c r="N23" i="7" s="1"/>
  <c r="O23" i="7"/>
  <c r="F22" i="7"/>
  <c r="I330" i="7"/>
  <c r="I356" i="7"/>
  <c r="I366" i="7"/>
  <c r="I343" i="7"/>
  <c r="I358" i="7"/>
  <c r="I332" i="7"/>
  <c r="I336" i="7"/>
  <c r="I351" i="7"/>
  <c r="I367" i="7"/>
  <c r="I374" i="7"/>
  <c r="I379" i="7"/>
  <c r="I324" i="7"/>
  <c r="I331" i="7"/>
  <c r="I362" i="7"/>
  <c r="I322" i="7"/>
  <c r="I328" i="7"/>
  <c r="I333" i="7"/>
  <c r="I352" i="7"/>
  <c r="I365" i="7"/>
  <c r="I369" i="7"/>
  <c r="I381" i="7"/>
  <c r="I345" i="7"/>
  <c r="I372" i="7"/>
  <c r="I347" i="7"/>
  <c r="I364" i="7"/>
  <c r="I371" i="7"/>
  <c r="I376" i="7"/>
  <c r="I338" i="7"/>
  <c r="I344" i="7"/>
  <c r="I378" i="7"/>
  <c r="I354" i="7"/>
  <c r="I368" i="7"/>
  <c r="I373" i="7"/>
  <c r="I323" i="7"/>
  <c r="I327" i="7"/>
  <c r="I340" i="7"/>
  <c r="I346" i="7"/>
  <c r="I349" i="7"/>
  <c r="I375" i="7"/>
  <c r="J360" i="7" l="1"/>
  <c r="L360" i="7" s="1"/>
  <c r="J337" i="7"/>
  <c r="L337" i="7" s="1"/>
  <c r="J341" i="7"/>
  <c r="L341" i="7" s="1"/>
  <c r="J329" i="7"/>
  <c r="L329" i="7" s="1"/>
  <c r="K357" i="7"/>
  <c r="J361" i="7"/>
  <c r="L361" i="7" s="1"/>
  <c r="K339" i="7"/>
  <c r="K348" i="7"/>
  <c r="K363" i="7"/>
  <c r="K377" i="7"/>
  <c r="J355" i="7"/>
  <c r="L355" i="7" s="1"/>
  <c r="K334" i="7"/>
  <c r="J380" i="7"/>
  <c r="L380" i="7" s="1"/>
  <c r="J359" i="7"/>
  <c r="L359" i="7" s="1"/>
  <c r="J353" i="7"/>
  <c r="L353" i="7" s="1"/>
  <c r="K370" i="7"/>
  <c r="J335" i="7"/>
  <c r="L335" i="7" s="1"/>
  <c r="J325" i="7"/>
  <c r="L325" i="7" s="1"/>
  <c r="J342" i="7"/>
  <c r="L342" i="7" s="1"/>
  <c r="J326" i="7"/>
  <c r="L326" i="7" s="1"/>
  <c r="J350" i="7"/>
  <c r="L350" i="7" s="1"/>
  <c r="P24" i="7"/>
  <c r="N24" i="7" s="1"/>
  <c r="O24" i="7"/>
  <c r="K331" i="7"/>
  <c r="J331" i="7"/>
  <c r="L331" i="7" s="1"/>
  <c r="K323" i="7"/>
  <c r="J323" i="7"/>
  <c r="L323" i="7" s="1"/>
  <c r="K347" i="7"/>
  <c r="J347" i="7"/>
  <c r="L347" i="7" s="1"/>
  <c r="J328" i="7"/>
  <c r="L328" i="7" s="1"/>
  <c r="K328" i="7"/>
  <c r="J351" i="7"/>
  <c r="L351" i="7" s="1"/>
  <c r="K351" i="7"/>
  <c r="J322" i="7"/>
  <c r="L322" i="7" s="1"/>
  <c r="K322" i="7"/>
  <c r="K330" i="7"/>
  <c r="J330" i="7"/>
  <c r="L330" i="7" s="1"/>
  <c r="K368" i="7"/>
  <c r="J368" i="7"/>
  <c r="L368" i="7" s="1"/>
  <c r="K345" i="7"/>
  <c r="J345" i="7"/>
  <c r="L345" i="7" s="1"/>
  <c r="K332" i="7"/>
  <c r="J332" i="7"/>
  <c r="L332" i="7" s="1"/>
  <c r="K336" i="7"/>
  <c r="J336" i="7"/>
  <c r="L336" i="7" s="1"/>
  <c r="K362" i="7"/>
  <c r="J362" i="7"/>
  <c r="L362" i="7" s="1"/>
  <c r="H22" i="7"/>
  <c r="J373" i="7"/>
  <c r="L373" i="7" s="1"/>
  <c r="K373" i="7"/>
  <c r="K372" i="7"/>
  <c r="J372" i="7"/>
  <c r="L372" i="7" s="1"/>
  <c r="K354" i="7"/>
  <c r="J354" i="7"/>
  <c r="L354" i="7" s="1"/>
  <c r="J378" i="7"/>
  <c r="L378" i="7" s="1"/>
  <c r="K378" i="7"/>
  <c r="K344" i="7"/>
  <c r="J344" i="7"/>
  <c r="L344" i="7" s="1"/>
  <c r="K358" i="7"/>
  <c r="J358" i="7"/>
  <c r="L358" i="7" s="1"/>
  <c r="K349" i="7"/>
  <c r="J349" i="7"/>
  <c r="L349" i="7" s="1"/>
  <c r="K324" i="7"/>
  <c r="J324" i="7"/>
  <c r="L324" i="7" s="1"/>
  <c r="J365" i="7"/>
  <c r="L365" i="7" s="1"/>
  <c r="K365" i="7"/>
  <c r="K379" i="7"/>
  <c r="J379" i="7"/>
  <c r="L379" i="7" s="1"/>
  <c r="K366" i="7"/>
  <c r="J366" i="7"/>
  <c r="L366" i="7" s="1"/>
  <c r="K338" i="7"/>
  <c r="J338" i="7"/>
  <c r="L338" i="7" s="1"/>
  <c r="J369" i="7"/>
  <c r="L369" i="7" s="1"/>
  <c r="K369" i="7"/>
  <c r="K346" i="7"/>
  <c r="J346" i="7"/>
  <c r="L346" i="7" s="1"/>
  <c r="K376" i="7"/>
  <c r="J376" i="7"/>
  <c r="L376" i="7" s="1"/>
  <c r="K340" i="7"/>
  <c r="J340" i="7"/>
  <c r="L340" i="7" s="1"/>
  <c r="K371" i="7"/>
  <c r="J371" i="7"/>
  <c r="L371" i="7" s="1"/>
  <c r="J352" i="7"/>
  <c r="L352" i="7" s="1"/>
  <c r="K352" i="7"/>
  <c r="K374" i="7"/>
  <c r="J374" i="7"/>
  <c r="L374" i="7" s="1"/>
  <c r="K356" i="7"/>
  <c r="J356" i="7"/>
  <c r="L356" i="7" s="1"/>
  <c r="K375" i="7"/>
  <c r="J375" i="7"/>
  <c r="L375" i="7" s="1"/>
  <c r="K381" i="7"/>
  <c r="J381" i="7"/>
  <c r="L381" i="7" s="1"/>
  <c r="K343" i="7"/>
  <c r="J343" i="7"/>
  <c r="L343" i="7" s="1"/>
  <c r="J327" i="7"/>
  <c r="L327" i="7" s="1"/>
  <c r="K327" i="7"/>
  <c r="K364" i="7"/>
  <c r="J364" i="7"/>
  <c r="L364" i="7" s="1"/>
  <c r="K333" i="7"/>
  <c r="J333" i="7"/>
  <c r="L333" i="7" s="1"/>
  <c r="K367" i="7"/>
  <c r="J367" i="7"/>
  <c r="L367" i="7" s="1"/>
  <c r="D381" i="8"/>
  <c r="S381" i="8" s="1"/>
  <c r="I22" i="7" l="1"/>
  <c r="R381" i="8"/>
  <c r="E22" i="7"/>
  <c r="S22" i="7"/>
  <c r="T22" i="7" s="1"/>
  <c r="P25" i="7"/>
  <c r="N25" i="7" s="1"/>
  <c r="O25" i="7"/>
  <c r="AI380" i="8"/>
  <c r="V381" i="8"/>
  <c r="W381" i="8"/>
  <c r="X381" i="8" l="1"/>
  <c r="P26" i="7"/>
  <c r="N26" i="7" s="1"/>
  <c r="O26" i="7"/>
  <c r="G23" i="7"/>
  <c r="F23" i="7"/>
  <c r="J22" i="7"/>
  <c r="L22" i="7" s="1"/>
  <c r="K22" i="7"/>
  <c r="P27" i="7" l="1"/>
  <c r="N27" i="7" s="1"/>
  <c r="O27" i="7"/>
  <c r="H23" i="7"/>
  <c r="I23" i="7" s="1"/>
  <c r="D380" i="8"/>
  <c r="S380" i="8" s="1"/>
  <c r="E23" i="7" l="1"/>
  <c r="G24" i="7" s="1"/>
  <c r="T381" i="8"/>
  <c r="K23" i="7"/>
  <c r="J23" i="7"/>
  <c r="L23" i="7" s="1"/>
  <c r="S23" i="7"/>
  <c r="T23" i="7" s="1"/>
  <c r="R380" i="8"/>
  <c r="P28" i="7"/>
  <c r="N28" i="7" s="1"/>
  <c r="O28" i="7"/>
  <c r="AI379" i="8"/>
  <c r="W380" i="8"/>
  <c r="V380" i="8"/>
  <c r="F24" i="7" l="1"/>
  <c r="X380" i="8"/>
  <c r="P29" i="7"/>
  <c r="N29" i="7" s="1"/>
  <c r="O29" i="7"/>
  <c r="H24" i="7"/>
  <c r="S24" i="7" s="1"/>
  <c r="T24" i="7" s="1"/>
  <c r="Y381" i="8"/>
  <c r="U381" i="8"/>
  <c r="I24" i="7" l="1"/>
  <c r="J24" i="7" s="1"/>
  <c r="L24" i="7" s="1"/>
  <c r="E24" i="7"/>
  <c r="F25" i="7" s="1"/>
  <c r="AB381" i="8"/>
  <c r="Z381" i="8"/>
  <c r="O30" i="7"/>
  <c r="P30" i="7"/>
  <c r="N30" i="7" s="1"/>
  <c r="D379" i="8"/>
  <c r="S379" i="8" s="1"/>
  <c r="G25" i="7" l="1"/>
  <c r="H25" i="7" s="1"/>
  <c r="K24" i="7"/>
  <c r="O31" i="7"/>
  <c r="P31" i="7"/>
  <c r="N31" i="7" s="1"/>
  <c r="T380" i="8"/>
  <c r="R379" i="8"/>
  <c r="AI378" i="8"/>
  <c r="W379" i="8"/>
  <c r="V379" i="8"/>
  <c r="S25" i="7" l="1"/>
  <c r="T25" i="7" s="1"/>
  <c r="I25" i="7"/>
  <c r="K25" i="7" s="1"/>
  <c r="E25" i="7"/>
  <c r="F26" i="7" s="1"/>
  <c r="X379" i="8"/>
  <c r="P32" i="7"/>
  <c r="N32" i="7" s="1"/>
  <c r="O32" i="7"/>
  <c r="Y380" i="8"/>
  <c r="U380" i="8"/>
  <c r="G26" i="7" l="1"/>
  <c r="H26" i="7" s="1"/>
  <c r="E26" i="7" s="1"/>
  <c r="J25" i="7"/>
  <c r="L25" i="7" s="1"/>
  <c r="P33" i="7"/>
  <c r="N33" i="7" s="1"/>
  <c r="O33" i="7"/>
  <c r="AB380" i="8"/>
  <c r="Z380" i="8"/>
  <c r="D378" i="8"/>
  <c r="S378" i="8" s="1"/>
  <c r="T379" i="8" l="1"/>
  <c r="F27" i="7"/>
  <c r="G27" i="7"/>
  <c r="O34" i="7"/>
  <c r="P34" i="7"/>
  <c r="N34" i="7" s="1"/>
  <c r="I26" i="7"/>
  <c r="R378" i="8"/>
  <c r="S26" i="7"/>
  <c r="T26" i="7" s="1"/>
  <c r="AI377" i="8"/>
  <c r="W378" i="8"/>
  <c r="V378" i="8"/>
  <c r="X378" i="8" l="1"/>
  <c r="O35" i="7"/>
  <c r="P35" i="7"/>
  <c r="N35" i="7" s="1"/>
  <c r="K26" i="7"/>
  <c r="J26" i="7"/>
  <c r="L26" i="7" s="1"/>
  <c r="H27" i="7"/>
  <c r="E27" i="7" s="1"/>
  <c r="Y379" i="8"/>
  <c r="U379" i="8"/>
  <c r="I27" i="7" l="1"/>
  <c r="K27" i="7" s="1"/>
  <c r="G28" i="7"/>
  <c r="F28" i="7"/>
  <c r="P36" i="7"/>
  <c r="N36" i="7" s="1"/>
  <c r="O36" i="7"/>
  <c r="Z379" i="8"/>
  <c r="AB379" i="8"/>
  <c r="S27" i="7"/>
  <c r="T27" i="7" s="1"/>
  <c r="D377" i="8"/>
  <c r="R377" i="8" s="1"/>
  <c r="V377" i="8"/>
  <c r="W377" i="8"/>
  <c r="J27" i="7" l="1"/>
  <c r="L27" i="7" s="1"/>
  <c r="S377" i="8"/>
  <c r="T378" i="8" s="1"/>
  <c r="U378" i="8" s="1"/>
  <c r="X377" i="8"/>
  <c r="O37" i="7"/>
  <c r="P37" i="7"/>
  <c r="N37" i="7" s="1"/>
  <c r="H28" i="7"/>
  <c r="E28" i="7" s="1"/>
  <c r="AI376" i="8"/>
  <c r="Y378" i="8" l="1"/>
  <c r="I28" i="7"/>
  <c r="K28" i="7" s="1"/>
  <c r="S28" i="7"/>
  <c r="T28" i="7" s="1"/>
  <c r="P38" i="7"/>
  <c r="N38" i="7" s="1"/>
  <c r="O38" i="7"/>
  <c r="Z378" i="8"/>
  <c r="AB378" i="8"/>
  <c r="G29" i="7"/>
  <c r="F29" i="7"/>
  <c r="J28" i="7" l="1"/>
  <c r="L28" i="7" s="1"/>
  <c r="O39" i="7"/>
  <c r="P39" i="7"/>
  <c r="N39" i="7" s="1"/>
  <c r="H29" i="7"/>
  <c r="S29" i="7" s="1"/>
  <c r="T29" i="7" s="1"/>
  <c r="D376" i="8"/>
  <c r="S376" i="8" s="1"/>
  <c r="I29" i="7" l="1"/>
  <c r="J29" i="7" s="1"/>
  <c r="L29" i="7" s="1"/>
  <c r="E29" i="7"/>
  <c r="F30" i="7" s="1"/>
  <c r="T377" i="8"/>
  <c r="P40" i="7"/>
  <c r="N40" i="7" s="1"/>
  <c r="O40" i="7"/>
  <c r="R376" i="8"/>
  <c r="AI375" i="8"/>
  <c r="W376" i="8"/>
  <c r="V376" i="8"/>
  <c r="G30" i="7" l="1"/>
  <c r="H30" i="7" s="1"/>
  <c r="S30" i="7" s="1"/>
  <c r="T30" i="7" s="1"/>
  <c r="K29" i="7"/>
  <c r="X376" i="8"/>
  <c r="O41" i="7"/>
  <c r="P41" i="7"/>
  <c r="N41" i="7" s="1"/>
  <c r="Y377" i="8"/>
  <c r="U377" i="8"/>
  <c r="E30" i="7" l="1"/>
  <c r="G31" i="7" s="1"/>
  <c r="O42" i="7"/>
  <c r="P42" i="7"/>
  <c r="N42" i="7" s="1"/>
  <c r="Z377" i="8"/>
  <c r="AB377" i="8"/>
  <c r="I30" i="7"/>
  <c r="D375" i="8"/>
  <c r="R375" i="8" s="1"/>
  <c r="V375" i="8"/>
  <c r="W375" i="8"/>
  <c r="F31" i="7" l="1"/>
  <c r="X375" i="8"/>
  <c r="O43" i="7"/>
  <c r="P43" i="7"/>
  <c r="N43" i="7" s="1"/>
  <c r="S375" i="8"/>
  <c r="K30" i="7"/>
  <c r="J30" i="7"/>
  <c r="L30" i="7" s="1"/>
  <c r="H31" i="7"/>
  <c r="E31" i="7" s="1"/>
  <c r="AI374" i="8"/>
  <c r="P44" i="7" l="1"/>
  <c r="N44" i="7" s="1"/>
  <c r="O44" i="7"/>
  <c r="F32" i="7"/>
  <c r="G32" i="7"/>
  <c r="S31" i="7"/>
  <c r="T31" i="7" s="1"/>
  <c r="I31" i="7"/>
  <c r="T376" i="8"/>
  <c r="P45" i="7" l="1"/>
  <c r="N45" i="7" s="1"/>
  <c r="O45" i="7"/>
  <c r="Y376" i="8"/>
  <c r="U376" i="8"/>
  <c r="J31" i="7"/>
  <c r="L31" i="7" s="1"/>
  <c r="K31" i="7"/>
  <c r="H32" i="7"/>
  <c r="E32" i="7" s="1"/>
  <c r="D374" i="8"/>
  <c r="R374" i="8" s="1"/>
  <c r="W374" i="8"/>
  <c r="V374" i="8"/>
  <c r="X374" i="8" l="1"/>
  <c r="F33" i="7"/>
  <c r="G33" i="7"/>
  <c r="I32" i="7"/>
  <c r="AB376" i="8"/>
  <c r="Z376" i="8"/>
  <c r="S374" i="8"/>
  <c r="S32" i="7"/>
  <c r="T32" i="7" s="1"/>
  <c r="P46" i="7"/>
  <c r="N46" i="7" s="1"/>
  <c r="O46" i="7"/>
  <c r="AI373" i="8"/>
  <c r="O47" i="7" l="1"/>
  <c r="P47" i="7"/>
  <c r="N47" i="7" s="1"/>
  <c r="T375" i="8"/>
  <c r="J32" i="7"/>
  <c r="L32" i="7" s="1"/>
  <c r="K32" i="7"/>
  <c r="H33" i="7"/>
  <c r="S33" i="7" s="1"/>
  <c r="T33" i="7" s="1"/>
  <c r="E33" i="7" l="1"/>
  <c r="G34" i="7" s="1"/>
  <c r="I33" i="7"/>
  <c r="Y375" i="8"/>
  <c r="U375" i="8"/>
  <c r="O48" i="7"/>
  <c r="P48" i="7"/>
  <c r="N48" i="7" s="1"/>
  <c r="D373" i="8"/>
  <c r="S373" i="8" s="1"/>
  <c r="F34" i="7" l="1"/>
  <c r="T374" i="8"/>
  <c r="P49" i="7"/>
  <c r="N49" i="7" s="1"/>
  <c r="O49" i="7"/>
  <c r="K33" i="7"/>
  <c r="J33" i="7"/>
  <c r="L33" i="7" s="1"/>
  <c r="H34" i="7"/>
  <c r="R373" i="8"/>
  <c r="Z375" i="8"/>
  <c r="AB375" i="8"/>
  <c r="AI372" i="8"/>
  <c r="W373" i="8"/>
  <c r="V373" i="8"/>
  <c r="I34" i="7" l="1"/>
  <c r="K34" i="7" s="1"/>
  <c r="E34" i="7"/>
  <c r="G35" i="7" s="1"/>
  <c r="X373" i="8"/>
  <c r="P50" i="7"/>
  <c r="N50" i="7" s="1"/>
  <c r="O50" i="7"/>
  <c r="S34" i="7"/>
  <c r="T34" i="7" s="1"/>
  <c r="Y374" i="8"/>
  <c r="U374" i="8"/>
  <c r="F35" i="7" l="1"/>
  <c r="J34" i="7"/>
  <c r="L34" i="7" s="1"/>
  <c r="P51" i="7"/>
  <c r="N51" i="7" s="1"/>
  <c r="O51" i="7"/>
  <c r="H35" i="7"/>
  <c r="Z374" i="8"/>
  <c r="AB374" i="8"/>
  <c r="D372" i="8"/>
  <c r="S372" i="8" s="1"/>
  <c r="I35" i="7" l="1"/>
  <c r="J35" i="7" s="1"/>
  <c r="L35" i="7" s="1"/>
  <c r="S35" i="7"/>
  <c r="T35" i="7" s="1"/>
  <c r="E35" i="7"/>
  <c r="F36" i="7" s="1"/>
  <c r="T373" i="8"/>
  <c r="R372" i="8"/>
  <c r="P52" i="7"/>
  <c r="N52" i="7" s="1"/>
  <c r="O52" i="7"/>
  <c r="AI371" i="8"/>
  <c r="W372" i="8"/>
  <c r="V372" i="8"/>
  <c r="K35" i="7" l="1"/>
  <c r="G36" i="7"/>
  <c r="H36" i="7" s="1"/>
  <c r="S36" i="7" s="1"/>
  <c r="T36" i="7" s="1"/>
  <c r="X372" i="8"/>
  <c r="P53" i="7"/>
  <c r="N53" i="7" s="1"/>
  <c r="O53" i="7"/>
  <c r="Y373" i="8"/>
  <c r="U373" i="8"/>
  <c r="E36" i="7" l="1"/>
  <c r="G37" i="7" s="1"/>
  <c r="H37" i="7" s="1"/>
  <c r="I36" i="7"/>
  <c r="J36" i="7" s="1"/>
  <c r="L36" i="7" s="1"/>
  <c r="AB373" i="8"/>
  <c r="Z373" i="8"/>
  <c r="P54" i="7"/>
  <c r="N54" i="7" s="1"/>
  <c r="O54" i="7"/>
  <c r="D371" i="8"/>
  <c r="S371" i="8" s="1"/>
  <c r="F37" i="7" l="1"/>
  <c r="I37" i="7" s="1"/>
  <c r="K36" i="7"/>
  <c r="T372" i="8"/>
  <c r="E37" i="7"/>
  <c r="O55" i="7"/>
  <c r="P55" i="7"/>
  <c r="N55" i="7" s="1"/>
  <c r="R371" i="8"/>
  <c r="S37" i="7"/>
  <c r="T37" i="7" s="1"/>
  <c r="AI370" i="8"/>
  <c r="V371" i="8"/>
  <c r="W371" i="8"/>
  <c r="X371" i="8" l="1"/>
  <c r="O56" i="7"/>
  <c r="P56" i="7"/>
  <c r="N56" i="7" s="1"/>
  <c r="K37" i="7"/>
  <c r="J37" i="7"/>
  <c r="L37" i="7" s="1"/>
  <c r="F38" i="7"/>
  <c r="G38" i="7"/>
  <c r="H38" i="7" s="1"/>
  <c r="Y372" i="8"/>
  <c r="U372" i="8"/>
  <c r="P57" i="7" l="1"/>
  <c r="N57" i="7" s="1"/>
  <c r="O57" i="7"/>
  <c r="AB372" i="8"/>
  <c r="Z372" i="8"/>
  <c r="S38" i="7"/>
  <c r="T38" i="7" s="1"/>
  <c r="E38" i="7"/>
  <c r="I38" i="7"/>
  <c r="D370" i="8"/>
  <c r="R370" i="8" s="1"/>
  <c r="V370" i="8"/>
  <c r="W370" i="8"/>
  <c r="X370" i="8" l="1"/>
  <c r="P58" i="7"/>
  <c r="N58" i="7" s="1"/>
  <c r="O58" i="7"/>
  <c r="J38" i="7"/>
  <c r="L38" i="7" s="1"/>
  <c r="K38" i="7"/>
  <c r="S370" i="8"/>
  <c r="F39" i="7"/>
  <c r="G39" i="7"/>
  <c r="AI369" i="8"/>
  <c r="H39" i="7" l="1"/>
  <c r="E39" i="7" s="1"/>
  <c r="T371" i="8"/>
  <c r="P59" i="7"/>
  <c r="N59" i="7" s="1"/>
  <c r="O59" i="7"/>
  <c r="S39" i="7" l="1"/>
  <c r="T39" i="7" s="1"/>
  <c r="I39" i="7"/>
  <c r="K39" i="7" s="1"/>
  <c r="P60" i="7"/>
  <c r="N60" i="7" s="1"/>
  <c r="O60" i="7"/>
  <c r="Y371" i="8"/>
  <c r="U371" i="8"/>
  <c r="F40" i="7"/>
  <c r="G40" i="7"/>
  <c r="D369" i="8"/>
  <c r="S369" i="8" s="1"/>
  <c r="J39" i="7" l="1"/>
  <c r="L39" i="7" s="1"/>
  <c r="T370" i="8"/>
  <c r="O61" i="7"/>
  <c r="P61" i="7"/>
  <c r="N61" i="7" s="1"/>
  <c r="R369" i="8"/>
  <c r="H40" i="7"/>
  <c r="S40" i="7" s="1"/>
  <c r="T40" i="7" s="1"/>
  <c r="Z371" i="8"/>
  <c r="AB371" i="8"/>
  <c r="AI368" i="8"/>
  <c r="V369" i="8"/>
  <c r="W369" i="8"/>
  <c r="X369" i="8" l="1"/>
  <c r="O62" i="7"/>
  <c r="P62" i="7"/>
  <c r="N62" i="7" s="1"/>
  <c r="I40" i="7"/>
  <c r="E40" i="7"/>
  <c r="Y370" i="8"/>
  <c r="U370" i="8"/>
  <c r="P63" i="7" l="1"/>
  <c r="N63" i="7" s="1"/>
  <c r="O63" i="7"/>
  <c r="J40" i="7"/>
  <c r="L40" i="7" s="1"/>
  <c r="K40" i="7"/>
  <c r="AB370" i="8"/>
  <c r="Z370" i="8"/>
  <c r="G41" i="7"/>
  <c r="F41" i="7"/>
  <c r="D368" i="8"/>
  <c r="R368" i="8" s="1"/>
  <c r="V368" i="8"/>
  <c r="W368" i="8"/>
  <c r="X368" i="8" l="1"/>
  <c r="O64" i="7"/>
  <c r="P64" i="7"/>
  <c r="N64" i="7" s="1"/>
  <c r="S368" i="8"/>
  <c r="H41" i="7"/>
  <c r="I41" i="7" s="1"/>
  <c r="AI367" i="8"/>
  <c r="K41" i="7" l="1"/>
  <c r="J41" i="7"/>
  <c r="L41" i="7" s="1"/>
  <c r="E41" i="7"/>
  <c r="S41" i="7"/>
  <c r="T41" i="7" s="1"/>
  <c r="T369" i="8"/>
  <c r="P65" i="7"/>
  <c r="N65" i="7" s="1"/>
  <c r="O65" i="7"/>
  <c r="O66" i="7" l="1"/>
  <c r="P66" i="7"/>
  <c r="N66" i="7" s="1"/>
  <c r="Y369" i="8"/>
  <c r="U369" i="8"/>
  <c r="F42" i="7"/>
  <c r="G42" i="7"/>
  <c r="H42" i="7" s="1"/>
  <c r="D367" i="8"/>
  <c r="S367" i="8" s="1"/>
  <c r="T368" i="8" l="1"/>
  <c r="O67" i="7"/>
  <c r="P67" i="7"/>
  <c r="N67" i="7" s="1"/>
  <c r="R367" i="8"/>
  <c r="AB369" i="8"/>
  <c r="Z369" i="8"/>
  <c r="S42" i="7"/>
  <c r="T42" i="7" s="1"/>
  <c r="I42" i="7"/>
  <c r="E42" i="7"/>
  <c r="AI366" i="8"/>
  <c r="W367" i="8"/>
  <c r="V367" i="8"/>
  <c r="X367" i="8" l="1"/>
  <c r="P68" i="7"/>
  <c r="N68" i="7" s="1"/>
  <c r="O68" i="7"/>
  <c r="F43" i="7"/>
  <c r="G43" i="7"/>
  <c r="K42" i="7"/>
  <c r="J42" i="7"/>
  <c r="L42" i="7" s="1"/>
  <c r="Y368" i="8"/>
  <c r="U368" i="8"/>
  <c r="O69" i="7" l="1"/>
  <c r="P69" i="7"/>
  <c r="N69" i="7" s="1"/>
  <c r="Z368" i="8"/>
  <c r="AB368" i="8"/>
  <c r="H43" i="7"/>
  <c r="I43" i="7" s="1"/>
  <c r="D366" i="8"/>
  <c r="R366" i="8" s="1"/>
  <c r="V366" i="8"/>
  <c r="W366" i="8"/>
  <c r="S366" i="8" l="1"/>
  <c r="T367" i="8" s="1"/>
  <c r="U367" i="8" s="1"/>
  <c r="E43" i="7"/>
  <c r="G44" i="7" s="1"/>
  <c r="X366" i="8"/>
  <c r="K43" i="7"/>
  <c r="J43" i="7"/>
  <c r="L43" i="7" s="1"/>
  <c r="O70" i="7"/>
  <c r="P70" i="7"/>
  <c r="N70" i="7" s="1"/>
  <c r="S43" i="7"/>
  <c r="T43" i="7" s="1"/>
  <c r="AI365" i="8"/>
  <c r="F44" i="7" l="1"/>
  <c r="Y367" i="8"/>
  <c r="H44" i="7"/>
  <c r="E44" i="7" s="1"/>
  <c r="O71" i="7"/>
  <c r="P71" i="7"/>
  <c r="N71" i="7" s="1"/>
  <c r="AB367" i="8"/>
  <c r="Z367" i="8"/>
  <c r="S44" i="7" l="1"/>
  <c r="T44" i="7" s="1"/>
  <c r="I44" i="7"/>
  <c r="J44" i="7" s="1"/>
  <c r="L44" i="7" s="1"/>
  <c r="F45" i="7"/>
  <c r="G45" i="7"/>
  <c r="H45" i="7" s="1"/>
  <c r="E45" i="7" s="1"/>
  <c r="P72" i="7"/>
  <c r="N72" i="7" s="1"/>
  <c r="O72" i="7"/>
  <c r="D365" i="8"/>
  <c r="S365" i="8" s="1"/>
  <c r="K44" i="7" l="1"/>
  <c r="I45" i="7"/>
  <c r="J45" i="7" s="1"/>
  <c r="L45" i="7" s="1"/>
  <c r="S45" i="7"/>
  <c r="T45" i="7" s="1"/>
  <c r="T366" i="8"/>
  <c r="F46" i="7"/>
  <c r="G46" i="7"/>
  <c r="R365" i="8"/>
  <c r="P73" i="7"/>
  <c r="N73" i="7" s="1"/>
  <c r="O73" i="7"/>
  <c r="AI364" i="8"/>
  <c r="V365" i="8"/>
  <c r="W365" i="8"/>
  <c r="K45" i="7" l="1"/>
  <c r="X365" i="8"/>
  <c r="P74" i="7"/>
  <c r="N74" i="7" s="1"/>
  <c r="O74" i="7"/>
  <c r="H46" i="7"/>
  <c r="S46" i="7" s="1"/>
  <c r="T46" i="7" s="1"/>
  <c r="Y366" i="8"/>
  <c r="U366" i="8"/>
  <c r="E46" i="7" l="1"/>
  <c r="G47" i="7" s="1"/>
  <c r="I46" i="7"/>
  <c r="J46" i="7" s="1"/>
  <c r="L46" i="7" s="1"/>
  <c r="O75" i="7"/>
  <c r="P75" i="7"/>
  <c r="N75" i="7" s="1"/>
  <c r="Z366" i="8"/>
  <c r="AB366" i="8"/>
  <c r="D364" i="8"/>
  <c r="R364" i="8" s="1"/>
  <c r="V364" i="8"/>
  <c r="W364" i="8"/>
  <c r="K46" i="7" l="1"/>
  <c r="F47" i="7"/>
  <c r="X364" i="8"/>
  <c r="O76" i="7"/>
  <c r="P76" i="7"/>
  <c r="N76" i="7" s="1"/>
  <c r="S364" i="8"/>
  <c r="H47" i="7"/>
  <c r="AI363" i="8"/>
  <c r="I47" i="7" l="1"/>
  <c r="K47" i="7" s="1"/>
  <c r="P77" i="7"/>
  <c r="N77" i="7" s="1"/>
  <c r="O77" i="7"/>
  <c r="S47" i="7"/>
  <c r="T47" i="7" s="1"/>
  <c r="E47" i="7"/>
  <c r="T365" i="8"/>
  <c r="J47" i="7" l="1"/>
  <c r="L47" i="7" s="1"/>
  <c r="O78" i="7"/>
  <c r="P78" i="7"/>
  <c r="N78" i="7" s="1"/>
  <c r="Y365" i="8"/>
  <c r="U365" i="8"/>
  <c r="G48" i="7"/>
  <c r="F48" i="7"/>
  <c r="D363" i="8"/>
  <c r="R363" i="8" s="1"/>
  <c r="W363" i="8"/>
  <c r="V363" i="8"/>
  <c r="X363" i="8" l="1"/>
  <c r="P79" i="7"/>
  <c r="N79" i="7" s="1"/>
  <c r="O79" i="7"/>
  <c r="H48" i="7"/>
  <c r="S48" i="7" s="1"/>
  <c r="T48" i="7" s="1"/>
  <c r="S363" i="8"/>
  <c r="AB365" i="8"/>
  <c r="Z365" i="8"/>
  <c r="AI362" i="8"/>
  <c r="I48" i="7" l="1"/>
  <c r="J48" i="7" s="1"/>
  <c r="L48" i="7" s="1"/>
  <c r="E48" i="7"/>
  <c r="G49" i="7" s="1"/>
  <c r="P80" i="7"/>
  <c r="N80" i="7" s="1"/>
  <c r="O80" i="7"/>
  <c r="T364" i="8"/>
  <c r="F49" i="7" l="1"/>
  <c r="K48" i="7"/>
  <c r="P81" i="7"/>
  <c r="N81" i="7" s="1"/>
  <c r="O81" i="7"/>
  <c r="Y364" i="8"/>
  <c r="U364" i="8"/>
  <c r="H49" i="7"/>
  <c r="S49" i="7" s="1"/>
  <c r="T49" i="7" s="1"/>
  <c r="D362" i="8"/>
  <c r="R362" i="8" s="1"/>
  <c r="V362" i="8"/>
  <c r="W362" i="8"/>
  <c r="E49" i="7" l="1"/>
  <c r="F50" i="7" s="1"/>
  <c r="S362" i="8"/>
  <c r="T363" i="8" s="1"/>
  <c r="Y363" i="8" s="1"/>
  <c r="X362" i="8"/>
  <c r="I49" i="7"/>
  <c r="AB364" i="8"/>
  <c r="Z364" i="8"/>
  <c r="O82" i="7"/>
  <c r="P82" i="7"/>
  <c r="N82" i="7" s="1"/>
  <c r="AI361" i="8"/>
  <c r="G50" i="7" l="1"/>
  <c r="H50" i="7" s="1"/>
  <c r="I50" i="7" s="1"/>
  <c r="U363" i="8"/>
  <c r="Z363" i="8" s="1"/>
  <c r="O83" i="7"/>
  <c r="P83" i="7"/>
  <c r="N83" i="7" s="1"/>
  <c r="J49" i="7"/>
  <c r="L49" i="7" s="1"/>
  <c r="K49" i="7"/>
  <c r="AB363" i="8" l="1"/>
  <c r="K50" i="7"/>
  <c r="J50" i="7"/>
  <c r="L50" i="7" s="1"/>
  <c r="O84" i="7"/>
  <c r="P84" i="7"/>
  <c r="N84" i="7" s="1"/>
  <c r="S50" i="7"/>
  <c r="T50" i="7" s="1"/>
  <c r="E50" i="7"/>
  <c r="D361" i="8"/>
  <c r="S361" i="8" s="1"/>
  <c r="O85" i="7" l="1"/>
  <c r="P85" i="7"/>
  <c r="N85" i="7" s="1"/>
  <c r="T362" i="8"/>
  <c r="F51" i="7"/>
  <c r="G51" i="7"/>
  <c r="R361" i="8"/>
  <c r="AI360" i="8"/>
  <c r="W361" i="8"/>
  <c r="V361" i="8"/>
  <c r="X361" i="8" l="1"/>
  <c r="O86" i="7"/>
  <c r="P86" i="7"/>
  <c r="N86" i="7" s="1"/>
  <c r="H51" i="7"/>
  <c r="E51" i="7" s="1"/>
  <c r="Y362" i="8"/>
  <c r="U362" i="8"/>
  <c r="S51" i="7" l="1"/>
  <c r="T51" i="7" s="1"/>
  <c r="F52" i="7"/>
  <c r="G52" i="7"/>
  <c r="H52" i="7" s="1"/>
  <c r="O87" i="7"/>
  <c r="P87" i="7"/>
  <c r="N87" i="7" s="1"/>
  <c r="I51" i="7"/>
  <c r="AB362" i="8"/>
  <c r="Z362" i="8"/>
  <c r="D360" i="8"/>
  <c r="S360" i="8" s="1"/>
  <c r="T361" i="8" l="1"/>
  <c r="P88" i="7"/>
  <c r="N88" i="7" s="1"/>
  <c r="O88" i="7"/>
  <c r="K51" i="7"/>
  <c r="J51" i="7"/>
  <c r="L51" i="7" s="1"/>
  <c r="R360" i="8"/>
  <c r="S52" i="7"/>
  <c r="T52" i="7" s="1"/>
  <c r="I52" i="7"/>
  <c r="E52" i="7"/>
  <c r="AI359" i="8"/>
  <c r="W360" i="8"/>
  <c r="V360" i="8"/>
  <c r="X360" i="8" l="1"/>
  <c r="O89" i="7"/>
  <c r="P89" i="7"/>
  <c r="N89" i="7" s="1"/>
  <c r="Y361" i="8"/>
  <c r="U361" i="8"/>
  <c r="G53" i="7"/>
  <c r="H53" i="7" s="1"/>
  <c r="F53" i="7"/>
  <c r="K52" i="7"/>
  <c r="J52" i="7"/>
  <c r="L52" i="7" s="1"/>
  <c r="I53" i="7" l="1"/>
  <c r="J53" i="7" s="1"/>
  <c r="L53" i="7" s="1"/>
  <c r="P90" i="7"/>
  <c r="N90" i="7" s="1"/>
  <c r="O90" i="7"/>
  <c r="S53" i="7"/>
  <c r="T53" i="7" s="1"/>
  <c r="E53" i="7"/>
  <c r="Z361" i="8"/>
  <c r="AB361" i="8"/>
  <c r="D359" i="8"/>
  <c r="R359" i="8" s="1"/>
  <c r="V359" i="8"/>
  <c r="W359" i="8"/>
  <c r="K53" i="7" l="1"/>
  <c r="X359" i="8"/>
  <c r="S359" i="8"/>
  <c r="F54" i="7"/>
  <c r="G54" i="7"/>
  <c r="O91" i="7"/>
  <c r="P91" i="7"/>
  <c r="N91" i="7" s="1"/>
  <c r="AI358" i="8"/>
  <c r="O92" i="7" l="1"/>
  <c r="P92" i="7"/>
  <c r="N92" i="7" s="1"/>
  <c r="T360" i="8"/>
  <c r="H54" i="7"/>
  <c r="E54" i="7" s="1"/>
  <c r="G55" i="7" l="1"/>
  <c r="H55" i="7" s="1"/>
  <c r="F55" i="7"/>
  <c r="P93" i="7"/>
  <c r="N93" i="7" s="1"/>
  <c r="O93" i="7"/>
  <c r="I54" i="7"/>
  <c r="Y360" i="8"/>
  <c r="U360" i="8"/>
  <c r="S54" i="7"/>
  <c r="T54" i="7" s="1"/>
  <c r="D358" i="8"/>
  <c r="S358" i="8" s="1"/>
  <c r="R358" i="8" l="1"/>
  <c r="I55" i="7"/>
  <c r="J55" i="7" s="1"/>
  <c r="L55" i="7" s="1"/>
  <c r="E55" i="7"/>
  <c r="F56" i="7" s="1"/>
  <c r="T359" i="8"/>
  <c r="P94" i="7"/>
  <c r="N94" i="7" s="1"/>
  <c r="O94" i="7"/>
  <c r="AB360" i="8"/>
  <c r="Z360" i="8"/>
  <c r="K54" i="7"/>
  <c r="J54" i="7"/>
  <c r="L54" i="7" s="1"/>
  <c r="S55" i="7"/>
  <c r="T55" i="7" s="1"/>
  <c r="AI357" i="8"/>
  <c r="W358" i="8"/>
  <c r="V358" i="8"/>
  <c r="G56" i="7" l="1"/>
  <c r="H56" i="7" s="1"/>
  <c r="E56" i="7" s="1"/>
  <c r="K55" i="7"/>
  <c r="X358" i="8"/>
  <c r="P95" i="7"/>
  <c r="N95" i="7" s="1"/>
  <c r="O95" i="7"/>
  <c r="Y359" i="8"/>
  <c r="U359" i="8"/>
  <c r="I56" i="7" l="1"/>
  <c r="J56" i="7" s="1"/>
  <c r="L56" i="7" s="1"/>
  <c r="S56" i="7"/>
  <c r="T56" i="7" s="1"/>
  <c r="G57" i="7"/>
  <c r="F57" i="7"/>
  <c r="O96" i="7"/>
  <c r="P96" i="7"/>
  <c r="N96" i="7" s="1"/>
  <c r="Z359" i="8"/>
  <c r="AB359" i="8"/>
  <c r="D357" i="8"/>
  <c r="S357" i="8" s="1"/>
  <c r="K56" i="7" l="1"/>
  <c r="T358" i="8"/>
  <c r="P97" i="7"/>
  <c r="N97" i="7" s="1"/>
  <c r="O97" i="7"/>
  <c r="R357" i="8"/>
  <c r="H57" i="7"/>
  <c r="E57" i="7" s="1"/>
  <c r="AI356" i="8"/>
  <c r="W357" i="8"/>
  <c r="V357" i="8"/>
  <c r="X357" i="8" l="1"/>
  <c r="O98" i="7"/>
  <c r="P98" i="7"/>
  <c r="N98" i="7" s="1"/>
  <c r="G58" i="7"/>
  <c r="F58" i="7"/>
  <c r="Y358" i="8"/>
  <c r="U358" i="8"/>
  <c r="S57" i="7"/>
  <c r="T57" i="7" s="1"/>
  <c r="I57" i="7"/>
  <c r="O99" i="7" l="1"/>
  <c r="P99" i="7"/>
  <c r="N99" i="7" s="1"/>
  <c r="AB358" i="8"/>
  <c r="Z358" i="8"/>
  <c r="H58" i="7"/>
  <c r="E58" i="7" s="1"/>
  <c r="K57" i="7"/>
  <c r="J57" i="7"/>
  <c r="L57" i="7" s="1"/>
  <c r="D356" i="8"/>
  <c r="S356" i="8" s="1"/>
  <c r="G59" i="7" l="1"/>
  <c r="H59" i="7" s="1"/>
  <c r="F59" i="7"/>
  <c r="T357" i="8"/>
  <c r="P100" i="7"/>
  <c r="N100" i="7" s="1"/>
  <c r="O100" i="7"/>
  <c r="R356" i="8"/>
  <c r="I58" i="7"/>
  <c r="S58" i="7"/>
  <c r="T58" i="7" s="1"/>
  <c r="AI355" i="8"/>
  <c r="W356" i="8"/>
  <c r="V356" i="8"/>
  <c r="X356" i="8" l="1"/>
  <c r="P101" i="7"/>
  <c r="N101" i="7" s="1"/>
  <c r="O101" i="7"/>
  <c r="K58" i="7"/>
  <c r="J58" i="7"/>
  <c r="L58" i="7" s="1"/>
  <c r="Y357" i="8"/>
  <c r="U357" i="8"/>
  <c r="I59" i="7"/>
  <c r="S59" i="7"/>
  <c r="T59" i="7" s="1"/>
  <c r="E59" i="7"/>
  <c r="P102" i="7" l="1"/>
  <c r="N102" i="7" s="1"/>
  <c r="O102" i="7"/>
  <c r="K59" i="7"/>
  <c r="J59" i="7"/>
  <c r="L59" i="7" s="1"/>
  <c r="G60" i="7"/>
  <c r="F60" i="7"/>
  <c r="AB357" i="8"/>
  <c r="Z357" i="8"/>
  <c r="D355" i="8"/>
  <c r="S355" i="8" s="1"/>
  <c r="T356" i="8" l="1"/>
  <c r="P103" i="7"/>
  <c r="N103" i="7" s="1"/>
  <c r="O103" i="7"/>
  <c r="R355" i="8"/>
  <c r="H60" i="7"/>
  <c r="S60" i="7" s="1"/>
  <c r="T60" i="7" s="1"/>
  <c r="AI354" i="8"/>
  <c r="W355" i="8"/>
  <c r="V355" i="8"/>
  <c r="X355" i="8" l="1"/>
  <c r="P104" i="7"/>
  <c r="N104" i="7" s="1"/>
  <c r="O104" i="7"/>
  <c r="I60" i="7"/>
  <c r="E60" i="7"/>
  <c r="Y356" i="8"/>
  <c r="U356" i="8"/>
  <c r="P105" i="7" l="1"/>
  <c r="N105" i="7" s="1"/>
  <c r="O105" i="7"/>
  <c r="AB356" i="8"/>
  <c r="Z356" i="8"/>
  <c r="K60" i="7"/>
  <c r="J60" i="7"/>
  <c r="L60" i="7" s="1"/>
  <c r="G61" i="7"/>
  <c r="F61" i="7"/>
  <c r="D354" i="8"/>
  <c r="S354" i="8" s="1"/>
  <c r="T355" i="8" l="1"/>
  <c r="P106" i="7"/>
  <c r="N106" i="7" s="1"/>
  <c r="O106" i="7"/>
  <c r="H61" i="7"/>
  <c r="I61" i="7" s="1"/>
  <c r="R354" i="8"/>
  <c r="AI353" i="8"/>
  <c r="V354" i="8"/>
  <c r="W354" i="8"/>
  <c r="E61" i="7" l="1"/>
  <c r="G62" i="7" s="1"/>
  <c r="H62" i="7" s="1"/>
  <c r="S61" i="7"/>
  <c r="T61" i="7" s="1"/>
  <c r="X354" i="8"/>
  <c r="K61" i="7"/>
  <c r="J61" i="7"/>
  <c r="L61" i="7" s="1"/>
  <c r="O107" i="7"/>
  <c r="P107" i="7"/>
  <c r="N107" i="7" s="1"/>
  <c r="Y355" i="8"/>
  <c r="U355" i="8"/>
  <c r="F62" i="7" l="1"/>
  <c r="I62" i="7" s="1"/>
  <c r="E62" i="7"/>
  <c r="G63" i="7" s="1"/>
  <c r="H63" i="7" s="1"/>
  <c r="O108" i="7"/>
  <c r="P108" i="7"/>
  <c r="N108" i="7" s="1"/>
  <c r="AB355" i="8"/>
  <c r="Z355" i="8"/>
  <c r="S62" i="7"/>
  <c r="T62" i="7" s="1"/>
  <c r="D353" i="8"/>
  <c r="S353" i="8" s="1"/>
  <c r="F63" i="7" l="1"/>
  <c r="I63" i="7" s="1"/>
  <c r="T354" i="8"/>
  <c r="O109" i="7"/>
  <c r="P109" i="7"/>
  <c r="N109" i="7" s="1"/>
  <c r="E63" i="7"/>
  <c r="K62" i="7"/>
  <c r="J62" i="7"/>
  <c r="L62" i="7" s="1"/>
  <c r="S63" i="7"/>
  <c r="T63" i="7" s="1"/>
  <c r="R353" i="8"/>
  <c r="AI352" i="8"/>
  <c r="V353" i="8"/>
  <c r="W353" i="8"/>
  <c r="X353" i="8" l="1"/>
  <c r="P110" i="7"/>
  <c r="N110" i="7" s="1"/>
  <c r="O110" i="7"/>
  <c r="K63" i="7"/>
  <c r="J63" i="7"/>
  <c r="L63" i="7" s="1"/>
  <c r="G64" i="7"/>
  <c r="F64" i="7"/>
  <c r="Y354" i="8"/>
  <c r="U354" i="8"/>
  <c r="AB354" i="8" l="1"/>
  <c r="Z354" i="8"/>
  <c r="H64" i="7"/>
  <c r="E64" i="7" s="1"/>
  <c r="P111" i="7"/>
  <c r="N111" i="7" s="1"/>
  <c r="O111" i="7"/>
  <c r="I64" i="7"/>
  <c r="D352" i="8"/>
  <c r="R352" i="8" s="1"/>
  <c r="W352" i="8"/>
  <c r="V352" i="8"/>
  <c r="S352" i="8" l="1"/>
  <c r="T353" i="8" s="1"/>
  <c r="Y353" i="8" s="1"/>
  <c r="X352" i="8"/>
  <c r="P112" i="7"/>
  <c r="N112" i="7" s="1"/>
  <c r="O112" i="7"/>
  <c r="F65" i="7"/>
  <c r="G65" i="7"/>
  <c r="S64" i="7"/>
  <c r="T64" i="7" s="1"/>
  <c r="K64" i="7"/>
  <c r="J64" i="7"/>
  <c r="L64" i="7" s="1"/>
  <c r="AI351" i="8"/>
  <c r="U353" i="8" l="1"/>
  <c r="AB353" i="8" s="1"/>
  <c r="P113" i="7"/>
  <c r="N113" i="7" s="1"/>
  <c r="O113" i="7"/>
  <c r="H65" i="7"/>
  <c r="E65" i="7" s="1"/>
  <c r="Z353" i="8" l="1"/>
  <c r="P114" i="7"/>
  <c r="N114" i="7" s="1"/>
  <c r="O114" i="7"/>
  <c r="F66" i="7"/>
  <c r="G66" i="7"/>
  <c r="I65" i="7"/>
  <c r="S65" i="7"/>
  <c r="T65" i="7" s="1"/>
  <c r="D351" i="8"/>
  <c r="R351" i="8" s="1"/>
  <c r="W351" i="8"/>
  <c r="V351" i="8"/>
  <c r="X351" i="8" l="1"/>
  <c r="O115" i="7"/>
  <c r="P115" i="7"/>
  <c r="N115" i="7" s="1"/>
  <c r="S351" i="8"/>
  <c r="K65" i="7"/>
  <c r="J65" i="7"/>
  <c r="L65" i="7" s="1"/>
  <c r="H66" i="7"/>
  <c r="S66" i="7" s="1"/>
  <c r="T66" i="7" s="1"/>
  <c r="AI350" i="8"/>
  <c r="E66" i="7" l="1"/>
  <c r="G67" i="7" s="1"/>
  <c r="H67" i="7" s="1"/>
  <c r="E67" i="7" s="1"/>
  <c r="P116" i="7"/>
  <c r="N116" i="7" s="1"/>
  <c r="O116" i="7"/>
  <c r="I66" i="7"/>
  <c r="T352" i="8"/>
  <c r="F67" i="7" l="1"/>
  <c r="I67" i="7" s="1"/>
  <c r="O117" i="7"/>
  <c r="P117" i="7"/>
  <c r="N117" i="7" s="1"/>
  <c r="G68" i="7"/>
  <c r="F68" i="7"/>
  <c r="Y352" i="8"/>
  <c r="U352" i="8"/>
  <c r="K66" i="7"/>
  <c r="J66" i="7"/>
  <c r="L66" i="7" s="1"/>
  <c r="S67" i="7"/>
  <c r="T67" i="7" s="1"/>
  <c r="D350" i="8"/>
  <c r="S350" i="8" s="1"/>
  <c r="K67" i="7" l="1"/>
  <c r="J67" i="7"/>
  <c r="L67" i="7" s="1"/>
  <c r="T351" i="8"/>
  <c r="P118" i="7"/>
  <c r="N118" i="7" s="1"/>
  <c r="O118" i="7"/>
  <c r="AB352" i="8"/>
  <c r="Z352" i="8"/>
  <c r="R350" i="8"/>
  <c r="H68" i="7"/>
  <c r="I68" i="7" s="1"/>
  <c r="AI349" i="8"/>
  <c r="V350" i="8"/>
  <c r="W350" i="8"/>
  <c r="X350" i="8" l="1"/>
  <c r="J68" i="7"/>
  <c r="L68" i="7" s="1"/>
  <c r="K68" i="7"/>
  <c r="P119" i="7"/>
  <c r="N119" i="7" s="1"/>
  <c r="O119" i="7"/>
  <c r="E68" i="7"/>
  <c r="S68" i="7"/>
  <c r="T68" i="7" s="1"/>
  <c r="Y351" i="8"/>
  <c r="U351" i="8"/>
  <c r="O120" i="7" l="1"/>
  <c r="P120" i="7"/>
  <c r="N120" i="7" s="1"/>
  <c r="AB351" i="8"/>
  <c r="Z351" i="8"/>
  <c r="F69" i="7"/>
  <c r="G69" i="7"/>
  <c r="D349" i="8"/>
  <c r="S349" i="8" s="1"/>
  <c r="T350" i="8" l="1"/>
  <c r="R349" i="8"/>
  <c r="H69" i="7"/>
  <c r="E69" i="7" s="1"/>
  <c r="P121" i="7"/>
  <c r="N121" i="7" s="1"/>
  <c r="O121" i="7"/>
  <c r="AI348" i="8"/>
  <c r="V349" i="8"/>
  <c r="W349" i="8"/>
  <c r="X349" i="8" l="1"/>
  <c r="O122" i="7"/>
  <c r="P122" i="7"/>
  <c r="N122" i="7" s="1"/>
  <c r="F70" i="7"/>
  <c r="G70" i="7"/>
  <c r="I69" i="7"/>
  <c r="S69" i="7"/>
  <c r="T69" i="7" s="1"/>
  <c r="Y350" i="8"/>
  <c r="U350" i="8"/>
  <c r="O123" i="7" l="1"/>
  <c r="P123" i="7"/>
  <c r="N123" i="7" s="1"/>
  <c r="K69" i="7"/>
  <c r="J69" i="7"/>
  <c r="L69" i="7" s="1"/>
  <c r="H70" i="7"/>
  <c r="I70" i="7" s="1"/>
  <c r="AB350" i="8"/>
  <c r="Z350" i="8"/>
  <c r="D348" i="8"/>
  <c r="S348" i="8" s="1"/>
  <c r="S70" i="7" l="1"/>
  <c r="T70" i="7" s="1"/>
  <c r="T349" i="8"/>
  <c r="K70" i="7"/>
  <c r="J70" i="7"/>
  <c r="L70" i="7" s="1"/>
  <c r="R348" i="8"/>
  <c r="E70" i="7"/>
  <c r="O124" i="7"/>
  <c r="P124" i="7"/>
  <c r="N124" i="7" s="1"/>
  <c r="AI347" i="8"/>
  <c r="V348" i="8"/>
  <c r="W348" i="8"/>
  <c r="X348" i="8" l="1"/>
  <c r="P125" i="7"/>
  <c r="N125" i="7" s="1"/>
  <c r="O125" i="7"/>
  <c r="Y349" i="8"/>
  <c r="U349" i="8"/>
  <c r="F71" i="7"/>
  <c r="G71" i="7"/>
  <c r="O126" i="7" l="1"/>
  <c r="P126" i="7"/>
  <c r="N126" i="7" s="1"/>
  <c r="H71" i="7"/>
  <c r="S71" i="7" s="1"/>
  <c r="T71" i="7" s="1"/>
  <c r="Z349" i="8"/>
  <c r="AB349" i="8"/>
  <c r="D347" i="8"/>
  <c r="R347" i="8" s="1"/>
  <c r="V347" i="8"/>
  <c r="W347" i="8"/>
  <c r="E71" i="7" l="1"/>
  <c r="G72" i="7" s="1"/>
  <c r="X347" i="8"/>
  <c r="P127" i="7"/>
  <c r="N127" i="7" s="1"/>
  <c r="O127" i="7"/>
  <c r="S347" i="8"/>
  <c r="I71" i="7"/>
  <c r="AI346" i="8"/>
  <c r="F72" i="7" l="1"/>
  <c r="P128" i="7"/>
  <c r="N128" i="7" s="1"/>
  <c r="O128" i="7"/>
  <c r="T348" i="8"/>
  <c r="J71" i="7"/>
  <c r="L71" i="7" s="1"/>
  <c r="K71" i="7"/>
  <c r="H72" i="7"/>
  <c r="E72" i="7" s="1"/>
  <c r="O129" i="7" l="1"/>
  <c r="P129" i="7"/>
  <c r="N129" i="7" s="1"/>
  <c r="I72" i="7"/>
  <c r="G73" i="7"/>
  <c r="F73" i="7"/>
  <c r="S72" i="7"/>
  <c r="T72" i="7" s="1"/>
  <c r="Y348" i="8"/>
  <c r="U348" i="8"/>
  <c r="D346" i="8"/>
  <c r="S346" i="8" s="1"/>
  <c r="T347" i="8" l="1"/>
  <c r="AB348" i="8"/>
  <c r="Z348" i="8"/>
  <c r="H73" i="7"/>
  <c r="I73" i="7" s="1"/>
  <c r="R346" i="8"/>
  <c r="J72" i="7"/>
  <c r="L72" i="7" s="1"/>
  <c r="K72" i="7"/>
  <c r="P130" i="7"/>
  <c r="N130" i="7" s="1"/>
  <c r="O130" i="7"/>
  <c r="AI345" i="8"/>
  <c r="W346" i="8"/>
  <c r="V346" i="8"/>
  <c r="X346" i="8" l="1"/>
  <c r="P131" i="7"/>
  <c r="N131" i="7" s="1"/>
  <c r="O131" i="7"/>
  <c r="K73" i="7"/>
  <c r="J73" i="7"/>
  <c r="L73" i="7" s="1"/>
  <c r="E73" i="7"/>
  <c r="Y347" i="8"/>
  <c r="U347" i="8"/>
  <c r="S73" i="7"/>
  <c r="T73" i="7" s="1"/>
  <c r="O132" i="7" l="1"/>
  <c r="P132" i="7"/>
  <c r="N132" i="7" s="1"/>
  <c r="Z347" i="8"/>
  <c r="AB347" i="8"/>
  <c r="G74" i="7"/>
  <c r="F74" i="7"/>
  <c r="D345" i="8"/>
  <c r="S345" i="8" s="1"/>
  <c r="T346" i="8" l="1"/>
  <c r="P133" i="7"/>
  <c r="N133" i="7" s="1"/>
  <c r="O133" i="7"/>
  <c r="R345" i="8"/>
  <c r="H74" i="7"/>
  <c r="S74" i="7" s="1"/>
  <c r="T74" i="7" s="1"/>
  <c r="AI344" i="8"/>
  <c r="W345" i="8"/>
  <c r="V345" i="8"/>
  <c r="E74" i="7" l="1"/>
  <c r="F75" i="7" s="1"/>
  <c r="X345" i="8"/>
  <c r="P134" i="7"/>
  <c r="N134" i="7" s="1"/>
  <c r="O134" i="7"/>
  <c r="I74" i="7"/>
  <c r="Y346" i="8"/>
  <c r="U346" i="8"/>
  <c r="G75" i="7" l="1"/>
  <c r="H75" i="7" s="1"/>
  <c r="S75" i="7" s="1"/>
  <c r="T75" i="7" s="1"/>
  <c r="P135" i="7"/>
  <c r="N135" i="7" s="1"/>
  <c r="O135" i="7"/>
  <c r="K74" i="7"/>
  <c r="J74" i="7"/>
  <c r="L74" i="7" s="1"/>
  <c r="Z346" i="8"/>
  <c r="AB346" i="8"/>
  <c r="D344" i="8"/>
  <c r="S344" i="8" s="1"/>
  <c r="T345" i="8" l="1"/>
  <c r="O136" i="7"/>
  <c r="P136" i="7"/>
  <c r="N136" i="7" s="1"/>
  <c r="I75" i="7"/>
  <c r="E75" i="7"/>
  <c r="R344" i="8"/>
  <c r="AI343" i="8"/>
  <c r="W344" i="8"/>
  <c r="V344" i="8"/>
  <c r="X344" i="8" l="1"/>
  <c r="P137" i="7"/>
  <c r="N137" i="7" s="1"/>
  <c r="O137" i="7"/>
  <c r="G76" i="7"/>
  <c r="F76" i="7"/>
  <c r="K75" i="7"/>
  <c r="J75" i="7"/>
  <c r="L75" i="7" s="1"/>
  <c r="Y345" i="8"/>
  <c r="U345" i="8"/>
  <c r="P138" i="7" l="1"/>
  <c r="N138" i="7" s="1"/>
  <c r="O138" i="7"/>
  <c r="H76" i="7"/>
  <c r="E76" i="7" s="1"/>
  <c r="Z345" i="8"/>
  <c r="AB345" i="8"/>
  <c r="D343" i="8"/>
  <c r="R343" i="8" s="1"/>
  <c r="V343" i="8"/>
  <c r="W343" i="8"/>
  <c r="S343" i="8" l="1"/>
  <c r="T344" i="8" s="1"/>
  <c r="Y344" i="8" s="1"/>
  <c r="X343" i="8"/>
  <c r="G77" i="7"/>
  <c r="F77" i="7"/>
  <c r="P139" i="7"/>
  <c r="N139" i="7" s="1"/>
  <c r="O139" i="7"/>
  <c r="S76" i="7"/>
  <c r="T76" i="7" s="1"/>
  <c r="I76" i="7"/>
  <c r="AI342" i="8"/>
  <c r="U344" i="8" l="1"/>
  <c r="AB344" i="8" s="1"/>
  <c r="P140" i="7"/>
  <c r="N140" i="7" s="1"/>
  <c r="O140" i="7"/>
  <c r="K76" i="7"/>
  <c r="J76" i="7"/>
  <c r="L76" i="7" s="1"/>
  <c r="H77" i="7"/>
  <c r="S77" i="7" s="1"/>
  <c r="T77" i="7" s="1"/>
  <c r="Z344" i="8" l="1"/>
  <c r="E77" i="7"/>
  <c r="G78" i="7" s="1"/>
  <c r="P141" i="7"/>
  <c r="N141" i="7" s="1"/>
  <c r="O141" i="7"/>
  <c r="I77" i="7"/>
  <c r="D342" i="8"/>
  <c r="R342" i="8" s="1"/>
  <c r="W342" i="8"/>
  <c r="V342" i="8"/>
  <c r="F78" i="7" l="1"/>
  <c r="H78" i="7"/>
  <c r="E78" i="7" s="1"/>
  <c r="X342" i="8"/>
  <c r="O142" i="7"/>
  <c r="P142" i="7"/>
  <c r="N142" i="7" s="1"/>
  <c r="S342" i="8"/>
  <c r="K77" i="7"/>
  <c r="J77" i="7"/>
  <c r="L77" i="7" s="1"/>
  <c r="AI341" i="8"/>
  <c r="S78" i="7" l="1"/>
  <c r="T78" i="7" s="1"/>
  <c r="G79" i="7"/>
  <c r="H79" i="7" s="1"/>
  <c r="S79" i="7" s="1"/>
  <c r="F79" i="7"/>
  <c r="I78" i="7"/>
  <c r="N7" i="7"/>
  <c r="O143" i="7"/>
  <c r="P143" i="7"/>
  <c r="N143" i="7" s="1"/>
  <c r="T343" i="8"/>
  <c r="T79" i="7" l="1"/>
  <c r="E79" i="7"/>
  <c r="G80" i="7" s="1"/>
  <c r="I79" i="7"/>
  <c r="J79" i="7" s="1"/>
  <c r="L79" i="7" s="1"/>
  <c r="K78" i="7"/>
  <c r="J78" i="7"/>
  <c r="L78" i="7" s="1"/>
  <c r="O144" i="7"/>
  <c r="P144" i="7"/>
  <c r="N144" i="7" s="1"/>
  <c r="Y343" i="8"/>
  <c r="U343" i="8"/>
  <c r="D341" i="8"/>
  <c r="S341" i="8" s="1"/>
  <c r="F80" i="7" l="1"/>
  <c r="K79" i="7"/>
  <c r="T342" i="8"/>
  <c r="O145" i="7"/>
  <c r="P145" i="7"/>
  <c r="N145" i="7" s="1"/>
  <c r="AB343" i="8"/>
  <c r="Z343" i="8"/>
  <c r="H80" i="7"/>
  <c r="E80" i="7" s="1"/>
  <c r="R341" i="8"/>
  <c r="AI340" i="8"/>
  <c r="W341" i="8"/>
  <c r="V341" i="8"/>
  <c r="I80" i="7" l="1"/>
  <c r="K80" i="7" s="1"/>
  <c r="S80" i="7"/>
  <c r="T80" i="7" s="1"/>
  <c r="X341" i="8"/>
  <c r="G81" i="7"/>
  <c r="F81" i="7"/>
  <c r="P146" i="7"/>
  <c r="N146" i="7" s="1"/>
  <c r="O146" i="7"/>
  <c r="Y342" i="8"/>
  <c r="U342" i="8"/>
  <c r="J80" i="7" l="1"/>
  <c r="L80" i="7" s="1"/>
  <c r="O147" i="7"/>
  <c r="P147" i="7"/>
  <c r="N147" i="7" s="1"/>
  <c r="Z342" i="8"/>
  <c r="AB342" i="8"/>
  <c r="H81" i="7"/>
  <c r="I81" i="7" s="1"/>
  <c r="D340" i="8"/>
  <c r="R340" i="8" s="1"/>
  <c r="V340" i="8"/>
  <c r="W340" i="8"/>
  <c r="S340" i="8" l="1"/>
  <c r="T341" i="8" s="1"/>
  <c r="Y341" i="8" s="1"/>
  <c r="X340" i="8"/>
  <c r="K81" i="7"/>
  <c r="J81" i="7"/>
  <c r="L81" i="7" s="1"/>
  <c r="O148" i="7"/>
  <c r="P148" i="7"/>
  <c r="N148" i="7" s="1"/>
  <c r="E81" i="7"/>
  <c r="S81" i="7"/>
  <c r="T81" i="7" s="1"/>
  <c r="AI339" i="8"/>
  <c r="U341" i="8" l="1"/>
  <c r="AB341" i="8" s="1"/>
  <c r="O149" i="7"/>
  <c r="P149" i="7"/>
  <c r="N149" i="7" s="1"/>
  <c r="G82" i="7"/>
  <c r="F82" i="7"/>
  <c r="Z341" i="8" l="1"/>
  <c r="O150" i="7"/>
  <c r="P150" i="7"/>
  <c r="N150" i="7" s="1"/>
  <c r="H82" i="7"/>
  <c r="I82" i="7" s="1"/>
  <c r="D339" i="8"/>
  <c r="S339" i="8" s="1"/>
  <c r="T340" i="8" l="1"/>
  <c r="K82" i="7"/>
  <c r="J82" i="7"/>
  <c r="L82" i="7" s="1"/>
  <c r="O151" i="7"/>
  <c r="P151" i="7"/>
  <c r="N151" i="7" s="1"/>
  <c r="S82" i="7"/>
  <c r="T82" i="7" s="1"/>
  <c r="R339" i="8"/>
  <c r="E82" i="7"/>
  <c r="AI338" i="8"/>
  <c r="V339" i="8"/>
  <c r="W339" i="8"/>
  <c r="X339" i="8" l="1"/>
  <c r="P152" i="7"/>
  <c r="N152" i="7" s="1"/>
  <c r="O152" i="7"/>
  <c r="Y340" i="8"/>
  <c r="U340" i="8"/>
  <c r="F83" i="7"/>
  <c r="G83" i="7"/>
  <c r="P153" i="7" l="1"/>
  <c r="N153" i="7" s="1"/>
  <c r="O153" i="7"/>
  <c r="AB340" i="8"/>
  <c r="Z340" i="8"/>
  <c r="H83" i="7"/>
  <c r="S83" i="7" s="1"/>
  <c r="T83" i="7" s="1"/>
  <c r="D338" i="8"/>
  <c r="R338" i="8" s="1"/>
  <c r="W338" i="8"/>
  <c r="V338" i="8"/>
  <c r="I83" i="7" l="1"/>
  <c r="K83" i="7" s="1"/>
  <c r="S338" i="8"/>
  <c r="T339" i="8" s="1"/>
  <c r="Y339" i="8" s="1"/>
  <c r="E83" i="7"/>
  <c r="G84" i="7" s="1"/>
  <c r="X338" i="8"/>
  <c r="P154" i="7"/>
  <c r="N154" i="7" s="1"/>
  <c r="O154" i="7"/>
  <c r="AI337" i="8"/>
  <c r="F84" i="7" l="1"/>
  <c r="U339" i="8"/>
  <c r="AB339" i="8" s="1"/>
  <c r="J83" i="7"/>
  <c r="L83" i="7" s="1"/>
  <c r="O155" i="7"/>
  <c r="P155" i="7"/>
  <c r="N155" i="7" s="1"/>
  <c r="H84" i="7"/>
  <c r="S84" i="7" s="1"/>
  <c r="T84" i="7" s="1"/>
  <c r="Z339" i="8" l="1"/>
  <c r="E84" i="7"/>
  <c r="F85" i="7" s="1"/>
  <c r="I84" i="7"/>
  <c r="J84" i="7" s="1"/>
  <c r="L84" i="7" s="1"/>
  <c r="O156" i="7"/>
  <c r="P156" i="7"/>
  <c r="N156" i="7" s="1"/>
  <c r="K84" i="7"/>
  <c r="D337" i="8"/>
  <c r="S337" i="8" s="1"/>
  <c r="G85" i="7" l="1"/>
  <c r="H85" i="7" s="1"/>
  <c r="E85" i="7" s="1"/>
  <c r="T338" i="8"/>
  <c r="P157" i="7"/>
  <c r="N157" i="7" s="1"/>
  <c r="O157" i="7"/>
  <c r="R337" i="8"/>
  <c r="AI336" i="8"/>
  <c r="V337" i="8"/>
  <c r="W337" i="8"/>
  <c r="I85" i="7" l="1"/>
  <c r="J85" i="7" s="1"/>
  <c r="L85" i="7" s="1"/>
  <c r="X337" i="8"/>
  <c r="P158" i="7"/>
  <c r="N158" i="7" s="1"/>
  <c r="O158" i="7"/>
  <c r="F86" i="7"/>
  <c r="G86" i="7"/>
  <c r="S85" i="7"/>
  <c r="T85" i="7" s="1"/>
  <c r="Y338" i="8"/>
  <c r="U338" i="8"/>
  <c r="K85" i="7" l="1"/>
  <c r="P159" i="7"/>
  <c r="N159" i="7" s="1"/>
  <c r="O159" i="7"/>
  <c r="H86" i="7"/>
  <c r="E86" i="7" s="1"/>
  <c r="Z338" i="8"/>
  <c r="AB338" i="8"/>
  <c r="D336" i="8"/>
  <c r="S336" i="8" s="1"/>
  <c r="I86" i="7" l="1"/>
  <c r="K86" i="7" s="1"/>
  <c r="S86" i="7"/>
  <c r="T86" i="7" s="1"/>
  <c r="T337" i="8"/>
  <c r="O160" i="7"/>
  <c r="P160" i="7"/>
  <c r="N160" i="7" s="1"/>
  <c r="F87" i="7"/>
  <c r="G87" i="7"/>
  <c r="H87" i="7" s="1"/>
  <c r="R336" i="8"/>
  <c r="AI335" i="8"/>
  <c r="V336" i="8"/>
  <c r="W336" i="8"/>
  <c r="J86" i="7" l="1"/>
  <c r="L86" i="7" s="1"/>
  <c r="X336" i="8"/>
  <c r="O161" i="7"/>
  <c r="P161" i="7"/>
  <c r="N161" i="7" s="1"/>
  <c r="Y337" i="8"/>
  <c r="U337" i="8"/>
  <c r="S87" i="7"/>
  <c r="T87" i="7" s="1"/>
  <c r="I87" i="7"/>
  <c r="E87" i="7"/>
  <c r="P162" i="7" l="1"/>
  <c r="N162" i="7" s="1"/>
  <c r="O162" i="7"/>
  <c r="F88" i="7"/>
  <c r="G88" i="7"/>
  <c r="K87" i="7"/>
  <c r="J87" i="7"/>
  <c r="L87" i="7" s="1"/>
  <c r="AB337" i="8"/>
  <c r="Z337" i="8"/>
  <c r="D335" i="8"/>
  <c r="R335" i="8" s="1"/>
  <c r="V335" i="8"/>
  <c r="W335" i="8"/>
  <c r="X335" i="8" l="1"/>
  <c r="O163" i="7"/>
  <c r="P163" i="7"/>
  <c r="N163" i="7" s="1"/>
  <c r="S335" i="8"/>
  <c r="H88" i="7"/>
  <c r="S88" i="7" s="1"/>
  <c r="T88" i="7" s="1"/>
  <c r="AI334" i="8"/>
  <c r="P164" i="7" l="1"/>
  <c r="N164" i="7" s="1"/>
  <c r="O164" i="7"/>
  <c r="I88" i="7"/>
  <c r="T336" i="8"/>
  <c r="E88" i="7"/>
  <c r="O165" i="7" l="1"/>
  <c r="P165" i="7"/>
  <c r="N165" i="7" s="1"/>
  <c r="K88" i="7"/>
  <c r="J88" i="7"/>
  <c r="L88" i="7" s="1"/>
  <c r="Y336" i="8"/>
  <c r="U336" i="8"/>
  <c r="G89" i="7"/>
  <c r="F89" i="7"/>
  <c r="D334" i="8"/>
  <c r="S334" i="8" s="1"/>
  <c r="T335" i="8" l="1"/>
  <c r="P166" i="7"/>
  <c r="N166" i="7" s="1"/>
  <c r="O166" i="7"/>
  <c r="H89" i="7"/>
  <c r="S89" i="7" s="1"/>
  <c r="T89" i="7" s="1"/>
  <c r="Z336" i="8"/>
  <c r="AB336" i="8"/>
  <c r="R334" i="8"/>
  <c r="AI333" i="8"/>
  <c r="V334" i="8"/>
  <c r="W334" i="8"/>
  <c r="I89" i="7" l="1"/>
  <c r="K89" i="7" s="1"/>
  <c r="E89" i="7"/>
  <c r="G90" i="7" s="1"/>
  <c r="X334" i="8"/>
  <c r="O167" i="7"/>
  <c r="P167" i="7"/>
  <c r="N167" i="7" s="1"/>
  <c r="Y335" i="8"/>
  <c r="U335" i="8"/>
  <c r="F90" i="7" l="1"/>
  <c r="J89" i="7"/>
  <c r="L89" i="7" s="1"/>
  <c r="O168" i="7"/>
  <c r="P168" i="7"/>
  <c r="N168" i="7" s="1"/>
  <c r="Z335" i="8"/>
  <c r="AB335" i="8"/>
  <c r="H90" i="7"/>
  <c r="S90" i="7" s="1"/>
  <c r="T90" i="7" s="1"/>
  <c r="D333" i="8"/>
  <c r="R333" i="8" s="1"/>
  <c r="V333" i="8"/>
  <c r="W333" i="8"/>
  <c r="S333" i="8" l="1"/>
  <c r="T334" i="8" s="1"/>
  <c r="Y334" i="8" s="1"/>
  <c r="E90" i="7"/>
  <c r="F91" i="7" s="1"/>
  <c r="X333" i="8"/>
  <c r="O169" i="7"/>
  <c r="P169" i="7"/>
  <c r="N169" i="7" s="1"/>
  <c r="I90" i="7"/>
  <c r="AI332" i="8"/>
  <c r="G91" i="7" l="1"/>
  <c r="H91" i="7" s="1"/>
  <c r="E91" i="7" s="1"/>
  <c r="U334" i="8"/>
  <c r="Z334" i="8" s="1"/>
  <c r="P170" i="7"/>
  <c r="N170" i="7" s="1"/>
  <c r="O170" i="7"/>
  <c r="K90" i="7"/>
  <c r="J90" i="7"/>
  <c r="L90" i="7" s="1"/>
  <c r="AB334" i="8" l="1"/>
  <c r="G92" i="7"/>
  <c r="F92" i="7"/>
  <c r="O171" i="7"/>
  <c r="P171" i="7"/>
  <c r="N171" i="7" s="1"/>
  <c r="S91" i="7"/>
  <c r="T91" i="7" s="1"/>
  <c r="I91" i="7"/>
  <c r="D332" i="8"/>
  <c r="R332" i="8" s="1"/>
  <c r="W332" i="8"/>
  <c r="V332" i="8"/>
  <c r="S332" i="8" l="1"/>
  <c r="T333" i="8" s="1"/>
  <c r="U333" i="8" s="1"/>
  <c r="X332" i="8"/>
  <c r="O172" i="7"/>
  <c r="P172" i="7"/>
  <c r="N172" i="7" s="1"/>
  <c r="J91" i="7"/>
  <c r="L91" i="7" s="1"/>
  <c r="K91" i="7"/>
  <c r="H92" i="7"/>
  <c r="S92" i="7" s="1"/>
  <c r="T92" i="7" s="1"/>
  <c r="AI331" i="8"/>
  <c r="Y333" i="8" l="1"/>
  <c r="E92" i="7"/>
  <c r="G93" i="7" s="1"/>
  <c r="H93" i="7" s="1"/>
  <c r="E93" i="7" s="1"/>
  <c r="O173" i="7"/>
  <c r="P173" i="7"/>
  <c r="N173" i="7" s="1"/>
  <c r="AB333" i="8"/>
  <c r="Z333" i="8"/>
  <c r="I92" i="7"/>
  <c r="F93" i="7" l="1"/>
  <c r="I93" i="7" s="1"/>
  <c r="G94" i="7"/>
  <c r="F94" i="7"/>
  <c r="P174" i="7"/>
  <c r="N174" i="7" s="1"/>
  <c r="O174" i="7"/>
  <c r="K92" i="7"/>
  <c r="J92" i="7"/>
  <c r="L92" i="7" s="1"/>
  <c r="S93" i="7"/>
  <c r="T93" i="7" s="1"/>
  <c r="D331" i="8"/>
  <c r="S331" i="8" s="1"/>
  <c r="T332" i="8" l="1"/>
  <c r="P175" i="7"/>
  <c r="N175" i="7" s="1"/>
  <c r="O175" i="7"/>
  <c r="K93" i="7"/>
  <c r="J93" i="7"/>
  <c r="L93" i="7" s="1"/>
  <c r="R331" i="8"/>
  <c r="H94" i="7"/>
  <c r="I94" i="7" s="1"/>
  <c r="AI330" i="8"/>
  <c r="W331" i="8"/>
  <c r="V331" i="8"/>
  <c r="X331" i="8" l="1"/>
  <c r="K94" i="7"/>
  <c r="J94" i="7"/>
  <c r="L94" i="7" s="1"/>
  <c r="O176" i="7"/>
  <c r="P176" i="7"/>
  <c r="N176" i="7" s="1"/>
  <c r="E94" i="7"/>
  <c r="S94" i="7"/>
  <c r="T94" i="7" s="1"/>
  <c r="Y332" i="8"/>
  <c r="U332" i="8"/>
  <c r="P177" i="7" l="1"/>
  <c r="N177" i="7" s="1"/>
  <c r="O177" i="7"/>
  <c r="G95" i="7"/>
  <c r="H95" i="7" s="1"/>
  <c r="E95" i="7" s="1"/>
  <c r="F95" i="7"/>
  <c r="Z332" i="8"/>
  <c r="AB332" i="8"/>
  <c r="D330" i="8"/>
  <c r="S330" i="8" s="1"/>
  <c r="T331" i="8" l="1"/>
  <c r="F96" i="7"/>
  <c r="G96" i="7"/>
  <c r="H96" i="7" s="1"/>
  <c r="O178" i="7"/>
  <c r="P178" i="7"/>
  <c r="N178" i="7" s="1"/>
  <c r="R330" i="8"/>
  <c r="I95" i="7"/>
  <c r="S95" i="7"/>
  <c r="T95" i="7" s="1"/>
  <c r="AI329" i="8"/>
  <c r="V330" i="8"/>
  <c r="W330" i="8"/>
  <c r="X330" i="8" l="1"/>
  <c r="P179" i="7"/>
  <c r="N179" i="7" s="1"/>
  <c r="O179" i="7"/>
  <c r="J95" i="7"/>
  <c r="L95" i="7" s="1"/>
  <c r="K95" i="7"/>
  <c r="S96" i="7"/>
  <c r="T96" i="7" s="1"/>
  <c r="E96" i="7"/>
  <c r="I96" i="7"/>
  <c r="Y331" i="8"/>
  <c r="U331" i="8"/>
  <c r="P180" i="7" l="1"/>
  <c r="N180" i="7" s="1"/>
  <c r="O180" i="7"/>
  <c r="AB331" i="8"/>
  <c r="Z331" i="8"/>
  <c r="K96" i="7"/>
  <c r="J96" i="7"/>
  <c r="L96" i="7" s="1"/>
  <c r="G97" i="7"/>
  <c r="F97" i="7"/>
  <c r="D329" i="8"/>
  <c r="S329" i="8" s="1"/>
  <c r="T330" i="8" l="1"/>
  <c r="O181" i="7"/>
  <c r="P181" i="7"/>
  <c r="N181" i="7" s="1"/>
  <c r="H97" i="7"/>
  <c r="E97" i="7" s="1"/>
  <c r="R329" i="8"/>
  <c r="AI328" i="8"/>
  <c r="W329" i="8"/>
  <c r="V329" i="8"/>
  <c r="X329" i="8" l="1"/>
  <c r="F98" i="7"/>
  <c r="G98" i="7"/>
  <c r="P182" i="7"/>
  <c r="N182" i="7" s="1"/>
  <c r="O182" i="7"/>
  <c r="S97" i="7"/>
  <c r="T97" i="7" s="1"/>
  <c r="I97" i="7"/>
  <c r="Y330" i="8"/>
  <c r="U330" i="8"/>
  <c r="O183" i="7" l="1"/>
  <c r="P183" i="7"/>
  <c r="N183" i="7" s="1"/>
  <c r="K97" i="7"/>
  <c r="J97" i="7"/>
  <c r="L97" i="7" s="1"/>
  <c r="H98" i="7"/>
  <c r="I98" i="7" s="1"/>
  <c r="Z330" i="8"/>
  <c r="AB330" i="8"/>
  <c r="D328" i="8"/>
  <c r="R328" i="8" s="1"/>
  <c r="V328" i="8"/>
  <c r="W328" i="8"/>
  <c r="X328" i="8" l="1"/>
  <c r="J98" i="7"/>
  <c r="L98" i="7" s="1"/>
  <c r="K98" i="7"/>
  <c r="P184" i="7"/>
  <c r="N184" i="7" s="1"/>
  <c r="O184" i="7"/>
  <c r="S328" i="8"/>
  <c r="S98" i="7"/>
  <c r="T98" i="7" s="1"/>
  <c r="E98" i="7"/>
  <c r="AI327" i="8"/>
  <c r="P185" i="7" l="1"/>
  <c r="N185" i="7" s="1"/>
  <c r="O185" i="7"/>
  <c r="G99" i="7"/>
  <c r="H99" i="7" s="1"/>
  <c r="F99" i="7"/>
  <c r="T329" i="8"/>
  <c r="O186" i="7" l="1"/>
  <c r="P186" i="7"/>
  <c r="N186" i="7" s="1"/>
  <c r="Y329" i="8"/>
  <c r="U329" i="8"/>
  <c r="I99" i="7"/>
  <c r="S99" i="7"/>
  <c r="T99" i="7" s="1"/>
  <c r="E99" i="7"/>
  <c r="D327" i="8"/>
  <c r="R327" i="8" s="1"/>
  <c r="V327" i="8"/>
  <c r="W327" i="8"/>
  <c r="S327" i="8" l="1"/>
  <c r="T328" i="8" s="1"/>
  <c r="U328" i="8" s="1"/>
  <c r="X327" i="8"/>
  <c r="P187" i="7"/>
  <c r="N187" i="7" s="1"/>
  <c r="O187" i="7"/>
  <c r="K99" i="7"/>
  <c r="J99" i="7"/>
  <c r="L99" i="7" s="1"/>
  <c r="F100" i="7"/>
  <c r="G100" i="7"/>
  <c r="Z329" i="8"/>
  <c r="AB329" i="8"/>
  <c r="AI326" i="8"/>
  <c r="Y328" i="8" l="1"/>
  <c r="O188" i="7"/>
  <c r="P188" i="7"/>
  <c r="N188" i="7" s="1"/>
  <c r="AB328" i="8"/>
  <c r="Z328" i="8"/>
  <c r="H100" i="7"/>
  <c r="I100" i="7" s="1"/>
  <c r="J100" i="7" l="1"/>
  <c r="L100" i="7" s="1"/>
  <c r="K100" i="7"/>
  <c r="P189" i="7"/>
  <c r="N189" i="7" s="1"/>
  <c r="O189" i="7"/>
  <c r="S100" i="7"/>
  <c r="T100" i="7" s="1"/>
  <c r="E100" i="7"/>
  <c r="D326" i="8"/>
  <c r="R326" i="8" s="1"/>
  <c r="W326" i="8"/>
  <c r="V326" i="8"/>
  <c r="X326" i="8" l="1"/>
  <c r="P190" i="7"/>
  <c r="N190" i="7" s="1"/>
  <c r="O190" i="7"/>
  <c r="S326" i="8"/>
  <c r="G101" i="7"/>
  <c r="F101" i="7"/>
  <c r="AI325" i="8"/>
  <c r="O191" i="7" l="1"/>
  <c r="P191" i="7"/>
  <c r="N191" i="7" s="1"/>
  <c r="T327" i="8"/>
  <c r="H101" i="7"/>
  <c r="E101" i="7" s="1"/>
  <c r="F102" i="7" l="1"/>
  <c r="G102" i="7"/>
  <c r="O192" i="7"/>
  <c r="P192" i="7"/>
  <c r="N192" i="7" s="1"/>
  <c r="I101" i="7"/>
  <c r="S101" i="7"/>
  <c r="T101" i="7" s="1"/>
  <c r="Y327" i="8"/>
  <c r="U327" i="8"/>
  <c r="D325" i="8"/>
  <c r="S325" i="8" s="1"/>
  <c r="R325" i="8" l="1"/>
  <c r="T326" i="8"/>
  <c r="O193" i="7"/>
  <c r="P193" i="7"/>
  <c r="N193" i="7" s="1"/>
  <c r="Z327" i="8"/>
  <c r="AB327" i="8"/>
  <c r="K101" i="7"/>
  <c r="J101" i="7"/>
  <c r="L101" i="7" s="1"/>
  <c r="H102" i="7"/>
  <c r="S102" i="7" s="1"/>
  <c r="T102" i="7" s="1"/>
  <c r="AI324" i="8"/>
  <c r="V325" i="8"/>
  <c r="W325" i="8"/>
  <c r="X325" i="8" l="1"/>
  <c r="P194" i="7"/>
  <c r="N194" i="7" s="1"/>
  <c r="O194" i="7"/>
  <c r="E102" i="7"/>
  <c r="I102" i="7"/>
  <c r="Y326" i="8"/>
  <c r="U326" i="8"/>
  <c r="P195" i="7" l="1"/>
  <c r="N195" i="7" s="1"/>
  <c r="O195" i="7"/>
  <c r="F103" i="7"/>
  <c r="G103" i="7"/>
  <c r="J102" i="7"/>
  <c r="L102" i="7" s="1"/>
  <c r="K102" i="7"/>
  <c r="AB326" i="8"/>
  <c r="Z326" i="8"/>
  <c r="D324" i="8"/>
  <c r="S324" i="8" s="1"/>
  <c r="T325" i="8" l="1"/>
  <c r="P196" i="7"/>
  <c r="N196" i="7" s="1"/>
  <c r="O196" i="7"/>
  <c r="H103" i="7"/>
  <c r="S103" i="7" s="1"/>
  <c r="T103" i="7" s="1"/>
  <c r="R324" i="8"/>
  <c r="AI323" i="8"/>
  <c r="W324" i="8"/>
  <c r="V324" i="8"/>
  <c r="E103" i="7" l="1"/>
  <c r="F104" i="7" s="1"/>
  <c r="X324" i="8"/>
  <c r="P197" i="7"/>
  <c r="N197" i="7" s="1"/>
  <c r="O197" i="7"/>
  <c r="I103" i="7"/>
  <c r="Y325" i="8"/>
  <c r="U325" i="8"/>
  <c r="G104" i="7" l="1"/>
  <c r="H104" i="7" s="1"/>
  <c r="E104" i="7" s="1"/>
  <c r="G105" i="7" s="1"/>
  <c r="O198" i="7"/>
  <c r="P198" i="7"/>
  <c r="N198" i="7" s="1"/>
  <c r="Z325" i="8"/>
  <c r="AB325" i="8"/>
  <c r="J103" i="7"/>
  <c r="L103" i="7" s="1"/>
  <c r="K103" i="7"/>
  <c r="D323" i="8"/>
  <c r="S323" i="8" s="1"/>
  <c r="I104" i="7" l="1"/>
  <c r="J104" i="7" s="1"/>
  <c r="L104" i="7" s="1"/>
  <c r="S104" i="7"/>
  <c r="T104" i="7" s="1"/>
  <c r="F105" i="7"/>
  <c r="P199" i="7"/>
  <c r="N199" i="7" s="1"/>
  <c r="O199" i="7"/>
  <c r="T324" i="8"/>
  <c r="R323" i="8"/>
  <c r="H105" i="7"/>
  <c r="E105" i="7" s="1"/>
  <c r="AI322" i="8"/>
  <c r="V323" i="8"/>
  <c r="W323" i="8"/>
  <c r="K104" i="7" l="1"/>
  <c r="X323" i="8"/>
  <c r="G106" i="7"/>
  <c r="F106" i="7"/>
  <c r="P200" i="7"/>
  <c r="N200" i="7" s="1"/>
  <c r="O200" i="7"/>
  <c r="Y324" i="8"/>
  <c r="U324" i="8"/>
  <c r="S105" i="7"/>
  <c r="T105" i="7" s="1"/>
  <c r="I105" i="7"/>
  <c r="O201" i="7" l="1"/>
  <c r="P201" i="7"/>
  <c r="N201" i="7" s="1"/>
  <c r="AB324" i="8"/>
  <c r="Z324" i="8"/>
  <c r="K105" i="7"/>
  <c r="J105" i="7"/>
  <c r="L105" i="7" s="1"/>
  <c r="H106" i="7"/>
  <c r="S106" i="7" s="1"/>
  <c r="T106" i="7" s="1"/>
  <c r="D322" i="8"/>
  <c r="R322" i="8" s="1"/>
  <c r="W322" i="8"/>
  <c r="V322" i="8"/>
  <c r="X322" i="8" l="1"/>
  <c r="P202" i="7"/>
  <c r="N202" i="7" s="1"/>
  <c r="O202" i="7"/>
  <c r="S322" i="8"/>
  <c r="E106" i="7"/>
  <c r="I106" i="7"/>
  <c r="AI321" i="8"/>
  <c r="P203" i="7" l="1"/>
  <c r="N203" i="7" s="1"/>
  <c r="O203" i="7"/>
  <c r="T323" i="8"/>
  <c r="K106" i="7"/>
  <c r="J106" i="7"/>
  <c r="L106" i="7" s="1"/>
  <c r="F107" i="7"/>
  <c r="G107" i="7"/>
  <c r="O204" i="7" l="1"/>
  <c r="P204" i="7"/>
  <c r="N204" i="7" s="1"/>
  <c r="Y323" i="8"/>
  <c r="U323" i="8"/>
  <c r="H107" i="7"/>
  <c r="E107" i="7" s="1"/>
  <c r="D321" i="8"/>
  <c r="S321" i="8" s="1"/>
  <c r="T322" i="8" l="1"/>
  <c r="F108" i="7"/>
  <c r="G108" i="7"/>
  <c r="H108" i="7" s="1"/>
  <c r="O205" i="7"/>
  <c r="P205" i="7"/>
  <c r="N205" i="7" s="1"/>
  <c r="I107" i="7"/>
  <c r="AB323" i="8"/>
  <c r="Z323" i="8"/>
  <c r="S107" i="7"/>
  <c r="T107" i="7" s="1"/>
  <c r="R321" i="8"/>
  <c r="AI320" i="8"/>
  <c r="W321" i="8"/>
  <c r="V321" i="8"/>
  <c r="X321" i="8" l="1"/>
  <c r="O206" i="7"/>
  <c r="P206" i="7"/>
  <c r="N206" i="7" s="1"/>
  <c r="K107" i="7"/>
  <c r="J107" i="7"/>
  <c r="L107" i="7" s="1"/>
  <c r="I108" i="7"/>
  <c r="S108" i="7"/>
  <c r="T108" i="7" s="1"/>
  <c r="E108" i="7"/>
  <c r="Y322" i="8"/>
  <c r="U322" i="8"/>
  <c r="O207" i="7" l="1"/>
  <c r="P207" i="7"/>
  <c r="N207" i="7" s="1"/>
  <c r="G109" i="7"/>
  <c r="F109" i="7"/>
  <c r="AB322" i="8"/>
  <c r="Z322" i="8"/>
  <c r="K108" i="7"/>
  <c r="J108" i="7"/>
  <c r="L108" i="7" s="1"/>
  <c r="D320" i="8"/>
  <c r="R320" i="8" s="1"/>
  <c r="W320" i="8"/>
  <c r="V320" i="8"/>
  <c r="X320" i="8" l="1"/>
  <c r="O208" i="7"/>
  <c r="P208" i="7"/>
  <c r="N208" i="7" s="1"/>
  <c r="S320" i="8"/>
  <c r="H109" i="7"/>
  <c r="E109" i="7" s="1"/>
  <c r="AI319" i="8"/>
  <c r="F110" i="7" l="1"/>
  <c r="G110" i="7"/>
  <c r="O209" i="7"/>
  <c r="P209" i="7"/>
  <c r="N209" i="7" s="1"/>
  <c r="I109" i="7"/>
  <c r="S109" i="7"/>
  <c r="T109" i="7" s="1"/>
  <c r="T321" i="8"/>
  <c r="P210" i="7" l="1"/>
  <c r="N210" i="7" s="1"/>
  <c r="O210" i="7"/>
  <c r="Y321" i="8"/>
  <c r="U321" i="8"/>
  <c r="K109" i="7"/>
  <c r="J109" i="7"/>
  <c r="L109" i="7" s="1"/>
  <c r="H110" i="7"/>
  <c r="S110" i="7" s="1"/>
  <c r="T110" i="7" s="1"/>
  <c r="D319" i="8"/>
  <c r="R319" i="8" s="1"/>
  <c r="V319" i="8"/>
  <c r="W319" i="8"/>
  <c r="I110" i="7" l="1"/>
  <c r="J110" i="7" s="1"/>
  <c r="L110" i="7" s="1"/>
  <c r="E110" i="7"/>
  <c r="F111" i="7" s="1"/>
  <c r="X319" i="8"/>
  <c r="S319" i="8"/>
  <c r="Z321" i="8"/>
  <c r="AB321" i="8"/>
  <c r="P211" i="7"/>
  <c r="N211" i="7" s="1"/>
  <c r="O211" i="7"/>
  <c r="AI318" i="8"/>
  <c r="G111" i="7" l="1"/>
  <c r="H111" i="7" s="1"/>
  <c r="I111" i="7" s="1"/>
  <c r="K110" i="7"/>
  <c r="P212" i="7"/>
  <c r="N212" i="7" s="1"/>
  <c r="O212" i="7"/>
  <c r="T320" i="8"/>
  <c r="E111" i="7" l="1"/>
  <c r="F112" i="7" s="1"/>
  <c r="J111" i="7"/>
  <c r="L111" i="7" s="1"/>
  <c r="K111" i="7"/>
  <c r="O213" i="7"/>
  <c r="P213" i="7"/>
  <c r="N213" i="7" s="1"/>
  <c r="S111" i="7"/>
  <c r="T111" i="7" s="1"/>
  <c r="Y320" i="8"/>
  <c r="U320" i="8"/>
  <c r="D318" i="8"/>
  <c r="S318" i="8" s="1"/>
  <c r="G112" i="7" l="1"/>
  <c r="H112" i="7" s="1"/>
  <c r="E112" i="7" s="1"/>
  <c r="T319" i="8"/>
  <c r="P214" i="7"/>
  <c r="N214" i="7" s="1"/>
  <c r="O214" i="7"/>
  <c r="R318" i="8"/>
  <c r="Z320" i="8"/>
  <c r="AB320" i="8"/>
  <c r="AI317" i="8"/>
  <c r="W318" i="8"/>
  <c r="V318" i="8"/>
  <c r="X318" i="8" l="1"/>
  <c r="G113" i="7"/>
  <c r="F113" i="7"/>
  <c r="O215" i="7"/>
  <c r="P215" i="7"/>
  <c r="N215" i="7" s="1"/>
  <c r="I112" i="7"/>
  <c r="S112" i="7"/>
  <c r="T112" i="7" s="1"/>
  <c r="Y319" i="8"/>
  <c r="U319" i="8"/>
  <c r="P216" i="7" l="1"/>
  <c r="N216" i="7" s="1"/>
  <c r="O216" i="7"/>
  <c r="J112" i="7"/>
  <c r="L112" i="7" s="1"/>
  <c r="K112" i="7"/>
  <c r="H113" i="7"/>
  <c r="S113" i="7" s="1"/>
  <c r="T113" i="7" s="1"/>
  <c r="Z319" i="8"/>
  <c r="AB319" i="8"/>
  <c r="D317" i="8"/>
  <c r="S317" i="8" s="1"/>
  <c r="I113" i="7" l="1"/>
  <c r="K113" i="7" s="1"/>
  <c r="T318" i="8"/>
  <c r="O217" i="7"/>
  <c r="P217" i="7"/>
  <c r="N217" i="7" s="1"/>
  <c r="R317" i="8"/>
  <c r="E113" i="7"/>
  <c r="AI316" i="8"/>
  <c r="V317" i="8"/>
  <c r="W317" i="8"/>
  <c r="J113" i="7" l="1"/>
  <c r="L113" i="7" s="1"/>
  <c r="X317" i="8"/>
  <c r="P218" i="7"/>
  <c r="N218" i="7" s="1"/>
  <c r="O218" i="7"/>
  <c r="Y318" i="8"/>
  <c r="U318" i="8"/>
  <c r="G114" i="7"/>
  <c r="F114" i="7"/>
  <c r="O219" i="7" l="1"/>
  <c r="P219" i="7"/>
  <c r="N219" i="7" s="1"/>
  <c r="AB318" i="8"/>
  <c r="Z318" i="8"/>
  <c r="H114" i="7"/>
  <c r="E114" i="7" s="1"/>
  <c r="D316" i="8"/>
  <c r="R316" i="8" s="1"/>
  <c r="V316" i="8"/>
  <c r="W316" i="8"/>
  <c r="S316" i="8" l="1"/>
  <c r="T317" i="8" s="1"/>
  <c r="U317" i="8" s="1"/>
  <c r="X316" i="8"/>
  <c r="F115" i="7"/>
  <c r="G115" i="7"/>
  <c r="H115" i="7" s="1"/>
  <c r="P220" i="7"/>
  <c r="N220" i="7" s="1"/>
  <c r="O220" i="7"/>
  <c r="S114" i="7"/>
  <c r="T114" i="7" s="1"/>
  <c r="I114" i="7"/>
  <c r="AI315" i="8"/>
  <c r="Y317" i="8" l="1"/>
  <c r="P221" i="7"/>
  <c r="N221" i="7" s="1"/>
  <c r="O221" i="7"/>
  <c r="S115" i="7"/>
  <c r="T115" i="7" s="1"/>
  <c r="K114" i="7"/>
  <c r="J114" i="7"/>
  <c r="L114" i="7" s="1"/>
  <c r="E115" i="7"/>
  <c r="Z317" i="8"/>
  <c r="AB317" i="8"/>
  <c r="I115" i="7"/>
  <c r="O222" i="7" l="1"/>
  <c r="P222" i="7"/>
  <c r="N222" i="7" s="1"/>
  <c r="F116" i="7"/>
  <c r="G116" i="7"/>
  <c r="H116" i="7" s="1"/>
  <c r="K115" i="7"/>
  <c r="J115" i="7"/>
  <c r="L115" i="7" s="1"/>
  <c r="D315" i="8"/>
  <c r="S315" i="8" s="1"/>
  <c r="T316" i="8" l="1"/>
  <c r="P223" i="7"/>
  <c r="N223" i="7" s="1"/>
  <c r="O223" i="7"/>
  <c r="S116" i="7"/>
  <c r="T116" i="7" s="1"/>
  <c r="E116" i="7"/>
  <c r="R315" i="8"/>
  <c r="I116" i="7"/>
  <c r="AI314" i="8"/>
  <c r="V315" i="8"/>
  <c r="W315" i="8"/>
  <c r="X315" i="8" l="1"/>
  <c r="O224" i="7"/>
  <c r="P224" i="7"/>
  <c r="N224" i="7" s="1"/>
  <c r="K116" i="7"/>
  <c r="J116" i="7"/>
  <c r="L116" i="7" s="1"/>
  <c r="F117" i="7"/>
  <c r="G117" i="7"/>
  <c r="H117" i="7" s="1"/>
  <c r="Y316" i="8"/>
  <c r="U316" i="8"/>
  <c r="O225" i="7" l="1"/>
  <c r="P225" i="7"/>
  <c r="N225" i="7" s="1"/>
  <c r="E117" i="7"/>
  <c r="I117" i="7"/>
  <c r="S117" i="7"/>
  <c r="T117" i="7" s="1"/>
  <c r="Z316" i="8"/>
  <c r="AB316" i="8"/>
  <c r="D314" i="8"/>
  <c r="S314" i="8" s="1"/>
  <c r="T315" i="8" l="1"/>
  <c r="O226" i="7"/>
  <c r="P226" i="7"/>
  <c r="N226" i="7" s="1"/>
  <c r="R314" i="8"/>
  <c r="G118" i="7"/>
  <c r="H118" i="7" s="1"/>
  <c r="F118" i="7"/>
  <c r="K117" i="7"/>
  <c r="J117" i="7"/>
  <c r="L117" i="7" s="1"/>
  <c r="AI313" i="8"/>
  <c r="V314" i="8"/>
  <c r="W314" i="8"/>
  <c r="X314" i="8" l="1"/>
  <c r="O227" i="7"/>
  <c r="P227" i="7"/>
  <c r="N227" i="7" s="1"/>
  <c r="I118" i="7"/>
  <c r="S118" i="7"/>
  <c r="T118" i="7" s="1"/>
  <c r="E118" i="7"/>
  <c r="Y315" i="8"/>
  <c r="U315" i="8"/>
  <c r="O228" i="7" l="1"/>
  <c r="P228" i="7"/>
  <c r="N228" i="7" s="1"/>
  <c r="G119" i="7"/>
  <c r="F119" i="7"/>
  <c r="K118" i="7"/>
  <c r="J118" i="7"/>
  <c r="L118" i="7" s="1"/>
  <c r="AB315" i="8"/>
  <c r="Z315" i="8"/>
  <c r="D313" i="8"/>
  <c r="S313" i="8" s="1"/>
  <c r="T314" i="8" l="1"/>
  <c r="P229" i="7"/>
  <c r="N229" i="7" s="1"/>
  <c r="O229" i="7"/>
  <c r="R313" i="8"/>
  <c r="H119" i="7"/>
  <c r="I119" i="7" s="1"/>
  <c r="AI312" i="8"/>
  <c r="W313" i="8"/>
  <c r="V313" i="8"/>
  <c r="X313" i="8" l="1"/>
  <c r="K119" i="7"/>
  <c r="J119" i="7"/>
  <c r="L119" i="7" s="1"/>
  <c r="O230" i="7"/>
  <c r="P230" i="7"/>
  <c r="N230" i="7" s="1"/>
  <c r="S119" i="7"/>
  <c r="T119" i="7" s="1"/>
  <c r="E119" i="7"/>
  <c r="Y314" i="8"/>
  <c r="U314" i="8"/>
  <c r="P231" i="7" l="1"/>
  <c r="N231" i="7" s="1"/>
  <c r="O231" i="7"/>
  <c r="Z314" i="8"/>
  <c r="AB314" i="8"/>
  <c r="G120" i="7"/>
  <c r="F120" i="7"/>
  <c r="D312" i="8"/>
  <c r="R312" i="8" s="1"/>
  <c r="W312" i="8"/>
  <c r="V312" i="8"/>
  <c r="S312" i="8" l="1"/>
  <c r="T313" i="8" s="1"/>
  <c r="Y313" i="8" s="1"/>
  <c r="X312" i="8"/>
  <c r="P232" i="7"/>
  <c r="N232" i="7" s="1"/>
  <c r="O232" i="7"/>
  <c r="H120" i="7"/>
  <c r="E120" i="7" s="1"/>
  <c r="AI311" i="8"/>
  <c r="U313" i="8" l="1"/>
  <c r="AB313" i="8" s="1"/>
  <c r="F121" i="7"/>
  <c r="G121" i="7"/>
  <c r="H121" i="7" s="1"/>
  <c r="P233" i="7"/>
  <c r="N233" i="7" s="1"/>
  <c r="O233" i="7"/>
  <c r="S120" i="7"/>
  <c r="T120" i="7" s="1"/>
  <c r="I120" i="7"/>
  <c r="Z313" i="8" l="1"/>
  <c r="P234" i="7"/>
  <c r="N234" i="7" s="1"/>
  <c r="O234" i="7"/>
  <c r="I121" i="7"/>
  <c r="K120" i="7"/>
  <c r="J120" i="7"/>
  <c r="L120" i="7" s="1"/>
  <c r="S121" i="7"/>
  <c r="T121" i="7" s="1"/>
  <c r="E121" i="7"/>
  <c r="D311" i="8"/>
  <c r="S311" i="8" s="1"/>
  <c r="T312" i="8" l="1"/>
  <c r="O235" i="7"/>
  <c r="P235" i="7"/>
  <c r="N235" i="7" s="1"/>
  <c r="R311" i="8"/>
  <c r="K121" i="7"/>
  <c r="J121" i="7"/>
  <c r="L121" i="7" s="1"/>
  <c r="G122" i="7"/>
  <c r="F122" i="7"/>
  <c r="AI310" i="8"/>
  <c r="W311" i="8"/>
  <c r="V311" i="8"/>
  <c r="X311" i="8" l="1"/>
  <c r="O236" i="7"/>
  <c r="P236" i="7"/>
  <c r="N236" i="7" s="1"/>
  <c r="Y312" i="8"/>
  <c r="U312" i="8"/>
  <c r="H122" i="7"/>
  <c r="S122" i="7" s="1"/>
  <c r="T122" i="7" s="1"/>
  <c r="I122" i="7" l="1"/>
  <c r="K122" i="7" s="1"/>
  <c r="E122" i="7"/>
  <c r="G123" i="7" s="1"/>
  <c r="P237" i="7"/>
  <c r="N237" i="7" s="1"/>
  <c r="O237" i="7"/>
  <c r="Z312" i="8"/>
  <c r="AB312" i="8"/>
  <c r="D310" i="8"/>
  <c r="S310" i="8" s="1"/>
  <c r="F123" i="7" l="1"/>
  <c r="J122" i="7"/>
  <c r="L122" i="7" s="1"/>
  <c r="T311" i="8"/>
  <c r="P238" i="7"/>
  <c r="N238" i="7" s="1"/>
  <c r="O238" i="7"/>
  <c r="R310" i="8"/>
  <c r="H123" i="7"/>
  <c r="E123" i="7" s="1"/>
  <c r="AI309" i="8"/>
  <c r="W310" i="8"/>
  <c r="V310" i="8"/>
  <c r="S123" i="7" l="1"/>
  <c r="T123" i="7" s="1"/>
  <c r="X310" i="8"/>
  <c r="O239" i="7"/>
  <c r="P239" i="7"/>
  <c r="N239" i="7" s="1"/>
  <c r="I123" i="7"/>
  <c r="G124" i="7"/>
  <c r="F124" i="7"/>
  <c r="Y311" i="8"/>
  <c r="U311" i="8"/>
  <c r="O240" i="7" l="1"/>
  <c r="P240" i="7"/>
  <c r="N240" i="7" s="1"/>
  <c r="H124" i="7"/>
  <c r="S124" i="7" s="1"/>
  <c r="T124" i="7" s="1"/>
  <c r="Z311" i="8"/>
  <c r="AB311" i="8"/>
  <c r="K123" i="7"/>
  <c r="J123" i="7"/>
  <c r="L123" i="7" s="1"/>
  <c r="D309" i="8"/>
  <c r="S309" i="8" s="1"/>
  <c r="T310" i="8" l="1"/>
  <c r="P241" i="7"/>
  <c r="N241" i="7" s="1"/>
  <c r="O241" i="7"/>
  <c r="I124" i="7"/>
  <c r="E124" i="7"/>
  <c r="R309" i="8"/>
  <c r="AI308" i="8"/>
  <c r="W309" i="8"/>
  <c r="V309" i="8"/>
  <c r="X309" i="8" l="1"/>
  <c r="P242" i="7"/>
  <c r="N242" i="7" s="1"/>
  <c r="O242" i="7"/>
  <c r="Y310" i="8"/>
  <c r="U310" i="8"/>
  <c r="G125" i="7"/>
  <c r="F125" i="7"/>
  <c r="K124" i="7"/>
  <c r="J124" i="7"/>
  <c r="L124" i="7" s="1"/>
  <c r="O243" i="7" l="1"/>
  <c r="P243" i="7"/>
  <c r="N243" i="7" s="1"/>
  <c r="H125" i="7"/>
  <c r="I125" i="7" s="1"/>
  <c r="Z310" i="8"/>
  <c r="AB310" i="8"/>
  <c r="D308" i="8"/>
  <c r="R308" i="8" s="1"/>
  <c r="V308" i="8"/>
  <c r="W308" i="8"/>
  <c r="S308" i="8" l="1"/>
  <c r="T309" i="8" s="1"/>
  <c r="U309" i="8" s="1"/>
  <c r="E125" i="7"/>
  <c r="F126" i="7" s="1"/>
  <c r="X308" i="8"/>
  <c r="J125" i="7"/>
  <c r="L125" i="7" s="1"/>
  <c r="K125" i="7"/>
  <c r="P244" i="7"/>
  <c r="N244" i="7" s="1"/>
  <c r="O244" i="7"/>
  <c r="S125" i="7"/>
  <c r="T125" i="7" s="1"/>
  <c r="AI307" i="8"/>
  <c r="G126" i="7" l="1"/>
  <c r="H126" i="7" s="1"/>
  <c r="E126" i="7" s="1"/>
  <c r="G127" i="7" s="1"/>
  <c r="Y309" i="8"/>
  <c r="O245" i="7"/>
  <c r="P245" i="7"/>
  <c r="N245" i="7" s="1"/>
  <c r="AB309" i="8"/>
  <c r="Z309" i="8"/>
  <c r="F127" i="7" l="1"/>
  <c r="I126" i="7"/>
  <c r="J126" i="7" s="1"/>
  <c r="L126" i="7" s="1"/>
  <c r="S126" i="7"/>
  <c r="T126" i="7" s="1"/>
  <c r="O246" i="7"/>
  <c r="P246" i="7"/>
  <c r="N246" i="7" s="1"/>
  <c r="H127" i="7"/>
  <c r="S127" i="7" s="1"/>
  <c r="D307" i="8"/>
  <c r="R307" i="8" s="1"/>
  <c r="W307" i="8"/>
  <c r="V307" i="8"/>
  <c r="K126" i="7" l="1"/>
  <c r="T127" i="7"/>
  <c r="I127" i="7"/>
  <c r="K127" i="7" s="1"/>
  <c r="E127" i="7"/>
  <c r="G128" i="7" s="1"/>
  <c r="X307" i="8"/>
  <c r="P247" i="7"/>
  <c r="N247" i="7" s="1"/>
  <c r="O247" i="7"/>
  <c r="S307" i="8"/>
  <c r="AI306" i="8"/>
  <c r="F128" i="7" l="1"/>
  <c r="J127" i="7"/>
  <c r="L127" i="7" s="1"/>
  <c r="O248" i="7"/>
  <c r="P248" i="7"/>
  <c r="N248" i="7" s="1"/>
  <c r="T308" i="8"/>
  <c r="H128" i="7"/>
  <c r="I128" i="7" l="1"/>
  <c r="J128" i="7" s="1"/>
  <c r="L128" i="7" s="1"/>
  <c r="E128" i="7"/>
  <c r="F129" i="7" s="1"/>
  <c r="O249" i="7"/>
  <c r="P249" i="7"/>
  <c r="N249" i="7" s="1"/>
  <c r="S128" i="7"/>
  <c r="T128" i="7" s="1"/>
  <c r="Y308" i="8"/>
  <c r="U308" i="8"/>
  <c r="D306" i="8"/>
  <c r="S306" i="8" s="1"/>
  <c r="K128" i="7" l="1"/>
  <c r="G129" i="7"/>
  <c r="H129" i="7" s="1"/>
  <c r="T307" i="8"/>
  <c r="P250" i="7"/>
  <c r="N250" i="7" s="1"/>
  <c r="O250" i="7"/>
  <c r="Z308" i="8"/>
  <c r="AB308" i="8"/>
  <c r="R306" i="8"/>
  <c r="AI305" i="8"/>
  <c r="V306" i="8"/>
  <c r="W306" i="8"/>
  <c r="I129" i="7" l="1"/>
  <c r="K129" i="7" s="1"/>
  <c r="E129" i="7"/>
  <c r="F130" i="7" s="1"/>
  <c r="S129" i="7"/>
  <c r="T129" i="7" s="1"/>
  <c r="X306" i="8"/>
  <c r="O251" i="7"/>
  <c r="P251" i="7"/>
  <c r="N251" i="7" s="1"/>
  <c r="Y307" i="8"/>
  <c r="U307" i="8"/>
  <c r="G130" i="7" l="1"/>
  <c r="H130" i="7" s="1"/>
  <c r="E130" i="7" s="1"/>
  <c r="J129" i="7"/>
  <c r="L129" i="7" s="1"/>
  <c r="O252" i="7"/>
  <c r="P252" i="7"/>
  <c r="N252" i="7" s="1"/>
  <c r="Z307" i="8"/>
  <c r="AB307" i="8"/>
  <c r="D305" i="8"/>
  <c r="S305" i="8" s="1"/>
  <c r="S130" i="7" l="1"/>
  <c r="T130" i="7" s="1"/>
  <c r="I130" i="7"/>
  <c r="F131" i="7"/>
  <c r="G131" i="7"/>
  <c r="H131" i="7" s="1"/>
  <c r="E131" i="7" s="1"/>
  <c r="T306" i="8"/>
  <c r="P253" i="7"/>
  <c r="N253" i="7" s="1"/>
  <c r="O253" i="7"/>
  <c r="R305" i="8"/>
  <c r="AI304" i="8"/>
  <c r="V305" i="8"/>
  <c r="W305" i="8"/>
  <c r="I131" i="7" l="1"/>
  <c r="K131" i="7" s="1"/>
  <c r="K130" i="7"/>
  <c r="J130" i="7"/>
  <c r="L130" i="7" s="1"/>
  <c r="S131" i="7"/>
  <c r="T131" i="7" s="1"/>
  <c r="X305" i="8"/>
  <c r="O254" i="7"/>
  <c r="P254" i="7"/>
  <c r="N254" i="7" s="1"/>
  <c r="F132" i="7"/>
  <c r="G132" i="7"/>
  <c r="H132" i="7" s="1"/>
  <c r="E132" i="7" s="1"/>
  <c r="Y306" i="8"/>
  <c r="U306" i="8"/>
  <c r="J131" i="7" l="1"/>
  <c r="L131" i="7" s="1"/>
  <c r="I132" i="7"/>
  <c r="J132" i="7" s="1"/>
  <c r="L132" i="7" s="1"/>
  <c r="G133" i="7"/>
  <c r="F133" i="7"/>
  <c r="P255" i="7"/>
  <c r="N255" i="7" s="1"/>
  <c r="O255" i="7"/>
  <c r="Z306" i="8"/>
  <c r="AB306" i="8"/>
  <c r="S132" i="7"/>
  <c r="T132" i="7" s="1"/>
  <c r="D304" i="8"/>
  <c r="S304" i="8" s="1"/>
  <c r="K132" i="7" l="1"/>
  <c r="T305" i="8"/>
  <c r="P256" i="7"/>
  <c r="N256" i="7" s="1"/>
  <c r="O256" i="7"/>
  <c r="R304" i="8"/>
  <c r="H133" i="7"/>
  <c r="S133" i="7" s="1"/>
  <c r="T133" i="7" s="1"/>
  <c r="AI303" i="8"/>
  <c r="W304" i="8"/>
  <c r="V304" i="8"/>
  <c r="E133" i="7" l="1"/>
  <c r="G134" i="7" s="1"/>
  <c r="I133" i="7"/>
  <c r="J133" i="7" s="1"/>
  <c r="L133" i="7" s="1"/>
  <c r="X304" i="8"/>
  <c r="O257" i="7"/>
  <c r="P257" i="7"/>
  <c r="N257" i="7" s="1"/>
  <c r="Y305" i="8"/>
  <c r="U305" i="8"/>
  <c r="K133" i="7" l="1"/>
  <c r="F134" i="7"/>
  <c r="AB305" i="8"/>
  <c r="Z305" i="8"/>
  <c r="H134" i="7"/>
  <c r="E134" i="7" s="1"/>
  <c r="P258" i="7"/>
  <c r="N258" i="7" s="1"/>
  <c r="O258" i="7"/>
  <c r="D303" i="8"/>
  <c r="R303" i="8" s="1"/>
  <c r="V303" i="8"/>
  <c r="W303" i="8"/>
  <c r="S134" i="7" l="1"/>
  <c r="T134" i="7" s="1"/>
  <c r="I134" i="7"/>
  <c r="K134" i="7" s="1"/>
  <c r="S303" i="8"/>
  <c r="T304" i="8" s="1"/>
  <c r="Y304" i="8" s="1"/>
  <c r="X303" i="8"/>
  <c r="O259" i="7"/>
  <c r="P259" i="7"/>
  <c r="N259" i="7" s="1"/>
  <c r="G135" i="7"/>
  <c r="F135" i="7"/>
  <c r="AI302" i="8"/>
  <c r="J134" i="7" l="1"/>
  <c r="L134" i="7" s="1"/>
  <c r="U304" i="8"/>
  <c r="Z304" i="8" s="1"/>
  <c r="O260" i="7"/>
  <c r="P260" i="7"/>
  <c r="N260" i="7" s="1"/>
  <c r="H135" i="7"/>
  <c r="S135" i="7" s="1"/>
  <c r="T135" i="7" s="1"/>
  <c r="AB304" i="8" l="1"/>
  <c r="E135" i="7"/>
  <c r="F136" i="7" s="1"/>
  <c r="P261" i="7"/>
  <c r="N261" i="7" s="1"/>
  <c r="O261" i="7"/>
  <c r="I135" i="7"/>
  <c r="D302" i="8"/>
  <c r="R302" i="8" s="1"/>
  <c r="W302" i="8"/>
  <c r="V302" i="8"/>
  <c r="G136" i="7" l="1"/>
  <c r="H136" i="7" s="1"/>
  <c r="E136" i="7" s="1"/>
  <c r="X302" i="8"/>
  <c r="O262" i="7"/>
  <c r="P262" i="7"/>
  <c r="N262" i="7" s="1"/>
  <c r="S302" i="8"/>
  <c r="K135" i="7"/>
  <c r="J135" i="7"/>
  <c r="L135" i="7" s="1"/>
  <c r="AI301" i="8"/>
  <c r="I136" i="7" l="1"/>
  <c r="K136" i="7" s="1"/>
  <c r="G137" i="7"/>
  <c r="F137" i="7"/>
  <c r="O263" i="7"/>
  <c r="P263" i="7"/>
  <c r="N263" i="7" s="1"/>
  <c r="T303" i="8"/>
  <c r="S136" i="7"/>
  <c r="T136" i="7" s="1"/>
  <c r="J136" i="7" l="1"/>
  <c r="L136" i="7" s="1"/>
  <c r="P264" i="7"/>
  <c r="N264" i="7" s="1"/>
  <c r="O264" i="7"/>
  <c r="Y303" i="8"/>
  <c r="U303" i="8"/>
  <c r="H137" i="7"/>
  <c r="I137" i="7" s="1"/>
  <c r="D301" i="8"/>
  <c r="R301" i="8" s="1"/>
  <c r="V301" i="8"/>
  <c r="W301" i="8"/>
  <c r="X301" i="8" l="1"/>
  <c r="K137" i="7"/>
  <c r="J137" i="7"/>
  <c r="L137" i="7" s="1"/>
  <c r="O265" i="7"/>
  <c r="P265" i="7"/>
  <c r="N265" i="7" s="1"/>
  <c r="S301" i="8"/>
  <c r="Z303" i="8"/>
  <c r="AB303" i="8"/>
  <c r="E137" i="7"/>
  <c r="S137" i="7"/>
  <c r="T137" i="7" s="1"/>
  <c r="AI300" i="8"/>
  <c r="P266" i="7" l="1"/>
  <c r="N266" i="7" s="1"/>
  <c r="O266" i="7"/>
  <c r="T302" i="8"/>
  <c r="G138" i="7"/>
  <c r="F138" i="7"/>
  <c r="O267" i="7" l="1"/>
  <c r="P267" i="7"/>
  <c r="N267" i="7" s="1"/>
  <c r="Y302" i="8"/>
  <c r="U302" i="8"/>
  <c r="H138" i="7"/>
  <c r="I138" i="7" s="1"/>
  <c r="D300" i="8"/>
  <c r="S300" i="8" s="1"/>
  <c r="K138" i="7" l="1"/>
  <c r="J138" i="7"/>
  <c r="L138" i="7" s="1"/>
  <c r="T301" i="8"/>
  <c r="P268" i="7"/>
  <c r="N268" i="7" s="1"/>
  <c r="O268" i="7"/>
  <c r="S138" i="7"/>
  <c r="T138" i="7" s="1"/>
  <c r="E138" i="7"/>
  <c r="AB302" i="8"/>
  <c r="Z302" i="8"/>
  <c r="R300" i="8"/>
  <c r="AI299" i="8"/>
  <c r="W300" i="8"/>
  <c r="V300" i="8"/>
  <c r="X300" i="8" l="1"/>
  <c r="P269" i="7"/>
  <c r="N269" i="7" s="1"/>
  <c r="O269" i="7"/>
  <c r="F139" i="7"/>
  <c r="G139" i="7"/>
  <c r="H139" i="7" s="1"/>
  <c r="Y301" i="8"/>
  <c r="U301" i="8"/>
  <c r="O270" i="7" l="1"/>
  <c r="P270" i="7"/>
  <c r="N270" i="7" s="1"/>
  <c r="AB301" i="8"/>
  <c r="Z301" i="8"/>
  <c r="I139" i="7"/>
  <c r="S139" i="7"/>
  <c r="T139" i="7" s="1"/>
  <c r="E139" i="7"/>
  <c r="D299" i="8"/>
  <c r="R299" i="8" s="1"/>
  <c r="W299" i="8"/>
  <c r="V299" i="8"/>
  <c r="X299" i="8" l="1"/>
  <c r="O271" i="7"/>
  <c r="P271" i="7"/>
  <c r="N271" i="7" s="1"/>
  <c r="S299" i="8"/>
  <c r="K139" i="7"/>
  <c r="J139" i="7"/>
  <c r="L139" i="7" s="1"/>
  <c r="G140" i="7"/>
  <c r="H140" i="7" s="1"/>
  <c r="F140" i="7"/>
  <c r="AI298" i="8"/>
  <c r="O272" i="7" l="1"/>
  <c r="P272" i="7"/>
  <c r="N272" i="7" s="1"/>
  <c r="T300" i="8"/>
  <c r="S140" i="7"/>
  <c r="I140" i="7"/>
  <c r="E140" i="7"/>
  <c r="O273" i="7" l="1"/>
  <c r="P273" i="7"/>
  <c r="N273" i="7" s="1"/>
  <c r="J140" i="7"/>
  <c r="L140" i="7" s="1"/>
  <c r="K140" i="7"/>
  <c r="F141" i="7"/>
  <c r="G141" i="7"/>
  <c r="T140" i="7"/>
  <c r="Y300" i="8"/>
  <c r="U300" i="8"/>
  <c r="D298" i="8"/>
  <c r="S298" i="8" s="1"/>
  <c r="T299" i="8" l="1"/>
  <c r="P274" i="7"/>
  <c r="N274" i="7" s="1"/>
  <c r="O274" i="7"/>
  <c r="H141" i="7"/>
  <c r="E141" i="7" s="1"/>
  <c r="R298" i="8"/>
  <c r="Z300" i="8"/>
  <c r="AB300" i="8"/>
  <c r="AI297" i="8"/>
  <c r="W298" i="8"/>
  <c r="V298" i="8"/>
  <c r="I141" i="7" l="1"/>
  <c r="J141" i="7" s="1"/>
  <c r="L141" i="7" s="1"/>
  <c r="N4" i="7" s="1"/>
  <c r="X298" i="8"/>
  <c r="G142" i="7"/>
  <c r="H142" i="7" s="1"/>
  <c r="F142" i="7"/>
  <c r="P275" i="7"/>
  <c r="N275" i="7" s="1"/>
  <c r="O275" i="7"/>
  <c r="Y299" i="8"/>
  <c r="U299" i="8"/>
  <c r="K141" i="7" l="1"/>
  <c r="N5" i="7" s="1"/>
  <c r="F4" i="7" s="1"/>
  <c r="P276" i="7"/>
  <c r="N276" i="7" s="1"/>
  <c r="O276" i="7"/>
  <c r="I142" i="7"/>
  <c r="E142" i="7"/>
  <c r="Z299" i="8"/>
  <c r="AB299" i="8"/>
  <c r="D297" i="8"/>
  <c r="R297" i="8" s="1"/>
  <c r="V297" i="8"/>
  <c r="W297" i="8"/>
  <c r="X297" i="8" l="1"/>
  <c r="O277" i="7"/>
  <c r="P277" i="7"/>
  <c r="N277" i="7" s="1"/>
  <c r="G143" i="7"/>
  <c r="F143" i="7"/>
  <c r="S297" i="8"/>
  <c r="K142" i="7"/>
  <c r="J142" i="7"/>
  <c r="L142" i="7" s="1"/>
  <c r="AI296" i="8"/>
  <c r="P278" i="7" l="1"/>
  <c r="N278" i="7" s="1"/>
  <c r="O278" i="7"/>
  <c r="H143" i="7"/>
  <c r="E143" i="7" s="1"/>
  <c r="T298" i="8"/>
  <c r="I143" i="7" l="1"/>
  <c r="J143" i="7" s="1"/>
  <c r="L143" i="7" s="1"/>
  <c r="F144" i="7"/>
  <c r="G144" i="7"/>
  <c r="H144" i="7" s="1"/>
  <c r="O279" i="7"/>
  <c r="P279" i="7"/>
  <c r="N279" i="7" s="1"/>
  <c r="Y298" i="8"/>
  <c r="U298" i="8"/>
  <c r="D296" i="8"/>
  <c r="S296" i="8" s="1"/>
  <c r="K143" i="7" l="1"/>
  <c r="O280" i="7"/>
  <c r="P280" i="7"/>
  <c r="N280" i="7" s="1"/>
  <c r="T297" i="8"/>
  <c r="I144" i="7"/>
  <c r="R296" i="8"/>
  <c r="E144" i="7"/>
  <c r="AB298" i="8"/>
  <c r="Z298" i="8"/>
  <c r="AI295" i="8"/>
  <c r="W296" i="8"/>
  <c r="V296" i="8"/>
  <c r="X296" i="8" l="1"/>
  <c r="P281" i="7"/>
  <c r="N281" i="7" s="1"/>
  <c r="O281" i="7"/>
  <c r="G145" i="7"/>
  <c r="F145" i="7"/>
  <c r="Y297" i="8"/>
  <c r="U297" i="8"/>
  <c r="K144" i="7"/>
  <c r="J144" i="7"/>
  <c r="L144" i="7" s="1"/>
  <c r="P282" i="7" l="1"/>
  <c r="N282" i="7" s="1"/>
  <c r="O282" i="7"/>
  <c r="AB297" i="8"/>
  <c r="Z297" i="8"/>
  <c r="H145" i="7"/>
  <c r="E145" i="7" s="1"/>
  <c r="D295" i="8"/>
  <c r="R295" i="8" s="1"/>
  <c r="W295" i="8"/>
  <c r="V295" i="8"/>
  <c r="I145" i="7" l="1"/>
  <c r="K145" i="7" s="1"/>
  <c r="X295" i="8"/>
  <c r="F146" i="7"/>
  <c r="G146" i="7"/>
  <c r="P283" i="7"/>
  <c r="N283" i="7" s="1"/>
  <c r="O283" i="7"/>
  <c r="S295" i="8"/>
  <c r="AI294" i="8"/>
  <c r="J145" i="7" l="1"/>
  <c r="L145" i="7" s="1"/>
  <c r="P284" i="7"/>
  <c r="N284" i="7" s="1"/>
  <c r="O284" i="7"/>
  <c r="T296" i="8"/>
  <c r="H146" i="7"/>
  <c r="E146" i="7" s="1"/>
  <c r="I146" i="7" l="1"/>
  <c r="K146" i="7" s="1"/>
  <c r="F147" i="7"/>
  <c r="G147" i="7"/>
  <c r="H147" i="7" s="1"/>
  <c r="O285" i="7"/>
  <c r="P285" i="7"/>
  <c r="N285" i="7" s="1"/>
  <c r="Y296" i="8"/>
  <c r="U296" i="8"/>
  <c r="D294" i="8"/>
  <c r="R294" i="8" s="1"/>
  <c r="W294" i="8"/>
  <c r="V294" i="8"/>
  <c r="J146" i="7" l="1"/>
  <c r="L146" i="7" s="1"/>
  <c r="X294" i="8"/>
  <c r="P286" i="7"/>
  <c r="N286" i="7" s="1"/>
  <c r="O286" i="7"/>
  <c r="S294" i="8"/>
  <c r="AB296" i="8"/>
  <c r="Z296" i="8"/>
  <c r="I147" i="7"/>
  <c r="E147" i="7"/>
  <c r="AI293" i="8"/>
  <c r="O287" i="7" l="1"/>
  <c r="P287" i="7"/>
  <c r="N287" i="7" s="1"/>
  <c r="G148" i="7"/>
  <c r="H148" i="7" s="1"/>
  <c r="F148" i="7"/>
  <c r="K147" i="7"/>
  <c r="J147" i="7"/>
  <c r="L147" i="7" s="1"/>
  <c r="T295" i="8"/>
  <c r="O288" i="7" l="1"/>
  <c r="P288" i="7"/>
  <c r="N288" i="7" s="1"/>
  <c r="I148" i="7"/>
  <c r="Y295" i="8"/>
  <c r="U295" i="8"/>
  <c r="E148" i="7"/>
  <c r="D293" i="8"/>
  <c r="R293" i="8" s="1"/>
  <c r="W293" i="8"/>
  <c r="V293" i="8"/>
  <c r="X293" i="8" l="1"/>
  <c r="P289" i="7"/>
  <c r="N289" i="7" s="1"/>
  <c r="O289" i="7"/>
  <c r="AB295" i="8"/>
  <c r="Z295" i="8"/>
  <c r="K148" i="7"/>
  <c r="J148" i="7"/>
  <c r="L148" i="7" s="1"/>
  <c r="S293" i="8"/>
  <c r="F149" i="7"/>
  <c r="G149" i="7"/>
  <c r="AI292" i="8"/>
  <c r="H149" i="7" l="1"/>
  <c r="E149" i="7" s="1"/>
  <c r="O290" i="7"/>
  <c r="P290" i="7"/>
  <c r="N290" i="7" s="1"/>
  <c r="T294" i="8"/>
  <c r="G150" i="7" l="1"/>
  <c r="H150" i="7" s="1"/>
  <c r="E150" i="7" s="1"/>
  <c r="F150" i="7"/>
  <c r="I149" i="7"/>
  <c r="P291" i="7"/>
  <c r="N291" i="7" s="1"/>
  <c r="O291" i="7"/>
  <c r="Y294" i="8"/>
  <c r="U294" i="8"/>
  <c r="D292" i="8"/>
  <c r="R292" i="8" s="1"/>
  <c r="W292" i="8"/>
  <c r="V292" i="8"/>
  <c r="S292" i="8" l="1"/>
  <c r="T293" i="8" s="1"/>
  <c r="Y293" i="8" s="1"/>
  <c r="K149" i="7"/>
  <c r="J149" i="7"/>
  <c r="L149" i="7" s="1"/>
  <c r="X292" i="8"/>
  <c r="F151" i="7"/>
  <c r="G151" i="7"/>
  <c r="H151" i="7" s="1"/>
  <c r="O292" i="7"/>
  <c r="P292" i="7"/>
  <c r="N292" i="7" s="1"/>
  <c r="AB294" i="8"/>
  <c r="Z294" i="8"/>
  <c r="I150" i="7"/>
  <c r="AI291" i="8"/>
  <c r="U293" i="8" l="1"/>
  <c r="Z293" i="8" s="1"/>
  <c r="O293" i="7"/>
  <c r="P293" i="7"/>
  <c r="N293" i="7" s="1"/>
  <c r="I151" i="7"/>
  <c r="J150" i="7"/>
  <c r="L150" i="7" s="1"/>
  <c r="K150" i="7"/>
  <c r="E151" i="7"/>
  <c r="AB293" i="8" l="1"/>
  <c r="O294" i="7"/>
  <c r="P294" i="7"/>
  <c r="N294" i="7" s="1"/>
  <c r="K151" i="7"/>
  <c r="J151" i="7"/>
  <c r="L151" i="7" s="1"/>
  <c r="G152" i="7"/>
  <c r="H152" i="7" s="1"/>
  <c r="F152" i="7"/>
  <c r="D291" i="8"/>
  <c r="S291" i="8" s="1"/>
  <c r="T292" i="8" l="1"/>
  <c r="O295" i="7"/>
  <c r="P295" i="7"/>
  <c r="N295" i="7" s="1"/>
  <c r="R291" i="8"/>
  <c r="I152" i="7"/>
  <c r="E152" i="7"/>
  <c r="AI290" i="8"/>
  <c r="W291" i="8"/>
  <c r="V291" i="8"/>
  <c r="X291" i="8" l="1"/>
  <c r="P296" i="7"/>
  <c r="N296" i="7" s="1"/>
  <c r="O296" i="7"/>
  <c r="F153" i="7"/>
  <c r="G153" i="7"/>
  <c r="H153" i="7" s="1"/>
  <c r="J152" i="7"/>
  <c r="L152" i="7" s="1"/>
  <c r="K152" i="7"/>
  <c r="Y292" i="8"/>
  <c r="U292" i="8"/>
  <c r="P297" i="7" l="1"/>
  <c r="N297" i="7" s="1"/>
  <c r="O297" i="7"/>
  <c r="Z292" i="8"/>
  <c r="AB292" i="8"/>
  <c r="I153" i="7"/>
  <c r="E153" i="7"/>
  <c r="D290" i="8"/>
  <c r="S290" i="8" s="1"/>
  <c r="T291" i="8" l="1"/>
  <c r="O298" i="7"/>
  <c r="P298" i="7"/>
  <c r="N298" i="7" s="1"/>
  <c r="R290" i="8"/>
  <c r="F154" i="7"/>
  <c r="G154" i="7"/>
  <c r="J153" i="7"/>
  <c r="L153" i="7" s="1"/>
  <c r="K153" i="7"/>
  <c r="AI289" i="8"/>
  <c r="V290" i="8"/>
  <c r="W290" i="8"/>
  <c r="X290" i="8" l="1"/>
  <c r="P299" i="7"/>
  <c r="N299" i="7" s="1"/>
  <c r="O299" i="7"/>
  <c r="H154" i="7"/>
  <c r="E154" i="7" s="1"/>
  <c r="Y291" i="8"/>
  <c r="U291" i="8"/>
  <c r="I154" i="7" l="1"/>
  <c r="K154" i="7" s="1"/>
  <c r="G155" i="7"/>
  <c r="F155" i="7"/>
  <c r="O300" i="7"/>
  <c r="P300" i="7"/>
  <c r="N300" i="7" s="1"/>
  <c r="AB291" i="8"/>
  <c r="Z291" i="8"/>
  <c r="D289" i="8"/>
  <c r="S289" i="8" s="1"/>
  <c r="J154" i="7" l="1"/>
  <c r="L154" i="7" s="1"/>
  <c r="T290" i="8"/>
  <c r="O301" i="7"/>
  <c r="P301" i="7"/>
  <c r="N301" i="7" s="1"/>
  <c r="R289" i="8"/>
  <c r="H155" i="7"/>
  <c r="E155" i="7" s="1"/>
  <c r="AI288" i="8"/>
  <c r="V289" i="8"/>
  <c r="W289" i="8"/>
  <c r="X289" i="8" l="1"/>
  <c r="G156" i="7"/>
  <c r="H156" i="7" s="1"/>
  <c r="F156" i="7"/>
  <c r="P302" i="7"/>
  <c r="N302" i="7" s="1"/>
  <c r="O302" i="7"/>
  <c r="I155" i="7"/>
  <c r="Y290" i="8"/>
  <c r="U290" i="8"/>
  <c r="O303" i="7" l="1"/>
  <c r="P303" i="7"/>
  <c r="N303" i="7" s="1"/>
  <c r="K155" i="7"/>
  <c r="J155" i="7"/>
  <c r="L155" i="7" s="1"/>
  <c r="I156" i="7"/>
  <c r="E156" i="7"/>
  <c r="AB290" i="8"/>
  <c r="Z290" i="8"/>
  <c r="D288" i="8"/>
  <c r="S288" i="8" s="1"/>
  <c r="T289" i="8" l="1"/>
  <c r="R288" i="8"/>
  <c r="F157" i="7"/>
  <c r="G157" i="7"/>
  <c r="H157" i="7" s="1"/>
  <c r="P304" i="7"/>
  <c r="N304" i="7" s="1"/>
  <c r="O304" i="7"/>
  <c r="K156" i="7"/>
  <c r="J156" i="7"/>
  <c r="L156" i="7" s="1"/>
  <c r="AI287" i="8"/>
  <c r="V288" i="8"/>
  <c r="W288" i="8"/>
  <c r="X288" i="8" l="1"/>
  <c r="P305" i="7"/>
  <c r="N305" i="7" s="1"/>
  <c r="O305" i="7"/>
  <c r="E157" i="7"/>
  <c r="I157" i="7"/>
  <c r="Y289" i="8"/>
  <c r="U289" i="8"/>
  <c r="P306" i="7" l="1"/>
  <c r="N306" i="7" s="1"/>
  <c r="O306" i="7"/>
  <c r="K157" i="7"/>
  <c r="J157" i="7"/>
  <c r="L157" i="7" s="1"/>
  <c r="G158" i="7"/>
  <c r="F158" i="7"/>
  <c r="Z289" i="8"/>
  <c r="AB289" i="8"/>
  <c r="D287" i="8"/>
  <c r="S287" i="8" s="1"/>
  <c r="T288" i="8" l="1"/>
  <c r="P307" i="7"/>
  <c r="N307" i="7" s="1"/>
  <c r="O307" i="7"/>
  <c r="H158" i="7"/>
  <c r="E158" i="7" s="1"/>
  <c r="R287" i="8"/>
  <c r="AI286" i="8"/>
  <c r="W287" i="8"/>
  <c r="V287" i="8"/>
  <c r="I158" i="7" l="1"/>
  <c r="K158" i="7" s="1"/>
  <c r="X287" i="8"/>
  <c r="F159" i="7"/>
  <c r="G159" i="7"/>
  <c r="H159" i="7" s="1"/>
  <c r="O308" i="7"/>
  <c r="P308" i="7"/>
  <c r="N308" i="7" s="1"/>
  <c r="Y288" i="8"/>
  <c r="U288" i="8"/>
  <c r="J158" i="7" l="1"/>
  <c r="L158" i="7" s="1"/>
  <c r="O309" i="7"/>
  <c r="P309" i="7"/>
  <c r="N309" i="7" s="1"/>
  <c r="I159" i="7"/>
  <c r="AB288" i="8"/>
  <c r="Z288" i="8"/>
  <c r="E159" i="7"/>
  <c r="D286" i="8"/>
  <c r="S286" i="8" s="1"/>
  <c r="T287" i="8" l="1"/>
  <c r="P310" i="7"/>
  <c r="N310" i="7" s="1"/>
  <c r="O310" i="7"/>
  <c r="R286" i="8"/>
  <c r="G160" i="7"/>
  <c r="H160" i="7" s="1"/>
  <c r="F160" i="7"/>
  <c r="K159" i="7"/>
  <c r="J159" i="7"/>
  <c r="L159" i="7" s="1"/>
  <c r="AI285" i="8"/>
  <c r="W286" i="8"/>
  <c r="V286" i="8"/>
  <c r="X286" i="8" l="1"/>
  <c r="O311" i="7"/>
  <c r="P311" i="7"/>
  <c r="N311" i="7" s="1"/>
  <c r="I160" i="7"/>
  <c r="E160" i="7"/>
  <c r="Y287" i="8"/>
  <c r="U287" i="8"/>
  <c r="O312" i="7" l="1"/>
  <c r="P312" i="7"/>
  <c r="N312" i="7" s="1"/>
  <c r="AB287" i="8"/>
  <c r="Z287" i="8"/>
  <c r="G161" i="7"/>
  <c r="H161" i="7" s="1"/>
  <c r="F161" i="7"/>
  <c r="K160" i="7"/>
  <c r="J160" i="7"/>
  <c r="L160" i="7" s="1"/>
  <c r="D285" i="8"/>
  <c r="S285" i="8" s="1"/>
  <c r="I161" i="7" l="1"/>
  <c r="K161" i="7" s="1"/>
  <c r="E161" i="7"/>
  <c r="G162" i="7" s="1"/>
  <c r="H162" i="7" s="1"/>
  <c r="T286" i="8"/>
  <c r="P313" i="7"/>
  <c r="N313" i="7" s="1"/>
  <c r="O313" i="7"/>
  <c r="R285" i="8"/>
  <c r="AI284" i="8"/>
  <c r="W285" i="8"/>
  <c r="V285" i="8"/>
  <c r="F162" i="7" l="1"/>
  <c r="I162" i="7" s="1"/>
  <c r="J161" i="7"/>
  <c r="L161" i="7" s="1"/>
  <c r="X285" i="8"/>
  <c r="O314" i="7"/>
  <c r="P314" i="7"/>
  <c r="N314" i="7" s="1"/>
  <c r="E162" i="7"/>
  <c r="Y286" i="8"/>
  <c r="U286" i="8"/>
  <c r="O315" i="7" l="1"/>
  <c r="P315" i="7"/>
  <c r="N315" i="7" s="1"/>
  <c r="K162" i="7"/>
  <c r="J162" i="7"/>
  <c r="L162" i="7" s="1"/>
  <c r="G163" i="7"/>
  <c r="H163" i="7" s="1"/>
  <c r="F163" i="7"/>
  <c r="Z286" i="8"/>
  <c r="AB286" i="8"/>
  <c r="D284" i="8"/>
  <c r="S284" i="8" s="1"/>
  <c r="T285" i="8" l="1"/>
  <c r="O316" i="7"/>
  <c r="P316" i="7"/>
  <c r="N316" i="7" s="1"/>
  <c r="E163" i="7"/>
  <c r="I163" i="7"/>
  <c r="R284" i="8"/>
  <c r="AI283" i="8"/>
  <c r="W284" i="8"/>
  <c r="V284" i="8"/>
  <c r="X284" i="8" l="1"/>
  <c r="O317" i="7"/>
  <c r="P317" i="7"/>
  <c r="N317" i="7" s="1"/>
  <c r="K163" i="7"/>
  <c r="J163" i="7"/>
  <c r="L163" i="7" s="1"/>
  <c r="F164" i="7"/>
  <c r="G164" i="7"/>
  <c r="H164" i="7" s="1"/>
  <c r="Y285" i="8"/>
  <c r="U285" i="8"/>
  <c r="O318" i="7" l="1"/>
  <c r="P318" i="7"/>
  <c r="N318" i="7" s="1"/>
  <c r="E164" i="7"/>
  <c r="I164" i="7"/>
  <c r="AB285" i="8"/>
  <c r="Z285" i="8"/>
  <c r="D283" i="8"/>
  <c r="R283" i="8" s="1"/>
  <c r="V283" i="8"/>
  <c r="W283" i="8"/>
  <c r="X283" i="8" l="1"/>
  <c r="P319" i="7"/>
  <c r="N319" i="7" s="1"/>
  <c r="O319" i="7"/>
  <c r="S283" i="8"/>
  <c r="K164" i="7"/>
  <c r="J164" i="7"/>
  <c r="L164" i="7" s="1"/>
  <c r="G165" i="7"/>
  <c r="H165" i="7" s="1"/>
  <c r="F165" i="7"/>
  <c r="AI282" i="8"/>
  <c r="O320" i="7" l="1"/>
  <c r="P320" i="7"/>
  <c r="N320" i="7" s="1"/>
  <c r="E165" i="7"/>
  <c r="I165" i="7"/>
  <c r="T284" i="8"/>
  <c r="P321" i="7" l="1"/>
  <c r="N321" i="7" s="1"/>
  <c r="O321" i="7"/>
  <c r="F166" i="7"/>
  <c r="G166" i="7"/>
  <c r="H166" i="7" s="1"/>
  <c r="Y284" i="8"/>
  <c r="U284" i="8"/>
  <c r="K165" i="7"/>
  <c r="J165" i="7"/>
  <c r="L165" i="7" s="1"/>
  <c r="D282" i="8"/>
  <c r="S282" i="8" s="1"/>
  <c r="T283" i="8" l="1"/>
  <c r="Z284" i="8"/>
  <c r="AB284" i="8"/>
  <c r="I166" i="7"/>
  <c r="E166" i="7"/>
  <c r="R282" i="8"/>
  <c r="AI281" i="8"/>
  <c r="W282" i="8"/>
  <c r="V282" i="8"/>
  <c r="X282" i="8" l="1"/>
  <c r="F167" i="7"/>
  <c r="G167" i="7"/>
  <c r="H167" i="7" s="1"/>
  <c r="K166" i="7"/>
  <c r="J166" i="7"/>
  <c r="L166" i="7" s="1"/>
  <c r="Y283" i="8"/>
  <c r="U283" i="8"/>
  <c r="AB283" i="8" l="1"/>
  <c r="Z283" i="8"/>
  <c r="I167" i="7"/>
  <c r="E167" i="7"/>
  <c r="D281" i="8"/>
  <c r="S281" i="8" s="1"/>
  <c r="T282" i="8" l="1"/>
  <c r="F168" i="7"/>
  <c r="G168" i="7"/>
  <c r="H168" i="7" s="1"/>
  <c r="R281" i="8"/>
  <c r="K167" i="7"/>
  <c r="J167" i="7"/>
  <c r="L167" i="7" s="1"/>
  <c r="AI280" i="8"/>
  <c r="W281" i="8"/>
  <c r="V281" i="8"/>
  <c r="X281" i="8" l="1"/>
  <c r="I168" i="7"/>
  <c r="E168" i="7"/>
  <c r="Y282" i="8"/>
  <c r="U282" i="8"/>
  <c r="Z282" i="8" l="1"/>
  <c r="AB282" i="8"/>
  <c r="J168" i="7"/>
  <c r="L168" i="7" s="1"/>
  <c r="K168" i="7"/>
  <c r="F169" i="7"/>
  <c r="G169" i="7"/>
  <c r="H169" i="7" s="1"/>
  <c r="D280" i="8"/>
  <c r="R280" i="8" s="1"/>
  <c r="W280" i="8"/>
  <c r="V280" i="8"/>
  <c r="X280" i="8" l="1"/>
  <c r="S280" i="8"/>
  <c r="E169" i="7"/>
  <c r="I169" i="7"/>
  <c r="AI279" i="8"/>
  <c r="K169" i="7" l="1"/>
  <c r="J169" i="7"/>
  <c r="L169" i="7" s="1"/>
  <c r="T281" i="8"/>
  <c r="G170" i="7"/>
  <c r="H170" i="7" s="1"/>
  <c r="F170" i="7"/>
  <c r="I170" i="7" l="1"/>
  <c r="E170" i="7"/>
  <c r="Y281" i="8"/>
  <c r="U281" i="8"/>
  <c r="D279" i="8"/>
  <c r="S279" i="8" s="1"/>
  <c r="T280" i="8" l="1"/>
  <c r="R279" i="8"/>
  <c r="Z281" i="8"/>
  <c r="AB281" i="8"/>
  <c r="G171" i="7"/>
  <c r="H171" i="7" s="1"/>
  <c r="F171" i="7"/>
  <c r="K170" i="7"/>
  <c r="J170" i="7"/>
  <c r="L170" i="7" s="1"/>
  <c r="AI278" i="8"/>
  <c r="W279" i="8"/>
  <c r="V279" i="8"/>
  <c r="X279" i="8" l="1"/>
  <c r="E171" i="7"/>
  <c r="I171" i="7"/>
  <c r="Y280" i="8"/>
  <c r="U280" i="8"/>
  <c r="G172" i="7" l="1"/>
  <c r="H172" i="7" s="1"/>
  <c r="F172" i="7"/>
  <c r="AB280" i="8"/>
  <c r="Z280" i="8"/>
  <c r="K171" i="7"/>
  <c r="J171" i="7"/>
  <c r="L171" i="7" s="1"/>
  <c r="D278" i="8"/>
  <c r="S278" i="8" s="1"/>
  <c r="R278" i="8" l="1"/>
  <c r="T279" i="8"/>
  <c r="I172" i="7"/>
  <c r="E172" i="7"/>
  <c r="AI277" i="8"/>
  <c r="V278" i="8"/>
  <c r="W278" i="8"/>
  <c r="X278" i="8" l="1"/>
  <c r="F173" i="7"/>
  <c r="G173" i="7"/>
  <c r="H173" i="7" s="1"/>
  <c r="Y279" i="8"/>
  <c r="U279" i="8"/>
  <c r="K172" i="7"/>
  <c r="J172" i="7"/>
  <c r="L172" i="7" s="1"/>
  <c r="AB279" i="8" l="1"/>
  <c r="Z279" i="8"/>
  <c r="I173" i="7"/>
  <c r="E173" i="7"/>
  <c r="D277" i="8"/>
  <c r="S277" i="8" s="1"/>
  <c r="T278" i="8" l="1"/>
  <c r="R277" i="8"/>
  <c r="G174" i="7"/>
  <c r="H174" i="7" s="1"/>
  <c r="F174" i="7"/>
  <c r="K173" i="7"/>
  <c r="J173" i="7"/>
  <c r="L173" i="7" s="1"/>
  <c r="AI276" i="8"/>
  <c r="W277" i="8"/>
  <c r="V277" i="8"/>
  <c r="X277" i="8" l="1"/>
  <c r="E174" i="7"/>
  <c r="I174" i="7"/>
  <c r="Y278" i="8"/>
  <c r="U278" i="8"/>
  <c r="AB278" i="8" l="1"/>
  <c r="Z278" i="8"/>
  <c r="K174" i="7"/>
  <c r="J174" i="7"/>
  <c r="L174" i="7" s="1"/>
  <c r="F175" i="7"/>
  <c r="G175" i="7"/>
  <c r="H175" i="7" s="1"/>
  <c r="D276" i="8"/>
  <c r="S276" i="8" s="1"/>
  <c r="T277" i="8" l="1"/>
  <c r="I175" i="7"/>
  <c r="E175" i="7"/>
  <c r="R276" i="8"/>
  <c r="AI275" i="8"/>
  <c r="W276" i="8"/>
  <c r="V276" i="8"/>
  <c r="X276" i="8" l="1"/>
  <c r="K175" i="7"/>
  <c r="J175" i="7"/>
  <c r="L175" i="7" s="1"/>
  <c r="G176" i="7"/>
  <c r="F176" i="7"/>
  <c r="Y277" i="8"/>
  <c r="U277" i="8"/>
  <c r="AB277" i="8" l="1"/>
  <c r="Z277" i="8"/>
  <c r="H176" i="7"/>
  <c r="E176" i="7" s="1"/>
  <c r="D275" i="8"/>
  <c r="R275" i="8" s="1"/>
  <c r="V275" i="8"/>
  <c r="W275" i="8"/>
  <c r="X275" i="8" l="1"/>
  <c r="G177" i="7"/>
  <c r="F177" i="7"/>
  <c r="S275" i="8"/>
  <c r="I176" i="7"/>
  <c r="AI274" i="8"/>
  <c r="T276" i="8" l="1"/>
  <c r="H177" i="7"/>
  <c r="E177" i="7" s="1"/>
  <c r="K176" i="7"/>
  <c r="J176" i="7"/>
  <c r="L176" i="7" s="1"/>
  <c r="I177" i="7" l="1"/>
  <c r="K177" i="7" s="1"/>
  <c r="G178" i="7"/>
  <c r="F178" i="7"/>
  <c r="Y276" i="8"/>
  <c r="U276" i="8"/>
  <c r="D274" i="8"/>
  <c r="R274" i="8" s="1"/>
  <c r="W274" i="8"/>
  <c r="V274" i="8"/>
  <c r="S274" i="8" l="1"/>
  <c r="T275" i="8" s="1"/>
  <c r="U275" i="8" s="1"/>
  <c r="J177" i="7"/>
  <c r="L177" i="7" s="1"/>
  <c r="X274" i="8"/>
  <c r="AB276" i="8"/>
  <c r="Z276" i="8"/>
  <c r="H178" i="7"/>
  <c r="E178" i="7" s="1"/>
  <c r="AI273" i="8"/>
  <c r="Y275" i="8" l="1"/>
  <c r="F179" i="7"/>
  <c r="G179" i="7"/>
  <c r="Z275" i="8"/>
  <c r="AB275" i="8"/>
  <c r="I178" i="7"/>
  <c r="K178" i="7" l="1"/>
  <c r="J178" i="7"/>
  <c r="L178" i="7" s="1"/>
  <c r="H179" i="7"/>
  <c r="E179" i="7" s="1"/>
  <c r="D273" i="8"/>
  <c r="S273" i="8" s="1"/>
  <c r="T274" i="8" l="1"/>
  <c r="G180" i="7"/>
  <c r="H180" i="7" s="1"/>
  <c r="F180" i="7"/>
  <c r="R273" i="8"/>
  <c r="I179" i="7"/>
  <c r="AI272" i="8"/>
  <c r="V273" i="8"/>
  <c r="W273" i="8"/>
  <c r="X273" i="8" l="1"/>
  <c r="K179" i="7"/>
  <c r="J179" i="7"/>
  <c r="L179" i="7" s="1"/>
  <c r="E180" i="7"/>
  <c r="I180" i="7"/>
  <c r="Y274" i="8"/>
  <c r="U274" i="8"/>
  <c r="F181" i="7" l="1"/>
  <c r="G181" i="7"/>
  <c r="K180" i="7"/>
  <c r="J180" i="7"/>
  <c r="L180" i="7" s="1"/>
  <c r="AB274" i="8"/>
  <c r="Z274" i="8"/>
  <c r="D272" i="8"/>
  <c r="R272" i="8" s="1"/>
  <c r="W272" i="8"/>
  <c r="V272" i="8"/>
  <c r="X272" i="8" l="1"/>
  <c r="S272" i="8"/>
  <c r="H181" i="7"/>
  <c r="E181" i="7" s="1"/>
  <c r="AI271" i="8"/>
  <c r="G182" i="7" l="1"/>
  <c r="H182" i="7" s="1"/>
  <c r="F182" i="7"/>
  <c r="I181" i="7"/>
  <c r="T273" i="8"/>
  <c r="Y273" i="8" l="1"/>
  <c r="U273" i="8"/>
  <c r="K181" i="7"/>
  <c r="J181" i="7"/>
  <c r="L181" i="7" s="1"/>
  <c r="I182" i="7"/>
  <c r="E182" i="7"/>
  <c r="D271" i="8"/>
  <c r="R271" i="8" s="1"/>
  <c r="W271" i="8"/>
  <c r="V271" i="8"/>
  <c r="X271" i="8" l="1"/>
  <c r="F183" i="7"/>
  <c r="G183" i="7"/>
  <c r="H183" i="7" s="1"/>
  <c r="AB273" i="8"/>
  <c r="Z273" i="8"/>
  <c r="S271" i="8"/>
  <c r="K182" i="7"/>
  <c r="J182" i="7"/>
  <c r="L182" i="7" s="1"/>
  <c r="AI270" i="8"/>
  <c r="T272" i="8" l="1"/>
  <c r="E183" i="7"/>
  <c r="I183" i="7"/>
  <c r="Y272" i="8" l="1"/>
  <c r="U272" i="8"/>
  <c r="G184" i="7"/>
  <c r="F184" i="7"/>
  <c r="J183" i="7"/>
  <c r="L183" i="7" s="1"/>
  <c r="K183" i="7"/>
  <c r="D270" i="8"/>
  <c r="R270" i="8" s="1"/>
  <c r="W270" i="8"/>
  <c r="V270" i="8"/>
  <c r="S270" i="8" l="1"/>
  <c r="T271" i="8" s="1"/>
  <c r="U271" i="8" s="1"/>
  <c r="X270" i="8"/>
  <c r="H184" i="7"/>
  <c r="E184" i="7" s="1"/>
  <c r="Z272" i="8"/>
  <c r="AB272" i="8"/>
  <c r="AI269" i="8"/>
  <c r="Y271" i="8" l="1"/>
  <c r="G185" i="7"/>
  <c r="H185" i="7" s="1"/>
  <c r="F185" i="7"/>
  <c r="I184" i="7"/>
  <c r="Z271" i="8"/>
  <c r="AB271" i="8"/>
  <c r="K184" i="7" l="1"/>
  <c r="J184" i="7"/>
  <c r="L184" i="7" s="1"/>
  <c r="I185" i="7"/>
  <c r="E185" i="7"/>
  <c r="D269" i="8"/>
  <c r="S269" i="8" s="1"/>
  <c r="T270" i="8" l="1"/>
  <c r="G186" i="7"/>
  <c r="H186" i="7" s="1"/>
  <c r="F186" i="7"/>
  <c r="R269" i="8"/>
  <c r="K185" i="7"/>
  <c r="J185" i="7"/>
  <c r="L185" i="7" s="1"/>
  <c r="AI268" i="8"/>
  <c r="W269" i="8"/>
  <c r="V269" i="8"/>
  <c r="X269" i="8" l="1"/>
  <c r="E186" i="7"/>
  <c r="I186" i="7"/>
  <c r="Y270" i="8"/>
  <c r="U270" i="8"/>
  <c r="AB270" i="8" l="1"/>
  <c r="Z270" i="8"/>
  <c r="G187" i="7"/>
  <c r="F187" i="7"/>
  <c r="K186" i="7"/>
  <c r="J186" i="7"/>
  <c r="L186" i="7" s="1"/>
  <c r="D268" i="8"/>
  <c r="S268" i="8" s="1"/>
  <c r="T269" i="8" l="1"/>
  <c r="R268" i="8"/>
  <c r="H187" i="7"/>
  <c r="E187" i="7" s="1"/>
  <c r="AI267" i="8"/>
  <c r="V268" i="8"/>
  <c r="W268" i="8"/>
  <c r="X268" i="8" l="1"/>
  <c r="F188" i="7"/>
  <c r="G188" i="7"/>
  <c r="H188" i="7" s="1"/>
  <c r="I187" i="7"/>
  <c r="Y269" i="8"/>
  <c r="U269" i="8"/>
  <c r="I188" i="7" l="1"/>
  <c r="E188" i="7"/>
  <c r="AB269" i="8"/>
  <c r="Z269" i="8"/>
  <c r="K187" i="7"/>
  <c r="J187" i="7"/>
  <c r="L187" i="7" s="1"/>
  <c r="D267" i="8"/>
  <c r="R267" i="8" s="1"/>
  <c r="V267" i="8"/>
  <c r="W267" i="8"/>
  <c r="X267" i="8" l="1"/>
  <c r="S267" i="8"/>
  <c r="F189" i="7"/>
  <c r="G189" i="7"/>
  <c r="H189" i="7" s="1"/>
  <c r="K188" i="7"/>
  <c r="J188" i="7"/>
  <c r="L188" i="7" s="1"/>
  <c r="AI266" i="8"/>
  <c r="E189" i="7" l="1"/>
  <c r="I189" i="7"/>
  <c r="T268" i="8"/>
  <c r="K189" i="7" l="1"/>
  <c r="J189" i="7"/>
  <c r="L189" i="7" s="1"/>
  <c r="Y268" i="8"/>
  <c r="U268" i="8"/>
  <c r="F190" i="7"/>
  <c r="G190" i="7"/>
  <c r="H190" i="7" s="1"/>
  <c r="D266" i="8"/>
  <c r="R266" i="8" s="1"/>
  <c r="V266" i="8"/>
  <c r="W266" i="8"/>
  <c r="S266" i="8" l="1"/>
  <c r="T267" i="8" s="1"/>
  <c r="Y267" i="8" s="1"/>
  <c r="X266" i="8"/>
  <c r="AB268" i="8"/>
  <c r="Z268" i="8"/>
  <c r="I190" i="7"/>
  <c r="E190" i="7"/>
  <c r="AI265" i="8"/>
  <c r="U267" i="8" l="1"/>
  <c r="AB267" i="8" s="1"/>
  <c r="F191" i="7"/>
  <c r="G191" i="7"/>
  <c r="H191" i="7" s="1"/>
  <c r="J190" i="7"/>
  <c r="L190" i="7" s="1"/>
  <c r="K190" i="7"/>
  <c r="Z267" i="8" l="1"/>
  <c r="I191" i="7"/>
  <c r="E191" i="7"/>
  <c r="D265" i="8"/>
  <c r="S265" i="8" s="1"/>
  <c r="T266" i="8" l="1"/>
  <c r="R265" i="8"/>
  <c r="G192" i="7"/>
  <c r="H192" i="7" s="1"/>
  <c r="F192" i="7"/>
  <c r="J191" i="7"/>
  <c r="L191" i="7" s="1"/>
  <c r="K191" i="7"/>
  <c r="AI264" i="8"/>
  <c r="V265" i="8"/>
  <c r="W265" i="8"/>
  <c r="X265" i="8" l="1"/>
  <c r="E192" i="7"/>
  <c r="I192" i="7"/>
  <c r="Y266" i="8"/>
  <c r="U266" i="8"/>
  <c r="J192" i="7" l="1"/>
  <c r="L192" i="7" s="1"/>
  <c r="K192" i="7"/>
  <c r="F193" i="7"/>
  <c r="G193" i="7"/>
  <c r="AB266" i="8"/>
  <c r="Z266" i="8"/>
  <c r="D264" i="8"/>
  <c r="R264" i="8" s="1"/>
  <c r="V264" i="8"/>
  <c r="W264" i="8"/>
  <c r="X264" i="8" l="1"/>
  <c r="S264" i="8"/>
  <c r="H193" i="7"/>
  <c r="E193" i="7" s="1"/>
  <c r="AI263" i="8"/>
  <c r="I193" i="7" l="1"/>
  <c r="K193" i="7" s="1"/>
  <c r="F194" i="7"/>
  <c r="G194" i="7"/>
  <c r="H194" i="7" s="1"/>
  <c r="T265" i="8"/>
  <c r="J193" i="7" l="1"/>
  <c r="L193" i="7" s="1"/>
  <c r="Y265" i="8"/>
  <c r="U265" i="8"/>
  <c r="E194" i="7"/>
  <c r="I194" i="7"/>
  <c r="D263" i="8"/>
  <c r="R263" i="8" s="1"/>
  <c r="V263" i="8"/>
  <c r="W263" i="8"/>
  <c r="X263" i="8" l="1"/>
  <c r="S263" i="8"/>
  <c r="F195" i="7"/>
  <c r="G195" i="7"/>
  <c r="H195" i="7" s="1"/>
  <c r="K194" i="7"/>
  <c r="J194" i="7"/>
  <c r="L194" i="7" s="1"/>
  <c r="AB265" i="8"/>
  <c r="Z265" i="8"/>
  <c r="AI262" i="8"/>
  <c r="E195" i="7" l="1"/>
  <c r="T264" i="8"/>
  <c r="I195" i="7"/>
  <c r="J195" i="7" l="1"/>
  <c r="L195" i="7" s="1"/>
  <c r="K195" i="7"/>
  <c r="Y264" i="8"/>
  <c r="U264" i="8"/>
  <c r="F196" i="7"/>
  <c r="G196" i="7"/>
  <c r="H196" i="7" s="1"/>
  <c r="D262" i="8"/>
  <c r="R262" i="8" s="1"/>
  <c r="W262" i="8"/>
  <c r="V262" i="8"/>
  <c r="S262" i="8" l="1"/>
  <c r="T263" i="8" s="1"/>
  <c r="Y263" i="8" s="1"/>
  <c r="X262" i="8"/>
  <c r="E196" i="7"/>
  <c r="AB264" i="8"/>
  <c r="Z264" i="8"/>
  <c r="I196" i="7"/>
  <c r="AI261" i="8"/>
  <c r="U263" i="8" l="1"/>
  <c r="AB263" i="8" s="1"/>
  <c r="K196" i="7"/>
  <c r="J196" i="7"/>
  <c r="L196" i="7" s="1"/>
  <c r="G197" i="7"/>
  <c r="H197" i="7" s="1"/>
  <c r="F197" i="7"/>
  <c r="Z263" i="8" l="1"/>
  <c r="E197" i="7"/>
  <c r="I197" i="7"/>
  <c r="D261" i="8"/>
  <c r="S261" i="8" s="1"/>
  <c r="T262" i="8" l="1"/>
  <c r="K197" i="7"/>
  <c r="J197" i="7"/>
  <c r="L197" i="7" s="1"/>
  <c r="R261" i="8"/>
  <c r="F198" i="7"/>
  <c r="G198" i="7"/>
  <c r="AI260" i="8"/>
  <c r="V261" i="8"/>
  <c r="W261" i="8"/>
  <c r="X261" i="8" l="1"/>
  <c r="H198" i="7"/>
  <c r="E198" i="7" s="1"/>
  <c r="Y262" i="8"/>
  <c r="U262" i="8"/>
  <c r="G199" i="7" l="1"/>
  <c r="H199" i="7" s="1"/>
  <c r="F199" i="7"/>
  <c r="I198" i="7"/>
  <c r="AB262" i="8"/>
  <c r="Z262" i="8"/>
  <c r="D260" i="8"/>
  <c r="R260" i="8" s="1"/>
  <c r="W260" i="8"/>
  <c r="V260" i="8"/>
  <c r="X260" i="8" l="1"/>
  <c r="I199" i="7"/>
  <c r="S260" i="8"/>
  <c r="J198" i="7"/>
  <c r="L198" i="7" s="1"/>
  <c r="K198" i="7"/>
  <c r="E199" i="7"/>
  <c r="AI259" i="8"/>
  <c r="K199" i="7" l="1"/>
  <c r="J199" i="7"/>
  <c r="L199" i="7" s="1"/>
  <c r="G200" i="7"/>
  <c r="H200" i="7" s="1"/>
  <c r="F200" i="7"/>
  <c r="T261" i="8"/>
  <c r="Y261" i="8" l="1"/>
  <c r="U261" i="8"/>
  <c r="E200" i="7"/>
  <c r="I200" i="7"/>
  <c r="D259" i="8"/>
  <c r="R259" i="8" s="1"/>
  <c r="V259" i="8"/>
  <c r="W259" i="8"/>
  <c r="X259" i="8" l="1"/>
  <c r="S259" i="8"/>
  <c r="K200" i="7"/>
  <c r="J200" i="7"/>
  <c r="L200" i="7" s="1"/>
  <c r="G201" i="7"/>
  <c r="H201" i="7" s="1"/>
  <c r="F201" i="7"/>
  <c r="Z261" i="8"/>
  <c r="AB261" i="8"/>
  <c r="AI258" i="8"/>
  <c r="I201" i="7" l="1"/>
  <c r="E201" i="7"/>
  <c r="T260" i="8"/>
  <c r="G202" i="7" l="1"/>
  <c r="H202" i="7" s="1"/>
  <c r="E202" i="7" s="1"/>
  <c r="F202" i="7"/>
  <c r="K201" i="7"/>
  <c r="J201" i="7"/>
  <c r="L201" i="7" s="1"/>
  <c r="Y260" i="8"/>
  <c r="U260" i="8"/>
  <c r="D258" i="8"/>
  <c r="R258" i="8" s="1"/>
  <c r="V258" i="8"/>
  <c r="W258" i="8"/>
  <c r="X258" i="8" l="1"/>
  <c r="G203" i="7"/>
  <c r="F203" i="7"/>
  <c r="Z260" i="8"/>
  <c r="AB260" i="8"/>
  <c r="S258" i="8"/>
  <c r="I202" i="7"/>
  <c r="AI257" i="8"/>
  <c r="H203" i="7" l="1"/>
  <c r="I203" i="7" s="1"/>
  <c r="J202" i="7"/>
  <c r="L202" i="7" s="1"/>
  <c r="K202" i="7"/>
  <c r="T259" i="8"/>
  <c r="E203" i="7" l="1"/>
  <c r="G204" i="7" s="1"/>
  <c r="H204" i="7" s="1"/>
  <c r="K203" i="7"/>
  <c r="J203" i="7"/>
  <c r="L203" i="7" s="1"/>
  <c r="Y259" i="8"/>
  <c r="U259" i="8"/>
  <c r="D257" i="8"/>
  <c r="S257" i="8" s="1"/>
  <c r="F204" i="7" l="1"/>
  <c r="I204" i="7" s="1"/>
  <c r="E204" i="7"/>
  <c r="F205" i="7" s="1"/>
  <c r="T258" i="8"/>
  <c r="AB259" i="8"/>
  <c r="Z259" i="8"/>
  <c r="R257" i="8"/>
  <c r="AI256" i="8"/>
  <c r="W257" i="8"/>
  <c r="V257" i="8"/>
  <c r="G205" i="7" l="1"/>
  <c r="H205" i="7" s="1"/>
  <c r="E205" i="7" s="1"/>
  <c r="X257" i="8"/>
  <c r="Y258" i="8"/>
  <c r="U258" i="8"/>
  <c r="K204" i="7"/>
  <c r="J204" i="7"/>
  <c r="L204" i="7" s="1"/>
  <c r="F206" i="7" l="1"/>
  <c r="G206" i="7"/>
  <c r="H206" i="7" s="1"/>
  <c r="I205" i="7"/>
  <c r="AB258" i="8"/>
  <c r="Z258" i="8"/>
  <c r="D256" i="8"/>
  <c r="S256" i="8" s="1"/>
  <c r="T257" i="8" l="1"/>
  <c r="K205" i="7"/>
  <c r="J205" i="7"/>
  <c r="L205" i="7" s="1"/>
  <c r="R256" i="8"/>
  <c r="I206" i="7"/>
  <c r="E206" i="7"/>
  <c r="AI255" i="8"/>
  <c r="V256" i="8"/>
  <c r="W256" i="8"/>
  <c r="X256" i="8" l="1"/>
  <c r="K206" i="7"/>
  <c r="J206" i="7"/>
  <c r="L206" i="7" s="1"/>
  <c r="G207" i="7"/>
  <c r="F207" i="7"/>
  <c r="Y257" i="8"/>
  <c r="U257" i="8"/>
  <c r="AB257" i="8" l="1"/>
  <c r="Z257" i="8"/>
  <c r="H207" i="7"/>
  <c r="E207" i="7" s="1"/>
  <c r="D255" i="8"/>
  <c r="S255" i="8" s="1"/>
  <c r="I207" i="7" l="1"/>
  <c r="K207" i="7" s="1"/>
  <c r="T256" i="8"/>
  <c r="G208" i="7"/>
  <c r="H208" i="7" s="1"/>
  <c r="F208" i="7"/>
  <c r="R255" i="8"/>
  <c r="AI254" i="8"/>
  <c r="W255" i="8"/>
  <c r="V255" i="8"/>
  <c r="J207" i="7" l="1"/>
  <c r="L207" i="7" s="1"/>
  <c r="X255" i="8"/>
  <c r="I208" i="7"/>
  <c r="E208" i="7"/>
  <c r="Y256" i="8"/>
  <c r="U256" i="8"/>
  <c r="K208" i="7" l="1"/>
  <c r="J208" i="7"/>
  <c r="L208" i="7" s="1"/>
  <c r="AB256" i="8"/>
  <c r="Z256" i="8"/>
  <c r="F209" i="7"/>
  <c r="G209" i="7"/>
  <c r="H209" i="7" s="1"/>
  <c r="D254" i="8"/>
  <c r="R254" i="8" s="1"/>
  <c r="W254" i="8"/>
  <c r="V254" i="8"/>
  <c r="X254" i="8" l="1"/>
  <c r="S254" i="8"/>
  <c r="E209" i="7"/>
  <c r="I209" i="7"/>
  <c r="AI253" i="8"/>
  <c r="J209" i="7" l="1"/>
  <c r="L209" i="7" s="1"/>
  <c r="K209" i="7"/>
  <c r="F210" i="7"/>
  <c r="G210" i="7"/>
  <c r="H210" i="7" s="1"/>
  <c r="T255" i="8"/>
  <c r="E210" i="7" l="1"/>
  <c r="I210" i="7"/>
  <c r="Y255" i="8"/>
  <c r="U255" i="8"/>
  <c r="D253" i="8"/>
  <c r="R253" i="8" s="1"/>
  <c r="V253" i="8"/>
  <c r="W253" i="8"/>
  <c r="X253" i="8" l="1"/>
  <c r="S253" i="8"/>
  <c r="Z255" i="8"/>
  <c r="AB255" i="8"/>
  <c r="K210" i="7"/>
  <c r="J210" i="7"/>
  <c r="L210" i="7" s="1"/>
  <c r="G211" i="7"/>
  <c r="F211" i="7"/>
  <c r="AI252" i="8"/>
  <c r="H211" i="7" l="1"/>
  <c r="E211" i="7" s="1"/>
  <c r="T254" i="8"/>
  <c r="I211" i="7" l="1"/>
  <c r="J211" i="7" s="1"/>
  <c r="L211" i="7" s="1"/>
  <c r="F212" i="7"/>
  <c r="G212" i="7"/>
  <c r="Y254" i="8"/>
  <c r="U254" i="8"/>
  <c r="D252" i="8"/>
  <c r="R252" i="8" s="1"/>
  <c r="V252" i="8"/>
  <c r="W252" i="8"/>
  <c r="K211" i="7" l="1"/>
  <c r="S252" i="8"/>
  <c r="T253" i="8" s="1"/>
  <c r="Y253" i="8" s="1"/>
  <c r="X252" i="8"/>
  <c r="AB254" i="8"/>
  <c r="Z254" i="8"/>
  <c r="H212" i="7"/>
  <c r="E212" i="7" s="1"/>
  <c r="AI251" i="8"/>
  <c r="U253" i="8" l="1"/>
  <c r="AB253" i="8" s="1"/>
  <c r="G213" i="7"/>
  <c r="F213" i="7"/>
  <c r="I212" i="7"/>
  <c r="Z253" i="8" l="1"/>
  <c r="J212" i="7"/>
  <c r="L212" i="7" s="1"/>
  <c r="K212" i="7"/>
  <c r="H213" i="7"/>
  <c r="E213" i="7" s="1"/>
  <c r="D251" i="8"/>
  <c r="S251" i="8" s="1"/>
  <c r="R251" i="8" l="1"/>
  <c r="T252" i="8"/>
  <c r="F214" i="7"/>
  <c r="G214" i="7"/>
  <c r="H214" i="7" s="1"/>
  <c r="I213" i="7"/>
  <c r="AI250" i="8"/>
  <c r="W251" i="8"/>
  <c r="V251" i="8"/>
  <c r="X251" i="8" l="1"/>
  <c r="I214" i="7"/>
  <c r="K213" i="7"/>
  <c r="J213" i="7"/>
  <c r="L213" i="7" s="1"/>
  <c r="E214" i="7"/>
  <c r="Y252" i="8"/>
  <c r="U252" i="8"/>
  <c r="F215" i="7" l="1"/>
  <c r="G215" i="7"/>
  <c r="H215" i="7" s="1"/>
  <c r="AB252" i="8"/>
  <c r="Z252" i="8"/>
  <c r="K214" i="7"/>
  <c r="J214" i="7"/>
  <c r="L214" i="7" s="1"/>
  <c r="D250" i="8"/>
  <c r="R250" i="8" s="1"/>
  <c r="W250" i="8"/>
  <c r="V250" i="8"/>
  <c r="X250" i="8" l="1"/>
  <c r="S250" i="8"/>
  <c r="I215" i="7"/>
  <c r="E215" i="7"/>
  <c r="AI249" i="8"/>
  <c r="F216" i="7" l="1"/>
  <c r="G216" i="7"/>
  <c r="T251" i="8"/>
  <c r="K215" i="7"/>
  <c r="J215" i="7"/>
  <c r="L215" i="7" s="1"/>
  <c r="Y251" i="8" l="1"/>
  <c r="U251" i="8"/>
  <c r="H216" i="7"/>
  <c r="E216" i="7" s="1"/>
  <c r="D249" i="8"/>
  <c r="S249" i="8" s="1"/>
  <c r="T250" i="8" l="1"/>
  <c r="F217" i="7"/>
  <c r="G217" i="7"/>
  <c r="I216" i="7"/>
  <c r="R249" i="8"/>
  <c r="Z251" i="8"/>
  <c r="AB251" i="8"/>
  <c r="AI248" i="8"/>
  <c r="W249" i="8"/>
  <c r="V249" i="8"/>
  <c r="X249" i="8" l="1"/>
  <c r="K216" i="7"/>
  <c r="J216" i="7"/>
  <c r="L216" i="7" s="1"/>
  <c r="H217" i="7"/>
  <c r="I217" i="7" s="1"/>
  <c r="Y250" i="8"/>
  <c r="U250" i="8"/>
  <c r="J217" i="7" l="1"/>
  <c r="L217" i="7" s="1"/>
  <c r="K217" i="7"/>
  <c r="E217" i="7"/>
  <c r="AB250" i="8"/>
  <c r="Z250" i="8"/>
  <c r="D248" i="8"/>
  <c r="S248" i="8" s="1"/>
  <c r="T249" i="8" l="1"/>
  <c r="G218" i="7"/>
  <c r="H218" i="7" s="1"/>
  <c r="F218" i="7"/>
  <c r="R248" i="8"/>
  <c r="AI247" i="8"/>
  <c r="W248" i="8"/>
  <c r="V248" i="8"/>
  <c r="X248" i="8" l="1"/>
  <c r="I218" i="7"/>
  <c r="E218" i="7"/>
  <c r="Y249" i="8"/>
  <c r="U249" i="8"/>
  <c r="AB249" i="8" l="1"/>
  <c r="Z249" i="8"/>
  <c r="J218" i="7"/>
  <c r="L218" i="7" s="1"/>
  <c r="K218" i="7"/>
  <c r="G219" i="7"/>
  <c r="F219" i="7"/>
  <c r="D247" i="8"/>
  <c r="R247" i="8" s="1"/>
  <c r="W247" i="8"/>
  <c r="V247" i="8"/>
  <c r="X247" i="8" l="1"/>
  <c r="S247" i="8"/>
  <c r="H219" i="7"/>
  <c r="E219" i="7" s="1"/>
  <c r="AI246" i="8"/>
  <c r="I219" i="7" l="1"/>
  <c r="K219" i="7" s="1"/>
  <c r="F220" i="7"/>
  <c r="G220" i="7"/>
  <c r="H220" i="7" s="1"/>
  <c r="T248" i="8"/>
  <c r="J219" i="7" l="1"/>
  <c r="L219" i="7" s="1"/>
  <c r="Y248" i="8"/>
  <c r="U248" i="8"/>
  <c r="I220" i="7"/>
  <c r="E220" i="7"/>
  <c r="D246" i="8"/>
  <c r="S246" i="8" s="1"/>
  <c r="T247" i="8" l="1"/>
  <c r="R246" i="8"/>
  <c r="F221" i="7"/>
  <c r="G221" i="7"/>
  <c r="H221" i="7" s="1"/>
  <c r="K220" i="7"/>
  <c r="J220" i="7"/>
  <c r="L220" i="7" s="1"/>
  <c r="AB248" i="8"/>
  <c r="Z248" i="8"/>
  <c r="AI245" i="8"/>
  <c r="W246" i="8"/>
  <c r="V246" i="8"/>
  <c r="X246" i="8" l="1"/>
  <c r="E221" i="7"/>
  <c r="I221" i="7"/>
  <c r="Y247" i="8"/>
  <c r="U247" i="8"/>
  <c r="AB247" i="8" l="1"/>
  <c r="Z247" i="8"/>
  <c r="J221" i="7"/>
  <c r="L221" i="7" s="1"/>
  <c r="K221" i="7"/>
  <c r="F222" i="7"/>
  <c r="G222" i="7"/>
  <c r="D245" i="8"/>
  <c r="R245" i="8" s="1"/>
  <c r="W245" i="8"/>
  <c r="V245" i="8"/>
  <c r="X245" i="8" l="1"/>
  <c r="H222" i="7"/>
  <c r="I222" i="7" s="1"/>
  <c r="S245" i="8"/>
  <c r="AI244" i="8"/>
  <c r="K222" i="7" l="1"/>
  <c r="J222" i="7"/>
  <c r="L222" i="7" s="1"/>
  <c r="E222" i="7"/>
  <c r="T246" i="8"/>
  <c r="F223" i="7" l="1"/>
  <c r="G223" i="7"/>
  <c r="Y246" i="8"/>
  <c r="U246" i="8"/>
  <c r="D244" i="8"/>
  <c r="R244" i="8" s="1"/>
  <c r="W244" i="8"/>
  <c r="V244" i="8"/>
  <c r="X244" i="8" l="1"/>
  <c r="AB246" i="8"/>
  <c r="Z246" i="8"/>
  <c r="S244" i="8"/>
  <c r="H223" i="7"/>
  <c r="I223" i="7" s="1"/>
  <c r="AI243" i="8"/>
  <c r="K223" i="7" l="1"/>
  <c r="J223" i="7"/>
  <c r="L223" i="7" s="1"/>
  <c r="E223" i="7"/>
  <c r="T245" i="8"/>
  <c r="Y245" i="8" l="1"/>
  <c r="U245" i="8"/>
  <c r="F224" i="7"/>
  <c r="G224" i="7"/>
  <c r="H224" i="7" s="1"/>
  <c r="D243" i="8"/>
  <c r="S243" i="8" s="1"/>
  <c r="T244" i="8" l="1"/>
  <c r="R243" i="8"/>
  <c r="E224" i="7"/>
  <c r="I224" i="7"/>
  <c r="Z245" i="8"/>
  <c r="AB245" i="8"/>
  <c r="AI242" i="8"/>
  <c r="V243" i="8"/>
  <c r="W243" i="8"/>
  <c r="X243" i="8" l="1"/>
  <c r="K224" i="7"/>
  <c r="J224" i="7"/>
  <c r="L224" i="7" s="1"/>
  <c r="F225" i="7"/>
  <c r="G225" i="7"/>
  <c r="Y244" i="8"/>
  <c r="U244" i="8"/>
  <c r="Z244" i="8" l="1"/>
  <c r="AB244" i="8"/>
  <c r="H225" i="7"/>
  <c r="E225" i="7" s="1"/>
  <c r="D242" i="8"/>
  <c r="R242" i="8" s="1"/>
  <c r="W242" i="8"/>
  <c r="V242" i="8"/>
  <c r="X242" i="8" l="1"/>
  <c r="F226" i="7"/>
  <c r="G226" i="7"/>
  <c r="H226" i="7" s="1"/>
  <c r="S242" i="8"/>
  <c r="I225" i="7"/>
  <c r="AI241" i="8"/>
  <c r="I226" i="7" l="1"/>
  <c r="E226" i="7"/>
  <c r="K225" i="7"/>
  <c r="J225" i="7"/>
  <c r="L225" i="7" s="1"/>
  <c r="T243" i="8"/>
  <c r="Y243" i="8" l="1"/>
  <c r="U243" i="8"/>
  <c r="G227" i="7"/>
  <c r="H227" i="7" s="1"/>
  <c r="F227" i="7"/>
  <c r="K226" i="7"/>
  <c r="J226" i="7"/>
  <c r="L226" i="7" s="1"/>
  <c r="D241" i="8"/>
  <c r="R241" i="8" s="1"/>
  <c r="W241" i="8"/>
  <c r="V241" i="8"/>
  <c r="S241" i="8" l="1"/>
  <c r="T242" i="8" s="1"/>
  <c r="Y242" i="8" s="1"/>
  <c r="X241" i="8"/>
  <c r="I227" i="7"/>
  <c r="AB243" i="8"/>
  <c r="Z243" i="8"/>
  <c r="E227" i="7"/>
  <c r="AI240" i="8"/>
  <c r="U242" i="8" l="1"/>
  <c r="Z242" i="8" s="1"/>
  <c r="F228" i="7"/>
  <c r="G228" i="7"/>
  <c r="H228" i="7" s="1"/>
  <c r="J227" i="7"/>
  <c r="L227" i="7" s="1"/>
  <c r="K227" i="7"/>
  <c r="AB242" i="8" l="1"/>
  <c r="E228" i="7"/>
  <c r="I228" i="7"/>
  <c r="D240" i="8"/>
  <c r="R240" i="8" s="1"/>
  <c r="W240" i="8"/>
  <c r="V240" i="8"/>
  <c r="X240" i="8" l="1"/>
  <c r="G229" i="7"/>
  <c r="H229" i="7" s="1"/>
  <c r="F229" i="7"/>
  <c r="S240" i="8"/>
  <c r="K228" i="7"/>
  <c r="J228" i="7"/>
  <c r="L228" i="7" s="1"/>
  <c r="AI239" i="8"/>
  <c r="I229" i="7" l="1"/>
  <c r="E229" i="7"/>
  <c r="T241" i="8"/>
  <c r="F230" i="7" l="1"/>
  <c r="G230" i="7"/>
  <c r="H230" i="7" s="1"/>
  <c r="Y241" i="8"/>
  <c r="U241" i="8"/>
  <c r="K229" i="7"/>
  <c r="J229" i="7"/>
  <c r="L229" i="7" s="1"/>
  <c r="D239" i="8"/>
  <c r="R239" i="8" s="1"/>
  <c r="W239" i="8"/>
  <c r="V239" i="8"/>
  <c r="S239" i="8" l="1"/>
  <c r="T240" i="8" s="1"/>
  <c r="Y240" i="8" s="1"/>
  <c r="X239" i="8"/>
  <c r="I230" i="7"/>
  <c r="AB241" i="8"/>
  <c r="Z241" i="8"/>
  <c r="E230" i="7"/>
  <c r="AI238" i="8"/>
  <c r="U240" i="8" l="1"/>
  <c r="Z240" i="8" s="1"/>
  <c r="F231" i="7"/>
  <c r="G231" i="7"/>
  <c r="K230" i="7"/>
  <c r="J230" i="7"/>
  <c r="L230" i="7" s="1"/>
  <c r="AB240" i="8" l="1"/>
  <c r="H231" i="7"/>
  <c r="E231" i="7" s="1"/>
  <c r="D238" i="8"/>
  <c r="S238" i="8" s="1"/>
  <c r="I231" i="7" l="1"/>
  <c r="K231" i="7" s="1"/>
  <c r="G232" i="7"/>
  <c r="H232" i="7" s="1"/>
  <c r="F232" i="7"/>
  <c r="T239" i="8"/>
  <c r="R238" i="8"/>
  <c r="AI237" i="8"/>
  <c r="W238" i="8"/>
  <c r="V238" i="8"/>
  <c r="E232" i="7" l="1"/>
  <c r="F233" i="7" s="1"/>
  <c r="J231" i="7"/>
  <c r="L231" i="7" s="1"/>
  <c r="I232" i="7"/>
  <c r="K232" i="7" s="1"/>
  <c r="X238" i="8"/>
  <c r="Y239" i="8"/>
  <c r="U239" i="8"/>
  <c r="G233" i="7" l="1"/>
  <c r="H233" i="7" s="1"/>
  <c r="E233" i="7" s="1"/>
  <c r="J232" i="7"/>
  <c r="L232" i="7" s="1"/>
  <c r="Z239" i="8"/>
  <c r="AB239" i="8"/>
  <c r="D237" i="8"/>
  <c r="S237" i="8" s="1"/>
  <c r="R237" i="8" l="1"/>
  <c r="T238" i="8"/>
  <c r="G234" i="7"/>
  <c r="F234" i="7"/>
  <c r="I233" i="7"/>
  <c r="AI236" i="8"/>
  <c r="W237" i="8"/>
  <c r="V237" i="8"/>
  <c r="X237" i="8" l="1"/>
  <c r="J233" i="7"/>
  <c r="L233" i="7" s="1"/>
  <c r="K233" i="7"/>
  <c r="H234" i="7"/>
  <c r="E234" i="7" s="1"/>
  <c r="Y238" i="8"/>
  <c r="U238" i="8"/>
  <c r="I234" i="7" l="1"/>
  <c r="J234" i="7" s="1"/>
  <c r="L234" i="7" s="1"/>
  <c r="F235" i="7"/>
  <c r="G235" i="7"/>
  <c r="H235" i="7" s="1"/>
  <c r="Z238" i="8"/>
  <c r="AB238" i="8"/>
  <c r="D236" i="8"/>
  <c r="S236" i="8" s="1"/>
  <c r="K234" i="7" l="1"/>
  <c r="T237" i="8"/>
  <c r="R236" i="8"/>
  <c r="I235" i="7"/>
  <c r="E235" i="7"/>
  <c r="AI235" i="8"/>
  <c r="V236" i="8"/>
  <c r="W236" i="8"/>
  <c r="X236" i="8" l="1"/>
  <c r="F236" i="7"/>
  <c r="G236" i="7"/>
  <c r="K235" i="7"/>
  <c r="J235" i="7"/>
  <c r="L235" i="7" s="1"/>
  <c r="Y237" i="8"/>
  <c r="U237" i="8"/>
  <c r="H236" i="7" l="1"/>
  <c r="E236" i="7" s="1"/>
  <c r="Z237" i="8"/>
  <c r="AB237" i="8"/>
  <c r="D235" i="8"/>
  <c r="S235" i="8" s="1"/>
  <c r="R235" i="8" l="1"/>
  <c r="T236" i="8"/>
  <c r="G237" i="7"/>
  <c r="H237" i="7" s="1"/>
  <c r="F237" i="7"/>
  <c r="I236" i="7"/>
  <c r="AI234" i="8"/>
  <c r="V235" i="8"/>
  <c r="W235" i="8"/>
  <c r="X235" i="8" l="1"/>
  <c r="E237" i="7"/>
  <c r="J236" i="7"/>
  <c r="L236" i="7" s="1"/>
  <c r="K236" i="7"/>
  <c r="Y236" i="8"/>
  <c r="U236" i="8"/>
  <c r="I237" i="7"/>
  <c r="Z236" i="8" l="1"/>
  <c r="AB236" i="8"/>
  <c r="K237" i="7"/>
  <c r="J237" i="7"/>
  <c r="L237" i="7" s="1"/>
  <c r="F238" i="7"/>
  <c r="G238" i="7"/>
  <c r="D234" i="8"/>
  <c r="S234" i="8" s="1"/>
  <c r="T235" i="8" l="1"/>
  <c r="R234" i="8"/>
  <c r="H238" i="7"/>
  <c r="E238" i="7" s="1"/>
  <c r="AI233" i="8"/>
  <c r="W234" i="8"/>
  <c r="V234" i="8"/>
  <c r="X234" i="8" l="1"/>
  <c r="F239" i="7"/>
  <c r="G239" i="7"/>
  <c r="H239" i="7" s="1"/>
  <c r="I238" i="7"/>
  <c r="Y235" i="8"/>
  <c r="U235" i="8"/>
  <c r="Z235" i="8" l="1"/>
  <c r="AB235" i="8"/>
  <c r="K238" i="7"/>
  <c r="J238" i="7"/>
  <c r="L238" i="7" s="1"/>
  <c r="E239" i="7"/>
  <c r="I239" i="7"/>
  <c r="D233" i="8"/>
  <c r="S233" i="8" s="1"/>
  <c r="T234" i="8" l="1"/>
  <c r="R233" i="8"/>
  <c r="J239" i="7"/>
  <c r="L239" i="7" s="1"/>
  <c r="K239" i="7"/>
  <c r="F240" i="7"/>
  <c r="G240" i="7"/>
  <c r="AI232" i="8"/>
  <c r="V233" i="8"/>
  <c r="W233" i="8"/>
  <c r="X233" i="8" l="1"/>
  <c r="H240" i="7"/>
  <c r="I240" i="7" s="1"/>
  <c r="Y234" i="8"/>
  <c r="U234" i="8"/>
  <c r="K240" i="7" l="1"/>
  <c r="J240" i="7"/>
  <c r="L240" i="7" s="1"/>
  <c r="E240" i="7"/>
  <c r="Z234" i="8"/>
  <c r="AB234" i="8"/>
  <c r="D232" i="8"/>
  <c r="S232" i="8" s="1"/>
  <c r="T233" i="8" l="1"/>
  <c r="R232" i="8"/>
  <c r="G241" i="7"/>
  <c r="F241" i="7"/>
  <c r="AI231" i="8"/>
  <c r="V232" i="8"/>
  <c r="W232" i="8"/>
  <c r="X232" i="8" l="1"/>
  <c r="Y233" i="8"/>
  <c r="U233" i="8"/>
  <c r="H241" i="7"/>
  <c r="E241" i="7" s="1"/>
  <c r="F242" i="7" l="1"/>
  <c r="G242" i="7"/>
  <c r="H242" i="7" s="1"/>
  <c r="AB233" i="8"/>
  <c r="Z233" i="8"/>
  <c r="I241" i="7"/>
  <c r="D231" i="8"/>
  <c r="S231" i="8" s="1"/>
  <c r="T232" i="8" l="1"/>
  <c r="K241" i="7"/>
  <c r="J241" i="7"/>
  <c r="L241" i="7" s="1"/>
  <c r="I242" i="7"/>
  <c r="R231" i="8"/>
  <c r="E242" i="7"/>
  <c r="AI230" i="8"/>
  <c r="W231" i="8"/>
  <c r="V231" i="8"/>
  <c r="X231" i="8" l="1"/>
  <c r="G243" i="7"/>
  <c r="F243" i="7"/>
  <c r="J242" i="7"/>
  <c r="L242" i="7" s="1"/>
  <c r="K242" i="7"/>
  <c r="Y232" i="8"/>
  <c r="U232" i="8"/>
  <c r="Z232" i="8" l="1"/>
  <c r="AB232" i="8"/>
  <c r="H243" i="7"/>
  <c r="E243" i="7" s="1"/>
  <c r="D230" i="8"/>
  <c r="S230" i="8" s="1"/>
  <c r="T231" i="8" l="1"/>
  <c r="G244" i="7"/>
  <c r="F244" i="7"/>
  <c r="R230" i="8"/>
  <c r="I243" i="7"/>
  <c r="AI229" i="8"/>
  <c r="V230" i="8"/>
  <c r="W230" i="8"/>
  <c r="X230" i="8" l="1"/>
  <c r="H244" i="7"/>
  <c r="E244" i="7" s="1"/>
  <c r="K243" i="7"/>
  <c r="J243" i="7"/>
  <c r="L243" i="7" s="1"/>
  <c r="Y231" i="8"/>
  <c r="U231" i="8"/>
  <c r="G245" i="7" l="1"/>
  <c r="H245" i="7" s="1"/>
  <c r="E245" i="7" s="1"/>
  <c r="F245" i="7"/>
  <c r="I244" i="7"/>
  <c r="AB231" i="8"/>
  <c r="Z231" i="8"/>
  <c r="D229" i="8"/>
  <c r="R229" i="8" s="1"/>
  <c r="V229" i="8"/>
  <c r="W229" i="8"/>
  <c r="X229" i="8" l="1"/>
  <c r="F246" i="7"/>
  <c r="G246" i="7"/>
  <c r="H246" i="7" s="1"/>
  <c r="S229" i="8"/>
  <c r="J244" i="7"/>
  <c r="L244" i="7" s="1"/>
  <c r="K244" i="7"/>
  <c r="I245" i="7"/>
  <c r="AI228" i="8"/>
  <c r="K245" i="7" l="1"/>
  <c r="J245" i="7"/>
  <c r="L245" i="7" s="1"/>
  <c r="T230" i="8"/>
  <c r="I246" i="7"/>
  <c r="E246" i="7"/>
  <c r="G247" i="7" l="1"/>
  <c r="F247" i="7"/>
  <c r="K246" i="7"/>
  <c r="J246" i="7"/>
  <c r="L246" i="7" s="1"/>
  <c r="Y230" i="8"/>
  <c r="U230" i="8"/>
  <c r="D228" i="8"/>
  <c r="R228" i="8" s="1"/>
  <c r="V228" i="8"/>
  <c r="W228" i="8"/>
  <c r="X228" i="8" l="1"/>
  <c r="Z230" i="8"/>
  <c r="AB230" i="8"/>
  <c r="S228" i="8"/>
  <c r="H247" i="7"/>
  <c r="E247" i="7" s="1"/>
  <c r="AI227" i="8"/>
  <c r="G248" i="7" l="1"/>
  <c r="H248" i="7" s="1"/>
  <c r="F248" i="7"/>
  <c r="T229" i="8"/>
  <c r="I247" i="7"/>
  <c r="J247" i="7" l="1"/>
  <c r="L247" i="7" s="1"/>
  <c r="K247" i="7"/>
  <c r="Y229" i="8"/>
  <c r="U229" i="8"/>
  <c r="E248" i="7"/>
  <c r="I248" i="7"/>
  <c r="D227" i="8"/>
  <c r="S227" i="8" s="1"/>
  <c r="T228" i="8" l="1"/>
  <c r="K248" i="7"/>
  <c r="J248" i="7"/>
  <c r="L248" i="7" s="1"/>
  <c r="R227" i="8"/>
  <c r="F249" i="7"/>
  <c r="G249" i="7"/>
  <c r="Z229" i="8"/>
  <c r="AB229" i="8"/>
  <c r="AI226" i="8"/>
  <c r="V227" i="8"/>
  <c r="W227" i="8"/>
  <c r="X227" i="8" l="1"/>
  <c r="Y228" i="8"/>
  <c r="U228" i="8"/>
  <c r="H249" i="7"/>
  <c r="E249" i="7" s="1"/>
  <c r="G250" i="7" l="1"/>
  <c r="H250" i="7" s="1"/>
  <c r="F250" i="7"/>
  <c r="I249" i="7"/>
  <c r="AB228" i="8"/>
  <c r="Z228" i="8"/>
  <c r="D226" i="8"/>
  <c r="S226" i="8" s="1"/>
  <c r="T227" i="8" l="1"/>
  <c r="R226" i="8"/>
  <c r="K249" i="7"/>
  <c r="J249" i="7"/>
  <c r="L249" i="7" s="1"/>
  <c r="I250" i="7"/>
  <c r="E250" i="7"/>
  <c r="AI225" i="8"/>
  <c r="V226" i="8"/>
  <c r="W226" i="8"/>
  <c r="X226" i="8" l="1"/>
  <c r="K250" i="7"/>
  <c r="J250" i="7"/>
  <c r="L250" i="7" s="1"/>
  <c r="G251" i="7"/>
  <c r="H251" i="7" s="1"/>
  <c r="F251" i="7"/>
  <c r="Y227" i="8"/>
  <c r="U227" i="8"/>
  <c r="E251" i="7" l="1"/>
  <c r="AB227" i="8"/>
  <c r="Z227" i="8"/>
  <c r="I251" i="7"/>
  <c r="D225" i="8"/>
  <c r="R225" i="8" s="1"/>
  <c r="W225" i="8"/>
  <c r="V225" i="8"/>
  <c r="X225" i="8" l="1"/>
  <c r="S225" i="8"/>
  <c r="K251" i="7"/>
  <c r="J251" i="7"/>
  <c r="L251" i="7" s="1"/>
  <c r="F252" i="7"/>
  <c r="G252" i="7"/>
  <c r="AI224" i="8"/>
  <c r="H252" i="7" l="1"/>
  <c r="E252" i="7" s="1"/>
  <c r="T226" i="8"/>
  <c r="F253" i="7" l="1"/>
  <c r="G253" i="7"/>
  <c r="Y226" i="8"/>
  <c r="U226" i="8"/>
  <c r="I252" i="7"/>
  <c r="D224" i="8"/>
  <c r="S224" i="8" s="1"/>
  <c r="T225" i="8" l="1"/>
  <c r="R224" i="8"/>
  <c r="Z226" i="8"/>
  <c r="AB226" i="8"/>
  <c r="K252" i="7"/>
  <c r="J252" i="7"/>
  <c r="L252" i="7" s="1"/>
  <c r="H253" i="7"/>
  <c r="I253" i="7" s="1"/>
  <c r="AI223" i="8"/>
  <c r="V224" i="8"/>
  <c r="W224" i="8"/>
  <c r="X224" i="8" l="1"/>
  <c r="K253" i="7"/>
  <c r="J253" i="7"/>
  <c r="L253" i="7" s="1"/>
  <c r="E253" i="7"/>
  <c r="Y225" i="8"/>
  <c r="U225" i="8"/>
  <c r="G254" i="7" l="1"/>
  <c r="H254" i="7" s="1"/>
  <c r="F254" i="7"/>
  <c r="Z225" i="8"/>
  <c r="AB225" i="8"/>
  <c r="D223" i="8"/>
  <c r="R223" i="8" s="1"/>
  <c r="W223" i="8"/>
  <c r="V223" i="8"/>
  <c r="X223" i="8" l="1"/>
  <c r="S223" i="8"/>
  <c r="I254" i="7"/>
  <c r="E254" i="7"/>
  <c r="AI222" i="8"/>
  <c r="G255" i="7" l="1"/>
  <c r="H255" i="7" s="1"/>
  <c r="F255" i="7"/>
  <c r="T224" i="8"/>
  <c r="J254" i="7"/>
  <c r="L254" i="7" s="1"/>
  <c r="K254" i="7"/>
  <c r="Y224" i="8" l="1"/>
  <c r="U224" i="8"/>
  <c r="I255" i="7"/>
  <c r="E255" i="7"/>
  <c r="D222" i="8"/>
  <c r="R222" i="8" s="1"/>
  <c r="V222" i="8"/>
  <c r="W222" i="8"/>
  <c r="X222" i="8" l="1"/>
  <c r="S222" i="8"/>
  <c r="F256" i="7"/>
  <c r="G256" i="7"/>
  <c r="H256" i="7" s="1"/>
  <c r="J255" i="7"/>
  <c r="L255" i="7" s="1"/>
  <c r="K255" i="7"/>
  <c r="AB224" i="8"/>
  <c r="Z224" i="8"/>
  <c r="AI221" i="8"/>
  <c r="I256" i="7" l="1"/>
  <c r="E256" i="7"/>
  <c r="T223" i="8"/>
  <c r="Y223" i="8" l="1"/>
  <c r="U223" i="8"/>
  <c r="G257" i="7"/>
  <c r="H257" i="7" s="1"/>
  <c r="F257" i="7"/>
  <c r="K256" i="7"/>
  <c r="J256" i="7"/>
  <c r="L256" i="7" s="1"/>
  <c r="D221" i="8"/>
  <c r="R221" i="8" s="1"/>
  <c r="W221" i="8"/>
  <c r="V221" i="8"/>
  <c r="S221" i="8" l="1"/>
  <c r="T222" i="8" s="1"/>
  <c r="Y222" i="8" s="1"/>
  <c r="X221" i="8"/>
  <c r="I257" i="7"/>
  <c r="E257" i="7"/>
  <c r="AB223" i="8"/>
  <c r="Z223" i="8"/>
  <c r="AI220" i="8"/>
  <c r="U222" i="8" l="1"/>
  <c r="Z222" i="8" s="1"/>
  <c r="F258" i="7"/>
  <c r="G258" i="7"/>
  <c r="K257" i="7"/>
  <c r="J257" i="7"/>
  <c r="L257" i="7" s="1"/>
  <c r="AB222" i="8" l="1"/>
  <c r="H258" i="7"/>
  <c r="E258" i="7" s="1"/>
  <c r="D220" i="8"/>
  <c r="S220" i="8" s="1"/>
  <c r="T221" i="8" l="1"/>
  <c r="F259" i="7"/>
  <c r="G259" i="7"/>
  <c r="H259" i="7" s="1"/>
  <c r="R220" i="8"/>
  <c r="I258" i="7"/>
  <c r="AI219" i="8"/>
  <c r="V220" i="8"/>
  <c r="W220" i="8"/>
  <c r="X220" i="8" l="1"/>
  <c r="K258" i="7"/>
  <c r="J258" i="7"/>
  <c r="L258" i="7" s="1"/>
  <c r="I259" i="7"/>
  <c r="E259" i="7"/>
  <c r="Y221" i="8"/>
  <c r="U221" i="8"/>
  <c r="Z221" i="8" l="1"/>
  <c r="AB221" i="8"/>
  <c r="J259" i="7"/>
  <c r="L259" i="7" s="1"/>
  <c r="K259" i="7"/>
  <c r="F260" i="7"/>
  <c r="G260" i="7"/>
  <c r="H260" i="7" s="1"/>
  <c r="D219" i="8"/>
  <c r="S219" i="8" s="1"/>
  <c r="T220" i="8" l="1"/>
  <c r="I260" i="7"/>
  <c r="R219" i="8"/>
  <c r="E260" i="7"/>
  <c r="AI218" i="8"/>
  <c r="W219" i="8"/>
  <c r="V219" i="8"/>
  <c r="X219" i="8" l="1"/>
  <c r="G261" i="7"/>
  <c r="H261" i="7" s="1"/>
  <c r="F261" i="7"/>
  <c r="K260" i="7"/>
  <c r="J260" i="7"/>
  <c r="L260" i="7" s="1"/>
  <c r="Y220" i="8"/>
  <c r="U220" i="8"/>
  <c r="AB220" i="8" l="1"/>
  <c r="Z220" i="8"/>
  <c r="I261" i="7"/>
  <c r="E261" i="7"/>
  <c r="D218" i="8"/>
  <c r="R218" i="8" s="1"/>
  <c r="W218" i="8"/>
  <c r="V218" i="8"/>
  <c r="X218" i="8" l="1"/>
  <c r="S218" i="8"/>
  <c r="G262" i="7"/>
  <c r="H262" i="7" s="1"/>
  <c r="F262" i="7"/>
  <c r="K261" i="7"/>
  <c r="J261" i="7"/>
  <c r="L261" i="7" s="1"/>
  <c r="AI217" i="8"/>
  <c r="I262" i="7" l="1"/>
  <c r="E262" i="7"/>
  <c r="T219" i="8"/>
  <c r="F263" i="7" l="1"/>
  <c r="G263" i="7"/>
  <c r="Y219" i="8"/>
  <c r="U219" i="8"/>
  <c r="K262" i="7"/>
  <c r="J262" i="7"/>
  <c r="L262" i="7" s="1"/>
  <c r="D217" i="8"/>
  <c r="R217" i="8" s="1"/>
  <c r="V217" i="8"/>
  <c r="W217" i="8"/>
  <c r="S217" i="8" l="1"/>
  <c r="T218" i="8" s="1"/>
  <c r="Y218" i="8" s="1"/>
  <c r="X217" i="8"/>
  <c r="AB219" i="8"/>
  <c r="Z219" i="8"/>
  <c r="H263" i="7"/>
  <c r="E263" i="7" s="1"/>
  <c r="AI216" i="8"/>
  <c r="U218" i="8" l="1"/>
  <c r="AB218" i="8" s="1"/>
  <c r="G264" i="7"/>
  <c r="H264" i="7" s="1"/>
  <c r="F264" i="7"/>
  <c r="I263" i="7"/>
  <c r="Z218" i="8" l="1"/>
  <c r="K263" i="7"/>
  <c r="J263" i="7"/>
  <c r="L263" i="7" s="1"/>
  <c r="I264" i="7"/>
  <c r="E264" i="7"/>
  <c r="D216" i="8"/>
  <c r="R216" i="8" s="1"/>
  <c r="W216" i="8"/>
  <c r="V216" i="8"/>
  <c r="X216" i="8" l="1"/>
  <c r="S216" i="8"/>
  <c r="K264" i="7"/>
  <c r="J264" i="7"/>
  <c r="L264" i="7" s="1"/>
  <c r="G265" i="7"/>
  <c r="F265" i="7"/>
  <c r="AI215" i="8"/>
  <c r="H265" i="7" l="1"/>
  <c r="E265" i="7" s="1"/>
  <c r="T217" i="8"/>
  <c r="I265" i="7" l="1"/>
  <c r="K265" i="7" s="1"/>
  <c r="F266" i="7"/>
  <c r="G266" i="7"/>
  <c r="H266" i="7" s="1"/>
  <c r="Y217" i="8"/>
  <c r="U217" i="8"/>
  <c r="D215" i="8"/>
  <c r="R215" i="8" s="1"/>
  <c r="W215" i="8"/>
  <c r="V215" i="8"/>
  <c r="J265" i="7" l="1"/>
  <c r="L265" i="7" s="1"/>
  <c r="S215" i="8"/>
  <c r="T216" i="8" s="1"/>
  <c r="Y216" i="8" s="1"/>
  <c r="X215" i="8"/>
  <c r="I266" i="7"/>
  <c r="E266" i="7"/>
  <c r="Z217" i="8"/>
  <c r="AB217" i="8"/>
  <c r="AI214" i="8"/>
  <c r="U216" i="8" l="1"/>
  <c r="Z216" i="8" s="1"/>
  <c r="G267" i="7"/>
  <c r="F267" i="7"/>
  <c r="J266" i="7"/>
  <c r="L266" i="7" s="1"/>
  <c r="K266" i="7"/>
  <c r="AB216" i="8" l="1"/>
  <c r="H267" i="7"/>
  <c r="E267" i="7" s="1"/>
  <c r="D214" i="8"/>
  <c r="R214" i="8" s="1"/>
  <c r="W214" i="8"/>
  <c r="V214" i="8"/>
  <c r="X214" i="8" l="1"/>
  <c r="G268" i="7"/>
  <c r="H268" i="7" s="1"/>
  <c r="F268" i="7"/>
  <c r="S214" i="8"/>
  <c r="I267" i="7"/>
  <c r="AI213" i="8"/>
  <c r="I268" i="7" l="1"/>
  <c r="E268" i="7"/>
  <c r="K267" i="7"/>
  <c r="J267" i="7"/>
  <c r="L267" i="7" s="1"/>
  <c r="T215" i="8"/>
  <c r="Y215" i="8" l="1"/>
  <c r="U215" i="8"/>
  <c r="F269" i="7"/>
  <c r="G269" i="7"/>
  <c r="H269" i="7" s="1"/>
  <c r="K268" i="7"/>
  <c r="J268" i="7"/>
  <c r="L268" i="7" s="1"/>
  <c r="D213" i="8"/>
  <c r="R213" i="8" s="1"/>
  <c r="W213" i="8"/>
  <c r="V213" i="8"/>
  <c r="S213" i="8" l="1"/>
  <c r="T214" i="8" s="1"/>
  <c r="Y214" i="8" s="1"/>
  <c r="X213" i="8"/>
  <c r="E269" i="7"/>
  <c r="Z215" i="8"/>
  <c r="AB215" i="8"/>
  <c r="I269" i="7"/>
  <c r="AI212" i="8"/>
  <c r="U214" i="8" l="1"/>
  <c r="AB214" i="8" s="1"/>
  <c r="K269" i="7"/>
  <c r="J269" i="7"/>
  <c r="L269" i="7" s="1"/>
  <c r="G270" i="7"/>
  <c r="H270" i="7" s="1"/>
  <c r="F270" i="7"/>
  <c r="Z214" i="8" l="1"/>
  <c r="E270" i="7"/>
  <c r="I270" i="7"/>
  <c r="D212" i="8"/>
  <c r="S212" i="8" s="1"/>
  <c r="T213" i="8" l="1"/>
  <c r="R212" i="8"/>
  <c r="K270" i="7"/>
  <c r="J270" i="7"/>
  <c r="L270" i="7" s="1"/>
  <c r="G271" i="7"/>
  <c r="F271" i="7"/>
  <c r="AI211" i="8"/>
  <c r="V212" i="8"/>
  <c r="W212" i="8"/>
  <c r="X212" i="8" l="1"/>
  <c r="H271" i="7"/>
  <c r="E271" i="7" s="1"/>
  <c r="Y213" i="8"/>
  <c r="U213" i="8"/>
  <c r="F272" i="7" l="1"/>
  <c r="G272" i="7"/>
  <c r="H272" i="7" s="1"/>
  <c r="Z213" i="8"/>
  <c r="AB213" i="8"/>
  <c r="I271" i="7"/>
  <c r="D211" i="8"/>
  <c r="S211" i="8" s="1"/>
  <c r="T212" i="8" l="1"/>
  <c r="R211" i="8"/>
  <c r="K271" i="7"/>
  <c r="J271" i="7"/>
  <c r="L271" i="7" s="1"/>
  <c r="I272" i="7"/>
  <c r="E272" i="7"/>
  <c r="AI210" i="8"/>
  <c r="W211" i="8"/>
  <c r="V211" i="8"/>
  <c r="X211" i="8" l="1"/>
  <c r="G273" i="7"/>
  <c r="H273" i="7" s="1"/>
  <c r="F273" i="7"/>
  <c r="K272" i="7"/>
  <c r="J272" i="7"/>
  <c r="L272" i="7" s="1"/>
  <c r="Y212" i="8"/>
  <c r="U212" i="8"/>
  <c r="Z212" i="8" l="1"/>
  <c r="AB212" i="8"/>
  <c r="E273" i="7"/>
  <c r="I273" i="7"/>
  <c r="D210" i="8"/>
  <c r="R210" i="8" s="1"/>
  <c r="V210" i="8"/>
  <c r="W210" i="8"/>
  <c r="X210" i="8" l="1"/>
  <c r="S210" i="8"/>
  <c r="J273" i="7"/>
  <c r="L273" i="7" s="1"/>
  <c r="K273" i="7"/>
  <c r="F274" i="7"/>
  <c r="G274" i="7"/>
  <c r="AI209" i="8"/>
  <c r="H274" i="7" l="1"/>
  <c r="E274" i="7" s="1"/>
  <c r="T211" i="8"/>
  <c r="F275" i="7" l="1"/>
  <c r="G275" i="7"/>
  <c r="Y211" i="8"/>
  <c r="U211" i="8"/>
  <c r="I274" i="7"/>
  <c r="D209" i="8"/>
  <c r="S209" i="8" s="1"/>
  <c r="T210" i="8" l="1"/>
  <c r="R209" i="8"/>
  <c r="AB211" i="8"/>
  <c r="Z211" i="8"/>
  <c r="J274" i="7"/>
  <c r="L274" i="7" s="1"/>
  <c r="K274" i="7"/>
  <c r="H275" i="7"/>
  <c r="E275" i="7" s="1"/>
  <c r="AI208" i="8"/>
  <c r="W209" i="8"/>
  <c r="V209" i="8"/>
  <c r="X209" i="8" l="1"/>
  <c r="F276" i="7"/>
  <c r="G276" i="7"/>
  <c r="H276" i="7" s="1"/>
  <c r="I275" i="7"/>
  <c r="Y210" i="8"/>
  <c r="U210" i="8"/>
  <c r="J275" i="7" l="1"/>
  <c r="L275" i="7" s="1"/>
  <c r="K275" i="7"/>
  <c r="E276" i="7"/>
  <c r="Z210" i="8"/>
  <c r="AB210" i="8"/>
  <c r="I276" i="7"/>
  <c r="D208" i="8"/>
  <c r="S208" i="8" s="1"/>
  <c r="T209" i="8" l="1"/>
  <c r="R208" i="8"/>
  <c r="K276" i="7"/>
  <c r="J276" i="7"/>
  <c r="L276" i="7" s="1"/>
  <c r="G277" i="7"/>
  <c r="H277" i="7" s="1"/>
  <c r="F277" i="7"/>
  <c r="AI207" i="8"/>
  <c r="V208" i="8"/>
  <c r="W208" i="8"/>
  <c r="X208" i="8" l="1"/>
  <c r="I277" i="7"/>
  <c r="E277" i="7"/>
  <c r="Y209" i="8"/>
  <c r="U209" i="8"/>
  <c r="Z209" i="8" l="1"/>
  <c r="AB209" i="8"/>
  <c r="G278" i="7"/>
  <c r="F278" i="7"/>
  <c r="K277" i="7"/>
  <c r="J277" i="7"/>
  <c r="L277" i="7" s="1"/>
  <c r="D207" i="8"/>
  <c r="S207" i="8" s="1"/>
  <c r="T208" i="8" l="1"/>
  <c r="R207" i="8"/>
  <c r="H278" i="7"/>
  <c r="E278" i="7" s="1"/>
  <c r="AI206" i="8"/>
  <c r="W207" i="8"/>
  <c r="V207" i="8"/>
  <c r="X207" i="8" l="1"/>
  <c r="F279" i="7"/>
  <c r="G279" i="7"/>
  <c r="I278" i="7"/>
  <c r="Y208" i="8"/>
  <c r="U208" i="8"/>
  <c r="J278" i="7" l="1"/>
  <c r="L278" i="7" s="1"/>
  <c r="K278" i="7"/>
  <c r="H279" i="7"/>
  <c r="E279" i="7" s="1"/>
  <c r="AB208" i="8"/>
  <c r="Z208" i="8"/>
  <c r="D206" i="8"/>
  <c r="R206" i="8" s="1"/>
  <c r="W206" i="8"/>
  <c r="V206" i="8"/>
  <c r="I279" i="7" l="1"/>
  <c r="K279" i="7" s="1"/>
  <c r="X206" i="8"/>
  <c r="F280" i="7"/>
  <c r="G280" i="7"/>
  <c r="S206" i="8"/>
  <c r="AI205" i="8"/>
  <c r="J279" i="7" l="1"/>
  <c r="L279" i="7" s="1"/>
  <c r="T207" i="8"/>
  <c r="H280" i="7"/>
  <c r="E280" i="7" s="1"/>
  <c r="G281" i="7" l="1"/>
  <c r="F281" i="7"/>
  <c r="Y207" i="8"/>
  <c r="U207" i="8"/>
  <c r="I280" i="7"/>
  <c r="D205" i="8"/>
  <c r="R205" i="8" s="1"/>
  <c r="V205" i="8"/>
  <c r="W205" i="8"/>
  <c r="X205" i="8" l="1"/>
  <c r="S205" i="8"/>
  <c r="AB207" i="8"/>
  <c r="Z207" i="8"/>
  <c r="K280" i="7"/>
  <c r="J280" i="7"/>
  <c r="L280" i="7" s="1"/>
  <c r="H281" i="7"/>
  <c r="I281" i="7" s="1"/>
  <c r="AI204" i="8"/>
  <c r="K281" i="7" l="1"/>
  <c r="J281" i="7"/>
  <c r="L281" i="7" s="1"/>
  <c r="E281" i="7"/>
  <c r="T206" i="8"/>
  <c r="Y206" i="8" l="1"/>
  <c r="U206" i="8"/>
  <c r="F282" i="7"/>
  <c r="G282" i="7"/>
  <c r="D204" i="8"/>
  <c r="S204" i="8" s="1"/>
  <c r="T205" i="8" l="1"/>
  <c r="H282" i="7"/>
  <c r="E282" i="7" s="1"/>
  <c r="R204" i="8"/>
  <c r="AB206" i="8"/>
  <c r="Z206" i="8"/>
  <c r="AI203" i="8"/>
  <c r="W204" i="8"/>
  <c r="V204" i="8"/>
  <c r="I282" i="7" l="1"/>
  <c r="J282" i="7" s="1"/>
  <c r="L282" i="7" s="1"/>
  <c r="X204" i="8"/>
  <c r="F283" i="7"/>
  <c r="G283" i="7"/>
  <c r="H283" i="7" s="1"/>
  <c r="Y205" i="8"/>
  <c r="U205" i="8"/>
  <c r="K282" i="7" l="1"/>
  <c r="AB205" i="8"/>
  <c r="Z205" i="8"/>
  <c r="E283" i="7"/>
  <c r="I283" i="7"/>
  <c r="D203" i="8"/>
  <c r="R203" i="8" s="1"/>
  <c r="V203" i="8"/>
  <c r="W203" i="8"/>
  <c r="X203" i="8" l="1"/>
  <c r="S203" i="8"/>
  <c r="J283" i="7"/>
  <c r="L283" i="7" s="1"/>
  <c r="K283" i="7"/>
  <c r="G284" i="7"/>
  <c r="H284" i="7" s="1"/>
  <c r="F284" i="7"/>
  <c r="AI202" i="8"/>
  <c r="E284" i="7" l="1"/>
  <c r="T204" i="8"/>
  <c r="I284" i="7"/>
  <c r="Y204" i="8" l="1"/>
  <c r="U204" i="8"/>
  <c r="K284" i="7"/>
  <c r="J284" i="7"/>
  <c r="L284" i="7" s="1"/>
  <c r="G285" i="7"/>
  <c r="H285" i="7" s="1"/>
  <c r="F285" i="7"/>
  <c r="D202" i="8"/>
  <c r="R202" i="8" s="1"/>
  <c r="W202" i="8"/>
  <c r="V202" i="8"/>
  <c r="S202" i="8" l="1"/>
  <c r="T203" i="8" s="1"/>
  <c r="Y203" i="8" s="1"/>
  <c r="X202" i="8"/>
  <c r="I285" i="7"/>
  <c r="E285" i="7"/>
  <c r="Z204" i="8"/>
  <c r="AB204" i="8"/>
  <c r="AI201" i="8"/>
  <c r="AK201" i="8"/>
  <c r="U203" i="8" l="1"/>
  <c r="Z203" i="8" s="1"/>
  <c r="F286" i="7"/>
  <c r="G286" i="7"/>
  <c r="H286" i="7" s="1"/>
  <c r="J285" i="7"/>
  <c r="L285" i="7" s="1"/>
  <c r="K285" i="7"/>
  <c r="AB203" i="8" l="1"/>
  <c r="E286" i="7"/>
  <c r="I286" i="7"/>
  <c r="D201" i="8"/>
  <c r="S201" i="8" s="1"/>
  <c r="T202" i="8" l="1"/>
  <c r="R201" i="8"/>
  <c r="J286" i="7"/>
  <c r="L286" i="7" s="1"/>
  <c r="K286" i="7"/>
  <c r="F287" i="7"/>
  <c r="G287" i="7"/>
  <c r="AI200" i="8"/>
  <c r="AK200" i="8"/>
  <c r="W201" i="8"/>
  <c r="V201" i="8"/>
  <c r="X201" i="8" l="1"/>
  <c r="H287" i="7"/>
  <c r="E287" i="7" s="1"/>
  <c r="Y202" i="8"/>
  <c r="U202" i="8"/>
  <c r="G288" i="7" l="1"/>
  <c r="F288" i="7"/>
  <c r="I287" i="7"/>
  <c r="AB202" i="8"/>
  <c r="Z202" i="8"/>
  <c r="D200" i="8"/>
  <c r="S200" i="8" s="1"/>
  <c r="T201" i="8" l="1"/>
  <c r="R200" i="8"/>
  <c r="K287" i="7"/>
  <c r="J287" i="7"/>
  <c r="L287" i="7" s="1"/>
  <c r="H288" i="7"/>
  <c r="E288" i="7" s="1"/>
  <c r="AI199" i="8"/>
  <c r="AK199" i="8"/>
  <c r="W200" i="8"/>
  <c r="V200" i="8"/>
  <c r="X200" i="8" l="1"/>
  <c r="G289" i="7"/>
  <c r="F289" i="7"/>
  <c r="I288" i="7"/>
  <c r="Y201" i="8"/>
  <c r="U201" i="8"/>
  <c r="Z201" i="8" l="1"/>
  <c r="AB201" i="8"/>
  <c r="K288" i="7"/>
  <c r="J288" i="7"/>
  <c r="L288" i="7" s="1"/>
  <c r="H289" i="7"/>
  <c r="E289" i="7" s="1"/>
  <c r="D199" i="8"/>
  <c r="R199" i="8" s="1"/>
  <c r="W199" i="8"/>
  <c r="V199" i="8"/>
  <c r="X199" i="8" l="1"/>
  <c r="G290" i="7"/>
  <c r="F290" i="7"/>
  <c r="S199" i="8"/>
  <c r="I289" i="7"/>
  <c r="AI198" i="8"/>
  <c r="AK198" i="8"/>
  <c r="T200" i="8" l="1"/>
  <c r="K289" i="7"/>
  <c r="J289" i="7"/>
  <c r="L289" i="7" s="1"/>
  <c r="H290" i="7"/>
  <c r="E290" i="7" s="1"/>
  <c r="F291" i="7" l="1"/>
  <c r="G291" i="7"/>
  <c r="Y200" i="8"/>
  <c r="U200" i="8"/>
  <c r="I290" i="7"/>
  <c r="D198" i="8"/>
  <c r="S198" i="8" s="1"/>
  <c r="T199" i="8" l="1"/>
  <c r="K290" i="7"/>
  <c r="J290" i="7"/>
  <c r="L290" i="7" s="1"/>
  <c r="AB200" i="8"/>
  <c r="Z200" i="8"/>
  <c r="R198" i="8"/>
  <c r="H291" i="7"/>
  <c r="E291" i="7" s="1"/>
  <c r="AI197" i="8"/>
  <c r="AK197" i="8"/>
  <c r="W198" i="8"/>
  <c r="V198" i="8"/>
  <c r="X198" i="8" l="1"/>
  <c r="F292" i="7"/>
  <c r="G292" i="7"/>
  <c r="H292" i="7" s="1"/>
  <c r="I291" i="7"/>
  <c r="Y199" i="8"/>
  <c r="U199" i="8"/>
  <c r="I292" i="7" l="1"/>
  <c r="E292" i="7"/>
  <c r="AB199" i="8"/>
  <c r="Z199" i="8"/>
  <c r="K291" i="7"/>
  <c r="J291" i="7"/>
  <c r="L291" i="7" s="1"/>
  <c r="D197" i="8"/>
  <c r="S197" i="8" s="1"/>
  <c r="T198" i="8" l="1"/>
  <c r="R197" i="8"/>
  <c r="F293" i="7"/>
  <c r="G293" i="7"/>
  <c r="K292" i="7"/>
  <c r="J292" i="7"/>
  <c r="L292" i="7" s="1"/>
  <c r="AI196" i="8"/>
  <c r="AK196" i="8"/>
  <c r="W197" i="8"/>
  <c r="V197" i="8"/>
  <c r="X197" i="8" l="1"/>
  <c r="H293" i="7"/>
  <c r="I293" i="7" s="1"/>
  <c r="Y198" i="8"/>
  <c r="U198" i="8"/>
  <c r="J293" i="7" l="1"/>
  <c r="L293" i="7" s="1"/>
  <c r="K293" i="7"/>
  <c r="AB198" i="8"/>
  <c r="Z198" i="8"/>
  <c r="E293" i="7"/>
  <c r="D196" i="8"/>
  <c r="S196" i="8" s="1"/>
  <c r="T197" i="8" l="1"/>
  <c r="R196" i="8"/>
  <c r="G294" i="7"/>
  <c r="F294" i="7"/>
  <c r="AI195" i="8"/>
  <c r="AK195" i="8"/>
  <c r="W196" i="8"/>
  <c r="V196" i="8"/>
  <c r="X196" i="8" l="1"/>
  <c r="H294" i="7"/>
  <c r="E294" i="7" s="1"/>
  <c r="Y197" i="8"/>
  <c r="U197" i="8"/>
  <c r="F295" i="7" l="1"/>
  <c r="G295" i="7"/>
  <c r="I294" i="7"/>
  <c r="AB197" i="8"/>
  <c r="Z197" i="8"/>
  <c r="D195" i="8"/>
  <c r="S195" i="8" s="1"/>
  <c r="T196" i="8" l="1"/>
  <c r="R195" i="8"/>
  <c r="K294" i="7"/>
  <c r="J294" i="7"/>
  <c r="L294" i="7" s="1"/>
  <c r="H295" i="7"/>
  <c r="E295" i="7" s="1"/>
  <c r="AI194" i="8"/>
  <c r="AK194" i="8"/>
  <c r="V195" i="8"/>
  <c r="W195" i="8"/>
  <c r="X195" i="8" l="1"/>
  <c r="G296" i="7"/>
  <c r="F296" i="7"/>
  <c r="I295" i="7"/>
  <c r="Y196" i="8"/>
  <c r="U196" i="8"/>
  <c r="K295" i="7" l="1"/>
  <c r="J295" i="7"/>
  <c r="L295" i="7" s="1"/>
  <c r="AB196" i="8"/>
  <c r="Z196" i="8"/>
  <c r="H296" i="7"/>
  <c r="E296" i="7" s="1"/>
  <c r="D194" i="8"/>
  <c r="S194" i="8" s="1"/>
  <c r="I296" i="7" l="1"/>
  <c r="K296" i="7" s="1"/>
  <c r="T195" i="8"/>
  <c r="G297" i="7"/>
  <c r="F297" i="7"/>
  <c r="R194" i="8"/>
  <c r="AI193" i="8"/>
  <c r="AK193" i="8"/>
  <c r="W194" i="8"/>
  <c r="V194" i="8"/>
  <c r="J296" i="7" l="1"/>
  <c r="L296" i="7" s="1"/>
  <c r="X194" i="8"/>
  <c r="Y195" i="8"/>
  <c r="U195" i="8"/>
  <c r="H297" i="7"/>
  <c r="E297" i="7" s="1"/>
  <c r="F298" i="7" l="1"/>
  <c r="G298" i="7"/>
  <c r="H298" i="7" s="1"/>
  <c r="I297" i="7"/>
  <c r="AB195" i="8"/>
  <c r="Z195" i="8"/>
  <c r="D193" i="8"/>
  <c r="S193" i="8" s="1"/>
  <c r="T194" i="8" l="1"/>
  <c r="R193" i="8"/>
  <c r="I298" i="7"/>
  <c r="K297" i="7"/>
  <c r="J297" i="7"/>
  <c r="L297" i="7" s="1"/>
  <c r="E298" i="7"/>
  <c r="AI192" i="8"/>
  <c r="AK192" i="8"/>
  <c r="V193" i="8"/>
  <c r="W193" i="8"/>
  <c r="X193" i="8" l="1"/>
  <c r="G299" i="7"/>
  <c r="H299" i="7" s="1"/>
  <c r="F299" i="7"/>
  <c r="K298" i="7"/>
  <c r="J298" i="7"/>
  <c r="L298" i="7" s="1"/>
  <c r="Y194" i="8"/>
  <c r="U194" i="8"/>
  <c r="E299" i="7" l="1"/>
  <c r="I299" i="7"/>
  <c r="AB194" i="8"/>
  <c r="Z194" i="8"/>
  <c r="D192" i="8"/>
  <c r="S192" i="8" s="1"/>
  <c r="T193" i="8" l="1"/>
  <c r="R192" i="8"/>
  <c r="K299" i="7"/>
  <c r="J299" i="7"/>
  <c r="L299" i="7" s="1"/>
  <c r="F300" i="7"/>
  <c r="G300" i="7"/>
  <c r="H300" i="7" s="1"/>
  <c r="AI191" i="8"/>
  <c r="AK191" i="8"/>
  <c r="V192" i="8"/>
  <c r="W192" i="8"/>
  <c r="X192" i="8" l="1"/>
  <c r="E300" i="7"/>
  <c r="I300" i="7"/>
  <c r="Y193" i="8"/>
  <c r="U193" i="8"/>
  <c r="K300" i="7" l="1"/>
  <c r="J300" i="7"/>
  <c r="L300" i="7" s="1"/>
  <c r="G301" i="7"/>
  <c r="H301" i="7" s="1"/>
  <c r="F301" i="7"/>
  <c r="Z193" i="8"/>
  <c r="AB193" i="8"/>
  <c r="D191" i="8"/>
  <c r="S191" i="8" s="1"/>
  <c r="T192" i="8" l="1"/>
  <c r="R191" i="8"/>
  <c r="I301" i="7"/>
  <c r="E301" i="7"/>
  <c r="AI190" i="8"/>
  <c r="AK190" i="8"/>
  <c r="W191" i="8"/>
  <c r="V191" i="8"/>
  <c r="X191" i="8" l="1"/>
  <c r="K301" i="7"/>
  <c r="J301" i="7"/>
  <c r="L301" i="7" s="1"/>
  <c r="F302" i="7"/>
  <c r="G302" i="7"/>
  <c r="H302" i="7" s="1"/>
  <c r="Y192" i="8"/>
  <c r="U192" i="8"/>
  <c r="Z192" i="8" l="1"/>
  <c r="AB192" i="8"/>
  <c r="E302" i="7"/>
  <c r="I302" i="7"/>
  <c r="D190" i="8"/>
  <c r="S190" i="8" s="1"/>
  <c r="T191" i="8" l="1"/>
  <c r="R190" i="8"/>
  <c r="K302" i="7"/>
  <c r="J302" i="7"/>
  <c r="L302" i="7" s="1"/>
  <c r="F303" i="7"/>
  <c r="G303" i="7"/>
  <c r="H303" i="7" s="1"/>
  <c r="AI189" i="8"/>
  <c r="AK189" i="8"/>
  <c r="V190" i="8"/>
  <c r="W190" i="8"/>
  <c r="X190" i="8" l="1"/>
  <c r="E303" i="7"/>
  <c r="I303" i="7"/>
  <c r="Y191" i="8"/>
  <c r="U191" i="8"/>
  <c r="AB191" i="8" l="1"/>
  <c r="Z191" i="8"/>
  <c r="G304" i="7"/>
  <c r="F304" i="7"/>
  <c r="K303" i="7"/>
  <c r="J303" i="7"/>
  <c r="L303" i="7" s="1"/>
  <c r="D189" i="8"/>
  <c r="R189" i="8" s="1"/>
  <c r="V189" i="8"/>
  <c r="W189" i="8"/>
  <c r="X189" i="8" l="1"/>
  <c r="S189" i="8"/>
  <c r="H304" i="7"/>
  <c r="E304" i="7" s="1"/>
  <c r="AI188" i="8"/>
  <c r="AK188" i="8"/>
  <c r="I304" i="7" l="1"/>
  <c r="K304" i="7" s="1"/>
  <c r="G305" i="7"/>
  <c r="F305" i="7"/>
  <c r="T190" i="8"/>
  <c r="J304" i="7" l="1"/>
  <c r="L304" i="7" s="1"/>
  <c r="H305" i="7"/>
  <c r="E305" i="7" s="1"/>
  <c r="Y190" i="8"/>
  <c r="U190" i="8"/>
  <c r="D188" i="8"/>
  <c r="S188" i="8" s="1"/>
  <c r="T189" i="8" l="1"/>
  <c r="G306" i="7"/>
  <c r="H306" i="7" s="1"/>
  <c r="F306" i="7"/>
  <c r="Z190" i="8"/>
  <c r="AB190" i="8"/>
  <c r="I305" i="7"/>
  <c r="R188" i="8"/>
  <c r="AI187" i="8"/>
  <c r="AK187" i="8"/>
  <c r="W188" i="8"/>
  <c r="V188" i="8"/>
  <c r="X188" i="8" l="1"/>
  <c r="K305" i="7"/>
  <c r="J305" i="7"/>
  <c r="L305" i="7" s="1"/>
  <c r="E306" i="7"/>
  <c r="I306" i="7"/>
  <c r="Y189" i="8"/>
  <c r="U189" i="8"/>
  <c r="G307" i="7" l="1"/>
  <c r="H307" i="7" s="1"/>
  <c r="F307" i="7"/>
  <c r="AB189" i="8"/>
  <c r="Z189" i="8"/>
  <c r="K306" i="7"/>
  <c r="J306" i="7"/>
  <c r="L306" i="7" s="1"/>
  <c r="D187" i="8"/>
  <c r="S187" i="8" s="1"/>
  <c r="T188" i="8" l="1"/>
  <c r="R187" i="8"/>
  <c r="I307" i="7"/>
  <c r="E307" i="7"/>
  <c r="AI186" i="8"/>
  <c r="AK186" i="8"/>
  <c r="V187" i="8"/>
  <c r="W187" i="8"/>
  <c r="X187" i="8" l="1"/>
  <c r="F308" i="7"/>
  <c r="G308" i="7"/>
  <c r="H308" i="7" s="1"/>
  <c r="K307" i="7"/>
  <c r="J307" i="7"/>
  <c r="L307" i="7" s="1"/>
  <c r="Y188" i="8"/>
  <c r="U188" i="8"/>
  <c r="AB188" i="8" l="1"/>
  <c r="Z188" i="8"/>
  <c r="E308" i="7"/>
  <c r="I308" i="7"/>
  <c r="D186" i="8"/>
  <c r="R186" i="8" s="1"/>
  <c r="W186" i="8"/>
  <c r="V186" i="8"/>
  <c r="X186" i="8" l="1"/>
  <c r="S186" i="8"/>
  <c r="F309" i="7"/>
  <c r="G309" i="7"/>
  <c r="K308" i="7"/>
  <c r="J308" i="7"/>
  <c r="L308" i="7" s="1"/>
  <c r="AI185" i="8"/>
  <c r="AK185" i="8"/>
  <c r="H309" i="7" l="1"/>
  <c r="E309" i="7" s="1"/>
  <c r="T187" i="8"/>
  <c r="I309" i="7" l="1"/>
  <c r="K309" i="7" s="1"/>
  <c r="G310" i="7"/>
  <c r="H310" i="7" s="1"/>
  <c r="F310" i="7"/>
  <c r="Y187" i="8"/>
  <c r="U187" i="8"/>
  <c r="D185" i="8"/>
  <c r="R185" i="8" s="1"/>
  <c r="V185" i="8"/>
  <c r="W185" i="8"/>
  <c r="J309" i="7" l="1"/>
  <c r="L309" i="7" s="1"/>
  <c r="S185" i="8"/>
  <c r="T186" i="8" s="1"/>
  <c r="Y186" i="8" s="1"/>
  <c r="X185" i="8"/>
  <c r="I310" i="7"/>
  <c r="Z187" i="8"/>
  <c r="AB187" i="8"/>
  <c r="E310" i="7"/>
  <c r="AI184" i="8"/>
  <c r="AK184" i="8"/>
  <c r="U186" i="8" l="1"/>
  <c r="Z186" i="8" s="1"/>
  <c r="G311" i="7"/>
  <c r="F311" i="7"/>
  <c r="K310" i="7"/>
  <c r="J310" i="7"/>
  <c r="L310" i="7" s="1"/>
  <c r="AB186" i="8" l="1"/>
  <c r="H311" i="7"/>
  <c r="E311" i="7" s="1"/>
  <c r="D184" i="8"/>
  <c r="S184" i="8" s="1"/>
  <c r="T185" i="8" l="1"/>
  <c r="G312" i="7"/>
  <c r="H312" i="7" s="1"/>
  <c r="F312" i="7"/>
  <c r="R184" i="8"/>
  <c r="I311" i="7"/>
  <c r="AI183" i="8"/>
  <c r="AK183" i="8"/>
  <c r="W184" i="8"/>
  <c r="V184" i="8"/>
  <c r="X184" i="8" l="1"/>
  <c r="K311" i="7"/>
  <c r="J311" i="7"/>
  <c r="L311" i="7" s="1"/>
  <c r="E312" i="7"/>
  <c r="I312" i="7"/>
  <c r="Y185" i="8"/>
  <c r="U185" i="8"/>
  <c r="F313" i="7" l="1"/>
  <c r="G313" i="7"/>
  <c r="AB185" i="8"/>
  <c r="Z185" i="8"/>
  <c r="K312" i="7"/>
  <c r="J312" i="7"/>
  <c r="L312" i="7" s="1"/>
  <c r="D183" i="8"/>
  <c r="R183" i="8" s="1"/>
  <c r="V183" i="8"/>
  <c r="W183" i="8"/>
  <c r="X183" i="8" l="1"/>
  <c r="S183" i="8"/>
  <c r="H313" i="7"/>
  <c r="I313" i="7" s="1"/>
  <c r="AI182" i="8"/>
  <c r="AK182" i="8"/>
  <c r="J313" i="7" l="1"/>
  <c r="L313" i="7" s="1"/>
  <c r="K313" i="7"/>
  <c r="T184" i="8"/>
  <c r="E313" i="7"/>
  <c r="F314" i="7" l="1"/>
  <c r="G314" i="7"/>
  <c r="Y184" i="8"/>
  <c r="U184" i="8"/>
  <c r="D182" i="8"/>
  <c r="S182" i="8" s="1"/>
  <c r="T183" i="8" l="1"/>
  <c r="R182" i="8"/>
  <c r="H314" i="7"/>
  <c r="E314" i="7" s="1"/>
  <c r="AB184" i="8"/>
  <c r="Z184" i="8"/>
  <c r="AI181" i="8"/>
  <c r="AK181" i="8"/>
  <c r="V182" i="8"/>
  <c r="W182" i="8"/>
  <c r="X182" i="8" l="1"/>
  <c r="G315" i="7"/>
  <c r="H315" i="7" s="1"/>
  <c r="F315" i="7"/>
  <c r="I314" i="7"/>
  <c r="Y183" i="8"/>
  <c r="U183" i="8"/>
  <c r="Z183" i="8" l="1"/>
  <c r="AB183" i="8"/>
  <c r="K314" i="7"/>
  <c r="J314" i="7"/>
  <c r="L314" i="7" s="1"/>
  <c r="E315" i="7"/>
  <c r="I315" i="7"/>
  <c r="D181" i="8"/>
  <c r="R181" i="8" s="1"/>
  <c r="V181" i="8"/>
  <c r="W181" i="8"/>
  <c r="X181" i="8" l="1"/>
  <c r="S181" i="8"/>
  <c r="F316" i="7"/>
  <c r="G316" i="7"/>
  <c r="H316" i="7" s="1"/>
  <c r="K315" i="7"/>
  <c r="J315" i="7"/>
  <c r="L315" i="7" s="1"/>
  <c r="AI180" i="8"/>
  <c r="AK180" i="8"/>
  <c r="I316" i="7" l="1"/>
  <c r="E316" i="7"/>
  <c r="T182" i="8"/>
  <c r="Y182" i="8" l="1"/>
  <c r="U182" i="8"/>
  <c r="F317" i="7"/>
  <c r="G317" i="7"/>
  <c r="K316" i="7"/>
  <c r="J316" i="7"/>
  <c r="L316" i="7" s="1"/>
  <c r="D180" i="8"/>
  <c r="R180" i="8" s="1"/>
  <c r="V180" i="8"/>
  <c r="W180" i="8"/>
  <c r="S180" i="8" l="1"/>
  <c r="T181" i="8" s="1"/>
  <c r="Y181" i="8" s="1"/>
  <c r="X180" i="8"/>
  <c r="H317" i="7"/>
  <c r="E317" i="7" s="1"/>
  <c r="AB182" i="8"/>
  <c r="Z182" i="8"/>
  <c r="AI179" i="8"/>
  <c r="AK179" i="8"/>
  <c r="U181" i="8" l="1"/>
  <c r="AB181" i="8" s="1"/>
  <c r="I317" i="7"/>
  <c r="J317" i="7" s="1"/>
  <c r="L317" i="7" s="1"/>
  <c r="F318" i="7"/>
  <c r="G318" i="7"/>
  <c r="K317" i="7" l="1"/>
  <c r="Z181" i="8"/>
  <c r="H318" i="7"/>
  <c r="E318" i="7" s="1"/>
  <c r="D179" i="8"/>
  <c r="S179" i="8" s="1"/>
  <c r="T180" i="8" l="1"/>
  <c r="F319" i="7"/>
  <c r="G319" i="7"/>
  <c r="R179" i="8"/>
  <c r="I318" i="7"/>
  <c r="AI178" i="8"/>
  <c r="AK178" i="8"/>
  <c r="W179" i="8"/>
  <c r="V179" i="8"/>
  <c r="X179" i="8" l="1"/>
  <c r="K318" i="7"/>
  <c r="J318" i="7"/>
  <c r="L318" i="7" s="1"/>
  <c r="H319" i="7"/>
  <c r="I319" i="7" s="1"/>
  <c r="Y180" i="8"/>
  <c r="U180" i="8"/>
  <c r="K319" i="7" l="1"/>
  <c r="J319" i="7"/>
  <c r="L319" i="7" s="1"/>
  <c r="AB180" i="8"/>
  <c r="Z180" i="8"/>
  <c r="E319" i="7"/>
  <c r="D178" i="8"/>
  <c r="S178" i="8" s="1"/>
  <c r="T179" i="8" l="1"/>
  <c r="R178" i="8"/>
  <c r="G320" i="7"/>
  <c r="F320" i="7"/>
  <c r="AI177" i="8"/>
  <c r="AK177" i="8"/>
  <c r="V178" i="8"/>
  <c r="W178" i="8"/>
  <c r="X178" i="8" l="1"/>
  <c r="H320" i="7"/>
  <c r="E320" i="7" s="1"/>
  <c r="Y179" i="8"/>
  <c r="U179" i="8"/>
  <c r="I320" i="7" l="1"/>
  <c r="J320" i="7" s="1"/>
  <c r="L320" i="7" s="1"/>
  <c r="G321" i="7"/>
  <c r="H321" i="7" s="1"/>
  <c r="F321" i="7"/>
  <c r="Z179" i="8"/>
  <c r="AB179" i="8"/>
  <c r="D177" i="8"/>
  <c r="R177" i="8" s="1"/>
  <c r="V177" i="8"/>
  <c r="W177" i="8"/>
  <c r="K320" i="7" l="1"/>
  <c r="X177" i="8"/>
  <c r="G17" i="7"/>
  <c r="T141" i="7"/>
  <c r="S177" i="8"/>
  <c r="I321" i="7"/>
  <c r="F17" i="7"/>
  <c r="E321" i="7"/>
  <c r="AI176" i="8"/>
  <c r="AK176" i="8"/>
  <c r="AG18" i="4" l="1"/>
  <c r="AG18" i="7"/>
  <c r="J321" i="7"/>
  <c r="L321" i="7" s="1"/>
  <c r="K321" i="7"/>
  <c r="F2" i="7"/>
  <c r="T178" i="8"/>
  <c r="Y141" i="7"/>
  <c r="Y140" i="7" s="1"/>
  <c r="Y139" i="7" s="1"/>
  <c r="Y138" i="7" s="1"/>
  <c r="Y137" i="7" s="1"/>
  <c r="Y136" i="7" s="1"/>
  <c r="Y135" i="7" s="1"/>
  <c r="Y134" i="7" s="1"/>
  <c r="Y133" i="7" s="1"/>
  <c r="Y132" i="7" s="1"/>
  <c r="Y131" i="7" s="1"/>
  <c r="Y130" i="7" s="1"/>
  <c r="Y129" i="7" s="1"/>
  <c r="Y128" i="7" s="1"/>
  <c r="Y127" i="7" s="1"/>
  <c r="Y126" i="7" s="1"/>
  <c r="Y125" i="7" s="1"/>
  <c r="Y124" i="7" s="1"/>
  <c r="Y123" i="7" s="1"/>
  <c r="Y122" i="7" s="1"/>
  <c r="Y121" i="7" s="1"/>
  <c r="Y120" i="7" s="1"/>
  <c r="Y119" i="7" s="1"/>
  <c r="Y118" i="7" s="1"/>
  <c r="Y117" i="7" s="1"/>
  <c r="Y116" i="7" s="1"/>
  <c r="Y115" i="7" s="1"/>
  <c r="Y114" i="7" s="1"/>
  <c r="Y113" i="7" s="1"/>
  <c r="Y112" i="7" s="1"/>
  <c r="Y111" i="7" s="1"/>
  <c r="Y110" i="7" s="1"/>
  <c r="Y109" i="7" s="1"/>
  <c r="Y108" i="7" s="1"/>
  <c r="Y107" i="7" s="1"/>
  <c r="Y106" i="7" s="1"/>
  <c r="Y105" i="7" s="1"/>
  <c r="Y104" i="7" s="1"/>
  <c r="Y103" i="7" s="1"/>
  <c r="Y102" i="7" s="1"/>
  <c r="Y101" i="7" s="1"/>
  <c r="Y100" i="7" s="1"/>
  <c r="Y99" i="7" s="1"/>
  <c r="Y98" i="7" s="1"/>
  <c r="Y97" i="7" s="1"/>
  <c r="Y96" i="7" s="1"/>
  <c r="Y95" i="7" s="1"/>
  <c r="Y94" i="7" s="1"/>
  <c r="Y93" i="7" s="1"/>
  <c r="Y92" i="7" s="1"/>
  <c r="Y91" i="7" s="1"/>
  <c r="Y90" i="7" s="1"/>
  <c r="Y89" i="7" s="1"/>
  <c r="Y88" i="7" s="1"/>
  <c r="Y87" i="7" s="1"/>
  <c r="Y86" i="7" s="1"/>
  <c r="Y85" i="7" s="1"/>
  <c r="Y84" i="7" s="1"/>
  <c r="Y83" i="7" s="1"/>
  <c r="Y82" i="7" s="1"/>
  <c r="Y81" i="7" s="1"/>
  <c r="Y80" i="7" s="1"/>
  <c r="Y79" i="7" s="1"/>
  <c r="Y78" i="7" s="1"/>
  <c r="Y77" i="7" s="1"/>
  <c r="Y76" i="7" s="1"/>
  <c r="Y75" i="7" s="1"/>
  <c r="Y74" i="7" s="1"/>
  <c r="Y73" i="7" s="1"/>
  <c r="Y72" i="7" s="1"/>
  <c r="Y71" i="7" s="1"/>
  <c r="Y70" i="7" s="1"/>
  <c r="Y69" i="7" s="1"/>
  <c r="Y68" i="7" s="1"/>
  <c r="Y67" i="7" s="1"/>
  <c r="Y66" i="7" s="1"/>
  <c r="Y65" i="7" s="1"/>
  <c r="Y64" i="7" s="1"/>
  <c r="Y63" i="7" s="1"/>
  <c r="Y62" i="7" s="1"/>
  <c r="Y61" i="7" s="1"/>
  <c r="Y60" i="7" s="1"/>
  <c r="Y59" i="7" s="1"/>
  <c r="Y58" i="7" s="1"/>
  <c r="Y57" i="7" s="1"/>
  <c r="Y56" i="7" s="1"/>
  <c r="Y55" i="7" s="1"/>
  <c r="Y54" i="7" s="1"/>
  <c r="Y53" i="7" s="1"/>
  <c r="Y52" i="7" s="1"/>
  <c r="Y51" i="7" s="1"/>
  <c r="Y50" i="7" s="1"/>
  <c r="Y49" i="7" s="1"/>
  <c r="Y48" i="7" s="1"/>
  <c r="Y47" i="7" s="1"/>
  <c r="Y46" i="7" s="1"/>
  <c r="Y45" i="7" s="1"/>
  <c r="Y44" i="7" s="1"/>
  <c r="Y43" i="7" s="1"/>
  <c r="Y42" i="7" s="1"/>
  <c r="Y41" i="7" s="1"/>
  <c r="Y40" i="7" s="1"/>
  <c r="Y39" i="7" s="1"/>
  <c r="Y38" i="7" s="1"/>
  <c r="Y37" i="7" s="1"/>
  <c r="Y36" i="7" s="1"/>
  <c r="Y35" i="7" s="1"/>
  <c r="Y34" i="7" s="1"/>
  <c r="Y33" i="7" s="1"/>
  <c r="Y32" i="7" s="1"/>
  <c r="Y31" i="7" s="1"/>
  <c r="Y30" i="7" s="1"/>
  <c r="Y29" i="7" s="1"/>
  <c r="Y28" i="7" s="1"/>
  <c r="Y27" i="7" s="1"/>
  <c r="Y26" i="7" s="1"/>
  <c r="Y25" i="7" s="1"/>
  <c r="Y24" i="7" s="1"/>
  <c r="Y23" i="7" s="1"/>
  <c r="Y22" i="7" s="1"/>
  <c r="Y20" i="7" s="1"/>
  <c r="U141" i="7"/>
  <c r="U19" i="7"/>
  <c r="T19" i="7"/>
  <c r="U22" i="7"/>
  <c r="U23" i="7"/>
  <c r="U24" i="7"/>
  <c r="U25" i="7"/>
  <c r="U26" i="7"/>
  <c r="U27" i="7"/>
  <c r="U28" i="7"/>
  <c r="U29" i="7"/>
  <c r="U30" i="7"/>
  <c r="U31" i="7"/>
  <c r="U32" i="7"/>
  <c r="U33" i="7"/>
  <c r="U34" i="7"/>
  <c r="U35" i="7"/>
  <c r="U36" i="7"/>
  <c r="U37" i="7"/>
  <c r="U38" i="7"/>
  <c r="U39" i="7"/>
  <c r="U40" i="7"/>
  <c r="U41" i="7"/>
  <c r="U42" i="7"/>
  <c r="U44" i="7"/>
  <c r="U43" i="7"/>
  <c r="U45" i="7"/>
  <c r="U46" i="7"/>
  <c r="U47" i="7"/>
  <c r="U48" i="7"/>
  <c r="U49" i="7"/>
  <c r="U50" i="7"/>
  <c r="U51" i="7"/>
  <c r="U52" i="7"/>
  <c r="U53" i="7"/>
  <c r="U55" i="7"/>
  <c r="U54" i="7"/>
  <c r="U56" i="7"/>
  <c r="U58" i="7"/>
  <c r="U57" i="7"/>
  <c r="U59" i="7"/>
  <c r="U61" i="7"/>
  <c r="U60" i="7"/>
  <c r="U62" i="7"/>
  <c r="U63" i="7"/>
  <c r="U64" i="7"/>
  <c r="U65" i="7"/>
  <c r="U66" i="7"/>
  <c r="U68" i="7"/>
  <c r="U67" i="7"/>
  <c r="U69" i="7"/>
  <c r="U70" i="7"/>
  <c r="U71" i="7"/>
  <c r="U72" i="7"/>
  <c r="U73" i="7"/>
  <c r="U74" i="7"/>
  <c r="U75" i="7"/>
  <c r="U76" i="7"/>
  <c r="U77" i="7"/>
  <c r="U79" i="7"/>
  <c r="U78"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2" i="7"/>
  <c r="U111" i="7"/>
  <c r="U113" i="7"/>
  <c r="U114" i="7"/>
  <c r="U115" i="7"/>
  <c r="U116" i="7"/>
  <c r="U117" i="7"/>
  <c r="U118" i="7"/>
  <c r="U120" i="7"/>
  <c r="U119" i="7"/>
  <c r="U121" i="7"/>
  <c r="U122" i="7"/>
  <c r="U123" i="7"/>
  <c r="U124" i="7"/>
  <c r="U125" i="7"/>
  <c r="U126" i="7"/>
  <c r="U129" i="7"/>
  <c r="U127" i="7"/>
  <c r="U130" i="7"/>
  <c r="U128" i="7"/>
  <c r="U131" i="7"/>
  <c r="U132" i="7"/>
  <c r="U133" i="7"/>
  <c r="U134" i="7"/>
  <c r="U135" i="7"/>
  <c r="U137" i="7"/>
  <c r="U138" i="7"/>
  <c r="U140" i="7"/>
  <c r="U136" i="7"/>
  <c r="U139" i="7"/>
  <c r="T18" i="7"/>
  <c r="AA17" i="7" l="1"/>
  <c r="AA18" i="7" s="1"/>
  <c r="F3" i="7"/>
  <c r="Z47" i="7"/>
  <c r="Z35" i="7"/>
  <c r="Z23" i="7"/>
  <c r="Z128" i="7"/>
  <c r="Z118" i="7"/>
  <c r="Z106" i="7"/>
  <c r="Z94" i="7"/>
  <c r="Z82" i="7"/>
  <c r="Z70" i="7"/>
  <c r="Z57" i="7"/>
  <c r="Z46" i="7"/>
  <c r="Z34" i="7"/>
  <c r="Z22" i="7"/>
  <c r="Z58" i="7"/>
  <c r="Z131" i="7"/>
  <c r="Z105" i="7"/>
  <c r="Z45" i="7"/>
  <c r="Z139" i="7"/>
  <c r="Z127" i="7"/>
  <c r="Z116" i="7"/>
  <c r="Z104" i="7"/>
  <c r="Z92" i="7"/>
  <c r="Z80" i="7"/>
  <c r="Z67" i="7"/>
  <c r="Z56" i="7"/>
  <c r="Z43" i="7"/>
  <c r="Z32" i="7"/>
  <c r="Z83" i="7"/>
  <c r="Z69" i="7"/>
  <c r="Z33" i="7"/>
  <c r="Z136" i="7"/>
  <c r="Z129" i="7"/>
  <c r="Z115" i="7"/>
  <c r="Z103" i="7"/>
  <c r="Z91" i="7"/>
  <c r="Z78" i="7"/>
  <c r="Z68" i="7"/>
  <c r="Z54" i="7"/>
  <c r="Z44" i="7"/>
  <c r="Z31" i="7"/>
  <c r="Z141" i="7"/>
  <c r="Z107" i="7"/>
  <c r="Z93" i="7"/>
  <c r="Z90" i="7"/>
  <c r="Z30" i="7"/>
  <c r="Z138" i="7"/>
  <c r="Z125" i="7"/>
  <c r="Z113" i="7"/>
  <c r="Z101" i="7"/>
  <c r="Z89" i="7"/>
  <c r="Z77" i="7"/>
  <c r="Z65" i="7"/>
  <c r="Z53" i="7"/>
  <c r="Z41" i="7"/>
  <c r="Z29" i="7"/>
  <c r="Z59" i="7"/>
  <c r="Z140" i="7"/>
  <c r="Z79" i="7"/>
  <c r="Z137" i="7"/>
  <c r="Z100" i="7"/>
  <c r="Z88" i="7"/>
  <c r="Z76" i="7"/>
  <c r="Z64" i="7"/>
  <c r="Z52" i="7"/>
  <c r="Z40" i="7"/>
  <c r="Z28" i="7"/>
  <c r="Z120" i="7"/>
  <c r="Z130" i="7"/>
  <c r="Z126" i="7"/>
  <c r="Z66" i="7"/>
  <c r="Z124" i="7"/>
  <c r="Z135" i="7"/>
  <c r="Z123" i="7"/>
  <c r="Z112" i="7"/>
  <c r="Z99" i="7"/>
  <c r="Z87" i="7"/>
  <c r="Z75" i="7"/>
  <c r="Z63" i="7"/>
  <c r="Z51" i="7"/>
  <c r="Z39" i="7"/>
  <c r="Z27" i="7"/>
  <c r="Y178" i="8"/>
  <c r="U178" i="8"/>
  <c r="Z95" i="7"/>
  <c r="Z117" i="7"/>
  <c r="Z114" i="7"/>
  <c r="Z42" i="7"/>
  <c r="Z111" i="7"/>
  <c r="Z134" i="7"/>
  <c r="Z122" i="7"/>
  <c r="Z110" i="7"/>
  <c r="Z98" i="7"/>
  <c r="Z86" i="7"/>
  <c r="Z74" i="7"/>
  <c r="Z62" i="7"/>
  <c r="Z50" i="7"/>
  <c r="Z38" i="7"/>
  <c r="Z26" i="7"/>
  <c r="Z81" i="7"/>
  <c r="Z102" i="7"/>
  <c r="Z55" i="7"/>
  <c r="Z133" i="7"/>
  <c r="Z121" i="7"/>
  <c r="Z109" i="7"/>
  <c r="Z97" i="7"/>
  <c r="Z85" i="7"/>
  <c r="Z73" i="7"/>
  <c r="Z60" i="7"/>
  <c r="Z49" i="7"/>
  <c r="Z37" i="7"/>
  <c r="Z25" i="7"/>
  <c r="Z71" i="7"/>
  <c r="Z132" i="7"/>
  <c r="Z119" i="7"/>
  <c r="Z108" i="7"/>
  <c r="Z96" i="7"/>
  <c r="Z84" i="7"/>
  <c r="Z72" i="7"/>
  <c r="Z61" i="7"/>
  <c r="Z48" i="7"/>
  <c r="Z36" i="7"/>
  <c r="Z24" i="7"/>
  <c r="D176" i="8"/>
  <c r="S176" i="8" s="1"/>
  <c r="AA381" i="7" l="1"/>
  <c r="AA380" i="7" s="1"/>
  <c r="AA379" i="7" s="1"/>
  <c r="AA378" i="7" s="1"/>
  <c r="AA377" i="7" s="1"/>
  <c r="AA376" i="7" s="1"/>
  <c r="AA375" i="7" s="1"/>
  <c r="AA374" i="7" s="1"/>
  <c r="AA373" i="7" s="1"/>
  <c r="AA372" i="7" s="1"/>
  <c r="AA371" i="7" s="1"/>
  <c r="AA370" i="7" s="1"/>
  <c r="AA369" i="7" s="1"/>
  <c r="AA368" i="7" s="1"/>
  <c r="AA367" i="7" s="1"/>
  <c r="AA366" i="7" s="1"/>
  <c r="AA365" i="7" s="1"/>
  <c r="AA364" i="7" s="1"/>
  <c r="AA363" i="7" s="1"/>
  <c r="AA362" i="7" s="1"/>
  <c r="AA361" i="7" s="1"/>
  <c r="AA360" i="7" s="1"/>
  <c r="AA359" i="7" s="1"/>
  <c r="AA358" i="7" s="1"/>
  <c r="AA357" i="7" s="1"/>
  <c r="AA356" i="7" s="1"/>
  <c r="AA355" i="7" s="1"/>
  <c r="AA354" i="7" s="1"/>
  <c r="AA353" i="7" s="1"/>
  <c r="AA352" i="7" s="1"/>
  <c r="AA351" i="7" s="1"/>
  <c r="AA350" i="7" s="1"/>
  <c r="AA349" i="7" s="1"/>
  <c r="AA348" i="7" s="1"/>
  <c r="AA347" i="7" s="1"/>
  <c r="AA346" i="7" s="1"/>
  <c r="AA345" i="7" s="1"/>
  <c r="AA344" i="7" s="1"/>
  <c r="AA343" i="7" s="1"/>
  <c r="AA342" i="7" s="1"/>
  <c r="AA341" i="7" s="1"/>
  <c r="AA340" i="7" s="1"/>
  <c r="AA339" i="7" s="1"/>
  <c r="AA338" i="7" s="1"/>
  <c r="AA337" i="7" s="1"/>
  <c r="AA336" i="7" s="1"/>
  <c r="AA335" i="7" s="1"/>
  <c r="AA334" i="7" s="1"/>
  <c r="AA333" i="7" s="1"/>
  <c r="AA332" i="7" s="1"/>
  <c r="AA331" i="7" s="1"/>
  <c r="AA330" i="7" s="1"/>
  <c r="AA329" i="7" s="1"/>
  <c r="AA328" i="7" s="1"/>
  <c r="AA327" i="7" s="1"/>
  <c r="AA326" i="7" s="1"/>
  <c r="AA325" i="7" s="1"/>
  <c r="AA324" i="7" s="1"/>
  <c r="AA323" i="7" s="1"/>
  <c r="AA322" i="7" s="1"/>
  <c r="AA321" i="7" s="1"/>
  <c r="AA320" i="7" s="1"/>
  <c r="AA319" i="7" s="1"/>
  <c r="AA318" i="7" s="1"/>
  <c r="AA317" i="7" s="1"/>
  <c r="AA316" i="7" s="1"/>
  <c r="AA315" i="7" s="1"/>
  <c r="AA314" i="7" s="1"/>
  <c r="AA313" i="7" s="1"/>
  <c r="AA312" i="7" s="1"/>
  <c r="AA311" i="7" s="1"/>
  <c r="AA310" i="7" s="1"/>
  <c r="AA309" i="7" s="1"/>
  <c r="AA308" i="7" s="1"/>
  <c r="AA307" i="7" s="1"/>
  <c r="AA306" i="7" s="1"/>
  <c r="AA305" i="7" s="1"/>
  <c r="AA304" i="7" s="1"/>
  <c r="AA303" i="7" s="1"/>
  <c r="AA302" i="7" s="1"/>
  <c r="AA301" i="7" s="1"/>
  <c r="AA300" i="7" s="1"/>
  <c r="AA299" i="7" s="1"/>
  <c r="AA298" i="7" s="1"/>
  <c r="AA297" i="7" s="1"/>
  <c r="AA296" i="7" s="1"/>
  <c r="AA295" i="7" s="1"/>
  <c r="AA294" i="7" s="1"/>
  <c r="AA293" i="7" s="1"/>
  <c r="AA292" i="7" s="1"/>
  <c r="AA291" i="7" s="1"/>
  <c r="AA290" i="7" s="1"/>
  <c r="AA289" i="7" s="1"/>
  <c r="AA288" i="7" s="1"/>
  <c r="AA287" i="7" s="1"/>
  <c r="AA286" i="7" s="1"/>
  <c r="AA285" i="7" s="1"/>
  <c r="AA284" i="7" s="1"/>
  <c r="AA283" i="7" s="1"/>
  <c r="AA282" i="7" s="1"/>
  <c r="AA281" i="7" s="1"/>
  <c r="AA280" i="7" s="1"/>
  <c r="AA279" i="7" s="1"/>
  <c r="AA278" i="7" s="1"/>
  <c r="AA277" i="7" s="1"/>
  <c r="AA276" i="7" s="1"/>
  <c r="AA275" i="7" s="1"/>
  <c r="AA274" i="7" s="1"/>
  <c r="AA273" i="7" s="1"/>
  <c r="AA272" i="7" s="1"/>
  <c r="AA271" i="7" s="1"/>
  <c r="AA270" i="7" s="1"/>
  <c r="AA269" i="7" s="1"/>
  <c r="AA268" i="7" s="1"/>
  <c r="AA267" i="7" s="1"/>
  <c r="AA266" i="7" s="1"/>
  <c r="AA265" i="7" s="1"/>
  <c r="AA264" i="7" s="1"/>
  <c r="AA263" i="7" s="1"/>
  <c r="AA262" i="7" s="1"/>
  <c r="AA261" i="7" s="1"/>
  <c r="AA260" i="7" s="1"/>
  <c r="AA259" i="7" s="1"/>
  <c r="AA258" i="7" s="1"/>
  <c r="AA257" i="7" s="1"/>
  <c r="AA256" i="7" s="1"/>
  <c r="AA255" i="7" s="1"/>
  <c r="AA254" i="7" s="1"/>
  <c r="AA253" i="7" s="1"/>
  <c r="AA252" i="7" s="1"/>
  <c r="AA251" i="7" s="1"/>
  <c r="AA250" i="7" s="1"/>
  <c r="AA249" i="7" s="1"/>
  <c r="AA248" i="7" s="1"/>
  <c r="AA247" i="7" s="1"/>
  <c r="AA246" i="7" s="1"/>
  <c r="AA245" i="7" s="1"/>
  <c r="AA244" i="7" s="1"/>
  <c r="AA243" i="7" s="1"/>
  <c r="AA242" i="7" s="1"/>
  <c r="AA241" i="7" s="1"/>
  <c r="AA240" i="7" s="1"/>
  <c r="AA239" i="7" s="1"/>
  <c r="AA238" i="7" s="1"/>
  <c r="AA237" i="7" s="1"/>
  <c r="AA236" i="7" s="1"/>
  <c r="AA235" i="7" s="1"/>
  <c r="AA234" i="7" s="1"/>
  <c r="AA233" i="7" s="1"/>
  <c r="AA232" i="7" s="1"/>
  <c r="AA231" i="7" s="1"/>
  <c r="AA230" i="7" s="1"/>
  <c r="AA229" i="7" s="1"/>
  <c r="AA228" i="7" s="1"/>
  <c r="AA227" i="7" s="1"/>
  <c r="AA226" i="7" s="1"/>
  <c r="AA225" i="7" s="1"/>
  <c r="AA224" i="7" s="1"/>
  <c r="AA223" i="7" s="1"/>
  <c r="AA222" i="7" s="1"/>
  <c r="AA221" i="7" s="1"/>
  <c r="AA220" i="7" s="1"/>
  <c r="AA219" i="7" s="1"/>
  <c r="AA218" i="7" s="1"/>
  <c r="AA217" i="7" s="1"/>
  <c r="AA216" i="7" s="1"/>
  <c r="AA215" i="7" s="1"/>
  <c r="AA214" i="7" s="1"/>
  <c r="AA213" i="7" s="1"/>
  <c r="AA212" i="7" s="1"/>
  <c r="AA211" i="7" s="1"/>
  <c r="AA210" i="7" s="1"/>
  <c r="AA209" i="7" s="1"/>
  <c r="AA208" i="7" s="1"/>
  <c r="AA207" i="7" s="1"/>
  <c r="AA206" i="7" s="1"/>
  <c r="AA205" i="7" s="1"/>
  <c r="AA204" i="7" s="1"/>
  <c r="AA203" i="7" s="1"/>
  <c r="AA202" i="7" s="1"/>
  <c r="AA201" i="7" s="1"/>
  <c r="AA200" i="7" s="1"/>
  <c r="AA199" i="7" s="1"/>
  <c r="AA198" i="7" s="1"/>
  <c r="AA197" i="7" s="1"/>
  <c r="AA196" i="7" s="1"/>
  <c r="AA195" i="7" s="1"/>
  <c r="AA194" i="7" s="1"/>
  <c r="AA193" i="7" s="1"/>
  <c r="AA192" i="7" s="1"/>
  <c r="AA191" i="7" s="1"/>
  <c r="AA190" i="7" s="1"/>
  <c r="AA189" i="7" s="1"/>
  <c r="AA188" i="7" s="1"/>
  <c r="AA187" i="7" s="1"/>
  <c r="AA186" i="7" s="1"/>
  <c r="AA185" i="7" s="1"/>
  <c r="AA184" i="7" s="1"/>
  <c r="AA183" i="7" s="1"/>
  <c r="AA182" i="7" s="1"/>
  <c r="AA181" i="7" s="1"/>
  <c r="AA180" i="7" s="1"/>
  <c r="AA179" i="7" s="1"/>
  <c r="AA178" i="7" s="1"/>
  <c r="AA177" i="7" s="1"/>
  <c r="AA176" i="7" s="1"/>
  <c r="AA175" i="7" s="1"/>
  <c r="AA174" i="7" s="1"/>
  <c r="AA173" i="7" s="1"/>
  <c r="AA172" i="7" s="1"/>
  <c r="AA171" i="7" s="1"/>
  <c r="AA170" i="7" s="1"/>
  <c r="AA169" i="7" s="1"/>
  <c r="AA168" i="7" s="1"/>
  <c r="AA167" i="7" s="1"/>
  <c r="AA166" i="7" s="1"/>
  <c r="AA165" i="7" s="1"/>
  <c r="AA164" i="7" s="1"/>
  <c r="AA163" i="7" s="1"/>
  <c r="AA162" i="7" s="1"/>
  <c r="AA161" i="7" s="1"/>
  <c r="AA160" i="7" s="1"/>
  <c r="AA159" i="7" s="1"/>
  <c r="AA158" i="7" s="1"/>
  <c r="AA157" i="7" s="1"/>
  <c r="AA156" i="7" s="1"/>
  <c r="AA155" i="7" s="1"/>
  <c r="AA154" i="7" s="1"/>
  <c r="AA153" i="7" s="1"/>
  <c r="AA152" i="7" s="1"/>
  <c r="AA151" i="7" s="1"/>
  <c r="AA150" i="7" s="1"/>
  <c r="AA149" i="7" s="1"/>
  <c r="AA148" i="7" s="1"/>
  <c r="AA147" i="7" s="1"/>
  <c r="AA146" i="7" s="1"/>
  <c r="AA145" i="7" s="1"/>
  <c r="AA144" i="7" s="1"/>
  <c r="AA143" i="7" s="1"/>
  <c r="AA142" i="7" s="1"/>
  <c r="AA141" i="7" s="1"/>
  <c r="AB141" i="7" s="1"/>
  <c r="T177" i="8"/>
  <c r="R176" i="8"/>
  <c r="AB178" i="8"/>
  <c r="Z178" i="8"/>
  <c r="AI175" i="8"/>
  <c r="AK175" i="8"/>
  <c r="W176" i="8"/>
  <c r="V176" i="8"/>
  <c r="AA140" i="7" l="1"/>
  <c r="AB140" i="7" s="1"/>
  <c r="X176" i="8"/>
  <c r="Y177" i="8"/>
  <c r="U177" i="8"/>
  <c r="AA139" i="7" l="1"/>
  <c r="AB139" i="7" s="1"/>
  <c r="Z177" i="8"/>
  <c r="AB177" i="8"/>
  <c r="D175" i="8"/>
  <c r="S175" i="8" s="1"/>
  <c r="AA138" i="7" l="1"/>
  <c r="AA137" i="7" s="1"/>
  <c r="T176" i="8"/>
  <c r="R175" i="8"/>
  <c r="AI174" i="8"/>
  <c r="AK174" i="8"/>
  <c r="W175" i="8"/>
  <c r="V175" i="8"/>
  <c r="AB138" i="7" l="1"/>
  <c r="X175" i="8"/>
  <c r="AA136" i="7"/>
  <c r="AB137" i="7"/>
  <c r="Y176" i="8"/>
  <c r="U176" i="8"/>
  <c r="Z176" i="8" l="1"/>
  <c r="AB176" i="8"/>
  <c r="AB136" i="7"/>
  <c r="AA135" i="7"/>
  <c r="D174" i="8"/>
  <c r="S174" i="8" s="1"/>
  <c r="R174" i="8" l="1"/>
  <c r="T175" i="8"/>
  <c r="AA134" i="7"/>
  <c r="AB135" i="7"/>
  <c r="AI173" i="8"/>
  <c r="AK173" i="8"/>
  <c r="W174" i="8"/>
  <c r="V174" i="8"/>
  <c r="X174" i="8" l="1"/>
  <c r="Y175" i="8"/>
  <c r="U175" i="8"/>
  <c r="AA133" i="7"/>
  <c r="AB134" i="7"/>
  <c r="AA132" i="7" l="1"/>
  <c r="AB133" i="7"/>
  <c r="Z175" i="8"/>
  <c r="AB175" i="8"/>
  <c r="D173" i="8"/>
  <c r="S173" i="8" s="1"/>
  <c r="T174" i="8" l="1"/>
  <c r="R173" i="8"/>
  <c r="AA131" i="7"/>
  <c r="AB132" i="7"/>
  <c r="AI172" i="8"/>
  <c r="AK172" i="8"/>
  <c r="W173" i="8"/>
  <c r="V173" i="8"/>
  <c r="X173" i="8" l="1"/>
  <c r="AA130" i="7"/>
  <c r="AB131" i="7"/>
  <c r="Y174" i="8"/>
  <c r="U174" i="8"/>
  <c r="AB130" i="7" l="1"/>
  <c r="AA129" i="7"/>
  <c r="AB174" i="8"/>
  <c r="Z174" i="8"/>
  <c r="D172" i="8"/>
  <c r="S172" i="8" s="1"/>
  <c r="T173" i="8" l="1"/>
  <c r="AB129" i="7"/>
  <c r="AA128" i="7"/>
  <c r="R172" i="8"/>
  <c r="AI171" i="8"/>
  <c r="AK171" i="8"/>
  <c r="W172" i="8"/>
  <c r="V172" i="8"/>
  <c r="X172" i="8" l="1"/>
  <c r="AB128" i="7"/>
  <c r="AA127" i="7"/>
  <c r="Y173" i="8"/>
  <c r="U173" i="8"/>
  <c r="AB173" i="8" l="1"/>
  <c r="Z173" i="8"/>
  <c r="AB127" i="7"/>
  <c r="AA126" i="7"/>
  <c r="D171" i="8"/>
  <c r="S171" i="8" s="1"/>
  <c r="T172" i="8" l="1"/>
  <c r="R171" i="8"/>
  <c r="AA125" i="7"/>
  <c r="AB126" i="7"/>
  <c r="AI170" i="8"/>
  <c r="AK170" i="8"/>
  <c r="V171" i="8"/>
  <c r="W171" i="8"/>
  <c r="X171" i="8" l="1"/>
  <c r="AA124" i="7"/>
  <c r="AB125" i="7"/>
  <c r="Y172" i="8"/>
  <c r="U172" i="8"/>
  <c r="AA123" i="7" l="1"/>
  <c r="AB124" i="7"/>
  <c r="AB172" i="8"/>
  <c r="Z172" i="8"/>
  <c r="D170" i="8"/>
  <c r="R170" i="8" s="1"/>
  <c r="W170" i="8"/>
  <c r="V170" i="8"/>
  <c r="X170" i="8" l="1"/>
  <c r="S170" i="8"/>
  <c r="AB123" i="7"/>
  <c r="AA122" i="7"/>
  <c r="AI169" i="8"/>
  <c r="AK169" i="8"/>
  <c r="AA121" i="7" l="1"/>
  <c r="AB122" i="7"/>
  <c r="T171" i="8"/>
  <c r="Y171" i="8" l="1"/>
  <c r="U171" i="8"/>
  <c r="AB121" i="7"/>
  <c r="AA120" i="7"/>
  <c r="D169" i="8"/>
  <c r="S169" i="8" s="1"/>
  <c r="T170" i="8" l="1"/>
  <c r="R169" i="8"/>
  <c r="AA119" i="7"/>
  <c r="AB120" i="7"/>
  <c r="Z171" i="8"/>
  <c r="AB171" i="8"/>
  <c r="AI168" i="8"/>
  <c r="AK168" i="8"/>
  <c r="V169" i="8"/>
  <c r="W169" i="8"/>
  <c r="X169" i="8" l="1"/>
  <c r="AB119" i="7"/>
  <c r="AA118" i="7"/>
  <c r="Y170" i="8"/>
  <c r="U170" i="8"/>
  <c r="Z170" i="8" l="1"/>
  <c r="AB170" i="8"/>
  <c r="AA117" i="7"/>
  <c r="AB118" i="7"/>
  <c r="D168" i="8"/>
  <c r="S168" i="8" s="1"/>
  <c r="T169" i="8" l="1"/>
  <c r="R168" i="8"/>
  <c r="AB117" i="7"/>
  <c r="AA116" i="7"/>
  <c r="AI167" i="8"/>
  <c r="AK167" i="8"/>
  <c r="W168" i="8"/>
  <c r="V168" i="8"/>
  <c r="X168" i="8" l="1"/>
  <c r="AB116" i="7"/>
  <c r="AA115" i="7"/>
  <c r="Y169" i="8"/>
  <c r="U169" i="8"/>
  <c r="AB169" i="8" l="1"/>
  <c r="Z169" i="8"/>
  <c r="AB115" i="7"/>
  <c r="AA114" i="7"/>
  <c r="D167" i="8"/>
  <c r="S167" i="8" s="1"/>
  <c r="T168" i="8" l="1"/>
  <c r="AB114" i="7"/>
  <c r="AA113" i="7"/>
  <c r="R167" i="8"/>
  <c r="AI166" i="8"/>
  <c r="AK166" i="8"/>
  <c r="W167" i="8"/>
  <c r="V167" i="8"/>
  <c r="X167" i="8" l="1"/>
  <c r="AB113" i="7"/>
  <c r="AA112" i="7"/>
  <c r="Y168" i="8"/>
  <c r="U168" i="8"/>
  <c r="AB168" i="8" l="1"/>
  <c r="Z168" i="8"/>
  <c r="AB112" i="7"/>
  <c r="AA111" i="7"/>
  <c r="D166" i="8"/>
  <c r="R166" i="8" s="1"/>
  <c r="W166" i="8"/>
  <c r="V166" i="8"/>
  <c r="X166" i="8" l="1"/>
  <c r="S166" i="8"/>
  <c r="AA110" i="7"/>
  <c r="AB111" i="7"/>
  <c r="AI165" i="8"/>
  <c r="AK165" i="8"/>
  <c r="AB110" i="7" l="1"/>
  <c r="AA109" i="7"/>
  <c r="T167" i="8"/>
  <c r="AA108" i="7" l="1"/>
  <c r="AB109" i="7"/>
  <c r="Y167" i="8"/>
  <c r="U167" i="8"/>
  <c r="D165" i="8"/>
  <c r="S165" i="8" s="1"/>
  <c r="T166" i="8" l="1"/>
  <c r="AB167" i="8"/>
  <c r="Z167" i="8"/>
  <c r="R165" i="8"/>
  <c r="AA107" i="7"/>
  <c r="AB108" i="7"/>
  <c r="AI164" i="8"/>
  <c r="AK164" i="8"/>
  <c r="V165" i="8"/>
  <c r="W165" i="8"/>
  <c r="X165" i="8" l="1"/>
  <c r="AA106" i="7"/>
  <c r="AB107" i="7"/>
  <c r="Y166" i="8"/>
  <c r="U166" i="8"/>
  <c r="AB166" i="8" l="1"/>
  <c r="Z166" i="8"/>
  <c r="AB106" i="7"/>
  <c r="AA105" i="7"/>
  <c r="D164" i="8"/>
  <c r="S164" i="8" s="1"/>
  <c r="T165" i="8" l="1"/>
  <c r="R164" i="8"/>
  <c r="AB105" i="7"/>
  <c r="AA104" i="7"/>
  <c r="AI163" i="8"/>
  <c r="AK163" i="8"/>
  <c r="W164" i="8"/>
  <c r="V164" i="8"/>
  <c r="X164" i="8" l="1"/>
  <c r="AB104" i="7"/>
  <c r="AA103" i="7"/>
  <c r="Y165" i="8"/>
  <c r="U165" i="8"/>
  <c r="Z165" i="8" l="1"/>
  <c r="AB165" i="8"/>
  <c r="AB103" i="7"/>
  <c r="AA102" i="7"/>
  <c r="D163" i="8"/>
  <c r="R163" i="8" s="1"/>
  <c r="V163" i="8"/>
  <c r="W163" i="8"/>
  <c r="X163" i="8" l="1"/>
  <c r="S163" i="8"/>
  <c r="AA101" i="7"/>
  <c r="AB102" i="7"/>
  <c r="AI162" i="8"/>
  <c r="AK162" i="8"/>
  <c r="AB101" i="7" l="1"/>
  <c r="AA100" i="7"/>
  <c r="T164" i="8"/>
  <c r="Y164" i="8" l="1"/>
  <c r="U164" i="8"/>
  <c r="AB100" i="7"/>
  <c r="AA99" i="7"/>
  <c r="D162" i="8"/>
  <c r="S162" i="8" s="1"/>
  <c r="T163" i="8" l="1"/>
  <c r="R162" i="8"/>
  <c r="AB99" i="7"/>
  <c r="AA98" i="7"/>
  <c r="AB164" i="8"/>
  <c r="Z164" i="8"/>
  <c r="AI161" i="8"/>
  <c r="AK161" i="8"/>
  <c r="W162" i="8"/>
  <c r="V162" i="8"/>
  <c r="X162" i="8" l="1"/>
  <c r="AA97" i="7"/>
  <c r="AB98" i="7"/>
  <c r="Y163" i="8"/>
  <c r="U163" i="8"/>
  <c r="Z163" i="8" l="1"/>
  <c r="AB163" i="8"/>
  <c r="AA96" i="7"/>
  <c r="AB97" i="7"/>
  <c r="D161" i="8"/>
  <c r="R161" i="8" s="1"/>
  <c r="V161" i="8"/>
  <c r="W161" i="8"/>
  <c r="X161" i="8" l="1"/>
  <c r="S161" i="8"/>
  <c r="AA95" i="7"/>
  <c r="AB96" i="7"/>
  <c r="AI160" i="8"/>
  <c r="AK160" i="8"/>
  <c r="AA94" i="7" l="1"/>
  <c r="AB95" i="7"/>
  <c r="T162" i="8"/>
  <c r="Y162" i="8" l="1"/>
  <c r="U162" i="8"/>
  <c r="AB94" i="7"/>
  <c r="AA93" i="7"/>
  <c r="D160" i="8"/>
  <c r="S160" i="8" s="1"/>
  <c r="T161" i="8" l="1"/>
  <c r="AB93" i="7"/>
  <c r="AA92" i="7"/>
  <c r="R160" i="8"/>
  <c r="AB162" i="8"/>
  <c r="Z162" i="8"/>
  <c r="AI159" i="8"/>
  <c r="AK159" i="8"/>
  <c r="W160" i="8"/>
  <c r="V160" i="8"/>
  <c r="X160" i="8" l="1"/>
  <c r="Y161" i="8"/>
  <c r="U161" i="8"/>
  <c r="AB92" i="7"/>
  <c r="AA91" i="7"/>
  <c r="AA90" i="7" l="1"/>
  <c r="AB91" i="7"/>
  <c r="AB161" i="8"/>
  <c r="Z161" i="8"/>
  <c r="D159" i="8"/>
  <c r="R159" i="8" s="1"/>
  <c r="W159" i="8"/>
  <c r="V159" i="8"/>
  <c r="X159" i="8" l="1"/>
  <c r="AB90" i="7"/>
  <c r="AA89" i="7"/>
  <c r="S159" i="8"/>
  <c r="AI158" i="8"/>
  <c r="AK158" i="8"/>
  <c r="AB89" i="7" l="1"/>
  <c r="AA88" i="7"/>
  <c r="T160" i="8"/>
  <c r="Y160" i="8" l="1"/>
  <c r="U160" i="8"/>
  <c r="AB88" i="7"/>
  <c r="AA87" i="7"/>
  <c r="D158" i="8"/>
  <c r="S158" i="8" s="1"/>
  <c r="T159" i="8" l="1"/>
  <c r="R158" i="8"/>
  <c r="AA86" i="7"/>
  <c r="AB87" i="7"/>
  <c r="Z160" i="8"/>
  <c r="AB160" i="8"/>
  <c r="AI157" i="8"/>
  <c r="AK157" i="8"/>
  <c r="W158" i="8"/>
  <c r="V158" i="8"/>
  <c r="X158" i="8" l="1"/>
  <c r="Y159" i="8"/>
  <c r="U159" i="8"/>
  <c r="AA85" i="7"/>
  <c r="AB86" i="7"/>
  <c r="AA84" i="7" l="1"/>
  <c r="AB85" i="7"/>
  <c r="AB159" i="8"/>
  <c r="Z159" i="8"/>
  <c r="D157" i="8"/>
  <c r="S157" i="8" s="1"/>
  <c r="T158" i="8" l="1"/>
  <c r="AA83" i="7"/>
  <c r="AB84" i="7"/>
  <c r="R157" i="8"/>
  <c r="AI156" i="8"/>
  <c r="AK156" i="8"/>
  <c r="V157" i="8"/>
  <c r="W157" i="8"/>
  <c r="X157" i="8" l="1"/>
  <c r="Y158" i="8"/>
  <c r="U158" i="8"/>
  <c r="AA82" i="7"/>
  <c r="AB83" i="7"/>
  <c r="AA81" i="7" l="1"/>
  <c r="AB82" i="7"/>
  <c r="Z158" i="8"/>
  <c r="AB158" i="8"/>
  <c r="D156" i="8"/>
  <c r="S156" i="8" s="1"/>
  <c r="T157" i="8" l="1"/>
  <c r="R156" i="8"/>
  <c r="AB81" i="7"/>
  <c r="AA80" i="7"/>
  <c r="AI155" i="8"/>
  <c r="AK155" i="8"/>
  <c r="W156" i="8"/>
  <c r="V156" i="8"/>
  <c r="X156" i="8" l="1"/>
  <c r="Y157" i="8"/>
  <c r="U157" i="8"/>
  <c r="AB80" i="7"/>
  <c r="AA79" i="7"/>
  <c r="AA78" i="7" l="1"/>
  <c r="AB79" i="7"/>
  <c r="AB157" i="8"/>
  <c r="Z157" i="8"/>
  <c r="D155" i="8"/>
  <c r="S155" i="8" s="1"/>
  <c r="T156" i="8" l="1"/>
  <c r="R155" i="8"/>
  <c r="AB78" i="7"/>
  <c r="AA77" i="7"/>
  <c r="AI154" i="8"/>
  <c r="AK154" i="8"/>
  <c r="V155" i="8"/>
  <c r="W155" i="8"/>
  <c r="X155" i="8" l="1"/>
  <c r="AB77" i="7"/>
  <c r="AA76" i="7"/>
  <c r="Y156" i="8"/>
  <c r="U156" i="8"/>
  <c r="AB156" i="8" l="1"/>
  <c r="Z156" i="8"/>
  <c r="AB76" i="7"/>
  <c r="AA75" i="7"/>
  <c r="D154" i="8"/>
  <c r="S154" i="8" s="1"/>
  <c r="T155" i="8" l="1"/>
  <c r="R154" i="8"/>
  <c r="AA74" i="7"/>
  <c r="AB75" i="7"/>
  <c r="AI153" i="8"/>
  <c r="AK153" i="8"/>
  <c r="V154" i="8"/>
  <c r="W154" i="8"/>
  <c r="X154" i="8" l="1"/>
  <c r="AA73" i="7"/>
  <c r="AB74" i="7"/>
  <c r="Y155" i="8"/>
  <c r="U155" i="8"/>
  <c r="AB155" i="8" l="1"/>
  <c r="Z155" i="8"/>
  <c r="AA72" i="7"/>
  <c r="AB73" i="7"/>
  <c r="D153" i="8"/>
  <c r="S153" i="8" s="1"/>
  <c r="T154" i="8" l="1"/>
  <c r="R153" i="8"/>
  <c r="AA71" i="7"/>
  <c r="AB72" i="7"/>
  <c r="AI152" i="8"/>
  <c r="AK152" i="8"/>
  <c r="V153" i="8"/>
  <c r="W153" i="8"/>
  <c r="X153" i="8" l="1"/>
  <c r="AB71" i="7"/>
  <c r="AA70" i="7"/>
  <c r="Y154" i="8"/>
  <c r="U154" i="8"/>
  <c r="Z154" i="8" l="1"/>
  <c r="AB154" i="8"/>
  <c r="AB70" i="7"/>
  <c r="AA69" i="7"/>
  <c r="D152" i="8"/>
  <c r="S152" i="8" s="1"/>
  <c r="T153" i="8" l="1"/>
  <c r="R152" i="8"/>
  <c r="AB69" i="7"/>
  <c r="AA68" i="7"/>
  <c r="AI151" i="8"/>
  <c r="AK151" i="8"/>
  <c r="W152" i="8"/>
  <c r="V152" i="8"/>
  <c r="X152" i="8" l="1"/>
  <c r="AB68" i="7"/>
  <c r="AA67" i="7"/>
  <c r="Y153" i="8"/>
  <c r="U153" i="8"/>
  <c r="AB153" i="8" l="1"/>
  <c r="Z153" i="8"/>
  <c r="AB67" i="7"/>
  <c r="AA66" i="7"/>
  <c r="D151" i="8"/>
  <c r="S151" i="8" s="1"/>
  <c r="T152" i="8" l="1"/>
  <c r="AA65" i="7"/>
  <c r="AB66" i="7"/>
  <c r="R151" i="8"/>
  <c r="AI150" i="8"/>
  <c r="AK150" i="8"/>
  <c r="V151" i="8"/>
  <c r="W151" i="8"/>
  <c r="X151" i="8" l="1"/>
  <c r="AA64" i="7"/>
  <c r="AB65" i="7"/>
  <c r="Y152" i="8"/>
  <c r="U152" i="8"/>
  <c r="AB152" i="8" l="1"/>
  <c r="Z152" i="8"/>
  <c r="AB64" i="7"/>
  <c r="AA63" i="7"/>
  <c r="D150" i="8"/>
  <c r="S150" i="8" s="1"/>
  <c r="T151" i="8" l="1"/>
  <c r="R150" i="8"/>
  <c r="AA62" i="7"/>
  <c r="AB63" i="7"/>
  <c r="AI149" i="8"/>
  <c r="AK149" i="8"/>
  <c r="W150" i="8"/>
  <c r="V150" i="8"/>
  <c r="X150" i="8" l="1"/>
  <c r="AA61" i="7"/>
  <c r="AB62" i="7"/>
  <c r="Y151" i="8"/>
  <c r="U151" i="8"/>
  <c r="AB151" i="8" l="1"/>
  <c r="Z151" i="8"/>
  <c r="AA60" i="7"/>
  <c r="AB61" i="7"/>
  <c r="D149" i="8"/>
  <c r="S149" i="8" s="1"/>
  <c r="T150" i="8" l="1"/>
  <c r="R149" i="8"/>
  <c r="AA59" i="7"/>
  <c r="AB60" i="7"/>
  <c r="AI148" i="8"/>
  <c r="AK148" i="8"/>
  <c r="V149" i="8"/>
  <c r="W149" i="8"/>
  <c r="X149" i="8" l="1"/>
  <c r="AA58" i="7"/>
  <c r="AB59" i="7"/>
  <c r="Y150" i="8"/>
  <c r="U150" i="8"/>
  <c r="AB58" i="7" l="1"/>
  <c r="AA57" i="7"/>
  <c r="AB150" i="8"/>
  <c r="Z150" i="8"/>
  <c r="D148" i="8"/>
  <c r="R148" i="8" s="1"/>
  <c r="V148" i="8"/>
  <c r="W148" i="8"/>
  <c r="X148" i="8" l="1"/>
  <c r="S148" i="8"/>
  <c r="AB57" i="7"/>
  <c r="AA56" i="7"/>
  <c r="AI147" i="8"/>
  <c r="AK147" i="8"/>
  <c r="AB56" i="7" l="1"/>
  <c r="AA55" i="7"/>
  <c r="T149" i="8"/>
  <c r="Y149" i="8" l="1"/>
  <c r="U149" i="8"/>
  <c r="AA54" i="7"/>
  <c r="AB55" i="7"/>
  <c r="D147" i="8"/>
  <c r="R147" i="8" s="1"/>
  <c r="W147" i="8"/>
  <c r="V147" i="8"/>
  <c r="X147" i="8" l="1"/>
  <c r="AB54" i="7"/>
  <c r="AA53" i="7"/>
  <c r="S147" i="8"/>
  <c r="Z149" i="8"/>
  <c r="AB149" i="8"/>
  <c r="AI146" i="8"/>
  <c r="AK146" i="8"/>
  <c r="T148" i="8" l="1"/>
  <c r="AA52" i="7"/>
  <c r="AB53" i="7"/>
  <c r="AA51" i="7" l="1"/>
  <c r="AB52" i="7"/>
  <c r="Y148" i="8"/>
  <c r="U148" i="8"/>
  <c r="D146" i="8"/>
  <c r="S146" i="8" s="1"/>
  <c r="R146" i="8" l="1"/>
  <c r="T147" i="8"/>
  <c r="AB148" i="8"/>
  <c r="Z148" i="8"/>
  <c r="AB51" i="7"/>
  <c r="AA50" i="7"/>
  <c r="AI145" i="8"/>
  <c r="AK145" i="8"/>
  <c r="W146" i="8"/>
  <c r="V146" i="8"/>
  <c r="X146" i="8" l="1"/>
  <c r="AA49" i="7"/>
  <c r="AB50" i="7"/>
  <c r="Y147" i="8"/>
  <c r="U147" i="8"/>
  <c r="AB147" i="8" l="1"/>
  <c r="Z147" i="8"/>
  <c r="AB49" i="7"/>
  <c r="AA48" i="7"/>
  <c r="D145" i="8"/>
  <c r="S145" i="8" s="1"/>
  <c r="T146" i="8" l="1"/>
  <c r="R145" i="8"/>
  <c r="AA47" i="7"/>
  <c r="AB48" i="7"/>
  <c r="AI144" i="8"/>
  <c r="AK144" i="8"/>
  <c r="V145" i="8"/>
  <c r="W145" i="8"/>
  <c r="X145" i="8" l="1"/>
  <c r="Y146" i="8"/>
  <c r="U146" i="8"/>
  <c r="AB47" i="7"/>
  <c r="AA46" i="7"/>
  <c r="AB46" i="7" l="1"/>
  <c r="AA45" i="7"/>
  <c r="AB146" i="8"/>
  <c r="Z146" i="8"/>
  <c r="D144" i="8"/>
  <c r="R144" i="8" s="1"/>
  <c r="V144" i="8"/>
  <c r="W144" i="8"/>
  <c r="X144" i="8" l="1"/>
  <c r="S144" i="8"/>
  <c r="AB45" i="7"/>
  <c r="AA44" i="7"/>
  <c r="AI143" i="8"/>
  <c r="AK143" i="8"/>
  <c r="AB44" i="7" l="1"/>
  <c r="AA43" i="7"/>
  <c r="T145" i="8"/>
  <c r="Y145" i="8" l="1"/>
  <c r="U145" i="8"/>
  <c r="AB43" i="7"/>
  <c r="AA42" i="7"/>
  <c r="D143" i="8"/>
  <c r="S143" i="8" s="1"/>
  <c r="T144" i="8" l="1"/>
  <c r="R143" i="8"/>
  <c r="AB42" i="7"/>
  <c r="AA41" i="7"/>
  <c r="AB145" i="8"/>
  <c r="Z145" i="8"/>
  <c r="AI142" i="8"/>
  <c r="AK142" i="8"/>
  <c r="W143" i="8"/>
  <c r="V143" i="8"/>
  <c r="X143" i="8" l="1"/>
  <c r="AA40" i="7"/>
  <c r="AB41" i="7"/>
  <c r="Y144" i="8"/>
  <c r="U144" i="8"/>
  <c r="AB144" i="8" l="1"/>
  <c r="Z144" i="8"/>
  <c r="AA39" i="7"/>
  <c r="AB40" i="7"/>
  <c r="D142" i="8"/>
  <c r="S142" i="8" s="1"/>
  <c r="T143" i="8" l="1"/>
  <c r="R142" i="8"/>
  <c r="AB39" i="7"/>
  <c r="AA38" i="7"/>
  <c r="AI141" i="8"/>
  <c r="AK141" i="8"/>
  <c r="V142" i="8"/>
  <c r="W142" i="8"/>
  <c r="X142" i="8" l="1"/>
  <c r="Y143" i="8"/>
  <c r="U143" i="8"/>
  <c r="AB38" i="7"/>
  <c r="AA37" i="7"/>
  <c r="AB143" i="8" l="1"/>
  <c r="Z143" i="8"/>
  <c r="AA36" i="7"/>
  <c r="AB37" i="7"/>
  <c r="D141" i="8"/>
  <c r="S141" i="8" s="1"/>
  <c r="T142" i="8" l="1"/>
  <c r="R141" i="8"/>
  <c r="AA35" i="7"/>
  <c r="AB36" i="7"/>
  <c r="AI140" i="8"/>
  <c r="AK140" i="8"/>
  <c r="V141" i="8"/>
  <c r="W141" i="8"/>
  <c r="X141" i="8" l="1"/>
  <c r="Y142" i="8"/>
  <c r="U142" i="8"/>
  <c r="AB35" i="7"/>
  <c r="AA34" i="7"/>
  <c r="AA33" i="7" l="1"/>
  <c r="AB34" i="7"/>
  <c r="AB142" i="8"/>
  <c r="Z142" i="8"/>
  <c r="D140" i="8"/>
  <c r="S140" i="8" s="1"/>
  <c r="T141" i="8" l="1"/>
  <c r="AB33" i="7"/>
  <c r="AA32" i="7"/>
  <c r="R140" i="8"/>
  <c r="AI139" i="8"/>
  <c r="AK139" i="8"/>
  <c r="W140" i="8"/>
  <c r="V140" i="8"/>
  <c r="X140" i="8" l="1"/>
  <c r="AB32" i="7"/>
  <c r="AA31" i="7"/>
  <c r="Y141" i="8"/>
  <c r="U141" i="8"/>
  <c r="AB31" i="7" l="1"/>
  <c r="AA30" i="7"/>
  <c r="AB141" i="8"/>
  <c r="Z141" i="8"/>
  <c r="D139" i="8"/>
  <c r="R139" i="8" s="1"/>
  <c r="W139" i="8"/>
  <c r="V139" i="8"/>
  <c r="X139" i="8" l="1"/>
  <c r="S139" i="8"/>
  <c r="AB30" i="7"/>
  <c r="AA29" i="7"/>
  <c r="AI138" i="8"/>
  <c r="AK138" i="8"/>
  <c r="AB29" i="7" l="1"/>
  <c r="AA28" i="7"/>
  <c r="T140" i="8"/>
  <c r="Y140" i="8" l="1"/>
  <c r="U140" i="8"/>
  <c r="AB28" i="7"/>
  <c r="AA27" i="7"/>
  <c r="D138" i="8"/>
  <c r="S138" i="8" s="1"/>
  <c r="T139" i="8" l="1"/>
  <c r="AB140" i="8"/>
  <c r="Z140" i="8"/>
  <c r="R138" i="8"/>
  <c r="AB27" i="7"/>
  <c r="AA26" i="7"/>
  <c r="AI137" i="8"/>
  <c r="AK137" i="8"/>
  <c r="V138" i="8"/>
  <c r="W138" i="8"/>
  <c r="X138" i="8" l="1"/>
  <c r="Y139" i="8"/>
  <c r="U139" i="8"/>
  <c r="AA25" i="7"/>
  <c r="AB26" i="7"/>
  <c r="Z139" i="8" l="1"/>
  <c r="AB139" i="8"/>
  <c r="AA24" i="7"/>
  <c r="AB25" i="7"/>
  <c r="D137" i="8"/>
  <c r="S137" i="8" s="1"/>
  <c r="T138" i="8" l="1"/>
  <c r="R137" i="8"/>
  <c r="AA23" i="7"/>
  <c r="AB24" i="7"/>
  <c r="AI136" i="8"/>
  <c r="AK136" i="8"/>
  <c r="W137" i="8"/>
  <c r="V137" i="8"/>
  <c r="X137" i="8" l="1"/>
  <c r="AA22" i="7"/>
  <c r="AB23" i="7"/>
  <c r="Y138" i="8"/>
  <c r="U138" i="8"/>
  <c r="Z138" i="8" l="1"/>
  <c r="AB138" i="8"/>
  <c r="AA20" i="7"/>
  <c r="AB22" i="7"/>
  <c r="D136" i="8"/>
  <c r="S136" i="8" s="1"/>
  <c r="T137" i="8" l="1"/>
  <c r="R136" i="8"/>
  <c r="AI135" i="8"/>
  <c r="AK135" i="8"/>
  <c r="V136" i="8"/>
  <c r="W136" i="8"/>
  <c r="X136" i="8" l="1"/>
  <c r="Y137" i="8"/>
  <c r="U137" i="8"/>
  <c r="AB137" i="8" l="1"/>
  <c r="Z137" i="8"/>
  <c r="D135" i="8"/>
  <c r="S135" i="8" s="1"/>
  <c r="T136" i="8" l="1"/>
  <c r="R135" i="8"/>
  <c r="AI134" i="8"/>
  <c r="AK134" i="8"/>
  <c r="W135" i="8"/>
  <c r="V135" i="8"/>
  <c r="X135" i="8" l="1"/>
  <c r="Y136" i="8"/>
  <c r="U136" i="8"/>
  <c r="AB136" i="8" l="1"/>
  <c r="Z136" i="8"/>
  <c r="D134" i="8"/>
  <c r="S134" i="8" s="1"/>
  <c r="T135" i="8" l="1"/>
  <c r="R134" i="8"/>
  <c r="AI133" i="8"/>
  <c r="AK133" i="8"/>
  <c r="V134" i="8"/>
  <c r="W134" i="8"/>
  <c r="X134" i="8" l="1"/>
  <c r="Y135" i="8"/>
  <c r="U135" i="8"/>
  <c r="AB135" i="8" l="1"/>
  <c r="Z135" i="8"/>
  <c r="D133" i="8"/>
  <c r="R133" i="8" s="1"/>
  <c r="W133" i="8"/>
  <c r="V133" i="8"/>
  <c r="X133" i="8" l="1"/>
  <c r="S133" i="8"/>
  <c r="AI132" i="8"/>
  <c r="AK132" i="8"/>
  <c r="T134" i="8" l="1"/>
  <c r="Y134" i="8" l="1"/>
  <c r="U134" i="8"/>
  <c r="D132" i="8"/>
  <c r="S132" i="8" s="1"/>
  <c r="R132" i="8" l="1"/>
  <c r="T133" i="8"/>
  <c r="AB134" i="8"/>
  <c r="Z134" i="8"/>
  <c r="AI131" i="8"/>
  <c r="AK131" i="8"/>
  <c r="V132" i="8"/>
  <c r="W132" i="8"/>
  <c r="X132" i="8" l="1"/>
  <c r="Y133" i="8"/>
  <c r="U133" i="8"/>
  <c r="AB133" i="8" l="1"/>
  <c r="Z133" i="8"/>
  <c r="D131" i="8"/>
  <c r="S131" i="8" s="1"/>
  <c r="T132" i="8" l="1"/>
  <c r="R131" i="8"/>
  <c r="AI130" i="8"/>
  <c r="AK130" i="8"/>
  <c r="W131" i="8"/>
  <c r="V131" i="8"/>
  <c r="X131" i="8" l="1"/>
  <c r="Y132" i="8"/>
  <c r="U132" i="8"/>
  <c r="Z132" i="8" l="1"/>
  <c r="AB132" i="8"/>
  <c r="D130" i="8"/>
  <c r="S130" i="8" s="1"/>
  <c r="T131" i="8" l="1"/>
  <c r="R130" i="8"/>
  <c r="AI129" i="8"/>
  <c r="AK129" i="8"/>
  <c r="W130" i="8"/>
  <c r="V130" i="8"/>
  <c r="X130" i="8" l="1"/>
  <c r="Y131" i="8"/>
  <c r="U131" i="8"/>
  <c r="AB131" i="8" l="1"/>
  <c r="Z131" i="8"/>
  <c r="D129" i="8"/>
  <c r="S129" i="8" s="1"/>
  <c r="T130" i="8" l="1"/>
  <c r="R129" i="8"/>
  <c r="AI128" i="8"/>
  <c r="AK128" i="8"/>
  <c r="V129" i="8"/>
  <c r="W129" i="8"/>
  <c r="X129" i="8" l="1"/>
  <c r="Y130" i="8"/>
  <c r="U130" i="8"/>
  <c r="AB130" i="8" l="1"/>
  <c r="Z130" i="8"/>
  <c r="D128" i="8"/>
  <c r="S128" i="8" s="1"/>
  <c r="T129" i="8" l="1"/>
  <c r="R128" i="8"/>
  <c r="AI127" i="8"/>
  <c r="AK127" i="8"/>
  <c r="W128" i="8"/>
  <c r="V128" i="8"/>
  <c r="X128" i="8" l="1"/>
  <c r="Y129" i="8"/>
  <c r="U129" i="8"/>
  <c r="AB129" i="8" l="1"/>
  <c r="Z129" i="8"/>
  <c r="D127" i="8"/>
  <c r="S127" i="8" s="1"/>
  <c r="T128" i="8" l="1"/>
  <c r="R127" i="8"/>
  <c r="AI126" i="8"/>
  <c r="AK126" i="8"/>
  <c r="V127" i="8"/>
  <c r="W127" i="8"/>
  <c r="X127" i="8" l="1"/>
  <c r="Y128" i="8"/>
  <c r="U128" i="8"/>
  <c r="Z128" i="8" l="1"/>
  <c r="AB128" i="8"/>
  <c r="D126" i="8"/>
  <c r="S126" i="8" s="1"/>
  <c r="T127" i="8" l="1"/>
  <c r="R126" i="8"/>
  <c r="AI125" i="8"/>
  <c r="AK125" i="8"/>
  <c r="V126" i="8"/>
  <c r="W126" i="8"/>
  <c r="X126" i="8" l="1"/>
  <c r="Y127" i="8"/>
  <c r="U127" i="8"/>
  <c r="AB127" i="8" l="1"/>
  <c r="Z127" i="8"/>
  <c r="D125" i="8"/>
  <c r="S125" i="8" s="1"/>
  <c r="T126" i="8" l="1"/>
  <c r="R125" i="8"/>
  <c r="AI124" i="8"/>
  <c r="AK124" i="8"/>
  <c r="W125" i="8"/>
  <c r="V125" i="8"/>
  <c r="X125" i="8" l="1"/>
  <c r="Y126" i="8"/>
  <c r="U126" i="8"/>
  <c r="AB126" i="8" l="1"/>
  <c r="Z126" i="8"/>
  <c r="D124" i="8"/>
  <c r="R124" i="8" s="1"/>
  <c r="W124" i="8"/>
  <c r="V124" i="8"/>
  <c r="X124" i="8" l="1"/>
  <c r="S124" i="8"/>
  <c r="AI123" i="8"/>
  <c r="AK123" i="8"/>
  <c r="T125" i="8" l="1"/>
  <c r="Y125" i="8" l="1"/>
  <c r="U125" i="8"/>
  <c r="D123" i="8"/>
  <c r="R123" i="8" s="1"/>
  <c r="V123" i="8"/>
  <c r="W123" i="8"/>
  <c r="X123" i="8" l="1"/>
  <c r="S123" i="8"/>
  <c r="AB125" i="8"/>
  <c r="Z125" i="8"/>
  <c r="AI122" i="8"/>
  <c r="AK122" i="8"/>
  <c r="T124" i="8" l="1"/>
  <c r="Y124" i="8" l="1"/>
  <c r="U124" i="8"/>
  <c r="D122" i="8"/>
  <c r="S122" i="8" s="1"/>
  <c r="T123" i="8" l="1"/>
  <c r="R122" i="8"/>
  <c r="AB124" i="8"/>
  <c r="Z124" i="8"/>
  <c r="AI121" i="8"/>
  <c r="AK121" i="8"/>
  <c r="W122" i="8"/>
  <c r="V122" i="8"/>
  <c r="X122" i="8" l="1"/>
  <c r="Y123" i="8"/>
  <c r="U123" i="8"/>
  <c r="Z123" i="8" l="1"/>
  <c r="AB123" i="8"/>
  <c r="D121" i="8"/>
  <c r="S121" i="8" s="1"/>
  <c r="T122" i="8" l="1"/>
  <c r="R121" i="8"/>
  <c r="AI120" i="8"/>
  <c r="AK120" i="8"/>
  <c r="V121" i="8"/>
  <c r="W121" i="8"/>
  <c r="X121" i="8" l="1"/>
  <c r="Y122" i="8"/>
  <c r="U122" i="8"/>
  <c r="AB122" i="8" l="1"/>
  <c r="Z122" i="8"/>
  <c r="D120" i="8"/>
  <c r="R120" i="8" s="1"/>
  <c r="W120" i="8"/>
  <c r="V120" i="8"/>
  <c r="X120" i="8" l="1"/>
  <c r="S120" i="8"/>
  <c r="AI119" i="8"/>
  <c r="AK119" i="8"/>
  <c r="T121" i="8" l="1"/>
  <c r="Y121" i="8" l="1"/>
  <c r="U121" i="8"/>
  <c r="D119" i="8"/>
  <c r="S119" i="8" s="1"/>
  <c r="T120" i="8" l="1"/>
  <c r="AB121" i="8"/>
  <c r="Z121" i="8"/>
  <c r="R119" i="8"/>
  <c r="AI118" i="8"/>
  <c r="AK118" i="8"/>
  <c r="V119" i="8"/>
  <c r="W119" i="8"/>
  <c r="X119" i="8" l="1"/>
  <c r="Y120" i="8"/>
  <c r="U120" i="8"/>
  <c r="AB120" i="8" l="1"/>
  <c r="Z120" i="8"/>
  <c r="D118" i="8"/>
  <c r="S118" i="8" s="1"/>
  <c r="T119" i="8" l="1"/>
  <c r="R118" i="8"/>
  <c r="AI117" i="8"/>
  <c r="AK117" i="8"/>
  <c r="W118" i="8"/>
  <c r="V118" i="8"/>
  <c r="X118" i="8" l="1"/>
  <c r="Y119" i="8"/>
  <c r="U119" i="8"/>
  <c r="AB119" i="8" l="1"/>
  <c r="Z119" i="8"/>
  <c r="D117" i="8"/>
  <c r="S117" i="8" s="1"/>
  <c r="T118" i="8" l="1"/>
  <c r="R117" i="8"/>
  <c r="AI116" i="8"/>
  <c r="AK116" i="8"/>
  <c r="V117" i="8"/>
  <c r="W117" i="8"/>
  <c r="X117" i="8" l="1"/>
  <c r="Y118" i="8"/>
  <c r="U118" i="8"/>
  <c r="AB118" i="8" l="1"/>
  <c r="Z118" i="8"/>
  <c r="D116" i="8"/>
  <c r="S116" i="8" s="1"/>
  <c r="T117" i="8" l="1"/>
  <c r="R116" i="8"/>
  <c r="AI115" i="8"/>
  <c r="AK115" i="8"/>
  <c r="W116" i="8"/>
  <c r="V116" i="8"/>
  <c r="X116" i="8" l="1"/>
  <c r="Y117" i="8"/>
  <c r="U117" i="8"/>
  <c r="AB117" i="8" l="1"/>
  <c r="Z117" i="8"/>
  <c r="D115" i="8"/>
  <c r="R115" i="8" s="1"/>
  <c r="V115" i="8"/>
  <c r="W115" i="8"/>
  <c r="X115" i="8" l="1"/>
  <c r="S115" i="8"/>
  <c r="AI114" i="8"/>
  <c r="AK114" i="8"/>
  <c r="T116" i="8" l="1"/>
  <c r="Y116" i="8" l="1"/>
  <c r="U116" i="8"/>
  <c r="D114" i="8"/>
  <c r="S114" i="8" s="1"/>
  <c r="T115" i="8" l="1"/>
  <c r="R114" i="8"/>
  <c r="AB116" i="8"/>
  <c r="Z116" i="8"/>
  <c r="AI113" i="8"/>
  <c r="AK113" i="8"/>
  <c r="W114" i="8"/>
  <c r="V114" i="8"/>
  <c r="X114" i="8" l="1"/>
  <c r="Y115" i="8"/>
  <c r="U115" i="8"/>
  <c r="Z115" i="8" l="1"/>
  <c r="AB115" i="8"/>
  <c r="D113" i="8"/>
  <c r="S113" i="8" s="1"/>
  <c r="R113" i="8" l="1"/>
  <c r="T114" i="8"/>
  <c r="AI112" i="8"/>
  <c r="AK112" i="8"/>
  <c r="V113" i="8"/>
  <c r="W113" i="8"/>
  <c r="X113" i="8" l="1"/>
  <c r="Y114" i="8"/>
  <c r="U114" i="8"/>
  <c r="AB114" i="8" l="1"/>
  <c r="Z114" i="8"/>
  <c r="D112" i="8"/>
  <c r="S112" i="8" s="1"/>
  <c r="T113" i="8" l="1"/>
  <c r="R112" i="8"/>
  <c r="AI111" i="8"/>
  <c r="AK111" i="8"/>
  <c r="W112" i="8"/>
  <c r="V112" i="8"/>
  <c r="X112" i="8" l="1"/>
  <c r="Y113" i="8"/>
  <c r="U113" i="8"/>
  <c r="AB113" i="8" l="1"/>
  <c r="Z113" i="8"/>
  <c r="D111" i="8"/>
  <c r="R111" i="8" s="1"/>
  <c r="W111" i="8"/>
  <c r="V111" i="8"/>
  <c r="X111" i="8" l="1"/>
  <c r="S111" i="8"/>
  <c r="AI110" i="8"/>
  <c r="AK110" i="8"/>
  <c r="T112" i="8" l="1"/>
  <c r="Y112" i="8" l="1"/>
  <c r="U112" i="8"/>
  <c r="D110" i="8"/>
  <c r="S110" i="8" s="1"/>
  <c r="T111" i="8" l="1"/>
  <c r="R110" i="8"/>
  <c r="AB112" i="8"/>
  <c r="Z112" i="8"/>
  <c r="AI109" i="8"/>
  <c r="AK109" i="8"/>
  <c r="W110" i="8"/>
  <c r="V110" i="8"/>
  <c r="X110" i="8" l="1"/>
  <c r="Y111" i="8"/>
  <c r="U111" i="8"/>
  <c r="AB111" i="8" l="1"/>
  <c r="Z111" i="8"/>
  <c r="D109" i="8"/>
  <c r="S109" i="8" s="1"/>
  <c r="T110" i="8" l="1"/>
  <c r="R109" i="8"/>
  <c r="AI108" i="8"/>
  <c r="AK108" i="8"/>
  <c r="V109" i="8"/>
  <c r="W109" i="8"/>
  <c r="X109" i="8" l="1"/>
  <c r="Y110" i="8"/>
  <c r="U110" i="8"/>
  <c r="AB110" i="8" l="1"/>
  <c r="Z110" i="8"/>
  <c r="D108" i="8"/>
  <c r="S108" i="8" s="1"/>
  <c r="T109" i="8" l="1"/>
  <c r="R108" i="8"/>
  <c r="AI107" i="8"/>
  <c r="AK107" i="8"/>
  <c r="V108" i="8"/>
  <c r="W108" i="8"/>
  <c r="X108" i="8" l="1"/>
  <c r="Y109" i="8"/>
  <c r="U109" i="8"/>
  <c r="AB109" i="8" l="1"/>
  <c r="Z109" i="8"/>
  <c r="D107" i="8"/>
  <c r="S107" i="8" s="1"/>
  <c r="T108" i="8" l="1"/>
  <c r="R107" i="8"/>
  <c r="AI106" i="8"/>
  <c r="AK106" i="8"/>
  <c r="W107" i="8"/>
  <c r="V107" i="8"/>
  <c r="X107" i="8" l="1"/>
  <c r="Y108" i="8"/>
  <c r="U108" i="8"/>
  <c r="AB108" i="8" l="1"/>
  <c r="Z108" i="8"/>
  <c r="D106" i="8"/>
  <c r="S106" i="8" s="1"/>
  <c r="T107" i="8" l="1"/>
  <c r="R106" i="8"/>
  <c r="AI105" i="8"/>
  <c r="AK105" i="8"/>
  <c r="V106" i="8"/>
  <c r="W106" i="8"/>
  <c r="X106" i="8" l="1"/>
  <c r="Y107" i="8"/>
  <c r="U107" i="8"/>
  <c r="AB107" i="8" l="1"/>
  <c r="Z107" i="8"/>
  <c r="D105" i="8"/>
  <c r="R105" i="8" s="1"/>
  <c r="W105" i="8"/>
  <c r="V105" i="8"/>
  <c r="X105" i="8" l="1"/>
  <c r="S105" i="8"/>
  <c r="AI104" i="8"/>
  <c r="AK104" i="8"/>
  <c r="T106" i="8" l="1"/>
  <c r="Y106" i="8" l="1"/>
  <c r="U106" i="8"/>
  <c r="D104" i="8"/>
  <c r="S104" i="8" s="1"/>
  <c r="T105" i="8" l="1"/>
  <c r="R104" i="8"/>
  <c r="Z106" i="8"/>
  <c r="AB106" i="8"/>
  <c r="AI103" i="8"/>
  <c r="AK103" i="8"/>
  <c r="V104" i="8"/>
  <c r="W104" i="8"/>
  <c r="X104" i="8" l="1"/>
  <c r="Y105" i="8"/>
  <c r="U105" i="8"/>
  <c r="AB105" i="8" l="1"/>
  <c r="Z105" i="8"/>
  <c r="D103" i="8"/>
  <c r="S103" i="8" s="1"/>
  <c r="T104" i="8" l="1"/>
  <c r="R103" i="8"/>
  <c r="AI102" i="8"/>
  <c r="AK102" i="8"/>
  <c r="W103" i="8"/>
  <c r="V103" i="8"/>
  <c r="X103" i="8" l="1"/>
  <c r="Y104" i="8"/>
  <c r="U104" i="8"/>
  <c r="AB104" i="8" l="1"/>
  <c r="Z104" i="8"/>
  <c r="D102" i="8"/>
  <c r="R102" i="8" s="1"/>
  <c r="W102" i="8"/>
  <c r="V102" i="8"/>
  <c r="X102" i="8" l="1"/>
  <c r="S102" i="8"/>
  <c r="AI101" i="8"/>
  <c r="AK101" i="8"/>
  <c r="T103" i="8" l="1"/>
  <c r="Y103" i="8" l="1"/>
  <c r="U103" i="8"/>
  <c r="D101" i="8"/>
  <c r="S101" i="8" s="1"/>
  <c r="T102" i="8" l="1"/>
  <c r="R101" i="8"/>
  <c r="AB103" i="8"/>
  <c r="Z103" i="8"/>
  <c r="AI100" i="8"/>
  <c r="AK100" i="8"/>
  <c r="W101" i="8"/>
  <c r="V101" i="8"/>
  <c r="X101" i="8" l="1"/>
  <c r="Y102" i="8"/>
  <c r="U102" i="8"/>
  <c r="AB102" i="8" l="1"/>
  <c r="Z102" i="8"/>
  <c r="D100" i="8"/>
  <c r="S100" i="8" s="1"/>
  <c r="T101" i="8" l="1"/>
  <c r="R100" i="8"/>
  <c r="AI99" i="8"/>
  <c r="AK99" i="8"/>
  <c r="V100" i="8"/>
  <c r="W100" i="8"/>
  <c r="X100" i="8" l="1"/>
  <c r="Y101" i="8"/>
  <c r="U101" i="8"/>
  <c r="AB101" i="8" l="1"/>
  <c r="Z101" i="8"/>
  <c r="D99" i="8"/>
  <c r="S99" i="8" s="1"/>
  <c r="T100" i="8" l="1"/>
  <c r="R99" i="8"/>
  <c r="AI98" i="8"/>
  <c r="AK98" i="8"/>
  <c r="V99" i="8"/>
  <c r="W99" i="8"/>
  <c r="X99" i="8" l="1"/>
  <c r="Y100" i="8"/>
  <c r="U100" i="8"/>
  <c r="AB100" i="8" l="1"/>
  <c r="Z100" i="8"/>
  <c r="D98" i="8"/>
  <c r="S98" i="8" s="1"/>
  <c r="T99" i="8" l="1"/>
  <c r="R98" i="8"/>
  <c r="AI97" i="8"/>
  <c r="AK97" i="8"/>
  <c r="V98" i="8"/>
  <c r="W98" i="8"/>
  <c r="X98" i="8" l="1"/>
  <c r="Y99" i="8"/>
  <c r="U99" i="8"/>
  <c r="AB99" i="8" l="1"/>
  <c r="Z99" i="8"/>
  <c r="D97" i="8"/>
  <c r="S97" i="8" s="1"/>
  <c r="T98" i="8" l="1"/>
  <c r="R97" i="8"/>
  <c r="AI96" i="8"/>
  <c r="AK96" i="8"/>
  <c r="V97" i="8"/>
  <c r="W97" i="8"/>
  <c r="X97" i="8" l="1"/>
  <c r="Y98" i="8"/>
  <c r="U98" i="8"/>
  <c r="AB98" i="8" l="1"/>
  <c r="Z98" i="8"/>
  <c r="D96" i="8"/>
  <c r="S96" i="8" s="1"/>
  <c r="T97" i="8" l="1"/>
  <c r="R96" i="8"/>
  <c r="AI95" i="8"/>
  <c r="AK95" i="8"/>
  <c r="W96" i="8"/>
  <c r="V96" i="8"/>
  <c r="X96" i="8" l="1"/>
  <c r="Y97" i="8"/>
  <c r="U97" i="8"/>
  <c r="AB97" i="8" l="1"/>
  <c r="Z97" i="8"/>
  <c r="D95" i="8"/>
  <c r="S95" i="8" s="1"/>
  <c r="T96" i="8" l="1"/>
  <c r="R95" i="8"/>
  <c r="AI94" i="8"/>
  <c r="AK94" i="8"/>
  <c r="W95" i="8"/>
  <c r="V95" i="8"/>
  <c r="X95" i="8" l="1"/>
  <c r="Y96" i="8"/>
  <c r="U96" i="8"/>
  <c r="AB96" i="8" l="1"/>
  <c r="Z96" i="8"/>
  <c r="D94" i="8"/>
  <c r="R94" i="8" s="1"/>
  <c r="V94" i="8"/>
  <c r="W94" i="8"/>
  <c r="X94" i="8" l="1"/>
  <c r="S94" i="8"/>
  <c r="AI93" i="8"/>
  <c r="AK93" i="8"/>
  <c r="T95" i="8" l="1"/>
  <c r="Y95" i="8" l="1"/>
  <c r="U95" i="8"/>
  <c r="D93" i="8"/>
  <c r="S93" i="8" s="1"/>
  <c r="T94" i="8" l="1"/>
  <c r="AB95" i="8"/>
  <c r="Z95" i="8"/>
  <c r="R93" i="8"/>
  <c r="AI92" i="8"/>
  <c r="AK92" i="8"/>
  <c r="W93" i="8"/>
  <c r="V93" i="8"/>
  <c r="X93" i="8" l="1"/>
  <c r="Y94" i="8"/>
  <c r="U94" i="8"/>
  <c r="AB94" i="8" l="1"/>
  <c r="Z94" i="8"/>
  <c r="D92" i="8"/>
  <c r="S92" i="8" s="1"/>
  <c r="T93" i="8" l="1"/>
  <c r="R92" i="8"/>
  <c r="AI91" i="8"/>
  <c r="AK91" i="8"/>
  <c r="V92" i="8"/>
  <c r="W92" i="8"/>
  <c r="X92" i="8" l="1"/>
  <c r="Y93" i="8"/>
  <c r="U93" i="8"/>
  <c r="AB93" i="8" l="1"/>
  <c r="Z93" i="8"/>
  <c r="D91" i="8"/>
  <c r="R91" i="8" s="1"/>
  <c r="V91" i="8"/>
  <c r="W91" i="8"/>
  <c r="X91" i="8" l="1"/>
  <c r="S91" i="8"/>
  <c r="AI90" i="8"/>
  <c r="AK90" i="8"/>
  <c r="T92" i="8" l="1"/>
  <c r="Y92" i="8" l="1"/>
  <c r="U92" i="8"/>
  <c r="D90" i="8"/>
  <c r="R90" i="8" s="1"/>
  <c r="W90" i="8"/>
  <c r="V90" i="8"/>
  <c r="S90" i="8" l="1"/>
  <c r="T91" i="8" s="1"/>
  <c r="Y91" i="8" s="1"/>
  <c r="X90" i="8"/>
  <c r="AB92" i="8"/>
  <c r="Z92" i="8"/>
  <c r="AI89" i="8"/>
  <c r="AK89" i="8"/>
  <c r="U91" i="8" l="1"/>
  <c r="AB91" i="8" s="1"/>
  <c r="D89" i="8"/>
  <c r="S89" i="8" s="1"/>
  <c r="Z91" i="8" l="1"/>
  <c r="T90" i="8"/>
  <c r="R89" i="8"/>
  <c r="AI88" i="8"/>
  <c r="AK88" i="8"/>
  <c r="W89" i="8"/>
  <c r="V89" i="8"/>
  <c r="X89" i="8" l="1"/>
  <c r="Y90" i="8"/>
  <c r="U90" i="8"/>
  <c r="AB90" i="8" l="1"/>
  <c r="Z90" i="8"/>
  <c r="D88" i="8"/>
  <c r="S88" i="8" s="1"/>
  <c r="T89" i="8" l="1"/>
  <c r="R88" i="8"/>
  <c r="AI87" i="8"/>
  <c r="AK87" i="8"/>
  <c r="W88" i="8"/>
  <c r="V88" i="8"/>
  <c r="X88" i="8" l="1"/>
  <c r="Y89" i="8"/>
  <c r="U89" i="8"/>
  <c r="AB89" i="8" l="1"/>
  <c r="Z89" i="8"/>
  <c r="D87" i="8"/>
  <c r="R87" i="8" s="1"/>
  <c r="V87" i="8"/>
  <c r="W87" i="8"/>
  <c r="X87" i="8" l="1"/>
  <c r="S87" i="8"/>
  <c r="AI86" i="8"/>
  <c r="AK86" i="8"/>
  <c r="T88" i="8" l="1"/>
  <c r="Y88" i="8" l="1"/>
  <c r="U88" i="8"/>
  <c r="D86" i="8"/>
  <c r="S86" i="8" s="1"/>
  <c r="T87" i="8" l="1"/>
  <c r="AB88" i="8"/>
  <c r="Z88" i="8"/>
  <c r="R86" i="8"/>
  <c r="AI85" i="8"/>
  <c r="AK85" i="8"/>
  <c r="W86" i="8"/>
  <c r="V86" i="8"/>
  <c r="X86" i="8" l="1"/>
  <c r="Y87" i="8"/>
  <c r="U87" i="8"/>
  <c r="AB87" i="8" l="1"/>
  <c r="Z87" i="8"/>
  <c r="D85" i="8"/>
  <c r="S85" i="8" s="1"/>
  <c r="T86" i="8" l="1"/>
  <c r="R85" i="8"/>
  <c r="AI84" i="8"/>
  <c r="AK84" i="8"/>
  <c r="W85" i="8"/>
  <c r="V85" i="8"/>
  <c r="X85" i="8" l="1"/>
  <c r="Y86" i="8"/>
  <c r="U86" i="8"/>
  <c r="Z86" i="8" l="1"/>
  <c r="AB86" i="8"/>
  <c r="D84" i="8"/>
  <c r="R84" i="8" s="1"/>
  <c r="V84" i="8"/>
  <c r="W84" i="8"/>
  <c r="X84" i="8" l="1"/>
  <c r="S84" i="8"/>
  <c r="AI83" i="8"/>
  <c r="AK83" i="8"/>
  <c r="T85" i="8" l="1"/>
  <c r="Y85" i="8" l="1"/>
  <c r="U85" i="8"/>
  <c r="D83" i="8"/>
  <c r="R83" i="8" s="1"/>
  <c r="W83" i="8"/>
  <c r="V83" i="8"/>
  <c r="X83" i="8" l="1"/>
  <c r="S83" i="8"/>
  <c r="AB85" i="8"/>
  <c r="Z85" i="8"/>
  <c r="AI82" i="8"/>
  <c r="AK82" i="8"/>
  <c r="T84" i="8" l="1"/>
  <c r="Y84" i="8" l="1"/>
  <c r="U84" i="8"/>
  <c r="D82" i="8"/>
  <c r="S82" i="8" s="1"/>
  <c r="T83" i="8" l="1"/>
  <c r="AB84" i="8"/>
  <c r="Z84" i="8"/>
  <c r="R82" i="8"/>
  <c r="AI81" i="8"/>
  <c r="AK81" i="8"/>
  <c r="V82" i="8"/>
  <c r="W82" i="8"/>
  <c r="X82" i="8" l="1"/>
  <c r="Y83" i="8"/>
  <c r="U83" i="8"/>
  <c r="AB83" i="8" l="1"/>
  <c r="Z83" i="8"/>
  <c r="D81" i="8"/>
  <c r="R81" i="8" s="1"/>
  <c r="V81" i="8"/>
  <c r="W81" i="8"/>
  <c r="X81" i="8" l="1"/>
  <c r="S81" i="8"/>
  <c r="AI80" i="8"/>
  <c r="AK80" i="8"/>
  <c r="T82" i="8" l="1"/>
  <c r="Y82" i="8" l="1"/>
  <c r="U82" i="8"/>
  <c r="D80" i="8"/>
  <c r="R80" i="8" l="1"/>
  <c r="AB82" i="8"/>
  <c r="Z82" i="8"/>
  <c r="AI79" i="8"/>
  <c r="AK79" i="8"/>
  <c r="V80" i="8"/>
  <c r="W80" i="8"/>
  <c r="X80" i="8" l="1"/>
  <c r="D79" i="8"/>
  <c r="R79" i="8" l="1"/>
  <c r="AI78" i="8"/>
  <c r="AK78" i="8"/>
  <c r="V79" i="8"/>
  <c r="W79" i="8"/>
  <c r="X79" i="8" l="1"/>
  <c r="D78" i="8"/>
  <c r="R78" i="8" l="1"/>
  <c r="AI77" i="8"/>
  <c r="AK77" i="8"/>
  <c r="W78" i="8"/>
  <c r="V78" i="8"/>
  <c r="X78" i="8" l="1"/>
  <c r="D77" i="8"/>
  <c r="R77" i="8" l="1"/>
  <c r="AI76" i="8"/>
  <c r="AK76" i="8"/>
  <c r="V77" i="8"/>
  <c r="W77" i="8"/>
  <c r="X77" i="8" l="1"/>
  <c r="D76" i="8"/>
  <c r="R76" i="8" l="1"/>
  <c r="AI75" i="8"/>
  <c r="AK75" i="8"/>
  <c r="V76" i="8"/>
  <c r="W76" i="8"/>
  <c r="X76" i="8" l="1"/>
  <c r="D75" i="8"/>
  <c r="R75" i="8" l="1"/>
  <c r="AI74" i="8"/>
  <c r="AK74" i="8"/>
  <c r="V75" i="8"/>
  <c r="W75" i="8"/>
  <c r="X75" i="8" l="1"/>
  <c r="D74" i="8"/>
  <c r="R74" i="8" l="1"/>
  <c r="AI73" i="8"/>
  <c r="AK73" i="8"/>
  <c r="W74" i="8"/>
  <c r="V74" i="8"/>
  <c r="X74" i="8" l="1"/>
  <c r="D73" i="8"/>
  <c r="R73" i="8" s="1"/>
  <c r="V73" i="8"/>
  <c r="W73" i="8"/>
  <c r="X73" i="8" l="1"/>
  <c r="AI72" i="8"/>
  <c r="D72" i="8"/>
  <c r="AK72" i="8"/>
  <c r="R72" i="8" l="1"/>
  <c r="AI71" i="8"/>
  <c r="AK71" i="8"/>
  <c r="W72" i="8"/>
  <c r="V72" i="8"/>
  <c r="X72" i="8" l="1"/>
  <c r="D71" i="8"/>
  <c r="R71" i="8" l="1"/>
  <c r="AI70" i="8"/>
  <c r="AK70" i="8"/>
  <c r="W71" i="8"/>
  <c r="V71" i="8"/>
  <c r="X71" i="8" l="1"/>
  <c r="D70" i="8"/>
  <c r="R70" i="8" l="1"/>
  <c r="AI69" i="8"/>
  <c r="AK69" i="8"/>
  <c r="W70" i="8"/>
  <c r="V70" i="8"/>
  <c r="X70" i="8" l="1"/>
  <c r="D69" i="8"/>
  <c r="R69" i="8" l="1"/>
  <c r="AI68" i="8"/>
  <c r="AK68" i="8"/>
  <c r="V69" i="8"/>
  <c r="W69" i="8"/>
  <c r="X69" i="8" l="1"/>
  <c r="D68" i="8"/>
  <c r="R68" i="8" l="1"/>
  <c r="AI67" i="8"/>
  <c r="AK67" i="8"/>
  <c r="V68" i="8"/>
  <c r="W68" i="8"/>
  <c r="X68" i="8" l="1"/>
  <c r="D67" i="8"/>
  <c r="R67" i="8" s="1"/>
  <c r="V67" i="8"/>
  <c r="W67" i="8"/>
  <c r="X67" i="8" l="1"/>
  <c r="AI66" i="8"/>
  <c r="D66" i="8"/>
  <c r="AK66" i="8"/>
  <c r="R66" i="8" l="1"/>
  <c r="AI65" i="8"/>
  <c r="AK65" i="8"/>
  <c r="W66" i="8"/>
  <c r="V66" i="8"/>
  <c r="X66" i="8" l="1"/>
  <c r="D65" i="8"/>
  <c r="R65" i="8" s="1"/>
  <c r="W65" i="8"/>
  <c r="V65" i="8"/>
  <c r="X65" i="8" l="1"/>
  <c r="AI64" i="8"/>
  <c r="D64" i="8"/>
  <c r="AK64" i="8"/>
  <c r="R64" i="8" l="1"/>
  <c r="AI63" i="8"/>
  <c r="AK63" i="8"/>
  <c r="W64" i="8"/>
  <c r="V64" i="8"/>
  <c r="X64" i="8" l="1"/>
  <c r="D63" i="8"/>
  <c r="R63" i="8" l="1"/>
  <c r="AI62" i="8"/>
  <c r="AK62" i="8"/>
  <c r="V63" i="8"/>
  <c r="W63" i="8"/>
  <c r="X63" i="8" l="1"/>
  <c r="D62" i="8"/>
  <c r="R62" i="8" l="1"/>
  <c r="AI61" i="8"/>
  <c r="AK61" i="8"/>
  <c r="V62" i="8"/>
  <c r="W62" i="8"/>
  <c r="X62" i="8" l="1"/>
  <c r="D61" i="8"/>
  <c r="R61" i="8" l="1"/>
  <c r="AI60" i="8"/>
  <c r="AK60" i="8"/>
  <c r="V61" i="8"/>
  <c r="W61" i="8"/>
  <c r="X61" i="8" l="1"/>
  <c r="D60" i="8"/>
  <c r="R60" i="8" l="1"/>
  <c r="AI59" i="8"/>
  <c r="AK59" i="8"/>
  <c r="W60" i="8"/>
  <c r="V60" i="8"/>
  <c r="X60" i="8" l="1"/>
  <c r="D59" i="8"/>
  <c r="R59" i="8" s="1"/>
  <c r="W59" i="8"/>
  <c r="V59" i="8"/>
  <c r="X59" i="8" l="1"/>
  <c r="AI58" i="8"/>
  <c r="D58" i="8"/>
  <c r="AK58" i="8"/>
  <c r="R58" i="8" l="1"/>
  <c r="AI57" i="8"/>
  <c r="AK57" i="8"/>
  <c r="V58" i="8"/>
  <c r="W58" i="8"/>
  <c r="X58" i="8" l="1"/>
  <c r="D57" i="8"/>
  <c r="R57" i="8" l="1"/>
  <c r="AI56" i="8"/>
  <c r="AK56" i="8"/>
  <c r="V57" i="8"/>
  <c r="W57" i="8"/>
  <c r="X57" i="8" l="1"/>
  <c r="D56" i="8"/>
  <c r="R56" i="8" l="1"/>
  <c r="AI55" i="8"/>
  <c r="AK55" i="8"/>
  <c r="V56" i="8"/>
  <c r="W56" i="8"/>
  <c r="X56" i="8" l="1"/>
  <c r="D55" i="8"/>
  <c r="R55" i="8" l="1"/>
  <c r="AI54" i="8"/>
  <c r="AK54" i="8"/>
  <c r="V55" i="8"/>
  <c r="W55" i="8"/>
  <c r="X55" i="8" l="1"/>
  <c r="D54" i="8"/>
  <c r="R54" i="8" l="1"/>
  <c r="AI53" i="8"/>
  <c r="AK53" i="8"/>
  <c r="V54" i="8"/>
  <c r="W54" i="8"/>
  <c r="X54" i="8" l="1"/>
  <c r="D53" i="8"/>
  <c r="R53" i="8" s="1"/>
  <c r="W53" i="8"/>
  <c r="V53" i="8"/>
  <c r="X53" i="8" l="1"/>
  <c r="AI52" i="8"/>
  <c r="D52" i="8"/>
  <c r="AK52" i="8"/>
  <c r="R52" i="8" l="1"/>
  <c r="AI51" i="8"/>
  <c r="AK51" i="8"/>
  <c r="V52" i="8"/>
  <c r="W52" i="8"/>
  <c r="X52" i="8" l="1"/>
  <c r="D51" i="8"/>
  <c r="R51" i="8" l="1"/>
  <c r="AI50" i="8"/>
  <c r="AK50" i="8"/>
  <c r="V51" i="8"/>
  <c r="W51" i="8"/>
  <c r="X51" i="8" l="1"/>
  <c r="D50" i="8"/>
  <c r="R50" i="8" l="1"/>
  <c r="AI49" i="8"/>
  <c r="AK49" i="8"/>
  <c r="W50" i="8"/>
  <c r="V50" i="8"/>
  <c r="X50" i="8" l="1"/>
  <c r="D49" i="8"/>
  <c r="R49" i="8" l="1"/>
  <c r="AI48" i="8"/>
  <c r="AK48" i="8"/>
  <c r="V49" i="8"/>
  <c r="W49" i="8"/>
  <c r="X49" i="8" l="1"/>
  <c r="D48" i="8"/>
  <c r="R48" i="8" l="1"/>
  <c r="AI47" i="8"/>
  <c r="AK47" i="8"/>
  <c r="W48" i="8"/>
  <c r="V48" i="8"/>
  <c r="X48" i="8" l="1"/>
  <c r="D47" i="8"/>
  <c r="R47" i="8" l="1"/>
  <c r="AI46" i="8"/>
  <c r="AK46" i="8"/>
  <c r="W47" i="8"/>
  <c r="V47" i="8"/>
  <c r="X47" i="8" l="1"/>
  <c r="D46" i="8"/>
  <c r="R46" i="8" s="1"/>
  <c r="V46" i="8"/>
  <c r="W46" i="8"/>
  <c r="X46" i="8" l="1"/>
  <c r="AI45" i="8"/>
  <c r="D45" i="8"/>
  <c r="AK45" i="8"/>
  <c r="R45" i="8" l="1"/>
  <c r="AI44" i="8"/>
  <c r="AK44" i="8"/>
  <c r="V45" i="8"/>
  <c r="W45" i="8"/>
  <c r="X45" i="8" l="1"/>
  <c r="D44" i="8"/>
  <c r="R44" i="8" l="1"/>
  <c r="AI43" i="8"/>
  <c r="AK43" i="8"/>
  <c r="W44" i="8"/>
  <c r="V44" i="8"/>
  <c r="X44" i="8" l="1"/>
  <c r="D43" i="8"/>
  <c r="R43" i="8" l="1"/>
  <c r="AI42" i="8"/>
  <c r="AK42" i="8"/>
  <c r="W43" i="8"/>
  <c r="V43" i="8"/>
  <c r="X43" i="8" l="1"/>
  <c r="D42" i="8"/>
  <c r="R42" i="8" l="1"/>
  <c r="AI41" i="8"/>
  <c r="AK41" i="8"/>
  <c r="V42" i="8"/>
  <c r="W42" i="8"/>
  <c r="X42" i="8" l="1"/>
  <c r="D41" i="8"/>
  <c r="R41" i="8" l="1"/>
  <c r="AI40" i="8"/>
  <c r="AK40" i="8"/>
  <c r="V41" i="8"/>
  <c r="W41" i="8"/>
  <c r="X41" i="8" l="1"/>
  <c r="D40" i="8"/>
  <c r="R40" i="8" l="1"/>
  <c r="AI39" i="8"/>
  <c r="AK39" i="8"/>
  <c r="V40" i="8"/>
  <c r="W40" i="8"/>
  <c r="X40" i="8" l="1"/>
  <c r="D39" i="8"/>
  <c r="R39" i="8" l="1"/>
  <c r="AI38" i="8"/>
  <c r="AK38" i="8"/>
  <c r="V39" i="8"/>
  <c r="W39" i="8"/>
  <c r="X39" i="8" l="1"/>
  <c r="D38" i="8"/>
  <c r="R38" i="8" s="1"/>
  <c r="V38" i="8"/>
  <c r="W38" i="8"/>
  <c r="X38" i="8" l="1"/>
  <c r="AI37" i="8"/>
  <c r="D37" i="8"/>
  <c r="AK37" i="8"/>
  <c r="R37" i="8" l="1"/>
  <c r="AI36" i="8"/>
  <c r="AK36" i="8"/>
  <c r="V37" i="8"/>
  <c r="W37" i="8"/>
  <c r="X37" i="8" l="1"/>
  <c r="D36" i="8"/>
  <c r="R36" i="8" l="1"/>
  <c r="AI35" i="8"/>
  <c r="AK35" i="8"/>
  <c r="V36" i="8"/>
  <c r="W36" i="8"/>
  <c r="X36" i="8" l="1"/>
  <c r="D35" i="8"/>
  <c r="R35" i="8" s="1"/>
  <c r="V35" i="8"/>
  <c r="W35" i="8"/>
  <c r="X35" i="8" l="1"/>
  <c r="AI34" i="8"/>
  <c r="D34" i="8"/>
  <c r="AK34" i="8"/>
  <c r="R34" i="8" l="1"/>
  <c r="AI33" i="8"/>
  <c r="AK33" i="8"/>
  <c r="W34" i="8"/>
  <c r="V34" i="8"/>
  <c r="X34" i="8" l="1"/>
  <c r="D33" i="8"/>
  <c r="R33" i="8" l="1"/>
  <c r="AI32" i="8"/>
  <c r="AK32" i="8"/>
  <c r="V33" i="8"/>
  <c r="W33" i="8"/>
  <c r="X33" i="8" l="1"/>
  <c r="D32" i="8"/>
  <c r="R32" i="8" s="1"/>
  <c r="W32" i="8"/>
  <c r="V32" i="8"/>
  <c r="X32" i="8" l="1"/>
  <c r="AI31" i="8"/>
  <c r="D31" i="8"/>
  <c r="AK31" i="8"/>
  <c r="R31" i="8" l="1"/>
  <c r="AI30" i="8"/>
  <c r="AK30" i="8"/>
  <c r="V31" i="8"/>
  <c r="W31" i="8"/>
  <c r="X31" i="8" l="1"/>
  <c r="D30" i="8"/>
  <c r="R30" i="8" l="1"/>
  <c r="AI29" i="8"/>
  <c r="AK29" i="8"/>
  <c r="V30" i="8"/>
  <c r="W30" i="8"/>
  <c r="X30" i="8" l="1"/>
  <c r="D29" i="8"/>
  <c r="R29" i="8" l="1"/>
  <c r="AI28" i="8"/>
  <c r="AK28" i="8"/>
  <c r="V29" i="8"/>
  <c r="W29" i="8"/>
  <c r="X29" i="8" l="1"/>
  <c r="D28" i="8"/>
  <c r="R28" i="8" l="1"/>
  <c r="AI27" i="8"/>
  <c r="AK27" i="8"/>
  <c r="V28" i="8"/>
  <c r="W28" i="8"/>
  <c r="X28" i="8" l="1"/>
  <c r="D27" i="8"/>
  <c r="R27" i="8" l="1"/>
  <c r="AI26" i="8"/>
  <c r="AK26" i="8"/>
  <c r="W27" i="8"/>
  <c r="V27" i="8"/>
  <c r="X27" i="8" l="1"/>
  <c r="D26" i="8"/>
  <c r="R26" i="8" l="1"/>
  <c r="AI25" i="8"/>
  <c r="AK25" i="8"/>
  <c r="W26" i="8"/>
  <c r="V26" i="8"/>
  <c r="X26" i="8" l="1"/>
  <c r="D25" i="8"/>
  <c r="R25" i="8" s="1"/>
  <c r="W25" i="8"/>
  <c r="V25" i="8"/>
  <c r="X25" i="8" l="1"/>
  <c r="AI24" i="8"/>
  <c r="D24" i="8"/>
  <c r="AK24" i="8"/>
  <c r="R24" i="8" l="1"/>
  <c r="AI23" i="8"/>
  <c r="AK23" i="8"/>
  <c r="V24" i="8"/>
  <c r="W24" i="8"/>
  <c r="X24" i="8" l="1"/>
  <c r="D23" i="8"/>
  <c r="R23" i="8" l="1"/>
  <c r="AI22" i="8"/>
  <c r="AK22" i="8"/>
  <c r="W23" i="8"/>
  <c r="V23" i="8"/>
  <c r="X23" i="8" l="1"/>
  <c r="D22" i="8"/>
  <c r="E21" i="8"/>
  <c r="N21" i="8" s="1"/>
  <c r="D21" i="8"/>
  <c r="R22" i="8" l="1"/>
  <c r="AL15" i="8"/>
  <c r="AL16" i="8" s="1"/>
  <c r="AJ13" i="8"/>
  <c r="F13" i="8"/>
  <c r="F11" i="8"/>
  <c r="F12" i="8" s="1"/>
  <c r="AI10" i="8"/>
  <c r="AJ7" i="8"/>
  <c r="AJ6" i="8"/>
  <c r="N6" i="8"/>
  <c r="I6" i="8"/>
  <c r="I8" i="8" s="1"/>
  <c r="V22" i="8"/>
  <c r="W22" i="8"/>
  <c r="AJ19" i="8" l="1"/>
  <c r="X22" i="8"/>
  <c r="G381" i="8"/>
  <c r="H381" i="8"/>
  <c r="F381" i="8"/>
  <c r="P381" i="8"/>
  <c r="E381" i="8"/>
  <c r="O381" i="8"/>
  <c r="N381" i="8"/>
  <c r="G380" i="8"/>
  <c r="F380" i="8"/>
  <c r="E380" i="8"/>
  <c r="P380" i="8"/>
  <c r="O380" i="8"/>
  <c r="N380" i="8"/>
  <c r="H380" i="8"/>
  <c r="N379" i="8"/>
  <c r="O379" i="8"/>
  <c r="H379" i="8"/>
  <c r="G379" i="8"/>
  <c r="F379" i="8"/>
  <c r="P379" i="8"/>
  <c r="E379" i="8"/>
  <c r="G378" i="8"/>
  <c r="F378" i="8"/>
  <c r="O378" i="8"/>
  <c r="H378" i="8"/>
  <c r="E378" i="8"/>
  <c r="N378" i="8"/>
  <c r="P378" i="8"/>
  <c r="H377" i="8"/>
  <c r="G377" i="8"/>
  <c r="F377" i="8"/>
  <c r="P377" i="8"/>
  <c r="O377" i="8"/>
  <c r="N377" i="8"/>
  <c r="E377" i="8"/>
  <c r="N376" i="8"/>
  <c r="H376" i="8"/>
  <c r="G376" i="8"/>
  <c r="F376" i="8"/>
  <c r="E376" i="8"/>
  <c r="P376" i="8"/>
  <c r="O376" i="8"/>
  <c r="N375" i="8"/>
  <c r="H375" i="8"/>
  <c r="E375" i="8"/>
  <c r="P375" i="8"/>
  <c r="G375" i="8"/>
  <c r="F375" i="8"/>
  <c r="O375" i="8"/>
  <c r="P374" i="8"/>
  <c r="O374" i="8"/>
  <c r="N374" i="8"/>
  <c r="H374" i="8"/>
  <c r="G374" i="8"/>
  <c r="F374" i="8"/>
  <c r="E374" i="8"/>
  <c r="H373" i="8"/>
  <c r="G373" i="8"/>
  <c r="F373" i="8"/>
  <c r="E373" i="8"/>
  <c r="P373" i="8"/>
  <c r="O373" i="8"/>
  <c r="N373" i="8"/>
  <c r="N372" i="8"/>
  <c r="H372" i="8"/>
  <c r="G372" i="8"/>
  <c r="F372" i="8"/>
  <c r="E372" i="8"/>
  <c r="P372" i="8"/>
  <c r="O372" i="8"/>
  <c r="N371" i="8"/>
  <c r="H371" i="8"/>
  <c r="G371" i="8"/>
  <c r="F371" i="8"/>
  <c r="E371" i="8"/>
  <c r="P371" i="8"/>
  <c r="O371" i="8"/>
  <c r="P370" i="8"/>
  <c r="O370" i="8"/>
  <c r="N370" i="8"/>
  <c r="E370" i="8"/>
  <c r="G370" i="8"/>
  <c r="F370" i="8"/>
  <c r="H370" i="8"/>
  <c r="N369" i="8"/>
  <c r="P369" i="8"/>
  <c r="O369" i="8"/>
  <c r="H369" i="8"/>
  <c r="G369" i="8"/>
  <c r="F369" i="8"/>
  <c r="E369" i="8"/>
  <c r="P368" i="8"/>
  <c r="O368" i="8"/>
  <c r="N368" i="8"/>
  <c r="H368" i="8"/>
  <c r="G368" i="8"/>
  <c r="F368" i="8"/>
  <c r="E368" i="8"/>
  <c r="F367" i="8"/>
  <c r="N367" i="8"/>
  <c r="H367" i="8"/>
  <c r="G367" i="8"/>
  <c r="P367" i="8"/>
  <c r="E367" i="8"/>
  <c r="O367" i="8"/>
  <c r="P366" i="8"/>
  <c r="O366" i="8"/>
  <c r="N366" i="8"/>
  <c r="H366" i="8"/>
  <c r="G366" i="8"/>
  <c r="E366" i="8"/>
  <c r="F366" i="8"/>
  <c r="H365" i="8"/>
  <c r="G365" i="8"/>
  <c r="F365" i="8"/>
  <c r="E365" i="8"/>
  <c r="P365" i="8"/>
  <c r="O365" i="8"/>
  <c r="N365" i="8"/>
  <c r="O364" i="8"/>
  <c r="N364" i="8"/>
  <c r="H364" i="8"/>
  <c r="E364" i="8"/>
  <c r="P364" i="8"/>
  <c r="G364" i="8"/>
  <c r="F364" i="8"/>
  <c r="H363" i="8"/>
  <c r="O363" i="8"/>
  <c r="G363" i="8"/>
  <c r="F363" i="8"/>
  <c r="E363" i="8"/>
  <c r="P363" i="8"/>
  <c r="N363" i="8"/>
  <c r="P362" i="8"/>
  <c r="O362" i="8"/>
  <c r="N362" i="8"/>
  <c r="H362" i="8"/>
  <c r="G362" i="8"/>
  <c r="F362" i="8"/>
  <c r="E362" i="8"/>
  <c r="N361" i="8"/>
  <c r="H361" i="8"/>
  <c r="G361" i="8"/>
  <c r="F361" i="8"/>
  <c r="E361" i="8"/>
  <c r="P361" i="8"/>
  <c r="O361" i="8"/>
  <c r="E360" i="8"/>
  <c r="O360" i="8"/>
  <c r="H360" i="8"/>
  <c r="G360" i="8"/>
  <c r="F360" i="8"/>
  <c r="P360" i="8"/>
  <c r="N360" i="8"/>
  <c r="P359" i="8"/>
  <c r="O359" i="8"/>
  <c r="G359" i="8"/>
  <c r="N359" i="8"/>
  <c r="H359" i="8"/>
  <c r="E359" i="8"/>
  <c r="F359" i="8"/>
  <c r="G358" i="8"/>
  <c r="P358" i="8"/>
  <c r="N358" i="8"/>
  <c r="H358" i="8"/>
  <c r="F358" i="8"/>
  <c r="E358" i="8"/>
  <c r="O358" i="8"/>
  <c r="P357" i="8"/>
  <c r="O357" i="8"/>
  <c r="H357" i="8"/>
  <c r="G357" i="8"/>
  <c r="N357" i="8"/>
  <c r="F357" i="8"/>
  <c r="E357" i="8"/>
  <c r="N356" i="8"/>
  <c r="H356" i="8"/>
  <c r="P356" i="8"/>
  <c r="F356" i="8"/>
  <c r="O356" i="8"/>
  <c r="G356" i="8"/>
  <c r="E356" i="8"/>
  <c r="F355" i="8"/>
  <c r="N355" i="8"/>
  <c r="O355" i="8"/>
  <c r="H355" i="8"/>
  <c r="G355" i="8"/>
  <c r="E355" i="8"/>
  <c r="P355" i="8"/>
  <c r="F354" i="8"/>
  <c r="E354" i="8"/>
  <c r="P354" i="8"/>
  <c r="O354" i="8"/>
  <c r="H354" i="8"/>
  <c r="N354" i="8"/>
  <c r="G354" i="8"/>
  <c r="F353" i="8"/>
  <c r="E353" i="8"/>
  <c r="P353" i="8"/>
  <c r="O353" i="8"/>
  <c r="H353" i="8"/>
  <c r="G353" i="8"/>
  <c r="N353" i="8"/>
  <c r="P352" i="8"/>
  <c r="H352" i="8"/>
  <c r="O352" i="8"/>
  <c r="N352" i="8"/>
  <c r="G352" i="8"/>
  <c r="F352" i="8"/>
  <c r="E352" i="8"/>
  <c r="P351" i="8"/>
  <c r="O351" i="8"/>
  <c r="N351" i="8"/>
  <c r="G351" i="8"/>
  <c r="H351" i="8"/>
  <c r="F351" i="8"/>
  <c r="E351" i="8"/>
  <c r="N350" i="8"/>
  <c r="H350" i="8"/>
  <c r="G350" i="8"/>
  <c r="E350" i="8"/>
  <c r="F350" i="8"/>
  <c r="P350" i="8"/>
  <c r="O350" i="8"/>
  <c r="H349" i="8"/>
  <c r="G349" i="8"/>
  <c r="F349" i="8"/>
  <c r="E349" i="8"/>
  <c r="P349" i="8"/>
  <c r="O349" i="8"/>
  <c r="N349" i="8"/>
  <c r="N348" i="8"/>
  <c r="H348" i="8"/>
  <c r="G348" i="8"/>
  <c r="O348" i="8"/>
  <c r="P348" i="8"/>
  <c r="F348" i="8"/>
  <c r="E348" i="8"/>
  <c r="P347" i="8"/>
  <c r="O347" i="8"/>
  <c r="N347" i="8"/>
  <c r="E347" i="8"/>
  <c r="H347" i="8"/>
  <c r="G347" i="8"/>
  <c r="F347" i="8"/>
  <c r="G346" i="8"/>
  <c r="H346" i="8"/>
  <c r="F346" i="8"/>
  <c r="E346" i="8"/>
  <c r="P346" i="8"/>
  <c r="O346" i="8"/>
  <c r="N346" i="8"/>
  <c r="F345" i="8"/>
  <c r="G345" i="8"/>
  <c r="E345" i="8"/>
  <c r="P345" i="8"/>
  <c r="O345" i="8"/>
  <c r="N345" i="8"/>
  <c r="H345" i="8"/>
  <c r="F344" i="8"/>
  <c r="E344" i="8"/>
  <c r="O344" i="8"/>
  <c r="H344" i="8"/>
  <c r="G344" i="8"/>
  <c r="P344" i="8"/>
  <c r="N344" i="8"/>
  <c r="P343" i="8"/>
  <c r="F343" i="8"/>
  <c r="E343" i="8"/>
  <c r="O343" i="8"/>
  <c r="N343" i="8"/>
  <c r="G343" i="8"/>
  <c r="H343" i="8"/>
  <c r="P342" i="8"/>
  <c r="O342" i="8"/>
  <c r="H342" i="8"/>
  <c r="G342" i="8"/>
  <c r="F342" i="8"/>
  <c r="E342" i="8"/>
  <c r="N342" i="8"/>
  <c r="H341" i="8"/>
  <c r="G341" i="8"/>
  <c r="E341" i="8"/>
  <c r="O341" i="8"/>
  <c r="N341" i="8"/>
  <c r="F341" i="8"/>
  <c r="P341" i="8"/>
  <c r="P340" i="8"/>
  <c r="N340" i="8"/>
  <c r="H340" i="8"/>
  <c r="G340" i="8"/>
  <c r="F340" i="8"/>
  <c r="O340" i="8"/>
  <c r="E340" i="8"/>
  <c r="O339" i="8"/>
  <c r="P339" i="8"/>
  <c r="N339" i="8"/>
  <c r="H339" i="8"/>
  <c r="E339" i="8"/>
  <c r="F339" i="8"/>
  <c r="G339" i="8"/>
  <c r="P338" i="8"/>
  <c r="E338" i="8"/>
  <c r="O338" i="8"/>
  <c r="N338" i="8"/>
  <c r="F338" i="8"/>
  <c r="H338" i="8"/>
  <c r="G338" i="8"/>
  <c r="H337" i="8"/>
  <c r="F337" i="8"/>
  <c r="E337" i="8"/>
  <c r="G337" i="8"/>
  <c r="P337" i="8"/>
  <c r="O337" i="8"/>
  <c r="N337" i="8"/>
  <c r="H336" i="8"/>
  <c r="E336" i="8"/>
  <c r="O336" i="8"/>
  <c r="G336" i="8"/>
  <c r="P336" i="8"/>
  <c r="F336" i="8"/>
  <c r="N336" i="8"/>
  <c r="H335" i="8"/>
  <c r="G335" i="8"/>
  <c r="P335" i="8"/>
  <c r="N335" i="8"/>
  <c r="F335" i="8"/>
  <c r="E335" i="8"/>
  <c r="O335" i="8"/>
  <c r="G334" i="8"/>
  <c r="F334" i="8"/>
  <c r="E334" i="8"/>
  <c r="P334" i="8"/>
  <c r="N334" i="8"/>
  <c r="H334" i="8"/>
  <c r="O334" i="8"/>
  <c r="P333" i="8"/>
  <c r="G333" i="8"/>
  <c r="E333" i="8"/>
  <c r="H333" i="8"/>
  <c r="O333" i="8"/>
  <c r="N333" i="8"/>
  <c r="F333" i="8"/>
  <c r="N332" i="8"/>
  <c r="F332" i="8"/>
  <c r="P332" i="8"/>
  <c r="G332" i="8"/>
  <c r="O332" i="8"/>
  <c r="H332" i="8"/>
  <c r="E332" i="8"/>
  <c r="F331" i="8"/>
  <c r="E331" i="8"/>
  <c r="O331" i="8"/>
  <c r="H331" i="8"/>
  <c r="P331" i="8"/>
  <c r="N331" i="8"/>
  <c r="G331" i="8"/>
  <c r="G330" i="8"/>
  <c r="F330" i="8"/>
  <c r="E330" i="8"/>
  <c r="P330" i="8"/>
  <c r="H330" i="8"/>
  <c r="O330" i="8"/>
  <c r="N330" i="8"/>
  <c r="H329" i="8"/>
  <c r="G329" i="8"/>
  <c r="F329" i="8"/>
  <c r="E329" i="8"/>
  <c r="O329" i="8"/>
  <c r="N329" i="8"/>
  <c r="P329" i="8"/>
  <c r="O328" i="8"/>
  <c r="N328" i="8"/>
  <c r="G328" i="8"/>
  <c r="F328" i="8"/>
  <c r="E328" i="8"/>
  <c r="P328" i="8"/>
  <c r="H328" i="8"/>
  <c r="P327" i="8"/>
  <c r="O327" i="8"/>
  <c r="N327" i="8"/>
  <c r="F327" i="8"/>
  <c r="H327" i="8"/>
  <c r="G327" i="8"/>
  <c r="E327" i="8"/>
  <c r="O326" i="8"/>
  <c r="N326" i="8"/>
  <c r="H326" i="8"/>
  <c r="G326" i="8"/>
  <c r="F326" i="8"/>
  <c r="P326" i="8"/>
  <c r="E326" i="8"/>
  <c r="G325" i="8"/>
  <c r="F325" i="8"/>
  <c r="E325" i="8"/>
  <c r="H325" i="8"/>
  <c r="N325" i="8"/>
  <c r="P325" i="8"/>
  <c r="O325" i="8"/>
  <c r="F324" i="8"/>
  <c r="E324" i="8"/>
  <c r="H324" i="8"/>
  <c r="O324" i="8"/>
  <c r="G324" i="8"/>
  <c r="P324" i="8"/>
  <c r="N324" i="8"/>
  <c r="H323" i="8"/>
  <c r="G323" i="8"/>
  <c r="N323" i="8"/>
  <c r="F323" i="8"/>
  <c r="E323" i="8"/>
  <c r="P323" i="8"/>
  <c r="O323" i="8"/>
  <c r="N322" i="8"/>
  <c r="G322" i="8"/>
  <c r="O322" i="8"/>
  <c r="E322" i="8"/>
  <c r="F322" i="8"/>
  <c r="P322" i="8"/>
  <c r="H322" i="8"/>
  <c r="AK19" i="8"/>
  <c r="AK13" i="8"/>
  <c r="AJ15" i="8" s="1"/>
  <c r="G11" i="8"/>
  <c r="S20" i="8"/>
  <c r="E20" i="8"/>
  <c r="G13" i="8"/>
  <c r="AI381" i="9"/>
  <c r="AL19" i="8" l="1"/>
  <c r="I370" i="8"/>
  <c r="K370" i="8" s="1"/>
  <c r="I378" i="8"/>
  <c r="K378" i="8" s="1"/>
  <c r="I330" i="8"/>
  <c r="J330" i="8" s="1"/>
  <c r="L330" i="8" s="1"/>
  <c r="I376" i="8"/>
  <c r="K376" i="8" s="1"/>
  <c r="I381" i="8"/>
  <c r="K381" i="8" s="1"/>
  <c r="I342" i="8"/>
  <c r="K342" i="8" s="1"/>
  <c r="I371" i="8"/>
  <c r="K371" i="8" s="1"/>
  <c r="I349" i="8"/>
  <c r="K349" i="8" s="1"/>
  <c r="I356" i="8"/>
  <c r="K356" i="8" s="1"/>
  <c r="I373" i="8"/>
  <c r="K373" i="8" s="1"/>
  <c r="I322" i="8"/>
  <c r="K322" i="8" s="1"/>
  <c r="I325" i="8"/>
  <c r="K325" i="8" s="1"/>
  <c r="I337" i="8"/>
  <c r="J337" i="8" s="1"/>
  <c r="L337" i="8" s="1"/>
  <c r="I358" i="8"/>
  <c r="K358" i="8" s="1"/>
  <c r="I363" i="8"/>
  <c r="K363" i="8" s="1"/>
  <c r="I352" i="8"/>
  <c r="K352" i="8" s="1"/>
  <c r="I355" i="8"/>
  <c r="K355" i="8" s="1"/>
  <c r="I347" i="8"/>
  <c r="J347" i="8" s="1"/>
  <c r="L347" i="8" s="1"/>
  <c r="I353" i="8"/>
  <c r="K353" i="8" s="1"/>
  <c r="I359" i="8"/>
  <c r="K359" i="8" s="1"/>
  <c r="I324" i="8"/>
  <c r="K324" i="8" s="1"/>
  <c r="I340" i="8"/>
  <c r="K340" i="8" s="1"/>
  <c r="I343" i="8"/>
  <c r="K343" i="8" s="1"/>
  <c r="I328" i="8"/>
  <c r="K328" i="8" s="1"/>
  <c r="I367" i="8"/>
  <c r="K367" i="8" s="1"/>
  <c r="I331" i="8"/>
  <c r="J331" i="8" s="1"/>
  <c r="L331" i="8" s="1"/>
  <c r="F22" i="8"/>
  <c r="O22" i="8"/>
  <c r="P22" i="8"/>
  <c r="N22" i="8" s="1"/>
  <c r="O23" i="8" s="1"/>
  <c r="G22" i="8"/>
  <c r="AK16" i="8"/>
  <c r="I327" i="8"/>
  <c r="I341" i="8"/>
  <c r="I354" i="8"/>
  <c r="I332" i="8"/>
  <c r="I336" i="8"/>
  <c r="I348" i="8"/>
  <c r="I380" i="8"/>
  <c r="I344" i="8"/>
  <c r="I346" i="8"/>
  <c r="I360" i="8"/>
  <c r="I329" i="8"/>
  <c r="I333" i="8"/>
  <c r="I334" i="8"/>
  <c r="I362" i="8"/>
  <c r="I365" i="8"/>
  <c r="I372" i="8"/>
  <c r="I374" i="8"/>
  <c r="I377" i="8"/>
  <c r="I379" i="8"/>
  <c r="I326" i="8"/>
  <c r="I338" i="8"/>
  <c r="I350" i="8"/>
  <c r="I357" i="8"/>
  <c r="I364" i="8"/>
  <c r="I369" i="8"/>
  <c r="I366" i="8"/>
  <c r="I335" i="8"/>
  <c r="I323" i="8"/>
  <c r="I345" i="8"/>
  <c r="I368" i="8"/>
  <c r="I339" i="8"/>
  <c r="I351" i="8"/>
  <c r="I361" i="8"/>
  <c r="I375" i="8"/>
  <c r="K330" i="8" l="1"/>
  <c r="J378" i="8"/>
  <c r="L378" i="8" s="1"/>
  <c r="J381" i="8"/>
  <c r="L381" i="8" s="1"/>
  <c r="J376" i="8"/>
  <c r="L376" i="8" s="1"/>
  <c r="J373" i="8"/>
  <c r="L373" i="8" s="1"/>
  <c r="J342" i="8"/>
  <c r="L342" i="8" s="1"/>
  <c r="J370" i="8"/>
  <c r="L370" i="8" s="1"/>
  <c r="J324" i="8"/>
  <c r="L324" i="8" s="1"/>
  <c r="J356" i="8"/>
  <c r="L356" i="8" s="1"/>
  <c r="J349" i="8"/>
  <c r="L349" i="8" s="1"/>
  <c r="J359" i="8"/>
  <c r="L359" i="8" s="1"/>
  <c r="J371" i="8"/>
  <c r="L371" i="8" s="1"/>
  <c r="J358" i="8"/>
  <c r="L358" i="8" s="1"/>
  <c r="K347" i="8"/>
  <c r="J363" i="8"/>
  <c r="L363" i="8" s="1"/>
  <c r="J352" i="8"/>
  <c r="L352" i="8" s="1"/>
  <c r="K337" i="8"/>
  <c r="J328" i="8"/>
  <c r="L328" i="8" s="1"/>
  <c r="J325" i="8"/>
  <c r="L325" i="8" s="1"/>
  <c r="J322" i="8"/>
  <c r="L322" i="8" s="1"/>
  <c r="J353" i="8"/>
  <c r="L353" i="8" s="1"/>
  <c r="J355" i="8"/>
  <c r="L355" i="8" s="1"/>
  <c r="K331" i="8"/>
  <c r="J343" i="8"/>
  <c r="L343" i="8" s="1"/>
  <c r="J340" i="8"/>
  <c r="L340" i="8" s="1"/>
  <c r="P23" i="8"/>
  <c r="N23" i="8" s="1"/>
  <c r="J367" i="8"/>
  <c r="L367" i="8" s="1"/>
  <c r="J375" i="8"/>
  <c r="L375" i="8" s="1"/>
  <c r="K375" i="8"/>
  <c r="K366" i="8"/>
  <c r="J366" i="8"/>
  <c r="L366" i="8" s="1"/>
  <c r="K372" i="8"/>
  <c r="J372" i="8"/>
  <c r="L372" i="8" s="1"/>
  <c r="K332" i="8"/>
  <c r="J332" i="8"/>
  <c r="L332" i="8" s="1"/>
  <c r="K361" i="8"/>
  <c r="J361" i="8"/>
  <c r="L361" i="8" s="1"/>
  <c r="K365" i="8"/>
  <c r="J365" i="8"/>
  <c r="L365" i="8" s="1"/>
  <c r="K351" i="8"/>
  <c r="J351" i="8"/>
  <c r="L351" i="8" s="1"/>
  <c r="J362" i="8"/>
  <c r="L362" i="8" s="1"/>
  <c r="K362" i="8"/>
  <c r="J339" i="8"/>
  <c r="L339" i="8" s="1"/>
  <c r="K339" i="8"/>
  <c r="K369" i="8"/>
  <c r="J369" i="8"/>
  <c r="L369" i="8" s="1"/>
  <c r="J334" i="8"/>
  <c r="L334" i="8" s="1"/>
  <c r="K334" i="8"/>
  <c r="K336" i="8"/>
  <c r="J336" i="8"/>
  <c r="L336" i="8" s="1"/>
  <c r="K368" i="8"/>
  <c r="J368" i="8"/>
  <c r="L368" i="8" s="1"/>
  <c r="K364" i="8"/>
  <c r="J364" i="8"/>
  <c r="L364" i="8" s="1"/>
  <c r="K333" i="8"/>
  <c r="J333" i="8"/>
  <c r="L333" i="8" s="1"/>
  <c r="K357" i="8"/>
  <c r="J357" i="8"/>
  <c r="L357" i="8" s="1"/>
  <c r="J329" i="8"/>
  <c r="L329" i="8" s="1"/>
  <c r="K329" i="8"/>
  <c r="J354" i="8"/>
  <c r="L354" i="8" s="1"/>
  <c r="K354" i="8"/>
  <c r="J350" i="8"/>
  <c r="L350" i="8" s="1"/>
  <c r="K350" i="8"/>
  <c r="K360" i="8"/>
  <c r="J360" i="8"/>
  <c r="L360" i="8" s="1"/>
  <c r="J341" i="8"/>
  <c r="L341" i="8" s="1"/>
  <c r="K341" i="8"/>
  <c r="K374" i="8"/>
  <c r="J374" i="8"/>
  <c r="L374" i="8" s="1"/>
  <c r="J346" i="8"/>
  <c r="L346" i="8" s="1"/>
  <c r="K346" i="8"/>
  <c r="H22" i="8"/>
  <c r="S22" i="8" s="1"/>
  <c r="T22" i="8" s="1"/>
  <c r="J326" i="8"/>
  <c r="L326" i="8" s="1"/>
  <c r="K326" i="8"/>
  <c r="K345" i="8"/>
  <c r="J345" i="8"/>
  <c r="L345" i="8" s="1"/>
  <c r="K335" i="8"/>
  <c r="J335" i="8"/>
  <c r="L335" i="8" s="1"/>
  <c r="K338" i="8"/>
  <c r="J338" i="8"/>
  <c r="L338" i="8" s="1"/>
  <c r="K379" i="8"/>
  <c r="J379" i="8"/>
  <c r="L379" i="8" s="1"/>
  <c r="J344" i="8"/>
  <c r="L344" i="8" s="1"/>
  <c r="K344" i="8"/>
  <c r="J380" i="8"/>
  <c r="L380" i="8" s="1"/>
  <c r="K380" i="8"/>
  <c r="K327" i="8"/>
  <c r="J327" i="8"/>
  <c r="L327" i="8" s="1"/>
  <c r="K323" i="8"/>
  <c r="J323" i="8"/>
  <c r="L323" i="8" s="1"/>
  <c r="J377" i="8"/>
  <c r="L377" i="8" s="1"/>
  <c r="K377" i="8"/>
  <c r="J348" i="8"/>
  <c r="L348" i="8" s="1"/>
  <c r="K348" i="8"/>
  <c r="D381" i="9"/>
  <c r="R381" i="9" s="1"/>
  <c r="W381" i="9"/>
  <c r="V381" i="9"/>
  <c r="S381" i="9" l="1"/>
  <c r="I22" i="8"/>
  <c r="J22" i="8" s="1"/>
  <c r="L22" i="8" s="1"/>
  <c r="X381" i="9"/>
  <c r="E22" i="8"/>
  <c r="P24" i="8"/>
  <c r="N24" i="8" s="1"/>
  <c r="O24" i="8"/>
  <c r="AI380" i="9"/>
  <c r="K22" i="8" l="1"/>
  <c r="O25" i="8"/>
  <c r="P25" i="8"/>
  <c r="N25" i="8" s="1"/>
  <c r="F23" i="8"/>
  <c r="G23" i="8"/>
  <c r="P26" i="8" l="1"/>
  <c r="N26" i="8" s="1"/>
  <c r="O26" i="8"/>
  <c r="H23" i="8"/>
  <c r="S23" i="8" s="1"/>
  <c r="T23" i="8" s="1"/>
  <c r="D380" i="9"/>
  <c r="R380" i="9" s="1"/>
  <c r="V380" i="9"/>
  <c r="W380" i="9"/>
  <c r="S380" i="9" l="1"/>
  <c r="T381" i="9" s="1"/>
  <c r="U381" i="9" s="1"/>
  <c r="X380" i="9"/>
  <c r="P27" i="8"/>
  <c r="N27" i="8" s="1"/>
  <c r="O27" i="8"/>
  <c r="E23" i="8"/>
  <c r="I23" i="8"/>
  <c r="AI379" i="9"/>
  <c r="Y381" i="9" l="1"/>
  <c r="O28" i="8"/>
  <c r="P28" i="8"/>
  <c r="N28" i="8" s="1"/>
  <c r="F24" i="8"/>
  <c r="G24" i="8"/>
  <c r="H24" i="8" s="1"/>
  <c r="K23" i="8"/>
  <c r="J23" i="8"/>
  <c r="L23" i="8" s="1"/>
  <c r="Z381" i="9"/>
  <c r="AB381" i="9"/>
  <c r="O29" i="8" l="1"/>
  <c r="P29" i="8"/>
  <c r="N29" i="8" s="1"/>
  <c r="E24" i="8"/>
  <c r="I24" i="8"/>
  <c r="S24" i="8"/>
  <c r="T24" i="8" s="1"/>
  <c r="D379" i="9"/>
  <c r="S379" i="9" s="1"/>
  <c r="T380" i="9" l="1"/>
  <c r="P30" i="8"/>
  <c r="N30" i="8" s="1"/>
  <c r="O30" i="8"/>
  <c r="F25" i="8"/>
  <c r="G25" i="8"/>
  <c r="R379" i="9"/>
  <c r="K24" i="8"/>
  <c r="J24" i="8"/>
  <c r="L24" i="8" s="1"/>
  <c r="AI378" i="9"/>
  <c r="W379" i="9"/>
  <c r="V379" i="9"/>
  <c r="X379" i="9" l="1"/>
  <c r="P31" i="8"/>
  <c r="N31" i="8" s="1"/>
  <c r="O31" i="8"/>
  <c r="H25" i="8"/>
  <c r="S25" i="8" s="1"/>
  <c r="T25" i="8" s="1"/>
  <c r="Y380" i="9"/>
  <c r="U380" i="9"/>
  <c r="O32" i="8" l="1"/>
  <c r="P32" i="8"/>
  <c r="N32" i="8" s="1"/>
  <c r="E25" i="8"/>
  <c r="I25" i="8"/>
  <c r="Z380" i="9"/>
  <c r="AB380" i="9"/>
  <c r="D378" i="9"/>
  <c r="S378" i="9" s="1"/>
  <c r="T379" i="9" l="1"/>
  <c r="O33" i="8"/>
  <c r="P33" i="8"/>
  <c r="N33" i="8" s="1"/>
  <c r="G26" i="8"/>
  <c r="F26" i="8"/>
  <c r="R378" i="9"/>
  <c r="K25" i="8"/>
  <c r="J25" i="8"/>
  <c r="L25" i="8" s="1"/>
  <c r="AI377" i="9"/>
  <c r="V378" i="9"/>
  <c r="W378" i="9"/>
  <c r="X378" i="9" l="1"/>
  <c r="P34" i="8"/>
  <c r="N34" i="8" s="1"/>
  <c r="O34" i="8"/>
  <c r="H26" i="8"/>
  <c r="S26" i="8" s="1"/>
  <c r="T26" i="8" s="1"/>
  <c r="Y379" i="9"/>
  <c r="U379" i="9"/>
  <c r="E26" i="8" l="1"/>
  <c r="G27" i="8" s="1"/>
  <c r="P35" i="8"/>
  <c r="N35" i="8" s="1"/>
  <c r="O35" i="8"/>
  <c r="I26" i="8"/>
  <c r="AB379" i="9"/>
  <c r="Z379" i="9"/>
  <c r="D377" i="9"/>
  <c r="S377" i="9" s="1"/>
  <c r="F27" i="8" l="1"/>
  <c r="T378" i="9"/>
  <c r="O36" i="8"/>
  <c r="P36" i="8"/>
  <c r="N36" i="8" s="1"/>
  <c r="R377" i="9"/>
  <c r="H27" i="8"/>
  <c r="E27" i="8" s="1"/>
  <c r="K26" i="8"/>
  <c r="J26" i="8"/>
  <c r="L26" i="8" s="1"/>
  <c r="AI376" i="9"/>
  <c r="W377" i="9"/>
  <c r="V377" i="9"/>
  <c r="S27" i="8" l="1"/>
  <c r="T27" i="8" s="1"/>
  <c r="X377" i="9"/>
  <c r="O37" i="8"/>
  <c r="P37" i="8"/>
  <c r="N37" i="8" s="1"/>
  <c r="F28" i="8"/>
  <c r="G28" i="8"/>
  <c r="Y378" i="9"/>
  <c r="U378" i="9"/>
  <c r="I27" i="8"/>
  <c r="O38" i="8" l="1"/>
  <c r="P38" i="8"/>
  <c r="N38" i="8" s="1"/>
  <c r="K27" i="8"/>
  <c r="J27" i="8"/>
  <c r="L27" i="8" s="1"/>
  <c r="H28" i="8"/>
  <c r="E28" i="8" s="1"/>
  <c r="AB378" i="9"/>
  <c r="Z378" i="9"/>
  <c r="D376" i="9"/>
  <c r="R376" i="9" s="1"/>
  <c r="V376" i="9"/>
  <c r="W376" i="9"/>
  <c r="S28" i="8" l="1"/>
  <c r="T28" i="8" s="1"/>
  <c r="I28" i="8"/>
  <c r="K28" i="8" s="1"/>
  <c r="X376" i="9"/>
  <c r="G29" i="8"/>
  <c r="F29" i="8"/>
  <c r="P39" i="8"/>
  <c r="N39" i="8" s="1"/>
  <c r="O39" i="8"/>
  <c r="S376" i="9"/>
  <c r="AI375" i="9"/>
  <c r="J28" i="8" l="1"/>
  <c r="L28" i="8" s="1"/>
  <c r="P40" i="8"/>
  <c r="N40" i="8" s="1"/>
  <c r="O40" i="8"/>
  <c r="T377" i="9"/>
  <c r="H29" i="8"/>
  <c r="S29" i="8" s="1"/>
  <c r="T29" i="8" s="1"/>
  <c r="O41" i="8" l="1"/>
  <c r="P41" i="8"/>
  <c r="N41" i="8" s="1"/>
  <c r="I29" i="8"/>
  <c r="E29" i="8"/>
  <c r="Y377" i="9"/>
  <c r="U377" i="9"/>
  <c r="D375" i="9"/>
  <c r="S375" i="9" s="1"/>
  <c r="T376" i="9" l="1"/>
  <c r="P42" i="8"/>
  <c r="N42" i="8" s="1"/>
  <c r="O42" i="8"/>
  <c r="J29" i="8"/>
  <c r="L29" i="8" s="1"/>
  <c r="K29" i="8"/>
  <c r="G30" i="8"/>
  <c r="H30" i="8" s="1"/>
  <c r="F30" i="8"/>
  <c r="R375" i="9"/>
  <c r="AB377" i="9"/>
  <c r="Z377" i="9"/>
  <c r="AI374" i="9"/>
  <c r="W375" i="9"/>
  <c r="V375" i="9"/>
  <c r="X375" i="9" l="1"/>
  <c r="O43" i="8"/>
  <c r="P43" i="8"/>
  <c r="N43" i="8" s="1"/>
  <c r="E30" i="8"/>
  <c r="I30" i="8"/>
  <c r="S30" i="8"/>
  <c r="T30" i="8" s="1"/>
  <c r="Y376" i="9"/>
  <c r="U376" i="9"/>
  <c r="P44" i="8" l="1"/>
  <c r="N44" i="8" s="1"/>
  <c r="O44" i="8"/>
  <c r="AB376" i="9"/>
  <c r="Z376" i="9"/>
  <c r="K30" i="8"/>
  <c r="J30" i="8"/>
  <c r="L30" i="8" s="1"/>
  <c r="F31" i="8"/>
  <c r="G31" i="8"/>
  <c r="H31" i="8" s="1"/>
  <c r="D374" i="9"/>
  <c r="S374" i="9" s="1"/>
  <c r="T375" i="9" l="1"/>
  <c r="O45" i="8"/>
  <c r="P45" i="8"/>
  <c r="N45" i="8" s="1"/>
  <c r="R374" i="9"/>
  <c r="I31" i="8"/>
  <c r="S31" i="8"/>
  <c r="T31" i="8" s="1"/>
  <c r="E31" i="8"/>
  <c r="AI373" i="9"/>
  <c r="V374" i="9"/>
  <c r="W374" i="9"/>
  <c r="X374" i="9" l="1"/>
  <c r="O46" i="8"/>
  <c r="P46" i="8"/>
  <c r="N46" i="8" s="1"/>
  <c r="Y375" i="9"/>
  <c r="U375" i="9"/>
  <c r="K31" i="8"/>
  <c r="J31" i="8"/>
  <c r="L31" i="8" s="1"/>
  <c r="G32" i="8"/>
  <c r="F32" i="8"/>
  <c r="O47" i="8" l="1"/>
  <c r="P47" i="8"/>
  <c r="N47" i="8" s="1"/>
  <c r="H32" i="8"/>
  <c r="I32" i="8" s="1"/>
  <c r="AB375" i="9"/>
  <c r="Z375" i="9"/>
  <c r="D373" i="9"/>
  <c r="R373" i="9" s="1"/>
  <c r="V373" i="9"/>
  <c r="W373" i="9"/>
  <c r="X373" i="9" l="1"/>
  <c r="J32" i="8"/>
  <c r="L32" i="8" s="1"/>
  <c r="K32" i="8"/>
  <c r="P48" i="8"/>
  <c r="N48" i="8" s="1"/>
  <c r="O48" i="8"/>
  <c r="S373" i="9"/>
  <c r="E32" i="8"/>
  <c r="S32" i="8"/>
  <c r="T32" i="8" s="1"/>
  <c r="AI372" i="9"/>
  <c r="P49" i="8" l="1"/>
  <c r="N49" i="8" s="1"/>
  <c r="O49" i="8"/>
  <c r="T374" i="9"/>
  <c r="G33" i="8"/>
  <c r="F33" i="8"/>
  <c r="O50" i="8" l="1"/>
  <c r="P50" i="8"/>
  <c r="N50" i="8" s="1"/>
  <c r="Y374" i="9"/>
  <c r="U374" i="9"/>
  <c r="H33" i="8"/>
  <c r="E33" i="8" s="1"/>
  <c r="D372" i="9"/>
  <c r="S372" i="9" s="1"/>
  <c r="T373" i="9" l="1"/>
  <c r="F34" i="8"/>
  <c r="G34" i="8"/>
  <c r="S33" i="8"/>
  <c r="T33" i="8" s="1"/>
  <c r="R372" i="9"/>
  <c r="I33" i="8"/>
  <c r="AB374" i="9"/>
  <c r="Z374" i="9"/>
  <c r="O51" i="8"/>
  <c r="P51" i="8"/>
  <c r="N51" i="8" s="1"/>
  <c r="AI371" i="9"/>
  <c r="V372" i="9"/>
  <c r="W372" i="9"/>
  <c r="X372" i="9" l="1"/>
  <c r="P52" i="8"/>
  <c r="N52" i="8" s="1"/>
  <c r="O52" i="8"/>
  <c r="K33" i="8"/>
  <c r="J33" i="8"/>
  <c r="L33" i="8" s="1"/>
  <c r="H34" i="8"/>
  <c r="E34" i="8" s="1"/>
  <c r="Y373" i="9"/>
  <c r="U373" i="9"/>
  <c r="I34" i="8" l="1"/>
  <c r="K34" i="8" s="1"/>
  <c r="P53" i="8"/>
  <c r="N53" i="8" s="1"/>
  <c r="O53" i="8"/>
  <c r="F35" i="8"/>
  <c r="G35" i="8"/>
  <c r="Z373" i="9"/>
  <c r="AB373" i="9"/>
  <c r="S34" i="8"/>
  <c r="T34" i="8" s="1"/>
  <c r="D371" i="9"/>
  <c r="S371" i="9" s="1"/>
  <c r="J34" i="8" l="1"/>
  <c r="L34" i="8" s="1"/>
  <c r="T372" i="9"/>
  <c r="O54" i="8"/>
  <c r="P54" i="8"/>
  <c r="N54" i="8" s="1"/>
  <c r="R371" i="9"/>
  <c r="H35" i="8"/>
  <c r="E35" i="8" s="1"/>
  <c r="AI370" i="9"/>
  <c r="V371" i="9"/>
  <c r="W371" i="9"/>
  <c r="X371" i="9" l="1"/>
  <c r="G36" i="8"/>
  <c r="F36" i="8"/>
  <c r="O55" i="8"/>
  <c r="P55" i="8"/>
  <c r="N55" i="8" s="1"/>
  <c r="I35" i="8"/>
  <c r="S35" i="8"/>
  <c r="T35" i="8" s="1"/>
  <c r="Y372" i="9"/>
  <c r="U372" i="9"/>
  <c r="O56" i="8" l="1"/>
  <c r="P56" i="8"/>
  <c r="N56" i="8" s="1"/>
  <c r="K35" i="8"/>
  <c r="J35" i="8"/>
  <c r="L35" i="8" s="1"/>
  <c r="H36" i="8"/>
  <c r="E36" i="8" s="1"/>
  <c r="AB372" i="9"/>
  <c r="Z372" i="9"/>
  <c r="D370" i="9"/>
  <c r="S370" i="9" s="1"/>
  <c r="S36" i="8" l="1"/>
  <c r="T36" i="8" s="1"/>
  <c r="T371" i="9"/>
  <c r="F37" i="8"/>
  <c r="G37" i="8"/>
  <c r="O57" i="8"/>
  <c r="P57" i="8"/>
  <c r="N57" i="8" s="1"/>
  <c r="R370" i="9"/>
  <c r="I36" i="8"/>
  <c r="AI369" i="9"/>
  <c r="V370" i="9"/>
  <c r="W370" i="9"/>
  <c r="X370" i="9" l="1"/>
  <c r="P58" i="8"/>
  <c r="N58" i="8" s="1"/>
  <c r="O58" i="8"/>
  <c r="Y371" i="9"/>
  <c r="U371" i="9"/>
  <c r="K36" i="8"/>
  <c r="J36" i="8"/>
  <c r="L36" i="8" s="1"/>
  <c r="H37" i="8"/>
  <c r="I37" i="8" s="1"/>
  <c r="E37" i="8" l="1"/>
  <c r="F38" i="8" s="1"/>
  <c r="K37" i="8"/>
  <c r="J37" i="8"/>
  <c r="L37" i="8" s="1"/>
  <c r="P59" i="8"/>
  <c r="N59" i="8" s="1"/>
  <c r="O59" i="8"/>
  <c r="S37" i="8"/>
  <c r="T37" i="8" s="1"/>
  <c r="AB371" i="9"/>
  <c r="Z371" i="9"/>
  <c r="D369" i="9"/>
  <c r="S369" i="9" s="1"/>
  <c r="G38" i="8" l="1"/>
  <c r="H38" i="8" s="1"/>
  <c r="S38" i="8" s="1"/>
  <c r="T38" i="8" s="1"/>
  <c r="T370" i="9"/>
  <c r="P60" i="8"/>
  <c r="N60" i="8" s="1"/>
  <c r="O60" i="8"/>
  <c r="R369" i="9"/>
  <c r="AI368" i="9"/>
  <c r="W369" i="9"/>
  <c r="V369" i="9"/>
  <c r="E38" i="8" l="1"/>
  <c r="F39" i="8" s="1"/>
  <c r="I38" i="8"/>
  <c r="J38" i="8" s="1"/>
  <c r="L38" i="8" s="1"/>
  <c r="X369" i="9"/>
  <c r="P61" i="8"/>
  <c r="N61" i="8" s="1"/>
  <c r="O61" i="8"/>
  <c r="Y370" i="9"/>
  <c r="U370" i="9"/>
  <c r="K38" i="8" l="1"/>
  <c r="G39" i="8"/>
  <c r="H39" i="8" s="1"/>
  <c r="E39" i="8" s="1"/>
  <c r="O62" i="8"/>
  <c r="P62" i="8"/>
  <c r="N62" i="8" s="1"/>
  <c r="AB370" i="9"/>
  <c r="Z370" i="9"/>
  <c r="D368" i="9"/>
  <c r="R368" i="9" s="1"/>
  <c r="V368" i="9"/>
  <c r="W368" i="9"/>
  <c r="S368" i="9" l="1"/>
  <c r="T369" i="9" s="1"/>
  <c r="U369" i="9" s="1"/>
  <c r="X368" i="9"/>
  <c r="G40" i="8"/>
  <c r="F40" i="8"/>
  <c r="P63" i="8"/>
  <c r="N63" i="8" s="1"/>
  <c r="O63" i="8"/>
  <c r="S39" i="8"/>
  <c r="T39" i="8" s="1"/>
  <c r="I39" i="8"/>
  <c r="AI367" i="9"/>
  <c r="Y369" i="9" l="1"/>
  <c r="P64" i="8"/>
  <c r="N64" i="8" s="1"/>
  <c r="O64" i="8"/>
  <c r="AB369" i="9"/>
  <c r="Z369" i="9"/>
  <c r="H40" i="8"/>
  <c r="E40" i="8" s="1"/>
  <c r="K39" i="8"/>
  <c r="J39" i="8"/>
  <c r="L39" i="8" s="1"/>
  <c r="I40" i="8" l="1"/>
  <c r="K40" i="8" s="1"/>
  <c r="F41" i="8"/>
  <c r="G41" i="8"/>
  <c r="O65" i="8"/>
  <c r="P65" i="8"/>
  <c r="N65" i="8" s="1"/>
  <c r="S40" i="8"/>
  <c r="T40" i="8" s="1"/>
  <c r="D367" i="9"/>
  <c r="S367" i="9" s="1"/>
  <c r="J40" i="8" l="1"/>
  <c r="L40" i="8" s="1"/>
  <c r="T368" i="9"/>
  <c r="O66" i="8"/>
  <c r="P66" i="8"/>
  <c r="N66" i="8" s="1"/>
  <c r="H41" i="8"/>
  <c r="S41" i="8" s="1"/>
  <c r="T41" i="8" s="1"/>
  <c r="R367" i="9"/>
  <c r="AI366" i="9"/>
  <c r="W367" i="9"/>
  <c r="V367" i="9"/>
  <c r="I41" i="8" l="1"/>
  <c r="J41" i="8" s="1"/>
  <c r="L41" i="8" s="1"/>
  <c r="E41" i="8"/>
  <c r="G42" i="8" s="1"/>
  <c r="X367" i="9"/>
  <c r="O67" i="8"/>
  <c r="P67" i="8"/>
  <c r="N67" i="8" s="1"/>
  <c r="Y368" i="9"/>
  <c r="U368" i="9"/>
  <c r="F42" i="8" l="1"/>
  <c r="K41" i="8"/>
  <c r="P68" i="8"/>
  <c r="N68" i="8" s="1"/>
  <c r="O68" i="8"/>
  <c r="H42" i="8"/>
  <c r="S42" i="8" s="1"/>
  <c r="T42" i="8" s="1"/>
  <c r="Z368" i="9"/>
  <c r="AB368" i="9"/>
  <c r="D366" i="9"/>
  <c r="R366" i="9" s="1"/>
  <c r="W366" i="9"/>
  <c r="V366" i="9"/>
  <c r="I42" i="8" l="1"/>
  <c r="J42" i="8" s="1"/>
  <c r="L42" i="8" s="1"/>
  <c r="E42" i="8"/>
  <c r="F43" i="8" s="1"/>
  <c r="S366" i="9"/>
  <c r="T367" i="9" s="1"/>
  <c r="Y367" i="9" s="1"/>
  <c r="X366" i="9"/>
  <c r="O69" i="8"/>
  <c r="P69" i="8"/>
  <c r="N69" i="8" s="1"/>
  <c r="AI365" i="9"/>
  <c r="K42" i="8" l="1"/>
  <c r="U367" i="9"/>
  <c r="AB367" i="9" s="1"/>
  <c r="G43" i="8"/>
  <c r="H43" i="8" s="1"/>
  <c r="I43" i="8" s="1"/>
  <c r="P70" i="8"/>
  <c r="N70" i="8" s="1"/>
  <c r="O70" i="8"/>
  <c r="Z367" i="9" l="1"/>
  <c r="J43" i="8"/>
  <c r="L43" i="8" s="1"/>
  <c r="K43" i="8"/>
  <c r="O71" i="8"/>
  <c r="P71" i="8"/>
  <c r="N71" i="8" s="1"/>
  <c r="E43" i="8"/>
  <c r="S43" i="8"/>
  <c r="T43" i="8" s="1"/>
  <c r="D365" i="9"/>
  <c r="S365" i="9" s="1"/>
  <c r="T366" i="9" l="1"/>
  <c r="O72" i="8"/>
  <c r="P72" i="8"/>
  <c r="N72" i="8" s="1"/>
  <c r="F44" i="8"/>
  <c r="G44" i="8"/>
  <c r="R365" i="9"/>
  <c r="AI364" i="9"/>
  <c r="W365" i="9"/>
  <c r="V365" i="9"/>
  <c r="X365" i="9" l="1"/>
  <c r="O73" i="8"/>
  <c r="P73" i="8"/>
  <c r="N73" i="8" s="1"/>
  <c r="H44" i="8"/>
  <c r="E44" i="8" s="1"/>
  <c r="Y366" i="9"/>
  <c r="U366" i="9"/>
  <c r="S44" i="8" l="1"/>
  <c r="T44" i="8" s="1"/>
  <c r="I44" i="8"/>
  <c r="K44" i="8" s="1"/>
  <c r="F45" i="8"/>
  <c r="G45" i="8"/>
  <c r="O74" i="8"/>
  <c r="P74" i="8"/>
  <c r="N74" i="8" s="1"/>
  <c r="Z366" i="9"/>
  <c r="AB366" i="9"/>
  <c r="D364" i="9"/>
  <c r="S364" i="9" s="1"/>
  <c r="J44" i="8" l="1"/>
  <c r="L44" i="8" s="1"/>
  <c r="T365" i="9"/>
  <c r="P75" i="8"/>
  <c r="N75" i="8" s="1"/>
  <c r="O75" i="8"/>
  <c r="R364" i="9"/>
  <c r="H45" i="8"/>
  <c r="I45" i="8" s="1"/>
  <c r="AI363" i="9"/>
  <c r="W364" i="9"/>
  <c r="V364" i="9"/>
  <c r="E45" i="8" l="1"/>
  <c r="G46" i="8" s="1"/>
  <c r="H46" i="8" s="1"/>
  <c r="E46" i="8" s="1"/>
  <c r="X364" i="9"/>
  <c r="K45" i="8"/>
  <c r="J45" i="8"/>
  <c r="L45" i="8" s="1"/>
  <c r="P76" i="8"/>
  <c r="N76" i="8" s="1"/>
  <c r="O76" i="8"/>
  <c r="Y365" i="9"/>
  <c r="U365" i="9"/>
  <c r="S45" i="8"/>
  <c r="T45" i="8" s="1"/>
  <c r="F46" i="8" l="1"/>
  <c r="I46" i="8" s="1"/>
  <c r="P77" i="8"/>
  <c r="N77" i="8" s="1"/>
  <c r="O77" i="8"/>
  <c r="F47" i="8"/>
  <c r="G47" i="8"/>
  <c r="AB365" i="9"/>
  <c r="Z365" i="9"/>
  <c r="S46" i="8"/>
  <c r="T46" i="8" s="1"/>
  <c r="D363" i="9"/>
  <c r="R363" i="9" s="1"/>
  <c r="V363" i="9"/>
  <c r="W363" i="9"/>
  <c r="K46" i="8" l="1"/>
  <c r="J46" i="8"/>
  <c r="L46" i="8" s="1"/>
  <c r="X363" i="9"/>
  <c r="P78" i="8"/>
  <c r="N78" i="8" s="1"/>
  <c r="O78" i="8"/>
  <c r="S363" i="9"/>
  <c r="H47" i="8"/>
  <c r="E47" i="8" s="1"/>
  <c r="AI362" i="9"/>
  <c r="S47" i="8" l="1"/>
  <c r="T47" i="8" s="1"/>
  <c r="O79" i="8"/>
  <c r="P79" i="8"/>
  <c r="N79" i="8" s="1"/>
  <c r="T364" i="9"/>
  <c r="F48" i="8"/>
  <c r="G48" i="8"/>
  <c r="H48" i="8" s="1"/>
  <c r="I47" i="8"/>
  <c r="Y364" i="9" l="1"/>
  <c r="U364" i="9"/>
  <c r="E48" i="8"/>
  <c r="K47" i="8"/>
  <c r="J47" i="8"/>
  <c r="L47" i="8" s="1"/>
  <c r="S48" i="8"/>
  <c r="T48" i="8" s="1"/>
  <c r="I48" i="8"/>
  <c r="O80" i="8"/>
  <c r="P80" i="8"/>
  <c r="N80" i="8" s="1"/>
  <c r="D362" i="9"/>
  <c r="S362" i="9" s="1"/>
  <c r="T363" i="9" l="1"/>
  <c r="O81" i="8"/>
  <c r="P81" i="8"/>
  <c r="N81" i="8" s="1"/>
  <c r="K48" i="8"/>
  <c r="J48" i="8"/>
  <c r="L48" i="8" s="1"/>
  <c r="Z364" i="9"/>
  <c r="AB364" i="9"/>
  <c r="F49" i="8"/>
  <c r="G49" i="8"/>
  <c r="H49" i="8" s="1"/>
  <c r="E49" i="8" s="1"/>
  <c r="R362" i="9"/>
  <c r="AI361" i="9"/>
  <c r="W362" i="9"/>
  <c r="V362" i="9"/>
  <c r="I49" i="8" l="1"/>
  <c r="K49" i="8" s="1"/>
  <c r="X362" i="9"/>
  <c r="G50" i="8"/>
  <c r="F50" i="8"/>
  <c r="O82" i="8"/>
  <c r="P82" i="8"/>
  <c r="N82" i="8" s="1"/>
  <c r="Y363" i="9"/>
  <c r="U363" i="9"/>
  <c r="S49" i="8"/>
  <c r="T49" i="8" s="1"/>
  <c r="J49" i="8" l="1"/>
  <c r="L49" i="8" s="1"/>
  <c r="N7" i="8"/>
  <c r="O83" i="8"/>
  <c r="P83" i="8"/>
  <c r="N83" i="8" s="1"/>
  <c r="H50" i="8"/>
  <c r="I50" i="8" s="1"/>
  <c r="AB363" i="9"/>
  <c r="Z363" i="9"/>
  <c r="D361" i="9"/>
  <c r="S361" i="9" s="1"/>
  <c r="T362" i="9" l="1"/>
  <c r="K50" i="8"/>
  <c r="J50" i="8"/>
  <c r="L50" i="8" s="1"/>
  <c r="O84" i="8"/>
  <c r="P84" i="8"/>
  <c r="N84" i="8" s="1"/>
  <c r="R361" i="9"/>
  <c r="E50" i="8"/>
  <c r="S50" i="8"/>
  <c r="T50" i="8" s="1"/>
  <c r="AI360" i="9"/>
  <c r="V361" i="9"/>
  <c r="W361" i="9"/>
  <c r="X361" i="9" l="1"/>
  <c r="P85" i="8"/>
  <c r="N85" i="8" s="1"/>
  <c r="O85" i="8"/>
  <c r="Y362" i="9"/>
  <c r="U362" i="9"/>
  <c r="F51" i="8"/>
  <c r="G51" i="8"/>
  <c r="P86" i="8" l="1"/>
  <c r="N86" i="8" s="1"/>
  <c r="O86" i="8"/>
  <c r="H51" i="8"/>
  <c r="S51" i="8" s="1"/>
  <c r="T51" i="8" s="1"/>
  <c r="AB362" i="9"/>
  <c r="Z362" i="9"/>
  <c r="D360" i="9"/>
  <c r="S360" i="9" s="1"/>
  <c r="T361" i="9" l="1"/>
  <c r="R360" i="9"/>
  <c r="E51" i="8"/>
  <c r="O87" i="8"/>
  <c r="P87" i="8"/>
  <c r="N87" i="8" s="1"/>
  <c r="I51" i="8"/>
  <c r="AI359" i="9"/>
  <c r="V360" i="9"/>
  <c r="W360" i="9"/>
  <c r="X360" i="9" l="1"/>
  <c r="F52" i="8"/>
  <c r="G52" i="8"/>
  <c r="K51" i="8"/>
  <c r="J51" i="8"/>
  <c r="L51" i="8" s="1"/>
  <c r="Y361" i="9"/>
  <c r="U361" i="9"/>
  <c r="O88" i="8"/>
  <c r="P88" i="8"/>
  <c r="N88" i="8" s="1"/>
  <c r="O89" i="8" l="1"/>
  <c r="P89" i="8"/>
  <c r="N89" i="8" s="1"/>
  <c r="Z361" i="9"/>
  <c r="AB361" i="9"/>
  <c r="H52" i="8"/>
  <c r="S52" i="8" s="1"/>
  <c r="T52" i="8" s="1"/>
  <c r="D359" i="9"/>
  <c r="R359" i="9" s="1"/>
  <c r="V359" i="9"/>
  <c r="W359" i="9"/>
  <c r="E52" i="8" l="1"/>
  <c r="G53" i="8" s="1"/>
  <c r="I52" i="8"/>
  <c r="K52" i="8" s="1"/>
  <c r="X359" i="9"/>
  <c r="S359" i="9"/>
  <c r="P90" i="8"/>
  <c r="N90" i="8" s="1"/>
  <c r="O90" i="8"/>
  <c r="AI358" i="9"/>
  <c r="J52" i="8" l="1"/>
  <c r="L52" i="8" s="1"/>
  <c r="F53" i="8"/>
  <c r="P91" i="8"/>
  <c r="N91" i="8" s="1"/>
  <c r="O91" i="8"/>
  <c r="T360" i="9"/>
  <c r="H53" i="8"/>
  <c r="S53" i="8" s="1"/>
  <c r="T53" i="8" s="1"/>
  <c r="E53" i="8" l="1"/>
  <c r="F54" i="8" s="1"/>
  <c r="O92" i="8"/>
  <c r="P92" i="8"/>
  <c r="N92" i="8" s="1"/>
  <c r="I53" i="8"/>
  <c r="Y360" i="9"/>
  <c r="U360" i="9"/>
  <c r="D358" i="9"/>
  <c r="R358" i="9" s="1"/>
  <c r="W358" i="9"/>
  <c r="V358" i="9"/>
  <c r="G54" i="8" l="1"/>
  <c r="H54" i="8" s="1"/>
  <c r="I54" i="8" s="1"/>
  <c r="X358" i="9"/>
  <c r="O93" i="8"/>
  <c r="P93" i="8"/>
  <c r="N93" i="8" s="1"/>
  <c r="J53" i="8"/>
  <c r="L53" i="8" s="1"/>
  <c r="K53" i="8"/>
  <c r="S358" i="9"/>
  <c r="AB360" i="9"/>
  <c r="Z360" i="9"/>
  <c r="AI357" i="9"/>
  <c r="E54" i="8" l="1"/>
  <c r="F55" i="8" s="1"/>
  <c r="J54" i="8"/>
  <c r="L54" i="8" s="1"/>
  <c r="K54" i="8"/>
  <c r="O94" i="8"/>
  <c r="P94" i="8"/>
  <c r="N94" i="8" s="1"/>
  <c r="S54" i="8"/>
  <c r="T54" i="8" s="1"/>
  <c r="T359" i="9"/>
  <c r="G55" i="8" l="1"/>
  <c r="H55" i="8" s="1"/>
  <c r="S55" i="8" s="1"/>
  <c r="T55" i="8" s="1"/>
  <c r="O95" i="8"/>
  <c r="P95" i="8"/>
  <c r="N95" i="8" s="1"/>
  <c r="Y359" i="9"/>
  <c r="U359" i="9"/>
  <c r="D357" i="9"/>
  <c r="S357" i="9" s="1"/>
  <c r="T358" i="9" l="1"/>
  <c r="O96" i="8"/>
  <c r="P96" i="8"/>
  <c r="N96" i="8" s="1"/>
  <c r="R357" i="9"/>
  <c r="E55" i="8"/>
  <c r="I55" i="8"/>
  <c r="AB359" i="9"/>
  <c r="Z359" i="9"/>
  <c r="AI356" i="9"/>
  <c r="V357" i="9"/>
  <c r="W357" i="9"/>
  <c r="X357" i="9" l="1"/>
  <c r="P97" i="8"/>
  <c r="N97" i="8" s="1"/>
  <c r="O97" i="8"/>
  <c r="Y358" i="9"/>
  <c r="U358" i="9"/>
  <c r="J55" i="8"/>
  <c r="L55" i="8" s="1"/>
  <c r="K55" i="8"/>
  <c r="G56" i="8"/>
  <c r="H56" i="8" s="1"/>
  <c r="F56" i="8"/>
  <c r="P98" i="8" l="1"/>
  <c r="N98" i="8" s="1"/>
  <c r="O98" i="8"/>
  <c r="I56" i="8"/>
  <c r="S56" i="8"/>
  <c r="T56" i="8" s="1"/>
  <c r="E56" i="8"/>
  <c r="AB358" i="9"/>
  <c r="Z358" i="9"/>
  <c r="D356" i="9"/>
  <c r="S356" i="9" s="1"/>
  <c r="T357" i="9" l="1"/>
  <c r="R356" i="9"/>
  <c r="F57" i="8"/>
  <c r="G57" i="8"/>
  <c r="H57" i="8" s="1"/>
  <c r="E57" i="8" s="1"/>
  <c r="K56" i="8"/>
  <c r="J56" i="8"/>
  <c r="L56" i="8" s="1"/>
  <c r="O99" i="8"/>
  <c r="P99" i="8"/>
  <c r="N99" i="8" s="1"/>
  <c r="AI355" i="9"/>
  <c r="V356" i="9"/>
  <c r="W356" i="9"/>
  <c r="I57" i="8" l="1"/>
  <c r="J57" i="8" s="1"/>
  <c r="L57" i="8" s="1"/>
  <c r="X356" i="9"/>
  <c r="O100" i="8"/>
  <c r="P100" i="8"/>
  <c r="N100" i="8" s="1"/>
  <c r="F58" i="8"/>
  <c r="G58" i="8"/>
  <c r="Y357" i="9"/>
  <c r="U357" i="9"/>
  <c r="S57" i="8"/>
  <c r="T57" i="8" s="1"/>
  <c r="K57" i="8" l="1"/>
  <c r="P101" i="8"/>
  <c r="N101" i="8" s="1"/>
  <c r="O101" i="8"/>
  <c r="H58" i="8"/>
  <c r="I58" i="8" s="1"/>
  <c r="Z357" i="9"/>
  <c r="AB357" i="9"/>
  <c r="D355" i="9"/>
  <c r="S355" i="9" s="1"/>
  <c r="J58" i="8" l="1"/>
  <c r="L58" i="8" s="1"/>
  <c r="K58" i="8"/>
  <c r="T356" i="9"/>
  <c r="O102" i="8"/>
  <c r="P102" i="8"/>
  <c r="N102" i="8" s="1"/>
  <c r="R355" i="9"/>
  <c r="E58" i="8"/>
  <c r="S58" i="8"/>
  <c r="T58" i="8" s="1"/>
  <c r="AI354" i="9"/>
  <c r="W355" i="9"/>
  <c r="V355" i="9"/>
  <c r="X355" i="9" l="1"/>
  <c r="O103" i="8"/>
  <c r="P103" i="8"/>
  <c r="N103" i="8" s="1"/>
  <c r="F59" i="8"/>
  <c r="G59" i="8"/>
  <c r="Y356" i="9"/>
  <c r="U356" i="9"/>
  <c r="O104" i="8" l="1"/>
  <c r="P104" i="8"/>
  <c r="N104" i="8" s="1"/>
  <c r="AB356" i="9"/>
  <c r="Z356" i="9"/>
  <c r="H59" i="8"/>
  <c r="S59" i="8" s="1"/>
  <c r="T59" i="8" s="1"/>
  <c r="D354" i="9"/>
  <c r="R354" i="9" s="1"/>
  <c r="W354" i="9"/>
  <c r="V354" i="9"/>
  <c r="E59" i="8" l="1"/>
  <c r="G60" i="8" s="1"/>
  <c r="I59" i="8"/>
  <c r="K59" i="8" s="1"/>
  <c r="S354" i="9"/>
  <c r="T355" i="9" s="1"/>
  <c r="Y355" i="9" s="1"/>
  <c r="X354" i="9"/>
  <c r="O105" i="8"/>
  <c r="P105" i="8"/>
  <c r="N105" i="8" s="1"/>
  <c r="AI353" i="9"/>
  <c r="J59" i="8" l="1"/>
  <c r="L59" i="8" s="1"/>
  <c r="F60" i="8"/>
  <c r="U355" i="9"/>
  <c r="AB355" i="9" s="1"/>
  <c r="O106" i="8"/>
  <c r="P106" i="8"/>
  <c r="N106" i="8" s="1"/>
  <c r="H60" i="8"/>
  <c r="E60" i="8" s="1"/>
  <c r="Z355" i="9" l="1"/>
  <c r="S60" i="8"/>
  <c r="T60" i="8" s="1"/>
  <c r="G61" i="8"/>
  <c r="F61" i="8"/>
  <c r="P107" i="8"/>
  <c r="N107" i="8" s="1"/>
  <c r="O107" i="8"/>
  <c r="I60" i="8"/>
  <c r="D353" i="9"/>
  <c r="R353" i="9" s="1"/>
  <c r="W353" i="9"/>
  <c r="V353" i="9"/>
  <c r="X353" i="9" l="1"/>
  <c r="O108" i="8"/>
  <c r="P108" i="8"/>
  <c r="N108" i="8" s="1"/>
  <c r="S353" i="9"/>
  <c r="J60" i="8"/>
  <c r="L60" i="8" s="1"/>
  <c r="K60" i="8"/>
  <c r="H61" i="8"/>
  <c r="S61" i="8" s="1"/>
  <c r="T61" i="8" s="1"/>
  <c r="AI352" i="9"/>
  <c r="E61" i="8" l="1"/>
  <c r="F62" i="8" s="1"/>
  <c r="P109" i="8"/>
  <c r="N109" i="8" s="1"/>
  <c r="O109" i="8"/>
  <c r="I61" i="8"/>
  <c r="T354" i="9"/>
  <c r="G62" i="8" l="1"/>
  <c r="H62" i="8" s="1"/>
  <c r="P110" i="8"/>
  <c r="N110" i="8" s="1"/>
  <c r="O110" i="8"/>
  <c r="K61" i="8"/>
  <c r="J61" i="8"/>
  <c r="L61" i="8" s="1"/>
  <c r="Y354" i="9"/>
  <c r="U354" i="9"/>
  <c r="D352" i="9"/>
  <c r="S352" i="9" s="1"/>
  <c r="E62" i="8" l="1"/>
  <c r="G63" i="8" s="1"/>
  <c r="S62" i="8"/>
  <c r="T62" i="8" s="1"/>
  <c r="I62" i="8"/>
  <c r="K62" i="8" s="1"/>
  <c r="T353" i="9"/>
  <c r="P111" i="8"/>
  <c r="N111" i="8" s="1"/>
  <c r="O111" i="8"/>
  <c r="AB354" i="9"/>
  <c r="Z354" i="9"/>
  <c r="R352" i="9"/>
  <c r="AI351" i="9"/>
  <c r="W352" i="9"/>
  <c r="V352" i="9"/>
  <c r="J62" i="8" l="1"/>
  <c r="L62" i="8" s="1"/>
  <c r="F63" i="8"/>
  <c r="X352" i="9"/>
  <c r="O112" i="8"/>
  <c r="P112" i="8"/>
  <c r="N112" i="8" s="1"/>
  <c r="H63" i="8"/>
  <c r="S63" i="8" s="1"/>
  <c r="T63" i="8" s="1"/>
  <c r="Y353" i="9"/>
  <c r="U353" i="9"/>
  <c r="P113" i="8" l="1"/>
  <c r="N113" i="8" s="1"/>
  <c r="O113" i="8"/>
  <c r="AB353" i="9"/>
  <c r="Z353" i="9"/>
  <c r="I63" i="8"/>
  <c r="E63" i="8"/>
  <c r="D351" i="9"/>
  <c r="S351" i="9" s="1"/>
  <c r="T352" i="9" l="1"/>
  <c r="O114" i="8"/>
  <c r="P114" i="8"/>
  <c r="N114" i="8" s="1"/>
  <c r="R351" i="9"/>
  <c r="F64" i="8"/>
  <c r="G64" i="8"/>
  <c r="H64" i="8" s="1"/>
  <c r="K63" i="8"/>
  <c r="J63" i="8"/>
  <c r="L63" i="8" s="1"/>
  <c r="AI350" i="9"/>
  <c r="V351" i="9"/>
  <c r="W351" i="9"/>
  <c r="X351" i="9" l="1"/>
  <c r="O115" i="8"/>
  <c r="P115" i="8"/>
  <c r="N115" i="8" s="1"/>
  <c r="I64" i="8"/>
  <c r="S64" i="8"/>
  <c r="T64" i="8" s="1"/>
  <c r="E64" i="8"/>
  <c r="Y352" i="9"/>
  <c r="U352" i="9"/>
  <c r="O116" i="8" l="1"/>
  <c r="P116" i="8"/>
  <c r="N116" i="8" s="1"/>
  <c r="AB352" i="9"/>
  <c r="Z352" i="9"/>
  <c r="F65" i="8"/>
  <c r="G65" i="8"/>
  <c r="K64" i="8"/>
  <c r="J64" i="8"/>
  <c r="L64" i="8" s="1"/>
  <c r="D350" i="9"/>
  <c r="S350" i="9" s="1"/>
  <c r="T351" i="9" l="1"/>
  <c r="O117" i="8"/>
  <c r="P117" i="8"/>
  <c r="N117" i="8" s="1"/>
  <c r="H65" i="8"/>
  <c r="S65" i="8" s="1"/>
  <c r="T65" i="8" s="1"/>
  <c r="R350" i="9"/>
  <c r="AI349" i="9"/>
  <c r="W350" i="9"/>
  <c r="V350" i="9"/>
  <c r="E65" i="8" l="1"/>
  <c r="F66" i="8" s="1"/>
  <c r="X350" i="9"/>
  <c r="O118" i="8"/>
  <c r="P118" i="8"/>
  <c r="N118" i="8" s="1"/>
  <c r="Y351" i="9"/>
  <c r="U351" i="9"/>
  <c r="I65" i="8"/>
  <c r="G66" i="8" l="1"/>
  <c r="H66" i="8" s="1"/>
  <c r="S66" i="8" s="1"/>
  <c r="T66" i="8" s="1"/>
  <c r="O119" i="8"/>
  <c r="P119" i="8"/>
  <c r="N119" i="8" s="1"/>
  <c r="Z351" i="9"/>
  <c r="AB351" i="9"/>
  <c r="J65" i="8"/>
  <c r="L65" i="8" s="1"/>
  <c r="K65" i="8"/>
  <c r="D349" i="9"/>
  <c r="S349" i="9" s="1"/>
  <c r="E66" i="8" l="1"/>
  <c r="G67" i="8" s="1"/>
  <c r="I66" i="8"/>
  <c r="K66" i="8" s="1"/>
  <c r="T350" i="9"/>
  <c r="P120" i="8"/>
  <c r="N120" i="8" s="1"/>
  <c r="O120" i="8"/>
  <c r="R349" i="9"/>
  <c r="AI348" i="9"/>
  <c r="W349" i="9"/>
  <c r="V349" i="9"/>
  <c r="F67" i="8" l="1"/>
  <c r="J66" i="8"/>
  <c r="L66" i="8" s="1"/>
  <c r="X349" i="9"/>
  <c r="P121" i="8"/>
  <c r="N121" i="8" s="1"/>
  <c r="O121" i="8"/>
  <c r="H67" i="8"/>
  <c r="E67" i="8" s="1"/>
  <c r="Y350" i="9"/>
  <c r="U350" i="9"/>
  <c r="G68" i="8" l="1"/>
  <c r="H68" i="8" s="1"/>
  <c r="F68" i="8"/>
  <c r="P122" i="8"/>
  <c r="N122" i="8" s="1"/>
  <c r="O122" i="8"/>
  <c r="Z350" i="9"/>
  <c r="AB350" i="9"/>
  <c r="I67" i="8"/>
  <c r="S67" i="8"/>
  <c r="T67" i="8" s="1"/>
  <c r="D348" i="9"/>
  <c r="S348" i="9" s="1"/>
  <c r="T349" i="9" l="1"/>
  <c r="P123" i="8"/>
  <c r="N123" i="8" s="1"/>
  <c r="O123" i="8"/>
  <c r="K67" i="8"/>
  <c r="J67" i="8"/>
  <c r="L67" i="8" s="1"/>
  <c r="I68" i="8"/>
  <c r="R348" i="9"/>
  <c r="S68" i="8"/>
  <c r="T68" i="8" s="1"/>
  <c r="E68" i="8"/>
  <c r="AI347" i="9"/>
  <c r="W348" i="9"/>
  <c r="V348" i="9"/>
  <c r="X348" i="9" l="1"/>
  <c r="O124" i="8"/>
  <c r="P124" i="8"/>
  <c r="N124" i="8" s="1"/>
  <c r="G69" i="8"/>
  <c r="F69" i="8"/>
  <c r="J68" i="8"/>
  <c r="L68" i="8" s="1"/>
  <c r="K68" i="8"/>
  <c r="Y349" i="9"/>
  <c r="U349" i="9"/>
  <c r="O125" i="8" l="1"/>
  <c r="P125" i="8"/>
  <c r="N125" i="8" s="1"/>
  <c r="H69" i="8"/>
  <c r="S69" i="8" s="1"/>
  <c r="T69" i="8" s="1"/>
  <c r="Z349" i="9"/>
  <c r="AB349" i="9"/>
  <c r="D347" i="9"/>
  <c r="R347" i="9" s="1"/>
  <c r="W347" i="9"/>
  <c r="V347" i="9"/>
  <c r="I69" i="8" l="1"/>
  <c r="K69" i="8" s="1"/>
  <c r="S347" i="9"/>
  <c r="T348" i="9" s="1"/>
  <c r="U348" i="9" s="1"/>
  <c r="E69" i="8"/>
  <c r="F70" i="8" s="1"/>
  <c r="X347" i="9"/>
  <c r="P126" i="8"/>
  <c r="N126" i="8" s="1"/>
  <c r="O126" i="8"/>
  <c r="AI346" i="9"/>
  <c r="G70" i="8" l="1"/>
  <c r="H70" i="8" s="1"/>
  <c r="S70" i="8" s="1"/>
  <c r="T70" i="8" s="1"/>
  <c r="Y348" i="9"/>
  <c r="J69" i="8"/>
  <c r="L69" i="8" s="1"/>
  <c r="P127" i="8"/>
  <c r="N127" i="8" s="1"/>
  <c r="O127" i="8"/>
  <c r="Z348" i="9"/>
  <c r="AB348" i="9"/>
  <c r="O128" i="8" l="1"/>
  <c r="P128" i="8"/>
  <c r="N128" i="8" s="1"/>
  <c r="I70" i="8"/>
  <c r="E70" i="8"/>
  <c r="D346" i="9"/>
  <c r="S346" i="9" s="1"/>
  <c r="T347" i="9" l="1"/>
  <c r="O129" i="8"/>
  <c r="P129" i="8"/>
  <c r="N129" i="8" s="1"/>
  <c r="K70" i="8"/>
  <c r="J70" i="8"/>
  <c r="L70" i="8" s="1"/>
  <c r="R346" i="9"/>
  <c r="F71" i="8"/>
  <c r="G71" i="8"/>
  <c r="AI345" i="9"/>
  <c r="W346" i="9"/>
  <c r="V346" i="9"/>
  <c r="X346" i="9" l="1"/>
  <c r="O130" i="8"/>
  <c r="P130" i="8"/>
  <c r="N130" i="8" s="1"/>
  <c r="H71" i="8"/>
  <c r="E71" i="8" s="1"/>
  <c r="Y347" i="9"/>
  <c r="U347" i="9"/>
  <c r="S71" i="8" l="1"/>
  <c r="T71" i="8" s="1"/>
  <c r="I71" i="8"/>
  <c r="K71" i="8" s="1"/>
  <c r="F72" i="8"/>
  <c r="G72" i="8"/>
  <c r="O131" i="8"/>
  <c r="P131" i="8"/>
  <c r="N131" i="8" s="1"/>
  <c r="AB347" i="9"/>
  <c r="Z347" i="9"/>
  <c r="D345" i="9"/>
  <c r="S345" i="9" s="1"/>
  <c r="J71" i="8" l="1"/>
  <c r="L71" i="8" s="1"/>
  <c r="T346" i="9"/>
  <c r="P132" i="8"/>
  <c r="N132" i="8" s="1"/>
  <c r="O132" i="8"/>
  <c r="R345" i="9"/>
  <c r="H72" i="8"/>
  <c r="S72" i="8" s="1"/>
  <c r="T72" i="8" s="1"/>
  <c r="AI344" i="9"/>
  <c r="V345" i="9"/>
  <c r="W345" i="9"/>
  <c r="X345" i="9" l="1"/>
  <c r="P133" i="8"/>
  <c r="N133" i="8" s="1"/>
  <c r="O133" i="8"/>
  <c r="I72" i="8"/>
  <c r="E72" i="8"/>
  <c r="Y346" i="9"/>
  <c r="U346" i="9"/>
  <c r="O134" i="8" l="1"/>
  <c r="P134" i="8"/>
  <c r="N134" i="8" s="1"/>
  <c r="AB346" i="9"/>
  <c r="Z346" i="9"/>
  <c r="G73" i="8"/>
  <c r="H73" i="8" s="1"/>
  <c r="F73" i="8"/>
  <c r="J72" i="8"/>
  <c r="L72" i="8" s="1"/>
  <c r="K72" i="8"/>
  <c r="D344" i="9"/>
  <c r="S344" i="9" s="1"/>
  <c r="I73" i="8" l="1"/>
  <c r="J73" i="8" s="1"/>
  <c r="L73" i="8" s="1"/>
  <c r="E73" i="8"/>
  <c r="G74" i="8" s="1"/>
  <c r="T345" i="9"/>
  <c r="P135" i="8"/>
  <c r="N135" i="8" s="1"/>
  <c r="O135" i="8"/>
  <c r="R344" i="9"/>
  <c r="S73" i="8"/>
  <c r="T73" i="8" s="1"/>
  <c r="AI343" i="9"/>
  <c r="W344" i="9"/>
  <c r="V344" i="9"/>
  <c r="F74" i="8" l="1"/>
  <c r="K73" i="8"/>
  <c r="X344" i="9"/>
  <c r="P136" i="8"/>
  <c r="N136" i="8" s="1"/>
  <c r="O136" i="8"/>
  <c r="Y345" i="9"/>
  <c r="U345" i="9"/>
  <c r="H74" i="8"/>
  <c r="I74" i="8" l="1"/>
  <c r="K74" i="8" s="1"/>
  <c r="O137" i="8"/>
  <c r="P137" i="8"/>
  <c r="N137" i="8" s="1"/>
  <c r="S74" i="8"/>
  <c r="T74" i="8" s="1"/>
  <c r="E74" i="8"/>
  <c r="AB345" i="9"/>
  <c r="Z345" i="9"/>
  <c r="D343" i="9"/>
  <c r="R343" i="9" s="1"/>
  <c r="W343" i="9"/>
  <c r="V343" i="9"/>
  <c r="J74" i="8" l="1"/>
  <c r="L74" i="8" s="1"/>
  <c r="S343" i="9"/>
  <c r="T344" i="9" s="1"/>
  <c r="Y344" i="9" s="1"/>
  <c r="X343" i="9"/>
  <c r="O138" i="8"/>
  <c r="P138" i="8"/>
  <c r="N138" i="8" s="1"/>
  <c r="G75" i="8"/>
  <c r="F75" i="8"/>
  <c r="AI342" i="9"/>
  <c r="U344" i="9" l="1"/>
  <c r="Z344" i="9" s="1"/>
  <c r="O139" i="8"/>
  <c r="P139" i="8"/>
  <c r="N139" i="8" s="1"/>
  <c r="H75" i="8"/>
  <c r="E75" i="8" s="1"/>
  <c r="I75" i="8" l="1"/>
  <c r="K75" i="8" s="1"/>
  <c r="AB344" i="9"/>
  <c r="F76" i="8"/>
  <c r="G76" i="8"/>
  <c r="P140" i="8"/>
  <c r="N140" i="8" s="1"/>
  <c r="O140" i="8"/>
  <c r="S75" i="8"/>
  <c r="T75" i="8" s="1"/>
  <c r="D342" i="9"/>
  <c r="S342" i="9" s="1"/>
  <c r="J75" i="8" l="1"/>
  <c r="L75" i="8" s="1"/>
  <c r="R342" i="9"/>
  <c r="T343" i="9"/>
  <c r="O141" i="8"/>
  <c r="P141" i="8"/>
  <c r="N141" i="8" s="1"/>
  <c r="H76" i="8"/>
  <c r="S76" i="8" s="1"/>
  <c r="T76" i="8" s="1"/>
  <c r="AI341" i="9"/>
  <c r="W342" i="9"/>
  <c r="V342" i="9"/>
  <c r="E76" i="8" l="1"/>
  <c r="F77" i="8" s="1"/>
  <c r="X342" i="9"/>
  <c r="I76" i="8"/>
  <c r="K76" i="8" s="1"/>
  <c r="O142" i="8"/>
  <c r="P142" i="8"/>
  <c r="N142" i="8" s="1"/>
  <c r="Y343" i="9"/>
  <c r="U343" i="9"/>
  <c r="J76" i="8" l="1"/>
  <c r="L76" i="8" s="1"/>
  <c r="G77" i="8"/>
  <c r="H77" i="8" s="1"/>
  <c r="E77" i="8" s="1"/>
  <c r="P143" i="8"/>
  <c r="N143" i="8" s="1"/>
  <c r="O143" i="8"/>
  <c r="Z343" i="9"/>
  <c r="AB343" i="9"/>
  <c r="D341" i="9"/>
  <c r="R341" i="9" s="1"/>
  <c r="W341" i="9"/>
  <c r="V341" i="9"/>
  <c r="S341" i="9" l="1"/>
  <c r="T342" i="9" s="1"/>
  <c r="U342" i="9" s="1"/>
  <c r="X341" i="9"/>
  <c r="G78" i="8"/>
  <c r="F78" i="8"/>
  <c r="O144" i="8"/>
  <c r="P144" i="8"/>
  <c r="N144" i="8" s="1"/>
  <c r="S77" i="8"/>
  <c r="T77" i="8" s="1"/>
  <c r="I77" i="8"/>
  <c r="AI340" i="9"/>
  <c r="Y342" i="9" l="1"/>
  <c r="O145" i="8"/>
  <c r="P145" i="8"/>
  <c r="N145" i="8" s="1"/>
  <c r="Z342" i="9"/>
  <c r="AB342" i="9"/>
  <c r="J77" i="8"/>
  <c r="L77" i="8" s="1"/>
  <c r="K77" i="8"/>
  <c r="H78" i="8"/>
  <c r="E78" i="8" s="1"/>
  <c r="F79" i="8" l="1"/>
  <c r="G79" i="8"/>
  <c r="O146" i="8"/>
  <c r="P146" i="8"/>
  <c r="N146" i="8" s="1"/>
  <c r="S78" i="8"/>
  <c r="T78" i="8" s="1"/>
  <c r="I78" i="8"/>
  <c r="D340" i="9"/>
  <c r="R340" i="9" s="1"/>
  <c r="W340" i="9"/>
  <c r="V340" i="9"/>
  <c r="S340" i="9" l="1"/>
  <c r="T341" i="9" s="1"/>
  <c r="U341" i="9" s="1"/>
  <c r="X340" i="9"/>
  <c r="O147" i="8"/>
  <c r="P147" i="8"/>
  <c r="N147" i="8" s="1"/>
  <c r="J78" i="8"/>
  <c r="L78" i="8" s="1"/>
  <c r="K78" i="8"/>
  <c r="H79" i="8"/>
  <c r="I79" i="8" s="1"/>
  <c r="AI339" i="9"/>
  <c r="Y341" i="9" l="1"/>
  <c r="J79" i="8"/>
  <c r="L79" i="8" s="1"/>
  <c r="K79" i="8"/>
  <c r="O148" i="8"/>
  <c r="P148" i="8"/>
  <c r="N148" i="8" s="1"/>
  <c r="AB341" i="9"/>
  <c r="Z341" i="9"/>
  <c r="S79" i="8"/>
  <c r="T79" i="8" s="1"/>
  <c r="E79" i="8"/>
  <c r="O149" i="8" l="1"/>
  <c r="P149" i="8"/>
  <c r="N149" i="8" s="1"/>
  <c r="F80" i="8"/>
  <c r="G80" i="8"/>
  <c r="D339" i="9"/>
  <c r="R339" i="9" s="1"/>
  <c r="V339" i="9"/>
  <c r="W339" i="9"/>
  <c r="X339" i="9" l="1"/>
  <c r="O150" i="8"/>
  <c r="P150" i="8"/>
  <c r="N150" i="8" s="1"/>
  <c r="S339" i="9"/>
  <c r="H80" i="8"/>
  <c r="E80" i="8" s="1"/>
  <c r="AI338" i="9"/>
  <c r="F81" i="8" l="1"/>
  <c r="G81" i="8"/>
  <c r="H81" i="8" s="1"/>
  <c r="O151" i="8"/>
  <c r="P151" i="8"/>
  <c r="N151" i="8" s="1"/>
  <c r="I80" i="8"/>
  <c r="S80" i="8"/>
  <c r="T340" i="9"/>
  <c r="O152" i="8" l="1"/>
  <c r="P152" i="8"/>
  <c r="N152" i="8" s="1"/>
  <c r="T80" i="8"/>
  <c r="Y340" i="9"/>
  <c r="U340" i="9"/>
  <c r="J80" i="8"/>
  <c r="L80" i="8" s="1"/>
  <c r="K80" i="8"/>
  <c r="E81" i="8"/>
  <c r="I81" i="8"/>
  <c r="D338" i="9"/>
  <c r="S338" i="9" s="1"/>
  <c r="T339" i="9" l="1"/>
  <c r="O153" i="8"/>
  <c r="P153" i="8"/>
  <c r="N153" i="8" s="1"/>
  <c r="F82" i="8"/>
  <c r="G82" i="8"/>
  <c r="J81" i="8"/>
  <c r="L81" i="8" s="1"/>
  <c r="N4" i="8" s="1"/>
  <c r="K81" i="8"/>
  <c r="N5" i="8" s="1"/>
  <c r="AB340" i="9"/>
  <c r="Z340" i="9"/>
  <c r="R338" i="9"/>
  <c r="AI337" i="9"/>
  <c r="W338" i="9"/>
  <c r="V338" i="9"/>
  <c r="F4" i="8" l="1"/>
  <c r="X338" i="9"/>
  <c r="P154" i="8"/>
  <c r="N154" i="8" s="1"/>
  <c r="O154" i="8"/>
  <c r="H82" i="8"/>
  <c r="I82" i="8" s="1"/>
  <c r="Y339" i="9"/>
  <c r="U339" i="9"/>
  <c r="K82" i="8" l="1"/>
  <c r="J82" i="8"/>
  <c r="L82" i="8" s="1"/>
  <c r="O155" i="8"/>
  <c r="P155" i="8"/>
  <c r="N155" i="8" s="1"/>
  <c r="E82" i="8"/>
  <c r="AB339" i="9"/>
  <c r="Z339" i="9"/>
  <c r="D337" i="9"/>
  <c r="R337" i="9" s="1"/>
  <c r="W337" i="9"/>
  <c r="V337" i="9"/>
  <c r="S337" i="9" l="1"/>
  <c r="T338" i="9" s="1"/>
  <c r="U338" i="9" s="1"/>
  <c r="X337" i="9"/>
  <c r="P156" i="8"/>
  <c r="N156" i="8" s="1"/>
  <c r="O156" i="8"/>
  <c r="F83" i="8"/>
  <c r="G83" i="8"/>
  <c r="AI336" i="9"/>
  <c r="Y338" i="9" l="1"/>
  <c r="P157" i="8"/>
  <c r="N157" i="8" s="1"/>
  <c r="O157" i="8"/>
  <c r="Z338" i="9"/>
  <c r="AB338" i="9"/>
  <c r="H83" i="8"/>
  <c r="E83" i="8" s="1"/>
  <c r="I83" i="8" l="1"/>
  <c r="J83" i="8" s="1"/>
  <c r="L83" i="8" s="1"/>
  <c r="F84" i="8"/>
  <c r="G84" i="8"/>
  <c r="H84" i="8" s="1"/>
  <c r="P158" i="8"/>
  <c r="N158" i="8" s="1"/>
  <c r="O158" i="8"/>
  <c r="D336" i="9"/>
  <c r="R336" i="9" s="1"/>
  <c r="V336" i="9"/>
  <c r="W336" i="9"/>
  <c r="K83" i="8" l="1"/>
  <c r="S336" i="9"/>
  <c r="T337" i="9" s="1"/>
  <c r="Y337" i="9" s="1"/>
  <c r="X336" i="9"/>
  <c r="O159" i="8"/>
  <c r="P159" i="8"/>
  <c r="N159" i="8" s="1"/>
  <c r="I84" i="8"/>
  <c r="E84" i="8"/>
  <c r="AI335" i="9"/>
  <c r="U337" i="9" l="1"/>
  <c r="Z337" i="9" s="1"/>
  <c r="O160" i="8"/>
  <c r="P160" i="8"/>
  <c r="N160" i="8" s="1"/>
  <c r="G85" i="8"/>
  <c r="H85" i="8" s="1"/>
  <c r="F85" i="8"/>
  <c r="K84" i="8"/>
  <c r="J84" i="8"/>
  <c r="L84" i="8" s="1"/>
  <c r="AB337" i="9" l="1"/>
  <c r="O161" i="8"/>
  <c r="P161" i="8"/>
  <c r="N161" i="8" s="1"/>
  <c r="E85" i="8"/>
  <c r="I85" i="8"/>
  <c r="D335" i="9"/>
  <c r="R335" i="9" s="1"/>
  <c r="W335" i="9"/>
  <c r="V335" i="9"/>
  <c r="X335" i="9" l="1"/>
  <c r="P162" i="8"/>
  <c r="N162" i="8" s="1"/>
  <c r="O162" i="8"/>
  <c r="S335" i="9"/>
  <c r="K85" i="8"/>
  <c r="J85" i="8"/>
  <c r="L85" i="8" s="1"/>
  <c r="F86" i="8"/>
  <c r="G86" i="8"/>
  <c r="H86" i="8" s="1"/>
  <c r="AI334" i="9"/>
  <c r="O163" i="8" l="1"/>
  <c r="P163" i="8"/>
  <c r="N163" i="8" s="1"/>
  <c r="I86" i="8"/>
  <c r="E86" i="8"/>
  <c r="T336" i="9"/>
  <c r="P164" i="8" l="1"/>
  <c r="N164" i="8" s="1"/>
  <c r="O164" i="8"/>
  <c r="Y336" i="9"/>
  <c r="U336" i="9"/>
  <c r="J86" i="8"/>
  <c r="L86" i="8" s="1"/>
  <c r="K86" i="8"/>
  <c r="F87" i="8"/>
  <c r="G87" i="8"/>
  <c r="D334" i="9"/>
  <c r="S334" i="9" s="1"/>
  <c r="T335" i="9" l="1"/>
  <c r="H87" i="8"/>
  <c r="E87" i="8" s="1"/>
  <c r="AB336" i="9"/>
  <c r="Z336" i="9"/>
  <c r="R334" i="9"/>
  <c r="P165" i="8"/>
  <c r="N165" i="8" s="1"/>
  <c r="O165" i="8"/>
  <c r="AI333" i="9"/>
  <c r="V334" i="9"/>
  <c r="W334" i="9"/>
  <c r="I87" i="8" l="1"/>
  <c r="K87" i="8" s="1"/>
  <c r="X334" i="9"/>
  <c r="P166" i="8"/>
  <c r="N166" i="8" s="1"/>
  <c r="O166" i="8"/>
  <c r="F88" i="8"/>
  <c r="G88" i="8"/>
  <c r="H88" i="8" s="1"/>
  <c r="Y335" i="9"/>
  <c r="U335" i="9"/>
  <c r="J87" i="8" l="1"/>
  <c r="L87" i="8" s="1"/>
  <c r="P167" i="8"/>
  <c r="N167" i="8" s="1"/>
  <c r="O167" i="8"/>
  <c r="Z335" i="9"/>
  <c r="AB335" i="9"/>
  <c r="I88" i="8"/>
  <c r="E88" i="8"/>
  <c r="D333" i="9"/>
  <c r="R333" i="9" s="1"/>
  <c r="W333" i="9"/>
  <c r="V333" i="9"/>
  <c r="X333" i="9" l="1"/>
  <c r="P168" i="8"/>
  <c r="N168" i="8" s="1"/>
  <c r="O168" i="8"/>
  <c r="S333" i="9"/>
  <c r="F89" i="8"/>
  <c r="G89" i="8"/>
  <c r="H89" i="8" s="1"/>
  <c r="K88" i="8"/>
  <c r="J88" i="8"/>
  <c r="L88" i="8" s="1"/>
  <c r="AI332" i="9"/>
  <c r="O169" i="8" l="1"/>
  <c r="P169" i="8"/>
  <c r="N169" i="8" s="1"/>
  <c r="I89" i="8"/>
  <c r="E89" i="8"/>
  <c r="T334" i="9"/>
  <c r="O170" i="8" l="1"/>
  <c r="P170" i="8"/>
  <c r="N170" i="8" s="1"/>
  <c r="Y334" i="9"/>
  <c r="U334" i="9"/>
  <c r="K89" i="8"/>
  <c r="J89" i="8"/>
  <c r="L89" i="8" s="1"/>
  <c r="G90" i="8"/>
  <c r="F90" i="8"/>
  <c r="D332" i="9"/>
  <c r="S332" i="9" s="1"/>
  <c r="T333" i="9" l="1"/>
  <c r="O171" i="8"/>
  <c r="P171" i="8"/>
  <c r="N171" i="8" s="1"/>
  <c r="H90" i="8"/>
  <c r="E90" i="8" s="1"/>
  <c r="Z334" i="9"/>
  <c r="AB334" i="9"/>
  <c r="R332" i="9"/>
  <c r="AI331" i="9"/>
  <c r="V332" i="9"/>
  <c r="W332" i="9"/>
  <c r="I90" i="8" l="1"/>
  <c r="J90" i="8" s="1"/>
  <c r="L90" i="8" s="1"/>
  <c r="X332" i="9"/>
  <c r="G91" i="8"/>
  <c r="F91" i="8"/>
  <c r="O172" i="8"/>
  <c r="P172" i="8"/>
  <c r="N172" i="8" s="1"/>
  <c r="Y333" i="9"/>
  <c r="U333" i="9"/>
  <c r="K90" i="8" l="1"/>
  <c r="H91" i="8"/>
  <c r="E91" i="8" s="1"/>
  <c r="P173" i="8"/>
  <c r="N173" i="8" s="1"/>
  <c r="O173" i="8"/>
  <c r="AB333" i="9"/>
  <c r="Z333" i="9"/>
  <c r="D331" i="9"/>
  <c r="R331" i="9" s="1"/>
  <c r="W331" i="9"/>
  <c r="V331" i="9"/>
  <c r="I91" i="8" l="1"/>
  <c r="J91" i="8" s="1"/>
  <c r="L91" i="8" s="1"/>
  <c r="S331" i="9"/>
  <c r="T332" i="9" s="1"/>
  <c r="Y332" i="9" s="1"/>
  <c r="F92" i="8"/>
  <c r="G92" i="8"/>
  <c r="H92" i="8" s="1"/>
  <c r="X331" i="9"/>
  <c r="P174" i="8"/>
  <c r="N174" i="8" s="1"/>
  <c r="O174" i="8"/>
  <c r="AI330" i="9"/>
  <c r="K91" i="8" l="1"/>
  <c r="I92" i="8"/>
  <c r="K92" i="8" s="1"/>
  <c r="U332" i="9"/>
  <c r="AB332" i="9" s="1"/>
  <c r="P175" i="8"/>
  <c r="N175" i="8" s="1"/>
  <c r="O175" i="8"/>
  <c r="E92" i="8"/>
  <c r="J92" i="8" l="1"/>
  <c r="L92" i="8" s="1"/>
  <c r="Z332" i="9"/>
  <c r="P176" i="8"/>
  <c r="N176" i="8" s="1"/>
  <c r="O176" i="8"/>
  <c r="G93" i="8"/>
  <c r="F93" i="8"/>
  <c r="D330" i="9"/>
  <c r="R330" i="9" s="1"/>
  <c r="V330" i="9"/>
  <c r="W330" i="9"/>
  <c r="X330" i="9" l="1"/>
  <c r="O177" i="8"/>
  <c r="P177" i="8"/>
  <c r="N177" i="8" s="1"/>
  <c r="S330" i="9"/>
  <c r="H93" i="8"/>
  <c r="E93" i="8" s="1"/>
  <c r="AI329" i="9"/>
  <c r="I93" i="8" l="1"/>
  <c r="J93" i="8" s="1"/>
  <c r="L93" i="8" s="1"/>
  <c r="F94" i="8"/>
  <c r="G94" i="8"/>
  <c r="O178" i="8"/>
  <c r="P178" i="8"/>
  <c r="N178" i="8" s="1"/>
  <c r="T331" i="9"/>
  <c r="K93" i="8" l="1"/>
  <c r="H94" i="8"/>
  <c r="E94" i="8" s="1"/>
  <c r="P179" i="8"/>
  <c r="N179" i="8" s="1"/>
  <c r="O179" i="8"/>
  <c r="Y331" i="9"/>
  <c r="U331" i="9"/>
  <c r="D329" i="9"/>
  <c r="S329" i="9" s="1"/>
  <c r="I94" i="8" l="1"/>
  <c r="K94" i="8" s="1"/>
  <c r="F95" i="8"/>
  <c r="G95" i="8"/>
  <c r="H95" i="8" s="1"/>
  <c r="T330" i="9"/>
  <c r="P180" i="8"/>
  <c r="N180" i="8" s="1"/>
  <c r="O180" i="8"/>
  <c r="Z331" i="9"/>
  <c r="AB331" i="9"/>
  <c r="R329" i="9"/>
  <c r="AI328" i="9"/>
  <c r="W329" i="9"/>
  <c r="V329" i="9"/>
  <c r="E95" i="8" l="1"/>
  <c r="G96" i="8" s="1"/>
  <c r="H96" i="8" s="1"/>
  <c r="J94" i="8"/>
  <c r="L94" i="8" s="1"/>
  <c r="I95" i="8"/>
  <c r="K95" i="8" s="1"/>
  <c r="X329" i="9"/>
  <c r="P181" i="8"/>
  <c r="N181" i="8" s="1"/>
  <c r="O181" i="8"/>
  <c r="Y330" i="9"/>
  <c r="U330" i="9"/>
  <c r="F96" i="8" l="1"/>
  <c r="I96" i="8" s="1"/>
  <c r="J95" i="8"/>
  <c r="L95" i="8" s="1"/>
  <c r="O182" i="8"/>
  <c r="P182" i="8"/>
  <c r="N182" i="8" s="1"/>
  <c r="E96" i="8"/>
  <c r="Z330" i="9"/>
  <c r="AB330" i="9"/>
  <c r="D328" i="9"/>
  <c r="S328" i="9" s="1"/>
  <c r="T329" i="9" l="1"/>
  <c r="P183" i="8"/>
  <c r="N183" i="8" s="1"/>
  <c r="O183" i="8"/>
  <c r="F97" i="8"/>
  <c r="G97" i="8"/>
  <c r="H97" i="8" s="1"/>
  <c r="R328" i="9"/>
  <c r="K96" i="8"/>
  <c r="J96" i="8"/>
  <c r="L96" i="8" s="1"/>
  <c r="AI327" i="9"/>
  <c r="W328" i="9"/>
  <c r="V328" i="9"/>
  <c r="X328" i="9" l="1"/>
  <c r="O184" i="8"/>
  <c r="P184" i="8"/>
  <c r="N184" i="8" s="1"/>
  <c r="E97" i="8"/>
  <c r="I97" i="8"/>
  <c r="Y329" i="9"/>
  <c r="U329" i="9"/>
  <c r="P185" i="8" l="1"/>
  <c r="N185" i="8" s="1"/>
  <c r="O185" i="8"/>
  <c r="K97" i="8"/>
  <c r="J97" i="8"/>
  <c r="L97" i="8" s="1"/>
  <c r="Z329" i="9"/>
  <c r="AB329" i="9"/>
  <c r="F98" i="8"/>
  <c r="G98" i="8"/>
  <c r="H98" i="8" s="1"/>
  <c r="D327" i="9"/>
  <c r="S327" i="9" s="1"/>
  <c r="T328" i="9" l="1"/>
  <c r="P186" i="8"/>
  <c r="N186" i="8" s="1"/>
  <c r="O186" i="8"/>
  <c r="E98" i="8"/>
  <c r="I98" i="8"/>
  <c r="R327" i="9"/>
  <c r="AI326" i="9"/>
  <c r="V327" i="9"/>
  <c r="W327" i="9"/>
  <c r="X327" i="9" l="1"/>
  <c r="O187" i="8"/>
  <c r="P187" i="8"/>
  <c r="N187" i="8" s="1"/>
  <c r="K98" i="8"/>
  <c r="J98" i="8"/>
  <c r="L98" i="8" s="1"/>
  <c r="G99" i="8"/>
  <c r="H99" i="8" s="1"/>
  <c r="F99" i="8"/>
  <c r="Y328" i="9"/>
  <c r="U328" i="9"/>
  <c r="P188" i="8" l="1"/>
  <c r="N188" i="8" s="1"/>
  <c r="O188" i="8"/>
  <c r="E99" i="8"/>
  <c r="I99" i="8"/>
  <c r="AB328" i="9"/>
  <c r="Z328" i="9"/>
  <c r="D326" i="9"/>
  <c r="S326" i="9" s="1"/>
  <c r="R326" i="9" l="1"/>
  <c r="T327" i="9"/>
  <c r="O189" i="8"/>
  <c r="P189" i="8"/>
  <c r="N189" i="8" s="1"/>
  <c r="K99" i="8"/>
  <c r="J99" i="8"/>
  <c r="L99" i="8" s="1"/>
  <c r="G100" i="8"/>
  <c r="H100" i="8" s="1"/>
  <c r="F100" i="8"/>
  <c r="AI325" i="9"/>
  <c r="W326" i="9"/>
  <c r="V326" i="9"/>
  <c r="X326" i="9" l="1"/>
  <c r="P190" i="8"/>
  <c r="N190" i="8" s="1"/>
  <c r="O190" i="8"/>
  <c r="I100" i="8"/>
  <c r="Y327" i="9"/>
  <c r="U327" i="9"/>
  <c r="E100" i="8"/>
  <c r="O191" i="8" l="1"/>
  <c r="P191" i="8"/>
  <c r="N191" i="8" s="1"/>
  <c r="AB327" i="9"/>
  <c r="Z327" i="9"/>
  <c r="K100" i="8"/>
  <c r="J100" i="8"/>
  <c r="L100" i="8" s="1"/>
  <c r="F101" i="8"/>
  <c r="G101" i="8"/>
  <c r="D325" i="9"/>
  <c r="S325" i="9" s="1"/>
  <c r="T326" i="9" l="1"/>
  <c r="O192" i="8"/>
  <c r="P192" i="8"/>
  <c r="N192" i="8" s="1"/>
  <c r="H101" i="8"/>
  <c r="E101" i="8" s="1"/>
  <c r="R325" i="9"/>
  <c r="AI324" i="9"/>
  <c r="V325" i="9"/>
  <c r="W325" i="9"/>
  <c r="X325" i="9" l="1"/>
  <c r="F102" i="8"/>
  <c r="G102" i="8"/>
  <c r="H102" i="8" s="1"/>
  <c r="O193" i="8"/>
  <c r="P193" i="8"/>
  <c r="N193" i="8" s="1"/>
  <c r="Y326" i="9"/>
  <c r="U326" i="9"/>
  <c r="I101" i="8"/>
  <c r="P194" i="8" l="1"/>
  <c r="N194" i="8" s="1"/>
  <c r="O194" i="8"/>
  <c r="E102" i="8"/>
  <c r="K101" i="8"/>
  <c r="J101" i="8"/>
  <c r="L101" i="8" s="1"/>
  <c r="Z326" i="9"/>
  <c r="AB326" i="9"/>
  <c r="I102" i="8"/>
  <c r="D324" i="9"/>
  <c r="R324" i="9" s="1"/>
  <c r="V324" i="9"/>
  <c r="W324" i="9"/>
  <c r="S324" i="9" l="1"/>
  <c r="T325" i="9" s="1"/>
  <c r="Y325" i="9" s="1"/>
  <c r="X324" i="9"/>
  <c r="P195" i="8"/>
  <c r="N195" i="8" s="1"/>
  <c r="O195" i="8"/>
  <c r="F103" i="8"/>
  <c r="G103" i="8"/>
  <c r="K102" i="8"/>
  <c r="J102" i="8"/>
  <c r="L102" i="8" s="1"/>
  <c r="AI323" i="9"/>
  <c r="U325" i="9" l="1"/>
  <c r="Z325" i="9" s="1"/>
  <c r="O196" i="8"/>
  <c r="P196" i="8"/>
  <c r="N196" i="8" s="1"/>
  <c r="H103" i="8"/>
  <c r="E103" i="8" s="1"/>
  <c r="AB325" i="9" l="1"/>
  <c r="G104" i="8"/>
  <c r="F104" i="8"/>
  <c r="O197" i="8"/>
  <c r="P197" i="8"/>
  <c r="N197" i="8" s="1"/>
  <c r="I103" i="8"/>
  <c r="D323" i="9"/>
  <c r="R323" i="9" s="1"/>
  <c r="V323" i="9"/>
  <c r="W323" i="9"/>
  <c r="X323" i="9" l="1"/>
  <c r="P198" i="8"/>
  <c r="N198" i="8" s="1"/>
  <c r="O198" i="8"/>
  <c r="S323" i="9"/>
  <c r="K103" i="8"/>
  <c r="J103" i="8"/>
  <c r="L103" i="8" s="1"/>
  <c r="H104" i="8"/>
  <c r="E104" i="8" s="1"/>
  <c r="AI322" i="9"/>
  <c r="P199" i="8" l="1"/>
  <c r="N199" i="8" s="1"/>
  <c r="O199" i="8"/>
  <c r="F105" i="8"/>
  <c r="G105" i="8"/>
  <c r="T324" i="9"/>
  <c r="I104" i="8"/>
  <c r="O200" i="8" l="1"/>
  <c r="P200" i="8"/>
  <c r="N200" i="8" s="1"/>
  <c r="Y324" i="9"/>
  <c r="U324" i="9"/>
  <c r="H105" i="8"/>
  <c r="E105" i="8" s="1"/>
  <c r="J104" i="8"/>
  <c r="L104" i="8" s="1"/>
  <c r="K104" i="8"/>
  <c r="D322" i="9"/>
  <c r="S322" i="9" s="1"/>
  <c r="I105" i="8" l="1"/>
  <c r="J105" i="8" s="1"/>
  <c r="L105" i="8" s="1"/>
  <c r="T323" i="9"/>
  <c r="G106" i="8"/>
  <c r="H106" i="8" s="1"/>
  <c r="F106" i="8"/>
  <c r="O201" i="8"/>
  <c r="P201" i="8"/>
  <c r="N201" i="8" s="1"/>
  <c r="AB324" i="9"/>
  <c r="Z324" i="9"/>
  <c r="R322" i="9"/>
  <c r="AI321" i="9"/>
  <c r="W322" i="9"/>
  <c r="V322" i="9"/>
  <c r="K105" i="8" l="1"/>
  <c r="X322" i="9"/>
  <c r="O202" i="8"/>
  <c r="P202" i="8"/>
  <c r="N202" i="8" s="1"/>
  <c r="E106" i="8"/>
  <c r="I106" i="8"/>
  <c r="Y323" i="9"/>
  <c r="U323" i="9"/>
  <c r="P203" i="8" l="1"/>
  <c r="N203" i="8" s="1"/>
  <c r="O203" i="8"/>
  <c r="Z323" i="9"/>
  <c r="AB323" i="9"/>
  <c r="K106" i="8"/>
  <c r="J106" i="8"/>
  <c r="L106" i="8" s="1"/>
  <c r="F107" i="8"/>
  <c r="G107" i="8"/>
  <c r="H107" i="8" s="1"/>
  <c r="D321" i="9"/>
  <c r="S321" i="9" s="1"/>
  <c r="T322" i="9" l="1"/>
  <c r="P204" i="8"/>
  <c r="N204" i="8" s="1"/>
  <c r="O204" i="8"/>
  <c r="E107" i="8"/>
  <c r="I107" i="8"/>
  <c r="R321" i="9"/>
  <c r="AI320" i="9"/>
  <c r="W321" i="9"/>
  <c r="V321" i="9"/>
  <c r="X321" i="9" l="1"/>
  <c r="O205" i="8"/>
  <c r="P205" i="8"/>
  <c r="N205" i="8" s="1"/>
  <c r="J107" i="8"/>
  <c r="L107" i="8" s="1"/>
  <c r="K107" i="8"/>
  <c r="F108" i="8"/>
  <c r="G108" i="8"/>
  <c r="H108" i="8" s="1"/>
  <c r="Y322" i="9"/>
  <c r="U322" i="9"/>
  <c r="O206" i="8" l="1"/>
  <c r="P206" i="8"/>
  <c r="N206" i="8" s="1"/>
  <c r="E108" i="8"/>
  <c r="I108" i="8"/>
  <c r="Z322" i="9"/>
  <c r="AB322" i="9"/>
  <c r="D320" i="9"/>
  <c r="S320" i="9" s="1"/>
  <c r="P207" i="8" l="1"/>
  <c r="N207" i="8" s="1"/>
  <c r="O207" i="8"/>
  <c r="T321" i="9"/>
  <c r="R320" i="9"/>
  <c r="F109" i="8"/>
  <c r="G109" i="8"/>
  <c r="J108" i="8"/>
  <c r="L108" i="8" s="1"/>
  <c r="K108" i="8"/>
  <c r="AI319" i="9"/>
  <c r="W320" i="9"/>
  <c r="V320" i="9"/>
  <c r="X320" i="9" l="1"/>
  <c r="O208" i="8"/>
  <c r="P208" i="8"/>
  <c r="N208" i="8" s="1"/>
  <c r="H109" i="8"/>
  <c r="E109" i="8" s="1"/>
  <c r="Y321" i="9"/>
  <c r="U321" i="9"/>
  <c r="I109" i="8" l="1"/>
  <c r="K109" i="8" s="1"/>
  <c r="G110" i="8"/>
  <c r="H110" i="8" s="1"/>
  <c r="F110" i="8"/>
  <c r="P209" i="8"/>
  <c r="N209" i="8" s="1"/>
  <c r="O209" i="8"/>
  <c r="AB321" i="9"/>
  <c r="Z321" i="9"/>
  <c r="D319" i="9"/>
  <c r="S319" i="9" s="1"/>
  <c r="J109" i="8" l="1"/>
  <c r="L109" i="8" s="1"/>
  <c r="T320" i="9"/>
  <c r="O210" i="8"/>
  <c r="P210" i="8"/>
  <c r="N210" i="8" s="1"/>
  <c r="I110" i="8"/>
  <c r="R319" i="9"/>
  <c r="E110" i="8"/>
  <c r="AI318" i="9"/>
  <c r="W319" i="9"/>
  <c r="V319" i="9"/>
  <c r="X319" i="9" l="1"/>
  <c r="O211" i="8"/>
  <c r="P211" i="8"/>
  <c r="N211" i="8" s="1"/>
  <c r="F111" i="8"/>
  <c r="G111" i="8"/>
  <c r="H111" i="8" s="1"/>
  <c r="J110" i="8"/>
  <c r="L110" i="8" s="1"/>
  <c r="K110" i="8"/>
  <c r="Y320" i="9"/>
  <c r="U320" i="9"/>
  <c r="P212" i="8" l="1"/>
  <c r="N212" i="8" s="1"/>
  <c r="O212" i="8"/>
  <c r="E111" i="8"/>
  <c r="AB320" i="9"/>
  <c r="Z320" i="9"/>
  <c r="I111" i="8"/>
  <c r="D318" i="9"/>
  <c r="S318" i="9" s="1"/>
  <c r="T319" i="9" l="1"/>
  <c r="O213" i="8"/>
  <c r="P213" i="8"/>
  <c r="N213" i="8" s="1"/>
  <c r="R318" i="9"/>
  <c r="G112" i="8"/>
  <c r="H112" i="8" s="1"/>
  <c r="F112" i="8"/>
  <c r="K111" i="8"/>
  <c r="J111" i="8"/>
  <c r="L111" i="8" s="1"/>
  <c r="AI317" i="9"/>
  <c r="W318" i="9"/>
  <c r="V318" i="9"/>
  <c r="X318" i="9" l="1"/>
  <c r="O214" i="8"/>
  <c r="P214" i="8"/>
  <c r="N214" i="8" s="1"/>
  <c r="I112" i="8"/>
  <c r="E112" i="8"/>
  <c r="Y319" i="9"/>
  <c r="U319" i="9"/>
  <c r="P215" i="8" l="1"/>
  <c r="N215" i="8" s="1"/>
  <c r="O215" i="8"/>
  <c r="F113" i="8"/>
  <c r="G113" i="8"/>
  <c r="H113" i="8" s="1"/>
  <c r="K112" i="8"/>
  <c r="J112" i="8"/>
  <c r="L112" i="8" s="1"/>
  <c r="Z319" i="9"/>
  <c r="AB319" i="9"/>
  <c r="D317" i="9"/>
  <c r="S317" i="9" s="1"/>
  <c r="T318" i="9" l="1"/>
  <c r="O216" i="8"/>
  <c r="P216" i="8"/>
  <c r="N216" i="8" s="1"/>
  <c r="I113" i="8"/>
  <c r="E113" i="8"/>
  <c r="R317" i="9"/>
  <c r="AI316" i="9"/>
  <c r="V317" i="9"/>
  <c r="W317" i="9"/>
  <c r="X317" i="9" l="1"/>
  <c r="P217" i="8"/>
  <c r="N217" i="8" s="1"/>
  <c r="O217" i="8"/>
  <c r="K113" i="8"/>
  <c r="J113" i="8"/>
  <c r="L113" i="8" s="1"/>
  <c r="F114" i="8"/>
  <c r="G114" i="8"/>
  <c r="H114" i="8" s="1"/>
  <c r="Y318" i="9"/>
  <c r="U318" i="9"/>
  <c r="O218" i="8" l="1"/>
  <c r="P218" i="8"/>
  <c r="N218" i="8" s="1"/>
  <c r="I114" i="8"/>
  <c r="AB318" i="9"/>
  <c r="Z318" i="9"/>
  <c r="E114" i="8"/>
  <c r="D316" i="9"/>
  <c r="S316" i="9" s="1"/>
  <c r="T317" i="9" l="1"/>
  <c r="R316" i="9"/>
  <c r="K114" i="8"/>
  <c r="J114" i="8"/>
  <c r="L114" i="8" s="1"/>
  <c r="G115" i="8"/>
  <c r="H115" i="8" s="1"/>
  <c r="F115" i="8"/>
  <c r="O219" i="8"/>
  <c r="P219" i="8"/>
  <c r="N219" i="8" s="1"/>
  <c r="AI315" i="9"/>
  <c r="W316" i="9"/>
  <c r="V316" i="9"/>
  <c r="X316" i="9" l="1"/>
  <c r="P220" i="8"/>
  <c r="N220" i="8" s="1"/>
  <c r="O220" i="8"/>
  <c r="Y317" i="9"/>
  <c r="U317" i="9"/>
  <c r="I115" i="8"/>
  <c r="E115" i="8"/>
  <c r="P221" i="8" l="1"/>
  <c r="N221" i="8" s="1"/>
  <c r="O221" i="8"/>
  <c r="K115" i="8"/>
  <c r="J115" i="8"/>
  <c r="L115" i="8" s="1"/>
  <c r="Z317" i="9"/>
  <c r="AB317" i="9"/>
  <c r="F116" i="8"/>
  <c r="G116" i="8"/>
  <c r="D315" i="9"/>
  <c r="S315" i="9" s="1"/>
  <c r="T316" i="9" l="1"/>
  <c r="H116" i="8"/>
  <c r="E116" i="8" s="1"/>
  <c r="R315" i="9"/>
  <c r="O222" i="8"/>
  <c r="P222" i="8"/>
  <c r="N222" i="8" s="1"/>
  <c r="AI314" i="9"/>
  <c r="V315" i="9"/>
  <c r="W315" i="9"/>
  <c r="I116" i="8" l="1"/>
  <c r="K116" i="8" s="1"/>
  <c r="X315" i="9"/>
  <c r="O223" i="8"/>
  <c r="P223" i="8"/>
  <c r="N223" i="8" s="1"/>
  <c r="G117" i="8"/>
  <c r="H117" i="8" s="1"/>
  <c r="F117" i="8"/>
  <c r="Y316" i="9"/>
  <c r="U316" i="9"/>
  <c r="J116" i="8" l="1"/>
  <c r="L116" i="8" s="1"/>
  <c r="O224" i="8"/>
  <c r="P224" i="8"/>
  <c r="N224" i="8" s="1"/>
  <c r="I117" i="8"/>
  <c r="E117" i="8"/>
  <c r="AB316" i="9"/>
  <c r="Z316" i="9"/>
  <c r="D314" i="9"/>
  <c r="S314" i="9" s="1"/>
  <c r="T315" i="9" l="1"/>
  <c r="P225" i="8"/>
  <c r="N225" i="8" s="1"/>
  <c r="O225" i="8"/>
  <c r="R314" i="9"/>
  <c r="F118" i="8"/>
  <c r="G118" i="8"/>
  <c r="H118" i="8" s="1"/>
  <c r="K117" i="8"/>
  <c r="J117" i="8"/>
  <c r="L117" i="8" s="1"/>
  <c r="AI313" i="9"/>
  <c r="W314" i="9"/>
  <c r="V314" i="9"/>
  <c r="X314" i="9" l="1"/>
  <c r="O226" i="8"/>
  <c r="P226" i="8"/>
  <c r="N226" i="8" s="1"/>
  <c r="Y315" i="9"/>
  <c r="U315" i="9"/>
  <c r="E118" i="8"/>
  <c r="I118" i="8"/>
  <c r="AB315" i="9" l="1"/>
  <c r="Z315" i="9"/>
  <c r="O227" i="8"/>
  <c r="P227" i="8"/>
  <c r="N227" i="8" s="1"/>
  <c r="F119" i="8"/>
  <c r="G119" i="8"/>
  <c r="J118" i="8"/>
  <c r="L118" i="8" s="1"/>
  <c r="K118" i="8"/>
  <c r="D313" i="9"/>
  <c r="S313" i="9" s="1"/>
  <c r="R313" i="9" l="1"/>
  <c r="T314" i="9"/>
  <c r="O228" i="8"/>
  <c r="P228" i="8"/>
  <c r="N228" i="8" s="1"/>
  <c r="H119" i="8"/>
  <c r="E119" i="8" s="1"/>
  <c r="AI312" i="9"/>
  <c r="W313" i="9"/>
  <c r="V313" i="9"/>
  <c r="X313" i="9" l="1"/>
  <c r="G120" i="8"/>
  <c r="H120" i="8" s="1"/>
  <c r="E120" i="8" s="1"/>
  <c r="F120" i="8"/>
  <c r="P229" i="8"/>
  <c r="N229" i="8" s="1"/>
  <c r="O229" i="8"/>
  <c r="I119" i="8"/>
  <c r="Y314" i="9"/>
  <c r="U314" i="9"/>
  <c r="F121" i="8" l="1"/>
  <c r="G121" i="8"/>
  <c r="H121" i="8" s="1"/>
  <c r="P230" i="8"/>
  <c r="N230" i="8" s="1"/>
  <c r="O230" i="8"/>
  <c r="J119" i="8"/>
  <c r="L119" i="8" s="1"/>
  <c r="K119" i="8"/>
  <c r="AB314" i="9"/>
  <c r="Z314" i="9"/>
  <c r="I120" i="8"/>
  <c r="D312" i="9"/>
  <c r="R312" i="9" s="1"/>
  <c r="W312" i="9"/>
  <c r="V312" i="9"/>
  <c r="X312" i="9" l="1"/>
  <c r="P231" i="8"/>
  <c r="N231" i="8" s="1"/>
  <c r="O231" i="8"/>
  <c r="K120" i="8"/>
  <c r="J120" i="8"/>
  <c r="L120" i="8" s="1"/>
  <c r="S312" i="9"/>
  <c r="I121" i="8"/>
  <c r="E121" i="8"/>
  <c r="AI311" i="9"/>
  <c r="O232" i="8" l="1"/>
  <c r="P232" i="8"/>
  <c r="N232" i="8" s="1"/>
  <c r="K121" i="8"/>
  <c r="J121" i="8"/>
  <c r="L121" i="8" s="1"/>
  <c r="T313" i="9"/>
  <c r="G122" i="8"/>
  <c r="H122" i="8" s="1"/>
  <c r="F122" i="8"/>
  <c r="I122" i="8" l="1"/>
  <c r="E122" i="8"/>
  <c r="Y313" i="9"/>
  <c r="U313" i="9"/>
  <c r="P233" i="8"/>
  <c r="N233" i="8" s="1"/>
  <c r="O233" i="8"/>
  <c r="D311" i="9"/>
  <c r="R311" i="9" s="1"/>
  <c r="W311" i="9"/>
  <c r="V311" i="9"/>
  <c r="X311" i="9" l="1"/>
  <c r="P234" i="8"/>
  <c r="N234" i="8" s="1"/>
  <c r="O234" i="8"/>
  <c r="S311" i="9"/>
  <c r="Z313" i="9"/>
  <c r="AB313" i="9"/>
  <c r="F123" i="8"/>
  <c r="G123" i="8"/>
  <c r="H123" i="8" s="1"/>
  <c r="J122" i="8"/>
  <c r="L122" i="8" s="1"/>
  <c r="K122" i="8"/>
  <c r="AI310" i="9"/>
  <c r="O235" i="8" l="1"/>
  <c r="P235" i="8"/>
  <c r="N235" i="8" s="1"/>
  <c r="E123" i="8"/>
  <c r="I123" i="8"/>
  <c r="T312" i="9"/>
  <c r="P236" i="8" l="1"/>
  <c r="N236" i="8" s="1"/>
  <c r="O236" i="8"/>
  <c r="J123" i="8"/>
  <c r="L123" i="8" s="1"/>
  <c r="K123" i="8"/>
  <c r="Y312" i="9"/>
  <c r="U312" i="9"/>
  <c r="G124" i="8"/>
  <c r="H124" i="8" s="1"/>
  <c r="F124" i="8"/>
  <c r="D310" i="9"/>
  <c r="S310" i="9" s="1"/>
  <c r="T311" i="9" l="1"/>
  <c r="I124" i="8"/>
  <c r="Z312" i="9"/>
  <c r="AB312" i="9"/>
  <c r="E124" i="8"/>
  <c r="R310" i="9"/>
  <c r="O237" i="8"/>
  <c r="P237" i="8"/>
  <c r="N237" i="8" s="1"/>
  <c r="AI309" i="9"/>
  <c r="V310" i="9"/>
  <c r="W310" i="9"/>
  <c r="X310" i="9" l="1"/>
  <c r="O238" i="8"/>
  <c r="P238" i="8"/>
  <c r="N238" i="8" s="1"/>
  <c r="Y311" i="9"/>
  <c r="U311" i="9"/>
  <c r="F125" i="8"/>
  <c r="G125" i="8"/>
  <c r="H125" i="8" s="1"/>
  <c r="K124" i="8"/>
  <c r="J124" i="8"/>
  <c r="L124" i="8" s="1"/>
  <c r="O239" i="8" l="1"/>
  <c r="P239" i="8"/>
  <c r="N239" i="8" s="1"/>
  <c r="E125" i="8"/>
  <c r="Z311" i="9"/>
  <c r="AB311" i="9"/>
  <c r="I125" i="8"/>
  <c r="D309" i="9"/>
  <c r="R309" i="9" s="1"/>
  <c r="V309" i="9"/>
  <c r="W309" i="9"/>
  <c r="X309" i="9" l="1"/>
  <c r="O240" i="8"/>
  <c r="P240" i="8"/>
  <c r="N240" i="8" s="1"/>
  <c r="S309" i="9"/>
  <c r="J125" i="8"/>
  <c r="L125" i="8" s="1"/>
  <c r="K125" i="8"/>
  <c r="G126" i="8"/>
  <c r="F126" i="8"/>
  <c r="AI308" i="9"/>
  <c r="O241" i="8" l="1"/>
  <c r="P241" i="8"/>
  <c r="N241" i="8" s="1"/>
  <c r="T310" i="9"/>
  <c r="H126" i="8"/>
  <c r="E126" i="8" s="1"/>
  <c r="F127" i="8" l="1"/>
  <c r="G127" i="8"/>
  <c r="H127" i="8" s="1"/>
  <c r="O242" i="8"/>
  <c r="P242" i="8"/>
  <c r="N242" i="8" s="1"/>
  <c r="Y310" i="9"/>
  <c r="U310" i="9"/>
  <c r="I126" i="8"/>
  <c r="D308" i="9"/>
  <c r="R308" i="9" s="1"/>
  <c r="V308" i="9"/>
  <c r="W308" i="9"/>
  <c r="X308" i="9" l="1"/>
  <c r="P243" i="8"/>
  <c r="N243" i="8" s="1"/>
  <c r="O243" i="8"/>
  <c r="Z310" i="9"/>
  <c r="AB310" i="9"/>
  <c r="I127" i="8"/>
  <c r="S308" i="9"/>
  <c r="E127" i="8"/>
  <c r="K126" i="8"/>
  <c r="J126" i="8"/>
  <c r="L126" i="8" s="1"/>
  <c r="AI307" i="9"/>
  <c r="P244" i="8" l="1"/>
  <c r="N244" i="8" s="1"/>
  <c r="O244" i="8"/>
  <c r="G128" i="8"/>
  <c r="H128" i="8" s="1"/>
  <c r="F128" i="8"/>
  <c r="K127" i="8"/>
  <c r="J127" i="8"/>
  <c r="L127" i="8" s="1"/>
  <c r="T309" i="9"/>
  <c r="Y309" i="9" l="1"/>
  <c r="U309" i="9"/>
  <c r="I128" i="8"/>
  <c r="E128" i="8"/>
  <c r="P245" i="8"/>
  <c r="N245" i="8" s="1"/>
  <c r="O245" i="8"/>
  <c r="D307" i="9"/>
  <c r="S307" i="9" s="1"/>
  <c r="T308" i="9" l="1"/>
  <c r="P246" i="8"/>
  <c r="N246" i="8" s="1"/>
  <c r="O246" i="8"/>
  <c r="R307" i="9"/>
  <c r="F129" i="8"/>
  <c r="G129" i="8"/>
  <c r="H129" i="8" s="1"/>
  <c r="AB309" i="9"/>
  <c r="Z309" i="9"/>
  <c r="K128" i="8"/>
  <c r="J128" i="8"/>
  <c r="L128" i="8" s="1"/>
  <c r="AI306" i="9"/>
  <c r="W307" i="9"/>
  <c r="V307" i="9"/>
  <c r="X307" i="9" l="1"/>
  <c r="O247" i="8"/>
  <c r="P247" i="8"/>
  <c r="N247" i="8" s="1"/>
  <c r="E129" i="8"/>
  <c r="I129" i="8"/>
  <c r="Y308" i="9"/>
  <c r="U308" i="9"/>
  <c r="P248" i="8" l="1"/>
  <c r="N248" i="8" s="1"/>
  <c r="O248" i="8"/>
  <c r="AB308" i="9"/>
  <c r="Z308" i="9"/>
  <c r="K129" i="8"/>
  <c r="J129" i="8"/>
  <c r="L129" i="8" s="1"/>
  <c r="G130" i="8"/>
  <c r="H130" i="8" s="1"/>
  <c r="F130" i="8"/>
  <c r="D306" i="9"/>
  <c r="S306" i="9" s="1"/>
  <c r="T307" i="9" l="1"/>
  <c r="O249" i="8"/>
  <c r="P249" i="8"/>
  <c r="N249" i="8" s="1"/>
  <c r="I130" i="8"/>
  <c r="E130" i="8"/>
  <c r="R306" i="9"/>
  <c r="AI305" i="9"/>
  <c r="W306" i="9"/>
  <c r="V306" i="9"/>
  <c r="X306" i="9" l="1"/>
  <c r="P250" i="8"/>
  <c r="N250" i="8" s="1"/>
  <c r="O250" i="8"/>
  <c r="Y307" i="9"/>
  <c r="U307" i="9"/>
  <c r="K130" i="8"/>
  <c r="J130" i="8"/>
  <c r="L130" i="8" s="1"/>
  <c r="G131" i="8"/>
  <c r="F131" i="8"/>
  <c r="Z307" i="9" l="1"/>
  <c r="AB307" i="9"/>
  <c r="H131" i="8"/>
  <c r="E131" i="8" s="1"/>
  <c r="O251" i="8"/>
  <c r="P251" i="8"/>
  <c r="N251" i="8" s="1"/>
  <c r="D305" i="9"/>
  <c r="S305" i="9" s="1"/>
  <c r="I131" i="8" l="1"/>
  <c r="K131" i="8" s="1"/>
  <c r="T306" i="9"/>
  <c r="O252" i="8"/>
  <c r="P252" i="8"/>
  <c r="N252" i="8" s="1"/>
  <c r="R305" i="9"/>
  <c r="G132" i="8"/>
  <c r="F132" i="8"/>
  <c r="AI304" i="9"/>
  <c r="V305" i="9"/>
  <c r="W305" i="9"/>
  <c r="J131" i="8" l="1"/>
  <c r="L131" i="8" s="1"/>
  <c r="X305" i="9"/>
  <c r="O253" i="8"/>
  <c r="P253" i="8"/>
  <c r="N253" i="8" s="1"/>
  <c r="Y306" i="9"/>
  <c r="U306" i="9"/>
  <c r="H132" i="8"/>
  <c r="E132" i="8" s="1"/>
  <c r="G133" i="8" l="1"/>
  <c r="H133" i="8" s="1"/>
  <c r="E133" i="8" s="1"/>
  <c r="F133" i="8"/>
  <c r="P254" i="8"/>
  <c r="N254" i="8" s="1"/>
  <c r="O254" i="8"/>
  <c r="AB306" i="9"/>
  <c r="Z306" i="9"/>
  <c r="I132" i="8"/>
  <c r="D304" i="9"/>
  <c r="R304" i="9" s="1"/>
  <c r="V304" i="9"/>
  <c r="W304" i="9"/>
  <c r="S304" i="9" l="1"/>
  <c r="T305" i="9" s="1"/>
  <c r="Y305" i="9" s="1"/>
  <c r="X304" i="9"/>
  <c r="G134" i="8"/>
  <c r="H134" i="8" s="1"/>
  <c r="F134" i="8"/>
  <c r="O255" i="8"/>
  <c r="P255" i="8"/>
  <c r="N255" i="8" s="1"/>
  <c r="J132" i="8"/>
  <c r="L132" i="8" s="1"/>
  <c r="K132" i="8"/>
  <c r="I133" i="8"/>
  <c r="AI303" i="9"/>
  <c r="U305" i="9" l="1"/>
  <c r="Z305" i="9" s="1"/>
  <c r="O256" i="8"/>
  <c r="P256" i="8"/>
  <c r="N256" i="8" s="1"/>
  <c r="I134" i="8"/>
  <c r="K133" i="8"/>
  <c r="J133" i="8"/>
  <c r="L133" i="8" s="1"/>
  <c r="E134" i="8"/>
  <c r="AB305" i="9" l="1"/>
  <c r="F135" i="8"/>
  <c r="G135" i="8"/>
  <c r="H135" i="8" s="1"/>
  <c r="K134" i="8"/>
  <c r="J134" i="8"/>
  <c r="L134" i="8" s="1"/>
  <c r="P257" i="8"/>
  <c r="N257" i="8" s="1"/>
  <c r="O257" i="8"/>
  <c r="D303" i="9"/>
  <c r="R303" i="9" s="1"/>
  <c r="V303" i="9"/>
  <c r="W303" i="9"/>
  <c r="S303" i="9" l="1"/>
  <c r="T304" i="9" s="1"/>
  <c r="Y304" i="9" s="1"/>
  <c r="X303" i="9"/>
  <c r="O258" i="8"/>
  <c r="P258" i="8"/>
  <c r="N258" i="8" s="1"/>
  <c r="I135" i="8"/>
  <c r="E135" i="8"/>
  <c r="AI302" i="9"/>
  <c r="U304" i="9" l="1"/>
  <c r="AB304" i="9" s="1"/>
  <c r="O259" i="8"/>
  <c r="P259" i="8"/>
  <c r="N259" i="8" s="1"/>
  <c r="F136" i="8"/>
  <c r="G136" i="8"/>
  <c r="K135" i="8"/>
  <c r="J135" i="8"/>
  <c r="L135" i="8" s="1"/>
  <c r="Z304" i="9" l="1"/>
  <c r="H136" i="8"/>
  <c r="I136" i="8" s="1"/>
  <c r="O260" i="8"/>
  <c r="P260" i="8"/>
  <c r="N260" i="8" s="1"/>
  <c r="D302" i="9"/>
  <c r="S302" i="9" s="1"/>
  <c r="T303" i="9" l="1"/>
  <c r="O261" i="8"/>
  <c r="P261" i="8"/>
  <c r="N261" i="8" s="1"/>
  <c r="K136" i="8"/>
  <c r="J136" i="8"/>
  <c r="L136" i="8" s="1"/>
  <c r="E136" i="8"/>
  <c r="R302" i="9"/>
  <c r="AI301" i="9"/>
  <c r="W302" i="9"/>
  <c r="V302" i="9"/>
  <c r="X302" i="9" l="1"/>
  <c r="P262" i="8"/>
  <c r="N262" i="8" s="1"/>
  <c r="O262" i="8"/>
  <c r="F137" i="8"/>
  <c r="G137" i="8"/>
  <c r="Y303" i="9"/>
  <c r="U303" i="9"/>
  <c r="O263" i="8" l="1"/>
  <c r="P263" i="8"/>
  <c r="N263" i="8" s="1"/>
  <c r="H137" i="8"/>
  <c r="E137" i="8" s="1"/>
  <c r="AB303" i="9"/>
  <c r="Z303" i="9"/>
  <c r="D301" i="9"/>
  <c r="S301" i="9" s="1"/>
  <c r="I137" i="8" l="1"/>
  <c r="J137" i="8" s="1"/>
  <c r="L137" i="8" s="1"/>
  <c r="T302" i="9"/>
  <c r="P264" i="8"/>
  <c r="N264" i="8" s="1"/>
  <c r="O264" i="8"/>
  <c r="R301" i="9"/>
  <c r="G138" i="8"/>
  <c r="F138" i="8"/>
  <c r="AI300" i="9"/>
  <c r="V301" i="9"/>
  <c r="W301" i="9"/>
  <c r="K137" i="8" l="1"/>
  <c r="X301" i="9"/>
  <c r="O265" i="8"/>
  <c r="P265" i="8"/>
  <c r="N265" i="8" s="1"/>
  <c r="Y302" i="9"/>
  <c r="U302" i="9"/>
  <c r="H138" i="8"/>
  <c r="E138" i="8" s="1"/>
  <c r="G139" i="8" l="1"/>
  <c r="F139" i="8"/>
  <c r="O266" i="8"/>
  <c r="P266" i="8"/>
  <c r="N266" i="8" s="1"/>
  <c r="Z302" i="9"/>
  <c r="AB302" i="9"/>
  <c r="I138" i="8"/>
  <c r="D300" i="9"/>
  <c r="S300" i="9" s="1"/>
  <c r="T301" i="9" l="1"/>
  <c r="O267" i="8"/>
  <c r="P267" i="8"/>
  <c r="N267" i="8" s="1"/>
  <c r="K138" i="8"/>
  <c r="J138" i="8"/>
  <c r="L138" i="8" s="1"/>
  <c r="R300" i="9"/>
  <c r="H139" i="8"/>
  <c r="E139" i="8" s="1"/>
  <c r="AI299" i="9"/>
  <c r="V300" i="9"/>
  <c r="W300" i="9"/>
  <c r="X300" i="9" l="1"/>
  <c r="F140" i="8"/>
  <c r="G140" i="8"/>
  <c r="P268" i="8"/>
  <c r="N268" i="8" s="1"/>
  <c r="O268" i="8"/>
  <c r="I139" i="8"/>
  <c r="Y301" i="9"/>
  <c r="U301" i="9"/>
  <c r="O269" i="8" l="1"/>
  <c r="P269" i="8"/>
  <c r="N269" i="8" s="1"/>
  <c r="Z301" i="9"/>
  <c r="AB301" i="9"/>
  <c r="K139" i="8"/>
  <c r="J139" i="8"/>
  <c r="L139" i="8" s="1"/>
  <c r="H140" i="8"/>
  <c r="E140" i="8" s="1"/>
  <c r="D299" i="9"/>
  <c r="R299" i="9" s="1"/>
  <c r="W299" i="9"/>
  <c r="V299" i="9"/>
  <c r="X299" i="9" l="1"/>
  <c r="F141" i="8"/>
  <c r="G141" i="8"/>
  <c r="H141" i="8" s="1"/>
  <c r="S299" i="9"/>
  <c r="I140" i="8"/>
  <c r="O270" i="8"/>
  <c r="P270" i="8"/>
  <c r="N270" i="8" s="1"/>
  <c r="AI298" i="9"/>
  <c r="P271" i="8" l="1"/>
  <c r="N271" i="8" s="1"/>
  <c r="O271" i="8"/>
  <c r="J140" i="8"/>
  <c r="L140" i="8" s="1"/>
  <c r="K140" i="8"/>
  <c r="T300" i="9"/>
  <c r="I141" i="8"/>
  <c r="E141" i="8"/>
  <c r="AG18" i="8" l="1"/>
  <c r="G142" i="8"/>
  <c r="H142" i="8" s="1"/>
  <c r="F142" i="8"/>
  <c r="J141" i="8"/>
  <c r="L141" i="8" s="1"/>
  <c r="K141" i="8"/>
  <c r="Y300" i="9"/>
  <c r="U300" i="9"/>
  <c r="O272" i="8"/>
  <c r="P272" i="8"/>
  <c r="N272" i="8" s="1"/>
  <c r="D298" i="9"/>
  <c r="S298" i="9" s="1"/>
  <c r="E142" i="8" l="1"/>
  <c r="G143" i="8" s="1"/>
  <c r="T299" i="9"/>
  <c r="O273" i="8"/>
  <c r="P273" i="8"/>
  <c r="N273" i="8" s="1"/>
  <c r="Z300" i="9"/>
  <c r="AB300" i="9"/>
  <c r="R298" i="9"/>
  <c r="I142" i="8"/>
  <c r="AI297" i="9"/>
  <c r="V298" i="9"/>
  <c r="W298" i="9"/>
  <c r="F143" i="8" l="1"/>
  <c r="X298" i="9"/>
  <c r="O274" i="8"/>
  <c r="P274" i="8"/>
  <c r="N274" i="8" s="1"/>
  <c r="Y299" i="9"/>
  <c r="U299" i="9"/>
  <c r="J142" i="8"/>
  <c r="L142" i="8" s="1"/>
  <c r="K142" i="8"/>
  <c r="H143" i="8"/>
  <c r="I143" i="8" l="1"/>
  <c r="K143" i="8" s="1"/>
  <c r="P275" i="8"/>
  <c r="N275" i="8" s="1"/>
  <c r="O275" i="8"/>
  <c r="Z299" i="9"/>
  <c r="AB299" i="9"/>
  <c r="E143" i="8"/>
  <c r="D297" i="9"/>
  <c r="S297" i="9" s="1"/>
  <c r="J143" i="8" l="1"/>
  <c r="L143" i="8" s="1"/>
  <c r="T298" i="9"/>
  <c r="P276" i="8"/>
  <c r="N276" i="8" s="1"/>
  <c r="O276" i="8"/>
  <c r="R297" i="9"/>
  <c r="F144" i="8"/>
  <c r="G144" i="8"/>
  <c r="AI296" i="9"/>
  <c r="W297" i="9"/>
  <c r="V297" i="9"/>
  <c r="X297" i="9" l="1"/>
  <c r="P277" i="8"/>
  <c r="N277" i="8" s="1"/>
  <c r="O277" i="8"/>
  <c r="H144" i="8"/>
  <c r="E144" i="8" s="1"/>
  <c r="Y298" i="9"/>
  <c r="U298" i="9"/>
  <c r="G145" i="8" l="1"/>
  <c r="F145" i="8"/>
  <c r="O278" i="8"/>
  <c r="P278" i="8"/>
  <c r="N278" i="8" s="1"/>
  <c r="AB298" i="9"/>
  <c r="Z298" i="9"/>
  <c r="I144" i="8"/>
  <c r="D296" i="9"/>
  <c r="S296" i="9" s="1"/>
  <c r="P279" i="8" l="1"/>
  <c r="N279" i="8" s="1"/>
  <c r="O279" i="8"/>
  <c r="T297" i="9"/>
  <c r="J144" i="8"/>
  <c r="L144" i="8" s="1"/>
  <c r="K144" i="8"/>
  <c r="R296" i="9"/>
  <c r="H145" i="8"/>
  <c r="E145" i="8" s="1"/>
  <c r="AI295" i="9"/>
  <c r="V296" i="9"/>
  <c r="W296" i="9"/>
  <c r="I145" i="8" l="1"/>
  <c r="K145" i="8" s="1"/>
  <c r="X296" i="9"/>
  <c r="F146" i="8"/>
  <c r="G146" i="8"/>
  <c r="H146" i="8" s="1"/>
  <c r="O280" i="8"/>
  <c r="P280" i="8"/>
  <c r="N280" i="8" s="1"/>
  <c r="Y297" i="9"/>
  <c r="U297" i="9"/>
  <c r="J145" i="8" l="1"/>
  <c r="L145" i="8" s="1"/>
  <c r="P281" i="8"/>
  <c r="N281" i="8" s="1"/>
  <c r="O281" i="8"/>
  <c r="I146" i="8"/>
  <c r="E146" i="8"/>
  <c r="AB297" i="9"/>
  <c r="Z297" i="9"/>
  <c r="D295" i="9"/>
  <c r="S295" i="9" s="1"/>
  <c r="T296" i="9" l="1"/>
  <c r="P282" i="8"/>
  <c r="N282" i="8" s="1"/>
  <c r="O282" i="8"/>
  <c r="F147" i="8"/>
  <c r="G147" i="8"/>
  <c r="H147" i="8" s="1"/>
  <c r="R295" i="9"/>
  <c r="K146" i="8"/>
  <c r="J146" i="8"/>
  <c r="L146" i="8" s="1"/>
  <c r="AI294" i="9"/>
  <c r="V295" i="9"/>
  <c r="W295" i="9"/>
  <c r="X295" i="9" l="1"/>
  <c r="O283" i="8"/>
  <c r="P283" i="8"/>
  <c r="N283" i="8" s="1"/>
  <c r="E147" i="8"/>
  <c r="I147" i="8"/>
  <c r="Y296" i="9"/>
  <c r="U296" i="9"/>
  <c r="P284" i="8" l="1"/>
  <c r="N284" i="8" s="1"/>
  <c r="O284" i="8"/>
  <c r="Z296" i="9"/>
  <c r="AB296" i="9"/>
  <c r="K147" i="8"/>
  <c r="J147" i="8"/>
  <c r="L147" i="8" s="1"/>
  <c r="G148" i="8"/>
  <c r="F148" i="8"/>
  <c r="D294" i="9"/>
  <c r="R294" i="9" s="1"/>
  <c r="V294" i="9"/>
  <c r="W294" i="9"/>
  <c r="S294" i="9" l="1"/>
  <c r="T295" i="9" s="1"/>
  <c r="Y295" i="9" s="1"/>
  <c r="X294" i="9"/>
  <c r="O285" i="8"/>
  <c r="P285" i="8"/>
  <c r="N285" i="8" s="1"/>
  <c r="H148" i="8"/>
  <c r="E148" i="8" s="1"/>
  <c r="AI293" i="9"/>
  <c r="U295" i="9" l="1"/>
  <c r="AB295" i="9" s="1"/>
  <c r="I148" i="8"/>
  <c r="J148" i="8" s="1"/>
  <c r="L148" i="8" s="1"/>
  <c r="O286" i="8"/>
  <c r="P286" i="8"/>
  <c r="N286" i="8" s="1"/>
  <c r="G149" i="8"/>
  <c r="H149" i="8" s="1"/>
  <c r="F149" i="8"/>
  <c r="K148" i="8" l="1"/>
  <c r="Z295" i="9"/>
  <c r="P287" i="8"/>
  <c r="N287" i="8" s="1"/>
  <c r="O287" i="8"/>
  <c r="I149" i="8"/>
  <c r="E149" i="8"/>
  <c r="D293" i="9"/>
  <c r="S293" i="9" s="1"/>
  <c r="P288" i="8" l="1"/>
  <c r="N288" i="8" s="1"/>
  <c r="O288" i="8"/>
  <c r="T294" i="9"/>
  <c r="R293" i="9"/>
  <c r="F150" i="8"/>
  <c r="G150" i="8"/>
  <c r="H150" i="8" s="1"/>
  <c r="K149" i="8"/>
  <c r="J149" i="8"/>
  <c r="L149" i="8" s="1"/>
  <c r="AI292" i="9"/>
  <c r="V293" i="9"/>
  <c r="W293" i="9"/>
  <c r="X293" i="9" l="1"/>
  <c r="P289" i="8"/>
  <c r="N289" i="8" s="1"/>
  <c r="O289" i="8"/>
  <c r="E150" i="8"/>
  <c r="I150" i="8"/>
  <c r="Y294" i="9"/>
  <c r="U294" i="9"/>
  <c r="P290" i="8" l="1"/>
  <c r="N290" i="8" s="1"/>
  <c r="O290" i="8"/>
  <c r="AB294" i="9"/>
  <c r="Z294" i="9"/>
  <c r="K150" i="8"/>
  <c r="J150" i="8"/>
  <c r="L150" i="8" s="1"/>
  <c r="G151" i="8"/>
  <c r="F151" i="8"/>
  <c r="D292" i="9"/>
  <c r="S292" i="9" s="1"/>
  <c r="T293" i="9" l="1"/>
  <c r="H151" i="8"/>
  <c r="E151" i="8" s="1"/>
  <c r="R292" i="9"/>
  <c r="P291" i="8"/>
  <c r="N291" i="8" s="1"/>
  <c r="O291" i="8"/>
  <c r="AI291" i="9"/>
  <c r="W292" i="9"/>
  <c r="V292" i="9"/>
  <c r="I151" i="8" l="1"/>
  <c r="J151" i="8" s="1"/>
  <c r="L151" i="8" s="1"/>
  <c r="X292" i="9"/>
  <c r="P292" i="8"/>
  <c r="N292" i="8" s="1"/>
  <c r="O292" i="8"/>
  <c r="F152" i="8"/>
  <c r="G152" i="8"/>
  <c r="Y293" i="9"/>
  <c r="U293" i="9"/>
  <c r="K151" i="8" l="1"/>
  <c r="P293" i="8"/>
  <c r="N293" i="8" s="1"/>
  <c r="O293" i="8"/>
  <c r="Z293" i="9"/>
  <c r="AB293" i="9"/>
  <c r="H152" i="8"/>
  <c r="E152" i="8" s="1"/>
  <c r="D291" i="9"/>
  <c r="S291" i="9" s="1"/>
  <c r="F153" i="8" l="1"/>
  <c r="G153" i="8"/>
  <c r="H153" i="8" s="1"/>
  <c r="E153" i="8" s="1"/>
  <c r="T292" i="9"/>
  <c r="R291" i="9"/>
  <c r="P294" i="8"/>
  <c r="N294" i="8" s="1"/>
  <c r="O294" i="8"/>
  <c r="I152" i="8"/>
  <c r="AI290" i="9"/>
  <c r="V291" i="9"/>
  <c r="W291" i="9"/>
  <c r="X291" i="9" l="1"/>
  <c r="O295" i="8"/>
  <c r="P295" i="8"/>
  <c r="N295" i="8" s="1"/>
  <c r="G154" i="8"/>
  <c r="H154" i="8" s="1"/>
  <c r="F154" i="8"/>
  <c r="Y292" i="9"/>
  <c r="U292" i="9"/>
  <c r="K152" i="8"/>
  <c r="J152" i="8"/>
  <c r="L152" i="8" s="1"/>
  <c r="I153" i="8"/>
  <c r="P296" i="8" l="1"/>
  <c r="N296" i="8" s="1"/>
  <c r="O296" i="8"/>
  <c r="AB292" i="9"/>
  <c r="Z292" i="9"/>
  <c r="E154" i="8"/>
  <c r="I154" i="8"/>
  <c r="K153" i="8"/>
  <c r="J153" i="8"/>
  <c r="L153" i="8" s="1"/>
  <c r="D290" i="9"/>
  <c r="R290" i="9" s="1"/>
  <c r="V290" i="9"/>
  <c r="W290" i="9"/>
  <c r="S290" i="9" l="1"/>
  <c r="T291" i="9" s="1"/>
  <c r="Y291" i="9" s="1"/>
  <c r="X290" i="9"/>
  <c r="P297" i="8"/>
  <c r="N297" i="8" s="1"/>
  <c r="O297" i="8"/>
  <c r="K154" i="8"/>
  <c r="J154" i="8"/>
  <c r="L154" i="8" s="1"/>
  <c r="F155" i="8"/>
  <c r="G155" i="8"/>
  <c r="H155" i="8" s="1"/>
  <c r="AI289" i="9"/>
  <c r="U291" i="9" l="1"/>
  <c r="AB291" i="9" s="1"/>
  <c r="P298" i="8"/>
  <c r="N298" i="8" s="1"/>
  <c r="O298" i="8"/>
  <c r="I155" i="8"/>
  <c r="E155" i="8"/>
  <c r="Z291" i="9" l="1"/>
  <c r="O299" i="8"/>
  <c r="P299" i="8"/>
  <c r="N299" i="8" s="1"/>
  <c r="F156" i="8"/>
  <c r="G156" i="8"/>
  <c r="H156" i="8" s="1"/>
  <c r="K155" i="8"/>
  <c r="J155" i="8"/>
  <c r="L155" i="8" s="1"/>
  <c r="D289" i="9"/>
  <c r="S289" i="9" s="1"/>
  <c r="T290" i="9" l="1"/>
  <c r="O300" i="8"/>
  <c r="P300" i="8"/>
  <c r="N300" i="8" s="1"/>
  <c r="R289" i="9"/>
  <c r="I156" i="8"/>
  <c r="E156" i="8"/>
  <c r="AI288" i="9"/>
  <c r="W289" i="9"/>
  <c r="V289" i="9"/>
  <c r="X289" i="9" l="1"/>
  <c r="P301" i="8"/>
  <c r="N301" i="8" s="1"/>
  <c r="O301" i="8"/>
  <c r="Y290" i="9"/>
  <c r="U290" i="9"/>
  <c r="G157" i="8"/>
  <c r="F157" i="8"/>
  <c r="J156" i="8"/>
  <c r="L156" i="8" s="1"/>
  <c r="K156" i="8"/>
  <c r="P302" i="8" l="1"/>
  <c r="N302" i="8" s="1"/>
  <c r="O302" i="8"/>
  <c r="AB290" i="9"/>
  <c r="Z290" i="9"/>
  <c r="H157" i="8"/>
  <c r="E157" i="8" s="1"/>
  <c r="D288" i="9"/>
  <c r="R288" i="9" s="1"/>
  <c r="V288" i="9"/>
  <c r="W288" i="9"/>
  <c r="X288" i="9" l="1"/>
  <c r="F158" i="8"/>
  <c r="G158" i="8"/>
  <c r="H158" i="8" s="1"/>
  <c r="P303" i="8"/>
  <c r="N303" i="8" s="1"/>
  <c r="O303" i="8"/>
  <c r="I157" i="8"/>
  <c r="S288" i="9"/>
  <c r="AI287" i="9"/>
  <c r="P304" i="8" l="1"/>
  <c r="N304" i="8" s="1"/>
  <c r="O304" i="8"/>
  <c r="T289" i="9"/>
  <c r="J157" i="8"/>
  <c r="L157" i="8" s="1"/>
  <c r="K157" i="8"/>
  <c r="I158" i="8"/>
  <c r="E158" i="8"/>
  <c r="P305" i="8" l="1"/>
  <c r="N305" i="8" s="1"/>
  <c r="O305" i="8"/>
  <c r="G159" i="8"/>
  <c r="H159" i="8" s="1"/>
  <c r="F159" i="8"/>
  <c r="K158" i="8"/>
  <c r="J158" i="8"/>
  <c r="L158" i="8" s="1"/>
  <c r="Y289" i="9"/>
  <c r="U289" i="9"/>
  <c r="D287" i="9"/>
  <c r="S287" i="9" s="1"/>
  <c r="R287" i="9" l="1"/>
  <c r="T288" i="9"/>
  <c r="E159" i="8"/>
  <c r="I159" i="8"/>
  <c r="AB289" i="9"/>
  <c r="Z289" i="9"/>
  <c r="P306" i="8"/>
  <c r="N306" i="8" s="1"/>
  <c r="O306" i="8"/>
  <c r="AI286" i="9"/>
  <c r="V287" i="9"/>
  <c r="W287" i="9"/>
  <c r="X287" i="9" l="1"/>
  <c r="O307" i="8"/>
  <c r="P307" i="8"/>
  <c r="N307" i="8" s="1"/>
  <c r="J159" i="8"/>
  <c r="L159" i="8" s="1"/>
  <c r="K159" i="8"/>
  <c r="F160" i="8"/>
  <c r="G160" i="8"/>
  <c r="Y288" i="9"/>
  <c r="U288" i="9"/>
  <c r="AB288" i="9" l="1"/>
  <c r="Z288" i="9"/>
  <c r="H160" i="8"/>
  <c r="I160" i="8" s="1"/>
  <c r="O308" i="8"/>
  <c r="P308" i="8"/>
  <c r="N308" i="8" s="1"/>
  <c r="D286" i="9"/>
  <c r="S286" i="9" s="1"/>
  <c r="E160" i="8" l="1"/>
  <c r="G161" i="8" s="1"/>
  <c r="H161" i="8" s="1"/>
  <c r="T287" i="9"/>
  <c r="O309" i="8"/>
  <c r="P309" i="8"/>
  <c r="N309" i="8" s="1"/>
  <c r="J160" i="8"/>
  <c r="L160" i="8" s="1"/>
  <c r="K160" i="8"/>
  <c r="R286" i="9"/>
  <c r="AI285" i="9"/>
  <c r="W286" i="9"/>
  <c r="V286" i="9"/>
  <c r="F161" i="8" l="1"/>
  <c r="I161" i="8" s="1"/>
  <c r="X286" i="9"/>
  <c r="P310" i="8"/>
  <c r="N310" i="8" s="1"/>
  <c r="O310" i="8"/>
  <c r="Y287" i="9"/>
  <c r="U287" i="9"/>
  <c r="E161" i="8"/>
  <c r="P311" i="8" l="1"/>
  <c r="N311" i="8" s="1"/>
  <c r="O311" i="8"/>
  <c r="G162" i="8"/>
  <c r="H162" i="8" s="1"/>
  <c r="F162" i="8"/>
  <c r="K161" i="8"/>
  <c r="J161" i="8"/>
  <c r="L161" i="8" s="1"/>
  <c r="Z287" i="9"/>
  <c r="AB287" i="9"/>
  <c r="D285" i="9"/>
  <c r="S285" i="9" s="1"/>
  <c r="T286" i="9" l="1"/>
  <c r="I162" i="8"/>
  <c r="E162" i="8"/>
  <c r="R285" i="9"/>
  <c r="P312" i="8"/>
  <c r="N312" i="8" s="1"/>
  <c r="O312" i="8"/>
  <c r="AI284" i="9"/>
  <c r="V285" i="9"/>
  <c r="W285" i="9"/>
  <c r="X285" i="9" l="1"/>
  <c r="P313" i="8"/>
  <c r="N313" i="8" s="1"/>
  <c r="O313" i="8"/>
  <c r="Y286" i="9"/>
  <c r="U286" i="9"/>
  <c r="F163" i="8"/>
  <c r="G163" i="8"/>
  <c r="K162" i="8"/>
  <c r="J162" i="8"/>
  <c r="L162" i="8" s="1"/>
  <c r="P314" i="8" l="1"/>
  <c r="N314" i="8" s="1"/>
  <c r="O314" i="8"/>
  <c r="H163" i="8"/>
  <c r="I163" i="8" s="1"/>
  <c r="AB286" i="9"/>
  <c r="Z286" i="9"/>
  <c r="D284" i="9"/>
  <c r="S284" i="9" s="1"/>
  <c r="E163" i="8" l="1"/>
  <c r="F164" i="8" s="1"/>
  <c r="T285" i="9"/>
  <c r="K163" i="8"/>
  <c r="J163" i="8"/>
  <c r="L163" i="8" s="1"/>
  <c r="O315" i="8"/>
  <c r="P315" i="8"/>
  <c r="N315" i="8" s="1"/>
  <c r="R284" i="9"/>
  <c r="AI283" i="9"/>
  <c r="W284" i="9"/>
  <c r="V284" i="9"/>
  <c r="G164" i="8" l="1"/>
  <c r="H164" i="8" s="1"/>
  <c r="X284" i="9"/>
  <c r="O316" i="8"/>
  <c r="P316" i="8"/>
  <c r="N316" i="8" s="1"/>
  <c r="Y285" i="9"/>
  <c r="U285" i="9"/>
  <c r="I164" i="8" l="1"/>
  <c r="K164" i="8" s="1"/>
  <c r="E164" i="8"/>
  <c r="F165" i="8" s="1"/>
  <c r="P317" i="8"/>
  <c r="N317" i="8" s="1"/>
  <c r="O317" i="8"/>
  <c r="AB285" i="9"/>
  <c r="Z285" i="9"/>
  <c r="D283" i="9"/>
  <c r="S283" i="9" s="1"/>
  <c r="G165" i="8" l="1"/>
  <c r="H165" i="8" s="1"/>
  <c r="J164" i="8"/>
  <c r="L164" i="8" s="1"/>
  <c r="T284" i="9"/>
  <c r="R283" i="9"/>
  <c r="O318" i="8"/>
  <c r="P318" i="8"/>
  <c r="N318" i="8" s="1"/>
  <c r="AI282" i="9"/>
  <c r="V283" i="9"/>
  <c r="W283" i="9"/>
  <c r="I165" i="8" l="1"/>
  <c r="K165" i="8" s="1"/>
  <c r="E165" i="8"/>
  <c r="F166" i="8" s="1"/>
  <c r="X283" i="9"/>
  <c r="O319" i="8"/>
  <c r="P319" i="8"/>
  <c r="N319" i="8" s="1"/>
  <c r="Y284" i="9"/>
  <c r="U284" i="9"/>
  <c r="J165" i="8" l="1"/>
  <c r="L165" i="8" s="1"/>
  <c r="G166" i="8"/>
  <c r="H166" i="8" s="1"/>
  <c r="P320" i="8"/>
  <c r="N320" i="8" s="1"/>
  <c r="O320" i="8"/>
  <c r="AB284" i="9"/>
  <c r="Z284" i="9"/>
  <c r="D282" i="9"/>
  <c r="S282" i="9" s="1"/>
  <c r="I166" i="8" l="1"/>
  <c r="K166" i="8" s="1"/>
  <c r="E166" i="8"/>
  <c r="G167" i="8" s="1"/>
  <c r="T283" i="9"/>
  <c r="O321" i="8"/>
  <c r="P321" i="8"/>
  <c r="N321" i="8" s="1"/>
  <c r="R282" i="9"/>
  <c r="AI281" i="9"/>
  <c r="W282" i="9"/>
  <c r="V282" i="9"/>
  <c r="F167" i="8" l="1"/>
  <c r="J166" i="8"/>
  <c r="L166" i="8" s="1"/>
  <c r="X282" i="9"/>
  <c r="H167" i="8"/>
  <c r="E167" i="8" s="1"/>
  <c r="Y283" i="9"/>
  <c r="U283" i="9"/>
  <c r="F168" i="8" l="1"/>
  <c r="G168" i="8"/>
  <c r="I167" i="8"/>
  <c r="AB283" i="9"/>
  <c r="Z283" i="9"/>
  <c r="D281" i="9"/>
  <c r="R281" i="9" s="1"/>
  <c r="W281" i="9"/>
  <c r="V281" i="9"/>
  <c r="X281" i="9" l="1"/>
  <c r="S281" i="9"/>
  <c r="H168" i="8"/>
  <c r="E168" i="8" s="1"/>
  <c r="K167" i="8"/>
  <c r="J167" i="8"/>
  <c r="L167" i="8" s="1"/>
  <c r="AI280" i="9"/>
  <c r="I168" i="8" l="1"/>
  <c r="K168" i="8" s="1"/>
  <c r="G169" i="8"/>
  <c r="H169" i="8" s="1"/>
  <c r="E169" i="8" s="1"/>
  <c r="F169" i="8"/>
  <c r="T282" i="9"/>
  <c r="J168" i="8" l="1"/>
  <c r="L168" i="8" s="1"/>
  <c r="F170" i="8"/>
  <c r="G170" i="8"/>
  <c r="Y282" i="9"/>
  <c r="U282" i="9"/>
  <c r="I169" i="8"/>
  <c r="D280" i="9"/>
  <c r="R280" i="9" s="1"/>
  <c r="V280" i="9"/>
  <c r="W280" i="9"/>
  <c r="X280" i="9" l="1"/>
  <c r="S280" i="9"/>
  <c r="AB282" i="9"/>
  <c r="Z282" i="9"/>
  <c r="K169" i="8"/>
  <c r="J169" i="8"/>
  <c r="L169" i="8" s="1"/>
  <c r="H170" i="8"/>
  <c r="I170" i="8" s="1"/>
  <c r="AI279" i="9"/>
  <c r="K170" i="8" l="1"/>
  <c r="J170" i="8"/>
  <c r="L170" i="8" s="1"/>
  <c r="T281" i="9"/>
  <c r="E170" i="8"/>
  <c r="G171" i="8" l="1"/>
  <c r="H171" i="8" s="1"/>
  <c r="F171" i="8"/>
  <c r="Y281" i="9"/>
  <c r="U281" i="9"/>
  <c r="D279" i="9"/>
  <c r="S279" i="9" s="1"/>
  <c r="E171" i="8" l="1"/>
  <c r="G172" i="8" s="1"/>
  <c r="T280" i="9"/>
  <c r="R279" i="9"/>
  <c r="AB281" i="9"/>
  <c r="Z281" i="9"/>
  <c r="I171" i="8"/>
  <c r="AI278" i="9"/>
  <c r="V279" i="9"/>
  <c r="W279" i="9"/>
  <c r="F172" i="8" l="1"/>
  <c r="X279" i="9"/>
  <c r="H172" i="8"/>
  <c r="E172" i="8" s="1"/>
  <c r="K171" i="8"/>
  <c r="J171" i="8"/>
  <c r="L171" i="8" s="1"/>
  <c r="Y280" i="9"/>
  <c r="U280" i="9"/>
  <c r="G173" i="8" l="1"/>
  <c r="H173" i="8" s="1"/>
  <c r="E173" i="8" s="1"/>
  <c r="F173" i="8"/>
  <c r="Z280" i="9"/>
  <c r="AB280" i="9"/>
  <c r="I172" i="8"/>
  <c r="D278" i="9"/>
  <c r="R278" i="9" s="1"/>
  <c r="V278" i="9"/>
  <c r="W278" i="9"/>
  <c r="X278" i="9" l="1"/>
  <c r="F174" i="8"/>
  <c r="G174" i="8"/>
  <c r="H174" i="8" s="1"/>
  <c r="K172" i="8"/>
  <c r="J172" i="8"/>
  <c r="L172" i="8" s="1"/>
  <c r="I173" i="8"/>
  <c r="S278" i="9"/>
  <c r="AI277" i="9"/>
  <c r="T279" i="9" l="1"/>
  <c r="K173" i="8"/>
  <c r="J173" i="8"/>
  <c r="L173" i="8" s="1"/>
  <c r="I174" i="8"/>
  <c r="E174" i="8"/>
  <c r="F175" i="8" l="1"/>
  <c r="G175" i="8"/>
  <c r="K174" i="8"/>
  <c r="J174" i="8"/>
  <c r="L174" i="8" s="1"/>
  <c r="Y279" i="9"/>
  <c r="U279" i="9"/>
  <c r="D277" i="9"/>
  <c r="R277" i="9" s="1"/>
  <c r="W277" i="9"/>
  <c r="V277" i="9"/>
  <c r="S277" i="9" l="1"/>
  <c r="T278" i="9" s="1"/>
  <c r="Y278" i="9" s="1"/>
  <c r="X277" i="9"/>
  <c r="AB279" i="9"/>
  <c r="Z279" i="9"/>
  <c r="H175" i="8"/>
  <c r="E175" i="8" s="1"/>
  <c r="AI276" i="9"/>
  <c r="U278" i="9" l="1"/>
  <c r="AB278" i="9" s="1"/>
  <c r="F176" i="8"/>
  <c r="G176" i="8"/>
  <c r="H176" i="8" s="1"/>
  <c r="E176" i="8" s="1"/>
  <c r="I175" i="8"/>
  <c r="Z278" i="9" l="1"/>
  <c r="F177" i="8"/>
  <c r="G177" i="8"/>
  <c r="K175" i="8"/>
  <c r="J175" i="8"/>
  <c r="L175" i="8" s="1"/>
  <c r="I176" i="8"/>
  <c r="D276" i="9"/>
  <c r="R276" i="9" s="1"/>
  <c r="W276" i="9"/>
  <c r="V276" i="9"/>
  <c r="X276" i="9" l="1"/>
  <c r="S276" i="9"/>
  <c r="K176" i="8"/>
  <c r="J176" i="8"/>
  <c r="L176" i="8" s="1"/>
  <c r="H177" i="8"/>
  <c r="I177" i="8" s="1"/>
  <c r="AI275" i="9"/>
  <c r="E177" i="8" l="1"/>
  <c r="G178" i="8" s="1"/>
  <c r="H178" i="8" s="1"/>
  <c r="K177" i="8"/>
  <c r="J177" i="8"/>
  <c r="L177" i="8" s="1"/>
  <c r="T277" i="9"/>
  <c r="F178" i="8" l="1"/>
  <c r="I178" i="8" s="1"/>
  <c r="Y277" i="9"/>
  <c r="U277" i="9"/>
  <c r="E178" i="8"/>
  <c r="D275" i="9"/>
  <c r="S275" i="9" s="1"/>
  <c r="T276" i="9" l="1"/>
  <c r="R275" i="9"/>
  <c r="K178" i="8"/>
  <c r="J178" i="8"/>
  <c r="L178" i="8" s="1"/>
  <c r="F179" i="8"/>
  <c r="G179" i="8"/>
  <c r="AB277" i="9"/>
  <c r="Z277" i="9"/>
  <c r="AI274" i="9"/>
  <c r="V275" i="9"/>
  <c r="W275" i="9"/>
  <c r="X275" i="9" l="1"/>
  <c r="H179" i="8"/>
  <c r="E179" i="8" s="1"/>
  <c r="Y276" i="9"/>
  <c r="U276" i="9"/>
  <c r="I179" i="8" l="1"/>
  <c r="K179" i="8" s="1"/>
  <c r="F180" i="8"/>
  <c r="G180" i="8"/>
  <c r="H180" i="8" s="1"/>
  <c r="AB276" i="9"/>
  <c r="Z276" i="9"/>
  <c r="D274" i="9"/>
  <c r="S274" i="9" s="1"/>
  <c r="J179" i="8" l="1"/>
  <c r="L179" i="8" s="1"/>
  <c r="T275" i="9"/>
  <c r="R274" i="9"/>
  <c r="I180" i="8"/>
  <c r="E180" i="8"/>
  <c r="AI273" i="9"/>
  <c r="W274" i="9"/>
  <c r="V274" i="9"/>
  <c r="X274" i="9" l="1"/>
  <c r="K180" i="8"/>
  <c r="J180" i="8"/>
  <c r="L180" i="8" s="1"/>
  <c r="G181" i="8"/>
  <c r="F181" i="8"/>
  <c r="Y275" i="9"/>
  <c r="U275" i="9"/>
  <c r="H181" i="8" l="1"/>
  <c r="E181" i="8" s="1"/>
  <c r="AB275" i="9"/>
  <c r="Z275" i="9"/>
  <c r="D273" i="9"/>
  <c r="R273" i="9" s="1"/>
  <c r="V273" i="9"/>
  <c r="W273" i="9"/>
  <c r="I181" i="8" l="1"/>
  <c r="K181" i="8" s="1"/>
  <c r="X273" i="9"/>
  <c r="F182" i="8"/>
  <c r="G182" i="8"/>
  <c r="S273" i="9"/>
  <c r="AI272" i="9"/>
  <c r="J181" i="8" l="1"/>
  <c r="L181" i="8" s="1"/>
  <c r="T274" i="9"/>
  <c r="H182" i="8"/>
  <c r="E182" i="8" s="1"/>
  <c r="F183" i="8" l="1"/>
  <c r="G183" i="8"/>
  <c r="H183" i="8" s="1"/>
  <c r="Y274" i="9"/>
  <c r="U274" i="9"/>
  <c r="I182" i="8"/>
  <c r="D272" i="9"/>
  <c r="S272" i="9" s="1"/>
  <c r="T273" i="9" l="1"/>
  <c r="R272" i="9"/>
  <c r="I183" i="8"/>
  <c r="AB274" i="9"/>
  <c r="Z274" i="9"/>
  <c r="E183" i="8"/>
  <c r="K182" i="8"/>
  <c r="J182" i="8"/>
  <c r="L182" i="8" s="1"/>
  <c r="AI271" i="9"/>
  <c r="V272" i="9"/>
  <c r="W272" i="9"/>
  <c r="X272" i="9" l="1"/>
  <c r="G184" i="8"/>
  <c r="H184" i="8" s="1"/>
  <c r="F184" i="8"/>
  <c r="K183" i="8"/>
  <c r="J183" i="8"/>
  <c r="L183" i="8" s="1"/>
  <c r="Y273" i="9"/>
  <c r="U273" i="9"/>
  <c r="Z273" i="9" l="1"/>
  <c r="AB273" i="9"/>
  <c r="I184" i="8"/>
  <c r="E184" i="8"/>
  <c r="D271" i="9"/>
  <c r="S271" i="9" s="1"/>
  <c r="T272" i="9" l="1"/>
  <c r="R271" i="9"/>
  <c r="G185" i="8"/>
  <c r="H185" i="8" s="1"/>
  <c r="F185" i="8"/>
  <c r="J184" i="8"/>
  <c r="L184" i="8" s="1"/>
  <c r="K184" i="8"/>
  <c r="AI270" i="9"/>
  <c r="W271" i="9"/>
  <c r="V271" i="9"/>
  <c r="X271" i="9" l="1"/>
  <c r="I185" i="8"/>
  <c r="E185" i="8"/>
  <c r="Y272" i="9"/>
  <c r="U272" i="9"/>
  <c r="Z272" i="9" l="1"/>
  <c r="AB272" i="9"/>
  <c r="K185" i="8"/>
  <c r="J185" i="8"/>
  <c r="L185" i="8" s="1"/>
  <c r="F186" i="8"/>
  <c r="G186" i="8"/>
  <c r="H186" i="8" s="1"/>
  <c r="D270" i="9"/>
  <c r="S270" i="9" s="1"/>
  <c r="T271" i="9" l="1"/>
  <c r="R270" i="9"/>
  <c r="I186" i="8"/>
  <c r="E186" i="8"/>
  <c r="AI269" i="9"/>
  <c r="W270" i="9"/>
  <c r="V270" i="9"/>
  <c r="X270" i="9" l="1"/>
  <c r="G187" i="8"/>
  <c r="F187" i="8"/>
  <c r="K186" i="8"/>
  <c r="J186" i="8"/>
  <c r="L186" i="8" s="1"/>
  <c r="Y271" i="9"/>
  <c r="U271" i="9"/>
  <c r="H187" i="8" l="1"/>
  <c r="E187" i="8" s="1"/>
  <c r="Z271" i="9"/>
  <c r="AB271" i="9"/>
  <c r="D269" i="9"/>
  <c r="S269" i="9" s="1"/>
  <c r="T270" i="9" l="1"/>
  <c r="G188" i="8"/>
  <c r="H188" i="8" s="1"/>
  <c r="F188" i="8"/>
  <c r="R269" i="9"/>
  <c r="I187" i="8"/>
  <c r="AI268" i="9"/>
  <c r="V269" i="9"/>
  <c r="W269" i="9"/>
  <c r="X269" i="9" l="1"/>
  <c r="I188" i="8"/>
  <c r="K187" i="8"/>
  <c r="J187" i="8"/>
  <c r="L187" i="8" s="1"/>
  <c r="E188" i="8"/>
  <c r="Y270" i="9"/>
  <c r="U270" i="9"/>
  <c r="F189" i="8" l="1"/>
  <c r="G189" i="8"/>
  <c r="K188" i="8"/>
  <c r="J188" i="8"/>
  <c r="L188" i="8" s="1"/>
  <c r="Z270" i="9"/>
  <c r="AB270" i="9"/>
  <c r="D268" i="9"/>
  <c r="S268" i="9" s="1"/>
  <c r="T269" i="9" l="1"/>
  <c r="R268" i="9"/>
  <c r="H189" i="8"/>
  <c r="I189" i="8" s="1"/>
  <c r="AI267" i="9"/>
  <c r="V268" i="9"/>
  <c r="W268" i="9"/>
  <c r="X268" i="9" l="1"/>
  <c r="K189" i="8"/>
  <c r="J189" i="8"/>
  <c r="L189" i="8" s="1"/>
  <c r="E189" i="8"/>
  <c r="Y269" i="9"/>
  <c r="U269" i="9"/>
  <c r="F190" i="8" l="1"/>
  <c r="G190" i="8"/>
  <c r="H190" i="8" s="1"/>
  <c r="Z269" i="9"/>
  <c r="AB269" i="9"/>
  <c r="D267" i="9"/>
  <c r="R267" i="9" s="1"/>
  <c r="W267" i="9"/>
  <c r="V267" i="9"/>
  <c r="X267" i="9" l="1"/>
  <c r="S267" i="9"/>
  <c r="E190" i="8"/>
  <c r="I190" i="8"/>
  <c r="AI266" i="9"/>
  <c r="K190" i="8" l="1"/>
  <c r="J190" i="8"/>
  <c r="L190" i="8" s="1"/>
  <c r="T268" i="9"/>
  <c r="G191" i="8"/>
  <c r="F191" i="8"/>
  <c r="H191" i="8" l="1"/>
  <c r="E191" i="8" s="1"/>
  <c r="Y268" i="9"/>
  <c r="U268" i="9"/>
  <c r="D266" i="9"/>
  <c r="S266" i="9" s="1"/>
  <c r="T267" i="9" l="1"/>
  <c r="G192" i="8"/>
  <c r="H192" i="8" s="1"/>
  <c r="F192" i="8"/>
  <c r="R266" i="9"/>
  <c r="Z268" i="9"/>
  <c r="AB268" i="9"/>
  <c r="I191" i="8"/>
  <c r="AI265" i="9"/>
  <c r="W266" i="9"/>
  <c r="V266" i="9"/>
  <c r="X266" i="9" l="1"/>
  <c r="I192" i="8"/>
  <c r="E192" i="8"/>
  <c r="K191" i="8"/>
  <c r="J191" i="8"/>
  <c r="L191" i="8" s="1"/>
  <c r="Y267" i="9"/>
  <c r="U267" i="9"/>
  <c r="Z267" i="9" l="1"/>
  <c r="AB267" i="9"/>
  <c r="G193" i="8"/>
  <c r="H193" i="8" s="1"/>
  <c r="F193" i="8"/>
  <c r="K192" i="8"/>
  <c r="J192" i="8"/>
  <c r="L192" i="8" s="1"/>
  <c r="D265" i="9"/>
  <c r="S265" i="9" s="1"/>
  <c r="R265" i="9" l="1"/>
  <c r="T266" i="9"/>
  <c r="E193" i="8"/>
  <c r="I193" i="8"/>
  <c r="AI264" i="9"/>
  <c r="W265" i="9"/>
  <c r="V265" i="9"/>
  <c r="X265" i="9" l="1"/>
  <c r="J193" i="8"/>
  <c r="L193" i="8" s="1"/>
  <c r="K193" i="8"/>
  <c r="F194" i="8"/>
  <c r="G194" i="8"/>
  <c r="H194" i="8" s="1"/>
  <c r="Y266" i="9"/>
  <c r="U266" i="9"/>
  <c r="E194" i="8" l="1"/>
  <c r="I194" i="8"/>
  <c r="AB266" i="9"/>
  <c r="Z266" i="9"/>
  <c r="D264" i="9"/>
  <c r="S264" i="9" s="1"/>
  <c r="T265" i="9" l="1"/>
  <c r="F195" i="8"/>
  <c r="G195" i="8"/>
  <c r="R264" i="9"/>
  <c r="J194" i="8"/>
  <c r="L194" i="8" s="1"/>
  <c r="K194" i="8"/>
  <c r="AI263" i="9"/>
  <c r="V264" i="9"/>
  <c r="W264" i="9"/>
  <c r="X264" i="9" l="1"/>
  <c r="H195" i="8"/>
  <c r="E195" i="8" s="1"/>
  <c r="Y265" i="9"/>
  <c r="U265" i="9"/>
  <c r="I195" i="8" l="1"/>
  <c r="K195" i="8" s="1"/>
  <c r="G196" i="8"/>
  <c r="H196" i="8" s="1"/>
  <c r="E196" i="8" s="1"/>
  <c r="F196" i="8"/>
  <c r="Z265" i="9"/>
  <c r="AB265" i="9"/>
  <c r="D263" i="9"/>
  <c r="R263" i="9" s="1"/>
  <c r="W263" i="9"/>
  <c r="V263" i="9"/>
  <c r="J195" i="8" l="1"/>
  <c r="L195" i="8" s="1"/>
  <c r="X263" i="9"/>
  <c r="G197" i="8"/>
  <c r="H197" i="8" s="1"/>
  <c r="F197" i="8"/>
  <c r="S263" i="9"/>
  <c r="I196" i="8"/>
  <c r="AI262" i="9"/>
  <c r="K196" i="8" l="1"/>
  <c r="J196" i="8"/>
  <c r="L196" i="8" s="1"/>
  <c r="T264" i="9"/>
  <c r="I197" i="8"/>
  <c r="E197" i="8"/>
  <c r="F198" i="8" l="1"/>
  <c r="G198" i="8"/>
  <c r="Y264" i="9"/>
  <c r="U264" i="9"/>
  <c r="J197" i="8"/>
  <c r="L197" i="8" s="1"/>
  <c r="K197" i="8"/>
  <c r="D262" i="9"/>
  <c r="R262" i="9" s="1"/>
  <c r="V262" i="9"/>
  <c r="W262" i="9"/>
  <c r="H198" i="8" l="1"/>
  <c r="E198" i="8" s="1"/>
  <c r="X262" i="9"/>
  <c r="AB264" i="9"/>
  <c r="Z264" i="9"/>
  <c r="S262" i="9"/>
  <c r="AI261" i="9"/>
  <c r="I198" i="8" l="1"/>
  <c r="K198" i="8" s="1"/>
  <c r="F199" i="8"/>
  <c r="G199" i="8"/>
  <c r="H199" i="8" s="1"/>
  <c r="T263" i="9"/>
  <c r="J198" i="8" l="1"/>
  <c r="L198" i="8" s="1"/>
  <c r="I199" i="8"/>
  <c r="K199" i="8" s="1"/>
  <c r="E199" i="8"/>
  <c r="G200" i="8" s="1"/>
  <c r="H200" i="8" s="1"/>
  <c r="Y263" i="9"/>
  <c r="U263" i="9"/>
  <c r="D261" i="9"/>
  <c r="R261" i="9" s="1"/>
  <c r="V261" i="9"/>
  <c r="W261" i="9"/>
  <c r="F200" i="8" l="1"/>
  <c r="I200" i="8" s="1"/>
  <c r="J199" i="8"/>
  <c r="L199" i="8" s="1"/>
  <c r="S261" i="9"/>
  <c r="T262" i="9" s="1"/>
  <c r="U262" i="9" s="1"/>
  <c r="X261" i="9"/>
  <c r="AB263" i="9"/>
  <c r="Z263" i="9"/>
  <c r="E200" i="8"/>
  <c r="AI260" i="9"/>
  <c r="Y262" i="9" l="1"/>
  <c r="AB262" i="9"/>
  <c r="Z262" i="9"/>
  <c r="F201" i="8"/>
  <c r="G201" i="8"/>
  <c r="J200" i="8"/>
  <c r="L200" i="8" s="1"/>
  <c r="K200" i="8"/>
  <c r="H201" i="8" l="1"/>
  <c r="E201" i="8" s="1"/>
  <c r="D260" i="9"/>
  <c r="S260" i="9" s="1"/>
  <c r="T261" i="9" l="1"/>
  <c r="F202" i="8"/>
  <c r="G202" i="8"/>
  <c r="H202" i="8" s="1"/>
  <c r="R260" i="9"/>
  <c r="I201" i="8"/>
  <c r="AI259" i="9"/>
  <c r="W260" i="9"/>
  <c r="V260" i="9"/>
  <c r="X260" i="9" l="1"/>
  <c r="K201" i="8"/>
  <c r="J201" i="8"/>
  <c r="L201" i="8" s="1"/>
  <c r="I202" i="8"/>
  <c r="E202" i="8"/>
  <c r="Y261" i="9"/>
  <c r="U261" i="9"/>
  <c r="K202" i="8" l="1"/>
  <c r="J202" i="8"/>
  <c r="L202" i="8" s="1"/>
  <c r="G203" i="8"/>
  <c r="H203" i="8" s="1"/>
  <c r="F203" i="8"/>
  <c r="Z261" i="9"/>
  <c r="AB261" i="9"/>
  <c r="D259" i="9"/>
  <c r="R259" i="9" s="1"/>
  <c r="W259" i="9"/>
  <c r="V259" i="9"/>
  <c r="X259" i="9" l="1"/>
  <c r="S259" i="9"/>
  <c r="E203" i="8"/>
  <c r="I203" i="8"/>
  <c r="AI258" i="9"/>
  <c r="F204" i="8" l="1"/>
  <c r="G204" i="8"/>
  <c r="H204" i="8" s="1"/>
  <c r="T260" i="9"/>
  <c r="K203" i="8"/>
  <c r="J203" i="8"/>
  <c r="L203" i="8" s="1"/>
  <c r="Y260" i="9" l="1"/>
  <c r="U260" i="9"/>
  <c r="E204" i="8"/>
  <c r="I204" i="8"/>
  <c r="D258" i="9"/>
  <c r="S258" i="9" s="1"/>
  <c r="T259" i="9" l="1"/>
  <c r="R258" i="9"/>
  <c r="J204" i="8"/>
  <c r="L204" i="8" s="1"/>
  <c r="K204" i="8"/>
  <c r="G205" i="8"/>
  <c r="H205" i="8" s="1"/>
  <c r="F205" i="8"/>
  <c r="AB260" i="9"/>
  <c r="Z260" i="9"/>
  <c r="AI257" i="9"/>
  <c r="V258" i="9"/>
  <c r="W258" i="9"/>
  <c r="X258" i="9" l="1"/>
  <c r="E205" i="8"/>
  <c r="I205" i="8"/>
  <c r="Y259" i="9"/>
  <c r="U259" i="9"/>
  <c r="Z259" i="9" l="1"/>
  <c r="AB259" i="9"/>
  <c r="F206" i="8"/>
  <c r="G206" i="8"/>
  <c r="H206" i="8" s="1"/>
  <c r="K205" i="8"/>
  <c r="J205" i="8"/>
  <c r="L205" i="8" s="1"/>
  <c r="D257" i="9"/>
  <c r="R257" i="9" s="1"/>
  <c r="W257" i="9"/>
  <c r="V257" i="9"/>
  <c r="X257" i="9" l="1"/>
  <c r="S257" i="9"/>
  <c r="I206" i="8"/>
  <c r="E206" i="8"/>
  <c r="AI256" i="9"/>
  <c r="T258" i="9" l="1"/>
  <c r="F207" i="8"/>
  <c r="G207" i="8"/>
  <c r="H207" i="8" s="1"/>
  <c r="J206" i="8"/>
  <c r="L206" i="8" s="1"/>
  <c r="K206" i="8"/>
  <c r="I207" i="8" l="1"/>
  <c r="E207" i="8"/>
  <c r="Y258" i="9"/>
  <c r="U258" i="9"/>
  <c r="D256" i="9"/>
  <c r="R256" i="9" s="1"/>
  <c r="W256" i="9"/>
  <c r="V256" i="9"/>
  <c r="X256" i="9" l="1"/>
  <c r="S256" i="9"/>
  <c r="G208" i="8"/>
  <c r="H208" i="8" s="1"/>
  <c r="F208" i="8"/>
  <c r="AB258" i="9"/>
  <c r="Z258" i="9"/>
  <c r="J207" i="8"/>
  <c r="L207" i="8" s="1"/>
  <c r="K207" i="8"/>
  <c r="AI255" i="9"/>
  <c r="I208" i="8" l="1"/>
  <c r="E208" i="8"/>
  <c r="T257" i="9"/>
  <c r="F209" i="8" l="1"/>
  <c r="G209" i="8"/>
  <c r="Y257" i="9"/>
  <c r="U257" i="9"/>
  <c r="K208" i="8"/>
  <c r="J208" i="8"/>
  <c r="L208" i="8" s="1"/>
  <c r="D255" i="9"/>
  <c r="R255" i="9" s="1"/>
  <c r="W255" i="9"/>
  <c r="V255" i="9"/>
  <c r="S255" i="9" l="1"/>
  <c r="T256" i="9" s="1"/>
  <c r="Y256" i="9" s="1"/>
  <c r="X255" i="9"/>
  <c r="AB257" i="9"/>
  <c r="Z257" i="9"/>
  <c r="H209" i="8"/>
  <c r="E209" i="8" s="1"/>
  <c r="AI254" i="9"/>
  <c r="U256" i="9" l="1"/>
  <c r="AB256" i="9" s="1"/>
  <c r="G210" i="8"/>
  <c r="H210" i="8" s="1"/>
  <c r="F210" i="8"/>
  <c r="I209" i="8"/>
  <c r="Z256" i="9" l="1"/>
  <c r="J209" i="8"/>
  <c r="L209" i="8" s="1"/>
  <c r="K209" i="8"/>
  <c r="I210" i="8"/>
  <c r="E210" i="8"/>
  <c r="D254" i="9"/>
  <c r="S254" i="9" s="1"/>
  <c r="T255" i="9" l="1"/>
  <c r="R254" i="9"/>
  <c r="K210" i="8"/>
  <c r="J210" i="8"/>
  <c r="L210" i="8" s="1"/>
  <c r="F211" i="8"/>
  <c r="G211" i="8"/>
  <c r="H211" i="8" s="1"/>
  <c r="AI253" i="9"/>
  <c r="V254" i="9"/>
  <c r="W254" i="9"/>
  <c r="X254" i="9" l="1"/>
  <c r="E211" i="8"/>
  <c r="I211" i="8"/>
  <c r="Y255" i="9"/>
  <c r="U255" i="9"/>
  <c r="AB255" i="9" l="1"/>
  <c r="Z255" i="9"/>
  <c r="F212" i="8"/>
  <c r="G212" i="8"/>
  <c r="K211" i="8"/>
  <c r="J211" i="8"/>
  <c r="L211" i="8" s="1"/>
  <c r="D253" i="9"/>
  <c r="R253" i="9" s="1"/>
  <c r="V253" i="9"/>
  <c r="W253" i="9"/>
  <c r="X253" i="9" l="1"/>
  <c r="H212" i="8"/>
  <c r="I212" i="8" s="1"/>
  <c r="S253" i="9"/>
  <c r="AI252" i="9"/>
  <c r="J212" i="8" l="1"/>
  <c r="L212" i="8" s="1"/>
  <c r="K212" i="8"/>
  <c r="E212" i="8"/>
  <c r="T254" i="9"/>
  <c r="G213" i="8" l="1"/>
  <c r="F213" i="8"/>
  <c r="Y254" i="9"/>
  <c r="U254" i="9"/>
  <c r="D252" i="9"/>
  <c r="S252" i="9" s="1"/>
  <c r="T253" i="9" l="1"/>
  <c r="AB254" i="9"/>
  <c r="Z254" i="9"/>
  <c r="R252" i="9"/>
  <c r="H213" i="8"/>
  <c r="E213" i="8" s="1"/>
  <c r="AI251" i="9"/>
  <c r="V252" i="9"/>
  <c r="W252" i="9"/>
  <c r="X252" i="9" l="1"/>
  <c r="G214" i="8"/>
  <c r="H214" i="8" s="1"/>
  <c r="F214" i="8"/>
  <c r="I213" i="8"/>
  <c r="Y253" i="9"/>
  <c r="U253" i="9"/>
  <c r="AB253" i="9" l="1"/>
  <c r="Z253" i="9"/>
  <c r="K213" i="8"/>
  <c r="J213" i="8"/>
  <c r="L213" i="8" s="1"/>
  <c r="I214" i="8"/>
  <c r="E214" i="8"/>
  <c r="D251" i="9"/>
  <c r="S251" i="9" s="1"/>
  <c r="T252" i="9" l="1"/>
  <c r="R251" i="9"/>
  <c r="G215" i="8"/>
  <c r="F215" i="8"/>
  <c r="J214" i="8"/>
  <c r="L214" i="8" s="1"/>
  <c r="K214" i="8"/>
  <c r="AI250" i="9"/>
  <c r="W251" i="9"/>
  <c r="V251" i="9"/>
  <c r="X251" i="9" l="1"/>
  <c r="H215" i="8"/>
  <c r="I215" i="8" s="1"/>
  <c r="Y252" i="9"/>
  <c r="U252" i="9"/>
  <c r="K215" i="8" l="1"/>
  <c r="J215" i="8"/>
  <c r="L215" i="8" s="1"/>
  <c r="E215" i="8"/>
  <c r="Z252" i="9"/>
  <c r="AB252" i="9"/>
  <c r="D250" i="9"/>
  <c r="S250" i="9" s="1"/>
  <c r="T251" i="9" l="1"/>
  <c r="R250" i="9"/>
  <c r="G216" i="8"/>
  <c r="H216" i="8" s="1"/>
  <c r="F216" i="8"/>
  <c r="AI249" i="9"/>
  <c r="W250" i="9"/>
  <c r="V250" i="9"/>
  <c r="X250" i="9" l="1"/>
  <c r="I216" i="8"/>
  <c r="E216" i="8"/>
  <c r="Y251" i="9"/>
  <c r="U251" i="9"/>
  <c r="AB251" i="9" l="1"/>
  <c r="Z251" i="9"/>
  <c r="G217" i="8"/>
  <c r="H217" i="8" s="1"/>
  <c r="F217" i="8"/>
  <c r="K216" i="8"/>
  <c r="J216" i="8"/>
  <c r="L216" i="8" s="1"/>
  <c r="D249" i="9"/>
  <c r="R249" i="9" s="1"/>
  <c r="V249" i="9"/>
  <c r="W249" i="9"/>
  <c r="X249" i="9" l="1"/>
  <c r="S249" i="9"/>
  <c r="E217" i="8"/>
  <c r="I217" i="8"/>
  <c r="AI248" i="9"/>
  <c r="J217" i="8" l="1"/>
  <c r="L217" i="8" s="1"/>
  <c r="K217" i="8"/>
  <c r="T250" i="9"/>
  <c r="G218" i="8"/>
  <c r="H218" i="8" s="1"/>
  <c r="F218" i="8"/>
  <c r="I218" i="8" l="1"/>
  <c r="E218" i="8"/>
  <c r="Y250" i="9"/>
  <c r="U250" i="9"/>
  <c r="D248" i="9"/>
  <c r="S248" i="9" s="1"/>
  <c r="T249" i="9" l="1"/>
  <c r="K218" i="8"/>
  <c r="J218" i="8"/>
  <c r="L218" i="8" s="1"/>
  <c r="R248" i="9"/>
  <c r="Z250" i="9"/>
  <c r="AB250" i="9"/>
  <c r="G219" i="8"/>
  <c r="H219" i="8" s="1"/>
  <c r="F219" i="8"/>
  <c r="AI247" i="9"/>
  <c r="V248" i="9"/>
  <c r="W248" i="9"/>
  <c r="X248" i="9" l="1"/>
  <c r="Y249" i="9"/>
  <c r="U249" i="9"/>
  <c r="E219" i="8"/>
  <c r="I219" i="8"/>
  <c r="AB249" i="9" l="1"/>
  <c r="Z249" i="9"/>
  <c r="K219" i="8"/>
  <c r="J219" i="8"/>
  <c r="L219" i="8" s="1"/>
  <c r="F220" i="8"/>
  <c r="G220" i="8"/>
  <c r="D247" i="9"/>
  <c r="S247" i="9" s="1"/>
  <c r="T248" i="9" l="1"/>
  <c r="R247" i="9"/>
  <c r="H220" i="8"/>
  <c r="E220" i="8" s="1"/>
  <c r="AI246" i="9"/>
  <c r="V247" i="9"/>
  <c r="W247" i="9"/>
  <c r="I220" i="8" l="1"/>
  <c r="K220" i="8" s="1"/>
  <c r="X247" i="9"/>
  <c r="F221" i="8"/>
  <c r="G221" i="8"/>
  <c r="Y248" i="9"/>
  <c r="U248" i="9"/>
  <c r="J220" i="8" l="1"/>
  <c r="L220" i="8" s="1"/>
  <c r="AB248" i="9"/>
  <c r="Z248" i="9"/>
  <c r="H221" i="8"/>
  <c r="I221" i="8" s="1"/>
  <c r="D246" i="9"/>
  <c r="S246" i="9" s="1"/>
  <c r="E221" i="8" l="1"/>
  <c r="F222" i="8" s="1"/>
  <c r="T247" i="9"/>
  <c r="J221" i="8"/>
  <c r="L221" i="8" s="1"/>
  <c r="K221" i="8"/>
  <c r="R246" i="9"/>
  <c r="AI245" i="9"/>
  <c r="W246" i="9"/>
  <c r="V246" i="9"/>
  <c r="G222" i="8" l="1"/>
  <c r="H222" i="8" s="1"/>
  <c r="E222" i="8" s="1"/>
  <c r="X246" i="9"/>
  <c r="Y247" i="9"/>
  <c r="U247" i="9"/>
  <c r="I222" i="8" l="1"/>
  <c r="K222" i="8" s="1"/>
  <c r="G223" i="8"/>
  <c r="H223" i="8" s="1"/>
  <c r="F223" i="8"/>
  <c r="AB247" i="9"/>
  <c r="Z247" i="9"/>
  <c r="D245" i="9"/>
  <c r="S245" i="9" s="1"/>
  <c r="J222" i="8" l="1"/>
  <c r="L222" i="8" s="1"/>
  <c r="T246" i="9"/>
  <c r="E223" i="8"/>
  <c r="R245" i="9"/>
  <c r="I223" i="8"/>
  <c r="AI244" i="9"/>
  <c r="V245" i="9"/>
  <c r="W245" i="9"/>
  <c r="X245" i="9" l="1"/>
  <c r="K223" i="8"/>
  <c r="J223" i="8"/>
  <c r="L223" i="8" s="1"/>
  <c r="F224" i="8"/>
  <c r="G224" i="8"/>
  <c r="H224" i="8" s="1"/>
  <c r="Y246" i="9"/>
  <c r="U246" i="9"/>
  <c r="Z246" i="9" l="1"/>
  <c r="AB246" i="9"/>
  <c r="E224" i="8"/>
  <c r="I224" i="8"/>
  <c r="D244" i="9"/>
  <c r="S244" i="9" s="1"/>
  <c r="T245" i="9" l="1"/>
  <c r="R244" i="9"/>
  <c r="G225" i="8"/>
  <c r="F225" i="8"/>
  <c r="J224" i="8"/>
  <c r="L224" i="8" s="1"/>
  <c r="K224" i="8"/>
  <c r="AI243" i="9"/>
  <c r="W244" i="9"/>
  <c r="V244" i="9"/>
  <c r="X244" i="9" l="1"/>
  <c r="H225" i="8"/>
  <c r="E225" i="8" s="1"/>
  <c r="Y245" i="9"/>
  <c r="U245" i="9"/>
  <c r="F226" i="8" l="1"/>
  <c r="G226" i="8"/>
  <c r="AB245" i="9"/>
  <c r="Z245" i="9"/>
  <c r="I225" i="8"/>
  <c r="D243" i="9"/>
  <c r="R243" i="9" s="1"/>
  <c r="V243" i="9"/>
  <c r="W243" i="9"/>
  <c r="H226" i="8" l="1"/>
  <c r="E226" i="8" s="1"/>
  <c r="X243" i="9"/>
  <c r="S243" i="9"/>
  <c r="K225" i="8"/>
  <c r="J225" i="8"/>
  <c r="L225" i="8" s="1"/>
  <c r="AI242" i="9"/>
  <c r="I226" i="8" l="1"/>
  <c r="K226" i="8" s="1"/>
  <c r="G227" i="8"/>
  <c r="H227" i="8" s="1"/>
  <c r="F227" i="8"/>
  <c r="T244" i="9"/>
  <c r="E227" i="8" l="1"/>
  <c r="F228" i="8" s="1"/>
  <c r="I227" i="8"/>
  <c r="K227" i="8" s="1"/>
  <c r="J226" i="8"/>
  <c r="L226" i="8" s="1"/>
  <c r="Y244" i="9"/>
  <c r="U244" i="9"/>
  <c r="D242" i="9"/>
  <c r="R242" i="9" s="1"/>
  <c r="V242" i="9"/>
  <c r="W242" i="9"/>
  <c r="J227" i="8" l="1"/>
  <c r="L227" i="8" s="1"/>
  <c r="G228" i="8"/>
  <c r="H228" i="8" s="1"/>
  <c r="E228" i="8" s="1"/>
  <c r="F229" i="8" s="1"/>
  <c r="X242" i="9"/>
  <c r="S242" i="9"/>
  <c r="AB244" i="9"/>
  <c r="Z244" i="9"/>
  <c r="AI241" i="9"/>
  <c r="I228" i="8" l="1"/>
  <c r="J228" i="8" s="1"/>
  <c r="L228" i="8" s="1"/>
  <c r="G229" i="8"/>
  <c r="H229" i="8" s="1"/>
  <c r="T243" i="9"/>
  <c r="K228" i="8" l="1"/>
  <c r="I229" i="8"/>
  <c r="K229" i="8" s="1"/>
  <c r="E229" i="8"/>
  <c r="G230" i="8" s="1"/>
  <c r="H230" i="8" s="1"/>
  <c r="Y243" i="9"/>
  <c r="U243" i="9"/>
  <c r="D241" i="9"/>
  <c r="R241" i="9" s="1"/>
  <c r="V241" i="9"/>
  <c r="W241" i="9"/>
  <c r="J229" i="8" l="1"/>
  <c r="L229" i="8" s="1"/>
  <c r="F230" i="8"/>
  <c r="I230" i="8" s="1"/>
  <c r="S241" i="9"/>
  <c r="T242" i="9" s="1"/>
  <c r="Y242" i="9" s="1"/>
  <c r="X241" i="9"/>
  <c r="E230" i="8"/>
  <c r="AB243" i="9"/>
  <c r="Z243" i="9"/>
  <c r="AI240" i="9"/>
  <c r="U242" i="9" l="1"/>
  <c r="Z242" i="9" s="1"/>
  <c r="J230" i="8"/>
  <c r="L230" i="8" s="1"/>
  <c r="K230" i="8"/>
  <c r="G231" i="8"/>
  <c r="F231" i="8"/>
  <c r="AB242" i="9" l="1"/>
  <c r="H231" i="8"/>
  <c r="I231" i="8" s="1"/>
  <c r="D240" i="9"/>
  <c r="S240" i="9" s="1"/>
  <c r="T241" i="9" l="1"/>
  <c r="K231" i="8"/>
  <c r="J231" i="8"/>
  <c r="L231" i="8" s="1"/>
  <c r="R240" i="9"/>
  <c r="E231" i="8"/>
  <c r="AI239" i="9"/>
  <c r="W240" i="9"/>
  <c r="V240" i="9"/>
  <c r="X240" i="9" l="1"/>
  <c r="G232" i="8"/>
  <c r="F232" i="8"/>
  <c r="Y241" i="9"/>
  <c r="U241" i="9"/>
  <c r="H232" i="8" l="1"/>
  <c r="E232" i="8" s="1"/>
  <c r="AB241" i="9"/>
  <c r="Z241" i="9"/>
  <c r="D239" i="9"/>
  <c r="S239" i="9" s="1"/>
  <c r="I232" i="8" l="1"/>
  <c r="J232" i="8" s="1"/>
  <c r="L232" i="8" s="1"/>
  <c r="T240" i="9"/>
  <c r="F233" i="8"/>
  <c r="G233" i="8"/>
  <c r="R239" i="9"/>
  <c r="AI238" i="9"/>
  <c r="V239" i="9"/>
  <c r="W239" i="9"/>
  <c r="K232" i="8" l="1"/>
  <c r="X239" i="9"/>
  <c r="H233" i="8"/>
  <c r="E233" i="8" s="1"/>
  <c r="Y240" i="9"/>
  <c r="U240" i="9"/>
  <c r="I233" i="8" l="1"/>
  <c r="J233" i="8" s="1"/>
  <c r="L233" i="8" s="1"/>
  <c r="F234" i="8"/>
  <c r="G234" i="8"/>
  <c r="H234" i="8" s="1"/>
  <c r="AB240" i="9"/>
  <c r="Z240" i="9"/>
  <c r="D238" i="9"/>
  <c r="R238" i="9" s="1"/>
  <c r="W238" i="9"/>
  <c r="V238" i="9"/>
  <c r="K233" i="8" l="1"/>
  <c r="X238" i="9"/>
  <c r="S238" i="9"/>
  <c r="I234" i="8"/>
  <c r="E234" i="8"/>
  <c r="AI237" i="9"/>
  <c r="F235" i="8" l="1"/>
  <c r="G235" i="8"/>
  <c r="H235" i="8" s="1"/>
  <c r="K234" i="8"/>
  <c r="J234" i="8"/>
  <c r="L234" i="8" s="1"/>
  <c r="T239" i="9"/>
  <c r="Y239" i="9" l="1"/>
  <c r="U239" i="9"/>
  <c r="E235" i="8"/>
  <c r="I235" i="8"/>
  <c r="D237" i="9"/>
  <c r="R237" i="9" s="1"/>
  <c r="V237" i="9"/>
  <c r="W237" i="9"/>
  <c r="X237" i="9" l="1"/>
  <c r="S237" i="9"/>
  <c r="F236" i="8"/>
  <c r="G236" i="8"/>
  <c r="K235" i="8"/>
  <c r="J235" i="8"/>
  <c r="L235" i="8" s="1"/>
  <c r="AB239" i="9"/>
  <c r="Z239" i="9"/>
  <c r="AI236" i="9"/>
  <c r="H236" i="8" l="1"/>
  <c r="E236" i="8" s="1"/>
  <c r="T238" i="9"/>
  <c r="I236" i="8" l="1"/>
  <c r="J236" i="8" s="1"/>
  <c r="L236" i="8" s="1"/>
  <c r="F237" i="8"/>
  <c r="G237" i="8"/>
  <c r="H237" i="8" s="1"/>
  <c r="Y238" i="9"/>
  <c r="U238" i="9"/>
  <c r="D236" i="9"/>
  <c r="R236" i="9" s="1"/>
  <c r="W236" i="9"/>
  <c r="V236" i="9"/>
  <c r="K236" i="8" l="1"/>
  <c r="S236" i="9"/>
  <c r="T237" i="9" s="1"/>
  <c r="Y237" i="9" s="1"/>
  <c r="X236" i="9"/>
  <c r="AB238" i="9"/>
  <c r="Z238" i="9"/>
  <c r="I237" i="8"/>
  <c r="E237" i="8"/>
  <c r="AI235" i="9"/>
  <c r="U237" i="9" l="1"/>
  <c r="Z237" i="9" s="1"/>
  <c r="G238" i="8"/>
  <c r="H238" i="8" s="1"/>
  <c r="F238" i="8"/>
  <c r="K237" i="8"/>
  <c r="J237" i="8"/>
  <c r="L237" i="8" s="1"/>
  <c r="AB237" i="9" l="1"/>
  <c r="I238" i="8"/>
  <c r="E238" i="8"/>
  <c r="D235" i="9"/>
  <c r="S235" i="9" s="1"/>
  <c r="R235" i="9" l="1"/>
  <c r="T236" i="9"/>
  <c r="G239" i="8"/>
  <c r="H239" i="8" s="1"/>
  <c r="F239" i="8"/>
  <c r="K238" i="8"/>
  <c r="J238" i="8"/>
  <c r="L238" i="8" s="1"/>
  <c r="AI234" i="9"/>
  <c r="V235" i="9"/>
  <c r="W235" i="9"/>
  <c r="X235" i="9" l="1"/>
  <c r="I239" i="8"/>
  <c r="Y236" i="9"/>
  <c r="U236" i="9"/>
  <c r="E239" i="8"/>
  <c r="G240" i="8" l="1"/>
  <c r="H240" i="8" s="1"/>
  <c r="F240" i="8"/>
  <c r="AB236" i="9"/>
  <c r="Z236" i="9"/>
  <c r="K239" i="8"/>
  <c r="J239" i="8"/>
  <c r="L239" i="8" s="1"/>
  <c r="D234" i="9"/>
  <c r="S234" i="9" s="1"/>
  <c r="T235" i="9" l="1"/>
  <c r="R234" i="9"/>
  <c r="I240" i="8"/>
  <c r="E240" i="8"/>
  <c r="AI233" i="9"/>
  <c r="V234" i="9"/>
  <c r="W234" i="9"/>
  <c r="X234" i="9" l="1"/>
  <c r="G241" i="8"/>
  <c r="H241" i="8" s="1"/>
  <c r="F241" i="8"/>
  <c r="J240" i="8"/>
  <c r="L240" i="8" s="1"/>
  <c r="K240" i="8"/>
  <c r="Y235" i="9"/>
  <c r="U235" i="9"/>
  <c r="Z235" i="9" l="1"/>
  <c r="AB235" i="9"/>
  <c r="E241" i="8"/>
  <c r="I241" i="8"/>
  <c r="D233" i="9"/>
  <c r="S233" i="9" s="1"/>
  <c r="T234" i="9" l="1"/>
  <c r="R233" i="9"/>
  <c r="G242" i="8"/>
  <c r="H242" i="8" s="1"/>
  <c r="F242" i="8"/>
  <c r="J241" i="8"/>
  <c r="L241" i="8" s="1"/>
  <c r="K241" i="8"/>
  <c r="AI232" i="9"/>
  <c r="W233" i="9"/>
  <c r="V233" i="9"/>
  <c r="X233" i="9" l="1"/>
  <c r="E242" i="8"/>
  <c r="I242" i="8"/>
  <c r="Y234" i="9"/>
  <c r="U234" i="9"/>
  <c r="F243" i="8" l="1"/>
  <c r="G243" i="8"/>
  <c r="AB234" i="9"/>
  <c r="Z234" i="9"/>
  <c r="J242" i="8"/>
  <c r="L242" i="8" s="1"/>
  <c r="K242" i="8"/>
  <c r="D232" i="9"/>
  <c r="R232" i="9" s="1"/>
  <c r="W232" i="9"/>
  <c r="V232" i="9"/>
  <c r="X232" i="9" l="1"/>
  <c r="S232" i="9"/>
  <c r="H243" i="8"/>
  <c r="I243" i="8" s="1"/>
  <c r="AI231" i="9"/>
  <c r="K243" i="8" l="1"/>
  <c r="J243" i="8"/>
  <c r="L243" i="8" s="1"/>
  <c r="E243" i="8"/>
  <c r="T233" i="9"/>
  <c r="F244" i="8" l="1"/>
  <c r="G244" i="8"/>
  <c r="H244" i="8" s="1"/>
  <c r="Y233" i="9"/>
  <c r="U233" i="9"/>
  <c r="D231" i="9"/>
  <c r="S231" i="9" s="1"/>
  <c r="T232" i="9" l="1"/>
  <c r="R231" i="9"/>
  <c r="Z233" i="9"/>
  <c r="AB233" i="9"/>
  <c r="I244" i="8"/>
  <c r="E244" i="8"/>
  <c r="AI230" i="9"/>
  <c r="W231" i="9"/>
  <c r="V231" i="9"/>
  <c r="X231" i="9" l="1"/>
  <c r="G245" i="8"/>
  <c r="H245" i="8" s="1"/>
  <c r="F245" i="8"/>
  <c r="K244" i="8"/>
  <c r="J244" i="8"/>
  <c r="L244" i="8" s="1"/>
  <c r="Y232" i="9"/>
  <c r="U232" i="9"/>
  <c r="Z232" i="9" l="1"/>
  <c r="AB232" i="9"/>
  <c r="E245" i="8"/>
  <c r="I245" i="8"/>
  <c r="D230" i="9"/>
  <c r="S230" i="9" s="1"/>
  <c r="T231" i="9" l="1"/>
  <c r="R230" i="9"/>
  <c r="G246" i="8"/>
  <c r="H246" i="8" s="1"/>
  <c r="F246" i="8"/>
  <c r="K245" i="8"/>
  <c r="J245" i="8"/>
  <c r="L245" i="8" s="1"/>
  <c r="AI229" i="9"/>
  <c r="V230" i="9"/>
  <c r="W230" i="9"/>
  <c r="X230" i="9" l="1"/>
  <c r="I246" i="8"/>
  <c r="E246" i="8"/>
  <c r="Y231" i="9"/>
  <c r="U231" i="9"/>
  <c r="F247" i="8" l="1"/>
  <c r="G247" i="8"/>
  <c r="H247" i="8" s="1"/>
  <c r="K246" i="8"/>
  <c r="J246" i="8"/>
  <c r="L246" i="8" s="1"/>
  <c r="Z231" i="9"/>
  <c r="AB231" i="9"/>
  <c r="D229" i="9"/>
  <c r="R229" i="9" s="1"/>
  <c r="V229" i="9"/>
  <c r="W229" i="9"/>
  <c r="X229" i="9" l="1"/>
  <c r="S229" i="9"/>
  <c r="I247" i="8"/>
  <c r="E247" i="8"/>
  <c r="AI228" i="9"/>
  <c r="F248" i="8" l="1"/>
  <c r="G248" i="8"/>
  <c r="T230" i="9"/>
  <c r="J247" i="8"/>
  <c r="L247" i="8" s="1"/>
  <c r="K247" i="8"/>
  <c r="Y230" i="9" l="1"/>
  <c r="U230" i="9"/>
  <c r="H248" i="8"/>
  <c r="E248" i="8" s="1"/>
  <c r="D228" i="9"/>
  <c r="S228" i="9" s="1"/>
  <c r="I248" i="8" l="1"/>
  <c r="K248" i="8" s="1"/>
  <c r="T229" i="9"/>
  <c r="G249" i="8"/>
  <c r="F249" i="8"/>
  <c r="R228" i="9"/>
  <c r="Z230" i="9"/>
  <c r="AB230" i="9"/>
  <c r="AI227" i="9"/>
  <c r="W228" i="9"/>
  <c r="V228" i="9"/>
  <c r="J248" i="8" l="1"/>
  <c r="L248" i="8" s="1"/>
  <c r="X228" i="9"/>
  <c r="H249" i="8"/>
  <c r="I249" i="8" s="1"/>
  <c r="Y229" i="9"/>
  <c r="U229" i="9"/>
  <c r="J249" i="8" l="1"/>
  <c r="L249" i="8" s="1"/>
  <c r="K249" i="8"/>
  <c r="E249" i="8"/>
  <c r="AB229" i="9"/>
  <c r="Z229" i="9"/>
  <c r="D227" i="9"/>
  <c r="R227" i="9" s="1"/>
  <c r="V227" i="9"/>
  <c r="W227" i="9"/>
  <c r="X227" i="9" l="1"/>
  <c r="S227" i="9"/>
  <c r="F250" i="8"/>
  <c r="G250" i="8"/>
  <c r="AI226" i="9"/>
  <c r="H250" i="8" l="1"/>
  <c r="E250" i="8" s="1"/>
  <c r="T228" i="9"/>
  <c r="I250" i="8" l="1"/>
  <c r="J250" i="8" s="1"/>
  <c r="L250" i="8" s="1"/>
  <c r="F251" i="8"/>
  <c r="G251" i="8"/>
  <c r="Y228" i="9"/>
  <c r="U228" i="9"/>
  <c r="D226" i="9"/>
  <c r="R226" i="9" s="1"/>
  <c r="W226" i="9"/>
  <c r="V226" i="9"/>
  <c r="K250" i="8" l="1"/>
  <c r="S226" i="9"/>
  <c r="T227" i="9" s="1"/>
  <c r="Y227" i="9" s="1"/>
  <c r="X226" i="9"/>
  <c r="AB228" i="9"/>
  <c r="Z228" i="9"/>
  <c r="H251" i="8"/>
  <c r="E251" i="8" s="1"/>
  <c r="AI225" i="9"/>
  <c r="U227" i="9" l="1"/>
  <c r="AB227" i="9" s="1"/>
  <c r="I251" i="8"/>
  <c r="K251" i="8" s="1"/>
  <c r="F252" i="8"/>
  <c r="G252" i="8"/>
  <c r="H252" i="8" s="1"/>
  <c r="J251" i="8" l="1"/>
  <c r="L251" i="8" s="1"/>
  <c r="Z227" i="9"/>
  <c r="E252" i="8"/>
  <c r="I252" i="8"/>
  <c r="D225" i="9"/>
  <c r="R225" i="9" s="1"/>
  <c r="V225" i="9"/>
  <c r="W225" i="9"/>
  <c r="X225" i="9" l="1"/>
  <c r="S225" i="9"/>
  <c r="K252" i="8"/>
  <c r="J252" i="8"/>
  <c r="L252" i="8" s="1"/>
  <c r="F253" i="8"/>
  <c r="G253" i="8"/>
  <c r="H253" i="8" s="1"/>
  <c r="AI224" i="9"/>
  <c r="E253" i="8" l="1"/>
  <c r="I253" i="8"/>
  <c r="T226" i="9"/>
  <c r="Y226" i="9" l="1"/>
  <c r="U226" i="9"/>
  <c r="K253" i="8"/>
  <c r="J253" i="8"/>
  <c r="L253" i="8" s="1"/>
  <c r="G254" i="8"/>
  <c r="H254" i="8" s="1"/>
  <c r="F254" i="8"/>
  <c r="D224" i="9"/>
  <c r="R224" i="9" s="1"/>
  <c r="V224" i="9"/>
  <c r="W224" i="9"/>
  <c r="S224" i="9" l="1"/>
  <c r="T225" i="9" s="1"/>
  <c r="U225" i="9" s="1"/>
  <c r="X224" i="9"/>
  <c r="E254" i="8"/>
  <c r="I254" i="8"/>
  <c r="Z226" i="9"/>
  <c r="AB226" i="9"/>
  <c r="AI223" i="9"/>
  <c r="Y225" i="9" l="1"/>
  <c r="J254" i="8"/>
  <c r="L254" i="8" s="1"/>
  <c r="K254" i="8"/>
  <c r="F255" i="8"/>
  <c r="G255" i="8"/>
  <c r="H255" i="8" s="1"/>
  <c r="AB225" i="9"/>
  <c r="Z225" i="9"/>
  <c r="E255" i="8" l="1"/>
  <c r="I255" i="8"/>
  <c r="D223" i="9"/>
  <c r="S223" i="9" s="1"/>
  <c r="T224" i="9" l="1"/>
  <c r="R223" i="9"/>
  <c r="K255" i="8"/>
  <c r="J255" i="8"/>
  <c r="L255" i="8" s="1"/>
  <c r="F256" i="8"/>
  <c r="G256" i="8"/>
  <c r="AI222" i="9"/>
  <c r="V223" i="9"/>
  <c r="W223" i="9"/>
  <c r="X223" i="9" l="1"/>
  <c r="H256" i="8"/>
  <c r="E256" i="8" s="1"/>
  <c r="Y224" i="9"/>
  <c r="U224" i="9"/>
  <c r="I256" i="8" l="1"/>
  <c r="K256" i="8" s="1"/>
  <c r="G257" i="8"/>
  <c r="H257" i="8" s="1"/>
  <c r="F257" i="8"/>
  <c r="Z224" i="9"/>
  <c r="AB224" i="9"/>
  <c r="D222" i="9"/>
  <c r="R222" i="9" s="1"/>
  <c r="W222" i="9"/>
  <c r="V222" i="9"/>
  <c r="J256" i="8" l="1"/>
  <c r="L256" i="8" s="1"/>
  <c r="X222" i="9"/>
  <c r="S222" i="9"/>
  <c r="I257" i="8"/>
  <c r="E257" i="8"/>
  <c r="AI221" i="9"/>
  <c r="F258" i="8" l="1"/>
  <c r="G258" i="8"/>
  <c r="H258" i="8" s="1"/>
  <c r="T223" i="9"/>
  <c r="J257" i="8"/>
  <c r="L257" i="8" s="1"/>
  <c r="K257" i="8"/>
  <c r="Y223" i="9" l="1"/>
  <c r="U223" i="9"/>
  <c r="E258" i="8"/>
  <c r="I258" i="8"/>
  <c r="D221" i="9"/>
  <c r="R221" i="9" s="1"/>
  <c r="W221" i="9"/>
  <c r="V221" i="9"/>
  <c r="X221" i="9" l="1"/>
  <c r="S221" i="9"/>
  <c r="G259" i="8"/>
  <c r="H259" i="8" s="1"/>
  <c r="F259" i="8"/>
  <c r="J258" i="8"/>
  <c r="L258" i="8" s="1"/>
  <c r="K258" i="8"/>
  <c r="AB223" i="9"/>
  <c r="Z223" i="9"/>
  <c r="AI220" i="9"/>
  <c r="E259" i="8" l="1"/>
  <c r="I259" i="8"/>
  <c r="T222" i="9"/>
  <c r="K259" i="8" l="1"/>
  <c r="J259" i="8"/>
  <c r="L259" i="8" s="1"/>
  <c r="Y222" i="9"/>
  <c r="U222" i="9"/>
  <c r="F260" i="8"/>
  <c r="G260" i="8"/>
  <c r="H260" i="8" s="1"/>
  <c r="D220" i="9"/>
  <c r="R220" i="9" s="1"/>
  <c r="V220" i="9"/>
  <c r="W220" i="9"/>
  <c r="S220" i="9" l="1"/>
  <c r="T221" i="9" s="1"/>
  <c r="Y221" i="9" s="1"/>
  <c r="X220" i="9"/>
  <c r="I260" i="8"/>
  <c r="E260" i="8"/>
  <c r="AB222" i="9"/>
  <c r="Z222" i="9"/>
  <c r="AI219" i="9"/>
  <c r="U221" i="9" l="1"/>
  <c r="AB221" i="9" s="1"/>
  <c r="K260" i="8"/>
  <c r="J260" i="8"/>
  <c r="L260" i="8" s="1"/>
  <c r="F261" i="8"/>
  <c r="G261" i="8"/>
  <c r="H261" i="8" s="1"/>
  <c r="Z221" i="9" l="1"/>
  <c r="E261" i="8"/>
  <c r="I261" i="8"/>
  <c r="D219" i="9"/>
  <c r="R219" i="9" s="1"/>
  <c r="W219" i="9"/>
  <c r="V219" i="9"/>
  <c r="X219" i="9" l="1"/>
  <c r="S219" i="9"/>
  <c r="K261" i="8"/>
  <c r="J261" i="8"/>
  <c r="L261" i="8" s="1"/>
  <c r="F262" i="8"/>
  <c r="G262" i="8"/>
  <c r="AI218" i="9"/>
  <c r="H262" i="8" l="1"/>
  <c r="E262" i="8" s="1"/>
  <c r="T220" i="9"/>
  <c r="G263" i="8" l="1"/>
  <c r="F263" i="8"/>
  <c r="Y220" i="9"/>
  <c r="U220" i="9"/>
  <c r="I262" i="8"/>
  <c r="D218" i="9"/>
  <c r="R218" i="9" s="1"/>
  <c r="W218" i="9"/>
  <c r="V218" i="9"/>
  <c r="X218" i="9" l="1"/>
  <c r="S218" i="9"/>
  <c r="J262" i="8"/>
  <c r="L262" i="8" s="1"/>
  <c r="K262" i="8"/>
  <c r="Z220" i="9"/>
  <c r="AB220" i="9"/>
  <c r="H263" i="8"/>
  <c r="E263" i="8" s="1"/>
  <c r="AI217" i="9"/>
  <c r="G264" i="8" l="1"/>
  <c r="H264" i="8" s="1"/>
  <c r="F264" i="8"/>
  <c r="I263" i="8"/>
  <c r="T219" i="9"/>
  <c r="K263" i="8" l="1"/>
  <c r="J263" i="8"/>
  <c r="L263" i="8" s="1"/>
  <c r="I264" i="8"/>
  <c r="Y219" i="9"/>
  <c r="U219" i="9"/>
  <c r="E264" i="8"/>
  <c r="D217" i="9"/>
  <c r="S217" i="9" s="1"/>
  <c r="T218" i="9" l="1"/>
  <c r="R217" i="9"/>
  <c r="AB219" i="9"/>
  <c r="Z219" i="9"/>
  <c r="K264" i="8"/>
  <c r="J264" i="8"/>
  <c r="L264" i="8" s="1"/>
  <c r="F265" i="8"/>
  <c r="G265" i="8"/>
  <c r="AI216" i="9"/>
  <c r="V217" i="9"/>
  <c r="W217" i="9"/>
  <c r="X217" i="9" l="1"/>
  <c r="H265" i="8"/>
  <c r="I265" i="8" s="1"/>
  <c r="Y218" i="9"/>
  <c r="U218" i="9"/>
  <c r="K265" i="8" l="1"/>
  <c r="J265" i="8"/>
  <c r="L265" i="8" s="1"/>
  <c r="E265" i="8"/>
  <c r="AB218" i="9"/>
  <c r="Z218" i="9"/>
  <c r="D216" i="9"/>
  <c r="R216" i="9" s="1"/>
  <c r="W216" i="9"/>
  <c r="V216" i="9"/>
  <c r="X216" i="9" l="1"/>
  <c r="S216" i="9"/>
  <c r="F266" i="8"/>
  <c r="G266" i="8"/>
  <c r="H266" i="8" s="1"/>
  <c r="AI215" i="9"/>
  <c r="E266" i="8" l="1"/>
  <c r="I266" i="8"/>
  <c r="T217" i="9"/>
  <c r="K266" i="8" l="1"/>
  <c r="J266" i="8"/>
  <c r="L266" i="8" s="1"/>
  <c r="Y217" i="9"/>
  <c r="U217" i="9"/>
  <c r="G267" i="8"/>
  <c r="F267" i="8"/>
  <c r="D215" i="9"/>
  <c r="R215" i="9" s="1"/>
  <c r="W215" i="9"/>
  <c r="V215" i="9"/>
  <c r="X215" i="9" l="1"/>
  <c r="S215" i="9"/>
  <c r="H267" i="8"/>
  <c r="E267" i="8" s="1"/>
  <c r="AB217" i="9"/>
  <c r="Z217" i="9"/>
  <c r="AI214" i="9"/>
  <c r="I267" i="8" l="1"/>
  <c r="J267" i="8" s="1"/>
  <c r="L267" i="8" s="1"/>
  <c r="G268" i="8"/>
  <c r="F268" i="8"/>
  <c r="T216" i="9"/>
  <c r="K267" i="8" l="1"/>
  <c r="H268" i="8"/>
  <c r="E268" i="8" s="1"/>
  <c r="Y216" i="9"/>
  <c r="U216" i="9"/>
  <c r="D214" i="9"/>
  <c r="S214" i="9" s="1"/>
  <c r="I268" i="8" l="1"/>
  <c r="K268" i="8" s="1"/>
  <c r="F269" i="8"/>
  <c r="G269" i="8"/>
  <c r="H269" i="8" s="1"/>
  <c r="E269" i="8" s="1"/>
  <c r="F270" i="8" s="1"/>
  <c r="T215" i="9"/>
  <c r="R214" i="9"/>
  <c r="AB216" i="9"/>
  <c r="Z216" i="9"/>
  <c r="AI213" i="9"/>
  <c r="W214" i="9"/>
  <c r="V214" i="9"/>
  <c r="J268" i="8" l="1"/>
  <c r="L268" i="8" s="1"/>
  <c r="I269" i="8"/>
  <c r="J269" i="8" s="1"/>
  <c r="L269" i="8" s="1"/>
  <c r="G270" i="8"/>
  <c r="H270" i="8" s="1"/>
  <c r="X214" i="9"/>
  <c r="Y215" i="9"/>
  <c r="U215" i="9"/>
  <c r="K269" i="8" l="1"/>
  <c r="E270" i="8"/>
  <c r="F271" i="8" s="1"/>
  <c r="I270" i="8"/>
  <c r="J270" i="8" s="1"/>
  <c r="L270" i="8" s="1"/>
  <c r="Z215" i="9"/>
  <c r="AB215" i="9"/>
  <c r="D213" i="9"/>
  <c r="R213" i="9" s="1"/>
  <c r="V213" i="9"/>
  <c r="W213" i="9"/>
  <c r="K270" i="8" l="1"/>
  <c r="G271" i="8"/>
  <c r="H271" i="8" s="1"/>
  <c r="X213" i="9"/>
  <c r="S213" i="9"/>
  <c r="AI212" i="9"/>
  <c r="E271" i="8" l="1"/>
  <c r="F272" i="8" s="1"/>
  <c r="I271" i="8"/>
  <c r="K271" i="8" s="1"/>
  <c r="T214" i="9"/>
  <c r="J271" i="8" l="1"/>
  <c r="L271" i="8" s="1"/>
  <c r="G272" i="8"/>
  <c r="H272" i="8" s="1"/>
  <c r="Y214" i="9"/>
  <c r="U214" i="9"/>
  <c r="D212" i="9"/>
  <c r="R212" i="9" s="1"/>
  <c r="W212" i="9"/>
  <c r="V212" i="9"/>
  <c r="I272" i="8" l="1"/>
  <c r="J272" i="8" s="1"/>
  <c r="L272" i="8" s="1"/>
  <c r="E272" i="8"/>
  <c r="F273" i="8" s="1"/>
  <c r="X212" i="9"/>
  <c r="S212" i="9"/>
  <c r="AB214" i="9"/>
  <c r="Z214" i="9"/>
  <c r="AI211" i="9"/>
  <c r="G273" i="8" l="1"/>
  <c r="H273" i="8" s="1"/>
  <c r="E273" i="8" s="1"/>
  <c r="K272" i="8"/>
  <c r="T213" i="9"/>
  <c r="I273" i="8" l="1"/>
  <c r="K273" i="8" s="1"/>
  <c r="G274" i="8"/>
  <c r="H274" i="8" s="1"/>
  <c r="E274" i="8" s="1"/>
  <c r="F274" i="8"/>
  <c r="Y213" i="9"/>
  <c r="U213" i="9"/>
  <c r="D211" i="9"/>
  <c r="R211" i="9" s="1"/>
  <c r="W211" i="9"/>
  <c r="V211" i="9"/>
  <c r="J273" i="8" l="1"/>
  <c r="L273" i="8" s="1"/>
  <c r="X211" i="9"/>
  <c r="G275" i="8"/>
  <c r="F275" i="8"/>
  <c r="AB213" i="9"/>
  <c r="Z213" i="9"/>
  <c r="S211" i="9"/>
  <c r="I274" i="8"/>
  <c r="AI210" i="9"/>
  <c r="H275" i="8" l="1"/>
  <c r="E275" i="8" s="1"/>
  <c r="K274" i="8"/>
  <c r="J274" i="8"/>
  <c r="L274" i="8" s="1"/>
  <c r="T212" i="9"/>
  <c r="I275" i="8" l="1"/>
  <c r="J275" i="8" s="1"/>
  <c r="L275" i="8" s="1"/>
  <c r="F276" i="8"/>
  <c r="G276" i="8"/>
  <c r="H276" i="8" s="1"/>
  <c r="E276" i="8" s="1"/>
  <c r="F277" i="8" s="1"/>
  <c r="Y212" i="9"/>
  <c r="U212" i="9"/>
  <c r="D210" i="9"/>
  <c r="S210" i="9" s="1"/>
  <c r="I276" i="8" l="1"/>
  <c r="J276" i="8" s="1"/>
  <c r="L276" i="8" s="1"/>
  <c r="K275" i="8"/>
  <c r="G277" i="8"/>
  <c r="H277" i="8" s="1"/>
  <c r="E277" i="8" s="1"/>
  <c r="T211" i="9"/>
  <c r="R210" i="9"/>
  <c r="AB212" i="9"/>
  <c r="Z212" i="9"/>
  <c r="AI209" i="9"/>
  <c r="V210" i="9"/>
  <c r="W210" i="9"/>
  <c r="K276" i="8" l="1"/>
  <c r="X210" i="9"/>
  <c r="G278" i="8"/>
  <c r="H278" i="8" s="1"/>
  <c r="F278" i="8"/>
  <c r="I277" i="8"/>
  <c r="Y211" i="9"/>
  <c r="U211" i="9"/>
  <c r="K277" i="8" l="1"/>
  <c r="J277" i="8"/>
  <c r="L277" i="8" s="1"/>
  <c r="I278" i="8"/>
  <c r="Z211" i="9"/>
  <c r="AB211" i="9"/>
  <c r="E278" i="8"/>
  <c r="D209" i="9"/>
  <c r="S209" i="9" s="1"/>
  <c r="T210" i="9" l="1"/>
  <c r="R209" i="9"/>
  <c r="G279" i="8"/>
  <c r="F279" i="8"/>
  <c r="K278" i="8"/>
  <c r="J278" i="8"/>
  <c r="L278" i="8" s="1"/>
  <c r="AI208" i="9"/>
  <c r="W209" i="9"/>
  <c r="V209" i="9"/>
  <c r="X209" i="9" l="1"/>
  <c r="H279" i="8"/>
  <c r="E279" i="8" s="1"/>
  <c r="Y210" i="9"/>
  <c r="U210" i="9"/>
  <c r="G280" i="8" l="1"/>
  <c r="F280" i="8"/>
  <c r="AB210" i="9"/>
  <c r="Z210" i="9"/>
  <c r="I279" i="8"/>
  <c r="D208" i="9"/>
  <c r="S208" i="9" s="1"/>
  <c r="H280" i="8" l="1"/>
  <c r="E280" i="8" s="1"/>
  <c r="T209" i="9"/>
  <c r="K279" i="8"/>
  <c r="J279" i="8"/>
  <c r="L279" i="8" s="1"/>
  <c r="R208" i="9"/>
  <c r="AI207" i="9"/>
  <c r="W208" i="9"/>
  <c r="V208" i="9"/>
  <c r="I280" i="8" l="1"/>
  <c r="K280" i="8" s="1"/>
  <c r="G281" i="8"/>
  <c r="H281" i="8" s="1"/>
  <c r="F281" i="8"/>
  <c r="X208" i="9"/>
  <c r="Y209" i="9"/>
  <c r="U209" i="9"/>
  <c r="J280" i="8" l="1"/>
  <c r="L280" i="8" s="1"/>
  <c r="I281" i="8"/>
  <c r="K281" i="8" s="1"/>
  <c r="E281" i="8"/>
  <c r="AB209" i="9"/>
  <c r="Z209" i="9"/>
  <c r="D207" i="9"/>
  <c r="S207" i="9" s="1"/>
  <c r="J281" i="8" l="1"/>
  <c r="L281" i="8" s="1"/>
  <c r="T208" i="9"/>
  <c r="F282" i="8"/>
  <c r="G282" i="8"/>
  <c r="R207" i="9"/>
  <c r="AI206" i="9"/>
  <c r="W207" i="9"/>
  <c r="V207" i="9"/>
  <c r="X207" i="9" l="1"/>
  <c r="H282" i="8"/>
  <c r="I282" i="8" s="1"/>
  <c r="Y208" i="9"/>
  <c r="U208" i="9"/>
  <c r="J282" i="8" l="1"/>
  <c r="L282" i="8" s="1"/>
  <c r="K282" i="8"/>
  <c r="Z208" i="9"/>
  <c r="AB208" i="9"/>
  <c r="E282" i="8"/>
  <c r="D206" i="9"/>
  <c r="R206" i="9" s="1"/>
  <c r="W206" i="9"/>
  <c r="V206" i="9"/>
  <c r="X206" i="9" l="1"/>
  <c r="S206" i="9"/>
  <c r="G283" i="8"/>
  <c r="F283" i="8"/>
  <c r="AI205" i="9"/>
  <c r="H283" i="8" l="1"/>
  <c r="E283" i="8" s="1"/>
  <c r="T207" i="9"/>
  <c r="I283" i="8" l="1"/>
  <c r="J283" i="8" s="1"/>
  <c r="L283" i="8" s="1"/>
  <c r="F284" i="8"/>
  <c r="G284" i="8"/>
  <c r="H284" i="8" s="1"/>
  <c r="Y207" i="9"/>
  <c r="U207" i="9"/>
  <c r="D205" i="9"/>
  <c r="R205" i="9" s="1"/>
  <c r="W205" i="9"/>
  <c r="V205" i="9"/>
  <c r="K283" i="8" l="1"/>
  <c r="S205" i="9"/>
  <c r="T206" i="9" s="1"/>
  <c r="Y206" i="9" s="1"/>
  <c r="X205" i="9"/>
  <c r="AB207" i="9"/>
  <c r="Z207" i="9"/>
  <c r="I284" i="8"/>
  <c r="E284" i="8"/>
  <c r="AI204" i="9"/>
  <c r="U206" i="9" l="1"/>
  <c r="AB206" i="9" s="1"/>
  <c r="K284" i="8"/>
  <c r="J284" i="8"/>
  <c r="L284" i="8" s="1"/>
  <c r="F285" i="8"/>
  <c r="G285" i="8"/>
  <c r="H285" i="8" s="1"/>
  <c r="Z206" i="9" l="1"/>
  <c r="E285" i="8"/>
  <c r="I285" i="8"/>
  <c r="D204" i="9"/>
  <c r="S204" i="9" s="1"/>
  <c r="T205" i="9" l="1"/>
  <c r="R204" i="9"/>
  <c r="J285" i="8"/>
  <c r="L285" i="8" s="1"/>
  <c r="K285" i="8"/>
  <c r="F286" i="8"/>
  <c r="G286" i="8"/>
  <c r="AI203" i="9"/>
  <c r="V204" i="9"/>
  <c r="W204" i="9"/>
  <c r="X204" i="9" l="1"/>
  <c r="H286" i="8"/>
  <c r="I286" i="8" s="1"/>
  <c r="Y205" i="9"/>
  <c r="U205" i="9"/>
  <c r="K286" i="8" l="1"/>
  <c r="J286" i="8"/>
  <c r="L286" i="8" s="1"/>
  <c r="Z205" i="9"/>
  <c r="AB205" i="9"/>
  <c r="E286" i="8"/>
  <c r="D203" i="9"/>
  <c r="S203" i="9" s="1"/>
  <c r="T204" i="9" l="1"/>
  <c r="R203" i="9"/>
  <c r="G287" i="8"/>
  <c r="F287" i="8"/>
  <c r="AI202" i="9"/>
  <c r="V203" i="9"/>
  <c r="W203" i="9"/>
  <c r="X203" i="9" l="1"/>
  <c r="Y204" i="9"/>
  <c r="U204" i="9"/>
  <c r="H287" i="8"/>
  <c r="E287" i="8" s="1"/>
  <c r="F288" i="8" l="1"/>
  <c r="G288" i="8"/>
  <c r="H288" i="8" s="1"/>
  <c r="AB204" i="9"/>
  <c r="Z204" i="9"/>
  <c r="I287" i="8"/>
  <c r="D202" i="9"/>
  <c r="R202" i="9" s="1"/>
  <c r="W202" i="9"/>
  <c r="V202" i="9"/>
  <c r="X202" i="9" l="1"/>
  <c r="S202" i="9"/>
  <c r="K287" i="8"/>
  <c r="J287" i="8"/>
  <c r="L287" i="8" s="1"/>
  <c r="E288" i="8"/>
  <c r="I288" i="8"/>
  <c r="AI201" i="9"/>
  <c r="AK201" i="9"/>
  <c r="K288" i="8" l="1"/>
  <c r="J288" i="8"/>
  <c r="L288" i="8" s="1"/>
  <c r="F289" i="8"/>
  <c r="G289" i="8"/>
  <c r="H289" i="8" s="1"/>
  <c r="T203" i="9"/>
  <c r="Y203" i="9" l="1"/>
  <c r="U203" i="9"/>
  <c r="I289" i="8"/>
  <c r="E289" i="8"/>
  <c r="D201" i="9"/>
  <c r="S201" i="9" s="1"/>
  <c r="T202" i="9" l="1"/>
  <c r="R201" i="9"/>
  <c r="G290" i="8"/>
  <c r="H290" i="8" s="1"/>
  <c r="F290" i="8"/>
  <c r="K289" i="8"/>
  <c r="J289" i="8"/>
  <c r="L289" i="8" s="1"/>
  <c r="Z203" i="9"/>
  <c r="AB203" i="9"/>
  <c r="AI200" i="9"/>
  <c r="AK200" i="9"/>
  <c r="W201" i="9"/>
  <c r="V201" i="9"/>
  <c r="X201" i="9" l="1"/>
  <c r="E290" i="8"/>
  <c r="I290" i="8"/>
  <c r="Y202" i="9"/>
  <c r="U202" i="9"/>
  <c r="G291" i="8" l="1"/>
  <c r="H291" i="8" s="1"/>
  <c r="E291" i="8" s="1"/>
  <c r="F291" i="8"/>
  <c r="AB202" i="9"/>
  <c r="Z202" i="9"/>
  <c r="K290" i="8"/>
  <c r="J290" i="8"/>
  <c r="L290" i="8" s="1"/>
  <c r="D200" i="9"/>
  <c r="S200" i="9" s="1"/>
  <c r="T201" i="9" l="1"/>
  <c r="F292" i="8"/>
  <c r="G292" i="8"/>
  <c r="R200" i="9"/>
  <c r="I291" i="8"/>
  <c r="AI199" i="9"/>
  <c r="AK199" i="9"/>
  <c r="V200" i="9"/>
  <c r="W200" i="9"/>
  <c r="X200" i="9" l="1"/>
  <c r="K291" i="8"/>
  <c r="J291" i="8"/>
  <c r="L291" i="8" s="1"/>
  <c r="H292" i="8"/>
  <c r="E292" i="8" s="1"/>
  <c r="Y201" i="9"/>
  <c r="U201" i="9"/>
  <c r="G293" i="8" l="1"/>
  <c r="H293" i="8" s="1"/>
  <c r="F293" i="8"/>
  <c r="I292" i="8"/>
  <c r="AB201" i="9"/>
  <c r="Z201" i="9"/>
  <c r="D199" i="9"/>
  <c r="S199" i="9" s="1"/>
  <c r="T200" i="9" l="1"/>
  <c r="I293" i="8"/>
  <c r="R199" i="9"/>
  <c r="E293" i="8"/>
  <c r="J292" i="8"/>
  <c r="L292" i="8" s="1"/>
  <c r="K292" i="8"/>
  <c r="AI198" i="9"/>
  <c r="AK198" i="9"/>
  <c r="W199" i="9"/>
  <c r="V199" i="9"/>
  <c r="X199" i="9" l="1"/>
  <c r="F294" i="8"/>
  <c r="G294" i="8"/>
  <c r="H294" i="8" s="1"/>
  <c r="K293" i="8"/>
  <c r="J293" i="8"/>
  <c r="L293" i="8" s="1"/>
  <c r="Y200" i="9"/>
  <c r="U200" i="9"/>
  <c r="I294" i="8" l="1"/>
  <c r="E294" i="8"/>
  <c r="AB200" i="9"/>
  <c r="Z200" i="9"/>
  <c r="D198" i="9"/>
  <c r="S198" i="9" s="1"/>
  <c r="T199" i="9" l="1"/>
  <c r="R198" i="9"/>
  <c r="K294" i="8"/>
  <c r="J294" i="8"/>
  <c r="L294" i="8" s="1"/>
  <c r="G295" i="8"/>
  <c r="F295" i="8"/>
  <c r="AI197" i="9"/>
  <c r="AK197" i="9"/>
  <c r="V198" i="9"/>
  <c r="W198" i="9"/>
  <c r="X198" i="9" l="1"/>
  <c r="H295" i="8"/>
  <c r="E295" i="8" s="1"/>
  <c r="Y199" i="9"/>
  <c r="U199" i="9"/>
  <c r="G296" i="8" l="1"/>
  <c r="F296" i="8"/>
  <c r="I295" i="8"/>
  <c r="Z199" i="9"/>
  <c r="AB199" i="9"/>
  <c r="D197" i="9"/>
  <c r="S197" i="9" s="1"/>
  <c r="H296" i="8" l="1"/>
  <c r="E296" i="8" s="1"/>
  <c r="T198" i="9"/>
  <c r="R197" i="9"/>
  <c r="K295" i="8"/>
  <c r="J295" i="8"/>
  <c r="L295" i="8" s="1"/>
  <c r="AI196" i="9"/>
  <c r="AK196" i="9"/>
  <c r="V197" i="9"/>
  <c r="W197" i="9"/>
  <c r="I296" i="8" l="1"/>
  <c r="K296" i="8" s="1"/>
  <c r="F297" i="8"/>
  <c r="G297" i="8"/>
  <c r="H297" i="8" s="1"/>
  <c r="E297" i="8" s="1"/>
  <c r="X197" i="9"/>
  <c r="Y198" i="9"/>
  <c r="U198" i="9"/>
  <c r="J296" i="8" l="1"/>
  <c r="L296" i="8" s="1"/>
  <c r="F298" i="8"/>
  <c r="G298" i="8"/>
  <c r="I297" i="8"/>
  <c r="AB198" i="9"/>
  <c r="Z198" i="9"/>
  <c r="D196" i="9"/>
  <c r="S196" i="9" s="1"/>
  <c r="T197" i="9" l="1"/>
  <c r="R196" i="9"/>
  <c r="H298" i="8"/>
  <c r="E298" i="8" s="1"/>
  <c r="K297" i="8"/>
  <c r="J297" i="8"/>
  <c r="L297" i="8" s="1"/>
  <c r="AI195" i="9"/>
  <c r="AK195" i="9"/>
  <c r="W196" i="9"/>
  <c r="V196" i="9"/>
  <c r="X196" i="9" l="1"/>
  <c r="F299" i="8"/>
  <c r="G299" i="8"/>
  <c r="H299" i="8" s="1"/>
  <c r="Y197" i="9"/>
  <c r="U197" i="9"/>
  <c r="I298" i="8"/>
  <c r="K298" i="8" l="1"/>
  <c r="J298" i="8"/>
  <c r="L298" i="8" s="1"/>
  <c r="AB197" i="9"/>
  <c r="Z197" i="9"/>
  <c r="I299" i="8"/>
  <c r="E299" i="8"/>
  <c r="D195" i="9"/>
  <c r="S195" i="9" s="1"/>
  <c r="T196" i="9" l="1"/>
  <c r="R195" i="9"/>
  <c r="G300" i="8"/>
  <c r="F300" i="8"/>
  <c r="K299" i="8"/>
  <c r="J299" i="8"/>
  <c r="L299" i="8" s="1"/>
  <c r="AI194" i="9"/>
  <c r="AK194" i="9"/>
  <c r="V195" i="9"/>
  <c r="W195" i="9"/>
  <c r="X195" i="9" l="1"/>
  <c r="Y196" i="9"/>
  <c r="U196" i="9"/>
  <c r="H300" i="8"/>
  <c r="I300" i="8" s="1"/>
  <c r="K300" i="8" l="1"/>
  <c r="J300" i="8"/>
  <c r="L300" i="8" s="1"/>
  <c r="AB196" i="9"/>
  <c r="Z196" i="9"/>
  <c r="E300" i="8"/>
  <c r="D194" i="9"/>
  <c r="S194" i="9" s="1"/>
  <c r="T195" i="9" l="1"/>
  <c r="R194" i="9"/>
  <c r="F301" i="8"/>
  <c r="G301" i="8"/>
  <c r="H301" i="8" s="1"/>
  <c r="AI193" i="9"/>
  <c r="AK193" i="9"/>
  <c r="W194" i="9"/>
  <c r="V194" i="9"/>
  <c r="X194" i="9" l="1"/>
  <c r="I301" i="8"/>
  <c r="E301" i="8"/>
  <c r="Y195" i="9"/>
  <c r="U195" i="9"/>
  <c r="AB195" i="9" l="1"/>
  <c r="Z195" i="9"/>
  <c r="G302" i="8"/>
  <c r="H302" i="8" s="1"/>
  <c r="F302" i="8"/>
  <c r="K301" i="8"/>
  <c r="J301" i="8"/>
  <c r="L301" i="8" s="1"/>
  <c r="D193" i="9"/>
  <c r="S193" i="9" s="1"/>
  <c r="T194" i="9" l="1"/>
  <c r="R193" i="9"/>
  <c r="E302" i="8"/>
  <c r="I302" i="8"/>
  <c r="AI192" i="9"/>
  <c r="AK192" i="9"/>
  <c r="V193" i="9"/>
  <c r="W193" i="9"/>
  <c r="X193" i="9" l="1"/>
  <c r="J302" i="8"/>
  <c r="L302" i="8" s="1"/>
  <c r="K302" i="8"/>
  <c r="G303" i="8"/>
  <c r="F303" i="8"/>
  <c r="Y194" i="9"/>
  <c r="U194" i="9"/>
  <c r="AB194" i="9" l="1"/>
  <c r="Z194" i="9"/>
  <c r="H303" i="8"/>
  <c r="E303" i="8" s="1"/>
  <c r="D192" i="9"/>
  <c r="S192" i="9" s="1"/>
  <c r="R192" i="9" l="1"/>
  <c r="T193" i="9"/>
  <c r="G304" i="8"/>
  <c r="H304" i="8" s="1"/>
  <c r="F304" i="8"/>
  <c r="I303" i="8"/>
  <c r="AI191" i="9"/>
  <c r="AK191" i="9"/>
  <c r="W192" i="9"/>
  <c r="V192" i="9"/>
  <c r="X192" i="9" l="1"/>
  <c r="J303" i="8"/>
  <c r="L303" i="8" s="1"/>
  <c r="K303" i="8"/>
  <c r="E304" i="8"/>
  <c r="Y193" i="9"/>
  <c r="U193" i="9"/>
  <c r="I304" i="8"/>
  <c r="AB193" i="9" l="1"/>
  <c r="Z193" i="9"/>
  <c r="K304" i="8"/>
  <c r="J304" i="8"/>
  <c r="L304" i="8" s="1"/>
  <c r="G305" i="8"/>
  <c r="F305" i="8"/>
  <c r="D191" i="9"/>
  <c r="S191" i="9" s="1"/>
  <c r="T192" i="9" l="1"/>
  <c r="R191" i="9"/>
  <c r="H305" i="8"/>
  <c r="E305" i="8" s="1"/>
  <c r="AI190" i="9"/>
  <c r="AK190" i="9"/>
  <c r="W191" i="9"/>
  <c r="V191" i="9"/>
  <c r="X191" i="9" l="1"/>
  <c r="G306" i="8"/>
  <c r="F306" i="8"/>
  <c r="I305" i="8"/>
  <c r="Y192" i="9"/>
  <c r="U192" i="9"/>
  <c r="H306" i="8" l="1"/>
  <c r="E306" i="8" s="1"/>
  <c r="Z192" i="9"/>
  <c r="AB192" i="9"/>
  <c r="J305" i="8"/>
  <c r="L305" i="8" s="1"/>
  <c r="K305" i="8"/>
  <c r="D190" i="9"/>
  <c r="S190" i="9" s="1"/>
  <c r="T191" i="9" l="1"/>
  <c r="F307" i="8"/>
  <c r="G307" i="8"/>
  <c r="H307" i="8" s="1"/>
  <c r="R190" i="9"/>
  <c r="I306" i="8"/>
  <c r="AI189" i="9"/>
  <c r="AK189" i="9"/>
  <c r="W190" i="9"/>
  <c r="V190" i="9"/>
  <c r="X190" i="9" l="1"/>
  <c r="K306" i="8"/>
  <c r="J306" i="8"/>
  <c r="L306" i="8" s="1"/>
  <c r="I307" i="8"/>
  <c r="E307" i="8"/>
  <c r="Y191" i="9"/>
  <c r="U191" i="9"/>
  <c r="F308" i="8" l="1"/>
  <c r="G308" i="8"/>
  <c r="J307" i="8"/>
  <c r="L307" i="8" s="1"/>
  <c r="K307" i="8"/>
  <c r="AB191" i="9"/>
  <c r="Z191" i="9"/>
  <c r="D189" i="9"/>
  <c r="R189" i="9" s="1"/>
  <c r="V189" i="9"/>
  <c r="W189" i="9"/>
  <c r="X189" i="9" l="1"/>
  <c r="S189" i="9"/>
  <c r="H308" i="8"/>
  <c r="E308" i="8" s="1"/>
  <c r="AI188" i="9"/>
  <c r="AK188" i="9"/>
  <c r="I308" i="8" l="1"/>
  <c r="J308" i="8" s="1"/>
  <c r="L308" i="8" s="1"/>
  <c r="F309" i="8"/>
  <c r="G309" i="8"/>
  <c r="T190" i="9"/>
  <c r="K308" i="8" l="1"/>
  <c r="Y190" i="9"/>
  <c r="U190" i="9"/>
  <c r="H309" i="8"/>
  <c r="E309" i="8" s="1"/>
  <c r="D188" i="9"/>
  <c r="S188" i="9" s="1"/>
  <c r="T189" i="9" l="1"/>
  <c r="G310" i="8"/>
  <c r="H310" i="8" s="1"/>
  <c r="F310" i="8"/>
  <c r="R188" i="9"/>
  <c r="I309" i="8"/>
  <c r="AB190" i="9"/>
  <c r="Z190" i="9"/>
  <c r="AI187" i="9"/>
  <c r="AK187" i="9"/>
  <c r="W188" i="9"/>
  <c r="V188" i="9"/>
  <c r="X188" i="9" l="1"/>
  <c r="K309" i="8"/>
  <c r="J309" i="8"/>
  <c r="L309" i="8" s="1"/>
  <c r="I310" i="8"/>
  <c r="E310" i="8"/>
  <c r="Y189" i="9"/>
  <c r="U189" i="9"/>
  <c r="Z189" i="9" l="1"/>
  <c r="AB189" i="9"/>
  <c r="F311" i="8"/>
  <c r="G311" i="8"/>
  <c r="H311" i="8" s="1"/>
  <c r="K310" i="8"/>
  <c r="J310" i="8"/>
  <c r="L310" i="8" s="1"/>
  <c r="D187" i="9"/>
  <c r="R187" i="9" s="1"/>
  <c r="W187" i="9"/>
  <c r="V187" i="9"/>
  <c r="X187" i="9" l="1"/>
  <c r="S187" i="9"/>
  <c r="I311" i="8"/>
  <c r="E311" i="8"/>
  <c r="AI186" i="9"/>
  <c r="AK186" i="9"/>
  <c r="J311" i="8" l="1"/>
  <c r="L311" i="8" s="1"/>
  <c r="K311" i="8"/>
  <c r="F312" i="8"/>
  <c r="G312" i="8"/>
  <c r="T188" i="9"/>
  <c r="H312" i="8" l="1"/>
  <c r="E312" i="8" s="1"/>
  <c r="Y188" i="9"/>
  <c r="U188" i="9"/>
  <c r="D186" i="9"/>
  <c r="R186" i="9" s="1"/>
  <c r="V186" i="9"/>
  <c r="W186" i="9"/>
  <c r="X186" i="9" l="1"/>
  <c r="F313" i="8"/>
  <c r="G313" i="8"/>
  <c r="H313" i="8" s="1"/>
  <c r="S186" i="9"/>
  <c r="Z188" i="9"/>
  <c r="AB188" i="9"/>
  <c r="I312" i="8"/>
  <c r="AI185" i="9"/>
  <c r="AK185" i="9"/>
  <c r="T187" i="9" l="1"/>
  <c r="K312" i="8"/>
  <c r="J312" i="8"/>
  <c r="L312" i="8" s="1"/>
  <c r="I313" i="8"/>
  <c r="E313" i="8"/>
  <c r="F314" i="8" l="1"/>
  <c r="G314" i="8"/>
  <c r="H314" i="8" s="1"/>
  <c r="K313" i="8"/>
  <c r="J313" i="8"/>
  <c r="L313" i="8" s="1"/>
  <c r="Y187" i="9"/>
  <c r="U187" i="9"/>
  <c r="D185" i="9"/>
  <c r="R185" i="9" s="1"/>
  <c r="V185" i="9"/>
  <c r="W185" i="9"/>
  <c r="S185" i="9" l="1"/>
  <c r="T186" i="9" s="1"/>
  <c r="Y186" i="9" s="1"/>
  <c r="X185" i="9"/>
  <c r="AB187" i="9"/>
  <c r="Z187" i="9"/>
  <c r="I314" i="8"/>
  <c r="E314" i="8"/>
  <c r="AI184" i="9"/>
  <c r="AK184" i="9"/>
  <c r="U186" i="9" l="1"/>
  <c r="Z186" i="9" s="1"/>
  <c r="F315" i="8"/>
  <c r="G315" i="8"/>
  <c r="H315" i="8" s="1"/>
  <c r="J314" i="8"/>
  <c r="L314" i="8" s="1"/>
  <c r="K314" i="8"/>
  <c r="AB186" i="9" l="1"/>
  <c r="E315" i="8"/>
  <c r="I315" i="8"/>
  <c r="D184" i="9"/>
  <c r="S184" i="9" s="1"/>
  <c r="T185" i="9" l="1"/>
  <c r="R184" i="9"/>
  <c r="J315" i="8"/>
  <c r="L315" i="8" s="1"/>
  <c r="K315" i="8"/>
  <c r="G316" i="8"/>
  <c r="F316" i="8"/>
  <c r="AI183" i="9"/>
  <c r="AK183" i="9"/>
  <c r="W184" i="9"/>
  <c r="V184" i="9"/>
  <c r="X184" i="9" l="1"/>
  <c r="H316" i="8"/>
  <c r="I316" i="8" s="1"/>
  <c r="Y185" i="9"/>
  <c r="U185" i="9"/>
  <c r="J316" i="8" l="1"/>
  <c r="L316" i="8" s="1"/>
  <c r="K316" i="8"/>
  <c r="AB185" i="9"/>
  <c r="Z185" i="9"/>
  <c r="E316" i="8"/>
  <c r="D183" i="9"/>
  <c r="S183" i="9" s="1"/>
  <c r="T184" i="9" l="1"/>
  <c r="R183" i="9"/>
  <c r="G317" i="8"/>
  <c r="F317" i="8"/>
  <c r="AI182" i="9"/>
  <c r="AK182" i="9"/>
  <c r="W183" i="9"/>
  <c r="V183" i="9"/>
  <c r="X183" i="9" l="1"/>
  <c r="H317" i="8"/>
  <c r="I317" i="8" s="1"/>
  <c r="Y184" i="9"/>
  <c r="U184" i="9"/>
  <c r="K317" i="8" l="1"/>
  <c r="J317" i="8"/>
  <c r="L317" i="8" s="1"/>
  <c r="E317" i="8"/>
  <c r="AB184" i="9"/>
  <c r="Z184" i="9"/>
  <c r="D182" i="9"/>
  <c r="S182" i="9" s="1"/>
  <c r="T183" i="9" l="1"/>
  <c r="R182" i="9"/>
  <c r="G318" i="8"/>
  <c r="F318" i="8"/>
  <c r="AI181" i="9"/>
  <c r="AK181" i="9"/>
  <c r="V182" i="9"/>
  <c r="W182" i="9"/>
  <c r="X182" i="9" l="1"/>
  <c r="H318" i="8"/>
  <c r="E318" i="8" s="1"/>
  <c r="Y183" i="9"/>
  <c r="U183" i="9"/>
  <c r="F319" i="8" l="1"/>
  <c r="G319" i="8"/>
  <c r="H319" i="8" s="1"/>
  <c r="AB183" i="9"/>
  <c r="Z183" i="9"/>
  <c r="I318" i="8"/>
  <c r="D181" i="9"/>
  <c r="S181" i="9" s="1"/>
  <c r="T182" i="9" l="1"/>
  <c r="R181" i="9"/>
  <c r="J318" i="8"/>
  <c r="L318" i="8" s="1"/>
  <c r="K318" i="8"/>
  <c r="I319" i="8"/>
  <c r="E319" i="8"/>
  <c r="AI180" i="9"/>
  <c r="AK180" i="9"/>
  <c r="V181" i="9"/>
  <c r="W181" i="9"/>
  <c r="X181" i="9" l="1"/>
  <c r="K319" i="8"/>
  <c r="J319" i="8"/>
  <c r="L319" i="8" s="1"/>
  <c r="F320" i="8"/>
  <c r="G320" i="8"/>
  <c r="Y182" i="9"/>
  <c r="U182" i="9"/>
  <c r="AB182" i="9" l="1"/>
  <c r="Z182" i="9"/>
  <c r="H320" i="8"/>
  <c r="E320" i="8" s="1"/>
  <c r="D180" i="9"/>
  <c r="S180" i="9" s="1"/>
  <c r="T181" i="9" l="1"/>
  <c r="F321" i="8"/>
  <c r="G321" i="8"/>
  <c r="R180" i="9"/>
  <c r="I320" i="8"/>
  <c r="AI179" i="9"/>
  <c r="AK179" i="9"/>
  <c r="V180" i="9"/>
  <c r="W180" i="9"/>
  <c r="X180" i="9" l="1"/>
  <c r="K320" i="8"/>
  <c r="J320" i="8"/>
  <c r="L320" i="8" s="1"/>
  <c r="Y181" i="9"/>
  <c r="U181" i="9"/>
  <c r="H321" i="8"/>
  <c r="F17" i="8"/>
  <c r="G17" i="8" l="1"/>
  <c r="T81" i="8"/>
  <c r="AB181" i="9"/>
  <c r="Z181" i="9"/>
  <c r="I321" i="8"/>
  <c r="E321" i="8"/>
  <c r="D179" i="9"/>
  <c r="R179" i="9" s="1"/>
  <c r="W179" i="9"/>
  <c r="V179" i="9"/>
  <c r="X179" i="9" l="1"/>
  <c r="S179" i="9"/>
  <c r="K321" i="8"/>
  <c r="J321" i="8"/>
  <c r="L321" i="8" s="1"/>
  <c r="F2" i="8"/>
  <c r="Y81" i="8"/>
  <c r="Y80" i="8" s="1"/>
  <c r="Y79" i="8" s="1"/>
  <c r="Y78" i="8" s="1"/>
  <c r="Y77" i="8" s="1"/>
  <c r="Y76" i="8" s="1"/>
  <c r="Y75" i="8" s="1"/>
  <c r="Y74" i="8" s="1"/>
  <c r="Y73" i="8" s="1"/>
  <c r="Y72" i="8" s="1"/>
  <c r="Y71" i="8" s="1"/>
  <c r="Y70" i="8" s="1"/>
  <c r="Y69" i="8" s="1"/>
  <c r="Y68" i="8" s="1"/>
  <c r="Y67" i="8" s="1"/>
  <c r="Y66" i="8" s="1"/>
  <c r="Y65" i="8" s="1"/>
  <c r="Y64" i="8" s="1"/>
  <c r="Y63" i="8" s="1"/>
  <c r="Y62" i="8" s="1"/>
  <c r="Y61" i="8" s="1"/>
  <c r="Y60" i="8" s="1"/>
  <c r="Y59" i="8" s="1"/>
  <c r="Y58" i="8" s="1"/>
  <c r="Y57" i="8" s="1"/>
  <c r="Y56" i="8" s="1"/>
  <c r="Y55" i="8" s="1"/>
  <c r="Y54" i="8" s="1"/>
  <c r="Y53" i="8" s="1"/>
  <c r="Y52" i="8" s="1"/>
  <c r="Y51" i="8" s="1"/>
  <c r="Y50" i="8" s="1"/>
  <c r="Y49" i="8" s="1"/>
  <c r="Y48" i="8" s="1"/>
  <c r="Y47" i="8" s="1"/>
  <c r="Y46" i="8" s="1"/>
  <c r="Y45" i="8" s="1"/>
  <c r="Y44" i="8" s="1"/>
  <c r="Y43" i="8" s="1"/>
  <c r="Y42" i="8" s="1"/>
  <c r="Y41" i="8" s="1"/>
  <c r="Y40" i="8" s="1"/>
  <c r="Y39" i="8" s="1"/>
  <c r="Y38" i="8" s="1"/>
  <c r="Y37" i="8" s="1"/>
  <c r="Y36" i="8" s="1"/>
  <c r="Y35" i="8" s="1"/>
  <c r="Y34" i="8" s="1"/>
  <c r="Y33" i="8" s="1"/>
  <c r="Y32" i="8" s="1"/>
  <c r="Y31" i="8" s="1"/>
  <c r="Y30" i="8" s="1"/>
  <c r="Y29" i="8" s="1"/>
  <c r="Y28" i="8" s="1"/>
  <c r="Y27" i="8" s="1"/>
  <c r="Y26" i="8" s="1"/>
  <c r="Y25" i="8" s="1"/>
  <c r="Y24" i="8" s="1"/>
  <c r="Y23" i="8" s="1"/>
  <c r="Y22" i="8" s="1"/>
  <c r="Y20" i="8" s="1"/>
  <c r="U81" i="8"/>
  <c r="U19" i="8"/>
  <c r="U22" i="8"/>
  <c r="T19" i="8"/>
  <c r="U23" i="8"/>
  <c r="U24" i="8"/>
  <c r="U25" i="8"/>
  <c r="U26" i="8"/>
  <c r="U27" i="8"/>
  <c r="U28" i="8"/>
  <c r="U29" i="8"/>
  <c r="U30" i="8"/>
  <c r="U31" i="8"/>
  <c r="U32" i="8"/>
  <c r="U33" i="8"/>
  <c r="U34" i="8"/>
  <c r="U35" i="8"/>
  <c r="U36" i="8"/>
  <c r="U37" i="8"/>
  <c r="U38" i="8"/>
  <c r="U39" i="8"/>
  <c r="U40" i="8"/>
  <c r="U41" i="8"/>
  <c r="U42" i="8"/>
  <c r="U44" i="8"/>
  <c r="U43" i="8"/>
  <c r="U45" i="8"/>
  <c r="U46" i="8"/>
  <c r="U47" i="8"/>
  <c r="U48" i="8"/>
  <c r="U49" i="8"/>
  <c r="U50" i="8"/>
  <c r="U51" i="8"/>
  <c r="U52" i="8"/>
  <c r="U53" i="8"/>
  <c r="U54" i="8"/>
  <c r="U55" i="8"/>
  <c r="U56" i="8"/>
  <c r="U57" i="8"/>
  <c r="U58" i="8"/>
  <c r="U59" i="8"/>
  <c r="U60" i="8"/>
  <c r="U61" i="8"/>
  <c r="U62" i="8"/>
  <c r="U63" i="8"/>
  <c r="U64" i="8"/>
  <c r="U65" i="8"/>
  <c r="U66" i="8"/>
  <c r="U67" i="8"/>
  <c r="U68" i="8"/>
  <c r="U69" i="8"/>
  <c r="U70" i="8"/>
  <c r="U71" i="8"/>
  <c r="U72" i="8"/>
  <c r="U73" i="8"/>
  <c r="U74" i="8"/>
  <c r="U78" i="8"/>
  <c r="U79" i="8"/>
  <c r="U77" i="8"/>
  <c r="U80" i="8"/>
  <c r="U75" i="8"/>
  <c r="U76" i="8"/>
  <c r="AI178" i="9"/>
  <c r="AK178" i="9"/>
  <c r="T18" i="8"/>
  <c r="AA17" i="8" l="1"/>
  <c r="AA18" i="8" s="1"/>
  <c r="F3" i="8"/>
  <c r="Z59" i="8"/>
  <c r="Z34" i="8"/>
  <c r="Z69" i="8"/>
  <c r="Z57" i="8"/>
  <c r="Z45" i="8"/>
  <c r="Z33" i="8"/>
  <c r="Z22" i="8"/>
  <c r="Z71" i="8"/>
  <c r="Z76" i="8"/>
  <c r="Z43" i="8"/>
  <c r="Z32" i="8"/>
  <c r="Z46" i="8"/>
  <c r="Z56" i="8"/>
  <c r="Z67" i="8"/>
  <c r="Z55" i="8"/>
  <c r="Z44" i="8"/>
  <c r="Z31" i="8"/>
  <c r="Z81" i="8"/>
  <c r="Z58" i="8"/>
  <c r="Z68" i="8"/>
  <c r="Z75" i="8"/>
  <c r="Z80" i="8"/>
  <c r="Z66" i="8"/>
  <c r="Z54" i="8"/>
  <c r="Z42" i="8"/>
  <c r="Z30" i="8"/>
  <c r="Z47" i="8"/>
  <c r="Z53" i="8"/>
  <c r="Z79" i="8"/>
  <c r="Z64" i="8"/>
  <c r="Z52" i="8"/>
  <c r="Z40" i="8"/>
  <c r="Z28" i="8"/>
  <c r="Z23" i="8"/>
  <c r="Z29" i="8"/>
  <c r="Z39" i="8"/>
  <c r="Z27" i="8"/>
  <c r="Z35" i="8"/>
  <c r="Z65" i="8"/>
  <c r="Z63" i="8"/>
  <c r="Z74" i="8"/>
  <c r="Z62" i="8"/>
  <c r="Z50" i="8"/>
  <c r="Z38" i="8"/>
  <c r="Z26" i="8"/>
  <c r="Z77" i="8"/>
  <c r="Z78" i="8"/>
  <c r="Z73" i="8"/>
  <c r="Z61" i="8"/>
  <c r="Z49" i="8"/>
  <c r="Z37" i="8"/>
  <c r="Z25" i="8"/>
  <c r="T180" i="9"/>
  <c r="Z70" i="8"/>
  <c r="Z41" i="8"/>
  <c r="Z51" i="8"/>
  <c r="Z72" i="8"/>
  <c r="Z60" i="8"/>
  <c r="Z48" i="8"/>
  <c r="Z36" i="8"/>
  <c r="Z24" i="8"/>
  <c r="AA381" i="8" l="1"/>
  <c r="AA380" i="8" s="1"/>
  <c r="AA379" i="8" s="1"/>
  <c r="AA378" i="8" s="1"/>
  <c r="AA377" i="8" s="1"/>
  <c r="AA376" i="8" s="1"/>
  <c r="AA375" i="8" s="1"/>
  <c r="AA374" i="8" s="1"/>
  <c r="AA373" i="8" s="1"/>
  <c r="AA372" i="8" s="1"/>
  <c r="AA371" i="8" s="1"/>
  <c r="AA370" i="8" s="1"/>
  <c r="AA369" i="8" s="1"/>
  <c r="AA368" i="8" s="1"/>
  <c r="AA367" i="8" s="1"/>
  <c r="AA366" i="8" s="1"/>
  <c r="AA365" i="8" s="1"/>
  <c r="AA364" i="8" s="1"/>
  <c r="AA363" i="8" s="1"/>
  <c r="AA362" i="8" s="1"/>
  <c r="AA361" i="8" s="1"/>
  <c r="AA360" i="8" s="1"/>
  <c r="AA359" i="8" s="1"/>
  <c r="AA358" i="8" s="1"/>
  <c r="AA357" i="8" s="1"/>
  <c r="AA356" i="8" s="1"/>
  <c r="AA355" i="8" s="1"/>
  <c r="AA354" i="8" s="1"/>
  <c r="AA353" i="8" s="1"/>
  <c r="AA352" i="8" s="1"/>
  <c r="AA351" i="8" s="1"/>
  <c r="AA350" i="8" s="1"/>
  <c r="AA349" i="8" s="1"/>
  <c r="AA348" i="8" s="1"/>
  <c r="AA347" i="8" s="1"/>
  <c r="AA346" i="8" s="1"/>
  <c r="AA345" i="8" s="1"/>
  <c r="AA344" i="8" s="1"/>
  <c r="AA343" i="8" s="1"/>
  <c r="AA342" i="8" s="1"/>
  <c r="AA341" i="8" s="1"/>
  <c r="AA340" i="8" s="1"/>
  <c r="AA339" i="8" s="1"/>
  <c r="AA338" i="8" s="1"/>
  <c r="AA337" i="8" s="1"/>
  <c r="AA336" i="8" s="1"/>
  <c r="AA335" i="8" s="1"/>
  <c r="AA334" i="8" s="1"/>
  <c r="AA333" i="8" s="1"/>
  <c r="AA332" i="8" s="1"/>
  <c r="AA331" i="8" s="1"/>
  <c r="AA330" i="8" s="1"/>
  <c r="AA329" i="8" s="1"/>
  <c r="AA328" i="8" s="1"/>
  <c r="AA327" i="8" s="1"/>
  <c r="AA326" i="8" s="1"/>
  <c r="AA325" i="8" s="1"/>
  <c r="AA324" i="8" s="1"/>
  <c r="AA323" i="8" s="1"/>
  <c r="AA322" i="8" s="1"/>
  <c r="AA321" i="8" s="1"/>
  <c r="AA320" i="8" s="1"/>
  <c r="AA319" i="8" s="1"/>
  <c r="AA318" i="8" s="1"/>
  <c r="AA317" i="8" s="1"/>
  <c r="AA316" i="8" s="1"/>
  <c r="AA315" i="8" s="1"/>
  <c r="AA314" i="8" s="1"/>
  <c r="AA313" i="8" s="1"/>
  <c r="AA312" i="8" s="1"/>
  <c r="AA311" i="8" s="1"/>
  <c r="AA310" i="8" s="1"/>
  <c r="AA309" i="8" s="1"/>
  <c r="AA308" i="8" s="1"/>
  <c r="AA307" i="8" s="1"/>
  <c r="AA306" i="8" s="1"/>
  <c r="AA305" i="8" s="1"/>
  <c r="AA304" i="8" s="1"/>
  <c r="AA303" i="8" s="1"/>
  <c r="AA302" i="8" s="1"/>
  <c r="AA301" i="8" s="1"/>
  <c r="AA300" i="8" s="1"/>
  <c r="AA299" i="8" s="1"/>
  <c r="AA298" i="8" s="1"/>
  <c r="AA297" i="8" s="1"/>
  <c r="AA296" i="8" s="1"/>
  <c r="AA295" i="8" s="1"/>
  <c r="AA294" i="8" s="1"/>
  <c r="AA293" i="8" s="1"/>
  <c r="AA292" i="8" s="1"/>
  <c r="AA291" i="8" s="1"/>
  <c r="AA290" i="8" s="1"/>
  <c r="AA289" i="8" s="1"/>
  <c r="AA288" i="8" s="1"/>
  <c r="AA287" i="8" s="1"/>
  <c r="AA286" i="8" s="1"/>
  <c r="AA285" i="8" s="1"/>
  <c r="AA284" i="8" s="1"/>
  <c r="AA283" i="8" s="1"/>
  <c r="AA282" i="8" s="1"/>
  <c r="AA281" i="8" s="1"/>
  <c r="AA280" i="8" s="1"/>
  <c r="AA279" i="8" s="1"/>
  <c r="AA278" i="8" s="1"/>
  <c r="AA277" i="8" s="1"/>
  <c r="AA276" i="8" s="1"/>
  <c r="AA275" i="8" s="1"/>
  <c r="AA274" i="8" s="1"/>
  <c r="AA273" i="8" s="1"/>
  <c r="AA272" i="8" s="1"/>
  <c r="AA271" i="8" s="1"/>
  <c r="AA270" i="8" s="1"/>
  <c r="AA269" i="8" s="1"/>
  <c r="AA268" i="8" s="1"/>
  <c r="AA267" i="8" s="1"/>
  <c r="AA266" i="8" s="1"/>
  <c r="AA265" i="8" s="1"/>
  <c r="AA264" i="8" s="1"/>
  <c r="AA263" i="8" s="1"/>
  <c r="AA262" i="8" s="1"/>
  <c r="AA261" i="8" s="1"/>
  <c r="AA260" i="8" s="1"/>
  <c r="AA259" i="8" s="1"/>
  <c r="AA258" i="8" s="1"/>
  <c r="AA257" i="8" s="1"/>
  <c r="AA256" i="8" s="1"/>
  <c r="AA255" i="8" s="1"/>
  <c r="AA254" i="8" s="1"/>
  <c r="AA253" i="8" s="1"/>
  <c r="AA252" i="8" s="1"/>
  <c r="AA251" i="8" s="1"/>
  <c r="AA250" i="8" s="1"/>
  <c r="AA249" i="8" s="1"/>
  <c r="AA248" i="8" s="1"/>
  <c r="AA247" i="8" s="1"/>
  <c r="AA246" i="8" s="1"/>
  <c r="AA245" i="8" s="1"/>
  <c r="AA244" i="8" s="1"/>
  <c r="AA243" i="8" s="1"/>
  <c r="AA242" i="8" s="1"/>
  <c r="AA241" i="8" s="1"/>
  <c r="AA240" i="8" s="1"/>
  <c r="AA239" i="8" s="1"/>
  <c r="AA238" i="8" s="1"/>
  <c r="AA237" i="8" s="1"/>
  <c r="AA236" i="8" s="1"/>
  <c r="AA235" i="8" s="1"/>
  <c r="AA234" i="8" s="1"/>
  <c r="AA233" i="8" s="1"/>
  <c r="AA232" i="8" s="1"/>
  <c r="AA231" i="8" s="1"/>
  <c r="AA230" i="8" s="1"/>
  <c r="AA229" i="8" s="1"/>
  <c r="AA228" i="8" s="1"/>
  <c r="AA227" i="8" s="1"/>
  <c r="AA226" i="8" s="1"/>
  <c r="AA225" i="8" s="1"/>
  <c r="AA224" i="8" s="1"/>
  <c r="AA223" i="8" s="1"/>
  <c r="AA222" i="8" s="1"/>
  <c r="AA221" i="8" s="1"/>
  <c r="AA220" i="8" s="1"/>
  <c r="AA219" i="8" s="1"/>
  <c r="AA218" i="8" s="1"/>
  <c r="AA217" i="8" s="1"/>
  <c r="AA216" i="8" s="1"/>
  <c r="AA215" i="8" s="1"/>
  <c r="AA214" i="8" s="1"/>
  <c r="AA213" i="8" s="1"/>
  <c r="AA212" i="8" s="1"/>
  <c r="AA211" i="8" s="1"/>
  <c r="AA210" i="8" s="1"/>
  <c r="AA209" i="8" s="1"/>
  <c r="AA208" i="8" s="1"/>
  <c r="AA207" i="8" s="1"/>
  <c r="AA206" i="8" s="1"/>
  <c r="AA205" i="8" s="1"/>
  <c r="AA204" i="8" s="1"/>
  <c r="AA203" i="8" s="1"/>
  <c r="AA202" i="8" s="1"/>
  <c r="AA201" i="8" s="1"/>
  <c r="AA200" i="8" s="1"/>
  <c r="AA199" i="8" s="1"/>
  <c r="AA198" i="8" s="1"/>
  <c r="AA197" i="8" s="1"/>
  <c r="AA196" i="8" s="1"/>
  <c r="AA195" i="8" s="1"/>
  <c r="AA194" i="8" s="1"/>
  <c r="AA193" i="8" s="1"/>
  <c r="AA192" i="8" s="1"/>
  <c r="AA191" i="8" s="1"/>
  <c r="AA190" i="8" s="1"/>
  <c r="AA189" i="8" s="1"/>
  <c r="AA188" i="8" s="1"/>
  <c r="AA187" i="8" s="1"/>
  <c r="AA186" i="8" s="1"/>
  <c r="AA185" i="8" s="1"/>
  <c r="AA184" i="8" s="1"/>
  <c r="AA183" i="8" s="1"/>
  <c r="AA182" i="8" s="1"/>
  <c r="AA181" i="8" s="1"/>
  <c r="AA180" i="8" s="1"/>
  <c r="AA179" i="8" s="1"/>
  <c r="AA178" i="8" s="1"/>
  <c r="AA177" i="8" s="1"/>
  <c r="AA176" i="8" s="1"/>
  <c r="AA175" i="8" s="1"/>
  <c r="AA174" i="8" s="1"/>
  <c r="AA173" i="8" s="1"/>
  <c r="AA172" i="8" s="1"/>
  <c r="AA171" i="8" s="1"/>
  <c r="AA170" i="8" s="1"/>
  <c r="AA169" i="8" s="1"/>
  <c r="AA168" i="8" s="1"/>
  <c r="AA167" i="8" s="1"/>
  <c r="AA166" i="8" s="1"/>
  <c r="AA165" i="8" s="1"/>
  <c r="AA164" i="8" s="1"/>
  <c r="AA163" i="8" s="1"/>
  <c r="AA162" i="8" s="1"/>
  <c r="AA161" i="8" s="1"/>
  <c r="AA160" i="8" s="1"/>
  <c r="AA159" i="8" s="1"/>
  <c r="AA158" i="8" s="1"/>
  <c r="AA157" i="8" s="1"/>
  <c r="AA156" i="8" s="1"/>
  <c r="AA155" i="8" s="1"/>
  <c r="AA154" i="8" s="1"/>
  <c r="AA153" i="8" s="1"/>
  <c r="AA152" i="8" s="1"/>
  <c r="AA151" i="8" s="1"/>
  <c r="AA150" i="8" s="1"/>
  <c r="AA149" i="8" s="1"/>
  <c r="AA148" i="8" s="1"/>
  <c r="AA147" i="8" s="1"/>
  <c r="AA146" i="8" s="1"/>
  <c r="AA145" i="8" s="1"/>
  <c r="AA144" i="8" s="1"/>
  <c r="AA143" i="8" s="1"/>
  <c r="AA142" i="8" s="1"/>
  <c r="AA141" i="8" s="1"/>
  <c r="AA140" i="8" s="1"/>
  <c r="AA139" i="8" s="1"/>
  <c r="AA138" i="8" s="1"/>
  <c r="AA137" i="8" s="1"/>
  <c r="AA136" i="8" s="1"/>
  <c r="AA135" i="8" s="1"/>
  <c r="AA134" i="8" s="1"/>
  <c r="AA133" i="8" s="1"/>
  <c r="AA132" i="8" s="1"/>
  <c r="AA131" i="8" s="1"/>
  <c r="AA130" i="8" s="1"/>
  <c r="AA129" i="8" s="1"/>
  <c r="AA128" i="8" s="1"/>
  <c r="AA127" i="8" s="1"/>
  <c r="AA126" i="8" s="1"/>
  <c r="AA125" i="8" s="1"/>
  <c r="AA124" i="8" s="1"/>
  <c r="AA123" i="8" s="1"/>
  <c r="AA122" i="8" s="1"/>
  <c r="AA121" i="8" s="1"/>
  <c r="AA120" i="8" s="1"/>
  <c r="AA119" i="8" s="1"/>
  <c r="AA118" i="8" s="1"/>
  <c r="AA117" i="8" s="1"/>
  <c r="AA116" i="8" s="1"/>
  <c r="AA115" i="8" s="1"/>
  <c r="AA114" i="8" s="1"/>
  <c r="AA113" i="8" s="1"/>
  <c r="AA112" i="8" s="1"/>
  <c r="AA111" i="8" s="1"/>
  <c r="AA110" i="8" s="1"/>
  <c r="AA109" i="8" s="1"/>
  <c r="AA108" i="8" s="1"/>
  <c r="AA107" i="8" s="1"/>
  <c r="AA106" i="8" s="1"/>
  <c r="AA105" i="8" s="1"/>
  <c r="AA104" i="8" s="1"/>
  <c r="AA103" i="8" s="1"/>
  <c r="AA102" i="8" s="1"/>
  <c r="AA101" i="8" s="1"/>
  <c r="AA100" i="8" s="1"/>
  <c r="AA99" i="8" s="1"/>
  <c r="AA98" i="8" s="1"/>
  <c r="AA97" i="8" s="1"/>
  <c r="AA96" i="8" s="1"/>
  <c r="AA95" i="8" s="1"/>
  <c r="AA94" i="8" s="1"/>
  <c r="AA93" i="8" s="1"/>
  <c r="AA92" i="8" s="1"/>
  <c r="AA91" i="8" s="1"/>
  <c r="AA90" i="8" s="1"/>
  <c r="AA89" i="8" s="1"/>
  <c r="AA88" i="8" s="1"/>
  <c r="AA87" i="8" s="1"/>
  <c r="AA86" i="8" s="1"/>
  <c r="AA85" i="8" s="1"/>
  <c r="AA84" i="8" s="1"/>
  <c r="AA83" i="8" s="1"/>
  <c r="AA82" i="8" s="1"/>
  <c r="AA81" i="8" s="1"/>
  <c r="AB81" i="8" s="1"/>
  <c r="Y180" i="9"/>
  <c r="U180" i="9"/>
  <c r="D178" i="9"/>
  <c r="R178" i="9" s="1"/>
  <c r="V178" i="9"/>
  <c r="W178" i="9"/>
  <c r="AA80" i="8" l="1"/>
  <c r="AA79" i="8" s="1"/>
  <c r="X178" i="9"/>
  <c r="S178" i="9"/>
  <c r="Z180" i="9"/>
  <c r="AB180" i="9"/>
  <c r="AI177" i="9"/>
  <c r="AK177" i="9"/>
  <c r="AB80" i="8" l="1"/>
  <c r="AA78" i="8"/>
  <c r="AB79" i="8"/>
  <c r="T179" i="9"/>
  <c r="Y179" i="9" l="1"/>
  <c r="U179" i="9"/>
  <c r="AA77" i="8"/>
  <c r="AB78" i="8"/>
  <c r="D177" i="9"/>
  <c r="S177" i="9" s="1"/>
  <c r="T178" i="9" l="1"/>
  <c r="Z179" i="9"/>
  <c r="AB179" i="9"/>
  <c r="R177" i="9"/>
  <c r="AA76" i="8"/>
  <c r="AB77" i="8"/>
  <c r="AI176" i="9"/>
  <c r="AK176" i="9"/>
  <c r="W177" i="9"/>
  <c r="V177" i="9"/>
  <c r="X177" i="9" l="1"/>
  <c r="AA75" i="8"/>
  <c r="AB76" i="8"/>
  <c r="Y178" i="9"/>
  <c r="U178" i="9"/>
  <c r="AB75" i="8" l="1"/>
  <c r="AA74" i="8"/>
  <c r="Z178" i="9"/>
  <c r="AB178" i="9"/>
  <c r="D176" i="9"/>
  <c r="S176" i="9" s="1"/>
  <c r="T177" i="9" l="1"/>
  <c r="R176" i="9"/>
  <c r="AA73" i="8"/>
  <c r="AB74" i="8"/>
  <c r="AI175" i="9"/>
  <c r="AK175" i="9"/>
  <c r="V176" i="9"/>
  <c r="W176" i="9"/>
  <c r="X176" i="9" l="1"/>
  <c r="AB73" i="8"/>
  <c r="AA72" i="8"/>
  <c r="Y177" i="9"/>
  <c r="U177" i="9"/>
  <c r="AB177" i="9" l="1"/>
  <c r="Z177" i="9"/>
  <c r="AB72" i="8"/>
  <c r="AA71" i="8"/>
  <c r="D175" i="9"/>
  <c r="S175" i="9" s="1"/>
  <c r="T176" i="9" l="1"/>
  <c r="R175" i="9"/>
  <c r="AB71" i="8"/>
  <c r="AA70" i="8"/>
  <c r="AI174" i="9"/>
  <c r="AK174" i="9"/>
  <c r="W175" i="9"/>
  <c r="V175" i="9"/>
  <c r="X175" i="9" l="1"/>
  <c r="AA69" i="8"/>
  <c r="AB70" i="8"/>
  <c r="Y176" i="9"/>
  <c r="U176" i="9"/>
  <c r="AB176" i="9" l="1"/>
  <c r="Z176" i="9"/>
  <c r="AA68" i="8"/>
  <c r="AB69" i="8"/>
  <c r="D174" i="9"/>
  <c r="S174" i="9" s="1"/>
  <c r="T175" i="9" l="1"/>
  <c r="R174" i="9"/>
  <c r="AB68" i="8"/>
  <c r="AA67" i="8"/>
  <c r="AI173" i="9"/>
  <c r="AK173" i="9"/>
  <c r="V174" i="9"/>
  <c r="W174" i="9"/>
  <c r="X174" i="9" l="1"/>
  <c r="AA66" i="8"/>
  <c r="AB67" i="8"/>
  <c r="Y175" i="9"/>
  <c r="U175" i="9"/>
  <c r="AA65" i="8" l="1"/>
  <c r="AB66" i="8"/>
  <c r="Z175" i="9"/>
  <c r="AB175" i="9"/>
  <c r="D173" i="9"/>
  <c r="S173" i="9" s="1"/>
  <c r="T174" i="9" l="1"/>
  <c r="R173" i="9"/>
  <c r="AA64" i="8"/>
  <c r="AB65" i="8"/>
  <c r="AI172" i="9"/>
  <c r="AK172" i="9"/>
  <c r="V173" i="9"/>
  <c r="W173" i="9"/>
  <c r="X173" i="9" l="1"/>
  <c r="Y174" i="9"/>
  <c r="U174" i="9"/>
  <c r="AA63" i="8"/>
  <c r="AB64" i="8"/>
  <c r="AB63" i="8" l="1"/>
  <c r="AA62" i="8"/>
  <c r="AB174" i="9"/>
  <c r="Z174" i="9"/>
  <c r="D172" i="9"/>
  <c r="S172" i="9" s="1"/>
  <c r="T173" i="9" l="1"/>
  <c r="R172" i="9"/>
  <c r="AB62" i="8"/>
  <c r="AA61" i="8"/>
  <c r="AI171" i="9"/>
  <c r="AK171" i="9"/>
  <c r="W172" i="9"/>
  <c r="V172" i="9"/>
  <c r="X172" i="9" l="1"/>
  <c r="AB61" i="8"/>
  <c r="AA60" i="8"/>
  <c r="Y173" i="9"/>
  <c r="U173" i="9"/>
  <c r="Z173" i="9" l="1"/>
  <c r="AB173" i="9"/>
  <c r="AA59" i="8"/>
  <c r="AB60" i="8"/>
  <c r="D171" i="9"/>
  <c r="R171" i="9" s="1"/>
  <c r="W171" i="9"/>
  <c r="V171" i="9"/>
  <c r="X171" i="9" l="1"/>
  <c r="S171" i="9"/>
  <c r="AB59" i="8"/>
  <c r="AA58" i="8"/>
  <c r="AI170" i="9"/>
  <c r="AK170" i="9"/>
  <c r="AB58" i="8" l="1"/>
  <c r="AA57" i="8"/>
  <c r="T172" i="9"/>
  <c r="AA56" i="8" l="1"/>
  <c r="AB57" i="8"/>
  <c r="Y172" i="9"/>
  <c r="U172" i="9"/>
  <c r="D170" i="9"/>
  <c r="S170" i="9" s="1"/>
  <c r="T171" i="9" l="1"/>
  <c r="Z172" i="9"/>
  <c r="AB172" i="9"/>
  <c r="R170" i="9"/>
  <c r="AB56" i="8"/>
  <c r="AA55" i="8"/>
  <c r="AI169" i="9"/>
  <c r="AK169" i="9"/>
  <c r="V170" i="9"/>
  <c r="W170" i="9"/>
  <c r="X170" i="9" l="1"/>
  <c r="AA54" i="8"/>
  <c r="AB55" i="8"/>
  <c r="Y171" i="9"/>
  <c r="U171" i="9"/>
  <c r="Z171" i="9" l="1"/>
  <c r="AB171" i="9"/>
  <c r="AB54" i="8"/>
  <c r="AA53" i="8"/>
  <c r="D169" i="9"/>
  <c r="S169" i="9" s="1"/>
  <c r="T170" i="9" l="1"/>
  <c r="R169" i="9"/>
  <c r="AA52" i="8"/>
  <c r="AB53" i="8"/>
  <c r="AI168" i="9"/>
  <c r="AK168" i="9"/>
  <c r="W169" i="9"/>
  <c r="V169" i="9"/>
  <c r="X169" i="9" l="1"/>
  <c r="AB52" i="8"/>
  <c r="AA51" i="8"/>
  <c r="Y170" i="9"/>
  <c r="U170" i="9"/>
  <c r="AB170" i="9" l="1"/>
  <c r="Z170" i="9"/>
  <c r="AB51" i="8"/>
  <c r="AA50" i="8"/>
  <c r="D168" i="9"/>
  <c r="S168" i="9" s="1"/>
  <c r="T169" i="9" l="1"/>
  <c r="R168" i="9"/>
  <c r="AB50" i="8"/>
  <c r="AA49" i="8"/>
  <c r="AI167" i="9"/>
  <c r="AK167" i="9"/>
  <c r="V168" i="9"/>
  <c r="W168" i="9"/>
  <c r="X168" i="9" l="1"/>
  <c r="AB49" i="8"/>
  <c r="AA48" i="8"/>
  <c r="Y169" i="9"/>
  <c r="U169" i="9"/>
  <c r="Z169" i="9" l="1"/>
  <c r="AB169" i="9"/>
  <c r="AA47" i="8"/>
  <c r="AB48" i="8"/>
  <c r="D167" i="9"/>
  <c r="S167" i="9" s="1"/>
  <c r="T168" i="9" l="1"/>
  <c r="R167" i="9"/>
  <c r="AA46" i="8"/>
  <c r="AB47" i="8"/>
  <c r="AI166" i="9"/>
  <c r="AK166" i="9"/>
  <c r="W167" i="9"/>
  <c r="V167" i="9"/>
  <c r="X167" i="9" l="1"/>
  <c r="AB46" i="8"/>
  <c r="AA45" i="8"/>
  <c r="Y168" i="9"/>
  <c r="U168" i="9"/>
  <c r="AB168" i="9" l="1"/>
  <c r="Z168" i="9"/>
  <c r="AA44" i="8"/>
  <c r="AB45" i="8"/>
  <c r="D166" i="9"/>
  <c r="S166" i="9" s="1"/>
  <c r="T167" i="9" l="1"/>
  <c r="R166" i="9"/>
  <c r="AA43" i="8"/>
  <c r="AB44" i="8"/>
  <c r="AI165" i="9"/>
  <c r="AK165" i="9"/>
  <c r="W166" i="9"/>
  <c r="V166" i="9"/>
  <c r="X166" i="9" l="1"/>
  <c r="AA42" i="8"/>
  <c r="AB43" i="8"/>
  <c r="Y167" i="9"/>
  <c r="U167" i="9"/>
  <c r="AA41" i="8" l="1"/>
  <c r="AB42" i="8"/>
  <c r="AB167" i="9"/>
  <c r="Z167" i="9"/>
  <c r="D165" i="9"/>
  <c r="S165" i="9" s="1"/>
  <c r="T166" i="9" l="1"/>
  <c r="R165" i="9"/>
  <c r="AA40" i="8"/>
  <c r="AB41" i="8"/>
  <c r="AI164" i="9"/>
  <c r="AK164" i="9"/>
  <c r="W165" i="9"/>
  <c r="V165" i="9"/>
  <c r="X165" i="9" l="1"/>
  <c r="AB40" i="8"/>
  <c r="AA39" i="8"/>
  <c r="Y166" i="9"/>
  <c r="U166" i="9"/>
  <c r="AB166" i="9" l="1"/>
  <c r="Z166" i="9"/>
  <c r="AB39" i="8"/>
  <c r="AA38" i="8"/>
  <c r="D164" i="9"/>
  <c r="R164" i="9" s="1"/>
  <c r="W164" i="9"/>
  <c r="V164" i="9"/>
  <c r="X164" i="9" l="1"/>
  <c r="S164" i="9"/>
  <c r="AB38" i="8"/>
  <c r="AA37" i="8"/>
  <c r="AI163" i="9"/>
  <c r="AK163" i="9"/>
  <c r="AB37" i="8" l="1"/>
  <c r="AA36" i="8"/>
  <c r="T165" i="9"/>
  <c r="AB36" i="8" l="1"/>
  <c r="AA35" i="8"/>
  <c r="Y165" i="9"/>
  <c r="U165" i="9"/>
  <c r="D163" i="9"/>
  <c r="R163" i="9" s="1"/>
  <c r="W163" i="9"/>
  <c r="V163" i="9"/>
  <c r="X163" i="9" l="1"/>
  <c r="S163" i="9"/>
  <c r="AB35" i="8"/>
  <c r="AA34" i="8"/>
  <c r="AB165" i="9"/>
  <c r="Z165" i="9"/>
  <c r="AI162" i="9"/>
  <c r="AK162" i="9"/>
  <c r="T164" i="9" l="1"/>
  <c r="AB34" i="8"/>
  <c r="AA33" i="8"/>
  <c r="AB33" i="8" l="1"/>
  <c r="AA32" i="8"/>
  <c r="Y164" i="9"/>
  <c r="U164" i="9"/>
  <c r="D162" i="9"/>
  <c r="R162" i="9" s="1"/>
  <c r="V162" i="9"/>
  <c r="W162" i="9"/>
  <c r="X162" i="9" l="1"/>
  <c r="S162" i="9"/>
  <c r="AA31" i="8"/>
  <c r="AB32" i="8"/>
  <c r="AB164" i="9"/>
  <c r="Z164" i="9"/>
  <c r="AI161" i="9"/>
  <c r="AK161" i="9"/>
  <c r="T163" i="9" l="1"/>
  <c r="AA30" i="8"/>
  <c r="AB31" i="8"/>
  <c r="AA29" i="8" l="1"/>
  <c r="AB30" i="8"/>
  <c r="Y163" i="9"/>
  <c r="U163" i="9"/>
  <c r="D161" i="9"/>
  <c r="S161" i="9" s="1"/>
  <c r="T162" i="9" l="1"/>
  <c r="R161" i="9"/>
  <c r="AB163" i="9"/>
  <c r="Z163" i="9"/>
  <c r="AA28" i="8"/>
  <c r="AB29" i="8"/>
  <c r="AI160" i="9"/>
  <c r="AK160" i="9"/>
  <c r="W161" i="9"/>
  <c r="V161" i="9"/>
  <c r="X161" i="9" l="1"/>
  <c r="AB28" i="8"/>
  <c r="AA27" i="8"/>
  <c r="Y162" i="9"/>
  <c r="U162" i="9"/>
  <c r="AB162" i="9" l="1"/>
  <c r="Z162" i="9"/>
  <c r="AB27" i="8"/>
  <c r="AA26" i="8"/>
  <c r="D160" i="9"/>
  <c r="R160" i="9" s="1"/>
  <c r="W160" i="9"/>
  <c r="V160" i="9"/>
  <c r="X160" i="9" l="1"/>
  <c r="S160" i="9"/>
  <c r="AB26" i="8"/>
  <c r="AA25" i="8"/>
  <c r="AI159" i="9"/>
  <c r="AK159" i="9"/>
  <c r="AB25" i="8" l="1"/>
  <c r="AA24" i="8"/>
  <c r="T161" i="9"/>
  <c r="Y161" i="9" l="1"/>
  <c r="U161" i="9"/>
  <c r="AB24" i="8"/>
  <c r="AA23" i="8"/>
  <c r="D159" i="9"/>
  <c r="R159" i="9" s="1"/>
  <c r="V159" i="9"/>
  <c r="W159" i="9"/>
  <c r="X159" i="9" l="1"/>
  <c r="S159" i="9"/>
  <c r="AB161" i="9"/>
  <c r="Z161" i="9"/>
  <c r="AB23" i="8"/>
  <c r="AA22" i="8"/>
  <c r="AI158" i="9"/>
  <c r="AK158" i="9"/>
  <c r="AA20" i="8" l="1"/>
  <c r="AB22" i="8"/>
  <c r="T160" i="9"/>
  <c r="Y160" i="9" l="1"/>
  <c r="U160" i="9"/>
  <c r="D158" i="9"/>
  <c r="S158" i="9" s="1"/>
  <c r="T159" i="9" l="1"/>
  <c r="R158" i="9"/>
  <c r="Z160" i="9"/>
  <c r="AB160" i="9"/>
  <c r="AI157" i="9"/>
  <c r="AK157" i="9"/>
  <c r="W158" i="9"/>
  <c r="V158" i="9"/>
  <c r="X158" i="9" l="1"/>
  <c r="Y159" i="9"/>
  <c r="U159" i="9"/>
  <c r="AB159" i="9" l="1"/>
  <c r="Z159" i="9"/>
  <c r="D157" i="9"/>
  <c r="S157" i="9" s="1"/>
  <c r="T158" i="9" l="1"/>
  <c r="R157" i="9"/>
  <c r="AI156" i="9"/>
  <c r="AK156" i="9"/>
  <c r="V157" i="9"/>
  <c r="W157" i="9"/>
  <c r="X157" i="9" l="1"/>
  <c r="Y158" i="9"/>
  <c r="U158" i="9"/>
  <c r="AB158" i="9" l="1"/>
  <c r="Z158" i="9"/>
  <c r="D156" i="9"/>
  <c r="S156" i="9" s="1"/>
  <c r="T157" i="9" l="1"/>
  <c r="R156" i="9"/>
  <c r="AI155" i="9"/>
  <c r="AK155" i="9"/>
  <c r="W156" i="9"/>
  <c r="V156" i="9"/>
  <c r="X156" i="9" l="1"/>
  <c r="Y157" i="9"/>
  <c r="U157" i="9"/>
  <c r="AB157" i="9" l="1"/>
  <c r="Z157" i="9"/>
  <c r="D155" i="9"/>
  <c r="S155" i="9" s="1"/>
  <c r="T156" i="9" l="1"/>
  <c r="R155" i="9"/>
  <c r="AI154" i="9"/>
  <c r="AK154" i="9"/>
  <c r="W155" i="9"/>
  <c r="V155" i="9"/>
  <c r="X155" i="9" l="1"/>
  <c r="Y156" i="9"/>
  <c r="U156" i="9"/>
  <c r="AB156" i="9" l="1"/>
  <c r="Z156" i="9"/>
  <c r="D154" i="9"/>
  <c r="S154" i="9" s="1"/>
  <c r="T155" i="9" l="1"/>
  <c r="R154" i="9"/>
  <c r="AI153" i="9"/>
  <c r="AK153" i="9"/>
  <c r="V154" i="9"/>
  <c r="W154" i="9"/>
  <c r="X154" i="9" l="1"/>
  <c r="Y155" i="9"/>
  <c r="U155" i="9"/>
  <c r="AB155" i="9" l="1"/>
  <c r="Z155" i="9"/>
  <c r="D153" i="9"/>
  <c r="S153" i="9" s="1"/>
  <c r="T154" i="9" l="1"/>
  <c r="R153" i="9"/>
  <c r="AI152" i="9"/>
  <c r="AK152" i="9"/>
  <c r="W153" i="9"/>
  <c r="V153" i="9"/>
  <c r="X153" i="9" l="1"/>
  <c r="Y154" i="9"/>
  <c r="U154" i="9"/>
  <c r="AB154" i="9" l="1"/>
  <c r="Z154" i="9"/>
  <c r="D152" i="9"/>
  <c r="S152" i="9" s="1"/>
  <c r="T153" i="9" l="1"/>
  <c r="R152" i="9"/>
  <c r="AI151" i="9"/>
  <c r="AK151" i="9"/>
  <c r="W152" i="9"/>
  <c r="V152" i="9"/>
  <c r="X152" i="9" l="1"/>
  <c r="Y153" i="9"/>
  <c r="U153" i="9"/>
  <c r="AB153" i="9" l="1"/>
  <c r="Z153" i="9"/>
  <c r="D151" i="9"/>
  <c r="S151" i="9" s="1"/>
  <c r="T152" i="9" l="1"/>
  <c r="R151" i="9"/>
  <c r="AI150" i="9"/>
  <c r="AK150" i="9"/>
  <c r="W151" i="9"/>
  <c r="V151" i="9"/>
  <c r="X151" i="9" l="1"/>
  <c r="Y152" i="9"/>
  <c r="U152" i="9"/>
  <c r="Z152" i="9" l="1"/>
  <c r="AB152" i="9"/>
  <c r="D150" i="9"/>
  <c r="S150" i="9" s="1"/>
  <c r="T151" i="9" l="1"/>
  <c r="R150" i="9"/>
  <c r="AI149" i="9"/>
  <c r="AK149" i="9"/>
  <c r="V150" i="9"/>
  <c r="W150" i="9"/>
  <c r="X150" i="9" l="1"/>
  <c r="Y151" i="9"/>
  <c r="U151" i="9"/>
  <c r="AB151" i="9" l="1"/>
  <c r="Z151" i="9"/>
  <c r="D149" i="9"/>
  <c r="R149" i="9" s="1"/>
  <c r="V149" i="9"/>
  <c r="W149" i="9"/>
  <c r="X149" i="9" l="1"/>
  <c r="S149" i="9"/>
  <c r="AI148" i="9"/>
  <c r="AK148" i="9"/>
  <c r="T150" i="9" l="1"/>
  <c r="Y150" i="9" l="1"/>
  <c r="U150" i="9"/>
  <c r="D148" i="9"/>
  <c r="R148" i="9" s="1"/>
  <c r="W148" i="9"/>
  <c r="V148" i="9"/>
  <c r="X148" i="9" l="1"/>
  <c r="AB150" i="9"/>
  <c r="Z150" i="9"/>
  <c r="S148" i="9"/>
  <c r="AI147" i="9"/>
  <c r="AK147" i="9"/>
  <c r="T149" i="9" l="1"/>
  <c r="Y149" i="9" l="1"/>
  <c r="U149" i="9"/>
  <c r="D147" i="9"/>
  <c r="S147" i="9" s="1"/>
  <c r="T148" i="9" l="1"/>
  <c r="AB149" i="9"/>
  <c r="Z149" i="9"/>
  <c r="R147" i="9"/>
  <c r="AI146" i="9"/>
  <c r="AK146" i="9"/>
  <c r="V147" i="9"/>
  <c r="W147" i="9"/>
  <c r="X147" i="9" l="1"/>
  <c r="Y148" i="9"/>
  <c r="U148" i="9"/>
  <c r="AB148" i="9" l="1"/>
  <c r="Z148" i="9"/>
  <c r="D146" i="9"/>
  <c r="S146" i="9" s="1"/>
  <c r="T147" i="9" l="1"/>
  <c r="R146" i="9"/>
  <c r="AI145" i="9"/>
  <c r="AK145" i="9"/>
  <c r="W146" i="9"/>
  <c r="V146" i="9"/>
  <c r="X146" i="9" l="1"/>
  <c r="Y147" i="9"/>
  <c r="U147" i="9"/>
  <c r="Z147" i="9" l="1"/>
  <c r="AB147" i="9"/>
  <c r="D145" i="9"/>
  <c r="S145" i="9" s="1"/>
  <c r="T146" i="9" l="1"/>
  <c r="R145" i="9"/>
  <c r="AI144" i="9"/>
  <c r="AK144" i="9"/>
  <c r="V145" i="9"/>
  <c r="W145" i="9"/>
  <c r="X145" i="9" l="1"/>
  <c r="Y146" i="9"/>
  <c r="U146" i="9"/>
  <c r="AB146" i="9" l="1"/>
  <c r="Z146" i="9"/>
  <c r="D144" i="9"/>
  <c r="S144" i="9" s="1"/>
  <c r="T145" i="9" l="1"/>
  <c r="R144" i="9"/>
  <c r="AI143" i="9"/>
  <c r="AK143" i="9"/>
  <c r="W144" i="9"/>
  <c r="V144" i="9"/>
  <c r="X144" i="9" l="1"/>
  <c r="Y145" i="9"/>
  <c r="U145" i="9"/>
  <c r="AB145" i="9" l="1"/>
  <c r="Z145" i="9"/>
  <c r="D143" i="9"/>
  <c r="S143" i="9" s="1"/>
  <c r="T144" i="9" l="1"/>
  <c r="R143" i="9"/>
  <c r="AI142" i="9"/>
  <c r="AK142" i="9"/>
  <c r="V143" i="9"/>
  <c r="W143" i="9"/>
  <c r="X143" i="9" l="1"/>
  <c r="Y144" i="9"/>
  <c r="U144" i="9"/>
  <c r="AB144" i="9" l="1"/>
  <c r="Z144" i="9"/>
  <c r="D142" i="9"/>
  <c r="S142" i="9" s="1"/>
  <c r="T143" i="9" l="1"/>
  <c r="R142" i="9"/>
  <c r="AI141" i="9"/>
  <c r="AK141" i="9"/>
  <c r="W142" i="9"/>
  <c r="V142" i="9"/>
  <c r="X142" i="9" l="1"/>
  <c r="Y143" i="9"/>
  <c r="U143" i="9"/>
  <c r="Z143" i="9" l="1"/>
  <c r="AB143" i="9"/>
  <c r="D141" i="9"/>
  <c r="R141" i="9" s="1"/>
  <c r="V141" i="9"/>
  <c r="W141" i="9"/>
  <c r="X141" i="9" l="1"/>
  <c r="S141" i="9"/>
  <c r="AI140" i="9"/>
  <c r="AK140" i="9"/>
  <c r="T142" i="9" l="1"/>
  <c r="Y142" i="9" l="1"/>
  <c r="U142" i="9"/>
  <c r="D140" i="9"/>
  <c r="S140" i="9" s="1"/>
  <c r="T141" i="9" l="1"/>
  <c r="R140" i="9"/>
  <c r="AB142" i="9"/>
  <c r="Z142" i="9"/>
  <c r="AI139" i="9"/>
  <c r="AK139" i="9"/>
  <c r="W140" i="9"/>
  <c r="V140" i="9"/>
  <c r="X140" i="9" l="1"/>
  <c r="Y141" i="9"/>
  <c r="U141" i="9"/>
  <c r="AB141" i="9" l="1"/>
  <c r="Z141" i="9"/>
  <c r="D139" i="9"/>
  <c r="R139" i="9" s="1"/>
  <c r="W139" i="9"/>
  <c r="V139" i="9"/>
  <c r="X139" i="9" l="1"/>
  <c r="S139" i="9"/>
  <c r="AI138" i="9"/>
  <c r="AK138" i="9"/>
  <c r="T140" i="9" l="1"/>
  <c r="Y140" i="9" l="1"/>
  <c r="U140" i="9"/>
  <c r="D138" i="9"/>
  <c r="S138" i="9" s="1"/>
  <c r="T139" i="9" l="1"/>
  <c r="R138" i="9"/>
  <c r="AB140" i="9"/>
  <c r="Z140" i="9"/>
  <c r="AI137" i="9"/>
  <c r="AK137" i="9"/>
  <c r="V138" i="9"/>
  <c r="W138" i="9"/>
  <c r="X138" i="9" l="1"/>
  <c r="Y139" i="9"/>
  <c r="U139" i="9"/>
  <c r="AB139" i="9" l="1"/>
  <c r="Z139" i="9"/>
  <c r="D137" i="9"/>
  <c r="S137" i="9" s="1"/>
  <c r="T138" i="9" l="1"/>
  <c r="R137" i="9"/>
  <c r="AI136" i="9"/>
  <c r="AK136" i="9"/>
  <c r="V137" i="9"/>
  <c r="W137" i="9"/>
  <c r="X137" i="9" l="1"/>
  <c r="Y138" i="9"/>
  <c r="U138" i="9"/>
  <c r="AB138" i="9" l="1"/>
  <c r="Z138" i="9"/>
  <c r="D136" i="9"/>
  <c r="S136" i="9" s="1"/>
  <c r="T137" i="9" l="1"/>
  <c r="R136" i="9"/>
  <c r="AI135" i="9"/>
  <c r="AK135" i="9"/>
  <c r="W136" i="9"/>
  <c r="V136" i="9"/>
  <c r="X136" i="9" l="1"/>
  <c r="Y137" i="9"/>
  <c r="U137" i="9"/>
  <c r="AB137" i="9" l="1"/>
  <c r="Z137" i="9"/>
  <c r="D135" i="9"/>
  <c r="S135" i="9" s="1"/>
  <c r="T136" i="9" l="1"/>
  <c r="R135" i="9"/>
  <c r="AI134" i="9"/>
  <c r="AK134" i="9"/>
  <c r="W135" i="9"/>
  <c r="V135" i="9"/>
  <c r="X135" i="9" l="1"/>
  <c r="Y136" i="9"/>
  <c r="U136" i="9"/>
  <c r="AB136" i="9" l="1"/>
  <c r="Z136" i="9"/>
  <c r="D134" i="9"/>
  <c r="R134" i="9" s="1"/>
  <c r="V134" i="9"/>
  <c r="W134" i="9"/>
  <c r="X134" i="9" l="1"/>
  <c r="S134" i="9"/>
  <c r="AI133" i="9"/>
  <c r="AK133" i="9"/>
  <c r="T135" i="9" l="1"/>
  <c r="Y135" i="9" l="1"/>
  <c r="U135" i="9"/>
  <c r="D133" i="9"/>
  <c r="R133" i="9" s="1"/>
  <c r="V133" i="9"/>
  <c r="W133" i="9"/>
  <c r="X133" i="9" l="1"/>
  <c r="AB135" i="9"/>
  <c r="Z135" i="9"/>
  <c r="S133" i="9"/>
  <c r="AI132" i="9"/>
  <c r="AK132" i="9"/>
  <c r="T134" i="9" l="1"/>
  <c r="Y134" i="9" l="1"/>
  <c r="U134" i="9"/>
  <c r="D132" i="9"/>
  <c r="S132" i="9" s="1"/>
  <c r="T133" i="9" l="1"/>
  <c r="R132" i="9"/>
  <c r="AB134" i="9"/>
  <c r="Z134" i="9"/>
  <c r="AI131" i="9"/>
  <c r="AK131" i="9"/>
  <c r="W132" i="9"/>
  <c r="V132" i="9"/>
  <c r="X132" i="9" l="1"/>
  <c r="Y133" i="9"/>
  <c r="U133" i="9"/>
  <c r="Z133" i="9" l="1"/>
  <c r="AB133" i="9"/>
  <c r="D131" i="9"/>
  <c r="S131" i="9" s="1"/>
  <c r="T132" i="9" l="1"/>
  <c r="R131" i="9"/>
  <c r="AI130" i="9"/>
  <c r="AK130" i="9"/>
  <c r="V131" i="9"/>
  <c r="W131" i="9"/>
  <c r="X131" i="9" l="1"/>
  <c r="Y132" i="9"/>
  <c r="U132" i="9"/>
  <c r="AB132" i="9" l="1"/>
  <c r="Z132" i="9"/>
  <c r="D130" i="9"/>
  <c r="S130" i="9" s="1"/>
  <c r="T131" i="9" l="1"/>
  <c r="R130" i="9"/>
  <c r="AI129" i="9"/>
  <c r="AK129" i="9"/>
  <c r="W130" i="9"/>
  <c r="V130" i="9"/>
  <c r="X130" i="9" l="1"/>
  <c r="Y131" i="9"/>
  <c r="U131" i="9"/>
  <c r="Z131" i="9" l="1"/>
  <c r="AB131" i="9"/>
  <c r="D129" i="9"/>
  <c r="S129" i="9" s="1"/>
  <c r="T130" i="9" l="1"/>
  <c r="R129" i="9"/>
  <c r="AI128" i="9"/>
  <c r="AK128" i="9"/>
  <c r="W129" i="9"/>
  <c r="V129" i="9"/>
  <c r="X129" i="9" l="1"/>
  <c r="Y130" i="9"/>
  <c r="U130" i="9"/>
  <c r="AB130" i="9" l="1"/>
  <c r="Z130" i="9"/>
  <c r="D128" i="9"/>
  <c r="S128" i="9" s="1"/>
  <c r="T129" i="9" l="1"/>
  <c r="R128" i="9"/>
  <c r="AI127" i="9"/>
  <c r="AK127" i="9"/>
  <c r="W128" i="9"/>
  <c r="V128" i="9"/>
  <c r="X128" i="9" l="1"/>
  <c r="Y129" i="9"/>
  <c r="U129" i="9"/>
  <c r="AB129" i="9" l="1"/>
  <c r="Z129" i="9"/>
  <c r="D127" i="9"/>
  <c r="S127" i="9" s="1"/>
  <c r="T128" i="9" l="1"/>
  <c r="R127" i="9"/>
  <c r="AI126" i="9"/>
  <c r="AK126" i="9"/>
  <c r="V127" i="9"/>
  <c r="W127" i="9"/>
  <c r="X127" i="9" l="1"/>
  <c r="Y128" i="9"/>
  <c r="U128" i="9"/>
  <c r="Z128" i="9" l="1"/>
  <c r="AB128" i="9"/>
  <c r="D126" i="9"/>
  <c r="S126" i="9" s="1"/>
  <c r="T127" i="9" l="1"/>
  <c r="R126" i="9"/>
  <c r="AI125" i="9"/>
  <c r="AK125" i="9"/>
  <c r="V126" i="9"/>
  <c r="W126" i="9"/>
  <c r="X126" i="9" l="1"/>
  <c r="Y127" i="9"/>
  <c r="U127" i="9"/>
  <c r="Z127" i="9" l="1"/>
  <c r="AB127" i="9"/>
  <c r="D125" i="9"/>
  <c r="R125" i="9" s="1"/>
  <c r="V125" i="9"/>
  <c r="W125" i="9"/>
  <c r="X125" i="9" l="1"/>
  <c r="S125" i="9"/>
  <c r="AI124" i="9"/>
  <c r="AK124" i="9"/>
  <c r="T126" i="9" l="1"/>
  <c r="Y126" i="9" l="1"/>
  <c r="U126" i="9"/>
  <c r="D124" i="9"/>
  <c r="S124" i="9" s="1"/>
  <c r="T125" i="9" l="1"/>
  <c r="R124" i="9"/>
  <c r="AB126" i="9"/>
  <c r="Z126" i="9"/>
  <c r="AI123" i="9"/>
  <c r="AK123" i="9"/>
  <c r="V124" i="9"/>
  <c r="W124" i="9"/>
  <c r="X124" i="9" l="1"/>
  <c r="Y125" i="9"/>
  <c r="U125" i="9"/>
  <c r="AB125" i="9" l="1"/>
  <c r="Z125" i="9"/>
  <c r="D123" i="9"/>
  <c r="S123" i="9" s="1"/>
  <c r="T124" i="9" l="1"/>
  <c r="R123" i="9"/>
  <c r="AI122" i="9"/>
  <c r="AK122" i="9"/>
  <c r="W123" i="9"/>
  <c r="V123" i="9"/>
  <c r="X123" i="9" l="1"/>
  <c r="Y124" i="9"/>
  <c r="U124" i="9"/>
  <c r="AB124" i="9" l="1"/>
  <c r="Z124" i="9"/>
  <c r="D122" i="9"/>
  <c r="S122" i="9" s="1"/>
  <c r="T123" i="9" l="1"/>
  <c r="R122" i="9"/>
  <c r="AI121" i="9"/>
  <c r="AK121" i="9"/>
  <c r="V122" i="9"/>
  <c r="W122" i="9"/>
  <c r="X122" i="9" l="1"/>
  <c r="Y123" i="9"/>
  <c r="U123" i="9"/>
  <c r="AB123" i="9" l="1"/>
  <c r="Z123" i="9"/>
  <c r="D121" i="9"/>
  <c r="R121" i="9" s="1"/>
  <c r="W121" i="9"/>
  <c r="V121" i="9"/>
  <c r="X121" i="9" l="1"/>
  <c r="S121" i="9"/>
  <c r="AI120" i="9"/>
  <c r="AK120" i="9"/>
  <c r="T122" i="9" l="1"/>
  <c r="Y122" i="9" l="1"/>
  <c r="U122" i="9"/>
  <c r="D120" i="9"/>
  <c r="S120" i="9" s="1"/>
  <c r="T121" i="9" l="1"/>
  <c r="R120" i="9"/>
  <c r="AB122" i="9"/>
  <c r="Z122" i="9"/>
  <c r="AI119" i="9"/>
  <c r="AK119" i="9"/>
  <c r="V120" i="9"/>
  <c r="W120" i="9"/>
  <c r="X120" i="9" l="1"/>
  <c r="Y121" i="9"/>
  <c r="U121" i="9"/>
  <c r="AB121" i="9" l="1"/>
  <c r="Z121" i="9"/>
  <c r="D119" i="9"/>
  <c r="R119" i="9" s="1"/>
  <c r="W119" i="9"/>
  <c r="V119" i="9"/>
  <c r="X119" i="9" l="1"/>
  <c r="S119" i="9"/>
  <c r="AI118" i="9"/>
  <c r="AK118" i="9"/>
  <c r="T120" i="9" l="1"/>
  <c r="Y120" i="9" l="1"/>
  <c r="U120" i="9"/>
  <c r="D118" i="9"/>
  <c r="S118" i="9" s="1"/>
  <c r="T119" i="9" l="1"/>
  <c r="AB120" i="9"/>
  <c r="Z120" i="9"/>
  <c r="R118" i="9"/>
  <c r="AI117" i="9"/>
  <c r="AK117" i="9"/>
  <c r="W118" i="9"/>
  <c r="V118" i="9"/>
  <c r="X118" i="9" l="1"/>
  <c r="Y119" i="9"/>
  <c r="U119" i="9"/>
  <c r="AB119" i="9" l="1"/>
  <c r="Z119" i="9"/>
  <c r="D117" i="9"/>
  <c r="S117" i="9" s="1"/>
  <c r="T118" i="9" l="1"/>
  <c r="R117" i="9"/>
  <c r="AI116" i="9"/>
  <c r="AK116" i="9"/>
  <c r="W117" i="9"/>
  <c r="V117" i="9"/>
  <c r="X117" i="9" l="1"/>
  <c r="Y118" i="9"/>
  <c r="U118" i="9"/>
  <c r="Z118" i="9" l="1"/>
  <c r="AB118" i="9"/>
  <c r="D116" i="9"/>
  <c r="S116" i="9" s="1"/>
  <c r="T117" i="9" l="1"/>
  <c r="R116" i="9"/>
  <c r="AI115" i="9"/>
  <c r="AK115" i="9"/>
  <c r="W116" i="9"/>
  <c r="V116" i="9"/>
  <c r="X116" i="9" l="1"/>
  <c r="Y117" i="9"/>
  <c r="U117" i="9"/>
  <c r="AB117" i="9" l="1"/>
  <c r="Z117" i="9"/>
  <c r="D115" i="9"/>
  <c r="S115" i="9" s="1"/>
  <c r="R115" i="9" l="1"/>
  <c r="T116" i="9"/>
  <c r="AI114" i="9"/>
  <c r="AK114" i="9"/>
  <c r="V115" i="9"/>
  <c r="W115" i="9"/>
  <c r="X115" i="9" l="1"/>
  <c r="Y116" i="9"/>
  <c r="U116" i="9"/>
  <c r="AB116" i="9" l="1"/>
  <c r="Z116" i="9"/>
  <c r="D114" i="9"/>
  <c r="S114" i="9" s="1"/>
  <c r="T115" i="9" l="1"/>
  <c r="R114" i="9"/>
  <c r="AI113" i="9"/>
  <c r="AK113" i="9"/>
  <c r="W114" i="9"/>
  <c r="V114" i="9"/>
  <c r="X114" i="9" l="1"/>
  <c r="Y115" i="9"/>
  <c r="U115" i="9"/>
  <c r="AB115" i="9" l="1"/>
  <c r="Z115" i="9"/>
  <c r="D113" i="9"/>
  <c r="S113" i="9" s="1"/>
  <c r="T114" i="9" l="1"/>
  <c r="R113" i="9"/>
  <c r="AI112" i="9"/>
  <c r="AK112" i="9"/>
  <c r="V113" i="9"/>
  <c r="W113" i="9"/>
  <c r="X113" i="9" l="1"/>
  <c r="Y114" i="9"/>
  <c r="U114" i="9"/>
  <c r="AB114" i="9" l="1"/>
  <c r="Z114" i="9"/>
  <c r="D112" i="9"/>
  <c r="S112" i="9" s="1"/>
  <c r="T113" i="9" l="1"/>
  <c r="R112" i="9"/>
  <c r="AI111" i="9"/>
  <c r="AK111" i="9"/>
  <c r="V112" i="9"/>
  <c r="W112" i="9"/>
  <c r="X112" i="9" l="1"/>
  <c r="Y113" i="9"/>
  <c r="U113" i="9"/>
  <c r="AB113" i="9" l="1"/>
  <c r="Z113" i="9"/>
  <c r="D111" i="9"/>
  <c r="R111" i="9" s="1"/>
  <c r="V111" i="9"/>
  <c r="W111" i="9"/>
  <c r="X111" i="9" l="1"/>
  <c r="S111" i="9"/>
  <c r="AI110" i="9"/>
  <c r="AK110" i="9"/>
  <c r="T112" i="9" l="1"/>
  <c r="Y112" i="9" l="1"/>
  <c r="U112" i="9"/>
  <c r="D110" i="9"/>
  <c r="S110" i="9" s="1"/>
  <c r="T111" i="9" l="1"/>
  <c r="R110" i="9"/>
  <c r="AB112" i="9"/>
  <c r="Z112" i="9"/>
  <c r="AI109" i="9"/>
  <c r="AK109" i="9"/>
  <c r="V110" i="9"/>
  <c r="W110" i="9"/>
  <c r="X110" i="9" l="1"/>
  <c r="Y111" i="9"/>
  <c r="U111" i="9"/>
  <c r="Z111" i="9" l="1"/>
  <c r="AB111" i="9"/>
  <c r="D109" i="9"/>
  <c r="S109" i="9" s="1"/>
  <c r="T110" i="9" l="1"/>
  <c r="R109" i="9"/>
  <c r="AI108" i="9"/>
  <c r="AK108" i="9"/>
  <c r="V109" i="9"/>
  <c r="W109" i="9"/>
  <c r="X109" i="9" l="1"/>
  <c r="Y110" i="9"/>
  <c r="U110" i="9"/>
  <c r="AB110" i="9" l="1"/>
  <c r="Z110" i="9"/>
  <c r="D108" i="9"/>
  <c r="S108" i="9" s="1"/>
  <c r="T109" i="9" l="1"/>
  <c r="R108" i="9"/>
  <c r="AI107" i="9"/>
  <c r="AK107" i="9"/>
  <c r="V108" i="9"/>
  <c r="W108" i="9"/>
  <c r="X108" i="9" l="1"/>
  <c r="Y109" i="9"/>
  <c r="U109" i="9"/>
  <c r="AB109" i="9" l="1"/>
  <c r="Z109" i="9"/>
  <c r="D107" i="9"/>
  <c r="S107" i="9" s="1"/>
  <c r="T108" i="9" l="1"/>
  <c r="R107" i="9"/>
  <c r="AI106" i="9"/>
  <c r="AK106" i="9"/>
  <c r="V107" i="9"/>
  <c r="W107" i="9"/>
  <c r="X107" i="9" l="1"/>
  <c r="Y108" i="9"/>
  <c r="U108" i="9"/>
  <c r="AB108" i="9" l="1"/>
  <c r="Z108" i="9"/>
  <c r="D106" i="9"/>
  <c r="S106" i="9" s="1"/>
  <c r="T107" i="9" l="1"/>
  <c r="R106" i="9"/>
  <c r="AI105" i="9"/>
  <c r="AK105" i="9"/>
  <c r="V106" i="9"/>
  <c r="W106" i="9"/>
  <c r="X106" i="9" l="1"/>
  <c r="Y107" i="9"/>
  <c r="U107" i="9"/>
  <c r="AB107" i="9" l="1"/>
  <c r="Z107" i="9"/>
  <c r="D105" i="9"/>
  <c r="S105" i="9" s="1"/>
  <c r="T106" i="9" l="1"/>
  <c r="R105" i="9"/>
  <c r="AI104" i="9"/>
  <c r="AK104" i="9"/>
  <c r="V105" i="9"/>
  <c r="W105" i="9"/>
  <c r="X105" i="9" l="1"/>
  <c r="Y106" i="9"/>
  <c r="U106" i="9"/>
  <c r="Z106" i="9" l="1"/>
  <c r="AB106" i="9"/>
  <c r="D104" i="9"/>
  <c r="S104" i="9" s="1"/>
  <c r="T105" i="9" l="1"/>
  <c r="R104" i="9"/>
  <c r="AI103" i="9"/>
  <c r="AK103" i="9"/>
  <c r="W104" i="9"/>
  <c r="V104" i="9"/>
  <c r="X104" i="9" l="1"/>
  <c r="Y105" i="9"/>
  <c r="U105" i="9"/>
  <c r="AB105" i="9" l="1"/>
  <c r="Z105" i="9"/>
  <c r="D103" i="9"/>
  <c r="S103" i="9" s="1"/>
  <c r="T104" i="9" l="1"/>
  <c r="R103" i="9"/>
  <c r="AI102" i="9"/>
  <c r="AK102" i="9"/>
  <c r="V103" i="9"/>
  <c r="W103" i="9"/>
  <c r="X103" i="9" l="1"/>
  <c r="Y104" i="9"/>
  <c r="U104" i="9"/>
  <c r="AB104" i="9" l="1"/>
  <c r="Z104" i="9"/>
  <c r="D102" i="9"/>
  <c r="S102" i="9" s="1"/>
  <c r="T103" i="9" l="1"/>
  <c r="R102" i="9"/>
  <c r="AI101" i="9"/>
  <c r="AK101" i="9"/>
  <c r="V102" i="9"/>
  <c r="W102" i="9"/>
  <c r="X102" i="9" l="1"/>
  <c r="Y103" i="9"/>
  <c r="U103" i="9"/>
  <c r="Z103" i="9" l="1"/>
  <c r="AB103" i="9"/>
  <c r="D101" i="9"/>
  <c r="S101" i="9" s="1"/>
  <c r="T102" i="9" l="1"/>
  <c r="R101" i="9"/>
  <c r="AI100" i="9"/>
  <c r="AK100" i="9"/>
  <c r="V101" i="9"/>
  <c r="W101" i="9"/>
  <c r="X101" i="9" l="1"/>
  <c r="Y102" i="9"/>
  <c r="U102" i="9"/>
  <c r="Z102" i="9" l="1"/>
  <c r="AB102" i="9"/>
  <c r="D100" i="9"/>
  <c r="S100" i="9" s="1"/>
  <c r="T101" i="9" l="1"/>
  <c r="R100" i="9"/>
  <c r="AI99" i="9"/>
  <c r="AK99" i="9"/>
  <c r="V100" i="9"/>
  <c r="W100" i="9"/>
  <c r="X100" i="9" l="1"/>
  <c r="Y101" i="9"/>
  <c r="U101" i="9"/>
  <c r="Z101" i="9" l="1"/>
  <c r="AB101" i="9"/>
  <c r="D99" i="9"/>
  <c r="R99" i="9" s="1"/>
  <c r="W99" i="9"/>
  <c r="V99" i="9"/>
  <c r="X99" i="9" l="1"/>
  <c r="S99" i="9"/>
  <c r="AI98" i="9"/>
  <c r="AK98" i="9"/>
  <c r="T100" i="9" l="1"/>
  <c r="Y100" i="9" l="1"/>
  <c r="U100" i="9"/>
  <c r="D98" i="9"/>
  <c r="S98" i="9" s="1"/>
  <c r="T99" i="9" l="1"/>
  <c r="R98" i="9"/>
  <c r="AB100" i="9"/>
  <c r="Z100" i="9"/>
  <c r="AI97" i="9"/>
  <c r="AK97" i="9"/>
  <c r="V98" i="9"/>
  <c r="W98" i="9"/>
  <c r="X98" i="9" l="1"/>
  <c r="Y99" i="9"/>
  <c r="U99" i="9"/>
  <c r="AB99" i="9" l="1"/>
  <c r="Z99" i="9"/>
  <c r="D97" i="9"/>
  <c r="S97" i="9" s="1"/>
  <c r="T98" i="9" l="1"/>
  <c r="R97" i="9"/>
  <c r="AI96" i="9"/>
  <c r="AK96" i="9"/>
  <c r="V97" i="9"/>
  <c r="W97" i="9"/>
  <c r="X97" i="9" l="1"/>
  <c r="Y98" i="9"/>
  <c r="U98" i="9"/>
  <c r="AB98" i="9" l="1"/>
  <c r="Z98" i="9"/>
  <c r="D96" i="9"/>
  <c r="S96" i="9" s="1"/>
  <c r="T97" i="9" l="1"/>
  <c r="R96" i="9"/>
  <c r="AI95" i="9"/>
  <c r="AK95" i="9"/>
  <c r="W96" i="9"/>
  <c r="V96" i="9"/>
  <c r="X96" i="9" l="1"/>
  <c r="Y97" i="9"/>
  <c r="U97" i="9"/>
  <c r="Z97" i="9" l="1"/>
  <c r="AB97" i="9"/>
  <c r="D95" i="9"/>
  <c r="S95" i="9" s="1"/>
  <c r="T96" i="9" l="1"/>
  <c r="R95" i="9"/>
  <c r="AI94" i="9"/>
  <c r="AK94" i="9"/>
  <c r="V95" i="9"/>
  <c r="W95" i="9"/>
  <c r="X95" i="9" l="1"/>
  <c r="Y96" i="9"/>
  <c r="U96" i="9"/>
  <c r="AB96" i="9" l="1"/>
  <c r="Z96" i="9"/>
  <c r="D94" i="9"/>
  <c r="S94" i="9" s="1"/>
  <c r="T95" i="9" l="1"/>
  <c r="R94" i="9"/>
  <c r="AI93" i="9"/>
  <c r="AK93" i="9"/>
  <c r="W94" i="9"/>
  <c r="V94" i="9"/>
  <c r="X94" i="9" l="1"/>
  <c r="Y95" i="9"/>
  <c r="U95" i="9"/>
  <c r="AB95" i="9" l="1"/>
  <c r="Z95" i="9"/>
  <c r="D93" i="9"/>
  <c r="S93" i="9" s="1"/>
  <c r="T94" i="9" l="1"/>
  <c r="R93" i="9"/>
  <c r="AI92" i="9"/>
  <c r="AK92" i="9"/>
  <c r="V93" i="9"/>
  <c r="W93" i="9"/>
  <c r="X93" i="9" l="1"/>
  <c r="Y94" i="9"/>
  <c r="U94" i="9"/>
  <c r="AB94" i="9" l="1"/>
  <c r="Z94" i="9"/>
  <c r="D92" i="9"/>
  <c r="S92" i="9" s="1"/>
  <c r="R92" i="9" l="1"/>
  <c r="T93" i="9"/>
  <c r="AI91" i="9"/>
  <c r="AK91" i="9"/>
  <c r="V92" i="9"/>
  <c r="W92" i="9"/>
  <c r="X92" i="9" l="1"/>
  <c r="Y93" i="9"/>
  <c r="U93" i="9"/>
  <c r="AB93" i="9" l="1"/>
  <c r="Z93" i="9"/>
  <c r="D91" i="9"/>
  <c r="S91" i="9" s="1"/>
  <c r="T92" i="9" l="1"/>
  <c r="R91" i="9"/>
  <c r="AI90" i="9"/>
  <c r="AK90" i="9"/>
  <c r="W91" i="9"/>
  <c r="V91" i="9"/>
  <c r="X91" i="9" l="1"/>
  <c r="Y92" i="9"/>
  <c r="U92" i="9"/>
  <c r="AB92" i="9" l="1"/>
  <c r="Z92" i="9"/>
  <c r="D90" i="9"/>
  <c r="S90" i="9" s="1"/>
  <c r="T91" i="9" l="1"/>
  <c r="R90" i="9"/>
  <c r="AI89" i="9"/>
  <c r="AK89" i="9"/>
  <c r="W90" i="9"/>
  <c r="V90" i="9"/>
  <c r="X90" i="9" l="1"/>
  <c r="Y91" i="9"/>
  <c r="U91" i="9"/>
  <c r="Z91" i="9" l="1"/>
  <c r="AB91" i="9"/>
  <c r="D89" i="9"/>
  <c r="S89" i="9" s="1"/>
  <c r="T90" i="9" l="1"/>
  <c r="R89" i="9"/>
  <c r="AI88" i="9"/>
  <c r="AK88" i="9"/>
  <c r="W89" i="9"/>
  <c r="V89" i="9"/>
  <c r="X89" i="9" l="1"/>
  <c r="Y90" i="9"/>
  <c r="U90" i="9"/>
  <c r="AB90" i="9" l="1"/>
  <c r="Z90" i="9"/>
  <c r="D88" i="9"/>
  <c r="S88" i="9" s="1"/>
  <c r="T89" i="9" l="1"/>
  <c r="R88" i="9"/>
  <c r="AI87" i="9"/>
  <c r="AK87" i="9"/>
  <c r="W88" i="9"/>
  <c r="V88" i="9"/>
  <c r="X88" i="9" l="1"/>
  <c r="Y89" i="9"/>
  <c r="U89" i="9"/>
  <c r="AB89" i="9" l="1"/>
  <c r="Z89" i="9"/>
  <c r="D87" i="9"/>
  <c r="S87" i="9" s="1"/>
  <c r="T88" i="9" l="1"/>
  <c r="R87" i="9"/>
  <c r="AI86" i="9"/>
  <c r="AK86" i="9"/>
  <c r="W87" i="9"/>
  <c r="V87" i="9"/>
  <c r="X87" i="9" l="1"/>
  <c r="Y88" i="9"/>
  <c r="U88" i="9"/>
  <c r="AB88" i="9" l="1"/>
  <c r="Z88" i="9"/>
  <c r="D86" i="9"/>
  <c r="S86" i="9" s="1"/>
  <c r="T87" i="9" l="1"/>
  <c r="R86" i="9"/>
  <c r="AI85" i="9"/>
  <c r="AK85" i="9"/>
  <c r="V86" i="9"/>
  <c r="W86" i="9"/>
  <c r="X86" i="9" l="1"/>
  <c r="Y87" i="9"/>
  <c r="U87" i="9"/>
  <c r="AB87" i="9" l="1"/>
  <c r="Z87" i="9"/>
  <c r="D85" i="9"/>
  <c r="S85" i="9" s="1"/>
  <c r="T86" i="9" l="1"/>
  <c r="R85" i="9"/>
  <c r="AI84" i="9"/>
  <c r="AK84" i="9"/>
  <c r="V85" i="9"/>
  <c r="W85" i="9"/>
  <c r="X85" i="9" l="1"/>
  <c r="Y86" i="9"/>
  <c r="U86" i="9"/>
  <c r="AB86" i="9" l="1"/>
  <c r="Z86" i="9"/>
  <c r="D84" i="9"/>
  <c r="S84" i="9" s="1"/>
  <c r="T85" i="9" l="1"/>
  <c r="R84" i="9"/>
  <c r="AI83" i="9"/>
  <c r="AK83" i="9"/>
  <c r="W84" i="9"/>
  <c r="V84" i="9"/>
  <c r="X84" i="9" l="1"/>
  <c r="Y85" i="9"/>
  <c r="U85" i="9"/>
  <c r="AB85" i="9" l="1"/>
  <c r="Z85" i="9"/>
  <c r="D83" i="9"/>
  <c r="R83" i="9" s="1"/>
  <c r="W83" i="9"/>
  <c r="V83" i="9"/>
  <c r="X83" i="9" l="1"/>
  <c r="S83" i="9"/>
  <c r="AI82" i="9"/>
  <c r="AK82" i="9"/>
  <c r="T84" i="9" l="1"/>
  <c r="Y84" i="9" l="1"/>
  <c r="U84" i="9"/>
  <c r="D82" i="9"/>
  <c r="S82" i="9" s="1"/>
  <c r="T83" i="9" l="1"/>
  <c r="R82" i="9"/>
  <c r="AB84" i="9"/>
  <c r="Z84" i="9"/>
  <c r="AI81" i="9"/>
  <c r="AK81" i="9"/>
  <c r="V82" i="9"/>
  <c r="W82" i="9"/>
  <c r="X82" i="9" l="1"/>
  <c r="Y83" i="9"/>
  <c r="U83" i="9"/>
  <c r="AB83" i="9" l="1"/>
  <c r="Z83" i="9"/>
  <c r="D81" i="9"/>
  <c r="S81" i="9" s="1"/>
  <c r="R81" i="9" l="1"/>
  <c r="T82" i="9"/>
  <c r="AI80" i="9"/>
  <c r="AK80" i="9"/>
  <c r="W81" i="9"/>
  <c r="V81" i="9"/>
  <c r="X81" i="9" l="1"/>
  <c r="Y82" i="9"/>
  <c r="U82" i="9"/>
  <c r="AB82" i="9" l="1"/>
  <c r="Z82" i="9"/>
  <c r="D80" i="9"/>
  <c r="R80" i="9" s="1"/>
  <c r="W80" i="9"/>
  <c r="V80" i="9"/>
  <c r="X80" i="9" l="1"/>
  <c r="AI79" i="9"/>
  <c r="D79" i="9"/>
  <c r="AK79" i="9"/>
  <c r="R79" i="9" l="1"/>
  <c r="AI78" i="9"/>
  <c r="AK78" i="9"/>
  <c r="W79" i="9"/>
  <c r="V79" i="9"/>
  <c r="X79" i="9" l="1"/>
  <c r="D78" i="9"/>
  <c r="R78" i="9" l="1"/>
  <c r="AI77" i="9"/>
  <c r="AK77" i="9"/>
  <c r="V78" i="9"/>
  <c r="W78" i="9"/>
  <c r="X78" i="9" l="1"/>
  <c r="D77" i="9"/>
  <c r="R77" i="9" l="1"/>
  <c r="AI76" i="9"/>
  <c r="AK76" i="9"/>
  <c r="V77" i="9"/>
  <c r="W77" i="9"/>
  <c r="X77" i="9" l="1"/>
  <c r="D76" i="9"/>
  <c r="R76" i="9" l="1"/>
  <c r="AI75" i="9"/>
  <c r="AK75" i="9"/>
  <c r="V76" i="9"/>
  <c r="W76" i="9"/>
  <c r="X76" i="9" l="1"/>
  <c r="D75" i="9"/>
  <c r="R75" i="9" l="1"/>
  <c r="AI74" i="9"/>
  <c r="AK74" i="9"/>
  <c r="V75" i="9"/>
  <c r="W75" i="9"/>
  <c r="X75" i="9" l="1"/>
  <c r="D74" i="9"/>
  <c r="R74" i="9" l="1"/>
  <c r="AI73" i="9"/>
  <c r="AK73" i="9"/>
  <c r="V74" i="9"/>
  <c r="W74" i="9"/>
  <c r="X74" i="9" l="1"/>
  <c r="D73" i="9"/>
  <c r="R73" i="9" l="1"/>
  <c r="AI72" i="9"/>
  <c r="AK72" i="9"/>
  <c r="W73" i="9"/>
  <c r="V73" i="9"/>
  <c r="X73" i="9" l="1"/>
  <c r="D72" i="9"/>
  <c r="R72" i="9" l="1"/>
  <c r="AI71" i="9"/>
  <c r="AK71" i="9"/>
  <c r="V72" i="9"/>
  <c r="W72" i="9"/>
  <c r="X72" i="9" l="1"/>
  <c r="D71" i="9"/>
  <c r="R71" i="9" l="1"/>
  <c r="AI70" i="9"/>
  <c r="AK70" i="9"/>
  <c r="V71" i="9"/>
  <c r="W71" i="9"/>
  <c r="X71" i="9" l="1"/>
  <c r="D70" i="9"/>
  <c r="R70" i="9" s="1"/>
  <c r="V70" i="9"/>
  <c r="W70" i="9"/>
  <c r="X70" i="9" l="1"/>
  <c r="AI69" i="9"/>
  <c r="D69" i="9"/>
  <c r="R69" i="9" s="1"/>
  <c r="AK69" i="9"/>
  <c r="W69" i="9"/>
  <c r="V69" i="9"/>
  <c r="X69" i="9" l="1"/>
  <c r="AI68" i="9"/>
  <c r="D68" i="9"/>
  <c r="R68" i="9" s="1"/>
  <c r="AK68" i="9"/>
  <c r="V68" i="9"/>
  <c r="W68" i="9"/>
  <c r="X68" i="9" l="1"/>
  <c r="AI67" i="9"/>
  <c r="D67" i="9"/>
  <c r="AK67" i="9"/>
  <c r="R67" i="9" l="1"/>
  <c r="AI66" i="9"/>
  <c r="AK66" i="9"/>
  <c r="V67" i="9"/>
  <c r="W67" i="9"/>
  <c r="X67" i="9" l="1"/>
  <c r="D66" i="9"/>
  <c r="R66" i="9" l="1"/>
  <c r="AI65" i="9"/>
  <c r="AK65" i="9"/>
  <c r="V66" i="9"/>
  <c r="W66" i="9"/>
  <c r="X66" i="9" l="1"/>
  <c r="D65" i="9"/>
  <c r="R65" i="9" l="1"/>
  <c r="AI64" i="9"/>
  <c r="AK64" i="9"/>
  <c r="V65" i="9"/>
  <c r="W65" i="9"/>
  <c r="X65" i="9" l="1"/>
  <c r="D64" i="9"/>
  <c r="R64" i="9" l="1"/>
  <c r="AI63" i="9"/>
  <c r="AK63" i="9"/>
  <c r="V64" i="9"/>
  <c r="W64" i="9"/>
  <c r="X64" i="9" l="1"/>
  <c r="D63" i="9"/>
  <c r="R63" i="9" s="1"/>
  <c r="V63" i="9"/>
  <c r="W63" i="9"/>
  <c r="X63" i="9" l="1"/>
  <c r="AI62" i="9"/>
  <c r="D62" i="9"/>
  <c r="AK62" i="9"/>
  <c r="R62" i="9" l="1"/>
  <c r="AI61" i="9"/>
  <c r="AK61" i="9"/>
  <c r="W62" i="9"/>
  <c r="V62" i="9"/>
  <c r="X62" i="9" l="1"/>
  <c r="D61" i="9"/>
  <c r="R61" i="9" l="1"/>
  <c r="AI60" i="9"/>
  <c r="AK60" i="9"/>
  <c r="V61" i="9"/>
  <c r="W61" i="9"/>
  <c r="X61" i="9" l="1"/>
  <c r="D60" i="9"/>
  <c r="R60" i="9" l="1"/>
  <c r="AI59" i="9"/>
  <c r="AK59" i="9"/>
  <c r="V60" i="9"/>
  <c r="W60" i="9"/>
  <c r="X60" i="9" l="1"/>
  <c r="D59" i="9"/>
  <c r="R59" i="9" l="1"/>
  <c r="AI58" i="9"/>
  <c r="AK58" i="9"/>
  <c r="W59" i="9"/>
  <c r="V59" i="9"/>
  <c r="X59" i="9" l="1"/>
  <c r="D58" i="9"/>
  <c r="R58" i="9" l="1"/>
  <c r="AI57" i="9"/>
  <c r="AK57" i="9"/>
  <c r="W58" i="9"/>
  <c r="V58" i="9"/>
  <c r="X58" i="9" l="1"/>
  <c r="D57" i="9"/>
  <c r="R57" i="9" l="1"/>
  <c r="AI56" i="9"/>
  <c r="AK56" i="9"/>
  <c r="W57" i="9"/>
  <c r="V57" i="9"/>
  <c r="X57" i="9" l="1"/>
  <c r="D56" i="9"/>
  <c r="R56" i="9" s="1"/>
  <c r="W56" i="9"/>
  <c r="V56" i="9"/>
  <c r="X56" i="9" l="1"/>
  <c r="AI55" i="9"/>
  <c r="D55" i="9"/>
  <c r="AK55" i="9"/>
  <c r="R55" i="9" l="1"/>
  <c r="AI54" i="9"/>
  <c r="AK54" i="9"/>
  <c r="W55" i="9"/>
  <c r="V55" i="9"/>
  <c r="X55" i="9" l="1"/>
  <c r="D54" i="9"/>
  <c r="R54" i="9" s="1"/>
  <c r="V54" i="9"/>
  <c r="W54" i="9"/>
  <c r="X54" i="9" l="1"/>
  <c r="AI53" i="9"/>
  <c r="D53" i="9"/>
  <c r="AK53" i="9"/>
  <c r="R53" i="9" l="1"/>
  <c r="AI52" i="9"/>
  <c r="AK52" i="9"/>
  <c r="W53" i="9"/>
  <c r="V53" i="9"/>
  <c r="X53" i="9" l="1"/>
  <c r="D52" i="9"/>
  <c r="R52" i="9" l="1"/>
  <c r="AI51" i="9"/>
  <c r="AK51" i="9"/>
  <c r="W52" i="9"/>
  <c r="V52" i="9"/>
  <c r="X52" i="9" l="1"/>
  <c r="D51" i="9"/>
  <c r="R51" i="9" s="1"/>
  <c r="W51" i="9"/>
  <c r="V51" i="9"/>
  <c r="X51" i="9" l="1"/>
  <c r="AI50" i="9"/>
  <c r="D50" i="9"/>
  <c r="AK50" i="9"/>
  <c r="R50" i="9" l="1"/>
  <c r="AI49" i="9"/>
  <c r="AK49" i="9"/>
  <c r="W50" i="9"/>
  <c r="V50" i="9"/>
  <c r="X50" i="9" l="1"/>
  <c r="D49" i="9"/>
  <c r="R49" i="9" l="1"/>
  <c r="AI48" i="9"/>
  <c r="AK48" i="9"/>
  <c r="V49" i="9"/>
  <c r="W49" i="9"/>
  <c r="X49" i="9" l="1"/>
  <c r="D48" i="9"/>
  <c r="R48" i="9" l="1"/>
  <c r="AI47" i="9"/>
  <c r="AK47" i="9"/>
  <c r="V48" i="9"/>
  <c r="W48" i="9"/>
  <c r="X48" i="9" l="1"/>
  <c r="D47" i="9"/>
  <c r="R47" i="9" l="1"/>
  <c r="AI46" i="9"/>
  <c r="AK46" i="9"/>
  <c r="W47" i="9"/>
  <c r="V47" i="9"/>
  <c r="X47" i="9" l="1"/>
  <c r="D46" i="9"/>
  <c r="R46" i="9" l="1"/>
  <c r="AI45" i="9"/>
  <c r="AK45" i="9"/>
  <c r="W46" i="9"/>
  <c r="V46" i="9"/>
  <c r="X46" i="9" l="1"/>
  <c r="D45" i="9"/>
  <c r="R45" i="9" s="1"/>
  <c r="W45" i="9"/>
  <c r="V45" i="9"/>
  <c r="X45" i="9" l="1"/>
  <c r="AI44" i="9"/>
  <c r="D44" i="9"/>
  <c r="R44" i="9" s="1"/>
  <c r="AK44" i="9"/>
  <c r="V44" i="9"/>
  <c r="W44" i="9"/>
  <c r="X44" i="9" l="1"/>
  <c r="AI43" i="9"/>
  <c r="D43" i="9"/>
  <c r="AK43" i="9"/>
  <c r="R43" i="9" l="1"/>
  <c r="AI42" i="9"/>
  <c r="AK42" i="9"/>
  <c r="V43" i="9"/>
  <c r="W43" i="9"/>
  <c r="X43" i="9" l="1"/>
  <c r="D42" i="9"/>
  <c r="R42" i="9" l="1"/>
  <c r="AI41" i="9"/>
  <c r="AK41" i="9"/>
  <c r="W42" i="9"/>
  <c r="V42" i="9"/>
  <c r="X42" i="9" l="1"/>
  <c r="D41" i="9"/>
  <c r="R41" i="9" l="1"/>
  <c r="AI40" i="9"/>
  <c r="AK40" i="9"/>
  <c r="V41" i="9"/>
  <c r="W41" i="9"/>
  <c r="X41" i="9" l="1"/>
  <c r="D40" i="9"/>
  <c r="R40" i="9" l="1"/>
  <c r="AI39" i="9"/>
  <c r="AK39" i="9"/>
  <c r="W40" i="9"/>
  <c r="V40" i="9"/>
  <c r="X40" i="9" l="1"/>
  <c r="D39" i="9"/>
  <c r="R39" i="9" l="1"/>
  <c r="AI38" i="9"/>
  <c r="AK38" i="9"/>
  <c r="V39" i="9"/>
  <c r="W39" i="9"/>
  <c r="X39" i="9" l="1"/>
  <c r="D38" i="9"/>
  <c r="R38" i="9" l="1"/>
  <c r="AI37" i="9"/>
  <c r="AK37" i="9"/>
  <c r="W38" i="9"/>
  <c r="V38" i="9"/>
  <c r="X38" i="9" l="1"/>
  <c r="D37" i="9"/>
  <c r="R37" i="9" l="1"/>
  <c r="AI36" i="9"/>
  <c r="AK36" i="9"/>
  <c r="W37" i="9"/>
  <c r="V37" i="9"/>
  <c r="X37" i="9" l="1"/>
  <c r="D36" i="9"/>
  <c r="R36" i="9" l="1"/>
  <c r="AI35" i="9"/>
  <c r="AK35" i="9"/>
  <c r="V36" i="9"/>
  <c r="W36" i="9"/>
  <c r="X36" i="9" l="1"/>
  <c r="D35" i="9"/>
  <c r="R35" i="9" l="1"/>
  <c r="AI34" i="9"/>
  <c r="AK34" i="9"/>
  <c r="V35" i="9"/>
  <c r="W35" i="9"/>
  <c r="X35" i="9" l="1"/>
  <c r="D34" i="9"/>
  <c r="R34" i="9" l="1"/>
  <c r="AI33" i="9"/>
  <c r="AK33" i="9"/>
  <c r="V34" i="9"/>
  <c r="W34" i="9"/>
  <c r="X34" i="9" l="1"/>
  <c r="D33" i="9"/>
  <c r="R33" i="9" l="1"/>
  <c r="AI32" i="9"/>
  <c r="AK32" i="9"/>
  <c r="V33" i="9"/>
  <c r="W33" i="9"/>
  <c r="X33" i="9" l="1"/>
  <c r="D32" i="9"/>
  <c r="R32" i="9" l="1"/>
  <c r="AI31" i="9"/>
  <c r="AK31" i="9"/>
  <c r="V32" i="9"/>
  <c r="W32" i="9"/>
  <c r="X32" i="9" l="1"/>
  <c r="D31" i="9"/>
  <c r="R31" i="9" l="1"/>
  <c r="AI30" i="9"/>
  <c r="AK30" i="9"/>
  <c r="W31" i="9"/>
  <c r="V31" i="9"/>
  <c r="X31" i="9" l="1"/>
  <c r="D30" i="9"/>
  <c r="R30" i="9" l="1"/>
  <c r="AI29" i="9"/>
  <c r="AK29" i="9"/>
  <c r="V30" i="9"/>
  <c r="W30" i="9"/>
  <c r="X30" i="9" l="1"/>
  <c r="D29" i="9"/>
  <c r="R29" i="9" l="1"/>
  <c r="AI28" i="9"/>
  <c r="AK28" i="9"/>
  <c r="V29" i="9"/>
  <c r="W29" i="9"/>
  <c r="X29" i="9" l="1"/>
  <c r="D28" i="9"/>
  <c r="R28" i="9" l="1"/>
  <c r="AI27" i="9"/>
  <c r="AK27" i="9"/>
  <c r="V28" i="9"/>
  <c r="W28" i="9"/>
  <c r="X28" i="9" l="1"/>
  <c r="D27" i="9"/>
  <c r="R27" i="9" l="1"/>
  <c r="AI26" i="9"/>
  <c r="AK26" i="9"/>
  <c r="V27" i="9"/>
  <c r="W27" i="9"/>
  <c r="X27" i="9" l="1"/>
  <c r="D26" i="9"/>
  <c r="R26" i="9" l="1"/>
  <c r="AI25" i="9"/>
  <c r="AK25" i="9"/>
  <c r="V26" i="9"/>
  <c r="W26" i="9"/>
  <c r="X26" i="9" l="1"/>
  <c r="D25" i="9"/>
  <c r="R25" i="9" l="1"/>
  <c r="AI24" i="9"/>
  <c r="AK24" i="9"/>
  <c r="V25" i="9"/>
  <c r="W25" i="9"/>
  <c r="X25" i="9" l="1"/>
  <c r="D24" i="9"/>
  <c r="R24" i="9" l="1"/>
  <c r="AI23" i="9"/>
  <c r="AK23" i="9"/>
  <c r="W24" i="9"/>
  <c r="V24" i="9"/>
  <c r="X24" i="9" l="1"/>
  <c r="D23" i="9"/>
  <c r="R23" i="9" s="1"/>
  <c r="V23" i="9"/>
  <c r="W23" i="9"/>
  <c r="X23" i="9" l="1"/>
  <c r="AI22" i="9"/>
  <c r="D22" i="9"/>
  <c r="E21" i="9"/>
  <c r="N21" i="9" s="1"/>
  <c r="D21" i="9"/>
  <c r="AK22" i="9"/>
  <c r="R22" i="9" l="1"/>
  <c r="AL15" i="9"/>
  <c r="AJ13" i="9"/>
  <c r="F13" i="9"/>
  <c r="F11" i="9"/>
  <c r="F12" i="9" s="1"/>
  <c r="AI10" i="9"/>
  <c r="AJ7" i="9"/>
  <c r="AJ6" i="9"/>
  <c r="N6" i="9"/>
  <c r="I6" i="9"/>
  <c r="I8" i="9" s="1"/>
  <c r="W22" i="9"/>
  <c r="V22" i="9"/>
  <c r="AJ19" i="9" l="1"/>
  <c r="X22" i="9"/>
  <c r="H381" i="9"/>
  <c r="G381" i="9"/>
  <c r="F381" i="9"/>
  <c r="E381" i="9"/>
  <c r="P381" i="9"/>
  <c r="O381" i="9"/>
  <c r="N381" i="9"/>
  <c r="O380" i="9"/>
  <c r="N380" i="9"/>
  <c r="H380" i="9"/>
  <c r="P380" i="9"/>
  <c r="G380" i="9"/>
  <c r="F380" i="9"/>
  <c r="E380" i="9"/>
  <c r="F379" i="9"/>
  <c r="E379" i="9"/>
  <c r="O379" i="9"/>
  <c r="N379" i="9"/>
  <c r="H379" i="9"/>
  <c r="G379" i="9"/>
  <c r="P379" i="9"/>
  <c r="F378" i="9"/>
  <c r="E378" i="9"/>
  <c r="H378" i="9"/>
  <c r="G378" i="9"/>
  <c r="O378" i="9"/>
  <c r="P378" i="9"/>
  <c r="N378" i="9"/>
  <c r="O377" i="9"/>
  <c r="N377" i="9"/>
  <c r="G377" i="9"/>
  <c r="H377" i="9"/>
  <c r="F377" i="9"/>
  <c r="E377" i="9"/>
  <c r="P377" i="9"/>
  <c r="F376" i="9"/>
  <c r="E376" i="9"/>
  <c r="P376" i="9"/>
  <c r="O376" i="9"/>
  <c r="H376" i="9"/>
  <c r="G376" i="9"/>
  <c r="N376" i="9"/>
  <c r="F375" i="9"/>
  <c r="E375" i="9"/>
  <c r="H375" i="9"/>
  <c r="G375" i="9"/>
  <c r="O375" i="9"/>
  <c r="P375" i="9"/>
  <c r="N375" i="9"/>
  <c r="H374" i="9"/>
  <c r="N374" i="9"/>
  <c r="G374" i="9"/>
  <c r="F374" i="9"/>
  <c r="E374" i="9"/>
  <c r="O374" i="9"/>
  <c r="P374" i="9"/>
  <c r="P373" i="9"/>
  <c r="O373" i="9"/>
  <c r="N373" i="9"/>
  <c r="H373" i="9"/>
  <c r="E373" i="9"/>
  <c r="G373" i="9"/>
  <c r="F373" i="9"/>
  <c r="O372" i="9"/>
  <c r="N372" i="9"/>
  <c r="H372" i="9"/>
  <c r="G372" i="9"/>
  <c r="F372" i="9"/>
  <c r="P372" i="9"/>
  <c r="E372" i="9"/>
  <c r="G371" i="9"/>
  <c r="F371" i="9"/>
  <c r="E371" i="9"/>
  <c r="P371" i="9"/>
  <c r="N371" i="9"/>
  <c r="O371" i="9"/>
  <c r="H371" i="9"/>
  <c r="N370" i="9"/>
  <c r="H370" i="9"/>
  <c r="F370" i="9"/>
  <c r="E370" i="9"/>
  <c r="G370" i="9"/>
  <c r="P370" i="9"/>
  <c r="O370" i="9"/>
  <c r="G369" i="9"/>
  <c r="F369" i="9"/>
  <c r="E369" i="9"/>
  <c r="N369" i="9"/>
  <c r="H369" i="9"/>
  <c r="P369" i="9"/>
  <c r="O369" i="9"/>
  <c r="E368" i="9"/>
  <c r="P368" i="9"/>
  <c r="G368" i="9"/>
  <c r="O368" i="9"/>
  <c r="N368" i="9"/>
  <c r="H368" i="9"/>
  <c r="F368" i="9"/>
  <c r="E367" i="9"/>
  <c r="P367" i="9"/>
  <c r="O367" i="9"/>
  <c r="N367" i="9"/>
  <c r="H367" i="9"/>
  <c r="G367" i="9"/>
  <c r="F367" i="9"/>
  <c r="O366" i="9"/>
  <c r="P366" i="9"/>
  <c r="H366" i="9"/>
  <c r="E366" i="9"/>
  <c r="N366" i="9"/>
  <c r="F366" i="9"/>
  <c r="G366" i="9"/>
  <c r="O365" i="9"/>
  <c r="N365" i="9"/>
  <c r="H365" i="9"/>
  <c r="G365" i="9"/>
  <c r="F365" i="9"/>
  <c r="E365" i="9"/>
  <c r="P365" i="9"/>
  <c r="O364" i="9"/>
  <c r="E364" i="9"/>
  <c r="N364" i="9"/>
  <c r="H364" i="9"/>
  <c r="G364" i="9"/>
  <c r="P364" i="9"/>
  <c r="F364" i="9"/>
  <c r="P363" i="9"/>
  <c r="O363" i="9"/>
  <c r="N363" i="9"/>
  <c r="F363" i="9"/>
  <c r="H363" i="9"/>
  <c r="G363" i="9"/>
  <c r="E363" i="9"/>
  <c r="E362" i="9"/>
  <c r="N362" i="9"/>
  <c r="H362" i="9"/>
  <c r="P362" i="9"/>
  <c r="O362" i="9"/>
  <c r="G362" i="9"/>
  <c r="F362" i="9"/>
  <c r="H361" i="9"/>
  <c r="E361" i="9"/>
  <c r="G361" i="9"/>
  <c r="P361" i="9"/>
  <c r="O361" i="9"/>
  <c r="N361" i="9"/>
  <c r="F361" i="9"/>
  <c r="P360" i="9"/>
  <c r="H360" i="9"/>
  <c r="F360" i="9"/>
  <c r="E360" i="9"/>
  <c r="O360" i="9"/>
  <c r="N360" i="9"/>
  <c r="G360" i="9"/>
  <c r="P359" i="9"/>
  <c r="E359" i="9"/>
  <c r="O359" i="9"/>
  <c r="N359" i="9"/>
  <c r="H359" i="9"/>
  <c r="G359" i="9"/>
  <c r="F359" i="9"/>
  <c r="N358" i="9"/>
  <c r="H358" i="9"/>
  <c r="G358" i="9"/>
  <c r="F358" i="9"/>
  <c r="E358" i="9"/>
  <c r="P358" i="9"/>
  <c r="O358" i="9"/>
  <c r="H357" i="9"/>
  <c r="G357" i="9"/>
  <c r="F357" i="9"/>
  <c r="E357" i="9"/>
  <c r="O357" i="9"/>
  <c r="P357" i="9"/>
  <c r="N357" i="9"/>
  <c r="P356" i="9"/>
  <c r="O356" i="9"/>
  <c r="F356" i="9"/>
  <c r="N356" i="9"/>
  <c r="H356" i="9"/>
  <c r="G356" i="9"/>
  <c r="E356" i="9"/>
  <c r="H355" i="9"/>
  <c r="G355" i="9"/>
  <c r="O355" i="9"/>
  <c r="F355" i="9"/>
  <c r="E355" i="9"/>
  <c r="P355" i="9"/>
  <c r="N355" i="9"/>
  <c r="P354" i="9"/>
  <c r="O354" i="9"/>
  <c r="N354" i="9"/>
  <c r="H354" i="9"/>
  <c r="E354" i="9"/>
  <c r="F354" i="9"/>
  <c r="G354" i="9"/>
  <c r="H353" i="9"/>
  <c r="G353" i="9"/>
  <c r="E353" i="9"/>
  <c r="N353" i="9"/>
  <c r="O353" i="9"/>
  <c r="F353" i="9"/>
  <c r="P353" i="9"/>
  <c r="F352" i="9"/>
  <c r="E352" i="9"/>
  <c r="G352" i="9"/>
  <c r="P352" i="9"/>
  <c r="H352" i="9"/>
  <c r="O352" i="9"/>
  <c r="N352" i="9"/>
  <c r="G351" i="9"/>
  <c r="E351" i="9"/>
  <c r="P351" i="9"/>
  <c r="O351" i="9"/>
  <c r="N351" i="9"/>
  <c r="H351" i="9"/>
  <c r="F351" i="9"/>
  <c r="N350" i="9"/>
  <c r="H350" i="9"/>
  <c r="F350" i="9"/>
  <c r="O350" i="9"/>
  <c r="P350" i="9"/>
  <c r="E350" i="9"/>
  <c r="G350" i="9"/>
  <c r="E349" i="9"/>
  <c r="H349" i="9"/>
  <c r="P349" i="9"/>
  <c r="O349" i="9"/>
  <c r="G349" i="9"/>
  <c r="N349" i="9"/>
  <c r="F349" i="9"/>
  <c r="F348" i="9"/>
  <c r="E348" i="9"/>
  <c r="P348" i="9"/>
  <c r="N348" i="9"/>
  <c r="H348" i="9"/>
  <c r="G348" i="9"/>
  <c r="O348" i="9"/>
  <c r="P347" i="9"/>
  <c r="O347" i="9"/>
  <c r="N347" i="9"/>
  <c r="G347" i="9"/>
  <c r="E347" i="9"/>
  <c r="H347" i="9"/>
  <c r="F347" i="9"/>
  <c r="H346" i="9"/>
  <c r="G346" i="9"/>
  <c r="F346" i="9"/>
  <c r="E346" i="9"/>
  <c r="P346" i="9"/>
  <c r="O346" i="9"/>
  <c r="N346" i="9"/>
  <c r="O345" i="9"/>
  <c r="N345" i="9"/>
  <c r="H345" i="9"/>
  <c r="F345" i="9"/>
  <c r="E345" i="9"/>
  <c r="P345" i="9"/>
  <c r="G345" i="9"/>
  <c r="F344" i="9"/>
  <c r="E344" i="9"/>
  <c r="O344" i="9"/>
  <c r="N344" i="9"/>
  <c r="H344" i="9"/>
  <c r="G344" i="9"/>
  <c r="P344" i="9"/>
  <c r="P343" i="9"/>
  <c r="O343" i="9"/>
  <c r="E343" i="9"/>
  <c r="F343" i="9"/>
  <c r="N343" i="9"/>
  <c r="G343" i="9"/>
  <c r="H343" i="9"/>
  <c r="E342" i="9"/>
  <c r="G342" i="9"/>
  <c r="F342" i="9"/>
  <c r="O342" i="9"/>
  <c r="N342" i="9"/>
  <c r="P342" i="9"/>
  <c r="H342" i="9"/>
  <c r="P341" i="9"/>
  <c r="O341" i="9"/>
  <c r="E341" i="9"/>
  <c r="F341" i="9"/>
  <c r="N341" i="9"/>
  <c r="H341" i="9"/>
  <c r="G341" i="9"/>
  <c r="O340" i="9"/>
  <c r="F340" i="9"/>
  <c r="P340" i="9"/>
  <c r="H340" i="9"/>
  <c r="G340" i="9"/>
  <c r="E340" i="9"/>
  <c r="N340" i="9"/>
  <c r="G339" i="9"/>
  <c r="H339" i="9"/>
  <c r="E339" i="9"/>
  <c r="F339" i="9"/>
  <c r="O339" i="9"/>
  <c r="P339" i="9"/>
  <c r="N339" i="9"/>
  <c r="G338" i="9"/>
  <c r="F338" i="9"/>
  <c r="E338" i="9"/>
  <c r="P338" i="9"/>
  <c r="O338" i="9"/>
  <c r="N338" i="9"/>
  <c r="H338" i="9"/>
  <c r="P337" i="9"/>
  <c r="O337" i="9"/>
  <c r="N337" i="9"/>
  <c r="H337" i="9"/>
  <c r="G337" i="9"/>
  <c r="F337" i="9"/>
  <c r="E337" i="9"/>
  <c r="P336" i="9"/>
  <c r="O336" i="9"/>
  <c r="N336" i="9"/>
  <c r="H336" i="9"/>
  <c r="F336" i="9"/>
  <c r="E336" i="9"/>
  <c r="G336" i="9"/>
  <c r="G335" i="9"/>
  <c r="F335" i="9"/>
  <c r="O335" i="9"/>
  <c r="H335" i="9"/>
  <c r="E335" i="9"/>
  <c r="P335" i="9"/>
  <c r="N335" i="9"/>
  <c r="G334" i="9"/>
  <c r="F334" i="9"/>
  <c r="E334" i="9"/>
  <c r="N334" i="9"/>
  <c r="H334" i="9"/>
  <c r="P334" i="9"/>
  <c r="O334" i="9"/>
  <c r="O333" i="9"/>
  <c r="N333" i="9"/>
  <c r="G333" i="9"/>
  <c r="E333" i="9"/>
  <c r="P333" i="9"/>
  <c r="H333" i="9"/>
  <c r="F333" i="9"/>
  <c r="F332" i="9"/>
  <c r="P332" i="9"/>
  <c r="E332" i="9"/>
  <c r="O332" i="9"/>
  <c r="N332" i="9"/>
  <c r="G332" i="9"/>
  <c r="H332" i="9"/>
  <c r="P331" i="9"/>
  <c r="H331" i="9"/>
  <c r="G331" i="9"/>
  <c r="F331" i="9"/>
  <c r="E331" i="9"/>
  <c r="O331" i="9"/>
  <c r="N331" i="9"/>
  <c r="N330" i="9"/>
  <c r="H330" i="9"/>
  <c r="O330" i="9"/>
  <c r="P330" i="9"/>
  <c r="G330" i="9"/>
  <c r="F330" i="9"/>
  <c r="E330" i="9"/>
  <c r="F329" i="9"/>
  <c r="E329" i="9"/>
  <c r="O329" i="9"/>
  <c r="H329" i="9"/>
  <c r="P329" i="9"/>
  <c r="N329" i="9"/>
  <c r="G329" i="9"/>
  <c r="O328" i="9"/>
  <c r="N328" i="9"/>
  <c r="H328" i="9"/>
  <c r="G328" i="9"/>
  <c r="F328" i="9"/>
  <c r="E328" i="9"/>
  <c r="P328" i="9"/>
  <c r="F327" i="9"/>
  <c r="E327" i="9"/>
  <c r="O327" i="9"/>
  <c r="H327" i="9"/>
  <c r="G327" i="9"/>
  <c r="P327" i="9"/>
  <c r="N327" i="9"/>
  <c r="O326" i="9"/>
  <c r="N326" i="9"/>
  <c r="F326" i="9"/>
  <c r="H326" i="9"/>
  <c r="E326" i="9"/>
  <c r="G326" i="9"/>
  <c r="P326" i="9"/>
  <c r="F325" i="9"/>
  <c r="E325" i="9"/>
  <c r="P325" i="9"/>
  <c r="O325" i="9"/>
  <c r="G325" i="9"/>
  <c r="N325" i="9"/>
  <c r="H325" i="9"/>
  <c r="P324" i="9"/>
  <c r="O324" i="9"/>
  <c r="G324" i="9"/>
  <c r="E324" i="9"/>
  <c r="N324" i="9"/>
  <c r="H324" i="9"/>
  <c r="F324" i="9"/>
  <c r="P323" i="9"/>
  <c r="O323" i="9"/>
  <c r="N323" i="9"/>
  <c r="F323" i="9"/>
  <c r="G323" i="9"/>
  <c r="H323" i="9"/>
  <c r="E323" i="9"/>
  <c r="F322" i="9"/>
  <c r="E322" i="9"/>
  <c r="N322" i="9"/>
  <c r="H322" i="9"/>
  <c r="G322" i="9"/>
  <c r="P322" i="9"/>
  <c r="O322" i="9"/>
  <c r="F321" i="9"/>
  <c r="E321" i="9"/>
  <c r="P321" i="9"/>
  <c r="O321" i="9"/>
  <c r="H321" i="9"/>
  <c r="G321" i="9"/>
  <c r="N321" i="9"/>
  <c r="O320" i="9"/>
  <c r="N320" i="9"/>
  <c r="G320" i="9"/>
  <c r="F320" i="9"/>
  <c r="E320" i="9"/>
  <c r="P320" i="9"/>
  <c r="H320" i="9"/>
  <c r="F319" i="9"/>
  <c r="E319" i="9"/>
  <c r="P319" i="9"/>
  <c r="O319" i="9"/>
  <c r="N319" i="9"/>
  <c r="H319" i="9"/>
  <c r="G319" i="9"/>
  <c r="O318" i="9"/>
  <c r="N318" i="9"/>
  <c r="E318" i="9"/>
  <c r="F318" i="9"/>
  <c r="P318" i="9"/>
  <c r="H318" i="9"/>
  <c r="G318" i="9"/>
  <c r="F317" i="9"/>
  <c r="E317" i="9"/>
  <c r="P317" i="9"/>
  <c r="N317" i="9"/>
  <c r="G317" i="9"/>
  <c r="O317" i="9"/>
  <c r="H317" i="9"/>
  <c r="N316" i="9"/>
  <c r="G316" i="9"/>
  <c r="F316" i="9"/>
  <c r="E316" i="9"/>
  <c r="P316" i="9"/>
  <c r="O316" i="9"/>
  <c r="H316" i="9"/>
  <c r="E315" i="9"/>
  <c r="H315" i="9"/>
  <c r="F315" i="9"/>
  <c r="P315" i="9"/>
  <c r="N315" i="9"/>
  <c r="O315" i="9"/>
  <c r="G315" i="9"/>
  <c r="O314" i="9"/>
  <c r="N314" i="9"/>
  <c r="F314" i="9"/>
  <c r="E314" i="9"/>
  <c r="G314" i="9"/>
  <c r="H314" i="9"/>
  <c r="P314" i="9"/>
  <c r="F313" i="9"/>
  <c r="E313" i="9"/>
  <c r="P313" i="9"/>
  <c r="O313" i="9"/>
  <c r="N313" i="9"/>
  <c r="H313" i="9"/>
  <c r="G313" i="9"/>
  <c r="G312" i="9"/>
  <c r="H312" i="9"/>
  <c r="F312" i="9"/>
  <c r="P312" i="9"/>
  <c r="E312" i="9"/>
  <c r="O312" i="9"/>
  <c r="N312" i="9"/>
  <c r="P311" i="9"/>
  <c r="O311" i="9"/>
  <c r="N311" i="9"/>
  <c r="E311" i="9"/>
  <c r="H311" i="9"/>
  <c r="G311" i="9"/>
  <c r="F311" i="9"/>
  <c r="F310" i="9"/>
  <c r="E310" i="9"/>
  <c r="P310" i="9"/>
  <c r="N310" i="9"/>
  <c r="H310" i="9"/>
  <c r="O310" i="9"/>
  <c r="G310" i="9"/>
  <c r="O309" i="9"/>
  <c r="N309" i="9"/>
  <c r="E309" i="9"/>
  <c r="P309" i="9"/>
  <c r="G309" i="9"/>
  <c r="F309" i="9"/>
  <c r="H309" i="9"/>
  <c r="F308" i="9"/>
  <c r="P308" i="9"/>
  <c r="O308" i="9"/>
  <c r="E308" i="9"/>
  <c r="N308" i="9"/>
  <c r="H308" i="9"/>
  <c r="G308" i="9"/>
  <c r="P307" i="9"/>
  <c r="O307" i="9"/>
  <c r="N307" i="9"/>
  <c r="H307" i="9"/>
  <c r="G307" i="9"/>
  <c r="E307" i="9"/>
  <c r="F307" i="9"/>
  <c r="F306" i="9"/>
  <c r="E306" i="9"/>
  <c r="P306" i="9"/>
  <c r="O306" i="9"/>
  <c r="N306" i="9"/>
  <c r="H306" i="9"/>
  <c r="G306" i="9"/>
  <c r="P305" i="9"/>
  <c r="O305" i="9"/>
  <c r="N305" i="9"/>
  <c r="F305" i="9"/>
  <c r="H305" i="9"/>
  <c r="G305" i="9"/>
  <c r="E305" i="9"/>
  <c r="P304" i="9"/>
  <c r="N304" i="9"/>
  <c r="E304" i="9"/>
  <c r="O304" i="9"/>
  <c r="H304" i="9"/>
  <c r="G304" i="9"/>
  <c r="F304" i="9"/>
  <c r="N303" i="9"/>
  <c r="G303" i="9"/>
  <c r="F303" i="9"/>
  <c r="E303" i="9"/>
  <c r="P303" i="9"/>
  <c r="O303" i="9"/>
  <c r="H303" i="9"/>
  <c r="G302" i="9"/>
  <c r="N302" i="9"/>
  <c r="H302" i="9"/>
  <c r="O302" i="9"/>
  <c r="F302" i="9"/>
  <c r="E302" i="9"/>
  <c r="P302" i="9"/>
  <c r="O301" i="9"/>
  <c r="N301" i="9"/>
  <c r="H301" i="9"/>
  <c r="F301" i="9"/>
  <c r="G301" i="9"/>
  <c r="P301" i="9"/>
  <c r="E301" i="9"/>
  <c r="E300" i="9"/>
  <c r="P300" i="9"/>
  <c r="F300" i="9"/>
  <c r="O300" i="9"/>
  <c r="G300" i="9"/>
  <c r="N300" i="9"/>
  <c r="H300" i="9"/>
  <c r="P299" i="9"/>
  <c r="F299" i="9"/>
  <c r="E299" i="9"/>
  <c r="O299" i="9"/>
  <c r="N299" i="9"/>
  <c r="G299" i="9"/>
  <c r="H299" i="9"/>
  <c r="G298" i="9"/>
  <c r="O298" i="9"/>
  <c r="F298" i="9"/>
  <c r="E298" i="9"/>
  <c r="P298" i="9"/>
  <c r="N298" i="9"/>
  <c r="H298" i="9"/>
  <c r="P297" i="9"/>
  <c r="O297" i="9"/>
  <c r="N297" i="9"/>
  <c r="E297" i="9"/>
  <c r="F297" i="9"/>
  <c r="H297" i="9"/>
  <c r="G297" i="9"/>
  <c r="E296" i="9"/>
  <c r="H296" i="9"/>
  <c r="P296" i="9"/>
  <c r="O296" i="9"/>
  <c r="N296" i="9"/>
  <c r="G296" i="9"/>
  <c r="F296" i="9"/>
  <c r="O295" i="9"/>
  <c r="N295" i="9"/>
  <c r="H295" i="9"/>
  <c r="G295" i="9"/>
  <c r="E295" i="9"/>
  <c r="P295" i="9"/>
  <c r="F295" i="9"/>
  <c r="F294" i="9"/>
  <c r="O294" i="9"/>
  <c r="E294" i="9"/>
  <c r="P294" i="9"/>
  <c r="N294" i="9"/>
  <c r="H294" i="9"/>
  <c r="G294" i="9"/>
  <c r="H293" i="9"/>
  <c r="G293" i="9"/>
  <c r="F293" i="9"/>
  <c r="E293" i="9"/>
  <c r="P293" i="9"/>
  <c r="O293" i="9"/>
  <c r="N293" i="9"/>
  <c r="E292" i="9"/>
  <c r="H292" i="9"/>
  <c r="G292" i="9"/>
  <c r="P292" i="9"/>
  <c r="O292" i="9"/>
  <c r="N292" i="9"/>
  <c r="F292" i="9"/>
  <c r="P291" i="9"/>
  <c r="O291" i="9"/>
  <c r="N291" i="9"/>
  <c r="G291" i="9"/>
  <c r="F291" i="9"/>
  <c r="H291" i="9"/>
  <c r="E291" i="9"/>
  <c r="P290" i="9"/>
  <c r="F290" i="9"/>
  <c r="E290" i="9"/>
  <c r="O290" i="9"/>
  <c r="H290" i="9"/>
  <c r="G290" i="9"/>
  <c r="N290" i="9"/>
  <c r="P289" i="9"/>
  <c r="N289" i="9"/>
  <c r="F289" i="9"/>
  <c r="O289" i="9"/>
  <c r="H289" i="9"/>
  <c r="E289" i="9"/>
  <c r="G289" i="9"/>
  <c r="P288" i="9"/>
  <c r="O288" i="9"/>
  <c r="N288" i="9"/>
  <c r="F288" i="9"/>
  <c r="G288" i="9"/>
  <c r="H288" i="9"/>
  <c r="E288" i="9"/>
  <c r="G287" i="9"/>
  <c r="F287" i="9"/>
  <c r="P287" i="9"/>
  <c r="E287" i="9"/>
  <c r="O287" i="9"/>
  <c r="N287" i="9"/>
  <c r="H287" i="9"/>
  <c r="P286" i="9"/>
  <c r="O286" i="9"/>
  <c r="N286" i="9"/>
  <c r="E286" i="9"/>
  <c r="G286" i="9"/>
  <c r="F286" i="9"/>
  <c r="H286" i="9"/>
  <c r="F285" i="9"/>
  <c r="G285" i="9"/>
  <c r="E285" i="9"/>
  <c r="O285" i="9"/>
  <c r="N285" i="9"/>
  <c r="H285" i="9"/>
  <c r="P285" i="9"/>
  <c r="O284" i="9"/>
  <c r="N284" i="9"/>
  <c r="H284" i="9"/>
  <c r="G284" i="9"/>
  <c r="E284" i="9"/>
  <c r="P284" i="9"/>
  <c r="F284" i="9"/>
  <c r="F283" i="9"/>
  <c r="G283" i="9"/>
  <c r="E283" i="9"/>
  <c r="P283" i="9"/>
  <c r="O283" i="9"/>
  <c r="N283" i="9"/>
  <c r="H283" i="9"/>
  <c r="O282" i="9"/>
  <c r="N282" i="9"/>
  <c r="P282" i="9"/>
  <c r="E282" i="9"/>
  <c r="H282" i="9"/>
  <c r="G282" i="9"/>
  <c r="F282" i="9"/>
  <c r="O281" i="9"/>
  <c r="N281" i="9"/>
  <c r="H281" i="9"/>
  <c r="F281" i="9"/>
  <c r="E281" i="9"/>
  <c r="P281" i="9"/>
  <c r="G281" i="9"/>
  <c r="P280" i="9"/>
  <c r="O280" i="9"/>
  <c r="N280" i="9"/>
  <c r="E280" i="9"/>
  <c r="G280" i="9"/>
  <c r="H280" i="9"/>
  <c r="F280" i="9"/>
  <c r="O279" i="9"/>
  <c r="P279" i="9"/>
  <c r="H279" i="9"/>
  <c r="N279" i="9"/>
  <c r="G279" i="9"/>
  <c r="F279" i="9"/>
  <c r="E279" i="9"/>
  <c r="N278" i="9"/>
  <c r="H278" i="9"/>
  <c r="G278" i="9"/>
  <c r="F278" i="9"/>
  <c r="E278" i="9"/>
  <c r="P278" i="9"/>
  <c r="O278" i="9"/>
  <c r="P277" i="9"/>
  <c r="O277" i="9"/>
  <c r="N277" i="9"/>
  <c r="G277" i="9"/>
  <c r="F277" i="9"/>
  <c r="H277" i="9"/>
  <c r="E277" i="9"/>
  <c r="O276" i="9"/>
  <c r="N276" i="9"/>
  <c r="H276" i="9"/>
  <c r="G276" i="9"/>
  <c r="F276" i="9"/>
  <c r="E276" i="9"/>
  <c r="P276" i="9"/>
  <c r="P275" i="9"/>
  <c r="H275" i="9"/>
  <c r="F275" i="9"/>
  <c r="O275" i="9"/>
  <c r="N275" i="9"/>
  <c r="G275" i="9"/>
  <c r="E275" i="9"/>
  <c r="P274" i="9"/>
  <c r="O274" i="9"/>
  <c r="N274" i="9"/>
  <c r="H274" i="9"/>
  <c r="G274" i="9"/>
  <c r="F274" i="9"/>
  <c r="E274" i="9"/>
  <c r="E273" i="9"/>
  <c r="O273" i="9"/>
  <c r="H273" i="9"/>
  <c r="G273" i="9"/>
  <c r="F273" i="9"/>
  <c r="P273" i="9"/>
  <c r="N273" i="9"/>
  <c r="P272" i="9"/>
  <c r="O272" i="9"/>
  <c r="N272" i="9"/>
  <c r="H272" i="9"/>
  <c r="G272" i="9"/>
  <c r="F272" i="9"/>
  <c r="E272" i="9"/>
  <c r="H271" i="9"/>
  <c r="G271" i="9"/>
  <c r="F271" i="9"/>
  <c r="E271" i="9"/>
  <c r="P271" i="9"/>
  <c r="O271" i="9"/>
  <c r="N271" i="9"/>
  <c r="P270" i="9"/>
  <c r="O270" i="9"/>
  <c r="N270" i="9"/>
  <c r="H270" i="9"/>
  <c r="G270" i="9"/>
  <c r="F270" i="9"/>
  <c r="E270" i="9"/>
  <c r="G269" i="9"/>
  <c r="F269" i="9"/>
  <c r="N269" i="9"/>
  <c r="H269" i="9"/>
  <c r="E269" i="9"/>
  <c r="P269" i="9"/>
  <c r="O269" i="9"/>
  <c r="P268" i="9"/>
  <c r="O268" i="9"/>
  <c r="N268" i="9"/>
  <c r="E268" i="9"/>
  <c r="G268" i="9"/>
  <c r="H268" i="9"/>
  <c r="F268" i="9"/>
  <c r="N267" i="9"/>
  <c r="O267" i="9"/>
  <c r="F267" i="9"/>
  <c r="E267" i="9"/>
  <c r="G267" i="9"/>
  <c r="H267" i="9"/>
  <c r="P267" i="9"/>
  <c r="N266" i="9"/>
  <c r="F266" i="9"/>
  <c r="E266" i="9"/>
  <c r="P266" i="9"/>
  <c r="O266" i="9"/>
  <c r="H266" i="9"/>
  <c r="G266" i="9"/>
  <c r="P265" i="9"/>
  <c r="O265" i="9"/>
  <c r="N265" i="9"/>
  <c r="H265" i="9"/>
  <c r="G265" i="9"/>
  <c r="F265" i="9"/>
  <c r="E265" i="9"/>
  <c r="F264" i="9"/>
  <c r="G264" i="9"/>
  <c r="P264" i="9"/>
  <c r="N264" i="9"/>
  <c r="H264" i="9"/>
  <c r="E264" i="9"/>
  <c r="O264" i="9"/>
  <c r="O263" i="9"/>
  <c r="N263" i="9"/>
  <c r="F263" i="9"/>
  <c r="H263" i="9"/>
  <c r="E263" i="9"/>
  <c r="G263" i="9"/>
  <c r="P263" i="9"/>
  <c r="P262" i="9"/>
  <c r="O262" i="9"/>
  <c r="E262" i="9"/>
  <c r="N262" i="9"/>
  <c r="H262" i="9"/>
  <c r="F262" i="9"/>
  <c r="G262" i="9"/>
  <c r="AL16" i="9"/>
  <c r="AK13" i="9"/>
  <c r="AJ15" i="9" s="1"/>
  <c r="G11" i="9"/>
  <c r="F22" i="9" s="1"/>
  <c r="S20" i="9"/>
  <c r="E20" i="9"/>
  <c r="G13" i="9"/>
  <c r="AI381" i="10"/>
  <c r="I339" i="9" l="1"/>
  <c r="J339" i="9" s="1"/>
  <c r="L339" i="9" s="1"/>
  <c r="I358" i="9"/>
  <c r="J358" i="9" s="1"/>
  <c r="L358" i="9" s="1"/>
  <c r="I365" i="9"/>
  <c r="K365" i="9" s="1"/>
  <c r="I367" i="9"/>
  <c r="K367" i="9" s="1"/>
  <c r="I377" i="9"/>
  <c r="J377" i="9" s="1"/>
  <c r="L377" i="9" s="1"/>
  <c r="I282" i="9"/>
  <c r="K282" i="9" s="1"/>
  <c r="I292" i="9"/>
  <c r="K292" i="9" s="1"/>
  <c r="I357" i="9"/>
  <c r="J357" i="9" s="1"/>
  <c r="L357" i="9" s="1"/>
  <c r="I381" i="9"/>
  <c r="J381" i="9" s="1"/>
  <c r="L381" i="9" s="1"/>
  <c r="I262" i="9"/>
  <c r="J262" i="9" s="1"/>
  <c r="L262" i="9" s="1"/>
  <c r="I286" i="9"/>
  <c r="K286" i="9" s="1"/>
  <c r="I289" i="9"/>
  <c r="K289" i="9" s="1"/>
  <c r="I356" i="9"/>
  <c r="K356" i="9" s="1"/>
  <c r="I378" i="9"/>
  <c r="J378" i="9" s="1"/>
  <c r="L378" i="9" s="1"/>
  <c r="I313" i="9"/>
  <c r="J313" i="9" s="1"/>
  <c r="L313" i="9" s="1"/>
  <c r="I325" i="9"/>
  <c r="K325" i="9" s="1"/>
  <c r="I344" i="9"/>
  <c r="J344" i="9" s="1"/>
  <c r="L344" i="9" s="1"/>
  <c r="I373" i="9"/>
  <c r="K373" i="9" s="1"/>
  <c r="I337" i="9"/>
  <c r="J337" i="9" s="1"/>
  <c r="L337" i="9" s="1"/>
  <c r="I277" i="9"/>
  <c r="K277" i="9" s="1"/>
  <c r="I294" i="9"/>
  <c r="K294" i="9" s="1"/>
  <c r="I306" i="9"/>
  <c r="J306" i="9" s="1"/>
  <c r="L306" i="9" s="1"/>
  <c r="I353" i="9"/>
  <c r="J353" i="9" s="1"/>
  <c r="L353" i="9" s="1"/>
  <c r="I295" i="9"/>
  <c r="J295" i="9" s="1"/>
  <c r="L295" i="9" s="1"/>
  <c r="I298" i="9"/>
  <c r="J298" i="9" s="1"/>
  <c r="L298" i="9" s="1"/>
  <c r="I308" i="9"/>
  <c r="K308" i="9" s="1"/>
  <c r="I332" i="9"/>
  <c r="J332" i="9" s="1"/>
  <c r="L332" i="9" s="1"/>
  <c r="I333" i="9"/>
  <c r="K333" i="9" s="1"/>
  <c r="I271" i="9"/>
  <c r="K271" i="9" s="1"/>
  <c r="I273" i="9"/>
  <c r="K273" i="9" s="1"/>
  <c r="I311" i="9"/>
  <c r="K311" i="9" s="1"/>
  <c r="I347" i="9"/>
  <c r="K347" i="9" s="1"/>
  <c r="I359" i="9"/>
  <c r="J359" i="9" s="1"/>
  <c r="L359" i="9" s="1"/>
  <c r="I374" i="9"/>
  <c r="J374" i="9" s="1"/>
  <c r="L374" i="9" s="1"/>
  <c r="I354" i="9"/>
  <c r="J354" i="9" s="1"/>
  <c r="L354" i="9" s="1"/>
  <c r="I303" i="9"/>
  <c r="J303" i="9" s="1"/>
  <c r="L303" i="9" s="1"/>
  <c r="I315" i="9"/>
  <c r="J315" i="9" s="1"/>
  <c r="L315" i="9" s="1"/>
  <c r="I328" i="9"/>
  <c r="K328" i="9" s="1"/>
  <c r="I265" i="9"/>
  <c r="K265" i="9" s="1"/>
  <c r="I267" i="9"/>
  <c r="K267" i="9" s="1"/>
  <c r="I307" i="9"/>
  <c r="K307" i="9" s="1"/>
  <c r="I276" i="9"/>
  <c r="J276" i="9" s="1"/>
  <c r="L276" i="9" s="1"/>
  <c r="I346" i="9"/>
  <c r="J346" i="9" s="1"/>
  <c r="L346" i="9" s="1"/>
  <c r="I362" i="9"/>
  <c r="K362" i="9" s="1"/>
  <c r="I372" i="9"/>
  <c r="K372" i="9" s="1"/>
  <c r="I278" i="9"/>
  <c r="K278" i="9" s="1"/>
  <c r="I297" i="9"/>
  <c r="K297" i="9" s="1"/>
  <c r="I316" i="9"/>
  <c r="K316" i="9" s="1"/>
  <c r="I285" i="9"/>
  <c r="J285" i="9" s="1"/>
  <c r="L285" i="9" s="1"/>
  <c r="P22" i="9"/>
  <c r="N22" i="9" s="1"/>
  <c r="P23" i="9" s="1"/>
  <c r="I274" i="9"/>
  <c r="I291" i="9"/>
  <c r="I320" i="9"/>
  <c r="I324" i="9"/>
  <c r="I363" i="9"/>
  <c r="O22" i="9"/>
  <c r="I281" i="9"/>
  <c r="I305" i="9"/>
  <c r="I336" i="9"/>
  <c r="I341" i="9"/>
  <c r="I370" i="9"/>
  <c r="I288" i="9"/>
  <c r="I293" i="9"/>
  <c r="I327" i="9"/>
  <c r="I334" i="9"/>
  <c r="I375" i="9"/>
  <c r="G22" i="9"/>
  <c r="I268" i="9"/>
  <c r="I269" i="9"/>
  <c r="I280" i="9"/>
  <c r="I300" i="9"/>
  <c r="I302" i="9"/>
  <c r="I304" i="9"/>
  <c r="I309" i="9"/>
  <c r="I310" i="9"/>
  <c r="I312" i="9"/>
  <c r="I322" i="9"/>
  <c r="I331" i="9"/>
  <c r="I343" i="9"/>
  <c r="I355" i="9"/>
  <c r="I360" i="9"/>
  <c r="I364" i="9"/>
  <c r="I317" i="9"/>
  <c r="I329" i="9"/>
  <c r="I264" i="9"/>
  <c r="I314" i="9"/>
  <c r="I326" i="9"/>
  <c r="I345" i="9"/>
  <c r="I348" i="9"/>
  <c r="I350" i="9"/>
  <c r="AK19" i="9"/>
  <c r="AL19" i="9" s="1"/>
  <c r="AK16" i="9"/>
  <c r="I266" i="9"/>
  <c r="I270" i="9"/>
  <c r="I283" i="9"/>
  <c r="I290" i="9"/>
  <c r="I319" i="9"/>
  <c r="I330" i="9"/>
  <c r="I338" i="9"/>
  <c r="I349" i="9"/>
  <c r="I361" i="9"/>
  <c r="I366" i="9"/>
  <c r="I379" i="9"/>
  <c r="I284" i="9"/>
  <c r="I296" i="9"/>
  <c r="I323" i="9"/>
  <c r="I368" i="9"/>
  <c r="I369" i="9"/>
  <c r="I263" i="9"/>
  <c r="I272" i="9"/>
  <c r="I275" i="9"/>
  <c r="I318" i="9"/>
  <c r="I321" i="9"/>
  <c r="I340" i="9"/>
  <c r="I351" i="9"/>
  <c r="I380" i="9"/>
  <c r="I279" i="9"/>
  <c r="I287" i="9"/>
  <c r="I299" i="9"/>
  <c r="I301" i="9"/>
  <c r="I335" i="9"/>
  <c r="I342" i="9"/>
  <c r="I352" i="9"/>
  <c r="I371" i="9"/>
  <c r="I376" i="9"/>
  <c r="K381" i="9" l="1"/>
  <c r="K377" i="9"/>
  <c r="K357" i="9"/>
  <c r="J282" i="9"/>
  <c r="L282" i="9" s="1"/>
  <c r="K344" i="9"/>
  <c r="J367" i="9"/>
  <c r="L367" i="9" s="1"/>
  <c r="J267" i="9"/>
  <c r="L267" i="9" s="1"/>
  <c r="J265" i="9"/>
  <c r="L265" i="9" s="1"/>
  <c r="J325" i="9"/>
  <c r="L325" i="9" s="1"/>
  <c r="J365" i="9"/>
  <c r="L365" i="9" s="1"/>
  <c r="K339" i="9"/>
  <c r="K337" i="9"/>
  <c r="K358" i="9"/>
  <c r="K374" i="9"/>
  <c r="K332" i="9"/>
  <c r="K313" i="9"/>
  <c r="J347" i="9"/>
  <c r="L347" i="9" s="1"/>
  <c r="J328" i="9"/>
  <c r="L328" i="9" s="1"/>
  <c r="K378" i="9"/>
  <c r="J308" i="9"/>
  <c r="L308" i="9" s="1"/>
  <c r="J277" i="9"/>
  <c r="L277" i="9" s="1"/>
  <c r="J278" i="9"/>
  <c r="L278" i="9" s="1"/>
  <c r="K262" i="9"/>
  <c r="J356" i="9"/>
  <c r="L356" i="9" s="1"/>
  <c r="J316" i="9"/>
  <c r="L316" i="9" s="1"/>
  <c r="K298" i="9"/>
  <c r="K285" i="9"/>
  <c r="K295" i="9"/>
  <c r="J292" i="9"/>
  <c r="L292" i="9" s="1"/>
  <c r="K306" i="9"/>
  <c r="K303" i="9"/>
  <c r="K315" i="9"/>
  <c r="J289" i="9"/>
  <c r="L289" i="9" s="1"/>
  <c r="O23" i="9"/>
  <c r="J311" i="9"/>
  <c r="L311" i="9" s="1"/>
  <c r="J286" i="9"/>
  <c r="L286" i="9" s="1"/>
  <c r="J307" i="9"/>
  <c r="L307" i="9" s="1"/>
  <c r="J271" i="9"/>
  <c r="L271" i="9" s="1"/>
  <c r="J273" i="9"/>
  <c r="L273" i="9" s="1"/>
  <c r="J333" i="9"/>
  <c r="L333" i="9" s="1"/>
  <c r="J373" i="9"/>
  <c r="L373" i="9" s="1"/>
  <c r="K353" i="9"/>
  <c r="K359" i="9"/>
  <c r="J294" i="9"/>
  <c r="L294" i="9" s="1"/>
  <c r="J372" i="9"/>
  <c r="L372" i="9" s="1"/>
  <c r="K346" i="9"/>
  <c r="K276" i="9"/>
  <c r="J362" i="9"/>
  <c r="L362" i="9" s="1"/>
  <c r="K354" i="9"/>
  <c r="J297" i="9"/>
  <c r="L297" i="9" s="1"/>
  <c r="K380" i="9"/>
  <c r="J380" i="9"/>
  <c r="L380" i="9" s="1"/>
  <c r="K366" i="9"/>
  <c r="J366" i="9"/>
  <c r="L366" i="9" s="1"/>
  <c r="J270" i="9"/>
  <c r="L270" i="9" s="1"/>
  <c r="K270" i="9"/>
  <c r="J331" i="9"/>
  <c r="L331" i="9" s="1"/>
  <c r="K331" i="9"/>
  <c r="K268" i="9"/>
  <c r="J268" i="9"/>
  <c r="L268" i="9" s="1"/>
  <c r="J375" i="9"/>
  <c r="L375" i="9" s="1"/>
  <c r="K375" i="9"/>
  <c r="K263" i="9"/>
  <c r="J263" i="9"/>
  <c r="L263" i="9" s="1"/>
  <c r="J305" i="9"/>
  <c r="L305" i="9" s="1"/>
  <c r="K305" i="9"/>
  <c r="J342" i="9"/>
  <c r="L342" i="9" s="1"/>
  <c r="K342" i="9"/>
  <c r="K361" i="9"/>
  <c r="J361" i="9"/>
  <c r="L361" i="9" s="1"/>
  <c r="J266" i="9"/>
  <c r="L266" i="9" s="1"/>
  <c r="K266" i="9"/>
  <c r="K350" i="9"/>
  <c r="J350" i="9"/>
  <c r="L350" i="9" s="1"/>
  <c r="K322" i="9"/>
  <c r="J322" i="9"/>
  <c r="L322" i="9" s="1"/>
  <c r="J334" i="9"/>
  <c r="L334" i="9" s="1"/>
  <c r="K334" i="9"/>
  <c r="J352" i="9"/>
  <c r="L352" i="9" s="1"/>
  <c r="K352" i="9"/>
  <c r="K335" i="9"/>
  <c r="J335" i="9"/>
  <c r="L335" i="9" s="1"/>
  <c r="J351" i="9"/>
  <c r="L351" i="9" s="1"/>
  <c r="K351" i="9"/>
  <c r="K301" i="9"/>
  <c r="J301" i="9"/>
  <c r="L301" i="9" s="1"/>
  <c r="K340" i="9"/>
  <c r="J340" i="9"/>
  <c r="L340" i="9" s="1"/>
  <c r="J369" i="9"/>
  <c r="L369" i="9" s="1"/>
  <c r="K369" i="9"/>
  <c r="K348" i="9"/>
  <c r="J348" i="9"/>
  <c r="L348" i="9" s="1"/>
  <c r="J312" i="9"/>
  <c r="L312" i="9" s="1"/>
  <c r="K312" i="9"/>
  <c r="K281" i="9"/>
  <c r="J281" i="9"/>
  <c r="L281" i="9" s="1"/>
  <c r="K363" i="9"/>
  <c r="J363" i="9"/>
  <c r="L363" i="9" s="1"/>
  <c r="K345" i="9"/>
  <c r="J345" i="9"/>
  <c r="L345" i="9" s="1"/>
  <c r="J310" i="9"/>
  <c r="L310" i="9" s="1"/>
  <c r="K310" i="9"/>
  <c r="J299" i="9"/>
  <c r="L299" i="9" s="1"/>
  <c r="K299" i="9"/>
  <c r="K287" i="9"/>
  <c r="J287" i="9"/>
  <c r="L287" i="9" s="1"/>
  <c r="K318" i="9"/>
  <c r="J318" i="9"/>
  <c r="L318" i="9" s="1"/>
  <c r="K309" i="9"/>
  <c r="J309" i="9"/>
  <c r="L309" i="9" s="1"/>
  <c r="J327" i="9"/>
  <c r="L327" i="9" s="1"/>
  <c r="K327" i="9"/>
  <c r="K274" i="9"/>
  <c r="J274" i="9"/>
  <c r="L274" i="9" s="1"/>
  <c r="K269" i="9"/>
  <c r="J269" i="9"/>
  <c r="L269" i="9" s="1"/>
  <c r="K291" i="9"/>
  <c r="J291" i="9"/>
  <c r="L291" i="9" s="1"/>
  <c r="K279" i="9"/>
  <c r="J279" i="9"/>
  <c r="L279" i="9" s="1"/>
  <c r="K329" i="9"/>
  <c r="J329" i="9"/>
  <c r="L329" i="9" s="1"/>
  <c r="K304" i="9"/>
  <c r="J304" i="9"/>
  <c r="L304" i="9" s="1"/>
  <c r="K293" i="9"/>
  <c r="J293" i="9"/>
  <c r="L293" i="9" s="1"/>
  <c r="J341" i="9"/>
  <c r="L341" i="9" s="1"/>
  <c r="K341" i="9"/>
  <c r="J283" i="9"/>
  <c r="L283" i="9" s="1"/>
  <c r="K283" i="9"/>
  <c r="K323" i="9"/>
  <c r="J323" i="9"/>
  <c r="L323" i="9" s="1"/>
  <c r="K349" i="9"/>
  <c r="J349" i="9"/>
  <c r="L349" i="9" s="1"/>
  <c r="K326" i="9"/>
  <c r="J326" i="9"/>
  <c r="L326" i="9" s="1"/>
  <c r="K317" i="9"/>
  <c r="J317" i="9"/>
  <c r="L317" i="9" s="1"/>
  <c r="K302" i="9"/>
  <c r="J302" i="9"/>
  <c r="L302" i="9" s="1"/>
  <c r="J288" i="9"/>
  <c r="L288" i="9" s="1"/>
  <c r="K288" i="9"/>
  <c r="K336" i="9"/>
  <c r="J336" i="9"/>
  <c r="L336" i="9" s="1"/>
  <c r="K343" i="9"/>
  <c r="J343" i="9"/>
  <c r="L343" i="9" s="1"/>
  <c r="K368" i="9"/>
  <c r="J368" i="9"/>
  <c r="L368" i="9" s="1"/>
  <c r="J338" i="9"/>
  <c r="L338" i="9" s="1"/>
  <c r="K338" i="9"/>
  <c r="K314" i="9"/>
  <c r="J314" i="9"/>
  <c r="L314" i="9" s="1"/>
  <c r="K300" i="9"/>
  <c r="J300" i="9"/>
  <c r="L300" i="9" s="1"/>
  <c r="N23" i="9"/>
  <c r="K321" i="9"/>
  <c r="J321" i="9"/>
  <c r="L321" i="9" s="1"/>
  <c r="J330" i="9"/>
  <c r="L330" i="9" s="1"/>
  <c r="K330" i="9"/>
  <c r="K364" i="9"/>
  <c r="J364" i="9"/>
  <c r="L364" i="9" s="1"/>
  <c r="K376" i="9"/>
  <c r="J376" i="9"/>
  <c r="L376" i="9" s="1"/>
  <c r="K275" i="9"/>
  <c r="J275" i="9"/>
  <c r="L275" i="9" s="1"/>
  <c r="K296" i="9"/>
  <c r="J296" i="9"/>
  <c r="L296" i="9" s="1"/>
  <c r="K379" i="9"/>
  <c r="J379" i="9"/>
  <c r="L379" i="9" s="1"/>
  <c r="K319" i="9"/>
  <c r="J319" i="9"/>
  <c r="L319" i="9" s="1"/>
  <c r="J360" i="9"/>
  <c r="L360" i="9" s="1"/>
  <c r="K360" i="9"/>
  <c r="H22" i="9"/>
  <c r="I22" i="9" s="1"/>
  <c r="K324" i="9"/>
  <c r="J324" i="9"/>
  <c r="L324" i="9" s="1"/>
  <c r="K371" i="9"/>
  <c r="J371" i="9"/>
  <c r="L371" i="9" s="1"/>
  <c r="K272" i="9"/>
  <c r="J272" i="9"/>
  <c r="L272" i="9" s="1"/>
  <c r="K284" i="9"/>
  <c r="J284" i="9"/>
  <c r="L284" i="9" s="1"/>
  <c r="K290" i="9"/>
  <c r="J290" i="9"/>
  <c r="L290" i="9" s="1"/>
  <c r="J264" i="9"/>
  <c r="L264" i="9" s="1"/>
  <c r="K264" i="9"/>
  <c r="K355" i="9"/>
  <c r="J355" i="9"/>
  <c r="L355" i="9" s="1"/>
  <c r="K280" i="9"/>
  <c r="J280" i="9"/>
  <c r="L280" i="9" s="1"/>
  <c r="K370" i="9"/>
  <c r="J370" i="9"/>
  <c r="L370" i="9" s="1"/>
  <c r="K320" i="9"/>
  <c r="J320" i="9"/>
  <c r="L320" i="9" s="1"/>
  <c r="D381" i="10"/>
  <c r="R381" i="10" s="1"/>
  <c r="W381" i="10"/>
  <c r="V381" i="10"/>
  <c r="S381" i="10" l="1"/>
  <c r="X381" i="10"/>
  <c r="P24" i="9"/>
  <c r="N24" i="9" s="1"/>
  <c r="O24" i="9"/>
  <c r="E22" i="9"/>
  <c r="K22" i="9"/>
  <c r="J22" i="9"/>
  <c r="L22" i="9" s="1"/>
  <c r="S22" i="9"/>
  <c r="T22" i="9" s="1"/>
  <c r="AI380" i="10"/>
  <c r="P25" i="9" l="1"/>
  <c r="N25" i="9" s="1"/>
  <c r="O25" i="9"/>
  <c r="G23" i="9"/>
  <c r="H23" i="9" s="1"/>
  <c r="E23" i="9" s="1"/>
  <c r="F23" i="9"/>
  <c r="F24" i="9" l="1"/>
  <c r="G24" i="9"/>
  <c r="H24" i="9" s="1"/>
  <c r="O26" i="9"/>
  <c r="P26" i="9"/>
  <c r="N26" i="9" s="1"/>
  <c r="I23" i="9"/>
  <c r="S23" i="9"/>
  <c r="T23" i="9" s="1"/>
  <c r="D380" i="10"/>
  <c r="R380" i="10" s="1"/>
  <c r="V380" i="10"/>
  <c r="W380" i="10"/>
  <c r="S380" i="10" l="1"/>
  <c r="T381" i="10" s="1"/>
  <c r="U381" i="10" s="1"/>
  <c r="X380" i="10"/>
  <c r="O27" i="9"/>
  <c r="P27" i="9"/>
  <c r="N27" i="9" s="1"/>
  <c r="E24" i="9"/>
  <c r="J23" i="9"/>
  <c r="L23" i="9" s="1"/>
  <c r="K23" i="9"/>
  <c r="S24" i="9"/>
  <c r="T24" i="9" s="1"/>
  <c r="I24" i="9"/>
  <c r="AI379" i="10"/>
  <c r="Y381" i="10" l="1"/>
  <c r="K24" i="9"/>
  <c r="J24" i="9"/>
  <c r="L24" i="9" s="1"/>
  <c r="O28" i="9"/>
  <c r="P28" i="9"/>
  <c r="N28" i="9" s="1"/>
  <c r="AB381" i="10"/>
  <c r="Z381" i="10"/>
  <c r="G25" i="9"/>
  <c r="F25" i="9"/>
  <c r="O29" i="9" l="1"/>
  <c r="P29" i="9"/>
  <c r="N29" i="9" s="1"/>
  <c r="H25" i="9"/>
  <c r="E25" i="9" s="1"/>
  <c r="D379" i="10"/>
  <c r="R379" i="10" s="1"/>
  <c r="V379" i="10"/>
  <c r="W379" i="10"/>
  <c r="S379" i="10" l="1"/>
  <c r="T380" i="10" s="1"/>
  <c r="Y380" i="10" s="1"/>
  <c r="X379" i="10"/>
  <c r="F26" i="9"/>
  <c r="G26" i="9"/>
  <c r="S25" i="9"/>
  <c r="T25" i="9" s="1"/>
  <c r="I25" i="9"/>
  <c r="P30" i="9"/>
  <c r="N30" i="9" s="1"/>
  <c r="O30" i="9"/>
  <c r="AI378" i="10"/>
  <c r="U380" i="10" l="1"/>
  <c r="Z380" i="10" s="1"/>
  <c r="O31" i="9"/>
  <c r="P31" i="9"/>
  <c r="N31" i="9" s="1"/>
  <c r="H26" i="9"/>
  <c r="S26" i="9" s="1"/>
  <c r="T26" i="9" s="1"/>
  <c r="K25" i="9"/>
  <c r="J25" i="9"/>
  <c r="L25" i="9" s="1"/>
  <c r="E26" i="9" l="1"/>
  <c r="F27" i="9" s="1"/>
  <c r="AB380" i="10"/>
  <c r="O32" i="9"/>
  <c r="P32" i="9"/>
  <c r="N32" i="9" s="1"/>
  <c r="I26" i="9"/>
  <c r="D378" i="10"/>
  <c r="R378" i="10" s="1"/>
  <c r="V378" i="10"/>
  <c r="W378" i="10"/>
  <c r="G27" i="9" l="1"/>
  <c r="H27" i="9" s="1"/>
  <c r="E27" i="9" s="1"/>
  <c r="X378" i="10"/>
  <c r="O33" i="9"/>
  <c r="P33" i="9"/>
  <c r="N33" i="9" s="1"/>
  <c r="K26" i="9"/>
  <c r="J26" i="9"/>
  <c r="L26" i="9" s="1"/>
  <c r="S378" i="10"/>
  <c r="AI377" i="10"/>
  <c r="P34" i="9" l="1"/>
  <c r="N34" i="9" s="1"/>
  <c r="O34" i="9"/>
  <c r="G28" i="9"/>
  <c r="F28" i="9"/>
  <c r="S27" i="9"/>
  <c r="T27" i="9" s="1"/>
  <c r="I27" i="9"/>
  <c r="T379" i="10"/>
  <c r="K27" i="9" l="1"/>
  <c r="J27" i="9"/>
  <c r="L27" i="9" s="1"/>
  <c r="P35" i="9"/>
  <c r="N35" i="9" s="1"/>
  <c r="O35" i="9"/>
  <c r="Y379" i="10"/>
  <c r="U379" i="10"/>
  <c r="H28" i="9"/>
  <c r="I28" i="9" s="1"/>
  <c r="D377" i="10"/>
  <c r="S377" i="10" s="1"/>
  <c r="E28" i="9" l="1"/>
  <c r="G29" i="9" s="1"/>
  <c r="T378" i="10"/>
  <c r="J28" i="9"/>
  <c r="L28" i="9" s="1"/>
  <c r="K28" i="9"/>
  <c r="O36" i="9"/>
  <c r="P36" i="9"/>
  <c r="N36" i="9" s="1"/>
  <c r="R377" i="10"/>
  <c r="S28" i="9"/>
  <c r="T28" i="9" s="1"/>
  <c r="AB379" i="10"/>
  <c r="Z379" i="10"/>
  <c r="AI376" i="10"/>
  <c r="W377" i="10"/>
  <c r="V377" i="10"/>
  <c r="F29" i="9" l="1"/>
  <c r="X377" i="10"/>
  <c r="P37" i="9"/>
  <c r="N37" i="9" s="1"/>
  <c r="O37" i="9"/>
  <c r="Y378" i="10"/>
  <c r="U378" i="10"/>
  <c r="H29" i="9"/>
  <c r="S29" i="9" s="1"/>
  <c r="T29" i="9" s="1"/>
  <c r="E29" i="9" l="1"/>
  <c r="G30" i="9" s="1"/>
  <c r="O38" i="9"/>
  <c r="P38" i="9"/>
  <c r="N38" i="9" s="1"/>
  <c r="Z378" i="10"/>
  <c r="AB378" i="10"/>
  <c r="I29" i="9"/>
  <c r="D376" i="10"/>
  <c r="S376" i="10" s="1"/>
  <c r="F30" i="9" l="1"/>
  <c r="T377" i="10"/>
  <c r="P39" i="9"/>
  <c r="N39" i="9" s="1"/>
  <c r="O39" i="9"/>
  <c r="R376" i="10"/>
  <c r="K29" i="9"/>
  <c r="J29" i="9"/>
  <c r="L29" i="9" s="1"/>
  <c r="H30" i="9"/>
  <c r="E30" i="9" s="1"/>
  <c r="AI375" i="10"/>
  <c r="W376" i="10"/>
  <c r="V376" i="10"/>
  <c r="X376" i="10" l="1"/>
  <c r="P40" i="9"/>
  <c r="N40" i="9" s="1"/>
  <c r="O40" i="9"/>
  <c r="S30" i="9"/>
  <c r="T30" i="9" s="1"/>
  <c r="G31" i="9"/>
  <c r="F31" i="9"/>
  <c r="Y377" i="10"/>
  <c r="U377" i="10"/>
  <c r="I30" i="9"/>
  <c r="P41" i="9" l="1"/>
  <c r="N41" i="9" s="1"/>
  <c r="O41" i="9"/>
  <c r="K30" i="9"/>
  <c r="J30" i="9"/>
  <c r="L30" i="9" s="1"/>
  <c r="Z377" i="10"/>
  <c r="AB377" i="10"/>
  <c r="H31" i="9"/>
  <c r="S31" i="9" s="1"/>
  <c r="T31" i="9" s="1"/>
  <c r="D375" i="10"/>
  <c r="S375" i="10" s="1"/>
  <c r="O42" i="9" l="1"/>
  <c r="P42" i="9"/>
  <c r="N42" i="9" s="1"/>
  <c r="T376" i="10"/>
  <c r="E31" i="9"/>
  <c r="I31" i="9"/>
  <c r="R375" i="10"/>
  <c r="AI374" i="10"/>
  <c r="W375" i="10"/>
  <c r="V375" i="10"/>
  <c r="X375" i="10" l="1"/>
  <c r="P43" i="9"/>
  <c r="N43" i="9" s="1"/>
  <c r="O43" i="9"/>
  <c r="Y376" i="10"/>
  <c r="U376" i="10"/>
  <c r="K31" i="9"/>
  <c r="J31" i="9"/>
  <c r="L31" i="9" s="1"/>
  <c r="F32" i="9"/>
  <c r="G32" i="9"/>
  <c r="O44" i="9" l="1"/>
  <c r="P44" i="9"/>
  <c r="N44" i="9" s="1"/>
  <c r="AB376" i="10"/>
  <c r="Z376" i="10"/>
  <c r="H32" i="9"/>
  <c r="S32" i="9" s="1"/>
  <c r="T32" i="9" s="1"/>
  <c r="D374" i="10"/>
  <c r="R374" i="10" s="1"/>
  <c r="V374" i="10"/>
  <c r="W374" i="10"/>
  <c r="E32" i="9" l="1"/>
  <c r="F33" i="9" s="1"/>
  <c r="X374" i="10"/>
  <c r="O45" i="9"/>
  <c r="P45" i="9"/>
  <c r="N45" i="9" s="1"/>
  <c r="S374" i="10"/>
  <c r="I32" i="9"/>
  <c r="AI373" i="10"/>
  <c r="G33" i="9" l="1"/>
  <c r="H33" i="9" s="1"/>
  <c r="O46" i="9"/>
  <c r="P46" i="9"/>
  <c r="N46" i="9" s="1"/>
  <c r="K32" i="9"/>
  <c r="J32" i="9"/>
  <c r="L32" i="9" s="1"/>
  <c r="T375" i="10"/>
  <c r="S33" i="9" l="1"/>
  <c r="T33" i="9" s="1"/>
  <c r="I33" i="9"/>
  <c r="K33" i="9" s="1"/>
  <c r="E33" i="9"/>
  <c r="O47" i="9"/>
  <c r="P47" i="9"/>
  <c r="N47" i="9" s="1"/>
  <c r="Y375" i="10"/>
  <c r="U375" i="10"/>
  <c r="D373" i="10"/>
  <c r="R373" i="10" s="1"/>
  <c r="V373" i="10"/>
  <c r="W373" i="10"/>
  <c r="J33" i="9" l="1"/>
  <c r="L33" i="9" s="1"/>
  <c r="G34" i="9"/>
  <c r="H34" i="9" s="1"/>
  <c r="E34" i="9" s="1"/>
  <c r="F35" i="9" s="1"/>
  <c r="F34" i="9"/>
  <c r="X373" i="10"/>
  <c r="S373" i="10"/>
  <c r="AB375" i="10"/>
  <c r="Z375" i="10"/>
  <c r="P48" i="9"/>
  <c r="N48" i="9" s="1"/>
  <c r="O48" i="9"/>
  <c r="AI372" i="10"/>
  <c r="G35" i="9" l="1"/>
  <c r="H35" i="9" s="1"/>
  <c r="S35" i="9" s="1"/>
  <c r="I34" i="9"/>
  <c r="J34" i="9" s="1"/>
  <c r="L34" i="9" s="1"/>
  <c r="S34" i="9"/>
  <c r="T34" i="9" s="1"/>
  <c r="P49" i="9"/>
  <c r="N49" i="9" s="1"/>
  <c r="O49" i="9"/>
  <c r="T374" i="10"/>
  <c r="K34" i="9" l="1"/>
  <c r="T35" i="9"/>
  <c r="E35" i="9"/>
  <c r="G36" i="9" s="1"/>
  <c r="H36" i="9" s="1"/>
  <c r="E36" i="9" s="1"/>
  <c r="I35" i="9"/>
  <c r="K35" i="9" s="1"/>
  <c r="O50" i="9"/>
  <c r="P50" i="9"/>
  <c r="N50" i="9" s="1"/>
  <c r="Y374" i="10"/>
  <c r="U374" i="10"/>
  <c r="D372" i="10"/>
  <c r="S372" i="10" s="1"/>
  <c r="J35" i="9" l="1"/>
  <c r="L35" i="9" s="1"/>
  <c r="F36" i="9"/>
  <c r="I36" i="9" s="1"/>
  <c r="G37" i="9"/>
  <c r="F37" i="9"/>
  <c r="T373" i="10"/>
  <c r="P51" i="9"/>
  <c r="N51" i="9" s="1"/>
  <c r="O51" i="9"/>
  <c r="R372" i="10"/>
  <c r="AB374" i="10"/>
  <c r="Z374" i="10"/>
  <c r="S36" i="9"/>
  <c r="T36" i="9" s="1"/>
  <c r="AI371" i="10"/>
  <c r="W372" i="10"/>
  <c r="V372" i="10"/>
  <c r="X372" i="10" l="1"/>
  <c r="O52" i="9"/>
  <c r="P52" i="9"/>
  <c r="N52" i="9" s="1"/>
  <c r="Y373" i="10"/>
  <c r="U373" i="10"/>
  <c r="K36" i="9"/>
  <c r="J36" i="9"/>
  <c r="L36" i="9" s="1"/>
  <c r="H37" i="9"/>
  <c r="S37" i="9" s="1"/>
  <c r="T37" i="9" s="1"/>
  <c r="I37" i="9" l="1"/>
  <c r="K37" i="9" s="1"/>
  <c r="O53" i="9"/>
  <c r="P53" i="9"/>
  <c r="N53" i="9" s="1"/>
  <c r="AB373" i="10"/>
  <c r="Z373" i="10"/>
  <c r="E37" i="9"/>
  <c r="D371" i="10"/>
  <c r="S371" i="10" s="1"/>
  <c r="J37" i="9" l="1"/>
  <c r="L37" i="9" s="1"/>
  <c r="T372" i="10"/>
  <c r="O54" i="9"/>
  <c r="P54" i="9"/>
  <c r="N54" i="9" s="1"/>
  <c r="R371" i="10"/>
  <c r="F38" i="9"/>
  <c r="G38" i="9"/>
  <c r="AI370" i="10"/>
  <c r="W371" i="10"/>
  <c r="V371" i="10"/>
  <c r="X371" i="10" l="1"/>
  <c r="P55" i="9"/>
  <c r="N55" i="9" s="1"/>
  <c r="O55" i="9"/>
  <c r="H38" i="9"/>
  <c r="S38" i="9" s="1"/>
  <c r="T38" i="9" s="1"/>
  <c r="Y372" i="10"/>
  <c r="U372" i="10"/>
  <c r="E38" i="9" l="1"/>
  <c r="F39" i="9" s="1"/>
  <c r="P56" i="9"/>
  <c r="N56" i="9" s="1"/>
  <c r="O56" i="9"/>
  <c r="I38" i="9"/>
  <c r="Z372" i="10"/>
  <c r="AB372" i="10"/>
  <c r="D370" i="10"/>
  <c r="R370" i="10" s="1"/>
  <c r="W370" i="10"/>
  <c r="V370" i="10"/>
  <c r="G39" i="9" l="1"/>
  <c r="H39" i="9" s="1"/>
  <c r="I39" i="9" s="1"/>
  <c r="X370" i="10"/>
  <c r="P57" i="9"/>
  <c r="N57" i="9" s="1"/>
  <c r="O57" i="9"/>
  <c r="S370" i="10"/>
  <c r="K38" i="9"/>
  <c r="J38" i="9"/>
  <c r="L38" i="9" s="1"/>
  <c r="AI369" i="10"/>
  <c r="K39" i="9" l="1"/>
  <c r="J39" i="9"/>
  <c r="L39" i="9" s="1"/>
  <c r="O58" i="9"/>
  <c r="P58" i="9"/>
  <c r="N58" i="9" s="1"/>
  <c r="E39" i="9"/>
  <c r="S39" i="9"/>
  <c r="T39" i="9" s="1"/>
  <c r="T371" i="10"/>
  <c r="O59" i="9" l="1"/>
  <c r="P59" i="9"/>
  <c r="N59" i="9" s="1"/>
  <c r="Y371" i="10"/>
  <c r="U371" i="10"/>
  <c r="G40" i="9"/>
  <c r="F40" i="9"/>
  <c r="D369" i="10"/>
  <c r="S369" i="10" s="1"/>
  <c r="T370" i="10" l="1"/>
  <c r="O60" i="9"/>
  <c r="P60" i="9"/>
  <c r="N60" i="9" s="1"/>
  <c r="R369" i="10"/>
  <c r="AB371" i="10"/>
  <c r="Z371" i="10"/>
  <c r="H40" i="9"/>
  <c r="I40" i="9" s="1"/>
  <c r="AI368" i="10"/>
  <c r="V369" i="10"/>
  <c r="W369" i="10"/>
  <c r="E40" i="9" l="1"/>
  <c r="G41" i="9" s="1"/>
  <c r="X369" i="10"/>
  <c r="K40" i="9"/>
  <c r="J40" i="9"/>
  <c r="L40" i="9" s="1"/>
  <c r="P61" i="9"/>
  <c r="N61" i="9" s="1"/>
  <c r="O61" i="9"/>
  <c r="S40" i="9"/>
  <c r="T40" i="9" s="1"/>
  <c r="Y370" i="10"/>
  <c r="U370" i="10"/>
  <c r="F41" i="9" l="1"/>
  <c r="P62" i="9"/>
  <c r="N62" i="9" s="1"/>
  <c r="O62" i="9"/>
  <c r="H41" i="9"/>
  <c r="S41" i="9" s="1"/>
  <c r="T41" i="9" s="1"/>
  <c r="Z370" i="10"/>
  <c r="AB370" i="10"/>
  <c r="D368" i="10"/>
  <c r="S368" i="10" s="1"/>
  <c r="I41" i="9" l="1"/>
  <c r="K41" i="9" s="1"/>
  <c r="T369" i="10"/>
  <c r="P63" i="9"/>
  <c r="N63" i="9" s="1"/>
  <c r="O63" i="9"/>
  <c r="R368" i="10"/>
  <c r="E41" i="9"/>
  <c r="AI367" i="10"/>
  <c r="V368" i="10"/>
  <c r="W368" i="10"/>
  <c r="J41" i="9" l="1"/>
  <c r="L41" i="9" s="1"/>
  <c r="X368" i="10"/>
  <c r="O64" i="9"/>
  <c r="P64" i="9"/>
  <c r="N64" i="9" s="1"/>
  <c r="F42" i="9"/>
  <c r="G42" i="9"/>
  <c r="Y369" i="10"/>
  <c r="U369" i="10"/>
  <c r="O65" i="9" l="1"/>
  <c r="P65" i="9"/>
  <c r="N65" i="9" s="1"/>
  <c r="AB369" i="10"/>
  <c r="Z369" i="10"/>
  <c r="H42" i="9"/>
  <c r="E42" i="9" s="1"/>
  <c r="D367" i="10"/>
  <c r="R367" i="10" s="1"/>
  <c r="W367" i="10"/>
  <c r="V367" i="10"/>
  <c r="S367" i="10" l="1"/>
  <c r="T368" i="10" s="1"/>
  <c r="Y368" i="10" s="1"/>
  <c r="X367" i="10"/>
  <c r="P66" i="9"/>
  <c r="N66" i="9" s="1"/>
  <c r="O66" i="9"/>
  <c r="G43" i="9"/>
  <c r="F43" i="9"/>
  <c r="I42" i="9"/>
  <c r="S42" i="9"/>
  <c r="T42" i="9" s="1"/>
  <c r="AI366" i="10"/>
  <c r="U368" i="10" l="1"/>
  <c r="Z368" i="10" s="1"/>
  <c r="O67" i="9"/>
  <c r="P67" i="9"/>
  <c r="N67" i="9" s="1"/>
  <c r="K42" i="9"/>
  <c r="J42" i="9"/>
  <c r="L42" i="9" s="1"/>
  <c r="H43" i="9"/>
  <c r="E43" i="9" s="1"/>
  <c r="AB368" i="10" l="1"/>
  <c r="S43" i="9"/>
  <c r="T43" i="9" s="1"/>
  <c r="G44" i="9"/>
  <c r="F44" i="9"/>
  <c r="P68" i="9"/>
  <c r="N68" i="9" s="1"/>
  <c r="O68" i="9"/>
  <c r="I43" i="9"/>
  <c r="D366" i="10"/>
  <c r="R366" i="10" s="1"/>
  <c r="V366" i="10"/>
  <c r="W366" i="10"/>
  <c r="X366" i="10" l="1"/>
  <c r="P69" i="9"/>
  <c r="N69" i="9" s="1"/>
  <c r="O69" i="9"/>
  <c r="K43" i="9"/>
  <c r="J43" i="9"/>
  <c r="L43" i="9" s="1"/>
  <c r="S366" i="10"/>
  <c r="H44" i="9"/>
  <c r="I44" i="9" s="1"/>
  <c r="AI365" i="10"/>
  <c r="E44" i="9" l="1"/>
  <c r="F45" i="9" s="1"/>
  <c r="K44" i="9"/>
  <c r="J44" i="9"/>
  <c r="L44" i="9" s="1"/>
  <c r="O70" i="9"/>
  <c r="P70" i="9"/>
  <c r="N70" i="9" s="1"/>
  <c r="S44" i="9"/>
  <c r="T44" i="9" s="1"/>
  <c r="T367" i="10"/>
  <c r="G45" i="9" l="1"/>
  <c r="H45" i="9" s="1"/>
  <c r="S45" i="9" s="1"/>
  <c r="T45" i="9" s="1"/>
  <c r="P71" i="9"/>
  <c r="N71" i="9" s="1"/>
  <c r="O71" i="9"/>
  <c r="Y367" i="10"/>
  <c r="U367" i="10"/>
  <c r="D365" i="10"/>
  <c r="S365" i="10" s="1"/>
  <c r="I45" i="9" l="1"/>
  <c r="K45" i="9" s="1"/>
  <c r="E45" i="9"/>
  <c r="G46" i="9" s="1"/>
  <c r="O72" i="9"/>
  <c r="P72" i="9"/>
  <c r="N72" i="9" s="1"/>
  <c r="T366" i="10"/>
  <c r="R365" i="10"/>
  <c r="Z367" i="10"/>
  <c r="AB367" i="10"/>
  <c r="AI364" i="10"/>
  <c r="V365" i="10"/>
  <c r="W365" i="10"/>
  <c r="F46" i="9" l="1"/>
  <c r="J45" i="9"/>
  <c r="L45" i="9" s="1"/>
  <c r="X365" i="10"/>
  <c r="P73" i="9"/>
  <c r="N73" i="9" s="1"/>
  <c r="O73" i="9"/>
  <c r="Y366" i="10"/>
  <c r="U366" i="10"/>
  <c r="H46" i="9"/>
  <c r="S46" i="9" s="1"/>
  <c r="T46" i="9" s="1"/>
  <c r="E46" i="9" l="1"/>
  <c r="F47" i="9" s="1"/>
  <c r="O74" i="9"/>
  <c r="P74" i="9"/>
  <c r="N74" i="9" s="1"/>
  <c r="Z366" i="10"/>
  <c r="AB366" i="10"/>
  <c r="I46" i="9"/>
  <c r="D364" i="10"/>
  <c r="S364" i="10" s="1"/>
  <c r="G47" i="9" l="1"/>
  <c r="H47" i="9" s="1"/>
  <c r="E47" i="9" s="1"/>
  <c r="F48" i="9" s="1"/>
  <c r="T365" i="10"/>
  <c r="P75" i="9"/>
  <c r="N75" i="9" s="1"/>
  <c r="O75" i="9"/>
  <c r="R364" i="10"/>
  <c r="J46" i="9"/>
  <c r="L46" i="9" s="1"/>
  <c r="K46" i="9"/>
  <c r="AI363" i="10"/>
  <c r="V364" i="10"/>
  <c r="W364" i="10"/>
  <c r="I47" i="9" l="1"/>
  <c r="J47" i="9" s="1"/>
  <c r="L47" i="9" s="1"/>
  <c r="G48" i="9"/>
  <c r="H48" i="9" s="1"/>
  <c r="I48" i="9" s="1"/>
  <c r="S47" i="9"/>
  <c r="T47" i="9" s="1"/>
  <c r="X364" i="10"/>
  <c r="O76" i="9"/>
  <c r="P76" i="9"/>
  <c r="N76" i="9" s="1"/>
  <c r="Y365" i="10"/>
  <c r="U365" i="10"/>
  <c r="K47" i="9" l="1"/>
  <c r="E48" i="9"/>
  <c r="F49" i="9" s="1"/>
  <c r="K48" i="9"/>
  <c r="J48" i="9"/>
  <c r="L48" i="9" s="1"/>
  <c r="O77" i="9"/>
  <c r="P77" i="9"/>
  <c r="N77" i="9" s="1"/>
  <c r="S48" i="9"/>
  <c r="T48" i="9" s="1"/>
  <c r="AB365" i="10"/>
  <c r="Z365" i="10"/>
  <c r="D363" i="10"/>
  <c r="S363" i="10" s="1"/>
  <c r="G49" i="9" l="1"/>
  <c r="H49" i="9" s="1"/>
  <c r="T364" i="10"/>
  <c r="O78" i="9"/>
  <c r="P78" i="9"/>
  <c r="N78" i="9" s="1"/>
  <c r="R363" i="10"/>
  <c r="AI362" i="10"/>
  <c r="W363" i="10"/>
  <c r="V363" i="10"/>
  <c r="E49" i="9" l="1"/>
  <c r="F50" i="9" s="1"/>
  <c r="I49" i="9"/>
  <c r="K49" i="9" s="1"/>
  <c r="S49" i="9"/>
  <c r="T49" i="9" s="1"/>
  <c r="X363" i="10"/>
  <c r="P79" i="9"/>
  <c r="N79" i="9" s="1"/>
  <c r="O79" i="9"/>
  <c r="Y364" i="10"/>
  <c r="U364" i="10"/>
  <c r="J49" i="9" l="1"/>
  <c r="L49" i="9" s="1"/>
  <c r="G50" i="9"/>
  <c r="H50" i="9" s="1"/>
  <c r="S50" i="9" s="1"/>
  <c r="T50" i="9" s="1"/>
  <c r="P80" i="9"/>
  <c r="N80" i="9" s="1"/>
  <c r="O80" i="9"/>
  <c r="Z364" i="10"/>
  <c r="AB364" i="10"/>
  <c r="D362" i="10"/>
  <c r="R362" i="10" s="1"/>
  <c r="W362" i="10"/>
  <c r="V362" i="10"/>
  <c r="S362" i="10" l="1"/>
  <c r="T363" i="10" s="1"/>
  <c r="Y363" i="10" s="1"/>
  <c r="X362" i="10"/>
  <c r="P81" i="9"/>
  <c r="N81" i="9" s="1"/>
  <c r="O81" i="9"/>
  <c r="I50" i="9"/>
  <c r="E50" i="9"/>
  <c r="AI361" i="10"/>
  <c r="U363" i="10" l="1"/>
  <c r="AB363" i="10" s="1"/>
  <c r="O82" i="9"/>
  <c r="P82" i="9"/>
  <c r="N82" i="9" s="1"/>
  <c r="F51" i="9"/>
  <c r="G51" i="9"/>
  <c r="H51" i="9" s="1"/>
  <c r="K50" i="9"/>
  <c r="J50" i="9"/>
  <c r="L50" i="9" s="1"/>
  <c r="Z363" i="10" l="1"/>
  <c r="N7" i="9"/>
  <c r="P83" i="9"/>
  <c r="N83" i="9" s="1"/>
  <c r="O83" i="9"/>
  <c r="I51" i="9"/>
  <c r="S51" i="9"/>
  <c r="T51" i="9" s="1"/>
  <c r="E51" i="9"/>
  <c r="D361" i="10"/>
  <c r="S361" i="10" s="1"/>
  <c r="T362" i="10" l="1"/>
  <c r="O84" i="9"/>
  <c r="P84" i="9"/>
  <c r="N84" i="9" s="1"/>
  <c r="F52" i="9"/>
  <c r="G52" i="9"/>
  <c r="R361" i="10"/>
  <c r="J51" i="9"/>
  <c r="L51" i="9" s="1"/>
  <c r="K51" i="9"/>
  <c r="AI360" i="10"/>
  <c r="V361" i="10"/>
  <c r="W361" i="10"/>
  <c r="X361" i="10" l="1"/>
  <c r="O85" i="9"/>
  <c r="P85" i="9"/>
  <c r="N85" i="9" s="1"/>
  <c r="H52" i="9"/>
  <c r="I52" i="9" s="1"/>
  <c r="Y362" i="10"/>
  <c r="U362" i="10"/>
  <c r="K52" i="9" l="1"/>
  <c r="J52" i="9"/>
  <c r="L52" i="9" s="1"/>
  <c r="O86" i="9"/>
  <c r="P86" i="9"/>
  <c r="N86" i="9" s="1"/>
  <c r="E52" i="9"/>
  <c r="AB362" i="10"/>
  <c r="Z362" i="10"/>
  <c r="S52" i="9"/>
  <c r="T52" i="9" s="1"/>
  <c r="D360" i="10"/>
  <c r="R360" i="10" s="1"/>
  <c r="W360" i="10"/>
  <c r="V360" i="10"/>
  <c r="S360" i="10" l="1"/>
  <c r="T361" i="10" s="1"/>
  <c r="Y361" i="10" s="1"/>
  <c r="X360" i="10"/>
  <c r="P87" i="9"/>
  <c r="N87" i="9" s="1"/>
  <c r="O87" i="9"/>
  <c r="F53" i="9"/>
  <c r="G53" i="9"/>
  <c r="AI359" i="10"/>
  <c r="U361" i="10" l="1"/>
  <c r="Z361" i="10" s="1"/>
  <c r="P88" i="9"/>
  <c r="N88" i="9" s="1"/>
  <c r="O88" i="9"/>
  <c r="H53" i="9"/>
  <c r="I53" i="9" s="1"/>
  <c r="AB361" i="10" l="1"/>
  <c r="E53" i="9"/>
  <c r="G54" i="9" s="1"/>
  <c r="K53" i="9"/>
  <c r="J53" i="9"/>
  <c r="L53" i="9" s="1"/>
  <c r="P89" i="9"/>
  <c r="N89" i="9" s="1"/>
  <c r="O89" i="9"/>
  <c r="S53" i="9"/>
  <c r="T53" i="9" s="1"/>
  <c r="D359" i="10"/>
  <c r="S359" i="10" s="1"/>
  <c r="F54" i="9" l="1"/>
  <c r="T360" i="10"/>
  <c r="P90" i="9"/>
  <c r="N90" i="9" s="1"/>
  <c r="O90" i="9"/>
  <c r="H54" i="9"/>
  <c r="R359" i="10"/>
  <c r="AI358" i="10"/>
  <c r="W359" i="10"/>
  <c r="V359" i="10"/>
  <c r="I54" i="9" l="1"/>
  <c r="J54" i="9" s="1"/>
  <c r="L54" i="9" s="1"/>
  <c r="X359" i="10"/>
  <c r="O91" i="9"/>
  <c r="P91" i="9"/>
  <c r="N91" i="9" s="1"/>
  <c r="E54" i="9"/>
  <c r="S54" i="9"/>
  <c r="T54" i="9" s="1"/>
  <c r="Y360" i="10"/>
  <c r="U360" i="10"/>
  <c r="K54" i="9" l="1"/>
  <c r="O92" i="9"/>
  <c r="P92" i="9"/>
  <c r="N92" i="9" s="1"/>
  <c r="Z360" i="10"/>
  <c r="AB360" i="10"/>
  <c r="G55" i="9"/>
  <c r="F55" i="9"/>
  <c r="D358" i="10"/>
  <c r="R358" i="10" s="1"/>
  <c r="V358" i="10"/>
  <c r="W358" i="10"/>
  <c r="X358" i="10" l="1"/>
  <c r="O93" i="9"/>
  <c r="P93" i="9"/>
  <c r="N93" i="9" s="1"/>
  <c r="S358" i="10"/>
  <c r="H55" i="9"/>
  <c r="E55" i="9" s="1"/>
  <c r="AI357" i="10"/>
  <c r="F56" i="9" l="1"/>
  <c r="G56" i="9"/>
  <c r="O94" i="9"/>
  <c r="P94" i="9"/>
  <c r="N94" i="9" s="1"/>
  <c r="S55" i="9"/>
  <c r="T55" i="9" s="1"/>
  <c r="I55" i="9"/>
  <c r="T359" i="10"/>
  <c r="P95" i="9" l="1"/>
  <c r="N95" i="9" s="1"/>
  <c r="O95" i="9"/>
  <c r="Y359" i="10"/>
  <c r="U359" i="10"/>
  <c r="K55" i="9"/>
  <c r="J55" i="9"/>
  <c r="L55" i="9" s="1"/>
  <c r="H56" i="9"/>
  <c r="S56" i="9" s="1"/>
  <c r="T56" i="9" s="1"/>
  <c r="D357" i="10"/>
  <c r="S357" i="10" s="1"/>
  <c r="E56" i="9" l="1"/>
  <c r="F57" i="9" s="1"/>
  <c r="I56" i="9"/>
  <c r="K56" i="9" s="1"/>
  <c r="T358" i="10"/>
  <c r="O96" i="9"/>
  <c r="P96" i="9"/>
  <c r="N96" i="9" s="1"/>
  <c r="R357" i="10"/>
  <c r="Z359" i="10"/>
  <c r="AB359" i="10"/>
  <c r="AI356" i="10"/>
  <c r="W357" i="10"/>
  <c r="V357" i="10"/>
  <c r="J56" i="9" l="1"/>
  <c r="L56" i="9" s="1"/>
  <c r="G57" i="9"/>
  <c r="H57" i="9" s="1"/>
  <c r="S57" i="9" s="1"/>
  <c r="T57" i="9" s="1"/>
  <c r="X357" i="10"/>
  <c r="P97" i="9"/>
  <c r="N97" i="9" s="1"/>
  <c r="O97" i="9"/>
  <c r="Y358" i="10"/>
  <c r="U358" i="10"/>
  <c r="P98" i="9" l="1"/>
  <c r="N98" i="9" s="1"/>
  <c r="O98" i="9"/>
  <c r="E57" i="9"/>
  <c r="Z358" i="10"/>
  <c r="AB358" i="10"/>
  <c r="I57" i="9"/>
  <c r="D356" i="10"/>
  <c r="S356" i="10" s="1"/>
  <c r="T357" i="10" l="1"/>
  <c r="P99" i="9"/>
  <c r="N99" i="9" s="1"/>
  <c r="O99" i="9"/>
  <c r="R356" i="10"/>
  <c r="F58" i="9"/>
  <c r="G58" i="9"/>
  <c r="K57" i="9"/>
  <c r="J57" i="9"/>
  <c r="L57" i="9" s="1"/>
  <c r="AI355" i="10"/>
  <c r="W356" i="10"/>
  <c r="V356" i="10"/>
  <c r="X356" i="10" l="1"/>
  <c r="P100" i="9"/>
  <c r="N100" i="9" s="1"/>
  <c r="O100" i="9"/>
  <c r="H58" i="9"/>
  <c r="E58" i="9" s="1"/>
  <c r="Y357" i="10"/>
  <c r="U357" i="10"/>
  <c r="G59" i="9" l="1"/>
  <c r="F59" i="9"/>
  <c r="P101" i="9"/>
  <c r="N101" i="9" s="1"/>
  <c r="O101" i="9"/>
  <c r="Z357" i="10"/>
  <c r="AB357" i="10"/>
  <c r="S58" i="9"/>
  <c r="T58" i="9" s="1"/>
  <c r="I58" i="9"/>
  <c r="D355" i="10"/>
  <c r="S355" i="10" s="1"/>
  <c r="T356" i="10" l="1"/>
  <c r="P102" i="9"/>
  <c r="N102" i="9" s="1"/>
  <c r="O102" i="9"/>
  <c r="J58" i="9"/>
  <c r="L58" i="9" s="1"/>
  <c r="K58" i="9"/>
  <c r="R355" i="10"/>
  <c r="H59" i="9"/>
  <c r="I59" i="9" s="1"/>
  <c r="AI354" i="10"/>
  <c r="V355" i="10"/>
  <c r="W355" i="10"/>
  <c r="X355" i="10" l="1"/>
  <c r="K59" i="9"/>
  <c r="J59" i="9"/>
  <c r="L59" i="9" s="1"/>
  <c r="P103" i="9"/>
  <c r="N103" i="9" s="1"/>
  <c r="O103" i="9"/>
  <c r="E59" i="9"/>
  <c r="S59" i="9"/>
  <c r="T59" i="9" s="1"/>
  <c r="Y356" i="10"/>
  <c r="U356" i="10"/>
  <c r="O104" i="9" l="1"/>
  <c r="P104" i="9"/>
  <c r="N104" i="9" s="1"/>
  <c r="G60" i="9"/>
  <c r="H60" i="9" s="1"/>
  <c r="F60" i="9"/>
  <c r="Z356" i="10"/>
  <c r="AB356" i="10"/>
  <c r="D354" i="10"/>
  <c r="R354" i="10" s="1"/>
  <c r="V354" i="10"/>
  <c r="W354" i="10"/>
  <c r="S354" i="10" l="1"/>
  <c r="T355" i="10" s="1"/>
  <c r="U355" i="10" s="1"/>
  <c r="X354" i="10"/>
  <c r="P105" i="9"/>
  <c r="N105" i="9" s="1"/>
  <c r="O105" i="9"/>
  <c r="S60" i="9"/>
  <c r="T60" i="9" s="1"/>
  <c r="E60" i="9"/>
  <c r="I60" i="9"/>
  <c r="AI353" i="10"/>
  <c r="Y355" i="10" l="1"/>
  <c r="O106" i="9"/>
  <c r="P106" i="9"/>
  <c r="N106" i="9" s="1"/>
  <c r="J60" i="9"/>
  <c r="L60" i="9" s="1"/>
  <c r="K60" i="9"/>
  <c r="F61" i="9"/>
  <c r="G61" i="9"/>
  <c r="Z355" i="10"/>
  <c r="AB355" i="10"/>
  <c r="P107" i="9" l="1"/>
  <c r="N107" i="9" s="1"/>
  <c r="O107" i="9"/>
  <c r="H61" i="9"/>
  <c r="I61" i="9" s="1"/>
  <c r="D353" i="10"/>
  <c r="S353" i="10" s="1"/>
  <c r="T354" i="10" l="1"/>
  <c r="J61" i="9"/>
  <c r="L61" i="9" s="1"/>
  <c r="K61" i="9"/>
  <c r="R353" i="10"/>
  <c r="E61" i="9"/>
  <c r="S61" i="9"/>
  <c r="T61" i="9" s="1"/>
  <c r="O108" i="9"/>
  <c r="P108" i="9"/>
  <c r="N108" i="9" s="1"/>
  <c r="AI352" i="10"/>
  <c r="V353" i="10"/>
  <c r="W353" i="10"/>
  <c r="X353" i="10" l="1"/>
  <c r="O109" i="9"/>
  <c r="P109" i="9"/>
  <c r="N109" i="9" s="1"/>
  <c r="G62" i="9"/>
  <c r="F62" i="9"/>
  <c r="Y354" i="10"/>
  <c r="U354" i="10"/>
  <c r="Z354" i="10" l="1"/>
  <c r="AB354" i="10"/>
  <c r="H62" i="9"/>
  <c r="I62" i="9" s="1"/>
  <c r="O110" i="9"/>
  <c r="P110" i="9"/>
  <c r="N110" i="9" s="1"/>
  <c r="D352" i="10"/>
  <c r="S352" i="10" s="1"/>
  <c r="E62" i="9" l="1"/>
  <c r="F63" i="9" s="1"/>
  <c r="S62" i="9"/>
  <c r="T62" i="9" s="1"/>
  <c r="O111" i="9"/>
  <c r="P111" i="9"/>
  <c r="N111" i="9" s="1"/>
  <c r="T353" i="10"/>
  <c r="K62" i="9"/>
  <c r="J62" i="9"/>
  <c r="L62" i="9" s="1"/>
  <c r="R352" i="10"/>
  <c r="AI351" i="10"/>
  <c r="W352" i="10"/>
  <c r="V352" i="10"/>
  <c r="G63" i="9" l="1"/>
  <c r="H63" i="9" s="1"/>
  <c r="X352" i="10"/>
  <c r="P112" i="9"/>
  <c r="N112" i="9" s="1"/>
  <c r="O112" i="9"/>
  <c r="Y353" i="10"/>
  <c r="U353" i="10"/>
  <c r="S63" i="9" l="1"/>
  <c r="T63" i="9" s="1"/>
  <c r="E63" i="9"/>
  <c r="G64" i="9" s="1"/>
  <c r="I63" i="9"/>
  <c r="O113" i="9"/>
  <c r="P113" i="9"/>
  <c r="N113" i="9" s="1"/>
  <c r="AB353" i="10"/>
  <c r="Z353" i="10"/>
  <c r="D351" i="10"/>
  <c r="S351" i="10" s="1"/>
  <c r="F64" i="9" l="1"/>
  <c r="K63" i="9"/>
  <c r="J63" i="9"/>
  <c r="L63" i="9" s="1"/>
  <c r="R351" i="10"/>
  <c r="T352" i="10"/>
  <c r="H64" i="9"/>
  <c r="E64" i="9" s="1"/>
  <c r="P114" i="9"/>
  <c r="N114" i="9" s="1"/>
  <c r="O114" i="9"/>
  <c r="AI350" i="10"/>
  <c r="V351" i="10"/>
  <c r="W351" i="10"/>
  <c r="X351" i="10" l="1"/>
  <c r="S64" i="9"/>
  <c r="T64" i="9" s="1"/>
  <c r="I64" i="9"/>
  <c r="J64" i="9" s="1"/>
  <c r="L64" i="9" s="1"/>
  <c r="G65" i="9"/>
  <c r="F65" i="9"/>
  <c r="P115" i="9"/>
  <c r="N115" i="9" s="1"/>
  <c r="O115" i="9"/>
  <c r="Y352" i="10"/>
  <c r="U352" i="10"/>
  <c r="K64" i="9" l="1"/>
  <c r="AB352" i="10"/>
  <c r="Z352" i="10"/>
  <c r="P116" i="9"/>
  <c r="N116" i="9" s="1"/>
  <c r="O116" i="9"/>
  <c r="H65" i="9"/>
  <c r="E65" i="9" s="1"/>
  <c r="D350" i="10"/>
  <c r="R350" i="10" s="1"/>
  <c r="W350" i="10"/>
  <c r="V350" i="10"/>
  <c r="S65" i="9" l="1"/>
  <c r="T65" i="9" s="1"/>
  <c r="I65" i="9"/>
  <c r="J65" i="9" s="1"/>
  <c r="L65" i="9" s="1"/>
  <c r="X350" i="10"/>
  <c r="O117" i="9"/>
  <c r="P117" i="9"/>
  <c r="N117" i="9" s="1"/>
  <c r="G66" i="9"/>
  <c r="H66" i="9" s="1"/>
  <c r="F66" i="9"/>
  <c r="S350" i="10"/>
  <c r="AI349" i="10"/>
  <c r="K65" i="9" l="1"/>
  <c r="P118" i="9"/>
  <c r="N118" i="9" s="1"/>
  <c r="O118" i="9"/>
  <c r="E66" i="9"/>
  <c r="T351" i="10"/>
  <c r="I66" i="9"/>
  <c r="S66" i="9"/>
  <c r="T66" i="9" s="1"/>
  <c r="P119" i="9" l="1"/>
  <c r="N119" i="9" s="1"/>
  <c r="O119" i="9"/>
  <c r="K66" i="9"/>
  <c r="J66" i="9"/>
  <c r="L66" i="9" s="1"/>
  <c r="Y351" i="10"/>
  <c r="U351" i="10"/>
  <c r="G67" i="9"/>
  <c r="H67" i="9" s="1"/>
  <c r="F67" i="9"/>
  <c r="D349" i="10"/>
  <c r="S349" i="10" s="1"/>
  <c r="T350" i="10" l="1"/>
  <c r="O120" i="9"/>
  <c r="P120" i="9"/>
  <c r="N120" i="9" s="1"/>
  <c r="R349" i="10"/>
  <c r="I67" i="9"/>
  <c r="E67" i="9"/>
  <c r="S67" i="9"/>
  <c r="T67" i="9" s="1"/>
  <c r="Z351" i="10"/>
  <c r="AB351" i="10"/>
  <c r="AI348" i="10"/>
  <c r="V349" i="10"/>
  <c r="W349" i="10"/>
  <c r="X349" i="10" l="1"/>
  <c r="O121" i="9"/>
  <c r="P121" i="9"/>
  <c r="N121" i="9" s="1"/>
  <c r="K67" i="9"/>
  <c r="J67" i="9"/>
  <c r="L67" i="9" s="1"/>
  <c r="F68" i="9"/>
  <c r="G68" i="9"/>
  <c r="Y350" i="10"/>
  <c r="U350" i="10"/>
  <c r="O122" i="9" l="1"/>
  <c r="P122" i="9"/>
  <c r="N122" i="9" s="1"/>
  <c r="AB350" i="10"/>
  <c r="Z350" i="10"/>
  <c r="H68" i="9"/>
  <c r="I68" i="9" s="1"/>
  <c r="D348" i="10"/>
  <c r="R348" i="10" s="1"/>
  <c r="W348" i="10"/>
  <c r="V348" i="10"/>
  <c r="S348" i="10" l="1"/>
  <c r="T349" i="10" s="1"/>
  <c r="U349" i="10" s="1"/>
  <c r="E68" i="9"/>
  <c r="G69" i="9" s="1"/>
  <c r="X348" i="10"/>
  <c r="K68" i="9"/>
  <c r="J68" i="9"/>
  <c r="L68" i="9" s="1"/>
  <c r="O123" i="9"/>
  <c r="P123" i="9"/>
  <c r="N123" i="9" s="1"/>
  <c r="S68" i="9"/>
  <c r="T68" i="9" s="1"/>
  <c r="AI347" i="10"/>
  <c r="F69" i="9" l="1"/>
  <c r="Y349" i="10"/>
  <c r="O124" i="9"/>
  <c r="P124" i="9"/>
  <c r="N124" i="9" s="1"/>
  <c r="H69" i="9"/>
  <c r="E69" i="9" s="1"/>
  <c r="Z349" i="10"/>
  <c r="AB349" i="10"/>
  <c r="I69" i="9" l="1"/>
  <c r="J69" i="9" s="1"/>
  <c r="L69" i="9" s="1"/>
  <c r="S69" i="9"/>
  <c r="T69" i="9" s="1"/>
  <c r="O125" i="9"/>
  <c r="P125" i="9"/>
  <c r="N125" i="9" s="1"/>
  <c r="F70" i="9"/>
  <c r="G70" i="9"/>
  <c r="D347" i="10"/>
  <c r="R347" i="10" s="1"/>
  <c r="V347" i="10"/>
  <c r="W347" i="10"/>
  <c r="K69" i="9" l="1"/>
  <c r="X347" i="10"/>
  <c r="O126" i="9"/>
  <c r="P126" i="9"/>
  <c r="N126" i="9" s="1"/>
  <c r="H70" i="9"/>
  <c r="E70" i="9" s="1"/>
  <c r="S347" i="10"/>
  <c r="AI346" i="10"/>
  <c r="S70" i="9" l="1"/>
  <c r="T70" i="9" s="1"/>
  <c r="F71" i="9"/>
  <c r="G71" i="9"/>
  <c r="P127" i="9"/>
  <c r="N127" i="9" s="1"/>
  <c r="O127" i="9"/>
  <c r="I70" i="9"/>
  <c r="T348" i="10"/>
  <c r="O128" i="9" l="1"/>
  <c r="P128" i="9"/>
  <c r="N128" i="9" s="1"/>
  <c r="Y348" i="10"/>
  <c r="U348" i="10"/>
  <c r="K70" i="9"/>
  <c r="J70" i="9"/>
  <c r="L70" i="9" s="1"/>
  <c r="H71" i="9"/>
  <c r="S71" i="9" s="1"/>
  <c r="T71" i="9" s="1"/>
  <c r="D346" i="10"/>
  <c r="S346" i="10" s="1"/>
  <c r="T347" i="10" l="1"/>
  <c r="P129" i="9"/>
  <c r="N129" i="9" s="1"/>
  <c r="O129" i="9"/>
  <c r="AB348" i="10"/>
  <c r="Z348" i="10"/>
  <c r="I71" i="9"/>
  <c r="E71" i="9"/>
  <c r="R346" i="10"/>
  <c r="AI345" i="10"/>
  <c r="W346" i="10"/>
  <c r="V346" i="10"/>
  <c r="X346" i="10" l="1"/>
  <c r="O130" i="9"/>
  <c r="P130" i="9"/>
  <c r="N130" i="9" s="1"/>
  <c r="K71" i="9"/>
  <c r="J71" i="9"/>
  <c r="L71" i="9" s="1"/>
  <c r="G72" i="9"/>
  <c r="F72" i="9"/>
  <c r="Y347" i="10"/>
  <c r="U347" i="10"/>
  <c r="AB347" i="10" l="1"/>
  <c r="Z347" i="10"/>
  <c r="P131" i="9"/>
  <c r="N131" i="9" s="1"/>
  <c r="O131" i="9"/>
  <c r="H72" i="9"/>
  <c r="E72" i="9" s="1"/>
  <c r="D345" i="10"/>
  <c r="R345" i="10" s="1"/>
  <c r="V345" i="10"/>
  <c r="W345" i="10"/>
  <c r="S345" i="10" l="1"/>
  <c r="T346" i="10" s="1"/>
  <c r="U346" i="10" s="1"/>
  <c r="X345" i="10"/>
  <c r="O132" i="9"/>
  <c r="P132" i="9"/>
  <c r="N132" i="9" s="1"/>
  <c r="F73" i="9"/>
  <c r="G73" i="9"/>
  <c r="S72" i="9"/>
  <c r="T72" i="9" s="1"/>
  <c r="I72" i="9"/>
  <c r="AI344" i="10"/>
  <c r="Y346" i="10" l="1"/>
  <c r="P133" i="9"/>
  <c r="N133" i="9" s="1"/>
  <c r="O133" i="9"/>
  <c r="J72" i="9"/>
  <c r="L72" i="9" s="1"/>
  <c r="K72" i="9"/>
  <c r="AB346" i="10"/>
  <c r="Z346" i="10"/>
  <c r="H73" i="9"/>
  <c r="E73" i="9" s="1"/>
  <c r="I73" i="9" l="1"/>
  <c r="K73" i="9" s="1"/>
  <c r="S73" i="9"/>
  <c r="T73" i="9" s="1"/>
  <c r="G74" i="9"/>
  <c r="F74" i="9"/>
  <c r="P134" i="9"/>
  <c r="N134" i="9" s="1"/>
  <c r="O134" i="9"/>
  <c r="D344" i="10"/>
  <c r="R344" i="10" s="1"/>
  <c r="V344" i="10"/>
  <c r="W344" i="10"/>
  <c r="J73" i="9" l="1"/>
  <c r="L73" i="9" s="1"/>
  <c r="X344" i="10"/>
  <c r="O135" i="9"/>
  <c r="P135" i="9"/>
  <c r="N135" i="9" s="1"/>
  <c r="S344" i="10"/>
  <c r="H74" i="9"/>
  <c r="E74" i="9" s="1"/>
  <c r="AI343" i="10"/>
  <c r="G75" i="9" l="1"/>
  <c r="F75" i="9"/>
  <c r="I74" i="9"/>
  <c r="P136" i="9"/>
  <c r="N136" i="9" s="1"/>
  <c r="O136" i="9"/>
  <c r="S74" i="9"/>
  <c r="T74" i="9" s="1"/>
  <c r="T345" i="10"/>
  <c r="O137" i="9" l="1"/>
  <c r="P137" i="9"/>
  <c r="N137" i="9" s="1"/>
  <c r="Y345" i="10"/>
  <c r="U345" i="10"/>
  <c r="K74" i="9"/>
  <c r="J74" i="9"/>
  <c r="L74" i="9" s="1"/>
  <c r="H75" i="9"/>
  <c r="I75" i="9" s="1"/>
  <c r="D343" i="10"/>
  <c r="R343" i="10" s="1"/>
  <c r="V343" i="10"/>
  <c r="W343" i="10"/>
  <c r="X343" i="10" l="1"/>
  <c r="K75" i="9"/>
  <c r="J75" i="9"/>
  <c r="L75" i="9" s="1"/>
  <c r="P138" i="9"/>
  <c r="N138" i="9" s="1"/>
  <c r="O138" i="9"/>
  <c r="S343" i="10"/>
  <c r="E75" i="9"/>
  <c r="S75" i="9"/>
  <c r="T75" i="9" s="1"/>
  <c r="Z345" i="10"/>
  <c r="AB345" i="10"/>
  <c r="AI342" i="10"/>
  <c r="P139" i="9" l="1"/>
  <c r="N139" i="9" s="1"/>
  <c r="O139" i="9"/>
  <c r="G76" i="9"/>
  <c r="F76" i="9"/>
  <c r="T344" i="10"/>
  <c r="O140" i="9" l="1"/>
  <c r="P140" i="9"/>
  <c r="N140" i="9" s="1"/>
  <c r="H76" i="9"/>
  <c r="I76" i="9" s="1"/>
  <c r="Y344" i="10"/>
  <c r="U344" i="10"/>
  <c r="D342" i="10"/>
  <c r="S342" i="10" s="1"/>
  <c r="T343" i="10" l="1"/>
  <c r="J76" i="9"/>
  <c r="L76" i="9" s="1"/>
  <c r="K76" i="9"/>
  <c r="O141" i="9"/>
  <c r="P141" i="9"/>
  <c r="N141" i="9" s="1"/>
  <c r="S76" i="9"/>
  <c r="T76" i="9" s="1"/>
  <c r="E76" i="9"/>
  <c r="Z344" i="10"/>
  <c r="AB344" i="10"/>
  <c r="R342" i="10"/>
  <c r="AI341" i="10"/>
  <c r="W342" i="10"/>
  <c r="V342" i="10"/>
  <c r="X342" i="10" l="1"/>
  <c r="O142" i="9"/>
  <c r="P142" i="9"/>
  <c r="N142" i="9" s="1"/>
  <c r="Y343" i="10"/>
  <c r="U343" i="10"/>
  <c r="F77" i="9"/>
  <c r="G77" i="9"/>
  <c r="P143" i="9" l="1"/>
  <c r="N143" i="9" s="1"/>
  <c r="O143" i="9"/>
  <c r="H77" i="9"/>
  <c r="I77" i="9" s="1"/>
  <c r="Z343" i="10"/>
  <c r="AB343" i="10"/>
  <c r="D341" i="10"/>
  <c r="R341" i="10" s="1"/>
  <c r="W341" i="10"/>
  <c r="V341" i="10"/>
  <c r="S341" i="10" l="1"/>
  <c r="T342" i="10" s="1"/>
  <c r="Y342" i="10" s="1"/>
  <c r="X341" i="10"/>
  <c r="K77" i="9"/>
  <c r="J77" i="9"/>
  <c r="L77" i="9" s="1"/>
  <c r="O144" i="9"/>
  <c r="P144" i="9"/>
  <c r="N144" i="9" s="1"/>
  <c r="E77" i="9"/>
  <c r="S77" i="9"/>
  <c r="T77" i="9" s="1"/>
  <c r="AI340" i="10"/>
  <c r="U342" i="10" l="1"/>
  <c r="AB342" i="10" s="1"/>
  <c r="P145" i="9"/>
  <c r="N145" i="9" s="1"/>
  <c r="O145" i="9"/>
  <c r="F78" i="9"/>
  <c r="G78" i="9"/>
  <c r="Z342" i="10" l="1"/>
  <c r="O146" i="9"/>
  <c r="P146" i="9"/>
  <c r="N146" i="9" s="1"/>
  <c r="H78" i="9"/>
  <c r="S78" i="9" s="1"/>
  <c r="T78" i="9" s="1"/>
  <c r="D340" i="10"/>
  <c r="S340" i="10" s="1"/>
  <c r="E78" i="9" l="1"/>
  <c r="F79" i="9" s="1"/>
  <c r="T341" i="10"/>
  <c r="P147" i="9"/>
  <c r="N147" i="9" s="1"/>
  <c r="O147" i="9"/>
  <c r="R340" i="10"/>
  <c r="I78" i="9"/>
  <c r="AI339" i="10"/>
  <c r="W340" i="10"/>
  <c r="V340" i="10"/>
  <c r="G79" i="9" l="1"/>
  <c r="H79" i="9" s="1"/>
  <c r="I79" i="9" s="1"/>
  <c r="X340" i="10"/>
  <c r="P148" i="9"/>
  <c r="N148" i="9" s="1"/>
  <c r="O148" i="9"/>
  <c r="Y341" i="10"/>
  <c r="U341" i="10"/>
  <c r="K78" i="9"/>
  <c r="J78" i="9"/>
  <c r="L78" i="9" s="1"/>
  <c r="E79" i="9" l="1"/>
  <c r="G80" i="9" s="1"/>
  <c r="K79" i="9"/>
  <c r="J79" i="9"/>
  <c r="L79" i="9" s="1"/>
  <c r="P149" i="9"/>
  <c r="N149" i="9" s="1"/>
  <c r="O149" i="9"/>
  <c r="S79" i="9"/>
  <c r="T79" i="9" s="1"/>
  <c r="AB341" i="10"/>
  <c r="Z341" i="10"/>
  <c r="D339" i="10"/>
  <c r="S339" i="10" s="1"/>
  <c r="F80" i="9" l="1"/>
  <c r="T340" i="10"/>
  <c r="P150" i="9"/>
  <c r="N150" i="9" s="1"/>
  <c r="O150" i="9"/>
  <c r="R339" i="10"/>
  <c r="H80" i="9"/>
  <c r="E80" i="9" s="1"/>
  <c r="AI338" i="10"/>
  <c r="W339" i="10"/>
  <c r="V339" i="10"/>
  <c r="I80" i="9" l="1"/>
  <c r="J80" i="9" s="1"/>
  <c r="L80" i="9" s="1"/>
  <c r="X339" i="10"/>
  <c r="F81" i="9"/>
  <c r="G81" i="9"/>
  <c r="H81" i="9" s="1"/>
  <c r="P151" i="9"/>
  <c r="N151" i="9" s="1"/>
  <c r="O151" i="9"/>
  <c r="Y340" i="10"/>
  <c r="U340" i="10"/>
  <c r="S80" i="9"/>
  <c r="K80" i="9" l="1"/>
  <c r="P152" i="9"/>
  <c r="N152" i="9" s="1"/>
  <c r="O152" i="9"/>
  <c r="Z340" i="10"/>
  <c r="AB340" i="10"/>
  <c r="I81" i="9"/>
  <c r="E81" i="9"/>
  <c r="T80" i="9"/>
  <c r="D338" i="10"/>
  <c r="S338" i="10" s="1"/>
  <c r="T339" i="10" l="1"/>
  <c r="O153" i="9"/>
  <c r="P153" i="9"/>
  <c r="N153" i="9" s="1"/>
  <c r="R338" i="10"/>
  <c r="F82" i="9"/>
  <c r="G82" i="9"/>
  <c r="K81" i="9"/>
  <c r="N5" i="9" s="1"/>
  <c r="J81" i="9"/>
  <c r="L81" i="9" s="1"/>
  <c r="N4" i="9" s="1"/>
  <c r="AI337" i="10"/>
  <c r="V338" i="10"/>
  <c r="W338" i="10"/>
  <c r="F4" i="9" l="1"/>
  <c r="X338" i="10"/>
  <c r="O154" i="9"/>
  <c r="P154" i="9"/>
  <c r="N154" i="9" s="1"/>
  <c r="H82" i="9"/>
  <c r="Y339" i="10"/>
  <c r="U339" i="10"/>
  <c r="O155" i="9" l="1"/>
  <c r="P155" i="9"/>
  <c r="N155" i="9" s="1"/>
  <c r="I82" i="9"/>
  <c r="E82" i="9"/>
  <c r="AB339" i="10"/>
  <c r="Z339" i="10"/>
  <c r="D337" i="10"/>
  <c r="S337" i="10" s="1"/>
  <c r="T338" i="10" l="1"/>
  <c r="O156" i="9"/>
  <c r="P156" i="9"/>
  <c r="N156" i="9" s="1"/>
  <c r="R337" i="10"/>
  <c r="G83" i="9"/>
  <c r="F83" i="9"/>
  <c r="J82" i="9"/>
  <c r="L82" i="9" s="1"/>
  <c r="K82" i="9"/>
  <c r="AI336" i="10"/>
  <c r="W337" i="10"/>
  <c r="V337" i="10"/>
  <c r="X337" i="10" l="1"/>
  <c r="P157" i="9"/>
  <c r="N157" i="9" s="1"/>
  <c r="O157" i="9"/>
  <c r="H83" i="9"/>
  <c r="E83" i="9" s="1"/>
  <c r="Y338" i="10"/>
  <c r="U338" i="10"/>
  <c r="F84" i="9" l="1"/>
  <c r="G84" i="9"/>
  <c r="H84" i="9" s="1"/>
  <c r="P158" i="9"/>
  <c r="N158" i="9" s="1"/>
  <c r="O158" i="9"/>
  <c r="I83" i="9"/>
  <c r="AB338" i="10"/>
  <c r="Z338" i="10"/>
  <c r="D336" i="10"/>
  <c r="S336" i="10" s="1"/>
  <c r="T337" i="10" l="1"/>
  <c r="P159" i="9"/>
  <c r="N159" i="9" s="1"/>
  <c r="O159" i="9"/>
  <c r="E84" i="9"/>
  <c r="K83" i="9"/>
  <c r="J83" i="9"/>
  <c r="L83" i="9" s="1"/>
  <c r="I84" i="9"/>
  <c r="R336" i="10"/>
  <c r="AI335" i="10"/>
  <c r="W336" i="10"/>
  <c r="V336" i="10"/>
  <c r="X336" i="10" l="1"/>
  <c r="P160" i="9"/>
  <c r="N160" i="9" s="1"/>
  <c r="O160" i="9"/>
  <c r="G85" i="9"/>
  <c r="F85" i="9"/>
  <c r="J84" i="9"/>
  <c r="L84" i="9" s="1"/>
  <c r="K84" i="9"/>
  <c r="Y337" i="10"/>
  <c r="U337" i="10"/>
  <c r="O161" i="9" l="1"/>
  <c r="P161" i="9"/>
  <c r="N161" i="9" s="1"/>
  <c r="H85" i="9"/>
  <c r="E85" i="9" s="1"/>
  <c r="Z337" i="10"/>
  <c r="AB337" i="10"/>
  <c r="D335" i="10"/>
  <c r="S335" i="10" s="1"/>
  <c r="F86" i="9" l="1"/>
  <c r="G86" i="9"/>
  <c r="H86" i="9" s="1"/>
  <c r="T336" i="10"/>
  <c r="O162" i="9"/>
  <c r="P162" i="9"/>
  <c r="N162" i="9" s="1"/>
  <c r="R335" i="10"/>
  <c r="I85" i="9"/>
  <c r="AI334" i="10"/>
  <c r="V335" i="10"/>
  <c r="W335" i="10"/>
  <c r="X335" i="10" l="1"/>
  <c r="O163" i="9"/>
  <c r="P163" i="9"/>
  <c r="N163" i="9" s="1"/>
  <c r="Y336" i="10"/>
  <c r="U336" i="10"/>
  <c r="E86" i="9"/>
  <c r="J85" i="9"/>
  <c r="L85" i="9" s="1"/>
  <c r="K85" i="9"/>
  <c r="I86" i="9"/>
  <c r="O164" i="9" l="1"/>
  <c r="P164" i="9"/>
  <c r="N164" i="9" s="1"/>
  <c r="F87" i="9"/>
  <c r="G87" i="9"/>
  <c r="H87" i="9" s="1"/>
  <c r="K86" i="9"/>
  <c r="J86" i="9"/>
  <c r="L86" i="9" s="1"/>
  <c r="Z336" i="10"/>
  <c r="AB336" i="10"/>
  <c r="D334" i="10"/>
  <c r="S334" i="10" s="1"/>
  <c r="T335" i="10" l="1"/>
  <c r="O165" i="9"/>
  <c r="P165" i="9"/>
  <c r="N165" i="9" s="1"/>
  <c r="E87" i="9"/>
  <c r="I87" i="9"/>
  <c r="R334" i="10"/>
  <c r="AI333" i="10"/>
  <c r="V334" i="10"/>
  <c r="W334" i="10"/>
  <c r="X334" i="10" l="1"/>
  <c r="P166" i="9"/>
  <c r="N166" i="9" s="1"/>
  <c r="O166" i="9"/>
  <c r="K87" i="9"/>
  <c r="J87" i="9"/>
  <c r="L87" i="9" s="1"/>
  <c r="F88" i="9"/>
  <c r="G88" i="9"/>
  <c r="H88" i="9" s="1"/>
  <c r="Y335" i="10"/>
  <c r="U335" i="10"/>
  <c r="P167" i="9" l="1"/>
  <c r="N167" i="9" s="1"/>
  <c r="O167" i="9"/>
  <c r="E88" i="9"/>
  <c r="I88" i="9"/>
  <c r="Z335" i="10"/>
  <c r="AB335" i="10"/>
  <c r="D333" i="10"/>
  <c r="S333" i="10" s="1"/>
  <c r="R333" i="10" l="1"/>
  <c r="T334" i="10"/>
  <c r="O168" i="9"/>
  <c r="P168" i="9"/>
  <c r="N168" i="9" s="1"/>
  <c r="K88" i="9"/>
  <c r="J88" i="9"/>
  <c r="L88" i="9" s="1"/>
  <c r="G89" i="9"/>
  <c r="H89" i="9" s="1"/>
  <c r="F89" i="9"/>
  <c r="AI332" i="10"/>
  <c r="V333" i="10"/>
  <c r="W333" i="10"/>
  <c r="X333" i="10" l="1"/>
  <c r="P169" i="9"/>
  <c r="N169" i="9" s="1"/>
  <c r="O169" i="9"/>
  <c r="I89" i="9"/>
  <c r="E89" i="9"/>
  <c r="Y334" i="10"/>
  <c r="U334" i="10"/>
  <c r="Z334" i="10" l="1"/>
  <c r="AB334" i="10"/>
  <c r="K89" i="9"/>
  <c r="J89" i="9"/>
  <c r="L89" i="9" s="1"/>
  <c r="O170" i="9"/>
  <c r="P170" i="9"/>
  <c r="N170" i="9" s="1"/>
  <c r="F90" i="9"/>
  <c r="G90" i="9"/>
  <c r="D332" i="10"/>
  <c r="S332" i="10" s="1"/>
  <c r="T333" i="10" l="1"/>
  <c r="O171" i="9"/>
  <c r="P171" i="9"/>
  <c r="N171" i="9" s="1"/>
  <c r="H90" i="9"/>
  <c r="E90" i="9" s="1"/>
  <c r="R332" i="10"/>
  <c r="AI331" i="10"/>
  <c r="V332" i="10"/>
  <c r="W332" i="10"/>
  <c r="X332" i="10" l="1"/>
  <c r="F91" i="9"/>
  <c r="G91" i="9"/>
  <c r="O172" i="9"/>
  <c r="P172" i="9"/>
  <c r="N172" i="9" s="1"/>
  <c r="Y333" i="10"/>
  <c r="U333" i="10"/>
  <c r="I90" i="9"/>
  <c r="O173" i="9" l="1"/>
  <c r="P173" i="9"/>
  <c r="N173" i="9" s="1"/>
  <c r="J90" i="9"/>
  <c r="L90" i="9" s="1"/>
  <c r="K90" i="9"/>
  <c r="H91" i="9"/>
  <c r="E91" i="9" s="1"/>
  <c r="AB333" i="10"/>
  <c r="Z333" i="10"/>
  <c r="D331" i="10"/>
  <c r="R331" i="10" s="1"/>
  <c r="V331" i="10"/>
  <c r="W331" i="10"/>
  <c r="S331" i="10" l="1"/>
  <c r="T332" i="10" s="1"/>
  <c r="Y332" i="10" s="1"/>
  <c r="X331" i="10"/>
  <c r="F92" i="9"/>
  <c r="G92" i="9"/>
  <c r="H92" i="9" s="1"/>
  <c r="I91" i="9"/>
  <c r="P174" i="9"/>
  <c r="N174" i="9" s="1"/>
  <c r="O174" i="9"/>
  <c r="AI330" i="10"/>
  <c r="U332" i="10" l="1"/>
  <c r="AB332" i="10" s="1"/>
  <c r="O175" i="9"/>
  <c r="P175" i="9"/>
  <c r="N175" i="9" s="1"/>
  <c r="K91" i="9"/>
  <c r="J91" i="9"/>
  <c r="L91" i="9" s="1"/>
  <c r="E92" i="9"/>
  <c r="I92" i="9"/>
  <c r="Z332" i="10" l="1"/>
  <c r="P176" i="9"/>
  <c r="N176" i="9" s="1"/>
  <c r="O176" i="9"/>
  <c r="K92" i="9"/>
  <c r="J92" i="9"/>
  <c r="L92" i="9" s="1"/>
  <c r="F93" i="9"/>
  <c r="G93" i="9"/>
  <c r="D330" i="10"/>
  <c r="R330" i="10" s="1"/>
  <c r="W330" i="10"/>
  <c r="V330" i="10"/>
  <c r="S330" i="10" l="1"/>
  <c r="T331" i="10" s="1"/>
  <c r="Y331" i="10" s="1"/>
  <c r="X330" i="10"/>
  <c r="O177" i="9"/>
  <c r="P177" i="9"/>
  <c r="N177" i="9" s="1"/>
  <c r="H93" i="9"/>
  <c r="E93" i="9" s="1"/>
  <c r="AI329" i="10"/>
  <c r="U331" i="10" l="1"/>
  <c r="Z331" i="10" s="1"/>
  <c r="F94" i="9"/>
  <c r="G94" i="9"/>
  <c r="H94" i="9" s="1"/>
  <c r="E94" i="9" s="1"/>
  <c r="P178" i="9"/>
  <c r="N178" i="9" s="1"/>
  <c r="O178" i="9"/>
  <c r="I93" i="9"/>
  <c r="AB331" i="10" l="1"/>
  <c r="P179" i="9"/>
  <c r="N179" i="9" s="1"/>
  <c r="O179" i="9"/>
  <c r="G95" i="9"/>
  <c r="F95" i="9"/>
  <c r="I94" i="9"/>
  <c r="K93" i="9"/>
  <c r="J93" i="9"/>
  <c r="L93" i="9" s="1"/>
  <c r="D329" i="10"/>
  <c r="R329" i="10" s="1"/>
  <c r="V329" i="10"/>
  <c r="W329" i="10"/>
  <c r="S329" i="10" l="1"/>
  <c r="T330" i="10" s="1"/>
  <c r="U330" i="10" s="1"/>
  <c r="X329" i="10"/>
  <c r="K94" i="9"/>
  <c r="J94" i="9"/>
  <c r="L94" i="9" s="1"/>
  <c r="H95" i="9"/>
  <c r="E95" i="9" s="1"/>
  <c r="O180" i="9"/>
  <c r="P180" i="9"/>
  <c r="N180" i="9" s="1"/>
  <c r="AI328" i="10"/>
  <c r="I95" i="9" l="1"/>
  <c r="K95" i="9" s="1"/>
  <c r="Y330" i="10"/>
  <c r="G96" i="9"/>
  <c r="H96" i="9" s="1"/>
  <c r="F96" i="9"/>
  <c r="O181" i="9"/>
  <c r="P181" i="9"/>
  <c r="N181" i="9" s="1"/>
  <c r="Z330" i="10"/>
  <c r="AB330" i="10"/>
  <c r="J95" i="9" l="1"/>
  <c r="L95" i="9" s="1"/>
  <c r="O182" i="9"/>
  <c r="P182" i="9"/>
  <c r="N182" i="9" s="1"/>
  <c r="I96" i="9"/>
  <c r="E96" i="9"/>
  <c r="D328" i="10"/>
  <c r="R328" i="10" s="1"/>
  <c r="V328" i="10"/>
  <c r="W328" i="10"/>
  <c r="X328" i="10" l="1"/>
  <c r="P183" i="9"/>
  <c r="N183" i="9" s="1"/>
  <c r="O183" i="9"/>
  <c r="S328" i="10"/>
  <c r="K96" i="9"/>
  <c r="J96" i="9"/>
  <c r="L96" i="9" s="1"/>
  <c r="G97" i="9"/>
  <c r="F97" i="9"/>
  <c r="AI327" i="10"/>
  <c r="O184" i="9" l="1"/>
  <c r="P184" i="9"/>
  <c r="N184" i="9" s="1"/>
  <c r="H97" i="9"/>
  <c r="E97" i="9" s="1"/>
  <c r="T329" i="10"/>
  <c r="I97" i="9" l="1"/>
  <c r="K97" i="9" s="1"/>
  <c r="F98" i="9"/>
  <c r="G98" i="9"/>
  <c r="P185" i="9"/>
  <c r="N185" i="9" s="1"/>
  <c r="O185" i="9"/>
  <c r="Y329" i="10"/>
  <c r="U329" i="10"/>
  <c r="D327" i="10"/>
  <c r="S327" i="10" s="1"/>
  <c r="J97" i="9" l="1"/>
  <c r="L97" i="9" s="1"/>
  <c r="T328" i="10"/>
  <c r="O186" i="9"/>
  <c r="P186" i="9"/>
  <c r="N186" i="9" s="1"/>
  <c r="Z329" i="10"/>
  <c r="AB329" i="10"/>
  <c r="R327" i="10"/>
  <c r="H98" i="9"/>
  <c r="E98" i="9" s="1"/>
  <c r="AI326" i="10"/>
  <c r="V327" i="10"/>
  <c r="W327" i="10"/>
  <c r="I98" i="9" l="1"/>
  <c r="J98" i="9" s="1"/>
  <c r="L98" i="9" s="1"/>
  <c r="X327" i="10"/>
  <c r="F99" i="9"/>
  <c r="G99" i="9"/>
  <c r="H99" i="9" s="1"/>
  <c r="P187" i="9"/>
  <c r="N187" i="9" s="1"/>
  <c r="O187" i="9"/>
  <c r="Y328" i="10"/>
  <c r="U328" i="10"/>
  <c r="K98" i="9" l="1"/>
  <c r="O188" i="9"/>
  <c r="P188" i="9"/>
  <c r="N188" i="9" s="1"/>
  <c r="E99" i="9"/>
  <c r="I99" i="9"/>
  <c r="Z328" i="10"/>
  <c r="AB328" i="10"/>
  <c r="D326" i="10"/>
  <c r="S326" i="10" s="1"/>
  <c r="P189" i="9" l="1"/>
  <c r="N189" i="9" s="1"/>
  <c r="O189" i="9"/>
  <c r="T327" i="10"/>
  <c r="R326" i="10"/>
  <c r="K99" i="9"/>
  <c r="J99" i="9"/>
  <c r="L99" i="9" s="1"/>
  <c r="G100" i="9"/>
  <c r="H100" i="9" s="1"/>
  <c r="F100" i="9"/>
  <c r="AI325" i="10"/>
  <c r="V326" i="10"/>
  <c r="W326" i="10"/>
  <c r="X326" i="10" l="1"/>
  <c r="P190" i="9"/>
  <c r="N190" i="9" s="1"/>
  <c r="O190" i="9"/>
  <c r="I100" i="9"/>
  <c r="E100" i="9"/>
  <c r="Y327" i="10"/>
  <c r="U327" i="10"/>
  <c r="O191" i="9" l="1"/>
  <c r="P191" i="9"/>
  <c r="N191" i="9" s="1"/>
  <c r="AB327" i="10"/>
  <c r="Z327" i="10"/>
  <c r="G101" i="9"/>
  <c r="F101" i="9"/>
  <c r="J100" i="9"/>
  <c r="L100" i="9" s="1"/>
  <c r="K100" i="9"/>
  <c r="D325" i="10"/>
  <c r="S325" i="10" s="1"/>
  <c r="T326" i="10" l="1"/>
  <c r="O192" i="9"/>
  <c r="P192" i="9"/>
  <c r="N192" i="9" s="1"/>
  <c r="H101" i="9"/>
  <c r="I101" i="9" s="1"/>
  <c r="R325" i="10"/>
  <c r="AI324" i="10"/>
  <c r="W325" i="10"/>
  <c r="V325" i="10"/>
  <c r="X325" i="10" l="1"/>
  <c r="K101" i="9"/>
  <c r="J101" i="9"/>
  <c r="L101" i="9" s="1"/>
  <c r="P193" i="9"/>
  <c r="N193" i="9" s="1"/>
  <c r="O193" i="9"/>
  <c r="E101" i="9"/>
  <c r="Y326" i="10"/>
  <c r="U326" i="10"/>
  <c r="F102" i="9" l="1"/>
  <c r="G102" i="9"/>
  <c r="O194" i="9"/>
  <c r="P194" i="9"/>
  <c r="N194" i="9" s="1"/>
  <c r="Z326" i="10"/>
  <c r="AB326" i="10"/>
  <c r="D324" i="10"/>
  <c r="R324" i="10" s="1"/>
  <c r="W324" i="10"/>
  <c r="V324" i="10"/>
  <c r="S324" i="10" l="1"/>
  <c r="T325" i="10" s="1"/>
  <c r="Y325" i="10" s="1"/>
  <c r="X324" i="10"/>
  <c r="P195" i="9"/>
  <c r="N195" i="9" s="1"/>
  <c r="O195" i="9"/>
  <c r="H102" i="9"/>
  <c r="I102" i="9" s="1"/>
  <c r="AI323" i="10"/>
  <c r="U325" i="10" l="1"/>
  <c r="AB325" i="10" s="1"/>
  <c r="K102" i="9"/>
  <c r="J102" i="9"/>
  <c r="L102" i="9" s="1"/>
  <c r="O196" i="9"/>
  <c r="P196" i="9"/>
  <c r="N196" i="9" s="1"/>
  <c r="E102" i="9"/>
  <c r="Z325" i="10" l="1"/>
  <c r="P197" i="9"/>
  <c r="N197" i="9" s="1"/>
  <c r="O197" i="9"/>
  <c r="F103" i="9"/>
  <c r="G103" i="9"/>
  <c r="D323" i="10"/>
  <c r="S323" i="10" s="1"/>
  <c r="T324" i="10" l="1"/>
  <c r="O198" i="9"/>
  <c r="P198" i="9"/>
  <c r="N198" i="9" s="1"/>
  <c r="H103" i="9"/>
  <c r="E103" i="9" s="1"/>
  <c r="R323" i="10"/>
  <c r="AI322" i="10"/>
  <c r="V323" i="10"/>
  <c r="W323" i="10"/>
  <c r="I103" i="9" l="1"/>
  <c r="J103" i="9" s="1"/>
  <c r="L103" i="9" s="1"/>
  <c r="X323" i="10"/>
  <c r="F104" i="9"/>
  <c r="G104" i="9"/>
  <c r="H104" i="9" s="1"/>
  <c r="P199" i="9"/>
  <c r="N199" i="9" s="1"/>
  <c r="O199" i="9"/>
  <c r="Y324" i="10"/>
  <c r="U324" i="10"/>
  <c r="K103" i="9" l="1"/>
  <c r="O200" i="9"/>
  <c r="P200" i="9"/>
  <c r="N200" i="9" s="1"/>
  <c r="E104" i="9"/>
  <c r="I104" i="9"/>
  <c r="Z324" i="10"/>
  <c r="AB324" i="10"/>
  <c r="D322" i="10"/>
  <c r="S322" i="10" s="1"/>
  <c r="T323" i="10" l="1"/>
  <c r="O201" i="9"/>
  <c r="P201" i="9"/>
  <c r="N201" i="9" s="1"/>
  <c r="R322" i="10"/>
  <c r="F105" i="9"/>
  <c r="G105" i="9"/>
  <c r="K104" i="9"/>
  <c r="J104" i="9"/>
  <c r="L104" i="9" s="1"/>
  <c r="AI321" i="10"/>
  <c r="W322" i="10"/>
  <c r="V322" i="10"/>
  <c r="X322" i="10" l="1"/>
  <c r="O202" i="9"/>
  <c r="P202" i="9"/>
  <c r="N202" i="9" s="1"/>
  <c r="H105" i="9"/>
  <c r="E105" i="9" s="1"/>
  <c r="Y323" i="10"/>
  <c r="U323" i="10"/>
  <c r="G106" i="9" l="1"/>
  <c r="H106" i="9" s="1"/>
  <c r="E106" i="9" s="1"/>
  <c r="F106" i="9"/>
  <c r="O203" i="9"/>
  <c r="P203" i="9"/>
  <c r="N203" i="9" s="1"/>
  <c r="Z323" i="10"/>
  <c r="AB323" i="10"/>
  <c r="I105" i="9"/>
  <c r="D321" i="10"/>
  <c r="S321" i="10" s="1"/>
  <c r="I106" i="9" l="1"/>
  <c r="K106" i="9" s="1"/>
  <c r="T322" i="10"/>
  <c r="O204" i="9"/>
  <c r="P204" i="9"/>
  <c r="N204" i="9" s="1"/>
  <c r="G107" i="9"/>
  <c r="H107" i="9" s="1"/>
  <c r="F107" i="9"/>
  <c r="J105" i="9"/>
  <c r="L105" i="9" s="1"/>
  <c r="K105" i="9"/>
  <c r="R321" i="10"/>
  <c r="AI320" i="10"/>
  <c r="V321" i="10"/>
  <c r="W321" i="10"/>
  <c r="J106" i="9" l="1"/>
  <c r="L106" i="9" s="1"/>
  <c r="X321" i="10"/>
  <c r="P205" i="9"/>
  <c r="N205" i="9" s="1"/>
  <c r="O205" i="9"/>
  <c r="E107" i="9"/>
  <c r="I107" i="9"/>
  <c r="Y322" i="10"/>
  <c r="U322" i="10"/>
  <c r="P206" i="9" l="1"/>
  <c r="N206" i="9" s="1"/>
  <c r="O206" i="9"/>
  <c r="AB322" i="10"/>
  <c r="Z322" i="10"/>
  <c r="F108" i="9"/>
  <c r="G108" i="9"/>
  <c r="H108" i="9" s="1"/>
  <c r="K107" i="9"/>
  <c r="J107" i="9"/>
  <c r="L107" i="9" s="1"/>
  <c r="D320" i="10"/>
  <c r="R320" i="10" s="1"/>
  <c r="W320" i="10"/>
  <c r="V320" i="10"/>
  <c r="X320" i="10" l="1"/>
  <c r="O207" i="9"/>
  <c r="P207" i="9"/>
  <c r="N207" i="9" s="1"/>
  <c r="I108" i="9"/>
  <c r="E108" i="9"/>
  <c r="S320" i="10"/>
  <c r="AI319" i="10"/>
  <c r="O208" i="9" l="1"/>
  <c r="P208" i="9"/>
  <c r="N208" i="9" s="1"/>
  <c r="G109" i="9"/>
  <c r="H109" i="9" s="1"/>
  <c r="F109" i="9"/>
  <c r="T321" i="10"/>
  <c r="K108" i="9"/>
  <c r="J108" i="9"/>
  <c r="L108" i="9" s="1"/>
  <c r="O209" i="9" l="1"/>
  <c r="P209" i="9"/>
  <c r="N209" i="9" s="1"/>
  <c r="Y321" i="10"/>
  <c r="U321" i="10"/>
  <c r="E109" i="9"/>
  <c r="I109" i="9"/>
  <c r="D319" i="10"/>
  <c r="S319" i="10" s="1"/>
  <c r="T320" i="10" l="1"/>
  <c r="O210" i="9"/>
  <c r="P210" i="9"/>
  <c r="N210" i="9" s="1"/>
  <c r="R319" i="10"/>
  <c r="K109" i="9"/>
  <c r="J109" i="9"/>
  <c r="L109" i="9" s="1"/>
  <c r="Z321" i="10"/>
  <c r="AB321" i="10"/>
  <c r="G110" i="9"/>
  <c r="H110" i="9" s="1"/>
  <c r="F110" i="9"/>
  <c r="AI318" i="10"/>
  <c r="W319" i="10"/>
  <c r="V319" i="10"/>
  <c r="X319" i="10" l="1"/>
  <c r="O211" i="9"/>
  <c r="P211" i="9"/>
  <c r="N211" i="9" s="1"/>
  <c r="E110" i="9"/>
  <c r="Y320" i="10"/>
  <c r="U320" i="10"/>
  <c r="I110" i="9"/>
  <c r="P212" i="9" l="1"/>
  <c r="N212" i="9" s="1"/>
  <c r="O212" i="9"/>
  <c r="J110" i="9"/>
  <c r="L110" i="9" s="1"/>
  <c r="K110" i="9"/>
  <c r="Z320" i="10"/>
  <c r="AB320" i="10"/>
  <c r="F111" i="9"/>
  <c r="G111" i="9"/>
  <c r="H111" i="9" s="1"/>
  <c r="D318" i="10"/>
  <c r="S318" i="10" s="1"/>
  <c r="T319" i="10" l="1"/>
  <c r="I111" i="9"/>
  <c r="E111" i="9"/>
  <c r="P213" i="9"/>
  <c r="N213" i="9" s="1"/>
  <c r="O213" i="9"/>
  <c r="R318" i="10"/>
  <c r="AI317" i="10"/>
  <c r="V318" i="10"/>
  <c r="W318" i="10"/>
  <c r="X318" i="10" l="1"/>
  <c r="P214" i="9"/>
  <c r="N214" i="9" s="1"/>
  <c r="O214" i="9"/>
  <c r="K111" i="9"/>
  <c r="J111" i="9"/>
  <c r="L111" i="9" s="1"/>
  <c r="G112" i="9"/>
  <c r="H112" i="9" s="1"/>
  <c r="F112" i="9"/>
  <c r="Y319" i="10"/>
  <c r="U319" i="10"/>
  <c r="O215" i="9" l="1"/>
  <c r="P215" i="9"/>
  <c r="N215" i="9" s="1"/>
  <c r="I112" i="9"/>
  <c r="E112" i="9"/>
  <c r="Z319" i="10"/>
  <c r="AB319" i="10"/>
  <c r="D317" i="10"/>
  <c r="R317" i="10" s="1"/>
  <c r="V317" i="10"/>
  <c r="W317" i="10"/>
  <c r="X317" i="10" l="1"/>
  <c r="O216" i="9"/>
  <c r="P216" i="9"/>
  <c r="N216" i="9" s="1"/>
  <c r="K112" i="9"/>
  <c r="J112" i="9"/>
  <c r="L112" i="9" s="1"/>
  <c r="S317" i="10"/>
  <c r="F113" i="9"/>
  <c r="G113" i="9"/>
  <c r="H113" i="9" s="1"/>
  <c r="AI316" i="10"/>
  <c r="O217" i="9" l="1"/>
  <c r="P217" i="9"/>
  <c r="N217" i="9" s="1"/>
  <c r="I113" i="9"/>
  <c r="E113" i="9"/>
  <c r="T318" i="10"/>
  <c r="O218" i="9" l="1"/>
  <c r="P218" i="9"/>
  <c r="N218" i="9" s="1"/>
  <c r="K113" i="9"/>
  <c r="J113" i="9"/>
  <c r="L113" i="9" s="1"/>
  <c r="Y318" i="10"/>
  <c r="U318" i="10"/>
  <c r="G114" i="9"/>
  <c r="F114" i="9"/>
  <c r="D316" i="10"/>
  <c r="S316" i="10" s="1"/>
  <c r="T317" i="10" l="1"/>
  <c r="O219" i="9"/>
  <c r="P219" i="9"/>
  <c r="N219" i="9" s="1"/>
  <c r="AB318" i="10"/>
  <c r="Z318" i="10"/>
  <c r="H114" i="9"/>
  <c r="E114" i="9" s="1"/>
  <c r="R316" i="10"/>
  <c r="AI315" i="10"/>
  <c r="V316" i="10"/>
  <c r="W316" i="10"/>
  <c r="X316" i="10" l="1"/>
  <c r="F115" i="9"/>
  <c r="G115" i="9"/>
  <c r="H115" i="9" s="1"/>
  <c r="P220" i="9"/>
  <c r="N220" i="9" s="1"/>
  <c r="O220" i="9"/>
  <c r="Y317" i="10"/>
  <c r="U317" i="10"/>
  <c r="I114" i="9"/>
  <c r="P221" i="9" l="1"/>
  <c r="N221" i="9" s="1"/>
  <c r="O221" i="9"/>
  <c r="AB317" i="10"/>
  <c r="Z317" i="10"/>
  <c r="I115" i="9"/>
  <c r="E115" i="9"/>
  <c r="K114" i="9"/>
  <c r="J114" i="9"/>
  <c r="L114" i="9" s="1"/>
  <c r="D315" i="10"/>
  <c r="R315" i="10" s="1"/>
  <c r="W315" i="10"/>
  <c r="V315" i="10"/>
  <c r="S315" i="10" l="1"/>
  <c r="T316" i="10" s="1"/>
  <c r="Y316" i="10" s="1"/>
  <c r="X315" i="10"/>
  <c r="O222" i="9"/>
  <c r="P222" i="9"/>
  <c r="N222" i="9" s="1"/>
  <c r="G116" i="9"/>
  <c r="H116" i="9" s="1"/>
  <c r="E116" i="9" s="1"/>
  <c r="F116" i="9"/>
  <c r="K115" i="9"/>
  <c r="J115" i="9"/>
  <c r="L115" i="9" s="1"/>
  <c r="AI314" i="10"/>
  <c r="U316" i="10" l="1"/>
  <c r="Z316" i="10" s="1"/>
  <c r="I116" i="9"/>
  <c r="K116" i="9" s="1"/>
  <c r="F117" i="9"/>
  <c r="G117" i="9"/>
  <c r="H117" i="9" s="1"/>
  <c r="O223" i="9"/>
  <c r="P223" i="9"/>
  <c r="N223" i="9" s="1"/>
  <c r="J116" i="9" l="1"/>
  <c r="L116" i="9" s="1"/>
  <c r="AB316" i="10"/>
  <c r="O224" i="9"/>
  <c r="P224" i="9"/>
  <c r="N224" i="9" s="1"/>
  <c r="E117" i="9"/>
  <c r="I117" i="9"/>
  <c r="D314" i="10"/>
  <c r="R314" i="10" s="1"/>
  <c r="W314" i="10"/>
  <c r="V314" i="10"/>
  <c r="X314" i="10" l="1"/>
  <c r="P225" i="9"/>
  <c r="N225" i="9" s="1"/>
  <c r="O225" i="9"/>
  <c r="S314" i="10"/>
  <c r="K117" i="9"/>
  <c r="J117" i="9"/>
  <c r="L117" i="9" s="1"/>
  <c r="F118" i="9"/>
  <c r="G118" i="9"/>
  <c r="H118" i="9" s="1"/>
  <c r="AI313" i="10"/>
  <c r="O226" i="9" l="1"/>
  <c r="P226" i="9"/>
  <c r="N226" i="9" s="1"/>
  <c r="E118" i="9"/>
  <c r="I118" i="9"/>
  <c r="T315" i="10"/>
  <c r="O227" i="9" l="1"/>
  <c r="P227" i="9"/>
  <c r="N227" i="9" s="1"/>
  <c r="G119" i="9"/>
  <c r="H119" i="9" s="1"/>
  <c r="F119" i="9"/>
  <c r="Y315" i="10"/>
  <c r="U315" i="10"/>
  <c r="K118" i="9"/>
  <c r="J118" i="9"/>
  <c r="L118" i="9" s="1"/>
  <c r="D313" i="10"/>
  <c r="R313" i="10" s="1"/>
  <c r="W313" i="10"/>
  <c r="V313" i="10"/>
  <c r="X313" i="10" l="1"/>
  <c r="O228" i="9"/>
  <c r="P228" i="9"/>
  <c r="N228" i="9" s="1"/>
  <c r="I119" i="9"/>
  <c r="E119" i="9"/>
  <c r="S313" i="10"/>
  <c r="AB315" i="10"/>
  <c r="Z315" i="10"/>
  <c r="AI312" i="10"/>
  <c r="P229" i="9" l="1"/>
  <c r="N229" i="9" s="1"/>
  <c r="O229" i="9"/>
  <c r="T314" i="10"/>
  <c r="K119" i="9"/>
  <c r="J119" i="9"/>
  <c r="L119" i="9" s="1"/>
  <c r="F120" i="9"/>
  <c r="G120" i="9"/>
  <c r="P230" i="9" l="1"/>
  <c r="N230" i="9" s="1"/>
  <c r="O230" i="9"/>
  <c r="H120" i="9"/>
  <c r="E120" i="9" s="1"/>
  <c r="Y314" i="10"/>
  <c r="U314" i="10"/>
  <c r="D312" i="10"/>
  <c r="R312" i="10" s="1"/>
  <c r="V312" i="10"/>
  <c r="W312" i="10"/>
  <c r="S312" i="10" l="1"/>
  <c r="T313" i="10" s="1"/>
  <c r="Y313" i="10" s="1"/>
  <c r="X312" i="10"/>
  <c r="G121" i="9"/>
  <c r="F121" i="9"/>
  <c r="P231" i="9"/>
  <c r="N231" i="9" s="1"/>
  <c r="O231" i="9"/>
  <c r="I120" i="9"/>
  <c r="Z314" i="10"/>
  <c r="AB314" i="10"/>
  <c r="AI311" i="10"/>
  <c r="U313" i="10" l="1"/>
  <c r="AB313" i="10" s="1"/>
  <c r="P232" i="9"/>
  <c r="N232" i="9" s="1"/>
  <c r="O232" i="9"/>
  <c r="J120" i="9"/>
  <c r="L120" i="9" s="1"/>
  <c r="K120" i="9"/>
  <c r="H121" i="9"/>
  <c r="I121" i="9" s="1"/>
  <c r="Z313" i="10" l="1"/>
  <c r="K121" i="9"/>
  <c r="J121" i="9"/>
  <c r="L121" i="9" s="1"/>
  <c r="O233" i="9"/>
  <c r="P233" i="9"/>
  <c r="N233" i="9" s="1"/>
  <c r="E121" i="9"/>
  <c r="D311" i="10"/>
  <c r="R311" i="10" s="1"/>
  <c r="V311" i="10"/>
  <c r="W311" i="10"/>
  <c r="X311" i="10" l="1"/>
  <c r="P234" i="9"/>
  <c r="N234" i="9" s="1"/>
  <c r="O234" i="9"/>
  <c r="S311" i="10"/>
  <c r="G122" i="9"/>
  <c r="H122" i="9" s="1"/>
  <c r="F122" i="9"/>
  <c r="AI310" i="10"/>
  <c r="P235" i="9" l="1"/>
  <c r="N235" i="9" s="1"/>
  <c r="O235" i="9"/>
  <c r="I122" i="9"/>
  <c r="E122" i="9"/>
  <c r="T312" i="10"/>
  <c r="O236" i="9" l="1"/>
  <c r="P236" i="9"/>
  <c r="N236" i="9" s="1"/>
  <c r="K122" i="9"/>
  <c r="J122" i="9"/>
  <c r="L122" i="9" s="1"/>
  <c r="Y312" i="10"/>
  <c r="U312" i="10"/>
  <c r="F123" i="9"/>
  <c r="G123" i="9"/>
  <c r="D310" i="10"/>
  <c r="R310" i="10" s="1"/>
  <c r="V310" i="10"/>
  <c r="W310" i="10"/>
  <c r="X310" i="10" l="1"/>
  <c r="P237" i="9"/>
  <c r="N237" i="9" s="1"/>
  <c r="O237" i="9"/>
  <c r="H123" i="9"/>
  <c r="E123" i="9" s="1"/>
  <c r="S310" i="10"/>
  <c r="AB312" i="10"/>
  <c r="Z312" i="10"/>
  <c r="AI309" i="10"/>
  <c r="I123" i="9" l="1"/>
  <c r="K123" i="9" s="1"/>
  <c r="F124" i="9"/>
  <c r="G124" i="9"/>
  <c r="O238" i="9"/>
  <c r="P238" i="9"/>
  <c r="N238" i="9" s="1"/>
  <c r="T311" i="10"/>
  <c r="J123" i="9" l="1"/>
  <c r="L123" i="9" s="1"/>
  <c r="O239" i="9"/>
  <c r="P239" i="9"/>
  <c r="N239" i="9" s="1"/>
  <c r="Y311" i="10"/>
  <c r="U311" i="10"/>
  <c r="H124" i="9"/>
  <c r="E124" i="9" s="1"/>
  <c r="D309" i="10"/>
  <c r="R309" i="10" s="1"/>
  <c r="V309" i="10"/>
  <c r="W309" i="10"/>
  <c r="I124" i="9" l="1"/>
  <c r="J124" i="9" s="1"/>
  <c r="L124" i="9" s="1"/>
  <c r="S309" i="10"/>
  <c r="T310" i="10" s="1"/>
  <c r="Y310" i="10" s="1"/>
  <c r="X309" i="10"/>
  <c r="G125" i="9"/>
  <c r="F125" i="9"/>
  <c r="P240" i="9"/>
  <c r="N240" i="9" s="1"/>
  <c r="O240" i="9"/>
  <c r="Z311" i="10"/>
  <c r="AB311" i="10"/>
  <c r="AI308" i="10"/>
  <c r="U310" i="10" l="1"/>
  <c r="AB310" i="10" s="1"/>
  <c r="K124" i="9"/>
  <c r="O241" i="9"/>
  <c r="P241" i="9"/>
  <c r="N241" i="9" s="1"/>
  <c r="H125" i="9"/>
  <c r="E125" i="9" s="1"/>
  <c r="Z310" i="10" l="1"/>
  <c r="I125" i="9"/>
  <c r="K125" i="9" s="1"/>
  <c r="P242" i="9"/>
  <c r="N242" i="9" s="1"/>
  <c r="O242" i="9"/>
  <c r="G126" i="9"/>
  <c r="F126" i="9"/>
  <c r="D308" i="10"/>
  <c r="R308" i="10" s="1"/>
  <c r="W308" i="10"/>
  <c r="V308" i="10"/>
  <c r="J125" i="9" l="1"/>
  <c r="L125" i="9" s="1"/>
  <c r="S308" i="10"/>
  <c r="T309" i="10" s="1"/>
  <c r="Y309" i="10" s="1"/>
  <c r="X308" i="10"/>
  <c r="P243" i="9"/>
  <c r="N243" i="9" s="1"/>
  <c r="O243" i="9"/>
  <c r="H126" i="9"/>
  <c r="E126" i="9" s="1"/>
  <c r="AI307" i="10"/>
  <c r="U309" i="10" l="1"/>
  <c r="AB309" i="10" s="1"/>
  <c r="F127" i="9"/>
  <c r="G127" i="9"/>
  <c r="O244" i="9"/>
  <c r="P244" i="9"/>
  <c r="N244" i="9" s="1"/>
  <c r="I126" i="9"/>
  <c r="Z309" i="10" l="1"/>
  <c r="O245" i="9"/>
  <c r="P245" i="9"/>
  <c r="N245" i="9" s="1"/>
  <c r="K126" i="9"/>
  <c r="J126" i="9"/>
  <c r="L126" i="9" s="1"/>
  <c r="H127" i="9"/>
  <c r="E127" i="9" s="1"/>
  <c r="D307" i="10"/>
  <c r="R307" i="10" s="1"/>
  <c r="V307" i="10"/>
  <c r="W307" i="10"/>
  <c r="X307" i="10" l="1"/>
  <c r="F128" i="9"/>
  <c r="G128" i="9"/>
  <c r="H128" i="9" s="1"/>
  <c r="P246" i="9"/>
  <c r="N246" i="9" s="1"/>
  <c r="O246" i="9"/>
  <c r="S307" i="10"/>
  <c r="I127" i="9"/>
  <c r="AI306" i="10"/>
  <c r="O247" i="9" l="1"/>
  <c r="P247" i="9"/>
  <c r="N247" i="9" s="1"/>
  <c r="T308" i="10"/>
  <c r="K127" i="9"/>
  <c r="J127" i="9"/>
  <c r="L127" i="9" s="1"/>
  <c r="E128" i="9"/>
  <c r="I128" i="9"/>
  <c r="O248" i="9" l="1"/>
  <c r="P248" i="9"/>
  <c r="N248" i="9" s="1"/>
  <c r="K128" i="9"/>
  <c r="J128" i="9"/>
  <c r="L128" i="9" s="1"/>
  <c r="Y308" i="10"/>
  <c r="U308" i="10"/>
  <c r="F129" i="9"/>
  <c r="G129" i="9"/>
  <c r="H129" i="9" s="1"/>
  <c r="D306" i="10"/>
  <c r="S306" i="10" s="1"/>
  <c r="R306" i="10" l="1"/>
  <c r="T307" i="10"/>
  <c r="O249" i="9"/>
  <c r="P249" i="9"/>
  <c r="N249" i="9" s="1"/>
  <c r="I129" i="9"/>
  <c r="E129" i="9"/>
  <c r="Z308" i="10"/>
  <c r="AB308" i="10"/>
  <c r="AI305" i="10"/>
  <c r="V306" i="10"/>
  <c r="W306" i="10"/>
  <c r="X306" i="10" l="1"/>
  <c r="O250" i="9"/>
  <c r="P250" i="9"/>
  <c r="N250" i="9" s="1"/>
  <c r="G130" i="9"/>
  <c r="F130" i="9"/>
  <c r="J129" i="9"/>
  <c r="L129" i="9" s="1"/>
  <c r="K129" i="9"/>
  <c r="Y307" i="10"/>
  <c r="U307" i="10"/>
  <c r="O251" i="9" l="1"/>
  <c r="P251" i="9"/>
  <c r="N251" i="9" s="1"/>
  <c r="Z307" i="10"/>
  <c r="AB307" i="10"/>
  <c r="H130" i="9"/>
  <c r="E130" i="9" s="1"/>
  <c r="D305" i="10"/>
  <c r="S305" i="10" s="1"/>
  <c r="G131" i="9" l="1"/>
  <c r="F131" i="9"/>
  <c r="T306" i="10"/>
  <c r="P252" i="9"/>
  <c r="N252" i="9" s="1"/>
  <c r="O252" i="9"/>
  <c r="R305" i="10"/>
  <c r="I130" i="9"/>
  <c r="AI304" i="10"/>
  <c r="W305" i="10"/>
  <c r="V305" i="10"/>
  <c r="X305" i="10" l="1"/>
  <c r="P253" i="9"/>
  <c r="N253" i="9" s="1"/>
  <c r="O253" i="9"/>
  <c r="K130" i="9"/>
  <c r="J130" i="9"/>
  <c r="L130" i="9" s="1"/>
  <c r="Y306" i="10"/>
  <c r="U306" i="10"/>
  <c r="H131" i="9"/>
  <c r="E131" i="9" s="1"/>
  <c r="G132" i="9" l="1"/>
  <c r="H132" i="9" s="1"/>
  <c r="F132" i="9"/>
  <c r="P254" i="9"/>
  <c r="N254" i="9" s="1"/>
  <c r="O254" i="9"/>
  <c r="I131" i="9"/>
  <c r="AB306" i="10"/>
  <c r="Z306" i="10"/>
  <c r="D304" i="10"/>
  <c r="S304" i="10" s="1"/>
  <c r="O255" i="9" l="1"/>
  <c r="P255" i="9"/>
  <c r="N255" i="9" s="1"/>
  <c r="T305" i="10"/>
  <c r="J131" i="9"/>
  <c r="L131" i="9" s="1"/>
  <c r="K131" i="9"/>
  <c r="I132" i="9"/>
  <c r="R304" i="10"/>
  <c r="E132" i="9"/>
  <c r="AI303" i="10"/>
  <c r="V304" i="10"/>
  <c r="W304" i="10"/>
  <c r="X304" i="10" l="1"/>
  <c r="P256" i="9"/>
  <c r="N256" i="9" s="1"/>
  <c r="O256" i="9"/>
  <c r="Y305" i="10"/>
  <c r="U305" i="10"/>
  <c r="F133" i="9"/>
  <c r="G133" i="9"/>
  <c r="H133" i="9" s="1"/>
  <c r="J132" i="9"/>
  <c r="L132" i="9" s="1"/>
  <c r="K132" i="9"/>
  <c r="O257" i="9" l="1"/>
  <c r="P257" i="9"/>
  <c r="N257" i="9" s="1"/>
  <c r="E133" i="9"/>
  <c r="I133" i="9"/>
  <c r="AB305" i="10"/>
  <c r="Z305" i="10"/>
  <c r="D303" i="10"/>
  <c r="R303" i="10" s="1"/>
  <c r="V303" i="10"/>
  <c r="W303" i="10"/>
  <c r="X303" i="10" l="1"/>
  <c r="O258" i="9"/>
  <c r="P258" i="9"/>
  <c r="N258" i="9" s="1"/>
  <c r="S303" i="10"/>
  <c r="J133" i="9"/>
  <c r="L133" i="9" s="1"/>
  <c r="K133" i="9"/>
  <c r="F134" i="9"/>
  <c r="G134" i="9"/>
  <c r="AI302" i="10"/>
  <c r="O259" i="9" l="1"/>
  <c r="P259" i="9"/>
  <c r="N259" i="9" s="1"/>
  <c r="H134" i="9"/>
  <c r="E134" i="9" s="1"/>
  <c r="T304" i="10"/>
  <c r="I134" i="9" l="1"/>
  <c r="K134" i="9" s="1"/>
  <c r="G135" i="9"/>
  <c r="F135" i="9"/>
  <c r="O260" i="9"/>
  <c r="P260" i="9"/>
  <c r="N260" i="9" s="1"/>
  <c r="Y304" i="10"/>
  <c r="U304" i="10"/>
  <c r="D302" i="10"/>
  <c r="S302" i="10" s="1"/>
  <c r="J134" i="9" l="1"/>
  <c r="L134" i="9" s="1"/>
  <c r="T303" i="10"/>
  <c r="O261" i="9"/>
  <c r="P261" i="9"/>
  <c r="N261" i="9" s="1"/>
  <c r="R302" i="10"/>
  <c r="AB304" i="10"/>
  <c r="Z304" i="10"/>
  <c r="H135" i="9"/>
  <c r="I135" i="9" s="1"/>
  <c r="AI301" i="10"/>
  <c r="W302" i="10"/>
  <c r="V302" i="10"/>
  <c r="X302" i="10" l="1"/>
  <c r="K135" i="9"/>
  <c r="J135" i="9"/>
  <c r="L135" i="9" s="1"/>
  <c r="E135" i="9"/>
  <c r="Y303" i="10"/>
  <c r="U303" i="10"/>
  <c r="Z303" i="10" l="1"/>
  <c r="AB303" i="10"/>
  <c r="F136" i="9"/>
  <c r="G136" i="9"/>
  <c r="H136" i="9" s="1"/>
  <c r="D301" i="10"/>
  <c r="R301" i="10" s="1"/>
  <c r="V301" i="10"/>
  <c r="W301" i="10"/>
  <c r="X301" i="10" l="1"/>
  <c r="S301" i="10"/>
  <c r="E136" i="9"/>
  <c r="I136" i="9"/>
  <c r="AI300" i="10"/>
  <c r="G137" i="9" l="1"/>
  <c r="F137" i="9"/>
  <c r="K136" i="9"/>
  <c r="J136" i="9"/>
  <c r="L136" i="9" s="1"/>
  <c r="T302" i="10"/>
  <c r="Y302" i="10" l="1"/>
  <c r="U302" i="10"/>
  <c r="H137" i="9"/>
  <c r="E137" i="9" s="1"/>
  <c r="D300" i="10"/>
  <c r="R300" i="10" s="1"/>
  <c r="W300" i="10"/>
  <c r="V300" i="10"/>
  <c r="X300" i="10" l="1"/>
  <c r="F138" i="9"/>
  <c r="G138" i="9"/>
  <c r="S300" i="10"/>
  <c r="I137" i="9"/>
  <c r="AB302" i="10"/>
  <c r="Z302" i="10"/>
  <c r="AI299" i="10"/>
  <c r="K137" i="9" l="1"/>
  <c r="J137" i="9"/>
  <c r="L137" i="9" s="1"/>
  <c r="T301" i="10"/>
  <c r="H138" i="9"/>
  <c r="E138" i="9" s="1"/>
  <c r="I138" i="9" l="1"/>
  <c r="J138" i="9" s="1"/>
  <c r="L138" i="9" s="1"/>
  <c r="F139" i="9"/>
  <c r="G139" i="9"/>
  <c r="H139" i="9" s="1"/>
  <c r="Y301" i="10"/>
  <c r="U301" i="10"/>
  <c r="D299" i="10"/>
  <c r="R299" i="10" s="1"/>
  <c r="V299" i="10"/>
  <c r="W299" i="10"/>
  <c r="K138" i="9" l="1"/>
  <c r="S299" i="10"/>
  <c r="T300" i="10" s="1"/>
  <c r="Y300" i="10" s="1"/>
  <c r="X299" i="10"/>
  <c r="AB301" i="10"/>
  <c r="Z301" i="10"/>
  <c r="I139" i="9"/>
  <c r="E139" i="9"/>
  <c r="AI298" i="10"/>
  <c r="U300" i="10" l="1"/>
  <c r="Z300" i="10" s="1"/>
  <c r="K139" i="9"/>
  <c r="J139" i="9"/>
  <c r="L139" i="9" s="1"/>
  <c r="G140" i="9"/>
  <c r="H140" i="9" s="1"/>
  <c r="F140" i="9"/>
  <c r="AB300" i="10" l="1"/>
  <c r="I140" i="9"/>
  <c r="E140" i="9"/>
  <c r="D298" i="10"/>
  <c r="R298" i="10" s="1"/>
  <c r="W298" i="10"/>
  <c r="V298" i="10"/>
  <c r="X298" i="10" l="1"/>
  <c r="S298" i="10"/>
  <c r="F141" i="9"/>
  <c r="G141" i="9"/>
  <c r="J140" i="9"/>
  <c r="L140" i="9" s="1"/>
  <c r="K140" i="9"/>
  <c r="AI297" i="10"/>
  <c r="H141" i="9" l="1"/>
  <c r="E141" i="9" s="1"/>
  <c r="T299" i="10"/>
  <c r="AG18" i="9" l="1"/>
  <c r="G142" i="9"/>
  <c r="H142" i="9" s="1"/>
  <c r="F142" i="9"/>
  <c r="Y299" i="10"/>
  <c r="U299" i="10"/>
  <c r="I141" i="9"/>
  <c r="D297" i="10"/>
  <c r="R297" i="10" s="1"/>
  <c r="W297" i="10"/>
  <c r="V297" i="10"/>
  <c r="X297" i="10" l="1"/>
  <c r="S297" i="10"/>
  <c r="Z299" i="10"/>
  <c r="AB299" i="10"/>
  <c r="I142" i="9"/>
  <c r="J141" i="9"/>
  <c r="L141" i="9" s="1"/>
  <c r="K141" i="9"/>
  <c r="E142" i="9"/>
  <c r="AI296" i="10"/>
  <c r="G143" i="9" l="1"/>
  <c r="F143" i="9"/>
  <c r="K142" i="9"/>
  <c r="J142" i="9"/>
  <c r="L142" i="9" s="1"/>
  <c r="T298" i="10"/>
  <c r="H143" i="9" l="1"/>
  <c r="E143" i="9" s="1"/>
  <c r="Y298" i="10"/>
  <c r="U298" i="10"/>
  <c r="D296" i="10"/>
  <c r="S296" i="10" s="1"/>
  <c r="T297" i="10" l="1"/>
  <c r="F144" i="9"/>
  <c r="G144" i="9"/>
  <c r="H144" i="9" s="1"/>
  <c r="R296" i="10"/>
  <c r="AB298" i="10"/>
  <c r="Z298" i="10"/>
  <c r="I143" i="9"/>
  <c r="AI295" i="10"/>
  <c r="V296" i="10"/>
  <c r="W296" i="10"/>
  <c r="X296" i="10" l="1"/>
  <c r="K143" i="9"/>
  <c r="J143" i="9"/>
  <c r="L143" i="9" s="1"/>
  <c r="I144" i="9"/>
  <c r="E144" i="9"/>
  <c r="Y297" i="10"/>
  <c r="U297" i="10"/>
  <c r="G145" i="9" l="1"/>
  <c r="F145" i="9"/>
  <c r="J144" i="9"/>
  <c r="L144" i="9" s="1"/>
  <c r="K144" i="9"/>
  <c r="AB297" i="10"/>
  <c r="Z297" i="10"/>
  <c r="D295" i="10"/>
  <c r="R295" i="10" s="1"/>
  <c r="W295" i="10"/>
  <c r="V295" i="10"/>
  <c r="X295" i="10" l="1"/>
  <c r="S295" i="10"/>
  <c r="H145" i="9"/>
  <c r="I145" i="9" s="1"/>
  <c r="AI294" i="10"/>
  <c r="J145" i="9" l="1"/>
  <c r="L145" i="9" s="1"/>
  <c r="K145" i="9"/>
  <c r="E145" i="9"/>
  <c r="T296" i="10"/>
  <c r="G146" i="9" l="1"/>
  <c r="F146" i="9"/>
  <c r="Y296" i="10"/>
  <c r="U296" i="10"/>
  <c r="D294" i="10"/>
  <c r="R294" i="10" s="1"/>
  <c r="V294" i="10"/>
  <c r="W294" i="10"/>
  <c r="X294" i="10" l="1"/>
  <c r="S294" i="10"/>
  <c r="AB296" i="10"/>
  <c r="Z296" i="10"/>
  <c r="H146" i="9"/>
  <c r="E146" i="9" s="1"/>
  <c r="AI293" i="10"/>
  <c r="I146" i="9" l="1"/>
  <c r="J146" i="9" s="1"/>
  <c r="L146" i="9" s="1"/>
  <c r="F147" i="9"/>
  <c r="G147" i="9"/>
  <c r="T295" i="10"/>
  <c r="K146" i="9" l="1"/>
  <c r="H147" i="9"/>
  <c r="E147" i="9" s="1"/>
  <c r="Y295" i="10"/>
  <c r="U295" i="10"/>
  <c r="D293" i="10"/>
  <c r="S293" i="10" s="1"/>
  <c r="I147" i="9" l="1"/>
  <c r="J147" i="9" s="1"/>
  <c r="L147" i="9" s="1"/>
  <c r="T294" i="10"/>
  <c r="F148" i="9"/>
  <c r="G148" i="9"/>
  <c r="H148" i="9" s="1"/>
  <c r="R293" i="10"/>
  <c r="Z295" i="10"/>
  <c r="AB295" i="10"/>
  <c r="AI292" i="10"/>
  <c r="V293" i="10"/>
  <c r="W293" i="10"/>
  <c r="K147" i="9" l="1"/>
  <c r="X293" i="10"/>
  <c r="E148" i="9"/>
  <c r="I148" i="9"/>
  <c r="Y294" i="10"/>
  <c r="U294" i="10"/>
  <c r="AB294" i="10" l="1"/>
  <c r="Z294" i="10"/>
  <c r="G149" i="9"/>
  <c r="H149" i="9" s="1"/>
  <c r="F149" i="9"/>
  <c r="J148" i="9"/>
  <c r="L148" i="9" s="1"/>
  <c r="K148" i="9"/>
  <c r="D292" i="10"/>
  <c r="R292" i="10" s="1"/>
  <c r="V292" i="10"/>
  <c r="W292" i="10"/>
  <c r="X292" i="10" l="1"/>
  <c r="S292" i="10"/>
  <c r="E149" i="9"/>
  <c r="I149" i="9"/>
  <c r="AI291" i="10"/>
  <c r="J149" i="9" l="1"/>
  <c r="L149" i="9" s="1"/>
  <c r="K149" i="9"/>
  <c r="T293" i="10"/>
  <c r="F150" i="9"/>
  <c r="G150" i="9"/>
  <c r="H150" i="9" l="1"/>
  <c r="E150" i="9" s="1"/>
  <c r="Y293" i="10"/>
  <c r="U293" i="10"/>
  <c r="D291" i="10"/>
  <c r="S291" i="10" s="1"/>
  <c r="I150" i="9" l="1"/>
  <c r="K150" i="9" s="1"/>
  <c r="T292" i="10"/>
  <c r="F151" i="9"/>
  <c r="G151" i="9"/>
  <c r="R291" i="10"/>
  <c r="AB293" i="10"/>
  <c r="Z293" i="10"/>
  <c r="AI290" i="10"/>
  <c r="W291" i="10"/>
  <c r="V291" i="10"/>
  <c r="J150" i="9" l="1"/>
  <c r="L150" i="9" s="1"/>
  <c r="X291" i="10"/>
  <c r="H151" i="9"/>
  <c r="E151" i="9" s="1"/>
  <c r="Y292" i="10"/>
  <c r="U292" i="10"/>
  <c r="I151" i="9" l="1"/>
  <c r="J151" i="9" s="1"/>
  <c r="L151" i="9" s="1"/>
  <c r="G152" i="9"/>
  <c r="F152" i="9"/>
  <c r="AB292" i="10"/>
  <c r="Z292" i="10"/>
  <c r="D290" i="10"/>
  <c r="S290" i="10" s="1"/>
  <c r="K151" i="9" l="1"/>
  <c r="T291" i="10"/>
  <c r="R290" i="10"/>
  <c r="H152" i="9"/>
  <c r="E152" i="9" s="1"/>
  <c r="AI289" i="10"/>
  <c r="V290" i="10"/>
  <c r="W290" i="10"/>
  <c r="X290" i="10" l="1"/>
  <c r="G153" i="9"/>
  <c r="F153" i="9"/>
  <c r="I152" i="9"/>
  <c r="Y291" i="10"/>
  <c r="U291" i="10"/>
  <c r="K152" i="9" l="1"/>
  <c r="J152" i="9"/>
  <c r="L152" i="9" s="1"/>
  <c r="H153" i="9"/>
  <c r="E153" i="9" s="1"/>
  <c r="AB291" i="10"/>
  <c r="Z291" i="10"/>
  <c r="D289" i="10"/>
  <c r="R289" i="10" s="1"/>
  <c r="V289" i="10"/>
  <c r="W289" i="10"/>
  <c r="X289" i="10" l="1"/>
  <c r="G154" i="9"/>
  <c r="H154" i="9" s="1"/>
  <c r="F154" i="9"/>
  <c r="S289" i="10"/>
  <c r="I153" i="9"/>
  <c r="AI288" i="10"/>
  <c r="K153" i="9" l="1"/>
  <c r="J153" i="9"/>
  <c r="L153" i="9" s="1"/>
  <c r="T290" i="10"/>
  <c r="E154" i="9"/>
  <c r="I154" i="9"/>
  <c r="Y290" i="10" l="1"/>
  <c r="U290" i="10"/>
  <c r="G155" i="9"/>
  <c r="H155" i="9" s="1"/>
  <c r="F155" i="9"/>
  <c r="K154" i="9"/>
  <c r="J154" i="9"/>
  <c r="L154" i="9" s="1"/>
  <c r="D288" i="10"/>
  <c r="R288" i="10" s="1"/>
  <c r="W288" i="10"/>
  <c r="V288" i="10"/>
  <c r="S288" i="10" l="1"/>
  <c r="T289" i="10" s="1"/>
  <c r="U289" i="10" s="1"/>
  <c r="X288" i="10"/>
  <c r="E155" i="9"/>
  <c r="I155" i="9"/>
  <c r="Z290" i="10"/>
  <c r="AB290" i="10"/>
  <c r="AI287" i="10"/>
  <c r="Y289" i="10" l="1"/>
  <c r="K155" i="9"/>
  <c r="J155" i="9"/>
  <c r="L155" i="9" s="1"/>
  <c r="AB289" i="10"/>
  <c r="Z289" i="10"/>
  <c r="F156" i="9"/>
  <c r="G156" i="9"/>
  <c r="H156" i="9" s="1"/>
  <c r="E156" i="9" l="1"/>
  <c r="I156" i="9"/>
  <c r="D287" i="10"/>
  <c r="S287" i="10" s="1"/>
  <c r="T288" i="10" l="1"/>
  <c r="K156" i="9"/>
  <c r="J156" i="9"/>
  <c r="L156" i="9" s="1"/>
  <c r="R287" i="10"/>
  <c r="F157" i="9"/>
  <c r="G157" i="9"/>
  <c r="AI286" i="10"/>
  <c r="V287" i="10"/>
  <c r="W287" i="10"/>
  <c r="X287" i="10" l="1"/>
  <c r="H157" i="9"/>
  <c r="I157" i="9" s="1"/>
  <c r="Y288" i="10"/>
  <c r="U288" i="10"/>
  <c r="J157" i="9" l="1"/>
  <c r="L157" i="9" s="1"/>
  <c r="K157" i="9"/>
  <c r="E157" i="9"/>
  <c r="Z288" i="10"/>
  <c r="AB288" i="10"/>
  <c r="D286" i="10"/>
  <c r="S286" i="10" s="1"/>
  <c r="T287" i="10" l="1"/>
  <c r="G158" i="9"/>
  <c r="H158" i="9" s="1"/>
  <c r="F158" i="9"/>
  <c r="R286" i="10"/>
  <c r="AI285" i="10"/>
  <c r="V286" i="10"/>
  <c r="W286" i="10"/>
  <c r="X286" i="10" l="1"/>
  <c r="E158" i="9"/>
  <c r="I158" i="9"/>
  <c r="Y287" i="10"/>
  <c r="U287" i="10"/>
  <c r="G159" i="9" l="1"/>
  <c r="H159" i="9" s="1"/>
  <c r="F159" i="9"/>
  <c r="AB287" i="10"/>
  <c r="Z287" i="10"/>
  <c r="J158" i="9"/>
  <c r="L158" i="9" s="1"/>
  <c r="K158" i="9"/>
  <c r="D285" i="10"/>
  <c r="R285" i="10" s="1"/>
  <c r="W285" i="10"/>
  <c r="V285" i="10"/>
  <c r="X285" i="10" l="1"/>
  <c r="S285" i="10"/>
  <c r="I159" i="9"/>
  <c r="E159" i="9"/>
  <c r="AI284" i="10"/>
  <c r="J159" i="9" l="1"/>
  <c r="L159" i="9" s="1"/>
  <c r="K159" i="9"/>
  <c r="G160" i="9"/>
  <c r="H160" i="9" s="1"/>
  <c r="F160" i="9"/>
  <c r="T286" i="10"/>
  <c r="E160" i="9" l="1"/>
  <c r="Y286" i="10"/>
  <c r="U286" i="10"/>
  <c r="I160" i="9"/>
  <c r="D284" i="10"/>
  <c r="S284" i="10" s="1"/>
  <c r="T285" i="10" l="1"/>
  <c r="R284" i="10"/>
  <c r="AB286" i="10"/>
  <c r="Z286" i="10"/>
  <c r="K160" i="9"/>
  <c r="J160" i="9"/>
  <c r="L160" i="9" s="1"/>
  <c r="F161" i="9"/>
  <c r="G161" i="9"/>
  <c r="H161" i="9" s="1"/>
  <c r="AI283" i="10"/>
  <c r="V284" i="10"/>
  <c r="W284" i="10"/>
  <c r="X284" i="10" l="1"/>
  <c r="E161" i="9"/>
  <c r="I161" i="9"/>
  <c r="Y285" i="10"/>
  <c r="U285" i="10"/>
  <c r="J161" i="9" l="1"/>
  <c r="L161" i="9" s="1"/>
  <c r="K161" i="9"/>
  <c r="G162" i="9"/>
  <c r="H162" i="9" s="1"/>
  <c r="F162" i="9"/>
  <c r="Z285" i="10"/>
  <c r="AB285" i="10"/>
  <c r="D283" i="10"/>
  <c r="S283" i="10" s="1"/>
  <c r="T284" i="10" l="1"/>
  <c r="I162" i="9"/>
  <c r="E162" i="9"/>
  <c r="R283" i="10"/>
  <c r="AI282" i="10"/>
  <c r="W283" i="10"/>
  <c r="V283" i="10"/>
  <c r="X283" i="10" l="1"/>
  <c r="G163" i="9"/>
  <c r="H163" i="9" s="1"/>
  <c r="F163" i="9"/>
  <c r="J162" i="9"/>
  <c r="L162" i="9" s="1"/>
  <c r="K162" i="9"/>
  <c r="Y284" i="10"/>
  <c r="U284" i="10"/>
  <c r="Z284" i="10" l="1"/>
  <c r="AB284" i="10"/>
  <c r="I163" i="9"/>
  <c r="E163" i="9"/>
  <c r="D282" i="10"/>
  <c r="S282" i="10" s="1"/>
  <c r="T283" i="10" l="1"/>
  <c r="R282" i="10"/>
  <c r="F164" i="9"/>
  <c r="G164" i="9"/>
  <c r="H164" i="9" s="1"/>
  <c r="K163" i="9"/>
  <c r="J163" i="9"/>
  <c r="L163" i="9" s="1"/>
  <c r="AI281" i="10"/>
  <c r="W282" i="10"/>
  <c r="V282" i="10"/>
  <c r="X282" i="10" l="1"/>
  <c r="E164" i="9"/>
  <c r="I164" i="9"/>
  <c r="Y283" i="10"/>
  <c r="U283" i="10"/>
  <c r="F165" i="9" l="1"/>
  <c r="G165" i="9"/>
  <c r="H165" i="9" s="1"/>
  <c r="AB283" i="10"/>
  <c r="Z283" i="10"/>
  <c r="K164" i="9"/>
  <c r="J164" i="9"/>
  <c r="L164" i="9" s="1"/>
  <c r="D281" i="10"/>
  <c r="R281" i="10" s="1"/>
  <c r="V281" i="10"/>
  <c r="W281" i="10"/>
  <c r="X281" i="10" l="1"/>
  <c r="S281" i="10"/>
  <c r="I165" i="9"/>
  <c r="E165" i="9"/>
  <c r="AI280" i="10"/>
  <c r="F166" i="9" l="1"/>
  <c r="G166" i="9"/>
  <c r="T282" i="10"/>
  <c r="K165" i="9"/>
  <c r="J165" i="9"/>
  <c r="L165" i="9" s="1"/>
  <c r="Y282" i="10" l="1"/>
  <c r="U282" i="10"/>
  <c r="H166" i="9"/>
  <c r="E166" i="9" s="1"/>
  <c r="D280" i="10"/>
  <c r="S280" i="10" s="1"/>
  <c r="T281" i="10" l="1"/>
  <c r="F167" i="9"/>
  <c r="G167" i="9"/>
  <c r="R280" i="10"/>
  <c r="I166" i="9"/>
  <c r="Z282" i="10"/>
  <c r="AB282" i="10"/>
  <c r="AI279" i="10"/>
  <c r="W280" i="10"/>
  <c r="V280" i="10"/>
  <c r="X280" i="10" l="1"/>
  <c r="K166" i="9"/>
  <c r="J166" i="9"/>
  <c r="L166" i="9" s="1"/>
  <c r="H167" i="9"/>
  <c r="E167" i="9" s="1"/>
  <c r="Y281" i="10"/>
  <c r="U281" i="10"/>
  <c r="I167" i="9" l="1"/>
  <c r="J167" i="9" s="1"/>
  <c r="L167" i="9" s="1"/>
  <c r="F168" i="9"/>
  <c r="G168" i="9"/>
  <c r="H168" i="9" s="1"/>
  <c r="AB281" i="10"/>
  <c r="Z281" i="10"/>
  <c r="D279" i="10"/>
  <c r="S279" i="10" s="1"/>
  <c r="K167" i="9" l="1"/>
  <c r="T280" i="10"/>
  <c r="R279" i="10"/>
  <c r="I168" i="9"/>
  <c r="E168" i="9"/>
  <c r="AI278" i="10"/>
  <c r="V279" i="10"/>
  <c r="W279" i="10"/>
  <c r="X279" i="10" l="1"/>
  <c r="K168" i="9"/>
  <c r="J168" i="9"/>
  <c r="L168" i="9" s="1"/>
  <c r="F169" i="9"/>
  <c r="G169" i="9"/>
  <c r="H169" i="9" s="1"/>
  <c r="Y280" i="10"/>
  <c r="U280" i="10"/>
  <c r="I169" i="9" l="1"/>
  <c r="AB280" i="10"/>
  <c r="Z280" i="10"/>
  <c r="E169" i="9"/>
  <c r="D278" i="10"/>
  <c r="R278" i="10" s="1"/>
  <c r="V278" i="10"/>
  <c r="W278" i="10"/>
  <c r="X278" i="10" l="1"/>
  <c r="S278" i="10"/>
  <c r="F170" i="9"/>
  <c r="G170" i="9"/>
  <c r="H170" i="9" s="1"/>
  <c r="K169" i="9"/>
  <c r="J169" i="9"/>
  <c r="L169" i="9" s="1"/>
  <c r="AI277" i="10"/>
  <c r="E170" i="9" l="1"/>
  <c r="I170" i="9"/>
  <c r="T279" i="10"/>
  <c r="Y279" i="10" l="1"/>
  <c r="U279" i="10"/>
  <c r="K170" i="9"/>
  <c r="J170" i="9"/>
  <c r="L170" i="9" s="1"/>
  <c r="F171" i="9"/>
  <c r="G171" i="9"/>
  <c r="D277" i="10"/>
  <c r="R277" i="10" s="1"/>
  <c r="W277" i="10"/>
  <c r="V277" i="10"/>
  <c r="S277" i="10" l="1"/>
  <c r="T278" i="10" s="1"/>
  <c r="Y278" i="10" s="1"/>
  <c r="X277" i="10"/>
  <c r="H171" i="9"/>
  <c r="E171" i="9" s="1"/>
  <c r="AB279" i="10"/>
  <c r="Z279" i="10"/>
  <c r="AI276" i="10"/>
  <c r="U278" i="10" l="1"/>
  <c r="Z278" i="10" s="1"/>
  <c r="I171" i="9"/>
  <c r="K171" i="9" s="1"/>
  <c r="G172" i="9"/>
  <c r="H172" i="9" s="1"/>
  <c r="F172" i="9"/>
  <c r="J171" i="9" l="1"/>
  <c r="L171" i="9" s="1"/>
  <c r="AB278" i="10"/>
  <c r="I172" i="9"/>
  <c r="E172" i="9"/>
  <c r="D276" i="10"/>
  <c r="S276" i="10" s="1"/>
  <c r="R276" i="10" l="1"/>
  <c r="T277" i="10"/>
  <c r="G173" i="9"/>
  <c r="F173" i="9"/>
  <c r="K172" i="9"/>
  <c r="J172" i="9"/>
  <c r="L172" i="9" s="1"/>
  <c r="AI275" i="10"/>
  <c r="V276" i="10"/>
  <c r="W276" i="10"/>
  <c r="X276" i="10" l="1"/>
  <c r="H173" i="9"/>
  <c r="E173" i="9" s="1"/>
  <c r="Y277" i="10"/>
  <c r="U277" i="10"/>
  <c r="G174" i="9" l="1"/>
  <c r="F174" i="9"/>
  <c r="AB277" i="10"/>
  <c r="Z277" i="10"/>
  <c r="I173" i="9"/>
  <c r="D275" i="10"/>
  <c r="S275" i="10" s="1"/>
  <c r="T276" i="10" l="1"/>
  <c r="K173" i="9"/>
  <c r="J173" i="9"/>
  <c r="L173" i="9" s="1"/>
  <c r="H174" i="9"/>
  <c r="E174" i="9" s="1"/>
  <c r="R275" i="10"/>
  <c r="AI274" i="10"/>
  <c r="W275" i="10"/>
  <c r="V275" i="10"/>
  <c r="X275" i="10" l="1"/>
  <c r="F175" i="9"/>
  <c r="G175" i="9"/>
  <c r="I174" i="9"/>
  <c r="Y276" i="10"/>
  <c r="U276" i="10"/>
  <c r="Z276" i="10" l="1"/>
  <c r="AB276" i="10"/>
  <c r="K174" i="9"/>
  <c r="J174" i="9"/>
  <c r="L174" i="9" s="1"/>
  <c r="H175" i="9"/>
  <c r="E175" i="9" s="1"/>
  <c r="D274" i="10"/>
  <c r="R274" i="10" s="1"/>
  <c r="W274" i="10"/>
  <c r="V274" i="10"/>
  <c r="I175" i="9" l="1"/>
  <c r="J175" i="9" s="1"/>
  <c r="L175" i="9" s="1"/>
  <c r="X274" i="10"/>
  <c r="F176" i="9"/>
  <c r="G176" i="9"/>
  <c r="H176" i="9" s="1"/>
  <c r="S274" i="10"/>
  <c r="AI273" i="10"/>
  <c r="K175" i="9" l="1"/>
  <c r="T275" i="10"/>
  <c r="E176" i="9"/>
  <c r="I176" i="9"/>
  <c r="K176" i="9" l="1"/>
  <c r="J176" i="9"/>
  <c r="L176" i="9" s="1"/>
  <c r="G177" i="9"/>
  <c r="F177" i="9"/>
  <c r="Y275" i="10"/>
  <c r="U275" i="10"/>
  <c r="D273" i="10"/>
  <c r="R273" i="10" s="1"/>
  <c r="V273" i="10"/>
  <c r="W273" i="10"/>
  <c r="S273" i="10" l="1"/>
  <c r="T274" i="10" s="1"/>
  <c r="Y274" i="10" s="1"/>
  <c r="X273" i="10"/>
  <c r="H177" i="9"/>
  <c r="I177" i="9" s="1"/>
  <c r="Z275" i="10"/>
  <c r="AB275" i="10"/>
  <c r="AI272" i="10"/>
  <c r="U274" i="10" l="1"/>
  <c r="AB274" i="10" s="1"/>
  <c r="K177" i="9"/>
  <c r="J177" i="9"/>
  <c r="L177" i="9" s="1"/>
  <c r="E177" i="9"/>
  <c r="Z274" i="10" l="1"/>
  <c r="F178" i="9"/>
  <c r="G178" i="9"/>
  <c r="D272" i="10"/>
  <c r="R272" i="10" s="1"/>
  <c r="V272" i="10"/>
  <c r="W272" i="10"/>
  <c r="X272" i="10" l="1"/>
  <c r="S272" i="10"/>
  <c r="H178" i="9"/>
  <c r="E178" i="9" s="1"/>
  <c r="AI271" i="10"/>
  <c r="I178" i="9" l="1"/>
  <c r="K178" i="9" s="1"/>
  <c r="F179" i="9"/>
  <c r="G179" i="9"/>
  <c r="T273" i="10"/>
  <c r="J178" i="9" l="1"/>
  <c r="L178" i="9" s="1"/>
  <c r="Y273" i="10"/>
  <c r="U273" i="10"/>
  <c r="H179" i="9"/>
  <c r="E179" i="9" s="1"/>
  <c r="D271" i="10"/>
  <c r="R271" i="10" s="1"/>
  <c r="W271" i="10"/>
  <c r="V271" i="10"/>
  <c r="X271" i="10" l="1"/>
  <c r="G180" i="9"/>
  <c r="H180" i="9" s="1"/>
  <c r="F180" i="9"/>
  <c r="S271" i="10"/>
  <c r="I179" i="9"/>
  <c r="AB273" i="10"/>
  <c r="Z273" i="10"/>
  <c r="AI270" i="10"/>
  <c r="I180" i="9" l="1"/>
  <c r="K180" i="9" s="1"/>
  <c r="E180" i="9"/>
  <c r="F181" i="9" s="1"/>
  <c r="T272" i="10"/>
  <c r="J179" i="9"/>
  <c r="L179" i="9" s="1"/>
  <c r="K179" i="9"/>
  <c r="G181" i="9" l="1"/>
  <c r="H181" i="9" s="1"/>
  <c r="J180" i="9"/>
  <c r="L180" i="9" s="1"/>
  <c r="Y272" i="10"/>
  <c r="U272" i="10"/>
  <c r="D270" i="10"/>
  <c r="R270" i="10" s="1"/>
  <c r="W270" i="10"/>
  <c r="V270" i="10"/>
  <c r="I181" i="9" l="1"/>
  <c r="K181" i="9" s="1"/>
  <c r="E181" i="9"/>
  <c r="G182" i="9" s="1"/>
  <c r="X270" i="10"/>
  <c r="S270" i="10"/>
  <c r="Z272" i="10"/>
  <c r="AB272" i="10"/>
  <c r="AI269" i="10"/>
  <c r="F182" i="9" l="1"/>
  <c r="J181" i="9"/>
  <c r="L181" i="9" s="1"/>
  <c r="H182" i="9"/>
  <c r="E182" i="9" s="1"/>
  <c r="T271" i="10"/>
  <c r="I182" i="9" l="1"/>
  <c r="K182" i="9" s="1"/>
  <c r="F183" i="9"/>
  <c r="G183" i="9"/>
  <c r="H183" i="9" s="1"/>
  <c r="Y271" i="10"/>
  <c r="U271" i="10"/>
  <c r="D269" i="10"/>
  <c r="R269" i="10" s="1"/>
  <c r="V269" i="10"/>
  <c r="W269" i="10"/>
  <c r="S269" i="10" l="1"/>
  <c r="T270" i="10" s="1"/>
  <c r="U270" i="10" s="1"/>
  <c r="J182" i="9"/>
  <c r="L182" i="9" s="1"/>
  <c r="X269" i="10"/>
  <c r="AB271" i="10"/>
  <c r="Z271" i="10"/>
  <c r="I183" i="9"/>
  <c r="E183" i="9"/>
  <c r="AI268" i="10"/>
  <c r="Y270" i="10" l="1"/>
  <c r="G184" i="9"/>
  <c r="H184" i="9" s="1"/>
  <c r="F184" i="9"/>
  <c r="Z270" i="10"/>
  <c r="AB270" i="10"/>
  <c r="K183" i="9"/>
  <c r="J183" i="9"/>
  <c r="L183" i="9" s="1"/>
  <c r="I184" i="9" l="1"/>
  <c r="E184" i="9"/>
  <c r="D268" i="10"/>
  <c r="S268" i="10" s="1"/>
  <c r="R268" i="10" l="1"/>
  <c r="T269" i="10"/>
  <c r="G185" i="9"/>
  <c r="F185" i="9"/>
  <c r="J184" i="9"/>
  <c r="L184" i="9" s="1"/>
  <c r="K184" i="9"/>
  <c r="AI267" i="10"/>
  <c r="W268" i="10"/>
  <c r="V268" i="10"/>
  <c r="X268" i="10" l="1"/>
  <c r="H185" i="9"/>
  <c r="E185" i="9" s="1"/>
  <c r="Y269" i="10"/>
  <c r="U269" i="10"/>
  <c r="F186" i="9" l="1"/>
  <c r="G186" i="9"/>
  <c r="H186" i="9" s="1"/>
  <c r="Z269" i="10"/>
  <c r="AB269" i="10"/>
  <c r="I185" i="9"/>
  <c r="D267" i="10"/>
  <c r="R267" i="10" s="1"/>
  <c r="V267" i="10"/>
  <c r="W267" i="10"/>
  <c r="X267" i="10" l="1"/>
  <c r="K185" i="9"/>
  <c r="J185" i="9"/>
  <c r="L185" i="9" s="1"/>
  <c r="S267" i="10"/>
  <c r="I186" i="9"/>
  <c r="E186" i="9"/>
  <c r="AI266" i="10"/>
  <c r="F187" i="9" l="1"/>
  <c r="G187" i="9"/>
  <c r="T268" i="10"/>
  <c r="K186" i="9"/>
  <c r="J186" i="9"/>
  <c r="L186" i="9" s="1"/>
  <c r="H187" i="9" l="1"/>
  <c r="E187" i="9" s="1"/>
  <c r="Y268" i="10"/>
  <c r="U268" i="10"/>
  <c r="D266" i="10"/>
  <c r="S266" i="10" s="1"/>
  <c r="I187" i="9" l="1"/>
  <c r="K187" i="9" s="1"/>
  <c r="G188" i="9"/>
  <c r="H188" i="9" s="1"/>
  <c r="E188" i="9" s="1"/>
  <c r="G189" i="9" s="1"/>
  <c r="F188" i="9"/>
  <c r="T267" i="10"/>
  <c r="R266" i="10"/>
  <c r="Z268" i="10"/>
  <c r="AB268" i="10"/>
  <c r="AI265" i="10"/>
  <c r="V266" i="10"/>
  <c r="W266" i="10"/>
  <c r="I188" i="9" l="1"/>
  <c r="K188" i="9" s="1"/>
  <c r="J187" i="9"/>
  <c r="L187" i="9" s="1"/>
  <c r="F189" i="9"/>
  <c r="X266" i="10"/>
  <c r="Y267" i="10"/>
  <c r="U267" i="10"/>
  <c r="H189" i="9"/>
  <c r="E189" i="9" s="1"/>
  <c r="J188" i="9" l="1"/>
  <c r="L188" i="9" s="1"/>
  <c r="G190" i="9"/>
  <c r="H190" i="9" s="1"/>
  <c r="E190" i="9" s="1"/>
  <c r="F190" i="9"/>
  <c r="I189" i="9"/>
  <c r="AB267" i="10"/>
  <c r="Z267" i="10"/>
  <c r="D265" i="10"/>
  <c r="S265" i="10" s="1"/>
  <c r="R265" i="10" l="1"/>
  <c r="T266" i="10"/>
  <c r="G191" i="9"/>
  <c r="H191" i="9" s="1"/>
  <c r="F191" i="9"/>
  <c r="I190" i="9"/>
  <c r="J189" i="9"/>
  <c r="L189" i="9" s="1"/>
  <c r="K189" i="9"/>
  <c r="AI264" i="10"/>
  <c r="V265" i="10"/>
  <c r="W265" i="10"/>
  <c r="X265" i="10" l="1"/>
  <c r="K190" i="9"/>
  <c r="J190" i="9"/>
  <c r="L190" i="9" s="1"/>
  <c r="E191" i="9"/>
  <c r="I191" i="9"/>
  <c r="Y266" i="10"/>
  <c r="U266" i="10"/>
  <c r="J191" i="9" l="1"/>
  <c r="L191" i="9" s="1"/>
  <c r="K191" i="9"/>
  <c r="AB266" i="10"/>
  <c r="Z266" i="10"/>
  <c r="G192" i="9"/>
  <c r="F192" i="9"/>
  <c r="D264" i="10"/>
  <c r="S264" i="10" s="1"/>
  <c r="T265" i="10" l="1"/>
  <c r="H192" i="9"/>
  <c r="E192" i="9" s="1"/>
  <c r="R264" i="10"/>
  <c r="AI263" i="10"/>
  <c r="W264" i="10"/>
  <c r="V264" i="10"/>
  <c r="I192" i="9" l="1"/>
  <c r="K192" i="9" s="1"/>
  <c r="X264" i="10"/>
  <c r="F193" i="9"/>
  <c r="G193" i="9"/>
  <c r="Y265" i="10"/>
  <c r="U265" i="10"/>
  <c r="J192" i="9" l="1"/>
  <c r="L192" i="9" s="1"/>
  <c r="AB265" i="10"/>
  <c r="Z265" i="10"/>
  <c r="H193" i="9"/>
  <c r="E193" i="9" s="1"/>
  <c r="D263" i="10"/>
  <c r="S263" i="10" s="1"/>
  <c r="I193" i="9" l="1"/>
  <c r="J193" i="9" s="1"/>
  <c r="L193" i="9" s="1"/>
  <c r="T264" i="10"/>
  <c r="G194" i="9"/>
  <c r="F194" i="9"/>
  <c r="R263" i="10"/>
  <c r="AI262" i="10"/>
  <c r="W263" i="10"/>
  <c r="V263" i="10"/>
  <c r="K193" i="9" l="1"/>
  <c r="X263" i="10"/>
  <c r="H194" i="9"/>
  <c r="E194" i="9" s="1"/>
  <c r="Y264" i="10"/>
  <c r="U264" i="10"/>
  <c r="G195" i="9" l="1"/>
  <c r="H195" i="9" s="1"/>
  <c r="F195" i="9"/>
  <c r="I194" i="9"/>
  <c r="Z264" i="10"/>
  <c r="AB264" i="10"/>
  <c r="D262" i="10"/>
  <c r="S262" i="10" s="1"/>
  <c r="T263" i="10" l="1"/>
  <c r="R262" i="10"/>
  <c r="I195" i="9"/>
  <c r="K194" i="9"/>
  <c r="J194" i="9"/>
  <c r="L194" i="9" s="1"/>
  <c r="E195" i="9"/>
  <c r="AI261" i="10"/>
  <c r="V262" i="10"/>
  <c r="W262" i="10"/>
  <c r="X262" i="10" l="1"/>
  <c r="G196" i="9"/>
  <c r="H196" i="9" s="1"/>
  <c r="F196" i="9"/>
  <c r="K195" i="9"/>
  <c r="J195" i="9"/>
  <c r="L195" i="9" s="1"/>
  <c r="Y263" i="10"/>
  <c r="U263" i="10"/>
  <c r="E196" i="9" l="1"/>
  <c r="Z263" i="10"/>
  <c r="AB263" i="10"/>
  <c r="I196" i="9"/>
  <c r="D261" i="10"/>
  <c r="S261" i="10" s="1"/>
  <c r="T262" i="10" l="1"/>
  <c r="K196" i="9"/>
  <c r="J196" i="9"/>
  <c r="L196" i="9" s="1"/>
  <c r="R261" i="10"/>
  <c r="G197" i="9"/>
  <c r="F197" i="9"/>
  <c r="AI260" i="10"/>
  <c r="V261" i="10"/>
  <c r="W261" i="10"/>
  <c r="X261" i="10" l="1"/>
  <c r="H197" i="9"/>
  <c r="I197" i="9" s="1"/>
  <c r="Y262" i="10"/>
  <c r="U262" i="10"/>
  <c r="K197" i="9" l="1"/>
  <c r="J197" i="9"/>
  <c r="L197" i="9" s="1"/>
  <c r="E197" i="9"/>
  <c r="Z262" i="10"/>
  <c r="AB262" i="10"/>
  <c r="D260" i="10"/>
  <c r="R260" i="10" s="1"/>
  <c r="W260" i="10"/>
  <c r="V260" i="10"/>
  <c r="X260" i="10" l="1"/>
  <c r="S260" i="10"/>
  <c r="F198" i="9"/>
  <c r="G198" i="9"/>
  <c r="AI259" i="10"/>
  <c r="H198" i="9" l="1"/>
  <c r="E198" i="9" s="1"/>
  <c r="T261" i="10"/>
  <c r="F199" i="9" l="1"/>
  <c r="G199" i="9"/>
  <c r="Y261" i="10"/>
  <c r="U261" i="10"/>
  <c r="I198" i="9"/>
  <c r="D259" i="10"/>
  <c r="R259" i="10" s="1"/>
  <c r="W259" i="10"/>
  <c r="V259" i="10"/>
  <c r="X259" i="10" l="1"/>
  <c r="Z261" i="10"/>
  <c r="AB261" i="10"/>
  <c r="J198" i="9"/>
  <c r="L198" i="9" s="1"/>
  <c r="K198" i="9"/>
  <c r="S259" i="10"/>
  <c r="H199" i="9"/>
  <c r="E199" i="9" s="1"/>
  <c r="AI258" i="10"/>
  <c r="G200" i="9" l="1"/>
  <c r="F200" i="9"/>
  <c r="I199" i="9"/>
  <c r="T260" i="10"/>
  <c r="Y260" i="10" l="1"/>
  <c r="U260" i="10"/>
  <c r="K199" i="9"/>
  <c r="J199" i="9"/>
  <c r="L199" i="9" s="1"/>
  <c r="H200" i="9"/>
  <c r="E200" i="9" s="1"/>
  <c r="D258" i="10"/>
  <c r="S258" i="10" s="1"/>
  <c r="T259" i="10" l="1"/>
  <c r="G201" i="9"/>
  <c r="F201" i="9"/>
  <c r="R258" i="10"/>
  <c r="I200" i="9"/>
  <c r="AB260" i="10"/>
  <c r="Z260" i="10"/>
  <c r="AI257" i="10"/>
  <c r="W258" i="10"/>
  <c r="V258" i="10"/>
  <c r="X258" i="10" l="1"/>
  <c r="H201" i="9"/>
  <c r="I201" i="9" s="1"/>
  <c r="K200" i="9"/>
  <c r="J200" i="9"/>
  <c r="L200" i="9" s="1"/>
  <c r="Y259" i="10"/>
  <c r="U259" i="10"/>
  <c r="K201" i="9" l="1"/>
  <c r="J201" i="9"/>
  <c r="L201" i="9" s="1"/>
  <c r="Z259" i="10"/>
  <c r="AB259" i="10"/>
  <c r="E201" i="9"/>
  <c r="D257" i="10"/>
  <c r="R257" i="10" s="1"/>
  <c r="W257" i="10"/>
  <c r="V257" i="10"/>
  <c r="X257" i="10" l="1"/>
  <c r="S257" i="10"/>
  <c r="G202" i="9"/>
  <c r="H202" i="9" s="1"/>
  <c r="E202" i="9" s="1"/>
  <c r="F202" i="9"/>
  <c r="AI256" i="10"/>
  <c r="G203" i="9" l="1"/>
  <c r="F203" i="9"/>
  <c r="I202" i="9"/>
  <c r="T258" i="10"/>
  <c r="K202" i="9" l="1"/>
  <c r="J202" i="9"/>
  <c r="L202" i="9" s="1"/>
  <c r="H203" i="9"/>
  <c r="E203" i="9" s="1"/>
  <c r="Y258" i="10"/>
  <c r="U258" i="10"/>
  <c r="D256" i="10"/>
  <c r="R256" i="10" s="1"/>
  <c r="W256" i="10"/>
  <c r="V256" i="10"/>
  <c r="X256" i="10" l="1"/>
  <c r="F204" i="9"/>
  <c r="G204" i="9"/>
  <c r="H204" i="9" s="1"/>
  <c r="I203" i="9"/>
  <c r="S256" i="10"/>
  <c r="AB258" i="10"/>
  <c r="Z258" i="10"/>
  <c r="AI255" i="10"/>
  <c r="T257" i="10" l="1"/>
  <c r="K203" i="9"/>
  <c r="J203" i="9"/>
  <c r="L203" i="9" s="1"/>
  <c r="I204" i="9"/>
  <c r="E204" i="9"/>
  <c r="K204" i="9" l="1"/>
  <c r="J204" i="9"/>
  <c r="L204" i="9" s="1"/>
  <c r="F205" i="9"/>
  <c r="G205" i="9"/>
  <c r="Y257" i="10"/>
  <c r="U257" i="10"/>
  <c r="D255" i="10"/>
  <c r="R255" i="10" s="1"/>
  <c r="V255" i="10"/>
  <c r="W255" i="10"/>
  <c r="S255" i="10" l="1"/>
  <c r="T256" i="10" s="1"/>
  <c r="Y256" i="10" s="1"/>
  <c r="X255" i="10"/>
  <c r="H205" i="9"/>
  <c r="E205" i="9" s="1"/>
  <c r="AB257" i="10"/>
  <c r="Z257" i="10"/>
  <c r="AI254" i="10"/>
  <c r="I205" i="9" l="1"/>
  <c r="K205" i="9" s="1"/>
  <c r="U256" i="10"/>
  <c r="Z256" i="10" s="1"/>
  <c r="F206" i="9"/>
  <c r="G206" i="9"/>
  <c r="J205" i="9" l="1"/>
  <c r="L205" i="9" s="1"/>
  <c r="AB256" i="10"/>
  <c r="H206" i="9"/>
  <c r="E206" i="9" s="1"/>
  <c r="D254" i="10"/>
  <c r="R254" i="10" s="1"/>
  <c r="V254" i="10"/>
  <c r="W254" i="10"/>
  <c r="I206" i="9" l="1"/>
  <c r="K206" i="9" s="1"/>
  <c r="X254" i="10"/>
  <c r="G207" i="9"/>
  <c r="F207" i="9"/>
  <c r="S254" i="10"/>
  <c r="AI253" i="10"/>
  <c r="J206" i="9" l="1"/>
  <c r="L206" i="9" s="1"/>
  <c r="H207" i="9"/>
  <c r="E207" i="9" s="1"/>
  <c r="T255" i="10"/>
  <c r="F208" i="9" l="1"/>
  <c r="G208" i="9"/>
  <c r="Y255" i="10"/>
  <c r="U255" i="10"/>
  <c r="I207" i="9"/>
  <c r="D253" i="10"/>
  <c r="R253" i="10" s="1"/>
  <c r="V253" i="10"/>
  <c r="W253" i="10"/>
  <c r="X253" i="10" l="1"/>
  <c r="K207" i="9"/>
  <c r="J207" i="9"/>
  <c r="L207" i="9" s="1"/>
  <c r="S253" i="10"/>
  <c r="AB255" i="10"/>
  <c r="Z255" i="10"/>
  <c r="H208" i="9"/>
  <c r="E208" i="9" s="1"/>
  <c r="AI252" i="10"/>
  <c r="G209" i="9" l="1"/>
  <c r="H209" i="9" s="1"/>
  <c r="F209" i="9"/>
  <c r="T254" i="10"/>
  <c r="I208" i="9"/>
  <c r="K208" i="9" l="1"/>
  <c r="J208" i="9"/>
  <c r="L208" i="9" s="1"/>
  <c r="Y254" i="10"/>
  <c r="U254" i="10"/>
  <c r="I209" i="9"/>
  <c r="E209" i="9"/>
  <c r="D252" i="10"/>
  <c r="S252" i="10" s="1"/>
  <c r="T253" i="10" l="1"/>
  <c r="AB254" i="10"/>
  <c r="Z254" i="10"/>
  <c r="R252" i="10"/>
  <c r="G210" i="9"/>
  <c r="H210" i="9" s="1"/>
  <c r="F210" i="9"/>
  <c r="K209" i="9"/>
  <c r="J209" i="9"/>
  <c r="L209" i="9" s="1"/>
  <c r="AI251" i="10"/>
  <c r="V252" i="10"/>
  <c r="W252" i="10"/>
  <c r="X252" i="10" l="1"/>
  <c r="E210" i="9"/>
  <c r="I210" i="9"/>
  <c r="Y253" i="10"/>
  <c r="U253" i="10"/>
  <c r="K210" i="9" l="1"/>
  <c r="J210" i="9"/>
  <c r="L210" i="9" s="1"/>
  <c r="AB253" i="10"/>
  <c r="Z253" i="10"/>
  <c r="F211" i="9"/>
  <c r="G211" i="9"/>
  <c r="H211" i="9" s="1"/>
  <c r="D251" i="10"/>
  <c r="S251" i="10" s="1"/>
  <c r="T252" i="10" l="1"/>
  <c r="I211" i="9"/>
  <c r="R251" i="10"/>
  <c r="E211" i="9"/>
  <c r="AI250" i="10"/>
  <c r="W251" i="10"/>
  <c r="V251" i="10"/>
  <c r="X251" i="10" l="1"/>
  <c r="F212" i="9"/>
  <c r="G212" i="9"/>
  <c r="K211" i="9"/>
  <c r="J211" i="9"/>
  <c r="L211" i="9" s="1"/>
  <c r="Y252" i="10"/>
  <c r="U252" i="10"/>
  <c r="H212" i="9" l="1"/>
  <c r="E212" i="9" s="1"/>
  <c r="AB252" i="10"/>
  <c r="Z252" i="10"/>
  <c r="D250" i="10"/>
  <c r="S250" i="10" s="1"/>
  <c r="T251" i="10" l="1"/>
  <c r="G213" i="9"/>
  <c r="F213" i="9"/>
  <c r="R250" i="10"/>
  <c r="I212" i="9"/>
  <c r="AI249" i="10"/>
  <c r="V250" i="10"/>
  <c r="W250" i="10"/>
  <c r="X250" i="10" l="1"/>
  <c r="K212" i="9"/>
  <c r="J212" i="9"/>
  <c r="L212" i="9" s="1"/>
  <c r="H213" i="9"/>
  <c r="E213" i="9" s="1"/>
  <c r="Y251" i="10"/>
  <c r="U251" i="10"/>
  <c r="G214" i="9" l="1"/>
  <c r="H214" i="9" s="1"/>
  <c r="F214" i="9"/>
  <c r="I213" i="9"/>
  <c r="Z251" i="10"/>
  <c r="AB251" i="10"/>
  <c r="D249" i="10"/>
  <c r="R249" i="10" s="1"/>
  <c r="V249" i="10"/>
  <c r="W249" i="10"/>
  <c r="X249" i="10" l="1"/>
  <c r="S249" i="10"/>
  <c r="I214" i="9"/>
  <c r="J213" i="9"/>
  <c r="L213" i="9" s="1"/>
  <c r="K213" i="9"/>
  <c r="E214" i="9"/>
  <c r="AI248" i="10"/>
  <c r="F215" i="9" l="1"/>
  <c r="G215" i="9"/>
  <c r="H215" i="9" s="1"/>
  <c r="K214" i="9"/>
  <c r="J214" i="9"/>
  <c r="L214" i="9" s="1"/>
  <c r="T250" i="10"/>
  <c r="Y250" i="10" l="1"/>
  <c r="U250" i="10"/>
  <c r="E215" i="9"/>
  <c r="I215" i="9"/>
  <c r="D248" i="10"/>
  <c r="S248" i="10" s="1"/>
  <c r="T249" i="10" l="1"/>
  <c r="F216" i="9"/>
  <c r="G216" i="9"/>
  <c r="R248" i="10"/>
  <c r="K215" i="9"/>
  <c r="J215" i="9"/>
  <c r="L215" i="9" s="1"/>
  <c r="Z250" i="10"/>
  <c r="AB250" i="10"/>
  <c r="AI247" i="10"/>
  <c r="V248" i="10"/>
  <c r="W248" i="10"/>
  <c r="X248" i="10" l="1"/>
  <c r="H216" i="9"/>
  <c r="I216" i="9" s="1"/>
  <c r="Y249" i="10"/>
  <c r="U249" i="10"/>
  <c r="K216" i="9" l="1"/>
  <c r="J216" i="9"/>
  <c r="L216" i="9" s="1"/>
  <c r="AB249" i="10"/>
  <c r="Z249" i="10"/>
  <c r="E216" i="9"/>
  <c r="D247" i="10"/>
  <c r="S247" i="10" s="1"/>
  <c r="T248" i="10" l="1"/>
  <c r="G217" i="9"/>
  <c r="F217" i="9"/>
  <c r="R247" i="10"/>
  <c r="AI246" i="10"/>
  <c r="V247" i="10"/>
  <c r="W247" i="10"/>
  <c r="X247" i="10" l="1"/>
  <c r="H217" i="9"/>
  <c r="E217" i="9" s="1"/>
  <c r="Y248" i="10"/>
  <c r="U248" i="10"/>
  <c r="F218" i="9" l="1"/>
  <c r="G218" i="9"/>
  <c r="H218" i="9" s="1"/>
  <c r="I217" i="9"/>
  <c r="AB248" i="10"/>
  <c r="Z248" i="10"/>
  <c r="D246" i="10"/>
  <c r="S246" i="10" s="1"/>
  <c r="T247" i="10" l="1"/>
  <c r="R246" i="10"/>
  <c r="I218" i="9"/>
  <c r="E218" i="9"/>
  <c r="K217" i="9"/>
  <c r="J217" i="9"/>
  <c r="L217" i="9" s="1"/>
  <c r="AI245" i="10"/>
  <c r="W246" i="10"/>
  <c r="V246" i="10"/>
  <c r="X246" i="10" l="1"/>
  <c r="F219" i="9"/>
  <c r="G219" i="9"/>
  <c r="H219" i="9" s="1"/>
  <c r="K218" i="9"/>
  <c r="J218" i="9"/>
  <c r="L218" i="9" s="1"/>
  <c r="Y247" i="10"/>
  <c r="U247" i="10"/>
  <c r="I219" i="9" l="1"/>
  <c r="E219" i="9"/>
  <c r="AB247" i="10"/>
  <c r="Z247" i="10"/>
  <c r="D245" i="10"/>
  <c r="S245" i="10" s="1"/>
  <c r="T246" i="10" l="1"/>
  <c r="R245" i="10"/>
  <c r="G220" i="9"/>
  <c r="F220" i="9"/>
  <c r="K219" i="9"/>
  <c r="J219" i="9"/>
  <c r="L219" i="9" s="1"/>
  <c r="AI244" i="10"/>
  <c r="V245" i="10"/>
  <c r="W245" i="10"/>
  <c r="X245" i="10" l="1"/>
  <c r="H220" i="9"/>
  <c r="I220" i="9" s="1"/>
  <c r="Y246" i="10"/>
  <c r="U246" i="10"/>
  <c r="K220" i="9" l="1"/>
  <c r="J220" i="9"/>
  <c r="L220" i="9" s="1"/>
  <c r="AB246" i="10"/>
  <c r="Z246" i="10"/>
  <c r="E220" i="9"/>
  <c r="D244" i="10"/>
  <c r="S244" i="10" s="1"/>
  <c r="T245" i="10" l="1"/>
  <c r="R244" i="10"/>
  <c r="F221" i="9"/>
  <c r="G221" i="9"/>
  <c r="AI243" i="10"/>
  <c r="V244" i="10"/>
  <c r="W244" i="10"/>
  <c r="X244" i="10" l="1"/>
  <c r="H221" i="9"/>
  <c r="I221" i="9" s="1"/>
  <c r="Y245" i="10"/>
  <c r="U245" i="10"/>
  <c r="K221" i="9" l="1"/>
  <c r="J221" i="9"/>
  <c r="L221" i="9" s="1"/>
  <c r="Z245" i="10"/>
  <c r="AB245" i="10"/>
  <c r="E221" i="9"/>
  <c r="D243" i="10"/>
  <c r="R243" i="10" s="1"/>
  <c r="W243" i="10"/>
  <c r="V243" i="10"/>
  <c r="X243" i="10" l="1"/>
  <c r="S243" i="10"/>
  <c r="G222" i="9"/>
  <c r="H222" i="9" s="1"/>
  <c r="F222" i="9"/>
  <c r="AI242" i="10"/>
  <c r="I222" i="9" l="1"/>
  <c r="E222" i="9"/>
  <c r="T244" i="10"/>
  <c r="F223" i="9" l="1"/>
  <c r="G223" i="9"/>
  <c r="H223" i="9" s="1"/>
  <c r="Y244" i="10"/>
  <c r="U244" i="10"/>
  <c r="K222" i="9"/>
  <c r="J222" i="9"/>
  <c r="L222" i="9" s="1"/>
  <c r="D242" i="10"/>
  <c r="R242" i="10" s="1"/>
  <c r="V242" i="10"/>
  <c r="W242" i="10"/>
  <c r="S242" i="10" l="1"/>
  <c r="T243" i="10" s="1"/>
  <c r="Y243" i="10" s="1"/>
  <c r="X242" i="10"/>
  <c r="I223" i="9"/>
  <c r="E223" i="9"/>
  <c r="AB244" i="10"/>
  <c r="Z244" i="10"/>
  <c r="AI241" i="10"/>
  <c r="U243" i="10" l="1"/>
  <c r="AB243" i="10" s="1"/>
  <c r="G224" i="9"/>
  <c r="F224" i="9"/>
  <c r="K223" i="9"/>
  <c r="J223" i="9"/>
  <c r="L223" i="9" s="1"/>
  <c r="Z243" i="10" l="1"/>
  <c r="H224" i="9"/>
  <c r="E224" i="9" s="1"/>
  <c r="D241" i="10"/>
  <c r="S241" i="10" s="1"/>
  <c r="T242" i="10" l="1"/>
  <c r="G225" i="9"/>
  <c r="H225" i="9" s="1"/>
  <c r="F225" i="9"/>
  <c r="I224" i="9"/>
  <c r="R241" i="10"/>
  <c r="AI240" i="10"/>
  <c r="W241" i="10"/>
  <c r="V241" i="10"/>
  <c r="X241" i="10" l="1"/>
  <c r="I225" i="9"/>
  <c r="E225" i="9"/>
  <c r="J224" i="9"/>
  <c r="L224" i="9" s="1"/>
  <c r="K224" i="9"/>
  <c r="Y242" i="10"/>
  <c r="U242" i="10"/>
  <c r="AB242" i="10" l="1"/>
  <c r="Z242" i="10"/>
  <c r="G226" i="9"/>
  <c r="H226" i="9" s="1"/>
  <c r="F226" i="9"/>
  <c r="K225" i="9"/>
  <c r="J225" i="9"/>
  <c r="L225" i="9" s="1"/>
  <c r="D240" i="10"/>
  <c r="R240" i="10" s="1"/>
  <c r="W240" i="10"/>
  <c r="V240" i="10"/>
  <c r="X240" i="10" l="1"/>
  <c r="S240" i="10"/>
  <c r="E226" i="9"/>
  <c r="I226" i="9"/>
  <c r="AI239" i="10"/>
  <c r="K226" i="9" l="1"/>
  <c r="J226" i="9"/>
  <c r="L226" i="9" s="1"/>
  <c r="T241" i="10"/>
  <c r="G227" i="9"/>
  <c r="H227" i="9" s="1"/>
  <c r="F227" i="9"/>
  <c r="E227" i="9" l="1"/>
  <c r="Y241" i="10"/>
  <c r="U241" i="10"/>
  <c r="I227" i="9"/>
  <c r="D239" i="10"/>
  <c r="S239" i="10" s="1"/>
  <c r="T240" i="10" l="1"/>
  <c r="R239" i="10"/>
  <c r="J227" i="9"/>
  <c r="L227" i="9" s="1"/>
  <c r="K227" i="9"/>
  <c r="Z241" i="10"/>
  <c r="AB241" i="10"/>
  <c r="F228" i="9"/>
  <c r="G228" i="9"/>
  <c r="H228" i="9" s="1"/>
  <c r="AI238" i="10"/>
  <c r="V239" i="10"/>
  <c r="W239" i="10"/>
  <c r="X239" i="10" l="1"/>
  <c r="E228" i="9"/>
  <c r="I228" i="9"/>
  <c r="Y240" i="10"/>
  <c r="U240" i="10"/>
  <c r="AB240" i="10" l="1"/>
  <c r="Z240" i="10"/>
  <c r="G229" i="9"/>
  <c r="F229" i="9"/>
  <c r="J228" i="9"/>
  <c r="L228" i="9" s="1"/>
  <c r="K228" i="9"/>
  <c r="D238" i="10"/>
  <c r="R238" i="10" s="1"/>
  <c r="W238" i="10"/>
  <c r="V238" i="10"/>
  <c r="X238" i="10" l="1"/>
  <c r="S238" i="10"/>
  <c r="H229" i="9"/>
  <c r="E229" i="9" s="1"/>
  <c r="AI237" i="10"/>
  <c r="F230" i="9" l="1"/>
  <c r="G230" i="9"/>
  <c r="H230" i="9" s="1"/>
  <c r="I229" i="9"/>
  <c r="T239" i="10"/>
  <c r="Y239" i="10" l="1"/>
  <c r="U239" i="10"/>
  <c r="I230" i="9"/>
  <c r="J229" i="9"/>
  <c r="L229" i="9" s="1"/>
  <c r="K229" i="9"/>
  <c r="E230" i="9"/>
  <c r="D237" i="10"/>
  <c r="R237" i="10" s="1"/>
  <c r="V237" i="10"/>
  <c r="W237" i="10"/>
  <c r="X237" i="10" l="1"/>
  <c r="F231" i="9"/>
  <c r="G231" i="9"/>
  <c r="S237" i="10"/>
  <c r="Z239" i="10"/>
  <c r="AB239" i="10"/>
  <c r="K230" i="9"/>
  <c r="J230" i="9"/>
  <c r="L230" i="9" s="1"/>
  <c r="AI236" i="10"/>
  <c r="H231" i="9" l="1"/>
  <c r="E231" i="9" s="1"/>
  <c r="T238" i="10"/>
  <c r="F232" i="9" l="1"/>
  <c r="G232" i="9"/>
  <c r="Y238" i="10"/>
  <c r="U238" i="10"/>
  <c r="I231" i="9"/>
  <c r="D236" i="10"/>
  <c r="R236" i="10" s="1"/>
  <c r="W236" i="10"/>
  <c r="V236" i="10"/>
  <c r="X236" i="10" l="1"/>
  <c r="S236" i="10"/>
  <c r="K231" i="9"/>
  <c r="J231" i="9"/>
  <c r="L231" i="9" s="1"/>
  <c r="AB238" i="10"/>
  <c r="Z238" i="10"/>
  <c r="H232" i="9"/>
  <c r="I232" i="9" s="1"/>
  <c r="AI235" i="10"/>
  <c r="E232" i="9" l="1"/>
  <c r="G233" i="9" s="1"/>
  <c r="H233" i="9" s="1"/>
  <c r="J232" i="9"/>
  <c r="L232" i="9" s="1"/>
  <c r="K232" i="9"/>
  <c r="T237" i="10"/>
  <c r="F233" i="9" l="1"/>
  <c r="I233" i="9" s="1"/>
  <c r="E233" i="9"/>
  <c r="Y237" i="10"/>
  <c r="U237" i="10"/>
  <c r="D235" i="10"/>
  <c r="S235" i="10" s="1"/>
  <c r="T236" i="10" l="1"/>
  <c r="R235" i="10"/>
  <c r="Z237" i="10"/>
  <c r="AB237" i="10"/>
  <c r="F234" i="9"/>
  <c r="G234" i="9"/>
  <c r="H234" i="9" s="1"/>
  <c r="K233" i="9"/>
  <c r="J233" i="9"/>
  <c r="L233" i="9" s="1"/>
  <c r="AI234" i="10"/>
  <c r="V235" i="10"/>
  <c r="W235" i="10"/>
  <c r="X235" i="10" l="1"/>
  <c r="E234" i="9"/>
  <c r="I234" i="9"/>
  <c r="Y236" i="10"/>
  <c r="U236" i="10"/>
  <c r="J234" i="9" l="1"/>
  <c r="L234" i="9" s="1"/>
  <c r="K234" i="9"/>
  <c r="AB236" i="10"/>
  <c r="Z236" i="10"/>
  <c r="G235" i="9"/>
  <c r="H235" i="9" s="1"/>
  <c r="F235" i="9"/>
  <c r="D234" i="10"/>
  <c r="S234" i="10" s="1"/>
  <c r="T235" i="10" l="1"/>
  <c r="I235" i="9"/>
  <c r="R234" i="10"/>
  <c r="E235" i="9"/>
  <c r="AI233" i="10"/>
  <c r="W234" i="10"/>
  <c r="V234" i="10"/>
  <c r="X234" i="10" l="1"/>
  <c r="G236" i="9"/>
  <c r="H236" i="9" s="1"/>
  <c r="F236" i="9"/>
  <c r="J235" i="9"/>
  <c r="L235" i="9" s="1"/>
  <c r="K235" i="9"/>
  <c r="Y235" i="10"/>
  <c r="U235" i="10"/>
  <c r="I236" i="9" l="1"/>
  <c r="E236" i="9"/>
  <c r="AB235" i="10"/>
  <c r="Z235" i="10"/>
  <c r="D233" i="10"/>
  <c r="S233" i="10" s="1"/>
  <c r="T234" i="10" l="1"/>
  <c r="G237" i="9"/>
  <c r="F237" i="9"/>
  <c r="R233" i="10"/>
  <c r="K236" i="9"/>
  <c r="J236" i="9"/>
  <c r="L236" i="9" s="1"/>
  <c r="AI232" i="10"/>
  <c r="V233" i="10"/>
  <c r="W233" i="10"/>
  <c r="X233" i="10" l="1"/>
  <c r="H237" i="9"/>
  <c r="E237" i="9" s="1"/>
  <c r="Y234" i="10"/>
  <c r="U234" i="10"/>
  <c r="I237" i="9" l="1"/>
  <c r="J237" i="9" s="1"/>
  <c r="L237" i="9" s="1"/>
  <c r="G238" i="9"/>
  <c r="F238" i="9"/>
  <c r="AB234" i="10"/>
  <c r="Z234" i="10"/>
  <c r="D232" i="10"/>
  <c r="S232" i="10" s="1"/>
  <c r="K237" i="9" l="1"/>
  <c r="T233" i="10"/>
  <c r="R232" i="10"/>
  <c r="H238" i="9"/>
  <c r="E238" i="9" s="1"/>
  <c r="AI231" i="10"/>
  <c r="W232" i="10"/>
  <c r="V232" i="10"/>
  <c r="I238" i="9" l="1"/>
  <c r="K238" i="9" s="1"/>
  <c r="X232" i="10"/>
  <c r="G239" i="9"/>
  <c r="H239" i="9" s="1"/>
  <c r="F239" i="9"/>
  <c r="Y233" i="10"/>
  <c r="U233" i="10"/>
  <c r="J238" i="9" l="1"/>
  <c r="L238" i="9" s="1"/>
  <c r="E239" i="9"/>
  <c r="I239" i="9"/>
  <c r="Z233" i="10"/>
  <c r="AB233" i="10"/>
  <c r="D231" i="10"/>
  <c r="S231" i="10" s="1"/>
  <c r="T232" i="10" l="1"/>
  <c r="R231" i="10"/>
  <c r="K239" i="9"/>
  <c r="J239" i="9"/>
  <c r="L239" i="9" s="1"/>
  <c r="G240" i="9"/>
  <c r="H240" i="9" s="1"/>
  <c r="F240" i="9"/>
  <c r="AI230" i="10"/>
  <c r="V231" i="10"/>
  <c r="W231" i="10"/>
  <c r="X231" i="10" l="1"/>
  <c r="I240" i="9"/>
  <c r="E240" i="9"/>
  <c r="Y232" i="10"/>
  <c r="U232" i="10"/>
  <c r="AB232" i="10" l="1"/>
  <c r="Z232" i="10"/>
  <c r="G241" i="9"/>
  <c r="F241" i="9"/>
  <c r="J240" i="9"/>
  <c r="L240" i="9" s="1"/>
  <c r="K240" i="9"/>
  <c r="D230" i="10"/>
  <c r="R230" i="10" s="1"/>
  <c r="W230" i="10"/>
  <c r="V230" i="10"/>
  <c r="X230" i="10" l="1"/>
  <c r="S230" i="10"/>
  <c r="H241" i="9"/>
  <c r="E241" i="9" s="1"/>
  <c r="AI229" i="10"/>
  <c r="I241" i="9" l="1"/>
  <c r="K241" i="9" s="1"/>
  <c r="F242" i="9"/>
  <c r="G242" i="9"/>
  <c r="H242" i="9" s="1"/>
  <c r="T231" i="10"/>
  <c r="J241" i="9" l="1"/>
  <c r="L241" i="9" s="1"/>
  <c r="E242" i="9"/>
  <c r="Y231" i="10"/>
  <c r="U231" i="10"/>
  <c r="I242" i="9"/>
  <c r="D229" i="10"/>
  <c r="S229" i="10" s="1"/>
  <c r="T230" i="10" l="1"/>
  <c r="R229" i="10"/>
  <c r="K242" i="9"/>
  <c r="J242" i="9"/>
  <c r="L242" i="9" s="1"/>
  <c r="Z231" i="10"/>
  <c r="AB231" i="10"/>
  <c r="G243" i="9"/>
  <c r="H243" i="9" s="1"/>
  <c r="F243" i="9"/>
  <c r="AI228" i="10"/>
  <c r="V229" i="10"/>
  <c r="W229" i="10"/>
  <c r="X229" i="10" l="1"/>
  <c r="I243" i="9"/>
  <c r="E243" i="9"/>
  <c r="Y230" i="10"/>
  <c r="U230" i="10"/>
  <c r="K243" i="9" l="1"/>
  <c r="J243" i="9"/>
  <c r="L243" i="9" s="1"/>
  <c r="AB230" i="10"/>
  <c r="Z230" i="10"/>
  <c r="G244" i="9"/>
  <c r="F244" i="9"/>
  <c r="D228" i="10"/>
  <c r="R228" i="10" s="1"/>
  <c r="W228" i="10"/>
  <c r="V228" i="10"/>
  <c r="X228" i="10" l="1"/>
  <c r="S228" i="10"/>
  <c r="H244" i="9"/>
  <c r="I244" i="9" s="1"/>
  <c r="AI227" i="10"/>
  <c r="J244" i="9" l="1"/>
  <c r="L244" i="9" s="1"/>
  <c r="K244" i="9"/>
  <c r="E244" i="9"/>
  <c r="T229" i="10"/>
  <c r="Y229" i="10" l="1"/>
  <c r="U229" i="10"/>
  <c r="G245" i="9"/>
  <c r="H245" i="9" s="1"/>
  <c r="F245" i="9"/>
  <c r="D227" i="10"/>
  <c r="S227" i="10" s="1"/>
  <c r="T228" i="10" l="1"/>
  <c r="I245" i="9"/>
  <c r="E245" i="9"/>
  <c r="R227" i="10"/>
  <c r="Z229" i="10"/>
  <c r="AB229" i="10"/>
  <c r="AI226" i="10"/>
  <c r="V227" i="10"/>
  <c r="W227" i="10"/>
  <c r="X227" i="10" l="1"/>
  <c r="K245" i="9"/>
  <c r="J245" i="9"/>
  <c r="L245" i="9" s="1"/>
  <c r="F246" i="9"/>
  <c r="G246" i="9"/>
  <c r="Y228" i="10"/>
  <c r="U228" i="10"/>
  <c r="AB228" i="10" l="1"/>
  <c r="Z228" i="10"/>
  <c r="H246" i="9"/>
  <c r="E246" i="9" s="1"/>
  <c r="D226" i="10"/>
  <c r="R226" i="10" s="1"/>
  <c r="V226" i="10"/>
  <c r="W226" i="10"/>
  <c r="I246" i="9" l="1"/>
  <c r="K246" i="9" s="1"/>
  <c r="X226" i="10"/>
  <c r="G247" i="9"/>
  <c r="F247" i="9"/>
  <c r="S226" i="10"/>
  <c r="AI225" i="10"/>
  <c r="J246" i="9" l="1"/>
  <c r="L246" i="9" s="1"/>
  <c r="T227" i="10"/>
  <c r="H247" i="9"/>
  <c r="E247" i="9" s="1"/>
  <c r="G248" i="9" l="1"/>
  <c r="H248" i="9" s="1"/>
  <c r="F248" i="9"/>
  <c r="Y227" i="10"/>
  <c r="U227" i="10"/>
  <c r="I247" i="9"/>
  <c r="D225" i="10"/>
  <c r="S225" i="10" s="1"/>
  <c r="T226" i="10" l="1"/>
  <c r="R225" i="10"/>
  <c r="K247" i="9"/>
  <c r="J247" i="9"/>
  <c r="L247" i="9" s="1"/>
  <c r="I248" i="9"/>
  <c r="AB227" i="10"/>
  <c r="Z227" i="10"/>
  <c r="E248" i="9"/>
  <c r="AI224" i="10"/>
  <c r="V225" i="10"/>
  <c r="W225" i="10"/>
  <c r="X225" i="10" l="1"/>
  <c r="K248" i="9"/>
  <c r="J248" i="9"/>
  <c r="L248" i="9" s="1"/>
  <c r="F249" i="9"/>
  <c r="G249" i="9"/>
  <c r="Y226" i="10"/>
  <c r="U226" i="10"/>
  <c r="Z226" i="10" l="1"/>
  <c r="AB226" i="10"/>
  <c r="H249" i="9"/>
  <c r="E249" i="9" s="1"/>
  <c r="D224" i="10"/>
  <c r="S224" i="10" s="1"/>
  <c r="T225" i="10" l="1"/>
  <c r="G250" i="9"/>
  <c r="H250" i="9" s="1"/>
  <c r="F250" i="9"/>
  <c r="R224" i="10"/>
  <c r="I249" i="9"/>
  <c r="AI223" i="10"/>
  <c r="W224" i="10"/>
  <c r="V224" i="10"/>
  <c r="X224" i="10" l="1"/>
  <c r="E250" i="9"/>
  <c r="K249" i="9"/>
  <c r="J249" i="9"/>
  <c r="L249" i="9" s="1"/>
  <c r="I250" i="9"/>
  <c r="Y225" i="10"/>
  <c r="U225" i="10"/>
  <c r="AB225" i="10" l="1"/>
  <c r="Z225" i="10"/>
  <c r="J250" i="9"/>
  <c r="L250" i="9" s="1"/>
  <c r="K250" i="9"/>
  <c r="G251" i="9"/>
  <c r="H251" i="9" s="1"/>
  <c r="F251" i="9"/>
  <c r="D223" i="10"/>
  <c r="R223" i="10" s="1"/>
  <c r="V223" i="10"/>
  <c r="W223" i="10"/>
  <c r="X223" i="10" l="1"/>
  <c r="S223" i="10"/>
  <c r="I251" i="9"/>
  <c r="E251" i="9"/>
  <c r="AI222" i="10"/>
  <c r="K251" i="9" l="1"/>
  <c r="J251" i="9"/>
  <c r="L251" i="9" s="1"/>
  <c r="T224" i="10"/>
  <c r="F252" i="9"/>
  <c r="G252" i="9"/>
  <c r="H252" i="9" s="1"/>
  <c r="I252" i="9" l="1"/>
  <c r="E252" i="9"/>
  <c r="Y224" i="10"/>
  <c r="U224" i="10"/>
  <c r="D222" i="10"/>
  <c r="S222" i="10" s="1"/>
  <c r="T223" i="10" l="1"/>
  <c r="R222" i="10"/>
  <c r="F253" i="9"/>
  <c r="G253" i="9"/>
  <c r="Z224" i="10"/>
  <c r="AB224" i="10"/>
  <c r="J252" i="9"/>
  <c r="L252" i="9" s="1"/>
  <c r="K252" i="9"/>
  <c r="AI221" i="10"/>
  <c r="V222" i="10"/>
  <c r="W222" i="10"/>
  <c r="X222" i="10" l="1"/>
  <c r="H253" i="9"/>
  <c r="E253" i="9" s="1"/>
  <c r="Y223" i="10"/>
  <c r="U223" i="10"/>
  <c r="I253" i="9" l="1"/>
  <c r="J253" i="9" s="1"/>
  <c r="L253" i="9" s="1"/>
  <c r="G254" i="9"/>
  <c r="F254" i="9"/>
  <c r="Z223" i="10"/>
  <c r="AB223" i="10"/>
  <c r="D221" i="10"/>
  <c r="S221" i="10" s="1"/>
  <c r="K253" i="9" l="1"/>
  <c r="T222" i="10"/>
  <c r="R221" i="10"/>
  <c r="H254" i="9"/>
  <c r="E254" i="9" s="1"/>
  <c r="AI220" i="10"/>
  <c r="W221" i="10"/>
  <c r="V221" i="10"/>
  <c r="X221" i="10" l="1"/>
  <c r="G255" i="9"/>
  <c r="F255" i="9"/>
  <c r="I254" i="9"/>
  <c r="Y222" i="10"/>
  <c r="U222" i="10"/>
  <c r="AB222" i="10" l="1"/>
  <c r="Z222" i="10"/>
  <c r="K254" i="9"/>
  <c r="J254" i="9"/>
  <c r="L254" i="9" s="1"/>
  <c r="H255" i="9"/>
  <c r="E255" i="9" s="1"/>
  <c r="D220" i="10"/>
  <c r="S220" i="10" s="1"/>
  <c r="T221" i="10" l="1"/>
  <c r="F256" i="9"/>
  <c r="G256" i="9"/>
  <c r="R220" i="10"/>
  <c r="I255" i="9"/>
  <c r="AI219" i="10"/>
  <c r="V220" i="10"/>
  <c r="W220" i="10"/>
  <c r="X220" i="10" l="1"/>
  <c r="J255" i="9"/>
  <c r="L255" i="9" s="1"/>
  <c r="K255" i="9"/>
  <c r="H256" i="9"/>
  <c r="I256" i="9" s="1"/>
  <c r="Y221" i="10"/>
  <c r="U221" i="10"/>
  <c r="K256" i="9" l="1"/>
  <c r="J256" i="9"/>
  <c r="L256" i="9" s="1"/>
  <c r="AB221" i="10"/>
  <c r="Z221" i="10"/>
  <c r="E256" i="9"/>
  <c r="D219" i="10"/>
  <c r="S219" i="10" s="1"/>
  <c r="R219" i="10" l="1"/>
  <c r="T220" i="10"/>
  <c r="F257" i="9"/>
  <c r="G257" i="9"/>
  <c r="H257" i="9" s="1"/>
  <c r="AI218" i="10"/>
  <c r="V219" i="10"/>
  <c r="W219" i="10"/>
  <c r="X219" i="10" l="1"/>
  <c r="E257" i="9"/>
  <c r="I257" i="9"/>
  <c r="Y220" i="10"/>
  <c r="U220" i="10"/>
  <c r="K257" i="9" l="1"/>
  <c r="J257" i="9"/>
  <c r="L257" i="9" s="1"/>
  <c r="AB220" i="10"/>
  <c r="Z220" i="10"/>
  <c r="G258" i="9"/>
  <c r="F258" i="9"/>
  <c r="D218" i="10"/>
  <c r="S218" i="10" s="1"/>
  <c r="T219" i="10" l="1"/>
  <c r="R218" i="10"/>
  <c r="H258" i="9"/>
  <c r="E258" i="9" s="1"/>
  <c r="AI217" i="10"/>
  <c r="V218" i="10"/>
  <c r="W218" i="10"/>
  <c r="X218" i="10" l="1"/>
  <c r="F259" i="9"/>
  <c r="G259" i="9"/>
  <c r="H259" i="9" s="1"/>
  <c r="I258" i="9"/>
  <c r="Y219" i="10"/>
  <c r="U219" i="10"/>
  <c r="AB219" i="10" l="1"/>
  <c r="Z219" i="10"/>
  <c r="K258" i="9"/>
  <c r="J258" i="9"/>
  <c r="L258" i="9" s="1"/>
  <c r="E259" i="9"/>
  <c r="I259" i="9"/>
  <c r="D217" i="10"/>
  <c r="S217" i="10" s="1"/>
  <c r="T218" i="10" l="1"/>
  <c r="R217" i="10"/>
  <c r="K259" i="9"/>
  <c r="J259" i="9"/>
  <c r="L259" i="9" s="1"/>
  <c r="F260" i="9"/>
  <c r="G260" i="9"/>
  <c r="AI216" i="10"/>
  <c r="V217" i="10"/>
  <c r="W217" i="10"/>
  <c r="X217" i="10" l="1"/>
  <c r="H260" i="9"/>
  <c r="E260" i="9" s="1"/>
  <c r="Y218" i="10"/>
  <c r="U218" i="10"/>
  <c r="I260" i="9" l="1"/>
  <c r="K260" i="9" s="1"/>
  <c r="F261" i="9"/>
  <c r="G261" i="9"/>
  <c r="H261" i="9" s="1"/>
  <c r="AB218" i="10"/>
  <c r="Z218" i="10"/>
  <c r="D216" i="10"/>
  <c r="R216" i="10" s="1"/>
  <c r="W216" i="10"/>
  <c r="V216" i="10"/>
  <c r="J260" i="9" l="1"/>
  <c r="L260" i="9" s="1"/>
  <c r="X216" i="10"/>
  <c r="G17" i="9"/>
  <c r="T81" i="9"/>
  <c r="S216" i="10"/>
  <c r="I261" i="9"/>
  <c r="F17" i="9"/>
  <c r="E261" i="9"/>
  <c r="AI215" i="10"/>
  <c r="J261" i="9" l="1"/>
  <c r="L261" i="9" s="1"/>
  <c r="K261" i="9"/>
  <c r="F2" i="9"/>
  <c r="T217" i="10"/>
  <c r="Y81" i="9"/>
  <c r="Y80" i="9" s="1"/>
  <c r="Y79" i="9" s="1"/>
  <c r="Y78" i="9" s="1"/>
  <c r="Y77" i="9" s="1"/>
  <c r="Y76" i="9" s="1"/>
  <c r="Y75" i="9" s="1"/>
  <c r="Y74" i="9" s="1"/>
  <c r="Y73" i="9" s="1"/>
  <c r="Y72" i="9" s="1"/>
  <c r="Y71" i="9" s="1"/>
  <c r="Y70" i="9" s="1"/>
  <c r="Y69" i="9" s="1"/>
  <c r="Y68" i="9" s="1"/>
  <c r="Y67" i="9" s="1"/>
  <c r="Y66" i="9" s="1"/>
  <c r="Y65" i="9" s="1"/>
  <c r="Y64" i="9" s="1"/>
  <c r="Y63" i="9" s="1"/>
  <c r="Y62" i="9" s="1"/>
  <c r="Y61" i="9" s="1"/>
  <c r="Y60" i="9" s="1"/>
  <c r="Y59" i="9" s="1"/>
  <c r="Y58" i="9" s="1"/>
  <c r="Y57" i="9" s="1"/>
  <c r="Y56" i="9" s="1"/>
  <c r="Y55" i="9" s="1"/>
  <c r="Y54" i="9" s="1"/>
  <c r="Y53" i="9" s="1"/>
  <c r="Y52" i="9" s="1"/>
  <c r="Y51" i="9" s="1"/>
  <c r="Y50" i="9" s="1"/>
  <c r="Y49" i="9" s="1"/>
  <c r="Y48" i="9" s="1"/>
  <c r="Y47" i="9" s="1"/>
  <c r="Y46" i="9" s="1"/>
  <c r="Y45" i="9" s="1"/>
  <c r="Y44" i="9" s="1"/>
  <c r="Y43" i="9" s="1"/>
  <c r="Y42" i="9" s="1"/>
  <c r="Y41" i="9" s="1"/>
  <c r="Y40" i="9" s="1"/>
  <c r="Y39" i="9" s="1"/>
  <c r="Y38" i="9" s="1"/>
  <c r="Y37" i="9" s="1"/>
  <c r="Y36" i="9" s="1"/>
  <c r="Y35" i="9" s="1"/>
  <c r="Y34" i="9" s="1"/>
  <c r="Y33" i="9" s="1"/>
  <c r="Y32" i="9" s="1"/>
  <c r="Y31" i="9" s="1"/>
  <c r="Y30" i="9" s="1"/>
  <c r="Y29" i="9" s="1"/>
  <c r="Y28" i="9" s="1"/>
  <c r="Y27" i="9" s="1"/>
  <c r="Y26" i="9" s="1"/>
  <c r="Y25" i="9" s="1"/>
  <c r="Y24" i="9" s="1"/>
  <c r="Y23" i="9" s="1"/>
  <c r="Y22" i="9" s="1"/>
  <c r="Y20" i="9" s="1"/>
  <c r="U81" i="9"/>
  <c r="U23" i="9"/>
  <c r="U22" i="9"/>
  <c r="T19" i="9"/>
  <c r="U19" i="9"/>
  <c r="U24" i="9"/>
  <c r="U25" i="9"/>
  <c r="U26" i="9"/>
  <c r="U27" i="9"/>
  <c r="U28" i="9"/>
  <c r="U29" i="9"/>
  <c r="U30" i="9"/>
  <c r="U31" i="9"/>
  <c r="U32" i="9"/>
  <c r="U34" i="9"/>
  <c r="U33" i="9"/>
  <c r="U35" i="9"/>
  <c r="U36" i="9"/>
  <c r="U37" i="9"/>
  <c r="U38" i="9"/>
  <c r="U39" i="9"/>
  <c r="U40" i="9"/>
  <c r="U41" i="9"/>
  <c r="U42" i="9"/>
  <c r="U43" i="9"/>
  <c r="U44" i="9"/>
  <c r="U45" i="9"/>
  <c r="U46" i="9"/>
  <c r="U47" i="9"/>
  <c r="U48" i="9"/>
  <c r="U49" i="9"/>
  <c r="U50" i="9"/>
  <c r="U51" i="9"/>
  <c r="U52" i="9"/>
  <c r="U53" i="9"/>
  <c r="U54" i="9"/>
  <c r="U55" i="9"/>
  <c r="U56" i="9"/>
  <c r="U57" i="9"/>
  <c r="U58" i="9"/>
  <c r="U59" i="9"/>
  <c r="U60" i="9"/>
  <c r="U61" i="9"/>
  <c r="U62" i="9"/>
  <c r="U63" i="9"/>
  <c r="U64" i="9"/>
  <c r="U65" i="9"/>
  <c r="U66" i="9"/>
  <c r="U67" i="9"/>
  <c r="U69" i="9"/>
  <c r="U68" i="9"/>
  <c r="U70" i="9"/>
  <c r="U71" i="9"/>
  <c r="U72" i="9"/>
  <c r="U73" i="9"/>
  <c r="U74" i="9"/>
  <c r="U75" i="9"/>
  <c r="U77" i="9"/>
  <c r="U78" i="9"/>
  <c r="U80" i="9"/>
  <c r="U76" i="9"/>
  <c r="U79" i="9"/>
  <c r="T18" i="9"/>
  <c r="AA17" i="9" l="1"/>
  <c r="AA18" i="9" s="1"/>
  <c r="F3" i="9"/>
  <c r="Z71" i="9"/>
  <c r="Z59" i="9"/>
  <c r="Z47" i="9"/>
  <c r="Z35" i="9"/>
  <c r="Z70" i="9"/>
  <c r="Z33" i="9"/>
  <c r="Z68" i="9"/>
  <c r="Z57" i="9"/>
  <c r="Z45" i="9"/>
  <c r="Z34" i="9"/>
  <c r="Z22" i="9"/>
  <c r="Z46" i="9"/>
  <c r="Z79" i="9"/>
  <c r="Z69" i="9"/>
  <c r="Z56" i="9"/>
  <c r="Z44" i="9"/>
  <c r="Z32" i="9"/>
  <c r="Z23" i="9"/>
  <c r="Z58" i="9"/>
  <c r="Z76" i="9"/>
  <c r="Z67" i="9"/>
  <c r="Z55" i="9"/>
  <c r="Z43" i="9"/>
  <c r="Z31" i="9"/>
  <c r="Z81" i="9"/>
  <c r="Z66" i="9"/>
  <c r="Z65" i="9"/>
  <c r="Z53" i="9"/>
  <c r="Z41" i="9"/>
  <c r="Z29" i="9"/>
  <c r="Z80" i="9"/>
  <c r="Z78" i="9"/>
  <c r="Z52" i="9"/>
  <c r="Z40" i="9"/>
  <c r="Z28" i="9"/>
  <c r="Z30" i="9"/>
  <c r="Z75" i="9"/>
  <c r="Z51" i="9"/>
  <c r="Z39" i="9"/>
  <c r="Z27" i="9"/>
  <c r="Y217" i="10"/>
  <c r="U217" i="10"/>
  <c r="Z42" i="9"/>
  <c r="Z64" i="9"/>
  <c r="Z74" i="9"/>
  <c r="Z62" i="9"/>
  <c r="Z50" i="9"/>
  <c r="Z38" i="9"/>
  <c r="Z26" i="9"/>
  <c r="Z54" i="9"/>
  <c r="Z77" i="9"/>
  <c r="Z63" i="9"/>
  <c r="Z73" i="9"/>
  <c r="Z61" i="9"/>
  <c r="Z49" i="9"/>
  <c r="Z37" i="9"/>
  <c r="Z25" i="9"/>
  <c r="Z72" i="9"/>
  <c r="Z60" i="9"/>
  <c r="Z48" i="9"/>
  <c r="Z36" i="9"/>
  <c r="Z24" i="9"/>
  <c r="D215" i="10"/>
  <c r="R215" i="10" s="1"/>
  <c r="W215" i="10"/>
  <c r="V215" i="10"/>
  <c r="AA381" i="9" l="1"/>
  <c r="AA380" i="9" s="1"/>
  <c r="AA379" i="9" s="1"/>
  <c r="AA378" i="9" s="1"/>
  <c r="AA377" i="9" s="1"/>
  <c r="AA376" i="9" s="1"/>
  <c r="AA375" i="9" s="1"/>
  <c r="AA374" i="9" s="1"/>
  <c r="AA373" i="9" s="1"/>
  <c r="AA372" i="9" s="1"/>
  <c r="AA371" i="9" s="1"/>
  <c r="AA370" i="9" s="1"/>
  <c r="AA369" i="9" s="1"/>
  <c r="AA368" i="9" s="1"/>
  <c r="AA367" i="9" s="1"/>
  <c r="AA366" i="9" s="1"/>
  <c r="AA365" i="9" s="1"/>
  <c r="AA364" i="9" s="1"/>
  <c r="AA363" i="9" s="1"/>
  <c r="AA362" i="9" s="1"/>
  <c r="AA361" i="9" s="1"/>
  <c r="AA360" i="9" s="1"/>
  <c r="AA359" i="9" s="1"/>
  <c r="AA358" i="9" s="1"/>
  <c r="AA357" i="9" s="1"/>
  <c r="AA356" i="9" s="1"/>
  <c r="AA355" i="9" s="1"/>
  <c r="AA354" i="9" s="1"/>
  <c r="AA353" i="9" s="1"/>
  <c r="AA352" i="9" s="1"/>
  <c r="AA351" i="9" s="1"/>
  <c r="AA350" i="9" s="1"/>
  <c r="AA349" i="9" s="1"/>
  <c r="AA348" i="9" s="1"/>
  <c r="AA347" i="9" s="1"/>
  <c r="AA346" i="9" s="1"/>
  <c r="AA345" i="9" s="1"/>
  <c r="AA344" i="9" s="1"/>
  <c r="AA343" i="9" s="1"/>
  <c r="AA342" i="9" s="1"/>
  <c r="AA341" i="9" s="1"/>
  <c r="AA340" i="9" s="1"/>
  <c r="AA339" i="9" s="1"/>
  <c r="AA338" i="9" s="1"/>
  <c r="AA337" i="9" s="1"/>
  <c r="AA336" i="9" s="1"/>
  <c r="AA335" i="9" s="1"/>
  <c r="AA334" i="9" s="1"/>
  <c r="AA333" i="9" s="1"/>
  <c r="AA332" i="9" s="1"/>
  <c r="AA331" i="9" s="1"/>
  <c r="AA330" i="9" s="1"/>
  <c r="AA329" i="9" s="1"/>
  <c r="AA328" i="9" s="1"/>
  <c r="AA327" i="9" s="1"/>
  <c r="AA326" i="9" s="1"/>
  <c r="AA325" i="9" s="1"/>
  <c r="AA324" i="9" s="1"/>
  <c r="AA323" i="9" s="1"/>
  <c r="AA322" i="9" s="1"/>
  <c r="AA321" i="9" s="1"/>
  <c r="AA320" i="9" s="1"/>
  <c r="AA319" i="9" s="1"/>
  <c r="AA318" i="9" s="1"/>
  <c r="AA317" i="9" s="1"/>
  <c r="AA316" i="9" s="1"/>
  <c r="AA315" i="9" s="1"/>
  <c r="AA314" i="9" s="1"/>
  <c r="AA313" i="9" s="1"/>
  <c r="AA312" i="9" s="1"/>
  <c r="AA311" i="9" s="1"/>
  <c r="AA310" i="9" s="1"/>
  <c r="AA309" i="9" s="1"/>
  <c r="AA308" i="9" s="1"/>
  <c r="AA307" i="9" s="1"/>
  <c r="AA306" i="9" s="1"/>
  <c r="AA305" i="9" s="1"/>
  <c r="AA304" i="9" s="1"/>
  <c r="AA303" i="9" s="1"/>
  <c r="AA302" i="9" s="1"/>
  <c r="AA301" i="9" s="1"/>
  <c r="AA300" i="9" s="1"/>
  <c r="AA299" i="9" s="1"/>
  <c r="AA298" i="9" s="1"/>
  <c r="AA297" i="9" s="1"/>
  <c r="AA296" i="9" s="1"/>
  <c r="AA295" i="9" s="1"/>
  <c r="AA294" i="9" s="1"/>
  <c r="AA293" i="9" s="1"/>
  <c r="AA292" i="9" s="1"/>
  <c r="AA291" i="9" s="1"/>
  <c r="AA290" i="9" s="1"/>
  <c r="AA289" i="9" s="1"/>
  <c r="AA288" i="9" s="1"/>
  <c r="AA287" i="9" s="1"/>
  <c r="AA286" i="9" s="1"/>
  <c r="AA285" i="9" s="1"/>
  <c r="AA284" i="9" s="1"/>
  <c r="AA283" i="9" s="1"/>
  <c r="AA282" i="9" s="1"/>
  <c r="AA281" i="9" s="1"/>
  <c r="AA280" i="9" s="1"/>
  <c r="AA279" i="9" s="1"/>
  <c r="AA278" i="9" s="1"/>
  <c r="AA277" i="9" s="1"/>
  <c r="AA276" i="9" s="1"/>
  <c r="AA275" i="9" s="1"/>
  <c r="AA274" i="9" s="1"/>
  <c r="AA273" i="9" s="1"/>
  <c r="AA272" i="9" s="1"/>
  <c r="AA271" i="9" s="1"/>
  <c r="AA270" i="9" s="1"/>
  <c r="AA269" i="9" s="1"/>
  <c r="AA268" i="9" s="1"/>
  <c r="AA267" i="9" s="1"/>
  <c r="AA266" i="9" s="1"/>
  <c r="AA265" i="9" s="1"/>
  <c r="AA264" i="9" s="1"/>
  <c r="AA263" i="9" s="1"/>
  <c r="AA262" i="9" s="1"/>
  <c r="AA261" i="9" s="1"/>
  <c r="AA260" i="9" s="1"/>
  <c r="AA259" i="9" s="1"/>
  <c r="AA258" i="9" s="1"/>
  <c r="AA257" i="9" s="1"/>
  <c r="AA256" i="9" s="1"/>
  <c r="AA255" i="9" s="1"/>
  <c r="AA254" i="9" s="1"/>
  <c r="AA253" i="9" s="1"/>
  <c r="AA252" i="9" s="1"/>
  <c r="AA251" i="9" s="1"/>
  <c r="AA250" i="9" s="1"/>
  <c r="AA249" i="9" s="1"/>
  <c r="AA248" i="9" s="1"/>
  <c r="AA247" i="9" s="1"/>
  <c r="AA246" i="9" s="1"/>
  <c r="AA245" i="9" s="1"/>
  <c r="AA244" i="9" s="1"/>
  <c r="AA243" i="9" s="1"/>
  <c r="AA242" i="9" s="1"/>
  <c r="AA241" i="9" s="1"/>
  <c r="AA240" i="9" s="1"/>
  <c r="AA239" i="9" s="1"/>
  <c r="AA238" i="9" s="1"/>
  <c r="AA237" i="9" s="1"/>
  <c r="AA236" i="9" s="1"/>
  <c r="AA235" i="9" s="1"/>
  <c r="AA234" i="9" s="1"/>
  <c r="AA233" i="9" s="1"/>
  <c r="AA232" i="9" s="1"/>
  <c r="AA231" i="9" s="1"/>
  <c r="AA230" i="9" s="1"/>
  <c r="AA229" i="9" s="1"/>
  <c r="AA228" i="9" s="1"/>
  <c r="AA227" i="9" s="1"/>
  <c r="AA226" i="9" s="1"/>
  <c r="AA225" i="9" s="1"/>
  <c r="AA224" i="9" s="1"/>
  <c r="AA223" i="9" s="1"/>
  <c r="AA222" i="9" s="1"/>
  <c r="AA221" i="9" s="1"/>
  <c r="AA220" i="9" s="1"/>
  <c r="AA219" i="9" s="1"/>
  <c r="AA218" i="9" s="1"/>
  <c r="AA217" i="9" s="1"/>
  <c r="AA216" i="9" s="1"/>
  <c r="AA215" i="9" s="1"/>
  <c r="AA214" i="9" s="1"/>
  <c r="AA213" i="9" s="1"/>
  <c r="AA212" i="9" s="1"/>
  <c r="AA211" i="9" s="1"/>
  <c r="AA210" i="9" s="1"/>
  <c r="AA209" i="9" s="1"/>
  <c r="AA208" i="9" s="1"/>
  <c r="AA207" i="9" s="1"/>
  <c r="AA206" i="9" s="1"/>
  <c r="AA205" i="9" s="1"/>
  <c r="AA204" i="9" s="1"/>
  <c r="AA203" i="9" s="1"/>
  <c r="AA202" i="9" s="1"/>
  <c r="AA201" i="9" s="1"/>
  <c r="AA200" i="9" s="1"/>
  <c r="AA199" i="9" s="1"/>
  <c r="AA198" i="9" s="1"/>
  <c r="AA197" i="9" s="1"/>
  <c r="AA196" i="9" s="1"/>
  <c r="AA195" i="9" s="1"/>
  <c r="AA194" i="9" s="1"/>
  <c r="AA193" i="9" s="1"/>
  <c r="AA192" i="9" s="1"/>
  <c r="AA191" i="9" s="1"/>
  <c r="AA190" i="9" s="1"/>
  <c r="AA189" i="9" s="1"/>
  <c r="AA188" i="9" s="1"/>
  <c r="AA187" i="9" s="1"/>
  <c r="AA186" i="9" s="1"/>
  <c r="AA185" i="9" s="1"/>
  <c r="AA184" i="9" s="1"/>
  <c r="AA183" i="9" s="1"/>
  <c r="AA182" i="9" s="1"/>
  <c r="AA181" i="9" s="1"/>
  <c r="AA180" i="9" s="1"/>
  <c r="AA179" i="9" s="1"/>
  <c r="AA178" i="9" s="1"/>
  <c r="AA177" i="9" s="1"/>
  <c r="AA176" i="9" s="1"/>
  <c r="AA175" i="9" s="1"/>
  <c r="AA174" i="9" s="1"/>
  <c r="AA173" i="9" s="1"/>
  <c r="AA172" i="9" s="1"/>
  <c r="AA171" i="9" s="1"/>
  <c r="AA170" i="9" s="1"/>
  <c r="AA169" i="9" s="1"/>
  <c r="AA168" i="9" s="1"/>
  <c r="AA167" i="9" s="1"/>
  <c r="AA166" i="9" s="1"/>
  <c r="AA165" i="9" s="1"/>
  <c r="AA164" i="9" s="1"/>
  <c r="AA163" i="9" s="1"/>
  <c r="AA162" i="9" s="1"/>
  <c r="AA161" i="9" s="1"/>
  <c r="AA160" i="9" s="1"/>
  <c r="AA159" i="9" s="1"/>
  <c r="AA158" i="9" s="1"/>
  <c r="AA157" i="9" s="1"/>
  <c r="AA156" i="9" s="1"/>
  <c r="AA155" i="9" s="1"/>
  <c r="AA154" i="9" s="1"/>
  <c r="AA153" i="9" s="1"/>
  <c r="AA152" i="9" s="1"/>
  <c r="AA151" i="9" s="1"/>
  <c r="AA150" i="9" s="1"/>
  <c r="AA149" i="9" s="1"/>
  <c r="AA148" i="9" s="1"/>
  <c r="AA147" i="9" s="1"/>
  <c r="AA146" i="9" s="1"/>
  <c r="AA145" i="9" s="1"/>
  <c r="AA144" i="9" s="1"/>
  <c r="AA143" i="9" s="1"/>
  <c r="AA142" i="9" s="1"/>
  <c r="AA141" i="9" s="1"/>
  <c r="AA140" i="9" s="1"/>
  <c r="AA139" i="9" s="1"/>
  <c r="AA138" i="9" s="1"/>
  <c r="AA137" i="9" s="1"/>
  <c r="AA136" i="9" s="1"/>
  <c r="AA135" i="9" s="1"/>
  <c r="AA134" i="9" s="1"/>
  <c r="AA133" i="9" s="1"/>
  <c r="AA132" i="9" s="1"/>
  <c r="AA131" i="9" s="1"/>
  <c r="AA130" i="9" s="1"/>
  <c r="AA129" i="9" s="1"/>
  <c r="AA128" i="9" s="1"/>
  <c r="AA127" i="9" s="1"/>
  <c r="AA126" i="9" s="1"/>
  <c r="AA125" i="9" s="1"/>
  <c r="AA124" i="9" s="1"/>
  <c r="AA123" i="9" s="1"/>
  <c r="AA122" i="9" s="1"/>
  <c r="AA121" i="9" s="1"/>
  <c r="AA120" i="9" s="1"/>
  <c r="AA119" i="9" s="1"/>
  <c r="AA118" i="9" s="1"/>
  <c r="AA117" i="9" s="1"/>
  <c r="AA116" i="9" s="1"/>
  <c r="AA115" i="9" s="1"/>
  <c r="AA114" i="9" s="1"/>
  <c r="AA113" i="9" s="1"/>
  <c r="AA112" i="9" s="1"/>
  <c r="AA111" i="9" s="1"/>
  <c r="AA110" i="9" s="1"/>
  <c r="AA109" i="9" s="1"/>
  <c r="AA108" i="9" s="1"/>
  <c r="AA107" i="9" s="1"/>
  <c r="AA106" i="9" s="1"/>
  <c r="AA105" i="9" s="1"/>
  <c r="AA104" i="9" s="1"/>
  <c r="AA103" i="9" s="1"/>
  <c r="AA102" i="9" s="1"/>
  <c r="AA101" i="9" s="1"/>
  <c r="AA100" i="9" s="1"/>
  <c r="AA99" i="9" s="1"/>
  <c r="AA98" i="9" s="1"/>
  <c r="AA97" i="9" s="1"/>
  <c r="AA96" i="9" s="1"/>
  <c r="AA95" i="9" s="1"/>
  <c r="AA94" i="9" s="1"/>
  <c r="AA93" i="9" s="1"/>
  <c r="AA92" i="9" s="1"/>
  <c r="AA91" i="9" s="1"/>
  <c r="AA90" i="9" s="1"/>
  <c r="AA89" i="9" s="1"/>
  <c r="AA88" i="9" s="1"/>
  <c r="AA87" i="9" s="1"/>
  <c r="AA86" i="9" s="1"/>
  <c r="AA85" i="9" s="1"/>
  <c r="AA84" i="9" s="1"/>
  <c r="AA83" i="9" s="1"/>
  <c r="AA82" i="9" s="1"/>
  <c r="AA81" i="9" s="1"/>
  <c r="AB81" i="9" s="1"/>
  <c r="S215" i="10"/>
  <c r="T216" i="10" s="1"/>
  <c r="Y216" i="10" s="1"/>
  <c r="X215" i="10"/>
  <c r="Z217" i="10"/>
  <c r="AB217" i="10"/>
  <c r="AI214" i="10"/>
  <c r="AA80" i="9" l="1"/>
  <c r="AA79" i="9" s="1"/>
  <c r="U216" i="10"/>
  <c r="AB216" i="10" s="1"/>
  <c r="AB80" i="9" l="1"/>
  <c r="Z216" i="10"/>
  <c r="AB79" i="9"/>
  <c r="AA78" i="9"/>
  <c r="D214" i="10"/>
  <c r="R214" i="10" s="1"/>
  <c r="W214" i="10"/>
  <c r="V214" i="10"/>
  <c r="X214" i="10" l="1"/>
  <c r="S214" i="10"/>
  <c r="AB78" i="9"/>
  <c r="AA77" i="9"/>
  <c r="AI213" i="10"/>
  <c r="T215" i="10" l="1"/>
  <c r="AA76" i="9"/>
  <c r="AB77" i="9"/>
  <c r="AB76" i="9" l="1"/>
  <c r="AA75" i="9"/>
  <c r="Y215" i="10"/>
  <c r="U215" i="10"/>
  <c r="D213" i="10"/>
  <c r="R213" i="10" s="1"/>
  <c r="W213" i="10"/>
  <c r="V213" i="10"/>
  <c r="X213" i="10" l="1"/>
  <c r="S213" i="10"/>
  <c r="AB75" i="9"/>
  <c r="AA74" i="9"/>
  <c r="AB215" i="10"/>
  <c r="Z215" i="10"/>
  <c r="AI212" i="10"/>
  <c r="AB74" i="9" l="1"/>
  <c r="AA73" i="9"/>
  <c r="T214" i="10"/>
  <c r="Y214" i="10" l="1"/>
  <c r="U214" i="10"/>
  <c r="AA72" i="9"/>
  <c r="AB73" i="9"/>
  <c r="D212" i="10"/>
  <c r="S212" i="10" s="1"/>
  <c r="T213" i="10" l="1"/>
  <c r="AA71" i="9"/>
  <c r="AB72" i="9"/>
  <c r="R212" i="10"/>
  <c r="AB214" i="10"/>
  <c r="Z214" i="10"/>
  <c r="AI211" i="10"/>
  <c r="W212" i="10"/>
  <c r="V212" i="10"/>
  <c r="X212" i="10" l="1"/>
  <c r="AB71" i="9"/>
  <c r="AA70" i="9"/>
  <c r="Y213" i="10"/>
  <c r="U213" i="10"/>
  <c r="AB213" i="10" l="1"/>
  <c r="Z213" i="10"/>
  <c r="AA69" i="9"/>
  <c r="AB70" i="9"/>
  <c r="D211" i="10"/>
  <c r="R211" i="10" s="1"/>
  <c r="W211" i="10"/>
  <c r="V211" i="10"/>
  <c r="X211" i="10" l="1"/>
  <c r="S211" i="10"/>
  <c r="AA68" i="9"/>
  <c r="AB69" i="9"/>
  <c r="AI210" i="10"/>
  <c r="AB68" i="9" l="1"/>
  <c r="AA67" i="9"/>
  <c r="T212" i="10"/>
  <c r="AB67" i="9" l="1"/>
  <c r="AA66" i="9"/>
  <c r="Y212" i="10"/>
  <c r="U212" i="10"/>
  <c r="D210" i="10"/>
  <c r="R210" i="10" s="1"/>
  <c r="W210" i="10"/>
  <c r="V210" i="10"/>
  <c r="X210" i="10" l="1"/>
  <c r="S210" i="10"/>
  <c r="AB212" i="10"/>
  <c r="Z212" i="10"/>
  <c r="AB66" i="9"/>
  <c r="AA65" i="9"/>
  <c r="AI209" i="10"/>
  <c r="AA64" i="9" l="1"/>
  <c r="AB65" i="9"/>
  <c r="T211" i="10"/>
  <c r="Y211" i="10" l="1"/>
  <c r="U211" i="10"/>
  <c r="AB64" i="9"/>
  <c r="AA63" i="9"/>
  <c r="D209" i="10"/>
  <c r="S209" i="10" s="1"/>
  <c r="T210" i="10" l="1"/>
  <c r="R209" i="10"/>
  <c r="AA62" i="9"/>
  <c r="AB63" i="9"/>
  <c r="AB211" i="10"/>
  <c r="Z211" i="10"/>
  <c r="AI208" i="10"/>
  <c r="V209" i="10"/>
  <c r="W209" i="10"/>
  <c r="X209" i="10" l="1"/>
  <c r="AB62" i="9"/>
  <c r="AA61" i="9"/>
  <c r="Y210" i="10"/>
  <c r="U210" i="10"/>
  <c r="AB210" i="10" l="1"/>
  <c r="Z210" i="10"/>
  <c r="AA60" i="9"/>
  <c r="AB61" i="9"/>
  <c r="D208" i="10"/>
  <c r="S208" i="10" s="1"/>
  <c r="T209" i="10" l="1"/>
  <c r="R208" i="10"/>
  <c r="AB60" i="9"/>
  <c r="AA59" i="9"/>
  <c r="AI207" i="10"/>
  <c r="V208" i="10"/>
  <c r="W208" i="10"/>
  <c r="X208" i="10" l="1"/>
  <c r="AB59" i="9"/>
  <c r="AA58" i="9"/>
  <c r="Y209" i="10"/>
  <c r="U209" i="10"/>
  <c r="AB209" i="10" l="1"/>
  <c r="Z209" i="10"/>
  <c r="AB58" i="9"/>
  <c r="AA57" i="9"/>
  <c r="D207" i="10"/>
  <c r="R207" i="10" s="1"/>
  <c r="W207" i="10"/>
  <c r="V207" i="10"/>
  <c r="X207" i="10" l="1"/>
  <c r="S207" i="10"/>
  <c r="AA56" i="9"/>
  <c r="AB57" i="9"/>
  <c r="AI206" i="10"/>
  <c r="AA55" i="9" l="1"/>
  <c r="AB56" i="9"/>
  <c r="T208" i="10"/>
  <c r="Y208" i="10" l="1"/>
  <c r="U208" i="10"/>
  <c r="AB55" i="9"/>
  <c r="AA54" i="9"/>
  <c r="D206" i="10"/>
  <c r="S206" i="10" s="1"/>
  <c r="T207" i="10" l="1"/>
  <c r="R206" i="10"/>
  <c r="AB54" i="9"/>
  <c r="AA53" i="9"/>
  <c r="AB208" i="10"/>
  <c r="Z208" i="10"/>
  <c r="AI205" i="10"/>
  <c r="W206" i="10"/>
  <c r="V206" i="10"/>
  <c r="X206" i="10" l="1"/>
  <c r="AB53" i="9"/>
  <c r="AA52" i="9"/>
  <c r="Y207" i="10"/>
  <c r="U207" i="10"/>
  <c r="AB207" i="10" l="1"/>
  <c r="Z207" i="10"/>
  <c r="AB52" i="9"/>
  <c r="AA51" i="9"/>
  <c r="D205" i="10"/>
  <c r="S205" i="10" s="1"/>
  <c r="T206" i="10" l="1"/>
  <c r="R205" i="10"/>
  <c r="AB51" i="9"/>
  <c r="AA50" i="9"/>
  <c r="AI204" i="10"/>
  <c r="W205" i="10"/>
  <c r="V205" i="10"/>
  <c r="X205" i="10" l="1"/>
  <c r="Y206" i="10"/>
  <c r="U206" i="10"/>
  <c r="AA49" i="9"/>
  <c r="AB50" i="9"/>
  <c r="AB49" i="9" l="1"/>
  <c r="AA48" i="9"/>
  <c r="AB206" i="10"/>
  <c r="Z206" i="10"/>
  <c r="D204" i="10"/>
  <c r="R204" i="10" s="1"/>
  <c r="W204" i="10"/>
  <c r="V204" i="10"/>
  <c r="X204" i="10" l="1"/>
  <c r="S204" i="10"/>
  <c r="AB48" i="9"/>
  <c r="AA47" i="9"/>
  <c r="AI203" i="10"/>
  <c r="T205" i="10" l="1"/>
  <c r="AA46" i="9"/>
  <c r="AB47" i="9"/>
  <c r="Y205" i="10" l="1"/>
  <c r="U205" i="10"/>
  <c r="AA45" i="9"/>
  <c r="AB46" i="9"/>
  <c r="D203" i="10"/>
  <c r="S203" i="10" s="1"/>
  <c r="T204" i="10" l="1"/>
  <c r="R203" i="10"/>
  <c r="AA44" i="9"/>
  <c r="AB45" i="9"/>
  <c r="AB205" i="10"/>
  <c r="Z205" i="10"/>
  <c r="AI202" i="10"/>
  <c r="V203" i="10"/>
  <c r="W203" i="10"/>
  <c r="X203" i="10" l="1"/>
  <c r="AA43" i="9"/>
  <c r="AB44" i="9"/>
  <c r="Y204" i="10"/>
  <c r="U204" i="10"/>
  <c r="AB204" i="10" l="1"/>
  <c r="Z204" i="10"/>
  <c r="AB43" i="9"/>
  <c r="AA42" i="9"/>
  <c r="D202" i="10"/>
  <c r="S202" i="10" s="1"/>
  <c r="T203" i="10" l="1"/>
  <c r="R202" i="10"/>
  <c r="AB42" i="9"/>
  <c r="AA41" i="9"/>
  <c r="AI201" i="10"/>
  <c r="AK201" i="10"/>
  <c r="V202" i="10"/>
  <c r="W202" i="10"/>
  <c r="X202" i="10" l="1"/>
  <c r="Y203" i="10"/>
  <c r="U203" i="10"/>
  <c r="AA40" i="9"/>
  <c r="AB41" i="9"/>
  <c r="AB40" i="9" l="1"/>
  <c r="AA39" i="9"/>
  <c r="Z203" i="10"/>
  <c r="AB203" i="10"/>
  <c r="D201" i="10"/>
  <c r="S201" i="10" s="1"/>
  <c r="T202" i="10" l="1"/>
  <c r="AB39" i="9"/>
  <c r="AA38" i="9"/>
  <c r="R201" i="10"/>
  <c r="AI200" i="10"/>
  <c r="AK200" i="10"/>
  <c r="W201" i="10"/>
  <c r="V201" i="10"/>
  <c r="X201" i="10" l="1"/>
  <c r="Y202" i="10"/>
  <c r="U202" i="10"/>
  <c r="AA37" i="9"/>
  <c r="AB38" i="9"/>
  <c r="AB37" i="9" l="1"/>
  <c r="AA36" i="9"/>
  <c r="Z202" i="10"/>
  <c r="AB202" i="10"/>
  <c r="D200" i="10"/>
  <c r="S200" i="10" s="1"/>
  <c r="T201" i="10" l="1"/>
  <c r="R200" i="10"/>
  <c r="AB36" i="9"/>
  <c r="AA35" i="9"/>
  <c r="AI199" i="10"/>
  <c r="AK199" i="10"/>
  <c r="W200" i="10"/>
  <c r="V200" i="10"/>
  <c r="X200" i="10" l="1"/>
  <c r="AA34" i="9"/>
  <c r="AB35" i="9"/>
  <c r="Y201" i="10"/>
  <c r="U201" i="10"/>
  <c r="AB201" i="10" l="1"/>
  <c r="Z201" i="10"/>
  <c r="AA33" i="9"/>
  <c r="AB34" i="9"/>
  <c r="D199" i="10"/>
  <c r="S199" i="10" s="1"/>
  <c r="T200" i="10" l="1"/>
  <c r="R199" i="10"/>
  <c r="AA32" i="9"/>
  <c r="AB33" i="9"/>
  <c r="AI198" i="10"/>
  <c r="AK198" i="10"/>
  <c r="W199" i="10"/>
  <c r="V199" i="10"/>
  <c r="X199" i="10" l="1"/>
  <c r="Y200" i="10"/>
  <c r="U200" i="10"/>
  <c r="AA31" i="9"/>
  <c r="AB32" i="9"/>
  <c r="AB200" i="10" l="1"/>
  <c r="Z200" i="10"/>
  <c r="AB31" i="9"/>
  <c r="AA30" i="9"/>
  <c r="D198" i="10"/>
  <c r="S198" i="10" s="1"/>
  <c r="T199" i="10" l="1"/>
  <c r="AA29" i="9"/>
  <c r="AB30" i="9"/>
  <c r="R198" i="10"/>
  <c r="AI197" i="10"/>
  <c r="AK197" i="10"/>
  <c r="W198" i="10"/>
  <c r="V198" i="10"/>
  <c r="X198" i="10" l="1"/>
  <c r="AA28" i="9"/>
  <c r="AB29" i="9"/>
  <c r="Y199" i="10"/>
  <c r="U199" i="10"/>
  <c r="AB199" i="10" l="1"/>
  <c r="Z199" i="10"/>
  <c r="AA27" i="9"/>
  <c r="AB28" i="9"/>
  <c r="D197" i="10"/>
  <c r="S197" i="10" s="1"/>
  <c r="T198" i="10" l="1"/>
  <c r="AA26" i="9"/>
  <c r="AB27" i="9"/>
  <c r="R197" i="10"/>
  <c r="AI196" i="10"/>
  <c r="AK196" i="10"/>
  <c r="V197" i="10"/>
  <c r="W197" i="10"/>
  <c r="X197" i="10" l="1"/>
  <c r="AB26" i="9"/>
  <c r="AA25" i="9"/>
  <c r="Y198" i="10"/>
  <c r="U198" i="10"/>
  <c r="AB198" i="10" l="1"/>
  <c r="Z198" i="10"/>
  <c r="AA24" i="9"/>
  <c r="AB25" i="9"/>
  <c r="D196" i="10"/>
  <c r="S196" i="10" s="1"/>
  <c r="T197" i="10" l="1"/>
  <c r="R196" i="10"/>
  <c r="AB24" i="9"/>
  <c r="AA23" i="9"/>
  <c r="AI195" i="10"/>
  <c r="AK195" i="10"/>
  <c r="V196" i="10"/>
  <c r="W196" i="10"/>
  <c r="X196" i="10" l="1"/>
  <c r="AA22" i="9"/>
  <c r="AB23" i="9"/>
  <c r="Y197" i="10"/>
  <c r="U197" i="10"/>
  <c r="AB197" i="10" l="1"/>
  <c r="Z197" i="10"/>
  <c r="AA20" i="9"/>
  <c r="AB22" i="9"/>
  <c r="D195" i="10"/>
  <c r="R195" i="10" s="1"/>
  <c r="V195" i="10"/>
  <c r="W195" i="10"/>
  <c r="X195" i="10" l="1"/>
  <c r="S195" i="10"/>
  <c r="AI194" i="10"/>
  <c r="AK194" i="10"/>
  <c r="T196" i="10" l="1"/>
  <c r="Y196" i="10" l="1"/>
  <c r="U196" i="10"/>
  <c r="D194" i="10"/>
  <c r="S194" i="10" s="1"/>
  <c r="T195" i="10" l="1"/>
  <c r="R194" i="10"/>
  <c r="AB196" i="10"/>
  <c r="Z196" i="10"/>
  <c r="AI193" i="10"/>
  <c r="AK193" i="10"/>
  <c r="V194" i="10"/>
  <c r="W194" i="10"/>
  <c r="X194" i="10" l="1"/>
  <c r="Y195" i="10"/>
  <c r="U195" i="10"/>
  <c r="AB195" i="10" l="1"/>
  <c r="Z195" i="10"/>
  <c r="D193" i="10"/>
  <c r="S193" i="10" s="1"/>
  <c r="T194" i="10" l="1"/>
  <c r="R193" i="10"/>
  <c r="AI192" i="10"/>
  <c r="AK192" i="10"/>
  <c r="W193" i="10"/>
  <c r="V193" i="10"/>
  <c r="X193" i="10" l="1"/>
  <c r="Y194" i="10"/>
  <c r="U194" i="10"/>
  <c r="AB194" i="10" l="1"/>
  <c r="Z194" i="10"/>
  <c r="D192" i="10"/>
  <c r="S192" i="10" s="1"/>
  <c r="T193" i="10" l="1"/>
  <c r="R192" i="10"/>
  <c r="AI191" i="10"/>
  <c r="AK191" i="10"/>
  <c r="W192" i="10"/>
  <c r="V192" i="10"/>
  <c r="X192" i="10" l="1"/>
  <c r="Y193" i="10"/>
  <c r="U193" i="10"/>
  <c r="AB193" i="10" l="1"/>
  <c r="Z193" i="10"/>
  <c r="D191" i="10"/>
  <c r="S191" i="10" s="1"/>
  <c r="T192" i="10" l="1"/>
  <c r="R191" i="10"/>
  <c r="AI190" i="10"/>
  <c r="AK190" i="10"/>
  <c r="W191" i="10"/>
  <c r="V191" i="10"/>
  <c r="X191" i="10" l="1"/>
  <c r="Y192" i="10"/>
  <c r="U192" i="10"/>
  <c r="AB192" i="10" l="1"/>
  <c r="Z192" i="10"/>
  <c r="D190" i="10"/>
  <c r="S190" i="10" s="1"/>
  <c r="T191" i="10" l="1"/>
  <c r="R190" i="10"/>
  <c r="AI189" i="10"/>
  <c r="AK189" i="10"/>
  <c r="V190" i="10"/>
  <c r="W190" i="10"/>
  <c r="X190" i="10" l="1"/>
  <c r="Y191" i="10"/>
  <c r="U191" i="10"/>
  <c r="AB191" i="10" l="1"/>
  <c r="Z191" i="10"/>
  <c r="D189" i="10"/>
  <c r="S189" i="10" s="1"/>
  <c r="T190" i="10" l="1"/>
  <c r="R189" i="10"/>
  <c r="AI188" i="10"/>
  <c r="AK188" i="10"/>
  <c r="V189" i="10"/>
  <c r="W189" i="10"/>
  <c r="X189" i="10" l="1"/>
  <c r="Y190" i="10"/>
  <c r="U190" i="10"/>
  <c r="AB190" i="10" l="1"/>
  <c r="Z190" i="10"/>
  <c r="D188" i="10"/>
  <c r="S188" i="10" s="1"/>
  <c r="T189" i="10" l="1"/>
  <c r="R188" i="10"/>
  <c r="AI187" i="10"/>
  <c r="AK187" i="10"/>
  <c r="V188" i="10"/>
  <c r="W188" i="10"/>
  <c r="X188" i="10" l="1"/>
  <c r="Y189" i="10"/>
  <c r="U189" i="10"/>
  <c r="AB189" i="10" l="1"/>
  <c r="Z189" i="10"/>
  <c r="D187" i="10"/>
  <c r="S187" i="10" s="1"/>
  <c r="T188" i="10" l="1"/>
  <c r="R187" i="10"/>
  <c r="AI186" i="10"/>
  <c r="AK186" i="10"/>
  <c r="V187" i="10"/>
  <c r="W187" i="10"/>
  <c r="X187" i="10" l="1"/>
  <c r="Y188" i="10"/>
  <c r="U188" i="10"/>
  <c r="AB188" i="10" l="1"/>
  <c r="Z188" i="10"/>
  <c r="D186" i="10"/>
  <c r="S186" i="10" s="1"/>
  <c r="T187" i="10" l="1"/>
  <c r="R186" i="10"/>
  <c r="AI185" i="10"/>
  <c r="AK185" i="10"/>
  <c r="W186" i="10"/>
  <c r="V186" i="10"/>
  <c r="X186" i="10" l="1"/>
  <c r="Y187" i="10"/>
  <c r="U187" i="10"/>
  <c r="Z187" i="10" l="1"/>
  <c r="AB187" i="10"/>
  <c r="D185" i="10"/>
  <c r="S185" i="10" s="1"/>
  <c r="T186" i="10" l="1"/>
  <c r="R185" i="10"/>
  <c r="AI184" i="10"/>
  <c r="AK184" i="10"/>
  <c r="W185" i="10"/>
  <c r="V185" i="10"/>
  <c r="X185" i="10" l="1"/>
  <c r="Y186" i="10"/>
  <c r="U186" i="10"/>
  <c r="AB186" i="10" l="1"/>
  <c r="Z186" i="10"/>
  <c r="D184" i="10"/>
  <c r="S184" i="10" s="1"/>
  <c r="T185" i="10" l="1"/>
  <c r="R184" i="10"/>
  <c r="AI183" i="10"/>
  <c r="AK183" i="10"/>
  <c r="W184" i="10"/>
  <c r="V184" i="10"/>
  <c r="X184" i="10" l="1"/>
  <c r="Y185" i="10"/>
  <c r="U185" i="10"/>
  <c r="Z185" i="10" l="1"/>
  <c r="AB185" i="10"/>
  <c r="D183" i="10"/>
  <c r="S183" i="10" s="1"/>
  <c r="T184" i="10" l="1"/>
  <c r="R183" i="10"/>
  <c r="AI182" i="10"/>
  <c r="AK182" i="10"/>
  <c r="W183" i="10"/>
  <c r="V183" i="10"/>
  <c r="X183" i="10" l="1"/>
  <c r="Y184" i="10"/>
  <c r="U184" i="10"/>
  <c r="AB184" i="10" l="1"/>
  <c r="Z184" i="10"/>
  <c r="D182" i="10"/>
  <c r="S182" i="10" s="1"/>
  <c r="T183" i="10" l="1"/>
  <c r="R182" i="10"/>
  <c r="AI181" i="10"/>
  <c r="AK181" i="10"/>
  <c r="V182" i="10"/>
  <c r="W182" i="10"/>
  <c r="X182" i="10" l="1"/>
  <c r="Y183" i="10"/>
  <c r="U183" i="10"/>
  <c r="AB183" i="10" l="1"/>
  <c r="Z183" i="10"/>
  <c r="D181" i="10"/>
  <c r="S181" i="10" s="1"/>
  <c r="T182" i="10" l="1"/>
  <c r="R181" i="10"/>
  <c r="AI180" i="10"/>
  <c r="AK180" i="10"/>
  <c r="W181" i="10"/>
  <c r="V181" i="10"/>
  <c r="X181" i="10" l="1"/>
  <c r="Y182" i="10"/>
  <c r="U182" i="10"/>
  <c r="AB182" i="10" l="1"/>
  <c r="Z182" i="10"/>
  <c r="D180" i="10"/>
  <c r="S180" i="10" s="1"/>
  <c r="T181" i="10" l="1"/>
  <c r="R180" i="10"/>
  <c r="AI179" i="10"/>
  <c r="AK179" i="10"/>
  <c r="W180" i="10"/>
  <c r="V180" i="10"/>
  <c r="X180" i="10" l="1"/>
  <c r="Y181" i="10"/>
  <c r="U181" i="10"/>
  <c r="AB181" i="10" l="1"/>
  <c r="Z181" i="10"/>
  <c r="D179" i="10"/>
  <c r="S179" i="10" s="1"/>
  <c r="T180" i="10" l="1"/>
  <c r="R179" i="10"/>
  <c r="AI178" i="10"/>
  <c r="AK178" i="10"/>
  <c r="W179" i="10"/>
  <c r="V179" i="10"/>
  <c r="X179" i="10" l="1"/>
  <c r="Y180" i="10"/>
  <c r="U180" i="10"/>
  <c r="AB180" i="10" l="1"/>
  <c r="Z180" i="10"/>
  <c r="D178" i="10"/>
  <c r="S178" i="10" s="1"/>
  <c r="T179" i="10" l="1"/>
  <c r="R178" i="10"/>
  <c r="AI177" i="10"/>
  <c r="AK177" i="10"/>
  <c r="W178" i="10"/>
  <c r="V178" i="10"/>
  <c r="X178" i="10" l="1"/>
  <c r="Y179" i="10"/>
  <c r="U179" i="10"/>
  <c r="AB179" i="10" l="1"/>
  <c r="Z179" i="10"/>
  <c r="D177" i="10"/>
  <c r="S177" i="10" s="1"/>
  <c r="T178" i="10" l="1"/>
  <c r="R177" i="10"/>
  <c r="AI176" i="10"/>
  <c r="AK176" i="10"/>
  <c r="V177" i="10"/>
  <c r="W177" i="10"/>
  <c r="X177" i="10" l="1"/>
  <c r="Y178" i="10"/>
  <c r="U178" i="10"/>
  <c r="AB178" i="10" l="1"/>
  <c r="Z178" i="10"/>
  <c r="D176" i="10"/>
  <c r="S176" i="10" s="1"/>
  <c r="T177" i="10" l="1"/>
  <c r="R176" i="10"/>
  <c r="AI175" i="10"/>
  <c r="AK175" i="10"/>
  <c r="W176" i="10"/>
  <c r="V176" i="10"/>
  <c r="X176" i="10" l="1"/>
  <c r="Y177" i="10"/>
  <c r="U177" i="10"/>
  <c r="AB177" i="10" l="1"/>
  <c r="Z177" i="10"/>
  <c r="D175" i="10"/>
  <c r="S175" i="10" s="1"/>
  <c r="T176" i="10" l="1"/>
  <c r="R175" i="10"/>
  <c r="AI174" i="10"/>
  <c r="AK174" i="10"/>
  <c r="V175" i="10"/>
  <c r="W175" i="10"/>
  <c r="X175" i="10" l="1"/>
  <c r="Y176" i="10"/>
  <c r="U176" i="10"/>
  <c r="AB176" i="10" l="1"/>
  <c r="Z176" i="10"/>
  <c r="D174" i="10"/>
  <c r="S174" i="10" s="1"/>
  <c r="T175" i="10" l="1"/>
  <c r="R174" i="10"/>
  <c r="AI173" i="10"/>
  <c r="AK173" i="10"/>
  <c r="V174" i="10"/>
  <c r="W174" i="10"/>
  <c r="X174" i="10" l="1"/>
  <c r="Y175" i="10"/>
  <c r="U175" i="10"/>
  <c r="AB175" i="10" l="1"/>
  <c r="Z175" i="10"/>
  <c r="D173" i="10"/>
  <c r="S173" i="10" s="1"/>
  <c r="T174" i="10" l="1"/>
  <c r="R173" i="10"/>
  <c r="AI172" i="10"/>
  <c r="AK172" i="10"/>
  <c r="W173" i="10"/>
  <c r="V173" i="10"/>
  <c r="X173" i="10" l="1"/>
  <c r="Y174" i="10"/>
  <c r="U174" i="10"/>
  <c r="AB174" i="10" l="1"/>
  <c r="Z174" i="10"/>
  <c r="D172" i="10"/>
  <c r="S172" i="10" s="1"/>
  <c r="T173" i="10" l="1"/>
  <c r="R172" i="10"/>
  <c r="AI171" i="10"/>
  <c r="AK171" i="10"/>
  <c r="W172" i="10"/>
  <c r="V172" i="10"/>
  <c r="X172" i="10" l="1"/>
  <c r="Y173" i="10"/>
  <c r="U173" i="10"/>
  <c r="AB173" i="10" l="1"/>
  <c r="Z173" i="10"/>
  <c r="D171" i="10"/>
  <c r="S171" i="10" s="1"/>
  <c r="T172" i="10" l="1"/>
  <c r="R171" i="10"/>
  <c r="AI170" i="10"/>
  <c r="AK170" i="10"/>
  <c r="W171" i="10"/>
  <c r="V171" i="10"/>
  <c r="X171" i="10" l="1"/>
  <c r="Y172" i="10"/>
  <c r="U172" i="10"/>
  <c r="AB172" i="10" l="1"/>
  <c r="Z172" i="10"/>
  <c r="D170" i="10"/>
  <c r="S170" i="10" s="1"/>
  <c r="T171" i="10" l="1"/>
  <c r="R170" i="10"/>
  <c r="AI169" i="10"/>
  <c r="AK169" i="10"/>
  <c r="W170" i="10"/>
  <c r="V170" i="10"/>
  <c r="X170" i="10" l="1"/>
  <c r="Y171" i="10"/>
  <c r="U171" i="10"/>
  <c r="AB171" i="10" l="1"/>
  <c r="Z171" i="10"/>
  <c r="D169" i="10"/>
  <c r="R169" i="10" s="1"/>
  <c r="V169" i="10"/>
  <c r="W169" i="10"/>
  <c r="X169" i="10" l="1"/>
  <c r="S169" i="10"/>
  <c r="AI168" i="10"/>
  <c r="AK168" i="10"/>
  <c r="T170" i="10" l="1"/>
  <c r="Y170" i="10" l="1"/>
  <c r="U170" i="10"/>
  <c r="D168" i="10"/>
  <c r="S168" i="10" s="1"/>
  <c r="T169" i="10" l="1"/>
  <c r="R168" i="10"/>
  <c r="Z170" i="10"/>
  <c r="AB170" i="10"/>
  <c r="AI167" i="10"/>
  <c r="AK167" i="10"/>
  <c r="W168" i="10"/>
  <c r="V168" i="10"/>
  <c r="X168" i="10" l="1"/>
  <c r="Y169" i="10"/>
  <c r="U169" i="10"/>
  <c r="Z169" i="10" l="1"/>
  <c r="AB169" i="10"/>
  <c r="D167" i="10"/>
  <c r="S167" i="10" s="1"/>
  <c r="T168" i="10" l="1"/>
  <c r="R167" i="10"/>
  <c r="AI166" i="10"/>
  <c r="AK166" i="10"/>
  <c r="W167" i="10"/>
  <c r="V167" i="10"/>
  <c r="X167" i="10" l="1"/>
  <c r="Y168" i="10"/>
  <c r="U168" i="10"/>
  <c r="AB168" i="10" l="1"/>
  <c r="Z168" i="10"/>
  <c r="D166" i="10"/>
  <c r="S166" i="10" s="1"/>
  <c r="T167" i="10" l="1"/>
  <c r="R166" i="10"/>
  <c r="AI165" i="10"/>
  <c r="AK165" i="10"/>
  <c r="W166" i="10"/>
  <c r="V166" i="10"/>
  <c r="X166" i="10" l="1"/>
  <c r="Y167" i="10"/>
  <c r="U167" i="10"/>
  <c r="AB167" i="10" l="1"/>
  <c r="Z167" i="10"/>
  <c r="D165" i="10"/>
  <c r="S165" i="10" s="1"/>
  <c r="T166" i="10" l="1"/>
  <c r="R165" i="10"/>
  <c r="AI164" i="10"/>
  <c r="AK164" i="10"/>
  <c r="V165" i="10"/>
  <c r="W165" i="10"/>
  <c r="X165" i="10" l="1"/>
  <c r="Y166" i="10"/>
  <c r="U166" i="10"/>
  <c r="AB166" i="10" l="1"/>
  <c r="Z166" i="10"/>
  <c r="D164" i="10"/>
  <c r="S164" i="10" s="1"/>
  <c r="T165" i="10" l="1"/>
  <c r="R164" i="10"/>
  <c r="AI163" i="10"/>
  <c r="AK163" i="10"/>
  <c r="V164" i="10"/>
  <c r="W164" i="10"/>
  <c r="X164" i="10" l="1"/>
  <c r="Y165" i="10"/>
  <c r="U165" i="10"/>
  <c r="AB165" i="10" l="1"/>
  <c r="Z165" i="10"/>
  <c r="D163" i="10"/>
  <c r="S163" i="10" s="1"/>
  <c r="T164" i="10" l="1"/>
  <c r="R163" i="10"/>
  <c r="AI162" i="10"/>
  <c r="AK162" i="10"/>
  <c r="W163" i="10"/>
  <c r="V163" i="10"/>
  <c r="X163" i="10" l="1"/>
  <c r="Y164" i="10"/>
  <c r="U164" i="10"/>
  <c r="AB164" i="10" l="1"/>
  <c r="Z164" i="10"/>
  <c r="D162" i="10"/>
  <c r="S162" i="10" s="1"/>
  <c r="T163" i="10" l="1"/>
  <c r="R162" i="10"/>
  <c r="AI161" i="10"/>
  <c r="AK161" i="10"/>
  <c r="W162" i="10"/>
  <c r="V162" i="10"/>
  <c r="X162" i="10" l="1"/>
  <c r="Y163" i="10"/>
  <c r="U163" i="10"/>
  <c r="AB163" i="10" l="1"/>
  <c r="Z163" i="10"/>
  <c r="D161" i="10"/>
  <c r="R161" i="10" s="1"/>
  <c r="V161" i="10"/>
  <c r="W161" i="10"/>
  <c r="X161" i="10" l="1"/>
  <c r="S161" i="10"/>
  <c r="AI160" i="10"/>
  <c r="AK160" i="10"/>
  <c r="T162" i="10" l="1"/>
  <c r="Y162" i="10" l="1"/>
  <c r="U162" i="10"/>
  <c r="D160" i="10"/>
  <c r="S160" i="10" s="1"/>
  <c r="T161" i="10" l="1"/>
  <c r="R160" i="10"/>
  <c r="AB162" i="10"/>
  <c r="Z162" i="10"/>
  <c r="AI159" i="10"/>
  <c r="AK159" i="10"/>
  <c r="V160" i="10"/>
  <c r="W160" i="10"/>
  <c r="X160" i="10" l="1"/>
  <c r="Y161" i="10"/>
  <c r="U161" i="10"/>
  <c r="AB161" i="10" l="1"/>
  <c r="Z161" i="10"/>
  <c r="D159" i="10"/>
  <c r="R159" i="10" s="1"/>
  <c r="W159" i="10"/>
  <c r="V159" i="10"/>
  <c r="X159" i="10" l="1"/>
  <c r="S159" i="10"/>
  <c r="AI158" i="10"/>
  <c r="AK158" i="10"/>
  <c r="T160" i="10" l="1"/>
  <c r="Y160" i="10" l="1"/>
  <c r="U160" i="10"/>
  <c r="D158" i="10"/>
  <c r="R158" i="10" s="1"/>
  <c r="V158" i="10"/>
  <c r="W158" i="10"/>
  <c r="X158" i="10" l="1"/>
  <c r="AB160" i="10"/>
  <c r="Z160" i="10"/>
  <c r="S158" i="10"/>
  <c r="AI157" i="10"/>
  <c r="AK157" i="10"/>
  <c r="T159" i="10" l="1"/>
  <c r="Y159" i="10" l="1"/>
  <c r="U159" i="10"/>
  <c r="D157" i="10"/>
  <c r="S157" i="10" s="1"/>
  <c r="T158" i="10" l="1"/>
  <c r="R157" i="10"/>
  <c r="AB159" i="10"/>
  <c r="Z159" i="10"/>
  <c r="AI156" i="10"/>
  <c r="AK156" i="10"/>
  <c r="W157" i="10"/>
  <c r="V157" i="10"/>
  <c r="X157" i="10" l="1"/>
  <c r="Y158" i="10"/>
  <c r="U158" i="10"/>
  <c r="Z158" i="10" l="1"/>
  <c r="AB158" i="10"/>
  <c r="D156" i="10"/>
  <c r="S156" i="10" s="1"/>
  <c r="T157" i="10" l="1"/>
  <c r="R156" i="10"/>
  <c r="AI155" i="10"/>
  <c r="AK155" i="10"/>
  <c r="V156" i="10"/>
  <c r="W156" i="10"/>
  <c r="X156" i="10" l="1"/>
  <c r="Y157" i="10"/>
  <c r="U157" i="10"/>
  <c r="AB157" i="10" l="1"/>
  <c r="Z157" i="10"/>
  <c r="D155" i="10"/>
  <c r="S155" i="10" s="1"/>
  <c r="T156" i="10" l="1"/>
  <c r="R155" i="10"/>
  <c r="AI154" i="10"/>
  <c r="AK154" i="10"/>
  <c r="V155" i="10"/>
  <c r="W155" i="10"/>
  <c r="X155" i="10" l="1"/>
  <c r="Y156" i="10"/>
  <c r="U156" i="10"/>
  <c r="AB156" i="10" l="1"/>
  <c r="Z156" i="10"/>
  <c r="D154" i="10"/>
  <c r="S154" i="10" s="1"/>
  <c r="T155" i="10" l="1"/>
  <c r="R154" i="10"/>
  <c r="AI153" i="10"/>
  <c r="AK153" i="10"/>
  <c r="V154" i="10"/>
  <c r="W154" i="10"/>
  <c r="X154" i="10" l="1"/>
  <c r="Y155" i="10"/>
  <c r="U155" i="10"/>
  <c r="Z155" i="10" l="1"/>
  <c r="AB155" i="10"/>
  <c r="D153" i="10"/>
  <c r="S153" i="10" s="1"/>
  <c r="T154" i="10" l="1"/>
  <c r="R153" i="10"/>
  <c r="AI152" i="10"/>
  <c r="AK152" i="10"/>
  <c r="W153" i="10"/>
  <c r="V153" i="10"/>
  <c r="X153" i="10" l="1"/>
  <c r="Y154" i="10"/>
  <c r="U154" i="10"/>
  <c r="AB154" i="10" l="1"/>
  <c r="Z154" i="10"/>
  <c r="D152" i="10"/>
  <c r="S152" i="10" s="1"/>
  <c r="T153" i="10" l="1"/>
  <c r="R152" i="10"/>
  <c r="AI151" i="10"/>
  <c r="AK151" i="10"/>
  <c r="V152" i="10"/>
  <c r="W152" i="10"/>
  <c r="X152" i="10" l="1"/>
  <c r="Y153" i="10"/>
  <c r="U153" i="10"/>
  <c r="AB153" i="10" l="1"/>
  <c r="Z153" i="10"/>
  <c r="D151" i="10"/>
  <c r="S151" i="10" s="1"/>
  <c r="T152" i="10" l="1"/>
  <c r="R151" i="10"/>
  <c r="AI150" i="10"/>
  <c r="AK150" i="10"/>
  <c r="V151" i="10"/>
  <c r="W151" i="10"/>
  <c r="X151" i="10" l="1"/>
  <c r="Y152" i="10"/>
  <c r="U152" i="10"/>
  <c r="AB152" i="10" l="1"/>
  <c r="Z152" i="10"/>
  <c r="D150" i="10"/>
  <c r="S150" i="10" s="1"/>
  <c r="T151" i="10" l="1"/>
  <c r="R150" i="10"/>
  <c r="AI149" i="10"/>
  <c r="AK149" i="10"/>
  <c r="V150" i="10"/>
  <c r="W150" i="10"/>
  <c r="X150" i="10" l="1"/>
  <c r="Y151" i="10"/>
  <c r="U151" i="10"/>
  <c r="AB151" i="10" l="1"/>
  <c r="Z151" i="10"/>
  <c r="D149" i="10"/>
  <c r="S149" i="10" s="1"/>
  <c r="T150" i="10" l="1"/>
  <c r="R149" i="10"/>
  <c r="AI148" i="10"/>
  <c r="AK148" i="10"/>
  <c r="V149" i="10"/>
  <c r="W149" i="10"/>
  <c r="X149" i="10" l="1"/>
  <c r="Y150" i="10"/>
  <c r="U150" i="10"/>
  <c r="AB150" i="10" l="1"/>
  <c r="Z150" i="10"/>
  <c r="D148" i="10"/>
  <c r="R148" i="10" s="1"/>
  <c r="V148" i="10"/>
  <c r="W148" i="10"/>
  <c r="X148" i="10" l="1"/>
  <c r="S148" i="10"/>
  <c r="AI147" i="10"/>
  <c r="AK147" i="10"/>
  <c r="T149" i="10" l="1"/>
  <c r="Y149" i="10" l="1"/>
  <c r="U149" i="10"/>
  <c r="D147" i="10"/>
  <c r="S147" i="10" s="1"/>
  <c r="T148" i="10" l="1"/>
  <c r="R147" i="10"/>
  <c r="AB149" i="10"/>
  <c r="Z149" i="10"/>
  <c r="AI146" i="10"/>
  <c r="AK146" i="10"/>
  <c r="V147" i="10"/>
  <c r="W147" i="10"/>
  <c r="X147" i="10" l="1"/>
  <c r="Y148" i="10"/>
  <c r="U148" i="10"/>
  <c r="AB148" i="10" l="1"/>
  <c r="Z148" i="10"/>
  <c r="D146" i="10"/>
  <c r="R146" i="10" s="1"/>
  <c r="W146" i="10"/>
  <c r="V146" i="10"/>
  <c r="X146" i="10" l="1"/>
  <c r="S146" i="10"/>
  <c r="AI145" i="10"/>
  <c r="AK145" i="10"/>
  <c r="T147" i="10" l="1"/>
  <c r="Y147" i="10" l="1"/>
  <c r="U147" i="10"/>
  <c r="D145" i="10"/>
  <c r="S145" i="10" s="1"/>
  <c r="T146" i="10" l="1"/>
  <c r="R145" i="10"/>
  <c r="AB147" i="10"/>
  <c r="Z147" i="10"/>
  <c r="AI144" i="10"/>
  <c r="AK144" i="10"/>
  <c r="V145" i="10"/>
  <c r="W145" i="10"/>
  <c r="X145" i="10" l="1"/>
  <c r="Y146" i="10"/>
  <c r="U146" i="10"/>
  <c r="AB146" i="10" l="1"/>
  <c r="Z146" i="10"/>
  <c r="D144" i="10"/>
  <c r="S144" i="10" s="1"/>
  <c r="T145" i="10" l="1"/>
  <c r="R144" i="10"/>
  <c r="AI143" i="10"/>
  <c r="AK143" i="10"/>
  <c r="W144" i="10"/>
  <c r="V144" i="10"/>
  <c r="X144" i="10" l="1"/>
  <c r="Y145" i="10"/>
  <c r="U145" i="10"/>
  <c r="AB145" i="10" l="1"/>
  <c r="Z145" i="10"/>
  <c r="D143" i="10"/>
  <c r="S143" i="10" s="1"/>
  <c r="T144" i="10" l="1"/>
  <c r="R143" i="10"/>
  <c r="AI142" i="10"/>
  <c r="AK142" i="10"/>
  <c r="V143" i="10"/>
  <c r="W143" i="10"/>
  <c r="X143" i="10" l="1"/>
  <c r="Y144" i="10"/>
  <c r="U144" i="10"/>
  <c r="AB144" i="10" l="1"/>
  <c r="Z144" i="10"/>
  <c r="D142" i="10"/>
  <c r="S142" i="10" s="1"/>
  <c r="T143" i="10" l="1"/>
  <c r="R142" i="10"/>
  <c r="AI141" i="10"/>
  <c r="AK141" i="10"/>
  <c r="V142" i="10"/>
  <c r="W142" i="10"/>
  <c r="X142" i="10" l="1"/>
  <c r="Y143" i="10"/>
  <c r="U143" i="10"/>
  <c r="AB143" i="10" l="1"/>
  <c r="Z143" i="10"/>
  <c r="D141" i="10"/>
  <c r="S141" i="10" s="1"/>
  <c r="T142" i="10" l="1"/>
  <c r="R141" i="10"/>
  <c r="AI140" i="10"/>
  <c r="AK140" i="10"/>
  <c r="W141" i="10"/>
  <c r="V141" i="10"/>
  <c r="X141" i="10" l="1"/>
  <c r="Y142" i="10"/>
  <c r="U142" i="10"/>
  <c r="Z142" i="10" l="1"/>
  <c r="AB142" i="10"/>
  <c r="D140" i="10"/>
  <c r="S140" i="10" s="1"/>
  <c r="T141" i="10" l="1"/>
  <c r="R140" i="10"/>
  <c r="AI139" i="10"/>
  <c r="AK139" i="10"/>
  <c r="V140" i="10"/>
  <c r="W140" i="10"/>
  <c r="X140" i="10" l="1"/>
  <c r="Y141" i="10"/>
  <c r="U141" i="10"/>
  <c r="AB141" i="10" l="1"/>
  <c r="Z141" i="10"/>
  <c r="D139" i="10"/>
  <c r="S139" i="10" s="1"/>
  <c r="T140" i="10" l="1"/>
  <c r="R139" i="10"/>
  <c r="AI138" i="10"/>
  <c r="AK138" i="10"/>
  <c r="W139" i="10"/>
  <c r="V139" i="10"/>
  <c r="X139" i="10" l="1"/>
  <c r="Y140" i="10"/>
  <c r="U140" i="10"/>
  <c r="AB140" i="10" l="1"/>
  <c r="Z140" i="10"/>
  <c r="D138" i="10"/>
  <c r="S138" i="10" s="1"/>
  <c r="T139" i="10" l="1"/>
  <c r="R138" i="10"/>
  <c r="AI137" i="10"/>
  <c r="AK137" i="10"/>
  <c r="V138" i="10"/>
  <c r="W138" i="10"/>
  <c r="X138" i="10" l="1"/>
  <c r="Y139" i="10"/>
  <c r="U139" i="10"/>
  <c r="AB139" i="10" l="1"/>
  <c r="Z139" i="10"/>
  <c r="D137" i="10"/>
  <c r="S137" i="10" s="1"/>
  <c r="T138" i="10" l="1"/>
  <c r="R137" i="10"/>
  <c r="AI136" i="10"/>
  <c r="AK136" i="10"/>
  <c r="W137" i="10"/>
  <c r="V137" i="10"/>
  <c r="X137" i="10" l="1"/>
  <c r="Y138" i="10"/>
  <c r="U138" i="10"/>
  <c r="AB138" i="10" l="1"/>
  <c r="Z138" i="10"/>
  <c r="D136" i="10"/>
  <c r="S136" i="10" s="1"/>
  <c r="T137" i="10" l="1"/>
  <c r="R136" i="10"/>
  <c r="AI135" i="10"/>
  <c r="AK135" i="10"/>
  <c r="W136" i="10"/>
  <c r="V136" i="10"/>
  <c r="X136" i="10" l="1"/>
  <c r="Y137" i="10"/>
  <c r="U137" i="10"/>
  <c r="AB137" i="10" l="1"/>
  <c r="Z137" i="10"/>
  <c r="D135" i="10"/>
  <c r="R135" i="10" s="1"/>
  <c r="V135" i="10"/>
  <c r="W135" i="10"/>
  <c r="X135" i="10" l="1"/>
  <c r="S135" i="10"/>
  <c r="AI134" i="10"/>
  <c r="AK134" i="10"/>
  <c r="T136" i="10" l="1"/>
  <c r="Y136" i="10" l="1"/>
  <c r="U136" i="10"/>
  <c r="D134" i="10"/>
  <c r="R134" i="10" s="1"/>
  <c r="W134" i="10"/>
  <c r="V134" i="10"/>
  <c r="X134" i="10" l="1"/>
  <c r="S134" i="10"/>
  <c r="AB136" i="10"/>
  <c r="Z136" i="10"/>
  <c r="AI133" i="10"/>
  <c r="AK133" i="10"/>
  <c r="T135" i="10" l="1"/>
  <c r="Y135" i="10" l="1"/>
  <c r="U135" i="10"/>
  <c r="D133" i="10"/>
  <c r="S133" i="10" s="1"/>
  <c r="T134" i="10" l="1"/>
  <c r="R133" i="10"/>
  <c r="AB135" i="10"/>
  <c r="Z135" i="10"/>
  <c r="AI132" i="10"/>
  <c r="AK132" i="10"/>
  <c r="V133" i="10"/>
  <c r="W133" i="10"/>
  <c r="X133" i="10" l="1"/>
  <c r="Y134" i="10"/>
  <c r="U134" i="10"/>
  <c r="AB134" i="10" l="1"/>
  <c r="Z134" i="10"/>
  <c r="D132" i="10"/>
  <c r="S132" i="10" s="1"/>
  <c r="R132" i="10" l="1"/>
  <c r="T133" i="10"/>
  <c r="AI131" i="10"/>
  <c r="AK131" i="10"/>
  <c r="V132" i="10"/>
  <c r="W132" i="10"/>
  <c r="X132" i="10" l="1"/>
  <c r="Y133" i="10"/>
  <c r="U133" i="10"/>
  <c r="Z133" i="10" l="1"/>
  <c r="AB133" i="10"/>
  <c r="D131" i="10"/>
  <c r="S131" i="10" s="1"/>
  <c r="T132" i="10" l="1"/>
  <c r="R131" i="10"/>
  <c r="AI130" i="10"/>
  <c r="AK130" i="10"/>
  <c r="W131" i="10"/>
  <c r="V131" i="10"/>
  <c r="X131" i="10" l="1"/>
  <c r="Y132" i="10"/>
  <c r="U132" i="10"/>
  <c r="AB132" i="10" l="1"/>
  <c r="Z132" i="10"/>
  <c r="D130" i="10"/>
  <c r="R130" i="10" s="1"/>
  <c r="V130" i="10"/>
  <c r="W130" i="10"/>
  <c r="X130" i="10" l="1"/>
  <c r="S130" i="10"/>
  <c r="AI129" i="10"/>
  <c r="AK129" i="10"/>
  <c r="T131" i="10" l="1"/>
  <c r="Y131" i="10" l="1"/>
  <c r="U131" i="10"/>
  <c r="D129" i="10"/>
  <c r="S129" i="10" s="1"/>
  <c r="T130" i="10" l="1"/>
  <c r="R129" i="10"/>
  <c r="AB131" i="10"/>
  <c r="Z131" i="10"/>
  <c r="AI128" i="10"/>
  <c r="AK128" i="10"/>
  <c r="V129" i="10"/>
  <c r="W129" i="10"/>
  <c r="X129" i="10" l="1"/>
  <c r="Y130" i="10"/>
  <c r="U130" i="10"/>
  <c r="AB130" i="10" l="1"/>
  <c r="Z130" i="10"/>
  <c r="D128" i="10"/>
  <c r="S128" i="10" s="1"/>
  <c r="T129" i="10" l="1"/>
  <c r="R128" i="10"/>
  <c r="AI127" i="10"/>
  <c r="AK127" i="10"/>
  <c r="W128" i="10"/>
  <c r="V128" i="10"/>
  <c r="X128" i="10" l="1"/>
  <c r="Y129" i="10"/>
  <c r="U129" i="10"/>
  <c r="AB129" i="10" l="1"/>
  <c r="Z129" i="10"/>
  <c r="D127" i="10"/>
  <c r="R127" i="10" s="1"/>
  <c r="W127" i="10"/>
  <c r="V127" i="10"/>
  <c r="X127" i="10" l="1"/>
  <c r="S127" i="10"/>
  <c r="AI126" i="10"/>
  <c r="AK126" i="10"/>
  <c r="T128" i="10" l="1"/>
  <c r="Y128" i="10" l="1"/>
  <c r="U128" i="10"/>
  <c r="D126" i="10"/>
  <c r="R126" i="10" s="1"/>
  <c r="W126" i="10"/>
  <c r="V126" i="10"/>
  <c r="X126" i="10" l="1"/>
  <c r="S126" i="10"/>
  <c r="AB128" i="10"/>
  <c r="Z128" i="10"/>
  <c r="AI125" i="10"/>
  <c r="AK125" i="10"/>
  <c r="T127" i="10" l="1"/>
  <c r="Y127" i="10" l="1"/>
  <c r="U127" i="10"/>
  <c r="D125" i="10"/>
  <c r="S125" i="10" s="1"/>
  <c r="T126" i="10" l="1"/>
  <c r="R125" i="10"/>
  <c r="AB127" i="10"/>
  <c r="Z127" i="10"/>
  <c r="AI124" i="10"/>
  <c r="AK124" i="10"/>
  <c r="W125" i="10"/>
  <c r="V125" i="10"/>
  <c r="X125" i="10" l="1"/>
  <c r="Y126" i="10"/>
  <c r="U126" i="10"/>
  <c r="AB126" i="10" l="1"/>
  <c r="Z126" i="10"/>
  <c r="D124" i="10"/>
  <c r="R124" i="10" s="1"/>
  <c r="W124" i="10"/>
  <c r="V124" i="10"/>
  <c r="X124" i="10" l="1"/>
  <c r="S124" i="10"/>
  <c r="AI123" i="10"/>
  <c r="AK123" i="10"/>
  <c r="T125" i="10" l="1"/>
  <c r="Y125" i="10" l="1"/>
  <c r="U125" i="10"/>
  <c r="D123" i="10"/>
  <c r="S123" i="10" s="1"/>
  <c r="T124" i="10" l="1"/>
  <c r="AB125" i="10"/>
  <c r="Z125" i="10"/>
  <c r="R123" i="10"/>
  <c r="AI122" i="10"/>
  <c r="AK122" i="10"/>
  <c r="V123" i="10"/>
  <c r="W123" i="10"/>
  <c r="X123" i="10" l="1"/>
  <c r="Y124" i="10"/>
  <c r="U124" i="10"/>
  <c r="AB124" i="10" l="1"/>
  <c r="Z124" i="10"/>
  <c r="D122" i="10"/>
  <c r="R122" i="10" s="1"/>
  <c r="V122" i="10"/>
  <c r="W122" i="10"/>
  <c r="X122" i="10" l="1"/>
  <c r="S122" i="10"/>
  <c r="AI121" i="10"/>
  <c r="AK121" i="10"/>
  <c r="T123" i="10" l="1"/>
  <c r="Y123" i="10" l="1"/>
  <c r="U123" i="10"/>
  <c r="D121" i="10"/>
  <c r="S121" i="10" s="1"/>
  <c r="T122" i="10" l="1"/>
  <c r="R121" i="10"/>
  <c r="AB123" i="10"/>
  <c r="Z123" i="10"/>
  <c r="AI120" i="10"/>
  <c r="AK120" i="10"/>
  <c r="V121" i="10"/>
  <c r="W121" i="10"/>
  <c r="X121" i="10" l="1"/>
  <c r="Y122" i="10"/>
  <c r="U122" i="10"/>
  <c r="AB122" i="10" l="1"/>
  <c r="Z122" i="10"/>
  <c r="D120" i="10"/>
  <c r="S120" i="10" s="1"/>
  <c r="R120" i="10" l="1"/>
  <c r="T121" i="10"/>
  <c r="AI119" i="10"/>
  <c r="AK119" i="10"/>
  <c r="W120" i="10"/>
  <c r="V120" i="10"/>
  <c r="X120" i="10" l="1"/>
  <c r="Y121" i="10"/>
  <c r="U121" i="10"/>
  <c r="Z121" i="10" l="1"/>
  <c r="AB121" i="10"/>
  <c r="D119" i="10"/>
  <c r="S119" i="10" s="1"/>
  <c r="T120" i="10" l="1"/>
  <c r="R119" i="10"/>
  <c r="AI118" i="10"/>
  <c r="AK118" i="10"/>
  <c r="W119" i="10"/>
  <c r="V119" i="10"/>
  <c r="X119" i="10" l="1"/>
  <c r="Y120" i="10"/>
  <c r="U120" i="10"/>
  <c r="AB120" i="10" l="1"/>
  <c r="Z120" i="10"/>
  <c r="D118" i="10"/>
  <c r="R118" i="10" s="1"/>
  <c r="V118" i="10"/>
  <c r="W118" i="10"/>
  <c r="X118" i="10" l="1"/>
  <c r="S118" i="10"/>
  <c r="AI117" i="10"/>
  <c r="AK117" i="10"/>
  <c r="T119" i="10" l="1"/>
  <c r="Y119" i="10" l="1"/>
  <c r="U119" i="10"/>
  <c r="D117" i="10"/>
  <c r="R117" i="10" s="1"/>
  <c r="W117" i="10"/>
  <c r="V117" i="10"/>
  <c r="X117" i="10" l="1"/>
  <c r="S117" i="10"/>
  <c r="AB119" i="10"/>
  <c r="Z119" i="10"/>
  <c r="AI116" i="10"/>
  <c r="AK116" i="10"/>
  <c r="T118" i="10" l="1"/>
  <c r="Y118" i="10" l="1"/>
  <c r="U118" i="10"/>
  <c r="D116" i="10"/>
  <c r="R116" i="10" s="1"/>
  <c r="W116" i="10"/>
  <c r="V116" i="10"/>
  <c r="X116" i="10" l="1"/>
  <c r="S116" i="10"/>
  <c r="Z118" i="10"/>
  <c r="AB118" i="10"/>
  <c r="AI115" i="10"/>
  <c r="AK115" i="10"/>
  <c r="T117" i="10" l="1"/>
  <c r="Y117" i="10" l="1"/>
  <c r="U117" i="10"/>
  <c r="D115" i="10"/>
  <c r="S115" i="10" s="1"/>
  <c r="T116" i="10" l="1"/>
  <c r="R115" i="10"/>
  <c r="Z117" i="10"/>
  <c r="AB117" i="10"/>
  <c r="AI114" i="10"/>
  <c r="AK114" i="10"/>
  <c r="W115" i="10"/>
  <c r="V115" i="10"/>
  <c r="X115" i="10" l="1"/>
  <c r="Y116" i="10"/>
  <c r="U116" i="10"/>
  <c r="AB116" i="10" l="1"/>
  <c r="Z116" i="10"/>
  <c r="D114" i="10"/>
  <c r="S114" i="10" s="1"/>
  <c r="T115" i="10" l="1"/>
  <c r="R114" i="10"/>
  <c r="AI113" i="10"/>
  <c r="AK113" i="10"/>
  <c r="V114" i="10"/>
  <c r="W114" i="10"/>
  <c r="X114" i="10" l="1"/>
  <c r="Y115" i="10"/>
  <c r="U115" i="10"/>
  <c r="Z115" i="10" l="1"/>
  <c r="AB115" i="10"/>
  <c r="D113" i="10"/>
  <c r="S113" i="10" s="1"/>
  <c r="T114" i="10" l="1"/>
  <c r="R113" i="10"/>
  <c r="AI112" i="10"/>
  <c r="AK112" i="10"/>
  <c r="W113" i="10"/>
  <c r="V113" i="10"/>
  <c r="X113" i="10" l="1"/>
  <c r="Y114" i="10"/>
  <c r="U114" i="10"/>
  <c r="AB114" i="10" l="1"/>
  <c r="Z114" i="10"/>
  <c r="D112" i="10"/>
  <c r="S112" i="10" s="1"/>
  <c r="T113" i="10" l="1"/>
  <c r="R112" i="10"/>
  <c r="AI111" i="10"/>
  <c r="AK111" i="10"/>
  <c r="W112" i="10"/>
  <c r="V112" i="10"/>
  <c r="X112" i="10" l="1"/>
  <c r="Y113" i="10"/>
  <c r="U113" i="10"/>
  <c r="Z113" i="10" l="1"/>
  <c r="AB113" i="10"/>
  <c r="D111" i="10"/>
  <c r="S111" i="10" s="1"/>
  <c r="T112" i="10" l="1"/>
  <c r="R111" i="10"/>
  <c r="AI110" i="10"/>
  <c r="AK110" i="10"/>
  <c r="W111" i="10"/>
  <c r="V111" i="10"/>
  <c r="X111" i="10" l="1"/>
  <c r="Y112" i="10"/>
  <c r="U112" i="10"/>
  <c r="AB112" i="10" l="1"/>
  <c r="Z112" i="10"/>
  <c r="D110" i="10"/>
  <c r="R110" i="10" s="1"/>
  <c r="V110" i="10"/>
  <c r="W110" i="10"/>
  <c r="X110" i="10" l="1"/>
  <c r="S110" i="10"/>
  <c r="AI109" i="10"/>
  <c r="AK109" i="10"/>
  <c r="T111" i="10" l="1"/>
  <c r="Y111" i="10" l="1"/>
  <c r="U111" i="10"/>
  <c r="D109" i="10"/>
  <c r="S109" i="10" s="1"/>
  <c r="T110" i="10" l="1"/>
  <c r="R109" i="10"/>
  <c r="AB111" i="10"/>
  <c r="Z111" i="10"/>
  <c r="AI108" i="10"/>
  <c r="AK108" i="10"/>
  <c r="V109" i="10"/>
  <c r="W109" i="10"/>
  <c r="X109" i="10" l="1"/>
  <c r="Y110" i="10"/>
  <c r="U110" i="10"/>
  <c r="AB110" i="10" l="1"/>
  <c r="Z110" i="10"/>
  <c r="D108" i="10"/>
  <c r="S108" i="10" s="1"/>
  <c r="T109" i="10" l="1"/>
  <c r="R108" i="10"/>
  <c r="AI107" i="10"/>
  <c r="AK107" i="10"/>
  <c r="W108" i="10"/>
  <c r="V108" i="10"/>
  <c r="X108" i="10" l="1"/>
  <c r="Y109" i="10"/>
  <c r="U109" i="10"/>
  <c r="Z109" i="10" l="1"/>
  <c r="AB109" i="10"/>
  <c r="D107" i="10"/>
  <c r="S107" i="10" s="1"/>
  <c r="T108" i="10" l="1"/>
  <c r="R107" i="10"/>
  <c r="AI106" i="10"/>
  <c r="AK106" i="10"/>
  <c r="V107" i="10"/>
  <c r="W107" i="10"/>
  <c r="X107" i="10" l="1"/>
  <c r="Y108" i="10"/>
  <c r="U108" i="10"/>
  <c r="AB108" i="10" l="1"/>
  <c r="Z108" i="10"/>
  <c r="D106" i="10"/>
  <c r="R106" i="10" s="1"/>
  <c r="V106" i="10"/>
  <c r="W106" i="10"/>
  <c r="X106" i="10" l="1"/>
  <c r="S106" i="10"/>
  <c r="AI105" i="10"/>
  <c r="AK105" i="10"/>
  <c r="T107" i="10" l="1"/>
  <c r="Y107" i="10" l="1"/>
  <c r="U107" i="10"/>
  <c r="D105" i="10"/>
  <c r="S105" i="10" s="1"/>
  <c r="T106" i="10" l="1"/>
  <c r="Z107" i="10"/>
  <c r="AB107" i="10"/>
  <c r="R105" i="10"/>
  <c r="AI104" i="10"/>
  <c r="AK104" i="10"/>
  <c r="V105" i="10"/>
  <c r="W105" i="10"/>
  <c r="X105" i="10" l="1"/>
  <c r="Y106" i="10"/>
  <c r="U106" i="10"/>
  <c r="AB106" i="10" l="1"/>
  <c r="Z106" i="10"/>
  <c r="D104" i="10"/>
  <c r="R104" i="10" s="1"/>
  <c r="W104" i="10"/>
  <c r="V104" i="10"/>
  <c r="X104" i="10" l="1"/>
  <c r="S104" i="10"/>
  <c r="AI103" i="10"/>
  <c r="AK103" i="10"/>
  <c r="T105" i="10" l="1"/>
  <c r="Y105" i="10" l="1"/>
  <c r="U105" i="10"/>
  <c r="D103" i="10"/>
  <c r="S103" i="10" s="1"/>
  <c r="T104" i="10" l="1"/>
  <c r="R103" i="10"/>
  <c r="Z105" i="10"/>
  <c r="AB105" i="10"/>
  <c r="AI102" i="10"/>
  <c r="AK102" i="10"/>
  <c r="W103" i="10"/>
  <c r="V103" i="10"/>
  <c r="X103" i="10" l="1"/>
  <c r="Y104" i="10"/>
  <c r="U104" i="10"/>
  <c r="Z104" i="10" l="1"/>
  <c r="AB104" i="10"/>
  <c r="D102" i="10"/>
  <c r="R102" i="10" s="1"/>
  <c r="W102" i="10"/>
  <c r="V102" i="10"/>
  <c r="X102" i="10" l="1"/>
  <c r="S102" i="10"/>
  <c r="AI101" i="10"/>
  <c r="AK101" i="10"/>
  <c r="T103" i="10" l="1"/>
  <c r="Y103" i="10" l="1"/>
  <c r="U103" i="10"/>
  <c r="D101" i="10"/>
  <c r="S101" i="10" s="1"/>
  <c r="R101" i="10" l="1"/>
  <c r="T102" i="10"/>
  <c r="AB103" i="10"/>
  <c r="Z103" i="10"/>
  <c r="AI100" i="10"/>
  <c r="AK100" i="10"/>
  <c r="V101" i="10"/>
  <c r="W101" i="10"/>
  <c r="X101" i="10" l="1"/>
  <c r="Y102" i="10"/>
  <c r="U102" i="10"/>
  <c r="AB102" i="10" l="1"/>
  <c r="Z102" i="10"/>
  <c r="D100" i="10"/>
  <c r="S100" i="10" s="1"/>
  <c r="T101" i="10" l="1"/>
  <c r="R100" i="10"/>
  <c r="AI99" i="10"/>
  <c r="AK99" i="10"/>
  <c r="W100" i="10"/>
  <c r="V100" i="10"/>
  <c r="X100" i="10" l="1"/>
  <c r="Y101" i="10"/>
  <c r="U101" i="10"/>
  <c r="Z101" i="10" l="1"/>
  <c r="AB101" i="10"/>
  <c r="D99" i="10"/>
  <c r="S99" i="10" s="1"/>
  <c r="T100" i="10" l="1"/>
  <c r="R99" i="10"/>
  <c r="AI98" i="10"/>
  <c r="AK98" i="10"/>
  <c r="V99" i="10"/>
  <c r="W99" i="10"/>
  <c r="X99" i="10" l="1"/>
  <c r="Y100" i="10"/>
  <c r="U100" i="10"/>
  <c r="Z100" i="10" l="1"/>
  <c r="AB100" i="10"/>
  <c r="D98" i="10"/>
  <c r="S98" i="10" s="1"/>
  <c r="T99" i="10" l="1"/>
  <c r="R98" i="10"/>
  <c r="AI97" i="10"/>
  <c r="AK97" i="10"/>
  <c r="W98" i="10"/>
  <c r="V98" i="10"/>
  <c r="X98" i="10" l="1"/>
  <c r="Y99" i="10"/>
  <c r="U99" i="10"/>
  <c r="AB99" i="10" l="1"/>
  <c r="Z99" i="10"/>
  <c r="D97" i="10"/>
  <c r="S97" i="10" s="1"/>
  <c r="T98" i="10" l="1"/>
  <c r="R97" i="10"/>
  <c r="AI96" i="10"/>
  <c r="AK96" i="10"/>
  <c r="V97" i="10"/>
  <c r="W97" i="10"/>
  <c r="X97" i="10" l="1"/>
  <c r="Y98" i="10"/>
  <c r="U98" i="10"/>
  <c r="AB98" i="10" l="1"/>
  <c r="Z98" i="10"/>
  <c r="D96" i="10"/>
  <c r="S96" i="10" s="1"/>
  <c r="T97" i="10" l="1"/>
  <c r="R96" i="10"/>
  <c r="AI95" i="10"/>
  <c r="AK95" i="10"/>
  <c r="W96" i="10"/>
  <c r="V96" i="10"/>
  <c r="X96" i="10" l="1"/>
  <c r="Y97" i="10"/>
  <c r="U97" i="10"/>
  <c r="AB97" i="10" l="1"/>
  <c r="Z97" i="10"/>
  <c r="D95" i="10"/>
  <c r="S95" i="10" s="1"/>
  <c r="T96" i="10" l="1"/>
  <c r="R95" i="10"/>
  <c r="AI94" i="10"/>
  <c r="AK94" i="10"/>
  <c r="W95" i="10"/>
  <c r="V95" i="10"/>
  <c r="X95" i="10" l="1"/>
  <c r="Y96" i="10"/>
  <c r="U96" i="10"/>
  <c r="AB96" i="10" l="1"/>
  <c r="Z96" i="10"/>
  <c r="D94" i="10"/>
  <c r="S94" i="10" s="1"/>
  <c r="T95" i="10" l="1"/>
  <c r="R94" i="10"/>
  <c r="AI93" i="10"/>
  <c r="AK93" i="10"/>
  <c r="V94" i="10"/>
  <c r="W94" i="10"/>
  <c r="X94" i="10" l="1"/>
  <c r="Y95" i="10"/>
  <c r="U95" i="10"/>
  <c r="AB95" i="10" l="1"/>
  <c r="Z95" i="10"/>
  <c r="D93" i="10"/>
  <c r="S93" i="10" s="1"/>
  <c r="T94" i="10" l="1"/>
  <c r="R93" i="10"/>
  <c r="AI92" i="10"/>
  <c r="AK92" i="10"/>
  <c r="V93" i="10"/>
  <c r="W93" i="10"/>
  <c r="X93" i="10" l="1"/>
  <c r="Y94" i="10"/>
  <c r="U94" i="10"/>
  <c r="AB94" i="10" l="1"/>
  <c r="Z94" i="10"/>
  <c r="D92" i="10"/>
  <c r="R92" i="10" s="1"/>
  <c r="V92" i="10"/>
  <c r="W92" i="10"/>
  <c r="X92" i="10" l="1"/>
  <c r="S92" i="10"/>
  <c r="AI91" i="10"/>
  <c r="AK91" i="10"/>
  <c r="T93" i="10" l="1"/>
  <c r="Y93" i="10" l="1"/>
  <c r="U93" i="10"/>
  <c r="D91" i="10"/>
  <c r="R91" i="10" s="1"/>
  <c r="W91" i="10"/>
  <c r="V91" i="10"/>
  <c r="X91" i="10" l="1"/>
  <c r="S91" i="10"/>
  <c r="AB93" i="10"/>
  <c r="Z93" i="10"/>
  <c r="AI90" i="10"/>
  <c r="AK90" i="10"/>
  <c r="T92" i="10" l="1"/>
  <c r="Y92" i="10" l="1"/>
  <c r="U92" i="10"/>
  <c r="D90" i="10"/>
  <c r="S90" i="10" s="1"/>
  <c r="T91" i="10" l="1"/>
  <c r="R90" i="10"/>
  <c r="AB92" i="10"/>
  <c r="Z92" i="10"/>
  <c r="AI89" i="10"/>
  <c r="AK89" i="10"/>
  <c r="W90" i="10"/>
  <c r="V90" i="10"/>
  <c r="X90" i="10" l="1"/>
  <c r="Y91" i="10"/>
  <c r="U91" i="10"/>
  <c r="AB91" i="10" l="1"/>
  <c r="Z91" i="10"/>
  <c r="D89" i="10"/>
  <c r="R89" i="10" s="1"/>
  <c r="V89" i="10"/>
  <c r="W89" i="10"/>
  <c r="X89" i="10" l="1"/>
  <c r="S89" i="10"/>
  <c r="AI88" i="10"/>
  <c r="AK88" i="10"/>
  <c r="T90" i="10" l="1"/>
  <c r="Y90" i="10" l="1"/>
  <c r="U90" i="10"/>
  <c r="D88" i="10"/>
  <c r="S88" i="10" s="1"/>
  <c r="T89" i="10" l="1"/>
  <c r="AB90" i="10"/>
  <c r="Z90" i="10"/>
  <c r="R88" i="10"/>
  <c r="AI87" i="10"/>
  <c r="AK87" i="10"/>
  <c r="V88" i="10"/>
  <c r="W88" i="10"/>
  <c r="X88" i="10" l="1"/>
  <c r="Y89" i="10"/>
  <c r="U89" i="10"/>
  <c r="AB89" i="10" l="1"/>
  <c r="Z89" i="10"/>
  <c r="D87" i="10"/>
  <c r="S87" i="10" s="1"/>
  <c r="T88" i="10" l="1"/>
  <c r="R87" i="10"/>
  <c r="AI86" i="10"/>
  <c r="AK86" i="10"/>
  <c r="V87" i="10"/>
  <c r="W87" i="10"/>
  <c r="X87" i="10" l="1"/>
  <c r="Y88" i="10"/>
  <c r="U88" i="10"/>
  <c r="AB88" i="10" l="1"/>
  <c r="Z88" i="10"/>
  <c r="D86" i="10"/>
  <c r="S86" i="10" s="1"/>
  <c r="T87" i="10" l="1"/>
  <c r="R86" i="10"/>
  <c r="AI85" i="10"/>
  <c r="AK85" i="10"/>
  <c r="V86" i="10"/>
  <c r="W86" i="10"/>
  <c r="X86" i="10" l="1"/>
  <c r="Y87" i="10"/>
  <c r="U87" i="10"/>
  <c r="Z87" i="10" l="1"/>
  <c r="AB87" i="10"/>
  <c r="D85" i="10"/>
  <c r="S85" i="10" s="1"/>
  <c r="T86" i="10" l="1"/>
  <c r="R85" i="10"/>
  <c r="AI84" i="10"/>
  <c r="AK84" i="10"/>
  <c r="V85" i="10"/>
  <c r="W85" i="10"/>
  <c r="X85" i="10" l="1"/>
  <c r="Y86" i="10"/>
  <c r="U86" i="10"/>
  <c r="AB86" i="10" l="1"/>
  <c r="Z86" i="10"/>
  <c r="D84" i="10"/>
  <c r="R84" i="10" s="1"/>
  <c r="W84" i="10"/>
  <c r="V84" i="10"/>
  <c r="X84" i="10" l="1"/>
  <c r="S84" i="10"/>
  <c r="AI83" i="10"/>
  <c r="AK83" i="10"/>
  <c r="T85" i="10" l="1"/>
  <c r="Y85" i="10" l="1"/>
  <c r="U85" i="10"/>
  <c r="D83" i="10"/>
  <c r="S83" i="10" s="1"/>
  <c r="T84" i="10" l="1"/>
  <c r="R83" i="10"/>
  <c r="AB85" i="10"/>
  <c r="Z85" i="10"/>
  <c r="AI82" i="10"/>
  <c r="AK82" i="10"/>
  <c r="W83" i="10"/>
  <c r="V83" i="10"/>
  <c r="X83" i="10" l="1"/>
  <c r="Y84" i="10"/>
  <c r="U84" i="10"/>
  <c r="AB84" i="10" l="1"/>
  <c r="Z84" i="10"/>
  <c r="D82" i="10"/>
  <c r="S82" i="10" s="1"/>
  <c r="T83" i="10" l="1"/>
  <c r="R82" i="10"/>
  <c r="AI81" i="10"/>
  <c r="AK81" i="10"/>
  <c r="V82" i="10"/>
  <c r="W82" i="10"/>
  <c r="X82" i="10" l="1"/>
  <c r="Y83" i="10"/>
  <c r="U83" i="10"/>
  <c r="AB83" i="10" l="1"/>
  <c r="Z83" i="10"/>
  <c r="D81" i="10"/>
  <c r="S81" i="10" s="1"/>
  <c r="T82" i="10" l="1"/>
  <c r="R81" i="10"/>
  <c r="AI80" i="10"/>
  <c r="AK80" i="10"/>
  <c r="V81" i="10"/>
  <c r="W81" i="10"/>
  <c r="X81" i="10" l="1"/>
  <c r="Y82" i="10"/>
  <c r="U82" i="10"/>
  <c r="AB82" i="10" l="1"/>
  <c r="Z82" i="10"/>
  <c r="D80" i="10"/>
  <c r="R80" i="10" s="1"/>
  <c r="V80" i="10"/>
  <c r="W80" i="10"/>
  <c r="X80" i="10" l="1"/>
  <c r="AI79" i="10"/>
  <c r="D79" i="10"/>
  <c r="AK79" i="10"/>
  <c r="R79" i="10" l="1"/>
  <c r="AI78" i="10"/>
  <c r="AK78" i="10"/>
  <c r="V79" i="10"/>
  <c r="W79" i="10"/>
  <c r="X79" i="10" l="1"/>
  <c r="D78" i="10"/>
  <c r="R78" i="10" l="1"/>
  <c r="AI77" i="10"/>
  <c r="AK77" i="10"/>
  <c r="V78" i="10"/>
  <c r="W78" i="10"/>
  <c r="X78" i="10" l="1"/>
  <c r="D77" i="10"/>
  <c r="R77" i="10" l="1"/>
  <c r="AI76" i="10"/>
  <c r="AK76" i="10"/>
  <c r="W77" i="10"/>
  <c r="V77" i="10"/>
  <c r="X77" i="10" l="1"/>
  <c r="D76" i="10"/>
  <c r="R76" i="10" l="1"/>
  <c r="AI75" i="10"/>
  <c r="AK75" i="10"/>
  <c r="V76" i="10"/>
  <c r="W76" i="10"/>
  <c r="X76" i="10" l="1"/>
  <c r="D75" i="10"/>
  <c r="R75" i="10" l="1"/>
  <c r="AI74" i="10"/>
  <c r="AK74" i="10"/>
  <c r="V75" i="10"/>
  <c r="W75" i="10"/>
  <c r="X75" i="10" l="1"/>
  <c r="D74" i="10"/>
  <c r="R74" i="10" l="1"/>
  <c r="AI73" i="10"/>
  <c r="AK73" i="10"/>
  <c r="V74" i="10"/>
  <c r="W74" i="10"/>
  <c r="X74" i="10" l="1"/>
  <c r="D73" i="10"/>
  <c r="R73" i="10" l="1"/>
  <c r="AI72" i="10"/>
  <c r="AK72" i="10"/>
  <c r="V73" i="10"/>
  <c r="W73" i="10"/>
  <c r="X73" i="10" l="1"/>
  <c r="D72" i="10"/>
  <c r="R72" i="10" l="1"/>
  <c r="AI71" i="10"/>
  <c r="AK71" i="10"/>
  <c r="V72" i="10"/>
  <c r="W72" i="10"/>
  <c r="X72" i="10" l="1"/>
  <c r="D71" i="10"/>
  <c r="R71" i="10" s="1"/>
  <c r="V71" i="10"/>
  <c r="W71" i="10"/>
  <c r="X71" i="10" l="1"/>
  <c r="AI70" i="10"/>
  <c r="D70" i="10"/>
  <c r="AK70" i="10"/>
  <c r="R70" i="10" l="1"/>
  <c r="AI69" i="10"/>
  <c r="AK69" i="10"/>
  <c r="W70" i="10"/>
  <c r="V70" i="10"/>
  <c r="X70" i="10" l="1"/>
  <c r="D69" i="10"/>
  <c r="R69" i="10" s="1"/>
  <c r="V69" i="10"/>
  <c r="W69" i="10"/>
  <c r="X69" i="10" l="1"/>
  <c r="AI68" i="10"/>
  <c r="D68" i="10"/>
  <c r="AK68" i="10"/>
  <c r="R68" i="10" l="1"/>
  <c r="AI67" i="10"/>
  <c r="AK67" i="10"/>
  <c r="V68" i="10"/>
  <c r="W68" i="10"/>
  <c r="X68" i="10" l="1"/>
  <c r="D67" i="10"/>
  <c r="R67" i="10" l="1"/>
  <c r="AI66" i="10"/>
  <c r="AK66" i="10"/>
  <c r="V67" i="10"/>
  <c r="W67" i="10"/>
  <c r="X67" i="10" l="1"/>
  <c r="D66" i="10"/>
  <c r="R66" i="10" l="1"/>
  <c r="AI65" i="10"/>
  <c r="AK65" i="10"/>
  <c r="V66" i="10"/>
  <c r="W66" i="10"/>
  <c r="X66" i="10" l="1"/>
  <c r="D65" i="10"/>
  <c r="R65" i="10" l="1"/>
  <c r="AI64" i="10"/>
  <c r="AK64" i="10"/>
  <c r="V65" i="10"/>
  <c r="W65" i="10"/>
  <c r="X65" i="10" l="1"/>
  <c r="D64" i="10"/>
  <c r="R64" i="10" l="1"/>
  <c r="AI63" i="10"/>
  <c r="AK63" i="10"/>
  <c r="W64" i="10"/>
  <c r="V64" i="10"/>
  <c r="X64" i="10" l="1"/>
  <c r="D63" i="10"/>
  <c r="R63" i="10" l="1"/>
  <c r="AI62" i="10"/>
  <c r="AK62" i="10"/>
  <c r="V63" i="10"/>
  <c r="W63" i="10"/>
  <c r="X63" i="10" l="1"/>
  <c r="D62" i="10"/>
  <c r="R62" i="10" l="1"/>
  <c r="AI61" i="10"/>
  <c r="AK61" i="10"/>
  <c r="V62" i="10"/>
  <c r="W62" i="10"/>
  <c r="X62" i="10" l="1"/>
  <c r="D61" i="10"/>
  <c r="R61" i="10" l="1"/>
  <c r="AI60" i="10"/>
  <c r="AK60" i="10"/>
  <c r="V61" i="10"/>
  <c r="W61" i="10"/>
  <c r="X61" i="10" l="1"/>
  <c r="D60" i="10"/>
  <c r="R60" i="10" l="1"/>
  <c r="AI59" i="10"/>
  <c r="AK59" i="10"/>
  <c r="V60" i="10"/>
  <c r="W60" i="10"/>
  <c r="X60" i="10" l="1"/>
  <c r="D59" i="10"/>
  <c r="R59" i="10" l="1"/>
  <c r="AI58" i="10"/>
  <c r="AK58" i="10"/>
  <c r="V59" i="10"/>
  <c r="W59" i="10"/>
  <c r="X59" i="10" l="1"/>
  <c r="D58" i="10"/>
  <c r="R58" i="10" l="1"/>
  <c r="AI57" i="10"/>
  <c r="AK57" i="10"/>
  <c r="V58" i="10"/>
  <c r="W58" i="10"/>
  <c r="X58" i="10" l="1"/>
  <c r="D57" i="10"/>
  <c r="R57" i="10" l="1"/>
  <c r="AI56" i="10"/>
  <c r="AK56" i="10"/>
  <c r="V57" i="10"/>
  <c r="W57" i="10"/>
  <c r="X57" i="10" l="1"/>
  <c r="D56" i="10"/>
  <c r="R56" i="10" l="1"/>
  <c r="AI55" i="10"/>
  <c r="AK55" i="10"/>
  <c r="V56" i="10"/>
  <c r="W56" i="10"/>
  <c r="X56" i="10" l="1"/>
  <c r="D55" i="10"/>
  <c r="R55" i="10" l="1"/>
  <c r="AI54" i="10"/>
  <c r="AK54" i="10"/>
  <c r="W55" i="10"/>
  <c r="V55" i="10"/>
  <c r="X55" i="10" l="1"/>
  <c r="D54" i="10"/>
  <c r="R54" i="10" l="1"/>
  <c r="AI53" i="10"/>
  <c r="AK53" i="10"/>
  <c r="V54" i="10"/>
  <c r="W54" i="10"/>
  <c r="X54" i="10" l="1"/>
  <c r="D53" i="10"/>
  <c r="R53" i="10" l="1"/>
  <c r="AI52" i="10"/>
  <c r="AK52" i="10"/>
  <c r="V53" i="10"/>
  <c r="W53" i="10"/>
  <c r="X53" i="10" l="1"/>
  <c r="D52" i="10"/>
  <c r="R52" i="10" l="1"/>
  <c r="AI51" i="10"/>
  <c r="AK51" i="10"/>
  <c r="V52" i="10"/>
  <c r="W52" i="10"/>
  <c r="X52" i="10" l="1"/>
  <c r="D51" i="10"/>
  <c r="R51" i="10" l="1"/>
  <c r="AI50" i="10"/>
  <c r="AK50" i="10"/>
  <c r="V51" i="10"/>
  <c r="W51" i="10"/>
  <c r="X51" i="10" l="1"/>
  <c r="D50" i="10"/>
  <c r="R50" i="10" l="1"/>
  <c r="AI49" i="10"/>
  <c r="AK49" i="10"/>
  <c r="V50" i="10"/>
  <c r="W50" i="10"/>
  <c r="X50" i="10" l="1"/>
  <c r="D49" i="10"/>
  <c r="R49" i="10" s="1"/>
  <c r="V49" i="10"/>
  <c r="W49" i="10"/>
  <c r="X49" i="10" l="1"/>
  <c r="AI48" i="10"/>
  <c r="D48" i="10"/>
  <c r="AK48" i="10"/>
  <c r="R48" i="10" l="1"/>
  <c r="AI47" i="10"/>
  <c r="AK47" i="10"/>
  <c r="V48" i="10"/>
  <c r="W48" i="10"/>
  <c r="X48" i="10" l="1"/>
  <c r="D47" i="10"/>
  <c r="R47" i="10" l="1"/>
  <c r="AI46" i="10"/>
  <c r="AK46" i="10"/>
  <c r="V47" i="10"/>
  <c r="W47" i="10"/>
  <c r="X47" i="10" l="1"/>
  <c r="D46" i="10"/>
  <c r="R46" i="10" s="1"/>
  <c r="V46" i="10"/>
  <c r="W46" i="10"/>
  <c r="X46" i="10" l="1"/>
  <c r="AI45" i="10"/>
  <c r="D45" i="10"/>
  <c r="R45" i="10" s="1"/>
  <c r="AK45" i="10"/>
  <c r="V45" i="10"/>
  <c r="W45" i="10"/>
  <c r="X45" i="10" l="1"/>
  <c r="AI44" i="10"/>
  <c r="D44" i="10"/>
  <c r="AK44" i="10"/>
  <c r="R44" i="10" l="1"/>
  <c r="AI43" i="10"/>
  <c r="AK43" i="10"/>
  <c r="W44" i="10"/>
  <c r="V44" i="10"/>
  <c r="X44" i="10" l="1"/>
  <c r="D43" i="10"/>
  <c r="R43" i="10" l="1"/>
  <c r="AI42" i="10"/>
  <c r="AK42" i="10"/>
  <c r="W43" i="10"/>
  <c r="V43" i="10"/>
  <c r="X43" i="10" l="1"/>
  <c r="D42" i="10"/>
  <c r="R42" i="10" l="1"/>
  <c r="AI41" i="10"/>
  <c r="AK41" i="10"/>
  <c r="W42" i="10"/>
  <c r="V42" i="10"/>
  <c r="X42" i="10" l="1"/>
  <c r="D41" i="10"/>
  <c r="R41" i="10" s="1"/>
  <c r="V41" i="10"/>
  <c r="W41" i="10"/>
  <c r="X41" i="10" l="1"/>
  <c r="AI40" i="10"/>
  <c r="D40" i="10"/>
  <c r="AK40" i="10"/>
  <c r="R40" i="10" l="1"/>
  <c r="AI39" i="10"/>
  <c r="AK39" i="10"/>
  <c r="W40" i="10"/>
  <c r="V40" i="10"/>
  <c r="X40" i="10" l="1"/>
  <c r="D39" i="10"/>
  <c r="R39" i="10" l="1"/>
  <c r="AI38" i="10"/>
  <c r="AK38" i="10"/>
  <c r="V39" i="10"/>
  <c r="W39" i="10"/>
  <c r="X39" i="10" l="1"/>
  <c r="D38" i="10"/>
  <c r="R38" i="10" l="1"/>
  <c r="AI37" i="10"/>
  <c r="AK37" i="10"/>
  <c r="V38" i="10"/>
  <c r="W38" i="10"/>
  <c r="X38" i="10" l="1"/>
  <c r="D37" i="10"/>
  <c r="R37" i="10" l="1"/>
  <c r="AI36" i="10"/>
  <c r="AK36" i="10"/>
  <c r="V37" i="10"/>
  <c r="W37" i="10"/>
  <c r="X37" i="10" l="1"/>
  <c r="D36" i="10"/>
  <c r="R36" i="10" l="1"/>
  <c r="AI35" i="10"/>
  <c r="AK35" i="10"/>
  <c r="V36" i="10"/>
  <c r="W36" i="10"/>
  <c r="X36" i="10" l="1"/>
  <c r="D35" i="10"/>
  <c r="R35" i="10" s="1"/>
  <c r="V35" i="10"/>
  <c r="W35" i="10"/>
  <c r="X35" i="10" l="1"/>
  <c r="AI34" i="10"/>
  <c r="D34" i="10"/>
  <c r="R34" i="10" s="1"/>
  <c r="AK34" i="10"/>
  <c r="V34" i="10"/>
  <c r="W34" i="10"/>
  <c r="X34" i="10" l="1"/>
  <c r="AI33" i="10"/>
  <c r="D33" i="10"/>
  <c r="AK33" i="10"/>
  <c r="R33" i="10" l="1"/>
  <c r="AI32" i="10"/>
  <c r="AK32" i="10"/>
  <c r="V33" i="10"/>
  <c r="W33" i="10"/>
  <c r="X33" i="10" l="1"/>
  <c r="D32" i="10"/>
  <c r="R32" i="10" l="1"/>
  <c r="AI31" i="10"/>
  <c r="AK31" i="10"/>
  <c r="V32" i="10"/>
  <c r="W32" i="10"/>
  <c r="X32" i="10" l="1"/>
  <c r="D31" i="10"/>
  <c r="R31" i="10" s="1"/>
  <c r="V31" i="10"/>
  <c r="W31" i="10"/>
  <c r="X31" i="10" l="1"/>
  <c r="AI30" i="10"/>
  <c r="D30" i="10"/>
  <c r="AK30" i="10"/>
  <c r="R30" i="10" l="1"/>
  <c r="AI29" i="10"/>
  <c r="AK29" i="10"/>
  <c r="V30" i="10"/>
  <c r="W30" i="10"/>
  <c r="X30" i="10" l="1"/>
  <c r="D29" i="10"/>
  <c r="R29" i="10" l="1"/>
  <c r="AI28" i="10"/>
  <c r="AK28" i="10"/>
  <c r="V29" i="10"/>
  <c r="W29" i="10"/>
  <c r="X29" i="10" l="1"/>
  <c r="D28" i="10"/>
  <c r="R28" i="10" l="1"/>
  <c r="AI27" i="10"/>
  <c r="AK27" i="10"/>
  <c r="V28" i="10"/>
  <c r="W28" i="10"/>
  <c r="X28" i="10" l="1"/>
  <c r="D27" i="10"/>
  <c r="R27" i="10" l="1"/>
  <c r="AI26" i="10"/>
  <c r="AK26" i="10"/>
  <c r="W27" i="10"/>
  <c r="V27" i="10"/>
  <c r="X27" i="10" l="1"/>
  <c r="D26" i="10"/>
  <c r="R26" i="10" l="1"/>
  <c r="AI25" i="10"/>
  <c r="AK25" i="10"/>
  <c r="W26" i="10"/>
  <c r="V26" i="10"/>
  <c r="X26" i="10" l="1"/>
  <c r="D25" i="10"/>
  <c r="R25" i="10" l="1"/>
  <c r="AI24" i="10"/>
  <c r="AK24" i="10"/>
  <c r="V25" i="10"/>
  <c r="W25" i="10"/>
  <c r="X25" i="10" l="1"/>
  <c r="D24" i="10"/>
  <c r="R24" i="10" l="1"/>
  <c r="AI23" i="10"/>
  <c r="AK23" i="10"/>
  <c r="V24" i="10"/>
  <c r="W24" i="10"/>
  <c r="X24" i="10" l="1"/>
  <c r="D23" i="10"/>
  <c r="R23" i="10" l="1"/>
  <c r="AI22" i="10"/>
  <c r="AK22" i="10"/>
  <c r="V23" i="10"/>
  <c r="W23" i="10"/>
  <c r="X23" i="10" l="1"/>
  <c r="D22" i="10"/>
  <c r="R22" i="10" s="1"/>
  <c r="E21" i="10"/>
  <c r="N21" i="10" s="1"/>
  <c r="D21" i="10"/>
  <c r="W22" i="10"/>
  <c r="V22" i="10"/>
  <c r="X22" i="10" l="1"/>
  <c r="AL15" i="10"/>
  <c r="AL16" i="10" s="1"/>
  <c r="AJ13" i="10"/>
  <c r="F13" i="10"/>
  <c r="F11" i="10"/>
  <c r="F12" i="10" s="1"/>
  <c r="AI10" i="10"/>
  <c r="AJ7" i="10"/>
  <c r="AJ6" i="10"/>
  <c r="N6" i="10"/>
  <c r="I6" i="10"/>
  <c r="I8" i="10" s="1"/>
  <c r="AJ19" i="10" l="1"/>
  <c r="H381" i="10"/>
  <c r="F381" i="10"/>
  <c r="P381" i="10"/>
  <c r="N381" i="10"/>
  <c r="E381" i="10"/>
  <c r="O381" i="10"/>
  <c r="G381" i="10"/>
  <c r="P380" i="10"/>
  <c r="O380" i="10"/>
  <c r="H380" i="10"/>
  <c r="N380" i="10"/>
  <c r="G380" i="10"/>
  <c r="F380" i="10"/>
  <c r="E380" i="10"/>
  <c r="P379" i="10"/>
  <c r="G379" i="10"/>
  <c r="O379" i="10"/>
  <c r="N379" i="10"/>
  <c r="H379" i="10"/>
  <c r="E379" i="10"/>
  <c r="F379" i="10"/>
  <c r="P378" i="10"/>
  <c r="O378" i="10"/>
  <c r="N378" i="10"/>
  <c r="H378" i="10"/>
  <c r="G378" i="10"/>
  <c r="F378" i="10"/>
  <c r="E378" i="10"/>
  <c r="O377" i="10"/>
  <c r="N377" i="10"/>
  <c r="H377" i="10"/>
  <c r="G377" i="10"/>
  <c r="F377" i="10"/>
  <c r="E377" i="10"/>
  <c r="P377" i="10"/>
  <c r="P376" i="10"/>
  <c r="O376" i="10"/>
  <c r="H376" i="10"/>
  <c r="G376" i="10"/>
  <c r="F376" i="10"/>
  <c r="E376" i="10"/>
  <c r="N376" i="10"/>
  <c r="H375" i="10"/>
  <c r="G375" i="10"/>
  <c r="F375" i="10"/>
  <c r="E375" i="10"/>
  <c r="O375" i="10"/>
  <c r="N375" i="10"/>
  <c r="P375" i="10"/>
  <c r="P374" i="10"/>
  <c r="O374" i="10"/>
  <c r="G374" i="10"/>
  <c r="F374" i="10"/>
  <c r="E374" i="10"/>
  <c r="N374" i="10"/>
  <c r="H374" i="10"/>
  <c r="O373" i="10"/>
  <c r="N373" i="10"/>
  <c r="P373" i="10"/>
  <c r="H373" i="10"/>
  <c r="G373" i="10"/>
  <c r="F373" i="10"/>
  <c r="E373" i="10"/>
  <c r="O372" i="10"/>
  <c r="G372" i="10"/>
  <c r="F372" i="10"/>
  <c r="P372" i="10"/>
  <c r="N372" i="10"/>
  <c r="H372" i="10"/>
  <c r="E372" i="10"/>
  <c r="H371" i="10"/>
  <c r="F371" i="10"/>
  <c r="P371" i="10"/>
  <c r="O371" i="10"/>
  <c r="G371" i="10"/>
  <c r="E371" i="10"/>
  <c r="N371" i="10"/>
  <c r="N370" i="10"/>
  <c r="H370" i="10"/>
  <c r="G370" i="10"/>
  <c r="P370" i="10"/>
  <c r="E370" i="10"/>
  <c r="F370" i="10"/>
  <c r="O370" i="10"/>
  <c r="G369" i="10"/>
  <c r="E369" i="10"/>
  <c r="H369" i="10"/>
  <c r="F369" i="10"/>
  <c r="P369" i="10"/>
  <c r="O369" i="10"/>
  <c r="N369" i="10"/>
  <c r="H368" i="10"/>
  <c r="G368" i="10"/>
  <c r="F368" i="10"/>
  <c r="E368" i="10"/>
  <c r="P368" i="10"/>
  <c r="N368" i="10"/>
  <c r="O368" i="10"/>
  <c r="P367" i="10"/>
  <c r="O367" i="10"/>
  <c r="N367" i="10"/>
  <c r="H367" i="10"/>
  <c r="E367" i="10"/>
  <c r="F367" i="10"/>
  <c r="G367" i="10"/>
  <c r="H366" i="10"/>
  <c r="N366" i="10"/>
  <c r="G366" i="10"/>
  <c r="F366" i="10"/>
  <c r="E366" i="10"/>
  <c r="P366" i="10"/>
  <c r="O366" i="10"/>
  <c r="F365" i="10"/>
  <c r="P365" i="10"/>
  <c r="H365" i="10"/>
  <c r="G365" i="10"/>
  <c r="E365" i="10"/>
  <c r="O365" i="10"/>
  <c r="N365" i="10"/>
  <c r="F364" i="10"/>
  <c r="P364" i="10"/>
  <c r="N364" i="10"/>
  <c r="O364" i="10"/>
  <c r="H364" i="10"/>
  <c r="G364" i="10"/>
  <c r="E364" i="10"/>
  <c r="G363" i="10"/>
  <c r="F363" i="10"/>
  <c r="P363" i="10"/>
  <c r="O363" i="10"/>
  <c r="E363" i="10"/>
  <c r="H363" i="10"/>
  <c r="N363" i="10"/>
  <c r="P362" i="10"/>
  <c r="O362" i="10"/>
  <c r="G362" i="10"/>
  <c r="F362" i="10"/>
  <c r="N362" i="10"/>
  <c r="H362" i="10"/>
  <c r="E362" i="10"/>
  <c r="O361" i="10"/>
  <c r="G361" i="10"/>
  <c r="E361" i="10"/>
  <c r="P361" i="10"/>
  <c r="N361" i="10"/>
  <c r="H361" i="10"/>
  <c r="F361" i="10"/>
  <c r="P360" i="10"/>
  <c r="N360" i="10"/>
  <c r="H360" i="10"/>
  <c r="E360" i="10"/>
  <c r="O360" i="10"/>
  <c r="F360" i="10"/>
  <c r="G360" i="10"/>
  <c r="E359" i="10"/>
  <c r="H359" i="10"/>
  <c r="P359" i="10"/>
  <c r="O359" i="10"/>
  <c r="N359" i="10"/>
  <c r="F359" i="10"/>
  <c r="G359" i="10"/>
  <c r="G358" i="10"/>
  <c r="F358" i="10"/>
  <c r="P358" i="10"/>
  <c r="H358" i="10"/>
  <c r="E358" i="10"/>
  <c r="O358" i="10"/>
  <c r="N358" i="10"/>
  <c r="O357" i="10"/>
  <c r="F357" i="10"/>
  <c r="P357" i="10"/>
  <c r="N357" i="10"/>
  <c r="E357" i="10"/>
  <c r="H357" i="10"/>
  <c r="G357" i="10"/>
  <c r="H356" i="10"/>
  <c r="F356" i="10"/>
  <c r="E356" i="10"/>
  <c r="G356" i="10"/>
  <c r="P356" i="10"/>
  <c r="N356" i="10"/>
  <c r="O356" i="10"/>
  <c r="F355" i="10"/>
  <c r="E355" i="10"/>
  <c r="P355" i="10"/>
  <c r="O355" i="10"/>
  <c r="N355" i="10"/>
  <c r="G355" i="10"/>
  <c r="H355" i="10"/>
  <c r="H354" i="10"/>
  <c r="G354" i="10"/>
  <c r="F354" i="10"/>
  <c r="E354" i="10"/>
  <c r="P354" i="10"/>
  <c r="O354" i="10"/>
  <c r="N354" i="10"/>
  <c r="O353" i="10"/>
  <c r="N353" i="10"/>
  <c r="E353" i="10"/>
  <c r="G353" i="10"/>
  <c r="F353" i="10"/>
  <c r="P353" i="10"/>
  <c r="H353" i="10"/>
  <c r="N352" i="10"/>
  <c r="H352" i="10"/>
  <c r="E352" i="10"/>
  <c r="P352" i="10"/>
  <c r="O352" i="10"/>
  <c r="G352" i="10"/>
  <c r="F352" i="10"/>
  <c r="F351" i="10"/>
  <c r="O351" i="10"/>
  <c r="N351" i="10"/>
  <c r="E351" i="10"/>
  <c r="H351" i="10"/>
  <c r="P351" i="10"/>
  <c r="G351" i="10"/>
  <c r="P350" i="10"/>
  <c r="O350" i="10"/>
  <c r="N350" i="10"/>
  <c r="H350" i="10"/>
  <c r="F350" i="10"/>
  <c r="G350" i="10"/>
  <c r="E350" i="10"/>
  <c r="O349" i="10"/>
  <c r="N349" i="10"/>
  <c r="H349" i="10"/>
  <c r="F349" i="10"/>
  <c r="G349" i="10"/>
  <c r="P349" i="10"/>
  <c r="E349" i="10"/>
  <c r="P348" i="10"/>
  <c r="F348" i="10"/>
  <c r="E348" i="10"/>
  <c r="O348" i="10"/>
  <c r="N348" i="10"/>
  <c r="G348" i="10"/>
  <c r="H348" i="10"/>
  <c r="G347" i="10"/>
  <c r="F347" i="10"/>
  <c r="E347" i="10"/>
  <c r="O347" i="10"/>
  <c r="H347" i="10"/>
  <c r="N347" i="10"/>
  <c r="P347" i="10"/>
  <c r="G346" i="10"/>
  <c r="F346" i="10"/>
  <c r="O346" i="10"/>
  <c r="E346" i="10"/>
  <c r="P346" i="10"/>
  <c r="N346" i="10"/>
  <c r="H346" i="10"/>
  <c r="N345" i="10"/>
  <c r="H345" i="10"/>
  <c r="E345" i="10"/>
  <c r="P345" i="10"/>
  <c r="O345" i="10"/>
  <c r="G345" i="10"/>
  <c r="F345" i="10"/>
  <c r="O344" i="10"/>
  <c r="H344" i="10"/>
  <c r="G344" i="10"/>
  <c r="P344" i="10"/>
  <c r="N344" i="10"/>
  <c r="F344" i="10"/>
  <c r="E344" i="10"/>
  <c r="O343" i="10"/>
  <c r="N343" i="10"/>
  <c r="H343" i="10"/>
  <c r="G343" i="10"/>
  <c r="P343" i="10"/>
  <c r="F343" i="10"/>
  <c r="E343" i="10"/>
  <c r="E342" i="10"/>
  <c r="P342" i="10"/>
  <c r="H342" i="10"/>
  <c r="F342" i="10"/>
  <c r="O342" i="10"/>
  <c r="N342" i="10"/>
  <c r="G342" i="10"/>
  <c r="P341" i="10"/>
  <c r="O341" i="10"/>
  <c r="E341" i="10"/>
  <c r="N341" i="10"/>
  <c r="F341" i="10"/>
  <c r="H341" i="10"/>
  <c r="G341" i="10"/>
  <c r="N340" i="10"/>
  <c r="H340" i="10"/>
  <c r="G340" i="10"/>
  <c r="O340" i="10"/>
  <c r="F340" i="10"/>
  <c r="E340" i="10"/>
  <c r="P340" i="10"/>
  <c r="G339" i="10"/>
  <c r="F339" i="10"/>
  <c r="E339" i="10"/>
  <c r="O339" i="10"/>
  <c r="N339" i="10"/>
  <c r="P339" i="10"/>
  <c r="H339" i="10"/>
  <c r="P338" i="10"/>
  <c r="O338" i="10"/>
  <c r="N338" i="10"/>
  <c r="F338" i="10"/>
  <c r="G338" i="10"/>
  <c r="H338" i="10"/>
  <c r="E338" i="10"/>
  <c r="O337" i="10"/>
  <c r="N337" i="10"/>
  <c r="H337" i="10"/>
  <c r="E337" i="10"/>
  <c r="F337" i="10"/>
  <c r="P337" i="10"/>
  <c r="G337" i="10"/>
  <c r="E336" i="10"/>
  <c r="N336" i="10"/>
  <c r="F336" i="10"/>
  <c r="P336" i="10"/>
  <c r="O336" i="10"/>
  <c r="H336" i="10"/>
  <c r="G336" i="10"/>
  <c r="P335" i="10"/>
  <c r="N335" i="10"/>
  <c r="H335" i="10"/>
  <c r="O335" i="10"/>
  <c r="G335" i="10"/>
  <c r="E335" i="10"/>
  <c r="F335" i="10"/>
  <c r="F334" i="10"/>
  <c r="E334" i="10"/>
  <c r="P334" i="10"/>
  <c r="H334" i="10"/>
  <c r="O334" i="10"/>
  <c r="N334" i="10"/>
  <c r="G334" i="10"/>
  <c r="O333" i="10"/>
  <c r="N333" i="10"/>
  <c r="H333" i="10"/>
  <c r="P333" i="10"/>
  <c r="G333" i="10"/>
  <c r="F333" i="10"/>
  <c r="E333" i="10"/>
  <c r="F332" i="10"/>
  <c r="E332" i="10"/>
  <c r="P332" i="10"/>
  <c r="N332" i="10"/>
  <c r="G332" i="10"/>
  <c r="O332" i="10"/>
  <c r="H332" i="10"/>
  <c r="P331" i="10"/>
  <c r="O331" i="10"/>
  <c r="N331" i="10"/>
  <c r="E331" i="10"/>
  <c r="H331" i="10"/>
  <c r="G331" i="10"/>
  <c r="F331" i="10"/>
  <c r="P330" i="10"/>
  <c r="O330" i="10"/>
  <c r="H330" i="10"/>
  <c r="G330" i="10"/>
  <c r="E330" i="10"/>
  <c r="N330" i="10"/>
  <c r="F330" i="10"/>
  <c r="P329" i="10"/>
  <c r="O329" i="10"/>
  <c r="N329" i="10"/>
  <c r="G329" i="10"/>
  <c r="E329" i="10"/>
  <c r="H329" i="10"/>
  <c r="F329" i="10"/>
  <c r="G328" i="10"/>
  <c r="F328" i="10"/>
  <c r="E328" i="10"/>
  <c r="P328" i="10"/>
  <c r="N328" i="10"/>
  <c r="H328" i="10"/>
  <c r="O328" i="10"/>
  <c r="G327" i="10"/>
  <c r="F327" i="10"/>
  <c r="E327" i="10"/>
  <c r="P327" i="10"/>
  <c r="H327" i="10"/>
  <c r="O327" i="10"/>
  <c r="N327" i="10"/>
  <c r="O326" i="10"/>
  <c r="N326" i="10"/>
  <c r="F326" i="10"/>
  <c r="E326" i="10"/>
  <c r="H326" i="10"/>
  <c r="P326" i="10"/>
  <c r="G326" i="10"/>
  <c r="F325" i="10"/>
  <c r="E325" i="10"/>
  <c r="P325" i="10"/>
  <c r="O325" i="10"/>
  <c r="N325" i="10"/>
  <c r="G325" i="10"/>
  <c r="H325" i="10"/>
  <c r="P324" i="10"/>
  <c r="H324" i="10"/>
  <c r="G324" i="10"/>
  <c r="F324" i="10"/>
  <c r="O324" i="10"/>
  <c r="N324" i="10"/>
  <c r="E324" i="10"/>
  <c r="O323" i="10"/>
  <c r="N323" i="10"/>
  <c r="H323" i="10"/>
  <c r="G323" i="10"/>
  <c r="F323" i="10"/>
  <c r="E323" i="10"/>
  <c r="P323" i="10"/>
  <c r="O322" i="10"/>
  <c r="H322" i="10"/>
  <c r="G322" i="10"/>
  <c r="N322" i="10"/>
  <c r="E322" i="10"/>
  <c r="F322" i="10"/>
  <c r="P322" i="10"/>
  <c r="E321" i="10"/>
  <c r="P321" i="10"/>
  <c r="G321" i="10"/>
  <c r="O321" i="10"/>
  <c r="N321" i="10"/>
  <c r="H321" i="10"/>
  <c r="F321" i="10"/>
  <c r="F320" i="10"/>
  <c r="N320" i="10"/>
  <c r="E320" i="10"/>
  <c r="P320" i="10"/>
  <c r="G320" i="10"/>
  <c r="O320" i="10"/>
  <c r="H320" i="10"/>
  <c r="P319" i="10"/>
  <c r="O319" i="10"/>
  <c r="H319" i="10"/>
  <c r="G319" i="10"/>
  <c r="E319" i="10"/>
  <c r="N319" i="10"/>
  <c r="F319" i="10"/>
  <c r="E318" i="10"/>
  <c r="G318" i="10"/>
  <c r="P318" i="10"/>
  <c r="H318" i="10"/>
  <c r="O318" i="10"/>
  <c r="N318" i="10"/>
  <c r="F318" i="10"/>
  <c r="O317" i="10"/>
  <c r="N317" i="10"/>
  <c r="G317" i="10"/>
  <c r="F317" i="10"/>
  <c r="P317" i="10"/>
  <c r="E317" i="10"/>
  <c r="H317" i="10"/>
  <c r="G316" i="10"/>
  <c r="F316" i="10"/>
  <c r="E316" i="10"/>
  <c r="O316" i="10"/>
  <c r="N316" i="10"/>
  <c r="P316" i="10"/>
  <c r="H316" i="10"/>
  <c r="F315" i="10"/>
  <c r="P315" i="10"/>
  <c r="O315" i="10"/>
  <c r="N315" i="10"/>
  <c r="H315" i="10"/>
  <c r="G315" i="10"/>
  <c r="E315" i="10"/>
  <c r="N314" i="10"/>
  <c r="H314" i="10"/>
  <c r="E314" i="10"/>
  <c r="P314" i="10"/>
  <c r="G314" i="10"/>
  <c r="F314" i="10"/>
  <c r="O314" i="10"/>
  <c r="G313" i="10"/>
  <c r="F313" i="10"/>
  <c r="P313" i="10"/>
  <c r="H313" i="10"/>
  <c r="E313" i="10"/>
  <c r="N313" i="10"/>
  <c r="O313" i="10"/>
  <c r="O312" i="10"/>
  <c r="N312" i="10"/>
  <c r="P312" i="10"/>
  <c r="E312" i="10"/>
  <c r="G312" i="10"/>
  <c r="F312" i="10"/>
  <c r="H312" i="10"/>
  <c r="N311" i="10"/>
  <c r="H311" i="10"/>
  <c r="G311" i="10"/>
  <c r="E311" i="10"/>
  <c r="P311" i="10"/>
  <c r="O311" i="10"/>
  <c r="F311" i="10"/>
  <c r="G310" i="10"/>
  <c r="F310" i="10"/>
  <c r="E310" i="10"/>
  <c r="O310" i="10"/>
  <c r="H310" i="10"/>
  <c r="P310" i="10"/>
  <c r="N310" i="10"/>
  <c r="P309" i="10"/>
  <c r="N309" i="10"/>
  <c r="O309" i="10"/>
  <c r="F309" i="10"/>
  <c r="G309" i="10"/>
  <c r="E309" i="10"/>
  <c r="H309" i="10"/>
  <c r="P308" i="10"/>
  <c r="O308" i="10"/>
  <c r="N308" i="10"/>
  <c r="H308" i="10"/>
  <c r="E308" i="10"/>
  <c r="G308" i="10"/>
  <c r="F308" i="10"/>
  <c r="P307" i="10"/>
  <c r="O307" i="10"/>
  <c r="N307" i="10"/>
  <c r="F307" i="10"/>
  <c r="H307" i="10"/>
  <c r="E307" i="10"/>
  <c r="G307" i="10"/>
  <c r="G306" i="10"/>
  <c r="F306" i="10"/>
  <c r="E306" i="10"/>
  <c r="P306" i="10"/>
  <c r="N306" i="10"/>
  <c r="H306" i="10"/>
  <c r="O306" i="10"/>
  <c r="P305" i="10"/>
  <c r="H305" i="10"/>
  <c r="O305" i="10"/>
  <c r="N305" i="10"/>
  <c r="F305" i="10"/>
  <c r="G305" i="10"/>
  <c r="E305" i="10"/>
  <c r="E304" i="10"/>
  <c r="P304" i="10"/>
  <c r="H304" i="10"/>
  <c r="F304" i="10"/>
  <c r="N304" i="10"/>
  <c r="G304" i="10"/>
  <c r="O304" i="10"/>
  <c r="O303" i="10"/>
  <c r="N303" i="10"/>
  <c r="G303" i="10"/>
  <c r="H303" i="10"/>
  <c r="F303" i="10"/>
  <c r="E303" i="10"/>
  <c r="P303" i="10"/>
  <c r="G302" i="10"/>
  <c r="F302" i="10"/>
  <c r="E302" i="10"/>
  <c r="P302" i="10"/>
  <c r="O302" i="10"/>
  <c r="N302" i="10"/>
  <c r="H302" i="10"/>
  <c r="N301" i="10"/>
  <c r="F301" i="10"/>
  <c r="E301" i="10"/>
  <c r="P301" i="10"/>
  <c r="H301" i="10"/>
  <c r="O301" i="10"/>
  <c r="G301" i="10"/>
  <c r="N300" i="10"/>
  <c r="G300" i="10"/>
  <c r="F300" i="10"/>
  <c r="O300" i="10"/>
  <c r="E300" i="10"/>
  <c r="P300" i="10"/>
  <c r="H300" i="10"/>
  <c r="O299" i="10"/>
  <c r="N299" i="10"/>
  <c r="P299" i="10"/>
  <c r="E299" i="10"/>
  <c r="G299" i="10"/>
  <c r="H299" i="10"/>
  <c r="F299" i="10"/>
  <c r="H298" i="10"/>
  <c r="F298" i="10"/>
  <c r="E298" i="10"/>
  <c r="P298" i="10"/>
  <c r="G298" i="10"/>
  <c r="O298" i="10"/>
  <c r="N298" i="10"/>
  <c r="P297" i="10"/>
  <c r="O297" i="10"/>
  <c r="N297" i="10"/>
  <c r="H297" i="10"/>
  <c r="G297" i="10"/>
  <c r="F297" i="10"/>
  <c r="E297" i="10"/>
  <c r="N296" i="10"/>
  <c r="H296" i="10"/>
  <c r="G296" i="10"/>
  <c r="E296" i="10"/>
  <c r="P296" i="10"/>
  <c r="O296" i="10"/>
  <c r="F296" i="10"/>
  <c r="P295" i="10"/>
  <c r="O295" i="10"/>
  <c r="N295" i="10"/>
  <c r="H295" i="10"/>
  <c r="F295" i="10"/>
  <c r="G295" i="10"/>
  <c r="E295" i="10"/>
  <c r="O294" i="10"/>
  <c r="N294" i="10"/>
  <c r="H294" i="10"/>
  <c r="G294" i="10"/>
  <c r="E294" i="10"/>
  <c r="F294" i="10"/>
  <c r="P294" i="10"/>
  <c r="N293" i="10"/>
  <c r="H293" i="10"/>
  <c r="E293" i="10"/>
  <c r="G293" i="10"/>
  <c r="F293" i="10"/>
  <c r="P293" i="10"/>
  <c r="O293" i="10"/>
  <c r="P292" i="10"/>
  <c r="O292" i="10"/>
  <c r="N292" i="10"/>
  <c r="F292" i="10"/>
  <c r="H292" i="10"/>
  <c r="G292" i="10"/>
  <c r="E292" i="10"/>
  <c r="N291" i="10"/>
  <c r="H291" i="10"/>
  <c r="F291" i="10"/>
  <c r="E291" i="10"/>
  <c r="G291" i="10"/>
  <c r="O291" i="10"/>
  <c r="P291" i="10"/>
  <c r="P290" i="10"/>
  <c r="F290" i="10"/>
  <c r="O290" i="10"/>
  <c r="N290" i="10"/>
  <c r="H290" i="10"/>
  <c r="E290" i="10"/>
  <c r="G290" i="10"/>
  <c r="O289" i="10"/>
  <c r="P289" i="10"/>
  <c r="N289" i="10"/>
  <c r="H289" i="10"/>
  <c r="G289" i="10"/>
  <c r="E289" i="10"/>
  <c r="F289" i="10"/>
  <c r="P288" i="10"/>
  <c r="N288" i="10"/>
  <c r="H288" i="10"/>
  <c r="G288" i="10"/>
  <c r="F288" i="10"/>
  <c r="E288" i="10"/>
  <c r="O288" i="10"/>
  <c r="G287" i="10"/>
  <c r="P287" i="10"/>
  <c r="H287" i="10"/>
  <c r="E287" i="10"/>
  <c r="O287" i="10"/>
  <c r="F287" i="10"/>
  <c r="N287" i="10"/>
  <c r="F286" i="10"/>
  <c r="H286" i="10"/>
  <c r="P286" i="10"/>
  <c r="O286" i="10"/>
  <c r="E286" i="10"/>
  <c r="G286" i="10"/>
  <c r="N286" i="10"/>
  <c r="P285" i="10"/>
  <c r="O285" i="10"/>
  <c r="N285" i="10"/>
  <c r="F285" i="10"/>
  <c r="E285" i="10"/>
  <c r="H285" i="10"/>
  <c r="G285" i="10"/>
  <c r="H284" i="10"/>
  <c r="G284" i="10"/>
  <c r="F284" i="10"/>
  <c r="E284" i="10"/>
  <c r="P284" i="10"/>
  <c r="N284" i="10"/>
  <c r="O284" i="10"/>
  <c r="P283" i="10"/>
  <c r="O283" i="10"/>
  <c r="G283" i="10"/>
  <c r="N283" i="10"/>
  <c r="H283" i="10"/>
  <c r="F283" i="10"/>
  <c r="E283" i="10"/>
  <c r="G282" i="10"/>
  <c r="F282" i="10"/>
  <c r="E282" i="10"/>
  <c r="P282" i="10"/>
  <c r="H282" i="10"/>
  <c r="O282" i="10"/>
  <c r="N282" i="10"/>
  <c r="P281" i="10"/>
  <c r="O281" i="10"/>
  <c r="N281" i="10"/>
  <c r="H281" i="10"/>
  <c r="G281" i="10"/>
  <c r="F281" i="10"/>
  <c r="E281" i="10"/>
  <c r="N280" i="10"/>
  <c r="H280" i="10"/>
  <c r="G280" i="10"/>
  <c r="F280" i="10"/>
  <c r="E280" i="10"/>
  <c r="P280" i="10"/>
  <c r="O280" i="10"/>
  <c r="P279" i="10"/>
  <c r="O279" i="10"/>
  <c r="N279" i="10"/>
  <c r="G279" i="10"/>
  <c r="E279" i="10"/>
  <c r="H279" i="10"/>
  <c r="F279" i="10"/>
  <c r="O278" i="10"/>
  <c r="H278" i="10"/>
  <c r="G278" i="10"/>
  <c r="F278" i="10"/>
  <c r="P278" i="10"/>
  <c r="N278" i="10"/>
  <c r="E278" i="10"/>
  <c r="P277" i="10"/>
  <c r="O277" i="10"/>
  <c r="N277" i="10"/>
  <c r="H277" i="10"/>
  <c r="F277" i="10"/>
  <c r="E277" i="10"/>
  <c r="G277" i="10"/>
  <c r="H276" i="10"/>
  <c r="G276" i="10"/>
  <c r="F276" i="10"/>
  <c r="E276" i="10"/>
  <c r="P276" i="10"/>
  <c r="O276" i="10"/>
  <c r="N276" i="10"/>
  <c r="O275" i="10"/>
  <c r="H275" i="10"/>
  <c r="G275" i="10"/>
  <c r="N275" i="10"/>
  <c r="F275" i="10"/>
  <c r="E275" i="10"/>
  <c r="P275" i="10"/>
  <c r="O274" i="10"/>
  <c r="N274" i="10"/>
  <c r="H274" i="10"/>
  <c r="G274" i="10"/>
  <c r="E274" i="10"/>
  <c r="P274" i="10"/>
  <c r="F274" i="10"/>
  <c r="P273" i="10"/>
  <c r="O273" i="10"/>
  <c r="N273" i="10"/>
  <c r="H273" i="10"/>
  <c r="G273" i="10"/>
  <c r="E273" i="10"/>
  <c r="F273" i="10"/>
  <c r="O272" i="10"/>
  <c r="H272" i="10"/>
  <c r="G272" i="10"/>
  <c r="F272" i="10"/>
  <c r="E272" i="10"/>
  <c r="P272" i="10"/>
  <c r="N272" i="10"/>
  <c r="N271" i="10"/>
  <c r="G271" i="10"/>
  <c r="F271" i="10"/>
  <c r="O271" i="10"/>
  <c r="E271" i="10"/>
  <c r="P271" i="10"/>
  <c r="H271" i="10"/>
  <c r="H270" i="10"/>
  <c r="G270" i="10"/>
  <c r="E270" i="10"/>
  <c r="P270" i="10"/>
  <c r="O270" i="10"/>
  <c r="F270" i="10"/>
  <c r="N270" i="10"/>
  <c r="P269" i="10"/>
  <c r="E269" i="10"/>
  <c r="O269" i="10"/>
  <c r="N269" i="10"/>
  <c r="G269" i="10"/>
  <c r="F269" i="10"/>
  <c r="H269" i="10"/>
  <c r="H268" i="10"/>
  <c r="G268" i="10"/>
  <c r="E268" i="10"/>
  <c r="P268" i="10"/>
  <c r="F268" i="10"/>
  <c r="N268" i="10"/>
  <c r="O268" i="10"/>
  <c r="O267" i="10"/>
  <c r="F267" i="10"/>
  <c r="E267" i="10"/>
  <c r="N267" i="10"/>
  <c r="G267" i="10"/>
  <c r="H267" i="10"/>
  <c r="P267" i="10"/>
  <c r="O266" i="10"/>
  <c r="N266" i="10"/>
  <c r="F266" i="10"/>
  <c r="H266" i="10"/>
  <c r="G266" i="10"/>
  <c r="P266" i="10"/>
  <c r="E266" i="10"/>
  <c r="O265" i="10"/>
  <c r="H265" i="10"/>
  <c r="P265" i="10"/>
  <c r="N265" i="10"/>
  <c r="F265" i="10"/>
  <c r="G265" i="10"/>
  <c r="E265" i="10"/>
  <c r="P264" i="10"/>
  <c r="O264" i="10"/>
  <c r="H264" i="10"/>
  <c r="N264" i="10"/>
  <c r="G264" i="10"/>
  <c r="E264" i="10"/>
  <c r="F264" i="10"/>
  <c r="G263" i="10"/>
  <c r="O263" i="10"/>
  <c r="F263" i="10"/>
  <c r="P263" i="10"/>
  <c r="N263" i="10"/>
  <c r="H263" i="10"/>
  <c r="E263" i="10"/>
  <c r="O262" i="10"/>
  <c r="N262" i="10"/>
  <c r="E262" i="10"/>
  <c r="P262" i="10"/>
  <c r="G262" i="10"/>
  <c r="F262" i="10"/>
  <c r="H262" i="10"/>
  <c r="E261" i="10"/>
  <c r="P261" i="10"/>
  <c r="H261" i="10"/>
  <c r="G261" i="10"/>
  <c r="F261" i="10"/>
  <c r="O261" i="10"/>
  <c r="N261" i="10"/>
  <c r="H260" i="10"/>
  <c r="F260" i="10"/>
  <c r="G260" i="10"/>
  <c r="O260" i="10"/>
  <c r="N260" i="10"/>
  <c r="E260" i="10"/>
  <c r="P260" i="10"/>
  <c r="P259" i="10"/>
  <c r="F259" i="10"/>
  <c r="O259" i="10"/>
  <c r="N259" i="10"/>
  <c r="H259" i="10"/>
  <c r="G259" i="10"/>
  <c r="E259" i="10"/>
  <c r="P258" i="10"/>
  <c r="H258" i="10"/>
  <c r="O258" i="10"/>
  <c r="N258" i="10"/>
  <c r="G258" i="10"/>
  <c r="F258" i="10"/>
  <c r="E258" i="10"/>
  <c r="G257" i="10"/>
  <c r="E257" i="10"/>
  <c r="O257" i="10"/>
  <c r="H257" i="10"/>
  <c r="F257" i="10"/>
  <c r="P257" i="10"/>
  <c r="N257" i="10"/>
  <c r="P256" i="10"/>
  <c r="O256" i="10"/>
  <c r="N256" i="10"/>
  <c r="H256" i="10"/>
  <c r="G256" i="10"/>
  <c r="F256" i="10"/>
  <c r="E256" i="10"/>
  <c r="P255" i="10"/>
  <c r="O255" i="10"/>
  <c r="E255" i="10"/>
  <c r="N255" i="10"/>
  <c r="H255" i="10"/>
  <c r="G255" i="10"/>
  <c r="F255" i="10"/>
  <c r="E254" i="10"/>
  <c r="O254" i="10"/>
  <c r="G254" i="10"/>
  <c r="N254" i="10"/>
  <c r="H254" i="10"/>
  <c r="F254" i="10"/>
  <c r="P254" i="10"/>
  <c r="P253" i="10"/>
  <c r="O253" i="10"/>
  <c r="N253" i="10"/>
  <c r="H253" i="10"/>
  <c r="G253" i="10"/>
  <c r="F253" i="10"/>
  <c r="E253" i="10"/>
  <c r="O252" i="10"/>
  <c r="H252" i="10"/>
  <c r="E252" i="10"/>
  <c r="P252" i="10"/>
  <c r="N252" i="10"/>
  <c r="G252" i="10"/>
  <c r="F252" i="10"/>
  <c r="P251" i="10"/>
  <c r="O251" i="10"/>
  <c r="N251" i="10"/>
  <c r="G251" i="10"/>
  <c r="E251" i="10"/>
  <c r="H251" i="10"/>
  <c r="F251" i="10"/>
  <c r="G250" i="10"/>
  <c r="F250" i="10"/>
  <c r="N250" i="10"/>
  <c r="O250" i="10"/>
  <c r="H250" i="10"/>
  <c r="E250" i="10"/>
  <c r="P250" i="10"/>
  <c r="O249" i="10"/>
  <c r="N249" i="10"/>
  <c r="G249" i="10"/>
  <c r="P249" i="10"/>
  <c r="F249" i="10"/>
  <c r="H249" i="10"/>
  <c r="E249" i="10"/>
  <c r="P248" i="10"/>
  <c r="H248" i="10"/>
  <c r="G248" i="10"/>
  <c r="F248" i="10"/>
  <c r="E248" i="10"/>
  <c r="O248" i="10"/>
  <c r="N248" i="10"/>
  <c r="H247" i="10"/>
  <c r="G247" i="10"/>
  <c r="O247" i="10"/>
  <c r="F247" i="10"/>
  <c r="E247" i="10"/>
  <c r="P247" i="10"/>
  <c r="N247" i="10"/>
  <c r="O246" i="10"/>
  <c r="H246" i="10"/>
  <c r="P246" i="10"/>
  <c r="N246" i="10"/>
  <c r="G246" i="10"/>
  <c r="F246" i="10"/>
  <c r="E246" i="10"/>
  <c r="H245" i="10"/>
  <c r="P245" i="10"/>
  <c r="F245" i="10"/>
  <c r="O245" i="10"/>
  <c r="G245" i="10"/>
  <c r="N245" i="10"/>
  <c r="E245" i="10"/>
  <c r="G244" i="10"/>
  <c r="E244" i="10"/>
  <c r="P244" i="10"/>
  <c r="O244" i="10"/>
  <c r="H244" i="10"/>
  <c r="F244" i="10"/>
  <c r="N244" i="10"/>
  <c r="H243" i="10"/>
  <c r="G243" i="10"/>
  <c r="F243" i="10"/>
  <c r="P243" i="10"/>
  <c r="O243" i="10"/>
  <c r="E243" i="10"/>
  <c r="N243" i="10"/>
  <c r="O242" i="10"/>
  <c r="N242" i="10"/>
  <c r="P242" i="10"/>
  <c r="G242" i="10"/>
  <c r="F242" i="10"/>
  <c r="E242" i="10"/>
  <c r="H242" i="10"/>
  <c r="H241" i="10"/>
  <c r="G241" i="10"/>
  <c r="F241" i="10"/>
  <c r="P241" i="10"/>
  <c r="N241" i="10"/>
  <c r="E241" i="10"/>
  <c r="O241" i="10"/>
  <c r="P240" i="10"/>
  <c r="O240" i="10"/>
  <c r="N240" i="10"/>
  <c r="G240" i="10"/>
  <c r="F240" i="10"/>
  <c r="H240" i="10"/>
  <c r="E240" i="10"/>
  <c r="G239" i="10"/>
  <c r="F239" i="10"/>
  <c r="O239" i="10"/>
  <c r="N239" i="10"/>
  <c r="H239" i="10"/>
  <c r="E239" i="10"/>
  <c r="P239" i="10"/>
  <c r="P238" i="10"/>
  <c r="O238" i="10"/>
  <c r="N238" i="10"/>
  <c r="F238" i="10"/>
  <c r="G238" i="10"/>
  <c r="E238" i="10"/>
  <c r="H238" i="10"/>
  <c r="O237" i="10"/>
  <c r="N237" i="10"/>
  <c r="H237" i="10"/>
  <c r="G237" i="10"/>
  <c r="F237" i="10"/>
  <c r="P237" i="10"/>
  <c r="E237" i="10"/>
  <c r="P236" i="10"/>
  <c r="O236" i="10"/>
  <c r="N236" i="10"/>
  <c r="E236" i="10"/>
  <c r="H236" i="10"/>
  <c r="G236" i="10"/>
  <c r="F236" i="10"/>
  <c r="H235" i="10"/>
  <c r="P235" i="10"/>
  <c r="E235" i="10"/>
  <c r="G235" i="10"/>
  <c r="O235" i="10"/>
  <c r="N235" i="10"/>
  <c r="F235" i="10"/>
  <c r="P234" i="10"/>
  <c r="N234" i="10"/>
  <c r="G234" i="10"/>
  <c r="E234" i="10"/>
  <c r="O234" i="10"/>
  <c r="H234" i="10"/>
  <c r="F234" i="10"/>
  <c r="G233" i="10"/>
  <c r="F233" i="10"/>
  <c r="H233" i="10"/>
  <c r="E233" i="10"/>
  <c r="P233" i="10"/>
  <c r="O233" i="10"/>
  <c r="N233" i="10"/>
  <c r="P232" i="10"/>
  <c r="O232" i="10"/>
  <c r="N232" i="10"/>
  <c r="G232" i="10"/>
  <c r="H232" i="10"/>
  <c r="F232" i="10"/>
  <c r="E232" i="10"/>
  <c r="H231" i="10"/>
  <c r="G231" i="10"/>
  <c r="F231" i="10"/>
  <c r="E231" i="10"/>
  <c r="P231" i="10"/>
  <c r="O231" i="10"/>
  <c r="N231" i="10"/>
  <c r="P230" i="10"/>
  <c r="O230" i="10"/>
  <c r="N230" i="10"/>
  <c r="F230" i="10"/>
  <c r="E230" i="10"/>
  <c r="H230" i="10"/>
  <c r="G230" i="10"/>
  <c r="P229" i="10"/>
  <c r="O229" i="10"/>
  <c r="H229" i="10"/>
  <c r="G229" i="10"/>
  <c r="F229" i="10"/>
  <c r="E229" i="10"/>
  <c r="N229" i="10"/>
  <c r="P228" i="10"/>
  <c r="O228" i="10"/>
  <c r="N228" i="10"/>
  <c r="G228" i="10"/>
  <c r="E228" i="10"/>
  <c r="H228" i="10"/>
  <c r="F228" i="10"/>
  <c r="O227" i="10"/>
  <c r="H227" i="10"/>
  <c r="G227" i="10"/>
  <c r="F227" i="10"/>
  <c r="E227" i="10"/>
  <c r="N227" i="10"/>
  <c r="P227" i="10"/>
  <c r="H226" i="10"/>
  <c r="E226" i="10"/>
  <c r="P226" i="10"/>
  <c r="F226" i="10"/>
  <c r="O226" i="10"/>
  <c r="G226" i="10"/>
  <c r="N226" i="10"/>
  <c r="P225" i="10"/>
  <c r="O225" i="10"/>
  <c r="E225" i="10"/>
  <c r="N225" i="10"/>
  <c r="G225" i="10"/>
  <c r="H225" i="10"/>
  <c r="F225" i="10"/>
  <c r="H224" i="10"/>
  <c r="F224" i="10"/>
  <c r="E224" i="10"/>
  <c r="P224" i="10"/>
  <c r="G224" i="10"/>
  <c r="N224" i="10"/>
  <c r="O224" i="10"/>
  <c r="P223" i="10"/>
  <c r="O223" i="10"/>
  <c r="N223" i="10"/>
  <c r="E223" i="10"/>
  <c r="H223" i="10"/>
  <c r="G223" i="10"/>
  <c r="F223" i="10"/>
  <c r="H222" i="10"/>
  <c r="G222" i="10"/>
  <c r="F222" i="10"/>
  <c r="E222" i="10"/>
  <c r="O222" i="10"/>
  <c r="N222" i="10"/>
  <c r="P222" i="10"/>
  <c r="P221" i="10"/>
  <c r="O221" i="10"/>
  <c r="G221" i="10"/>
  <c r="E221" i="10"/>
  <c r="N221" i="10"/>
  <c r="H221" i="10"/>
  <c r="F221" i="10"/>
  <c r="O220" i="10"/>
  <c r="H220" i="10"/>
  <c r="F220" i="10"/>
  <c r="P220" i="10"/>
  <c r="N220" i="10"/>
  <c r="G220" i="10"/>
  <c r="E220" i="10"/>
  <c r="O219" i="10"/>
  <c r="N219" i="10"/>
  <c r="H219" i="10"/>
  <c r="G219" i="10"/>
  <c r="F219" i="10"/>
  <c r="E219" i="10"/>
  <c r="P219" i="10"/>
  <c r="P218" i="10"/>
  <c r="O218" i="10"/>
  <c r="F218" i="10"/>
  <c r="N218" i="10"/>
  <c r="E218" i="10"/>
  <c r="H218" i="10"/>
  <c r="G218" i="10"/>
  <c r="N217" i="10"/>
  <c r="E217" i="10"/>
  <c r="P217" i="10"/>
  <c r="H217" i="10"/>
  <c r="G217" i="10"/>
  <c r="F217" i="10"/>
  <c r="O217" i="10"/>
  <c r="P216" i="10"/>
  <c r="O216" i="10"/>
  <c r="N216" i="10"/>
  <c r="E216" i="10"/>
  <c r="H216" i="10"/>
  <c r="G216" i="10"/>
  <c r="F216" i="10"/>
  <c r="H215" i="10"/>
  <c r="E215" i="10"/>
  <c r="P215" i="10"/>
  <c r="O215" i="10"/>
  <c r="N215" i="10"/>
  <c r="G215" i="10"/>
  <c r="F215" i="10"/>
  <c r="G214" i="10"/>
  <c r="F214" i="10"/>
  <c r="O214" i="10"/>
  <c r="N214" i="10"/>
  <c r="H214" i="10"/>
  <c r="E214" i="10"/>
  <c r="P214" i="10"/>
  <c r="H213" i="10"/>
  <c r="F213" i="10"/>
  <c r="P213" i="10"/>
  <c r="G213" i="10"/>
  <c r="E213" i="10"/>
  <c r="O213" i="10"/>
  <c r="N213" i="10"/>
  <c r="P212" i="10"/>
  <c r="N212" i="10"/>
  <c r="G212" i="10"/>
  <c r="F212" i="10"/>
  <c r="O212" i="10"/>
  <c r="H212" i="10"/>
  <c r="E212" i="10"/>
  <c r="H211" i="10"/>
  <c r="F211" i="10"/>
  <c r="E211" i="10"/>
  <c r="P211" i="10"/>
  <c r="G211" i="10"/>
  <c r="O211" i="10"/>
  <c r="N211" i="10"/>
  <c r="G210" i="10"/>
  <c r="E210" i="10"/>
  <c r="P210" i="10"/>
  <c r="O210" i="10"/>
  <c r="H210" i="10"/>
  <c r="F210" i="10"/>
  <c r="N210" i="10"/>
  <c r="H209" i="10"/>
  <c r="G209" i="10"/>
  <c r="F209" i="10"/>
  <c r="P209" i="10"/>
  <c r="N209" i="10"/>
  <c r="E209" i="10"/>
  <c r="O209" i="10"/>
  <c r="H208" i="10"/>
  <c r="G208" i="10"/>
  <c r="P208" i="10"/>
  <c r="O208" i="10"/>
  <c r="F208" i="10"/>
  <c r="E208" i="10"/>
  <c r="N208" i="10"/>
  <c r="H207" i="10"/>
  <c r="G207" i="10"/>
  <c r="F207" i="10"/>
  <c r="P207" i="10"/>
  <c r="O207" i="10"/>
  <c r="E207" i="10"/>
  <c r="N207" i="10"/>
  <c r="F206" i="10"/>
  <c r="G206" i="10"/>
  <c r="P206" i="10"/>
  <c r="O206" i="10"/>
  <c r="H206" i="10"/>
  <c r="N206" i="10"/>
  <c r="E206" i="10"/>
  <c r="G205" i="10"/>
  <c r="F205" i="10"/>
  <c r="O205" i="10"/>
  <c r="N205" i="10"/>
  <c r="H205" i="10"/>
  <c r="P205" i="10"/>
  <c r="E205" i="10"/>
  <c r="E204" i="10"/>
  <c r="H204" i="10"/>
  <c r="F204" i="10"/>
  <c r="O204" i="10"/>
  <c r="G204" i="10"/>
  <c r="P204" i="10"/>
  <c r="N204" i="10"/>
  <c r="H203" i="10"/>
  <c r="G203" i="10"/>
  <c r="F203" i="10"/>
  <c r="E203" i="10"/>
  <c r="N203" i="10"/>
  <c r="P203" i="10"/>
  <c r="O203" i="10"/>
  <c r="H202" i="10"/>
  <c r="G202" i="10"/>
  <c r="F202" i="10"/>
  <c r="E202" i="10"/>
  <c r="P202" i="10"/>
  <c r="O202" i="10"/>
  <c r="N202" i="10"/>
  <c r="AK19" i="10"/>
  <c r="AL19" i="10" s="1"/>
  <c r="AK13" i="10"/>
  <c r="AK16" i="10" s="1"/>
  <c r="G11" i="10"/>
  <c r="G22" i="10" s="1"/>
  <c r="E20" i="10"/>
  <c r="S20" i="10"/>
  <c r="G13" i="10"/>
  <c r="AI381" i="11"/>
  <c r="I323" i="10" l="1"/>
  <c r="K323" i="10" s="1"/>
  <c r="I251" i="10"/>
  <c r="J251" i="10" s="1"/>
  <c r="L251" i="10" s="1"/>
  <c r="I335" i="10"/>
  <c r="J335" i="10" s="1"/>
  <c r="L335" i="10" s="1"/>
  <c r="I212" i="10"/>
  <c r="K212" i="10" s="1"/>
  <c r="I261" i="10"/>
  <c r="K261" i="10" s="1"/>
  <c r="I232" i="10"/>
  <c r="J232" i="10" s="1"/>
  <c r="L232" i="10" s="1"/>
  <c r="I256" i="10"/>
  <c r="J256" i="10" s="1"/>
  <c r="L256" i="10" s="1"/>
  <c r="I378" i="10"/>
  <c r="J378" i="10" s="1"/>
  <c r="L378" i="10" s="1"/>
  <c r="I237" i="10"/>
  <c r="J237" i="10" s="1"/>
  <c r="L237" i="10" s="1"/>
  <c r="I274" i="10"/>
  <c r="K274" i="10" s="1"/>
  <c r="I219" i="10"/>
  <c r="J219" i="10" s="1"/>
  <c r="L219" i="10" s="1"/>
  <c r="I241" i="10"/>
  <c r="K241" i="10" s="1"/>
  <c r="I272" i="10"/>
  <c r="K272" i="10" s="1"/>
  <c r="I303" i="10"/>
  <c r="K303" i="10" s="1"/>
  <c r="I306" i="10"/>
  <c r="K306" i="10" s="1"/>
  <c r="I301" i="10"/>
  <c r="K301" i="10" s="1"/>
  <c r="I325" i="10"/>
  <c r="K325" i="10" s="1"/>
  <c r="I247" i="10"/>
  <c r="K247" i="10" s="1"/>
  <c r="I297" i="10"/>
  <c r="J297" i="10" s="1"/>
  <c r="L297" i="10" s="1"/>
  <c r="I352" i="10"/>
  <c r="J352" i="10" s="1"/>
  <c r="L352" i="10" s="1"/>
  <c r="I347" i="10"/>
  <c r="J347" i="10" s="1"/>
  <c r="L347" i="10" s="1"/>
  <c r="I349" i="10"/>
  <c r="K349" i="10" s="1"/>
  <c r="I364" i="10"/>
  <c r="J364" i="10" s="1"/>
  <c r="L364" i="10" s="1"/>
  <c r="I371" i="10"/>
  <c r="K371" i="10" s="1"/>
  <c r="I248" i="10"/>
  <c r="K248" i="10" s="1"/>
  <c r="I282" i="10"/>
  <c r="K282" i="10" s="1"/>
  <c r="I329" i="10"/>
  <c r="J329" i="10" s="1"/>
  <c r="L329" i="10" s="1"/>
  <c r="I370" i="10"/>
  <c r="K370" i="10" s="1"/>
  <c r="I379" i="10"/>
  <c r="K379" i="10" s="1"/>
  <c r="I204" i="10"/>
  <c r="K204" i="10" s="1"/>
  <c r="I340" i="10"/>
  <c r="J340" i="10" s="1"/>
  <c r="L340" i="10" s="1"/>
  <c r="I369" i="10"/>
  <c r="J369" i="10" s="1"/>
  <c r="L369" i="10" s="1"/>
  <c r="I376" i="10"/>
  <c r="K376" i="10" s="1"/>
  <c r="I222" i="10"/>
  <c r="K222" i="10" s="1"/>
  <c r="I239" i="10"/>
  <c r="K239" i="10" s="1"/>
  <c r="I354" i="10"/>
  <c r="J354" i="10" s="1"/>
  <c r="L354" i="10" s="1"/>
  <c r="I333" i="10"/>
  <c r="J333" i="10" s="1"/>
  <c r="L333" i="10" s="1"/>
  <c r="I221" i="10"/>
  <c r="J221" i="10" s="1"/>
  <c r="L221" i="10" s="1"/>
  <c r="I322" i="10"/>
  <c r="K322" i="10" s="1"/>
  <c r="I223" i="10"/>
  <c r="K223" i="10" s="1"/>
  <c r="I339" i="10"/>
  <c r="J339" i="10" s="1"/>
  <c r="L339" i="10" s="1"/>
  <c r="I233" i="10"/>
  <c r="J233" i="10" s="1"/>
  <c r="L233" i="10" s="1"/>
  <c r="I230" i="10"/>
  <c r="K230" i="10" s="1"/>
  <c r="I211" i="10"/>
  <c r="K211" i="10" s="1"/>
  <c r="AJ15" i="10"/>
  <c r="H22" i="10"/>
  <c r="E22" i="10" s="1"/>
  <c r="I207" i="10"/>
  <c r="K207" i="10" s="1"/>
  <c r="I231" i="10"/>
  <c r="J231" i="10" s="1"/>
  <c r="L231" i="10" s="1"/>
  <c r="I243" i="10"/>
  <c r="J243" i="10" s="1"/>
  <c r="L243" i="10" s="1"/>
  <c r="I260" i="10"/>
  <c r="K260" i="10" s="1"/>
  <c r="I242" i="10"/>
  <c r="K242" i="10" s="1"/>
  <c r="I276" i="10"/>
  <c r="J276" i="10" s="1"/>
  <c r="L276" i="10" s="1"/>
  <c r="I300" i="10"/>
  <c r="K300" i="10" s="1"/>
  <c r="I307" i="10"/>
  <c r="K307" i="10" s="1"/>
  <c r="I336" i="10"/>
  <c r="K336" i="10" s="1"/>
  <c r="I350" i="10"/>
  <c r="K350" i="10" s="1"/>
  <c r="I372" i="10"/>
  <c r="J372" i="10" s="1"/>
  <c r="L372" i="10" s="1"/>
  <c r="I271" i="10"/>
  <c r="K271" i="10" s="1"/>
  <c r="I278" i="10"/>
  <c r="K278" i="10" s="1"/>
  <c r="I299" i="10"/>
  <c r="K299" i="10" s="1"/>
  <c r="I348" i="10"/>
  <c r="J348" i="10" s="1"/>
  <c r="L348" i="10" s="1"/>
  <c r="I362" i="10"/>
  <c r="J362" i="10" s="1"/>
  <c r="L362" i="10" s="1"/>
  <c r="P22" i="10"/>
  <c r="N22" i="10" s="1"/>
  <c r="O23" i="10" s="1"/>
  <c r="I210" i="10"/>
  <c r="K210" i="10" s="1"/>
  <c r="I280" i="10"/>
  <c r="J280" i="10" s="1"/>
  <c r="L280" i="10" s="1"/>
  <c r="F22" i="10"/>
  <c r="O22" i="10"/>
  <c r="I205" i="10"/>
  <c r="I216" i="10"/>
  <c r="I228" i="10"/>
  <c r="I252" i="10"/>
  <c r="I264" i="10"/>
  <c r="I269" i="10"/>
  <c r="I281" i="10"/>
  <c r="I284" i="10"/>
  <c r="I313" i="10"/>
  <c r="I368" i="10"/>
  <c r="I262" i="10"/>
  <c r="I224" i="10"/>
  <c r="I226" i="10"/>
  <c r="I235" i="10"/>
  <c r="I238" i="10"/>
  <c r="I257" i="10"/>
  <c r="I291" i="10"/>
  <c r="I293" i="10"/>
  <c r="I305" i="10"/>
  <c r="I312" i="10"/>
  <c r="I319" i="10"/>
  <c r="I331" i="10"/>
  <c r="I341" i="10"/>
  <c r="I353" i="10"/>
  <c r="I356" i="10"/>
  <c r="I360" i="10"/>
  <c r="I375" i="10"/>
  <c r="I377" i="10"/>
  <c r="I202" i="10"/>
  <c r="I240" i="10"/>
  <c r="I267" i="10"/>
  <c r="I283" i="10"/>
  <c r="I288" i="10"/>
  <c r="I317" i="10"/>
  <c r="I320" i="10"/>
  <c r="I327" i="10"/>
  <c r="I332" i="10"/>
  <c r="I343" i="10"/>
  <c r="I363" i="10"/>
  <c r="I367" i="10"/>
  <c r="I209" i="10"/>
  <c r="I214" i="10"/>
  <c r="I225" i="10"/>
  <c r="I245" i="10"/>
  <c r="I250" i="10"/>
  <c r="I254" i="10"/>
  <c r="I273" i="10"/>
  <c r="I295" i="10"/>
  <c r="I298" i="10"/>
  <c r="I310" i="10"/>
  <c r="I314" i="10"/>
  <c r="I315" i="10"/>
  <c r="I321" i="10"/>
  <c r="I324" i="10"/>
  <c r="I345" i="10"/>
  <c r="I346" i="10"/>
  <c r="I351" i="10"/>
  <c r="I358" i="10"/>
  <c r="I286" i="10"/>
  <c r="K297" i="10"/>
  <c r="I334" i="10"/>
  <c r="I215" i="10"/>
  <c r="I244" i="10"/>
  <c r="I249" i="10"/>
  <c r="I311" i="10"/>
  <c r="I338" i="10"/>
  <c r="I365" i="10"/>
  <c r="I374" i="10"/>
  <c r="I208" i="10"/>
  <c r="I218" i="10"/>
  <c r="I234" i="10"/>
  <c r="I259" i="10"/>
  <c r="I266" i="10"/>
  <c r="I268" i="10"/>
  <c r="I285" i="10"/>
  <c r="I287" i="10"/>
  <c r="I309" i="10"/>
  <c r="I318" i="10"/>
  <c r="I326" i="10"/>
  <c r="I330" i="10"/>
  <c r="I359" i="10"/>
  <c r="I246" i="10"/>
  <c r="I258" i="10"/>
  <c r="I270" i="10"/>
  <c r="I275" i="10"/>
  <c r="I289" i="10"/>
  <c r="I290" i="10"/>
  <c r="I292" i="10"/>
  <c r="I294" i="10"/>
  <c r="I302" i="10"/>
  <c r="I304" i="10"/>
  <c r="I355" i="10"/>
  <c r="I361" i="10"/>
  <c r="I206" i="10"/>
  <c r="I213" i="10"/>
  <c r="I217" i="10"/>
  <c r="I220" i="10"/>
  <c r="I227" i="10"/>
  <c r="I236" i="10"/>
  <c r="I253" i="10"/>
  <c r="I296" i="10"/>
  <c r="I308" i="10"/>
  <c r="I357" i="10"/>
  <c r="I373" i="10"/>
  <c r="I381" i="10"/>
  <c r="I203" i="10"/>
  <c r="I229" i="10"/>
  <c r="I255" i="10"/>
  <c r="I263" i="10"/>
  <c r="I265" i="10"/>
  <c r="I277" i="10"/>
  <c r="I279" i="10"/>
  <c r="I316" i="10"/>
  <c r="I328" i="10"/>
  <c r="I337" i="10"/>
  <c r="I342" i="10"/>
  <c r="I344" i="10"/>
  <c r="I366" i="10"/>
  <c r="I380" i="10"/>
  <c r="K364" i="10" l="1"/>
  <c r="J323" i="10"/>
  <c r="L323" i="10" s="1"/>
  <c r="K237" i="10"/>
  <c r="J241" i="10"/>
  <c r="L241" i="10" s="1"/>
  <c r="K256" i="10"/>
  <c r="J261" i="10"/>
  <c r="L261" i="10" s="1"/>
  <c r="K335" i="10"/>
  <c r="K251" i="10"/>
  <c r="J272" i="10"/>
  <c r="L272" i="10" s="1"/>
  <c r="K243" i="10"/>
  <c r="J274" i="10"/>
  <c r="L274" i="10" s="1"/>
  <c r="J212" i="10"/>
  <c r="L212" i="10" s="1"/>
  <c r="J370" i="10"/>
  <c r="L370" i="10" s="1"/>
  <c r="J301" i="10"/>
  <c r="L301" i="10" s="1"/>
  <c r="J306" i="10"/>
  <c r="L306" i="10" s="1"/>
  <c r="K232" i="10"/>
  <c r="J371" i="10"/>
  <c r="L371" i="10" s="1"/>
  <c r="K348" i="10"/>
  <c r="J247" i="10"/>
  <c r="L247" i="10" s="1"/>
  <c r="K233" i="10"/>
  <c r="J204" i="10"/>
  <c r="L204" i="10" s="1"/>
  <c r="K333" i="10"/>
  <c r="K362" i="10"/>
  <c r="J282" i="10"/>
  <c r="L282" i="10" s="1"/>
  <c r="K378" i="10"/>
  <c r="K221" i="10"/>
  <c r="K340" i="10"/>
  <c r="J303" i="10"/>
  <c r="L303" i="10" s="1"/>
  <c r="K369" i="10"/>
  <c r="J211" i="10"/>
  <c r="L211" i="10" s="1"/>
  <c r="K352" i="10"/>
  <c r="J350" i="10"/>
  <c r="L350" i="10" s="1"/>
  <c r="J336" i="10"/>
  <c r="L336" i="10" s="1"/>
  <c r="J307" i="10"/>
  <c r="L307" i="10" s="1"/>
  <c r="K347" i="10"/>
  <c r="K329" i="10"/>
  <c r="J376" i="10"/>
  <c r="L376" i="10" s="1"/>
  <c r="J230" i="10"/>
  <c r="L230" i="10" s="1"/>
  <c r="K219" i="10"/>
  <c r="J278" i="10"/>
  <c r="L278" i="10" s="1"/>
  <c r="J222" i="10"/>
  <c r="L222" i="10" s="1"/>
  <c r="J271" i="10"/>
  <c r="L271" i="10" s="1"/>
  <c r="J239" i="10"/>
  <c r="L239" i="10" s="1"/>
  <c r="J349" i="10"/>
  <c r="L349" i="10" s="1"/>
  <c r="S22" i="10"/>
  <c r="T22" i="10" s="1"/>
  <c r="J248" i="10"/>
  <c r="L248" i="10" s="1"/>
  <c r="J325" i="10"/>
  <c r="L325" i="10" s="1"/>
  <c r="K276" i="10"/>
  <c r="J379" i="10"/>
  <c r="L379" i="10" s="1"/>
  <c r="K354" i="10"/>
  <c r="K372" i="10"/>
  <c r="K280" i="10"/>
  <c r="J242" i="10"/>
  <c r="L242" i="10" s="1"/>
  <c r="K339" i="10"/>
  <c r="J223" i="10"/>
  <c r="L223" i="10" s="1"/>
  <c r="P23" i="10"/>
  <c r="N23" i="10" s="1"/>
  <c r="O24" i="10" s="1"/>
  <c r="J210" i="10"/>
  <c r="L210" i="10" s="1"/>
  <c r="J322" i="10"/>
  <c r="L322" i="10" s="1"/>
  <c r="J260" i="10"/>
  <c r="L260" i="10" s="1"/>
  <c r="G23" i="10"/>
  <c r="H23" i="10" s="1"/>
  <c r="E23" i="10" s="1"/>
  <c r="F23" i="10"/>
  <c r="K231" i="10"/>
  <c r="J299" i="10"/>
  <c r="L299" i="10" s="1"/>
  <c r="I22" i="10"/>
  <c r="J22" i="10" s="1"/>
  <c r="L22" i="10" s="1"/>
  <c r="J207" i="10"/>
  <c r="L207" i="10" s="1"/>
  <c r="J300" i="10"/>
  <c r="L300" i="10" s="1"/>
  <c r="K296" i="10"/>
  <c r="J296" i="10"/>
  <c r="L296" i="10" s="1"/>
  <c r="K318" i="10"/>
  <c r="J318" i="10"/>
  <c r="L318" i="10" s="1"/>
  <c r="J273" i="10"/>
  <c r="L273" i="10" s="1"/>
  <c r="K273" i="10"/>
  <c r="K236" i="10"/>
  <c r="J236" i="10"/>
  <c r="L236" i="10" s="1"/>
  <c r="K250" i="10"/>
  <c r="J250" i="10"/>
  <c r="L250" i="10" s="1"/>
  <c r="K226" i="10"/>
  <c r="J226" i="10"/>
  <c r="L226" i="10" s="1"/>
  <c r="K265" i="10"/>
  <c r="J265" i="10"/>
  <c r="L265" i="10" s="1"/>
  <c r="J227" i="10"/>
  <c r="L227" i="10" s="1"/>
  <c r="K227" i="10"/>
  <c r="K289" i="10"/>
  <c r="J289" i="10"/>
  <c r="L289" i="10" s="1"/>
  <c r="K285" i="10"/>
  <c r="J285" i="10"/>
  <c r="L285" i="10" s="1"/>
  <c r="K334" i="10"/>
  <c r="J334" i="10"/>
  <c r="L334" i="10" s="1"/>
  <c r="K346" i="10"/>
  <c r="J346" i="10"/>
  <c r="L346" i="10" s="1"/>
  <c r="K245" i="10"/>
  <c r="J245" i="10"/>
  <c r="L245" i="10" s="1"/>
  <c r="K317" i="10"/>
  <c r="J317" i="10"/>
  <c r="L317" i="10" s="1"/>
  <c r="K377" i="10"/>
  <c r="J377" i="10"/>
  <c r="L377" i="10" s="1"/>
  <c r="K293" i="10"/>
  <c r="J293" i="10"/>
  <c r="L293" i="10" s="1"/>
  <c r="K224" i="10"/>
  <c r="J224" i="10"/>
  <c r="L224" i="10" s="1"/>
  <c r="K281" i="10"/>
  <c r="J281" i="10"/>
  <c r="L281" i="10" s="1"/>
  <c r="K253" i="10"/>
  <c r="J253" i="10"/>
  <c r="L253" i="10" s="1"/>
  <c r="K327" i="10"/>
  <c r="J327" i="10"/>
  <c r="L327" i="10" s="1"/>
  <c r="J312" i="10"/>
  <c r="L312" i="10" s="1"/>
  <c r="K312" i="10"/>
  <c r="K268" i="10"/>
  <c r="J268" i="10"/>
  <c r="L268" i="10" s="1"/>
  <c r="K311" i="10"/>
  <c r="J311" i="10"/>
  <c r="L311" i="10" s="1"/>
  <c r="J345" i="10"/>
  <c r="L345" i="10" s="1"/>
  <c r="K345" i="10"/>
  <c r="J225" i="10"/>
  <c r="L225" i="10" s="1"/>
  <c r="K225" i="10"/>
  <c r="K288" i="10"/>
  <c r="J288" i="10"/>
  <c r="L288" i="10" s="1"/>
  <c r="K375" i="10"/>
  <c r="J375" i="10"/>
  <c r="L375" i="10" s="1"/>
  <c r="K291" i="10"/>
  <c r="J291" i="10"/>
  <c r="L291" i="10" s="1"/>
  <c r="K269" i="10"/>
  <c r="J269" i="10"/>
  <c r="L269" i="10" s="1"/>
  <c r="K294" i="10"/>
  <c r="J294" i="10"/>
  <c r="L294" i="10" s="1"/>
  <c r="K319" i="10"/>
  <c r="J319" i="10"/>
  <c r="L319" i="10" s="1"/>
  <c r="K309" i="10"/>
  <c r="J309" i="10"/>
  <c r="L309" i="10" s="1"/>
  <c r="K215" i="10"/>
  <c r="J215" i="10"/>
  <c r="L215" i="10" s="1"/>
  <c r="J254" i="10"/>
  <c r="L254" i="10" s="1"/>
  <c r="K254" i="10"/>
  <c r="K263" i="10"/>
  <c r="J263" i="10"/>
  <c r="L263" i="10" s="1"/>
  <c r="K220" i="10"/>
  <c r="J220" i="10"/>
  <c r="L220" i="10" s="1"/>
  <c r="K255" i="10"/>
  <c r="J255" i="10"/>
  <c r="L255" i="10" s="1"/>
  <c r="K217" i="10"/>
  <c r="J217" i="10"/>
  <c r="L217" i="10" s="1"/>
  <c r="K266" i="10"/>
  <c r="J266" i="10"/>
  <c r="L266" i="10" s="1"/>
  <c r="K249" i="10"/>
  <c r="J249" i="10"/>
  <c r="L249" i="10" s="1"/>
  <c r="J324" i="10"/>
  <c r="L324" i="10" s="1"/>
  <c r="K324" i="10"/>
  <c r="K214" i="10"/>
  <c r="J214" i="10"/>
  <c r="L214" i="10" s="1"/>
  <c r="K283" i="10"/>
  <c r="J283" i="10"/>
  <c r="L283" i="10" s="1"/>
  <c r="K360" i="10"/>
  <c r="J360" i="10"/>
  <c r="L360" i="10" s="1"/>
  <c r="K264" i="10"/>
  <c r="J264" i="10"/>
  <c r="L264" i="10" s="1"/>
  <c r="K292" i="10"/>
  <c r="J292" i="10"/>
  <c r="L292" i="10" s="1"/>
  <c r="K244" i="10"/>
  <c r="J244" i="10"/>
  <c r="L244" i="10" s="1"/>
  <c r="J321" i="10"/>
  <c r="L321" i="10" s="1"/>
  <c r="K321" i="10"/>
  <c r="K209" i="10"/>
  <c r="J209" i="10"/>
  <c r="L209" i="10" s="1"/>
  <c r="K267" i="10"/>
  <c r="J267" i="10"/>
  <c r="L267" i="10" s="1"/>
  <c r="K356" i="10"/>
  <c r="J356" i="10"/>
  <c r="L356" i="10" s="1"/>
  <c r="K252" i="10"/>
  <c r="J252" i="10"/>
  <c r="L252" i="10" s="1"/>
  <c r="K277" i="10"/>
  <c r="J277" i="10"/>
  <c r="L277" i="10" s="1"/>
  <c r="K380" i="10"/>
  <c r="J380" i="10"/>
  <c r="L380" i="10" s="1"/>
  <c r="K213" i="10"/>
  <c r="J213" i="10"/>
  <c r="L213" i="10" s="1"/>
  <c r="K275" i="10"/>
  <c r="J275" i="10"/>
  <c r="L275" i="10" s="1"/>
  <c r="K355" i="10"/>
  <c r="J355" i="10"/>
  <c r="L355" i="10" s="1"/>
  <c r="K270" i="10"/>
  <c r="J270" i="10"/>
  <c r="L270" i="10" s="1"/>
  <c r="J359" i="10"/>
  <c r="L359" i="10" s="1"/>
  <c r="K359" i="10"/>
  <c r="K234" i="10"/>
  <c r="J234" i="10"/>
  <c r="L234" i="10" s="1"/>
  <c r="K374" i="10"/>
  <c r="J374" i="10"/>
  <c r="L374" i="10" s="1"/>
  <c r="J315" i="10"/>
  <c r="L315" i="10" s="1"/>
  <c r="K315" i="10"/>
  <c r="K367" i="10"/>
  <c r="J367" i="10"/>
  <c r="L367" i="10" s="1"/>
  <c r="K240" i="10"/>
  <c r="J240" i="10"/>
  <c r="L240" i="10" s="1"/>
  <c r="K353" i="10"/>
  <c r="J353" i="10"/>
  <c r="L353" i="10" s="1"/>
  <c r="K257" i="10"/>
  <c r="J257" i="10"/>
  <c r="L257" i="10" s="1"/>
  <c r="K228" i="10"/>
  <c r="J228" i="10"/>
  <c r="L228" i="10" s="1"/>
  <c r="K286" i="10"/>
  <c r="J286" i="10"/>
  <c r="L286" i="10" s="1"/>
  <c r="K338" i="10"/>
  <c r="J338" i="10"/>
  <c r="L338" i="10" s="1"/>
  <c r="K358" i="10"/>
  <c r="J358" i="10"/>
  <c r="L358" i="10" s="1"/>
  <c r="K287" i="10"/>
  <c r="J287" i="10"/>
  <c r="L287" i="10" s="1"/>
  <c r="K320" i="10"/>
  <c r="J320" i="10"/>
  <c r="L320" i="10" s="1"/>
  <c r="K305" i="10"/>
  <c r="J305" i="10"/>
  <c r="L305" i="10" s="1"/>
  <c r="K284" i="10"/>
  <c r="J284" i="10"/>
  <c r="L284" i="10" s="1"/>
  <c r="J366" i="10"/>
  <c r="L366" i="10" s="1"/>
  <c r="K366" i="10"/>
  <c r="K206" i="10"/>
  <c r="J206" i="10"/>
  <c r="L206" i="10" s="1"/>
  <c r="K344" i="10"/>
  <c r="J344" i="10"/>
  <c r="L344" i="10" s="1"/>
  <c r="J381" i="10"/>
  <c r="L381" i="10" s="1"/>
  <c r="K381" i="10"/>
  <c r="J258" i="10"/>
  <c r="L258" i="10" s="1"/>
  <c r="K258" i="10"/>
  <c r="K218" i="10"/>
  <c r="J218" i="10"/>
  <c r="L218" i="10" s="1"/>
  <c r="K365" i="10"/>
  <c r="J365" i="10"/>
  <c r="L365" i="10" s="1"/>
  <c r="K314" i="10"/>
  <c r="J314" i="10"/>
  <c r="L314" i="10" s="1"/>
  <c r="J363" i="10"/>
  <c r="L363" i="10" s="1"/>
  <c r="K363" i="10"/>
  <c r="J202" i="10"/>
  <c r="L202" i="10" s="1"/>
  <c r="K202" i="10"/>
  <c r="K341" i="10"/>
  <c r="J341" i="10"/>
  <c r="L341" i="10" s="1"/>
  <c r="J216" i="10"/>
  <c r="L216" i="10" s="1"/>
  <c r="K216" i="10"/>
  <c r="K279" i="10"/>
  <c r="J279" i="10"/>
  <c r="L279" i="10" s="1"/>
  <c r="J290" i="10"/>
  <c r="L290" i="10" s="1"/>
  <c r="K290" i="10"/>
  <c r="J259" i="10"/>
  <c r="L259" i="10" s="1"/>
  <c r="K259" i="10"/>
  <c r="K342" i="10"/>
  <c r="J342" i="10"/>
  <c r="L342" i="10" s="1"/>
  <c r="K373" i="10"/>
  <c r="J373" i="10"/>
  <c r="L373" i="10" s="1"/>
  <c r="K246" i="10"/>
  <c r="J246" i="10"/>
  <c r="L246" i="10" s="1"/>
  <c r="K310" i="10"/>
  <c r="J310" i="10"/>
  <c r="L310" i="10" s="1"/>
  <c r="J343" i="10"/>
  <c r="L343" i="10" s="1"/>
  <c r="K343" i="10"/>
  <c r="K331" i="10"/>
  <c r="J331" i="10"/>
  <c r="L331" i="10" s="1"/>
  <c r="K262" i="10"/>
  <c r="J262" i="10"/>
  <c r="L262" i="10" s="1"/>
  <c r="K205" i="10"/>
  <c r="J205" i="10"/>
  <c r="L205" i="10" s="1"/>
  <c r="K229" i="10"/>
  <c r="J229" i="10"/>
  <c r="L229" i="10" s="1"/>
  <c r="K361" i="10"/>
  <c r="J361" i="10"/>
  <c r="L361" i="10" s="1"/>
  <c r="K357" i="10"/>
  <c r="J357" i="10"/>
  <c r="L357" i="10" s="1"/>
  <c r="K304" i="10"/>
  <c r="J304" i="10"/>
  <c r="L304" i="10" s="1"/>
  <c r="K330" i="10"/>
  <c r="J330" i="10"/>
  <c r="L330" i="10" s="1"/>
  <c r="K298" i="10"/>
  <c r="J298" i="10"/>
  <c r="L298" i="10" s="1"/>
  <c r="K238" i="10"/>
  <c r="J238" i="10"/>
  <c r="L238" i="10" s="1"/>
  <c r="K368" i="10"/>
  <c r="J368" i="10"/>
  <c r="L368" i="10" s="1"/>
  <c r="K316" i="10"/>
  <c r="J316" i="10"/>
  <c r="L316" i="10" s="1"/>
  <c r="K332" i="10"/>
  <c r="J332" i="10"/>
  <c r="L332" i="10" s="1"/>
  <c r="J351" i="10"/>
  <c r="L351" i="10" s="1"/>
  <c r="K351" i="10"/>
  <c r="K203" i="10"/>
  <c r="J203" i="10"/>
  <c r="L203" i="10" s="1"/>
  <c r="J337" i="10"/>
  <c r="L337" i="10" s="1"/>
  <c r="K337" i="10"/>
  <c r="K328" i="10"/>
  <c r="J328" i="10"/>
  <c r="L328" i="10" s="1"/>
  <c r="J308" i="10"/>
  <c r="L308" i="10" s="1"/>
  <c r="K308" i="10"/>
  <c r="K302" i="10"/>
  <c r="J302" i="10"/>
  <c r="L302" i="10" s="1"/>
  <c r="J326" i="10"/>
  <c r="L326" i="10" s="1"/>
  <c r="K326" i="10"/>
  <c r="K208" i="10"/>
  <c r="J208" i="10"/>
  <c r="L208" i="10" s="1"/>
  <c r="J295" i="10"/>
  <c r="L295" i="10" s="1"/>
  <c r="K295" i="10"/>
  <c r="K235" i="10"/>
  <c r="J235" i="10"/>
  <c r="L235" i="10" s="1"/>
  <c r="K313" i="10"/>
  <c r="J313" i="10"/>
  <c r="L313" i="10" s="1"/>
  <c r="D381" i="11"/>
  <c r="S381" i="11" s="1"/>
  <c r="S23" i="10" l="1"/>
  <c r="T23" i="10" s="1"/>
  <c r="K22" i="10"/>
  <c r="I23" i="10"/>
  <c r="K23" i="10" s="1"/>
  <c r="P24" i="10"/>
  <c r="N24" i="10" s="1"/>
  <c r="P25" i="10" s="1"/>
  <c r="N25" i="10" s="1"/>
  <c r="G24" i="10"/>
  <c r="F24" i="10"/>
  <c r="R381" i="11"/>
  <c r="AI380" i="11"/>
  <c r="W381" i="11"/>
  <c r="V381" i="11"/>
  <c r="J23" i="10" l="1"/>
  <c r="L23" i="10" s="1"/>
  <c r="O25" i="10"/>
  <c r="X381" i="11"/>
  <c r="O26" i="10"/>
  <c r="P26" i="10"/>
  <c r="N26" i="10" s="1"/>
  <c r="H24" i="10"/>
  <c r="E24" i="10" s="1"/>
  <c r="O27" i="10" l="1"/>
  <c r="P27" i="10"/>
  <c r="N27" i="10" s="1"/>
  <c r="G25" i="10"/>
  <c r="F25" i="10"/>
  <c r="S24" i="10"/>
  <c r="T24" i="10" s="1"/>
  <c r="I24" i="10"/>
  <c r="D380" i="11"/>
  <c r="S380" i="11" s="1"/>
  <c r="T381" i="11" l="1"/>
  <c r="H25" i="10"/>
  <c r="E25" i="10" s="1"/>
  <c r="J24" i="10"/>
  <c r="L24" i="10" s="1"/>
  <c r="K24" i="10"/>
  <c r="R380" i="11"/>
  <c r="O28" i="10"/>
  <c r="P28" i="10"/>
  <c r="N28" i="10" s="1"/>
  <c r="AI379" i="11"/>
  <c r="V380" i="11"/>
  <c r="W380" i="11"/>
  <c r="I25" i="10" l="1"/>
  <c r="J25" i="10" s="1"/>
  <c r="L25" i="10" s="1"/>
  <c r="S25" i="10"/>
  <c r="T25" i="10" s="1"/>
  <c r="X380" i="11"/>
  <c r="O29" i="10"/>
  <c r="P29" i="10"/>
  <c r="N29" i="10" s="1"/>
  <c r="Y381" i="11"/>
  <c r="U381" i="11"/>
  <c r="F26" i="10"/>
  <c r="G26" i="10"/>
  <c r="K25" i="10" l="1"/>
  <c r="O30" i="10"/>
  <c r="P30" i="10"/>
  <c r="N30" i="10" s="1"/>
  <c r="H26" i="10"/>
  <c r="E26" i="10" s="1"/>
  <c r="AB381" i="11"/>
  <c r="Z381" i="11"/>
  <c r="D379" i="11"/>
  <c r="S379" i="11" s="1"/>
  <c r="I26" i="10" l="1"/>
  <c r="K26" i="10" s="1"/>
  <c r="S26" i="10"/>
  <c r="T26" i="10" s="1"/>
  <c r="F27" i="10"/>
  <c r="G27" i="10"/>
  <c r="T380" i="11"/>
  <c r="R379" i="11"/>
  <c r="P31" i="10"/>
  <c r="N31" i="10" s="1"/>
  <c r="O31" i="10"/>
  <c r="AI378" i="11"/>
  <c r="W379" i="11"/>
  <c r="V379" i="11"/>
  <c r="J26" i="10" l="1"/>
  <c r="L26" i="10" s="1"/>
  <c r="X379" i="11"/>
  <c r="P32" i="10"/>
  <c r="N32" i="10" s="1"/>
  <c r="O32" i="10"/>
  <c r="Y380" i="11"/>
  <c r="U380" i="11"/>
  <c r="H27" i="10"/>
  <c r="I27" i="10" s="1"/>
  <c r="E27" i="10" l="1"/>
  <c r="G28" i="10" s="1"/>
  <c r="S27" i="10"/>
  <c r="T27" i="10" s="1"/>
  <c r="K27" i="10"/>
  <c r="J27" i="10"/>
  <c r="L27" i="10" s="1"/>
  <c r="P33" i="10"/>
  <c r="N33" i="10" s="1"/>
  <c r="O33" i="10"/>
  <c r="AB380" i="11"/>
  <c r="Z380" i="11"/>
  <c r="D378" i="11"/>
  <c r="S378" i="11" s="1"/>
  <c r="F28" i="10" l="1"/>
  <c r="T379" i="11"/>
  <c r="P34" i="10"/>
  <c r="N34" i="10" s="1"/>
  <c r="O34" i="10"/>
  <c r="R378" i="11"/>
  <c r="H28" i="10"/>
  <c r="E28" i="10" s="1"/>
  <c r="AI377" i="11"/>
  <c r="V378" i="11"/>
  <c r="W378" i="11"/>
  <c r="I28" i="10" l="1"/>
  <c r="J28" i="10" s="1"/>
  <c r="L28" i="10" s="1"/>
  <c r="S28" i="10"/>
  <c r="T28" i="10" s="1"/>
  <c r="X378" i="11"/>
  <c r="O35" i="10"/>
  <c r="P35" i="10"/>
  <c r="N35" i="10" s="1"/>
  <c r="G29" i="10"/>
  <c r="H29" i="10" s="1"/>
  <c r="F29" i="10"/>
  <c r="Y379" i="11"/>
  <c r="U379" i="11"/>
  <c r="K28" i="10" l="1"/>
  <c r="S29" i="10"/>
  <c r="T29" i="10" s="1"/>
  <c r="I29" i="10"/>
  <c r="J29" i="10" s="1"/>
  <c r="L29" i="10" s="1"/>
  <c r="P36" i="10"/>
  <c r="N36" i="10" s="1"/>
  <c r="O36" i="10"/>
  <c r="Z379" i="11"/>
  <c r="AB379" i="11"/>
  <c r="E29" i="10"/>
  <c r="D377" i="11"/>
  <c r="S377" i="11" s="1"/>
  <c r="K29" i="10" l="1"/>
  <c r="P37" i="10"/>
  <c r="N37" i="10" s="1"/>
  <c r="O37" i="10"/>
  <c r="T378" i="11"/>
  <c r="F30" i="10"/>
  <c r="G30" i="10"/>
  <c r="R377" i="11"/>
  <c r="AI376" i="11"/>
  <c r="V377" i="11"/>
  <c r="W377" i="11"/>
  <c r="X377" i="11" l="1"/>
  <c r="P38" i="10"/>
  <c r="N38" i="10" s="1"/>
  <c r="O38" i="10"/>
  <c r="H30" i="10"/>
  <c r="I30" i="10" s="1"/>
  <c r="Y378" i="11"/>
  <c r="U378" i="11"/>
  <c r="K30" i="10" l="1"/>
  <c r="J30" i="10"/>
  <c r="L30" i="10" s="1"/>
  <c r="E30" i="10"/>
  <c r="S30" i="10"/>
  <c r="T30" i="10" s="1"/>
  <c r="Z378" i="11"/>
  <c r="AB378" i="11"/>
  <c r="P39" i="10"/>
  <c r="N39" i="10" s="1"/>
  <c r="O39" i="10"/>
  <c r="D376" i="11"/>
  <c r="R376" i="11" s="1"/>
  <c r="V376" i="11"/>
  <c r="W376" i="11"/>
  <c r="S376" i="11" l="1"/>
  <c r="T377" i="11" s="1"/>
  <c r="Y377" i="11" s="1"/>
  <c r="X376" i="11"/>
  <c r="O40" i="10"/>
  <c r="P40" i="10"/>
  <c r="N40" i="10" s="1"/>
  <c r="F31" i="10"/>
  <c r="G31" i="10"/>
  <c r="AI375" i="11"/>
  <c r="U377" i="11" l="1"/>
  <c r="Z377" i="11" s="1"/>
  <c r="H31" i="10"/>
  <c r="S31" i="10" s="1"/>
  <c r="T31" i="10" s="1"/>
  <c r="O41" i="10"/>
  <c r="P41" i="10"/>
  <c r="N41" i="10" s="1"/>
  <c r="AB377" i="11" l="1"/>
  <c r="I31" i="10"/>
  <c r="K31" i="10" s="1"/>
  <c r="E31" i="10"/>
  <c r="G32" i="10" s="1"/>
  <c r="P42" i="10"/>
  <c r="N42" i="10" s="1"/>
  <c r="O42" i="10"/>
  <c r="D375" i="11"/>
  <c r="S375" i="11" s="1"/>
  <c r="F32" i="10" l="1"/>
  <c r="J31" i="10"/>
  <c r="L31" i="10" s="1"/>
  <c r="T376" i="11"/>
  <c r="O43" i="10"/>
  <c r="P43" i="10"/>
  <c r="N43" i="10" s="1"/>
  <c r="R375" i="11"/>
  <c r="H32" i="10"/>
  <c r="E32" i="10" s="1"/>
  <c r="AI374" i="11"/>
  <c r="W375" i="11"/>
  <c r="V375" i="11"/>
  <c r="X375" i="11" l="1"/>
  <c r="O44" i="10"/>
  <c r="P44" i="10"/>
  <c r="N44" i="10" s="1"/>
  <c r="G33" i="10"/>
  <c r="F33" i="10"/>
  <c r="I32" i="10"/>
  <c r="S32" i="10"/>
  <c r="T32" i="10" s="1"/>
  <c r="Y376" i="11"/>
  <c r="U376" i="11"/>
  <c r="O45" i="10" l="1"/>
  <c r="P45" i="10"/>
  <c r="N45" i="10" s="1"/>
  <c r="H33" i="10"/>
  <c r="S33" i="10" s="1"/>
  <c r="T33" i="10" s="1"/>
  <c r="K32" i="10"/>
  <c r="J32" i="10"/>
  <c r="L32" i="10" s="1"/>
  <c r="Z376" i="11"/>
  <c r="AB376" i="11"/>
  <c r="D374" i="11"/>
  <c r="S374" i="11" s="1"/>
  <c r="T375" i="11" l="1"/>
  <c r="O46" i="10"/>
  <c r="P46" i="10"/>
  <c r="N46" i="10" s="1"/>
  <c r="R374" i="11"/>
  <c r="E33" i="10"/>
  <c r="I33" i="10"/>
  <c r="AI373" i="11"/>
  <c r="V374" i="11"/>
  <c r="W374" i="11"/>
  <c r="X374" i="11" l="1"/>
  <c r="O47" i="10"/>
  <c r="P47" i="10"/>
  <c r="N47" i="10" s="1"/>
  <c r="K33" i="10"/>
  <c r="J33" i="10"/>
  <c r="L33" i="10" s="1"/>
  <c r="G34" i="10"/>
  <c r="F34" i="10"/>
  <c r="Y375" i="11"/>
  <c r="U375" i="11"/>
  <c r="P48" i="10" l="1"/>
  <c r="N48" i="10" s="1"/>
  <c r="O48" i="10"/>
  <c r="AB375" i="11"/>
  <c r="Z375" i="11"/>
  <c r="H34" i="10"/>
  <c r="S34" i="10" s="1"/>
  <c r="T34" i="10" s="1"/>
  <c r="D373" i="11"/>
  <c r="S373" i="11" s="1"/>
  <c r="E34" i="10" l="1"/>
  <c r="F35" i="10" s="1"/>
  <c r="I34" i="10"/>
  <c r="J34" i="10" s="1"/>
  <c r="L34" i="10" s="1"/>
  <c r="T374" i="11"/>
  <c r="R373" i="11"/>
  <c r="O49" i="10"/>
  <c r="P49" i="10"/>
  <c r="N49" i="10" s="1"/>
  <c r="AI372" i="11"/>
  <c r="V373" i="11"/>
  <c r="W373" i="11"/>
  <c r="K34" i="10" l="1"/>
  <c r="G35" i="10"/>
  <c r="H35" i="10" s="1"/>
  <c r="X373" i="11"/>
  <c r="P50" i="10"/>
  <c r="N50" i="10" s="1"/>
  <c r="O50" i="10"/>
  <c r="Y374" i="11"/>
  <c r="U374" i="11"/>
  <c r="E35" i="10" l="1"/>
  <c r="I35" i="10"/>
  <c r="S35" i="10"/>
  <c r="T35" i="10" s="1"/>
  <c r="P51" i="10"/>
  <c r="N51" i="10" s="1"/>
  <c r="O51" i="10"/>
  <c r="AB374" i="11"/>
  <c r="Z374" i="11"/>
  <c r="D372" i="11"/>
  <c r="S372" i="11" s="1"/>
  <c r="G36" i="10" l="1"/>
  <c r="F36" i="10"/>
  <c r="K35" i="10"/>
  <c r="J35" i="10"/>
  <c r="L35" i="10" s="1"/>
  <c r="T373" i="11"/>
  <c r="R372" i="11"/>
  <c r="P52" i="10"/>
  <c r="N52" i="10" s="1"/>
  <c r="O52" i="10"/>
  <c r="AI371" i="11"/>
  <c r="V372" i="11"/>
  <c r="W372" i="11"/>
  <c r="H36" i="10" l="1"/>
  <c r="E36" i="10" s="1"/>
  <c r="X372" i="11"/>
  <c r="O53" i="10"/>
  <c r="P53" i="10"/>
  <c r="N53" i="10" s="1"/>
  <c r="Y373" i="11"/>
  <c r="U373" i="11"/>
  <c r="S36" i="10" l="1"/>
  <c r="T36" i="10" s="1"/>
  <c r="I36" i="10"/>
  <c r="J36" i="10" s="1"/>
  <c r="L36" i="10" s="1"/>
  <c r="G37" i="10"/>
  <c r="H37" i="10" s="1"/>
  <c r="E37" i="10" s="1"/>
  <c r="G38" i="10" s="1"/>
  <c r="F37" i="10"/>
  <c r="O54" i="10"/>
  <c r="P54" i="10"/>
  <c r="N54" i="10" s="1"/>
  <c r="AB373" i="11"/>
  <c r="Z373" i="11"/>
  <c r="D371" i="11"/>
  <c r="S371" i="11" s="1"/>
  <c r="K36" i="10" l="1"/>
  <c r="I37" i="10"/>
  <c r="J37" i="10" s="1"/>
  <c r="L37" i="10" s="1"/>
  <c r="S37" i="10"/>
  <c r="T37" i="10" s="1"/>
  <c r="F38" i="10"/>
  <c r="T372" i="11"/>
  <c r="H38" i="10"/>
  <c r="S38" i="10" s="1"/>
  <c r="R371" i="11"/>
  <c r="P55" i="10"/>
  <c r="N55" i="10" s="1"/>
  <c r="O55" i="10"/>
  <c r="AI370" i="11"/>
  <c r="W371" i="11"/>
  <c r="V371" i="11"/>
  <c r="T38" i="10" l="1"/>
  <c r="K37" i="10"/>
  <c r="E38" i="10"/>
  <c r="G39" i="10" s="1"/>
  <c r="I38" i="10"/>
  <c r="K38" i="10" s="1"/>
  <c r="X371" i="11"/>
  <c r="O56" i="10"/>
  <c r="P56" i="10"/>
  <c r="N56" i="10" s="1"/>
  <c r="Y372" i="11"/>
  <c r="U372" i="11"/>
  <c r="J38" i="10" l="1"/>
  <c r="L38" i="10" s="1"/>
  <c r="F39" i="10"/>
  <c r="P57" i="10"/>
  <c r="N57" i="10" s="1"/>
  <c r="O57" i="10"/>
  <c r="H39" i="10"/>
  <c r="S39" i="10" s="1"/>
  <c r="T39" i="10" s="1"/>
  <c r="AB372" i="11"/>
  <c r="Z372" i="11"/>
  <c r="D370" i="11"/>
  <c r="S370" i="11" s="1"/>
  <c r="T371" i="11" l="1"/>
  <c r="R370" i="11"/>
  <c r="E39" i="10"/>
  <c r="I39" i="10"/>
  <c r="P58" i="10"/>
  <c r="N58" i="10" s="1"/>
  <c r="O58" i="10"/>
  <c r="AI369" i="11"/>
  <c r="W370" i="11"/>
  <c r="V370" i="11"/>
  <c r="X370" i="11" l="1"/>
  <c r="P59" i="10"/>
  <c r="N59" i="10" s="1"/>
  <c r="O59" i="10"/>
  <c r="K39" i="10"/>
  <c r="J39" i="10"/>
  <c r="L39" i="10" s="1"/>
  <c r="G40" i="10"/>
  <c r="F40" i="10"/>
  <c r="Y371" i="11"/>
  <c r="U371" i="11"/>
  <c r="P60" i="10" l="1"/>
  <c r="N60" i="10" s="1"/>
  <c r="O60" i="10"/>
  <c r="H40" i="10"/>
  <c r="I40" i="10" s="1"/>
  <c r="AB371" i="11"/>
  <c r="Z371" i="11"/>
  <c r="D369" i="11"/>
  <c r="R369" i="11" s="1"/>
  <c r="V369" i="11"/>
  <c r="W369" i="11"/>
  <c r="S369" i="11" l="1"/>
  <c r="T370" i="11" s="1"/>
  <c r="Y370" i="11" s="1"/>
  <c r="S40" i="10"/>
  <c r="T40" i="10" s="1"/>
  <c r="E40" i="10"/>
  <c r="F41" i="10" s="1"/>
  <c r="X369" i="11"/>
  <c r="K40" i="10"/>
  <c r="J40" i="10"/>
  <c r="L40" i="10" s="1"/>
  <c r="P61" i="10"/>
  <c r="N61" i="10" s="1"/>
  <c r="O61" i="10"/>
  <c r="AI368" i="11"/>
  <c r="G41" i="10" l="1"/>
  <c r="H41" i="10" s="1"/>
  <c r="E41" i="10" s="1"/>
  <c r="U370" i="11"/>
  <c r="AB370" i="11" s="1"/>
  <c r="O62" i="10"/>
  <c r="P62" i="10"/>
  <c r="N62" i="10" s="1"/>
  <c r="I41" i="10" l="1"/>
  <c r="K41" i="10" s="1"/>
  <c r="S41" i="10"/>
  <c r="T41" i="10" s="1"/>
  <c r="Z370" i="11"/>
  <c r="G42" i="10"/>
  <c r="F42" i="10"/>
  <c r="O63" i="10"/>
  <c r="P63" i="10"/>
  <c r="N63" i="10" s="1"/>
  <c r="D368" i="11"/>
  <c r="S368" i="11" s="1"/>
  <c r="J41" i="10" l="1"/>
  <c r="L41" i="10" s="1"/>
  <c r="T369" i="11"/>
  <c r="P64" i="10"/>
  <c r="N64" i="10" s="1"/>
  <c r="O64" i="10"/>
  <c r="R368" i="11"/>
  <c r="H42" i="10"/>
  <c r="E42" i="10" s="1"/>
  <c r="AI367" i="11"/>
  <c r="W368" i="11"/>
  <c r="V368" i="11"/>
  <c r="S42" i="10" l="1"/>
  <c r="T42" i="10" s="1"/>
  <c r="X368" i="11"/>
  <c r="G43" i="10"/>
  <c r="H43" i="10" s="1"/>
  <c r="F43" i="10"/>
  <c r="O65" i="10"/>
  <c r="P65" i="10"/>
  <c r="N65" i="10" s="1"/>
  <c r="I42" i="10"/>
  <c r="Y369" i="11"/>
  <c r="U369" i="11"/>
  <c r="I43" i="10" l="1"/>
  <c r="K43" i="10" s="1"/>
  <c r="P66" i="10"/>
  <c r="N66" i="10" s="1"/>
  <c r="O66" i="10"/>
  <c r="K42" i="10"/>
  <c r="J42" i="10"/>
  <c r="L42" i="10" s="1"/>
  <c r="S43" i="10"/>
  <c r="T43" i="10" s="1"/>
  <c r="AB369" i="11"/>
  <c r="Z369" i="11"/>
  <c r="E43" i="10"/>
  <c r="D367" i="11"/>
  <c r="S367" i="11" s="1"/>
  <c r="J43" i="10" l="1"/>
  <c r="L43" i="10" s="1"/>
  <c r="T368" i="11"/>
  <c r="O67" i="10"/>
  <c r="P67" i="10"/>
  <c r="N67" i="10" s="1"/>
  <c r="G44" i="10"/>
  <c r="F44" i="10"/>
  <c r="R367" i="11"/>
  <c r="AI366" i="11"/>
  <c r="W367" i="11"/>
  <c r="V367" i="11"/>
  <c r="X367" i="11" l="1"/>
  <c r="O68" i="10"/>
  <c r="P68" i="10"/>
  <c r="N68" i="10" s="1"/>
  <c r="H44" i="10"/>
  <c r="S44" i="10" s="1"/>
  <c r="T44" i="10" s="1"/>
  <c r="Y368" i="11"/>
  <c r="U368" i="11"/>
  <c r="O69" i="10" l="1"/>
  <c r="P69" i="10"/>
  <c r="N69" i="10" s="1"/>
  <c r="AB368" i="11"/>
  <c r="Z368" i="11"/>
  <c r="I44" i="10"/>
  <c r="E44" i="10"/>
  <c r="D366" i="11"/>
  <c r="S366" i="11" s="1"/>
  <c r="T367" i="11" l="1"/>
  <c r="O70" i="10"/>
  <c r="P70" i="10"/>
  <c r="N70" i="10" s="1"/>
  <c r="R366" i="11"/>
  <c r="G45" i="10"/>
  <c r="F45" i="10"/>
  <c r="K44" i="10"/>
  <c r="J44" i="10"/>
  <c r="L44" i="10" s="1"/>
  <c r="AI365" i="11"/>
  <c r="W366" i="11"/>
  <c r="V366" i="11"/>
  <c r="X366" i="11" l="1"/>
  <c r="O71" i="10"/>
  <c r="P71" i="10"/>
  <c r="N71" i="10" s="1"/>
  <c r="H45" i="10"/>
  <c r="I45" i="10" s="1"/>
  <c r="Y367" i="11"/>
  <c r="U367" i="11"/>
  <c r="J45" i="10" l="1"/>
  <c r="L45" i="10" s="1"/>
  <c r="K45" i="10"/>
  <c r="P72" i="10"/>
  <c r="N72" i="10" s="1"/>
  <c r="O72" i="10"/>
  <c r="E45" i="10"/>
  <c r="S45" i="10"/>
  <c r="T45" i="10" s="1"/>
  <c r="AB367" i="11"/>
  <c r="Z367" i="11"/>
  <c r="D365" i="11"/>
  <c r="R365" i="11" s="1"/>
  <c r="V365" i="11"/>
  <c r="W365" i="11"/>
  <c r="S365" i="11" l="1"/>
  <c r="T366" i="11" s="1"/>
  <c r="Y366" i="11" s="1"/>
  <c r="X365" i="11"/>
  <c r="P73" i="10"/>
  <c r="N73" i="10" s="1"/>
  <c r="O73" i="10"/>
  <c r="F46" i="10"/>
  <c r="G46" i="10"/>
  <c r="AI364" i="11"/>
  <c r="U366" i="11" l="1"/>
  <c r="AB366" i="11" s="1"/>
  <c r="P74" i="10"/>
  <c r="N74" i="10" s="1"/>
  <c r="O74" i="10"/>
  <c r="H46" i="10"/>
  <c r="E46" i="10" s="1"/>
  <c r="Z366" i="11" l="1"/>
  <c r="S46" i="10"/>
  <c r="T46" i="10" s="1"/>
  <c r="F47" i="10"/>
  <c r="G47" i="10"/>
  <c r="O75" i="10"/>
  <c r="P75" i="10"/>
  <c r="N75" i="10" s="1"/>
  <c r="I46" i="10"/>
  <c r="D364" i="11"/>
  <c r="S364" i="11" s="1"/>
  <c r="T365" i="11" l="1"/>
  <c r="P76" i="10"/>
  <c r="N76" i="10" s="1"/>
  <c r="O76" i="10"/>
  <c r="R364" i="11"/>
  <c r="K46" i="10"/>
  <c r="J46" i="10"/>
  <c r="L46" i="10" s="1"/>
  <c r="H47" i="10"/>
  <c r="S47" i="10" s="1"/>
  <c r="T47" i="10" s="1"/>
  <c r="AI363" i="11"/>
  <c r="W364" i="11"/>
  <c r="V364" i="11"/>
  <c r="E47" i="10" l="1"/>
  <c r="F48" i="10" s="1"/>
  <c r="X364" i="11"/>
  <c r="O77" i="10"/>
  <c r="P77" i="10"/>
  <c r="N77" i="10" s="1"/>
  <c r="I47" i="10"/>
  <c r="Y365" i="11"/>
  <c r="U365" i="11"/>
  <c r="G48" i="10" l="1"/>
  <c r="H48" i="10" s="1"/>
  <c r="P78" i="10"/>
  <c r="N78" i="10" s="1"/>
  <c r="O78" i="10"/>
  <c r="Z365" i="11"/>
  <c r="AB365" i="11"/>
  <c r="K47" i="10"/>
  <c r="J47" i="10"/>
  <c r="L47" i="10" s="1"/>
  <c r="D363" i="11"/>
  <c r="S363" i="11" s="1"/>
  <c r="S48" i="10" l="1"/>
  <c r="T48" i="10" s="1"/>
  <c r="E48" i="10"/>
  <c r="F49" i="10" s="1"/>
  <c r="I48" i="10"/>
  <c r="K48" i="10" s="1"/>
  <c r="T364" i="11"/>
  <c r="P79" i="10"/>
  <c r="N79" i="10" s="1"/>
  <c r="O79" i="10"/>
  <c r="R363" i="11"/>
  <c r="AI362" i="11"/>
  <c r="W363" i="11"/>
  <c r="V363" i="11"/>
  <c r="J48" i="10" l="1"/>
  <c r="L48" i="10" s="1"/>
  <c r="G49" i="10"/>
  <c r="H49" i="10" s="1"/>
  <c r="E49" i="10" s="1"/>
  <c r="X363" i="11"/>
  <c r="P80" i="10"/>
  <c r="N80" i="10" s="1"/>
  <c r="O80" i="10"/>
  <c r="Y364" i="11"/>
  <c r="U364" i="11"/>
  <c r="P81" i="10" l="1"/>
  <c r="N81" i="10" s="1"/>
  <c r="O81" i="10"/>
  <c r="G50" i="10"/>
  <c r="F50" i="10"/>
  <c r="I49" i="10"/>
  <c r="S49" i="10"/>
  <c r="T49" i="10" s="1"/>
  <c r="AB364" i="11"/>
  <c r="Z364" i="11"/>
  <c r="D362" i="11"/>
  <c r="S362" i="11" s="1"/>
  <c r="T363" i="11" l="1"/>
  <c r="P82" i="10"/>
  <c r="N82" i="10" s="1"/>
  <c r="O82" i="10"/>
  <c r="J49" i="10"/>
  <c r="L49" i="10" s="1"/>
  <c r="K49" i="10"/>
  <c r="H50" i="10"/>
  <c r="E50" i="10" s="1"/>
  <c r="R362" i="11"/>
  <c r="AI361" i="11"/>
  <c r="W362" i="11"/>
  <c r="V362" i="11"/>
  <c r="X362" i="11" l="1"/>
  <c r="F51" i="10"/>
  <c r="G51" i="10"/>
  <c r="H51" i="10" s="1"/>
  <c r="N7" i="10"/>
  <c r="P83" i="10"/>
  <c r="N83" i="10" s="1"/>
  <c r="O83" i="10"/>
  <c r="I50" i="10"/>
  <c r="S50" i="10"/>
  <c r="T50" i="10" s="1"/>
  <c r="Y363" i="11"/>
  <c r="U363" i="11"/>
  <c r="P84" i="10" l="1"/>
  <c r="N84" i="10" s="1"/>
  <c r="O84" i="10"/>
  <c r="K50" i="10"/>
  <c r="J50" i="10"/>
  <c r="L50" i="10" s="1"/>
  <c r="S51" i="10"/>
  <c r="T51" i="10" s="1"/>
  <c r="E51" i="10"/>
  <c r="I51" i="10"/>
  <c r="AB363" i="11"/>
  <c r="Z363" i="11"/>
  <c r="D361" i="11"/>
  <c r="R361" i="11" s="1"/>
  <c r="W361" i="11"/>
  <c r="V361" i="11"/>
  <c r="X361" i="11" l="1"/>
  <c r="P85" i="10"/>
  <c r="N85" i="10" s="1"/>
  <c r="O85" i="10"/>
  <c r="S361" i="11"/>
  <c r="F52" i="10"/>
  <c r="G52" i="10"/>
  <c r="K51" i="10"/>
  <c r="J51" i="10"/>
  <c r="L51" i="10" s="1"/>
  <c r="AI360" i="11"/>
  <c r="O86" i="10" l="1"/>
  <c r="P86" i="10"/>
  <c r="N86" i="10" s="1"/>
  <c r="H52" i="10"/>
  <c r="S52" i="10" s="1"/>
  <c r="T52" i="10" s="1"/>
  <c r="T362" i="11"/>
  <c r="E52" i="10" l="1"/>
  <c r="F53" i="10" s="1"/>
  <c r="I52" i="10"/>
  <c r="K52" i="10" s="1"/>
  <c r="O87" i="10"/>
  <c r="P87" i="10"/>
  <c r="N87" i="10" s="1"/>
  <c r="Y362" i="11"/>
  <c r="U362" i="11"/>
  <c r="D360" i="11"/>
  <c r="S360" i="11" s="1"/>
  <c r="J52" i="10" l="1"/>
  <c r="L52" i="10" s="1"/>
  <c r="G53" i="10"/>
  <c r="H53" i="10" s="1"/>
  <c r="E53" i="10" s="1"/>
  <c r="T361" i="11"/>
  <c r="O88" i="10"/>
  <c r="P88" i="10"/>
  <c r="N88" i="10" s="1"/>
  <c r="R360" i="11"/>
  <c r="Z362" i="11"/>
  <c r="AB362" i="11"/>
  <c r="AI359" i="11"/>
  <c r="V360" i="11"/>
  <c r="W360" i="11"/>
  <c r="I53" i="10" l="1"/>
  <c r="K53" i="10" s="1"/>
  <c r="X360" i="11"/>
  <c r="O89" i="10"/>
  <c r="P89" i="10"/>
  <c r="N89" i="10" s="1"/>
  <c r="F54" i="10"/>
  <c r="G54" i="10"/>
  <c r="H54" i="10" s="1"/>
  <c r="S53" i="10"/>
  <c r="T53" i="10" s="1"/>
  <c r="Y361" i="11"/>
  <c r="U361" i="11"/>
  <c r="J53" i="10" l="1"/>
  <c r="L53" i="10" s="1"/>
  <c r="P90" i="10"/>
  <c r="N90" i="10" s="1"/>
  <c r="O90" i="10"/>
  <c r="S54" i="10"/>
  <c r="T54" i="10" s="1"/>
  <c r="I54" i="10"/>
  <c r="E54" i="10"/>
  <c r="AB361" i="11"/>
  <c r="Z361" i="11"/>
  <c r="D359" i="11"/>
  <c r="S359" i="11" s="1"/>
  <c r="T360" i="11" l="1"/>
  <c r="O91" i="10"/>
  <c r="P91" i="10"/>
  <c r="N91" i="10" s="1"/>
  <c r="R359" i="11"/>
  <c r="G55" i="10"/>
  <c r="F55" i="10"/>
  <c r="J54" i="10"/>
  <c r="L54" i="10" s="1"/>
  <c r="K54" i="10"/>
  <c r="AI358" i="11"/>
  <c r="W359" i="11"/>
  <c r="V359" i="11"/>
  <c r="X359" i="11" l="1"/>
  <c r="P92" i="10"/>
  <c r="N92" i="10" s="1"/>
  <c r="O92" i="10"/>
  <c r="H55" i="10"/>
  <c r="S55" i="10" s="1"/>
  <c r="T55" i="10" s="1"/>
  <c r="Y360" i="11"/>
  <c r="U360" i="11"/>
  <c r="E55" i="10" l="1"/>
  <c r="F56" i="10" s="1"/>
  <c r="P93" i="10"/>
  <c r="N93" i="10" s="1"/>
  <c r="O93" i="10"/>
  <c r="AB360" i="11"/>
  <c r="Z360" i="11"/>
  <c r="I55" i="10"/>
  <c r="D358" i="11"/>
  <c r="R358" i="11" s="1"/>
  <c r="V358" i="11"/>
  <c r="W358" i="11"/>
  <c r="G56" i="10" l="1"/>
  <c r="H56" i="10" s="1"/>
  <c r="E56" i="10" s="1"/>
  <c r="X358" i="11"/>
  <c r="O94" i="10"/>
  <c r="P94" i="10"/>
  <c r="N94" i="10" s="1"/>
  <c r="S358" i="11"/>
  <c r="K55" i="10"/>
  <c r="J55" i="10"/>
  <c r="L55" i="10" s="1"/>
  <c r="AI357" i="11"/>
  <c r="F57" i="10" l="1"/>
  <c r="G57" i="10"/>
  <c r="H57" i="10" s="1"/>
  <c r="P95" i="10"/>
  <c r="N95" i="10" s="1"/>
  <c r="O95" i="10"/>
  <c r="I56" i="10"/>
  <c r="S56" i="10"/>
  <c r="T56" i="10" s="1"/>
  <c r="T359" i="11"/>
  <c r="P96" i="10" l="1"/>
  <c r="N96" i="10" s="1"/>
  <c r="O96" i="10"/>
  <c r="Y359" i="11"/>
  <c r="U359" i="11"/>
  <c r="K56" i="10"/>
  <c r="J56" i="10"/>
  <c r="L56" i="10" s="1"/>
  <c r="I57" i="10"/>
  <c r="S57" i="10"/>
  <c r="T57" i="10" s="1"/>
  <c r="E57" i="10"/>
  <c r="D357" i="11"/>
  <c r="R357" i="11" s="1"/>
  <c r="W357" i="11"/>
  <c r="V357" i="11"/>
  <c r="X357" i="11" l="1"/>
  <c r="O97" i="10"/>
  <c r="P97" i="10"/>
  <c r="N97" i="10" s="1"/>
  <c r="S357" i="11"/>
  <c r="G58" i="10"/>
  <c r="F58" i="10"/>
  <c r="AB359" i="11"/>
  <c r="Z359" i="11"/>
  <c r="J57" i="10"/>
  <c r="L57" i="10" s="1"/>
  <c r="K57" i="10"/>
  <c r="AI356" i="11"/>
  <c r="O98" i="10" l="1"/>
  <c r="P98" i="10"/>
  <c r="N98" i="10" s="1"/>
  <c r="H58" i="10"/>
  <c r="E58" i="10" s="1"/>
  <c r="T358" i="11"/>
  <c r="S58" i="10" l="1"/>
  <c r="T58" i="10" s="1"/>
  <c r="I58" i="10"/>
  <c r="K58" i="10" s="1"/>
  <c r="G59" i="10"/>
  <c r="F59" i="10"/>
  <c r="O99" i="10"/>
  <c r="P99" i="10"/>
  <c r="N99" i="10" s="1"/>
  <c r="Y358" i="11"/>
  <c r="U358" i="11"/>
  <c r="D356" i="11"/>
  <c r="R356" i="11" s="1"/>
  <c r="W356" i="11"/>
  <c r="V356" i="11"/>
  <c r="J58" i="10" l="1"/>
  <c r="L58" i="10" s="1"/>
  <c r="X356" i="11"/>
  <c r="O100" i="10"/>
  <c r="P100" i="10"/>
  <c r="N100" i="10" s="1"/>
  <c r="S356" i="11"/>
  <c r="Z358" i="11"/>
  <c r="AB358" i="11"/>
  <c r="H59" i="10"/>
  <c r="E59" i="10" s="1"/>
  <c r="AI355" i="11"/>
  <c r="G60" i="10" l="1"/>
  <c r="H60" i="10" s="1"/>
  <c r="F60" i="10"/>
  <c r="P101" i="10"/>
  <c r="N101" i="10" s="1"/>
  <c r="O101" i="10"/>
  <c r="I59" i="10"/>
  <c r="S59" i="10"/>
  <c r="T59" i="10" s="1"/>
  <c r="T357" i="11"/>
  <c r="O102" i="10" l="1"/>
  <c r="P102" i="10"/>
  <c r="N102" i="10" s="1"/>
  <c r="Y357" i="11"/>
  <c r="U357" i="11"/>
  <c r="I60" i="10"/>
  <c r="S60" i="10"/>
  <c r="T60" i="10" s="1"/>
  <c r="K59" i="10"/>
  <c r="J59" i="10"/>
  <c r="L59" i="10" s="1"/>
  <c r="E60" i="10"/>
  <c r="D355" i="11"/>
  <c r="S355" i="11" s="1"/>
  <c r="T356" i="11" l="1"/>
  <c r="O103" i="10"/>
  <c r="P103" i="10"/>
  <c r="N103" i="10" s="1"/>
  <c r="R355" i="11"/>
  <c r="G61" i="10"/>
  <c r="F61" i="10"/>
  <c r="K60" i="10"/>
  <c r="J60" i="10"/>
  <c r="L60" i="10" s="1"/>
  <c r="AB357" i="11"/>
  <c r="Z357" i="11"/>
  <c r="AI354" i="11"/>
  <c r="W355" i="11"/>
  <c r="V355" i="11"/>
  <c r="X355" i="11" l="1"/>
  <c r="H61" i="10"/>
  <c r="E61" i="10" s="1"/>
  <c r="Y356" i="11"/>
  <c r="U356" i="11"/>
  <c r="P104" i="10"/>
  <c r="N104" i="10" s="1"/>
  <c r="O104" i="10"/>
  <c r="S61" i="10" l="1"/>
  <c r="T61" i="10" s="1"/>
  <c r="P105" i="10"/>
  <c r="N105" i="10" s="1"/>
  <c r="O105" i="10"/>
  <c r="F62" i="10"/>
  <c r="G62" i="10"/>
  <c r="I61" i="10"/>
  <c r="AB356" i="11"/>
  <c r="Z356" i="11"/>
  <c r="D354" i="11"/>
  <c r="S354" i="11" s="1"/>
  <c r="T355" i="11" l="1"/>
  <c r="O106" i="10"/>
  <c r="P106" i="10"/>
  <c r="N106" i="10" s="1"/>
  <c r="R354" i="11"/>
  <c r="K61" i="10"/>
  <c r="J61" i="10"/>
  <c r="L61" i="10" s="1"/>
  <c r="H62" i="10"/>
  <c r="S62" i="10" s="1"/>
  <c r="T62" i="10" s="1"/>
  <c r="AI353" i="11"/>
  <c r="W354" i="11"/>
  <c r="V354" i="11"/>
  <c r="E62" i="10" l="1"/>
  <c r="F63" i="10" s="1"/>
  <c r="X354" i="11"/>
  <c r="O107" i="10"/>
  <c r="P107" i="10"/>
  <c r="N107" i="10" s="1"/>
  <c r="Y355" i="11"/>
  <c r="U355" i="11"/>
  <c r="I62" i="10"/>
  <c r="G63" i="10" l="1"/>
  <c r="H63" i="10" s="1"/>
  <c r="O108" i="10"/>
  <c r="P108" i="10"/>
  <c r="N108" i="10" s="1"/>
  <c r="K62" i="10"/>
  <c r="J62" i="10"/>
  <c r="L62" i="10" s="1"/>
  <c r="Z355" i="11"/>
  <c r="AB355" i="11"/>
  <c r="D353" i="11"/>
  <c r="S353" i="11" s="1"/>
  <c r="E63" i="10" l="1"/>
  <c r="G64" i="10" s="1"/>
  <c r="I63" i="10"/>
  <c r="K63" i="10" s="1"/>
  <c r="S63" i="10"/>
  <c r="T63" i="10" s="1"/>
  <c r="O109" i="10"/>
  <c r="P109" i="10"/>
  <c r="N109" i="10" s="1"/>
  <c r="T354" i="11"/>
  <c r="R353" i="11"/>
  <c r="AI352" i="11"/>
  <c r="V353" i="11"/>
  <c r="W353" i="11"/>
  <c r="J63" i="10" l="1"/>
  <c r="L63" i="10" s="1"/>
  <c r="F64" i="10"/>
  <c r="X353" i="11"/>
  <c r="H64" i="10"/>
  <c r="E64" i="10" s="1"/>
  <c r="Y354" i="11"/>
  <c r="U354" i="11"/>
  <c r="P110" i="10"/>
  <c r="N110" i="10" s="1"/>
  <c r="O110" i="10"/>
  <c r="P111" i="10" l="1"/>
  <c r="N111" i="10" s="1"/>
  <c r="O111" i="10"/>
  <c r="F65" i="10"/>
  <c r="G65" i="10"/>
  <c r="H65" i="10" s="1"/>
  <c r="E65" i="10" s="1"/>
  <c r="S64" i="10"/>
  <c r="T64" i="10" s="1"/>
  <c r="I64" i="10"/>
  <c r="Z354" i="11"/>
  <c r="AB354" i="11"/>
  <c r="D352" i="11"/>
  <c r="S352" i="11" s="1"/>
  <c r="T353" i="11" l="1"/>
  <c r="F66" i="10"/>
  <c r="G66" i="10"/>
  <c r="P112" i="10"/>
  <c r="N112" i="10" s="1"/>
  <c r="O112" i="10"/>
  <c r="S65" i="10"/>
  <c r="T65" i="10" s="1"/>
  <c r="I65" i="10"/>
  <c r="R352" i="11"/>
  <c r="K64" i="10"/>
  <c r="J64" i="10"/>
  <c r="L64" i="10" s="1"/>
  <c r="AI351" i="11"/>
  <c r="W352" i="11"/>
  <c r="V352" i="11"/>
  <c r="X352" i="11" l="1"/>
  <c r="O113" i="10"/>
  <c r="P113" i="10"/>
  <c r="N113" i="10" s="1"/>
  <c r="H66" i="10"/>
  <c r="I66" i="10" s="1"/>
  <c r="K65" i="10"/>
  <c r="J65" i="10"/>
  <c r="L65" i="10" s="1"/>
  <c r="Y353" i="11"/>
  <c r="U353" i="11"/>
  <c r="K66" i="10" l="1"/>
  <c r="J66" i="10"/>
  <c r="L66" i="10" s="1"/>
  <c r="P114" i="10"/>
  <c r="N114" i="10" s="1"/>
  <c r="O114" i="10"/>
  <c r="S66" i="10"/>
  <c r="T66" i="10" s="1"/>
  <c r="E66" i="10"/>
  <c r="Z353" i="11"/>
  <c r="AB353" i="11"/>
  <c r="D351" i="11"/>
  <c r="R351" i="11" s="1"/>
  <c r="W351" i="11"/>
  <c r="V351" i="11"/>
  <c r="S351" i="11" l="1"/>
  <c r="T352" i="11" s="1"/>
  <c r="Y352" i="11" s="1"/>
  <c r="X351" i="11"/>
  <c r="O115" i="10"/>
  <c r="P115" i="10"/>
  <c r="N115" i="10" s="1"/>
  <c r="G67" i="10"/>
  <c r="F67" i="10"/>
  <c r="AI350" i="11"/>
  <c r="U352" i="11" l="1"/>
  <c r="AB352" i="11" s="1"/>
  <c r="O116" i="10"/>
  <c r="P116" i="10"/>
  <c r="N116" i="10" s="1"/>
  <c r="H67" i="10"/>
  <c r="S67" i="10" s="1"/>
  <c r="T67" i="10" s="1"/>
  <c r="Z352" i="11" l="1"/>
  <c r="E67" i="10"/>
  <c r="G68" i="10" s="1"/>
  <c r="H68" i="10" s="1"/>
  <c r="O117" i="10"/>
  <c r="P117" i="10"/>
  <c r="N117" i="10" s="1"/>
  <c r="I67" i="10"/>
  <c r="D350" i="11"/>
  <c r="S350" i="11" s="1"/>
  <c r="F68" i="10" l="1"/>
  <c r="I68" i="10" s="1"/>
  <c r="T351" i="11"/>
  <c r="P118" i="10"/>
  <c r="N118" i="10" s="1"/>
  <c r="O118" i="10"/>
  <c r="R350" i="11"/>
  <c r="S68" i="10"/>
  <c r="T68" i="10" s="1"/>
  <c r="E68" i="10"/>
  <c r="K67" i="10"/>
  <c r="J67" i="10"/>
  <c r="L67" i="10" s="1"/>
  <c r="AI349" i="11"/>
  <c r="W350" i="11"/>
  <c r="V350" i="11"/>
  <c r="X350" i="11" l="1"/>
  <c r="O119" i="10"/>
  <c r="P119" i="10"/>
  <c r="N119" i="10" s="1"/>
  <c r="Y351" i="11"/>
  <c r="U351" i="11"/>
  <c r="K68" i="10"/>
  <c r="J68" i="10"/>
  <c r="L68" i="10" s="1"/>
  <c r="G69" i="10"/>
  <c r="F69" i="10"/>
  <c r="O120" i="10" l="1"/>
  <c r="P120" i="10"/>
  <c r="N120" i="10" s="1"/>
  <c r="H69" i="10"/>
  <c r="S69" i="10" s="1"/>
  <c r="T69" i="10" s="1"/>
  <c r="AB351" i="11"/>
  <c r="Z351" i="11"/>
  <c r="D349" i="11"/>
  <c r="R349" i="11" s="1"/>
  <c r="W349" i="11"/>
  <c r="V349" i="11"/>
  <c r="E69" i="10" l="1"/>
  <c r="F70" i="10" s="1"/>
  <c r="I69" i="10"/>
  <c r="J69" i="10" s="1"/>
  <c r="L69" i="10" s="1"/>
  <c r="X349" i="11"/>
  <c r="S349" i="11"/>
  <c r="P121" i="10"/>
  <c r="N121" i="10" s="1"/>
  <c r="O121" i="10"/>
  <c r="AI348" i="11"/>
  <c r="K69" i="10" l="1"/>
  <c r="G70" i="10"/>
  <c r="H70" i="10" s="1"/>
  <c r="E70" i="10" s="1"/>
  <c r="P122" i="10"/>
  <c r="N122" i="10" s="1"/>
  <c r="O122" i="10"/>
  <c r="T350" i="11"/>
  <c r="O123" i="10" l="1"/>
  <c r="P123" i="10"/>
  <c r="N123" i="10" s="1"/>
  <c r="G71" i="10"/>
  <c r="F71" i="10"/>
  <c r="S70" i="10"/>
  <c r="T70" i="10" s="1"/>
  <c r="I70" i="10"/>
  <c r="Y350" i="11"/>
  <c r="U350" i="11"/>
  <c r="D348" i="11"/>
  <c r="S348" i="11" s="1"/>
  <c r="T349" i="11" l="1"/>
  <c r="AB350" i="11"/>
  <c r="Z350" i="11"/>
  <c r="O124" i="10"/>
  <c r="P124" i="10"/>
  <c r="N124" i="10" s="1"/>
  <c r="K70" i="10"/>
  <c r="J70" i="10"/>
  <c r="L70" i="10" s="1"/>
  <c r="R348" i="11"/>
  <c r="H71" i="10"/>
  <c r="E71" i="10" s="1"/>
  <c r="AI347" i="11"/>
  <c r="V348" i="11"/>
  <c r="W348" i="11"/>
  <c r="S71" i="10" l="1"/>
  <c r="T71" i="10" s="1"/>
  <c r="X348" i="11"/>
  <c r="F72" i="10"/>
  <c r="G72" i="10"/>
  <c r="P125" i="10"/>
  <c r="N125" i="10" s="1"/>
  <c r="O125" i="10"/>
  <c r="I71" i="10"/>
  <c r="Y349" i="11"/>
  <c r="U349" i="11"/>
  <c r="O126" i="10" l="1"/>
  <c r="P126" i="10"/>
  <c r="N126" i="10" s="1"/>
  <c r="AB349" i="11"/>
  <c r="Z349" i="11"/>
  <c r="H72" i="10"/>
  <c r="S72" i="10" s="1"/>
  <c r="T72" i="10" s="1"/>
  <c r="K71" i="10"/>
  <c r="J71" i="10"/>
  <c r="L71" i="10" s="1"/>
  <c r="D347" i="11"/>
  <c r="S347" i="11" s="1"/>
  <c r="I72" i="10" l="1"/>
  <c r="K72" i="10" s="1"/>
  <c r="E72" i="10"/>
  <c r="G73" i="10" s="1"/>
  <c r="T348" i="11"/>
  <c r="R347" i="11"/>
  <c r="P127" i="10"/>
  <c r="N127" i="10" s="1"/>
  <c r="O127" i="10"/>
  <c r="AI346" i="11"/>
  <c r="V347" i="11"/>
  <c r="W347" i="11"/>
  <c r="J72" i="10" l="1"/>
  <c r="L72" i="10" s="1"/>
  <c r="F73" i="10"/>
  <c r="X347" i="11"/>
  <c r="P128" i="10"/>
  <c r="N128" i="10" s="1"/>
  <c r="O128" i="10"/>
  <c r="H73" i="10"/>
  <c r="E73" i="10" s="1"/>
  <c r="Y348" i="11"/>
  <c r="U348" i="11"/>
  <c r="G74" i="10" l="1"/>
  <c r="H74" i="10" s="1"/>
  <c r="F74" i="10"/>
  <c r="P129" i="10"/>
  <c r="N129" i="10" s="1"/>
  <c r="O129" i="10"/>
  <c r="AB348" i="11"/>
  <c r="Z348" i="11"/>
  <c r="S73" i="10"/>
  <c r="T73" i="10" s="1"/>
  <c r="I73" i="10"/>
  <c r="D346" i="11"/>
  <c r="S346" i="11" s="1"/>
  <c r="T347" i="11" l="1"/>
  <c r="P130" i="10"/>
  <c r="N130" i="10" s="1"/>
  <c r="O130" i="10"/>
  <c r="I74" i="10"/>
  <c r="R346" i="11"/>
  <c r="K73" i="10"/>
  <c r="J73" i="10"/>
  <c r="L73" i="10" s="1"/>
  <c r="S74" i="10"/>
  <c r="T74" i="10" s="1"/>
  <c r="E74" i="10"/>
  <c r="AI345" i="11"/>
  <c r="W346" i="11"/>
  <c r="V346" i="11"/>
  <c r="X346" i="11" l="1"/>
  <c r="P131" i="10"/>
  <c r="N131" i="10" s="1"/>
  <c r="O131" i="10"/>
  <c r="F75" i="10"/>
  <c r="G75" i="10"/>
  <c r="J74" i="10"/>
  <c r="L74" i="10" s="1"/>
  <c r="K74" i="10"/>
  <c r="Y347" i="11"/>
  <c r="U347" i="11"/>
  <c r="P132" i="10" l="1"/>
  <c r="N132" i="10" s="1"/>
  <c r="O132" i="10"/>
  <c r="H75" i="10"/>
  <c r="I75" i="10" s="1"/>
  <c r="AB347" i="11"/>
  <c r="Z347" i="11"/>
  <c r="D345" i="11"/>
  <c r="R345" i="11" s="1"/>
  <c r="W345" i="11"/>
  <c r="V345" i="11"/>
  <c r="X345" i="11" l="1"/>
  <c r="K75" i="10"/>
  <c r="J75" i="10"/>
  <c r="L75" i="10" s="1"/>
  <c r="E75" i="10"/>
  <c r="S345" i="11"/>
  <c r="S75" i="10"/>
  <c r="T75" i="10" s="1"/>
  <c r="O133" i="10"/>
  <c r="P133" i="10"/>
  <c r="N133" i="10" s="1"/>
  <c r="AI344" i="11"/>
  <c r="P134" i="10" l="1"/>
  <c r="N134" i="10" s="1"/>
  <c r="O134" i="10"/>
  <c r="T346" i="11"/>
  <c r="G76" i="10"/>
  <c r="F76" i="10"/>
  <c r="P135" i="10" l="1"/>
  <c r="N135" i="10" s="1"/>
  <c r="O135" i="10"/>
  <c r="Y346" i="11"/>
  <c r="U346" i="11"/>
  <c r="H76" i="10"/>
  <c r="I76" i="10" s="1"/>
  <c r="D344" i="11"/>
  <c r="R344" i="11" s="1"/>
  <c r="V344" i="11"/>
  <c r="W344" i="11"/>
  <c r="S344" i="11" l="1"/>
  <c r="T345" i="11" s="1"/>
  <c r="U345" i="11" s="1"/>
  <c r="E76" i="10"/>
  <c r="G77" i="10" s="1"/>
  <c r="X344" i="11"/>
  <c r="K76" i="10"/>
  <c r="J76" i="10"/>
  <c r="L76" i="10" s="1"/>
  <c r="Z346" i="11"/>
  <c r="AB346" i="11"/>
  <c r="S76" i="10"/>
  <c r="T76" i="10" s="1"/>
  <c r="P136" i="10"/>
  <c r="N136" i="10" s="1"/>
  <c r="O136" i="10"/>
  <c r="AI343" i="11"/>
  <c r="F77" i="10" l="1"/>
  <c r="Y345" i="11"/>
  <c r="O137" i="10"/>
  <c r="P137" i="10"/>
  <c r="N137" i="10" s="1"/>
  <c r="H77" i="10"/>
  <c r="E77" i="10" s="1"/>
  <c r="AB345" i="11"/>
  <c r="Z345" i="11"/>
  <c r="I77" i="10" l="1"/>
  <c r="K77" i="10" s="1"/>
  <c r="S77" i="10"/>
  <c r="T77" i="10" s="1"/>
  <c r="G78" i="10"/>
  <c r="H78" i="10" s="1"/>
  <c r="F78" i="10"/>
  <c r="P138" i="10"/>
  <c r="N138" i="10" s="1"/>
  <c r="O138" i="10"/>
  <c r="D343" i="11"/>
  <c r="R343" i="11" s="1"/>
  <c r="W343" i="11"/>
  <c r="V343" i="11"/>
  <c r="J77" i="10" l="1"/>
  <c r="L77" i="10" s="1"/>
  <c r="E78" i="10"/>
  <c r="F79" i="10" s="1"/>
  <c r="X343" i="11"/>
  <c r="P139" i="10"/>
  <c r="N139" i="10" s="1"/>
  <c r="O139" i="10"/>
  <c r="S343" i="11"/>
  <c r="I78" i="10"/>
  <c r="S78" i="10"/>
  <c r="T78" i="10" s="1"/>
  <c r="AI342" i="11"/>
  <c r="G79" i="10" l="1"/>
  <c r="H79" i="10" s="1"/>
  <c r="S79" i="10" s="1"/>
  <c r="T79" i="10" s="1"/>
  <c r="P140" i="10"/>
  <c r="N140" i="10" s="1"/>
  <c r="O140" i="10"/>
  <c r="K78" i="10"/>
  <c r="J78" i="10"/>
  <c r="L78" i="10" s="1"/>
  <c r="T344" i="11"/>
  <c r="I79" i="10" l="1"/>
  <c r="J79" i="10" s="1"/>
  <c r="L79" i="10" s="1"/>
  <c r="P141" i="10"/>
  <c r="N141" i="10" s="1"/>
  <c r="O141" i="10"/>
  <c r="Y344" i="11"/>
  <c r="U344" i="11"/>
  <c r="E79" i="10"/>
  <c r="D342" i="11"/>
  <c r="R342" i="11" s="1"/>
  <c r="V342" i="11"/>
  <c r="W342" i="11"/>
  <c r="K79" i="10" l="1"/>
  <c r="X342" i="11"/>
  <c r="O142" i="10"/>
  <c r="P142" i="10"/>
  <c r="N142" i="10" s="1"/>
  <c r="S342" i="11"/>
  <c r="AB344" i="11"/>
  <c r="Z344" i="11"/>
  <c r="G80" i="10"/>
  <c r="F80" i="10"/>
  <c r="AI341" i="11"/>
  <c r="O143" i="10" l="1"/>
  <c r="P143" i="10"/>
  <c r="N143" i="10" s="1"/>
  <c r="H80" i="10"/>
  <c r="I80" i="10" s="1"/>
  <c r="T343" i="11"/>
  <c r="E80" i="10" l="1"/>
  <c r="G81" i="10" s="1"/>
  <c r="H81" i="10" s="1"/>
  <c r="K80" i="10"/>
  <c r="J80" i="10"/>
  <c r="L80" i="10" s="1"/>
  <c r="O144" i="10"/>
  <c r="P144" i="10"/>
  <c r="N144" i="10" s="1"/>
  <c r="Y343" i="11"/>
  <c r="U343" i="11"/>
  <c r="S80" i="10"/>
  <c r="D341" i="11"/>
  <c r="R341" i="11" s="1"/>
  <c r="V341" i="11"/>
  <c r="W341" i="11"/>
  <c r="F81" i="10" l="1"/>
  <c r="I81" i="10" s="1"/>
  <c r="X341" i="11"/>
  <c r="P145" i="10"/>
  <c r="N145" i="10" s="1"/>
  <c r="O145" i="10"/>
  <c r="E81" i="10"/>
  <c r="AB343" i="11"/>
  <c r="Z343" i="11"/>
  <c r="S341" i="11"/>
  <c r="T80" i="10"/>
  <c r="AI340" i="11"/>
  <c r="P146" i="10" l="1"/>
  <c r="N146" i="10" s="1"/>
  <c r="O146" i="10"/>
  <c r="G82" i="10"/>
  <c r="H82" i="10" s="1"/>
  <c r="F82" i="10"/>
  <c r="T342" i="11"/>
  <c r="J81" i="10"/>
  <c r="L81" i="10" s="1"/>
  <c r="N4" i="10" s="1"/>
  <c r="K81" i="10"/>
  <c r="N5" i="10" s="1"/>
  <c r="F4" i="10" l="1"/>
  <c r="P147" i="10"/>
  <c r="N147" i="10" s="1"/>
  <c r="O147" i="10"/>
  <c r="E82" i="10"/>
  <c r="Y342" i="11"/>
  <c r="U342" i="11"/>
  <c r="I82" i="10"/>
  <c r="D340" i="11"/>
  <c r="R340" i="11" s="1"/>
  <c r="W340" i="11"/>
  <c r="V340" i="11"/>
  <c r="S340" i="11" l="1"/>
  <c r="T341" i="11" s="1"/>
  <c r="Y341" i="11" s="1"/>
  <c r="X340" i="11"/>
  <c r="P148" i="10"/>
  <c r="N148" i="10" s="1"/>
  <c r="O148" i="10"/>
  <c r="Z342" i="11"/>
  <c r="AB342" i="11"/>
  <c r="G83" i="10"/>
  <c r="H83" i="10" s="1"/>
  <c r="F83" i="10"/>
  <c r="J82" i="10"/>
  <c r="L82" i="10" s="1"/>
  <c r="K82" i="10"/>
  <c r="AI339" i="11"/>
  <c r="U341" i="11" l="1"/>
  <c r="AB341" i="11" s="1"/>
  <c r="O149" i="10"/>
  <c r="P149" i="10"/>
  <c r="N149" i="10" s="1"/>
  <c r="E83" i="10"/>
  <c r="I83" i="10"/>
  <c r="Z341" i="11" l="1"/>
  <c r="P150" i="10"/>
  <c r="N150" i="10" s="1"/>
  <c r="O150" i="10"/>
  <c r="F84" i="10"/>
  <c r="G84" i="10"/>
  <c r="H84" i="10" s="1"/>
  <c r="J83" i="10"/>
  <c r="L83" i="10" s="1"/>
  <c r="K83" i="10"/>
  <c r="D339" i="11"/>
  <c r="R339" i="11" s="1"/>
  <c r="W339" i="11"/>
  <c r="V339" i="11"/>
  <c r="S339" i="11" l="1"/>
  <c r="T340" i="11" s="1"/>
  <c r="U340" i="11" s="1"/>
  <c r="X339" i="11"/>
  <c r="P151" i="10"/>
  <c r="N151" i="10" s="1"/>
  <c r="O151" i="10"/>
  <c r="I84" i="10"/>
  <c r="E84" i="10"/>
  <c r="AI338" i="11"/>
  <c r="Y340" i="11" l="1"/>
  <c r="P152" i="10"/>
  <c r="N152" i="10" s="1"/>
  <c r="O152" i="10"/>
  <c r="K84" i="10"/>
  <c r="J84" i="10"/>
  <c r="L84" i="10" s="1"/>
  <c r="F85" i="10"/>
  <c r="G85" i="10"/>
  <c r="AB340" i="11"/>
  <c r="Z340" i="11"/>
  <c r="P153" i="10" l="1"/>
  <c r="N153" i="10" s="1"/>
  <c r="O153" i="10"/>
  <c r="H85" i="10"/>
  <c r="E85" i="10" s="1"/>
  <c r="D338" i="11"/>
  <c r="R338" i="11" s="1"/>
  <c r="V338" i="11"/>
  <c r="W338" i="11"/>
  <c r="I85" i="10" l="1"/>
  <c r="J85" i="10" s="1"/>
  <c r="L85" i="10" s="1"/>
  <c r="X338" i="11"/>
  <c r="G86" i="10"/>
  <c r="H86" i="10" s="1"/>
  <c r="F86" i="10"/>
  <c r="O154" i="10"/>
  <c r="P154" i="10"/>
  <c r="N154" i="10" s="1"/>
  <c r="S338" i="11"/>
  <c r="AI337" i="11"/>
  <c r="K85" i="10" l="1"/>
  <c r="O155" i="10"/>
  <c r="P155" i="10"/>
  <c r="N155" i="10" s="1"/>
  <c r="T339" i="11"/>
  <c r="I86" i="10"/>
  <c r="E86" i="10"/>
  <c r="O156" i="10" l="1"/>
  <c r="P156" i="10"/>
  <c r="N156" i="10" s="1"/>
  <c r="Y339" i="11"/>
  <c r="U339" i="11"/>
  <c r="F87" i="10"/>
  <c r="G87" i="10"/>
  <c r="H87" i="10" s="1"/>
  <c r="K86" i="10"/>
  <c r="J86" i="10"/>
  <c r="L86" i="10" s="1"/>
  <c r="D337" i="11"/>
  <c r="R337" i="11" s="1"/>
  <c r="V337" i="11"/>
  <c r="W337" i="11"/>
  <c r="X337" i="11" l="1"/>
  <c r="O157" i="10"/>
  <c r="P157" i="10"/>
  <c r="N157" i="10" s="1"/>
  <c r="E87" i="10"/>
  <c r="Z339" i="11"/>
  <c r="AB339" i="11"/>
  <c r="S337" i="11"/>
  <c r="I87" i="10"/>
  <c r="AI336" i="11"/>
  <c r="O158" i="10" l="1"/>
  <c r="P158" i="10"/>
  <c r="N158" i="10" s="1"/>
  <c r="K87" i="10"/>
  <c r="J87" i="10"/>
  <c r="L87" i="10" s="1"/>
  <c r="T338" i="11"/>
  <c r="F88" i="10"/>
  <c r="G88" i="10"/>
  <c r="P159" i="10" l="1"/>
  <c r="N159" i="10" s="1"/>
  <c r="O159" i="10"/>
  <c r="H88" i="10"/>
  <c r="E88" i="10" s="1"/>
  <c r="Y338" i="11"/>
  <c r="U338" i="11"/>
  <c r="D336" i="11"/>
  <c r="R336" i="11" s="1"/>
  <c r="V336" i="11"/>
  <c r="W336" i="11"/>
  <c r="S336" i="11" l="1"/>
  <c r="T337" i="11" s="1"/>
  <c r="U337" i="11" s="1"/>
  <c r="X336" i="11"/>
  <c r="F89" i="10"/>
  <c r="G89" i="10"/>
  <c r="H89" i="10" s="1"/>
  <c r="I88" i="10"/>
  <c r="O160" i="10"/>
  <c r="P160" i="10"/>
  <c r="N160" i="10" s="1"/>
  <c r="Z338" i="11"/>
  <c r="AB338" i="11"/>
  <c r="AI335" i="11"/>
  <c r="Y337" i="11" l="1"/>
  <c r="P161" i="10"/>
  <c r="N161" i="10" s="1"/>
  <c r="O161" i="10"/>
  <c r="Z337" i="11"/>
  <c r="AB337" i="11"/>
  <c r="J88" i="10"/>
  <c r="L88" i="10" s="1"/>
  <c r="K88" i="10"/>
  <c r="I89" i="10"/>
  <c r="E89" i="10"/>
  <c r="P162" i="10" l="1"/>
  <c r="N162" i="10" s="1"/>
  <c r="O162" i="10"/>
  <c r="K89" i="10"/>
  <c r="J89" i="10"/>
  <c r="L89" i="10" s="1"/>
  <c r="F90" i="10"/>
  <c r="G90" i="10"/>
  <c r="D335" i="11"/>
  <c r="R335" i="11" s="1"/>
  <c r="V335" i="11"/>
  <c r="W335" i="11"/>
  <c r="S335" i="11" l="1"/>
  <c r="T336" i="11" s="1"/>
  <c r="U336" i="11" s="1"/>
  <c r="H90" i="10"/>
  <c r="E90" i="10" s="1"/>
  <c r="X335" i="11"/>
  <c r="P163" i="10"/>
  <c r="N163" i="10" s="1"/>
  <c r="O163" i="10"/>
  <c r="AI334" i="11"/>
  <c r="I90" i="10" l="1"/>
  <c r="J90" i="10" s="1"/>
  <c r="L90" i="10" s="1"/>
  <c r="Y336" i="11"/>
  <c r="G91" i="10"/>
  <c r="H91" i="10" s="1"/>
  <c r="E91" i="10" s="1"/>
  <c r="F91" i="10"/>
  <c r="P164" i="10"/>
  <c r="N164" i="10" s="1"/>
  <c r="O164" i="10"/>
  <c r="Z336" i="11"/>
  <c r="AB336" i="11"/>
  <c r="K90" i="10" l="1"/>
  <c r="F92" i="10"/>
  <c r="G92" i="10"/>
  <c r="P165" i="10"/>
  <c r="N165" i="10" s="1"/>
  <c r="O165" i="10"/>
  <c r="I91" i="10"/>
  <c r="D334" i="11"/>
  <c r="S334" i="11" s="1"/>
  <c r="O166" i="10" l="1"/>
  <c r="P166" i="10"/>
  <c r="N166" i="10" s="1"/>
  <c r="T335" i="11"/>
  <c r="R334" i="11"/>
  <c r="J91" i="10"/>
  <c r="L91" i="10" s="1"/>
  <c r="K91" i="10"/>
  <c r="H92" i="10"/>
  <c r="I92" i="10" s="1"/>
  <c r="AI333" i="11"/>
  <c r="V334" i="11"/>
  <c r="W334" i="11"/>
  <c r="X334" i="11" l="1"/>
  <c r="K92" i="10"/>
  <c r="J92" i="10"/>
  <c r="L92" i="10" s="1"/>
  <c r="O167" i="10"/>
  <c r="P167" i="10"/>
  <c r="N167" i="10" s="1"/>
  <c r="E92" i="10"/>
  <c r="Y335" i="11"/>
  <c r="U335" i="11"/>
  <c r="O168" i="10" l="1"/>
  <c r="P168" i="10"/>
  <c r="N168" i="10" s="1"/>
  <c r="Z335" i="11"/>
  <c r="AB335" i="11"/>
  <c r="F93" i="10"/>
  <c r="G93" i="10"/>
  <c r="D333" i="11"/>
  <c r="R333" i="11" s="1"/>
  <c r="V333" i="11"/>
  <c r="W333" i="11"/>
  <c r="S333" i="11" l="1"/>
  <c r="T334" i="11" s="1"/>
  <c r="Y334" i="11" s="1"/>
  <c r="X333" i="11"/>
  <c r="O169" i="10"/>
  <c r="P169" i="10"/>
  <c r="N169" i="10" s="1"/>
  <c r="H93" i="10"/>
  <c r="I93" i="10" s="1"/>
  <c r="AI332" i="11"/>
  <c r="U334" i="11" l="1"/>
  <c r="Z334" i="11" s="1"/>
  <c r="K93" i="10"/>
  <c r="J93" i="10"/>
  <c r="L93" i="10" s="1"/>
  <c r="P170" i="10"/>
  <c r="N170" i="10" s="1"/>
  <c r="O170" i="10"/>
  <c r="E93" i="10"/>
  <c r="AB334" i="11" l="1"/>
  <c r="O171" i="10"/>
  <c r="P171" i="10"/>
  <c r="N171" i="10" s="1"/>
  <c r="G94" i="10"/>
  <c r="F94" i="10"/>
  <c r="D332" i="11"/>
  <c r="S332" i="11" s="1"/>
  <c r="T333" i="11" l="1"/>
  <c r="P172" i="10"/>
  <c r="N172" i="10" s="1"/>
  <c r="O172" i="10"/>
  <c r="R332" i="11"/>
  <c r="H94" i="10"/>
  <c r="E94" i="10" s="1"/>
  <c r="AI331" i="11"/>
  <c r="W332" i="11"/>
  <c r="V332" i="11"/>
  <c r="I94" i="10" l="1"/>
  <c r="J94" i="10" s="1"/>
  <c r="L94" i="10" s="1"/>
  <c r="X332" i="11"/>
  <c r="F95" i="10"/>
  <c r="G95" i="10"/>
  <c r="H95" i="10" s="1"/>
  <c r="P173" i="10"/>
  <c r="N173" i="10" s="1"/>
  <c r="O173" i="10"/>
  <c r="Y333" i="11"/>
  <c r="U333" i="11"/>
  <c r="K94" i="10" l="1"/>
  <c r="O174" i="10"/>
  <c r="P174" i="10"/>
  <c r="N174" i="10" s="1"/>
  <c r="E95" i="10"/>
  <c r="I95" i="10"/>
  <c r="Z333" i="11"/>
  <c r="AB333" i="11"/>
  <c r="D331" i="11"/>
  <c r="S331" i="11" s="1"/>
  <c r="T332" i="11" l="1"/>
  <c r="O175" i="10"/>
  <c r="P175" i="10"/>
  <c r="N175" i="10" s="1"/>
  <c r="R331" i="11"/>
  <c r="J95" i="10"/>
  <c r="L95" i="10" s="1"/>
  <c r="K95" i="10"/>
  <c r="F96" i="10"/>
  <c r="G96" i="10"/>
  <c r="H96" i="10" s="1"/>
  <c r="AI330" i="11"/>
  <c r="W331" i="11"/>
  <c r="V331" i="11"/>
  <c r="X331" i="11" l="1"/>
  <c r="O176" i="10"/>
  <c r="P176" i="10"/>
  <c r="N176" i="10" s="1"/>
  <c r="I96" i="10"/>
  <c r="E96" i="10"/>
  <c r="Y332" i="11"/>
  <c r="U332" i="11"/>
  <c r="O177" i="10" l="1"/>
  <c r="P177" i="10"/>
  <c r="N177" i="10" s="1"/>
  <c r="F97" i="10"/>
  <c r="G97" i="10"/>
  <c r="H97" i="10" s="1"/>
  <c r="AB332" i="11"/>
  <c r="Z332" i="11"/>
  <c r="K96" i="10"/>
  <c r="J96" i="10"/>
  <c r="L96" i="10" s="1"/>
  <c r="D330" i="11"/>
  <c r="S330" i="11" s="1"/>
  <c r="T331" i="11" l="1"/>
  <c r="O178" i="10"/>
  <c r="P178" i="10"/>
  <c r="N178" i="10" s="1"/>
  <c r="E97" i="10"/>
  <c r="I97" i="10"/>
  <c r="R330" i="11"/>
  <c r="AI329" i="11"/>
  <c r="V330" i="11"/>
  <c r="W330" i="11"/>
  <c r="X330" i="11" l="1"/>
  <c r="O179" i="10"/>
  <c r="P179" i="10"/>
  <c r="N179" i="10" s="1"/>
  <c r="J97" i="10"/>
  <c r="L97" i="10" s="1"/>
  <c r="K97" i="10"/>
  <c r="G98" i="10"/>
  <c r="H98" i="10" s="1"/>
  <c r="F98" i="10"/>
  <c r="Y331" i="11"/>
  <c r="U331" i="11"/>
  <c r="O180" i="10" l="1"/>
  <c r="P180" i="10"/>
  <c r="N180" i="10" s="1"/>
  <c r="E98" i="10"/>
  <c r="I98" i="10"/>
  <c r="Z331" i="11"/>
  <c r="AB331" i="11"/>
  <c r="D329" i="11"/>
  <c r="R329" i="11" s="1"/>
  <c r="V329" i="11"/>
  <c r="W329" i="11"/>
  <c r="X329" i="11" l="1"/>
  <c r="P181" i="10"/>
  <c r="N181" i="10" s="1"/>
  <c r="O181" i="10"/>
  <c r="S329" i="11"/>
  <c r="K98" i="10"/>
  <c r="J98" i="10"/>
  <c r="L98" i="10" s="1"/>
  <c r="F99" i="10"/>
  <c r="G99" i="10"/>
  <c r="H99" i="10" s="1"/>
  <c r="E99" i="10" s="1"/>
  <c r="AI328" i="11"/>
  <c r="F100" i="10" l="1"/>
  <c r="G100" i="10"/>
  <c r="P182" i="10"/>
  <c r="N182" i="10" s="1"/>
  <c r="O182" i="10"/>
  <c r="I99" i="10"/>
  <c r="T330" i="11"/>
  <c r="P183" i="10" l="1"/>
  <c r="N183" i="10" s="1"/>
  <c r="O183" i="10"/>
  <c r="Y330" i="11"/>
  <c r="U330" i="11"/>
  <c r="K99" i="10"/>
  <c r="J99" i="10"/>
  <c r="L99" i="10" s="1"/>
  <c r="H100" i="10"/>
  <c r="I100" i="10" s="1"/>
  <c r="D328" i="11"/>
  <c r="R328" i="11" s="1"/>
  <c r="V328" i="11"/>
  <c r="W328" i="11"/>
  <c r="X328" i="11" l="1"/>
  <c r="K100" i="10"/>
  <c r="J100" i="10"/>
  <c r="L100" i="10" s="1"/>
  <c r="O184" i="10"/>
  <c r="P184" i="10"/>
  <c r="N184" i="10" s="1"/>
  <c r="AB330" i="11"/>
  <c r="Z330" i="11"/>
  <c r="E100" i="10"/>
  <c r="S328" i="11"/>
  <c r="AI327" i="11"/>
  <c r="P185" i="10" l="1"/>
  <c r="N185" i="10" s="1"/>
  <c r="O185" i="10"/>
  <c r="G101" i="10"/>
  <c r="F101" i="10"/>
  <c r="T329" i="11"/>
  <c r="O186" i="10" l="1"/>
  <c r="P186" i="10"/>
  <c r="N186" i="10" s="1"/>
  <c r="H101" i="10"/>
  <c r="E101" i="10" s="1"/>
  <c r="Y329" i="11"/>
  <c r="U329" i="11"/>
  <c r="D327" i="11"/>
  <c r="R327" i="11" s="1"/>
  <c r="V327" i="11"/>
  <c r="W327" i="11"/>
  <c r="S327" i="11" l="1"/>
  <c r="T328" i="11" s="1"/>
  <c r="Y328" i="11" s="1"/>
  <c r="X327" i="11"/>
  <c r="G102" i="10"/>
  <c r="H102" i="10" s="1"/>
  <c r="F102" i="10"/>
  <c r="O187" i="10"/>
  <c r="P187" i="10"/>
  <c r="N187" i="10" s="1"/>
  <c r="Z329" i="11"/>
  <c r="AB329" i="11"/>
  <c r="I101" i="10"/>
  <c r="AI326" i="11"/>
  <c r="U328" i="11" l="1"/>
  <c r="AB328" i="11" s="1"/>
  <c r="I102" i="10"/>
  <c r="J102" i="10" s="1"/>
  <c r="L102" i="10" s="1"/>
  <c r="E102" i="10"/>
  <c r="G103" i="10" s="1"/>
  <c r="P188" i="10"/>
  <c r="N188" i="10" s="1"/>
  <c r="O188" i="10"/>
  <c r="J101" i="10"/>
  <c r="L101" i="10" s="1"/>
  <c r="K101" i="10"/>
  <c r="F103" i="10" l="1"/>
  <c r="K102" i="10"/>
  <c r="Z328" i="11"/>
  <c r="P189" i="10"/>
  <c r="N189" i="10" s="1"/>
  <c r="O189" i="10"/>
  <c r="H103" i="10"/>
  <c r="E103" i="10" s="1"/>
  <c r="D326" i="11"/>
  <c r="R326" i="11" s="1"/>
  <c r="V326" i="11"/>
  <c r="W326" i="11"/>
  <c r="X326" i="11" l="1"/>
  <c r="F104" i="10"/>
  <c r="G104" i="10"/>
  <c r="H104" i="10" s="1"/>
  <c r="O190" i="10"/>
  <c r="P190" i="10"/>
  <c r="N190" i="10" s="1"/>
  <c r="I103" i="10"/>
  <c r="S326" i="11"/>
  <c r="AI325" i="11"/>
  <c r="O191" i="10" l="1"/>
  <c r="P191" i="10"/>
  <c r="N191" i="10" s="1"/>
  <c r="T327" i="11"/>
  <c r="J103" i="10"/>
  <c r="L103" i="10" s="1"/>
  <c r="K103" i="10"/>
  <c r="I104" i="10"/>
  <c r="E104" i="10"/>
  <c r="P192" i="10" l="1"/>
  <c r="N192" i="10" s="1"/>
  <c r="O192" i="10"/>
  <c r="G105" i="10"/>
  <c r="F105" i="10"/>
  <c r="K104" i="10"/>
  <c r="J104" i="10"/>
  <c r="L104" i="10" s="1"/>
  <c r="Y327" i="11"/>
  <c r="U327" i="11"/>
  <c r="D325" i="11"/>
  <c r="S325" i="11" s="1"/>
  <c r="T326" i="11" l="1"/>
  <c r="P193" i="10"/>
  <c r="N193" i="10" s="1"/>
  <c r="O193" i="10"/>
  <c r="AB327" i="11"/>
  <c r="Z327" i="11"/>
  <c r="R325" i="11"/>
  <c r="H105" i="10"/>
  <c r="E105" i="10" s="1"/>
  <c r="AI324" i="11"/>
  <c r="W325" i="11"/>
  <c r="V325" i="11"/>
  <c r="X325" i="11" l="1"/>
  <c r="F106" i="10"/>
  <c r="G106" i="10"/>
  <c r="H106" i="10" s="1"/>
  <c r="E106" i="10" s="1"/>
  <c r="O194" i="10"/>
  <c r="P194" i="10"/>
  <c r="N194" i="10" s="1"/>
  <c r="I105" i="10"/>
  <c r="Y326" i="11"/>
  <c r="U326" i="11"/>
  <c r="O195" i="10" l="1"/>
  <c r="P195" i="10"/>
  <c r="N195" i="10" s="1"/>
  <c r="G107" i="10"/>
  <c r="H107" i="10" s="1"/>
  <c r="F107" i="10"/>
  <c r="AB326" i="11"/>
  <c r="Z326" i="11"/>
  <c r="J105" i="10"/>
  <c r="L105" i="10" s="1"/>
  <c r="K105" i="10"/>
  <c r="I106" i="10"/>
  <c r="D324" i="11"/>
  <c r="S324" i="11" s="1"/>
  <c r="I107" i="10" l="1"/>
  <c r="K107" i="10" s="1"/>
  <c r="E107" i="10"/>
  <c r="G108" i="10" s="1"/>
  <c r="H108" i="10" s="1"/>
  <c r="E108" i="10" s="1"/>
  <c r="T325" i="11"/>
  <c r="O196" i="10"/>
  <c r="P196" i="10"/>
  <c r="N196" i="10" s="1"/>
  <c r="R324" i="11"/>
  <c r="K106" i="10"/>
  <c r="J106" i="10"/>
  <c r="L106" i="10" s="1"/>
  <c r="AI323" i="11"/>
  <c r="W324" i="11"/>
  <c r="V324" i="11"/>
  <c r="F108" i="10" l="1"/>
  <c r="I108" i="10" s="1"/>
  <c r="J107" i="10"/>
  <c r="L107" i="10" s="1"/>
  <c r="X324" i="11"/>
  <c r="F109" i="10"/>
  <c r="G109" i="10"/>
  <c r="H109" i="10" s="1"/>
  <c r="P197" i="10"/>
  <c r="N197" i="10" s="1"/>
  <c r="O197" i="10"/>
  <c r="Y325" i="11"/>
  <c r="U325" i="11"/>
  <c r="J108" i="10" l="1"/>
  <c r="L108" i="10" s="1"/>
  <c r="K108" i="10"/>
  <c r="P198" i="10"/>
  <c r="N198" i="10" s="1"/>
  <c r="O198" i="10"/>
  <c r="I109" i="10"/>
  <c r="E109" i="10"/>
  <c r="AB325" i="11"/>
  <c r="Z325" i="11"/>
  <c r="D323" i="11"/>
  <c r="S323" i="11" s="1"/>
  <c r="T324" i="11" l="1"/>
  <c r="O199" i="10"/>
  <c r="P199" i="10"/>
  <c r="N199" i="10" s="1"/>
  <c r="R323" i="11"/>
  <c r="G110" i="10"/>
  <c r="H110" i="10" s="1"/>
  <c r="F110" i="10"/>
  <c r="J109" i="10"/>
  <c r="L109" i="10" s="1"/>
  <c r="K109" i="10"/>
  <c r="AI322" i="11"/>
  <c r="W323" i="11"/>
  <c r="V323" i="11"/>
  <c r="X323" i="11" l="1"/>
  <c r="P200" i="10"/>
  <c r="N200" i="10" s="1"/>
  <c r="O200" i="10"/>
  <c r="E110" i="10"/>
  <c r="I110" i="10"/>
  <c r="Y324" i="11"/>
  <c r="U324" i="11"/>
  <c r="P201" i="10" l="1"/>
  <c r="N201" i="10" s="1"/>
  <c r="O201" i="10"/>
  <c r="AB324" i="11"/>
  <c r="Z324" i="11"/>
  <c r="K110" i="10"/>
  <c r="J110" i="10"/>
  <c r="L110" i="10" s="1"/>
  <c r="G111" i="10"/>
  <c r="H111" i="10" s="1"/>
  <c r="F111" i="10"/>
  <c r="D322" i="11"/>
  <c r="S322" i="11" s="1"/>
  <c r="T323" i="11" l="1"/>
  <c r="I111" i="10"/>
  <c r="E111" i="10"/>
  <c r="R322" i="11"/>
  <c r="AI321" i="11"/>
  <c r="V322" i="11"/>
  <c r="W322" i="11"/>
  <c r="X322" i="11" l="1"/>
  <c r="K111" i="10"/>
  <c r="J111" i="10"/>
  <c r="L111" i="10" s="1"/>
  <c r="G112" i="10"/>
  <c r="H112" i="10" s="1"/>
  <c r="F112" i="10"/>
  <c r="Y323" i="11"/>
  <c r="U323" i="11"/>
  <c r="Z323" i="11" l="1"/>
  <c r="AB323" i="11"/>
  <c r="E112" i="10"/>
  <c r="I112" i="10"/>
  <c r="D321" i="11"/>
  <c r="R321" i="11" s="1"/>
  <c r="V321" i="11"/>
  <c r="W321" i="11"/>
  <c r="X321" i="11" l="1"/>
  <c r="S321" i="11"/>
  <c r="K112" i="10"/>
  <c r="J112" i="10"/>
  <c r="L112" i="10" s="1"/>
  <c r="G113" i="10"/>
  <c r="F113" i="10"/>
  <c r="AI320" i="11"/>
  <c r="H113" i="10" l="1"/>
  <c r="E113" i="10" s="1"/>
  <c r="T322" i="11"/>
  <c r="F114" i="10" l="1"/>
  <c r="G114" i="10"/>
  <c r="Y322" i="11"/>
  <c r="U322" i="11"/>
  <c r="I113" i="10"/>
  <c r="D320" i="11"/>
  <c r="S320" i="11" s="1"/>
  <c r="T321" i="11" l="1"/>
  <c r="R320" i="11"/>
  <c r="H114" i="10"/>
  <c r="E114" i="10" s="1"/>
  <c r="AB322" i="11"/>
  <c r="Z322" i="11"/>
  <c r="J113" i="10"/>
  <c r="L113" i="10" s="1"/>
  <c r="K113" i="10"/>
  <c r="AI319" i="11"/>
  <c r="W320" i="11"/>
  <c r="V320" i="11"/>
  <c r="X320" i="11" l="1"/>
  <c r="G115" i="10"/>
  <c r="H115" i="10" s="1"/>
  <c r="F115" i="10"/>
  <c r="I114" i="10"/>
  <c r="Y321" i="11"/>
  <c r="U321" i="11"/>
  <c r="Z321" i="11" l="1"/>
  <c r="AB321" i="11"/>
  <c r="K114" i="10"/>
  <c r="J114" i="10"/>
  <c r="L114" i="10" s="1"/>
  <c r="E115" i="10"/>
  <c r="I115" i="10"/>
  <c r="D319" i="11"/>
  <c r="S319" i="11" s="1"/>
  <c r="T320" i="11" l="1"/>
  <c r="R319" i="11"/>
  <c r="J115" i="10"/>
  <c r="L115" i="10" s="1"/>
  <c r="K115" i="10"/>
  <c r="F116" i="10"/>
  <c r="G116" i="10"/>
  <c r="AI318" i="11"/>
  <c r="V319" i="11"/>
  <c r="W319" i="11"/>
  <c r="X319" i="11" l="1"/>
  <c r="H116" i="10"/>
  <c r="E116" i="10" s="1"/>
  <c r="Y320" i="11"/>
  <c r="U320" i="11"/>
  <c r="I116" i="10" l="1"/>
  <c r="J116" i="10" s="1"/>
  <c r="L116" i="10" s="1"/>
  <c r="G117" i="10"/>
  <c r="H117" i="10" s="1"/>
  <c r="F117" i="10"/>
  <c r="Z320" i="11"/>
  <c r="AB320" i="11"/>
  <c r="D318" i="11"/>
  <c r="S318" i="11" s="1"/>
  <c r="K116" i="10" l="1"/>
  <c r="T319" i="11"/>
  <c r="R318" i="11"/>
  <c r="I117" i="10"/>
  <c r="E117" i="10"/>
  <c r="AI317" i="11"/>
  <c r="W318" i="11"/>
  <c r="V318" i="11"/>
  <c r="X318" i="11" l="1"/>
  <c r="J117" i="10"/>
  <c r="L117" i="10" s="1"/>
  <c r="K117" i="10"/>
  <c r="F118" i="10"/>
  <c r="G118" i="10"/>
  <c r="H118" i="10" s="1"/>
  <c r="Y319" i="11"/>
  <c r="U319" i="11"/>
  <c r="I118" i="10" l="1"/>
  <c r="E118" i="10"/>
  <c r="AB319" i="11"/>
  <c r="Z319" i="11"/>
  <c r="D317" i="11"/>
  <c r="S317" i="11" s="1"/>
  <c r="T318" i="11" l="1"/>
  <c r="R317" i="11"/>
  <c r="G119" i="10"/>
  <c r="H119" i="10" s="1"/>
  <c r="F119" i="10"/>
  <c r="J118" i="10"/>
  <c r="L118" i="10" s="1"/>
  <c r="K118" i="10"/>
  <c r="AI316" i="11"/>
  <c r="W317" i="11"/>
  <c r="V317" i="11"/>
  <c r="X317" i="11" l="1"/>
  <c r="E119" i="10"/>
  <c r="I119" i="10"/>
  <c r="Y318" i="11"/>
  <c r="U318" i="11"/>
  <c r="AB318" i="11" l="1"/>
  <c r="Z318" i="11"/>
  <c r="K119" i="10"/>
  <c r="J119" i="10"/>
  <c r="L119" i="10" s="1"/>
  <c r="F120" i="10"/>
  <c r="G120" i="10"/>
  <c r="H120" i="10" s="1"/>
  <c r="D316" i="11"/>
  <c r="R316" i="11" s="1"/>
  <c r="W316" i="11"/>
  <c r="V316" i="11"/>
  <c r="X316" i="11" l="1"/>
  <c r="S316" i="11"/>
  <c r="E120" i="10"/>
  <c r="I120" i="10"/>
  <c r="AI315" i="11"/>
  <c r="K120" i="10" l="1"/>
  <c r="J120" i="10"/>
  <c r="L120" i="10" s="1"/>
  <c r="T317" i="11"/>
  <c r="F121" i="10"/>
  <c r="G121" i="10"/>
  <c r="H121" i="10" l="1"/>
  <c r="E121" i="10" s="1"/>
  <c r="Y317" i="11"/>
  <c r="U317" i="11"/>
  <c r="D315" i="11"/>
  <c r="R315" i="11" s="1"/>
  <c r="V315" i="11"/>
  <c r="W315" i="11"/>
  <c r="I121" i="10" l="1"/>
  <c r="J121" i="10" s="1"/>
  <c r="L121" i="10" s="1"/>
  <c r="X315" i="11"/>
  <c r="G122" i="10"/>
  <c r="F122" i="10"/>
  <c r="S315" i="11"/>
  <c r="Z317" i="11"/>
  <c r="AB317" i="11"/>
  <c r="AI314" i="11"/>
  <c r="K121" i="10" l="1"/>
  <c r="H122" i="10"/>
  <c r="E122" i="10" s="1"/>
  <c r="T316" i="11"/>
  <c r="G123" i="10" l="1"/>
  <c r="H123" i="10" s="1"/>
  <c r="F123" i="10"/>
  <c r="I122" i="10"/>
  <c r="Y316" i="11"/>
  <c r="U316" i="11"/>
  <c r="D314" i="11"/>
  <c r="S314" i="11" s="1"/>
  <c r="E123" i="10" l="1"/>
  <c r="G124" i="10" s="1"/>
  <c r="T315" i="11"/>
  <c r="Z316" i="11"/>
  <c r="AB316" i="11"/>
  <c r="K122" i="10"/>
  <c r="J122" i="10"/>
  <c r="L122" i="10" s="1"/>
  <c r="R314" i="11"/>
  <c r="I123" i="10"/>
  <c r="AI313" i="11"/>
  <c r="V314" i="11"/>
  <c r="W314" i="11"/>
  <c r="F124" i="10" l="1"/>
  <c r="X314" i="11"/>
  <c r="H124" i="10"/>
  <c r="E124" i="10" s="1"/>
  <c r="K123" i="10"/>
  <c r="J123" i="10"/>
  <c r="L123" i="10" s="1"/>
  <c r="Y315" i="11"/>
  <c r="U315" i="11"/>
  <c r="I124" i="10" l="1"/>
  <c r="J124" i="10" s="1"/>
  <c r="L124" i="10" s="1"/>
  <c r="G125" i="10"/>
  <c r="H125" i="10" s="1"/>
  <c r="F125" i="10"/>
  <c r="AB315" i="11"/>
  <c r="Z315" i="11"/>
  <c r="D313" i="11"/>
  <c r="R313" i="11" s="1"/>
  <c r="V313" i="11"/>
  <c r="W313" i="11"/>
  <c r="K124" i="10" l="1"/>
  <c r="X313" i="11"/>
  <c r="S313" i="11"/>
  <c r="I125" i="10"/>
  <c r="E125" i="10"/>
  <c r="AI312" i="11"/>
  <c r="F126" i="10" l="1"/>
  <c r="G126" i="10"/>
  <c r="J125" i="10"/>
  <c r="L125" i="10" s="1"/>
  <c r="K125" i="10"/>
  <c r="T314" i="11"/>
  <c r="Y314" i="11" l="1"/>
  <c r="U314" i="11"/>
  <c r="H126" i="10"/>
  <c r="E126" i="10" s="1"/>
  <c r="D312" i="11"/>
  <c r="S312" i="11" s="1"/>
  <c r="R312" i="11" l="1"/>
  <c r="I126" i="10"/>
  <c r="K126" i="10" s="1"/>
  <c r="T313" i="11"/>
  <c r="F127" i="10"/>
  <c r="G127" i="10"/>
  <c r="H127" i="10" s="1"/>
  <c r="AB314" i="11"/>
  <c r="Z314" i="11"/>
  <c r="AI311" i="11"/>
  <c r="V312" i="11"/>
  <c r="W312" i="11"/>
  <c r="J126" i="10" l="1"/>
  <c r="L126" i="10" s="1"/>
  <c r="X312" i="11"/>
  <c r="I127" i="10"/>
  <c r="E127" i="10"/>
  <c r="Y313" i="11"/>
  <c r="U313" i="11"/>
  <c r="AB313" i="11" l="1"/>
  <c r="Z313" i="11"/>
  <c r="G128" i="10"/>
  <c r="H128" i="10" s="1"/>
  <c r="F128" i="10"/>
  <c r="J127" i="10"/>
  <c r="L127" i="10" s="1"/>
  <c r="K127" i="10"/>
  <c r="D311" i="11"/>
  <c r="S311" i="11" s="1"/>
  <c r="T312" i="11" l="1"/>
  <c r="I128" i="10"/>
  <c r="R311" i="11"/>
  <c r="E128" i="10"/>
  <c r="AI310" i="11"/>
  <c r="W311" i="11"/>
  <c r="V311" i="11"/>
  <c r="X311" i="11" l="1"/>
  <c r="F129" i="10"/>
  <c r="G129" i="10"/>
  <c r="H129" i="10" s="1"/>
  <c r="K128" i="10"/>
  <c r="J128" i="10"/>
  <c r="L128" i="10" s="1"/>
  <c r="Y312" i="11"/>
  <c r="U312" i="11"/>
  <c r="AB312" i="11" l="1"/>
  <c r="Z312" i="11"/>
  <c r="I129" i="10"/>
  <c r="E129" i="10"/>
  <c r="D310" i="11"/>
  <c r="S310" i="11" s="1"/>
  <c r="T311" i="11" l="1"/>
  <c r="R310" i="11"/>
  <c r="G130" i="10"/>
  <c r="F130" i="10"/>
  <c r="J129" i="10"/>
  <c r="L129" i="10" s="1"/>
  <c r="K129" i="10"/>
  <c r="AI309" i="11"/>
  <c r="V310" i="11"/>
  <c r="W310" i="11"/>
  <c r="X310" i="11" l="1"/>
  <c r="H130" i="10"/>
  <c r="E130" i="10" s="1"/>
  <c r="Y311" i="11"/>
  <c r="U311" i="11"/>
  <c r="G131" i="10" l="1"/>
  <c r="H131" i="10" s="1"/>
  <c r="F131" i="10"/>
  <c r="I130" i="10"/>
  <c r="AB311" i="11"/>
  <c r="Z311" i="11"/>
  <c r="D309" i="11"/>
  <c r="R309" i="11" s="1"/>
  <c r="W309" i="11"/>
  <c r="V309" i="11"/>
  <c r="X309" i="11" l="1"/>
  <c r="S309" i="11"/>
  <c r="K130" i="10"/>
  <c r="J130" i="10"/>
  <c r="L130" i="10" s="1"/>
  <c r="E131" i="10"/>
  <c r="I131" i="10"/>
  <c r="AI308" i="11"/>
  <c r="F132" i="10" l="1"/>
  <c r="G132" i="10"/>
  <c r="K131" i="10"/>
  <c r="J131" i="10"/>
  <c r="L131" i="10" s="1"/>
  <c r="T310" i="11"/>
  <c r="H132" i="10" l="1"/>
  <c r="E132" i="10" s="1"/>
  <c r="Y310" i="11"/>
  <c r="U310" i="11"/>
  <c r="D308" i="11"/>
  <c r="R308" i="11" s="1"/>
  <c r="V308" i="11"/>
  <c r="W308" i="11"/>
  <c r="I132" i="10" l="1"/>
  <c r="J132" i="10" s="1"/>
  <c r="L132" i="10" s="1"/>
  <c r="X308" i="11"/>
  <c r="S308" i="11"/>
  <c r="Z310" i="11"/>
  <c r="AB310" i="11"/>
  <c r="F133" i="10"/>
  <c r="G133" i="10"/>
  <c r="AI307" i="11"/>
  <c r="K132" i="10" l="1"/>
  <c r="H133" i="10"/>
  <c r="E133" i="10" s="1"/>
  <c r="T309" i="11"/>
  <c r="I133" i="10" l="1"/>
  <c r="J133" i="10" s="1"/>
  <c r="L133" i="10" s="1"/>
  <c r="F134" i="10"/>
  <c r="G134" i="10"/>
  <c r="Y309" i="11"/>
  <c r="U309" i="11"/>
  <c r="D307" i="11"/>
  <c r="R307" i="11" s="1"/>
  <c r="W307" i="11"/>
  <c r="V307" i="11"/>
  <c r="K133" i="10" l="1"/>
  <c r="S307" i="11"/>
  <c r="T308" i="11" s="1"/>
  <c r="Y308" i="11" s="1"/>
  <c r="X307" i="11"/>
  <c r="Z309" i="11"/>
  <c r="AB309" i="11"/>
  <c r="H134" i="10"/>
  <c r="E134" i="10" s="1"/>
  <c r="AI306" i="11"/>
  <c r="U308" i="11" l="1"/>
  <c r="Z308" i="11" s="1"/>
  <c r="G135" i="10"/>
  <c r="H135" i="10" s="1"/>
  <c r="F135" i="10"/>
  <c r="I134" i="10"/>
  <c r="AB308" i="11" l="1"/>
  <c r="J134" i="10"/>
  <c r="L134" i="10" s="1"/>
  <c r="K134" i="10"/>
  <c r="I135" i="10"/>
  <c r="E135" i="10"/>
  <c r="D306" i="11"/>
  <c r="S306" i="11" s="1"/>
  <c r="T307" i="11" l="1"/>
  <c r="G136" i="10"/>
  <c r="H136" i="10" s="1"/>
  <c r="F136" i="10"/>
  <c r="K135" i="10"/>
  <c r="J135" i="10"/>
  <c r="L135" i="10" s="1"/>
  <c r="R306" i="11"/>
  <c r="AI305" i="11"/>
  <c r="W306" i="11"/>
  <c r="V306" i="11"/>
  <c r="X306" i="11" l="1"/>
  <c r="I136" i="10"/>
  <c r="E136" i="10"/>
  <c r="Y307" i="11"/>
  <c r="U307" i="11"/>
  <c r="Z307" i="11" l="1"/>
  <c r="AB307" i="11"/>
  <c r="K136" i="10"/>
  <c r="J136" i="10"/>
  <c r="L136" i="10" s="1"/>
  <c r="G137" i="10"/>
  <c r="F137" i="10"/>
  <c r="D305" i="11"/>
  <c r="S305" i="11" s="1"/>
  <c r="T306" i="11" l="1"/>
  <c r="R305" i="11"/>
  <c r="H137" i="10"/>
  <c r="E137" i="10" s="1"/>
  <c r="AI304" i="11"/>
  <c r="V305" i="11"/>
  <c r="W305" i="11"/>
  <c r="X305" i="11" l="1"/>
  <c r="F138" i="10"/>
  <c r="G138" i="10"/>
  <c r="I137" i="10"/>
  <c r="Y306" i="11"/>
  <c r="U306" i="11"/>
  <c r="AB306" i="11" l="1"/>
  <c r="Z306" i="11"/>
  <c r="K137" i="10"/>
  <c r="J137" i="10"/>
  <c r="L137" i="10" s="1"/>
  <c r="H138" i="10"/>
  <c r="E138" i="10" s="1"/>
  <c r="D304" i="11"/>
  <c r="S304" i="11" s="1"/>
  <c r="I138" i="10" l="1"/>
  <c r="K138" i="10" s="1"/>
  <c r="T305" i="11"/>
  <c r="G139" i="10"/>
  <c r="F139" i="10"/>
  <c r="R304" i="11"/>
  <c r="AI303" i="11"/>
  <c r="V304" i="11"/>
  <c r="W304" i="11"/>
  <c r="J138" i="10" l="1"/>
  <c r="L138" i="10" s="1"/>
  <c r="X304" i="11"/>
  <c r="H139" i="10"/>
  <c r="I139" i="10" s="1"/>
  <c r="Y305" i="11"/>
  <c r="U305" i="11"/>
  <c r="K139" i="10" l="1"/>
  <c r="J139" i="10"/>
  <c r="L139" i="10" s="1"/>
  <c r="AB305" i="11"/>
  <c r="Z305" i="11"/>
  <c r="E139" i="10"/>
  <c r="D303" i="11"/>
  <c r="S303" i="11" s="1"/>
  <c r="T304" i="11" l="1"/>
  <c r="R303" i="11"/>
  <c r="F140" i="10"/>
  <c r="G140" i="10"/>
  <c r="H140" i="10" s="1"/>
  <c r="AI302" i="11"/>
  <c r="W303" i="11"/>
  <c r="V303" i="11"/>
  <c r="X303" i="11" l="1"/>
  <c r="E140" i="10"/>
  <c r="I140" i="10"/>
  <c r="Y304" i="11"/>
  <c r="U304" i="11"/>
  <c r="AB304" i="11" l="1"/>
  <c r="Z304" i="11"/>
  <c r="K140" i="10"/>
  <c r="J140" i="10"/>
  <c r="L140" i="10" s="1"/>
  <c r="F141" i="10"/>
  <c r="G141" i="10"/>
  <c r="H141" i="10" s="1"/>
  <c r="D302" i="11"/>
  <c r="S302" i="11" s="1"/>
  <c r="T303" i="11" l="1"/>
  <c r="I141" i="10"/>
  <c r="R302" i="11"/>
  <c r="E141" i="10"/>
  <c r="AI301" i="11"/>
  <c r="V302" i="11"/>
  <c r="W302" i="11"/>
  <c r="AG18" i="10" l="1"/>
  <c r="X302" i="11"/>
  <c r="F142" i="10"/>
  <c r="G142" i="10"/>
  <c r="H142" i="10" s="1"/>
  <c r="K141" i="10"/>
  <c r="J141" i="10"/>
  <c r="L141" i="10" s="1"/>
  <c r="Y303" i="11"/>
  <c r="U303" i="11"/>
  <c r="Z303" i="11" l="1"/>
  <c r="AB303" i="11"/>
  <c r="E142" i="10"/>
  <c r="I142" i="10"/>
  <c r="D301" i="11"/>
  <c r="S301" i="11" s="1"/>
  <c r="T302" i="11" l="1"/>
  <c r="R301" i="11"/>
  <c r="F143" i="10"/>
  <c r="G143" i="10"/>
  <c r="H143" i="10" s="1"/>
  <c r="K142" i="10"/>
  <c r="J142" i="10"/>
  <c r="L142" i="10" s="1"/>
  <c r="AI300" i="11"/>
  <c r="V301" i="11"/>
  <c r="W301" i="11"/>
  <c r="X301" i="11" l="1"/>
  <c r="I143" i="10"/>
  <c r="E143" i="10"/>
  <c r="Y302" i="11"/>
  <c r="U302" i="11"/>
  <c r="K143" i="10" l="1"/>
  <c r="J143" i="10"/>
  <c r="L143" i="10" s="1"/>
  <c r="AB302" i="11"/>
  <c r="Z302" i="11"/>
  <c r="G144" i="10"/>
  <c r="H144" i="10" s="1"/>
  <c r="F144" i="10"/>
  <c r="D300" i="11"/>
  <c r="R300" i="11" s="1"/>
  <c r="W300" i="11"/>
  <c r="V300" i="11"/>
  <c r="X300" i="11" l="1"/>
  <c r="S300" i="11"/>
  <c r="E144" i="10"/>
  <c r="I144" i="10"/>
  <c r="AI299" i="11"/>
  <c r="J144" i="10" l="1"/>
  <c r="L144" i="10" s="1"/>
  <c r="K144" i="10"/>
  <c r="T301" i="11"/>
  <c r="F145" i="10"/>
  <c r="G145" i="10"/>
  <c r="H145" i="10" l="1"/>
  <c r="E145" i="10" s="1"/>
  <c r="Y301" i="11"/>
  <c r="U301" i="11"/>
  <c r="D299" i="11"/>
  <c r="S299" i="11" s="1"/>
  <c r="I145" i="10" l="1"/>
  <c r="J145" i="10" s="1"/>
  <c r="L145" i="10" s="1"/>
  <c r="T300" i="11"/>
  <c r="F146" i="10"/>
  <c r="G146" i="10"/>
  <c r="R299" i="11"/>
  <c r="Z301" i="11"/>
  <c r="AB301" i="11"/>
  <c r="AI298" i="11"/>
  <c r="W299" i="11"/>
  <c r="V299" i="11"/>
  <c r="K145" i="10" l="1"/>
  <c r="X299" i="11"/>
  <c r="H146" i="10"/>
  <c r="I146" i="10" s="1"/>
  <c r="Y300" i="11"/>
  <c r="U300" i="11"/>
  <c r="J146" i="10" l="1"/>
  <c r="L146" i="10" s="1"/>
  <c r="K146" i="10"/>
  <c r="E146" i="10"/>
  <c r="AB300" i="11"/>
  <c r="Z300" i="11"/>
  <c r="D298" i="11"/>
  <c r="S298" i="11" s="1"/>
  <c r="T299" i="11" l="1"/>
  <c r="R298" i="11"/>
  <c r="F147" i="10"/>
  <c r="G147" i="10"/>
  <c r="AI297" i="11"/>
  <c r="W298" i="11"/>
  <c r="V298" i="11"/>
  <c r="X298" i="11" l="1"/>
  <c r="H147" i="10"/>
  <c r="I147" i="10" s="1"/>
  <c r="Y299" i="11"/>
  <c r="U299" i="11"/>
  <c r="J147" i="10" l="1"/>
  <c r="L147" i="10" s="1"/>
  <c r="K147" i="10"/>
  <c r="E147" i="10"/>
  <c r="AB299" i="11"/>
  <c r="Z299" i="11"/>
  <c r="D297" i="11"/>
  <c r="R297" i="11" s="1"/>
  <c r="W297" i="11"/>
  <c r="V297" i="11"/>
  <c r="X297" i="11" l="1"/>
  <c r="S297" i="11"/>
  <c r="G148" i="10"/>
  <c r="F148" i="10"/>
  <c r="AI296" i="11"/>
  <c r="H148" i="10" l="1"/>
  <c r="E148" i="10" s="1"/>
  <c r="T298" i="11"/>
  <c r="I148" i="10" l="1"/>
  <c r="J148" i="10" s="1"/>
  <c r="L148" i="10" s="1"/>
  <c r="G149" i="10"/>
  <c r="H149" i="10" s="1"/>
  <c r="F149" i="10"/>
  <c r="Y298" i="11"/>
  <c r="U298" i="11"/>
  <c r="D296" i="11"/>
  <c r="R296" i="11" s="1"/>
  <c r="W296" i="11"/>
  <c r="V296" i="11"/>
  <c r="K148" i="10" l="1"/>
  <c r="S296" i="11"/>
  <c r="T297" i="11" s="1"/>
  <c r="U297" i="11" s="1"/>
  <c r="X296" i="11"/>
  <c r="AB298" i="11"/>
  <c r="Z298" i="11"/>
  <c r="I149" i="10"/>
  <c r="E149" i="10"/>
  <c r="AI295" i="11"/>
  <c r="Y297" i="11" l="1"/>
  <c r="G150" i="10"/>
  <c r="F150" i="10"/>
  <c r="AB297" i="11"/>
  <c r="Z297" i="11"/>
  <c r="K149" i="10"/>
  <c r="J149" i="10"/>
  <c r="L149" i="10" s="1"/>
  <c r="H150" i="10" l="1"/>
  <c r="E150" i="10" s="1"/>
  <c r="D295" i="11"/>
  <c r="S295" i="11" s="1"/>
  <c r="I150" i="10" l="1"/>
  <c r="K150" i="10" s="1"/>
  <c r="T296" i="11"/>
  <c r="F151" i="10"/>
  <c r="G151" i="10"/>
  <c r="H151" i="10" s="1"/>
  <c r="R295" i="11"/>
  <c r="AI294" i="11"/>
  <c r="W295" i="11"/>
  <c r="V295" i="11"/>
  <c r="J150" i="10" l="1"/>
  <c r="L150" i="10" s="1"/>
  <c r="X295" i="11"/>
  <c r="I151" i="10"/>
  <c r="E151" i="10"/>
  <c r="Y296" i="11"/>
  <c r="U296" i="11"/>
  <c r="AB296" i="11" l="1"/>
  <c r="Z296" i="11"/>
  <c r="G152" i="10"/>
  <c r="H152" i="10" s="1"/>
  <c r="F152" i="10"/>
  <c r="K151" i="10"/>
  <c r="J151" i="10"/>
  <c r="L151" i="10" s="1"/>
  <c r="D294" i="11"/>
  <c r="S294" i="11" s="1"/>
  <c r="T295" i="11" l="1"/>
  <c r="E152" i="10"/>
  <c r="R294" i="11"/>
  <c r="I152" i="10"/>
  <c r="AI293" i="11"/>
  <c r="V294" i="11"/>
  <c r="W294" i="11"/>
  <c r="X294" i="11" l="1"/>
  <c r="K152" i="10"/>
  <c r="J152" i="10"/>
  <c r="L152" i="10" s="1"/>
  <c r="G153" i="10"/>
  <c r="F153" i="10"/>
  <c r="Y295" i="11"/>
  <c r="U295" i="11"/>
  <c r="AB295" i="11" l="1"/>
  <c r="Z295" i="11"/>
  <c r="H153" i="10"/>
  <c r="E153" i="10" s="1"/>
  <c r="D293" i="11"/>
  <c r="S293" i="11" s="1"/>
  <c r="T294" i="11" l="1"/>
  <c r="G154" i="10"/>
  <c r="F154" i="10"/>
  <c r="R293" i="11"/>
  <c r="I153" i="10"/>
  <c r="AI292" i="11"/>
  <c r="V293" i="11"/>
  <c r="W293" i="11"/>
  <c r="X293" i="11" l="1"/>
  <c r="H154" i="10"/>
  <c r="E154" i="10" s="1"/>
  <c r="K153" i="10"/>
  <c r="J153" i="10"/>
  <c r="L153" i="10" s="1"/>
  <c r="Y294" i="11"/>
  <c r="U294" i="11"/>
  <c r="G155" i="10" l="1"/>
  <c r="F155" i="10"/>
  <c r="AB294" i="11"/>
  <c r="Z294" i="11"/>
  <c r="I154" i="10"/>
  <c r="D292" i="11"/>
  <c r="S292" i="11" s="1"/>
  <c r="T293" i="11" l="1"/>
  <c r="R292" i="11"/>
  <c r="K154" i="10"/>
  <c r="J154" i="10"/>
  <c r="L154" i="10" s="1"/>
  <c r="H155" i="10"/>
  <c r="E155" i="10" s="1"/>
  <c r="AI291" i="11"/>
  <c r="V292" i="11"/>
  <c r="W292" i="11"/>
  <c r="X292" i="11" l="1"/>
  <c r="G156" i="10"/>
  <c r="F156" i="10"/>
  <c r="I155" i="10"/>
  <c r="Y293" i="11"/>
  <c r="U293" i="11"/>
  <c r="H156" i="10" l="1"/>
  <c r="E156" i="10" s="1"/>
  <c r="Z293" i="11"/>
  <c r="AB293" i="11"/>
  <c r="K155" i="10"/>
  <c r="J155" i="10"/>
  <c r="L155" i="10" s="1"/>
  <c r="D291" i="11"/>
  <c r="R291" i="11" s="1"/>
  <c r="V291" i="11"/>
  <c r="W291" i="11"/>
  <c r="X291" i="11" l="1"/>
  <c r="F157" i="10"/>
  <c r="G157" i="10"/>
  <c r="H157" i="10" s="1"/>
  <c r="S291" i="11"/>
  <c r="I156" i="10"/>
  <c r="AI290" i="11"/>
  <c r="T292" i="11" l="1"/>
  <c r="E157" i="10"/>
  <c r="K156" i="10"/>
  <c r="J156" i="10"/>
  <c r="L156" i="10" s="1"/>
  <c r="I157" i="10"/>
  <c r="J157" i="10" l="1"/>
  <c r="L157" i="10" s="1"/>
  <c r="K157" i="10"/>
  <c r="F158" i="10"/>
  <c r="G158" i="10"/>
  <c r="H158" i="10" s="1"/>
  <c r="Y292" i="11"/>
  <c r="U292" i="11"/>
  <c r="D290" i="11"/>
  <c r="R290" i="11" s="1"/>
  <c r="V290" i="11"/>
  <c r="W290" i="11"/>
  <c r="S290" i="11" l="1"/>
  <c r="T291" i="11" s="1"/>
  <c r="U291" i="11" s="1"/>
  <c r="X290" i="11"/>
  <c r="Z292" i="11"/>
  <c r="AB292" i="11"/>
  <c r="E158" i="10"/>
  <c r="I158" i="10"/>
  <c r="AI289" i="11"/>
  <c r="Y291" i="11" l="1"/>
  <c r="Z291" i="11"/>
  <c r="AB291" i="11"/>
  <c r="F159" i="10"/>
  <c r="G159" i="10"/>
  <c r="J158" i="10"/>
  <c r="L158" i="10" s="1"/>
  <c r="K158" i="10"/>
  <c r="H159" i="10" l="1"/>
  <c r="E159" i="10" s="1"/>
  <c r="D289" i="11"/>
  <c r="S289" i="11" s="1"/>
  <c r="I159" i="10" l="1"/>
  <c r="K159" i="10" s="1"/>
  <c r="T290" i="11"/>
  <c r="F160" i="10"/>
  <c r="G160" i="10"/>
  <c r="R289" i="11"/>
  <c r="AI288" i="11"/>
  <c r="W289" i="11"/>
  <c r="V289" i="11"/>
  <c r="J159" i="10" l="1"/>
  <c r="L159" i="10" s="1"/>
  <c r="X289" i="11"/>
  <c r="H160" i="10"/>
  <c r="I160" i="10" s="1"/>
  <c r="Y290" i="11"/>
  <c r="U290" i="11"/>
  <c r="J160" i="10" l="1"/>
  <c r="L160" i="10" s="1"/>
  <c r="K160" i="10"/>
  <c r="Z290" i="11"/>
  <c r="AB290" i="11"/>
  <c r="E160" i="10"/>
  <c r="D288" i="11"/>
  <c r="S288" i="11" s="1"/>
  <c r="T289" i="11" l="1"/>
  <c r="R288" i="11"/>
  <c r="G161" i="10"/>
  <c r="H161" i="10" s="1"/>
  <c r="F161" i="10"/>
  <c r="AI287" i="11"/>
  <c r="V288" i="11"/>
  <c r="W288" i="11"/>
  <c r="X288" i="11" l="1"/>
  <c r="E161" i="10"/>
  <c r="I161" i="10"/>
  <c r="Y289" i="11"/>
  <c r="U289" i="11"/>
  <c r="G162" i="10" l="1"/>
  <c r="F162" i="10"/>
  <c r="AB289" i="11"/>
  <c r="Z289" i="11"/>
  <c r="J161" i="10"/>
  <c r="L161" i="10" s="1"/>
  <c r="K161" i="10"/>
  <c r="D287" i="11"/>
  <c r="R287" i="11" s="1"/>
  <c r="V287" i="11"/>
  <c r="W287" i="11"/>
  <c r="X287" i="11" l="1"/>
  <c r="H162" i="10"/>
  <c r="I162" i="10" s="1"/>
  <c r="S287" i="11"/>
  <c r="AI286" i="11"/>
  <c r="K162" i="10" l="1"/>
  <c r="J162" i="10"/>
  <c r="L162" i="10" s="1"/>
  <c r="T288" i="11"/>
  <c r="E162" i="10"/>
  <c r="F163" i="10" l="1"/>
  <c r="G163" i="10"/>
  <c r="H163" i="10" s="1"/>
  <c r="Y288" i="11"/>
  <c r="U288" i="11"/>
  <c r="D286" i="11"/>
  <c r="S286" i="11" s="1"/>
  <c r="T287" i="11" l="1"/>
  <c r="R286" i="11"/>
  <c r="I163" i="10"/>
  <c r="AB288" i="11"/>
  <c r="Z288" i="11"/>
  <c r="E163" i="10"/>
  <c r="AI285" i="11"/>
  <c r="V286" i="11"/>
  <c r="W286" i="11"/>
  <c r="X286" i="11" l="1"/>
  <c r="K163" i="10"/>
  <c r="J163" i="10"/>
  <c r="L163" i="10" s="1"/>
  <c r="F164" i="10"/>
  <c r="G164" i="10"/>
  <c r="H164" i="10" s="1"/>
  <c r="Y287" i="11"/>
  <c r="U287" i="11"/>
  <c r="I164" i="10" l="1"/>
  <c r="E164" i="10"/>
  <c r="Z287" i="11"/>
  <c r="AB287" i="11"/>
  <c r="D285" i="11"/>
  <c r="S285" i="11" s="1"/>
  <c r="T286" i="11" l="1"/>
  <c r="R285" i="11"/>
  <c r="F165" i="10"/>
  <c r="G165" i="10"/>
  <c r="K164" i="10"/>
  <c r="J164" i="10"/>
  <c r="L164" i="10" s="1"/>
  <c r="AI284" i="11"/>
  <c r="V285" i="11"/>
  <c r="W285" i="11"/>
  <c r="X285" i="11" l="1"/>
  <c r="H165" i="10"/>
  <c r="I165" i="10" s="1"/>
  <c r="Y286" i="11"/>
  <c r="U286" i="11"/>
  <c r="K165" i="10" l="1"/>
  <c r="J165" i="10"/>
  <c r="L165" i="10" s="1"/>
  <c r="Z286" i="11"/>
  <c r="AB286" i="11"/>
  <c r="E165" i="10"/>
  <c r="D284" i="11"/>
  <c r="S284" i="11" s="1"/>
  <c r="T285" i="11" l="1"/>
  <c r="R284" i="11"/>
  <c r="G166" i="10"/>
  <c r="F166" i="10"/>
  <c r="AI283" i="11"/>
  <c r="W284" i="11"/>
  <c r="V284" i="11"/>
  <c r="X284" i="11" l="1"/>
  <c r="H166" i="10"/>
  <c r="E166" i="10" s="1"/>
  <c r="Y285" i="11"/>
  <c r="U285" i="11"/>
  <c r="F167" i="10" l="1"/>
  <c r="G167" i="10"/>
  <c r="I166" i="10"/>
  <c r="Z285" i="11"/>
  <c r="AB285" i="11"/>
  <c r="D283" i="11"/>
  <c r="S283" i="11" s="1"/>
  <c r="T284" i="11" l="1"/>
  <c r="K166" i="10"/>
  <c r="J166" i="10"/>
  <c r="L166" i="10" s="1"/>
  <c r="H167" i="10"/>
  <c r="I167" i="10" s="1"/>
  <c r="R283" i="11"/>
  <c r="AI282" i="11"/>
  <c r="W283" i="11"/>
  <c r="V283" i="11"/>
  <c r="X283" i="11" l="1"/>
  <c r="J167" i="10"/>
  <c r="L167" i="10" s="1"/>
  <c r="K167" i="10"/>
  <c r="E167" i="10"/>
  <c r="Y284" i="11"/>
  <c r="U284" i="11"/>
  <c r="G168" i="10" l="1"/>
  <c r="F168" i="10"/>
  <c r="AB284" i="11"/>
  <c r="Z284" i="11"/>
  <c r="D282" i="11"/>
  <c r="S282" i="11" s="1"/>
  <c r="T283" i="11" l="1"/>
  <c r="H168" i="10"/>
  <c r="I168" i="10" s="1"/>
  <c r="R282" i="11"/>
  <c r="AI281" i="11"/>
  <c r="V282" i="11"/>
  <c r="W282" i="11"/>
  <c r="X282" i="11" l="1"/>
  <c r="J168" i="10"/>
  <c r="L168" i="10" s="1"/>
  <c r="K168" i="10"/>
  <c r="E168" i="10"/>
  <c r="Y283" i="11"/>
  <c r="U283" i="11"/>
  <c r="F169" i="10" l="1"/>
  <c r="G169" i="10"/>
  <c r="H169" i="10" s="1"/>
  <c r="AB283" i="11"/>
  <c r="Z283" i="11"/>
  <c r="D281" i="11"/>
  <c r="S281" i="11" s="1"/>
  <c r="T282" i="11" l="1"/>
  <c r="E169" i="10"/>
  <c r="R281" i="11"/>
  <c r="I169" i="10"/>
  <c r="AI280" i="11"/>
  <c r="V281" i="11"/>
  <c r="W281" i="11"/>
  <c r="X281" i="11" l="1"/>
  <c r="K169" i="10"/>
  <c r="J169" i="10"/>
  <c r="L169" i="10" s="1"/>
  <c r="G170" i="10"/>
  <c r="H170" i="10" s="1"/>
  <c r="F170" i="10"/>
  <c r="Y282" i="11"/>
  <c r="U282" i="11"/>
  <c r="AB282" i="11" l="1"/>
  <c r="Z282" i="11"/>
  <c r="E170" i="10"/>
  <c r="I170" i="10"/>
  <c r="D280" i="11"/>
  <c r="S280" i="11" s="1"/>
  <c r="T281" i="11" l="1"/>
  <c r="K170" i="10"/>
  <c r="J170" i="10"/>
  <c r="L170" i="10" s="1"/>
  <c r="R280" i="11"/>
  <c r="G171" i="10"/>
  <c r="H171" i="10" s="1"/>
  <c r="F171" i="10"/>
  <c r="AI279" i="11"/>
  <c r="V280" i="11"/>
  <c r="W280" i="11"/>
  <c r="X280" i="11" l="1"/>
  <c r="I171" i="10"/>
  <c r="E171" i="10"/>
  <c r="Y281" i="11"/>
  <c r="U281" i="11"/>
  <c r="AB281" i="11" l="1"/>
  <c r="Z281" i="11"/>
  <c r="G172" i="10"/>
  <c r="F172" i="10"/>
  <c r="K171" i="10"/>
  <c r="J171" i="10"/>
  <c r="L171" i="10" s="1"/>
  <c r="D279" i="11"/>
  <c r="S279" i="11" s="1"/>
  <c r="T280" i="11" l="1"/>
  <c r="R279" i="11"/>
  <c r="H172" i="10"/>
  <c r="E172" i="10" s="1"/>
  <c r="AI278" i="11"/>
  <c r="V279" i="11"/>
  <c r="W279" i="11"/>
  <c r="X279" i="11" l="1"/>
  <c r="F173" i="10"/>
  <c r="G173" i="10"/>
  <c r="H173" i="10" s="1"/>
  <c r="I172" i="10"/>
  <c r="Y280" i="11"/>
  <c r="U280" i="11"/>
  <c r="Z280" i="11" l="1"/>
  <c r="AB280" i="11"/>
  <c r="I173" i="10"/>
  <c r="K172" i="10"/>
  <c r="J172" i="10"/>
  <c r="L172" i="10" s="1"/>
  <c r="E173" i="10"/>
  <c r="D278" i="11"/>
  <c r="S278" i="11" s="1"/>
  <c r="T279" i="11" l="1"/>
  <c r="R278" i="11"/>
  <c r="F174" i="10"/>
  <c r="G174" i="10"/>
  <c r="H174" i="10" s="1"/>
  <c r="K173" i="10"/>
  <c r="J173" i="10"/>
  <c r="L173" i="10" s="1"/>
  <c r="AI277" i="11"/>
  <c r="W278" i="11"/>
  <c r="V278" i="11"/>
  <c r="X278" i="11" l="1"/>
  <c r="E174" i="10"/>
  <c r="I174" i="10"/>
  <c r="Y279" i="11"/>
  <c r="U279" i="11"/>
  <c r="K174" i="10" l="1"/>
  <c r="J174" i="10"/>
  <c r="L174" i="10" s="1"/>
  <c r="AB279" i="11"/>
  <c r="Z279" i="11"/>
  <c r="F175" i="10"/>
  <c r="G175" i="10"/>
  <c r="H175" i="10" s="1"/>
  <c r="D277" i="11"/>
  <c r="R277" i="11" s="1"/>
  <c r="V277" i="11"/>
  <c r="W277" i="11"/>
  <c r="X277" i="11" l="1"/>
  <c r="S277" i="11"/>
  <c r="I175" i="10"/>
  <c r="E175" i="10"/>
  <c r="AI276" i="11"/>
  <c r="G176" i="10" l="1"/>
  <c r="H176" i="10" s="1"/>
  <c r="E176" i="10" s="1"/>
  <c r="F176" i="10"/>
  <c r="K175" i="10"/>
  <c r="J175" i="10"/>
  <c r="L175" i="10" s="1"/>
  <c r="T278" i="11"/>
  <c r="F177" i="10" l="1"/>
  <c r="G177" i="10"/>
  <c r="H177" i="10" s="1"/>
  <c r="Y278" i="11"/>
  <c r="U278" i="11"/>
  <c r="I176" i="10"/>
  <c r="D276" i="11"/>
  <c r="R276" i="11" s="1"/>
  <c r="V276" i="11"/>
  <c r="W276" i="11"/>
  <c r="X276" i="11" l="1"/>
  <c r="AB278" i="11"/>
  <c r="Z278" i="11"/>
  <c r="J176" i="10"/>
  <c r="L176" i="10" s="1"/>
  <c r="K176" i="10"/>
  <c r="S276" i="11"/>
  <c r="I177" i="10"/>
  <c r="E177" i="10"/>
  <c r="AI275" i="11"/>
  <c r="T277" i="11" l="1"/>
  <c r="F178" i="10"/>
  <c r="G178" i="10"/>
  <c r="H178" i="10" s="1"/>
  <c r="K177" i="10"/>
  <c r="J177" i="10"/>
  <c r="L177" i="10" s="1"/>
  <c r="E178" i="10" l="1"/>
  <c r="Y277" i="11"/>
  <c r="U277" i="11"/>
  <c r="I178" i="10"/>
  <c r="D275" i="11"/>
  <c r="S275" i="11" s="1"/>
  <c r="T276" i="11" l="1"/>
  <c r="K178" i="10"/>
  <c r="J178" i="10"/>
  <c r="L178" i="10" s="1"/>
  <c r="G179" i="10"/>
  <c r="H179" i="10" s="1"/>
  <c r="F179" i="10"/>
  <c r="AB277" i="11"/>
  <c r="Z277" i="11"/>
  <c r="R275" i="11"/>
  <c r="AI274" i="11"/>
  <c r="W275" i="11"/>
  <c r="V275" i="11"/>
  <c r="X275" i="11" l="1"/>
  <c r="E179" i="10"/>
  <c r="I179" i="10"/>
  <c r="Y276" i="11"/>
  <c r="U276" i="11"/>
  <c r="AB276" i="11" l="1"/>
  <c r="Z276" i="11"/>
  <c r="K179" i="10"/>
  <c r="J179" i="10"/>
  <c r="L179" i="10" s="1"/>
  <c r="G180" i="10"/>
  <c r="H180" i="10" s="1"/>
  <c r="F180" i="10"/>
  <c r="D274" i="11"/>
  <c r="S274" i="11" s="1"/>
  <c r="T275" i="11" l="1"/>
  <c r="R274" i="11"/>
  <c r="I180" i="10"/>
  <c r="E180" i="10"/>
  <c r="AI273" i="11"/>
  <c r="V274" i="11"/>
  <c r="W274" i="11"/>
  <c r="X274" i="11" l="1"/>
  <c r="F181" i="10"/>
  <c r="G181" i="10"/>
  <c r="K180" i="10"/>
  <c r="J180" i="10"/>
  <c r="L180" i="10" s="1"/>
  <c r="Y275" i="11"/>
  <c r="U275" i="11"/>
  <c r="AB275" i="11" l="1"/>
  <c r="Z275" i="11"/>
  <c r="H181" i="10"/>
  <c r="E181" i="10" s="1"/>
  <c r="D273" i="11"/>
  <c r="S273" i="11" s="1"/>
  <c r="I181" i="10" l="1"/>
  <c r="K181" i="10" s="1"/>
  <c r="T274" i="11"/>
  <c r="G182" i="10"/>
  <c r="H182" i="10" s="1"/>
  <c r="F182" i="10"/>
  <c r="R273" i="11"/>
  <c r="AI272" i="11"/>
  <c r="W273" i="11"/>
  <c r="V273" i="11"/>
  <c r="J181" i="10" l="1"/>
  <c r="L181" i="10" s="1"/>
  <c r="X273" i="11"/>
  <c r="E182" i="10"/>
  <c r="I182" i="10"/>
  <c r="Y274" i="11"/>
  <c r="U274" i="11"/>
  <c r="Z274" i="11" l="1"/>
  <c r="AB274" i="11"/>
  <c r="K182" i="10"/>
  <c r="J182" i="10"/>
  <c r="L182" i="10" s="1"/>
  <c r="F183" i="10"/>
  <c r="G183" i="10"/>
  <c r="D272" i="11"/>
  <c r="R272" i="11" s="1"/>
  <c r="V272" i="11"/>
  <c r="W272" i="11"/>
  <c r="X272" i="11" l="1"/>
  <c r="H183" i="10"/>
  <c r="E183" i="10" s="1"/>
  <c r="S272" i="11"/>
  <c r="AI271" i="11"/>
  <c r="I183" i="10" l="1"/>
  <c r="K183" i="10" s="1"/>
  <c r="F184" i="10"/>
  <c r="G184" i="10"/>
  <c r="T273" i="11"/>
  <c r="J183" i="10" l="1"/>
  <c r="L183" i="10" s="1"/>
  <c r="Y273" i="11"/>
  <c r="U273" i="11"/>
  <c r="H184" i="10"/>
  <c r="E184" i="10" s="1"/>
  <c r="D271" i="11"/>
  <c r="S271" i="11" s="1"/>
  <c r="T272" i="11" l="1"/>
  <c r="G185" i="10"/>
  <c r="H185" i="10" s="1"/>
  <c r="F185" i="10"/>
  <c r="R271" i="11"/>
  <c r="I184" i="10"/>
  <c r="Z273" i="11"/>
  <c r="AB273" i="11"/>
  <c r="AI270" i="11"/>
  <c r="V271" i="11"/>
  <c r="W271" i="11"/>
  <c r="X271" i="11" l="1"/>
  <c r="K184" i="10"/>
  <c r="J184" i="10"/>
  <c r="L184" i="10" s="1"/>
  <c r="E185" i="10"/>
  <c r="I185" i="10"/>
  <c r="Y272" i="11"/>
  <c r="U272" i="11"/>
  <c r="AB272" i="11" l="1"/>
  <c r="Z272" i="11"/>
  <c r="K185" i="10"/>
  <c r="J185" i="10"/>
  <c r="L185" i="10" s="1"/>
  <c r="F186" i="10"/>
  <c r="G186" i="10"/>
  <c r="D270" i="11"/>
  <c r="S270" i="11" s="1"/>
  <c r="T271" i="11" l="1"/>
  <c r="R270" i="11"/>
  <c r="H186" i="10"/>
  <c r="E186" i="10" s="1"/>
  <c r="AI269" i="11"/>
  <c r="V270" i="11"/>
  <c r="W270" i="11"/>
  <c r="X270" i="11" l="1"/>
  <c r="G187" i="10"/>
  <c r="H187" i="10" s="1"/>
  <c r="F187" i="10"/>
  <c r="Y271" i="11"/>
  <c r="U271" i="11"/>
  <c r="I186" i="10"/>
  <c r="K186" i="10" l="1"/>
  <c r="J186" i="10"/>
  <c r="L186" i="10" s="1"/>
  <c r="Z271" i="11"/>
  <c r="AB271" i="11"/>
  <c r="E187" i="10"/>
  <c r="I187" i="10"/>
  <c r="D269" i="11"/>
  <c r="R269" i="11" s="1"/>
  <c r="V269" i="11"/>
  <c r="W269" i="11"/>
  <c r="X269" i="11" l="1"/>
  <c r="G188" i="10"/>
  <c r="H188" i="10" s="1"/>
  <c r="F188" i="10"/>
  <c r="S269" i="11"/>
  <c r="K187" i="10"/>
  <c r="J187" i="10"/>
  <c r="L187" i="10" s="1"/>
  <c r="AI268" i="11"/>
  <c r="T270" i="11" l="1"/>
  <c r="E188" i="10"/>
  <c r="I188" i="10"/>
  <c r="K188" i="10" l="1"/>
  <c r="J188" i="10"/>
  <c r="L188" i="10" s="1"/>
  <c r="G189" i="10"/>
  <c r="F189" i="10"/>
  <c r="Y270" i="11"/>
  <c r="U270" i="11"/>
  <c r="D268" i="11"/>
  <c r="R268" i="11" s="1"/>
  <c r="W268" i="11"/>
  <c r="V268" i="11"/>
  <c r="S268" i="11" l="1"/>
  <c r="T269" i="11" s="1"/>
  <c r="Y269" i="11" s="1"/>
  <c r="X268" i="11"/>
  <c r="H189" i="10"/>
  <c r="I189" i="10" s="1"/>
  <c r="AB270" i="11"/>
  <c r="Z270" i="11"/>
  <c r="AI267" i="11"/>
  <c r="U269" i="11" l="1"/>
  <c r="Z269" i="11" s="1"/>
  <c r="K189" i="10"/>
  <c r="J189" i="10"/>
  <c r="L189" i="10" s="1"/>
  <c r="E189" i="10"/>
  <c r="AB269" i="11" l="1"/>
  <c r="G190" i="10"/>
  <c r="H190" i="10" s="1"/>
  <c r="F190" i="10"/>
  <c r="D267" i="11"/>
  <c r="S267" i="11" s="1"/>
  <c r="T268" i="11" l="1"/>
  <c r="R267" i="11"/>
  <c r="E190" i="10"/>
  <c r="I190" i="10"/>
  <c r="AI266" i="11"/>
  <c r="V267" i="11"/>
  <c r="W267" i="11"/>
  <c r="X267" i="11" l="1"/>
  <c r="K190" i="10"/>
  <c r="J190" i="10"/>
  <c r="L190" i="10" s="1"/>
  <c r="F191" i="10"/>
  <c r="G191" i="10"/>
  <c r="Y268" i="11"/>
  <c r="U268" i="11"/>
  <c r="AB268" i="11" l="1"/>
  <c r="Z268" i="11"/>
  <c r="H191" i="10"/>
  <c r="E191" i="10" s="1"/>
  <c r="D266" i="11"/>
  <c r="S266" i="11" s="1"/>
  <c r="I191" i="10" l="1"/>
  <c r="K191" i="10" s="1"/>
  <c r="T267" i="11"/>
  <c r="G192" i="10"/>
  <c r="F192" i="10"/>
  <c r="R266" i="11"/>
  <c r="AI265" i="11"/>
  <c r="W266" i="11"/>
  <c r="V266" i="11"/>
  <c r="J191" i="10" l="1"/>
  <c r="L191" i="10" s="1"/>
  <c r="X266" i="11"/>
  <c r="H192" i="10"/>
  <c r="E192" i="10" s="1"/>
  <c r="Y267" i="11"/>
  <c r="U267" i="11"/>
  <c r="I192" i="10" l="1"/>
  <c r="J192" i="10" s="1"/>
  <c r="L192" i="10" s="1"/>
  <c r="F193" i="10"/>
  <c r="G193" i="10"/>
  <c r="Z267" i="11"/>
  <c r="AB267" i="11"/>
  <c r="D265" i="11"/>
  <c r="R265" i="11" s="1"/>
  <c r="W265" i="11"/>
  <c r="V265" i="11"/>
  <c r="K192" i="10" l="1"/>
  <c r="X265" i="11"/>
  <c r="S265" i="11"/>
  <c r="H193" i="10"/>
  <c r="E193" i="10" s="1"/>
  <c r="AI264" i="11"/>
  <c r="F194" i="10" l="1"/>
  <c r="G194" i="10"/>
  <c r="T266" i="11"/>
  <c r="I193" i="10"/>
  <c r="K193" i="10" l="1"/>
  <c r="J193" i="10"/>
  <c r="L193" i="10" s="1"/>
  <c r="Y266" i="11"/>
  <c r="U266" i="11"/>
  <c r="H194" i="10"/>
  <c r="E194" i="10" s="1"/>
  <c r="D264" i="11"/>
  <c r="S264" i="11" s="1"/>
  <c r="T265" i="11" l="1"/>
  <c r="G195" i="10"/>
  <c r="H195" i="10" s="1"/>
  <c r="F195" i="10"/>
  <c r="R264" i="11"/>
  <c r="I194" i="10"/>
  <c r="Z266" i="11"/>
  <c r="AB266" i="11"/>
  <c r="AI263" i="11"/>
  <c r="V264" i="11"/>
  <c r="W264" i="11"/>
  <c r="X264" i="11" l="1"/>
  <c r="J194" i="10"/>
  <c r="L194" i="10" s="1"/>
  <c r="K194" i="10"/>
  <c r="I195" i="10"/>
  <c r="E195" i="10"/>
  <c r="Y265" i="11"/>
  <c r="U265" i="11"/>
  <c r="J195" i="10" l="1"/>
  <c r="L195" i="10" s="1"/>
  <c r="K195" i="10"/>
  <c r="AB265" i="11"/>
  <c r="Z265" i="11"/>
  <c r="F196" i="10"/>
  <c r="G196" i="10"/>
  <c r="D263" i="11"/>
  <c r="S263" i="11" s="1"/>
  <c r="T264" i="11" l="1"/>
  <c r="R263" i="11"/>
  <c r="H196" i="10"/>
  <c r="E196" i="10" s="1"/>
  <c r="AI262" i="11"/>
  <c r="V263" i="11"/>
  <c r="W263" i="11"/>
  <c r="X263" i="11" l="1"/>
  <c r="G197" i="10"/>
  <c r="F197" i="10"/>
  <c r="I196" i="10"/>
  <c r="Y264" i="11"/>
  <c r="U264" i="11"/>
  <c r="H197" i="10" l="1"/>
  <c r="E197" i="10" s="1"/>
  <c r="AB264" i="11"/>
  <c r="Z264" i="11"/>
  <c r="K196" i="10"/>
  <c r="J196" i="10"/>
  <c r="L196" i="10" s="1"/>
  <c r="D262" i="11"/>
  <c r="R262" i="11" s="1"/>
  <c r="V262" i="11"/>
  <c r="W262" i="11"/>
  <c r="X262" i="11" l="1"/>
  <c r="F198" i="10"/>
  <c r="G198" i="10"/>
  <c r="S262" i="11"/>
  <c r="I197" i="10"/>
  <c r="AI261" i="11"/>
  <c r="T263" i="11" l="1"/>
  <c r="H198" i="10"/>
  <c r="E198" i="10" s="1"/>
  <c r="K197" i="10"/>
  <c r="J197" i="10"/>
  <c r="L197" i="10" s="1"/>
  <c r="I198" i="10" l="1"/>
  <c r="J198" i="10" s="1"/>
  <c r="L198" i="10" s="1"/>
  <c r="G199" i="10"/>
  <c r="H199" i="10" s="1"/>
  <c r="F199" i="10"/>
  <c r="Y263" i="11"/>
  <c r="U263" i="11"/>
  <c r="D261" i="11"/>
  <c r="R261" i="11" s="1"/>
  <c r="W261" i="11"/>
  <c r="V261" i="11"/>
  <c r="K198" i="10" l="1"/>
  <c r="S261" i="11"/>
  <c r="T262" i="11" s="1"/>
  <c r="U262" i="11" s="1"/>
  <c r="X261" i="11"/>
  <c r="I199" i="10"/>
  <c r="AB263" i="11"/>
  <c r="Z263" i="11"/>
  <c r="E199" i="10"/>
  <c r="AI260" i="11"/>
  <c r="Y262" i="11" l="1"/>
  <c r="G200" i="10"/>
  <c r="H200" i="10" s="1"/>
  <c r="F200" i="10"/>
  <c r="AB262" i="11"/>
  <c r="Z262" i="11"/>
  <c r="K199" i="10"/>
  <c r="J199" i="10"/>
  <c r="L199" i="10" s="1"/>
  <c r="I200" i="10" l="1"/>
  <c r="E200" i="10"/>
  <c r="D260" i="11"/>
  <c r="S260" i="11" s="1"/>
  <c r="T261" i="11" l="1"/>
  <c r="J200" i="10"/>
  <c r="L200" i="10" s="1"/>
  <c r="K200" i="10"/>
  <c r="R260" i="11"/>
  <c r="F201" i="10"/>
  <c r="G201" i="10"/>
  <c r="H201" i="10" s="1"/>
  <c r="AI259" i="11"/>
  <c r="W260" i="11"/>
  <c r="V260" i="11"/>
  <c r="X260" i="11" l="1"/>
  <c r="G17" i="10"/>
  <c r="T81" i="10"/>
  <c r="I201" i="10"/>
  <c r="F17" i="10"/>
  <c r="E201" i="10"/>
  <c r="Y261" i="11"/>
  <c r="U261" i="11"/>
  <c r="AB261" i="11" l="1"/>
  <c r="Z261" i="11"/>
  <c r="J201" i="10"/>
  <c r="L201" i="10" s="1"/>
  <c r="K201" i="10"/>
  <c r="F2" i="10"/>
  <c r="Y81" i="10"/>
  <c r="Y80" i="10" s="1"/>
  <c r="Y79" i="10" s="1"/>
  <c r="Y78" i="10" s="1"/>
  <c r="Y77" i="10" s="1"/>
  <c r="Y76" i="10" s="1"/>
  <c r="Y75" i="10" s="1"/>
  <c r="Y74" i="10" s="1"/>
  <c r="Y73" i="10" s="1"/>
  <c r="Y72" i="10" s="1"/>
  <c r="Y71" i="10" s="1"/>
  <c r="Y70" i="10" s="1"/>
  <c r="Y69" i="10" s="1"/>
  <c r="Y68" i="10" s="1"/>
  <c r="Y67" i="10" s="1"/>
  <c r="Y66" i="10" s="1"/>
  <c r="Y65" i="10" s="1"/>
  <c r="Y64" i="10" s="1"/>
  <c r="Y63" i="10" s="1"/>
  <c r="Y62" i="10" s="1"/>
  <c r="Y61" i="10" s="1"/>
  <c r="Y60" i="10" s="1"/>
  <c r="Y59" i="10" s="1"/>
  <c r="Y58" i="10" s="1"/>
  <c r="Y57" i="10" s="1"/>
  <c r="Y56" i="10" s="1"/>
  <c r="Y55" i="10" s="1"/>
  <c r="Y54" i="10" s="1"/>
  <c r="Y53" i="10" s="1"/>
  <c r="Y52" i="10" s="1"/>
  <c r="Y51" i="10" s="1"/>
  <c r="Y50" i="10" s="1"/>
  <c r="Y49" i="10" s="1"/>
  <c r="Y48" i="10" s="1"/>
  <c r="Y47" i="10" s="1"/>
  <c r="Y46" i="10" s="1"/>
  <c r="Y45" i="10" s="1"/>
  <c r="Y44" i="10" s="1"/>
  <c r="Y43" i="10" s="1"/>
  <c r="Y42" i="10" s="1"/>
  <c r="Y41" i="10" s="1"/>
  <c r="Y40" i="10" s="1"/>
  <c r="Y39" i="10" s="1"/>
  <c r="Y38" i="10" s="1"/>
  <c r="Y37" i="10" s="1"/>
  <c r="Y36" i="10" s="1"/>
  <c r="Y35" i="10" s="1"/>
  <c r="Y34" i="10" s="1"/>
  <c r="Y33" i="10" s="1"/>
  <c r="Y32" i="10" s="1"/>
  <c r="Y31" i="10" s="1"/>
  <c r="Y30" i="10" s="1"/>
  <c r="Y29" i="10" s="1"/>
  <c r="Y28" i="10" s="1"/>
  <c r="Y27" i="10" s="1"/>
  <c r="Y26" i="10" s="1"/>
  <c r="Y25" i="10" s="1"/>
  <c r="Y24" i="10" s="1"/>
  <c r="Y23" i="10" s="1"/>
  <c r="Y22" i="10" s="1"/>
  <c r="Y20" i="10" s="1"/>
  <c r="U81" i="10"/>
  <c r="U19" i="10"/>
  <c r="U23" i="10"/>
  <c r="U22" i="10"/>
  <c r="T19" i="10"/>
  <c r="U24" i="10"/>
  <c r="U25" i="10"/>
  <c r="U28" i="10"/>
  <c r="U26" i="10"/>
  <c r="U27" i="10"/>
  <c r="U29" i="10"/>
  <c r="U30" i="10"/>
  <c r="U31" i="10"/>
  <c r="U32" i="10"/>
  <c r="U33" i="10"/>
  <c r="U34" i="10"/>
  <c r="U35" i="10"/>
  <c r="U36" i="10"/>
  <c r="U37" i="10"/>
  <c r="U38" i="10"/>
  <c r="U39" i="10"/>
  <c r="U40" i="10"/>
  <c r="U41" i="10"/>
  <c r="U42" i="10"/>
  <c r="U43" i="10"/>
  <c r="U44" i="10"/>
  <c r="U45" i="10"/>
  <c r="U46" i="10"/>
  <c r="U47" i="10"/>
  <c r="U48" i="10"/>
  <c r="U49" i="10"/>
  <c r="U51" i="10"/>
  <c r="U50" i="10"/>
  <c r="U52" i="10"/>
  <c r="U53" i="10"/>
  <c r="U54" i="10"/>
  <c r="U57" i="10"/>
  <c r="U55" i="10"/>
  <c r="U56" i="10"/>
  <c r="U58" i="10"/>
  <c r="U60" i="10"/>
  <c r="U59" i="10"/>
  <c r="U61" i="10"/>
  <c r="U62" i="10"/>
  <c r="U63" i="10"/>
  <c r="U65" i="10"/>
  <c r="U64" i="10"/>
  <c r="U66" i="10"/>
  <c r="U67" i="10"/>
  <c r="U68" i="10"/>
  <c r="U69" i="10"/>
  <c r="U70" i="10"/>
  <c r="U71" i="10"/>
  <c r="U72" i="10"/>
  <c r="U73" i="10"/>
  <c r="U74" i="10"/>
  <c r="U75" i="10"/>
  <c r="U76" i="10"/>
  <c r="U78" i="10"/>
  <c r="U80" i="10"/>
  <c r="U79" i="10"/>
  <c r="U77" i="10"/>
  <c r="D259" i="11"/>
  <c r="R259" i="11" s="1"/>
  <c r="V259" i="11"/>
  <c r="T18" i="10"/>
  <c r="W259" i="11"/>
  <c r="AA17" i="10" l="1"/>
  <c r="AA18" i="10" s="1"/>
  <c r="F3" i="10"/>
  <c r="S259" i="11"/>
  <c r="T260" i="11" s="1"/>
  <c r="Y260" i="11" s="1"/>
  <c r="X259" i="11"/>
  <c r="Z71" i="10"/>
  <c r="Z47" i="10"/>
  <c r="Z70" i="10"/>
  <c r="Z58" i="10"/>
  <c r="Z46" i="10"/>
  <c r="Z34" i="10"/>
  <c r="Z22" i="10"/>
  <c r="Z35" i="10"/>
  <c r="Z69" i="10"/>
  <c r="Z56" i="10"/>
  <c r="Z45" i="10"/>
  <c r="Z33" i="10"/>
  <c r="Z23" i="10"/>
  <c r="Z60" i="10"/>
  <c r="Z68" i="10"/>
  <c r="Z55" i="10"/>
  <c r="Z44" i="10"/>
  <c r="Z32" i="10"/>
  <c r="Z73" i="10"/>
  <c r="Z77" i="10"/>
  <c r="Z79" i="10"/>
  <c r="Z67" i="10"/>
  <c r="Z57" i="10"/>
  <c r="Z43" i="10"/>
  <c r="Z31" i="10"/>
  <c r="Z81" i="10"/>
  <c r="Z80" i="10"/>
  <c r="Z42" i="10"/>
  <c r="Z30" i="10"/>
  <c r="Z78" i="10"/>
  <c r="Z64" i="10"/>
  <c r="Z53" i="10"/>
  <c r="Z41" i="10"/>
  <c r="Z29" i="10"/>
  <c r="Z76" i="10"/>
  <c r="Z65" i="10"/>
  <c r="Z52" i="10"/>
  <c r="Z40" i="10"/>
  <c r="Z27" i="10"/>
  <c r="Z66" i="10"/>
  <c r="Z75" i="10"/>
  <c r="Z63" i="10"/>
  <c r="Z50" i="10"/>
  <c r="Z39" i="10"/>
  <c r="Z26" i="10"/>
  <c r="Z54" i="10"/>
  <c r="Z74" i="10"/>
  <c r="Z62" i="10"/>
  <c r="Z51" i="10"/>
  <c r="Z38" i="10"/>
  <c r="Z28" i="10"/>
  <c r="Z37" i="10"/>
  <c r="Z25" i="10"/>
  <c r="Z61" i="10"/>
  <c r="Z49" i="10"/>
  <c r="Z72" i="10"/>
  <c r="Z59" i="10"/>
  <c r="Z48" i="10"/>
  <c r="Z36" i="10"/>
  <c r="Z24" i="10"/>
  <c r="AI258" i="11"/>
  <c r="AA381" i="10" l="1"/>
  <c r="AA380" i="10" s="1"/>
  <c r="AA379" i="10" s="1"/>
  <c r="AA378" i="10" s="1"/>
  <c r="AA377" i="10" s="1"/>
  <c r="AA376" i="10" s="1"/>
  <c r="AA375" i="10" s="1"/>
  <c r="AA374" i="10" s="1"/>
  <c r="AA373" i="10" s="1"/>
  <c r="AA372" i="10" s="1"/>
  <c r="AA371" i="10" s="1"/>
  <c r="AA370" i="10" s="1"/>
  <c r="AA369" i="10" s="1"/>
  <c r="AA368" i="10" s="1"/>
  <c r="AA367" i="10" s="1"/>
  <c r="AA366" i="10" s="1"/>
  <c r="AA365" i="10" s="1"/>
  <c r="AA364" i="10" s="1"/>
  <c r="AA363" i="10" s="1"/>
  <c r="AA362" i="10" s="1"/>
  <c r="AA361" i="10" s="1"/>
  <c r="AA360" i="10" s="1"/>
  <c r="AA359" i="10" s="1"/>
  <c r="AA358" i="10" s="1"/>
  <c r="AA357" i="10" s="1"/>
  <c r="AA356" i="10" s="1"/>
  <c r="AA355" i="10" s="1"/>
  <c r="AA354" i="10" s="1"/>
  <c r="AA353" i="10" s="1"/>
  <c r="AA352" i="10" s="1"/>
  <c r="AA351" i="10" s="1"/>
  <c r="AA350" i="10" s="1"/>
  <c r="AA349" i="10" s="1"/>
  <c r="AA348" i="10" s="1"/>
  <c r="AA347" i="10" s="1"/>
  <c r="AA346" i="10" s="1"/>
  <c r="AA345" i="10" s="1"/>
  <c r="AA344" i="10" s="1"/>
  <c r="AA343" i="10" s="1"/>
  <c r="AA342" i="10" s="1"/>
  <c r="AA341" i="10" s="1"/>
  <c r="AA340" i="10" s="1"/>
  <c r="AA339" i="10" s="1"/>
  <c r="AA338" i="10" s="1"/>
  <c r="AA337" i="10" s="1"/>
  <c r="AA336" i="10" s="1"/>
  <c r="AA335" i="10" s="1"/>
  <c r="AA334" i="10" s="1"/>
  <c r="AA333" i="10" s="1"/>
  <c r="AA332" i="10" s="1"/>
  <c r="AA331" i="10" s="1"/>
  <c r="AA330" i="10" s="1"/>
  <c r="AA329" i="10" s="1"/>
  <c r="AA328" i="10" s="1"/>
  <c r="AA327" i="10" s="1"/>
  <c r="AA326" i="10" s="1"/>
  <c r="AA325" i="10" s="1"/>
  <c r="AA324" i="10" s="1"/>
  <c r="AA323" i="10" s="1"/>
  <c r="AA322" i="10" s="1"/>
  <c r="AA321" i="10" s="1"/>
  <c r="AA320" i="10" s="1"/>
  <c r="AA319" i="10" s="1"/>
  <c r="AA318" i="10" s="1"/>
  <c r="AA317" i="10" s="1"/>
  <c r="AA316" i="10" s="1"/>
  <c r="AA315" i="10" s="1"/>
  <c r="AA314" i="10" s="1"/>
  <c r="AA313" i="10" s="1"/>
  <c r="AA312" i="10" s="1"/>
  <c r="AA311" i="10" s="1"/>
  <c r="AA310" i="10" s="1"/>
  <c r="AA309" i="10" s="1"/>
  <c r="AA308" i="10" s="1"/>
  <c r="AA307" i="10" s="1"/>
  <c r="AA306" i="10" s="1"/>
  <c r="AA305" i="10" s="1"/>
  <c r="AA304" i="10" s="1"/>
  <c r="AA303" i="10" s="1"/>
  <c r="AA302" i="10" s="1"/>
  <c r="AA301" i="10" s="1"/>
  <c r="AA300" i="10" s="1"/>
  <c r="AA299" i="10" s="1"/>
  <c r="AA298" i="10" s="1"/>
  <c r="AA297" i="10" s="1"/>
  <c r="AA296" i="10" s="1"/>
  <c r="AA295" i="10" s="1"/>
  <c r="AA294" i="10" s="1"/>
  <c r="AA293" i="10" s="1"/>
  <c r="AA292" i="10" s="1"/>
  <c r="AA291" i="10" s="1"/>
  <c r="AA290" i="10" s="1"/>
  <c r="AA289" i="10" s="1"/>
  <c r="AA288" i="10" s="1"/>
  <c r="AA287" i="10" s="1"/>
  <c r="AA286" i="10" s="1"/>
  <c r="AA285" i="10" s="1"/>
  <c r="AA284" i="10" s="1"/>
  <c r="AA283" i="10" s="1"/>
  <c r="AA282" i="10" s="1"/>
  <c r="AA281" i="10" s="1"/>
  <c r="AA280" i="10" s="1"/>
  <c r="AA279" i="10" s="1"/>
  <c r="AA278" i="10" s="1"/>
  <c r="AA277" i="10" s="1"/>
  <c r="AA276" i="10" s="1"/>
  <c r="AA275" i="10" s="1"/>
  <c r="AA274" i="10" s="1"/>
  <c r="AA273" i="10" s="1"/>
  <c r="AA272" i="10" s="1"/>
  <c r="AA271" i="10" s="1"/>
  <c r="AA270" i="10" s="1"/>
  <c r="AA269" i="10" s="1"/>
  <c r="AA268" i="10" s="1"/>
  <c r="AA267" i="10" s="1"/>
  <c r="AA266" i="10" s="1"/>
  <c r="AA265" i="10" s="1"/>
  <c r="AA264" i="10" s="1"/>
  <c r="AA263" i="10" s="1"/>
  <c r="AA262" i="10" s="1"/>
  <c r="AA261" i="10" s="1"/>
  <c r="AA260" i="10" s="1"/>
  <c r="AA259" i="10" s="1"/>
  <c r="AA258" i="10" s="1"/>
  <c r="AA257" i="10" s="1"/>
  <c r="AA256" i="10" s="1"/>
  <c r="AA255" i="10" s="1"/>
  <c r="AA254" i="10" s="1"/>
  <c r="AA253" i="10" s="1"/>
  <c r="AA252" i="10" s="1"/>
  <c r="AA251" i="10" s="1"/>
  <c r="AA250" i="10" s="1"/>
  <c r="AA249" i="10" s="1"/>
  <c r="AA248" i="10" s="1"/>
  <c r="AA247" i="10" s="1"/>
  <c r="AA246" i="10" s="1"/>
  <c r="AA245" i="10" s="1"/>
  <c r="AA244" i="10" s="1"/>
  <c r="AA243" i="10" s="1"/>
  <c r="AA242" i="10" s="1"/>
  <c r="AA241" i="10" s="1"/>
  <c r="AA240" i="10" s="1"/>
  <c r="AA239" i="10" s="1"/>
  <c r="AA238" i="10" s="1"/>
  <c r="AA237" i="10" s="1"/>
  <c r="AA236" i="10" s="1"/>
  <c r="AA235" i="10" s="1"/>
  <c r="AA234" i="10" s="1"/>
  <c r="AA233" i="10" s="1"/>
  <c r="AA232" i="10" s="1"/>
  <c r="AA231" i="10" s="1"/>
  <c r="AA230" i="10" s="1"/>
  <c r="AA229" i="10" s="1"/>
  <c r="AA228" i="10" s="1"/>
  <c r="AA227" i="10" s="1"/>
  <c r="AA226" i="10" s="1"/>
  <c r="AA225" i="10" s="1"/>
  <c r="AA224" i="10" s="1"/>
  <c r="AA223" i="10" s="1"/>
  <c r="AA222" i="10" s="1"/>
  <c r="AA221" i="10" s="1"/>
  <c r="AA220" i="10" s="1"/>
  <c r="AA219" i="10" s="1"/>
  <c r="AA218" i="10" s="1"/>
  <c r="AA217" i="10" s="1"/>
  <c r="AA216" i="10" s="1"/>
  <c r="AA215" i="10" s="1"/>
  <c r="AA214" i="10" s="1"/>
  <c r="AA213" i="10" s="1"/>
  <c r="AA212" i="10" s="1"/>
  <c r="AA211" i="10" s="1"/>
  <c r="AA210" i="10" s="1"/>
  <c r="AA209" i="10" s="1"/>
  <c r="AA208" i="10" s="1"/>
  <c r="AA207" i="10" s="1"/>
  <c r="AA206" i="10" s="1"/>
  <c r="AA205" i="10" s="1"/>
  <c r="AA204" i="10" s="1"/>
  <c r="AA203" i="10" s="1"/>
  <c r="AA202" i="10" s="1"/>
  <c r="AA201" i="10" s="1"/>
  <c r="AA200" i="10" s="1"/>
  <c r="AA199" i="10" s="1"/>
  <c r="AA198" i="10" s="1"/>
  <c r="AA197" i="10" s="1"/>
  <c r="AA196" i="10" s="1"/>
  <c r="AA195" i="10" s="1"/>
  <c r="AA194" i="10" s="1"/>
  <c r="AA193" i="10" s="1"/>
  <c r="AA192" i="10" s="1"/>
  <c r="AA191" i="10" s="1"/>
  <c r="AA190" i="10" s="1"/>
  <c r="AA189" i="10" s="1"/>
  <c r="AA188" i="10" s="1"/>
  <c r="AA187" i="10" s="1"/>
  <c r="AA186" i="10" s="1"/>
  <c r="AA185" i="10" s="1"/>
  <c r="AA184" i="10" s="1"/>
  <c r="AA183" i="10" s="1"/>
  <c r="AA182" i="10" s="1"/>
  <c r="AA181" i="10" s="1"/>
  <c r="AA180" i="10" s="1"/>
  <c r="AA179" i="10" s="1"/>
  <c r="AA178" i="10" s="1"/>
  <c r="AA177" i="10" s="1"/>
  <c r="AA176" i="10" s="1"/>
  <c r="AA175" i="10" s="1"/>
  <c r="AA174" i="10" s="1"/>
  <c r="AA173" i="10" s="1"/>
  <c r="AA172" i="10" s="1"/>
  <c r="AA171" i="10" s="1"/>
  <c r="AA170" i="10" s="1"/>
  <c r="AA169" i="10" s="1"/>
  <c r="AA168" i="10" s="1"/>
  <c r="AA167" i="10" s="1"/>
  <c r="AA166" i="10" s="1"/>
  <c r="AA165" i="10" s="1"/>
  <c r="AA164" i="10" s="1"/>
  <c r="AA163" i="10" s="1"/>
  <c r="AA162" i="10" s="1"/>
  <c r="AA161" i="10" s="1"/>
  <c r="AA160" i="10" s="1"/>
  <c r="AA159" i="10" s="1"/>
  <c r="AA158" i="10" s="1"/>
  <c r="AA157" i="10" s="1"/>
  <c r="AA156" i="10" s="1"/>
  <c r="AA155" i="10" s="1"/>
  <c r="AA154" i="10" s="1"/>
  <c r="AA153" i="10" s="1"/>
  <c r="AA152" i="10" s="1"/>
  <c r="AA151" i="10" s="1"/>
  <c r="AA150" i="10" s="1"/>
  <c r="AA149" i="10" s="1"/>
  <c r="AA148" i="10" s="1"/>
  <c r="AA147" i="10" s="1"/>
  <c r="AA146" i="10" s="1"/>
  <c r="AA145" i="10" s="1"/>
  <c r="AA144" i="10" s="1"/>
  <c r="AA143" i="10" s="1"/>
  <c r="AA142" i="10" s="1"/>
  <c r="AA141" i="10" s="1"/>
  <c r="AA140" i="10" s="1"/>
  <c r="AA139" i="10" s="1"/>
  <c r="AA138" i="10" s="1"/>
  <c r="AA137" i="10" s="1"/>
  <c r="AA136" i="10" s="1"/>
  <c r="AA135" i="10" s="1"/>
  <c r="AA134" i="10" s="1"/>
  <c r="AA133" i="10" s="1"/>
  <c r="AA132" i="10" s="1"/>
  <c r="AA131" i="10" s="1"/>
  <c r="AA130" i="10" s="1"/>
  <c r="AA129" i="10" s="1"/>
  <c r="AA128" i="10" s="1"/>
  <c r="AA127" i="10" s="1"/>
  <c r="AA126" i="10" s="1"/>
  <c r="AA125" i="10" s="1"/>
  <c r="AA124" i="10" s="1"/>
  <c r="AA123" i="10" s="1"/>
  <c r="AA122" i="10" s="1"/>
  <c r="AA121" i="10" s="1"/>
  <c r="AA120" i="10" s="1"/>
  <c r="AA119" i="10" s="1"/>
  <c r="AA118" i="10" s="1"/>
  <c r="AA117" i="10" s="1"/>
  <c r="AA116" i="10" s="1"/>
  <c r="AA115" i="10" s="1"/>
  <c r="AA114" i="10" s="1"/>
  <c r="AA113" i="10" s="1"/>
  <c r="AA112" i="10" s="1"/>
  <c r="AA111" i="10" s="1"/>
  <c r="AA110" i="10" s="1"/>
  <c r="AA109" i="10" s="1"/>
  <c r="AA108" i="10" s="1"/>
  <c r="AA107" i="10" s="1"/>
  <c r="AA106" i="10" s="1"/>
  <c r="AA105" i="10" s="1"/>
  <c r="AA104" i="10" s="1"/>
  <c r="AA103" i="10" s="1"/>
  <c r="AA102" i="10" s="1"/>
  <c r="AA101" i="10" s="1"/>
  <c r="AA100" i="10" s="1"/>
  <c r="AA99" i="10" s="1"/>
  <c r="AA98" i="10" s="1"/>
  <c r="AA97" i="10" s="1"/>
  <c r="AA96" i="10" s="1"/>
  <c r="AA95" i="10" s="1"/>
  <c r="AA94" i="10" s="1"/>
  <c r="AA93" i="10" s="1"/>
  <c r="AA92" i="10" s="1"/>
  <c r="AA91" i="10" s="1"/>
  <c r="AA90" i="10" s="1"/>
  <c r="AA89" i="10" s="1"/>
  <c r="AA88" i="10" s="1"/>
  <c r="AA87" i="10" s="1"/>
  <c r="AA86" i="10" s="1"/>
  <c r="AA85" i="10" s="1"/>
  <c r="AA84" i="10" s="1"/>
  <c r="AA83" i="10" s="1"/>
  <c r="AA82" i="10" s="1"/>
  <c r="AA81" i="10" s="1"/>
  <c r="AB81" i="10" s="1"/>
  <c r="U260" i="11"/>
  <c r="AB260" i="11" s="1"/>
  <c r="AA80" i="10" l="1"/>
  <c r="AA79" i="10" s="1"/>
  <c r="Z260" i="11"/>
  <c r="D258" i="11"/>
  <c r="S258" i="11" s="1"/>
  <c r="AB80" i="10" l="1"/>
  <c r="T259" i="11"/>
  <c r="AA78" i="10"/>
  <c r="AB79" i="10"/>
  <c r="R258" i="11"/>
  <c r="AI257" i="11"/>
  <c r="W258" i="11"/>
  <c r="V258" i="11"/>
  <c r="X258" i="11" l="1"/>
  <c r="AB78" i="10"/>
  <c r="AA77" i="10"/>
  <c r="Y259" i="11"/>
  <c r="U259" i="11"/>
  <c r="AB259" i="11" l="1"/>
  <c r="Z259" i="11"/>
  <c r="AA76" i="10"/>
  <c r="AB77" i="10"/>
  <c r="D257" i="11"/>
  <c r="R257" i="11" s="1"/>
  <c r="V257" i="11"/>
  <c r="W257" i="11"/>
  <c r="X257" i="11" l="1"/>
  <c r="S257" i="11"/>
  <c r="AB76" i="10"/>
  <c r="AA75" i="10"/>
  <c r="AI256" i="11"/>
  <c r="AA74" i="10" l="1"/>
  <c r="AB75" i="10"/>
  <c r="T258" i="11"/>
  <c r="Y258" i="11" l="1"/>
  <c r="U258" i="11"/>
  <c r="AA73" i="10"/>
  <c r="AB74" i="10"/>
  <c r="D256" i="11"/>
  <c r="S256" i="11" s="1"/>
  <c r="T257" i="11" l="1"/>
  <c r="R256" i="11"/>
  <c r="AB258" i="11"/>
  <c r="Z258" i="11"/>
  <c r="AA72" i="10"/>
  <c r="AB73" i="10"/>
  <c r="AI255" i="11"/>
  <c r="V256" i="11"/>
  <c r="W256" i="11"/>
  <c r="X256" i="11" l="1"/>
  <c r="AB72" i="10"/>
  <c r="AA71" i="10"/>
  <c r="Y257" i="11"/>
  <c r="U257" i="11"/>
  <c r="AB71" i="10" l="1"/>
  <c r="AA70" i="10"/>
  <c r="AB257" i="11"/>
  <c r="Z257" i="11"/>
  <c r="D255" i="11"/>
  <c r="S255" i="11" s="1"/>
  <c r="T256" i="11" l="1"/>
  <c r="R255" i="11"/>
  <c r="AA69" i="10"/>
  <c r="AB70" i="10"/>
  <c r="AI254" i="11"/>
  <c r="V255" i="11"/>
  <c r="W255" i="11"/>
  <c r="X255" i="11" l="1"/>
  <c r="AA68" i="10"/>
  <c r="AB69" i="10"/>
  <c r="Y256" i="11"/>
  <c r="U256" i="11"/>
  <c r="AB256" i="11" l="1"/>
  <c r="Z256" i="11"/>
  <c r="AA67" i="10"/>
  <c r="AB68" i="10"/>
  <c r="D254" i="11"/>
  <c r="S254" i="11" s="1"/>
  <c r="T255" i="11" l="1"/>
  <c r="R254" i="11"/>
  <c r="AA66" i="10"/>
  <c r="AB67" i="10"/>
  <c r="AI253" i="11"/>
  <c r="W254" i="11"/>
  <c r="V254" i="11"/>
  <c r="X254" i="11" l="1"/>
  <c r="AB66" i="10"/>
  <c r="AA65" i="10"/>
  <c r="Y255" i="11"/>
  <c r="U255" i="11"/>
  <c r="Z255" i="11" l="1"/>
  <c r="AB255" i="11"/>
  <c r="AB65" i="10"/>
  <c r="AA64" i="10"/>
  <c r="D253" i="11"/>
  <c r="R253" i="11" s="1"/>
  <c r="V253" i="11"/>
  <c r="W253" i="11"/>
  <c r="X253" i="11" l="1"/>
  <c r="S253" i="11"/>
  <c r="AA63" i="10"/>
  <c r="AB64" i="10"/>
  <c r="AI252" i="11"/>
  <c r="AA62" i="10" l="1"/>
  <c r="AB63" i="10"/>
  <c r="T254" i="11"/>
  <c r="Y254" i="11" l="1"/>
  <c r="U254" i="11"/>
  <c r="AA61" i="10"/>
  <c r="AB62" i="10"/>
  <c r="D252" i="11"/>
  <c r="S252" i="11" s="1"/>
  <c r="T253" i="11" l="1"/>
  <c r="R252" i="11"/>
  <c r="AA60" i="10"/>
  <c r="AB61" i="10"/>
  <c r="Z254" i="11"/>
  <c r="AB254" i="11"/>
  <c r="AI251" i="11"/>
  <c r="W252" i="11"/>
  <c r="V252" i="11"/>
  <c r="X252" i="11" l="1"/>
  <c r="AB60" i="10"/>
  <c r="AA59" i="10"/>
  <c r="Y253" i="11"/>
  <c r="U253" i="11"/>
  <c r="AB253" i="11" l="1"/>
  <c r="Z253" i="11"/>
  <c r="AA58" i="10"/>
  <c r="AB59" i="10"/>
  <c r="D251" i="11"/>
  <c r="S251" i="11" s="1"/>
  <c r="T252" i="11" l="1"/>
  <c r="AA57" i="10"/>
  <c r="AB58" i="10"/>
  <c r="R251" i="11"/>
  <c r="AI250" i="11"/>
  <c r="W251" i="11"/>
  <c r="V251" i="11"/>
  <c r="X251" i="11" l="1"/>
  <c r="AB57" i="10"/>
  <c r="AA56" i="10"/>
  <c r="Y252" i="11"/>
  <c r="U252" i="11"/>
  <c r="AB252" i="11" l="1"/>
  <c r="Z252" i="11"/>
  <c r="AA55" i="10"/>
  <c r="AB56" i="10"/>
  <c r="D250" i="11"/>
  <c r="R250" i="11" s="1"/>
  <c r="W250" i="11"/>
  <c r="V250" i="11"/>
  <c r="X250" i="11" l="1"/>
  <c r="S250" i="11"/>
  <c r="AB55" i="10"/>
  <c r="AA54" i="10"/>
  <c r="AI249" i="11"/>
  <c r="AB54" i="10" l="1"/>
  <c r="AA53" i="10"/>
  <c r="T251" i="11"/>
  <c r="Y251" i="11" l="1"/>
  <c r="U251" i="11"/>
  <c r="AA52" i="10"/>
  <c r="AB53" i="10"/>
  <c r="D249" i="11"/>
  <c r="S249" i="11" s="1"/>
  <c r="T250" i="11" l="1"/>
  <c r="R249" i="11"/>
  <c r="AB52" i="10"/>
  <c r="AA51" i="10"/>
  <c r="AB251" i="11"/>
  <c r="Z251" i="11"/>
  <c r="AI248" i="11"/>
  <c r="V249" i="11"/>
  <c r="W249" i="11"/>
  <c r="X249" i="11" l="1"/>
  <c r="AA50" i="10"/>
  <c r="AB51" i="10"/>
  <c r="Y250" i="11"/>
  <c r="U250" i="11"/>
  <c r="AB250" i="11" l="1"/>
  <c r="Z250" i="11"/>
  <c r="AA49" i="10"/>
  <c r="AB50" i="10"/>
  <c r="D248" i="11"/>
  <c r="R248" i="11" s="1"/>
  <c r="W248" i="11"/>
  <c r="V248" i="11"/>
  <c r="X248" i="11" l="1"/>
  <c r="S248" i="11"/>
  <c r="AA48" i="10"/>
  <c r="AB49" i="10"/>
  <c r="AI247" i="11"/>
  <c r="AB48" i="10" l="1"/>
  <c r="AA47" i="10"/>
  <c r="T249" i="11"/>
  <c r="Y249" i="11" l="1"/>
  <c r="U249" i="11"/>
  <c r="AB47" i="10"/>
  <c r="AA46" i="10"/>
  <c r="D247" i="11"/>
  <c r="R247" i="11" s="1"/>
  <c r="V247" i="11"/>
  <c r="W247" i="11"/>
  <c r="X247" i="11" l="1"/>
  <c r="S247" i="11"/>
  <c r="AA45" i="10"/>
  <c r="AB46" i="10"/>
  <c r="AB249" i="11"/>
  <c r="Z249" i="11"/>
  <c r="AI246" i="11"/>
  <c r="AB45" i="10" l="1"/>
  <c r="AA44" i="10"/>
  <c r="T248" i="11"/>
  <c r="Y248" i="11" l="1"/>
  <c r="U248" i="11"/>
  <c r="AB44" i="10"/>
  <c r="AA43" i="10"/>
  <c r="D246" i="11"/>
  <c r="R246" i="11" s="1"/>
  <c r="V246" i="11"/>
  <c r="W246" i="11"/>
  <c r="X246" i="11" l="1"/>
  <c r="S246" i="11"/>
  <c r="AB248" i="11"/>
  <c r="Z248" i="11"/>
  <c r="AB43" i="10"/>
  <c r="AA42" i="10"/>
  <c r="AI245" i="11"/>
  <c r="AA41" i="10" l="1"/>
  <c r="AB42" i="10"/>
  <c r="T247" i="11"/>
  <c r="AB41" i="10" l="1"/>
  <c r="AA40" i="10"/>
  <c r="Y247" i="11"/>
  <c r="U247" i="11"/>
  <c r="D245" i="11"/>
  <c r="S245" i="11" s="1"/>
  <c r="T246" i="11" l="1"/>
  <c r="R245" i="11"/>
  <c r="AB247" i="11"/>
  <c r="Z247" i="11"/>
  <c r="AA39" i="10"/>
  <c r="AB40" i="10"/>
  <c r="AI244" i="11"/>
  <c r="W245" i="11"/>
  <c r="V245" i="11"/>
  <c r="X245" i="11" l="1"/>
  <c r="AA38" i="10"/>
  <c r="AB39" i="10"/>
  <c r="Y246" i="11"/>
  <c r="U246" i="11"/>
  <c r="Z246" i="11" l="1"/>
  <c r="AB246" i="11"/>
  <c r="AA37" i="10"/>
  <c r="AB38" i="10"/>
  <c r="D244" i="11"/>
  <c r="R244" i="11" s="1"/>
  <c r="V244" i="11"/>
  <c r="W244" i="11"/>
  <c r="X244" i="11" l="1"/>
  <c r="S244" i="11"/>
  <c r="AA36" i="10"/>
  <c r="AB37" i="10"/>
  <c r="AI243" i="11"/>
  <c r="AB36" i="10" l="1"/>
  <c r="AA35" i="10"/>
  <c r="T245" i="11"/>
  <c r="Y245" i="11" l="1"/>
  <c r="U245" i="11"/>
  <c r="AA34" i="10"/>
  <c r="AB35" i="10"/>
  <c r="D243" i="11"/>
  <c r="S243" i="11" s="1"/>
  <c r="T244" i="11" l="1"/>
  <c r="AA33" i="10"/>
  <c r="AB34" i="10"/>
  <c r="R243" i="11"/>
  <c r="AB245" i="11"/>
  <c r="Z245" i="11"/>
  <c r="AI242" i="11"/>
  <c r="W243" i="11"/>
  <c r="V243" i="11"/>
  <c r="X243" i="11" l="1"/>
  <c r="Y244" i="11"/>
  <c r="U244" i="11"/>
  <c r="AB33" i="10"/>
  <c r="AA32" i="10"/>
  <c r="AB32" i="10" l="1"/>
  <c r="AA31" i="10"/>
  <c r="AB244" i="11"/>
  <c r="Z244" i="11"/>
  <c r="D242" i="11"/>
  <c r="R242" i="11" s="1"/>
  <c r="W242" i="11"/>
  <c r="V242" i="11"/>
  <c r="X242" i="11" l="1"/>
  <c r="S242" i="11"/>
  <c r="AB31" i="10"/>
  <c r="AA30" i="10"/>
  <c r="AI241" i="11"/>
  <c r="AB30" i="10" l="1"/>
  <c r="AA29" i="10"/>
  <c r="T243" i="11"/>
  <c r="Y243" i="11" l="1"/>
  <c r="U243" i="11"/>
  <c r="AB29" i="10"/>
  <c r="AA28" i="10"/>
  <c r="D241" i="11"/>
  <c r="S241" i="11" s="1"/>
  <c r="T242" i="11" l="1"/>
  <c r="R241" i="11"/>
  <c r="AA27" i="10"/>
  <c r="AB28" i="10"/>
  <c r="AB243" i="11"/>
  <c r="Z243" i="11"/>
  <c r="AI240" i="11"/>
  <c r="W241" i="11"/>
  <c r="V241" i="11"/>
  <c r="X241" i="11" l="1"/>
  <c r="AA26" i="10"/>
  <c r="AB27" i="10"/>
  <c r="Y242" i="11"/>
  <c r="U242" i="11"/>
  <c r="AA25" i="10" l="1"/>
  <c r="AB26" i="10"/>
  <c r="Z242" i="11"/>
  <c r="AB242" i="11"/>
  <c r="D240" i="11"/>
  <c r="R240" i="11" s="1"/>
  <c r="V240" i="11"/>
  <c r="W240" i="11"/>
  <c r="X240" i="11" l="1"/>
  <c r="S240" i="11"/>
  <c r="AA24" i="10"/>
  <c r="AB25" i="10"/>
  <c r="AI239" i="11"/>
  <c r="T241" i="11" l="1"/>
  <c r="AB24" i="10"/>
  <c r="AA23" i="10"/>
  <c r="AB23" i="10" l="1"/>
  <c r="AA22" i="10"/>
  <c r="Y241" i="11"/>
  <c r="U241" i="11"/>
  <c r="D239" i="11"/>
  <c r="S239" i="11" s="1"/>
  <c r="T240" i="11" l="1"/>
  <c r="R239" i="11"/>
  <c r="Z241" i="11"/>
  <c r="AB241" i="11"/>
  <c r="AA20" i="10"/>
  <c r="AB22" i="10"/>
  <c r="AI238" i="11"/>
  <c r="W239" i="11"/>
  <c r="V239" i="11"/>
  <c r="X239" i="11" l="1"/>
  <c r="Y240" i="11"/>
  <c r="U240" i="11"/>
  <c r="AB240" i="11" l="1"/>
  <c r="Z240" i="11"/>
  <c r="D238" i="11"/>
  <c r="S238" i="11" s="1"/>
  <c r="T239" i="11" l="1"/>
  <c r="R238" i="11"/>
  <c r="AI237" i="11"/>
  <c r="W238" i="11"/>
  <c r="V238" i="11"/>
  <c r="X238" i="11" l="1"/>
  <c r="Y239" i="11"/>
  <c r="U239" i="11"/>
  <c r="AB239" i="11" l="1"/>
  <c r="Z239" i="11"/>
  <c r="D237" i="11"/>
  <c r="S237" i="11" s="1"/>
  <c r="T238" i="11" l="1"/>
  <c r="R237" i="11"/>
  <c r="AI236" i="11"/>
  <c r="W237" i="11"/>
  <c r="V237" i="11"/>
  <c r="X237" i="11" l="1"/>
  <c r="Y238" i="11"/>
  <c r="U238" i="11"/>
  <c r="Z238" i="11" l="1"/>
  <c r="AB238" i="11"/>
  <c r="D236" i="11"/>
  <c r="S236" i="11" s="1"/>
  <c r="T237" i="11" l="1"/>
  <c r="R236" i="11"/>
  <c r="AI235" i="11"/>
  <c r="W236" i="11"/>
  <c r="V236" i="11"/>
  <c r="X236" i="11" l="1"/>
  <c r="Y237" i="11"/>
  <c r="U237" i="11"/>
  <c r="AB237" i="11" l="1"/>
  <c r="Z237" i="11"/>
  <c r="D235" i="11"/>
  <c r="S235" i="11" s="1"/>
  <c r="T236" i="11" l="1"/>
  <c r="R235" i="11"/>
  <c r="AI234" i="11"/>
  <c r="W235" i="11"/>
  <c r="V235" i="11"/>
  <c r="X235" i="11" l="1"/>
  <c r="Y236" i="11"/>
  <c r="U236" i="11"/>
  <c r="AB236" i="11" l="1"/>
  <c r="Z236" i="11"/>
  <c r="D234" i="11"/>
  <c r="S234" i="11" s="1"/>
  <c r="T235" i="11" l="1"/>
  <c r="R234" i="11"/>
  <c r="AI233" i="11"/>
  <c r="W234" i="11"/>
  <c r="V234" i="11"/>
  <c r="X234" i="11" l="1"/>
  <c r="Y235" i="11"/>
  <c r="U235" i="11"/>
  <c r="AB235" i="11" l="1"/>
  <c r="Z235" i="11"/>
  <c r="D233" i="11"/>
  <c r="S233" i="11" s="1"/>
  <c r="R233" i="11" l="1"/>
  <c r="T234" i="11"/>
  <c r="AI232" i="11"/>
  <c r="W233" i="11"/>
  <c r="V233" i="11"/>
  <c r="X233" i="11" l="1"/>
  <c r="Y234" i="11"/>
  <c r="U234" i="11"/>
  <c r="AB234" i="11" l="1"/>
  <c r="Z234" i="11"/>
  <c r="D232" i="11"/>
  <c r="S232" i="11" s="1"/>
  <c r="T233" i="11" l="1"/>
  <c r="R232" i="11"/>
  <c r="AI231" i="11"/>
  <c r="W232" i="11"/>
  <c r="V232" i="11"/>
  <c r="X232" i="11" l="1"/>
  <c r="Y233" i="11"/>
  <c r="U233" i="11"/>
  <c r="AB233" i="11" l="1"/>
  <c r="Z233" i="11"/>
  <c r="D231" i="11"/>
  <c r="S231" i="11" s="1"/>
  <c r="T232" i="11" l="1"/>
  <c r="R231" i="11"/>
  <c r="AI230" i="11"/>
  <c r="W231" i="11"/>
  <c r="V231" i="11"/>
  <c r="X231" i="11" l="1"/>
  <c r="Y232" i="11"/>
  <c r="U232" i="11"/>
  <c r="AB232" i="11" l="1"/>
  <c r="Z232" i="11"/>
  <c r="D230" i="11"/>
  <c r="S230" i="11" s="1"/>
  <c r="T231" i="11" l="1"/>
  <c r="R230" i="11"/>
  <c r="AI229" i="11"/>
  <c r="W230" i="11"/>
  <c r="V230" i="11"/>
  <c r="X230" i="11" l="1"/>
  <c r="Y231" i="11"/>
  <c r="U231" i="11"/>
  <c r="AB231" i="11" l="1"/>
  <c r="Z231" i="11"/>
  <c r="D229" i="11"/>
  <c r="R229" i="11" s="1"/>
  <c r="V229" i="11"/>
  <c r="W229" i="11"/>
  <c r="X229" i="11" l="1"/>
  <c r="S229" i="11"/>
  <c r="AI228" i="11"/>
  <c r="T230" i="11" l="1"/>
  <c r="Y230" i="11" l="1"/>
  <c r="U230" i="11"/>
  <c r="D228" i="11"/>
  <c r="S228" i="11" s="1"/>
  <c r="T229" i="11" l="1"/>
  <c r="AB230" i="11"/>
  <c r="Z230" i="11"/>
  <c r="R228" i="11"/>
  <c r="AI227" i="11"/>
  <c r="W228" i="11"/>
  <c r="V228" i="11"/>
  <c r="X228" i="11" l="1"/>
  <c r="Y229" i="11"/>
  <c r="U229" i="11"/>
  <c r="AB229" i="11" l="1"/>
  <c r="Z229" i="11"/>
  <c r="D227" i="11"/>
  <c r="S227" i="11" s="1"/>
  <c r="R227" i="11" l="1"/>
  <c r="T228" i="11"/>
  <c r="AI226" i="11"/>
  <c r="W227" i="11"/>
  <c r="V227" i="11"/>
  <c r="X227" i="11" l="1"/>
  <c r="Y228" i="11"/>
  <c r="U228" i="11"/>
  <c r="AB228" i="11" l="1"/>
  <c r="Z228" i="11"/>
  <c r="D226" i="11"/>
  <c r="R226" i="11" s="1"/>
  <c r="W226" i="11"/>
  <c r="V226" i="11"/>
  <c r="X226" i="11" l="1"/>
  <c r="S226" i="11"/>
  <c r="AI225" i="11"/>
  <c r="T227" i="11" l="1"/>
  <c r="Y227" i="11" l="1"/>
  <c r="U227" i="11"/>
  <c r="D225" i="11"/>
  <c r="S225" i="11" s="1"/>
  <c r="T226" i="11" l="1"/>
  <c r="AB227" i="11"/>
  <c r="Z227" i="11"/>
  <c r="R225" i="11"/>
  <c r="AI224" i="11"/>
  <c r="W225" i="11"/>
  <c r="V225" i="11"/>
  <c r="X225" i="11" l="1"/>
  <c r="Y226" i="11"/>
  <c r="U226" i="11"/>
  <c r="AB226" i="11" l="1"/>
  <c r="Z226" i="11"/>
  <c r="D224" i="11"/>
  <c r="S224" i="11" s="1"/>
  <c r="T225" i="11" l="1"/>
  <c r="R224" i="11"/>
  <c r="AI223" i="11"/>
  <c r="W224" i="11"/>
  <c r="V224" i="11"/>
  <c r="X224" i="11" l="1"/>
  <c r="Y225" i="11"/>
  <c r="U225" i="11"/>
  <c r="AB225" i="11" l="1"/>
  <c r="Z225" i="11"/>
  <c r="D223" i="11"/>
  <c r="S223" i="11" s="1"/>
  <c r="T224" i="11" l="1"/>
  <c r="R223" i="11"/>
  <c r="AI222" i="11"/>
  <c r="W223" i="11"/>
  <c r="V223" i="11"/>
  <c r="X223" i="11" l="1"/>
  <c r="Y224" i="11"/>
  <c r="U224" i="11"/>
  <c r="AB224" i="11" l="1"/>
  <c r="Z224" i="11"/>
  <c r="D222" i="11"/>
  <c r="S222" i="11" s="1"/>
  <c r="T223" i="11" l="1"/>
  <c r="R222" i="11"/>
  <c r="AI221" i="11"/>
  <c r="W222" i="11"/>
  <c r="V222" i="11"/>
  <c r="X222" i="11" l="1"/>
  <c r="Y223" i="11"/>
  <c r="U223" i="11"/>
  <c r="AB223" i="11" l="1"/>
  <c r="Z223" i="11"/>
  <c r="D221" i="11"/>
  <c r="S221" i="11" s="1"/>
  <c r="T222" i="11" l="1"/>
  <c r="R221" i="11"/>
  <c r="AI220" i="11"/>
  <c r="V221" i="11"/>
  <c r="W221" i="11"/>
  <c r="X221" i="11" l="1"/>
  <c r="Y222" i="11"/>
  <c r="U222" i="11"/>
  <c r="AB222" i="11" l="1"/>
  <c r="Z222" i="11"/>
  <c r="D220" i="11"/>
  <c r="S220" i="11" s="1"/>
  <c r="T221" i="11" l="1"/>
  <c r="R220" i="11"/>
  <c r="AI219" i="11"/>
  <c r="W220" i="11"/>
  <c r="V220" i="11"/>
  <c r="X220" i="11" l="1"/>
  <c r="Y221" i="11"/>
  <c r="U221" i="11"/>
  <c r="AB221" i="11" l="1"/>
  <c r="Z221" i="11"/>
  <c r="D219" i="11"/>
  <c r="S219" i="11" s="1"/>
  <c r="T220" i="11" l="1"/>
  <c r="R219" i="11"/>
  <c r="AI218" i="11"/>
  <c r="V219" i="11"/>
  <c r="W219" i="11"/>
  <c r="X219" i="11" l="1"/>
  <c r="Y220" i="11"/>
  <c r="U220" i="11"/>
  <c r="AB220" i="11" l="1"/>
  <c r="Z220" i="11"/>
  <c r="D218" i="11"/>
  <c r="S218" i="11" s="1"/>
  <c r="T219" i="11" l="1"/>
  <c r="R218" i="11"/>
  <c r="AI217" i="11"/>
  <c r="W218" i="11"/>
  <c r="V218" i="11"/>
  <c r="X218" i="11" l="1"/>
  <c r="Y219" i="11"/>
  <c r="U219" i="11"/>
  <c r="AB219" i="11" l="1"/>
  <c r="Z219" i="11"/>
  <c r="D217" i="11"/>
  <c r="S217" i="11" s="1"/>
  <c r="T218" i="11" l="1"/>
  <c r="R217" i="11"/>
  <c r="AI216" i="11"/>
  <c r="W217" i="11"/>
  <c r="V217" i="11"/>
  <c r="X217" i="11" l="1"/>
  <c r="Y218" i="11"/>
  <c r="U218" i="11"/>
  <c r="Z218" i="11" l="1"/>
  <c r="AB218" i="11"/>
  <c r="D216" i="11"/>
  <c r="R216" i="11" s="1"/>
  <c r="V216" i="11"/>
  <c r="W216" i="11"/>
  <c r="X216" i="11" l="1"/>
  <c r="S216" i="11"/>
  <c r="AI215" i="11"/>
  <c r="T217" i="11" l="1"/>
  <c r="Y217" i="11" l="1"/>
  <c r="U217" i="11"/>
  <c r="D215" i="11"/>
  <c r="S215" i="11" s="1"/>
  <c r="T216" i="11" l="1"/>
  <c r="R215" i="11"/>
  <c r="AB217" i="11"/>
  <c r="Z217" i="11"/>
  <c r="AI214" i="11"/>
  <c r="V215" i="11"/>
  <c r="W215" i="11"/>
  <c r="X215" i="11" l="1"/>
  <c r="Y216" i="11"/>
  <c r="U216" i="11"/>
  <c r="AB216" i="11" l="1"/>
  <c r="Z216" i="11"/>
  <c r="D214" i="11"/>
  <c r="S214" i="11" s="1"/>
  <c r="T215" i="11" l="1"/>
  <c r="R214" i="11"/>
  <c r="AI213" i="11"/>
  <c r="V214" i="11"/>
  <c r="W214" i="11"/>
  <c r="X214" i="11" l="1"/>
  <c r="Y215" i="11"/>
  <c r="U215" i="11"/>
  <c r="Z215" i="11" l="1"/>
  <c r="AB215" i="11"/>
  <c r="D213" i="11"/>
  <c r="S213" i="11" s="1"/>
  <c r="T214" i="11" l="1"/>
  <c r="R213" i="11"/>
  <c r="AI212" i="11"/>
  <c r="W213" i="11"/>
  <c r="V213" i="11"/>
  <c r="X213" i="11" l="1"/>
  <c r="Y214" i="11"/>
  <c r="U214" i="11"/>
  <c r="AB214" i="11" l="1"/>
  <c r="Z214" i="11"/>
  <c r="D212" i="11"/>
  <c r="R212" i="11" s="1"/>
  <c r="W212" i="11"/>
  <c r="V212" i="11"/>
  <c r="X212" i="11" l="1"/>
  <c r="S212" i="11"/>
  <c r="AI211" i="11"/>
  <c r="T213" i="11" l="1"/>
  <c r="Y213" i="11" l="1"/>
  <c r="U213" i="11"/>
  <c r="D211" i="11"/>
  <c r="S211" i="11" s="1"/>
  <c r="T212" i="11" l="1"/>
  <c r="AB213" i="11"/>
  <c r="Z213" i="11"/>
  <c r="R211" i="11"/>
  <c r="AI210" i="11"/>
  <c r="V211" i="11"/>
  <c r="W211" i="11"/>
  <c r="X211" i="11" l="1"/>
  <c r="Y212" i="11"/>
  <c r="U212" i="11"/>
  <c r="AB212" i="11" l="1"/>
  <c r="Z212" i="11"/>
  <c r="D210" i="11"/>
  <c r="S210" i="11" s="1"/>
  <c r="T211" i="11" l="1"/>
  <c r="R210" i="11"/>
  <c r="AI209" i="11"/>
  <c r="V210" i="11"/>
  <c r="W210" i="11"/>
  <c r="X210" i="11" l="1"/>
  <c r="Y211" i="11"/>
  <c r="U211" i="11"/>
  <c r="AB211" i="11" l="1"/>
  <c r="Z211" i="11"/>
  <c r="D209" i="11"/>
  <c r="S209" i="11" s="1"/>
  <c r="T210" i="11" l="1"/>
  <c r="R209" i="11"/>
  <c r="AI208" i="11"/>
  <c r="V209" i="11"/>
  <c r="W209" i="11"/>
  <c r="X209" i="11" l="1"/>
  <c r="Y210" i="11"/>
  <c r="U210" i="11"/>
  <c r="AB210" i="11" l="1"/>
  <c r="Z210" i="11"/>
  <c r="D208" i="11"/>
  <c r="S208" i="11" s="1"/>
  <c r="T209" i="11" l="1"/>
  <c r="R208" i="11"/>
  <c r="AI207" i="11"/>
  <c r="W208" i="11"/>
  <c r="V208" i="11"/>
  <c r="X208" i="11" l="1"/>
  <c r="Y209" i="11"/>
  <c r="U209" i="11"/>
  <c r="AB209" i="11" l="1"/>
  <c r="Z209" i="11"/>
  <c r="D207" i="11"/>
  <c r="S207" i="11" s="1"/>
  <c r="T208" i="11" l="1"/>
  <c r="R207" i="11"/>
  <c r="AI206" i="11"/>
  <c r="W207" i="11"/>
  <c r="V207" i="11"/>
  <c r="X207" i="11" l="1"/>
  <c r="Y208" i="11"/>
  <c r="U208" i="11"/>
  <c r="AB208" i="11" l="1"/>
  <c r="Z208" i="11"/>
  <c r="D206" i="11"/>
  <c r="S206" i="11" s="1"/>
  <c r="T207" i="11" l="1"/>
  <c r="R206" i="11"/>
  <c r="AI205" i="11"/>
  <c r="V206" i="11"/>
  <c r="W206" i="11"/>
  <c r="X206" i="11" l="1"/>
  <c r="Y207" i="11"/>
  <c r="U207" i="11"/>
  <c r="AB207" i="11" l="1"/>
  <c r="Z207" i="11"/>
  <c r="D205" i="11"/>
  <c r="S205" i="11" s="1"/>
  <c r="T206" i="11" l="1"/>
  <c r="R205" i="11"/>
  <c r="AI204" i="11"/>
  <c r="W205" i="11"/>
  <c r="V205" i="11"/>
  <c r="X205" i="11" l="1"/>
  <c r="Y206" i="11"/>
  <c r="U206" i="11"/>
  <c r="AB206" i="11" l="1"/>
  <c r="Z206" i="11"/>
  <c r="D204" i="11"/>
  <c r="S204" i="11" s="1"/>
  <c r="T205" i="11" l="1"/>
  <c r="R204" i="11"/>
  <c r="AI203" i="11"/>
  <c r="W204" i="11"/>
  <c r="V204" i="11"/>
  <c r="X204" i="11" l="1"/>
  <c r="Y205" i="11"/>
  <c r="U205" i="11"/>
  <c r="AB205" i="11" l="1"/>
  <c r="Z205" i="11"/>
  <c r="D203" i="11"/>
  <c r="S203" i="11" s="1"/>
  <c r="R203" i="11" l="1"/>
  <c r="T204" i="11"/>
  <c r="AI202" i="11"/>
  <c r="W203" i="11"/>
  <c r="V203" i="11"/>
  <c r="X203" i="11" l="1"/>
  <c r="Y204" i="11"/>
  <c r="U204" i="11"/>
  <c r="AB204" i="11" l="1"/>
  <c r="Z204" i="11"/>
  <c r="D202" i="11"/>
  <c r="S202" i="11" s="1"/>
  <c r="T203" i="11" l="1"/>
  <c r="R202" i="11"/>
  <c r="AI201" i="11"/>
  <c r="AK201" i="11"/>
  <c r="V202" i="11"/>
  <c r="W202" i="11"/>
  <c r="X202" i="11" l="1"/>
  <c r="Y203" i="11"/>
  <c r="U203" i="11"/>
  <c r="AB203" i="11" l="1"/>
  <c r="Z203" i="11"/>
  <c r="D201" i="11"/>
  <c r="S201" i="11" s="1"/>
  <c r="R201" i="11" l="1"/>
  <c r="T202" i="11"/>
  <c r="AI200" i="11"/>
  <c r="AK200" i="11"/>
  <c r="V201" i="11"/>
  <c r="W201" i="11"/>
  <c r="X201" i="11" l="1"/>
  <c r="Y202" i="11"/>
  <c r="U202" i="11"/>
  <c r="AB202" i="11" l="1"/>
  <c r="Z202" i="11"/>
  <c r="D200" i="11"/>
  <c r="S200" i="11" s="1"/>
  <c r="T201" i="11" l="1"/>
  <c r="R200" i="11"/>
  <c r="AI199" i="11"/>
  <c r="AK199" i="11"/>
  <c r="W200" i="11"/>
  <c r="V200" i="11"/>
  <c r="X200" i="11" l="1"/>
  <c r="Y201" i="11"/>
  <c r="U201" i="11"/>
  <c r="AB201" i="11" l="1"/>
  <c r="Z201" i="11"/>
  <c r="D199" i="11"/>
  <c r="S199" i="11" s="1"/>
  <c r="T200" i="11" l="1"/>
  <c r="R199" i="11"/>
  <c r="AI198" i="11"/>
  <c r="AK198" i="11"/>
  <c r="V199" i="11"/>
  <c r="W199" i="11"/>
  <c r="X199" i="11" l="1"/>
  <c r="Y200" i="11"/>
  <c r="U200" i="11"/>
  <c r="AB200" i="11" l="1"/>
  <c r="Z200" i="11"/>
  <c r="D198" i="11"/>
  <c r="S198" i="11" s="1"/>
  <c r="T199" i="11" l="1"/>
  <c r="R198" i="11"/>
  <c r="AI197" i="11"/>
  <c r="AK197" i="11"/>
  <c r="V198" i="11"/>
  <c r="W198" i="11"/>
  <c r="X198" i="11" l="1"/>
  <c r="Y199" i="11"/>
  <c r="U199" i="11"/>
  <c r="AB199" i="11" l="1"/>
  <c r="Z199" i="11"/>
  <c r="D197" i="11"/>
  <c r="S197" i="11" s="1"/>
  <c r="T198" i="11" l="1"/>
  <c r="R197" i="11"/>
  <c r="AI196" i="11"/>
  <c r="AK196" i="11"/>
  <c r="V197" i="11"/>
  <c r="W197" i="11"/>
  <c r="X197" i="11" l="1"/>
  <c r="Y198" i="11"/>
  <c r="U198" i="11"/>
  <c r="Z198" i="11" l="1"/>
  <c r="AB198" i="11"/>
  <c r="D196" i="11"/>
  <c r="S196" i="11" s="1"/>
  <c r="T197" i="11" l="1"/>
  <c r="R196" i="11"/>
  <c r="AI195" i="11"/>
  <c r="AK195" i="11"/>
  <c r="W196" i="11"/>
  <c r="V196" i="11"/>
  <c r="X196" i="11" l="1"/>
  <c r="Y197" i="11"/>
  <c r="U197" i="11"/>
  <c r="AB197" i="11" l="1"/>
  <c r="Z197" i="11"/>
  <c r="D195" i="11"/>
  <c r="S195" i="11" s="1"/>
  <c r="T196" i="11" l="1"/>
  <c r="R195" i="11"/>
  <c r="AI194" i="11"/>
  <c r="AK194" i="11"/>
  <c r="W195" i="11"/>
  <c r="V195" i="11"/>
  <c r="X195" i="11" l="1"/>
  <c r="Y196" i="11"/>
  <c r="U196" i="11"/>
  <c r="AB196" i="11" l="1"/>
  <c r="Z196" i="11"/>
  <c r="D194" i="11"/>
  <c r="S194" i="11" s="1"/>
  <c r="T195" i="11" l="1"/>
  <c r="R194" i="11"/>
  <c r="AI193" i="11"/>
  <c r="AK193" i="11"/>
  <c r="V194" i="11"/>
  <c r="W194" i="11"/>
  <c r="X194" i="11" l="1"/>
  <c r="Y195" i="11"/>
  <c r="U195" i="11"/>
  <c r="Z195" i="11" l="1"/>
  <c r="AB195" i="11"/>
  <c r="D193" i="11"/>
  <c r="R193" i="11" s="1"/>
  <c r="W193" i="11"/>
  <c r="V193" i="11"/>
  <c r="X193" i="11" l="1"/>
  <c r="S193" i="11"/>
  <c r="AI192" i="11"/>
  <c r="AK192" i="11"/>
  <c r="T194" i="11" l="1"/>
  <c r="Y194" i="11" l="1"/>
  <c r="U194" i="11"/>
  <c r="D192" i="11"/>
  <c r="S192" i="11" s="1"/>
  <c r="T193" i="11" l="1"/>
  <c r="R192" i="11"/>
  <c r="AB194" i="11"/>
  <c r="Z194" i="11"/>
  <c r="AI191" i="11"/>
  <c r="AK191" i="11"/>
  <c r="W192" i="11"/>
  <c r="V192" i="11"/>
  <c r="X192" i="11" l="1"/>
  <c r="Y193" i="11"/>
  <c r="U193" i="11"/>
  <c r="Z193" i="11" l="1"/>
  <c r="AB193" i="11"/>
  <c r="D191" i="11"/>
  <c r="S191" i="11" s="1"/>
  <c r="T192" i="11" l="1"/>
  <c r="R191" i="11"/>
  <c r="AI190" i="11"/>
  <c r="AK190" i="11"/>
  <c r="V191" i="11"/>
  <c r="W191" i="11"/>
  <c r="X191" i="11" l="1"/>
  <c r="Y192" i="11"/>
  <c r="U192" i="11"/>
  <c r="AB192" i="11" l="1"/>
  <c r="Z192" i="11"/>
  <c r="D190" i="11"/>
  <c r="S190" i="11" s="1"/>
  <c r="T191" i="11" l="1"/>
  <c r="R190" i="11"/>
  <c r="AI189" i="11"/>
  <c r="AK189" i="11"/>
  <c r="W190" i="11"/>
  <c r="V190" i="11"/>
  <c r="X190" i="11" l="1"/>
  <c r="Y191" i="11"/>
  <c r="U191" i="11"/>
  <c r="AB191" i="11" l="1"/>
  <c r="Z191" i="11"/>
  <c r="D189" i="11"/>
  <c r="R189" i="11" s="1"/>
  <c r="W189" i="11"/>
  <c r="V189" i="11"/>
  <c r="X189" i="11" l="1"/>
  <c r="S189" i="11"/>
  <c r="AI188" i="11"/>
  <c r="AK188" i="11"/>
  <c r="T190" i="11" l="1"/>
  <c r="Y190" i="11" l="1"/>
  <c r="U190" i="11"/>
  <c r="D188" i="11"/>
  <c r="S188" i="11" s="1"/>
  <c r="T189" i="11" l="1"/>
  <c r="AB190" i="11"/>
  <c r="Z190" i="11"/>
  <c r="R188" i="11"/>
  <c r="AI187" i="11"/>
  <c r="AK187" i="11"/>
  <c r="V188" i="11"/>
  <c r="W188" i="11"/>
  <c r="X188" i="11" l="1"/>
  <c r="Y189" i="11"/>
  <c r="U189" i="11"/>
  <c r="AB189" i="11" l="1"/>
  <c r="Z189" i="11"/>
  <c r="D187" i="11"/>
  <c r="S187" i="11" s="1"/>
  <c r="T188" i="11" l="1"/>
  <c r="R187" i="11"/>
  <c r="AI186" i="11"/>
  <c r="AK186" i="11"/>
  <c r="V187" i="11"/>
  <c r="W187" i="11"/>
  <c r="X187" i="11" l="1"/>
  <c r="Y188" i="11"/>
  <c r="U188" i="11"/>
  <c r="AB188" i="11" l="1"/>
  <c r="Z188" i="11"/>
  <c r="D186" i="11"/>
  <c r="R186" i="11" s="1"/>
  <c r="W186" i="11"/>
  <c r="V186" i="11"/>
  <c r="X186" i="11" l="1"/>
  <c r="S186" i="11"/>
  <c r="AI185" i="11"/>
  <c r="AK185" i="11"/>
  <c r="T187" i="11" l="1"/>
  <c r="Y187" i="11" l="1"/>
  <c r="U187" i="11"/>
  <c r="D185" i="11"/>
  <c r="S185" i="11" s="1"/>
  <c r="T186" i="11" l="1"/>
  <c r="R185" i="11"/>
  <c r="AB187" i="11"/>
  <c r="Z187" i="11"/>
  <c r="AI184" i="11"/>
  <c r="AK184" i="11"/>
  <c r="V185" i="11"/>
  <c r="W185" i="11"/>
  <c r="X185" i="11" l="1"/>
  <c r="Y186" i="11"/>
  <c r="U186" i="11"/>
  <c r="AB186" i="11" l="1"/>
  <c r="Z186" i="11"/>
  <c r="D184" i="11"/>
  <c r="R184" i="11" s="1"/>
  <c r="W184" i="11"/>
  <c r="V184" i="11"/>
  <c r="X184" i="11" l="1"/>
  <c r="S184" i="11"/>
  <c r="AI183" i="11"/>
  <c r="AK183" i="11"/>
  <c r="T185" i="11" l="1"/>
  <c r="Y185" i="11" l="1"/>
  <c r="U185" i="11"/>
  <c r="D183" i="11"/>
  <c r="S183" i="11" s="1"/>
  <c r="T184" i="11" l="1"/>
  <c r="R183" i="11"/>
  <c r="AB185" i="11"/>
  <c r="Z185" i="11"/>
  <c r="AI182" i="11"/>
  <c r="AK182" i="11"/>
  <c r="W183" i="11"/>
  <c r="V183" i="11"/>
  <c r="X183" i="11" l="1"/>
  <c r="Y184" i="11"/>
  <c r="U184" i="11"/>
  <c r="AB184" i="11" l="1"/>
  <c r="Z184" i="11"/>
  <c r="D182" i="11"/>
  <c r="S182" i="11" s="1"/>
  <c r="T183" i="11" l="1"/>
  <c r="R182" i="11"/>
  <c r="AI181" i="11"/>
  <c r="AK181" i="11"/>
  <c r="V182" i="11"/>
  <c r="W182" i="11"/>
  <c r="X182" i="11" l="1"/>
  <c r="Y183" i="11"/>
  <c r="U183" i="11"/>
  <c r="AB183" i="11" l="1"/>
  <c r="Z183" i="11"/>
  <c r="D181" i="11"/>
  <c r="R181" i="11" s="1"/>
  <c r="V181" i="11"/>
  <c r="W181" i="11"/>
  <c r="X181" i="11" l="1"/>
  <c r="S181" i="11"/>
  <c r="AI180" i="11"/>
  <c r="AK180" i="11"/>
  <c r="T182" i="11" l="1"/>
  <c r="Y182" i="11" l="1"/>
  <c r="U182" i="11"/>
  <c r="D180" i="11"/>
  <c r="S180" i="11" s="1"/>
  <c r="T181" i="11" l="1"/>
  <c r="R180" i="11"/>
  <c r="AB182" i="11"/>
  <c r="Z182" i="11"/>
  <c r="AI179" i="11"/>
  <c r="AK179" i="11"/>
  <c r="W180" i="11"/>
  <c r="V180" i="11"/>
  <c r="X180" i="11" l="1"/>
  <c r="Y181" i="11"/>
  <c r="U181" i="11"/>
  <c r="AB181" i="11" l="1"/>
  <c r="Z181" i="11"/>
  <c r="D179" i="11"/>
  <c r="R179" i="11" s="1"/>
  <c r="V179" i="11"/>
  <c r="W179" i="11"/>
  <c r="X179" i="11" l="1"/>
  <c r="S179" i="11"/>
  <c r="AI178" i="11"/>
  <c r="AK178" i="11"/>
  <c r="T180" i="11" l="1"/>
  <c r="Y180" i="11" l="1"/>
  <c r="U180" i="11"/>
  <c r="D178" i="11"/>
  <c r="S178" i="11" s="1"/>
  <c r="T179" i="11" l="1"/>
  <c r="Z180" i="11"/>
  <c r="AB180" i="11"/>
  <c r="R178" i="11"/>
  <c r="AI177" i="11"/>
  <c r="AK177" i="11"/>
  <c r="W178" i="11"/>
  <c r="V178" i="11"/>
  <c r="X178" i="11" l="1"/>
  <c r="Y179" i="11"/>
  <c r="U179" i="11"/>
  <c r="AB179" i="11" l="1"/>
  <c r="Z179" i="11"/>
  <c r="D177" i="11"/>
  <c r="R177" i="11" s="1"/>
  <c r="W177" i="11"/>
  <c r="V177" i="11"/>
  <c r="X177" i="11" l="1"/>
  <c r="S177" i="11"/>
  <c r="AI176" i="11"/>
  <c r="AK176" i="11"/>
  <c r="T178" i="11" l="1"/>
  <c r="Y178" i="11" l="1"/>
  <c r="U178" i="11"/>
  <c r="D176" i="11"/>
  <c r="S176" i="11" s="1"/>
  <c r="T177" i="11" l="1"/>
  <c r="Z178" i="11"/>
  <c r="AB178" i="11"/>
  <c r="R176" i="11"/>
  <c r="AI175" i="11"/>
  <c r="AK175" i="11"/>
  <c r="W176" i="11"/>
  <c r="V176" i="11"/>
  <c r="X176" i="11" l="1"/>
  <c r="Y177" i="11"/>
  <c r="U177" i="11"/>
  <c r="AB177" i="11" l="1"/>
  <c r="Z177" i="11"/>
  <c r="D175" i="11"/>
  <c r="S175" i="11" s="1"/>
  <c r="T176" i="11" l="1"/>
  <c r="R175" i="11"/>
  <c r="AI174" i="11"/>
  <c r="AK174" i="11"/>
  <c r="W175" i="11"/>
  <c r="V175" i="11"/>
  <c r="X175" i="11" l="1"/>
  <c r="Y176" i="11"/>
  <c r="U176" i="11"/>
  <c r="Z176" i="11" l="1"/>
  <c r="AB176" i="11"/>
  <c r="D174" i="11"/>
  <c r="S174" i="11" s="1"/>
  <c r="T175" i="11" l="1"/>
  <c r="R174" i="11"/>
  <c r="AI173" i="11"/>
  <c r="AK173" i="11"/>
  <c r="V174" i="11"/>
  <c r="W174" i="11"/>
  <c r="X174" i="11" l="1"/>
  <c r="Y175" i="11"/>
  <c r="U175" i="11"/>
  <c r="Z175" i="11" l="1"/>
  <c r="AB175" i="11"/>
  <c r="D173" i="11"/>
  <c r="R173" i="11" s="1"/>
  <c r="V173" i="11"/>
  <c r="W173" i="11"/>
  <c r="X173" i="11" l="1"/>
  <c r="S173" i="11"/>
  <c r="AI172" i="11"/>
  <c r="AK172" i="11"/>
  <c r="T174" i="11" l="1"/>
  <c r="Y174" i="11" l="1"/>
  <c r="U174" i="11"/>
  <c r="D172" i="11"/>
  <c r="S172" i="11" s="1"/>
  <c r="T173" i="11" l="1"/>
  <c r="R172" i="11"/>
  <c r="AB174" i="11"/>
  <c r="Z174" i="11"/>
  <c r="AI171" i="11"/>
  <c r="AK171" i="11"/>
  <c r="V172" i="11"/>
  <c r="W172" i="11"/>
  <c r="X172" i="11" l="1"/>
  <c r="Y173" i="11"/>
  <c r="U173" i="11"/>
  <c r="AB173" i="11" l="1"/>
  <c r="Z173" i="11"/>
  <c r="D171" i="11"/>
  <c r="R171" i="11" s="1"/>
  <c r="V171" i="11"/>
  <c r="W171" i="11"/>
  <c r="X171" i="11" l="1"/>
  <c r="S171" i="11"/>
  <c r="AI170" i="11"/>
  <c r="AK170" i="11"/>
  <c r="T172" i="11" l="1"/>
  <c r="Y172" i="11" l="1"/>
  <c r="U172" i="11"/>
  <c r="D170" i="11"/>
  <c r="S170" i="11" s="1"/>
  <c r="T171" i="11" l="1"/>
  <c r="R170" i="11"/>
  <c r="Z172" i="11"/>
  <c r="AB172" i="11"/>
  <c r="AI169" i="11"/>
  <c r="AK169" i="11"/>
  <c r="V170" i="11"/>
  <c r="W170" i="11"/>
  <c r="X170" i="11" l="1"/>
  <c r="Y171" i="11"/>
  <c r="U171" i="11"/>
  <c r="AB171" i="11" l="1"/>
  <c r="Z171" i="11"/>
  <c r="D169" i="11"/>
  <c r="S169" i="11" s="1"/>
  <c r="T170" i="11" l="1"/>
  <c r="R169" i="11"/>
  <c r="AI168" i="11"/>
  <c r="AK168" i="11"/>
  <c r="V169" i="11"/>
  <c r="W169" i="11"/>
  <c r="X169" i="11" l="1"/>
  <c r="Y170" i="11"/>
  <c r="U170" i="11"/>
  <c r="AB170" i="11" l="1"/>
  <c r="Z170" i="11"/>
  <c r="D168" i="11"/>
  <c r="S168" i="11" s="1"/>
  <c r="T169" i="11" l="1"/>
  <c r="R168" i="11"/>
  <c r="AI167" i="11"/>
  <c r="AK167" i="11"/>
  <c r="V168" i="11"/>
  <c r="W168" i="11"/>
  <c r="X168" i="11" l="1"/>
  <c r="Y169" i="11"/>
  <c r="U169" i="11"/>
  <c r="AB169" i="11" l="1"/>
  <c r="Z169" i="11"/>
  <c r="D167" i="11"/>
  <c r="R167" i="11" s="1"/>
  <c r="W167" i="11"/>
  <c r="V167" i="11"/>
  <c r="X167" i="11" l="1"/>
  <c r="S167" i="11"/>
  <c r="AI166" i="11"/>
  <c r="AK166" i="11"/>
  <c r="T168" i="11" l="1"/>
  <c r="Y168" i="11" l="1"/>
  <c r="U168" i="11"/>
  <c r="D166" i="11"/>
  <c r="S166" i="11" s="1"/>
  <c r="T167" i="11" l="1"/>
  <c r="R166" i="11"/>
  <c r="AB168" i="11"/>
  <c r="Z168" i="11"/>
  <c r="AI165" i="11"/>
  <c r="AK165" i="11"/>
  <c r="W166" i="11"/>
  <c r="V166" i="11"/>
  <c r="X166" i="11" l="1"/>
  <c r="Y167" i="11"/>
  <c r="U167" i="11"/>
  <c r="AB167" i="11" l="1"/>
  <c r="Z167" i="11"/>
  <c r="D165" i="11"/>
  <c r="S165" i="11" s="1"/>
  <c r="T166" i="11" l="1"/>
  <c r="R165" i="11"/>
  <c r="AI164" i="11"/>
  <c r="AK164" i="11"/>
  <c r="W165" i="11"/>
  <c r="V165" i="11"/>
  <c r="X165" i="11" l="1"/>
  <c r="Y166" i="11"/>
  <c r="U166" i="11"/>
  <c r="Z166" i="11" l="1"/>
  <c r="AB166" i="11"/>
  <c r="D164" i="11"/>
  <c r="S164" i="11" s="1"/>
  <c r="T165" i="11" l="1"/>
  <c r="R164" i="11"/>
  <c r="AI163" i="11"/>
  <c r="AK163" i="11"/>
  <c r="V164" i="11"/>
  <c r="W164" i="11"/>
  <c r="X164" i="11" l="1"/>
  <c r="Y165" i="11"/>
  <c r="U165" i="11"/>
  <c r="AB165" i="11" l="1"/>
  <c r="Z165" i="11"/>
  <c r="D163" i="11"/>
  <c r="S163" i="11" s="1"/>
  <c r="T164" i="11" l="1"/>
  <c r="R163" i="11"/>
  <c r="AI162" i="11"/>
  <c r="AK162" i="11"/>
  <c r="W163" i="11"/>
  <c r="V163" i="11"/>
  <c r="X163" i="11" l="1"/>
  <c r="Y164" i="11"/>
  <c r="U164" i="11"/>
  <c r="AB164" i="11" l="1"/>
  <c r="Z164" i="11"/>
  <c r="D162" i="11"/>
  <c r="R162" i="11" s="1"/>
  <c r="W162" i="11"/>
  <c r="V162" i="11"/>
  <c r="X162" i="11" l="1"/>
  <c r="S162" i="11"/>
  <c r="AI161" i="11"/>
  <c r="AK161" i="11"/>
  <c r="T163" i="11" l="1"/>
  <c r="Y163" i="11" l="1"/>
  <c r="U163" i="11"/>
  <c r="D161" i="11"/>
  <c r="S161" i="11" s="1"/>
  <c r="T162" i="11" l="1"/>
  <c r="AB163" i="11"/>
  <c r="Z163" i="11"/>
  <c r="R161" i="11"/>
  <c r="AI160" i="11"/>
  <c r="AK160" i="11"/>
  <c r="V161" i="11"/>
  <c r="W161" i="11"/>
  <c r="X161" i="11" l="1"/>
  <c r="Y162" i="11"/>
  <c r="U162" i="11"/>
  <c r="AB162" i="11" l="1"/>
  <c r="Z162" i="11"/>
  <c r="D160" i="11"/>
  <c r="S160" i="11" s="1"/>
  <c r="T161" i="11" l="1"/>
  <c r="R160" i="11"/>
  <c r="AI159" i="11"/>
  <c r="AK159" i="11"/>
  <c r="V160" i="11"/>
  <c r="W160" i="11"/>
  <c r="X160" i="11" l="1"/>
  <c r="Y161" i="11"/>
  <c r="U161" i="11"/>
  <c r="AB161" i="11" l="1"/>
  <c r="Z161" i="11"/>
  <c r="D159" i="11"/>
  <c r="S159" i="11" s="1"/>
  <c r="T160" i="11" l="1"/>
  <c r="R159" i="11"/>
  <c r="AI158" i="11"/>
  <c r="AK158" i="11"/>
  <c r="V159" i="11"/>
  <c r="W159" i="11"/>
  <c r="X159" i="11" l="1"/>
  <c r="Y160" i="11"/>
  <c r="U160" i="11"/>
  <c r="AB160" i="11" l="1"/>
  <c r="Z160" i="11"/>
  <c r="D158" i="11"/>
  <c r="S158" i="11" s="1"/>
  <c r="T159" i="11" l="1"/>
  <c r="R158" i="11"/>
  <c r="AI157" i="11"/>
  <c r="AK157" i="11"/>
  <c r="W158" i="11"/>
  <c r="V158" i="11"/>
  <c r="X158" i="11" l="1"/>
  <c r="Y159" i="11"/>
  <c r="U159" i="11"/>
  <c r="AB159" i="11" l="1"/>
  <c r="Z159" i="11"/>
  <c r="D157" i="11"/>
  <c r="S157" i="11" s="1"/>
  <c r="T158" i="11" l="1"/>
  <c r="R157" i="11"/>
  <c r="AI156" i="11"/>
  <c r="AK156" i="11"/>
  <c r="W157" i="11"/>
  <c r="V157" i="11"/>
  <c r="X157" i="11" l="1"/>
  <c r="Y158" i="11"/>
  <c r="U158" i="11"/>
  <c r="AB158" i="11" l="1"/>
  <c r="Z158" i="11"/>
  <c r="D156" i="11"/>
  <c r="S156" i="11" s="1"/>
  <c r="T157" i="11" l="1"/>
  <c r="R156" i="11"/>
  <c r="AI155" i="11"/>
  <c r="AK155" i="11"/>
  <c r="W156" i="11"/>
  <c r="V156" i="11"/>
  <c r="X156" i="11" l="1"/>
  <c r="Y157" i="11"/>
  <c r="U157" i="11"/>
  <c r="Z157" i="11" l="1"/>
  <c r="AB157" i="11"/>
  <c r="D155" i="11"/>
  <c r="S155" i="11" s="1"/>
  <c r="T156" i="11" l="1"/>
  <c r="R155" i="11"/>
  <c r="AI154" i="11"/>
  <c r="AK154" i="11"/>
  <c r="W155" i="11"/>
  <c r="V155" i="11"/>
  <c r="X155" i="11" l="1"/>
  <c r="Y156" i="11"/>
  <c r="U156" i="11"/>
  <c r="AB156" i="11" l="1"/>
  <c r="Z156" i="11"/>
  <c r="D154" i="11"/>
  <c r="R154" i="11" s="1"/>
  <c r="W154" i="11"/>
  <c r="V154" i="11"/>
  <c r="X154" i="11" l="1"/>
  <c r="S154" i="11"/>
  <c r="AI153" i="11"/>
  <c r="AK153" i="11"/>
  <c r="T155" i="11" l="1"/>
  <c r="Y155" i="11" l="1"/>
  <c r="U155" i="11"/>
  <c r="D153" i="11"/>
  <c r="S153" i="11" s="1"/>
  <c r="T154" i="11" l="1"/>
  <c r="AB155" i="11"/>
  <c r="Z155" i="11"/>
  <c r="R153" i="11"/>
  <c r="AI152" i="11"/>
  <c r="AK152" i="11"/>
  <c r="W153" i="11"/>
  <c r="V153" i="11"/>
  <c r="X153" i="11" l="1"/>
  <c r="Y154" i="11"/>
  <c r="U154" i="11"/>
  <c r="AB154" i="11" l="1"/>
  <c r="Z154" i="11"/>
  <c r="D152" i="11"/>
  <c r="S152" i="11" s="1"/>
  <c r="T153" i="11" l="1"/>
  <c r="R152" i="11"/>
  <c r="AI151" i="11"/>
  <c r="AK151" i="11"/>
  <c r="W152" i="11"/>
  <c r="V152" i="11"/>
  <c r="X152" i="11" l="1"/>
  <c r="Y153" i="11"/>
  <c r="U153" i="11"/>
  <c r="AB153" i="11" l="1"/>
  <c r="Z153" i="11"/>
  <c r="D151" i="11"/>
  <c r="S151" i="11" s="1"/>
  <c r="T152" i="11" l="1"/>
  <c r="R151" i="11"/>
  <c r="AI150" i="11"/>
  <c r="AK150" i="11"/>
  <c r="W151" i="11"/>
  <c r="V151" i="11"/>
  <c r="X151" i="11" l="1"/>
  <c r="Y152" i="11"/>
  <c r="U152" i="11"/>
  <c r="AB152" i="11" l="1"/>
  <c r="Z152" i="11"/>
  <c r="D150" i="11"/>
  <c r="S150" i="11" s="1"/>
  <c r="T151" i="11" l="1"/>
  <c r="R150" i="11"/>
  <c r="AI149" i="11"/>
  <c r="AK149" i="11"/>
  <c r="W150" i="11"/>
  <c r="V150" i="11"/>
  <c r="X150" i="11" l="1"/>
  <c r="Y151" i="11"/>
  <c r="U151" i="11"/>
  <c r="Z151" i="11" l="1"/>
  <c r="AB151" i="11"/>
  <c r="D149" i="11"/>
  <c r="S149" i="11" s="1"/>
  <c r="T150" i="11" l="1"/>
  <c r="R149" i="11"/>
  <c r="AI148" i="11"/>
  <c r="AK148" i="11"/>
  <c r="V149" i="11"/>
  <c r="W149" i="11"/>
  <c r="X149" i="11" l="1"/>
  <c r="Y150" i="11"/>
  <c r="U150" i="11"/>
  <c r="AB150" i="11" l="1"/>
  <c r="Z150" i="11"/>
  <c r="D148" i="11"/>
  <c r="S148" i="11" s="1"/>
  <c r="T149" i="11" l="1"/>
  <c r="R148" i="11"/>
  <c r="AI147" i="11"/>
  <c r="AK147" i="11"/>
  <c r="V148" i="11"/>
  <c r="W148" i="11"/>
  <c r="X148" i="11" l="1"/>
  <c r="Y149" i="11"/>
  <c r="U149" i="11"/>
  <c r="AB149" i="11" l="1"/>
  <c r="Z149" i="11"/>
  <c r="D147" i="11"/>
  <c r="S147" i="11" s="1"/>
  <c r="T148" i="11" l="1"/>
  <c r="R147" i="11"/>
  <c r="AI146" i="11"/>
  <c r="AK146" i="11"/>
  <c r="W147" i="11"/>
  <c r="V147" i="11"/>
  <c r="X147" i="11" l="1"/>
  <c r="Y148" i="11"/>
  <c r="U148" i="11"/>
  <c r="AB148" i="11" l="1"/>
  <c r="Z148" i="11"/>
  <c r="D146" i="11"/>
  <c r="S146" i="11" s="1"/>
  <c r="T147" i="11" l="1"/>
  <c r="R146" i="11"/>
  <c r="AI145" i="11"/>
  <c r="AK145" i="11"/>
  <c r="V146" i="11"/>
  <c r="W146" i="11"/>
  <c r="X146" i="11" l="1"/>
  <c r="Y147" i="11"/>
  <c r="U147" i="11"/>
  <c r="Z147" i="11" l="1"/>
  <c r="AB147" i="11"/>
  <c r="D145" i="11"/>
  <c r="S145" i="11" s="1"/>
  <c r="T146" i="11" l="1"/>
  <c r="R145" i="11"/>
  <c r="AI144" i="11"/>
  <c r="AK144" i="11"/>
  <c r="W145" i="11"/>
  <c r="V145" i="11"/>
  <c r="X145" i="11" l="1"/>
  <c r="Y146" i="11"/>
  <c r="U146" i="11"/>
  <c r="AB146" i="11" l="1"/>
  <c r="Z146" i="11"/>
  <c r="D144" i="11"/>
  <c r="S144" i="11" s="1"/>
  <c r="T145" i="11" l="1"/>
  <c r="R144" i="11"/>
  <c r="AI143" i="11"/>
  <c r="AK143" i="11"/>
  <c r="W144" i="11"/>
  <c r="V144" i="11"/>
  <c r="X144" i="11" l="1"/>
  <c r="Y145" i="11"/>
  <c r="U145" i="11"/>
  <c r="AB145" i="11" l="1"/>
  <c r="Z145" i="11"/>
  <c r="D143" i="11"/>
  <c r="S143" i="11" s="1"/>
  <c r="T144" i="11" l="1"/>
  <c r="R143" i="11"/>
  <c r="AI142" i="11"/>
  <c r="AK142" i="11"/>
  <c r="W143" i="11"/>
  <c r="V143" i="11"/>
  <c r="X143" i="11" l="1"/>
  <c r="Y144" i="11"/>
  <c r="U144" i="11"/>
  <c r="AB144" i="11" l="1"/>
  <c r="Z144" i="11"/>
  <c r="D142" i="11"/>
  <c r="S142" i="11" s="1"/>
  <c r="T143" i="11" l="1"/>
  <c r="R142" i="11"/>
  <c r="AI141" i="11"/>
  <c r="AK141" i="11"/>
  <c r="W142" i="11"/>
  <c r="V142" i="11"/>
  <c r="X142" i="11" l="1"/>
  <c r="Y143" i="11"/>
  <c r="U143" i="11"/>
  <c r="AB143" i="11" l="1"/>
  <c r="Z143" i="11"/>
  <c r="D141" i="11"/>
  <c r="S141" i="11" s="1"/>
  <c r="T142" i="11" l="1"/>
  <c r="R141" i="11"/>
  <c r="AI140" i="11"/>
  <c r="AK140" i="11"/>
  <c r="V141" i="11"/>
  <c r="W141" i="11"/>
  <c r="X141" i="11" l="1"/>
  <c r="Y142" i="11"/>
  <c r="U142" i="11"/>
  <c r="Z142" i="11" l="1"/>
  <c r="AB142" i="11"/>
  <c r="D140" i="11"/>
  <c r="R140" i="11" s="1"/>
  <c r="V140" i="11"/>
  <c r="W140" i="11"/>
  <c r="X140" i="11" l="1"/>
  <c r="S140" i="11"/>
  <c r="AI139" i="11"/>
  <c r="AK139" i="11"/>
  <c r="T141" i="11" l="1"/>
  <c r="Y141" i="11" l="1"/>
  <c r="U141" i="11"/>
  <c r="D139" i="11"/>
  <c r="R139" i="11" s="1"/>
  <c r="V139" i="11"/>
  <c r="W139" i="11"/>
  <c r="X139" i="11" l="1"/>
  <c r="S139" i="11"/>
  <c r="AB141" i="11"/>
  <c r="Z141" i="11"/>
  <c r="AI138" i="11"/>
  <c r="AK138" i="11"/>
  <c r="T140" i="11" l="1"/>
  <c r="Y140" i="11" l="1"/>
  <c r="U140" i="11"/>
  <c r="D138" i="11"/>
  <c r="S138" i="11" s="1"/>
  <c r="T139" i="11" l="1"/>
  <c r="R138" i="11"/>
  <c r="AB140" i="11"/>
  <c r="Z140" i="11"/>
  <c r="AI137" i="11"/>
  <c r="AK137" i="11"/>
  <c r="V138" i="11"/>
  <c r="W138" i="11"/>
  <c r="X138" i="11" l="1"/>
  <c r="Y139" i="11"/>
  <c r="U139" i="11"/>
  <c r="AB139" i="11" l="1"/>
  <c r="Z139" i="11"/>
  <c r="D137" i="11"/>
  <c r="S137" i="11" s="1"/>
  <c r="T138" i="11" l="1"/>
  <c r="R137" i="11"/>
  <c r="AI136" i="11"/>
  <c r="AK136" i="11"/>
  <c r="V137" i="11"/>
  <c r="W137" i="11"/>
  <c r="X137" i="11" l="1"/>
  <c r="Y138" i="11"/>
  <c r="U138" i="11"/>
  <c r="AB138" i="11" l="1"/>
  <c r="Z138" i="11"/>
  <c r="D136" i="11"/>
  <c r="S136" i="11" s="1"/>
  <c r="T137" i="11" l="1"/>
  <c r="R136" i="11"/>
  <c r="AI135" i="11"/>
  <c r="AK135" i="11"/>
  <c r="V136" i="11"/>
  <c r="W136" i="11"/>
  <c r="X136" i="11" l="1"/>
  <c r="Y137" i="11"/>
  <c r="U137" i="11"/>
  <c r="AB137" i="11" l="1"/>
  <c r="Z137" i="11"/>
  <c r="D135" i="11"/>
  <c r="S135" i="11" s="1"/>
  <c r="T136" i="11" l="1"/>
  <c r="R135" i="11"/>
  <c r="AI134" i="11"/>
  <c r="AK134" i="11"/>
  <c r="W135" i="11"/>
  <c r="V135" i="11"/>
  <c r="X135" i="11" l="1"/>
  <c r="Y136" i="11"/>
  <c r="U136" i="11"/>
  <c r="AB136" i="11" l="1"/>
  <c r="Z136" i="11"/>
  <c r="D134" i="11"/>
  <c r="R134" i="11" s="1"/>
  <c r="W134" i="11"/>
  <c r="V134" i="11"/>
  <c r="X134" i="11" l="1"/>
  <c r="S134" i="11"/>
  <c r="AI133" i="11"/>
  <c r="AK133" i="11"/>
  <c r="T135" i="11" l="1"/>
  <c r="Y135" i="11" l="1"/>
  <c r="U135" i="11"/>
  <c r="D133" i="11"/>
  <c r="S133" i="11" s="1"/>
  <c r="T134" i="11" l="1"/>
  <c r="AB135" i="11"/>
  <c r="Z135" i="11"/>
  <c r="R133" i="11"/>
  <c r="AI132" i="11"/>
  <c r="AK132" i="11"/>
  <c r="W133" i="11"/>
  <c r="V133" i="11"/>
  <c r="X133" i="11" l="1"/>
  <c r="Y134" i="11"/>
  <c r="U134" i="11"/>
  <c r="AB134" i="11" l="1"/>
  <c r="Z134" i="11"/>
  <c r="D132" i="11"/>
  <c r="S132" i="11" s="1"/>
  <c r="R132" i="11" l="1"/>
  <c r="T133" i="11"/>
  <c r="AI131" i="11"/>
  <c r="AK131" i="11"/>
  <c r="V132" i="11"/>
  <c r="W132" i="11"/>
  <c r="X132" i="11" l="1"/>
  <c r="Y133" i="11"/>
  <c r="U133" i="11"/>
  <c r="AB133" i="11" l="1"/>
  <c r="Z133" i="11"/>
  <c r="D131" i="11"/>
  <c r="R131" i="11" s="1"/>
  <c r="V131" i="11"/>
  <c r="W131" i="11"/>
  <c r="X131" i="11" l="1"/>
  <c r="S131" i="11"/>
  <c r="AI130" i="11"/>
  <c r="AK130" i="11"/>
  <c r="T132" i="11" l="1"/>
  <c r="Y132" i="11" l="1"/>
  <c r="U132" i="11"/>
  <c r="D130" i="11"/>
  <c r="S130" i="11" s="1"/>
  <c r="T131" i="11" l="1"/>
  <c r="AB132" i="11"/>
  <c r="Z132" i="11"/>
  <c r="R130" i="11"/>
  <c r="AI129" i="11"/>
  <c r="AK129" i="11"/>
  <c r="W130" i="11"/>
  <c r="V130" i="11"/>
  <c r="X130" i="11" l="1"/>
  <c r="Y131" i="11"/>
  <c r="U131" i="11"/>
  <c r="AB131" i="11" l="1"/>
  <c r="Z131" i="11"/>
  <c r="D129" i="11"/>
  <c r="S129" i="11" s="1"/>
  <c r="T130" i="11" l="1"/>
  <c r="R129" i="11"/>
  <c r="AI128" i="11"/>
  <c r="AK128" i="11"/>
  <c r="W129" i="11"/>
  <c r="V129" i="11"/>
  <c r="X129" i="11" l="1"/>
  <c r="Y130" i="11"/>
  <c r="U130" i="11"/>
  <c r="AB130" i="11" l="1"/>
  <c r="Z130" i="11"/>
  <c r="D128" i="11"/>
  <c r="S128" i="11" s="1"/>
  <c r="T129" i="11" l="1"/>
  <c r="R128" i="11"/>
  <c r="AI127" i="11"/>
  <c r="AK127" i="11"/>
  <c r="V128" i="11"/>
  <c r="W128" i="11"/>
  <c r="X128" i="11" l="1"/>
  <c r="Y129" i="11"/>
  <c r="U129" i="11"/>
  <c r="AB129" i="11" l="1"/>
  <c r="Z129" i="11"/>
  <c r="D127" i="11"/>
  <c r="R127" i="11" s="1"/>
  <c r="W127" i="11"/>
  <c r="V127" i="11"/>
  <c r="X127" i="11" l="1"/>
  <c r="S127" i="11"/>
  <c r="AI126" i="11"/>
  <c r="AK126" i="11"/>
  <c r="T128" i="11" l="1"/>
  <c r="Y128" i="11" l="1"/>
  <c r="U128" i="11"/>
  <c r="D126" i="11"/>
  <c r="S126" i="11" s="1"/>
  <c r="T127" i="11" l="1"/>
  <c r="AB128" i="11"/>
  <c r="Z128" i="11"/>
  <c r="R126" i="11"/>
  <c r="AI125" i="11"/>
  <c r="AK125" i="11"/>
  <c r="W126" i="11"/>
  <c r="V126" i="11"/>
  <c r="X126" i="11" l="1"/>
  <c r="Y127" i="11"/>
  <c r="U127" i="11"/>
  <c r="AB127" i="11" l="1"/>
  <c r="Z127" i="11"/>
  <c r="D125" i="11"/>
  <c r="R125" i="11" s="1"/>
  <c r="W125" i="11"/>
  <c r="V125" i="11"/>
  <c r="X125" i="11" l="1"/>
  <c r="S125" i="11"/>
  <c r="AI124" i="11"/>
  <c r="AK124" i="11"/>
  <c r="T126" i="11" l="1"/>
  <c r="Y126" i="11" l="1"/>
  <c r="U126" i="11"/>
  <c r="D124" i="11"/>
  <c r="S124" i="11" s="1"/>
  <c r="T125" i="11" l="1"/>
  <c r="AB126" i="11"/>
  <c r="Z126" i="11"/>
  <c r="R124" i="11"/>
  <c r="AI123" i="11"/>
  <c r="AK123" i="11"/>
  <c r="W124" i="11"/>
  <c r="V124" i="11"/>
  <c r="X124" i="11" l="1"/>
  <c r="Y125" i="11"/>
  <c r="U125" i="11"/>
  <c r="AB125" i="11" l="1"/>
  <c r="Z125" i="11"/>
  <c r="D123" i="11"/>
  <c r="S123" i="11" s="1"/>
  <c r="T124" i="11" l="1"/>
  <c r="R123" i="11"/>
  <c r="AI122" i="11"/>
  <c r="AK122" i="11"/>
  <c r="V123" i="11"/>
  <c r="W123" i="11"/>
  <c r="X123" i="11" l="1"/>
  <c r="Y124" i="11"/>
  <c r="U124" i="11"/>
  <c r="AB124" i="11" l="1"/>
  <c r="Z124" i="11"/>
  <c r="D122" i="11"/>
  <c r="S122" i="11" s="1"/>
  <c r="T123" i="11" l="1"/>
  <c r="R122" i="11"/>
  <c r="AI121" i="11"/>
  <c r="AK121" i="11"/>
  <c r="V122" i="11"/>
  <c r="W122" i="11"/>
  <c r="X122" i="11" l="1"/>
  <c r="Y123" i="11"/>
  <c r="U123" i="11"/>
  <c r="AB123" i="11" l="1"/>
  <c r="Z123" i="11"/>
  <c r="D121" i="11"/>
  <c r="S121" i="11" s="1"/>
  <c r="T122" i="11" l="1"/>
  <c r="R121" i="11"/>
  <c r="AI120" i="11"/>
  <c r="AK120" i="11"/>
  <c r="W121" i="11"/>
  <c r="V121" i="11"/>
  <c r="X121" i="11" l="1"/>
  <c r="Y122" i="11"/>
  <c r="U122" i="11"/>
  <c r="AB122" i="11" l="1"/>
  <c r="Z122" i="11"/>
  <c r="D120" i="11"/>
  <c r="R120" i="11" s="1"/>
  <c r="V120" i="11"/>
  <c r="W120" i="11"/>
  <c r="X120" i="11" l="1"/>
  <c r="S120" i="11"/>
  <c r="AI119" i="11"/>
  <c r="AK119" i="11"/>
  <c r="T121" i="11" l="1"/>
  <c r="Y121" i="11" l="1"/>
  <c r="U121" i="11"/>
  <c r="D119" i="11"/>
  <c r="S119" i="11" s="1"/>
  <c r="T120" i="11" l="1"/>
  <c r="AB121" i="11"/>
  <c r="Z121" i="11"/>
  <c r="R119" i="11"/>
  <c r="AI118" i="11"/>
  <c r="AK118" i="11"/>
  <c r="W119" i="11"/>
  <c r="V119" i="11"/>
  <c r="X119" i="11" l="1"/>
  <c r="Y120" i="11"/>
  <c r="U120" i="11"/>
  <c r="AB120" i="11" l="1"/>
  <c r="Z120" i="11"/>
  <c r="D118" i="11"/>
  <c r="S118" i="11" s="1"/>
  <c r="T119" i="11" l="1"/>
  <c r="R118" i="11"/>
  <c r="AI117" i="11"/>
  <c r="AK117" i="11"/>
  <c r="W118" i="11"/>
  <c r="V118" i="11"/>
  <c r="X118" i="11" l="1"/>
  <c r="Y119" i="11"/>
  <c r="U119" i="11"/>
  <c r="AB119" i="11" l="1"/>
  <c r="Z119" i="11"/>
  <c r="D117" i="11"/>
  <c r="S117" i="11" s="1"/>
  <c r="T118" i="11" l="1"/>
  <c r="R117" i="11"/>
  <c r="AI116" i="11"/>
  <c r="AK116" i="11"/>
  <c r="W117" i="11"/>
  <c r="V117" i="11"/>
  <c r="X117" i="11" l="1"/>
  <c r="Y118" i="11"/>
  <c r="U118" i="11"/>
  <c r="AB118" i="11" l="1"/>
  <c r="Z118" i="11"/>
  <c r="D116" i="11"/>
  <c r="S116" i="11" s="1"/>
  <c r="T117" i="11" l="1"/>
  <c r="R116" i="11"/>
  <c r="AI115" i="11"/>
  <c r="AK115" i="11"/>
  <c r="W116" i="11"/>
  <c r="V116" i="11"/>
  <c r="X116" i="11" l="1"/>
  <c r="Y117" i="11"/>
  <c r="U117" i="11"/>
  <c r="AB117" i="11" l="1"/>
  <c r="Z117" i="11"/>
  <c r="D115" i="11"/>
  <c r="R115" i="11" s="1"/>
  <c r="V115" i="11"/>
  <c r="W115" i="11"/>
  <c r="X115" i="11" l="1"/>
  <c r="S115" i="11"/>
  <c r="AI114" i="11"/>
  <c r="AK114" i="11"/>
  <c r="T116" i="11" l="1"/>
  <c r="Y116" i="11" l="1"/>
  <c r="U116" i="11"/>
  <c r="D114" i="11"/>
  <c r="R114" i="11" s="1"/>
  <c r="W114" i="11"/>
  <c r="V114" i="11"/>
  <c r="X114" i="11" l="1"/>
  <c r="S114" i="11"/>
  <c r="AB116" i="11"/>
  <c r="Z116" i="11"/>
  <c r="AI113" i="11"/>
  <c r="AK113" i="11"/>
  <c r="T115" i="11" l="1"/>
  <c r="Y115" i="11" l="1"/>
  <c r="U115" i="11"/>
  <c r="D113" i="11"/>
  <c r="S113" i="11" s="1"/>
  <c r="T114" i="11" l="1"/>
  <c r="R113" i="11"/>
  <c r="AB115" i="11"/>
  <c r="Z115" i="11"/>
  <c r="AI112" i="11"/>
  <c r="AK112" i="11"/>
  <c r="W113" i="11"/>
  <c r="V113" i="11"/>
  <c r="X113" i="11" l="1"/>
  <c r="Y114" i="11"/>
  <c r="U114" i="11"/>
  <c r="Z114" i="11" l="1"/>
  <c r="AB114" i="11"/>
  <c r="D112" i="11"/>
  <c r="S112" i="11" s="1"/>
  <c r="T113" i="11" l="1"/>
  <c r="R112" i="11"/>
  <c r="AI111" i="11"/>
  <c r="AK111" i="11"/>
  <c r="W112" i="11"/>
  <c r="V112" i="11"/>
  <c r="X112" i="11" l="1"/>
  <c r="Y113" i="11"/>
  <c r="U113" i="11"/>
  <c r="AB113" i="11" l="1"/>
  <c r="Z113" i="11"/>
  <c r="D111" i="11"/>
  <c r="S111" i="11" s="1"/>
  <c r="T112" i="11" l="1"/>
  <c r="R111" i="11"/>
  <c r="AI110" i="11"/>
  <c r="AK110" i="11"/>
  <c r="W111" i="11"/>
  <c r="V111" i="11"/>
  <c r="X111" i="11" l="1"/>
  <c r="Y112" i="11"/>
  <c r="U112" i="11"/>
  <c r="AB112" i="11" l="1"/>
  <c r="Z112" i="11"/>
  <c r="D110" i="11"/>
  <c r="S110" i="11" s="1"/>
  <c r="T111" i="11" l="1"/>
  <c r="R110" i="11"/>
  <c r="AI109" i="11"/>
  <c r="AK109" i="11"/>
  <c r="V110" i="11"/>
  <c r="W110" i="11"/>
  <c r="X110" i="11" l="1"/>
  <c r="Y111" i="11"/>
  <c r="U111" i="11"/>
  <c r="AB111" i="11" l="1"/>
  <c r="Z111" i="11"/>
  <c r="D109" i="11"/>
  <c r="S109" i="11" s="1"/>
  <c r="T110" i="11" l="1"/>
  <c r="R109" i="11"/>
  <c r="AI108" i="11"/>
  <c r="AK108" i="11"/>
  <c r="V109" i="11"/>
  <c r="W109" i="11"/>
  <c r="X109" i="11" l="1"/>
  <c r="Y110" i="11"/>
  <c r="U110" i="11"/>
  <c r="AB110" i="11" l="1"/>
  <c r="Z110" i="11"/>
  <c r="D108" i="11"/>
  <c r="S108" i="11" s="1"/>
  <c r="T109" i="11" l="1"/>
  <c r="R108" i="11"/>
  <c r="AI107" i="11"/>
  <c r="AK107" i="11"/>
  <c r="V108" i="11"/>
  <c r="W108" i="11"/>
  <c r="X108" i="11" l="1"/>
  <c r="Y109" i="11"/>
  <c r="U109" i="11"/>
  <c r="Z109" i="11" l="1"/>
  <c r="AB109" i="11"/>
  <c r="D107" i="11"/>
  <c r="S107" i="11" s="1"/>
  <c r="R107" i="11" l="1"/>
  <c r="T108" i="11"/>
  <c r="AI106" i="11"/>
  <c r="AK106" i="11"/>
  <c r="V107" i="11"/>
  <c r="W107" i="11"/>
  <c r="X107" i="11" l="1"/>
  <c r="Y108" i="11"/>
  <c r="U108" i="11"/>
  <c r="Z108" i="11" l="1"/>
  <c r="AB108" i="11"/>
  <c r="D106" i="11"/>
  <c r="R106" i="11" s="1"/>
  <c r="W106" i="11"/>
  <c r="V106" i="11"/>
  <c r="X106" i="11" l="1"/>
  <c r="S106" i="11"/>
  <c r="AI105" i="11"/>
  <c r="AK105" i="11"/>
  <c r="T107" i="11" l="1"/>
  <c r="Y107" i="11" l="1"/>
  <c r="U107" i="11"/>
  <c r="D105" i="11"/>
  <c r="S105" i="11" s="1"/>
  <c r="T106" i="11" l="1"/>
  <c r="R105" i="11"/>
  <c r="AB107" i="11"/>
  <c r="Z107" i="11"/>
  <c r="AI104" i="11"/>
  <c r="AK104" i="11"/>
  <c r="V105" i="11"/>
  <c r="W105" i="11"/>
  <c r="X105" i="11" l="1"/>
  <c r="Y106" i="11"/>
  <c r="U106" i="11"/>
  <c r="AB106" i="11" l="1"/>
  <c r="Z106" i="11"/>
  <c r="D104" i="11"/>
  <c r="R104" i="11" s="1"/>
  <c r="W104" i="11"/>
  <c r="V104" i="11"/>
  <c r="X104" i="11" l="1"/>
  <c r="S104" i="11"/>
  <c r="AI103" i="11"/>
  <c r="AK103" i="11"/>
  <c r="T105" i="11" l="1"/>
  <c r="Y105" i="11" l="1"/>
  <c r="U105" i="11"/>
  <c r="D103" i="11"/>
  <c r="S103" i="11" s="1"/>
  <c r="T104" i="11" l="1"/>
  <c r="Z105" i="11"/>
  <c r="AB105" i="11"/>
  <c r="R103" i="11"/>
  <c r="AI102" i="11"/>
  <c r="AK102" i="11"/>
  <c r="V103" i="11"/>
  <c r="W103" i="11"/>
  <c r="X103" i="11" l="1"/>
  <c r="Y104" i="11"/>
  <c r="U104" i="11"/>
  <c r="Z104" i="11" l="1"/>
  <c r="AB104" i="11"/>
  <c r="D102" i="11"/>
  <c r="R102" i="11" s="1"/>
  <c r="V102" i="11"/>
  <c r="W102" i="11"/>
  <c r="X102" i="11" l="1"/>
  <c r="S102" i="11"/>
  <c r="AI101" i="11"/>
  <c r="AK101" i="11"/>
  <c r="T103" i="11" l="1"/>
  <c r="Y103" i="11" l="1"/>
  <c r="U103" i="11"/>
  <c r="D101" i="11"/>
  <c r="R101" i="11" s="1"/>
  <c r="W101" i="11"/>
  <c r="V101" i="11"/>
  <c r="S101" i="11" l="1"/>
  <c r="T102" i="11" s="1"/>
  <c r="Y102" i="11" s="1"/>
  <c r="X101" i="11"/>
  <c r="AB103" i="11"/>
  <c r="Z103" i="11"/>
  <c r="AI100" i="11"/>
  <c r="AK100" i="11"/>
  <c r="U102" i="11" l="1"/>
  <c r="AB102" i="11" s="1"/>
  <c r="D100" i="11"/>
  <c r="S100" i="11" s="1"/>
  <c r="Z102" i="11" l="1"/>
  <c r="T101" i="11"/>
  <c r="R100" i="11"/>
  <c r="AI99" i="11"/>
  <c r="AK99" i="11"/>
  <c r="W100" i="11"/>
  <c r="V100" i="11"/>
  <c r="X100" i="11" l="1"/>
  <c r="Y101" i="11"/>
  <c r="U101" i="11"/>
  <c r="AB101" i="11" l="1"/>
  <c r="Z101" i="11"/>
  <c r="D99" i="11"/>
  <c r="S99" i="11" s="1"/>
  <c r="T100" i="11" l="1"/>
  <c r="R99" i="11"/>
  <c r="AI98" i="11"/>
  <c r="AK98" i="11"/>
  <c r="W99" i="11"/>
  <c r="V99" i="11"/>
  <c r="X99" i="11" l="1"/>
  <c r="Y100" i="11"/>
  <c r="U100" i="11"/>
  <c r="AB100" i="11" l="1"/>
  <c r="Z100" i="11"/>
  <c r="D98" i="11"/>
  <c r="S98" i="11" s="1"/>
  <c r="T99" i="11" l="1"/>
  <c r="R98" i="11"/>
  <c r="AI97" i="11"/>
  <c r="AK97" i="11"/>
  <c r="V98" i="11"/>
  <c r="W98" i="11"/>
  <c r="X98" i="11" l="1"/>
  <c r="Y99" i="11"/>
  <c r="U99" i="11"/>
  <c r="Z99" i="11" l="1"/>
  <c r="AB99" i="11"/>
  <c r="D97" i="11"/>
  <c r="S97" i="11" s="1"/>
  <c r="T98" i="11" l="1"/>
  <c r="R97" i="11"/>
  <c r="AI96" i="11"/>
  <c r="AK96" i="11"/>
  <c r="W97" i="11"/>
  <c r="V97" i="11"/>
  <c r="X97" i="11" l="1"/>
  <c r="Y98" i="11"/>
  <c r="U98" i="11"/>
  <c r="AB98" i="11" l="1"/>
  <c r="Z98" i="11"/>
  <c r="D96" i="11"/>
  <c r="S96" i="11" s="1"/>
  <c r="T97" i="11" l="1"/>
  <c r="R96" i="11"/>
  <c r="AI95" i="11"/>
  <c r="AK95" i="11"/>
  <c r="V96" i="11"/>
  <c r="W96" i="11"/>
  <c r="X96" i="11" l="1"/>
  <c r="Y97" i="11"/>
  <c r="U97" i="11"/>
  <c r="AB97" i="11" l="1"/>
  <c r="Z97" i="11"/>
  <c r="D95" i="11"/>
  <c r="S95" i="11" s="1"/>
  <c r="T96" i="11" l="1"/>
  <c r="R95" i="11"/>
  <c r="AI94" i="11"/>
  <c r="AK94" i="11"/>
  <c r="V95" i="11"/>
  <c r="W95" i="11"/>
  <c r="X95" i="11" l="1"/>
  <c r="Y96" i="11"/>
  <c r="U96" i="11"/>
  <c r="AB96" i="11" l="1"/>
  <c r="Z96" i="11"/>
  <c r="D94" i="11"/>
  <c r="R94" i="11" s="1"/>
  <c r="V94" i="11"/>
  <c r="W94" i="11"/>
  <c r="X94" i="11" l="1"/>
  <c r="S94" i="11"/>
  <c r="AI93" i="11"/>
  <c r="AK93" i="11"/>
  <c r="T95" i="11" l="1"/>
  <c r="Y95" i="11" l="1"/>
  <c r="U95" i="11"/>
  <c r="D93" i="11"/>
  <c r="S93" i="11" s="1"/>
  <c r="R93" i="11" l="1"/>
  <c r="T94" i="11"/>
  <c r="AB95" i="11"/>
  <c r="Z95" i="11"/>
  <c r="AI92" i="11"/>
  <c r="AK92" i="11"/>
  <c r="V93" i="11"/>
  <c r="W93" i="11"/>
  <c r="X93" i="11" l="1"/>
  <c r="Y94" i="11"/>
  <c r="U94" i="11"/>
  <c r="AB94" i="11" l="1"/>
  <c r="Z94" i="11"/>
  <c r="D92" i="11"/>
  <c r="S92" i="11" s="1"/>
  <c r="T93" i="11" l="1"/>
  <c r="R92" i="11"/>
  <c r="AI91" i="11"/>
  <c r="AK91" i="11"/>
  <c r="V92" i="11"/>
  <c r="W92" i="11"/>
  <c r="X92" i="11" l="1"/>
  <c r="Y93" i="11"/>
  <c r="U93" i="11"/>
  <c r="AB93" i="11" l="1"/>
  <c r="Z93" i="11"/>
  <c r="D91" i="11"/>
  <c r="S91" i="11" s="1"/>
  <c r="T92" i="11" l="1"/>
  <c r="R91" i="11"/>
  <c r="AI90" i="11"/>
  <c r="AK90" i="11"/>
  <c r="V91" i="11"/>
  <c r="W91" i="11"/>
  <c r="X91" i="11" l="1"/>
  <c r="Y92" i="11"/>
  <c r="U92" i="11"/>
  <c r="AB92" i="11" l="1"/>
  <c r="Z92" i="11"/>
  <c r="D90" i="11"/>
  <c r="R90" i="11" s="1"/>
  <c r="V90" i="11"/>
  <c r="W90" i="11"/>
  <c r="X90" i="11" l="1"/>
  <c r="S90" i="11"/>
  <c r="AI89" i="11"/>
  <c r="AK89" i="11"/>
  <c r="T91" i="11" l="1"/>
  <c r="Y91" i="11" l="1"/>
  <c r="U91" i="11"/>
  <c r="D89" i="11"/>
  <c r="S89" i="11" s="1"/>
  <c r="T90" i="11" l="1"/>
  <c r="R89" i="11"/>
  <c r="AB91" i="11"/>
  <c r="Z91" i="11"/>
  <c r="AI88" i="11"/>
  <c r="AK88" i="11"/>
  <c r="V89" i="11"/>
  <c r="W89" i="11"/>
  <c r="X89" i="11" l="1"/>
  <c r="Y90" i="11"/>
  <c r="U90" i="11"/>
  <c r="AB90" i="11" l="1"/>
  <c r="Z90" i="11"/>
  <c r="D88" i="11"/>
  <c r="S88" i="11" s="1"/>
  <c r="T89" i="11" l="1"/>
  <c r="R88" i="11"/>
  <c r="AI87" i="11"/>
  <c r="AK87" i="11"/>
  <c r="V88" i="11"/>
  <c r="W88" i="11"/>
  <c r="X88" i="11" l="1"/>
  <c r="Y89" i="11"/>
  <c r="U89" i="11"/>
  <c r="AB89" i="11" l="1"/>
  <c r="Z89" i="11"/>
  <c r="D87" i="11"/>
  <c r="R87" i="11" s="1"/>
  <c r="W87" i="11"/>
  <c r="V87" i="11"/>
  <c r="X87" i="11" l="1"/>
  <c r="S87" i="11"/>
  <c r="AI86" i="11"/>
  <c r="AK86" i="11"/>
  <c r="T88" i="11" l="1"/>
  <c r="Y88" i="11" l="1"/>
  <c r="U88" i="11"/>
  <c r="D86" i="11"/>
  <c r="S86" i="11" s="1"/>
  <c r="T87" i="11" l="1"/>
  <c r="R86" i="11"/>
  <c r="Z88" i="11"/>
  <c r="AB88" i="11"/>
  <c r="AI85" i="11"/>
  <c r="AK85" i="11"/>
  <c r="W86" i="11"/>
  <c r="V86" i="11"/>
  <c r="X86" i="11" l="1"/>
  <c r="Y87" i="11"/>
  <c r="U87" i="11"/>
  <c r="Z87" i="11" l="1"/>
  <c r="AB87" i="11"/>
  <c r="D85" i="11"/>
  <c r="S85" i="11" s="1"/>
  <c r="T86" i="11" l="1"/>
  <c r="R85" i="11"/>
  <c r="AI84" i="11"/>
  <c r="AK84" i="11"/>
  <c r="V85" i="11"/>
  <c r="W85" i="11"/>
  <c r="X85" i="11" l="1"/>
  <c r="Y86" i="11"/>
  <c r="U86" i="11"/>
  <c r="Z86" i="11" l="1"/>
  <c r="AB86" i="11"/>
  <c r="D84" i="11"/>
  <c r="R84" i="11" s="1"/>
  <c r="W84" i="11"/>
  <c r="V84" i="11"/>
  <c r="X84" i="11" l="1"/>
  <c r="S84" i="11"/>
  <c r="AI83" i="11"/>
  <c r="AK83" i="11"/>
  <c r="T85" i="11" l="1"/>
  <c r="Y85" i="11" l="1"/>
  <c r="U85" i="11"/>
  <c r="D83" i="11"/>
  <c r="S83" i="11" s="1"/>
  <c r="T84" i="11" l="1"/>
  <c r="R83" i="11"/>
  <c r="AB85" i="11"/>
  <c r="Z85" i="11"/>
  <c r="AI82" i="11"/>
  <c r="AK82" i="11"/>
  <c r="W83" i="11"/>
  <c r="V83" i="11"/>
  <c r="X83" i="11" l="1"/>
  <c r="Y84" i="11"/>
  <c r="U84" i="11"/>
  <c r="AB84" i="11" l="1"/>
  <c r="Z84" i="11"/>
  <c r="D82" i="11"/>
  <c r="S82" i="11" s="1"/>
  <c r="T83" i="11" l="1"/>
  <c r="R82" i="11"/>
  <c r="AI81" i="11"/>
  <c r="AK81" i="11"/>
  <c r="W82" i="11"/>
  <c r="V82" i="11"/>
  <c r="X82" i="11" l="1"/>
  <c r="Y83" i="11"/>
  <c r="U83" i="11"/>
  <c r="Z83" i="11" l="1"/>
  <c r="AB83" i="11"/>
  <c r="D81" i="11"/>
  <c r="S81" i="11" s="1"/>
  <c r="T82" i="11" l="1"/>
  <c r="R81" i="11"/>
  <c r="AI80" i="11"/>
  <c r="AK80" i="11"/>
  <c r="W81" i="11"/>
  <c r="V81" i="11"/>
  <c r="X81" i="11" l="1"/>
  <c r="Y82" i="11"/>
  <c r="U82" i="11"/>
  <c r="AB82" i="11" l="1"/>
  <c r="Z82" i="11"/>
  <c r="D80" i="11"/>
  <c r="R80" i="11" s="1"/>
  <c r="W80" i="11"/>
  <c r="V80" i="11"/>
  <c r="X80" i="11" l="1"/>
  <c r="AI79" i="11"/>
  <c r="D79" i="11"/>
  <c r="AK79" i="11"/>
  <c r="R79" i="11" l="1"/>
  <c r="AI78" i="11"/>
  <c r="AK78" i="11"/>
  <c r="V79" i="11"/>
  <c r="W79" i="11"/>
  <c r="X79" i="11" l="1"/>
  <c r="D78" i="11"/>
  <c r="R78" i="11" l="1"/>
  <c r="AI77" i="11"/>
  <c r="AK77" i="11"/>
  <c r="W78" i="11"/>
  <c r="V78" i="11"/>
  <c r="X78" i="11" l="1"/>
  <c r="D77" i="11"/>
  <c r="R77" i="11" l="1"/>
  <c r="AI76" i="11"/>
  <c r="AK76" i="11"/>
  <c r="V77" i="11"/>
  <c r="W77" i="11"/>
  <c r="X77" i="11" l="1"/>
  <c r="D76" i="11"/>
  <c r="R76" i="11" l="1"/>
  <c r="AI75" i="11"/>
  <c r="AK75" i="11"/>
  <c r="W76" i="11"/>
  <c r="V76" i="11"/>
  <c r="X76" i="11" l="1"/>
  <c r="D75" i="11"/>
  <c r="R75" i="11" l="1"/>
  <c r="AI74" i="11"/>
  <c r="AK74" i="11"/>
  <c r="V75" i="11"/>
  <c r="W75" i="11"/>
  <c r="X75" i="11" l="1"/>
  <c r="D74" i="11"/>
  <c r="R74" i="11" s="1"/>
  <c r="W74" i="11"/>
  <c r="V74" i="11"/>
  <c r="X74" i="11" l="1"/>
  <c r="AI73" i="11"/>
  <c r="D73" i="11"/>
  <c r="R73" i="11" s="1"/>
  <c r="AK73" i="11"/>
  <c r="V73" i="11"/>
  <c r="W73" i="11"/>
  <c r="X73" i="11" l="1"/>
  <c r="AI72" i="11"/>
  <c r="D72" i="11"/>
  <c r="R72" i="11" s="1"/>
  <c r="AK72" i="11"/>
  <c r="V72" i="11"/>
  <c r="W72" i="11"/>
  <c r="X72" i="11" l="1"/>
  <c r="AI71" i="11"/>
  <c r="D71" i="11"/>
  <c r="AK71" i="11"/>
  <c r="R71" i="11" l="1"/>
  <c r="AI70" i="11"/>
  <c r="AK70" i="11"/>
  <c r="W71" i="11"/>
  <c r="V71" i="11"/>
  <c r="X71" i="11" l="1"/>
  <c r="D70" i="11"/>
  <c r="R70" i="11" l="1"/>
  <c r="AI69" i="11"/>
  <c r="AK69" i="11"/>
  <c r="V70" i="11"/>
  <c r="W70" i="11"/>
  <c r="X70" i="11" l="1"/>
  <c r="D69" i="11"/>
  <c r="R69" i="11" s="1"/>
  <c r="V69" i="11"/>
  <c r="W69" i="11"/>
  <c r="X69" i="11" l="1"/>
  <c r="AI68" i="11"/>
  <c r="D68" i="11"/>
  <c r="R68" i="11" s="1"/>
  <c r="AK68" i="11"/>
  <c r="W68" i="11"/>
  <c r="V68" i="11"/>
  <c r="X68" i="11" l="1"/>
  <c r="AI67" i="11"/>
  <c r="D67" i="11"/>
  <c r="AK67" i="11"/>
  <c r="R67" i="11" l="1"/>
  <c r="AI66" i="11"/>
  <c r="AK66" i="11"/>
  <c r="V67" i="11"/>
  <c r="W67" i="11"/>
  <c r="X67" i="11" l="1"/>
  <c r="D66" i="11"/>
  <c r="R66" i="11" s="1"/>
  <c r="W66" i="11"/>
  <c r="V66" i="11"/>
  <c r="X66" i="11" l="1"/>
  <c r="AI65" i="11"/>
  <c r="D65" i="11"/>
  <c r="AK65" i="11"/>
  <c r="R65" i="11" l="1"/>
  <c r="AI64" i="11"/>
  <c r="AK64" i="11"/>
  <c r="W65" i="11"/>
  <c r="V65" i="11"/>
  <c r="X65" i="11" l="1"/>
  <c r="D64" i="11"/>
  <c r="R64" i="11" l="1"/>
  <c r="AI63" i="11"/>
  <c r="AK63" i="11"/>
  <c r="W64" i="11"/>
  <c r="V64" i="11"/>
  <c r="X64" i="11" l="1"/>
  <c r="D63" i="11"/>
  <c r="R63" i="11" l="1"/>
  <c r="AI62" i="11"/>
  <c r="AK62" i="11"/>
  <c r="V63" i="11"/>
  <c r="W63" i="11"/>
  <c r="X63" i="11" l="1"/>
  <c r="D62" i="11"/>
  <c r="R62" i="11" l="1"/>
  <c r="AI61" i="11"/>
  <c r="AK61" i="11"/>
  <c r="W62" i="11"/>
  <c r="V62" i="11"/>
  <c r="X62" i="11" l="1"/>
  <c r="D61" i="11"/>
  <c r="R61" i="11" l="1"/>
  <c r="AI60" i="11"/>
  <c r="AK60" i="11"/>
  <c r="W61" i="11"/>
  <c r="V61" i="11"/>
  <c r="X61" i="11" l="1"/>
  <c r="D60" i="11"/>
  <c r="R60" i="11" l="1"/>
  <c r="AI59" i="11"/>
  <c r="AK59" i="11"/>
  <c r="V60" i="11"/>
  <c r="W60" i="11"/>
  <c r="X60" i="11" l="1"/>
  <c r="D59" i="11"/>
  <c r="R59" i="11" l="1"/>
  <c r="AI58" i="11"/>
  <c r="AK58" i="11"/>
  <c r="V59" i="11"/>
  <c r="W59" i="11"/>
  <c r="X59" i="11" l="1"/>
  <c r="D58" i="11"/>
  <c r="R58" i="11" l="1"/>
  <c r="AI57" i="11"/>
  <c r="AK57" i="11"/>
  <c r="V58" i="11"/>
  <c r="W58" i="11"/>
  <c r="X58" i="11" l="1"/>
  <c r="D57" i="11"/>
  <c r="R57" i="11" l="1"/>
  <c r="AI56" i="11"/>
  <c r="AK56" i="11"/>
  <c r="V57" i="11"/>
  <c r="W57" i="11"/>
  <c r="X57" i="11" l="1"/>
  <c r="D56" i="11"/>
  <c r="R56" i="11" l="1"/>
  <c r="AI55" i="11"/>
  <c r="AK55" i="11"/>
  <c r="V56" i="11"/>
  <c r="W56" i="11"/>
  <c r="X56" i="11" l="1"/>
  <c r="D55" i="11"/>
  <c r="R55" i="11" l="1"/>
  <c r="AI54" i="11"/>
  <c r="AK54" i="11"/>
  <c r="V55" i="11"/>
  <c r="W55" i="11"/>
  <c r="X55" i="11" l="1"/>
  <c r="D54" i="11"/>
  <c r="R54" i="11" l="1"/>
  <c r="AI53" i="11"/>
  <c r="AK53" i="11"/>
  <c r="V54" i="11"/>
  <c r="W54" i="11"/>
  <c r="X54" i="11" l="1"/>
  <c r="D53" i="11"/>
  <c r="R53" i="11" s="1"/>
  <c r="W53" i="11"/>
  <c r="V53" i="11"/>
  <c r="X53" i="11" l="1"/>
  <c r="AI52" i="11"/>
  <c r="D52" i="11"/>
  <c r="AK52" i="11"/>
  <c r="R52" i="11" l="1"/>
  <c r="AI51" i="11"/>
  <c r="AK51" i="11"/>
  <c r="V52" i="11"/>
  <c r="W52" i="11"/>
  <c r="X52" i="11" l="1"/>
  <c r="D51" i="11"/>
  <c r="R51" i="11" l="1"/>
  <c r="AI50" i="11"/>
  <c r="AK50" i="11"/>
  <c r="V51" i="11"/>
  <c r="W51" i="11"/>
  <c r="X51" i="11" l="1"/>
  <c r="D50" i="11"/>
  <c r="R50" i="11" l="1"/>
  <c r="AI49" i="11"/>
  <c r="AK49" i="11"/>
  <c r="V50" i="11"/>
  <c r="W50" i="11"/>
  <c r="X50" i="11" l="1"/>
  <c r="D49" i="11"/>
  <c r="R49" i="11" l="1"/>
  <c r="AI48" i="11"/>
  <c r="AK48" i="11"/>
  <c r="W49" i="11"/>
  <c r="V49" i="11"/>
  <c r="X49" i="11" l="1"/>
  <c r="D48" i="11"/>
  <c r="R48" i="11" s="1"/>
  <c r="W48" i="11"/>
  <c r="V48" i="11"/>
  <c r="X48" i="11" l="1"/>
  <c r="AI47" i="11"/>
  <c r="D47" i="11"/>
  <c r="AK47" i="11"/>
  <c r="R47" i="11" l="1"/>
  <c r="AI46" i="11"/>
  <c r="AK46" i="11"/>
  <c r="V47" i="11"/>
  <c r="W47" i="11"/>
  <c r="X47" i="11" l="1"/>
  <c r="D46" i="11"/>
  <c r="R46" i="11" l="1"/>
  <c r="AI45" i="11"/>
  <c r="AK45" i="11"/>
  <c r="W46" i="11"/>
  <c r="V46" i="11"/>
  <c r="X46" i="11" l="1"/>
  <c r="D45" i="11"/>
  <c r="R45" i="11" s="1"/>
  <c r="W45" i="11"/>
  <c r="V45" i="11"/>
  <c r="X45" i="11" l="1"/>
  <c r="AI44" i="11"/>
  <c r="D44" i="11"/>
  <c r="AK44" i="11"/>
  <c r="R44" i="11" l="1"/>
  <c r="AI43" i="11"/>
  <c r="AK43" i="11"/>
  <c r="V44" i="11"/>
  <c r="W44" i="11"/>
  <c r="X44" i="11" l="1"/>
  <c r="D43" i="11"/>
  <c r="R43" i="11" l="1"/>
  <c r="AI42" i="11"/>
  <c r="AK42" i="11"/>
  <c r="V43" i="11"/>
  <c r="W43" i="11"/>
  <c r="X43" i="11" l="1"/>
  <c r="D42" i="11"/>
  <c r="R42" i="11" l="1"/>
  <c r="AI41" i="11"/>
  <c r="AK41" i="11"/>
  <c r="W42" i="11"/>
  <c r="V42" i="11"/>
  <c r="X42" i="11" l="1"/>
  <c r="D41" i="11"/>
  <c r="R41" i="11" s="1"/>
  <c r="V41" i="11"/>
  <c r="W41" i="11"/>
  <c r="X41" i="11" l="1"/>
  <c r="AI40" i="11"/>
  <c r="D40" i="11"/>
  <c r="AK40" i="11"/>
  <c r="R40" i="11" l="1"/>
  <c r="AI39" i="11"/>
  <c r="AK39" i="11"/>
  <c r="V40" i="11"/>
  <c r="W40" i="11"/>
  <c r="X40" i="11" l="1"/>
  <c r="D39" i="11"/>
  <c r="R39" i="11" l="1"/>
  <c r="AI38" i="11"/>
  <c r="AK38" i="11"/>
  <c r="W39" i="11"/>
  <c r="V39" i="11"/>
  <c r="X39" i="11" l="1"/>
  <c r="D38" i="11"/>
  <c r="R38" i="11" l="1"/>
  <c r="AI37" i="11"/>
  <c r="AK37" i="11"/>
  <c r="V38" i="11"/>
  <c r="W38" i="11"/>
  <c r="X38" i="11" l="1"/>
  <c r="D37" i="11"/>
  <c r="R37" i="11" l="1"/>
  <c r="AI36" i="11"/>
  <c r="AK36" i="11"/>
  <c r="W37" i="11"/>
  <c r="V37" i="11"/>
  <c r="X37" i="11" l="1"/>
  <c r="D36" i="11"/>
  <c r="R36" i="11" l="1"/>
  <c r="AI35" i="11"/>
  <c r="AK35" i="11"/>
  <c r="W36" i="11"/>
  <c r="V36" i="11"/>
  <c r="X36" i="11" l="1"/>
  <c r="D35" i="11"/>
  <c r="R35" i="11" l="1"/>
  <c r="AI34" i="11"/>
  <c r="AK34" i="11"/>
  <c r="W35" i="11"/>
  <c r="V35" i="11"/>
  <c r="X35" i="11" l="1"/>
  <c r="D34" i="11"/>
  <c r="R34" i="11" l="1"/>
  <c r="AI33" i="11"/>
  <c r="AK33" i="11"/>
  <c r="W34" i="11"/>
  <c r="V34" i="11"/>
  <c r="X34" i="11" l="1"/>
  <c r="D33" i="11"/>
  <c r="R33" i="11" l="1"/>
  <c r="AI32" i="11"/>
  <c r="AK32" i="11"/>
  <c r="V33" i="11"/>
  <c r="W33" i="11"/>
  <c r="X33" i="11" l="1"/>
  <c r="D32" i="11"/>
  <c r="R32" i="11" l="1"/>
  <c r="AI31" i="11"/>
  <c r="AK31" i="11"/>
  <c r="V32" i="11"/>
  <c r="W32" i="11"/>
  <c r="X32" i="11" l="1"/>
  <c r="D31" i="11"/>
  <c r="R31" i="11" l="1"/>
  <c r="AI30" i="11"/>
  <c r="AK30" i="11"/>
  <c r="V31" i="11"/>
  <c r="W31" i="11"/>
  <c r="X31" i="11" l="1"/>
  <c r="D30" i="11"/>
  <c r="R30" i="11" l="1"/>
  <c r="AI29" i="11"/>
  <c r="AK29" i="11"/>
  <c r="V30" i="11"/>
  <c r="W30" i="11"/>
  <c r="X30" i="11" l="1"/>
  <c r="D29" i="11"/>
  <c r="R29" i="11" l="1"/>
  <c r="AI28" i="11"/>
  <c r="AK28" i="11"/>
  <c r="W29" i="11"/>
  <c r="V29" i="11"/>
  <c r="X29" i="11" l="1"/>
  <c r="D28" i="11"/>
  <c r="R28" i="11" s="1"/>
  <c r="V28" i="11"/>
  <c r="W28" i="11"/>
  <c r="X28" i="11" l="1"/>
  <c r="AI27" i="11"/>
  <c r="D27" i="11"/>
  <c r="R27" i="11" s="1"/>
  <c r="AK27" i="11"/>
  <c r="W27" i="11"/>
  <c r="V27" i="11"/>
  <c r="X27" i="11" l="1"/>
  <c r="AI26" i="11"/>
  <c r="D26" i="11"/>
  <c r="AK26" i="11"/>
  <c r="R26" i="11" l="1"/>
  <c r="AI25" i="11"/>
  <c r="AK25" i="11"/>
  <c r="V26" i="11"/>
  <c r="W26" i="11"/>
  <c r="X26" i="11" l="1"/>
  <c r="D25" i="11"/>
  <c r="R25" i="11" l="1"/>
  <c r="AI24" i="11"/>
  <c r="AK24" i="11"/>
  <c r="W25" i="11"/>
  <c r="V25" i="11"/>
  <c r="X25" i="11" l="1"/>
  <c r="D24" i="11"/>
  <c r="R24" i="11" l="1"/>
  <c r="AI23" i="11"/>
  <c r="AK23" i="11"/>
  <c r="W24" i="11"/>
  <c r="V24" i="11"/>
  <c r="X24" i="11" l="1"/>
  <c r="D23" i="11"/>
  <c r="R23" i="11" l="1"/>
  <c r="AI22" i="11"/>
  <c r="AK22" i="11"/>
  <c r="W23" i="11"/>
  <c r="V23" i="11"/>
  <c r="X23" i="11" l="1"/>
  <c r="D22" i="11"/>
  <c r="E21" i="11"/>
  <c r="N21" i="11" s="1"/>
  <c r="D21" i="11"/>
  <c r="R22" i="11" l="1"/>
  <c r="AL15" i="11"/>
  <c r="AJ13" i="11"/>
  <c r="AK13" i="11" s="1"/>
  <c r="F13" i="11"/>
  <c r="F11" i="11"/>
  <c r="F12" i="11" s="1"/>
  <c r="AI10" i="11"/>
  <c r="AJ7" i="11"/>
  <c r="AJ6" i="11"/>
  <c r="N6" i="11"/>
  <c r="I6" i="11"/>
  <c r="I8" i="11" s="1"/>
  <c r="W22" i="11"/>
  <c r="V22" i="11"/>
  <c r="X22" i="11" l="1"/>
  <c r="F381" i="11"/>
  <c r="E381" i="11"/>
  <c r="P381" i="11"/>
  <c r="O381" i="11"/>
  <c r="N381" i="11"/>
  <c r="H381" i="11"/>
  <c r="G381" i="11"/>
  <c r="E380" i="11"/>
  <c r="O380" i="11"/>
  <c r="F380" i="11"/>
  <c r="H380" i="11"/>
  <c r="P380" i="11"/>
  <c r="N380" i="11"/>
  <c r="G380" i="11"/>
  <c r="G379" i="11"/>
  <c r="F379" i="11"/>
  <c r="P379" i="11"/>
  <c r="O379" i="11"/>
  <c r="H379" i="11"/>
  <c r="E379" i="11"/>
  <c r="N379" i="11"/>
  <c r="O378" i="11"/>
  <c r="N378" i="11"/>
  <c r="F378" i="11"/>
  <c r="E378" i="11"/>
  <c r="H378" i="11"/>
  <c r="G378" i="11"/>
  <c r="P378" i="11"/>
  <c r="H377" i="11"/>
  <c r="G377" i="11"/>
  <c r="F377" i="11"/>
  <c r="E377" i="11"/>
  <c r="P377" i="11"/>
  <c r="O377" i="11"/>
  <c r="N377" i="11"/>
  <c r="N376" i="11"/>
  <c r="P376" i="11"/>
  <c r="O376" i="11"/>
  <c r="G376" i="11"/>
  <c r="H376" i="11"/>
  <c r="F376" i="11"/>
  <c r="E376" i="11"/>
  <c r="H375" i="11"/>
  <c r="F375" i="11"/>
  <c r="G375" i="11"/>
  <c r="E375" i="11"/>
  <c r="P375" i="11"/>
  <c r="O375" i="11"/>
  <c r="N375" i="11"/>
  <c r="G374" i="11"/>
  <c r="O374" i="11"/>
  <c r="H374" i="11"/>
  <c r="F374" i="11"/>
  <c r="P374" i="11"/>
  <c r="E374" i="11"/>
  <c r="N374" i="11"/>
  <c r="P373" i="11"/>
  <c r="O373" i="11"/>
  <c r="N373" i="11"/>
  <c r="H373" i="11"/>
  <c r="G373" i="11"/>
  <c r="F373" i="11"/>
  <c r="E373" i="11"/>
  <c r="O372" i="11"/>
  <c r="N372" i="11"/>
  <c r="H372" i="11"/>
  <c r="F372" i="11"/>
  <c r="E372" i="11"/>
  <c r="G372" i="11"/>
  <c r="P372" i="11"/>
  <c r="F371" i="11"/>
  <c r="E371" i="11"/>
  <c r="O371" i="11"/>
  <c r="N371" i="11"/>
  <c r="P371" i="11"/>
  <c r="H371" i="11"/>
  <c r="G371" i="11"/>
  <c r="P370" i="11"/>
  <c r="O370" i="11"/>
  <c r="G370" i="11"/>
  <c r="N370" i="11"/>
  <c r="H370" i="11"/>
  <c r="F370" i="11"/>
  <c r="E370" i="11"/>
  <c r="P369" i="11"/>
  <c r="O369" i="11"/>
  <c r="N369" i="11"/>
  <c r="G369" i="11"/>
  <c r="E369" i="11"/>
  <c r="F369" i="11"/>
  <c r="H369" i="11"/>
  <c r="H368" i="11"/>
  <c r="G368" i="11"/>
  <c r="P368" i="11"/>
  <c r="O368" i="11"/>
  <c r="E368" i="11"/>
  <c r="N368" i="11"/>
  <c r="F368" i="11"/>
  <c r="F367" i="11"/>
  <c r="E367" i="11"/>
  <c r="O367" i="11"/>
  <c r="H367" i="11"/>
  <c r="P367" i="11"/>
  <c r="N367" i="11"/>
  <c r="G367" i="11"/>
  <c r="H366" i="11"/>
  <c r="G366" i="11"/>
  <c r="F366" i="11"/>
  <c r="E366" i="11"/>
  <c r="O366" i="11"/>
  <c r="N366" i="11"/>
  <c r="P366" i="11"/>
  <c r="P365" i="11"/>
  <c r="G365" i="11"/>
  <c r="O365" i="11"/>
  <c r="N365" i="11"/>
  <c r="H365" i="11"/>
  <c r="F365" i="11"/>
  <c r="E365" i="11"/>
  <c r="H364" i="11"/>
  <c r="G364" i="11"/>
  <c r="F364" i="11"/>
  <c r="E364" i="11"/>
  <c r="P364" i="11"/>
  <c r="O364" i="11"/>
  <c r="N364" i="11"/>
  <c r="E363" i="11"/>
  <c r="O363" i="11"/>
  <c r="P363" i="11"/>
  <c r="H363" i="11"/>
  <c r="F363" i="11"/>
  <c r="N363" i="11"/>
  <c r="G363" i="11"/>
  <c r="F362" i="11"/>
  <c r="E362" i="11"/>
  <c r="O362" i="11"/>
  <c r="N362" i="11"/>
  <c r="G362" i="11"/>
  <c r="P362" i="11"/>
  <c r="H362" i="11"/>
  <c r="G361" i="11"/>
  <c r="P361" i="11"/>
  <c r="H361" i="11"/>
  <c r="F361" i="11"/>
  <c r="E361" i="11"/>
  <c r="O361" i="11"/>
  <c r="N361" i="11"/>
  <c r="P360" i="11"/>
  <c r="H360" i="11"/>
  <c r="O360" i="11"/>
  <c r="N360" i="11"/>
  <c r="F360" i="11"/>
  <c r="G360" i="11"/>
  <c r="E360" i="11"/>
  <c r="H359" i="11"/>
  <c r="G359" i="11"/>
  <c r="P359" i="11"/>
  <c r="F359" i="11"/>
  <c r="E359" i="11"/>
  <c r="O359" i="11"/>
  <c r="N359" i="11"/>
  <c r="N358" i="11"/>
  <c r="H358" i="11"/>
  <c r="G358" i="11"/>
  <c r="E358" i="11"/>
  <c r="O358" i="11"/>
  <c r="F358" i="11"/>
  <c r="P358" i="11"/>
  <c r="N357" i="11"/>
  <c r="H357" i="11"/>
  <c r="G357" i="11"/>
  <c r="F357" i="11"/>
  <c r="E357" i="11"/>
  <c r="P357" i="11"/>
  <c r="O357" i="11"/>
  <c r="O356" i="11"/>
  <c r="N356" i="11"/>
  <c r="P356" i="11"/>
  <c r="G356" i="11"/>
  <c r="F356" i="11"/>
  <c r="E356" i="11"/>
  <c r="H356" i="11"/>
  <c r="O355" i="11"/>
  <c r="H355" i="11"/>
  <c r="G355" i="11"/>
  <c r="F355" i="11"/>
  <c r="E355" i="11"/>
  <c r="P355" i="11"/>
  <c r="N355" i="11"/>
  <c r="H354" i="11"/>
  <c r="P354" i="11"/>
  <c r="N354" i="11"/>
  <c r="G354" i="11"/>
  <c r="F354" i="11"/>
  <c r="O354" i="11"/>
  <c r="E354" i="11"/>
  <c r="E353" i="11"/>
  <c r="P353" i="11"/>
  <c r="O353" i="11"/>
  <c r="N353" i="11"/>
  <c r="H353" i="11"/>
  <c r="G353" i="11"/>
  <c r="F353" i="11"/>
  <c r="F352" i="11"/>
  <c r="H352" i="11"/>
  <c r="E352" i="11"/>
  <c r="P352" i="11"/>
  <c r="N352" i="11"/>
  <c r="G352" i="11"/>
  <c r="O352" i="11"/>
  <c r="P351" i="11"/>
  <c r="N351" i="11"/>
  <c r="H351" i="11"/>
  <c r="G351" i="11"/>
  <c r="E351" i="11"/>
  <c r="O351" i="11"/>
  <c r="F351" i="11"/>
  <c r="O350" i="11"/>
  <c r="N350" i="11"/>
  <c r="H350" i="11"/>
  <c r="G350" i="11"/>
  <c r="E350" i="11"/>
  <c r="P350" i="11"/>
  <c r="F350" i="11"/>
  <c r="O349" i="11"/>
  <c r="N349" i="11"/>
  <c r="P349" i="11"/>
  <c r="H349" i="11"/>
  <c r="F349" i="11"/>
  <c r="G349" i="11"/>
  <c r="E349" i="11"/>
  <c r="F348" i="11"/>
  <c r="G348" i="11"/>
  <c r="E348" i="11"/>
  <c r="P348" i="11"/>
  <c r="H348" i="11"/>
  <c r="O348" i="11"/>
  <c r="N348" i="11"/>
  <c r="F347" i="11"/>
  <c r="H347" i="11"/>
  <c r="E347" i="11"/>
  <c r="N347" i="11"/>
  <c r="G347" i="11"/>
  <c r="P347" i="11"/>
  <c r="O347" i="11"/>
  <c r="F346" i="11"/>
  <c r="E346" i="11"/>
  <c r="H346" i="11"/>
  <c r="G346" i="11"/>
  <c r="N346" i="11"/>
  <c r="P346" i="11"/>
  <c r="O346" i="11"/>
  <c r="P345" i="11"/>
  <c r="O345" i="11"/>
  <c r="N345" i="11"/>
  <c r="G345" i="11"/>
  <c r="E345" i="11"/>
  <c r="F345" i="11"/>
  <c r="H345" i="11"/>
  <c r="P344" i="11"/>
  <c r="O344" i="11"/>
  <c r="E344" i="11"/>
  <c r="N344" i="11"/>
  <c r="F344" i="11"/>
  <c r="H344" i="11"/>
  <c r="G344" i="11"/>
  <c r="F343" i="11"/>
  <c r="E343" i="11"/>
  <c r="P343" i="11"/>
  <c r="O343" i="11"/>
  <c r="H343" i="11"/>
  <c r="G343" i="11"/>
  <c r="N343" i="11"/>
  <c r="G342" i="11"/>
  <c r="E342" i="11"/>
  <c r="H342" i="11"/>
  <c r="F342" i="11"/>
  <c r="O342" i="11"/>
  <c r="P342" i="11"/>
  <c r="N342" i="11"/>
  <c r="H341" i="11"/>
  <c r="F341" i="11"/>
  <c r="P341" i="11"/>
  <c r="G341" i="11"/>
  <c r="E341" i="11"/>
  <c r="N341" i="11"/>
  <c r="O341" i="11"/>
  <c r="P340" i="11"/>
  <c r="O340" i="11"/>
  <c r="N340" i="11"/>
  <c r="E340" i="11"/>
  <c r="G340" i="11"/>
  <c r="H340" i="11"/>
  <c r="F340" i="11"/>
  <c r="P339" i="11"/>
  <c r="F339" i="11"/>
  <c r="O339" i="11"/>
  <c r="N339" i="11"/>
  <c r="E339" i="11"/>
  <c r="H339" i="11"/>
  <c r="G339" i="11"/>
  <c r="N338" i="11"/>
  <c r="G338" i="11"/>
  <c r="O338" i="11"/>
  <c r="H338" i="11"/>
  <c r="E338" i="11"/>
  <c r="F338" i="11"/>
  <c r="P338" i="11"/>
  <c r="G337" i="11"/>
  <c r="F337" i="11"/>
  <c r="O337" i="11"/>
  <c r="N337" i="11"/>
  <c r="E337" i="11"/>
  <c r="P337" i="11"/>
  <c r="H337" i="11"/>
  <c r="P336" i="11"/>
  <c r="N336" i="11"/>
  <c r="O336" i="11"/>
  <c r="F336" i="11"/>
  <c r="G336" i="11"/>
  <c r="H336" i="11"/>
  <c r="E336" i="11"/>
  <c r="P335" i="11"/>
  <c r="N335" i="11"/>
  <c r="G335" i="11"/>
  <c r="E335" i="11"/>
  <c r="O335" i="11"/>
  <c r="H335" i="11"/>
  <c r="F335" i="11"/>
  <c r="P334" i="11"/>
  <c r="O334" i="11"/>
  <c r="H334" i="11"/>
  <c r="E334" i="11"/>
  <c r="N334" i="11"/>
  <c r="G334" i="11"/>
  <c r="F334" i="11"/>
  <c r="P333" i="11"/>
  <c r="O333" i="11"/>
  <c r="N333" i="11"/>
  <c r="H333" i="11"/>
  <c r="G333" i="11"/>
  <c r="F333" i="11"/>
  <c r="E333" i="11"/>
  <c r="O332" i="11"/>
  <c r="N332" i="11"/>
  <c r="H332" i="11"/>
  <c r="P332" i="11"/>
  <c r="G332" i="11"/>
  <c r="E332" i="11"/>
  <c r="F332" i="11"/>
  <c r="O331" i="11"/>
  <c r="N331" i="11"/>
  <c r="H331" i="11"/>
  <c r="E331" i="11"/>
  <c r="F331" i="11"/>
  <c r="P331" i="11"/>
  <c r="G331" i="11"/>
  <c r="F330" i="11"/>
  <c r="E330" i="11"/>
  <c r="P330" i="11"/>
  <c r="O330" i="11"/>
  <c r="H330" i="11"/>
  <c r="N330" i="11"/>
  <c r="G330" i="11"/>
  <c r="O329" i="11"/>
  <c r="N329" i="11"/>
  <c r="H329" i="11"/>
  <c r="G329" i="11"/>
  <c r="E329" i="11"/>
  <c r="P329" i="11"/>
  <c r="F329" i="11"/>
  <c r="F328" i="11"/>
  <c r="O328" i="11"/>
  <c r="G328" i="11"/>
  <c r="E328" i="11"/>
  <c r="P328" i="11"/>
  <c r="N328" i="11"/>
  <c r="H328" i="11"/>
  <c r="O327" i="11"/>
  <c r="G327" i="11"/>
  <c r="P327" i="11"/>
  <c r="H327" i="11"/>
  <c r="N327" i="11"/>
  <c r="E327" i="11"/>
  <c r="F327" i="11"/>
  <c r="N326" i="11"/>
  <c r="G326" i="11"/>
  <c r="H326" i="11"/>
  <c r="F326" i="11"/>
  <c r="O326" i="11"/>
  <c r="E326" i="11"/>
  <c r="P326" i="11"/>
  <c r="G325" i="11"/>
  <c r="F325" i="11"/>
  <c r="E325" i="11"/>
  <c r="P325" i="11"/>
  <c r="N325" i="11"/>
  <c r="O325" i="11"/>
  <c r="H325" i="11"/>
  <c r="G324" i="11"/>
  <c r="P324" i="11"/>
  <c r="F324" i="11"/>
  <c r="E324" i="11"/>
  <c r="O324" i="11"/>
  <c r="H324" i="11"/>
  <c r="N324" i="11"/>
  <c r="O323" i="11"/>
  <c r="N323" i="11"/>
  <c r="H323" i="11"/>
  <c r="P323" i="11"/>
  <c r="E323" i="11"/>
  <c r="F323" i="11"/>
  <c r="G323" i="11"/>
  <c r="F322" i="11"/>
  <c r="E322" i="11"/>
  <c r="P322" i="11"/>
  <c r="O322" i="11"/>
  <c r="N322" i="11"/>
  <c r="H322" i="11"/>
  <c r="G322" i="11"/>
  <c r="G321" i="11"/>
  <c r="E321" i="11"/>
  <c r="O321" i="11"/>
  <c r="H321" i="11"/>
  <c r="F321" i="11"/>
  <c r="P321" i="11"/>
  <c r="N321" i="11"/>
  <c r="P320" i="11"/>
  <c r="O320" i="11"/>
  <c r="N320" i="11"/>
  <c r="H320" i="11"/>
  <c r="F320" i="11"/>
  <c r="E320" i="11"/>
  <c r="G320" i="11"/>
  <c r="N319" i="11"/>
  <c r="G319" i="11"/>
  <c r="F319" i="11"/>
  <c r="O319" i="11"/>
  <c r="H319" i="11"/>
  <c r="E319" i="11"/>
  <c r="P319" i="11"/>
  <c r="P318" i="11"/>
  <c r="N318" i="11"/>
  <c r="O318" i="11"/>
  <c r="G318" i="11"/>
  <c r="F318" i="11"/>
  <c r="E318" i="11"/>
  <c r="H318" i="11"/>
  <c r="E317" i="11"/>
  <c r="H317" i="11"/>
  <c r="F317" i="11"/>
  <c r="N317" i="11"/>
  <c r="P317" i="11"/>
  <c r="O317" i="11"/>
  <c r="G317" i="11"/>
  <c r="P316" i="11"/>
  <c r="O316" i="11"/>
  <c r="N316" i="11"/>
  <c r="F316" i="11"/>
  <c r="H316" i="11"/>
  <c r="E316" i="11"/>
  <c r="G316" i="11"/>
  <c r="N315" i="11"/>
  <c r="F315" i="11"/>
  <c r="H315" i="11"/>
  <c r="P315" i="11"/>
  <c r="O315" i="11"/>
  <c r="G315" i="11"/>
  <c r="E315" i="11"/>
  <c r="P314" i="11"/>
  <c r="O314" i="11"/>
  <c r="N314" i="11"/>
  <c r="G314" i="11"/>
  <c r="F314" i="11"/>
  <c r="H314" i="11"/>
  <c r="E314" i="11"/>
  <c r="P313" i="11"/>
  <c r="O313" i="11"/>
  <c r="N313" i="11"/>
  <c r="H313" i="11"/>
  <c r="G313" i="11"/>
  <c r="F313" i="11"/>
  <c r="E313" i="11"/>
  <c r="N312" i="11"/>
  <c r="H312" i="11"/>
  <c r="F312" i="11"/>
  <c r="E312" i="11"/>
  <c r="P312" i="11"/>
  <c r="G312" i="11"/>
  <c r="O312" i="11"/>
  <c r="P311" i="11"/>
  <c r="O311" i="11"/>
  <c r="N311" i="11"/>
  <c r="H311" i="11"/>
  <c r="G311" i="11"/>
  <c r="F311" i="11"/>
  <c r="E311" i="11"/>
  <c r="H310" i="11"/>
  <c r="F310" i="11"/>
  <c r="E310" i="11"/>
  <c r="O310" i="11"/>
  <c r="N310" i="11"/>
  <c r="G310" i="11"/>
  <c r="P310" i="11"/>
  <c r="O309" i="11"/>
  <c r="F309" i="11"/>
  <c r="E309" i="11"/>
  <c r="P309" i="11"/>
  <c r="N309" i="11"/>
  <c r="G309" i="11"/>
  <c r="H309" i="11"/>
  <c r="N308" i="11"/>
  <c r="G308" i="11"/>
  <c r="F308" i="11"/>
  <c r="E308" i="11"/>
  <c r="P308" i="11"/>
  <c r="O308" i="11"/>
  <c r="H308" i="11"/>
  <c r="N307" i="11"/>
  <c r="G307" i="11"/>
  <c r="F307" i="11"/>
  <c r="P307" i="11"/>
  <c r="O307" i="11"/>
  <c r="H307" i="11"/>
  <c r="E307" i="11"/>
  <c r="G306" i="11"/>
  <c r="F306" i="11"/>
  <c r="P306" i="11"/>
  <c r="O306" i="11"/>
  <c r="H306" i="11"/>
  <c r="E306" i="11"/>
  <c r="N306" i="11"/>
  <c r="P305" i="11"/>
  <c r="G305" i="11"/>
  <c r="O305" i="11"/>
  <c r="N305" i="11"/>
  <c r="H305" i="11"/>
  <c r="F305" i="11"/>
  <c r="E305" i="11"/>
  <c r="O304" i="11"/>
  <c r="P304" i="11"/>
  <c r="N304" i="11"/>
  <c r="H304" i="11"/>
  <c r="F304" i="11"/>
  <c r="G304" i="11"/>
  <c r="E304" i="11"/>
  <c r="G303" i="11"/>
  <c r="F303" i="11"/>
  <c r="E303" i="11"/>
  <c r="O303" i="11"/>
  <c r="H303" i="11"/>
  <c r="P303" i="11"/>
  <c r="N303" i="11"/>
  <c r="P302" i="11"/>
  <c r="O302" i="11"/>
  <c r="N302" i="11"/>
  <c r="G302" i="11"/>
  <c r="H302" i="11"/>
  <c r="F302" i="11"/>
  <c r="E302" i="11"/>
  <c r="G301" i="11"/>
  <c r="F301" i="11"/>
  <c r="E301" i="11"/>
  <c r="P301" i="11"/>
  <c r="H301" i="11"/>
  <c r="O301" i="11"/>
  <c r="N301" i="11"/>
  <c r="P300" i="11"/>
  <c r="O300" i="11"/>
  <c r="N300" i="11"/>
  <c r="G300" i="11"/>
  <c r="E300" i="11"/>
  <c r="H300" i="11"/>
  <c r="F300" i="11"/>
  <c r="N299" i="11"/>
  <c r="H299" i="11"/>
  <c r="G299" i="11"/>
  <c r="F299" i="11"/>
  <c r="E299" i="11"/>
  <c r="P299" i="11"/>
  <c r="O299" i="11"/>
  <c r="E298" i="11"/>
  <c r="P298" i="11"/>
  <c r="H298" i="11"/>
  <c r="F298" i="11"/>
  <c r="O298" i="11"/>
  <c r="G298" i="11"/>
  <c r="N298" i="11"/>
  <c r="H297" i="11"/>
  <c r="E297" i="11"/>
  <c r="P297" i="11"/>
  <c r="O297" i="11"/>
  <c r="G297" i="11"/>
  <c r="F297" i="11"/>
  <c r="N297" i="11"/>
  <c r="P296" i="11"/>
  <c r="O296" i="11"/>
  <c r="N296" i="11"/>
  <c r="G296" i="11"/>
  <c r="F296" i="11"/>
  <c r="H296" i="11"/>
  <c r="E296" i="11"/>
  <c r="H295" i="11"/>
  <c r="G295" i="11"/>
  <c r="E295" i="11"/>
  <c r="O295" i="11"/>
  <c r="F295" i="11"/>
  <c r="N295" i="11"/>
  <c r="P295" i="11"/>
  <c r="P294" i="11"/>
  <c r="O294" i="11"/>
  <c r="N294" i="11"/>
  <c r="G294" i="11"/>
  <c r="F294" i="11"/>
  <c r="E294" i="11"/>
  <c r="H294" i="11"/>
  <c r="F293" i="11"/>
  <c r="G293" i="11"/>
  <c r="E293" i="11"/>
  <c r="P293" i="11"/>
  <c r="O293" i="11"/>
  <c r="N293" i="11"/>
  <c r="H293" i="11"/>
  <c r="O292" i="11"/>
  <c r="N292" i="11"/>
  <c r="H292" i="11"/>
  <c r="G292" i="11"/>
  <c r="F292" i="11"/>
  <c r="E292" i="11"/>
  <c r="P292" i="11"/>
  <c r="O291" i="11"/>
  <c r="N291" i="11"/>
  <c r="G291" i="11"/>
  <c r="F291" i="11"/>
  <c r="H291" i="11"/>
  <c r="P291" i="11"/>
  <c r="E291" i="11"/>
  <c r="O290" i="11"/>
  <c r="F290" i="11"/>
  <c r="E290" i="11"/>
  <c r="P290" i="11"/>
  <c r="N290" i="11"/>
  <c r="H290" i="11"/>
  <c r="G290" i="11"/>
  <c r="H289" i="11"/>
  <c r="G289" i="11"/>
  <c r="F289" i="11"/>
  <c r="E289" i="11"/>
  <c r="N289" i="11"/>
  <c r="P289" i="11"/>
  <c r="O289" i="11"/>
  <c r="G288" i="11"/>
  <c r="F288" i="11"/>
  <c r="O288" i="11"/>
  <c r="H288" i="11"/>
  <c r="P288" i="11"/>
  <c r="N288" i="11"/>
  <c r="E288" i="11"/>
  <c r="P287" i="11"/>
  <c r="O287" i="11"/>
  <c r="H287" i="11"/>
  <c r="N287" i="11"/>
  <c r="G287" i="11"/>
  <c r="F287" i="11"/>
  <c r="E287" i="11"/>
  <c r="O286" i="11"/>
  <c r="N286" i="11"/>
  <c r="G286" i="11"/>
  <c r="F286" i="11"/>
  <c r="P286" i="11"/>
  <c r="H286" i="11"/>
  <c r="E286" i="11"/>
  <c r="G285" i="11"/>
  <c r="E285" i="11"/>
  <c r="N285" i="11"/>
  <c r="P285" i="11"/>
  <c r="F285" i="11"/>
  <c r="H285" i="11"/>
  <c r="O285" i="11"/>
  <c r="P284" i="11"/>
  <c r="N284" i="11"/>
  <c r="H284" i="11"/>
  <c r="G284" i="11"/>
  <c r="F284" i="11"/>
  <c r="O284" i="11"/>
  <c r="E284" i="11"/>
  <c r="O283" i="11"/>
  <c r="N283" i="11"/>
  <c r="H283" i="11"/>
  <c r="G283" i="11"/>
  <c r="E283" i="11"/>
  <c r="P283" i="11"/>
  <c r="F283" i="11"/>
  <c r="N282" i="11"/>
  <c r="P282" i="11"/>
  <c r="O282" i="11"/>
  <c r="G282" i="11"/>
  <c r="F282" i="11"/>
  <c r="H282" i="11"/>
  <c r="E282" i="11"/>
  <c r="N281" i="11"/>
  <c r="F281" i="11"/>
  <c r="O281" i="11"/>
  <c r="G281" i="11"/>
  <c r="H281" i="11"/>
  <c r="E281" i="11"/>
  <c r="P281" i="11"/>
  <c r="H280" i="11"/>
  <c r="O280" i="11"/>
  <c r="N280" i="11"/>
  <c r="E280" i="11"/>
  <c r="G280" i="11"/>
  <c r="P280" i="11"/>
  <c r="F280" i="11"/>
  <c r="P279" i="11"/>
  <c r="O279" i="11"/>
  <c r="N279" i="11"/>
  <c r="H279" i="11"/>
  <c r="G279" i="11"/>
  <c r="F279" i="11"/>
  <c r="E279" i="11"/>
  <c r="H278" i="11"/>
  <c r="P278" i="11"/>
  <c r="G278" i="11"/>
  <c r="F278" i="11"/>
  <c r="E278" i="11"/>
  <c r="N278" i="11"/>
  <c r="O278" i="11"/>
  <c r="P277" i="11"/>
  <c r="O277" i="11"/>
  <c r="F277" i="11"/>
  <c r="N277" i="11"/>
  <c r="G277" i="11"/>
  <c r="H277" i="11"/>
  <c r="E277" i="11"/>
  <c r="P276" i="11"/>
  <c r="O276" i="11"/>
  <c r="N276" i="11"/>
  <c r="H276" i="11"/>
  <c r="G276" i="11"/>
  <c r="F276" i="11"/>
  <c r="E276" i="11"/>
  <c r="H275" i="11"/>
  <c r="G275" i="11"/>
  <c r="F275" i="11"/>
  <c r="P275" i="11"/>
  <c r="N275" i="11"/>
  <c r="E275" i="11"/>
  <c r="O275" i="11"/>
  <c r="O274" i="11"/>
  <c r="N274" i="11"/>
  <c r="P274" i="11"/>
  <c r="H274" i="11"/>
  <c r="G274" i="11"/>
  <c r="F274" i="11"/>
  <c r="E274" i="11"/>
  <c r="H273" i="11"/>
  <c r="F273" i="11"/>
  <c r="E273" i="11"/>
  <c r="G273" i="11"/>
  <c r="P273" i="11"/>
  <c r="O273" i="11"/>
  <c r="N273" i="11"/>
  <c r="O272" i="11"/>
  <c r="N272" i="11"/>
  <c r="P272" i="11"/>
  <c r="H272" i="11"/>
  <c r="G272" i="11"/>
  <c r="F272" i="11"/>
  <c r="E272" i="11"/>
  <c r="N271" i="11"/>
  <c r="P271" i="11"/>
  <c r="G271" i="11"/>
  <c r="E271" i="11"/>
  <c r="F271" i="11"/>
  <c r="O271" i="11"/>
  <c r="H271" i="11"/>
  <c r="P270" i="11"/>
  <c r="O270" i="11"/>
  <c r="N270" i="11"/>
  <c r="E270" i="11"/>
  <c r="G270" i="11"/>
  <c r="H270" i="11"/>
  <c r="F270" i="11"/>
  <c r="N269" i="11"/>
  <c r="F269" i="11"/>
  <c r="G269" i="11"/>
  <c r="H269" i="11"/>
  <c r="P269" i="11"/>
  <c r="O269" i="11"/>
  <c r="E269" i="11"/>
  <c r="P268" i="11"/>
  <c r="O268" i="11"/>
  <c r="N268" i="11"/>
  <c r="H268" i="11"/>
  <c r="G268" i="11"/>
  <c r="F268" i="11"/>
  <c r="E268" i="11"/>
  <c r="H267" i="11"/>
  <c r="G267" i="11"/>
  <c r="F267" i="11"/>
  <c r="E267" i="11"/>
  <c r="P267" i="11"/>
  <c r="O267" i="11"/>
  <c r="N267" i="11"/>
  <c r="G266" i="11"/>
  <c r="P266" i="11"/>
  <c r="H266" i="11"/>
  <c r="F266" i="11"/>
  <c r="E266" i="11"/>
  <c r="N266" i="11"/>
  <c r="O266" i="11"/>
  <c r="P265" i="11"/>
  <c r="O265" i="11"/>
  <c r="N265" i="11"/>
  <c r="H265" i="11"/>
  <c r="F265" i="11"/>
  <c r="E265" i="11"/>
  <c r="G265" i="11"/>
  <c r="P264" i="11"/>
  <c r="O264" i="11"/>
  <c r="N264" i="11"/>
  <c r="E264" i="11"/>
  <c r="G264" i="11"/>
  <c r="H264" i="11"/>
  <c r="F264" i="11"/>
  <c r="P263" i="11"/>
  <c r="O263" i="11"/>
  <c r="N263" i="11"/>
  <c r="H263" i="11"/>
  <c r="F263" i="11"/>
  <c r="G263" i="11"/>
  <c r="E263" i="11"/>
  <c r="O262" i="11"/>
  <c r="N262" i="11"/>
  <c r="H262" i="11"/>
  <c r="P262" i="11"/>
  <c r="G262" i="11"/>
  <c r="F262" i="11"/>
  <c r="E262" i="11"/>
  <c r="P261" i="11"/>
  <c r="G261" i="11"/>
  <c r="F261" i="11"/>
  <c r="O261" i="11"/>
  <c r="N261" i="11"/>
  <c r="E261" i="11"/>
  <c r="H261" i="11"/>
  <c r="H260" i="11"/>
  <c r="G260" i="11"/>
  <c r="F260" i="11"/>
  <c r="E260" i="11"/>
  <c r="O260" i="11"/>
  <c r="N260" i="11"/>
  <c r="P260" i="11"/>
  <c r="O259" i="11"/>
  <c r="N259" i="11"/>
  <c r="E259" i="11"/>
  <c r="H259" i="11"/>
  <c r="G259" i="11"/>
  <c r="F259" i="11"/>
  <c r="P259" i="11"/>
  <c r="H258" i="11"/>
  <c r="F258" i="11"/>
  <c r="P258" i="11"/>
  <c r="G258" i="11"/>
  <c r="E258" i="11"/>
  <c r="O258" i="11"/>
  <c r="N258" i="11"/>
  <c r="F257" i="11"/>
  <c r="H257" i="11"/>
  <c r="E257" i="11"/>
  <c r="G257" i="11"/>
  <c r="P257" i="11"/>
  <c r="O257" i="11"/>
  <c r="N257" i="11"/>
  <c r="H256" i="11"/>
  <c r="F256" i="11"/>
  <c r="E256" i="11"/>
  <c r="G256" i="11"/>
  <c r="P256" i="11"/>
  <c r="O256" i="11"/>
  <c r="N256" i="11"/>
  <c r="E255" i="11"/>
  <c r="H255" i="11"/>
  <c r="F255" i="11"/>
  <c r="G255" i="11"/>
  <c r="P255" i="11"/>
  <c r="O255" i="11"/>
  <c r="N255" i="11"/>
  <c r="H254" i="11"/>
  <c r="P254" i="11"/>
  <c r="G254" i="11"/>
  <c r="F254" i="11"/>
  <c r="E254" i="11"/>
  <c r="O254" i="11"/>
  <c r="N254" i="11"/>
  <c r="G253" i="11"/>
  <c r="F253" i="11"/>
  <c r="E253" i="11"/>
  <c r="P253" i="11"/>
  <c r="N253" i="11"/>
  <c r="H253" i="11"/>
  <c r="O253" i="11"/>
  <c r="G252" i="11"/>
  <c r="E252" i="11"/>
  <c r="P252" i="11"/>
  <c r="H252" i="11"/>
  <c r="F252" i="11"/>
  <c r="O252" i="11"/>
  <c r="N252" i="11"/>
  <c r="G251" i="11"/>
  <c r="O251" i="11"/>
  <c r="N251" i="11"/>
  <c r="H251" i="11"/>
  <c r="E251" i="11"/>
  <c r="F251" i="11"/>
  <c r="P251" i="11"/>
  <c r="H250" i="11"/>
  <c r="G250" i="11"/>
  <c r="F250" i="11"/>
  <c r="E250" i="11"/>
  <c r="P250" i="11"/>
  <c r="O250" i="11"/>
  <c r="N250" i="11"/>
  <c r="H249" i="11"/>
  <c r="G249" i="11"/>
  <c r="P249" i="11"/>
  <c r="E249" i="11"/>
  <c r="O249" i="11"/>
  <c r="N249" i="11"/>
  <c r="F249" i="11"/>
  <c r="O248" i="11"/>
  <c r="G248" i="11"/>
  <c r="F248" i="11"/>
  <c r="E248" i="11"/>
  <c r="N248" i="11"/>
  <c r="H248" i="11"/>
  <c r="P248" i="11"/>
  <c r="E247" i="11"/>
  <c r="O247" i="11"/>
  <c r="F247" i="11"/>
  <c r="H247" i="11"/>
  <c r="G247" i="11"/>
  <c r="N247" i="11"/>
  <c r="P247" i="11"/>
  <c r="H246" i="11"/>
  <c r="G246" i="11"/>
  <c r="E246" i="11"/>
  <c r="P246" i="11"/>
  <c r="O246" i="11"/>
  <c r="N246" i="11"/>
  <c r="F246" i="11"/>
  <c r="H245" i="11"/>
  <c r="G245" i="11"/>
  <c r="F245" i="11"/>
  <c r="E245" i="11"/>
  <c r="O245" i="11"/>
  <c r="N245" i="11"/>
  <c r="P245" i="11"/>
  <c r="G244" i="11"/>
  <c r="F244" i="11"/>
  <c r="E244" i="11"/>
  <c r="H244" i="11"/>
  <c r="P244" i="11"/>
  <c r="N244" i="11"/>
  <c r="O244" i="11"/>
  <c r="H243" i="11"/>
  <c r="G243" i="11"/>
  <c r="P243" i="11"/>
  <c r="F243" i="11"/>
  <c r="E243" i="11"/>
  <c r="N243" i="11"/>
  <c r="O243" i="11"/>
  <c r="H242" i="11"/>
  <c r="G242" i="11"/>
  <c r="F242" i="11"/>
  <c r="E242" i="11"/>
  <c r="P242" i="11"/>
  <c r="O242" i="11"/>
  <c r="N242" i="11"/>
  <c r="F241" i="11"/>
  <c r="G241" i="11"/>
  <c r="P241" i="11"/>
  <c r="N241" i="11"/>
  <c r="H241" i="11"/>
  <c r="E241" i="11"/>
  <c r="O241" i="11"/>
  <c r="G240" i="11"/>
  <c r="E240" i="11"/>
  <c r="H240" i="11"/>
  <c r="P240" i="11"/>
  <c r="O240" i="11"/>
  <c r="N240" i="11"/>
  <c r="F240" i="11"/>
  <c r="G239" i="11"/>
  <c r="P239" i="11"/>
  <c r="H239" i="11"/>
  <c r="F239" i="11"/>
  <c r="E239" i="11"/>
  <c r="O239" i="11"/>
  <c r="N239" i="11"/>
  <c r="H238" i="11"/>
  <c r="F238" i="11"/>
  <c r="E238" i="11"/>
  <c r="O238" i="11"/>
  <c r="N238" i="11"/>
  <c r="G238" i="11"/>
  <c r="P238" i="11"/>
  <c r="H237" i="11"/>
  <c r="G237" i="11"/>
  <c r="E237" i="11"/>
  <c r="P237" i="11"/>
  <c r="O237" i="11"/>
  <c r="N237" i="11"/>
  <c r="F237" i="11"/>
  <c r="G236" i="11"/>
  <c r="P236" i="11"/>
  <c r="H236" i="11"/>
  <c r="F236" i="11"/>
  <c r="E236" i="11"/>
  <c r="O236" i="11"/>
  <c r="N236" i="11"/>
  <c r="F235" i="11"/>
  <c r="P235" i="11"/>
  <c r="H235" i="11"/>
  <c r="E235" i="11"/>
  <c r="O235" i="11"/>
  <c r="N235" i="11"/>
  <c r="G235" i="11"/>
  <c r="G234" i="11"/>
  <c r="O234" i="11"/>
  <c r="H234" i="11"/>
  <c r="F234" i="11"/>
  <c r="E234" i="11"/>
  <c r="P234" i="11"/>
  <c r="N234" i="11"/>
  <c r="H233" i="11"/>
  <c r="G233" i="11"/>
  <c r="F233" i="11"/>
  <c r="E233" i="11"/>
  <c r="P233" i="11"/>
  <c r="O233" i="11"/>
  <c r="N233" i="11"/>
  <c r="H232" i="11"/>
  <c r="G232" i="11"/>
  <c r="F232" i="11"/>
  <c r="P232" i="11"/>
  <c r="E232" i="11"/>
  <c r="O232" i="11"/>
  <c r="N232" i="11"/>
  <c r="H231" i="11"/>
  <c r="G231" i="11"/>
  <c r="F231" i="11"/>
  <c r="P231" i="11"/>
  <c r="E231" i="11"/>
  <c r="O231" i="11"/>
  <c r="N231" i="11"/>
  <c r="H230" i="11"/>
  <c r="F230" i="11"/>
  <c r="E230" i="11"/>
  <c r="G230" i="11"/>
  <c r="P230" i="11"/>
  <c r="O230" i="11"/>
  <c r="N230" i="11"/>
  <c r="F229" i="11"/>
  <c r="P229" i="11"/>
  <c r="H229" i="11"/>
  <c r="E229" i="11"/>
  <c r="G229" i="11"/>
  <c r="O229" i="11"/>
  <c r="N229" i="11"/>
  <c r="G228" i="11"/>
  <c r="F228" i="11"/>
  <c r="E228" i="11"/>
  <c r="H228" i="11"/>
  <c r="P228" i="11"/>
  <c r="O228" i="11"/>
  <c r="N228" i="11"/>
  <c r="H227" i="11"/>
  <c r="G227" i="11"/>
  <c r="F227" i="11"/>
  <c r="E227" i="11"/>
  <c r="P227" i="11"/>
  <c r="O227" i="11"/>
  <c r="N227" i="11"/>
  <c r="H226" i="11"/>
  <c r="F226" i="11"/>
  <c r="E226" i="11"/>
  <c r="P226" i="11"/>
  <c r="G226" i="11"/>
  <c r="O226" i="11"/>
  <c r="N226" i="11"/>
  <c r="H225" i="11"/>
  <c r="G225" i="11"/>
  <c r="F225" i="11"/>
  <c r="E225" i="11"/>
  <c r="O225" i="11"/>
  <c r="P225" i="11"/>
  <c r="N225" i="11"/>
  <c r="H224" i="11"/>
  <c r="G224" i="11"/>
  <c r="F224" i="11"/>
  <c r="E224" i="11"/>
  <c r="P224" i="11"/>
  <c r="O224" i="11"/>
  <c r="N224" i="11"/>
  <c r="P223" i="11"/>
  <c r="O223" i="11"/>
  <c r="N223" i="11"/>
  <c r="H223" i="11"/>
  <c r="F223" i="11"/>
  <c r="G223" i="11"/>
  <c r="E223" i="11"/>
  <c r="G222" i="11"/>
  <c r="F222" i="11"/>
  <c r="E222" i="11"/>
  <c r="O222" i="11"/>
  <c r="H222" i="11"/>
  <c r="P222" i="11"/>
  <c r="N222" i="11"/>
  <c r="H221" i="11"/>
  <c r="G221" i="11"/>
  <c r="F221" i="11"/>
  <c r="E221" i="11"/>
  <c r="P221" i="11"/>
  <c r="O221" i="11"/>
  <c r="N221" i="11"/>
  <c r="G220" i="11"/>
  <c r="F220" i="11"/>
  <c r="E220" i="11"/>
  <c r="P220" i="11"/>
  <c r="O220" i="11"/>
  <c r="N220" i="11"/>
  <c r="H220" i="11"/>
  <c r="H219" i="11"/>
  <c r="G219" i="11"/>
  <c r="F219" i="11"/>
  <c r="E219" i="11"/>
  <c r="P219" i="11"/>
  <c r="O219" i="11"/>
  <c r="N219" i="11"/>
  <c r="H218" i="11"/>
  <c r="G218" i="11"/>
  <c r="F218" i="11"/>
  <c r="E218" i="11"/>
  <c r="P218" i="11"/>
  <c r="O218" i="11"/>
  <c r="N218" i="11"/>
  <c r="H217" i="11"/>
  <c r="G217" i="11"/>
  <c r="F217" i="11"/>
  <c r="E217" i="11"/>
  <c r="P217" i="11"/>
  <c r="O217" i="11"/>
  <c r="N217" i="11"/>
  <c r="O216" i="11"/>
  <c r="N216" i="11"/>
  <c r="H216" i="11"/>
  <c r="G216" i="11"/>
  <c r="F216" i="11"/>
  <c r="E216" i="11"/>
  <c r="P216" i="11"/>
  <c r="H215" i="11"/>
  <c r="G215" i="11"/>
  <c r="F215" i="11"/>
  <c r="E215" i="11"/>
  <c r="O215" i="11"/>
  <c r="P215" i="11"/>
  <c r="N215" i="11"/>
  <c r="G214" i="11"/>
  <c r="P214" i="11"/>
  <c r="O214" i="11"/>
  <c r="N214" i="11"/>
  <c r="H214" i="11"/>
  <c r="F214" i="11"/>
  <c r="E214" i="11"/>
  <c r="G213" i="11"/>
  <c r="P213" i="11"/>
  <c r="H213" i="11"/>
  <c r="F213" i="11"/>
  <c r="E213" i="11"/>
  <c r="O213" i="11"/>
  <c r="N213" i="11"/>
  <c r="H212" i="11"/>
  <c r="G212" i="11"/>
  <c r="F212" i="11"/>
  <c r="E212" i="11"/>
  <c r="P212" i="11"/>
  <c r="O212" i="11"/>
  <c r="N212" i="11"/>
  <c r="H211" i="11"/>
  <c r="G211" i="11"/>
  <c r="F211" i="11"/>
  <c r="E211" i="11"/>
  <c r="P211" i="11"/>
  <c r="O211" i="11"/>
  <c r="N211" i="11"/>
  <c r="H210" i="11"/>
  <c r="E210" i="11"/>
  <c r="G210" i="11"/>
  <c r="P210" i="11"/>
  <c r="F210" i="11"/>
  <c r="O210" i="11"/>
  <c r="N210" i="11"/>
  <c r="G209" i="11"/>
  <c r="F209" i="11"/>
  <c r="H209" i="11"/>
  <c r="P209" i="11"/>
  <c r="O209" i="11"/>
  <c r="N209" i="11"/>
  <c r="E209" i="11"/>
  <c r="H208" i="11"/>
  <c r="G208" i="11"/>
  <c r="F208" i="11"/>
  <c r="E208" i="11"/>
  <c r="P208" i="11"/>
  <c r="O208" i="11"/>
  <c r="N208" i="11"/>
  <c r="H207" i="11"/>
  <c r="G207" i="11"/>
  <c r="F207" i="11"/>
  <c r="E207" i="11"/>
  <c r="P207" i="11"/>
  <c r="O207" i="11"/>
  <c r="N207" i="11"/>
  <c r="H206" i="11"/>
  <c r="G206" i="11"/>
  <c r="F206" i="11"/>
  <c r="E206" i="11"/>
  <c r="P206" i="11"/>
  <c r="O206" i="11"/>
  <c r="N206" i="11"/>
  <c r="H205" i="11"/>
  <c r="G205" i="11"/>
  <c r="F205" i="11"/>
  <c r="E205" i="11"/>
  <c r="P205" i="11"/>
  <c r="O205" i="11"/>
  <c r="N205" i="11"/>
  <c r="H204" i="11"/>
  <c r="G204" i="11"/>
  <c r="E204" i="11"/>
  <c r="O204" i="11"/>
  <c r="N204" i="11"/>
  <c r="F204" i="11"/>
  <c r="P204" i="11"/>
  <c r="H203" i="11"/>
  <c r="G203" i="11"/>
  <c r="F203" i="11"/>
  <c r="E203" i="11"/>
  <c r="P203" i="11"/>
  <c r="O203" i="11"/>
  <c r="N203" i="11"/>
  <c r="H202" i="11"/>
  <c r="F202" i="11"/>
  <c r="E202" i="11"/>
  <c r="P202" i="11"/>
  <c r="G202" i="11"/>
  <c r="O202" i="11"/>
  <c r="N202" i="11"/>
  <c r="H201" i="11"/>
  <c r="G201" i="11"/>
  <c r="F201" i="11"/>
  <c r="E201" i="11"/>
  <c r="P201" i="11"/>
  <c r="O201" i="11"/>
  <c r="N201" i="11"/>
  <c r="H200" i="11"/>
  <c r="F200" i="11"/>
  <c r="G200" i="11"/>
  <c r="E200" i="11"/>
  <c r="P200" i="11"/>
  <c r="O200" i="11"/>
  <c r="N200" i="11"/>
  <c r="E199" i="11"/>
  <c r="P199" i="11"/>
  <c r="O199" i="11"/>
  <c r="N199" i="11"/>
  <c r="H199" i="11"/>
  <c r="G199" i="11"/>
  <c r="F199" i="11"/>
  <c r="F198" i="11"/>
  <c r="E198" i="11"/>
  <c r="P198" i="11"/>
  <c r="O198" i="11"/>
  <c r="N198" i="11"/>
  <c r="H198" i="11"/>
  <c r="G198" i="11"/>
  <c r="H197" i="11"/>
  <c r="G197" i="11"/>
  <c r="E197" i="11"/>
  <c r="N197" i="11"/>
  <c r="F197" i="11"/>
  <c r="P197" i="11"/>
  <c r="O197" i="11"/>
  <c r="H196" i="11"/>
  <c r="G196" i="11"/>
  <c r="F196" i="11"/>
  <c r="E196" i="11"/>
  <c r="P196" i="11"/>
  <c r="O196" i="11"/>
  <c r="N196" i="11"/>
  <c r="H195" i="11"/>
  <c r="G195" i="11"/>
  <c r="F195" i="11"/>
  <c r="E195" i="11"/>
  <c r="P195" i="11"/>
  <c r="O195" i="11"/>
  <c r="N195" i="11"/>
  <c r="H194" i="11"/>
  <c r="G194" i="11"/>
  <c r="F194" i="11"/>
  <c r="E194" i="11"/>
  <c r="O194" i="11"/>
  <c r="P194" i="11"/>
  <c r="N194" i="11"/>
  <c r="F193" i="11"/>
  <c r="H193" i="11"/>
  <c r="E193" i="11"/>
  <c r="G193" i="11"/>
  <c r="O193" i="11"/>
  <c r="N193" i="11"/>
  <c r="P193" i="11"/>
  <c r="G192" i="11"/>
  <c r="F192" i="11"/>
  <c r="H192" i="11"/>
  <c r="P192" i="11"/>
  <c r="E192" i="11"/>
  <c r="O192" i="11"/>
  <c r="N192" i="11"/>
  <c r="H191" i="11"/>
  <c r="G191" i="11"/>
  <c r="E191" i="11"/>
  <c r="F191" i="11"/>
  <c r="P191" i="11"/>
  <c r="N191" i="11"/>
  <c r="O191" i="11"/>
  <c r="H190" i="11"/>
  <c r="F190" i="11"/>
  <c r="E190" i="11"/>
  <c r="P190" i="11"/>
  <c r="G190" i="11"/>
  <c r="N190" i="11"/>
  <c r="O190" i="11"/>
  <c r="G189" i="11"/>
  <c r="F189" i="11"/>
  <c r="E189" i="11"/>
  <c r="P189" i="11"/>
  <c r="H189" i="11"/>
  <c r="O189" i="11"/>
  <c r="N189" i="11"/>
  <c r="H188" i="11"/>
  <c r="G188" i="11"/>
  <c r="F188" i="11"/>
  <c r="E188" i="11"/>
  <c r="P188" i="11"/>
  <c r="O188" i="11"/>
  <c r="N188" i="11"/>
  <c r="H187" i="11"/>
  <c r="G187" i="11"/>
  <c r="E187" i="11"/>
  <c r="P187" i="11"/>
  <c r="O187" i="11"/>
  <c r="F187" i="11"/>
  <c r="N187" i="11"/>
  <c r="H186" i="11"/>
  <c r="F186" i="11"/>
  <c r="G186" i="11"/>
  <c r="E186" i="11"/>
  <c r="P186" i="11"/>
  <c r="O186" i="11"/>
  <c r="N186" i="11"/>
  <c r="F185" i="11"/>
  <c r="H185" i="11"/>
  <c r="E185" i="11"/>
  <c r="G185" i="11"/>
  <c r="P185" i="11"/>
  <c r="O185" i="11"/>
  <c r="N185" i="11"/>
  <c r="H184" i="11"/>
  <c r="G184" i="11"/>
  <c r="F184" i="11"/>
  <c r="E184" i="11"/>
  <c r="O184" i="11"/>
  <c r="P184" i="11"/>
  <c r="N184" i="11"/>
  <c r="H183" i="11"/>
  <c r="F183" i="11"/>
  <c r="E183" i="11"/>
  <c r="G183" i="11"/>
  <c r="O183" i="11"/>
  <c r="P183" i="11"/>
  <c r="N183" i="11"/>
  <c r="H182" i="11"/>
  <c r="G182" i="11"/>
  <c r="E182" i="11"/>
  <c r="F182" i="11"/>
  <c r="P182" i="11"/>
  <c r="O182" i="11"/>
  <c r="N182" i="11"/>
  <c r="F181" i="11"/>
  <c r="O181" i="11"/>
  <c r="N181" i="11"/>
  <c r="H181" i="11"/>
  <c r="E181" i="11"/>
  <c r="G181" i="11"/>
  <c r="P181" i="11"/>
  <c r="G180" i="11"/>
  <c r="P180" i="11"/>
  <c r="H180" i="11"/>
  <c r="F180" i="11"/>
  <c r="O180" i="11"/>
  <c r="N180" i="11"/>
  <c r="E180" i="11"/>
  <c r="F179" i="11"/>
  <c r="P179" i="11"/>
  <c r="H179" i="11"/>
  <c r="E179" i="11"/>
  <c r="O179" i="11"/>
  <c r="N179" i="11"/>
  <c r="G179" i="11"/>
  <c r="G178" i="11"/>
  <c r="F178" i="11"/>
  <c r="P178" i="11"/>
  <c r="H178" i="11"/>
  <c r="E178" i="11"/>
  <c r="O178" i="11"/>
  <c r="N178" i="11"/>
  <c r="H177" i="11"/>
  <c r="G177" i="11"/>
  <c r="F177" i="11"/>
  <c r="O177" i="11"/>
  <c r="P177" i="11"/>
  <c r="N177" i="11"/>
  <c r="E177" i="11"/>
  <c r="G176" i="11"/>
  <c r="E176" i="11"/>
  <c r="O176" i="11"/>
  <c r="N176" i="11"/>
  <c r="H176" i="11"/>
  <c r="F176" i="11"/>
  <c r="P176" i="11"/>
  <c r="H175" i="11"/>
  <c r="G175" i="11"/>
  <c r="F175" i="11"/>
  <c r="E175" i="11"/>
  <c r="P175" i="11"/>
  <c r="O175" i="11"/>
  <c r="N175" i="11"/>
  <c r="H174" i="11"/>
  <c r="G174" i="11"/>
  <c r="O174" i="11"/>
  <c r="N174" i="11"/>
  <c r="F174" i="11"/>
  <c r="P174" i="11"/>
  <c r="E174" i="11"/>
  <c r="H173" i="11"/>
  <c r="G173" i="11"/>
  <c r="F173" i="11"/>
  <c r="E173" i="11"/>
  <c r="P173" i="11"/>
  <c r="O173" i="11"/>
  <c r="N173" i="11"/>
  <c r="F172" i="11"/>
  <c r="E172" i="11"/>
  <c r="P172" i="11"/>
  <c r="O172" i="11"/>
  <c r="N172" i="11"/>
  <c r="H172" i="11"/>
  <c r="G172" i="11"/>
  <c r="F171" i="11"/>
  <c r="E171" i="11"/>
  <c r="P171" i="11"/>
  <c r="H171" i="11"/>
  <c r="G171" i="11"/>
  <c r="N171" i="11"/>
  <c r="O171" i="11"/>
  <c r="H170" i="11"/>
  <c r="G170" i="11"/>
  <c r="F170" i="11"/>
  <c r="E170" i="11"/>
  <c r="N170" i="11"/>
  <c r="P170" i="11"/>
  <c r="O170" i="11"/>
  <c r="G169" i="11"/>
  <c r="F169" i="11"/>
  <c r="E169" i="11"/>
  <c r="O169" i="11"/>
  <c r="N169" i="11"/>
  <c r="H169" i="11"/>
  <c r="P169" i="11"/>
  <c r="H168" i="11"/>
  <c r="G168" i="11"/>
  <c r="F168" i="11"/>
  <c r="P168" i="11"/>
  <c r="E168" i="11"/>
  <c r="N168" i="11"/>
  <c r="O168" i="11"/>
  <c r="H167" i="11"/>
  <c r="G167" i="11"/>
  <c r="F167" i="11"/>
  <c r="E167" i="11"/>
  <c r="P167" i="11"/>
  <c r="O167" i="11"/>
  <c r="N167" i="11"/>
  <c r="H166" i="11"/>
  <c r="G166" i="11"/>
  <c r="P166" i="11"/>
  <c r="F166" i="11"/>
  <c r="E166" i="11"/>
  <c r="O166" i="11"/>
  <c r="N166" i="11"/>
  <c r="G165" i="11"/>
  <c r="E165" i="11"/>
  <c r="P165" i="11"/>
  <c r="H165" i="11"/>
  <c r="F165" i="11"/>
  <c r="O165" i="11"/>
  <c r="N165" i="11"/>
  <c r="H164" i="11"/>
  <c r="F164" i="11"/>
  <c r="P164" i="11"/>
  <c r="E164" i="11"/>
  <c r="O164" i="11"/>
  <c r="G164" i="11"/>
  <c r="N164" i="11"/>
  <c r="G163" i="11"/>
  <c r="E163" i="11"/>
  <c r="H163" i="11"/>
  <c r="F163" i="11"/>
  <c r="P163" i="11"/>
  <c r="O163" i="11"/>
  <c r="N163" i="11"/>
  <c r="H162" i="11"/>
  <c r="P162" i="11"/>
  <c r="G162" i="11"/>
  <c r="F162" i="11"/>
  <c r="E162" i="11"/>
  <c r="O162" i="11"/>
  <c r="N162" i="11"/>
  <c r="G161" i="11"/>
  <c r="H161" i="11"/>
  <c r="F161" i="11"/>
  <c r="E161" i="11"/>
  <c r="P161" i="11"/>
  <c r="O161" i="11"/>
  <c r="N161" i="11"/>
  <c r="H160" i="11"/>
  <c r="G160" i="11"/>
  <c r="F160" i="11"/>
  <c r="E160" i="11"/>
  <c r="P160" i="11"/>
  <c r="O160" i="11"/>
  <c r="N160" i="11"/>
  <c r="H159" i="11"/>
  <c r="G159" i="11"/>
  <c r="F159" i="11"/>
  <c r="E159" i="11"/>
  <c r="P159" i="11"/>
  <c r="O159" i="11"/>
  <c r="N159" i="11"/>
  <c r="H158" i="11"/>
  <c r="G158" i="11"/>
  <c r="E158" i="11"/>
  <c r="P158" i="11"/>
  <c r="F158" i="11"/>
  <c r="O158" i="11"/>
  <c r="N158" i="11"/>
  <c r="H157" i="11"/>
  <c r="E157" i="11"/>
  <c r="P157" i="11"/>
  <c r="F157" i="11"/>
  <c r="O157" i="11"/>
  <c r="G157" i="11"/>
  <c r="N157" i="11"/>
  <c r="H156" i="11"/>
  <c r="G156" i="11"/>
  <c r="F156" i="11"/>
  <c r="E156" i="11"/>
  <c r="P156" i="11"/>
  <c r="O156" i="11"/>
  <c r="N156" i="11"/>
  <c r="H155" i="11"/>
  <c r="G155" i="11"/>
  <c r="F155" i="11"/>
  <c r="E155" i="11"/>
  <c r="P155" i="11"/>
  <c r="O155" i="11"/>
  <c r="N155" i="11"/>
  <c r="G154" i="11"/>
  <c r="F154" i="11"/>
  <c r="E154" i="11"/>
  <c r="H154" i="11"/>
  <c r="P154" i="11"/>
  <c r="N154" i="11"/>
  <c r="O154" i="11"/>
  <c r="H153" i="11"/>
  <c r="G153" i="11"/>
  <c r="F153" i="11"/>
  <c r="E153" i="11"/>
  <c r="P153" i="11"/>
  <c r="O153" i="11"/>
  <c r="N153" i="11"/>
  <c r="G152" i="11"/>
  <c r="F152" i="11"/>
  <c r="P152" i="11"/>
  <c r="H152" i="11"/>
  <c r="E152" i="11"/>
  <c r="O152" i="11"/>
  <c r="N152" i="11"/>
  <c r="H151" i="11"/>
  <c r="F151" i="11"/>
  <c r="E151" i="11"/>
  <c r="G151" i="11"/>
  <c r="N151" i="11"/>
  <c r="P151" i="11"/>
  <c r="O151" i="11"/>
  <c r="G150" i="11"/>
  <c r="P150" i="11"/>
  <c r="O150" i="11"/>
  <c r="H150" i="11"/>
  <c r="N150" i="11"/>
  <c r="F150" i="11"/>
  <c r="E150" i="11"/>
  <c r="H149" i="11"/>
  <c r="G149" i="11"/>
  <c r="F149" i="11"/>
  <c r="E149" i="11"/>
  <c r="P149" i="11"/>
  <c r="N149" i="11"/>
  <c r="O149" i="11"/>
  <c r="G148" i="11"/>
  <c r="E148" i="11"/>
  <c r="O148" i="11"/>
  <c r="H148" i="11"/>
  <c r="P148" i="11"/>
  <c r="F148" i="11"/>
  <c r="N148" i="11"/>
  <c r="G147" i="11"/>
  <c r="O147" i="11"/>
  <c r="H147" i="11"/>
  <c r="F147" i="11"/>
  <c r="P147" i="11"/>
  <c r="E147" i="11"/>
  <c r="N147" i="11"/>
  <c r="H146" i="11"/>
  <c r="G146" i="11"/>
  <c r="F146" i="11"/>
  <c r="E146" i="11"/>
  <c r="O146" i="11"/>
  <c r="N146" i="11"/>
  <c r="P146" i="11"/>
  <c r="G145" i="11"/>
  <c r="P145" i="11"/>
  <c r="H145" i="11"/>
  <c r="E145" i="11"/>
  <c r="O145" i="11"/>
  <c r="F145" i="11"/>
  <c r="N145" i="11"/>
  <c r="H144" i="11"/>
  <c r="G144" i="11"/>
  <c r="F144" i="11"/>
  <c r="E144" i="11"/>
  <c r="O144" i="11"/>
  <c r="P144" i="11"/>
  <c r="N144" i="11"/>
  <c r="F143" i="11"/>
  <c r="E143" i="11"/>
  <c r="P143" i="11"/>
  <c r="H143" i="11"/>
  <c r="O143" i="11"/>
  <c r="N143" i="11"/>
  <c r="G143" i="11"/>
  <c r="G142" i="11"/>
  <c r="F142" i="11"/>
  <c r="E142" i="11"/>
  <c r="O142" i="11"/>
  <c r="H142" i="11"/>
  <c r="P142" i="11"/>
  <c r="N142" i="11"/>
  <c r="AJ15" i="11"/>
  <c r="AJ19" i="11"/>
  <c r="AL16" i="11"/>
  <c r="S20" i="11"/>
  <c r="E20" i="11"/>
  <c r="G11" i="11"/>
  <c r="P22" i="11" s="1"/>
  <c r="N22" i="11" s="1"/>
  <c r="G13" i="11"/>
  <c r="AI381" i="12"/>
  <c r="I329" i="11" l="1"/>
  <c r="J329" i="11" s="1"/>
  <c r="L329" i="11" s="1"/>
  <c r="I358" i="11"/>
  <c r="K358" i="11" s="1"/>
  <c r="I347" i="11"/>
  <c r="K347" i="11" s="1"/>
  <c r="I166" i="11"/>
  <c r="J166" i="11" s="1"/>
  <c r="L166" i="11" s="1"/>
  <c r="I207" i="11"/>
  <c r="J207" i="11" s="1"/>
  <c r="L207" i="11" s="1"/>
  <c r="I231" i="11"/>
  <c r="J231" i="11" s="1"/>
  <c r="L231" i="11" s="1"/>
  <c r="I224" i="11"/>
  <c r="J224" i="11" s="1"/>
  <c r="L224" i="11" s="1"/>
  <c r="I243" i="11"/>
  <c r="K243" i="11" s="1"/>
  <c r="I260" i="11"/>
  <c r="J260" i="11" s="1"/>
  <c r="L260" i="11" s="1"/>
  <c r="I264" i="11"/>
  <c r="J264" i="11" s="1"/>
  <c r="L264" i="11" s="1"/>
  <c r="I300" i="11"/>
  <c r="K300" i="11" s="1"/>
  <c r="I170" i="11"/>
  <c r="J170" i="11" s="1"/>
  <c r="L170" i="11" s="1"/>
  <c r="I371" i="11"/>
  <c r="K371" i="11" s="1"/>
  <c r="I325" i="11"/>
  <c r="J325" i="11" s="1"/>
  <c r="L325" i="11" s="1"/>
  <c r="I330" i="11"/>
  <c r="K330" i="11" s="1"/>
  <c r="I337" i="11"/>
  <c r="K337" i="11" s="1"/>
  <c r="I159" i="11"/>
  <c r="J159" i="11" s="1"/>
  <c r="L159" i="11" s="1"/>
  <c r="I182" i="11"/>
  <c r="J182" i="11" s="1"/>
  <c r="L182" i="11" s="1"/>
  <c r="I374" i="11"/>
  <c r="K374" i="11" s="1"/>
  <c r="I240" i="11"/>
  <c r="J240" i="11" s="1"/>
  <c r="L240" i="11" s="1"/>
  <c r="I305" i="11"/>
  <c r="J305" i="11" s="1"/>
  <c r="L305" i="11" s="1"/>
  <c r="I365" i="11"/>
  <c r="K365" i="11" s="1"/>
  <c r="I195" i="11"/>
  <c r="K195" i="11" s="1"/>
  <c r="I223" i="11"/>
  <c r="K223" i="11" s="1"/>
  <c r="I326" i="11"/>
  <c r="K326" i="11" s="1"/>
  <c r="I373" i="11"/>
  <c r="K373" i="11" s="1"/>
  <c r="I220" i="11"/>
  <c r="K220" i="11" s="1"/>
  <c r="I244" i="11"/>
  <c r="J244" i="11" s="1"/>
  <c r="L244" i="11" s="1"/>
  <c r="I219" i="11"/>
  <c r="K219" i="11" s="1"/>
  <c r="I198" i="11"/>
  <c r="K198" i="11" s="1"/>
  <c r="I212" i="11"/>
  <c r="J212" i="11" s="1"/>
  <c r="L212" i="11" s="1"/>
  <c r="I228" i="11"/>
  <c r="K228" i="11" s="1"/>
  <c r="I307" i="11"/>
  <c r="J307" i="11" s="1"/>
  <c r="L307" i="11" s="1"/>
  <c r="I186" i="11"/>
  <c r="J186" i="11" s="1"/>
  <c r="L186" i="11" s="1"/>
  <c r="I205" i="11"/>
  <c r="K205" i="11" s="1"/>
  <c r="I214" i="11"/>
  <c r="J214" i="11" s="1"/>
  <c r="L214" i="11" s="1"/>
  <c r="I217" i="11"/>
  <c r="K217" i="11" s="1"/>
  <c r="I222" i="11"/>
  <c r="J222" i="11" s="1"/>
  <c r="L222" i="11" s="1"/>
  <c r="I236" i="11"/>
  <c r="K236" i="11" s="1"/>
  <c r="I262" i="11"/>
  <c r="J262" i="11" s="1"/>
  <c r="L262" i="11" s="1"/>
  <c r="I274" i="11"/>
  <c r="J274" i="11" s="1"/>
  <c r="L274" i="11" s="1"/>
  <c r="I289" i="11"/>
  <c r="J289" i="11" s="1"/>
  <c r="L289" i="11" s="1"/>
  <c r="I306" i="11"/>
  <c r="J306" i="11" s="1"/>
  <c r="L306" i="11" s="1"/>
  <c r="I353" i="11"/>
  <c r="K353" i="11" s="1"/>
  <c r="I363" i="11"/>
  <c r="K363" i="11" s="1"/>
  <c r="I370" i="11"/>
  <c r="J370" i="11" s="1"/>
  <c r="L370" i="11" s="1"/>
  <c r="I197" i="11"/>
  <c r="K197" i="11" s="1"/>
  <c r="O22" i="11"/>
  <c r="I364" i="11"/>
  <c r="J364" i="11" s="1"/>
  <c r="L364" i="11" s="1"/>
  <c r="I176" i="11"/>
  <c r="J176" i="11" s="1"/>
  <c r="L176" i="11" s="1"/>
  <c r="I258" i="11"/>
  <c r="J258" i="11" s="1"/>
  <c r="L258" i="11" s="1"/>
  <c r="I277" i="11"/>
  <c r="J277" i="11" s="1"/>
  <c r="L277" i="11" s="1"/>
  <c r="I147" i="11"/>
  <c r="K147" i="11" s="1"/>
  <c r="I169" i="11"/>
  <c r="K169" i="11" s="1"/>
  <c r="I188" i="11"/>
  <c r="J188" i="11" s="1"/>
  <c r="L188" i="11" s="1"/>
  <c r="I248" i="11"/>
  <c r="K248" i="11" s="1"/>
  <c r="I253" i="11"/>
  <c r="K253" i="11" s="1"/>
  <c r="I291" i="11"/>
  <c r="J291" i="11" s="1"/>
  <c r="L291" i="11" s="1"/>
  <c r="I301" i="11"/>
  <c r="K301" i="11" s="1"/>
  <c r="I308" i="11"/>
  <c r="K308" i="11" s="1"/>
  <c r="I380" i="11"/>
  <c r="K380" i="11" s="1"/>
  <c r="I143" i="11"/>
  <c r="K143" i="11" s="1"/>
  <c r="I181" i="11"/>
  <c r="K181" i="11" s="1"/>
  <c r="I199" i="11"/>
  <c r="J199" i="11" s="1"/>
  <c r="L199" i="11" s="1"/>
  <c r="I267" i="11"/>
  <c r="K267" i="11" s="1"/>
  <c r="I276" i="11"/>
  <c r="K276" i="11" s="1"/>
  <c r="I164" i="11"/>
  <c r="K164" i="11" s="1"/>
  <c r="I339" i="11"/>
  <c r="K339" i="11" s="1"/>
  <c r="I237" i="11"/>
  <c r="K237" i="11" s="1"/>
  <c r="I249" i="11"/>
  <c r="J249" i="11" s="1"/>
  <c r="L249" i="11" s="1"/>
  <c r="I269" i="11"/>
  <c r="J269" i="11" s="1"/>
  <c r="L269" i="11" s="1"/>
  <c r="I179" i="11"/>
  <c r="K179" i="11" s="1"/>
  <c r="I148" i="11"/>
  <c r="K148" i="11" s="1"/>
  <c r="I165" i="11"/>
  <c r="K165" i="11" s="1"/>
  <c r="I175" i="11"/>
  <c r="K175" i="11" s="1"/>
  <c r="I185" i="11"/>
  <c r="K185" i="11" s="1"/>
  <c r="I192" i="11"/>
  <c r="J192" i="11" s="1"/>
  <c r="L192" i="11" s="1"/>
  <c r="I211" i="11"/>
  <c r="J211" i="11" s="1"/>
  <c r="L211" i="11" s="1"/>
  <c r="I247" i="11"/>
  <c r="K247" i="11" s="1"/>
  <c r="I254" i="11"/>
  <c r="J254" i="11" s="1"/>
  <c r="L254" i="11" s="1"/>
  <c r="I257" i="11"/>
  <c r="J257" i="11" s="1"/>
  <c r="L257" i="11" s="1"/>
  <c r="I266" i="11"/>
  <c r="K266" i="11" s="1"/>
  <c r="I268" i="11"/>
  <c r="K268" i="11" s="1"/>
  <c r="I278" i="11"/>
  <c r="J278" i="11" s="1"/>
  <c r="L278" i="11" s="1"/>
  <c r="I285" i="11"/>
  <c r="K285" i="11" s="1"/>
  <c r="I288" i="11"/>
  <c r="K288" i="11" s="1"/>
  <c r="I319" i="11"/>
  <c r="K319" i="11" s="1"/>
  <c r="I321" i="11"/>
  <c r="K321" i="11" s="1"/>
  <c r="I335" i="11"/>
  <c r="J335" i="11" s="1"/>
  <c r="L335" i="11" s="1"/>
  <c r="I146" i="11"/>
  <c r="J146" i="11" s="1"/>
  <c r="L146" i="11" s="1"/>
  <c r="I151" i="11"/>
  <c r="J151" i="11" s="1"/>
  <c r="L151" i="11" s="1"/>
  <c r="I194" i="11"/>
  <c r="J194" i="11" s="1"/>
  <c r="L194" i="11" s="1"/>
  <c r="I206" i="11"/>
  <c r="K206" i="11" s="1"/>
  <c r="I213" i="11"/>
  <c r="K213" i="11" s="1"/>
  <c r="I218" i="11"/>
  <c r="K218" i="11" s="1"/>
  <c r="I242" i="11"/>
  <c r="J242" i="11" s="1"/>
  <c r="L242" i="11" s="1"/>
  <c r="I270" i="11"/>
  <c r="K270" i="11" s="1"/>
  <c r="I287" i="11"/>
  <c r="J287" i="11" s="1"/>
  <c r="L287" i="11" s="1"/>
  <c r="I292" i="11"/>
  <c r="K292" i="11" s="1"/>
  <c r="I304" i="11"/>
  <c r="K304" i="11" s="1"/>
  <c r="I311" i="11"/>
  <c r="K311" i="11" s="1"/>
  <c r="I323" i="11"/>
  <c r="K323" i="11" s="1"/>
  <c r="I348" i="11"/>
  <c r="J348" i="11" s="1"/>
  <c r="L348" i="11" s="1"/>
  <c r="I357" i="11"/>
  <c r="J357" i="11" s="1"/>
  <c r="L357" i="11" s="1"/>
  <c r="I379" i="11"/>
  <c r="K379" i="11" s="1"/>
  <c r="I153" i="11"/>
  <c r="J153" i="11" s="1"/>
  <c r="L153" i="11" s="1"/>
  <c r="I177" i="11"/>
  <c r="K177" i="11" s="1"/>
  <c r="I282" i="11"/>
  <c r="K282" i="11" s="1"/>
  <c r="I299" i="11"/>
  <c r="J299" i="11" s="1"/>
  <c r="L299" i="11" s="1"/>
  <c r="I313" i="11"/>
  <c r="J313" i="11" s="1"/>
  <c r="L313" i="11" s="1"/>
  <c r="O23" i="11"/>
  <c r="I152" i="11"/>
  <c r="I193" i="11"/>
  <c r="I200" i="11"/>
  <c r="I204" i="11"/>
  <c r="I229" i="11"/>
  <c r="I241" i="11"/>
  <c r="I255" i="11"/>
  <c r="I283" i="11"/>
  <c r="I286" i="11"/>
  <c r="I298" i="11"/>
  <c r="I183" i="11"/>
  <c r="I187" i="11"/>
  <c r="I216" i="11"/>
  <c r="I250" i="11"/>
  <c r="I252" i="11"/>
  <c r="I259" i="11"/>
  <c r="I303" i="11"/>
  <c r="I315" i="11"/>
  <c r="I350" i="11"/>
  <c r="I360" i="11"/>
  <c r="I375" i="11"/>
  <c r="F22" i="11"/>
  <c r="I142" i="11"/>
  <c r="I149" i="11"/>
  <c r="I154" i="11"/>
  <c r="I161" i="11"/>
  <c r="I171" i="11"/>
  <c r="I173" i="11"/>
  <c r="I178" i="11"/>
  <c r="I180" i="11"/>
  <c r="I190" i="11"/>
  <c r="I202" i="11"/>
  <c r="I221" i="11"/>
  <c r="I226" i="11"/>
  <c r="I233" i="11"/>
  <c r="I238" i="11"/>
  <c r="I245" i="11"/>
  <c r="I271" i="11"/>
  <c r="I295" i="11"/>
  <c r="I302" i="11"/>
  <c r="I310" i="11"/>
  <c r="I317" i="11"/>
  <c r="I331" i="11"/>
  <c r="I336" i="11"/>
  <c r="I338" i="11"/>
  <c r="I372" i="11"/>
  <c r="I377" i="11"/>
  <c r="G22" i="11"/>
  <c r="I144" i="11"/>
  <c r="I156" i="11"/>
  <c r="I158" i="11"/>
  <c r="I163" i="11"/>
  <c r="I168" i="11"/>
  <c r="I209" i="11"/>
  <c r="I280" i="11"/>
  <c r="I281" i="11"/>
  <c r="I297" i="11"/>
  <c r="I312" i="11"/>
  <c r="I314" i="11"/>
  <c r="I322" i="11"/>
  <c r="I324" i="11"/>
  <c r="I333" i="11"/>
  <c r="I340" i="11"/>
  <c r="I341" i="11"/>
  <c r="I345" i="11"/>
  <c r="I346" i="11"/>
  <c r="I355" i="11"/>
  <c r="I369" i="11"/>
  <c r="I293" i="11"/>
  <c r="I376" i="11"/>
  <c r="I246" i="11"/>
  <c r="I251" i="11"/>
  <c r="I150" i="11"/>
  <c r="I201" i="11"/>
  <c r="I225" i="11"/>
  <c r="I230" i="11"/>
  <c r="I235" i="11"/>
  <c r="I261" i="11"/>
  <c r="I263" i="11"/>
  <c r="I290" i="11"/>
  <c r="I316" i="11"/>
  <c r="I343" i="11"/>
  <c r="I367" i="11"/>
  <c r="P23" i="11"/>
  <c r="N23" i="11" s="1"/>
  <c r="I145" i="11"/>
  <c r="I160" i="11"/>
  <c r="I174" i="11"/>
  <c r="I184" i="11"/>
  <c r="I189" i="11"/>
  <c r="I191" i="11"/>
  <c r="I196" i="11"/>
  <c r="I208" i="11"/>
  <c r="I210" i="11"/>
  <c r="I232" i="11"/>
  <c r="I239" i="11"/>
  <c r="I273" i="11"/>
  <c r="I294" i="11"/>
  <c r="I309" i="11"/>
  <c r="I318" i="11"/>
  <c r="I332" i="11"/>
  <c r="I354" i="11"/>
  <c r="I359" i="11"/>
  <c r="I362" i="11"/>
  <c r="I368" i="11"/>
  <c r="AK19" i="11"/>
  <c r="AL19" i="11" s="1"/>
  <c r="AK16" i="11"/>
  <c r="I155" i="11"/>
  <c r="I162" i="11"/>
  <c r="I167" i="11"/>
  <c r="I203" i="11"/>
  <c r="I215" i="11"/>
  <c r="I227" i="11"/>
  <c r="I234" i="11"/>
  <c r="I256" i="11"/>
  <c r="I265" i="11"/>
  <c r="I272" i="11"/>
  <c r="I275" i="11"/>
  <c r="I327" i="11"/>
  <c r="I342" i="11"/>
  <c r="I349" i="11"/>
  <c r="I351" i="11"/>
  <c r="I381" i="11"/>
  <c r="I157" i="11"/>
  <c r="I172" i="11"/>
  <c r="I279" i="11"/>
  <c r="I284" i="11"/>
  <c r="I296" i="11"/>
  <c r="I320" i="11"/>
  <c r="I328" i="11"/>
  <c r="I334" i="11"/>
  <c r="I344" i="11"/>
  <c r="I352" i="11"/>
  <c r="I356" i="11"/>
  <c r="I361" i="11"/>
  <c r="I366" i="11"/>
  <c r="I378" i="11"/>
  <c r="K329" i="11" l="1"/>
  <c r="J358" i="11"/>
  <c r="L358" i="11" s="1"/>
  <c r="J195" i="11"/>
  <c r="L195" i="11" s="1"/>
  <c r="J268" i="11"/>
  <c r="L268" i="11" s="1"/>
  <c r="J300" i="11"/>
  <c r="L300" i="11" s="1"/>
  <c r="J205" i="11"/>
  <c r="L205" i="11" s="1"/>
  <c r="J347" i="11"/>
  <c r="L347" i="11" s="1"/>
  <c r="J301" i="11"/>
  <c r="L301" i="11" s="1"/>
  <c r="K170" i="11"/>
  <c r="J148" i="11"/>
  <c r="L148" i="11" s="1"/>
  <c r="J217" i="11"/>
  <c r="L217" i="11" s="1"/>
  <c r="K299" i="11"/>
  <c r="J223" i="11"/>
  <c r="L223" i="11" s="1"/>
  <c r="J380" i="11"/>
  <c r="L380" i="11" s="1"/>
  <c r="J337" i="11"/>
  <c r="L337" i="11" s="1"/>
  <c r="K244" i="11"/>
  <c r="K364" i="11"/>
  <c r="J285" i="11"/>
  <c r="L285" i="11" s="1"/>
  <c r="K231" i="11"/>
  <c r="J326" i="11"/>
  <c r="L326" i="11" s="1"/>
  <c r="J371" i="11"/>
  <c r="L371" i="11" s="1"/>
  <c r="K305" i="11"/>
  <c r="K260" i="11"/>
  <c r="K211" i="11"/>
  <c r="J243" i="11"/>
  <c r="L243" i="11" s="1"/>
  <c r="J323" i="11"/>
  <c r="L323" i="11" s="1"/>
  <c r="K240" i="11"/>
  <c r="K166" i="11"/>
  <c r="K307" i="11"/>
  <c r="K357" i="11"/>
  <c r="J228" i="11"/>
  <c r="L228" i="11" s="1"/>
  <c r="K176" i="11"/>
  <c r="K325" i="11"/>
  <c r="K222" i="11"/>
  <c r="J373" i="11"/>
  <c r="L373" i="11" s="1"/>
  <c r="J165" i="11"/>
  <c r="L165" i="11" s="1"/>
  <c r="K194" i="11"/>
  <c r="K207" i="11"/>
  <c r="J353" i="11"/>
  <c r="L353" i="11" s="1"/>
  <c r="J339" i="11"/>
  <c r="L339" i="11" s="1"/>
  <c r="J248" i="11"/>
  <c r="L248" i="11" s="1"/>
  <c r="K159" i="11"/>
  <c r="K249" i="11"/>
  <c r="K264" i="11"/>
  <c r="K291" i="11"/>
  <c r="J175" i="11"/>
  <c r="L175" i="11" s="1"/>
  <c r="J374" i="11"/>
  <c r="L374" i="11" s="1"/>
  <c r="K224" i="11"/>
  <c r="K212" i="11"/>
  <c r="J292" i="11"/>
  <c r="L292" i="11" s="1"/>
  <c r="J330" i="11"/>
  <c r="L330" i="11" s="1"/>
  <c r="J236" i="11"/>
  <c r="L236" i="11" s="1"/>
  <c r="J181" i="11"/>
  <c r="L181" i="11" s="1"/>
  <c r="J270" i="11"/>
  <c r="L270" i="11" s="1"/>
  <c r="J276" i="11"/>
  <c r="L276" i="11" s="1"/>
  <c r="K186" i="11"/>
  <c r="K182" i="11"/>
  <c r="K278" i="11"/>
  <c r="J198" i="11"/>
  <c r="L198" i="11" s="1"/>
  <c r="K274" i="11"/>
  <c r="J266" i="11"/>
  <c r="L266" i="11" s="1"/>
  <c r="K370" i="11"/>
  <c r="J319" i="11"/>
  <c r="L319" i="11" s="1"/>
  <c r="J365" i="11"/>
  <c r="L365" i="11" s="1"/>
  <c r="J220" i="11"/>
  <c r="L220" i="11" s="1"/>
  <c r="K335" i="11"/>
  <c r="K258" i="11"/>
  <c r="J147" i="11"/>
  <c r="L147" i="11" s="1"/>
  <c r="J267" i="11"/>
  <c r="L267" i="11" s="1"/>
  <c r="J282" i="11"/>
  <c r="L282" i="11" s="1"/>
  <c r="K242" i="11"/>
  <c r="K348" i="11"/>
  <c r="J219" i="11"/>
  <c r="L219" i="11" s="1"/>
  <c r="K192" i="11"/>
  <c r="J308" i="11"/>
  <c r="L308" i="11" s="1"/>
  <c r="J169" i="11"/>
  <c r="L169" i="11" s="1"/>
  <c r="K214" i="11"/>
  <c r="J321" i="11"/>
  <c r="L321" i="11" s="1"/>
  <c r="K199" i="11"/>
  <c r="K277" i="11"/>
  <c r="K262" i="11"/>
  <c r="J237" i="11"/>
  <c r="L237" i="11" s="1"/>
  <c r="K269" i="11"/>
  <c r="J177" i="11"/>
  <c r="L177" i="11" s="1"/>
  <c r="K151" i="11"/>
  <c r="J218" i="11"/>
  <c r="L218" i="11" s="1"/>
  <c r="K257" i="11"/>
  <c r="K153" i="11"/>
  <c r="J311" i="11"/>
  <c r="L311" i="11" s="1"/>
  <c r="K146" i="11"/>
  <c r="J185" i="11"/>
  <c r="L185" i="11" s="1"/>
  <c r="J197" i="11"/>
  <c r="L197" i="11" s="1"/>
  <c r="K306" i="11"/>
  <c r="J304" i="11"/>
  <c r="L304" i="11" s="1"/>
  <c r="J213" i="11"/>
  <c r="L213" i="11" s="1"/>
  <c r="K254" i="11"/>
  <c r="J253" i="11"/>
  <c r="L253" i="11" s="1"/>
  <c r="J363" i="11"/>
  <c r="L363" i="11" s="1"/>
  <c r="K289" i="11"/>
  <c r="J164" i="11"/>
  <c r="L164" i="11" s="1"/>
  <c r="J379" i="11"/>
  <c r="L379" i="11" s="1"/>
  <c r="J206" i="11"/>
  <c r="L206" i="11" s="1"/>
  <c r="J247" i="11"/>
  <c r="L247" i="11" s="1"/>
  <c r="K188" i="11"/>
  <c r="K313" i="11"/>
  <c r="K287" i="11"/>
  <c r="J288" i="11"/>
  <c r="L288" i="11" s="1"/>
  <c r="J179" i="11"/>
  <c r="L179" i="11" s="1"/>
  <c r="J143" i="11"/>
  <c r="L143" i="11" s="1"/>
  <c r="O24" i="11"/>
  <c r="P24" i="11"/>
  <c r="N24" i="11" s="1"/>
  <c r="K340" i="11"/>
  <c r="J340" i="11"/>
  <c r="L340" i="11" s="1"/>
  <c r="K309" i="11"/>
  <c r="J309" i="11"/>
  <c r="L309" i="11" s="1"/>
  <c r="J225" i="11"/>
  <c r="L225" i="11" s="1"/>
  <c r="K225" i="11"/>
  <c r="K324" i="11"/>
  <c r="J324" i="11"/>
  <c r="L324" i="11" s="1"/>
  <c r="K189" i="11"/>
  <c r="J189" i="11"/>
  <c r="L189" i="11" s="1"/>
  <c r="K378" i="11"/>
  <c r="J378" i="11"/>
  <c r="L378" i="11" s="1"/>
  <c r="K272" i="11"/>
  <c r="J272" i="11"/>
  <c r="L272" i="11" s="1"/>
  <c r="K160" i="11"/>
  <c r="J160" i="11"/>
  <c r="L160" i="11" s="1"/>
  <c r="K366" i="11"/>
  <c r="J366" i="11"/>
  <c r="L366" i="11" s="1"/>
  <c r="K157" i="11"/>
  <c r="J157" i="11"/>
  <c r="L157" i="11" s="1"/>
  <c r="K265" i="11"/>
  <c r="J265" i="11"/>
  <c r="L265" i="11" s="1"/>
  <c r="K167" i="11"/>
  <c r="J167" i="11"/>
  <c r="L167" i="11" s="1"/>
  <c r="K362" i="11"/>
  <c r="J362" i="11"/>
  <c r="L362" i="11" s="1"/>
  <c r="K145" i="11"/>
  <c r="J145" i="11"/>
  <c r="L145" i="11" s="1"/>
  <c r="K343" i="11"/>
  <c r="J343" i="11"/>
  <c r="L343" i="11" s="1"/>
  <c r="K369" i="11"/>
  <c r="J369" i="11"/>
  <c r="L369" i="11" s="1"/>
  <c r="K281" i="11"/>
  <c r="J281" i="11"/>
  <c r="L281" i="11" s="1"/>
  <c r="K317" i="11"/>
  <c r="J317" i="11"/>
  <c r="L317" i="11" s="1"/>
  <c r="K226" i="11"/>
  <c r="J226" i="11"/>
  <c r="L226" i="11" s="1"/>
  <c r="K149" i="11"/>
  <c r="J149" i="11"/>
  <c r="L149" i="11" s="1"/>
  <c r="J216" i="11"/>
  <c r="L216" i="11" s="1"/>
  <c r="K216" i="11"/>
  <c r="K351" i="11"/>
  <c r="J351" i="11"/>
  <c r="L351" i="11" s="1"/>
  <c r="K245" i="11"/>
  <c r="J245" i="11"/>
  <c r="L245" i="11" s="1"/>
  <c r="J361" i="11"/>
  <c r="L361" i="11" s="1"/>
  <c r="K361" i="11"/>
  <c r="J162" i="11"/>
  <c r="L162" i="11" s="1"/>
  <c r="K162" i="11"/>
  <c r="K273" i="11"/>
  <c r="J273" i="11"/>
  <c r="L273" i="11" s="1"/>
  <c r="J316" i="11"/>
  <c r="L316" i="11" s="1"/>
  <c r="K316" i="11"/>
  <c r="J355" i="11"/>
  <c r="L355" i="11" s="1"/>
  <c r="K355" i="11"/>
  <c r="K310" i="11"/>
  <c r="J310" i="11"/>
  <c r="L310" i="11" s="1"/>
  <c r="J187" i="11"/>
  <c r="L187" i="11" s="1"/>
  <c r="K187" i="11"/>
  <c r="K356" i="11"/>
  <c r="J356" i="11"/>
  <c r="L356" i="11" s="1"/>
  <c r="K155" i="11"/>
  <c r="J155" i="11"/>
  <c r="L155" i="11" s="1"/>
  <c r="K354" i="11"/>
  <c r="J354" i="11"/>
  <c r="L354" i="11" s="1"/>
  <c r="J239" i="11"/>
  <c r="L239" i="11" s="1"/>
  <c r="K239" i="11"/>
  <c r="K290" i="11"/>
  <c r="J290" i="11"/>
  <c r="L290" i="11" s="1"/>
  <c r="K346" i="11"/>
  <c r="J346" i="11"/>
  <c r="L346" i="11" s="1"/>
  <c r="J302" i="11"/>
  <c r="L302" i="11" s="1"/>
  <c r="K302" i="11"/>
  <c r="J375" i="11"/>
  <c r="L375" i="11" s="1"/>
  <c r="K375" i="11"/>
  <c r="J183" i="11"/>
  <c r="L183" i="11" s="1"/>
  <c r="K183" i="11"/>
  <c r="K200" i="11"/>
  <c r="J200" i="11"/>
  <c r="L200" i="11" s="1"/>
  <c r="J142" i="11"/>
  <c r="L142" i="11" s="1"/>
  <c r="K142" i="11"/>
  <c r="K204" i="11"/>
  <c r="J204" i="11"/>
  <c r="L204" i="11" s="1"/>
  <c r="K352" i="11"/>
  <c r="J352" i="11"/>
  <c r="L352" i="11" s="1"/>
  <c r="K332" i="11"/>
  <c r="J332" i="11"/>
  <c r="L332" i="11" s="1"/>
  <c r="J232" i="11"/>
  <c r="L232" i="11" s="1"/>
  <c r="K232" i="11"/>
  <c r="K263" i="11"/>
  <c r="J263" i="11"/>
  <c r="L263" i="11" s="1"/>
  <c r="J345" i="11"/>
  <c r="L345" i="11" s="1"/>
  <c r="K345" i="11"/>
  <c r="J295" i="11"/>
  <c r="L295" i="11" s="1"/>
  <c r="K295" i="11"/>
  <c r="K221" i="11"/>
  <c r="J221" i="11"/>
  <c r="L221" i="11" s="1"/>
  <c r="K360" i="11"/>
  <c r="J360" i="11"/>
  <c r="L360" i="11" s="1"/>
  <c r="K381" i="11"/>
  <c r="J381" i="11"/>
  <c r="L381" i="11" s="1"/>
  <c r="K235" i="11"/>
  <c r="J235" i="11"/>
  <c r="L235" i="11" s="1"/>
  <c r="K241" i="11"/>
  <c r="J241" i="11"/>
  <c r="L241" i="11" s="1"/>
  <c r="K256" i="11"/>
  <c r="J256" i="11"/>
  <c r="L256" i="11" s="1"/>
  <c r="K359" i="11"/>
  <c r="J359" i="11"/>
  <c r="L359" i="11" s="1"/>
  <c r="K150" i="11"/>
  <c r="J150" i="11"/>
  <c r="L150" i="11" s="1"/>
  <c r="K280" i="11"/>
  <c r="J280" i="11"/>
  <c r="L280" i="11" s="1"/>
  <c r="J344" i="11"/>
  <c r="L344" i="11" s="1"/>
  <c r="K344" i="11"/>
  <c r="K234" i="11"/>
  <c r="J234" i="11"/>
  <c r="L234" i="11" s="1"/>
  <c r="K318" i="11"/>
  <c r="J318" i="11"/>
  <c r="L318" i="11" s="1"/>
  <c r="K210" i="11"/>
  <c r="J210" i="11"/>
  <c r="L210" i="11" s="1"/>
  <c r="K261" i="11"/>
  <c r="J261" i="11"/>
  <c r="L261" i="11" s="1"/>
  <c r="J341" i="11"/>
  <c r="L341" i="11" s="1"/>
  <c r="K341" i="11"/>
  <c r="K209" i="11"/>
  <c r="J209" i="11"/>
  <c r="L209" i="11" s="1"/>
  <c r="K271" i="11"/>
  <c r="J271" i="11"/>
  <c r="L271" i="11" s="1"/>
  <c r="K202" i="11"/>
  <c r="J202" i="11"/>
  <c r="L202" i="11" s="1"/>
  <c r="J350" i="11"/>
  <c r="L350" i="11" s="1"/>
  <c r="K350" i="11"/>
  <c r="K255" i="11"/>
  <c r="J255" i="11"/>
  <c r="L255" i="11" s="1"/>
  <c r="K196" i="11"/>
  <c r="J196" i="11"/>
  <c r="L196" i="11" s="1"/>
  <c r="K230" i="11"/>
  <c r="J230" i="11"/>
  <c r="L230" i="11" s="1"/>
  <c r="K333" i="11"/>
  <c r="J333" i="11"/>
  <c r="L333" i="11" s="1"/>
  <c r="K163" i="11"/>
  <c r="J163" i="11"/>
  <c r="L163" i="11" s="1"/>
  <c r="H22" i="11"/>
  <c r="I22" i="11" s="1"/>
  <c r="J180" i="11"/>
  <c r="L180" i="11" s="1"/>
  <c r="K180" i="11"/>
  <c r="K152" i="11"/>
  <c r="J152" i="11"/>
  <c r="L152" i="11" s="1"/>
  <c r="J178" i="11"/>
  <c r="L178" i="11" s="1"/>
  <c r="K178" i="11"/>
  <c r="K315" i="11"/>
  <c r="J315" i="11"/>
  <c r="L315" i="11" s="1"/>
  <c r="J227" i="11"/>
  <c r="L227" i="11" s="1"/>
  <c r="K227" i="11"/>
  <c r="K208" i="11"/>
  <c r="J208" i="11"/>
  <c r="L208" i="11" s="1"/>
  <c r="K168" i="11"/>
  <c r="J168" i="11"/>
  <c r="L168" i="11" s="1"/>
  <c r="K190" i="11"/>
  <c r="J190" i="11"/>
  <c r="L190" i="11" s="1"/>
  <c r="J320" i="11"/>
  <c r="L320" i="11" s="1"/>
  <c r="K320" i="11"/>
  <c r="K349" i="11"/>
  <c r="J349" i="11"/>
  <c r="L349" i="11" s="1"/>
  <c r="K191" i="11"/>
  <c r="J191" i="11"/>
  <c r="L191" i="11" s="1"/>
  <c r="J377" i="11"/>
  <c r="L377" i="11" s="1"/>
  <c r="K377" i="11"/>
  <c r="J215" i="11"/>
  <c r="L215" i="11" s="1"/>
  <c r="K215" i="11"/>
  <c r="K201" i="11"/>
  <c r="J201" i="11"/>
  <c r="L201" i="11" s="1"/>
  <c r="J156" i="11"/>
  <c r="L156" i="11" s="1"/>
  <c r="K156" i="11"/>
  <c r="K238" i="11"/>
  <c r="J238" i="11"/>
  <c r="L238" i="11" s="1"/>
  <c r="K303" i="11"/>
  <c r="J303" i="11"/>
  <c r="L303" i="11" s="1"/>
  <c r="K284" i="11"/>
  <c r="J284" i="11"/>
  <c r="L284" i="11" s="1"/>
  <c r="K203" i="11"/>
  <c r="J203" i="11"/>
  <c r="L203" i="11" s="1"/>
  <c r="K184" i="11"/>
  <c r="J184" i="11"/>
  <c r="L184" i="11" s="1"/>
  <c r="K251" i="11"/>
  <c r="J251" i="11"/>
  <c r="L251" i="11" s="1"/>
  <c r="K314" i="11"/>
  <c r="J314" i="11"/>
  <c r="L314" i="11" s="1"/>
  <c r="K144" i="11"/>
  <c r="J144" i="11"/>
  <c r="L144" i="11" s="1"/>
  <c r="K338" i="11"/>
  <c r="J338" i="11"/>
  <c r="L338" i="11" s="1"/>
  <c r="K171" i="11"/>
  <c r="J171" i="11"/>
  <c r="L171" i="11" s="1"/>
  <c r="J259" i="11"/>
  <c r="L259" i="11" s="1"/>
  <c r="K259" i="11"/>
  <c r="J298" i="11"/>
  <c r="L298" i="11" s="1"/>
  <c r="K298" i="11"/>
  <c r="J193" i="11"/>
  <c r="L193" i="11" s="1"/>
  <c r="K193" i="11"/>
  <c r="K322" i="11"/>
  <c r="J322" i="11"/>
  <c r="L322" i="11" s="1"/>
  <c r="K372" i="11"/>
  <c r="J372" i="11"/>
  <c r="L372" i="11" s="1"/>
  <c r="K173" i="11"/>
  <c r="J173" i="11"/>
  <c r="L173" i="11" s="1"/>
  <c r="J229" i="11"/>
  <c r="L229" i="11" s="1"/>
  <c r="K229" i="11"/>
  <c r="K327" i="11"/>
  <c r="J327" i="11"/>
  <c r="L327" i="11" s="1"/>
  <c r="J368" i="11"/>
  <c r="L368" i="11" s="1"/>
  <c r="K368" i="11"/>
  <c r="K279" i="11"/>
  <c r="J279" i="11"/>
  <c r="L279" i="11" s="1"/>
  <c r="K275" i="11"/>
  <c r="J275" i="11"/>
  <c r="L275" i="11" s="1"/>
  <c r="K294" i="11"/>
  <c r="J294" i="11"/>
  <c r="L294" i="11" s="1"/>
  <c r="K174" i="11"/>
  <c r="J174" i="11"/>
  <c r="L174" i="11" s="1"/>
  <c r="K246" i="11"/>
  <c r="J246" i="11"/>
  <c r="L246" i="11" s="1"/>
  <c r="K376" i="11"/>
  <c r="J376" i="11"/>
  <c r="L376" i="11" s="1"/>
  <c r="K312" i="11"/>
  <c r="J312" i="11"/>
  <c r="L312" i="11" s="1"/>
  <c r="K336" i="11"/>
  <c r="J336" i="11"/>
  <c r="L336" i="11" s="1"/>
  <c r="J161" i="11"/>
  <c r="L161" i="11" s="1"/>
  <c r="K161" i="11"/>
  <c r="K252" i="11"/>
  <c r="J252" i="11"/>
  <c r="L252" i="11" s="1"/>
  <c r="K286" i="11"/>
  <c r="J286" i="11"/>
  <c r="L286" i="11" s="1"/>
  <c r="K334" i="11"/>
  <c r="J334" i="11"/>
  <c r="L334" i="11" s="1"/>
  <c r="K328" i="11"/>
  <c r="J328" i="11"/>
  <c r="L328" i="11" s="1"/>
  <c r="J158" i="11"/>
  <c r="L158" i="11" s="1"/>
  <c r="K158" i="11"/>
  <c r="K296" i="11"/>
  <c r="J296" i="11"/>
  <c r="L296" i="11" s="1"/>
  <c r="K342" i="11"/>
  <c r="J342" i="11"/>
  <c r="L342" i="11" s="1"/>
  <c r="J172" i="11"/>
  <c r="L172" i="11" s="1"/>
  <c r="K172" i="11"/>
  <c r="K367" i="11"/>
  <c r="J367" i="11"/>
  <c r="L367" i="11" s="1"/>
  <c r="K293" i="11"/>
  <c r="J293" i="11"/>
  <c r="L293" i="11" s="1"/>
  <c r="K297" i="11"/>
  <c r="J297" i="11"/>
  <c r="L297" i="11" s="1"/>
  <c r="J331" i="11"/>
  <c r="L331" i="11" s="1"/>
  <c r="K331" i="11"/>
  <c r="K233" i="11"/>
  <c r="J233" i="11"/>
  <c r="L233" i="11" s="1"/>
  <c r="K154" i="11"/>
  <c r="J154" i="11"/>
  <c r="L154" i="11" s="1"/>
  <c r="J250" i="11"/>
  <c r="L250" i="11" s="1"/>
  <c r="K250" i="11"/>
  <c r="K283" i="11"/>
  <c r="J283" i="11"/>
  <c r="L283" i="11" s="1"/>
  <c r="D381" i="12"/>
  <c r="R381" i="12" s="1"/>
  <c r="V381" i="12"/>
  <c r="W381" i="12"/>
  <c r="E22" i="11" l="1"/>
  <c r="F23" i="11" s="1"/>
  <c r="X381" i="12"/>
  <c r="K22" i="11"/>
  <c r="J22" i="11"/>
  <c r="L22" i="11" s="1"/>
  <c r="O25" i="11"/>
  <c r="P25" i="11"/>
  <c r="N25" i="11" s="1"/>
  <c r="S381" i="12"/>
  <c r="S22" i="11"/>
  <c r="T22" i="11" s="1"/>
  <c r="AI380" i="12"/>
  <c r="G23" i="11" l="1"/>
  <c r="H23" i="11" s="1"/>
  <c r="S23" i="11" s="1"/>
  <c r="T23" i="11" s="1"/>
  <c r="P26" i="11"/>
  <c r="N26" i="11" s="1"/>
  <c r="O26" i="11"/>
  <c r="E23" i="11" l="1"/>
  <c r="G24" i="11" s="1"/>
  <c r="O27" i="11"/>
  <c r="P27" i="11"/>
  <c r="N27" i="11" s="1"/>
  <c r="I23" i="11"/>
  <c r="D380" i="12"/>
  <c r="S380" i="12" s="1"/>
  <c r="F24" i="11" l="1"/>
  <c r="T381" i="12"/>
  <c r="P28" i="11"/>
  <c r="N28" i="11" s="1"/>
  <c r="O28" i="11"/>
  <c r="R380" i="12"/>
  <c r="H24" i="11"/>
  <c r="J23" i="11"/>
  <c r="L23" i="11" s="1"/>
  <c r="K23" i="11"/>
  <c r="AI379" i="12"/>
  <c r="W380" i="12"/>
  <c r="V380" i="12"/>
  <c r="I24" i="11" l="1"/>
  <c r="K24" i="11" s="1"/>
  <c r="X380" i="12"/>
  <c r="O29" i="11"/>
  <c r="P29" i="11"/>
  <c r="N29" i="11" s="1"/>
  <c r="E24" i="11"/>
  <c r="S24" i="11"/>
  <c r="T24" i="11" s="1"/>
  <c r="Y381" i="12"/>
  <c r="U381" i="12"/>
  <c r="J24" i="11" l="1"/>
  <c r="L24" i="11" s="1"/>
  <c r="O30" i="11"/>
  <c r="P30" i="11"/>
  <c r="N30" i="11" s="1"/>
  <c r="F25" i="11"/>
  <c r="G25" i="11"/>
  <c r="AB381" i="12"/>
  <c r="Z381" i="12"/>
  <c r="D379" i="12"/>
  <c r="S379" i="12" s="1"/>
  <c r="T380" i="12" l="1"/>
  <c r="P31" i="11"/>
  <c r="N31" i="11" s="1"/>
  <c r="O31" i="11"/>
  <c r="R379" i="12"/>
  <c r="H25" i="11"/>
  <c r="E25" i="11" s="1"/>
  <c r="AI378" i="12"/>
  <c r="W379" i="12"/>
  <c r="V379" i="12"/>
  <c r="X379" i="12" l="1"/>
  <c r="P32" i="11"/>
  <c r="N32" i="11" s="1"/>
  <c r="O32" i="11"/>
  <c r="I25" i="11"/>
  <c r="S25" i="11"/>
  <c r="T25" i="11" s="1"/>
  <c r="G26" i="11"/>
  <c r="F26" i="11"/>
  <c r="Y380" i="12"/>
  <c r="U380" i="12"/>
  <c r="P33" i="11" l="1"/>
  <c r="N33" i="11" s="1"/>
  <c r="O33" i="11"/>
  <c r="K25" i="11"/>
  <c r="J25" i="11"/>
  <c r="L25" i="11" s="1"/>
  <c r="H26" i="11"/>
  <c r="E26" i="11" s="1"/>
  <c r="AB380" i="12"/>
  <c r="Z380" i="12"/>
  <c r="D378" i="12"/>
  <c r="R378" i="12" s="1"/>
  <c r="W378" i="12"/>
  <c r="V378" i="12"/>
  <c r="S378" i="12" l="1"/>
  <c r="T379" i="12" s="1"/>
  <c r="Y379" i="12" s="1"/>
  <c r="X378" i="12"/>
  <c r="G27" i="11"/>
  <c r="F27" i="11"/>
  <c r="I26" i="11"/>
  <c r="S26" i="11"/>
  <c r="T26" i="11" s="1"/>
  <c r="O34" i="11"/>
  <c r="P34" i="11"/>
  <c r="N34" i="11" s="1"/>
  <c r="AI377" i="12"/>
  <c r="U379" i="12" l="1"/>
  <c r="AB379" i="12" s="1"/>
  <c r="P35" i="11"/>
  <c r="N35" i="11" s="1"/>
  <c r="O35" i="11"/>
  <c r="K26" i="11"/>
  <c r="J26" i="11"/>
  <c r="L26" i="11" s="1"/>
  <c r="H27" i="11"/>
  <c r="E27" i="11" s="1"/>
  <c r="Z379" i="12" l="1"/>
  <c r="I27" i="11"/>
  <c r="J27" i="11" s="1"/>
  <c r="L27" i="11" s="1"/>
  <c r="G28" i="11"/>
  <c r="H28" i="11" s="1"/>
  <c r="F28" i="11"/>
  <c r="O36" i="11"/>
  <c r="P36" i="11"/>
  <c r="N36" i="11" s="1"/>
  <c r="S27" i="11"/>
  <c r="T27" i="11" s="1"/>
  <c r="D377" i="12"/>
  <c r="S377" i="12" s="1"/>
  <c r="K27" i="11" l="1"/>
  <c r="T378" i="12"/>
  <c r="P37" i="11"/>
  <c r="N37" i="11" s="1"/>
  <c r="O37" i="11"/>
  <c r="R377" i="12"/>
  <c r="I28" i="11"/>
  <c r="S28" i="11"/>
  <c r="T28" i="11" s="1"/>
  <c r="E28" i="11"/>
  <c r="AI376" i="12"/>
  <c r="W377" i="12"/>
  <c r="V377" i="12"/>
  <c r="X377" i="12" l="1"/>
  <c r="P38" i="11"/>
  <c r="N38" i="11" s="1"/>
  <c r="O38" i="11"/>
  <c r="Y378" i="12"/>
  <c r="U378" i="12"/>
  <c r="K28" i="11"/>
  <c r="J28" i="11"/>
  <c r="L28" i="11" s="1"/>
  <c r="G29" i="11"/>
  <c r="F29" i="11"/>
  <c r="P39" i="11" l="1"/>
  <c r="N39" i="11" s="1"/>
  <c r="O39" i="11"/>
  <c r="AB378" i="12"/>
  <c r="Z378" i="12"/>
  <c r="H29" i="11"/>
  <c r="S29" i="11" s="1"/>
  <c r="T29" i="11" s="1"/>
  <c r="D376" i="12"/>
  <c r="S376" i="12" s="1"/>
  <c r="I29" i="11" l="1"/>
  <c r="K29" i="11" s="1"/>
  <c r="E29" i="11"/>
  <c r="G30" i="11" s="1"/>
  <c r="T377" i="12"/>
  <c r="R376" i="12"/>
  <c r="P40" i="11"/>
  <c r="N40" i="11" s="1"/>
  <c r="O40" i="11"/>
  <c r="AI375" i="12"/>
  <c r="V376" i="12"/>
  <c r="W376" i="12"/>
  <c r="F30" i="11" l="1"/>
  <c r="J29" i="11"/>
  <c r="L29" i="11" s="1"/>
  <c r="X376" i="12"/>
  <c r="O41" i="11"/>
  <c r="P41" i="11"/>
  <c r="N41" i="11" s="1"/>
  <c r="Y377" i="12"/>
  <c r="U377" i="12"/>
  <c r="H30" i="11"/>
  <c r="E30" i="11" s="1"/>
  <c r="S30" i="11" l="1"/>
  <c r="T30" i="11" s="1"/>
  <c r="P42" i="11"/>
  <c r="N42" i="11" s="1"/>
  <c r="O42" i="11"/>
  <c r="I30" i="11"/>
  <c r="F31" i="11"/>
  <c r="G31" i="11"/>
  <c r="AB377" i="12"/>
  <c r="Z377" i="12"/>
  <c r="D375" i="12"/>
  <c r="S375" i="12" s="1"/>
  <c r="T376" i="12" l="1"/>
  <c r="J30" i="11"/>
  <c r="L30" i="11" s="1"/>
  <c r="K30" i="11"/>
  <c r="R375" i="12"/>
  <c r="H31" i="11"/>
  <c r="E31" i="11" s="1"/>
  <c r="P43" i="11"/>
  <c r="N43" i="11" s="1"/>
  <c r="O43" i="11"/>
  <c r="AI374" i="12"/>
  <c r="W375" i="12"/>
  <c r="V375" i="12"/>
  <c r="X375" i="12" l="1"/>
  <c r="O44" i="11"/>
  <c r="P44" i="11"/>
  <c r="N44" i="11" s="1"/>
  <c r="S31" i="11"/>
  <c r="T31" i="11" s="1"/>
  <c r="I31" i="11"/>
  <c r="G32" i="11"/>
  <c r="F32" i="11"/>
  <c r="Y376" i="12"/>
  <c r="U376" i="12"/>
  <c r="P45" i="11" l="1"/>
  <c r="N45" i="11" s="1"/>
  <c r="O45" i="11"/>
  <c r="AB376" i="12"/>
  <c r="Z376" i="12"/>
  <c r="H32" i="11"/>
  <c r="E32" i="11" s="1"/>
  <c r="K31" i="11"/>
  <c r="J31" i="11"/>
  <c r="L31" i="11" s="1"/>
  <c r="D374" i="12"/>
  <c r="S374" i="12" s="1"/>
  <c r="S32" i="11" l="1"/>
  <c r="T32" i="11" s="1"/>
  <c r="I32" i="11"/>
  <c r="K32" i="11" s="1"/>
  <c r="T375" i="12"/>
  <c r="F33" i="11"/>
  <c r="G33" i="11"/>
  <c r="R374" i="12"/>
  <c r="O46" i="11"/>
  <c r="P46" i="11"/>
  <c r="N46" i="11" s="1"/>
  <c r="AI373" i="12"/>
  <c r="V374" i="12"/>
  <c r="W374" i="12"/>
  <c r="J32" i="11" l="1"/>
  <c r="L32" i="11" s="1"/>
  <c r="X374" i="12"/>
  <c r="P47" i="11"/>
  <c r="N47" i="11" s="1"/>
  <c r="O47" i="11"/>
  <c r="Y375" i="12"/>
  <c r="U375" i="12"/>
  <c r="H33" i="11"/>
  <c r="E33" i="11" s="1"/>
  <c r="O48" i="11" l="1"/>
  <c r="P48" i="11"/>
  <c r="N48" i="11" s="1"/>
  <c r="S33" i="11"/>
  <c r="T33" i="11" s="1"/>
  <c r="I33" i="11"/>
  <c r="F34" i="11"/>
  <c r="G34" i="11"/>
  <c r="Z375" i="12"/>
  <c r="AB375" i="12"/>
  <c r="D373" i="12"/>
  <c r="S373" i="12" s="1"/>
  <c r="T374" i="12" l="1"/>
  <c r="O49" i="11"/>
  <c r="P49" i="11"/>
  <c r="N49" i="11" s="1"/>
  <c r="K33" i="11"/>
  <c r="J33" i="11"/>
  <c r="L33" i="11" s="1"/>
  <c r="H34" i="11"/>
  <c r="E34" i="11" s="1"/>
  <c r="R373" i="12"/>
  <c r="AI372" i="12"/>
  <c r="W373" i="12"/>
  <c r="V373" i="12"/>
  <c r="X373" i="12" l="1"/>
  <c r="G35" i="11"/>
  <c r="F35" i="11"/>
  <c r="P50" i="11"/>
  <c r="N50" i="11" s="1"/>
  <c r="O50" i="11"/>
  <c r="S34" i="11"/>
  <c r="T34" i="11" s="1"/>
  <c r="I34" i="11"/>
  <c r="Y374" i="12"/>
  <c r="U374" i="12"/>
  <c r="P51" i="11" l="1"/>
  <c r="N51" i="11" s="1"/>
  <c r="O51" i="11"/>
  <c r="AB374" i="12"/>
  <c r="Z374" i="12"/>
  <c r="K34" i="11"/>
  <c r="J34" i="11"/>
  <c r="L34" i="11" s="1"/>
  <c r="H35" i="11"/>
  <c r="S35" i="11" s="1"/>
  <c r="T35" i="11" s="1"/>
  <c r="D372" i="12"/>
  <c r="R372" i="12" s="1"/>
  <c r="V372" i="12"/>
  <c r="W372" i="12"/>
  <c r="E35" i="11" l="1"/>
  <c r="I35" i="11"/>
  <c r="K35" i="11" s="1"/>
  <c r="X372" i="12"/>
  <c r="S372" i="12"/>
  <c r="O52" i="11"/>
  <c r="P52" i="11"/>
  <c r="N52" i="11" s="1"/>
  <c r="AI371" i="12"/>
  <c r="G36" i="11" l="1"/>
  <c r="H36" i="11" s="1"/>
  <c r="F36" i="11"/>
  <c r="J35" i="11"/>
  <c r="L35" i="11" s="1"/>
  <c r="O53" i="11"/>
  <c r="P53" i="11"/>
  <c r="N53" i="11" s="1"/>
  <c r="T373" i="12"/>
  <c r="E36" i="11" l="1"/>
  <c r="S36" i="11"/>
  <c r="T36" i="11" s="1"/>
  <c r="I36" i="11"/>
  <c r="J36" i="11" s="1"/>
  <c r="L36" i="11" s="1"/>
  <c r="O54" i="11"/>
  <c r="P54" i="11"/>
  <c r="N54" i="11" s="1"/>
  <c r="Y373" i="12"/>
  <c r="U373" i="12"/>
  <c r="D371" i="12"/>
  <c r="R371" i="12" s="1"/>
  <c r="W371" i="12"/>
  <c r="V371" i="12"/>
  <c r="F37" i="11" l="1"/>
  <c r="G37" i="11"/>
  <c r="K36" i="11"/>
  <c r="X371" i="12"/>
  <c r="S371" i="12"/>
  <c r="AB373" i="12"/>
  <c r="Z373" i="12"/>
  <c r="P55" i="11"/>
  <c r="N55" i="11" s="1"/>
  <c r="O55" i="11"/>
  <c r="AI370" i="12"/>
  <c r="H37" i="11" l="1"/>
  <c r="E37" i="11" s="1"/>
  <c r="P56" i="11"/>
  <c r="N56" i="11" s="1"/>
  <c r="O56" i="11"/>
  <c r="T372" i="12"/>
  <c r="F38" i="11" l="1"/>
  <c r="G38" i="11"/>
  <c r="H38" i="11" s="1"/>
  <c r="I37" i="11"/>
  <c r="S37" i="11"/>
  <c r="T37" i="11" s="1"/>
  <c r="Y372" i="12"/>
  <c r="U372" i="12"/>
  <c r="O57" i="11"/>
  <c r="P57" i="11"/>
  <c r="N57" i="11" s="1"/>
  <c r="D370" i="12"/>
  <c r="R370" i="12" s="1"/>
  <c r="V370" i="12"/>
  <c r="W370" i="12"/>
  <c r="S370" i="12" l="1"/>
  <c r="T371" i="12" s="1"/>
  <c r="Y371" i="12" s="1"/>
  <c r="I38" i="11"/>
  <c r="E38" i="11"/>
  <c r="F39" i="11" s="1"/>
  <c r="S38" i="11"/>
  <c r="T38" i="11" s="1"/>
  <c r="K37" i="11"/>
  <c r="J37" i="11"/>
  <c r="L37" i="11" s="1"/>
  <c r="X370" i="12"/>
  <c r="P58" i="11"/>
  <c r="N58" i="11" s="1"/>
  <c r="O58" i="11"/>
  <c r="AB372" i="12"/>
  <c r="Z372" i="12"/>
  <c r="AI369" i="12"/>
  <c r="G39" i="11" l="1"/>
  <c r="H39" i="11" s="1"/>
  <c r="U371" i="12"/>
  <c r="Z371" i="12" s="1"/>
  <c r="K38" i="11"/>
  <c r="J38" i="11"/>
  <c r="L38" i="11" s="1"/>
  <c r="O59" i="11"/>
  <c r="P59" i="11"/>
  <c r="N59" i="11" s="1"/>
  <c r="I39" i="11" l="1"/>
  <c r="J39" i="11" s="1"/>
  <c r="L39" i="11" s="1"/>
  <c r="E39" i="11"/>
  <c r="G40" i="11" s="1"/>
  <c r="S39" i="11"/>
  <c r="T39" i="11" s="1"/>
  <c r="AB371" i="12"/>
  <c r="O60" i="11"/>
  <c r="P60" i="11"/>
  <c r="N60" i="11" s="1"/>
  <c r="D369" i="12"/>
  <c r="S369" i="12" s="1"/>
  <c r="K39" i="11" l="1"/>
  <c r="F40" i="11"/>
  <c r="T370" i="12"/>
  <c r="O61" i="11"/>
  <c r="P61" i="11"/>
  <c r="N61" i="11" s="1"/>
  <c r="R369" i="12"/>
  <c r="H40" i="11"/>
  <c r="E40" i="11" s="1"/>
  <c r="AI368" i="12"/>
  <c r="V369" i="12"/>
  <c r="W369" i="12"/>
  <c r="S40" i="11" l="1"/>
  <c r="T40" i="11" s="1"/>
  <c r="X369" i="12"/>
  <c r="O62" i="11"/>
  <c r="P62" i="11"/>
  <c r="N62" i="11" s="1"/>
  <c r="F41" i="11"/>
  <c r="G41" i="11"/>
  <c r="I40" i="11"/>
  <c r="Y370" i="12"/>
  <c r="U370" i="12"/>
  <c r="O63" i="11" l="1"/>
  <c r="P63" i="11"/>
  <c r="N63" i="11" s="1"/>
  <c r="AB370" i="12"/>
  <c r="Z370" i="12"/>
  <c r="J40" i="11"/>
  <c r="L40" i="11" s="1"/>
  <c r="K40" i="11"/>
  <c r="H41" i="11"/>
  <c r="S41" i="11" s="1"/>
  <c r="T41" i="11" s="1"/>
  <c r="D368" i="12"/>
  <c r="S368" i="12" s="1"/>
  <c r="I41" i="11" l="1"/>
  <c r="K41" i="11" s="1"/>
  <c r="T369" i="12"/>
  <c r="E41" i="11"/>
  <c r="R368" i="12"/>
  <c r="P64" i="11"/>
  <c r="N64" i="11" s="1"/>
  <c r="O64" i="11"/>
  <c r="AI367" i="12"/>
  <c r="V368" i="12"/>
  <c r="W368" i="12"/>
  <c r="J41" i="11" l="1"/>
  <c r="L41" i="11" s="1"/>
  <c r="X368" i="12"/>
  <c r="P65" i="11"/>
  <c r="N65" i="11" s="1"/>
  <c r="O65" i="11"/>
  <c r="Y369" i="12"/>
  <c r="U369" i="12"/>
  <c r="G42" i="11"/>
  <c r="F42" i="11"/>
  <c r="O66" i="11" l="1"/>
  <c r="P66" i="11"/>
  <c r="N66" i="11" s="1"/>
  <c r="AB369" i="12"/>
  <c r="Z369" i="12"/>
  <c r="H42" i="11"/>
  <c r="I42" i="11" s="1"/>
  <c r="D367" i="12"/>
  <c r="R367" i="12" s="1"/>
  <c r="W367" i="12"/>
  <c r="V367" i="12"/>
  <c r="S367" i="12" l="1"/>
  <c r="T368" i="12" s="1"/>
  <c r="U368" i="12" s="1"/>
  <c r="X367" i="12"/>
  <c r="J42" i="11"/>
  <c r="L42" i="11" s="1"/>
  <c r="K42" i="11"/>
  <c r="O67" i="11"/>
  <c r="P67" i="11"/>
  <c r="N67" i="11" s="1"/>
  <c r="S42" i="11"/>
  <c r="T42" i="11" s="1"/>
  <c r="E42" i="11"/>
  <c r="AI366" i="12"/>
  <c r="Y368" i="12" l="1"/>
  <c r="O68" i="11"/>
  <c r="P68" i="11"/>
  <c r="N68" i="11" s="1"/>
  <c r="F43" i="11"/>
  <c r="G43" i="11"/>
  <c r="AB368" i="12"/>
  <c r="Z368" i="12"/>
  <c r="P69" i="11" l="1"/>
  <c r="N69" i="11" s="1"/>
  <c r="O69" i="11"/>
  <c r="H43" i="11"/>
  <c r="I43" i="11" s="1"/>
  <c r="D366" i="12"/>
  <c r="S366" i="12" s="1"/>
  <c r="T367" i="12" l="1"/>
  <c r="K43" i="11"/>
  <c r="J43" i="11"/>
  <c r="L43" i="11" s="1"/>
  <c r="P70" i="11"/>
  <c r="N70" i="11" s="1"/>
  <c r="O70" i="11"/>
  <c r="R366" i="12"/>
  <c r="S43" i="11"/>
  <c r="T43" i="11" s="1"/>
  <c r="E43" i="11"/>
  <c r="AI365" i="12"/>
  <c r="V366" i="12"/>
  <c r="W366" i="12"/>
  <c r="X366" i="12" l="1"/>
  <c r="P71" i="11"/>
  <c r="N71" i="11" s="1"/>
  <c r="O71" i="11"/>
  <c r="Y367" i="12"/>
  <c r="U367" i="12"/>
  <c r="F44" i="11"/>
  <c r="G44" i="11"/>
  <c r="P72" i="11" l="1"/>
  <c r="N72" i="11" s="1"/>
  <c r="O72" i="11"/>
  <c r="H44" i="11"/>
  <c r="S44" i="11" s="1"/>
  <c r="T44" i="11" s="1"/>
  <c r="Z367" i="12"/>
  <c r="AB367" i="12"/>
  <c r="D365" i="12"/>
  <c r="R365" i="12" s="1"/>
  <c r="V365" i="12"/>
  <c r="W365" i="12"/>
  <c r="S365" i="12" l="1"/>
  <c r="T366" i="12" s="1"/>
  <c r="Y366" i="12" s="1"/>
  <c r="E44" i="11"/>
  <c r="G45" i="11" s="1"/>
  <c r="H45" i="11" s="1"/>
  <c r="X365" i="12"/>
  <c r="P73" i="11"/>
  <c r="N73" i="11" s="1"/>
  <c r="O73" i="11"/>
  <c r="I44" i="11"/>
  <c r="AI364" i="12"/>
  <c r="F45" i="11" l="1"/>
  <c r="I45" i="11" s="1"/>
  <c r="U366" i="12"/>
  <c r="Z366" i="12" s="1"/>
  <c r="O74" i="11"/>
  <c r="P74" i="11"/>
  <c r="N74" i="11" s="1"/>
  <c r="S45" i="11"/>
  <c r="T45" i="11" s="1"/>
  <c r="E45" i="11"/>
  <c r="K44" i="11"/>
  <c r="J44" i="11"/>
  <c r="L44" i="11" s="1"/>
  <c r="AB366" i="12" l="1"/>
  <c r="P75" i="11"/>
  <c r="N75" i="11" s="1"/>
  <c r="O75" i="11"/>
  <c r="G46" i="11"/>
  <c r="H46" i="11" s="1"/>
  <c r="F46" i="11"/>
  <c r="K45" i="11"/>
  <c r="J45" i="11"/>
  <c r="L45" i="11" s="1"/>
  <c r="D364" i="12"/>
  <c r="S364" i="12" s="1"/>
  <c r="O76" i="11" l="1"/>
  <c r="P76" i="11"/>
  <c r="N76" i="11" s="1"/>
  <c r="T365" i="12"/>
  <c r="I46" i="11"/>
  <c r="R364" i="12"/>
  <c r="S46" i="11"/>
  <c r="T46" i="11" s="1"/>
  <c r="E46" i="11"/>
  <c r="AI363" i="12"/>
  <c r="V364" i="12"/>
  <c r="W364" i="12"/>
  <c r="X364" i="12" l="1"/>
  <c r="G47" i="11"/>
  <c r="F47" i="11"/>
  <c r="P77" i="11"/>
  <c r="N77" i="11" s="1"/>
  <c r="O77" i="11"/>
  <c r="K46" i="11"/>
  <c r="J46" i="11"/>
  <c r="L46" i="11" s="1"/>
  <c r="Y365" i="12"/>
  <c r="U365" i="12"/>
  <c r="O78" i="11" l="1"/>
  <c r="P78" i="11"/>
  <c r="N78" i="11" s="1"/>
  <c r="AB365" i="12"/>
  <c r="Z365" i="12"/>
  <c r="H47" i="11"/>
  <c r="S47" i="11" s="1"/>
  <c r="T47" i="11" s="1"/>
  <c r="D363" i="12"/>
  <c r="S363" i="12" s="1"/>
  <c r="E47" i="11" l="1"/>
  <c r="F48" i="11" s="1"/>
  <c r="T364" i="12"/>
  <c r="R363" i="12"/>
  <c r="I47" i="11"/>
  <c r="O79" i="11"/>
  <c r="P79" i="11"/>
  <c r="N79" i="11" s="1"/>
  <c r="AI362" i="12"/>
  <c r="V363" i="12"/>
  <c r="W363" i="12"/>
  <c r="G48" i="11" l="1"/>
  <c r="H48" i="11" s="1"/>
  <c r="S48" i="11" s="1"/>
  <c r="T48" i="11" s="1"/>
  <c r="X363" i="12"/>
  <c r="O80" i="11"/>
  <c r="P80" i="11"/>
  <c r="N80" i="11" s="1"/>
  <c r="K47" i="11"/>
  <c r="J47" i="11"/>
  <c r="L47" i="11" s="1"/>
  <c r="Y364" i="12"/>
  <c r="U364" i="12"/>
  <c r="E48" i="11" l="1"/>
  <c r="F49" i="11" s="1"/>
  <c r="O81" i="11"/>
  <c r="P81" i="11"/>
  <c r="N81" i="11" s="1"/>
  <c r="Z364" i="12"/>
  <c r="AB364" i="12"/>
  <c r="I48" i="11"/>
  <c r="D362" i="12"/>
  <c r="S362" i="12" s="1"/>
  <c r="G49" i="11" l="1"/>
  <c r="H49" i="11" s="1"/>
  <c r="I49" i="11" s="1"/>
  <c r="T363" i="12"/>
  <c r="O82" i="11"/>
  <c r="P82" i="11"/>
  <c r="N82" i="11" s="1"/>
  <c r="R362" i="12"/>
  <c r="K48" i="11"/>
  <c r="J48" i="11"/>
  <c r="L48" i="11" s="1"/>
  <c r="AI361" i="12"/>
  <c r="V362" i="12"/>
  <c r="W362" i="12"/>
  <c r="X362" i="12" l="1"/>
  <c r="K49" i="11"/>
  <c r="J49" i="11"/>
  <c r="L49" i="11" s="1"/>
  <c r="N7" i="11"/>
  <c r="P83" i="11"/>
  <c r="N83" i="11" s="1"/>
  <c r="O83" i="11"/>
  <c r="S49" i="11"/>
  <c r="T49" i="11" s="1"/>
  <c r="E49" i="11"/>
  <c r="Y363" i="12"/>
  <c r="U363" i="12"/>
  <c r="P84" i="11" l="1"/>
  <c r="N84" i="11" s="1"/>
  <c r="O84" i="11"/>
  <c r="AB363" i="12"/>
  <c r="Z363" i="12"/>
  <c r="F50" i="11"/>
  <c r="G50" i="11"/>
  <c r="H50" i="11" s="1"/>
  <c r="D361" i="12"/>
  <c r="S361" i="12" s="1"/>
  <c r="T362" i="12" l="1"/>
  <c r="P85" i="11"/>
  <c r="N85" i="11" s="1"/>
  <c r="O85" i="11"/>
  <c r="R361" i="12"/>
  <c r="S50" i="11"/>
  <c r="T50" i="11" s="1"/>
  <c r="I50" i="11"/>
  <c r="E50" i="11"/>
  <c r="AI360" i="12"/>
  <c r="W361" i="12"/>
  <c r="V361" i="12"/>
  <c r="X361" i="12" l="1"/>
  <c r="O86" i="11"/>
  <c r="P86" i="11"/>
  <c r="N86" i="11" s="1"/>
  <c r="Y362" i="12"/>
  <c r="U362" i="12"/>
  <c r="J50" i="11"/>
  <c r="L50" i="11" s="1"/>
  <c r="K50" i="11"/>
  <c r="F51" i="11"/>
  <c r="G51" i="11"/>
  <c r="H51" i="11" l="1"/>
  <c r="E51" i="11" s="1"/>
  <c r="AB362" i="12"/>
  <c r="Z362" i="12"/>
  <c r="P87" i="11"/>
  <c r="N87" i="11" s="1"/>
  <c r="O87" i="11"/>
  <c r="D360" i="12"/>
  <c r="S360" i="12" s="1"/>
  <c r="S51" i="11" l="1"/>
  <c r="T51" i="11" s="1"/>
  <c r="F52" i="11"/>
  <c r="G52" i="11"/>
  <c r="I51" i="11"/>
  <c r="T361" i="12"/>
  <c r="P88" i="11"/>
  <c r="N88" i="11" s="1"/>
  <c r="O88" i="11"/>
  <c r="R360" i="12"/>
  <c r="AI359" i="12"/>
  <c r="V360" i="12"/>
  <c r="W360" i="12"/>
  <c r="H52" i="11" l="1"/>
  <c r="E52" i="11" s="1"/>
  <c r="F53" i="11" s="1"/>
  <c r="J51" i="11"/>
  <c r="L51" i="11" s="1"/>
  <c r="K51" i="11"/>
  <c r="X360" i="12"/>
  <c r="P89" i="11"/>
  <c r="N89" i="11" s="1"/>
  <c r="O89" i="11"/>
  <c r="Y361" i="12"/>
  <c r="U361" i="12"/>
  <c r="S52" i="11" l="1"/>
  <c r="T52" i="11" s="1"/>
  <c r="G53" i="11"/>
  <c r="H53" i="11" s="1"/>
  <c r="S53" i="11" s="1"/>
  <c r="I52" i="11"/>
  <c r="P90" i="11"/>
  <c r="N90" i="11" s="1"/>
  <c r="O90" i="11"/>
  <c r="AB361" i="12"/>
  <c r="Z361" i="12"/>
  <c r="D359" i="12"/>
  <c r="S359" i="12" s="1"/>
  <c r="T53" i="11" l="1"/>
  <c r="E53" i="11"/>
  <c r="G54" i="11" s="1"/>
  <c r="I53" i="11"/>
  <c r="K53" i="11" s="1"/>
  <c r="J52" i="11"/>
  <c r="L52" i="11" s="1"/>
  <c r="K52" i="11"/>
  <c r="T360" i="12"/>
  <c r="R359" i="12"/>
  <c r="P91" i="11"/>
  <c r="N91" i="11" s="1"/>
  <c r="O91" i="11"/>
  <c r="AI358" i="12"/>
  <c r="V359" i="12"/>
  <c r="W359" i="12"/>
  <c r="F54" i="11" l="1"/>
  <c r="J53" i="11"/>
  <c r="L53" i="11" s="1"/>
  <c r="X359" i="12"/>
  <c r="P92" i="11"/>
  <c r="N92" i="11" s="1"/>
  <c r="O92" i="11"/>
  <c r="H54" i="11"/>
  <c r="S54" i="11" s="1"/>
  <c r="T54" i="11" s="1"/>
  <c r="Y360" i="12"/>
  <c r="U360" i="12"/>
  <c r="E54" i="11" l="1"/>
  <c r="I54" i="11"/>
  <c r="AB360" i="12"/>
  <c r="Z360" i="12"/>
  <c r="P93" i="11"/>
  <c r="N93" i="11" s="1"/>
  <c r="O93" i="11"/>
  <c r="D358" i="12"/>
  <c r="S358" i="12" s="1"/>
  <c r="T359" i="12" l="1"/>
  <c r="P94" i="11"/>
  <c r="N94" i="11" s="1"/>
  <c r="O94" i="11"/>
  <c r="G55" i="11"/>
  <c r="H55" i="11" s="1"/>
  <c r="F55" i="11"/>
  <c r="R358" i="12"/>
  <c r="K54" i="11"/>
  <c r="J54" i="11"/>
  <c r="L54" i="11" s="1"/>
  <c r="AI357" i="12"/>
  <c r="V358" i="12"/>
  <c r="W358" i="12"/>
  <c r="X358" i="12" l="1"/>
  <c r="O95" i="11"/>
  <c r="P95" i="11"/>
  <c r="N95" i="11" s="1"/>
  <c r="Y359" i="12"/>
  <c r="U359" i="12"/>
  <c r="I55" i="11"/>
  <c r="E55" i="11"/>
  <c r="S55" i="11"/>
  <c r="T55" i="11" s="1"/>
  <c r="P96" i="11" l="1"/>
  <c r="N96" i="11" s="1"/>
  <c r="O96" i="11"/>
  <c r="G56" i="11"/>
  <c r="F56" i="11"/>
  <c r="AB359" i="12"/>
  <c r="Z359" i="12"/>
  <c r="K55" i="11"/>
  <c r="J55" i="11"/>
  <c r="L55" i="11" s="1"/>
  <c r="D357" i="12"/>
  <c r="R357" i="12" s="1"/>
  <c r="W357" i="12"/>
  <c r="V357" i="12"/>
  <c r="X357" i="12" l="1"/>
  <c r="P97" i="11"/>
  <c r="N97" i="11" s="1"/>
  <c r="O97" i="11"/>
  <c r="S357" i="12"/>
  <c r="H56" i="11"/>
  <c r="E56" i="11" s="1"/>
  <c r="AI356" i="12"/>
  <c r="F57" i="11" l="1"/>
  <c r="G57" i="11"/>
  <c r="P98" i="11"/>
  <c r="N98" i="11" s="1"/>
  <c r="O98" i="11"/>
  <c r="T358" i="12"/>
  <c r="S56" i="11"/>
  <c r="T56" i="11" s="1"/>
  <c r="I56" i="11"/>
  <c r="O99" i="11" l="1"/>
  <c r="P99" i="11"/>
  <c r="N99" i="11" s="1"/>
  <c r="Y358" i="12"/>
  <c r="U358" i="12"/>
  <c r="K56" i="11"/>
  <c r="J56" i="11"/>
  <c r="L56" i="11" s="1"/>
  <c r="H57" i="11"/>
  <c r="E57" i="11" s="1"/>
  <c r="D356" i="12"/>
  <c r="S356" i="12" s="1"/>
  <c r="S57" i="11" l="1"/>
  <c r="T57" i="11" s="1"/>
  <c r="T357" i="12"/>
  <c r="R356" i="12"/>
  <c r="Z358" i="12"/>
  <c r="AB358" i="12"/>
  <c r="F58" i="11"/>
  <c r="G58" i="11"/>
  <c r="I57" i="11"/>
  <c r="P100" i="11"/>
  <c r="N100" i="11" s="1"/>
  <c r="O100" i="11"/>
  <c r="AI355" i="12"/>
  <c r="V356" i="12"/>
  <c r="W356" i="12"/>
  <c r="X356" i="12" l="1"/>
  <c r="O101" i="11"/>
  <c r="P101" i="11"/>
  <c r="N101" i="11" s="1"/>
  <c r="Y357" i="12"/>
  <c r="U357" i="12"/>
  <c r="K57" i="11"/>
  <c r="J57" i="11"/>
  <c r="L57" i="11" s="1"/>
  <c r="H58" i="11"/>
  <c r="S58" i="11" s="1"/>
  <c r="T58" i="11" s="1"/>
  <c r="O102" i="11" l="1"/>
  <c r="P102" i="11"/>
  <c r="N102" i="11" s="1"/>
  <c r="I58" i="11"/>
  <c r="E58" i="11"/>
  <c r="AB357" i="12"/>
  <c r="Z357" i="12"/>
  <c r="D355" i="12"/>
  <c r="S355" i="12" s="1"/>
  <c r="T356" i="12" l="1"/>
  <c r="P103" i="11"/>
  <c r="N103" i="11" s="1"/>
  <c r="O103" i="11"/>
  <c r="K58" i="11"/>
  <c r="J58" i="11"/>
  <c r="L58" i="11" s="1"/>
  <c r="R355" i="12"/>
  <c r="G59" i="11"/>
  <c r="F59" i="11"/>
  <c r="AI354" i="12"/>
  <c r="W355" i="12"/>
  <c r="V355" i="12"/>
  <c r="X355" i="12" l="1"/>
  <c r="O104" i="11"/>
  <c r="P104" i="11"/>
  <c r="N104" i="11" s="1"/>
  <c r="Y356" i="12"/>
  <c r="U356" i="12"/>
  <c r="H59" i="11"/>
  <c r="E59" i="11" s="1"/>
  <c r="I59" i="11" l="1"/>
  <c r="K59" i="11" s="1"/>
  <c r="F60" i="11"/>
  <c r="G60" i="11"/>
  <c r="P105" i="11"/>
  <c r="N105" i="11" s="1"/>
  <c r="O105" i="11"/>
  <c r="S59" i="11"/>
  <c r="T59" i="11" s="1"/>
  <c r="Z356" i="12"/>
  <c r="AB356" i="12"/>
  <c r="D354" i="12"/>
  <c r="S354" i="12" s="1"/>
  <c r="J59" i="11" l="1"/>
  <c r="L59" i="11" s="1"/>
  <c r="T355" i="12"/>
  <c r="P106" i="11"/>
  <c r="N106" i="11" s="1"/>
  <c r="O106" i="11"/>
  <c r="R354" i="12"/>
  <c r="H60" i="11"/>
  <c r="I60" i="11" s="1"/>
  <c r="AI353" i="12"/>
  <c r="W354" i="12"/>
  <c r="V354" i="12"/>
  <c r="E60" i="11" l="1"/>
  <c r="G61" i="11" s="1"/>
  <c r="H61" i="11" s="1"/>
  <c r="X354" i="12"/>
  <c r="J60" i="11"/>
  <c r="L60" i="11" s="1"/>
  <c r="K60" i="11"/>
  <c r="P107" i="11"/>
  <c r="N107" i="11" s="1"/>
  <c r="O107" i="11"/>
  <c r="S60" i="11"/>
  <c r="T60" i="11" s="1"/>
  <c r="Y355" i="12"/>
  <c r="U355" i="12"/>
  <c r="F61" i="11" l="1"/>
  <c r="I61" i="11" s="1"/>
  <c r="O108" i="11"/>
  <c r="P108" i="11"/>
  <c r="N108" i="11" s="1"/>
  <c r="S61" i="11"/>
  <c r="T61" i="11" s="1"/>
  <c r="E61" i="11"/>
  <c r="AB355" i="12"/>
  <c r="Z355" i="12"/>
  <c r="D353" i="12"/>
  <c r="S353" i="12" s="1"/>
  <c r="T354" i="12" l="1"/>
  <c r="P109" i="11"/>
  <c r="N109" i="11" s="1"/>
  <c r="O109" i="11"/>
  <c r="R353" i="12"/>
  <c r="G62" i="11"/>
  <c r="F62" i="11"/>
  <c r="K61" i="11"/>
  <c r="J61" i="11"/>
  <c r="L61" i="11" s="1"/>
  <c r="AI352" i="12"/>
  <c r="W353" i="12"/>
  <c r="V353" i="12"/>
  <c r="X353" i="12" l="1"/>
  <c r="P110" i="11"/>
  <c r="N110" i="11" s="1"/>
  <c r="O110" i="11"/>
  <c r="H62" i="11"/>
  <c r="E62" i="11" s="1"/>
  <c r="Y354" i="12"/>
  <c r="U354" i="12"/>
  <c r="G63" i="11" l="1"/>
  <c r="F63" i="11"/>
  <c r="P111" i="11"/>
  <c r="N111" i="11" s="1"/>
  <c r="O111" i="11"/>
  <c r="S62" i="11"/>
  <c r="T62" i="11" s="1"/>
  <c r="I62" i="11"/>
  <c r="Z354" i="12"/>
  <c r="AB354" i="12"/>
  <c r="D352" i="12"/>
  <c r="S352" i="12" s="1"/>
  <c r="T353" i="12" l="1"/>
  <c r="O112" i="11"/>
  <c r="P112" i="11"/>
  <c r="N112" i="11" s="1"/>
  <c r="K62" i="11"/>
  <c r="J62" i="11"/>
  <c r="L62" i="11" s="1"/>
  <c r="H63" i="11"/>
  <c r="I63" i="11" s="1"/>
  <c r="R352" i="12"/>
  <c r="AI351" i="12"/>
  <c r="W352" i="12"/>
  <c r="V352" i="12"/>
  <c r="E63" i="11" l="1"/>
  <c r="G64" i="11" s="1"/>
  <c r="X352" i="12"/>
  <c r="K63" i="11"/>
  <c r="J63" i="11"/>
  <c r="L63" i="11" s="1"/>
  <c r="P113" i="11"/>
  <c r="N113" i="11" s="1"/>
  <c r="O113" i="11"/>
  <c r="S63" i="11"/>
  <c r="T63" i="11" s="1"/>
  <c r="Y353" i="12"/>
  <c r="U353" i="12"/>
  <c r="F64" i="11" l="1"/>
  <c r="P114" i="11"/>
  <c r="N114" i="11" s="1"/>
  <c r="O114" i="11"/>
  <c r="H64" i="11"/>
  <c r="E64" i="11" s="1"/>
  <c r="AB353" i="12"/>
  <c r="Z353" i="12"/>
  <c r="D351" i="12"/>
  <c r="S351" i="12" s="1"/>
  <c r="T352" i="12" l="1"/>
  <c r="G65" i="11"/>
  <c r="F65" i="11"/>
  <c r="P115" i="11"/>
  <c r="N115" i="11" s="1"/>
  <c r="O115" i="11"/>
  <c r="R351" i="12"/>
  <c r="S64" i="11"/>
  <c r="T64" i="11" s="1"/>
  <c r="I64" i="11"/>
  <c r="AI350" i="12"/>
  <c r="W351" i="12"/>
  <c r="V351" i="12"/>
  <c r="X351" i="12" l="1"/>
  <c r="O116" i="11"/>
  <c r="P116" i="11"/>
  <c r="N116" i="11" s="1"/>
  <c r="J64" i="11"/>
  <c r="L64" i="11" s="1"/>
  <c r="K64" i="11"/>
  <c r="H65" i="11"/>
  <c r="S65" i="11" s="1"/>
  <c r="T65" i="11" s="1"/>
  <c r="Y352" i="12"/>
  <c r="U352" i="12"/>
  <c r="I65" i="11" l="1"/>
  <c r="K65" i="11" s="1"/>
  <c r="P117" i="11"/>
  <c r="N117" i="11" s="1"/>
  <c r="O117" i="11"/>
  <c r="Z352" i="12"/>
  <c r="AB352" i="12"/>
  <c r="E65" i="11"/>
  <c r="D350" i="12"/>
  <c r="R350" i="12" s="1"/>
  <c r="W350" i="12"/>
  <c r="V350" i="12"/>
  <c r="J65" i="11" l="1"/>
  <c r="L65" i="11" s="1"/>
  <c r="X350" i="12"/>
  <c r="O118" i="11"/>
  <c r="P118" i="11"/>
  <c r="N118" i="11" s="1"/>
  <c r="S350" i="12"/>
  <c r="G66" i="11"/>
  <c r="F66" i="11"/>
  <c r="AI349" i="12"/>
  <c r="O119" i="11" l="1"/>
  <c r="P119" i="11"/>
  <c r="N119" i="11" s="1"/>
  <c r="T351" i="12"/>
  <c r="H66" i="11"/>
  <c r="S66" i="11" s="1"/>
  <c r="T66" i="11" s="1"/>
  <c r="P120" i="11" l="1"/>
  <c r="N120" i="11" s="1"/>
  <c r="O120" i="11"/>
  <c r="Y351" i="12"/>
  <c r="U351" i="12"/>
  <c r="I66" i="11"/>
  <c r="E66" i="11"/>
  <c r="D349" i="12"/>
  <c r="R349" i="12" s="1"/>
  <c r="V349" i="12"/>
  <c r="W349" i="12"/>
  <c r="X349" i="12" l="1"/>
  <c r="P121" i="11"/>
  <c r="N121" i="11" s="1"/>
  <c r="O121" i="11"/>
  <c r="S349" i="12"/>
  <c r="F67" i="11"/>
  <c r="G67" i="11"/>
  <c r="H67" i="11" s="1"/>
  <c r="K66" i="11"/>
  <c r="J66" i="11"/>
  <c r="L66" i="11" s="1"/>
  <c r="AB351" i="12"/>
  <c r="Z351" i="12"/>
  <c r="AI348" i="12"/>
  <c r="P122" i="11" l="1"/>
  <c r="N122" i="11" s="1"/>
  <c r="O122" i="11"/>
  <c r="I67" i="11"/>
  <c r="T350" i="12"/>
  <c r="S67" i="11"/>
  <c r="T67" i="11" s="1"/>
  <c r="E67" i="11"/>
  <c r="O123" i="11" l="1"/>
  <c r="P123" i="11"/>
  <c r="N123" i="11" s="1"/>
  <c r="G68" i="11"/>
  <c r="H68" i="11" s="1"/>
  <c r="F68" i="11"/>
  <c r="Y350" i="12"/>
  <c r="U350" i="12"/>
  <c r="K67" i="11"/>
  <c r="J67" i="11"/>
  <c r="L67" i="11" s="1"/>
  <c r="D348" i="12"/>
  <c r="S348" i="12" s="1"/>
  <c r="T349" i="12" l="1"/>
  <c r="P124" i="11"/>
  <c r="N124" i="11" s="1"/>
  <c r="O124" i="11"/>
  <c r="R348" i="12"/>
  <c r="AB350" i="12"/>
  <c r="Z350" i="12"/>
  <c r="I68" i="11"/>
  <c r="S68" i="11"/>
  <c r="T68" i="11" s="1"/>
  <c r="E68" i="11"/>
  <c r="AI347" i="12"/>
  <c r="W348" i="12"/>
  <c r="V348" i="12"/>
  <c r="X348" i="12" l="1"/>
  <c r="O125" i="11"/>
  <c r="P125" i="11"/>
  <c r="N125" i="11" s="1"/>
  <c r="F69" i="11"/>
  <c r="G69" i="11"/>
  <c r="H69" i="11" s="1"/>
  <c r="K68" i="11"/>
  <c r="J68" i="11"/>
  <c r="L68" i="11" s="1"/>
  <c r="Y349" i="12"/>
  <c r="U349" i="12"/>
  <c r="P126" i="11" l="1"/>
  <c r="N126" i="11" s="1"/>
  <c r="O126" i="11"/>
  <c r="I69" i="11"/>
  <c r="E69" i="11"/>
  <c r="AB349" i="12"/>
  <c r="Z349" i="12"/>
  <c r="S69" i="11"/>
  <c r="T69" i="11" s="1"/>
  <c r="D347" i="12"/>
  <c r="S347" i="12" s="1"/>
  <c r="T348" i="12" l="1"/>
  <c r="J69" i="11"/>
  <c r="L69" i="11" s="1"/>
  <c r="K69" i="11"/>
  <c r="F70" i="11"/>
  <c r="G70" i="11"/>
  <c r="R347" i="12"/>
  <c r="P127" i="11"/>
  <c r="N127" i="11" s="1"/>
  <c r="O127" i="11"/>
  <c r="AI346" i="12"/>
  <c r="W347" i="12"/>
  <c r="V347" i="12"/>
  <c r="H70" i="11" l="1"/>
  <c r="E70" i="11" s="1"/>
  <c r="X347" i="12"/>
  <c r="O128" i="11"/>
  <c r="P128" i="11"/>
  <c r="N128" i="11" s="1"/>
  <c r="Y348" i="12"/>
  <c r="U348" i="12"/>
  <c r="I70" i="11" l="1"/>
  <c r="J70" i="11" s="1"/>
  <c r="L70" i="11" s="1"/>
  <c r="S70" i="11"/>
  <c r="T70" i="11" s="1"/>
  <c r="F71" i="11"/>
  <c r="G71" i="11"/>
  <c r="H71" i="11" s="1"/>
  <c r="E71" i="11" s="1"/>
  <c r="O129" i="11"/>
  <c r="P129" i="11"/>
  <c r="N129" i="11" s="1"/>
  <c r="AB348" i="12"/>
  <c r="Z348" i="12"/>
  <c r="D346" i="12"/>
  <c r="S346" i="12" s="1"/>
  <c r="K70" i="11" l="1"/>
  <c r="I71" i="11"/>
  <c r="K71" i="11" s="1"/>
  <c r="S71" i="11"/>
  <c r="T71" i="11" s="1"/>
  <c r="T347" i="12"/>
  <c r="P130" i="11"/>
  <c r="N130" i="11" s="1"/>
  <c r="O130" i="11"/>
  <c r="R346" i="12"/>
  <c r="G72" i="11"/>
  <c r="H72" i="11" s="1"/>
  <c r="F72" i="11"/>
  <c r="AI345" i="12"/>
  <c r="V346" i="12"/>
  <c r="W346" i="12"/>
  <c r="J71" i="11" l="1"/>
  <c r="L71" i="11" s="1"/>
  <c r="X346" i="12"/>
  <c r="O131" i="11"/>
  <c r="P131" i="11"/>
  <c r="N131" i="11" s="1"/>
  <c r="I72" i="11"/>
  <c r="E72" i="11"/>
  <c r="Y347" i="12"/>
  <c r="U347" i="12"/>
  <c r="S72" i="11"/>
  <c r="T72" i="11" s="1"/>
  <c r="P132" i="11" l="1"/>
  <c r="N132" i="11" s="1"/>
  <c r="O132" i="11"/>
  <c r="AB347" i="12"/>
  <c r="Z347" i="12"/>
  <c r="J72" i="11"/>
  <c r="L72" i="11" s="1"/>
  <c r="K72" i="11"/>
  <c r="G73" i="11"/>
  <c r="F73" i="11"/>
  <c r="D345" i="12"/>
  <c r="R345" i="12" s="1"/>
  <c r="V345" i="12"/>
  <c r="W345" i="12"/>
  <c r="X345" i="12" l="1"/>
  <c r="O133" i="11"/>
  <c r="P133" i="11"/>
  <c r="N133" i="11" s="1"/>
  <c r="S345" i="12"/>
  <c r="H73" i="11"/>
  <c r="I73" i="11" s="1"/>
  <c r="AI344" i="12"/>
  <c r="S73" i="11" l="1"/>
  <c r="T73" i="11" s="1"/>
  <c r="E73" i="11"/>
  <c r="F74" i="11" s="1"/>
  <c r="P134" i="11"/>
  <c r="N134" i="11" s="1"/>
  <c r="O134" i="11"/>
  <c r="K73" i="11"/>
  <c r="J73" i="11"/>
  <c r="L73" i="11" s="1"/>
  <c r="T346" i="12"/>
  <c r="G74" i="11" l="1"/>
  <c r="H74" i="11" s="1"/>
  <c r="I74" i="11" s="1"/>
  <c r="O135" i="11"/>
  <c r="P135" i="11"/>
  <c r="N135" i="11" s="1"/>
  <c r="Y346" i="12"/>
  <c r="U346" i="12"/>
  <c r="D344" i="12"/>
  <c r="S344" i="12" s="1"/>
  <c r="E74" i="11" l="1"/>
  <c r="G75" i="11" s="1"/>
  <c r="H75" i="11" s="1"/>
  <c r="E75" i="11" s="1"/>
  <c r="K74" i="11"/>
  <c r="J74" i="11"/>
  <c r="L74" i="11" s="1"/>
  <c r="T345" i="12"/>
  <c r="O136" i="11"/>
  <c r="P136" i="11"/>
  <c r="N136" i="11" s="1"/>
  <c r="S74" i="11"/>
  <c r="T74" i="11" s="1"/>
  <c r="AB346" i="12"/>
  <c r="Z346" i="12"/>
  <c r="R344" i="12"/>
  <c r="AI343" i="12"/>
  <c r="W344" i="12"/>
  <c r="V344" i="12"/>
  <c r="F75" i="11" l="1"/>
  <c r="I75" i="11" s="1"/>
  <c r="X344" i="12"/>
  <c r="F76" i="11"/>
  <c r="G76" i="11"/>
  <c r="O137" i="11"/>
  <c r="P137" i="11"/>
  <c r="N137" i="11" s="1"/>
  <c r="Y345" i="12"/>
  <c r="U345" i="12"/>
  <c r="S75" i="11"/>
  <c r="T75" i="11" s="1"/>
  <c r="P138" i="11" l="1"/>
  <c r="N138" i="11" s="1"/>
  <c r="O138" i="11"/>
  <c r="K75" i="11"/>
  <c r="J75" i="11"/>
  <c r="L75" i="11" s="1"/>
  <c r="Z345" i="12"/>
  <c r="AB345" i="12"/>
  <c r="H76" i="11"/>
  <c r="S76" i="11" s="1"/>
  <c r="T76" i="11" s="1"/>
  <c r="D343" i="12"/>
  <c r="R343" i="12" s="1"/>
  <c r="W343" i="12"/>
  <c r="V343" i="12"/>
  <c r="I76" i="11" l="1"/>
  <c r="K76" i="11" s="1"/>
  <c r="E76" i="11"/>
  <c r="F77" i="11" s="1"/>
  <c r="X343" i="12"/>
  <c r="O139" i="11"/>
  <c r="P139" i="11"/>
  <c r="N139" i="11" s="1"/>
  <c r="S343" i="12"/>
  <c r="AI342" i="12"/>
  <c r="G77" i="11" l="1"/>
  <c r="H77" i="11" s="1"/>
  <c r="J76" i="11"/>
  <c r="L76" i="11" s="1"/>
  <c r="P140" i="11"/>
  <c r="N140" i="11" s="1"/>
  <c r="O140" i="11"/>
  <c r="T344" i="12"/>
  <c r="E77" i="11" l="1"/>
  <c r="G78" i="11" s="1"/>
  <c r="S77" i="11"/>
  <c r="T77" i="11" s="1"/>
  <c r="I77" i="11"/>
  <c r="K77" i="11" s="1"/>
  <c r="P141" i="11"/>
  <c r="N141" i="11" s="1"/>
  <c r="O141" i="11"/>
  <c r="Y344" i="12"/>
  <c r="U344" i="12"/>
  <c r="D342" i="12"/>
  <c r="R342" i="12" s="1"/>
  <c r="V342" i="12"/>
  <c r="W342" i="12"/>
  <c r="J77" i="11" l="1"/>
  <c r="L77" i="11" s="1"/>
  <c r="F78" i="11"/>
  <c r="X342" i="12"/>
  <c r="S342" i="12"/>
  <c r="H78" i="11"/>
  <c r="E78" i="11" s="1"/>
  <c r="Z344" i="12"/>
  <c r="AB344" i="12"/>
  <c r="AI341" i="12"/>
  <c r="G79" i="11" l="1"/>
  <c r="F79" i="11"/>
  <c r="S78" i="11"/>
  <c r="T78" i="11" s="1"/>
  <c r="I78" i="11"/>
  <c r="T343" i="12"/>
  <c r="Y343" i="12" l="1"/>
  <c r="U343" i="12"/>
  <c r="K78" i="11"/>
  <c r="J78" i="11"/>
  <c r="L78" i="11" s="1"/>
  <c r="H79" i="11"/>
  <c r="I79" i="11" s="1"/>
  <c r="D341" i="12"/>
  <c r="S341" i="12" s="1"/>
  <c r="E79" i="11" l="1"/>
  <c r="F80" i="11" s="1"/>
  <c r="S79" i="11"/>
  <c r="T79" i="11" s="1"/>
  <c r="J79" i="11"/>
  <c r="L79" i="11" s="1"/>
  <c r="K79" i="11"/>
  <c r="T342" i="12"/>
  <c r="R341" i="12"/>
  <c r="AB343" i="12"/>
  <c r="Z343" i="12"/>
  <c r="AI340" i="12"/>
  <c r="V341" i="12"/>
  <c r="W341" i="12"/>
  <c r="G80" i="11" l="1"/>
  <c r="H80" i="11" s="1"/>
  <c r="I80" i="11" s="1"/>
  <c r="X341" i="12"/>
  <c r="Y342" i="12"/>
  <c r="U342" i="12"/>
  <c r="E80" i="11" l="1"/>
  <c r="F81" i="11" s="1"/>
  <c r="K80" i="11"/>
  <c r="J80" i="11"/>
  <c r="L80" i="11" s="1"/>
  <c r="S80" i="11"/>
  <c r="Z342" i="12"/>
  <c r="AB342" i="12"/>
  <c r="D340" i="12"/>
  <c r="R340" i="12" s="1"/>
  <c r="W340" i="12"/>
  <c r="V340" i="12"/>
  <c r="G81" i="11" l="1"/>
  <c r="H81" i="11" s="1"/>
  <c r="S340" i="12"/>
  <c r="T341" i="12" s="1"/>
  <c r="U341" i="12" s="1"/>
  <c r="X340" i="12"/>
  <c r="T80" i="11"/>
  <c r="AI339" i="12"/>
  <c r="I81" i="11" l="1"/>
  <c r="K81" i="11" s="1"/>
  <c r="N5" i="11" s="1"/>
  <c r="E81" i="11"/>
  <c r="AG18" i="11" s="1"/>
  <c r="Y341" i="12"/>
  <c r="AB341" i="12"/>
  <c r="Z341" i="12"/>
  <c r="G82" i="11" l="1"/>
  <c r="H82" i="11" s="1"/>
  <c r="F82" i="11"/>
  <c r="J81" i="11"/>
  <c r="L81" i="11" s="1"/>
  <c r="N4" i="11" s="1"/>
  <c r="F4" i="11" s="1"/>
  <c r="D339" i="12"/>
  <c r="S339" i="12" s="1"/>
  <c r="I82" i="11" l="1"/>
  <c r="J82" i="11" s="1"/>
  <c r="L82" i="11" s="1"/>
  <c r="E82" i="11"/>
  <c r="G83" i="11" s="1"/>
  <c r="H83" i="11" s="1"/>
  <c r="T340" i="12"/>
  <c r="R339" i="12"/>
  <c r="AI338" i="12"/>
  <c r="W339" i="12"/>
  <c r="V339" i="12"/>
  <c r="K82" i="11" l="1"/>
  <c r="F83" i="11"/>
  <c r="I83" i="11" s="1"/>
  <c r="X339" i="12"/>
  <c r="E83" i="11"/>
  <c r="Y340" i="12"/>
  <c r="U340" i="12"/>
  <c r="AB340" i="12" l="1"/>
  <c r="Z340" i="12"/>
  <c r="G84" i="11"/>
  <c r="F84" i="11"/>
  <c r="J83" i="11"/>
  <c r="L83" i="11" s="1"/>
  <c r="K83" i="11"/>
  <c r="D338" i="12"/>
  <c r="S338" i="12" s="1"/>
  <c r="T339" i="12" l="1"/>
  <c r="R338" i="12"/>
  <c r="H84" i="11"/>
  <c r="E84" i="11" s="1"/>
  <c r="AI337" i="12"/>
  <c r="V338" i="12"/>
  <c r="W338" i="12"/>
  <c r="X338" i="12" l="1"/>
  <c r="G85" i="11"/>
  <c r="H85" i="11" s="1"/>
  <c r="F85" i="11"/>
  <c r="I84" i="11"/>
  <c r="Y339" i="12"/>
  <c r="U339" i="12"/>
  <c r="I85" i="11" l="1"/>
  <c r="E85" i="11"/>
  <c r="AB339" i="12"/>
  <c r="Z339" i="12"/>
  <c r="J84" i="11"/>
  <c r="L84" i="11" s="1"/>
  <c r="K84" i="11"/>
  <c r="D337" i="12"/>
  <c r="R337" i="12" s="1"/>
  <c r="W337" i="12"/>
  <c r="V337" i="12"/>
  <c r="X337" i="12" l="1"/>
  <c r="S337" i="12"/>
  <c r="G86" i="11"/>
  <c r="F86" i="11"/>
  <c r="K85" i="11"/>
  <c r="J85" i="11"/>
  <c r="L85" i="11" s="1"/>
  <c r="AI336" i="12"/>
  <c r="H86" i="11" l="1"/>
  <c r="E86" i="11" s="1"/>
  <c r="T338" i="12"/>
  <c r="F87" i="11" l="1"/>
  <c r="G87" i="11"/>
  <c r="Y338" i="12"/>
  <c r="U338" i="12"/>
  <c r="I86" i="11"/>
  <c r="D336" i="12"/>
  <c r="S336" i="12" s="1"/>
  <c r="T337" i="12" l="1"/>
  <c r="R336" i="12"/>
  <c r="J86" i="11"/>
  <c r="L86" i="11" s="1"/>
  <c r="K86" i="11"/>
  <c r="H87" i="11"/>
  <c r="E87" i="11" s="1"/>
  <c r="AB338" i="12"/>
  <c r="Z338" i="12"/>
  <c r="AI335" i="12"/>
  <c r="V336" i="12"/>
  <c r="W336" i="12"/>
  <c r="X336" i="12" l="1"/>
  <c r="F88" i="11"/>
  <c r="G88" i="11"/>
  <c r="H88" i="11" s="1"/>
  <c r="I87" i="11"/>
  <c r="Y337" i="12"/>
  <c r="U337" i="12"/>
  <c r="K87" i="11" l="1"/>
  <c r="J87" i="11"/>
  <c r="L87" i="11" s="1"/>
  <c r="E88" i="11"/>
  <c r="AB337" i="12"/>
  <c r="Z337" i="12"/>
  <c r="I88" i="11"/>
  <c r="D335" i="12"/>
  <c r="S335" i="12" s="1"/>
  <c r="T336" i="12" l="1"/>
  <c r="R335" i="12"/>
  <c r="J88" i="11"/>
  <c r="L88" i="11" s="1"/>
  <c r="K88" i="11"/>
  <c r="F89" i="11"/>
  <c r="G89" i="11"/>
  <c r="H89" i="11" s="1"/>
  <c r="AI334" i="12"/>
  <c r="W335" i="12"/>
  <c r="V335" i="12"/>
  <c r="X335" i="12" l="1"/>
  <c r="I89" i="11"/>
  <c r="E89" i="11"/>
  <c r="Y336" i="12"/>
  <c r="U336" i="12"/>
  <c r="Z336" i="12" l="1"/>
  <c r="AB336" i="12"/>
  <c r="F90" i="11"/>
  <c r="G90" i="11"/>
  <c r="H90" i="11" s="1"/>
  <c r="J89" i="11"/>
  <c r="L89" i="11" s="1"/>
  <c r="K89" i="11"/>
  <c r="D334" i="12"/>
  <c r="S334" i="12" s="1"/>
  <c r="T335" i="12" l="1"/>
  <c r="I90" i="11"/>
  <c r="E90" i="11"/>
  <c r="R334" i="12"/>
  <c r="AI333" i="12"/>
  <c r="V334" i="12"/>
  <c r="W334" i="12"/>
  <c r="X334" i="12" l="1"/>
  <c r="K90" i="11"/>
  <c r="J90" i="11"/>
  <c r="L90" i="11" s="1"/>
  <c r="G91" i="11"/>
  <c r="H91" i="11" s="1"/>
  <c r="F91" i="11"/>
  <c r="Y335" i="12"/>
  <c r="U335" i="12"/>
  <c r="AB335" i="12" l="1"/>
  <c r="Z335" i="12"/>
  <c r="I91" i="11"/>
  <c r="E91" i="11"/>
  <c r="D333" i="12"/>
  <c r="S333" i="12" s="1"/>
  <c r="T334" i="12" l="1"/>
  <c r="J91" i="11"/>
  <c r="L91" i="11" s="1"/>
  <c r="K91" i="11"/>
  <c r="R333" i="12"/>
  <c r="G92" i="11"/>
  <c r="F92" i="11"/>
  <c r="AI332" i="12"/>
  <c r="V333" i="12"/>
  <c r="W333" i="12"/>
  <c r="X333" i="12" l="1"/>
  <c r="H92" i="11"/>
  <c r="E92" i="11" s="1"/>
  <c r="Y334" i="12"/>
  <c r="U334" i="12"/>
  <c r="G93" i="11" l="1"/>
  <c r="H93" i="11" s="1"/>
  <c r="F93" i="11"/>
  <c r="I92" i="11"/>
  <c r="AB334" i="12"/>
  <c r="Z334" i="12"/>
  <c r="D332" i="12"/>
  <c r="S332" i="12" s="1"/>
  <c r="T333" i="12" l="1"/>
  <c r="R332" i="12"/>
  <c r="K92" i="11"/>
  <c r="J92" i="11"/>
  <c r="L92" i="11" s="1"/>
  <c r="I93" i="11"/>
  <c r="E93" i="11"/>
  <c r="AI331" i="12"/>
  <c r="W332" i="12"/>
  <c r="V332" i="12"/>
  <c r="X332" i="12" l="1"/>
  <c r="J93" i="11"/>
  <c r="L93" i="11" s="1"/>
  <c r="K93" i="11"/>
  <c r="G94" i="11"/>
  <c r="F94" i="11"/>
  <c r="Y333" i="12"/>
  <c r="U333" i="12"/>
  <c r="H94" i="11" l="1"/>
  <c r="E94" i="11" s="1"/>
  <c r="Z333" i="12"/>
  <c r="AB333" i="12"/>
  <c r="D331" i="12"/>
  <c r="R331" i="12" s="1"/>
  <c r="V331" i="12"/>
  <c r="W331" i="12"/>
  <c r="I94" i="11" l="1"/>
  <c r="K94" i="11" s="1"/>
  <c r="F95" i="11"/>
  <c r="G95" i="11"/>
  <c r="H95" i="11" s="1"/>
  <c r="X331" i="12"/>
  <c r="S331" i="12"/>
  <c r="AI330" i="12"/>
  <c r="J94" i="11" l="1"/>
  <c r="L94" i="11" s="1"/>
  <c r="E95" i="11"/>
  <c r="G96" i="11" s="1"/>
  <c r="H96" i="11" s="1"/>
  <c r="E96" i="11" s="1"/>
  <c r="I95" i="11"/>
  <c r="K95" i="11" s="1"/>
  <c r="T332" i="12"/>
  <c r="J95" i="11" l="1"/>
  <c r="L95" i="11" s="1"/>
  <c r="F96" i="11"/>
  <c r="I96" i="11" s="1"/>
  <c r="F97" i="11"/>
  <c r="G97" i="11"/>
  <c r="Y332" i="12"/>
  <c r="U332" i="12"/>
  <c r="D330" i="12"/>
  <c r="R330" i="12" s="1"/>
  <c r="V330" i="12"/>
  <c r="W330" i="12"/>
  <c r="X330" i="12" l="1"/>
  <c r="S330" i="12"/>
  <c r="K96" i="11"/>
  <c r="J96" i="11"/>
  <c r="L96" i="11" s="1"/>
  <c r="AB332" i="12"/>
  <c r="Z332" i="12"/>
  <c r="H97" i="11"/>
  <c r="E97" i="11" s="1"/>
  <c r="AI329" i="12"/>
  <c r="F98" i="11" l="1"/>
  <c r="G98" i="11"/>
  <c r="H98" i="11" s="1"/>
  <c r="I97" i="11"/>
  <c r="T331" i="12"/>
  <c r="Y331" i="12" l="1"/>
  <c r="U331" i="12"/>
  <c r="K97" i="11"/>
  <c r="J97" i="11"/>
  <c r="L97" i="11" s="1"/>
  <c r="I98" i="11"/>
  <c r="E98" i="11"/>
  <c r="D329" i="12"/>
  <c r="R329" i="12" s="1"/>
  <c r="W329" i="12"/>
  <c r="V329" i="12"/>
  <c r="X329" i="12" l="1"/>
  <c r="S329" i="12"/>
  <c r="F99" i="11"/>
  <c r="G99" i="11"/>
  <c r="K98" i="11"/>
  <c r="J98" i="11"/>
  <c r="L98" i="11" s="1"/>
  <c r="AB331" i="12"/>
  <c r="Z331" i="12"/>
  <c r="AI328" i="12"/>
  <c r="H99" i="11" l="1"/>
  <c r="E99" i="11" s="1"/>
  <c r="T330" i="12"/>
  <c r="I99" i="11" l="1"/>
  <c r="K99" i="11" s="1"/>
  <c r="G100" i="11"/>
  <c r="F100" i="11"/>
  <c r="Y330" i="12"/>
  <c r="U330" i="12"/>
  <c r="D328" i="12"/>
  <c r="R328" i="12" s="1"/>
  <c r="W328" i="12"/>
  <c r="V328" i="12"/>
  <c r="J99" i="11" l="1"/>
  <c r="L99" i="11" s="1"/>
  <c r="S328" i="12"/>
  <c r="T329" i="12" s="1"/>
  <c r="Y329" i="12" s="1"/>
  <c r="X328" i="12"/>
  <c r="H100" i="11"/>
  <c r="E100" i="11" s="1"/>
  <c r="AB330" i="12"/>
  <c r="Z330" i="12"/>
  <c r="AI327" i="12"/>
  <c r="U329" i="12" l="1"/>
  <c r="AB329" i="12" s="1"/>
  <c r="G101" i="11"/>
  <c r="F101" i="11"/>
  <c r="I100" i="11"/>
  <c r="Z329" i="12" l="1"/>
  <c r="H101" i="11"/>
  <c r="E101" i="11" s="1"/>
  <c r="K100" i="11"/>
  <c r="J100" i="11"/>
  <c r="L100" i="11" s="1"/>
  <c r="D327" i="12"/>
  <c r="S327" i="12" s="1"/>
  <c r="I101" i="11" l="1"/>
  <c r="K101" i="11" s="1"/>
  <c r="F102" i="11"/>
  <c r="G102" i="11"/>
  <c r="H102" i="11" s="1"/>
  <c r="E102" i="11" s="1"/>
  <c r="G103" i="11" s="1"/>
  <c r="T328" i="12"/>
  <c r="R327" i="12"/>
  <c r="AI326" i="12"/>
  <c r="V327" i="12"/>
  <c r="W327" i="12"/>
  <c r="J101" i="11" l="1"/>
  <c r="L101" i="11" s="1"/>
  <c r="I102" i="11"/>
  <c r="J102" i="11" s="1"/>
  <c r="L102" i="11" s="1"/>
  <c r="H103" i="11"/>
  <c r="E103" i="11" s="1"/>
  <c r="F103" i="11"/>
  <c r="X327" i="12"/>
  <c r="Y328" i="12"/>
  <c r="U328" i="12"/>
  <c r="I103" i="11" l="1"/>
  <c r="J103" i="11" s="1"/>
  <c r="L103" i="11" s="1"/>
  <c r="K102" i="11"/>
  <c r="F104" i="11"/>
  <c r="G104" i="11"/>
  <c r="H104" i="11" s="1"/>
  <c r="E104" i="11" s="1"/>
  <c r="AB328" i="12"/>
  <c r="Z328" i="12"/>
  <c r="D326" i="12"/>
  <c r="S326" i="12" s="1"/>
  <c r="K103" i="11" l="1"/>
  <c r="I104" i="11"/>
  <c r="J104" i="11" s="1"/>
  <c r="L104" i="11" s="1"/>
  <c r="T327" i="12"/>
  <c r="G105" i="11"/>
  <c r="H105" i="11" s="1"/>
  <c r="F105" i="11"/>
  <c r="R326" i="12"/>
  <c r="AI325" i="12"/>
  <c r="V326" i="12"/>
  <c r="W326" i="12"/>
  <c r="K104" i="11" l="1"/>
  <c r="X326" i="12"/>
  <c r="I105" i="11"/>
  <c r="E105" i="11"/>
  <c r="Y327" i="12"/>
  <c r="U327" i="12"/>
  <c r="G106" i="11" l="1"/>
  <c r="F106" i="11"/>
  <c r="J105" i="11"/>
  <c r="L105" i="11" s="1"/>
  <c r="K105" i="11"/>
  <c r="AB327" i="12"/>
  <c r="Z327" i="12"/>
  <c r="D325" i="12"/>
  <c r="R325" i="12" s="1"/>
  <c r="W325" i="12"/>
  <c r="V325" i="12"/>
  <c r="X325" i="12" l="1"/>
  <c r="H106" i="11"/>
  <c r="I106" i="11" s="1"/>
  <c r="S325" i="12"/>
  <c r="AI324" i="12"/>
  <c r="J106" i="11" l="1"/>
  <c r="L106" i="11" s="1"/>
  <c r="K106" i="11"/>
  <c r="E106" i="11"/>
  <c r="T326" i="12"/>
  <c r="F107" i="11" l="1"/>
  <c r="G107" i="11"/>
  <c r="H107" i="11" s="1"/>
  <c r="Y326" i="12"/>
  <c r="U326" i="12"/>
  <c r="D324" i="12"/>
  <c r="S324" i="12" s="1"/>
  <c r="T325" i="12" l="1"/>
  <c r="Z326" i="12"/>
  <c r="AB326" i="12"/>
  <c r="R324" i="12"/>
  <c r="I107" i="11"/>
  <c r="E107" i="11"/>
  <c r="AI323" i="12"/>
  <c r="V324" i="12"/>
  <c r="W324" i="12"/>
  <c r="X324" i="12" l="1"/>
  <c r="K107" i="11"/>
  <c r="J107" i="11"/>
  <c r="L107" i="11" s="1"/>
  <c r="F108" i="11"/>
  <c r="G108" i="11"/>
  <c r="H108" i="11" s="1"/>
  <c r="Y325" i="12"/>
  <c r="U325" i="12"/>
  <c r="I108" i="11" l="1"/>
  <c r="E108" i="11"/>
  <c r="AB325" i="12"/>
  <c r="Z325" i="12"/>
  <c r="D323" i="12"/>
  <c r="S323" i="12" s="1"/>
  <c r="T324" i="12" l="1"/>
  <c r="R323" i="12"/>
  <c r="F109" i="11"/>
  <c r="G109" i="11"/>
  <c r="J108" i="11"/>
  <c r="L108" i="11" s="1"/>
  <c r="K108" i="11"/>
  <c r="AI322" i="12"/>
  <c r="V323" i="12"/>
  <c r="W323" i="12"/>
  <c r="X323" i="12" l="1"/>
  <c r="H109" i="11"/>
  <c r="E109" i="11" s="1"/>
  <c r="Y324" i="12"/>
  <c r="U324" i="12"/>
  <c r="I109" i="11" l="1"/>
  <c r="J109" i="11" s="1"/>
  <c r="L109" i="11" s="1"/>
  <c r="G110" i="11"/>
  <c r="H110" i="11" s="1"/>
  <c r="F110" i="11"/>
  <c r="AB324" i="12"/>
  <c r="Z324" i="12"/>
  <c r="D322" i="12"/>
  <c r="R322" i="12" s="1"/>
  <c r="V322" i="12"/>
  <c r="W322" i="12"/>
  <c r="K109" i="11" l="1"/>
  <c r="X322" i="12"/>
  <c r="S322" i="12"/>
  <c r="I110" i="11"/>
  <c r="E110" i="11"/>
  <c r="AI321" i="12"/>
  <c r="F111" i="11" l="1"/>
  <c r="G111" i="11"/>
  <c r="H111" i="11" s="1"/>
  <c r="J110" i="11"/>
  <c r="L110" i="11" s="1"/>
  <c r="K110" i="11"/>
  <c r="T323" i="12"/>
  <c r="Y323" i="12" l="1"/>
  <c r="U323" i="12"/>
  <c r="I111" i="11"/>
  <c r="E111" i="11"/>
  <c r="D321" i="12"/>
  <c r="R321" i="12" s="1"/>
  <c r="V321" i="12"/>
  <c r="W321" i="12"/>
  <c r="X321" i="12" l="1"/>
  <c r="S321" i="12"/>
  <c r="K111" i="11"/>
  <c r="J111" i="11"/>
  <c r="L111" i="11" s="1"/>
  <c r="F112" i="11"/>
  <c r="G112" i="11"/>
  <c r="H112" i="11" s="1"/>
  <c r="Z323" i="12"/>
  <c r="AB323" i="12"/>
  <c r="AI320" i="12"/>
  <c r="I112" i="11" l="1"/>
  <c r="E112" i="11"/>
  <c r="T322" i="12"/>
  <c r="Y322" i="12" l="1"/>
  <c r="U322" i="12"/>
  <c r="G113" i="11"/>
  <c r="H113" i="11" s="1"/>
  <c r="F113" i="11"/>
  <c r="J112" i="11"/>
  <c r="L112" i="11" s="1"/>
  <c r="K112" i="11"/>
  <c r="D320" i="12"/>
  <c r="S320" i="12" s="1"/>
  <c r="T321" i="12" l="1"/>
  <c r="R320" i="12"/>
  <c r="I113" i="11"/>
  <c r="E113" i="11"/>
  <c r="AB322" i="12"/>
  <c r="Z322" i="12"/>
  <c r="AI319" i="12"/>
  <c r="W320" i="12"/>
  <c r="V320" i="12"/>
  <c r="X320" i="12" l="1"/>
  <c r="J113" i="11"/>
  <c r="L113" i="11" s="1"/>
  <c r="K113" i="11"/>
  <c r="F114" i="11"/>
  <c r="G114" i="11"/>
  <c r="H114" i="11" s="1"/>
  <c r="Y321" i="12"/>
  <c r="U321" i="12"/>
  <c r="I114" i="11" l="1"/>
  <c r="E114" i="11"/>
  <c r="AB321" i="12"/>
  <c r="Z321" i="12"/>
  <c r="D319" i="12"/>
  <c r="S319" i="12" s="1"/>
  <c r="T320" i="12" l="1"/>
  <c r="R319" i="12"/>
  <c r="G115" i="11"/>
  <c r="H115" i="11" s="1"/>
  <c r="F115" i="11"/>
  <c r="J114" i="11"/>
  <c r="L114" i="11" s="1"/>
  <c r="K114" i="11"/>
  <c r="AI318" i="12"/>
  <c r="V319" i="12"/>
  <c r="W319" i="12"/>
  <c r="X319" i="12" l="1"/>
  <c r="I115" i="11"/>
  <c r="E115" i="11"/>
  <c r="Y320" i="12"/>
  <c r="U320" i="12"/>
  <c r="K115" i="11" l="1"/>
  <c r="J115" i="11"/>
  <c r="L115" i="11" s="1"/>
  <c r="AB320" i="12"/>
  <c r="Z320" i="12"/>
  <c r="F116" i="11"/>
  <c r="G116" i="11"/>
  <c r="D318" i="12"/>
  <c r="S318" i="12" s="1"/>
  <c r="T319" i="12" l="1"/>
  <c r="R318" i="12"/>
  <c r="H116" i="11"/>
  <c r="E116" i="11" s="1"/>
  <c r="AI317" i="12"/>
  <c r="W318" i="12"/>
  <c r="V318" i="12"/>
  <c r="I116" i="11" l="1"/>
  <c r="K116" i="11" s="1"/>
  <c r="X318" i="12"/>
  <c r="F117" i="11"/>
  <c r="G117" i="11"/>
  <c r="H117" i="11" s="1"/>
  <c r="Y319" i="12"/>
  <c r="U319" i="12"/>
  <c r="J116" i="11" l="1"/>
  <c r="L116" i="11" s="1"/>
  <c r="E117" i="11"/>
  <c r="F118" i="11" s="1"/>
  <c r="Z319" i="12"/>
  <c r="AB319" i="12"/>
  <c r="I117" i="11"/>
  <c r="D317" i="12"/>
  <c r="R317" i="12" s="1"/>
  <c r="V317" i="12"/>
  <c r="W317" i="12"/>
  <c r="G118" i="11" l="1"/>
  <c r="H118" i="11" s="1"/>
  <c r="E118" i="11" s="1"/>
  <c r="X317" i="12"/>
  <c r="S317" i="12"/>
  <c r="K117" i="11"/>
  <c r="J117" i="11"/>
  <c r="L117" i="11" s="1"/>
  <c r="AI316" i="12"/>
  <c r="I118" i="11" l="1"/>
  <c r="J118" i="11" s="1"/>
  <c r="L118" i="11" s="1"/>
  <c r="G119" i="11"/>
  <c r="H119" i="11" s="1"/>
  <c r="F119" i="11"/>
  <c r="T318" i="12"/>
  <c r="K118" i="11" l="1"/>
  <c r="E119" i="11"/>
  <c r="I119" i="11"/>
  <c r="J119" i="11" s="1"/>
  <c r="L119" i="11" s="1"/>
  <c r="Y318" i="12"/>
  <c r="U318" i="12"/>
  <c r="D316" i="12"/>
  <c r="S316" i="12" s="1"/>
  <c r="K119" i="11" l="1"/>
  <c r="G120" i="11"/>
  <c r="F120" i="11"/>
  <c r="T317" i="12"/>
  <c r="AB318" i="12"/>
  <c r="Z318" i="12"/>
  <c r="R316" i="12"/>
  <c r="AI315" i="12"/>
  <c r="W316" i="12"/>
  <c r="V316" i="12"/>
  <c r="H120" i="11" l="1"/>
  <c r="E120" i="11" s="1"/>
  <c r="X316" i="12"/>
  <c r="Y317" i="12"/>
  <c r="U317" i="12"/>
  <c r="F121" i="11" l="1"/>
  <c r="G121" i="11"/>
  <c r="H121" i="11" s="1"/>
  <c r="I120" i="11"/>
  <c r="Z317" i="12"/>
  <c r="AB317" i="12"/>
  <c r="D315" i="12"/>
  <c r="S315" i="12" s="1"/>
  <c r="I121" i="11" l="1"/>
  <c r="J121" i="11" s="1"/>
  <c r="L121" i="11" s="1"/>
  <c r="E121" i="11"/>
  <c r="J120" i="11"/>
  <c r="L120" i="11" s="1"/>
  <c r="K120" i="11"/>
  <c r="T316" i="12"/>
  <c r="R315" i="12"/>
  <c r="AI314" i="12"/>
  <c r="W315" i="12"/>
  <c r="V315" i="12"/>
  <c r="K121" i="11" l="1"/>
  <c r="F122" i="11"/>
  <c r="G122" i="11"/>
  <c r="H122" i="11" s="1"/>
  <c r="X315" i="12"/>
  <c r="Y316" i="12"/>
  <c r="U316" i="12"/>
  <c r="E122" i="11" l="1"/>
  <c r="F123" i="11" s="1"/>
  <c r="I122" i="11"/>
  <c r="K122" i="11" s="1"/>
  <c r="Z316" i="12"/>
  <c r="AB316" i="12"/>
  <c r="D314" i="12"/>
  <c r="S314" i="12" s="1"/>
  <c r="J122" i="11" l="1"/>
  <c r="L122" i="11" s="1"/>
  <c r="G123" i="11"/>
  <c r="H123" i="11" s="1"/>
  <c r="E123" i="11" s="1"/>
  <c r="T315" i="12"/>
  <c r="R314" i="12"/>
  <c r="AI313" i="12"/>
  <c r="W314" i="12"/>
  <c r="V314" i="12"/>
  <c r="I123" i="11" l="1"/>
  <c r="K123" i="11" s="1"/>
  <c r="F124" i="11"/>
  <c r="G124" i="11"/>
  <c r="X314" i="12"/>
  <c r="Y315" i="12"/>
  <c r="U315" i="12"/>
  <c r="J123" i="11" l="1"/>
  <c r="L123" i="11" s="1"/>
  <c r="H124" i="11"/>
  <c r="E124" i="11" s="1"/>
  <c r="Z315" i="12"/>
  <c r="AB315" i="12"/>
  <c r="D313" i="12"/>
  <c r="S313" i="12" s="1"/>
  <c r="I124" i="11" l="1"/>
  <c r="K124" i="11" s="1"/>
  <c r="G125" i="11"/>
  <c r="H125" i="11" s="1"/>
  <c r="F125" i="11"/>
  <c r="T314" i="12"/>
  <c r="R313" i="12"/>
  <c r="AI312" i="12"/>
  <c r="W313" i="12"/>
  <c r="V313" i="12"/>
  <c r="J124" i="11" l="1"/>
  <c r="L124" i="11" s="1"/>
  <c r="E125" i="11"/>
  <c r="F126" i="11" s="1"/>
  <c r="I125" i="11"/>
  <c r="X313" i="12"/>
  <c r="Y314" i="12"/>
  <c r="U314" i="12"/>
  <c r="G126" i="11" l="1"/>
  <c r="H126" i="11" s="1"/>
  <c r="J125" i="11"/>
  <c r="L125" i="11" s="1"/>
  <c r="K125" i="11"/>
  <c r="AB314" i="12"/>
  <c r="Z314" i="12"/>
  <c r="D312" i="12"/>
  <c r="S312" i="12" s="1"/>
  <c r="E126" i="11" l="1"/>
  <c r="F127" i="11" s="1"/>
  <c r="I126" i="11"/>
  <c r="J126" i="11" s="1"/>
  <c r="L126" i="11" s="1"/>
  <c r="T313" i="12"/>
  <c r="R312" i="12"/>
  <c r="AI311" i="12"/>
  <c r="W312" i="12"/>
  <c r="V312" i="12"/>
  <c r="K126" i="11" l="1"/>
  <c r="G127" i="11"/>
  <c r="H127" i="11" s="1"/>
  <c r="E127" i="11" s="1"/>
  <c r="X312" i="12"/>
  <c r="Y313" i="12"/>
  <c r="U313" i="12"/>
  <c r="G128" i="11" l="1"/>
  <c r="H128" i="11" s="1"/>
  <c r="F128" i="11"/>
  <c r="I127" i="11"/>
  <c r="AB313" i="12"/>
  <c r="Z313" i="12"/>
  <c r="D311" i="12"/>
  <c r="R311" i="12" s="1"/>
  <c r="W311" i="12"/>
  <c r="V311" i="12"/>
  <c r="X311" i="12" l="1"/>
  <c r="S311" i="12"/>
  <c r="I128" i="11"/>
  <c r="K127" i="11"/>
  <c r="J127" i="11"/>
  <c r="L127" i="11" s="1"/>
  <c r="E128" i="11"/>
  <c r="AI310" i="12"/>
  <c r="F129" i="11" l="1"/>
  <c r="G129" i="11"/>
  <c r="K128" i="11"/>
  <c r="J128" i="11"/>
  <c r="L128" i="11" s="1"/>
  <c r="T312" i="12"/>
  <c r="Y312" i="12" l="1"/>
  <c r="U312" i="12"/>
  <c r="H129" i="11"/>
  <c r="E129" i="11" s="1"/>
  <c r="D310" i="12"/>
  <c r="S310" i="12" s="1"/>
  <c r="I129" i="11" l="1"/>
  <c r="K129" i="11" s="1"/>
  <c r="T311" i="12"/>
  <c r="G130" i="11"/>
  <c r="H130" i="11" s="1"/>
  <c r="F130" i="11"/>
  <c r="R310" i="12"/>
  <c r="AB312" i="12"/>
  <c r="Z312" i="12"/>
  <c r="AI309" i="12"/>
  <c r="V310" i="12"/>
  <c r="W310" i="12"/>
  <c r="J129" i="11" l="1"/>
  <c r="L129" i="11" s="1"/>
  <c r="X310" i="12"/>
  <c r="E130" i="11"/>
  <c r="I130" i="11"/>
  <c r="Y311" i="12"/>
  <c r="U311" i="12"/>
  <c r="F131" i="11" l="1"/>
  <c r="G131" i="11"/>
  <c r="Z311" i="12"/>
  <c r="AB311" i="12"/>
  <c r="K130" i="11"/>
  <c r="J130" i="11"/>
  <c r="L130" i="11" s="1"/>
  <c r="D309" i="12"/>
  <c r="S309" i="12" s="1"/>
  <c r="T310" i="12" l="1"/>
  <c r="R309" i="12"/>
  <c r="H131" i="11"/>
  <c r="E131" i="11" s="1"/>
  <c r="AI308" i="12"/>
  <c r="W309" i="12"/>
  <c r="V309" i="12"/>
  <c r="X309" i="12" l="1"/>
  <c r="G132" i="11"/>
  <c r="H132" i="11" s="1"/>
  <c r="F132" i="11"/>
  <c r="I131" i="11"/>
  <c r="Y310" i="12"/>
  <c r="U310" i="12"/>
  <c r="AB310" i="12" l="1"/>
  <c r="Z310" i="12"/>
  <c r="J131" i="11"/>
  <c r="L131" i="11" s="1"/>
  <c r="K131" i="11"/>
  <c r="E132" i="11"/>
  <c r="I132" i="11"/>
  <c r="D308" i="12"/>
  <c r="S308" i="12" s="1"/>
  <c r="T309" i="12" l="1"/>
  <c r="K132" i="11"/>
  <c r="J132" i="11"/>
  <c r="L132" i="11" s="1"/>
  <c r="G133" i="11"/>
  <c r="F133" i="11"/>
  <c r="R308" i="12"/>
  <c r="AI307" i="12"/>
  <c r="W308" i="12"/>
  <c r="V308" i="12"/>
  <c r="X308" i="12" l="1"/>
  <c r="H133" i="11"/>
  <c r="E133" i="11" s="1"/>
  <c r="Y309" i="12"/>
  <c r="U309" i="12"/>
  <c r="F134" i="11" l="1"/>
  <c r="G134" i="11"/>
  <c r="H134" i="11" s="1"/>
  <c r="AB309" i="12"/>
  <c r="Z309" i="12"/>
  <c r="I133" i="11"/>
  <c r="D307" i="12"/>
  <c r="R307" i="12" s="1"/>
  <c r="V307" i="12"/>
  <c r="W307" i="12"/>
  <c r="X307" i="12" l="1"/>
  <c r="S307" i="12"/>
  <c r="I134" i="11"/>
  <c r="E134" i="11"/>
  <c r="J133" i="11"/>
  <c r="L133" i="11" s="1"/>
  <c r="K133" i="11"/>
  <c r="AI306" i="12"/>
  <c r="J134" i="11" l="1"/>
  <c r="L134" i="11" s="1"/>
  <c r="K134" i="11"/>
  <c r="G135" i="11"/>
  <c r="H135" i="11" s="1"/>
  <c r="F135" i="11"/>
  <c r="T308" i="12"/>
  <c r="I135" i="11" l="1"/>
  <c r="E135" i="11"/>
  <c r="Y308" i="12"/>
  <c r="U308" i="12"/>
  <c r="D306" i="12"/>
  <c r="S306" i="12" s="1"/>
  <c r="T307" i="12" l="1"/>
  <c r="AB308" i="12"/>
  <c r="Z308" i="12"/>
  <c r="F136" i="11"/>
  <c r="G136" i="11"/>
  <c r="H136" i="11" s="1"/>
  <c r="R306" i="12"/>
  <c r="K135" i="11"/>
  <c r="J135" i="11"/>
  <c r="L135" i="11" s="1"/>
  <c r="AI305" i="12"/>
  <c r="W306" i="12"/>
  <c r="V306" i="12"/>
  <c r="X306" i="12" l="1"/>
  <c r="I136" i="11"/>
  <c r="E136" i="11"/>
  <c r="Y307" i="12"/>
  <c r="U307" i="12"/>
  <c r="AB307" i="12" l="1"/>
  <c r="Z307" i="12"/>
  <c r="F137" i="11"/>
  <c r="G137" i="11"/>
  <c r="H137" i="11" s="1"/>
  <c r="K136" i="11"/>
  <c r="J136" i="11"/>
  <c r="L136" i="11" s="1"/>
  <c r="D305" i="12"/>
  <c r="S305" i="12" s="1"/>
  <c r="T306" i="12" l="1"/>
  <c r="I137" i="11"/>
  <c r="R305" i="12"/>
  <c r="E137" i="11"/>
  <c r="AI304" i="12"/>
  <c r="V305" i="12"/>
  <c r="W305" i="12"/>
  <c r="X305" i="12" l="1"/>
  <c r="F138" i="11"/>
  <c r="G138" i="11"/>
  <c r="Y306" i="12"/>
  <c r="U306" i="12"/>
  <c r="K137" i="11"/>
  <c r="J137" i="11"/>
  <c r="L137" i="11" s="1"/>
  <c r="AB306" i="12" l="1"/>
  <c r="Z306" i="12"/>
  <c r="H138" i="11"/>
  <c r="E138" i="11" s="1"/>
  <c r="D304" i="12"/>
  <c r="S304" i="12" s="1"/>
  <c r="I138" i="11" l="1"/>
  <c r="K138" i="11" s="1"/>
  <c r="T305" i="12"/>
  <c r="G139" i="11"/>
  <c r="H139" i="11" s="1"/>
  <c r="F139" i="11"/>
  <c r="R304" i="12"/>
  <c r="AI303" i="12"/>
  <c r="W304" i="12"/>
  <c r="V304" i="12"/>
  <c r="J138" i="11" l="1"/>
  <c r="L138" i="11" s="1"/>
  <c r="X304" i="12"/>
  <c r="I139" i="11"/>
  <c r="Y305" i="12"/>
  <c r="U305" i="12"/>
  <c r="E139" i="11"/>
  <c r="G140" i="11" l="1"/>
  <c r="F140" i="11"/>
  <c r="Z305" i="12"/>
  <c r="AB305" i="12"/>
  <c r="J139" i="11"/>
  <c r="L139" i="11" s="1"/>
  <c r="K139" i="11"/>
  <c r="D303" i="12"/>
  <c r="S303" i="12" s="1"/>
  <c r="H140" i="11" l="1"/>
  <c r="E140" i="11" s="1"/>
  <c r="T304" i="12"/>
  <c r="R303" i="12"/>
  <c r="AI302" i="12"/>
  <c r="W303" i="12"/>
  <c r="V303" i="12"/>
  <c r="I140" i="11" l="1"/>
  <c r="J140" i="11" s="1"/>
  <c r="L140" i="11" s="1"/>
  <c r="G141" i="11"/>
  <c r="H141" i="11" s="1"/>
  <c r="G17" i="11" s="1"/>
  <c r="F141" i="11"/>
  <c r="F17" i="11" s="1"/>
  <c r="X303" i="12"/>
  <c r="Y304" i="12"/>
  <c r="U304" i="12"/>
  <c r="K140" i="11" l="1"/>
  <c r="I141" i="11"/>
  <c r="J141" i="11" s="1"/>
  <c r="L141" i="11" s="1"/>
  <c r="E141" i="11"/>
  <c r="T81" i="11"/>
  <c r="U25" i="11" s="1"/>
  <c r="AB304" i="12"/>
  <c r="Z304" i="12"/>
  <c r="D302" i="12"/>
  <c r="R302" i="12" s="1"/>
  <c r="V302" i="12"/>
  <c r="W302" i="12"/>
  <c r="U48" i="11" l="1"/>
  <c r="U47" i="11"/>
  <c r="U60" i="11"/>
  <c r="U24" i="11"/>
  <c r="U72" i="11"/>
  <c r="U59" i="11"/>
  <c r="U36" i="11"/>
  <c r="T19" i="11"/>
  <c r="U46" i="11"/>
  <c r="U45" i="11"/>
  <c r="U33" i="11"/>
  <c r="U79" i="11"/>
  <c r="U68" i="11"/>
  <c r="U44" i="11"/>
  <c r="U32" i="11"/>
  <c r="U76" i="11"/>
  <c r="U67" i="11"/>
  <c r="U54" i="11"/>
  <c r="U43" i="11"/>
  <c r="U31" i="11"/>
  <c r="U81" i="11"/>
  <c r="U70" i="11"/>
  <c r="U19" i="11"/>
  <c r="U56" i="11"/>
  <c r="U78" i="11"/>
  <c r="U66" i="11"/>
  <c r="U55" i="11"/>
  <c r="U42" i="11"/>
  <c r="U30" i="11"/>
  <c r="Y81" i="11"/>
  <c r="Y80" i="11" s="1"/>
  <c r="Y79" i="11" s="1"/>
  <c r="Y78" i="11" s="1"/>
  <c r="Y77" i="11" s="1"/>
  <c r="Y76" i="11" s="1"/>
  <c r="Y75" i="11" s="1"/>
  <c r="Y74" i="11" s="1"/>
  <c r="Y73" i="11" s="1"/>
  <c r="Y72" i="11" s="1"/>
  <c r="Y71" i="11" s="1"/>
  <c r="Y70" i="11" s="1"/>
  <c r="Y69" i="11" s="1"/>
  <c r="Y68" i="11" s="1"/>
  <c r="Y67" i="11" s="1"/>
  <c r="Y66" i="11" s="1"/>
  <c r="Y65" i="11" s="1"/>
  <c r="Y64" i="11" s="1"/>
  <c r="Y63" i="11" s="1"/>
  <c r="Y62" i="11" s="1"/>
  <c r="Y61" i="11" s="1"/>
  <c r="Y60" i="11" s="1"/>
  <c r="Y59" i="11" s="1"/>
  <c r="Y58" i="11" s="1"/>
  <c r="Y57" i="11" s="1"/>
  <c r="Y56" i="11" s="1"/>
  <c r="Y55" i="11" s="1"/>
  <c r="Y54" i="11" s="1"/>
  <c r="Y53" i="11" s="1"/>
  <c r="Y52" i="11" s="1"/>
  <c r="Y51" i="11" s="1"/>
  <c r="Y50" i="11" s="1"/>
  <c r="Y49" i="11" s="1"/>
  <c r="Y48" i="11" s="1"/>
  <c r="Y47" i="11" s="1"/>
  <c r="Y46" i="11" s="1"/>
  <c r="Y45" i="11" s="1"/>
  <c r="Y44" i="11" s="1"/>
  <c r="Y43" i="11" s="1"/>
  <c r="Y42" i="11" s="1"/>
  <c r="Y41" i="11" s="1"/>
  <c r="Y40" i="11" s="1"/>
  <c r="Y39" i="11" s="1"/>
  <c r="Y38" i="11" s="1"/>
  <c r="Y37" i="11" s="1"/>
  <c r="Y36" i="11" s="1"/>
  <c r="Y35" i="11" s="1"/>
  <c r="Y34" i="11" s="1"/>
  <c r="Y33" i="11" s="1"/>
  <c r="Y32" i="11" s="1"/>
  <c r="Y31" i="11" s="1"/>
  <c r="Y30" i="11" s="1"/>
  <c r="Y29" i="11" s="1"/>
  <c r="Y28" i="11" s="1"/>
  <c r="Y27" i="11" s="1"/>
  <c r="Y26" i="11" s="1"/>
  <c r="Y25" i="11" s="1"/>
  <c r="Y24" i="11" s="1"/>
  <c r="Y23" i="11" s="1"/>
  <c r="Y22" i="11" s="1"/>
  <c r="Y20" i="11" s="1"/>
  <c r="U22" i="11"/>
  <c r="U65" i="11"/>
  <c r="U29" i="11"/>
  <c r="F2" i="11"/>
  <c r="U23" i="11"/>
  <c r="U71" i="11"/>
  <c r="U34" i="11"/>
  <c r="U57" i="11"/>
  <c r="U41" i="11"/>
  <c r="U80" i="11"/>
  <c r="U40" i="11"/>
  <c r="U27" i="11"/>
  <c r="K141" i="11"/>
  <c r="F3" i="11" s="1"/>
  <c r="U75" i="11"/>
  <c r="U63" i="11"/>
  <c r="U51" i="11"/>
  <c r="U39" i="11"/>
  <c r="U28" i="11"/>
  <c r="U35" i="11"/>
  <c r="U58" i="11"/>
  <c r="U69" i="11"/>
  <c r="U77" i="11"/>
  <c r="U53" i="11"/>
  <c r="U64" i="11"/>
  <c r="U52" i="11"/>
  <c r="U73" i="11"/>
  <c r="U62" i="11"/>
  <c r="U50" i="11"/>
  <c r="U38" i="11"/>
  <c r="U26" i="11"/>
  <c r="U74" i="11"/>
  <c r="U61" i="11"/>
  <c r="U49" i="11"/>
  <c r="U37" i="11"/>
  <c r="S302" i="12"/>
  <c r="T303" i="12" s="1"/>
  <c r="Y303" i="12" s="1"/>
  <c r="X302" i="12"/>
  <c r="AI301" i="12"/>
  <c r="T18" i="11"/>
  <c r="AA17" i="11" l="1"/>
  <c r="AA381" i="11" s="1"/>
  <c r="AA380" i="11" s="1"/>
  <c r="AA379" i="11" s="1"/>
  <c r="AA378" i="11" s="1"/>
  <c r="AA377" i="11" s="1"/>
  <c r="AA376" i="11" s="1"/>
  <c r="AA375" i="11" s="1"/>
  <c r="AA374" i="11" s="1"/>
  <c r="AA373" i="11" s="1"/>
  <c r="AA372" i="11" s="1"/>
  <c r="AA371" i="11" s="1"/>
  <c r="AA370" i="11" s="1"/>
  <c r="AA369" i="11" s="1"/>
  <c r="AA368" i="11" s="1"/>
  <c r="AA367" i="11" s="1"/>
  <c r="AA366" i="11" s="1"/>
  <c r="AA365" i="11" s="1"/>
  <c r="AA364" i="11" s="1"/>
  <c r="AA363" i="11" s="1"/>
  <c r="AA362" i="11" s="1"/>
  <c r="AA361" i="11" s="1"/>
  <c r="AA360" i="11" s="1"/>
  <c r="AA359" i="11" s="1"/>
  <c r="AA358" i="11" s="1"/>
  <c r="AA357" i="11" s="1"/>
  <c r="AA356" i="11" s="1"/>
  <c r="AA355" i="11" s="1"/>
  <c r="AA354" i="11" s="1"/>
  <c r="AA353" i="11" s="1"/>
  <c r="AA352" i="11" s="1"/>
  <c r="AA351" i="11" s="1"/>
  <c r="AA350" i="11" s="1"/>
  <c r="AA349" i="11" s="1"/>
  <c r="AA348" i="11" s="1"/>
  <c r="AA347" i="11" s="1"/>
  <c r="AA346" i="11" s="1"/>
  <c r="AA345" i="11" s="1"/>
  <c r="AA344" i="11" s="1"/>
  <c r="AA343" i="11" s="1"/>
  <c r="AA342" i="11" s="1"/>
  <c r="AA341" i="11" s="1"/>
  <c r="AA340" i="11" s="1"/>
  <c r="AA339" i="11" s="1"/>
  <c r="AA338" i="11" s="1"/>
  <c r="AA337" i="11" s="1"/>
  <c r="AA336" i="11" s="1"/>
  <c r="AA335" i="11" s="1"/>
  <c r="AA334" i="11" s="1"/>
  <c r="AA333" i="11" s="1"/>
  <c r="AA332" i="11" s="1"/>
  <c r="AA331" i="11" s="1"/>
  <c r="AA330" i="11" s="1"/>
  <c r="AA329" i="11" s="1"/>
  <c r="AA328" i="11" s="1"/>
  <c r="AA327" i="11" s="1"/>
  <c r="AA326" i="11" s="1"/>
  <c r="AA325" i="11" s="1"/>
  <c r="AA324" i="11" s="1"/>
  <c r="AA323" i="11" s="1"/>
  <c r="AA322" i="11" s="1"/>
  <c r="AA321" i="11" s="1"/>
  <c r="AA320" i="11" s="1"/>
  <c r="AA319" i="11" s="1"/>
  <c r="AA318" i="11" s="1"/>
  <c r="AA317" i="11" s="1"/>
  <c r="AA316" i="11" s="1"/>
  <c r="AA315" i="11" s="1"/>
  <c r="AA314" i="11" s="1"/>
  <c r="AA313" i="11" s="1"/>
  <c r="AA312" i="11" s="1"/>
  <c r="AA311" i="11" s="1"/>
  <c r="AA310" i="11" s="1"/>
  <c r="AA309" i="11" s="1"/>
  <c r="AA308" i="11" s="1"/>
  <c r="AA307" i="11" s="1"/>
  <c r="AA306" i="11" s="1"/>
  <c r="AA305" i="11" s="1"/>
  <c r="AA304" i="11" s="1"/>
  <c r="AA303" i="11" s="1"/>
  <c r="AA302" i="11" s="1"/>
  <c r="AA301" i="11" s="1"/>
  <c r="AA300" i="11" s="1"/>
  <c r="AA299" i="11" s="1"/>
  <c r="AA298" i="11" s="1"/>
  <c r="AA297" i="11" s="1"/>
  <c r="AA296" i="11" s="1"/>
  <c r="AA295" i="11" s="1"/>
  <c r="AA294" i="11" s="1"/>
  <c r="AA293" i="11" s="1"/>
  <c r="AA292" i="11" s="1"/>
  <c r="AA291" i="11" s="1"/>
  <c r="AA290" i="11" s="1"/>
  <c r="AA289" i="11" s="1"/>
  <c r="AA288" i="11" s="1"/>
  <c r="AA287" i="11" s="1"/>
  <c r="AA286" i="11" s="1"/>
  <c r="AA285" i="11" s="1"/>
  <c r="AA284" i="11" s="1"/>
  <c r="AA283" i="11" s="1"/>
  <c r="AA282" i="11" s="1"/>
  <c r="AA281" i="11" s="1"/>
  <c r="AA280" i="11" s="1"/>
  <c r="AA279" i="11" s="1"/>
  <c r="AA278" i="11" s="1"/>
  <c r="AA277" i="11" s="1"/>
  <c r="AA276" i="11" s="1"/>
  <c r="AA275" i="11" s="1"/>
  <c r="AA274" i="11" s="1"/>
  <c r="AA273" i="11" s="1"/>
  <c r="AA272" i="11" s="1"/>
  <c r="AA271" i="11" s="1"/>
  <c r="AA270" i="11" s="1"/>
  <c r="AA269" i="11" s="1"/>
  <c r="AA268" i="11" s="1"/>
  <c r="AA267" i="11" s="1"/>
  <c r="AA266" i="11" s="1"/>
  <c r="AA265" i="11" s="1"/>
  <c r="AA264" i="11" s="1"/>
  <c r="AA263" i="11" s="1"/>
  <c r="AA262" i="11" s="1"/>
  <c r="AA261" i="11" s="1"/>
  <c r="AA260" i="11" s="1"/>
  <c r="AA259" i="11" s="1"/>
  <c r="AA258" i="11" s="1"/>
  <c r="AA257" i="11" s="1"/>
  <c r="AA256" i="11" s="1"/>
  <c r="AA255" i="11" s="1"/>
  <c r="AA254" i="11" s="1"/>
  <c r="AA253" i="11" s="1"/>
  <c r="AA252" i="11" s="1"/>
  <c r="AA251" i="11" s="1"/>
  <c r="AA250" i="11" s="1"/>
  <c r="AA249" i="11" s="1"/>
  <c r="AA248" i="11" s="1"/>
  <c r="AA247" i="11" s="1"/>
  <c r="AA246" i="11" s="1"/>
  <c r="AA245" i="11" s="1"/>
  <c r="AA244" i="11" s="1"/>
  <c r="AA243" i="11" s="1"/>
  <c r="AA242" i="11" s="1"/>
  <c r="AA241" i="11" s="1"/>
  <c r="AA240" i="11" s="1"/>
  <c r="AA239" i="11" s="1"/>
  <c r="AA238" i="11" s="1"/>
  <c r="AA237" i="11" s="1"/>
  <c r="AA236" i="11" s="1"/>
  <c r="AA235" i="11" s="1"/>
  <c r="AA234" i="11" s="1"/>
  <c r="AA233" i="11" s="1"/>
  <c r="AA232" i="11" s="1"/>
  <c r="AA231" i="11" s="1"/>
  <c r="AA230" i="11" s="1"/>
  <c r="AA229" i="11" s="1"/>
  <c r="AA228" i="11" s="1"/>
  <c r="AA227" i="11" s="1"/>
  <c r="AA226" i="11" s="1"/>
  <c r="AA225" i="11" s="1"/>
  <c r="AA224" i="11" s="1"/>
  <c r="AA223" i="11" s="1"/>
  <c r="AA222" i="11" s="1"/>
  <c r="AA221" i="11" s="1"/>
  <c r="AA220" i="11" s="1"/>
  <c r="AA219" i="11" s="1"/>
  <c r="AA218" i="11" s="1"/>
  <c r="AA217" i="11" s="1"/>
  <c r="AA216" i="11" s="1"/>
  <c r="AA215" i="11" s="1"/>
  <c r="AA214" i="11" s="1"/>
  <c r="AA213" i="11" s="1"/>
  <c r="AA212" i="11" s="1"/>
  <c r="AA211" i="11" s="1"/>
  <c r="AA210" i="11" s="1"/>
  <c r="AA209" i="11" s="1"/>
  <c r="AA208" i="11" s="1"/>
  <c r="AA207" i="11" s="1"/>
  <c r="AA206" i="11" s="1"/>
  <c r="AA205" i="11" s="1"/>
  <c r="AA204" i="11" s="1"/>
  <c r="AA203" i="11" s="1"/>
  <c r="AA202" i="11" s="1"/>
  <c r="AA201" i="11" s="1"/>
  <c r="AA200" i="11" s="1"/>
  <c r="AA199" i="11" s="1"/>
  <c r="AA198" i="11" s="1"/>
  <c r="AA197" i="11" s="1"/>
  <c r="AA196" i="11" s="1"/>
  <c r="AA195" i="11" s="1"/>
  <c r="AA194" i="11" s="1"/>
  <c r="AA193" i="11" s="1"/>
  <c r="AA192" i="11" s="1"/>
  <c r="AA191" i="11" s="1"/>
  <c r="AA190" i="11" s="1"/>
  <c r="AA189" i="11" s="1"/>
  <c r="AA188" i="11" s="1"/>
  <c r="AA187" i="11" s="1"/>
  <c r="AA186" i="11" s="1"/>
  <c r="AA185" i="11" s="1"/>
  <c r="AA184" i="11" s="1"/>
  <c r="AA183" i="11" s="1"/>
  <c r="AA182" i="11" s="1"/>
  <c r="AA181" i="11" s="1"/>
  <c r="AA180" i="11" s="1"/>
  <c r="AA179" i="11" s="1"/>
  <c r="AA178" i="11" s="1"/>
  <c r="AA177" i="11" s="1"/>
  <c r="AA176" i="11" s="1"/>
  <c r="AA175" i="11" s="1"/>
  <c r="AA174" i="11" s="1"/>
  <c r="AA173" i="11" s="1"/>
  <c r="AA172" i="11" s="1"/>
  <c r="AA171" i="11" s="1"/>
  <c r="AA170" i="11" s="1"/>
  <c r="AA169" i="11" s="1"/>
  <c r="AA168" i="11" s="1"/>
  <c r="AA167" i="11" s="1"/>
  <c r="AA166" i="11" s="1"/>
  <c r="AA165" i="11" s="1"/>
  <c r="AA164" i="11" s="1"/>
  <c r="AA163" i="11" s="1"/>
  <c r="AA162" i="11" s="1"/>
  <c r="AA161" i="11" s="1"/>
  <c r="AA160" i="11" s="1"/>
  <c r="AA159" i="11" s="1"/>
  <c r="AA158" i="11" s="1"/>
  <c r="AA157" i="11" s="1"/>
  <c r="AA156" i="11" s="1"/>
  <c r="AA155" i="11" s="1"/>
  <c r="AA154" i="11" s="1"/>
  <c r="AA153" i="11" s="1"/>
  <c r="AA152" i="11" s="1"/>
  <c r="AA151" i="11" s="1"/>
  <c r="AA150" i="11" s="1"/>
  <c r="AA149" i="11" s="1"/>
  <c r="AA148" i="11" s="1"/>
  <c r="AA147" i="11" s="1"/>
  <c r="AA146" i="11" s="1"/>
  <c r="AA145" i="11" s="1"/>
  <c r="AA144" i="11" s="1"/>
  <c r="AA143" i="11" s="1"/>
  <c r="AA142" i="11" s="1"/>
  <c r="AA141" i="11" s="1"/>
  <c r="AA140" i="11" s="1"/>
  <c r="AA139" i="11" s="1"/>
  <c r="AA138" i="11" s="1"/>
  <c r="AA137" i="11" s="1"/>
  <c r="AA136" i="11" s="1"/>
  <c r="AA135" i="11" s="1"/>
  <c r="AA134" i="11" s="1"/>
  <c r="AA133" i="11" s="1"/>
  <c r="AA132" i="11" s="1"/>
  <c r="AA131" i="11" s="1"/>
  <c r="AA130" i="11" s="1"/>
  <c r="AA129" i="11" s="1"/>
  <c r="AA128" i="11" s="1"/>
  <c r="AA127" i="11" s="1"/>
  <c r="AA126" i="11" s="1"/>
  <c r="AA125" i="11" s="1"/>
  <c r="AA124" i="11" s="1"/>
  <c r="AA123" i="11" s="1"/>
  <c r="AA122" i="11" s="1"/>
  <c r="AA121" i="11" s="1"/>
  <c r="AA120" i="11" s="1"/>
  <c r="AA119" i="11" s="1"/>
  <c r="AA118" i="11" s="1"/>
  <c r="AA117" i="11" s="1"/>
  <c r="AA116" i="11" s="1"/>
  <c r="AA115" i="11" s="1"/>
  <c r="AA114" i="11" s="1"/>
  <c r="AA113" i="11" s="1"/>
  <c r="AA112" i="11" s="1"/>
  <c r="AA111" i="11" s="1"/>
  <c r="AA110" i="11" s="1"/>
  <c r="AA109" i="11" s="1"/>
  <c r="AA108" i="11" s="1"/>
  <c r="AA107" i="11" s="1"/>
  <c r="AA106" i="11" s="1"/>
  <c r="AA105" i="11" s="1"/>
  <c r="AA104" i="11" s="1"/>
  <c r="AA103" i="11" s="1"/>
  <c r="AA102" i="11" s="1"/>
  <c r="AA101" i="11" s="1"/>
  <c r="AA100" i="11" s="1"/>
  <c r="AA99" i="11" s="1"/>
  <c r="AA98" i="11" s="1"/>
  <c r="AA97" i="11" s="1"/>
  <c r="AA96" i="11" s="1"/>
  <c r="AA95" i="11" s="1"/>
  <c r="AA94" i="11" s="1"/>
  <c r="AA93" i="11" s="1"/>
  <c r="AA92" i="11" s="1"/>
  <c r="AA91" i="11" s="1"/>
  <c r="AA90" i="11" s="1"/>
  <c r="AA89" i="11" s="1"/>
  <c r="AA88" i="11" s="1"/>
  <c r="AA87" i="11" s="1"/>
  <c r="AA86" i="11" s="1"/>
  <c r="AA85" i="11" s="1"/>
  <c r="AA84" i="11" s="1"/>
  <c r="AA83" i="11" s="1"/>
  <c r="AA82" i="11" s="1"/>
  <c r="AA81" i="11" s="1"/>
  <c r="AB81" i="11" s="1"/>
  <c r="Z64" i="11"/>
  <c r="Z75" i="11"/>
  <c r="Z73" i="11"/>
  <c r="U303" i="12"/>
  <c r="AB303" i="12" s="1"/>
  <c r="Z71" i="11"/>
  <c r="Z77" i="11"/>
  <c r="Z74" i="11"/>
  <c r="Z65" i="11"/>
  <c r="Z60" i="11"/>
  <c r="Z61" i="11"/>
  <c r="Z79" i="11"/>
  <c r="Z57" i="11"/>
  <c r="Z67" i="11"/>
  <c r="Z76" i="11"/>
  <c r="Z26" i="11"/>
  <c r="Z56" i="11"/>
  <c r="Z38" i="11"/>
  <c r="Z23" i="11"/>
  <c r="Z33" i="11"/>
  <c r="Z28" i="11"/>
  <c r="Z81" i="11"/>
  <c r="Z39" i="11"/>
  <c r="Z31" i="11"/>
  <c r="Z48" i="11"/>
  <c r="Z52" i="11"/>
  <c r="Z22" i="11"/>
  <c r="Z43" i="11"/>
  <c r="Z54" i="11"/>
  <c r="Z72" i="11"/>
  <c r="Z27" i="11"/>
  <c r="Z53" i="11"/>
  <c r="Z37" i="11"/>
  <c r="Z49" i="11"/>
  <c r="Z58" i="11"/>
  <c r="Z62" i="11"/>
  <c r="Z55" i="11"/>
  <c r="Z44" i="11"/>
  <c r="Z46" i="11"/>
  <c r="Z50" i="11"/>
  <c r="Z51" i="11"/>
  <c r="Z80" i="11"/>
  <c r="Z69" i="11"/>
  <c r="Z40" i="11"/>
  <c r="Z34" i="11"/>
  <c r="Z63" i="11"/>
  <c r="Z66" i="11"/>
  <c r="Z68" i="11"/>
  <c r="Z30" i="11"/>
  <c r="Z45" i="11"/>
  <c r="Z29" i="11"/>
  <c r="Z35" i="11"/>
  <c r="Z78" i="11"/>
  <c r="Z59" i="11"/>
  <c r="Z25" i="11"/>
  <c r="Z42" i="11"/>
  <c r="Z41" i="11"/>
  <c r="Z47" i="11"/>
  <c r="Z24" i="11"/>
  <c r="Z36" i="11"/>
  <c r="Z32" i="11"/>
  <c r="Z70" i="11"/>
  <c r="AA18" i="11" l="1"/>
  <c r="AA80" i="11"/>
  <c r="AB80" i="11" s="1"/>
  <c r="Z303" i="12"/>
  <c r="D301" i="12"/>
  <c r="S301" i="12" s="1"/>
  <c r="AA79" i="11" l="1"/>
  <c r="AB79" i="11" s="1"/>
  <c r="T302" i="12"/>
  <c r="R301" i="12"/>
  <c r="AI300" i="12"/>
  <c r="W301" i="12"/>
  <c r="V301" i="12"/>
  <c r="AA78" i="11" l="1"/>
  <c r="AB78" i="11" s="1"/>
  <c r="X301" i="12"/>
  <c r="Y302" i="12"/>
  <c r="U302" i="12"/>
  <c r="AA77" i="11" l="1"/>
  <c r="AB77" i="11" s="1"/>
  <c r="Z302" i="12"/>
  <c r="AB302" i="12"/>
  <c r="D300" i="12"/>
  <c r="S300" i="12" s="1"/>
  <c r="AA76" i="11" l="1"/>
  <c r="AB76" i="11" s="1"/>
  <c r="T301" i="12"/>
  <c r="R300" i="12"/>
  <c r="AI299" i="12"/>
  <c r="W300" i="12"/>
  <c r="V300" i="12"/>
  <c r="AA75" i="11" l="1"/>
  <c r="AA74" i="11" s="1"/>
  <c r="X300" i="12"/>
  <c r="Y301" i="12"/>
  <c r="U301" i="12"/>
  <c r="AB75" i="11" l="1"/>
  <c r="AB301" i="12"/>
  <c r="Z301" i="12"/>
  <c r="AA73" i="11"/>
  <c r="AB74" i="11"/>
  <c r="D299" i="12"/>
  <c r="S299" i="12" s="1"/>
  <c r="T300" i="12" l="1"/>
  <c r="R299" i="12"/>
  <c r="AB73" i="11"/>
  <c r="AA72" i="11"/>
  <c r="AI298" i="12"/>
  <c r="V299" i="12"/>
  <c r="W299" i="12"/>
  <c r="X299" i="12" l="1"/>
  <c r="AA71" i="11"/>
  <c r="AB72" i="11"/>
  <c r="Y300" i="12"/>
  <c r="U300" i="12"/>
  <c r="AB300" i="12" l="1"/>
  <c r="Z300" i="12"/>
  <c r="AA70" i="11"/>
  <c r="AB71" i="11"/>
  <c r="D298" i="12"/>
  <c r="S298" i="12" s="1"/>
  <c r="T299" i="12" l="1"/>
  <c r="AA69" i="11"/>
  <c r="AB70" i="11"/>
  <c r="R298" i="12"/>
  <c r="AI297" i="12"/>
  <c r="W298" i="12"/>
  <c r="V298" i="12"/>
  <c r="X298" i="12" l="1"/>
  <c r="AA68" i="11"/>
  <c r="AB69" i="11"/>
  <c r="Y299" i="12"/>
  <c r="U299" i="12"/>
  <c r="AB299" i="12" l="1"/>
  <c r="Z299" i="12"/>
  <c r="AA67" i="11"/>
  <c r="AB68" i="11"/>
  <c r="D297" i="12"/>
  <c r="R297" i="12" s="1"/>
  <c r="W297" i="12"/>
  <c r="V297" i="12"/>
  <c r="X297" i="12" l="1"/>
  <c r="S297" i="12"/>
  <c r="AB67" i="11"/>
  <c r="AA66" i="11"/>
  <c r="AI296" i="12"/>
  <c r="AB66" i="11" l="1"/>
  <c r="AA65" i="11"/>
  <c r="T298" i="12"/>
  <c r="Y298" i="12" l="1"/>
  <c r="U298" i="12"/>
  <c r="AB65" i="11"/>
  <c r="AA64" i="11"/>
  <c r="D296" i="12"/>
  <c r="S296" i="12" s="1"/>
  <c r="T297" i="12" l="1"/>
  <c r="R296" i="12"/>
  <c r="AA63" i="11"/>
  <c r="AB64" i="11"/>
  <c r="AB298" i="12"/>
  <c r="Z298" i="12"/>
  <c r="AI295" i="12"/>
  <c r="V296" i="12"/>
  <c r="W296" i="12"/>
  <c r="X296" i="12" l="1"/>
  <c r="AB63" i="11"/>
  <c r="AA62" i="11"/>
  <c r="Y297" i="12"/>
  <c r="U297" i="12"/>
  <c r="AA61" i="11" l="1"/>
  <c r="AB62" i="11"/>
  <c r="Z297" i="12"/>
  <c r="AB297" i="12"/>
  <c r="D295" i="12"/>
  <c r="S295" i="12" s="1"/>
  <c r="T296" i="12" l="1"/>
  <c r="R295" i="12"/>
  <c r="AB61" i="11"/>
  <c r="AA60" i="11"/>
  <c r="AI294" i="12"/>
  <c r="V295" i="12"/>
  <c r="W295" i="12"/>
  <c r="X295" i="12" l="1"/>
  <c r="AA59" i="11"/>
  <c r="AB60" i="11"/>
  <c r="Y296" i="12"/>
  <c r="U296" i="12"/>
  <c r="AA58" i="11" l="1"/>
  <c r="AB59" i="11"/>
  <c r="AB296" i="12"/>
  <c r="Z296" i="12"/>
  <c r="D294" i="12"/>
  <c r="S294" i="12" s="1"/>
  <c r="T295" i="12" l="1"/>
  <c r="R294" i="12"/>
  <c r="AA57" i="11"/>
  <c r="AB58" i="11"/>
  <c r="AI293" i="12"/>
  <c r="V294" i="12"/>
  <c r="W294" i="12"/>
  <c r="X294" i="12" l="1"/>
  <c r="AA56" i="11"/>
  <c r="AB57" i="11"/>
  <c r="Y295" i="12"/>
  <c r="U295" i="12"/>
  <c r="Z295" i="12" l="1"/>
  <c r="AB295" i="12"/>
  <c r="AB56" i="11"/>
  <c r="AA55" i="11"/>
  <c r="D293" i="12"/>
  <c r="R293" i="12" s="1"/>
  <c r="V293" i="12"/>
  <c r="W293" i="12"/>
  <c r="X293" i="12" l="1"/>
  <c r="S293" i="12"/>
  <c r="AB55" i="11"/>
  <c r="AA54" i="11"/>
  <c r="AI292" i="12"/>
  <c r="AB54" i="11" l="1"/>
  <c r="AA53" i="11"/>
  <c r="T294" i="12"/>
  <c r="Y294" i="12" l="1"/>
  <c r="U294" i="12"/>
  <c r="AB53" i="11"/>
  <c r="AA52" i="11"/>
  <c r="D292" i="12"/>
  <c r="S292" i="12" s="1"/>
  <c r="T293" i="12" l="1"/>
  <c r="R292" i="12"/>
  <c r="AB52" i="11"/>
  <c r="AA51" i="11"/>
  <c r="Z294" i="12"/>
  <c r="AB294" i="12"/>
  <c r="AI291" i="12"/>
  <c r="V292" i="12"/>
  <c r="W292" i="12"/>
  <c r="X292" i="12" l="1"/>
  <c r="Y293" i="12"/>
  <c r="U293" i="12"/>
  <c r="AB51" i="11"/>
  <c r="AA50" i="11"/>
  <c r="AB50" i="11" l="1"/>
  <c r="AA49" i="11"/>
  <c r="AB293" i="12"/>
  <c r="Z293" i="12"/>
  <c r="D291" i="12"/>
  <c r="S291" i="12" s="1"/>
  <c r="T292" i="12" l="1"/>
  <c r="R291" i="12"/>
  <c r="AB49" i="11"/>
  <c r="AA48" i="11"/>
  <c r="AI290" i="12"/>
  <c r="W291" i="12"/>
  <c r="V291" i="12"/>
  <c r="X291" i="12" l="1"/>
  <c r="AB48" i="11"/>
  <c r="AA47" i="11"/>
  <c r="Y292" i="12"/>
  <c r="U292" i="12"/>
  <c r="AB292" i="12" l="1"/>
  <c r="Z292" i="12"/>
  <c r="AA46" i="11"/>
  <c r="AB47" i="11"/>
  <c r="D290" i="12"/>
  <c r="R290" i="12" s="1"/>
  <c r="W290" i="12"/>
  <c r="V290" i="12"/>
  <c r="X290" i="12" l="1"/>
  <c r="S290" i="12"/>
  <c r="AA45" i="11"/>
  <c r="AB46" i="11"/>
  <c r="AI289" i="12"/>
  <c r="AA44" i="11" l="1"/>
  <c r="AB45" i="11"/>
  <c r="T291" i="12"/>
  <c r="Y291" i="12" l="1"/>
  <c r="U291" i="12"/>
  <c r="AB44" i="11"/>
  <c r="AA43" i="11"/>
  <c r="D289" i="12"/>
  <c r="R289" i="12" s="1"/>
  <c r="W289" i="12"/>
  <c r="V289" i="12"/>
  <c r="X289" i="12" l="1"/>
  <c r="S289" i="12"/>
  <c r="AB43" i="11"/>
  <c r="AA42" i="11"/>
  <c r="Z291" i="12"/>
  <c r="AB291" i="12"/>
  <c r="AI288" i="12"/>
  <c r="T290" i="12" l="1"/>
  <c r="AB42" i="11"/>
  <c r="AA41" i="11"/>
  <c r="AB41" i="11" l="1"/>
  <c r="AA40" i="11"/>
  <c r="Y290" i="12"/>
  <c r="U290" i="12"/>
  <c r="D288" i="12"/>
  <c r="S288" i="12" s="1"/>
  <c r="T289" i="12" l="1"/>
  <c r="R288" i="12"/>
  <c r="AB40" i="11"/>
  <c r="AA39" i="11"/>
  <c r="AB290" i="12"/>
  <c r="Z290" i="12"/>
  <c r="AI287" i="12"/>
  <c r="V288" i="12"/>
  <c r="W288" i="12"/>
  <c r="X288" i="12" l="1"/>
  <c r="AB39" i="11"/>
  <c r="AA38" i="11"/>
  <c r="Y289" i="12"/>
  <c r="U289" i="12"/>
  <c r="Z289" i="12" l="1"/>
  <c r="AB289" i="12"/>
  <c r="AA37" i="11"/>
  <c r="AB38" i="11"/>
  <c r="D287" i="12"/>
  <c r="R287" i="12" s="1"/>
  <c r="V287" i="12"/>
  <c r="W287" i="12"/>
  <c r="X287" i="12" l="1"/>
  <c r="S287" i="12"/>
  <c r="AA36" i="11"/>
  <c r="AB37" i="11"/>
  <c r="AI286" i="12"/>
  <c r="T288" i="12" l="1"/>
  <c r="AB36" i="11"/>
  <c r="AA35" i="11"/>
  <c r="AA34" i="11" l="1"/>
  <c r="AB35" i="11"/>
  <c r="Y288" i="12"/>
  <c r="U288" i="12"/>
  <c r="D286" i="12"/>
  <c r="S286" i="12" s="1"/>
  <c r="T287" i="12" l="1"/>
  <c r="AB288" i="12"/>
  <c r="Z288" i="12"/>
  <c r="R286" i="12"/>
  <c r="AA33" i="11"/>
  <c r="AB34" i="11"/>
  <c r="AI285" i="12"/>
  <c r="W286" i="12"/>
  <c r="V286" i="12"/>
  <c r="X286" i="12" l="1"/>
  <c r="AA32" i="11"/>
  <c r="AB33" i="11"/>
  <c r="Y287" i="12"/>
  <c r="U287" i="12"/>
  <c r="AB32" i="11" l="1"/>
  <c r="AA31" i="11"/>
  <c r="Z287" i="12"/>
  <c r="AB287" i="12"/>
  <c r="D285" i="12"/>
  <c r="S285" i="12" s="1"/>
  <c r="T286" i="12" l="1"/>
  <c r="R285" i="12"/>
  <c r="AB31" i="11"/>
  <c r="AA30" i="11"/>
  <c r="AI284" i="12"/>
  <c r="W285" i="12"/>
  <c r="V285" i="12"/>
  <c r="X285" i="12" l="1"/>
  <c r="AA29" i="11"/>
  <c r="AB30" i="11"/>
  <c r="Y286" i="12"/>
  <c r="U286" i="12"/>
  <c r="AB286" i="12" l="1"/>
  <c r="Z286" i="12"/>
  <c r="AB29" i="11"/>
  <c r="AA28" i="11"/>
  <c r="D284" i="12"/>
  <c r="S284" i="12" s="1"/>
  <c r="T285" i="12" l="1"/>
  <c r="R284" i="12"/>
  <c r="AA27" i="11"/>
  <c r="AB28" i="11"/>
  <c r="AI283" i="12"/>
  <c r="W284" i="12"/>
  <c r="V284" i="12"/>
  <c r="X284" i="12" l="1"/>
  <c r="AA26" i="11"/>
  <c r="AB27" i="11"/>
  <c r="Y285" i="12"/>
  <c r="U285" i="12"/>
  <c r="AB285" i="12" l="1"/>
  <c r="Z285" i="12"/>
  <c r="AA25" i="11"/>
  <c r="AB26" i="11"/>
  <c r="D283" i="12"/>
  <c r="S283" i="12" s="1"/>
  <c r="T284" i="12" l="1"/>
  <c r="R283" i="12"/>
  <c r="AA24" i="11"/>
  <c r="AB25" i="11"/>
  <c r="AI282" i="12"/>
  <c r="W283" i="12"/>
  <c r="V283" i="12"/>
  <c r="X283" i="12" l="1"/>
  <c r="AA23" i="11"/>
  <c r="AB24" i="11"/>
  <c r="Y284" i="12"/>
  <c r="U284" i="12"/>
  <c r="AB284" i="12" l="1"/>
  <c r="Z284" i="12"/>
  <c r="AB23" i="11"/>
  <c r="AA22" i="11"/>
  <c r="D282" i="12"/>
  <c r="R282" i="12" s="1"/>
  <c r="W282" i="12"/>
  <c r="V282" i="12"/>
  <c r="X282" i="12" l="1"/>
  <c r="S282" i="12"/>
  <c r="AA20" i="11"/>
  <c r="AB22" i="11"/>
  <c r="AI281" i="12"/>
  <c r="T283" i="12" l="1"/>
  <c r="Y283" i="12" l="1"/>
  <c r="U283" i="12"/>
  <c r="D281" i="12"/>
  <c r="R281" i="12" s="1"/>
  <c r="V281" i="12"/>
  <c r="W281" i="12"/>
  <c r="X281" i="12" l="1"/>
  <c r="AB283" i="12"/>
  <c r="Z283" i="12"/>
  <c r="S281" i="12"/>
  <c r="AI280" i="12"/>
  <c r="T282" i="12" l="1"/>
  <c r="Y282" i="12" l="1"/>
  <c r="U282" i="12"/>
  <c r="D280" i="12"/>
  <c r="S280" i="12" s="1"/>
  <c r="T281" i="12" l="1"/>
  <c r="R280" i="12"/>
  <c r="AB282" i="12"/>
  <c r="Z282" i="12"/>
  <c r="AI279" i="12"/>
  <c r="W280" i="12"/>
  <c r="V280" i="12"/>
  <c r="X280" i="12" l="1"/>
  <c r="Y281" i="12"/>
  <c r="U281" i="12"/>
  <c r="AB281" i="12" l="1"/>
  <c r="Z281" i="12"/>
  <c r="D279" i="12"/>
  <c r="S279" i="12" s="1"/>
  <c r="T280" i="12" l="1"/>
  <c r="R279" i="12"/>
  <c r="AI278" i="12"/>
  <c r="V279" i="12"/>
  <c r="W279" i="12"/>
  <c r="X279" i="12" l="1"/>
  <c r="Y280" i="12"/>
  <c r="U280" i="12"/>
  <c r="Z280" i="12" l="1"/>
  <c r="AB280" i="12"/>
  <c r="D278" i="12"/>
  <c r="R278" i="12" s="1"/>
  <c r="V278" i="12"/>
  <c r="W278" i="12"/>
  <c r="X278" i="12" l="1"/>
  <c r="S278" i="12"/>
  <c r="AI277" i="12"/>
  <c r="T279" i="12" l="1"/>
  <c r="Y279" i="12" l="1"/>
  <c r="U279" i="12"/>
  <c r="D277" i="12"/>
  <c r="S277" i="12" s="1"/>
  <c r="T278" i="12" l="1"/>
  <c r="AB279" i="12"/>
  <c r="Z279" i="12"/>
  <c r="R277" i="12"/>
  <c r="AI276" i="12"/>
  <c r="W277" i="12"/>
  <c r="V277" i="12"/>
  <c r="X277" i="12" l="1"/>
  <c r="Y278" i="12"/>
  <c r="U278" i="12"/>
  <c r="AB278" i="12" l="1"/>
  <c r="Z278" i="12"/>
  <c r="D276" i="12"/>
  <c r="S276" i="12" s="1"/>
  <c r="T277" i="12" l="1"/>
  <c r="R276" i="12"/>
  <c r="AI275" i="12"/>
  <c r="W276" i="12"/>
  <c r="V276" i="12"/>
  <c r="X276" i="12" l="1"/>
  <c r="Y277" i="12"/>
  <c r="U277" i="12"/>
  <c r="Z277" i="12" l="1"/>
  <c r="AB277" i="12"/>
  <c r="D275" i="12"/>
  <c r="S275" i="12" s="1"/>
  <c r="T276" i="12" l="1"/>
  <c r="R275" i="12"/>
  <c r="AI274" i="12"/>
  <c r="V275" i="12"/>
  <c r="W275" i="12"/>
  <c r="X275" i="12" l="1"/>
  <c r="Y276" i="12"/>
  <c r="U276" i="12"/>
  <c r="AB276" i="12" l="1"/>
  <c r="Z276" i="12"/>
  <c r="D274" i="12"/>
  <c r="S274" i="12" s="1"/>
  <c r="T275" i="12" l="1"/>
  <c r="R274" i="12"/>
  <c r="AI273" i="12"/>
  <c r="V274" i="12"/>
  <c r="W274" i="12"/>
  <c r="X274" i="12" l="1"/>
  <c r="Y275" i="12"/>
  <c r="U275" i="12"/>
  <c r="AB275" i="12" l="1"/>
  <c r="Z275" i="12"/>
  <c r="D273" i="12"/>
  <c r="S273" i="12" s="1"/>
  <c r="T274" i="12" l="1"/>
  <c r="R273" i="12"/>
  <c r="AI272" i="12"/>
  <c r="W273" i="12"/>
  <c r="V273" i="12"/>
  <c r="X273" i="12" l="1"/>
  <c r="Y274" i="12"/>
  <c r="U274" i="12"/>
  <c r="AB274" i="12" l="1"/>
  <c r="Z274" i="12"/>
  <c r="D272" i="12"/>
  <c r="S272" i="12" s="1"/>
  <c r="T273" i="12" l="1"/>
  <c r="R272" i="12"/>
  <c r="AI271" i="12"/>
  <c r="V272" i="12"/>
  <c r="W272" i="12"/>
  <c r="X272" i="12" l="1"/>
  <c r="Y273" i="12"/>
  <c r="U273" i="12"/>
  <c r="AB273" i="12" l="1"/>
  <c r="Z273" i="12"/>
  <c r="D271" i="12"/>
  <c r="S271" i="12" s="1"/>
  <c r="T272" i="12" l="1"/>
  <c r="R271" i="12"/>
  <c r="AI270" i="12"/>
  <c r="V271" i="12"/>
  <c r="W271" i="12"/>
  <c r="X271" i="12" l="1"/>
  <c r="Y272" i="12"/>
  <c r="U272" i="12"/>
  <c r="AB272" i="12" l="1"/>
  <c r="Z272" i="12"/>
  <c r="D270" i="12"/>
  <c r="S270" i="12" s="1"/>
  <c r="T271" i="12" l="1"/>
  <c r="R270" i="12"/>
  <c r="AI269" i="12"/>
  <c r="V270" i="12"/>
  <c r="W270" i="12"/>
  <c r="X270" i="12" l="1"/>
  <c r="Y271" i="12"/>
  <c r="U271" i="12"/>
  <c r="AB271" i="12" l="1"/>
  <c r="Z271" i="12"/>
  <c r="D269" i="12"/>
  <c r="S269" i="12" s="1"/>
  <c r="T270" i="12" l="1"/>
  <c r="R269" i="12"/>
  <c r="AI268" i="12"/>
  <c r="V269" i="12"/>
  <c r="W269" i="12"/>
  <c r="X269" i="12" l="1"/>
  <c r="Y270" i="12"/>
  <c r="U270" i="12"/>
  <c r="Z270" i="12" l="1"/>
  <c r="AB270" i="12"/>
  <c r="D268" i="12"/>
  <c r="S268" i="12" s="1"/>
  <c r="T269" i="12" l="1"/>
  <c r="R268" i="12"/>
  <c r="AI267" i="12"/>
  <c r="W268" i="12"/>
  <c r="V268" i="12"/>
  <c r="X268" i="12" l="1"/>
  <c r="Y269" i="12"/>
  <c r="U269" i="12"/>
  <c r="AB269" i="12" l="1"/>
  <c r="Z269" i="12"/>
  <c r="D267" i="12"/>
  <c r="S267" i="12" s="1"/>
  <c r="T268" i="12" l="1"/>
  <c r="R267" i="12"/>
  <c r="AI266" i="12"/>
  <c r="V267" i="12"/>
  <c r="W267" i="12"/>
  <c r="X267" i="12" l="1"/>
  <c r="Y268" i="12"/>
  <c r="U268" i="12"/>
  <c r="AB268" i="12" l="1"/>
  <c r="Z268" i="12"/>
  <c r="D266" i="12"/>
  <c r="S266" i="12" s="1"/>
  <c r="T267" i="12" l="1"/>
  <c r="R266" i="12"/>
  <c r="AI265" i="12"/>
  <c r="W266" i="12"/>
  <c r="V266" i="12"/>
  <c r="X266" i="12" l="1"/>
  <c r="Y267" i="12"/>
  <c r="U267" i="12"/>
  <c r="AB267" i="12" l="1"/>
  <c r="Z267" i="12"/>
  <c r="D265" i="12"/>
  <c r="S265" i="12" s="1"/>
  <c r="T266" i="12" l="1"/>
  <c r="R265" i="12"/>
  <c r="AI264" i="12"/>
  <c r="W265" i="12"/>
  <c r="V265" i="12"/>
  <c r="X265" i="12" l="1"/>
  <c r="Y266" i="12"/>
  <c r="U266" i="12"/>
  <c r="Z266" i="12" l="1"/>
  <c r="AB266" i="12"/>
  <c r="D264" i="12"/>
  <c r="S264" i="12" s="1"/>
  <c r="T265" i="12" l="1"/>
  <c r="R264" i="12"/>
  <c r="AI263" i="12"/>
  <c r="V264" i="12"/>
  <c r="W264" i="12"/>
  <c r="X264" i="12" l="1"/>
  <c r="Y265" i="12"/>
  <c r="U265" i="12"/>
  <c r="Z265" i="12" l="1"/>
  <c r="AB265" i="12"/>
  <c r="D263" i="12"/>
  <c r="S263" i="12" s="1"/>
  <c r="T264" i="12" l="1"/>
  <c r="R263" i="12"/>
  <c r="AI262" i="12"/>
  <c r="W263" i="12"/>
  <c r="V263" i="12"/>
  <c r="X263" i="12" l="1"/>
  <c r="Y264" i="12"/>
  <c r="U264" i="12"/>
  <c r="AB264" i="12" l="1"/>
  <c r="Z264" i="12"/>
  <c r="D262" i="12"/>
  <c r="S262" i="12" s="1"/>
  <c r="T263" i="12" l="1"/>
  <c r="R262" i="12"/>
  <c r="AI261" i="12"/>
  <c r="W262" i="12"/>
  <c r="V262" i="12"/>
  <c r="X262" i="12" l="1"/>
  <c r="Y263" i="12"/>
  <c r="U263" i="12"/>
  <c r="AB263" i="12" l="1"/>
  <c r="Z263" i="12"/>
  <c r="D261" i="12"/>
  <c r="S261" i="12" s="1"/>
  <c r="T262" i="12" l="1"/>
  <c r="R261" i="12"/>
  <c r="AI260" i="12"/>
  <c r="W261" i="12"/>
  <c r="V261" i="12"/>
  <c r="X261" i="12" l="1"/>
  <c r="Y262" i="12"/>
  <c r="U262" i="12"/>
  <c r="AB262" i="12" l="1"/>
  <c r="Z262" i="12"/>
  <c r="D260" i="12"/>
  <c r="S260" i="12" s="1"/>
  <c r="T261" i="12" l="1"/>
  <c r="R260" i="12"/>
  <c r="AI259" i="12"/>
  <c r="W260" i="12"/>
  <c r="V260" i="12"/>
  <c r="X260" i="12" l="1"/>
  <c r="Y261" i="12"/>
  <c r="U261" i="12"/>
  <c r="AB261" i="12" l="1"/>
  <c r="Z261" i="12"/>
  <c r="D259" i="12"/>
  <c r="S259" i="12" s="1"/>
  <c r="T260" i="12" l="1"/>
  <c r="R259" i="12"/>
  <c r="AI258" i="12"/>
  <c r="W259" i="12"/>
  <c r="V259" i="12"/>
  <c r="X259" i="12" l="1"/>
  <c r="Y260" i="12"/>
  <c r="U260" i="12"/>
  <c r="AB260" i="12" l="1"/>
  <c r="Z260" i="12"/>
  <c r="D258" i="12"/>
  <c r="S258" i="12" s="1"/>
  <c r="T259" i="12" l="1"/>
  <c r="R258" i="12"/>
  <c r="AI257" i="12"/>
  <c r="V258" i="12"/>
  <c r="W258" i="12"/>
  <c r="X258" i="12" l="1"/>
  <c r="Y259" i="12"/>
  <c r="U259" i="12"/>
  <c r="AB259" i="12" l="1"/>
  <c r="Z259" i="12"/>
  <c r="D257" i="12"/>
  <c r="S257" i="12" s="1"/>
  <c r="T258" i="12" l="1"/>
  <c r="R257" i="12"/>
  <c r="AI256" i="12"/>
  <c r="W257" i="12"/>
  <c r="V257" i="12"/>
  <c r="X257" i="12" l="1"/>
  <c r="Y258" i="12"/>
  <c r="U258" i="12"/>
  <c r="AB258" i="12" l="1"/>
  <c r="Z258" i="12"/>
  <c r="D256" i="12"/>
  <c r="S256" i="12" s="1"/>
  <c r="T257" i="12" l="1"/>
  <c r="R256" i="12"/>
  <c r="AI255" i="12"/>
  <c r="V256" i="12"/>
  <c r="W256" i="12"/>
  <c r="X256" i="12" l="1"/>
  <c r="Y257" i="12"/>
  <c r="U257" i="12"/>
  <c r="Z257" i="12" l="1"/>
  <c r="AB257" i="12"/>
  <c r="D255" i="12"/>
  <c r="S255" i="12" s="1"/>
  <c r="T256" i="12" l="1"/>
  <c r="R255" i="12"/>
  <c r="AI254" i="12"/>
  <c r="V255" i="12"/>
  <c r="W255" i="12"/>
  <c r="X255" i="12" l="1"/>
  <c r="Y256" i="12"/>
  <c r="U256" i="12"/>
  <c r="AB256" i="12" l="1"/>
  <c r="Z256" i="12"/>
  <c r="D254" i="12"/>
  <c r="S254" i="12" s="1"/>
  <c r="T255" i="12" l="1"/>
  <c r="R254" i="12"/>
  <c r="AI253" i="12"/>
  <c r="V254" i="12"/>
  <c r="W254" i="12"/>
  <c r="X254" i="12" l="1"/>
  <c r="Y255" i="12"/>
  <c r="U255" i="12"/>
  <c r="AB255" i="12" l="1"/>
  <c r="Z255" i="12"/>
  <c r="D253" i="12"/>
  <c r="S253" i="12" s="1"/>
  <c r="T254" i="12" l="1"/>
  <c r="R253" i="12"/>
  <c r="AI252" i="12"/>
  <c r="W253" i="12"/>
  <c r="V253" i="12"/>
  <c r="X253" i="12" l="1"/>
  <c r="Y254" i="12"/>
  <c r="U254" i="12"/>
  <c r="AB254" i="12" l="1"/>
  <c r="Z254" i="12"/>
  <c r="D252" i="12"/>
  <c r="S252" i="12" s="1"/>
  <c r="T253" i="12" l="1"/>
  <c r="R252" i="12"/>
  <c r="AI251" i="12"/>
  <c r="W252" i="12"/>
  <c r="V252" i="12"/>
  <c r="X252" i="12" l="1"/>
  <c r="Y253" i="12"/>
  <c r="U253" i="12"/>
  <c r="AB253" i="12" l="1"/>
  <c r="Z253" i="12"/>
  <c r="D251" i="12"/>
  <c r="S251" i="12" s="1"/>
  <c r="T252" i="12" l="1"/>
  <c r="R251" i="12"/>
  <c r="AI250" i="12"/>
  <c r="W251" i="12"/>
  <c r="V251" i="12"/>
  <c r="X251" i="12" l="1"/>
  <c r="Y252" i="12"/>
  <c r="U252" i="12"/>
  <c r="AB252" i="12" l="1"/>
  <c r="Z252" i="12"/>
  <c r="D250" i="12"/>
  <c r="S250" i="12" s="1"/>
  <c r="T251" i="12" l="1"/>
  <c r="R250" i="12"/>
  <c r="AI249" i="12"/>
  <c r="V250" i="12"/>
  <c r="W250" i="12"/>
  <c r="X250" i="12" l="1"/>
  <c r="Y251" i="12"/>
  <c r="U251" i="12"/>
  <c r="AB251" i="12" l="1"/>
  <c r="Z251" i="12"/>
  <c r="D249" i="12"/>
  <c r="S249" i="12" s="1"/>
  <c r="T250" i="12" l="1"/>
  <c r="R249" i="12"/>
  <c r="AI248" i="12"/>
  <c r="W249" i="12"/>
  <c r="V249" i="12"/>
  <c r="X249" i="12" l="1"/>
  <c r="Y250" i="12"/>
  <c r="U250" i="12"/>
  <c r="Z250" i="12" l="1"/>
  <c r="AB250" i="12"/>
  <c r="D248" i="12"/>
  <c r="S248" i="12" s="1"/>
  <c r="T249" i="12" l="1"/>
  <c r="R248" i="12"/>
  <c r="AI247" i="12"/>
  <c r="V248" i="12"/>
  <c r="W248" i="12"/>
  <c r="X248" i="12" l="1"/>
  <c r="Y249" i="12"/>
  <c r="U249" i="12"/>
  <c r="AB249" i="12" l="1"/>
  <c r="Z249" i="12"/>
  <c r="D247" i="12"/>
  <c r="S247" i="12" s="1"/>
  <c r="T248" i="12" l="1"/>
  <c r="R247" i="12"/>
  <c r="AI246" i="12"/>
  <c r="W247" i="12"/>
  <c r="V247" i="12"/>
  <c r="X247" i="12" l="1"/>
  <c r="Y248" i="12"/>
  <c r="U248" i="12"/>
  <c r="AB248" i="12" l="1"/>
  <c r="Z248" i="12"/>
  <c r="D246" i="12"/>
  <c r="R246" i="12" s="1"/>
  <c r="V246" i="12"/>
  <c r="W246" i="12"/>
  <c r="X246" i="12" l="1"/>
  <c r="S246" i="12"/>
  <c r="AI245" i="12"/>
  <c r="T247" i="12" l="1"/>
  <c r="Y247" i="12" l="1"/>
  <c r="U247" i="12"/>
  <c r="D245" i="12"/>
  <c r="S245" i="12" s="1"/>
  <c r="T246" i="12" l="1"/>
  <c r="R245" i="12"/>
  <c r="AB247" i="12"/>
  <c r="Z247" i="12"/>
  <c r="AI244" i="12"/>
  <c r="V245" i="12"/>
  <c r="W245" i="12"/>
  <c r="X245" i="12" l="1"/>
  <c r="Y246" i="12"/>
  <c r="U246" i="12"/>
  <c r="AB246" i="12" l="1"/>
  <c r="Z246" i="12"/>
  <c r="D244" i="12"/>
  <c r="R244" i="12" s="1"/>
  <c r="W244" i="12"/>
  <c r="V244" i="12"/>
  <c r="X244" i="12" l="1"/>
  <c r="S244" i="12"/>
  <c r="AI243" i="12"/>
  <c r="T245" i="12" l="1"/>
  <c r="Y245" i="12" l="1"/>
  <c r="U245" i="12"/>
  <c r="D243" i="12"/>
  <c r="S243" i="12" s="1"/>
  <c r="T244" i="12" l="1"/>
  <c r="AB245" i="12"/>
  <c r="Z245" i="12"/>
  <c r="R243" i="12"/>
  <c r="AI242" i="12"/>
  <c r="V243" i="12"/>
  <c r="W243" i="12"/>
  <c r="X243" i="12" l="1"/>
  <c r="Y244" i="12"/>
  <c r="U244" i="12"/>
  <c r="AB244" i="12" l="1"/>
  <c r="Z244" i="12"/>
  <c r="D242" i="12"/>
  <c r="S242" i="12" s="1"/>
  <c r="T243" i="12" l="1"/>
  <c r="R242" i="12"/>
  <c r="AI241" i="12"/>
  <c r="V242" i="12"/>
  <c r="W242" i="12"/>
  <c r="X242" i="12" l="1"/>
  <c r="Y243" i="12"/>
  <c r="U243" i="12"/>
  <c r="AB243" i="12" l="1"/>
  <c r="Z243" i="12"/>
  <c r="D241" i="12"/>
  <c r="S241" i="12" s="1"/>
  <c r="T242" i="12" l="1"/>
  <c r="R241" i="12"/>
  <c r="AI240" i="12"/>
  <c r="V241" i="12"/>
  <c r="W241" i="12"/>
  <c r="X241" i="12" l="1"/>
  <c r="Y242" i="12"/>
  <c r="U242" i="12"/>
  <c r="Z242" i="12" l="1"/>
  <c r="AB242" i="12"/>
  <c r="D240" i="12"/>
  <c r="S240" i="12" s="1"/>
  <c r="T241" i="12" l="1"/>
  <c r="R240" i="12"/>
  <c r="AI239" i="12"/>
  <c r="W240" i="12"/>
  <c r="V240" i="12"/>
  <c r="X240" i="12" l="1"/>
  <c r="Y241" i="12"/>
  <c r="U241" i="12"/>
  <c r="AB241" i="12" l="1"/>
  <c r="Z241" i="12"/>
  <c r="D239" i="12"/>
  <c r="S239" i="12" s="1"/>
  <c r="T240" i="12" l="1"/>
  <c r="R239" i="12"/>
  <c r="AI238" i="12"/>
  <c r="V239" i="12"/>
  <c r="W239" i="12"/>
  <c r="X239" i="12" l="1"/>
  <c r="Y240" i="12"/>
  <c r="U240" i="12"/>
  <c r="AB240" i="12" l="1"/>
  <c r="Z240" i="12"/>
  <c r="D238" i="12"/>
  <c r="S238" i="12" s="1"/>
  <c r="T239" i="12" l="1"/>
  <c r="R238" i="12"/>
  <c r="AI237" i="12"/>
  <c r="V238" i="12"/>
  <c r="W238" i="12"/>
  <c r="X238" i="12" l="1"/>
  <c r="Y239" i="12"/>
  <c r="U239" i="12"/>
  <c r="AB239" i="12" l="1"/>
  <c r="Z239" i="12"/>
  <c r="D237" i="12"/>
  <c r="R237" i="12" s="1"/>
  <c r="V237" i="12"/>
  <c r="W237" i="12"/>
  <c r="X237" i="12" l="1"/>
  <c r="S237" i="12"/>
  <c r="AI236" i="12"/>
  <c r="T238" i="12" l="1"/>
  <c r="Y238" i="12" l="1"/>
  <c r="U238" i="12"/>
  <c r="D236" i="12"/>
  <c r="S236" i="12" s="1"/>
  <c r="T237" i="12" l="1"/>
  <c r="R236" i="12"/>
  <c r="AB238" i="12"/>
  <c r="Z238" i="12"/>
  <c r="AI235" i="12"/>
  <c r="V236" i="12"/>
  <c r="W236" i="12"/>
  <c r="X236" i="12" l="1"/>
  <c r="Y237" i="12"/>
  <c r="U237" i="12"/>
  <c r="AB237" i="12" l="1"/>
  <c r="Z237" i="12"/>
  <c r="D235" i="12"/>
  <c r="S235" i="12" s="1"/>
  <c r="T236" i="12" l="1"/>
  <c r="R235" i="12"/>
  <c r="AI234" i="12"/>
  <c r="V235" i="12"/>
  <c r="W235" i="12"/>
  <c r="X235" i="12" l="1"/>
  <c r="Y236" i="12"/>
  <c r="U236" i="12"/>
  <c r="AB236" i="12" l="1"/>
  <c r="Z236" i="12"/>
  <c r="D234" i="12"/>
  <c r="R234" i="12" s="1"/>
  <c r="V234" i="12"/>
  <c r="W234" i="12"/>
  <c r="X234" i="12" l="1"/>
  <c r="S234" i="12"/>
  <c r="AI233" i="12"/>
  <c r="T235" i="12" l="1"/>
  <c r="Y235" i="12" l="1"/>
  <c r="U235" i="12"/>
  <c r="D233" i="12"/>
  <c r="S233" i="12" s="1"/>
  <c r="T234" i="12" l="1"/>
  <c r="R233" i="12"/>
  <c r="AB235" i="12"/>
  <c r="Z235" i="12"/>
  <c r="AI232" i="12"/>
  <c r="V233" i="12"/>
  <c r="W233" i="12"/>
  <c r="X233" i="12" l="1"/>
  <c r="Y234" i="12"/>
  <c r="U234" i="12"/>
  <c r="AB234" i="12" l="1"/>
  <c r="Z234" i="12"/>
  <c r="D232" i="12"/>
  <c r="S232" i="12" s="1"/>
  <c r="T233" i="12" l="1"/>
  <c r="R232" i="12"/>
  <c r="AI231" i="12"/>
  <c r="V232" i="12"/>
  <c r="W232" i="12"/>
  <c r="X232" i="12" l="1"/>
  <c r="Y233" i="12"/>
  <c r="U233" i="12"/>
  <c r="AB233" i="12" l="1"/>
  <c r="Z233" i="12"/>
  <c r="D231" i="12"/>
  <c r="S231" i="12" s="1"/>
  <c r="T232" i="12" l="1"/>
  <c r="R231" i="12"/>
  <c r="AI230" i="12"/>
  <c r="V231" i="12"/>
  <c r="W231" i="12"/>
  <c r="X231" i="12" l="1"/>
  <c r="Y232" i="12"/>
  <c r="U232" i="12"/>
  <c r="AB232" i="12" l="1"/>
  <c r="Z232" i="12"/>
  <c r="D230" i="12"/>
  <c r="S230" i="12" s="1"/>
  <c r="T231" i="12" l="1"/>
  <c r="R230" i="12"/>
  <c r="AI229" i="12"/>
  <c r="W230" i="12"/>
  <c r="V230" i="12"/>
  <c r="X230" i="12" l="1"/>
  <c r="Y231" i="12"/>
  <c r="U231" i="12"/>
  <c r="AB231" i="12" l="1"/>
  <c r="Z231" i="12"/>
  <c r="D229" i="12"/>
  <c r="S229" i="12" s="1"/>
  <c r="T230" i="12" l="1"/>
  <c r="R229" i="12"/>
  <c r="AI228" i="12"/>
  <c r="W229" i="12"/>
  <c r="V229" i="12"/>
  <c r="X229" i="12" l="1"/>
  <c r="Y230" i="12"/>
  <c r="U230" i="12"/>
  <c r="AB230" i="12" l="1"/>
  <c r="Z230" i="12"/>
  <c r="D228" i="12"/>
  <c r="R228" i="12" s="1"/>
  <c r="W228" i="12"/>
  <c r="V228" i="12"/>
  <c r="X228" i="12" l="1"/>
  <c r="S228" i="12"/>
  <c r="AI227" i="12"/>
  <c r="T229" i="12" l="1"/>
  <c r="Y229" i="12" l="1"/>
  <c r="U229" i="12"/>
  <c r="D227" i="12"/>
  <c r="S227" i="12" s="1"/>
  <c r="T228" i="12" l="1"/>
  <c r="R227" i="12"/>
  <c r="AB229" i="12"/>
  <c r="Z229" i="12"/>
  <c r="AI226" i="12"/>
  <c r="W227" i="12"/>
  <c r="V227" i="12"/>
  <c r="X227" i="12" l="1"/>
  <c r="Y228" i="12"/>
  <c r="U228" i="12"/>
  <c r="AB228" i="12" l="1"/>
  <c r="Z228" i="12"/>
  <c r="D226" i="12"/>
  <c r="S226" i="12" s="1"/>
  <c r="T227" i="12" l="1"/>
  <c r="R226" i="12"/>
  <c r="AI225" i="12"/>
  <c r="W226" i="12"/>
  <c r="V226" i="12"/>
  <c r="X226" i="12" l="1"/>
  <c r="Y227" i="12"/>
  <c r="U227" i="12"/>
  <c r="AB227" i="12" l="1"/>
  <c r="Z227" i="12"/>
  <c r="D225" i="12"/>
  <c r="R225" i="12" s="1"/>
  <c r="W225" i="12"/>
  <c r="V225" i="12"/>
  <c r="X225" i="12" l="1"/>
  <c r="S225" i="12"/>
  <c r="AI224" i="12"/>
  <c r="T226" i="12" l="1"/>
  <c r="Y226" i="12" l="1"/>
  <c r="U226" i="12"/>
  <c r="D224" i="12"/>
  <c r="S224" i="12" s="1"/>
  <c r="T225" i="12" l="1"/>
  <c r="R224" i="12"/>
  <c r="AB226" i="12"/>
  <c r="Z226" i="12"/>
  <c r="AI223" i="12"/>
  <c r="W224" i="12"/>
  <c r="V224" i="12"/>
  <c r="X224" i="12" l="1"/>
  <c r="Y225" i="12"/>
  <c r="U225" i="12"/>
  <c r="AB225" i="12" l="1"/>
  <c r="Z225" i="12"/>
  <c r="D223" i="12"/>
  <c r="S223" i="12" s="1"/>
  <c r="T224" i="12" l="1"/>
  <c r="R223" i="12"/>
  <c r="AI222" i="12"/>
  <c r="W223" i="12"/>
  <c r="V223" i="12"/>
  <c r="X223" i="12" l="1"/>
  <c r="Y224" i="12"/>
  <c r="U224" i="12"/>
  <c r="AB224" i="12" l="1"/>
  <c r="Z224" i="12"/>
  <c r="D222" i="12"/>
  <c r="R222" i="12" s="1"/>
  <c r="W222" i="12"/>
  <c r="V222" i="12"/>
  <c r="X222" i="12" l="1"/>
  <c r="S222" i="12"/>
  <c r="AI221" i="12"/>
  <c r="T223" i="12" l="1"/>
  <c r="Y223" i="12" l="1"/>
  <c r="U223" i="12"/>
  <c r="D221" i="12"/>
  <c r="S221" i="12" s="1"/>
  <c r="T222" i="12" l="1"/>
  <c r="R221" i="12"/>
  <c r="AB223" i="12"/>
  <c r="Z223" i="12"/>
  <c r="AI220" i="12"/>
  <c r="W221" i="12"/>
  <c r="V221" i="12"/>
  <c r="X221" i="12" l="1"/>
  <c r="Y222" i="12"/>
  <c r="U222" i="12"/>
  <c r="AB222" i="12" l="1"/>
  <c r="Z222" i="12"/>
  <c r="D220" i="12"/>
  <c r="S220" i="12" s="1"/>
  <c r="T221" i="12" l="1"/>
  <c r="R220" i="12"/>
  <c r="AI219" i="12"/>
  <c r="W220" i="12"/>
  <c r="V220" i="12"/>
  <c r="X220" i="12" l="1"/>
  <c r="Y221" i="12"/>
  <c r="U221" i="12"/>
  <c r="AB221" i="12" l="1"/>
  <c r="Z221" i="12"/>
  <c r="D219" i="12"/>
  <c r="S219" i="12" s="1"/>
  <c r="T220" i="12" l="1"/>
  <c r="R219" i="12"/>
  <c r="AI218" i="12"/>
  <c r="W219" i="12"/>
  <c r="V219" i="12"/>
  <c r="X219" i="12" l="1"/>
  <c r="Y220" i="12"/>
  <c r="U220" i="12"/>
  <c r="AB220" i="12" l="1"/>
  <c r="Z220" i="12"/>
  <c r="D218" i="12"/>
  <c r="R218" i="12" s="1"/>
  <c r="V218" i="12"/>
  <c r="W218" i="12"/>
  <c r="X218" i="12" l="1"/>
  <c r="S218" i="12"/>
  <c r="AI217" i="12"/>
  <c r="T219" i="12" l="1"/>
  <c r="Y219" i="12" l="1"/>
  <c r="U219" i="12"/>
  <c r="D217" i="12"/>
  <c r="S217" i="12" s="1"/>
  <c r="T218" i="12" l="1"/>
  <c r="AB219" i="12"/>
  <c r="Z219" i="12"/>
  <c r="R217" i="12"/>
  <c r="AI216" i="12"/>
  <c r="V217" i="12"/>
  <c r="W217" i="12"/>
  <c r="X217" i="12" l="1"/>
  <c r="Y218" i="12"/>
  <c r="U218" i="12"/>
  <c r="AB218" i="12" l="1"/>
  <c r="Z218" i="12"/>
  <c r="D216" i="12"/>
  <c r="R216" i="12" s="1"/>
  <c r="V216" i="12"/>
  <c r="W216" i="12"/>
  <c r="X216" i="12" l="1"/>
  <c r="S216" i="12"/>
  <c r="AI215" i="12"/>
  <c r="T217" i="12" l="1"/>
  <c r="Y217" i="12" l="1"/>
  <c r="U217" i="12"/>
  <c r="D215" i="12"/>
  <c r="S215" i="12" s="1"/>
  <c r="T216" i="12" l="1"/>
  <c r="R215" i="12"/>
  <c r="Z217" i="12"/>
  <c r="AB217" i="12"/>
  <c r="AI214" i="12"/>
  <c r="V215" i="12"/>
  <c r="W215" i="12"/>
  <c r="X215" i="12" l="1"/>
  <c r="Y216" i="12"/>
  <c r="U216" i="12"/>
  <c r="AB216" i="12" l="1"/>
  <c r="Z216" i="12"/>
  <c r="D214" i="12"/>
  <c r="S214" i="12" s="1"/>
  <c r="R214" i="12" l="1"/>
  <c r="T215" i="12"/>
  <c r="AI213" i="12"/>
  <c r="W214" i="12"/>
  <c r="V214" i="12"/>
  <c r="X214" i="12" l="1"/>
  <c r="Y215" i="12"/>
  <c r="U215" i="12"/>
  <c r="Z215" i="12" l="1"/>
  <c r="AB215" i="12"/>
  <c r="D213" i="12"/>
  <c r="S213" i="12" s="1"/>
  <c r="T214" i="12" l="1"/>
  <c r="R213" i="12"/>
  <c r="AI212" i="12"/>
  <c r="V213" i="12"/>
  <c r="W213" i="12"/>
  <c r="X213" i="12" l="1"/>
  <c r="Y214" i="12"/>
  <c r="U214" i="12"/>
  <c r="AB214" i="12" l="1"/>
  <c r="Z214" i="12"/>
  <c r="D212" i="12"/>
  <c r="R212" i="12" s="1"/>
  <c r="V212" i="12"/>
  <c r="W212" i="12"/>
  <c r="X212" i="12" l="1"/>
  <c r="S212" i="12"/>
  <c r="AI211" i="12"/>
  <c r="T213" i="12" l="1"/>
  <c r="Y213" i="12" l="1"/>
  <c r="U213" i="12"/>
  <c r="D211" i="12"/>
  <c r="S211" i="12" s="1"/>
  <c r="T212" i="12" l="1"/>
  <c r="R211" i="12"/>
  <c r="AB213" i="12"/>
  <c r="Z213" i="12"/>
  <c r="AI210" i="12"/>
  <c r="V211" i="12"/>
  <c r="W211" i="12"/>
  <c r="X211" i="12" l="1"/>
  <c r="Y212" i="12"/>
  <c r="U212" i="12"/>
  <c r="AB212" i="12" l="1"/>
  <c r="Z212" i="12"/>
  <c r="D210" i="12"/>
  <c r="R210" i="12" s="1"/>
  <c r="W210" i="12"/>
  <c r="V210" i="12"/>
  <c r="X210" i="12" l="1"/>
  <c r="S210" i="12"/>
  <c r="AI209" i="12"/>
  <c r="T211" i="12" l="1"/>
  <c r="Y211" i="12" l="1"/>
  <c r="U211" i="12"/>
  <c r="D209" i="12"/>
  <c r="S209" i="12" s="1"/>
  <c r="T210" i="12" l="1"/>
  <c r="AB211" i="12"/>
  <c r="Z211" i="12"/>
  <c r="R209" i="12"/>
  <c r="AI208" i="12"/>
  <c r="V209" i="12"/>
  <c r="W209" i="12"/>
  <c r="X209" i="12" l="1"/>
  <c r="Y210" i="12"/>
  <c r="U210" i="12"/>
  <c r="Z210" i="12" l="1"/>
  <c r="AB210" i="12"/>
  <c r="D208" i="12"/>
  <c r="S208" i="12" s="1"/>
  <c r="T209" i="12" l="1"/>
  <c r="R208" i="12"/>
  <c r="AI207" i="12"/>
  <c r="V208" i="12"/>
  <c r="W208" i="12"/>
  <c r="X208" i="12" l="1"/>
  <c r="Y209" i="12"/>
  <c r="U209" i="12"/>
  <c r="AB209" i="12" l="1"/>
  <c r="Z209" i="12"/>
  <c r="D207" i="12"/>
  <c r="S207" i="12" s="1"/>
  <c r="T208" i="12" l="1"/>
  <c r="R207" i="12"/>
  <c r="AI206" i="12"/>
  <c r="W207" i="12"/>
  <c r="V207" i="12"/>
  <c r="X207" i="12" l="1"/>
  <c r="Y208" i="12"/>
  <c r="U208" i="12"/>
  <c r="AB208" i="12" l="1"/>
  <c r="Z208" i="12"/>
  <c r="D206" i="12"/>
  <c r="S206" i="12" s="1"/>
  <c r="T207" i="12" l="1"/>
  <c r="R206" i="12"/>
  <c r="AI205" i="12"/>
  <c r="W206" i="12"/>
  <c r="V206" i="12"/>
  <c r="X206" i="12" l="1"/>
  <c r="Y207" i="12"/>
  <c r="U207" i="12"/>
  <c r="AB207" i="12" l="1"/>
  <c r="Z207" i="12"/>
  <c r="D205" i="12"/>
  <c r="R205" i="12" s="1"/>
  <c r="W205" i="12"/>
  <c r="V205" i="12"/>
  <c r="X205" i="12" l="1"/>
  <c r="S205" i="12"/>
  <c r="AI204" i="12"/>
  <c r="T206" i="12" l="1"/>
  <c r="Y206" i="12" l="1"/>
  <c r="U206" i="12"/>
  <c r="D204" i="12"/>
  <c r="S204" i="12" s="1"/>
  <c r="T205" i="12" l="1"/>
  <c r="AB206" i="12"/>
  <c r="Z206" i="12"/>
  <c r="R204" i="12"/>
  <c r="AI203" i="12"/>
  <c r="W204" i="12"/>
  <c r="V204" i="12"/>
  <c r="X204" i="12" l="1"/>
  <c r="Y205" i="12"/>
  <c r="U205" i="12"/>
  <c r="AB205" i="12" l="1"/>
  <c r="Z205" i="12"/>
  <c r="D203" i="12"/>
  <c r="S203" i="12" s="1"/>
  <c r="T204" i="12" l="1"/>
  <c r="R203" i="12"/>
  <c r="AI202" i="12"/>
  <c r="W203" i="12"/>
  <c r="V203" i="12"/>
  <c r="X203" i="12" l="1"/>
  <c r="Y204" i="12"/>
  <c r="U204" i="12"/>
  <c r="AB204" i="12" l="1"/>
  <c r="Z204" i="12"/>
  <c r="D202" i="12"/>
  <c r="S202" i="12" s="1"/>
  <c r="T203" i="12" l="1"/>
  <c r="R202" i="12"/>
  <c r="AI201" i="12"/>
  <c r="AK201" i="12"/>
  <c r="W202" i="12"/>
  <c r="V202" i="12"/>
  <c r="X202" i="12" l="1"/>
  <c r="Y203" i="12"/>
  <c r="U203" i="12"/>
  <c r="AB203" i="12" l="1"/>
  <c r="Z203" i="12"/>
  <c r="D201" i="12"/>
  <c r="S201" i="12" s="1"/>
  <c r="T202" i="12" l="1"/>
  <c r="R201" i="12"/>
  <c r="AI200" i="12"/>
  <c r="AK200" i="12"/>
  <c r="V201" i="12"/>
  <c r="W201" i="12"/>
  <c r="X201" i="12" l="1"/>
  <c r="Y202" i="12"/>
  <c r="U202" i="12"/>
  <c r="AB202" i="12" l="1"/>
  <c r="Z202" i="12"/>
  <c r="D200" i="12"/>
  <c r="R200" i="12" s="1"/>
  <c r="W200" i="12"/>
  <c r="V200" i="12"/>
  <c r="S200" i="12" l="1"/>
  <c r="T201" i="12" s="1"/>
  <c r="U201" i="12" s="1"/>
  <c r="X200" i="12"/>
  <c r="AI199" i="12"/>
  <c r="AK199" i="12"/>
  <c r="Y201" i="12" l="1"/>
  <c r="AB201" i="12"/>
  <c r="Z201" i="12"/>
  <c r="D199" i="12"/>
  <c r="R199" i="12" s="1"/>
  <c r="W199" i="12"/>
  <c r="V199" i="12"/>
  <c r="X199" i="12" l="1"/>
  <c r="S199" i="12"/>
  <c r="AI198" i="12"/>
  <c r="AK198" i="12"/>
  <c r="T200" i="12" l="1"/>
  <c r="Y200" i="12" l="1"/>
  <c r="U200" i="12"/>
  <c r="D198" i="12"/>
  <c r="S198" i="12" s="1"/>
  <c r="T199" i="12" l="1"/>
  <c r="AB200" i="12"/>
  <c r="Z200" i="12"/>
  <c r="R198" i="12"/>
  <c r="AI197" i="12"/>
  <c r="AK197" i="12"/>
  <c r="V198" i="12"/>
  <c r="W198" i="12"/>
  <c r="X198" i="12" l="1"/>
  <c r="Y199" i="12"/>
  <c r="U199" i="12"/>
  <c r="AB199" i="12" l="1"/>
  <c r="Z199" i="12"/>
  <c r="D197" i="12"/>
  <c r="S197" i="12" s="1"/>
  <c r="T198" i="12" l="1"/>
  <c r="R197" i="12"/>
  <c r="AI196" i="12"/>
  <c r="AK196" i="12"/>
  <c r="W197" i="12"/>
  <c r="V197" i="12"/>
  <c r="X197" i="12" l="1"/>
  <c r="Y198" i="12"/>
  <c r="U198" i="12"/>
  <c r="AB198" i="12" l="1"/>
  <c r="Z198" i="12"/>
  <c r="D196" i="12"/>
  <c r="S196" i="12" s="1"/>
  <c r="T197" i="12" l="1"/>
  <c r="R196" i="12"/>
  <c r="AI195" i="12"/>
  <c r="AK195" i="12"/>
  <c r="V196" i="12"/>
  <c r="W196" i="12"/>
  <c r="X196" i="12" l="1"/>
  <c r="Y197" i="12"/>
  <c r="U197" i="12"/>
  <c r="Z197" i="12" l="1"/>
  <c r="AB197" i="12"/>
  <c r="D195" i="12"/>
  <c r="R195" i="12" s="1"/>
  <c r="V195" i="12"/>
  <c r="W195" i="12"/>
  <c r="X195" i="12" l="1"/>
  <c r="S195" i="12"/>
  <c r="AI194" i="12"/>
  <c r="AK194" i="12"/>
  <c r="T196" i="12" l="1"/>
  <c r="Y196" i="12" l="1"/>
  <c r="U196" i="12"/>
  <c r="D194" i="12"/>
  <c r="S194" i="12" s="1"/>
  <c r="T195" i="12" l="1"/>
  <c r="R194" i="12"/>
  <c r="AB196" i="12"/>
  <c r="Z196" i="12"/>
  <c r="AI193" i="12"/>
  <c r="AK193" i="12"/>
  <c r="W194" i="12"/>
  <c r="V194" i="12"/>
  <c r="X194" i="12" l="1"/>
  <c r="Y195" i="12"/>
  <c r="U195" i="12"/>
  <c r="AB195" i="12" l="1"/>
  <c r="Z195" i="12"/>
  <c r="D193" i="12"/>
  <c r="S193" i="12" s="1"/>
  <c r="T194" i="12" l="1"/>
  <c r="R193" i="12"/>
  <c r="AI192" i="12"/>
  <c r="AK192" i="12"/>
  <c r="W193" i="12"/>
  <c r="V193" i="12"/>
  <c r="X193" i="12" l="1"/>
  <c r="Y194" i="12"/>
  <c r="U194" i="12"/>
  <c r="Z194" i="12" l="1"/>
  <c r="AB194" i="12"/>
  <c r="D192" i="12"/>
  <c r="S192" i="12" s="1"/>
  <c r="T193" i="12" l="1"/>
  <c r="R192" i="12"/>
  <c r="AI191" i="12"/>
  <c r="AK191" i="12"/>
  <c r="W192" i="12"/>
  <c r="V192" i="12"/>
  <c r="X192" i="12" l="1"/>
  <c r="Y193" i="12"/>
  <c r="U193" i="12"/>
  <c r="AB193" i="12" l="1"/>
  <c r="Z193" i="12"/>
  <c r="D191" i="12"/>
  <c r="S191" i="12" s="1"/>
  <c r="T192" i="12" l="1"/>
  <c r="R191" i="12"/>
  <c r="AI190" i="12"/>
  <c r="AK190" i="12"/>
  <c r="V191" i="12"/>
  <c r="W191" i="12"/>
  <c r="X191" i="12" l="1"/>
  <c r="Y192" i="12"/>
  <c r="U192" i="12"/>
  <c r="AB192" i="12" l="1"/>
  <c r="Z192" i="12"/>
  <c r="D190" i="12"/>
  <c r="S190" i="12" s="1"/>
  <c r="T191" i="12" l="1"/>
  <c r="R190" i="12"/>
  <c r="AI189" i="12"/>
  <c r="AK189" i="12"/>
  <c r="V190" i="12"/>
  <c r="W190" i="12"/>
  <c r="X190" i="12" l="1"/>
  <c r="Y191" i="12"/>
  <c r="U191" i="12"/>
  <c r="AB191" i="12" l="1"/>
  <c r="Z191" i="12"/>
  <c r="D189" i="12"/>
  <c r="R189" i="12" s="1"/>
  <c r="W189" i="12"/>
  <c r="V189" i="12"/>
  <c r="X189" i="12" l="1"/>
  <c r="S189" i="12"/>
  <c r="AI188" i="12"/>
  <c r="AK188" i="12"/>
  <c r="T190" i="12" l="1"/>
  <c r="Y190" i="12" l="1"/>
  <c r="U190" i="12"/>
  <c r="D188" i="12"/>
  <c r="S188" i="12" s="1"/>
  <c r="T189" i="12" l="1"/>
  <c r="R188" i="12"/>
  <c r="AB190" i="12"/>
  <c r="Z190" i="12"/>
  <c r="AI187" i="12"/>
  <c r="AK187" i="12"/>
  <c r="W188" i="12"/>
  <c r="V188" i="12"/>
  <c r="X188" i="12" l="1"/>
  <c r="Y189" i="12"/>
  <c r="U189" i="12"/>
  <c r="AB189" i="12" l="1"/>
  <c r="Z189" i="12"/>
  <c r="D187" i="12"/>
  <c r="S187" i="12" s="1"/>
  <c r="T188" i="12" l="1"/>
  <c r="R187" i="12"/>
  <c r="AI186" i="12"/>
  <c r="AK186" i="12"/>
  <c r="W187" i="12"/>
  <c r="V187" i="12"/>
  <c r="X187" i="12" l="1"/>
  <c r="Y188" i="12"/>
  <c r="U188" i="12"/>
  <c r="AB188" i="12" l="1"/>
  <c r="Z188" i="12"/>
  <c r="D186" i="12"/>
  <c r="S186" i="12" s="1"/>
  <c r="T187" i="12" l="1"/>
  <c r="R186" i="12"/>
  <c r="AI185" i="12"/>
  <c r="AK185" i="12"/>
  <c r="V186" i="12"/>
  <c r="W186" i="12"/>
  <c r="X186" i="12" l="1"/>
  <c r="Y187" i="12"/>
  <c r="U187" i="12"/>
  <c r="Z187" i="12" l="1"/>
  <c r="AB187" i="12"/>
  <c r="D185" i="12"/>
  <c r="S185" i="12" s="1"/>
  <c r="T186" i="12" l="1"/>
  <c r="R185" i="12"/>
  <c r="AI184" i="12"/>
  <c r="AK184" i="12"/>
  <c r="V185" i="12"/>
  <c r="W185" i="12"/>
  <c r="X185" i="12" l="1"/>
  <c r="Y186" i="12"/>
  <c r="U186" i="12"/>
  <c r="AB186" i="12" l="1"/>
  <c r="Z186" i="12"/>
  <c r="D184" i="12"/>
  <c r="S184" i="12" s="1"/>
  <c r="T185" i="12" l="1"/>
  <c r="R184" i="12"/>
  <c r="AI183" i="12"/>
  <c r="AK183" i="12"/>
  <c r="W184" i="12"/>
  <c r="V184" i="12"/>
  <c r="X184" i="12" l="1"/>
  <c r="Y185" i="12"/>
  <c r="U185" i="12"/>
  <c r="AB185" i="12" l="1"/>
  <c r="Z185" i="12"/>
  <c r="D183" i="12"/>
  <c r="R183" i="12" s="1"/>
  <c r="V183" i="12"/>
  <c r="W183" i="12"/>
  <c r="X183" i="12" l="1"/>
  <c r="S183" i="12"/>
  <c r="AI182" i="12"/>
  <c r="AK182" i="12"/>
  <c r="T184" i="12" l="1"/>
  <c r="Y184" i="12" l="1"/>
  <c r="U184" i="12"/>
  <c r="D182" i="12"/>
  <c r="S182" i="12" s="1"/>
  <c r="T183" i="12" l="1"/>
  <c r="R182" i="12"/>
  <c r="AB184" i="12"/>
  <c r="Z184" i="12"/>
  <c r="AI181" i="12"/>
  <c r="AK181" i="12"/>
  <c r="W182" i="12"/>
  <c r="V182" i="12"/>
  <c r="X182" i="12" l="1"/>
  <c r="Y183" i="12"/>
  <c r="U183" i="12"/>
  <c r="Z183" i="12" l="1"/>
  <c r="AB183" i="12"/>
  <c r="D181" i="12"/>
  <c r="S181" i="12" s="1"/>
  <c r="T182" i="12" l="1"/>
  <c r="R181" i="12"/>
  <c r="AI180" i="12"/>
  <c r="AK180" i="12"/>
  <c r="V181" i="12"/>
  <c r="W181" i="12"/>
  <c r="X181" i="12" l="1"/>
  <c r="Y182" i="12"/>
  <c r="U182" i="12"/>
  <c r="AB182" i="12" l="1"/>
  <c r="Z182" i="12"/>
  <c r="D180" i="12"/>
  <c r="S180" i="12" s="1"/>
  <c r="T181" i="12" l="1"/>
  <c r="R180" i="12"/>
  <c r="AI179" i="12"/>
  <c r="AK179" i="12"/>
  <c r="W180" i="12"/>
  <c r="V180" i="12"/>
  <c r="X180" i="12" l="1"/>
  <c r="Y181" i="12"/>
  <c r="U181" i="12"/>
  <c r="AB181" i="12" l="1"/>
  <c r="Z181" i="12"/>
  <c r="D179" i="12"/>
  <c r="S179" i="12" s="1"/>
  <c r="T180" i="12" l="1"/>
  <c r="R179" i="12"/>
  <c r="AI178" i="12"/>
  <c r="AK178" i="12"/>
  <c r="W179" i="12"/>
  <c r="V179" i="12"/>
  <c r="X179" i="12" l="1"/>
  <c r="Y180" i="12"/>
  <c r="U180" i="12"/>
  <c r="AB180" i="12" l="1"/>
  <c r="Z180" i="12"/>
  <c r="D178" i="12"/>
  <c r="S178" i="12" s="1"/>
  <c r="T179" i="12" l="1"/>
  <c r="R178" i="12"/>
  <c r="AI177" i="12"/>
  <c r="AK177" i="12"/>
  <c r="V178" i="12"/>
  <c r="W178" i="12"/>
  <c r="X178" i="12" l="1"/>
  <c r="Y179" i="12"/>
  <c r="U179" i="12"/>
  <c r="AB179" i="12" l="1"/>
  <c r="Z179" i="12"/>
  <c r="D177" i="12"/>
  <c r="S177" i="12" s="1"/>
  <c r="T178" i="12" l="1"/>
  <c r="R177" i="12"/>
  <c r="AI176" i="12"/>
  <c r="AK176" i="12"/>
  <c r="W177" i="12"/>
  <c r="V177" i="12"/>
  <c r="X177" i="12" l="1"/>
  <c r="Y178" i="12"/>
  <c r="U178" i="12"/>
  <c r="AB178" i="12" l="1"/>
  <c r="Z178" i="12"/>
  <c r="D176" i="12"/>
  <c r="S176" i="12" s="1"/>
  <c r="T177" i="12" l="1"/>
  <c r="R176" i="12"/>
  <c r="AI175" i="12"/>
  <c r="AK175" i="12"/>
  <c r="V176" i="12"/>
  <c r="W176" i="12"/>
  <c r="X176" i="12" l="1"/>
  <c r="Y177" i="12"/>
  <c r="U177" i="12"/>
  <c r="Z177" i="12" l="1"/>
  <c r="AB177" i="12"/>
  <c r="D175" i="12"/>
  <c r="S175" i="12" s="1"/>
  <c r="T176" i="12" l="1"/>
  <c r="R175" i="12"/>
  <c r="AI174" i="12"/>
  <c r="AK174" i="12"/>
  <c r="V175" i="12"/>
  <c r="W175" i="12"/>
  <c r="X175" i="12" l="1"/>
  <c r="Y176" i="12"/>
  <c r="U176" i="12"/>
  <c r="AB176" i="12" l="1"/>
  <c r="Z176" i="12"/>
  <c r="D174" i="12"/>
  <c r="S174" i="12" s="1"/>
  <c r="T175" i="12" l="1"/>
  <c r="R174" i="12"/>
  <c r="AI173" i="12"/>
  <c r="AK173" i="12"/>
  <c r="V174" i="12"/>
  <c r="W174" i="12"/>
  <c r="X174" i="12" l="1"/>
  <c r="Y175" i="12"/>
  <c r="U175" i="12"/>
  <c r="Z175" i="12" l="1"/>
  <c r="AB175" i="12"/>
  <c r="D173" i="12"/>
  <c r="S173" i="12" s="1"/>
  <c r="T174" i="12" l="1"/>
  <c r="R173" i="12"/>
  <c r="AI172" i="12"/>
  <c r="AK172" i="12"/>
  <c r="W173" i="12"/>
  <c r="V173" i="12"/>
  <c r="X173" i="12" l="1"/>
  <c r="Y174" i="12"/>
  <c r="U174" i="12"/>
  <c r="AB174" i="12" l="1"/>
  <c r="Z174" i="12"/>
  <c r="D172" i="12"/>
  <c r="R172" i="12" s="1"/>
  <c r="W172" i="12"/>
  <c r="V172" i="12"/>
  <c r="X172" i="12" l="1"/>
  <c r="S172" i="12"/>
  <c r="AI171" i="12"/>
  <c r="AK171" i="12"/>
  <c r="T173" i="12" l="1"/>
  <c r="Y173" i="12" l="1"/>
  <c r="U173" i="12"/>
  <c r="D171" i="12"/>
  <c r="S171" i="12" s="1"/>
  <c r="T172" i="12" l="1"/>
  <c r="R171" i="12"/>
  <c r="AB173" i="12"/>
  <c r="Z173" i="12"/>
  <c r="AI170" i="12"/>
  <c r="AK170" i="12"/>
  <c r="W171" i="12"/>
  <c r="V171" i="12"/>
  <c r="X171" i="12" l="1"/>
  <c r="Y172" i="12"/>
  <c r="U172" i="12"/>
  <c r="AB172" i="12" l="1"/>
  <c r="Z172" i="12"/>
  <c r="D170" i="12"/>
  <c r="S170" i="12" s="1"/>
  <c r="T171" i="12" l="1"/>
  <c r="R170" i="12"/>
  <c r="AI169" i="12"/>
  <c r="AK169" i="12"/>
  <c r="W170" i="12"/>
  <c r="V170" i="12"/>
  <c r="X170" i="12" l="1"/>
  <c r="Y171" i="12"/>
  <c r="U171" i="12"/>
  <c r="AB171" i="12" l="1"/>
  <c r="Z171" i="12"/>
  <c r="D169" i="12"/>
  <c r="S169" i="12" s="1"/>
  <c r="T170" i="12" l="1"/>
  <c r="R169" i="12"/>
  <c r="AI168" i="12"/>
  <c r="AK168" i="12"/>
  <c r="V169" i="12"/>
  <c r="W169" i="12"/>
  <c r="X169" i="12" l="1"/>
  <c r="Y170" i="12"/>
  <c r="U170" i="12"/>
  <c r="AB170" i="12" l="1"/>
  <c r="Z170" i="12"/>
  <c r="D168" i="12"/>
  <c r="S168" i="12" s="1"/>
  <c r="T169" i="12" l="1"/>
  <c r="R168" i="12"/>
  <c r="AI167" i="12"/>
  <c r="AK167" i="12"/>
  <c r="W168" i="12"/>
  <c r="V168" i="12"/>
  <c r="X168" i="12" l="1"/>
  <c r="Y169" i="12"/>
  <c r="U169" i="12"/>
  <c r="AB169" i="12" l="1"/>
  <c r="Z169" i="12"/>
  <c r="D167" i="12"/>
  <c r="S167" i="12" s="1"/>
  <c r="T168" i="12" l="1"/>
  <c r="R167" i="12"/>
  <c r="AI166" i="12"/>
  <c r="AK166" i="12"/>
  <c r="V167" i="12"/>
  <c r="W167" i="12"/>
  <c r="X167" i="12" l="1"/>
  <c r="Y168" i="12"/>
  <c r="U168" i="12"/>
  <c r="AB168" i="12" l="1"/>
  <c r="Z168" i="12"/>
  <c r="D166" i="12"/>
  <c r="S166" i="12" s="1"/>
  <c r="T167" i="12" l="1"/>
  <c r="R166" i="12"/>
  <c r="AI165" i="12"/>
  <c r="AK165" i="12"/>
  <c r="W166" i="12"/>
  <c r="V166" i="12"/>
  <c r="X166" i="12" l="1"/>
  <c r="Y167" i="12"/>
  <c r="U167" i="12"/>
  <c r="AB167" i="12" l="1"/>
  <c r="Z167" i="12"/>
  <c r="D165" i="12"/>
  <c r="S165" i="12" s="1"/>
  <c r="T166" i="12" l="1"/>
  <c r="R165" i="12"/>
  <c r="AI164" i="12"/>
  <c r="AK164" i="12"/>
  <c r="W165" i="12"/>
  <c r="V165" i="12"/>
  <c r="X165" i="12" l="1"/>
  <c r="Y166" i="12"/>
  <c r="U166" i="12"/>
  <c r="AB166" i="12" l="1"/>
  <c r="Z166" i="12"/>
  <c r="D164" i="12"/>
  <c r="S164" i="12" s="1"/>
  <c r="T165" i="12" l="1"/>
  <c r="R164" i="12"/>
  <c r="AI163" i="12"/>
  <c r="AK163" i="12"/>
  <c r="V164" i="12"/>
  <c r="W164" i="12"/>
  <c r="X164" i="12" l="1"/>
  <c r="Y165" i="12"/>
  <c r="U165" i="12"/>
  <c r="AB165" i="12" l="1"/>
  <c r="Z165" i="12"/>
  <c r="D163" i="12"/>
  <c r="R163" i="12" s="1"/>
  <c r="V163" i="12"/>
  <c r="W163" i="12"/>
  <c r="X163" i="12" l="1"/>
  <c r="S163" i="12"/>
  <c r="AI162" i="12"/>
  <c r="AK162" i="12"/>
  <c r="T164" i="12" l="1"/>
  <c r="Y164" i="12" l="1"/>
  <c r="U164" i="12"/>
  <c r="D162" i="12"/>
  <c r="S162" i="12" s="1"/>
  <c r="T163" i="12" l="1"/>
  <c r="R162" i="12"/>
  <c r="AB164" i="12"/>
  <c r="Z164" i="12"/>
  <c r="AI161" i="12"/>
  <c r="AK161" i="12"/>
  <c r="V162" i="12"/>
  <c r="W162" i="12"/>
  <c r="X162" i="12" l="1"/>
  <c r="Y163" i="12"/>
  <c r="U163" i="12"/>
  <c r="AB163" i="12" l="1"/>
  <c r="Z163" i="12"/>
  <c r="D161" i="12"/>
  <c r="S161" i="12" s="1"/>
  <c r="T162" i="12" l="1"/>
  <c r="R161" i="12"/>
  <c r="AI160" i="12"/>
  <c r="AK160" i="12"/>
  <c r="W161" i="12"/>
  <c r="V161" i="12"/>
  <c r="X161" i="12" l="1"/>
  <c r="Y162" i="12"/>
  <c r="U162" i="12"/>
  <c r="AB162" i="12" l="1"/>
  <c r="Z162" i="12"/>
  <c r="D160" i="12"/>
  <c r="S160" i="12" s="1"/>
  <c r="T161" i="12" l="1"/>
  <c r="R160" i="12"/>
  <c r="AI159" i="12"/>
  <c r="AK159" i="12"/>
  <c r="V160" i="12"/>
  <c r="W160" i="12"/>
  <c r="X160" i="12" l="1"/>
  <c r="Y161" i="12"/>
  <c r="U161" i="12"/>
  <c r="AB161" i="12" l="1"/>
  <c r="Z161" i="12"/>
  <c r="D159" i="12"/>
  <c r="S159" i="12" s="1"/>
  <c r="T160" i="12" l="1"/>
  <c r="R159" i="12"/>
  <c r="AI158" i="12"/>
  <c r="AK158" i="12"/>
  <c r="V159" i="12"/>
  <c r="W159" i="12"/>
  <c r="X159" i="12" l="1"/>
  <c r="Y160" i="12"/>
  <c r="U160" i="12"/>
  <c r="AB160" i="12" l="1"/>
  <c r="Z160" i="12"/>
  <c r="D158" i="12"/>
  <c r="S158" i="12" s="1"/>
  <c r="T159" i="12" l="1"/>
  <c r="R158" i="12"/>
  <c r="AI157" i="12"/>
  <c r="AK157" i="12"/>
  <c r="V158" i="12"/>
  <c r="W158" i="12"/>
  <c r="X158" i="12" l="1"/>
  <c r="Y159" i="12"/>
  <c r="U159" i="12"/>
  <c r="AB159" i="12" l="1"/>
  <c r="Z159" i="12"/>
  <c r="D157" i="12"/>
  <c r="S157" i="12" s="1"/>
  <c r="T158" i="12" l="1"/>
  <c r="R157" i="12"/>
  <c r="AI156" i="12"/>
  <c r="AK156" i="12"/>
  <c r="W157" i="12"/>
  <c r="V157" i="12"/>
  <c r="X157" i="12" l="1"/>
  <c r="Y158" i="12"/>
  <c r="U158" i="12"/>
  <c r="AB158" i="12" l="1"/>
  <c r="Z158" i="12"/>
  <c r="D156" i="12"/>
  <c r="R156" i="12" s="1"/>
  <c r="W156" i="12"/>
  <c r="V156" i="12"/>
  <c r="X156" i="12" l="1"/>
  <c r="S156" i="12"/>
  <c r="AI155" i="12"/>
  <c r="AK155" i="12"/>
  <c r="T157" i="12" l="1"/>
  <c r="Y157" i="12" l="1"/>
  <c r="U157" i="12"/>
  <c r="D155" i="12"/>
  <c r="R155" i="12" s="1"/>
  <c r="W155" i="12"/>
  <c r="V155" i="12"/>
  <c r="X155" i="12" l="1"/>
  <c r="S155" i="12"/>
  <c r="AB157" i="12"/>
  <c r="Z157" i="12"/>
  <c r="AI154" i="12"/>
  <c r="AK154" i="12"/>
  <c r="T156" i="12" l="1"/>
  <c r="Y156" i="12" l="1"/>
  <c r="U156" i="12"/>
  <c r="D154" i="12"/>
  <c r="R154" i="12" s="1"/>
  <c r="V154" i="12"/>
  <c r="W154" i="12"/>
  <c r="X154" i="12" l="1"/>
  <c r="S154" i="12"/>
  <c r="AB156" i="12"/>
  <c r="Z156" i="12"/>
  <c r="AI153" i="12"/>
  <c r="AK153" i="12"/>
  <c r="T155" i="12" l="1"/>
  <c r="Y155" i="12" l="1"/>
  <c r="U155" i="12"/>
  <c r="D153" i="12"/>
  <c r="S153" i="12" s="1"/>
  <c r="T154" i="12" l="1"/>
  <c r="AB155" i="12"/>
  <c r="Z155" i="12"/>
  <c r="R153" i="12"/>
  <c r="AI152" i="12"/>
  <c r="AK152" i="12"/>
  <c r="V153" i="12"/>
  <c r="W153" i="12"/>
  <c r="X153" i="12" l="1"/>
  <c r="Y154" i="12"/>
  <c r="U154" i="12"/>
  <c r="AB154" i="12" l="1"/>
  <c r="Z154" i="12"/>
  <c r="D152" i="12"/>
  <c r="S152" i="12" s="1"/>
  <c r="T153" i="12" l="1"/>
  <c r="R152" i="12"/>
  <c r="AI151" i="12"/>
  <c r="AK151" i="12"/>
  <c r="W152" i="12"/>
  <c r="V152" i="12"/>
  <c r="X152" i="12" l="1"/>
  <c r="Y153" i="12"/>
  <c r="U153" i="12"/>
  <c r="Z153" i="12" l="1"/>
  <c r="AB153" i="12"/>
  <c r="D151" i="12"/>
  <c r="R151" i="12" s="1"/>
  <c r="W151" i="12"/>
  <c r="V151" i="12"/>
  <c r="X151" i="12" l="1"/>
  <c r="S151" i="12"/>
  <c r="AI150" i="12"/>
  <c r="AK150" i="12"/>
  <c r="T152" i="12" l="1"/>
  <c r="Y152" i="12" l="1"/>
  <c r="U152" i="12"/>
  <c r="D150" i="12"/>
  <c r="S150" i="12" s="1"/>
  <c r="T151" i="12" l="1"/>
  <c r="R150" i="12"/>
  <c r="AB152" i="12"/>
  <c r="Z152" i="12"/>
  <c r="AI149" i="12"/>
  <c r="AK149" i="12"/>
  <c r="W150" i="12"/>
  <c r="V150" i="12"/>
  <c r="X150" i="12" l="1"/>
  <c r="Y151" i="12"/>
  <c r="U151" i="12"/>
  <c r="AB151" i="12" l="1"/>
  <c r="Z151" i="12"/>
  <c r="D149" i="12"/>
  <c r="R149" i="12" s="1"/>
  <c r="W149" i="12"/>
  <c r="V149" i="12"/>
  <c r="X149" i="12" l="1"/>
  <c r="S149" i="12"/>
  <c r="AI148" i="12"/>
  <c r="AK148" i="12"/>
  <c r="T150" i="12" l="1"/>
  <c r="Y150" i="12" l="1"/>
  <c r="U150" i="12"/>
  <c r="D148" i="12"/>
  <c r="S148" i="12" s="1"/>
  <c r="T149" i="12" l="1"/>
  <c r="R148" i="12"/>
  <c r="AB150" i="12"/>
  <c r="Z150" i="12"/>
  <c r="AI147" i="12"/>
  <c r="AK147" i="12"/>
  <c r="V148" i="12"/>
  <c r="W148" i="12"/>
  <c r="X148" i="12" l="1"/>
  <c r="Y149" i="12"/>
  <c r="U149" i="12"/>
  <c r="AB149" i="12" l="1"/>
  <c r="Z149" i="12"/>
  <c r="D147" i="12"/>
  <c r="S147" i="12" s="1"/>
  <c r="T148" i="12" l="1"/>
  <c r="R147" i="12"/>
  <c r="AI146" i="12"/>
  <c r="AK146" i="12"/>
  <c r="W147" i="12"/>
  <c r="V147" i="12"/>
  <c r="X147" i="12" l="1"/>
  <c r="Y148" i="12"/>
  <c r="U148" i="12"/>
  <c r="Z148" i="12" l="1"/>
  <c r="AB148" i="12"/>
  <c r="D146" i="12"/>
  <c r="S146" i="12" s="1"/>
  <c r="T147" i="12" l="1"/>
  <c r="R146" i="12"/>
  <c r="AI145" i="12"/>
  <c r="AK145" i="12"/>
  <c r="V146" i="12"/>
  <c r="W146" i="12"/>
  <c r="X146" i="12" l="1"/>
  <c r="Y147" i="12"/>
  <c r="U147" i="12"/>
  <c r="AB147" i="12" l="1"/>
  <c r="Z147" i="12"/>
  <c r="D145" i="12"/>
  <c r="S145" i="12" s="1"/>
  <c r="T146" i="12" l="1"/>
  <c r="R145" i="12"/>
  <c r="AI144" i="12"/>
  <c r="AK144" i="12"/>
  <c r="W145" i="12"/>
  <c r="V145" i="12"/>
  <c r="X145" i="12" l="1"/>
  <c r="Y146" i="12"/>
  <c r="U146" i="12"/>
  <c r="AB146" i="12" l="1"/>
  <c r="Z146" i="12"/>
  <c r="D144" i="12"/>
  <c r="S144" i="12" s="1"/>
  <c r="T145" i="12" l="1"/>
  <c r="R144" i="12"/>
  <c r="AI143" i="12"/>
  <c r="AK143" i="12"/>
  <c r="W144" i="12"/>
  <c r="V144" i="12"/>
  <c r="X144" i="12" l="1"/>
  <c r="Y145" i="12"/>
  <c r="U145" i="12"/>
  <c r="Z145" i="12" l="1"/>
  <c r="AB145" i="12"/>
  <c r="D143" i="12"/>
  <c r="S143" i="12" s="1"/>
  <c r="T144" i="12" l="1"/>
  <c r="R143" i="12"/>
  <c r="AI142" i="12"/>
  <c r="AK142" i="12"/>
  <c r="V143" i="12"/>
  <c r="W143" i="12"/>
  <c r="X143" i="12" l="1"/>
  <c r="Y144" i="12"/>
  <c r="U144" i="12"/>
  <c r="AB144" i="12" l="1"/>
  <c r="Z144" i="12"/>
  <c r="D142" i="12"/>
  <c r="S142" i="12" s="1"/>
  <c r="T143" i="12" l="1"/>
  <c r="R142" i="12"/>
  <c r="AI141" i="12"/>
  <c r="AK141" i="12"/>
  <c r="W142" i="12"/>
  <c r="V142" i="12"/>
  <c r="X142" i="12" l="1"/>
  <c r="Y143" i="12"/>
  <c r="U143" i="12"/>
  <c r="AB143" i="12" l="1"/>
  <c r="Z143" i="12"/>
  <c r="D141" i="12"/>
  <c r="S141" i="12" s="1"/>
  <c r="T142" i="12" l="1"/>
  <c r="R141" i="12"/>
  <c r="AI140" i="12"/>
  <c r="AK140" i="12"/>
  <c r="W141" i="12"/>
  <c r="V141" i="12"/>
  <c r="X141" i="12" l="1"/>
  <c r="Y142" i="12"/>
  <c r="U142" i="12"/>
  <c r="AB142" i="12" l="1"/>
  <c r="Z142" i="12"/>
  <c r="D140" i="12"/>
  <c r="R140" i="12" s="1"/>
  <c r="W140" i="12"/>
  <c r="V140" i="12"/>
  <c r="X140" i="12" l="1"/>
  <c r="S140" i="12"/>
  <c r="AI139" i="12"/>
  <c r="AK139" i="12"/>
  <c r="T141" i="12" l="1"/>
  <c r="Y141" i="12" l="1"/>
  <c r="U141" i="12"/>
  <c r="D139" i="12"/>
  <c r="R139" i="12" s="1"/>
  <c r="W139" i="12"/>
  <c r="V139" i="12"/>
  <c r="X139" i="12" l="1"/>
  <c r="S139" i="12"/>
  <c r="AB141" i="12"/>
  <c r="Z141" i="12"/>
  <c r="AI138" i="12"/>
  <c r="AK138" i="12"/>
  <c r="T140" i="12" l="1"/>
  <c r="Y140" i="12" l="1"/>
  <c r="U140" i="12"/>
  <c r="D138" i="12"/>
  <c r="S138" i="12" s="1"/>
  <c r="T139" i="12" l="1"/>
  <c r="R138" i="12"/>
  <c r="AB140" i="12"/>
  <c r="Z140" i="12"/>
  <c r="AI137" i="12"/>
  <c r="AK137" i="12"/>
  <c r="W138" i="12"/>
  <c r="V138" i="12"/>
  <c r="X138" i="12" l="1"/>
  <c r="Y139" i="12"/>
  <c r="U139" i="12"/>
  <c r="AB139" i="12" l="1"/>
  <c r="Z139" i="12"/>
  <c r="D137" i="12"/>
  <c r="S137" i="12" s="1"/>
  <c r="T138" i="12" l="1"/>
  <c r="R137" i="12"/>
  <c r="AI136" i="12"/>
  <c r="AK136" i="12"/>
  <c r="W137" i="12"/>
  <c r="V137" i="12"/>
  <c r="X137" i="12" l="1"/>
  <c r="Y138" i="12"/>
  <c r="U138" i="12"/>
  <c r="AB138" i="12" l="1"/>
  <c r="Z138" i="12"/>
  <c r="D136" i="12"/>
  <c r="S136" i="12" s="1"/>
  <c r="T137" i="12" l="1"/>
  <c r="R136" i="12"/>
  <c r="AI135" i="12"/>
  <c r="AK135" i="12"/>
  <c r="W136" i="12"/>
  <c r="V136" i="12"/>
  <c r="X136" i="12" l="1"/>
  <c r="Y137" i="12"/>
  <c r="U137" i="12"/>
  <c r="AB137" i="12" l="1"/>
  <c r="Z137" i="12"/>
  <c r="D135" i="12"/>
  <c r="R135" i="12" s="1"/>
  <c r="V135" i="12"/>
  <c r="W135" i="12"/>
  <c r="X135" i="12" l="1"/>
  <c r="S135" i="12"/>
  <c r="AI134" i="12"/>
  <c r="AK134" i="12"/>
  <c r="T136" i="12" l="1"/>
  <c r="Y136" i="12" l="1"/>
  <c r="U136" i="12"/>
  <c r="D134" i="12"/>
  <c r="S134" i="12" s="1"/>
  <c r="T135" i="12" l="1"/>
  <c r="AB136" i="12"/>
  <c r="Z136" i="12"/>
  <c r="R134" i="12"/>
  <c r="AI133" i="12"/>
  <c r="AK133" i="12"/>
  <c r="V134" i="12"/>
  <c r="W134" i="12"/>
  <c r="X134" i="12" l="1"/>
  <c r="Y135" i="12"/>
  <c r="U135" i="12"/>
  <c r="AB135" i="12" l="1"/>
  <c r="Z135" i="12"/>
  <c r="D133" i="12"/>
  <c r="S133" i="12" s="1"/>
  <c r="T134" i="12" l="1"/>
  <c r="R133" i="12"/>
  <c r="AI132" i="12"/>
  <c r="AK132" i="12"/>
  <c r="W133" i="12"/>
  <c r="V133" i="12"/>
  <c r="X133" i="12" l="1"/>
  <c r="Y134" i="12"/>
  <c r="U134" i="12"/>
  <c r="AB134" i="12" l="1"/>
  <c r="Z134" i="12"/>
  <c r="D132" i="12"/>
  <c r="R132" i="12" s="1"/>
  <c r="W132" i="12"/>
  <c r="V132" i="12"/>
  <c r="X132" i="12" l="1"/>
  <c r="S132" i="12"/>
  <c r="AI131" i="12"/>
  <c r="AK131" i="12"/>
  <c r="T133" i="12" l="1"/>
  <c r="Y133" i="12" l="1"/>
  <c r="U133" i="12"/>
  <c r="D131" i="12"/>
  <c r="S131" i="12" s="1"/>
  <c r="T132" i="12" l="1"/>
  <c r="R131" i="12"/>
  <c r="Z133" i="12"/>
  <c r="AB133" i="12"/>
  <c r="AI130" i="12"/>
  <c r="AK130" i="12"/>
  <c r="V131" i="12"/>
  <c r="W131" i="12"/>
  <c r="X131" i="12" l="1"/>
  <c r="Y132" i="12"/>
  <c r="U132" i="12"/>
  <c r="AB132" i="12" l="1"/>
  <c r="Z132" i="12"/>
  <c r="D130" i="12"/>
  <c r="S130" i="12" s="1"/>
  <c r="T131" i="12" l="1"/>
  <c r="R130" i="12"/>
  <c r="AI129" i="12"/>
  <c r="AK129" i="12"/>
  <c r="V130" i="12"/>
  <c r="W130" i="12"/>
  <c r="X130" i="12" l="1"/>
  <c r="Y131" i="12"/>
  <c r="U131" i="12"/>
  <c r="AB131" i="12" l="1"/>
  <c r="Z131" i="12"/>
  <c r="D129" i="12"/>
  <c r="R129" i="12" s="1"/>
  <c r="W129" i="12"/>
  <c r="V129" i="12"/>
  <c r="X129" i="12" l="1"/>
  <c r="S129" i="12"/>
  <c r="AI128" i="12"/>
  <c r="AK128" i="12"/>
  <c r="T130" i="12" l="1"/>
  <c r="Y130" i="12" l="1"/>
  <c r="U130" i="12"/>
  <c r="D128" i="12"/>
  <c r="R128" i="12" s="1"/>
  <c r="W128" i="12"/>
  <c r="V128" i="12"/>
  <c r="X128" i="12" l="1"/>
  <c r="S128" i="12"/>
  <c r="AB130" i="12"/>
  <c r="Z130" i="12"/>
  <c r="AI127" i="12"/>
  <c r="AK127" i="12"/>
  <c r="T129" i="12" l="1"/>
  <c r="Y129" i="12" l="1"/>
  <c r="U129" i="12"/>
  <c r="D127" i="12"/>
  <c r="S127" i="12" s="1"/>
  <c r="T128" i="12" l="1"/>
  <c r="R127" i="12"/>
  <c r="AB129" i="12"/>
  <c r="Z129" i="12"/>
  <c r="AI126" i="12"/>
  <c r="AK126" i="12"/>
  <c r="W127" i="12"/>
  <c r="V127" i="12"/>
  <c r="X127" i="12" l="1"/>
  <c r="Y128" i="12"/>
  <c r="U128" i="12"/>
  <c r="Z128" i="12" l="1"/>
  <c r="AB128" i="12"/>
  <c r="D126" i="12"/>
  <c r="S126" i="12" s="1"/>
  <c r="T127" i="12" l="1"/>
  <c r="R126" i="12"/>
  <c r="AI125" i="12"/>
  <c r="AK125" i="12"/>
  <c r="W126" i="12"/>
  <c r="V126" i="12"/>
  <c r="X126" i="12" l="1"/>
  <c r="Y127" i="12"/>
  <c r="U127" i="12"/>
  <c r="AB127" i="12" l="1"/>
  <c r="Z127" i="12"/>
  <c r="D125" i="12"/>
  <c r="S125" i="12" s="1"/>
  <c r="T126" i="12" l="1"/>
  <c r="R125" i="12"/>
  <c r="AI124" i="12"/>
  <c r="AK124" i="12"/>
  <c r="V125" i="12"/>
  <c r="W125" i="12"/>
  <c r="X125" i="12" l="1"/>
  <c r="Y126" i="12"/>
  <c r="U126" i="12"/>
  <c r="AB126" i="12" l="1"/>
  <c r="Z126" i="12"/>
  <c r="D124" i="12"/>
  <c r="R124" i="12" s="1"/>
  <c r="V124" i="12"/>
  <c r="W124" i="12"/>
  <c r="X124" i="12" l="1"/>
  <c r="S124" i="12"/>
  <c r="AI123" i="12"/>
  <c r="AK123" i="12"/>
  <c r="T125" i="12" l="1"/>
  <c r="Y125" i="12" l="1"/>
  <c r="U125" i="12"/>
  <c r="D123" i="12"/>
  <c r="S123" i="12" s="1"/>
  <c r="T124" i="12" l="1"/>
  <c r="R123" i="12"/>
  <c r="Z125" i="12"/>
  <c r="AB125" i="12"/>
  <c r="AI122" i="12"/>
  <c r="AK122" i="12"/>
  <c r="W123" i="12"/>
  <c r="V123" i="12"/>
  <c r="X123" i="12" l="1"/>
  <c r="Y124" i="12"/>
  <c r="U124" i="12"/>
  <c r="AB124" i="12" l="1"/>
  <c r="Z124" i="12"/>
  <c r="D122" i="12"/>
  <c r="S122" i="12" s="1"/>
  <c r="T123" i="12" l="1"/>
  <c r="R122" i="12"/>
  <c r="AI121" i="12"/>
  <c r="AK121" i="12"/>
  <c r="V122" i="12"/>
  <c r="W122" i="12"/>
  <c r="X122" i="12" l="1"/>
  <c r="Y123" i="12"/>
  <c r="U123" i="12"/>
  <c r="AB123" i="12" l="1"/>
  <c r="Z123" i="12"/>
  <c r="D121" i="12"/>
  <c r="S121" i="12" s="1"/>
  <c r="T122" i="12" l="1"/>
  <c r="R121" i="12"/>
  <c r="AI120" i="12"/>
  <c r="AK120" i="12"/>
  <c r="V121" i="12"/>
  <c r="W121" i="12"/>
  <c r="X121" i="12" l="1"/>
  <c r="Y122" i="12"/>
  <c r="U122" i="12"/>
  <c r="AB122" i="12" l="1"/>
  <c r="Z122" i="12"/>
  <c r="D120" i="12"/>
  <c r="S120" i="12" s="1"/>
  <c r="T121" i="12" l="1"/>
  <c r="R120" i="12"/>
  <c r="AI119" i="12"/>
  <c r="AK119" i="12"/>
  <c r="W120" i="12"/>
  <c r="V120" i="12"/>
  <c r="X120" i="12" l="1"/>
  <c r="Y121" i="12"/>
  <c r="U121" i="12"/>
  <c r="Z121" i="12" l="1"/>
  <c r="AB121" i="12"/>
  <c r="D119" i="12"/>
  <c r="S119" i="12" s="1"/>
  <c r="T120" i="12" l="1"/>
  <c r="R119" i="12"/>
  <c r="AI118" i="12"/>
  <c r="AK118" i="12"/>
  <c r="W119" i="12"/>
  <c r="V119" i="12"/>
  <c r="X119" i="12" l="1"/>
  <c r="Y120" i="12"/>
  <c r="U120" i="12"/>
  <c r="AB120" i="12" l="1"/>
  <c r="Z120" i="12"/>
  <c r="D118" i="12"/>
  <c r="S118" i="12" s="1"/>
  <c r="T119" i="12" l="1"/>
  <c r="R118" i="12"/>
  <c r="AI117" i="12"/>
  <c r="AK117" i="12"/>
  <c r="V118" i="12"/>
  <c r="W118" i="12"/>
  <c r="X118" i="12" l="1"/>
  <c r="Y119" i="12"/>
  <c r="U119" i="12"/>
  <c r="AB119" i="12" l="1"/>
  <c r="Z119" i="12"/>
  <c r="D117" i="12"/>
  <c r="S117" i="12" s="1"/>
  <c r="T118" i="12" l="1"/>
  <c r="R117" i="12"/>
  <c r="AI116" i="12"/>
  <c r="AK116" i="12"/>
  <c r="W117" i="12"/>
  <c r="V117" i="12"/>
  <c r="X117" i="12" l="1"/>
  <c r="Y118" i="12"/>
  <c r="U118" i="12"/>
  <c r="AB118" i="12" l="1"/>
  <c r="Z118" i="12"/>
  <c r="D116" i="12"/>
  <c r="S116" i="12" s="1"/>
  <c r="T117" i="12" l="1"/>
  <c r="R116" i="12"/>
  <c r="AI115" i="12"/>
  <c r="AK115" i="12"/>
  <c r="V116" i="12"/>
  <c r="W116" i="12"/>
  <c r="X116" i="12" l="1"/>
  <c r="Y117" i="12"/>
  <c r="U117" i="12"/>
  <c r="AB117" i="12" l="1"/>
  <c r="Z117" i="12"/>
  <c r="D115" i="12"/>
  <c r="S115" i="12" s="1"/>
  <c r="T116" i="12" l="1"/>
  <c r="R115" i="12"/>
  <c r="AI114" i="12"/>
  <c r="AK114" i="12"/>
  <c r="V115" i="12"/>
  <c r="W115" i="12"/>
  <c r="X115" i="12" l="1"/>
  <c r="Y116" i="12"/>
  <c r="U116" i="12"/>
  <c r="AB116" i="12" l="1"/>
  <c r="Z116" i="12"/>
  <c r="D114" i="12"/>
  <c r="S114" i="12" s="1"/>
  <c r="T115" i="12" l="1"/>
  <c r="R114" i="12"/>
  <c r="AI113" i="12"/>
  <c r="AK113" i="12"/>
  <c r="V114" i="12"/>
  <c r="W114" i="12"/>
  <c r="X114" i="12" l="1"/>
  <c r="Y115" i="12"/>
  <c r="U115" i="12"/>
  <c r="AB115" i="12" l="1"/>
  <c r="Z115" i="12"/>
  <c r="D113" i="12"/>
  <c r="S113" i="12" s="1"/>
  <c r="T114" i="12" l="1"/>
  <c r="R113" i="12"/>
  <c r="AI112" i="12"/>
  <c r="AK112" i="12"/>
  <c r="V113" i="12"/>
  <c r="W113" i="12"/>
  <c r="X113" i="12" l="1"/>
  <c r="Y114" i="12"/>
  <c r="U114" i="12"/>
  <c r="AB114" i="12" l="1"/>
  <c r="Z114" i="12"/>
  <c r="D112" i="12"/>
  <c r="S112" i="12" s="1"/>
  <c r="T113" i="12" l="1"/>
  <c r="R112" i="12"/>
  <c r="AI111" i="12"/>
  <c r="AK111" i="12"/>
  <c r="W112" i="12"/>
  <c r="V112" i="12"/>
  <c r="X112" i="12" l="1"/>
  <c r="Y113" i="12"/>
  <c r="U113" i="12"/>
  <c r="Z113" i="12" l="1"/>
  <c r="AB113" i="12"/>
  <c r="D111" i="12"/>
  <c r="S111" i="12" s="1"/>
  <c r="T112" i="12" l="1"/>
  <c r="R111" i="12"/>
  <c r="AI110" i="12"/>
  <c r="AK110" i="12"/>
  <c r="W111" i="12"/>
  <c r="V111" i="12"/>
  <c r="X111" i="12" l="1"/>
  <c r="Y112" i="12"/>
  <c r="U112" i="12"/>
  <c r="AB112" i="12" l="1"/>
  <c r="Z112" i="12"/>
  <c r="D110" i="12"/>
  <c r="R110" i="12" s="1"/>
  <c r="V110" i="12"/>
  <c r="W110" i="12"/>
  <c r="X110" i="12" l="1"/>
  <c r="S110" i="12"/>
  <c r="AI109" i="12"/>
  <c r="AK109" i="12"/>
  <c r="T111" i="12" l="1"/>
  <c r="Y111" i="12" l="1"/>
  <c r="U111" i="12"/>
  <c r="D109" i="12"/>
  <c r="R109" i="12" s="1"/>
  <c r="W109" i="12"/>
  <c r="V109" i="12"/>
  <c r="X109" i="12" l="1"/>
  <c r="S109" i="12"/>
  <c r="AB111" i="12"/>
  <c r="Z111" i="12"/>
  <c r="AI108" i="12"/>
  <c r="AK108" i="12"/>
  <c r="T110" i="12" l="1"/>
  <c r="Y110" i="12" l="1"/>
  <c r="U110" i="12"/>
  <c r="D108" i="12"/>
  <c r="S108" i="12" s="1"/>
  <c r="T109" i="12" l="1"/>
  <c r="R108" i="12"/>
  <c r="AB110" i="12"/>
  <c r="Z110" i="12"/>
  <c r="AI107" i="12"/>
  <c r="AK107" i="12"/>
  <c r="W108" i="12"/>
  <c r="V108" i="12"/>
  <c r="X108" i="12" l="1"/>
  <c r="Y109" i="12"/>
  <c r="U109" i="12"/>
  <c r="AB109" i="12" l="1"/>
  <c r="Z109" i="12"/>
  <c r="D107" i="12"/>
  <c r="S107" i="12" s="1"/>
  <c r="T108" i="12" l="1"/>
  <c r="R107" i="12"/>
  <c r="AI106" i="12"/>
  <c r="AK106" i="12"/>
  <c r="V107" i="12"/>
  <c r="W107" i="12"/>
  <c r="X107" i="12" l="1"/>
  <c r="Y108" i="12"/>
  <c r="U108" i="12"/>
  <c r="AB108" i="12" l="1"/>
  <c r="Z108" i="12"/>
  <c r="D106" i="12"/>
  <c r="S106" i="12" s="1"/>
  <c r="T107" i="12" l="1"/>
  <c r="R106" i="12"/>
  <c r="AI105" i="12"/>
  <c r="AK105" i="12"/>
  <c r="V106" i="12"/>
  <c r="W106" i="12"/>
  <c r="X106" i="12" l="1"/>
  <c r="Y107" i="12"/>
  <c r="U107" i="12"/>
  <c r="Z107" i="12" l="1"/>
  <c r="AB107" i="12"/>
  <c r="D105" i="12"/>
  <c r="S105" i="12" s="1"/>
  <c r="T106" i="12" l="1"/>
  <c r="R105" i="12"/>
  <c r="AI104" i="12"/>
  <c r="AK104" i="12"/>
  <c r="V105" i="12"/>
  <c r="W105" i="12"/>
  <c r="X105" i="12" l="1"/>
  <c r="Y106" i="12"/>
  <c r="U106" i="12"/>
  <c r="Z106" i="12" l="1"/>
  <c r="AB106" i="12"/>
  <c r="D104" i="12"/>
  <c r="S104" i="12" s="1"/>
  <c r="T105" i="12" l="1"/>
  <c r="R104" i="12"/>
  <c r="AI103" i="12"/>
  <c r="AK103" i="12"/>
  <c r="W104" i="12"/>
  <c r="V104" i="12"/>
  <c r="X104" i="12" l="1"/>
  <c r="Y105" i="12"/>
  <c r="U105" i="12"/>
  <c r="AB105" i="12" l="1"/>
  <c r="Z105" i="12"/>
  <c r="D103" i="12"/>
  <c r="S103" i="12" s="1"/>
  <c r="T104" i="12" l="1"/>
  <c r="R103" i="12"/>
  <c r="AI102" i="12"/>
  <c r="AK102" i="12"/>
  <c r="V103" i="12"/>
  <c r="W103" i="12"/>
  <c r="X103" i="12" l="1"/>
  <c r="Y104" i="12"/>
  <c r="U104" i="12"/>
  <c r="AB104" i="12" l="1"/>
  <c r="Z104" i="12"/>
  <c r="D102" i="12"/>
  <c r="S102" i="12" s="1"/>
  <c r="T103" i="12" l="1"/>
  <c r="R102" i="12"/>
  <c r="AI101" i="12"/>
  <c r="AK101" i="12"/>
  <c r="V102" i="12"/>
  <c r="W102" i="12"/>
  <c r="X102" i="12" l="1"/>
  <c r="Y103" i="12"/>
  <c r="U103" i="12"/>
  <c r="AB103" i="12" l="1"/>
  <c r="Z103" i="12"/>
  <c r="D101" i="12"/>
  <c r="S101" i="12" s="1"/>
  <c r="T102" i="12" l="1"/>
  <c r="R101" i="12"/>
  <c r="AI100" i="12"/>
  <c r="AK100" i="12"/>
  <c r="W101" i="12"/>
  <c r="V101" i="12"/>
  <c r="X101" i="12" l="1"/>
  <c r="Y102" i="12"/>
  <c r="U102" i="12"/>
  <c r="AB102" i="12" l="1"/>
  <c r="Z102" i="12"/>
  <c r="D100" i="12"/>
  <c r="R100" i="12" s="1"/>
  <c r="V100" i="12"/>
  <c r="W100" i="12"/>
  <c r="X100" i="12" l="1"/>
  <c r="S100" i="12"/>
  <c r="AI99" i="12"/>
  <c r="AK99" i="12"/>
  <c r="T101" i="12" l="1"/>
  <c r="Y101" i="12" l="1"/>
  <c r="U101" i="12"/>
  <c r="D99" i="12"/>
  <c r="S99" i="12" s="1"/>
  <c r="T100" i="12" l="1"/>
  <c r="AB101" i="12"/>
  <c r="Z101" i="12"/>
  <c r="R99" i="12"/>
  <c r="AI98" i="12"/>
  <c r="AK98" i="12"/>
  <c r="W99" i="12"/>
  <c r="V99" i="12"/>
  <c r="X99" i="12" l="1"/>
  <c r="Y100" i="12"/>
  <c r="U100" i="12"/>
  <c r="AB100" i="12" l="1"/>
  <c r="Z100" i="12"/>
  <c r="D98" i="12"/>
  <c r="R98" i="12" s="1"/>
  <c r="W98" i="12"/>
  <c r="V98" i="12"/>
  <c r="X98" i="12" l="1"/>
  <c r="S98" i="12"/>
  <c r="AI97" i="12"/>
  <c r="AK97" i="12"/>
  <c r="T99" i="12" l="1"/>
  <c r="Y99" i="12" l="1"/>
  <c r="U99" i="12"/>
  <c r="D97" i="12"/>
  <c r="S97" i="12" s="1"/>
  <c r="T98" i="12" l="1"/>
  <c r="R97" i="12"/>
  <c r="AB99" i="12"/>
  <c r="Z99" i="12"/>
  <c r="AI96" i="12"/>
  <c r="AK96" i="12"/>
  <c r="V97" i="12"/>
  <c r="W97" i="12"/>
  <c r="X97" i="12" l="1"/>
  <c r="Y98" i="12"/>
  <c r="U98" i="12"/>
  <c r="AB98" i="12" l="1"/>
  <c r="Z98" i="12"/>
  <c r="D96" i="12"/>
  <c r="S96" i="12" s="1"/>
  <c r="T97" i="12" l="1"/>
  <c r="R96" i="12"/>
  <c r="AI95" i="12"/>
  <c r="AK95" i="12"/>
  <c r="V96" i="12"/>
  <c r="W96" i="12"/>
  <c r="X96" i="12" l="1"/>
  <c r="Y97" i="12"/>
  <c r="U97" i="12"/>
  <c r="Z97" i="12" l="1"/>
  <c r="AB97" i="12"/>
  <c r="D95" i="12"/>
  <c r="S95" i="12" s="1"/>
  <c r="T96" i="12" l="1"/>
  <c r="R95" i="12"/>
  <c r="AI94" i="12"/>
  <c r="AK94" i="12"/>
  <c r="W95" i="12"/>
  <c r="V95" i="12"/>
  <c r="X95" i="12" l="1"/>
  <c r="Y96" i="12"/>
  <c r="U96" i="12"/>
  <c r="AB96" i="12" l="1"/>
  <c r="Z96" i="12"/>
  <c r="D94" i="12"/>
  <c r="S94" i="12" s="1"/>
  <c r="T95" i="12" l="1"/>
  <c r="R94" i="12"/>
  <c r="AI93" i="12"/>
  <c r="AK93" i="12"/>
  <c r="W94" i="12"/>
  <c r="V94" i="12"/>
  <c r="X94" i="12" l="1"/>
  <c r="Y95" i="12"/>
  <c r="U95" i="12"/>
  <c r="AB95" i="12" l="1"/>
  <c r="Z95" i="12"/>
  <c r="D93" i="12"/>
  <c r="S93" i="12" s="1"/>
  <c r="T94" i="12" l="1"/>
  <c r="R93" i="12"/>
  <c r="AI92" i="12"/>
  <c r="AK92" i="12"/>
  <c r="W93" i="12"/>
  <c r="V93" i="12"/>
  <c r="X93" i="12" l="1"/>
  <c r="Y94" i="12"/>
  <c r="U94" i="12"/>
  <c r="AB94" i="12" l="1"/>
  <c r="Z94" i="12"/>
  <c r="D92" i="12"/>
  <c r="S92" i="12" s="1"/>
  <c r="T93" i="12" l="1"/>
  <c r="R92" i="12"/>
  <c r="AI91" i="12"/>
  <c r="AK91" i="12"/>
  <c r="W92" i="12"/>
  <c r="V92" i="12"/>
  <c r="X92" i="12" l="1"/>
  <c r="Y93" i="12"/>
  <c r="U93" i="12"/>
  <c r="AB93" i="12" l="1"/>
  <c r="Z93" i="12"/>
  <c r="D91" i="12"/>
  <c r="S91" i="12" s="1"/>
  <c r="R91" i="12" l="1"/>
  <c r="T92" i="12"/>
  <c r="AI90" i="12"/>
  <c r="AK90" i="12"/>
  <c r="W91" i="12"/>
  <c r="V91" i="12"/>
  <c r="X91" i="12" l="1"/>
  <c r="Y92" i="12"/>
  <c r="U92" i="12"/>
  <c r="AB92" i="12" l="1"/>
  <c r="Z92" i="12"/>
  <c r="D90" i="12"/>
  <c r="R90" i="12" s="1"/>
  <c r="W90" i="12"/>
  <c r="V90" i="12"/>
  <c r="X90" i="12" l="1"/>
  <c r="S90" i="12"/>
  <c r="AI89" i="12"/>
  <c r="AK89" i="12"/>
  <c r="T91" i="12" l="1"/>
  <c r="Y91" i="12" l="1"/>
  <c r="U91" i="12"/>
  <c r="D89" i="12"/>
  <c r="S89" i="12" s="1"/>
  <c r="T90" i="12" l="1"/>
  <c r="AB91" i="12"/>
  <c r="Z91" i="12"/>
  <c r="R89" i="12"/>
  <c r="AI88" i="12"/>
  <c r="AK88" i="12"/>
  <c r="W89" i="12"/>
  <c r="V89" i="12"/>
  <c r="X89" i="12" l="1"/>
  <c r="Y90" i="12"/>
  <c r="U90" i="12"/>
  <c r="AB90" i="12" l="1"/>
  <c r="Z90" i="12"/>
  <c r="D88" i="12"/>
  <c r="S88" i="12" s="1"/>
  <c r="T89" i="12" l="1"/>
  <c r="R88" i="12"/>
  <c r="AI87" i="12"/>
  <c r="AK87" i="12"/>
  <c r="W88" i="12"/>
  <c r="V88" i="12"/>
  <c r="X88" i="12" l="1"/>
  <c r="Y89" i="12"/>
  <c r="U89" i="12"/>
  <c r="AB89" i="12" l="1"/>
  <c r="Z89" i="12"/>
  <c r="D87" i="12"/>
  <c r="S87" i="12" s="1"/>
  <c r="T88" i="12" l="1"/>
  <c r="R87" i="12"/>
  <c r="AI86" i="12"/>
  <c r="AK86" i="12"/>
  <c r="W87" i="12"/>
  <c r="V87" i="12"/>
  <c r="X87" i="12" l="1"/>
  <c r="Y88" i="12"/>
  <c r="U88" i="12"/>
  <c r="AB88" i="12" l="1"/>
  <c r="Z88" i="12"/>
  <c r="D86" i="12"/>
  <c r="S86" i="12" s="1"/>
  <c r="T87" i="12" l="1"/>
  <c r="R86" i="12"/>
  <c r="AI85" i="12"/>
  <c r="AK85" i="12"/>
  <c r="V86" i="12"/>
  <c r="W86" i="12"/>
  <c r="X86" i="12" l="1"/>
  <c r="Y87" i="12"/>
  <c r="U87" i="12"/>
  <c r="Z87" i="12" l="1"/>
  <c r="AB87" i="12"/>
  <c r="D85" i="12"/>
  <c r="S85" i="12" s="1"/>
  <c r="T86" i="12" l="1"/>
  <c r="R85" i="12"/>
  <c r="AI84" i="12"/>
  <c r="AK84" i="12"/>
  <c r="V85" i="12"/>
  <c r="W85" i="12"/>
  <c r="X85" i="12" l="1"/>
  <c r="Y86" i="12"/>
  <c r="U86" i="12"/>
  <c r="AB86" i="12" l="1"/>
  <c r="Z86" i="12"/>
  <c r="D84" i="12"/>
  <c r="R84" i="12" s="1"/>
  <c r="W84" i="12"/>
  <c r="V84" i="12"/>
  <c r="X84" i="12" l="1"/>
  <c r="S84" i="12"/>
  <c r="AI83" i="12"/>
  <c r="AK83" i="12"/>
  <c r="T85" i="12" l="1"/>
  <c r="Y85" i="12" l="1"/>
  <c r="U85" i="12"/>
  <c r="D83" i="12"/>
  <c r="S83" i="12" s="1"/>
  <c r="T84" i="12" l="1"/>
  <c r="R83" i="12"/>
  <c r="AB85" i="12"/>
  <c r="Z85" i="12"/>
  <c r="AI82" i="12"/>
  <c r="AK82" i="12"/>
  <c r="W83" i="12"/>
  <c r="V83" i="12"/>
  <c r="X83" i="12" l="1"/>
  <c r="Y84" i="12"/>
  <c r="U84" i="12"/>
  <c r="AB84" i="12" l="1"/>
  <c r="Z84" i="12"/>
  <c r="D82" i="12"/>
  <c r="S82" i="12" s="1"/>
  <c r="T83" i="12" l="1"/>
  <c r="R82" i="12"/>
  <c r="AI81" i="12"/>
  <c r="AK81" i="12"/>
  <c r="V82" i="12"/>
  <c r="W82" i="12"/>
  <c r="X82" i="12" l="1"/>
  <c r="Y83" i="12"/>
  <c r="U83" i="12"/>
  <c r="AB83" i="12" l="1"/>
  <c r="Z83" i="12"/>
  <c r="D81" i="12"/>
  <c r="S81" i="12" s="1"/>
  <c r="T82" i="12" l="1"/>
  <c r="R81" i="12"/>
  <c r="AI80" i="12"/>
  <c r="AK80" i="12"/>
  <c r="V81" i="12"/>
  <c r="W81" i="12"/>
  <c r="X81" i="12" l="1"/>
  <c r="Y82" i="12"/>
  <c r="U82" i="12"/>
  <c r="AB82" i="12" l="1"/>
  <c r="Z82" i="12"/>
  <c r="D80" i="12"/>
  <c r="S80" i="12" s="1"/>
  <c r="T81" i="12" l="1"/>
  <c r="R80" i="12"/>
  <c r="AI79" i="12"/>
  <c r="AK79" i="12"/>
  <c r="V80" i="12"/>
  <c r="W80" i="12"/>
  <c r="X80" i="12" l="1"/>
  <c r="Y81" i="12"/>
  <c r="U81" i="12"/>
  <c r="AB81" i="12" l="1"/>
  <c r="Z81" i="12"/>
  <c r="D79" i="12"/>
  <c r="S79" i="12" s="1"/>
  <c r="T80" i="12" l="1"/>
  <c r="R79" i="12"/>
  <c r="AI78" i="12"/>
  <c r="AK78" i="12"/>
  <c r="V79" i="12"/>
  <c r="W79" i="12"/>
  <c r="X79" i="12" l="1"/>
  <c r="Y80" i="12"/>
  <c r="U80" i="12"/>
  <c r="AB80" i="12" l="1"/>
  <c r="Z80" i="12"/>
  <c r="D78" i="12"/>
  <c r="R78" i="12" s="1"/>
  <c r="V78" i="12"/>
  <c r="W78" i="12"/>
  <c r="X78" i="12" l="1"/>
  <c r="S78" i="12"/>
  <c r="AI77" i="12"/>
  <c r="AK77" i="12"/>
  <c r="T79" i="12" l="1"/>
  <c r="Y79" i="12" l="1"/>
  <c r="U79" i="12"/>
  <c r="D77" i="12"/>
  <c r="S77" i="12" s="1"/>
  <c r="T78" i="12" l="1"/>
  <c r="R77" i="12"/>
  <c r="Z79" i="12"/>
  <c r="AB79" i="12"/>
  <c r="AI76" i="12"/>
  <c r="AK76" i="12"/>
  <c r="W77" i="12"/>
  <c r="V77" i="12"/>
  <c r="X77" i="12" l="1"/>
  <c r="Y78" i="12"/>
  <c r="U78" i="12"/>
  <c r="AB78" i="12" l="1"/>
  <c r="Z78" i="12"/>
  <c r="D76" i="12"/>
  <c r="R76" i="12" s="1"/>
  <c r="W76" i="12"/>
  <c r="V76" i="12"/>
  <c r="X76" i="12" l="1"/>
  <c r="S76" i="12"/>
  <c r="AI75" i="12"/>
  <c r="AK75" i="12"/>
  <c r="T77" i="12" l="1"/>
  <c r="Y77" i="12" l="1"/>
  <c r="U77" i="12"/>
  <c r="D75" i="12"/>
  <c r="S75" i="12" s="1"/>
  <c r="T76" i="12" l="1"/>
  <c r="R75" i="12"/>
  <c r="AB77" i="12"/>
  <c r="Z77" i="12"/>
  <c r="AI74" i="12"/>
  <c r="AK74" i="12"/>
  <c r="V75" i="12"/>
  <c r="W75" i="12"/>
  <c r="X75" i="12" l="1"/>
  <c r="Y76" i="12"/>
  <c r="U76" i="12"/>
  <c r="AB76" i="12" l="1"/>
  <c r="Z76" i="12"/>
  <c r="D74" i="12"/>
  <c r="R74" i="12" s="1"/>
  <c r="V74" i="12"/>
  <c r="W74" i="12"/>
  <c r="X74" i="12" l="1"/>
  <c r="S74" i="12"/>
  <c r="AI73" i="12"/>
  <c r="AK73" i="12"/>
  <c r="T75" i="12" l="1"/>
  <c r="Y75" i="12" l="1"/>
  <c r="U75" i="12"/>
  <c r="D73" i="12"/>
  <c r="R73" i="12" s="1"/>
  <c r="V73" i="12"/>
  <c r="W73" i="12"/>
  <c r="X73" i="12" l="1"/>
  <c r="S73" i="12"/>
  <c r="AB75" i="12"/>
  <c r="Z75" i="12"/>
  <c r="AI72" i="12"/>
  <c r="AK72" i="12"/>
  <c r="T74" i="12" l="1"/>
  <c r="Y74" i="12" l="1"/>
  <c r="U74" i="12"/>
  <c r="D72" i="12"/>
  <c r="S72" i="12" s="1"/>
  <c r="T73" i="12" l="1"/>
  <c r="AB74" i="12"/>
  <c r="Z74" i="12"/>
  <c r="R72" i="12"/>
  <c r="AI71" i="12"/>
  <c r="AK71" i="12"/>
  <c r="V72" i="12"/>
  <c r="W72" i="12"/>
  <c r="X72" i="12" l="1"/>
  <c r="Y73" i="12"/>
  <c r="U73" i="12"/>
  <c r="AB73" i="12" l="1"/>
  <c r="Z73" i="12"/>
  <c r="D71" i="12"/>
  <c r="S71" i="12" s="1"/>
  <c r="T72" i="12" l="1"/>
  <c r="R71" i="12"/>
  <c r="AI70" i="12"/>
  <c r="AK70" i="12"/>
  <c r="V71" i="12"/>
  <c r="W71" i="12"/>
  <c r="X71" i="12" l="1"/>
  <c r="Y72" i="12"/>
  <c r="U72" i="12"/>
  <c r="AB72" i="12" l="1"/>
  <c r="Z72" i="12"/>
  <c r="D70" i="12"/>
  <c r="S70" i="12" s="1"/>
  <c r="T71" i="12" l="1"/>
  <c r="R70" i="12"/>
  <c r="AI69" i="12"/>
  <c r="AK69" i="12"/>
  <c r="V70" i="12"/>
  <c r="W70" i="12"/>
  <c r="X70" i="12" l="1"/>
  <c r="Y71" i="12"/>
  <c r="U71" i="12"/>
  <c r="AB71" i="12" l="1"/>
  <c r="Z71" i="12"/>
  <c r="D69" i="12"/>
  <c r="R69" i="12" s="1"/>
  <c r="W69" i="12"/>
  <c r="V69" i="12"/>
  <c r="X69" i="12" l="1"/>
  <c r="S69" i="12"/>
  <c r="AI68" i="12"/>
  <c r="AK68" i="12"/>
  <c r="T70" i="12" l="1"/>
  <c r="Y70" i="12" l="1"/>
  <c r="U70" i="12"/>
  <c r="D68" i="12"/>
  <c r="S68" i="12" s="1"/>
  <c r="T69" i="12" l="1"/>
  <c r="AB70" i="12"/>
  <c r="Z70" i="12"/>
  <c r="R68" i="12"/>
  <c r="AI67" i="12"/>
  <c r="AK67" i="12"/>
  <c r="W68" i="12"/>
  <c r="V68" i="12"/>
  <c r="X68" i="12" l="1"/>
  <c r="Y69" i="12"/>
  <c r="U69" i="12"/>
  <c r="Z69" i="12" l="1"/>
  <c r="AB69" i="12"/>
  <c r="D67" i="12"/>
  <c r="S67" i="12" s="1"/>
  <c r="T68" i="12" l="1"/>
  <c r="R67" i="12"/>
  <c r="AI66" i="12"/>
  <c r="AK66" i="12"/>
  <c r="V67" i="12"/>
  <c r="W67" i="12"/>
  <c r="X67" i="12" l="1"/>
  <c r="Y68" i="12"/>
  <c r="U68" i="12"/>
  <c r="AB68" i="12" l="1"/>
  <c r="Z68" i="12"/>
  <c r="D66" i="12"/>
  <c r="R66" i="12" s="1"/>
  <c r="V66" i="12"/>
  <c r="W66" i="12"/>
  <c r="X66" i="12" l="1"/>
  <c r="S66" i="12"/>
  <c r="AI65" i="12"/>
  <c r="AK65" i="12"/>
  <c r="T67" i="12" l="1"/>
  <c r="Y67" i="12" l="1"/>
  <c r="U67" i="12"/>
  <c r="D65" i="12"/>
  <c r="S65" i="12" s="1"/>
  <c r="T66" i="12" l="1"/>
  <c r="AB67" i="12"/>
  <c r="Z67" i="12"/>
  <c r="R65" i="12"/>
  <c r="AI64" i="12"/>
  <c r="AK64" i="12"/>
  <c r="V65" i="12"/>
  <c r="W65" i="12"/>
  <c r="X65" i="12" l="1"/>
  <c r="Y66" i="12"/>
  <c r="U66" i="12"/>
  <c r="AB66" i="12" l="1"/>
  <c r="Z66" i="12"/>
  <c r="D64" i="12"/>
  <c r="S64" i="12" s="1"/>
  <c r="T65" i="12" l="1"/>
  <c r="R64" i="12"/>
  <c r="AI63" i="12"/>
  <c r="AK63" i="12"/>
  <c r="W64" i="12"/>
  <c r="V64" i="12"/>
  <c r="X64" i="12" l="1"/>
  <c r="Y65" i="12"/>
  <c r="U65" i="12"/>
  <c r="AB65" i="12" l="1"/>
  <c r="Z65" i="12"/>
  <c r="D63" i="12"/>
  <c r="S63" i="12" s="1"/>
  <c r="T64" i="12" l="1"/>
  <c r="R63" i="12"/>
  <c r="AI62" i="12"/>
  <c r="AK62" i="12"/>
  <c r="W63" i="12"/>
  <c r="V63" i="12"/>
  <c r="X63" i="12" l="1"/>
  <c r="Y64" i="12"/>
  <c r="U64" i="12"/>
  <c r="AB64" i="12" l="1"/>
  <c r="Z64" i="12"/>
  <c r="D62" i="12"/>
  <c r="S62" i="12" s="1"/>
  <c r="T63" i="12" l="1"/>
  <c r="R62" i="12"/>
  <c r="AI61" i="12"/>
  <c r="AK61" i="12"/>
  <c r="V62" i="12"/>
  <c r="W62" i="12"/>
  <c r="X62" i="12" l="1"/>
  <c r="Y63" i="12"/>
  <c r="U63" i="12"/>
  <c r="AB63" i="12" l="1"/>
  <c r="Z63" i="12"/>
  <c r="D61" i="12"/>
  <c r="S61" i="12" s="1"/>
  <c r="T62" i="12" l="1"/>
  <c r="R61" i="12"/>
  <c r="AI60" i="12"/>
  <c r="AK60" i="12"/>
  <c r="V61" i="12"/>
  <c r="W61" i="12"/>
  <c r="X61" i="12" l="1"/>
  <c r="Y62" i="12"/>
  <c r="U62" i="12"/>
  <c r="AB62" i="12" l="1"/>
  <c r="Z62" i="12"/>
  <c r="D60" i="12"/>
  <c r="S60" i="12" s="1"/>
  <c r="T61" i="12" l="1"/>
  <c r="R60" i="12"/>
  <c r="AI59" i="12"/>
  <c r="AK59" i="12"/>
  <c r="W60" i="12"/>
  <c r="V60" i="12"/>
  <c r="X60" i="12" l="1"/>
  <c r="Y61" i="12"/>
  <c r="U61" i="12"/>
  <c r="AB61" i="12" l="1"/>
  <c r="Z61" i="12"/>
  <c r="D59" i="12"/>
  <c r="R59" i="12" s="1"/>
  <c r="W59" i="12"/>
  <c r="V59" i="12"/>
  <c r="X59" i="12" l="1"/>
  <c r="S59" i="12"/>
  <c r="AI58" i="12"/>
  <c r="AK58" i="12"/>
  <c r="T60" i="12" l="1"/>
  <c r="Y60" i="12" l="1"/>
  <c r="U60" i="12"/>
  <c r="D58" i="12"/>
  <c r="R58" i="12" s="1"/>
  <c r="V58" i="12"/>
  <c r="W58" i="12"/>
  <c r="X58" i="12" l="1"/>
  <c r="S58" i="12"/>
  <c r="AB60" i="12"/>
  <c r="Z60" i="12"/>
  <c r="AI57" i="12"/>
  <c r="AK57" i="12"/>
  <c r="T59" i="12" l="1"/>
  <c r="Y59" i="12" l="1"/>
  <c r="U59" i="12"/>
  <c r="D57" i="12"/>
  <c r="S57" i="12" s="1"/>
  <c r="T58" i="12" l="1"/>
  <c r="R57" i="12"/>
  <c r="AB59" i="12"/>
  <c r="Z59" i="12"/>
  <c r="AI56" i="12"/>
  <c r="AK56" i="12"/>
  <c r="V57" i="12"/>
  <c r="W57" i="12"/>
  <c r="X57" i="12" l="1"/>
  <c r="Y58" i="12"/>
  <c r="U58" i="12"/>
  <c r="AB58" i="12" l="1"/>
  <c r="Z58" i="12"/>
  <c r="D56" i="12"/>
  <c r="R56" i="12" s="1"/>
  <c r="V56" i="12"/>
  <c r="W56" i="12"/>
  <c r="X56" i="12" l="1"/>
  <c r="S56" i="12"/>
  <c r="AI55" i="12"/>
  <c r="AK55" i="12"/>
  <c r="T57" i="12" l="1"/>
  <c r="Y57" i="12" l="1"/>
  <c r="U57" i="12"/>
  <c r="D55" i="12"/>
  <c r="S55" i="12" s="1"/>
  <c r="R55" i="12" l="1"/>
  <c r="T56" i="12"/>
  <c r="AB57" i="12"/>
  <c r="Z57" i="12"/>
  <c r="AI54" i="12"/>
  <c r="AK54" i="12"/>
  <c r="V55" i="12"/>
  <c r="W55" i="12"/>
  <c r="X55" i="12" l="1"/>
  <c r="Y56" i="12"/>
  <c r="U56" i="12"/>
  <c r="AB56" i="12" l="1"/>
  <c r="Z56" i="12"/>
  <c r="D54" i="12"/>
  <c r="S54" i="12" s="1"/>
  <c r="T55" i="12" l="1"/>
  <c r="R54" i="12"/>
  <c r="AI53" i="12"/>
  <c r="AK53" i="12"/>
  <c r="V54" i="12"/>
  <c r="W54" i="12"/>
  <c r="X54" i="12" l="1"/>
  <c r="Y55" i="12"/>
  <c r="U55" i="12"/>
  <c r="AB55" i="12" l="1"/>
  <c r="Z55" i="12"/>
  <c r="D53" i="12"/>
  <c r="S53" i="12" s="1"/>
  <c r="T54" i="12" l="1"/>
  <c r="R53" i="12"/>
  <c r="AI52" i="12"/>
  <c r="AK52" i="12"/>
  <c r="V53" i="12"/>
  <c r="W53" i="12"/>
  <c r="X53" i="12" l="1"/>
  <c r="Y54" i="12"/>
  <c r="U54" i="12"/>
  <c r="AB54" i="12" l="1"/>
  <c r="Z54" i="12"/>
  <c r="D52" i="12"/>
  <c r="S52" i="12" s="1"/>
  <c r="T53" i="12" l="1"/>
  <c r="R52" i="12"/>
  <c r="AI51" i="12"/>
  <c r="AK51" i="12"/>
  <c r="W52" i="12"/>
  <c r="V52" i="12"/>
  <c r="X52" i="12" l="1"/>
  <c r="Y53" i="12"/>
  <c r="U53" i="12"/>
  <c r="AB53" i="12" l="1"/>
  <c r="Z53" i="12"/>
  <c r="D51" i="12"/>
  <c r="R51" i="12" s="1"/>
  <c r="W51" i="12"/>
  <c r="V51" i="12"/>
  <c r="X51" i="12" l="1"/>
  <c r="S51" i="12"/>
  <c r="AI50" i="12"/>
  <c r="AK50" i="12"/>
  <c r="T52" i="12" l="1"/>
  <c r="Y52" i="12" l="1"/>
  <c r="U52" i="12"/>
  <c r="D50" i="12"/>
  <c r="S50" i="12" s="1"/>
  <c r="T51" i="12" l="1"/>
  <c r="R50" i="12"/>
  <c r="AB52" i="12"/>
  <c r="Z52" i="12"/>
  <c r="AI49" i="12"/>
  <c r="AK49" i="12"/>
  <c r="V50" i="12"/>
  <c r="W50" i="12"/>
  <c r="X50" i="12" l="1"/>
  <c r="Y51" i="12"/>
  <c r="U51" i="12"/>
  <c r="AB51" i="12" l="1"/>
  <c r="Z51" i="12"/>
  <c r="D49" i="12"/>
  <c r="S49" i="12" s="1"/>
  <c r="T50" i="12" l="1"/>
  <c r="R49" i="12"/>
  <c r="AI48" i="12"/>
  <c r="AK48" i="12"/>
  <c r="W49" i="12"/>
  <c r="V49" i="12"/>
  <c r="X49" i="12" l="1"/>
  <c r="Y50" i="12"/>
  <c r="U50" i="12"/>
  <c r="AB50" i="12" l="1"/>
  <c r="Z50" i="12"/>
  <c r="D48" i="12"/>
  <c r="S48" i="12" s="1"/>
  <c r="T49" i="12" l="1"/>
  <c r="R48" i="12"/>
  <c r="AI47" i="12"/>
  <c r="AK47" i="12"/>
  <c r="V48" i="12"/>
  <c r="W48" i="12"/>
  <c r="X48" i="12" l="1"/>
  <c r="Y49" i="12"/>
  <c r="U49" i="12"/>
  <c r="AB49" i="12" l="1"/>
  <c r="Z49" i="12"/>
  <c r="D47" i="12"/>
  <c r="S47" i="12" s="1"/>
  <c r="T48" i="12" l="1"/>
  <c r="R47" i="12"/>
  <c r="AI46" i="12"/>
  <c r="AK46" i="12"/>
  <c r="W47" i="12"/>
  <c r="V47" i="12"/>
  <c r="X47" i="12" l="1"/>
  <c r="Y48" i="12"/>
  <c r="U48" i="12"/>
  <c r="AB48" i="12" l="1"/>
  <c r="Z48" i="12"/>
  <c r="D46" i="12"/>
  <c r="S46" i="12" s="1"/>
  <c r="T47" i="12" l="1"/>
  <c r="R46" i="12"/>
  <c r="AI45" i="12"/>
  <c r="AK45" i="12"/>
  <c r="V46" i="12"/>
  <c r="W46" i="12"/>
  <c r="X46" i="12" l="1"/>
  <c r="Y47" i="12"/>
  <c r="U47" i="12"/>
  <c r="Z47" i="12" l="1"/>
  <c r="AB47" i="12"/>
  <c r="D45" i="12"/>
  <c r="S45" i="12" s="1"/>
  <c r="T46" i="12" l="1"/>
  <c r="R45" i="12"/>
  <c r="AI44" i="12"/>
  <c r="AK44" i="12"/>
  <c r="V45" i="12"/>
  <c r="W45" i="12"/>
  <c r="X45" i="12" l="1"/>
  <c r="Y46" i="12"/>
  <c r="U46" i="12"/>
  <c r="AB46" i="12" l="1"/>
  <c r="Z46" i="12"/>
  <c r="D44" i="12"/>
  <c r="S44" i="12" s="1"/>
  <c r="R44" i="12" l="1"/>
  <c r="T45" i="12"/>
  <c r="AI43" i="12"/>
  <c r="AK43" i="12"/>
  <c r="V44" i="12"/>
  <c r="W44" i="12"/>
  <c r="X44" i="12" l="1"/>
  <c r="Y45" i="12"/>
  <c r="U45" i="12"/>
  <c r="AB45" i="12" l="1"/>
  <c r="Z45" i="12"/>
  <c r="D43" i="12"/>
  <c r="S43" i="12" s="1"/>
  <c r="T44" i="12" l="1"/>
  <c r="R43" i="12"/>
  <c r="AI42" i="12"/>
  <c r="AK42" i="12"/>
  <c r="W43" i="12"/>
  <c r="V43" i="12"/>
  <c r="X43" i="12" l="1"/>
  <c r="Y44" i="12"/>
  <c r="U44" i="12"/>
  <c r="Z44" i="12" l="1"/>
  <c r="AB44" i="12"/>
  <c r="D42" i="12"/>
  <c r="S42" i="12" s="1"/>
  <c r="T43" i="12" l="1"/>
  <c r="R42" i="12"/>
  <c r="AI41" i="12"/>
  <c r="AK41" i="12"/>
  <c r="V42" i="12"/>
  <c r="W42" i="12"/>
  <c r="X42" i="12" l="1"/>
  <c r="Y43" i="12"/>
  <c r="U43" i="12"/>
  <c r="AB43" i="12" l="1"/>
  <c r="Z43" i="12"/>
  <c r="D41" i="12"/>
  <c r="R41" i="12" s="1"/>
  <c r="V41" i="12"/>
  <c r="W41" i="12"/>
  <c r="X41" i="12" l="1"/>
  <c r="S41" i="12"/>
  <c r="AI40" i="12"/>
  <c r="AK40" i="12"/>
  <c r="T42" i="12" l="1"/>
  <c r="Y42" i="12" l="1"/>
  <c r="U42" i="12"/>
  <c r="D40" i="12"/>
  <c r="S40" i="12" s="1"/>
  <c r="T41" i="12" l="1"/>
  <c r="R40" i="12"/>
  <c r="AB42" i="12"/>
  <c r="Z42" i="12"/>
  <c r="AI39" i="12"/>
  <c r="AK39" i="12"/>
  <c r="W40" i="12"/>
  <c r="V40" i="12"/>
  <c r="X40" i="12" l="1"/>
  <c r="Y41" i="12"/>
  <c r="U41" i="12"/>
  <c r="Z41" i="12" l="1"/>
  <c r="AB41" i="12"/>
  <c r="D39" i="12"/>
  <c r="S39" i="12" s="1"/>
  <c r="T40" i="12" l="1"/>
  <c r="R39" i="12"/>
  <c r="AI38" i="12"/>
  <c r="AK38" i="12"/>
  <c r="V39" i="12"/>
  <c r="W39" i="12"/>
  <c r="X39" i="12" l="1"/>
  <c r="Y40" i="12"/>
  <c r="U40" i="12"/>
  <c r="AB40" i="12" l="1"/>
  <c r="Z40" i="12"/>
  <c r="D38" i="12"/>
  <c r="S38" i="12" s="1"/>
  <c r="T39" i="12" l="1"/>
  <c r="R38" i="12"/>
  <c r="AI37" i="12"/>
  <c r="AK37" i="12"/>
  <c r="V38" i="12"/>
  <c r="W38" i="12"/>
  <c r="X38" i="12" l="1"/>
  <c r="Y39" i="12"/>
  <c r="U39" i="12"/>
  <c r="AB39" i="12" l="1"/>
  <c r="Z39" i="12"/>
  <c r="D37" i="12"/>
  <c r="S37" i="12" s="1"/>
  <c r="R37" i="12" l="1"/>
  <c r="T38" i="12"/>
  <c r="AI36" i="12"/>
  <c r="AK36" i="12"/>
  <c r="V37" i="12"/>
  <c r="W37" i="12"/>
  <c r="X37" i="12" l="1"/>
  <c r="Y38" i="12"/>
  <c r="U38" i="12"/>
  <c r="AB38" i="12" l="1"/>
  <c r="Z38" i="12"/>
  <c r="D36" i="12"/>
  <c r="S36" i="12" s="1"/>
  <c r="T37" i="12" l="1"/>
  <c r="R36" i="12"/>
  <c r="AI35" i="12"/>
  <c r="AK35" i="12"/>
  <c r="W36" i="12"/>
  <c r="V36" i="12"/>
  <c r="X36" i="12" l="1"/>
  <c r="Y37" i="12"/>
  <c r="U37" i="12"/>
  <c r="AB37" i="12" l="1"/>
  <c r="Z37" i="12"/>
  <c r="D35" i="12"/>
  <c r="S35" i="12" s="1"/>
  <c r="T36" i="12" l="1"/>
  <c r="R35" i="12"/>
  <c r="AI34" i="12"/>
  <c r="AK34" i="12"/>
  <c r="W35" i="12"/>
  <c r="V35" i="12"/>
  <c r="X35" i="12" l="1"/>
  <c r="Y36" i="12"/>
  <c r="U36" i="12"/>
  <c r="AB36" i="12" l="1"/>
  <c r="Z36" i="12"/>
  <c r="D34" i="12"/>
  <c r="S34" i="12" s="1"/>
  <c r="T35" i="12" l="1"/>
  <c r="R34" i="12"/>
  <c r="AI33" i="12"/>
  <c r="AK33" i="12"/>
  <c r="W34" i="12"/>
  <c r="V34" i="12"/>
  <c r="X34" i="12" l="1"/>
  <c r="Y35" i="12"/>
  <c r="U35" i="12"/>
  <c r="AB35" i="12" l="1"/>
  <c r="Z35" i="12"/>
  <c r="D33" i="12"/>
  <c r="R33" i="12" s="1"/>
  <c r="V33" i="12"/>
  <c r="W33" i="12"/>
  <c r="X33" i="12" l="1"/>
  <c r="S33" i="12"/>
  <c r="AI32" i="12"/>
  <c r="AK32" i="12"/>
  <c r="T34" i="12" l="1"/>
  <c r="Y34" i="12" l="1"/>
  <c r="U34" i="12"/>
  <c r="D32" i="12"/>
  <c r="R32" i="12" l="1"/>
  <c r="AB34" i="12"/>
  <c r="Z34" i="12"/>
  <c r="AI31" i="12"/>
  <c r="AK31" i="12"/>
  <c r="W32" i="12"/>
  <c r="V32" i="12"/>
  <c r="X32" i="12" l="1"/>
  <c r="D31" i="12"/>
  <c r="R31" i="12" s="1"/>
  <c r="V31" i="12"/>
  <c r="W31" i="12"/>
  <c r="X31" i="12" l="1"/>
  <c r="AI30" i="12"/>
  <c r="D30" i="12"/>
  <c r="AK30" i="12"/>
  <c r="R30" i="12" l="1"/>
  <c r="AI29" i="12"/>
  <c r="AK29" i="12"/>
  <c r="W30" i="12"/>
  <c r="V30" i="12"/>
  <c r="X30" i="12" l="1"/>
  <c r="D29" i="12"/>
  <c r="R29" i="12" s="1"/>
  <c r="W29" i="12"/>
  <c r="V29" i="12"/>
  <c r="X29" i="12" l="1"/>
  <c r="AI28" i="12"/>
  <c r="D28" i="12"/>
  <c r="R28" i="12" s="1"/>
  <c r="AK28" i="12"/>
  <c r="V28" i="12"/>
  <c r="W28" i="12"/>
  <c r="X28" i="12" l="1"/>
  <c r="AI27" i="12"/>
  <c r="D27" i="12"/>
  <c r="AK27" i="12"/>
  <c r="R27" i="12" l="1"/>
  <c r="AI26" i="12"/>
  <c r="AK26" i="12"/>
  <c r="W27" i="12"/>
  <c r="V27" i="12"/>
  <c r="X27" i="12" l="1"/>
  <c r="D26" i="12"/>
  <c r="R26" i="12" l="1"/>
  <c r="AI25" i="12"/>
  <c r="AK25" i="12"/>
  <c r="W26" i="12"/>
  <c r="V26" i="12"/>
  <c r="X26" i="12" l="1"/>
  <c r="D25" i="12"/>
  <c r="R25" i="12" l="1"/>
  <c r="AI24" i="12"/>
  <c r="AK24" i="12"/>
  <c r="V25" i="12"/>
  <c r="W25" i="12"/>
  <c r="X25" i="12" l="1"/>
  <c r="D24" i="12"/>
  <c r="R24" i="12" l="1"/>
  <c r="AI23" i="12"/>
  <c r="AK23" i="12"/>
  <c r="V24" i="12"/>
  <c r="W24" i="12"/>
  <c r="X24" i="12" l="1"/>
  <c r="D23" i="12"/>
  <c r="R23" i="12" l="1"/>
  <c r="AI22" i="12"/>
  <c r="AK22" i="12"/>
  <c r="V23" i="12"/>
  <c r="W23" i="12"/>
  <c r="X23" i="12" l="1"/>
  <c r="D22" i="12"/>
  <c r="R22" i="12" s="1"/>
  <c r="E21" i="12"/>
  <c r="N21" i="12" s="1"/>
  <c r="D21" i="12"/>
  <c r="AG18" i="12"/>
  <c r="V22" i="12"/>
  <c r="W22" i="12"/>
  <c r="X22" i="12" l="1"/>
  <c r="AL15" i="12"/>
  <c r="AL16" i="12" s="1"/>
  <c r="AJ13" i="12"/>
  <c r="F13" i="12"/>
  <c r="F11" i="12"/>
  <c r="F12" i="12" s="1"/>
  <c r="AI10" i="12"/>
  <c r="AJ7" i="12"/>
  <c r="AJ6" i="12"/>
  <c r="N6" i="12"/>
  <c r="I6" i="12"/>
  <c r="I8" i="12" s="1"/>
  <c r="AJ19" i="12" l="1"/>
  <c r="O381" i="12"/>
  <c r="N381" i="12"/>
  <c r="P381" i="12"/>
  <c r="H381" i="12"/>
  <c r="F381" i="12"/>
  <c r="G381" i="12"/>
  <c r="E381" i="12"/>
  <c r="H380" i="12"/>
  <c r="G380" i="12"/>
  <c r="E380" i="12"/>
  <c r="O380" i="12"/>
  <c r="F380" i="12"/>
  <c r="N380" i="12"/>
  <c r="P380" i="12"/>
  <c r="H379" i="12"/>
  <c r="N379" i="12"/>
  <c r="G379" i="12"/>
  <c r="E379" i="12"/>
  <c r="F379" i="12"/>
  <c r="P379" i="12"/>
  <c r="O379" i="12"/>
  <c r="P378" i="12"/>
  <c r="O378" i="12"/>
  <c r="N378" i="12"/>
  <c r="G378" i="12"/>
  <c r="F378" i="12"/>
  <c r="E378" i="12"/>
  <c r="H378" i="12"/>
  <c r="G377" i="12"/>
  <c r="F377" i="12"/>
  <c r="P377" i="12"/>
  <c r="H377" i="12"/>
  <c r="E377" i="12"/>
  <c r="N377" i="12"/>
  <c r="O377" i="12"/>
  <c r="E376" i="12"/>
  <c r="G376" i="12"/>
  <c r="P376" i="12"/>
  <c r="F376" i="12"/>
  <c r="O376" i="12"/>
  <c r="N376" i="12"/>
  <c r="H376" i="12"/>
  <c r="O375" i="12"/>
  <c r="G375" i="12"/>
  <c r="F375" i="12"/>
  <c r="E375" i="12"/>
  <c r="H375" i="12"/>
  <c r="P375" i="12"/>
  <c r="N375" i="12"/>
  <c r="N374" i="12"/>
  <c r="F374" i="12"/>
  <c r="E374" i="12"/>
  <c r="H374" i="12"/>
  <c r="O374" i="12"/>
  <c r="G374" i="12"/>
  <c r="P374" i="12"/>
  <c r="F373" i="12"/>
  <c r="E373" i="12"/>
  <c r="N373" i="12"/>
  <c r="G373" i="12"/>
  <c r="P373" i="12"/>
  <c r="O373" i="12"/>
  <c r="H373" i="12"/>
  <c r="H372" i="12"/>
  <c r="G372" i="12"/>
  <c r="P372" i="12"/>
  <c r="O372" i="12"/>
  <c r="N372" i="12"/>
  <c r="F372" i="12"/>
  <c r="E372" i="12"/>
  <c r="N371" i="12"/>
  <c r="G371" i="12"/>
  <c r="E371" i="12"/>
  <c r="P371" i="12"/>
  <c r="H371" i="12"/>
  <c r="F371" i="12"/>
  <c r="O371" i="12"/>
  <c r="P370" i="12"/>
  <c r="O370" i="12"/>
  <c r="N370" i="12"/>
  <c r="H370" i="12"/>
  <c r="G370" i="12"/>
  <c r="F370" i="12"/>
  <c r="E370" i="12"/>
  <c r="G369" i="12"/>
  <c r="F369" i="12"/>
  <c r="H369" i="12"/>
  <c r="P369" i="12"/>
  <c r="E369" i="12"/>
  <c r="N369" i="12"/>
  <c r="O369" i="12"/>
  <c r="E368" i="12"/>
  <c r="P368" i="12"/>
  <c r="N368" i="12"/>
  <c r="O368" i="12"/>
  <c r="H368" i="12"/>
  <c r="F368" i="12"/>
  <c r="G368" i="12"/>
  <c r="P367" i="12"/>
  <c r="O367" i="12"/>
  <c r="N367" i="12"/>
  <c r="H367" i="12"/>
  <c r="G367" i="12"/>
  <c r="F367" i="12"/>
  <c r="E367" i="12"/>
  <c r="O366" i="12"/>
  <c r="E366" i="12"/>
  <c r="N366" i="12"/>
  <c r="G366" i="12"/>
  <c r="F366" i="12"/>
  <c r="P366" i="12"/>
  <c r="H366" i="12"/>
  <c r="P365" i="12"/>
  <c r="O365" i="12"/>
  <c r="G365" i="12"/>
  <c r="F365" i="12"/>
  <c r="H365" i="12"/>
  <c r="N365" i="12"/>
  <c r="E365" i="12"/>
  <c r="O364" i="12"/>
  <c r="N364" i="12"/>
  <c r="H364" i="12"/>
  <c r="G364" i="12"/>
  <c r="P364" i="12"/>
  <c r="F364" i="12"/>
  <c r="E364" i="12"/>
  <c r="P363" i="12"/>
  <c r="O363" i="12"/>
  <c r="G363" i="12"/>
  <c r="E363" i="12"/>
  <c r="N363" i="12"/>
  <c r="H363" i="12"/>
  <c r="F363" i="12"/>
  <c r="H362" i="12"/>
  <c r="G362" i="12"/>
  <c r="O362" i="12"/>
  <c r="N362" i="12"/>
  <c r="F362" i="12"/>
  <c r="E362" i="12"/>
  <c r="P362" i="12"/>
  <c r="H361" i="12"/>
  <c r="G361" i="12"/>
  <c r="F361" i="12"/>
  <c r="E361" i="12"/>
  <c r="N361" i="12"/>
  <c r="P361" i="12"/>
  <c r="O361" i="12"/>
  <c r="G360" i="12"/>
  <c r="F360" i="12"/>
  <c r="E360" i="12"/>
  <c r="N360" i="12"/>
  <c r="O360" i="12"/>
  <c r="P360" i="12"/>
  <c r="H360" i="12"/>
  <c r="H359" i="12"/>
  <c r="G359" i="12"/>
  <c r="F359" i="12"/>
  <c r="P359" i="12"/>
  <c r="O359" i="12"/>
  <c r="E359" i="12"/>
  <c r="N359" i="12"/>
  <c r="H358" i="12"/>
  <c r="E358" i="12"/>
  <c r="G358" i="12"/>
  <c r="F358" i="12"/>
  <c r="P358" i="12"/>
  <c r="O358" i="12"/>
  <c r="N358" i="12"/>
  <c r="N357" i="12"/>
  <c r="O357" i="12"/>
  <c r="H357" i="12"/>
  <c r="G357" i="12"/>
  <c r="F357" i="12"/>
  <c r="P357" i="12"/>
  <c r="E357" i="12"/>
  <c r="N356" i="12"/>
  <c r="H356" i="12"/>
  <c r="P356" i="12"/>
  <c r="G356" i="12"/>
  <c r="F356" i="12"/>
  <c r="E356" i="12"/>
  <c r="O356" i="12"/>
  <c r="H355" i="12"/>
  <c r="G355" i="12"/>
  <c r="E355" i="12"/>
  <c r="P355" i="12"/>
  <c r="N355" i="12"/>
  <c r="F355" i="12"/>
  <c r="O355" i="12"/>
  <c r="G354" i="12"/>
  <c r="E354" i="12"/>
  <c r="F354" i="12"/>
  <c r="N354" i="12"/>
  <c r="H354" i="12"/>
  <c r="P354" i="12"/>
  <c r="O354" i="12"/>
  <c r="H353" i="12"/>
  <c r="E353" i="12"/>
  <c r="N353" i="12"/>
  <c r="G353" i="12"/>
  <c r="F353" i="12"/>
  <c r="P353" i="12"/>
  <c r="O353" i="12"/>
  <c r="F352" i="12"/>
  <c r="E352" i="12"/>
  <c r="P352" i="12"/>
  <c r="H352" i="12"/>
  <c r="N352" i="12"/>
  <c r="G352" i="12"/>
  <c r="O352" i="12"/>
  <c r="H351" i="12"/>
  <c r="G351" i="12"/>
  <c r="P351" i="12"/>
  <c r="O351" i="12"/>
  <c r="E351" i="12"/>
  <c r="F351" i="12"/>
  <c r="N351" i="12"/>
  <c r="H350" i="12"/>
  <c r="G350" i="12"/>
  <c r="F350" i="12"/>
  <c r="E350" i="12"/>
  <c r="P350" i="12"/>
  <c r="O350" i="12"/>
  <c r="N350" i="12"/>
  <c r="H349" i="12"/>
  <c r="G349" i="12"/>
  <c r="E349" i="12"/>
  <c r="P349" i="12"/>
  <c r="F349" i="12"/>
  <c r="O349" i="12"/>
  <c r="N349" i="12"/>
  <c r="O348" i="12"/>
  <c r="N348" i="12"/>
  <c r="G348" i="12"/>
  <c r="F348" i="12"/>
  <c r="H348" i="12"/>
  <c r="E348" i="12"/>
  <c r="P348" i="12"/>
  <c r="O347" i="12"/>
  <c r="N347" i="12"/>
  <c r="G347" i="12"/>
  <c r="F347" i="12"/>
  <c r="H347" i="12"/>
  <c r="P347" i="12"/>
  <c r="E347" i="12"/>
  <c r="P346" i="12"/>
  <c r="G346" i="12"/>
  <c r="F346" i="12"/>
  <c r="H346" i="12"/>
  <c r="O346" i="12"/>
  <c r="N346" i="12"/>
  <c r="E346" i="12"/>
  <c r="O345" i="12"/>
  <c r="N345" i="12"/>
  <c r="G345" i="12"/>
  <c r="F345" i="12"/>
  <c r="E345" i="12"/>
  <c r="P345" i="12"/>
  <c r="H345" i="12"/>
  <c r="E344" i="12"/>
  <c r="P344" i="12"/>
  <c r="F344" i="12"/>
  <c r="N344" i="12"/>
  <c r="O344" i="12"/>
  <c r="H344" i="12"/>
  <c r="G344" i="12"/>
  <c r="O343" i="12"/>
  <c r="N343" i="12"/>
  <c r="E343" i="12"/>
  <c r="G343" i="12"/>
  <c r="P343" i="12"/>
  <c r="H343" i="12"/>
  <c r="F343" i="12"/>
  <c r="O342" i="12"/>
  <c r="N342" i="12"/>
  <c r="H342" i="12"/>
  <c r="F342" i="12"/>
  <c r="E342" i="12"/>
  <c r="P342" i="12"/>
  <c r="G342" i="12"/>
  <c r="H341" i="12"/>
  <c r="N341" i="12"/>
  <c r="F341" i="12"/>
  <c r="E341" i="12"/>
  <c r="P341" i="12"/>
  <c r="G341" i="12"/>
  <c r="O341" i="12"/>
  <c r="P340" i="12"/>
  <c r="G340" i="12"/>
  <c r="F340" i="12"/>
  <c r="O340" i="12"/>
  <c r="N340" i="12"/>
  <c r="H340" i="12"/>
  <c r="E340" i="12"/>
  <c r="O339" i="12"/>
  <c r="H339" i="12"/>
  <c r="G339" i="12"/>
  <c r="F339" i="12"/>
  <c r="P339" i="12"/>
  <c r="E339" i="12"/>
  <c r="N339" i="12"/>
  <c r="P338" i="12"/>
  <c r="O338" i="12"/>
  <c r="N338" i="12"/>
  <c r="E338" i="12"/>
  <c r="H338" i="12"/>
  <c r="G338" i="12"/>
  <c r="F338" i="12"/>
  <c r="N337" i="12"/>
  <c r="H337" i="12"/>
  <c r="G337" i="12"/>
  <c r="F337" i="12"/>
  <c r="E337" i="12"/>
  <c r="P337" i="12"/>
  <c r="O337" i="12"/>
  <c r="P336" i="12"/>
  <c r="H336" i="12"/>
  <c r="O336" i="12"/>
  <c r="N336" i="12"/>
  <c r="G336" i="12"/>
  <c r="F336" i="12"/>
  <c r="E336" i="12"/>
  <c r="H335" i="12"/>
  <c r="E335" i="12"/>
  <c r="P335" i="12"/>
  <c r="O335" i="12"/>
  <c r="N335" i="12"/>
  <c r="F335" i="12"/>
  <c r="G335" i="12"/>
  <c r="P334" i="12"/>
  <c r="O334" i="12"/>
  <c r="N334" i="12"/>
  <c r="H334" i="12"/>
  <c r="G334" i="12"/>
  <c r="F334" i="12"/>
  <c r="E334" i="12"/>
  <c r="F333" i="12"/>
  <c r="G333" i="12"/>
  <c r="O333" i="12"/>
  <c r="N333" i="12"/>
  <c r="H333" i="12"/>
  <c r="E333" i="12"/>
  <c r="P333" i="12"/>
  <c r="O332" i="12"/>
  <c r="N332" i="12"/>
  <c r="G332" i="12"/>
  <c r="F332" i="12"/>
  <c r="E332" i="12"/>
  <c r="P332" i="12"/>
  <c r="H332" i="12"/>
  <c r="O331" i="12"/>
  <c r="N331" i="12"/>
  <c r="G331" i="12"/>
  <c r="E331" i="12"/>
  <c r="H331" i="12"/>
  <c r="F331" i="12"/>
  <c r="P331" i="12"/>
  <c r="P330" i="12"/>
  <c r="O330" i="12"/>
  <c r="N330" i="12"/>
  <c r="E330" i="12"/>
  <c r="H330" i="12"/>
  <c r="G330" i="12"/>
  <c r="F330" i="12"/>
  <c r="N329" i="12"/>
  <c r="F329" i="12"/>
  <c r="E329" i="12"/>
  <c r="P329" i="12"/>
  <c r="H329" i="12"/>
  <c r="G329" i="12"/>
  <c r="O329" i="12"/>
  <c r="O328" i="12"/>
  <c r="N328" i="12"/>
  <c r="P328" i="12"/>
  <c r="G328" i="12"/>
  <c r="E328" i="12"/>
  <c r="F328" i="12"/>
  <c r="H328" i="12"/>
  <c r="N327" i="12"/>
  <c r="O327" i="12"/>
  <c r="H327" i="12"/>
  <c r="G327" i="12"/>
  <c r="F327" i="12"/>
  <c r="E327" i="12"/>
  <c r="P327" i="12"/>
  <c r="H326" i="12"/>
  <c r="F326" i="12"/>
  <c r="P326" i="12"/>
  <c r="G326" i="12"/>
  <c r="E326" i="12"/>
  <c r="O326" i="12"/>
  <c r="N326" i="12"/>
  <c r="G325" i="12"/>
  <c r="E325" i="12"/>
  <c r="P325" i="12"/>
  <c r="H325" i="12"/>
  <c r="F325" i="12"/>
  <c r="O325" i="12"/>
  <c r="N325" i="12"/>
  <c r="O324" i="12"/>
  <c r="N324" i="12"/>
  <c r="H324" i="12"/>
  <c r="G324" i="12"/>
  <c r="F324" i="12"/>
  <c r="E324" i="12"/>
  <c r="P324" i="12"/>
  <c r="H323" i="12"/>
  <c r="G323" i="12"/>
  <c r="E323" i="12"/>
  <c r="O323" i="12"/>
  <c r="F323" i="12"/>
  <c r="P323" i="12"/>
  <c r="N323" i="12"/>
  <c r="P322" i="12"/>
  <c r="O322" i="12"/>
  <c r="N322" i="12"/>
  <c r="G322" i="12"/>
  <c r="F322" i="12"/>
  <c r="E322" i="12"/>
  <c r="H322" i="12"/>
  <c r="H321" i="12"/>
  <c r="E321" i="12"/>
  <c r="O321" i="12"/>
  <c r="G321" i="12"/>
  <c r="P321" i="12"/>
  <c r="N321" i="12"/>
  <c r="F321" i="12"/>
  <c r="N320" i="12"/>
  <c r="H320" i="12"/>
  <c r="G320" i="12"/>
  <c r="F320" i="12"/>
  <c r="E320" i="12"/>
  <c r="P320" i="12"/>
  <c r="O320" i="12"/>
  <c r="H319" i="12"/>
  <c r="G319" i="12"/>
  <c r="F319" i="12"/>
  <c r="E319" i="12"/>
  <c r="P319" i="12"/>
  <c r="O319" i="12"/>
  <c r="N319" i="12"/>
  <c r="O318" i="12"/>
  <c r="N318" i="12"/>
  <c r="H318" i="12"/>
  <c r="G318" i="12"/>
  <c r="E318" i="12"/>
  <c r="F318" i="12"/>
  <c r="P318" i="12"/>
  <c r="H317" i="12"/>
  <c r="F317" i="12"/>
  <c r="O317" i="12"/>
  <c r="G317" i="12"/>
  <c r="E317" i="12"/>
  <c r="N317" i="12"/>
  <c r="P317" i="12"/>
  <c r="E316" i="12"/>
  <c r="P316" i="12"/>
  <c r="N316" i="12"/>
  <c r="O316" i="12"/>
  <c r="G316" i="12"/>
  <c r="F316" i="12"/>
  <c r="H316" i="12"/>
  <c r="H315" i="12"/>
  <c r="G315" i="12"/>
  <c r="F315" i="12"/>
  <c r="O315" i="12"/>
  <c r="N315" i="12"/>
  <c r="P315" i="12"/>
  <c r="E315" i="12"/>
  <c r="P314" i="12"/>
  <c r="N314" i="12"/>
  <c r="G314" i="12"/>
  <c r="F314" i="12"/>
  <c r="E314" i="12"/>
  <c r="H314" i="12"/>
  <c r="O314" i="12"/>
  <c r="H313" i="12"/>
  <c r="G313" i="12"/>
  <c r="F313" i="12"/>
  <c r="E313" i="12"/>
  <c r="P313" i="12"/>
  <c r="O313" i="12"/>
  <c r="N313" i="12"/>
  <c r="H312" i="12"/>
  <c r="F312" i="12"/>
  <c r="P312" i="12"/>
  <c r="G312" i="12"/>
  <c r="E312" i="12"/>
  <c r="O312" i="12"/>
  <c r="N312" i="12"/>
  <c r="O311" i="12"/>
  <c r="N311" i="12"/>
  <c r="H311" i="12"/>
  <c r="G311" i="12"/>
  <c r="F311" i="12"/>
  <c r="E311" i="12"/>
  <c r="P311" i="12"/>
  <c r="N310" i="12"/>
  <c r="H310" i="12"/>
  <c r="O310" i="12"/>
  <c r="G310" i="12"/>
  <c r="F310" i="12"/>
  <c r="P310" i="12"/>
  <c r="E310" i="12"/>
  <c r="P309" i="12"/>
  <c r="O309" i="12"/>
  <c r="N309" i="12"/>
  <c r="H309" i="12"/>
  <c r="G309" i="12"/>
  <c r="E309" i="12"/>
  <c r="F309" i="12"/>
  <c r="N308" i="12"/>
  <c r="H308" i="12"/>
  <c r="G308" i="12"/>
  <c r="F308" i="12"/>
  <c r="O308" i="12"/>
  <c r="E308" i="12"/>
  <c r="P308" i="12"/>
  <c r="O307" i="12"/>
  <c r="G307" i="12"/>
  <c r="E307" i="12"/>
  <c r="P307" i="12"/>
  <c r="N307" i="12"/>
  <c r="H307" i="12"/>
  <c r="F307" i="12"/>
  <c r="H306" i="12"/>
  <c r="G306" i="12"/>
  <c r="F306" i="12"/>
  <c r="P306" i="12"/>
  <c r="O306" i="12"/>
  <c r="N306" i="12"/>
  <c r="E306" i="12"/>
  <c r="P305" i="12"/>
  <c r="O305" i="12"/>
  <c r="N305" i="12"/>
  <c r="E305" i="12"/>
  <c r="H305" i="12"/>
  <c r="G305" i="12"/>
  <c r="F305" i="12"/>
  <c r="G304" i="12"/>
  <c r="H304" i="12"/>
  <c r="F304" i="12"/>
  <c r="P304" i="12"/>
  <c r="O304" i="12"/>
  <c r="E304" i="12"/>
  <c r="N304" i="12"/>
  <c r="O303" i="12"/>
  <c r="N303" i="12"/>
  <c r="H303" i="12"/>
  <c r="G303" i="12"/>
  <c r="F303" i="12"/>
  <c r="P303" i="12"/>
  <c r="E303" i="12"/>
  <c r="P302" i="12"/>
  <c r="O302" i="12"/>
  <c r="H302" i="12"/>
  <c r="N302" i="12"/>
  <c r="G302" i="12"/>
  <c r="F302" i="12"/>
  <c r="E302" i="12"/>
  <c r="H301" i="12"/>
  <c r="G301" i="12"/>
  <c r="F301" i="12"/>
  <c r="E301" i="12"/>
  <c r="P301" i="12"/>
  <c r="O301" i="12"/>
  <c r="N301" i="12"/>
  <c r="G300" i="12"/>
  <c r="E300" i="12"/>
  <c r="P300" i="12"/>
  <c r="N300" i="12"/>
  <c r="H300" i="12"/>
  <c r="O300" i="12"/>
  <c r="F300" i="12"/>
  <c r="G299" i="12"/>
  <c r="F299" i="12"/>
  <c r="N299" i="12"/>
  <c r="H299" i="12"/>
  <c r="E299" i="12"/>
  <c r="P299" i="12"/>
  <c r="O299" i="12"/>
  <c r="H298" i="12"/>
  <c r="E298" i="12"/>
  <c r="G298" i="12"/>
  <c r="P298" i="12"/>
  <c r="N298" i="12"/>
  <c r="F298" i="12"/>
  <c r="O298" i="12"/>
  <c r="G297" i="12"/>
  <c r="F297" i="12"/>
  <c r="O297" i="12"/>
  <c r="E297" i="12"/>
  <c r="H297" i="12"/>
  <c r="P297" i="12"/>
  <c r="N297" i="12"/>
  <c r="H296" i="12"/>
  <c r="F296" i="12"/>
  <c r="E296" i="12"/>
  <c r="P296" i="12"/>
  <c r="O296" i="12"/>
  <c r="N296" i="12"/>
  <c r="G296" i="12"/>
  <c r="G295" i="12"/>
  <c r="F295" i="12"/>
  <c r="E295" i="12"/>
  <c r="P295" i="12"/>
  <c r="N295" i="12"/>
  <c r="H295" i="12"/>
  <c r="O295" i="12"/>
  <c r="H294" i="12"/>
  <c r="E294" i="12"/>
  <c r="P294" i="12"/>
  <c r="F294" i="12"/>
  <c r="O294" i="12"/>
  <c r="G294" i="12"/>
  <c r="N294" i="12"/>
  <c r="G293" i="12"/>
  <c r="F293" i="12"/>
  <c r="E293" i="12"/>
  <c r="P293" i="12"/>
  <c r="H293" i="12"/>
  <c r="N293" i="12"/>
  <c r="O293" i="12"/>
  <c r="H292" i="12"/>
  <c r="G292" i="12"/>
  <c r="F292" i="12"/>
  <c r="E292" i="12"/>
  <c r="P292" i="12"/>
  <c r="O292" i="12"/>
  <c r="N292" i="12"/>
  <c r="E291" i="12"/>
  <c r="F291" i="12"/>
  <c r="N291" i="12"/>
  <c r="H291" i="12"/>
  <c r="P291" i="12"/>
  <c r="O291" i="12"/>
  <c r="G291" i="12"/>
  <c r="F290" i="12"/>
  <c r="G290" i="12"/>
  <c r="O290" i="12"/>
  <c r="H290" i="12"/>
  <c r="E290" i="12"/>
  <c r="P290" i="12"/>
  <c r="N290" i="12"/>
  <c r="E289" i="12"/>
  <c r="G289" i="12"/>
  <c r="O289" i="12"/>
  <c r="P289" i="12"/>
  <c r="N289" i="12"/>
  <c r="H289" i="12"/>
  <c r="F289" i="12"/>
  <c r="H288" i="12"/>
  <c r="E288" i="12"/>
  <c r="F288" i="12"/>
  <c r="O288" i="12"/>
  <c r="N288" i="12"/>
  <c r="G288" i="12"/>
  <c r="P288" i="12"/>
  <c r="G287" i="12"/>
  <c r="E287" i="12"/>
  <c r="O287" i="12"/>
  <c r="N287" i="12"/>
  <c r="F287" i="12"/>
  <c r="P287" i="12"/>
  <c r="H287" i="12"/>
  <c r="H286" i="12"/>
  <c r="E286" i="12"/>
  <c r="F286" i="12"/>
  <c r="P286" i="12"/>
  <c r="O286" i="12"/>
  <c r="G286" i="12"/>
  <c r="N286" i="12"/>
  <c r="G285" i="12"/>
  <c r="E285" i="12"/>
  <c r="P285" i="12"/>
  <c r="O285" i="12"/>
  <c r="H285" i="12"/>
  <c r="F285" i="12"/>
  <c r="N285" i="12"/>
  <c r="E284" i="12"/>
  <c r="P284" i="12"/>
  <c r="O284" i="12"/>
  <c r="N284" i="12"/>
  <c r="G284" i="12"/>
  <c r="H284" i="12"/>
  <c r="F284" i="12"/>
  <c r="H283" i="12"/>
  <c r="E283" i="12"/>
  <c r="G283" i="12"/>
  <c r="F283" i="12"/>
  <c r="P283" i="12"/>
  <c r="O283" i="12"/>
  <c r="N283" i="12"/>
  <c r="G282" i="12"/>
  <c r="F282" i="12"/>
  <c r="O282" i="12"/>
  <c r="E282" i="12"/>
  <c r="P282" i="12"/>
  <c r="H282" i="12"/>
  <c r="N282" i="12"/>
  <c r="F281" i="12"/>
  <c r="E281" i="12"/>
  <c r="P281" i="12"/>
  <c r="H281" i="12"/>
  <c r="G281" i="12"/>
  <c r="O281" i="12"/>
  <c r="N281" i="12"/>
  <c r="O280" i="12"/>
  <c r="H280" i="12"/>
  <c r="F280" i="12"/>
  <c r="E280" i="12"/>
  <c r="N280" i="12"/>
  <c r="G280" i="12"/>
  <c r="P280" i="12"/>
  <c r="N279" i="12"/>
  <c r="H279" i="12"/>
  <c r="F279" i="12"/>
  <c r="E279" i="12"/>
  <c r="O279" i="12"/>
  <c r="G279" i="12"/>
  <c r="P279" i="12"/>
  <c r="H278" i="12"/>
  <c r="O278" i="12"/>
  <c r="G278" i="12"/>
  <c r="F278" i="12"/>
  <c r="E278" i="12"/>
  <c r="N278" i="12"/>
  <c r="P278" i="12"/>
  <c r="H277" i="12"/>
  <c r="F277" i="12"/>
  <c r="G277" i="12"/>
  <c r="E277" i="12"/>
  <c r="O277" i="12"/>
  <c r="N277" i="12"/>
  <c r="P277" i="12"/>
  <c r="H276" i="12"/>
  <c r="G276" i="12"/>
  <c r="F276" i="12"/>
  <c r="E276" i="12"/>
  <c r="P276" i="12"/>
  <c r="O276" i="12"/>
  <c r="N276" i="12"/>
  <c r="H275" i="12"/>
  <c r="F275" i="12"/>
  <c r="O275" i="12"/>
  <c r="N275" i="12"/>
  <c r="G275" i="12"/>
  <c r="E275" i="12"/>
  <c r="P275" i="12"/>
  <c r="H274" i="12"/>
  <c r="G274" i="12"/>
  <c r="F274" i="12"/>
  <c r="E274" i="12"/>
  <c r="P274" i="12"/>
  <c r="O274" i="12"/>
  <c r="N274" i="12"/>
  <c r="E273" i="12"/>
  <c r="P273" i="12"/>
  <c r="O273" i="12"/>
  <c r="N273" i="12"/>
  <c r="G273" i="12"/>
  <c r="F273" i="12"/>
  <c r="H273" i="12"/>
  <c r="F272" i="12"/>
  <c r="E272" i="12"/>
  <c r="P272" i="12"/>
  <c r="O272" i="12"/>
  <c r="N272" i="12"/>
  <c r="H272" i="12"/>
  <c r="G272" i="12"/>
  <c r="F271" i="12"/>
  <c r="E271" i="12"/>
  <c r="P271" i="12"/>
  <c r="O271" i="12"/>
  <c r="N271" i="12"/>
  <c r="G271" i="12"/>
  <c r="H271" i="12"/>
  <c r="F270" i="12"/>
  <c r="E270" i="12"/>
  <c r="P270" i="12"/>
  <c r="N270" i="12"/>
  <c r="H270" i="12"/>
  <c r="O270" i="12"/>
  <c r="G270" i="12"/>
  <c r="F269" i="12"/>
  <c r="E269" i="12"/>
  <c r="P269" i="12"/>
  <c r="O269" i="12"/>
  <c r="H269" i="12"/>
  <c r="N269" i="12"/>
  <c r="G269" i="12"/>
  <c r="F268" i="12"/>
  <c r="E268" i="12"/>
  <c r="P268" i="12"/>
  <c r="O268" i="12"/>
  <c r="N268" i="12"/>
  <c r="H268" i="12"/>
  <c r="G268" i="12"/>
  <c r="G267" i="12"/>
  <c r="H267" i="12"/>
  <c r="F267" i="12"/>
  <c r="E267" i="12"/>
  <c r="P267" i="12"/>
  <c r="O267" i="12"/>
  <c r="N267" i="12"/>
  <c r="H266" i="12"/>
  <c r="G266" i="12"/>
  <c r="E266" i="12"/>
  <c r="F266" i="12"/>
  <c r="P266" i="12"/>
  <c r="N266" i="12"/>
  <c r="O266" i="12"/>
  <c r="G265" i="12"/>
  <c r="F265" i="12"/>
  <c r="P265" i="12"/>
  <c r="E265" i="12"/>
  <c r="O265" i="12"/>
  <c r="N265" i="12"/>
  <c r="H265" i="12"/>
  <c r="H264" i="12"/>
  <c r="G264" i="12"/>
  <c r="F264" i="12"/>
  <c r="E264" i="12"/>
  <c r="P264" i="12"/>
  <c r="O264" i="12"/>
  <c r="N264" i="12"/>
  <c r="H263" i="12"/>
  <c r="G263" i="12"/>
  <c r="F263" i="12"/>
  <c r="E263" i="12"/>
  <c r="P263" i="12"/>
  <c r="N263" i="12"/>
  <c r="O263" i="12"/>
  <c r="H262" i="12"/>
  <c r="G262" i="12"/>
  <c r="F262" i="12"/>
  <c r="E262" i="12"/>
  <c r="P262" i="12"/>
  <c r="O262" i="12"/>
  <c r="N262" i="12"/>
  <c r="H261" i="12"/>
  <c r="G261" i="12"/>
  <c r="F261" i="12"/>
  <c r="E261" i="12"/>
  <c r="P261" i="12"/>
  <c r="O261" i="12"/>
  <c r="N261" i="12"/>
  <c r="H260" i="12"/>
  <c r="G260" i="12"/>
  <c r="E260" i="12"/>
  <c r="P260" i="12"/>
  <c r="O260" i="12"/>
  <c r="F260" i="12"/>
  <c r="N260" i="12"/>
  <c r="H259" i="12"/>
  <c r="G259" i="12"/>
  <c r="F259" i="12"/>
  <c r="E259" i="12"/>
  <c r="P259" i="12"/>
  <c r="O259" i="12"/>
  <c r="N259" i="12"/>
  <c r="H258" i="12"/>
  <c r="F258" i="12"/>
  <c r="E258" i="12"/>
  <c r="P258" i="12"/>
  <c r="G258" i="12"/>
  <c r="O258" i="12"/>
  <c r="N258" i="12"/>
  <c r="H257" i="12"/>
  <c r="G257" i="12"/>
  <c r="F257" i="12"/>
  <c r="E257" i="12"/>
  <c r="P257" i="12"/>
  <c r="O257" i="12"/>
  <c r="N257" i="12"/>
  <c r="H256" i="12"/>
  <c r="E256" i="12"/>
  <c r="O256" i="12"/>
  <c r="N256" i="12"/>
  <c r="G256" i="12"/>
  <c r="P256" i="12"/>
  <c r="F256" i="12"/>
  <c r="H255" i="12"/>
  <c r="G255" i="12"/>
  <c r="F255" i="12"/>
  <c r="E255" i="12"/>
  <c r="O255" i="12"/>
  <c r="P255" i="12"/>
  <c r="N255" i="12"/>
  <c r="H254" i="12"/>
  <c r="G254" i="12"/>
  <c r="F254" i="12"/>
  <c r="E254" i="12"/>
  <c r="P254" i="12"/>
  <c r="O254" i="12"/>
  <c r="N254" i="12"/>
  <c r="G253" i="12"/>
  <c r="F253" i="12"/>
  <c r="N253" i="12"/>
  <c r="H253" i="12"/>
  <c r="E253" i="12"/>
  <c r="P253" i="12"/>
  <c r="O253" i="12"/>
  <c r="H252" i="12"/>
  <c r="F252" i="12"/>
  <c r="E252" i="12"/>
  <c r="O252" i="12"/>
  <c r="N252" i="12"/>
  <c r="P252" i="12"/>
  <c r="G252" i="12"/>
  <c r="G251" i="12"/>
  <c r="P251" i="12"/>
  <c r="H251" i="12"/>
  <c r="F251" i="12"/>
  <c r="E251" i="12"/>
  <c r="O251" i="12"/>
  <c r="N251" i="12"/>
  <c r="H250" i="12"/>
  <c r="G250" i="12"/>
  <c r="F250" i="12"/>
  <c r="O250" i="12"/>
  <c r="N250" i="12"/>
  <c r="E250" i="12"/>
  <c r="P250" i="12"/>
  <c r="G249" i="12"/>
  <c r="P249" i="12"/>
  <c r="H249" i="12"/>
  <c r="F249" i="12"/>
  <c r="E249" i="12"/>
  <c r="O249" i="12"/>
  <c r="N249" i="12"/>
  <c r="G248" i="12"/>
  <c r="P248" i="12"/>
  <c r="H248" i="12"/>
  <c r="F248" i="12"/>
  <c r="E248" i="12"/>
  <c r="O248" i="12"/>
  <c r="N248" i="12"/>
  <c r="E247" i="12"/>
  <c r="P247" i="12"/>
  <c r="H247" i="12"/>
  <c r="G247" i="12"/>
  <c r="F247" i="12"/>
  <c r="O247" i="12"/>
  <c r="N247" i="12"/>
  <c r="H246" i="12"/>
  <c r="G246" i="12"/>
  <c r="F246" i="12"/>
  <c r="E246" i="12"/>
  <c r="P246" i="12"/>
  <c r="O246" i="12"/>
  <c r="N246" i="12"/>
  <c r="H245" i="12"/>
  <c r="G245" i="12"/>
  <c r="E245" i="12"/>
  <c r="P245" i="12"/>
  <c r="F245" i="12"/>
  <c r="O245" i="12"/>
  <c r="N245" i="12"/>
  <c r="H244" i="12"/>
  <c r="G244" i="12"/>
  <c r="F244" i="12"/>
  <c r="E244" i="12"/>
  <c r="P244" i="12"/>
  <c r="O244" i="12"/>
  <c r="N244" i="12"/>
  <c r="H243" i="12"/>
  <c r="G243" i="12"/>
  <c r="F243" i="12"/>
  <c r="E243" i="12"/>
  <c r="P243" i="12"/>
  <c r="O243" i="12"/>
  <c r="N243" i="12"/>
  <c r="G242" i="12"/>
  <c r="P242" i="12"/>
  <c r="H242" i="12"/>
  <c r="F242" i="12"/>
  <c r="E242" i="12"/>
  <c r="O242" i="12"/>
  <c r="N242" i="12"/>
  <c r="G241" i="12"/>
  <c r="F241" i="12"/>
  <c r="O241" i="12"/>
  <c r="N241" i="12"/>
  <c r="H241" i="12"/>
  <c r="E241" i="12"/>
  <c r="P241" i="12"/>
  <c r="H240" i="12"/>
  <c r="F240" i="12"/>
  <c r="G240" i="12"/>
  <c r="P240" i="12"/>
  <c r="E240" i="12"/>
  <c r="O240" i="12"/>
  <c r="N240" i="12"/>
  <c r="H239" i="12"/>
  <c r="G239" i="12"/>
  <c r="F239" i="12"/>
  <c r="E239" i="12"/>
  <c r="P239" i="12"/>
  <c r="O239" i="12"/>
  <c r="N239" i="12"/>
  <c r="H238" i="12"/>
  <c r="G238" i="12"/>
  <c r="F238" i="12"/>
  <c r="E238" i="12"/>
  <c r="P238" i="12"/>
  <c r="O238" i="12"/>
  <c r="N238" i="12"/>
  <c r="H237" i="12"/>
  <c r="G237" i="12"/>
  <c r="F237" i="12"/>
  <c r="E237" i="12"/>
  <c r="P237" i="12"/>
  <c r="O237" i="12"/>
  <c r="N237" i="12"/>
  <c r="H236" i="12"/>
  <c r="F236" i="12"/>
  <c r="E236" i="12"/>
  <c r="P236" i="12"/>
  <c r="G236" i="12"/>
  <c r="O236" i="12"/>
  <c r="N236" i="12"/>
  <c r="H235" i="12"/>
  <c r="G235" i="12"/>
  <c r="F235" i="12"/>
  <c r="E235" i="12"/>
  <c r="P235" i="12"/>
  <c r="O235" i="12"/>
  <c r="N235" i="12"/>
  <c r="G234" i="12"/>
  <c r="E234" i="12"/>
  <c r="H234" i="12"/>
  <c r="F234" i="12"/>
  <c r="P234" i="12"/>
  <c r="O234" i="12"/>
  <c r="N234" i="12"/>
  <c r="H233" i="12"/>
  <c r="G233" i="12"/>
  <c r="F233" i="12"/>
  <c r="E233" i="12"/>
  <c r="P233" i="12"/>
  <c r="O233" i="12"/>
  <c r="N233" i="12"/>
  <c r="H232" i="12"/>
  <c r="F232" i="12"/>
  <c r="P232" i="12"/>
  <c r="O232" i="12"/>
  <c r="G232" i="12"/>
  <c r="E232" i="12"/>
  <c r="N232" i="12"/>
  <c r="H231" i="12"/>
  <c r="G231" i="12"/>
  <c r="P231" i="12"/>
  <c r="O231" i="12"/>
  <c r="N231" i="12"/>
  <c r="F231" i="12"/>
  <c r="E231" i="12"/>
  <c r="H230" i="12"/>
  <c r="G230" i="12"/>
  <c r="E230" i="12"/>
  <c r="P230" i="12"/>
  <c r="O230" i="12"/>
  <c r="N230" i="12"/>
  <c r="F230" i="12"/>
  <c r="H229" i="12"/>
  <c r="G229" i="12"/>
  <c r="E229" i="12"/>
  <c r="P229" i="12"/>
  <c r="F229" i="12"/>
  <c r="O229" i="12"/>
  <c r="N229" i="12"/>
  <c r="H228" i="12"/>
  <c r="G228" i="12"/>
  <c r="F228" i="12"/>
  <c r="E228" i="12"/>
  <c r="P228" i="12"/>
  <c r="O228" i="12"/>
  <c r="N228" i="12"/>
  <c r="H227" i="12"/>
  <c r="G227" i="12"/>
  <c r="F227" i="12"/>
  <c r="E227" i="12"/>
  <c r="P227" i="12"/>
  <c r="O227" i="12"/>
  <c r="N227" i="12"/>
  <c r="H226" i="12"/>
  <c r="G226" i="12"/>
  <c r="P226" i="12"/>
  <c r="F226" i="12"/>
  <c r="E226" i="12"/>
  <c r="O226" i="12"/>
  <c r="N226" i="12"/>
  <c r="H225" i="12"/>
  <c r="G225" i="12"/>
  <c r="F225" i="12"/>
  <c r="E225" i="12"/>
  <c r="O225" i="12"/>
  <c r="N225" i="12"/>
  <c r="P225" i="12"/>
  <c r="H224" i="12"/>
  <c r="G224" i="12"/>
  <c r="F224" i="12"/>
  <c r="E224" i="12"/>
  <c r="P224" i="12"/>
  <c r="O224" i="12"/>
  <c r="N224" i="12"/>
  <c r="H223" i="12"/>
  <c r="G223" i="12"/>
  <c r="F223" i="12"/>
  <c r="O223" i="12"/>
  <c r="N223" i="12"/>
  <c r="E223" i="12"/>
  <c r="P223" i="12"/>
  <c r="H222" i="12"/>
  <c r="N222" i="12"/>
  <c r="G222" i="12"/>
  <c r="F222" i="12"/>
  <c r="E222" i="12"/>
  <c r="P222" i="12"/>
  <c r="O222" i="12"/>
  <c r="F221" i="12"/>
  <c r="E221" i="12"/>
  <c r="O221" i="12"/>
  <c r="P221" i="12"/>
  <c r="N221" i="12"/>
  <c r="H221" i="12"/>
  <c r="G221" i="12"/>
  <c r="H220" i="12"/>
  <c r="G220" i="12"/>
  <c r="F220" i="12"/>
  <c r="E220" i="12"/>
  <c r="P220" i="12"/>
  <c r="O220" i="12"/>
  <c r="N220" i="12"/>
  <c r="H219" i="12"/>
  <c r="G219" i="12"/>
  <c r="F219" i="12"/>
  <c r="E219" i="12"/>
  <c r="P219" i="12"/>
  <c r="O219" i="12"/>
  <c r="N219" i="12"/>
  <c r="H218" i="12"/>
  <c r="G218" i="12"/>
  <c r="F218" i="12"/>
  <c r="E218" i="12"/>
  <c r="P218" i="12"/>
  <c r="O218" i="12"/>
  <c r="N218" i="12"/>
  <c r="H217" i="12"/>
  <c r="G217" i="12"/>
  <c r="F217" i="12"/>
  <c r="E217" i="12"/>
  <c r="O217" i="12"/>
  <c r="N217" i="12"/>
  <c r="P217" i="12"/>
  <c r="H216" i="12"/>
  <c r="G216" i="12"/>
  <c r="F216" i="12"/>
  <c r="E216" i="12"/>
  <c r="P216" i="12"/>
  <c r="O216" i="12"/>
  <c r="N216" i="12"/>
  <c r="N215" i="12"/>
  <c r="H215" i="12"/>
  <c r="F215" i="12"/>
  <c r="E215" i="12"/>
  <c r="O215" i="12"/>
  <c r="G215" i="12"/>
  <c r="P215" i="12"/>
  <c r="H214" i="12"/>
  <c r="F214" i="12"/>
  <c r="E214" i="12"/>
  <c r="O214" i="12"/>
  <c r="N214" i="12"/>
  <c r="G214" i="12"/>
  <c r="P214" i="12"/>
  <c r="H213" i="12"/>
  <c r="F213" i="12"/>
  <c r="E213" i="12"/>
  <c r="O213" i="12"/>
  <c r="G213" i="12"/>
  <c r="P213" i="12"/>
  <c r="N213" i="12"/>
  <c r="H212" i="12"/>
  <c r="G212" i="12"/>
  <c r="F212" i="12"/>
  <c r="E212" i="12"/>
  <c r="P212" i="12"/>
  <c r="O212" i="12"/>
  <c r="N212" i="12"/>
  <c r="H211" i="12"/>
  <c r="G211" i="12"/>
  <c r="E211" i="12"/>
  <c r="P211" i="12"/>
  <c r="F211" i="12"/>
  <c r="O211" i="12"/>
  <c r="N211" i="12"/>
  <c r="H210" i="12"/>
  <c r="F210" i="12"/>
  <c r="E210" i="12"/>
  <c r="N210" i="12"/>
  <c r="G210" i="12"/>
  <c r="O210" i="12"/>
  <c r="P210" i="12"/>
  <c r="H209" i="12"/>
  <c r="F209" i="12"/>
  <c r="P209" i="12"/>
  <c r="G209" i="12"/>
  <c r="E209" i="12"/>
  <c r="O209" i="12"/>
  <c r="N209" i="12"/>
  <c r="G208" i="12"/>
  <c r="H208" i="12"/>
  <c r="F208" i="12"/>
  <c r="E208" i="12"/>
  <c r="P208" i="12"/>
  <c r="O208" i="12"/>
  <c r="N208" i="12"/>
  <c r="G207" i="12"/>
  <c r="F207" i="12"/>
  <c r="E207" i="12"/>
  <c r="H207" i="12"/>
  <c r="P207" i="12"/>
  <c r="O207" i="12"/>
  <c r="N207" i="12"/>
  <c r="H206" i="12"/>
  <c r="G206" i="12"/>
  <c r="F206" i="12"/>
  <c r="P206" i="12"/>
  <c r="E206" i="12"/>
  <c r="O206" i="12"/>
  <c r="N206" i="12"/>
  <c r="P205" i="12"/>
  <c r="H205" i="12"/>
  <c r="O205" i="12"/>
  <c r="N205" i="12"/>
  <c r="G205" i="12"/>
  <c r="F205" i="12"/>
  <c r="E205" i="12"/>
  <c r="H204" i="12"/>
  <c r="G204" i="12"/>
  <c r="F204" i="12"/>
  <c r="E204" i="12"/>
  <c r="P204" i="12"/>
  <c r="O204" i="12"/>
  <c r="N204" i="12"/>
  <c r="H203" i="12"/>
  <c r="G203" i="12"/>
  <c r="F203" i="12"/>
  <c r="O203" i="12"/>
  <c r="E203" i="12"/>
  <c r="P203" i="12"/>
  <c r="N203" i="12"/>
  <c r="E202" i="12"/>
  <c r="P202" i="12"/>
  <c r="H202" i="12"/>
  <c r="G202" i="12"/>
  <c r="F202" i="12"/>
  <c r="O202" i="12"/>
  <c r="N202" i="12"/>
  <c r="G201" i="12"/>
  <c r="F201" i="12"/>
  <c r="E201" i="12"/>
  <c r="P201" i="12"/>
  <c r="H201" i="12"/>
  <c r="O201" i="12"/>
  <c r="N201" i="12"/>
  <c r="H200" i="12"/>
  <c r="G200" i="12"/>
  <c r="F200" i="12"/>
  <c r="E200" i="12"/>
  <c r="O200" i="12"/>
  <c r="P200" i="12"/>
  <c r="N200" i="12"/>
  <c r="G199" i="12"/>
  <c r="F199" i="12"/>
  <c r="E199" i="12"/>
  <c r="P199" i="12"/>
  <c r="O199" i="12"/>
  <c r="N199" i="12"/>
  <c r="H199" i="12"/>
  <c r="H198" i="12"/>
  <c r="G198" i="12"/>
  <c r="F198" i="12"/>
  <c r="E198" i="12"/>
  <c r="P198" i="12"/>
  <c r="O198" i="12"/>
  <c r="N198" i="12"/>
  <c r="H197" i="12"/>
  <c r="G197" i="12"/>
  <c r="F197" i="12"/>
  <c r="P197" i="12"/>
  <c r="E197" i="12"/>
  <c r="O197" i="12"/>
  <c r="N197" i="12"/>
  <c r="H196" i="12"/>
  <c r="G196" i="12"/>
  <c r="E196" i="12"/>
  <c r="O196" i="12"/>
  <c r="F196" i="12"/>
  <c r="P196" i="12"/>
  <c r="N196" i="12"/>
  <c r="G195" i="12"/>
  <c r="F195" i="12"/>
  <c r="E195" i="12"/>
  <c r="P195" i="12"/>
  <c r="O195" i="12"/>
  <c r="N195" i="12"/>
  <c r="H195" i="12"/>
  <c r="F194" i="12"/>
  <c r="E194" i="12"/>
  <c r="O194" i="12"/>
  <c r="N194" i="12"/>
  <c r="G194" i="12"/>
  <c r="P194" i="12"/>
  <c r="H194" i="12"/>
  <c r="H193" i="12"/>
  <c r="G193" i="12"/>
  <c r="F193" i="12"/>
  <c r="E193" i="12"/>
  <c r="P193" i="12"/>
  <c r="N193" i="12"/>
  <c r="O193" i="12"/>
  <c r="E192" i="12"/>
  <c r="P192" i="12"/>
  <c r="H192" i="12"/>
  <c r="G192" i="12"/>
  <c r="F192" i="12"/>
  <c r="N192" i="12"/>
  <c r="O192" i="12"/>
  <c r="H191" i="12"/>
  <c r="G191" i="12"/>
  <c r="E191" i="12"/>
  <c r="P191" i="12"/>
  <c r="N191" i="12"/>
  <c r="F191" i="12"/>
  <c r="O191" i="12"/>
  <c r="H190" i="12"/>
  <c r="G190" i="12"/>
  <c r="F190" i="12"/>
  <c r="P190" i="12"/>
  <c r="E190" i="12"/>
  <c r="O190" i="12"/>
  <c r="N190" i="12"/>
  <c r="P189" i="12"/>
  <c r="N189" i="12"/>
  <c r="H189" i="12"/>
  <c r="F189" i="12"/>
  <c r="E189" i="12"/>
  <c r="O189" i="12"/>
  <c r="G189" i="12"/>
  <c r="O188" i="12"/>
  <c r="N188" i="12"/>
  <c r="H188" i="12"/>
  <c r="G188" i="12"/>
  <c r="F188" i="12"/>
  <c r="E188" i="12"/>
  <c r="P188" i="12"/>
  <c r="H187" i="12"/>
  <c r="G187" i="12"/>
  <c r="F187" i="12"/>
  <c r="E187" i="12"/>
  <c r="P187" i="12"/>
  <c r="O187" i="12"/>
  <c r="N187" i="12"/>
  <c r="H186" i="12"/>
  <c r="G186" i="12"/>
  <c r="F186" i="12"/>
  <c r="O186" i="12"/>
  <c r="N186" i="12"/>
  <c r="E186" i="12"/>
  <c r="P186" i="12"/>
  <c r="H185" i="12"/>
  <c r="G185" i="12"/>
  <c r="E185" i="12"/>
  <c r="F185" i="12"/>
  <c r="P185" i="12"/>
  <c r="O185" i="12"/>
  <c r="N185" i="12"/>
  <c r="P184" i="12"/>
  <c r="H184" i="12"/>
  <c r="G184" i="12"/>
  <c r="F184" i="12"/>
  <c r="E184" i="12"/>
  <c r="O184" i="12"/>
  <c r="N184" i="12"/>
  <c r="H183" i="12"/>
  <c r="F183" i="12"/>
  <c r="E183" i="12"/>
  <c r="P183" i="12"/>
  <c r="O183" i="12"/>
  <c r="N183" i="12"/>
  <c r="G183" i="12"/>
  <c r="H182" i="12"/>
  <c r="G182" i="12"/>
  <c r="F182" i="12"/>
  <c r="E182" i="12"/>
  <c r="P182" i="12"/>
  <c r="O182" i="12"/>
  <c r="N182" i="12"/>
  <c r="F181" i="12"/>
  <c r="H181" i="12"/>
  <c r="E181" i="12"/>
  <c r="G181" i="12"/>
  <c r="P181" i="12"/>
  <c r="O181" i="12"/>
  <c r="N181" i="12"/>
  <c r="G180" i="12"/>
  <c r="F180" i="12"/>
  <c r="E180" i="12"/>
  <c r="O180" i="12"/>
  <c r="N180" i="12"/>
  <c r="H180" i="12"/>
  <c r="P180" i="12"/>
  <c r="P179" i="12"/>
  <c r="O179" i="12"/>
  <c r="H179" i="12"/>
  <c r="E179" i="12"/>
  <c r="G179" i="12"/>
  <c r="N179" i="12"/>
  <c r="F179" i="12"/>
  <c r="G178" i="12"/>
  <c r="E178" i="12"/>
  <c r="H178" i="12"/>
  <c r="N178" i="12"/>
  <c r="F178" i="12"/>
  <c r="P178" i="12"/>
  <c r="O178" i="12"/>
  <c r="G177" i="12"/>
  <c r="F177" i="12"/>
  <c r="E177" i="12"/>
  <c r="P177" i="12"/>
  <c r="H177" i="12"/>
  <c r="O177" i="12"/>
  <c r="N177" i="12"/>
  <c r="G176" i="12"/>
  <c r="F176" i="12"/>
  <c r="H176" i="12"/>
  <c r="P176" i="12"/>
  <c r="O176" i="12"/>
  <c r="N176" i="12"/>
  <c r="E176" i="12"/>
  <c r="G175" i="12"/>
  <c r="E175" i="12"/>
  <c r="P175" i="12"/>
  <c r="O175" i="12"/>
  <c r="H175" i="12"/>
  <c r="F175" i="12"/>
  <c r="N175" i="12"/>
  <c r="H174" i="12"/>
  <c r="G174" i="12"/>
  <c r="F174" i="12"/>
  <c r="P174" i="12"/>
  <c r="E174" i="12"/>
  <c r="N174" i="12"/>
  <c r="O174" i="12"/>
  <c r="H173" i="12"/>
  <c r="G173" i="12"/>
  <c r="F173" i="12"/>
  <c r="O173" i="12"/>
  <c r="E173" i="12"/>
  <c r="P173" i="12"/>
  <c r="N173" i="12"/>
  <c r="H172" i="12"/>
  <c r="G172" i="12"/>
  <c r="F172" i="12"/>
  <c r="E172" i="12"/>
  <c r="P172" i="12"/>
  <c r="O172" i="12"/>
  <c r="N172" i="12"/>
  <c r="H171" i="12"/>
  <c r="G171" i="12"/>
  <c r="F171" i="12"/>
  <c r="E171" i="12"/>
  <c r="P171" i="12"/>
  <c r="O171" i="12"/>
  <c r="N171" i="12"/>
  <c r="H170" i="12"/>
  <c r="F170" i="12"/>
  <c r="E170" i="12"/>
  <c r="O170" i="12"/>
  <c r="N170" i="12"/>
  <c r="G170" i="12"/>
  <c r="P170" i="12"/>
  <c r="H169" i="12"/>
  <c r="F169" i="12"/>
  <c r="E169" i="12"/>
  <c r="P169" i="12"/>
  <c r="G169" i="12"/>
  <c r="O169" i="12"/>
  <c r="N169" i="12"/>
  <c r="H168" i="12"/>
  <c r="G168" i="12"/>
  <c r="F168" i="12"/>
  <c r="P168" i="12"/>
  <c r="O168" i="12"/>
  <c r="E168" i="12"/>
  <c r="N168" i="12"/>
  <c r="H167" i="12"/>
  <c r="F167" i="12"/>
  <c r="O167" i="12"/>
  <c r="G167" i="12"/>
  <c r="E167" i="12"/>
  <c r="P167" i="12"/>
  <c r="N167" i="12"/>
  <c r="G166" i="12"/>
  <c r="F166" i="12"/>
  <c r="E166" i="12"/>
  <c r="O166" i="12"/>
  <c r="H166" i="12"/>
  <c r="P166" i="12"/>
  <c r="N166" i="12"/>
  <c r="G165" i="12"/>
  <c r="O165" i="12"/>
  <c r="H165" i="12"/>
  <c r="F165" i="12"/>
  <c r="E165" i="12"/>
  <c r="N165" i="12"/>
  <c r="P165" i="12"/>
  <c r="H164" i="12"/>
  <c r="G164" i="12"/>
  <c r="F164" i="12"/>
  <c r="E164" i="12"/>
  <c r="P164" i="12"/>
  <c r="O164" i="12"/>
  <c r="N164" i="12"/>
  <c r="H163" i="12"/>
  <c r="F163" i="12"/>
  <c r="O163" i="12"/>
  <c r="N163" i="12"/>
  <c r="G163" i="12"/>
  <c r="P163" i="12"/>
  <c r="E163" i="12"/>
  <c r="G162" i="12"/>
  <c r="F162" i="12"/>
  <c r="E162" i="12"/>
  <c r="H162" i="12"/>
  <c r="P162" i="12"/>
  <c r="O162" i="12"/>
  <c r="N162" i="12"/>
  <c r="H161" i="12"/>
  <c r="G161" i="12"/>
  <c r="F161" i="12"/>
  <c r="E161" i="12"/>
  <c r="P161" i="12"/>
  <c r="O161" i="12"/>
  <c r="N161" i="12"/>
  <c r="H160" i="12"/>
  <c r="G160" i="12"/>
  <c r="F160" i="12"/>
  <c r="E160" i="12"/>
  <c r="P160" i="12"/>
  <c r="N160" i="12"/>
  <c r="O160" i="12"/>
  <c r="E159" i="12"/>
  <c r="P159" i="12"/>
  <c r="H159" i="12"/>
  <c r="G159" i="12"/>
  <c r="F159" i="12"/>
  <c r="O159" i="12"/>
  <c r="N159" i="12"/>
  <c r="H158" i="12"/>
  <c r="G158" i="12"/>
  <c r="F158" i="12"/>
  <c r="E158" i="12"/>
  <c r="P158" i="12"/>
  <c r="O158" i="12"/>
  <c r="N158" i="12"/>
  <c r="H157" i="12"/>
  <c r="G157" i="12"/>
  <c r="N157" i="12"/>
  <c r="F157" i="12"/>
  <c r="O157" i="12"/>
  <c r="E157" i="12"/>
  <c r="P157" i="12"/>
  <c r="G156" i="12"/>
  <c r="F156" i="12"/>
  <c r="E156" i="12"/>
  <c r="O156" i="12"/>
  <c r="N156" i="12"/>
  <c r="H156" i="12"/>
  <c r="P156" i="12"/>
  <c r="H155" i="12"/>
  <c r="G155" i="12"/>
  <c r="F155" i="12"/>
  <c r="E155" i="12"/>
  <c r="P155" i="12"/>
  <c r="O155" i="12"/>
  <c r="N155" i="12"/>
  <c r="G154" i="12"/>
  <c r="F154" i="12"/>
  <c r="E154" i="12"/>
  <c r="H154" i="12"/>
  <c r="P154" i="12"/>
  <c r="O154" i="12"/>
  <c r="N154" i="12"/>
  <c r="F153" i="12"/>
  <c r="E153" i="12"/>
  <c r="P153" i="12"/>
  <c r="O153" i="12"/>
  <c r="N153" i="12"/>
  <c r="H153" i="12"/>
  <c r="G153" i="12"/>
  <c r="G152" i="12"/>
  <c r="F152" i="12"/>
  <c r="O152" i="12"/>
  <c r="E152" i="12"/>
  <c r="P152" i="12"/>
  <c r="N152" i="12"/>
  <c r="H152" i="12"/>
  <c r="H151" i="12"/>
  <c r="G151" i="12"/>
  <c r="E151" i="12"/>
  <c r="F151" i="12"/>
  <c r="P151" i="12"/>
  <c r="O151" i="12"/>
  <c r="N151" i="12"/>
  <c r="H150" i="12"/>
  <c r="G150" i="12"/>
  <c r="F150" i="12"/>
  <c r="E150" i="12"/>
  <c r="O150" i="12"/>
  <c r="P150" i="12"/>
  <c r="N150" i="12"/>
  <c r="G149" i="12"/>
  <c r="E149" i="12"/>
  <c r="P149" i="12"/>
  <c r="O149" i="12"/>
  <c r="H149" i="12"/>
  <c r="F149" i="12"/>
  <c r="N149" i="12"/>
  <c r="F148" i="12"/>
  <c r="E148" i="12"/>
  <c r="P148" i="12"/>
  <c r="O148" i="12"/>
  <c r="G148" i="12"/>
  <c r="N148" i="12"/>
  <c r="H148" i="12"/>
  <c r="G147" i="12"/>
  <c r="E147" i="12"/>
  <c r="H147" i="12"/>
  <c r="F147" i="12"/>
  <c r="P147" i="12"/>
  <c r="N147" i="12"/>
  <c r="O147" i="12"/>
  <c r="H146" i="12"/>
  <c r="G146" i="12"/>
  <c r="F146" i="12"/>
  <c r="E146" i="12"/>
  <c r="P146" i="12"/>
  <c r="O146" i="12"/>
  <c r="N146" i="12"/>
  <c r="H145" i="12"/>
  <c r="G145" i="12"/>
  <c r="F145" i="12"/>
  <c r="E145" i="12"/>
  <c r="P145" i="12"/>
  <c r="O145" i="12"/>
  <c r="N145" i="12"/>
  <c r="G144" i="12"/>
  <c r="E144" i="12"/>
  <c r="H144" i="12"/>
  <c r="P144" i="12"/>
  <c r="O144" i="12"/>
  <c r="N144" i="12"/>
  <c r="F144" i="12"/>
  <c r="F143" i="12"/>
  <c r="P143" i="12"/>
  <c r="O143" i="12"/>
  <c r="N143" i="12"/>
  <c r="H143" i="12"/>
  <c r="E143" i="12"/>
  <c r="G143" i="12"/>
  <c r="P142" i="12"/>
  <c r="O142" i="12"/>
  <c r="N142" i="12"/>
  <c r="H142" i="12"/>
  <c r="G142" i="12"/>
  <c r="F142" i="12"/>
  <c r="E142" i="12"/>
  <c r="AK19" i="12"/>
  <c r="AL19" i="12" s="1"/>
  <c r="G11" i="12"/>
  <c r="G22" i="12" s="1"/>
  <c r="S20" i="12"/>
  <c r="E20" i="12"/>
  <c r="AK13" i="12"/>
  <c r="AK16" i="12" s="1"/>
  <c r="G13" i="12"/>
  <c r="AI381" i="13"/>
  <c r="H22" i="12" l="1"/>
  <c r="E22" i="12" s="1"/>
  <c r="F23" i="12" s="1"/>
  <c r="I321" i="12"/>
  <c r="K321" i="12" s="1"/>
  <c r="I364" i="12"/>
  <c r="K364" i="12" s="1"/>
  <c r="I270" i="12"/>
  <c r="K270" i="12" s="1"/>
  <c r="I372" i="12"/>
  <c r="K372" i="12" s="1"/>
  <c r="I230" i="12"/>
  <c r="K230" i="12" s="1"/>
  <c r="I355" i="12"/>
  <c r="K355" i="12" s="1"/>
  <c r="I379" i="12"/>
  <c r="K379" i="12" s="1"/>
  <c r="I362" i="12"/>
  <c r="J362" i="12" s="1"/>
  <c r="L362" i="12" s="1"/>
  <c r="I167" i="12"/>
  <c r="J167" i="12" s="1"/>
  <c r="L167" i="12" s="1"/>
  <c r="I231" i="12"/>
  <c r="K231" i="12" s="1"/>
  <c r="I283" i="12"/>
  <c r="K283" i="12" s="1"/>
  <c r="I268" i="12"/>
  <c r="J268" i="12" s="1"/>
  <c r="L268" i="12" s="1"/>
  <c r="I351" i="12"/>
  <c r="K351" i="12" s="1"/>
  <c r="I352" i="12"/>
  <c r="K352" i="12" s="1"/>
  <c r="I356" i="12"/>
  <c r="J356" i="12" s="1"/>
  <c r="L356" i="12" s="1"/>
  <c r="I380" i="12"/>
  <c r="J380" i="12" s="1"/>
  <c r="L380" i="12" s="1"/>
  <c r="I344" i="12"/>
  <c r="K344" i="12" s="1"/>
  <c r="I367" i="12"/>
  <c r="K367" i="12" s="1"/>
  <c r="I285" i="12"/>
  <c r="K285" i="12" s="1"/>
  <c r="I311" i="12"/>
  <c r="J311" i="12" s="1"/>
  <c r="L311" i="12" s="1"/>
  <c r="I201" i="12"/>
  <c r="K201" i="12" s="1"/>
  <c r="I143" i="12"/>
  <c r="J143" i="12" s="1"/>
  <c r="L143" i="12" s="1"/>
  <c r="I235" i="12"/>
  <c r="K235" i="12" s="1"/>
  <c r="I242" i="12"/>
  <c r="K242" i="12" s="1"/>
  <c r="I266" i="12"/>
  <c r="K266" i="12" s="1"/>
  <c r="I357" i="12"/>
  <c r="J357" i="12" s="1"/>
  <c r="L357" i="12" s="1"/>
  <c r="I225" i="12"/>
  <c r="K225" i="12" s="1"/>
  <c r="I261" i="12"/>
  <c r="J261" i="12" s="1"/>
  <c r="L261" i="12" s="1"/>
  <c r="I148" i="12"/>
  <c r="K148" i="12" s="1"/>
  <c r="I247" i="12"/>
  <c r="J247" i="12" s="1"/>
  <c r="L247" i="12" s="1"/>
  <c r="I257" i="12"/>
  <c r="K257" i="12" s="1"/>
  <c r="I302" i="12"/>
  <c r="K302" i="12" s="1"/>
  <c r="I309" i="12"/>
  <c r="K309" i="12" s="1"/>
  <c r="I157" i="12"/>
  <c r="K157" i="12" s="1"/>
  <c r="I337" i="12"/>
  <c r="K337" i="12" s="1"/>
  <c r="I354" i="12"/>
  <c r="J354" i="12" s="1"/>
  <c r="L354" i="12" s="1"/>
  <c r="I150" i="12"/>
  <c r="K150" i="12" s="1"/>
  <c r="I142" i="12"/>
  <c r="J142" i="12" s="1"/>
  <c r="L142" i="12" s="1"/>
  <c r="I145" i="12"/>
  <c r="J145" i="12" s="1"/>
  <c r="L145" i="12" s="1"/>
  <c r="I159" i="12"/>
  <c r="J159" i="12" s="1"/>
  <c r="L159" i="12" s="1"/>
  <c r="I162" i="12"/>
  <c r="J162" i="12" s="1"/>
  <c r="L162" i="12" s="1"/>
  <c r="I193" i="12"/>
  <c r="J193" i="12" s="1"/>
  <c r="L193" i="12" s="1"/>
  <c r="I210" i="12"/>
  <c r="J210" i="12" s="1"/>
  <c r="L210" i="12" s="1"/>
  <c r="I217" i="12"/>
  <c r="K217" i="12" s="1"/>
  <c r="I248" i="12"/>
  <c r="K248" i="12" s="1"/>
  <c r="I258" i="12"/>
  <c r="K258" i="12" s="1"/>
  <c r="I282" i="12"/>
  <c r="K282" i="12" s="1"/>
  <c r="I298" i="12"/>
  <c r="K298" i="12" s="1"/>
  <c r="I301" i="12"/>
  <c r="J301" i="12" s="1"/>
  <c r="L301" i="12" s="1"/>
  <c r="I303" i="12"/>
  <c r="K303" i="12" s="1"/>
  <c r="I305" i="12"/>
  <c r="K305" i="12" s="1"/>
  <c r="I308" i="12"/>
  <c r="J308" i="12" s="1"/>
  <c r="L308" i="12" s="1"/>
  <c r="I313" i="12"/>
  <c r="K313" i="12" s="1"/>
  <c r="I320" i="12"/>
  <c r="K320" i="12" s="1"/>
  <c r="I327" i="12"/>
  <c r="J327" i="12" s="1"/>
  <c r="L327" i="12" s="1"/>
  <c r="I332" i="12"/>
  <c r="J332" i="12" s="1"/>
  <c r="L332" i="12" s="1"/>
  <c r="I334" i="12"/>
  <c r="K334" i="12" s="1"/>
  <c r="I361" i="12"/>
  <c r="J361" i="12" s="1"/>
  <c r="L361" i="12" s="1"/>
  <c r="I370" i="12"/>
  <c r="K370" i="12" s="1"/>
  <c r="I152" i="12"/>
  <c r="K152" i="12" s="1"/>
  <c r="I171" i="12"/>
  <c r="J171" i="12" s="1"/>
  <c r="L171" i="12" s="1"/>
  <c r="I176" i="12"/>
  <c r="J176" i="12" s="1"/>
  <c r="L176" i="12" s="1"/>
  <c r="I219" i="12"/>
  <c r="K219" i="12" s="1"/>
  <c r="I226" i="12"/>
  <c r="K226" i="12" s="1"/>
  <c r="I243" i="12"/>
  <c r="K243" i="12" s="1"/>
  <c r="I245" i="12"/>
  <c r="J245" i="12" s="1"/>
  <c r="L245" i="12" s="1"/>
  <c r="I255" i="12"/>
  <c r="K255" i="12" s="1"/>
  <c r="I267" i="12"/>
  <c r="K267" i="12" s="1"/>
  <c r="I296" i="12"/>
  <c r="K296" i="12" s="1"/>
  <c r="I307" i="12"/>
  <c r="K307" i="12" s="1"/>
  <c r="I315" i="12"/>
  <c r="J315" i="12" s="1"/>
  <c r="L315" i="12" s="1"/>
  <c r="I336" i="12"/>
  <c r="J336" i="12" s="1"/>
  <c r="L336" i="12" s="1"/>
  <c r="I343" i="12"/>
  <c r="J343" i="12" s="1"/>
  <c r="L343" i="12" s="1"/>
  <c r="I185" i="12"/>
  <c r="K185" i="12" s="1"/>
  <c r="I272" i="12"/>
  <c r="K272" i="12" s="1"/>
  <c r="I240" i="12"/>
  <c r="K240" i="12" s="1"/>
  <c r="F22" i="12"/>
  <c r="P22" i="12"/>
  <c r="N22" i="12" s="1"/>
  <c r="P23" i="12" s="1"/>
  <c r="N23" i="12" s="1"/>
  <c r="I174" i="12"/>
  <c r="J174" i="12" s="1"/>
  <c r="L174" i="12" s="1"/>
  <c r="I186" i="12"/>
  <c r="K186" i="12" s="1"/>
  <c r="I188" i="12"/>
  <c r="K188" i="12" s="1"/>
  <c r="I198" i="12"/>
  <c r="J198" i="12" s="1"/>
  <c r="L198" i="12" s="1"/>
  <c r="I246" i="12"/>
  <c r="K246" i="12" s="1"/>
  <c r="I275" i="12"/>
  <c r="J275" i="12" s="1"/>
  <c r="L275" i="12" s="1"/>
  <c r="I299" i="12"/>
  <c r="K299" i="12" s="1"/>
  <c r="I306" i="12"/>
  <c r="K306" i="12" s="1"/>
  <c r="I144" i="12"/>
  <c r="K144" i="12" s="1"/>
  <c r="I178" i="12"/>
  <c r="J178" i="12" s="1"/>
  <c r="L178" i="12" s="1"/>
  <c r="I300" i="12"/>
  <c r="K300" i="12" s="1"/>
  <c r="I353" i="12"/>
  <c r="J353" i="12" s="1"/>
  <c r="L353" i="12" s="1"/>
  <c r="I358" i="12"/>
  <c r="K358" i="12" s="1"/>
  <c r="I291" i="12"/>
  <c r="K291" i="12" s="1"/>
  <c r="I161" i="12"/>
  <c r="K161" i="12" s="1"/>
  <c r="I166" i="12"/>
  <c r="K166" i="12" s="1"/>
  <c r="I173" i="12"/>
  <c r="J173" i="12" s="1"/>
  <c r="L173" i="12" s="1"/>
  <c r="I197" i="12"/>
  <c r="K197" i="12" s="1"/>
  <c r="I211" i="12"/>
  <c r="J211" i="12" s="1"/>
  <c r="L211" i="12" s="1"/>
  <c r="I233" i="12"/>
  <c r="K233" i="12" s="1"/>
  <c r="I341" i="12"/>
  <c r="K341" i="12" s="1"/>
  <c r="I151" i="12"/>
  <c r="K151" i="12" s="1"/>
  <c r="I179" i="12"/>
  <c r="J179" i="12" s="1"/>
  <c r="L179" i="12" s="1"/>
  <c r="I187" i="12"/>
  <c r="J187" i="12" s="1"/>
  <c r="L187" i="12" s="1"/>
  <c r="I223" i="12"/>
  <c r="K223" i="12" s="1"/>
  <c r="I259" i="12"/>
  <c r="J259" i="12" s="1"/>
  <c r="L259" i="12" s="1"/>
  <c r="I278" i="12"/>
  <c r="J278" i="12" s="1"/>
  <c r="L278" i="12" s="1"/>
  <c r="O22" i="12"/>
  <c r="I213" i="12"/>
  <c r="J213" i="12" s="1"/>
  <c r="L213" i="12" s="1"/>
  <c r="I366" i="12"/>
  <c r="K366" i="12" s="1"/>
  <c r="I147" i="12"/>
  <c r="I149" i="12"/>
  <c r="I164" i="12"/>
  <c r="I169" i="12"/>
  <c r="I200" i="12"/>
  <c r="I202" i="12"/>
  <c r="I212" i="12"/>
  <c r="I224" i="12"/>
  <c r="I241" i="12"/>
  <c r="I253" i="12"/>
  <c r="I265" i="12"/>
  <c r="I277" i="12"/>
  <c r="I310" i="12"/>
  <c r="I322" i="12"/>
  <c r="I339" i="12"/>
  <c r="I181" i="12"/>
  <c r="I236" i="12"/>
  <c r="I279" i="12"/>
  <c r="I373" i="12"/>
  <c r="I375" i="12"/>
  <c r="I175" i="12"/>
  <c r="I183" i="12"/>
  <c r="I190" i="12"/>
  <c r="I192" i="12"/>
  <c r="I195" i="12"/>
  <c r="I207" i="12"/>
  <c r="I238" i="12"/>
  <c r="I250" i="12"/>
  <c r="I262" i="12"/>
  <c r="I274" i="12"/>
  <c r="I286" i="12"/>
  <c r="I324" i="12"/>
  <c r="I331" i="12"/>
  <c r="I338" i="12"/>
  <c r="I346" i="12"/>
  <c r="I365" i="12"/>
  <c r="I154" i="12"/>
  <c r="I214" i="12"/>
  <c r="I348" i="12"/>
  <c r="AJ15" i="12"/>
  <c r="I168" i="12"/>
  <c r="I204" i="12"/>
  <c r="I209" i="12"/>
  <c r="I216" i="12"/>
  <c r="I228" i="12"/>
  <c r="I256" i="12"/>
  <c r="I264" i="12"/>
  <c r="I273" i="12"/>
  <c r="I276" i="12"/>
  <c r="I288" i="12"/>
  <c r="I293" i="12"/>
  <c r="I317" i="12"/>
  <c r="I329" i="12"/>
  <c r="I377" i="12"/>
  <c r="I156" i="12"/>
  <c r="I180" i="12"/>
  <c r="I221" i="12"/>
  <c r="I252" i="12"/>
  <c r="I269" i="12"/>
  <c r="I281" i="12"/>
  <c r="I312" i="12"/>
  <c r="I314" i="12"/>
  <c r="I316" i="12"/>
  <c r="I319" i="12"/>
  <c r="I328" i="12"/>
  <c r="I360" i="12"/>
  <c r="I381" i="12"/>
  <c r="I146" i="12"/>
  <c r="I158" i="12"/>
  <c r="I163" i="12"/>
  <c r="I165" i="12"/>
  <c r="I182" i="12"/>
  <c r="I189" i="12"/>
  <c r="I191" i="12"/>
  <c r="I196" i="12"/>
  <c r="I199" i="12"/>
  <c r="I206" i="12"/>
  <c r="I218" i="12"/>
  <c r="I249" i="12"/>
  <c r="I254" i="12"/>
  <c r="I295" i="12"/>
  <c r="I330" i="12"/>
  <c r="I335" i="12"/>
  <c r="I345" i="12"/>
  <c r="I350" i="12"/>
  <c r="I371" i="12"/>
  <c r="I170" i="12"/>
  <c r="I184" i="12"/>
  <c r="I237" i="12"/>
  <c r="I271" i="12"/>
  <c r="I287" i="12"/>
  <c r="I289" i="12"/>
  <c r="I318" i="12"/>
  <c r="I323" i="12"/>
  <c r="I326" i="12"/>
  <c r="I374" i="12"/>
  <c r="I376" i="12"/>
  <c r="I160" i="12"/>
  <c r="I172" i="12"/>
  <c r="I177" i="12"/>
  <c r="I194" i="12"/>
  <c r="I205" i="12"/>
  <c r="I208" i="12"/>
  <c r="I220" i="12"/>
  <c r="I244" i="12"/>
  <c r="I251" i="12"/>
  <c r="I280" i="12"/>
  <c r="I284" i="12"/>
  <c r="I290" i="12"/>
  <c r="I292" i="12"/>
  <c r="I297" i="12"/>
  <c r="I304" i="12"/>
  <c r="I340" i="12"/>
  <c r="I347" i="12"/>
  <c r="I369" i="12"/>
  <c r="I378" i="12"/>
  <c r="I153" i="12"/>
  <c r="I155" i="12"/>
  <c r="I203" i="12"/>
  <c r="I215" i="12"/>
  <c r="I222" i="12"/>
  <c r="I227" i="12"/>
  <c r="I229" i="12"/>
  <c r="I232" i="12"/>
  <c r="I234" i="12"/>
  <c r="I239" i="12"/>
  <c r="I260" i="12"/>
  <c r="I263" i="12"/>
  <c r="I294" i="12"/>
  <c r="I325" i="12"/>
  <c r="I333" i="12"/>
  <c r="I342" i="12"/>
  <c r="I349" i="12"/>
  <c r="I359" i="12"/>
  <c r="I363" i="12"/>
  <c r="I368" i="12"/>
  <c r="K301" i="12" l="1"/>
  <c r="J352" i="12"/>
  <c r="L352" i="12" s="1"/>
  <c r="K142" i="12"/>
  <c r="S22" i="12"/>
  <c r="T22" i="12" s="1"/>
  <c r="J266" i="12"/>
  <c r="L266" i="12" s="1"/>
  <c r="J299" i="12"/>
  <c r="L299" i="12" s="1"/>
  <c r="J372" i="12"/>
  <c r="L372" i="12" s="1"/>
  <c r="K261" i="12"/>
  <c r="J321" i="12"/>
  <c r="L321" i="12" s="1"/>
  <c r="J364" i="12"/>
  <c r="L364" i="12" s="1"/>
  <c r="K211" i="12"/>
  <c r="K343" i="12"/>
  <c r="J150" i="12"/>
  <c r="L150" i="12" s="1"/>
  <c r="J351" i="12"/>
  <c r="L351" i="12" s="1"/>
  <c r="K171" i="12"/>
  <c r="J231" i="12"/>
  <c r="L231" i="12" s="1"/>
  <c r="K380" i="12"/>
  <c r="J355" i="12"/>
  <c r="L355" i="12" s="1"/>
  <c r="I22" i="12"/>
  <c r="K22" i="12" s="1"/>
  <c r="G23" i="12"/>
  <c r="H23" i="12" s="1"/>
  <c r="K311" i="12"/>
  <c r="K362" i="12"/>
  <c r="K162" i="12"/>
  <c r="J246" i="12"/>
  <c r="L246" i="12" s="1"/>
  <c r="J230" i="12"/>
  <c r="L230" i="12" s="1"/>
  <c r="J283" i="12"/>
  <c r="L283" i="12" s="1"/>
  <c r="J370" i="12"/>
  <c r="L370" i="12" s="1"/>
  <c r="K315" i="12"/>
  <c r="J337" i="12"/>
  <c r="L337" i="12" s="1"/>
  <c r="K213" i="12"/>
  <c r="J157" i="12"/>
  <c r="L157" i="12" s="1"/>
  <c r="K336" i="12"/>
  <c r="K361" i="12"/>
  <c r="J197" i="12"/>
  <c r="L197" i="12" s="1"/>
  <c r="J166" i="12"/>
  <c r="L166" i="12" s="1"/>
  <c r="J366" i="12"/>
  <c r="L366" i="12" s="1"/>
  <c r="J242" i="12"/>
  <c r="L242" i="12" s="1"/>
  <c r="J152" i="12"/>
  <c r="L152" i="12" s="1"/>
  <c r="O23" i="12"/>
  <c r="J298" i="12"/>
  <c r="L298" i="12" s="1"/>
  <c r="K275" i="12"/>
  <c r="J270" i="12"/>
  <c r="L270" i="12" s="1"/>
  <c r="K354" i="12"/>
  <c r="K268" i="12"/>
  <c r="K193" i="12"/>
  <c r="J367" i="12"/>
  <c r="L367" i="12" s="1"/>
  <c r="J341" i="12"/>
  <c r="L341" i="12" s="1"/>
  <c r="K356" i="12"/>
  <c r="K167" i="12"/>
  <c r="J201" i="12"/>
  <c r="L201" i="12" s="1"/>
  <c r="J233" i="12"/>
  <c r="L233" i="12" s="1"/>
  <c r="J225" i="12"/>
  <c r="L225" i="12" s="1"/>
  <c r="J285" i="12"/>
  <c r="L285" i="12" s="1"/>
  <c r="J257" i="12"/>
  <c r="L257" i="12" s="1"/>
  <c r="J272" i="12"/>
  <c r="L272" i="12" s="1"/>
  <c r="J379" i="12"/>
  <c r="L379" i="12" s="1"/>
  <c r="K259" i="12"/>
  <c r="K198" i="12"/>
  <c r="J303" i="12"/>
  <c r="L303" i="12" s="1"/>
  <c r="K357" i="12"/>
  <c r="J307" i="12"/>
  <c r="L307" i="12" s="1"/>
  <c r="J258" i="12"/>
  <c r="L258" i="12" s="1"/>
  <c r="K143" i="12"/>
  <c r="K159" i="12"/>
  <c r="K247" i="12"/>
  <c r="K176" i="12"/>
  <c r="J217" i="12"/>
  <c r="L217" i="12" s="1"/>
  <c r="K187" i="12"/>
  <c r="K179" i="12"/>
  <c r="K245" i="12"/>
  <c r="J344" i="12"/>
  <c r="L344" i="12" s="1"/>
  <c r="J240" i="12"/>
  <c r="L240" i="12" s="1"/>
  <c r="J151" i="12"/>
  <c r="L151" i="12" s="1"/>
  <c r="K173" i="12"/>
  <c r="J185" i="12"/>
  <c r="L185" i="12" s="1"/>
  <c r="J243" i="12"/>
  <c r="L243" i="12" s="1"/>
  <c r="J306" i="12"/>
  <c r="L306" i="12" s="1"/>
  <c r="J148" i="12"/>
  <c r="L148" i="12" s="1"/>
  <c r="J235" i="12"/>
  <c r="L235" i="12" s="1"/>
  <c r="J282" i="12"/>
  <c r="L282" i="12" s="1"/>
  <c r="J296" i="12"/>
  <c r="L296" i="12" s="1"/>
  <c r="K278" i="12"/>
  <c r="J188" i="12"/>
  <c r="L188" i="12" s="1"/>
  <c r="J309" i="12"/>
  <c r="L309" i="12" s="1"/>
  <c r="J161" i="12"/>
  <c r="L161" i="12" s="1"/>
  <c r="J334" i="12"/>
  <c r="L334" i="12" s="1"/>
  <c r="J226" i="12"/>
  <c r="L226" i="12" s="1"/>
  <c r="K308" i="12"/>
  <c r="K332" i="12"/>
  <c r="J305" i="12"/>
  <c r="L305" i="12" s="1"/>
  <c r="K145" i="12"/>
  <c r="J302" i="12"/>
  <c r="L302" i="12" s="1"/>
  <c r="J219" i="12"/>
  <c r="L219" i="12" s="1"/>
  <c r="K178" i="12"/>
  <c r="J291" i="12"/>
  <c r="L291" i="12" s="1"/>
  <c r="K174" i="12"/>
  <c r="K210" i="12"/>
  <c r="J186" i="12"/>
  <c r="L186" i="12" s="1"/>
  <c r="J223" i="12"/>
  <c r="L223" i="12" s="1"/>
  <c r="J358" i="12"/>
  <c r="L358" i="12" s="1"/>
  <c r="K327" i="12"/>
  <c r="K353" i="12"/>
  <c r="J320" i="12"/>
  <c r="L320" i="12" s="1"/>
  <c r="J267" i="12"/>
  <c r="L267" i="12" s="1"/>
  <c r="J300" i="12"/>
  <c r="L300" i="12" s="1"/>
  <c r="J313" i="12"/>
  <c r="L313" i="12" s="1"/>
  <c r="J248" i="12"/>
  <c r="L248" i="12" s="1"/>
  <c r="J255" i="12"/>
  <c r="L255" i="12" s="1"/>
  <c r="J144" i="12"/>
  <c r="L144" i="12" s="1"/>
  <c r="O24" i="12"/>
  <c r="P24" i="12"/>
  <c r="N24" i="12" s="1"/>
  <c r="K371" i="12"/>
  <c r="J371" i="12"/>
  <c r="L371" i="12" s="1"/>
  <c r="J191" i="12"/>
  <c r="L191" i="12" s="1"/>
  <c r="K191" i="12"/>
  <c r="K269" i="12"/>
  <c r="J269" i="12"/>
  <c r="L269" i="12" s="1"/>
  <c r="K293" i="12"/>
  <c r="J293" i="12"/>
  <c r="L293" i="12" s="1"/>
  <c r="J209" i="12"/>
  <c r="L209" i="12" s="1"/>
  <c r="K209" i="12"/>
  <c r="J365" i="12"/>
  <c r="L365" i="12" s="1"/>
  <c r="K365" i="12"/>
  <c r="J183" i="12"/>
  <c r="L183" i="12" s="1"/>
  <c r="K183" i="12"/>
  <c r="K164" i="12"/>
  <c r="J164" i="12"/>
  <c r="L164" i="12" s="1"/>
  <c r="J350" i="12"/>
  <c r="L350" i="12" s="1"/>
  <c r="K350" i="12"/>
  <c r="J189" i="12"/>
  <c r="L189" i="12" s="1"/>
  <c r="K189" i="12"/>
  <c r="K360" i="12"/>
  <c r="J360" i="12"/>
  <c r="L360" i="12" s="1"/>
  <c r="K288" i="12"/>
  <c r="J288" i="12"/>
  <c r="L288" i="12" s="1"/>
  <c r="J204" i="12"/>
  <c r="L204" i="12" s="1"/>
  <c r="K204" i="12"/>
  <c r="J262" i="12"/>
  <c r="L262" i="12" s="1"/>
  <c r="K262" i="12"/>
  <c r="J175" i="12"/>
  <c r="L175" i="12" s="1"/>
  <c r="K175" i="12"/>
  <c r="K375" i="12"/>
  <c r="J375" i="12"/>
  <c r="L375" i="12" s="1"/>
  <c r="K149" i="12"/>
  <c r="J149" i="12"/>
  <c r="L149" i="12" s="1"/>
  <c r="K239" i="12"/>
  <c r="J239" i="12"/>
  <c r="L239" i="12" s="1"/>
  <c r="K290" i="12"/>
  <c r="J290" i="12"/>
  <c r="L290" i="12" s="1"/>
  <c r="J194" i="12"/>
  <c r="L194" i="12" s="1"/>
  <c r="K194" i="12"/>
  <c r="K376" i="12"/>
  <c r="J376" i="12"/>
  <c r="L376" i="12" s="1"/>
  <c r="K237" i="12"/>
  <c r="J237" i="12"/>
  <c r="L237" i="12" s="1"/>
  <c r="J345" i="12"/>
  <c r="L345" i="12" s="1"/>
  <c r="K345" i="12"/>
  <c r="J182" i="12"/>
  <c r="L182" i="12" s="1"/>
  <c r="K182" i="12"/>
  <c r="J221" i="12"/>
  <c r="L221" i="12" s="1"/>
  <c r="K221" i="12"/>
  <c r="K168" i="12"/>
  <c r="J168" i="12"/>
  <c r="L168" i="12" s="1"/>
  <c r="J250" i="12"/>
  <c r="L250" i="12" s="1"/>
  <c r="K250" i="12"/>
  <c r="K373" i="12"/>
  <c r="J373" i="12"/>
  <c r="L373" i="12" s="1"/>
  <c r="K265" i="12"/>
  <c r="J265" i="12"/>
  <c r="L265" i="12" s="1"/>
  <c r="J147" i="12"/>
  <c r="L147" i="12" s="1"/>
  <c r="K147" i="12"/>
  <c r="K165" i="12"/>
  <c r="J165" i="12"/>
  <c r="L165" i="12" s="1"/>
  <c r="K346" i="12"/>
  <c r="J346" i="12"/>
  <c r="L346" i="12" s="1"/>
  <c r="K238" i="12"/>
  <c r="J238" i="12"/>
  <c r="L238" i="12" s="1"/>
  <c r="K253" i="12"/>
  <c r="J253" i="12"/>
  <c r="L253" i="12" s="1"/>
  <c r="J280" i="12"/>
  <c r="L280" i="12" s="1"/>
  <c r="K280" i="12"/>
  <c r="K172" i="12"/>
  <c r="J172" i="12"/>
  <c r="L172" i="12" s="1"/>
  <c r="K326" i="12"/>
  <c r="J326" i="12"/>
  <c r="L326" i="12" s="1"/>
  <c r="K330" i="12"/>
  <c r="J330" i="12"/>
  <c r="L330" i="12" s="1"/>
  <c r="J163" i="12"/>
  <c r="L163" i="12" s="1"/>
  <c r="K163" i="12"/>
  <c r="K328" i="12"/>
  <c r="J328" i="12"/>
  <c r="L328" i="12" s="1"/>
  <c r="K338" i="12"/>
  <c r="J338" i="12"/>
  <c r="L338" i="12" s="1"/>
  <c r="J236" i="12"/>
  <c r="L236" i="12" s="1"/>
  <c r="K236" i="12"/>
  <c r="K241" i="12"/>
  <c r="J241" i="12"/>
  <c r="L241" i="12" s="1"/>
  <c r="K292" i="12"/>
  <c r="J292" i="12"/>
  <c r="L292" i="12" s="1"/>
  <c r="J251" i="12"/>
  <c r="L251" i="12" s="1"/>
  <c r="K251" i="12"/>
  <c r="K319" i="12"/>
  <c r="J319" i="12"/>
  <c r="L319" i="12" s="1"/>
  <c r="K252" i="12"/>
  <c r="J252" i="12"/>
  <c r="L252" i="12" s="1"/>
  <c r="K180" i="12"/>
  <c r="J180" i="12"/>
  <c r="L180" i="12" s="1"/>
  <c r="J331" i="12"/>
  <c r="L331" i="12" s="1"/>
  <c r="K331" i="12"/>
  <c r="J224" i="12"/>
  <c r="L224" i="12" s="1"/>
  <c r="K224" i="12"/>
  <c r="K368" i="12"/>
  <c r="J368" i="12"/>
  <c r="L368" i="12" s="1"/>
  <c r="K363" i="12"/>
  <c r="J363" i="12"/>
  <c r="L363" i="12" s="1"/>
  <c r="K378" i="12"/>
  <c r="J378" i="12"/>
  <c r="L378" i="12" s="1"/>
  <c r="K323" i="12"/>
  <c r="J323" i="12"/>
  <c r="L323" i="12" s="1"/>
  <c r="K158" i="12"/>
  <c r="J158" i="12"/>
  <c r="L158" i="12" s="1"/>
  <c r="J359" i="12"/>
  <c r="L359" i="12" s="1"/>
  <c r="K359" i="12"/>
  <c r="J227" i="12"/>
  <c r="L227" i="12" s="1"/>
  <c r="K227" i="12"/>
  <c r="K369" i="12"/>
  <c r="J369" i="12"/>
  <c r="L369" i="12" s="1"/>
  <c r="J244" i="12"/>
  <c r="L244" i="12" s="1"/>
  <c r="K244" i="12"/>
  <c r="K318" i="12"/>
  <c r="J318" i="12"/>
  <c r="L318" i="12" s="1"/>
  <c r="K170" i="12"/>
  <c r="J170" i="12"/>
  <c r="L170" i="12" s="1"/>
  <c r="K254" i="12"/>
  <c r="J254" i="12"/>
  <c r="L254" i="12" s="1"/>
  <c r="K146" i="12"/>
  <c r="J146" i="12"/>
  <c r="L146" i="12" s="1"/>
  <c r="K316" i="12"/>
  <c r="J316" i="12"/>
  <c r="L316" i="12" s="1"/>
  <c r="K276" i="12"/>
  <c r="J276" i="12"/>
  <c r="L276" i="12" s="1"/>
  <c r="K348" i="12"/>
  <c r="J348" i="12"/>
  <c r="L348" i="12" s="1"/>
  <c r="K324" i="12"/>
  <c r="J324" i="12"/>
  <c r="L324" i="12" s="1"/>
  <c r="K207" i="12"/>
  <c r="J207" i="12"/>
  <c r="L207" i="12" s="1"/>
  <c r="K339" i="12"/>
  <c r="J339" i="12"/>
  <c r="L339" i="12" s="1"/>
  <c r="K212" i="12"/>
  <c r="J212" i="12"/>
  <c r="L212" i="12" s="1"/>
  <c r="J335" i="12"/>
  <c r="L335" i="12" s="1"/>
  <c r="K335" i="12"/>
  <c r="K160" i="12"/>
  <c r="J160" i="12"/>
  <c r="L160" i="12" s="1"/>
  <c r="K184" i="12"/>
  <c r="J184" i="12"/>
  <c r="L184" i="12" s="1"/>
  <c r="K295" i="12"/>
  <c r="J295" i="12"/>
  <c r="L295" i="12" s="1"/>
  <c r="J349" i="12"/>
  <c r="L349" i="12" s="1"/>
  <c r="K349" i="12"/>
  <c r="K222" i="12"/>
  <c r="J222" i="12"/>
  <c r="L222" i="12" s="1"/>
  <c r="K220" i="12"/>
  <c r="J220" i="12"/>
  <c r="L220" i="12" s="1"/>
  <c r="K249" i="12"/>
  <c r="J249" i="12"/>
  <c r="L249" i="12" s="1"/>
  <c r="J314" i="12"/>
  <c r="L314" i="12" s="1"/>
  <c r="K314" i="12"/>
  <c r="K377" i="12"/>
  <c r="J377" i="12"/>
  <c r="L377" i="12" s="1"/>
  <c r="J273" i="12"/>
  <c r="L273" i="12" s="1"/>
  <c r="K273" i="12"/>
  <c r="K195" i="12"/>
  <c r="J195" i="12"/>
  <c r="L195" i="12" s="1"/>
  <c r="J279" i="12"/>
  <c r="L279" i="12" s="1"/>
  <c r="K279" i="12"/>
  <c r="K322" i="12"/>
  <c r="J322" i="12"/>
  <c r="L322" i="12" s="1"/>
  <c r="K202" i="12"/>
  <c r="J202" i="12"/>
  <c r="L202" i="12" s="1"/>
  <c r="K284" i="12"/>
  <c r="J284" i="12"/>
  <c r="L284" i="12" s="1"/>
  <c r="K218" i="12"/>
  <c r="J218" i="12"/>
  <c r="L218" i="12" s="1"/>
  <c r="K312" i="12"/>
  <c r="J312" i="12"/>
  <c r="L312" i="12" s="1"/>
  <c r="K156" i="12"/>
  <c r="J156" i="12"/>
  <c r="L156" i="12" s="1"/>
  <c r="K264" i="12"/>
  <c r="J264" i="12"/>
  <c r="L264" i="12" s="1"/>
  <c r="K154" i="12"/>
  <c r="J154" i="12"/>
  <c r="L154" i="12" s="1"/>
  <c r="K192" i="12"/>
  <c r="J192" i="12"/>
  <c r="L192" i="12" s="1"/>
  <c r="J310" i="12"/>
  <c r="L310" i="12" s="1"/>
  <c r="K310" i="12"/>
  <c r="K200" i="12"/>
  <c r="J200" i="12"/>
  <c r="L200" i="12" s="1"/>
  <c r="K263" i="12"/>
  <c r="J263" i="12"/>
  <c r="L263" i="12" s="1"/>
  <c r="J177" i="12"/>
  <c r="L177" i="12" s="1"/>
  <c r="K177" i="12"/>
  <c r="K215" i="12"/>
  <c r="J215" i="12"/>
  <c r="L215" i="12" s="1"/>
  <c r="K289" i="12"/>
  <c r="J289" i="12"/>
  <c r="L289" i="12" s="1"/>
  <c r="K206" i="12"/>
  <c r="J206" i="12"/>
  <c r="L206" i="12" s="1"/>
  <c r="J281" i="12"/>
  <c r="L281" i="12" s="1"/>
  <c r="K281" i="12"/>
  <c r="J256" i="12"/>
  <c r="L256" i="12" s="1"/>
  <c r="K256" i="12"/>
  <c r="J214" i="12"/>
  <c r="L214" i="12" s="1"/>
  <c r="K214" i="12"/>
  <c r="J286" i="12"/>
  <c r="L286" i="12" s="1"/>
  <c r="K286" i="12"/>
  <c r="K190" i="12"/>
  <c r="J190" i="12"/>
  <c r="L190" i="12" s="1"/>
  <c r="J181" i="12"/>
  <c r="L181" i="12" s="1"/>
  <c r="K181" i="12"/>
  <c r="K234" i="12"/>
  <c r="J234" i="12"/>
  <c r="L234" i="12" s="1"/>
  <c r="K374" i="12"/>
  <c r="J374" i="12"/>
  <c r="L374" i="12" s="1"/>
  <c r="K229" i="12"/>
  <c r="J229" i="12"/>
  <c r="L229" i="12" s="1"/>
  <c r="K342" i="12"/>
  <c r="J342" i="12"/>
  <c r="L342" i="12" s="1"/>
  <c r="J203" i="12"/>
  <c r="L203" i="12" s="1"/>
  <c r="K203" i="12"/>
  <c r="K325" i="12"/>
  <c r="J325" i="12"/>
  <c r="L325" i="12" s="1"/>
  <c r="K340" i="12"/>
  <c r="J340" i="12"/>
  <c r="L340" i="12" s="1"/>
  <c r="K208" i="12"/>
  <c r="J208" i="12"/>
  <c r="L208" i="12" s="1"/>
  <c r="K287" i="12"/>
  <c r="J287" i="12"/>
  <c r="L287" i="12" s="1"/>
  <c r="K199" i="12"/>
  <c r="J199" i="12"/>
  <c r="L199" i="12" s="1"/>
  <c r="K381" i="12"/>
  <c r="J381" i="12"/>
  <c r="L381" i="12" s="1"/>
  <c r="K329" i="12"/>
  <c r="J329" i="12"/>
  <c r="L329" i="12" s="1"/>
  <c r="K228" i="12"/>
  <c r="J228" i="12"/>
  <c r="L228" i="12" s="1"/>
  <c r="K274" i="12"/>
  <c r="J274" i="12"/>
  <c r="L274" i="12" s="1"/>
  <c r="K297" i="12"/>
  <c r="J297" i="12"/>
  <c r="L297" i="12" s="1"/>
  <c r="K260" i="12"/>
  <c r="J260" i="12"/>
  <c r="L260" i="12" s="1"/>
  <c r="J232" i="12"/>
  <c r="L232" i="12" s="1"/>
  <c r="K232" i="12"/>
  <c r="K333" i="12"/>
  <c r="J333" i="12"/>
  <c r="L333" i="12" s="1"/>
  <c r="K347" i="12"/>
  <c r="J347" i="12"/>
  <c r="L347" i="12" s="1"/>
  <c r="J155" i="12"/>
  <c r="L155" i="12" s="1"/>
  <c r="K155" i="12"/>
  <c r="K294" i="12"/>
  <c r="J294" i="12"/>
  <c r="L294" i="12" s="1"/>
  <c r="K153" i="12"/>
  <c r="J153" i="12"/>
  <c r="L153" i="12" s="1"/>
  <c r="J304" i="12"/>
  <c r="L304" i="12" s="1"/>
  <c r="K304" i="12"/>
  <c r="J205" i="12"/>
  <c r="L205" i="12" s="1"/>
  <c r="K205" i="12"/>
  <c r="K271" i="12"/>
  <c r="J271" i="12"/>
  <c r="L271" i="12" s="1"/>
  <c r="J196" i="12"/>
  <c r="L196" i="12" s="1"/>
  <c r="K196" i="12"/>
  <c r="K317" i="12"/>
  <c r="J317" i="12"/>
  <c r="L317" i="12" s="1"/>
  <c r="K216" i="12"/>
  <c r="J216" i="12"/>
  <c r="L216" i="12" s="1"/>
  <c r="K277" i="12"/>
  <c r="J277" i="12"/>
  <c r="L277" i="12" s="1"/>
  <c r="J169" i="12"/>
  <c r="L169" i="12" s="1"/>
  <c r="K169" i="12"/>
  <c r="D381" i="13"/>
  <c r="S381" i="13" s="1"/>
  <c r="J22" i="12" l="1"/>
  <c r="L22" i="12" s="1"/>
  <c r="S23" i="12"/>
  <c r="T23" i="12" s="1"/>
  <c r="I23" i="12"/>
  <c r="K23" i="12" s="1"/>
  <c r="E23" i="12"/>
  <c r="F24" i="12" s="1"/>
  <c r="P25" i="12"/>
  <c r="N25" i="12" s="1"/>
  <c r="O25" i="12"/>
  <c r="R381" i="13"/>
  <c r="AI380" i="13"/>
  <c r="V381" i="13"/>
  <c r="W381" i="13"/>
  <c r="J23" i="12" l="1"/>
  <c r="L23" i="12" s="1"/>
  <c r="G24" i="12"/>
  <c r="H24" i="12" s="1"/>
  <c r="S24" i="12" s="1"/>
  <c r="T24" i="12" s="1"/>
  <c r="X381" i="13"/>
  <c r="O26" i="12"/>
  <c r="P26" i="12"/>
  <c r="N26" i="12" s="1"/>
  <c r="E24" i="12" l="1"/>
  <c r="I24" i="12"/>
  <c r="J24" i="12" s="1"/>
  <c r="L24" i="12" s="1"/>
  <c r="O27" i="12"/>
  <c r="P27" i="12"/>
  <c r="N27" i="12" s="1"/>
  <c r="D380" i="13"/>
  <c r="S380" i="13" s="1"/>
  <c r="K24" i="12" l="1"/>
  <c r="F25" i="12"/>
  <c r="G25" i="12"/>
  <c r="H25" i="12" s="1"/>
  <c r="E25" i="12" s="1"/>
  <c r="G26" i="12" s="1"/>
  <c r="H26" i="12" s="1"/>
  <c r="E26" i="12" s="1"/>
  <c r="T381" i="13"/>
  <c r="P28" i="12"/>
  <c r="N28" i="12" s="1"/>
  <c r="O28" i="12"/>
  <c r="R380" i="13"/>
  <c r="AI379" i="13"/>
  <c r="W380" i="13"/>
  <c r="V380" i="13"/>
  <c r="I25" i="12" l="1"/>
  <c r="K25" i="12" s="1"/>
  <c r="F26" i="12"/>
  <c r="I26" i="12" s="1"/>
  <c r="S25" i="12"/>
  <c r="T25" i="12" s="1"/>
  <c r="X380" i="13"/>
  <c r="O29" i="12"/>
  <c r="P29" i="12"/>
  <c r="N29" i="12" s="1"/>
  <c r="G27" i="12"/>
  <c r="F27" i="12"/>
  <c r="S26" i="12"/>
  <c r="Y381" i="13"/>
  <c r="U381" i="13"/>
  <c r="T26" i="12" l="1"/>
  <c r="J25" i="12"/>
  <c r="L25" i="12" s="1"/>
  <c r="O30" i="12"/>
  <c r="P30" i="12"/>
  <c r="N30" i="12" s="1"/>
  <c r="K26" i="12"/>
  <c r="J26" i="12"/>
  <c r="L26" i="12" s="1"/>
  <c r="H27" i="12"/>
  <c r="E27" i="12" s="1"/>
  <c r="AB381" i="13"/>
  <c r="Z381" i="13"/>
  <c r="D379" i="13"/>
  <c r="S379" i="13" s="1"/>
  <c r="I27" i="12" l="1"/>
  <c r="J27" i="12" s="1"/>
  <c r="L27" i="12" s="1"/>
  <c r="S27" i="12"/>
  <c r="T27" i="12" s="1"/>
  <c r="T380" i="13"/>
  <c r="G28" i="12"/>
  <c r="F28" i="12"/>
  <c r="P31" i="12"/>
  <c r="N31" i="12" s="1"/>
  <c r="O31" i="12"/>
  <c r="R379" i="13"/>
  <c r="AI378" i="13"/>
  <c r="V379" i="13"/>
  <c r="W379" i="13"/>
  <c r="K27" i="12" l="1"/>
  <c r="X379" i="13"/>
  <c r="P32" i="12"/>
  <c r="N32" i="12" s="1"/>
  <c r="O32" i="12"/>
  <c r="H28" i="12"/>
  <c r="E28" i="12" s="1"/>
  <c r="Y380" i="13"/>
  <c r="U380" i="13"/>
  <c r="S28" i="12" l="1"/>
  <c r="T28" i="12" s="1"/>
  <c r="I28" i="12"/>
  <c r="K28" i="12" s="1"/>
  <c r="G29" i="12"/>
  <c r="H29" i="12" s="1"/>
  <c r="E29" i="12" s="1"/>
  <c r="F29" i="12"/>
  <c r="P33" i="12"/>
  <c r="N33" i="12" s="1"/>
  <c r="O33" i="12"/>
  <c r="AB380" i="13"/>
  <c r="Z380" i="13"/>
  <c r="D378" i="13"/>
  <c r="S378" i="13" s="1"/>
  <c r="J28" i="12" l="1"/>
  <c r="L28" i="12" s="1"/>
  <c r="T379" i="13"/>
  <c r="P34" i="12"/>
  <c r="N34" i="12" s="1"/>
  <c r="O34" i="12"/>
  <c r="F30" i="12"/>
  <c r="G30" i="12"/>
  <c r="R378" i="13"/>
  <c r="I29" i="12"/>
  <c r="S29" i="12"/>
  <c r="T29" i="12" s="1"/>
  <c r="AI377" i="13"/>
  <c r="V378" i="13"/>
  <c r="W378" i="13"/>
  <c r="X378" i="13" l="1"/>
  <c r="N7" i="12"/>
  <c r="O35" i="12"/>
  <c r="P35" i="12"/>
  <c r="N35" i="12" s="1"/>
  <c r="K29" i="12"/>
  <c r="J29" i="12"/>
  <c r="L29" i="12" s="1"/>
  <c r="H30" i="12"/>
  <c r="I30" i="12" s="1"/>
  <c r="Y379" i="13"/>
  <c r="U379" i="13"/>
  <c r="E30" i="12" l="1"/>
  <c r="G31" i="12" s="1"/>
  <c r="H31" i="12" s="1"/>
  <c r="K30" i="12"/>
  <c r="J30" i="12"/>
  <c r="L30" i="12" s="1"/>
  <c r="S30" i="12"/>
  <c r="T30" i="12" s="1"/>
  <c r="AB379" i="13"/>
  <c r="Z379" i="13"/>
  <c r="O36" i="12"/>
  <c r="P36" i="12"/>
  <c r="N36" i="12" s="1"/>
  <c r="D377" i="13"/>
  <c r="S377" i="13" s="1"/>
  <c r="F31" i="12" l="1"/>
  <c r="I31" i="12" s="1"/>
  <c r="P37" i="12"/>
  <c r="N37" i="12" s="1"/>
  <c r="O37" i="12"/>
  <c r="T378" i="13"/>
  <c r="E31" i="12"/>
  <c r="R377" i="13"/>
  <c r="S31" i="12"/>
  <c r="T31" i="12" s="1"/>
  <c r="AI376" i="13"/>
  <c r="W377" i="13"/>
  <c r="V377" i="13"/>
  <c r="X377" i="13" l="1"/>
  <c r="O38" i="12"/>
  <c r="P38" i="12"/>
  <c r="N38" i="12" s="1"/>
  <c r="Y378" i="13"/>
  <c r="U378" i="13"/>
  <c r="J31" i="12"/>
  <c r="L31" i="12" s="1"/>
  <c r="K31" i="12"/>
  <c r="F32" i="12"/>
  <c r="G32" i="12"/>
  <c r="H32" i="12" s="1"/>
  <c r="E32" i="12" s="1"/>
  <c r="S32" i="12" l="1"/>
  <c r="T32" i="12" s="1"/>
  <c r="P39" i="12"/>
  <c r="N39" i="12" s="1"/>
  <c r="O39" i="12"/>
  <c r="AB378" i="13"/>
  <c r="Z378" i="13"/>
  <c r="G33" i="12"/>
  <c r="F33" i="12"/>
  <c r="I32" i="12"/>
  <c r="D376" i="13"/>
  <c r="S376" i="13" s="1"/>
  <c r="T377" i="13" l="1"/>
  <c r="P40" i="12"/>
  <c r="N40" i="12" s="1"/>
  <c r="O40" i="12"/>
  <c r="H33" i="12"/>
  <c r="J32" i="12"/>
  <c r="L32" i="12" s="1"/>
  <c r="K32" i="12"/>
  <c r="R376" i="13"/>
  <c r="AI375" i="13"/>
  <c r="V376" i="13"/>
  <c r="W376" i="13"/>
  <c r="X376" i="13" l="1"/>
  <c r="I33" i="12"/>
  <c r="P41" i="12"/>
  <c r="N41" i="12" s="1"/>
  <c r="O41" i="12"/>
  <c r="E33" i="12"/>
  <c r="Y377" i="13"/>
  <c r="U377" i="13"/>
  <c r="P42" i="12" l="1"/>
  <c r="N42" i="12" s="1"/>
  <c r="O42" i="12"/>
  <c r="G34" i="12"/>
  <c r="H34" i="12" s="1"/>
  <c r="E34" i="12" s="1"/>
  <c r="F34" i="12"/>
  <c r="K33" i="12"/>
  <c r="N5" i="12" s="1"/>
  <c r="J33" i="12"/>
  <c r="L33" i="12" s="1"/>
  <c r="N4" i="12" s="1"/>
  <c r="AB377" i="13"/>
  <c r="Z377" i="13"/>
  <c r="D375" i="13"/>
  <c r="R375" i="13" s="1"/>
  <c r="W375" i="13"/>
  <c r="V375" i="13"/>
  <c r="F4" i="12" l="1"/>
  <c r="X375" i="13"/>
  <c r="F35" i="12"/>
  <c r="G35" i="12"/>
  <c r="H35" i="12" s="1"/>
  <c r="O43" i="12"/>
  <c r="P43" i="12"/>
  <c r="N43" i="12" s="1"/>
  <c r="I34" i="12"/>
  <c r="S375" i="13"/>
  <c r="AI374" i="13"/>
  <c r="P44" i="12" l="1"/>
  <c r="N44" i="12" s="1"/>
  <c r="O44" i="12"/>
  <c r="E35" i="12"/>
  <c r="T376" i="13"/>
  <c r="K34" i="12"/>
  <c r="J34" i="12"/>
  <c r="L34" i="12" s="1"/>
  <c r="I35" i="12"/>
  <c r="P45" i="12" l="1"/>
  <c r="N45" i="12" s="1"/>
  <c r="O45" i="12"/>
  <c r="K35" i="12"/>
  <c r="J35" i="12"/>
  <c r="L35" i="12" s="1"/>
  <c r="G36" i="12"/>
  <c r="H36" i="12" s="1"/>
  <c r="F36" i="12"/>
  <c r="Y376" i="13"/>
  <c r="U376" i="13"/>
  <c r="D374" i="13"/>
  <c r="S374" i="13" s="1"/>
  <c r="T375" i="13" l="1"/>
  <c r="O46" i="12"/>
  <c r="P46" i="12"/>
  <c r="N46" i="12" s="1"/>
  <c r="I36" i="12"/>
  <c r="AB376" i="13"/>
  <c r="Z376" i="13"/>
  <c r="R374" i="13"/>
  <c r="E36" i="12"/>
  <c r="AI373" i="13"/>
  <c r="W374" i="13"/>
  <c r="V374" i="13"/>
  <c r="X374" i="13" l="1"/>
  <c r="O47" i="12"/>
  <c r="P47" i="12"/>
  <c r="N47" i="12" s="1"/>
  <c r="G37" i="12"/>
  <c r="H37" i="12" s="1"/>
  <c r="E37" i="12" s="1"/>
  <c r="F37" i="12"/>
  <c r="J36" i="12"/>
  <c r="L36" i="12" s="1"/>
  <c r="K36" i="12"/>
  <c r="Y375" i="13"/>
  <c r="U375" i="13"/>
  <c r="I37" i="12" l="1"/>
  <c r="J37" i="12" s="1"/>
  <c r="L37" i="12" s="1"/>
  <c r="G38" i="12"/>
  <c r="H38" i="12" s="1"/>
  <c r="F38" i="12"/>
  <c r="O48" i="12"/>
  <c r="P48" i="12"/>
  <c r="N48" i="12" s="1"/>
  <c r="Z375" i="13"/>
  <c r="AB375" i="13"/>
  <c r="D373" i="13"/>
  <c r="S373" i="13" s="1"/>
  <c r="K37" i="12" l="1"/>
  <c r="O49" i="12"/>
  <c r="P49" i="12"/>
  <c r="N49" i="12" s="1"/>
  <c r="T374" i="13"/>
  <c r="I38" i="12"/>
  <c r="R373" i="13"/>
  <c r="E38" i="12"/>
  <c r="AI372" i="13"/>
  <c r="V373" i="13"/>
  <c r="W373" i="13"/>
  <c r="X373" i="13" l="1"/>
  <c r="P50" i="12"/>
  <c r="N50" i="12" s="1"/>
  <c r="O50" i="12"/>
  <c r="G39" i="12"/>
  <c r="F39" i="12"/>
  <c r="K38" i="12"/>
  <c r="J38" i="12"/>
  <c r="L38" i="12" s="1"/>
  <c r="Y374" i="13"/>
  <c r="U374" i="13"/>
  <c r="P51" i="12" l="1"/>
  <c r="N51" i="12" s="1"/>
  <c r="O51" i="12"/>
  <c r="H39" i="12"/>
  <c r="E39" i="12" s="1"/>
  <c r="AB374" i="13"/>
  <c r="Z374" i="13"/>
  <c r="D372" i="13"/>
  <c r="S372" i="13" s="1"/>
  <c r="T373" i="13" l="1"/>
  <c r="F40" i="12"/>
  <c r="G40" i="12"/>
  <c r="P52" i="12"/>
  <c r="N52" i="12" s="1"/>
  <c r="O52" i="12"/>
  <c r="R372" i="13"/>
  <c r="I39" i="12"/>
  <c r="AI371" i="13"/>
  <c r="V372" i="13"/>
  <c r="W372" i="13"/>
  <c r="X372" i="13" l="1"/>
  <c r="O53" i="12"/>
  <c r="P53" i="12"/>
  <c r="N53" i="12" s="1"/>
  <c r="K39" i="12"/>
  <c r="J39" i="12"/>
  <c r="L39" i="12" s="1"/>
  <c r="H40" i="12"/>
  <c r="I40" i="12" s="1"/>
  <c r="Y373" i="13"/>
  <c r="U373" i="13"/>
  <c r="J40" i="12" l="1"/>
  <c r="L40" i="12" s="1"/>
  <c r="K40" i="12"/>
  <c r="P54" i="12"/>
  <c r="N54" i="12" s="1"/>
  <c r="O54" i="12"/>
  <c r="E40" i="12"/>
  <c r="AB373" i="13"/>
  <c r="Z373" i="13"/>
  <c r="D371" i="13"/>
  <c r="R371" i="13" s="1"/>
  <c r="W371" i="13"/>
  <c r="V371" i="13"/>
  <c r="X371" i="13" l="1"/>
  <c r="P55" i="12"/>
  <c r="N55" i="12" s="1"/>
  <c r="O55" i="12"/>
  <c r="S371" i="13"/>
  <c r="F41" i="12"/>
  <c r="G41" i="12"/>
  <c r="H41" i="12" s="1"/>
  <c r="AI370" i="13"/>
  <c r="O56" i="12" l="1"/>
  <c r="P56" i="12"/>
  <c r="N56" i="12" s="1"/>
  <c r="E41" i="12"/>
  <c r="I41" i="12"/>
  <c r="T372" i="13"/>
  <c r="O57" i="12" l="1"/>
  <c r="P57" i="12"/>
  <c r="N57" i="12" s="1"/>
  <c r="F42" i="12"/>
  <c r="G42" i="12"/>
  <c r="H42" i="12" s="1"/>
  <c r="Y372" i="13"/>
  <c r="U372" i="13"/>
  <c r="K41" i="12"/>
  <c r="J41" i="12"/>
  <c r="L41" i="12" s="1"/>
  <c r="D370" i="13"/>
  <c r="S370" i="13" s="1"/>
  <c r="E42" i="12" l="1"/>
  <c r="F43" i="12" s="1"/>
  <c r="T371" i="13"/>
  <c r="P58" i="12"/>
  <c r="N58" i="12" s="1"/>
  <c r="O58" i="12"/>
  <c r="AB372" i="13"/>
  <c r="Z372" i="13"/>
  <c r="I42" i="12"/>
  <c r="R370" i="13"/>
  <c r="AI369" i="13"/>
  <c r="V370" i="13"/>
  <c r="W370" i="13"/>
  <c r="G43" i="12" l="1"/>
  <c r="H43" i="12" s="1"/>
  <c r="X370" i="13"/>
  <c r="O59" i="12"/>
  <c r="P59" i="12"/>
  <c r="N59" i="12" s="1"/>
  <c r="J42" i="12"/>
  <c r="L42" i="12" s="1"/>
  <c r="K42" i="12"/>
  <c r="Y371" i="13"/>
  <c r="U371" i="13"/>
  <c r="I43" i="12" l="1"/>
  <c r="J43" i="12" s="1"/>
  <c r="L43" i="12" s="1"/>
  <c r="E43" i="12"/>
  <c r="G44" i="12" s="1"/>
  <c r="O60" i="12"/>
  <c r="P60" i="12"/>
  <c r="N60" i="12" s="1"/>
  <c r="AB371" i="13"/>
  <c r="Z371" i="13"/>
  <c r="D369" i="13"/>
  <c r="S369" i="13" s="1"/>
  <c r="F44" i="12" l="1"/>
  <c r="K43" i="12"/>
  <c r="T370" i="13"/>
  <c r="P61" i="12"/>
  <c r="N61" i="12" s="1"/>
  <c r="O61" i="12"/>
  <c r="H44" i="12"/>
  <c r="E44" i="12" s="1"/>
  <c r="R369" i="13"/>
  <c r="AI368" i="13"/>
  <c r="V369" i="13"/>
  <c r="W369" i="13"/>
  <c r="I44" i="12" l="1"/>
  <c r="K44" i="12" s="1"/>
  <c r="X369" i="13"/>
  <c r="G45" i="12"/>
  <c r="H45" i="12" s="1"/>
  <c r="E45" i="12" s="1"/>
  <c r="F45" i="12"/>
  <c r="P62" i="12"/>
  <c r="N62" i="12" s="1"/>
  <c r="O62" i="12"/>
  <c r="Y370" i="13"/>
  <c r="U370" i="13"/>
  <c r="J44" i="12" l="1"/>
  <c r="L44" i="12" s="1"/>
  <c r="O63" i="12"/>
  <c r="P63" i="12"/>
  <c r="N63" i="12" s="1"/>
  <c r="G46" i="12"/>
  <c r="H46" i="12" s="1"/>
  <c r="F46" i="12"/>
  <c r="I45" i="12"/>
  <c r="AB370" i="13"/>
  <c r="Z370" i="13"/>
  <c r="D368" i="13"/>
  <c r="S368" i="13" s="1"/>
  <c r="T369" i="13" l="1"/>
  <c r="P64" i="12"/>
  <c r="N64" i="12" s="1"/>
  <c r="O64" i="12"/>
  <c r="K45" i="12"/>
  <c r="J45" i="12"/>
  <c r="L45" i="12" s="1"/>
  <c r="E46" i="12"/>
  <c r="I46" i="12"/>
  <c r="R368" i="13"/>
  <c r="AI367" i="13"/>
  <c r="V368" i="13"/>
  <c r="W368" i="13"/>
  <c r="X368" i="13" l="1"/>
  <c r="P65" i="12"/>
  <c r="N65" i="12" s="1"/>
  <c r="O65" i="12"/>
  <c r="K46" i="12"/>
  <c r="J46" i="12"/>
  <c r="L46" i="12" s="1"/>
  <c r="G47" i="12"/>
  <c r="F47" i="12"/>
  <c r="Y369" i="13"/>
  <c r="U369" i="13"/>
  <c r="O66" i="12" l="1"/>
  <c r="P66" i="12"/>
  <c r="N66" i="12" s="1"/>
  <c r="H47" i="12"/>
  <c r="E47" i="12" s="1"/>
  <c r="Z369" i="13"/>
  <c r="AB369" i="13"/>
  <c r="D367" i="13"/>
  <c r="R367" i="13" s="1"/>
  <c r="W367" i="13"/>
  <c r="V367" i="13"/>
  <c r="X367" i="13" l="1"/>
  <c r="F48" i="12"/>
  <c r="G48" i="12"/>
  <c r="H48" i="12" s="1"/>
  <c r="O67" i="12"/>
  <c r="P67" i="12"/>
  <c r="N67" i="12" s="1"/>
  <c r="S367" i="13"/>
  <c r="I47" i="12"/>
  <c r="AI366" i="13"/>
  <c r="T368" i="13" l="1"/>
  <c r="O68" i="12"/>
  <c r="P68" i="12"/>
  <c r="N68" i="12" s="1"/>
  <c r="E48" i="12"/>
  <c r="I48" i="12"/>
  <c r="K47" i="12"/>
  <c r="J47" i="12"/>
  <c r="L47" i="12" s="1"/>
  <c r="P69" i="12" l="1"/>
  <c r="N69" i="12" s="1"/>
  <c r="O69" i="12"/>
  <c r="G49" i="12"/>
  <c r="F49" i="12"/>
  <c r="K48" i="12"/>
  <c r="J48" i="12"/>
  <c r="L48" i="12" s="1"/>
  <c r="Y368" i="13"/>
  <c r="U368" i="13"/>
  <c r="D366" i="13"/>
  <c r="R366" i="13" s="1"/>
  <c r="V366" i="13"/>
  <c r="W366" i="13"/>
  <c r="X366" i="13" l="1"/>
  <c r="P70" i="12"/>
  <c r="N70" i="12" s="1"/>
  <c r="O70" i="12"/>
  <c r="AB368" i="13"/>
  <c r="Z368" i="13"/>
  <c r="H49" i="12"/>
  <c r="I49" i="12" s="1"/>
  <c r="S366" i="13"/>
  <c r="AI365" i="13"/>
  <c r="K49" i="12" l="1"/>
  <c r="J49" i="12"/>
  <c r="L49" i="12" s="1"/>
  <c r="T367" i="13"/>
  <c r="P71" i="12"/>
  <c r="N71" i="12" s="1"/>
  <c r="O71" i="12"/>
  <c r="E49" i="12"/>
  <c r="O72" i="12" l="1"/>
  <c r="P72" i="12"/>
  <c r="N72" i="12" s="1"/>
  <c r="F50" i="12"/>
  <c r="G50" i="12"/>
  <c r="H50" i="12" s="1"/>
  <c r="Y367" i="13"/>
  <c r="U367" i="13"/>
  <c r="D365" i="13"/>
  <c r="R365" i="13" s="1"/>
  <c r="W365" i="13"/>
  <c r="V365" i="13"/>
  <c r="S365" i="13" l="1"/>
  <c r="T366" i="13" s="1"/>
  <c r="U366" i="13" s="1"/>
  <c r="X365" i="13"/>
  <c r="P73" i="12"/>
  <c r="N73" i="12" s="1"/>
  <c r="O73" i="12"/>
  <c r="E50" i="12"/>
  <c r="I50" i="12"/>
  <c r="AB367" i="13"/>
  <c r="Z367" i="13"/>
  <c r="AI364" i="13"/>
  <c r="Y366" i="13" l="1"/>
  <c r="AB366" i="13"/>
  <c r="Z366" i="13"/>
  <c r="G51" i="12"/>
  <c r="F51" i="12"/>
  <c r="J50" i="12"/>
  <c r="L50" i="12" s="1"/>
  <c r="K50" i="12"/>
  <c r="P74" i="12"/>
  <c r="N74" i="12" s="1"/>
  <c r="O74" i="12"/>
  <c r="O75" i="12" l="1"/>
  <c r="P75" i="12"/>
  <c r="N75" i="12" s="1"/>
  <c r="H51" i="12"/>
  <c r="E51" i="12" s="1"/>
  <c r="D364" i="13"/>
  <c r="S364" i="13" s="1"/>
  <c r="R364" i="13" l="1"/>
  <c r="F52" i="12"/>
  <c r="G52" i="12"/>
  <c r="T365" i="13"/>
  <c r="O76" i="12"/>
  <c r="P76" i="12"/>
  <c r="N76" i="12" s="1"/>
  <c r="I51" i="12"/>
  <c r="AI363" i="13"/>
  <c r="W364" i="13"/>
  <c r="V364" i="13"/>
  <c r="X364" i="13" l="1"/>
  <c r="P77" i="12"/>
  <c r="N77" i="12" s="1"/>
  <c r="O77" i="12"/>
  <c r="Y365" i="13"/>
  <c r="U365" i="13"/>
  <c r="H52" i="12"/>
  <c r="E52" i="12" s="1"/>
  <c r="K51" i="12"/>
  <c r="J51" i="12"/>
  <c r="L51" i="12" s="1"/>
  <c r="I52" i="12" l="1"/>
  <c r="J52" i="12" s="1"/>
  <c r="L52" i="12" s="1"/>
  <c r="G53" i="12"/>
  <c r="H53" i="12" s="1"/>
  <c r="F53" i="12"/>
  <c r="O78" i="12"/>
  <c r="P78" i="12"/>
  <c r="N78" i="12" s="1"/>
  <c r="AB365" i="13"/>
  <c r="Z365" i="13"/>
  <c r="D363" i="13"/>
  <c r="R363" i="13" s="1"/>
  <c r="V363" i="13"/>
  <c r="W363" i="13"/>
  <c r="K52" i="12" l="1"/>
  <c r="X363" i="13"/>
  <c r="P79" i="12"/>
  <c r="N79" i="12" s="1"/>
  <c r="O79" i="12"/>
  <c r="I53" i="12"/>
  <c r="S363" i="13"/>
  <c r="E53" i="12"/>
  <c r="AI362" i="13"/>
  <c r="O80" i="12" l="1"/>
  <c r="P80" i="12"/>
  <c r="N80" i="12" s="1"/>
  <c r="T364" i="13"/>
  <c r="K53" i="12"/>
  <c r="J53" i="12"/>
  <c r="L53" i="12" s="1"/>
  <c r="G54" i="12"/>
  <c r="F54" i="12"/>
  <c r="H54" i="12" l="1"/>
  <c r="E54" i="12" s="1"/>
  <c r="Y364" i="13"/>
  <c r="U364" i="13"/>
  <c r="P81" i="12"/>
  <c r="N81" i="12" s="1"/>
  <c r="O81" i="12"/>
  <c r="D362" i="13"/>
  <c r="R362" i="13" s="1"/>
  <c r="V362" i="13"/>
  <c r="W362" i="13"/>
  <c r="F55" i="12" l="1"/>
  <c r="G55" i="12"/>
  <c r="H55" i="12" s="1"/>
  <c r="I54" i="12"/>
  <c r="X362" i="13"/>
  <c r="P82" i="12"/>
  <c r="N82" i="12" s="1"/>
  <c r="O82" i="12"/>
  <c r="Z364" i="13"/>
  <c r="AB364" i="13"/>
  <c r="S362" i="13"/>
  <c r="AI361" i="13"/>
  <c r="I55" i="12" l="1"/>
  <c r="K55" i="12" s="1"/>
  <c r="E55" i="12"/>
  <c r="F56" i="12" s="1"/>
  <c r="K54" i="12"/>
  <c r="J54" i="12"/>
  <c r="L54" i="12" s="1"/>
  <c r="P83" i="12"/>
  <c r="N83" i="12" s="1"/>
  <c r="O83" i="12"/>
  <c r="T363" i="13"/>
  <c r="G56" i="12" l="1"/>
  <c r="H56" i="12" s="1"/>
  <c r="E56" i="12" s="1"/>
  <c r="J55" i="12"/>
  <c r="L55" i="12" s="1"/>
  <c r="O84" i="12"/>
  <c r="P84" i="12"/>
  <c r="N84" i="12" s="1"/>
  <c r="Y363" i="13"/>
  <c r="U363" i="13"/>
  <c r="D361" i="13"/>
  <c r="R361" i="13" s="1"/>
  <c r="W361" i="13"/>
  <c r="V361" i="13"/>
  <c r="S361" i="13" l="1"/>
  <c r="T362" i="13" s="1"/>
  <c r="U362" i="13" s="1"/>
  <c r="X361" i="13"/>
  <c r="G57" i="12"/>
  <c r="F57" i="12"/>
  <c r="P85" i="12"/>
  <c r="N85" i="12" s="1"/>
  <c r="O85" i="12"/>
  <c r="Z363" i="13"/>
  <c r="AB363" i="13"/>
  <c r="I56" i="12"/>
  <c r="AI360" i="13"/>
  <c r="Y362" i="13" l="1"/>
  <c r="O86" i="12"/>
  <c r="P86" i="12"/>
  <c r="N86" i="12" s="1"/>
  <c r="Z362" i="13"/>
  <c r="AB362" i="13"/>
  <c r="H57" i="12"/>
  <c r="E57" i="12" s="1"/>
  <c r="K56" i="12"/>
  <c r="J56" i="12"/>
  <c r="L56" i="12" s="1"/>
  <c r="I57" i="12" l="1"/>
  <c r="J57" i="12" s="1"/>
  <c r="L57" i="12" s="1"/>
  <c r="F58" i="12"/>
  <c r="G58" i="12"/>
  <c r="H58" i="12" s="1"/>
  <c r="O87" i="12"/>
  <c r="P87" i="12"/>
  <c r="N87" i="12" s="1"/>
  <c r="D360" i="13"/>
  <c r="R360" i="13" s="1"/>
  <c r="W360" i="13"/>
  <c r="V360" i="13"/>
  <c r="K57" i="12" l="1"/>
  <c r="S360" i="13"/>
  <c r="T361" i="13" s="1"/>
  <c r="U361" i="13" s="1"/>
  <c r="E58" i="12"/>
  <c r="F59" i="12" s="1"/>
  <c r="X360" i="13"/>
  <c r="O88" i="12"/>
  <c r="P88" i="12"/>
  <c r="N88" i="12" s="1"/>
  <c r="G59" i="12"/>
  <c r="H59" i="12" s="1"/>
  <c r="I58" i="12"/>
  <c r="AI359" i="13"/>
  <c r="Y361" i="13" l="1"/>
  <c r="P89" i="12"/>
  <c r="N89" i="12" s="1"/>
  <c r="O89" i="12"/>
  <c r="Z361" i="13"/>
  <c r="AB361" i="13"/>
  <c r="J58" i="12"/>
  <c r="L58" i="12" s="1"/>
  <c r="K58" i="12"/>
  <c r="I59" i="12"/>
  <c r="E59" i="12"/>
  <c r="K59" i="12" l="1"/>
  <c r="J59" i="12"/>
  <c r="L59" i="12" s="1"/>
  <c r="G60" i="12"/>
  <c r="F60" i="12"/>
  <c r="O90" i="12"/>
  <c r="P90" i="12"/>
  <c r="N90" i="12" s="1"/>
  <c r="D359" i="13"/>
  <c r="R359" i="13" s="1"/>
  <c r="V359" i="13"/>
  <c r="W359" i="13"/>
  <c r="S359" i="13" l="1"/>
  <c r="T360" i="13" s="1"/>
  <c r="Y360" i="13" s="1"/>
  <c r="H60" i="12"/>
  <c r="E60" i="12" s="1"/>
  <c r="X359" i="13"/>
  <c r="O91" i="12"/>
  <c r="P91" i="12"/>
  <c r="N91" i="12" s="1"/>
  <c r="AI358" i="13"/>
  <c r="I60" i="12" l="1"/>
  <c r="K60" i="12" s="1"/>
  <c r="U360" i="13"/>
  <c r="Z360" i="13" s="1"/>
  <c r="F61" i="12"/>
  <c r="G61" i="12"/>
  <c r="O92" i="12"/>
  <c r="P92" i="12"/>
  <c r="N92" i="12" s="1"/>
  <c r="J60" i="12" l="1"/>
  <c r="L60" i="12" s="1"/>
  <c r="AB360" i="13"/>
  <c r="H61" i="12"/>
  <c r="E61" i="12" s="1"/>
  <c r="P93" i="12"/>
  <c r="N93" i="12" s="1"/>
  <c r="O93" i="12"/>
  <c r="D358" i="13"/>
  <c r="S358" i="13" s="1"/>
  <c r="G62" i="12" l="1"/>
  <c r="H62" i="12" s="1"/>
  <c r="E62" i="12" s="1"/>
  <c r="F62" i="12"/>
  <c r="I61" i="12"/>
  <c r="T359" i="13"/>
  <c r="R358" i="13"/>
  <c r="P94" i="12"/>
  <c r="N94" i="12" s="1"/>
  <c r="O94" i="12"/>
  <c r="AI357" i="13"/>
  <c r="W358" i="13"/>
  <c r="V358" i="13"/>
  <c r="I62" i="12" l="1"/>
  <c r="F63" i="12"/>
  <c r="G63" i="12"/>
  <c r="H63" i="12" s="1"/>
  <c r="J61" i="12"/>
  <c r="L61" i="12" s="1"/>
  <c r="K61" i="12"/>
  <c r="X358" i="13"/>
  <c r="Y359" i="13"/>
  <c r="U359" i="13"/>
  <c r="O95" i="12"/>
  <c r="P95" i="12"/>
  <c r="N95" i="12" s="1"/>
  <c r="I63" i="12" l="1"/>
  <c r="J63" i="12" s="1"/>
  <c r="L63" i="12" s="1"/>
  <c r="K62" i="12"/>
  <c r="J62" i="12"/>
  <c r="L62" i="12" s="1"/>
  <c r="E63" i="12"/>
  <c r="G64" i="12" s="1"/>
  <c r="O96" i="12"/>
  <c r="P96" i="12"/>
  <c r="N96" i="12" s="1"/>
  <c r="AB359" i="13"/>
  <c r="Z359" i="13"/>
  <c r="D357" i="13"/>
  <c r="S357" i="13" s="1"/>
  <c r="F64" i="12" l="1"/>
  <c r="K63" i="12"/>
  <c r="P97" i="12"/>
  <c r="N97" i="12" s="1"/>
  <c r="O97" i="12"/>
  <c r="T358" i="13"/>
  <c r="H64" i="12"/>
  <c r="E64" i="12" s="1"/>
  <c r="R357" i="13"/>
  <c r="AI356" i="13"/>
  <c r="V357" i="13"/>
  <c r="W357" i="13"/>
  <c r="X357" i="13" l="1"/>
  <c r="P98" i="12"/>
  <c r="N98" i="12" s="1"/>
  <c r="O98" i="12"/>
  <c r="F65" i="12"/>
  <c r="G65" i="12"/>
  <c r="H65" i="12" s="1"/>
  <c r="I64" i="12"/>
  <c r="Y358" i="13"/>
  <c r="U358" i="13"/>
  <c r="O99" i="12" l="1"/>
  <c r="P99" i="12"/>
  <c r="N99" i="12" s="1"/>
  <c r="E65" i="12"/>
  <c r="I65" i="12"/>
  <c r="Z358" i="13"/>
  <c r="AB358" i="13"/>
  <c r="K64" i="12"/>
  <c r="J64" i="12"/>
  <c r="L64" i="12" s="1"/>
  <c r="D356" i="13"/>
  <c r="R356" i="13" s="1"/>
  <c r="V356" i="13"/>
  <c r="W356" i="13"/>
  <c r="S356" i="13" l="1"/>
  <c r="T357" i="13" s="1"/>
  <c r="Y357" i="13" s="1"/>
  <c r="X356" i="13"/>
  <c r="O100" i="12"/>
  <c r="P100" i="12"/>
  <c r="N100" i="12" s="1"/>
  <c r="J65" i="12"/>
  <c r="L65" i="12" s="1"/>
  <c r="K65" i="12"/>
  <c r="F66" i="12"/>
  <c r="G66" i="12"/>
  <c r="AI355" i="13"/>
  <c r="U357" i="13" l="1"/>
  <c r="AB357" i="13" s="1"/>
  <c r="H66" i="12"/>
  <c r="E66" i="12" s="1"/>
  <c r="O101" i="12"/>
  <c r="P101" i="12"/>
  <c r="N101" i="12" s="1"/>
  <c r="Z357" i="13" l="1"/>
  <c r="I66" i="12"/>
  <c r="J66" i="12" s="1"/>
  <c r="L66" i="12" s="1"/>
  <c r="F67" i="12"/>
  <c r="G67" i="12"/>
  <c r="H67" i="12" s="1"/>
  <c r="O102" i="12"/>
  <c r="P102" i="12"/>
  <c r="N102" i="12" s="1"/>
  <c r="D355" i="13"/>
  <c r="R355" i="13" s="1"/>
  <c r="V355" i="13"/>
  <c r="W355" i="13"/>
  <c r="K66" i="12" l="1"/>
  <c r="I67" i="12"/>
  <c r="K67" i="12" s="1"/>
  <c r="S355" i="13"/>
  <c r="T356" i="13" s="1"/>
  <c r="Y356" i="13" s="1"/>
  <c r="E67" i="12"/>
  <c r="X355" i="13"/>
  <c r="P103" i="12"/>
  <c r="N103" i="12" s="1"/>
  <c r="O103" i="12"/>
  <c r="AI354" i="13"/>
  <c r="U356" i="13" l="1"/>
  <c r="AB356" i="13" s="1"/>
  <c r="J67" i="12"/>
  <c r="L67" i="12" s="1"/>
  <c r="G68" i="12"/>
  <c r="H68" i="12" s="1"/>
  <c r="E68" i="12" s="1"/>
  <c r="F68" i="12"/>
  <c r="P104" i="12"/>
  <c r="N104" i="12" s="1"/>
  <c r="O104" i="12"/>
  <c r="Z356" i="13" l="1"/>
  <c r="G69" i="12"/>
  <c r="H69" i="12" s="1"/>
  <c r="E69" i="12" s="1"/>
  <c r="G70" i="12" s="1"/>
  <c r="F69" i="12"/>
  <c r="I68" i="12"/>
  <c r="P105" i="12"/>
  <c r="N105" i="12" s="1"/>
  <c r="O105" i="12"/>
  <c r="D354" i="13"/>
  <c r="R354" i="13" s="1"/>
  <c r="V354" i="13"/>
  <c r="W354" i="13"/>
  <c r="F70" i="12" l="1"/>
  <c r="I69" i="12"/>
  <c r="S354" i="13"/>
  <c r="T355" i="13" s="1"/>
  <c r="Y355" i="13" s="1"/>
  <c r="K68" i="12"/>
  <c r="J68" i="12"/>
  <c r="L68" i="12" s="1"/>
  <c r="X354" i="13"/>
  <c r="O106" i="12"/>
  <c r="P106" i="12"/>
  <c r="N106" i="12" s="1"/>
  <c r="H70" i="12"/>
  <c r="E70" i="12" s="1"/>
  <c r="AI353" i="13"/>
  <c r="U355" i="13" l="1"/>
  <c r="Z355" i="13" s="1"/>
  <c r="J69" i="12"/>
  <c r="L69" i="12" s="1"/>
  <c r="K69" i="12"/>
  <c r="I70" i="12"/>
  <c r="K70" i="12" s="1"/>
  <c r="F71" i="12"/>
  <c r="G71" i="12"/>
  <c r="P107" i="12"/>
  <c r="N107" i="12" s="1"/>
  <c r="O107" i="12"/>
  <c r="AB355" i="13" l="1"/>
  <c r="J70" i="12"/>
  <c r="L70" i="12" s="1"/>
  <c r="O108" i="12"/>
  <c r="P108" i="12"/>
  <c r="N108" i="12" s="1"/>
  <c r="H71" i="12"/>
  <c r="E71" i="12" s="1"/>
  <c r="D353" i="13"/>
  <c r="S353" i="13" s="1"/>
  <c r="I71" i="12" l="1"/>
  <c r="J71" i="12" s="1"/>
  <c r="L71" i="12" s="1"/>
  <c r="G72" i="12"/>
  <c r="H72" i="12" s="1"/>
  <c r="F72" i="12"/>
  <c r="T354" i="13"/>
  <c r="O109" i="12"/>
  <c r="P109" i="12"/>
  <c r="N109" i="12" s="1"/>
  <c r="R353" i="13"/>
  <c r="AI352" i="13"/>
  <c r="V353" i="13"/>
  <c r="W353" i="13"/>
  <c r="K71" i="12" l="1"/>
  <c r="X353" i="13"/>
  <c r="O110" i="12"/>
  <c r="P110" i="12"/>
  <c r="N110" i="12" s="1"/>
  <c r="Y354" i="13"/>
  <c r="U354" i="13"/>
  <c r="I72" i="12"/>
  <c r="E72" i="12"/>
  <c r="O111" i="12" l="1"/>
  <c r="P111" i="12"/>
  <c r="N111" i="12" s="1"/>
  <c r="F73" i="12"/>
  <c r="G73" i="12"/>
  <c r="J72" i="12"/>
  <c r="L72" i="12" s="1"/>
  <c r="K72" i="12"/>
  <c r="AB354" i="13"/>
  <c r="Z354" i="13"/>
  <c r="D352" i="13"/>
  <c r="S352" i="13" s="1"/>
  <c r="T353" i="13" l="1"/>
  <c r="O112" i="12"/>
  <c r="P112" i="12"/>
  <c r="N112" i="12" s="1"/>
  <c r="H73" i="12"/>
  <c r="E73" i="12" s="1"/>
  <c r="R352" i="13"/>
  <c r="AI351" i="13"/>
  <c r="W352" i="13"/>
  <c r="V352" i="13"/>
  <c r="I73" i="12" l="1"/>
  <c r="J73" i="12" s="1"/>
  <c r="L73" i="12" s="1"/>
  <c r="X352" i="13"/>
  <c r="G74" i="12"/>
  <c r="H74" i="12" s="1"/>
  <c r="E74" i="12" s="1"/>
  <c r="F74" i="12"/>
  <c r="P113" i="12"/>
  <c r="N113" i="12" s="1"/>
  <c r="O113" i="12"/>
  <c r="Y353" i="13"/>
  <c r="U353" i="13"/>
  <c r="K73" i="12" l="1"/>
  <c r="I74" i="12"/>
  <c r="J74" i="12" s="1"/>
  <c r="L74" i="12" s="1"/>
  <c r="O114" i="12"/>
  <c r="P114" i="12"/>
  <c r="N114" i="12" s="1"/>
  <c r="G75" i="12"/>
  <c r="H75" i="12" s="1"/>
  <c r="F75" i="12"/>
  <c r="Z353" i="13"/>
  <c r="AB353" i="13"/>
  <c r="D351" i="13"/>
  <c r="S351" i="13" s="1"/>
  <c r="K74" i="12" l="1"/>
  <c r="T352" i="13"/>
  <c r="P115" i="12"/>
  <c r="N115" i="12" s="1"/>
  <c r="O115" i="12"/>
  <c r="I75" i="12"/>
  <c r="E75" i="12"/>
  <c r="R351" i="13"/>
  <c r="AI350" i="13"/>
  <c r="V351" i="13"/>
  <c r="W351" i="13"/>
  <c r="X351" i="13" l="1"/>
  <c r="P116" i="12"/>
  <c r="N116" i="12" s="1"/>
  <c r="O116" i="12"/>
  <c r="F76" i="12"/>
  <c r="G76" i="12"/>
  <c r="H76" i="12" s="1"/>
  <c r="J75" i="12"/>
  <c r="L75" i="12" s="1"/>
  <c r="K75" i="12"/>
  <c r="Y352" i="13"/>
  <c r="U352" i="13"/>
  <c r="P117" i="12" l="1"/>
  <c r="N117" i="12" s="1"/>
  <c r="O117" i="12"/>
  <c r="E76" i="12"/>
  <c r="I76" i="12"/>
  <c r="AB352" i="13"/>
  <c r="Z352" i="13"/>
  <c r="D350" i="13"/>
  <c r="R350" i="13" s="1"/>
  <c r="V350" i="13"/>
  <c r="W350" i="13"/>
  <c r="X350" i="13" l="1"/>
  <c r="O118" i="12"/>
  <c r="P118" i="12"/>
  <c r="N118" i="12" s="1"/>
  <c r="S350" i="13"/>
  <c r="J76" i="12"/>
  <c r="L76" i="12" s="1"/>
  <c r="K76" i="12"/>
  <c r="F77" i="12"/>
  <c r="G77" i="12"/>
  <c r="AI349" i="13"/>
  <c r="O119" i="12" l="1"/>
  <c r="P119" i="12"/>
  <c r="N119" i="12" s="1"/>
  <c r="H77" i="12"/>
  <c r="E77" i="12" s="1"/>
  <c r="T351" i="13"/>
  <c r="I77" i="12" l="1"/>
  <c r="K77" i="12" s="1"/>
  <c r="F78" i="12"/>
  <c r="G78" i="12"/>
  <c r="O120" i="12"/>
  <c r="P120" i="12"/>
  <c r="N120" i="12" s="1"/>
  <c r="Y351" i="13"/>
  <c r="U351" i="13"/>
  <c r="D349" i="13"/>
  <c r="S349" i="13" s="1"/>
  <c r="J77" i="12" l="1"/>
  <c r="L77" i="12" s="1"/>
  <c r="O121" i="12"/>
  <c r="P121" i="12"/>
  <c r="N121" i="12" s="1"/>
  <c r="T350" i="13"/>
  <c r="AB351" i="13"/>
  <c r="Z351" i="13"/>
  <c r="R349" i="13"/>
  <c r="H78" i="12"/>
  <c r="I78" i="12" s="1"/>
  <c r="AI348" i="13"/>
  <c r="V349" i="13"/>
  <c r="W349" i="13"/>
  <c r="X349" i="13" l="1"/>
  <c r="K78" i="12"/>
  <c r="J78" i="12"/>
  <c r="L78" i="12" s="1"/>
  <c r="P122" i="12"/>
  <c r="N122" i="12" s="1"/>
  <c r="O122" i="12"/>
  <c r="E78" i="12"/>
  <c r="Y350" i="13"/>
  <c r="U350" i="13"/>
  <c r="O123" i="12" l="1"/>
  <c r="P123" i="12"/>
  <c r="N123" i="12" s="1"/>
  <c r="F79" i="12"/>
  <c r="G79" i="12"/>
  <c r="AB350" i="13"/>
  <c r="Z350" i="13"/>
  <c r="D348" i="13"/>
  <c r="R348" i="13" s="1"/>
  <c r="V348" i="13"/>
  <c r="W348" i="13"/>
  <c r="S348" i="13" l="1"/>
  <c r="T349" i="13" s="1"/>
  <c r="Y349" i="13" s="1"/>
  <c r="X348" i="13"/>
  <c r="P124" i="12"/>
  <c r="N124" i="12" s="1"/>
  <c r="O124" i="12"/>
  <c r="H79" i="12"/>
  <c r="E79" i="12" s="1"/>
  <c r="AI347" i="13"/>
  <c r="U349" i="13" l="1"/>
  <c r="AB349" i="13" s="1"/>
  <c r="I79" i="12"/>
  <c r="K79" i="12" s="1"/>
  <c r="F80" i="12"/>
  <c r="G80" i="12"/>
  <c r="H80" i="12" s="1"/>
  <c r="P125" i="12"/>
  <c r="N125" i="12" s="1"/>
  <c r="O125" i="12"/>
  <c r="J79" i="12" l="1"/>
  <c r="L79" i="12" s="1"/>
  <c r="Z349" i="13"/>
  <c r="O126" i="12"/>
  <c r="P126" i="12"/>
  <c r="N126" i="12" s="1"/>
  <c r="E80" i="12"/>
  <c r="I80" i="12"/>
  <c r="D347" i="13"/>
  <c r="R347" i="13" s="1"/>
  <c r="V347" i="13"/>
  <c r="W347" i="13"/>
  <c r="X347" i="13" l="1"/>
  <c r="P127" i="12"/>
  <c r="N127" i="12" s="1"/>
  <c r="O127" i="12"/>
  <c r="G81" i="12"/>
  <c r="H81" i="12" s="1"/>
  <c r="F81" i="12"/>
  <c r="K80" i="12"/>
  <c r="J80" i="12"/>
  <c r="L80" i="12" s="1"/>
  <c r="S347" i="13"/>
  <c r="AI346" i="13"/>
  <c r="O128" i="12" l="1"/>
  <c r="P128" i="12"/>
  <c r="N128" i="12" s="1"/>
  <c r="E81" i="12"/>
  <c r="T348" i="13"/>
  <c r="I81" i="12"/>
  <c r="P129" i="12" l="1"/>
  <c r="N129" i="12" s="1"/>
  <c r="O129" i="12"/>
  <c r="K81" i="12"/>
  <c r="J81" i="12"/>
  <c r="L81" i="12" s="1"/>
  <c r="G82" i="12"/>
  <c r="H82" i="12" s="1"/>
  <c r="F82" i="12"/>
  <c r="Y348" i="13"/>
  <c r="U348" i="13"/>
  <c r="D346" i="13"/>
  <c r="S346" i="13" s="1"/>
  <c r="T347" i="13" l="1"/>
  <c r="O130" i="12"/>
  <c r="P130" i="12"/>
  <c r="N130" i="12" s="1"/>
  <c r="I82" i="12"/>
  <c r="Z348" i="13"/>
  <c r="AB348" i="13"/>
  <c r="E82" i="12"/>
  <c r="R346" i="13"/>
  <c r="AI345" i="13"/>
  <c r="V346" i="13"/>
  <c r="W346" i="13"/>
  <c r="X346" i="13" l="1"/>
  <c r="P131" i="12"/>
  <c r="N131" i="12" s="1"/>
  <c r="O131" i="12"/>
  <c r="G83" i="12"/>
  <c r="F83" i="12"/>
  <c r="K82" i="12"/>
  <c r="J82" i="12"/>
  <c r="L82" i="12" s="1"/>
  <c r="Y347" i="13"/>
  <c r="U347" i="13"/>
  <c r="P132" i="12" l="1"/>
  <c r="N132" i="12" s="1"/>
  <c r="O132" i="12"/>
  <c r="H83" i="12"/>
  <c r="E83" i="12" s="1"/>
  <c r="Z347" i="13"/>
  <c r="AB347" i="13"/>
  <c r="D345" i="13"/>
  <c r="S345" i="13" s="1"/>
  <c r="I83" i="12" l="1"/>
  <c r="K83" i="12" s="1"/>
  <c r="G84" i="12"/>
  <c r="H84" i="12" s="1"/>
  <c r="F84" i="12"/>
  <c r="T346" i="13"/>
  <c r="O133" i="12"/>
  <c r="P133" i="12"/>
  <c r="N133" i="12" s="1"/>
  <c r="R345" i="13"/>
  <c r="AI344" i="13"/>
  <c r="V345" i="13"/>
  <c r="W345" i="13"/>
  <c r="J83" i="12" l="1"/>
  <c r="L83" i="12" s="1"/>
  <c r="X345" i="13"/>
  <c r="P134" i="12"/>
  <c r="N134" i="12" s="1"/>
  <c r="O134" i="12"/>
  <c r="Y346" i="13"/>
  <c r="U346" i="13"/>
  <c r="I84" i="12"/>
  <c r="E84" i="12"/>
  <c r="O135" i="12" l="1"/>
  <c r="P135" i="12"/>
  <c r="N135" i="12" s="1"/>
  <c r="F85" i="12"/>
  <c r="G85" i="12"/>
  <c r="K84" i="12"/>
  <c r="J84" i="12"/>
  <c r="L84" i="12" s="1"/>
  <c r="Z346" i="13"/>
  <c r="AB346" i="13"/>
  <c r="D344" i="13"/>
  <c r="S344" i="13" s="1"/>
  <c r="T345" i="13" l="1"/>
  <c r="O136" i="12"/>
  <c r="P136" i="12"/>
  <c r="N136" i="12" s="1"/>
  <c r="H85" i="12"/>
  <c r="E85" i="12" s="1"/>
  <c r="R344" i="13"/>
  <c r="AI343" i="13"/>
  <c r="W344" i="13"/>
  <c r="V344" i="13"/>
  <c r="I85" i="12" l="1"/>
  <c r="J85" i="12" s="1"/>
  <c r="L85" i="12" s="1"/>
  <c r="X344" i="13"/>
  <c r="G86" i="12"/>
  <c r="H86" i="12" s="1"/>
  <c r="F86" i="12"/>
  <c r="P137" i="12"/>
  <c r="N137" i="12" s="1"/>
  <c r="O137" i="12"/>
  <c r="Y345" i="13"/>
  <c r="U345" i="13"/>
  <c r="K85" i="12" l="1"/>
  <c r="I86" i="12"/>
  <c r="K86" i="12" s="1"/>
  <c r="E86" i="12"/>
  <c r="G87" i="12" s="1"/>
  <c r="O138" i="12"/>
  <c r="P138" i="12"/>
  <c r="N138" i="12" s="1"/>
  <c r="AB345" i="13"/>
  <c r="Z345" i="13"/>
  <c r="D343" i="13"/>
  <c r="S343" i="13" s="1"/>
  <c r="F87" i="12" l="1"/>
  <c r="J86" i="12"/>
  <c r="L86" i="12" s="1"/>
  <c r="T344" i="13"/>
  <c r="O139" i="12"/>
  <c r="P139" i="12"/>
  <c r="N139" i="12" s="1"/>
  <c r="H87" i="12"/>
  <c r="E87" i="12" s="1"/>
  <c r="R343" i="13"/>
  <c r="AI342" i="13"/>
  <c r="V343" i="13"/>
  <c r="W343" i="13"/>
  <c r="X343" i="13" l="1"/>
  <c r="G88" i="12"/>
  <c r="H88" i="12" s="1"/>
  <c r="E88" i="12" s="1"/>
  <c r="F88" i="12"/>
  <c r="O140" i="12"/>
  <c r="P140" i="12"/>
  <c r="N140" i="12" s="1"/>
  <c r="I87" i="12"/>
  <c r="Y344" i="13"/>
  <c r="U344" i="13"/>
  <c r="O141" i="12" l="1"/>
  <c r="P141" i="12"/>
  <c r="N141" i="12" s="1"/>
  <c r="F89" i="12"/>
  <c r="G89" i="12"/>
  <c r="H89" i="12" s="1"/>
  <c r="AB344" i="13"/>
  <c r="Z344" i="13"/>
  <c r="I88" i="12"/>
  <c r="J87" i="12"/>
  <c r="L87" i="12" s="1"/>
  <c r="K87" i="12"/>
  <c r="D342" i="13"/>
  <c r="R342" i="13" s="1"/>
  <c r="W342" i="13"/>
  <c r="V342" i="13"/>
  <c r="X342" i="13" l="1"/>
  <c r="E89" i="12"/>
  <c r="K88" i="12"/>
  <c r="J88" i="12"/>
  <c r="L88" i="12" s="1"/>
  <c r="S342" i="13"/>
  <c r="I89" i="12"/>
  <c r="AI341" i="13"/>
  <c r="G90" i="12" l="1"/>
  <c r="F90" i="12"/>
  <c r="J89" i="12"/>
  <c r="L89" i="12" s="1"/>
  <c r="K89" i="12"/>
  <c r="T343" i="13"/>
  <c r="Y343" i="13" l="1"/>
  <c r="U343" i="13"/>
  <c r="H90" i="12"/>
  <c r="E90" i="12" s="1"/>
  <c r="D341" i="13"/>
  <c r="S341" i="13" s="1"/>
  <c r="T342" i="13" l="1"/>
  <c r="F91" i="12"/>
  <c r="G91" i="12"/>
  <c r="H91" i="12" s="1"/>
  <c r="R341" i="13"/>
  <c r="AB343" i="13"/>
  <c r="Z343" i="13"/>
  <c r="I90" i="12"/>
  <c r="AI340" i="13"/>
  <c r="V341" i="13"/>
  <c r="W341" i="13"/>
  <c r="X341" i="13" l="1"/>
  <c r="K90" i="12"/>
  <c r="J90" i="12"/>
  <c r="L90" i="12" s="1"/>
  <c r="I91" i="12"/>
  <c r="E91" i="12"/>
  <c r="Y342" i="13"/>
  <c r="U342" i="13"/>
  <c r="AB342" i="13" l="1"/>
  <c r="Z342" i="13"/>
  <c r="F92" i="12"/>
  <c r="G92" i="12"/>
  <c r="H92" i="12" s="1"/>
  <c r="J91" i="12"/>
  <c r="L91" i="12" s="1"/>
  <c r="K91" i="12"/>
  <c r="D340" i="13"/>
  <c r="R340" i="13" s="1"/>
  <c r="W340" i="13"/>
  <c r="V340" i="13"/>
  <c r="X340" i="13" l="1"/>
  <c r="S340" i="13"/>
  <c r="E92" i="12"/>
  <c r="I92" i="12"/>
  <c r="AI339" i="13"/>
  <c r="F93" i="12" l="1"/>
  <c r="G93" i="12"/>
  <c r="H93" i="12" s="1"/>
  <c r="T341" i="13"/>
  <c r="K92" i="12"/>
  <c r="J92" i="12"/>
  <c r="L92" i="12" s="1"/>
  <c r="Y341" i="13" l="1"/>
  <c r="U341" i="13"/>
  <c r="I93" i="12"/>
  <c r="E93" i="12"/>
  <c r="D339" i="13"/>
  <c r="S339" i="13" s="1"/>
  <c r="T340" i="13" l="1"/>
  <c r="K93" i="12"/>
  <c r="J93" i="12"/>
  <c r="L93" i="12" s="1"/>
  <c r="R339" i="13"/>
  <c r="F94" i="12"/>
  <c r="G94" i="12"/>
  <c r="H94" i="12" s="1"/>
  <c r="Z341" i="13"/>
  <c r="AB341" i="13"/>
  <c r="AI338" i="13"/>
  <c r="W339" i="13"/>
  <c r="V339" i="13"/>
  <c r="X339" i="13" l="1"/>
  <c r="E94" i="12"/>
  <c r="I94" i="12"/>
  <c r="Y340" i="13"/>
  <c r="U340" i="13"/>
  <c r="G95" i="12" l="1"/>
  <c r="F95" i="12"/>
  <c r="AB340" i="13"/>
  <c r="Z340" i="13"/>
  <c r="K94" i="12"/>
  <c r="J94" i="12"/>
  <c r="L94" i="12" s="1"/>
  <c r="D338" i="13"/>
  <c r="R338" i="13" s="1"/>
  <c r="V338" i="13"/>
  <c r="W338" i="13"/>
  <c r="X338" i="13" l="1"/>
  <c r="S338" i="13"/>
  <c r="H95" i="12"/>
  <c r="I95" i="12" s="1"/>
  <c r="AI337" i="13"/>
  <c r="K95" i="12" l="1"/>
  <c r="J95" i="12"/>
  <c r="L95" i="12" s="1"/>
  <c r="T339" i="13"/>
  <c r="E95" i="12"/>
  <c r="F96" i="12" l="1"/>
  <c r="G96" i="12"/>
  <c r="H96" i="12" s="1"/>
  <c r="Y339" i="13"/>
  <c r="U339" i="13"/>
  <c r="D337" i="13"/>
  <c r="S337" i="13" s="1"/>
  <c r="T338" i="13" l="1"/>
  <c r="R337" i="13"/>
  <c r="AB339" i="13"/>
  <c r="Z339" i="13"/>
  <c r="I96" i="12"/>
  <c r="E96" i="12"/>
  <c r="AI336" i="13"/>
  <c r="W337" i="13"/>
  <c r="V337" i="13"/>
  <c r="X337" i="13" l="1"/>
  <c r="G97" i="12"/>
  <c r="F97" i="12"/>
  <c r="K96" i="12"/>
  <c r="J96" i="12"/>
  <c r="L96" i="12" s="1"/>
  <c r="Y338" i="13"/>
  <c r="U338" i="13"/>
  <c r="H97" i="12" l="1"/>
  <c r="E97" i="12" s="1"/>
  <c r="Z338" i="13"/>
  <c r="AB338" i="13"/>
  <c r="D336" i="13"/>
  <c r="S336" i="13" s="1"/>
  <c r="I97" i="12" l="1"/>
  <c r="J97" i="12" s="1"/>
  <c r="L97" i="12" s="1"/>
  <c r="T337" i="13"/>
  <c r="G98" i="12"/>
  <c r="H98" i="12" s="1"/>
  <c r="F98" i="12"/>
  <c r="R336" i="13"/>
  <c r="AI335" i="13"/>
  <c r="W336" i="13"/>
  <c r="V336" i="13"/>
  <c r="K97" i="12" l="1"/>
  <c r="X336" i="13"/>
  <c r="E98" i="12"/>
  <c r="I98" i="12"/>
  <c r="Y337" i="13"/>
  <c r="U337" i="13"/>
  <c r="F99" i="12" l="1"/>
  <c r="G99" i="12"/>
  <c r="H99" i="12" s="1"/>
  <c r="Z337" i="13"/>
  <c r="AB337" i="13"/>
  <c r="K98" i="12"/>
  <c r="J98" i="12"/>
  <c r="L98" i="12" s="1"/>
  <c r="D335" i="13"/>
  <c r="S335" i="13" s="1"/>
  <c r="T336" i="13" l="1"/>
  <c r="E99" i="12"/>
  <c r="R335" i="13"/>
  <c r="I99" i="12"/>
  <c r="AI334" i="13"/>
  <c r="W335" i="13"/>
  <c r="V335" i="13"/>
  <c r="X335" i="13" l="1"/>
  <c r="J99" i="12"/>
  <c r="L99" i="12" s="1"/>
  <c r="K99" i="12"/>
  <c r="G100" i="12"/>
  <c r="F100" i="12"/>
  <c r="Y336" i="13"/>
  <c r="U336" i="13"/>
  <c r="Z336" i="13" l="1"/>
  <c r="AB336" i="13"/>
  <c r="H100" i="12"/>
  <c r="E100" i="12" s="1"/>
  <c r="D334" i="13"/>
  <c r="R334" i="13" s="1"/>
  <c r="W334" i="13"/>
  <c r="V334" i="13"/>
  <c r="I100" i="12" l="1"/>
  <c r="K100" i="12" s="1"/>
  <c r="X334" i="13"/>
  <c r="G101" i="12"/>
  <c r="H101" i="12" s="1"/>
  <c r="F101" i="12"/>
  <c r="S334" i="13"/>
  <c r="AI333" i="13"/>
  <c r="J100" i="12" l="1"/>
  <c r="L100" i="12" s="1"/>
  <c r="I101" i="12"/>
  <c r="T335" i="13"/>
  <c r="E101" i="12"/>
  <c r="Y335" i="13" l="1"/>
  <c r="U335" i="13"/>
  <c r="F102" i="12"/>
  <c r="G102" i="12"/>
  <c r="K101" i="12"/>
  <c r="J101" i="12"/>
  <c r="L101" i="12" s="1"/>
  <c r="D333" i="13"/>
  <c r="R333" i="13" s="1"/>
  <c r="W333" i="13"/>
  <c r="V333" i="13"/>
  <c r="S333" i="13" l="1"/>
  <c r="T334" i="13" s="1"/>
  <c r="Y334" i="13" s="1"/>
  <c r="X333" i="13"/>
  <c r="H102" i="12"/>
  <c r="E102" i="12" s="1"/>
  <c r="Z335" i="13"/>
  <c r="AB335" i="13"/>
  <c r="AI332" i="13"/>
  <c r="I102" i="12" l="1"/>
  <c r="K102" i="12" s="1"/>
  <c r="U334" i="13"/>
  <c r="AB334" i="13" s="1"/>
  <c r="G103" i="12"/>
  <c r="H103" i="12" s="1"/>
  <c r="F103" i="12"/>
  <c r="Z334" i="13" l="1"/>
  <c r="J102" i="12"/>
  <c r="L102" i="12" s="1"/>
  <c r="I103" i="12"/>
  <c r="E103" i="12"/>
  <c r="D332" i="13"/>
  <c r="R332" i="13" s="1"/>
  <c r="V332" i="13"/>
  <c r="W332" i="13"/>
  <c r="X332" i="13" l="1"/>
  <c r="S332" i="13"/>
  <c r="G104" i="12"/>
  <c r="F104" i="12"/>
  <c r="K103" i="12"/>
  <c r="J103" i="12"/>
  <c r="L103" i="12" s="1"/>
  <c r="AI331" i="13"/>
  <c r="H104" i="12" l="1"/>
  <c r="E104" i="12" s="1"/>
  <c r="T333" i="13"/>
  <c r="G105" i="12" l="1"/>
  <c r="H105" i="12" s="1"/>
  <c r="F105" i="12"/>
  <c r="Y333" i="13"/>
  <c r="U333" i="13"/>
  <c r="I104" i="12"/>
  <c r="D331" i="13"/>
  <c r="R331" i="13" s="1"/>
  <c r="V331" i="13"/>
  <c r="W331" i="13"/>
  <c r="X331" i="13" l="1"/>
  <c r="AB333" i="13"/>
  <c r="Z333" i="13"/>
  <c r="S331" i="13"/>
  <c r="I105" i="12"/>
  <c r="E105" i="12"/>
  <c r="K104" i="12"/>
  <c r="J104" i="12"/>
  <c r="L104" i="12" s="1"/>
  <c r="AI330" i="13"/>
  <c r="F106" i="12" l="1"/>
  <c r="G106" i="12"/>
  <c r="H106" i="12" s="1"/>
  <c r="T332" i="13"/>
  <c r="K105" i="12"/>
  <c r="J105" i="12"/>
  <c r="L105" i="12" s="1"/>
  <c r="Y332" i="13" l="1"/>
  <c r="U332" i="13"/>
  <c r="I106" i="12"/>
  <c r="E106" i="12"/>
  <c r="D330" i="13"/>
  <c r="S330" i="13" s="1"/>
  <c r="T331" i="13" l="1"/>
  <c r="R330" i="13"/>
  <c r="F107" i="12"/>
  <c r="G107" i="12"/>
  <c r="H107" i="12" s="1"/>
  <c r="AB332" i="13"/>
  <c r="Z332" i="13"/>
  <c r="K106" i="12"/>
  <c r="J106" i="12"/>
  <c r="L106" i="12" s="1"/>
  <c r="AI329" i="13"/>
  <c r="W330" i="13"/>
  <c r="V330" i="13"/>
  <c r="X330" i="13" l="1"/>
  <c r="I107" i="12"/>
  <c r="E107" i="12"/>
  <c r="Y331" i="13"/>
  <c r="U331" i="13"/>
  <c r="G108" i="12" l="1"/>
  <c r="H108" i="12" s="1"/>
  <c r="F108" i="12"/>
  <c r="K107" i="12"/>
  <c r="J107" i="12"/>
  <c r="L107" i="12" s="1"/>
  <c r="AB331" i="13"/>
  <c r="Z331" i="13"/>
  <c r="D329" i="13"/>
  <c r="R329" i="13" s="1"/>
  <c r="W329" i="13"/>
  <c r="V329" i="13"/>
  <c r="X329" i="13" l="1"/>
  <c r="S329" i="13"/>
  <c r="I108" i="12"/>
  <c r="E108" i="12"/>
  <c r="AI328" i="13"/>
  <c r="T330" i="13" l="1"/>
  <c r="F109" i="12"/>
  <c r="G109" i="12"/>
  <c r="H109" i="12" s="1"/>
  <c r="J108" i="12"/>
  <c r="L108" i="12" s="1"/>
  <c r="K108" i="12"/>
  <c r="I109" i="12" l="1"/>
  <c r="E109" i="12"/>
  <c r="Y330" i="13"/>
  <c r="U330" i="13"/>
  <c r="D328" i="13"/>
  <c r="S328" i="13" s="1"/>
  <c r="T329" i="13" l="1"/>
  <c r="AB330" i="13"/>
  <c r="Z330" i="13"/>
  <c r="R328" i="13"/>
  <c r="G110" i="12"/>
  <c r="F110" i="12"/>
  <c r="J109" i="12"/>
  <c r="L109" i="12" s="1"/>
  <c r="K109" i="12"/>
  <c r="AI327" i="13"/>
  <c r="V328" i="13"/>
  <c r="W328" i="13"/>
  <c r="X328" i="13" l="1"/>
  <c r="H110" i="12"/>
  <c r="I110" i="12" s="1"/>
  <c r="Y329" i="13"/>
  <c r="U329" i="13"/>
  <c r="K110" i="12" l="1"/>
  <c r="J110" i="12"/>
  <c r="L110" i="12" s="1"/>
  <c r="AB329" i="13"/>
  <c r="Z329" i="13"/>
  <c r="E110" i="12"/>
  <c r="D327" i="13"/>
  <c r="S327" i="13" s="1"/>
  <c r="T328" i="13" l="1"/>
  <c r="G111" i="12"/>
  <c r="F111" i="12"/>
  <c r="R327" i="13"/>
  <c r="AI326" i="13"/>
  <c r="V327" i="13"/>
  <c r="W327" i="13"/>
  <c r="X327" i="13" l="1"/>
  <c r="H111" i="12"/>
  <c r="I111" i="12" s="1"/>
  <c r="Y328" i="13"/>
  <c r="U328" i="13"/>
  <c r="J111" i="12" l="1"/>
  <c r="L111" i="12" s="1"/>
  <c r="K111" i="12"/>
  <c r="Z328" i="13"/>
  <c r="AB328" i="13"/>
  <c r="E111" i="12"/>
  <c r="D326" i="13"/>
  <c r="S326" i="13" s="1"/>
  <c r="T327" i="13" l="1"/>
  <c r="R326" i="13"/>
  <c r="G112" i="12"/>
  <c r="F112" i="12"/>
  <c r="AI325" i="13"/>
  <c r="W326" i="13"/>
  <c r="V326" i="13"/>
  <c r="X326" i="13" l="1"/>
  <c r="H112" i="12"/>
  <c r="E112" i="12" s="1"/>
  <c r="Y327" i="13"/>
  <c r="U327" i="13"/>
  <c r="I112" i="12" l="1"/>
  <c r="K112" i="12" s="1"/>
  <c r="F113" i="12"/>
  <c r="G113" i="12"/>
  <c r="H113" i="12" s="1"/>
  <c r="AB327" i="13"/>
  <c r="Z327" i="13"/>
  <c r="D325" i="13"/>
  <c r="R325" i="13" s="1"/>
  <c r="W325" i="13"/>
  <c r="V325" i="13"/>
  <c r="J112" i="12" l="1"/>
  <c r="L112" i="12" s="1"/>
  <c r="X325" i="13"/>
  <c r="S325" i="13"/>
  <c r="E113" i="12"/>
  <c r="I113" i="12"/>
  <c r="AI324" i="13"/>
  <c r="K113" i="12" l="1"/>
  <c r="J113" i="12"/>
  <c r="L113" i="12" s="1"/>
  <c r="T326" i="13"/>
  <c r="F114" i="12"/>
  <c r="G114" i="12"/>
  <c r="H114" i="12" s="1"/>
  <c r="Y326" i="13" l="1"/>
  <c r="U326" i="13"/>
  <c r="E114" i="12"/>
  <c r="I114" i="12"/>
  <c r="D324" i="13"/>
  <c r="S324" i="13" s="1"/>
  <c r="T325" i="13" l="1"/>
  <c r="G115" i="12"/>
  <c r="F115" i="12"/>
  <c r="AB326" i="13"/>
  <c r="Z326" i="13"/>
  <c r="R324" i="13"/>
  <c r="K114" i="12"/>
  <c r="J114" i="12"/>
  <c r="L114" i="12" s="1"/>
  <c r="AI323" i="13"/>
  <c r="W324" i="13"/>
  <c r="V324" i="13"/>
  <c r="X324" i="13" l="1"/>
  <c r="H115" i="12"/>
  <c r="I115" i="12" s="1"/>
  <c r="Y325" i="13"/>
  <c r="U325" i="13"/>
  <c r="K115" i="12" l="1"/>
  <c r="J115" i="12"/>
  <c r="L115" i="12" s="1"/>
  <c r="AB325" i="13"/>
  <c r="Z325" i="13"/>
  <c r="E115" i="12"/>
  <c r="D323" i="13"/>
  <c r="S323" i="13" s="1"/>
  <c r="T324" i="13" l="1"/>
  <c r="G116" i="12"/>
  <c r="F116" i="12"/>
  <c r="R323" i="13"/>
  <c r="AI322" i="13"/>
  <c r="V323" i="13"/>
  <c r="W323" i="13"/>
  <c r="X323" i="13" l="1"/>
  <c r="H116" i="12"/>
  <c r="E116" i="12" s="1"/>
  <c r="Y324" i="13"/>
  <c r="U324" i="13"/>
  <c r="G117" i="12" l="1"/>
  <c r="H117" i="12" s="1"/>
  <c r="F117" i="12"/>
  <c r="AB324" i="13"/>
  <c r="Z324" i="13"/>
  <c r="I116" i="12"/>
  <c r="D322" i="13"/>
  <c r="S322" i="13" s="1"/>
  <c r="T323" i="13" l="1"/>
  <c r="R322" i="13"/>
  <c r="J116" i="12"/>
  <c r="L116" i="12" s="1"/>
  <c r="K116" i="12"/>
  <c r="I117" i="12"/>
  <c r="E117" i="12"/>
  <c r="AI321" i="13"/>
  <c r="W322" i="13"/>
  <c r="V322" i="13"/>
  <c r="X322" i="13" l="1"/>
  <c r="K117" i="12"/>
  <c r="J117" i="12"/>
  <c r="L117" i="12" s="1"/>
  <c r="G118" i="12"/>
  <c r="F118" i="12"/>
  <c r="Y323" i="13"/>
  <c r="U323" i="13"/>
  <c r="H118" i="12" l="1"/>
  <c r="E118" i="12" s="1"/>
  <c r="AB323" i="13"/>
  <c r="Z323" i="13"/>
  <c r="D321" i="13"/>
  <c r="R321" i="13" s="1"/>
  <c r="V321" i="13"/>
  <c r="W321" i="13"/>
  <c r="X321" i="13" l="1"/>
  <c r="G119" i="12"/>
  <c r="H119" i="12" s="1"/>
  <c r="F119" i="12"/>
  <c r="S321" i="13"/>
  <c r="I118" i="12"/>
  <c r="AI320" i="13"/>
  <c r="K118" i="12" l="1"/>
  <c r="J118" i="12"/>
  <c r="L118" i="12" s="1"/>
  <c r="T322" i="13"/>
  <c r="I119" i="12"/>
  <c r="E119" i="12"/>
  <c r="G120" i="12" l="1"/>
  <c r="F120" i="12"/>
  <c r="K119" i="12"/>
  <c r="J119" i="12"/>
  <c r="L119" i="12" s="1"/>
  <c r="Y322" i="13"/>
  <c r="U322" i="13"/>
  <c r="D320" i="13"/>
  <c r="R320" i="13" s="1"/>
  <c r="W320" i="13"/>
  <c r="V320" i="13"/>
  <c r="S320" i="13" l="1"/>
  <c r="T321" i="13" s="1"/>
  <c r="Y321" i="13" s="1"/>
  <c r="X320" i="13"/>
  <c r="H120" i="12"/>
  <c r="E120" i="12" s="1"/>
  <c r="Z322" i="13"/>
  <c r="AB322" i="13"/>
  <c r="AI319" i="13"/>
  <c r="U321" i="13" l="1"/>
  <c r="Z321" i="13" s="1"/>
  <c r="F121" i="12"/>
  <c r="G121" i="12"/>
  <c r="I120" i="12"/>
  <c r="AB321" i="13" l="1"/>
  <c r="K120" i="12"/>
  <c r="J120" i="12"/>
  <c r="L120" i="12" s="1"/>
  <c r="H121" i="12"/>
  <c r="E121" i="12" s="1"/>
  <c r="D319" i="13"/>
  <c r="S319" i="13" s="1"/>
  <c r="I121" i="12" l="1"/>
  <c r="K121" i="12" s="1"/>
  <c r="T320" i="13"/>
  <c r="G122" i="12"/>
  <c r="H122" i="12" s="1"/>
  <c r="F122" i="12"/>
  <c r="R319" i="13"/>
  <c r="AI318" i="13"/>
  <c r="V319" i="13"/>
  <c r="W319" i="13"/>
  <c r="J121" i="12" l="1"/>
  <c r="L121" i="12" s="1"/>
  <c r="X319" i="13"/>
  <c r="E122" i="12"/>
  <c r="I122" i="12"/>
  <c r="Y320" i="13"/>
  <c r="U320" i="13"/>
  <c r="G123" i="12" l="1"/>
  <c r="H123" i="12" s="1"/>
  <c r="F123" i="12"/>
  <c r="AB320" i="13"/>
  <c r="Z320" i="13"/>
  <c r="K122" i="12"/>
  <c r="J122" i="12"/>
  <c r="L122" i="12" s="1"/>
  <c r="D318" i="13"/>
  <c r="S318" i="13" s="1"/>
  <c r="I123" i="12" l="1"/>
  <c r="K123" i="12" s="1"/>
  <c r="E123" i="12"/>
  <c r="G124" i="12" s="1"/>
  <c r="T319" i="13"/>
  <c r="R318" i="13"/>
  <c r="AI317" i="13"/>
  <c r="W318" i="13"/>
  <c r="V318" i="13"/>
  <c r="F124" i="12" l="1"/>
  <c r="J123" i="12"/>
  <c r="L123" i="12" s="1"/>
  <c r="X318" i="13"/>
  <c r="H124" i="12"/>
  <c r="Y319" i="13"/>
  <c r="U319" i="13"/>
  <c r="I124" i="12" l="1"/>
  <c r="K124" i="12" s="1"/>
  <c r="AB319" i="13"/>
  <c r="Z319" i="13"/>
  <c r="E124" i="12"/>
  <c r="D317" i="13"/>
  <c r="R317" i="13" s="1"/>
  <c r="W317" i="13"/>
  <c r="V317" i="13"/>
  <c r="J124" i="12" l="1"/>
  <c r="L124" i="12" s="1"/>
  <c r="X317" i="13"/>
  <c r="S317" i="13"/>
  <c r="F125" i="12"/>
  <c r="G125" i="12"/>
  <c r="H125" i="12" s="1"/>
  <c r="AI316" i="13"/>
  <c r="I125" i="12" l="1"/>
  <c r="E125" i="12"/>
  <c r="T318" i="13"/>
  <c r="Y318" i="13" l="1"/>
  <c r="U318" i="13"/>
  <c r="F126" i="12"/>
  <c r="G126" i="12"/>
  <c r="K125" i="12"/>
  <c r="J125" i="12"/>
  <c r="L125" i="12" s="1"/>
  <c r="D316" i="13"/>
  <c r="R316" i="13" s="1"/>
  <c r="W316" i="13"/>
  <c r="V316" i="13"/>
  <c r="S316" i="13" l="1"/>
  <c r="T317" i="13" s="1"/>
  <c r="Y317" i="13" s="1"/>
  <c r="X316" i="13"/>
  <c r="H126" i="12"/>
  <c r="E126" i="12" s="1"/>
  <c r="Z318" i="13"/>
  <c r="AB318" i="13"/>
  <c r="AI315" i="13"/>
  <c r="U317" i="13" l="1"/>
  <c r="Z317" i="13" s="1"/>
  <c r="I126" i="12"/>
  <c r="J126" i="12" s="1"/>
  <c r="L126" i="12" s="1"/>
  <c r="G127" i="12"/>
  <c r="H127" i="12" s="1"/>
  <c r="F127" i="12"/>
  <c r="K126" i="12" l="1"/>
  <c r="AB317" i="13"/>
  <c r="I127" i="12"/>
  <c r="E127" i="12"/>
  <c r="D315" i="13"/>
  <c r="R315" i="13" s="1"/>
  <c r="W315" i="13"/>
  <c r="V315" i="13"/>
  <c r="X315" i="13" l="1"/>
  <c r="S315" i="13"/>
  <c r="G128" i="12"/>
  <c r="F128" i="12"/>
  <c r="J127" i="12"/>
  <c r="L127" i="12" s="1"/>
  <c r="K127" i="12"/>
  <c r="AI314" i="13"/>
  <c r="H128" i="12" l="1"/>
  <c r="E128" i="12" s="1"/>
  <c r="T316" i="13"/>
  <c r="F129" i="12" l="1"/>
  <c r="G129" i="12"/>
  <c r="H129" i="12" s="1"/>
  <c r="E129" i="12" s="1"/>
  <c r="I128" i="12"/>
  <c r="Y316" i="13"/>
  <c r="U316" i="13"/>
  <c r="D314" i="13"/>
  <c r="S314" i="13" s="1"/>
  <c r="I129" i="12" l="1"/>
  <c r="J129" i="12" s="1"/>
  <c r="L129" i="12" s="1"/>
  <c r="K128" i="12"/>
  <c r="J128" i="12"/>
  <c r="L128" i="12" s="1"/>
  <c r="T315" i="13"/>
  <c r="R314" i="13"/>
  <c r="Z316" i="13"/>
  <c r="AB316" i="13"/>
  <c r="G130" i="12"/>
  <c r="F130" i="12"/>
  <c r="AI313" i="13"/>
  <c r="W314" i="13"/>
  <c r="V314" i="13"/>
  <c r="K129" i="12" l="1"/>
  <c r="X314" i="13"/>
  <c r="H130" i="12"/>
  <c r="I130" i="12" s="1"/>
  <c r="Y315" i="13"/>
  <c r="U315" i="13"/>
  <c r="K130" i="12" l="1"/>
  <c r="J130" i="12"/>
  <c r="L130" i="12" s="1"/>
  <c r="AB315" i="13"/>
  <c r="Z315" i="13"/>
  <c r="E130" i="12"/>
  <c r="D313" i="13"/>
  <c r="R313" i="13" s="1"/>
  <c r="V313" i="13"/>
  <c r="W313" i="13"/>
  <c r="X313" i="13" l="1"/>
  <c r="F131" i="12"/>
  <c r="G131" i="12"/>
  <c r="S313" i="13"/>
  <c r="AI312" i="13"/>
  <c r="T314" i="13" l="1"/>
  <c r="H131" i="12"/>
  <c r="E131" i="12" s="1"/>
  <c r="G132" i="12" l="1"/>
  <c r="H132" i="12" s="1"/>
  <c r="E132" i="12" s="1"/>
  <c r="F132" i="12"/>
  <c r="I131" i="12"/>
  <c r="Y314" i="13"/>
  <c r="U314" i="13"/>
  <c r="D312" i="13"/>
  <c r="S312" i="13" s="1"/>
  <c r="T313" i="13" l="1"/>
  <c r="G133" i="12"/>
  <c r="F133" i="12"/>
  <c r="R312" i="13"/>
  <c r="J131" i="12"/>
  <c r="L131" i="12" s="1"/>
  <c r="K131" i="12"/>
  <c r="I132" i="12"/>
  <c r="AB314" i="13"/>
  <c r="Z314" i="13"/>
  <c r="AI311" i="13"/>
  <c r="V312" i="13"/>
  <c r="W312" i="13"/>
  <c r="X312" i="13" l="1"/>
  <c r="K132" i="12"/>
  <c r="J132" i="12"/>
  <c r="L132" i="12" s="1"/>
  <c r="H133" i="12"/>
  <c r="I133" i="12" s="1"/>
  <c r="Y313" i="13"/>
  <c r="U313" i="13"/>
  <c r="K133" i="12" l="1"/>
  <c r="J133" i="12"/>
  <c r="L133" i="12" s="1"/>
  <c r="AB313" i="13"/>
  <c r="Z313" i="13"/>
  <c r="E133" i="12"/>
  <c r="D311" i="13"/>
  <c r="S311" i="13" s="1"/>
  <c r="T312" i="13" l="1"/>
  <c r="R311" i="13"/>
  <c r="F134" i="12"/>
  <c r="G134" i="12"/>
  <c r="AI310" i="13"/>
  <c r="V311" i="13"/>
  <c r="W311" i="13"/>
  <c r="X311" i="13" l="1"/>
  <c r="H134" i="12"/>
  <c r="E134" i="12" s="1"/>
  <c r="Y312" i="13"/>
  <c r="U312" i="13"/>
  <c r="F135" i="12" l="1"/>
  <c r="G135" i="12"/>
  <c r="H135" i="12" s="1"/>
  <c r="I134" i="12"/>
  <c r="AB312" i="13"/>
  <c r="Z312" i="13"/>
  <c r="D310" i="13"/>
  <c r="S310" i="13" s="1"/>
  <c r="T311" i="13" l="1"/>
  <c r="R310" i="13"/>
  <c r="J134" i="12"/>
  <c r="L134" i="12" s="1"/>
  <c r="K134" i="12"/>
  <c r="E135" i="12"/>
  <c r="I135" i="12"/>
  <c r="AI309" i="13"/>
  <c r="W310" i="13"/>
  <c r="V310" i="13"/>
  <c r="X310" i="13" l="1"/>
  <c r="J135" i="12"/>
  <c r="L135" i="12" s="1"/>
  <c r="K135" i="12"/>
  <c r="F136" i="12"/>
  <c r="G136" i="12"/>
  <c r="Y311" i="13"/>
  <c r="U311" i="13"/>
  <c r="H136" i="12" l="1"/>
  <c r="E136" i="12" s="1"/>
  <c r="AB311" i="13"/>
  <c r="Z311" i="13"/>
  <c r="D309" i="13"/>
  <c r="S309" i="13" s="1"/>
  <c r="I136" i="12" l="1"/>
  <c r="J136" i="12" s="1"/>
  <c r="L136" i="12" s="1"/>
  <c r="T310" i="13"/>
  <c r="F137" i="12"/>
  <c r="G137" i="12"/>
  <c r="H137" i="12" s="1"/>
  <c r="R309" i="13"/>
  <c r="AI308" i="13"/>
  <c r="V309" i="13"/>
  <c r="W309" i="13"/>
  <c r="K136" i="12" l="1"/>
  <c r="X309" i="13"/>
  <c r="E137" i="12"/>
  <c r="Y310" i="13"/>
  <c r="U310" i="13"/>
  <c r="I137" i="12"/>
  <c r="AB310" i="13" l="1"/>
  <c r="Z310" i="13"/>
  <c r="K137" i="12"/>
  <c r="J137" i="12"/>
  <c r="L137" i="12" s="1"/>
  <c r="F138" i="12"/>
  <c r="G138" i="12"/>
  <c r="D308" i="13"/>
  <c r="R308" i="13" s="1"/>
  <c r="W308" i="13"/>
  <c r="V308" i="13"/>
  <c r="X308" i="13" l="1"/>
  <c r="S308" i="13"/>
  <c r="H138" i="12"/>
  <c r="E138" i="12" s="1"/>
  <c r="AI307" i="13"/>
  <c r="G139" i="12" l="1"/>
  <c r="H139" i="12" s="1"/>
  <c r="F139" i="12"/>
  <c r="T309" i="13"/>
  <c r="I138" i="12"/>
  <c r="K138" i="12" l="1"/>
  <c r="J138" i="12"/>
  <c r="L138" i="12" s="1"/>
  <c r="Y309" i="13"/>
  <c r="U309" i="13"/>
  <c r="I139" i="12"/>
  <c r="E139" i="12"/>
  <c r="D307" i="13"/>
  <c r="S307" i="13" s="1"/>
  <c r="T308" i="13" l="1"/>
  <c r="G140" i="12"/>
  <c r="F140" i="12"/>
  <c r="R307" i="13"/>
  <c r="K139" i="12"/>
  <c r="J139" i="12"/>
  <c r="L139" i="12" s="1"/>
  <c r="Z309" i="13"/>
  <c r="AB309" i="13"/>
  <c r="AI306" i="13"/>
  <c r="W307" i="13"/>
  <c r="V307" i="13"/>
  <c r="X307" i="13" l="1"/>
  <c r="H140" i="12"/>
  <c r="E140" i="12" s="1"/>
  <c r="Y308" i="13"/>
  <c r="U308" i="13"/>
  <c r="I140" i="12" l="1"/>
  <c r="J140" i="12" s="1"/>
  <c r="L140" i="12" s="1"/>
  <c r="F141" i="12"/>
  <c r="G141" i="12"/>
  <c r="Z308" i="13"/>
  <c r="AB308" i="13"/>
  <c r="D306" i="13"/>
  <c r="R306" i="13" s="1"/>
  <c r="V306" i="13"/>
  <c r="W306" i="13"/>
  <c r="K140" i="12" l="1"/>
  <c r="X306" i="13"/>
  <c r="S306" i="13"/>
  <c r="H141" i="12"/>
  <c r="I141" i="12" s="1"/>
  <c r="F17" i="12"/>
  <c r="AI305" i="13"/>
  <c r="T307" i="13" l="1"/>
  <c r="K141" i="12"/>
  <c r="J141" i="12"/>
  <c r="L141" i="12" s="1"/>
  <c r="F3" i="12" s="1"/>
  <c r="F2" i="12"/>
  <c r="G17" i="12"/>
  <c r="T33" i="12"/>
  <c r="E141" i="12"/>
  <c r="Y33" i="12" l="1"/>
  <c r="Y32" i="12" s="1"/>
  <c r="Y31" i="12" s="1"/>
  <c r="Y30" i="12" s="1"/>
  <c r="Y29" i="12" s="1"/>
  <c r="Y28" i="12" s="1"/>
  <c r="Y27" i="12" s="1"/>
  <c r="Y26" i="12" s="1"/>
  <c r="Y25" i="12" s="1"/>
  <c r="Y24" i="12" s="1"/>
  <c r="Y23" i="12" s="1"/>
  <c r="Y22" i="12" s="1"/>
  <c r="Y20" i="12" s="1"/>
  <c r="U33" i="12"/>
  <c r="U19" i="12"/>
  <c r="T19" i="12"/>
  <c r="U22" i="12"/>
  <c r="U23" i="12"/>
  <c r="U24" i="12"/>
  <c r="U25" i="12"/>
  <c r="U26" i="12"/>
  <c r="U28" i="12"/>
  <c r="U31" i="12"/>
  <c r="U27" i="12"/>
  <c r="U29" i="12"/>
  <c r="U30" i="12"/>
  <c r="U32" i="12"/>
  <c r="Y307" i="13"/>
  <c r="U307" i="13"/>
  <c r="D305" i="13"/>
  <c r="R305" i="13" s="1"/>
  <c r="W305" i="13"/>
  <c r="T18" i="12"/>
  <c r="V305" i="13"/>
  <c r="AA17" i="12" l="1"/>
  <c r="AA18" i="12" s="1"/>
  <c r="X305" i="13"/>
  <c r="Z28" i="12"/>
  <c r="S305" i="13"/>
  <c r="Z26" i="12"/>
  <c r="Z25" i="12"/>
  <c r="Z31" i="12"/>
  <c r="Z24" i="12"/>
  <c r="AB307" i="13"/>
  <c r="Z307" i="13"/>
  <c r="Z23" i="12"/>
  <c r="Z22" i="12"/>
  <c r="Z32" i="12"/>
  <c r="Z30" i="12"/>
  <c r="Z33" i="12"/>
  <c r="Z29" i="12"/>
  <c r="Z27" i="12"/>
  <c r="AI304" i="13"/>
  <c r="AA381" i="12" l="1"/>
  <c r="AA380" i="12" s="1"/>
  <c r="AA379" i="12" s="1"/>
  <c r="AA378" i="12" s="1"/>
  <c r="AA377" i="12" s="1"/>
  <c r="AA376" i="12" s="1"/>
  <c r="AA375" i="12" s="1"/>
  <c r="AA374" i="12" s="1"/>
  <c r="AA373" i="12" s="1"/>
  <c r="AA372" i="12" s="1"/>
  <c r="AA371" i="12" s="1"/>
  <c r="AA370" i="12" s="1"/>
  <c r="AA369" i="12" s="1"/>
  <c r="AA368" i="12" s="1"/>
  <c r="AA367" i="12" s="1"/>
  <c r="AA366" i="12" s="1"/>
  <c r="AA365" i="12" s="1"/>
  <c r="AA364" i="12" s="1"/>
  <c r="AA363" i="12" s="1"/>
  <c r="AA362" i="12" s="1"/>
  <c r="AA361" i="12" s="1"/>
  <c r="AA360" i="12" s="1"/>
  <c r="AA359" i="12" s="1"/>
  <c r="AA358" i="12" s="1"/>
  <c r="AA357" i="12" s="1"/>
  <c r="AA356" i="12" s="1"/>
  <c r="AA355" i="12" s="1"/>
  <c r="AA354" i="12" s="1"/>
  <c r="AA353" i="12" s="1"/>
  <c r="AA352" i="12" s="1"/>
  <c r="AA351" i="12" s="1"/>
  <c r="AA350" i="12" s="1"/>
  <c r="AA349" i="12" s="1"/>
  <c r="AA348" i="12" s="1"/>
  <c r="AA347" i="12" s="1"/>
  <c r="AA346" i="12" s="1"/>
  <c r="AA345" i="12" s="1"/>
  <c r="AA344" i="12" s="1"/>
  <c r="AA343" i="12" s="1"/>
  <c r="AA342" i="12" s="1"/>
  <c r="AA341" i="12" s="1"/>
  <c r="AA340" i="12" s="1"/>
  <c r="AA339" i="12" s="1"/>
  <c r="AA338" i="12" s="1"/>
  <c r="AA337" i="12" s="1"/>
  <c r="AA336" i="12" s="1"/>
  <c r="AA335" i="12" s="1"/>
  <c r="AA334" i="12" s="1"/>
  <c r="AA333" i="12" s="1"/>
  <c r="AA332" i="12" s="1"/>
  <c r="AA331" i="12" s="1"/>
  <c r="AA330" i="12" s="1"/>
  <c r="AA329" i="12" s="1"/>
  <c r="AA328" i="12" s="1"/>
  <c r="AA327" i="12" s="1"/>
  <c r="AA326" i="12" s="1"/>
  <c r="AA325" i="12" s="1"/>
  <c r="AA324" i="12" s="1"/>
  <c r="AA323" i="12" s="1"/>
  <c r="AA322" i="12" s="1"/>
  <c r="AA321" i="12" s="1"/>
  <c r="AA320" i="12" s="1"/>
  <c r="AA319" i="12" s="1"/>
  <c r="AA318" i="12" s="1"/>
  <c r="AA317" i="12" s="1"/>
  <c r="AA316" i="12" s="1"/>
  <c r="AA315" i="12" s="1"/>
  <c r="AA314" i="12" s="1"/>
  <c r="AA313" i="12" s="1"/>
  <c r="AA312" i="12" s="1"/>
  <c r="AA311" i="12" s="1"/>
  <c r="AA310" i="12" s="1"/>
  <c r="AA309" i="12" s="1"/>
  <c r="AA308" i="12" s="1"/>
  <c r="AA307" i="12" s="1"/>
  <c r="AA306" i="12" s="1"/>
  <c r="AA305" i="12" s="1"/>
  <c r="AA304" i="12" s="1"/>
  <c r="AA303" i="12" s="1"/>
  <c r="AA302" i="12" s="1"/>
  <c r="AA301" i="12" s="1"/>
  <c r="AA300" i="12" s="1"/>
  <c r="AA299" i="12" s="1"/>
  <c r="AA298" i="12" s="1"/>
  <c r="AA297" i="12" s="1"/>
  <c r="AA296" i="12" s="1"/>
  <c r="AA295" i="12" s="1"/>
  <c r="AA294" i="12" s="1"/>
  <c r="AA293" i="12" s="1"/>
  <c r="AA292" i="12" s="1"/>
  <c r="AA291" i="12" s="1"/>
  <c r="AA290" i="12" s="1"/>
  <c r="AA289" i="12" s="1"/>
  <c r="AA288" i="12" s="1"/>
  <c r="AA287" i="12" s="1"/>
  <c r="AA286" i="12" s="1"/>
  <c r="AA285" i="12" s="1"/>
  <c r="AA284" i="12" s="1"/>
  <c r="AA283" i="12" s="1"/>
  <c r="AA282" i="12" s="1"/>
  <c r="AA281" i="12" s="1"/>
  <c r="AA280" i="12" s="1"/>
  <c r="AA279" i="12" s="1"/>
  <c r="AA278" i="12" s="1"/>
  <c r="AA277" i="12" s="1"/>
  <c r="AA276" i="12" s="1"/>
  <c r="AA275" i="12" s="1"/>
  <c r="AA274" i="12" s="1"/>
  <c r="AA273" i="12" s="1"/>
  <c r="AA272" i="12" s="1"/>
  <c r="AA271" i="12" s="1"/>
  <c r="AA270" i="12" s="1"/>
  <c r="AA269" i="12" s="1"/>
  <c r="AA268" i="12" s="1"/>
  <c r="AA267" i="12" s="1"/>
  <c r="AA266" i="12" s="1"/>
  <c r="AA265" i="12" s="1"/>
  <c r="AA264" i="12" s="1"/>
  <c r="AA263" i="12" s="1"/>
  <c r="AA262" i="12" s="1"/>
  <c r="AA261" i="12" s="1"/>
  <c r="AA260" i="12" s="1"/>
  <c r="AA259" i="12" s="1"/>
  <c r="AA258" i="12" s="1"/>
  <c r="AA257" i="12" s="1"/>
  <c r="AA256" i="12" s="1"/>
  <c r="AA255" i="12" s="1"/>
  <c r="AA254" i="12" s="1"/>
  <c r="AA253" i="12" s="1"/>
  <c r="AA252" i="12" s="1"/>
  <c r="AA251" i="12" s="1"/>
  <c r="AA250" i="12" s="1"/>
  <c r="AA249" i="12" s="1"/>
  <c r="AA248" i="12" s="1"/>
  <c r="AA247" i="12" s="1"/>
  <c r="AA246" i="12" s="1"/>
  <c r="AA245" i="12" s="1"/>
  <c r="AA244" i="12" s="1"/>
  <c r="AA243" i="12" s="1"/>
  <c r="AA242" i="12" s="1"/>
  <c r="AA241" i="12" s="1"/>
  <c r="AA240" i="12" s="1"/>
  <c r="AA239" i="12" s="1"/>
  <c r="AA238" i="12" s="1"/>
  <c r="AA237" i="12" s="1"/>
  <c r="AA236" i="12" s="1"/>
  <c r="AA235" i="12" s="1"/>
  <c r="AA234" i="12" s="1"/>
  <c r="AA233" i="12" s="1"/>
  <c r="AA232" i="12" s="1"/>
  <c r="AA231" i="12" s="1"/>
  <c r="AA230" i="12" s="1"/>
  <c r="AA229" i="12" s="1"/>
  <c r="AA228" i="12" s="1"/>
  <c r="AA227" i="12" s="1"/>
  <c r="AA226" i="12" s="1"/>
  <c r="AA225" i="12" s="1"/>
  <c r="AA224" i="12" s="1"/>
  <c r="AA223" i="12" s="1"/>
  <c r="AA222" i="12" s="1"/>
  <c r="AA221" i="12" s="1"/>
  <c r="AA220" i="12" s="1"/>
  <c r="AA219" i="12" s="1"/>
  <c r="AA218" i="12" s="1"/>
  <c r="AA217" i="12" s="1"/>
  <c r="AA216" i="12" s="1"/>
  <c r="AA215" i="12" s="1"/>
  <c r="AA214" i="12" s="1"/>
  <c r="AA213" i="12" s="1"/>
  <c r="AA212" i="12" s="1"/>
  <c r="AA211" i="12" s="1"/>
  <c r="AA210" i="12" s="1"/>
  <c r="AA209" i="12" s="1"/>
  <c r="AA208" i="12" s="1"/>
  <c r="AA207" i="12" s="1"/>
  <c r="AA206" i="12" s="1"/>
  <c r="AA205" i="12" s="1"/>
  <c r="AA204" i="12" s="1"/>
  <c r="AA203" i="12" s="1"/>
  <c r="AA202" i="12" s="1"/>
  <c r="AA201" i="12" s="1"/>
  <c r="AA200" i="12" s="1"/>
  <c r="AA199" i="12" s="1"/>
  <c r="AA198" i="12" s="1"/>
  <c r="AA197" i="12" s="1"/>
  <c r="AA196" i="12" s="1"/>
  <c r="AA195" i="12" s="1"/>
  <c r="AA194" i="12" s="1"/>
  <c r="AA193" i="12" s="1"/>
  <c r="AA192" i="12" s="1"/>
  <c r="AA191" i="12" s="1"/>
  <c r="AA190" i="12" s="1"/>
  <c r="AA189" i="12" s="1"/>
  <c r="AA188" i="12" s="1"/>
  <c r="AA187" i="12" s="1"/>
  <c r="AA186" i="12" s="1"/>
  <c r="AA185" i="12" s="1"/>
  <c r="AA184" i="12" s="1"/>
  <c r="AA183" i="12" s="1"/>
  <c r="AA182" i="12" s="1"/>
  <c r="AA181" i="12" s="1"/>
  <c r="AA180" i="12" s="1"/>
  <c r="AA179" i="12" s="1"/>
  <c r="AA178" i="12" s="1"/>
  <c r="AA177" i="12" s="1"/>
  <c r="AA176" i="12" s="1"/>
  <c r="AA175" i="12" s="1"/>
  <c r="AA174" i="12" s="1"/>
  <c r="AA173" i="12" s="1"/>
  <c r="AA172" i="12" s="1"/>
  <c r="AA171" i="12" s="1"/>
  <c r="AA170" i="12" s="1"/>
  <c r="AA169" i="12" s="1"/>
  <c r="AA168" i="12" s="1"/>
  <c r="AA167" i="12" s="1"/>
  <c r="AA166" i="12" s="1"/>
  <c r="AA165" i="12" s="1"/>
  <c r="AA164" i="12" s="1"/>
  <c r="AA163" i="12" s="1"/>
  <c r="AA162" i="12" s="1"/>
  <c r="AA161" i="12" s="1"/>
  <c r="AA160" i="12" s="1"/>
  <c r="AA159" i="12" s="1"/>
  <c r="AA158" i="12" s="1"/>
  <c r="AA157" i="12" s="1"/>
  <c r="AA156" i="12" s="1"/>
  <c r="AA155" i="12" s="1"/>
  <c r="AA154" i="12" s="1"/>
  <c r="AA153" i="12" s="1"/>
  <c r="AA152" i="12" s="1"/>
  <c r="AA151" i="12" s="1"/>
  <c r="AA150" i="12" s="1"/>
  <c r="AA149" i="12" s="1"/>
  <c r="AA148" i="12" s="1"/>
  <c r="AA147" i="12" s="1"/>
  <c r="AA146" i="12" s="1"/>
  <c r="AA145" i="12" s="1"/>
  <c r="AA144" i="12" s="1"/>
  <c r="AA143" i="12" s="1"/>
  <c r="AA142" i="12" s="1"/>
  <c r="AA141" i="12" s="1"/>
  <c r="AA140" i="12" s="1"/>
  <c r="AA139" i="12" s="1"/>
  <c r="AA138" i="12" s="1"/>
  <c r="AA137" i="12" s="1"/>
  <c r="AA136" i="12" s="1"/>
  <c r="AA135" i="12" s="1"/>
  <c r="AA134" i="12" s="1"/>
  <c r="AA133" i="12" s="1"/>
  <c r="AA132" i="12" s="1"/>
  <c r="AA131" i="12" s="1"/>
  <c r="AA130" i="12" s="1"/>
  <c r="AA129" i="12" s="1"/>
  <c r="AA128" i="12" s="1"/>
  <c r="AA127" i="12" s="1"/>
  <c r="AA126" i="12" s="1"/>
  <c r="AA125" i="12" s="1"/>
  <c r="AA124" i="12" s="1"/>
  <c r="AA123" i="12" s="1"/>
  <c r="AA122" i="12" s="1"/>
  <c r="AA121" i="12" s="1"/>
  <c r="AA120" i="12" s="1"/>
  <c r="AA119" i="12" s="1"/>
  <c r="AA118" i="12" s="1"/>
  <c r="AA117" i="12" s="1"/>
  <c r="AA116" i="12" s="1"/>
  <c r="AA115" i="12" s="1"/>
  <c r="AA114" i="12" s="1"/>
  <c r="AA113" i="12" s="1"/>
  <c r="AA112" i="12" s="1"/>
  <c r="AA111" i="12" s="1"/>
  <c r="AA110" i="12" s="1"/>
  <c r="AA109" i="12" s="1"/>
  <c r="AA108" i="12" s="1"/>
  <c r="AA107" i="12" s="1"/>
  <c r="AA106" i="12" s="1"/>
  <c r="AA105" i="12" s="1"/>
  <c r="AA104" i="12" s="1"/>
  <c r="AA103" i="12" s="1"/>
  <c r="AA102" i="12" s="1"/>
  <c r="AA101" i="12" s="1"/>
  <c r="AA100" i="12" s="1"/>
  <c r="AA99" i="12" s="1"/>
  <c r="AA98" i="12" s="1"/>
  <c r="AA97" i="12" s="1"/>
  <c r="AA96" i="12" s="1"/>
  <c r="AA95" i="12" s="1"/>
  <c r="AA94" i="12" s="1"/>
  <c r="AA93" i="12" s="1"/>
  <c r="AA92" i="12" s="1"/>
  <c r="AA91" i="12" s="1"/>
  <c r="AA90" i="12" s="1"/>
  <c r="AA89" i="12" s="1"/>
  <c r="AA88" i="12" s="1"/>
  <c r="AA87" i="12" s="1"/>
  <c r="AA86" i="12" s="1"/>
  <c r="AA85" i="12" s="1"/>
  <c r="AA84" i="12" s="1"/>
  <c r="AA83" i="12" s="1"/>
  <c r="AA82" i="12" s="1"/>
  <c r="AA81" i="12" s="1"/>
  <c r="AA80" i="12" s="1"/>
  <c r="AA79" i="12" s="1"/>
  <c r="AA78" i="12" s="1"/>
  <c r="AA77" i="12" s="1"/>
  <c r="AA76" i="12" s="1"/>
  <c r="AA75" i="12" s="1"/>
  <c r="AA74" i="12" s="1"/>
  <c r="AA73" i="12" s="1"/>
  <c r="AA72" i="12" s="1"/>
  <c r="AA71" i="12" s="1"/>
  <c r="AA70" i="12" s="1"/>
  <c r="AA69" i="12" s="1"/>
  <c r="AA68" i="12" s="1"/>
  <c r="AA67" i="12" s="1"/>
  <c r="AA66" i="12" s="1"/>
  <c r="AA65" i="12" s="1"/>
  <c r="AA64" i="12" s="1"/>
  <c r="AA63" i="12" s="1"/>
  <c r="AA62" i="12" s="1"/>
  <c r="AA61" i="12" s="1"/>
  <c r="AA60" i="12" s="1"/>
  <c r="AA59" i="12" s="1"/>
  <c r="AA58" i="12" s="1"/>
  <c r="AA57" i="12" s="1"/>
  <c r="AA56" i="12" s="1"/>
  <c r="AA55" i="12" s="1"/>
  <c r="AA54" i="12" s="1"/>
  <c r="AA53" i="12" s="1"/>
  <c r="AA52" i="12" s="1"/>
  <c r="AA51" i="12" s="1"/>
  <c r="AA50" i="12" s="1"/>
  <c r="AA49" i="12" s="1"/>
  <c r="AA48" i="12" s="1"/>
  <c r="AA47" i="12" s="1"/>
  <c r="AA46" i="12" s="1"/>
  <c r="AA45" i="12" s="1"/>
  <c r="AA44" i="12" s="1"/>
  <c r="AA43" i="12" s="1"/>
  <c r="AA42" i="12" s="1"/>
  <c r="AA41" i="12" s="1"/>
  <c r="AA40" i="12" s="1"/>
  <c r="AA39" i="12" s="1"/>
  <c r="AA38" i="12" s="1"/>
  <c r="AA37" i="12" s="1"/>
  <c r="AA36" i="12" s="1"/>
  <c r="AA35" i="12" s="1"/>
  <c r="AA34" i="12" s="1"/>
  <c r="AA33" i="12" s="1"/>
  <c r="AB33" i="12" s="1"/>
  <c r="T306" i="13"/>
  <c r="AA32" i="12" l="1"/>
  <c r="AB32" i="12" s="1"/>
  <c r="Y306" i="13"/>
  <c r="U306" i="13"/>
  <c r="D304" i="13"/>
  <c r="R304" i="13" s="1"/>
  <c r="W304" i="13"/>
  <c r="V304" i="13"/>
  <c r="AA31" i="12" l="1"/>
  <c r="AA30" i="12" s="1"/>
  <c r="X304" i="13"/>
  <c r="S304" i="13"/>
  <c r="AB306" i="13"/>
  <c r="Z306" i="13"/>
  <c r="AI303" i="13"/>
  <c r="AB31" i="12" l="1"/>
  <c r="T305" i="13"/>
  <c r="AA29" i="12"/>
  <c r="AB30" i="12"/>
  <c r="AB29" i="12" l="1"/>
  <c r="AA28" i="12"/>
  <c r="Y305" i="13"/>
  <c r="U305" i="13"/>
  <c r="D303" i="13"/>
  <c r="S303" i="13" s="1"/>
  <c r="T304" i="13" l="1"/>
  <c r="R303" i="13"/>
  <c r="AB305" i="13"/>
  <c r="Z305" i="13"/>
  <c r="AB28" i="12"/>
  <c r="AA27" i="12"/>
  <c r="AI302" i="13"/>
  <c r="V303" i="13"/>
  <c r="W303" i="13"/>
  <c r="X303" i="13" l="1"/>
  <c r="AB27" i="12"/>
  <c r="AA26" i="12"/>
  <c r="Y304" i="13"/>
  <c r="U304" i="13"/>
  <c r="AB304" i="13" l="1"/>
  <c r="Z304" i="13"/>
  <c r="AA25" i="12"/>
  <c r="AB26" i="12"/>
  <c r="D302" i="13"/>
  <c r="S302" i="13" s="1"/>
  <c r="T303" i="13" l="1"/>
  <c r="AA24" i="12"/>
  <c r="AB25" i="12"/>
  <c r="R302" i="13"/>
  <c r="AI301" i="13"/>
  <c r="W302" i="13"/>
  <c r="V302" i="13"/>
  <c r="X302" i="13" l="1"/>
  <c r="AA23" i="12"/>
  <c r="AB24" i="12"/>
  <c r="Y303" i="13"/>
  <c r="U303" i="13"/>
  <c r="AA22" i="12" l="1"/>
  <c r="AB23" i="12"/>
  <c r="AB303" i="13"/>
  <c r="Z303" i="13"/>
  <c r="D301" i="13"/>
  <c r="S301" i="13" s="1"/>
  <c r="T302" i="13" l="1"/>
  <c r="R301" i="13"/>
  <c r="AA20" i="12"/>
  <c r="AB22" i="12"/>
  <c r="AI300" i="13"/>
  <c r="W301" i="13"/>
  <c r="V301" i="13"/>
  <c r="X301" i="13" l="1"/>
  <c r="Y302" i="13"/>
  <c r="U302" i="13"/>
  <c r="AB302" i="13" l="1"/>
  <c r="Z302" i="13"/>
  <c r="D300" i="13"/>
  <c r="S300" i="13" s="1"/>
  <c r="T301" i="13" l="1"/>
  <c r="R300" i="13"/>
  <c r="AI299" i="13"/>
  <c r="W300" i="13"/>
  <c r="V300" i="13"/>
  <c r="X300" i="13" l="1"/>
  <c r="Y301" i="13"/>
  <c r="U301" i="13"/>
  <c r="AB301" i="13" l="1"/>
  <c r="Z301" i="13"/>
  <c r="D299" i="13"/>
  <c r="S299" i="13" s="1"/>
  <c r="T300" i="13" l="1"/>
  <c r="R299" i="13"/>
  <c r="AI298" i="13"/>
  <c r="W299" i="13"/>
  <c r="V299" i="13"/>
  <c r="X299" i="13" l="1"/>
  <c r="Y300" i="13"/>
  <c r="U300" i="13"/>
  <c r="AB300" i="13" l="1"/>
  <c r="Z300" i="13"/>
  <c r="D298" i="13"/>
  <c r="S298" i="13" s="1"/>
  <c r="T299" i="13" l="1"/>
  <c r="R298" i="13"/>
  <c r="AI297" i="13"/>
  <c r="V298" i="13"/>
  <c r="W298" i="13"/>
  <c r="X298" i="13" l="1"/>
  <c r="Y299" i="13"/>
  <c r="U299" i="13"/>
  <c r="AB299" i="13" l="1"/>
  <c r="Z299" i="13"/>
  <c r="D297" i="13"/>
  <c r="S297" i="13" s="1"/>
  <c r="T298" i="13" l="1"/>
  <c r="R297" i="13"/>
  <c r="AI296" i="13"/>
  <c r="V297" i="13"/>
  <c r="W297" i="13"/>
  <c r="X297" i="13" l="1"/>
  <c r="Y298" i="13"/>
  <c r="U298" i="13"/>
  <c r="AB298" i="13" l="1"/>
  <c r="Z298" i="13"/>
  <c r="D296" i="13"/>
  <c r="R296" i="13" s="1"/>
  <c r="W296" i="13"/>
  <c r="V296" i="13"/>
  <c r="X296" i="13" l="1"/>
  <c r="S296" i="13"/>
  <c r="AI295" i="13"/>
  <c r="T297" i="13" l="1"/>
  <c r="Y297" i="13" l="1"/>
  <c r="U297" i="13"/>
  <c r="D295" i="13"/>
  <c r="R295" i="13" s="1"/>
  <c r="W295" i="13"/>
  <c r="V295" i="13"/>
  <c r="X295" i="13" l="1"/>
  <c r="S295" i="13"/>
  <c r="AB297" i="13"/>
  <c r="Z297" i="13"/>
  <c r="AI294" i="13"/>
  <c r="T296" i="13" l="1"/>
  <c r="Y296" i="13" l="1"/>
  <c r="U296" i="13"/>
  <c r="D294" i="13"/>
  <c r="S294" i="13" s="1"/>
  <c r="T295" i="13" l="1"/>
  <c r="R294" i="13"/>
  <c r="AB296" i="13"/>
  <c r="Z296" i="13"/>
  <c r="AI293" i="13"/>
  <c r="W294" i="13"/>
  <c r="V294" i="13"/>
  <c r="X294" i="13" l="1"/>
  <c r="Y295" i="13"/>
  <c r="U295" i="13"/>
  <c r="Z295" i="13" l="1"/>
  <c r="AB295" i="13"/>
  <c r="D293" i="13"/>
  <c r="S293" i="13" s="1"/>
  <c r="T294" i="13" l="1"/>
  <c r="R293" i="13"/>
  <c r="AI292" i="13"/>
  <c r="V293" i="13"/>
  <c r="W293" i="13"/>
  <c r="X293" i="13" l="1"/>
  <c r="Y294" i="13"/>
  <c r="U294" i="13"/>
  <c r="AB294" i="13" l="1"/>
  <c r="Z294" i="13"/>
  <c r="D292" i="13"/>
  <c r="R292" i="13" s="1"/>
  <c r="V292" i="13"/>
  <c r="W292" i="13"/>
  <c r="X292" i="13" l="1"/>
  <c r="S292" i="13"/>
  <c r="AI291" i="13"/>
  <c r="T293" i="13" l="1"/>
  <c r="Y293" i="13" l="1"/>
  <c r="U293" i="13"/>
  <c r="D291" i="13"/>
  <c r="R291" i="13" s="1"/>
  <c r="V291" i="13"/>
  <c r="W291" i="13"/>
  <c r="X291" i="13" l="1"/>
  <c r="S291" i="13"/>
  <c r="Z293" i="13"/>
  <c r="AB293" i="13"/>
  <c r="AI290" i="13"/>
  <c r="T292" i="13" l="1"/>
  <c r="Y292" i="13" l="1"/>
  <c r="U292" i="13"/>
  <c r="D290" i="13"/>
  <c r="S290" i="13" s="1"/>
  <c r="T291" i="13" l="1"/>
  <c r="AB292" i="13"/>
  <c r="Z292" i="13"/>
  <c r="R290" i="13"/>
  <c r="AI289" i="13"/>
  <c r="V290" i="13"/>
  <c r="W290" i="13"/>
  <c r="X290" i="13" l="1"/>
  <c r="Y291" i="13"/>
  <c r="U291" i="13"/>
  <c r="Z291" i="13" l="1"/>
  <c r="AB291" i="13"/>
  <c r="D289" i="13"/>
  <c r="S289" i="13" s="1"/>
  <c r="T290" i="13" l="1"/>
  <c r="R289" i="13"/>
  <c r="AI288" i="13"/>
  <c r="W289" i="13"/>
  <c r="V289" i="13"/>
  <c r="X289" i="13" l="1"/>
  <c r="Y290" i="13"/>
  <c r="U290" i="13"/>
  <c r="AB290" i="13" l="1"/>
  <c r="Z290" i="13"/>
  <c r="D288" i="13"/>
  <c r="R288" i="13" s="1"/>
  <c r="V288" i="13"/>
  <c r="W288" i="13"/>
  <c r="X288" i="13" l="1"/>
  <c r="S288" i="13"/>
  <c r="AI287" i="13"/>
  <c r="T289" i="13" l="1"/>
  <c r="Y289" i="13" l="1"/>
  <c r="U289" i="13"/>
  <c r="D287" i="13"/>
  <c r="S287" i="13" s="1"/>
  <c r="T288" i="13" l="1"/>
  <c r="R287" i="13"/>
  <c r="AB289" i="13"/>
  <c r="Z289" i="13"/>
  <c r="AI286" i="13"/>
  <c r="V287" i="13"/>
  <c r="W287" i="13"/>
  <c r="X287" i="13" l="1"/>
  <c r="Y288" i="13"/>
  <c r="U288" i="13"/>
  <c r="Z288" i="13" l="1"/>
  <c r="AB288" i="13"/>
  <c r="D286" i="13"/>
  <c r="S286" i="13" s="1"/>
  <c r="T287" i="13" l="1"/>
  <c r="R286" i="13"/>
  <c r="AI285" i="13"/>
  <c r="W286" i="13"/>
  <c r="V286" i="13"/>
  <c r="X286" i="13" l="1"/>
  <c r="Y287" i="13"/>
  <c r="U287" i="13"/>
  <c r="AB287" i="13" l="1"/>
  <c r="Z287" i="13"/>
  <c r="D285" i="13"/>
  <c r="S285" i="13" s="1"/>
  <c r="T286" i="13" l="1"/>
  <c r="R285" i="13"/>
  <c r="AI284" i="13"/>
  <c r="W285" i="13"/>
  <c r="V285" i="13"/>
  <c r="X285" i="13" l="1"/>
  <c r="Y286" i="13"/>
  <c r="U286" i="13"/>
  <c r="AB286" i="13" l="1"/>
  <c r="Z286" i="13"/>
  <c r="D284" i="13"/>
  <c r="R284" i="13" s="1"/>
  <c r="W284" i="13"/>
  <c r="V284" i="13"/>
  <c r="X284" i="13" l="1"/>
  <c r="S284" i="13"/>
  <c r="AI283" i="13"/>
  <c r="T285" i="13" l="1"/>
  <c r="Y285" i="13" l="1"/>
  <c r="U285" i="13"/>
  <c r="D283" i="13"/>
  <c r="S283" i="13" s="1"/>
  <c r="T284" i="13" l="1"/>
  <c r="R283" i="13"/>
  <c r="AB285" i="13"/>
  <c r="Z285" i="13"/>
  <c r="AI282" i="13"/>
  <c r="V283" i="13"/>
  <c r="W283" i="13"/>
  <c r="X283" i="13" l="1"/>
  <c r="Y284" i="13"/>
  <c r="U284" i="13"/>
  <c r="AB284" i="13" l="1"/>
  <c r="Z284" i="13"/>
  <c r="D282" i="13"/>
  <c r="S282" i="13" s="1"/>
  <c r="T283" i="13" l="1"/>
  <c r="R282" i="13"/>
  <c r="AI281" i="13"/>
  <c r="W282" i="13"/>
  <c r="V282" i="13"/>
  <c r="X282" i="13" l="1"/>
  <c r="Y283" i="13"/>
  <c r="U283" i="13"/>
  <c r="AB283" i="13" l="1"/>
  <c r="Z283" i="13"/>
  <c r="D281" i="13"/>
  <c r="R281" i="13" s="1"/>
  <c r="W281" i="13"/>
  <c r="V281" i="13"/>
  <c r="X281" i="13" l="1"/>
  <c r="S281" i="13"/>
  <c r="AI280" i="13"/>
  <c r="T282" i="13" l="1"/>
  <c r="Y282" i="13" l="1"/>
  <c r="U282" i="13"/>
  <c r="D280" i="13"/>
  <c r="S280" i="13" s="1"/>
  <c r="T281" i="13" l="1"/>
  <c r="AB282" i="13"/>
  <c r="Z282" i="13"/>
  <c r="R280" i="13"/>
  <c r="AI279" i="13"/>
  <c r="V280" i="13"/>
  <c r="W280" i="13"/>
  <c r="X280" i="13" l="1"/>
  <c r="Y281" i="13"/>
  <c r="U281" i="13"/>
  <c r="AB281" i="13" l="1"/>
  <c r="Z281" i="13"/>
  <c r="D279" i="13"/>
  <c r="R279" i="13" s="1"/>
  <c r="V279" i="13"/>
  <c r="W279" i="13"/>
  <c r="X279" i="13" l="1"/>
  <c r="S279" i="13"/>
  <c r="AI278" i="13"/>
  <c r="T280" i="13" l="1"/>
  <c r="Y280" i="13" l="1"/>
  <c r="U280" i="13"/>
  <c r="D278" i="13"/>
  <c r="S278" i="13" s="1"/>
  <c r="T279" i="13" l="1"/>
  <c r="R278" i="13"/>
  <c r="AB280" i="13"/>
  <c r="Z280" i="13"/>
  <c r="AI277" i="13"/>
  <c r="V278" i="13"/>
  <c r="W278" i="13"/>
  <c r="X278" i="13" l="1"/>
  <c r="Y279" i="13"/>
  <c r="U279" i="13"/>
  <c r="AB279" i="13" l="1"/>
  <c r="Z279" i="13"/>
  <c r="D277" i="13"/>
  <c r="S277" i="13" s="1"/>
  <c r="T278" i="13" l="1"/>
  <c r="R277" i="13"/>
  <c r="AI276" i="13"/>
  <c r="V277" i="13"/>
  <c r="W277" i="13"/>
  <c r="X277" i="13" l="1"/>
  <c r="Y278" i="13"/>
  <c r="U278" i="13"/>
  <c r="AB278" i="13" l="1"/>
  <c r="Z278" i="13"/>
  <c r="D276" i="13"/>
  <c r="S276" i="13" s="1"/>
  <c r="T277" i="13" l="1"/>
  <c r="R276" i="13"/>
  <c r="AI275" i="13"/>
  <c r="V276" i="13"/>
  <c r="W276" i="13"/>
  <c r="X276" i="13" l="1"/>
  <c r="Y277" i="13"/>
  <c r="U277" i="13"/>
  <c r="AB277" i="13" l="1"/>
  <c r="Z277" i="13"/>
  <c r="D275" i="13"/>
  <c r="S275" i="13" s="1"/>
  <c r="T276" i="13" l="1"/>
  <c r="R275" i="13"/>
  <c r="AI274" i="13"/>
  <c r="V275" i="13"/>
  <c r="W275" i="13"/>
  <c r="X275" i="13" l="1"/>
  <c r="Y276" i="13"/>
  <c r="U276" i="13"/>
  <c r="AB276" i="13" l="1"/>
  <c r="Z276" i="13"/>
  <c r="D274" i="13"/>
  <c r="S274" i="13" s="1"/>
  <c r="T275" i="13" l="1"/>
  <c r="R274" i="13"/>
  <c r="AI273" i="13"/>
  <c r="W274" i="13"/>
  <c r="V274" i="13"/>
  <c r="X274" i="13" l="1"/>
  <c r="Y275" i="13"/>
  <c r="U275" i="13"/>
  <c r="AB275" i="13" l="1"/>
  <c r="Z275" i="13"/>
  <c r="D273" i="13"/>
  <c r="S273" i="13" s="1"/>
  <c r="T274" i="13" l="1"/>
  <c r="R273" i="13"/>
  <c r="AI272" i="13"/>
  <c r="W273" i="13"/>
  <c r="V273" i="13"/>
  <c r="X273" i="13" l="1"/>
  <c r="Y274" i="13"/>
  <c r="U274" i="13"/>
  <c r="AB274" i="13" l="1"/>
  <c r="Z274" i="13"/>
  <c r="D272" i="13"/>
  <c r="S272" i="13" s="1"/>
  <c r="T273" i="13" l="1"/>
  <c r="R272" i="13"/>
  <c r="AI271" i="13"/>
  <c r="W272" i="13"/>
  <c r="V272" i="13"/>
  <c r="X272" i="13" l="1"/>
  <c r="Y273" i="13"/>
  <c r="U273" i="13"/>
  <c r="AB273" i="13" l="1"/>
  <c r="Z273" i="13"/>
  <c r="D271" i="13"/>
  <c r="S271" i="13" s="1"/>
  <c r="T272" i="13" l="1"/>
  <c r="R271" i="13"/>
  <c r="AI270" i="13"/>
  <c r="V271" i="13"/>
  <c r="W271" i="13"/>
  <c r="X271" i="13" l="1"/>
  <c r="Y272" i="13"/>
  <c r="U272" i="13"/>
  <c r="Z272" i="13" l="1"/>
  <c r="AB272" i="13"/>
  <c r="D270" i="13"/>
  <c r="R270" i="13" s="1"/>
  <c r="V270" i="13"/>
  <c r="W270" i="13"/>
  <c r="X270" i="13" l="1"/>
  <c r="S270" i="13"/>
  <c r="AI269" i="13"/>
  <c r="T271" i="13" l="1"/>
  <c r="Y271" i="13" l="1"/>
  <c r="U271" i="13"/>
  <c r="D269" i="13"/>
  <c r="S269" i="13" s="1"/>
  <c r="T270" i="13" l="1"/>
  <c r="AB271" i="13"/>
  <c r="Z271" i="13"/>
  <c r="R269" i="13"/>
  <c r="AI268" i="13"/>
  <c r="V269" i="13"/>
  <c r="W269" i="13"/>
  <c r="X269" i="13" l="1"/>
  <c r="Y270" i="13"/>
  <c r="U270" i="13"/>
  <c r="AB270" i="13" l="1"/>
  <c r="Z270" i="13"/>
  <c r="D268" i="13"/>
  <c r="S268" i="13" s="1"/>
  <c r="T269" i="13" l="1"/>
  <c r="R268" i="13"/>
  <c r="AI267" i="13"/>
  <c r="W268" i="13"/>
  <c r="V268" i="13"/>
  <c r="X268" i="13" l="1"/>
  <c r="Y269" i="13"/>
  <c r="U269" i="13"/>
  <c r="Z269" i="13" l="1"/>
  <c r="AB269" i="13"/>
  <c r="D267" i="13"/>
  <c r="R267" i="13" s="1"/>
  <c r="V267" i="13"/>
  <c r="W267" i="13"/>
  <c r="X267" i="13" l="1"/>
  <c r="S267" i="13"/>
  <c r="AI266" i="13"/>
  <c r="T268" i="13" l="1"/>
  <c r="Y268" i="13" l="1"/>
  <c r="U268" i="13"/>
  <c r="D266" i="13"/>
  <c r="S266" i="13" s="1"/>
  <c r="T267" i="13" l="1"/>
  <c r="R266" i="13"/>
  <c r="AB268" i="13"/>
  <c r="Z268" i="13"/>
  <c r="AI265" i="13"/>
  <c r="W266" i="13"/>
  <c r="V266" i="13"/>
  <c r="X266" i="13" l="1"/>
  <c r="Y267" i="13"/>
  <c r="U267" i="13"/>
  <c r="AB267" i="13" l="1"/>
  <c r="Z267" i="13"/>
  <c r="D265" i="13"/>
  <c r="S265" i="13" s="1"/>
  <c r="T266" i="13" l="1"/>
  <c r="R265" i="13"/>
  <c r="AI264" i="13"/>
  <c r="W265" i="13"/>
  <c r="V265" i="13"/>
  <c r="X265" i="13" l="1"/>
  <c r="Y266" i="13"/>
  <c r="U266" i="13"/>
  <c r="AB266" i="13" l="1"/>
  <c r="Z266" i="13"/>
  <c r="D264" i="13"/>
  <c r="S264" i="13" s="1"/>
  <c r="T265" i="13" l="1"/>
  <c r="R264" i="13"/>
  <c r="AI263" i="13"/>
  <c r="W264" i="13"/>
  <c r="V264" i="13"/>
  <c r="X264" i="13" l="1"/>
  <c r="Y265" i="13"/>
  <c r="U265" i="13"/>
  <c r="AB265" i="13" l="1"/>
  <c r="Z265" i="13"/>
  <c r="D263" i="13"/>
  <c r="R263" i="13" s="1"/>
  <c r="V263" i="13"/>
  <c r="W263" i="13"/>
  <c r="X263" i="13" l="1"/>
  <c r="S263" i="13"/>
  <c r="AI262" i="13"/>
  <c r="T264" i="13" l="1"/>
  <c r="Y264" i="13" l="1"/>
  <c r="U264" i="13"/>
  <c r="D262" i="13"/>
  <c r="R262" i="13" s="1"/>
  <c r="V262" i="13"/>
  <c r="W262" i="13"/>
  <c r="X262" i="13" l="1"/>
  <c r="S262" i="13"/>
  <c r="AB264" i="13"/>
  <c r="Z264" i="13"/>
  <c r="AI261" i="13"/>
  <c r="T263" i="13" l="1"/>
  <c r="Y263" i="13" l="1"/>
  <c r="U263" i="13"/>
  <c r="D261" i="13"/>
  <c r="S261" i="13" s="1"/>
  <c r="T262" i="13" l="1"/>
  <c r="AB263" i="13"/>
  <c r="Z263" i="13"/>
  <c r="R261" i="13"/>
  <c r="AI260" i="13"/>
  <c r="V261" i="13"/>
  <c r="W261" i="13"/>
  <c r="X261" i="13" l="1"/>
  <c r="Y262" i="13"/>
  <c r="U262" i="13"/>
  <c r="AB262" i="13" l="1"/>
  <c r="Z262" i="13"/>
  <c r="D260" i="13"/>
  <c r="R260" i="13" s="1"/>
  <c r="W260" i="13"/>
  <c r="V260" i="13"/>
  <c r="X260" i="13" l="1"/>
  <c r="S260" i="13"/>
  <c r="AI259" i="13"/>
  <c r="T261" i="13" l="1"/>
  <c r="Y261" i="13" l="1"/>
  <c r="U261" i="13"/>
  <c r="D259" i="13"/>
  <c r="S259" i="13" s="1"/>
  <c r="T260" i="13" l="1"/>
  <c r="R259" i="13"/>
  <c r="AB261" i="13"/>
  <c r="Z261" i="13"/>
  <c r="AI258" i="13"/>
  <c r="W259" i="13"/>
  <c r="V259" i="13"/>
  <c r="X259" i="13" l="1"/>
  <c r="Y260" i="13"/>
  <c r="U260" i="13"/>
  <c r="AB260" i="13" l="1"/>
  <c r="Z260" i="13"/>
  <c r="D258" i="13"/>
  <c r="S258" i="13" s="1"/>
  <c r="T259" i="13" l="1"/>
  <c r="R258" i="13"/>
  <c r="AI257" i="13"/>
  <c r="W258" i="13"/>
  <c r="V258" i="13"/>
  <c r="X258" i="13" l="1"/>
  <c r="Y259" i="13"/>
  <c r="U259" i="13"/>
  <c r="AB259" i="13" l="1"/>
  <c r="Z259" i="13"/>
  <c r="D257" i="13"/>
  <c r="S257" i="13" s="1"/>
  <c r="T258" i="13" l="1"/>
  <c r="R257" i="13"/>
  <c r="AI256" i="13"/>
  <c r="V257" i="13"/>
  <c r="W257" i="13"/>
  <c r="X257" i="13" l="1"/>
  <c r="Y258" i="13"/>
  <c r="U258" i="13"/>
  <c r="AB258" i="13" l="1"/>
  <c r="Z258" i="13"/>
  <c r="D256" i="13"/>
  <c r="S256" i="13" s="1"/>
  <c r="T257" i="13" l="1"/>
  <c r="R256" i="13"/>
  <c r="AI255" i="13"/>
  <c r="V256" i="13"/>
  <c r="W256" i="13"/>
  <c r="X256" i="13" l="1"/>
  <c r="Y257" i="13"/>
  <c r="U257" i="13"/>
  <c r="AB257" i="13" l="1"/>
  <c r="Z257" i="13"/>
  <c r="D255" i="13"/>
  <c r="S255" i="13" s="1"/>
  <c r="T256" i="13" l="1"/>
  <c r="R255" i="13"/>
  <c r="AI254" i="13"/>
  <c r="V255" i="13"/>
  <c r="W255" i="13"/>
  <c r="X255" i="13" l="1"/>
  <c r="Y256" i="13"/>
  <c r="U256" i="13"/>
  <c r="AB256" i="13" l="1"/>
  <c r="Z256" i="13"/>
  <c r="D254" i="13"/>
  <c r="S254" i="13" s="1"/>
  <c r="T255" i="13" l="1"/>
  <c r="R254" i="13"/>
  <c r="AI253" i="13"/>
  <c r="W254" i="13"/>
  <c r="V254" i="13"/>
  <c r="X254" i="13" l="1"/>
  <c r="Y255" i="13"/>
  <c r="U255" i="13"/>
  <c r="AB255" i="13" l="1"/>
  <c r="Z255" i="13"/>
  <c r="D253" i="13"/>
  <c r="R253" i="13" s="1"/>
  <c r="W253" i="13"/>
  <c r="V253" i="13"/>
  <c r="X253" i="13" l="1"/>
  <c r="S253" i="13"/>
  <c r="AI252" i="13"/>
  <c r="T254" i="13" l="1"/>
  <c r="Y254" i="13" l="1"/>
  <c r="U254" i="13"/>
  <c r="D252" i="13"/>
  <c r="R252" i="13" s="1"/>
  <c r="W252" i="13"/>
  <c r="V252" i="13"/>
  <c r="X252" i="13" l="1"/>
  <c r="S252" i="13"/>
  <c r="AB254" i="13"/>
  <c r="Z254" i="13"/>
  <c r="AI251" i="13"/>
  <c r="T253" i="13" l="1"/>
  <c r="Y253" i="13" l="1"/>
  <c r="U253" i="13"/>
  <c r="D251" i="13"/>
  <c r="S251" i="13" s="1"/>
  <c r="T252" i="13" l="1"/>
  <c r="R251" i="13"/>
  <c r="AB253" i="13"/>
  <c r="Z253" i="13"/>
  <c r="AI250" i="13"/>
  <c r="W251" i="13"/>
  <c r="V251" i="13"/>
  <c r="X251" i="13" l="1"/>
  <c r="Y252" i="13"/>
  <c r="U252" i="13"/>
  <c r="Z252" i="13" l="1"/>
  <c r="AB252" i="13"/>
  <c r="D250" i="13"/>
  <c r="S250" i="13" s="1"/>
  <c r="T251" i="13" l="1"/>
  <c r="R250" i="13"/>
  <c r="AI249" i="13"/>
  <c r="W250" i="13"/>
  <c r="V250" i="13"/>
  <c r="X250" i="13" l="1"/>
  <c r="Y251" i="13"/>
  <c r="U251" i="13"/>
  <c r="AB251" i="13" l="1"/>
  <c r="Z251" i="13"/>
  <c r="D249" i="13"/>
  <c r="S249" i="13" s="1"/>
  <c r="T250" i="13" l="1"/>
  <c r="R249" i="13"/>
  <c r="AI248" i="13"/>
  <c r="V249" i="13"/>
  <c r="W249" i="13"/>
  <c r="X249" i="13" l="1"/>
  <c r="Y250" i="13"/>
  <c r="U250" i="13"/>
  <c r="AB250" i="13" l="1"/>
  <c r="Z250" i="13"/>
  <c r="D248" i="13"/>
  <c r="S248" i="13" s="1"/>
  <c r="T249" i="13" l="1"/>
  <c r="R248" i="13"/>
  <c r="AI247" i="13"/>
  <c r="V248" i="13"/>
  <c r="W248" i="13"/>
  <c r="X248" i="13" l="1"/>
  <c r="Y249" i="13"/>
  <c r="U249" i="13"/>
  <c r="AB249" i="13" l="1"/>
  <c r="Z249" i="13"/>
  <c r="D247" i="13"/>
  <c r="R247" i="13" s="1"/>
  <c r="V247" i="13"/>
  <c r="W247" i="13"/>
  <c r="X247" i="13" l="1"/>
  <c r="S247" i="13"/>
  <c r="AI246" i="13"/>
  <c r="T248" i="13" l="1"/>
  <c r="Y248" i="13" l="1"/>
  <c r="U248" i="13"/>
  <c r="D246" i="13"/>
  <c r="S246" i="13" s="1"/>
  <c r="T247" i="13" l="1"/>
  <c r="R246" i="13"/>
  <c r="AB248" i="13"/>
  <c r="Z248" i="13"/>
  <c r="AI245" i="13"/>
  <c r="V246" i="13"/>
  <c r="W246" i="13"/>
  <c r="X246" i="13" l="1"/>
  <c r="Y247" i="13"/>
  <c r="U247" i="13"/>
  <c r="AB247" i="13" l="1"/>
  <c r="Z247" i="13"/>
  <c r="D245" i="13"/>
  <c r="S245" i="13" s="1"/>
  <c r="T246" i="13" l="1"/>
  <c r="R245" i="13"/>
  <c r="AI244" i="13"/>
  <c r="V245" i="13"/>
  <c r="W245" i="13"/>
  <c r="X245" i="13" l="1"/>
  <c r="Y246" i="13"/>
  <c r="U246" i="13"/>
  <c r="AB246" i="13" l="1"/>
  <c r="Z246" i="13"/>
  <c r="D244" i="13"/>
  <c r="S244" i="13" s="1"/>
  <c r="T245" i="13" l="1"/>
  <c r="R244" i="13"/>
  <c r="AI243" i="13"/>
  <c r="W244" i="13"/>
  <c r="V244" i="13"/>
  <c r="X244" i="13" l="1"/>
  <c r="Y245" i="13"/>
  <c r="U245" i="13"/>
  <c r="AB245" i="13" l="1"/>
  <c r="Z245" i="13"/>
  <c r="D243" i="13"/>
  <c r="S243" i="13" s="1"/>
  <c r="T244" i="13" l="1"/>
  <c r="R243" i="13"/>
  <c r="AI242" i="13"/>
  <c r="V243" i="13"/>
  <c r="W243" i="13"/>
  <c r="X243" i="13" l="1"/>
  <c r="Y244" i="13"/>
  <c r="U244" i="13"/>
  <c r="AB244" i="13" l="1"/>
  <c r="Z244" i="13"/>
  <c r="D242" i="13"/>
  <c r="S242" i="13" s="1"/>
  <c r="T243" i="13" l="1"/>
  <c r="R242" i="13"/>
  <c r="AI241" i="13"/>
  <c r="W242" i="13"/>
  <c r="V242" i="13"/>
  <c r="X242" i="13" l="1"/>
  <c r="Y243" i="13"/>
  <c r="U243" i="13"/>
  <c r="AB243" i="13" l="1"/>
  <c r="Z243" i="13"/>
  <c r="D241" i="13"/>
  <c r="S241" i="13" s="1"/>
  <c r="T242" i="13" l="1"/>
  <c r="R241" i="13"/>
  <c r="AI240" i="13"/>
  <c r="W241" i="13"/>
  <c r="V241" i="13"/>
  <c r="X241" i="13" l="1"/>
  <c r="Y242" i="13"/>
  <c r="U242" i="13"/>
  <c r="AB242" i="13" l="1"/>
  <c r="Z242" i="13"/>
  <c r="D240" i="13"/>
  <c r="S240" i="13" s="1"/>
  <c r="R240" i="13" l="1"/>
  <c r="T241" i="13"/>
  <c r="AI239" i="13"/>
  <c r="V240" i="13"/>
  <c r="W240" i="13"/>
  <c r="X240" i="13" l="1"/>
  <c r="Y241" i="13"/>
  <c r="U241" i="13"/>
  <c r="AB241" i="13" l="1"/>
  <c r="Z241" i="13"/>
  <c r="D239" i="13"/>
  <c r="R239" i="13" s="1"/>
  <c r="V239" i="13"/>
  <c r="W239" i="13"/>
  <c r="X239" i="13" l="1"/>
  <c r="S239" i="13"/>
  <c r="AI238" i="13"/>
  <c r="T240" i="13" l="1"/>
  <c r="Y240" i="13" l="1"/>
  <c r="U240" i="13"/>
  <c r="D238" i="13"/>
  <c r="S238" i="13" s="1"/>
  <c r="T239" i="13" l="1"/>
  <c r="AB240" i="13"/>
  <c r="Z240" i="13"/>
  <c r="R238" i="13"/>
  <c r="AI237" i="13"/>
  <c r="V238" i="13"/>
  <c r="W238" i="13"/>
  <c r="X238" i="13" l="1"/>
  <c r="Y239" i="13"/>
  <c r="U239" i="13"/>
  <c r="AB239" i="13" l="1"/>
  <c r="Z239" i="13"/>
  <c r="D237" i="13"/>
  <c r="S237" i="13" s="1"/>
  <c r="T238" i="13" l="1"/>
  <c r="R237" i="13"/>
  <c r="AI236" i="13"/>
  <c r="V237" i="13"/>
  <c r="W237" i="13"/>
  <c r="X237" i="13" l="1"/>
  <c r="Y238" i="13"/>
  <c r="U238" i="13"/>
  <c r="AB238" i="13" l="1"/>
  <c r="Z238" i="13"/>
  <c r="D236" i="13"/>
  <c r="S236" i="13" s="1"/>
  <c r="T237" i="13" l="1"/>
  <c r="R236" i="13"/>
  <c r="AI235" i="13"/>
  <c r="W236" i="13"/>
  <c r="V236" i="13"/>
  <c r="X236" i="13" l="1"/>
  <c r="Y237" i="13"/>
  <c r="U237" i="13"/>
  <c r="AB237" i="13" l="1"/>
  <c r="Z237" i="13"/>
  <c r="D235" i="13"/>
  <c r="S235" i="13" s="1"/>
  <c r="T236" i="13" l="1"/>
  <c r="R235" i="13"/>
  <c r="AI234" i="13"/>
  <c r="W235" i="13"/>
  <c r="V235" i="13"/>
  <c r="X235" i="13" l="1"/>
  <c r="Y236" i="13"/>
  <c r="U236" i="13"/>
  <c r="AB236" i="13" l="1"/>
  <c r="Z236" i="13"/>
  <c r="D234" i="13"/>
  <c r="S234" i="13" s="1"/>
  <c r="T235" i="13" l="1"/>
  <c r="R234" i="13"/>
  <c r="AI233" i="13"/>
  <c r="W234" i="13"/>
  <c r="V234" i="13"/>
  <c r="X234" i="13" l="1"/>
  <c r="Y235" i="13"/>
  <c r="U235" i="13"/>
  <c r="AB235" i="13" l="1"/>
  <c r="Z235" i="13"/>
  <c r="D233" i="13"/>
  <c r="S233" i="13" s="1"/>
  <c r="T234" i="13" l="1"/>
  <c r="R233" i="13"/>
  <c r="AI232" i="13"/>
  <c r="V233" i="13"/>
  <c r="W233" i="13"/>
  <c r="X233" i="13" l="1"/>
  <c r="Y234" i="13"/>
  <c r="U234" i="13"/>
  <c r="AB234" i="13" l="1"/>
  <c r="Z234" i="13"/>
  <c r="D232" i="13"/>
  <c r="S232" i="13" s="1"/>
  <c r="T233" i="13" l="1"/>
  <c r="R232" i="13"/>
  <c r="AI231" i="13"/>
  <c r="W232" i="13"/>
  <c r="V232" i="13"/>
  <c r="X232" i="13" l="1"/>
  <c r="Y233" i="13"/>
  <c r="U233" i="13"/>
  <c r="AB233" i="13" l="1"/>
  <c r="Z233" i="13"/>
  <c r="D231" i="13"/>
  <c r="S231" i="13" s="1"/>
  <c r="T232" i="13" l="1"/>
  <c r="R231" i="13"/>
  <c r="AI230" i="13"/>
  <c r="W231" i="13"/>
  <c r="V231" i="13"/>
  <c r="X231" i="13" l="1"/>
  <c r="Y232" i="13"/>
  <c r="U232" i="13"/>
  <c r="AB232" i="13" l="1"/>
  <c r="Z232" i="13"/>
  <c r="D230" i="13"/>
  <c r="S230" i="13" s="1"/>
  <c r="T231" i="13" l="1"/>
  <c r="R230" i="13"/>
  <c r="AI229" i="13"/>
  <c r="W230" i="13"/>
  <c r="V230" i="13"/>
  <c r="X230" i="13" l="1"/>
  <c r="Y231" i="13"/>
  <c r="U231" i="13"/>
  <c r="AB231" i="13" l="1"/>
  <c r="Z231" i="13"/>
  <c r="D229" i="13"/>
  <c r="R229" i="13" s="1"/>
  <c r="W229" i="13"/>
  <c r="V229" i="13"/>
  <c r="X229" i="13" l="1"/>
  <c r="S229" i="13"/>
  <c r="AI228" i="13"/>
  <c r="T230" i="13" l="1"/>
  <c r="Y230" i="13" l="1"/>
  <c r="U230" i="13"/>
  <c r="D228" i="13"/>
  <c r="S228" i="13" s="1"/>
  <c r="T229" i="13" l="1"/>
  <c r="AB230" i="13"/>
  <c r="Z230" i="13"/>
  <c r="R228" i="13"/>
  <c r="AI227" i="13"/>
  <c r="W228" i="13"/>
  <c r="V228" i="13"/>
  <c r="X228" i="13" l="1"/>
  <c r="Y229" i="13"/>
  <c r="U229" i="13"/>
  <c r="Z229" i="13" l="1"/>
  <c r="AB229" i="13"/>
  <c r="D227" i="13"/>
  <c r="S227" i="13" s="1"/>
  <c r="R227" i="13" l="1"/>
  <c r="T228" i="13"/>
  <c r="AI226" i="13"/>
  <c r="W227" i="13"/>
  <c r="V227" i="13"/>
  <c r="X227" i="13" l="1"/>
  <c r="Y228" i="13"/>
  <c r="U228" i="13"/>
  <c r="AB228" i="13" l="1"/>
  <c r="Z228" i="13"/>
  <c r="D226" i="13"/>
  <c r="S226" i="13" s="1"/>
  <c r="T227" i="13" l="1"/>
  <c r="R226" i="13"/>
  <c r="AI225" i="13"/>
  <c r="V226" i="13"/>
  <c r="W226" i="13"/>
  <c r="X226" i="13" l="1"/>
  <c r="Y227" i="13"/>
  <c r="U227" i="13"/>
  <c r="AB227" i="13" l="1"/>
  <c r="Z227" i="13"/>
  <c r="D225" i="13"/>
  <c r="S225" i="13" s="1"/>
  <c r="T226" i="13" l="1"/>
  <c r="R225" i="13"/>
  <c r="AI224" i="13"/>
  <c r="V225" i="13"/>
  <c r="W225" i="13"/>
  <c r="X225" i="13" l="1"/>
  <c r="Y226" i="13"/>
  <c r="U226" i="13"/>
  <c r="AB226" i="13" l="1"/>
  <c r="Z226" i="13"/>
  <c r="D224" i="13"/>
  <c r="S224" i="13" s="1"/>
  <c r="T225" i="13" l="1"/>
  <c r="R224" i="13"/>
  <c r="AI223" i="13"/>
  <c r="W224" i="13"/>
  <c r="V224" i="13"/>
  <c r="X224" i="13" l="1"/>
  <c r="Y225" i="13"/>
  <c r="U225" i="13"/>
  <c r="AB225" i="13" l="1"/>
  <c r="Z225" i="13"/>
  <c r="D223" i="13"/>
  <c r="S223" i="13" s="1"/>
  <c r="T224" i="13" l="1"/>
  <c r="R223" i="13"/>
  <c r="AI222" i="13"/>
  <c r="W223" i="13"/>
  <c r="V223" i="13"/>
  <c r="X223" i="13" l="1"/>
  <c r="Y224" i="13"/>
  <c r="U224" i="13"/>
  <c r="AB224" i="13" l="1"/>
  <c r="Z224" i="13"/>
  <c r="D222" i="13"/>
  <c r="S222" i="13" s="1"/>
  <c r="T223" i="13" l="1"/>
  <c r="R222" i="13"/>
  <c r="AI221" i="13"/>
  <c r="V222" i="13"/>
  <c r="W222" i="13"/>
  <c r="X222" i="13" l="1"/>
  <c r="Y223" i="13"/>
  <c r="U223" i="13"/>
  <c r="AB223" i="13" l="1"/>
  <c r="Z223" i="13"/>
  <c r="D221" i="13"/>
  <c r="S221" i="13" s="1"/>
  <c r="T222" i="13" l="1"/>
  <c r="R221" i="13"/>
  <c r="AI220" i="13"/>
  <c r="V221" i="13"/>
  <c r="W221" i="13"/>
  <c r="X221" i="13" l="1"/>
  <c r="Y222" i="13"/>
  <c r="U222" i="13"/>
  <c r="AB222" i="13" l="1"/>
  <c r="Z222" i="13"/>
  <c r="D220" i="13"/>
  <c r="S220" i="13" s="1"/>
  <c r="T221" i="13" l="1"/>
  <c r="R220" i="13"/>
  <c r="AI219" i="13"/>
  <c r="W220" i="13"/>
  <c r="V220" i="13"/>
  <c r="X220" i="13" l="1"/>
  <c r="Y221" i="13"/>
  <c r="U221" i="13"/>
  <c r="AB221" i="13" l="1"/>
  <c r="Z221" i="13"/>
  <c r="D219" i="13"/>
  <c r="S219" i="13" s="1"/>
  <c r="T220" i="13" l="1"/>
  <c r="R219" i="13"/>
  <c r="AI218" i="13"/>
  <c r="W219" i="13"/>
  <c r="V219" i="13"/>
  <c r="X219" i="13" l="1"/>
  <c r="Y220" i="13"/>
  <c r="U220" i="13"/>
  <c r="Z220" i="13" l="1"/>
  <c r="AB220" i="13"/>
  <c r="D218" i="13"/>
  <c r="S218" i="13" s="1"/>
  <c r="T219" i="13" l="1"/>
  <c r="R218" i="13"/>
  <c r="AI217" i="13"/>
  <c r="W218" i="13"/>
  <c r="V218" i="13"/>
  <c r="X218" i="13" l="1"/>
  <c r="Y219" i="13"/>
  <c r="U219" i="13"/>
  <c r="AB219" i="13" l="1"/>
  <c r="Z219" i="13"/>
  <c r="D217" i="13"/>
  <c r="S217" i="13" s="1"/>
  <c r="T218" i="13" l="1"/>
  <c r="R217" i="13"/>
  <c r="AI216" i="13"/>
  <c r="V217" i="13"/>
  <c r="W217" i="13"/>
  <c r="X217" i="13" l="1"/>
  <c r="Y218" i="13"/>
  <c r="U218" i="13"/>
  <c r="AB218" i="13" l="1"/>
  <c r="Z218" i="13"/>
  <c r="D216" i="13"/>
  <c r="R216" i="13" s="1"/>
  <c r="V216" i="13"/>
  <c r="W216" i="13"/>
  <c r="X216" i="13" l="1"/>
  <c r="S216" i="13"/>
  <c r="AI215" i="13"/>
  <c r="T217" i="13" l="1"/>
  <c r="Y217" i="13" l="1"/>
  <c r="U217" i="13"/>
  <c r="D215" i="13"/>
  <c r="S215" i="13" s="1"/>
  <c r="T216" i="13" l="1"/>
  <c r="AB217" i="13"/>
  <c r="Z217" i="13"/>
  <c r="R215" i="13"/>
  <c r="AI214" i="13"/>
  <c r="W215" i="13"/>
  <c r="V215" i="13"/>
  <c r="X215" i="13" l="1"/>
  <c r="Y216" i="13"/>
  <c r="U216" i="13"/>
  <c r="AB216" i="13" l="1"/>
  <c r="Z216" i="13"/>
  <c r="D214" i="13"/>
  <c r="R214" i="13" s="1"/>
  <c r="V214" i="13"/>
  <c r="W214" i="13"/>
  <c r="X214" i="13" l="1"/>
  <c r="S214" i="13"/>
  <c r="AI213" i="13"/>
  <c r="T215" i="13" l="1"/>
  <c r="Y215" i="13" l="1"/>
  <c r="U215" i="13"/>
  <c r="D213" i="13"/>
  <c r="S213" i="13" s="1"/>
  <c r="T214" i="13" l="1"/>
  <c r="AB215" i="13"/>
  <c r="Z215" i="13"/>
  <c r="R213" i="13"/>
  <c r="AI212" i="13"/>
  <c r="W213" i="13"/>
  <c r="V213" i="13"/>
  <c r="X213" i="13" l="1"/>
  <c r="Y214" i="13"/>
  <c r="U214" i="13"/>
  <c r="AB214" i="13" l="1"/>
  <c r="Z214" i="13"/>
  <c r="D212" i="13"/>
  <c r="R212" i="13" s="1"/>
  <c r="W212" i="13"/>
  <c r="V212" i="13"/>
  <c r="X212" i="13" l="1"/>
  <c r="S212" i="13"/>
  <c r="AI211" i="13"/>
  <c r="T213" i="13" l="1"/>
  <c r="Y213" i="13" l="1"/>
  <c r="U213" i="13"/>
  <c r="D211" i="13"/>
  <c r="R211" i="13" s="1"/>
  <c r="V211" i="13"/>
  <c r="W211" i="13"/>
  <c r="X211" i="13" l="1"/>
  <c r="S211" i="13"/>
  <c r="AB213" i="13"/>
  <c r="Z213" i="13"/>
  <c r="AI210" i="13"/>
  <c r="T212" i="13" l="1"/>
  <c r="Y212" i="13" l="1"/>
  <c r="U212" i="13"/>
  <c r="D210" i="13"/>
  <c r="S210" i="13" s="1"/>
  <c r="T211" i="13" l="1"/>
  <c r="R210" i="13"/>
  <c r="AB212" i="13"/>
  <c r="Z212" i="13"/>
  <c r="AI209" i="13"/>
  <c r="W210" i="13"/>
  <c r="V210" i="13"/>
  <c r="X210" i="13" l="1"/>
  <c r="Y211" i="13"/>
  <c r="U211" i="13"/>
  <c r="AB211" i="13" l="1"/>
  <c r="Z211" i="13"/>
  <c r="D209" i="13"/>
  <c r="S209" i="13" s="1"/>
  <c r="T210" i="13" l="1"/>
  <c r="R209" i="13"/>
  <c r="AI208" i="13"/>
  <c r="W209" i="13"/>
  <c r="V209" i="13"/>
  <c r="X209" i="13" l="1"/>
  <c r="Y210" i="13"/>
  <c r="U210" i="13"/>
  <c r="Z210" i="13" l="1"/>
  <c r="AB210" i="13"/>
  <c r="D208" i="13"/>
  <c r="S208" i="13" s="1"/>
  <c r="T209" i="13" l="1"/>
  <c r="R208" i="13"/>
  <c r="AI207" i="13"/>
  <c r="W208" i="13"/>
  <c r="V208" i="13"/>
  <c r="X208" i="13" l="1"/>
  <c r="Y209" i="13"/>
  <c r="U209" i="13"/>
  <c r="Z209" i="13" l="1"/>
  <c r="AB209" i="13"/>
  <c r="D207" i="13"/>
  <c r="R207" i="13" s="1"/>
  <c r="W207" i="13"/>
  <c r="V207" i="13"/>
  <c r="X207" i="13" l="1"/>
  <c r="S207" i="13"/>
  <c r="AI206" i="13"/>
  <c r="T208" i="13" l="1"/>
  <c r="Y208" i="13" l="1"/>
  <c r="U208" i="13"/>
  <c r="D206" i="13"/>
  <c r="S206" i="13" s="1"/>
  <c r="T207" i="13" l="1"/>
  <c r="AB208" i="13"/>
  <c r="Z208" i="13"/>
  <c r="R206" i="13"/>
  <c r="AI205" i="13"/>
  <c r="W206" i="13"/>
  <c r="V206" i="13"/>
  <c r="X206" i="13" l="1"/>
  <c r="Y207" i="13"/>
  <c r="U207" i="13"/>
  <c r="Z207" i="13" l="1"/>
  <c r="AB207" i="13"/>
  <c r="D205" i="13"/>
  <c r="R205" i="13" s="1"/>
  <c r="V205" i="13"/>
  <c r="W205" i="13"/>
  <c r="X205" i="13" l="1"/>
  <c r="S205" i="13"/>
  <c r="AI204" i="13"/>
  <c r="T206" i="13" l="1"/>
  <c r="Y206" i="13" l="1"/>
  <c r="U206" i="13"/>
  <c r="D204" i="13"/>
  <c r="S204" i="13" s="1"/>
  <c r="T205" i="13" l="1"/>
  <c r="AB206" i="13"/>
  <c r="Z206" i="13"/>
  <c r="R204" i="13"/>
  <c r="AI203" i="13"/>
  <c r="W204" i="13"/>
  <c r="V204" i="13"/>
  <c r="X204" i="13" l="1"/>
  <c r="Y205" i="13"/>
  <c r="U205" i="13"/>
  <c r="AB205" i="13" l="1"/>
  <c r="Z205" i="13"/>
  <c r="D203" i="13"/>
  <c r="S203" i="13" s="1"/>
  <c r="T204" i="13" l="1"/>
  <c r="R203" i="13"/>
  <c r="AI202" i="13"/>
  <c r="V203" i="13"/>
  <c r="W203" i="13"/>
  <c r="X203" i="13" l="1"/>
  <c r="Y204" i="13"/>
  <c r="U204" i="13"/>
  <c r="AB204" i="13" l="1"/>
  <c r="Z204" i="13"/>
  <c r="D202" i="13"/>
  <c r="S202" i="13" s="1"/>
  <c r="T203" i="13" l="1"/>
  <c r="R202" i="13"/>
  <c r="AI201" i="13"/>
  <c r="AK201" i="13"/>
  <c r="V202" i="13"/>
  <c r="W202" i="13"/>
  <c r="X202" i="13" l="1"/>
  <c r="Y203" i="13"/>
  <c r="U203" i="13"/>
  <c r="AB203" i="13" l="1"/>
  <c r="Z203" i="13"/>
  <c r="D201" i="13"/>
  <c r="S201" i="13" s="1"/>
  <c r="T202" i="13" l="1"/>
  <c r="R201" i="13"/>
  <c r="AI200" i="13"/>
  <c r="AK200" i="13"/>
  <c r="W201" i="13"/>
  <c r="V201" i="13"/>
  <c r="X201" i="13" l="1"/>
  <c r="Y202" i="13"/>
  <c r="U202" i="13"/>
  <c r="AB202" i="13" l="1"/>
  <c r="Z202" i="13"/>
  <c r="D200" i="13"/>
  <c r="R200" i="13" s="1"/>
  <c r="W200" i="13"/>
  <c r="V200" i="13"/>
  <c r="X200" i="13" l="1"/>
  <c r="S200" i="13"/>
  <c r="AI199" i="13"/>
  <c r="AK199" i="13"/>
  <c r="T201" i="13" l="1"/>
  <c r="Y201" i="13" l="1"/>
  <c r="U201" i="13"/>
  <c r="D199" i="13"/>
  <c r="S199" i="13" s="1"/>
  <c r="R199" i="13" l="1"/>
  <c r="T200" i="13"/>
  <c r="AB201" i="13"/>
  <c r="Z201" i="13"/>
  <c r="AI198" i="13"/>
  <c r="AK198" i="13"/>
  <c r="W199" i="13"/>
  <c r="V199" i="13"/>
  <c r="X199" i="13" l="1"/>
  <c r="Y200" i="13"/>
  <c r="U200" i="13"/>
  <c r="AB200" i="13" l="1"/>
  <c r="Z200" i="13"/>
  <c r="D198" i="13"/>
  <c r="R198" i="13" s="1"/>
  <c r="V198" i="13"/>
  <c r="W198" i="13"/>
  <c r="X198" i="13" l="1"/>
  <c r="S198" i="13"/>
  <c r="AI197" i="13"/>
  <c r="AK197" i="13"/>
  <c r="T199" i="13" l="1"/>
  <c r="Y199" i="13" l="1"/>
  <c r="U199" i="13"/>
  <c r="D197" i="13"/>
  <c r="S197" i="13" s="1"/>
  <c r="T198" i="13" l="1"/>
  <c r="R197" i="13"/>
  <c r="AB199" i="13"/>
  <c r="Z199" i="13"/>
  <c r="AI196" i="13"/>
  <c r="AK196" i="13"/>
  <c r="V197" i="13"/>
  <c r="W197" i="13"/>
  <c r="X197" i="13" l="1"/>
  <c r="Y198" i="13"/>
  <c r="U198" i="13"/>
  <c r="AB198" i="13" l="1"/>
  <c r="Z198" i="13"/>
  <c r="D196" i="13"/>
  <c r="S196" i="13" s="1"/>
  <c r="T197" i="13" l="1"/>
  <c r="R196" i="13"/>
  <c r="AI195" i="13"/>
  <c r="AK195" i="13"/>
  <c r="V196" i="13"/>
  <c r="W196" i="13"/>
  <c r="X196" i="13" l="1"/>
  <c r="Y197" i="13"/>
  <c r="U197" i="13"/>
  <c r="AB197" i="13" l="1"/>
  <c r="Z197" i="13"/>
  <c r="D195" i="13"/>
  <c r="S195" i="13" s="1"/>
  <c r="T196" i="13" l="1"/>
  <c r="R195" i="13"/>
  <c r="AI194" i="13"/>
  <c r="AK194" i="13"/>
  <c r="W195" i="13"/>
  <c r="V195" i="13"/>
  <c r="X195" i="13" l="1"/>
  <c r="Y196" i="13"/>
  <c r="U196" i="13"/>
  <c r="AB196" i="13" l="1"/>
  <c r="Z196" i="13"/>
  <c r="D194" i="13"/>
  <c r="S194" i="13" s="1"/>
  <c r="R194" i="13" l="1"/>
  <c r="T195" i="13"/>
  <c r="AI193" i="13"/>
  <c r="AK193" i="13"/>
  <c r="V194" i="13"/>
  <c r="W194" i="13"/>
  <c r="X194" i="13" l="1"/>
  <c r="Y195" i="13"/>
  <c r="U195" i="13"/>
  <c r="AB195" i="13" l="1"/>
  <c r="Z195" i="13"/>
  <c r="D193" i="13"/>
  <c r="R193" i="13" s="1"/>
  <c r="W193" i="13"/>
  <c r="V193" i="13"/>
  <c r="X193" i="13" l="1"/>
  <c r="S193" i="13"/>
  <c r="AI192" i="13"/>
  <c r="AK192" i="13"/>
  <c r="T194" i="13" l="1"/>
  <c r="Y194" i="13" l="1"/>
  <c r="U194" i="13"/>
  <c r="D192" i="13"/>
  <c r="S192" i="13" s="1"/>
  <c r="R192" i="13" l="1"/>
  <c r="T193" i="13"/>
  <c r="AB194" i="13"/>
  <c r="Z194" i="13"/>
  <c r="AI191" i="13"/>
  <c r="AK191" i="13"/>
  <c r="V192" i="13"/>
  <c r="W192" i="13"/>
  <c r="X192" i="13" l="1"/>
  <c r="Y193" i="13"/>
  <c r="U193" i="13"/>
  <c r="AB193" i="13" l="1"/>
  <c r="Z193" i="13"/>
  <c r="D191" i="13"/>
  <c r="S191" i="13" s="1"/>
  <c r="T192" i="13" l="1"/>
  <c r="R191" i="13"/>
  <c r="AI190" i="13"/>
  <c r="AK190" i="13"/>
  <c r="V191" i="13"/>
  <c r="W191" i="13"/>
  <c r="X191" i="13" l="1"/>
  <c r="Y192" i="13"/>
  <c r="U192" i="13"/>
  <c r="Z192" i="13" l="1"/>
  <c r="AB192" i="13"/>
  <c r="D190" i="13"/>
  <c r="S190" i="13" s="1"/>
  <c r="T191" i="13" l="1"/>
  <c r="R190" i="13"/>
  <c r="AI189" i="13"/>
  <c r="AK189" i="13"/>
  <c r="W190" i="13"/>
  <c r="V190" i="13"/>
  <c r="X190" i="13" l="1"/>
  <c r="Y191" i="13"/>
  <c r="U191" i="13"/>
  <c r="AB191" i="13" l="1"/>
  <c r="Z191" i="13"/>
  <c r="D189" i="13"/>
  <c r="S189" i="13" s="1"/>
  <c r="T190" i="13" l="1"/>
  <c r="R189" i="13"/>
  <c r="AI188" i="13"/>
  <c r="AK188" i="13"/>
  <c r="V189" i="13"/>
  <c r="W189" i="13"/>
  <c r="X189" i="13" l="1"/>
  <c r="Y190" i="13"/>
  <c r="U190" i="13"/>
  <c r="AB190" i="13" l="1"/>
  <c r="Z190" i="13"/>
  <c r="D188" i="13"/>
  <c r="S188" i="13" s="1"/>
  <c r="T189" i="13" l="1"/>
  <c r="R188" i="13"/>
  <c r="AI187" i="13"/>
  <c r="AK187" i="13"/>
  <c r="W188" i="13"/>
  <c r="V188" i="13"/>
  <c r="X188" i="13" l="1"/>
  <c r="Y189" i="13"/>
  <c r="U189" i="13"/>
  <c r="AB189" i="13" l="1"/>
  <c r="Z189" i="13"/>
  <c r="D187" i="13"/>
  <c r="R187" i="13" s="1"/>
  <c r="V187" i="13"/>
  <c r="W187" i="13"/>
  <c r="X187" i="13" l="1"/>
  <c r="S187" i="13"/>
  <c r="AI186" i="13"/>
  <c r="AK186" i="13"/>
  <c r="T188" i="13" l="1"/>
  <c r="Y188" i="13" l="1"/>
  <c r="U188" i="13"/>
  <c r="D186" i="13"/>
  <c r="S186" i="13" s="1"/>
  <c r="T187" i="13" l="1"/>
  <c r="R186" i="13"/>
  <c r="AB188" i="13"/>
  <c r="Z188" i="13"/>
  <c r="AI185" i="13"/>
  <c r="AK185" i="13"/>
  <c r="V186" i="13"/>
  <c r="W186" i="13"/>
  <c r="X186" i="13" l="1"/>
  <c r="Y187" i="13"/>
  <c r="U187" i="13"/>
  <c r="AB187" i="13" l="1"/>
  <c r="Z187" i="13"/>
  <c r="D185" i="13"/>
  <c r="S185" i="13" s="1"/>
  <c r="T186" i="13" l="1"/>
  <c r="R185" i="13"/>
  <c r="AI184" i="13"/>
  <c r="AK184" i="13"/>
  <c r="W185" i="13"/>
  <c r="V185" i="13"/>
  <c r="X185" i="13" l="1"/>
  <c r="Y186" i="13"/>
  <c r="U186" i="13"/>
  <c r="Z186" i="13" l="1"/>
  <c r="AB186" i="13"/>
  <c r="D184" i="13"/>
  <c r="S184" i="13" s="1"/>
  <c r="T185" i="13" l="1"/>
  <c r="R184" i="13"/>
  <c r="AI183" i="13"/>
  <c r="AK183" i="13"/>
  <c r="W184" i="13"/>
  <c r="V184" i="13"/>
  <c r="X184" i="13" l="1"/>
  <c r="Y185" i="13"/>
  <c r="U185" i="13"/>
  <c r="AB185" i="13" l="1"/>
  <c r="Z185" i="13"/>
  <c r="D183" i="13"/>
  <c r="S183" i="13" s="1"/>
  <c r="T184" i="13" l="1"/>
  <c r="R183" i="13"/>
  <c r="AI182" i="13"/>
  <c r="AK182" i="13"/>
  <c r="V183" i="13"/>
  <c r="W183" i="13"/>
  <c r="X183" i="13" l="1"/>
  <c r="Y184" i="13"/>
  <c r="U184" i="13"/>
  <c r="AB184" i="13" l="1"/>
  <c r="Z184" i="13"/>
  <c r="D182" i="13"/>
  <c r="S182" i="13" s="1"/>
  <c r="T183" i="13" l="1"/>
  <c r="R182" i="13"/>
  <c r="AI181" i="13"/>
  <c r="AK181" i="13"/>
  <c r="W182" i="13"/>
  <c r="V182" i="13"/>
  <c r="X182" i="13" l="1"/>
  <c r="Y183" i="13"/>
  <c r="U183" i="13"/>
  <c r="AB183" i="13" l="1"/>
  <c r="Z183" i="13"/>
  <c r="D181" i="13"/>
  <c r="S181" i="13" s="1"/>
  <c r="T182" i="13" l="1"/>
  <c r="R181" i="13"/>
  <c r="AI180" i="13"/>
  <c r="AK180" i="13"/>
  <c r="V181" i="13"/>
  <c r="W181" i="13"/>
  <c r="X181" i="13" l="1"/>
  <c r="Y182" i="13"/>
  <c r="U182" i="13"/>
  <c r="AB182" i="13" l="1"/>
  <c r="Z182" i="13"/>
  <c r="D180" i="13"/>
  <c r="R180" i="13" s="1"/>
  <c r="W180" i="13"/>
  <c r="V180" i="13"/>
  <c r="X180" i="13" l="1"/>
  <c r="S180" i="13"/>
  <c r="AI179" i="13"/>
  <c r="AK179" i="13"/>
  <c r="T181" i="13" l="1"/>
  <c r="Y181" i="13" l="1"/>
  <c r="U181" i="13"/>
  <c r="D179" i="13"/>
  <c r="S179" i="13" s="1"/>
  <c r="T180" i="13" l="1"/>
  <c r="R179" i="13"/>
  <c r="AB181" i="13"/>
  <c r="Z181" i="13"/>
  <c r="AI178" i="13"/>
  <c r="AK178" i="13"/>
  <c r="V179" i="13"/>
  <c r="W179" i="13"/>
  <c r="X179" i="13" l="1"/>
  <c r="Y180" i="13"/>
  <c r="U180" i="13"/>
  <c r="AB180" i="13" l="1"/>
  <c r="Z180" i="13"/>
  <c r="D178" i="13"/>
  <c r="S178" i="13" s="1"/>
  <c r="T179" i="13" l="1"/>
  <c r="R178" i="13"/>
  <c r="AI177" i="13"/>
  <c r="AK177" i="13"/>
  <c r="W178" i="13"/>
  <c r="V178" i="13"/>
  <c r="X178" i="13" l="1"/>
  <c r="Y179" i="13"/>
  <c r="U179" i="13"/>
  <c r="AB179" i="13" l="1"/>
  <c r="Z179" i="13"/>
  <c r="D177" i="13"/>
  <c r="R177" i="13" s="1"/>
  <c r="W177" i="13"/>
  <c r="V177" i="13"/>
  <c r="X177" i="13" l="1"/>
  <c r="S177" i="13"/>
  <c r="AI176" i="13"/>
  <c r="AK176" i="13"/>
  <c r="T178" i="13" l="1"/>
  <c r="Y178" i="13" l="1"/>
  <c r="U178" i="13"/>
  <c r="D176" i="13"/>
  <c r="S176" i="13" s="1"/>
  <c r="T177" i="13" l="1"/>
  <c r="R176" i="13"/>
  <c r="Z178" i="13"/>
  <c r="AB178" i="13"/>
  <c r="AI175" i="13"/>
  <c r="AK175" i="13"/>
  <c r="W176" i="13"/>
  <c r="V176" i="13"/>
  <c r="X176" i="13" l="1"/>
  <c r="Y177" i="13"/>
  <c r="U177" i="13"/>
  <c r="AB177" i="13" l="1"/>
  <c r="Z177" i="13"/>
  <c r="D175" i="13"/>
  <c r="S175" i="13" s="1"/>
  <c r="T176" i="13" l="1"/>
  <c r="R175" i="13"/>
  <c r="AI174" i="13"/>
  <c r="AK174" i="13"/>
  <c r="W175" i="13"/>
  <c r="V175" i="13"/>
  <c r="X175" i="13" l="1"/>
  <c r="Y176" i="13"/>
  <c r="U176" i="13"/>
  <c r="AB176" i="13" l="1"/>
  <c r="Z176" i="13"/>
  <c r="D174" i="13"/>
  <c r="S174" i="13" s="1"/>
  <c r="T175" i="13" l="1"/>
  <c r="R174" i="13"/>
  <c r="AI173" i="13"/>
  <c r="AK173" i="13"/>
  <c r="W174" i="13"/>
  <c r="V174" i="13"/>
  <c r="X174" i="13" l="1"/>
  <c r="Y175" i="13"/>
  <c r="U175" i="13"/>
  <c r="AB175" i="13" l="1"/>
  <c r="Z175" i="13"/>
  <c r="D173" i="13"/>
  <c r="S173" i="13" s="1"/>
  <c r="T174" i="13" l="1"/>
  <c r="R173" i="13"/>
  <c r="AI172" i="13"/>
  <c r="AK172" i="13"/>
  <c r="W173" i="13"/>
  <c r="V173" i="13"/>
  <c r="X173" i="13" l="1"/>
  <c r="Y174" i="13"/>
  <c r="U174" i="13"/>
  <c r="AB174" i="13" l="1"/>
  <c r="Z174" i="13"/>
  <c r="D172" i="13"/>
  <c r="S172" i="13" s="1"/>
  <c r="T173" i="13" l="1"/>
  <c r="R172" i="13"/>
  <c r="AI171" i="13"/>
  <c r="AK171" i="13"/>
  <c r="W172" i="13"/>
  <c r="V172" i="13"/>
  <c r="X172" i="13" l="1"/>
  <c r="Y173" i="13"/>
  <c r="U173" i="13"/>
  <c r="Z173" i="13" l="1"/>
  <c r="AB173" i="13"/>
  <c r="D171" i="13"/>
  <c r="S171" i="13" s="1"/>
  <c r="T172" i="13" l="1"/>
  <c r="R171" i="13"/>
  <c r="AI170" i="13"/>
  <c r="AK170" i="13"/>
  <c r="V171" i="13"/>
  <c r="W171" i="13"/>
  <c r="X171" i="13" l="1"/>
  <c r="Y172" i="13"/>
  <c r="U172" i="13"/>
  <c r="AB172" i="13" l="1"/>
  <c r="Z172" i="13"/>
  <c r="D170" i="13"/>
  <c r="S170" i="13" s="1"/>
  <c r="T171" i="13" l="1"/>
  <c r="R170" i="13"/>
  <c r="AI169" i="13"/>
  <c r="AK169" i="13"/>
  <c r="W170" i="13"/>
  <c r="V170" i="13"/>
  <c r="X170" i="13" l="1"/>
  <c r="Y171" i="13"/>
  <c r="U171" i="13"/>
  <c r="AB171" i="13" l="1"/>
  <c r="Z171" i="13"/>
  <c r="D169" i="13"/>
  <c r="S169" i="13" s="1"/>
  <c r="T170" i="13" l="1"/>
  <c r="R169" i="13"/>
  <c r="AI168" i="13"/>
  <c r="AK168" i="13"/>
  <c r="W169" i="13"/>
  <c r="V169" i="13"/>
  <c r="X169" i="13" l="1"/>
  <c r="Y170" i="13"/>
  <c r="U170" i="13"/>
  <c r="AB170" i="13" l="1"/>
  <c r="Z170" i="13"/>
  <c r="D168" i="13"/>
  <c r="R168" i="13" s="1"/>
  <c r="W168" i="13"/>
  <c r="V168" i="13"/>
  <c r="X168" i="13" l="1"/>
  <c r="S168" i="13"/>
  <c r="AI167" i="13"/>
  <c r="AK167" i="13"/>
  <c r="T169" i="13" l="1"/>
  <c r="Y169" i="13" l="1"/>
  <c r="U169" i="13"/>
  <c r="D167" i="13"/>
  <c r="S167" i="13" s="1"/>
  <c r="T168" i="13" l="1"/>
  <c r="AB169" i="13"/>
  <c r="Z169" i="13"/>
  <c r="R167" i="13"/>
  <c r="AI166" i="13"/>
  <c r="AK166" i="13"/>
  <c r="W167" i="13"/>
  <c r="V167" i="13"/>
  <c r="X167" i="13" l="1"/>
  <c r="Y168" i="13"/>
  <c r="U168" i="13"/>
  <c r="AB168" i="13" l="1"/>
  <c r="Z168" i="13"/>
  <c r="D166" i="13"/>
  <c r="R166" i="13" s="1"/>
  <c r="W166" i="13"/>
  <c r="V166" i="13"/>
  <c r="X166" i="13" l="1"/>
  <c r="S166" i="13"/>
  <c r="AI165" i="13"/>
  <c r="AK165" i="13"/>
  <c r="T167" i="13" l="1"/>
  <c r="Y167" i="13" l="1"/>
  <c r="U167" i="13"/>
  <c r="D165" i="13"/>
  <c r="S165" i="13" s="1"/>
  <c r="T166" i="13" l="1"/>
  <c r="Z167" i="13"/>
  <c r="AB167" i="13"/>
  <c r="R165" i="13"/>
  <c r="AI164" i="13"/>
  <c r="AK164" i="13"/>
  <c r="W165" i="13"/>
  <c r="V165" i="13"/>
  <c r="X165" i="13" l="1"/>
  <c r="Y166" i="13"/>
  <c r="U166" i="13"/>
  <c r="AB166" i="13" l="1"/>
  <c r="Z166" i="13"/>
  <c r="D164" i="13"/>
  <c r="R164" i="13" s="1"/>
  <c r="W164" i="13"/>
  <c r="V164" i="13"/>
  <c r="X164" i="13" l="1"/>
  <c r="S164" i="13"/>
  <c r="AI163" i="13"/>
  <c r="AK163" i="13"/>
  <c r="T165" i="13" l="1"/>
  <c r="Y165" i="13" l="1"/>
  <c r="U165" i="13"/>
  <c r="D163" i="13"/>
  <c r="S163" i="13" s="1"/>
  <c r="T164" i="13" l="1"/>
  <c r="Z165" i="13"/>
  <c r="AB165" i="13"/>
  <c r="R163" i="13"/>
  <c r="AI162" i="13"/>
  <c r="AK162" i="13"/>
  <c r="V163" i="13"/>
  <c r="W163" i="13"/>
  <c r="X163" i="13" l="1"/>
  <c r="Y164" i="13"/>
  <c r="U164" i="13"/>
  <c r="Z164" i="13" l="1"/>
  <c r="AB164" i="13"/>
  <c r="D162" i="13"/>
  <c r="S162" i="13" s="1"/>
  <c r="T163" i="13" l="1"/>
  <c r="R162" i="13"/>
  <c r="AI161" i="13"/>
  <c r="AK161" i="13"/>
  <c r="W162" i="13"/>
  <c r="V162" i="13"/>
  <c r="X162" i="13" l="1"/>
  <c r="Y163" i="13"/>
  <c r="U163" i="13"/>
  <c r="AB163" i="13" l="1"/>
  <c r="Z163" i="13"/>
  <c r="D161" i="13"/>
  <c r="S161" i="13" s="1"/>
  <c r="T162" i="13" l="1"/>
  <c r="R161" i="13"/>
  <c r="AI160" i="13"/>
  <c r="AK160" i="13"/>
  <c r="W161" i="13"/>
  <c r="V161" i="13"/>
  <c r="X161" i="13" l="1"/>
  <c r="Y162" i="13"/>
  <c r="U162" i="13"/>
  <c r="AB162" i="13" l="1"/>
  <c r="Z162" i="13"/>
  <c r="D160" i="13"/>
  <c r="S160" i="13" s="1"/>
  <c r="T161" i="13" l="1"/>
  <c r="R160" i="13"/>
  <c r="AI159" i="13"/>
  <c r="AK159" i="13"/>
  <c r="W160" i="13"/>
  <c r="V160" i="13"/>
  <c r="X160" i="13" l="1"/>
  <c r="Y161" i="13"/>
  <c r="U161" i="13"/>
  <c r="AB161" i="13" l="1"/>
  <c r="Z161" i="13"/>
  <c r="D159" i="13"/>
  <c r="S159" i="13" s="1"/>
  <c r="T160" i="13" l="1"/>
  <c r="R159" i="13"/>
  <c r="AI158" i="13"/>
  <c r="AK158" i="13"/>
  <c r="W159" i="13"/>
  <c r="V159" i="13"/>
  <c r="X159" i="13" l="1"/>
  <c r="Y160" i="13"/>
  <c r="U160" i="13"/>
  <c r="AB160" i="13" l="1"/>
  <c r="Z160" i="13"/>
  <c r="D158" i="13"/>
  <c r="S158" i="13" s="1"/>
  <c r="T159" i="13" l="1"/>
  <c r="R158" i="13"/>
  <c r="AI157" i="13"/>
  <c r="AK157" i="13"/>
  <c r="V158" i="13"/>
  <c r="W158" i="13"/>
  <c r="X158" i="13" l="1"/>
  <c r="Y159" i="13"/>
  <c r="U159" i="13"/>
  <c r="AB159" i="13" l="1"/>
  <c r="Z159" i="13"/>
  <c r="D157" i="13"/>
  <c r="S157" i="13" s="1"/>
  <c r="T158" i="13" l="1"/>
  <c r="R157" i="13"/>
  <c r="AI156" i="13"/>
  <c r="AK156" i="13"/>
  <c r="W157" i="13"/>
  <c r="V157" i="13"/>
  <c r="X157" i="13" l="1"/>
  <c r="Y158" i="13"/>
  <c r="U158" i="13"/>
  <c r="Z158" i="13" l="1"/>
  <c r="AB158" i="13"/>
  <c r="D156" i="13"/>
  <c r="R156" i="13" s="1"/>
  <c r="W156" i="13"/>
  <c r="V156" i="13"/>
  <c r="X156" i="13" l="1"/>
  <c r="S156" i="13"/>
  <c r="AI155" i="13"/>
  <c r="AK155" i="13"/>
  <c r="T157" i="13" l="1"/>
  <c r="Y157" i="13" l="1"/>
  <c r="U157" i="13"/>
  <c r="D155" i="13"/>
  <c r="S155" i="13" s="1"/>
  <c r="T156" i="13" l="1"/>
  <c r="R155" i="13"/>
  <c r="AB157" i="13"/>
  <c r="Z157" i="13"/>
  <c r="AI154" i="13"/>
  <c r="AK154" i="13"/>
  <c r="W155" i="13"/>
  <c r="V155" i="13"/>
  <c r="X155" i="13" l="1"/>
  <c r="Y156" i="13"/>
  <c r="U156" i="13"/>
  <c r="AB156" i="13" l="1"/>
  <c r="Z156" i="13"/>
  <c r="D154" i="13"/>
  <c r="S154" i="13" s="1"/>
  <c r="T155" i="13" l="1"/>
  <c r="R154" i="13"/>
  <c r="AI153" i="13"/>
  <c r="AK153" i="13"/>
  <c r="V154" i="13"/>
  <c r="W154" i="13"/>
  <c r="X154" i="13" l="1"/>
  <c r="Y155" i="13"/>
  <c r="U155" i="13"/>
  <c r="AB155" i="13" l="1"/>
  <c r="Z155" i="13"/>
  <c r="D153" i="13"/>
  <c r="S153" i="13" s="1"/>
  <c r="T154" i="13" l="1"/>
  <c r="R153" i="13"/>
  <c r="AI152" i="13"/>
  <c r="AK152" i="13"/>
  <c r="V153" i="13"/>
  <c r="W153" i="13"/>
  <c r="X153" i="13" l="1"/>
  <c r="Y154" i="13"/>
  <c r="U154" i="13"/>
  <c r="Z154" i="13" l="1"/>
  <c r="AB154" i="13"/>
  <c r="D152" i="13"/>
  <c r="S152" i="13" s="1"/>
  <c r="T153" i="13" l="1"/>
  <c r="R152" i="13"/>
  <c r="AI151" i="13"/>
  <c r="AK151" i="13"/>
  <c r="W152" i="13"/>
  <c r="V152" i="13"/>
  <c r="X152" i="13" l="1"/>
  <c r="Y153" i="13"/>
  <c r="U153" i="13"/>
  <c r="AB153" i="13" l="1"/>
  <c r="Z153" i="13"/>
  <c r="D151" i="13"/>
  <c r="S151" i="13" s="1"/>
  <c r="T152" i="13" l="1"/>
  <c r="R151" i="13"/>
  <c r="AI150" i="13"/>
  <c r="AK150" i="13"/>
  <c r="V151" i="13"/>
  <c r="W151" i="13"/>
  <c r="X151" i="13" l="1"/>
  <c r="Y152" i="13"/>
  <c r="U152" i="13"/>
  <c r="AB152" i="13" l="1"/>
  <c r="Z152" i="13"/>
  <c r="D150" i="13"/>
  <c r="S150" i="13" s="1"/>
  <c r="R150" i="13" l="1"/>
  <c r="T151" i="13"/>
  <c r="AI149" i="13"/>
  <c r="AK149" i="13"/>
  <c r="V150" i="13"/>
  <c r="W150" i="13"/>
  <c r="X150" i="13" l="1"/>
  <c r="Y151" i="13"/>
  <c r="U151" i="13"/>
  <c r="AB151" i="13" l="1"/>
  <c r="Z151" i="13"/>
  <c r="D149" i="13"/>
  <c r="S149" i="13" s="1"/>
  <c r="T150" i="13" l="1"/>
  <c r="R149" i="13"/>
  <c r="AI148" i="13"/>
  <c r="AK148" i="13"/>
  <c r="W149" i="13"/>
  <c r="V149" i="13"/>
  <c r="X149" i="13" l="1"/>
  <c r="Y150" i="13"/>
  <c r="U150" i="13"/>
  <c r="AB150" i="13" l="1"/>
  <c r="Z150" i="13"/>
  <c r="D148" i="13"/>
  <c r="S148" i="13" s="1"/>
  <c r="T149" i="13" l="1"/>
  <c r="R148" i="13"/>
  <c r="AI147" i="13"/>
  <c r="AK147" i="13"/>
  <c r="V148" i="13"/>
  <c r="W148" i="13"/>
  <c r="X148" i="13" l="1"/>
  <c r="Y149" i="13"/>
  <c r="U149" i="13"/>
  <c r="AB149" i="13" l="1"/>
  <c r="Z149" i="13"/>
  <c r="D147" i="13"/>
  <c r="S147" i="13" s="1"/>
  <c r="T148" i="13" l="1"/>
  <c r="R147" i="13"/>
  <c r="AI146" i="13"/>
  <c r="AK146" i="13"/>
  <c r="W147" i="13"/>
  <c r="V147" i="13"/>
  <c r="X147" i="13" l="1"/>
  <c r="Y148" i="13"/>
  <c r="U148" i="13"/>
  <c r="AB148" i="13" l="1"/>
  <c r="Z148" i="13"/>
  <c r="D146" i="13"/>
  <c r="S146" i="13" s="1"/>
  <c r="T147" i="13" l="1"/>
  <c r="R146" i="13"/>
  <c r="AI145" i="13"/>
  <c r="AK145" i="13"/>
  <c r="V146" i="13"/>
  <c r="W146" i="13"/>
  <c r="X146" i="13" l="1"/>
  <c r="Y147" i="13"/>
  <c r="U147" i="13"/>
  <c r="AB147" i="13" l="1"/>
  <c r="Z147" i="13"/>
  <c r="D145" i="13"/>
  <c r="R145" i="13" s="1"/>
  <c r="W145" i="13"/>
  <c r="V145" i="13"/>
  <c r="X145" i="13" l="1"/>
  <c r="S145" i="13"/>
  <c r="AI144" i="13"/>
  <c r="AK144" i="13"/>
  <c r="T146" i="13" l="1"/>
  <c r="Y146" i="13" l="1"/>
  <c r="U146" i="13"/>
  <c r="D144" i="13"/>
  <c r="S144" i="13" s="1"/>
  <c r="T145" i="13" l="1"/>
  <c r="AB146" i="13"/>
  <c r="Z146" i="13"/>
  <c r="R144" i="13"/>
  <c r="AI143" i="13"/>
  <c r="AK143" i="13"/>
  <c r="W144" i="13"/>
  <c r="V144" i="13"/>
  <c r="X144" i="13" l="1"/>
  <c r="Y145" i="13"/>
  <c r="U145" i="13"/>
  <c r="AB145" i="13" l="1"/>
  <c r="Z145" i="13"/>
  <c r="D143" i="13"/>
  <c r="R143" i="13" s="1"/>
  <c r="W143" i="13"/>
  <c r="V143" i="13"/>
  <c r="X143" i="13" l="1"/>
  <c r="S143" i="13"/>
  <c r="AI142" i="13"/>
  <c r="AK142" i="13"/>
  <c r="T144" i="13" l="1"/>
  <c r="Y144" i="13" l="1"/>
  <c r="U144" i="13"/>
  <c r="D142" i="13"/>
  <c r="S142" i="13" s="1"/>
  <c r="T143" i="13" l="1"/>
  <c r="AB144" i="13"/>
  <c r="Z144" i="13"/>
  <c r="R142" i="13"/>
  <c r="AI141" i="13"/>
  <c r="AK141" i="13"/>
  <c r="V142" i="13"/>
  <c r="W142" i="13"/>
  <c r="X142" i="13" l="1"/>
  <c r="Y143" i="13"/>
  <c r="U143" i="13"/>
  <c r="AB143" i="13" l="1"/>
  <c r="Z143" i="13"/>
  <c r="D141" i="13"/>
  <c r="R141" i="13" s="1"/>
  <c r="V141" i="13"/>
  <c r="W141" i="13"/>
  <c r="X141" i="13" l="1"/>
  <c r="S141" i="13"/>
  <c r="AI140" i="13"/>
  <c r="AK140" i="13"/>
  <c r="T142" i="13" l="1"/>
  <c r="Y142" i="13" l="1"/>
  <c r="U142" i="13"/>
  <c r="D140" i="13"/>
  <c r="S140" i="13" s="1"/>
  <c r="T141" i="13" l="1"/>
  <c r="R140" i="13"/>
  <c r="AB142" i="13"/>
  <c r="Z142" i="13"/>
  <c r="AI139" i="13"/>
  <c r="AK139" i="13"/>
  <c r="V140" i="13"/>
  <c r="W140" i="13"/>
  <c r="X140" i="13" l="1"/>
  <c r="Y141" i="13"/>
  <c r="U141" i="13"/>
  <c r="Z141" i="13" l="1"/>
  <c r="AB141" i="13"/>
  <c r="D139" i="13"/>
  <c r="R139" i="13" s="1"/>
  <c r="W139" i="13"/>
  <c r="V139" i="13"/>
  <c r="X139" i="13" l="1"/>
  <c r="S139" i="13"/>
  <c r="AI138" i="13"/>
  <c r="AK138" i="13"/>
  <c r="T140" i="13" l="1"/>
  <c r="Y140" i="13" l="1"/>
  <c r="U140" i="13"/>
  <c r="D138" i="13"/>
  <c r="S138" i="13" s="1"/>
  <c r="T139" i="13" l="1"/>
  <c r="AB140" i="13"/>
  <c r="Z140" i="13"/>
  <c r="R138" i="13"/>
  <c r="AI137" i="13"/>
  <c r="AK137" i="13"/>
  <c r="V138" i="13"/>
  <c r="W138" i="13"/>
  <c r="X138" i="13" l="1"/>
  <c r="Y139" i="13"/>
  <c r="U139" i="13"/>
  <c r="AB139" i="13" l="1"/>
  <c r="Z139" i="13"/>
  <c r="D137" i="13"/>
  <c r="S137" i="13" s="1"/>
  <c r="T138" i="13" l="1"/>
  <c r="R137" i="13"/>
  <c r="AI136" i="13"/>
  <c r="AK136" i="13"/>
  <c r="W137" i="13"/>
  <c r="V137" i="13"/>
  <c r="X137" i="13" l="1"/>
  <c r="Y138" i="13"/>
  <c r="U138" i="13"/>
  <c r="AB138" i="13" l="1"/>
  <c r="Z138" i="13"/>
  <c r="D136" i="13"/>
  <c r="S136" i="13" s="1"/>
  <c r="T137" i="13" l="1"/>
  <c r="R136" i="13"/>
  <c r="AI135" i="13"/>
  <c r="AK135" i="13"/>
  <c r="V136" i="13"/>
  <c r="W136" i="13"/>
  <c r="X136" i="13" l="1"/>
  <c r="Y137" i="13"/>
  <c r="U137" i="13"/>
  <c r="AB137" i="13" l="1"/>
  <c r="Z137" i="13"/>
  <c r="D135" i="13"/>
  <c r="S135" i="13" s="1"/>
  <c r="T136" i="13" l="1"/>
  <c r="R135" i="13"/>
  <c r="AI134" i="13"/>
  <c r="AK134" i="13"/>
  <c r="W135" i="13"/>
  <c r="V135" i="13"/>
  <c r="X135" i="13" l="1"/>
  <c r="Y136" i="13"/>
  <c r="U136" i="13"/>
  <c r="AB136" i="13" l="1"/>
  <c r="Z136" i="13"/>
  <c r="D134" i="13"/>
  <c r="S134" i="13" s="1"/>
  <c r="T135" i="13" l="1"/>
  <c r="R134" i="13"/>
  <c r="AI133" i="13"/>
  <c r="AK133" i="13"/>
  <c r="V134" i="13"/>
  <c r="W134" i="13"/>
  <c r="X134" i="13" l="1"/>
  <c r="Y135" i="13"/>
  <c r="U135" i="13"/>
  <c r="AB135" i="13" l="1"/>
  <c r="Z135" i="13"/>
  <c r="D133" i="13"/>
  <c r="S133" i="13" s="1"/>
  <c r="T134" i="13" l="1"/>
  <c r="R133" i="13"/>
  <c r="AI132" i="13"/>
  <c r="AK132" i="13"/>
  <c r="V133" i="13"/>
  <c r="W133" i="13"/>
  <c r="X133" i="13" l="1"/>
  <c r="Y134" i="13"/>
  <c r="U134" i="13"/>
  <c r="AB134" i="13" l="1"/>
  <c r="Z134" i="13"/>
  <c r="D132" i="13"/>
  <c r="S132" i="13" s="1"/>
  <c r="R132" i="13" l="1"/>
  <c r="T133" i="13"/>
  <c r="AI131" i="13"/>
  <c r="AK131" i="13"/>
  <c r="V132" i="13"/>
  <c r="W132" i="13"/>
  <c r="X132" i="13" l="1"/>
  <c r="Y133" i="13"/>
  <c r="U133" i="13"/>
  <c r="AB133" i="13" l="1"/>
  <c r="Z133" i="13"/>
  <c r="D131" i="13"/>
  <c r="S131" i="13" s="1"/>
  <c r="T132" i="13" l="1"/>
  <c r="R131" i="13"/>
  <c r="AI130" i="13"/>
  <c r="AK130" i="13"/>
  <c r="V131" i="13"/>
  <c r="W131" i="13"/>
  <c r="X131" i="13" l="1"/>
  <c r="Y132" i="13"/>
  <c r="U132" i="13"/>
  <c r="AB132" i="13" l="1"/>
  <c r="Z132" i="13"/>
  <c r="D130" i="13"/>
  <c r="S130" i="13" s="1"/>
  <c r="T131" i="13" l="1"/>
  <c r="R130" i="13"/>
  <c r="AI129" i="13"/>
  <c r="AK129" i="13"/>
  <c r="W130" i="13"/>
  <c r="V130" i="13"/>
  <c r="X130" i="13" l="1"/>
  <c r="Y131" i="13"/>
  <c r="U131" i="13"/>
  <c r="AB131" i="13" l="1"/>
  <c r="Z131" i="13"/>
  <c r="D129" i="13"/>
  <c r="S129" i="13" s="1"/>
  <c r="T130" i="13" l="1"/>
  <c r="R129" i="13"/>
  <c r="AI128" i="13"/>
  <c r="AK128" i="13"/>
  <c r="W129" i="13"/>
  <c r="V129" i="13"/>
  <c r="X129" i="13" l="1"/>
  <c r="Y130" i="13"/>
  <c r="U130" i="13"/>
  <c r="AB130" i="13" l="1"/>
  <c r="Z130" i="13"/>
  <c r="D128" i="13"/>
  <c r="R128" i="13" s="1"/>
  <c r="V128" i="13"/>
  <c r="W128" i="13"/>
  <c r="X128" i="13" l="1"/>
  <c r="S128" i="13"/>
  <c r="AI127" i="13"/>
  <c r="AK127" i="13"/>
  <c r="T129" i="13" l="1"/>
  <c r="Y129" i="13" l="1"/>
  <c r="U129" i="13"/>
  <c r="D127" i="13"/>
  <c r="S127" i="13" s="1"/>
  <c r="R127" i="13" l="1"/>
  <c r="T128" i="13"/>
  <c r="AB129" i="13"/>
  <c r="Z129" i="13"/>
  <c r="AI126" i="13"/>
  <c r="AK126" i="13"/>
  <c r="W127" i="13"/>
  <c r="V127" i="13"/>
  <c r="X127" i="13" l="1"/>
  <c r="Y128" i="13"/>
  <c r="U128" i="13"/>
  <c r="AB128" i="13" l="1"/>
  <c r="Z128" i="13"/>
  <c r="D126" i="13"/>
  <c r="S126" i="13" s="1"/>
  <c r="T127" i="13" l="1"/>
  <c r="R126" i="13"/>
  <c r="AI125" i="13"/>
  <c r="AK125" i="13"/>
  <c r="V126" i="13"/>
  <c r="W126" i="13"/>
  <c r="X126" i="13" l="1"/>
  <c r="Y127" i="13"/>
  <c r="U127" i="13"/>
  <c r="AB127" i="13" l="1"/>
  <c r="Z127" i="13"/>
  <c r="D125" i="13"/>
  <c r="S125" i="13" s="1"/>
  <c r="T126" i="13" l="1"/>
  <c r="R125" i="13"/>
  <c r="AI124" i="13"/>
  <c r="AK124" i="13"/>
  <c r="V125" i="13"/>
  <c r="W125" i="13"/>
  <c r="X125" i="13" l="1"/>
  <c r="Y126" i="13"/>
  <c r="U126" i="13"/>
  <c r="AB126" i="13" l="1"/>
  <c r="Z126" i="13"/>
  <c r="D124" i="13"/>
  <c r="R124" i="13" s="1"/>
  <c r="V124" i="13"/>
  <c r="W124" i="13"/>
  <c r="X124" i="13" l="1"/>
  <c r="S124" i="13"/>
  <c r="AI123" i="13"/>
  <c r="AK123" i="13"/>
  <c r="T125" i="13" l="1"/>
  <c r="Y125" i="13" l="1"/>
  <c r="U125" i="13"/>
  <c r="D123" i="13"/>
  <c r="S123" i="13" s="1"/>
  <c r="T124" i="13" l="1"/>
  <c r="R123" i="13"/>
  <c r="AB125" i="13"/>
  <c r="Z125" i="13"/>
  <c r="AI122" i="13"/>
  <c r="AK122" i="13"/>
  <c r="W123" i="13"/>
  <c r="V123" i="13"/>
  <c r="X123" i="13" l="1"/>
  <c r="Y124" i="13"/>
  <c r="U124" i="13"/>
  <c r="AB124" i="13" l="1"/>
  <c r="Z124" i="13"/>
  <c r="D122" i="13"/>
  <c r="S122" i="13" s="1"/>
  <c r="T123" i="13" l="1"/>
  <c r="R122" i="13"/>
  <c r="AI121" i="13"/>
  <c r="AK121" i="13"/>
  <c r="W122" i="13"/>
  <c r="V122" i="13"/>
  <c r="X122" i="13" l="1"/>
  <c r="Y123" i="13"/>
  <c r="U123" i="13"/>
  <c r="AB123" i="13" l="1"/>
  <c r="Z123" i="13"/>
  <c r="D121" i="13"/>
  <c r="S121" i="13" s="1"/>
  <c r="R121" i="13" l="1"/>
  <c r="T122" i="13"/>
  <c r="AI120" i="13"/>
  <c r="AK120" i="13"/>
  <c r="W121" i="13"/>
  <c r="V121" i="13"/>
  <c r="X121" i="13" l="1"/>
  <c r="Y122" i="13"/>
  <c r="U122" i="13"/>
  <c r="AB122" i="13" l="1"/>
  <c r="Z122" i="13"/>
  <c r="D120" i="13"/>
  <c r="R120" i="13" s="1"/>
  <c r="V120" i="13"/>
  <c r="W120" i="13"/>
  <c r="X120" i="13" l="1"/>
  <c r="S120" i="13"/>
  <c r="AI119" i="13"/>
  <c r="AK119" i="13"/>
  <c r="T121" i="13" l="1"/>
  <c r="Y121" i="13" l="1"/>
  <c r="U121" i="13"/>
  <c r="D119" i="13"/>
  <c r="S119" i="13" s="1"/>
  <c r="T120" i="13" l="1"/>
  <c r="R119" i="13"/>
  <c r="AB121" i="13"/>
  <c r="Z121" i="13"/>
  <c r="AI118" i="13"/>
  <c r="AK118" i="13"/>
  <c r="W119" i="13"/>
  <c r="V119" i="13"/>
  <c r="X119" i="13" l="1"/>
  <c r="Y120" i="13"/>
  <c r="U120" i="13"/>
  <c r="AB120" i="13" l="1"/>
  <c r="Z120" i="13"/>
  <c r="D118" i="13"/>
  <c r="R118" i="13" s="1"/>
  <c r="V118" i="13"/>
  <c r="W118" i="13"/>
  <c r="X118" i="13" l="1"/>
  <c r="S118" i="13"/>
  <c r="AI117" i="13"/>
  <c r="AK117" i="13"/>
  <c r="T119" i="13" l="1"/>
  <c r="Y119" i="13" l="1"/>
  <c r="U119" i="13"/>
  <c r="D117" i="13"/>
  <c r="S117" i="13" s="1"/>
  <c r="T118" i="13" l="1"/>
  <c r="R117" i="13"/>
  <c r="AB119" i="13"/>
  <c r="Z119" i="13"/>
  <c r="AI116" i="13"/>
  <c r="AK116" i="13"/>
  <c r="V117" i="13"/>
  <c r="W117" i="13"/>
  <c r="X117" i="13" l="1"/>
  <c r="Y118" i="13"/>
  <c r="U118" i="13"/>
  <c r="AB118" i="13" l="1"/>
  <c r="Z118" i="13"/>
  <c r="D116" i="13"/>
  <c r="R116" i="13" s="1"/>
  <c r="W116" i="13"/>
  <c r="V116" i="13"/>
  <c r="X116" i="13" l="1"/>
  <c r="S116" i="13"/>
  <c r="AI115" i="13"/>
  <c r="AK115" i="13"/>
  <c r="T117" i="13" l="1"/>
  <c r="Y117" i="13" l="1"/>
  <c r="U117" i="13"/>
  <c r="D115" i="13"/>
  <c r="S115" i="13" s="1"/>
  <c r="T116" i="13" l="1"/>
  <c r="R115" i="13"/>
  <c r="AB117" i="13"/>
  <c r="Z117" i="13"/>
  <c r="AI114" i="13"/>
  <c r="AK114" i="13"/>
  <c r="W115" i="13"/>
  <c r="V115" i="13"/>
  <c r="X115" i="13" l="1"/>
  <c r="Y116" i="13"/>
  <c r="U116" i="13"/>
  <c r="AB116" i="13" l="1"/>
  <c r="Z116" i="13"/>
  <c r="D114" i="13"/>
  <c r="S114" i="13" s="1"/>
  <c r="T115" i="13" l="1"/>
  <c r="R114" i="13"/>
  <c r="AI113" i="13"/>
  <c r="AK113" i="13"/>
  <c r="V114" i="13"/>
  <c r="W114" i="13"/>
  <c r="X114" i="13" l="1"/>
  <c r="Y115" i="13"/>
  <c r="U115" i="13"/>
  <c r="AB115" i="13" l="1"/>
  <c r="Z115" i="13"/>
  <c r="D113" i="13"/>
  <c r="S113" i="13" s="1"/>
  <c r="R113" i="13" l="1"/>
  <c r="T114" i="13"/>
  <c r="AI112" i="13"/>
  <c r="AK112" i="13"/>
  <c r="W113" i="13"/>
  <c r="V113" i="13"/>
  <c r="X113" i="13" l="1"/>
  <c r="Y114" i="13"/>
  <c r="U114" i="13"/>
  <c r="AB114" i="13" l="1"/>
  <c r="Z114" i="13"/>
  <c r="D112" i="13"/>
  <c r="S112" i="13" s="1"/>
  <c r="T113" i="13" l="1"/>
  <c r="R112" i="13"/>
  <c r="AI111" i="13"/>
  <c r="AK111" i="13"/>
  <c r="V112" i="13"/>
  <c r="W112" i="13"/>
  <c r="X112" i="13" l="1"/>
  <c r="Y113" i="13"/>
  <c r="U113" i="13"/>
  <c r="AB113" i="13" l="1"/>
  <c r="Z113" i="13"/>
  <c r="D111" i="13"/>
  <c r="S111" i="13" s="1"/>
  <c r="T112" i="13" l="1"/>
  <c r="R111" i="13"/>
  <c r="AI110" i="13"/>
  <c r="AK110" i="13"/>
  <c r="V111" i="13"/>
  <c r="W111" i="13"/>
  <c r="X111" i="13" l="1"/>
  <c r="Y112" i="13"/>
  <c r="U112" i="13"/>
  <c r="AB112" i="13" l="1"/>
  <c r="Z112" i="13"/>
  <c r="D110" i="13"/>
  <c r="S110" i="13" s="1"/>
  <c r="T111" i="13" l="1"/>
  <c r="R110" i="13"/>
  <c r="AI109" i="13"/>
  <c r="AK109" i="13"/>
  <c r="V110" i="13"/>
  <c r="W110" i="13"/>
  <c r="X110" i="13" l="1"/>
  <c r="Y111" i="13"/>
  <c r="U111" i="13"/>
  <c r="AB111" i="13" l="1"/>
  <c r="Z111" i="13"/>
  <c r="D109" i="13"/>
  <c r="S109" i="13" s="1"/>
  <c r="T110" i="13" l="1"/>
  <c r="R109" i="13"/>
  <c r="AI108" i="13"/>
  <c r="AK108" i="13"/>
  <c r="W109" i="13"/>
  <c r="V109" i="13"/>
  <c r="X109" i="13" l="1"/>
  <c r="Y110" i="13"/>
  <c r="U110" i="13"/>
  <c r="AB110" i="13" l="1"/>
  <c r="Z110" i="13"/>
  <c r="D108" i="13"/>
  <c r="S108" i="13" s="1"/>
  <c r="T109" i="13" l="1"/>
  <c r="R108" i="13"/>
  <c r="AI107" i="13"/>
  <c r="AK107" i="13"/>
  <c r="V108" i="13"/>
  <c r="W108" i="13"/>
  <c r="X108" i="13" l="1"/>
  <c r="Y109" i="13"/>
  <c r="U109" i="13"/>
  <c r="AB109" i="13" l="1"/>
  <c r="Z109" i="13"/>
  <c r="D107" i="13"/>
  <c r="S107" i="13" s="1"/>
  <c r="T108" i="13" l="1"/>
  <c r="R107" i="13"/>
  <c r="AI106" i="13"/>
  <c r="AK106" i="13"/>
  <c r="W107" i="13"/>
  <c r="V107" i="13"/>
  <c r="X107" i="13" l="1"/>
  <c r="Y108" i="13"/>
  <c r="U108" i="13"/>
  <c r="AB108" i="13" l="1"/>
  <c r="Z108" i="13"/>
  <c r="D106" i="13"/>
  <c r="S106" i="13" s="1"/>
  <c r="T107" i="13" l="1"/>
  <c r="R106" i="13"/>
  <c r="AI105" i="13"/>
  <c r="AK105" i="13"/>
  <c r="V106" i="13"/>
  <c r="W106" i="13"/>
  <c r="X106" i="13" l="1"/>
  <c r="Y107" i="13"/>
  <c r="U107" i="13"/>
  <c r="AB107" i="13" l="1"/>
  <c r="Z107" i="13"/>
  <c r="D105" i="13"/>
  <c r="S105" i="13" s="1"/>
  <c r="T106" i="13" l="1"/>
  <c r="R105" i="13"/>
  <c r="AI104" i="13"/>
  <c r="AK104" i="13"/>
  <c r="W105" i="13"/>
  <c r="V105" i="13"/>
  <c r="X105" i="13" l="1"/>
  <c r="Y106" i="13"/>
  <c r="U106" i="13"/>
  <c r="AB106" i="13" l="1"/>
  <c r="Z106" i="13"/>
  <c r="D104" i="13"/>
  <c r="S104" i="13" s="1"/>
  <c r="T105" i="13" l="1"/>
  <c r="R104" i="13"/>
  <c r="AI103" i="13"/>
  <c r="AK103" i="13"/>
  <c r="W104" i="13"/>
  <c r="V104" i="13"/>
  <c r="X104" i="13" l="1"/>
  <c r="Y105" i="13"/>
  <c r="U105" i="13"/>
  <c r="AB105" i="13" l="1"/>
  <c r="Z105" i="13"/>
  <c r="D103" i="13"/>
  <c r="R103" i="13" s="1"/>
  <c r="W103" i="13"/>
  <c r="V103" i="13"/>
  <c r="X103" i="13" l="1"/>
  <c r="S103" i="13"/>
  <c r="AI102" i="13"/>
  <c r="AK102" i="13"/>
  <c r="T104" i="13" l="1"/>
  <c r="Y104" i="13" l="1"/>
  <c r="U104" i="13"/>
  <c r="D102" i="13"/>
  <c r="S102" i="13" s="1"/>
  <c r="T103" i="13" l="1"/>
  <c r="AB104" i="13"/>
  <c r="Z104" i="13"/>
  <c r="R102" i="13"/>
  <c r="AI101" i="13"/>
  <c r="AK101" i="13"/>
  <c r="W102" i="13"/>
  <c r="V102" i="13"/>
  <c r="X102" i="13" l="1"/>
  <c r="Y103" i="13"/>
  <c r="U103" i="13"/>
  <c r="AB103" i="13" l="1"/>
  <c r="Z103" i="13"/>
  <c r="D101" i="13"/>
  <c r="R101" i="13" s="1"/>
  <c r="V101" i="13"/>
  <c r="W101" i="13"/>
  <c r="X101" i="13" l="1"/>
  <c r="S101" i="13"/>
  <c r="AI100" i="13"/>
  <c r="AK100" i="13"/>
  <c r="T102" i="13" l="1"/>
  <c r="Y102" i="13" l="1"/>
  <c r="U102" i="13"/>
  <c r="D100" i="13"/>
  <c r="S100" i="13" s="1"/>
  <c r="T101" i="13" l="1"/>
  <c r="AB102" i="13"/>
  <c r="Z102" i="13"/>
  <c r="R100" i="13"/>
  <c r="AI99" i="13"/>
  <c r="AK99" i="13"/>
  <c r="W100" i="13"/>
  <c r="V100" i="13"/>
  <c r="X100" i="13" l="1"/>
  <c r="Y101" i="13"/>
  <c r="U101" i="13"/>
  <c r="AB101" i="13" l="1"/>
  <c r="Z101" i="13"/>
  <c r="D99" i="13"/>
  <c r="S99" i="13" s="1"/>
  <c r="T100" i="13" l="1"/>
  <c r="R99" i="13"/>
  <c r="AI98" i="13"/>
  <c r="AK98" i="13"/>
  <c r="W99" i="13"/>
  <c r="V99" i="13"/>
  <c r="X99" i="13" l="1"/>
  <c r="Y100" i="13"/>
  <c r="U100" i="13"/>
  <c r="AB100" i="13" l="1"/>
  <c r="Z100" i="13"/>
  <c r="D98" i="13"/>
  <c r="S98" i="13" s="1"/>
  <c r="R98" i="13" l="1"/>
  <c r="T99" i="13"/>
  <c r="AI97" i="13"/>
  <c r="AK97" i="13"/>
  <c r="W98" i="13"/>
  <c r="V98" i="13"/>
  <c r="X98" i="13" l="1"/>
  <c r="Y99" i="13"/>
  <c r="U99" i="13"/>
  <c r="AB99" i="13" l="1"/>
  <c r="Z99" i="13"/>
  <c r="D97" i="13"/>
  <c r="R97" i="13" s="1"/>
  <c r="W97" i="13"/>
  <c r="V97" i="13"/>
  <c r="X97" i="13" l="1"/>
  <c r="S97" i="13"/>
  <c r="AI96" i="13"/>
  <c r="AK96" i="13"/>
  <c r="T98" i="13" l="1"/>
  <c r="Y98" i="13" l="1"/>
  <c r="U98" i="13"/>
  <c r="D96" i="13"/>
  <c r="S96" i="13" s="1"/>
  <c r="T97" i="13" l="1"/>
  <c r="R96" i="13"/>
  <c r="AB98" i="13"/>
  <c r="Z98" i="13"/>
  <c r="AI95" i="13"/>
  <c r="AK95" i="13"/>
  <c r="V96" i="13"/>
  <c r="W96" i="13"/>
  <c r="X96" i="13" l="1"/>
  <c r="Y97" i="13"/>
  <c r="U97" i="13"/>
  <c r="AB97" i="13" l="1"/>
  <c r="Z97" i="13"/>
  <c r="D95" i="13"/>
  <c r="S95" i="13" s="1"/>
  <c r="T96" i="13" l="1"/>
  <c r="R95" i="13"/>
  <c r="AI94" i="13"/>
  <c r="AK94" i="13"/>
  <c r="W95" i="13"/>
  <c r="V95" i="13"/>
  <c r="X95" i="13" l="1"/>
  <c r="Y96" i="13"/>
  <c r="U96" i="13"/>
  <c r="AB96" i="13" l="1"/>
  <c r="Z96" i="13"/>
  <c r="D94" i="13"/>
  <c r="S94" i="13" s="1"/>
  <c r="T95" i="13" l="1"/>
  <c r="R94" i="13"/>
  <c r="AI93" i="13"/>
  <c r="AK93" i="13"/>
  <c r="W94" i="13"/>
  <c r="V94" i="13"/>
  <c r="X94" i="13" l="1"/>
  <c r="Y95" i="13"/>
  <c r="U95" i="13"/>
  <c r="AB95" i="13" l="1"/>
  <c r="Z95" i="13"/>
  <c r="D93" i="13"/>
  <c r="S93" i="13" s="1"/>
  <c r="T94" i="13" l="1"/>
  <c r="R93" i="13"/>
  <c r="AI92" i="13"/>
  <c r="AK92" i="13"/>
  <c r="V93" i="13"/>
  <c r="W93" i="13"/>
  <c r="X93" i="13" l="1"/>
  <c r="Y94" i="13"/>
  <c r="U94" i="13"/>
  <c r="AB94" i="13" l="1"/>
  <c r="Z94" i="13"/>
  <c r="D92" i="13"/>
  <c r="R92" i="13" s="1"/>
  <c r="V92" i="13"/>
  <c r="W92" i="13"/>
  <c r="X92" i="13" l="1"/>
  <c r="S92" i="13"/>
  <c r="AI91" i="13"/>
  <c r="AK91" i="13"/>
  <c r="T93" i="13" l="1"/>
  <c r="Y93" i="13" l="1"/>
  <c r="U93" i="13"/>
  <c r="D91" i="13"/>
  <c r="S91" i="13" s="1"/>
  <c r="T92" i="13" l="1"/>
  <c r="R91" i="13"/>
  <c r="AB93" i="13"/>
  <c r="Z93" i="13"/>
  <c r="AI90" i="13"/>
  <c r="AK90" i="13"/>
  <c r="W91" i="13"/>
  <c r="V91" i="13"/>
  <c r="X91" i="13" l="1"/>
  <c r="Y92" i="13"/>
  <c r="U92" i="13"/>
  <c r="AB92" i="13" l="1"/>
  <c r="Z92" i="13"/>
  <c r="D90" i="13"/>
  <c r="S90" i="13" s="1"/>
  <c r="T91" i="13" l="1"/>
  <c r="R90" i="13"/>
  <c r="AI89" i="13"/>
  <c r="AK89" i="13"/>
  <c r="W90" i="13"/>
  <c r="V90" i="13"/>
  <c r="X90" i="13" l="1"/>
  <c r="Y91" i="13"/>
  <c r="U91" i="13"/>
  <c r="AB91" i="13" l="1"/>
  <c r="Z91" i="13"/>
  <c r="D89" i="13"/>
  <c r="S89" i="13" s="1"/>
  <c r="T90" i="13" l="1"/>
  <c r="R89" i="13"/>
  <c r="AI88" i="13"/>
  <c r="AK88" i="13"/>
  <c r="W89" i="13"/>
  <c r="V89" i="13"/>
  <c r="X89" i="13" l="1"/>
  <c r="Y90" i="13"/>
  <c r="U90" i="13"/>
  <c r="AB90" i="13" l="1"/>
  <c r="Z90" i="13"/>
  <c r="D88" i="13"/>
  <c r="S88" i="13" s="1"/>
  <c r="T89" i="13" l="1"/>
  <c r="R88" i="13"/>
  <c r="AI87" i="13"/>
  <c r="AK87" i="13"/>
  <c r="V88" i="13"/>
  <c r="W88" i="13"/>
  <c r="X88" i="13" l="1"/>
  <c r="Y89" i="13"/>
  <c r="U89" i="13"/>
  <c r="AB89" i="13" l="1"/>
  <c r="Z89" i="13"/>
  <c r="D87" i="13"/>
  <c r="R87" i="13" s="1"/>
  <c r="W87" i="13"/>
  <c r="V87" i="13"/>
  <c r="X87" i="13" l="1"/>
  <c r="S87" i="13"/>
  <c r="AI86" i="13"/>
  <c r="AK86" i="13"/>
  <c r="T88" i="13" l="1"/>
  <c r="Y88" i="13" l="1"/>
  <c r="U88" i="13"/>
  <c r="D86" i="13"/>
  <c r="S86" i="13" s="1"/>
  <c r="T87" i="13" l="1"/>
  <c r="R86" i="13"/>
  <c r="AB88" i="13"/>
  <c r="Z88" i="13"/>
  <c r="AI85" i="13"/>
  <c r="AK85" i="13"/>
  <c r="V86" i="13"/>
  <c r="W86" i="13"/>
  <c r="X86" i="13" l="1"/>
  <c r="Y87" i="13"/>
  <c r="U87" i="13"/>
  <c r="AB87" i="13" l="1"/>
  <c r="Z87" i="13"/>
  <c r="D85" i="13"/>
  <c r="S85" i="13" s="1"/>
  <c r="T86" i="13" l="1"/>
  <c r="R85" i="13"/>
  <c r="AI84" i="13"/>
  <c r="AK84" i="13"/>
  <c r="W85" i="13"/>
  <c r="V85" i="13"/>
  <c r="X85" i="13" l="1"/>
  <c r="Y86" i="13"/>
  <c r="U86" i="13"/>
  <c r="AB86" i="13" l="1"/>
  <c r="Z86" i="13"/>
  <c r="D84" i="13"/>
  <c r="S84" i="13" s="1"/>
  <c r="T85" i="13" l="1"/>
  <c r="R84" i="13"/>
  <c r="AI83" i="13"/>
  <c r="AK83" i="13"/>
  <c r="V84" i="13"/>
  <c r="W84" i="13"/>
  <c r="X84" i="13" l="1"/>
  <c r="Y85" i="13"/>
  <c r="U85" i="13"/>
  <c r="AB85" i="13" l="1"/>
  <c r="Z85" i="13"/>
  <c r="D83" i="13"/>
  <c r="R83" i="13" s="1"/>
  <c r="W83" i="13"/>
  <c r="V83" i="13"/>
  <c r="X83" i="13" l="1"/>
  <c r="S83" i="13"/>
  <c r="AI82" i="13"/>
  <c r="AK82" i="13"/>
  <c r="T84" i="13" l="1"/>
  <c r="Y84" i="13" l="1"/>
  <c r="U84" i="13"/>
  <c r="D82" i="13"/>
  <c r="S82" i="13" s="1"/>
  <c r="T83" i="13" l="1"/>
  <c r="AB84" i="13"/>
  <c r="Z84" i="13"/>
  <c r="R82" i="13"/>
  <c r="AI81" i="13"/>
  <c r="AK81" i="13"/>
  <c r="W82" i="13"/>
  <c r="V82" i="13"/>
  <c r="X82" i="13" l="1"/>
  <c r="Y83" i="13"/>
  <c r="U83" i="13"/>
  <c r="AB83" i="13" l="1"/>
  <c r="Z83" i="13"/>
  <c r="D81" i="13"/>
  <c r="S81" i="13" s="1"/>
  <c r="T82" i="13" l="1"/>
  <c r="R81" i="13"/>
  <c r="AI80" i="13"/>
  <c r="AK80" i="13"/>
  <c r="W81" i="13"/>
  <c r="V81" i="13"/>
  <c r="X81" i="13" l="1"/>
  <c r="Y82" i="13"/>
  <c r="U82" i="13"/>
  <c r="AB82" i="13" l="1"/>
  <c r="Z82" i="13"/>
  <c r="D80" i="13"/>
  <c r="S80" i="13" s="1"/>
  <c r="T81" i="13" l="1"/>
  <c r="R80" i="13"/>
  <c r="AI79" i="13"/>
  <c r="AK79" i="13"/>
  <c r="V80" i="13"/>
  <c r="W80" i="13"/>
  <c r="X80" i="13" l="1"/>
  <c r="Y81" i="13"/>
  <c r="U81" i="13"/>
  <c r="AB81" i="13" l="1"/>
  <c r="Z81" i="13"/>
  <c r="D79" i="13"/>
  <c r="R79" i="13" s="1"/>
  <c r="W79" i="13"/>
  <c r="V79" i="13"/>
  <c r="S79" i="13" l="1"/>
  <c r="T80" i="13" s="1"/>
  <c r="Y80" i="13" s="1"/>
  <c r="X79" i="13"/>
  <c r="AI78" i="13"/>
  <c r="AK78" i="13"/>
  <c r="U80" i="13" l="1"/>
  <c r="AB80" i="13" s="1"/>
  <c r="D78" i="13"/>
  <c r="S78" i="13" s="1"/>
  <c r="Z80" i="13" l="1"/>
  <c r="T79" i="13"/>
  <c r="R78" i="13"/>
  <c r="AI77" i="13"/>
  <c r="AK77" i="13"/>
  <c r="W78" i="13"/>
  <c r="V78" i="13"/>
  <c r="X78" i="13" l="1"/>
  <c r="Y79" i="13"/>
  <c r="U79" i="13"/>
  <c r="Z79" i="13" l="1"/>
  <c r="AB79" i="13"/>
  <c r="D77" i="13"/>
  <c r="S77" i="13" s="1"/>
  <c r="T78" i="13" l="1"/>
  <c r="R77" i="13"/>
  <c r="AI76" i="13"/>
  <c r="AK76" i="13"/>
  <c r="W77" i="13"/>
  <c r="V77" i="13"/>
  <c r="X77" i="13" l="1"/>
  <c r="Y78" i="13"/>
  <c r="U78" i="13"/>
  <c r="AB78" i="13" l="1"/>
  <c r="Z78" i="13"/>
  <c r="D76" i="13"/>
  <c r="S76" i="13" s="1"/>
  <c r="T77" i="13" l="1"/>
  <c r="R76" i="13"/>
  <c r="AI75" i="13"/>
  <c r="AK75" i="13"/>
  <c r="W76" i="13"/>
  <c r="V76" i="13"/>
  <c r="X76" i="13" l="1"/>
  <c r="Y77" i="13"/>
  <c r="U77" i="13"/>
  <c r="AB77" i="13" l="1"/>
  <c r="Z77" i="13"/>
  <c r="D75" i="13"/>
  <c r="S75" i="13" s="1"/>
  <c r="R75" i="13" l="1"/>
  <c r="T76" i="13"/>
  <c r="AI74" i="13"/>
  <c r="AK74" i="13"/>
  <c r="W75" i="13"/>
  <c r="V75" i="13"/>
  <c r="X75" i="13" l="1"/>
  <c r="Y76" i="13"/>
  <c r="U76" i="13"/>
  <c r="AB76" i="13" l="1"/>
  <c r="Z76" i="13"/>
  <c r="D74" i="13"/>
  <c r="S74" i="13" s="1"/>
  <c r="T75" i="13" l="1"/>
  <c r="R74" i="13"/>
  <c r="AI73" i="13"/>
  <c r="AK73" i="13"/>
  <c r="V74" i="13"/>
  <c r="W74" i="13"/>
  <c r="X74" i="13" l="1"/>
  <c r="Y75" i="13"/>
  <c r="U75" i="13"/>
  <c r="AB75" i="13" l="1"/>
  <c r="Z75" i="13"/>
  <c r="D73" i="13"/>
  <c r="R73" i="13" s="1"/>
  <c r="V73" i="13"/>
  <c r="W73" i="13"/>
  <c r="X73" i="13" l="1"/>
  <c r="S73" i="13"/>
  <c r="AI72" i="13"/>
  <c r="AK72" i="13"/>
  <c r="T74" i="13" l="1"/>
  <c r="Y74" i="13" l="1"/>
  <c r="U74" i="13"/>
  <c r="D72" i="13"/>
  <c r="S72" i="13" s="1"/>
  <c r="T73" i="13" l="1"/>
  <c r="R72" i="13"/>
  <c r="AB74" i="13"/>
  <c r="Z74" i="13"/>
  <c r="AI71" i="13"/>
  <c r="AK71" i="13"/>
  <c r="V72" i="13"/>
  <c r="W72" i="13"/>
  <c r="X72" i="13" l="1"/>
  <c r="Y73" i="13"/>
  <c r="U73" i="13"/>
  <c r="AB73" i="13" l="1"/>
  <c r="Z73" i="13"/>
  <c r="D71" i="13"/>
  <c r="S71" i="13" s="1"/>
  <c r="R71" i="13" l="1"/>
  <c r="T72" i="13"/>
  <c r="AI70" i="13"/>
  <c r="AK70" i="13"/>
  <c r="V71" i="13"/>
  <c r="W71" i="13"/>
  <c r="X71" i="13" l="1"/>
  <c r="Y72" i="13"/>
  <c r="U72" i="13"/>
  <c r="AB72" i="13" l="1"/>
  <c r="Z72" i="13"/>
  <c r="D70" i="13"/>
  <c r="S70" i="13" s="1"/>
  <c r="T71" i="13" l="1"/>
  <c r="R70" i="13"/>
  <c r="AI69" i="13"/>
  <c r="AK69" i="13"/>
  <c r="W70" i="13"/>
  <c r="V70" i="13"/>
  <c r="X70" i="13" l="1"/>
  <c r="Y71" i="13"/>
  <c r="U71" i="13"/>
  <c r="Z71" i="13" l="1"/>
  <c r="AB71" i="13"/>
  <c r="D69" i="13"/>
  <c r="S69" i="13" s="1"/>
  <c r="T70" i="13" l="1"/>
  <c r="R69" i="13"/>
  <c r="AI68" i="13"/>
  <c r="AK68" i="13"/>
  <c r="V69" i="13"/>
  <c r="W69" i="13"/>
  <c r="X69" i="13" l="1"/>
  <c r="Y70" i="13"/>
  <c r="U70" i="13"/>
  <c r="AB70" i="13" l="1"/>
  <c r="Z70" i="13"/>
  <c r="D68" i="13"/>
  <c r="S68" i="13" s="1"/>
  <c r="T69" i="13" l="1"/>
  <c r="R68" i="13"/>
  <c r="AI67" i="13"/>
  <c r="AK67" i="13"/>
  <c r="V68" i="13"/>
  <c r="W68" i="13"/>
  <c r="X68" i="13" l="1"/>
  <c r="Y69" i="13"/>
  <c r="U69" i="13"/>
  <c r="AB69" i="13" l="1"/>
  <c r="Z69" i="13"/>
  <c r="D67" i="13"/>
  <c r="R67" i="13" s="1"/>
  <c r="W67" i="13"/>
  <c r="V67" i="13"/>
  <c r="X67" i="13" l="1"/>
  <c r="S67" i="13"/>
  <c r="AI66" i="13"/>
  <c r="AK66" i="13"/>
  <c r="T68" i="13" l="1"/>
  <c r="Y68" i="13" l="1"/>
  <c r="U68" i="13"/>
  <c r="D66" i="13"/>
  <c r="S66" i="13" s="1"/>
  <c r="T67" i="13" l="1"/>
  <c r="Z68" i="13"/>
  <c r="AB68" i="13"/>
  <c r="R66" i="13"/>
  <c r="AI65" i="13"/>
  <c r="AK65" i="13"/>
  <c r="V66" i="13"/>
  <c r="W66" i="13"/>
  <c r="X66" i="13" l="1"/>
  <c r="Y67" i="13"/>
  <c r="U67" i="13"/>
  <c r="AB67" i="13" l="1"/>
  <c r="Z67" i="13"/>
  <c r="D65" i="13"/>
  <c r="R65" i="13" s="1"/>
  <c r="V65" i="13"/>
  <c r="W65" i="13"/>
  <c r="X65" i="13" l="1"/>
  <c r="S65" i="13"/>
  <c r="AI64" i="13"/>
  <c r="AK64" i="13"/>
  <c r="T66" i="13" l="1"/>
  <c r="Y66" i="13" l="1"/>
  <c r="U66" i="13"/>
  <c r="D64" i="13"/>
  <c r="S64" i="13" s="1"/>
  <c r="T65" i="13" l="1"/>
  <c r="R64" i="13"/>
  <c r="Z66" i="13"/>
  <c r="AB66" i="13"/>
  <c r="AI63" i="13"/>
  <c r="AK63" i="13"/>
  <c r="V64" i="13"/>
  <c r="W64" i="13"/>
  <c r="X64" i="13" l="1"/>
  <c r="Y65" i="13"/>
  <c r="U65" i="13"/>
  <c r="Z65" i="13" l="1"/>
  <c r="AB65" i="13"/>
  <c r="D63" i="13"/>
  <c r="S63" i="13" s="1"/>
  <c r="T64" i="13" l="1"/>
  <c r="R63" i="13"/>
  <c r="AI62" i="13"/>
  <c r="AK62" i="13"/>
  <c r="W63" i="13"/>
  <c r="V63" i="13"/>
  <c r="X63" i="13" l="1"/>
  <c r="Y64" i="13"/>
  <c r="U64" i="13"/>
  <c r="AB64" i="13" l="1"/>
  <c r="Z64" i="13"/>
  <c r="D62" i="13"/>
  <c r="R62" i="13" s="1"/>
  <c r="W62" i="13"/>
  <c r="V62" i="13"/>
  <c r="X62" i="13" l="1"/>
  <c r="S62" i="13"/>
  <c r="AI61" i="13"/>
  <c r="AK61" i="13"/>
  <c r="T63" i="13" l="1"/>
  <c r="Y63" i="13" l="1"/>
  <c r="U63" i="13"/>
  <c r="D61" i="13"/>
  <c r="S61" i="13" s="1"/>
  <c r="T62" i="13" l="1"/>
  <c r="AB63" i="13"/>
  <c r="Z63" i="13"/>
  <c r="R61" i="13"/>
  <c r="AI60" i="13"/>
  <c r="AK60" i="13"/>
  <c r="V61" i="13"/>
  <c r="W61" i="13"/>
  <c r="X61" i="13" l="1"/>
  <c r="Y62" i="13"/>
  <c r="U62" i="13"/>
  <c r="AB62" i="13" l="1"/>
  <c r="Z62" i="13"/>
  <c r="D60" i="13"/>
  <c r="S60" i="13" s="1"/>
  <c r="R60" i="13" l="1"/>
  <c r="T61" i="13"/>
  <c r="AI59" i="13"/>
  <c r="AK59" i="13"/>
  <c r="V60" i="13"/>
  <c r="W60" i="13"/>
  <c r="X60" i="13" l="1"/>
  <c r="Y61" i="13"/>
  <c r="U61" i="13"/>
  <c r="AB61" i="13" l="1"/>
  <c r="Z61" i="13"/>
  <c r="D59" i="13"/>
  <c r="R59" i="13" s="1"/>
  <c r="W59" i="13"/>
  <c r="V59" i="13"/>
  <c r="X59" i="13" l="1"/>
  <c r="S59" i="13"/>
  <c r="AI58" i="13"/>
  <c r="AK58" i="13"/>
  <c r="T60" i="13" l="1"/>
  <c r="Y60" i="13" l="1"/>
  <c r="U60" i="13"/>
  <c r="D58" i="13"/>
  <c r="S58" i="13" s="1"/>
  <c r="T59" i="13" l="1"/>
  <c r="AB60" i="13"/>
  <c r="Z60" i="13"/>
  <c r="R58" i="13"/>
  <c r="AI57" i="13"/>
  <c r="AK57" i="13"/>
  <c r="W58" i="13"/>
  <c r="V58" i="13"/>
  <c r="X58" i="13" l="1"/>
  <c r="Y59" i="13"/>
  <c r="U59" i="13"/>
  <c r="AB59" i="13" l="1"/>
  <c r="Z59" i="13"/>
  <c r="D57" i="13"/>
  <c r="S57" i="13" s="1"/>
  <c r="T58" i="13" l="1"/>
  <c r="R57" i="13"/>
  <c r="AI56" i="13"/>
  <c r="AK56" i="13"/>
  <c r="V57" i="13"/>
  <c r="W57" i="13"/>
  <c r="X57" i="13" l="1"/>
  <c r="Y58" i="13"/>
  <c r="U58" i="13"/>
  <c r="AB58" i="13" l="1"/>
  <c r="Z58" i="13"/>
  <c r="D56" i="13"/>
  <c r="S56" i="13" s="1"/>
  <c r="T57" i="13" l="1"/>
  <c r="R56" i="13"/>
  <c r="AI55" i="13"/>
  <c r="AK55" i="13"/>
  <c r="V56" i="13"/>
  <c r="W56" i="13"/>
  <c r="X56" i="13" l="1"/>
  <c r="Y57" i="13"/>
  <c r="U57" i="13"/>
  <c r="AB57" i="13" l="1"/>
  <c r="Z57" i="13"/>
  <c r="D55" i="13"/>
  <c r="S55" i="13" s="1"/>
  <c r="T56" i="13" l="1"/>
  <c r="R55" i="13"/>
  <c r="AI54" i="13"/>
  <c r="AK54" i="13"/>
  <c r="V55" i="13"/>
  <c r="W55" i="13"/>
  <c r="X55" i="13" l="1"/>
  <c r="Y56" i="13"/>
  <c r="U56" i="13"/>
  <c r="AB56" i="13" l="1"/>
  <c r="Z56" i="13"/>
  <c r="D54" i="13"/>
  <c r="S54" i="13" s="1"/>
  <c r="T55" i="13" l="1"/>
  <c r="R54" i="13"/>
  <c r="AI53" i="13"/>
  <c r="AK53" i="13"/>
  <c r="W54" i="13"/>
  <c r="V54" i="13"/>
  <c r="X54" i="13" l="1"/>
  <c r="Y55" i="13"/>
  <c r="U55" i="13"/>
  <c r="AB55" i="13" l="1"/>
  <c r="Z55" i="13"/>
  <c r="D53" i="13"/>
  <c r="S53" i="13" s="1"/>
  <c r="T54" i="13" l="1"/>
  <c r="R53" i="13"/>
  <c r="AI52" i="13"/>
  <c r="AK52" i="13"/>
  <c r="V53" i="13"/>
  <c r="W53" i="13"/>
  <c r="X53" i="13" l="1"/>
  <c r="Y54" i="13"/>
  <c r="U54" i="13"/>
  <c r="AB54" i="13" l="1"/>
  <c r="Z54" i="13"/>
  <c r="D52" i="13"/>
  <c r="S52" i="13" s="1"/>
  <c r="R52" i="13" l="1"/>
  <c r="T53" i="13"/>
  <c r="AI51" i="13"/>
  <c r="AK51" i="13"/>
  <c r="W52" i="13"/>
  <c r="V52" i="13"/>
  <c r="X52" i="13" l="1"/>
  <c r="Y53" i="13"/>
  <c r="U53" i="13"/>
  <c r="AB53" i="13" l="1"/>
  <c r="Z53" i="13"/>
  <c r="D51" i="13"/>
  <c r="S51" i="13" s="1"/>
  <c r="T52" i="13" l="1"/>
  <c r="R51" i="13"/>
  <c r="AI50" i="13"/>
  <c r="AK50" i="13"/>
  <c r="W51" i="13"/>
  <c r="V51" i="13"/>
  <c r="X51" i="13" l="1"/>
  <c r="Y52" i="13"/>
  <c r="U52" i="13"/>
  <c r="AB52" i="13" l="1"/>
  <c r="Z52" i="13"/>
  <c r="D50" i="13"/>
  <c r="S50" i="13" s="1"/>
  <c r="R50" i="13" l="1"/>
  <c r="T51" i="13"/>
  <c r="AI49" i="13"/>
  <c r="AK49" i="13"/>
  <c r="V50" i="13"/>
  <c r="W50" i="13"/>
  <c r="X50" i="13" l="1"/>
  <c r="Y51" i="13"/>
  <c r="U51" i="13"/>
  <c r="AB51" i="13" l="1"/>
  <c r="Z51" i="13"/>
  <c r="D49" i="13"/>
  <c r="R49" i="13" s="1"/>
  <c r="W49" i="13"/>
  <c r="V49" i="13"/>
  <c r="X49" i="13" l="1"/>
  <c r="S49" i="13"/>
  <c r="AI48" i="13"/>
  <c r="AK48" i="13"/>
  <c r="T50" i="13" l="1"/>
  <c r="Y50" i="13" l="1"/>
  <c r="U50" i="13"/>
  <c r="D48" i="13"/>
  <c r="S48" i="13" s="1"/>
  <c r="T49" i="13" l="1"/>
  <c r="R48" i="13"/>
  <c r="AB50" i="13"/>
  <c r="Z50" i="13"/>
  <c r="AI47" i="13"/>
  <c r="AK47" i="13"/>
  <c r="V48" i="13"/>
  <c r="W48" i="13"/>
  <c r="X48" i="13" l="1"/>
  <c r="Y49" i="13"/>
  <c r="U49" i="13"/>
  <c r="AB49" i="13" l="1"/>
  <c r="Z49" i="13"/>
  <c r="D47" i="13"/>
  <c r="S47" i="13" s="1"/>
  <c r="T48" i="13" l="1"/>
  <c r="R47" i="13"/>
  <c r="AI46" i="13"/>
  <c r="AK46" i="13"/>
  <c r="W47" i="13"/>
  <c r="V47" i="13"/>
  <c r="X47" i="13" l="1"/>
  <c r="Y48" i="13"/>
  <c r="U48" i="13"/>
  <c r="Z48" i="13" l="1"/>
  <c r="AB48" i="13"/>
  <c r="D46" i="13"/>
  <c r="R46" i="13" s="1"/>
  <c r="V46" i="13"/>
  <c r="W46" i="13"/>
  <c r="X46" i="13" l="1"/>
  <c r="S46" i="13"/>
  <c r="AI45" i="13"/>
  <c r="AK45" i="13"/>
  <c r="T47" i="13" l="1"/>
  <c r="Y47" i="13" l="1"/>
  <c r="U47" i="13"/>
  <c r="D45" i="13"/>
  <c r="S45" i="13" s="1"/>
  <c r="T46" i="13" l="1"/>
  <c r="AB47" i="13"/>
  <c r="Z47" i="13"/>
  <c r="R45" i="13"/>
  <c r="AI44" i="13"/>
  <c r="AK44" i="13"/>
  <c r="V45" i="13"/>
  <c r="W45" i="13"/>
  <c r="X45" i="13" l="1"/>
  <c r="Y46" i="13"/>
  <c r="U46" i="13"/>
  <c r="Z46" i="13" l="1"/>
  <c r="AB46" i="13"/>
  <c r="D44" i="13"/>
  <c r="S44" i="13" s="1"/>
  <c r="T45" i="13" l="1"/>
  <c r="R44" i="13"/>
  <c r="AI43" i="13"/>
  <c r="AK43" i="13"/>
  <c r="W44" i="13"/>
  <c r="V44" i="13"/>
  <c r="X44" i="13" l="1"/>
  <c r="Y45" i="13"/>
  <c r="U45" i="13"/>
  <c r="AB45" i="13" l="1"/>
  <c r="Z45" i="13"/>
  <c r="D43" i="13"/>
  <c r="R43" i="13" s="1"/>
  <c r="V43" i="13"/>
  <c r="W43" i="13"/>
  <c r="X43" i="13" l="1"/>
  <c r="S43" i="13"/>
  <c r="AI42" i="13"/>
  <c r="AK42" i="13"/>
  <c r="T44" i="13" l="1"/>
  <c r="Y44" i="13" l="1"/>
  <c r="U44" i="13"/>
  <c r="D42" i="13"/>
  <c r="S42" i="13" s="1"/>
  <c r="T43" i="13" l="1"/>
  <c r="R42" i="13"/>
  <c r="AB44" i="13"/>
  <c r="Z44" i="13"/>
  <c r="AI41" i="13"/>
  <c r="AK41" i="13"/>
  <c r="W42" i="13"/>
  <c r="V42" i="13"/>
  <c r="X42" i="13" l="1"/>
  <c r="Y43" i="13"/>
  <c r="U43" i="13"/>
  <c r="AB43" i="13" l="1"/>
  <c r="Z43" i="13"/>
  <c r="D41" i="13"/>
  <c r="S41" i="13" s="1"/>
  <c r="T42" i="13" l="1"/>
  <c r="R41" i="13"/>
  <c r="AI40" i="13"/>
  <c r="AK40" i="13"/>
  <c r="W41" i="13"/>
  <c r="V41" i="13"/>
  <c r="X41" i="13" l="1"/>
  <c r="Y42" i="13"/>
  <c r="U42" i="13"/>
  <c r="Z42" i="13" l="1"/>
  <c r="AB42" i="13"/>
  <c r="D40" i="13"/>
  <c r="R40" i="13" s="1"/>
  <c r="V40" i="13"/>
  <c r="W40" i="13"/>
  <c r="X40" i="13" l="1"/>
  <c r="S40" i="13"/>
  <c r="AI39" i="13"/>
  <c r="AK39" i="13"/>
  <c r="T41" i="13" l="1"/>
  <c r="Y41" i="13" l="1"/>
  <c r="U41" i="13"/>
  <c r="D39" i="13"/>
  <c r="S39" i="13" s="1"/>
  <c r="T40" i="13" l="1"/>
  <c r="R39" i="13"/>
  <c r="Z41" i="13"/>
  <c r="AB41" i="13"/>
  <c r="AI38" i="13"/>
  <c r="AK38" i="13"/>
  <c r="V39" i="13"/>
  <c r="W39" i="13"/>
  <c r="X39" i="13" l="1"/>
  <c r="Y40" i="13"/>
  <c r="U40" i="13"/>
  <c r="AB40" i="13" l="1"/>
  <c r="Z40" i="13"/>
  <c r="D38" i="13"/>
  <c r="S38" i="13" s="1"/>
  <c r="T39" i="13" l="1"/>
  <c r="R38" i="13"/>
  <c r="AI37" i="13"/>
  <c r="AK37" i="13"/>
  <c r="W38" i="13"/>
  <c r="V38" i="13"/>
  <c r="X38" i="13" l="1"/>
  <c r="Y39" i="13"/>
  <c r="U39" i="13"/>
  <c r="AB39" i="13" l="1"/>
  <c r="Z39" i="13"/>
  <c r="D37" i="13"/>
  <c r="S37" i="13" s="1"/>
  <c r="T38" i="13" l="1"/>
  <c r="R37" i="13"/>
  <c r="AI36" i="13"/>
  <c r="AK36" i="13"/>
  <c r="W37" i="13"/>
  <c r="V37" i="13"/>
  <c r="X37" i="13" l="1"/>
  <c r="Y38" i="13"/>
  <c r="U38" i="13"/>
  <c r="AB38" i="13" l="1"/>
  <c r="Z38" i="13"/>
  <c r="D36" i="13"/>
  <c r="R36" i="13" s="1"/>
  <c r="W36" i="13"/>
  <c r="V36" i="13"/>
  <c r="X36" i="13" l="1"/>
  <c r="S36" i="13"/>
  <c r="AI35" i="13"/>
  <c r="AK35" i="13"/>
  <c r="T37" i="13" l="1"/>
  <c r="Y37" i="13" l="1"/>
  <c r="U37" i="13"/>
  <c r="D35" i="13"/>
  <c r="S35" i="13" s="1"/>
  <c r="T36" i="13" l="1"/>
  <c r="AB37" i="13"/>
  <c r="Z37" i="13"/>
  <c r="R35" i="13"/>
  <c r="AI34" i="13"/>
  <c r="AK34" i="13"/>
  <c r="V35" i="13"/>
  <c r="W35" i="13"/>
  <c r="X35" i="13" l="1"/>
  <c r="Y36" i="13"/>
  <c r="U36" i="13"/>
  <c r="AB36" i="13" l="1"/>
  <c r="Z36" i="13"/>
  <c r="D34" i="13"/>
  <c r="S34" i="13" s="1"/>
  <c r="T35" i="13" l="1"/>
  <c r="R34" i="13"/>
  <c r="AI33" i="13"/>
  <c r="AK33" i="13"/>
  <c r="W34" i="13"/>
  <c r="V34" i="13"/>
  <c r="X34" i="13" l="1"/>
  <c r="Y35" i="13"/>
  <c r="U35" i="13"/>
  <c r="AB35" i="13" l="1"/>
  <c r="Z35" i="13"/>
  <c r="D33" i="13"/>
  <c r="S33" i="13" s="1"/>
  <c r="T34" i="13" l="1"/>
  <c r="R33" i="13"/>
  <c r="AI32" i="13"/>
  <c r="AK32" i="13"/>
  <c r="V33" i="13"/>
  <c r="W33" i="13"/>
  <c r="X33" i="13" l="1"/>
  <c r="Y34" i="13"/>
  <c r="U34" i="13"/>
  <c r="AB34" i="13" l="1"/>
  <c r="Z34" i="13"/>
  <c r="D32" i="13"/>
  <c r="R32" i="13" s="1"/>
  <c r="V32" i="13"/>
  <c r="W32" i="13"/>
  <c r="X32" i="13" l="1"/>
  <c r="AI31" i="13"/>
  <c r="D31" i="13"/>
  <c r="AK31" i="13"/>
  <c r="R31" i="13" l="1"/>
  <c r="AI30" i="13"/>
  <c r="AK30" i="13"/>
  <c r="W31" i="13"/>
  <c r="V31" i="13"/>
  <c r="X31" i="13" l="1"/>
  <c r="D30" i="13"/>
  <c r="R30" i="13" l="1"/>
  <c r="AI29" i="13"/>
  <c r="AK29" i="13"/>
  <c r="W30" i="13"/>
  <c r="V30" i="13"/>
  <c r="X30" i="13" l="1"/>
  <c r="D29" i="13"/>
  <c r="R29" i="13" l="1"/>
  <c r="AI28" i="13"/>
  <c r="AK28" i="13"/>
  <c r="W29" i="13"/>
  <c r="V29" i="13"/>
  <c r="X29" i="13" l="1"/>
  <c r="D28" i="13"/>
  <c r="R28" i="13" s="1"/>
  <c r="V28" i="13"/>
  <c r="W28" i="13"/>
  <c r="X28" i="13" l="1"/>
  <c r="AI27" i="13"/>
  <c r="D27" i="13"/>
  <c r="AK27" i="13"/>
  <c r="R27" i="13" l="1"/>
  <c r="AI26" i="13"/>
  <c r="AK26" i="13"/>
  <c r="W27" i="13"/>
  <c r="V27" i="13"/>
  <c r="X27" i="13" l="1"/>
  <c r="D26" i="13"/>
  <c r="R26" i="13" l="1"/>
  <c r="AI25" i="13"/>
  <c r="AK25" i="13"/>
  <c r="V26" i="13"/>
  <c r="W26" i="13"/>
  <c r="X26" i="13" l="1"/>
  <c r="D25" i="13"/>
  <c r="R25" i="13" l="1"/>
  <c r="AI24" i="13"/>
  <c r="AK24" i="13"/>
  <c r="V25" i="13"/>
  <c r="W25" i="13"/>
  <c r="X25" i="13" l="1"/>
  <c r="D24" i="13"/>
  <c r="R24" i="13" l="1"/>
  <c r="AI23" i="13"/>
  <c r="AK23" i="13"/>
  <c r="W24" i="13"/>
  <c r="V24" i="13"/>
  <c r="X24" i="13" l="1"/>
  <c r="D23" i="13"/>
  <c r="R23" i="13" l="1"/>
  <c r="AI22" i="13"/>
  <c r="AK22" i="13"/>
  <c r="V23" i="13"/>
  <c r="W23" i="13"/>
  <c r="X23" i="13" l="1"/>
  <c r="D22" i="13"/>
  <c r="E21" i="13"/>
  <c r="N21" i="13" s="1"/>
  <c r="D21" i="13"/>
  <c r="AG18" i="13"/>
  <c r="R22" i="13" l="1"/>
  <c r="AL15" i="13"/>
  <c r="AL16" i="13" s="1"/>
  <c r="AJ13" i="13"/>
  <c r="F13" i="13"/>
  <c r="F11" i="13"/>
  <c r="F12" i="13" s="1"/>
  <c r="AI10" i="13"/>
  <c r="AJ7" i="13"/>
  <c r="AJ6" i="13"/>
  <c r="N6" i="13"/>
  <c r="I6" i="13"/>
  <c r="I8" i="13" s="1"/>
  <c r="V22" i="13"/>
  <c r="W22" i="13"/>
  <c r="AJ19" i="13" l="1"/>
  <c r="X22" i="13"/>
  <c r="F381" i="13"/>
  <c r="E381" i="13"/>
  <c r="G381" i="13"/>
  <c r="P381" i="13"/>
  <c r="N381" i="13"/>
  <c r="O381" i="13"/>
  <c r="H381" i="13"/>
  <c r="F380" i="13"/>
  <c r="E380" i="13"/>
  <c r="O380" i="13"/>
  <c r="H380" i="13"/>
  <c r="G380" i="13"/>
  <c r="P380" i="13"/>
  <c r="N380" i="13"/>
  <c r="F379" i="13"/>
  <c r="E379" i="13"/>
  <c r="N379" i="13"/>
  <c r="P379" i="13"/>
  <c r="O379" i="13"/>
  <c r="H379" i="13"/>
  <c r="G379" i="13"/>
  <c r="N378" i="13"/>
  <c r="H378" i="13"/>
  <c r="G378" i="13"/>
  <c r="F378" i="13"/>
  <c r="E378" i="13"/>
  <c r="P378" i="13"/>
  <c r="O378" i="13"/>
  <c r="G377" i="13"/>
  <c r="F377" i="13"/>
  <c r="E377" i="13"/>
  <c r="P377" i="13"/>
  <c r="N377" i="13"/>
  <c r="O377" i="13"/>
  <c r="H377" i="13"/>
  <c r="G376" i="13"/>
  <c r="F376" i="13"/>
  <c r="E376" i="13"/>
  <c r="N376" i="13"/>
  <c r="H376" i="13"/>
  <c r="P376" i="13"/>
  <c r="O376" i="13"/>
  <c r="F375" i="13"/>
  <c r="E375" i="13"/>
  <c r="P375" i="13"/>
  <c r="G375" i="13"/>
  <c r="H375" i="13"/>
  <c r="O375" i="13"/>
  <c r="N375" i="13"/>
  <c r="G374" i="13"/>
  <c r="F374" i="13"/>
  <c r="E374" i="13"/>
  <c r="P374" i="13"/>
  <c r="O374" i="13"/>
  <c r="H374" i="13"/>
  <c r="N374" i="13"/>
  <c r="F373" i="13"/>
  <c r="E373" i="13"/>
  <c r="P373" i="13"/>
  <c r="O373" i="13"/>
  <c r="H373" i="13"/>
  <c r="N373" i="13"/>
  <c r="G373" i="13"/>
  <c r="P372" i="13"/>
  <c r="O372" i="13"/>
  <c r="N372" i="13"/>
  <c r="G372" i="13"/>
  <c r="H372" i="13"/>
  <c r="E372" i="13"/>
  <c r="F372" i="13"/>
  <c r="P371" i="13"/>
  <c r="H371" i="13"/>
  <c r="O371" i="13"/>
  <c r="E371" i="13"/>
  <c r="N371" i="13"/>
  <c r="F371" i="13"/>
  <c r="G371" i="13"/>
  <c r="G370" i="13"/>
  <c r="F370" i="13"/>
  <c r="E370" i="13"/>
  <c r="P370" i="13"/>
  <c r="N370" i="13"/>
  <c r="O370" i="13"/>
  <c r="H370" i="13"/>
  <c r="F369" i="13"/>
  <c r="E369" i="13"/>
  <c r="O369" i="13"/>
  <c r="G369" i="13"/>
  <c r="P369" i="13"/>
  <c r="N369" i="13"/>
  <c r="H369" i="13"/>
  <c r="E368" i="13"/>
  <c r="O368" i="13"/>
  <c r="N368" i="13"/>
  <c r="H368" i="13"/>
  <c r="P368" i="13"/>
  <c r="G368" i="13"/>
  <c r="F368" i="13"/>
  <c r="P367" i="13"/>
  <c r="O367" i="13"/>
  <c r="N367" i="13"/>
  <c r="G367" i="13"/>
  <c r="F367" i="13"/>
  <c r="H367" i="13"/>
  <c r="E367" i="13"/>
  <c r="F366" i="13"/>
  <c r="E366" i="13"/>
  <c r="P366" i="13"/>
  <c r="N366" i="13"/>
  <c r="H366" i="13"/>
  <c r="O366" i="13"/>
  <c r="G366" i="13"/>
  <c r="E365" i="13"/>
  <c r="N365" i="13"/>
  <c r="P365" i="13"/>
  <c r="O365" i="13"/>
  <c r="F365" i="13"/>
  <c r="H365" i="13"/>
  <c r="G365" i="13"/>
  <c r="N364" i="13"/>
  <c r="G364" i="13"/>
  <c r="F364" i="13"/>
  <c r="E364" i="13"/>
  <c r="O364" i="13"/>
  <c r="H364" i="13"/>
  <c r="P364" i="13"/>
  <c r="F363" i="13"/>
  <c r="E363" i="13"/>
  <c r="P363" i="13"/>
  <c r="O363" i="13"/>
  <c r="G363" i="13"/>
  <c r="N363" i="13"/>
  <c r="H363" i="13"/>
  <c r="G362" i="13"/>
  <c r="F362" i="13"/>
  <c r="E362" i="13"/>
  <c r="O362" i="13"/>
  <c r="P362" i="13"/>
  <c r="N362" i="13"/>
  <c r="H362" i="13"/>
  <c r="P361" i="13"/>
  <c r="N361" i="13"/>
  <c r="G361" i="13"/>
  <c r="E361" i="13"/>
  <c r="O361" i="13"/>
  <c r="H361" i="13"/>
  <c r="F361" i="13"/>
  <c r="H360" i="13"/>
  <c r="P360" i="13"/>
  <c r="O360" i="13"/>
  <c r="N360" i="13"/>
  <c r="G360" i="13"/>
  <c r="F360" i="13"/>
  <c r="E360" i="13"/>
  <c r="P359" i="13"/>
  <c r="O359" i="13"/>
  <c r="N359" i="13"/>
  <c r="F359" i="13"/>
  <c r="E359" i="13"/>
  <c r="H359" i="13"/>
  <c r="G359" i="13"/>
  <c r="N358" i="13"/>
  <c r="H358" i="13"/>
  <c r="G358" i="13"/>
  <c r="P358" i="13"/>
  <c r="F358" i="13"/>
  <c r="E358" i="13"/>
  <c r="O358" i="13"/>
  <c r="E357" i="13"/>
  <c r="P357" i="13"/>
  <c r="H357" i="13"/>
  <c r="G357" i="13"/>
  <c r="O357" i="13"/>
  <c r="N357" i="13"/>
  <c r="F357" i="13"/>
  <c r="P356" i="13"/>
  <c r="O356" i="13"/>
  <c r="F356" i="13"/>
  <c r="E356" i="13"/>
  <c r="N356" i="13"/>
  <c r="G356" i="13"/>
  <c r="H356" i="13"/>
  <c r="P355" i="13"/>
  <c r="O355" i="13"/>
  <c r="N355" i="13"/>
  <c r="F355" i="13"/>
  <c r="G355" i="13"/>
  <c r="H355" i="13"/>
  <c r="E355" i="13"/>
  <c r="E354" i="13"/>
  <c r="P354" i="13"/>
  <c r="N354" i="13"/>
  <c r="O354" i="13"/>
  <c r="F354" i="13"/>
  <c r="H354" i="13"/>
  <c r="G354" i="13"/>
  <c r="N353" i="13"/>
  <c r="H353" i="13"/>
  <c r="G353" i="13"/>
  <c r="E353" i="13"/>
  <c r="F353" i="13"/>
  <c r="P353" i="13"/>
  <c r="O353" i="13"/>
  <c r="F352" i="13"/>
  <c r="E352" i="13"/>
  <c r="P352" i="13"/>
  <c r="N352" i="13"/>
  <c r="G352" i="13"/>
  <c r="O352" i="13"/>
  <c r="H352" i="13"/>
  <c r="F351" i="13"/>
  <c r="E351" i="13"/>
  <c r="P351" i="13"/>
  <c r="G351" i="13"/>
  <c r="O351" i="13"/>
  <c r="H351" i="13"/>
  <c r="N351" i="13"/>
  <c r="O350" i="13"/>
  <c r="N350" i="13"/>
  <c r="H350" i="13"/>
  <c r="E350" i="13"/>
  <c r="P350" i="13"/>
  <c r="G350" i="13"/>
  <c r="F350" i="13"/>
  <c r="G349" i="13"/>
  <c r="F349" i="13"/>
  <c r="E349" i="13"/>
  <c r="P349" i="13"/>
  <c r="O349" i="13"/>
  <c r="H349" i="13"/>
  <c r="N349" i="13"/>
  <c r="P348" i="13"/>
  <c r="O348" i="13"/>
  <c r="N348" i="13"/>
  <c r="F348" i="13"/>
  <c r="H348" i="13"/>
  <c r="G348" i="13"/>
  <c r="E348" i="13"/>
  <c r="G347" i="13"/>
  <c r="P347" i="13"/>
  <c r="N347" i="13"/>
  <c r="H347" i="13"/>
  <c r="F347" i="13"/>
  <c r="E347" i="13"/>
  <c r="O347" i="13"/>
  <c r="G346" i="13"/>
  <c r="F346" i="13"/>
  <c r="E346" i="13"/>
  <c r="P346" i="13"/>
  <c r="N346" i="13"/>
  <c r="H346" i="13"/>
  <c r="O346" i="13"/>
  <c r="P345" i="13"/>
  <c r="N345" i="13"/>
  <c r="G345" i="13"/>
  <c r="F345" i="13"/>
  <c r="O345" i="13"/>
  <c r="H345" i="13"/>
  <c r="E345" i="13"/>
  <c r="F344" i="13"/>
  <c r="E344" i="13"/>
  <c r="P344" i="13"/>
  <c r="H344" i="13"/>
  <c r="N344" i="13"/>
  <c r="G344" i="13"/>
  <c r="O344" i="13"/>
  <c r="F343" i="13"/>
  <c r="E343" i="13"/>
  <c r="O343" i="13"/>
  <c r="N343" i="13"/>
  <c r="H343" i="13"/>
  <c r="G343" i="13"/>
  <c r="P343" i="13"/>
  <c r="G342" i="13"/>
  <c r="F342" i="13"/>
  <c r="E342" i="13"/>
  <c r="O342" i="13"/>
  <c r="P342" i="13"/>
  <c r="N342" i="13"/>
  <c r="H342" i="13"/>
  <c r="N341" i="13"/>
  <c r="H341" i="13"/>
  <c r="F341" i="13"/>
  <c r="E341" i="13"/>
  <c r="P341" i="13"/>
  <c r="G341" i="13"/>
  <c r="O341" i="13"/>
  <c r="O340" i="13"/>
  <c r="N340" i="13"/>
  <c r="E340" i="13"/>
  <c r="F340" i="13"/>
  <c r="P340" i="13"/>
  <c r="H340" i="13"/>
  <c r="G340" i="13"/>
  <c r="G339" i="13"/>
  <c r="F339" i="13"/>
  <c r="E339" i="13"/>
  <c r="P339" i="13"/>
  <c r="O339" i="13"/>
  <c r="H339" i="13"/>
  <c r="N339" i="13"/>
  <c r="P338" i="13"/>
  <c r="N338" i="13"/>
  <c r="O338" i="13"/>
  <c r="H338" i="13"/>
  <c r="F338" i="13"/>
  <c r="G338" i="13"/>
  <c r="E338" i="13"/>
  <c r="O337" i="13"/>
  <c r="G337" i="13"/>
  <c r="P337" i="13"/>
  <c r="N337" i="13"/>
  <c r="F337" i="13"/>
  <c r="E337" i="13"/>
  <c r="H337" i="13"/>
  <c r="G336" i="13"/>
  <c r="H336" i="13"/>
  <c r="F336" i="13"/>
  <c r="E336" i="13"/>
  <c r="P336" i="13"/>
  <c r="O336" i="13"/>
  <c r="N336" i="13"/>
  <c r="P335" i="13"/>
  <c r="O335" i="13"/>
  <c r="G335" i="13"/>
  <c r="F335" i="13"/>
  <c r="N335" i="13"/>
  <c r="E335" i="13"/>
  <c r="H335" i="13"/>
  <c r="G334" i="13"/>
  <c r="H334" i="13"/>
  <c r="E334" i="13"/>
  <c r="N334" i="13"/>
  <c r="P334" i="13"/>
  <c r="F334" i="13"/>
  <c r="O334" i="13"/>
  <c r="P333" i="13"/>
  <c r="O333" i="13"/>
  <c r="F333" i="13"/>
  <c r="E333" i="13"/>
  <c r="N333" i="13"/>
  <c r="H333" i="13"/>
  <c r="G333" i="13"/>
  <c r="H332" i="13"/>
  <c r="G332" i="13"/>
  <c r="F332" i="13"/>
  <c r="E332" i="13"/>
  <c r="O332" i="13"/>
  <c r="N332" i="13"/>
  <c r="P332" i="13"/>
  <c r="P331" i="13"/>
  <c r="O331" i="13"/>
  <c r="N331" i="13"/>
  <c r="E331" i="13"/>
  <c r="H331" i="13"/>
  <c r="F331" i="13"/>
  <c r="G331" i="13"/>
  <c r="H330" i="13"/>
  <c r="E330" i="13"/>
  <c r="O330" i="13"/>
  <c r="G330" i="13"/>
  <c r="N330" i="13"/>
  <c r="F330" i="13"/>
  <c r="P330" i="13"/>
  <c r="P329" i="13"/>
  <c r="H329" i="13"/>
  <c r="F329" i="13"/>
  <c r="O329" i="13"/>
  <c r="N329" i="13"/>
  <c r="G329" i="13"/>
  <c r="E329" i="13"/>
  <c r="P328" i="13"/>
  <c r="N328" i="13"/>
  <c r="H328" i="13"/>
  <c r="F328" i="13"/>
  <c r="E328" i="13"/>
  <c r="G328" i="13"/>
  <c r="O328" i="13"/>
  <c r="G327" i="13"/>
  <c r="F327" i="13"/>
  <c r="O327" i="13"/>
  <c r="N327" i="13"/>
  <c r="H327" i="13"/>
  <c r="E327" i="13"/>
  <c r="P327" i="13"/>
  <c r="H326" i="13"/>
  <c r="O326" i="13"/>
  <c r="F326" i="13"/>
  <c r="E326" i="13"/>
  <c r="P326" i="13"/>
  <c r="N326" i="13"/>
  <c r="G326" i="13"/>
  <c r="P325" i="13"/>
  <c r="O325" i="13"/>
  <c r="E325" i="13"/>
  <c r="N325" i="13"/>
  <c r="F325" i="13"/>
  <c r="H325" i="13"/>
  <c r="G325" i="13"/>
  <c r="G324" i="13"/>
  <c r="O324" i="13"/>
  <c r="F324" i="13"/>
  <c r="E324" i="13"/>
  <c r="P324" i="13"/>
  <c r="N324" i="13"/>
  <c r="H324" i="13"/>
  <c r="G323" i="13"/>
  <c r="H323" i="13"/>
  <c r="F323" i="13"/>
  <c r="N323" i="13"/>
  <c r="P323" i="13"/>
  <c r="E323" i="13"/>
  <c r="O323" i="13"/>
  <c r="O322" i="13"/>
  <c r="G322" i="13"/>
  <c r="E322" i="13"/>
  <c r="N322" i="13"/>
  <c r="H322" i="13"/>
  <c r="F322" i="13"/>
  <c r="P322" i="13"/>
  <c r="F321" i="13"/>
  <c r="G321" i="13"/>
  <c r="E321" i="13"/>
  <c r="N321" i="13"/>
  <c r="H321" i="13"/>
  <c r="P321" i="13"/>
  <c r="O321" i="13"/>
  <c r="P320" i="13"/>
  <c r="O320" i="13"/>
  <c r="N320" i="13"/>
  <c r="H320" i="13"/>
  <c r="F320" i="13"/>
  <c r="G320" i="13"/>
  <c r="E320" i="13"/>
  <c r="F319" i="13"/>
  <c r="P319" i="13"/>
  <c r="E319" i="13"/>
  <c r="O319" i="13"/>
  <c r="H319" i="13"/>
  <c r="G319" i="13"/>
  <c r="N319" i="13"/>
  <c r="P318" i="13"/>
  <c r="O318" i="13"/>
  <c r="N318" i="13"/>
  <c r="F318" i="13"/>
  <c r="H318" i="13"/>
  <c r="G318" i="13"/>
  <c r="E318" i="13"/>
  <c r="G317" i="13"/>
  <c r="H317" i="13"/>
  <c r="P317" i="13"/>
  <c r="F317" i="13"/>
  <c r="E317" i="13"/>
  <c r="N317" i="13"/>
  <c r="O317" i="13"/>
  <c r="P316" i="13"/>
  <c r="O316" i="13"/>
  <c r="E316" i="13"/>
  <c r="N316" i="13"/>
  <c r="H316" i="13"/>
  <c r="G316" i="13"/>
  <c r="F316" i="13"/>
  <c r="H315" i="13"/>
  <c r="F315" i="13"/>
  <c r="E315" i="13"/>
  <c r="G315" i="13"/>
  <c r="P315" i="13"/>
  <c r="O315" i="13"/>
  <c r="N315" i="13"/>
  <c r="H314" i="13"/>
  <c r="G314" i="13"/>
  <c r="P314" i="13"/>
  <c r="O314" i="13"/>
  <c r="E314" i="13"/>
  <c r="F314" i="13"/>
  <c r="N314" i="13"/>
  <c r="N313" i="13"/>
  <c r="P313" i="13"/>
  <c r="O313" i="13"/>
  <c r="G313" i="13"/>
  <c r="E313" i="13"/>
  <c r="H313" i="13"/>
  <c r="F313" i="13"/>
  <c r="P312" i="13"/>
  <c r="O312" i="13"/>
  <c r="N312" i="13"/>
  <c r="H312" i="13"/>
  <c r="G312" i="13"/>
  <c r="F312" i="13"/>
  <c r="E312" i="13"/>
  <c r="E311" i="13"/>
  <c r="N311" i="13"/>
  <c r="G311" i="13"/>
  <c r="F311" i="13"/>
  <c r="P311" i="13"/>
  <c r="H311" i="13"/>
  <c r="O311" i="13"/>
  <c r="N310" i="13"/>
  <c r="H310" i="13"/>
  <c r="F310" i="13"/>
  <c r="P310" i="13"/>
  <c r="O310" i="13"/>
  <c r="G310" i="13"/>
  <c r="E310" i="13"/>
  <c r="G309" i="13"/>
  <c r="E309" i="13"/>
  <c r="N309" i="13"/>
  <c r="O309" i="13"/>
  <c r="H309" i="13"/>
  <c r="F309" i="13"/>
  <c r="P309" i="13"/>
  <c r="P308" i="13"/>
  <c r="O308" i="13"/>
  <c r="N308" i="13"/>
  <c r="H308" i="13"/>
  <c r="G308" i="13"/>
  <c r="E308" i="13"/>
  <c r="F308" i="13"/>
  <c r="O307" i="13"/>
  <c r="F307" i="13"/>
  <c r="N307" i="13"/>
  <c r="P307" i="13"/>
  <c r="G307" i="13"/>
  <c r="E307" i="13"/>
  <c r="H307" i="13"/>
  <c r="O306" i="13"/>
  <c r="N306" i="13"/>
  <c r="G306" i="13"/>
  <c r="F306" i="13"/>
  <c r="P306" i="13"/>
  <c r="E306" i="13"/>
  <c r="H306" i="13"/>
  <c r="O305" i="13"/>
  <c r="H305" i="13"/>
  <c r="N305" i="13"/>
  <c r="G305" i="13"/>
  <c r="F305" i="13"/>
  <c r="P305" i="13"/>
  <c r="E305" i="13"/>
  <c r="H304" i="13"/>
  <c r="G304" i="13"/>
  <c r="F304" i="13"/>
  <c r="E304" i="13"/>
  <c r="O304" i="13"/>
  <c r="N304" i="13"/>
  <c r="P304" i="13"/>
  <c r="H303" i="13"/>
  <c r="F303" i="13"/>
  <c r="E303" i="13"/>
  <c r="P303" i="13"/>
  <c r="N303" i="13"/>
  <c r="O303" i="13"/>
  <c r="G303" i="13"/>
  <c r="H302" i="13"/>
  <c r="F302" i="13"/>
  <c r="O302" i="13"/>
  <c r="N302" i="13"/>
  <c r="G302" i="13"/>
  <c r="E302" i="13"/>
  <c r="P302" i="13"/>
  <c r="G301" i="13"/>
  <c r="E301" i="13"/>
  <c r="H301" i="13"/>
  <c r="F301" i="13"/>
  <c r="O301" i="13"/>
  <c r="N301" i="13"/>
  <c r="P301" i="13"/>
  <c r="G300" i="13"/>
  <c r="F300" i="13"/>
  <c r="H300" i="13"/>
  <c r="E300" i="13"/>
  <c r="P300" i="13"/>
  <c r="O300" i="13"/>
  <c r="N300" i="13"/>
  <c r="H299" i="13"/>
  <c r="O299" i="13"/>
  <c r="G299" i="13"/>
  <c r="E299" i="13"/>
  <c r="P299" i="13"/>
  <c r="F299" i="13"/>
  <c r="N299" i="13"/>
  <c r="G298" i="13"/>
  <c r="F298" i="13"/>
  <c r="H298" i="13"/>
  <c r="E298" i="13"/>
  <c r="P298" i="13"/>
  <c r="O298" i="13"/>
  <c r="N298" i="13"/>
  <c r="N297" i="13"/>
  <c r="H297" i="13"/>
  <c r="G297" i="13"/>
  <c r="F297" i="13"/>
  <c r="E297" i="13"/>
  <c r="O297" i="13"/>
  <c r="P297" i="13"/>
  <c r="H296" i="13"/>
  <c r="F296" i="13"/>
  <c r="N296" i="13"/>
  <c r="G296" i="13"/>
  <c r="E296" i="13"/>
  <c r="P296" i="13"/>
  <c r="O296" i="13"/>
  <c r="G295" i="13"/>
  <c r="F295" i="13"/>
  <c r="E295" i="13"/>
  <c r="P295" i="13"/>
  <c r="O295" i="13"/>
  <c r="N295" i="13"/>
  <c r="H295" i="13"/>
  <c r="H294" i="13"/>
  <c r="G294" i="13"/>
  <c r="F294" i="13"/>
  <c r="O294" i="13"/>
  <c r="N294" i="13"/>
  <c r="E294" i="13"/>
  <c r="P294" i="13"/>
  <c r="H293" i="13"/>
  <c r="G293" i="13"/>
  <c r="F293" i="13"/>
  <c r="E293" i="13"/>
  <c r="P293" i="13"/>
  <c r="O293" i="13"/>
  <c r="N293" i="13"/>
  <c r="H292" i="13"/>
  <c r="G292" i="13"/>
  <c r="F292" i="13"/>
  <c r="E292" i="13"/>
  <c r="P292" i="13"/>
  <c r="O292" i="13"/>
  <c r="N292" i="13"/>
  <c r="H291" i="13"/>
  <c r="G291" i="13"/>
  <c r="F291" i="13"/>
  <c r="E291" i="13"/>
  <c r="P291" i="13"/>
  <c r="O291" i="13"/>
  <c r="N291" i="13"/>
  <c r="H290" i="13"/>
  <c r="G290" i="13"/>
  <c r="F290" i="13"/>
  <c r="E290" i="13"/>
  <c r="O290" i="13"/>
  <c r="N290" i="13"/>
  <c r="P290" i="13"/>
  <c r="H289" i="13"/>
  <c r="G289" i="13"/>
  <c r="F289" i="13"/>
  <c r="E289" i="13"/>
  <c r="P289" i="13"/>
  <c r="O289" i="13"/>
  <c r="N289" i="13"/>
  <c r="G288" i="13"/>
  <c r="E288" i="13"/>
  <c r="O288" i="13"/>
  <c r="H288" i="13"/>
  <c r="F288" i="13"/>
  <c r="P288" i="13"/>
  <c r="N288" i="13"/>
  <c r="P287" i="13"/>
  <c r="N287" i="13"/>
  <c r="H287" i="13"/>
  <c r="G287" i="13"/>
  <c r="F287" i="13"/>
  <c r="O287" i="13"/>
  <c r="E287" i="13"/>
  <c r="H286" i="13"/>
  <c r="G286" i="13"/>
  <c r="F286" i="13"/>
  <c r="P286" i="13"/>
  <c r="E286" i="13"/>
  <c r="O286" i="13"/>
  <c r="N286" i="13"/>
  <c r="G285" i="13"/>
  <c r="F285" i="13"/>
  <c r="P285" i="13"/>
  <c r="H285" i="13"/>
  <c r="E285" i="13"/>
  <c r="O285" i="13"/>
  <c r="N285" i="13"/>
  <c r="G284" i="13"/>
  <c r="F284" i="13"/>
  <c r="P284" i="13"/>
  <c r="O284" i="13"/>
  <c r="N284" i="13"/>
  <c r="H284" i="13"/>
  <c r="E284" i="13"/>
  <c r="E283" i="13"/>
  <c r="P283" i="13"/>
  <c r="H283" i="13"/>
  <c r="G283" i="13"/>
  <c r="F283" i="13"/>
  <c r="O283" i="13"/>
  <c r="N283" i="13"/>
  <c r="H282" i="13"/>
  <c r="G282" i="13"/>
  <c r="F282" i="13"/>
  <c r="O282" i="13"/>
  <c r="E282" i="13"/>
  <c r="P282" i="13"/>
  <c r="N282" i="13"/>
  <c r="P281" i="13"/>
  <c r="O281" i="13"/>
  <c r="H281" i="13"/>
  <c r="G281" i="13"/>
  <c r="F281" i="13"/>
  <c r="E281" i="13"/>
  <c r="N281" i="13"/>
  <c r="H280" i="13"/>
  <c r="G280" i="13"/>
  <c r="F280" i="13"/>
  <c r="E280" i="13"/>
  <c r="P280" i="13"/>
  <c r="O280" i="13"/>
  <c r="N280" i="13"/>
  <c r="H279" i="13"/>
  <c r="P279" i="13"/>
  <c r="O279" i="13"/>
  <c r="N279" i="13"/>
  <c r="G279" i="13"/>
  <c r="E279" i="13"/>
  <c r="F279" i="13"/>
  <c r="H278" i="13"/>
  <c r="G278" i="13"/>
  <c r="F278" i="13"/>
  <c r="E278" i="13"/>
  <c r="O278" i="13"/>
  <c r="N278" i="13"/>
  <c r="P278" i="13"/>
  <c r="H277" i="13"/>
  <c r="E277" i="13"/>
  <c r="P277" i="13"/>
  <c r="G277" i="13"/>
  <c r="N277" i="13"/>
  <c r="F277" i="13"/>
  <c r="O277" i="13"/>
  <c r="G276" i="13"/>
  <c r="F276" i="13"/>
  <c r="O276" i="13"/>
  <c r="N276" i="13"/>
  <c r="H276" i="13"/>
  <c r="E276" i="13"/>
  <c r="P276" i="13"/>
  <c r="G275" i="13"/>
  <c r="F275" i="13"/>
  <c r="E275" i="13"/>
  <c r="P275" i="13"/>
  <c r="H275" i="13"/>
  <c r="O275" i="13"/>
  <c r="N275" i="13"/>
  <c r="H274" i="13"/>
  <c r="G274" i="13"/>
  <c r="F274" i="13"/>
  <c r="O274" i="13"/>
  <c r="E274" i="13"/>
  <c r="P274" i="13"/>
  <c r="N274" i="13"/>
  <c r="F273" i="13"/>
  <c r="P273" i="13"/>
  <c r="H273" i="13"/>
  <c r="E273" i="13"/>
  <c r="N273" i="13"/>
  <c r="G273" i="13"/>
  <c r="O273" i="13"/>
  <c r="G272" i="13"/>
  <c r="H272" i="13"/>
  <c r="E272" i="13"/>
  <c r="F272" i="13"/>
  <c r="P272" i="13"/>
  <c r="O272" i="13"/>
  <c r="N272" i="13"/>
  <c r="F271" i="13"/>
  <c r="P271" i="13"/>
  <c r="N271" i="13"/>
  <c r="H271" i="13"/>
  <c r="G271" i="13"/>
  <c r="E271" i="13"/>
  <c r="O271" i="13"/>
  <c r="F270" i="13"/>
  <c r="H270" i="13"/>
  <c r="P270" i="13"/>
  <c r="O270" i="13"/>
  <c r="G270" i="13"/>
  <c r="E270" i="13"/>
  <c r="N270" i="13"/>
  <c r="H269" i="13"/>
  <c r="G269" i="13"/>
  <c r="E269" i="13"/>
  <c r="F269" i="13"/>
  <c r="P269" i="13"/>
  <c r="O269" i="13"/>
  <c r="N269" i="13"/>
  <c r="G268" i="13"/>
  <c r="F268" i="13"/>
  <c r="E268" i="13"/>
  <c r="H268" i="13"/>
  <c r="O268" i="13"/>
  <c r="P268" i="13"/>
  <c r="N268" i="13"/>
  <c r="F267" i="13"/>
  <c r="P267" i="13"/>
  <c r="H267" i="13"/>
  <c r="G267" i="13"/>
  <c r="E267" i="13"/>
  <c r="O267" i="13"/>
  <c r="N267" i="13"/>
  <c r="P266" i="13"/>
  <c r="O266" i="13"/>
  <c r="H266" i="13"/>
  <c r="G266" i="13"/>
  <c r="F266" i="13"/>
  <c r="N266" i="13"/>
  <c r="E266" i="13"/>
  <c r="H265" i="13"/>
  <c r="G265" i="13"/>
  <c r="F265" i="13"/>
  <c r="E265" i="13"/>
  <c r="P265" i="13"/>
  <c r="O265" i="13"/>
  <c r="N265" i="13"/>
  <c r="H264" i="13"/>
  <c r="F264" i="13"/>
  <c r="E264" i="13"/>
  <c r="P264" i="13"/>
  <c r="G264" i="13"/>
  <c r="O264" i="13"/>
  <c r="N264" i="13"/>
  <c r="H263" i="13"/>
  <c r="G263" i="13"/>
  <c r="E263" i="13"/>
  <c r="P263" i="13"/>
  <c r="N263" i="13"/>
  <c r="F263" i="13"/>
  <c r="O263" i="13"/>
  <c r="H262" i="13"/>
  <c r="F262" i="13"/>
  <c r="E262" i="13"/>
  <c r="O262" i="13"/>
  <c r="N262" i="13"/>
  <c r="G262" i="13"/>
  <c r="P262" i="13"/>
  <c r="H261" i="13"/>
  <c r="G261" i="13"/>
  <c r="F261" i="13"/>
  <c r="P261" i="13"/>
  <c r="O261" i="13"/>
  <c r="E261" i="13"/>
  <c r="N261" i="13"/>
  <c r="G260" i="13"/>
  <c r="E260" i="13"/>
  <c r="H260" i="13"/>
  <c r="F260" i="13"/>
  <c r="O260" i="13"/>
  <c r="N260" i="13"/>
  <c r="P260" i="13"/>
  <c r="F259" i="13"/>
  <c r="P259" i="13"/>
  <c r="O259" i="13"/>
  <c r="N259" i="13"/>
  <c r="H259" i="13"/>
  <c r="G259" i="13"/>
  <c r="E259" i="13"/>
  <c r="H258" i="13"/>
  <c r="F258" i="13"/>
  <c r="E258" i="13"/>
  <c r="O258" i="13"/>
  <c r="N258" i="13"/>
  <c r="G258" i="13"/>
  <c r="P258" i="13"/>
  <c r="G257" i="13"/>
  <c r="E257" i="13"/>
  <c r="H257" i="13"/>
  <c r="F257" i="13"/>
  <c r="P257" i="13"/>
  <c r="O257" i="13"/>
  <c r="N257" i="13"/>
  <c r="E256" i="13"/>
  <c r="H256" i="13"/>
  <c r="G256" i="13"/>
  <c r="O256" i="13"/>
  <c r="N256" i="13"/>
  <c r="F256" i="13"/>
  <c r="P256" i="13"/>
  <c r="G255" i="13"/>
  <c r="F255" i="13"/>
  <c r="P255" i="13"/>
  <c r="H255" i="13"/>
  <c r="E255" i="13"/>
  <c r="O255" i="13"/>
  <c r="N255" i="13"/>
  <c r="H254" i="13"/>
  <c r="G254" i="13"/>
  <c r="F254" i="13"/>
  <c r="E254" i="13"/>
  <c r="N254" i="13"/>
  <c r="P254" i="13"/>
  <c r="O254" i="13"/>
  <c r="H253" i="13"/>
  <c r="F253" i="13"/>
  <c r="E253" i="13"/>
  <c r="P253" i="13"/>
  <c r="G253" i="13"/>
  <c r="O253" i="13"/>
  <c r="N253" i="13"/>
  <c r="O252" i="13"/>
  <c r="N252" i="13"/>
  <c r="H252" i="13"/>
  <c r="G252" i="13"/>
  <c r="F252" i="13"/>
  <c r="E252" i="13"/>
  <c r="P252" i="13"/>
  <c r="E251" i="13"/>
  <c r="H251" i="13"/>
  <c r="G251" i="13"/>
  <c r="F251" i="13"/>
  <c r="P251" i="13"/>
  <c r="O251" i="13"/>
  <c r="N251" i="13"/>
  <c r="H250" i="13"/>
  <c r="G250" i="13"/>
  <c r="F250" i="13"/>
  <c r="E250" i="13"/>
  <c r="P250" i="13"/>
  <c r="O250" i="13"/>
  <c r="N250" i="13"/>
  <c r="H249" i="13"/>
  <c r="G249" i="13"/>
  <c r="F249" i="13"/>
  <c r="E249" i="13"/>
  <c r="P249" i="13"/>
  <c r="O249" i="13"/>
  <c r="N249" i="13"/>
  <c r="E248" i="13"/>
  <c r="P248" i="13"/>
  <c r="H248" i="13"/>
  <c r="G248" i="13"/>
  <c r="O248" i="13"/>
  <c r="N248" i="13"/>
  <c r="F248" i="13"/>
  <c r="H247" i="13"/>
  <c r="G247" i="13"/>
  <c r="E247" i="13"/>
  <c r="O247" i="13"/>
  <c r="N247" i="13"/>
  <c r="F247" i="13"/>
  <c r="P247" i="13"/>
  <c r="G246" i="13"/>
  <c r="F246" i="13"/>
  <c r="H246" i="13"/>
  <c r="E246" i="13"/>
  <c r="O246" i="13"/>
  <c r="N246" i="13"/>
  <c r="P246" i="13"/>
  <c r="H245" i="13"/>
  <c r="G245" i="13"/>
  <c r="F245" i="13"/>
  <c r="E245" i="13"/>
  <c r="P245" i="13"/>
  <c r="O245" i="13"/>
  <c r="N245" i="13"/>
  <c r="G244" i="13"/>
  <c r="F244" i="13"/>
  <c r="E244" i="13"/>
  <c r="P244" i="13"/>
  <c r="O244" i="13"/>
  <c r="N244" i="13"/>
  <c r="H244" i="13"/>
  <c r="H243" i="13"/>
  <c r="G243" i="13"/>
  <c r="E243" i="13"/>
  <c r="P243" i="13"/>
  <c r="O243" i="13"/>
  <c r="N243" i="13"/>
  <c r="F243" i="13"/>
  <c r="H242" i="13"/>
  <c r="F242" i="13"/>
  <c r="G242" i="13"/>
  <c r="P242" i="13"/>
  <c r="O242" i="13"/>
  <c r="E242" i="13"/>
  <c r="N242" i="13"/>
  <c r="H241" i="13"/>
  <c r="G241" i="13"/>
  <c r="F241" i="13"/>
  <c r="E241" i="13"/>
  <c r="O241" i="13"/>
  <c r="P241" i="13"/>
  <c r="N241" i="13"/>
  <c r="H240" i="13"/>
  <c r="G240" i="13"/>
  <c r="E240" i="13"/>
  <c r="P240" i="13"/>
  <c r="F240" i="13"/>
  <c r="O240" i="13"/>
  <c r="N240" i="13"/>
  <c r="H239" i="13"/>
  <c r="G239" i="13"/>
  <c r="F239" i="13"/>
  <c r="E239" i="13"/>
  <c r="P239" i="13"/>
  <c r="O239" i="13"/>
  <c r="N239" i="13"/>
  <c r="H238" i="13"/>
  <c r="G238" i="13"/>
  <c r="F238" i="13"/>
  <c r="E238" i="13"/>
  <c r="P238" i="13"/>
  <c r="O238" i="13"/>
  <c r="N238" i="13"/>
  <c r="H237" i="13"/>
  <c r="G237" i="13"/>
  <c r="F237" i="13"/>
  <c r="E237" i="13"/>
  <c r="O237" i="13"/>
  <c r="N237" i="13"/>
  <c r="P237" i="13"/>
  <c r="H236" i="13"/>
  <c r="G236" i="13"/>
  <c r="F236" i="13"/>
  <c r="E236" i="13"/>
  <c r="P236" i="13"/>
  <c r="O236" i="13"/>
  <c r="N236" i="13"/>
  <c r="H235" i="13"/>
  <c r="G235" i="13"/>
  <c r="F235" i="13"/>
  <c r="E235" i="13"/>
  <c r="P235" i="13"/>
  <c r="O235" i="13"/>
  <c r="N235" i="13"/>
  <c r="H234" i="13"/>
  <c r="G234" i="13"/>
  <c r="F234" i="13"/>
  <c r="E234" i="13"/>
  <c r="P234" i="13"/>
  <c r="O234" i="13"/>
  <c r="N234" i="13"/>
  <c r="H233" i="13"/>
  <c r="F233" i="13"/>
  <c r="E233" i="13"/>
  <c r="G233" i="13"/>
  <c r="O233" i="13"/>
  <c r="P233" i="13"/>
  <c r="N233" i="13"/>
  <c r="H232" i="13"/>
  <c r="F232" i="13"/>
  <c r="E232" i="13"/>
  <c r="G232" i="13"/>
  <c r="P232" i="13"/>
  <c r="O232" i="13"/>
  <c r="N232" i="13"/>
  <c r="H231" i="13"/>
  <c r="F231" i="13"/>
  <c r="E231" i="13"/>
  <c r="G231" i="13"/>
  <c r="P231" i="13"/>
  <c r="O231" i="13"/>
  <c r="N231" i="13"/>
  <c r="H230" i="13"/>
  <c r="F230" i="13"/>
  <c r="E230" i="13"/>
  <c r="O230" i="13"/>
  <c r="G230" i="13"/>
  <c r="P230" i="13"/>
  <c r="N230" i="13"/>
  <c r="H229" i="13"/>
  <c r="G229" i="13"/>
  <c r="F229" i="13"/>
  <c r="E229" i="13"/>
  <c r="P229" i="13"/>
  <c r="O229" i="13"/>
  <c r="N229" i="13"/>
  <c r="G228" i="13"/>
  <c r="P228" i="13"/>
  <c r="H228" i="13"/>
  <c r="F228" i="13"/>
  <c r="E228" i="13"/>
  <c r="O228" i="13"/>
  <c r="N228" i="13"/>
  <c r="O227" i="13"/>
  <c r="N227" i="13"/>
  <c r="H227" i="13"/>
  <c r="G227" i="13"/>
  <c r="F227" i="13"/>
  <c r="E227" i="13"/>
  <c r="P227" i="13"/>
  <c r="F226" i="13"/>
  <c r="O226" i="13"/>
  <c r="H226" i="13"/>
  <c r="G226" i="13"/>
  <c r="E226" i="13"/>
  <c r="P226" i="13"/>
  <c r="N226" i="13"/>
  <c r="H225" i="13"/>
  <c r="F225" i="13"/>
  <c r="E225" i="13"/>
  <c r="O225" i="13"/>
  <c r="P225" i="13"/>
  <c r="N225" i="13"/>
  <c r="G225" i="13"/>
  <c r="G224" i="13"/>
  <c r="F224" i="13"/>
  <c r="E224" i="13"/>
  <c r="P224" i="13"/>
  <c r="O224" i="13"/>
  <c r="H224" i="13"/>
  <c r="N224" i="13"/>
  <c r="H223" i="13"/>
  <c r="O223" i="13"/>
  <c r="N223" i="13"/>
  <c r="G223" i="13"/>
  <c r="F223" i="13"/>
  <c r="E223" i="13"/>
  <c r="P223" i="13"/>
  <c r="G222" i="13"/>
  <c r="P222" i="13"/>
  <c r="H222" i="13"/>
  <c r="F222" i="13"/>
  <c r="E222" i="13"/>
  <c r="O222" i="13"/>
  <c r="N222" i="13"/>
  <c r="H221" i="13"/>
  <c r="G221" i="13"/>
  <c r="F221" i="13"/>
  <c r="E221" i="13"/>
  <c r="P221" i="13"/>
  <c r="O221" i="13"/>
  <c r="N221" i="13"/>
  <c r="F220" i="13"/>
  <c r="E220" i="13"/>
  <c r="H220" i="13"/>
  <c r="P220" i="13"/>
  <c r="O220" i="13"/>
  <c r="G220" i="13"/>
  <c r="N220" i="13"/>
  <c r="H219" i="13"/>
  <c r="F219" i="13"/>
  <c r="P219" i="13"/>
  <c r="G219" i="13"/>
  <c r="E219" i="13"/>
  <c r="O219" i="13"/>
  <c r="N219" i="13"/>
  <c r="F218" i="13"/>
  <c r="E218" i="13"/>
  <c r="O218" i="13"/>
  <c r="H218" i="13"/>
  <c r="G218" i="13"/>
  <c r="P218" i="13"/>
  <c r="N218" i="13"/>
  <c r="H217" i="13"/>
  <c r="F217" i="13"/>
  <c r="E217" i="13"/>
  <c r="G217" i="13"/>
  <c r="P217" i="13"/>
  <c r="O217" i="13"/>
  <c r="N217" i="13"/>
  <c r="H216" i="13"/>
  <c r="G216" i="13"/>
  <c r="E216" i="13"/>
  <c r="P216" i="13"/>
  <c r="O216" i="13"/>
  <c r="F216" i="13"/>
  <c r="N216" i="13"/>
  <c r="H215" i="13"/>
  <c r="G215" i="13"/>
  <c r="F215" i="13"/>
  <c r="P215" i="13"/>
  <c r="O215" i="13"/>
  <c r="N215" i="13"/>
  <c r="E215" i="13"/>
  <c r="G214" i="13"/>
  <c r="P214" i="13"/>
  <c r="H214" i="13"/>
  <c r="F214" i="13"/>
  <c r="E214" i="13"/>
  <c r="O214" i="13"/>
  <c r="N214" i="13"/>
  <c r="G213" i="13"/>
  <c r="F213" i="13"/>
  <c r="P213" i="13"/>
  <c r="N213" i="13"/>
  <c r="H213" i="13"/>
  <c r="E213" i="13"/>
  <c r="O213" i="13"/>
  <c r="G212" i="13"/>
  <c r="F212" i="13"/>
  <c r="P212" i="13"/>
  <c r="H212" i="13"/>
  <c r="E212" i="13"/>
  <c r="N212" i="13"/>
  <c r="O212" i="13"/>
  <c r="H211" i="13"/>
  <c r="E211" i="13"/>
  <c r="P211" i="13"/>
  <c r="G211" i="13"/>
  <c r="O211" i="13"/>
  <c r="F211" i="13"/>
  <c r="N211" i="13"/>
  <c r="G210" i="13"/>
  <c r="E210" i="13"/>
  <c r="H210" i="13"/>
  <c r="F210" i="13"/>
  <c r="O210" i="13"/>
  <c r="N210" i="13"/>
  <c r="P210" i="13"/>
  <c r="G209" i="13"/>
  <c r="F209" i="13"/>
  <c r="E209" i="13"/>
  <c r="H209" i="13"/>
  <c r="P209" i="13"/>
  <c r="O209" i="13"/>
  <c r="N209" i="13"/>
  <c r="G208" i="13"/>
  <c r="E208" i="13"/>
  <c r="O208" i="13"/>
  <c r="H208" i="13"/>
  <c r="F208" i="13"/>
  <c r="P208" i="13"/>
  <c r="N208" i="13"/>
  <c r="G207" i="13"/>
  <c r="F207" i="13"/>
  <c r="P207" i="13"/>
  <c r="O207" i="13"/>
  <c r="N207" i="13"/>
  <c r="H207" i="13"/>
  <c r="E207" i="13"/>
  <c r="P206" i="13"/>
  <c r="O206" i="13"/>
  <c r="N206" i="13"/>
  <c r="H206" i="13"/>
  <c r="G206" i="13"/>
  <c r="F206" i="13"/>
  <c r="E206" i="13"/>
  <c r="H205" i="13"/>
  <c r="F205" i="13"/>
  <c r="E205" i="13"/>
  <c r="P205" i="13"/>
  <c r="G205" i="13"/>
  <c r="N205" i="13"/>
  <c r="O205" i="13"/>
  <c r="H204" i="13"/>
  <c r="G204" i="13"/>
  <c r="F204" i="13"/>
  <c r="P204" i="13"/>
  <c r="E204" i="13"/>
  <c r="O204" i="13"/>
  <c r="N204" i="13"/>
  <c r="G203" i="13"/>
  <c r="P203" i="13"/>
  <c r="O203" i="13"/>
  <c r="H203" i="13"/>
  <c r="F203" i="13"/>
  <c r="E203" i="13"/>
  <c r="N203" i="13"/>
  <c r="H202" i="13"/>
  <c r="G202" i="13"/>
  <c r="P202" i="13"/>
  <c r="F202" i="13"/>
  <c r="O202" i="13"/>
  <c r="E202" i="13"/>
  <c r="N202" i="13"/>
  <c r="AK19" i="13"/>
  <c r="G11" i="13"/>
  <c r="AK13" i="13"/>
  <c r="AJ15" i="13" s="1"/>
  <c r="S20" i="13"/>
  <c r="E20" i="13"/>
  <c r="G13" i="13"/>
  <c r="AI381" i="14"/>
  <c r="AL19" i="13" l="1"/>
  <c r="I313" i="13"/>
  <c r="K313" i="13" s="1"/>
  <c r="I370" i="13"/>
  <c r="K370" i="13" s="1"/>
  <c r="I334" i="13"/>
  <c r="J334" i="13" s="1"/>
  <c r="L334" i="13" s="1"/>
  <c r="I211" i="13"/>
  <c r="J211" i="13" s="1"/>
  <c r="L211" i="13" s="1"/>
  <c r="I314" i="13"/>
  <c r="K314" i="13" s="1"/>
  <c r="I356" i="13"/>
  <c r="J356" i="13" s="1"/>
  <c r="L356" i="13" s="1"/>
  <c r="I366" i="13"/>
  <c r="K366" i="13" s="1"/>
  <c r="I214" i="13"/>
  <c r="K214" i="13" s="1"/>
  <c r="I216" i="13"/>
  <c r="K216" i="13" s="1"/>
  <c r="I284" i="13"/>
  <c r="J284" i="13" s="1"/>
  <c r="L284" i="13" s="1"/>
  <c r="I360" i="13"/>
  <c r="J360" i="13" s="1"/>
  <c r="L360" i="13" s="1"/>
  <c r="I373" i="13"/>
  <c r="K373" i="13" s="1"/>
  <c r="I240" i="13"/>
  <c r="K240" i="13" s="1"/>
  <c r="I269" i="13"/>
  <c r="J269" i="13" s="1"/>
  <c r="L269" i="13" s="1"/>
  <c r="I317" i="13"/>
  <c r="K317" i="13" s="1"/>
  <c r="I206" i="13"/>
  <c r="J206" i="13" s="1"/>
  <c r="L206" i="13" s="1"/>
  <c r="I221" i="13"/>
  <c r="J221" i="13" s="1"/>
  <c r="L221" i="13" s="1"/>
  <c r="I228" i="13"/>
  <c r="J228" i="13" s="1"/>
  <c r="L228" i="13" s="1"/>
  <c r="I245" i="13"/>
  <c r="J245" i="13" s="1"/>
  <c r="L245" i="13" s="1"/>
  <c r="I283" i="13"/>
  <c r="J283" i="13" s="1"/>
  <c r="L283" i="13" s="1"/>
  <c r="I293" i="13"/>
  <c r="K293" i="13" s="1"/>
  <c r="I357" i="13"/>
  <c r="J357" i="13" s="1"/>
  <c r="L357" i="13" s="1"/>
  <c r="I292" i="13"/>
  <c r="J292" i="13" s="1"/>
  <c r="L292" i="13" s="1"/>
  <c r="I304" i="13"/>
  <c r="K304" i="13" s="1"/>
  <c r="I332" i="13"/>
  <c r="K332" i="13" s="1"/>
  <c r="I349" i="13"/>
  <c r="J349" i="13" s="1"/>
  <c r="L349" i="13" s="1"/>
  <c r="I223" i="13"/>
  <c r="K223" i="13" s="1"/>
  <c r="I298" i="13"/>
  <c r="K298" i="13" s="1"/>
  <c r="I348" i="13"/>
  <c r="J348" i="13" s="1"/>
  <c r="L348" i="13" s="1"/>
  <c r="I367" i="13"/>
  <c r="K367" i="13" s="1"/>
  <c r="I309" i="13"/>
  <c r="J309" i="13" s="1"/>
  <c r="L309" i="13" s="1"/>
  <c r="I316" i="13"/>
  <c r="K316" i="13" s="1"/>
  <c r="I336" i="13"/>
  <c r="J336" i="13" s="1"/>
  <c r="L336" i="13" s="1"/>
  <c r="I235" i="13"/>
  <c r="K235" i="13" s="1"/>
  <c r="I256" i="13"/>
  <c r="K256" i="13" s="1"/>
  <c r="I254" i="13"/>
  <c r="K254" i="13" s="1"/>
  <c r="I278" i="13"/>
  <c r="J278" i="13" s="1"/>
  <c r="L278" i="13" s="1"/>
  <c r="I290" i="13"/>
  <c r="K290" i="13" s="1"/>
  <c r="I247" i="13"/>
  <c r="J247" i="13" s="1"/>
  <c r="L247" i="13" s="1"/>
  <c r="I266" i="13"/>
  <c r="J266" i="13" s="1"/>
  <c r="L266" i="13" s="1"/>
  <c r="I371" i="13"/>
  <c r="K371" i="13" s="1"/>
  <c r="I358" i="13"/>
  <c r="J358" i="13" s="1"/>
  <c r="L358" i="13" s="1"/>
  <c r="I372" i="13"/>
  <c r="J372" i="13" s="1"/>
  <c r="L372" i="13" s="1"/>
  <c r="I208" i="13"/>
  <c r="K208" i="13" s="1"/>
  <c r="I297" i="13"/>
  <c r="K297" i="13" s="1"/>
  <c r="AK16" i="13"/>
  <c r="I213" i="13"/>
  <c r="J213" i="13" s="1"/>
  <c r="L213" i="13" s="1"/>
  <c r="I251" i="13"/>
  <c r="J251" i="13" s="1"/>
  <c r="L251" i="13" s="1"/>
  <c r="I280" i="13"/>
  <c r="J280" i="13" s="1"/>
  <c r="L280" i="13" s="1"/>
  <c r="I205" i="13"/>
  <c r="J205" i="13" s="1"/>
  <c r="L205" i="13" s="1"/>
  <c r="I217" i="13"/>
  <c r="K217" i="13" s="1"/>
  <c r="I236" i="13"/>
  <c r="K236" i="13" s="1"/>
  <c r="I253" i="13"/>
  <c r="K253" i="13" s="1"/>
  <c r="I270" i="13"/>
  <c r="J270" i="13" s="1"/>
  <c r="L270" i="13" s="1"/>
  <c r="I202" i="13"/>
  <c r="K202" i="13" s="1"/>
  <c r="I281" i="13"/>
  <c r="J281" i="13" s="1"/>
  <c r="L281" i="13" s="1"/>
  <c r="I291" i="13"/>
  <c r="J291" i="13" s="1"/>
  <c r="L291" i="13" s="1"/>
  <c r="I305" i="13"/>
  <c r="J305" i="13" s="1"/>
  <c r="L305" i="13" s="1"/>
  <c r="I207" i="13"/>
  <c r="K207" i="13" s="1"/>
  <c r="I238" i="13"/>
  <c r="J238" i="13" s="1"/>
  <c r="L238" i="13" s="1"/>
  <c r="I346" i="13"/>
  <c r="J346" i="13" s="1"/>
  <c r="L346" i="13" s="1"/>
  <c r="I204" i="13"/>
  <c r="J204" i="13" s="1"/>
  <c r="L204" i="13" s="1"/>
  <c r="F22" i="13"/>
  <c r="O22" i="13"/>
  <c r="I287" i="13"/>
  <c r="J287" i="13" s="1"/>
  <c r="L287" i="13" s="1"/>
  <c r="P22" i="13"/>
  <c r="N22" i="13" s="1"/>
  <c r="O23" i="13" s="1"/>
  <c r="I229" i="13"/>
  <c r="I241" i="13"/>
  <c r="I246" i="13"/>
  <c r="I258" i="13"/>
  <c r="I260" i="13"/>
  <c r="I265" i="13"/>
  <c r="I272" i="13"/>
  <c r="I289" i="13"/>
  <c r="I322" i="13"/>
  <c r="I342" i="13"/>
  <c r="I212" i="13"/>
  <c r="I224" i="13"/>
  <c r="I296" i="13"/>
  <c r="I312" i="13"/>
  <c r="I353" i="13"/>
  <c r="I365" i="13"/>
  <c r="I219" i="13"/>
  <c r="I231" i="13"/>
  <c r="I250" i="13"/>
  <c r="I252" i="13"/>
  <c r="I255" i="13"/>
  <c r="I257" i="13"/>
  <c r="I274" i="13"/>
  <c r="I286" i="13"/>
  <c r="I288" i="13"/>
  <c r="I303" i="13"/>
  <c r="I310" i="13"/>
  <c r="I315" i="13"/>
  <c r="I327" i="13"/>
  <c r="I331" i="13"/>
  <c r="I339" i="13"/>
  <c r="I344" i="13"/>
  <c r="I350" i="13"/>
  <c r="I380" i="13"/>
  <c r="I262" i="13"/>
  <c r="I267" i="13"/>
  <c r="I329" i="13"/>
  <c r="I341" i="13"/>
  <c r="I351" i="13"/>
  <c r="I363" i="13"/>
  <c r="I375" i="13"/>
  <c r="G22" i="13"/>
  <c r="I209" i="13"/>
  <c r="I226" i="13"/>
  <c r="I233" i="13"/>
  <c r="I324" i="13"/>
  <c r="I338" i="13"/>
  <c r="I355" i="13"/>
  <c r="I377" i="13"/>
  <c r="I264" i="13"/>
  <c r="I276" i="13"/>
  <c r="I300" i="13"/>
  <c r="I263" i="13"/>
  <c r="I295" i="13"/>
  <c r="I299" i="13"/>
  <c r="I307" i="13"/>
  <c r="I326" i="13"/>
  <c r="I345" i="13"/>
  <c r="I203" i="13"/>
  <c r="I227" i="13"/>
  <c r="I230" i="13"/>
  <c r="I237" i="13"/>
  <c r="I242" i="13"/>
  <c r="I249" i="13"/>
  <c r="I259" i="13"/>
  <c r="I261" i="13"/>
  <c r="I271" i="13"/>
  <c r="I302" i="13"/>
  <c r="I319" i="13"/>
  <c r="I328" i="13"/>
  <c r="I330" i="13"/>
  <c r="I333" i="13"/>
  <c r="I340" i="13"/>
  <c r="I343" i="13"/>
  <c r="I347" i="13"/>
  <c r="I361" i="13"/>
  <c r="I362" i="13"/>
  <c r="I374" i="13"/>
  <c r="I379" i="13"/>
  <c r="I218" i="13"/>
  <c r="I225" i="13"/>
  <c r="I248" i="13"/>
  <c r="I277" i="13"/>
  <c r="I285" i="13"/>
  <c r="I308" i="13"/>
  <c r="I311" i="13"/>
  <c r="I335" i="13"/>
  <c r="I354" i="13"/>
  <c r="I359" i="13"/>
  <c r="I364" i="13"/>
  <c r="I368" i="13"/>
  <c r="I210" i="13"/>
  <c r="I215" i="13"/>
  <c r="I222" i="13"/>
  <c r="I232" i="13"/>
  <c r="I239" i="13"/>
  <c r="I243" i="13"/>
  <c r="I244" i="13"/>
  <c r="I268" i="13"/>
  <c r="I273" i="13"/>
  <c r="I279" i="13"/>
  <c r="I306" i="13"/>
  <c r="I318" i="13"/>
  <c r="I321" i="13"/>
  <c r="I323" i="13"/>
  <c r="I325" i="13"/>
  <c r="I337" i="13"/>
  <c r="I369" i="13"/>
  <c r="I376" i="13"/>
  <c r="I378" i="13"/>
  <c r="I381" i="13"/>
  <c r="I220" i="13"/>
  <c r="I234" i="13"/>
  <c r="I275" i="13"/>
  <c r="I282" i="13"/>
  <c r="I294" i="13"/>
  <c r="I301" i="13"/>
  <c r="I320" i="13"/>
  <c r="I352" i="13"/>
  <c r="K221" i="13" l="1"/>
  <c r="J293" i="13"/>
  <c r="L293" i="13" s="1"/>
  <c r="K245" i="13"/>
  <c r="J313" i="13"/>
  <c r="L313" i="13" s="1"/>
  <c r="K309" i="13"/>
  <c r="J314" i="13"/>
  <c r="L314" i="13" s="1"/>
  <c r="J371" i="13"/>
  <c r="L371" i="13" s="1"/>
  <c r="K357" i="13"/>
  <c r="J316" i="13"/>
  <c r="L316" i="13" s="1"/>
  <c r="K372" i="13"/>
  <c r="J202" i="13"/>
  <c r="L202" i="13" s="1"/>
  <c r="J366" i="13"/>
  <c r="L366" i="13" s="1"/>
  <c r="K356" i="13"/>
  <c r="J208" i="13"/>
  <c r="L208" i="13" s="1"/>
  <c r="J370" i="13"/>
  <c r="L370" i="13" s="1"/>
  <c r="K283" i="13"/>
  <c r="J367" i="13"/>
  <c r="L367" i="13" s="1"/>
  <c r="K334" i="13"/>
  <c r="K266" i="13"/>
  <c r="K280" i="13"/>
  <c r="K251" i="13"/>
  <c r="J254" i="13"/>
  <c r="L254" i="13" s="1"/>
  <c r="J373" i="13"/>
  <c r="L373" i="13" s="1"/>
  <c r="K346" i="13"/>
  <c r="K358" i="13"/>
  <c r="P23" i="13"/>
  <c r="N23" i="13" s="1"/>
  <c r="O24" i="13" s="1"/>
  <c r="J240" i="13"/>
  <c r="L240" i="13" s="1"/>
  <c r="J304" i="13"/>
  <c r="L304" i="13" s="1"/>
  <c r="K247" i="13"/>
  <c r="K278" i="13"/>
  <c r="K228" i="13"/>
  <c r="J332" i="13"/>
  <c r="L332" i="13" s="1"/>
  <c r="J298" i="13"/>
  <c r="L298" i="13" s="1"/>
  <c r="K270" i="13"/>
  <c r="K211" i="13"/>
  <c r="K206" i="13"/>
  <c r="K213" i="13"/>
  <c r="K360" i="13"/>
  <c r="K349" i="13"/>
  <c r="J290" i="13"/>
  <c r="L290" i="13" s="1"/>
  <c r="K204" i="13"/>
  <c r="K269" i="13"/>
  <c r="J223" i="13"/>
  <c r="L223" i="13" s="1"/>
  <c r="J317" i="13"/>
  <c r="L317" i="13" s="1"/>
  <c r="K292" i="13"/>
  <c r="J297" i="13"/>
  <c r="L297" i="13" s="1"/>
  <c r="J207" i="13"/>
  <c r="L207" i="13" s="1"/>
  <c r="J216" i="13"/>
  <c r="L216" i="13" s="1"/>
  <c r="K284" i="13"/>
  <c r="J256" i="13"/>
  <c r="L256" i="13" s="1"/>
  <c r="J214" i="13"/>
  <c r="L214" i="13" s="1"/>
  <c r="K336" i="13"/>
  <c r="K348" i="13"/>
  <c r="K305" i="13"/>
  <c r="K291" i="13"/>
  <c r="J235" i="13"/>
  <c r="L235" i="13" s="1"/>
  <c r="J236" i="13"/>
  <c r="L236" i="13" s="1"/>
  <c r="K287" i="13"/>
  <c r="J217" i="13"/>
  <c r="L217" i="13" s="1"/>
  <c r="K205" i="13"/>
  <c r="K238" i="13"/>
  <c r="K281" i="13"/>
  <c r="J253" i="13"/>
  <c r="L253" i="13" s="1"/>
  <c r="K273" i="13"/>
  <c r="J273" i="13"/>
  <c r="L273" i="13" s="1"/>
  <c r="J311" i="13"/>
  <c r="L311" i="13" s="1"/>
  <c r="K311" i="13"/>
  <c r="K248" i="13"/>
  <c r="J248" i="13"/>
  <c r="L248" i="13" s="1"/>
  <c r="K340" i="13"/>
  <c r="J340" i="13"/>
  <c r="L340" i="13" s="1"/>
  <c r="J259" i="13"/>
  <c r="L259" i="13" s="1"/>
  <c r="K259" i="13"/>
  <c r="K300" i="13"/>
  <c r="J300" i="13"/>
  <c r="L300" i="13" s="1"/>
  <c r="J324" i="13"/>
  <c r="L324" i="13" s="1"/>
  <c r="K324" i="13"/>
  <c r="K252" i="13"/>
  <c r="J252" i="13"/>
  <c r="L252" i="13" s="1"/>
  <c r="J225" i="13"/>
  <c r="L225" i="13" s="1"/>
  <c r="K225" i="13"/>
  <c r="K333" i="13"/>
  <c r="J333" i="13"/>
  <c r="L333" i="13" s="1"/>
  <c r="K249" i="13"/>
  <c r="J249" i="13"/>
  <c r="L249" i="13" s="1"/>
  <c r="K263" i="13"/>
  <c r="J263" i="13"/>
  <c r="L263" i="13" s="1"/>
  <c r="K276" i="13"/>
  <c r="J276" i="13"/>
  <c r="L276" i="13" s="1"/>
  <c r="K250" i="13"/>
  <c r="J250" i="13"/>
  <c r="L250" i="13" s="1"/>
  <c r="K322" i="13"/>
  <c r="J322" i="13"/>
  <c r="L322" i="13" s="1"/>
  <c r="J330" i="13"/>
  <c r="L330" i="13" s="1"/>
  <c r="K330" i="13"/>
  <c r="K242" i="13"/>
  <c r="J242" i="13"/>
  <c r="L242" i="13" s="1"/>
  <c r="K345" i="13"/>
  <c r="J345" i="13"/>
  <c r="L345" i="13" s="1"/>
  <c r="K264" i="13"/>
  <c r="J264" i="13"/>
  <c r="L264" i="13" s="1"/>
  <c r="K363" i="13"/>
  <c r="J363" i="13"/>
  <c r="L363" i="13" s="1"/>
  <c r="K315" i="13"/>
  <c r="J315" i="13"/>
  <c r="L315" i="13" s="1"/>
  <c r="K289" i="13"/>
  <c r="J289" i="13"/>
  <c r="L289" i="13" s="1"/>
  <c r="K308" i="13"/>
  <c r="J308" i="13"/>
  <c r="L308" i="13" s="1"/>
  <c r="K301" i="13"/>
  <c r="J301" i="13"/>
  <c r="L301" i="13" s="1"/>
  <c r="K376" i="13"/>
  <c r="J376" i="13"/>
  <c r="L376" i="13" s="1"/>
  <c r="K243" i="13"/>
  <c r="J243" i="13"/>
  <c r="L243" i="13" s="1"/>
  <c r="J328" i="13"/>
  <c r="L328" i="13" s="1"/>
  <c r="K328" i="13"/>
  <c r="K237" i="13"/>
  <c r="J237" i="13"/>
  <c r="L237" i="13" s="1"/>
  <c r="K326" i="13"/>
  <c r="J326" i="13"/>
  <c r="L326" i="13" s="1"/>
  <c r="K310" i="13"/>
  <c r="J310" i="13"/>
  <c r="L310" i="13" s="1"/>
  <c r="K272" i="13"/>
  <c r="J272" i="13"/>
  <c r="L272" i="13" s="1"/>
  <c r="K244" i="13"/>
  <c r="J244" i="13"/>
  <c r="L244" i="13" s="1"/>
  <c r="J294" i="13"/>
  <c r="L294" i="13" s="1"/>
  <c r="K294" i="13"/>
  <c r="K369" i="13"/>
  <c r="J369" i="13"/>
  <c r="L369" i="13" s="1"/>
  <c r="J239" i="13"/>
  <c r="L239" i="13" s="1"/>
  <c r="K239" i="13"/>
  <c r="K319" i="13"/>
  <c r="J319" i="13"/>
  <c r="L319" i="13" s="1"/>
  <c r="K230" i="13"/>
  <c r="J230" i="13"/>
  <c r="L230" i="13" s="1"/>
  <c r="J307" i="13"/>
  <c r="L307" i="13" s="1"/>
  <c r="K307" i="13"/>
  <c r="K303" i="13"/>
  <c r="J303" i="13"/>
  <c r="L303" i="13" s="1"/>
  <c r="K365" i="13"/>
  <c r="J365" i="13"/>
  <c r="L365" i="13" s="1"/>
  <c r="K265" i="13"/>
  <c r="J265" i="13"/>
  <c r="L265" i="13" s="1"/>
  <c r="K268" i="13"/>
  <c r="J268" i="13"/>
  <c r="L268" i="13" s="1"/>
  <c r="K337" i="13"/>
  <c r="J337" i="13"/>
  <c r="L337" i="13" s="1"/>
  <c r="K232" i="13"/>
  <c r="J232" i="13"/>
  <c r="L232" i="13" s="1"/>
  <c r="K227" i="13"/>
  <c r="J227" i="13"/>
  <c r="L227" i="13" s="1"/>
  <c r="K299" i="13"/>
  <c r="J299" i="13"/>
  <c r="L299" i="13" s="1"/>
  <c r="K351" i="13"/>
  <c r="J351" i="13"/>
  <c r="L351" i="13" s="1"/>
  <c r="K288" i="13"/>
  <c r="J288" i="13"/>
  <c r="L288" i="13" s="1"/>
  <c r="J260" i="13"/>
  <c r="L260" i="13" s="1"/>
  <c r="K260" i="13"/>
  <c r="K234" i="13"/>
  <c r="J234" i="13"/>
  <c r="L234" i="13" s="1"/>
  <c r="K325" i="13"/>
  <c r="J325" i="13"/>
  <c r="L325" i="13" s="1"/>
  <c r="K222" i="13"/>
  <c r="J222" i="13"/>
  <c r="L222" i="13" s="1"/>
  <c r="K285" i="13"/>
  <c r="J285" i="13"/>
  <c r="L285" i="13" s="1"/>
  <c r="K379" i="13"/>
  <c r="J379" i="13"/>
  <c r="L379" i="13" s="1"/>
  <c r="K203" i="13"/>
  <c r="J203" i="13"/>
  <c r="L203" i="13" s="1"/>
  <c r="K380" i="13"/>
  <c r="J380" i="13"/>
  <c r="L380" i="13" s="1"/>
  <c r="K286" i="13"/>
  <c r="J286" i="13"/>
  <c r="L286" i="13" s="1"/>
  <c r="K224" i="13"/>
  <c r="J224" i="13"/>
  <c r="L224" i="13" s="1"/>
  <c r="J258" i="13"/>
  <c r="L258" i="13" s="1"/>
  <c r="K258" i="13"/>
  <c r="K218" i="13"/>
  <c r="J218" i="13"/>
  <c r="L218" i="13" s="1"/>
  <c r="K323" i="13"/>
  <c r="J323" i="13"/>
  <c r="L323" i="13" s="1"/>
  <c r="K215" i="13"/>
  <c r="J215" i="13"/>
  <c r="L215" i="13" s="1"/>
  <c r="K368" i="13"/>
  <c r="J368" i="13"/>
  <c r="L368" i="13" s="1"/>
  <c r="K374" i="13"/>
  <c r="J374" i="13"/>
  <c r="L374" i="13" s="1"/>
  <c r="K302" i="13"/>
  <c r="J302" i="13"/>
  <c r="L302" i="13" s="1"/>
  <c r="J377" i="13"/>
  <c r="L377" i="13" s="1"/>
  <c r="K377" i="13"/>
  <c r="K233" i="13"/>
  <c r="J233" i="13"/>
  <c r="L233" i="13" s="1"/>
  <c r="J350" i="13"/>
  <c r="L350" i="13" s="1"/>
  <c r="K350" i="13"/>
  <c r="K274" i="13"/>
  <c r="J274" i="13"/>
  <c r="L274" i="13" s="1"/>
  <c r="K353" i="13"/>
  <c r="J353" i="13"/>
  <c r="L353" i="13" s="1"/>
  <c r="J246" i="13"/>
  <c r="L246" i="13" s="1"/>
  <c r="K246" i="13"/>
  <c r="K381" i="13"/>
  <c r="J381" i="13"/>
  <c r="L381" i="13" s="1"/>
  <c r="K321" i="13"/>
  <c r="J321" i="13"/>
  <c r="L321" i="13" s="1"/>
  <c r="J210" i="13"/>
  <c r="L210" i="13" s="1"/>
  <c r="K210" i="13"/>
  <c r="K364" i="13"/>
  <c r="J364" i="13"/>
  <c r="L364" i="13" s="1"/>
  <c r="K362" i="13"/>
  <c r="J362" i="13"/>
  <c r="L362" i="13" s="1"/>
  <c r="J295" i="13"/>
  <c r="L295" i="13" s="1"/>
  <c r="K295" i="13"/>
  <c r="K355" i="13"/>
  <c r="J355" i="13"/>
  <c r="L355" i="13" s="1"/>
  <c r="K226" i="13"/>
  <c r="J226" i="13"/>
  <c r="L226" i="13" s="1"/>
  <c r="H22" i="13"/>
  <c r="I22" i="13" s="1"/>
  <c r="K267" i="13"/>
  <c r="J267" i="13"/>
  <c r="L267" i="13" s="1"/>
  <c r="J344" i="13"/>
  <c r="L344" i="13" s="1"/>
  <c r="K344" i="13"/>
  <c r="J231" i="13"/>
  <c r="L231" i="13" s="1"/>
  <c r="K231" i="13"/>
  <c r="J312" i="13"/>
  <c r="L312" i="13" s="1"/>
  <c r="K312" i="13"/>
  <c r="K241" i="13"/>
  <c r="J241" i="13"/>
  <c r="L241" i="13" s="1"/>
  <c r="J282" i="13"/>
  <c r="L282" i="13" s="1"/>
  <c r="K282" i="13"/>
  <c r="K318" i="13"/>
  <c r="J318" i="13"/>
  <c r="L318" i="13" s="1"/>
  <c r="K359" i="13"/>
  <c r="J359" i="13"/>
  <c r="L359" i="13" s="1"/>
  <c r="K277" i="13"/>
  <c r="J277" i="13"/>
  <c r="L277" i="13" s="1"/>
  <c r="J361" i="13"/>
  <c r="L361" i="13" s="1"/>
  <c r="K361" i="13"/>
  <c r="K338" i="13"/>
  <c r="J338" i="13"/>
  <c r="L338" i="13" s="1"/>
  <c r="J209" i="13"/>
  <c r="L209" i="13" s="1"/>
  <c r="K209" i="13"/>
  <c r="K375" i="13"/>
  <c r="J375" i="13"/>
  <c r="L375" i="13" s="1"/>
  <c r="J262" i="13"/>
  <c r="L262" i="13" s="1"/>
  <c r="K262" i="13"/>
  <c r="J339" i="13"/>
  <c r="L339" i="13" s="1"/>
  <c r="K339" i="13"/>
  <c r="K219" i="13"/>
  <c r="J219" i="13"/>
  <c r="L219" i="13" s="1"/>
  <c r="K229" i="13"/>
  <c r="J229" i="13"/>
  <c r="L229" i="13" s="1"/>
  <c r="K378" i="13"/>
  <c r="J378" i="13"/>
  <c r="L378" i="13" s="1"/>
  <c r="K275" i="13"/>
  <c r="J275" i="13"/>
  <c r="L275" i="13" s="1"/>
  <c r="J306" i="13"/>
  <c r="L306" i="13" s="1"/>
  <c r="K306" i="13"/>
  <c r="K354" i="13"/>
  <c r="J354" i="13"/>
  <c r="L354" i="13" s="1"/>
  <c r="K347" i="13"/>
  <c r="J347" i="13"/>
  <c r="L347" i="13" s="1"/>
  <c r="K271" i="13"/>
  <c r="J271" i="13"/>
  <c r="L271" i="13" s="1"/>
  <c r="K341" i="13"/>
  <c r="J341" i="13"/>
  <c r="L341" i="13" s="1"/>
  <c r="K331" i="13"/>
  <c r="J331" i="13"/>
  <c r="L331" i="13" s="1"/>
  <c r="K257" i="13"/>
  <c r="J257" i="13"/>
  <c r="L257" i="13" s="1"/>
  <c r="J342" i="13"/>
  <c r="L342" i="13" s="1"/>
  <c r="K342" i="13"/>
  <c r="J352" i="13"/>
  <c r="L352" i="13" s="1"/>
  <c r="K352" i="13"/>
  <c r="K320" i="13"/>
  <c r="J320" i="13"/>
  <c r="L320" i="13" s="1"/>
  <c r="K220" i="13"/>
  <c r="J220" i="13"/>
  <c r="L220" i="13" s="1"/>
  <c r="J279" i="13"/>
  <c r="L279" i="13" s="1"/>
  <c r="K279" i="13"/>
  <c r="K335" i="13"/>
  <c r="J335" i="13"/>
  <c r="L335" i="13" s="1"/>
  <c r="K343" i="13"/>
  <c r="J343" i="13"/>
  <c r="L343" i="13" s="1"/>
  <c r="J261" i="13"/>
  <c r="L261" i="13" s="1"/>
  <c r="K261" i="13"/>
  <c r="K329" i="13"/>
  <c r="J329" i="13"/>
  <c r="L329" i="13" s="1"/>
  <c r="K327" i="13"/>
  <c r="J327" i="13"/>
  <c r="L327" i="13" s="1"/>
  <c r="K255" i="13"/>
  <c r="J255" i="13"/>
  <c r="L255" i="13" s="1"/>
  <c r="K296" i="13"/>
  <c r="J296" i="13"/>
  <c r="L296" i="13" s="1"/>
  <c r="K212" i="13"/>
  <c r="J212" i="13"/>
  <c r="L212" i="13" s="1"/>
  <c r="D381" i="14"/>
  <c r="S381" i="14" s="1"/>
  <c r="P24" i="13" l="1"/>
  <c r="N24" i="13" s="1"/>
  <c r="P25" i="13" s="1"/>
  <c r="N25" i="13" s="1"/>
  <c r="R381" i="14"/>
  <c r="E22" i="13"/>
  <c r="G23" i="13" s="1"/>
  <c r="H23" i="13" s="1"/>
  <c r="J22" i="13"/>
  <c r="L22" i="13" s="1"/>
  <c r="K22" i="13"/>
  <c r="S22" i="13"/>
  <c r="T22" i="13" s="1"/>
  <c r="AI380" i="14"/>
  <c r="W381" i="14"/>
  <c r="V381" i="14"/>
  <c r="F23" i="13" l="1"/>
  <c r="I23" i="13" s="1"/>
  <c r="O25" i="13"/>
  <c r="X381" i="14"/>
  <c r="O26" i="13"/>
  <c r="P26" i="13"/>
  <c r="N26" i="13" s="1"/>
  <c r="S23" i="13"/>
  <c r="T23" i="13" s="1"/>
  <c r="E23" i="13"/>
  <c r="O27" i="13" l="1"/>
  <c r="P27" i="13"/>
  <c r="N27" i="13" s="1"/>
  <c r="F24" i="13"/>
  <c r="G24" i="13"/>
  <c r="H24" i="13" s="1"/>
  <c r="K23" i="13"/>
  <c r="J23" i="13"/>
  <c r="L23" i="13" s="1"/>
  <c r="D380" i="14"/>
  <c r="R380" i="14" s="1"/>
  <c r="W380" i="14"/>
  <c r="V380" i="14"/>
  <c r="X380" i="14" l="1"/>
  <c r="O28" i="13"/>
  <c r="P28" i="13"/>
  <c r="N28" i="13" s="1"/>
  <c r="S380" i="14"/>
  <c r="I24" i="13"/>
  <c r="S24" i="13"/>
  <c r="T24" i="13" s="1"/>
  <c r="E24" i="13"/>
  <c r="AI379" i="14"/>
  <c r="O29" i="13" l="1"/>
  <c r="P29" i="13"/>
  <c r="N29" i="13" s="1"/>
  <c r="G25" i="13"/>
  <c r="H25" i="13" s="1"/>
  <c r="E25" i="13" s="1"/>
  <c r="F25" i="13"/>
  <c r="K24" i="13"/>
  <c r="J24" i="13"/>
  <c r="L24" i="13" s="1"/>
  <c r="T381" i="14"/>
  <c r="F26" i="13" l="1"/>
  <c r="G26" i="13"/>
  <c r="O30" i="13"/>
  <c r="P30" i="13"/>
  <c r="N30" i="13" s="1"/>
  <c r="Y381" i="14"/>
  <c r="U381" i="14"/>
  <c r="I25" i="13"/>
  <c r="S25" i="13"/>
  <c r="T25" i="13" s="1"/>
  <c r="D379" i="14"/>
  <c r="S379" i="14" s="1"/>
  <c r="T380" i="14" l="1"/>
  <c r="O31" i="13"/>
  <c r="P31" i="13"/>
  <c r="N31" i="13" s="1"/>
  <c r="AB381" i="14"/>
  <c r="Z381" i="14"/>
  <c r="H26" i="13"/>
  <c r="S26" i="13" s="1"/>
  <c r="T26" i="13" s="1"/>
  <c r="R379" i="14"/>
  <c r="K25" i="13"/>
  <c r="J25" i="13"/>
  <c r="L25" i="13" s="1"/>
  <c r="AI378" i="14"/>
  <c r="V379" i="14"/>
  <c r="W379" i="14"/>
  <c r="I26" i="13" l="1"/>
  <c r="J26" i="13" s="1"/>
  <c r="L26" i="13" s="1"/>
  <c r="E26" i="13"/>
  <c r="F27" i="13" s="1"/>
  <c r="X379" i="14"/>
  <c r="P32" i="13"/>
  <c r="N32" i="13" s="1"/>
  <c r="O32" i="13"/>
  <c r="Y380" i="14"/>
  <c r="U380" i="14"/>
  <c r="K26" i="13" l="1"/>
  <c r="G27" i="13"/>
  <c r="H27" i="13" s="1"/>
  <c r="O33" i="13"/>
  <c r="P33" i="13"/>
  <c r="N33" i="13" s="1"/>
  <c r="AB380" i="14"/>
  <c r="Z380" i="14"/>
  <c r="D378" i="14"/>
  <c r="S378" i="14" s="1"/>
  <c r="S27" i="13" l="1"/>
  <c r="T27" i="13" s="1"/>
  <c r="E27" i="13"/>
  <c r="F28" i="13" s="1"/>
  <c r="I27" i="13"/>
  <c r="K27" i="13" s="1"/>
  <c r="R378" i="14"/>
  <c r="T379" i="14"/>
  <c r="O34" i="13"/>
  <c r="P34" i="13"/>
  <c r="N34" i="13" s="1"/>
  <c r="AI377" i="14"/>
  <c r="W378" i="14"/>
  <c r="V378" i="14"/>
  <c r="G28" i="13" l="1"/>
  <c r="H28" i="13" s="1"/>
  <c r="S28" i="13" s="1"/>
  <c r="T28" i="13" s="1"/>
  <c r="J27" i="13"/>
  <c r="L27" i="13" s="1"/>
  <c r="X378" i="14"/>
  <c r="N7" i="13"/>
  <c r="P35" i="13"/>
  <c r="N35" i="13" s="1"/>
  <c r="O35" i="13"/>
  <c r="Y379" i="14"/>
  <c r="U379" i="14"/>
  <c r="E28" i="13" l="1"/>
  <c r="F29" i="13" s="1"/>
  <c r="I28" i="13"/>
  <c r="K28" i="13" s="1"/>
  <c r="P36" i="13"/>
  <c r="N36" i="13" s="1"/>
  <c r="O36" i="13"/>
  <c r="Z379" i="14"/>
  <c r="AB379" i="14"/>
  <c r="D377" i="14"/>
  <c r="S377" i="14" s="1"/>
  <c r="J28" i="13" l="1"/>
  <c r="L28" i="13" s="1"/>
  <c r="G29" i="13"/>
  <c r="H29" i="13" s="1"/>
  <c r="S29" i="13" s="1"/>
  <c r="T29" i="13" s="1"/>
  <c r="T378" i="14"/>
  <c r="R377" i="14"/>
  <c r="P37" i="13"/>
  <c r="N37" i="13" s="1"/>
  <c r="O37" i="13"/>
  <c r="AI376" i="14"/>
  <c r="W377" i="14"/>
  <c r="V377" i="14"/>
  <c r="X377" i="14" l="1"/>
  <c r="O38" i="13"/>
  <c r="P38" i="13"/>
  <c r="N38" i="13" s="1"/>
  <c r="E29" i="13"/>
  <c r="I29" i="13"/>
  <c r="Y378" i="14"/>
  <c r="U378" i="14"/>
  <c r="O39" i="13" l="1"/>
  <c r="P39" i="13"/>
  <c r="N39" i="13" s="1"/>
  <c r="F30" i="13"/>
  <c r="G30" i="13"/>
  <c r="Z378" i="14"/>
  <c r="AB378" i="14"/>
  <c r="K29" i="13"/>
  <c r="J29" i="13"/>
  <c r="L29" i="13" s="1"/>
  <c r="D376" i="14"/>
  <c r="S376" i="14" s="1"/>
  <c r="T377" i="14" l="1"/>
  <c r="P40" i="13"/>
  <c r="N40" i="13" s="1"/>
  <c r="O40" i="13"/>
  <c r="R376" i="14"/>
  <c r="H30" i="13"/>
  <c r="E30" i="13" s="1"/>
  <c r="AI375" i="14"/>
  <c r="W376" i="14"/>
  <c r="V376" i="14"/>
  <c r="I30" i="13" l="1"/>
  <c r="K30" i="13" s="1"/>
  <c r="X376" i="14"/>
  <c r="G31" i="13"/>
  <c r="H31" i="13" s="1"/>
  <c r="F31" i="13"/>
  <c r="O41" i="13"/>
  <c r="P41" i="13"/>
  <c r="N41" i="13" s="1"/>
  <c r="S30" i="13"/>
  <c r="T30" i="13" s="1"/>
  <c r="Y377" i="14"/>
  <c r="U377" i="14"/>
  <c r="J30" i="13" l="1"/>
  <c r="L30" i="13" s="1"/>
  <c r="I31" i="13"/>
  <c r="K31" i="13" s="1"/>
  <c r="E31" i="13"/>
  <c r="G32" i="13" s="1"/>
  <c r="O42" i="13"/>
  <c r="P42" i="13"/>
  <c r="N42" i="13" s="1"/>
  <c r="S31" i="13"/>
  <c r="T31" i="13" s="1"/>
  <c r="AB377" i="14"/>
  <c r="Z377" i="14"/>
  <c r="D375" i="14"/>
  <c r="R375" i="14" s="1"/>
  <c r="W375" i="14"/>
  <c r="V375" i="14"/>
  <c r="J31" i="13" l="1"/>
  <c r="L31" i="13" s="1"/>
  <c r="F32" i="13"/>
  <c r="X375" i="14"/>
  <c r="O43" i="13"/>
  <c r="P43" i="13"/>
  <c r="N43" i="13" s="1"/>
  <c r="S375" i="14"/>
  <c r="H32" i="13"/>
  <c r="AI374" i="14"/>
  <c r="I32" i="13" l="1"/>
  <c r="K32" i="13" s="1"/>
  <c r="S32" i="13"/>
  <c r="T32" i="13" s="1"/>
  <c r="O44" i="13"/>
  <c r="P44" i="13"/>
  <c r="N44" i="13" s="1"/>
  <c r="E32" i="13"/>
  <c r="T376" i="14"/>
  <c r="J32" i="13" l="1"/>
  <c r="L32" i="13" s="1"/>
  <c r="O45" i="13"/>
  <c r="P45" i="13"/>
  <c r="N45" i="13" s="1"/>
  <c r="Y376" i="14"/>
  <c r="U376" i="14"/>
  <c r="G33" i="13"/>
  <c r="F33" i="13"/>
  <c r="D374" i="14"/>
  <c r="S374" i="14" s="1"/>
  <c r="T375" i="14" l="1"/>
  <c r="O46" i="13"/>
  <c r="P46" i="13"/>
  <c r="N46" i="13" s="1"/>
  <c r="R374" i="14"/>
  <c r="H33" i="13"/>
  <c r="E33" i="13" s="1"/>
  <c r="AB376" i="14"/>
  <c r="Z376" i="14"/>
  <c r="AI373" i="14"/>
  <c r="W374" i="14"/>
  <c r="V374" i="14"/>
  <c r="X374" i="14" l="1"/>
  <c r="O47" i="13"/>
  <c r="P47" i="13"/>
  <c r="N47" i="13" s="1"/>
  <c r="F34" i="13"/>
  <c r="G34" i="13"/>
  <c r="H34" i="13" s="1"/>
  <c r="I33" i="13"/>
  <c r="Y375" i="14"/>
  <c r="U375" i="14"/>
  <c r="O48" i="13" l="1"/>
  <c r="P48" i="13"/>
  <c r="N48" i="13" s="1"/>
  <c r="AB375" i="14"/>
  <c r="Z375" i="14"/>
  <c r="I34" i="13"/>
  <c r="K33" i="13"/>
  <c r="N5" i="13" s="1"/>
  <c r="J33" i="13"/>
  <c r="L33" i="13" s="1"/>
  <c r="N4" i="13" s="1"/>
  <c r="E34" i="13"/>
  <c r="D373" i="14"/>
  <c r="R373" i="14" s="1"/>
  <c r="W373" i="14"/>
  <c r="V373" i="14"/>
  <c r="F4" i="13" l="1"/>
  <c r="S373" i="14"/>
  <c r="T374" i="14" s="1"/>
  <c r="U374" i="14" s="1"/>
  <c r="X373" i="14"/>
  <c r="O49" i="13"/>
  <c r="P49" i="13"/>
  <c r="N49" i="13" s="1"/>
  <c r="F35" i="13"/>
  <c r="G35" i="13"/>
  <c r="K34" i="13"/>
  <c r="J34" i="13"/>
  <c r="L34" i="13" s="1"/>
  <c r="AI372" i="14"/>
  <c r="Y374" i="14" l="1"/>
  <c r="O50" i="13"/>
  <c r="P50" i="13"/>
  <c r="N50" i="13" s="1"/>
  <c r="H35" i="13"/>
  <c r="E35" i="13" s="1"/>
  <c r="Z374" i="14"/>
  <c r="AB374" i="14"/>
  <c r="I35" i="13" l="1"/>
  <c r="J35" i="13" s="1"/>
  <c r="L35" i="13" s="1"/>
  <c r="F36" i="13"/>
  <c r="G36" i="13"/>
  <c r="H36" i="13" s="1"/>
  <c r="P51" i="13"/>
  <c r="N51" i="13" s="1"/>
  <c r="O51" i="13"/>
  <c r="D372" i="14"/>
  <c r="R372" i="14" s="1"/>
  <c r="V372" i="14"/>
  <c r="W372" i="14"/>
  <c r="K35" i="13" l="1"/>
  <c r="S372" i="14"/>
  <c r="T373" i="14" s="1"/>
  <c r="Y373" i="14" s="1"/>
  <c r="X372" i="14"/>
  <c r="P52" i="13"/>
  <c r="N52" i="13" s="1"/>
  <c r="O52" i="13"/>
  <c r="I36" i="13"/>
  <c r="E36" i="13"/>
  <c r="AI371" i="14"/>
  <c r="U373" i="14" l="1"/>
  <c r="Z373" i="14" s="1"/>
  <c r="P53" i="13"/>
  <c r="N53" i="13" s="1"/>
  <c r="O53" i="13"/>
  <c r="K36" i="13"/>
  <c r="J36" i="13"/>
  <c r="L36" i="13" s="1"/>
  <c r="G37" i="13"/>
  <c r="F37" i="13"/>
  <c r="AB373" i="14" l="1"/>
  <c r="O54" i="13"/>
  <c r="P54" i="13"/>
  <c r="N54" i="13" s="1"/>
  <c r="H37" i="13"/>
  <c r="E37" i="13" s="1"/>
  <c r="D371" i="14"/>
  <c r="R371" i="14" s="1"/>
  <c r="V371" i="14"/>
  <c r="W371" i="14"/>
  <c r="X371" i="14" l="1"/>
  <c r="G38" i="13"/>
  <c r="H38" i="13" s="1"/>
  <c r="F38" i="13"/>
  <c r="O55" i="13"/>
  <c r="P55" i="13"/>
  <c r="N55" i="13" s="1"/>
  <c r="S371" i="14"/>
  <c r="I37" i="13"/>
  <c r="AI370" i="14"/>
  <c r="P56" i="13" l="1"/>
  <c r="N56" i="13" s="1"/>
  <c r="O56" i="13"/>
  <c r="T372" i="14"/>
  <c r="E38" i="13"/>
  <c r="K37" i="13"/>
  <c r="J37" i="13"/>
  <c r="L37" i="13" s="1"/>
  <c r="I38" i="13"/>
  <c r="P57" i="13" l="1"/>
  <c r="N57" i="13" s="1"/>
  <c r="O57" i="13"/>
  <c r="K38" i="13"/>
  <c r="J38" i="13"/>
  <c r="L38" i="13" s="1"/>
  <c r="Y372" i="14"/>
  <c r="U372" i="14"/>
  <c r="G39" i="13"/>
  <c r="H39" i="13" s="1"/>
  <c r="E39" i="13" s="1"/>
  <c r="F39" i="13"/>
  <c r="D370" i="14"/>
  <c r="S370" i="14" s="1"/>
  <c r="R370" i="14" l="1"/>
  <c r="I39" i="13"/>
  <c r="J39" i="13" s="1"/>
  <c r="L39" i="13" s="1"/>
  <c r="T371" i="14"/>
  <c r="O58" i="13"/>
  <c r="P58" i="13"/>
  <c r="N58" i="13" s="1"/>
  <c r="F40" i="13"/>
  <c r="G40" i="13"/>
  <c r="AB372" i="14"/>
  <c r="Z372" i="14"/>
  <c r="AI369" i="14"/>
  <c r="V370" i="14"/>
  <c r="W370" i="14"/>
  <c r="K39" i="13" l="1"/>
  <c r="X370" i="14"/>
  <c r="P59" i="13"/>
  <c r="N59" i="13" s="1"/>
  <c r="O59" i="13"/>
  <c r="H40" i="13"/>
  <c r="E40" i="13" s="1"/>
  <c r="Y371" i="14"/>
  <c r="U371" i="14"/>
  <c r="G41" i="13" l="1"/>
  <c r="H41" i="13" s="1"/>
  <c r="F41" i="13"/>
  <c r="O60" i="13"/>
  <c r="P60" i="13"/>
  <c r="N60" i="13" s="1"/>
  <c r="Z371" i="14"/>
  <c r="AB371" i="14"/>
  <c r="I40" i="13"/>
  <c r="D369" i="14"/>
  <c r="S369" i="14" s="1"/>
  <c r="P61" i="13" l="1"/>
  <c r="N61" i="13" s="1"/>
  <c r="O61" i="13"/>
  <c r="T370" i="14"/>
  <c r="I41" i="13"/>
  <c r="K40" i="13"/>
  <c r="J40" i="13"/>
  <c r="L40" i="13" s="1"/>
  <c r="E41" i="13"/>
  <c r="R369" i="14"/>
  <c r="AI368" i="14"/>
  <c r="W369" i="14"/>
  <c r="V369" i="14"/>
  <c r="X369" i="14" l="1"/>
  <c r="O62" i="13"/>
  <c r="P62" i="13"/>
  <c r="N62" i="13" s="1"/>
  <c r="F42" i="13"/>
  <c r="G42" i="13"/>
  <c r="Y370" i="14"/>
  <c r="U370" i="14"/>
  <c r="K41" i="13"/>
  <c r="J41" i="13"/>
  <c r="L41" i="13" s="1"/>
  <c r="O63" i="13" l="1"/>
  <c r="P63" i="13"/>
  <c r="N63" i="13" s="1"/>
  <c r="H42" i="13"/>
  <c r="E42" i="13" s="1"/>
  <c r="AB370" i="14"/>
  <c r="Z370" i="14"/>
  <c r="D368" i="14"/>
  <c r="R368" i="14" s="1"/>
  <c r="W368" i="14"/>
  <c r="V368" i="14"/>
  <c r="I42" i="13" l="1"/>
  <c r="J42" i="13" s="1"/>
  <c r="L42" i="13" s="1"/>
  <c r="X368" i="14"/>
  <c r="G43" i="13"/>
  <c r="F43" i="13"/>
  <c r="P64" i="13"/>
  <c r="N64" i="13" s="1"/>
  <c r="O64" i="13"/>
  <c r="S368" i="14"/>
  <c r="AI367" i="14"/>
  <c r="K42" i="13" l="1"/>
  <c r="O65" i="13"/>
  <c r="P65" i="13"/>
  <c r="N65" i="13" s="1"/>
  <c r="T369" i="14"/>
  <c r="H43" i="13"/>
  <c r="E43" i="13" s="1"/>
  <c r="I43" i="13" l="1"/>
  <c r="K43" i="13" s="1"/>
  <c r="F44" i="13"/>
  <c r="G44" i="13"/>
  <c r="H44" i="13" s="1"/>
  <c r="O66" i="13"/>
  <c r="P66" i="13"/>
  <c r="N66" i="13" s="1"/>
  <c r="Y369" i="14"/>
  <c r="U369" i="14"/>
  <c r="D367" i="14"/>
  <c r="S367" i="14" s="1"/>
  <c r="J43" i="13" l="1"/>
  <c r="L43" i="13" s="1"/>
  <c r="T368" i="14"/>
  <c r="O67" i="13"/>
  <c r="P67" i="13"/>
  <c r="N67" i="13" s="1"/>
  <c r="AB369" i="14"/>
  <c r="Z369" i="14"/>
  <c r="R367" i="14"/>
  <c r="E44" i="13"/>
  <c r="I44" i="13"/>
  <c r="AI366" i="14"/>
  <c r="W367" i="14"/>
  <c r="V367" i="14"/>
  <c r="X367" i="14" l="1"/>
  <c r="P68" i="13"/>
  <c r="N68" i="13" s="1"/>
  <c r="O68" i="13"/>
  <c r="K44" i="13"/>
  <c r="J44" i="13"/>
  <c r="L44" i="13" s="1"/>
  <c r="F45" i="13"/>
  <c r="G45" i="13"/>
  <c r="H45" i="13" s="1"/>
  <c r="Y368" i="14"/>
  <c r="U368" i="14"/>
  <c r="P69" i="13" l="1"/>
  <c r="N69" i="13" s="1"/>
  <c r="O69" i="13"/>
  <c r="I45" i="13"/>
  <c r="E45" i="13"/>
  <c r="AB368" i="14"/>
  <c r="Z368" i="14"/>
  <c r="D366" i="14"/>
  <c r="R366" i="14" s="1"/>
  <c r="V366" i="14"/>
  <c r="W366" i="14"/>
  <c r="X366" i="14" l="1"/>
  <c r="O70" i="13"/>
  <c r="P70" i="13"/>
  <c r="N70" i="13" s="1"/>
  <c r="S366" i="14"/>
  <c r="J45" i="13"/>
  <c r="L45" i="13" s="1"/>
  <c r="K45" i="13"/>
  <c r="G46" i="13"/>
  <c r="H46" i="13" s="1"/>
  <c r="F46" i="13"/>
  <c r="AI365" i="14"/>
  <c r="P71" i="13" l="1"/>
  <c r="N71" i="13" s="1"/>
  <c r="O71" i="13"/>
  <c r="E46" i="13"/>
  <c r="T367" i="14"/>
  <c r="I46" i="13"/>
  <c r="P72" i="13" l="1"/>
  <c r="N72" i="13" s="1"/>
  <c r="O72" i="13"/>
  <c r="Y367" i="14"/>
  <c r="U367" i="14"/>
  <c r="F47" i="13"/>
  <c r="G47" i="13"/>
  <c r="H47" i="13" s="1"/>
  <c r="K46" i="13"/>
  <c r="J46" i="13"/>
  <c r="L46" i="13" s="1"/>
  <c r="D365" i="14"/>
  <c r="S365" i="14" s="1"/>
  <c r="T366" i="14" l="1"/>
  <c r="O73" i="13"/>
  <c r="P73" i="13"/>
  <c r="N73" i="13" s="1"/>
  <c r="E47" i="13"/>
  <c r="I47" i="13"/>
  <c r="AB367" i="14"/>
  <c r="Z367" i="14"/>
  <c r="R365" i="14"/>
  <c r="AI364" i="14"/>
  <c r="V365" i="14"/>
  <c r="W365" i="14"/>
  <c r="X365" i="14" l="1"/>
  <c r="P74" i="13"/>
  <c r="N74" i="13" s="1"/>
  <c r="O74" i="13"/>
  <c r="Y366" i="14"/>
  <c r="U366" i="14"/>
  <c r="K47" i="13"/>
  <c r="J47" i="13"/>
  <c r="L47" i="13" s="1"/>
  <c r="F48" i="13"/>
  <c r="G48" i="13"/>
  <c r="H48" i="13" s="1"/>
  <c r="E48" i="13" s="1"/>
  <c r="I48" i="13" l="1"/>
  <c r="J48" i="13" s="1"/>
  <c r="L48" i="13" s="1"/>
  <c r="G49" i="13"/>
  <c r="H49" i="13" s="1"/>
  <c r="F49" i="13"/>
  <c r="O75" i="13"/>
  <c r="P75" i="13"/>
  <c r="N75" i="13" s="1"/>
  <c r="AB366" i="14"/>
  <c r="Z366" i="14"/>
  <c r="D364" i="14"/>
  <c r="S364" i="14" s="1"/>
  <c r="K48" i="13" l="1"/>
  <c r="T365" i="14"/>
  <c r="P76" i="13"/>
  <c r="N76" i="13" s="1"/>
  <c r="O76" i="13"/>
  <c r="R364" i="14"/>
  <c r="I49" i="13"/>
  <c r="E49" i="13"/>
  <c r="AI363" i="14"/>
  <c r="V364" i="14"/>
  <c r="W364" i="14"/>
  <c r="X364" i="14" l="1"/>
  <c r="P77" i="13"/>
  <c r="N77" i="13" s="1"/>
  <c r="O77" i="13"/>
  <c r="G50" i="13"/>
  <c r="H50" i="13" s="1"/>
  <c r="F50" i="13"/>
  <c r="J49" i="13"/>
  <c r="L49" i="13" s="1"/>
  <c r="K49" i="13"/>
  <c r="Y365" i="14"/>
  <c r="U365" i="14"/>
  <c r="O78" i="13" l="1"/>
  <c r="P78" i="13"/>
  <c r="N78" i="13" s="1"/>
  <c r="I50" i="13"/>
  <c r="E50" i="13"/>
  <c r="AB365" i="14"/>
  <c r="Z365" i="14"/>
  <c r="D363" i="14"/>
  <c r="S363" i="14" s="1"/>
  <c r="T364" i="14" l="1"/>
  <c r="O79" i="13"/>
  <c r="P79" i="13"/>
  <c r="N79" i="13" s="1"/>
  <c r="R363" i="14"/>
  <c r="K50" i="13"/>
  <c r="J50" i="13"/>
  <c r="L50" i="13" s="1"/>
  <c r="F51" i="13"/>
  <c r="G51" i="13"/>
  <c r="H51" i="13" s="1"/>
  <c r="AI362" i="14"/>
  <c r="W363" i="14"/>
  <c r="V363" i="14"/>
  <c r="X363" i="14" l="1"/>
  <c r="O80" i="13"/>
  <c r="P80" i="13"/>
  <c r="N80" i="13" s="1"/>
  <c r="E51" i="13"/>
  <c r="I51" i="13"/>
  <c r="Y364" i="14"/>
  <c r="U364" i="14"/>
  <c r="P81" i="13" l="1"/>
  <c r="N81" i="13" s="1"/>
  <c r="O81" i="13"/>
  <c r="K51" i="13"/>
  <c r="J51" i="13"/>
  <c r="L51" i="13" s="1"/>
  <c r="AB364" i="14"/>
  <c r="Z364" i="14"/>
  <c r="F52" i="13"/>
  <c r="G52" i="13"/>
  <c r="D362" i="14"/>
  <c r="S362" i="14" s="1"/>
  <c r="T363" i="14" l="1"/>
  <c r="O82" i="13"/>
  <c r="P82" i="13"/>
  <c r="N82" i="13" s="1"/>
  <c r="H52" i="13"/>
  <c r="E52" i="13" s="1"/>
  <c r="R362" i="14"/>
  <c r="AI361" i="14"/>
  <c r="W362" i="14"/>
  <c r="V362" i="14"/>
  <c r="I52" i="13" l="1"/>
  <c r="J52" i="13" s="1"/>
  <c r="L52" i="13" s="1"/>
  <c r="X362" i="14"/>
  <c r="G53" i="13"/>
  <c r="H53" i="13" s="1"/>
  <c r="F53" i="13"/>
  <c r="P83" i="13"/>
  <c r="N83" i="13" s="1"/>
  <c r="O83" i="13"/>
  <c r="Y363" i="14"/>
  <c r="U363" i="14"/>
  <c r="K52" i="13" l="1"/>
  <c r="O84" i="13"/>
  <c r="P84" i="13"/>
  <c r="N84" i="13" s="1"/>
  <c r="I53" i="13"/>
  <c r="E53" i="13"/>
  <c r="Z363" i="14"/>
  <c r="AB363" i="14"/>
  <c r="D361" i="14"/>
  <c r="R361" i="14" s="1"/>
  <c r="V361" i="14"/>
  <c r="W361" i="14"/>
  <c r="X361" i="14" l="1"/>
  <c r="O85" i="13"/>
  <c r="P85" i="13"/>
  <c r="N85" i="13" s="1"/>
  <c r="S361" i="14"/>
  <c r="F54" i="13"/>
  <c r="G54" i="13"/>
  <c r="K53" i="13"/>
  <c r="J53" i="13"/>
  <c r="L53" i="13" s="1"/>
  <c r="AI360" i="14"/>
  <c r="P86" i="13" l="1"/>
  <c r="N86" i="13" s="1"/>
  <c r="O86" i="13"/>
  <c r="H54" i="13"/>
  <c r="E54" i="13" s="1"/>
  <c r="T362" i="14"/>
  <c r="F55" i="13" l="1"/>
  <c r="G55" i="13"/>
  <c r="O87" i="13"/>
  <c r="P87" i="13"/>
  <c r="N87" i="13" s="1"/>
  <c r="Y362" i="14"/>
  <c r="U362" i="14"/>
  <c r="I54" i="13"/>
  <c r="D360" i="14"/>
  <c r="S360" i="14" s="1"/>
  <c r="P88" i="13" l="1"/>
  <c r="N88" i="13" s="1"/>
  <c r="O88" i="13"/>
  <c r="T361" i="14"/>
  <c r="K54" i="13"/>
  <c r="J54" i="13"/>
  <c r="L54" i="13" s="1"/>
  <c r="Z362" i="14"/>
  <c r="AB362" i="14"/>
  <c r="R360" i="14"/>
  <c r="H55" i="13"/>
  <c r="I55" i="13" s="1"/>
  <c r="AI359" i="14"/>
  <c r="V360" i="14"/>
  <c r="W360" i="14"/>
  <c r="X360" i="14" l="1"/>
  <c r="J55" i="13"/>
  <c r="L55" i="13" s="1"/>
  <c r="K55" i="13"/>
  <c r="P89" i="13"/>
  <c r="N89" i="13" s="1"/>
  <c r="O89" i="13"/>
  <c r="Y361" i="14"/>
  <c r="U361" i="14"/>
  <c r="E55" i="13"/>
  <c r="O90" i="13" l="1"/>
  <c r="P90" i="13"/>
  <c r="N90" i="13" s="1"/>
  <c r="G56" i="13"/>
  <c r="F56" i="13"/>
  <c r="AB361" i="14"/>
  <c r="Z361" i="14"/>
  <c r="D359" i="14"/>
  <c r="R359" i="14" s="1"/>
  <c r="V359" i="14"/>
  <c r="W359" i="14"/>
  <c r="S359" i="14" l="1"/>
  <c r="T360" i="14" s="1"/>
  <c r="U360" i="14" s="1"/>
  <c r="X359" i="14"/>
  <c r="O91" i="13"/>
  <c r="P91" i="13"/>
  <c r="N91" i="13" s="1"/>
  <c r="H56" i="13"/>
  <c r="E56" i="13" s="1"/>
  <c r="AI358" i="14"/>
  <c r="Y360" i="14" l="1"/>
  <c r="I56" i="13"/>
  <c r="J56" i="13" s="1"/>
  <c r="L56" i="13" s="1"/>
  <c r="F57" i="13"/>
  <c r="G57" i="13"/>
  <c r="H57" i="13" s="1"/>
  <c r="O92" i="13"/>
  <c r="P92" i="13"/>
  <c r="N92" i="13" s="1"/>
  <c r="Z360" i="14"/>
  <c r="AB360" i="14"/>
  <c r="K56" i="13" l="1"/>
  <c r="O93" i="13"/>
  <c r="P93" i="13"/>
  <c r="N93" i="13" s="1"/>
  <c r="E57" i="13"/>
  <c r="I57" i="13"/>
  <c r="D358" i="14"/>
  <c r="R358" i="14" s="1"/>
  <c r="W358" i="14"/>
  <c r="V358" i="14"/>
  <c r="X358" i="14" l="1"/>
  <c r="O94" i="13"/>
  <c r="P94" i="13"/>
  <c r="N94" i="13" s="1"/>
  <c r="S358" i="14"/>
  <c r="F58" i="13"/>
  <c r="G58" i="13"/>
  <c r="J57" i="13"/>
  <c r="L57" i="13" s="1"/>
  <c r="K57" i="13"/>
  <c r="AI357" i="14"/>
  <c r="O95" i="13" l="1"/>
  <c r="P95" i="13"/>
  <c r="N95" i="13" s="1"/>
  <c r="H58" i="13"/>
  <c r="E58" i="13" s="1"/>
  <c r="T359" i="14"/>
  <c r="F59" i="13" l="1"/>
  <c r="G59" i="13"/>
  <c r="P96" i="13"/>
  <c r="N96" i="13" s="1"/>
  <c r="O96" i="13"/>
  <c r="I58" i="13"/>
  <c r="Y359" i="14"/>
  <c r="U359" i="14"/>
  <c r="D357" i="14"/>
  <c r="S357" i="14" s="1"/>
  <c r="R357" i="14" l="1"/>
  <c r="P97" i="13"/>
  <c r="N97" i="13" s="1"/>
  <c r="O97" i="13"/>
  <c r="T358" i="14"/>
  <c r="Z359" i="14"/>
  <c r="AB359" i="14"/>
  <c r="H59" i="13"/>
  <c r="I59" i="13" s="1"/>
  <c r="J58" i="13"/>
  <c r="L58" i="13" s="1"/>
  <c r="K58" i="13"/>
  <c r="AI356" i="14"/>
  <c r="W357" i="14"/>
  <c r="V357" i="14"/>
  <c r="X357" i="14" l="1"/>
  <c r="E59" i="13"/>
  <c r="G60" i="13" s="1"/>
  <c r="J59" i="13"/>
  <c r="L59" i="13" s="1"/>
  <c r="K59" i="13"/>
  <c r="O98" i="13"/>
  <c r="P98" i="13"/>
  <c r="N98" i="13" s="1"/>
  <c r="Y358" i="14"/>
  <c r="U358" i="14"/>
  <c r="F60" i="13" l="1"/>
  <c r="P99" i="13"/>
  <c r="N99" i="13" s="1"/>
  <c r="O99" i="13"/>
  <c r="H60" i="13"/>
  <c r="E60" i="13" s="1"/>
  <c r="Z358" i="14"/>
  <c r="AB358" i="14"/>
  <c r="D356" i="14"/>
  <c r="R356" i="14" s="1"/>
  <c r="W356" i="14"/>
  <c r="V356" i="14"/>
  <c r="X356" i="14" l="1"/>
  <c r="F61" i="13"/>
  <c r="G61" i="13"/>
  <c r="H61" i="13" s="1"/>
  <c r="O100" i="13"/>
  <c r="P100" i="13"/>
  <c r="N100" i="13" s="1"/>
  <c r="S356" i="14"/>
  <c r="I60" i="13"/>
  <c r="AI355" i="14"/>
  <c r="P101" i="13" l="1"/>
  <c r="N101" i="13" s="1"/>
  <c r="O101" i="13"/>
  <c r="K60" i="13"/>
  <c r="J60" i="13"/>
  <c r="L60" i="13" s="1"/>
  <c r="I61" i="13"/>
  <c r="T357" i="14"/>
  <c r="E61" i="13"/>
  <c r="O102" i="13" l="1"/>
  <c r="P102" i="13"/>
  <c r="N102" i="13" s="1"/>
  <c r="F62" i="13"/>
  <c r="G62" i="13"/>
  <c r="H62" i="13" s="1"/>
  <c r="J61" i="13"/>
  <c r="L61" i="13" s="1"/>
  <c r="K61" i="13"/>
  <c r="Y357" i="14"/>
  <c r="U357" i="14"/>
  <c r="D355" i="14"/>
  <c r="S355" i="14" s="1"/>
  <c r="T356" i="14" l="1"/>
  <c r="P103" i="13"/>
  <c r="N103" i="13" s="1"/>
  <c r="O103" i="13"/>
  <c r="AB357" i="14"/>
  <c r="Z357" i="14"/>
  <c r="I62" i="13"/>
  <c r="E62" i="13"/>
  <c r="R355" i="14"/>
  <c r="AI354" i="14"/>
  <c r="W355" i="14"/>
  <c r="V355" i="14"/>
  <c r="X355" i="14" l="1"/>
  <c r="O104" i="13"/>
  <c r="P104" i="13"/>
  <c r="N104" i="13" s="1"/>
  <c r="F63" i="13"/>
  <c r="G63" i="13"/>
  <c r="H63" i="13" s="1"/>
  <c r="K62" i="13"/>
  <c r="J62" i="13"/>
  <c r="L62" i="13" s="1"/>
  <c r="Y356" i="14"/>
  <c r="U356" i="14"/>
  <c r="O105" i="13" l="1"/>
  <c r="P105" i="13"/>
  <c r="N105" i="13" s="1"/>
  <c r="I63" i="13"/>
  <c r="E63" i="13"/>
  <c r="AB356" i="14"/>
  <c r="Z356" i="14"/>
  <c r="D354" i="14"/>
  <c r="S354" i="14" s="1"/>
  <c r="T355" i="14" l="1"/>
  <c r="P106" i="13"/>
  <c r="N106" i="13" s="1"/>
  <c r="O106" i="13"/>
  <c r="R354" i="14"/>
  <c r="G64" i="13"/>
  <c r="F64" i="13"/>
  <c r="K63" i="13"/>
  <c r="J63" i="13"/>
  <c r="L63" i="13" s="1"/>
  <c r="AI353" i="14"/>
  <c r="W354" i="14"/>
  <c r="V354" i="14"/>
  <c r="X354" i="14" l="1"/>
  <c r="O107" i="13"/>
  <c r="P107" i="13"/>
  <c r="N107" i="13" s="1"/>
  <c r="H64" i="13"/>
  <c r="E64" i="13" s="1"/>
  <c r="Y355" i="14"/>
  <c r="U355" i="14"/>
  <c r="F65" i="13" l="1"/>
  <c r="G65" i="13"/>
  <c r="H65" i="13" s="1"/>
  <c r="O108" i="13"/>
  <c r="P108" i="13"/>
  <c r="N108" i="13" s="1"/>
  <c r="AB355" i="14"/>
  <c r="Z355" i="14"/>
  <c r="I64" i="13"/>
  <c r="D353" i="14"/>
  <c r="S353" i="14" s="1"/>
  <c r="P109" i="13" l="1"/>
  <c r="N109" i="13" s="1"/>
  <c r="O109" i="13"/>
  <c r="T354" i="14"/>
  <c r="I65" i="13"/>
  <c r="J64" i="13"/>
  <c r="L64" i="13" s="1"/>
  <c r="K64" i="13"/>
  <c r="E65" i="13"/>
  <c r="R353" i="14"/>
  <c r="AI352" i="14"/>
  <c r="V353" i="14"/>
  <c r="W353" i="14"/>
  <c r="X353" i="14" l="1"/>
  <c r="P110" i="13"/>
  <c r="N110" i="13" s="1"/>
  <c r="O110" i="13"/>
  <c r="Y354" i="14"/>
  <c r="U354" i="14"/>
  <c r="F66" i="13"/>
  <c r="G66" i="13"/>
  <c r="H66" i="13" s="1"/>
  <c r="K65" i="13"/>
  <c r="J65" i="13"/>
  <c r="L65" i="13" s="1"/>
  <c r="O111" i="13" l="1"/>
  <c r="P111" i="13"/>
  <c r="N111" i="13" s="1"/>
  <c r="I66" i="13"/>
  <c r="E66" i="13"/>
  <c r="Z354" i="14"/>
  <c r="AB354" i="14"/>
  <c r="D352" i="14"/>
  <c r="R352" i="14" s="1"/>
  <c r="V352" i="14"/>
  <c r="W352" i="14"/>
  <c r="X352" i="14" l="1"/>
  <c r="O112" i="13"/>
  <c r="P112" i="13"/>
  <c r="N112" i="13" s="1"/>
  <c r="S352" i="14"/>
  <c r="J66" i="13"/>
  <c r="L66" i="13" s="1"/>
  <c r="K66" i="13"/>
  <c r="G67" i="13"/>
  <c r="F67" i="13"/>
  <c r="AI351" i="14"/>
  <c r="P113" i="13" l="1"/>
  <c r="N113" i="13" s="1"/>
  <c r="O113" i="13"/>
  <c r="T353" i="14"/>
  <c r="H67" i="13"/>
  <c r="E67" i="13" s="1"/>
  <c r="F68" i="13" l="1"/>
  <c r="G68" i="13"/>
  <c r="O114" i="13"/>
  <c r="P114" i="13"/>
  <c r="N114" i="13" s="1"/>
  <c r="Y353" i="14"/>
  <c r="U353" i="14"/>
  <c r="I67" i="13"/>
  <c r="D351" i="14"/>
  <c r="S351" i="14" s="1"/>
  <c r="O115" i="13" l="1"/>
  <c r="P115" i="13"/>
  <c r="N115" i="13" s="1"/>
  <c r="T352" i="14"/>
  <c r="K67" i="13"/>
  <c r="J67" i="13"/>
  <c r="L67" i="13" s="1"/>
  <c r="Z353" i="14"/>
  <c r="AB353" i="14"/>
  <c r="R351" i="14"/>
  <c r="H68" i="13"/>
  <c r="E68" i="13" s="1"/>
  <c r="AI350" i="14"/>
  <c r="W351" i="14"/>
  <c r="V351" i="14"/>
  <c r="I68" i="13" l="1"/>
  <c r="K68" i="13" s="1"/>
  <c r="X351" i="14"/>
  <c r="O116" i="13"/>
  <c r="P116" i="13"/>
  <c r="N116" i="13" s="1"/>
  <c r="G69" i="13"/>
  <c r="H69" i="13" s="1"/>
  <c r="F69" i="13"/>
  <c r="Y352" i="14"/>
  <c r="U352" i="14"/>
  <c r="J68" i="13" l="1"/>
  <c r="L68" i="13" s="1"/>
  <c r="O117" i="13"/>
  <c r="P117" i="13"/>
  <c r="N117" i="13" s="1"/>
  <c r="E69" i="13"/>
  <c r="I69" i="13"/>
  <c r="Z352" i="14"/>
  <c r="AB352" i="14"/>
  <c r="D350" i="14"/>
  <c r="R350" i="14" s="1"/>
  <c r="V350" i="14"/>
  <c r="W350" i="14"/>
  <c r="X350" i="14" l="1"/>
  <c r="P118" i="13"/>
  <c r="N118" i="13" s="1"/>
  <c r="O118" i="13"/>
  <c r="S350" i="14"/>
  <c r="J69" i="13"/>
  <c r="L69" i="13" s="1"/>
  <c r="K69" i="13"/>
  <c r="F70" i="13"/>
  <c r="G70" i="13"/>
  <c r="H70" i="13" s="1"/>
  <c r="AI349" i="14"/>
  <c r="P119" i="13" l="1"/>
  <c r="N119" i="13" s="1"/>
  <c r="O119" i="13"/>
  <c r="E70" i="13"/>
  <c r="T351" i="14"/>
  <c r="I70" i="13"/>
  <c r="P120" i="13" l="1"/>
  <c r="N120" i="13" s="1"/>
  <c r="O120" i="13"/>
  <c r="F71" i="13"/>
  <c r="G71" i="13"/>
  <c r="Y351" i="14"/>
  <c r="U351" i="14"/>
  <c r="J70" i="13"/>
  <c r="L70" i="13" s="1"/>
  <c r="K70" i="13"/>
  <c r="D349" i="14"/>
  <c r="S349" i="14" s="1"/>
  <c r="T350" i="14" l="1"/>
  <c r="O121" i="13"/>
  <c r="P121" i="13"/>
  <c r="N121" i="13" s="1"/>
  <c r="H71" i="13"/>
  <c r="E71" i="13" s="1"/>
  <c r="R349" i="14"/>
  <c r="AB351" i="14"/>
  <c r="Z351" i="14"/>
  <c r="AI348" i="14"/>
  <c r="W349" i="14"/>
  <c r="V349" i="14"/>
  <c r="I71" i="13" l="1"/>
  <c r="J71" i="13" s="1"/>
  <c r="L71" i="13" s="1"/>
  <c r="X349" i="14"/>
  <c r="G72" i="13"/>
  <c r="H72" i="13" s="1"/>
  <c r="F72" i="13"/>
  <c r="O122" i="13"/>
  <c r="P122" i="13"/>
  <c r="N122" i="13" s="1"/>
  <c r="Y350" i="14"/>
  <c r="U350" i="14"/>
  <c r="K71" i="13" l="1"/>
  <c r="P123" i="13"/>
  <c r="N123" i="13" s="1"/>
  <c r="O123" i="13"/>
  <c r="I72" i="13"/>
  <c r="E72" i="13"/>
  <c r="AB350" i="14"/>
  <c r="Z350" i="14"/>
  <c r="D348" i="14"/>
  <c r="R348" i="14" s="1"/>
  <c r="W348" i="14"/>
  <c r="V348" i="14"/>
  <c r="X348" i="14" l="1"/>
  <c r="O124" i="13"/>
  <c r="P124" i="13"/>
  <c r="N124" i="13" s="1"/>
  <c r="J72" i="13"/>
  <c r="L72" i="13" s="1"/>
  <c r="K72" i="13"/>
  <c r="S348" i="14"/>
  <c r="G73" i="13"/>
  <c r="F73" i="13"/>
  <c r="AI347" i="14"/>
  <c r="O125" i="13" l="1"/>
  <c r="P125" i="13"/>
  <c r="N125" i="13" s="1"/>
  <c r="H73" i="13"/>
  <c r="E73" i="13" s="1"/>
  <c r="T349" i="14"/>
  <c r="F74" i="13" l="1"/>
  <c r="G74" i="13"/>
  <c r="H74" i="13" s="1"/>
  <c r="O126" i="13"/>
  <c r="P126" i="13"/>
  <c r="N126" i="13" s="1"/>
  <c r="Y349" i="14"/>
  <c r="U349" i="14"/>
  <c r="I73" i="13"/>
  <c r="D347" i="14"/>
  <c r="S347" i="14" s="1"/>
  <c r="T348" i="14" l="1"/>
  <c r="O127" i="13"/>
  <c r="P127" i="13"/>
  <c r="N127" i="13" s="1"/>
  <c r="Z349" i="14"/>
  <c r="AB349" i="14"/>
  <c r="K73" i="13"/>
  <c r="J73" i="13"/>
  <c r="L73" i="13" s="1"/>
  <c r="E74" i="13"/>
  <c r="I74" i="13"/>
  <c r="R347" i="14"/>
  <c r="AI346" i="14"/>
  <c r="W347" i="14"/>
  <c r="V347" i="14"/>
  <c r="X347" i="14" l="1"/>
  <c r="O128" i="13"/>
  <c r="P128" i="13"/>
  <c r="N128" i="13" s="1"/>
  <c r="J74" i="13"/>
  <c r="L74" i="13" s="1"/>
  <c r="K74" i="13"/>
  <c r="F75" i="13"/>
  <c r="G75" i="13"/>
  <c r="Y348" i="14"/>
  <c r="U348" i="14"/>
  <c r="O129" i="13" l="1"/>
  <c r="P129" i="13"/>
  <c r="N129" i="13" s="1"/>
  <c r="H75" i="13"/>
  <c r="E75" i="13" s="1"/>
  <c r="AB348" i="14"/>
  <c r="Z348" i="14"/>
  <c r="D346" i="14"/>
  <c r="S346" i="14" s="1"/>
  <c r="T347" i="14" l="1"/>
  <c r="F76" i="13"/>
  <c r="G76" i="13"/>
  <c r="O130" i="13"/>
  <c r="P130" i="13"/>
  <c r="N130" i="13" s="1"/>
  <c r="R346" i="14"/>
  <c r="I75" i="13"/>
  <c r="AI345" i="14"/>
  <c r="W346" i="14"/>
  <c r="V346" i="14"/>
  <c r="X346" i="14" l="1"/>
  <c r="O131" i="13"/>
  <c r="P131" i="13"/>
  <c r="N131" i="13" s="1"/>
  <c r="K75" i="13"/>
  <c r="J75" i="13"/>
  <c r="L75" i="13" s="1"/>
  <c r="H76" i="13"/>
  <c r="E76" i="13" s="1"/>
  <c r="Y347" i="14"/>
  <c r="U347" i="14"/>
  <c r="I76" i="13" l="1"/>
  <c r="K76" i="13" s="1"/>
  <c r="G77" i="13"/>
  <c r="H77" i="13" s="1"/>
  <c r="F77" i="13"/>
  <c r="O132" i="13"/>
  <c r="P132" i="13"/>
  <c r="N132" i="13" s="1"/>
  <c r="Z347" i="14"/>
  <c r="AB347" i="14"/>
  <c r="D345" i="14"/>
  <c r="S345" i="14" s="1"/>
  <c r="J76" i="13" l="1"/>
  <c r="L76" i="13" s="1"/>
  <c r="T346" i="14"/>
  <c r="P133" i="13"/>
  <c r="N133" i="13" s="1"/>
  <c r="O133" i="13"/>
  <c r="R345" i="14"/>
  <c r="I77" i="13"/>
  <c r="E77" i="13"/>
  <c r="AI344" i="14"/>
  <c r="W345" i="14"/>
  <c r="V345" i="14"/>
  <c r="X345" i="14" l="1"/>
  <c r="P134" i="13"/>
  <c r="N134" i="13" s="1"/>
  <c r="O134" i="13"/>
  <c r="F78" i="13"/>
  <c r="G78" i="13"/>
  <c r="H78" i="13" s="1"/>
  <c r="K77" i="13"/>
  <c r="J77" i="13"/>
  <c r="L77" i="13" s="1"/>
  <c r="Y346" i="14"/>
  <c r="U346" i="14"/>
  <c r="O135" i="13" l="1"/>
  <c r="P135" i="13"/>
  <c r="N135" i="13" s="1"/>
  <c r="I78" i="13"/>
  <c r="E78" i="13"/>
  <c r="AB346" i="14"/>
  <c r="Z346" i="14"/>
  <c r="D344" i="14"/>
  <c r="R344" i="14" s="1"/>
  <c r="V344" i="14"/>
  <c r="W344" i="14"/>
  <c r="X344" i="14" l="1"/>
  <c r="O136" i="13"/>
  <c r="P136" i="13"/>
  <c r="N136" i="13" s="1"/>
  <c r="S344" i="14"/>
  <c r="G79" i="13"/>
  <c r="H79" i="13" s="1"/>
  <c r="F79" i="13"/>
  <c r="K78" i="13"/>
  <c r="J78" i="13"/>
  <c r="L78" i="13" s="1"/>
  <c r="AI343" i="14"/>
  <c r="O137" i="13" l="1"/>
  <c r="P137" i="13"/>
  <c r="N137" i="13" s="1"/>
  <c r="I79" i="13"/>
  <c r="E79" i="13"/>
  <c r="T345" i="14"/>
  <c r="O138" i="13" l="1"/>
  <c r="P138" i="13"/>
  <c r="N138" i="13" s="1"/>
  <c r="Y345" i="14"/>
  <c r="U345" i="14"/>
  <c r="K79" i="13"/>
  <c r="J79" i="13"/>
  <c r="L79" i="13" s="1"/>
  <c r="G80" i="13"/>
  <c r="F80" i="13"/>
  <c r="D343" i="14"/>
  <c r="S343" i="14" s="1"/>
  <c r="T344" i="14" l="1"/>
  <c r="O139" i="13"/>
  <c r="P139" i="13"/>
  <c r="N139" i="13" s="1"/>
  <c r="H80" i="13"/>
  <c r="E80" i="13" s="1"/>
  <c r="AB345" i="14"/>
  <c r="Z345" i="14"/>
  <c r="R343" i="14"/>
  <c r="AI342" i="14"/>
  <c r="V343" i="14"/>
  <c r="W343" i="14"/>
  <c r="I80" i="13" l="1"/>
  <c r="K80" i="13" s="1"/>
  <c r="X343" i="14"/>
  <c r="G81" i="13"/>
  <c r="H81" i="13" s="1"/>
  <c r="F81" i="13"/>
  <c r="P140" i="13"/>
  <c r="N140" i="13" s="1"/>
  <c r="O140" i="13"/>
  <c r="Y344" i="14"/>
  <c r="U344" i="14"/>
  <c r="J80" i="13" l="1"/>
  <c r="L80" i="13" s="1"/>
  <c r="P141" i="13"/>
  <c r="N141" i="13" s="1"/>
  <c r="O141" i="13"/>
  <c r="E81" i="13"/>
  <c r="I81" i="13"/>
  <c r="AB344" i="14"/>
  <c r="Z344" i="14"/>
  <c r="D342" i="14"/>
  <c r="S342" i="14" s="1"/>
  <c r="T343" i="14" l="1"/>
  <c r="P142" i="13"/>
  <c r="N142" i="13" s="1"/>
  <c r="O142" i="13"/>
  <c r="R342" i="14"/>
  <c r="K81" i="13"/>
  <c r="J81" i="13"/>
  <c r="L81" i="13" s="1"/>
  <c r="G82" i="13"/>
  <c r="F82" i="13"/>
  <c r="AI341" i="14"/>
  <c r="W342" i="14"/>
  <c r="V342" i="14"/>
  <c r="X342" i="14" l="1"/>
  <c r="O143" i="13"/>
  <c r="P143" i="13"/>
  <c r="N143" i="13" s="1"/>
  <c r="H82" i="13"/>
  <c r="E82" i="13" s="1"/>
  <c r="Y343" i="14"/>
  <c r="U343" i="14"/>
  <c r="F83" i="13" l="1"/>
  <c r="G83" i="13"/>
  <c r="O144" i="13"/>
  <c r="P144" i="13"/>
  <c r="N144" i="13" s="1"/>
  <c r="I82" i="13"/>
  <c r="AB343" i="14"/>
  <c r="Z343" i="14"/>
  <c r="D341" i="14"/>
  <c r="S341" i="14" s="1"/>
  <c r="O145" i="13" l="1"/>
  <c r="P145" i="13"/>
  <c r="N145" i="13" s="1"/>
  <c r="T342" i="14"/>
  <c r="J82" i="13"/>
  <c r="L82" i="13" s="1"/>
  <c r="K82" i="13"/>
  <c r="H83" i="13"/>
  <c r="E83" i="13" s="1"/>
  <c r="R341" i="14"/>
  <c r="AI340" i="14"/>
  <c r="V341" i="14"/>
  <c r="W341" i="14"/>
  <c r="I83" i="13" l="1"/>
  <c r="K83" i="13" s="1"/>
  <c r="X341" i="14"/>
  <c r="G84" i="13"/>
  <c r="H84" i="13" s="1"/>
  <c r="F84" i="13"/>
  <c r="P146" i="13"/>
  <c r="N146" i="13" s="1"/>
  <c r="O146" i="13"/>
  <c r="Y342" i="14"/>
  <c r="U342" i="14"/>
  <c r="J83" i="13" l="1"/>
  <c r="L83" i="13" s="1"/>
  <c r="P147" i="13"/>
  <c r="N147" i="13" s="1"/>
  <c r="O147" i="13"/>
  <c r="E84" i="13"/>
  <c r="I84" i="13"/>
  <c r="AB342" i="14"/>
  <c r="Z342" i="14"/>
  <c r="D340" i="14"/>
  <c r="S340" i="14" s="1"/>
  <c r="R340" i="14" l="1"/>
  <c r="T341" i="14"/>
  <c r="P148" i="13"/>
  <c r="N148" i="13" s="1"/>
  <c r="O148" i="13"/>
  <c r="K84" i="13"/>
  <c r="J84" i="13"/>
  <c r="L84" i="13" s="1"/>
  <c r="F85" i="13"/>
  <c r="G85" i="13"/>
  <c r="H85" i="13" s="1"/>
  <c r="AI339" i="14"/>
  <c r="W340" i="14"/>
  <c r="V340" i="14"/>
  <c r="X340" i="14" l="1"/>
  <c r="P149" i="13"/>
  <c r="N149" i="13" s="1"/>
  <c r="O149" i="13"/>
  <c r="Y341" i="14"/>
  <c r="U341" i="14"/>
  <c r="I85" i="13"/>
  <c r="E85" i="13"/>
  <c r="O150" i="13" l="1"/>
  <c r="P150" i="13"/>
  <c r="N150" i="13" s="1"/>
  <c r="G86" i="13"/>
  <c r="F86" i="13"/>
  <c r="Z341" i="14"/>
  <c r="AB341" i="14"/>
  <c r="K85" i="13"/>
  <c r="J85" i="13"/>
  <c r="L85" i="13" s="1"/>
  <c r="D339" i="14"/>
  <c r="S339" i="14" s="1"/>
  <c r="T340" i="14" l="1"/>
  <c r="P151" i="13"/>
  <c r="N151" i="13" s="1"/>
  <c r="O151" i="13"/>
  <c r="H86" i="13"/>
  <c r="E86" i="13" s="1"/>
  <c r="R339" i="14"/>
  <c r="AI338" i="14"/>
  <c r="W339" i="14"/>
  <c r="V339" i="14"/>
  <c r="X339" i="14" l="1"/>
  <c r="F87" i="13"/>
  <c r="G87" i="13"/>
  <c r="O152" i="13"/>
  <c r="P152" i="13"/>
  <c r="N152" i="13" s="1"/>
  <c r="I86" i="13"/>
  <c r="Y340" i="14"/>
  <c r="U340" i="14"/>
  <c r="O153" i="13" l="1"/>
  <c r="P153" i="13"/>
  <c r="N153" i="13" s="1"/>
  <c r="AB340" i="14"/>
  <c r="Z340" i="14"/>
  <c r="H87" i="13"/>
  <c r="I87" i="13" s="1"/>
  <c r="J86" i="13"/>
  <c r="L86" i="13" s="1"/>
  <c r="K86" i="13"/>
  <c r="D338" i="14"/>
  <c r="S338" i="14" s="1"/>
  <c r="K87" i="13" l="1"/>
  <c r="J87" i="13"/>
  <c r="L87" i="13" s="1"/>
  <c r="T339" i="14"/>
  <c r="O154" i="13"/>
  <c r="P154" i="13"/>
  <c r="N154" i="13" s="1"/>
  <c r="E87" i="13"/>
  <c r="R338" i="14"/>
  <c r="AI337" i="14"/>
  <c r="W338" i="14"/>
  <c r="V338" i="14"/>
  <c r="X338" i="14" l="1"/>
  <c r="P155" i="13"/>
  <c r="N155" i="13" s="1"/>
  <c r="O155" i="13"/>
  <c r="G88" i="13"/>
  <c r="H88" i="13" s="1"/>
  <c r="F88" i="13"/>
  <c r="Y339" i="14"/>
  <c r="U339" i="14"/>
  <c r="P156" i="13" l="1"/>
  <c r="N156" i="13" s="1"/>
  <c r="O156" i="13"/>
  <c r="AB339" i="14"/>
  <c r="Z339" i="14"/>
  <c r="E88" i="13"/>
  <c r="I88" i="13"/>
  <c r="D337" i="14"/>
  <c r="S337" i="14" s="1"/>
  <c r="T338" i="14" l="1"/>
  <c r="P157" i="13"/>
  <c r="N157" i="13" s="1"/>
  <c r="O157" i="13"/>
  <c r="R337" i="14"/>
  <c r="F89" i="13"/>
  <c r="G89" i="13"/>
  <c r="K88" i="13"/>
  <c r="J88" i="13"/>
  <c r="L88" i="13" s="1"/>
  <c r="AI336" i="14"/>
  <c r="V337" i="14"/>
  <c r="W337" i="14"/>
  <c r="X337" i="14" l="1"/>
  <c r="P158" i="13"/>
  <c r="N158" i="13" s="1"/>
  <c r="O158" i="13"/>
  <c r="H89" i="13"/>
  <c r="E89" i="13" s="1"/>
  <c r="Y338" i="14"/>
  <c r="U338" i="14"/>
  <c r="F90" i="13" l="1"/>
  <c r="G90" i="13"/>
  <c r="P159" i="13"/>
  <c r="N159" i="13" s="1"/>
  <c r="O159" i="13"/>
  <c r="I89" i="13"/>
  <c r="AB338" i="14"/>
  <c r="Z338" i="14"/>
  <c r="D336" i="14"/>
  <c r="S336" i="14" s="1"/>
  <c r="P160" i="13" l="1"/>
  <c r="N160" i="13" s="1"/>
  <c r="O160" i="13"/>
  <c r="T337" i="14"/>
  <c r="K89" i="13"/>
  <c r="J89" i="13"/>
  <c r="L89" i="13" s="1"/>
  <c r="H90" i="13"/>
  <c r="E90" i="13" s="1"/>
  <c r="R336" i="14"/>
  <c r="AI335" i="14"/>
  <c r="W336" i="14"/>
  <c r="V336" i="14"/>
  <c r="I90" i="13" l="1"/>
  <c r="K90" i="13" s="1"/>
  <c r="X336" i="14"/>
  <c r="F91" i="13"/>
  <c r="G91" i="13"/>
  <c r="P161" i="13"/>
  <c r="N161" i="13" s="1"/>
  <c r="O161" i="13"/>
  <c r="Y337" i="14"/>
  <c r="U337" i="14"/>
  <c r="J90" i="13" l="1"/>
  <c r="L90" i="13" s="1"/>
  <c r="O162" i="13"/>
  <c r="P162" i="13"/>
  <c r="N162" i="13" s="1"/>
  <c r="H91" i="13"/>
  <c r="I91" i="13" s="1"/>
  <c r="Z337" i="14"/>
  <c r="AB337" i="14"/>
  <c r="D335" i="14"/>
  <c r="S335" i="14" s="1"/>
  <c r="J91" i="13" l="1"/>
  <c r="L91" i="13" s="1"/>
  <c r="K91" i="13"/>
  <c r="T336" i="14"/>
  <c r="P163" i="13"/>
  <c r="N163" i="13" s="1"/>
  <c r="O163" i="13"/>
  <c r="R335" i="14"/>
  <c r="E91" i="13"/>
  <c r="AI334" i="14"/>
  <c r="V335" i="14"/>
  <c r="W335" i="14"/>
  <c r="X335" i="14" l="1"/>
  <c r="P164" i="13"/>
  <c r="N164" i="13" s="1"/>
  <c r="O164" i="13"/>
  <c r="F92" i="13"/>
  <c r="G92" i="13"/>
  <c r="H92" i="13" s="1"/>
  <c r="Y336" i="14"/>
  <c r="U336" i="14"/>
  <c r="O165" i="13" l="1"/>
  <c r="P165" i="13"/>
  <c r="N165" i="13" s="1"/>
  <c r="E92" i="13"/>
  <c r="I92" i="13"/>
  <c r="Z336" i="14"/>
  <c r="AB336" i="14"/>
  <c r="D334" i="14"/>
  <c r="S334" i="14" s="1"/>
  <c r="T335" i="14" l="1"/>
  <c r="O166" i="13"/>
  <c r="P166" i="13"/>
  <c r="N166" i="13" s="1"/>
  <c r="R334" i="14"/>
  <c r="K92" i="13"/>
  <c r="J92" i="13"/>
  <c r="L92" i="13" s="1"/>
  <c r="F93" i="13"/>
  <c r="G93" i="13"/>
  <c r="AI333" i="14"/>
  <c r="V334" i="14"/>
  <c r="W334" i="14"/>
  <c r="X334" i="14" l="1"/>
  <c r="P167" i="13"/>
  <c r="N167" i="13" s="1"/>
  <c r="O167" i="13"/>
  <c r="H93" i="13"/>
  <c r="E93" i="13" s="1"/>
  <c r="Y335" i="14"/>
  <c r="U335" i="14"/>
  <c r="F94" i="13" l="1"/>
  <c r="G94" i="13"/>
  <c r="H94" i="13" s="1"/>
  <c r="O168" i="13"/>
  <c r="P168" i="13"/>
  <c r="N168" i="13" s="1"/>
  <c r="AB335" i="14"/>
  <c r="Z335" i="14"/>
  <c r="I93" i="13"/>
  <c r="D333" i="14"/>
  <c r="S333" i="14" s="1"/>
  <c r="T334" i="14" l="1"/>
  <c r="P169" i="13"/>
  <c r="N169" i="13" s="1"/>
  <c r="O169" i="13"/>
  <c r="K93" i="13"/>
  <c r="J93" i="13"/>
  <c r="L93" i="13" s="1"/>
  <c r="E94" i="13"/>
  <c r="I94" i="13"/>
  <c r="R333" i="14"/>
  <c r="AI332" i="14"/>
  <c r="W333" i="14"/>
  <c r="V333" i="14"/>
  <c r="X333" i="14" l="1"/>
  <c r="P170" i="13"/>
  <c r="N170" i="13" s="1"/>
  <c r="O170" i="13"/>
  <c r="F95" i="13"/>
  <c r="G95" i="13"/>
  <c r="H95" i="13" s="1"/>
  <c r="K94" i="13"/>
  <c r="J94" i="13"/>
  <c r="L94" i="13" s="1"/>
  <c r="Y334" i="14"/>
  <c r="U334" i="14"/>
  <c r="P171" i="13" l="1"/>
  <c r="N171" i="13" s="1"/>
  <c r="O171" i="13"/>
  <c r="E95" i="13"/>
  <c r="I95" i="13"/>
  <c r="Z334" i="14"/>
  <c r="AB334" i="14"/>
  <c r="D332" i="14"/>
  <c r="R332" i="14" s="1"/>
  <c r="V332" i="14"/>
  <c r="W332" i="14"/>
  <c r="S332" i="14" l="1"/>
  <c r="T333" i="14" s="1"/>
  <c r="Y333" i="14" s="1"/>
  <c r="X332" i="14"/>
  <c r="O172" i="13"/>
  <c r="P172" i="13"/>
  <c r="N172" i="13" s="1"/>
  <c r="K95" i="13"/>
  <c r="J95" i="13"/>
  <c r="L95" i="13" s="1"/>
  <c r="G96" i="13"/>
  <c r="F96" i="13"/>
  <c r="AI331" i="14"/>
  <c r="U333" i="14" l="1"/>
  <c r="Z333" i="14" s="1"/>
  <c r="H96" i="13"/>
  <c r="E96" i="13" s="1"/>
  <c r="P173" i="13"/>
  <c r="N173" i="13" s="1"/>
  <c r="O173" i="13"/>
  <c r="I96" i="13" l="1"/>
  <c r="J96" i="13" s="1"/>
  <c r="L96" i="13" s="1"/>
  <c r="AB333" i="14"/>
  <c r="F97" i="13"/>
  <c r="G97" i="13"/>
  <c r="H97" i="13" s="1"/>
  <c r="P174" i="13"/>
  <c r="N174" i="13" s="1"/>
  <c r="O174" i="13"/>
  <c r="D331" i="14"/>
  <c r="S331" i="14" s="1"/>
  <c r="K96" i="13" l="1"/>
  <c r="I97" i="13"/>
  <c r="K97" i="13" s="1"/>
  <c r="E97" i="13"/>
  <c r="F98" i="13" s="1"/>
  <c r="T332" i="14"/>
  <c r="O175" i="13"/>
  <c r="P175" i="13"/>
  <c r="N175" i="13" s="1"/>
  <c r="R331" i="14"/>
  <c r="AI330" i="14"/>
  <c r="V331" i="14"/>
  <c r="W331" i="14"/>
  <c r="G98" i="13" l="1"/>
  <c r="H98" i="13" s="1"/>
  <c r="J97" i="13"/>
  <c r="L97" i="13" s="1"/>
  <c r="X331" i="14"/>
  <c r="P176" i="13"/>
  <c r="N176" i="13" s="1"/>
  <c r="O176" i="13"/>
  <c r="Y332" i="14"/>
  <c r="U332" i="14"/>
  <c r="I98" i="13" l="1"/>
  <c r="J98" i="13" s="1"/>
  <c r="L98" i="13" s="1"/>
  <c r="E98" i="13"/>
  <c r="G99" i="13" s="1"/>
  <c r="H99" i="13" s="1"/>
  <c r="O177" i="13"/>
  <c r="P177" i="13"/>
  <c r="N177" i="13" s="1"/>
  <c r="AB332" i="14"/>
  <c r="Z332" i="14"/>
  <c r="D330" i="14"/>
  <c r="S330" i="14" s="1"/>
  <c r="F99" i="13" l="1"/>
  <c r="I99" i="13" s="1"/>
  <c r="K98" i="13"/>
  <c r="T331" i="14"/>
  <c r="P178" i="13"/>
  <c r="N178" i="13" s="1"/>
  <c r="O178" i="13"/>
  <c r="E99" i="13"/>
  <c r="R330" i="14"/>
  <c r="AI329" i="14"/>
  <c r="V330" i="14"/>
  <c r="W330" i="14"/>
  <c r="X330" i="14" l="1"/>
  <c r="P179" i="13"/>
  <c r="N179" i="13" s="1"/>
  <c r="O179" i="13"/>
  <c r="G100" i="13"/>
  <c r="H100" i="13" s="1"/>
  <c r="F100" i="13"/>
  <c r="K99" i="13"/>
  <c r="J99" i="13"/>
  <c r="L99" i="13" s="1"/>
  <c r="Y331" i="14"/>
  <c r="U331" i="14"/>
  <c r="O180" i="13" l="1"/>
  <c r="P180" i="13"/>
  <c r="N180" i="13" s="1"/>
  <c r="E100" i="13"/>
  <c r="I100" i="13"/>
  <c r="Z331" i="14"/>
  <c r="AB331" i="14"/>
  <c r="D329" i="14"/>
  <c r="S329" i="14" s="1"/>
  <c r="T330" i="14" l="1"/>
  <c r="O181" i="13"/>
  <c r="P181" i="13"/>
  <c r="N181" i="13" s="1"/>
  <c r="R329" i="14"/>
  <c r="J100" i="13"/>
  <c r="L100" i="13" s="1"/>
  <c r="K100" i="13"/>
  <c r="F101" i="13"/>
  <c r="G101" i="13"/>
  <c r="H101" i="13" s="1"/>
  <c r="AI328" i="14"/>
  <c r="V329" i="14"/>
  <c r="W329" i="14"/>
  <c r="X329" i="14" l="1"/>
  <c r="O182" i="13"/>
  <c r="P182" i="13"/>
  <c r="N182" i="13" s="1"/>
  <c r="E101" i="13"/>
  <c r="I101" i="13"/>
  <c r="Y330" i="14"/>
  <c r="U330" i="14"/>
  <c r="O183" i="13" l="1"/>
  <c r="P183" i="13"/>
  <c r="N183" i="13" s="1"/>
  <c r="K101" i="13"/>
  <c r="J101" i="13"/>
  <c r="L101" i="13" s="1"/>
  <c r="F102" i="13"/>
  <c r="G102" i="13"/>
  <c r="H102" i="13" s="1"/>
  <c r="Z330" i="14"/>
  <c r="AB330" i="14"/>
  <c r="D328" i="14"/>
  <c r="S328" i="14" s="1"/>
  <c r="T329" i="14" l="1"/>
  <c r="O184" i="13"/>
  <c r="P184" i="13"/>
  <c r="N184" i="13" s="1"/>
  <c r="I102" i="13"/>
  <c r="E102" i="13"/>
  <c r="R328" i="14"/>
  <c r="AI327" i="14"/>
  <c r="W328" i="14"/>
  <c r="V328" i="14"/>
  <c r="X328" i="14" l="1"/>
  <c r="P185" i="13"/>
  <c r="N185" i="13" s="1"/>
  <c r="O185" i="13"/>
  <c r="F103" i="13"/>
  <c r="G103" i="13"/>
  <c r="K102" i="13"/>
  <c r="J102" i="13"/>
  <c r="L102" i="13" s="1"/>
  <c r="Y329" i="14"/>
  <c r="U329" i="14"/>
  <c r="O186" i="13" l="1"/>
  <c r="P186" i="13"/>
  <c r="N186" i="13" s="1"/>
  <c r="H103" i="13"/>
  <c r="E103" i="13" s="1"/>
  <c r="AB329" i="14"/>
  <c r="Z329" i="14"/>
  <c r="D327" i="14"/>
  <c r="S327" i="14" s="1"/>
  <c r="T328" i="14" l="1"/>
  <c r="F104" i="13"/>
  <c r="G104" i="13"/>
  <c r="O187" i="13"/>
  <c r="P187" i="13"/>
  <c r="N187" i="13" s="1"/>
  <c r="R327" i="14"/>
  <c r="I103" i="13"/>
  <c r="AI326" i="14"/>
  <c r="W327" i="14"/>
  <c r="V327" i="14"/>
  <c r="X327" i="14" l="1"/>
  <c r="O188" i="13"/>
  <c r="P188" i="13"/>
  <c r="N188" i="13" s="1"/>
  <c r="H104" i="13"/>
  <c r="E104" i="13" s="1"/>
  <c r="K103" i="13"/>
  <c r="J103" i="13"/>
  <c r="L103" i="13" s="1"/>
  <c r="Y328" i="14"/>
  <c r="U328" i="14"/>
  <c r="I104" i="13" l="1"/>
  <c r="J104" i="13" s="1"/>
  <c r="L104" i="13" s="1"/>
  <c r="F105" i="13"/>
  <c r="G105" i="13"/>
  <c r="H105" i="13" s="1"/>
  <c r="O189" i="13"/>
  <c r="P189" i="13"/>
  <c r="N189" i="13" s="1"/>
  <c r="AB328" i="14"/>
  <c r="Z328" i="14"/>
  <c r="D326" i="14"/>
  <c r="R326" i="14" s="1"/>
  <c r="W326" i="14"/>
  <c r="V326" i="14"/>
  <c r="K104" i="13" l="1"/>
  <c r="X326" i="14"/>
  <c r="P190" i="13"/>
  <c r="N190" i="13" s="1"/>
  <c r="O190" i="13"/>
  <c r="I105" i="13"/>
  <c r="S326" i="14"/>
  <c r="E105" i="13"/>
  <c r="AI325" i="14"/>
  <c r="P191" i="13" l="1"/>
  <c r="N191" i="13" s="1"/>
  <c r="O191" i="13"/>
  <c r="F106" i="13"/>
  <c r="G106" i="13"/>
  <c r="H106" i="13" s="1"/>
  <c r="T327" i="14"/>
  <c r="K105" i="13"/>
  <c r="J105" i="13"/>
  <c r="L105" i="13" s="1"/>
  <c r="O192" i="13" l="1"/>
  <c r="P192" i="13"/>
  <c r="N192" i="13" s="1"/>
  <c r="Y327" i="14"/>
  <c r="U327" i="14"/>
  <c r="I106" i="13"/>
  <c r="E106" i="13"/>
  <c r="D325" i="14"/>
  <c r="S325" i="14" s="1"/>
  <c r="T326" i="14" l="1"/>
  <c r="P193" i="13"/>
  <c r="N193" i="13" s="1"/>
  <c r="O193" i="13"/>
  <c r="F107" i="13"/>
  <c r="G107" i="13"/>
  <c r="H107" i="13" s="1"/>
  <c r="AB327" i="14"/>
  <c r="Z327" i="14"/>
  <c r="R325" i="14"/>
  <c r="J106" i="13"/>
  <c r="L106" i="13" s="1"/>
  <c r="K106" i="13"/>
  <c r="AI324" i="14"/>
  <c r="W325" i="14"/>
  <c r="V325" i="14"/>
  <c r="X325" i="14" l="1"/>
  <c r="O194" i="13"/>
  <c r="P194" i="13"/>
  <c r="N194" i="13" s="1"/>
  <c r="I107" i="13"/>
  <c r="E107" i="13"/>
  <c r="Y326" i="14"/>
  <c r="U326" i="14"/>
  <c r="O195" i="13" l="1"/>
  <c r="P195" i="13"/>
  <c r="N195" i="13" s="1"/>
  <c r="AB326" i="14"/>
  <c r="Z326" i="14"/>
  <c r="G108" i="13"/>
  <c r="F108" i="13"/>
  <c r="K107" i="13"/>
  <c r="J107" i="13"/>
  <c r="L107" i="13" s="1"/>
  <c r="D324" i="14"/>
  <c r="S324" i="14" s="1"/>
  <c r="T325" i="14" l="1"/>
  <c r="O196" i="13"/>
  <c r="P196" i="13"/>
  <c r="N196" i="13" s="1"/>
  <c r="R324" i="14"/>
  <c r="H108" i="13"/>
  <c r="E108" i="13" s="1"/>
  <c r="AI323" i="14"/>
  <c r="V324" i="14"/>
  <c r="W324" i="14"/>
  <c r="X324" i="14" l="1"/>
  <c r="G109" i="13"/>
  <c r="H109" i="13" s="1"/>
  <c r="F109" i="13"/>
  <c r="O197" i="13"/>
  <c r="P197" i="13"/>
  <c r="N197" i="13" s="1"/>
  <c r="I108" i="13"/>
  <c r="Y325" i="14"/>
  <c r="U325" i="14"/>
  <c r="P198" i="13" l="1"/>
  <c r="N198" i="13" s="1"/>
  <c r="O198" i="13"/>
  <c r="Z325" i="14"/>
  <c r="AB325" i="14"/>
  <c r="K108" i="13"/>
  <c r="J108" i="13"/>
  <c r="L108" i="13" s="1"/>
  <c r="I109" i="13"/>
  <c r="E109" i="13"/>
  <c r="D323" i="14"/>
  <c r="R323" i="14" s="1"/>
  <c r="W323" i="14"/>
  <c r="V323" i="14"/>
  <c r="S323" i="14" l="1"/>
  <c r="T324" i="14" s="1"/>
  <c r="Y324" i="14" s="1"/>
  <c r="X323" i="14"/>
  <c r="P199" i="13"/>
  <c r="N199" i="13" s="1"/>
  <c r="O199" i="13"/>
  <c r="J109" i="13"/>
  <c r="L109" i="13" s="1"/>
  <c r="K109" i="13"/>
  <c r="F110" i="13"/>
  <c r="G110" i="13"/>
  <c r="H110" i="13" s="1"/>
  <c r="E110" i="13" s="1"/>
  <c r="AI322" i="14"/>
  <c r="U324" i="14" l="1"/>
  <c r="Z324" i="14" s="1"/>
  <c r="I110" i="13"/>
  <c r="K110" i="13" s="1"/>
  <c r="F111" i="13"/>
  <c r="G111" i="13"/>
  <c r="H111" i="13" s="1"/>
  <c r="P200" i="13"/>
  <c r="N200" i="13" s="1"/>
  <c r="O200" i="13"/>
  <c r="J110" i="13" l="1"/>
  <c r="L110" i="13" s="1"/>
  <c r="AB324" i="14"/>
  <c r="P201" i="13"/>
  <c r="N201" i="13" s="1"/>
  <c r="O201" i="13"/>
  <c r="E111" i="13"/>
  <c r="I111" i="13"/>
  <c r="D322" i="14"/>
  <c r="S322" i="14" s="1"/>
  <c r="T323" i="14" l="1"/>
  <c r="R322" i="14"/>
  <c r="G112" i="13"/>
  <c r="H112" i="13" s="1"/>
  <c r="F112" i="13"/>
  <c r="K111" i="13"/>
  <c r="J111" i="13"/>
  <c r="L111" i="13" s="1"/>
  <c r="AI321" i="14"/>
  <c r="V322" i="14"/>
  <c r="W322" i="14"/>
  <c r="X322" i="14" l="1"/>
  <c r="E112" i="13"/>
  <c r="I112" i="13"/>
  <c r="Y323" i="14"/>
  <c r="U323" i="14"/>
  <c r="K112" i="13" l="1"/>
  <c r="J112" i="13"/>
  <c r="L112" i="13" s="1"/>
  <c r="AB323" i="14"/>
  <c r="Z323" i="14"/>
  <c r="F113" i="13"/>
  <c r="G113" i="13"/>
  <c r="H113" i="13" s="1"/>
  <c r="D321" i="14"/>
  <c r="R321" i="14" s="1"/>
  <c r="W321" i="14"/>
  <c r="V321" i="14"/>
  <c r="X321" i="14" l="1"/>
  <c r="S321" i="14"/>
  <c r="I113" i="13"/>
  <c r="E113" i="13"/>
  <c r="AI320" i="14"/>
  <c r="F114" i="13" l="1"/>
  <c r="G114" i="13"/>
  <c r="H114" i="13" s="1"/>
  <c r="E114" i="13" s="1"/>
  <c r="T322" i="14"/>
  <c r="K113" i="13"/>
  <c r="J113" i="13"/>
  <c r="L113" i="13" s="1"/>
  <c r="G115" i="13" l="1"/>
  <c r="F115" i="13"/>
  <c r="Y322" i="14"/>
  <c r="U322" i="14"/>
  <c r="I114" i="13"/>
  <c r="D320" i="14"/>
  <c r="R320" i="14" s="1"/>
  <c r="W320" i="14"/>
  <c r="V320" i="14"/>
  <c r="H115" i="13" l="1"/>
  <c r="E115" i="13" s="1"/>
  <c r="X320" i="14"/>
  <c r="S320" i="14"/>
  <c r="AB322" i="14"/>
  <c r="Z322" i="14"/>
  <c r="K114" i="13"/>
  <c r="J114" i="13"/>
  <c r="L114" i="13" s="1"/>
  <c r="AI319" i="14"/>
  <c r="F116" i="13" l="1"/>
  <c r="G116" i="13"/>
  <c r="H116" i="13" s="1"/>
  <c r="I115" i="13"/>
  <c r="T321" i="14"/>
  <c r="I116" i="13" l="1"/>
  <c r="K116" i="13" s="1"/>
  <c r="E116" i="13"/>
  <c r="G117" i="13" s="1"/>
  <c r="H117" i="13" s="1"/>
  <c r="E117" i="13" s="1"/>
  <c r="K115" i="13"/>
  <c r="J115" i="13"/>
  <c r="L115" i="13" s="1"/>
  <c r="Y321" i="14"/>
  <c r="U321" i="14"/>
  <c r="D319" i="14"/>
  <c r="S319" i="14" s="1"/>
  <c r="J116" i="13" l="1"/>
  <c r="L116" i="13" s="1"/>
  <c r="F117" i="13"/>
  <c r="I117" i="13" s="1"/>
  <c r="T320" i="14"/>
  <c r="F118" i="13"/>
  <c r="G118" i="13"/>
  <c r="H118" i="13" s="1"/>
  <c r="R319" i="14"/>
  <c r="AB321" i="14"/>
  <c r="Z321" i="14"/>
  <c r="AI318" i="14"/>
  <c r="W319" i="14"/>
  <c r="V319" i="14"/>
  <c r="J117" i="13" l="1"/>
  <c r="L117" i="13" s="1"/>
  <c r="K117" i="13"/>
  <c r="X319" i="14"/>
  <c r="E118" i="13"/>
  <c r="Y320" i="14"/>
  <c r="U320" i="14"/>
  <c r="I118" i="13"/>
  <c r="G119" i="13" l="1"/>
  <c r="F119" i="13"/>
  <c r="K118" i="13"/>
  <c r="J118" i="13"/>
  <c r="L118" i="13" s="1"/>
  <c r="AB320" i="14"/>
  <c r="Z320" i="14"/>
  <c r="D318" i="14"/>
  <c r="S318" i="14" s="1"/>
  <c r="T319" i="14" l="1"/>
  <c r="R318" i="14"/>
  <c r="H119" i="13"/>
  <c r="I119" i="13" s="1"/>
  <c r="AI317" i="14"/>
  <c r="W318" i="14"/>
  <c r="V318" i="14"/>
  <c r="X318" i="14" l="1"/>
  <c r="J119" i="13"/>
  <c r="L119" i="13" s="1"/>
  <c r="K119" i="13"/>
  <c r="E119" i="13"/>
  <c r="Y319" i="14"/>
  <c r="U319" i="14"/>
  <c r="F120" i="13" l="1"/>
  <c r="G120" i="13"/>
  <c r="H120" i="13" s="1"/>
  <c r="E120" i="13" s="1"/>
  <c r="AB319" i="14"/>
  <c r="Z319" i="14"/>
  <c r="D317" i="14"/>
  <c r="S317" i="14" s="1"/>
  <c r="F121" i="13" l="1"/>
  <c r="G121" i="13"/>
  <c r="H121" i="13" s="1"/>
  <c r="E121" i="13" s="1"/>
  <c r="T318" i="14"/>
  <c r="R317" i="14"/>
  <c r="I120" i="13"/>
  <c r="AI316" i="14"/>
  <c r="V317" i="14"/>
  <c r="W317" i="14"/>
  <c r="X317" i="14" l="1"/>
  <c r="G122" i="13"/>
  <c r="F122" i="13"/>
  <c r="J120" i="13"/>
  <c r="L120" i="13" s="1"/>
  <c r="K120" i="13"/>
  <c r="Y318" i="14"/>
  <c r="U318" i="14"/>
  <c r="I121" i="13"/>
  <c r="K121" i="13" l="1"/>
  <c r="J121" i="13"/>
  <c r="L121" i="13" s="1"/>
  <c r="AB318" i="14"/>
  <c r="Z318" i="14"/>
  <c r="H122" i="13"/>
  <c r="E122" i="13" s="1"/>
  <c r="D316" i="14"/>
  <c r="S316" i="14" s="1"/>
  <c r="I122" i="13" l="1"/>
  <c r="J122" i="13" s="1"/>
  <c r="L122" i="13" s="1"/>
  <c r="T317" i="14"/>
  <c r="G123" i="13"/>
  <c r="H123" i="13" s="1"/>
  <c r="F123" i="13"/>
  <c r="R316" i="14"/>
  <c r="AI315" i="14"/>
  <c r="W316" i="14"/>
  <c r="V316" i="14"/>
  <c r="K122" i="13" l="1"/>
  <c r="X316" i="14"/>
  <c r="Y317" i="14"/>
  <c r="U317" i="14"/>
  <c r="I123" i="13"/>
  <c r="E123" i="13"/>
  <c r="F124" i="13" l="1"/>
  <c r="G124" i="13"/>
  <c r="AB317" i="14"/>
  <c r="Z317" i="14"/>
  <c r="J123" i="13"/>
  <c r="L123" i="13" s="1"/>
  <c r="K123" i="13"/>
  <c r="D315" i="14"/>
  <c r="S315" i="14" s="1"/>
  <c r="T316" i="14" l="1"/>
  <c r="R315" i="14"/>
  <c r="H124" i="13"/>
  <c r="E124" i="13" s="1"/>
  <c r="AI314" i="14"/>
  <c r="W315" i="14"/>
  <c r="V315" i="14"/>
  <c r="X315" i="14" l="1"/>
  <c r="G125" i="13"/>
  <c r="F125" i="13"/>
  <c r="I124" i="13"/>
  <c r="Y316" i="14"/>
  <c r="U316" i="14"/>
  <c r="J124" i="13" l="1"/>
  <c r="L124" i="13" s="1"/>
  <c r="K124" i="13"/>
  <c r="H125" i="13"/>
  <c r="E125" i="13" s="1"/>
  <c r="Z316" i="14"/>
  <c r="AB316" i="14"/>
  <c r="D314" i="14"/>
  <c r="S314" i="14" s="1"/>
  <c r="I125" i="13" l="1"/>
  <c r="K125" i="13" s="1"/>
  <c r="T315" i="14"/>
  <c r="F126" i="13"/>
  <c r="G126" i="13"/>
  <c r="H126" i="13" s="1"/>
  <c r="E126" i="13" s="1"/>
  <c r="R314" i="14"/>
  <c r="AI313" i="14"/>
  <c r="W314" i="14"/>
  <c r="V314" i="14"/>
  <c r="J125" i="13" l="1"/>
  <c r="L125" i="13" s="1"/>
  <c r="X314" i="14"/>
  <c r="G127" i="13"/>
  <c r="F127" i="13"/>
  <c r="Y315" i="14"/>
  <c r="U315" i="14"/>
  <c r="I126" i="13"/>
  <c r="AB315" i="14" l="1"/>
  <c r="Z315" i="14"/>
  <c r="K126" i="13"/>
  <c r="J126" i="13"/>
  <c r="L126" i="13" s="1"/>
  <c r="H127" i="13"/>
  <c r="E127" i="13" s="1"/>
  <c r="D313" i="14"/>
  <c r="R313" i="14" s="1"/>
  <c r="V313" i="14"/>
  <c r="W313" i="14"/>
  <c r="I127" i="13" l="1"/>
  <c r="J127" i="13" s="1"/>
  <c r="L127" i="13" s="1"/>
  <c r="X313" i="14"/>
  <c r="F128" i="13"/>
  <c r="G128" i="13"/>
  <c r="S313" i="14"/>
  <c r="AI312" i="14"/>
  <c r="K127" i="13" l="1"/>
  <c r="H128" i="13"/>
  <c r="E128" i="13" s="1"/>
  <c r="T314" i="14"/>
  <c r="I128" i="13" l="1"/>
  <c r="K128" i="13" s="1"/>
  <c r="F129" i="13"/>
  <c r="G129" i="13"/>
  <c r="H129" i="13" s="1"/>
  <c r="Y314" i="14"/>
  <c r="U314" i="14"/>
  <c r="D312" i="14"/>
  <c r="R312" i="14" s="1"/>
  <c r="V312" i="14"/>
  <c r="W312" i="14"/>
  <c r="J128" i="13" l="1"/>
  <c r="L128" i="13" s="1"/>
  <c r="S312" i="14"/>
  <c r="T313" i="14" s="1"/>
  <c r="Y313" i="14" s="1"/>
  <c r="X312" i="14"/>
  <c r="AB314" i="14"/>
  <c r="Z314" i="14"/>
  <c r="I129" i="13"/>
  <c r="E129" i="13"/>
  <c r="AI311" i="14"/>
  <c r="U313" i="14" l="1"/>
  <c r="AB313" i="14" s="1"/>
  <c r="K129" i="13"/>
  <c r="J129" i="13"/>
  <c r="L129" i="13" s="1"/>
  <c r="G130" i="13"/>
  <c r="H130" i="13" s="1"/>
  <c r="F130" i="13"/>
  <c r="Z313" i="14" l="1"/>
  <c r="E130" i="13"/>
  <c r="I130" i="13"/>
  <c r="D311" i="14"/>
  <c r="S311" i="14" s="1"/>
  <c r="T312" i="14" l="1"/>
  <c r="R311" i="14"/>
  <c r="K130" i="13"/>
  <c r="J130" i="13"/>
  <c r="L130" i="13" s="1"/>
  <c r="F131" i="13"/>
  <c r="G131" i="13"/>
  <c r="AI310" i="14"/>
  <c r="W311" i="14"/>
  <c r="V311" i="14"/>
  <c r="X311" i="14" l="1"/>
  <c r="H131" i="13"/>
  <c r="I131" i="13" s="1"/>
  <c r="Y312" i="14"/>
  <c r="U312" i="14"/>
  <c r="J131" i="13" l="1"/>
  <c r="L131" i="13" s="1"/>
  <c r="K131" i="13"/>
  <c r="E131" i="13"/>
  <c r="AB312" i="14"/>
  <c r="Z312" i="14"/>
  <c r="D310" i="14"/>
  <c r="R310" i="14" s="1"/>
  <c r="V310" i="14"/>
  <c r="W310" i="14"/>
  <c r="X310" i="14" l="1"/>
  <c r="G132" i="13"/>
  <c r="H132" i="13" s="1"/>
  <c r="F132" i="13"/>
  <c r="S310" i="14"/>
  <c r="AI309" i="14"/>
  <c r="I132" i="13" l="1"/>
  <c r="T311" i="14"/>
  <c r="E132" i="13"/>
  <c r="Y311" i="14" l="1"/>
  <c r="U311" i="14"/>
  <c r="G133" i="13"/>
  <c r="F133" i="13"/>
  <c r="K132" i="13"/>
  <c r="J132" i="13"/>
  <c r="L132" i="13" s="1"/>
  <c r="D309" i="14"/>
  <c r="R309" i="14" s="1"/>
  <c r="V309" i="14"/>
  <c r="W309" i="14"/>
  <c r="S309" i="14" l="1"/>
  <c r="T310" i="14" s="1"/>
  <c r="Y310" i="14" s="1"/>
  <c r="X309" i="14"/>
  <c r="H133" i="13"/>
  <c r="E133" i="13" s="1"/>
  <c r="Z311" i="14"/>
  <c r="AB311" i="14"/>
  <c r="AI308" i="14"/>
  <c r="U310" i="14" l="1"/>
  <c r="Z310" i="14" s="1"/>
  <c r="G134" i="13"/>
  <c r="H134" i="13" s="1"/>
  <c r="F134" i="13"/>
  <c r="I133" i="13"/>
  <c r="AB310" i="14" l="1"/>
  <c r="K133" i="13"/>
  <c r="J133" i="13"/>
  <c r="L133" i="13" s="1"/>
  <c r="I134" i="13"/>
  <c r="E134" i="13"/>
  <c r="D308" i="14"/>
  <c r="R308" i="14" s="1"/>
  <c r="W308" i="14"/>
  <c r="V308" i="14"/>
  <c r="X308" i="14" l="1"/>
  <c r="F135" i="13"/>
  <c r="G135" i="13"/>
  <c r="H135" i="13" s="1"/>
  <c r="S308" i="14"/>
  <c r="J134" i="13"/>
  <c r="L134" i="13" s="1"/>
  <c r="K134" i="13"/>
  <c r="AI307" i="14"/>
  <c r="T309" i="14" l="1"/>
  <c r="E135" i="13"/>
  <c r="I135" i="13"/>
  <c r="K135" i="13" l="1"/>
  <c r="J135" i="13"/>
  <c r="L135" i="13" s="1"/>
  <c r="F136" i="13"/>
  <c r="G136" i="13"/>
  <c r="H136" i="13" s="1"/>
  <c r="Y309" i="14"/>
  <c r="U309" i="14"/>
  <c r="D307" i="14"/>
  <c r="R307" i="14" s="1"/>
  <c r="V307" i="14"/>
  <c r="W307" i="14"/>
  <c r="S307" i="14" l="1"/>
  <c r="T308" i="14" s="1"/>
  <c r="Y308" i="14" s="1"/>
  <c r="X307" i="14"/>
  <c r="Z309" i="14"/>
  <c r="AB309" i="14"/>
  <c r="E136" i="13"/>
  <c r="I136" i="13"/>
  <c r="AI306" i="14"/>
  <c r="U308" i="14" l="1"/>
  <c r="Z308" i="14" s="1"/>
  <c r="K136" i="13"/>
  <c r="J136" i="13"/>
  <c r="L136" i="13" s="1"/>
  <c r="F137" i="13"/>
  <c r="G137" i="13"/>
  <c r="AB308" i="14" l="1"/>
  <c r="H137" i="13"/>
  <c r="E137" i="13" s="1"/>
  <c r="D306" i="14"/>
  <c r="S306" i="14" s="1"/>
  <c r="I137" i="13" l="1"/>
  <c r="K137" i="13" s="1"/>
  <c r="T307" i="14"/>
  <c r="F138" i="13"/>
  <c r="G138" i="13"/>
  <c r="R306" i="14"/>
  <c r="AI305" i="14"/>
  <c r="V306" i="14"/>
  <c r="W306" i="14"/>
  <c r="J137" i="13" l="1"/>
  <c r="L137" i="13" s="1"/>
  <c r="X306" i="14"/>
  <c r="H138" i="13"/>
  <c r="I138" i="13" s="1"/>
  <c r="Y307" i="14"/>
  <c r="U307" i="14"/>
  <c r="J138" i="13" l="1"/>
  <c r="L138" i="13" s="1"/>
  <c r="K138" i="13"/>
  <c r="E138" i="13"/>
  <c r="Z307" i="14"/>
  <c r="AB307" i="14"/>
  <c r="D305" i="14"/>
  <c r="S305" i="14" s="1"/>
  <c r="T306" i="14" l="1"/>
  <c r="R305" i="14"/>
  <c r="G139" i="13"/>
  <c r="F139" i="13"/>
  <c r="AI304" i="14"/>
  <c r="W305" i="14"/>
  <c r="V305" i="14"/>
  <c r="X305" i="14" l="1"/>
  <c r="H139" i="13"/>
  <c r="I139" i="13" s="1"/>
  <c r="Y306" i="14"/>
  <c r="U306" i="14"/>
  <c r="K139" i="13" l="1"/>
  <c r="J139" i="13"/>
  <c r="L139" i="13" s="1"/>
  <c r="Z306" i="14"/>
  <c r="AB306" i="14"/>
  <c r="E139" i="13"/>
  <c r="D304" i="14"/>
  <c r="R304" i="14" s="1"/>
  <c r="W304" i="14"/>
  <c r="V304" i="14"/>
  <c r="X304" i="14" l="1"/>
  <c r="S304" i="14"/>
  <c r="F140" i="13"/>
  <c r="G140" i="13"/>
  <c r="AI303" i="14"/>
  <c r="H140" i="13" l="1"/>
  <c r="E140" i="13" s="1"/>
  <c r="T305" i="14"/>
  <c r="F141" i="13" l="1"/>
  <c r="G141" i="13"/>
  <c r="Y305" i="14"/>
  <c r="U305" i="14"/>
  <c r="I140" i="13"/>
  <c r="D303" i="14"/>
  <c r="S303" i="14" s="1"/>
  <c r="T304" i="14" l="1"/>
  <c r="AB305" i="14"/>
  <c r="Z305" i="14"/>
  <c r="R303" i="14"/>
  <c r="H141" i="13"/>
  <c r="E141" i="13" s="1"/>
  <c r="J140" i="13"/>
  <c r="L140" i="13" s="1"/>
  <c r="K140" i="13"/>
  <c r="AI302" i="14"/>
  <c r="W303" i="14"/>
  <c r="V303" i="14"/>
  <c r="X303" i="14" l="1"/>
  <c r="G142" i="13"/>
  <c r="F142" i="13"/>
  <c r="I141" i="13"/>
  <c r="Y304" i="14"/>
  <c r="U304" i="14"/>
  <c r="H142" i="13" l="1"/>
  <c r="E142" i="13" s="1"/>
  <c r="AB304" i="14"/>
  <c r="Z304" i="14"/>
  <c r="J141" i="13"/>
  <c r="L141" i="13" s="1"/>
  <c r="K141" i="13"/>
  <c r="D302" i="14"/>
  <c r="R302" i="14" s="1"/>
  <c r="W302" i="14"/>
  <c r="V302" i="14"/>
  <c r="X302" i="14" l="1"/>
  <c r="G143" i="13"/>
  <c r="H143" i="13" s="1"/>
  <c r="F143" i="13"/>
  <c r="S302" i="14"/>
  <c r="I142" i="13"/>
  <c r="AI301" i="14"/>
  <c r="T303" i="14" l="1"/>
  <c r="J142" i="13"/>
  <c r="L142" i="13" s="1"/>
  <c r="K142" i="13"/>
  <c r="E143" i="13"/>
  <c r="I143" i="13"/>
  <c r="K143" i="13" l="1"/>
  <c r="J143" i="13"/>
  <c r="L143" i="13" s="1"/>
  <c r="F144" i="13"/>
  <c r="G144" i="13"/>
  <c r="H144" i="13" s="1"/>
  <c r="Y303" i="14"/>
  <c r="U303" i="14"/>
  <c r="D301" i="14"/>
  <c r="R301" i="14" s="1"/>
  <c r="W301" i="14"/>
  <c r="V301" i="14"/>
  <c r="S301" i="14" l="1"/>
  <c r="T302" i="14" s="1"/>
  <c r="Y302" i="14" s="1"/>
  <c r="X301" i="14"/>
  <c r="Z303" i="14"/>
  <c r="AB303" i="14"/>
  <c r="E144" i="13"/>
  <c r="I144" i="13"/>
  <c r="AI300" i="14"/>
  <c r="U302" i="14" l="1"/>
  <c r="AB302" i="14" s="1"/>
  <c r="G145" i="13"/>
  <c r="F145" i="13"/>
  <c r="J144" i="13"/>
  <c r="L144" i="13" s="1"/>
  <c r="K144" i="13"/>
  <c r="Z302" i="14" l="1"/>
  <c r="H145" i="13"/>
  <c r="E145" i="13" s="1"/>
  <c r="D300" i="14"/>
  <c r="S300" i="14" s="1"/>
  <c r="I145" i="13" l="1"/>
  <c r="K145" i="13" s="1"/>
  <c r="T301" i="14"/>
  <c r="F146" i="13"/>
  <c r="G146" i="13"/>
  <c r="H146" i="13" s="1"/>
  <c r="R300" i="14"/>
  <c r="AI299" i="14"/>
  <c r="W300" i="14"/>
  <c r="V300" i="14"/>
  <c r="J145" i="13" l="1"/>
  <c r="L145" i="13" s="1"/>
  <c r="X300" i="14"/>
  <c r="I146" i="13"/>
  <c r="E146" i="13"/>
  <c r="Y301" i="14"/>
  <c r="U301" i="14"/>
  <c r="AB301" i="14" l="1"/>
  <c r="Z301" i="14"/>
  <c r="K146" i="13"/>
  <c r="J146" i="13"/>
  <c r="L146" i="13" s="1"/>
  <c r="G147" i="13"/>
  <c r="H147" i="13" s="1"/>
  <c r="F147" i="13"/>
  <c r="D299" i="14"/>
  <c r="S299" i="14" s="1"/>
  <c r="T300" i="14" l="1"/>
  <c r="E147" i="13"/>
  <c r="R299" i="14"/>
  <c r="I147" i="13"/>
  <c r="AI298" i="14"/>
  <c r="W299" i="14"/>
  <c r="V299" i="14"/>
  <c r="X299" i="14" l="1"/>
  <c r="J147" i="13"/>
  <c r="L147" i="13" s="1"/>
  <c r="K147" i="13"/>
  <c r="G148" i="13"/>
  <c r="F148" i="13"/>
  <c r="Y300" i="14"/>
  <c r="U300" i="14"/>
  <c r="H148" i="13" l="1"/>
  <c r="E148" i="13" s="1"/>
  <c r="AB300" i="14"/>
  <c r="Z300" i="14"/>
  <c r="D298" i="14"/>
  <c r="S298" i="14" s="1"/>
  <c r="T299" i="14" l="1"/>
  <c r="F149" i="13"/>
  <c r="G149" i="13"/>
  <c r="H149" i="13" s="1"/>
  <c r="R298" i="14"/>
  <c r="I148" i="13"/>
  <c r="AI297" i="14"/>
  <c r="W298" i="14"/>
  <c r="V298" i="14"/>
  <c r="X298" i="14" l="1"/>
  <c r="K148" i="13"/>
  <c r="J148" i="13"/>
  <c r="L148" i="13" s="1"/>
  <c r="E149" i="13"/>
  <c r="I149" i="13"/>
  <c r="Y299" i="14"/>
  <c r="U299" i="14"/>
  <c r="AB299" i="14" l="1"/>
  <c r="Z299" i="14"/>
  <c r="K149" i="13"/>
  <c r="J149" i="13"/>
  <c r="L149" i="13" s="1"/>
  <c r="F150" i="13"/>
  <c r="G150" i="13"/>
  <c r="D297" i="14"/>
  <c r="S297" i="14" s="1"/>
  <c r="T298" i="14" l="1"/>
  <c r="R297" i="14"/>
  <c r="H150" i="13"/>
  <c r="E150" i="13" s="1"/>
  <c r="AI296" i="14"/>
  <c r="W297" i="14"/>
  <c r="V297" i="14"/>
  <c r="I150" i="13" l="1"/>
  <c r="K150" i="13" s="1"/>
  <c r="X297" i="14"/>
  <c r="F151" i="13"/>
  <c r="G151" i="13"/>
  <c r="H151" i="13" s="1"/>
  <c r="Y298" i="14"/>
  <c r="U298" i="14"/>
  <c r="J150" i="13" l="1"/>
  <c r="L150" i="13" s="1"/>
  <c r="Z298" i="14"/>
  <c r="AB298" i="14"/>
  <c r="E151" i="13"/>
  <c r="I151" i="13"/>
  <c r="D296" i="14"/>
  <c r="S296" i="14" s="1"/>
  <c r="T297" i="14" l="1"/>
  <c r="R296" i="14"/>
  <c r="F152" i="13"/>
  <c r="G152" i="13"/>
  <c r="H152" i="13" s="1"/>
  <c r="K151" i="13"/>
  <c r="J151" i="13"/>
  <c r="L151" i="13" s="1"/>
  <c r="AI295" i="14"/>
  <c r="W296" i="14"/>
  <c r="V296" i="14"/>
  <c r="X296" i="14" l="1"/>
  <c r="E152" i="13"/>
  <c r="I152" i="13"/>
  <c r="Y297" i="14"/>
  <c r="U297" i="14"/>
  <c r="Z297" i="14" l="1"/>
  <c r="AB297" i="14"/>
  <c r="F153" i="13"/>
  <c r="G153" i="13"/>
  <c r="H153" i="13" s="1"/>
  <c r="K152" i="13"/>
  <c r="J152" i="13"/>
  <c r="L152" i="13" s="1"/>
  <c r="D295" i="14"/>
  <c r="S295" i="14" s="1"/>
  <c r="T296" i="14" l="1"/>
  <c r="R295" i="14"/>
  <c r="E153" i="13"/>
  <c r="I153" i="13"/>
  <c r="AI294" i="14"/>
  <c r="V295" i="14"/>
  <c r="W295" i="14"/>
  <c r="X295" i="14" l="1"/>
  <c r="K153" i="13"/>
  <c r="J153" i="13"/>
  <c r="L153" i="13" s="1"/>
  <c r="F154" i="13"/>
  <c r="G154" i="13"/>
  <c r="Y296" i="14"/>
  <c r="U296" i="14"/>
  <c r="H154" i="13" l="1"/>
  <c r="E154" i="13" s="1"/>
  <c r="Z296" i="14"/>
  <c r="AB296" i="14"/>
  <c r="D294" i="14"/>
  <c r="R294" i="14" s="1"/>
  <c r="W294" i="14"/>
  <c r="V294" i="14"/>
  <c r="I154" i="13" l="1"/>
  <c r="K154" i="13" s="1"/>
  <c r="X294" i="14"/>
  <c r="F155" i="13"/>
  <c r="G155" i="13"/>
  <c r="S294" i="14"/>
  <c r="AI293" i="14"/>
  <c r="J154" i="13" l="1"/>
  <c r="L154" i="13" s="1"/>
  <c r="T295" i="14"/>
  <c r="H155" i="13"/>
  <c r="I155" i="13" s="1"/>
  <c r="E155" i="13" l="1"/>
  <c r="F156" i="13" s="1"/>
  <c r="J155" i="13"/>
  <c r="L155" i="13" s="1"/>
  <c r="K155" i="13"/>
  <c r="Y295" i="14"/>
  <c r="U295" i="14"/>
  <c r="D293" i="14"/>
  <c r="R293" i="14" s="1"/>
  <c r="V293" i="14"/>
  <c r="W293" i="14"/>
  <c r="G156" i="13" l="1"/>
  <c r="H156" i="13" s="1"/>
  <c r="X293" i="14"/>
  <c r="S293" i="14"/>
  <c r="AB295" i="14"/>
  <c r="Z295" i="14"/>
  <c r="AI292" i="14"/>
  <c r="E156" i="13" l="1"/>
  <c r="G157" i="13" s="1"/>
  <c r="I156" i="13"/>
  <c r="K156" i="13" s="1"/>
  <c r="T294" i="14"/>
  <c r="J156" i="13" l="1"/>
  <c r="L156" i="13" s="1"/>
  <c r="F157" i="13"/>
  <c r="H157" i="13"/>
  <c r="E157" i="13" s="1"/>
  <c r="Y294" i="14"/>
  <c r="U294" i="14"/>
  <c r="D292" i="14"/>
  <c r="S292" i="14" s="1"/>
  <c r="I157" i="13" l="1"/>
  <c r="J157" i="13" s="1"/>
  <c r="L157" i="13" s="1"/>
  <c r="G158" i="13"/>
  <c r="F158" i="13"/>
  <c r="T293" i="14"/>
  <c r="Z294" i="14"/>
  <c r="AB294" i="14"/>
  <c r="R292" i="14"/>
  <c r="AI291" i="14"/>
  <c r="V292" i="14"/>
  <c r="W292" i="14"/>
  <c r="K157" i="13" l="1"/>
  <c r="H158" i="13"/>
  <c r="I158" i="13" s="1"/>
  <c r="J158" i="13" s="1"/>
  <c r="L158" i="13" s="1"/>
  <c r="X292" i="14"/>
  <c r="Y293" i="14"/>
  <c r="U293" i="14"/>
  <c r="K158" i="13" l="1"/>
  <c r="E158" i="13"/>
  <c r="AB293" i="14"/>
  <c r="Z293" i="14"/>
  <c r="D291" i="14"/>
  <c r="R291" i="14" s="1"/>
  <c r="V291" i="14"/>
  <c r="W291" i="14"/>
  <c r="F159" i="13" l="1"/>
  <c r="G159" i="13"/>
  <c r="H159" i="13" s="1"/>
  <c r="E159" i="13" s="1"/>
  <c r="X291" i="14"/>
  <c r="S291" i="14"/>
  <c r="AI290" i="14"/>
  <c r="F160" i="13" l="1"/>
  <c r="G160" i="13"/>
  <c r="H160" i="13" s="1"/>
  <c r="I159" i="13"/>
  <c r="T292" i="14"/>
  <c r="J159" i="13" l="1"/>
  <c r="L159" i="13" s="1"/>
  <c r="K159" i="13"/>
  <c r="E160" i="13"/>
  <c r="I160" i="13"/>
  <c r="Y292" i="14"/>
  <c r="U292" i="14"/>
  <c r="D290" i="14"/>
  <c r="S290" i="14" s="1"/>
  <c r="G161" i="13" l="1"/>
  <c r="H161" i="13" s="1"/>
  <c r="F161" i="13"/>
  <c r="K160" i="13"/>
  <c r="J160" i="13"/>
  <c r="L160" i="13" s="1"/>
  <c r="T291" i="14"/>
  <c r="R290" i="14"/>
  <c r="AB292" i="14"/>
  <c r="Z292" i="14"/>
  <c r="AI289" i="14"/>
  <c r="W290" i="14"/>
  <c r="V290" i="14"/>
  <c r="I161" i="13" l="1"/>
  <c r="K161" i="13" s="1"/>
  <c r="E161" i="13"/>
  <c r="F162" i="13" s="1"/>
  <c r="X290" i="14"/>
  <c r="Y291" i="14"/>
  <c r="U291" i="14"/>
  <c r="G162" i="13" l="1"/>
  <c r="H162" i="13" s="1"/>
  <c r="E162" i="13" s="1"/>
  <c r="G163" i="13" s="1"/>
  <c r="H163" i="13" s="1"/>
  <c r="J161" i="13"/>
  <c r="L161" i="13" s="1"/>
  <c r="AB291" i="14"/>
  <c r="Z291" i="14"/>
  <c r="D289" i="14"/>
  <c r="S289" i="14" s="1"/>
  <c r="I162" i="13" l="1"/>
  <c r="K162" i="13" s="1"/>
  <c r="F163" i="13"/>
  <c r="I163" i="13" s="1"/>
  <c r="K163" i="13" s="1"/>
  <c r="E163" i="13"/>
  <c r="G164" i="13" s="1"/>
  <c r="H164" i="13" s="1"/>
  <c r="T290" i="14"/>
  <c r="R289" i="14"/>
  <c r="AI288" i="14"/>
  <c r="W289" i="14"/>
  <c r="V289" i="14"/>
  <c r="F164" i="13" l="1"/>
  <c r="I164" i="13" s="1"/>
  <c r="J162" i="13"/>
  <c r="L162" i="13" s="1"/>
  <c r="J163" i="13"/>
  <c r="L163" i="13" s="1"/>
  <c r="X289" i="14"/>
  <c r="E164" i="13"/>
  <c r="Y290" i="14"/>
  <c r="U290" i="14"/>
  <c r="K164" i="13" l="1"/>
  <c r="J164" i="13"/>
  <c r="L164" i="13" s="1"/>
  <c r="F165" i="13"/>
  <c r="G165" i="13"/>
  <c r="H165" i="13" s="1"/>
  <c r="Z290" i="14"/>
  <c r="AB290" i="14"/>
  <c r="D288" i="14"/>
  <c r="R288" i="14" s="1"/>
  <c r="W288" i="14"/>
  <c r="V288" i="14"/>
  <c r="X288" i="14" l="1"/>
  <c r="S288" i="14"/>
  <c r="I165" i="13"/>
  <c r="E165" i="13"/>
  <c r="AI287" i="14"/>
  <c r="G166" i="13" l="1"/>
  <c r="H166" i="13" s="1"/>
  <c r="F166" i="13"/>
  <c r="T289" i="14"/>
  <c r="J165" i="13"/>
  <c r="L165" i="13" s="1"/>
  <c r="K165" i="13"/>
  <c r="I166" i="13" l="1"/>
  <c r="E166" i="13"/>
  <c r="Y289" i="14"/>
  <c r="U289" i="14"/>
  <c r="D287" i="14"/>
  <c r="S287" i="14" s="1"/>
  <c r="T288" i="14" l="1"/>
  <c r="R287" i="14"/>
  <c r="F167" i="13"/>
  <c r="G167" i="13"/>
  <c r="H167" i="13" s="1"/>
  <c r="Z289" i="14"/>
  <c r="AB289" i="14"/>
  <c r="K166" i="13"/>
  <c r="J166" i="13"/>
  <c r="L166" i="13" s="1"/>
  <c r="AI286" i="14"/>
  <c r="V287" i="14"/>
  <c r="W287" i="14"/>
  <c r="X287" i="14" l="1"/>
  <c r="E167" i="13"/>
  <c r="I167" i="13"/>
  <c r="Y288" i="14"/>
  <c r="U288" i="14"/>
  <c r="F168" i="13" l="1"/>
  <c r="G168" i="13"/>
  <c r="H168" i="13" s="1"/>
  <c r="AB288" i="14"/>
  <c r="Z288" i="14"/>
  <c r="J167" i="13"/>
  <c r="L167" i="13" s="1"/>
  <c r="K167" i="13"/>
  <c r="D286" i="14"/>
  <c r="S286" i="14" s="1"/>
  <c r="T287" i="14" l="1"/>
  <c r="R286" i="14"/>
  <c r="I168" i="13"/>
  <c r="E168" i="13"/>
  <c r="AI285" i="14"/>
  <c r="V286" i="14"/>
  <c r="W286" i="14"/>
  <c r="X286" i="14" l="1"/>
  <c r="F169" i="13"/>
  <c r="G169" i="13"/>
  <c r="K168" i="13"/>
  <c r="J168" i="13"/>
  <c r="L168" i="13" s="1"/>
  <c r="Y287" i="14"/>
  <c r="U287" i="14"/>
  <c r="AB287" i="14" l="1"/>
  <c r="Z287" i="14"/>
  <c r="H169" i="13"/>
  <c r="E169" i="13" s="1"/>
  <c r="D285" i="14"/>
  <c r="S285" i="14" s="1"/>
  <c r="T286" i="14" l="1"/>
  <c r="G170" i="13"/>
  <c r="H170" i="13" s="1"/>
  <c r="F170" i="13"/>
  <c r="R285" i="14"/>
  <c r="I169" i="13"/>
  <c r="AI284" i="14"/>
  <c r="W285" i="14"/>
  <c r="V285" i="14"/>
  <c r="X285" i="14" l="1"/>
  <c r="K169" i="13"/>
  <c r="J169" i="13"/>
  <c r="L169" i="13" s="1"/>
  <c r="E170" i="13"/>
  <c r="I170" i="13"/>
  <c r="Y286" i="14"/>
  <c r="U286" i="14"/>
  <c r="Z286" i="14" l="1"/>
  <c r="AB286" i="14"/>
  <c r="K170" i="13"/>
  <c r="J170" i="13"/>
  <c r="L170" i="13" s="1"/>
  <c r="G171" i="13"/>
  <c r="F171" i="13"/>
  <c r="D284" i="14"/>
  <c r="R284" i="14" s="1"/>
  <c r="V284" i="14"/>
  <c r="W284" i="14"/>
  <c r="X284" i="14" l="1"/>
  <c r="S284" i="14"/>
  <c r="H171" i="13"/>
  <c r="E171" i="13" s="1"/>
  <c r="AI283" i="14"/>
  <c r="I171" i="13" l="1"/>
  <c r="K171" i="13" s="1"/>
  <c r="G172" i="13"/>
  <c r="H172" i="13" s="1"/>
  <c r="F172" i="13"/>
  <c r="T285" i="14"/>
  <c r="J171" i="13" l="1"/>
  <c r="L171" i="13" s="1"/>
  <c r="Y285" i="14"/>
  <c r="U285" i="14"/>
  <c r="E172" i="13"/>
  <c r="I172" i="13"/>
  <c r="D283" i="14"/>
  <c r="R283" i="14" s="1"/>
  <c r="V283" i="14"/>
  <c r="W283" i="14"/>
  <c r="X283" i="14" l="1"/>
  <c r="S283" i="14"/>
  <c r="Z285" i="14"/>
  <c r="AB285" i="14"/>
  <c r="K172" i="13"/>
  <c r="J172" i="13"/>
  <c r="L172" i="13" s="1"/>
  <c r="F173" i="13"/>
  <c r="G173" i="13"/>
  <c r="H173" i="13" s="1"/>
  <c r="AI282" i="14"/>
  <c r="E173" i="13" l="1"/>
  <c r="T284" i="14"/>
  <c r="I173" i="13"/>
  <c r="K173" i="13" l="1"/>
  <c r="J173" i="13"/>
  <c r="L173" i="13" s="1"/>
  <c r="Y284" i="14"/>
  <c r="U284" i="14"/>
  <c r="F174" i="13"/>
  <c r="G174" i="13"/>
  <c r="H174" i="13" s="1"/>
  <c r="D282" i="14"/>
  <c r="R282" i="14" s="1"/>
  <c r="V282" i="14"/>
  <c r="W282" i="14"/>
  <c r="S282" i="14" l="1"/>
  <c r="T283" i="14" s="1"/>
  <c r="U283" i="14" s="1"/>
  <c r="X282" i="14"/>
  <c r="I174" i="13"/>
  <c r="AB284" i="14"/>
  <c r="Z284" i="14"/>
  <c r="E174" i="13"/>
  <c r="AI281" i="14"/>
  <c r="Y283" i="14" l="1"/>
  <c r="AB283" i="14"/>
  <c r="Z283" i="14"/>
  <c r="K174" i="13"/>
  <c r="J174" i="13"/>
  <c r="L174" i="13" s="1"/>
  <c r="G175" i="13"/>
  <c r="H175" i="13" s="1"/>
  <c r="F175" i="13"/>
  <c r="E175" i="13" l="1"/>
  <c r="I175" i="13"/>
  <c r="D281" i="14"/>
  <c r="S281" i="14" s="1"/>
  <c r="T282" i="14" l="1"/>
  <c r="R281" i="14"/>
  <c r="K175" i="13"/>
  <c r="J175" i="13"/>
  <c r="L175" i="13" s="1"/>
  <c r="G176" i="13"/>
  <c r="F176" i="13"/>
  <c r="AI280" i="14"/>
  <c r="W281" i="14"/>
  <c r="V281" i="14"/>
  <c r="X281" i="14" l="1"/>
  <c r="H176" i="13"/>
  <c r="I176" i="13" s="1"/>
  <c r="Y282" i="14"/>
  <c r="U282" i="14"/>
  <c r="K176" i="13" l="1"/>
  <c r="J176" i="13"/>
  <c r="L176" i="13" s="1"/>
  <c r="E176" i="13"/>
  <c r="AB282" i="14"/>
  <c r="Z282" i="14"/>
  <c r="D280" i="14"/>
  <c r="S280" i="14" s="1"/>
  <c r="T281" i="14" l="1"/>
  <c r="R280" i="14"/>
  <c r="F177" i="13"/>
  <c r="G177" i="13"/>
  <c r="H177" i="13" s="1"/>
  <c r="AI279" i="14"/>
  <c r="W280" i="14"/>
  <c r="V280" i="14"/>
  <c r="X280" i="14" l="1"/>
  <c r="E177" i="13"/>
  <c r="I177" i="13"/>
  <c r="Y281" i="14"/>
  <c r="U281" i="14"/>
  <c r="AB281" i="14" l="1"/>
  <c r="Z281" i="14"/>
  <c r="F178" i="13"/>
  <c r="G178" i="13"/>
  <c r="H178" i="13" s="1"/>
  <c r="K177" i="13"/>
  <c r="J177" i="13"/>
  <c r="L177" i="13" s="1"/>
  <c r="D279" i="14"/>
  <c r="R279" i="14" s="1"/>
  <c r="W279" i="14"/>
  <c r="V279" i="14"/>
  <c r="X279" i="14" l="1"/>
  <c r="S279" i="14"/>
  <c r="E178" i="13"/>
  <c r="I178" i="13"/>
  <c r="AI278" i="14"/>
  <c r="F179" i="13" l="1"/>
  <c r="G179" i="13"/>
  <c r="K178" i="13"/>
  <c r="J178" i="13"/>
  <c r="L178" i="13" s="1"/>
  <c r="T280" i="14"/>
  <c r="Y280" i="14" l="1"/>
  <c r="U280" i="14"/>
  <c r="H179" i="13"/>
  <c r="E179" i="13" s="1"/>
  <c r="D278" i="14"/>
  <c r="S278" i="14" s="1"/>
  <c r="I179" i="13" l="1"/>
  <c r="K179" i="13" s="1"/>
  <c r="T279" i="14"/>
  <c r="F180" i="13"/>
  <c r="G180" i="13"/>
  <c r="H180" i="13" s="1"/>
  <c r="R278" i="14"/>
  <c r="AB280" i="14"/>
  <c r="Z280" i="14"/>
  <c r="AI277" i="14"/>
  <c r="V278" i="14"/>
  <c r="W278" i="14"/>
  <c r="J179" i="13" l="1"/>
  <c r="L179" i="13" s="1"/>
  <c r="X278" i="14"/>
  <c r="I180" i="13"/>
  <c r="E180" i="13"/>
  <c r="Y279" i="14"/>
  <c r="U279" i="14"/>
  <c r="AB279" i="14" l="1"/>
  <c r="Z279" i="14"/>
  <c r="G181" i="13"/>
  <c r="H181" i="13" s="1"/>
  <c r="F181" i="13"/>
  <c r="J180" i="13"/>
  <c r="L180" i="13" s="1"/>
  <c r="K180" i="13"/>
  <c r="D277" i="14"/>
  <c r="R277" i="14" s="1"/>
  <c r="V277" i="14"/>
  <c r="W277" i="14"/>
  <c r="X277" i="14" l="1"/>
  <c r="S277" i="14"/>
  <c r="E181" i="13"/>
  <c r="I181" i="13"/>
  <c r="AI276" i="14"/>
  <c r="G182" i="13" l="1"/>
  <c r="F182" i="13"/>
  <c r="K181" i="13"/>
  <c r="J181" i="13"/>
  <c r="L181" i="13" s="1"/>
  <c r="T278" i="14"/>
  <c r="H182" i="13" l="1"/>
  <c r="E182" i="13" s="1"/>
  <c r="Y278" i="14"/>
  <c r="U278" i="14"/>
  <c r="D276" i="14"/>
  <c r="R276" i="14" s="1"/>
  <c r="W276" i="14"/>
  <c r="V276" i="14"/>
  <c r="S276" i="14" l="1"/>
  <c r="T277" i="14" s="1"/>
  <c r="U277" i="14" s="1"/>
  <c r="F183" i="13"/>
  <c r="G183" i="13"/>
  <c r="H183" i="13" s="1"/>
  <c r="I182" i="13"/>
  <c r="X276" i="14"/>
  <c r="AB278" i="14"/>
  <c r="Z278" i="14"/>
  <c r="AI275" i="14"/>
  <c r="E183" i="13" l="1"/>
  <c r="G184" i="13" s="1"/>
  <c r="H184" i="13" s="1"/>
  <c r="Y277" i="14"/>
  <c r="I183" i="13"/>
  <c r="K183" i="13" s="1"/>
  <c r="K182" i="13"/>
  <c r="J182" i="13"/>
  <c r="L182" i="13" s="1"/>
  <c r="AB277" i="14"/>
  <c r="Z277" i="14"/>
  <c r="J183" i="13" l="1"/>
  <c r="L183" i="13" s="1"/>
  <c r="F184" i="13"/>
  <c r="I184" i="13" s="1"/>
  <c r="E184" i="13"/>
  <c r="D275" i="14"/>
  <c r="S275" i="14" s="1"/>
  <c r="T276" i="14" l="1"/>
  <c r="R275" i="14"/>
  <c r="K184" i="13"/>
  <c r="J184" i="13"/>
  <c r="L184" i="13" s="1"/>
  <c r="F185" i="13"/>
  <c r="G185" i="13"/>
  <c r="H185" i="13" s="1"/>
  <c r="AI274" i="14"/>
  <c r="W275" i="14"/>
  <c r="V275" i="14"/>
  <c r="X275" i="14" l="1"/>
  <c r="E185" i="13"/>
  <c r="I185" i="13"/>
  <c r="Y276" i="14"/>
  <c r="U276" i="14"/>
  <c r="Z276" i="14" l="1"/>
  <c r="AB276" i="14"/>
  <c r="K185" i="13"/>
  <c r="J185" i="13"/>
  <c r="L185" i="13" s="1"/>
  <c r="G186" i="13"/>
  <c r="F186" i="13"/>
  <c r="D274" i="14"/>
  <c r="S274" i="14" s="1"/>
  <c r="T275" i="14" l="1"/>
  <c r="R274" i="14"/>
  <c r="H186" i="13"/>
  <c r="E186" i="13" s="1"/>
  <c r="AI273" i="14"/>
  <c r="V274" i="14"/>
  <c r="W274" i="14"/>
  <c r="X274" i="14" l="1"/>
  <c r="F187" i="13"/>
  <c r="G187" i="13"/>
  <c r="I186" i="13"/>
  <c r="Y275" i="14"/>
  <c r="U275" i="14"/>
  <c r="J186" i="13" l="1"/>
  <c r="L186" i="13" s="1"/>
  <c r="K186" i="13"/>
  <c r="H187" i="13"/>
  <c r="E187" i="13" s="1"/>
  <c r="AB275" i="14"/>
  <c r="Z275" i="14"/>
  <c r="D273" i="14"/>
  <c r="S273" i="14" s="1"/>
  <c r="I187" i="13" l="1"/>
  <c r="K187" i="13" s="1"/>
  <c r="T274" i="14"/>
  <c r="F188" i="13"/>
  <c r="G188" i="13"/>
  <c r="R273" i="14"/>
  <c r="AI272" i="14"/>
  <c r="V273" i="14"/>
  <c r="W273" i="14"/>
  <c r="J187" i="13" l="1"/>
  <c r="L187" i="13" s="1"/>
  <c r="X273" i="14"/>
  <c r="H188" i="13"/>
  <c r="I188" i="13" s="1"/>
  <c r="Y274" i="14"/>
  <c r="U274" i="14"/>
  <c r="J188" i="13" l="1"/>
  <c r="L188" i="13" s="1"/>
  <c r="K188" i="13"/>
  <c r="Z274" i="14"/>
  <c r="AB274" i="14"/>
  <c r="E188" i="13"/>
  <c r="D272" i="14"/>
  <c r="R272" i="14" s="1"/>
  <c r="V272" i="14"/>
  <c r="W272" i="14"/>
  <c r="X272" i="14" l="1"/>
  <c r="S272" i="14"/>
  <c r="F189" i="13"/>
  <c r="G189" i="13"/>
  <c r="H189" i="13" s="1"/>
  <c r="AI271" i="14"/>
  <c r="I189" i="13" l="1"/>
  <c r="E189" i="13"/>
  <c r="T273" i="14"/>
  <c r="Y273" i="14" l="1"/>
  <c r="U273" i="14"/>
  <c r="G190" i="13"/>
  <c r="F190" i="13"/>
  <c r="K189" i="13"/>
  <c r="J189" i="13"/>
  <c r="L189" i="13" s="1"/>
  <c r="D271" i="14"/>
  <c r="R271" i="14" s="1"/>
  <c r="W271" i="14"/>
  <c r="V271" i="14"/>
  <c r="S271" i="14" l="1"/>
  <c r="T272" i="14" s="1"/>
  <c r="Y272" i="14" s="1"/>
  <c r="X271" i="14"/>
  <c r="H190" i="13"/>
  <c r="E190" i="13" s="1"/>
  <c r="AB273" i="14"/>
  <c r="Z273" i="14"/>
  <c r="AI270" i="14"/>
  <c r="U272" i="14" l="1"/>
  <c r="AB272" i="14" s="1"/>
  <c r="F191" i="13"/>
  <c r="G191" i="13"/>
  <c r="H191" i="13" s="1"/>
  <c r="I190" i="13"/>
  <c r="Z272" i="14" l="1"/>
  <c r="J190" i="13"/>
  <c r="L190" i="13" s="1"/>
  <c r="K190" i="13"/>
  <c r="E191" i="13"/>
  <c r="I191" i="13"/>
  <c r="D270" i="14"/>
  <c r="R270" i="14" s="1"/>
  <c r="W270" i="14"/>
  <c r="V270" i="14"/>
  <c r="X270" i="14" l="1"/>
  <c r="K191" i="13"/>
  <c r="J191" i="13"/>
  <c r="L191" i="13" s="1"/>
  <c r="S270" i="14"/>
  <c r="G192" i="13"/>
  <c r="F192" i="13"/>
  <c r="AI269" i="14"/>
  <c r="T271" i="14" l="1"/>
  <c r="H192" i="13"/>
  <c r="E192" i="13" s="1"/>
  <c r="F193" i="13" l="1"/>
  <c r="G193" i="13"/>
  <c r="H193" i="13" s="1"/>
  <c r="Y271" i="14"/>
  <c r="U271" i="14"/>
  <c r="I192" i="13"/>
  <c r="D269" i="14"/>
  <c r="S269" i="14" s="1"/>
  <c r="T270" i="14" l="1"/>
  <c r="AB271" i="14"/>
  <c r="Z271" i="14"/>
  <c r="J192" i="13"/>
  <c r="L192" i="13" s="1"/>
  <c r="K192" i="13"/>
  <c r="I193" i="13"/>
  <c r="R269" i="14"/>
  <c r="E193" i="13"/>
  <c r="AI268" i="14"/>
  <c r="W269" i="14"/>
  <c r="V269" i="14"/>
  <c r="X269" i="14" l="1"/>
  <c r="G194" i="13"/>
  <c r="F194" i="13"/>
  <c r="J193" i="13"/>
  <c r="L193" i="13" s="1"/>
  <c r="K193" i="13"/>
  <c r="Y270" i="14"/>
  <c r="U270" i="14"/>
  <c r="H194" i="13" l="1"/>
  <c r="E194" i="13" s="1"/>
  <c r="Z270" i="14"/>
  <c r="AB270" i="14"/>
  <c r="D268" i="14"/>
  <c r="R268" i="14" s="1"/>
  <c r="V268" i="14"/>
  <c r="W268" i="14"/>
  <c r="X268" i="14" l="1"/>
  <c r="G195" i="13"/>
  <c r="H195" i="13" s="1"/>
  <c r="F195" i="13"/>
  <c r="S268" i="14"/>
  <c r="I194" i="13"/>
  <c r="AI267" i="14"/>
  <c r="I195" i="13" l="1"/>
  <c r="K194" i="13"/>
  <c r="J194" i="13"/>
  <c r="L194" i="13" s="1"/>
  <c r="T269" i="14"/>
  <c r="E195" i="13"/>
  <c r="G196" i="13" l="1"/>
  <c r="H196" i="13" s="1"/>
  <c r="F196" i="13"/>
  <c r="Y269" i="14"/>
  <c r="U269" i="14"/>
  <c r="K195" i="13"/>
  <c r="J195" i="13"/>
  <c r="L195" i="13" s="1"/>
  <c r="D267" i="14"/>
  <c r="R267" i="14" s="1"/>
  <c r="W267" i="14"/>
  <c r="V267" i="14"/>
  <c r="S267" i="14" l="1"/>
  <c r="T268" i="14" s="1"/>
  <c r="Y268" i="14" s="1"/>
  <c r="X267" i="14"/>
  <c r="I196" i="13"/>
  <c r="Z269" i="14"/>
  <c r="AB269" i="14"/>
  <c r="E196" i="13"/>
  <c r="AI266" i="14"/>
  <c r="U268" i="14" l="1"/>
  <c r="Z268" i="14" s="1"/>
  <c r="G197" i="13"/>
  <c r="H197" i="13" s="1"/>
  <c r="F197" i="13"/>
  <c r="K196" i="13"/>
  <c r="J196" i="13"/>
  <c r="L196" i="13" s="1"/>
  <c r="AB268" i="14" l="1"/>
  <c r="I197" i="13"/>
  <c r="E197" i="13"/>
  <c r="D266" i="14"/>
  <c r="S266" i="14" s="1"/>
  <c r="T267" i="14" l="1"/>
  <c r="F198" i="13"/>
  <c r="G198" i="13"/>
  <c r="R266" i="14"/>
  <c r="J197" i="13"/>
  <c r="L197" i="13" s="1"/>
  <c r="K197" i="13"/>
  <c r="AI265" i="14"/>
  <c r="W266" i="14"/>
  <c r="V266" i="14"/>
  <c r="X266" i="14" l="1"/>
  <c r="H198" i="13"/>
  <c r="I198" i="13" s="1"/>
  <c r="Y267" i="14"/>
  <c r="U267" i="14"/>
  <c r="K198" i="13" l="1"/>
  <c r="J198" i="13"/>
  <c r="L198" i="13" s="1"/>
  <c r="E198" i="13"/>
  <c r="AB267" i="14"/>
  <c r="Z267" i="14"/>
  <c r="D265" i="14"/>
  <c r="R265" i="14" s="1"/>
  <c r="V265" i="14"/>
  <c r="W265" i="14"/>
  <c r="X265" i="14" l="1"/>
  <c r="S265" i="14"/>
  <c r="F199" i="13"/>
  <c r="G199" i="13"/>
  <c r="H199" i="13" s="1"/>
  <c r="AI264" i="14"/>
  <c r="E199" i="13" l="1"/>
  <c r="T266" i="14"/>
  <c r="I199" i="13"/>
  <c r="J199" i="13" l="1"/>
  <c r="L199" i="13" s="1"/>
  <c r="K199" i="13"/>
  <c r="Y266" i="14"/>
  <c r="U266" i="14"/>
  <c r="G200" i="13"/>
  <c r="F200" i="13"/>
  <c r="D264" i="14"/>
  <c r="R264" i="14" s="1"/>
  <c r="V264" i="14"/>
  <c r="W264" i="14"/>
  <c r="S264" i="14" l="1"/>
  <c r="T265" i="14" s="1"/>
  <c r="Y265" i="14" s="1"/>
  <c r="X264" i="14"/>
  <c r="H200" i="13"/>
  <c r="E200" i="13" s="1"/>
  <c r="AB266" i="14"/>
  <c r="Z266" i="14"/>
  <c r="AI263" i="14"/>
  <c r="I200" i="13" l="1"/>
  <c r="K200" i="13" s="1"/>
  <c r="U265" i="14"/>
  <c r="Z265" i="14" s="1"/>
  <c r="G201" i="13"/>
  <c r="H201" i="13" s="1"/>
  <c r="F201" i="13"/>
  <c r="J200" i="13" l="1"/>
  <c r="L200" i="13" s="1"/>
  <c r="AB265" i="14"/>
  <c r="G17" i="13"/>
  <c r="T33" i="13"/>
  <c r="I201" i="13"/>
  <c r="F17" i="13"/>
  <c r="E201" i="13"/>
  <c r="D263" i="14"/>
  <c r="S263" i="14" s="1"/>
  <c r="T264" i="14" l="1"/>
  <c r="R263" i="14"/>
  <c r="K201" i="13"/>
  <c r="J201" i="13"/>
  <c r="L201" i="13" s="1"/>
  <c r="F2" i="13"/>
  <c r="Y33" i="13"/>
  <c r="Y32" i="13" s="1"/>
  <c r="Y31" i="13" s="1"/>
  <c r="Y30" i="13" s="1"/>
  <c r="Y29" i="13" s="1"/>
  <c r="Y28" i="13" s="1"/>
  <c r="Y27" i="13" s="1"/>
  <c r="Y26" i="13" s="1"/>
  <c r="Y25" i="13" s="1"/>
  <c r="Y24" i="13" s="1"/>
  <c r="Y23" i="13" s="1"/>
  <c r="Y22" i="13" s="1"/>
  <c r="Y20" i="13" s="1"/>
  <c r="U33" i="13"/>
  <c r="U19" i="13"/>
  <c r="U22" i="13"/>
  <c r="T19" i="13"/>
  <c r="U23" i="13"/>
  <c r="U24" i="13"/>
  <c r="U26" i="13"/>
  <c r="U25" i="13"/>
  <c r="U27" i="13"/>
  <c r="U32" i="13"/>
  <c r="U30" i="13"/>
  <c r="U29" i="13"/>
  <c r="U28" i="13"/>
  <c r="U31" i="13"/>
  <c r="AI262" i="14"/>
  <c r="V263" i="14"/>
  <c r="W263" i="14"/>
  <c r="T18" i="13"/>
  <c r="AA17" i="13" l="1"/>
  <c r="AA381" i="13" s="1"/>
  <c r="AA380" i="13" s="1"/>
  <c r="AA379" i="13" s="1"/>
  <c r="AA378" i="13" s="1"/>
  <c r="AA377" i="13" s="1"/>
  <c r="AA376" i="13" s="1"/>
  <c r="AA375" i="13" s="1"/>
  <c r="AA374" i="13" s="1"/>
  <c r="AA373" i="13" s="1"/>
  <c r="AA372" i="13" s="1"/>
  <c r="AA371" i="13" s="1"/>
  <c r="AA370" i="13" s="1"/>
  <c r="AA369" i="13" s="1"/>
  <c r="AA368" i="13" s="1"/>
  <c r="AA367" i="13" s="1"/>
  <c r="AA366" i="13" s="1"/>
  <c r="AA365" i="13" s="1"/>
  <c r="AA364" i="13" s="1"/>
  <c r="AA363" i="13" s="1"/>
  <c r="AA362" i="13" s="1"/>
  <c r="AA361" i="13" s="1"/>
  <c r="AA360" i="13" s="1"/>
  <c r="AA359" i="13" s="1"/>
  <c r="AA358" i="13" s="1"/>
  <c r="AA357" i="13" s="1"/>
  <c r="AA356" i="13" s="1"/>
  <c r="AA355" i="13" s="1"/>
  <c r="AA354" i="13" s="1"/>
  <c r="AA353" i="13" s="1"/>
  <c r="AA352" i="13" s="1"/>
  <c r="AA351" i="13" s="1"/>
  <c r="AA350" i="13" s="1"/>
  <c r="AA349" i="13" s="1"/>
  <c r="AA348" i="13" s="1"/>
  <c r="AA347" i="13" s="1"/>
  <c r="AA346" i="13" s="1"/>
  <c r="AA345" i="13" s="1"/>
  <c r="AA344" i="13" s="1"/>
  <c r="AA343" i="13" s="1"/>
  <c r="AA342" i="13" s="1"/>
  <c r="AA341" i="13" s="1"/>
  <c r="AA340" i="13" s="1"/>
  <c r="AA339" i="13" s="1"/>
  <c r="AA338" i="13" s="1"/>
  <c r="AA337" i="13" s="1"/>
  <c r="AA336" i="13" s="1"/>
  <c r="AA335" i="13" s="1"/>
  <c r="AA334" i="13" s="1"/>
  <c r="AA333" i="13" s="1"/>
  <c r="AA332" i="13" s="1"/>
  <c r="AA331" i="13" s="1"/>
  <c r="AA330" i="13" s="1"/>
  <c r="AA329" i="13" s="1"/>
  <c r="AA328" i="13" s="1"/>
  <c r="AA327" i="13" s="1"/>
  <c r="AA326" i="13" s="1"/>
  <c r="AA325" i="13" s="1"/>
  <c r="AA324" i="13" s="1"/>
  <c r="AA323" i="13" s="1"/>
  <c r="AA322" i="13" s="1"/>
  <c r="AA321" i="13" s="1"/>
  <c r="AA320" i="13" s="1"/>
  <c r="AA319" i="13" s="1"/>
  <c r="AA318" i="13" s="1"/>
  <c r="AA317" i="13" s="1"/>
  <c r="AA316" i="13" s="1"/>
  <c r="AA315" i="13" s="1"/>
  <c r="AA314" i="13" s="1"/>
  <c r="AA313" i="13" s="1"/>
  <c r="AA312" i="13" s="1"/>
  <c r="AA311" i="13" s="1"/>
  <c r="AA310" i="13" s="1"/>
  <c r="AA309" i="13" s="1"/>
  <c r="AA308" i="13" s="1"/>
  <c r="AA307" i="13" s="1"/>
  <c r="AA306" i="13" s="1"/>
  <c r="AA305" i="13" s="1"/>
  <c r="AA304" i="13" s="1"/>
  <c r="AA303" i="13" s="1"/>
  <c r="AA302" i="13" s="1"/>
  <c r="AA301" i="13" s="1"/>
  <c r="AA300" i="13" s="1"/>
  <c r="AA299" i="13" s="1"/>
  <c r="AA298" i="13" s="1"/>
  <c r="AA297" i="13" s="1"/>
  <c r="AA296" i="13" s="1"/>
  <c r="AA295" i="13" s="1"/>
  <c r="AA294" i="13" s="1"/>
  <c r="AA293" i="13" s="1"/>
  <c r="AA292" i="13" s="1"/>
  <c r="AA291" i="13" s="1"/>
  <c r="AA290" i="13" s="1"/>
  <c r="AA289" i="13" s="1"/>
  <c r="AA288" i="13" s="1"/>
  <c r="AA287" i="13" s="1"/>
  <c r="AA286" i="13" s="1"/>
  <c r="AA285" i="13" s="1"/>
  <c r="AA284" i="13" s="1"/>
  <c r="AA283" i="13" s="1"/>
  <c r="AA282" i="13" s="1"/>
  <c r="AA281" i="13" s="1"/>
  <c r="AA280" i="13" s="1"/>
  <c r="AA279" i="13" s="1"/>
  <c r="AA278" i="13" s="1"/>
  <c r="AA277" i="13" s="1"/>
  <c r="AA276" i="13" s="1"/>
  <c r="AA275" i="13" s="1"/>
  <c r="AA274" i="13" s="1"/>
  <c r="AA273" i="13" s="1"/>
  <c r="AA272" i="13" s="1"/>
  <c r="AA271" i="13" s="1"/>
  <c r="AA270" i="13" s="1"/>
  <c r="AA269" i="13" s="1"/>
  <c r="AA268" i="13" s="1"/>
  <c r="AA267" i="13" s="1"/>
  <c r="AA266" i="13" s="1"/>
  <c r="AA265" i="13" s="1"/>
  <c r="AA264" i="13" s="1"/>
  <c r="AA263" i="13" s="1"/>
  <c r="AA262" i="13" s="1"/>
  <c r="AA261" i="13" s="1"/>
  <c r="AA260" i="13" s="1"/>
  <c r="AA259" i="13" s="1"/>
  <c r="AA258" i="13" s="1"/>
  <c r="AA257" i="13" s="1"/>
  <c r="AA256" i="13" s="1"/>
  <c r="AA255" i="13" s="1"/>
  <c r="AA254" i="13" s="1"/>
  <c r="AA253" i="13" s="1"/>
  <c r="AA252" i="13" s="1"/>
  <c r="AA251" i="13" s="1"/>
  <c r="AA250" i="13" s="1"/>
  <c r="AA249" i="13" s="1"/>
  <c r="AA248" i="13" s="1"/>
  <c r="AA247" i="13" s="1"/>
  <c r="AA246" i="13" s="1"/>
  <c r="AA245" i="13" s="1"/>
  <c r="AA244" i="13" s="1"/>
  <c r="AA243" i="13" s="1"/>
  <c r="AA242" i="13" s="1"/>
  <c r="AA241" i="13" s="1"/>
  <c r="AA240" i="13" s="1"/>
  <c r="AA239" i="13" s="1"/>
  <c r="AA238" i="13" s="1"/>
  <c r="AA237" i="13" s="1"/>
  <c r="AA236" i="13" s="1"/>
  <c r="AA235" i="13" s="1"/>
  <c r="AA234" i="13" s="1"/>
  <c r="AA233" i="13" s="1"/>
  <c r="AA232" i="13" s="1"/>
  <c r="AA231" i="13" s="1"/>
  <c r="AA230" i="13" s="1"/>
  <c r="AA229" i="13" s="1"/>
  <c r="AA228" i="13" s="1"/>
  <c r="AA227" i="13" s="1"/>
  <c r="AA226" i="13" s="1"/>
  <c r="AA225" i="13" s="1"/>
  <c r="AA224" i="13" s="1"/>
  <c r="AA223" i="13" s="1"/>
  <c r="AA222" i="13" s="1"/>
  <c r="AA221" i="13" s="1"/>
  <c r="AA220" i="13" s="1"/>
  <c r="AA219" i="13" s="1"/>
  <c r="AA218" i="13" s="1"/>
  <c r="AA217" i="13" s="1"/>
  <c r="AA216" i="13" s="1"/>
  <c r="AA215" i="13" s="1"/>
  <c r="AA214" i="13" s="1"/>
  <c r="AA213" i="13" s="1"/>
  <c r="AA212" i="13" s="1"/>
  <c r="AA211" i="13" s="1"/>
  <c r="AA210" i="13" s="1"/>
  <c r="AA209" i="13" s="1"/>
  <c r="AA208" i="13" s="1"/>
  <c r="AA207" i="13" s="1"/>
  <c r="AA206" i="13" s="1"/>
  <c r="AA205" i="13" s="1"/>
  <c r="AA204" i="13" s="1"/>
  <c r="AA203" i="13" s="1"/>
  <c r="AA202" i="13" s="1"/>
  <c r="AA201" i="13" s="1"/>
  <c r="AA200" i="13" s="1"/>
  <c r="AA199" i="13" s="1"/>
  <c r="AA198" i="13" s="1"/>
  <c r="AA197" i="13" s="1"/>
  <c r="AA196" i="13" s="1"/>
  <c r="AA195" i="13" s="1"/>
  <c r="AA194" i="13" s="1"/>
  <c r="AA193" i="13" s="1"/>
  <c r="AA192" i="13" s="1"/>
  <c r="AA191" i="13" s="1"/>
  <c r="AA190" i="13" s="1"/>
  <c r="AA189" i="13" s="1"/>
  <c r="AA188" i="13" s="1"/>
  <c r="AA187" i="13" s="1"/>
  <c r="AA186" i="13" s="1"/>
  <c r="AA185" i="13" s="1"/>
  <c r="AA184" i="13" s="1"/>
  <c r="AA183" i="13" s="1"/>
  <c r="AA182" i="13" s="1"/>
  <c r="AA181" i="13" s="1"/>
  <c r="AA180" i="13" s="1"/>
  <c r="AA179" i="13" s="1"/>
  <c r="AA178" i="13" s="1"/>
  <c r="AA177" i="13" s="1"/>
  <c r="AA176" i="13" s="1"/>
  <c r="AA175" i="13" s="1"/>
  <c r="AA174" i="13" s="1"/>
  <c r="AA173" i="13" s="1"/>
  <c r="AA172" i="13" s="1"/>
  <c r="AA171" i="13" s="1"/>
  <c r="AA170" i="13" s="1"/>
  <c r="AA169" i="13" s="1"/>
  <c r="AA168" i="13" s="1"/>
  <c r="AA167" i="13" s="1"/>
  <c r="AA166" i="13" s="1"/>
  <c r="AA165" i="13" s="1"/>
  <c r="AA164" i="13" s="1"/>
  <c r="AA163" i="13" s="1"/>
  <c r="AA162" i="13" s="1"/>
  <c r="AA161" i="13" s="1"/>
  <c r="AA160" i="13" s="1"/>
  <c r="AA159" i="13" s="1"/>
  <c r="AA158" i="13" s="1"/>
  <c r="AA157" i="13" s="1"/>
  <c r="AA156" i="13" s="1"/>
  <c r="AA155" i="13" s="1"/>
  <c r="AA154" i="13" s="1"/>
  <c r="AA153" i="13" s="1"/>
  <c r="AA152" i="13" s="1"/>
  <c r="AA151" i="13" s="1"/>
  <c r="AA150" i="13" s="1"/>
  <c r="AA149" i="13" s="1"/>
  <c r="AA148" i="13" s="1"/>
  <c r="AA147" i="13" s="1"/>
  <c r="AA146" i="13" s="1"/>
  <c r="AA145" i="13" s="1"/>
  <c r="AA144" i="13" s="1"/>
  <c r="AA143" i="13" s="1"/>
  <c r="AA142" i="13" s="1"/>
  <c r="AA141" i="13" s="1"/>
  <c r="AA140" i="13" s="1"/>
  <c r="AA139" i="13" s="1"/>
  <c r="AA138" i="13" s="1"/>
  <c r="AA137" i="13" s="1"/>
  <c r="AA136" i="13" s="1"/>
  <c r="AA135" i="13" s="1"/>
  <c r="AA134" i="13" s="1"/>
  <c r="AA133" i="13" s="1"/>
  <c r="AA132" i="13" s="1"/>
  <c r="AA131" i="13" s="1"/>
  <c r="AA130" i="13" s="1"/>
  <c r="AA129" i="13" s="1"/>
  <c r="AA128" i="13" s="1"/>
  <c r="AA127" i="13" s="1"/>
  <c r="AA126" i="13" s="1"/>
  <c r="AA125" i="13" s="1"/>
  <c r="AA124" i="13" s="1"/>
  <c r="AA123" i="13" s="1"/>
  <c r="AA122" i="13" s="1"/>
  <c r="AA121" i="13" s="1"/>
  <c r="AA120" i="13" s="1"/>
  <c r="AA119" i="13" s="1"/>
  <c r="AA118" i="13" s="1"/>
  <c r="AA117" i="13" s="1"/>
  <c r="AA116" i="13" s="1"/>
  <c r="AA115" i="13" s="1"/>
  <c r="AA114" i="13" s="1"/>
  <c r="AA113" i="13" s="1"/>
  <c r="AA112" i="13" s="1"/>
  <c r="AA111" i="13" s="1"/>
  <c r="AA110" i="13" s="1"/>
  <c r="AA109" i="13" s="1"/>
  <c r="AA108" i="13" s="1"/>
  <c r="AA107" i="13" s="1"/>
  <c r="AA106" i="13" s="1"/>
  <c r="AA105" i="13" s="1"/>
  <c r="AA104" i="13" s="1"/>
  <c r="AA103" i="13" s="1"/>
  <c r="AA102" i="13" s="1"/>
  <c r="AA101" i="13" s="1"/>
  <c r="AA100" i="13" s="1"/>
  <c r="AA99" i="13" s="1"/>
  <c r="AA98" i="13" s="1"/>
  <c r="AA97" i="13" s="1"/>
  <c r="AA96" i="13" s="1"/>
  <c r="AA95" i="13" s="1"/>
  <c r="AA94" i="13" s="1"/>
  <c r="AA93" i="13" s="1"/>
  <c r="AA92" i="13" s="1"/>
  <c r="AA91" i="13" s="1"/>
  <c r="AA90" i="13" s="1"/>
  <c r="AA89" i="13" s="1"/>
  <c r="AA88" i="13" s="1"/>
  <c r="AA87" i="13" s="1"/>
  <c r="AA86" i="13" s="1"/>
  <c r="AA85" i="13" s="1"/>
  <c r="AA84" i="13" s="1"/>
  <c r="AA83" i="13" s="1"/>
  <c r="AA82" i="13" s="1"/>
  <c r="AA81" i="13" s="1"/>
  <c r="AA80" i="13" s="1"/>
  <c r="AA79" i="13" s="1"/>
  <c r="AA78" i="13" s="1"/>
  <c r="AA77" i="13" s="1"/>
  <c r="AA76" i="13" s="1"/>
  <c r="AA75" i="13" s="1"/>
  <c r="AA74" i="13" s="1"/>
  <c r="AA73" i="13" s="1"/>
  <c r="AA72" i="13" s="1"/>
  <c r="AA71" i="13" s="1"/>
  <c r="AA70" i="13" s="1"/>
  <c r="AA69" i="13" s="1"/>
  <c r="AA68" i="13" s="1"/>
  <c r="AA67" i="13" s="1"/>
  <c r="AA66" i="13" s="1"/>
  <c r="AA65" i="13" s="1"/>
  <c r="AA64" i="13" s="1"/>
  <c r="AA63" i="13" s="1"/>
  <c r="AA62" i="13" s="1"/>
  <c r="AA61" i="13" s="1"/>
  <c r="AA60" i="13" s="1"/>
  <c r="AA59" i="13" s="1"/>
  <c r="AA58" i="13" s="1"/>
  <c r="AA57" i="13" s="1"/>
  <c r="AA56" i="13" s="1"/>
  <c r="AA55" i="13" s="1"/>
  <c r="AA54" i="13" s="1"/>
  <c r="AA53" i="13" s="1"/>
  <c r="AA52" i="13" s="1"/>
  <c r="AA51" i="13" s="1"/>
  <c r="AA50" i="13" s="1"/>
  <c r="AA49" i="13" s="1"/>
  <c r="AA48" i="13" s="1"/>
  <c r="AA47" i="13" s="1"/>
  <c r="AA46" i="13" s="1"/>
  <c r="AA45" i="13" s="1"/>
  <c r="AA44" i="13" s="1"/>
  <c r="AA43" i="13" s="1"/>
  <c r="AA42" i="13" s="1"/>
  <c r="AA41" i="13" s="1"/>
  <c r="AA40" i="13" s="1"/>
  <c r="AA39" i="13" s="1"/>
  <c r="AA38" i="13" s="1"/>
  <c r="AA37" i="13" s="1"/>
  <c r="AA36" i="13" s="1"/>
  <c r="AA35" i="13" s="1"/>
  <c r="AA34" i="13" s="1"/>
  <c r="AA33" i="13" s="1"/>
  <c r="F3" i="13"/>
  <c r="X263" i="14"/>
  <c r="Z33" i="13"/>
  <c r="Z30" i="13"/>
  <c r="Z28" i="13"/>
  <c r="Z25" i="13"/>
  <c r="Z31" i="13"/>
  <c r="Z32" i="13"/>
  <c r="Z26" i="13"/>
  <c r="Z29" i="13"/>
  <c r="Z24" i="13"/>
  <c r="Z22" i="13"/>
  <c r="Z27" i="13"/>
  <c r="Z23" i="13"/>
  <c r="Y264" i="14"/>
  <c r="U264" i="14"/>
  <c r="AA18" i="13" l="1"/>
  <c r="AB33" i="13"/>
  <c r="AA32" i="13"/>
  <c r="AB264" i="14"/>
  <c r="Z264" i="14"/>
  <c r="D262" i="14"/>
  <c r="S262" i="14" s="1"/>
  <c r="T263" i="14" l="1"/>
  <c r="R262" i="14"/>
  <c r="AB32" i="13"/>
  <c r="AA31" i="13"/>
  <c r="AI261" i="14"/>
  <c r="W262" i="14"/>
  <c r="V262" i="14"/>
  <c r="X262" i="14" l="1"/>
  <c r="AA30" i="13"/>
  <c r="AB31" i="13"/>
  <c r="Y263" i="14"/>
  <c r="U263" i="14"/>
  <c r="AB263" i="14" l="1"/>
  <c r="Z263" i="14"/>
  <c r="AB30" i="13"/>
  <c r="AA29" i="13"/>
  <c r="D261" i="14"/>
  <c r="S261" i="14" s="1"/>
  <c r="T262" i="14" l="1"/>
  <c r="R261" i="14"/>
  <c r="AA28" i="13"/>
  <c r="AB29" i="13"/>
  <c r="AI260" i="14"/>
  <c r="V261" i="14"/>
  <c r="W261" i="14"/>
  <c r="X261" i="14" l="1"/>
  <c r="AB28" i="13"/>
  <c r="AA27" i="13"/>
  <c r="Y262" i="14"/>
  <c r="U262" i="14"/>
  <c r="AB27" i="13" l="1"/>
  <c r="AA26" i="13"/>
  <c r="AB262" i="14"/>
  <c r="Z262" i="14"/>
  <c r="D260" i="14"/>
  <c r="S260" i="14" s="1"/>
  <c r="R260" i="14" l="1"/>
  <c r="T261" i="14"/>
  <c r="AB26" i="13"/>
  <c r="AA25" i="13"/>
  <c r="AI259" i="14"/>
  <c r="V260" i="14"/>
  <c r="W260" i="14"/>
  <c r="X260" i="14" l="1"/>
  <c r="AB25" i="13"/>
  <c r="AA24" i="13"/>
  <c r="Y261" i="14"/>
  <c r="U261" i="14"/>
  <c r="Z261" i="14" l="1"/>
  <c r="AB261" i="14"/>
  <c r="AA23" i="13"/>
  <c r="AB24" i="13"/>
  <c r="D259" i="14"/>
  <c r="S259" i="14" s="1"/>
  <c r="T260" i="14" l="1"/>
  <c r="AB23" i="13"/>
  <c r="AA22" i="13"/>
  <c r="R259" i="14"/>
  <c r="AI258" i="14"/>
  <c r="V259" i="14"/>
  <c r="W259" i="14"/>
  <c r="X259" i="14" l="1"/>
  <c r="AA20" i="13"/>
  <c r="AB22" i="13"/>
  <c r="Y260" i="14"/>
  <c r="U260" i="14"/>
  <c r="AB260" i="14" l="1"/>
  <c r="Z260" i="14"/>
  <c r="D258" i="14"/>
  <c r="S258" i="14" s="1"/>
  <c r="T259" i="14" l="1"/>
  <c r="R258" i="14"/>
  <c r="AI257" i="14"/>
  <c r="V258" i="14"/>
  <c r="W258" i="14"/>
  <c r="X258" i="14" l="1"/>
  <c r="Y259" i="14"/>
  <c r="U259" i="14"/>
  <c r="Z259" i="14" l="1"/>
  <c r="AB259" i="14"/>
  <c r="D257" i="14"/>
  <c r="S257" i="14" s="1"/>
  <c r="T258" i="14" l="1"/>
  <c r="R257" i="14"/>
  <c r="AI256" i="14"/>
  <c r="V257" i="14"/>
  <c r="W257" i="14"/>
  <c r="X257" i="14" l="1"/>
  <c r="Y258" i="14"/>
  <c r="U258" i="14"/>
  <c r="AB258" i="14" l="1"/>
  <c r="Z258" i="14"/>
  <c r="D256" i="14"/>
  <c r="S256" i="14" s="1"/>
  <c r="T257" i="14" l="1"/>
  <c r="R256" i="14"/>
  <c r="AI255" i="14"/>
  <c r="W256" i="14"/>
  <c r="V256" i="14"/>
  <c r="X256" i="14" l="1"/>
  <c r="Y257" i="14"/>
  <c r="U257" i="14"/>
  <c r="AB257" i="14" l="1"/>
  <c r="Z257" i="14"/>
  <c r="D255" i="14"/>
  <c r="S255" i="14" s="1"/>
  <c r="T256" i="14" l="1"/>
  <c r="R255" i="14"/>
  <c r="AI254" i="14"/>
  <c r="W255" i="14"/>
  <c r="V255" i="14"/>
  <c r="X255" i="14" l="1"/>
  <c r="Y256" i="14"/>
  <c r="U256" i="14"/>
  <c r="AB256" i="14" l="1"/>
  <c r="Z256" i="14"/>
  <c r="D254" i="14"/>
  <c r="S254" i="14" s="1"/>
  <c r="T255" i="14" l="1"/>
  <c r="R254" i="14"/>
  <c r="AI253" i="14"/>
  <c r="V254" i="14"/>
  <c r="W254" i="14"/>
  <c r="X254" i="14" l="1"/>
  <c r="Y255" i="14"/>
  <c r="U255" i="14"/>
  <c r="Z255" i="14" l="1"/>
  <c r="AB255" i="14"/>
  <c r="D253" i="14"/>
  <c r="S253" i="14" s="1"/>
  <c r="R253" i="14" l="1"/>
  <c r="T254" i="14"/>
  <c r="AI252" i="14"/>
  <c r="W253" i="14"/>
  <c r="V253" i="14"/>
  <c r="X253" i="14" l="1"/>
  <c r="Y254" i="14"/>
  <c r="U254" i="14"/>
  <c r="AB254" i="14" l="1"/>
  <c r="Z254" i="14"/>
  <c r="D252" i="14"/>
  <c r="S252" i="14" s="1"/>
  <c r="T253" i="14" l="1"/>
  <c r="R252" i="14"/>
  <c r="AI251" i="14"/>
  <c r="V252" i="14"/>
  <c r="W252" i="14"/>
  <c r="X252" i="14" l="1"/>
  <c r="Y253" i="14"/>
  <c r="U253" i="14"/>
  <c r="AB253" i="14" l="1"/>
  <c r="Z253" i="14"/>
  <c r="D251" i="14"/>
  <c r="S251" i="14" s="1"/>
  <c r="T252" i="14" l="1"/>
  <c r="R251" i="14"/>
  <c r="AI250" i="14"/>
  <c r="V251" i="14"/>
  <c r="W251" i="14"/>
  <c r="X251" i="14" l="1"/>
  <c r="Y252" i="14"/>
  <c r="U252" i="14"/>
  <c r="AB252" i="14" l="1"/>
  <c r="Z252" i="14"/>
  <c r="D250" i="14"/>
  <c r="S250" i="14" s="1"/>
  <c r="T251" i="14" l="1"/>
  <c r="R250" i="14"/>
  <c r="AI249" i="14"/>
  <c r="V250" i="14"/>
  <c r="W250" i="14"/>
  <c r="X250" i="14" l="1"/>
  <c r="Y251" i="14"/>
  <c r="U251" i="14"/>
  <c r="AB251" i="14" l="1"/>
  <c r="Z251" i="14"/>
  <c r="D249" i="14"/>
  <c r="S249" i="14" s="1"/>
  <c r="T250" i="14" l="1"/>
  <c r="R249" i="14"/>
  <c r="AI248" i="14"/>
  <c r="W249" i="14"/>
  <c r="V249" i="14"/>
  <c r="X249" i="14" l="1"/>
  <c r="Y250" i="14"/>
  <c r="U250" i="14"/>
  <c r="AB250" i="14" l="1"/>
  <c r="Z250" i="14"/>
  <c r="D248" i="14"/>
  <c r="S248" i="14" s="1"/>
  <c r="T249" i="14" l="1"/>
  <c r="R248" i="14"/>
  <c r="AI247" i="14"/>
  <c r="W248" i="14"/>
  <c r="V248" i="14"/>
  <c r="X248" i="14" l="1"/>
  <c r="Y249" i="14"/>
  <c r="U249" i="14"/>
  <c r="AB249" i="14" l="1"/>
  <c r="Z249" i="14"/>
  <c r="D247" i="14"/>
  <c r="S247" i="14" s="1"/>
  <c r="T248" i="14" l="1"/>
  <c r="R247" i="14"/>
  <c r="AI246" i="14"/>
  <c r="W247" i="14"/>
  <c r="V247" i="14"/>
  <c r="X247" i="14" l="1"/>
  <c r="Y248" i="14"/>
  <c r="U248" i="14"/>
  <c r="AB248" i="14" l="1"/>
  <c r="Z248" i="14"/>
  <c r="D246" i="14"/>
  <c r="R246" i="14" s="1"/>
  <c r="V246" i="14"/>
  <c r="W246" i="14"/>
  <c r="X246" i="14" l="1"/>
  <c r="S246" i="14"/>
  <c r="AI245" i="14"/>
  <c r="T247" i="14" l="1"/>
  <c r="Y247" i="14" l="1"/>
  <c r="U247" i="14"/>
  <c r="D245" i="14"/>
  <c r="S245" i="14" s="1"/>
  <c r="T246" i="14" l="1"/>
  <c r="R245" i="14"/>
  <c r="AB247" i="14"/>
  <c r="Z247" i="14"/>
  <c r="AI244" i="14"/>
  <c r="V245" i="14"/>
  <c r="W245" i="14"/>
  <c r="X245" i="14" l="1"/>
  <c r="Y246" i="14"/>
  <c r="U246" i="14"/>
  <c r="AB246" i="14" l="1"/>
  <c r="Z246" i="14"/>
  <c r="D244" i="14"/>
  <c r="S244" i="14" s="1"/>
  <c r="T245" i="14" l="1"/>
  <c r="R244" i="14"/>
  <c r="AI243" i="14"/>
  <c r="V244" i="14"/>
  <c r="W244" i="14"/>
  <c r="X244" i="14" l="1"/>
  <c r="Y245" i="14"/>
  <c r="U245" i="14"/>
  <c r="AB245" i="14" l="1"/>
  <c r="Z245" i="14"/>
  <c r="D243" i="14"/>
  <c r="S243" i="14" s="1"/>
  <c r="T244" i="14" l="1"/>
  <c r="R243" i="14"/>
  <c r="AI242" i="14"/>
  <c r="W243" i="14"/>
  <c r="V243" i="14"/>
  <c r="X243" i="14" l="1"/>
  <c r="Y244" i="14"/>
  <c r="U244" i="14"/>
  <c r="AB244" i="14" l="1"/>
  <c r="Z244" i="14"/>
  <c r="D242" i="14"/>
  <c r="S242" i="14" s="1"/>
  <c r="T243" i="14" l="1"/>
  <c r="R242" i="14"/>
  <c r="AI241" i="14"/>
  <c r="W242" i="14"/>
  <c r="V242" i="14"/>
  <c r="X242" i="14" l="1"/>
  <c r="Y243" i="14"/>
  <c r="U243" i="14"/>
  <c r="AB243" i="14" l="1"/>
  <c r="Z243" i="14"/>
  <c r="D241" i="14"/>
  <c r="S241" i="14" s="1"/>
  <c r="T242" i="14" l="1"/>
  <c r="R241" i="14"/>
  <c r="AI240" i="14"/>
  <c r="W241" i="14"/>
  <c r="V241" i="14"/>
  <c r="X241" i="14" l="1"/>
  <c r="Y242" i="14"/>
  <c r="U242" i="14"/>
  <c r="AB242" i="14" l="1"/>
  <c r="Z242" i="14"/>
  <c r="D240" i="14"/>
  <c r="S240" i="14" s="1"/>
  <c r="T241" i="14" l="1"/>
  <c r="R240" i="14"/>
  <c r="AI239" i="14"/>
  <c r="V240" i="14"/>
  <c r="W240" i="14"/>
  <c r="X240" i="14" l="1"/>
  <c r="Y241" i="14"/>
  <c r="U241" i="14"/>
  <c r="AB241" i="14" l="1"/>
  <c r="Z241" i="14"/>
  <c r="D239" i="14"/>
  <c r="S239" i="14" s="1"/>
  <c r="T240" i="14" l="1"/>
  <c r="R239" i="14"/>
  <c r="AI238" i="14"/>
  <c r="W239" i="14"/>
  <c r="V239" i="14"/>
  <c r="X239" i="14" l="1"/>
  <c r="Y240" i="14"/>
  <c r="U240" i="14"/>
  <c r="AB240" i="14" l="1"/>
  <c r="Z240" i="14"/>
  <c r="D238" i="14"/>
  <c r="S238" i="14" s="1"/>
  <c r="T239" i="14" l="1"/>
  <c r="R238" i="14"/>
  <c r="AI237" i="14"/>
  <c r="W238" i="14"/>
  <c r="V238" i="14"/>
  <c r="X238" i="14" l="1"/>
  <c r="Y239" i="14"/>
  <c r="U239" i="14"/>
  <c r="AB239" i="14" l="1"/>
  <c r="Z239" i="14"/>
  <c r="D237" i="14"/>
  <c r="S237" i="14" s="1"/>
  <c r="T238" i="14" l="1"/>
  <c r="R237" i="14"/>
  <c r="AI236" i="14"/>
  <c r="W237" i="14"/>
  <c r="V237" i="14"/>
  <c r="X237" i="14" l="1"/>
  <c r="Y238" i="14"/>
  <c r="U238" i="14"/>
  <c r="AB238" i="14" l="1"/>
  <c r="Z238" i="14"/>
  <c r="D236" i="14"/>
  <c r="S236" i="14" s="1"/>
  <c r="T237" i="14" l="1"/>
  <c r="R236" i="14"/>
  <c r="AI235" i="14"/>
  <c r="W236" i="14"/>
  <c r="V236" i="14"/>
  <c r="X236" i="14" l="1"/>
  <c r="Y237" i="14"/>
  <c r="U237" i="14"/>
  <c r="AB237" i="14" l="1"/>
  <c r="Z237" i="14"/>
  <c r="D235" i="14"/>
  <c r="S235" i="14" s="1"/>
  <c r="T236" i="14" l="1"/>
  <c r="R235" i="14"/>
  <c r="AI234" i="14"/>
  <c r="V235" i="14"/>
  <c r="W235" i="14"/>
  <c r="X235" i="14" l="1"/>
  <c r="Y236" i="14"/>
  <c r="U236" i="14"/>
  <c r="AB236" i="14" l="1"/>
  <c r="Z236" i="14"/>
  <c r="D234" i="14"/>
  <c r="S234" i="14" s="1"/>
  <c r="T235" i="14" l="1"/>
  <c r="R234" i="14"/>
  <c r="AI233" i="14"/>
  <c r="V234" i="14"/>
  <c r="W234" i="14"/>
  <c r="X234" i="14" l="1"/>
  <c r="Y235" i="14"/>
  <c r="U235" i="14"/>
  <c r="AB235" i="14" l="1"/>
  <c r="Z235" i="14"/>
  <c r="D233" i="14"/>
  <c r="S233" i="14" s="1"/>
  <c r="T234" i="14" l="1"/>
  <c r="R233" i="14"/>
  <c r="AI232" i="14"/>
  <c r="W233" i="14"/>
  <c r="V233" i="14"/>
  <c r="X233" i="14" l="1"/>
  <c r="Y234" i="14"/>
  <c r="U234" i="14"/>
  <c r="AB234" i="14" l="1"/>
  <c r="Z234" i="14"/>
  <c r="D232" i="14"/>
  <c r="S232" i="14" s="1"/>
  <c r="T233" i="14" l="1"/>
  <c r="R232" i="14"/>
  <c r="AI231" i="14"/>
  <c r="W232" i="14"/>
  <c r="V232" i="14"/>
  <c r="X232" i="14" l="1"/>
  <c r="Y233" i="14"/>
  <c r="U233" i="14"/>
  <c r="Z233" i="14" l="1"/>
  <c r="AB233" i="14"/>
  <c r="D231" i="14"/>
  <c r="S231" i="14" s="1"/>
  <c r="T232" i="14" l="1"/>
  <c r="R231" i="14"/>
  <c r="AI230" i="14"/>
  <c r="W231" i="14"/>
  <c r="V231" i="14"/>
  <c r="X231" i="14" l="1"/>
  <c r="Y232" i="14"/>
  <c r="U232" i="14"/>
  <c r="AB232" i="14" l="1"/>
  <c r="Z232" i="14"/>
  <c r="D230" i="14"/>
  <c r="S230" i="14" s="1"/>
  <c r="T231" i="14" l="1"/>
  <c r="R230" i="14"/>
  <c r="AI229" i="14"/>
  <c r="V230" i="14"/>
  <c r="W230" i="14"/>
  <c r="X230" i="14" l="1"/>
  <c r="Y231" i="14"/>
  <c r="U231" i="14"/>
  <c r="AB231" i="14" l="1"/>
  <c r="Z231" i="14"/>
  <c r="D229" i="14"/>
  <c r="S229" i="14" s="1"/>
  <c r="T230" i="14" l="1"/>
  <c r="R229" i="14"/>
  <c r="AI228" i="14"/>
  <c r="V229" i="14"/>
  <c r="W229" i="14"/>
  <c r="X229" i="14" l="1"/>
  <c r="Y230" i="14"/>
  <c r="U230" i="14"/>
  <c r="AB230" i="14" l="1"/>
  <c r="Z230" i="14"/>
  <c r="D228" i="14"/>
  <c r="S228" i="14" s="1"/>
  <c r="T229" i="14" l="1"/>
  <c r="R228" i="14"/>
  <c r="AI227" i="14"/>
  <c r="V228" i="14"/>
  <c r="W228" i="14"/>
  <c r="X228" i="14" l="1"/>
  <c r="Y229" i="14"/>
  <c r="U229" i="14"/>
  <c r="AB229" i="14" l="1"/>
  <c r="Z229" i="14"/>
  <c r="D227" i="14"/>
  <c r="R227" i="14" s="1"/>
  <c r="W227" i="14"/>
  <c r="V227" i="14"/>
  <c r="X227" i="14" l="1"/>
  <c r="S227" i="14"/>
  <c r="AI226" i="14"/>
  <c r="T228" i="14" l="1"/>
  <c r="Y228" i="14" l="1"/>
  <c r="U228" i="14"/>
  <c r="D226" i="14"/>
  <c r="S226" i="14" s="1"/>
  <c r="T227" i="14" l="1"/>
  <c r="AB228" i="14"/>
  <c r="Z228" i="14"/>
  <c r="R226" i="14"/>
  <c r="AI225" i="14"/>
  <c r="W226" i="14"/>
  <c r="V226" i="14"/>
  <c r="X226" i="14" l="1"/>
  <c r="Y227" i="14"/>
  <c r="U227" i="14"/>
  <c r="AB227" i="14" l="1"/>
  <c r="Z227" i="14"/>
  <c r="D225" i="14"/>
  <c r="S225" i="14" s="1"/>
  <c r="T226" i="14" l="1"/>
  <c r="R225" i="14"/>
  <c r="AI224" i="14"/>
  <c r="V225" i="14"/>
  <c r="W225" i="14"/>
  <c r="X225" i="14" l="1"/>
  <c r="Y226" i="14"/>
  <c r="U226" i="14"/>
  <c r="Z226" i="14" l="1"/>
  <c r="AB226" i="14"/>
  <c r="D224" i="14"/>
  <c r="R224" i="14" s="1"/>
  <c r="V224" i="14"/>
  <c r="W224" i="14"/>
  <c r="X224" i="14" l="1"/>
  <c r="S224" i="14"/>
  <c r="AI223" i="14"/>
  <c r="T225" i="14" l="1"/>
  <c r="Y225" i="14" l="1"/>
  <c r="U225" i="14"/>
  <c r="D223" i="14"/>
  <c r="S223" i="14" s="1"/>
  <c r="T224" i="14" l="1"/>
  <c r="AB225" i="14"/>
  <c r="Z225" i="14"/>
  <c r="R223" i="14"/>
  <c r="AI222" i="14"/>
  <c r="W223" i="14"/>
  <c r="V223" i="14"/>
  <c r="X223" i="14" l="1"/>
  <c r="Y224" i="14"/>
  <c r="U224" i="14"/>
  <c r="AB224" i="14" l="1"/>
  <c r="Z224" i="14"/>
  <c r="D222" i="14"/>
  <c r="S222" i="14" s="1"/>
  <c r="T223" i="14" l="1"/>
  <c r="R222" i="14"/>
  <c r="AI221" i="14"/>
  <c r="W222" i="14"/>
  <c r="V222" i="14"/>
  <c r="X222" i="14" l="1"/>
  <c r="Y223" i="14"/>
  <c r="U223" i="14"/>
  <c r="AB223" i="14" l="1"/>
  <c r="Z223" i="14"/>
  <c r="D221" i="14"/>
  <c r="S221" i="14" s="1"/>
  <c r="T222" i="14" l="1"/>
  <c r="R221" i="14"/>
  <c r="AI220" i="14"/>
  <c r="W221" i="14"/>
  <c r="V221" i="14"/>
  <c r="X221" i="14" l="1"/>
  <c r="Y222" i="14"/>
  <c r="U222" i="14"/>
  <c r="AB222" i="14" l="1"/>
  <c r="Z222" i="14"/>
  <c r="D220" i="14"/>
  <c r="S220" i="14" s="1"/>
  <c r="T221" i="14" l="1"/>
  <c r="R220" i="14"/>
  <c r="AI219" i="14"/>
  <c r="V220" i="14"/>
  <c r="W220" i="14"/>
  <c r="X220" i="14" l="1"/>
  <c r="Y221" i="14"/>
  <c r="U221" i="14"/>
  <c r="AB221" i="14" l="1"/>
  <c r="Z221" i="14"/>
  <c r="D219" i="14"/>
  <c r="S219" i="14" s="1"/>
  <c r="T220" i="14" l="1"/>
  <c r="R219" i="14"/>
  <c r="AI218" i="14"/>
  <c r="W219" i="14"/>
  <c r="V219" i="14"/>
  <c r="X219" i="14" l="1"/>
  <c r="Y220" i="14"/>
  <c r="U220" i="14"/>
  <c r="AB220" i="14" l="1"/>
  <c r="Z220" i="14"/>
  <c r="D218" i="14"/>
  <c r="S218" i="14" s="1"/>
  <c r="T219" i="14" l="1"/>
  <c r="R218" i="14"/>
  <c r="AI217" i="14"/>
  <c r="V218" i="14"/>
  <c r="W218" i="14"/>
  <c r="X218" i="14" l="1"/>
  <c r="Y219" i="14"/>
  <c r="U219" i="14"/>
  <c r="AB219" i="14" l="1"/>
  <c r="Z219" i="14"/>
  <c r="D217" i="14"/>
  <c r="R217" i="14" s="1"/>
  <c r="V217" i="14"/>
  <c r="W217" i="14"/>
  <c r="X217" i="14" l="1"/>
  <c r="S217" i="14"/>
  <c r="AI216" i="14"/>
  <c r="T218" i="14" l="1"/>
  <c r="Y218" i="14" l="1"/>
  <c r="U218" i="14"/>
  <c r="D216" i="14"/>
  <c r="S216" i="14" s="1"/>
  <c r="T217" i="14" l="1"/>
  <c r="AB218" i="14"/>
  <c r="Z218" i="14"/>
  <c r="R216" i="14"/>
  <c r="AI215" i="14"/>
  <c r="W216" i="14"/>
  <c r="V216" i="14"/>
  <c r="X216" i="14" l="1"/>
  <c r="Y217" i="14"/>
  <c r="U217" i="14"/>
  <c r="AB217" i="14" l="1"/>
  <c r="Z217" i="14"/>
  <c r="D215" i="14"/>
  <c r="S215" i="14" s="1"/>
  <c r="T216" i="14" l="1"/>
  <c r="R215" i="14"/>
  <c r="AI214" i="14"/>
  <c r="W215" i="14"/>
  <c r="V215" i="14"/>
  <c r="X215" i="14" l="1"/>
  <c r="Y216" i="14"/>
  <c r="U216" i="14"/>
  <c r="AB216" i="14" l="1"/>
  <c r="Z216" i="14"/>
  <c r="D214" i="14"/>
  <c r="R214" i="14" s="1"/>
  <c r="W214" i="14"/>
  <c r="V214" i="14"/>
  <c r="X214" i="14" l="1"/>
  <c r="S214" i="14"/>
  <c r="AI213" i="14"/>
  <c r="T215" i="14" l="1"/>
  <c r="Y215" i="14" l="1"/>
  <c r="U215" i="14"/>
  <c r="D213" i="14"/>
  <c r="R213" i="14" s="1"/>
  <c r="W213" i="14"/>
  <c r="V213" i="14"/>
  <c r="X213" i="14" l="1"/>
  <c r="S213" i="14"/>
  <c r="AB215" i="14"/>
  <c r="Z215" i="14"/>
  <c r="AI212" i="14"/>
  <c r="T214" i="14" l="1"/>
  <c r="Y214" i="14" l="1"/>
  <c r="U214" i="14"/>
  <c r="D212" i="14"/>
  <c r="S212" i="14" s="1"/>
  <c r="T213" i="14" l="1"/>
  <c r="R212" i="14"/>
  <c r="AB214" i="14"/>
  <c r="Z214" i="14"/>
  <c r="AI211" i="14"/>
  <c r="W212" i="14"/>
  <c r="V212" i="14"/>
  <c r="X212" i="14" l="1"/>
  <c r="Y213" i="14"/>
  <c r="U213" i="14"/>
  <c r="AB213" i="14" l="1"/>
  <c r="Z213" i="14"/>
  <c r="D211" i="14"/>
  <c r="S211" i="14" s="1"/>
  <c r="T212" i="14" l="1"/>
  <c r="R211" i="14"/>
  <c r="AI210" i="14"/>
  <c r="W211" i="14"/>
  <c r="V211" i="14"/>
  <c r="X211" i="14" l="1"/>
  <c r="Y212" i="14"/>
  <c r="U212" i="14"/>
  <c r="AB212" i="14" l="1"/>
  <c r="Z212" i="14"/>
  <c r="D210" i="14"/>
  <c r="S210" i="14" s="1"/>
  <c r="T211" i="14" l="1"/>
  <c r="R210" i="14"/>
  <c r="AI209" i="14"/>
  <c r="W210" i="14"/>
  <c r="V210" i="14"/>
  <c r="X210" i="14" l="1"/>
  <c r="Y211" i="14"/>
  <c r="U211" i="14"/>
  <c r="Z211" i="14" l="1"/>
  <c r="AB211" i="14"/>
  <c r="D209" i="14"/>
  <c r="S209" i="14" s="1"/>
  <c r="T210" i="14" l="1"/>
  <c r="R209" i="14"/>
  <c r="AI208" i="14"/>
  <c r="V209" i="14"/>
  <c r="W209" i="14"/>
  <c r="X209" i="14" l="1"/>
  <c r="Y210" i="14"/>
  <c r="U210" i="14"/>
  <c r="AB210" i="14" l="1"/>
  <c r="Z210" i="14"/>
  <c r="D208" i="14"/>
  <c r="S208" i="14" s="1"/>
  <c r="T209" i="14" l="1"/>
  <c r="R208" i="14"/>
  <c r="AI207" i="14"/>
  <c r="W208" i="14"/>
  <c r="V208" i="14"/>
  <c r="X208" i="14" l="1"/>
  <c r="Y209" i="14"/>
  <c r="U209" i="14"/>
  <c r="AB209" i="14" l="1"/>
  <c r="Z209" i="14"/>
  <c r="D207" i="14"/>
  <c r="R207" i="14" s="1"/>
  <c r="W207" i="14"/>
  <c r="V207" i="14"/>
  <c r="X207" i="14" l="1"/>
  <c r="S207" i="14"/>
  <c r="AI206" i="14"/>
  <c r="T208" i="14" l="1"/>
  <c r="Y208" i="14" l="1"/>
  <c r="U208" i="14"/>
  <c r="D206" i="14"/>
  <c r="S206" i="14" s="1"/>
  <c r="T207" i="14" l="1"/>
  <c r="R206" i="14"/>
  <c r="Z208" i="14"/>
  <c r="AB208" i="14"/>
  <c r="AI205" i="14"/>
  <c r="W206" i="14"/>
  <c r="V206" i="14"/>
  <c r="X206" i="14" l="1"/>
  <c r="Y207" i="14"/>
  <c r="U207" i="14"/>
  <c r="AB207" i="14" l="1"/>
  <c r="Z207" i="14"/>
  <c r="D205" i="14"/>
  <c r="S205" i="14" s="1"/>
  <c r="T206" i="14" l="1"/>
  <c r="R205" i="14"/>
  <c r="AI204" i="14"/>
  <c r="V205" i="14"/>
  <c r="W205" i="14"/>
  <c r="X205" i="14" l="1"/>
  <c r="Y206" i="14"/>
  <c r="U206" i="14"/>
  <c r="AB206" i="14" l="1"/>
  <c r="Z206" i="14"/>
  <c r="D204" i="14"/>
  <c r="R204" i="14" s="1"/>
  <c r="V204" i="14"/>
  <c r="W204" i="14"/>
  <c r="X204" i="14" l="1"/>
  <c r="S204" i="14"/>
  <c r="AI203" i="14"/>
  <c r="T205" i="14" l="1"/>
  <c r="Y205" i="14" l="1"/>
  <c r="U205" i="14"/>
  <c r="D203" i="14"/>
  <c r="S203" i="14" s="1"/>
  <c r="T204" i="14" l="1"/>
  <c r="AB205" i="14"/>
  <c r="Z205" i="14"/>
  <c r="R203" i="14"/>
  <c r="AI202" i="14"/>
  <c r="W203" i="14"/>
  <c r="V203" i="14"/>
  <c r="X203" i="14" l="1"/>
  <c r="Y204" i="14"/>
  <c r="U204" i="14"/>
  <c r="Z204" i="14" l="1"/>
  <c r="AB204" i="14"/>
  <c r="D202" i="14"/>
  <c r="S202" i="14" s="1"/>
  <c r="R202" i="14" l="1"/>
  <c r="T203" i="14"/>
  <c r="AI201" i="14"/>
  <c r="AK201" i="14"/>
  <c r="V202" i="14"/>
  <c r="W202" i="14"/>
  <c r="X202" i="14" l="1"/>
  <c r="Y203" i="14"/>
  <c r="U203" i="14"/>
  <c r="AB203" i="14" l="1"/>
  <c r="Z203" i="14"/>
  <c r="D201" i="14"/>
  <c r="R201" i="14" s="1"/>
  <c r="V201" i="14"/>
  <c r="W201" i="14"/>
  <c r="X201" i="14" l="1"/>
  <c r="S201" i="14"/>
  <c r="AI200" i="14"/>
  <c r="AK200" i="14"/>
  <c r="T202" i="14" l="1"/>
  <c r="Y202" i="14" l="1"/>
  <c r="U202" i="14"/>
  <c r="D200" i="14"/>
  <c r="S200" i="14" s="1"/>
  <c r="T201" i="14" l="1"/>
  <c r="R200" i="14"/>
  <c r="Z202" i="14"/>
  <c r="AB202" i="14"/>
  <c r="AI199" i="14"/>
  <c r="AK199" i="14"/>
  <c r="W200" i="14"/>
  <c r="V200" i="14"/>
  <c r="X200" i="14" l="1"/>
  <c r="Y201" i="14"/>
  <c r="U201" i="14"/>
  <c r="AB201" i="14" l="1"/>
  <c r="Z201" i="14"/>
  <c r="D199" i="14"/>
  <c r="S199" i="14" s="1"/>
  <c r="T200" i="14" l="1"/>
  <c r="R199" i="14"/>
  <c r="AI198" i="14"/>
  <c r="AK198" i="14"/>
  <c r="V199" i="14"/>
  <c r="W199" i="14"/>
  <c r="X199" i="14" l="1"/>
  <c r="Y200" i="14"/>
  <c r="U200" i="14"/>
  <c r="Z200" i="14" l="1"/>
  <c r="AB200" i="14"/>
  <c r="D198" i="14"/>
  <c r="S198" i="14" s="1"/>
  <c r="T199" i="14" l="1"/>
  <c r="R198" i="14"/>
  <c r="AI197" i="14"/>
  <c r="AK197" i="14"/>
  <c r="V198" i="14"/>
  <c r="W198" i="14"/>
  <c r="X198" i="14" l="1"/>
  <c r="Y199" i="14"/>
  <c r="U199" i="14"/>
  <c r="AB199" i="14" l="1"/>
  <c r="Z199" i="14"/>
  <c r="D197" i="14"/>
  <c r="S197" i="14" s="1"/>
  <c r="T198" i="14" l="1"/>
  <c r="R197" i="14"/>
  <c r="AI196" i="14"/>
  <c r="AK196" i="14"/>
  <c r="W197" i="14"/>
  <c r="V197" i="14"/>
  <c r="X197" i="14" l="1"/>
  <c r="Y198" i="14"/>
  <c r="U198" i="14"/>
  <c r="AB198" i="14" l="1"/>
  <c r="Z198" i="14"/>
  <c r="D196" i="14"/>
  <c r="S196" i="14" s="1"/>
  <c r="R196" i="14" l="1"/>
  <c r="T197" i="14"/>
  <c r="AI195" i="14"/>
  <c r="AK195" i="14"/>
  <c r="W196" i="14"/>
  <c r="V196" i="14"/>
  <c r="X196" i="14" l="1"/>
  <c r="Y197" i="14"/>
  <c r="U197" i="14"/>
  <c r="AB197" i="14" l="1"/>
  <c r="Z197" i="14"/>
  <c r="D195" i="14"/>
  <c r="S195" i="14" s="1"/>
  <c r="T196" i="14" l="1"/>
  <c r="R195" i="14"/>
  <c r="AI194" i="14"/>
  <c r="AK194" i="14"/>
  <c r="W195" i="14"/>
  <c r="V195" i="14"/>
  <c r="X195" i="14" l="1"/>
  <c r="Y196" i="14"/>
  <c r="U196" i="14"/>
  <c r="AB196" i="14" l="1"/>
  <c r="Z196" i="14"/>
  <c r="D194" i="14"/>
  <c r="R194" i="14" s="1"/>
  <c r="V194" i="14"/>
  <c r="W194" i="14"/>
  <c r="X194" i="14" l="1"/>
  <c r="S194" i="14"/>
  <c r="AI193" i="14"/>
  <c r="AK193" i="14"/>
  <c r="T195" i="14" l="1"/>
  <c r="Y195" i="14" l="1"/>
  <c r="U195" i="14"/>
  <c r="D193" i="14"/>
  <c r="R193" i="14" s="1"/>
  <c r="V193" i="14"/>
  <c r="W193" i="14"/>
  <c r="X193" i="14" l="1"/>
  <c r="S193" i="14"/>
  <c r="AB195" i="14"/>
  <c r="Z195" i="14"/>
  <c r="AI192" i="14"/>
  <c r="AK192" i="14"/>
  <c r="T194" i="14" l="1"/>
  <c r="Y194" i="14" l="1"/>
  <c r="U194" i="14"/>
  <c r="D192" i="14"/>
  <c r="S192" i="14" s="1"/>
  <c r="T193" i="14" l="1"/>
  <c r="R192" i="14"/>
  <c r="AB194" i="14"/>
  <c r="Z194" i="14"/>
  <c r="AI191" i="14"/>
  <c r="AK191" i="14"/>
  <c r="W192" i="14"/>
  <c r="V192" i="14"/>
  <c r="X192" i="14" l="1"/>
  <c r="Y193" i="14"/>
  <c r="U193" i="14"/>
  <c r="AB193" i="14" l="1"/>
  <c r="Z193" i="14"/>
  <c r="D191" i="14"/>
  <c r="S191" i="14" s="1"/>
  <c r="T192" i="14" l="1"/>
  <c r="R191" i="14"/>
  <c r="AI190" i="14"/>
  <c r="AK190" i="14"/>
  <c r="W191" i="14"/>
  <c r="V191" i="14"/>
  <c r="X191" i="14" l="1"/>
  <c r="Y192" i="14"/>
  <c r="U192" i="14"/>
  <c r="AB192" i="14" l="1"/>
  <c r="Z192" i="14"/>
  <c r="D190" i="14"/>
  <c r="S190" i="14" s="1"/>
  <c r="T191" i="14" l="1"/>
  <c r="R190" i="14"/>
  <c r="AI189" i="14"/>
  <c r="AK189" i="14"/>
  <c r="V190" i="14"/>
  <c r="W190" i="14"/>
  <c r="X190" i="14" l="1"/>
  <c r="Y191" i="14"/>
  <c r="U191" i="14"/>
  <c r="Z191" i="14" l="1"/>
  <c r="AB191" i="14"/>
  <c r="D189" i="14"/>
  <c r="S189" i="14" s="1"/>
  <c r="R189" i="14" l="1"/>
  <c r="T190" i="14"/>
  <c r="AI188" i="14"/>
  <c r="AK188" i="14"/>
  <c r="V189" i="14"/>
  <c r="W189" i="14"/>
  <c r="X189" i="14" l="1"/>
  <c r="Y190" i="14"/>
  <c r="U190" i="14"/>
  <c r="AB190" i="14" l="1"/>
  <c r="Z190" i="14"/>
  <c r="D188" i="14"/>
  <c r="S188" i="14" s="1"/>
  <c r="T189" i="14" l="1"/>
  <c r="R188" i="14"/>
  <c r="AI187" i="14"/>
  <c r="AK187" i="14"/>
  <c r="V188" i="14"/>
  <c r="W188" i="14"/>
  <c r="X188" i="14" l="1"/>
  <c r="Y189" i="14"/>
  <c r="U189" i="14"/>
  <c r="AB189" i="14" l="1"/>
  <c r="Z189" i="14"/>
  <c r="D187" i="14"/>
  <c r="S187" i="14" s="1"/>
  <c r="T188" i="14" l="1"/>
  <c r="R187" i="14"/>
  <c r="AI186" i="14"/>
  <c r="AK186" i="14"/>
  <c r="V187" i="14"/>
  <c r="W187" i="14"/>
  <c r="X187" i="14" l="1"/>
  <c r="Y188" i="14"/>
  <c r="U188" i="14"/>
  <c r="AB188" i="14" l="1"/>
  <c r="Z188" i="14"/>
  <c r="D186" i="14"/>
  <c r="S186" i="14" s="1"/>
  <c r="R186" i="14" l="1"/>
  <c r="T187" i="14"/>
  <c r="AI185" i="14"/>
  <c r="AK185" i="14"/>
  <c r="V186" i="14"/>
  <c r="W186" i="14"/>
  <c r="X186" i="14" l="1"/>
  <c r="Y187" i="14"/>
  <c r="U187" i="14"/>
  <c r="AB187" i="14" l="1"/>
  <c r="Z187" i="14"/>
  <c r="D185" i="14"/>
  <c r="S185" i="14" s="1"/>
  <c r="T186" i="14" l="1"/>
  <c r="R185" i="14"/>
  <c r="AI184" i="14"/>
  <c r="AK184" i="14"/>
  <c r="W185" i="14"/>
  <c r="V185" i="14"/>
  <c r="X185" i="14" l="1"/>
  <c r="Y186" i="14"/>
  <c r="U186" i="14"/>
  <c r="AB186" i="14" l="1"/>
  <c r="Z186" i="14"/>
  <c r="D184" i="14"/>
  <c r="S184" i="14" s="1"/>
  <c r="T185" i="14" l="1"/>
  <c r="R184" i="14"/>
  <c r="AI183" i="14"/>
  <c r="AK183" i="14"/>
  <c r="W184" i="14"/>
  <c r="V184" i="14"/>
  <c r="X184" i="14" l="1"/>
  <c r="Y185" i="14"/>
  <c r="U185" i="14"/>
  <c r="AB185" i="14" l="1"/>
  <c r="Z185" i="14"/>
  <c r="D183" i="14"/>
  <c r="R183" i="14" s="1"/>
  <c r="W183" i="14"/>
  <c r="V183" i="14"/>
  <c r="X183" i="14" l="1"/>
  <c r="S183" i="14"/>
  <c r="AI182" i="14"/>
  <c r="AK182" i="14"/>
  <c r="T184" i="14" l="1"/>
  <c r="Y184" i="14" l="1"/>
  <c r="U184" i="14"/>
  <c r="D182" i="14"/>
  <c r="S182" i="14" s="1"/>
  <c r="T183" i="14" l="1"/>
  <c r="R182" i="14"/>
  <c r="AB184" i="14"/>
  <c r="Z184" i="14"/>
  <c r="AI181" i="14"/>
  <c r="AK181" i="14"/>
  <c r="V182" i="14"/>
  <c r="W182" i="14"/>
  <c r="X182" i="14" l="1"/>
  <c r="Y183" i="14"/>
  <c r="U183" i="14"/>
  <c r="AB183" i="14" l="1"/>
  <c r="Z183" i="14"/>
  <c r="D181" i="14"/>
  <c r="S181" i="14" s="1"/>
  <c r="T182" i="14" l="1"/>
  <c r="R181" i="14"/>
  <c r="AI180" i="14"/>
  <c r="AK180" i="14"/>
  <c r="V181" i="14"/>
  <c r="W181" i="14"/>
  <c r="X181" i="14" l="1"/>
  <c r="Y182" i="14"/>
  <c r="U182" i="14"/>
  <c r="AB182" i="14" l="1"/>
  <c r="Z182" i="14"/>
  <c r="D180" i="14"/>
  <c r="R180" i="14" s="1"/>
  <c r="W180" i="14"/>
  <c r="V180" i="14"/>
  <c r="X180" i="14" l="1"/>
  <c r="S180" i="14"/>
  <c r="AI179" i="14"/>
  <c r="AK179" i="14"/>
  <c r="T181" i="14" l="1"/>
  <c r="Y181" i="14" l="1"/>
  <c r="U181" i="14"/>
  <c r="D179" i="14"/>
  <c r="S179" i="14" s="1"/>
  <c r="T180" i="14" l="1"/>
  <c r="AB181" i="14"/>
  <c r="Z181" i="14"/>
  <c r="R179" i="14"/>
  <c r="AI178" i="14"/>
  <c r="AK178" i="14"/>
  <c r="V179" i="14"/>
  <c r="W179" i="14"/>
  <c r="X179" i="14" l="1"/>
  <c r="Y180" i="14"/>
  <c r="U180" i="14"/>
  <c r="AB180" i="14" l="1"/>
  <c r="Z180" i="14"/>
  <c r="D178" i="14"/>
  <c r="S178" i="14" s="1"/>
  <c r="T179" i="14" l="1"/>
  <c r="R178" i="14"/>
  <c r="AI177" i="14"/>
  <c r="AK177" i="14"/>
  <c r="V178" i="14"/>
  <c r="W178" i="14"/>
  <c r="X178" i="14" l="1"/>
  <c r="Y179" i="14"/>
  <c r="U179" i="14"/>
  <c r="AB179" i="14" l="1"/>
  <c r="Z179" i="14"/>
  <c r="D177" i="14"/>
  <c r="S177" i="14" s="1"/>
  <c r="T178" i="14" l="1"/>
  <c r="R177" i="14"/>
  <c r="AI176" i="14"/>
  <c r="AK176" i="14"/>
  <c r="V177" i="14"/>
  <c r="W177" i="14"/>
  <c r="X177" i="14" l="1"/>
  <c r="Y178" i="14"/>
  <c r="U178" i="14"/>
  <c r="AB178" i="14" l="1"/>
  <c r="Z178" i="14"/>
  <c r="D176" i="14"/>
  <c r="S176" i="14" s="1"/>
  <c r="T177" i="14" l="1"/>
  <c r="R176" i="14"/>
  <c r="AI175" i="14"/>
  <c r="AK175" i="14"/>
  <c r="W176" i="14"/>
  <c r="V176" i="14"/>
  <c r="X176" i="14" l="1"/>
  <c r="Y177" i="14"/>
  <c r="U177" i="14"/>
  <c r="AB177" i="14" l="1"/>
  <c r="Z177" i="14"/>
  <c r="D175" i="14"/>
  <c r="S175" i="14" s="1"/>
  <c r="R175" i="14" l="1"/>
  <c r="T176" i="14"/>
  <c r="AI174" i="14"/>
  <c r="AK174" i="14"/>
  <c r="W175" i="14"/>
  <c r="V175" i="14"/>
  <c r="X175" i="14" l="1"/>
  <c r="Y176" i="14"/>
  <c r="U176" i="14"/>
  <c r="AB176" i="14" l="1"/>
  <c r="Z176" i="14"/>
  <c r="D174" i="14"/>
  <c r="S174" i="14" s="1"/>
  <c r="T175" i="14" l="1"/>
  <c r="R174" i="14"/>
  <c r="AI173" i="14"/>
  <c r="AK173" i="14"/>
  <c r="W174" i="14"/>
  <c r="V174" i="14"/>
  <c r="X174" i="14" l="1"/>
  <c r="Y175" i="14"/>
  <c r="U175" i="14"/>
  <c r="AB175" i="14" l="1"/>
  <c r="Z175" i="14"/>
  <c r="D173" i="14"/>
  <c r="R173" i="14" s="1"/>
  <c r="W173" i="14"/>
  <c r="V173" i="14"/>
  <c r="X173" i="14" l="1"/>
  <c r="S173" i="14"/>
  <c r="AI172" i="14"/>
  <c r="AK172" i="14"/>
  <c r="T174" i="14" l="1"/>
  <c r="Y174" i="14" l="1"/>
  <c r="U174" i="14"/>
  <c r="D172" i="14"/>
  <c r="R172" i="14" s="1"/>
  <c r="V172" i="14"/>
  <c r="W172" i="14"/>
  <c r="S172" i="14" l="1"/>
  <c r="T173" i="14" s="1"/>
  <c r="Y173" i="14" s="1"/>
  <c r="X172" i="14"/>
  <c r="AB174" i="14"/>
  <c r="Z174" i="14"/>
  <c r="AI171" i="14"/>
  <c r="AK171" i="14"/>
  <c r="U173" i="14" l="1"/>
  <c r="AB173" i="14" s="1"/>
  <c r="D171" i="14"/>
  <c r="S171" i="14" s="1"/>
  <c r="Z173" i="14" l="1"/>
  <c r="T172" i="14"/>
  <c r="R171" i="14"/>
  <c r="AI170" i="14"/>
  <c r="AK170" i="14"/>
  <c r="V171" i="14"/>
  <c r="W171" i="14"/>
  <c r="X171" i="14" l="1"/>
  <c r="Y172" i="14"/>
  <c r="U172" i="14"/>
  <c r="AB172" i="14" l="1"/>
  <c r="Z172" i="14"/>
  <c r="D170" i="14"/>
  <c r="S170" i="14" s="1"/>
  <c r="T171" i="14" l="1"/>
  <c r="R170" i="14"/>
  <c r="AI169" i="14"/>
  <c r="AK169" i="14"/>
  <c r="W170" i="14"/>
  <c r="V170" i="14"/>
  <c r="X170" i="14" l="1"/>
  <c r="Y171" i="14"/>
  <c r="U171" i="14"/>
  <c r="AB171" i="14" l="1"/>
  <c r="Z171" i="14"/>
  <c r="D169" i="14"/>
  <c r="S169" i="14" s="1"/>
  <c r="T170" i="14" l="1"/>
  <c r="R169" i="14"/>
  <c r="AI168" i="14"/>
  <c r="AK168" i="14"/>
  <c r="V169" i="14"/>
  <c r="W169" i="14"/>
  <c r="X169" i="14" l="1"/>
  <c r="Y170" i="14"/>
  <c r="U170" i="14"/>
  <c r="AB170" i="14" l="1"/>
  <c r="Z170" i="14"/>
  <c r="D168" i="14"/>
  <c r="S168" i="14" s="1"/>
  <c r="T169" i="14" l="1"/>
  <c r="R168" i="14"/>
  <c r="AI167" i="14"/>
  <c r="AK167" i="14"/>
  <c r="W168" i="14"/>
  <c r="V168" i="14"/>
  <c r="X168" i="14" l="1"/>
  <c r="Y169" i="14"/>
  <c r="U169" i="14"/>
  <c r="Z169" i="14" l="1"/>
  <c r="AB169" i="14"/>
  <c r="D167" i="14"/>
  <c r="S167" i="14" s="1"/>
  <c r="T168" i="14" l="1"/>
  <c r="R167" i="14"/>
  <c r="AI166" i="14"/>
  <c r="AK166" i="14"/>
  <c r="W167" i="14"/>
  <c r="V167" i="14"/>
  <c r="X167" i="14" l="1"/>
  <c r="Y168" i="14"/>
  <c r="U168" i="14"/>
  <c r="AB168" i="14" l="1"/>
  <c r="Z168" i="14"/>
  <c r="D166" i="14"/>
  <c r="S166" i="14" s="1"/>
  <c r="T167" i="14" l="1"/>
  <c r="R166" i="14"/>
  <c r="AI165" i="14"/>
  <c r="AK165" i="14"/>
  <c r="V166" i="14"/>
  <c r="W166" i="14"/>
  <c r="X166" i="14" l="1"/>
  <c r="Y167" i="14"/>
  <c r="U167" i="14"/>
  <c r="AB167" i="14" l="1"/>
  <c r="Z167" i="14"/>
  <c r="D165" i="14"/>
  <c r="S165" i="14" s="1"/>
  <c r="T166" i="14" l="1"/>
  <c r="R165" i="14"/>
  <c r="AI164" i="14"/>
  <c r="AK164" i="14"/>
  <c r="V165" i="14"/>
  <c r="W165" i="14"/>
  <c r="X165" i="14" l="1"/>
  <c r="Y166" i="14"/>
  <c r="U166" i="14"/>
  <c r="Z166" i="14" l="1"/>
  <c r="AB166" i="14"/>
  <c r="D164" i="14"/>
  <c r="S164" i="14" s="1"/>
  <c r="T165" i="14" l="1"/>
  <c r="R164" i="14"/>
  <c r="AI163" i="14"/>
  <c r="AK163" i="14"/>
  <c r="W164" i="14"/>
  <c r="V164" i="14"/>
  <c r="X164" i="14" l="1"/>
  <c r="Y165" i="14"/>
  <c r="U165" i="14"/>
  <c r="AB165" i="14" l="1"/>
  <c r="Z165" i="14"/>
  <c r="D163" i="14"/>
  <c r="S163" i="14" s="1"/>
  <c r="T164" i="14" l="1"/>
  <c r="R163" i="14"/>
  <c r="AI162" i="14"/>
  <c r="AK162" i="14"/>
  <c r="W163" i="14"/>
  <c r="V163" i="14"/>
  <c r="X163" i="14" l="1"/>
  <c r="Y164" i="14"/>
  <c r="U164" i="14"/>
  <c r="AB164" i="14" l="1"/>
  <c r="Z164" i="14"/>
  <c r="D162" i="14"/>
  <c r="S162" i="14" s="1"/>
  <c r="T163" i="14" l="1"/>
  <c r="R162" i="14"/>
  <c r="AI161" i="14"/>
  <c r="AK161" i="14"/>
  <c r="W162" i="14"/>
  <c r="V162" i="14"/>
  <c r="X162" i="14" l="1"/>
  <c r="Y163" i="14"/>
  <c r="U163" i="14"/>
  <c r="AB163" i="14" l="1"/>
  <c r="Z163" i="14"/>
  <c r="D161" i="14"/>
  <c r="S161" i="14" s="1"/>
  <c r="T162" i="14" l="1"/>
  <c r="R161" i="14"/>
  <c r="AI160" i="14"/>
  <c r="AK160" i="14"/>
  <c r="W161" i="14"/>
  <c r="V161" i="14"/>
  <c r="X161" i="14" l="1"/>
  <c r="Y162" i="14"/>
  <c r="U162" i="14"/>
  <c r="AB162" i="14" l="1"/>
  <c r="Z162" i="14"/>
  <c r="D160" i="14"/>
  <c r="S160" i="14" s="1"/>
  <c r="T161" i="14" l="1"/>
  <c r="R160" i="14"/>
  <c r="AI159" i="14"/>
  <c r="AK159" i="14"/>
  <c r="V160" i="14"/>
  <c r="W160" i="14"/>
  <c r="X160" i="14" l="1"/>
  <c r="Y161" i="14"/>
  <c r="U161" i="14"/>
  <c r="AB161" i="14" l="1"/>
  <c r="Z161" i="14"/>
  <c r="D159" i="14"/>
  <c r="S159" i="14" s="1"/>
  <c r="T160" i="14" l="1"/>
  <c r="R159" i="14"/>
  <c r="AI158" i="14"/>
  <c r="AK158" i="14"/>
  <c r="W159" i="14"/>
  <c r="V159" i="14"/>
  <c r="X159" i="14" l="1"/>
  <c r="Y160" i="14"/>
  <c r="U160" i="14"/>
  <c r="AB160" i="14" l="1"/>
  <c r="Z160" i="14"/>
  <c r="D158" i="14"/>
  <c r="R158" i="14" s="1"/>
  <c r="V158" i="14"/>
  <c r="W158" i="14"/>
  <c r="X158" i="14" l="1"/>
  <c r="S158" i="14"/>
  <c r="AI157" i="14"/>
  <c r="AK157" i="14"/>
  <c r="T159" i="14" l="1"/>
  <c r="Y159" i="14" l="1"/>
  <c r="U159" i="14"/>
  <c r="D157" i="14"/>
  <c r="S157" i="14" s="1"/>
  <c r="T158" i="14" l="1"/>
  <c r="AB159" i="14"/>
  <c r="Z159" i="14"/>
  <c r="R157" i="14"/>
  <c r="AI156" i="14"/>
  <c r="AK156" i="14"/>
  <c r="V157" i="14"/>
  <c r="W157" i="14"/>
  <c r="X157" i="14" l="1"/>
  <c r="Y158" i="14"/>
  <c r="U158" i="14"/>
  <c r="AB158" i="14" l="1"/>
  <c r="Z158" i="14"/>
  <c r="D156" i="14"/>
  <c r="S156" i="14" s="1"/>
  <c r="T157" i="14" l="1"/>
  <c r="R156" i="14"/>
  <c r="AI155" i="14"/>
  <c r="AK155" i="14"/>
  <c r="V156" i="14"/>
  <c r="W156" i="14"/>
  <c r="X156" i="14" l="1"/>
  <c r="Y157" i="14"/>
  <c r="U157" i="14"/>
  <c r="Z157" i="14" l="1"/>
  <c r="AB157" i="14"/>
  <c r="D155" i="14"/>
  <c r="S155" i="14" s="1"/>
  <c r="T156" i="14" l="1"/>
  <c r="R155" i="14"/>
  <c r="AI154" i="14"/>
  <c r="AK154" i="14"/>
  <c r="V155" i="14"/>
  <c r="W155" i="14"/>
  <c r="X155" i="14" l="1"/>
  <c r="Y156" i="14"/>
  <c r="U156" i="14"/>
  <c r="AB156" i="14" l="1"/>
  <c r="Z156" i="14"/>
  <c r="D154" i="14"/>
  <c r="S154" i="14" s="1"/>
  <c r="T155" i="14" l="1"/>
  <c r="R154" i="14"/>
  <c r="AI153" i="14"/>
  <c r="AK153" i="14"/>
  <c r="V154" i="14"/>
  <c r="W154" i="14"/>
  <c r="X154" i="14" l="1"/>
  <c r="Y155" i="14"/>
  <c r="U155" i="14"/>
  <c r="AB155" i="14" l="1"/>
  <c r="Z155" i="14"/>
  <c r="D153" i="14"/>
  <c r="S153" i="14" s="1"/>
  <c r="T154" i="14" l="1"/>
  <c r="R153" i="14"/>
  <c r="AI152" i="14"/>
  <c r="AK152" i="14"/>
  <c r="W153" i="14"/>
  <c r="V153" i="14"/>
  <c r="X153" i="14" l="1"/>
  <c r="Y154" i="14"/>
  <c r="U154" i="14"/>
  <c r="AB154" i="14" l="1"/>
  <c r="Z154" i="14"/>
  <c r="D152" i="14"/>
  <c r="R152" i="14" s="1"/>
  <c r="V152" i="14"/>
  <c r="W152" i="14"/>
  <c r="X152" i="14" l="1"/>
  <c r="S152" i="14"/>
  <c r="AI151" i="14"/>
  <c r="AK151" i="14"/>
  <c r="T153" i="14" l="1"/>
  <c r="Y153" i="14" l="1"/>
  <c r="U153" i="14"/>
  <c r="D151" i="14"/>
  <c r="S151" i="14" s="1"/>
  <c r="T152" i="14" l="1"/>
  <c r="R151" i="14"/>
  <c r="AB153" i="14"/>
  <c r="Z153" i="14"/>
  <c r="AI150" i="14"/>
  <c r="AK150" i="14"/>
  <c r="W151" i="14"/>
  <c r="V151" i="14"/>
  <c r="X151" i="14" l="1"/>
  <c r="Y152" i="14"/>
  <c r="U152" i="14"/>
  <c r="AB152" i="14" l="1"/>
  <c r="Z152" i="14"/>
  <c r="D150" i="14"/>
  <c r="S150" i="14" s="1"/>
  <c r="R150" i="14" l="1"/>
  <c r="T151" i="14"/>
  <c r="AI149" i="14"/>
  <c r="AK149" i="14"/>
  <c r="W150" i="14"/>
  <c r="V150" i="14"/>
  <c r="X150" i="14" l="1"/>
  <c r="Y151" i="14"/>
  <c r="U151" i="14"/>
  <c r="Z151" i="14" l="1"/>
  <c r="AB151" i="14"/>
  <c r="D149" i="14"/>
  <c r="S149" i="14" s="1"/>
  <c r="T150" i="14" l="1"/>
  <c r="R149" i="14"/>
  <c r="AI148" i="14"/>
  <c r="AK148" i="14"/>
  <c r="W149" i="14"/>
  <c r="V149" i="14"/>
  <c r="X149" i="14" l="1"/>
  <c r="Y150" i="14"/>
  <c r="U150" i="14"/>
  <c r="AB150" i="14" l="1"/>
  <c r="Z150" i="14"/>
  <c r="D148" i="14"/>
  <c r="R148" i="14" s="1"/>
  <c r="V148" i="14"/>
  <c r="W148" i="14"/>
  <c r="X148" i="14" l="1"/>
  <c r="S148" i="14"/>
  <c r="AI147" i="14"/>
  <c r="AK147" i="14"/>
  <c r="T149" i="14" l="1"/>
  <c r="Y149" i="14" l="1"/>
  <c r="U149" i="14"/>
  <c r="D147" i="14"/>
  <c r="S147" i="14" s="1"/>
  <c r="T148" i="14" l="1"/>
  <c r="R147" i="14"/>
  <c r="AB149" i="14"/>
  <c r="Z149" i="14"/>
  <c r="AI146" i="14"/>
  <c r="AK146" i="14"/>
  <c r="V147" i="14"/>
  <c r="W147" i="14"/>
  <c r="X147" i="14" l="1"/>
  <c r="Y148" i="14"/>
  <c r="U148" i="14"/>
  <c r="Z148" i="14" l="1"/>
  <c r="AB148" i="14"/>
  <c r="D146" i="14"/>
  <c r="S146" i="14" s="1"/>
  <c r="T147" i="14" l="1"/>
  <c r="R146" i="14"/>
  <c r="AI145" i="14"/>
  <c r="AK145" i="14"/>
  <c r="V146" i="14"/>
  <c r="W146" i="14"/>
  <c r="X146" i="14" l="1"/>
  <c r="Y147" i="14"/>
  <c r="U147" i="14"/>
  <c r="AB147" i="14" l="1"/>
  <c r="Z147" i="14"/>
  <c r="D145" i="14"/>
  <c r="S145" i="14" s="1"/>
  <c r="T146" i="14" l="1"/>
  <c r="R145" i="14"/>
  <c r="AI144" i="14"/>
  <c r="AK144" i="14"/>
  <c r="V145" i="14"/>
  <c r="W145" i="14"/>
  <c r="X145" i="14" l="1"/>
  <c r="Y146" i="14"/>
  <c r="U146" i="14"/>
  <c r="AB146" i="14" l="1"/>
  <c r="Z146" i="14"/>
  <c r="D144" i="14"/>
  <c r="S144" i="14" s="1"/>
  <c r="T145" i="14" l="1"/>
  <c r="R144" i="14"/>
  <c r="AI143" i="14"/>
  <c r="AK143" i="14"/>
  <c r="W144" i="14"/>
  <c r="V144" i="14"/>
  <c r="X144" i="14" l="1"/>
  <c r="Y145" i="14"/>
  <c r="U145" i="14"/>
  <c r="AB145" i="14" l="1"/>
  <c r="Z145" i="14"/>
  <c r="D143" i="14"/>
  <c r="S143" i="14" s="1"/>
  <c r="T144" i="14" l="1"/>
  <c r="R143" i="14"/>
  <c r="AI142" i="14"/>
  <c r="AK142" i="14"/>
  <c r="W143" i="14"/>
  <c r="V143" i="14"/>
  <c r="X143" i="14" l="1"/>
  <c r="Y144" i="14"/>
  <c r="U144" i="14"/>
  <c r="AB144" i="14" l="1"/>
  <c r="Z144" i="14"/>
  <c r="D142" i="14"/>
  <c r="S142" i="14" s="1"/>
  <c r="R142" i="14" l="1"/>
  <c r="T143" i="14"/>
  <c r="AI141" i="14"/>
  <c r="AK141" i="14"/>
  <c r="W142" i="14"/>
  <c r="V142" i="14"/>
  <c r="X142" i="14" l="1"/>
  <c r="Y143" i="14"/>
  <c r="U143" i="14"/>
  <c r="AB143" i="14" l="1"/>
  <c r="Z143" i="14"/>
  <c r="D141" i="14"/>
  <c r="S141" i="14" s="1"/>
  <c r="T142" i="14" l="1"/>
  <c r="R141" i="14"/>
  <c r="AI140" i="14"/>
  <c r="AK140" i="14"/>
  <c r="V141" i="14"/>
  <c r="W141" i="14"/>
  <c r="X141" i="14" l="1"/>
  <c r="Y142" i="14"/>
  <c r="U142" i="14"/>
  <c r="AB142" i="14" l="1"/>
  <c r="Z142" i="14"/>
  <c r="D140" i="14"/>
  <c r="S140" i="14" s="1"/>
  <c r="T141" i="14" l="1"/>
  <c r="R140" i="14"/>
  <c r="AI139" i="14"/>
  <c r="AK139" i="14"/>
  <c r="V140" i="14"/>
  <c r="W140" i="14"/>
  <c r="X140" i="14" l="1"/>
  <c r="Y141" i="14"/>
  <c r="U141" i="14"/>
  <c r="AB141" i="14" l="1"/>
  <c r="Z141" i="14"/>
  <c r="D139" i="14"/>
  <c r="R139" i="14" s="1"/>
  <c r="V139" i="14"/>
  <c r="W139" i="14"/>
  <c r="X139" i="14" l="1"/>
  <c r="S139" i="14"/>
  <c r="AI138" i="14"/>
  <c r="AK138" i="14"/>
  <c r="T140" i="14" l="1"/>
  <c r="Y140" i="14" l="1"/>
  <c r="U140" i="14"/>
  <c r="D138" i="14"/>
  <c r="S138" i="14" s="1"/>
  <c r="T139" i="14" l="1"/>
  <c r="Z140" i="14"/>
  <c r="AB140" i="14"/>
  <c r="R138" i="14"/>
  <c r="AI137" i="14"/>
  <c r="AK137" i="14"/>
  <c r="V138" i="14"/>
  <c r="W138" i="14"/>
  <c r="X138" i="14" l="1"/>
  <c r="Y139" i="14"/>
  <c r="U139" i="14"/>
  <c r="AB139" i="14" l="1"/>
  <c r="Z139" i="14"/>
  <c r="D137" i="14"/>
  <c r="R137" i="14" s="1"/>
  <c r="W137" i="14"/>
  <c r="V137" i="14"/>
  <c r="X137" i="14" l="1"/>
  <c r="S137" i="14"/>
  <c r="AI136" i="14"/>
  <c r="AK136" i="14"/>
  <c r="T138" i="14" l="1"/>
  <c r="Y138" i="14" l="1"/>
  <c r="U138" i="14"/>
  <c r="D136" i="14"/>
  <c r="S136" i="14" s="1"/>
  <c r="T137" i="14" l="1"/>
  <c r="R136" i="14"/>
  <c r="AB138" i="14"/>
  <c r="Z138" i="14"/>
  <c r="AI135" i="14"/>
  <c r="AK135" i="14"/>
  <c r="V136" i="14"/>
  <c r="W136" i="14"/>
  <c r="X136" i="14" l="1"/>
  <c r="Y137" i="14"/>
  <c r="U137" i="14"/>
  <c r="AB137" i="14" l="1"/>
  <c r="Z137" i="14"/>
  <c r="D135" i="14"/>
  <c r="R135" i="14" s="1"/>
  <c r="V135" i="14"/>
  <c r="W135" i="14"/>
  <c r="X135" i="14" l="1"/>
  <c r="S135" i="14"/>
  <c r="AI134" i="14"/>
  <c r="AK134" i="14"/>
  <c r="T136" i="14" l="1"/>
  <c r="Y136" i="14" l="1"/>
  <c r="U136" i="14"/>
  <c r="D134" i="14"/>
  <c r="S134" i="14" s="1"/>
  <c r="T135" i="14" l="1"/>
  <c r="AB136" i="14"/>
  <c r="Z136" i="14"/>
  <c r="R134" i="14"/>
  <c r="AI133" i="14"/>
  <c r="AK133" i="14"/>
  <c r="V134" i="14"/>
  <c r="W134" i="14"/>
  <c r="X134" i="14" l="1"/>
  <c r="Y135" i="14"/>
  <c r="U135" i="14"/>
  <c r="Z135" i="14" l="1"/>
  <c r="AB135" i="14"/>
  <c r="D133" i="14"/>
  <c r="S133" i="14" s="1"/>
  <c r="T134" i="14" l="1"/>
  <c r="R133" i="14"/>
  <c r="AI132" i="14"/>
  <c r="AK132" i="14"/>
  <c r="W133" i="14"/>
  <c r="V133" i="14"/>
  <c r="X133" i="14" l="1"/>
  <c r="Y134" i="14"/>
  <c r="U134" i="14"/>
  <c r="AB134" i="14" l="1"/>
  <c r="Z134" i="14"/>
  <c r="D132" i="14"/>
  <c r="R132" i="14" s="1"/>
  <c r="W132" i="14"/>
  <c r="V132" i="14"/>
  <c r="S132" i="14" l="1"/>
  <c r="T133" i="14" s="1"/>
  <c r="U133" i="14" s="1"/>
  <c r="X132" i="14"/>
  <c r="AI131" i="14"/>
  <c r="AK131" i="14"/>
  <c r="Y133" i="14" l="1"/>
  <c r="Z133" i="14"/>
  <c r="AB133" i="14"/>
  <c r="D131" i="14"/>
  <c r="S131" i="14" s="1"/>
  <c r="T132" i="14" l="1"/>
  <c r="R131" i="14"/>
  <c r="AI130" i="14"/>
  <c r="AK130" i="14"/>
  <c r="V131" i="14"/>
  <c r="W131" i="14"/>
  <c r="X131" i="14" l="1"/>
  <c r="Y132" i="14"/>
  <c r="U132" i="14"/>
  <c r="Z132" i="14" l="1"/>
  <c r="AB132" i="14"/>
  <c r="D130" i="14"/>
  <c r="R130" i="14" s="1"/>
  <c r="W130" i="14"/>
  <c r="V130" i="14"/>
  <c r="X130" i="14" l="1"/>
  <c r="S130" i="14"/>
  <c r="AI129" i="14"/>
  <c r="AK129" i="14"/>
  <c r="T131" i="14" l="1"/>
  <c r="Y131" i="14" l="1"/>
  <c r="U131" i="14"/>
  <c r="D129" i="14"/>
  <c r="S129" i="14" s="1"/>
  <c r="T130" i="14" l="1"/>
  <c r="R129" i="14"/>
  <c r="AB131" i="14"/>
  <c r="Z131" i="14"/>
  <c r="AI128" i="14"/>
  <c r="AK128" i="14"/>
  <c r="W129" i="14"/>
  <c r="V129" i="14"/>
  <c r="X129" i="14" l="1"/>
  <c r="Y130" i="14"/>
  <c r="U130" i="14"/>
  <c r="Z130" i="14" l="1"/>
  <c r="AB130" i="14"/>
  <c r="D128" i="14"/>
  <c r="S128" i="14" s="1"/>
  <c r="T129" i="14" l="1"/>
  <c r="R128" i="14"/>
  <c r="AI127" i="14"/>
  <c r="AK127" i="14"/>
  <c r="V128" i="14"/>
  <c r="W128" i="14"/>
  <c r="X128" i="14" l="1"/>
  <c r="Y129" i="14"/>
  <c r="U129" i="14"/>
  <c r="AB129" i="14" l="1"/>
  <c r="Z129" i="14"/>
  <c r="D127" i="14"/>
  <c r="S127" i="14" s="1"/>
  <c r="T128" i="14" l="1"/>
  <c r="R127" i="14"/>
  <c r="AI126" i="14"/>
  <c r="AK126" i="14"/>
  <c r="W127" i="14"/>
  <c r="V127" i="14"/>
  <c r="X127" i="14" l="1"/>
  <c r="Y128" i="14"/>
  <c r="U128" i="14"/>
  <c r="Z128" i="14" l="1"/>
  <c r="AB128" i="14"/>
  <c r="D126" i="14"/>
  <c r="S126" i="14" s="1"/>
  <c r="T127" i="14" l="1"/>
  <c r="R126" i="14"/>
  <c r="AI125" i="14"/>
  <c r="AK125" i="14"/>
  <c r="W126" i="14"/>
  <c r="V126" i="14"/>
  <c r="X126" i="14" l="1"/>
  <c r="Y127" i="14"/>
  <c r="U127" i="14"/>
  <c r="AB127" i="14" l="1"/>
  <c r="Z127" i="14"/>
  <c r="D125" i="14"/>
  <c r="S125" i="14" s="1"/>
  <c r="T126" i="14" l="1"/>
  <c r="R125" i="14"/>
  <c r="AI124" i="14"/>
  <c r="AK124" i="14"/>
  <c r="W125" i="14"/>
  <c r="V125" i="14"/>
  <c r="X125" i="14" l="1"/>
  <c r="Y126" i="14"/>
  <c r="U126" i="14"/>
  <c r="AB126" i="14" l="1"/>
  <c r="Z126" i="14"/>
  <c r="D124" i="14"/>
  <c r="S124" i="14" s="1"/>
  <c r="T125" i="14" l="1"/>
  <c r="R124" i="14"/>
  <c r="AI123" i="14"/>
  <c r="AK123" i="14"/>
  <c r="V124" i="14"/>
  <c r="W124" i="14"/>
  <c r="X124" i="14" l="1"/>
  <c r="Y125" i="14"/>
  <c r="U125" i="14"/>
  <c r="AB125" i="14" l="1"/>
  <c r="Z125" i="14"/>
  <c r="D123" i="14"/>
  <c r="S123" i="14" s="1"/>
  <c r="T124" i="14" l="1"/>
  <c r="R123" i="14"/>
  <c r="AI122" i="14"/>
  <c r="AK122" i="14"/>
  <c r="V123" i="14"/>
  <c r="W123" i="14"/>
  <c r="X123" i="14" l="1"/>
  <c r="Y124" i="14"/>
  <c r="U124" i="14"/>
  <c r="AB124" i="14" l="1"/>
  <c r="Z124" i="14"/>
  <c r="D122" i="14"/>
  <c r="S122" i="14" s="1"/>
  <c r="T123" i="14" l="1"/>
  <c r="R122" i="14"/>
  <c r="AI121" i="14"/>
  <c r="AK121" i="14"/>
  <c r="W122" i="14"/>
  <c r="V122" i="14"/>
  <c r="X122" i="14" l="1"/>
  <c r="Y123" i="14"/>
  <c r="U123" i="14"/>
  <c r="AB123" i="14" l="1"/>
  <c r="Z123" i="14"/>
  <c r="D121" i="14"/>
  <c r="S121" i="14" s="1"/>
  <c r="T122" i="14" l="1"/>
  <c r="R121" i="14"/>
  <c r="AI120" i="14"/>
  <c r="AK120" i="14"/>
  <c r="V121" i="14"/>
  <c r="W121" i="14"/>
  <c r="X121" i="14" l="1"/>
  <c r="Y122" i="14"/>
  <c r="U122" i="14"/>
  <c r="Z122" i="14" l="1"/>
  <c r="AB122" i="14"/>
  <c r="D120" i="14"/>
  <c r="S120" i="14" s="1"/>
  <c r="T121" i="14" l="1"/>
  <c r="R120" i="14"/>
  <c r="AI119" i="14"/>
  <c r="AK119" i="14"/>
  <c r="V120" i="14"/>
  <c r="W120" i="14"/>
  <c r="X120" i="14" l="1"/>
  <c r="Y121" i="14"/>
  <c r="U121" i="14"/>
  <c r="AB121" i="14" l="1"/>
  <c r="Z121" i="14"/>
  <c r="D119" i="14"/>
  <c r="S119" i="14" s="1"/>
  <c r="T120" i="14" l="1"/>
  <c r="R119" i="14"/>
  <c r="AI118" i="14"/>
  <c r="AK118" i="14"/>
  <c r="V119" i="14"/>
  <c r="W119" i="14"/>
  <c r="X119" i="14" l="1"/>
  <c r="Y120" i="14"/>
  <c r="U120" i="14"/>
  <c r="AB120" i="14" l="1"/>
  <c r="Z120" i="14"/>
  <c r="D118" i="14"/>
  <c r="S118" i="14" s="1"/>
  <c r="T119" i="14" l="1"/>
  <c r="R118" i="14"/>
  <c r="AI117" i="14"/>
  <c r="AK117" i="14"/>
  <c r="W118" i="14"/>
  <c r="V118" i="14"/>
  <c r="X118" i="14" l="1"/>
  <c r="Y119" i="14"/>
  <c r="U119" i="14"/>
  <c r="AB119" i="14" l="1"/>
  <c r="Z119" i="14"/>
  <c r="D117" i="14"/>
  <c r="S117" i="14" s="1"/>
  <c r="T118" i="14" l="1"/>
  <c r="R117" i="14"/>
  <c r="AI116" i="14"/>
  <c r="AK116" i="14"/>
  <c r="V117" i="14"/>
  <c r="W117" i="14"/>
  <c r="X117" i="14" l="1"/>
  <c r="Y118" i="14"/>
  <c r="U118" i="14"/>
  <c r="AB118" i="14" l="1"/>
  <c r="Z118" i="14"/>
  <c r="D116" i="14"/>
  <c r="R116" i="14" s="1"/>
  <c r="V116" i="14"/>
  <c r="W116" i="14"/>
  <c r="X116" i="14" l="1"/>
  <c r="S116" i="14"/>
  <c r="AI115" i="14"/>
  <c r="AK115" i="14"/>
  <c r="T117" i="14" l="1"/>
  <c r="Y117" i="14" l="1"/>
  <c r="U117" i="14"/>
  <c r="D115" i="14"/>
  <c r="S115" i="14" s="1"/>
  <c r="T116" i="14" l="1"/>
  <c r="R115" i="14"/>
  <c r="AB117" i="14"/>
  <c r="Z117" i="14"/>
  <c r="AI114" i="14"/>
  <c r="AK114" i="14"/>
  <c r="W115" i="14"/>
  <c r="V115" i="14"/>
  <c r="X115" i="14" l="1"/>
  <c r="Y116" i="14"/>
  <c r="U116" i="14"/>
  <c r="AB116" i="14" l="1"/>
  <c r="Z116" i="14"/>
  <c r="D114" i="14"/>
  <c r="R114" i="14" s="1"/>
  <c r="V114" i="14"/>
  <c r="W114" i="14"/>
  <c r="X114" i="14" l="1"/>
  <c r="S114" i="14"/>
  <c r="AI113" i="14"/>
  <c r="AK113" i="14"/>
  <c r="T115" i="14" l="1"/>
  <c r="Y115" i="14" l="1"/>
  <c r="U115" i="14"/>
  <c r="D113" i="14"/>
  <c r="S113" i="14" s="1"/>
  <c r="T114" i="14" l="1"/>
  <c r="AB115" i="14"/>
  <c r="Z115" i="14"/>
  <c r="R113" i="14"/>
  <c r="AI112" i="14"/>
  <c r="AK112" i="14"/>
  <c r="V113" i="14"/>
  <c r="W113" i="14"/>
  <c r="X113" i="14" l="1"/>
  <c r="Y114" i="14"/>
  <c r="U114" i="14"/>
  <c r="AB114" i="14" l="1"/>
  <c r="Z114" i="14"/>
  <c r="D112" i="14"/>
  <c r="S112" i="14" s="1"/>
  <c r="T113" i="14" l="1"/>
  <c r="R112" i="14"/>
  <c r="AI111" i="14"/>
  <c r="AK111" i="14"/>
  <c r="W112" i="14"/>
  <c r="V112" i="14"/>
  <c r="X112" i="14" l="1"/>
  <c r="Y113" i="14"/>
  <c r="U113" i="14"/>
  <c r="AB113" i="14" l="1"/>
  <c r="Z113" i="14"/>
  <c r="D111" i="14"/>
  <c r="S111" i="14" s="1"/>
  <c r="T112" i="14" l="1"/>
  <c r="R111" i="14"/>
  <c r="AI110" i="14"/>
  <c r="AK110" i="14"/>
  <c r="V111" i="14"/>
  <c r="W111" i="14"/>
  <c r="X111" i="14" l="1"/>
  <c r="Y112" i="14"/>
  <c r="U112" i="14"/>
  <c r="Z112" i="14" l="1"/>
  <c r="AB112" i="14"/>
  <c r="D110" i="14"/>
  <c r="S110" i="14" s="1"/>
  <c r="T111" i="14" l="1"/>
  <c r="R110" i="14"/>
  <c r="AI109" i="14"/>
  <c r="AK109" i="14"/>
  <c r="W110" i="14"/>
  <c r="V110" i="14"/>
  <c r="X110" i="14" l="1"/>
  <c r="Y111" i="14"/>
  <c r="U111" i="14"/>
  <c r="AB111" i="14" l="1"/>
  <c r="Z111" i="14"/>
  <c r="D109" i="14"/>
  <c r="S109" i="14" s="1"/>
  <c r="T110" i="14" l="1"/>
  <c r="R109" i="14"/>
  <c r="AI108" i="14"/>
  <c r="AK108" i="14"/>
  <c r="W109" i="14"/>
  <c r="V109" i="14"/>
  <c r="X109" i="14" l="1"/>
  <c r="Y110" i="14"/>
  <c r="U110" i="14"/>
  <c r="Z110" i="14" l="1"/>
  <c r="AB110" i="14"/>
  <c r="D108" i="14"/>
  <c r="S108" i="14" s="1"/>
  <c r="T109" i="14" l="1"/>
  <c r="R108" i="14"/>
  <c r="AI107" i="14"/>
  <c r="AK107" i="14"/>
  <c r="W108" i="14"/>
  <c r="V108" i="14"/>
  <c r="X108" i="14" l="1"/>
  <c r="Y109" i="14"/>
  <c r="U109" i="14"/>
  <c r="AB109" i="14" l="1"/>
  <c r="Z109" i="14"/>
  <c r="D107" i="14"/>
  <c r="S107" i="14" s="1"/>
  <c r="T108" i="14" l="1"/>
  <c r="R107" i="14"/>
  <c r="AI106" i="14"/>
  <c r="AK106" i="14"/>
  <c r="W107" i="14"/>
  <c r="V107" i="14"/>
  <c r="X107" i="14" l="1"/>
  <c r="Y108" i="14"/>
  <c r="U108" i="14"/>
  <c r="AB108" i="14" l="1"/>
  <c r="Z108" i="14"/>
  <c r="D106" i="14"/>
  <c r="S106" i="14" s="1"/>
  <c r="T107" i="14" l="1"/>
  <c r="R106" i="14"/>
  <c r="AI105" i="14"/>
  <c r="AK105" i="14"/>
  <c r="V106" i="14"/>
  <c r="W106" i="14"/>
  <c r="X106" i="14" l="1"/>
  <c r="Y107" i="14"/>
  <c r="U107" i="14"/>
  <c r="AB107" i="14" l="1"/>
  <c r="Z107" i="14"/>
  <c r="D105" i="14"/>
  <c r="S105" i="14" s="1"/>
  <c r="T106" i="14" l="1"/>
  <c r="R105" i="14"/>
  <c r="AI104" i="14"/>
  <c r="AK104" i="14"/>
  <c r="W105" i="14"/>
  <c r="V105" i="14"/>
  <c r="X105" i="14" l="1"/>
  <c r="Y106" i="14"/>
  <c r="U106" i="14"/>
  <c r="AB106" i="14" l="1"/>
  <c r="Z106" i="14"/>
  <c r="D104" i="14"/>
  <c r="S104" i="14" s="1"/>
  <c r="T105" i="14" l="1"/>
  <c r="R104" i="14"/>
  <c r="AI103" i="14"/>
  <c r="AK103" i="14"/>
  <c r="V104" i="14"/>
  <c r="W104" i="14"/>
  <c r="X104" i="14" l="1"/>
  <c r="Y105" i="14"/>
  <c r="U105" i="14"/>
  <c r="AB105" i="14" l="1"/>
  <c r="Z105" i="14"/>
  <c r="D103" i="14"/>
  <c r="S103" i="14" s="1"/>
  <c r="T104" i="14" l="1"/>
  <c r="R103" i="14"/>
  <c r="AI102" i="14"/>
  <c r="AK102" i="14"/>
  <c r="V103" i="14"/>
  <c r="W103" i="14"/>
  <c r="X103" i="14" l="1"/>
  <c r="Y104" i="14"/>
  <c r="U104" i="14"/>
  <c r="AB104" i="14" l="1"/>
  <c r="Z104" i="14"/>
  <c r="D102" i="14"/>
  <c r="S102" i="14" s="1"/>
  <c r="T103" i="14" l="1"/>
  <c r="R102" i="14"/>
  <c r="AI101" i="14"/>
  <c r="AK101" i="14"/>
  <c r="V102" i="14"/>
  <c r="W102" i="14"/>
  <c r="X102" i="14" l="1"/>
  <c r="Y103" i="14"/>
  <c r="U103" i="14"/>
  <c r="AB103" i="14" l="1"/>
  <c r="Z103" i="14"/>
  <c r="D101" i="14"/>
  <c r="R101" i="14" s="1"/>
  <c r="W101" i="14"/>
  <c r="V101" i="14"/>
  <c r="X101" i="14" l="1"/>
  <c r="S101" i="14"/>
  <c r="AI100" i="14"/>
  <c r="AK100" i="14"/>
  <c r="T102" i="14" l="1"/>
  <c r="Y102" i="14" l="1"/>
  <c r="U102" i="14"/>
  <c r="D100" i="14"/>
  <c r="S100" i="14" s="1"/>
  <c r="T101" i="14" l="1"/>
  <c r="AB102" i="14"/>
  <c r="Z102" i="14"/>
  <c r="R100" i="14"/>
  <c r="AI99" i="14"/>
  <c r="AK99" i="14"/>
  <c r="V100" i="14"/>
  <c r="W100" i="14"/>
  <c r="X100" i="14" l="1"/>
  <c r="Y101" i="14"/>
  <c r="U101" i="14"/>
  <c r="AB101" i="14" l="1"/>
  <c r="Z101" i="14"/>
  <c r="D99" i="14"/>
  <c r="S99" i="14" s="1"/>
  <c r="T100" i="14" l="1"/>
  <c r="R99" i="14"/>
  <c r="AI98" i="14"/>
  <c r="AK98" i="14"/>
  <c r="V99" i="14"/>
  <c r="W99" i="14"/>
  <c r="X99" i="14" l="1"/>
  <c r="Y100" i="14"/>
  <c r="U100" i="14"/>
  <c r="AB100" i="14" l="1"/>
  <c r="Z100" i="14"/>
  <c r="D98" i="14"/>
  <c r="S98" i="14" s="1"/>
  <c r="T99" i="14" l="1"/>
  <c r="R98" i="14"/>
  <c r="AI97" i="14"/>
  <c r="AK97" i="14"/>
  <c r="V98" i="14"/>
  <c r="W98" i="14"/>
  <c r="X98" i="14" l="1"/>
  <c r="Y99" i="14"/>
  <c r="U99" i="14"/>
  <c r="AB99" i="14" l="1"/>
  <c r="Z99" i="14"/>
  <c r="D97" i="14"/>
  <c r="S97" i="14" s="1"/>
  <c r="R97" i="14" l="1"/>
  <c r="T98" i="14"/>
  <c r="AI96" i="14"/>
  <c r="AK96" i="14"/>
  <c r="V97" i="14"/>
  <c r="W97" i="14"/>
  <c r="X97" i="14" l="1"/>
  <c r="Y98" i="14"/>
  <c r="U98" i="14"/>
  <c r="AB98" i="14" l="1"/>
  <c r="Z98" i="14"/>
  <c r="D96" i="14"/>
  <c r="S96" i="14" s="1"/>
  <c r="T97" i="14" l="1"/>
  <c r="R96" i="14"/>
  <c r="AI95" i="14"/>
  <c r="AK95" i="14"/>
  <c r="W96" i="14"/>
  <c r="V96" i="14"/>
  <c r="X96" i="14" l="1"/>
  <c r="Y97" i="14"/>
  <c r="U97" i="14"/>
  <c r="AB97" i="14" l="1"/>
  <c r="Z97" i="14"/>
  <c r="D95" i="14"/>
  <c r="S95" i="14" s="1"/>
  <c r="T96" i="14" l="1"/>
  <c r="R95" i="14"/>
  <c r="AI94" i="14"/>
  <c r="AK94" i="14"/>
  <c r="V95" i="14"/>
  <c r="W95" i="14"/>
  <c r="X95" i="14" l="1"/>
  <c r="Y96" i="14"/>
  <c r="U96" i="14"/>
  <c r="AB96" i="14" l="1"/>
  <c r="Z96" i="14"/>
  <c r="D94" i="14"/>
  <c r="S94" i="14" s="1"/>
  <c r="T95" i="14" l="1"/>
  <c r="R94" i="14"/>
  <c r="AI93" i="14"/>
  <c r="AK93" i="14"/>
  <c r="W94" i="14"/>
  <c r="V94" i="14"/>
  <c r="X94" i="14" l="1"/>
  <c r="Y95" i="14"/>
  <c r="U95" i="14"/>
  <c r="AB95" i="14" l="1"/>
  <c r="Z95" i="14"/>
  <c r="D93" i="14"/>
  <c r="S93" i="14" s="1"/>
  <c r="T94" i="14" l="1"/>
  <c r="R93" i="14"/>
  <c r="AI92" i="14"/>
  <c r="AK92" i="14"/>
  <c r="V93" i="14"/>
  <c r="W93" i="14"/>
  <c r="X93" i="14" l="1"/>
  <c r="Y94" i="14"/>
  <c r="U94" i="14"/>
  <c r="AB94" i="14" l="1"/>
  <c r="Z94" i="14"/>
  <c r="D92" i="14"/>
  <c r="S92" i="14" s="1"/>
  <c r="T93" i="14" l="1"/>
  <c r="R92" i="14"/>
  <c r="AI91" i="14"/>
  <c r="AK91" i="14"/>
  <c r="V92" i="14"/>
  <c r="W92" i="14"/>
  <c r="X92" i="14" l="1"/>
  <c r="Y93" i="14"/>
  <c r="U93" i="14"/>
  <c r="AB93" i="14" l="1"/>
  <c r="Z93" i="14"/>
  <c r="D91" i="14"/>
  <c r="S91" i="14" s="1"/>
  <c r="T92" i="14" l="1"/>
  <c r="R91" i="14"/>
  <c r="AI90" i="14"/>
  <c r="AK90" i="14"/>
  <c r="W91" i="14"/>
  <c r="V91" i="14"/>
  <c r="X91" i="14" l="1"/>
  <c r="Y92" i="14"/>
  <c r="U92" i="14"/>
  <c r="AB92" i="14" l="1"/>
  <c r="Z92" i="14"/>
  <c r="D90" i="14"/>
  <c r="S90" i="14" s="1"/>
  <c r="T91" i="14" l="1"/>
  <c r="R90" i="14"/>
  <c r="AI89" i="14"/>
  <c r="AK89" i="14"/>
  <c r="W90" i="14"/>
  <c r="V90" i="14"/>
  <c r="X90" i="14" l="1"/>
  <c r="Y91" i="14"/>
  <c r="U91" i="14"/>
  <c r="AB91" i="14" l="1"/>
  <c r="Z91" i="14"/>
  <c r="D89" i="14"/>
  <c r="R89" i="14" s="1"/>
  <c r="W89" i="14"/>
  <c r="V89" i="14"/>
  <c r="X89" i="14" l="1"/>
  <c r="S89" i="14"/>
  <c r="AI88" i="14"/>
  <c r="AK88" i="14"/>
  <c r="T90" i="14" l="1"/>
  <c r="Y90" i="14" l="1"/>
  <c r="U90" i="14"/>
  <c r="D88" i="14"/>
  <c r="S88" i="14" s="1"/>
  <c r="T89" i="14" l="1"/>
  <c r="R88" i="14"/>
  <c r="AB90" i="14"/>
  <c r="Z90" i="14"/>
  <c r="AI87" i="14"/>
  <c r="AK87" i="14"/>
  <c r="W88" i="14"/>
  <c r="V88" i="14"/>
  <c r="X88" i="14" l="1"/>
  <c r="Y89" i="14"/>
  <c r="U89" i="14"/>
  <c r="AB89" i="14" l="1"/>
  <c r="Z89" i="14"/>
  <c r="D87" i="14"/>
  <c r="R87" i="14" s="1"/>
  <c r="W87" i="14"/>
  <c r="V87" i="14"/>
  <c r="X87" i="14" l="1"/>
  <c r="S87" i="14"/>
  <c r="AI86" i="14"/>
  <c r="AK86" i="14"/>
  <c r="T88" i="14" l="1"/>
  <c r="Y88" i="14" l="1"/>
  <c r="U88" i="14"/>
  <c r="D86" i="14"/>
  <c r="S86" i="14" s="1"/>
  <c r="T87" i="14" l="1"/>
  <c r="R86" i="14"/>
  <c r="Z88" i="14"/>
  <c r="AB88" i="14"/>
  <c r="AI85" i="14"/>
  <c r="AK85" i="14"/>
  <c r="W86" i="14"/>
  <c r="V86" i="14"/>
  <c r="X86" i="14" l="1"/>
  <c r="Y87" i="14"/>
  <c r="U87" i="14"/>
  <c r="AB87" i="14" l="1"/>
  <c r="Z87" i="14"/>
  <c r="D85" i="14"/>
  <c r="R85" i="14" s="1"/>
  <c r="W85" i="14"/>
  <c r="V85" i="14"/>
  <c r="X85" i="14" l="1"/>
  <c r="S85" i="14"/>
  <c r="AI84" i="14"/>
  <c r="AK84" i="14"/>
  <c r="T86" i="14" l="1"/>
  <c r="Y86" i="14" l="1"/>
  <c r="U86" i="14"/>
  <c r="D84" i="14"/>
  <c r="S84" i="14" s="1"/>
  <c r="T85" i="14" l="1"/>
  <c r="AB86" i="14"/>
  <c r="Z86" i="14"/>
  <c r="R84" i="14"/>
  <c r="AI83" i="14"/>
  <c r="AK83" i="14"/>
  <c r="V84" i="14"/>
  <c r="W84" i="14"/>
  <c r="X84" i="14" l="1"/>
  <c r="Y85" i="14"/>
  <c r="U85" i="14"/>
  <c r="AB85" i="14" l="1"/>
  <c r="Z85" i="14"/>
  <c r="D83" i="14"/>
  <c r="S83" i="14" s="1"/>
  <c r="T84" i="14" l="1"/>
  <c r="R83" i="14"/>
  <c r="AI82" i="14"/>
  <c r="AK82" i="14"/>
  <c r="W83" i="14"/>
  <c r="V83" i="14"/>
  <c r="X83" i="14" l="1"/>
  <c r="Y84" i="14"/>
  <c r="U84" i="14"/>
  <c r="AB84" i="14" l="1"/>
  <c r="Z84" i="14"/>
  <c r="D82" i="14"/>
  <c r="S82" i="14" s="1"/>
  <c r="T83" i="14" l="1"/>
  <c r="R82" i="14"/>
  <c r="AI81" i="14"/>
  <c r="AK81" i="14"/>
  <c r="W82" i="14"/>
  <c r="V82" i="14"/>
  <c r="X82" i="14" l="1"/>
  <c r="Y83" i="14"/>
  <c r="U83" i="14"/>
  <c r="Z83" i="14" l="1"/>
  <c r="AB83" i="14"/>
  <c r="D81" i="14"/>
  <c r="R81" i="14" s="1"/>
  <c r="V81" i="14"/>
  <c r="W81" i="14"/>
  <c r="X81" i="14" l="1"/>
  <c r="S81" i="14"/>
  <c r="AI80" i="14"/>
  <c r="AK80" i="14"/>
  <c r="T82" i="14" l="1"/>
  <c r="Y82" i="14" l="1"/>
  <c r="U82" i="14"/>
  <c r="D80" i="14"/>
  <c r="R80" i="14" s="1"/>
  <c r="V80" i="14"/>
  <c r="W80" i="14"/>
  <c r="X80" i="14" l="1"/>
  <c r="S80" i="14"/>
  <c r="AB82" i="14"/>
  <c r="Z82" i="14"/>
  <c r="AI79" i="14"/>
  <c r="AK79" i="14"/>
  <c r="T81" i="14" l="1"/>
  <c r="Y81" i="14" l="1"/>
  <c r="U81" i="14"/>
  <c r="D79" i="14"/>
  <c r="S79" i="14" s="1"/>
  <c r="T80" i="14" l="1"/>
  <c r="R79" i="14"/>
  <c r="AB81" i="14"/>
  <c r="Z81" i="14"/>
  <c r="AI78" i="14"/>
  <c r="AK78" i="14"/>
  <c r="W79" i="14"/>
  <c r="V79" i="14"/>
  <c r="X79" i="14" l="1"/>
  <c r="Y80" i="14"/>
  <c r="U80" i="14"/>
  <c r="AB80" i="14" l="1"/>
  <c r="Z80" i="14"/>
  <c r="D78" i="14"/>
  <c r="S78" i="14" s="1"/>
  <c r="T79" i="14" l="1"/>
  <c r="R78" i="14"/>
  <c r="AI77" i="14"/>
  <c r="AK77" i="14"/>
  <c r="V78" i="14"/>
  <c r="W78" i="14"/>
  <c r="X78" i="14" l="1"/>
  <c r="Y79" i="14"/>
  <c r="U79" i="14"/>
  <c r="AB79" i="14" l="1"/>
  <c r="Z79" i="14"/>
  <c r="D77" i="14"/>
  <c r="S77" i="14" s="1"/>
  <c r="T78" i="14" l="1"/>
  <c r="R77" i="14"/>
  <c r="AI76" i="14"/>
  <c r="AK76" i="14"/>
  <c r="V77" i="14"/>
  <c r="W77" i="14"/>
  <c r="X77" i="14" l="1"/>
  <c r="Y78" i="14"/>
  <c r="U78" i="14"/>
  <c r="AB78" i="14" l="1"/>
  <c r="Z78" i="14"/>
  <c r="D76" i="14"/>
  <c r="S76" i="14" s="1"/>
  <c r="T77" i="14" l="1"/>
  <c r="R76" i="14"/>
  <c r="AI75" i="14"/>
  <c r="AK75" i="14"/>
  <c r="W76" i="14"/>
  <c r="V76" i="14"/>
  <c r="X76" i="14" l="1"/>
  <c r="Y77" i="14"/>
  <c r="U77" i="14"/>
  <c r="AB77" i="14" l="1"/>
  <c r="Z77" i="14"/>
  <c r="D75" i="14"/>
  <c r="S75" i="14" s="1"/>
  <c r="T76" i="14" l="1"/>
  <c r="R75" i="14"/>
  <c r="AI74" i="14"/>
  <c r="AK74" i="14"/>
  <c r="V75" i="14"/>
  <c r="W75" i="14"/>
  <c r="X75" i="14" l="1"/>
  <c r="Y76" i="14"/>
  <c r="U76" i="14"/>
  <c r="AB76" i="14" l="1"/>
  <c r="Z76" i="14"/>
  <c r="D74" i="14"/>
  <c r="S74" i="14" s="1"/>
  <c r="T75" i="14" l="1"/>
  <c r="R74" i="14"/>
  <c r="AI73" i="14"/>
  <c r="AK73" i="14"/>
  <c r="W74" i="14"/>
  <c r="V74" i="14"/>
  <c r="X74" i="14" l="1"/>
  <c r="Y75" i="14"/>
  <c r="U75" i="14"/>
  <c r="AB75" i="14" l="1"/>
  <c r="Z75" i="14"/>
  <c r="D73" i="14"/>
  <c r="S73" i="14" s="1"/>
  <c r="T74" i="14" l="1"/>
  <c r="R73" i="14"/>
  <c r="AI72" i="14"/>
  <c r="AK72" i="14"/>
  <c r="W73" i="14"/>
  <c r="V73" i="14"/>
  <c r="X73" i="14" l="1"/>
  <c r="Y74" i="14"/>
  <c r="U74" i="14"/>
  <c r="AB74" i="14" l="1"/>
  <c r="Z74" i="14"/>
  <c r="D72" i="14"/>
  <c r="S72" i="14" s="1"/>
  <c r="T73" i="14" l="1"/>
  <c r="R72" i="14"/>
  <c r="AI71" i="14"/>
  <c r="AK71" i="14"/>
  <c r="W72" i="14"/>
  <c r="V72" i="14"/>
  <c r="X72" i="14" l="1"/>
  <c r="Y73" i="14"/>
  <c r="U73" i="14"/>
  <c r="Z73" i="14" l="1"/>
  <c r="AB73" i="14"/>
  <c r="D71" i="14"/>
  <c r="S71" i="14" s="1"/>
  <c r="T72" i="14" l="1"/>
  <c r="R71" i="14"/>
  <c r="AI70" i="14"/>
  <c r="AK70" i="14"/>
  <c r="V71" i="14"/>
  <c r="W71" i="14"/>
  <c r="X71" i="14" l="1"/>
  <c r="Y72" i="14"/>
  <c r="U72" i="14"/>
  <c r="AB72" i="14" l="1"/>
  <c r="Z72" i="14"/>
  <c r="D70" i="14"/>
  <c r="S70" i="14" s="1"/>
  <c r="T71" i="14" l="1"/>
  <c r="R70" i="14"/>
  <c r="AI69" i="14"/>
  <c r="AK69" i="14"/>
  <c r="W70" i="14"/>
  <c r="V70" i="14"/>
  <c r="X70" i="14" l="1"/>
  <c r="Y71" i="14"/>
  <c r="U71" i="14"/>
  <c r="AB71" i="14" l="1"/>
  <c r="Z71" i="14"/>
  <c r="D69" i="14"/>
  <c r="S69" i="14" s="1"/>
  <c r="T70" i="14" l="1"/>
  <c r="R69" i="14"/>
  <c r="AI68" i="14"/>
  <c r="AK68" i="14"/>
  <c r="W69" i="14"/>
  <c r="V69" i="14"/>
  <c r="X69" i="14" l="1"/>
  <c r="Y70" i="14"/>
  <c r="U70" i="14"/>
  <c r="Z70" i="14" l="1"/>
  <c r="AB70" i="14"/>
  <c r="D68" i="14"/>
  <c r="S68" i="14" s="1"/>
  <c r="T69" i="14" l="1"/>
  <c r="R68" i="14"/>
  <c r="AI67" i="14"/>
  <c r="AK67" i="14"/>
  <c r="V68" i="14"/>
  <c r="W68" i="14"/>
  <c r="X68" i="14" l="1"/>
  <c r="Y69" i="14"/>
  <c r="U69" i="14"/>
  <c r="AB69" i="14" l="1"/>
  <c r="Z69" i="14"/>
  <c r="D67" i="14"/>
  <c r="S67" i="14" s="1"/>
  <c r="R67" i="14" l="1"/>
  <c r="T68" i="14"/>
  <c r="AI66" i="14"/>
  <c r="AK66" i="14"/>
  <c r="W67" i="14"/>
  <c r="V67" i="14"/>
  <c r="X67" i="14" l="1"/>
  <c r="Y68" i="14"/>
  <c r="U68" i="14"/>
  <c r="AB68" i="14" l="1"/>
  <c r="Z68" i="14"/>
  <c r="D66" i="14"/>
  <c r="S66" i="14" s="1"/>
  <c r="T67" i="14" l="1"/>
  <c r="R66" i="14"/>
  <c r="AI65" i="14"/>
  <c r="AK65" i="14"/>
  <c r="W66" i="14"/>
  <c r="V66" i="14"/>
  <c r="X66" i="14" l="1"/>
  <c r="Y67" i="14"/>
  <c r="U67" i="14"/>
  <c r="Z67" i="14" l="1"/>
  <c r="AB67" i="14"/>
  <c r="D65" i="14"/>
  <c r="S65" i="14" s="1"/>
  <c r="T66" i="14" l="1"/>
  <c r="R65" i="14"/>
  <c r="AI64" i="14"/>
  <c r="AK64" i="14"/>
  <c r="W65" i="14"/>
  <c r="V65" i="14"/>
  <c r="X65" i="14" l="1"/>
  <c r="Y66" i="14"/>
  <c r="U66" i="14"/>
  <c r="AB66" i="14" l="1"/>
  <c r="Z66" i="14"/>
  <c r="D64" i="14"/>
  <c r="S64" i="14" s="1"/>
  <c r="T65" i="14" l="1"/>
  <c r="R64" i="14"/>
  <c r="AI63" i="14"/>
  <c r="AK63" i="14"/>
  <c r="W64" i="14"/>
  <c r="V64" i="14"/>
  <c r="X64" i="14" l="1"/>
  <c r="Y65" i="14"/>
  <c r="U65" i="14"/>
  <c r="AB65" i="14" l="1"/>
  <c r="Z65" i="14"/>
  <c r="D63" i="14"/>
  <c r="S63" i="14" s="1"/>
  <c r="T64" i="14" l="1"/>
  <c r="R63" i="14"/>
  <c r="AI62" i="14"/>
  <c r="AK62" i="14"/>
  <c r="W63" i="14"/>
  <c r="V63" i="14"/>
  <c r="X63" i="14" l="1"/>
  <c r="Y64" i="14"/>
  <c r="U64" i="14"/>
  <c r="AB64" i="14" l="1"/>
  <c r="Z64" i="14"/>
  <c r="D62" i="14"/>
  <c r="S62" i="14" s="1"/>
  <c r="T63" i="14" l="1"/>
  <c r="R62" i="14"/>
  <c r="AI61" i="14"/>
  <c r="AK61" i="14"/>
  <c r="V62" i="14"/>
  <c r="W62" i="14"/>
  <c r="X62" i="14" l="1"/>
  <c r="Y63" i="14"/>
  <c r="U63" i="14"/>
  <c r="AB63" i="14" l="1"/>
  <c r="Z63" i="14"/>
  <c r="D61" i="14"/>
  <c r="S61" i="14" s="1"/>
  <c r="T62" i="14" l="1"/>
  <c r="R61" i="14"/>
  <c r="AI60" i="14"/>
  <c r="AK60" i="14"/>
  <c r="W61" i="14"/>
  <c r="V61" i="14"/>
  <c r="X61" i="14" l="1"/>
  <c r="Y62" i="14"/>
  <c r="U62" i="14"/>
  <c r="AB62" i="14" l="1"/>
  <c r="Z62" i="14"/>
  <c r="D60" i="14"/>
  <c r="R60" i="14" s="1"/>
  <c r="V60" i="14"/>
  <c r="W60" i="14"/>
  <c r="X60" i="14" l="1"/>
  <c r="S60" i="14"/>
  <c r="AI59" i="14"/>
  <c r="AK59" i="14"/>
  <c r="T61" i="14" l="1"/>
  <c r="Y61" i="14" l="1"/>
  <c r="U61" i="14"/>
  <c r="D59" i="14"/>
  <c r="R59" i="14" s="1"/>
  <c r="V59" i="14"/>
  <c r="W59" i="14"/>
  <c r="X59" i="14" l="1"/>
  <c r="S59" i="14"/>
  <c r="AB61" i="14"/>
  <c r="Z61" i="14"/>
  <c r="AI58" i="14"/>
  <c r="AK58" i="14"/>
  <c r="T60" i="14" l="1"/>
  <c r="Y60" i="14" l="1"/>
  <c r="U60" i="14"/>
  <c r="D58" i="14"/>
  <c r="S58" i="14" s="1"/>
  <c r="T59" i="14" l="1"/>
  <c r="R58" i="14"/>
  <c r="AB60" i="14"/>
  <c r="Z60" i="14"/>
  <c r="AI57" i="14"/>
  <c r="AK57" i="14"/>
  <c r="W58" i="14"/>
  <c r="V58" i="14"/>
  <c r="X58" i="14" l="1"/>
  <c r="Y59" i="14"/>
  <c r="U59" i="14"/>
  <c r="AB59" i="14" l="1"/>
  <c r="Z59" i="14"/>
  <c r="D57" i="14"/>
  <c r="S57" i="14" s="1"/>
  <c r="T58" i="14" l="1"/>
  <c r="R57" i="14"/>
  <c r="AI56" i="14"/>
  <c r="AK56" i="14"/>
  <c r="W57" i="14"/>
  <c r="V57" i="14"/>
  <c r="X57" i="14" l="1"/>
  <c r="Y58" i="14"/>
  <c r="U58" i="14"/>
  <c r="AB58" i="14" l="1"/>
  <c r="Z58" i="14"/>
  <c r="D56" i="14"/>
  <c r="S56" i="14" s="1"/>
  <c r="T57" i="14" l="1"/>
  <c r="R56" i="14"/>
  <c r="AI55" i="14"/>
  <c r="AK55" i="14"/>
  <c r="V56" i="14"/>
  <c r="W56" i="14"/>
  <c r="X56" i="14" l="1"/>
  <c r="Y57" i="14"/>
  <c r="U57" i="14"/>
  <c r="AB57" i="14" l="1"/>
  <c r="Z57" i="14"/>
  <c r="D55" i="14"/>
  <c r="S55" i="14" s="1"/>
  <c r="T56" i="14" l="1"/>
  <c r="R55" i="14"/>
  <c r="AI54" i="14"/>
  <c r="AK54" i="14"/>
  <c r="V55" i="14"/>
  <c r="W55" i="14"/>
  <c r="X55" i="14" l="1"/>
  <c r="Y56" i="14"/>
  <c r="U56" i="14"/>
  <c r="Z56" i="14" l="1"/>
  <c r="AB56" i="14"/>
  <c r="D54" i="14"/>
  <c r="S54" i="14" s="1"/>
  <c r="T55" i="14" l="1"/>
  <c r="R54" i="14"/>
  <c r="AI53" i="14"/>
  <c r="AK53" i="14"/>
  <c r="W54" i="14"/>
  <c r="V54" i="14"/>
  <c r="X54" i="14" l="1"/>
  <c r="Y55" i="14"/>
  <c r="U55" i="14"/>
  <c r="AB55" i="14" l="1"/>
  <c r="Z55" i="14"/>
  <c r="D53" i="14"/>
  <c r="R53" i="14" s="1"/>
  <c r="W53" i="14"/>
  <c r="V53" i="14"/>
  <c r="X53" i="14" l="1"/>
  <c r="S53" i="14"/>
  <c r="AI52" i="14"/>
  <c r="AK52" i="14"/>
  <c r="T54" i="14" l="1"/>
  <c r="Y54" i="14" l="1"/>
  <c r="U54" i="14"/>
  <c r="D52" i="14"/>
  <c r="S52" i="14" s="1"/>
  <c r="T53" i="14" l="1"/>
  <c r="R52" i="14"/>
  <c r="AB54" i="14"/>
  <c r="Z54" i="14"/>
  <c r="AI51" i="14"/>
  <c r="AK51" i="14"/>
  <c r="V52" i="14"/>
  <c r="W52" i="14"/>
  <c r="X52" i="14" l="1"/>
  <c r="Y53" i="14"/>
  <c r="U53" i="14"/>
  <c r="Z53" i="14" l="1"/>
  <c r="AB53" i="14"/>
  <c r="D51" i="14"/>
  <c r="S51" i="14" s="1"/>
  <c r="T52" i="14" l="1"/>
  <c r="R51" i="14"/>
  <c r="AI50" i="14"/>
  <c r="AK50" i="14"/>
  <c r="V51" i="14"/>
  <c r="W51" i="14"/>
  <c r="X51" i="14" l="1"/>
  <c r="Y52" i="14"/>
  <c r="U52" i="14"/>
  <c r="AB52" i="14" l="1"/>
  <c r="Z52" i="14"/>
  <c r="D50" i="14"/>
  <c r="S50" i="14" s="1"/>
  <c r="T51" i="14" l="1"/>
  <c r="R50" i="14"/>
  <c r="AI49" i="14"/>
  <c r="AK49" i="14"/>
  <c r="V50" i="14"/>
  <c r="W50" i="14"/>
  <c r="X50" i="14" l="1"/>
  <c r="Y51" i="14"/>
  <c r="U51" i="14"/>
  <c r="Z51" i="14" l="1"/>
  <c r="AB51" i="14"/>
  <c r="D49" i="14"/>
  <c r="S49" i="14" s="1"/>
  <c r="T50" i="14" l="1"/>
  <c r="R49" i="14"/>
  <c r="AI48" i="14"/>
  <c r="AK48" i="14"/>
  <c r="W49" i="14"/>
  <c r="V49" i="14"/>
  <c r="X49" i="14" l="1"/>
  <c r="Y50" i="14"/>
  <c r="U50" i="14"/>
  <c r="AB50" i="14" l="1"/>
  <c r="Z50" i="14"/>
  <c r="D48" i="14"/>
  <c r="R48" i="14" s="1"/>
  <c r="V48" i="14"/>
  <c r="W48" i="14"/>
  <c r="X48" i="14" l="1"/>
  <c r="S48" i="14"/>
  <c r="AI47" i="14"/>
  <c r="AK47" i="14"/>
  <c r="T49" i="14" l="1"/>
  <c r="Y49" i="14" l="1"/>
  <c r="U49" i="14"/>
  <c r="D47" i="14"/>
  <c r="S47" i="14" s="1"/>
  <c r="T48" i="14" l="1"/>
  <c r="AB49" i="14"/>
  <c r="Z49" i="14"/>
  <c r="R47" i="14"/>
  <c r="AI46" i="14"/>
  <c r="AK46" i="14"/>
  <c r="W47" i="14"/>
  <c r="V47" i="14"/>
  <c r="X47" i="14" l="1"/>
  <c r="Y48" i="14"/>
  <c r="U48" i="14"/>
  <c r="AB48" i="14" l="1"/>
  <c r="Z48" i="14"/>
  <c r="D46" i="14"/>
  <c r="S46" i="14" s="1"/>
  <c r="T47" i="14" l="1"/>
  <c r="R46" i="14"/>
  <c r="AI45" i="14"/>
  <c r="AK45" i="14"/>
  <c r="W46" i="14"/>
  <c r="V46" i="14"/>
  <c r="X46" i="14" l="1"/>
  <c r="Y47" i="14"/>
  <c r="U47" i="14"/>
  <c r="AB47" i="14" l="1"/>
  <c r="Z47" i="14"/>
  <c r="D45" i="14"/>
  <c r="S45" i="14" s="1"/>
  <c r="T46" i="14" l="1"/>
  <c r="R45" i="14"/>
  <c r="AI44" i="14"/>
  <c r="AK44" i="14"/>
  <c r="V45" i="14"/>
  <c r="W45" i="14"/>
  <c r="X45" i="14" l="1"/>
  <c r="Y46" i="14"/>
  <c r="U46" i="14"/>
  <c r="AB46" i="14" l="1"/>
  <c r="Z46" i="14"/>
  <c r="D44" i="14"/>
  <c r="S44" i="14" s="1"/>
  <c r="T45" i="14" l="1"/>
  <c r="R44" i="14"/>
  <c r="AI43" i="14"/>
  <c r="AK43" i="14"/>
  <c r="V44" i="14"/>
  <c r="W44" i="14"/>
  <c r="X44" i="14" l="1"/>
  <c r="Y45" i="14"/>
  <c r="U45" i="14"/>
  <c r="Z45" i="14" l="1"/>
  <c r="AB45" i="14"/>
  <c r="D43" i="14"/>
  <c r="S43" i="14" s="1"/>
  <c r="T44" i="14" l="1"/>
  <c r="R43" i="14"/>
  <c r="AI42" i="14"/>
  <c r="AK42" i="14"/>
  <c r="W43" i="14"/>
  <c r="V43" i="14"/>
  <c r="X43" i="14" l="1"/>
  <c r="Y44" i="14"/>
  <c r="U44" i="14"/>
  <c r="AB44" i="14" l="1"/>
  <c r="Z44" i="14"/>
  <c r="D42" i="14"/>
  <c r="R42" i="14" s="1"/>
  <c r="V42" i="14"/>
  <c r="W42" i="14"/>
  <c r="X42" i="14" l="1"/>
  <c r="S42" i="14"/>
  <c r="AI41" i="14"/>
  <c r="AK41" i="14"/>
  <c r="T43" i="14" l="1"/>
  <c r="Y43" i="14" l="1"/>
  <c r="U43" i="14"/>
  <c r="D41" i="14"/>
  <c r="R41" i="14" s="1"/>
  <c r="W41" i="14"/>
  <c r="V41" i="14"/>
  <c r="S41" i="14" l="1"/>
  <c r="T42" i="14" s="1"/>
  <c r="Y42" i="14" s="1"/>
  <c r="X41" i="14"/>
  <c r="AB43" i="14"/>
  <c r="Z43" i="14"/>
  <c r="AI40" i="14"/>
  <c r="AK40" i="14"/>
  <c r="U42" i="14" l="1"/>
  <c r="Z42" i="14" s="1"/>
  <c r="D40" i="14"/>
  <c r="S40" i="14" s="1"/>
  <c r="AB42" i="14" l="1"/>
  <c r="T41" i="14"/>
  <c r="R40" i="14"/>
  <c r="AI39" i="14"/>
  <c r="AK39" i="14"/>
  <c r="V40" i="14"/>
  <c r="W40" i="14"/>
  <c r="X40" i="14" l="1"/>
  <c r="Y41" i="14"/>
  <c r="U41" i="14"/>
  <c r="AB41" i="14" l="1"/>
  <c r="Z41" i="14"/>
  <c r="D39" i="14"/>
  <c r="S39" i="14" s="1"/>
  <c r="T40" i="14" l="1"/>
  <c r="R39" i="14"/>
  <c r="AI38" i="14"/>
  <c r="AK38" i="14"/>
  <c r="V39" i="14"/>
  <c r="W39" i="14"/>
  <c r="X39" i="14" l="1"/>
  <c r="Y40" i="14"/>
  <c r="U40" i="14"/>
  <c r="AB40" i="14" l="1"/>
  <c r="Z40" i="14"/>
  <c r="D38" i="14"/>
  <c r="S38" i="14" s="1"/>
  <c r="T39" i="14" l="1"/>
  <c r="R38" i="14"/>
  <c r="AI37" i="14"/>
  <c r="AK37" i="14"/>
  <c r="V38" i="14"/>
  <c r="W38" i="14"/>
  <c r="X38" i="14" l="1"/>
  <c r="Y39" i="14"/>
  <c r="U39" i="14"/>
  <c r="AB39" i="14" l="1"/>
  <c r="Z39" i="14"/>
  <c r="D37" i="14"/>
  <c r="S37" i="14" s="1"/>
  <c r="T38" i="14" l="1"/>
  <c r="R37" i="14"/>
  <c r="AI36" i="14"/>
  <c r="AK36" i="14"/>
  <c r="V37" i="14"/>
  <c r="W37" i="14"/>
  <c r="X37" i="14" l="1"/>
  <c r="Y38" i="14"/>
  <c r="U38" i="14"/>
  <c r="AB38" i="14" l="1"/>
  <c r="Z38" i="14"/>
  <c r="D36" i="14"/>
  <c r="S36" i="14" s="1"/>
  <c r="T37" i="14" l="1"/>
  <c r="R36" i="14"/>
  <c r="AI35" i="14"/>
  <c r="AK35" i="14"/>
  <c r="V36" i="14"/>
  <c r="W36" i="14"/>
  <c r="X36" i="14" l="1"/>
  <c r="Y37" i="14"/>
  <c r="U37" i="14"/>
  <c r="AB37" i="14" l="1"/>
  <c r="Z37" i="14"/>
  <c r="D35" i="14"/>
  <c r="S35" i="14" s="1"/>
  <c r="T36" i="14" l="1"/>
  <c r="R35" i="14"/>
  <c r="AI34" i="14"/>
  <c r="AK34" i="14"/>
  <c r="V35" i="14"/>
  <c r="W35" i="14"/>
  <c r="X35" i="14" l="1"/>
  <c r="Y36" i="14"/>
  <c r="U36" i="14"/>
  <c r="AB36" i="14" l="1"/>
  <c r="Z36" i="14"/>
  <c r="D34" i="14"/>
  <c r="R34" i="14" s="1"/>
  <c r="W34" i="14"/>
  <c r="V34" i="14"/>
  <c r="X34" i="14" l="1"/>
  <c r="S34" i="14"/>
  <c r="AI33" i="14"/>
  <c r="AK33" i="14"/>
  <c r="T35" i="14" l="1"/>
  <c r="Y35" i="14" l="1"/>
  <c r="U35" i="14"/>
  <c r="D33" i="14"/>
  <c r="S33" i="14" s="1"/>
  <c r="T34" i="14" l="1"/>
  <c r="R33" i="14"/>
  <c r="AB35" i="14"/>
  <c r="Z35" i="14"/>
  <c r="AI32" i="14"/>
  <c r="AK32" i="14"/>
  <c r="W33" i="14"/>
  <c r="V33" i="14"/>
  <c r="X33" i="14" l="1"/>
  <c r="Y34" i="14"/>
  <c r="U34" i="14"/>
  <c r="AB34" i="14" l="1"/>
  <c r="Z34" i="14"/>
  <c r="D32" i="14"/>
  <c r="R32" i="14" s="1"/>
  <c r="W32" i="14"/>
  <c r="V32" i="14"/>
  <c r="X32" i="14" l="1"/>
  <c r="AI31" i="14"/>
  <c r="D31" i="14"/>
  <c r="AK31" i="14"/>
  <c r="R31" i="14" l="1"/>
  <c r="AI30" i="14"/>
  <c r="AK30" i="14"/>
  <c r="V31" i="14"/>
  <c r="W31" i="14"/>
  <c r="X31" i="14" l="1"/>
  <c r="D30" i="14"/>
  <c r="R30" i="14" l="1"/>
  <c r="AI29" i="14"/>
  <c r="AK29" i="14"/>
  <c r="V30" i="14"/>
  <c r="W30" i="14"/>
  <c r="X30" i="14" l="1"/>
  <c r="D29" i="14"/>
  <c r="R29" i="14" l="1"/>
  <c r="AI28" i="14"/>
  <c r="AK28" i="14"/>
  <c r="W29" i="14"/>
  <c r="V29" i="14"/>
  <c r="X29" i="14" l="1"/>
  <c r="D28" i="14"/>
  <c r="R28" i="14" l="1"/>
  <c r="AI27" i="14"/>
  <c r="AK27" i="14"/>
  <c r="V28" i="14"/>
  <c r="W28" i="14"/>
  <c r="X28" i="14" l="1"/>
  <c r="D27" i="14"/>
  <c r="R27" i="14" l="1"/>
  <c r="AI26" i="14"/>
  <c r="AK26" i="14"/>
  <c r="W27" i="14"/>
  <c r="V27" i="14"/>
  <c r="X27" i="14" l="1"/>
  <c r="D26" i="14"/>
  <c r="R26" i="14" l="1"/>
  <c r="AI25" i="14"/>
  <c r="AK25" i="14"/>
  <c r="W26" i="14"/>
  <c r="V26" i="14"/>
  <c r="X26" i="14" l="1"/>
  <c r="D25" i="14"/>
  <c r="R25" i="14" l="1"/>
  <c r="AI24" i="14"/>
  <c r="AK24" i="14"/>
  <c r="W25" i="14"/>
  <c r="V25" i="14"/>
  <c r="X25" i="14" l="1"/>
  <c r="D24" i="14"/>
  <c r="R24" i="14" l="1"/>
  <c r="AI23" i="14"/>
  <c r="AK23" i="14"/>
  <c r="V24" i="14"/>
  <c r="W24" i="14"/>
  <c r="X24" i="14" l="1"/>
  <c r="D23" i="14"/>
  <c r="R23" i="14" l="1"/>
  <c r="AI22" i="14"/>
  <c r="AK22" i="14"/>
  <c r="W23" i="14"/>
  <c r="V23" i="14"/>
  <c r="X23" i="14" l="1"/>
  <c r="D22" i="14"/>
  <c r="E21" i="14"/>
  <c r="N21" i="14" s="1"/>
  <c r="D21" i="14"/>
  <c r="AG18" i="14"/>
  <c r="R22" i="14" l="1"/>
  <c r="AL15" i="14"/>
  <c r="AL16" i="14" s="1"/>
  <c r="AJ13" i="14"/>
  <c r="F13" i="14"/>
  <c r="F11" i="14"/>
  <c r="F12" i="14" s="1"/>
  <c r="AI10" i="14"/>
  <c r="AJ7" i="14"/>
  <c r="AJ6" i="14"/>
  <c r="N6" i="14"/>
  <c r="I6" i="14"/>
  <c r="I8" i="14" s="1"/>
  <c r="W22" i="14"/>
  <c r="O369" i="6"/>
  <c r="V22" i="14"/>
  <c r="AJ19" i="14" l="1"/>
  <c r="X22" i="14"/>
  <c r="N381" i="14"/>
  <c r="H381" i="14"/>
  <c r="F381" i="14"/>
  <c r="P381" i="14"/>
  <c r="G381" i="14"/>
  <c r="E381" i="14"/>
  <c r="O381" i="14"/>
  <c r="H380" i="14"/>
  <c r="G380" i="14"/>
  <c r="O380" i="14"/>
  <c r="F380" i="14"/>
  <c r="E380" i="14"/>
  <c r="P380" i="14"/>
  <c r="N380" i="14"/>
  <c r="O379" i="14"/>
  <c r="H379" i="14"/>
  <c r="G379" i="14"/>
  <c r="F379" i="14"/>
  <c r="E379" i="14"/>
  <c r="P379" i="14"/>
  <c r="N379" i="14"/>
  <c r="H378" i="14"/>
  <c r="F378" i="14"/>
  <c r="E378" i="14"/>
  <c r="O378" i="14"/>
  <c r="G378" i="14"/>
  <c r="P378" i="14"/>
  <c r="N378" i="14"/>
  <c r="F377" i="14"/>
  <c r="E377" i="14"/>
  <c r="O377" i="14"/>
  <c r="P377" i="14"/>
  <c r="N377" i="14"/>
  <c r="H377" i="14"/>
  <c r="G377" i="14"/>
  <c r="F376" i="14"/>
  <c r="E376" i="14"/>
  <c r="O376" i="14"/>
  <c r="H376" i="14"/>
  <c r="N376" i="14"/>
  <c r="P376" i="14"/>
  <c r="G376" i="14"/>
  <c r="O375" i="14"/>
  <c r="N375" i="14"/>
  <c r="F375" i="14"/>
  <c r="E375" i="14"/>
  <c r="G375" i="14"/>
  <c r="P375" i="14"/>
  <c r="H375" i="14"/>
  <c r="H374" i="14"/>
  <c r="G374" i="14"/>
  <c r="F374" i="14"/>
  <c r="E374" i="14"/>
  <c r="P374" i="14"/>
  <c r="O374" i="14"/>
  <c r="N374" i="14"/>
  <c r="E373" i="14"/>
  <c r="P373" i="14"/>
  <c r="N373" i="14"/>
  <c r="G373" i="14"/>
  <c r="O373" i="14"/>
  <c r="H373" i="14"/>
  <c r="F373" i="14"/>
  <c r="P372" i="14"/>
  <c r="O372" i="14"/>
  <c r="N372" i="14"/>
  <c r="E372" i="14"/>
  <c r="G372" i="14"/>
  <c r="H372" i="14"/>
  <c r="F372" i="14"/>
  <c r="N371" i="14"/>
  <c r="H371" i="14"/>
  <c r="G371" i="14"/>
  <c r="F371" i="14"/>
  <c r="E371" i="14"/>
  <c r="P371" i="14"/>
  <c r="O371" i="14"/>
  <c r="G370" i="14"/>
  <c r="F370" i="14"/>
  <c r="E370" i="14"/>
  <c r="P370" i="14"/>
  <c r="H370" i="14"/>
  <c r="O370" i="14"/>
  <c r="N370" i="14"/>
  <c r="E369" i="14"/>
  <c r="P369" i="14"/>
  <c r="F369" i="14"/>
  <c r="O369" i="14"/>
  <c r="H369" i="14"/>
  <c r="G369" i="14"/>
  <c r="N369" i="14"/>
  <c r="P368" i="14"/>
  <c r="O368" i="14"/>
  <c r="N368" i="14"/>
  <c r="F368" i="14"/>
  <c r="H368" i="14"/>
  <c r="G368" i="14"/>
  <c r="E368" i="14"/>
  <c r="G367" i="14"/>
  <c r="F367" i="14"/>
  <c r="O367" i="14"/>
  <c r="E367" i="14"/>
  <c r="H367" i="14"/>
  <c r="P367" i="14"/>
  <c r="N367" i="14"/>
  <c r="O366" i="14"/>
  <c r="N366" i="14"/>
  <c r="H366" i="14"/>
  <c r="G366" i="14"/>
  <c r="F366" i="14"/>
  <c r="E366" i="14"/>
  <c r="P366" i="14"/>
  <c r="G365" i="14"/>
  <c r="F365" i="14"/>
  <c r="E365" i="14"/>
  <c r="N365" i="14"/>
  <c r="P365" i="14"/>
  <c r="O365" i="14"/>
  <c r="H365" i="14"/>
  <c r="F364" i="14"/>
  <c r="E364" i="14"/>
  <c r="P364" i="14"/>
  <c r="O364" i="14"/>
  <c r="N364" i="14"/>
  <c r="H364" i="14"/>
  <c r="G364" i="14"/>
  <c r="O363" i="14"/>
  <c r="N363" i="14"/>
  <c r="F363" i="14"/>
  <c r="G363" i="14"/>
  <c r="P363" i="14"/>
  <c r="H363" i="14"/>
  <c r="E363" i="14"/>
  <c r="F362" i="14"/>
  <c r="E362" i="14"/>
  <c r="N362" i="14"/>
  <c r="G362" i="14"/>
  <c r="H362" i="14"/>
  <c r="P362" i="14"/>
  <c r="O362" i="14"/>
  <c r="O361" i="14"/>
  <c r="N361" i="14"/>
  <c r="H361" i="14"/>
  <c r="F361" i="14"/>
  <c r="G361" i="14"/>
  <c r="E361" i="14"/>
  <c r="P361" i="14"/>
  <c r="F360" i="14"/>
  <c r="E360" i="14"/>
  <c r="O360" i="14"/>
  <c r="N360" i="14"/>
  <c r="P360" i="14"/>
  <c r="G360" i="14"/>
  <c r="H360" i="14"/>
  <c r="P359" i="14"/>
  <c r="O359" i="14"/>
  <c r="N359" i="14"/>
  <c r="H359" i="14"/>
  <c r="G359" i="14"/>
  <c r="E359" i="14"/>
  <c r="F359" i="14"/>
  <c r="G358" i="14"/>
  <c r="O358" i="14"/>
  <c r="H358" i="14"/>
  <c r="F358" i="14"/>
  <c r="P358" i="14"/>
  <c r="N358" i="14"/>
  <c r="E358" i="14"/>
  <c r="F357" i="14"/>
  <c r="E357" i="14"/>
  <c r="H357" i="14"/>
  <c r="G357" i="14"/>
  <c r="P357" i="14"/>
  <c r="O357" i="14"/>
  <c r="N357" i="14"/>
  <c r="P356" i="14"/>
  <c r="O356" i="14"/>
  <c r="N356" i="14"/>
  <c r="F356" i="14"/>
  <c r="E356" i="14"/>
  <c r="H356" i="14"/>
  <c r="G356" i="14"/>
  <c r="G355" i="14"/>
  <c r="F355" i="14"/>
  <c r="E355" i="14"/>
  <c r="H355" i="14"/>
  <c r="P355" i="14"/>
  <c r="O355" i="14"/>
  <c r="N355" i="14"/>
  <c r="O354" i="14"/>
  <c r="E354" i="14"/>
  <c r="N354" i="14"/>
  <c r="H354" i="14"/>
  <c r="G354" i="14"/>
  <c r="P354" i="14"/>
  <c r="F354" i="14"/>
  <c r="E353" i="14"/>
  <c r="P353" i="14"/>
  <c r="N353" i="14"/>
  <c r="H353" i="14"/>
  <c r="O353" i="14"/>
  <c r="G353" i="14"/>
  <c r="F353" i="14"/>
  <c r="O352" i="14"/>
  <c r="N352" i="14"/>
  <c r="E352" i="14"/>
  <c r="F352" i="14"/>
  <c r="H352" i="14"/>
  <c r="P352" i="14"/>
  <c r="G352" i="14"/>
  <c r="F351" i="14"/>
  <c r="E351" i="14"/>
  <c r="O351" i="14"/>
  <c r="G351" i="14"/>
  <c r="N351" i="14"/>
  <c r="P351" i="14"/>
  <c r="H351" i="14"/>
  <c r="O350" i="14"/>
  <c r="N350" i="14"/>
  <c r="G350" i="14"/>
  <c r="H350" i="14"/>
  <c r="E350" i="14"/>
  <c r="P350" i="14"/>
  <c r="F350" i="14"/>
  <c r="G349" i="14"/>
  <c r="F349" i="14"/>
  <c r="E349" i="14"/>
  <c r="N349" i="14"/>
  <c r="P349" i="14"/>
  <c r="H349" i="14"/>
  <c r="O349" i="14"/>
  <c r="O348" i="14"/>
  <c r="N348" i="14"/>
  <c r="F348" i="14"/>
  <c r="H348" i="14"/>
  <c r="G348" i="14"/>
  <c r="P348" i="14"/>
  <c r="E348" i="14"/>
  <c r="F347" i="14"/>
  <c r="E347" i="14"/>
  <c r="P347" i="14"/>
  <c r="O347" i="14"/>
  <c r="N347" i="14"/>
  <c r="H347" i="14"/>
  <c r="G347" i="14"/>
  <c r="P346" i="14"/>
  <c r="E346" i="14"/>
  <c r="O346" i="14"/>
  <c r="G346" i="14"/>
  <c r="N346" i="14"/>
  <c r="H346" i="14"/>
  <c r="F346" i="14"/>
  <c r="F345" i="14"/>
  <c r="E345" i="14"/>
  <c r="N345" i="14"/>
  <c r="P345" i="14"/>
  <c r="O345" i="14"/>
  <c r="G345" i="14"/>
  <c r="H345" i="14"/>
  <c r="O344" i="14"/>
  <c r="N344" i="14"/>
  <c r="H344" i="14"/>
  <c r="F344" i="14"/>
  <c r="G344" i="14"/>
  <c r="E344" i="14"/>
  <c r="P344" i="14"/>
  <c r="G343" i="14"/>
  <c r="P343" i="14"/>
  <c r="H343" i="14"/>
  <c r="F343" i="14"/>
  <c r="E343" i="14"/>
  <c r="O343" i="14"/>
  <c r="N343" i="14"/>
  <c r="O342" i="14"/>
  <c r="N342" i="14"/>
  <c r="H342" i="14"/>
  <c r="F342" i="14"/>
  <c r="G342" i="14"/>
  <c r="E342" i="14"/>
  <c r="P342" i="14"/>
  <c r="E341" i="14"/>
  <c r="P341" i="14"/>
  <c r="H341" i="14"/>
  <c r="F341" i="14"/>
  <c r="G341" i="14"/>
  <c r="O341" i="14"/>
  <c r="N341" i="14"/>
  <c r="O340" i="14"/>
  <c r="N340" i="14"/>
  <c r="H340" i="14"/>
  <c r="F340" i="14"/>
  <c r="G340" i="14"/>
  <c r="P340" i="14"/>
  <c r="E340" i="14"/>
  <c r="F339" i="14"/>
  <c r="E339" i="14"/>
  <c r="N339" i="14"/>
  <c r="P339" i="14"/>
  <c r="O339" i="14"/>
  <c r="G339" i="14"/>
  <c r="H339" i="14"/>
  <c r="E338" i="14"/>
  <c r="P338" i="14"/>
  <c r="O338" i="14"/>
  <c r="H338" i="14"/>
  <c r="F338" i="14"/>
  <c r="N338" i="14"/>
  <c r="G338" i="14"/>
  <c r="O337" i="14"/>
  <c r="N337" i="14"/>
  <c r="H337" i="14"/>
  <c r="G337" i="14"/>
  <c r="F337" i="14"/>
  <c r="P337" i="14"/>
  <c r="E337" i="14"/>
  <c r="E336" i="14"/>
  <c r="G336" i="14"/>
  <c r="P336" i="14"/>
  <c r="H336" i="14"/>
  <c r="F336" i="14"/>
  <c r="O336" i="14"/>
  <c r="N336" i="14"/>
  <c r="P335" i="14"/>
  <c r="O335" i="14"/>
  <c r="N335" i="14"/>
  <c r="H335" i="14"/>
  <c r="E335" i="14"/>
  <c r="F335" i="14"/>
  <c r="G335" i="14"/>
  <c r="O334" i="14"/>
  <c r="N334" i="14"/>
  <c r="H334" i="14"/>
  <c r="G334" i="14"/>
  <c r="E334" i="14"/>
  <c r="P334" i="14"/>
  <c r="F334" i="14"/>
  <c r="E333" i="14"/>
  <c r="N333" i="14"/>
  <c r="P333" i="14"/>
  <c r="O333" i="14"/>
  <c r="H333" i="14"/>
  <c r="G333" i="14"/>
  <c r="F333" i="14"/>
  <c r="O332" i="14"/>
  <c r="N332" i="14"/>
  <c r="F332" i="14"/>
  <c r="H332" i="14"/>
  <c r="G332" i="14"/>
  <c r="E332" i="14"/>
  <c r="P332" i="14"/>
  <c r="O331" i="14"/>
  <c r="N331" i="14"/>
  <c r="E331" i="14"/>
  <c r="P331" i="14"/>
  <c r="G331" i="14"/>
  <c r="F331" i="14"/>
  <c r="H331" i="14"/>
  <c r="F330" i="14"/>
  <c r="E330" i="14"/>
  <c r="P330" i="14"/>
  <c r="O330" i="14"/>
  <c r="N330" i="14"/>
  <c r="G330" i="14"/>
  <c r="H330" i="14"/>
  <c r="O329" i="14"/>
  <c r="N329" i="14"/>
  <c r="H329" i="14"/>
  <c r="F329" i="14"/>
  <c r="E329" i="14"/>
  <c r="G329" i="14"/>
  <c r="P329" i="14"/>
  <c r="F328" i="14"/>
  <c r="E328" i="14"/>
  <c r="P328" i="14"/>
  <c r="O328" i="14"/>
  <c r="G328" i="14"/>
  <c r="N328" i="14"/>
  <c r="H328" i="14"/>
  <c r="P327" i="14"/>
  <c r="G327" i="14"/>
  <c r="F327" i="14"/>
  <c r="O327" i="14"/>
  <c r="N327" i="14"/>
  <c r="E327" i="14"/>
  <c r="H327" i="14"/>
  <c r="F326" i="14"/>
  <c r="P326" i="14"/>
  <c r="E326" i="14"/>
  <c r="H326" i="14"/>
  <c r="G326" i="14"/>
  <c r="N326" i="14"/>
  <c r="O326" i="14"/>
  <c r="P325" i="14"/>
  <c r="F325" i="14"/>
  <c r="O325" i="14"/>
  <c r="H325" i="14"/>
  <c r="N325" i="14"/>
  <c r="G325" i="14"/>
  <c r="E325" i="14"/>
  <c r="F324" i="14"/>
  <c r="E324" i="14"/>
  <c r="P324" i="14"/>
  <c r="O324" i="14"/>
  <c r="N324" i="14"/>
  <c r="H324" i="14"/>
  <c r="G324" i="14"/>
  <c r="P323" i="14"/>
  <c r="H323" i="14"/>
  <c r="E323" i="14"/>
  <c r="O323" i="14"/>
  <c r="N323" i="14"/>
  <c r="G323" i="14"/>
  <c r="F323" i="14"/>
  <c r="H322" i="14"/>
  <c r="E322" i="14"/>
  <c r="P322" i="14"/>
  <c r="O322" i="14"/>
  <c r="G322" i="14"/>
  <c r="F322" i="14"/>
  <c r="N322" i="14"/>
  <c r="P321" i="14"/>
  <c r="O321" i="14"/>
  <c r="N321" i="14"/>
  <c r="E321" i="14"/>
  <c r="F321" i="14"/>
  <c r="H321" i="14"/>
  <c r="G321" i="14"/>
  <c r="O320" i="14"/>
  <c r="N320" i="14"/>
  <c r="H320" i="14"/>
  <c r="F320" i="14"/>
  <c r="E320" i="14"/>
  <c r="P320" i="14"/>
  <c r="G320" i="14"/>
  <c r="P319" i="14"/>
  <c r="O319" i="14"/>
  <c r="N319" i="14"/>
  <c r="G319" i="14"/>
  <c r="F319" i="14"/>
  <c r="H319" i="14"/>
  <c r="E319" i="14"/>
  <c r="P318" i="14"/>
  <c r="O318" i="14"/>
  <c r="N318" i="14"/>
  <c r="G318" i="14"/>
  <c r="F318" i="14"/>
  <c r="E318" i="14"/>
  <c r="H318" i="14"/>
  <c r="H317" i="14"/>
  <c r="G317" i="14"/>
  <c r="F317" i="14"/>
  <c r="E317" i="14"/>
  <c r="P317" i="14"/>
  <c r="O317" i="14"/>
  <c r="N317" i="14"/>
  <c r="O316" i="14"/>
  <c r="N316" i="14"/>
  <c r="H316" i="14"/>
  <c r="F316" i="14"/>
  <c r="E316" i="14"/>
  <c r="P316" i="14"/>
  <c r="G316" i="14"/>
  <c r="H315" i="14"/>
  <c r="N315" i="14"/>
  <c r="G315" i="14"/>
  <c r="F315" i="14"/>
  <c r="E315" i="14"/>
  <c r="O315" i="14"/>
  <c r="P315" i="14"/>
  <c r="G314" i="14"/>
  <c r="F314" i="14"/>
  <c r="E314" i="14"/>
  <c r="O314" i="14"/>
  <c r="N314" i="14"/>
  <c r="H314" i="14"/>
  <c r="P314" i="14"/>
  <c r="O313" i="14"/>
  <c r="N313" i="14"/>
  <c r="H313" i="14"/>
  <c r="F313" i="14"/>
  <c r="E313" i="14"/>
  <c r="G313" i="14"/>
  <c r="P313" i="14"/>
  <c r="P312" i="14"/>
  <c r="O312" i="14"/>
  <c r="N312" i="14"/>
  <c r="H312" i="14"/>
  <c r="E312" i="14"/>
  <c r="G312" i="14"/>
  <c r="F312" i="14"/>
  <c r="G311" i="14"/>
  <c r="F311" i="14"/>
  <c r="H311" i="14"/>
  <c r="E311" i="14"/>
  <c r="P311" i="14"/>
  <c r="O311" i="14"/>
  <c r="N311" i="14"/>
  <c r="G310" i="14"/>
  <c r="F310" i="14"/>
  <c r="O310" i="14"/>
  <c r="P310" i="14"/>
  <c r="N310" i="14"/>
  <c r="H310" i="14"/>
  <c r="E310" i="14"/>
  <c r="P309" i="14"/>
  <c r="O309" i="14"/>
  <c r="N309" i="14"/>
  <c r="G309" i="14"/>
  <c r="E309" i="14"/>
  <c r="H309" i="14"/>
  <c r="F309" i="14"/>
  <c r="F308" i="14"/>
  <c r="H308" i="14"/>
  <c r="E308" i="14"/>
  <c r="O308" i="14"/>
  <c r="N308" i="14"/>
  <c r="G308" i="14"/>
  <c r="P308" i="14"/>
  <c r="P307" i="14"/>
  <c r="H307" i="14"/>
  <c r="G307" i="14"/>
  <c r="O307" i="14"/>
  <c r="N307" i="14"/>
  <c r="F307" i="14"/>
  <c r="E307" i="14"/>
  <c r="P306" i="14"/>
  <c r="N306" i="14"/>
  <c r="H306" i="14"/>
  <c r="G306" i="14"/>
  <c r="F306" i="14"/>
  <c r="E306" i="14"/>
  <c r="O306" i="14"/>
  <c r="G305" i="14"/>
  <c r="H305" i="14"/>
  <c r="F305" i="14"/>
  <c r="E305" i="14"/>
  <c r="P305" i="14"/>
  <c r="N305" i="14"/>
  <c r="O305" i="14"/>
  <c r="F304" i="14"/>
  <c r="P304" i="14"/>
  <c r="N304" i="14"/>
  <c r="G304" i="14"/>
  <c r="H304" i="14"/>
  <c r="E304" i="14"/>
  <c r="O304" i="14"/>
  <c r="P303" i="14"/>
  <c r="O303" i="14"/>
  <c r="N303" i="14"/>
  <c r="H303" i="14"/>
  <c r="G303" i="14"/>
  <c r="F303" i="14"/>
  <c r="E303" i="14"/>
  <c r="O302" i="14"/>
  <c r="N302" i="14"/>
  <c r="G302" i="14"/>
  <c r="F302" i="14"/>
  <c r="H302" i="14"/>
  <c r="P302" i="14"/>
  <c r="E302" i="14"/>
  <c r="P301" i="14"/>
  <c r="G301" i="14"/>
  <c r="E301" i="14"/>
  <c r="O301" i="14"/>
  <c r="H301" i="14"/>
  <c r="F301" i="14"/>
  <c r="N301" i="14"/>
  <c r="G300" i="14"/>
  <c r="E300" i="14"/>
  <c r="P300" i="14"/>
  <c r="F300" i="14"/>
  <c r="H300" i="14"/>
  <c r="O300" i="14"/>
  <c r="N300" i="14"/>
  <c r="P299" i="14"/>
  <c r="O299" i="14"/>
  <c r="N299" i="14"/>
  <c r="G299" i="14"/>
  <c r="H299" i="14"/>
  <c r="F299" i="14"/>
  <c r="E299" i="14"/>
  <c r="H298" i="14"/>
  <c r="F298" i="14"/>
  <c r="N298" i="14"/>
  <c r="E298" i="14"/>
  <c r="P298" i="14"/>
  <c r="G298" i="14"/>
  <c r="O298" i="14"/>
  <c r="O297" i="14"/>
  <c r="N297" i="14"/>
  <c r="P297" i="14"/>
  <c r="H297" i="14"/>
  <c r="F297" i="14"/>
  <c r="G297" i="14"/>
  <c r="E297" i="14"/>
  <c r="H296" i="14"/>
  <c r="G296" i="14"/>
  <c r="F296" i="14"/>
  <c r="E296" i="14"/>
  <c r="N296" i="14"/>
  <c r="O296" i="14"/>
  <c r="P296" i="14"/>
  <c r="O295" i="14"/>
  <c r="N295" i="14"/>
  <c r="H295" i="14"/>
  <c r="G295" i="14"/>
  <c r="E295" i="14"/>
  <c r="P295" i="14"/>
  <c r="F295" i="14"/>
  <c r="H294" i="14"/>
  <c r="F294" i="14"/>
  <c r="E294" i="14"/>
  <c r="P294" i="14"/>
  <c r="N294" i="14"/>
  <c r="G294" i="14"/>
  <c r="O294" i="14"/>
  <c r="P293" i="14"/>
  <c r="H293" i="14"/>
  <c r="F293" i="14"/>
  <c r="E293" i="14"/>
  <c r="O293" i="14"/>
  <c r="N293" i="14"/>
  <c r="G293" i="14"/>
  <c r="O292" i="14"/>
  <c r="G292" i="14"/>
  <c r="P292" i="14"/>
  <c r="N292" i="14"/>
  <c r="H292" i="14"/>
  <c r="F292" i="14"/>
  <c r="E292" i="14"/>
  <c r="P291" i="14"/>
  <c r="O291" i="14"/>
  <c r="N291" i="14"/>
  <c r="G291" i="14"/>
  <c r="H291" i="14"/>
  <c r="E291" i="14"/>
  <c r="F291" i="14"/>
  <c r="P290" i="14"/>
  <c r="O290" i="14"/>
  <c r="G290" i="14"/>
  <c r="N290" i="14"/>
  <c r="F290" i="14"/>
  <c r="H290" i="14"/>
  <c r="E290" i="14"/>
  <c r="N289" i="14"/>
  <c r="H289" i="14"/>
  <c r="G289" i="14"/>
  <c r="F289" i="14"/>
  <c r="E289" i="14"/>
  <c r="O289" i="14"/>
  <c r="P289" i="14"/>
  <c r="P288" i="14"/>
  <c r="O288" i="14"/>
  <c r="N288" i="14"/>
  <c r="H288" i="14"/>
  <c r="G288" i="14"/>
  <c r="F288" i="14"/>
  <c r="E288" i="14"/>
  <c r="O287" i="14"/>
  <c r="P287" i="14"/>
  <c r="G287" i="14"/>
  <c r="H287" i="14"/>
  <c r="E287" i="14"/>
  <c r="F287" i="14"/>
  <c r="N287" i="14"/>
  <c r="P286" i="14"/>
  <c r="O286" i="14"/>
  <c r="N286" i="14"/>
  <c r="G286" i="14"/>
  <c r="E286" i="14"/>
  <c r="F286" i="14"/>
  <c r="H286" i="14"/>
  <c r="G285" i="14"/>
  <c r="P285" i="14"/>
  <c r="H285" i="14"/>
  <c r="E285" i="14"/>
  <c r="O285" i="14"/>
  <c r="F285" i="14"/>
  <c r="N285" i="14"/>
  <c r="P284" i="14"/>
  <c r="O284" i="14"/>
  <c r="N284" i="14"/>
  <c r="H284" i="14"/>
  <c r="G284" i="14"/>
  <c r="F284" i="14"/>
  <c r="E284" i="14"/>
  <c r="G283" i="14"/>
  <c r="E283" i="14"/>
  <c r="N283" i="14"/>
  <c r="F283" i="14"/>
  <c r="O283" i="14"/>
  <c r="H283" i="14"/>
  <c r="P283" i="14"/>
  <c r="P282" i="14"/>
  <c r="O282" i="14"/>
  <c r="N282" i="14"/>
  <c r="H282" i="14"/>
  <c r="G282" i="14"/>
  <c r="E282" i="14"/>
  <c r="F282" i="14"/>
  <c r="H281" i="14"/>
  <c r="F281" i="14"/>
  <c r="E281" i="14"/>
  <c r="P281" i="14"/>
  <c r="N281" i="14"/>
  <c r="G281" i="14"/>
  <c r="O281" i="14"/>
  <c r="E280" i="14"/>
  <c r="G280" i="14"/>
  <c r="P280" i="14"/>
  <c r="H280" i="14"/>
  <c r="F280" i="14"/>
  <c r="N280" i="14"/>
  <c r="O280" i="14"/>
  <c r="P279" i="14"/>
  <c r="O279" i="14"/>
  <c r="N279" i="14"/>
  <c r="H279" i="14"/>
  <c r="G279" i="14"/>
  <c r="F279" i="14"/>
  <c r="E279" i="14"/>
  <c r="N278" i="14"/>
  <c r="G278" i="14"/>
  <c r="F278" i="14"/>
  <c r="H278" i="14"/>
  <c r="E278" i="14"/>
  <c r="O278" i="14"/>
  <c r="P278" i="14"/>
  <c r="P277" i="14"/>
  <c r="O277" i="14"/>
  <c r="N277" i="14"/>
  <c r="F277" i="14"/>
  <c r="E277" i="14"/>
  <c r="H277" i="14"/>
  <c r="G277" i="14"/>
  <c r="P276" i="14"/>
  <c r="O276" i="14"/>
  <c r="N276" i="14"/>
  <c r="H276" i="14"/>
  <c r="F276" i="14"/>
  <c r="E276" i="14"/>
  <c r="G276" i="14"/>
  <c r="H275" i="14"/>
  <c r="F275" i="14"/>
  <c r="E275" i="14"/>
  <c r="G275" i="14"/>
  <c r="P275" i="14"/>
  <c r="O275" i="14"/>
  <c r="N275" i="14"/>
  <c r="P274" i="14"/>
  <c r="O274" i="14"/>
  <c r="N274" i="14"/>
  <c r="H274" i="14"/>
  <c r="F274" i="14"/>
  <c r="G274" i="14"/>
  <c r="E274" i="14"/>
  <c r="O273" i="14"/>
  <c r="N273" i="14"/>
  <c r="G273" i="14"/>
  <c r="P273" i="14"/>
  <c r="H273" i="14"/>
  <c r="E273" i="14"/>
  <c r="F273" i="14"/>
  <c r="G272" i="14"/>
  <c r="F272" i="14"/>
  <c r="E272" i="14"/>
  <c r="N272" i="14"/>
  <c r="O272" i="14"/>
  <c r="P272" i="14"/>
  <c r="H272" i="14"/>
  <c r="P271" i="14"/>
  <c r="H271" i="14"/>
  <c r="E271" i="14"/>
  <c r="O271" i="14"/>
  <c r="N271" i="14"/>
  <c r="G271" i="14"/>
  <c r="F271" i="14"/>
  <c r="H270" i="14"/>
  <c r="G270" i="14"/>
  <c r="F270" i="14"/>
  <c r="N270" i="14"/>
  <c r="O270" i="14"/>
  <c r="P270" i="14"/>
  <c r="E270" i="14"/>
  <c r="P269" i="14"/>
  <c r="O269" i="14"/>
  <c r="N269" i="14"/>
  <c r="H269" i="14"/>
  <c r="G269" i="14"/>
  <c r="E269" i="14"/>
  <c r="F269" i="14"/>
  <c r="H268" i="14"/>
  <c r="G268" i="14"/>
  <c r="F268" i="14"/>
  <c r="E268" i="14"/>
  <c r="P268" i="14"/>
  <c r="O268" i="14"/>
  <c r="N268" i="14"/>
  <c r="P267" i="14"/>
  <c r="O267" i="14"/>
  <c r="N267" i="14"/>
  <c r="E267" i="14"/>
  <c r="F267" i="14"/>
  <c r="G267" i="14"/>
  <c r="H267" i="14"/>
  <c r="H266" i="14"/>
  <c r="G266" i="14"/>
  <c r="F266" i="14"/>
  <c r="E266" i="14"/>
  <c r="P266" i="14"/>
  <c r="O266" i="14"/>
  <c r="N266" i="14"/>
  <c r="H265" i="14"/>
  <c r="F265" i="14"/>
  <c r="N265" i="14"/>
  <c r="E265" i="14"/>
  <c r="P265" i="14"/>
  <c r="O265" i="14"/>
  <c r="G265" i="14"/>
  <c r="P264" i="14"/>
  <c r="O264" i="14"/>
  <c r="H264" i="14"/>
  <c r="F264" i="14"/>
  <c r="E264" i="14"/>
  <c r="N264" i="14"/>
  <c r="G264" i="14"/>
  <c r="G263" i="14"/>
  <c r="F263" i="14"/>
  <c r="E263" i="14"/>
  <c r="O263" i="14"/>
  <c r="N263" i="14"/>
  <c r="H263" i="14"/>
  <c r="P263" i="14"/>
  <c r="E262" i="14"/>
  <c r="P262" i="14"/>
  <c r="H262" i="14"/>
  <c r="G262" i="14"/>
  <c r="F262" i="14"/>
  <c r="O262" i="14"/>
  <c r="N262" i="14"/>
  <c r="AK19" i="14"/>
  <c r="AK13" i="14"/>
  <c r="AK16" i="14" s="1"/>
  <c r="G11" i="14"/>
  <c r="P22" i="14" s="1"/>
  <c r="N22" i="14" s="1"/>
  <c r="S20" i="14"/>
  <c r="E20" i="14"/>
  <c r="G13" i="14"/>
  <c r="O368" i="6"/>
  <c r="AL19" i="14" l="1"/>
  <c r="I336" i="14"/>
  <c r="J336" i="14" s="1"/>
  <c r="L336" i="14" s="1"/>
  <c r="I371" i="14"/>
  <c r="K371" i="14" s="1"/>
  <c r="I268" i="14"/>
  <c r="K268" i="14" s="1"/>
  <c r="I306" i="14"/>
  <c r="J306" i="14" s="1"/>
  <c r="L306" i="14" s="1"/>
  <c r="I288" i="14"/>
  <c r="K288" i="14" s="1"/>
  <c r="I327" i="14"/>
  <c r="K327" i="14" s="1"/>
  <c r="I358" i="14"/>
  <c r="K358" i="14" s="1"/>
  <c r="I363" i="14"/>
  <c r="J363" i="14" s="1"/>
  <c r="L363" i="14" s="1"/>
  <c r="I329" i="14"/>
  <c r="J329" i="14" s="1"/>
  <c r="L329" i="14" s="1"/>
  <c r="I366" i="14"/>
  <c r="K366" i="14" s="1"/>
  <c r="I295" i="14"/>
  <c r="K295" i="14" s="1"/>
  <c r="I305" i="14"/>
  <c r="K305" i="14" s="1"/>
  <c r="I317" i="14"/>
  <c r="J317" i="14" s="1"/>
  <c r="L317" i="14" s="1"/>
  <c r="I301" i="14"/>
  <c r="K301" i="14" s="1"/>
  <c r="I375" i="14"/>
  <c r="K375" i="14" s="1"/>
  <c r="I276" i="14"/>
  <c r="K276" i="14" s="1"/>
  <c r="I293" i="14"/>
  <c r="J293" i="14" s="1"/>
  <c r="L293" i="14" s="1"/>
  <c r="I298" i="14"/>
  <c r="K298" i="14" s="1"/>
  <c r="I310" i="14"/>
  <c r="J310" i="14" s="1"/>
  <c r="L310" i="14" s="1"/>
  <c r="I272" i="14"/>
  <c r="K272" i="14" s="1"/>
  <c r="I365" i="14"/>
  <c r="K365" i="14" s="1"/>
  <c r="I282" i="14"/>
  <c r="K282" i="14" s="1"/>
  <c r="I287" i="14"/>
  <c r="K287" i="14" s="1"/>
  <c r="I355" i="14"/>
  <c r="J355" i="14" s="1"/>
  <c r="L355" i="14" s="1"/>
  <c r="I314" i="14"/>
  <c r="K314" i="14" s="1"/>
  <c r="I316" i="14"/>
  <c r="K316" i="14" s="1"/>
  <c r="I340" i="14"/>
  <c r="K340" i="14" s="1"/>
  <c r="I369" i="14"/>
  <c r="J369" i="14" s="1"/>
  <c r="L369" i="14" s="1"/>
  <c r="I318" i="14"/>
  <c r="J318" i="14" s="1"/>
  <c r="L318" i="14" s="1"/>
  <c r="I326" i="14"/>
  <c r="J326" i="14" s="1"/>
  <c r="L326" i="14" s="1"/>
  <c r="I362" i="14"/>
  <c r="K362" i="14" s="1"/>
  <c r="I284" i="14"/>
  <c r="K284" i="14" s="1"/>
  <c r="I291" i="14"/>
  <c r="K291" i="14" s="1"/>
  <c r="I337" i="14"/>
  <c r="J337" i="14" s="1"/>
  <c r="L337" i="14" s="1"/>
  <c r="I345" i="14"/>
  <c r="J345" i="14" s="1"/>
  <c r="L345" i="14" s="1"/>
  <c r="P23" i="14"/>
  <c r="N23" i="14" s="1"/>
  <c r="O23" i="14"/>
  <c r="I262" i="14"/>
  <c r="I265" i="14"/>
  <c r="I274" i="14"/>
  <c r="I296" i="14"/>
  <c r="I312" i="14"/>
  <c r="I315" i="14"/>
  <c r="I325" i="14"/>
  <c r="I330" i="14"/>
  <c r="I332" i="14"/>
  <c r="I349" i="14"/>
  <c r="I372" i="14"/>
  <c r="I271" i="14"/>
  <c r="I307" i="14"/>
  <c r="I308" i="14"/>
  <c r="I331" i="14"/>
  <c r="I341" i="14"/>
  <c r="I350" i="14"/>
  <c r="I264" i="14"/>
  <c r="I273" i="14"/>
  <c r="I300" i="14"/>
  <c r="I309" i="14"/>
  <c r="I319" i="14"/>
  <c r="I333" i="14"/>
  <c r="I339" i="14"/>
  <c r="I351" i="14"/>
  <c r="I370" i="14"/>
  <c r="I281" i="14"/>
  <c r="I283" i="14"/>
  <c r="I285" i="14"/>
  <c r="I290" i="14"/>
  <c r="I338" i="14"/>
  <c r="I343" i="14"/>
  <c r="I348" i="14"/>
  <c r="I379" i="14"/>
  <c r="F22" i="14"/>
  <c r="G22" i="14"/>
  <c r="AJ15" i="14"/>
  <c r="I292" i="14"/>
  <c r="I297" i="14"/>
  <c r="I302" i="14"/>
  <c r="I321" i="14"/>
  <c r="I323" i="14"/>
  <c r="I359" i="14"/>
  <c r="I377" i="14"/>
  <c r="I266" i="14"/>
  <c r="I278" i="14"/>
  <c r="I280" i="14"/>
  <c r="I299" i="14"/>
  <c r="I324" i="14"/>
  <c r="I335" i="14"/>
  <c r="I354" i="14"/>
  <c r="I360" i="14"/>
  <c r="I367" i="14"/>
  <c r="I374" i="14"/>
  <c r="I352" i="14"/>
  <c r="I373" i="14"/>
  <c r="I381" i="14"/>
  <c r="I342" i="14"/>
  <c r="I357" i="14"/>
  <c r="I263" i="14"/>
  <c r="I270" i="14"/>
  <c r="I275" i="14"/>
  <c r="I277" i="14"/>
  <c r="I279" i="14"/>
  <c r="I289" i="14"/>
  <c r="I303" i="14"/>
  <c r="I304" i="14"/>
  <c r="I311" i="14"/>
  <c r="I313" i="14"/>
  <c r="I328" i="14"/>
  <c r="I334" i="14"/>
  <c r="I346" i="14"/>
  <c r="I361" i="14"/>
  <c r="I364" i="14"/>
  <c r="I376" i="14"/>
  <c r="O22" i="14"/>
  <c r="I267" i="14"/>
  <c r="I269" i="14"/>
  <c r="I286" i="14"/>
  <c r="I294" i="14"/>
  <c r="I320" i="14"/>
  <c r="I322" i="14"/>
  <c r="I344" i="14"/>
  <c r="I347" i="14"/>
  <c r="I353" i="14"/>
  <c r="I356" i="14"/>
  <c r="I368" i="14"/>
  <c r="I378" i="14"/>
  <c r="I380" i="14"/>
  <c r="O367" i="6"/>
  <c r="J268" i="14" l="1"/>
  <c r="L268" i="14" s="1"/>
  <c r="K306" i="14"/>
  <c r="K318" i="14"/>
  <c r="K293" i="14"/>
  <c r="J371" i="14"/>
  <c r="L371" i="14" s="1"/>
  <c r="J288" i="14"/>
  <c r="L288" i="14" s="1"/>
  <c r="J366" i="14"/>
  <c r="L366" i="14" s="1"/>
  <c r="K336" i="14"/>
  <c r="J365" i="14"/>
  <c r="L365" i="14" s="1"/>
  <c r="K329" i="14"/>
  <c r="J291" i="14"/>
  <c r="L291" i="14" s="1"/>
  <c r="J298" i="14"/>
  <c r="L298" i="14" s="1"/>
  <c r="J287" i="14"/>
  <c r="L287" i="14" s="1"/>
  <c r="K345" i="14"/>
  <c r="K337" i="14"/>
  <c r="K317" i="14"/>
  <c r="K326" i="14"/>
  <c r="K355" i="14"/>
  <c r="K363" i="14"/>
  <c r="J358" i="14"/>
  <c r="L358" i="14" s="1"/>
  <c r="J284" i="14"/>
  <c r="L284" i="14" s="1"/>
  <c r="J327" i="14"/>
  <c r="L327" i="14" s="1"/>
  <c r="J316" i="14"/>
  <c r="L316" i="14" s="1"/>
  <c r="J301" i="14"/>
  <c r="L301" i="14" s="1"/>
  <c r="J276" i="14"/>
  <c r="L276" i="14" s="1"/>
  <c r="K369" i="14"/>
  <c r="J375" i="14"/>
  <c r="L375" i="14" s="1"/>
  <c r="J305" i="14"/>
  <c r="L305" i="14" s="1"/>
  <c r="J340" i="14"/>
  <c r="L340" i="14" s="1"/>
  <c r="J295" i="14"/>
  <c r="L295" i="14" s="1"/>
  <c r="J282" i="14"/>
  <c r="L282" i="14" s="1"/>
  <c r="J362" i="14"/>
  <c r="L362" i="14" s="1"/>
  <c r="K310" i="14"/>
  <c r="J314" i="14"/>
  <c r="L314" i="14" s="1"/>
  <c r="J272" i="14"/>
  <c r="L272" i="14" s="1"/>
  <c r="K286" i="14"/>
  <c r="J286" i="14"/>
  <c r="L286" i="14" s="1"/>
  <c r="K334" i="14"/>
  <c r="J334" i="14"/>
  <c r="L334" i="14" s="1"/>
  <c r="K374" i="14"/>
  <c r="J374" i="14"/>
  <c r="L374" i="14" s="1"/>
  <c r="K323" i="14"/>
  <c r="J323" i="14"/>
  <c r="L323" i="14" s="1"/>
  <c r="K290" i="14"/>
  <c r="J290" i="14"/>
  <c r="L290" i="14" s="1"/>
  <c r="K332" i="14"/>
  <c r="J332" i="14"/>
  <c r="L332" i="14" s="1"/>
  <c r="K367" i="14"/>
  <c r="J367" i="14"/>
  <c r="L367" i="14" s="1"/>
  <c r="K280" i="14"/>
  <c r="J280" i="14"/>
  <c r="L280" i="14" s="1"/>
  <c r="K321" i="14"/>
  <c r="J321" i="14"/>
  <c r="L321" i="14" s="1"/>
  <c r="H22" i="14"/>
  <c r="S22" i="14" s="1"/>
  <c r="T22" i="14" s="1"/>
  <c r="K285" i="14"/>
  <c r="J285" i="14"/>
  <c r="L285" i="14" s="1"/>
  <c r="K308" i="14"/>
  <c r="J308" i="14"/>
  <c r="L308" i="14" s="1"/>
  <c r="J330" i="14"/>
  <c r="L330" i="14" s="1"/>
  <c r="K330" i="14"/>
  <c r="K313" i="14"/>
  <c r="J313" i="14"/>
  <c r="L313" i="14" s="1"/>
  <c r="J360" i="14"/>
  <c r="L360" i="14" s="1"/>
  <c r="K360" i="14"/>
  <c r="K278" i="14"/>
  <c r="J278" i="14"/>
  <c r="L278" i="14" s="1"/>
  <c r="J302" i="14"/>
  <c r="L302" i="14" s="1"/>
  <c r="K302" i="14"/>
  <c r="K283" i="14"/>
  <c r="J283" i="14"/>
  <c r="L283" i="14" s="1"/>
  <c r="J309" i="14"/>
  <c r="L309" i="14" s="1"/>
  <c r="K309" i="14"/>
  <c r="K307" i="14"/>
  <c r="J307" i="14"/>
  <c r="L307" i="14" s="1"/>
  <c r="J325" i="14"/>
  <c r="L325" i="14" s="1"/>
  <c r="K325" i="14"/>
  <c r="K269" i="14"/>
  <c r="J269" i="14"/>
  <c r="L269" i="14" s="1"/>
  <c r="K311" i="14"/>
  <c r="J311" i="14"/>
  <c r="L311" i="14" s="1"/>
  <c r="K266" i="14"/>
  <c r="J266" i="14"/>
  <c r="L266" i="14" s="1"/>
  <c r="K297" i="14"/>
  <c r="J297" i="14"/>
  <c r="L297" i="14" s="1"/>
  <c r="K281" i="14"/>
  <c r="J281" i="14"/>
  <c r="L281" i="14" s="1"/>
  <c r="J271" i="14"/>
  <c r="L271" i="14" s="1"/>
  <c r="K271" i="14"/>
  <c r="J315" i="14"/>
  <c r="L315" i="14" s="1"/>
  <c r="K315" i="14"/>
  <c r="K267" i="14"/>
  <c r="J267" i="14"/>
  <c r="L267" i="14" s="1"/>
  <c r="K378" i="14"/>
  <c r="J378" i="14"/>
  <c r="L378" i="14" s="1"/>
  <c r="J368" i="14"/>
  <c r="L368" i="14" s="1"/>
  <c r="K368" i="14"/>
  <c r="K357" i="14"/>
  <c r="J357" i="14"/>
  <c r="L357" i="14" s="1"/>
  <c r="K292" i="14"/>
  <c r="J292" i="14"/>
  <c r="L292" i="14" s="1"/>
  <c r="K312" i="14"/>
  <c r="J312" i="14"/>
  <c r="L312" i="14" s="1"/>
  <c r="J328" i="14"/>
  <c r="L328" i="14" s="1"/>
  <c r="K328" i="14"/>
  <c r="K380" i="14"/>
  <c r="J380" i="14"/>
  <c r="L380" i="14" s="1"/>
  <c r="K304" i="14"/>
  <c r="J304" i="14"/>
  <c r="L304" i="14" s="1"/>
  <c r="K356" i="14"/>
  <c r="J356" i="14"/>
  <c r="L356" i="14" s="1"/>
  <c r="K303" i="14"/>
  <c r="J303" i="14"/>
  <c r="L303" i="14" s="1"/>
  <c r="J354" i="14"/>
  <c r="L354" i="14" s="1"/>
  <c r="K354" i="14"/>
  <c r="K370" i="14"/>
  <c r="J370" i="14"/>
  <c r="L370" i="14" s="1"/>
  <c r="J300" i="14"/>
  <c r="L300" i="14" s="1"/>
  <c r="K300" i="14"/>
  <c r="K296" i="14"/>
  <c r="J296" i="14"/>
  <c r="L296" i="14" s="1"/>
  <c r="K289" i="14"/>
  <c r="J289" i="14"/>
  <c r="L289" i="14" s="1"/>
  <c r="K335" i="14"/>
  <c r="J335" i="14"/>
  <c r="L335" i="14" s="1"/>
  <c r="K379" i="14"/>
  <c r="J379" i="14"/>
  <c r="L379" i="14" s="1"/>
  <c r="K351" i="14"/>
  <c r="J351" i="14"/>
  <c r="L351" i="14" s="1"/>
  <c r="K350" i="14"/>
  <c r="J350" i="14"/>
  <c r="L350" i="14" s="1"/>
  <c r="J274" i="14"/>
  <c r="L274" i="14" s="1"/>
  <c r="K274" i="14"/>
  <c r="J279" i="14"/>
  <c r="L279" i="14" s="1"/>
  <c r="K279" i="14"/>
  <c r="K342" i="14"/>
  <c r="J342" i="14"/>
  <c r="L342" i="14" s="1"/>
  <c r="J381" i="14"/>
  <c r="L381" i="14" s="1"/>
  <c r="K381" i="14"/>
  <c r="K324" i="14"/>
  <c r="J324" i="14"/>
  <c r="L324" i="14" s="1"/>
  <c r="K339" i="14"/>
  <c r="J339" i="14"/>
  <c r="L339" i="14" s="1"/>
  <c r="J341" i="14"/>
  <c r="L341" i="14" s="1"/>
  <c r="K341" i="14"/>
  <c r="K265" i="14"/>
  <c r="J265" i="14"/>
  <c r="L265" i="14" s="1"/>
  <c r="K373" i="14"/>
  <c r="J373" i="14"/>
  <c r="L373" i="14" s="1"/>
  <c r="K299" i="14"/>
  <c r="J299" i="14"/>
  <c r="L299" i="14" s="1"/>
  <c r="K333" i="14"/>
  <c r="J333" i="14"/>
  <c r="L333" i="14" s="1"/>
  <c r="K262" i="14"/>
  <c r="J262" i="14"/>
  <c r="L262" i="14" s="1"/>
  <c r="O24" i="14"/>
  <c r="P24" i="14"/>
  <c r="N24" i="14" s="1"/>
  <c r="J344" i="14"/>
  <c r="L344" i="14" s="1"/>
  <c r="K344" i="14"/>
  <c r="J376" i="14"/>
  <c r="L376" i="14" s="1"/>
  <c r="K376" i="14"/>
  <c r="K277" i="14"/>
  <c r="J277" i="14"/>
  <c r="L277" i="14" s="1"/>
  <c r="K275" i="14"/>
  <c r="J275" i="14"/>
  <c r="L275" i="14" s="1"/>
  <c r="K348" i="14"/>
  <c r="J348" i="14"/>
  <c r="L348" i="14" s="1"/>
  <c r="K319" i="14"/>
  <c r="J319" i="14"/>
  <c r="L319" i="14" s="1"/>
  <c r="K322" i="14"/>
  <c r="J322" i="14"/>
  <c r="L322" i="14" s="1"/>
  <c r="J320" i="14"/>
  <c r="L320" i="14" s="1"/>
  <c r="K320" i="14"/>
  <c r="K270" i="14"/>
  <c r="J270" i="14"/>
  <c r="L270" i="14" s="1"/>
  <c r="J377" i="14"/>
  <c r="L377" i="14" s="1"/>
  <c r="K377" i="14"/>
  <c r="K343" i="14"/>
  <c r="J343" i="14"/>
  <c r="L343" i="14" s="1"/>
  <c r="K273" i="14"/>
  <c r="J273" i="14"/>
  <c r="L273" i="14" s="1"/>
  <c r="K331" i="14"/>
  <c r="J331" i="14"/>
  <c r="L331" i="14" s="1"/>
  <c r="K372" i="14"/>
  <c r="J372" i="14"/>
  <c r="L372" i="14" s="1"/>
  <c r="K353" i="14"/>
  <c r="J353" i="14"/>
  <c r="L353" i="14" s="1"/>
  <c r="K347" i="14"/>
  <c r="J347" i="14"/>
  <c r="L347" i="14" s="1"/>
  <c r="J364" i="14"/>
  <c r="L364" i="14" s="1"/>
  <c r="K364" i="14"/>
  <c r="K361" i="14"/>
  <c r="J361" i="14"/>
  <c r="L361" i="14" s="1"/>
  <c r="K294" i="14"/>
  <c r="J294" i="14"/>
  <c r="L294" i="14" s="1"/>
  <c r="K346" i="14"/>
  <c r="J346" i="14"/>
  <c r="L346" i="14" s="1"/>
  <c r="J263" i="14"/>
  <c r="L263" i="14" s="1"/>
  <c r="K263" i="14"/>
  <c r="K352" i="14"/>
  <c r="J352" i="14"/>
  <c r="L352" i="14" s="1"/>
  <c r="K359" i="14"/>
  <c r="J359" i="14"/>
  <c r="L359" i="14" s="1"/>
  <c r="K338" i="14"/>
  <c r="J338" i="14"/>
  <c r="L338" i="14" s="1"/>
  <c r="K264" i="14"/>
  <c r="J264" i="14"/>
  <c r="L264" i="14" s="1"/>
  <c r="J349" i="14"/>
  <c r="L349" i="14" s="1"/>
  <c r="K349" i="14"/>
  <c r="O366" i="6"/>
  <c r="I22" i="14" l="1"/>
  <c r="K22" i="14" s="1"/>
  <c r="E22" i="14"/>
  <c r="G23" i="14" s="1"/>
  <c r="O25" i="14"/>
  <c r="P25" i="14"/>
  <c r="N25" i="14" s="1"/>
  <c r="O365" i="6"/>
  <c r="F23" i="14" l="1"/>
  <c r="J22" i="14"/>
  <c r="L22" i="14" s="1"/>
  <c r="P26" i="14"/>
  <c r="N26" i="14" s="1"/>
  <c r="O26" i="14"/>
  <c r="H23" i="14"/>
  <c r="E23" i="14" s="1"/>
  <c r="O364" i="6"/>
  <c r="P27" i="14" l="1"/>
  <c r="N27" i="14" s="1"/>
  <c r="O27" i="14"/>
  <c r="G24" i="14"/>
  <c r="F24" i="14"/>
  <c r="S23" i="14"/>
  <c r="T23" i="14" s="1"/>
  <c r="I23" i="14"/>
  <c r="O363" i="6"/>
  <c r="O28" i="14" l="1"/>
  <c r="P28" i="14"/>
  <c r="N28" i="14" s="1"/>
  <c r="K23" i="14"/>
  <c r="J23" i="14"/>
  <c r="L23" i="14" s="1"/>
  <c r="H24" i="14"/>
  <c r="E24" i="14" s="1"/>
  <c r="O362" i="6"/>
  <c r="S24" i="14" l="1"/>
  <c r="T24" i="14" s="1"/>
  <c r="O29" i="14"/>
  <c r="P29" i="14"/>
  <c r="N29" i="14" s="1"/>
  <c r="I24" i="14"/>
  <c r="G25" i="14"/>
  <c r="F25" i="14"/>
  <c r="O361" i="6"/>
  <c r="O30" i="14" l="1"/>
  <c r="P30" i="14"/>
  <c r="N30" i="14" s="1"/>
  <c r="H25" i="14"/>
  <c r="S25" i="14" s="1"/>
  <c r="T25" i="14" s="1"/>
  <c r="K24" i="14"/>
  <c r="J24" i="14"/>
  <c r="L24" i="14" s="1"/>
  <c r="O360" i="6"/>
  <c r="I25" i="14" l="1"/>
  <c r="E25" i="14"/>
  <c r="P31" i="14"/>
  <c r="N31" i="14" s="1"/>
  <c r="O31" i="14"/>
  <c r="O359" i="6"/>
  <c r="O32" i="14" l="1"/>
  <c r="P32" i="14"/>
  <c r="N32" i="14" s="1"/>
  <c r="K25" i="14"/>
  <c r="J25" i="14"/>
  <c r="L25" i="14" s="1"/>
  <c r="F26" i="14"/>
  <c r="G26" i="14"/>
  <c r="H26" i="14" s="1"/>
  <c r="O358" i="6"/>
  <c r="E26" i="14" l="1"/>
  <c r="G27" i="14" s="1"/>
  <c r="P33" i="14"/>
  <c r="N33" i="14" s="1"/>
  <c r="O33" i="14"/>
  <c r="I26" i="14"/>
  <c r="S26" i="14"/>
  <c r="T26" i="14" s="1"/>
  <c r="O357" i="6"/>
  <c r="F27" i="14" l="1"/>
  <c r="H27" i="14"/>
  <c r="S27" i="14" s="1"/>
  <c r="T27" i="14" s="1"/>
  <c r="J26" i="14"/>
  <c r="L26" i="14" s="1"/>
  <c r="K26" i="14"/>
  <c r="O34" i="14"/>
  <c r="P34" i="14"/>
  <c r="N34" i="14" s="1"/>
  <c r="O356" i="6"/>
  <c r="I27" i="14" l="1"/>
  <c r="K27" i="14" s="1"/>
  <c r="E27" i="14"/>
  <c r="F28" i="14" s="1"/>
  <c r="N7" i="14"/>
  <c r="O35" i="14"/>
  <c r="P35" i="14"/>
  <c r="N35" i="14" s="1"/>
  <c r="O355" i="6"/>
  <c r="J27" i="14" l="1"/>
  <c r="L27" i="14" s="1"/>
  <c r="G28" i="14"/>
  <c r="H28" i="14" s="1"/>
  <c r="E28" i="14" s="1"/>
  <c r="P36" i="14"/>
  <c r="N36" i="14" s="1"/>
  <c r="O36" i="14"/>
  <c r="O354" i="6"/>
  <c r="S28" i="14" l="1"/>
  <c r="T28" i="14" s="1"/>
  <c r="O37" i="14"/>
  <c r="P37" i="14"/>
  <c r="N37" i="14" s="1"/>
  <c r="F29" i="14"/>
  <c r="G29" i="14"/>
  <c r="H29" i="14" s="1"/>
  <c r="I28" i="14"/>
  <c r="O353" i="6"/>
  <c r="P38" i="14" l="1"/>
  <c r="N38" i="14" s="1"/>
  <c r="O38" i="14"/>
  <c r="K28" i="14"/>
  <c r="J28" i="14"/>
  <c r="L28" i="14" s="1"/>
  <c r="I29" i="14"/>
  <c r="E29" i="14"/>
  <c r="S29" i="14"/>
  <c r="T29" i="14" s="1"/>
  <c r="O352" i="6"/>
  <c r="P39" i="14" l="1"/>
  <c r="N39" i="14" s="1"/>
  <c r="O39" i="14"/>
  <c r="G30" i="14"/>
  <c r="F30" i="14"/>
  <c r="K29" i="14"/>
  <c r="J29" i="14"/>
  <c r="L29" i="14" s="1"/>
  <c r="O351" i="6"/>
  <c r="O40" i="14" l="1"/>
  <c r="P40" i="14"/>
  <c r="N40" i="14" s="1"/>
  <c r="H30" i="14"/>
  <c r="S30" i="14" s="1"/>
  <c r="T30" i="14" s="1"/>
  <c r="O350" i="6"/>
  <c r="P41" i="14" l="1"/>
  <c r="N41" i="14" s="1"/>
  <c r="O41" i="14"/>
  <c r="I30" i="14"/>
  <c r="E30" i="14"/>
  <c r="O349" i="6"/>
  <c r="P42" i="14" l="1"/>
  <c r="N42" i="14" s="1"/>
  <c r="O42" i="14"/>
  <c r="K30" i="14"/>
  <c r="J30" i="14"/>
  <c r="L30" i="14" s="1"/>
  <c r="G31" i="14"/>
  <c r="H31" i="14" s="1"/>
  <c r="F31" i="14"/>
  <c r="O348" i="6"/>
  <c r="O43" i="14" l="1"/>
  <c r="P43" i="14"/>
  <c r="N43" i="14" s="1"/>
  <c r="I31" i="14"/>
  <c r="E31" i="14"/>
  <c r="S31" i="14"/>
  <c r="T31" i="14" s="1"/>
  <c r="O347" i="6"/>
  <c r="P44" i="14" l="1"/>
  <c r="N44" i="14" s="1"/>
  <c r="O44" i="14"/>
  <c r="G32" i="14"/>
  <c r="H32" i="14" s="1"/>
  <c r="E32" i="14" s="1"/>
  <c r="F32" i="14"/>
  <c r="K31" i="14"/>
  <c r="J31" i="14"/>
  <c r="L31" i="14" s="1"/>
  <c r="O346" i="6"/>
  <c r="F33" i="14" l="1"/>
  <c r="G33" i="14"/>
  <c r="H33" i="14" s="1"/>
  <c r="I32" i="14"/>
  <c r="S32" i="14"/>
  <c r="P45" i="14"/>
  <c r="N45" i="14" s="1"/>
  <c r="O45" i="14"/>
  <c r="O345" i="6"/>
  <c r="O46" i="14" l="1"/>
  <c r="P46" i="14"/>
  <c r="N46" i="14" s="1"/>
  <c r="J32" i="14"/>
  <c r="L32" i="14" s="1"/>
  <c r="K32" i="14"/>
  <c r="E33" i="14"/>
  <c r="T32" i="14"/>
  <c r="I33" i="14"/>
  <c r="O344" i="6"/>
  <c r="O47" i="14" l="1"/>
  <c r="P47" i="14"/>
  <c r="N47" i="14" s="1"/>
  <c r="F34" i="14"/>
  <c r="G34" i="14"/>
  <c r="H34" i="14" s="1"/>
  <c r="K33" i="14"/>
  <c r="N5" i="14" s="1"/>
  <c r="J33" i="14"/>
  <c r="L33" i="14" s="1"/>
  <c r="N4" i="14" s="1"/>
  <c r="O343" i="6"/>
  <c r="F4" i="14" l="1"/>
  <c r="I34" i="14"/>
  <c r="K34" i="14" s="1"/>
  <c r="E34" i="14"/>
  <c r="F35" i="14" s="1"/>
  <c r="P48" i="14"/>
  <c r="N48" i="14" s="1"/>
  <c r="O48" i="14"/>
  <c r="O342" i="6"/>
  <c r="J34" i="14" l="1"/>
  <c r="L34" i="14" s="1"/>
  <c r="G35" i="14"/>
  <c r="H35" i="14" s="1"/>
  <c r="P49" i="14"/>
  <c r="N49" i="14" s="1"/>
  <c r="O49" i="14"/>
  <c r="O341" i="6"/>
  <c r="I35" i="14" l="1"/>
  <c r="J35" i="14" s="1"/>
  <c r="L35" i="14" s="1"/>
  <c r="E35" i="14"/>
  <c r="G36" i="14" s="1"/>
  <c r="P50" i="14"/>
  <c r="N50" i="14" s="1"/>
  <c r="O50" i="14"/>
  <c r="O340" i="6"/>
  <c r="F36" i="14" l="1"/>
  <c r="K35" i="14"/>
  <c r="H36" i="14"/>
  <c r="O51" i="14"/>
  <c r="P51" i="14"/>
  <c r="N51" i="14" s="1"/>
  <c r="O339" i="6"/>
  <c r="I36" i="14" l="1"/>
  <c r="J36" i="14" s="1"/>
  <c r="L36" i="14" s="1"/>
  <c r="E36" i="14"/>
  <c r="P52" i="14"/>
  <c r="N52" i="14" s="1"/>
  <c r="O52" i="14"/>
  <c r="O338" i="6"/>
  <c r="K36" i="14" l="1"/>
  <c r="G37" i="14"/>
  <c r="H37" i="14" s="1"/>
  <c r="F37" i="14"/>
  <c r="P53" i="14"/>
  <c r="N53" i="14" s="1"/>
  <c r="O53" i="14"/>
  <c r="O337" i="6"/>
  <c r="E37" i="14" l="1"/>
  <c r="I37" i="14"/>
  <c r="P54" i="14"/>
  <c r="N54" i="14" s="1"/>
  <c r="O54" i="14"/>
  <c r="O336" i="6"/>
  <c r="G38" i="14" l="1"/>
  <c r="H38" i="14" s="1"/>
  <c r="F38" i="14"/>
  <c r="K37" i="14"/>
  <c r="J37" i="14"/>
  <c r="L37" i="14" s="1"/>
  <c r="O55" i="14"/>
  <c r="P55" i="14"/>
  <c r="N55" i="14" s="1"/>
  <c r="O335" i="6"/>
  <c r="E38" i="14" l="1"/>
  <c r="I38" i="14"/>
  <c r="O56" i="14"/>
  <c r="P56" i="14"/>
  <c r="N56" i="14" s="1"/>
  <c r="O334" i="6"/>
  <c r="K38" i="14" l="1"/>
  <c r="J38" i="14"/>
  <c r="L38" i="14" s="1"/>
  <c r="F39" i="14"/>
  <c r="G39" i="14"/>
  <c r="H39" i="14" s="1"/>
  <c r="E39" i="14" s="1"/>
  <c r="F40" i="14" s="1"/>
  <c r="P57" i="14"/>
  <c r="N57" i="14" s="1"/>
  <c r="O57" i="14"/>
  <c r="O333" i="6"/>
  <c r="I39" i="14" l="1"/>
  <c r="K39" i="14" s="1"/>
  <c r="G40" i="14"/>
  <c r="H40" i="14" s="1"/>
  <c r="E40" i="14" s="1"/>
  <c r="G41" i="14" s="1"/>
  <c r="H41" i="14" s="1"/>
  <c r="E41" i="14" s="1"/>
  <c r="P58" i="14"/>
  <c r="N58" i="14" s="1"/>
  <c r="O58" i="14"/>
  <c r="O332" i="6"/>
  <c r="J39" i="14" l="1"/>
  <c r="L39" i="14" s="1"/>
  <c r="F41" i="14"/>
  <c r="I41" i="14" s="1"/>
  <c r="J41" i="14" s="1"/>
  <c r="L41" i="14" s="1"/>
  <c r="I40" i="14"/>
  <c r="P59" i="14"/>
  <c r="N59" i="14" s="1"/>
  <c r="O59" i="14"/>
  <c r="G42" i="14"/>
  <c r="F42" i="14"/>
  <c r="O331" i="6"/>
  <c r="K41" i="14" l="1"/>
  <c r="J40" i="14"/>
  <c r="L40" i="14" s="1"/>
  <c r="K40" i="14"/>
  <c r="O60" i="14"/>
  <c r="P60" i="14"/>
  <c r="N60" i="14" s="1"/>
  <c r="H42" i="14"/>
  <c r="E42" i="14" s="1"/>
  <c r="O330" i="6"/>
  <c r="I42" i="14" l="1"/>
  <c r="J42" i="14" s="1"/>
  <c r="L42" i="14" s="1"/>
  <c r="O61" i="14"/>
  <c r="P61" i="14"/>
  <c r="N61" i="14" s="1"/>
  <c r="G43" i="14"/>
  <c r="H43" i="14" s="1"/>
  <c r="F43" i="14"/>
  <c r="O329" i="6"/>
  <c r="K42" i="14" l="1"/>
  <c r="I43" i="14"/>
  <c r="E43" i="14"/>
  <c r="P62" i="14"/>
  <c r="N62" i="14" s="1"/>
  <c r="O62" i="14"/>
  <c r="O328" i="6"/>
  <c r="K43" i="14" l="1"/>
  <c r="J43" i="14"/>
  <c r="L43" i="14" s="1"/>
  <c r="P63" i="14"/>
  <c r="N63" i="14" s="1"/>
  <c r="O63" i="14"/>
  <c r="F44" i="14"/>
  <c r="G44" i="14"/>
  <c r="H44" i="14" s="1"/>
  <c r="O327" i="6"/>
  <c r="P64" i="14" l="1"/>
  <c r="N64" i="14" s="1"/>
  <c r="O64" i="14"/>
  <c r="E44" i="14"/>
  <c r="I44" i="14"/>
  <c r="O326" i="6"/>
  <c r="O65" i="14" l="1"/>
  <c r="P65" i="14"/>
  <c r="N65" i="14" s="1"/>
  <c r="K44" i="14"/>
  <c r="J44" i="14"/>
  <c r="L44" i="14" s="1"/>
  <c r="F45" i="14"/>
  <c r="G45" i="14"/>
  <c r="H45" i="14" s="1"/>
  <c r="O325" i="6"/>
  <c r="P66" i="14" l="1"/>
  <c r="N66" i="14" s="1"/>
  <c r="O66" i="14"/>
  <c r="E45" i="14"/>
  <c r="I45" i="14"/>
  <c r="O324" i="6"/>
  <c r="P67" i="14" l="1"/>
  <c r="N67" i="14" s="1"/>
  <c r="O67" i="14"/>
  <c r="J45" i="14"/>
  <c r="L45" i="14" s="1"/>
  <c r="K45" i="14"/>
  <c r="G46" i="14"/>
  <c r="F46" i="14"/>
  <c r="O323" i="6"/>
  <c r="H46" i="14" l="1"/>
  <c r="I46" i="14" s="1"/>
  <c r="O68" i="14"/>
  <c r="P68" i="14"/>
  <c r="N68" i="14" s="1"/>
  <c r="O322" i="6"/>
  <c r="E46" i="14" l="1"/>
  <c r="F47" i="14" s="1"/>
  <c r="K46" i="14"/>
  <c r="J46" i="14"/>
  <c r="L46" i="14" s="1"/>
  <c r="P69" i="14"/>
  <c r="N69" i="14" s="1"/>
  <c r="O69" i="14"/>
  <c r="O321" i="6"/>
  <c r="G47" i="14" l="1"/>
  <c r="H47" i="14" s="1"/>
  <c r="O70" i="14"/>
  <c r="P70" i="14"/>
  <c r="N70" i="14" s="1"/>
  <c r="O320" i="6"/>
  <c r="E47" i="14" l="1"/>
  <c r="F48" i="14" s="1"/>
  <c r="I47" i="14"/>
  <c r="K47" i="14" s="1"/>
  <c r="O71" i="14"/>
  <c r="P71" i="14"/>
  <c r="N71" i="14" s="1"/>
  <c r="O319" i="6"/>
  <c r="J47" i="14" l="1"/>
  <c r="L47" i="14" s="1"/>
  <c r="G48" i="14"/>
  <c r="H48" i="14" s="1"/>
  <c r="E48" i="14" s="1"/>
  <c r="P72" i="14"/>
  <c r="N72" i="14" s="1"/>
  <c r="O72" i="14"/>
  <c r="O318" i="6"/>
  <c r="G49" i="14" l="1"/>
  <c r="F49" i="14"/>
  <c r="P73" i="14"/>
  <c r="N73" i="14" s="1"/>
  <c r="O73" i="14"/>
  <c r="I48" i="14"/>
  <c r="O317" i="6"/>
  <c r="P74" i="14" l="1"/>
  <c r="N74" i="14" s="1"/>
  <c r="O74" i="14"/>
  <c r="K48" i="14"/>
  <c r="J48" i="14"/>
  <c r="L48" i="14" s="1"/>
  <c r="H49" i="14"/>
  <c r="I49" i="14" s="1"/>
  <c r="O316" i="6"/>
  <c r="O75" i="14" l="1"/>
  <c r="P75" i="14"/>
  <c r="N75" i="14" s="1"/>
  <c r="K49" i="14"/>
  <c r="J49" i="14"/>
  <c r="L49" i="14" s="1"/>
  <c r="E49" i="14"/>
  <c r="O315" i="6"/>
  <c r="P76" i="14" l="1"/>
  <c r="N76" i="14" s="1"/>
  <c r="O76" i="14"/>
  <c r="F50" i="14"/>
  <c r="G50" i="14"/>
  <c r="O314" i="6"/>
  <c r="P77" i="14" l="1"/>
  <c r="N77" i="14" s="1"/>
  <c r="O77" i="14"/>
  <c r="H50" i="14"/>
  <c r="E50" i="14" s="1"/>
  <c r="O313" i="6"/>
  <c r="I50" i="14" l="1"/>
  <c r="J50" i="14" s="1"/>
  <c r="L50" i="14" s="1"/>
  <c r="F51" i="14"/>
  <c r="G51" i="14"/>
  <c r="O78" i="14"/>
  <c r="P78" i="14"/>
  <c r="N78" i="14" s="1"/>
  <c r="O312" i="6"/>
  <c r="K50" i="14" l="1"/>
  <c r="H51" i="14"/>
  <c r="E51" i="14" s="1"/>
  <c r="P79" i="14"/>
  <c r="N79" i="14" s="1"/>
  <c r="O79" i="14"/>
  <c r="O311" i="6"/>
  <c r="G52" i="14" l="1"/>
  <c r="H52" i="14" s="1"/>
  <c r="F52" i="14"/>
  <c r="I51" i="14"/>
  <c r="P80" i="14"/>
  <c r="N80" i="14" s="1"/>
  <c r="O80" i="14"/>
  <c r="O310" i="6"/>
  <c r="E52" i="14" l="1"/>
  <c r="I52" i="14"/>
  <c r="K52" i="14" s="1"/>
  <c r="K51" i="14"/>
  <c r="J51" i="14"/>
  <c r="L51" i="14" s="1"/>
  <c r="O81" i="14"/>
  <c r="P81" i="14"/>
  <c r="N81" i="14" s="1"/>
  <c r="O309" i="6"/>
  <c r="J52" i="14" l="1"/>
  <c r="L52" i="14" s="1"/>
  <c r="G53" i="14"/>
  <c r="H53" i="14" s="1"/>
  <c r="F53" i="14"/>
  <c r="O82" i="14"/>
  <c r="P82" i="14"/>
  <c r="N82" i="14" s="1"/>
  <c r="O308" i="6"/>
  <c r="E53" i="14" l="1"/>
  <c r="I53" i="14"/>
  <c r="O83" i="14"/>
  <c r="P83" i="14"/>
  <c r="N83" i="14" s="1"/>
  <c r="O307" i="6"/>
  <c r="K53" i="14" l="1"/>
  <c r="J53" i="14"/>
  <c r="L53" i="14" s="1"/>
  <c r="F54" i="14"/>
  <c r="G54" i="14"/>
  <c r="P84" i="14"/>
  <c r="N84" i="14" s="1"/>
  <c r="O84" i="14"/>
  <c r="O306" i="6"/>
  <c r="H54" i="14" l="1"/>
  <c r="E54" i="14" s="1"/>
  <c r="O85" i="14"/>
  <c r="P85" i="14"/>
  <c r="N85" i="14" s="1"/>
  <c r="O305" i="6"/>
  <c r="F55" i="14" l="1"/>
  <c r="G55" i="14"/>
  <c r="H55" i="14" s="1"/>
  <c r="I54" i="14"/>
  <c r="P86" i="14"/>
  <c r="N86" i="14" s="1"/>
  <c r="O86" i="14"/>
  <c r="O304" i="6"/>
  <c r="K54" i="14" l="1"/>
  <c r="J54" i="14"/>
  <c r="L54" i="14" s="1"/>
  <c r="E55" i="14"/>
  <c r="I55" i="14"/>
  <c r="O87" i="14"/>
  <c r="P87" i="14"/>
  <c r="N87" i="14" s="1"/>
  <c r="O303" i="6"/>
  <c r="K55" i="14" l="1"/>
  <c r="J55" i="14"/>
  <c r="L55" i="14" s="1"/>
  <c r="F56" i="14"/>
  <c r="G56" i="14"/>
  <c r="H56" i="14" s="1"/>
  <c r="P88" i="14"/>
  <c r="N88" i="14" s="1"/>
  <c r="O88" i="14"/>
  <c r="O302" i="6"/>
  <c r="E56" i="14" l="1"/>
  <c r="G57" i="14" s="1"/>
  <c r="I56" i="14"/>
  <c r="K56" i="14" s="1"/>
  <c r="P89" i="14"/>
  <c r="N89" i="14" s="1"/>
  <c r="O89" i="14"/>
  <c r="O301" i="6"/>
  <c r="J56" i="14" l="1"/>
  <c r="L56" i="14" s="1"/>
  <c r="H57" i="14"/>
  <c r="E57" i="14" s="1"/>
  <c r="F58" i="14" s="1"/>
  <c r="F57" i="14"/>
  <c r="O90" i="14"/>
  <c r="P90" i="14"/>
  <c r="N90" i="14" s="1"/>
  <c r="O300" i="6"/>
  <c r="I57" i="14" l="1"/>
  <c r="K57" i="14" s="1"/>
  <c r="G58" i="14"/>
  <c r="H58" i="14" s="1"/>
  <c r="O91" i="14"/>
  <c r="P91" i="14"/>
  <c r="N91" i="14" s="1"/>
  <c r="O299" i="6"/>
  <c r="J57" i="14" l="1"/>
  <c r="L57" i="14" s="1"/>
  <c r="I58" i="14"/>
  <c r="K58" i="14" s="1"/>
  <c r="E58" i="14"/>
  <c r="O92" i="14"/>
  <c r="P92" i="14"/>
  <c r="N92" i="14" s="1"/>
  <c r="O298" i="6"/>
  <c r="J58" i="14" l="1"/>
  <c r="L58" i="14" s="1"/>
  <c r="F59" i="14"/>
  <c r="G59" i="14"/>
  <c r="O93" i="14"/>
  <c r="P93" i="14"/>
  <c r="N93" i="14" s="1"/>
  <c r="O297" i="6"/>
  <c r="H59" i="14" l="1"/>
  <c r="E59" i="14" s="1"/>
  <c r="P94" i="14"/>
  <c r="N94" i="14" s="1"/>
  <c r="O94" i="14"/>
  <c r="O296" i="6"/>
  <c r="I59" i="14" l="1"/>
  <c r="J59" i="14" s="1"/>
  <c r="L59" i="14" s="1"/>
  <c r="F60" i="14"/>
  <c r="G60" i="14"/>
  <c r="H60" i="14" s="1"/>
  <c r="E60" i="14" s="1"/>
  <c r="G61" i="14" s="1"/>
  <c r="P95" i="14"/>
  <c r="N95" i="14" s="1"/>
  <c r="O95" i="14"/>
  <c r="O295" i="6"/>
  <c r="K59" i="14" l="1"/>
  <c r="F61" i="14"/>
  <c r="I60" i="14"/>
  <c r="J60" i="14" s="1"/>
  <c r="L60" i="14" s="1"/>
  <c r="O96" i="14"/>
  <c r="P96" i="14"/>
  <c r="N96" i="14" s="1"/>
  <c r="H61" i="14"/>
  <c r="E61" i="14" s="1"/>
  <c r="O294" i="6"/>
  <c r="K60" i="14" l="1"/>
  <c r="I61" i="14"/>
  <c r="K61" i="14" s="1"/>
  <c r="F62" i="14"/>
  <c r="G62" i="14"/>
  <c r="H62" i="14" s="1"/>
  <c r="O97" i="14"/>
  <c r="P97" i="14"/>
  <c r="N97" i="14" s="1"/>
  <c r="O293" i="6"/>
  <c r="J61" i="14" l="1"/>
  <c r="L61" i="14" s="1"/>
  <c r="P98" i="14"/>
  <c r="N98" i="14" s="1"/>
  <c r="O98" i="14"/>
  <c r="I62" i="14"/>
  <c r="E62" i="14"/>
  <c r="O292" i="6"/>
  <c r="P99" i="14" l="1"/>
  <c r="N99" i="14" s="1"/>
  <c r="O99" i="14"/>
  <c r="G63" i="14"/>
  <c r="H63" i="14" s="1"/>
  <c r="F63" i="14"/>
  <c r="K62" i="14"/>
  <c r="J62" i="14"/>
  <c r="L62" i="14" s="1"/>
  <c r="O291" i="6"/>
  <c r="O100" i="14" l="1"/>
  <c r="P100" i="14"/>
  <c r="N100" i="14" s="1"/>
  <c r="I63" i="14"/>
  <c r="E63" i="14"/>
  <c r="O290" i="6"/>
  <c r="G64" i="14" l="1"/>
  <c r="H64" i="14" s="1"/>
  <c r="F64" i="14"/>
  <c r="K63" i="14"/>
  <c r="J63" i="14"/>
  <c r="L63" i="14" s="1"/>
  <c r="O101" i="14"/>
  <c r="P101" i="14"/>
  <c r="N101" i="14" s="1"/>
  <c r="O289" i="6"/>
  <c r="P102" i="14" l="1"/>
  <c r="N102" i="14" s="1"/>
  <c r="O102" i="14"/>
  <c r="E64" i="14"/>
  <c r="I64" i="14"/>
  <c r="O288" i="6"/>
  <c r="P103" i="14" l="1"/>
  <c r="N103" i="14" s="1"/>
  <c r="O103" i="14"/>
  <c r="J64" i="14"/>
  <c r="L64" i="14" s="1"/>
  <c r="K64" i="14"/>
  <c r="F65" i="14"/>
  <c r="G65" i="14"/>
  <c r="H65" i="14" s="1"/>
  <c r="O287" i="6"/>
  <c r="P104" i="14" l="1"/>
  <c r="N104" i="14" s="1"/>
  <c r="O104" i="14"/>
  <c r="E65" i="14"/>
  <c r="I65" i="14"/>
  <c r="O286" i="6"/>
  <c r="O105" i="14" l="1"/>
  <c r="P105" i="14"/>
  <c r="N105" i="14" s="1"/>
  <c r="F66" i="14"/>
  <c r="G66" i="14"/>
  <c r="K65" i="14"/>
  <c r="J65" i="14"/>
  <c r="L65" i="14" s="1"/>
  <c r="O285" i="6"/>
  <c r="P106" i="14" l="1"/>
  <c r="N106" i="14" s="1"/>
  <c r="O106" i="14"/>
  <c r="H66" i="14"/>
  <c r="E66" i="14" s="1"/>
  <c r="O284" i="6"/>
  <c r="I66" i="14" l="1"/>
  <c r="K66" i="14" s="1"/>
  <c r="G67" i="14"/>
  <c r="H67" i="14" s="1"/>
  <c r="F67" i="14"/>
  <c r="P107" i="14"/>
  <c r="N107" i="14" s="1"/>
  <c r="O107" i="14"/>
  <c r="O283" i="6"/>
  <c r="J66" i="14" l="1"/>
  <c r="L66" i="14" s="1"/>
  <c r="O108" i="14"/>
  <c r="P108" i="14"/>
  <c r="N108" i="14" s="1"/>
  <c r="I67" i="14"/>
  <c r="E67" i="14"/>
  <c r="O282" i="6"/>
  <c r="O109" i="14" l="1"/>
  <c r="P109" i="14"/>
  <c r="N109" i="14" s="1"/>
  <c r="G68" i="14"/>
  <c r="F68" i="14"/>
  <c r="K67" i="14"/>
  <c r="J67" i="14"/>
  <c r="L67" i="14" s="1"/>
  <c r="O281" i="6"/>
  <c r="O110" i="14" l="1"/>
  <c r="P110" i="14"/>
  <c r="N110" i="14" s="1"/>
  <c r="H68" i="14"/>
  <c r="E68" i="14" s="1"/>
  <c r="O280" i="6"/>
  <c r="I68" i="14" l="1"/>
  <c r="K68" i="14" s="1"/>
  <c r="F69" i="14"/>
  <c r="G69" i="14"/>
  <c r="H69" i="14" s="1"/>
  <c r="P111" i="14"/>
  <c r="N111" i="14" s="1"/>
  <c r="O111" i="14"/>
  <c r="O279" i="6"/>
  <c r="J68" i="14" l="1"/>
  <c r="L68" i="14" s="1"/>
  <c r="O112" i="14"/>
  <c r="P112" i="14"/>
  <c r="N112" i="14" s="1"/>
  <c r="I69" i="14"/>
  <c r="E69" i="14"/>
  <c r="O278" i="6"/>
  <c r="O113" i="14" l="1"/>
  <c r="P113" i="14"/>
  <c r="N113" i="14" s="1"/>
  <c r="G70" i="14"/>
  <c r="F70" i="14"/>
  <c r="K69" i="14"/>
  <c r="J69" i="14"/>
  <c r="L69" i="14" s="1"/>
  <c r="O277" i="6"/>
  <c r="P114" i="14" l="1"/>
  <c r="N114" i="14" s="1"/>
  <c r="O114" i="14"/>
  <c r="H70" i="14"/>
  <c r="E70" i="14" s="1"/>
  <c r="O276" i="6"/>
  <c r="G71" i="14" l="1"/>
  <c r="H71" i="14" s="1"/>
  <c r="F71" i="14"/>
  <c r="P115" i="14"/>
  <c r="N115" i="14" s="1"/>
  <c r="O115" i="14"/>
  <c r="I70" i="14"/>
  <c r="O275" i="6"/>
  <c r="P116" i="14" l="1"/>
  <c r="N116" i="14" s="1"/>
  <c r="O116" i="14"/>
  <c r="K70" i="14"/>
  <c r="J70" i="14"/>
  <c r="L70" i="14" s="1"/>
  <c r="I71" i="14"/>
  <c r="E71" i="14"/>
  <c r="O274" i="6"/>
  <c r="O117" i="14" l="1"/>
  <c r="P117" i="14"/>
  <c r="N117" i="14" s="1"/>
  <c r="F72" i="14"/>
  <c r="G72" i="14"/>
  <c r="H72" i="14" s="1"/>
  <c r="K71" i="14"/>
  <c r="J71" i="14"/>
  <c r="L71" i="14" s="1"/>
  <c r="O273" i="6"/>
  <c r="O118" i="14" l="1"/>
  <c r="P118" i="14"/>
  <c r="N118" i="14" s="1"/>
  <c r="E72" i="14"/>
  <c r="I72" i="14"/>
  <c r="O272" i="6"/>
  <c r="P119" i="14" l="1"/>
  <c r="N119" i="14" s="1"/>
  <c r="O119" i="14"/>
  <c r="K72" i="14"/>
  <c r="J72" i="14"/>
  <c r="L72" i="14" s="1"/>
  <c r="F73" i="14"/>
  <c r="G73" i="14"/>
  <c r="O271" i="6"/>
  <c r="O120" i="14" l="1"/>
  <c r="P120" i="14"/>
  <c r="N120" i="14" s="1"/>
  <c r="H73" i="14"/>
  <c r="E73" i="14" s="1"/>
  <c r="O270" i="6"/>
  <c r="G74" i="14" l="1"/>
  <c r="H74" i="14" s="1"/>
  <c r="F74" i="14"/>
  <c r="P121" i="14"/>
  <c r="N121" i="14" s="1"/>
  <c r="O121" i="14"/>
  <c r="I73" i="14"/>
  <c r="O269" i="6"/>
  <c r="P122" i="14" l="1"/>
  <c r="N122" i="14" s="1"/>
  <c r="O122" i="14"/>
  <c r="K73" i="14"/>
  <c r="J73" i="14"/>
  <c r="L73" i="14" s="1"/>
  <c r="E74" i="14"/>
  <c r="I74" i="14"/>
  <c r="O268" i="6"/>
  <c r="P123" i="14" l="1"/>
  <c r="N123" i="14" s="1"/>
  <c r="O123" i="14"/>
  <c r="K74" i="14"/>
  <c r="J74" i="14"/>
  <c r="L74" i="14" s="1"/>
  <c r="F75" i="14"/>
  <c r="G75" i="14"/>
  <c r="H75" i="14" s="1"/>
  <c r="O267" i="6"/>
  <c r="O124" i="14" l="1"/>
  <c r="P124" i="14"/>
  <c r="N124" i="14" s="1"/>
  <c r="E75" i="14"/>
  <c r="I75" i="14"/>
  <c r="O266" i="6"/>
  <c r="O125" i="14" l="1"/>
  <c r="P125" i="14"/>
  <c r="N125" i="14" s="1"/>
  <c r="J75" i="14"/>
  <c r="L75" i="14" s="1"/>
  <c r="K75" i="14"/>
  <c r="F76" i="14"/>
  <c r="G76" i="14"/>
  <c r="O265" i="6"/>
  <c r="P126" i="14" l="1"/>
  <c r="N126" i="14" s="1"/>
  <c r="O126" i="14"/>
  <c r="H76" i="14"/>
  <c r="E76" i="14" s="1"/>
  <c r="O264" i="6"/>
  <c r="F77" i="14" l="1"/>
  <c r="G77" i="14"/>
  <c r="H77" i="14" s="1"/>
  <c r="O127" i="14"/>
  <c r="P127" i="14"/>
  <c r="N127" i="14" s="1"/>
  <c r="I76" i="14"/>
  <c r="O263" i="6"/>
  <c r="P128" i="14" l="1"/>
  <c r="N128" i="14" s="1"/>
  <c r="O128" i="14"/>
  <c r="E77" i="14"/>
  <c r="K76" i="14"/>
  <c r="J76" i="14"/>
  <c r="L76" i="14" s="1"/>
  <c r="I77" i="14"/>
  <c r="O262" i="6"/>
  <c r="O129" i="14" l="1"/>
  <c r="P129" i="14"/>
  <c r="N129" i="14" s="1"/>
  <c r="J77" i="14"/>
  <c r="L77" i="14" s="1"/>
  <c r="K77" i="14"/>
  <c r="G78" i="14"/>
  <c r="H78" i="14" s="1"/>
  <c r="F78" i="14"/>
  <c r="O261" i="6"/>
  <c r="O130" i="14" l="1"/>
  <c r="P130" i="14"/>
  <c r="N130" i="14" s="1"/>
  <c r="E78" i="14"/>
  <c r="I78" i="14"/>
  <c r="O260" i="6"/>
  <c r="O131" i="14" l="1"/>
  <c r="P131" i="14"/>
  <c r="N131" i="14" s="1"/>
  <c r="F79" i="14"/>
  <c r="G79" i="14"/>
  <c r="K78" i="14"/>
  <c r="J78" i="14"/>
  <c r="L78" i="14" s="1"/>
  <c r="O259" i="6"/>
  <c r="O132" i="14" l="1"/>
  <c r="P132" i="14"/>
  <c r="N132" i="14" s="1"/>
  <c r="H79" i="14"/>
  <c r="E79" i="14" s="1"/>
  <c r="O258" i="6"/>
  <c r="F80" i="14" l="1"/>
  <c r="G80" i="14"/>
  <c r="O133" i="14"/>
  <c r="P133" i="14"/>
  <c r="N133" i="14" s="1"/>
  <c r="I79" i="14"/>
  <c r="O257" i="6"/>
  <c r="O134" i="14" l="1"/>
  <c r="P134" i="14"/>
  <c r="N134" i="14" s="1"/>
  <c r="J79" i="14"/>
  <c r="L79" i="14" s="1"/>
  <c r="K79" i="14"/>
  <c r="H80" i="14"/>
  <c r="I80" i="14" s="1"/>
  <c r="O256" i="6"/>
  <c r="J80" i="14" l="1"/>
  <c r="L80" i="14" s="1"/>
  <c r="K80" i="14"/>
  <c r="P135" i="14"/>
  <c r="N135" i="14" s="1"/>
  <c r="O135" i="14"/>
  <c r="E80" i="14"/>
  <c r="O255" i="6"/>
  <c r="P136" i="14" l="1"/>
  <c r="N136" i="14" s="1"/>
  <c r="O136" i="14"/>
  <c r="F81" i="14"/>
  <c r="G81" i="14"/>
  <c r="H81" i="14" s="1"/>
  <c r="O254" i="6"/>
  <c r="O137" i="14" l="1"/>
  <c r="P137" i="14"/>
  <c r="N137" i="14" s="1"/>
  <c r="E81" i="14"/>
  <c r="I81" i="14"/>
  <c r="O253" i="6"/>
  <c r="P138" i="14" l="1"/>
  <c r="N138" i="14" s="1"/>
  <c r="O138" i="14"/>
  <c r="G82" i="14"/>
  <c r="H82" i="14" s="1"/>
  <c r="F82" i="14"/>
  <c r="J81" i="14"/>
  <c r="L81" i="14" s="1"/>
  <c r="K81" i="14"/>
  <c r="O252" i="6"/>
  <c r="O139" i="14" l="1"/>
  <c r="P139" i="14"/>
  <c r="N139" i="14" s="1"/>
  <c r="E82" i="14"/>
  <c r="I82" i="14"/>
  <c r="O251" i="6"/>
  <c r="O140" i="14" l="1"/>
  <c r="P140" i="14"/>
  <c r="N140" i="14" s="1"/>
  <c r="K82" i="14"/>
  <c r="J82" i="14"/>
  <c r="L82" i="14" s="1"/>
  <c r="G83" i="14"/>
  <c r="H83" i="14" s="1"/>
  <c r="F83" i="14"/>
  <c r="O250" i="6"/>
  <c r="O141" i="14" l="1"/>
  <c r="P141" i="14"/>
  <c r="N141" i="14" s="1"/>
  <c r="E83" i="14"/>
  <c r="I83" i="14"/>
  <c r="O249" i="6"/>
  <c r="O142" i="14" l="1"/>
  <c r="P142" i="14"/>
  <c r="N142" i="14" s="1"/>
  <c r="F84" i="14"/>
  <c r="G84" i="14"/>
  <c r="J83" i="14"/>
  <c r="L83" i="14" s="1"/>
  <c r="K83" i="14"/>
  <c r="O248" i="6"/>
  <c r="O143" i="14" l="1"/>
  <c r="P143" i="14"/>
  <c r="N143" i="14" s="1"/>
  <c r="H84" i="14"/>
  <c r="E84" i="14" s="1"/>
  <c r="O247" i="6"/>
  <c r="I84" i="14" l="1"/>
  <c r="J84" i="14" s="1"/>
  <c r="L84" i="14" s="1"/>
  <c r="F85" i="14"/>
  <c r="G85" i="14"/>
  <c r="P144" i="14"/>
  <c r="N144" i="14" s="1"/>
  <c r="O144" i="14"/>
  <c r="O246" i="6"/>
  <c r="K84" i="14" l="1"/>
  <c r="O145" i="14"/>
  <c r="P145" i="14"/>
  <c r="N145" i="14" s="1"/>
  <c r="H85" i="14"/>
  <c r="I85" i="14" s="1"/>
  <c r="O245" i="6"/>
  <c r="J85" i="14" l="1"/>
  <c r="L85" i="14" s="1"/>
  <c r="K85" i="14"/>
  <c r="O146" i="14"/>
  <c r="P146" i="14"/>
  <c r="N146" i="14" s="1"/>
  <c r="E85" i="14"/>
  <c r="O244" i="6"/>
  <c r="O147" i="14" l="1"/>
  <c r="P147" i="14"/>
  <c r="N147" i="14" s="1"/>
  <c r="G86" i="14"/>
  <c r="F86" i="14"/>
  <c r="O243" i="6"/>
  <c r="O148" i="14" l="1"/>
  <c r="P148" i="14"/>
  <c r="N148" i="14" s="1"/>
  <c r="H86" i="14"/>
  <c r="E86" i="14" s="1"/>
  <c r="O242" i="6"/>
  <c r="I86" i="14" l="1"/>
  <c r="K86" i="14" s="1"/>
  <c r="G87" i="14"/>
  <c r="H87" i="14" s="1"/>
  <c r="F87" i="14"/>
  <c r="P149" i="14"/>
  <c r="N149" i="14" s="1"/>
  <c r="O149" i="14"/>
  <c r="O241" i="6"/>
  <c r="J86" i="14" l="1"/>
  <c r="L86" i="14" s="1"/>
  <c r="O150" i="14"/>
  <c r="P150" i="14"/>
  <c r="N150" i="14" s="1"/>
  <c r="I87" i="14"/>
  <c r="E87" i="14"/>
  <c r="O240" i="6"/>
  <c r="O151" i="14" l="1"/>
  <c r="P151" i="14"/>
  <c r="N151" i="14" s="1"/>
  <c r="G88" i="14"/>
  <c r="F88" i="14"/>
  <c r="J87" i="14"/>
  <c r="L87" i="14" s="1"/>
  <c r="K87" i="14"/>
  <c r="O239" i="6"/>
  <c r="O152" i="14" l="1"/>
  <c r="P152" i="14"/>
  <c r="N152" i="14" s="1"/>
  <c r="H88" i="14"/>
  <c r="E88" i="14" s="1"/>
  <c r="O238" i="6"/>
  <c r="I88" i="14" l="1"/>
  <c r="K88" i="14" s="1"/>
  <c r="F89" i="14"/>
  <c r="G89" i="14"/>
  <c r="H89" i="14" s="1"/>
  <c r="O153" i="14"/>
  <c r="P153" i="14"/>
  <c r="N153" i="14" s="1"/>
  <c r="O237" i="6"/>
  <c r="J88" i="14" l="1"/>
  <c r="L88" i="14" s="1"/>
  <c r="P154" i="14"/>
  <c r="N154" i="14" s="1"/>
  <c r="O154" i="14"/>
  <c r="E89" i="14"/>
  <c r="I89" i="14"/>
  <c r="O236" i="6"/>
  <c r="O155" i="14" l="1"/>
  <c r="P155" i="14"/>
  <c r="N155" i="14" s="1"/>
  <c r="K89" i="14"/>
  <c r="J89" i="14"/>
  <c r="L89" i="14" s="1"/>
  <c r="F90" i="14"/>
  <c r="G90" i="14"/>
  <c r="H90" i="14" s="1"/>
  <c r="O235" i="6"/>
  <c r="P156" i="14" l="1"/>
  <c r="N156" i="14" s="1"/>
  <c r="O156" i="14"/>
  <c r="E90" i="14"/>
  <c r="I90" i="14"/>
  <c r="O234" i="6"/>
  <c r="P157" i="14" l="1"/>
  <c r="N157" i="14" s="1"/>
  <c r="O157" i="14"/>
  <c r="J90" i="14"/>
  <c r="L90" i="14" s="1"/>
  <c r="K90" i="14"/>
  <c r="F91" i="14"/>
  <c r="G91" i="14"/>
  <c r="H91" i="14" s="1"/>
  <c r="O233" i="6"/>
  <c r="O158" i="14" l="1"/>
  <c r="P158" i="14"/>
  <c r="N158" i="14" s="1"/>
  <c r="E91" i="14"/>
  <c r="I91" i="14"/>
  <c r="O232" i="6"/>
  <c r="P159" i="14" l="1"/>
  <c r="N159" i="14" s="1"/>
  <c r="O159" i="14"/>
  <c r="F92" i="14"/>
  <c r="G92" i="14"/>
  <c r="H92" i="14" s="1"/>
  <c r="J91" i="14"/>
  <c r="L91" i="14" s="1"/>
  <c r="K91" i="14"/>
  <c r="O231" i="6"/>
  <c r="P160" i="14" l="1"/>
  <c r="N160" i="14" s="1"/>
  <c r="O160" i="14"/>
  <c r="E92" i="14"/>
  <c r="I92" i="14"/>
  <c r="O230" i="6"/>
  <c r="O161" i="14" l="1"/>
  <c r="P161" i="14"/>
  <c r="N161" i="14" s="1"/>
  <c r="K92" i="14"/>
  <c r="J92" i="14"/>
  <c r="L92" i="14" s="1"/>
  <c r="G93" i="14"/>
  <c r="F93" i="14"/>
  <c r="O229" i="6"/>
  <c r="P162" i="14" l="1"/>
  <c r="N162" i="14" s="1"/>
  <c r="O162" i="14"/>
  <c r="H93" i="14"/>
  <c r="E93" i="14" s="1"/>
  <c r="O228" i="6"/>
  <c r="I93" i="14" l="1"/>
  <c r="K93" i="14" s="1"/>
  <c r="G94" i="14"/>
  <c r="H94" i="14" s="1"/>
  <c r="F94" i="14"/>
  <c r="P163" i="14"/>
  <c r="N163" i="14" s="1"/>
  <c r="O163" i="14"/>
  <c r="O227" i="6"/>
  <c r="J93" i="14" l="1"/>
  <c r="L93" i="14" s="1"/>
  <c r="P164" i="14"/>
  <c r="N164" i="14" s="1"/>
  <c r="O164" i="14"/>
  <c r="I94" i="14"/>
  <c r="E94" i="14"/>
  <c r="O226" i="6"/>
  <c r="P165" i="14" l="1"/>
  <c r="N165" i="14" s="1"/>
  <c r="O165" i="14"/>
  <c r="G95" i="14"/>
  <c r="H95" i="14" s="1"/>
  <c r="F95" i="14"/>
  <c r="K94" i="14"/>
  <c r="J94" i="14"/>
  <c r="L94" i="14" s="1"/>
  <c r="O225" i="6"/>
  <c r="O166" i="14" l="1"/>
  <c r="P166" i="14"/>
  <c r="N166" i="14" s="1"/>
  <c r="I95" i="14"/>
  <c r="E95" i="14"/>
  <c r="O224" i="6"/>
  <c r="P167" i="14" l="1"/>
  <c r="N167" i="14" s="1"/>
  <c r="O167" i="14"/>
  <c r="G96" i="14"/>
  <c r="F96" i="14"/>
  <c r="K95" i="14"/>
  <c r="J95" i="14"/>
  <c r="L95" i="14" s="1"/>
  <c r="O223" i="6"/>
  <c r="O168" i="14" l="1"/>
  <c r="P168" i="14"/>
  <c r="N168" i="14" s="1"/>
  <c r="H96" i="14"/>
  <c r="E96" i="14" s="1"/>
  <c r="O222" i="6"/>
  <c r="F97" i="14" l="1"/>
  <c r="G97" i="14"/>
  <c r="O169" i="14"/>
  <c r="P169" i="14"/>
  <c r="N169" i="14" s="1"/>
  <c r="I96" i="14"/>
  <c r="O221" i="6"/>
  <c r="O170" i="14" l="1"/>
  <c r="P170" i="14"/>
  <c r="N170" i="14" s="1"/>
  <c r="H97" i="14"/>
  <c r="E97" i="14" s="1"/>
  <c r="K96" i="14"/>
  <c r="J96" i="14"/>
  <c r="L96" i="14" s="1"/>
  <c r="O220" i="6"/>
  <c r="I97" i="14" l="1"/>
  <c r="J97" i="14" s="1"/>
  <c r="L97" i="14" s="1"/>
  <c r="G98" i="14"/>
  <c r="H98" i="14" s="1"/>
  <c r="F98" i="14"/>
  <c r="P171" i="14"/>
  <c r="N171" i="14" s="1"/>
  <c r="O171" i="14"/>
  <c r="O219" i="6"/>
  <c r="K97" i="14" l="1"/>
  <c r="P172" i="14"/>
  <c r="N172" i="14" s="1"/>
  <c r="O172" i="14"/>
  <c r="I98" i="14"/>
  <c r="E98" i="14"/>
  <c r="O218" i="6"/>
  <c r="O173" i="14" l="1"/>
  <c r="P173" i="14"/>
  <c r="N173" i="14" s="1"/>
  <c r="G99" i="14"/>
  <c r="F99" i="14"/>
  <c r="K98" i="14"/>
  <c r="J98" i="14"/>
  <c r="L98" i="14" s="1"/>
  <c r="O217" i="6"/>
  <c r="P174" i="14" l="1"/>
  <c r="N174" i="14" s="1"/>
  <c r="O174" i="14"/>
  <c r="H99" i="14"/>
  <c r="E99" i="14" s="1"/>
  <c r="O216" i="6"/>
  <c r="F100" i="14" l="1"/>
  <c r="G100" i="14"/>
  <c r="H100" i="14" s="1"/>
  <c r="P175" i="14"/>
  <c r="N175" i="14" s="1"/>
  <c r="O175" i="14"/>
  <c r="I99" i="14"/>
  <c r="O215" i="6"/>
  <c r="P176" i="14" l="1"/>
  <c r="N176" i="14" s="1"/>
  <c r="O176" i="14"/>
  <c r="E100" i="14"/>
  <c r="K99" i="14"/>
  <c r="J99" i="14"/>
  <c r="L99" i="14" s="1"/>
  <c r="I100" i="14"/>
  <c r="O214" i="6"/>
  <c r="P177" i="14" l="1"/>
  <c r="N177" i="14" s="1"/>
  <c r="O177" i="14"/>
  <c r="G101" i="14"/>
  <c r="H101" i="14" s="1"/>
  <c r="F101" i="14"/>
  <c r="J100" i="14"/>
  <c r="L100" i="14" s="1"/>
  <c r="K100" i="14"/>
  <c r="O213" i="6"/>
  <c r="P178" i="14" l="1"/>
  <c r="N178" i="14" s="1"/>
  <c r="O178" i="14"/>
  <c r="I101" i="14"/>
  <c r="E101" i="14"/>
  <c r="O212" i="6"/>
  <c r="O179" i="14" l="1"/>
  <c r="P179" i="14"/>
  <c r="N179" i="14" s="1"/>
  <c r="F102" i="14"/>
  <c r="G102" i="14"/>
  <c r="H102" i="14" s="1"/>
  <c r="K101" i="14"/>
  <c r="J101" i="14"/>
  <c r="L101" i="14" s="1"/>
  <c r="O211" i="6"/>
  <c r="P180" i="14" l="1"/>
  <c r="N180" i="14" s="1"/>
  <c r="O180" i="14"/>
  <c r="E102" i="14"/>
  <c r="I102" i="14"/>
  <c r="O210" i="6"/>
  <c r="O181" i="14" l="1"/>
  <c r="P181" i="14"/>
  <c r="N181" i="14" s="1"/>
  <c r="G103" i="14"/>
  <c r="H103" i="14" s="1"/>
  <c r="F103" i="14"/>
  <c r="K102" i="14"/>
  <c r="J102" i="14"/>
  <c r="L102" i="14" s="1"/>
  <c r="O209" i="6"/>
  <c r="P182" i="14" l="1"/>
  <c r="N182" i="14" s="1"/>
  <c r="O182" i="14"/>
  <c r="I103" i="14"/>
  <c r="E103" i="14"/>
  <c r="O208" i="6"/>
  <c r="O183" i="14" l="1"/>
  <c r="P183" i="14"/>
  <c r="N183" i="14" s="1"/>
  <c r="K103" i="14"/>
  <c r="J103" i="14"/>
  <c r="L103" i="14" s="1"/>
  <c r="G104" i="14"/>
  <c r="F104" i="14"/>
  <c r="O207" i="6"/>
  <c r="O184" i="14" l="1"/>
  <c r="P184" i="14"/>
  <c r="N184" i="14" s="1"/>
  <c r="H104" i="14"/>
  <c r="E104" i="14" s="1"/>
  <c r="O206" i="6"/>
  <c r="I104" i="14" l="1"/>
  <c r="K104" i="14" s="1"/>
  <c r="G105" i="14"/>
  <c r="F105" i="14"/>
  <c r="P185" i="14"/>
  <c r="N185" i="14" s="1"/>
  <c r="O185" i="14"/>
  <c r="O205" i="6"/>
  <c r="J104" i="14" l="1"/>
  <c r="L104" i="14" s="1"/>
  <c r="P186" i="14"/>
  <c r="N186" i="14" s="1"/>
  <c r="O186" i="14"/>
  <c r="H105" i="14"/>
  <c r="I105" i="14" s="1"/>
  <c r="O204" i="6"/>
  <c r="J105" i="14" l="1"/>
  <c r="L105" i="14" s="1"/>
  <c r="K105" i="14"/>
  <c r="P187" i="14"/>
  <c r="N187" i="14" s="1"/>
  <c r="O187" i="14"/>
  <c r="E105" i="14"/>
  <c r="O203" i="6"/>
  <c r="O188" i="14" l="1"/>
  <c r="P188" i="14"/>
  <c r="N188" i="14" s="1"/>
  <c r="G106" i="14"/>
  <c r="H106" i="14" s="1"/>
  <c r="F106" i="14"/>
  <c r="O202" i="6"/>
  <c r="P189" i="14" l="1"/>
  <c r="N189" i="14" s="1"/>
  <c r="O189" i="14"/>
  <c r="E106" i="14"/>
  <c r="I106" i="14"/>
  <c r="O201" i="6"/>
  <c r="O190" i="14" l="1"/>
  <c r="P190" i="14"/>
  <c r="N190" i="14" s="1"/>
  <c r="F107" i="14"/>
  <c r="G107" i="14"/>
  <c r="J106" i="14"/>
  <c r="L106" i="14" s="1"/>
  <c r="K106" i="14"/>
  <c r="O200" i="6"/>
  <c r="P191" i="14" l="1"/>
  <c r="N191" i="14" s="1"/>
  <c r="O191" i="14"/>
  <c r="H107" i="14"/>
  <c r="E107" i="14" s="1"/>
  <c r="O199" i="6"/>
  <c r="F108" i="14" l="1"/>
  <c r="G108" i="14"/>
  <c r="O192" i="14"/>
  <c r="P192" i="14"/>
  <c r="N192" i="14" s="1"/>
  <c r="I107" i="14"/>
  <c r="O198" i="6"/>
  <c r="P193" i="14" l="1"/>
  <c r="N193" i="14" s="1"/>
  <c r="O193" i="14"/>
  <c r="J107" i="14"/>
  <c r="L107" i="14" s="1"/>
  <c r="K107" i="14"/>
  <c r="H108" i="14"/>
  <c r="I108" i="14" s="1"/>
  <c r="O197" i="6"/>
  <c r="K108" i="14" l="1"/>
  <c r="J108" i="14"/>
  <c r="L108" i="14" s="1"/>
  <c r="O194" i="14"/>
  <c r="P194" i="14"/>
  <c r="N194" i="14" s="1"/>
  <c r="E108" i="14"/>
  <c r="O196" i="6"/>
  <c r="P195" i="14" l="1"/>
  <c r="N195" i="14" s="1"/>
  <c r="O195" i="14"/>
  <c r="F109" i="14"/>
  <c r="G109" i="14"/>
  <c r="H109" i="14" s="1"/>
  <c r="O195" i="6"/>
  <c r="O196" i="14" l="1"/>
  <c r="P196" i="14"/>
  <c r="N196" i="14" s="1"/>
  <c r="I109" i="14"/>
  <c r="E109" i="14"/>
  <c r="O194" i="6"/>
  <c r="O197" i="14" l="1"/>
  <c r="P197" i="14"/>
  <c r="N197" i="14" s="1"/>
  <c r="J109" i="14"/>
  <c r="L109" i="14" s="1"/>
  <c r="K109" i="14"/>
  <c r="F110" i="14"/>
  <c r="G110" i="14"/>
  <c r="H110" i="14" s="1"/>
  <c r="O193" i="6"/>
  <c r="O198" i="14" l="1"/>
  <c r="P198" i="14"/>
  <c r="N198" i="14" s="1"/>
  <c r="E110" i="14"/>
  <c r="I110" i="14"/>
  <c r="O192" i="6"/>
  <c r="O199" i="14" l="1"/>
  <c r="P199" i="14"/>
  <c r="N199" i="14" s="1"/>
  <c r="G111" i="14"/>
  <c r="H111" i="14" s="1"/>
  <c r="F111" i="14"/>
  <c r="K110" i="14"/>
  <c r="J110" i="14"/>
  <c r="L110" i="14" s="1"/>
  <c r="O191" i="6"/>
  <c r="P200" i="14" l="1"/>
  <c r="N200" i="14" s="1"/>
  <c r="O200" i="14"/>
  <c r="E111" i="14"/>
  <c r="I111" i="14"/>
  <c r="O190" i="6"/>
  <c r="P201" i="14" l="1"/>
  <c r="N201" i="14" s="1"/>
  <c r="O201" i="14"/>
  <c r="J111" i="14"/>
  <c r="L111" i="14" s="1"/>
  <c r="K111" i="14"/>
  <c r="G112" i="14"/>
  <c r="H112" i="14" s="1"/>
  <c r="F112" i="14"/>
  <c r="O189" i="6"/>
  <c r="P202" i="14" l="1"/>
  <c r="N202" i="14" s="1"/>
  <c r="O202" i="14"/>
  <c r="E112" i="14"/>
  <c r="I112" i="14"/>
  <c r="O188" i="6"/>
  <c r="P203" i="14" l="1"/>
  <c r="N203" i="14" s="1"/>
  <c r="O203" i="14"/>
  <c r="K112" i="14"/>
  <c r="J112" i="14"/>
  <c r="L112" i="14" s="1"/>
  <c r="G113" i="14"/>
  <c r="H113" i="14" s="1"/>
  <c r="F113" i="14"/>
  <c r="O187" i="6"/>
  <c r="O204" i="14" l="1"/>
  <c r="P204" i="14"/>
  <c r="N204" i="14" s="1"/>
  <c r="I113" i="14"/>
  <c r="E113" i="14"/>
  <c r="O186" i="6"/>
  <c r="O205" i="14" l="1"/>
  <c r="P205" i="14"/>
  <c r="N205" i="14" s="1"/>
  <c r="F114" i="14"/>
  <c r="G114" i="14"/>
  <c r="H114" i="14" s="1"/>
  <c r="J113" i="14"/>
  <c r="L113" i="14" s="1"/>
  <c r="K113" i="14"/>
  <c r="O185" i="6"/>
  <c r="O206" i="14" l="1"/>
  <c r="P206" i="14"/>
  <c r="N206" i="14" s="1"/>
  <c r="I114" i="14"/>
  <c r="E114" i="14"/>
  <c r="O184" i="6"/>
  <c r="P207" i="14" l="1"/>
  <c r="N207" i="14" s="1"/>
  <c r="O207" i="14"/>
  <c r="F115" i="14"/>
  <c r="G115" i="14"/>
  <c r="K114" i="14"/>
  <c r="J114" i="14"/>
  <c r="L114" i="14" s="1"/>
  <c r="O183" i="6"/>
  <c r="P208" i="14" l="1"/>
  <c r="N208" i="14" s="1"/>
  <c r="O208" i="14"/>
  <c r="H115" i="14"/>
  <c r="E115" i="14" s="1"/>
  <c r="O182" i="6"/>
  <c r="F116" i="14" l="1"/>
  <c r="G116" i="14"/>
  <c r="O209" i="14"/>
  <c r="P209" i="14"/>
  <c r="N209" i="14" s="1"/>
  <c r="I115" i="14"/>
  <c r="O181" i="6"/>
  <c r="O210" i="14" l="1"/>
  <c r="P210" i="14"/>
  <c r="N210" i="14" s="1"/>
  <c r="H116" i="14"/>
  <c r="E116" i="14" s="1"/>
  <c r="J115" i="14"/>
  <c r="L115" i="14" s="1"/>
  <c r="K115" i="14"/>
  <c r="O180" i="6"/>
  <c r="I116" i="14" l="1"/>
  <c r="K116" i="14" s="1"/>
  <c r="G117" i="14"/>
  <c r="H117" i="14" s="1"/>
  <c r="F117" i="14"/>
  <c r="P211" i="14"/>
  <c r="N211" i="14" s="1"/>
  <c r="O211" i="14"/>
  <c r="O179" i="6"/>
  <c r="J116" i="14" l="1"/>
  <c r="L116" i="14" s="1"/>
  <c r="O212" i="14"/>
  <c r="P212" i="14"/>
  <c r="N212" i="14" s="1"/>
  <c r="I117" i="14"/>
  <c r="E117" i="14"/>
  <c r="O178" i="6"/>
  <c r="O213" i="14" l="1"/>
  <c r="P213" i="14"/>
  <c r="N213" i="14" s="1"/>
  <c r="F118" i="14"/>
  <c r="G118" i="14"/>
  <c r="J117" i="14"/>
  <c r="L117" i="14" s="1"/>
  <c r="K117" i="14"/>
  <c r="O177" i="6"/>
  <c r="O214" i="14" l="1"/>
  <c r="P214" i="14"/>
  <c r="N214" i="14" s="1"/>
  <c r="H118" i="14"/>
  <c r="E118" i="14" s="1"/>
  <c r="O176" i="6"/>
  <c r="G119" i="14" l="1"/>
  <c r="H119" i="14" s="1"/>
  <c r="F119" i="14"/>
  <c r="O215" i="14"/>
  <c r="P215" i="14"/>
  <c r="N215" i="14" s="1"/>
  <c r="I118" i="14"/>
  <c r="O175" i="6"/>
  <c r="P216" i="14" l="1"/>
  <c r="N216" i="14" s="1"/>
  <c r="O216" i="14"/>
  <c r="K118" i="14"/>
  <c r="J118" i="14"/>
  <c r="L118" i="14" s="1"/>
  <c r="I119" i="14"/>
  <c r="E119" i="14"/>
  <c r="O174" i="6"/>
  <c r="P217" i="14" l="1"/>
  <c r="N217" i="14" s="1"/>
  <c r="O217" i="14"/>
  <c r="G120" i="14"/>
  <c r="F120" i="14"/>
  <c r="K119" i="14"/>
  <c r="J119" i="14"/>
  <c r="L119" i="14" s="1"/>
  <c r="O173" i="6"/>
  <c r="O218" i="14" l="1"/>
  <c r="P218" i="14"/>
  <c r="N218" i="14" s="1"/>
  <c r="H120" i="14"/>
  <c r="E120" i="14" s="1"/>
  <c r="O172" i="6"/>
  <c r="I120" i="14" l="1"/>
  <c r="J120" i="14" s="1"/>
  <c r="L120" i="14" s="1"/>
  <c r="G121" i="14"/>
  <c r="H121" i="14" s="1"/>
  <c r="F121" i="14"/>
  <c r="P219" i="14"/>
  <c r="N219" i="14" s="1"/>
  <c r="O219" i="14"/>
  <c r="O171" i="6"/>
  <c r="K120" i="14" l="1"/>
  <c r="O220" i="14"/>
  <c r="P220" i="14"/>
  <c r="N220" i="14" s="1"/>
  <c r="I121" i="14"/>
  <c r="E121" i="14"/>
  <c r="O170" i="6"/>
  <c r="O221" i="14" l="1"/>
  <c r="P221" i="14"/>
  <c r="N221" i="14" s="1"/>
  <c r="J121" i="14"/>
  <c r="L121" i="14" s="1"/>
  <c r="K121" i="14"/>
  <c r="G122" i="14"/>
  <c r="F122" i="14"/>
  <c r="O169" i="6"/>
  <c r="O222" i="14" l="1"/>
  <c r="P222" i="14"/>
  <c r="N222" i="14" s="1"/>
  <c r="H122" i="14"/>
  <c r="E122" i="14" s="1"/>
  <c r="O168" i="6"/>
  <c r="O223" i="14" l="1"/>
  <c r="P223" i="14"/>
  <c r="N223" i="14" s="1"/>
  <c r="G123" i="14"/>
  <c r="F123" i="14"/>
  <c r="I122" i="14"/>
  <c r="O167" i="6"/>
  <c r="O224" i="14" l="1"/>
  <c r="P224" i="14"/>
  <c r="N224" i="14" s="1"/>
  <c r="H123" i="14"/>
  <c r="E123" i="14" s="1"/>
  <c r="K122" i="14"/>
  <c r="J122" i="14"/>
  <c r="L122" i="14" s="1"/>
  <c r="O166" i="6"/>
  <c r="F124" i="14" l="1"/>
  <c r="G124" i="14"/>
  <c r="P225" i="14"/>
  <c r="N225" i="14" s="1"/>
  <c r="O225" i="14"/>
  <c r="I123" i="14"/>
  <c r="O165" i="6"/>
  <c r="P226" i="14" l="1"/>
  <c r="N226" i="14" s="1"/>
  <c r="O226" i="14"/>
  <c r="H124" i="14"/>
  <c r="E124" i="14" s="1"/>
  <c r="K123" i="14"/>
  <c r="J123" i="14"/>
  <c r="L123" i="14" s="1"/>
  <c r="O164" i="6"/>
  <c r="I124" i="14" l="1"/>
  <c r="J124" i="14" s="1"/>
  <c r="L124" i="14" s="1"/>
  <c r="G125" i="14"/>
  <c r="H125" i="14" s="1"/>
  <c r="F125" i="14"/>
  <c r="O227" i="14"/>
  <c r="P227" i="14"/>
  <c r="N227" i="14" s="1"/>
  <c r="O163" i="6"/>
  <c r="K124" i="14" l="1"/>
  <c r="O228" i="14"/>
  <c r="P228" i="14"/>
  <c r="N228" i="14" s="1"/>
  <c r="I125" i="14"/>
  <c r="E125" i="14"/>
  <c r="O162" i="6"/>
  <c r="O229" i="14" l="1"/>
  <c r="P229" i="14"/>
  <c r="N229" i="14" s="1"/>
  <c r="G126" i="14"/>
  <c r="H126" i="14" s="1"/>
  <c r="F126" i="14"/>
  <c r="K125" i="14"/>
  <c r="J125" i="14"/>
  <c r="L125" i="14" s="1"/>
  <c r="O161" i="6"/>
  <c r="P230" i="14" l="1"/>
  <c r="N230" i="14" s="1"/>
  <c r="O230" i="14"/>
  <c r="E126" i="14"/>
  <c r="I126" i="14"/>
  <c r="O160" i="6"/>
  <c r="O231" i="14" l="1"/>
  <c r="P231" i="14"/>
  <c r="N231" i="14" s="1"/>
  <c r="K126" i="14"/>
  <c r="J126" i="14"/>
  <c r="L126" i="14" s="1"/>
  <c r="F127" i="14"/>
  <c r="G127" i="14"/>
  <c r="O159" i="6"/>
  <c r="O232" i="14" l="1"/>
  <c r="P232" i="14"/>
  <c r="N232" i="14" s="1"/>
  <c r="H127" i="14"/>
  <c r="E127" i="14" s="1"/>
  <c r="O158" i="6"/>
  <c r="I127" i="14" l="1"/>
  <c r="K127" i="14" s="1"/>
  <c r="F128" i="14"/>
  <c r="G128" i="14"/>
  <c r="O233" i="14"/>
  <c r="P233" i="14"/>
  <c r="N233" i="14" s="1"/>
  <c r="O157" i="6"/>
  <c r="J127" i="14" l="1"/>
  <c r="L127" i="14" s="1"/>
  <c r="O234" i="14"/>
  <c r="P234" i="14"/>
  <c r="N234" i="14" s="1"/>
  <c r="H128" i="14"/>
  <c r="E128" i="14" s="1"/>
  <c r="O156" i="6"/>
  <c r="I128" i="14" l="1"/>
  <c r="J128" i="14" s="1"/>
  <c r="L128" i="14" s="1"/>
  <c r="F129" i="14"/>
  <c r="G129" i="14"/>
  <c r="H129" i="14" s="1"/>
  <c r="P235" i="14"/>
  <c r="N235" i="14" s="1"/>
  <c r="O235" i="14"/>
  <c r="O155" i="6"/>
  <c r="K128" i="14" l="1"/>
  <c r="O236" i="14"/>
  <c r="P236" i="14"/>
  <c r="N236" i="14" s="1"/>
  <c r="I129" i="14"/>
  <c r="E129" i="14"/>
  <c r="O154" i="6"/>
  <c r="O237" i="14" l="1"/>
  <c r="P237" i="14"/>
  <c r="N237" i="14" s="1"/>
  <c r="F130" i="14"/>
  <c r="G130" i="14"/>
  <c r="H130" i="14" s="1"/>
  <c r="K129" i="14"/>
  <c r="J129" i="14"/>
  <c r="L129" i="14" s="1"/>
  <c r="O153" i="6"/>
  <c r="O238" i="14" l="1"/>
  <c r="P238" i="14"/>
  <c r="N238" i="14" s="1"/>
  <c r="I130" i="14"/>
  <c r="E130" i="14"/>
  <c r="O152" i="6"/>
  <c r="O239" i="14" l="1"/>
  <c r="P239" i="14"/>
  <c r="N239" i="14" s="1"/>
  <c r="K130" i="14"/>
  <c r="J130" i="14"/>
  <c r="L130" i="14" s="1"/>
  <c r="G131" i="14"/>
  <c r="H131" i="14" s="1"/>
  <c r="F131" i="14"/>
  <c r="O151" i="6"/>
  <c r="P240" i="14" l="1"/>
  <c r="N240" i="14" s="1"/>
  <c r="O240" i="14"/>
  <c r="E131" i="14"/>
  <c r="I131" i="14"/>
  <c r="O150" i="6"/>
  <c r="P241" i="14" l="1"/>
  <c r="N241" i="14" s="1"/>
  <c r="O241" i="14"/>
  <c r="F132" i="14"/>
  <c r="G132" i="14"/>
  <c r="K131" i="14"/>
  <c r="J131" i="14"/>
  <c r="L131" i="14" s="1"/>
  <c r="O149" i="6"/>
  <c r="P242" i="14" l="1"/>
  <c r="N242" i="14" s="1"/>
  <c r="O242" i="14"/>
  <c r="H132" i="14"/>
  <c r="E132" i="14" s="1"/>
  <c r="O148" i="6"/>
  <c r="I132" i="14" l="1"/>
  <c r="K132" i="14" s="1"/>
  <c r="F133" i="14"/>
  <c r="G133" i="14"/>
  <c r="H133" i="14" s="1"/>
  <c r="P243" i="14"/>
  <c r="N243" i="14" s="1"/>
  <c r="O243" i="14"/>
  <c r="O147" i="6"/>
  <c r="J132" i="14" l="1"/>
  <c r="L132" i="14" s="1"/>
  <c r="P244" i="14"/>
  <c r="N244" i="14" s="1"/>
  <c r="O244" i="14"/>
  <c r="I133" i="14"/>
  <c r="E133" i="14"/>
  <c r="O146" i="6"/>
  <c r="P245" i="14" l="1"/>
  <c r="N245" i="14" s="1"/>
  <c r="O245" i="14"/>
  <c r="K133" i="14"/>
  <c r="J133" i="14"/>
  <c r="L133" i="14" s="1"/>
  <c r="F134" i="14"/>
  <c r="G134" i="14"/>
  <c r="O145" i="6"/>
  <c r="O246" i="14" l="1"/>
  <c r="P246" i="14"/>
  <c r="N246" i="14" s="1"/>
  <c r="H134" i="14"/>
  <c r="E134" i="14" s="1"/>
  <c r="O144" i="6"/>
  <c r="F135" i="14" l="1"/>
  <c r="G135" i="14"/>
  <c r="H135" i="14" s="1"/>
  <c r="P247" i="14"/>
  <c r="N247" i="14" s="1"/>
  <c r="O247" i="14"/>
  <c r="I134" i="14"/>
  <c r="O143" i="6"/>
  <c r="O248" i="14" l="1"/>
  <c r="P248" i="14"/>
  <c r="N248" i="14" s="1"/>
  <c r="K134" i="14"/>
  <c r="J134" i="14"/>
  <c r="L134" i="14" s="1"/>
  <c r="E135" i="14"/>
  <c r="I135" i="14"/>
  <c r="O142" i="6"/>
  <c r="O249" i="14" l="1"/>
  <c r="P249" i="14"/>
  <c r="N249" i="14" s="1"/>
  <c r="K135" i="14"/>
  <c r="J135" i="14"/>
  <c r="L135" i="14" s="1"/>
  <c r="F136" i="14"/>
  <c r="G136" i="14"/>
  <c r="O141" i="6"/>
  <c r="P250" i="14" l="1"/>
  <c r="N250" i="14" s="1"/>
  <c r="O250" i="14"/>
  <c r="H136" i="14"/>
  <c r="E136" i="14" s="1"/>
  <c r="O140" i="6"/>
  <c r="I136" i="14" l="1"/>
  <c r="J136" i="14" s="1"/>
  <c r="L136" i="14" s="1"/>
  <c r="F137" i="14"/>
  <c r="G137" i="14"/>
  <c r="H137" i="14" s="1"/>
  <c r="P251" i="14"/>
  <c r="N251" i="14" s="1"/>
  <c r="O251" i="14"/>
  <c r="O139" i="6"/>
  <c r="K136" i="14" l="1"/>
  <c r="P252" i="14"/>
  <c r="N252" i="14" s="1"/>
  <c r="O252" i="14"/>
  <c r="E137" i="14"/>
  <c r="I137" i="14"/>
  <c r="O138" i="6"/>
  <c r="O253" i="14" l="1"/>
  <c r="P253" i="14"/>
  <c r="N253" i="14" s="1"/>
  <c r="K137" i="14"/>
  <c r="J137" i="14"/>
  <c r="L137" i="14" s="1"/>
  <c r="G138" i="14"/>
  <c r="F138" i="14"/>
  <c r="O137" i="6"/>
  <c r="P254" i="14" l="1"/>
  <c r="N254" i="14" s="1"/>
  <c r="O254" i="14"/>
  <c r="H138" i="14"/>
  <c r="E138" i="14" s="1"/>
  <c r="O136" i="6"/>
  <c r="I138" i="14" l="1"/>
  <c r="J138" i="14" s="1"/>
  <c r="L138" i="14" s="1"/>
  <c r="G139" i="14"/>
  <c r="F139" i="14"/>
  <c r="P255" i="14"/>
  <c r="N255" i="14" s="1"/>
  <c r="O255" i="14"/>
  <c r="O135" i="6"/>
  <c r="K138" i="14" l="1"/>
  <c r="O256" i="14"/>
  <c r="P256" i="14"/>
  <c r="N256" i="14" s="1"/>
  <c r="H139" i="14"/>
  <c r="E139" i="14" s="1"/>
  <c r="O134" i="6"/>
  <c r="G140" i="14" l="1"/>
  <c r="H140" i="14" s="1"/>
  <c r="F140" i="14"/>
  <c r="P257" i="14"/>
  <c r="N257" i="14" s="1"/>
  <c r="O257" i="14"/>
  <c r="I139" i="14"/>
  <c r="O133" i="6"/>
  <c r="P258" i="14" l="1"/>
  <c r="N258" i="14" s="1"/>
  <c r="O258" i="14"/>
  <c r="J139" i="14"/>
  <c r="L139" i="14" s="1"/>
  <c r="K139" i="14"/>
  <c r="I140" i="14"/>
  <c r="E140" i="14"/>
  <c r="O132" i="6"/>
  <c r="O259" i="14" l="1"/>
  <c r="P259" i="14"/>
  <c r="N259" i="14" s="1"/>
  <c r="K140" i="14"/>
  <c r="J140" i="14"/>
  <c r="L140" i="14" s="1"/>
  <c r="G141" i="14"/>
  <c r="F141" i="14"/>
  <c r="O131" i="6"/>
  <c r="P260" i="14" l="1"/>
  <c r="N260" i="14" s="1"/>
  <c r="O260" i="14"/>
  <c r="H141" i="14"/>
  <c r="E141" i="14" s="1"/>
  <c r="O130" i="6"/>
  <c r="I141" i="14" l="1"/>
  <c r="J141" i="14" s="1"/>
  <c r="L141" i="14" s="1"/>
  <c r="G142" i="14"/>
  <c r="H142" i="14" s="1"/>
  <c r="F142" i="14"/>
  <c r="P261" i="14"/>
  <c r="N261" i="14" s="1"/>
  <c r="O261" i="14"/>
  <c r="O129" i="6"/>
  <c r="K141" i="14" l="1"/>
  <c r="I142" i="14"/>
  <c r="E142" i="14"/>
  <c r="O128" i="6"/>
  <c r="K142" i="14" l="1"/>
  <c r="J142" i="14"/>
  <c r="L142" i="14" s="1"/>
  <c r="F143" i="14"/>
  <c r="G143" i="14"/>
  <c r="H143" i="14" s="1"/>
  <c r="O127" i="6"/>
  <c r="I143" i="14" l="1"/>
  <c r="E143" i="14"/>
  <c r="O126" i="6"/>
  <c r="F144" i="14" l="1"/>
  <c r="G144" i="14"/>
  <c r="H144" i="14" s="1"/>
  <c r="K143" i="14"/>
  <c r="J143" i="14"/>
  <c r="L143" i="14" s="1"/>
  <c r="O125" i="6"/>
  <c r="E144" i="14" l="1"/>
  <c r="I144" i="14"/>
  <c r="O124" i="6"/>
  <c r="K144" i="14" l="1"/>
  <c r="J144" i="14"/>
  <c r="L144" i="14" s="1"/>
  <c r="F145" i="14"/>
  <c r="G145" i="14"/>
  <c r="O123" i="6"/>
  <c r="H145" i="14" l="1"/>
  <c r="E145" i="14" s="1"/>
  <c r="O122" i="6"/>
  <c r="F146" i="14" l="1"/>
  <c r="G146" i="14"/>
  <c r="H146" i="14" s="1"/>
  <c r="I145" i="14"/>
  <c r="O121" i="6"/>
  <c r="J145" i="14" l="1"/>
  <c r="L145" i="14" s="1"/>
  <c r="K145" i="14"/>
  <c r="E146" i="14"/>
  <c r="I146" i="14"/>
  <c r="O120" i="6"/>
  <c r="G147" i="14" l="1"/>
  <c r="F147" i="14"/>
  <c r="K146" i="14"/>
  <c r="J146" i="14"/>
  <c r="L146" i="14" s="1"/>
  <c r="O119" i="6"/>
  <c r="H147" i="14" l="1"/>
  <c r="E147" i="14" s="1"/>
  <c r="O118" i="6"/>
  <c r="G148" i="14" l="1"/>
  <c r="H148" i="14" s="1"/>
  <c r="F148" i="14"/>
  <c r="I147" i="14"/>
  <c r="O117" i="6"/>
  <c r="J147" i="14" l="1"/>
  <c r="L147" i="14" s="1"/>
  <c r="K147" i="14"/>
  <c r="I148" i="14"/>
  <c r="E148" i="14"/>
  <c r="O116" i="6"/>
  <c r="J148" i="14" l="1"/>
  <c r="L148" i="14" s="1"/>
  <c r="K148" i="14"/>
  <c r="F149" i="14"/>
  <c r="G149" i="14"/>
  <c r="O115" i="6"/>
  <c r="H149" i="14" l="1"/>
  <c r="E149" i="14" s="1"/>
  <c r="O114" i="6"/>
  <c r="F150" i="14" l="1"/>
  <c r="G150" i="14"/>
  <c r="H150" i="14" s="1"/>
  <c r="I149" i="14"/>
  <c r="O113" i="6"/>
  <c r="K149" i="14" l="1"/>
  <c r="J149" i="14"/>
  <c r="L149" i="14" s="1"/>
  <c r="E150" i="14"/>
  <c r="I150" i="14"/>
  <c r="O112" i="6"/>
  <c r="K150" i="14" l="1"/>
  <c r="J150" i="14"/>
  <c r="L150" i="14" s="1"/>
  <c r="F151" i="14"/>
  <c r="G151" i="14"/>
  <c r="H151" i="14" s="1"/>
  <c r="O111" i="6"/>
  <c r="E151" i="14" l="1"/>
  <c r="I151" i="14"/>
  <c r="O110" i="6"/>
  <c r="J151" i="14" l="1"/>
  <c r="L151" i="14" s="1"/>
  <c r="K151" i="14"/>
  <c r="G152" i="14"/>
  <c r="H152" i="14" s="1"/>
  <c r="F152" i="14"/>
  <c r="O109" i="6"/>
  <c r="E152" i="14" l="1"/>
  <c r="I152" i="14"/>
  <c r="O108" i="6"/>
  <c r="J152" i="14" l="1"/>
  <c r="L152" i="14" s="1"/>
  <c r="K152" i="14"/>
  <c r="G153" i="14"/>
  <c r="F153" i="14"/>
  <c r="O107" i="6"/>
  <c r="H153" i="14" l="1"/>
  <c r="E153" i="14" s="1"/>
  <c r="O106" i="6"/>
  <c r="G154" i="14" l="1"/>
  <c r="H154" i="14" s="1"/>
  <c r="F154" i="14"/>
  <c r="I153" i="14"/>
  <c r="O105" i="6"/>
  <c r="I154" i="14" l="1"/>
  <c r="K153" i="14"/>
  <c r="J153" i="14"/>
  <c r="L153" i="14" s="1"/>
  <c r="E154" i="14"/>
  <c r="O104" i="6"/>
  <c r="F155" i="14" l="1"/>
  <c r="G155" i="14"/>
  <c r="H155" i="14" s="1"/>
  <c r="J154" i="14"/>
  <c r="L154" i="14" s="1"/>
  <c r="K154" i="14"/>
  <c r="O103" i="6"/>
  <c r="E155" i="14" l="1"/>
  <c r="I155" i="14"/>
  <c r="O102" i="6"/>
  <c r="K155" i="14" l="1"/>
  <c r="J155" i="14"/>
  <c r="L155" i="14" s="1"/>
  <c r="F156" i="14"/>
  <c r="G156" i="14"/>
  <c r="O101" i="6"/>
  <c r="H156" i="14" l="1"/>
  <c r="E156" i="14" s="1"/>
  <c r="O100" i="6"/>
  <c r="F157" i="14" l="1"/>
  <c r="G157" i="14"/>
  <c r="I156" i="14"/>
  <c r="O99" i="6"/>
  <c r="J156" i="14" l="1"/>
  <c r="L156" i="14" s="1"/>
  <c r="K156" i="14"/>
  <c r="H157" i="14"/>
  <c r="E157" i="14" s="1"/>
  <c r="O98" i="6"/>
  <c r="G158" i="14" l="1"/>
  <c r="H158" i="14" s="1"/>
  <c r="F158" i="14"/>
  <c r="I157" i="14"/>
  <c r="O97" i="6"/>
  <c r="J157" i="14" l="1"/>
  <c r="L157" i="14" s="1"/>
  <c r="K157" i="14"/>
  <c r="I158" i="14"/>
  <c r="E158" i="14"/>
  <c r="O96" i="6"/>
  <c r="K158" i="14" l="1"/>
  <c r="J158" i="14"/>
  <c r="L158" i="14" s="1"/>
  <c r="G159" i="14"/>
  <c r="F159" i="14"/>
  <c r="O95" i="6"/>
  <c r="H159" i="14" l="1"/>
  <c r="E159" i="14" s="1"/>
  <c r="O94" i="6"/>
  <c r="G160" i="14" l="1"/>
  <c r="F160" i="14"/>
  <c r="I159" i="14"/>
  <c r="O93" i="6"/>
  <c r="J159" i="14" l="1"/>
  <c r="L159" i="14" s="1"/>
  <c r="K159" i="14"/>
  <c r="H160" i="14"/>
  <c r="E160" i="14" s="1"/>
  <c r="O92" i="6"/>
  <c r="I160" i="14" l="1"/>
  <c r="K160" i="14" s="1"/>
  <c r="F161" i="14"/>
  <c r="G161" i="14"/>
  <c r="H161" i="14" s="1"/>
  <c r="O91" i="6"/>
  <c r="J160" i="14" l="1"/>
  <c r="L160" i="14" s="1"/>
  <c r="E161" i="14"/>
  <c r="I161" i="14"/>
  <c r="O90" i="6"/>
  <c r="J161" i="14" l="1"/>
  <c r="L161" i="14" s="1"/>
  <c r="K161" i="14"/>
  <c r="G162" i="14"/>
  <c r="H162" i="14" s="1"/>
  <c r="F162" i="14"/>
  <c r="O89" i="6"/>
  <c r="E162" i="14" l="1"/>
  <c r="I162" i="14"/>
  <c r="O88" i="6"/>
  <c r="K162" i="14" l="1"/>
  <c r="J162" i="14"/>
  <c r="L162" i="14" s="1"/>
  <c r="F163" i="14"/>
  <c r="G163" i="14"/>
  <c r="H163" i="14" s="1"/>
  <c r="O87" i="6"/>
  <c r="I163" i="14" l="1"/>
  <c r="E163" i="14"/>
  <c r="O86" i="6"/>
  <c r="K163" i="14" l="1"/>
  <c r="J163" i="14"/>
  <c r="L163" i="14" s="1"/>
  <c r="F164" i="14"/>
  <c r="G164" i="14"/>
  <c r="H164" i="14" s="1"/>
  <c r="O85" i="6"/>
  <c r="I164" i="14" l="1"/>
  <c r="E164" i="14"/>
  <c r="O84" i="6"/>
  <c r="G165" i="14" l="1"/>
  <c r="H165" i="14" s="1"/>
  <c r="F165" i="14"/>
  <c r="K164" i="14"/>
  <c r="J164" i="14"/>
  <c r="L164" i="14" s="1"/>
  <c r="O83" i="6"/>
  <c r="I165" i="14" l="1"/>
  <c r="E165" i="14"/>
  <c r="O82" i="6"/>
  <c r="J165" i="14" l="1"/>
  <c r="L165" i="14" s="1"/>
  <c r="K165" i="14"/>
  <c r="G166" i="14"/>
  <c r="H166" i="14" s="1"/>
  <c r="F166" i="14"/>
  <c r="O81" i="6"/>
  <c r="I166" i="14" l="1"/>
  <c r="E166" i="14"/>
  <c r="O80" i="6"/>
  <c r="G167" i="14" l="1"/>
  <c r="H167" i="14" s="1"/>
  <c r="F167" i="14"/>
  <c r="J166" i="14"/>
  <c r="L166" i="14" s="1"/>
  <c r="K166" i="14"/>
  <c r="O79" i="6"/>
  <c r="I167" i="14" l="1"/>
  <c r="E167" i="14"/>
  <c r="O78" i="6"/>
  <c r="F168" i="14" l="1"/>
  <c r="G168" i="14"/>
  <c r="H168" i="14" s="1"/>
  <c r="K167" i="14"/>
  <c r="J167" i="14"/>
  <c r="L167" i="14" s="1"/>
  <c r="O77" i="6"/>
  <c r="E168" i="14" l="1"/>
  <c r="I168" i="14"/>
  <c r="O76" i="6"/>
  <c r="J168" i="14" l="1"/>
  <c r="L168" i="14" s="1"/>
  <c r="K168" i="14"/>
  <c r="G169" i="14"/>
  <c r="H169" i="14" s="1"/>
  <c r="F169" i="14"/>
  <c r="O75" i="6"/>
  <c r="E169" i="14" l="1"/>
  <c r="I169" i="14"/>
  <c r="O74" i="6"/>
  <c r="K169" i="14" l="1"/>
  <c r="J169" i="14"/>
  <c r="L169" i="14" s="1"/>
  <c r="F170" i="14"/>
  <c r="G170" i="14"/>
  <c r="H170" i="14" s="1"/>
  <c r="O73" i="6"/>
  <c r="E170" i="14" l="1"/>
  <c r="I170" i="14"/>
  <c r="O72" i="6"/>
  <c r="J170" i="14" l="1"/>
  <c r="L170" i="14" s="1"/>
  <c r="K170" i="14"/>
  <c r="G171" i="14"/>
  <c r="F171" i="14"/>
  <c r="O71" i="6"/>
  <c r="H171" i="14" l="1"/>
  <c r="E171" i="14" s="1"/>
  <c r="O70" i="6"/>
  <c r="I171" i="14" l="1"/>
  <c r="K171" i="14" s="1"/>
  <c r="F172" i="14"/>
  <c r="G172" i="14"/>
  <c r="H172" i="14" s="1"/>
  <c r="O69" i="6"/>
  <c r="J171" i="14" l="1"/>
  <c r="L171" i="14" s="1"/>
  <c r="E172" i="14"/>
  <c r="I172" i="14"/>
  <c r="O68" i="6"/>
  <c r="J172" i="14" l="1"/>
  <c r="L172" i="14" s="1"/>
  <c r="K172" i="14"/>
  <c r="F173" i="14"/>
  <c r="G173" i="14"/>
  <c r="O67" i="6"/>
  <c r="H173" i="14" l="1"/>
  <c r="E173" i="14" s="1"/>
  <c r="O66" i="6"/>
  <c r="F174" i="14" l="1"/>
  <c r="G174" i="14"/>
  <c r="H174" i="14" s="1"/>
  <c r="I173" i="14"/>
  <c r="U65" i="6"/>
  <c r="Y65" i="6" s="1"/>
  <c r="O65" i="6"/>
  <c r="J173" i="14" l="1"/>
  <c r="L173" i="14" s="1"/>
  <c r="K173" i="14"/>
  <c r="E174" i="14"/>
  <c r="I174" i="14"/>
  <c r="U64" i="6"/>
  <c r="Y64" i="6" s="1"/>
  <c r="O64" i="6"/>
  <c r="G175" i="14" l="1"/>
  <c r="H175" i="14" s="1"/>
  <c r="F175" i="14"/>
  <c r="K174" i="14"/>
  <c r="J174" i="14"/>
  <c r="L174" i="14" s="1"/>
  <c r="U63" i="6"/>
  <c r="Y63" i="6" s="1"/>
  <c r="O63" i="6"/>
  <c r="I175" i="14" l="1"/>
  <c r="E175" i="14"/>
  <c r="U62" i="6"/>
  <c r="Y62" i="6" s="1"/>
  <c r="O62" i="6"/>
  <c r="F176" i="14" l="1"/>
  <c r="G176" i="14"/>
  <c r="K175" i="14"/>
  <c r="J175" i="14"/>
  <c r="L175" i="14" s="1"/>
  <c r="U61" i="6"/>
  <c r="Y61" i="6" s="1"/>
  <c r="O61" i="6"/>
  <c r="H176" i="14" l="1"/>
  <c r="E176" i="14" s="1"/>
  <c r="U60" i="6"/>
  <c r="Y60" i="6" s="1"/>
  <c r="O60" i="6"/>
  <c r="G177" i="14" l="1"/>
  <c r="F177" i="14"/>
  <c r="I176" i="14"/>
  <c r="U59" i="6"/>
  <c r="Y59" i="6" s="1"/>
  <c r="O59" i="6"/>
  <c r="J176" i="14" l="1"/>
  <c r="L176" i="14" s="1"/>
  <c r="K176" i="14"/>
  <c r="H177" i="14"/>
  <c r="E177" i="14" s="1"/>
  <c r="U58" i="6"/>
  <c r="Y58" i="6" s="1"/>
  <c r="O58" i="6"/>
  <c r="G178" i="14" l="1"/>
  <c r="H178" i="14" s="1"/>
  <c r="F178" i="14"/>
  <c r="I177" i="14"/>
  <c r="U57" i="6"/>
  <c r="Y57" i="6" s="1"/>
  <c r="O57" i="6"/>
  <c r="J177" i="14" l="1"/>
  <c r="L177" i="14" s="1"/>
  <c r="K177" i="14"/>
  <c r="I178" i="14"/>
  <c r="E178" i="14"/>
  <c r="U56" i="6"/>
  <c r="Y56" i="6" s="1"/>
  <c r="O56" i="6"/>
  <c r="J178" i="14" l="1"/>
  <c r="L178" i="14" s="1"/>
  <c r="K178" i="14"/>
  <c r="F179" i="14"/>
  <c r="G179" i="14"/>
  <c r="U55" i="6"/>
  <c r="Y55" i="6" s="1"/>
  <c r="O55" i="6"/>
  <c r="H179" i="14" l="1"/>
  <c r="E179" i="14" s="1"/>
  <c r="U54" i="6"/>
  <c r="Y54" i="6" s="1"/>
  <c r="G180" i="14" l="1"/>
  <c r="F180" i="14"/>
  <c r="U53" i="6"/>
  <c r="Y53" i="6" s="1"/>
  <c r="I179" i="14" l="1"/>
  <c r="H180" i="14"/>
  <c r="E180" i="14" s="1"/>
  <c r="Y52" i="6"/>
  <c r="U52" i="6"/>
  <c r="J179" i="14" l="1"/>
  <c r="L179" i="14" s="1"/>
  <c r="K179" i="14"/>
  <c r="G181" i="14"/>
  <c r="F181" i="14"/>
  <c r="I180" i="14"/>
  <c r="U51" i="6"/>
  <c r="Y51" i="6" s="1"/>
  <c r="J180" i="14" l="1"/>
  <c r="L180" i="14" s="1"/>
  <c r="K180" i="14"/>
  <c r="H181" i="14"/>
  <c r="E181" i="14" s="1"/>
  <c r="U50" i="6"/>
  <c r="Y50" i="6" s="1"/>
  <c r="I181" i="14" l="1"/>
  <c r="K181" i="14" s="1"/>
  <c r="G182" i="14"/>
  <c r="F182" i="14"/>
  <c r="U49" i="6"/>
  <c r="Y49" i="6" s="1"/>
  <c r="AJ320" i="4"/>
  <c r="AJ254" i="17"/>
  <c r="AJ283" i="7"/>
  <c r="AJ370" i="23"/>
  <c r="AJ317" i="9"/>
  <c r="AJ326" i="17"/>
  <c r="AJ320" i="18"/>
  <c r="AJ289" i="16"/>
  <c r="AJ270" i="20"/>
  <c r="AJ324" i="21"/>
  <c r="AJ365" i="18"/>
  <c r="AJ267" i="7"/>
  <c r="AJ271" i="23"/>
  <c r="AJ274" i="7"/>
  <c r="AJ292" i="7"/>
  <c r="AJ370" i="18"/>
  <c r="AJ370" i="21"/>
  <c r="AJ327" i="21"/>
  <c r="AJ292" i="8"/>
  <c r="AJ296" i="22"/>
  <c r="AJ264" i="4"/>
  <c r="AJ321" i="19"/>
  <c r="AJ340" i="8"/>
  <c r="AJ297" i="8"/>
  <c r="AJ252" i="21"/>
  <c r="AJ258" i="22"/>
  <c r="AJ335" i="19"/>
  <c r="AJ310" i="4"/>
  <c r="AJ267" i="4"/>
  <c r="AJ272" i="18"/>
  <c r="AJ326" i="18"/>
  <c r="AJ379" i="17"/>
  <c r="AJ255" i="21"/>
  <c r="AJ285" i="22"/>
  <c r="AJ373" i="9"/>
  <c r="AJ365" i="23"/>
  <c r="AJ310" i="22"/>
  <c r="AJ311" i="18"/>
  <c r="AJ317" i="18"/>
  <c r="AJ333" i="16"/>
  <c r="AJ339" i="4"/>
  <c r="AJ296" i="4"/>
  <c r="AJ283" i="19"/>
  <c r="AJ325" i="18"/>
  <c r="AJ366" i="16"/>
  <c r="AJ360" i="23"/>
  <c r="AJ269" i="21"/>
  <c r="AJ273" i="18"/>
  <c r="AJ358" i="23"/>
  <c r="AJ291" i="21"/>
  <c r="AJ277" i="16"/>
  <c r="AJ271" i="17"/>
  <c r="AJ312" i="21"/>
  <c r="AJ363" i="23"/>
  <c r="AJ296" i="21"/>
  <c r="AJ336" i="19"/>
  <c r="AJ330" i="19"/>
  <c r="AJ321" i="21"/>
  <c r="AJ262" i="7"/>
  <c r="AJ302" i="23"/>
  <c r="AJ344" i="4"/>
  <c r="AJ278" i="17"/>
  <c r="AJ307" i="7"/>
  <c r="AJ276" i="8"/>
  <c r="AJ357" i="19"/>
  <c r="AJ287" i="20"/>
  <c r="AJ305" i="21"/>
  <c r="AJ336" i="7"/>
  <c r="AJ255" i="23"/>
  <c r="AJ269" i="17"/>
  <c r="AJ261" i="8"/>
  <c r="AJ279" i="8"/>
  <c r="AJ294" i="17"/>
  <c r="AJ332" i="21"/>
  <c r="AJ339" i="7"/>
  <c r="AJ296" i="7"/>
  <c r="AJ277" i="8"/>
  <c r="AJ304" i="20"/>
  <c r="AJ334" i="21"/>
  <c r="AJ309" i="16"/>
  <c r="AJ290" i="4"/>
  <c r="AJ356" i="21"/>
  <c r="AJ372" i="17"/>
  <c r="AJ366" i="17"/>
  <c r="AJ268" i="8"/>
  <c r="AJ331" i="20"/>
  <c r="AJ372" i="7"/>
  <c r="AJ352" i="23"/>
  <c r="AJ309" i="23"/>
  <c r="AJ263" i="22"/>
  <c r="AJ375" i="17"/>
  <c r="AJ273" i="19"/>
  <c r="AJ254" i="18"/>
  <c r="AJ283" i="4"/>
  <c r="AJ375" i="7"/>
  <c r="AJ379" i="23"/>
  <c r="AJ314" i="19"/>
  <c r="AJ355" i="17"/>
  <c r="AJ359" i="8"/>
  <c r="AJ377" i="7"/>
  <c r="AJ304" i="16"/>
  <c r="AJ368" i="19"/>
  <c r="AJ361" i="19"/>
  <c r="AJ330" i="22"/>
  <c r="AJ325" i="9"/>
  <c r="AJ370" i="16"/>
  <c r="AJ278" i="7"/>
  <c r="AJ272" i="4"/>
  <c r="AJ275" i="17"/>
  <c r="AJ352" i="16"/>
  <c r="AJ352" i="19"/>
  <c r="AJ357" i="22"/>
  <c r="AJ316" i="9"/>
  <c r="AJ259" i="21"/>
  <c r="AJ301" i="20"/>
  <c r="AJ354" i="19"/>
  <c r="AJ256" i="17"/>
  <c r="AJ257" i="14"/>
  <c r="AJ265" i="10"/>
  <c r="AJ224" i="21"/>
  <c r="AJ354" i="10"/>
  <c r="AJ307" i="9"/>
  <c r="AJ315" i="11"/>
  <c r="AJ219" i="18"/>
  <c r="AJ349" i="12"/>
  <c r="AJ352" i="21"/>
  <c r="AJ297" i="20"/>
  <c r="AJ290" i="20"/>
  <c r="AJ378" i="4"/>
  <c r="AJ300" i="17"/>
  <c r="AJ275" i="8"/>
  <c r="AJ267" i="22"/>
  <c r="AJ298" i="17"/>
  <c r="AJ326" i="8"/>
  <c r="AJ308" i="8"/>
  <c r="AJ301" i="8"/>
  <c r="AJ273" i="16"/>
  <c r="AJ265" i="22"/>
  <c r="AJ294" i="19"/>
  <c r="AJ263" i="19"/>
  <c r="AJ270" i="8"/>
  <c r="AJ317" i="8"/>
  <c r="AJ347" i="8"/>
  <c r="AJ251" i="17"/>
  <c r="AJ349" i="19"/>
  <c r="AJ319" i="18"/>
  <c r="AJ366" i="20"/>
  <c r="AJ358" i="16"/>
  <c r="AJ376" i="16"/>
  <c r="AJ260" i="4"/>
  <c r="AJ302" i="7"/>
  <c r="AJ360" i="22"/>
  <c r="AJ281" i="21"/>
  <c r="AJ346" i="18"/>
  <c r="AJ375" i="23"/>
  <c r="AJ381" i="22"/>
  <c r="AJ362" i="21"/>
  <c r="AJ299" i="4"/>
  <c r="AJ293" i="7"/>
  <c r="AJ308" i="18"/>
  <c r="AJ324" i="7"/>
  <c r="AJ331" i="21"/>
  <c r="AJ331" i="9"/>
  <c r="AJ300" i="23"/>
  <c r="AJ353" i="21"/>
  <c r="AJ310" i="21"/>
  <c r="AJ337" i="23"/>
  <c r="AJ266" i="23"/>
  <c r="AJ321" i="9"/>
  <c r="AJ279" i="18"/>
  <c r="AJ271" i="7"/>
  <c r="AJ337" i="4"/>
  <c r="AJ366" i="9"/>
  <c r="AJ366" i="4"/>
  <c r="AJ381" i="19"/>
  <c r="AJ344" i="21"/>
  <c r="AJ292" i="16"/>
  <c r="AJ369" i="7"/>
  <c r="AJ251" i="16"/>
  <c r="AJ328" i="4"/>
  <c r="AJ259" i="23"/>
  <c r="AJ254" i="8"/>
  <c r="AJ353" i="4"/>
  <c r="AJ341" i="17"/>
  <c r="AJ264" i="8"/>
  <c r="AJ315" i="21"/>
  <c r="AJ321" i="20"/>
  <c r="AJ314" i="20"/>
  <c r="AJ270" i="16"/>
  <c r="AJ303" i="17"/>
  <c r="AJ368" i="7"/>
  <c r="AJ349" i="8"/>
  <c r="AJ283" i="20"/>
  <c r="AJ287" i="16"/>
  <c r="AJ372" i="20"/>
  <c r="AJ305" i="20"/>
  <c r="AJ370" i="17"/>
  <c r="AJ289" i="22"/>
  <c r="AJ353" i="20"/>
  <c r="AJ310" i="20"/>
  <c r="AJ338" i="16"/>
  <c r="AJ332" i="17"/>
  <c r="AJ313" i="16"/>
  <c r="AJ335" i="22"/>
  <c r="AJ280" i="22"/>
  <c r="AJ358" i="7"/>
  <c r="AJ364" i="8"/>
  <c r="AJ321" i="8"/>
  <c r="AJ361" i="22"/>
  <c r="AJ371" i="17"/>
  <c r="AJ254" i="20"/>
  <c r="AJ295" i="18"/>
  <c r="AJ276" i="18"/>
  <c r="AJ257" i="21"/>
  <c r="AJ259" i="7"/>
  <c r="AJ346" i="23"/>
  <c r="AJ352" i="22"/>
  <c r="AJ309" i="22"/>
  <c r="AJ371" i="22"/>
  <c r="AJ334" i="19"/>
  <c r="AJ353" i="8"/>
  <c r="AJ284" i="21"/>
  <c r="AJ350" i="22"/>
  <c r="AJ318" i="19"/>
  <c r="AJ348" i="18"/>
  <c r="AJ335" i="4"/>
  <c r="AJ290" i="23"/>
  <c r="AJ272" i="23"/>
  <c r="AJ266" i="17"/>
  <c r="AJ368" i="4"/>
  <c r="AJ341" i="22"/>
  <c r="AJ333" i="18"/>
  <c r="AJ351" i="18"/>
  <c r="AJ366" i="22"/>
  <c r="AJ358" i="18"/>
  <c r="AJ277" i="19"/>
  <c r="AJ257" i="17"/>
  <c r="AJ275" i="16"/>
  <c r="AJ352" i="4"/>
  <c r="AJ297" i="7"/>
  <c r="AJ377" i="9"/>
  <c r="AJ346" i="11"/>
  <c r="AJ302" i="11"/>
  <c r="AJ315" i="13"/>
  <c r="AJ223" i="9"/>
  <c r="AJ355" i="13"/>
  <c r="AJ257" i="11"/>
  <c r="AJ339" i="10"/>
  <c r="AJ229" i="11"/>
  <c r="AJ241" i="9"/>
  <c r="AJ342" i="11"/>
  <c r="AJ362" i="16"/>
  <c r="AJ276" i="16"/>
  <c r="AJ315" i="23"/>
  <c r="AJ333" i="23"/>
  <c r="AJ326" i="23"/>
  <c r="AJ342" i="8"/>
  <c r="AJ354" i="17"/>
  <c r="AJ251" i="22"/>
  <c r="AJ377" i="20"/>
  <c r="AJ334" i="20"/>
  <c r="AJ279" i="19"/>
  <c r="AJ344" i="16"/>
  <c r="AJ363" i="7"/>
  <c r="AJ369" i="8"/>
  <c r="AJ362" i="8"/>
  <c r="AJ331" i="16"/>
  <c r="AJ253" i="17"/>
  <c r="AJ312" i="19"/>
  <c r="AJ294" i="18"/>
  <c r="AJ317" i="7"/>
  <c r="AJ333" i="9"/>
  <c r="AJ351" i="9"/>
  <c r="AJ278" i="8"/>
  <c r="AJ329" i="22"/>
  <c r="AJ347" i="21"/>
  <c r="AJ280" i="20"/>
  <c r="AJ369" i="19"/>
  <c r="AJ344" i="7"/>
  <c r="AJ252" i="8"/>
  <c r="AJ259" i="20"/>
  <c r="AJ348" i="17"/>
  <c r="AJ281" i="17"/>
  <c r="AJ346" i="7"/>
  <c r="AJ319" i="21"/>
  <c r="AJ310" i="23"/>
  <c r="AJ255" i="22"/>
  <c r="AJ345" i="4"/>
  <c r="AJ351" i="7"/>
  <c r="AJ351" i="17"/>
  <c r="AJ308" i="17"/>
  <c r="AJ277" i="4"/>
  <c r="AJ315" i="17"/>
  <c r="AJ333" i="17"/>
  <c r="AJ347" i="18"/>
  <c r="AJ268" i="16"/>
  <c r="AJ370" i="22"/>
  <c r="AJ278" i="20"/>
  <c r="AJ380" i="18"/>
  <c r="AJ373" i="18"/>
  <c r="AJ373" i="21"/>
  <c r="AJ328" i="23"/>
  <c r="AJ306" i="22"/>
  <c r="AJ275" i="22"/>
  <c r="AJ328" i="19"/>
  <c r="AJ269" i="20"/>
  <c r="AJ287" i="19"/>
  <c r="AJ364" i="18"/>
  <c r="AJ355" i="20"/>
  <c r="AJ336" i="20"/>
  <c r="AJ349" i="17"/>
  <c r="AJ319" i="16"/>
  <c r="AJ300" i="16"/>
  <c r="AJ353" i="7"/>
  <c r="AJ357" i="23"/>
  <c r="AJ376" i="21"/>
  <c r="AJ250" i="21"/>
  <c r="AJ339" i="20"/>
  <c r="AJ285" i="8"/>
  <c r="AJ301" i="9"/>
  <c r="AJ319" i="23"/>
  <c r="AJ380" i="7"/>
  <c r="AJ349" i="9"/>
  <c r="AJ255" i="4"/>
  <c r="AJ261" i="7"/>
  <c r="AJ324" i="9"/>
  <c r="AJ318" i="9"/>
  <c r="AJ273" i="22"/>
  <c r="AJ279" i="21"/>
  <c r="AJ355" i="8"/>
  <c r="AJ355" i="16"/>
  <c r="AJ312" i="7"/>
  <c r="AJ317" i="19"/>
  <c r="AJ347" i="19"/>
  <c r="AJ268" i="17"/>
  <c r="AJ284" i="4"/>
  <c r="AJ306" i="21"/>
  <c r="AJ250" i="7"/>
  <c r="AJ349" i="21"/>
  <c r="AJ273" i="17"/>
  <c r="AJ325" i="4"/>
  <c r="AJ254" i="19"/>
  <c r="AJ295" i="17"/>
  <c r="AJ276" i="17"/>
  <c r="AJ375" i="18"/>
  <c r="AJ259" i="17"/>
  <c r="AJ281" i="23"/>
  <c r="AJ324" i="17"/>
  <c r="AJ316" i="4"/>
  <c r="AJ331" i="19"/>
  <c r="AJ359" i="17"/>
  <c r="AJ353" i="16"/>
  <c r="AJ368" i="20"/>
  <c r="AJ264" i="18"/>
  <c r="AJ337" i="21"/>
  <c r="AJ379" i="8"/>
  <c r="AJ313" i="4"/>
  <c r="AJ342" i="9"/>
  <c r="AJ297" i="22"/>
  <c r="AJ315" i="22"/>
  <c r="AJ275" i="21"/>
  <c r="AJ340" i="19"/>
  <c r="AJ359" i="9"/>
  <c r="AJ338" i="22"/>
  <c r="AJ308" i="21"/>
  <c r="AJ369" i="9"/>
  <c r="AJ362" i="9"/>
  <c r="AJ312" i="20"/>
  <c r="AJ353" i="17"/>
  <c r="AJ323" i="23"/>
  <c r="AJ345" i="18"/>
  <c r="AJ314" i="16"/>
  <c r="AJ367" i="4"/>
  <c r="AJ324" i="8"/>
  <c r="AJ278" i="16"/>
  <c r="AJ315" i="20"/>
  <c r="AJ322" i="8"/>
  <c r="AJ277" i="9"/>
  <c r="AJ295" i="23"/>
  <c r="AJ299" i="19"/>
  <c r="AJ317" i="20"/>
  <c r="AJ289" i="18"/>
  <c r="AJ269" i="16"/>
  <c r="AJ287" i="4"/>
  <c r="AJ365" i="20"/>
  <c r="AJ322" i="20"/>
  <c r="AJ322" i="23"/>
  <c r="AJ350" i="19"/>
  <c r="AJ344" i="20"/>
  <c r="AJ347" i="22"/>
  <c r="AJ292" i="22"/>
  <c r="AJ282" i="22"/>
  <c r="AJ264" i="16"/>
  <c r="AJ378" i="7"/>
  <c r="AJ347" i="7"/>
  <c r="AJ280" i="8"/>
  <c r="AJ284" i="22"/>
  <c r="AJ342" i="17"/>
  <c r="AJ372" i="16"/>
  <c r="AJ374" i="16"/>
  <c r="AJ330" i="9"/>
  <c r="AJ252" i="7"/>
  <c r="AJ325" i="8"/>
  <c r="AJ307" i="8"/>
  <c r="AJ298" i="4"/>
  <c r="AJ350" i="8"/>
  <c r="AJ320" i="9"/>
  <c r="AJ260" i="21"/>
  <c r="AJ326" i="22"/>
  <c r="AJ355" i="19"/>
  <c r="AJ251" i="18"/>
  <c r="AJ257" i="18"/>
  <c r="AJ373" i="16"/>
  <c r="AJ282" i="4"/>
  <c r="AJ252" i="20"/>
  <c r="AJ376" i="17"/>
  <c r="AJ262" i="18"/>
  <c r="AJ327" i="4"/>
  <c r="AJ339" i="19"/>
  <c r="AJ330" i="21"/>
  <c r="AJ334" i="18"/>
  <c r="AJ364" i="19"/>
  <c r="AJ271" i="18"/>
  <c r="AJ313" i="17"/>
  <c r="AJ354" i="4"/>
  <c r="AJ323" i="4"/>
  <c r="AJ338" i="17"/>
  <c r="AJ277" i="20"/>
  <c r="AJ333" i="4"/>
  <c r="AJ302" i="8"/>
  <c r="AJ355" i="9"/>
  <c r="AJ251" i="23"/>
  <c r="AJ363" i="18"/>
  <c r="AJ288" i="20"/>
  <c r="AJ329" i="17"/>
  <c r="AJ358" i="22"/>
  <c r="AJ376" i="22"/>
  <c r="AJ309" i="20"/>
  <c r="AJ250" i="8"/>
  <c r="AJ290" i="22"/>
  <c r="AJ316" i="23"/>
  <c r="AJ287" i="8"/>
  <c r="AJ279" i="22"/>
  <c r="AJ289" i="23"/>
  <c r="AJ259" i="22"/>
  <c r="AJ360" i="20"/>
  <c r="AJ293" i="20"/>
  <c r="AJ358" i="17"/>
  <c r="AJ284" i="8"/>
  <c r="AJ338" i="8"/>
  <c r="AJ380" i="17"/>
  <c r="AJ373" i="17"/>
  <c r="AJ282" i="16"/>
  <c r="AJ345" i="23"/>
  <c r="AJ320" i="20"/>
  <c r="AJ323" i="22"/>
  <c r="AJ327" i="20"/>
  <c r="AJ333" i="19"/>
  <c r="AJ363" i="8"/>
  <c r="AJ367" i="22"/>
  <c r="AJ348" i="22"/>
  <c r="AJ376" i="9"/>
  <c r="AJ331" i="22"/>
  <c r="AJ346" i="22"/>
  <c r="AJ279" i="20"/>
  <c r="AJ356" i="18"/>
  <c r="AJ349" i="18"/>
  <c r="AJ305" i="7"/>
  <c r="AJ374" i="4"/>
  <c r="AJ271" i="8"/>
  <c r="AJ324" i="18"/>
  <c r="AJ318" i="18"/>
  <c r="AJ263" i="16"/>
  <c r="AJ340" i="4"/>
  <c r="AJ340" i="18"/>
  <c r="AJ258" i="19"/>
  <c r="AJ367" i="23"/>
  <c r="AJ302" i="19"/>
  <c r="AJ258" i="4"/>
  <c r="AJ304" i="23"/>
  <c r="AJ381" i="21"/>
  <c r="AJ277" i="18"/>
  <c r="AJ329" i="23"/>
  <c r="AJ262" i="21"/>
  <c r="AJ335" i="9"/>
  <c r="AJ293" i="19"/>
  <c r="AJ285" i="4"/>
  <c r="AJ303" i="4"/>
  <c r="AJ319" i="8"/>
  <c r="AJ361" i="9"/>
  <c r="AJ356" i="23"/>
  <c r="AJ372" i="19"/>
  <c r="AJ320" i="16"/>
  <c r="AJ301" i="4"/>
  <c r="AJ328" i="22"/>
  <c r="AJ342" i="16"/>
  <c r="AJ346" i="8"/>
  <c r="AJ314" i="17"/>
  <c r="AJ367" i="16"/>
  <c r="AJ264" i="20"/>
  <c r="AJ327" i="23"/>
  <c r="AJ319" i="19"/>
  <c r="AJ253" i="21"/>
  <c r="AJ282" i="18"/>
  <c r="AJ298" i="16"/>
  <c r="AJ358" i="8"/>
  <c r="AJ325" i="21"/>
  <c r="AJ319" i="22"/>
  <c r="AJ297" i="21"/>
  <c r="AJ337" i="18"/>
  <c r="AJ307" i="17"/>
  <c r="AJ309" i="18"/>
  <c r="AJ302" i="18"/>
  <c r="AJ257" i="20"/>
  <c r="AJ261" i="17"/>
  <c r="AJ365" i="8"/>
  <c r="AJ365" i="16"/>
  <c r="AJ298" i="7"/>
  <c r="AJ255" i="7"/>
  <c r="AJ318" i="21"/>
  <c r="AJ347" i="4"/>
  <c r="AJ284" i="20"/>
  <c r="AJ266" i="8"/>
  <c r="AJ260" i="7"/>
  <c r="AJ288" i="23"/>
  <c r="AJ353" i="22"/>
  <c r="AJ298" i="21"/>
  <c r="AJ332" i="7"/>
  <c r="AJ266" i="16"/>
  <c r="AJ295" i="8"/>
  <c r="AJ289" i="19"/>
  <c r="AJ291" i="23"/>
  <c r="AJ380" i="22"/>
  <c r="AJ349" i="20"/>
  <c r="AJ375" i="21"/>
  <c r="AJ273" i="23"/>
  <c r="AJ347" i="20"/>
  <c r="AJ280" i="19"/>
  <c r="AJ369" i="18"/>
  <c r="AJ265" i="4"/>
  <c r="AJ259" i="16"/>
  <c r="AJ327" i="8"/>
  <c r="AJ282" i="23"/>
  <c r="AJ324" i="23"/>
  <c r="AJ307" i="16"/>
  <c r="AJ288" i="16"/>
  <c r="AJ341" i="7"/>
  <c r="AJ256" i="4"/>
  <c r="AJ286" i="16"/>
  <c r="AJ313" i="18"/>
  <c r="AJ354" i="16"/>
  <c r="AJ348" i="23"/>
  <c r="AJ261" i="4"/>
  <c r="AJ291" i="16"/>
  <c r="AJ356" i="8"/>
  <c r="AJ311" i="22"/>
  <c r="AJ316" i="16"/>
  <c r="AJ363" i="16"/>
  <c r="AJ261" i="18"/>
  <c r="AJ351" i="23"/>
  <c r="AJ343" i="19"/>
  <c r="AJ277" i="21"/>
  <c r="AJ377" i="17"/>
  <c r="AJ328" i="9"/>
  <c r="AJ343" i="16"/>
  <c r="AJ347" i="9"/>
  <c r="AJ378" i="20"/>
  <c r="AJ323" i="18"/>
  <c r="AJ323" i="21"/>
  <c r="AJ268" i="21"/>
  <c r="AJ260" i="17"/>
  <c r="AJ372" i="22"/>
  <c r="AJ293" i="21"/>
  <c r="AJ357" i="4"/>
  <c r="AJ297" i="9"/>
  <c r="AJ244" i="20"/>
  <c r="AJ375" i="14"/>
  <c r="AJ256" i="9"/>
  <c r="AJ368" i="12"/>
  <c r="AJ234" i="4"/>
  <c r="AJ227" i="18"/>
  <c r="AJ280" i="10"/>
  <c r="AJ249" i="13"/>
  <c r="AJ202" i="20"/>
  <c r="AJ322" i="18"/>
  <c r="AJ267" i="17"/>
  <c r="AJ317" i="17"/>
  <c r="AJ359" i="18"/>
  <c r="AJ293" i="23"/>
  <c r="AJ354" i="7"/>
  <c r="AJ323" i="7"/>
  <c r="AJ278" i="22"/>
  <c r="AJ260" i="22"/>
  <c r="AJ360" i="7"/>
  <c r="AJ344" i="17"/>
  <c r="AJ278" i="19"/>
  <c r="AJ320" i="23"/>
  <c r="AJ313" i="23"/>
  <c r="AJ354" i="21"/>
  <c r="AJ346" i="17"/>
  <c r="AJ311" i="23"/>
  <c r="AJ322" i="19"/>
  <c r="AJ267" i="18"/>
  <c r="AJ345" i="22"/>
  <c r="AJ265" i="21"/>
  <c r="AJ336" i="4"/>
  <c r="AJ269" i="4"/>
  <c r="AJ319" i="4"/>
  <c r="AJ373" i="4"/>
  <c r="AJ294" i="4"/>
  <c r="AJ368" i="8"/>
  <c r="AJ264" i="23"/>
  <c r="AJ256" i="21"/>
  <c r="AJ262" i="20"/>
  <c r="AJ339" i="18"/>
  <c r="AJ346" i="4"/>
  <c r="AJ364" i="4"/>
  <c r="AJ334" i="22"/>
  <c r="AJ267" i="20"/>
  <c r="AJ356" i="19"/>
  <c r="AJ252" i="17"/>
  <c r="AJ325" i="20"/>
  <c r="AJ365" i="9"/>
  <c r="AJ369" i="21"/>
  <c r="AJ350" i="20"/>
  <c r="AJ272" i="7"/>
  <c r="AJ359" i="16"/>
  <c r="AJ292" i="4"/>
  <c r="AJ357" i="9"/>
  <c r="AJ350" i="9"/>
  <c r="AJ364" i="9"/>
  <c r="AJ305" i="17"/>
  <c r="AJ262" i="17"/>
  <c r="AJ340" i="21"/>
  <c r="AJ305" i="8"/>
  <c r="AJ262" i="8"/>
  <c r="AJ314" i="23"/>
  <c r="AJ341" i="9"/>
  <c r="AJ259" i="8"/>
  <c r="AJ325" i="7"/>
  <c r="AJ379" i="19"/>
  <c r="AJ336" i="17"/>
  <c r="AJ348" i="21"/>
  <c r="AJ328" i="18"/>
  <c r="AJ334" i="17"/>
  <c r="AJ253" i="22"/>
  <c r="AJ282" i="19"/>
  <c r="AJ316" i="7"/>
  <c r="AJ262" i="19"/>
  <c r="AJ339" i="17"/>
  <c r="AJ296" i="17"/>
  <c r="AJ312" i="8"/>
  <c r="AJ318" i="7"/>
  <c r="AJ303" i="20"/>
  <c r="AJ309" i="19"/>
  <c r="AJ340" i="7"/>
  <c r="AJ283" i="23"/>
  <c r="AJ335" i="17"/>
  <c r="AJ315" i="8"/>
  <c r="AJ271" i="19"/>
  <c r="AJ360" i="16"/>
  <c r="AJ281" i="4"/>
  <c r="AJ367" i="7"/>
  <c r="AJ298" i="22"/>
  <c r="AJ316" i="22"/>
  <c r="AJ332" i="20"/>
  <c r="AJ374" i="19"/>
  <c r="AJ298" i="19"/>
  <c r="AJ326" i="4"/>
  <c r="AJ321" i="22"/>
  <c r="AJ314" i="22"/>
  <c r="AJ270" i="18"/>
  <c r="AJ324" i="19"/>
  <c r="AJ371" i="20"/>
  <c r="AJ352" i="9"/>
  <c r="AJ380" i="23"/>
  <c r="AJ350" i="4"/>
  <c r="AJ332" i="4"/>
  <c r="AJ305" i="22"/>
  <c r="AJ370" i="19"/>
  <c r="AJ327" i="19"/>
  <c r="AJ377" i="19"/>
  <c r="AJ287" i="21"/>
  <c r="AJ360" i="9"/>
  <c r="AJ282" i="17"/>
  <c r="AJ371" i="4"/>
  <c r="AJ375" i="8"/>
  <c r="AJ381" i="9"/>
  <c r="AJ374" i="9"/>
  <c r="AJ272" i="20"/>
  <c r="AJ338" i="21"/>
  <c r="AJ321" i="4"/>
  <c r="AJ290" i="8"/>
  <c r="AJ343" i="9"/>
  <c r="AJ270" i="7"/>
  <c r="AJ300" i="8"/>
  <c r="AJ291" i="17"/>
  <c r="AJ356" i="7"/>
  <c r="AJ349" i="7"/>
  <c r="AJ312" i="23"/>
  <c r="AJ250" i="13"/>
  <c r="AJ288" i="9"/>
  <c r="AJ315" i="12"/>
  <c r="AJ325" i="10"/>
  <c r="AJ237" i="8"/>
  <c r="AJ215" i="10"/>
  <c r="AJ361" i="14"/>
  <c r="AJ262" i="9"/>
  <c r="AJ328" i="20"/>
  <c r="AJ345" i="7"/>
  <c r="AJ314" i="9"/>
  <c r="AJ294" i="22"/>
  <c r="AJ361" i="17"/>
  <c r="AJ361" i="20"/>
  <c r="AJ258" i="18"/>
  <c r="AJ274" i="16"/>
  <c r="AJ280" i="4"/>
  <c r="AJ295" i="19"/>
  <c r="AJ303" i="22"/>
  <c r="AJ275" i="18"/>
  <c r="AJ352" i="17"/>
  <c r="AJ344" i="8"/>
  <c r="AJ278" i="4"/>
  <c r="AJ317" i="23"/>
  <c r="AJ365" i="19"/>
  <c r="AJ269" i="23"/>
  <c r="AJ371" i="16"/>
  <c r="AJ377" i="16"/>
  <c r="AJ310" i="7"/>
  <c r="AJ342" i="19"/>
  <c r="AJ372" i="18"/>
  <c r="AJ363" i="22"/>
  <c r="AJ296" i="20"/>
  <c r="AJ315" i="7"/>
  <c r="AJ290" i="17"/>
  <c r="AJ272" i="17"/>
  <c r="AJ373" i="7"/>
  <c r="AJ294" i="7"/>
  <c r="AJ285" i="16"/>
  <c r="AJ317" i="21"/>
  <c r="AJ335" i="20"/>
  <c r="AJ342" i="7"/>
  <c r="AJ358" i="9"/>
  <c r="AJ303" i="23"/>
  <c r="AJ260" i="23"/>
  <c r="AJ321" i="7"/>
  <c r="AJ336" i="16"/>
  <c r="AJ328" i="7"/>
  <c r="AJ371" i="21"/>
  <c r="AJ292" i="19"/>
  <c r="AJ294" i="20"/>
  <c r="AJ263" i="20"/>
  <c r="AJ255" i="17"/>
  <c r="AJ261" i="16"/>
  <c r="AJ300" i="20"/>
  <c r="AJ288" i="22"/>
  <c r="AJ283" i="16"/>
  <c r="AJ311" i="7"/>
  <c r="AJ300" i="19"/>
  <c r="AJ341" i="16"/>
  <c r="AJ351" i="8"/>
  <c r="AJ358" i="21"/>
  <c r="AJ266" i="19"/>
  <c r="AJ368" i="17"/>
  <c r="AJ267" i="8"/>
  <c r="AJ342" i="21"/>
  <c r="AJ332" i="8"/>
  <c r="AJ299" i="23"/>
  <c r="AJ305" i="23"/>
  <c r="AJ357" i="8"/>
  <c r="AJ336" i="23"/>
  <c r="AJ373" i="8"/>
  <c r="AJ294" i="8"/>
  <c r="AJ357" i="20"/>
  <c r="AJ375" i="20"/>
  <c r="AJ259" i="19"/>
  <c r="AJ307" i="4"/>
  <c r="AJ288" i="4"/>
  <c r="AJ341" i="8"/>
  <c r="AJ286" i="19"/>
  <c r="AJ292" i="18"/>
  <c r="AJ381" i="17"/>
  <c r="AJ339" i="23"/>
  <c r="AJ272" i="21"/>
  <c r="AJ343" i="23"/>
  <c r="AJ326" i="9"/>
  <c r="AJ294" i="21"/>
  <c r="AJ370" i="8"/>
  <c r="AJ278" i="23"/>
  <c r="AJ254" i="7"/>
  <c r="AJ366" i="23"/>
  <c r="AJ311" i="21"/>
  <c r="AJ315" i="19"/>
  <c r="AJ321" i="18"/>
  <c r="AJ308" i="7"/>
  <c r="AJ301" i="7"/>
  <c r="AJ375" i="9"/>
  <c r="AJ379" i="21"/>
  <c r="AJ360" i="21"/>
  <c r="AJ281" i="20"/>
  <c r="AJ325" i="23"/>
  <c r="AJ306" i="17"/>
  <c r="AJ251" i="4"/>
  <c r="AJ268" i="20"/>
  <c r="AJ286" i="20"/>
  <c r="AJ333" i="20"/>
  <c r="AJ363" i="21"/>
  <c r="AJ308" i="20"/>
  <c r="AJ358" i="20"/>
  <c r="AJ256" i="22"/>
  <c r="AJ302" i="4"/>
  <c r="AJ368" i="21"/>
  <c r="AJ337" i="19"/>
  <c r="AJ305" i="16"/>
  <c r="AJ347" i="17"/>
  <c r="AJ268" i="4"/>
  <c r="AJ374" i="23"/>
  <c r="AJ283" i="22"/>
  <c r="AJ253" i="7"/>
  <c r="AJ379" i="7"/>
  <c r="AJ348" i="8"/>
  <c r="AJ362" i="7"/>
  <c r="AJ330" i="23"/>
  <c r="AJ346" i="21"/>
  <c r="AJ339" i="8"/>
  <c r="AJ355" i="23"/>
  <c r="AJ296" i="16"/>
  <c r="AJ278" i="21"/>
  <c r="AJ378" i="17"/>
  <c r="AJ355" i="22"/>
  <c r="AJ336" i="22"/>
  <c r="AJ252" i="4"/>
  <c r="AJ366" i="8"/>
  <c r="AJ335" i="8"/>
  <c r="AJ281" i="19"/>
  <c r="AJ346" i="16"/>
  <c r="AJ266" i="4"/>
  <c r="AJ303" i="19"/>
  <c r="AJ368" i="16"/>
  <c r="AJ263" i="21"/>
  <c r="AJ316" i="18"/>
  <c r="AJ333" i="22"/>
  <c r="AJ308" i="19"/>
  <c r="AJ277" i="17"/>
  <c r="AJ257" i="4"/>
  <c r="AJ275" i="7"/>
  <c r="AJ314" i="18"/>
  <c r="AJ314" i="21"/>
  <c r="AJ343" i="18"/>
  <c r="AJ252" i="23"/>
  <c r="AJ319" i="9"/>
  <c r="AJ335" i="21"/>
  <c r="AJ326" i="7"/>
  <c r="AJ305" i="18"/>
  <c r="AJ250" i="17"/>
  <c r="AJ328" i="21"/>
  <c r="AJ344" i="19"/>
  <c r="AJ346" i="9"/>
  <c r="AJ254" i="22"/>
  <c r="AJ307" i="21"/>
  <c r="AJ298" i="23"/>
  <c r="AJ350" i="21"/>
  <c r="AJ301" i="16"/>
  <c r="AJ355" i="21"/>
  <c r="AJ251" i="20"/>
  <c r="AJ377" i="18"/>
  <c r="AJ322" i="17"/>
  <c r="AJ279" i="17"/>
  <c r="AJ361" i="23"/>
  <c r="AJ341" i="21"/>
  <c r="AJ337" i="17"/>
  <c r="AJ366" i="7"/>
  <c r="AJ335" i="7"/>
  <c r="AJ272" i="19"/>
  <c r="AJ312" i="17"/>
  <c r="AJ364" i="21"/>
  <c r="AJ297" i="19"/>
  <c r="AJ255" i="8"/>
  <c r="AJ328" i="17"/>
  <c r="AJ320" i="8"/>
  <c r="AJ254" i="4"/>
  <c r="AJ354" i="23"/>
  <c r="AJ357" i="7"/>
  <c r="AJ379" i="20"/>
  <c r="AJ348" i="19"/>
  <c r="AJ355" i="7"/>
  <c r="AJ371" i="23"/>
  <c r="AJ363" i="20"/>
  <c r="AJ261" i="22"/>
  <c r="AJ381" i="23"/>
  <c r="AJ361" i="16"/>
  <c r="AJ270" i="4"/>
  <c r="AJ287" i="18"/>
  <c r="AJ305" i="19"/>
  <c r="AJ379" i="4"/>
  <c r="AJ270" i="14"/>
  <c r="AJ285" i="9"/>
  <c r="AJ236" i="23"/>
  <c r="AJ323" i="11"/>
  <c r="AJ229" i="22"/>
  <c r="AJ270" i="12"/>
  <c r="AJ367" i="13"/>
  <c r="AJ267" i="11"/>
  <c r="AJ218" i="20"/>
  <c r="AJ204" i="19"/>
  <c r="AJ367" i="9"/>
  <c r="AJ348" i="9"/>
  <c r="AJ270" i="17"/>
  <c r="AJ286" i="4"/>
  <c r="AJ304" i="4"/>
  <c r="AJ292" i="17"/>
  <c r="AJ381" i="16"/>
  <c r="AJ264" i="19"/>
  <c r="AJ376" i="4"/>
  <c r="AJ274" i="17"/>
  <c r="AJ297" i="17"/>
  <c r="AJ349" i="4"/>
  <c r="AJ331" i="4"/>
  <c r="AJ288" i="8"/>
  <c r="AJ353" i="9"/>
  <c r="AJ267" i="19"/>
  <c r="AJ271" i="16"/>
  <c r="AJ322" i="16"/>
  <c r="AJ279" i="16"/>
  <c r="AJ342" i="23"/>
  <c r="AJ337" i="8"/>
  <c r="AJ308" i="22"/>
  <c r="AJ301" i="22"/>
  <c r="AJ342" i="20"/>
  <c r="AJ359" i="23"/>
  <c r="AJ306" i="8"/>
  <c r="AJ306" i="16"/>
  <c r="AJ251" i="7"/>
  <c r="AJ328" i="8"/>
  <c r="AJ378" i="8"/>
  <c r="AJ288" i="7"/>
  <c r="AJ323" i="16"/>
  <c r="AJ313" i="9"/>
  <c r="AJ333" i="8"/>
  <c r="AJ373" i="22"/>
  <c r="AJ282" i="21"/>
  <c r="AJ281" i="18"/>
  <c r="AJ273" i="7"/>
  <c r="AJ291" i="7"/>
  <c r="AJ261" i="21"/>
  <c r="AJ362" i="18"/>
  <c r="AJ283" i="18"/>
  <c r="AJ332" i="16"/>
  <c r="AJ266" i="18"/>
  <c r="AJ353" i="19"/>
  <c r="AJ310" i="19"/>
  <c r="AJ375" i="16"/>
  <c r="AJ376" i="8"/>
  <c r="AJ274" i="4"/>
  <c r="AJ310" i="18"/>
  <c r="AJ338" i="7"/>
  <c r="AJ378" i="18"/>
  <c r="AJ380" i="19"/>
  <c r="AJ373" i="19"/>
  <c r="AJ344" i="9"/>
  <c r="AJ299" i="21"/>
  <c r="AJ317" i="22"/>
  <c r="AJ250" i="20"/>
  <c r="AJ250" i="23"/>
  <c r="AJ362" i="4"/>
  <c r="AJ257" i="23"/>
  <c r="AJ372" i="9"/>
  <c r="AJ306" i="18"/>
  <c r="AJ362" i="22"/>
  <c r="AJ344" i="22"/>
  <c r="AJ313" i="20"/>
  <c r="AJ366" i="19"/>
  <c r="AJ357" i="21"/>
  <c r="AJ284" i="23"/>
  <c r="AJ256" i="20"/>
  <c r="AJ321" i="17"/>
  <c r="AJ302" i="16"/>
  <c r="AJ355" i="4"/>
  <c r="AJ380" i="9"/>
  <c r="AJ276" i="22"/>
  <c r="AJ330" i="7"/>
  <c r="AJ252" i="16"/>
  <c r="AJ293" i="8"/>
  <c r="AJ293" i="16"/>
  <c r="AJ250" i="16"/>
  <c r="AJ324" i="16"/>
  <c r="AJ330" i="17"/>
  <c r="AJ275" i="4"/>
  <c r="AJ310" i="17"/>
  <c r="AJ255" i="16"/>
  <c r="AJ318" i="23"/>
  <c r="AJ313" i="8"/>
  <c r="AJ281" i="22"/>
  <c r="AJ268" i="18"/>
  <c r="AJ357" i="17"/>
  <c r="AJ266" i="21"/>
  <c r="AJ380" i="20"/>
  <c r="AJ373" i="20"/>
  <c r="AJ329" i="16"/>
  <c r="AJ304" i="8"/>
  <c r="AJ295" i="4"/>
  <c r="AJ276" i="4"/>
  <c r="AJ329" i="8"/>
  <c r="AJ334" i="16"/>
  <c r="AJ299" i="22"/>
  <c r="AJ364" i="20"/>
  <c r="AJ297" i="18"/>
  <c r="AJ290" i="18"/>
  <c r="AJ304" i="18"/>
  <c r="AJ279" i="4"/>
  <c r="AJ369" i="20"/>
  <c r="AJ265" i="17"/>
  <c r="AJ259" i="18"/>
  <c r="AJ348" i="4"/>
  <c r="AJ269" i="7"/>
  <c r="AJ339" i="22"/>
  <c r="AJ331" i="18"/>
  <c r="AJ265" i="20"/>
  <c r="AJ380" i="8"/>
  <c r="AJ276" i="23"/>
  <c r="AJ336" i="8"/>
  <c r="AJ251" i="12"/>
  <c r="AJ233" i="19"/>
  <c r="AJ309" i="12"/>
  <c r="AJ236" i="20"/>
  <c r="AJ221" i="23"/>
  <c r="AJ292" i="11"/>
  <c r="AJ337" i="10"/>
  <c r="AJ267" i="12"/>
  <c r="AJ374" i="14"/>
  <c r="AJ348" i="16"/>
  <c r="AJ261" i="20"/>
  <c r="AJ362" i="17"/>
  <c r="AJ343" i="21"/>
  <c r="AJ277" i="23"/>
  <c r="AJ306" i="20"/>
  <c r="AJ275" i="20"/>
  <c r="AJ275" i="23"/>
  <c r="AJ349" i="23"/>
  <c r="AJ272" i="8"/>
  <c r="AJ300" i="22"/>
  <c r="AJ295" i="16"/>
  <c r="AJ268" i="23"/>
  <c r="AJ260" i="19"/>
  <c r="AJ326" i="20"/>
  <c r="AJ367" i="18"/>
  <c r="AJ285" i="19"/>
  <c r="AJ311" i="8"/>
  <c r="AJ316" i="17"/>
  <c r="AJ293" i="22"/>
  <c r="AJ358" i="19"/>
  <c r="AJ278" i="18"/>
  <c r="AJ380" i="16"/>
  <c r="AJ340" i="16"/>
  <c r="AJ332" i="9"/>
  <c r="AJ363" i="19"/>
  <c r="AJ320" i="19"/>
  <c r="AJ289" i="17"/>
  <c r="AJ289" i="20"/>
  <c r="AJ269" i="18"/>
  <c r="AJ333" i="21"/>
  <c r="AJ326" i="21"/>
  <c r="AJ355" i="18"/>
  <c r="AJ258" i="20"/>
  <c r="AJ274" i="18"/>
  <c r="AJ280" i="17"/>
  <c r="AJ369" i="16"/>
  <c r="AJ299" i="17"/>
  <c r="AJ252" i="22"/>
  <c r="AJ376" i="19"/>
  <c r="AJ348" i="7"/>
  <c r="AJ269" i="8"/>
  <c r="AJ356" i="22"/>
  <c r="AJ266" i="22"/>
  <c r="AJ364" i="22"/>
  <c r="AJ309" i="21"/>
  <c r="AJ289" i="7"/>
  <c r="AJ316" i="21"/>
  <c r="AJ312" i="18"/>
  <c r="AJ359" i="19"/>
  <c r="AJ353" i="18"/>
  <c r="AJ257" i="22"/>
  <c r="AJ260" i="8"/>
  <c r="AJ373" i="23"/>
  <c r="AJ280" i="7"/>
  <c r="AJ285" i="17"/>
  <c r="AJ315" i="18"/>
  <c r="AJ380" i="4"/>
  <c r="AJ361" i="7"/>
  <c r="AJ282" i="7"/>
  <c r="AJ255" i="19"/>
  <c r="AJ285" i="20"/>
  <c r="AJ325" i="17"/>
  <c r="AJ308" i="23"/>
  <c r="AJ301" i="23"/>
  <c r="AJ334" i="7"/>
  <c r="AJ352" i="7"/>
  <c r="AJ309" i="7"/>
  <c r="AJ371" i="7"/>
  <c r="AJ257" i="16"/>
  <c r="AJ258" i="8"/>
  <c r="AJ347" i="23"/>
  <c r="AJ292" i="23"/>
  <c r="AJ284" i="19"/>
  <c r="AJ250" i="18"/>
  <c r="AJ327" i="16"/>
  <c r="AJ284" i="16"/>
  <c r="AJ325" i="19"/>
  <c r="AJ307" i="19"/>
  <c r="AJ288" i="19"/>
  <c r="AJ276" i="21"/>
  <c r="AJ329" i="19"/>
  <c r="AJ271" i="22"/>
  <c r="AJ313" i="21"/>
  <c r="AJ308" i="16"/>
  <c r="AJ316" i="19"/>
  <c r="AJ346" i="20"/>
  <c r="AJ291" i="19"/>
  <c r="AJ356" i="16"/>
  <c r="AJ251" i="21"/>
  <c r="AJ286" i="21"/>
  <c r="AJ304" i="21"/>
  <c r="AJ347" i="16"/>
  <c r="AJ268" i="7"/>
  <c r="AJ345" i="9"/>
  <c r="AJ324" i="22"/>
  <c r="AJ263" i="17"/>
  <c r="AJ302" i="21"/>
  <c r="AJ258" i="17"/>
  <c r="AJ266" i="7"/>
  <c r="AJ378" i="23"/>
  <c r="AJ295" i="7"/>
  <c r="AJ276" i="7"/>
  <c r="AJ327" i="22"/>
  <c r="AJ320" i="7"/>
  <c r="AJ313" i="7"/>
  <c r="AJ371" i="9"/>
  <c r="AJ257" i="7"/>
  <c r="AJ332" i="22"/>
  <c r="AJ374" i="21"/>
  <c r="AJ295" i="21"/>
  <c r="AJ329" i="7"/>
  <c r="AJ359" i="7"/>
  <c r="AJ363" i="9"/>
  <c r="AJ250" i="19"/>
  <c r="AJ327" i="17"/>
  <c r="AJ343" i="4"/>
  <c r="AJ314" i="7"/>
  <c r="AJ221" i="19"/>
  <c r="AJ290" i="14"/>
  <c r="AJ228" i="20"/>
  <c r="AJ344" i="11"/>
  <c r="AJ309" i="13"/>
  <c r="AJ328" i="10"/>
  <c r="AJ245" i="8"/>
  <c r="AJ218" i="8"/>
  <c r="AJ240" i="13"/>
  <c r="AJ281" i="16"/>
  <c r="AJ340" i="23"/>
  <c r="AJ297" i="23"/>
  <c r="AJ375" i="4"/>
  <c r="AJ381" i="7"/>
  <c r="AJ374" i="7"/>
  <c r="AJ269" i="22"/>
  <c r="AJ271" i="4"/>
  <c r="AJ345" i="17"/>
  <c r="AJ351" i="16"/>
  <c r="AJ321" i="23"/>
  <c r="AJ302" i="22"/>
  <c r="AJ300" i="4"/>
  <c r="AJ365" i="7"/>
  <c r="AJ369" i="23"/>
  <c r="AJ349" i="16"/>
  <c r="AJ376" i="23"/>
  <c r="AJ378" i="16"/>
  <c r="AJ372" i="23"/>
  <c r="AJ264" i="7"/>
  <c r="AJ258" i="7"/>
  <c r="AJ262" i="23"/>
  <c r="AJ354" i="22"/>
  <c r="AJ299" i="20"/>
  <c r="AJ377" i="8"/>
  <c r="AJ263" i="8"/>
  <c r="AJ267" i="23"/>
  <c r="AJ283" i="21"/>
  <c r="AJ273" i="8"/>
  <c r="AJ359" i="4"/>
  <c r="AJ365" i="4"/>
  <c r="AJ298" i="8"/>
  <c r="AJ327" i="18"/>
  <c r="AJ314" i="8"/>
  <c r="AJ294" i="23"/>
  <c r="AJ263" i="23"/>
  <c r="AJ316" i="20"/>
  <c r="AJ258" i="23"/>
  <c r="AJ260" i="16"/>
  <c r="AJ374" i="20"/>
  <c r="AJ295" i="20"/>
  <c r="AJ252" i="18"/>
  <c r="AJ364" i="7"/>
  <c r="AJ262" i="16"/>
  <c r="AJ288" i="17"/>
  <c r="AJ350" i="17"/>
  <c r="AJ344" i="18"/>
  <c r="AJ265" i="23"/>
  <c r="AJ367" i="21"/>
  <c r="AJ296" i="8"/>
  <c r="AJ289" i="8"/>
  <c r="AJ325" i="16"/>
  <c r="AJ280" i="18"/>
  <c r="AJ369" i="17"/>
  <c r="AJ251" i="19"/>
  <c r="AJ256" i="23"/>
  <c r="AJ262" i="22"/>
  <c r="AJ351" i="21"/>
  <c r="AJ343" i="17"/>
  <c r="AJ265" i="18"/>
  <c r="AJ299" i="8"/>
  <c r="AJ364" i="23"/>
  <c r="AJ263" i="18"/>
  <c r="AJ340" i="17"/>
  <c r="AJ273" i="4"/>
  <c r="AJ378" i="21"/>
  <c r="AJ323" i="19"/>
  <c r="AJ362" i="23"/>
  <c r="AJ330" i="20"/>
  <c r="AJ360" i="19"/>
  <c r="AJ326" i="19"/>
  <c r="AJ367" i="17"/>
  <c r="AJ324" i="4"/>
  <c r="AJ316" i="8"/>
  <c r="AJ353" i="23"/>
  <c r="AJ345" i="19"/>
  <c r="AJ305" i="4"/>
  <c r="AJ262" i="4"/>
  <c r="AJ327" i="9"/>
  <c r="AJ343" i="22"/>
  <c r="AJ343" i="8"/>
  <c r="AJ287" i="17"/>
  <c r="AJ364" i="16"/>
  <c r="AJ309" i="4"/>
  <c r="AJ255" i="20"/>
  <c r="AJ372" i="8"/>
  <c r="AJ354" i="9"/>
  <c r="AJ323" i="9"/>
  <c r="AJ265" i="8"/>
  <c r="AJ379" i="9"/>
  <c r="AJ318" i="4"/>
  <c r="AJ253" i="23"/>
  <c r="AJ282" i="20"/>
  <c r="AJ298" i="18"/>
  <c r="AJ304" i="17"/>
  <c r="AJ381" i="4"/>
  <c r="AJ256" i="8"/>
  <c r="AJ274" i="8"/>
  <c r="AJ303" i="18"/>
  <c r="AJ309" i="17"/>
  <c r="AJ302" i="17"/>
  <c r="AJ302" i="20"/>
  <c r="AJ331" i="17"/>
  <c r="AJ273" i="20"/>
  <c r="AJ291" i="20"/>
  <c r="AJ356" i="17"/>
  <c r="AJ330" i="18"/>
  <c r="AJ360" i="17"/>
  <c r="AJ293" i="17"/>
  <c r="AJ370" i="4"/>
  <c r="AJ303" i="8"/>
  <c r="AJ324" i="20"/>
  <c r="AJ306" i="19"/>
  <c r="AJ361" i="8"/>
  <c r="AJ282" i="8"/>
  <c r="AJ286" i="22"/>
  <c r="AJ338" i="20"/>
  <c r="AJ293" i="18"/>
  <c r="AJ324" i="11"/>
  <c r="AJ226" i="21"/>
  <c r="AJ243" i="16"/>
  <c r="AJ221" i="16"/>
  <c r="AJ369" i="11"/>
  <c r="AJ263" i="12"/>
  <c r="AJ354" i="14"/>
  <c r="AJ218" i="18"/>
  <c r="AJ311" i="16"/>
  <c r="AJ336" i="18"/>
  <c r="AJ354" i="18"/>
  <c r="AJ339" i="16"/>
  <c r="AJ255" i="18"/>
  <c r="AJ288" i="18"/>
  <c r="AJ299" i="18"/>
  <c r="AJ277" i="7"/>
  <c r="AJ377" i="22"/>
  <c r="AJ378" i="19"/>
  <c r="AJ329" i="9"/>
  <c r="AJ272" i="22"/>
  <c r="AJ269" i="19"/>
  <c r="AJ256" i="19"/>
  <c r="AJ313" i="22"/>
  <c r="AJ277" i="22"/>
  <c r="AJ276" i="11"/>
  <c r="AJ370" i="11"/>
  <c r="AJ240" i="8"/>
  <c r="AJ340" i="10"/>
  <c r="AJ355" i="14"/>
  <c r="AJ360" i="12"/>
  <c r="AJ341" i="13"/>
  <c r="AJ216" i="17"/>
  <c r="AJ227" i="20"/>
  <c r="AJ235" i="18"/>
  <c r="AJ215" i="22"/>
  <c r="AJ242" i="14"/>
  <c r="AJ242" i="20"/>
  <c r="AJ228" i="10"/>
  <c r="AJ284" i="18"/>
  <c r="AJ314" i="11"/>
  <c r="AJ326" i="14"/>
  <c r="AJ381" i="10"/>
  <c r="AJ333" i="14"/>
  <c r="AJ221" i="9"/>
  <c r="AJ352" i="11"/>
  <c r="AJ346" i="13"/>
  <c r="AJ235" i="10"/>
  <c r="AJ226" i="17"/>
  <c r="AJ375" i="19"/>
  <c r="AJ234" i="20"/>
  <c r="AJ292" i="14"/>
  <c r="AJ233" i="10"/>
  <c r="AJ225" i="9"/>
  <c r="AJ279" i="10"/>
  <c r="AJ304" i="12"/>
  <c r="AJ225" i="17"/>
  <c r="AJ240" i="22"/>
  <c r="AJ230" i="11"/>
  <c r="AJ341" i="14"/>
  <c r="AJ377" i="4"/>
  <c r="AJ334" i="11"/>
  <c r="AJ305" i="10"/>
  <c r="AJ236" i="18"/>
  <c r="AJ363" i="14"/>
  <c r="AJ234" i="12"/>
  <c r="AJ250" i="14"/>
  <c r="AJ244" i="10"/>
  <c r="AJ282" i="14"/>
  <c r="AJ217" i="7"/>
  <c r="AJ213" i="20"/>
  <c r="AJ257" i="19"/>
  <c r="AJ276" i="13"/>
  <c r="AJ313" i="13"/>
  <c r="AJ268" i="11"/>
  <c r="AJ313" i="11"/>
  <c r="AJ227" i="12"/>
  <c r="AJ246" i="17"/>
  <c r="AJ225" i="14"/>
  <c r="AJ317" i="12"/>
  <c r="AJ231" i="13"/>
  <c r="AJ340" i="9"/>
  <c r="AJ237" i="16"/>
  <c r="AJ339" i="13"/>
  <c r="AJ239" i="16"/>
  <c r="AJ244" i="17"/>
  <c r="AJ339" i="9"/>
  <c r="AJ339" i="12"/>
  <c r="AJ245" i="7"/>
  <c r="AJ248" i="19"/>
  <c r="AJ235" i="17"/>
  <c r="AJ334" i="9"/>
  <c r="AJ308" i="11"/>
  <c r="AJ363" i="13"/>
  <c r="AJ253" i="11"/>
  <c r="AJ305" i="12"/>
  <c r="AJ219" i="10"/>
  <c r="AJ358" i="11"/>
  <c r="AJ252" i="13"/>
  <c r="AJ352" i="10"/>
  <c r="AJ222" i="14"/>
  <c r="AJ212" i="4"/>
  <c r="AJ311" i="4"/>
  <c r="AJ238" i="17"/>
  <c r="AJ247" i="8"/>
  <c r="AJ255" i="10"/>
  <c r="AJ322" i="12"/>
  <c r="AJ239" i="23"/>
  <c r="AJ221" i="7"/>
  <c r="AJ235" i="11"/>
  <c r="AJ381" i="11"/>
  <c r="AJ370" i="13"/>
  <c r="AJ309" i="8"/>
  <c r="AJ226" i="10"/>
  <c r="AJ263" i="9"/>
  <c r="AJ238" i="16"/>
  <c r="AJ307" i="12"/>
  <c r="AJ223" i="19"/>
  <c r="AJ305" i="9"/>
  <c r="AJ312" i="12"/>
  <c r="AJ247" i="4"/>
  <c r="AJ380" i="11"/>
  <c r="AJ206" i="12"/>
  <c r="AJ278" i="13"/>
  <c r="AJ234" i="7"/>
  <c r="AJ251" i="11"/>
  <c r="AJ218" i="14"/>
  <c r="AJ342" i="10"/>
  <c r="AJ238" i="10"/>
  <c r="AJ294" i="12"/>
  <c r="AJ240" i="21"/>
  <c r="AJ358" i="13"/>
  <c r="AJ372" i="12"/>
  <c r="AJ230" i="10"/>
  <c r="AJ203" i="4"/>
  <c r="AJ208" i="20"/>
  <c r="AJ318" i="22"/>
  <c r="AJ290" i="21"/>
  <c r="AJ299" i="16"/>
  <c r="AJ351" i="20"/>
  <c r="AJ259" i="4"/>
  <c r="AJ342" i="22"/>
  <c r="AJ360" i="18"/>
  <c r="AJ363" i="4"/>
  <c r="AJ368" i="18"/>
  <c r="AJ369" i="4"/>
  <c r="AJ365" i="17"/>
  <c r="AJ270" i="19"/>
  <c r="AJ339" i="21"/>
  <c r="AJ290" i="16"/>
  <c r="AJ297" i="4"/>
  <c r="AJ322" i="4"/>
  <c r="AJ372" i="11"/>
  <c r="AJ347" i="13"/>
  <c r="AJ248" i="9"/>
  <c r="AJ213" i="19"/>
  <c r="AJ304" i="9"/>
  <c r="AJ235" i="20"/>
  <c r="AJ218" i="19"/>
  <c r="AJ341" i="10"/>
  <c r="AJ356" i="13"/>
  <c r="AJ259" i="12"/>
  <c r="AJ373" i="13"/>
  <c r="AJ239" i="21"/>
  <c r="AJ243" i="4"/>
  <c r="AJ246" i="11"/>
  <c r="AJ315" i="16"/>
  <c r="AJ216" i="9"/>
  <c r="AJ362" i="12"/>
  <c r="AJ245" i="14"/>
  <c r="AJ369" i="12"/>
  <c r="AJ299" i="13"/>
  <c r="AJ329" i="14"/>
  <c r="AJ236" i="9"/>
  <c r="AJ225" i="22"/>
  <c r="AJ319" i="11"/>
  <c r="AJ273" i="21"/>
  <c r="AJ242" i="18"/>
  <c r="AJ310" i="10"/>
  <c r="AJ225" i="18"/>
  <c r="AJ239" i="7"/>
  <c r="AJ279" i="11"/>
  <c r="AJ293" i="14"/>
  <c r="AJ223" i="17"/>
  <c r="AJ227" i="8"/>
  <c r="AJ269" i="14"/>
  <c r="AJ248" i="16"/>
  <c r="AJ263" i="4"/>
  <c r="AJ249" i="21"/>
  <c r="AJ232" i="16"/>
  <c r="AJ257" i="9"/>
  <c r="AJ228" i="7"/>
  <c r="AJ217" i="13"/>
  <c r="AJ234" i="19"/>
  <c r="AJ257" i="13"/>
  <c r="AJ306" i="13"/>
  <c r="AJ217" i="16"/>
  <c r="AJ209" i="13"/>
  <c r="AJ280" i="21"/>
  <c r="AJ304" i="14"/>
  <c r="AJ361" i="10"/>
  <c r="AJ218" i="13"/>
  <c r="AJ231" i="14"/>
  <c r="AJ240" i="19"/>
  <c r="AJ248" i="14"/>
  <c r="AJ247" i="17"/>
  <c r="AJ353" i="12"/>
  <c r="AJ243" i="14"/>
  <c r="AJ368" i="23"/>
  <c r="AJ354" i="11"/>
  <c r="AJ217" i="11"/>
  <c r="AJ239" i="14"/>
  <c r="AJ258" i="12"/>
  <c r="AJ299" i="10"/>
  <c r="AJ274" i="12"/>
  <c r="AJ326" i="11"/>
  <c r="AJ227" i="13"/>
  <c r="AJ301" i="11"/>
  <c r="AJ332" i="19"/>
  <c r="AJ223" i="12"/>
  <c r="AJ227" i="22"/>
  <c r="AJ309" i="10"/>
  <c r="AJ275" i="12"/>
  <c r="AJ217" i="10"/>
  <c r="AJ229" i="14"/>
  <c r="AJ232" i="8"/>
  <c r="AJ217" i="20"/>
  <c r="AJ344" i="13"/>
  <c r="AJ365" i="21"/>
  <c r="AJ320" i="13"/>
  <c r="AJ269" i="9"/>
  <c r="AJ239" i="4"/>
  <c r="AJ246" i="13"/>
  <c r="AJ301" i="10"/>
  <c r="AJ232" i="7"/>
  <c r="AJ216" i="16"/>
  <c r="AJ351" i="12"/>
  <c r="AJ248" i="10"/>
  <c r="AJ248" i="17"/>
  <c r="AJ349" i="22"/>
  <c r="AJ218" i="12"/>
  <c r="AJ360" i="13"/>
  <c r="AJ239" i="9"/>
  <c r="AJ232" i="12"/>
  <c r="AJ222" i="20"/>
  <c r="AJ299" i="9"/>
  <c r="AJ340" i="13"/>
  <c r="AJ220" i="20"/>
  <c r="AJ376" i="14"/>
  <c r="AJ341" i="23"/>
  <c r="AJ345" i="14"/>
  <c r="AJ254" i="11"/>
  <c r="AJ231" i="22"/>
  <c r="AJ240" i="7"/>
  <c r="AJ233" i="22"/>
  <c r="AJ268" i="9"/>
  <c r="AJ223" i="7"/>
  <c r="AJ255" i="9"/>
  <c r="AJ229" i="7"/>
  <c r="AJ284" i="14"/>
  <c r="AJ222" i="19"/>
  <c r="AJ212" i="21"/>
  <c r="AJ379" i="16"/>
  <c r="AJ287" i="22"/>
  <c r="AJ260" i="20"/>
  <c r="AJ291" i="8"/>
  <c r="AJ370" i="7"/>
  <c r="AJ367" i="8"/>
  <c r="AJ346" i="19"/>
  <c r="AJ303" i="16"/>
  <c r="AJ350" i="18"/>
  <c r="AJ300" i="18"/>
  <c r="AJ335" i="18"/>
  <c r="AJ274" i="23"/>
  <c r="AJ336" i="21"/>
  <c r="AJ312" i="16"/>
  <c r="AJ284" i="17"/>
  <c r="AJ379" i="18"/>
  <c r="AJ334" i="8"/>
  <c r="AJ219" i="11"/>
  <c r="AJ299" i="14"/>
  <c r="AJ251" i="10"/>
  <c r="AJ206" i="13"/>
  <c r="AJ287" i="11"/>
  <c r="AJ256" i="13"/>
  <c r="AJ214" i="13"/>
  <c r="AJ356" i="10"/>
  <c r="AJ237" i="11"/>
  <c r="AJ335" i="14"/>
  <c r="AJ249" i="4"/>
  <c r="AJ239" i="22"/>
  <c r="AJ303" i="10"/>
  <c r="AJ211" i="10"/>
  <c r="AJ331" i="7"/>
  <c r="AJ228" i="22"/>
  <c r="AJ323" i="12"/>
  <c r="AJ350" i="14"/>
  <c r="AJ225" i="4"/>
  <c r="AJ228" i="8"/>
  <c r="AJ290" i="12"/>
  <c r="AJ266" i="10"/>
  <c r="AJ375" i="13"/>
  <c r="AJ229" i="21"/>
  <c r="AJ374" i="18"/>
  <c r="AJ226" i="11"/>
  <c r="AJ263" i="14"/>
  <c r="AJ216" i="14"/>
  <c r="AJ353" i="13"/>
  <c r="AJ325" i="14"/>
  <c r="AJ277" i="10"/>
  <c r="AJ229" i="19"/>
  <c r="AJ373" i="11"/>
  <c r="AJ229" i="20"/>
  <c r="AJ303" i="11"/>
  <c r="AJ320" i="21"/>
  <c r="AJ374" i="10"/>
  <c r="AJ338" i="12"/>
  <c r="AJ236" i="19"/>
  <c r="AJ377" i="12"/>
  <c r="AJ217" i="17"/>
  <c r="AJ247" i="13"/>
  <c r="AJ269" i="13"/>
  <c r="AJ222" i="23"/>
  <c r="AJ343" i="10"/>
  <c r="AJ307" i="20"/>
  <c r="AJ246" i="22"/>
  <c r="AJ227" i="21"/>
  <c r="AJ269" i="10"/>
  <c r="AJ223" i="8"/>
  <c r="AJ249" i="19"/>
  <c r="AJ235" i="14"/>
  <c r="AJ224" i="4"/>
  <c r="AJ274" i="10"/>
  <c r="AJ292" i="12"/>
  <c r="AJ231" i="23"/>
  <c r="AJ285" i="7"/>
  <c r="AJ233" i="12"/>
  <c r="AJ300" i="11"/>
  <c r="AJ243" i="22"/>
  <c r="AJ286" i="9"/>
  <c r="AJ243" i="7"/>
  <c r="AJ248" i="20"/>
  <c r="AJ305" i="14"/>
  <c r="AJ352" i="20"/>
  <c r="AJ253" i="20"/>
  <c r="AJ376" i="18"/>
  <c r="AJ337" i="22"/>
  <c r="AJ336" i="9"/>
  <c r="AJ376" i="20"/>
  <c r="AJ265" i="16"/>
  <c r="AJ372" i="21"/>
  <c r="AJ361" i="18"/>
  <c r="AJ350" i="7"/>
  <c r="AJ335" i="23"/>
  <c r="AJ338" i="23"/>
  <c r="AJ289" i="9"/>
  <c r="AJ320" i="22"/>
  <c r="AJ296" i="19"/>
  <c r="AJ263" i="7"/>
  <c r="AJ287" i="12"/>
  <c r="AJ380" i="14"/>
  <c r="AJ254" i="10"/>
  <c r="AJ298" i="20"/>
  <c r="AJ303" i="12"/>
  <c r="AJ229" i="17"/>
  <c r="AJ348" i="13"/>
  <c r="AJ226" i="9"/>
  <c r="AJ241" i="13"/>
  <c r="AJ214" i="21"/>
  <c r="AJ371" i="11"/>
  <c r="AJ273" i="11"/>
  <c r="AJ310" i="11"/>
  <c r="AJ208" i="14"/>
  <c r="AJ374" i="22"/>
  <c r="AJ271" i="11"/>
  <c r="AJ359" i="10"/>
  <c r="AJ311" i="14"/>
  <c r="AJ214" i="11"/>
  <c r="AJ303" i="9"/>
  <c r="AJ237" i="23"/>
  <c r="AJ222" i="7"/>
  <c r="AJ372" i="14"/>
  <c r="AJ334" i="10"/>
  <c r="AJ283" i="17"/>
  <c r="AJ249" i="23"/>
  <c r="AJ338" i="10"/>
  <c r="AJ244" i="12"/>
  <c r="AJ366" i="13"/>
  <c r="AJ264" i="9"/>
  <c r="AJ247" i="20"/>
  <c r="AJ289" i="14"/>
  <c r="AJ232" i="17"/>
  <c r="AJ330" i="11"/>
  <c r="AJ204" i="17"/>
  <c r="AJ306" i="4"/>
  <c r="AJ217" i="9"/>
  <c r="AJ234" i="14"/>
  <c r="AJ248" i="13"/>
  <c r="AJ231" i="9"/>
  <c r="AJ270" i="10"/>
  <c r="AJ329" i="13"/>
  <c r="AJ316" i="10"/>
  <c r="AJ223" i="11"/>
  <c r="AJ379" i="10"/>
  <c r="AJ276" i="19"/>
  <c r="AJ355" i="10"/>
  <c r="AJ295" i="14"/>
  <c r="AJ218" i="17"/>
  <c r="AJ311" i="13"/>
  <c r="AJ228" i="14"/>
  <c r="AJ321" i="10"/>
  <c r="AJ222" i="18"/>
  <c r="AJ291" i="14"/>
  <c r="AJ319" i="10"/>
  <c r="AJ346" i="12"/>
  <c r="AJ338" i="18"/>
  <c r="AJ247" i="7"/>
  <c r="AJ247" i="16"/>
  <c r="AJ243" i="10"/>
  <c r="AJ240" i="16"/>
  <c r="AJ224" i="13"/>
  <c r="AJ301" i="14"/>
  <c r="AJ243" i="9"/>
  <c r="AJ234" i="17"/>
  <c r="AJ218" i="21"/>
  <c r="AJ334" i="23"/>
  <c r="AJ267" i="14"/>
  <c r="AJ226" i="18"/>
  <c r="AJ241" i="11"/>
  <c r="AJ224" i="8"/>
  <c r="AJ275" i="13"/>
  <c r="AJ233" i="18"/>
  <c r="AJ219" i="4"/>
  <c r="AJ235" i="8"/>
  <c r="AJ379" i="14"/>
  <c r="AJ264" i="22"/>
  <c r="AJ312" i="14"/>
  <c r="AJ375" i="11"/>
  <c r="AJ215" i="17"/>
  <c r="AJ320" i="12"/>
  <c r="AJ252" i="14"/>
  <c r="AJ230" i="17"/>
  <c r="AJ234" i="16"/>
  <c r="AJ336" i="10"/>
  <c r="AJ380" i="12"/>
  <c r="AJ211" i="21"/>
  <c r="AJ338" i="19"/>
  <c r="AJ285" i="18"/>
  <c r="AJ291" i="18"/>
  <c r="AJ367" i="20"/>
  <c r="AJ331" i="23"/>
  <c r="AJ317" i="4"/>
  <c r="AJ290" i="7"/>
  <c r="AJ270" i="21"/>
  <c r="AJ330" i="16"/>
  <c r="AJ341" i="4"/>
  <c r="AJ256" i="16"/>
  <c r="AJ322" i="7"/>
  <c r="AJ286" i="17"/>
  <c r="AJ253" i="4"/>
  <c r="AJ271" i="20"/>
  <c r="AJ366" i="21"/>
  <c r="AJ261" i="23"/>
  <c r="AJ218" i="16"/>
  <c r="AJ228" i="4"/>
  <c r="AJ283" i="11"/>
  <c r="AJ304" i="19"/>
  <c r="AJ327" i="11"/>
  <c r="AJ361" i="12"/>
  <c r="AJ233" i="7"/>
  <c r="AJ311" i="12"/>
  <c r="AJ231" i="4"/>
  <c r="AJ272" i="11"/>
  <c r="AJ255" i="11"/>
  <c r="AJ297" i="10"/>
  <c r="AJ214" i="14"/>
  <c r="AJ210" i="19"/>
  <c r="AJ359" i="21"/>
  <c r="AJ236" i="12"/>
  <c r="AJ321" i="13"/>
  <c r="AJ222" i="9"/>
  <c r="AJ368" i="10"/>
  <c r="AJ284" i="10"/>
  <c r="AJ238" i="19"/>
  <c r="AJ221" i="12"/>
  <c r="AJ319" i="12"/>
  <c r="AJ229" i="4"/>
  <c r="AJ264" i="17"/>
  <c r="AJ228" i="12"/>
  <c r="AJ350" i="10"/>
  <c r="AJ352" i="12"/>
  <c r="AJ282" i="9"/>
  <c r="AJ292" i="10"/>
  <c r="AJ224" i="10"/>
  <c r="AJ231" i="17"/>
  <c r="AJ293" i="11"/>
  <c r="AJ251" i="14"/>
  <c r="AJ204" i="9"/>
  <c r="AJ276" i="20"/>
  <c r="AJ271" i="12"/>
  <c r="AJ259" i="9"/>
  <c r="AJ234" i="23"/>
  <c r="AJ215" i="21"/>
  <c r="AJ256" i="14"/>
  <c r="AJ334" i="12"/>
  <c r="AJ239" i="8"/>
  <c r="AJ239" i="20"/>
  <c r="AJ323" i="13"/>
  <c r="AJ317" i="16"/>
  <c r="AJ238" i="11"/>
  <c r="AJ236" i="17"/>
  <c r="AJ223" i="4"/>
  <c r="AJ237" i="7"/>
  <c r="AJ308" i="9"/>
  <c r="AJ228" i="17"/>
  <c r="AJ325" i="12"/>
  <c r="AJ303" i="14"/>
  <c r="AJ366" i="11"/>
  <c r="AJ233" i="16"/>
  <c r="AJ265" i="7"/>
  <c r="AJ227" i="10"/>
  <c r="AJ371" i="12"/>
  <c r="AJ262" i="10"/>
  <c r="AJ240" i="17"/>
  <c r="AJ221" i="11"/>
  <c r="AJ349" i="11"/>
  <c r="AJ236" i="11"/>
  <c r="AJ224" i="20"/>
  <c r="AJ351" i="10"/>
  <c r="AJ351" i="19"/>
  <c r="AJ300" i="12"/>
  <c r="AJ273" i="9"/>
  <c r="AJ237" i="18"/>
  <c r="AJ268" i="10"/>
  <c r="AJ323" i="10"/>
  <c r="AJ324" i="13"/>
  <c r="AJ218" i="4"/>
  <c r="AJ244" i="11"/>
  <c r="AJ325" i="13"/>
  <c r="AJ270" i="23"/>
  <c r="AJ244" i="7"/>
  <c r="AJ227" i="11"/>
  <c r="AJ257" i="10"/>
  <c r="AJ371" i="14"/>
  <c r="AJ227" i="7"/>
  <c r="AJ299" i="11"/>
  <c r="AJ242" i="22"/>
  <c r="AJ338" i="13"/>
  <c r="AJ357" i="14"/>
  <c r="AJ211" i="17"/>
  <c r="AJ251" i="8"/>
  <c r="AJ242" i="7"/>
  <c r="AJ249" i="22"/>
  <c r="AJ220" i="4"/>
  <c r="AJ291" i="13"/>
  <c r="AJ313" i="10"/>
  <c r="AJ271" i="13"/>
  <c r="AJ224" i="7"/>
  <c r="AJ362" i="13"/>
  <c r="AJ358" i="14"/>
  <c r="AJ335" i="16"/>
  <c r="AJ238" i="12"/>
  <c r="AJ243" i="21"/>
  <c r="AJ266" i="14"/>
  <c r="AJ232" i="18"/>
  <c r="AJ332" i="14"/>
  <c r="AJ219" i="8"/>
  <c r="AJ244" i="8"/>
  <c r="AJ235" i="23"/>
  <c r="AJ365" i="14"/>
  <c r="AJ207" i="8"/>
  <c r="AJ376" i="10"/>
  <c r="AJ208" i="4"/>
  <c r="AJ281" i="14"/>
  <c r="AJ337" i="16"/>
  <c r="AJ356" i="4"/>
  <c r="AJ348" i="20"/>
  <c r="AJ288" i="21"/>
  <c r="AJ260" i="18"/>
  <c r="AJ328" i="16"/>
  <c r="AJ258" i="21"/>
  <c r="AJ378" i="22"/>
  <c r="AJ258" i="16"/>
  <c r="AJ377" i="21"/>
  <c r="AJ254" i="16"/>
  <c r="AJ318" i="20"/>
  <c r="AJ304" i="7"/>
  <c r="AJ352" i="8"/>
  <c r="AJ337" i="9"/>
  <c r="AJ362" i="20"/>
  <c r="AJ215" i="9"/>
  <c r="AJ271" i="9"/>
  <c r="AJ295" i="11"/>
  <c r="AJ261" i="19"/>
  <c r="AJ270" i="13"/>
  <c r="AJ272" i="10"/>
  <c r="AJ316" i="14"/>
  <c r="AJ233" i="21"/>
  <c r="AJ261" i="9"/>
  <c r="AJ238" i="18"/>
  <c r="AJ256" i="12"/>
  <c r="AJ295" i="9"/>
  <c r="AJ215" i="23"/>
  <c r="AJ210" i="16"/>
  <c r="AJ270" i="11"/>
  <c r="AJ274" i="11"/>
  <c r="AJ233" i="11"/>
  <c r="AJ220" i="9"/>
  <c r="AJ232" i="14"/>
  <c r="AJ349" i="13"/>
  <c r="AJ233" i="17"/>
  <c r="AJ242" i="4"/>
  <c r="AJ331" i="12"/>
  <c r="AJ356" i="11"/>
  <c r="AJ345" i="21"/>
  <c r="AJ285" i="14"/>
  <c r="AJ240" i="18"/>
  <c r="AJ249" i="17"/>
  <c r="AJ246" i="18"/>
  <c r="AJ304" i="10"/>
  <c r="AJ268" i="12"/>
  <c r="AJ240" i="4"/>
  <c r="AJ370" i="14"/>
  <c r="AJ221" i="10"/>
  <c r="AJ205" i="13"/>
  <c r="AJ358" i="4"/>
  <c r="AJ249" i="12"/>
  <c r="AJ288" i="14"/>
  <c r="AJ379" i="12"/>
  <c r="AJ333" i="13"/>
  <c r="AJ322" i="10"/>
  <c r="AJ238" i="22"/>
  <c r="AJ222" i="17"/>
  <c r="AJ285" i="11"/>
  <c r="AJ359" i="11"/>
  <c r="AJ333" i="7"/>
  <c r="AJ239" i="17"/>
  <c r="AJ247" i="9"/>
  <c r="AJ233" i="8"/>
  <c r="AJ278" i="9"/>
  <c r="AJ235" i="9"/>
  <c r="AJ245" i="4"/>
  <c r="AJ272" i="12"/>
  <c r="AJ276" i="12"/>
  <c r="AJ343" i="14"/>
  <c r="AJ208" i="9"/>
  <c r="AJ357" i="18"/>
  <c r="AJ221" i="22"/>
  <c r="AJ255" i="12"/>
  <c r="AJ262" i="11"/>
  <c r="AJ225" i="21"/>
  <c r="AJ232" i="19"/>
  <c r="AJ370" i="10"/>
  <c r="AJ286" i="10"/>
  <c r="AJ216" i="4"/>
  <c r="AJ235" i="4"/>
  <c r="AJ286" i="23"/>
  <c r="AJ246" i="14"/>
  <c r="AJ234" i="11"/>
  <c r="AJ218" i="23"/>
  <c r="AJ249" i="20"/>
  <c r="AJ241" i="18"/>
  <c r="AJ248" i="23"/>
  <c r="AJ348" i="12"/>
  <c r="AJ230" i="22"/>
  <c r="AJ239" i="10"/>
  <c r="AJ372" i="4"/>
  <c r="AJ362" i="14"/>
  <c r="AJ215" i="18"/>
  <c r="AJ226" i="16"/>
  <c r="AJ240" i="12"/>
  <c r="AJ282" i="13"/>
  <c r="AJ226" i="23"/>
  <c r="AJ329" i="11"/>
  <c r="AJ374" i="11"/>
  <c r="AJ214" i="4"/>
  <c r="AJ213" i="18"/>
  <c r="AJ286" i="13"/>
  <c r="AJ228" i="11"/>
  <c r="AJ253" i="10"/>
  <c r="AJ219" i="22"/>
  <c r="AJ361" i="13"/>
  <c r="AJ235" i="19"/>
  <c r="AJ269" i="11"/>
  <c r="AJ316" i="11"/>
  <c r="AJ281" i="9"/>
  <c r="AJ237" i="13"/>
  <c r="AJ256" i="7"/>
  <c r="AJ237" i="19"/>
  <c r="AJ220" i="14"/>
  <c r="AJ244" i="13"/>
  <c r="AJ289" i="10"/>
  <c r="AJ318" i="10"/>
  <c r="AJ300" i="14"/>
  <c r="AJ245" i="20"/>
  <c r="AJ246" i="16"/>
  <c r="AJ229" i="10"/>
  <c r="AJ212" i="14"/>
  <c r="AJ223" i="20"/>
  <c r="AJ213" i="8"/>
  <c r="AJ219" i="14"/>
  <c r="AJ253" i="8"/>
  <c r="AJ319" i="17"/>
  <c r="AJ343" i="7"/>
  <c r="AJ341" i="19"/>
  <c r="AJ253" i="18"/>
  <c r="AJ334" i="4"/>
  <c r="AJ344" i="23"/>
  <c r="AJ360" i="4"/>
  <c r="AJ286" i="7"/>
  <c r="AJ285" i="21"/>
  <c r="AJ280" i="23"/>
  <c r="AJ354" i="8"/>
  <c r="AJ307" i="23"/>
  <c r="AJ326" i="16"/>
  <c r="AJ370" i="20"/>
  <c r="AJ306" i="23"/>
  <c r="AJ330" i="12"/>
  <c r="AJ231" i="8"/>
  <c r="AJ242" i="13"/>
  <c r="AJ362" i="19"/>
  <c r="AJ312" i="9"/>
  <c r="AJ307" i="10"/>
  <c r="AJ237" i="10"/>
  <c r="AJ363" i="11"/>
  <c r="AJ221" i="8"/>
  <c r="AJ241" i="4"/>
  <c r="AJ372" i="10"/>
  <c r="AJ314" i="10"/>
  <c r="AJ239" i="11"/>
  <c r="AJ295" i="22"/>
  <c r="AJ261" i="12"/>
  <c r="AJ261" i="14"/>
  <c r="AJ224" i="19"/>
  <c r="AJ229" i="23"/>
  <c r="AJ379" i="13"/>
  <c r="AJ290" i="10"/>
  <c r="AJ222" i="12"/>
  <c r="AJ252" i="10"/>
  <c r="AJ291" i="11"/>
  <c r="AJ319" i="13"/>
  <c r="AJ375" i="22"/>
  <c r="AJ253" i="12"/>
  <c r="AJ244" i="23"/>
  <c r="AJ368" i="13"/>
  <c r="AJ249" i="18"/>
  <c r="AJ216" i="19"/>
  <c r="AJ234" i="21"/>
  <c r="AJ233" i="13"/>
  <c r="AJ331" i="10"/>
  <c r="AJ222" i="11"/>
  <c r="AJ212" i="12"/>
  <c r="AJ320" i="17"/>
  <c r="AJ238" i="13"/>
  <c r="AJ239" i="18"/>
  <c r="AJ220" i="11"/>
  <c r="AJ376" i="13"/>
  <c r="AJ373" i="12"/>
  <c r="AJ240" i="9"/>
  <c r="AJ214" i="18"/>
  <c r="AJ327" i="12"/>
  <c r="AJ375" i="12"/>
  <c r="AJ301" i="18"/>
  <c r="AJ321" i="14"/>
  <c r="AJ232" i="21"/>
  <c r="AJ242" i="8"/>
  <c r="AJ236" i="7"/>
  <c r="AJ241" i="14"/>
  <c r="AJ280" i="12"/>
  <c r="AJ263" i="11"/>
  <c r="AJ288" i="12"/>
  <c r="AJ340" i="12"/>
  <c r="AJ210" i="13"/>
  <c r="AJ363" i="17"/>
  <c r="AJ279" i="12"/>
  <c r="AJ255" i="13"/>
  <c r="AJ266" i="12"/>
  <c r="AJ214" i="9"/>
  <c r="AJ286" i="12"/>
  <c r="AJ227" i="17"/>
  <c r="AJ235" i="12"/>
  <c r="AJ318" i="11"/>
  <c r="AJ286" i="18"/>
  <c r="AJ262" i="14"/>
  <c r="AJ331" i="14"/>
  <c r="AJ266" i="11"/>
  <c r="AJ350" i="12"/>
  <c r="AJ344" i="10"/>
  <c r="AJ345" i="11"/>
  <c r="AJ215" i="16"/>
  <c r="AJ235" i="22"/>
  <c r="AJ358" i="10"/>
  <c r="AJ293" i="9"/>
  <c r="AJ313" i="19"/>
  <c r="AJ250" i="9"/>
  <c r="AJ234" i="13"/>
  <c r="AJ296" i="12"/>
  <c r="AJ253" i="9"/>
  <c r="AJ217" i="18"/>
  <c r="AJ261" i="10"/>
  <c r="AJ310" i="12"/>
  <c r="AJ335" i="11"/>
  <c r="AJ357" i="10"/>
  <c r="AJ209" i="22"/>
  <c r="AJ322" i="13"/>
  <c r="AJ363" i="12"/>
  <c r="AJ273" i="14"/>
  <c r="AJ356" i="14"/>
  <c r="AJ226" i="4"/>
  <c r="AJ330" i="14"/>
  <c r="AJ220" i="8"/>
  <c r="AJ317" i="14"/>
  <c r="AJ282" i="10"/>
  <c r="AJ245" i="10"/>
  <c r="AJ315" i="4"/>
  <c r="AJ259" i="11"/>
  <c r="AJ313" i="14"/>
  <c r="AJ318" i="12"/>
  <c r="AJ242" i="12"/>
  <c r="AJ264" i="11"/>
  <c r="AJ250" i="11"/>
  <c r="AJ248" i="21"/>
  <c r="AJ231" i="12"/>
  <c r="AJ217" i="14"/>
  <c r="AJ204" i="7"/>
  <c r="AJ309" i="11"/>
  <c r="AJ204" i="13"/>
  <c r="AJ294" i="13"/>
  <c r="AJ365" i="22"/>
  <c r="AJ253" i="19"/>
  <c r="AJ274" i="22"/>
  <c r="AJ330" i="8"/>
  <c r="AJ294" i="16"/>
  <c r="AJ291" i="4"/>
  <c r="AJ300" i="21"/>
  <c r="AJ323" i="20"/>
  <c r="AJ332" i="18"/>
  <c r="AJ287" i="23"/>
  <c r="AJ279" i="7"/>
  <c r="AJ378" i="9"/>
  <c r="AJ306" i="7"/>
  <c r="AJ381" i="8"/>
  <c r="AJ312" i="4"/>
  <c r="AJ318" i="17"/>
  <c r="AJ230" i="14"/>
  <c r="AJ244" i="14"/>
  <c r="AJ216" i="13"/>
  <c r="AJ268" i="22"/>
  <c r="AJ381" i="14"/>
  <c r="AJ300" i="10"/>
  <c r="AJ289" i="12"/>
  <c r="AJ236" i="16"/>
  <c r="AJ289" i="11"/>
  <c r="AJ241" i="16"/>
  <c r="AJ361" i="11"/>
  <c r="AJ218" i="10"/>
  <c r="AJ333" i="10"/>
  <c r="AJ338" i="4"/>
  <c r="AJ345" i="10"/>
  <c r="AJ273" i="13"/>
  <c r="AJ221" i="4"/>
  <c r="AJ342" i="12"/>
  <c r="AJ335" i="13"/>
  <c r="AJ302" i="10"/>
  <c r="AJ240" i="23"/>
  <c r="AJ280" i="11"/>
  <c r="AJ231" i="18"/>
  <c r="AJ242" i="9"/>
  <c r="AJ300" i="7"/>
  <c r="AJ242" i="11"/>
  <c r="AJ354" i="12"/>
  <c r="AJ284" i="9"/>
  <c r="AJ368" i="14"/>
  <c r="AJ225" i="16"/>
  <c r="AJ241" i="8"/>
  <c r="AJ273" i="10"/>
  <c r="AJ215" i="11"/>
  <c r="AJ287" i="9"/>
  <c r="AJ287" i="7"/>
  <c r="AJ241" i="10"/>
  <c r="AJ353" i="11"/>
  <c r="AJ378" i="11"/>
  <c r="AJ225" i="20"/>
  <c r="AJ244" i="18"/>
  <c r="AJ338" i="11"/>
  <c r="AJ221" i="14"/>
  <c r="AJ317" i="10"/>
  <c r="AJ296" i="14"/>
  <c r="AJ364" i="14"/>
  <c r="AJ301" i="21"/>
  <c r="AJ357" i="12"/>
  <c r="AJ249" i="10"/>
  <c r="AJ236" i="22"/>
  <c r="AJ336" i="13"/>
  <c r="AJ269" i="12"/>
  <c r="AJ277" i="11"/>
  <c r="AJ330" i="10"/>
  <c r="AJ316" i="13"/>
  <c r="AJ214" i="8"/>
  <c r="AJ213" i="13"/>
  <c r="AJ329" i="21"/>
  <c r="AJ226" i="20"/>
  <c r="AJ241" i="21"/>
  <c r="AJ278" i="12"/>
  <c r="AJ377" i="11"/>
  <c r="AJ230" i="16"/>
  <c r="AJ301" i="12"/>
  <c r="AJ222" i="4"/>
  <c r="AJ333" i="12"/>
  <c r="AJ351" i="4"/>
  <c r="AJ236" i="21"/>
  <c r="AJ367" i="12"/>
  <c r="AJ224" i="18"/>
  <c r="AJ374" i="13"/>
  <c r="AJ251" i="13"/>
  <c r="AJ310" i="14"/>
  <c r="AJ225" i="10"/>
  <c r="AJ247" i="11"/>
  <c r="AJ228" i="21"/>
  <c r="AJ293" i="10"/>
  <c r="AJ366" i="18"/>
  <c r="AJ359" i="12"/>
  <c r="AJ336" i="12"/>
  <c r="AJ282" i="11"/>
  <c r="AJ226" i="22"/>
  <c r="AJ217" i="4"/>
  <c r="AJ337" i="11"/>
  <c r="AJ238" i="20"/>
  <c r="AJ219" i="19"/>
  <c r="AJ256" i="10"/>
  <c r="AJ289" i="4"/>
  <c r="AJ380" i="13"/>
  <c r="AJ232" i="4"/>
  <c r="AJ223" i="13"/>
  <c r="AJ307" i="11"/>
  <c r="AJ311" i="10"/>
  <c r="AJ233" i="23"/>
  <c r="AJ274" i="9"/>
  <c r="AJ238" i="14"/>
  <c r="AJ242" i="10"/>
  <c r="AJ229" i="8"/>
  <c r="AJ345" i="16"/>
  <c r="AJ232" i="9"/>
  <c r="AJ283" i="12"/>
  <c r="AJ373" i="14"/>
  <c r="AJ341" i="11"/>
  <c r="AJ225" i="7"/>
  <c r="AJ249" i="11"/>
  <c r="AJ228" i="9"/>
  <c r="AJ344" i="14"/>
  <c r="AJ342" i="13"/>
  <c r="AJ212" i="13"/>
  <c r="AJ220" i="7"/>
  <c r="AJ212" i="9"/>
  <c r="AJ260" i="10"/>
  <c r="AJ322" i="22"/>
  <c r="AJ340" i="20"/>
  <c r="AJ381" i="18"/>
  <c r="AJ285" i="23"/>
  <c r="AJ371" i="8"/>
  <c r="AJ381" i="20"/>
  <c r="AJ254" i="23"/>
  <c r="AJ281" i="7"/>
  <c r="AJ338" i="9"/>
  <c r="AJ303" i="21"/>
  <c r="AJ283" i="8"/>
  <c r="AJ275" i="19"/>
  <c r="AJ310" i="8"/>
  <c r="AJ332" i="23"/>
  <c r="AJ311" i="19"/>
  <c r="AJ279" i="9"/>
  <c r="AJ372" i="13"/>
  <c r="AJ217" i="22"/>
  <c r="AJ329" i="12"/>
  <c r="AJ368" i="9"/>
  <c r="AJ219" i="13"/>
  <c r="AJ318" i="14"/>
  <c r="AJ264" i="14"/>
  <c r="AJ277" i="14"/>
  <c r="AJ232" i="11"/>
  <c r="AJ274" i="14"/>
  <c r="AJ358" i="12"/>
  <c r="AJ352" i="13"/>
  <c r="AJ369" i="10"/>
  <c r="AJ377" i="23"/>
  <c r="AJ258" i="14"/>
  <c r="AJ273" i="12"/>
  <c r="AJ262" i="12"/>
  <c r="AJ231" i="10"/>
  <c r="AJ239" i="13"/>
  <c r="AJ348" i="14"/>
  <c r="AJ326" i="13"/>
  <c r="AJ263" i="13"/>
  <c r="AJ349" i="14"/>
  <c r="AJ208" i="22"/>
  <c r="AJ274" i="21"/>
  <c r="AJ217" i="8"/>
  <c r="AJ232" i="20"/>
  <c r="AJ342" i="14"/>
  <c r="AJ296" i="9"/>
  <c r="AJ322" i="14"/>
  <c r="AJ233" i="14"/>
  <c r="AJ337" i="12"/>
  <c r="AJ216" i="23"/>
  <c r="AJ353" i="10"/>
  <c r="AJ281" i="8"/>
  <c r="AJ311" i="9"/>
  <c r="AJ297" i="14"/>
  <c r="AJ221" i="20"/>
  <c r="AJ378" i="10"/>
  <c r="AJ304" i="11"/>
  <c r="AJ246" i="21"/>
  <c r="AJ225" i="19"/>
  <c r="AJ259" i="14"/>
  <c r="AJ312" i="10"/>
  <c r="AJ243" i="19"/>
  <c r="AJ354" i="20"/>
  <c r="AJ366" i="10"/>
  <c r="AJ320" i="10"/>
  <c r="AJ280" i="9"/>
  <c r="AJ231" i="7"/>
  <c r="AJ224" i="17"/>
  <c r="AJ243" i="8"/>
  <c r="AJ246" i="10"/>
  <c r="AJ310" i="13"/>
  <c r="AJ222" i="8"/>
  <c r="AJ213" i="12"/>
  <c r="AJ267" i="21"/>
  <c r="AJ265" i="13"/>
  <c r="AJ236" i="10"/>
  <c r="AJ224" i="16"/>
  <c r="AJ231" i="20"/>
  <c r="AJ246" i="8"/>
  <c r="AJ232" i="10"/>
  <c r="AJ286" i="11"/>
  <c r="AJ364" i="13"/>
  <c r="AJ308" i="4"/>
  <c r="AJ289" i="13"/>
  <c r="AJ248" i="22"/>
  <c r="AJ214" i="16"/>
  <c r="AJ271" i="14"/>
  <c r="AJ275" i="11"/>
  <c r="AJ245" i="18"/>
  <c r="AJ346" i="14"/>
  <c r="AJ233" i="9"/>
  <c r="AJ339" i="14"/>
  <c r="AJ222" i="10"/>
  <c r="AJ279" i="23"/>
  <c r="AJ218" i="7"/>
  <c r="AJ229" i="16"/>
  <c r="AJ235" i="7"/>
  <c r="AJ220" i="23"/>
  <c r="AJ300" i="9"/>
  <c r="AJ254" i="12"/>
  <c r="AJ365" i="10"/>
  <c r="AJ221" i="18"/>
  <c r="AJ278" i="11"/>
  <c r="AJ256" i="18"/>
  <c r="AJ369" i="14"/>
  <c r="AJ348" i="10"/>
  <c r="AJ224" i="9"/>
  <c r="AJ298" i="9"/>
  <c r="AJ236" i="14"/>
  <c r="AJ241" i="17"/>
  <c r="AJ290" i="13"/>
  <c r="AJ260" i="9"/>
  <c r="AJ245" i="17"/>
  <c r="AJ219" i="21"/>
  <c r="AJ323" i="17"/>
  <c r="AJ215" i="19"/>
  <c r="AJ329" i="10"/>
  <c r="AJ265" i="12"/>
  <c r="AJ288" i="11"/>
  <c r="AJ220" i="21"/>
  <c r="AJ254" i="13"/>
  <c r="AJ277" i="12"/>
  <c r="AJ222" i="21"/>
  <c r="AJ230" i="23"/>
  <c r="AJ253" i="16"/>
  <c r="AJ208" i="13"/>
  <c r="AJ203" i="21"/>
  <c r="AJ267" i="13"/>
  <c r="AJ329" i="4"/>
  <c r="AJ337" i="7"/>
  <c r="AJ350" i="16"/>
  <c r="AJ291" i="22"/>
  <c r="AJ350" i="23"/>
  <c r="AJ369" i="22"/>
  <c r="AJ341" i="18"/>
  <c r="AJ257" i="8"/>
  <c r="AJ374" i="17"/>
  <c r="AJ343" i="20"/>
  <c r="AJ345" i="20"/>
  <c r="AJ323" i="8"/>
  <c r="AJ264" i="21"/>
  <c r="AJ364" i="17"/>
  <c r="AJ331" i="8"/>
  <c r="AJ255" i="14"/>
  <c r="AJ328" i="12"/>
  <c r="AJ240" i="14"/>
  <c r="AJ306" i="11"/>
  <c r="AJ311" i="20"/>
  <c r="AJ347" i="12"/>
  <c r="AJ307" i="14"/>
  <c r="AJ365" i="11"/>
  <c r="AJ220" i="17"/>
  <c r="AJ377" i="13"/>
  <c r="AJ286" i="14"/>
  <c r="AJ219" i="17"/>
  <c r="AJ238" i="7"/>
  <c r="AJ244" i="22"/>
  <c r="AJ360" i="8"/>
  <c r="AJ233" i="4"/>
  <c r="AJ283" i="14"/>
  <c r="AJ297" i="11"/>
  <c r="AJ334" i="13"/>
  <c r="AJ366" i="14"/>
  <c r="AJ215" i="14"/>
  <c r="AJ250" i="12"/>
  <c r="AJ283" i="10"/>
  <c r="AJ234" i="22"/>
  <c r="AJ207" i="13"/>
  <c r="AJ293" i="4"/>
  <c r="AJ378" i="13"/>
  <c r="AJ309" i="14"/>
  <c r="AJ237" i="21"/>
  <c r="AJ216" i="18"/>
  <c r="AJ378" i="14"/>
  <c r="AJ306" i="14"/>
  <c r="AJ243" i="23"/>
  <c r="AJ241" i="20"/>
  <c r="AJ298" i="14"/>
  <c r="AJ370" i="9"/>
  <c r="AJ298" i="12"/>
  <c r="AJ252" i="12"/>
  <c r="AJ215" i="7"/>
  <c r="AJ245" i="21"/>
  <c r="AJ238" i="4"/>
  <c r="AJ231" i="19"/>
  <c r="AJ230" i="13"/>
  <c r="AJ295" i="13"/>
  <c r="AJ314" i="13"/>
  <c r="AJ227" i="14"/>
  <c r="AJ341" i="20"/>
  <c r="AJ227" i="4"/>
  <c r="AJ268" i="14"/>
  <c r="AJ272" i="9"/>
  <c r="AJ292" i="9"/>
  <c r="AJ220" i="12"/>
  <c r="AJ305" i="11"/>
  <c r="AJ247" i="10"/>
  <c r="AJ214" i="12"/>
  <c r="AJ335" i="10"/>
  <c r="AJ315" i="9"/>
  <c r="AJ264" i="13"/>
  <c r="AJ227" i="23"/>
  <c r="AJ351" i="14"/>
  <c r="AJ221" i="13"/>
  <c r="AJ279" i="14"/>
  <c r="AJ303" i="13"/>
  <c r="AJ217" i="23"/>
  <c r="AJ292" i="13"/>
  <c r="AJ247" i="14"/>
  <c r="AJ311" i="17"/>
  <c r="AJ227" i="16"/>
  <c r="AJ238" i="9"/>
  <c r="AJ243" i="20"/>
  <c r="AJ288" i="10"/>
  <c r="AJ331" i="11"/>
  <c r="AJ350" i="13"/>
  <c r="AJ226" i="13"/>
  <c r="AJ332" i="12"/>
  <c r="AJ343" i="13"/>
  <c r="AJ202" i="12"/>
  <c r="AJ301" i="17"/>
  <c r="AJ246" i="23"/>
  <c r="AJ248" i="7"/>
  <c r="AJ345" i="8"/>
  <c r="AJ319" i="7"/>
  <c r="AJ318" i="8"/>
  <c r="AJ310" i="16"/>
  <c r="AJ266" i="20"/>
  <c r="AJ289" i="21"/>
  <c r="AJ307" i="22"/>
  <c r="AJ296" i="18"/>
  <c r="AJ379" i="22"/>
  <c r="AJ361" i="4"/>
  <c r="AJ356" i="9"/>
  <c r="AJ250" i="22"/>
  <c r="AJ297" i="16"/>
  <c r="AJ265" i="19"/>
  <c r="AJ290" i="19"/>
  <c r="AJ245" i="9"/>
  <c r="AJ244" i="19"/>
  <c r="AJ338" i="14"/>
  <c r="AJ315" i="14"/>
  <c r="AJ351" i="22"/>
  <c r="AJ249" i="8"/>
  <c r="AJ265" i="14"/>
  <c r="AJ288" i="13"/>
  <c r="AJ221" i="21"/>
  <c r="AJ235" i="13"/>
  <c r="AJ245" i="16"/>
  <c r="AJ220" i="16"/>
  <c r="AJ265" i="9"/>
  <c r="AJ229" i="9"/>
  <c r="AJ340" i="22"/>
  <c r="AJ241" i="7"/>
  <c r="AJ285" i="10"/>
  <c r="AJ254" i="9"/>
  <c r="AJ279" i="13"/>
  <c r="AJ294" i="9"/>
  <c r="AJ282" i="12"/>
  <c r="AJ283" i="9"/>
  <c r="AJ232" i="13"/>
  <c r="AJ222" i="22"/>
  <c r="AJ209" i="10"/>
  <c r="AJ286" i="8"/>
  <c r="AJ281" i="12"/>
  <c r="AJ237" i="14"/>
  <c r="AJ368" i="11"/>
  <c r="AJ326" i="12"/>
  <c r="AJ295" i="12"/>
  <c r="AJ230" i="20"/>
  <c r="AJ214" i="7"/>
  <c r="AJ234" i="18"/>
  <c r="AJ238" i="21"/>
  <c r="AJ337" i="20"/>
  <c r="AJ351" i="11"/>
  <c r="AJ307" i="13"/>
  <c r="AJ341" i="12"/>
  <c r="AJ281" i="10"/>
  <c r="AJ306" i="12"/>
  <c r="AJ272" i="13"/>
  <c r="AJ324" i="14"/>
  <c r="AJ285" i="12"/>
  <c r="AJ332" i="13"/>
  <c r="AJ203" i="16"/>
  <c r="AJ327" i="7"/>
  <c r="AJ216" i="8"/>
  <c r="AJ267" i="9"/>
  <c r="AJ291" i="12"/>
  <c r="AJ224" i="23"/>
  <c r="AJ229" i="13"/>
  <c r="AJ366" i="12"/>
  <c r="AJ247" i="12"/>
  <c r="AJ224" i="11"/>
  <c r="AJ258" i="10"/>
  <c r="AJ270" i="22"/>
  <c r="AJ300" i="13"/>
  <c r="AJ287" i="14"/>
  <c r="AJ220" i="10"/>
  <c r="AJ351" i="13"/>
  <c r="AJ266" i="13"/>
  <c r="AJ308" i="14"/>
  <c r="AJ222" i="13"/>
  <c r="AJ319" i="14"/>
  <c r="AJ226" i="14"/>
  <c r="AJ303" i="7"/>
  <c r="AJ365" i="12"/>
  <c r="AJ217" i="21"/>
  <c r="AJ373" i="10"/>
  <c r="AJ294" i="11"/>
  <c r="AJ343" i="11"/>
  <c r="AJ314" i="12"/>
  <c r="AJ326" i="10"/>
  <c r="AJ232" i="23"/>
  <c r="AJ324" i="12"/>
  <c r="AJ206" i="7"/>
  <c r="AJ342" i="4"/>
  <c r="AJ298" i="13"/>
  <c r="AJ291" i="9"/>
  <c r="AJ219" i="7"/>
  <c r="AJ242" i="17"/>
  <c r="AJ248" i="11"/>
  <c r="AJ381" i="13"/>
  <c r="AJ367" i="19"/>
  <c r="AJ268" i="19"/>
  <c r="AJ284" i="13"/>
  <c r="AJ232" i="22"/>
  <c r="AJ293" i="13"/>
  <c r="AJ205" i="8"/>
  <c r="AJ328" i="14"/>
  <c r="AJ304" i="22"/>
  <c r="AJ266" i="9"/>
  <c r="AJ258" i="11"/>
  <c r="AJ260" i="11"/>
  <c r="AJ275" i="9"/>
  <c r="AJ230" i="19"/>
  <c r="AJ227" i="9"/>
  <c r="AJ259" i="13"/>
  <c r="AJ229" i="12"/>
  <c r="AJ360" i="11"/>
  <c r="AJ305" i="13"/>
  <c r="AJ336" i="11"/>
  <c r="AJ301" i="13"/>
  <c r="AJ261" i="11"/>
  <c r="AJ318" i="13"/>
  <c r="AJ202" i="10"/>
  <c r="AJ246" i="20"/>
  <c r="AJ203" i="7"/>
  <c r="AJ371" i="13"/>
  <c r="AJ228" i="18"/>
  <c r="AJ213" i="21"/>
  <c r="AJ245" i="22"/>
  <c r="AJ211" i="8"/>
  <c r="AJ239" i="12"/>
  <c r="AJ205" i="17"/>
  <c r="AJ317" i="11"/>
  <c r="AJ308" i="12"/>
  <c r="AJ241" i="22"/>
  <c r="AJ203" i="13"/>
  <c r="AJ337" i="13"/>
  <c r="AJ205" i="20"/>
  <c r="AJ219" i="9"/>
  <c r="AJ381" i="12"/>
  <c r="AJ210" i="9"/>
  <c r="AJ367" i="14"/>
  <c r="AJ211" i="12"/>
  <c r="AJ210" i="17"/>
  <c r="AJ212" i="20"/>
  <c r="AJ254" i="21"/>
  <c r="AJ364" i="12"/>
  <c r="AJ223" i="10"/>
  <c r="AJ264" i="10"/>
  <c r="AJ206" i="8"/>
  <c r="AJ240" i="11"/>
  <c r="AJ312" i="22"/>
  <c r="AJ360" i="10"/>
  <c r="AJ211" i="16"/>
  <c r="AJ258" i="13"/>
  <c r="AJ301" i="19"/>
  <c r="AJ374" i="8"/>
  <c r="AJ367" i="10"/>
  <c r="AJ249" i="14"/>
  <c r="AJ364" i="11"/>
  <c r="AJ284" i="7"/>
  <c r="AJ333" i="11"/>
  <c r="AJ357" i="11"/>
  <c r="AJ231" i="16"/>
  <c r="AJ284" i="11"/>
  <c r="AJ243" i="11"/>
  <c r="AJ360" i="14"/>
  <c r="AJ224" i="22"/>
  <c r="AJ224" i="12"/>
  <c r="AJ281" i="13"/>
  <c r="AJ223" i="22"/>
  <c r="AJ230" i="18"/>
  <c r="AJ317" i="13"/>
  <c r="AJ335" i="12"/>
  <c r="AJ216" i="12"/>
  <c r="AJ236" i="8"/>
  <c r="AJ246" i="19"/>
  <c r="AJ212" i="19"/>
  <c r="AJ226" i="12"/>
  <c r="AJ207" i="4"/>
  <c r="AJ203" i="20"/>
  <c r="AJ209" i="12"/>
  <c r="AJ204" i="8"/>
  <c r="AJ225" i="8"/>
  <c r="AJ205" i="16"/>
  <c r="AJ309" i="9"/>
  <c r="AJ205" i="10"/>
  <c r="AJ209" i="20"/>
  <c r="AJ209" i="4"/>
  <c r="AJ320" i="14"/>
  <c r="AJ205" i="14"/>
  <c r="AJ242" i="21"/>
  <c r="AJ209" i="17"/>
  <c r="AJ202" i="9"/>
  <c r="AJ210" i="21"/>
  <c r="AJ205" i="7"/>
  <c r="AJ353" i="14"/>
  <c r="AJ206" i="14"/>
  <c r="AJ203" i="23"/>
  <c r="AJ347" i="14"/>
  <c r="AJ376" i="7"/>
  <c r="AJ210" i="14"/>
  <c r="AJ215" i="13"/>
  <c r="AJ208" i="21"/>
  <c r="AJ325" i="11"/>
  <c r="AJ293" i="12"/>
  <c r="AJ208" i="8"/>
  <c r="AJ204" i="23"/>
  <c r="AJ230" i="7"/>
  <c r="AJ274" i="19"/>
  <c r="AJ318" i="16"/>
  <c r="AJ245" i="19"/>
  <c r="AJ215" i="12"/>
  <c r="AJ319" i="20"/>
  <c r="AJ263" i="10"/>
  <c r="AJ214" i="22"/>
  <c r="AJ302" i="9"/>
  <c r="AJ304" i="13"/>
  <c r="AJ219" i="12"/>
  <c r="AJ296" i="10"/>
  <c r="AJ224" i="14"/>
  <c r="AJ347" i="11"/>
  <c r="AJ223" i="23"/>
  <c r="AJ327" i="14"/>
  <c r="AJ306" i="9"/>
  <c r="AJ264" i="12"/>
  <c r="AJ220" i="22"/>
  <c r="AJ371" i="10"/>
  <c r="AJ354" i="13"/>
  <c r="AJ277" i="13"/>
  <c r="AJ225" i="13"/>
  <c r="AJ203" i="14"/>
  <c r="AJ215" i="20"/>
  <c r="AJ210" i="22"/>
  <c r="AJ329" i="18"/>
  <c r="AJ212" i="16"/>
  <c r="AJ202" i="16"/>
  <c r="AJ244" i="9"/>
  <c r="AJ209" i="14"/>
  <c r="AJ344" i="12"/>
  <c r="AJ207" i="14"/>
  <c r="AJ292" i="20"/>
  <c r="AJ213" i="4"/>
  <c r="AJ243" i="17"/>
  <c r="AJ204" i="14"/>
  <c r="AJ331" i="13"/>
  <c r="AJ207" i="7"/>
  <c r="AJ329" i="20"/>
  <c r="AJ202" i="18"/>
  <c r="AJ223" i="18"/>
  <c r="AJ240" i="20"/>
  <c r="AJ208" i="7"/>
  <c r="AJ345" i="13"/>
  <c r="AJ249" i="9"/>
  <c r="AJ242" i="23"/>
  <c r="AJ208" i="19"/>
  <c r="AJ207" i="10"/>
  <c r="AJ211" i="11"/>
  <c r="AJ206" i="10"/>
  <c r="AJ219" i="16"/>
  <c r="AJ248" i="8"/>
  <c r="AJ315" i="10"/>
  <c r="AJ212" i="11"/>
  <c r="AJ267" i="16"/>
  <c r="AJ250" i="10"/>
  <c r="AJ285" i="13"/>
  <c r="AJ207" i="23"/>
  <c r="AJ340" i="11"/>
  <c r="AJ256" i="11"/>
  <c r="AJ227" i="19"/>
  <c r="AJ238" i="23"/>
  <c r="AJ330" i="13"/>
  <c r="AJ314" i="14"/>
  <c r="AJ220" i="18"/>
  <c r="AJ272" i="16"/>
  <c r="AJ252" i="11"/>
  <c r="AJ339" i="11"/>
  <c r="AJ276" i="14"/>
  <c r="AJ265" i="11"/>
  <c r="AJ235" i="21"/>
  <c r="AJ233" i="20"/>
  <c r="AJ332" i="10"/>
  <c r="AJ245" i="11"/>
  <c r="AJ231" i="21"/>
  <c r="AJ375" i="10"/>
  <c r="AJ206" i="19"/>
  <c r="AJ346" i="10"/>
  <c r="AJ213" i="7"/>
  <c r="AJ377" i="14"/>
  <c r="AJ207" i="19"/>
  <c r="AJ207" i="12"/>
  <c r="AJ234" i="9"/>
  <c r="AJ207" i="21"/>
  <c r="AJ340" i="14"/>
  <c r="AJ205" i="4"/>
  <c r="AJ244" i="16"/>
  <c r="AJ208" i="16"/>
  <c r="AJ313" i="12"/>
  <c r="AJ202" i="22"/>
  <c r="AJ349" i="10"/>
  <c r="AJ208" i="12"/>
  <c r="AJ219" i="23"/>
  <c r="AJ205" i="9"/>
  <c r="AJ209" i="7"/>
  <c r="AJ202" i="7"/>
  <c r="AJ209" i="11"/>
  <c r="AJ337" i="14"/>
  <c r="AJ327" i="13"/>
  <c r="AJ204" i="20"/>
  <c r="AJ210" i="7"/>
  <c r="AJ356" i="12"/>
  <c r="AJ208" i="11"/>
  <c r="AJ311" i="11"/>
  <c r="AJ226" i="19"/>
  <c r="AJ312" i="13"/>
  <c r="AJ220" i="19"/>
  <c r="AJ307" i="18"/>
  <c r="AJ216" i="22"/>
  <c r="AJ328" i="11"/>
  <c r="AJ321" i="16"/>
  <c r="AJ230" i="9"/>
  <c r="AJ267" i="10"/>
  <c r="AJ302" i="12"/>
  <c r="AJ241" i="12"/>
  <c r="AJ216" i="21"/>
  <c r="AJ218" i="9"/>
  <c r="AJ221" i="17"/>
  <c r="AJ314" i="4"/>
  <c r="AJ268" i="13"/>
  <c r="AJ234" i="10"/>
  <c r="AJ376" i="11"/>
  <c r="AJ207" i="20"/>
  <c r="AJ334" i="14"/>
  <c r="AJ316" i="12"/>
  <c r="AJ257" i="12"/>
  <c r="AJ348" i="11"/>
  <c r="AJ211" i="13"/>
  <c r="AJ259" i="10"/>
  <c r="AJ208" i="23"/>
  <c r="AJ369" i="13"/>
  <c r="AJ211" i="22"/>
  <c r="AJ260" i="12"/>
  <c r="AJ206" i="20"/>
  <c r="AJ320" i="11"/>
  <c r="AJ244" i="21"/>
  <c r="AJ204" i="10"/>
  <c r="AJ370" i="12"/>
  <c r="AJ206" i="11"/>
  <c r="AJ220" i="13"/>
  <c r="AJ212" i="8"/>
  <c r="AJ214" i="20"/>
  <c r="AJ208" i="10"/>
  <c r="AJ228" i="16"/>
  <c r="AJ213" i="9"/>
  <c r="AJ284" i="12"/>
  <c r="AJ328" i="13"/>
  <c r="AJ324" i="10"/>
  <c r="AJ306" i="10"/>
  <c r="AJ205" i="21"/>
  <c r="AJ203" i="12"/>
  <c r="AJ352" i="18"/>
  <c r="AJ290" i="11"/>
  <c r="AJ203" i="18"/>
  <c r="AJ206" i="16"/>
  <c r="AJ271" i="21"/>
  <c r="AJ216" i="11"/>
  <c r="AJ356" i="20"/>
  <c r="AJ247" i="22"/>
  <c r="AJ380" i="10"/>
  <c r="AJ217" i="12"/>
  <c r="AJ272" i="14"/>
  <c r="AJ248" i="4"/>
  <c r="AJ217" i="19"/>
  <c r="AJ296" i="13"/>
  <c r="AJ359" i="14"/>
  <c r="AJ380" i="21"/>
  <c r="AJ276" i="10"/>
  <c r="AJ253" i="14"/>
  <c r="AJ223" i="14"/>
  <c r="AJ212" i="10"/>
  <c r="AJ378" i="12"/>
  <c r="AJ215" i="4"/>
  <c r="AJ226" i="7"/>
  <c r="AJ228" i="13"/>
  <c r="AJ202" i="14"/>
  <c r="AJ213" i="10"/>
  <c r="AJ206" i="9"/>
  <c r="AJ295" i="10"/>
  <c r="AJ206" i="17"/>
  <c r="AJ218" i="22"/>
  <c r="AJ206" i="4"/>
  <c r="AJ205" i="11"/>
  <c r="AJ208" i="17"/>
  <c r="AJ213" i="14"/>
  <c r="AJ294" i="10"/>
  <c r="AJ213" i="22"/>
  <c r="AJ302" i="14"/>
  <c r="AJ213" i="23"/>
  <c r="AJ248" i="12"/>
  <c r="AJ210" i="4"/>
  <c r="AJ234" i="8"/>
  <c r="AJ213" i="17"/>
  <c r="AJ299" i="12"/>
  <c r="AJ209" i="19"/>
  <c r="AJ359" i="20"/>
  <c r="AJ206" i="22"/>
  <c r="AJ205" i="12"/>
  <c r="AJ240" i="10"/>
  <c r="AJ364" i="10"/>
  <c r="AJ287" i="10"/>
  <c r="AJ350" i="11"/>
  <c r="AJ207" i="16"/>
  <c r="AJ207" i="11"/>
  <c r="AJ229" i="18"/>
  <c r="AJ246" i="7"/>
  <c r="AJ202" i="11"/>
  <c r="AJ212" i="7"/>
  <c r="AJ207" i="17"/>
  <c r="AJ357" i="16"/>
  <c r="AJ312" i="11"/>
  <c r="AJ237" i="22"/>
  <c r="AJ243" i="18"/>
  <c r="AJ281" i="11"/>
  <c r="AJ245" i="23"/>
  <c r="AJ252" i="9"/>
  <c r="AJ280" i="14"/>
  <c r="AJ244" i="4"/>
  <c r="AJ215" i="8"/>
  <c r="AJ355" i="11"/>
  <c r="AJ368" i="22"/>
  <c r="AJ231" i="11"/>
  <c r="AJ274" i="13"/>
  <c r="AJ357" i="13"/>
  <c r="AJ203" i="22"/>
  <c r="AJ251" i="9"/>
  <c r="AJ225" i="23"/>
  <c r="AJ308" i="10"/>
  <c r="AJ246" i="12"/>
  <c r="AJ209" i="18"/>
  <c r="AJ204" i="22"/>
  <c r="AJ206" i="23"/>
  <c r="AJ223" i="21"/>
  <c r="AJ206" i="18"/>
  <c r="AJ247" i="19"/>
  <c r="AJ205" i="22"/>
  <c r="AJ371" i="19"/>
  <c r="AJ210" i="18"/>
  <c r="AJ210" i="23"/>
  <c r="AJ230" i="4"/>
  <c r="AJ209" i="23"/>
  <c r="AJ321" i="12"/>
  <c r="AJ211" i="9"/>
  <c r="AJ230" i="12"/>
  <c r="AJ212" i="23"/>
  <c r="AJ283" i="13"/>
  <c r="AJ209" i="8"/>
  <c r="AJ367" i="11"/>
  <c r="AJ207" i="9"/>
  <c r="AJ322" i="11"/>
  <c r="AJ202" i="19"/>
  <c r="AJ226" i="8"/>
  <c r="AJ371" i="18"/>
  <c r="AJ262" i="13"/>
  <c r="AJ204" i="21"/>
  <c r="AJ204" i="11"/>
  <c r="AJ205" i="18"/>
  <c r="AJ330" i="4"/>
  <c r="AJ247" i="21"/>
  <c r="AJ278" i="10"/>
  <c r="AJ211" i="4"/>
  <c r="AJ299" i="7"/>
  <c r="AJ325" i="22"/>
  <c r="AJ247" i="23"/>
  <c r="AJ223" i="16"/>
  <c r="AJ290" i="9"/>
  <c r="AJ270" i="9"/>
  <c r="AJ355" i="12"/>
  <c r="AJ278" i="14"/>
  <c r="AJ207" i="18"/>
  <c r="AJ298" i="11"/>
  <c r="AJ235" i="16"/>
  <c r="AJ242" i="16"/>
  <c r="AJ276" i="9"/>
  <c r="AJ237" i="12"/>
  <c r="AJ243" i="13"/>
  <c r="AJ359" i="22"/>
  <c r="AJ294" i="14"/>
  <c r="AJ230" i="8"/>
  <c r="AJ310" i="9"/>
  <c r="AJ228" i="23"/>
  <c r="AJ203" i="19"/>
  <c r="AJ204" i="4"/>
  <c r="AJ204" i="12"/>
  <c r="AJ237" i="4"/>
  <c r="AJ203" i="11"/>
  <c r="AJ347" i="10"/>
  <c r="AJ202" i="23"/>
  <c r="AJ230" i="21"/>
  <c r="AJ209" i="9"/>
  <c r="AJ209" i="16"/>
  <c r="AJ336" i="14"/>
  <c r="AJ211" i="19"/>
  <c r="AJ376" i="12"/>
  <c r="AJ203" i="10"/>
  <c r="AJ291" i="10"/>
  <c r="AJ210" i="10"/>
  <c r="AJ219" i="20"/>
  <c r="AJ211" i="7"/>
  <c r="AJ216" i="10"/>
  <c r="AJ202" i="4"/>
  <c r="AJ204" i="18"/>
  <c r="AJ261" i="13"/>
  <c r="AJ297" i="12"/>
  <c r="AJ210" i="12"/>
  <c r="AJ211" i="20"/>
  <c r="AJ249" i="7"/>
  <c r="AJ245" i="13"/>
  <c r="AJ287" i="13"/>
  <c r="AJ250" i="4"/>
  <c r="AJ213" i="16"/>
  <c r="AJ206" i="21"/>
  <c r="AJ280" i="16"/>
  <c r="AJ246" i="9"/>
  <c r="AJ345" i="12"/>
  <c r="AJ379" i="11"/>
  <c r="AJ225" i="12"/>
  <c r="AJ308" i="13"/>
  <c r="AJ302" i="13"/>
  <c r="AJ214" i="17"/>
  <c r="AJ322" i="21"/>
  <c r="AJ362" i="11"/>
  <c r="AJ377" i="10"/>
  <c r="AJ241" i="23"/>
  <c r="AJ275" i="10"/>
  <c r="AJ218" i="11"/>
  <c r="AJ245" i="12"/>
  <c r="AJ292" i="21"/>
  <c r="AJ296" i="11"/>
  <c r="AJ246" i="4"/>
  <c r="AJ228" i="19"/>
  <c r="AJ260" i="14"/>
  <c r="AJ204" i="16"/>
  <c r="AJ205" i="23"/>
  <c r="AJ321" i="11"/>
  <c r="AJ242" i="19"/>
  <c r="AJ210" i="11"/>
  <c r="AJ243" i="12"/>
  <c r="AJ202" i="8"/>
  <c r="AJ260" i="13"/>
  <c r="AJ202" i="17"/>
  <c r="AJ322" i="9"/>
  <c r="AJ239" i="19"/>
  <c r="AJ208" i="18"/>
  <c r="AJ359" i="13"/>
  <c r="AJ202" i="21"/>
  <c r="AJ352" i="14"/>
  <c r="AJ212" i="17"/>
  <c r="AJ332" i="11"/>
  <c r="AJ203" i="8"/>
  <c r="AJ271" i="10"/>
  <c r="AJ207" i="22"/>
  <c r="AJ212" i="22"/>
  <c r="AJ374" i="12"/>
  <c r="AJ214" i="10"/>
  <c r="AJ209" i="21"/>
  <c r="AJ237" i="20"/>
  <c r="AJ203" i="17"/>
  <c r="AJ237" i="9"/>
  <c r="AJ253" i="13"/>
  <c r="AJ298" i="10"/>
  <c r="AJ236" i="13"/>
  <c r="AJ247" i="18"/>
  <c r="AJ296" i="23"/>
  <c r="AJ222" i="16"/>
  <c r="AJ216" i="7"/>
  <c r="AJ363" i="10"/>
  <c r="AJ248" i="18"/>
  <c r="AJ362" i="10"/>
  <c r="AJ216" i="20"/>
  <c r="AJ254" i="14"/>
  <c r="AJ258" i="9"/>
  <c r="AJ249" i="16"/>
  <c r="AJ238" i="8"/>
  <c r="AJ280" i="13"/>
  <c r="AJ237" i="17"/>
  <c r="AJ323" i="14"/>
  <c r="AJ343" i="12"/>
  <c r="AJ252" i="19"/>
  <c r="AJ225" i="11"/>
  <c r="AJ297" i="13"/>
  <c r="AJ214" i="19"/>
  <c r="AJ214" i="23"/>
  <c r="AJ241" i="19"/>
  <c r="AJ202" i="13"/>
  <c r="AJ361" i="21"/>
  <c r="AJ211" i="18"/>
  <c r="AJ205" i="19"/>
  <c r="AJ236" i="4"/>
  <c r="AJ203" i="9"/>
  <c r="AJ327" i="10"/>
  <c r="AJ210" i="8"/>
  <c r="AJ274" i="20"/>
  <c r="AJ211" i="14"/>
  <c r="AJ210" i="20"/>
  <c r="AJ365" i="13"/>
  <c r="AJ211" i="23"/>
  <c r="AJ275" i="14"/>
  <c r="AJ342" i="18"/>
  <c r="AJ213" i="11"/>
  <c r="AJ212" i="18"/>
  <c r="AJ197" i="4"/>
  <c r="AJ193" i="20"/>
  <c r="AJ192" i="13"/>
  <c r="AJ200" i="22"/>
  <c r="AJ195" i="8"/>
  <c r="AJ196" i="16"/>
  <c r="AJ192" i="16"/>
  <c r="AJ197" i="12"/>
  <c r="AJ195" i="14"/>
  <c r="AJ199" i="17"/>
  <c r="AJ193" i="22"/>
  <c r="AJ191" i="12"/>
  <c r="AJ199" i="18"/>
  <c r="AJ193" i="23"/>
  <c r="AJ194" i="9"/>
  <c r="AJ196" i="10"/>
  <c r="AJ193" i="18"/>
  <c r="AJ200" i="8"/>
  <c r="AJ200" i="21"/>
  <c r="AJ190" i="22"/>
  <c r="AJ192" i="14"/>
  <c r="AJ200" i="16"/>
  <c r="AJ190" i="8"/>
  <c r="AJ201" i="21"/>
  <c r="AJ193" i="8"/>
  <c r="AJ196" i="14"/>
  <c r="AJ194" i="4"/>
  <c r="AJ198" i="14"/>
  <c r="AJ192" i="22"/>
  <c r="AJ200" i="19"/>
  <c r="AJ191" i="20"/>
  <c r="AJ201" i="12"/>
  <c r="AJ201" i="17"/>
  <c r="AJ197" i="23"/>
  <c r="AJ191" i="8"/>
  <c r="AJ198" i="21"/>
  <c r="AJ201" i="16"/>
  <c r="AJ190" i="14"/>
  <c r="AJ191" i="10"/>
  <c r="AJ201" i="23"/>
  <c r="AJ192" i="23"/>
  <c r="AJ196" i="17"/>
  <c r="AJ197" i="10"/>
  <c r="AJ197" i="7"/>
  <c r="AJ198" i="8"/>
  <c r="AJ199" i="20"/>
  <c r="AJ192" i="8"/>
  <c r="AJ199" i="12"/>
  <c r="AJ197" i="9"/>
  <c r="AJ192" i="11"/>
  <c r="AJ190" i="16"/>
  <c r="AJ201" i="14"/>
  <c r="AJ192" i="20"/>
  <c r="AJ192" i="18"/>
  <c r="AJ198" i="10"/>
  <c r="AJ198" i="9"/>
  <c r="AJ199" i="9"/>
  <c r="AJ200" i="14"/>
  <c r="AJ194" i="12"/>
  <c r="AJ193" i="17"/>
  <c r="AJ191" i="14"/>
  <c r="AJ191" i="23"/>
  <c r="AJ198" i="16"/>
  <c r="AJ196" i="11"/>
  <c r="AJ195" i="7"/>
  <c r="AJ194" i="10"/>
  <c r="AJ196" i="7"/>
  <c r="AJ191" i="7"/>
  <c r="AJ195" i="10"/>
  <c r="AJ197" i="17"/>
  <c r="AJ194" i="17"/>
  <c r="AJ190" i="7"/>
  <c r="AJ190" i="23"/>
  <c r="AJ191" i="16"/>
  <c r="AJ194" i="11"/>
  <c r="AJ198" i="13"/>
  <c r="AJ192" i="12"/>
  <c r="AJ196" i="22"/>
  <c r="AJ199" i="8"/>
  <c r="AJ190" i="21"/>
  <c r="AJ190" i="19"/>
  <c r="AJ195" i="22"/>
  <c r="AJ196" i="12"/>
  <c r="AJ196" i="13"/>
  <c r="AJ201" i="22"/>
  <c r="AJ201" i="20"/>
  <c r="AJ200" i="23"/>
  <c r="AJ196" i="4"/>
  <c r="AJ198" i="17"/>
  <c r="AJ193" i="7"/>
  <c r="AJ193" i="14"/>
  <c r="AJ193" i="19"/>
  <c r="AJ195" i="20"/>
  <c r="AJ196" i="8"/>
  <c r="AJ199" i="22"/>
  <c r="AJ198" i="7"/>
  <c r="AJ192" i="4"/>
  <c r="AJ197" i="13"/>
  <c r="AJ190" i="10"/>
  <c r="AJ190" i="13"/>
  <c r="AJ195" i="13"/>
  <c r="AJ190" i="12"/>
  <c r="AJ191" i="22"/>
  <c r="AJ197" i="21"/>
  <c r="AJ195" i="23"/>
  <c r="AJ200" i="13"/>
  <c r="AJ194" i="22"/>
  <c r="AJ194" i="7"/>
  <c r="AJ194" i="23"/>
  <c r="AJ197" i="22"/>
  <c r="AJ199" i="7"/>
  <c r="AJ196" i="21"/>
  <c r="AJ195" i="19"/>
  <c r="AJ196" i="18"/>
  <c r="AJ196" i="20"/>
  <c r="AJ190" i="17"/>
  <c r="AJ195" i="16"/>
  <c r="AJ198" i="20"/>
  <c r="AJ198" i="22"/>
  <c r="AJ198" i="18"/>
  <c r="AJ195" i="4"/>
  <c r="AJ192" i="10"/>
  <c r="AJ196" i="9"/>
  <c r="AJ201" i="11"/>
  <c r="AJ200" i="10"/>
  <c r="AJ190" i="4"/>
  <c r="AJ200" i="18"/>
  <c r="AJ195" i="21"/>
  <c r="AJ193" i="21"/>
  <c r="AJ193" i="13"/>
  <c r="AJ197" i="18"/>
  <c r="AJ197" i="19"/>
  <c r="AJ192" i="7"/>
  <c r="AJ195" i="18"/>
  <c r="AJ201" i="7"/>
  <c r="AJ200" i="7"/>
  <c r="AJ193" i="9"/>
  <c r="AJ194" i="13"/>
  <c r="AJ194" i="21"/>
  <c r="AJ199" i="16"/>
  <c r="AJ200" i="11"/>
  <c r="AJ199" i="19"/>
  <c r="AJ200" i="20"/>
  <c r="AJ195" i="12"/>
  <c r="AJ197" i="11"/>
  <c r="AJ199" i="11"/>
  <c r="AJ193" i="4"/>
  <c r="AJ198" i="12"/>
  <c r="AJ191" i="17"/>
  <c r="AJ199" i="10"/>
  <c r="AJ194" i="20"/>
  <c r="AJ198" i="19"/>
  <c r="AJ195" i="11"/>
  <c r="AJ201" i="4"/>
  <c r="AJ198" i="11"/>
  <c r="AJ191" i="9"/>
  <c r="AJ198" i="23"/>
  <c r="AJ191" i="13"/>
  <c r="AJ192" i="21"/>
  <c r="AJ191" i="11"/>
  <c r="AJ193" i="10"/>
  <c r="AJ194" i="16"/>
  <c r="AJ197" i="20"/>
  <c r="AJ199" i="13"/>
  <c r="AJ200" i="4"/>
  <c r="AJ196" i="23"/>
  <c r="AJ193" i="12"/>
  <c r="AJ195" i="9"/>
  <c r="AJ192" i="17"/>
  <c r="AJ197" i="16"/>
  <c r="AJ199" i="23"/>
  <c r="AJ190" i="20"/>
  <c r="AJ197" i="8"/>
  <c r="AJ197" i="14"/>
  <c r="AJ199" i="14"/>
  <c r="AJ191" i="19"/>
  <c r="AJ201" i="10"/>
  <c r="AJ191" i="21"/>
  <c r="AJ194" i="19"/>
  <c r="AJ200" i="9"/>
  <c r="AJ194" i="8"/>
  <c r="AJ196" i="19"/>
  <c r="AJ193" i="11"/>
  <c r="AJ190" i="11"/>
  <c r="AJ194" i="18"/>
  <c r="AJ195" i="17"/>
  <c r="AJ201" i="8"/>
  <c r="AJ200" i="12"/>
  <c r="AJ194" i="14"/>
  <c r="AJ200" i="17"/>
  <c r="AJ201" i="13"/>
  <c r="AJ192" i="9"/>
  <c r="AJ192" i="19"/>
  <c r="AJ191" i="4"/>
  <c r="AJ198" i="4"/>
  <c r="AJ190" i="9"/>
  <c r="AJ199" i="21"/>
  <c r="AJ193" i="16"/>
  <c r="AJ201" i="19"/>
  <c r="AJ201" i="18"/>
  <c r="AJ199" i="4"/>
  <c r="AJ191" i="18"/>
  <c r="AJ201" i="9"/>
  <c r="AJ190" i="18"/>
  <c r="O53" i="6"/>
  <c r="O50" i="6"/>
  <c r="O49" i="6"/>
  <c r="O54" i="6"/>
  <c r="O52" i="6"/>
  <c r="O51" i="6"/>
  <c r="J181" i="14" l="1"/>
  <c r="L181" i="14" s="1"/>
  <c r="AL190" i="14"/>
  <c r="AL191" i="14"/>
  <c r="AL192" i="14"/>
  <c r="AL193" i="14"/>
  <c r="AL194" i="14"/>
  <c r="AL195" i="14"/>
  <c r="AL196" i="14"/>
  <c r="AL197" i="14"/>
  <c r="AL198" i="14"/>
  <c r="AL199" i="14"/>
  <c r="AL200" i="14"/>
  <c r="AL201" i="14"/>
  <c r="AL190" i="13"/>
  <c r="AL191" i="13"/>
  <c r="AL192" i="13"/>
  <c r="AL193" i="13"/>
  <c r="AL194" i="13"/>
  <c r="AL195" i="13"/>
  <c r="AL196" i="13"/>
  <c r="AL197" i="13"/>
  <c r="AL198" i="13"/>
  <c r="AL199" i="13"/>
  <c r="AL200" i="13"/>
  <c r="AL201" i="13"/>
  <c r="AL190" i="12"/>
  <c r="AL191" i="12"/>
  <c r="AL192" i="12"/>
  <c r="AL193" i="12"/>
  <c r="AL194" i="12"/>
  <c r="AL195" i="12"/>
  <c r="AL196" i="12"/>
  <c r="AL197" i="12"/>
  <c r="AL198" i="12"/>
  <c r="AL199" i="12"/>
  <c r="AL200" i="12"/>
  <c r="AL201" i="12"/>
  <c r="AL190" i="11"/>
  <c r="AL191" i="11"/>
  <c r="AL192" i="11"/>
  <c r="AL193" i="11"/>
  <c r="AL194" i="11"/>
  <c r="AL195" i="11"/>
  <c r="AL196" i="11"/>
  <c r="AL197" i="11"/>
  <c r="AL198" i="11"/>
  <c r="AL199" i="11"/>
  <c r="AL200" i="11"/>
  <c r="AL201" i="11"/>
  <c r="AL190" i="10"/>
  <c r="AL191" i="10"/>
  <c r="AL192" i="10"/>
  <c r="AL193" i="10"/>
  <c r="AL194" i="10"/>
  <c r="AL195" i="10"/>
  <c r="AL196" i="10"/>
  <c r="AL197" i="10"/>
  <c r="AL198" i="10"/>
  <c r="AL199" i="10"/>
  <c r="AL200" i="10"/>
  <c r="AL201" i="10"/>
  <c r="AL190" i="9"/>
  <c r="AL191" i="9"/>
  <c r="AL192" i="9"/>
  <c r="AL193" i="9"/>
  <c r="AL194" i="9"/>
  <c r="AL195" i="9"/>
  <c r="AL196" i="9"/>
  <c r="AL197" i="9"/>
  <c r="AL198" i="9"/>
  <c r="AL199" i="9"/>
  <c r="AL200" i="9"/>
  <c r="AL201" i="9"/>
  <c r="AL190" i="8"/>
  <c r="AL191" i="8"/>
  <c r="AL192" i="8"/>
  <c r="AL193" i="8"/>
  <c r="AL194" i="8"/>
  <c r="AL195" i="8"/>
  <c r="AL196" i="8"/>
  <c r="AL197" i="8"/>
  <c r="AL198" i="8"/>
  <c r="AL199" i="8"/>
  <c r="AL200" i="8"/>
  <c r="AL201" i="8"/>
  <c r="AL190" i="7"/>
  <c r="AL191" i="7"/>
  <c r="AL192" i="7"/>
  <c r="AL193" i="7"/>
  <c r="AL194" i="7"/>
  <c r="AL195" i="7"/>
  <c r="AL196" i="7"/>
  <c r="AL197" i="7"/>
  <c r="AL198" i="7"/>
  <c r="AL199" i="7"/>
  <c r="AL200" i="7"/>
  <c r="AL201" i="7"/>
  <c r="AL190" i="4"/>
  <c r="AL191" i="4"/>
  <c r="AL192" i="4"/>
  <c r="AL193" i="4"/>
  <c r="AL194" i="4"/>
  <c r="AL195" i="4"/>
  <c r="AL196" i="4"/>
  <c r="AL197" i="4"/>
  <c r="AL198" i="4"/>
  <c r="AL199" i="4"/>
  <c r="AL200" i="4"/>
  <c r="AL201" i="4"/>
  <c r="AL190" i="16"/>
  <c r="AL191" i="16"/>
  <c r="AL192" i="16"/>
  <c r="AL193" i="16"/>
  <c r="AL194" i="16"/>
  <c r="AL195" i="16"/>
  <c r="AL196" i="16"/>
  <c r="AL197" i="16"/>
  <c r="AL198" i="16"/>
  <c r="AL199" i="16"/>
  <c r="AL200" i="16"/>
  <c r="AL201" i="16"/>
  <c r="AL190" i="17"/>
  <c r="AL191" i="17"/>
  <c r="AL192" i="17"/>
  <c r="AL193" i="17"/>
  <c r="AL194" i="17"/>
  <c r="AL195" i="17"/>
  <c r="AL196" i="17"/>
  <c r="AL197" i="17"/>
  <c r="AL198" i="17"/>
  <c r="AL199" i="17"/>
  <c r="AL200" i="17"/>
  <c r="AL201" i="17"/>
  <c r="AL190" i="18"/>
  <c r="AL191" i="18"/>
  <c r="AL192" i="18"/>
  <c r="AL193" i="18"/>
  <c r="AL194" i="18"/>
  <c r="AL195" i="18"/>
  <c r="AL196" i="18"/>
  <c r="AL197" i="18"/>
  <c r="AL198" i="18"/>
  <c r="AL199" i="18"/>
  <c r="AL200" i="18"/>
  <c r="AL201" i="18"/>
  <c r="AL190" i="19"/>
  <c r="AL191" i="19"/>
  <c r="AL192" i="19"/>
  <c r="AL193" i="19"/>
  <c r="AL194" i="19"/>
  <c r="AL195" i="19"/>
  <c r="AL196" i="19"/>
  <c r="AL197" i="19"/>
  <c r="AL198" i="19"/>
  <c r="AL199" i="19"/>
  <c r="AL200" i="19"/>
  <c r="AL201" i="19"/>
  <c r="AL190" i="20"/>
  <c r="AL191" i="20"/>
  <c r="AL192" i="20"/>
  <c r="AL193" i="20"/>
  <c r="AL194" i="20"/>
  <c r="AL195" i="20"/>
  <c r="AL196" i="20"/>
  <c r="AL197" i="20"/>
  <c r="AL198" i="20"/>
  <c r="AL199" i="20"/>
  <c r="AL200" i="20"/>
  <c r="AL201" i="20"/>
  <c r="AL190" i="21"/>
  <c r="AL191" i="21"/>
  <c r="AL192" i="21"/>
  <c r="AL193" i="21"/>
  <c r="AL194" i="21"/>
  <c r="AL195" i="21"/>
  <c r="AL196" i="21"/>
  <c r="AL197" i="21"/>
  <c r="AL198" i="21"/>
  <c r="AL199" i="21"/>
  <c r="AL200" i="21"/>
  <c r="AL201" i="21"/>
  <c r="AL190" i="22"/>
  <c r="AL191" i="22"/>
  <c r="AL192" i="22"/>
  <c r="AL193" i="22"/>
  <c r="AL194" i="22"/>
  <c r="AL195" i="22"/>
  <c r="AL196" i="22"/>
  <c r="AL197" i="22"/>
  <c r="AL198" i="22"/>
  <c r="AL199" i="22"/>
  <c r="AL200" i="22"/>
  <c r="AL201" i="22"/>
  <c r="AL190" i="23"/>
  <c r="AL191" i="23"/>
  <c r="AL192" i="23"/>
  <c r="AL193" i="23"/>
  <c r="AL194" i="23"/>
  <c r="AL195" i="23"/>
  <c r="AL196" i="23"/>
  <c r="AL197" i="23"/>
  <c r="AL198" i="23"/>
  <c r="AL199" i="23"/>
  <c r="AL200" i="23"/>
  <c r="AL201" i="23"/>
  <c r="H182" i="14"/>
  <c r="E182" i="14" s="1"/>
  <c r="U48" i="6"/>
  <c r="Y48" i="6" s="1"/>
  <c r="AJ183" i="16"/>
  <c r="AJ189" i="7"/>
  <c r="AJ189" i="21"/>
  <c r="AJ187" i="17"/>
  <c r="AJ183" i="17"/>
  <c r="AJ178" i="22"/>
  <c r="AJ181" i="4"/>
  <c r="AJ181" i="11"/>
  <c r="AJ187" i="10"/>
  <c r="AJ188" i="14"/>
  <c r="AJ178" i="11"/>
  <c r="AJ185" i="23"/>
  <c r="AJ181" i="20"/>
  <c r="AJ180" i="12"/>
  <c r="AJ180" i="20"/>
  <c r="AJ182" i="20"/>
  <c r="AJ188" i="22"/>
  <c r="AJ182" i="21"/>
  <c r="AJ183" i="9"/>
  <c r="AJ180" i="10"/>
  <c r="AJ182" i="13"/>
  <c r="AJ183" i="20"/>
  <c r="AJ184" i="12"/>
  <c r="AJ184" i="20"/>
  <c r="AJ189" i="9"/>
  <c r="AJ183" i="21"/>
  <c r="AJ182" i="18"/>
  <c r="AJ185" i="17"/>
  <c r="AJ189" i="10"/>
  <c r="AJ189" i="12"/>
  <c r="AJ179" i="16"/>
  <c r="AJ182" i="4"/>
  <c r="AJ181" i="14"/>
  <c r="AJ181" i="13"/>
  <c r="AJ185" i="22"/>
  <c r="AJ182" i="8"/>
  <c r="AJ179" i="7"/>
  <c r="AJ186" i="14"/>
  <c r="AJ187" i="11"/>
  <c r="AJ178" i="18"/>
  <c r="AJ184" i="16"/>
  <c r="AJ178" i="12"/>
  <c r="AJ183" i="13"/>
  <c r="AJ187" i="7"/>
  <c r="AJ184" i="14"/>
  <c r="AJ181" i="19"/>
  <c r="AJ189" i="20"/>
  <c r="AJ182" i="12"/>
  <c r="AJ186" i="18"/>
  <c r="AJ184" i="21"/>
  <c r="AJ183" i="7"/>
  <c r="AJ185" i="9"/>
  <c r="AJ182" i="14"/>
  <c r="AJ180" i="22"/>
  <c r="AJ178" i="19"/>
  <c r="AJ186" i="22"/>
  <c r="AJ179" i="10"/>
  <c r="AJ188" i="9"/>
  <c r="AJ188" i="20"/>
  <c r="AJ179" i="19"/>
  <c r="AJ180" i="7"/>
  <c r="AJ184" i="23"/>
  <c r="AJ182" i="16"/>
  <c r="AJ181" i="21"/>
  <c r="AJ179" i="20"/>
  <c r="AJ180" i="4"/>
  <c r="AJ189" i="14"/>
  <c r="AJ178" i="8"/>
  <c r="AJ183" i="8"/>
  <c r="AJ186" i="16"/>
  <c r="AJ185" i="16"/>
  <c r="AJ182" i="22"/>
  <c r="AJ186" i="12"/>
  <c r="AJ179" i="17"/>
  <c r="AJ185" i="10"/>
  <c r="AJ182" i="19"/>
  <c r="AJ186" i="9"/>
  <c r="AJ189" i="18"/>
  <c r="AJ183" i="22"/>
  <c r="AJ188" i="13"/>
  <c r="AJ178" i="16"/>
  <c r="AJ184" i="17"/>
  <c r="AJ185" i="18"/>
  <c r="AJ185" i="11"/>
  <c r="AJ182" i="23"/>
  <c r="AJ186" i="7"/>
  <c r="AJ185" i="14"/>
  <c r="AJ183" i="4"/>
  <c r="AJ181" i="22"/>
  <c r="AJ187" i="19"/>
  <c r="AJ182" i="7"/>
  <c r="AJ185" i="12"/>
  <c r="AJ185" i="4"/>
  <c r="AJ181" i="7"/>
  <c r="AJ178" i="20"/>
  <c r="AJ186" i="11"/>
  <c r="AJ186" i="21"/>
  <c r="AJ186" i="17"/>
  <c r="AJ188" i="4"/>
  <c r="AJ185" i="20"/>
  <c r="AJ181" i="16"/>
  <c r="AJ178" i="14"/>
  <c r="AJ185" i="8"/>
  <c r="AJ178" i="21"/>
  <c r="AJ184" i="8"/>
  <c r="AJ189" i="8"/>
  <c r="AJ180" i="19"/>
  <c r="AJ186" i="10"/>
  <c r="AJ179" i="9"/>
  <c r="AJ180" i="9"/>
  <c r="AJ185" i="21"/>
  <c r="AJ178" i="17"/>
  <c r="AJ188" i="8"/>
  <c r="AJ186" i="8"/>
  <c r="AJ182" i="9"/>
  <c r="AJ180" i="8"/>
  <c r="AJ181" i="12"/>
  <c r="AJ183" i="10"/>
  <c r="AJ186" i="23"/>
  <c r="AJ181" i="18"/>
  <c r="AJ187" i="12"/>
  <c r="AJ188" i="19"/>
  <c r="AJ181" i="8"/>
  <c r="AJ184" i="19"/>
  <c r="AJ184" i="4"/>
  <c r="AJ189" i="16"/>
  <c r="AJ188" i="18"/>
  <c r="AJ188" i="12"/>
  <c r="AJ188" i="7"/>
  <c r="AJ187" i="14"/>
  <c r="AJ180" i="13"/>
  <c r="AJ186" i="4"/>
  <c r="AJ185" i="13"/>
  <c r="AJ184" i="10"/>
  <c r="AJ180" i="17"/>
  <c r="AJ179" i="23"/>
  <c r="AJ188" i="17"/>
  <c r="AJ189" i="17"/>
  <c r="AJ178" i="9"/>
  <c r="AJ185" i="19"/>
  <c r="AJ180" i="21"/>
  <c r="AJ184" i="9"/>
  <c r="AJ187" i="4"/>
  <c r="AJ186" i="19"/>
  <c r="AJ178" i="7"/>
  <c r="AJ184" i="22"/>
  <c r="AJ187" i="21"/>
  <c r="AJ188" i="16"/>
  <c r="AJ180" i="11"/>
  <c r="AJ181" i="10"/>
  <c r="AJ186" i="13"/>
  <c r="AJ183" i="11"/>
  <c r="AJ182" i="17"/>
  <c r="AJ179" i="12"/>
  <c r="AJ189" i="23"/>
  <c r="AJ188" i="21"/>
  <c r="AJ184" i="11"/>
  <c r="AJ189" i="11"/>
  <c r="AJ179" i="8"/>
  <c r="AJ189" i="4"/>
  <c r="AJ178" i="13"/>
  <c r="AJ186" i="20"/>
  <c r="AJ185" i="7"/>
  <c r="AJ187" i="16"/>
  <c r="AJ179" i="14"/>
  <c r="AJ187" i="23"/>
  <c r="AJ183" i="18"/>
  <c r="AJ179" i="13"/>
  <c r="AJ180" i="16"/>
  <c r="AJ180" i="23"/>
  <c r="AJ183" i="23"/>
  <c r="AJ181" i="9"/>
  <c r="AJ178" i="4"/>
  <c r="AJ187" i="9"/>
  <c r="AJ184" i="7"/>
  <c r="AJ184" i="18"/>
  <c r="AJ183" i="12"/>
  <c r="AJ188" i="10"/>
  <c r="AJ181" i="17"/>
  <c r="AJ187" i="13"/>
  <c r="AJ184" i="13"/>
  <c r="AJ187" i="18"/>
  <c r="AJ189" i="19"/>
  <c r="AJ187" i="22"/>
  <c r="AJ188" i="23"/>
  <c r="AJ180" i="14"/>
  <c r="AJ178" i="10"/>
  <c r="AJ180" i="18"/>
  <c r="AJ179" i="21"/>
  <c r="AJ187" i="8"/>
  <c r="AJ178" i="23"/>
  <c r="AJ179" i="4"/>
  <c r="AJ183" i="14"/>
  <c r="AJ189" i="22"/>
  <c r="AJ182" i="10"/>
  <c r="AJ179" i="18"/>
  <c r="AJ183" i="19"/>
  <c r="AJ179" i="11"/>
  <c r="AJ189" i="13"/>
  <c r="AJ181" i="23"/>
  <c r="AJ187" i="20"/>
  <c r="AJ179" i="22"/>
  <c r="AJ182" i="11"/>
  <c r="AJ188" i="11"/>
  <c r="O48" i="6"/>
  <c r="AL178" i="14" l="1"/>
  <c r="AL179" i="14"/>
  <c r="AL180" i="14"/>
  <c r="AL181" i="14"/>
  <c r="AL182" i="14"/>
  <c r="AL183" i="14"/>
  <c r="AL184" i="14"/>
  <c r="AL185" i="14"/>
  <c r="AL186" i="14"/>
  <c r="AL187" i="14"/>
  <c r="AL188" i="14"/>
  <c r="AL189" i="14"/>
  <c r="AL178" i="13"/>
  <c r="AL179" i="13"/>
  <c r="AL180" i="13"/>
  <c r="AL181" i="13"/>
  <c r="AL182" i="13"/>
  <c r="AL183" i="13"/>
  <c r="AL184" i="13"/>
  <c r="AL185" i="13"/>
  <c r="AL186" i="13"/>
  <c r="AL187" i="13"/>
  <c r="AL188" i="13"/>
  <c r="AL189" i="13"/>
  <c r="AL178" i="12"/>
  <c r="AL179" i="12"/>
  <c r="AL180" i="12"/>
  <c r="AL181" i="12"/>
  <c r="AL182" i="12"/>
  <c r="AL183" i="12"/>
  <c r="AL184" i="12"/>
  <c r="AL185" i="12"/>
  <c r="AL186" i="12"/>
  <c r="AL187" i="12"/>
  <c r="AL188" i="12"/>
  <c r="AL189" i="12"/>
  <c r="AL178" i="11"/>
  <c r="AL179" i="11"/>
  <c r="AL180" i="11"/>
  <c r="AL181" i="11"/>
  <c r="AL182" i="11"/>
  <c r="AL183" i="11"/>
  <c r="AL184" i="11"/>
  <c r="AL185" i="11"/>
  <c r="AL186" i="11"/>
  <c r="AL187" i="11"/>
  <c r="AL188" i="11"/>
  <c r="AL189" i="11"/>
  <c r="AL178" i="10"/>
  <c r="AL179" i="10"/>
  <c r="AL180" i="10"/>
  <c r="AL181" i="10"/>
  <c r="AL182" i="10"/>
  <c r="AL183" i="10"/>
  <c r="AL184" i="10"/>
  <c r="AL185" i="10"/>
  <c r="AL186" i="10"/>
  <c r="AL187" i="10"/>
  <c r="AL188" i="10"/>
  <c r="AL189" i="10"/>
  <c r="AL178" i="9"/>
  <c r="AL179" i="9"/>
  <c r="AL180" i="9"/>
  <c r="AL181" i="9"/>
  <c r="AL182" i="9"/>
  <c r="AL183" i="9"/>
  <c r="AL184" i="9"/>
  <c r="AL185" i="9"/>
  <c r="AL186" i="9"/>
  <c r="AL187" i="9"/>
  <c r="AL188" i="9"/>
  <c r="AL189" i="9"/>
  <c r="AL178" i="8"/>
  <c r="AL179" i="8"/>
  <c r="AL180" i="8"/>
  <c r="AL181" i="8"/>
  <c r="AL182" i="8"/>
  <c r="AL183" i="8"/>
  <c r="AL184" i="8"/>
  <c r="AL185" i="8"/>
  <c r="AL186" i="8"/>
  <c r="AL187" i="8"/>
  <c r="AL188" i="8"/>
  <c r="AL189" i="8"/>
  <c r="AL178" i="7"/>
  <c r="AL179" i="7"/>
  <c r="AL180" i="7"/>
  <c r="AL181" i="7"/>
  <c r="AL182" i="7"/>
  <c r="AL183" i="7"/>
  <c r="AL184" i="7"/>
  <c r="AL185" i="7"/>
  <c r="AL186" i="7"/>
  <c r="AL187" i="7"/>
  <c r="AL188" i="7"/>
  <c r="AL189" i="7"/>
  <c r="AL178" i="4"/>
  <c r="AL179" i="4"/>
  <c r="AL180" i="4"/>
  <c r="AL181" i="4"/>
  <c r="AL182" i="4"/>
  <c r="AL183" i="4"/>
  <c r="AL184" i="4"/>
  <c r="AL185" i="4"/>
  <c r="AL186" i="4"/>
  <c r="AL187" i="4"/>
  <c r="AL188" i="4"/>
  <c r="AL189" i="4"/>
  <c r="AL178" i="16"/>
  <c r="AL179" i="16"/>
  <c r="AL180" i="16"/>
  <c r="AL181" i="16"/>
  <c r="AL182" i="16"/>
  <c r="AL183" i="16"/>
  <c r="AL184" i="16"/>
  <c r="AL185" i="16"/>
  <c r="AL186" i="16"/>
  <c r="AL187" i="16"/>
  <c r="AL188" i="16"/>
  <c r="AL189" i="16"/>
  <c r="AL178" i="17"/>
  <c r="AL179" i="17"/>
  <c r="AL180" i="17"/>
  <c r="AL181" i="17"/>
  <c r="AL182" i="17"/>
  <c r="AL183" i="17"/>
  <c r="AL184" i="17"/>
  <c r="AL185" i="17"/>
  <c r="AL186" i="17"/>
  <c r="AL187" i="17"/>
  <c r="AL188" i="17"/>
  <c r="AL189" i="17"/>
  <c r="AL178" i="18"/>
  <c r="AL179" i="18"/>
  <c r="AL180" i="18"/>
  <c r="AL181" i="18"/>
  <c r="AL182" i="18"/>
  <c r="AL183" i="18"/>
  <c r="AL184" i="18"/>
  <c r="AL185" i="18"/>
  <c r="AL186" i="18"/>
  <c r="AL187" i="18"/>
  <c r="AL188" i="18"/>
  <c r="AL189" i="18"/>
  <c r="AL178" i="19"/>
  <c r="AL179" i="19"/>
  <c r="AL180" i="19"/>
  <c r="AL181" i="19"/>
  <c r="AL182" i="19"/>
  <c r="AL183" i="19"/>
  <c r="AL184" i="19"/>
  <c r="AL185" i="19"/>
  <c r="AL186" i="19"/>
  <c r="AL187" i="19"/>
  <c r="AL188" i="19"/>
  <c r="AL189" i="19"/>
  <c r="AL178" i="20"/>
  <c r="AL179" i="20"/>
  <c r="AL180" i="20"/>
  <c r="AL181" i="20"/>
  <c r="AL182" i="20"/>
  <c r="AL183" i="20"/>
  <c r="AL184" i="20"/>
  <c r="AL185" i="20"/>
  <c r="AL186" i="20"/>
  <c r="AL187" i="20"/>
  <c r="AL188" i="20"/>
  <c r="AL189" i="20"/>
  <c r="AL178" i="21"/>
  <c r="AL179" i="21"/>
  <c r="AL180" i="21"/>
  <c r="AL181" i="21"/>
  <c r="AL182" i="21"/>
  <c r="AL183" i="21"/>
  <c r="AL184" i="21"/>
  <c r="AL185" i="21"/>
  <c r="AL186" i="21"/>
  <c r="AL187" i="21"/>
  <c r="AL188" i="21"/>
  <c r="AL189" i="21"/>
  <c r="AL178" i="22"/>
  <c r="AL179" i="22"/>
  <c r="AL180" i="22"/>
  <c r="AL181" i="22"/>
  <c r="AL182" i="22"/>
  <c r="AL183" i="22"/>
  <c r="AL184" i="22"/>
  <c r="AL185" i="22"/>
  <c r="AL186" i="22"/>
  <c r="AL187" i="22"/>
  <c r="AL188" i="22"/>
  <c r="AL189" i="22"/>
  <c r="AL178" i="23"/>
  <c r="AL179" i="23"/>
  <c r="AL180" i="23"/>
  <c r="AL181" i="23"/>
  <c r="AL182" i="23"/>
  <c r="AL183" i="23"/>
  <c r="AL184" i="23"/>
  <c r="AL185" i="23"/>
  <c r="AL186" i="23"/>
  <c r="AL187" i="23"/>
  <c r="AL188" i="23"/>
  <c r="AL189" i="23"/>
  <c r="F183" i="14"/>
  <c r="G183" i="14"/>
  <c r="H183" i="14" s="1"/>
  <c r="E183" i="14" s="1"/>
  <c r="I182" i="14"/>
  <c r="U47" i="6"/>
  <c r="Y47" i="6" s="1"/>
  <c r="AJ166" i="14"/>
  <c r="AJ168" i="22"/>
  <c r="AJ177" i="8"/>
  <c r="AJ173" i="13"/>
  <c r="AJ172" i="12"/>
  <c r="AJ171" i="17"/>
  <c r="AJ171" i="22"/>
  <c r="AJ173" i="17"/>
  <c r="AJ167" i="17"/>
  <c r="AJ167" i="22"/>
  <c r="AJ166" i="8"/>
  <c r="AJ168" i="20"/>
  <c r="AJ173" i="23"/>
  <c r="AJ172" i="8"/>
  <c r="AJ175" i="18"/>
  <c r="AJ169" i="13"/>
  <c r="AJ171" i="23"/>
  <c r="AJ176" i="17"/>
  <c r="AJ168" i="10"/>
  <c r="AJ166" i="17"/>
  <c r="AJ176" i="23"/>
  <c r="AJ171" i="20"/>
  <c r="AJ168" i="21"/>
  <c r="AJ176" i="22"/>
  <c r="AJ176" i="13"/>
  <c r="AJ172" i="17"/>
  <c r="AJ171" i="9"/>
  <c r="AJ166" i="18"/>
  <c r="AJ177" i="14"/>
  <c r="AJ168" i="4"/>
  <c r="AJ173" i="12"/>
  <c r="AJ177" i="17"/>
  <c r="AJ170" i="8"/>
  <c r="AJ171" i="19"/>
  <c r="AJ167" i="11"/>
  <c r="AJ168" i="8"/>
  <c r="AJ172" i="14"/>
  <c r="AJ167" i="20"/>
  <c r="AJ173" i="19"/>
  <c r="AJ167" i="18"/>
  <c r="AJ169" i="20"/>
  <c r="AJ171" i="21"/>
  <c r="AJ169" i="9"/>
  <c r="AJ173" i="21"/>
  <c r="AJ168" i="9"/>
  <c r="AJ173" i="20"/>
  <c r="AJ173" i="16"/>
  <c r="AJ166" i="19"/>
  <c r="AJ177" i="23"/>
  <c r="AJ175" i="19"/>
  <c r="AJ172" i="22"/>
  <c r="AJ168" i="23"/>
  <c r="AJ169" i="22"/>
  <c r="AJ175" i="7"/>
  <c r="AJ170" i="12"/>
  <c r="AJ177" i="20"/>
  <c r="AJ173" i="11"/>
  <c r="AJ177" i="11"/>
  <c r="AJ177" i="21"/>
  <c r="AJ175" i="8"/>
  <c r="AJ168" i="19"/>
  <c r="AJ176" i="9"/>
  <c r="AJ170" i="7"/>
  <c r="AJ176" i="4"/>
  <c r="AJ174" i="7"/>
  <c r="AJ167" i="21"/>
  <c r="AJ175" i="17"/>
  <c r="AJ175" i="21"/>
  <c r="AJ176" i="7"/>
  <c r="AJ169" i="10"/>
  <c r="AJ176" i="11"/>
  <c r="AJ171" i="18"/>
  <c r="AJ175" i="20"/>
  <c r="AJ171" i="16"/>
  <c r="AJ170" i="16"/>
  <c r="AJ173" i="8"/>
  <c r="AJ172" i="7"/>
  <c r="AJ173" i="14"/>
  <c r="AJ174" i="13"/>
  <c r="AJ176" i="18"/>
  <c r="AJ169" i="16"/>
  <c r="AJ166" i="7"/>
  <c r="AJ174" i="16"/>
  <c r="AJ176" i="8"/>
  <c r="AJ171" i="12"/>
  <c r="AJ175" i="23"/>
  <c r="AJ175" i="12"/>
  <c r="AJ167" i="10"/>
  <c r="AJ175" i="22"/>
  <c r="AJ168" i="18"/>
  <c r="AJ172" i="4"/>
  <c r="AJ169" i="14"/>
  <c r="AJ168" i="14"/>
  <c r="AJ175" i="13"/>
  <c r="AJ176" i="14"/>
  <c r="AJ166" i="4"/>
  <c r="AJ173" i="9"/>
  <c r="AJ166" i="13"/>
  <c r="AJ175" i="16"/>
  <c r="AJ172" i="11"/>
  <c r="AJ170" i="11"/>
  <c r="AJ177" i="12"/>
  <c r="AJ170" i="19"/>
  <c r="AJ167" i="23"/>
  <c r="AJ174" i="20"/>
  <c r="AJ172" i="20"/>
  <c r="AJ175" i="10"/>
  <c r="AJ170" i="17"/>
  <c r="AJ169" i="4"/>
  <c r="AJ167" i="4"/>
  <c r="AJ166" i="16"/>
  <c r="AJ174" i="21"/>
  <c r="AJ167" i="7"/>
  <c r="AJ174" i="4"/>
  <c r="AJ166" i="21"/>
  <c r="AJ177" i="16"/>
  <c r="AJ172" i="9"/>
  <c r="AJ177" i="9"/>
  <c r="AJ167" i="9"/>
  <c r="AJ169" i="18"/>
  <c r="AJ175" i="4"/>
  <c r="AJ177" i="22"/>
  <c r="AJ171" i="14"/>
  <c r="AJ170" i="10"/>
  <c r="AJ169" i="19"/>
  <c r="AJ166" i="10"/>
  <c r="AJ168" i="17"/>
  <c r="AJ168" i="7"/>
  <c r="AJ166" i="23"/>
  <c r="AJ169" i="11"/>
  <c r="AJ177" i="18"/>
  <c r="AJ169" i="21"/>
  <c r="AJ173" i="22"/>
  <c r="AJ169" i="23"/>
  <c r="AJ172" i="13"/>
  <c r="AJ173" i="4"/>
  <c r="AJ167" i="14"/>
  <c r="AJ175" i="14"/>
  <c r="AJ166" i="22"/>
  <c r="AJ177" i="7"/>
  <c r="AJ170" i="18"/>
  <c r="AJ169" i="8"/>
  <c r="AJ172" i="23"/>
  <c r="AJ170" i="14"/>
  <c r="AJ167" i="19"/>
  <c r="AJ175" i="11"/>
  <c r="AJ172" i="19"/>
  <c r="AJ174" i="14"/>
  <c r="AJ166" i="9"/>
  <c r="AJ174" i="9"/>
  <c r="AJ171" i="8"/>
  <c r="AJ176" i="16"/>
  <c r="AJ171" i="7"/>
  <c r="AJ177" i="4"/>
  <c r="AJ172" i="21"/>
  <c r="AJ173" i="10"/>
  <c r="AJ170" i="4"/>
  <c r="AJ167" i="8"/>
  <c r="AJ174" i="17"/>
  <c r="AJ174" i="19"/>
  <c r="AJ171" i="4"/>
  <c r="AJ174" i="11"/>
  <c r="AJ168" i="13"/>
  <c r="AJ172" i="18"/>
  <c r="AJ170" i="21"/>
  <c r="AJ173" i="18"/>
  <c r="AJ167" i="16"/>
  <c r="AJ169" i="12"/>
  <c r="AJ166" i="20"/>
  <c r="AJ172" i="10"/>
  <c r="AJ170" i="20"/>
  <c r="AJ176" i="21"/>
  <c r="AJ176" i="12"/>
  <c r="AJ167" i="13"/>
  <c r="AJ168" i="12"/>
  <c r="AJ166" i="11"/>
  <c r="AJ174" i="12"/>
  <c r="AJ174" i="8"/>
  <c r="AJ174" i="22"/>
  <c r="AJ169" i="17"/>
  <c r="AJ175" i="9"/>
  <c r="AJ174" i="10"/>
  <c r="AJ170" i="9"/>
  <c r="AJ177" i="19"/>
  <c r="AJ172" i="16"/>
  <c r="AJ170" i="22"/>
  <c r="AJ170" i="13"/>
  <c r="AJ174" i="18"/>
  <c r="AJ176" i="10"/>
  <c r="AJ168" i="11"/>
  <c r="AJ171" i="13"/>
  <c r="AJ166" i="12"/>
  <c r="AJ168" i="16"/>
  <c r="AJ177" i="10"/>
  <c r="AJ177" i="13"/>
  <c r="AJ169" i="7"/>
  <c r="AJ167" i="12"/>
  <c r="AJ171" i="11"/>
  <c r="AJ176" i="19"/>
  <c r="AJ176" i="20"/>
  <c r="AJ171" i="10"/>
  <c r="AJ174" i="23"/>
  <c r="AJ170" i="23"/>
  <c r="AJ173" i="7"/>
  <c r="O47" i="6"/>
  <c r="AL166" i="14" l="1"/>
  <c r="AL167" i="14"/>
  <c r="AL168" i="14"/>
  <c r="AL169" i="14"/>
  <c r="AL170" i="14"/>
  <c r="AL171" i="14"/>
  <c r="AL172" i="14"/>
  <c r="AL173" i="14"/>
  <c r="AL174" i="14"/>
  <c r="AL175" i="14"/>
  <c r="AL176" i="14"/>
  <c r="AL177" i="14"/>
  <c r="AL166" i="13"/>
  <c r="AL167" i="13"/>
  <c r="AL168" i="13"/>
  <c r="AL169" i="13"/>
  <c r="AL170" i="13"/>
  <c r="AL171" i="13"/>
  <c r="AL172" i="13"/>
  <c r="AL173" i="13"/>
  <c r="AL174" i="13"/>
  <c r="AL175" i="13"/>
  <c r="AL176" i="13"/>
  <c r="AL177" i="13"/>
  <c r="AL166" i="12"/>
  <c r="AL167" i="12"/>
  <c r="AL168" i="12"/>
  <c r="AL169" i="12"/>
  <c r="AL170" i="12"/>
  <c r="AL171" i="12"/>
  <c r="AL172" i="12"/>
  <c r="AL173" i="12"/>
  <c r="AL174" i="12"/>
  <c r="AL175" i="12"/>
  <c r="AL176" i="12"/>
  <c r="AL177" i="12"/>
  <c r="AL166" i="11"/>
  <c r="AL167" i="11"/>
  <c r="AL168" i="11"/>
  <c r="AL169" i="11"/>
  <c r="AL170" i="11"/>
  <c r="AL171" i="11"/>
  <c r="AL172" i="11"/>
  <c r="AL173" i="11"/>
  <c r="AL174" i="11"/>
  <c r="AL175" i="11"/>
  <c r="AL176" i="11"/>
  <c r="AL177" i="11"/>
  <c r="AL166" i="10"/>
  <c r="AL167" i="10"/>
  <c r="AL168" i="10"/>
  <c r="AL169" i="10"/>
  <c r="AL170" i="10"/>
  <c r="AL171" i="10"/>
  <c r="AL172" i="10"/>
  <c r="AL173" i="10"/>
  <c r="AL174" i="10"/>
  <c r="AL175" i="10"/>
  <c r="AL176" i="10"/>
  <c r="AL177" i="10"/>
  <c r="AL166" i="9"/>
  <c r="AL167" i="9"/>
  <c r="AL168" i="9"/>
  <c r="AL169" i="9"/>
  <c r="AL170" i="9"/>
  <c r="AL171" i="9"/>
  <c r="AL172" i="9"/>
  <c r="AL173" i="9"/>
  <c r="AL174" i="9"/>
  <c r="AL175" i="9"/>
  <c r="AL176" i="9"/>
  <c r="AL177" i="9"/>
  <c r="AL166" i="8"/>
  <c r="AL167" i="8"/>
  <c r="AL168" i="8"/>
  <c r="AL169" i="8"/>
  <c r="AL170" i="8"/>
  <c r="AL171" i="8"/>
  <c r="AL172" i="8"/>
  <c r="AL173" i="8"/>
  <c r="AL174" i="8"/>
  <c r="AL175" i="8"/>
  <c r="AL176" i="8"/>
  <c r="AL177" i="8"/>
  <c r="AL166" i="7"/>
  <c r="AL167" i="7"/>
  <c r="AL168" i="7"/>
  <c r="AL169" i="7"/>
  <c r="AL170" i="7"/>
  <c r="AL171" i="7"/>
  <c r="AL172" i="7"/>
  <c r="AL173" i="7"/>
  <c r="AL174" i="7"/>
  <c r="AL175" i="7"/>
  <c r="AL176" i="7"/>
  <c r="AL177" i="7"/>
  <c r="AL166" i="4"/>
  <c r="AL167" i="4"/>
  <c r="AL168" i="4"/>
  <c r="AL169" i="4"/>
  <c r="AL170" i="4"/>
  <c r="AL171" i="4"/>
  <c r="AL172" i="4"/>
  <c r="AL173" i="4"/>
  <c r="AL174" i="4"/>
  <c r="AL175" i="4"/>
  <c r="AL176" i="4"/>
  <c r="AL177" i="4"/>
  <c r="AL166" i="16"/>
  <c r="AL167" i="16"/>
  <c r="AL168" i="16"/>
  <c r="AL169" i="16"/>
  <c r="AL170" i="16"/>
  <c r="AL171" i="16"/>
  <c r="AL172" i="16"/>
  <c r="AL173" i="16"/>
  <c r="AL174" i="16"/>
  <c r="AL175" i="16"/>
  <c r="AL176" i="16"/>
  <c r="AL177" i="16"/>
  <c r="AL166" i="17"/>
  <c r="AL167" i="17"/>
  <c r="AL168" i="17"/>
  <c r="AL169" i="17"/>
  <c r="AL170" i="17"/>
  <c r="AL171" i="17"/>
  <c r="AL172" i="17"/>
  <c r="AL173" i="17"/>
  <c r="AL174" i="17"/>
  <c r="AL175" i="17"/>
  <c r="AL176" i="17"/>
  <c r="AL177" i="17"/>
  <c r="AL166" i="18"/>
  <c r="AL167" i="18"/>
  <c r="AL168" i="18"/>
  <c r="AL169" i="18"/>
  <c r="AL170" i="18"/>
  <c r="AL171" i="18"/>
  <c r="AL172" i="18"/>
  <c r="AL173" i="18"/>
  <c r="AL174" i="18"/>
  <c r="AL175" i="18"/>
  <c r="AL176" i="18"/>
  <c r="AL177" i="18"/>
  <c r="AL166" i="19"/>
  <c r="AL167" i="19"/>
  <c r="AL168" i="19"/>
  <c r="AL169" i="19"/>
  <c r="AL170" i="19"/>
  <c r="AL171" i="19"/>
  <c r="AL172" i="19"/>
  <c r="AL173" i="19"/>
  <c r="AL174" i="19"/>
  <c r="AL175" i="19"/>
  <c r="AL176" i="19"/>
  <c r="AL177" i="19"/>
  <c r="AL166" i="20"/>
  <c r="AL167" i="20"/>
  <c r="AL168" i="20"/>
  <c r="AL169" i="20"/>
  <c r="AL170" i="20"/>
  <c r="AL171" i="20"/>
  <c r="AL172" i="20"/>
  <c r="AL173" i="20"/>
  <c r="AL174" i="20"/>
  <c r="AL175" i="20"/>
  <c r="AL176" i="20"/>
  <c r="AL177" i="20"/>
  <c r="AL166" i="21"/>
  <c r="AL167" i="21"/>
  <c r="AL168" i="21"/>
  <c r="AL169" i="21"/>
  <c r="AL170" i="21"/>
  <c r="AL171" i="21"/>
  <c r="AL172" i="21"/>
  <c r="AL173" i="21"/>
  <c r="AL174" i="21"/>
  <c r="AL175" i="21"/>
  <c r="AL176" i="21"/>
  <c r="AL177" i="21"/>
  <c r="AL166" i="22"/>
  <c r="AL167" i="22"/>
  <c r="AL168" i="22"/>
  <c r="AL169" i="22"/>
  <c r="AL170" i="22"/>
  <c r="AL171" i="22"/>
  <c r="AL172" i="22"/>
  <c r="AL173" i="22"/>
  <c r="AL174" i="22"/>
  <c r="AL175" i="22"/>
  <c r="AL176" i="22"/>
  <c r="AL177" i="22"/>
  <c r="AL166" i="23"/>
  <c r="AL167" i="23"/>
  <c r="AL168" i="23"/>
  <c r="AL169" i="23"/>
  <c r="AL170" i="23"/>
  <c r="AL171" i="23"/>
  <c r="AL172" i="23"/>
  <c r="AL173" i="23"/>
  <c r="AL174" i="23"/>
  <c r="AL175" i="23"/>
  <c r="AL176" i="23"/>
  <c r="AL177" i="23"/>
  <c r="G184" i="14"/>
  <c r="H184" i="14" s="1"/>
  <c r="F184" i="14"/>
  <c r="I183" i="14"/>
  <c r="J182" i="14"/>
  <c r="L182" i="14" s="1"/>
  <c r="K182" i="14"/>
  <c r="U46" i="6"/>
  <c r="Y46" i="6" s="1"/>
  <c r="AJ157" i="17"/>
  <c r="AJ155" i="7"/>
  <c r="AJ156" i="16"/>
  <c r="AJ156" i="9"/>
  <c r="AJ164" i="12"/>
  <c r="AJ155" i="19"/>
  <c r="AJ164" i="11"/>
  <c r="AJ158" i="11"/>
  <c r="AJ163" i="11"/>
  <c r="AJ159" i="17"/>
  <c r="AJ159" i="9"/>
  <c r="AJ159" i="13"/>
  <c r="AJ165" i="20"/>
  <c r="AJ163" i="20"/>
  <c r="AJ162" i="4"/>
  <c r="AJ157" i="12"/>
  <c r="AJ161" i="17"/>
  <c r="AJ159" i="18"/>
  <c r="AJ163" i="9"/>
  <c r="AJ156" i="19"/>
  <c r="AJ163" i="12"/>
  <c r="AJ164" i="22"/>
  <c r="AJ164" i="20"/>
  <c r="AJ160" i="23"/>
  <c r="AJ161" i="14"/>
  <c r="AJ158" i="10"/>
  <c r="AJ165" i="9"/>
  <c r="AJ158" i="18"/>
  <c r="AJ160" i="9"/>
  <c r="AJ158" i="21"/>
  <c r="AJ165" i="22"/>
  <c r="AJ155" i="17"/>
  <c r="AJ164" i="10"/>
  <c r="AJ160" i="8"/>
  <c r="AJ163" i="8"/>
  <c r="AJ158" i="8"/>
  <c r="AJ163" i="4"/>
  <c r="AJ160" i="20"/>
  <c r="AJ161" i="4"/>
  <c r="AJ154" i="18"/>
  <c r="AJ158" i="17"/>
  <c r="AJ163" i="22"/>
  <c r="AJ158" i="4"/>
  <c r="AJ156" i="17"/>
  <c r="AJ162" i="13"/>
  <c r="AJ154" i="12"/>
  <c r="AJ160" i="10"/>
  <c r="AJ165" i="12"/>
  <c r="AJ164" i="7"/>
  <c r="AJ162" i="17"/>
  <c r="AJ161" i="13"/>
  <c r="AJ160" i="18"/>
  <c r="AJ160" i="11"/>
  <c r="AJ160" i="17"/>
  <c r="AJ161" i="22"/>
  <c r="AJ156" i="14"/>
  <c r="AJ158" i="7"/>
  <c r="AJ162" i="8"/>
  <c r="AJ156" i="20"/>
  <c r="AJ162" i="10"/>
  <c r="AJ162" i="12"/>
  <c r="AJ155" i="12"/>
  <c r="AJ155" i="23"/>
  <c r="AJ156" i="8"/>
  <c r="AJ163" i="19"/>
  <c r="AJ165" i="18"/>
  <c r="AJ163" i="10"/>
  <c r="AJ165" i="19"/>
  <c r="AJ155" i="4"/>
  <c r="AJ156" i="7"/>
  <c r="AJ159" i="21"/>
  <c r="AJ165" i="8"/>
  <c r="AJ155" i="13"/>
  <c r="AJ157" i="9"/>
  <c r="AJ157" i="10"/>
  <c r="AJ160" i="22"/>
  <c r="AJ156" i="4"/>
  <c r="AJ157" i="7"/>
  <c r="AJ157" i="21"/>
  <c r="AJ154" i="22"/>
  <c r="AJ154" i="11"/>
  <c r="AJ157" i="11"/>
  <c r="AJ154" i="17"/>
  <c r="AJ155" i="21"/>
  <c r="AJ154" i="7"/>
  <c r="AJ159" i="7"/>
  <c r="AJ157" i="8"/>
  <c r="AJ154" i="4"/>
  <c r="AJ155" i="14"/>
  <c r="AJ158" i="12"/>
  <c r="AJ165" i="23"/>
  <c r="AJ160" i="12"/>
  <c r="AJ156" i="23"/>
  <c r="AJ156" i="21"/>
  <c r="AJ161" i="12"/>
  <c r="AJ161" i="18"/>
  <c r="AJ154" i="16"/>
  <c r="AJ163" i="17"/>
  <c r="AJ157" i="13"/>
  <c r="AJ159" i="8"/>
  <c r="AJ162" i="9"/>
  <c r="AJ155" i="18"/>
  <c r="AJ157" i="4"/>
  <c r="AJ163" i="23"/>
  <c r="AJ154" i="8"/>
  <c r="AJ162" i="21"/>
  <c r="AJ159" i="4"/>
  <c r="AJ157" i="18"/>
  <c r="AJ154" i="19"/>
  <c r="AJ164" i="19"/>
  <c r="AJ155" i="8"/>
  <c r="AJ161" i="16"/>
  <c r="AJ162" i="11"/>
  <c r="AJ161" i="11"/>
  <c r="AJ162" i="23"/>
  <c r="AJ160" i="16"/>
  <c r="AJ164" i="23"/>
  <c r="AJ159" i="11"/>
  <c r="AJ159" i="16"/>
  <c r="AJ158" i="16"/>
  <c r="AJ162" i="19"/>
  <c r="AJ158" i="22"/>
  <c r="AJ157" i="20"/>
  <c r="AJ165" i="11"/>
  <c r="AJ158" i="20"/>
  <c r="AJ163" i="18"/>
  <c r="AJ155" i="22"/>
  <c r="AJ164" i="21"/>
  <c r="AJ158" i="23"/>
  <c r="AJ155" i="16"/>
  <c r="AJ162" i="18"/>
  <c r="AJ165" i="17"/>
  <c r="AJ159" i="12"/>
  <c r="AJ155" i="20"/>
  <c r="AJ160" i="13"/>
  <c r="AJ161" i="20"/>
  <c r="AJ156" i="22"/>
  <c r="AJ164" i="16"/>
  <c r="AJ159" i="19"/>
  <c r="AJ155" i="9"/>
  <c r="AJ156" i="12"/>
  <c r="AJ165" i="10"/>
  <c r="AJ154" i="9"/>
  <c r="AJ154" i="10"/>
  <c r="AJ159" i="23"/>
  <c r="AJ160" i="7"/>
  <c r="AJ165" i="21"/>
  <c r="AJ158" i="14"/>
  <c r="AJ162" i="20"/>
  <c r="AJ162" i="14"/>
  <c r="AJ165" i="13"/>
  <c r="AJ163" i="13"/>
  <c r="AJ162" i="7"/>
  <c r="AJ156" i="13"/>
  <c r="AJ157" i="23"/>
  <c r="AJ161" i="19"/>
  <c r="AJ162" i="16"/>
  <c r="AJ165" i="16"/>
  <c r="AJ161" i="23"/>
  <c r="AJ164" i="17"/>
  <c r="AJ164" i="13"/>
  <c r="AJ164" i="9"/>
  <c r="AJ157" i="14"/>
  <c r="AJ158" i="19"/>
  <c r="AJ154" i="13"/>
  <c r="AJ159" i="14"/>
  <c r="AJ165" i="14"/>
  <c r="AJ164" i="18"/>
  <c r="AJ160" i="19"/>
  <c r="AJ154" i="14"/>
  <c r="AJ155" i="10"/>
  <c r="AJ163" i="7"/>
  <c r="AJ155" i="11"/>
  <c r="AJ154" i="23"/>
  <c r="AJ159" i="22"/>
  <c r="AJ158" i="9"/>
  <c r="AJ162" i="22"/>
  <c r="AJ160" i="14"/>
  <c r="AJ161" i="21"/>
  <c r="AJ160" i="4"/>
  <c r="AJ156" i="11"/>
  <c r="AJ165" i="4"/>
  <c r="AJ163" i="16"/>
  <c r="AJ156" i="18"/>
  <c r="AJ157" i="19"/>
  <c r="AJ164" i="8"/>
  <c r="AJ161" i="9"/>
  <c r="AJ163" i="21"/>
  <c r="AJ158" i="13"/>
  <c r="AJ165" i="7"/>
  <c r="AJ163" i="14"/>
  <c r="AJ154" i="20"/>
  <c r="AJ161" i="7"/>
  <c r="AJ161" i="8"/>
  <c r="AJ159" i="10"/>
  <c r="AJ156" i="10"/>
  <c r="AJ164" i="4"/>
  <c r="AJ164" i="14"/>
  <c r="AJ159" i="20"/>
  <c r="AJ161" i="10"/>
  <c r="AJ160" i="21"/>
  <c r="AJ157" i="16"/>
  <c r="AJ157" i="22"/>
  <c r="AJ154" i="21"/>
  <c r="O46" i="6"/>
  <c r="AL154" i="14" l="1"/>
  <c r="AL155" i="14"/>
  <c r="AL156" i="14"/>
  <c r="AL157" i="14"/>
  <c r="AL158" i="14"/>
  <c r="AL159" i="14"/>
  <c r="AL160" i="14"/>
  <c r="AL161" i="14"/>
  <c r="AL162" i="14"/>
  <c r="AL163" i="14"/>
  <c r="AL164" i="14"/>
  <c r="AL165" i="14"/>
  <c r="AL154" i="13"/>
  <c r="AL155" i="13"/>
  <c r="AL156" i="13"/>
  <c r="AL157" i="13"/>
  <c r="AL158" i="13"/>
  <c r="AL159" i="13"/>
  <c r="AL160" i="13"/>
  <c r="AL161" i="13"/>
  <c r="AL162" i="13"/>
  <c r="AL163" i="13"/>
  <c r="AL164" i="13"/>
  <c r="AL165" i="13"/>
  <c r="AL154" i="12"/>
  <c r="AL155" i="12"/>
  <c r="AL156" i="12"/>
  <c r="AL157" i="12"/>
  <c r="AL158" i="12"/>
  <c r="AL159" i="12"/>
  <c r="AL160" i="12"/>
  <c r="AL161" i="12"/>
  <c r="AL162" i="12"/>
  <c r="AL163" i="12"/>
  <c r="AL164" i="12"/>
  <c r="AL165" i="12"/>
  <c r="AL154" i="11"/>
  <c r="AL155" i="11"/>
  <c r="AL156" i="11"/>
  <c r="AL157" i="11"/>
  <c r="AL158" i="11"/>
  <c r="AL159" i="11"/>
  <c r="AL160" i="11"/>
  <c r="AL161" i="11"/>
  <c r="AL162" i="11"/>
  <c r="AL163" i="11"/>
  <c r="AL164" i="11"/>
  <c r="AL165" i="11"/>
  <c r="AL154" i="10"/>
  <c r="AL155" i="10"/>
  <c r="AL156" i="10"/>
  <c r="AL157" i="10"/>
  <c r="AL158" i="10"/>
  <c r="AL159" i="10"/>
  <c r="AL160" i="10"/>
  <c r="AL161" i="10"/>
  <c r="AL162" i="10"/>
  <c r="AL163" i="10"/>
  <c r="AL164" i="10"/>
  <c r="AL165" i="10"/>
  <c r="AL154" i="9"/>
  <c r="AL155" i="9"/>
  <c r="AL156" i="9"/>
  <c r="AL157" i="9"/>
  <c r="AL158" i="9"/>
  <c r="AL159" i="9"/>
  <c r="AL160" i="9"/>
  <c r="AL161" i="9"/>
  <c r="AL162" i="9"/>
  <c r="AL163" i="9"/>
  <c r="AL164" i="9"/>
  <c r="AL165" i="9"/>
  <c r="AL154" i="8"/>
  <c r="AL155" i="8"/>
  <c r="AL156" i="8"/>
  <c r="AL157" i="8"/>
  <c r="AL158" i="8"/>
  <c r="AL159" i="8"/>
  <c r="AL160" i="8"/>
  <c r="AL161" i="8"/>
  <c r="AL162" i="8"/>
  <c r="AL163" i="8"/>
  <c r="AL164" i="8"/>
  <c r="AL165" i="8"/>
  <c r="AL154" i="7"/>
  <c r="AL155" i="7"/>
  <c r="AL156" i="7"/>
  <c r="AL157" i="7"/>
  <c r="AL158" i="7"/>
  <c r="AL159" i="7"/>
  <c r="AL160" i="7"/>
  <c r="AL161" i="7"/>
  <c r="AL162" i="7"/>
  <c r="AL163" i="7"/>
  <c r="AL164" i="7"/>
  <c r="AL165" i="7"/>
  <c r="AL154" i="4"/>
  <c r="AL155" i="4"/>
  <c r="AL156" i="4"/>
  <c r="AL157" i="4"/>
  <c r="AL158" i="4"/>
  <c r="AL159" i="4"/>
  <c r="AL160" i="4"/>
  <c r="AL161" i="4"/>
  <c r="AL162" i="4"/>
  <c r="AL163" i="4"/>
  <c r="AL164" i="4"/>
  <c r="AL165" i="4"/>
  <c r="AL154" i="16"/>
  <c r="AL155" i="16"/>
  <c r="AL156" i="16"/>
  <c r="AL157" i="16"/>
  <c r="AL158" i="16"/>
  <c r="AL159" i="16"/>
  <c r="AL160" i="16"/>
  <c r="AL161" i="16"/>
  <c r="AL162" i="16"/>
  <c r="AL163" i="16"/>
  <c r="AL164" i="16"/>
  <c r="AL165" i="16"/>
  <c r="AL154" i="17"/>
  <c r="AL155" i="17"/>
  <c r="AL156" i="17"/>
  <c r="AL157" i="17"/>
  <c r="AL158" i="17"/>
  <c r="AL159" i="17"/>
  <c r="AL160" i="17"/>
  <c r="AL161" i="17"/>
  <c r="AL162" i="17"/>
  <c r="AL163" i="17"/>
  <c r="AL164" i="17"/>
  <c r="AL165" i="17"/>
  <c r="AL154" i="18"/>
  <c r="AL155" i="18"/>
  <c r="AL156" i="18"/>
  <c r="AL157" i="18"/>
  <c r="AL158" i="18"/>
  <c r="AL159" i="18"/>
  <c r="AL160" i="18"/>
  <c r="AL161" i="18"/>
  <c r="AL162" i="18"/>
  <c r="AL163" i="18"/>
  <c r="AL164" i="18"/>
  <c r="AL165" i="18"/>
  <c r="AL154" i="19"/>
  <c r="AL155" i="19"/>
  <c r="AL156" i="19"/>
  <c r="AL157" i="19"/>
  <c r="AL158" i="19"/>
  <c r="AL159" i="19"/>
  <c r="AL160" i="19"/>
  <c r="AL161" i="19"/>
  <c r="AL162" i="19"/>
  <c r="AL163" i="19"/>
  <c r="AL164" i="19"/>
  <c r="AL165" i="19"/>
  <c r="AL154" i="20"/>
  <c r="AL155" i="20"/>
  <c r="AL156" i="20"/>
  <c r="AL157" i="20"/>
  <c r="AL158" i="20"/>
  <c r="AL159" i="20"/>
  <c r="AL160" i="20"/>
  <c r="AL161" i="20"/>
  <c r="AL162" i="20"/>
  <c r="AL163" i="20"/>
  <c r="AL164" i="20"/>
  <c r="AL165" i="20"/>
  <c r="AL154" i="21"/>
  <c r="AL155" i="21"/>
  <c r="AL156" i="21"/>
  <c r="AL157" i="21"/>
  <c r="AL158" i="21"/>
  <c r="AL159" i="21"/>
  <c r="AL160" i="21"/>
  <c r="AL161" i="21"/>
  <c r="AL162" i="21"/>
  <c r="AL163" i="21"/>
  <c r="AL164" i="21"/>
  <c r="AL165" i="21"/>
  <c r="AL154" i="22"/>
  <c r="AL155" i="22"/>
  <c r="AL156" i="22"/>
  <c r="AL157" i="22"/>
  <c r="AL158" i="22"/>
  <c r="AL159" i="22"/>
  <c r="AL160" i="22"/>
  <c r="AL161" i="22"/>
  <c r="AL162" i="22"/>
  <c r="AL163" i="22"/>
  <c r="AL164" i="22"/>
  <c r="AL165" i="22"/>
  <c r="AL154" i="23"/>
  <c r="AL155" i="23"/>
  <c r="AL156" i="23"/>
  <c r="AL157" i="23"/>
  <c r="AL158" i="23"/>
  <c r="AL159" i="23"/>
  <c r="AL160" i="23"/>
  <c r="AL161" i="23"/>
  <c r="AL162" i="23"/>
  <c r="AL163" i="23"/>
  <c r="AL164" i="23"/>
  <c r="AL165" i="23"/>
  <c r="K183" i="14"/>
  <c r="J183" i="14"/>
  <c r="L183" i="14" s="1"/>
  <c r="I184" i="14"/>
  <c r="E184" i="14"/>
  <c r="U45" i="6"/>
  <c r="Y45" i="6" s="1"/>
  <c r="AJ147" i="21"/>
  <c r="AJ150" i="11"/>
  <c r="AJ153" i="18"/>
  <c r="AJ149" i="19"/>
  <c r="AJ144" i="4"/>
  <c r="AJ150" i="16"/>
  <c r="AJ143" i="19"/>
  <c r="AJ151" i="7"/>
  <c r="AJ153" i="9"/>
  <c r="AJ143" i="23"/>
  <c r="AJ145" i="11"/>
  <c r="AJ143" i="9"/>
  <c r="AJ151" i="12"/>
  <c r="AJ146" i="9"/>
  <c r="AJ153" i="20"/>
  <c r="AJ151" i="17"/>
  <c r="AJ144" i="10"/>
  <c r="AJ153" i="13"/>
  <c r="AJ145" i="21"/>
  <c r="AJ149" i="12"/>
  <c r="AJ153" i="4"/>
  <c r="AJ151" i="11"/>
  <c r="AJ151" i="9"/>
  <c r="AJ142" i="20"/>
  <c r="AJ146" i="10"/>
  <c r="AJ151" i="14"/>
  <c r="AJ149" i="8"/>
  <c r="AJ149" i="17"/>
  <c r="AJ142" i="23"/>
  <c r="AJ152" i="18"/>
  <c r="AJ142" i="16"/>
  <c r="AJ144" i="12"/>
  <c r="AJ144" i="13"/>
  <c r="AJ151" i="13"/>
  <c r="AJ145" i="7"/>
  <c r="AJ153" i="16"/>
  <c r="AJ142" i="7"/>
  <c r="AJ149" i="4"/>
  <c r="AJ145" i="4"/>
  <c r="AJ145" i="12"/>
  <c r="AJ148" i="17"/>
  <c r="AJ144" i="19"/>
  <c r="AJ150" i="13"/>
  <c r="AJ152" i="7"/>
  <c r="AJ145" i="13"/>
  <c r="AJ147" i="8"/>
  <c r="AJ148" i="23"/>
  <c r="AJ152" i="13"/>
  <c r="AJ152" i="21"/>
  <c r="AJ143" i="16"/>
  <c r="AJ152" i="12"/>
  <c r="AJ152" i="20"/>
  <c r="AJ145" i="23"/>
  <c r="AJ144" i="11"/>
  <c r="AJ149" i="9"/>
  <c r="AJ146" i="18"/>
  <c r="AJ145" i="19"/>
  <c r="AJ149" i="14"/>
  <c r="AJ144" i="18"/>
  <c r="AJ148" i="10"/>
  <c r="AJ152" i="8"/>
  <c r="AJ148" i="18"/>
  <c r="AJ146" i="17"/>
  <c r="AJ146" i="20"/>
  <c r="AJ144" i="7"/>
  <c r="AJ144" i="20"/>
  <c r="AJ151" i="20"/>
  <c r="AJ150" i="7"/>
  <c r="AJ147" i="18"/>
  <c r="AJ149" i="21"/>
  <c r="AJ148" i="12"/>
  <c r="AJ142" i="9"/>
  <c r="AJ152" i="4"/>
  <c r="AJ150" i="23"/>
  <c r="AJ148" i="11"/>
  <c r="AJ144" i="9"/>
  <c r="AJ143" i="20"/>
  <c r="AJ148" i="8"/>
  <c r="AJ153" i="14"/>
  <c r="AJ147" i="20"/>
  <c r="AJ143" i="8"/>
  <c r="AJ148" i="9"/>
  <c r="AJ149" i="20"/>
  <c r="AJ151" i="16"/>
  <c r="AJ150" i="20"/>
  <c r="AJ150" i="9"/>
  <c r="AJ147" i="11"/>
  <c r="AJ150" i="19"/>
  <c r="AJ145" i="18"/>
  <c r="AJ151" i="19"/>
  <c r="AJ152" i="16"/>
  <c r="AJ145" i="9"/>
  <c r="AJ143" i="14"/>
  <c r="AJ150" i="10"/>
  <c r="AJ147" i="10"/>
  <c r="AJ148" i="21"/>
  <c r="AJ147" i="7"/>
  <c r="AJ143" i="21"/>
  <c r="AJ146" i="16"/>
  <c r="AJ150" i="4"/>
  <c r="AJ150" i="22"/>
  <c r="AJ144" i="14"/>
  <c r="AJ147" i="12"/>
  <c r="AJ147" i="4"/>
  <c r="AJ143" i="4"/>
  <c r="AJ149" i="23"/>
  <c r="AJ153" i="11"/>
  <c r="AJ151" i="22"/>
  <c r="AJ148" i="19"/>
  <c r="AJ142" i="10"/>
  <c r="AJ142" i="19"/>
  <c r="AJ151" i="4"/>
  <c r="AJ151" i="21"/>
  <c r="AJ148" i="20"/>
  <c r="AJ150" i="17"/>
  <c r="AJ152" i="9"/>
  <c r="AJ143" i="13"/>
  <c r="AJ152" i="11"/>
  <c r="AJ142" i="8"/>
  <c r="AJ145" i="16"/>
  <c r="AJ149" i="7"/>
  <c r="AJ153" i="23"/>
  <c r="AJ146" i="4"/>
  <c r="AJ147" i="9"/>
  <c r="AJ142" i="21"/>
  <c r="AJ146" i="13"/>
  <c r="AJ150" i="8"/>
  <c r="AJ146" i="23"/>
  <c r="AJ149" i="10"/>
  <c r="AJ143" i="10"/>
  <c r="AJ150" i="14"/>
  <c r="AJ152" i="17"/>
  <c r="AJ146" i="8"/>
  <c r="AJ152" i="10"/>
  <c r="AJ153" i="22"/>
  <c r="AJ147" i="13"/>
  <c r="AJ146" i="21"/>
  <c r="AJ151" i="10"/>
  <c r="AJ153" i="19"/>
  <c r="AJ143" i="12"/>
  <c r="AJ147" i="22"/>
  <c r="AJ145" i="14"/>
  <c r="AJ148" i="13"/>
  <c r="AJ144" i="22"/>
  <c r="AJ151" i="18"/>
  <c r="AJ152" i="14"/>
  <c r="AJ144" i="8"/>
  <c r="AJ146" i="14"/>
  <c r="AJ153" i="10"/>
  <c r="AJ142" i="18"/>
  <c r="AJ146" i="12"/>
  <c r="AJ144" i="16"/>
  <c r="AJ146" i="19"/>
  <c r="AJ152" i="19"/>
  <c r="AJ148" i="4"/>
  <c r="AJ145" i="20"/>
  <c r="AJ143" i="18"/>
  <c r="AJ151" i="23"/>
  <c r="AJ147" i="16"/>
  <c r="AJ150" i="21"/>
  <c r="AJ145" i="22"/>
  <c r="AJ148" i="7"/>
  <c r="AJ144" i="17"/>
  <c r="AJ148" i="16"/>
  <c r="AJ145" i="10"/>
  <c r="AJ149" i="22"/>
  <c r="AJ147" i="17"/>
  <c r="AJ148" i="14"/>
  <c r="AJ143" i="17"/>
  <c r="AJ146" i="7"/>
  <c r="AJ142" i="17"/>
  <c r="AJ143" i="11"/>
  <c r="AJ146" i="11"/>
  <c r="AJ145" i="17"/>
  <c r="AJ153" i="21"/>
  <c r="AJ152" i="23"/>
  <c r="AJ147" i="19"/>
  <c r="AJ153" i="12"/>
  <c r="AJ147" i="14"/>
  <c r="AJ150" i="18"/>
  <c r="AJ153" i="17"/>
  <c r="AJ146" i="22"/>
  <c r="AJ142" i="22"/>
  <c r="AJ144" i="23"/>
  <c r="AJ142" i="11"/>
  <c r="AJ151" i="8"/>
  <c r="AJ142" i="14"/>
  <c r="AJ142" i="13"/>
  <c r="AJ145" i="8"/>
  <c r="AJ148" i="22"/>
  <c r="AJ153" i="7"/>
  <c r="AJ149" i="13"/>
  <c r="AJ142" i="12"/>
  <c r="AJ142" i="4"/>
  <c r="AJ149" i="11"/>
  <c r="AJ143" i="22"/>
  <c r="AJ153" i="8"/>
  <c r="AJ143" i="7"/>
  <c r="AJ147" i="23"/>
  <c r="AJ152" i="22"/>
  <c r="AJ144" i="21"/>
  <c r="AJ149" i="16"/>
  <c r="AJ149" i="18"/>
  <c r="AJ150" i="12"/>
  <c r="O45" i="6"/>
  <c r="AL142" i="14" l="1"/>
  <c r="AL143" i="14"/>
  <c r="AL144" i="14"/>
  <c r="AL145" i="14"/>
  <c r="AL146" i="14"/>
  <c r="AL147" i="14"/>
  <c r="AL148" i="14"/>
  <c r="AL149" i="14"/>
  <c r="AL150" i="14"/>
  <c r="AL151" i="14"/>
  <c r="AL152" i="14"/>
  <c r="AL153" i="14"/>
  <c r="AL142" i="13"/>
  <c r="AL143" i="13"/>
  <c r="AL144" i="13"/>
  <c r="AL145" i="13"/>
  <c r="AL146" i="13"/>
  <c r="AL147" i="13"/>
  <c r="AL148" i="13"/>
  <c r="AL149" i="13"/>
  <c r="AL150" i="13"/>
  <c r="AL151" i="13"/>
  <c r="AL152" i="13"/>
  <c r="AL153" i="13"/>
  <c r="AL142" i="12"/>
  <c r="AL143" i="12"/>
  <c r="AL144" i="12"/>
  <c r="AL145" i="12"/>
  <c r="AL146" i="12"/>
  <c r="AL147" i="12"/>
  <c r="AL148" i="12"/>
  <c r="AL149" i="12"/>
  <c r="AL150" i="12"/>
  <c r="AL151" i="12"/>
  <c r="AL152" i="12"/>
  <c r="AL153" i="12"/>
  <c r="AL142" i="11"/>
  <c r="AL143" i="11"/>
  <c r="AL144" i="11"/>
  <c r="AL145" i="11"/>
  <c r="AL146" i="11"/>
  <c r="AL147" i="11"/>
  <c r="AL148" i="11"/>
  <c r="AL149" i="11"/>
  <c r="AL150" i="11"/>
  <c r="AL151" i="11"/>
  <c r="AL152" i="11"/>
  <c r="AL153" i="11"/>
  <c r="AL142" i="10"/>
  <c r="AL143" i="10"/>
  <c r="AL144" i="10"/>
  <c r="AL145" i="10"/>
  <c r="AL146" i="10"/>
  <c r="AL147" i="10"/>
  <c r="AL148" i="10"/>
  <c r="AL149" i="10"/>
  <c r="AL150" i="10"/>
  <c r="AL151" i="10"/>
  <c r="AL152" i="10"/>
  <c r="AL153" i="10"/>
  <c r="AL142" i="9"/>
  <c r="AL143" i="9"/>
  <c r="AL144" i="9"/>
  <c r="AL145" i="9"/>
  <c r="AL146" i="9"/>
  <c r="AL147" i="9"/>
  <c r="AL148" i="9"/>
  <c r="AL149" i="9"/>
  <c r="AL150" i="9"/>
  <c r="AL151" i="9"/>
  <c r="AL152" i="9"/>
  <c r="AL153" i="9"/>
  <c r="AL142" i="8"/>
  <c r="AL143" i="8"/>
  <c r="AL144" i="8"/>
  <c r="AL145" i="8"/>
  <c r="AL146" i="8"/>
  <c r="AL147" i="8"/>
  <c r="AL148" i="8"/>
  <c r="AL149" i="8"/>
  <c r="AL150" i="8"/>
  <c r="AL151" i="8"/>
  <c r="AL152" i="8"/>
  <c r="AL153" i="8"/>
  <c r="AL142" i="7"/>
  <c r="AL143" i="7"/>
  <c r="AL144" i="7"/>
  <c r="AL145" i="7"/>
  <c r="AL146" i="7"/>
  <c r="AL147" i="7"/>
  <c r="AL148" i="7"/>
  <c r="AL149" i="7"/>
  <c r="AL150" i="7"/>
  <c r="AL151" i="7"/>
  <c r="AL152" i="7"/>
  <c r="AL153" i="7"/>
  <c r="AL142" i="4"/>
  <c r="AL143" i="4"/>
  <c r="AL144" i="4"/>
  <c r="AL145" i="4"/>
  <c r="AL146" i="4"/>
  <c r="AL147" i="4"/>
  <c r="AL148" i="4"/>
  <c r="AL149" i="4"/>
  <c r="AL150" i="4"/>
  <c r="AL151" i="4"/>
  <c r="AL152" i="4"/>
  <c r="AL153" i="4"/>
  <c r="AL142" i="16"/>
  <c r="AL143" i="16"/>
  <c r="AL144" i="16"/>
  <c r="AL145" i="16"/>
  <c r="AL146" i="16"/>
  <c r="AL147" i="16"/>
  <c r="AL148" i="16"/>
  <c r="AL149" i="16"/>
  <c r="AL150" i="16"/>
  <c r="AL151" i="16"/>
  <c r="AL152" i="16"/>
  <c r="AL153" i="16"/>
  <c r="AL142" i="17"/>
  <c r="AL143" i="17"/>
  <c r="AL144" i="17"/>
  <c r="AL145" i="17"/>
  <c r="AL146" i="17"/>
  <c r="AL147" i="17"/>
  <c r="AL148" i="17"/>
  <c r="AL149" i="17"/>
  <c r="AL150" i="17"/>
  <c r="AL151" i="17"/>
  <c r="AL152" i="17"/>
  <c r="AL153" i="17"/>
  <c r="AL142" i="18"/>
  <c r="AL143" i="18"/>
  <c r="AL144" i="18"/>
  <c r="AL145" i="18"/>
  <c r="AL146" i="18"/>
  <c r="AL147" i="18"/>
  <c r="AL148" i="18"/>
  <c r="AL149" i="18"/>
  <c r="AL150" i="18"/>
  <c r="AL151" i="18"/>
  <c r="AL152" i="18"/>
  <c r="AL153" i="18"/>
  <c r="AL142" i="19"/>
  <c r="AL143" i="19"/>
  <c r="AL144" i="19"/>
  <c r="AL145" i="19"/>
  <c r="AL146" i="19"/>
  <c r="AL147" i="19"/>
  <c r="AL148" i="19"/>
  <c r="AL149" i="19"/>
  <c r="AL150" i="19"/>
  <c r="AL151" i="19"/>
  <c r="AL152" i="19"/>
  <c r="AL153" i="19"/>
  <c r="AL142" i="20"/>
  <c r="AL143" i="20"/>
  <c r="AL144" i="20"/>
  <c r="AL145" i="20"/>
  <c r="AL146" i="20"/>
  <c r="AL147" i="20"/>
  <c r="AL148" i="20"/>
  <c r="AL149" i="20"/>
  <c r="AL150" i="20"/>
  <c r="AL151" i="20"/>
  <c r="AL152" i="20"/>
  <c r="AL153" i="20"/>
  <c r="AL142" i="21"/>
  <c r="AL143" i="21"/>
  <c r="AL144" i="21"/>
  <c r="AL145" i="21"/>
  <c r="AL146" i="21"/>
  <c r="AL147" i="21"/>
  <c r="AL148" i="21"/>
  <c r="AL149" i="21"/>
  <c r="AL150" i="21"/>
  <c r="AL151" i="21"/>
  <c r="AL152" i="21"/>
  <c r="AL153" i="21"/>
  <c r="AL142" i="22"/>
  <c r="AL143" i="22"/>
  <c r="AL144" i="22"/>
  <c r="AL145" i="22"/>
  <c r="AL146" i="22"/>
  <c r="AL147" i="22"/>
  <c r="AL148" i="22"/>
  <c r="AL149" i="22"/>
  <c r="AL150" i="22"/>
  <c r="AL151" i="22"/>
  <c r="AL152" i="22"/>
  <c r="AL153" i="22"/>
  <c r="AL142" i="23"/>
  <c r="AL143" i="23"/>
  <c r="AL144" i="23"/>
  <c r="AL145" i="23"/>
  <c r="AL146" i="23"/>
  <c r="AL147" i="23"/>
  <c r="AL148" i="23"/>
  <c r="AL149" i="23"/>
  <c r="AL150" i="23"/>
  <c r="AL151" i="23"/>
  <c r="AL152" i="23"/>
  <c r="AL153" i="23"/>
  <c r="K184" i="14"/>
  <c r="J184" i="14"/>
  <c r="L184" i="14" s="1"/>
  <c r="F185" i="14"/>
  <c r="G185" i="14"/>
  <c r="H185" i="14" s="1"/>
  <c r="E185" i="14" s="1"/>
  <c r="U44" i="6"/>
  <c r="Y44" i="6" s="1"/>
  <c r="AJ134" i="23"/>
  <c r="AJ140" i="14"/>
  <c r="AJ132" i="20"/>
  <c r="AJ134" i="20"/>
  <c r="AJ134" i="13"/>
  <c r="AJ137" i="4"/>
  <c r="AJ137" i="16"/>
  <c r="AJ134" i="10"/>
  <c r="AJ141" i="21"/>
  <c r="AJ136" i="20"/>
  <c r="AJ130" i="7"/>
  <c r="AJ132" i="10"/>
  <c r="AJ140" i="23"/>
  <c r="AJ137" i="10"/>
  <c r="AJ130" i="4"/>
  <c r="AJ132" i="23"/>
  <c r="AJ133" i="19"/>
  <c r="AJ141" i="22"/>
  <c r="AJ141" i="16"/>
  <c r="AJ132" i="19"/>
  <c r="AJ139" i="7"/>
  <c r="AJ130" i="19"/>
  <c r="AJ130" i="21"/>
  <c r="AJ141" i="23"/>
  <c r="AJ140" i="20"/>
  <c r="AJ136" i="9"/>
  <c r="AJ136" i="17"/>
  <c r="AJ133" i="4"/>
  <c r="AJ133" i="13"/>
  <c r="AJ137" i="21"/>
  <c r="AJ132" i="16"/>
  <c r="AJ141" i="7"/>
  <c r="AJ138" i="8"/>
  <c r="AJ134" i="18"/>
  <c r="AJ131" i="4"/>
  <c r="AJ131" i="12"/>
  <c r="AJ139" i="11"/>
  <c r="AJ134" i="9"/>
  <c r="AJ138" i="14"/>
  <c r="AJ140" i="21"/>
  <c r="AJ139" i="8"/>
  <c r="AJ133" i="20"/>
  <c r="AJ138" i="20"/>
  <c r="AJ141" i="8"/>
  <c r="AJ139" i="10"/>
  <c r="AJ139" i="20"/>
  <c r="AJ141" i="13"/>
  <c r="AJ133" i="22"/>
  <c r="AJ133" i="23"/>
  <c r="AJ137" i="11"/>
  <c r="AJ134" i="4"/>
  <c r="AJ132" i="14"/>
  <c r="AJ132" i="4"/>
  <c r="AJ141" i="14"/>
  <c r="AJ134" i="16"/>
  <c r="AJ130" i="12"/>
  <c r="AJ136" i="22"/>
  <c r="AJ140" i="17"/>
  <c r="AJ138" i="23"/>
  <c r="AJ132" i="7"/>
  <c r="AJ138" i="12"/>
  <c r="AJ130" i="14"/>
  <c r="AJ130" i="20"/>
  <c r="AJ140" i="11"/>
  <c r="AJ135" i="14"/>
  <c r="AJ140" i="8"/>
  <c r="AJ132" i="21"/>
  <c r="AJ135" i="20"/>
  <c r="AJ137" i="23"/>
  <c r="AJ135" i="17"/>
  <c r="AJ132" i="17"/>
  <c r="AJ140" i="7"/>
  <c r="AJ141" i="10"/>
  <c r="AJ138" i="18"/>
  <c r="AJ137" i="9"/>
  <c r="AJ130" i="18"/>
  <c r="AJ140" i="10"/>
  <c r="AJ132" i="13"/>
  <c r="AJ139" i="22"/>
  <c r="AJ133" i="21"/>
  <c r="AJ137" i="12"/>
  <c r="AJ137" i="19"/>
  <c r="AJ141" i="20"/>
  <c r="AJ130" i="10"/>
  <c r="AJ140" i="16"/>
  <c r="AJ139" i="18"/>
  <c r="AJ141" i="4"/>
  <c r="AJ138" i="22"/>
  <c r="AJ131" i="10"/>
  <c r="AJ136" i="14"/>
  <c r="AJ138" i="17"/>
  <c r="AJ139" i="12"/>
  <c r="AJ130" i="16"/>
  <c r="AJ131" i="20"/>
  <c r="AJ130" i="8"/>
  <c r="AJ135" i="22"/>
  <c r="AJ138" i="9"/>
  <c r="AJ139" i="14"/>
  <c r="AJ138" i="19"/>
  <c r="AJ130" i="13"/>
  <c r="AJ134" i="14"/>
  <c r="AJ136" i="19"/>
  <c r="AJ133" i="8"/>
  <c r="AJ135" i="8"/>
  <c r="AJ136" i="8"/>
  <c r="AJ135" i="16"/>
  <c r="AJ134" i="11"/>
  <c r="AJ140" i="13"/>
  <c r="AJ135" i="7"/>
  <c r="AJ131" i="23"/>
  <c r="AJ139" i="17"/>
  <c r="AJ133" i="11"/>
  <c r="AJ139" i="19"/>
  <c r="AJ132" i="8"/>
  <c r="AJ136" i="4"/>
  <c r="AJ132" i="18"/>
  <c r="AJ131" i="9"/>
  <c r="AJ131" i="18"/>
  <c r="AJ141" i="17"/>
  <c r="AJ134" i="21"/>
  <c r="AJ131" i="14"/>
  <c r="AJ139" i="13"/>
  <c r="AJ138" i="11"/>
  <c r="AJ131" i="11"/>
  <c r="AJ135" i="21"/>
  <c r="AJ135" i="11"/>
  <c r="AJ134" i="17"/>
  <c r="AJ134" i="12"/>
  <c r="AJ132" i="12"/>
  <c r="AJ132" i="9"/>
  <c r="AJ139" i="16"/>
  <c r="AJ140" i="22"/>
  <c r="AJ140" i="4"/>
  <c r="AJ133" i="7"/>
  <c r="AJ137" i="18"/>
  <c r="AJ135" i="12"/>
  <c r="AJ131" i="8"/>
  <c r="AJ137" i="20"/>
  <c r="AJ135" i="19"/>
  <c r="AJ131" i="7"/>
  <c r="AJ134" i="7"/>
  <c r="AJ138" i="7"/>
  <c r="AJ135" i="4"/>
  <c r="AJ130" i="22"/>
  <c r="AJ133" i="16"/>
  <c r="AJ141" i="18"/>
  <c r="AJ134" i="22"/>
  <c r="AJ140" i="12"/>
  <c r="AJ140" i="18"/>
  <c r="AJ136" i="7"/>
  <c r="AJ136" i="13"/>
  <c r="AJ139" i="23"/>
  <c r="AJ135" i="9"/>
  <c r="AJ137" i="7"/>
  <c r="AJ136" i="18"/>
  <c r="AJ133" i="17"/>
  <c r="AJ141" i="19"/>
  <c r="AJ135" i="23"/>
  <c r="AJ131" i="19"/>
  <c r="AJ139" i="4"/>
  <c r="AJ138" i="10"/>
  <c r="AJ137" i="17"/>
  <c r="AJ131" i="21"/>
  <c r="AJ133" i="14"/>
  <c r="AJ136" i="23"/>
  <c r="AJ138" i="21"/>
  <c r="AJ130" i="9"/>
  <c r="AJ133" i="12"/>
  <c r="AJ131" i="22"/>
  <c r="AJ140" i="9"/>
  <c r="AJ132" i="11"/>
  <c r="AJ141" i="11"/>
  <c r="AJ133" i="9"/>
  <c r="AJ135" i="18"/>
  <c r="AJ138" i="16"/>
  <c r="AJ131" i="13"/>
  <c r="AJ141" i="12"/>
  <c r="AJ133" i="10"/>
  <c r="AJ130" i="17"/>
  <c r="AJ137" i="8"/>
  <c r="AJ137" i="13"/>
  <c r="AJ136" i="16"/>
  <c r="AJ135" i="13"/>
  <c r="AJ139" i="21"/>
  <c r="AJ133" i="18"/>
  <c r="AJ137" i="22"/>
  <c r="AJ136" i="10"/>
  <c r="AJ141" i="9"/>
  <c r="AJ140" i="19"/>
  <c r="AJ138" i="4"/>
  <c r="AJ132" i="22"/>
  <c r="AJ130" i="23"/>
  <c r="AJ137" i="14"/>
  <c r="AJ138" i="13"/>
  <c r="AJ131" i="16"/>
  <c r="AJ134" i="19"/>
  <c r="AJ136" i="21"/>
  <c r="AJ134" i="8"/>
  <c r="AJ136" i="12"/>
  <c r="AJ135" i="10"/>
  <c r="AJ139" i="9"/>
  <c r="AJ130" i="11"/>
  <c r="AJ131" i="17"/>
  <c r="AJ136" i="11"/>
  <c r="O44" i="6"/>
  <c r="AL130" i="14" l="1"/>
  <c r="AL131" i="14"/>
  <c r="AL132" i="14"/>
  <c r="AL133" i="14"/>
  <c r="AL134" i="14"/>
  <c r="AL135" i="14"/>
  <c r="AL136" i="14"/>
  <c r="AL137" i="14"/>
  <c r="AL138" i="14"/>
  <c r="AL139" i="14"/>
  <c r="AL140" i="14"/>
  <c r="AL141" i="14"/>
  <c r="AL130" i="13"/>
  <c r="AL131" i="13"/>
  <c r="AL132" i="13"/>
  <c r="AL133" i="13"/>
  <c r="AL134" i="13"/>
  <c r="AL135" i="13"/>
  <c r="AL136" i="13"/>
  <c r="AL137" i="13"/>
  <c r="AL138" i="13"/>
  <c r="AL139" i="13"/>
  <c r="AL140" i="13"/>
  <c r="AL141" i="13"/>
  <c r="AL130" i="12"/>
  <c r="AL131" i="12"/>
  <c r="AL132" i="12"/>
  <c r="AL133" i="12"/>
  <c r="AL134" i="12"/>
  <c r="AL135" i="12"/>
  <c r="AL136" i="12"/>
  <c r="AL137" i="12"/>
  <c r="AL138" i="12"/>
  <c r="AL139" i="12"/>
  <c r="AL140" i="12"/>
  <c r="AL141" i="12"/>
  <c r="AL130" i="11"/>
  <c r="AL131" i="11"/>
  <c r="AL132" i="11"/>
  <c r="AL133" i="11"/>
  <c r="AL134" i="11"/>
  <c r="AL135" i="11"/>
  <c r="AL136" i="11"/>
  <c r="AL137" i="11"/>
  <c r="AL138" i="11"/>
  <c r="AL139" i="11"/>
  <c r="AL140" i="11"/>
  <c r="AL141" i="11"/>
  <c r="AL130" i="10"/>
  <c r="AL131" i="10"/>
  <c r="AL132" i="10"/>
  <c r="AL133" i="10"/>
  <c r="AL134" i="10"/>
  <c r="AL135" i="10"/>
  <c r="AL136" i="10"/>
  <c r="AL137" i="10"/>
  <c r="AL138" i="10"/>
  <c r="AL139" i="10"/>
  <c r="AL140" i="10"/>
  <c r="AL141" i="10"/>
  <c r="AL130" i="9"/>
  <c r="AL131" i="9"/>
  <c r="AL132" i="9"/>
  <c r="AL133" i="9"/>
  <c r="AL134" i="9"/>
  <c r="AL135" i="9"/>
  <c r="AL136" i="9"/>
  <c r="AL137" i="9"/>
  <c r="AL138" i="9"/>
  <c r="AL139" i="9"/>
  <c r="AL140" i="9"/>
  <c r="AL141" i="9"/>
  <c r="AL130" i="8"/>
  <c r="AL131" i="8"/>
  <c r="AL132" i="8"/>
  <c r="AL133" i="8"/>
  <c r="AL134" i="8"/>
  <c r="AL135" i="8"/>
  <c r="AL136" i="8"/>
  <c r="AL137" i="8"/>
  <c r="AL138" i="8"/>
  <c r="AL139" i="8"/>
  <c r="AL140" i="8"/>
  <c r="AL141" i="8"/>
  <c r="AL130" i="7"/>
  <c r="AL131" i="7"/>
  <c r="AL132" i="7"/>
  <c r="AL133" i="7"/>
  <c r="AL134" i="7"/>
  <c r="AL135" i="7"/>
  <c r="AL136" i="7"/>
  <c r="AL137" i="7"/>
  <c r="AL138" i="7"/>
  <c r="AL139" i="7"/>
  <c r="AL140" i="7"/>
  <c r="AL141" i="7"/>
  <c r="AL130" i="4"/>
  <c r="AL131" i="4"/>
  <c r="AL132" i="4"/>
  <c r="AL133" i="4"/>
  <c r="AL134" i="4"/>
  <c r="AL135" i="4"/>
  <c r="AL136" i="4"/>
  <c r="AL137" i="4"/>
  <c r="AL138" i="4"/>
  <c r="AL139" i="4"/>
  <c r="AL140" i="4"/>
  <c r="AL141" i="4"/>
  <c r="AL130" i="16"/>
  <c r="AL131" i="16"/>
  <c r="AL132" i="16"/>
  <c r="AL133" i="16"/>
  <c r="AL134" i="16"/>
  <c r="AL135" i="16"/>
  <c r="AL136" i="16"/>
  <c r="AL137" i="16"/>
  <c r="AL138" i="16"/>
  <c r="AL139" i="16"/>
  <c r="AL140" i="16"/>
  <c r="AL141" i="16"/>
  <c r="AL130" i="17"/>
  <c r="AL131" i="17"/>
  <c r="AL132" i="17"/>
  <c r="AL133" i="17"/>
  <c r="AL134" i="17"/>
  <c r="AL135" i="17"/>
  <c r="AL136" i="17"/>
  <c r="AL137" i="17"/>
  <c r="AL138" i="17"/>
  <c r="AL139" i="17"/>
  <c r="AL140" i="17"/>
  <c r="AL141" i="17"/>
  <c r="AL130" i="18"/>
  <c r="AL131" i="18"/>
  <c r="AL132" i="18"/>
  <c r="AL133" i="18"/>
  <c r="AL134" i="18"/>
  <c r="AL135" i="18"/>
  <c r="AL136" i="18"/>
  <c r="AL137" i="18"/>
  <c r="AL138" i="18"/>
  <c r="AL139" i="18"/>
  <c r="AL140" i="18"/>
  <c r="AL141" i="18"/>
  <c r="AL130" i="19"/>
  <c r="AL131" i="19"/>
  <c r="AL132" i="19"/>
  <c r="AL133" i="19"/>
  <c r="AL134" i="19"/>
  <c r="AL135" i="19"/>
  <c r="AL136" i="19"/>
  <c r="AL137" i="19"/>
  <c r="AL138" i="19"/>
  <c r="AL139" i="19"/>
  <c r="AL140" i="19"/>
  <c r="AL141" i="19"/>
  <c r="AL130" i="20"/>
  <c r="AL131" i="20"/>
  <c r="AL132" i="20"/>
  <c r="AL133" i="20"/>
  <c r="AL134" i="20"/>
  <c r="AL135" i="20"/>
  <c r="AL136" i="20"/>
  <c r="AL137" i="20"/>
  <c r="AL138" i="20"/>
  <c r="AL139" i="20"/>
  <c r="AL140" i="20"/>
  <c r="AL141" i="20"/>
  <c r="AL130" i="21"/>
  <c r="AL131" i="21"/>
  <c r="AL132" i="21"/>
  <c r="AL133" i="21"/>
  <c r="AL134" i="21"/>
  <c r="AL135" i="21"/>
  <c r="AL136" i="21"/>
  <c r="AL137" i="21"/>
  <c r="AL138" i="21"/>
  <c r="AL139" i="21"/>
  <c r="AL140" i="21"/>
  <c r="AL141" i="21"/>
  <c r="AL130" i="22"/>
  <c r="AL131" i="22"/>
  <c r="AL132" i="22"/>
  <c r="AL133" i="22"/>
  <c r="AL134" i="22"/>
  <c r="AL135" i="22"/>
  <c r="AL136" i="22"/>
  <c r="AL137" i="22"/>
  <c r="AL138" i="22"/>
  <c r="AL139" i="22"/>
  <c r="AL140" i="22"/>
  <c r="AL141" i="22"/>
  <c r="AL130" i="23"/>
  <c r="AL131" i="23"/>
  <c r="AL132" i="23"/>
  <c r="AL133" i="23"/>
  <c r="AL134" i="23"/>
  <c r="AL135" i="23"/>
  <c r="AL136" i="23"/>
  <c r="AL137" i="23"/>
  <c r="AL138" i="23"/>
  <c r="AL139" i="23"/>
  <c r="AL140" i="23"/>
  <c r="AL141" i="23"/>
  <c r="F186" i="14"/>
  <c r="G186" i="14"/>
  <c r="I185" i="14"/>
  <c r="U43" i="6"/>
  <c r="Y43" i="6" s="1"/>
  <c r="AJ120" i="9"/>
  <c r="AJ129" i="20"/>
  <c r="AJ121" i="7"/>
  <c r="AJ124" i="8"/>
  <c r="AJ119" i="20"/>
  <c r="AJ124" i="17"/>
  <c r="AJ129" i="8"/>
  <c r="AJ119" i="22"/>
  <c r="AJ128" i="12"/>
  <c r="AJ126" i="13"/>
  <c r="AJ125" i="19"/>
  <c r="AJ127" i="20"/>
  <c r="AJ123" i="11"/>
  <c r="AJ119" i="9"/>
  <c r="AJ122" i="16"/>
  <c r="AJ118" i="21"/>
  <c r="AJ119" i="21"/>
  <c r="AJ126" i="16"/>
  <c r="AJ118" i="23"/>
  <c r="AJ119" i="11"/>
  <c r="AJ118" i="22"/>
  <c r="AJ126" i="14"/>
  <c r="AJ122" i="4"/>
  <c r="AJ126" i="12"/>
  <c r="AJ119" i="16"/>
  <c r="AJ120" i="8"/>
  <c r="AJ120" i="17"/>
  <c r="AJ120" i="23"/>
  <c r="AJ128" i="4"/>
  <c r="AJ129" i="21"/>
  <c r="AJ125" i="8"/>
  <c r="AJ124" i="14"/>
  <c r="AJ121" i="4"/>
  <c r="AJ125" i="21"/>
  <c r="AJ126" i="18"/>
  <c r="AJ119" i="10"/>
  <c r="AJ124" i="20"/>
  <c r="AJ128" i="21"/>
  <c r="AJ119" i="8"/>
  <c r="AJ124" i="10"/>
  <c r="AJ122" i="23"/>
  <c r="AJ119" i="14"/>
  <c r="AJ119" i="4"/>
  <c r="AJ123" i="16"/>
  <c r="AJ125" i="10"/>
  <c r="AJ128" i="20"/>
  <c r="AJ120" i="7"/>
  <c r="AJ121" i="11"/>
  <c r="AJ127" i="23"/>
  <c r="AJ127" i="13"/>
  <c r="AJ129" i="11"/>
  <c r="AJ128" i="10"/>
  <c r="AJ127" i="17"/>
  <c r="AJ118" i="20"/>
  <c r="AJ121" i="10"/>
  <c r="AJ125" i="9"/>
  <c r="AJ128" i="11"/>
  <c r="AJ126" i="9"/>
  <c r="AJ118" i="11"/>
  <c r="AJ123" i="23"/>
  <c r="AJ128" i="18"/>
  <c r="AJ119" i="12"/>
  <c r="AJ125" i="12"/>
  <c r="AJ128" i="14"/>
  <c r="AJ127" i="12"/>
  <c r="AJ119" i="18"/>
  <c r="AJ118" i="13"/>
  <c r="AJ126" i="7"/>
  <c r="AJ129" i="14"/>
  <c r="AJ127" i="8"/>
  <c r="AJ118" i="18"/>
  <c r="AJ120" i="22"/>
  <c r="AJ118" i="9"/>
  <c r="AJ126" i="23"/>
  <c r="AJ129" i="17"/>
  <c r="AJ122" i="9"/>
  <c r="AJ125" i="13"/>
  <c r="AJ118" i="12"/>
  <c r="AJ124" i="4"/>
  <c r="AJ121" i="21"/>
  <c r="AJ127" i="9"/>
  <c r="AJ122" i="22"/>
  <c r="AJ126" i="11"/>
  <c r="AJ126" i="17"/>
  <c r="AJ123" i="20"/>
  <c r="AJ124" i="7"/>
  <c r="AJ126" i="21"/>
  <c r="AJ121" i="9"/>
  <c r="AJ129" i="23"/>
  <c r="AJ125" i="18"/>
  <c r="AJ124" i="9"/>
  <c r="AJ127" i="19"/>
  <c r="AJ129" i="19"/>
  <c r="AJ123" i="9"/>
  <c r="AJ123" i="13"/>
  <c r="AJ129" i="18"/>
  <c r="AJ125" i="17"/>
  <c r="AJ118" i="4"/>
  <c r="AJ118" i="16"/>
  <c r="AJ127" i="4"/>
  <c r="AJ119" i="23"/>
  <c r="AJ128" i="22"/>
  <c r="AJ122" i="11"/>
  <c r="AJ121" i="23"/>
  <c r="AJ127" i="16"/>
  <c r="AJ126" i="22"/>
  <c r="AJ124" i="11"/>
  <c r="AJ125" i="20"/>
  <c r="AJ124" i="12"/>
  <c r="AJ120" i="13"/>
  <c r="AJ124" i="13"/>
  <c r="AJ129" i="7"/>
  <c r="AJ126" i="19"/>
  <c r="AJ121" i="8"/>
  <c r="AJ128" i="17"/>
  <c r="AJ118" i="17"/>
  <c r="AJ120" i="4"/>
  <c r="AJ123" i="17"/>
  <c r="AJ120" i="11"/>
  <c r="AJ120" i="14"/>
  <c r="AJ122" i="17"/>
  <c r="AJ123" i="12"/>
  <c r="AJ129" i="16"/>
  <c r="AJ124" i="23"/>
  <c r="AJ119" i="13"/>
  <c r="AJ128" i="8"/>
  <c r="AJ122" i="7"/>
  <c r="AJ127" i="7"/>
  <c r="AJ125" i="4"/>
  <c r="AJ122" i="20"/>
  <c r="AJ128" i="9"/>
  <c r="AJ128" i="13"/>
  <c r="AJ124" i="16"/>
  <c r="AJ128" i="16"/>
  <c r="AJ119" i="19"/>
  <c r="AJ119" i="7"/>
  <c r="AJ126" i="10"/>
  <c r="AJ122" i="21"/>
  <c r="AJ122" i="8"/>
  <c r="AJ123" i="10"/>
  <c r="AJ124" i="18"/>
  <c r="AJ125" i="16"/>
  <c r="AJ122" i="13"/>
  <c r="AJ129" i="22"/>
  <c r="AJ121" i="22"/>
  <c r="AJ123" i="7"/>
  <c r="AJ129" i="13"/>
  <c r="AJ126" i="20"/>
  <c r="AJ123" i="18"/>
  <c r="AJ128" i="23"/>
  <c r="AJ123" i="4"/>
  <c r="AJ125" i="7"/>
  <c r="AJ121" i="12"/>
  <c r="AJ122" i="10"/>
  <c r="AJ123" i="21"/>
  <c r="AJ124" i="22"/>
  <c r="AJ125" i="11"/>
  <c r="AJ125" i="23"/>
  <c r="AJ121" i="16"/>
  <c r="AJ118" i="7"/>
  <c r="AJ121" i="13"/>
  <c r="AJ125" i="14"/>
  <c r="AJ127" i="14"/>
  <c r="AJ120" i="16"/>
  <c r="AJ122" i="19"/>
  <c r="AJ129" i="12"/>
  <c r="AJ120" i="18"/>
  <c r="AJ119" i="17"/>
  <c r="AJ123" i="19"/>
  <c r="AJ120" i="19"/>
  <c r="AJ129" i="10"/>
  <c r="AJ124" i="21"/>
  <c r="AJ127" i="22"/>
  <c r="AJ121" i="17"/>
  <c r="AJ124" i="19"/>
  <c r="AJ121" i="18"/>
  <c r="AJ118" i="14"/>
  <c r="AJ127" i="11"/>
  <c r="AJ127" i="21"/>
  <c r="AJ127" i="18"/>
  <c r="AJ123" i="14"/>
  <c r="AJ120" i="10"/>
  <c r="AJ118" i="8"/>
  <c r="AJ129" i="4"/>
  <c r="AJ121" i="19"/>
  <c r="AJ123" i="8"/>
  <c r="AJ128" i="19"/>
  <c r="AJ122" i="18"/>
  <c r="AJ122" i="12"/>
  <c r="AJ126" i="8"/>
  <c r="AJ120" i="12"/>
  <c r="AJ127" i="10"/>
  <c r="AJ122" i="14"/>
  <c r="AJ118" i="10"/>
  <c r="AJ123" i="22"/>
  <c r="AJ120" i="21"/>
  <c r="AJ118" i="19"/>
  <c r="AJ129" i="9"/>
  <c r="AJ121" i="14"/>
  <c r="AJ128" i="7"/>
  <c r="AJ125" i="22"/>
  <c r="AJ126" i="4"/>
  <c r="AJ121" i="20"/>
  <c r="AJ120" i="20"/>
  <c r="O43" i="6"/>
  <c r="AL118" i="14" l="1"/>
  <c r="AL119" i="14"/>
  <c r="AL120" i="14"/>
  <c r="AL121" i="14"/>
  <c r="AL122" i="14"/>
  <c r="AL123" i="14"/>
  <c r="AL124" i="14"/>
  <c r="AL125" i="14"/>
  <c r="AL126" i="14"/>
  <c r="AL127" i="14"/>
  <c r="AL128" i="14"/>
  <c r="AL129" i="14"/>
  <c r="AL118" i="13"/>
  <c r="AL119" i="13"/>
  <c r="AL120" i="13"/>
  <c r="AL121" i="13"/>
  <c r="AL122" i="13"/>
  <c r="AL123" i="13"/>
  <c r="AL124" i="13"/>
  <c r="AL125" i="13"/>
  <c r="AL126" i="13"/>
  <c r="AL127" i="13"/>
  <c r="AL128" i="13"/>
  <c r="AL129" i="13"/>
  <c r="AL118" i="12"/>
  <c r="AL119" i="12"/>
  <c r="AL120" i="12"/>
  <c r="AL121" i="12"/>
  <c r="AL122" i="12"/>
  <c r="AL123" i="12"/>
  <c r="AL124" i="12"/>
  <c r="AL125" i="12"/>
  <c r="AL126" i="12"/>
  <c r="AL127" i="12"/>
  <c r="AL128" i="12"/>
  <c r="AL129" i="12"/>
  <c r="AL118" i="11"/>
  <c r="AL119" i="11"/>
  <c r="AL120" i="11"/>
  <c r="AL121" i="11"/>
  <c r="AL122" i="11"/>
  <c r="AL123" i="11"/>
  <c r="AL124" i="11"/>
  <c r="AL125" i="11"/>
  <c r="AL126" i="11"/>
  <c r="AL127" i="11"/>
  <c r="AL128" i="11"/>
  <c r="AL129" i="11"/>
  <c r="AL118" i="10"/>
  <c r="AL119" i="10"/>
  <c r="AL120" i="10"/>
  <c r="AL121" i="10"/>
  <c r="AL122" i="10"/>
  <c r="AL123" i="10"/>
  <c r="AL124" i="10"/>
  <c r="AL125" i="10"/>
  <c r="AL126" i="10"/>
  <c r="AL127" i="10"/>
  <c r="AL128" i="10"/>
  <c r="AL129" i="10"/>
  <c r="AL118" i="9"/>
  <c r="AL119" i="9"/>
  <c r="AL120" i="9"/>
  <c r="AL121" i="9"/>
  <c r="AL122" i="9"/>
  <c r="AL123" i="9"/>
  <c r="AL124" i="9"/>
  <c r="AL125" i="9"/>
  <c r="AL126" i="9"/>
  <c r="AL127" i="9"/>
  <c r="AL128" i="9"/>
  <c r="AL129" i="9"/>
  <c r="AL118" i="8"/>
  <c r="AL119" i="8"/>
  <c r="AL120" i="8"/>
  <c r="AL121" i="8"/>
  <c r="AL122" i="8"/>
  <c r="AL123" i="8"/>
  <c r="AL124" i="8"/>
  <c r="AL125" i="8"/>
  <c r="AL126" i="8"/>
  <c r="AL127" i="8"/>
  <c r="AL128" i="8"/>
  <c r="AL129" i="8"/>
  <c r="AL118" i="7"/>
  <c r="AL119" i="7"/>
  <c r="AL120" i="7"/>
  <c r="AL121" i="7"/>
  <c r="AL122" i="7"/>
  <c r="AL123" i="7"/>
  <c r="AL124" i="7"/>
  <c r="AL125" i="7"/>
  <c r="AL126" i="7"/>
  <c r="AL127" i="7"/>
  <c r="AL128" i="7"/>
  <c r="AL129" i="7"/>
  <c r="AL118" i="4"/>
  <c r="AL119" i="4"/>
  <c r="AL120" i="4"/>
  <c r="AL121" i="4"/>
  <c r="AL122" i="4"/>
  <c r="AL123" i="4"/>
  <c r="AL124" i="4"/>
  <c r="AL125" i="4"/>
  <c r="AL126" i="4"/>
  <c r="AL127" i="4"/>
  <c r="AL128" i="4"/>
  <c r="AL129" i="4"/>
  <c r="AL118" i="16"/>
  <c r="AL119" i="16"/>
  <c r="AL120" i="16"/>
  <c r="AL121" i="16"/>
  <c r="AL122" i="16"/>
  <c r="AL123" i="16"/>
  <c r="AL124" i="16"/>
  <c r="AL125" i="16"/>
  <c r="AL126" i="16"/>
  <c r="AL127" i="16"/>
  <c r="AL128" i="16"/>
  <c r="AL129" i="16"/>
  <c r="AL118" i="17"/>
  <c r="AL119" i="17"/>
  <c r="AL120" i="17"/>
  <c r="AL121" i="17"/>
  <c r="AL122" i="17"/>
  <c r="AL123" i="17"/>
  <c r="AL124" i="17"/>
  <c r="AL125" i="17"/>
  <c r="AL126" i="17"/>
  <c r="AL127" i="17"/>
  <c r="AL128" i="17"/>
  <c r="AL129" i="17"/>
  <c r="AL118" i="18"/>
  <c r="AL119" i="18"/>
  <c r="AL120" i="18"/>
  <c r="AL121" i="18"/>
  <c r="AL122" i="18"/>
  <c r="AL123" i="18"/>
  <c r="AL124" i="18"/>
  <c r="AL125" i="18"/>
  <c r="AL126" i="18"/>
  <c r="AL127" i="18"/>
  <c r="AL128" i="18"/>
  <c r="AL129" i="18"/>
  <c r="AL118" i="19"/>
  <c r="AL119" i="19"/>
  <c r="AL120" i="19"/>
  <c r="AL121" i="19"/>
  <c r="AL122" i="19"/>
  <c r="AL123" i="19"/>
  <c r="AL124" i="19"/>
  <c r="AL125" i="19"/>
  <c r="AL126" i="19"/>
  <c r="AL127" i="19"/>
  <c r="AL128" i="19"/>
  <c r="AL129" i="19"/>
  <c r="AL118" i="20"/>
  <c r="AL119" i="20"/>
  <c r="AL120" i="20"/>
  <c r="AL121" i="20"/>
  <c r="AL122" i="20"/>
  <c r="AL123" i="20"/>
  <c r="AL124" i="20"/>
  <c r="AL125" i="20"/>
  <c r="AL126" i="20"/>
  <c r="AL127" i="20"/>
  <c r="AL128" i="20"/>
  <c r="AL129" i="20"/>
  <c r="AL118" i="21"/>
  <c r="AL119" i="21"/>
  <c r="AL120" i="21"/>
  <c r="AL121" i="21"/>
  <c r="AL122" i="21"/>
  <c r="AL123" i="21"/>
  <c r="AL124" i="21"/>
  <c r="AL125" i="21"/>
  <c r="AL126" i="21"/>
  <c r="AL127" i="21"/>
  <c r="AL128" i="21"/>
  <c r="AL129" i="21"/>
  <c r="AL118" i="22"/>
  <c r="AL119" i="22"/>
  <c r="AL120" i="22"/>
  <c r="AL121" i="22"/>
  <c r="AL122" i="22"/>
  <c r="AL123" i="22"/>
  <c r="AL124" i="22"/>
  <c r="AL125" i="22"/>
  <c r="AL126" i="22"/>
  <c r="AL127" i="22"/>
  <c r="AL128" i="22"/>
  <c r="AL129" i="22"/>
  <c r="AL118" i="23"/>
  <c r="AL119" i="23"/>
  <c r="AL120" i="23"/>
  <c r="AL121" i="23"/>
  <c r="AL122" i="23"/>
  <c r="AL123" i="23"/>
  <c r="AL124" i="23"/>
  <c r="AL125" i="23"/>
  <c r="AL126" i="23"/>
  <c r="AL127" i="23"/>
  <c r="AL128" i="23"/>
  <c r="AL129" i="23"/>
  <c r="H186" i="14"/>
  <c r="E186" i="14" s="1"/>
  <c r="J185" i="14"/>
  <c r="L185" i="14" s="1"/>
  <c r="K185" i="14"/>
  <c r="U42" i="6"/>
  <c r="Y42" i="6" s="1"/>
  <c r="AJ109" i="23"/>
  <c r="AJ108" i="14"/>
  <c r="AJ110" i="17"/>
  <c r="AJ108" i="12"/>
  <c r="AJ110" i="14"/>
  <c r="AJ114" i="16"/>
  <c r="AJ110" i="13"/>
  <c r="AJ116" i="12"/>
  <c r="AJ115" i="7"/>
  <c r="AJ112" i="21"/>
  <c r="AJ115" i="10"/>
  <c r="AJ111" i="11"/>
  <c r="AJ114" i="4"/>
  <c r="AJ114" i="9"/>
  <c r="AJ109" i="19"/>
  <c r="AJ117" i="19"/>
  <c r="AJ113" i="18"/>
  <c r="AJ114" i="14"/>
  <c r="AJ116" i="9"/>
  <c r="AJ110" i="23"/>
  <c r="AJ108" i="13"/>
  <c r="AJ112" i="12"/>
  <c r="AJ107" i="13"/>
  <c r="AJ107" i="21"/>
  <c r="AJ109" i="7"/>
  <c r="AJ110" i="8"/>
  <c r="AJ112" i="4"/>
  <c r="AJ110" i="10"/>
  <c r="AJ114" i="11"/>
  <c r="AJ112" i="17"/>
  <c r="AJ115" i="14"/>
  <c r="AJ111" i="17"/>
  <c r="AJ113" i="16"/>
  <c r="AJ117" i="4"/>
  <c r="AJ113" i="12"/>
  <c r="AJ115" i="16"/>
  <c r="AJ107" i="14"/>
  <c r="AJ110" i="12"/>
  <c r="AJ111" i="4"/>
  <c r="AJ108" i="10"/>
  <c r="AJ110" i="7"/>
  <c r="AJ108" i="18"/>
  <c r="AJ114" i="21"/>
  <c r="AJ106" i="22"/>
  <c r="AJ112" i="7"/>
  <c r="AJ111" i="13"/>
  <c r="AJ112" i="11"/>
  <c r="AJ116" i="22"/>
  <c r="AJ108" i="21"/>
  <c r="AJ114" i="19"/>
  <c r="AJ108" i="16"/>
  <c r="AJ110" i="4"/>
  <c r="AJ114" i="18"/>
  <c r="AJ115" i="18"/>
  <c r="AJ112" i="14"/>
  <c r="AJ106" i="23"/>
  <c r="AJ107" i="8"/>
  <c r="AJ108" i="17"/>
  <c r="AJ113" i="4"/>
  <c r="AJ116" i="11"/>
  <c r="AJ107" i="23"/>
  <c r="AJ113" i="19"/>
  <c r="AJ108" i="8"/>
  <c r="AJ111" i="14"/>
  <c r="AJ106" i="13"/>
  <c r="AJ116" i="14"/>
  <c r="AJ112" i="16"/>
  <c r="AJ111" i="21"/>
  <c r="AJ115" i="23"/>
  <c r="AJ111" i="9"/>
  <c r="AJ108" i="22"/>
  <c r="AJ106" i="7"/>
  <c r="AJ110" i="21"/>
  <c r="AJ112" i="8"/>
  <c r="AJ110" i="18"/>
  <c r="AJ107" i="19"/>
  <c r="AJ117" i="21"/>
  <c r="AJ106" i="20"/>
  <c r="AJ106" i="8"/>
  <c r="AJ117" i="9"/>
  <c r="AJ112" i="19"/>
  <c r="AJ108" i="23"/>
  <c r="AJ116" i="18"/>
  <c r="AJ114" i="23"/>
  <c r="AJ110" i="19"/>
  <c r="AJ116" i="21"/>
  <c r="AJ109" i="20"/>
  <c r="AJ111" i="18"/>
  <c r="AJ106" i="9"/>
  <c r="AJ114" i="22"/>
  <c r="AJ107" i="7"/>
  <c r="AJ117" i="17"/>
  <c r="AJ108" i="4"/>
  <c r="AJ113" i="13"/>
  <c r="AJ106" i="10"/>
  <c r="AJ109" i="9"/>
  <c r="AJ109" i="10"/>
  <c r="AJ114" i="12"/>
  <c r="AJ106" i="19"/>
  <c r="AJ113" i="21"/>
  <c r="AJ115" i="17"/>
  <c r="AJ109" i="13"/>
  <c r="AJ116" i="20"/>
  <c r="AJ107" i="4"/>
  <c r="AJ113" i="22"/>
  <c r="AJ106" i="21"/>
  <c r="AJ109" i="21"/>
  <c r="AJ116" i="17"/>
  <c r="AJ109" i="12"/>
  <c r="AJ111" i="23"/>
  <c r="AJ117" i="23"/>
  <c r="AJ116" i="4"/>
  <c r="AJ117" i="20"/>
  <c r="AJ111" i="22"/>
  <c r="AJ114" i="8"/>
  <c r="AJ115" i="21"/>
  <c r="AJ107" i="17"/>
  <c r="AJ117" i="10"/>
  <c r="AJ114" i="20"/>
  <c r="AJ106" i="17"/>
  <c r="AJ117" i="13"/>
  <c r="AJ108" i="11"/>
  <c r="AJ107" i="16"/>
  <c r="AJ109" i="17"/>
  <c r="AJ116" i="23"/>
  <c r="AJ109" i="14"/>
  <c r="AJ107" i="20"/>
  <c r="AJ108" i="7"/>
  <c r="AJ115" i="13"/>
  <c r="AJ106" i="14"/>
  <c r="AJ109" i="18"/>
  <c r="AJ110" i="11"/>
  <c r="AJ109" i="16"/>
  <c r="AJ115" i="19"/>
  <c r="AJ114" i="17"/>
  <c r="AJ116" i="16"/>
  <c r="AJ113" i="17"/>
  <c r="AJ112" i="22"/>
  <c r="AJ117" i="7"/>
  <c r="AJ109" i="8"/>
  <c r="AJ113" i="23"/>
  <c r="AJ116" i="10"/>
  <c r="AJ115" i="11"/>
  <c r="AJ111" i="7"/>
  <c r="AJ116" i="7"/>
  <c r="AJ109" i="22"/>
  <c r="AJ107" i="11"/>
  <c r="AJ117" i="22"/>
  <c r="AJ106" i="16"/>
  <c r="AJ117" i="18"/>
  <c r="AJ116" i="13"/>
  <c r="AJ112" i="20"/>
  <c r="AJ107" i="10"/>
  <c r="AJ115" i="22"/>
  <c r="AJ108" i="19"/>
  <c r="AJ113" i="20"/>
  <c r="AJ110" i="9"/>
  <c r="AJ114" i="10"/>
  <c r="AJ109" i="11"/>
  <c r="AJ110" i="22"/>
  <c r="AJ115" i="8"/>
  <c r="AJ113" i="11"/>
  <c r="AJ108" i="20"/>
  <c r="AJ112" i="18"/>
  <c r="AJ112" i="13"/>
  <c r="AJ116" i="8"/>
  <c r="AJ115" i="4"/>
  <c r="AJ111" i="16"/>
  <c r="AJ117" i="14"/>
  <c r="AJ106" i="18"/>
  <c r="AJ113" i="8"/>
  <c r="AJ106" i="12"/>
  <c r="AJ107" i="22"/>
  <c r="AJ117" i="11"/>
  <c r="AJ109" i="4"/>
  <c r="AJ110" i="20"/>
  <c r="AJ106" i="11"/>
  <c r="AJ113" i="10"/>
  <c r="AJ108" i="9"/>
  <c r="AJ107" i="18"/>
  <c r="AJ117" i="8"/>
  <c r="AJ115" i="20"/>
  <c r="AJ111" i="8"/>
  <c r="AJ111" i="20"/>
  <c r="AJ117" i="12"/>
  <c r="AJ113" i="9"/>
  <c r="AJ115" i="12"/>
  <c r="AJ112" i="9"/>
  <c r="AJ107" i="9"/>
  <c r="AJ107" i="12"/>
  <c r="AJ110" i="16"/>
  <c r="AJ114" i="13"/>
  <c r="AJ106" i="4"/>
  <c r="AJ117" i="16"/>
  <c r="AJ111" i="12"/>
  <c r="AJ114" i="7"/>
  <c r="AJ116" i="19"/>
  <c r="AJ111" i="19"/>
  <c r="AJ112" i="23"/>
  <c r="AJ115" i="9"/>
  <c r="AJ113" i="7"/>
  <c r="AJ111" i="10"/>
  <c r="AJ112" i="10"/>
  <c r="AJ113" i="14"/>
  <c r="O42" i="6"/>
  <c r="AL106" i="14" l="1"/>
  <c r="AL107" i="14"/>
  <c r="AL108" i="14"/>
  <c r="AL109" i="14"/>
  <c r="AL110" i="14"/>
  <c r="AL111" i="14"/>
  <c r="AL112" i="14"/>
  <c r="AL113" i="14"/>
  <c r="AL114" i="14"/>
  <c r="AL115" i="14"/>
  <c r="AL116" i="14"/>
  <c r="AL117" i="14"/>
  <c r="AL106" i="13"/>
  <c r="AL107" i="13"/>
  <c r="AL108" i="13"/>
  <c r="AL109" i="13"/>
  <c r="AL110" i="13"/>
  <c r="AL111" i="13"/>
  <c r="AL112" i="13"/>
  <c r="AL113" i="13"/>
  <c r="AL114" i="13"/>
  <c r="AL115" i="13"/>
  <c r="AL116" i="13"/>
  <c r="AL117" i="13"/>
  <c r="AL106" i="12"/>
  <c r="AL107" i="12"/>
  <c r="AL108" i="12"/>
  <c r="AL109" i="12"/>
  <c r="AL110" i="12"/>
  <c r="AL111" i="12"/>
  <c r="AL112" i="12"/>
  <c r="AL113" i="12"/>
  <c r="AL114" i="12"/>
  <c r="AL115" i="12"/>
  <c r="AL116" i="12"/>
  <c r="AL117" i="12"/>
  <c r="AL106" i="11"/>
  <c r="AL107" i="11"/>
  <c r="AL108" i="11"/>
  <c r="AL109" i="11"/>
  <c r="AL110" i="11"/>
  <c r="AL111" i="11"/>
  <c r="AL112" i="11"/>
  <c r="AL113" i="11"/>
  <c r="AL114" i="11"/>
  <c r="AL115" i="11"/>
  <c r="AL116" i="11"/>
  <c r="AL117" i="11"/>
  <c r="AL106" i="10"/>
  <c r="AL107" i="10"/>
  <c r="AL108" i="10"/>
  <c r="AL109" i="10"/>
  <c r="AL110" i="10"/>
  <c r="AL111" i="10"/>
  <c r="AL112" i="10"/>
  <c r="AL113" i="10"/>
  <c r="AL114" i="10"/>
  <c r="AL115" i="10"/>
  <c r="AL116" i="10"/>
  <c r="AL117" i="10"/>
  <c r="AL106" i="9"/>
  <c r="AL107" i="9"/>
  <c r="AL108" i="9"/>
  <c r="AL109" i="9"/>
  <c r="AL110" i="9"/>
  <c r="AL111" i="9"/>
  <c r="AL112" i="9"/>
  <c r="AL113" i="9"/>
  <c r="AL114" i="9"/>
  <c r="AL115" i="9"/>
  <c r="AL116" i="9"/>
  <c r="AL117" i="9"/>
  <c r="AL106" i="8"/>
  <c r="AL107" i="8"/>
  <c r="AL108" i="8"/>
  <c r="AL109" i="8"/>
  <c r="AL110" i="8"/>
  <c r="AL111" i="8"/>
  <c r="AL112" i="8"/>
  <c r="AL113" i="8"/>
  <c r="AL114" i="8"/>
  <c r="AL115" i="8"/>
  <c r="AL116" i="8"/>
  <c r="AL117" i="8"/>
  <c r="AL106" i="7"/>
  <c r="AL107" i="7"/>
  <c r="AL108" i="7"/>
  <c r="AL109" i="7"/>
  <c r="AL110" i="7"/>
  <c r="AL111" i="7"/>
  <c r="AL112" i="7"/>
  <c r="AL113" i="7"/>
  <c r="AL114" i="7"/>
  <c r="AL115" i="7"/>
  <c r="AL116" i="7"/>
  <c r="AL117" i="7"/>
  <c r="AL106" i="4"/>
  <c r="AL107" i="4"/>
  <c r="AL108" i="4"/>
  <c r="AL109" i="4"/>
  <c r="AL110" i="4"/>
  <c r="AL111" i="4"/>
  <c r="AL112" i="4"/>
  <c r="AL113" i="4"/>
  <c r="AL114" i="4"/>
  <c r="AL115" i="4"/>
  <c r="AL116" i="4"/>
  <c r="AL117" i="4"/>
  <c r="AL106" i="16"/>
  <c r="AL107" i="16"/>
  <c r="AL108" i="16"/>
  <c r="AL109" i="16"/>
  <c r="AL110" i="16"/>
  <c r="AL111" i="16"/>
  <c r="AL112" i="16"/>
  <c r="AL113" i="16"/>
  <c r="AL114" i="16"/>
  <c r="AL115" i="16"/>
  <c r="AL116" i="16"/>
  <c r="AL117" i="16"/>
  <c r="AL106" i="17"/>
  <c r="AL107" i="17"/>
  <c r="AL108" i="17"/>
  <c r="AL109" i="17"/>
  <c r="AL110" i="17"/>
  <c r="AL111" i="17"/>
  <c r="AL112" i="17"/>
  <c r="AL113" i="17"/>
  <c r="AL114" i="17"/>
  <c r="AL115" i="17"/>
  <c r="AL116" i="17"/>
  <c r="AL117" i="17"/>
  <c r="AL106" i="18"/>
  <c r="AL107" i="18"/>
  <c r="AL108" i="18"/>
  <c r="AL109" i="18"/>
  <c r="AL110" i="18"/>
  <c r="AL111" i="18"/>
  <c r="AL112" i="18"/>
  <c r="AL113" i="18"/>
  <c r="AL114" i="18"/>
  <c r="AL115" i="18"/>
  <c r="AL116" i="18"/>
  <c r="AL117" i="18"/>
  <c r="AL106" i="19"/>
  <c r="AL107" i="19"/>
  <c r="AL108" i="19"/>
  <c r="AL109" i="19"/>
  <c r="AL110" i="19"/>
  <c r="AL111" i="19"/>
  <c r="AL112" i="19"/>
  <c r="AL113" i="19"/>
  <c r="AL114" i="19"/>
  <c r="AL115" i="19"/>
  <c r="AL116" i="19"/>
  <c r="AL117" i="19"/>
  <c r="AL106" i="20"/>
  <c r="AL107" i="20"/>
  <c r="AL108" i="20"/>
  <c r="AL109" i="20"/>
  <c r="AL110" i="20"/>
  <c r="AL111" i="20"/>
  <c r="AL112" i="20"/>
  <c r="AL113" i="20"/>
  <c r="AL114" i="20"/>
  <c r="AL115" i="20"/>
  <c r="AL116" i="20"/>
  <c r="AL117" i="20"/>
  <c r="AL106" i="21"/>
  <c r="AL107" i="21"/>
  <c r="AL108" i="21"/>
  <c r="AL109" i="21"/>
  <c r="AL110" i="21"/>
  <c r="AL111" i="21"/>
  <c r="AL112" i="21"/>
  <c r="AL113" i="21"/>
  <c r="AL114" i="21"/>
  <c r="AL115" i="21"/>
  <c r="AL116" i="21"/>
  <c r="AL117" i="21"/>
  <c r="AL106" i="22"/>
  <c r="AL107" i="22"/>
  <c r="AL108" i="22"/>
  <c r="AL109" i="22"/>
  <c r="AL110" i="22"/>
  <c r="AL111" i="22"/>
  <c r="AL112" i="22"/>
  <c r="AL113" i="22"/>
  <c r="AL114" i="22"/>
  <c r="AL115" i="22"/>
  <c r="AL116" i="22"/>
  <c r="AL117" i="22"/>
  <c r="AL106" i="23"/>
  <c r="AL107" i="23"/>
  <c r="AL108" i="23"/>
  <c r="AL109" i="23"/>
  <c r="AL110" i="23"/>
  <c r="AL111" i="23"/>
  <c r="AL112" i="23"/>
  <c r="AL113" i="23"/>
  <c r="AL114" i="23"/>
  <c r="AL115" i="23"/>
  <c r="AL116" i="23"/>
  <c r="AL117" i="23"/>
  <c r="F187" i="14"/>
  <c r="G187" i="14"/>
  <c r="H187" i="14" s="1"/>
  <c r="I186" i="14"/>
  <c r="U41" i="6"/>
  <c r="Y41" i="6" s="1"/>
  <c r="AJ98" i="12"/>
  <c r="AJ95" i="20"/>
  <c r="AJ97" i="21"/>
  <c r="AJ95" i="11"/>
  <c r="AJ97" i="11"/>
  <c r="AJ96" i="9"/>
  <c r="AJ94" i="9"/>
  <c r="AJ102" i="16"/>
  <c r="AJ103" i="12"/>
  <c r="AJ101" i="8"/>
  <c r="AJ102" i="22"/>
  <c r="AJ98" i="23"/>
  <c r="AJ95" i="4"/>
  <c r="AJ102" i="14"/>
  <c r="AJ101" i="23"/>
  <c r="AJ96" i="16"/>
  <c r="AJ100" i="17"/>
  <c r="AJ105" i="23"/>
  <c r="AJ95" i="21"/>
  <c r="AJ105" i="10"/>
  <c r="AJ98" i="14"/>
  <c r="AJ104" i="18"/>
  <c r="AJ102" i="8"/>
  <c r="AJ100" i="18"/>
  <c r="AJ96" i="18"/>
  <c r="AJ105" i="18"/>
  <c r="AJ94" i="17"/>
  <c r="AJ103" i="20"/>
  <c r="AJ103" i="7"/>
  <c r="AJ102" i="18"/>
  <c r="AJ96" i="14"/>
  <c r="AJ101" i="10"/>
  <c r="AJ102" i="21"/>
  <c r="AJ102" i="19"/>
  <c r="AJ105" i="16"/>
  <c r="AJ94" i="13"/>
  <c r="AJ96" i="10"/>
  <c r="AJ104" i="20"/>
  <c r="AJ105" i="19"/>
  <c r="AJ98" i="7"/>
  <c r="AJ94" i="21"/>
  <c r="AJ97" i="10"/>
  <c r="AJ97" i="12"/>
  <c r="AJ98" i="18"/>
  <c r="AJ94" i="19"/>
  <c r="AJ98" i="20"/>
  <c r="AJ99" i="22"/>
  <c r="AJ102" i="11"/>
  <c r="AJ104" i="17"/>
  <c r="AJ103" i="9"/>
  <c r="AJ99" i="16"/>
  <c r="AJ104" i="13"/>
  <c r="AJ102" i="17"/>
  <c r="AJ95" i="22"/>
  <c r="AJ105" i="8"/>
  <c r="AJ105" i="21"/>
  <c r="AJ97" i="20"/>
  <c r="AJ99" i="14"/>
  <c r="AJ99" i="10"/>
  <c r="AJ97" i="22"/>
  <c r="AJ100" i="23"/>
  <c r="AJ101" i="22"/>
  <c r="AJ103" i="13"/>
  <c r="AJ100" i="14"/>
  <c r="AJ105" i="9"/>
  <c r="AJ102" i="10"/>
  <c r="AJ98" i="19"/>
  <c r="AJ95" i="12"/>
  <c r="AJ99" i="12"/>
  <c r="AJ101" i="17"/>
  <c r="AJ95" i="18"/>
  <c r="AJ102" i="12"/>
  <c r="AJ97" i="23"/>
  <c r="AJ104" i="10"/>
  <c r="AJ95" i="14"/>
  <c r="AJ95" i="9"/>
  <c r="AJ100" i="22"/>
  <c r="AJ99" i="20"/>
  <c r="AJ94" i="7"/>
  <c r="AJ99" i="11"/>
  <c r="AJ100" i="11"/>
  <c r="AJ102" i="13"/>
  <c r="AJ94" i="12"/>
  <c r="AJ101" i="13"/>
  <c r="AJ97" i="16"/>
  <c r="AJ104" i="7"/>
  <c r="AJ95" i="19"/>
  <c r="AJ104" i="19"/>
  <c r="AJ103" i="23"/>
  <c r="AJ100" i="16"/>
  <c r="AJ96" i="4"/>
  <c r="AJ95" i="8"/>
  <c r="AJ103" i="16"/>
  <c r="AJ96" i="8"/>
  <c r="AJ100" i="19"/>
  <c r="AJ101" i="20"/>
  <c r="AJ96" i="11"/>
  <c r="AJ98" i="21"/>
  <c r="AJ96" i="22"/>
  <c r="AJ101" i="19"/>
  <c r="AJ94" i="16"/>
  <c r="AJ105" i="13"/>
  <c r="AJ103" i="11"/>
  <c r="AJ103" i="22"/>
  <c r="AJ101" i="9"/>
  <c r="AJ105" i="7"/>
  <c r="AJ100" i="12"/>
  <c r="AJ104" i="23"/>
  <c r="AJ99" i="17"/>
  <c r="AJ102" i="20"/>
  <c r="AJ99" i="9"/>
  <c r="AJ97" i="19"/>
  <c r="AJ94" i="14"/>
  <c r="AJ97" i="17"/>
  <c r="AJ104" i="14"/>
  <c r="AJ94" i="11"/>
  <c r="AJ105" i="22"/>
  <c r="AJ105" i="11"/>
  <c r="AJ96" i="21"/>
  <c r="AJ102" i="23"/>
  <c r="AJ104" i="11"/>
  <c r="AJ98" i="10"/>
  <c r="AJ96" i="20"/>
  <c r="AJ98" i="13"/>
  <c r="AJ95" i="16"/>
  <c r="AJ99" i="4"/>
  <c r="AJ103" i="4"/>
  <c r="AJ100" i="13"/>
  <c r="AJ102" i="4"/>
  <c r="AJ98" i="17"/>
  <c r="AJ94" i="10"/>
  <c r="AJ97" i="18"/>
  <c r="AJ100" i="4"/>
  <c r="AJ100" i="10"/>
  <c r="AJ98" i="22"/>
  <c r="AJ97" i="13"/>
  <c r="AJ103" i="8"/>
  <c r="AJ99" i="18"/>
  <c r="AJ95" i="10"/>
  <c r="AJ105" i="4"/>
  <c r="AJ103" i="19"/>
  <c r="AJ101" i="12"/>
  <c r="AJ98" i="16"/>
  <c r="AJ101" i="4"/>
  <c r="AJ100" i="9"/>
  <c r="AJ96" i="7"/>
  <c r="AJ94" i="22"/>
  <c r="AJ96" i="13"/>
  <c r="AJ100" i="7"/>
  <c r="AJ95" i="23"/>
  <c r="AJ101" i="11"/>
  <c r="AJ98" i="9"/>
  <c r="AJ100" i="20"/>
  <c r="AJ101" i="14"/>
  <c r="AJ94" i="4"/>
  <c r="AJ99" i="23"/>
  <c r="AJ97" i="14"/>
  <c r="AJ104" i="8"/>
  <c r="AJ94" i="18"/>
  <c r="AJ97" i="8"/>
  <c r="AJ104" i="21"/>
  <c r="AJ99" i="8"/>
  <c r="AJ99" i="21"/>
  <c r="AJ102" i="9"/>
  <c r="AJ96" i="12"/>
  <c r="AJ95" i="13"/>
  <c r="AJ96" i="19"/>
  <c r="AJ95" i="17"/>
  <c r="AJ100" i="8"/>
  <c r="AJ104" i="22"/>
  <c r="AJ105" i="14"/>
  <c r="AJ104" i="9"/>
  <c r="AJ100" i="21"/>
  <c r="AJ99" i="13"/>
  <c r="AJ103" i="21"/>
  <c r="AJ94" i="23"/>
  <c r="AJ101" i="21"/>
  <c r="AJ97" i="7"/>
  <c r="AJ101" i="16"/>
  <c r="AJ103" i="10"/>
  <c r="AJ101" i="18"/>
  <c r="AJ104" i="16"/>
  <c r="AJ102" i="7"/>
  <c r="AJ96" i="17"/>
  <c r="AJ105" i="20"/>
  <c r="AJ99" i="7"/>
  <c r="AJ97" i="9"/>
  <c r="AJ103" i="17"/>
  <c r="AJ104" i="12"/>
  <c r="AJ95" i="7"/>
  <c r="AJ98" i="11"/>
  <c r="AJ98" i="4"/>
  <c r="AJ96" i="23"/>
  <c r="AJ98" i="8"/>
  <c r="AJ99" i="19"/>
  <c r="AJ105" i="12"/>
  <c r="AJ105" i="17"/>
  <c r="AJ97" i="4"/>
  <c r="AJ103" i="18"/>
  <c r="AJ94" i="20"/>
  <c r="AJ94" i="8"/>
  <c r="AJ103" i="14"/>
  <c r="AJ104" i="4"/>
  <c r="AJ101" i="7"/>
  <c r="O41" i="6"/>
  <c r="AL94" i="14" l="1"/>
  <c r="AL95" i="14"/>
  <c r="AL96" i="14"/>
  <c r="AL97" i="14"/>
  <c r="AL98" i="14"/>
  <c r="AL99" i="14"/>
  <c r="AL100" i="14"/>
  <c r="AL101" i="14"/>
  <c r="AL102" i="14"/>
  <c r="AL103" i="14"/>
  <c r="AL104" i="14"/>
  <c r="AL105" i="14"/>
  <c r="AL94" i="13"/>
  <c r="AL95" i="13"/>
  <c r="AL96" i="13"/>
  <c r="AL97" i="13"/>
  <c r="AL98" i="13"/>
  <c r="AL99" i="13"/>
  <c r="AL100" i="13"/>
  <c r="AL101" i="13"/>
  <c r="AL102" i="13"/>
  <c r="AL103" i="13"/>
  <c r="AL104" i="13"/>
  <c r="AL105" i="13"/>
  <c r="AL94" i="12"/>
  <c r="AL95" i="12"/>
  <c r="AL96" i="12"/>
  <c r="AL97" i="12"/>
  <c r="AL98" i="12"/>
  <c r="AL99" i="12"/>
  <c r="AL100" i="12"/>
  <c r="AL101" i="12"/>
  <c r="AL102" i="12"/>
  <c r="AL103" i="12"/>
  <c r="AL104" i="12"/>
  <c r="AL105" i="12"/>
  <c r="AL94" i="11"/>
  <c r="AL95" i="11"/>
  <c r="AL96" i="11"/>
  <c r="AL97" i="11"/>
  <c r="AL98" i="11"/>
  <c r="AL99" i="11"/>
  <c r="AL100" i="11"/>
  <c r="AL101" i="11"/>
  <c r="AL102" i="11"/>
  <c r="AL103" i="11"/>
  <c r="AL104" i="11"/>
  <c r="AL105" i="11"/>
  <c r="AL94" i="10"/>
  <c r="AL95" i="10"/>
  <c r="AL96" i="10"/>
  <c r="AL97" i="10"/>
  <c r="AL98" i="10"/>
  <c r="AL99" i="10"/>
  <c r="AL100" i="10"/>
  <c r="AL101" i="10"/>
  <c r="AL102" i="10"/>
  <c r="AL103" i="10"/>
  <c r="AL104" i="10"/>
  <c r="AL105" i="10"/>
  <c r="AL94" i="9"/>
  <c r="AL95" i="9"/>
  <c r="AL96" i="9"/>
  <c r="AL97" i="9"/>
  <c r="AL98" i="9"/>
  <c r="AL99" i="9"/>
  <c r="AL100" i="9"/>
  <c r="AL101" i="9"/>
  <c r="AL102" i="9"/>
  <c r="AL103" i="9"/>
  <c r="AL104" i="9"/>
  <c r="AL105" i="9"/>
  <c r="AL94" i="8"/>
  <c r="AL95" i="8"/>
  <c r="AL96" i="8"/>
  <c r="AL97" i="8"/>
  <c r="AL98" i="8"/>
  <c r="AL99" i="8"/>
  <c r="AL100" i="8"/>
  <c r="AL101" i="8"/>
  <c r="AL102" i="8"/>
  <c r="AL103" i="8"/>
  <c r="AL104" i="8"/>
  <c r="AL105" i="8"/>
  <c r="AL94" i="7"/>
  <c r="AL95" i="7"/>
  <c r="AL96" i="7"/>
  <c r="AL97" i="7"/>
  <c r="AL98" i="7"/>
  <c r="AL99" i="7"/>
  <c r="AL100" i="7"/>
  <c r="AL101" i="7"/>
  <c r="AL102" i="7"/>
  <c r="AL103" i="7"/>
  <c r="AL104" i="7"/>
  <c r="AL105" i="7"/>
  <c r="AL94" i="4"/>
  <c r="AL95" i="4"/>
  <c r="AL96" i="4"/>
  <c r="AL97" i="4"/>
  <c r="AL98" i="4"/>
  <c r="AL99" i="4"/>
  <c r="AL100" i="4"/>
  <c r="AL101" i="4"/>
  <c r="AL102" i="4"/>
  <c r="AL103" i="4"/>
  <c r="AL104" i="4"/>
  <c r="AL105" i="4"/>
  <c r="AL94" i="16"/>
  <c r="AL95" i="16"/>
  <c r="AL96" i="16"/>
  <c r="AL97" i="16"/>
  <c r="AL98" i="16"/>
  <c r="AL99" i="16"/>
  <c r="AL100" i="16"/>
  <c r="AL101" i="16"/>
  <c r="AL102" i="16"/>
  <c r="AL103" i="16"/>
  <c r="AL104" i="16"/>
  <c r="AL105" i="16"/>
  <c r="AL94" i="17"/>
  <c r="AL95" i="17"/>
  <c r="AL96" i="17"/>
  <c r="AL97" i="17"/>
  <c r="AL98" i="17"/>
  <c r="AL99" i="17"/>
  <c r="AL100" i="17"/>
  <c r="AL101" i="17"/>
  <c r="AL102" i="17"/>
  <c r="AL103" i="17"/>
  <c r="AL104" i="17"/>
  <c r="AL105" i="17"/>
  <c r="AL94" i="18"/>
  <c r="AL95" i="18"/>
  <c r="AL96" i="18"/>
  <c r="AL97" i="18"/>
  <c r="AL98" i="18"/>
  <c r="AL99" i="18"/>
  <c r="AL100" i="18"/>
  <c r="AL101" i="18"/>
  <c r="AL102" i="18"/>
  <c r="AL103" i="18"/>
  <c r="AL104" i="18"/>
  <c r="AL105" i="18"/>
  <c r="AL94" i="19"/>
  <c r="AL95" i="19"/>
  <c r="AL96" i="19"/>
  <c r="AL97" i="19"/>
  <c r="AL98" i="19"/>
  <c r="AL99" i="19"/>
  <c r="AL100" i="19"/>
  <c r="AL101" i="19"/>
  <c r="AL102" i="19"/>
  <c r="AL103" i="19"/>
  <c r="AL104" i="19"/>
  <c r="AL105" i="19"/>
  <c r="AL94" i="20"/>
  <c r="AL95" i="20"/>
  <c r="AL96" i="20"/>
  <c r="AL97" i="20"/>
  <c r="AL98" i="20"/>
  <c r="AL99" i="20"/>
  <c r="AL100" i="20"/>
  <c r="AL101" i="20"/>
  <c r="AL102" i="20"/>
  <c r="AL103" i="20"/>
  <c r="AL104" i="20"/>
  <c r="AL105" i="20"/>
  <c r="AL94" i="21"/>
  <c r="AL95" i="21"/>
  <c r="AL96" i="21"/>
  <c r="AL97" i="21"/>
  <c r="AL98" i="21"/>
  <c r="AL99" i="21"/>
  <c r="AL100" i="21"/>
  <c r="AL101" i="21"/>
  <c r="AL102" i="21"/>
  <c r="AL103" i="21"/>
  <c r="AL104" i="21"/>
  <c r="AL105" i="21"/>
  <c r="AL94" i="22"/>
  <c r="AL95" i="22"/>
  <c r="AL96" i="22"/>
  <c r="AL97" i="22"/>
  <c r="AL98" i="22"/>
  <c r="AL99" i="22"/>
  <c r="AL100" i="22"/>
  <c r="AL101" i="22"/>
  <c r="AL102" i="22"/>
  <c r="AL103" i="22"/>
  <c r="AL104" i="22"/>
  <c r="AL105" i="22"/>
  <c r="AL94" i="23"/>
  <c r="AL95" i="23"/>
  <c r="AL96" i="23"/>
  <c r="AL97" i="23"/>
  <c r="AL98" i="23"/>
  <c r="AL99" i="23"/>
  <c r="AL100" i="23"/>
  <c r="AL101" i="23"/>
  <c r="AL102" i="23"/>
  <c r="AL103" i="23"/>
  <c r="AL104" i="23"/>
  <c r="AL105" i="23"/>
  <c r="I187" i="14"/>
  <c r="E187" i="14"/>
  <c r="K186" i="14"/>
  <c r="J186" i="14"/>
  <c r="L186" i="14" s="1"/>
  <c r="U40" i="6"/>
  <c r="Y40" i="6" s="1"/>
  <c r="F188" i="14" l="1"/>
  <c r="G188" i="14"/>
  <c r="K187" i="14"/>
  <c r="J187" i="14"/>
  <c r="L187" i="14" s="1"/>
  <c r="U39" i="6"/>
  <c r="Y39" i="6" s="1"/>
  <c r="H188" i="14" l="1"/>
  <c r="E188" i="14" s="1"/>
  <c r="U38" i="6"/>
  <c r="Y38" i="6" s="1"/>
  <c r="G189" i="14" l="1"/>
  <c r="F189" i="14"/>
  <c r="I188" i="14"/>
  <c r="U37" i="6"/>
  <c r="Y37" i="6" s="1"/>
  <c r="K188" i="14" l="1"/>
  <c r="J188" i="14"/>
  <c r="L188" i="14" s="1"/>
  <c r="H189" i="14"/>
  <c r="E189" i="14" s="1"/>
  <c r="U36" i="6"/>
  <c r="Y36" i="6" s="1"/>
  <c r="I189" i="14" l="1"/>
  <c r="G190" i="14"/>
  <c r="F190" i="14"/>
  <c r="V35" i="6"/>
  <c r="U35" i="6"/>
  <c r="AK250" i="14"/>
  <c r="AK235" i="7"/>
  <c r="AK291" i="10"/>
  <c r="AK203" i="14"/>
  <c r="AK296" i="11"/>
  <c r="AK274" i="4"/>
  <c r="AK225" i="8"/>
  <c r="AK257" i="7"/>
  <c r="AK264" i="7"/>
  <c r="AK223" i="9"/>
  <c r="AK305" i="7"/>
  <c r="AK330" i="11"/>
  <c r="AK358" i="9"/>
  <c r="AK344" i="18"/>
  <c r="AK205" i="23"/>
  <c r="AK374" i="19"/>
  <c r="AK376" i="13"/>
  <c r="AK247" i="9"/>
  <c r="AK351" i="8"/>
  <c r="AK263" i="12"/>
  <c r="AK221" i="18"/>
  <c r="AK260" i="18"/>
  <c r="AK379" i="7"/>
  <c r="AK364" i="13"/>
  <c r="AK227" i="13"/>
  <c r="AK352" i="13"/>
  <c r="AK380" i="4"/>
  <c r="AK286" i="11"/>
  <c r="AK306" i="13"/>
  <c r="AK212" i="22"/>
  <c r="AK318" i="8"/>
  <c r="AK376" i="12"/>
  <c r="AK355" i="22"/>
  <c r="AK238" i="4"/>
  <c r="AK244" i="7"/>
  <c r="AK213" i="8"/>
  <c r="AK202" i="17"/>
  <c r="AK220" i="13"/>
  <c r="AK263" i="14"/>
  <c r="AK307" i="13"/>
  <c r="AK253" i="13"/>
  <c r="AK329" i="11"/>
  <c r="AK288" i="10"/>
  <c r="AK257" i="12"/>
  <c r="AK336" i="10"/>
  <c r="AK308" i="18"/>
  <c r="AK272" i="4"/>
  <c r="AK359" i="11"/>
  <c r="AK329" i="7"/>
  <c r="AK211" i="9"/>
  <c r="AK334" i="11"/>
  <c r="AK379" i="4"/>
  <c r="AK260" i="17"/>
  <c r="AK202" i="10"/>
  <c r="AK303" i="12"/>
  <c r="AK212" i="12"/>
  <c r="AK274" i="10"/>
  <c r="AK330" i="13"/>
  <c r="AK237" i="10"/>
  <c r="AK277" i="22"/>
  <c r="AK270" i="11"/>
  <c r="AK260" i="10"/>
  <c r="AK305" i="18"/>
  <c r="AK354" i="8"/>
  <c r="AK265" i="4"/>
  <c r="AK271" i="7"/>
  <c r="AK271" i="12"/>
  <c r="AK272" i="14"/>
  <c r="AK247" i="13"/>
  <c r="AK206" i="4"/>
  <c r="AK373" i="11"/>
  <c r="AK231" i="14"/>
  <c r="AK204" i="11"/>
  <c r="AK254" i="9"/>
  <c r="AK268" i="8"/>
  <c r="AK370" i="9"/>
  <c r="AK295" i="7"/>
  <c r="AK304" i="7"/>
  <c r="AK362" i="12"/>
  <c r="AK291" i="8"/>
  <c r="AK296" i="4"/>
  <c r="AK247" i="19"/>
  <c r="AK374" i="14"/>
  <c r="AK228" i="16"/>
  <c r="AK262" i="20"/>
  <c r="AK320" i="14"/>
  <c r="AK261" i="14"/>
  <c r="AK291" i="12"/>
  <c r="AK235" i="8"/>
  <c r="AK224" i="17"/>
  <c r="AK356" i="20"/>
  <c r="AK225" i="10"/>
  <c r="AK244" i="14"/>
  <c r="AK256" i="17"/>
  <c r="AK294" i="12"/>
  <c r="AK250" i="11"/>
  <c r="AK243" i="14"/>
  <c r="AK371" i="8"/>
  <c r="AK248" i="14"/>
  <c r="AK222" i="14"/>
  <c r="AK357" i="13"/>
  <c r="AK256" i="4"/>
  <c r="AK277" i="14"/>
  <c r="AK346" i="21"/>
  <c r="AK358" i="14"/>
  <c r="AK288" i="19"/>
  <c r="AK331" i="10"/>
  <c r="AK305" i="10"/>
  <c r="AK353" i="20"/>
  <c r="AK276" i="8"/>
  <c r="AK338" i="9"/>
  <c r="AK227" i="8"/>
  <c r="AK224" i="9"/>
  <c r="AK258" i="13"/>
  <c r="AK363" i="11"/>
  <c r="AK319" i="7"/>
  <c r="AK278" i="22"/>
  <c r="AK281" i="22"/>
  <c r="AK261" i="11"/>
  <c r="AK353" i="14"/>
  <c r="AK213" i="10"/>
  <c r="AK379" i="10"/>
  <c r="AK290" i="12"/>
  <c r="AK227" i="12"/>
  <c r="AK352" i="14"/>
  <c r="AK377" i="4"/>
  <c r="AK278" i="23"/>
  <c r="AK209" i="22"/>
  <c r="AK219" i="14"/>
  <c r="AK325" i="12"/>
  <c r="AK224" i="7"/>
  <c r="AK299" i="11"/>
  <c r="AK333" i="13"/>
  <c r="AK318" i="9"/>
  <c r="AK358" i="17"/>
  <c r="AK275" i="12"/>
  <c r="AK291" i="13"/>
  <c r="AK211" i="12"/>
  <c r="AK229" i="14"/>
  <c r="AK233" i="7"/>
  <c r="AK237" i="7"/>
  <c r="AK269" i="10"/>
  <c r="AK256" i="14"/>
  <c r="AK252" i="14"/>
  <c r="AK243" i="11"/>
  <c r="AK371" i="9"/>
  <c r="AK344" i="8"/>
  <c r="AK265" i="21"/>
  <c r="AK274" i="7"/>
  <c r="AK302" i="18"/>
  <c r="AK303" i="8"/>
  <c r="AK371" i="12"/>
  <c r="AK372" i="14"/>
  <c r="AK342" i="7"/>
  <c r="AK237" i="4"/>
  <c r="AK256" i="10"/>
  <c r="AK260" i="12"/>
  <c r="AK259" i="8"/>
  <c r="AK322" i="17"/>
  <c r="AK310" i="14"/>
  <c r="AK354" i="13"/>
  <c r="AK302" i="14"/>
  <c r="AK209" i="7"/>
  <c r="AK217" i="11"/>
  <c r="AK276" i="11"/>
  <c r="AK271" i="4"/>
  <c r="AK286" i="19"/>
  <c r="AK308" i="12"/>
  <c r="AK349" i="12"/>
  <c r="AK355" i="13"/>
  <c r="AK221" i="14"/>
  <c r="AK319" i="14"/>
  <c r="AK293" i="14"/>
  <c r="AK324" i="18"/>
  <c r="AK323" i="13"/>
  <c r="AK241" i="12"/>
  <c r="AK215" i="12"/>
  <c r="AK274" i="19"/>
  <c r="AK336" i="22"/>
  <c r="AK225" i="4"/>
  <c r="AK307" i="11"/>
  <c r="AK238" i="23"/>
  <c r="AK360" i="12"/>
  <c r="AK227" i="10"/>
  <c r="AK244" i="9"/>
  <c r="AK296" i="9"/>
  <c r="AK202" i="21"/>
  <c r="AK308" i="20"/>
  <c r="AK216" i="11"/>
  <c r="AK235" i="9"/>
  <c r="AK277" i="17"/>
  <c r="AK265" i="9"/>
  <c r="AK332" i="14"/>
  <c r="AK274" i="12"/>
  <c r="AK257" i="14"/>
  <c r="AK366" i="9"/>
  <c r="AK236" i="17"/>
  <c r="AK353" i="12"/>
  <c r="AK240" i="9"/>
  <c r="AK249" i="19"/>
  <c r="AK226" i="4"/>
  <c r="AK288" i="9"/>
  <c r="AK311" i="9"/>
  <c r="AK328" i="16"/>
  <c r="AK245" i="7"/>
  <c r="AK320" i="19"/>
  <c r="AK282" i="10"/>
  <c r="AK273" i="19"/>
  <c r="AK345" i="14"/>
  <c r="AK238" i="12"/>
  <c r="AK313" i="17"/>
  <c r="AK342" i="19"/>
  <c r="AK225" i="7"/>
  <c r="AK219" i="8"/>
  <c r="AK311" i="13"/>
  <c r="AK369" i="4"/>
  <c r="AK254" i="8"/>
  <c r="AK333" i="7"/>
  <c r="AK282" i="14"/>
  <c r="AK347" i="7"/>
  <c r="AK355" i="9"/>
  <c r="AK296" i="16"/>
  <c r="AK341" i="11"/>
  <c r="AK297" i="17"/>
  <c r="AK235" i="22"/>
  <c r="AK299" i="12"/>
  <c r="AK341" i="10"/>
  <c r="AK339" i="17"/>
  <c r="AK241" i="16"/>
  <c r="AK216" i="9"/>
  <c r="AK326" i="11"/>
  <c r="AK331" i="7"/>
  <c r="AK312" i="13"/>
  <c r="AK280" i="9"/>
  <c r="AK325" i="11"/>
  <c r="AK251" i="7"/>
  <c r="AK259" i="9"/>
  <c r="AK202" i="7"/>
  <c r="AK246" i="4"/>
  <c r="AK311" i="16"/>
  <c r="AK243" i="13"/>
  <c r="AK268" i="21"/>
  <c r="AK352" i="16"/>
  <c r="AK253" i="9"/>
  <c r="AK369" i="8"/>
  <c r="AK202" i="11"/>
  <c r="AK357" i="8"/>
  <c r="AK271" i="13"/>
  <c r="AK256" i="7"/>
  <c r="AK368" i="18"/>
  <c r="AK333" i="9"/>
  <c r="AK289" i="7"/>
  <c r="AK209" i="8"/>
  <c r="AK223" i="7"/>
  <c r="AK378" i="7"/>
  <c r="AK293" i="8"/>
  <c r="AK300" i="8"/>
  <c r="AK295" i="11"/>
  <c r="AK224" i="11"/>
  <c r="AK215" i="4"/>
  <c r="AK318" i="12"/>
  <c r="AK217" i="9"/>
  <c r="AK206" i="8"/>
  <c r="AK232" i="9"/>
  <c r="AK207" i="14"/>
  <c r="AK286" i="12"/>
  <c r="AK319" i="22"/>
  <c r="AK299" i="13"/>
  <c r="AK291" i="19"/>
  <c r="AK233" i="11"/>
  <c r="AK207" i="8"/>
  <c r="AK364" i="12"/>
  <c r="AK320" i="7"/>
  <c r="AK218" i="12"/>
  <c r="AK230" i="17"/>
  <c r="AK312" i="12"/>
  <c r="AK342" i="14"/>
  <c r="AK229" i="11"/>
  <c r="AK210" i="9"/>
  <c r="AK349" i="11"/>
  <c r="AK264" i="12"/>
  <c r="AK294" i="10"/>
  <c r="AK312" i="8"/>
  <c r="AK303" i="9"/>
  <c r="AK208" i="7"/>
  <c r="AK228" i="10"/>
  <c r="AK318" i="10"/>
  <c r="AK343" i="14"/>
  <c r="AK228" i="4"/>
  <c r="AK344" i="4"/>
  <c r="AK240" i="8"/>
  <c r="AK265" i="12"/>
  <c r="AK246" i="10"/>
  <c r="AK274" i="11"/>
  <c r="AK359" i="10"/>
  <c r="AK288" i="7"/>
  <c r="AK319" i="11"/>
  <c r="AK247" i="10"/>
  <c r="AK268" i="13"/>
  <c r="AK216" i="4"/>
  <c r="AK345" i="9"/>
  <c r="AK303" i="14"/>
  <c r="AK370" i="12"/>
  <c r="AK378" i="14"/>
  <c r="AK210" i="10"/>
  <c r="AK264" i="13"/>
  <c r="AK204" i="8"/>
  <c r="AK315" i="19"/>
  <c r="AK241" i="13"/>
  <c r="AK357" i="12"/>
  <c r="AK269" i="14"/>
  <c r="AK264" i="10"/>
  <c r="AK306" i="12"/>
  <c r="AK206" i="12"/>
  <c r="AK255" i="14"/>
  <c r="AK213" i="7"/>
  <c r="AK309" i="13"/>
  <c r="AK220" i="4"/>
  <c r="AK284" i="11"/>
  <c r="AK375" i="11"/>
  <c r="AK379" i="13"/>
  <c r="AK248" i="4"/>
  <c r="AK315" i="8"/>
  <c r="AK309" i="9"/>
  <c r="AK301" i="11"/>
  <c r="AK234" i="21"/>
  <c r="AK221" i="13"/>
  <c r="AK281" i="12"/>
  <c r="AK255" i="12"/>
  <c r="AK380" i="13"/>
  <c r="AK287" i="18"/>
  <c r="AK350" i="9"/>
  <c r="AK334" i="12"/>
  <c r="AK284" i="18"/>
  <c r="AK341" i="18"/>
  <c r="AK310" i="11"/>
  <c r="AK208" i="4"/>
  <c r="AK212" i="17"/>
  <c r="AK231" i="20"/>
  <c r="AK329" i="14"/>
  <c r="AK253" i="10"/>
  <c r="AK328" i="4"/>
  <c r="AK265" i="11"/>
  <c r="AK251" i="12"/>
  <c r="AK246" i="7"/>
  <c r="AK273" i="18"/>
  <c r="AK211" i="4"/>
  <c r="AK257" i="13"/>
  <c r="AK238" i="8"/>
  <c r="AK282" i="7"/>
  <c r="AK335" i="7"/>
  <c r="AK222" i="7"/>
  <c r="AK269" i="4"/>
  <c r="AK266" i="11"/>
  <c r="AK344" i="20"/>
  <c r="AK254" i="13"/>
  <c r="AK206" i="9"/>
  <c r="AK298" i="8"/>
  <c r="AK363" i="10"/>
  <c r="AK295" i="14"/>
  <c r="AK322" i="22"/>
  <c r="AK332" i="21"/>
  <c r="AK245" i="23"/>
  <c r="AK295" i="13"/>
  <c r="AK307" i="12"/>
  <c r="AK278" i="21"/>
  <c r="AK279" i="11"/>
  <c r="AK232" i="10"/>
  <c r="AK234" i="19"/>
  <c r="AK327" i="11"/>
  <c r="AK326" i="13"/>
  <c r="AK263" i="13"/>
  <c r="AK327" i="7"/>
  <c r="AK342" i="10"/>
  <c r="AK212" i="13"/>
  <c r="AK328" i="12"/>
  <c r="AK346" i="14"/>
  <c r="AK210" i="12"/>
  <c r="AK218" i="11"/>
  <c r="AK240" i="20"/>
  <c r="AK216" i="22"/>
  <c r="AK308" i="13"/>
  <c r="AK313" i="9"/>
  <c r="AK355" i="7"/>
  <c r="AK242" i="8"/>
  <c r="AK381" i="7"/>
  <c r="AK282" i="9"/>
  <c r="AK356" i="4"/>
  <c r="AK297" i="13"/>
  <c r="AK264" i="8"/>
  <c r="AK288" i="11"/>
  <c r="AK230" i="10"/>
  <c r="AK352" i="8"/>
  <c r="AK227" i="9"/>
  <c r="AK271" i="8"/>
  <c r="AK341" i="8"/>
  <c r="AK338" i="13"/>
  <c r="AK306" i="9"/>
  <c r="AK373" i="7"/>
  <c r="AK304" i="21"/>
  <c r="AK370" i="10"/>
  <c r="AK276" i="9"/>
  <c r="AK331" i="14"/>
  <c r="AK272" i="16"/>
  <c r="AK354" i="7"/>
  <c r="AK223" i="4"/>
  <c r="AK298" i="10"/>
  <c r="AK355" i="12"/>
  <c r="AK373" i="14"/>
  <c r="AK241" i="22"/>
  <c r="AK280" i="4"/>
  <c r="AK303" i="20"/>
  <c r="AK205" i="7"/>
  <c r="AK307" i="7"/>
  <c r="AK328" i="10"/>
  <c r="AK380" i="14"/>
  <c r="AK232" i="12"/>
  <c r="AK308" i="4"/>
  <c r="AK210" i="7"/>
  <c r="AK284" i="17"/>
  <c r="AK293" i="9"/>
  <c r="AK299" i="20"/>
  <c r="AK249" i="4"/>
  <c r="AK315" i="13"/>
  <c r="AK232" i="4"/>
  <c r="AK310" i="18"/>
  <c r="AK275" i="4"/>
  <c r="AK324" i="11"/>
  <c r="AK251" i="13"/>
  <c r="AK364" i="18"/>
  <c r="AK266" i="17"/>
  <c r="AK295" i="10"/>
  <c r="AK319" i="20"/>
  <c r="AK248" i="9"/>
  <c r="AK274" i="21"/>
  <c r="AK344" i="19"/>
  <c r="AK334" i="9"/>
  <c r="AK230" i="12"/>
  <c r="AK316" i="13"/>
  <c r="AK283" i="9"/>
  <c r="AK219" i="7"/>
  <c r="AK249" i="9"/>
  <c r="AK256" i="13"/>
  <c r="AK352" i="12"/>
  <c r="AK265" i="14"/>
  <c r="AK313" i="20"/>
  <c r="AK276" i="10"/>
  <c r="AK284" i="12"/>
  <c r="AK238" i="17"/>
  <c r="AK211" i="21"/>
  <c r="AK341" i="9"/>
  <c r="AK338" i="14"/>
  <c r="AK216" i="17"/>
  <c r="AK220" i="19"/>
  <c r="AK206" i="13"/>
  <c r="AK275" i="13"/>
  <c r="AK326" i="7"/>
  <c r="AK316" i="9"/>
  <c r="AK298" i="9"/>
  <c r="AK298" i="14"/>
  <c r="AK273" i="9"/>
  <c r="AK238" i="7"/>
  <c r="AK282" i="4"/>
  <c r="AK269" i="13"/>
  <c r="AK203" i="11"/>
  <c r="AK247" i="14"/>
  <c r="AK221" i="4"/>
  <c r="AK203" i="7"/>
  <c r="AK327" i="14"/>
  <c r="AK322" i="9"/>
  <c r="AK240" i="13"/>
  <c r="AK221" i="11"/>
  <c r="AK261" i="12"/>
  <c r="AK376" i="7"/>
  <c r="AK369" i="11"/>
  <c r="AK343" i="13"/>
  <c r="AK320" i="20"/>
  <c r="AK293" i="18"/>
  <c r="AK226" i="10"/>
  <c r="AK351" i="11"/>
  <c r="AK378" i="17"/>
  <c r="AK226" i="21"/>
  <c r="AK291" i="9"/>
  <c r="AK334" i="10"/>
  <c r="AK285" i="12"/>
  <c r="AK281" i="18"/>
  <c r="AK272" i="11"/>
  <c r="AK347" i="4"/>
  <c r="AK250" i="7"/>
  <c r="AK214" i="14"/>
  <c r="AK244" i="12"/>
  <c r="AK329" i="17"/>
  <c r="AK340" i="13"/>
  <c r="AK333" i="20"/>
  <c r="AK252" i="11"/>
  <c r="AK229" i="21"/>
  <c r="AK354" i="10"/>
  <c r="AK276" i="14"/>
  <c r="AK282" i="11"/>
  <c r="AK361" i="9"/>
  <c r="AK355" i="8"/>
  <c r="AK341" i="13"/>
  <c r="AK204" i="9"/>
  <c r="AK271" i="14"/>
  <c r="AK225" i="12"/>
  <c r="AK298" i="7"/>
  <c r="AK323" i="20"/>
  <c r="AK311" i="18"/>
  <c r="AK283" i="12"/>
  <c r="AK207" i="4"/>
  <c r="AK380" i="12"/>
  <c r="AK283" i="8"/>
  <c r="AK358" i="12"/>
  <c r="AK341" i="14"/>
  <c r="AK339" i="7"/>
  <c r="AK205" i="4"/>
  <c r="AK329" i="13"/>
  <c r="AK277" i="4"/>
  <c r="AK280" i="14"/>
  <c r="AK377" i="13"/>
  <c r="AK372" i="9"/>
  <c r="AK321" i="14"/>
  <c r="AK361" i="22"/>
  <c r="AK243" i="12"/>
  <c r="AK283" i="19"/>
  <c r="AK236" i="21"/>
  <c r="AK259" i="23"/>
  <c r="AK226" i="11"/>
  <c r="AK370" i="13"/>
  <c r="AK345" i="7"/>
  <c r="AK205" i="19"/>
  <c r="AK348" i="9"/>
  <c r="AK339" i="10"/>
  <c r="AK240" i="12"/>
  <c r="AK376" i="17"/>
  <c r="AK269" i="8"/>
  <c r="AK273" i="8"/>
  <c r="AK305" i="11"/>
  <c r="AK300" i="7"/>
  <c r="AK267" i="9"/>
  <c r="AK334" i="7"/>
  <c r="AK267" i="12"/>
  <c r="AK297" i="14"/>
  <c r="AK381" i="19"/>
  <c r="AK252" i="13"/>
  <c r="AK381" i="11"/>
  <c r="AK364" i="14"/>
  <c r="AK257" i="4"/>
  <c r="AK234" i="9"/>
  <c r="AK257" i="17"/>
  <c r="AK279" i="10"/>
  <c r="AK263" i="7"/>
  <c r="AK234" i="14"/>
  <c r="AK289" i="10"/>
  <c r="AK205" i="12"/>
  <c r="AK211" i="13"/>
  <c r="AK336" i="13"/>
  <c r="AK261" i="10"/>
  <c r="AK303" i="10"/>
  <c r="AK327" i="13"/>
  <c r="AK376" i="14"/>
  <c r="AK317" i="9"/>
  <c r="AK242" i="13"/>
  <c r="AK273" i="7"/>
  <c r="AK317" i="10"/>
  <c r="AK261" i="7"/>
  <c r="AK308" i="14"/>
  <c r="AK232" i="8"/>
  <c r="AK239" i="8"/>
  <c r="AK234" i="11"/>
  <c r="AK265" i="8"/>
  <c r="AK305" i="12"/>
  <c r="AK323" i="10"/>
  <c r="AK337" i="12"/>
  <c r="AK360" i="21"/>
  <c r="AK219" i="4"/>
  <c r="AK212" i="20"/>
  <c r="AK222" i="10"/>
  <c r="AK302" i="11"/>
  <c r="AK238" i="13"/>
  <c r="AK358" i="13"/>
  <c r="AK359" i="20"/>
  <c r="AK224" i="16"/>
  <c r="AK319" i="16"/>
  <c r="AK244" i="13"/>
  <c r="AK332" i="18"/>
  <c r="AK262" i="7"/>
  <c r="AK324" i="10"/>
  <c r="AK346" i="12"/>
  <c r="AK343" i="8"/>
  <c r="AK203" i="19"/>
  <c r="AK289" i="14"/>
  <c r="AK360" i="9"/>
  <c r="AK236" i="11"/>
  <c r="AK241" i="7"/>
  <c r="AK258" i="4"/>
  <c r="AK250" i="4"/>
  <c r="AK378" i="18"/>
  <c r="AK365" i="9"/>
  <c r="AK277" i="13"/>
  <c r="AK268" i="10"/>
  <c r="AK216" i="7"/>
  <c r="AK313" i="8"/>
  <c r="AK220" i="10"/>
  <c r="AK225" i="22"/>
  <c r="AK213" i="9"/>
  <c r="AK209" i="11"/>
  <c r="AK332" i="4"/>
  <c r="AK377" i="12"/>
  <c r="AK242" i="10"/>
  <c r="AK311" i="10"/>
  <c r="AK331" i="12"/>
  <c r="AK292" i="14"/>
  <c r="AK369" i="12"/>
  <c r="AK221" i="10"/>
  <c r="AK235" i="17"/>
  <c r="AK360" i="14"/>
  <c r="AK305" i="14"/>
  <c r="AK226" i="7"/>
  <c r="AK252" i="21"/>
  <c r="AK245" i="12"/>
  <c r="AK288" i="13"/>
  <c r="AK346" i="8"/>
  <c r="AK329" i="9"/>
  <c r="AK356" i="18"/>
  <c r="AK246" i="8"/>
  <c r="AK246" i="13"/>
  <c r="AK344" i="13"/>
  <c r="AK351" i="10"/>
  <c r="AK348" i="7"/>
  <c r="AK348" i="12"/>
  <c r="AK248" i="18"/>
  <c r="AK240" i="11"/>
  <c r="AK231" i="13"/>
  <c r="AK256" i="12"/>
  <c r="AK268" i="12"/>
  <c r="AK376" i="8"/>
  <c r="AK333" i="14"/>
  <c r="AK300" i="9"/>
  <c r="AK330" i="7"/>
  <c r="AK240" i="23"/>
  <c r="AK248" i="21"/>
  <c r="AK210" i="14"/>
  <c r="AK349" i="14"/>
  <c r="AK285" i="8"/>
  <c r="AK267" i="21"/>
  <c r="AK338" i="11"/>
  <c r="AK250" i="8"/>
  <c r="AK340" i="20"/>
  <c r="AK279" i="8"/>
  <c r="AK302" i="9"/>
  <c r="AK322" i="13"/>
  <c r="AK298" i="16"/>
  <c r="AK213" i="4"/>
  <c r="AK223" i="13"/>
  <c r="AK209" i="14"/>
  <c r="AK237" i="11"/>
  <c r="AK220" i="14"/>
  <c r="AK367" i="11"/>
  <c r="AK215" i="7"/>
  <c r="AK309" i="10"/>
  <c r="AK246" i="14"/>
  <c r="AK374" i="10"/>
  <c r="AK316" i="7"/>
  <c r="AK266" i="9"/>
  <c r="AK337" i="9"/>
  <c r="AK215" i="8"/>
  <c r="AK221" i="9"/>
  <c r="AK320" i="16"/>
  <c r="AK329" i="10"/>
  <c r="AK231" i="12"/>
  <c r="AK279" i="4"/>
  <c r="AK223" i="11"/>
  <c r="AK251" i="8"/>
  <c r="AK345" i="11"/>
  <c r="AK363" i="9"/>
  <c r="AK340" i="8"/>
  <c r="AK324" i="9"/>
  <c r="AK368" i="12"/>
  <c r="AK272" i="17"/>
  <c r="AK318" i="19"/>
  <c r="AK213" i="14"/>
  <c r="AK376" i="10"/>
  <c r="AK211" i="11"/>
  <c r="AK312" i="4"/>
  <c r="AK316" i="8"/>
  <c r="AK280" i="13"/>
  <c r="AK351" i="21"/>
  <c r="AK231" i="10"/>
  <c r="AK300" i="13"/>
  <c r="AK303" i="22"/>
  <c r="AK231" i="4"/>
  <c r="AK318" i="11"/>
  <c r="AK293" i="10"/>
  <c r="AK345" i="16"/>
  <c r="AK250" i="13"/>
  <c r="AK368" i="10"/>
  <c r="AK218" i="13"/>
  <c r="AK287" i="7"/>
  <c r="AK342" i="12"/>
  <c r="AK320" i="13"/>
  <c r="AK244" i="11"/>
  <c r="AK290" i="9"/>
  <c r="AK215" i="9"/>
  <c r="AK224" i="18"/>
  <c r="AK346" i="10"/>
  <c r="AK305" i="20"/>
  <c r="AK335" i="10"/>
  <c r="AK310" i="17"/>
  <c r="AK247" i="16"/>
  <c r="AK352" i="10"/>
  <c r="AK318" i="7"/>
  <c r="AK325" i="7"/>
  <c r="AK245" i="8"/>
  <c r="AK274" i="8"/>
  <c r="AK337" i="14"/>
  <c r="AK343" i="11"/>
  <c r="AK266" i="13"/>
  <c r="AK225" i="9"/>
  <c r="AK321" i="8"/>
  <c r="AK232" i="13"/>
  <c r="AK283" i="11"/>
  <c r="AK253" i="11"/>
  <c r="AK324" i="12"/>
  <c r="AK301" i="22"/>
  <c r="AK218" i="8"/>
  <c r="AK232" i="7"/>
  <c r="AK209" i="10"/>
  <c r="AK274" i="16"/>
  <c r="AK218" i="9"/>
  <c r="AK288" i="20"/>
  <c r="AK262" i="11"/>
  <c r="AK375" i="20"/>
  <c r="AK328" i="7"/>
  <c r="AK297" i="8"/>
  <c r="AK327" i="10"/>
  <c r="AK356" i="8"/>
  <c r="AK347" i="14"/>
  <c r="AK281" i="9"/>
  <c r="AK224" i="12"/>
  <c r="AK282" i="12"/>
  <c r="AK347" i="18"/>
  <c r="AK335" i="13"/>
  <c r="AK379" i="12"/>
  <c r="AK219" i="10"/>
  <c r="AK234" i="4"/>
  <c r="AK369" i="19"/>
  <c r="AK301" i="10"/>
  <c r="AK285" i="9"/>
  <c r="AK374" i="13"/>
  <c r="AK252" i="16"/>
  <c r="AK332" i="9"/>
  <c r="AK210" i="4"/>
  <c r="AK261" i="13"/>
  <c r="AK293" i="12"/>
  <c r="AK239" i="16"/>
  <c r="AK229" i="13"/>
  <c r="AK328" i="13"/>
  <c r="AK215" i="10"/>
  <c r="AK223" i="12"/>
  <c r="AK265" i="23"/>
  <c r="AK242" i="4"/>
  <c r="AK257" i="9"/>
  <c r="AK216" i="8"/>
  <c r="AK340" i="12"/>
  <c r="AK211" i="8"/>
  <c r="AK315" i="7"/>
  <c r="AK278" i="13"/>
  <c r="AK262" i="10"/>
  <c r="AK313" i="7"/>
  <c r="AK334" i="14"/>
  <c r="AK293" i="16"/>
  <c r="AK350" i="16"/>
  <c r="AK267" i="8"/>
  <c r="AK298" i="12"/>
  <c r="AK340" i="14"/>
  <c r="AK220" i="8"/>
  <c r="AK202" i="8"/>
  <c r="AK233" i="12"/>
  <c r="AK262" i="12"/>
  <c r="AK322" i="7"/>
  <c r="AK378" i="10"/>
  <c r="AK218" i="4"/>
  <c r="AK280" i="10"/>
  <c r="AK348" i="14"/>
  <c r="AK276" i="13"/>
  <c r="AK336" i="8"/>
  <c r="AK210" i="11"/>
  <c r="AK270" i="4"/>
  <c r="AK341" i="12"/>
  <c r="AK307" i="9"/>
  <c r="AK286" i="20"/>
  <c r="AK304" i="12"/>
  <c r="AK215" i="11"/>
  <c r="AK365" i="8"/>
  <c r="AK293" i="7"/>
  <c r="AK205" i="11"/>
  <c r="AK359" i="12"/>
  <c r="AK319" i="10"/>
  <c r="AK312" i="14"/>
  <c r="AK270" i="10"/>
  <c r="AK244" i="10"/>
  <c r="AK328" i="9"/>
  <c r="AK295" i="4"/>
  <c r="AK343" i="7"/>
  <c r="AK245" i="9"/>
  <c r="AK213" i="18"/>
  <c r="AK226" i="8"/>
  <c r="AK285" i="7"/>
  <c r="AK351" i="14"/>
  <c r="AK255" i="18"/>
  <c r="AK291" i="7"/>
  <c r="AK336" i="9"/>
  <c r="AK262" i="8"/>
  <c r="AK353" i="8"/>
  <c r="AK222" i="12"/>
  <c r="AK275" i="9"/>
  <c r="AK270" i="12"/>
  <c r="AK260" i="13"/>
  <c r="AK324" i="22"/>
  <c r="AK293" i="13"/>
  <c r="AK372" i="11"/>
  <c r="AK344" i="17"/>
  <c r="AK309" i="12"/>
  <c r="AK339" i="21"/>
  <c r="AK273" i="13"/>
  <c r="AK251" i="14"/>
  <c r="AK274" i="14"/>
  <c r="AK218" i="17"/>
  <c r="AK208" i="12"/>
  <c r="AK204" i="4"/>
  <c r="AK339" i="13"/>
  <c r="AK367" i="14"/>
  <c r="AK222" i="4"/>
  <c r="AK224" i="13"/>
  <c r="AK287" i="17"/>
  <c r="AK280" i="21"/>
  <c r="AK379" i="9"/>
  <c r="AK254" i="14"/>
  <c r="AK369" i="10"/>
  <c r="AK242" i="14"/>
  <c r="AK301" i="7"/>
  <c r="AK307" i="8"/>
  <c r="AK218" i="10"/>
  <c r="AK310" i="12"/>
  <c r="AK318" i="14"/>
  <c r="AK376" i="11"/>
  <c r="AK279" i="7"/>
  <c r="AK304" i="11"/>
  <c r="AK252" i="8"/>
  <c r="AK285" i="11"/>
  <c r="AK366" i="7"/>
  <c r="AK226" i="9"/>
  <c r="AK331" i="8"/>
  <c r="AK314" i="12"/>
  <c r="AK241" i="8"/>
  <c r="AK279" i="17"/>
  <c r="AK320" i="11"/>
  <c r="AK347" i="11"/>
  <c r="AK367" i="13"/>
  <c r="AK236" i="19"/>
  <c r="AK214" i="21"/>
  <c r="AK268" i="4"/>
  <c r="AK289" i="11"/>
  <c r="AK319" i="9"/>
  <c r="AK337" i="7"/>
  <c r="AK203" i="8"/>
  <c r="AK242" i="17"/>
  <c r="AK216" i="14"/>
  <c r="AK343" i="9"/>
  <c r="AK368" i="13"/>
  <c r="AK239" i="11"/>
  <c r="AK281" i="13"/>
  <c r="AK265" i="7"/>
  <c r="AK272" i="18"/>
  <c r="AK271" i="9"/>
  <c r="AK238" i="11"/>
  <c r="AK375" i="8"/>
  <c r="AK359" i="14"/>
  <c r="AK326" i="14"/>
  <c r="AK354" i="14"/>
  <c r="AK335" i="19"/>
  <c r="AK217" i="13"/>
  <c r="AK212" i="14"/>
  <c r="AK276" i="12"/>
  <c r="AK209" i="20"/>
  <c r="AK339" i="19"/>
  <c r="AK216" i="20"/>
  <c r="AK297" i="18"/>
  <c r="AK277" i="10"/>
  <c r="AK258" i="12"/>
  <c r="AK205" i="14"/>
  <c r="AK321" i="9"/>
  <c r="AK289" i="21"/>
  <c r="AK243" i="7"/>
  <c r="AK227" i="18"/>
  <c r="AK206" i="10"/>
  <c r="AK367" i="21"/>
  <c r="AK251" i="10"/>
  <c r="AK348" i="18"/>
  <c r="AK240" i="14"/>
  <c r="AK268" i="17"/>
  <c r="AK259" i="14"/>
  <c r="AK308" i="17"/>
  <c r="AK310" i="10"/>
  <c r="AK228" i="9"/>
  <c r="AK361" i="13"/>
  <c r="AK211" i="10"/>
  <c r="AK206" i="14"/>
  <c r="AK357" i="7"/>
  <c r="AK208" i="11"/>
  <c r="AK306" i="11"/>
  <c r="AK302" i="10"/>
  <c r="AK297" i="7"/>
  <c r="AK381" i="8"/>
  <c r="AK316" i="14"/>
  <c r="AK368" i="11"/>
  <c r="AK275" i="7"/>
  <c r="AK366" i="19"/>
  <c r="AK324" i="13"/>
  <c r="AK234" i="13"/>
  <c r="AK205" i="8"/>
  <c r="AK267" i="13"/>
  <c r="AK219" i="9"/>
  <c r="AK247" i="4"/>
  <c r="AK370" i="8"/>
  <c r="AK381" i="12"/>
  <c r="AK333" i="8"/>
  <c r="AK312" i="20"/>
  <c r="AK341" i="7"/>
  <c r="AK377" i="21"/>
  <c r="AK273" i="11"/>
  <c r="AK313" i="21"/>
  <c r="AK287" i="10"/>
  <c r="AK220" i="22"/>
  <c r="AK315" i="11"/>
  <c r="AK310" i="7"/>
  <c r="AK352" i="9"/>
  <c r="AK250" i="16"/>
  <c r="AK372" i="13"/>
  <c r="AK259" i="10"/>
  <c r="AK283" i="14"/>
  <c r="AK229" i="4"/>
  <c r="AK330" i="8"/>
  <c r="AK380" i="17"/>
  <c r="AK317" i="11"/>
  <c r="AK292" i="10"/>
  <c r="AK252" i="4"/>
  <c r="AK283" i="10"/>
  <c r="AK239" i="9"/>
  <c r="AK288" i="14"/>
  <c r="AK322" i="10"/>
  <c r="AK327" i="9"/>
  <c r="AK253" i="4"/>
  <c r="AK246" i="9"/>
  <c r="AK237" i="20"/>
  <c r="AK228" i="13"/>
  <c r="AK367" i="8"/>
  <c r="AK348" i="8"/>
  <c r="AK279" i="20"/>
  <c r="AK260" i="11"/>
  <c r="AK351" i="12"/>
  <c r="AK355" i="18"/>
  <c r="AK308" i="11"/>
  <c r="AK339" i="14"/>
  <c r="AK202" i="14"/>
  <c r="AK297" i="11"/>
  <c r="AK375" i="16"/>
  <c r="AK273" i="12"/>
  <c r="AK281" i="14"/>
  <c r="AK353" i="9"/>
  <c r="AK354" i="12"/>
  <c r="AK375" i="12"/>
  <c r="AK340" i="9"/>
  <c r="AK222" i="11"/>
  <c r="AK360" i="13"/>
  <c r="AK334" i="13"/>
  <c r="AK294" i="11"/>
  <c r="AK268" i="11"/>
  <c r="AK245" i="11"/>
  <c r="AK219" i="11"/>
  <c r="AK271" i="19"/>
  <c r="AK255" i="4"/>
  <c r="AK379" i="20"/>
  <c r="AK301" i="8"/>
  <c r="AK222" i="9"/>
  <c r="AK314" i="10"/>
  <c r="AK296" i="14"/>
  <c r="AK256" i="11"/>
  <c r="AK324" i="8"/>
  <c r="AK380" i="11"/>
  <c r="AK380" i="16"/>
  <c r="AK231" i="16"/>
  <c r="AK294" i="8"/>
  <c r="AK261" i="20"/>
  <c r="AK337" i="11"/>
  <c r="AK321" i="10"/>
  <c r="AK266" i="14"/>
  <c r="AK291" i="14"/>
  <c r="AK258" i="10"/>
  <c r="AK350" i="11"/>
  <c r="AK235" i="4"/>
  <c r="AK326" i="9"/>
  <c r="AK265" i="10"/>
  <c r="AK323" i="7"/>
  <c r="AK304" i="9"/>
  <c r="AK251" i="11"/>
  <c r="AK259" i="13"/>
  <c r="AK314" i="9"/>
  <c r="AK212" i="18"/>
  <c r="AK316" i="10"/>
  <c r="AK361" i="12"/>
  <c r="AK368" i="4"/>
  <c r="AK371" i="7"/>
  <c r="AK279" i="12"/>
  <c r="AK285" i="4"/>
  <c r="AK328" i="11"/>
  <c r="AK304" i="13"/>
  <c r="AK299" i="9"/>
  <c r="AK255" i="13"/>
  <c r="AK250" i="9"/>
  <c r="AK267" i="16"/>
  <c r="AK248" i="12"/>
  <c r="AK306" i="14"/>
  <c r="AK331" i="20"/>
  <c r="AK256" i="9"/>
  <c r="AK206" i="11"/>
  <c r="AK285" i="10"/>
  <c r="AK374" i="12"/>
  <c r="AK358" i="8"/>
  <c r="AK272" i="12"/>
  <c r="AK314" i="11"/>
  <c r="AK380" i="19"/>
  <c r="AK328" i="8"/>
  <c r="AK237" i="12"/>
  <c r="AK255" i="10"/>
  <c r="AK346" i="9"/>
  <c r="AK226" i="16"/>
  <c r="AK280" i="7"/>
  <c r="AK323" i="8"/>
  <c r="AK231" i="7"/>
  <c r="AK323" i="11"/>
  <c r="AK263" i="4"/>
  <c r="AK263" i="8"/>
  <c r="AK299" i="16"/>
  <c r="AK226" i="12"/>
  <c r="AK280" i="11"/>
  <c r="AK328" i="19"/>
  <c r="AK251" i="9"/>
  <c r="AK257" i="10"/>
  <c r="AK202" i="9"/>
  <c r="AK273" i="22"/>
  <c r="AK312" i="10"/>
  <c r="AK361" i="8"/>
  <c r="AK289" i="4"/>
  <c r="AK233" i="4"/>
  <c r="AK249" i="16"/>
  <c r="AK372" i="10"/>
  <c r="AK212" i="11"/>
  <c r="AK335" i="12"/>
  <c r="AK338" i="12"/>
  <c r="AK210" i="13"/>
  <c r="AK296" i="19"/>
  <c r="AK333" i="12"/>
  <c r="AK278" i="12"/>
  <c r="AK338" i="10"/>
  <c r="AK203" i="12"/>
  <c r="AK258" i="9"/>
  <c r="AK345" i="13"/>
  <c r="AK330" i="9"/>
  <c r="AK277" i="11"/>
  <c r="AK360" i="8"/>
  <c r="AK304" i="14"/>
  <c r="AK252" i="7"/>
  <c r="AK230" i="9"/>
  <c r="AK290" i="19"/>
  <c r="AK347" i="10"/>
  <c r="AK333" i="10"/>
  <c r="AK336" i="21"/>
  <c r="AK279" i="14"/>
  <c r="AK270" i="16"/>
  <c r="AK378" i="13"/>
  <c r="AK246" i="20"/>
  <c r="AK213" i="12"/>
  <c r="AK339" i="9"/>
  <c r="AK315" i="10"/>
  <c r="AK261" i="8"/>
  <c r="AK293" i="11"/>
  <c r="AK254" i="11"/>
  <c r="AK346" i="13"/>
  <c r="AK325" i="8"/>
  <c r="AK294" i="9"/>
  <c r="AK320" i="12"/>
  <c r="AK231" i="11"/>
  <c r="AK235" i="13"/>
  <c r="AK356" i="16"/>
  <c r="AK367" i="9"/>
  <c r="AK360" i="10"/>
  <c r="AK207" i="7"/>
  <c r="AK350" i="13"/>
  <c r="AK365" i="21"/>
  <c r="AK357" i="9"/>
  <c r="AK268" i="14"/>
  <c r="AK236" i="13"/>
  <c r="AK323" i="17"/>
  <c r="AK323" i="14"/>
  <c r="AK359" i="9"/>
  <c r="AK373" i="12"/>
  <c r="AK275" i="14"/>
  <c r="AK355" i="10"/>
  <c r="AK373" i="8"/>
  <c r="AK364" i="9"/>
  <c r="AK204" i="10"/>
  <c r="AK277" i="8"/>
  <c r="AK294" i="7"/>
  <c r="AK286" i="7"/>
  <c r="AK330" i="10"/>
  <c r="AK376" i="9"/>
  <c r="AK292" i="8"/>
  <c r="AK356" i="13"/>
  <c r="AK292" i="11"/>
  <c r="AK310" i="13"/>
  <c r="AK318" i="13"/>
  <c r="AK207" i="9"/>
  <c r="AK214" i="9"/>
  <c r="AK209" i="12"/>
  <c r="AK379" i="14"/>
  <c r="AK248" i="11"/>
  <c r="AK298" i="11"/>
  <c r="AK349" i="8"/>
  <c r="AK371" i="18"/>
  <c r="AK350" i="10"/>
  <c r="AK205" i="10"/>
  <c r="AK226" i="13"/>
  <c r="AK245" i="19"/>
  <c r="AK225" i="14"/>
  <c r="AK337" i="16"/>
  <c r="AK280" i="8"/>
  <c r="AK222" i="18"/>
  <c r="AK233" i="8"/>
  <c r="AK243" i="9"/>
  <c r="AK335" i="14"/>
  <c r="AK270" i="8"/>
  <c r="AK324" i="17"/>
  <c r="AK324" i="14"/>
  <c r="AK252" i="9"/>
  <c r="AK372" i="7"/>
  <c r="AK234" i="16"/>
  <c r="AK288" i="4"/>
  <c r="AK223" i="8"/>
  <c r="AK225" i="18"/>
  <c r="AK249" i="12"/>
  <c r="AK247" i="11"/>
  <c r="AK272" i="21"/>
  <c r="AK249" i="8"/>
  <c r="AK238" i="10"/>
  <c r="AK349" i="10"/>
  <c r="AK211" i="7"/>
  <c r="AK278" i="9"/>
  <c r="AK378" i="11"/>
  <c r="AK222" i="13"/>
  <c r="AK316" i="12"/>
  <c r="AK309" i="21"/>
  <c r="AK222" i="19"/>
  <c r="AK269" i="12"/>
  <c r="AK316" i="11"/>
  <c r="AK204" i="14"/>
  <c r="AK380" i="9"/>
  <c r="AK371" i="11"/>
  <c r="AK357" i="11"/>
  <c r="AK332" i="12"/>
  <c r="AK287" i="14"/>
  <c r="AK346" i="17"/>
  <c r="AK300" i="12"/>
  <c r="AK261" i="4"/>
  <c r="AK234" i="10"/>
  <c r="AK290" i="10"/>
  <c r="AK221" i="7"/>
  <c r="AK224" i="22"/>
  <c r="AK279" i="13"/>
  <c r="AK302" i="12"/>
  <c r="AK315" i="12"/>
  <c r="AK291" i="23"/>
  <c r="AK256" i="21"/>
  <c r="AK247" i="8"/>
  <c r="AK363" i="7"/>
  <c r="AK379" i="8"/>
  <c r="AK354" i="11"/>
  <c r="AK349" i="7"/>
  <c r="AK202" i="13"/>
  <c r="AK242" i="9"/>
  <c r="AK322" i="11"/>
  <c r="AK351" i="9"/>
  <c r="AK345" i="10"/>
  <c r="AK275" i="10"/>
  <c r="AK305" i="8"/>
  <c r="AK302" i="13"/>
  <c r="AK276" i="4"/>
  <c r="AK268" i="7"/>
  <c r="AK227" i="4"/>
  <c r="AK368" i="14"/>
  <c r="AK344" i="14"/>
  <c r="AK309" i="22"/>
  <c r="AK320" i="17"/>
  <c r="AK377" i="17"/>
  <c r="AK230" i="11"/>
  <c r="AK202" i="4"/>
  <c r="AK309" i="14"/>
  <c r="AK370" i="7"/>
  <c r="AK296" i="12"/>
  <c r="AK281" i="4"/>
  <c r="AK261" i="22"/>
  <c r="AK335" i="11"/>
  <c r="AK287" i="13"/>
  <c r="AK282" i="8"/>
  <c r="AK204" i="12"/>
  <c r="AK365" i="11"/>
  <c r="AK225" i="11"/>
  <c r="AK316" i="20"/>
  <c r="AK269" i="11"/>
  <c r="AK287" i="9"/>
  <c r="AK254" i="12"/>
  <c r="AK359" i="13"/>
  <c r="AK252" i="20"/>
  <c r="AK213" i="13"/>
  <c r="AK292" i="7"/>
  <c r="AK303" i="18"/>
  <c r="AK365" i="13"/>
  <c r="AK232" i="11"/>
  <c r="AK227" i="7"/>
  <c r="AK224" i="19"/>
  <c r="AK287" i="11"/>
  <c r="AK264" i="14"/>
  <c r="AK356" i="11"/>
  <c r="AK243" i="10"/>
  <c r="AK250" i="10"/>
  <c r="AK236" i="16"/>
  <c r="AK381" i="14"/>
  <c r="AK240" i="4"/>
  <c r="AK295" i="12"/>
  <c r="AK319" i="12"/>
  <c r="AK243" i="4"/>
  <c r="AK258" i="14"/>
  <c r="AK232" i="14"/>
  <c r="AK362" i="14"/>
  <c r="AK240" i="7"/>
  <c r="AK230" i="20"/>
  <c r="AK362" i="10"/>
  <c r="AK354" i="9"/>
  <c r="AK320" i="4"/>
  <c r="AK381" i="9"/>
  <c r="AK237" i="14"/>
  <c r="AK276" i="7"/>
  <c r="AK358" i="10"/>
  <c r="AK217" i="16"/>
  <c r="AK317" i="13"/>
  <c r="AK357" i="10"/>
  <c r="AK219" i="12"/>
  <c r="AK226" i="19"/>
  <c r="AK370" i="11"/>
  <c r="AK215" i="14"/>
  <c r="AK333" i="11"/>
  <c r="AK280" i="19"/>
  <c r="AK233" i="14"/>
  <c r="AK366" i="14"/>
  <c r="AK317" i="12"/>
  <c r="AK376" i="22"/>
  <c r="AK263" i="10"/>
  <c r="AK229" i="7"/>
  <c r="AK303" i="4"/>
  <c r="AK248" i="17"/>
  <c r="AK313" i="11"/>
  <c r="AK294" i="13"/>
  <c r="AK361" i="14"/>
  <c r="AK331" i="11"/>
  <c r="AK255" i="9"/>
  <c r="AK255" i="11"/>
  <c r="AK365" i="4"/>
  <c r="AK322" i="12"/>
  <c r="AK350" i="12"/>
  <c r="AK286" i="14"/>
  <c r="AK220" i="9"/>
  <c r="AK359" i="7"/>
  <c r="AK236" i="12"/>
  <c r="AK340" i="7"/>
  <c r="AK322" i="8"/>
  <c r="AK308" i="19"/>
  <c r="AK351" i="13"/>
  <c r="AK257" i="8"/>
  <c r="AK224" i="21"/>
  <c r="AK377" i="9"/>
  <c r="AK260" i="14"/>
  <c r="AK336" i="12"/>
  <c r="AK270" i="7"/>
  <c r="AK299" i="7"/>
  <c r="AK344" i="16"/>
  <c r="AK357" i="14"/>
  <c r="AK230" i="13"/>
  <c r="AK353" i="7"/>
  <c r="AK236" i="20"/>
  <c r="AK353" i="13"/>
  <c r="AK306" i="7"/>
  <c r="AK270" i="14"/>
  <c r="AK241" i="9"/>
  <c r="AK253" i="20"/>
  <c r="AK230" i="14"/>
  <c r="AK299" i="14"/>
  <c r="AK346" i="11"/>
  <c r="AK357" i="16"/>
  <c r="AK380" i="18"/>
  <c r="AK272" i="13"/>
  <c r="AK369" i="13"/>
  <c r="AK350" i="14"/>
  <c r="AK375" i="14"/>
  <c r="AK231" i="8"/>
  <c r="AK303" i="11"/>
  <c r="AK236" i="14"/>
  <c r="AK228" i="14"/>
  <c r="AK313" i="13"/>
  <c r="AK371" i="10"/>
  <c r="AK208" i="8"/>
  <c r="AK366" i="10"/>
  <c r="AK266" i="10"/>
  <c r="AK337" i="8"/>
  <c r="AK355" i="17"/>
  <c r="AK288" i="8"/>
  <c r="AK332" i="11"/>
  <c r="AK362" i="7"/>
  <c r="AK262" i="14"/>
  <c r="AK356" i="17"/>
  <c r="AK259" i="4"/>
  <c r="AK374" i="9"/>
  <c r="AK375" i="10"/>
  <c r="AK288" i="12"/>
  <c r="AK208" i="13"/>
  <c r="AK249" i="13"/>
  <c r="AK309" i="8"/>
  <c r="AK353" i="11"/>
  <c r="AK371" i="13"/>
  <c r="AK379" i="11"/>
  <c r="AK209" i="4"/>
  <c r="AK284" i="20"/>
  <c r="AK329" i="8"/>
  <c r="AK212" i="16"/>
  <c r="AK334" i="8"/>
  <c r="AK336" i="4"/>
  <c r="AK251" i="4"/>
  <c r="AK216" i="21"/>
  <c r="AK255" i="7"/>
  <c r="AK241" i="14"/>
  <c r="AK354" i="4"/>
  <c r="AK333" i="16"/>
  <c r="AK265" i="13"/>
  <c r="AK278" i="11"/>
  <c r="AK284" i="13"/>
  <c r="AK252" i="12"/>
  <c r="AK335" i="9"/>
  <c r="AK211" i="17"/>
  <c r="AK368" i="17"/>
  <c r="AK225" i="13"/>
  <c r="AK306" i="8"/>
  <c r="AK263" i="11"/>
  <c r="AK305" i="9"/>
  <c r="AK311" i="11"/>
  <c r="AK301" i="12"/>
  <c r="AK207" i="13"/>
  <c r="AK235" i="10"/>
  <c r="AK304" i="8"/>
  <c r="AK366" i="11"/>
  <c r="AK321" i="12"/>
  <c r="AK272" i="10"/>
  <c r="AK377" i="14"/>
  <c r="AK240" i="10"/>
  <c r="AK245" i="13"/>
  <c r="AK235" i="14"/>
  <c r="AK212" i="19"/>
  <c r="AK297" i="19"/>
  <c r="AK347" i="12"/>
  <c r="AK337" i="13"/>
  <c r="AK295" i="9"/>
  <c r="AK269" i="9"/>
  <c r="AK300" i="16"/>
  <c r="AK321" i="7"/>
  <c r="AK286" i="10"/>
  <c r="AK373" i="4"/>
  <c r="AK312" i="9"/>
  <c r="AK359" i="8"/>
  <c r="AK340" i="10"/>
  <c r="AK271" i="16"/>
  <c r="AK377" i="8"/>
  <c r="AK275" i="17"/>
  <c r="AK224" i="10"/>
  <c r="AK231" i="19"/>
  <c r="AK216" i="18"/>
  <c r="AK272" i="20"/>
  <c r="AK228" i="11"/>
  <c r="AK207" i="12"/>
  <c r="AK249" i="11"/>
  <c r="AK344" i="11"/>
  <c r="AK365" i="12"/>
  <c r="AK237" i="9"/>
  <c r="AK229" i="10"/>
  <c r="AK377" i="7"/>
  <c r="AK244" i="8"/>
  <c r="AK360" i="11"/>
  <c r="AK235" i="18"/>
  <c r="AK274" i="18"/>
  <c r="AK355" i="19"/>
  <c r="AK206" i="22"/>
  <c r="AK305" i="16"/>
  <c r="AK233" i="9"/>
  <c r="AK227" i="17"/>
  <c r="AK232" i="17"/>
  <c r="AK368" i="8"/>
  <c r="AK223" i="17"/>
  <c r="AK239" i="12"/>
  <c r="AK326" i="18"/>
  <c r="AK316" i="21"/>
  <c r="AK323" i="22"/>
  <c r="AK351" i="4"/>
  <c r="AK247" i="17"/>
  <c r="AK218" i="23"/>
  <c r="AK245" i="20"/>
  <c r="AK361" i="4"/>
  <c r="AK252" i="23"/>
  <c r="AK293" i="19"/>
  <c r="AK358" i="4"/>
  <c r="AK203" i="16"/>
  <c r="AK329" i="18"/>
  <c r="AK376" i="16"/>
  <c r="AK344" i="9"/>
  <c r="AK317" i="19"/>
  <c r="AK352" i="22"/>
  <c r="AK284" i="16"/>
  <c r="AK262" i="9"/>
  <c r="AK306" i="4"/>
  <c r="AK272" i="19"/>
  <c r="AK358" i="19"/>
  <c r="AK259" i="19"/>
  <c r="AK340" i="16"/>
  <c r="AK348" i="22"/>
  <c r="AK370" i="18"/>
  <c r="AK324" i="4"/>
  <c r="AK226" i="17"/>
  <c r="AK215" i="16"/>
  <c r="AK281" i="16"/>
  <c r="AK372" i="22"/>
  <c r="AK218" i="7"/>
  <c r="AK241" i="18"/>
  <c r="AK204" i="22"/>
  <c r="AK309" i="4"/>
  <c r="AK293" i="4"/>
  <c r="AK268" i="19"/>
  <c r="AK339" i="4"/>
  <c r="AK269" i="21"/>
  <c r="AK265" i="17"/>
  <c r="AK295" i="16"/>
  <c r="AK209" i="13"/>
  <c r="AK307" i="20"/>
  <c r="AK314" i="14"/>
  <c r="AK366" i="18"/>
  <c r="AK302" i="19"/>
  <c r="AK367" i="20"/>
  <c r="AK265" i="18"/>
  <c r="AK267" i="11"/>
  <c r="AK306" i="21"/>
  <c r="AK351" i="17"/>
  <c r="AK332" i="16"/>
  <c r="AK289" i="20"/>
  <c r="AK204" i="23"/>
  <c r="AK247" i="23"/>
  <c r="AK330" i="17"/>
  <c r="AK337" i="4"/>
  <c r="AK266" i="22"/>
  <c r="AK292" i="18"/>
  <c r="AK353" i="23"/>
  <c r="AK360" i="16"/>
  <c r="AK330" i="20"/>
  <c r="AK227" i="16"/>
  <c r="AK348" i="20"/>
  <c r="AK225" i="16"/>
  <c r="AK300" i="20"/>
  <c r="AK235" i="23"/>
  <c r="AK270" i="23"/>
  <c r="AK364" i="10"/>
  <c r="AK314" i="17"/>
  <c r="AK253" i="22"/>
  <c r="AK266" i="16"/>
  <c r="AK335" i="17"/>
  <c r="AK331" i="21"/>
  <c r="AK202" i="12"/>
  <c r="AK304" i="22"/>
  <c r="AK257" i="16"/>
  <c r="AK342" i="20"/>
  <c r="AK259" i="17"/>
  <c r="AK362" i="19"/>
  <c r="AK253" i="16"/>
  <c r="AK285" i="18"/>
  <c r="AK350" i="17"/>
  <c r="AK258" i="19"/>
  <c r="AK314" i="16"/>
  <c r="AK228" i="20"/>
  <c r="AK355" i="21"/>
  <c r="AK286" i="13"/>
  <c r="AK222" i="21"/>
  <c r="AK219" i="19"/>
  <c r="AK221" i="22"/>
  <c r="AK245" i="10"/>
  <c r="AK228" i="12"/>
  <c r="AK254" i="19"/>
  <c r="AK341" i="23"/>
  <c r="AK332" i="23"/>
  <c r="AK276" i="23"/>
  <c r="AK312" i="19"/>
  <c r="AK242" i="23"/>
  <c r="AK368" i="22"/>
  <c r="AK282" i="23"/>
  <c r="AK234" i="20"/>
  <c r="AK369" i="18"/>
  <c r="AK311" i="22"/>
  <c r="AK325" i="14"/>
  <c r="AK342" i="17"/>
  <c r="AK230" i="16"/>
  <c r="AK338" i="21"/>
  <c r="AK353" i="16"/>
  <c r="AK315" i="14"/>
  <c r="AK365" i="14"/>
  <c r="AK364" i="8"/>
  <c r="AK360" i="17"/>
  <c r="AK239" i="10"/>
  <c r="AK351" i="7"/>
  <c r="AK261" i="9"/>
  <c r="AK206" i="18"/>
  <c r="AK242" i="18"/>
  <c r="AK357" i="18"/>
  <c r="AK221" i="23"/>
  <c r="AK292" i="19"/>
  <c r="AK300" i="18"/>
  <c r="AK349" i="17"/>
  <c r="AK294" i="21"/>
  <c r="AK304" i="19"/>
  <c r="AK213" i="22"/>
  <c r="AK325" i="13"/>
  <c r="AK269" i="18"/>
  <c r="AK313" i="18"/>
  <c r="AK246" i="16"/>
  <c r="AK246" i="17"/>
  <c r="AK306" i="23"/>
  <c r="AK203" i="9"/>
  <c r="AK279" i="23"/>
  <c r="AK344" i="7"/>
  <c r="AK361" i="11"/>
  <c r="AK218" i="20"/>
  <c r="AK381" i="21"/>
  <c r="AK277" i="20"/>
  <c r="AK271" i="17"/>
  <c r="AK252" i="22"/>
  <c r="AK326" i="21"/>
  <c r="AK318" i="21"/>
  <c r="AK297" i="20"/>
  <c r="AK301" i="20"/>
  <c r="AK368" i="16"/>
  <c r="AK298" i="4"/>
  <c r="AK244" i="18"/>
  <c r="AK257" i="19"/>
  <c r="AK262" i="4"/>
  <c r="AK285" i="21"/>
  <c r="AK299" i="18"/>
  <c r="AK360" i="23"/>
  <c r="AK342" i="16"/>
  <c r="AK265" i="20"/>
  <c r="AK306" i="16"/>
  <c r="AK347" i="8"/>
  <c r="AK323" i="12"/>
  <c r="AK340" i="11"/>
  <c r="AK366" i="13"/>
  <c r="AK282" i="17"/>
  <c r="AK257" i="20"/>
  <c r="AK320" i="18"/>
  <c r="AK255" i="22"/>
  <c r="AK241" i="11"/>
  <c r="AK370" i="4"/>
  <c r="AK347" i="19"/>
  <c r="AK284" i="21"/>
  <c r="AK325" i="17"/>
  <c r="AK207" i="19"/>
  <c r="AK277" i="12"/>
  <c r="AK364" i="7"/>
  <c r="AK289" i="22"/>
  <c r="AK321" i="22"/>
  <c r="AK307" i="23"/>
  <c r="AK332" i="19"/>
  <c r="AK350" i="8"/>
  <c r="AK349" i="18"/>
  <c r="AK310" i="19"/>
  <c r="AK268" i="18"/>
  <c r="AK292" i="4"/>
  <c r="AK250" i="12"/>
  <c r="AK217" i="7"/>
  <c r="AK325" i="19"/>
  <c r="AK343" i="23"/>
  <c r="AK275" i="23"/>
  <c r="AK289" i="9"/>
  <c r="AK359" i="23"/>
  <c r="AK348" i="10"/>
  <c r="AK281" i="17"/>
  <c r="AK367" i="4"/>
  <c r="AK293" i="17"/>
  <c r="AK361" i="21"/>
  <c r="AK273" i="14"/>
  <c r="AK251" i="23"/>
  <c r="AK319" i="19"/>
  <c r="AK359" i="19"/>
  <c r="AK217" i="12"/>
  <c r="AK223" i="10"/>
  <c r="AK228" i="23"/>
  <c r="AK295" i="17"/>
  <c r="AK360" i="4"/>
  <c r="AK362" i="18"/>
  <c r="AK380" i="10"/>
  <c r="AK360" i="19"/>
  <c r="AK310" i="21"/>
  <c r="AK321" i="19"/>
  <c r="AK207" i="21"/>
  <c r="AK228" i="8"/>
  <c r="AK217" i="21"/>
  <c r="AK364" i="16"/>
  <c r="AK296" i="23"/>
  <c r="AK312" i="11"/>
  <c r="AK323" i="9"/>
  <c r="AK205" i="13"/>
  <c r="AK312" i="21"/>
  <c r="AK341" i="4"/>
  <c r="AK247" i="20"/>
  <c r="AK313" i="4"/>
  <c r="AK218" i="22"/>
  <c r="AK249" i="18"/>
  <c r="AK315" i="22"/>
  <c r="AK338" i="4"/>
  <c r="AK269" i="22"/>
  <c r="AK373" i="20"/>
  <c r="AK341" i="20"/>
  <c r="AK248" i="16"/>
  <c r="AK302" i="23"/>
  <c r="AK316" i="18"/>
  <c r="AK306" i="22"/>
  <c r="AK295" i="23"/>
  <c r="AK378" i="21"/>
  <c r="AK262" i="18"/>
  <c r="AK262" i="17"/>
  <c r="AK301" i="9"/>
  <c r="AK291" i="11"/>
  <c r="AK253" i="8"/>
  <c r="AK283" i="13"/>
  <c r="AK317" i="8"/>
  <c r="AK313" i="14"/>
  <c r="AK281" i="8"/>
  <c r="AK227" i="14"/>
  <c r="AK258" i="11"/>
  <c r="AK235" i="12"/>
  <c r="AK333" i="19"/>
  <c r="AK327" i="8"/>
  <c r="AK211" i="18"/>
  <c r="AK308" i="23"/>
  <c r="AK247" i="7"/>
  <c r="AK239" i="21"/>
  <c r="AK377" i="16"/>
  <c r="AK254" i="20"/>
  <c r="AK286" i="4"/>
  <c r="AK244" i="16"/>
  <c r="AK233" i="17"/>
  <c r="AK241" i="4"/>
  <c r="AK277" i="9"/>
  <c r="AK366" i="22"/>
  <c r="AK299" i="21"/>
  <c r="AK243" i="23"/>
  <c r="AK311" i="8"/>
  <c r="AK335" i="18"/>
  <c r="AK290" i="8"/>
  <c r="AK336" i="18"/>
  <c r="AK324" i="19"/>
  <c r="AK311" i="20"/>
  <c r="AK373" i="18"/>
  <c r="AK205" i="17"/>
  <c r="AK205" i="16"/>
  <c r="AK299" i="8"/>
  <c r="AK367" i="22"/>
  <c r="AK329" i="22"/>
  <c r="AK208" i="20"/>
  <c r="AK302" i="8"/>
  <c r="AK308" i="21"/>
  <c r="AK244" i="19"/>
  <c r="AK295" i="19"/>
  <c r="AK294" i="4"/>
  <c r="AK259" i="18"/>
  <c r="AK283" i="17"/>
  <c r="AK376" i="21"/>
  <c r="AK332" i="20"/>
  <c r="AK202" i="19"/>
  <c r="AK379" i="17"/>
  <c r="AK253" i="18"/>
  <c r="AK203" i="17"/>
  <c r="AK227" i="19"/>
  <c r="AK205" i="21"/>
  <c r="AK257" i="11"/>
  <c r="AK258" i="17"/>
  <c r="AK232" i="22"/>
  <c r="AK240" i="21"/>
  <c r="AK245" i="22"/>
  <c r="AK307" i="19"/>
  <c r="AK331" i="4"/>
  <c r="AK204" i="16"/>
  <c r="AK222" i="8"/>
  <c r="AK231" i="17"/>
  <c r="AK291" i="20"/>
  <c r="AK225" i="17"/>
  <c r="AK350" i="19"/>
  <c r="AK302" i="4"/>
  <c r="AK267" i="14"/>
  <c r="AK208" i="22"/>
  <c r="AK255" i="17"/>
  <c r="AK381" i="17"/>
  <c r="AK332" i="17"/>
  <c r="AK296" i="22"/>
  <c r="AK331" i="17"/>
  <c r="AK304" i="17"/>
  <c r="AK378" i="8"/>
  <c r="AK375" i="17"/>
  <c r="AK257" i="18"/>
  <c r="AK327" i="23"/>
  <c r="AK221" i="21"/>
  <c r="AK290" i="11"/>
  <c r="AK279" i="19"/>
  <c r="AK266" i="19"/>
  <c r="AK220" i="18"/>
  <c r="AK368" i="20"/>
  <c r="AK279" i="21"/>
  <c r="AK350" i="22"/>
  <c r="AK315" i="4"/>
  <c r="AK324" i="23"/>
  <c r="AK381" i="4"/>
  <c r="AK223" i="16"/>
  <c r="AK264" i="4"/>
  <c r="AK302" i="17"/>
  <c r="AK363" i="19"/>
  <c r="AK273" i="20"/>
  <c r="AK277" i="23"/>
  <c r="AK311" i="23"/>
  <c r="AK339" i="23"/>
  <c r="AK253" i="14"/>
  <c r="AK346" i="22"/>
  <c r="AK304" i="4"/>
  <c r="AK311" i="7"/>
  <c r="AK215" i="17"/>
  <c r="AK379" i="22"/>
  <c r="AK370" i="17"/>
  <c r="AK241" i="23"/>
  <c r="AK220" i="16"/>
  <c r="AK354" i="21"/>
  <c r="AK222" i="22"/>
  <c r="AK368" i="7"/>
  <c r="AK291" i="22"/>
  <c r="AK265" i="16"/>
  <c r="AK336" i="16"/>
  <c r="AK260" i="20"/>
  <c r="AK245" i="18"/>
  <c r="AK284" i="14"/>
  <c r="AK300" i="14"/>
  <c r="AK294" i="22"/>
  <c r="AK247" i="21"/>
  <c r="AK245" i="4"/>
  <c r="AK365" i="23"/>
  <c r="AK364" i="11"/>
  <c r="AK287" i="22"/>
  <c r="AK236" i="23"/>
  <c r="AK353" i="19"/>
  <c r="AK363" i="14"/>
  <c r="AK378" i="9"/>
  <c r="AK242" i="12"/>
  <c r="AK238" i="9"/>
  <c r="AK208" i="10"/>
  <c r="AK243" i="16"/>
  <c r="AK290" i="13"/>
  <c r="AK255" i="8"/>
  <c r="AK214" i="4"/>
  <c r="AK214" i="10"/>
  <c r="AK207" i="11"/>
  <c r="AK209" i="9"/>
  <c r="AK368" i="9"/>
  <c r="AK326" i="19"/>
  <c r="AK320" i="10"/>
  <c r="AK284" i="10"/>
  <c r="AK249" i="23"/>
  <c r="AK331" i="16"/>
  <c r="AK315" i="21"/>
  <c r="AK330" i="19"/>
  <c r="AK275" i="16"/>
  <c r="AK299" i="4"/>
  <c r="AK335" i="8"/>
  <c r="AK233" i="20"/>
  <c r="AK347" i="9"/>
  <c r="AK259" i="21"/>
  <c r="AK356" i="7"/>
  <c r="AK241" i="20"/>
  <c r="AK276" i="20"/>
  <c r="AK281" i="21"/>
  <c r="AK219" i="20"/>
  <c r="AK267" i="10"/>
  <c r="AK298" i="20"/>
  <c r="AK312" i="7"/>
  <c r="AK208" i="21"/>
  <c r="AK241" i="10"/>
  <c r="AK373" i="10"/>
  <c r="AK318" i="22"/>
  <c r="AK349" i="13"/>
  <c r="AK339" i="16"/>
  <c r="AK307" i="21"/>
  <c r="AK282" i="13"/>
  <c r="AK275" i="19"/>
  <c r="AK203" i="20"/>
  <c r="AK342" i="22"/>
  <c r="AK239" i="17"/>
  <c r="AK362" i="8"/>
  <c r="AK344" i="10"/>
  <c r="AK218" i="14"/>
  <c r="AK358" i="21"/>
  <c r="AK378" i="4"/>
  <c r="AK284" i="19"/>
  <c r="AK345" i="23"/>
  <c r="AK286" i="17"/>
  <c r="AK246" i="23"/>
  <c r="AK301" i="17"/>
  <c r="AK361" i="20"/>
  <c r="AK252" i="17"/>
  <c r="AK273" i="4"/>
  <c r="AK378" i="16"/>
  <c r="AK306" i="17"/>
  <c r="AK302" i="22"/>
  <c r="AK317" i="14"/>
  <c r="AK215" i="19"/>
  <c r="AK325" i="22"/>
  <c r="AK260" i="8"/>
  <c r="AK337" i="22"/>
  <c r="AK367" i="19"/>
  <c r="AK321" i="18"/>
  <c r="AK317" i="21"/>
  <c r="AK219" i="16"/>
  <c r="AK241" i="21"/>
  <c r="AK367" i="12"/>
  <c r="AK298" i="19"/>
  <c r="AK252" i="19"/>
  <c r="AK331" i="13"/>
  <c r="AK263" i="19"/>
  <c r="AK274" i="9"/>
  <c r="AK334" i="19"/>
  <c r="AK236" i="9"/>
  <c r="AK290" i="18"/>
  <c r="AK286" i="18"/>
  <c r="AK363" i="18"/>
  <c r="AK238" i="21"/>
  <c r="AK219" i="17"/>
  <c r="AK232" i="18"/>
  <c r="AK274" i="20"/>
  <c r="AK270" i="9"/>
  <c r="AK258" i="20"/>
  <c r="AK230" i="7"/>
  <c r="AK335" i="21"/>
  <c r="AK357" i="17"/>
  <c r="AK233" i="16"/>
  <c r="AK213" i="16"/>
  <c r="AK363" i="12"/>
  <c r="AK381" i="10"/>
  <c r="AK233" i="18"/>
  <c r="AK317" i="23"/>
  <c r="AK234" i="17"/>
  <c r="AK356" i="19"/>
  <c r="AK283" i="16"/>
  <c r="AK318" i="20"/>
  <c r="AK250" i="19"/>
  <c r="AK315" i="18"/>
  <c r="AK355" i="16"/>
  <c r="AK282" i="19"/>
  <c r="AK207" i="18"/>
  <c r="AK300" i="21"/>
  <c r="AK366" i="21"/>
  <c r="AK356" i="23"/>
  <c r="AK228" i="19"/>
  <c r="AK290" i="7"/>
  <c r="AK263" i="23"/>
  <c r="AK258" i="21"/>
  <c r="AK204" i="17"/>
  <c r="AK287" i="20"/>
  <c r="AK283" i="23"/>
  <c r="AK338" i="20"/>
  <c r="AK244" i="22"/>
  <c r="AK357" i="4"/>
  <c r="AK327" i="17"/>
  <c r="AK231" i="22"/>
  <c r="AK314" i="20"/>
  <c r="AK362" i="20"/>
  <c r="AK224" i="23"/>
  <c r="AK208" i="9"/>
  <c r="AK229" i="18"/>
  <c r="AK321" i="13"/>
  <c r="AK221" i="8"/>
  <c r="AK321" i="11"/>
  <c r="AK208" i="14"/>
  <c r="AK233" i="13"/>
  <c r="AK317" i="7"/>
  <c r="AK215" i="13"/>
  <c r="AK216" i="10"/>
  <c r="AK216" i="13"/>
  <c r="AK346" i="7"/>
  <c r="AK313" i="16"/>
  <c r="AK327" i="4"/>
  <c r="AK212" i="9"/>
  <c r="AK237" i="21"/>
  <c r="AK342" i="21"/>
  <c r="AK328" i="18"/>
  <c r="AK317" i="22"/>
  <c r="AK338" i="16"/>
  <c r="AK343" i="16"/>
  <c r="AK253" i="23"/>
  <c r="AK219" i="23"/>
  <c r="AK221" i="20"/>
  <c r="AK277" i="7"/>
  <c r="AK309" i="23"/>
  <c r="AK210" i="21"/>
  <c r="AK296" i="18"/>
  <c r="AK213" i="19"/>
  <c r="AK279" i="18"/>
  <c r="AK356" i="12"/>
  <c r="AK297" i="9"/>
  <c r="AK203" i="22"/>
  <c r="AK256" i="18"/>
  <c r="AK270" i="18"/>
  <c r="AK220" i="7"/>
  <c r="AK262" i="13"/>
  <c r="AK237" i="22"/>
  <c r="AK360" i="18"/>
  <c r="AK267" i="23"/>
  <c r="AK297" i="10"/>
  <c r="AK316" i="16"/>
  <c r="AK314" i="21"/>
  <c r="AK372" i="19"/>
  <c r="AK323" i="4"/>
  <c r="AK230" i="18"/>
  <c r="AK316" i="22"/>
  <c r="AK294" i="23"/>
  <c r="AK364" i="22"/>
  <c r="AK301" i="18"/>
  <c r="AK300" i="23"/>
  <c r="AK304" i="16"/>
  <c r="AK373" i="17"/>
  <c r="AK229" i="20"/>
  <c r="AK346" i="23"/>
  <c r="AK302" i="7"/>
  <c r="AK214" i="7"/>
  <c r="AK288" i="17"/>
  <c r="AK267" i="18"/>
  <c r="AK303" i="7"/>
  <c r="AK216" i="23"/>
  <c r="AK240" i="17"/>
  <c r="AK290" i="14"/>
  <c r="AK243" i="18"/>
  <c r="AK293" i="22"/>
  <c r="AK232" i="19"/>
  <c r="AK333" i="4"/>
  <c r="AK204" i="13"/>
  <c r="AK316" i="4"/>
  <c r="AK289" i="23"/>
  <c r="AK345" i="12"/>
  <c r="AK280" i="17"/>
  <c r="AK319" i="17"/>
  <c r="AK275" i="21"/>
  <c r="AK318" i="4"/>
  <c r="AK328" i="22"/>
  <c r="AK237" i="19"/>
  <c r="AK219" i="22"/>
  <c r="AK352" i="17"/>
  <c r="AK207" i="22"/>
  <c r="AK297" i="16"/>
  <c r="AK275" i="20"/>
  <c r="AK212" i="21"/>
  <c r="AK208" i="23"/>
  <c r="AK349" i="22"/>
  <c r="AK240" i="19"/>
  <c r="AK245" i="14"/>
  <c r="AK219" i="18"/>
  <c r="AK246" i="18"/>
  <c r="AK244" i="21"/>
  <c r="AK278" i="8"/>
  <c r="AK214" i="16"/>
  <c r="AK286" i="8"/>
  <c r="AK317" i="4"/>
  <c r="AK336" i="19"/>
  <c r="AK260" i="4"/>
  <c r="AK319" i="8"/>
  <c r="AK372" i="18"/>
  <c r="AK230" i="22"/>
  <c r="AK215" i="18"/>
  <c r="AK205" i="20"/>
  <c r="AK276" i="16"/>
  <c r="AK218" i="18"/>
  <c r="AK214" i="23"/>
  <c r="AK341" i="21"/>
  <c r="AK254" i="17"/>
  <c r="AK272" i="7"/>
  <c r="AK230" i="4"/>
  <c r="AK301" i="14"/>
  <c r="AK331" i="9"/>
  <c r="AK372" i="17"/>
  <c r="AK221" i="19"/>
  <c r="AK213" i="17"/>
  <c r="AK287" i="4"/>
  <c r="AK285" i="13"/>
  <c r="AK209" i="17"/>
  <c r="AK355" i="23"/>
  <c r="AK318" i="16"/>
  <c r="AK216" i="12"/>
  <c r="AK271" i="23"/>
  <c r="AK337" i="23"/>
  <c r="AK348" i="17"/>
  <c r="AK344" i="23"/>
  <c r="AK305" i="23"/>
  <c r="AK347" i="17"/>
  <c r="AK378" i="20"/>
  <c r="AK315" i="23"/>
  <c r="AK380" i="22"/>
  <c r="AK358" i="18"/>
  <c r="AK279" i="9"/>
  <c r="AK239" i="4"/>
  <c r="AK267" i="7"/>
  <c r="AK278" i="14"/>
  <c r="AK306" i="19"/>
  <c r="AK301" i="13"/>
  <c r="AK353" i="10"/>
  <c r="AK243" i="8"/>
  <c r="AK370" i="14"/>
  <c r="AK337" i="21"/>
  <c r="AK300" i="11"/>
  <c r="AK243" i="21"/>
  <c r="AK257" i="21"/>
  <c r="AK266" i="18"/>
  <c r="AK344" i="22"/>
  <c r="AK353" i="4"/>
  <c r="AK343" i="20"/>
  <c r="AK380" i="20"/>
  <c r="AK274" i="17"/>
  <c r="AK320" i="9"/>
  <c r="AK309" i="11"/>
  <c r="AK380" i="8"/>
  <c r="AK328" i="17"/>
  <c r="AK323" i="21"/>
  <c r="AK360" i="22"/>
  <c r="AK343" i="21"/>
  <c r="AK242" i="19"/>
  <c r="AK370" i="23"/>
  <c r="AK363" i="22"/>
  <c r="AK363" i="16"/>
  <c r="AK248" i="20"/>
  <c r="AK315" i="16"/>
  <c r="AK339" i="11"/>
  <c r="AK314" i="23"/>
  <c r="AK217" i="20"/>
  <c r="AK303" i="23"/>
  <c r="AK226" i="14"/>
  <c r="AK338" i="8"/>
  <c r="AK353" i="21"/>
  <c r="AK275" i="18"/>
  <c r="AK355" i="20"/>
  <c r="AK283" i="7"/>
  <c r="AK311" i="17"/>
  <c r="AK233" i="22"/>
  <c r="AK374" i="20"/>
  <c r="AK361" i="16"/>
  <c r="AK295" i="20"/>
  <c r="AK217" i="4"/>
  <c r="AK214" i="11"/>
  <c r="AK326" i="16"/>
  <c r="AK332" i="13"/>
  <c r="AK232" i="16"/>
  <c r="AK269" i="19"/>
  <c r="AK377" i="10"/>
  <c r="AK230" i="21"/>
  <c r="AK266" i="23"/>
  <c r="AK222" i="17"/>
  <c r="AK300" i="17"/>
  <c r="AK381" i="23"/>
  <c r="AK339" i="8"/>
  <c r="AK278" i="19"/>
  <c r="AK308" i="7"/>
  <c r="AK247" i="22"/>
  <c r="AK369" i="22"/>
  <c r="AK277" i="21"/>
  <c r="AK208" i="19"/>
  <c r="AK318" i="23"/>
  <c r="AK318" i="17"/>
  <c r="AK248" i="7"/>
  <c r="AK239" i="19"/>
  <c r="AK281" i="23"/>
  <c r="AK235" i="21"/>
  <c r="AK241" i="19"/>
  <c r="AK289" i="13"/>
  <c r="AK285" i="19"/>
  <c r="AK250" i="22"/>
  <c r="AK244" i="17"/>
  <c r="AK332" i="7"/>
  <c r="AK262" i="16"/>
  <c r="AK372" i="16"/>
  <c r="AK292" i="22"/>
  <c r="AK228" i="18"/>
  <c r="AK291" i="4"/>
  <c r="AK220" i="11"/>
  <c r="AK350" i="7"/>
  <c r="AK250" i="18"/>
  <c r="AK375" i="13"/>
  <c r="AK284" i="8"/>
  <c r="AK283" i="21"/>
  <c r="AK297" i="23"/>
  <c r="AK270" i="21"/>
  <c r="AK351" i="20"/>
  <c r="AK374" i="4"/>
  <c r="AK369" i="17"/>
  <c r="AK269" i="23"/>
  <c r="AK234" i="12"/>
  <c r="AK343" i="12"/>
  <c r="AK221" i="12"/>
  <c r="AK263" i="9"/>
  <c r="AK202" i="23"/>
  <c r="AK279" i="22"/>
  <c r="AK278" i="16"/>
  <c r="AK299" i="22"/>
  <c r="AK345" i="18"/>
  <c r="AK362" i="11"/>
  <c r="AK250" i="23"/>
  <c r="AK370" i="21"/>
  <c r="AK238" i="16"/>
  <c r="AK245" i="16"/>
  <c r="AK361" i="7"/>
  <c r="AK306" i="10"/>
  <c r="AK228" i="17"/>
  <c r="AK211" i="22"/>
  <c r="AK340" i="4"/>
  <c r="AK375" i="19"/>
  <c r="AK234" i="18"/>
  <c r="AK254" i="16"/>
  <c r="AK345" i="19"/>
  <c r="AK233" i="19"/>
  <c r="AK261" i="21"/>
  <c r="AK257" i="23"/>
  <c r="AK292" i="23"/>
  <c r="AK249" i="22"/>
  <c r="AK233" i="23"/>
  <c r="AK354" i="23"/>
  <c r="AK345" i="22"/>
  <c r="AK316" i="17"/>
  <c r="AK366" i="8"/>
  <c r="AK299" i="10"/>
  <c r="AK268" i="9"/>
  <c r="AK224" i="14"/>
  <c r="AK307" i="10"/>
  <c r="AK329" i="12"/>
  <c r="AK203" i="4"/>
  <c r="AK261" i="18"/>
  <c r="AK298" i="21"/>
  <c r="AK345" i="20"/>
  <c r="AK254" i="18"/>
  <c r="AK310" i="22"/>
  <c r="AK358" i="23"/>
  <c r="AK288" i="22"/>
  <c r="AK334" i="22"/>
  <c r="AK350" i="20"/>
  <c r="AK340" i="23"/>
  <c r="AK342" i="18"/>
  <c r="AK234" i="7"/>
  <c r="AK305" i="19"/>
  <c r="AK239" i="20"/>
  <c r="AK359" i="17"/>
  <c r="AK255" i="20"/>
  <c r="AK372" i="12"/>
  <c r="AK358" i="7"/>
  <c r="AK273" i="23"/>
  <c r="AK273" i="16"/>
  <c r="AK381" i="13"/>
  <c r="AK351" i="18"/>
  <c r="AK300" i="22"/>
  <c r="AK346" i="16"/>
  <c r="AK242" i="20"/>
  <c r="AK285" i="17"/>
  <c r="AK284" i="22"/>
  <c r="AK321" i="17"/>
  <c r="AK292" i="16"/>
  <c r="AK268" i="20"/>
  <c r="AK373" i="16"/>
  <c r="AK343" i="19"/>
  <c r="AK377" i="19"/>
  <c r="AK242" i="16"/>
  <c r="AK379" i="18"/>
  <c r="AK352" i="11"/>
  <c r="AK314" i="4"/>
  <c r="AK259" i="22"/>
  <c r="AK308" i="10"/>
  <c r="AK241" i="17"/>
  <c r="AK283" i="18"/>
  <c r="AK292" i="20"/>
  <c r="AK337" i="17"/>
  <c r="AK326" i="10"/>
  <c r="AK377" i="20"/>
  <c r="AK266" i="8"/>
  <c r="AK264" i="9"/>
  <c r="AK298" i="13"/>
  <c r="AK206" i="21"/>
  <c r="AK208" i="16"/>
  <c r="AK374" i="21"/>
  <c r="AK272" i="8"/>
  <c r="AK297" i="22"/>
  <c r="AK295" i="18"/>
  <c r="AK236" i="8"/>
  <c r="AK376" i="18"/>
  <c r="AK297" i="4"/>
  <c r="AK240" i="16"/>
  <c r="AK254" i="23"/>
  <c r="AK226" i="18"/>
  <c r="AK220" i="23"/>
  <c r="AK256" i="19"/>
  <c r="AK294" i="14"/>
  <c r="AK344" i="21"/>
  <c r="AK294" i="17"/>
  <c r="AK268" i="22"/>
  <c r="AK245" i="17"/>
  <c r="AK339" i="20"/>
  <c r="AK212" i="23"/>
  <c r="AK309" i="20"/>
  <c r="AK342" i="4"/>
  <c r="AK264" i="23"/>
  <c r="AK243" i="19"/>
  <c r="AK226" i="23"/>
  <c r="AK250" i="17"/>
  <c r="AK229" i="12"/>
  <c r="AK219" i="21"/>
  <c r="AK347" i="22"/>
  <c r="AK374" i="23"/>
  <c r="AK232" i="23"/>
  <c r="AK330" i="21"/>
  <c r="AK250" i="21"/>
  <c r="AK290" i="16"/>
  <c r="AK256" i="22"/>
  <c r="AK354" i="22"/>
  <c r="AK310" i="8"/>
  <c r="AK256" i="23"/>
  <c r="AK287" i="23"/>
  <c r="AK371" i="21"/>
  <c r="AK280" i="22"/>
  <c r="AK319" i="18"/>
  <c r="AK354" i="20"/>
  <c r="AK214" i="13"/>
  <c r="AK203" i="18"/>
  <c r="AK210" i="20"/>
  <c r="AK212" i="10"/>
  <c r="AK369" i="16"/>
  <c r="AK368" i="21"/>
  <c r="AK369" i="21"/>
  <c r="AK259" i="11"/>
  <c r="AK315" i="9"/>
  <c r="AK319" i="21"/>
  <c r="AK225" i="23"/>
  <c r="AK375" i="9"/>
  <c r="AK214" i="22"/>
  <c r="AK349" i="4"/>
  <c r="AK307" i="17"/>
  <c r="AK359" i="21"/>
  <c r="AK379" i="19"/>
  <c r="AK332" i="10"/>
  <c r="AK284" i="23"/>
  <c r="AK314" i="22"/>
  <c r="AK338" i="22"/>
  <c r="AK357" i="19"/>
  <c r="AK369" i="23"/>
  <c r="AK262" i="22"/>
  <c r="AK318" i="18"/>
  <c r="AK359" i="22"/>
  <c r="AK272" i="22"/>
  <c r="AK297" i="12"/>
  <c r="AK207" i="10"/>
  <c r="AK247" i="12"/>
  <c r="AK238" i="14"/>
  <c r="AK264" i="20"/>
  <c r="AK203" i="10"/>
  <c r="AK356" i="14"/>
  <c r="AK369" i="7"/>
  <c r="AK304" i="10"/>
  <c r="AK228" i="7"/>
  <c r="AK202" i="18"/>
  <c r="AK369" i="14"/>
  <c r="AK229" i="23"/>
  <c r="AK301" i="23"/>
  <c r="AK319" i="4"/>
  <c r="AK263" i="17"/>
  <c r="AK289" i="8"/>
  <c r="AK272" i="23"/>
  <c r="AK341" i="19"/>
  <c r="AK256" i="16"/>
  <c r="AK227" i="11"/>
  <c r="AK268" i="16"/>
  <c r="AK336" i="20"/>
  <c r="AK235" i="19"/>
  <c r="AK254" i="22"/>
  <c r="AK317" i="16"/>
  <c r="AK372" i="4"/>
  <c r="AK358" i="20"/>
  <c r="AK228" i="21"/>
  <c r="AK343" i="18"/>
  <c r="AK317" i="17"/>
  <c r="AK283" i="20"/>
  <c r="AK327" i="12"/>
  <c r="AK255" i="23"/>
  <c r="AK222" i="23"/>
  <c r="AK367" i="18"/>
  <c r="AK218" i="21"/>
  <c r="AK206" i="20"/>
  <c r="AK323" i="18"/>
  <c r="AK215" i="21"/>
  <c r="AK229" i="16"/>
  <c r="AK206" i="19"/>
  <c r="AK242" i="21"/>
  <c r="AK311" i="14"/>
  <c r="AK271" i="11"/>
  <c r="AK330" i="18"/>
  <c r="AK342" i="23"/>
  <c r="AK313" i="19"/>
  <c r="AK327" i="22"/>
  <c r="AK361" i="10"/>
  <c r="AK365" i="20"/>
  <c r="AK364" i="19"/>
  <c r="AK217" i="17"/>
  <c r="AK249" i="10"/>
  <c r="AK223" i="22"/>
  <c r="AK319" i="23"/>
  <c r="AK207" i="16"/>
  <c r="AK299" i="17"/>
  <c r="AK374" i="16"/>
  <c r="AK254" i="21"/>
  <c r="AK339" i="12"/>
  <c r="AK254" i="7"/>
  <c r="AK335" i="20"/>
  <c r="AK340" i="21"/>
  <c r="AK320" i="22"/>
  <c r="AK365" i="19"/>
  <c r="AK236" i="10"/>
  <c r="AK240" i="18"/>
  <c r="AK328" i="14"/>
  <c r="AK338" i="23"/>
  <c r="AK256" i="20"/>
  <c r="AK311" i="19"/>
  <c r="AK327" i="20"/>
  <c r="AK348" i="11"/>
  <c r="AK226" i="20"/>
  <c r="AK357" i="23"/>
  <c r="AK202" i="22"/>
  <c r="AK265" i="19"/>
  <c r="AK207" i="23"/>
  <c r="AK373" i="19"/>
  <c r="AK264" i="16"/>
  <c r="AK330" i="16"/>
  <c r="AK347" i="23"/>
  <c r="AK338" i="19"/>
  <c r="AK286" i="16"/>
  <c r="AK281" i="10"/>
  <c r="AK252" i="18"/>
  <c r="AK310" i="23"/>
  <c r="AK246" i="19"/>
  <c r="AK324" i="21"/>
  <c r="AK276" i="17"/>
  <c r="AK361" i="19"/>
  <c r="AK235" i="11"/>
  <c r="AK348" i="16"/>
  <c r="AK319" i="13"/>
  <c r="AK356" i="10"/>
  <c r="AK271" i="22"/>
  <c r="AK347" i="13"/>
  <c r="AK227" i="22"/>
  <c r="AK363" i="17"/>
  <c r="AK364" i="20"/>
  <c r="AK205" i="22"/>
  <c r="AK282" i="16"/>
  <c r="AK237" i="13"/>
  <c r="AK220" i="20"/>
  <c r="AK329" i="19"/>
  <c r="AK315" i="20"/>
  <c r="AK345" i="21"/>
  <c r="AK329" i="21"/>
  <c r="AK337" i="20"/>
  <c r="AK251" i="20"/>
  <c r="AK285" i="20"/>
  <c r="AK350" i="21"/>
  <c r="AK303" i="21"/>
  <c r="AK342" i="8"/>
  <c r="AK358" i="11"/>
  <c r="AK380" i="21"/>
  <c r="AK334" i="17"/>
  <c r="AK349" i="23"/>
  <c r="AK351" i="23"/>
  <c r="AK359" i="16"/>
  <c r="AK203" i="13"/>
  <c r="AK264" i="11"/>
  <c r="AK244" i="4"/>
  <c r="AK317" i="18"/>
  <c r="AK287" i="21"/>
  <c r="AK278" i="10"/>
  <c r="AK374" i="11"/>
  <c r="AK336" i="14"/>
  <c r="AK280" i="12"/>
  <c r="AK363" i="8"/>
  <c r="AK204" i="7"/>
  <c r="AK355" i="14"/>
  <c r="AK275" i="11"/>
  <c r="AK281" i="7"/>
  <c r="AK282" i="21"/>
  <c r="AK213" i="20"/>
  <c r="AK238" i="22"/>
  <c r="AK293" i="20"/>
  <c r="AK313" i="23"/>
  <c r="AK365" i="7"/>
  <c r="AK266" i="4"/>
  <c r="AK284" i="4"/>
  <c r="AK206" i="17"/>
  <c r="AK248" i="13"/>
  <c r="AK291" i="16"/>
  <c r="AK362" i="23"/>
  <c r="AK223" i="14"/>
  <c r="AK266" i="12"/>
  <c r="AK314" i="7"/>
  <c r="AK334" i="18"/>
  <c r="AK215" i="22"/>
  <c r="AK247" i="18"/>
  <c r="AK278" i="20"/>
  <c r="AK310" i="16"/>
  <c r="AK369" i="9"/>
  <c r="AK314" i="19"/>
  <c r="AK248" i="19"/>
  <c r="AK341" i="22"/>
  <c r="AK302" i="20"/>
  <c r="AK322" i="4"/>
  <c r="AK283" i="4"/>
  <c r="AK321" i="23"/>
  <c r="AK225" i="19"/>
  <c r="AK300" i="10"/>
  <c r="AK272" i="9"/>
  <c r="AK346" i="4"/>
  <c r="AK357" i="20"/>
  <c r="AK328" i="20"/>
  <c r="AK322" i="18"/>
  <c r="AK351" i="16"/>
  <c r="AK362" i="13"/>
  <c r="AK266" i="21"/>
  <c r="AK208" i="17"/>
  <c r="AK352" i="20"/>
  <c r="AK352" i="19"/>
  <c r="AK253" i="12"/>
  <c r="AK285" i="22"/>
  <c r="AK303" i="16"/>
  <c r="AK294" i="19"/>
  <c r="AK356" i="9"/>
  <c r="AK253" i="7"/>
  <c r="AK255" i="16"/>
  <c r="AK259" i="20"/>
  <c r="AK287" i="12"/>
  <c r="AK354" i="16"/>
  <c r="AK214" i="19"/>
  <c r="AK266" i="7"/>
  <c r="AK305" i="13"/>
  <c r="AK371" i="19"/>
  <c r="AK349" i="19"/>
  <c r="AK268" i="23"/>
  <c r="AK377" i="18"/>
  <c r="AK249" i="20"/>
  <c r="AK271" i="10"/>
  <c r="AK330" i="4"/>
  <c r="AK214" i="8"/>
  <c r="AK217" i="19"/>
  <c r="AK362" i="17"/>
  <c r="AK324" i="16"/>
  <c r="AK354" i="19"/>
  <c r="AK210" i="16"/>
  <c r="AK298" i="22"/>
  <c r="AK260" i="22"/>
  <c r="AK326" i="12"/>
  <c r="AK298" i="17"/>
  <c r="AK355" i="4"/>
  <c r="AK249" i="21"/>
  <c r="AK366" i="4"/>
  <c r="AK282" i="20"/>
  <c r="AK322" i="21"/>
  <c r="AK325" i="23"/>
  <c r="AK323" i="23"/>
  <c r="AK301" i="21"/>
  <c r="AK230" i="23"/>
  <c r="AK348" i="23"/>
  <c r="AK281" i="19"/>
  <c r="AK342" i="13"/>
  <c r="AK229" i="9"/>
  <c r="AK260" i="9"/>
  <c r="AK373" i="23"/>
  <c r="AK375" i="22"/>
  <c r="AK210" i="19"/>
  <c r="AK334" i="23"/>
  <c r="AK223" i="18"/>
  <c r="AK300" i="4"/>
  <c r="AK353" i="17"/>
  <c r="AK291" i="21"/>
  <c r="AK282" i="18"/>
  <c r="AK280" i="16"/>
  <c r="AK346" i="20"/>
  <c r="AK233" i="21"/>
  <c r="AK349" i="16"/>
  <c r="AK351" i="19"/>
  <c r="AK251" i="19"/>
  <c r="AK260" i="16"/>
  <c r="AK301" i="4"/>
  <c r="AK337" i="10"/>
  <c r="AK362" i="22"/>
  <c r="AK248" i="22"/>
  <c r="AK328" i="23"/>
  <c r="AK259" i="7"/>
  <c r="AK348" i="21"/>
  <c r="AK267" i="4"/>
  <c r="AK299" i="23"/>
  <c r="AK371" i="22"/>
  <c r="AK224" i="4"/>
  <c r="AK368" i="19"/>
  <c r="AK372" i="23"/>
  <c r="AK279" i="16"/>
  <c r="AK363" i="13"/>
  <c r="AK313" i="10"/>
  <c r="AK237" i="8"/>
  <c r="AK214" i="12"/>
  <c r="AK239" i="13"/>
  <c r="AK366" i="12"/>
  <c r="AK275" i="8"/>
  <c r="AK314" i="13"/>
  <c r="AK259" i="12"/>
  <c r="AK217" i="10"/>
  <c r="AK269" i="16"/>
  <c r="AK309" i="19"/>
  <c r="AK220" i="12"/>
  <c r="AK322" i="16"/>
  <c r="AK381" i="18"/>
  <c r="AK238" i="20"/>
  <c r="AK286" i="22"/>
  <c r="AK370" i="16"/>
  <c r="AK364" i="4"/>
  <c r="AK350" i="18"/>
  <c r="AK225" i="20"/>
  <c r="AK339" i="22"/>
  <c r="AK374" i="8"/>
  <c r="AK261" i="19"/>
  <c r="AK375" i="21"/>
  <c r="AK374" i="18"/>
  <c r="AK237" i="18"/>
  <c r="AK291" i="18"/>
  <c r="AK267" i="22"/>
  <c r="AK293" i="21"/>
  <c r="AK337" i="18"/>
  <c r="AK365" i="22"/>
  <c r="AK325" i="10"/>
  <c r="AK333" i="22"/>
  <c r="AK261" i="23"/>
  <c r="AK362" i="16"/>
  <c r="AK253" i="17"/>
  <c r="AK263" i="20"/>
  <c r="AK290" i="4"/>
  <c r="AK310" i="20"/>
  <c r="AK229" i="19"/>
  <c r="AK258" i="7"/>
  <c r="AK373" i="9"/>
  <c r="AK366" i="17"/>
  <c r="AK296" i="17"/>
  <c r="AK348" i="4"/>
  <c r="AK248" i="8"/>
  <c r="AK374" i="22"/>
  <c r="AK339" i="18"/>
  <c r="AK357" i="22"/>
  <c r="AK244" i="20"/>
  <c r="AK203" i="21"/>
  <c r="AK307" i="4"/>
  <c r="AK203" i="23"/>
  <c r="AK320" i="21"/>
  <c r="AK334" i="16"/>
  <c r="AK366" i="16"/>
  <c r="AK231" i="23"/>
  <c r="AK223" i="23"/>
  <c r="AK214" i="18"/>
  <c r="AK327" i="18"/>
  <c r="AK228" i="22"/>
  <c r="AK295" i="21"/>
  <c r="AK249" i="7"/>
  <c r="AK320" i="23"/>
  <c r="AK358" i="22"/>
  <c r="AK331" i="19"/>
  <c r="AK362" i="21"/>
  <c r="AK274" i="22"/>
  <c r="AK367" i="16"/>
  <c r="AK290" i="20"/>
  <c r="AK229" i="22"/>
  <c r="AK253" i="19"/>
  <c r="AK236" i="22"/>
  <c r="AK270" i="17"/>
  <c r="AK249" i="14"/>
  <c r="AK214" i="20"/>
  <c r="AK296" i="10"/>
  <c r="AK220" i="17"/>
  <c r="AK365" i="16"/>
  <c r="AK238" i="19"/>
  <c r="AK243" i="17"/>
  <c r="AK257" i="22"/>
  <c r="AK370" i="19"/>
  <c r="AK230" i="8"/>
  <c r="AK361" i="17"/>
  <c r="AK269" i="20"/>
  <c r="AK288" i="16"/>
  <c r="AK293" i="23"/>
  <c r="AK303" i="19"/>
  <c r="AK237" i="16"/>
  <c r="AK216" i="16"/>
  <c r="AK305" i="17"/>
  <c r="AK340" i="17"/>
  <c r="AK312" i="16"/>
  <c r="AK309" i="7"/>
  <c r="AK312" i="18"/>
  <c r="AK328" i="21"/>
  <c r="AK278" i="18"/>
  <c r="AK313" i="22"/>
  <c r="AK206" i="7"/>
  <c r="AK377" i="22"/>
  <c r="AK349" i="21"/>
  <c r="AK381" i="20"/>
  <c r="AK239" i="7"/>
  <c r="AK330" i="12"/>
  <c r="AK365" i="17"/>
  <c r="AK234" i="8"/>
  <c r="AK364" i="17"/>
  <c r="AK290" i="21"/>
  <c r="AK202" i="20"/>
  <c r="AK202" i="16"/>
  <c r="AK243" i="20"/>
  <c r="AK270" i="19"/>
  <c r="AK236" i="18"/>
  <c r="AK204" i="19"/>
  <c r="AK243" i="22"/>
  <c r="AK264" i="17"/>
  <c r="AK251" i="17"/>
  <c r="AK322" i="23"/>
  <c r="AK270" i="13"/>
  <c r="AK278" i="17"/>
  <c r="AK307" i="18"/>
  <c r="AK289" i="19"/>
  <c r="AK379" i="21"/>
  <c r="AK329" i="16"/>
  <c r="AK363" i="20"/>
  <c r="AK338" i="17"/>
  <c r="AK305" i="22"/>
  <c r="AK274" i="13"/>
  <c r="AK269" i="7"/>
  <c r="AK308" i="16"/>
  <c r="AK229" i="8"/>
  <c r="AK348" i="13"/>
  <c r="AK330" i="14"/>
  <c r="AK373" i="13"/>
  <c r="AK217" i="8"/>
  <c r="AK271" i="18"/>
  <c r="AK269" i="17"/>
  <c r="AK372" i="21"/>
  <c r="AK366" i="23"/>
  <c r="AK256" i="8"/>
  <c r="AK265" i="22"/>
  <c r="AK362" i="4"/>
  <c r="AK364" i="21"/>
  <c r="AK273" i="17"/>
  <c r="AK229" i="17"/>
  <c r="AK251" i="16"/>
  <c r="AK311" i="12"/>
  <c r="AK375" i="7"/>
  <c r="AK221" i="17"/>
  <c r="AK260" i="7"/>
  <c r="AK325" i="4"/>
  <c r="AK302" i="16"/>
  <c r="AK350" i="23"/>
  <c r="AK280" i="18"/>
  <c r="AK284" i="9"/>
  <c r="AK314" i="18"/>
  <c r="AK277" i="16"/>
  <c r="AK290" i="17"/>
  <c r="AK325" i="9"/>
  <c r="AK246" i="22"/>
  <c r="AK323" i="19"/>
  <c r="AK338" i="18"/>
  <c r="AK223" i="20"/>
  <c r="AK251" i="21"/>
  <c r="AK308" i="9"/>
  <c r="AK216" i="19"/>
  <c r="AK296" i="7"/>
  <c r="AK340" i="19"/>
  <c r="AK335" i="4"/>
  <c r="AK304" i="18"/>
  <c r="AK361" i="18"/>
  <c r="AK242" i="11"/>
  <c r="AK306" i="18"/>
  <c r="AK350" i="4"/>
  <c r="AK214" i="17"/>
  <c r="AK309" i="17"/>
  <c r="AK252" i="10"/>
  <c r="AK326" i="8"/>
  <c r="AK353" i="22"/>
  <c r="AK232" i="20"/>
  <c r="AK212" i="7"/>
  <c r="AK315" i="17"/>
  <c r="AK321" i="21"/>
  <c r="AK285" i="14"/>
  <c r="AK231" i="18"/>
  <c r="AK210" i="8"/>
  <c r="AK281" i="20"/>
  <c r="AK367" i="7"/>
  <c r="AK331" i="18"/>
  <c r="AK276" i="21"/>
  <c r="AK343" i="4"/>
  <c r="AK222" i="16"/>
  <c r="AK376" i="20"/>
  <c r="AK239" i="22"/>
  <c r="AK372" i="20"/>
  <c r="AK223" i="19"/>
  <c r="AK349" i="20"/>
  <c r="AK312" i="17"/>
  <c r="AK322" i="20"/>
  <c r="AK343" i="10"/>
  <c r="AK289" i="18"/>
  <c r="AK260" i="21"/>
  <c r="AK222" i="20"/>
  <c r="AK379" i="23"/>
  <c r="AK251" i="18"/>
  <c r="AK210" i="17"/>
  <c r="AK362" i="9"/>
  <c r="AK273" i="10"/>
  <c r="AK371" i="14"/>
  <c r="AK213" i="21"/>
  <c r="AK209" i="23"/>
  <c r="AK264" i="22"/>
  <c r="AK254" i="10"/>
  <c r="AK295" i="22"/>
  <c r="AK262" i="21"/>
  <c r="AK305" i="4"/>
  <c r="AK218" i="16"/>
  <c r="AK288" i="18"/>
  <c r="AK371" i="17"/>
  <c r="AK211" i="23"/>
  <c r="AK211" i="19"/>
  <c r="AK325" i="21"/>
  <c r="AK281" i="11"/>
  <c r="AK231" i="21"/>
  <c r="AK321" i="4"/>
  <c r="AK239" i="14"/>
  <c r="AK352" i="7"/>
  <c r="AK308" i="22"/>
  <c r="AK205" i="9"/>
  <c r="AK255" i="21"/>
  <c r="AK231" i="9"/>
  <c r="AK288" i="21"/>
  <c r="AK378" i="12"/>
  <c r="AK341" i="17"/>
  <c r="AK381" i="22"/>
  <c r="AK354" i="17"/>
  <c r="AK209" i="16"/>
  <c r="AK209" i="18"/>
  <c r="AK312" i="23"/>
  <c r="AK210" i="23"/>
  <c r="AK366" i="20"/>
  <c r="AK338" i="7"/>
  <c r="AK335" i="16"/>
  <c r="AK329" i="4"/>
  <c r="AK295" i="8"/>
  <c r="AK334" i="4"/>
  <c r="AK313" i="12"/>
  <c r="AK277" i="18"/>
  <c r="AK360" i="7"/>
  <c r="AK375" i="23"/>
  <c r="AK376" i="19"/>
  <c r="AK207" i="17"/>
  <c r="AK377" i="11"/>
  <c r="AK215" i="20"/>
  <c r="AK263" i="18"/>
  <c r="AK357" i="21"/>
  <c r="AK287" i="8"/>
  <c r="AK246" i="12"/>
  <c r="AK289" i="17"/>
  <c r="AK353" i="18"/>
  <c r="AK261" i="16"/>
  <c r="AK264" i="21"/>
  <c r="AK278" i="4"/>
  <c r="AK248" i="23"/>
  <c r="AK286" i="9"/>
  <c r="AK365" i="18"/>
  <c r="AK290" i="22"/>
  <c r="AK373" i="21"/>
  <c r="AK314" i="8"/>
  <c r="AK263" i="21"/>
  <c r="AK335" i="23"/>
  <c r="AK325" i="20"/>
  <c r="AK206" i="16"/>
  <c r="AK371" i="23"/>
  <c r="AK232" i="21"/>
  <c r="AJ73" i="10"/>
  <c r="AJ71" i="22"/>
  <c r="AJ48" i="11"/>
  <c r="AJ57" i="23"/>
  <c r="AJ47" i="4"/>
  <c r="AJ66" i="20"/>
  <c r="AJ34" i="8"/>
  <c r="AJ91" i="20"/>
  <c r="AJ81" i="14"/>
  <c r="AJ93" i="14"/>
  <c r="AJ79" i="13"/>
  <c r="AJ52" i="16"/>
  <c r="AJ82" i="18"/>
  <c r="AJ89" i="14"/>
  <c r="AJ55" i="12"/>
  <c r="AJ44" i="22"/>
  <c r="AJ63" i="11"/>
  <c r="AJ42" i="7"/>
  <c r="AJ83" i="17"/>
  <c r="AJ84" i="7"/>
  <c r="AJ89" i="12"/>
  <c r="AJ52" i="17"/>
  <c r="AJ69" i="18"/>
  <c r="AJ38" i="4"/>
  <c r="AJ45" i="9"/>
  <c r="AJ57" i="10"/>
  <c r="AJ71" i="21"/>
  <c r="AJ74" i="22"/>
  <c r="AJ53" i="4"/>
  <c r="AJ81" i="19"/>
  <c r="AJ64" i="18"/>
  <c r="AJ59" i="19"/>
  <c r="AJ39" i="12"/>
  <c r="AJ80" i="8"/>
  <c r="AJ66" i="19"/>
  <c r="AJ65" i="13"/>
  <c r="AJ72" i="13"/>
  <c r="AJ62" i="12"/>
  <c r="AJ50" i="18"/>
  <c r="AJ54" i="20"/>
  <c r="AJ89" i="23"/>
  <c r="AJ43" i="19"/>
  <c r="AJ76" i="14"/>
  <c r="AJ55" i="22"/>
  <c r="AJ87" i="7"/>
  <c r="AJ69" i="9"/>
  <c r="AJ48" i="14"/>
  <c r="AJ90" i="12"/>
  <c r="AJ56" i="21"/>
  <c r="AJ76" i="11"/>
  <c r="AJ36" i="23"/>
  <c r="AJ93" i="17"/>
  <c r="AJ61" i="23"/>
  <c r="AJ50" i="11"/>
  <c r="AJ49" i="14"/>
  <c r="AJ50" i="10"/>
  <c r="AJ69" i="22"/>
  <c r="AJ42" i="23"/>
  <c r="AJ61" i="11"/>
  <c r="AJ71" i="17"/>
  <c r="AJ70" i="4"/>
  <c r="AJ66" i="17"/>
  <c r="AJ48" i="13"/>
  <c r="AJ82" i="17"/>
  <c r="AJ56" i="10"/>
  <c r="AJ42" i="19"/>
  <c r="AJ60" i="18"/>
  <c r="AJ64" i="4"/>
  <c r="AJ92" i="12"/>
  <c r="AJ46" i="13"/>
  <c r="AJ55" i="16"/>
  <c r="AJ56" i="20"/>
  <c r="AJ62" i="23"/>
  <c r="AJ34" i="14"/>
  <c r="AJ41" i="16"/>
  <c r="AJ74" i="21"/>
  <c r="AJ89" i="19"/>
  <c r="AJ92" i="23"/>
  <c r="AJ54" i="13"/>
  <c r="AJ90" i="7"/>
  <c r="AJ73" i="8"/>
  <c r="AJ50" i="14"/>
  <c r="AJ39" i="18"/>
  <c r="AJ40" i="14"/>
  <c r="AJ42" i="18"/>
  <c r="AJ79" i="11"/>
  <c r="AJ37" i="23"/>
  <c r="AJ58" i="17"/>
  <c r="AJ90" i="10"/>
  <c r="AJ76" i="17"/>
  <c r="AK316" i="19"/>
  <c r="AJ75" i="13"/>
  <c r="AJ89" i="10"/>
  <c r="AJ80" i="11"/>
  <c r="AK213" i="11"/>
  <c r="AK271" i="20"/>
  <c r="AK359" i="4"/>
  <c r="AK250" i="20"/>
  <c r="AK294" i="20"/>
  <c r="AK249" i="17"/>
  <c r="AK294" i="18"/>
  <c r="AK321" i="20"/>
  <c r="AK297" i="21"/>
  <c r="AK365" i="10"/>
  <c r="AK370" i="20"/>
  <c r="AK282" i="22"/>
  <c r="AK261" i="17"/>
  <c r="AK336" i="7"/>
  <c r="AK312" i="22"/>
  <c r="AK360" i="20"/>
  <c r="AK302" i="21"/>
  <c r="AK208" i="18"/>
  <c r="AK215" i="23"/>
  <c r="AK343" i="22"/>
  <c r="AK275" i="22"/>
  <c r="AK210" i="22"/>
  <c r="AK244" i="23"/>
  <c r="AJ82" i="12"/>
  <c r="AJ70" i="19"/>
  <c r="AJ57" i="11"/>
  <c r="AJ91" i="23"/>
  <c r="AJ78" i="8"/>
  <c r="AJ80" i="17"/>
  <c r="AJ36" i="7"/>
  <c r="AJ68" i="16"/>
  <c r="AJ84" i="16"/>
  <c r="AJ70" i="8"/>
  <c r="AJ65" i="17"/>
  <c r="AJ74" i="19"/>
  <c r="AJ93" i="19"/>
  <c r="AJ73" i="13"/>
  <c r="AJ61" i="13"/>
  <c r="AJ37" i="21"/>
  <c r="AJ53" i="19"/>
  <c r="AJ67" i="17"/>
  <c r="AJ90" i="23"/>
  <c r="AJ66" i="9"/>
  <c r="AJ67" i="12"/>
  <c r="AJ46" i="14"/>
  <c r="AJ55" i="10"/>
  <c r="AJ42" i="8"/>
  <c r="AJ40" i="21"/>
  <c r="AJ74" i="10"/>
  <c r="AJ60" i="4"/>
  <c r="AJ59" i="20"/>
  <c r="AJ64" i="9"/>
  <c r="AJ58" i="21"/>
  <c r="AJ66" i="21"/>
  <c r="AJ57" i="17"/>
  <c r="AJ45" i="20"/>
  <c r="AJ77" i="18"/>
  <c r="AJ61" i="22"/>
  <c r="AJ89" i="20"/>
  <c r="AJ59" i="9"/>
  <c r="AJ91" i="10"/>
  <c r="AJ60" i="7"/>
  <c r="AJ86" i="19"/>
  <c r="AJ58" i="20"/>
  <c r="AJ40" i="10"/>
  <c r="AJ62" i="20"/>
  <c r="AJ93" i="11"/>
  <c r="AJ73" i="18"/>
  <c r="AJ80" i="9"/>
  <c r="AJ86" i="17"/>
  <c r="AJ47" i="13"/>
  <c r="AJ48" i="4"/>
  <c r="AJ40" i="20"/>
  <c r="AJ36" i="13"/>
  <c r="AJ72" i="23"/>
  <c r="AJ73" i="4"/>
  <c r="AJ52" i="9"/>
  <c r="AJ59" i="22"/>
  <c r="AJ71" i="4"/>
  <c r="AJ62" i="13"/>
  <c r="AJ40" i="8"/>
  <c r="AJ50" i="13"/>
  <c r="AJ82" i="9"/>
  <c r="AJ72" i="7"/>
  <c r="AJ89" i="13"/>
  <c r="AJ49" i="13"/>
  <c r="AJ93" i="18"/>
  <c r="AJ43" i="13"/>
  <c r="AJ42" i="16"/>
  <c r="AJ44" i="18"/>
  <c r="AJ38" i="9"/>
  <c r="AJ93" i="20"/>
  <c r="AJ74" i="11"/>
  <c r="AJ63" i="14"/>
  <c r="AJ56" i="23"/>
  <c r="AJ92" i="10"/>
  <c r="AJ45" i="8"/>
  <c r="AJ38" i="23"/>
  <c r="AJ75" i="14"/>
  <c r="AJ88" i="22"/>
  <c r="AJ76" i="10"/>
  <c r="AJ47" i="19"/>
  <c r="AJ48" i="20"/>
  <c r="AJ86" i="22"/>
  <c r="AJ88" i="14"/>
  <c r="AJ34" i="7"/>
  <c r="AJ39" i="14"/>
  <c r="AJ81" i="16"/>
  <c r="AJ50" i="17"/>
  <c r="AJ42" i="12"/>
  <c r="AJ41" i="21"/>
  <c r="AJ37" i="10"/>
  <c r="AJ38" i="19"/>
  <c r="AJ79" i="21"/>
  <c r="AJ70" i="20"/>
  <c r="AJ85" i="7"/>
  <c r="AJ89" i="9"/>
  <c r="AJ39" i="20"/>
  <c r="AJ60" i="12"/>
  <c r="AJ62" i="7"/>
  <c r="AJ48" i="23"/>
  <c r="AJ63" i="16"/>
  <c r="AK254" i="4"/>
  <c r="AJ52" i="13"/>
  <c r="AJ56" i="4"/>
  <c r="AJ65" i="14"/>
  <c r="AJ88" i="20"/>
  <c r="AK219" i="13"/>
  <c r="AK267" i="20"/>
  <c r="AK234" i="22"/>
  <c r="AK258" i="22"/>
  <c r="AK294" i="16"/>
  <c r="AK260" i="19"/>
  <c r="AK217" i="23"/>
  <c r="AK260" i="23"/>
  <c r="AK370" i="22"/>
  <c r="AK329" i="20"/>
  <c r="AK289" i="16"/>
  <c r="AK356" i="22"/>
  <c r="AK332" i="8"/>
  <c r="AK326" i="20"/>
  <c r="AK204" i="21"/>
  <c r="AK300" i="19"/>
  <c r="AK322" i="19"/>
  <c r="AK262" i="23"/>
  <c r="AK340" i="22"/>
  <c r="AK287" i="16"/>
  <c r="AK288" i="23"/>
  <c r="AK334" i="21"/>
  <c r="AK361" i="23"/>
  <c r="AJ85" i="21"/>
  <c r="AJ89" i="11"/>
  <c r="AJ89" i="4"/>
  <c r="AJ79" i="18"/>
  <c r="AJ58" i="8"/>
  <c r="AJ46" i="8"/>
  <c r="AJ38" i="16"/>
  <c r="AJ54" i="23"/>
  <c r="AJ57" i="18"/>
  <c r="AJ88" i="10"/>
  <c r="AJ55" i="14"/>
  <c r="AJ60" i="21"/>
  <c r="AJ58" i="14"/>
  <c r="AJ68" i="4"/>
  <c r="AJ54" i="4"/>
  <c r="AJ40" i="23"/>
  <c r="AJ81" i="21"/>
  <c r="AJ64" i="14"/>
  <c r="AJ70" i="10"/>
  <c r="AJ49" i="16"/>
  <c r="AJ55" i="9"/>
  <c r="AJ84" i="21"/>
  <c r="AJ51" i="18"/>
  <c r="AJ45" i="13"/>
  <c r="AJ38" i="7"/>
  <c r="AJ71" i="8"/>
  <c r="AJ72" i="22"/>
  <c r="AJ85" i="19"/>
  <c r="AJ65" i="8"/>
  <c r="AJ53" i="23"/>
  <c r="AJ92" i="8"/>
  <c r="AJ62" i="16"/>
  <c r="AJ45" i="11"/>
  <c r="AJ93" i="9"/>
  <c r="AJ48" i="16"/>
  <c r="AJ86" i="4"/>
  <c r="AJ62" i="21"/>
  <c r="AJ82" i="21"/>
  <c r="AJ48" i="7"/>
  <c r="AJ62" i="18"/>
  <c r="AJ66" i="4"/>
  <c r="AJ42" i="20"/>
  <c r="AJ58" i="7"/>
  <c r="AJ87" i="10"/>
  <c r="AJ86" i="16"/>
  <c r="AJ76" i="9"/>
  <c r="AJ60" i="14"/>
  <c r="AJ56" i="11"/>
  <c r="AJ77" i="23"/>
  <c r="AJ44" i="10"/>
  <c r="AJ35" i="22"/>
  <c r="AJ53" i="8"/>
  <c r="AJ86" i="12"/>
  <c r="AJ78" i="12"/>
  <c r="AJ88" i="17"/>
  <c r="AJ61" i="14"/>
  <c r="AJ76" i="13"/>
  <c r="AJ36" i="18"/>
  <c r="AJ87" i="18"/>
  <c r="AJ86" i="20"/>
  <c r="AJ93" i="13"/>
  <c r="AJ52" i="21"/>
  <c r="AJ60" i="11"/>
  <c r="AJ72" i="4"/>
  <c r="AJ41" i="17"/>
  <c r="AJ45" i="12"/>
  <c r="AJ35" i="17"/>
  <c r="AJ77" i="16"/>
  <c r="AJ92" i="13"/>
  <c r="AJ59" i="17"/>
  <c r="AJ61" i="9"/>
  <c r="AJ74" i="23"/>
  <c r="AK303" i="13"/>
  <c r="AK381" i="16"/>
  <c r="AK258" i="8"/>
  <c r="AK352" i="21"/>
  <c r="AK345" i="8"/>
  <c r="AK266" i="20"/>
  <c r="AK224" i="20"/>
  <c r="AK267" i="17"/>
  <c r="AK253" i="21"/>
  <c r="AK352" i="4"/>
  <c r="AK311" i="21"/>
  <c r="AK306" i="20"/>
  <c r="AK274" i="23"/>
  <c r="AK347" i="21"/>
  <c r="AK337" i="19"/>
  <c r="AK276" i="18"/>
  <c r="AK235" i="20"/>
  <c r="AK321" i="16"/>
  <c r="AK299" i="19"/>
  <c r="AK234" i="23"/>
  <c r="AK258" i="16"/>
  <c r="AK327" i="16"/>
  <c r="AK376" i="23"/>
  <c r="AJ91" i="16"/>
  <c r="AJ91" i="4"/>
  <c r="AJ51" i="19"/>
  <c r="AJ77" i="17"/>
  <c r="AJ51" i="8"/>
  <c r="AJ50" i="16"/>
  <c r="AJ38" i="11"/>
  <c r="AJ57" i="12"/>
  <c r="AJ42" i="4"/>
  <c r="AJ90" i="20"/>
  <c r="AJ49" i="23"/>
  <c r="AJ54" i="12"/>
  <c r="AJ49" i="10"/>
  <c r="AJ79" i="23"/>
  <c r="AJ53" i="13"/>
  <c r="AJ41" i="12"/>
  <c r="AJ57" i="13"/>
  <c r="AJ82" i="23"/>
  <c r="AJ82" i="11"/>
  <c r="AJ46" i="16"/>
  <c r="AJ63" i="13"/>
  <c r="AJ81" i="11"/>
  <c r="AJ81" i="12"/>
  <c r="AJ45" i="19"/>
  <c r="AJ93" i="21"/>
  <c r="AJ68" i="23"/>
  <c r="AJ90" i="21"/>
  <c r="AJ82" i="8"/>
  <c r="AJ92" i="21"/>
  <c r="AJ64" i="10"/>
  <c r="AJ55" i="23"/>
  <c r="AJ84" i="12"/>
  <c r="AJ39" i="23"/>
  <c r="AJ65" i="7"/>
  <c r="AJ67" i="11"/>
  <c r="AJ74" i="16"/>
  <c r="AJ83" i="10"/>
  <c r="AJ57" i="21"/>
  <c r="AJ62" i="14"/>
  <c r="AJ92" i="19"/>
  <c r="AJ60" i="22"/>
  <c r="AJ37" i="19"/>
  <c r="AJ49" i="7"/>
  <c r="AJ46" i="17"/>
  <c r="AJ65" i="18"/>
  <c r="AJ75" i="10"/>
  <c r="AJ61" i="18"/>
  <c r="AJ84" i="17"/>
  <c r="AJ76" i="23"/>
  <c r="AJ40" i="17"/>
  <c r="AJ42" i="22"/>
  <c r="AJ36" i="20"/>
  <c r="AJ90" i="13"/>
  <c r="AJ59" i="23"/>
  <c r="AJ55" i="20"/>
  <c r="AJ55" i="13"/>
  <c r="AJ53" i="10"/>
  <c r="AJ40" i="22"/>
  <c r="AJ78" i="18"/>
  <c r="AJ79" i="12"/>
  <c r="AJ91" i="12"/>
  <c r="AJ57" i="9"/>
  <c r="AJ67" i="16"/>
  <c r="AJ46" i="12"/>
  <c r="AJ36" i="11"/>
  <c r="AJ38" i="8"/>
  <c r="AJ72" i="17"/>
  <c r="AJ73" i="17"/>
  <c r="AJ92" i="9"/>
  <c r="AJ71" i="13"/>
  <c r="AJ62" i="10"/>
  <c r="AJ69" i="13"/>
  <c r="AJ47" i="20"/>
  <c r="AJ36" i="16"/>
  <c r="AJ41" i="19"/>
  <c r="AJ44" i="20"/>
  <c r="AJ45" i="17"/>
  <c r="AJ68" i="14"/>
  <c r="AJ54" i="19"/>
  <c r="AJ67" i="10"/>
  <c r="AJ50" i="22"/>
  <c r="AJ63" i="12"/>
  <c r="AJ41" i="18"/>
  <c r="AJ73" i="23"/>
  <c r="AJ62" i="4"/>
  <c r="AJ48" i="9"/>
  <c r="AJ41" i="8"/>
  <c r="AJ67" i="7"/>
  <c r="AJ72" i="16"/>
  <c r="AJ52" i="10"/>
  <c r="AJ69" i="16"/>
  <c r="AJ34" i="23"/>
  <c r="AJ73" i="12"/>
  <c r="AJ72" i="21"/>
  <c r="AJ92" i="18"/>
  <c r="AJ76" i="18"/>
  <c r="AJ51" i="11"/>
  <c r="AJ82" i="20"/>
  <c r="AJ59" i="12"/>
  <c r="AK221" i="16"/>
  <c r="AJ57" i="22"/>
  <c r="AJ75" i="11"/>
  <c r="AJ46" i="18"/>
  <c r="AK354" i="18"/>
  <c r="AK240" i="22"/>
  <c r="AK320" i="8"/>
  <c r="AK292" i="13"/>
  <c r="AK296" i="8"/>
  <c r="AK334" i="20"/>
  <c r="AK292" i="21"/>
  <c r="AK351" i="22"/>
  <c r="AK204" i="20"/>
  <c r="AK258" i="23"/>
  <c r="AK325" i="18"/>
  <c r="AK213" i="23"/>
  <c r="AK298" i="18"/>
  <c r="AK336" i="23"/>
  <c r="AK301" i="19"/>
  <c r="AK375" i="4"/>
  <c r="AK276" i="19"/>
  <c r="AK352" i="23"/>
  <c r="AK305" i="21"/>
  <c r="AK310" i="4"/>
  <c r="AK207" i="20"/>
  <c r="AK378" i="22"/>
  <c r="AJ72" i="18"/>
  <c r="AJ79" i="20"/>
  <c r="AJ58" i="22"/>
  <c r="AJ60" i="20"/>
  <c r="AJ48" i="19"/>
  <c r="AJ78" i="14"/>
  <c r="AJ38" i="17"/>
  <c r="AJ67" i="19"/>
  <c r="AJ44" i="8"/>
  <c r="AJ92" i="20"/>
  <c r="AJ88" i="8"/>
  <c r="AJ54" i="22"/>
  <c r="AJ51" i="17"/>
  <c r="AJ51" i="23"/>
  <c r="AJ78" i="16"/>
  <c r="AJ43" i="21"/>
  <c r="AJ46" i="9"/>
  <c r="AJ85" i="9"/>
  <c r="AJ88" i="13"/>
  <c r="AJ83" i="9"/>
  <c r="AJ63" i="9"/>
  <c r="AJ87" i="13"/>
  <c r="AJ68" i="7"/>
  <c r="AJ44" i="16"/>
  <c r="AJ69" i="8"/>
  <c r="AJ37" i="9"/>
  <c r="AJ90" i="19"/>
  <c r="AJ50" i="9"/>
  <c r="AJ67" i="23"/>
  <c r="AJ55" i="18"/>
  <c r="AJ53" i="14"/>
  <c r="AJ88" i="7"/>
  <c r="AJ34" i="9"/>
  <c r="AJ58" i="13"/>
  <c r="AJ47" i="9"/>
  <c r="AJ86" i="7"/>
  <c r="AJ78" i="13"/>
  <c r="AJ57" i="8"/>
  <c r="AJ83" i="12"/>
  <c r="AJ49" i="11"/>
  <c r="AJ52" i="8"/>
  <c r="AJ42" i="17"/>
  <c r="AJ76" i="19"/>
  <c r="AJ78" i="21"/>
  <c r="AJ79" i="4"/>
  <c r="AJ59" i="16"/>
  <c r="AJ77" i="12"/>
  <c r="AJ86" i="14"/>
  <c r="AJ60" i="16"/>
  <c r="AJ35" i="21"/>
  <c r="AJ44" i="17"/>
  <c r="AJ41" i="13"/>
  <c r="AJ76" i="22"/>
  <c r="AJ59" i="14"/>
  <c r="AJ87" i="17"/>
  <c r="AJ68" i="18"/>
  <c r="AJ51" i="20"/>
  <c r="AJ42" i="14"/>
  <c r="AJ87" i="9"/>
  <c r="AJ71" i="11"/>
  <c r="AJ85" i="4"/>
  <c r="AJ83" i="22"/>
  <c r="AJ56" i="12"/>
  <c r="AJ93" i="8"/>
  <c r="AJ45" i="18"/>
  <c r="AJ36" i="4"/>
  <c r="AJ83" i="23"/>
  <c r="AJ64" i="21"/>
  <c r="AJ89" i="8"/>
  <c r="AJ54" i="9"/>
  <c r="AJ53" i="18"/>
  <c r="AJ51" i="9"/>
  <c r="AJ78" i="17"/>
  <c r="AJ44" i="11"/>
  <c r="AJ74" i="4"/>
  <c r="AJ74" i="9"/>
  <c r="AJ69" i="21"/>
  <c r="AJ65" i="20"/>
  <c r="AJ60" i="19"/>
  <c r="AJ60" i="8"/>
  <c r="AJ47" i="18"/>
  <c r="AJ71" i="16"/>
  <c r="AJ68" i="11"/>
  <c r="AJ43" i="7"/>
  <c r="AJ87" i="4"/>
  <c r="AJ75" i="17"/>
  <c r="AJ77" i="13"/>
  <c r="AJ84" i="19"/>
  <c r="AJ86" i="21"/>
  <c r="AJ38" i="12"/>
  <c r="AJ75" i="4"/>
  <c r="AJ48" i="21"/>
  <c r="AK296" i="13"/>
  <c r="AK378" i="23"/>
  <c r="AK347" i="16"/>
  <c r="AK345" i="17"/>
  <c r="AK356" i="21"/>
  <c r="AK209" i="19"/>
  <c r="AK307" i="22"/>
  <c r="AK336" i="17"/>
  <c r="AK323" i="16"/>
  <c r="AK346" i="18"/>
  <c r="AK327" i="21"/>
  <c r="AK289" i="12"/>
  <c r="AK206" i="23"/>
  <c r="AK330" i="22"/>
  <c r="AK331" i="23"/>
  <c r="AK223" i="21"/>
  <c r="AK336" i="11"/>
  <c r="AK239" i="23"/>
  <c r="AK347" i="20"/>
  <c r="AK210" i="18"/>
  <c r="AK324" i="20"/>
  <c r="AK345" i="4"/>
  <c r="AK270" i="22"/>
  <c r="AJ73" i="20"/>
  <c r="AJ92" i="11"/>
  <c r="AJ91" i="22"/>
  <c r="AJ53" i="17"/>
  <c r="AJ90" i="14"/>
  <c r="AJ63" i="7"/>
  <c r="AJ37" i="12"/>
  <c r="AJ48" i="12"/>
  <c r="AJ75" i="22"/>
  <c r="AJ81" i="4"/>
  <c r="AJ84" i="14"/>
  <c r="AJ54" i="8"/>
  <c r="AJ88" i="16"/>
  <c r="AJ85" i="8"/>
  <c r="AJ60" i="23"/>
  <c r="AJ44" i="9"/>
  <c r="AJ37" i="17"/>
  <c r="AJ80" i="4"/>
  <c r="AJ77" i="8"/>
  <c r="AJ70" i="12"/>
  <c r="AJ76" i="7"/>
  <c r="AJ54" i="17"/>
  <c r="AJ51" i="10"/>
  <c r="AJ37" i="8"/>
  <c r="AJ71" i="7"/>
  <c r="AJ74" i="12"/>
  <c r="AJ78" i="23"/>
  <c r="AJ47" i="21"/>
  <c r="AJ68" i="21"/>
  <c r="AJ47" i="10"/>
  <c r="AJ59" i="18"/>
  <c r="AJ77" i="10"/>
  <c r="AJ35" i="14"/>
  <c r="AJ47" i="11"/>
  <c r="AJ67" i="8"/>
  <c r="AJ83" i="21"/>
  <c r="AJ60" i="9"/>
  <c r="AJ59" i="7"/>
  <c r="AJ49" i="18"/>
  <c r="AJ56" i="14"/>
  <c r="AJ83" i="7"/>
  <c r="AJ34" i="21"/>
  <c r="AJ62" i="19"/>
  <c r="AJ43" i="11"/>
  <c r="AJ87" i="11"/>
  <c r="AJ64" i="19"/>
  <c r="AJ84" i="13"/>
  <c r="AJ65" i="16"/>
  <c r="AJ66" i="12"/>
  <c r="AJ38" i="14"/>
  <c r="AJ44" i="14"/>
  <c r="AJ82" i="19"/>
  <c r="AJ74" i="14"/>
  <c r="AJ47" i="12"/>
  <c r="AJ62" i="8"/>
  <c r="AJ54" i="7"/>
  <c r="AJ77" i="19"/>
  <c r="AJ40" i="9"/>
  <c r="AJ44" i="23"/>
  <c r="AJ86" i="9"/>
  <c r="AJ89" i="18"/>
  <c r="AJ93" i="16"/>
  <c r="AJ92" i="7"/>
  <c r="AJ74" i="17"/>
  <c r="AJ39" i="16"/>
  <c r="AJ39" i="11"/>
  <c r="AJ85" i="22"/>
  <c r="AJ64" i="12"/>
  <c r="AJ84" i="22"/>
  <c r="AJ49" i="8"/>
  <c r="AJ60" i="17"/>
  <c r="AJ55" i="8"/>
  <c r="AJ64" i="17"/>
  <c r="AJ43" i="17"/>
  <c r="AJ67" i="4"/>
  <c r="AJ66" i="11"/>
  <c r="AJ73" i="11"/>
  <c r="AJ71" i="18"/>
  <c r="AJ64" i="7"/>
  <c r="AJ81" i="23"/>
  <c r="AJ71" i="14"/>
  <c r="AJ46" i="7"/>
  <c r="AJ44" i="7"/>
  <c r="AJ54" i="10"/>
  <c r="AJ81" i="17"/>
  <c r="AJ90" i="16"/>
  <c r="AJ75" i="8"/>
  <c r="AJ68" i="10"/>
  <c r="AJ52" i="14"/>
  <c r="AJ79" i="14"/>
  <c r="AJ88" i="12"/>
  <c r="AJ48" i="17"/>
  <c r="AJ41" i="9"/>
  <c r="AJ71" i="12"/>
  <c r="AJ82" i="7"/>
  <c r="AJ61" i="4"/>
  <c r="AJ61" i="8"/>
  <c r="AK329" i="23"/>
  <c r="AJ40" i="16"/>
  <c r="AJ77" i="4"/>
  <c r="AJ35" i="20"/>
  <c r="AK277" i="19"/>
  <c r="AK363" i="21"/>
  <c r="AK333" i="21"/>
  <c r="AK327" i="19"/>
  <c r="AK242" i="7"/>
  <c r="AK367" i="17"/>
  <c r="AK380" i="7"/>
  <c r="AK285" i="16"/>
  <c r="AK220" i="21"/>
  <c r="AK284" i="7"/>
  <c r="AK217" i="18"/>
  <c r="AK230" i="19"/>
  <c r="AK238" i="18"/>
  <c r="AK298" i="23"/>
  <c r="AK248" i="10"/>
  <c r="AK245" i="21"/>
  <c r="AK368" i="23"/>
  <c r="AK273" i="21"/>
  <c r="AK374" i="17"/>
  <c r="AK304" i="23"/>
  <c r="AK263" i="22"/>
  <c r="AK326" i="17"/>
  <c r="AK309" i="18"/>
  <c r="AJ76" i="21"/>
  <c r="AJ61" i="16"/>
  <c r="AJ57" i="7"/>
  <c r="AJ50" i="19"/>
  <c r="AJ88" i="23"/>
  <c r="AJ37" i="16"/>
  <c r="AJ36" i="9"/>
  <c r="AJ52" i="4"/>
  <c r="AJ76" i="8"/>
  <c r="AJ78" i="19"/>
  <c r="AJ64" i="23"/>
  <c r="AJ92" i="16"/>
  <c r="AJ77" i="7"/>
  <c r="AJ85" i="12"/>
  <c r="AJ44" i="4"/>
  <c r="AJ37" i="22"/>
  <c r="AJ72" i="10"/>
  <c r="AJ91" i="11"/>
  <c r="AJ58" i="11"/>
  <c r="AJ75" i="20"/>
  <c r="AJ69" i="10"/>
  <c r="AJ55" i="19"/>
  <c r="AJ82" i="14"/>
  <c r="AJ40" i="19"/>
  <c r="AJ78" i="20"/>
  <c r="AJ77" i="14"/>
  <c r="AJ58" i="23"/>
  <c r="AJ86" i="23"/>
  <c r="AJ93" i="10"/>
  <c r="AJ85" i="23"/>
  <c r="AJ93" i="22"/>
  <c r="AJ35" i="9"/>
  <c r="AJ39" i="4"/>
  <c r="AJ58" i="19"/>
  <c r="AJ57" i="14"/>
  <c r="AJ77" i="11"/>
  <c r="AJ62" i="11"/>
  <c r="AJ68" i="20"/>
  <c r="AJ55" i="7"/>
  <c r="AJ67" i="20"/>
  <c r="AJ68" i="13"/>
  <c r="AJ35" i="12"/>
  <c r="AJ40" i="13"/>
  <c r="AJ45" i="22"/>
  <c r="AJ65" i="11"/>
  <c r="AJ47" i="16"/>
  <c r="AJ49" i="22"/>
  <c r="AJ38" i="22"/>
  <c r="AJ71" i="19"/>
  <c r="AJ74" i="20"/>
  <c r="AJ39" i="13"/>
  <c r="AJ35" i="13"/>
  <c r="AJ38" i="13"/>
  <c r="AK233" i="10"/>
  <c r="AK307" i="14"/>
  <c r="AK364" i="23"/>
  <c r="AK371" i="4"/>
  <c r="AK331" i="22"/>
  <c r="AK227" i="21"/>
  <c r="AK371" i="16"/>
  <c r="AK326" i="22"/>
  <c r="AK310" i="9"/>
  <c r="AK264" i="18"/>
  <c r="AK363" i="23"/>
  <c r="AK225" i="21"/>
  <c r="AK217" i="22"/>
  <c r="AK291" i="17"/>
  <c r="AK287" i="19"/>
  <c r="AK377" i="23"/>
  <c r="AK301" i="16"/>
  <c r="AK227" i="20"/>
  <c r="AK290" i="23"/>
  <c r="AK212" i="4"/>
  <c r="AK326" i="23"/>
  <c r="AK280" i="23"/>
  <c r="AK358" i="16"/>
  <c r="AJ71" i="20"/>
  <c r="AJ84" i="11"/>
  <c r="AJ55" i="4"/>
  <c r="AJ56" i="13"/>
  <c r="AJ78" i="11"/>
  <c r="AJ34" i="13"/>
  <c r="AJ39" i="19"/>
  <c r="AJ41" i="23"/>
  <c r="AJ74" i="18"/>
  <c r="AJ87" i="22"/>
  <c r="AJ76" i="4"/>
  <c r="AJ83" i="4"/>
  <c r="AJ84" i="10"/>
  <c r="AJ84" i="23"/>
  <c r="AJ43" i="9"/>
  <c r="AJ36" i="12"/>
  <c r="AJ68" i="8"/>
  <c r="AJ89" i="7"/>
  <c r="AJ80" i="21"/>
  <c r="AJ90" i="11"/>
  <c r="AJ55" i="17"/>
  <c r="AJ61" i="21"/>
  <c r="AJ63" i="4"/>
  <c r="AJ34" i="4"/>
  <c r="AJ55" i="21"/>
  <c r="AJ84" i="20"/>
  <c r="AJ86" i="13"/>
  <c r="AJ75" i="19"/>
  <c r="AJ64" i="16"/>
  <c r="AJ73" i="9"/>
  <c r="AJ62" i="22"/>
  <c r="AJ41" i="10"/>
  <c r="AJ43" i="8"/>
  <c r="AJ69" i="19"/>
  <c r="AJ38" i="18"/>
  <c r="AJ83" i="14"/>
  <c r="AJ61" i="17"/>
  <c r="AJ92" i="14"/>
  <c r="AJ91" i="21"/>
  <c r="AJ67" i="18"/>
  <c r="AJ66" i="7"/>
  <c r="AJ44" i="12"/>
  <c r="AJ35" i="4"/>
  <c r="AJ90" i="22"/>
  <c r="AJ79" i="8"/>
  <c r="AJ49" i="19"/>
  <c r="AJ52" i="19"/>
  <c r="AJ49" i="12"/>
  <c r="AJ51" i="12"/>
  <c r="AJ34" i="11"/>
  <c r="AJ63" i="23"/>
  <c r="AJ83" i="16"/>
  <c r="AJ82" i="10"/>
  <c r="AJ68" i="12"/>
  <c r="AJ57" i="20"/>
  <c r="AJ61" i="10"/>
  <c r="AJ82" i="4"/>
  <c r="AJ45" i="7"/>
  <c r="AJ46" i="19"/>
  <c r="AJ72" i="14"/>
  <c r="AJ80" i="22"/>
  <c r="AJ65" i="4"/>
  <c r="AJ91" i="19"/>
  <c r="AJ46" i="23"/>
  <c r="AJ36" i="8"/>
  <c r="AJ60" i="13"/>
  <c r="AJ89" i="17"/>
  <c r="AJ73" i="14"/>
  <c r="AJ77" i="9"/>
  <c r="AJ53" i="20"/>
  <c r="AJ79" i="17"/>
  <c r="AJ78" i="22"/>
  <c r="AJ56" i="19"/>
  <c r="AJ37" i="18"/>
  <c r="AJ63" i="19"/>
  <c r="AJ80" i="23"/>
  <c r="AJ80" i="12"/>
  <c r="AJ63" i="18"/>
  <c r="AJ71" i="10"/>
  <c r="AJ53" i="21"/>
  <c r="AJ54" i="18"/>
  <c r="AJ88" i="9"/>
  <c r="AJ40" i="7"/>
  <c r="AJ72" i="19"/>
  <c r="AJ80" i="10"/>
  <c r="AK304" i="20"/>
  <c r="AK371" i="20"/>
  <c r="AJ52" i="20"/>
  <c r="AJ63" i="10"/>
  <c r="AJ35" i="10"/>
  <c r="AJ86" i="11"/>
  <c r="AJ79" i="7"/>
  <c r="AJ50" i="23"/>
  <c r="AK292" i="12"/>
  <c r="AK211" i="16"/>
  <c r="AK355" i="11"/>
  <c r="AK367" i="23"/>
  <c r="AK333" i="17"/>
  <c r="AK211" i="20"/>
  <c r="AK217" i="14"/>
  <c r="AK246" i="21"/>
  <c r="AK286" i="21"/>
  <c r="AK374" i="7"/>
  <c r="AK303" i="17"/>
  <c r="AK224" i="8"/>
  <c r="AK326" i="4"/>
  <c r="AK372" i="8"/>
  <c r="AK346" i="19"/>
  <c r="AK285" i="23"/>
  <c r="AK242" i="22"/>
  <c r="AK205" i="18"/>
  <c r="AK227" i="23"/>
  <c r="AK335" i="22"/>
  <c r="AK262" i="19"/>
  <c r="AK255" i="19"/>
  <c r="AK342" i="11"/>
  <c r="AJ92" i="4"/>
  <c r="AJ46" i="22"/>
  <c r="AJ89" i="21"/>
  <c r="AJ92" i="17"/>
  <c r="AJ64" i="8"/>
  <c r="AJ40" i="18"/>
  <c r="AJ34" i="12"/>
  <c r="AJ40" i="11"/>
  <c r="AJ93" i="12"/>
  <c r="AJ73" i="16"/>
  <c r="AJ51" i="22"/>
  <c r="AJ74" i="13"/>
  <c r="AJ64" i="11"/>
  <c r="AJ66" i="16"/>
  <c r="AJ41" i="14"/>
  <c r="AJ34" i="22"/>
  <c r="AJ47" i="22"/>
  <c r="AJ89" i="22"/>
  <c r="AJ56" i="16"/>
  <c r="AJ67" i="14"/>
  <c r="AJ46" i="20"/>
  <c r="AJ62" i="9"/>
  <c r="AJ59" i="10"/>
  <c r="AJ44" i="13"/>
  <c r="AJ75" i="23"/>
  <c r="AJ58" i="12"/>
  <c r="AJ82" i="22"/>
  <c r="AJ79" i="19"/>
  <c r="AJ48" i="10"/>
  <c r="AJ75" i="18"/>
  <c r="AJ46" i="10"/>
  <c r="AJ36" i="22"/>
  <c r="AJ35" i="19"/>
  <c r="AJ88" i="18"/>
  <c r="AJ43" i="16"/>
  <c r="AJ60" i="10"/>
  <c r="AJ80" i="14"/>
  <c r="AJ59" i="8"/>
  <c r="AJ87" i="20"/>
  <c r="AJ84" i="9"/>
  <c r="AJ39" i="10"/>
  <c r="AJ34" i="17"/>
  <c r="AJ85" i="17"/>
  <c r="AJ82" i="13"/>
  <c r="AJ91" i="13"/>
  <c r="AJ59" i="11"/>
  <c r="AJ63" i="17"/>
  <c r="AJ49" i="21"/>
  <c r="AJ69" i="7"/>
  <c r="AJ45" i="4"/>
  <c r="AJ69" i="20"/>
  <c r="AJ79" i="10"/>
  <c r="AJ73" i="22"/>
  <c r="AJ88" i="11"/>
  <c r="AJ78" i="4"/>
  <c r="AJ91" i="18"/>
  <c r="AJ42" i="9"/>
  <c r="AJ34" i="20"/>
  <c r="AJ90" i="18"/>
  <c r="AJ83" i="19"/>
  <c r="AJ64" i="13"/>
  <c r="AJ49" i="20"/>
  <c r="AJ56" i="8"/>
  <c r="AJ54" i="14"/>
  <c r="AJ43" i="12"/>
  <c r="AJ85" i="16"/>
  <c r="AJ86" i="8"/>
  <c r="AJ86" i="10"/>
  <c r="AJ90" i="8"/>
  <c r="AJ69" i="14"/>
  <c r="AJ52" i="11"/>
  <c r="AJ91" i="14"/>
  <c r="AJ63" i="22"/>
  <c r="AJ43" i="10"/>
  <c r="AJ52" i="22"/>
  <c r="AJ66" i="13"/>
  <c r="AJ85" i="11"/>
  <c r="AJ50" i="7"/>
  <c r="AJ56" i="9"/>
  <c r="AJ66" i="8"/>
  <c r="AJ73" i="7"/>
  <c r="AJ68" i="22"/>
  <c r="AJ42" i="10"/>
  <c r="AJ47" i="8"/>
  <c r="AJ51" i="21"/>
  <c r="AK236" i="7"/>
  <c r="AK296" i="20"/>
  <c r="AK263" i="16"/>
  <c r="AK359" i="18"/>
  <c r="AK271" i="21"/>
  <c r="AJ70" i="14"/>
  <c r="AJ45" i="10"/>
  <c r="AJ79" i="16"/>
  <c r="AJ83" i="20"/>
  <c r="AJ70" i="9"/>
  <c r="AJ72" i="12"/>
  <c r="AJ39" i="7"/>
  <c r="AJ53" i="22"/>
  <c r="AJ81" i="8"/>
  <c r="AJ42" i="21"/>
  <c r="AJ57" i="4"/>
  <c r="AJ50" i="21"/>
  <c r="AK342" i="9"/>
  <c r="AK211" i="14"/>
  <c r="AK369" i="20"/>
  <c r="AK246" i="11"/>
  <c r="AK209" i="21"/>
  <c r="AK212" i="8"/>
  <c r="AK270" i="20"/>
  <c r="AK292" i="9"/>
  <c r="AK307" i="16"/>
  <c r="AK330" i="23"/>
  <c r="AK379" i="16"/>
  <c r="AK376" i="4"/>
  <c r="AK375" i="18"/>
  <c r="AK343" i="17"/>
  <c r="AK237" i="17"/>
  <c r="AK236" i="4"/>
  <c r="AK267" i="19"/>
  <c r="AK276" i="22"/>
  <c r="AK373" i="22"/>
  <c r="AK280" i="20"/>
  <c r="AK308" i="8"/>
  <c r="AK344" i="12"/>
  <c r="AK322" i="14"/>
  <c r="AJ72" i="20"/>
  <c r="AJ52" i="12"/>
  <c r="AJ70" i="17"/>
  <c r="AJ71" i="23"/>
  <c r="AJ46" i="4"/>
  <c r="AJ37" i="11"/>
  <c r="AJ36" i="19"/>
  <c r="AJ88" i="21"/>
  <c r="AJ85" i="20"/>
  <c r="AJ77" i="22"/>
  <c r="AJ50" i="8"/>
  <c r="AJ64" i="22"/>
  <c r="AJ51" i="7"/>
  <c r="AJ84" i="18"/>
  <c r="AJ36" i="14"/>
  <c r="AJ37" i="14"/>
  <c r="AJ80" i="13"/>
  <c r="AJ88" i="19"/>
  <c r="AJ54" i="11"/>
  <c r="AJ56" i="22"/>
  <c r="AJ58" i="10"/>
  <c r="AJ83" i="18"/>
  <c r="AJ81" i="10"/>
  <c r="AJ45" i="16"/>
  <c r="AJ35" i="7"/>
  <c r="AJ79" i="9"/>
  <c r="AJ83" i="11"/>
  <c r="AJ88" i="4"/>
  <c r="AJ51" i="4"/>
  <c r="AJ93" i="4"/>
  <c r="AJ47" i="7"/>
  <c r="AJ34" i="18"/>
  <c r="AJ41" i="4"/>
  <c r="AJ43" i="14"/>
  <c r="AJ70" i="23"/>
  <c r="AJ81" i="7"/>
  <c r="AJ59" i="4"/>
  <c r="AJ70" i="21"/>
  <c r="AJ61" i="19"/>
  <c r="AJ80" i="18"/>
  <c r="AJ39" i="22"/>
  <c r="AJ43" i="22"/>
  <c r="AJ92" i="22"/>
  <c r="AJ78" i="10"/>
  <c r="AJ87" i="23"/>
  <c r="AJ58" i="18"/>
  <c r="AJ71" i="9"/>
  <c r="AJ59" i="13"/>
  <c r="AJ83" i="13"/>
  <c r="AJ36" i="21"/>
  <c r="AJ66" i="10"/>
  <c r="AJ84" i="4"/>
  <c r="AJ64" i="20"/>
  <c r="AJ90" i="4"/>
  <c r="AJ66" i="23"/>
  <c r="AJ69" i="4"/>
  <c r="AJ45" i="14"/>
  <c r="AJ37" i="20"/>
  <c r="AJ48" i="8"/>
  <c r="AJ76" i="16"/>
  <c r="AJ80" i="20"/>
  <c r="AJ69" i="17"/>
  <c r="AJ55" i="11"/>
  <c r="AJ70" i="22"/>
  <c r="AJ39" i="17"/>
  <c r="AJ81" i="18"/>
  <c r="AJ76" i="12"/>
  <c r="AJ90" i="9"/>
  <c r="AJ67" i="13"/>
  <c r="AJ65" i="19"/>
  <c r="AJ53" i="16"/>
  <c r="AJ78" i="7"/>
  <c r="AJ87" i="19"/>
  <c r="AJ41" i="20"/>
  <c r="AJ72" i="9"/>
  <c r="AJ50" i="20"/>
  <c r="AJ63" i="20"/>
  <c r="AJ51" i="16"/>
  <c r="AJ50" i="4"/>
  <c r="AJ69" i="12"/>
  <c r="AJ74" i="8"/>
  <c r="AJ86" i="18"/>
  <c r="AJ38" i="21"/>
  <c r="AJ61" i="7"/>
  <c r="AJ81" i="20"/>
  <c r="AK278" i="7"/>
  <c r="AK258" i="18"/>
  <c r="AK218" i="19"/>
  <c r="AK378" i="19"/>
  <c r="AK341" i="16"/>
  <c r="AJ85" i="13"/>
  <c r="AJ69" i="11"/>
  <c r="AJ83" i="8"/>
  <c r="AJ89" i="16"/>
  <c r="AJ87" i="21"/>
  <c r="AJ81" i="9"/>
  <c r="AJ42" i="11"/>
  <c r="AJ46" i="21"/>
  <c r="AJ46" i="11"/>
  <c r="AJ75" i="7"/>
  <c r="AJ77" i="21"/>
  <c r="AK324" i="7"/>
  <c r="AK296" i="21"/>
  <c r="AK292" i="17"/>
  <c r="AK239" i="18"/>
  <c r="AK325" i="16"/>
  <c r="AK283" i="22"/>
  <c r="AK309" i="16"/>
  <c r="AK363" i="4"/>
  <c r="AK367" i="10"/>
  <c r="AK380" i="23"/>
  <c r="AK226" i="22"/>
  <c r="AK332" i="22"/>
  <c r="AK348" i="19"/>
  <c r="AK316" i="23"/>
  <c r="AK333" i="18"/>
  <c r="AK259" i="16"/>
  <c r="AK286" i="23"/>
  <c r="AK237" i="23"/>
  <c r="AK333" i="23"/>
  <c r="AK235" i="16"/>
  <c r="AK251" i="22"/>
  <c r="AK340" i="18"/>
  <c r="AK311" i="4"/>
  <c r="AJ63" i="8"/>
  <c r="AJ65" i="21"/>
  <c r="AJ65" i="10"/>
  <c r="AJ58" i="16"/>
  <c r="AJ53" i="12"/>
  <c r="AJ39" i="9"/>
  <c r="AJ37" i="7"/>
  <c r="AJ91" i="7"/>
  <c r="AJ70" i="16"/>
  <c r="AJ73" i="19"/>
  <c r="AJ75" i="12"/>
  <c r="AJ49" i="9"/>
  <c r="AJ54" i="16"/>
  <c r="AJ68" i="17"/>
  <c r="AJ43" i="4"/>
  <c r="AJ36" i="17"/>
  <c r="AJ85" i="10"/>
  <c r="AJ72" i="11"/>
  <c r="AJ87" i="8"/>
  <c r="AJ50" i="12"/>
  <c r="AJ58" i="9"/>
  <c r="AJ68" i="19"/>
  <c r="AJ34" i="10"/>
  <c r="AJ34" i="19"/>
  <c r="AJ87" i="14"/>
  <c r="AJ66" i="18"/>
  <c r="AJ87" i="12"/>
  <c r="AJ77" i="20"/>
  <c r="AJ65" i="22"/>
  <c r="AJ49" i="17"/>
  <c r="AJ80" i="7"/>
  <c r="AJ35" i="18"/>
  <c r="AJ44" i="19"/>
  <c r="AJ45" i="21"/>
  <c r="AJ70" i="18"/>
  <c r="AJ70" i="11"/>
  <c r="AJ47" i="17"/>
  <c r="AJ61" i="12"/>
  <c r="AJ76" i="20"/>
  <c r="AJ66" i="22"/>
  <c r="AJ39" i="21"/>
  <c r="AJ41" i="22"/>
  <c r="AJ85" i="18"/>
  <c r="AJ91" i="17"/>
  <c r="AJ84" i="8"/>
  <c r="AJ67" i="9"/>
  <c r="AJ48" i="18"/>
  <c r="AJ69" i="23"/>
  <c r="AJ75" i="9"/>
  <c r="AJ39" i="8"/>
  <c r="AJ35" i="11"/>
  <c r="AJ70" i="13"/>
  <c r="AJ93" i="7"/>
  <c r="AJ65" i="9"/>
  <c r="AJ82" i="16"/>
  <c r="AJ53" i="9"/>
  <c r="AJ40" i="4"/>
  <c r="AJ37" i="4"/>
  <c r="AJ52" i="23"/>
  <c r="AJ79" i="22"/>
  <c r="AJ51" i="14"/>
  <c r="AJ67" i="21"/>
  <c r="AJ68" i="9"/>
  <c r="AJ81" i="13"/>
  <c r="AJ42" i="13"/>
  <c r="AJ49" i="4"/>
  <c r="AJ74" i="7"/>
  <c r="AJ73" i="21"/>
  <c r="AJ53" i="7"/>
  <c r="AJ62" i="17"/>
  <c r="AJ65" i="12"/>
  <c r="AJ47" i="23"/>
  <c r="AJ44" i="21"/>
  <c r="AJ43" i="20"/>
  <c r="AJ75" i="21"/>
  <c r="AJ81" i="22"/>
  <c r="AJ91" i="8"/>
  <c r="AJ54" i="21"/>
  <c r="AJ58" i="4"/>
  <c r="AJ53" i="11"/>
  <c r="AJ87" i="16"/>
  <c r="AJ35" i="8"/>
  <c r="AJ36" i="10"/>
  <c r="AJ56" i="17"/>
  <c r="AJ41" i="7"/>
  <c r="AK264" i="19"/>
  <c r="AK204" i="18"/>
  <c r="AK349" i="9"/>
  <c r="AK317" i="20"/>
  <c r="AK352" i="18"/>
  <c r="AJ80" i="16"/>
  <c r="AJ80" i="19"/>
  <c r="AJ72" i="8"/>
  <c r="AJ56" i="18"/>
  <c r="AJ35" i="16"/>
  <c r="AJ78" i="9"/>
  <c r="AJ37" i="13"/>
  <c r="AJ65" i="23"/>
  <c r="AJ57" i="19"/>
  <c r="AJ52" i="7"/>
  <c r="AJ38" i="20"/>
  <c r="AJ90" i="17"/>
  <c r="AJ43" i="23"/>
  <c r="AJ35" i="23"/>
  <c r="AJ48" i="22"/>
  <c r="AJ51" i="13"/>
  <c r="AJ70" i="7"/>
  <c r="AJ63" i="21"/>
  <c r="AJ52" i="18"/>
  <c r="AJ56" i="7"/>
  <c r="AJ45" i="23"/>
  <c r="AJ91" i="9"/>
  <c r="AJ93" i="23"/>
  <c r="AJ85" i="14"/>
  <c r="AJ59" i="21"/>
  <c r="AJ40" i="12"/>
  <c r="AJ41" i="11"/>
  <c r="AJ47" i="14"/>
  <c r="AJ43" i="18"/>
  <c r="AJ66" i="14"/>
  <c r="AJ67" i="22"/>
  <c r="AJ34" i="16"/>
  <c r="AJ38" i="10"/>
  <c r="AJ75" i="16"/>
  <c r="AJ57" i="16"/>
  <c r="AJ61" i="20"/>
  <c r="O36" i="6"/>
  <c r="O40" i="6"/>
  <c r="O38" i="6"/>
  <c r="O39" i="6"/>
  <c r="O37" i="6"/>
  <c r="O35" i="6"/>
  <c r="AL61" i="20" l="1"/>
  <c r="AL57" i="16"/>
  <c r="AL75" i="16"/>
  <c r="AL38" i="10"/>
  <c r="AL34" i="16"/>
  <c r="AL67" i="22"/>
  <c r="AL66" i="14"/>
  <c r="AL43" i="18"/>
  <c r="AL47" i="14"/>
  <c r="AL41" i="11"/>
  <c r="AL40" i="12"/>
  <c r="AL59" i="21"/>
  <c r="AL85" i="14"/>
  <c r="AL93" i="23"/>
  <c r="AL91" i="9"/>
  <c r="AL45" i="23"/>
  <c r="AL56" i="7"/>
  <c r="AL52" i="18"/>
  <c r="AL63" i="21"/>
  <c r="AL70" i="7"/>
  <c r="AL51" i="13"/>
  <c r="AL48" i="22"/>
  <c r="AL35" i="23"/>
  <c r="AL43" i="23"/>
  <c r="AL90" i="17"/>
  <c r="AL38" i="20"/>
  <c r="AL52" i="7"/>
  <c r="AL57" i="19"/>
  <c r="AL65" i="23"/>
  <c r="AL37" i="13"/>
  <c r="AL78" i="9"/>
  <c r="AL35" i="16"/>
  <c r="AL56" i="18"/>
  <c r="AL72" i="8"/>
  <c r="AL80" i="19"/>
  <c r="AL80" i="16"/>
  <c r="AL352" i="18"/>
  <c r="AL317" i="20"/>
  <c r="AL349" i="9"/>
  <c r="AL204" i="18"/>
  <c r="AL264" i="19"/>
  <c r="AL41" i="7"/>
  <c r="AL56" i="17"/>
  <c r="AL36" i="10"/>
  <c r="AL35" i="8"/>
  <c r="AL87" i="16"/>
  <c r="AL53" i="11"/>
  <c r="AL58" i="4"/>
  <c r="AL54" i="21"/>
  <c r="AL91" i="8"/>
  <c r="AL81" i="22"/>
  <c r="AL75" i="21"/>
  <c r="AL43" i="20"/>
  <c r="AL44" i="21"/>
  <c r="AL47" i="23"/>
  <c r="AL65" i="12"/>
  <c r="AL62" i="17"/>
  <c r="AL53" i="7"/>
  <c r="AL73" i="21"/>
  <c r="AL74" i="7"/>
  <c r="AL49" i="4"/>
  <c r="AL42" i="13"/>
  <c r="AL81" i="13"/>
  <c r="AL68" i="9"/>
  <c r="AL67" i="21"/>
  <c r="AL51" i="14"/>
  <c r="AL79" i="22"/>
  <c r="AL52" i="23"/>
  <c r="AL37" i="4"/>
  <c r="AL40" i="4"/>
  <c r="AL53" i="9"/>
  <c r="AL82" i="16"/>
  <c r="AL65" i="9"/>
  <c r="AL93" i="7"/>
  <c r="AL70" i="13"/>
  <c r="AL35" i="11"/>
  <c r="AL39" i="8"/>
  <c r="AL75" i="9"/>
  <c r="AL69" i="23"/>
  <c r="AL48" i="18"/>
  <c r="AL67" i="9"/>
  <c r="AL84" i="8"/>
  <c r="AL91" i="17"/>
  <c r="AL85" i="18"/>
  <c r="AL41" i="22"/>
  <c r="AL39" i="21"/>
  <c r="AL66" i="22"/>
  <c r="AL76" i="20"/>
  <c r="AL61" i="12"/>
  <c r="AL47" i="17"/>
  <c r="AL70" i="11"/>
  <c r="AL70" i="18"/>
  <c r="AL45" i="21"/>
  <c r="AL44" i="19"/>
  <c r="AL35" i="18"/>
  <c r="AL80" i="7"/>
  <c r="AL49" i="17"/>
  <c r="AL65" i="22"/>
  <c r="AL77" i="20"/>
  <c r="AL87" i="12"/>
  <c r="AL66" i="18"/>
  <c r="AL87" i="14"/>
  <c r="AL34" i="19"/>
  <c r="AL34" i="10"/>
  <c r="AL68" i="19"/>
  <c r="AL58" i="9"/>
  <c r="AL50" i="12"/>
  <c r="AL87" i="8"/>
  <c r="AL72" i="11"/>
  <c r="AL85" i="10"/>
  <c r="AL36" i="17"/>
  <c r="AL43" i="4"/>
  <c r="AL68" i="17"/>
  <c r="AL54" i="16"/>
  <c r="AL49" i="9"/>
  <c r="AL75" i="12"/>
  <c r="AL73" i="19"/>
  <c r="AL70" i="16"/>
  <c r="AL91" i="7"/>
  <c r="AL37" i="7"/>
  <c r="AL39" i="9"/>
  <c r="AL53" i="12"/>
  <c r="AL58" i="16"/>
  <c r="AL65" i="10"/>
  <c r="AL65" i="21"/>
  <c r="AL63" i="8"/>
  <c r="AL311" i="4"/>
  <c r="AL340" i="18"/>
  <c r="AL251" i="22"/>
  <c r="AL235" i="16"/>
  <c r="AL333" i="23"/>
  <c r="AL237" i="23"/>
  <c r="AL286" i="23"/>
  <c r="AL259" i="16"/>
  <c r="AL333" i="18"/>
  <c r="AL316" i="23"/>
  <c r="AL348" i="19"/>
  <c r="AL332" i="22"/>
  <c r="AL226" i="22"/>
  <c r="AL380" i="23"/>
  <c r="AL367" i="10"/>
  <c r="AL363" i="4"/>
  <c r="AL309" i="16"/>
  <c r="AL283" i="22"/>
  <c r="AL325" i="16"/>
  <c r="AL239" i="18"/>
  <c r="AL292" i="17"/>
  <c r="AL296" i="21"/>
  <c r="AL324" i="7"/>
  <c r="AL77" i="21"/>
  <c r="AL75" i="7"/>
  <c r="AL46" i="11"/>
  <c r="AL46" i="21"/>
  <c r="AL42" i="11"/>
  <c r="AL81" i="9"/>
  <c r="AL87" i="21"/>
  <c r="AM80" i="21" s="1"/>
  <c r="AL89" i="16"/>
  <c r="AL83" i="8"/>
  <c r="AL69" i="11"/>
  <c r="AL85" i="13"/>
  <c r="AL341" i="16"/>
  <c r="AL378" i="19"/>
  <c r="AL218" i="19"/>
  <c r="AL258" i="18"/>
  <c r="AL278" i="7"/>
  <c r="AL81" i="20"/>
  <c r="AL61" i="7"/>
  <c r="AL38" i="21"/>
  <c r="AL86" i="18"/>
  <c r="AL74" i="8"/>
  <c r="AL69" i="12"/>
  <c r="AL50" i="4"/>
  <c r="AL51" i="16"/>
  <c r="AL63" i="20"/>
  <c r="AL50" i="20"/>
  <c r="AL72" i="9"/>
  <c r="AL41" i="20"/>
  <c r="AL87" i="19"/>
  <c r="AL78" i="7"/>
  <c r="AL53" i="16"/>
  <c r="AL65" i="19"/>
  <c r="AL67" i="13"/>
  <c r="AL90" i="9"/>
  <c r="AL76" i="12"/>
  <c r="AL81" i="18"/>
  <c r="AL39" i="17"/>
  <c r="AL70" i="22"/>
  <c r="AL55" i="11"/>
  <c r="AL69" i="17"/>
  <c r="AL80" i="20"/>
  <c r="AL76" i="16"/>
  <c r="AL48" i="8"/>
  <c r="AL37" i="20"/>
  <c r="AL45" i="14"/>
  <c r="AL69" i="4"/>
  <c r="AL66" i="23"/>
  <c r="AL90" i="4"/>
  <c r="AL64" i="20"/>
  <c r="AL84" i="4"/>
  <c r="AL66" i="10"/>
  <c r="AL36" i="21"/>
  <c r="AL83" i="13"/>
  <c r="AL59" i="13"/>
  <c r="AL71" i="9"/>
  <c r="AL58" i="18"/>
  <c r="AL87" i="23"/>
  <c r="AL78" i="10"/>
  <c r="AL92" i="22"/>
  <c r="AL43" i="22"/>
  <c r="AL39" i="22"/>
  <c r="AL80" i="18"/>
  <c r="AL61" i="19"/>
  <c r="AL70" i="21"/>
  <c r="AL59" i="4"/>
  <c r="AL81" i="7"/>
  <c r="AL70" i="23"/>
  <c r="AM58" i="23" s="1"/>
  <c r="AL43" i="14"/>
  <c r="AL41" i="4"/>
  <c r="AL34" i="18"/>
  <c r="AL47" i="7"/>
  <c r="AL93" i="4"/>
  <c r="AL51" i="4"/>
  <c r="AL88" i="4"/>
  <c r="AL83" i="11"/>
  <c r="AL79" i="9"/>
  <c r="AL35" i="7"/>
  <c r="AL45" i="16"/>
  <c r="AL81" i="10"/>
  <c r="AL83" i="18"/>
  <c r="AL58" i="10"/>
  <c r="AL56" i="22"/>
  <c r="AL54" i="11"/>
  <c r="AL88" i="19"/>
  <c r="AL80" i="13"/>
  <c r="AL37" i="14"/>
  <c r="AL36" i="14"/>
  <c r="AL84" i="18"/>
  <c r="AL51" i="7"/>
  <c r="AL64" i="22"/>
  <c r="AL50" i="8"/>
  <c r="AL77" i="22"/>
  <c r="AL85" i="20"/>
  <c r="AL88" i="21"/>
  <c r="AL36" i="19"/>
  <c r="AL37" i="11"/>
  <c r="AL46" i="4"/>
  <c r="AL71" i="23"/>
  <c r="AL70" i="17"/>
  <c r="AL52" i="12"/>
  <c r="AL72" i="20"/>
  <c r="AL322" i="14"/>
  <c r="AL344" i="12"/>
  <c r="AL308" i="8"/>
  <c r="AL280" i="20"/>
  <c r="AL373" i="22"/>
  <c r="AL276" i="22"/>
  <c r="AL267" i="19"/>
  <c r="AL236" i="4"/>
  <c r="AL237" i="17"/>
  <c r="AL343" i="17"/>
  <c r="AL375" i="18"/>
  <c r="AL376" i="4"/>
  <c r="AL379" i="16"/>
  <c r="AL330" i="23"/>
  <c r="AL307" i="16"/>
  <c r="AL292" i="9"/>
  <c r="AL270" i="20"/>
  <c r="AL212" i="8"/>
  <c r="AL209" i="21"/>
  <c r="AL246" i="11"/>
  <c r="AL369" i="20"/>
  <c r="AL211" i="14"/>
  <c r="AL342" i="9"/>
  <c r="AL50" i="21"/>
  <c r="AL57" i="4"/>
  <c r="AL42" i="21"/>
  <c r="AL81" i="8"/>
  <c r="AL53" i="22"/>
  <c r="AL39" i="7"/>
  <c r="AL72" i="12"/>
  <c r="AL70" i="9"/>
  <c r="AL83" i="20"/>
  <c r="AL79" i="16"/>
  <c r="AL45" i="10"/>
  <c r="AL70" i="14"/>
  <c r="AL271" i="21"/>
  <c r="AL359" i="18"/>
  <c r="AL263" i="16"/>
  <c r="AL296" i="20"/>
  <c r="AL236" i="7"/>
  <c r="AL51" i="21"/>
  <c r="AL47" i="8"/>
  <c r="AL42" i="10"/>
  <c r="AL68" i="22"/>
  <c r="AL73" i="7"/>
  <c r="AL66" i="8"/>
  <c r="AL56" i="9"/>
  <c r="AL50" i="7"/>
  <c r="AL85" i="11"/>
  <c r="AL66" i="13"/>
  <c r="AL52" i="22"/>
  <c r="AL43" i="10"/>
  <c r="AL63" i="22"/>
  <c r="AL91" i="14"/>
  <c r="AL52" i="11"/>
  <c r="AL69" i="14"/>
  <c r="AL90" i="8"/>
  <c r="AL86" i="10"/>
  <c r="AL86" i="8"/>
  <c r="AL85" i="16"/>
  <c r="AL43" i="12"/>
  <c r="AL54" i="14"/>
  <c r="AL56" i="8"/>
  <c r="AL49" i="20"/>
  <c r="AL64" i="13"/>
  <c r="AL83" i="19"/>
  <c r="AL90" i="18"/>
  <c r="AL34" i="20"/>
  <c r="AL42" i="9"/>
  <c r="AL91" i="18"/>
  <c r="AL78" i="4"/>
  <c r="AL88" i="11"/>
  <c r="AL73" i="22"/>
  <c r="AL79" i="10"/>
  <c r="AL69" i="20"/>
  <c r="AL45" i="4"/>
  <c r="AL69" i="7"/>
  <c r="AL49" i="21"/>
  <c r="AL63" i="17"/>
  <c r="AL59" i="11"/>
  <c r="AL91" i="13"/>
  <c r="AL82" i="13"/>
  <c r="AL85" i="17"/>
  <c r="AL34" i="17"/>
  <c r="AL39" i="10"/>
  <c r="AL84" i="9"/>
  <c r="AL87" i="20"/>
  <c r="AL59" i="8"/>
  <c r="AL80" i="14"/>
  <c r="AL60" i="10"/>
  <c r="AL43" i="16"/>
  <c r="AL88" i="18"/>
  <c r="AL35" i="19"/>
  <c r="AL36" i="22"/>
  <c r="AL46" i="10"/>
  <c r="AL75" i="18"/>
  <c r="AL48" i="10"/>
  <c r="AL79" i="19"/>
  <c r="AL82" i="22"/>
  <c r="AL58" i="12"/>
  <c r="AL75" i="23"/>
  <c r="AL44" i="13"/>
  <c r="AL59" i="10"/>
  <c r="AL62" i="9"/>
  <c r="AL46" i="20"/>
  <c r="AL67" i="14"/>
  <c r="AL56" i="16"/>
  <c r="AL89" i="22"/>
  <c r="AL47" i="22"/>
  <c r="AL34" i="22"/>
  <c r="AL41" i="14"/>
  <c r="AL66" i="16"/>
  <c r="AL64" i="11"/>
  <c r="AL74" i="13"/>
  <c r="AL51" i="22"/>
  <c r="AL73" i="16"/>
  <c r="AL93" i="12"/>
  <c r="AL40" i="11"/>
  <c r="AL34" i="12"/>
  <c r="AL40" i="18"/>
  <c r="AL64" i="8"/>
  <c r="AL92" i="17"/>
  <c r="AL89" i="21"/>
  <c r="AL46" i="22"/>
  <c r="AL92" i="4"/>
  <c r="AL342" i="11"/>
  <c r="AL255" i="19"/>
  <c r="AL262" i="19"/>
  <c r="AL335" i="22"/>
  <c r="AL227" i="23"/>
  <c r="AL205" i="18"/>
  <c r="AL242" i="22"/>
  <c r="AL285" i="23"/>
  <c r="AL346" i="19"/>
  <c r="AL372" i="8"/>
  <c r="AL326" i="4"/>
  <c r="AL224" i="8"/>
  <c r="AL303" i="17"/>
  <c r="AL374" i="7"/>
  <c r="AL286" i="21"/>
  <c r="AL246" i="21"/>
  <c r="AL217" i="14"/>
  <c r="AL211" i="20"/>
  <c r="AL333" i="17"/>
  <c r="AL367" i="23"/>
  <c r="AL355" i="11"/>
  <c r="AL211" i="16"/>
  <c r="AL292" i="12"/>
  <c r="AL50" i="23"/>
  <c r="AL79" i="7"/>
  <c r="AL86" i="11"/>
  <c r="AL35" i="10"/>
  <c r="AL63" i="10"/>
  <c r="AL52" i="20"/>
  <c r="AL371" i="20"/>
  <c r="AL304" i="20"/>
  <c r="AL80" i="10"/>
  <c r="AL72" i="19"/>
  <c r="AL40" i="7"/>
  <c r="AL88" i="9"/>
  <c r="AL54" i="18"/>
  <c r="AL53" i="21"/>
  <c r="AL71" i="10"/>
  <c r="AL63" i="18"/>
  <c r="AL80" i="12"/>
  <c r="AL80" i="23"/>
  <c r="AL63" i="19"/>
  <c r="AL37" i="18"/>
  <c r="AL56" i="19"/>
  <c r="AL78" i="22"/>
  <c r="AL79" i="17"/>
  <c r="AL53" i="20"/>
  <c r="AL77" i="9"/>
  <c r="AL73" i="14"/>
  <c r="AL89" i="17"/>
  <c r="AL60" i="13"/>
  <c r="AL36" i="8"/>
  <c r="AL46" i="23"/>
  <c r="AL91" i="19"/>
  <c r="AL65" i="4"/>
  <c r="AL80" i="22"/>
  <c r="AL72" i="14"/>
  <c r="AL46" i="19"/>
  <c r="AL45" i="7"/>
  <c r="AL82" i="4"/>
  <c r="AL61" i="10"/>
  <c r="AL57" i="20"/>
  <c r="AL68" i="12"/>
  <c r="AL82" i="10"/>
  <c r="AL83" i="16"/>
  <c r="AL63" i="23"/>
  <c r="AL34" i="11"/>
  <c r="AL51" i="12"/>
  <c r="AL49" i="12"/>
  <c r="AL52" i="19"/>
  <c r="AL49" i="19"/>
  <c r="AL79" i="8"/>
  <c r="AL90" i="22"/>
  <c r="AL35" i="4"/>
  <c r="AL44" i="12"/>
  <c r="AL66" i="7"/>
  <c r="AL67" i="18"/>
  <c r="AL91" i="21"/>
  <c r="AL92" i="14"/>
  <c r="AL61" i="17"/>
  <c r="AL83" i="14"/>
  <c r="AL38" i="18"/>
  <c r="AL69" i="19"/>
  <c r="AL43" i="8"/>
  <c r="AL41" i="10"/>
  <c r="AL62" i="22"/>
  <c r="AL73" i="9"/>
  <c r="AL64" i="16"/>
  <c r="AL75" i="19"/>
  <c r="AL86" i="13"/>
  <c r="AL84" i="20"/>
  <c r="AL55" i="21"/>
  <c r="AL34" i="4"/>
  <c r="AM34" i="4" s="1"/>
  <c r="AL63" i="4"/>
  <c r="AL61" i="21"/>
  <c r="AL55" i="17"/>
  <c r="AL90" i="11"/>
  <c r="AL80" i="21"/>
  <c r="AL89" i="7"/>
  <c r="AL68" i="8"/>
  <c r="AL36" i="12"/>
  <c r="AL43" i="9"/>
  <c r="AL84" i="23"/>
  <c r="AL84" i="10"/>
  <c r="AL83" i="4"/>
  <c r="AL76" i="4"/>
  <c r="AL87" i="22"/>
  <c r="AL74" i="18"/>
  <c r="AL41" i="23"/>
  <c r="AL39" i="19"/>
  <c r="AL34" i="13"/>
  <c r="AL78" i="11"/>
  <c r="AL56" i="13"/>
  <c r="AL55" i="4"/>
  <c r="AL84" i="11"/>
  <c r="AL71" i="20"/>
  <c r="AL358" i="16"/>
  <c r="AL280" i="23"/>
  <c r="AL326" i="23"/>
  <c r="AL212" i="4"/>
  <c r="AL290" i="23"/>
  <c r="AL227" i="20"/>
  <c r="AL301" i="16"/>
  <c r="AL377" i="23"/>
  <c r="AL287" i="19"/>
  <c r="AL291" i="17"/>
  <c r="AL217" i="22"/>
  <c r="AL225" i="21"/>
  <c r="AL363" i="23"/>
  <c r="AL264" i="18"/>
  <c r="AL310" i="9"/>
  <c r="AL326" i="22"/>
  <c r="AL371" i="16"/>
  <c r="AL227" i="21"/>
  <c r="AL331" i="22"/>
  <c r="AL371" i="4"/>
  <c r="AL364" i="23"/>
  <c r="AL307" i="14"/>
  <c r="AL233" i="10"/>
  <c r="AL38" i="13"/>
  <c r="AL35" i="13"/>
  <c r="AL39" i="13"/>
  <c r="AL74" i="20"/>
  <c r="AL71" i="19"/>
  <c r="AL38" i="22"/>
  <c r="AL49" i="22"/>
  <c r="AL47" i="16"/>
  <c r="AL65" i="11"/>
  <c r="AL45" i="22"/>
  <c r="AL40" i="13"/>
  <c r="AL35" i="12"/>
  <c r="AL68" i="13"/>
  <c r="AL67" i="20"/>
  <c r="AL55" i="7"/>
  <c r="AL68" i="20"/>
  <c r="AL62" i="11"/>
  <c r="AL77" i="11"/>
  <c r="AL57" i="14"/>
  <c r="AL58" i="19"/>
  <c r="AL39" i="4"/>
  <c r="AL35" i="9"/>
  <c r="AL93" i="22"/>
  <c r="AL85" i="23"/>
  <c r="AL93" i="10"/>
  <c r="AL86" i="23"/>
  <c r="AL58" i="23"/>
  <c r="AL77" i="14"/>
  <c r="AL78" i="20"/>
  <c r="AL40" i="19"/>
  <c r="AL82" i="14"/>
  <c r="AL55" i="19"/>
  <c r="AL69" i="10"/>
  <c r="AL75" i="20"/>
  <c r="AL58" i="11"/>
  <c r="AL91" i="11"/>
  <c r="AL72" i="10"/>
  <c r="AL37" i="22"/>
  <c r="AL44" i="4"/>
  <c r="AL85" i="12"/>
  <c r="AL77" i="7"/>
  <c r="AL92" i="16"/>
  <c r="AL64" i="23"/>
  <c r="AL78" i="19"/>
  <c r="AL76" i="8"/>
  <c r="AL52" i="4"/>
  <c r="AL36" i="9"/>
  <c r="AL37" i="16"/>
  <c r="AL88" i="23"/>
  <c r="AL50" i="19"/>
  <c r="AM44" i="19" s="1"/>
  <c r="AL57" i="7"/>
  <c r="AL61" i="16"/>
  <c r="AL76" i="21"/>
  <c r="AL309" i="18"/>
  <c r="AL326" i="17"/>
  <c r="AL263" i="22"/>
  <c r="AL304" i="23"/>
  <c r="AL374" i="17"/>
  <c r="AL273" i="21"/>
  <c r="AL368" i="23"/>
  <c r="AL245" i="21"/>
  <c r="AL248" i="10"/>
  <c r="AL298" i="23"/>
  <c r="AL238" i="18"/>
  <c r="AL230" i="19"/>
  <c r="AL217" i="18"/>
  <c r="AL284" i="7"/>
  <c r="AL220" i="21"/>
  <c r="AL285" i="16"/>
  <c r="AL380" i="7"/>
  <c r="AL367" i="17"/>
  <c r="AL242" i="7"/>
  <c r="AL327" i="19"/>
  <c r="AL333" i="21"/>
  <c r="AL363" i="21"/>
  <c r="AL277" i="19"/>
  <c r="AL35" i="20"/>
  <c r="AL77" i="4"/>
  <c r="AL40" i="16"/>
  <c r="AL329" i="23"/>
  <c r="AL61" i="8"/>
  <c r="AL61" i="4"/>
  <c r="AL82" i="7"/>
  <c r="AL71" i="12"/>
  <c r="AL41" i="9"/>
  <c r="AL48" i="17"/>
  <c r="AL88" i="12"/>
  <c r="AL79" i="14"/>
  <c r="AL52" i="14"/>
  <c r="AL68" i="10"/>
  <c r="AL75" i="8"/>
  <c r="AL90" i="16"/>
  <c r="AL81" i="17"/>
  <c r="AL54" i="10"/>
  <c r="AL44" i="7"/>
  <c r="AL46" i="7"/>
  <c r="AL71" i="14"/>
  <c r="AL81" i="23"/>
  <c r="AM76" i="23" s="1"/>
  <c r="AL64" i="7"/>
  <c r="AL71" i="18"/>
  <c r="AL73" i="11"/>
  <c r="AL66" i="11"/>
  <c r="AL67" i="4"/>
  <c r="AL43" i="17"/>
  <c r="AL64" i="17"/>
  <c r="AL55" i="8"/>
  <c r="AL60" i="17"/>
  <c r="AL49" i="8"/>
  <c r="AL84" i="22"/>
  <c r="AL64" i="12"/>
  <c r="AL85" i="22"/>
  <c r="AL39" i="11"/>
  <c r="AL39" i="16"/>
  <c r="AL74" i="17"/>
  <c r="AL92" i="7"/>
  <c r="AL93" i="16"/>
  <c r="AL89" i="18"/>
  <c r="AL86" i="9"/>
  <c r="AL44" i="23"/>
  <c r="AL40" i="9"/>
  <c r="AL77" i="19"/>
  <c r="AL54" i="7"/>
  <c r="AL62" i="8"/>
  <c r="AL47" i="12"/>
  <c r="AL74" i="14"/>
  <c r="AL82" i="19"/>
  <c r="AL44" i="14"/>
  <c r="AL38" i="14"/>
  <c r="AL66" i="12"/>
  <c r="AL65" i="16"/>
  <c r="AL84" i="13"/>
  <c r="AL64" i="19"/>
  <c r="AL87" i="11"/>
  <c r="AL43" i="11"/>
  <c r="AL62" i="19"/>
  <c r="AL34" i="21"/>
  <c r="AL83" i="7"/>
  <c r="AL56" i="14"/>
  <c r="AL49" i="18"/>
  <c r="AL59" i="7"/>
  <c r="AL60" i="9"/>
  <c r="AL83" i="21"/>
  <c r="AL67" i="8"/>
  <c r="AL47" i="11"/>
  <c r="AL35" i="14"/>
  <c r="AL77" i="10"/>
  <c r="AL59" i="18"/>
  <c r="AL47" i="10"/>
  <c r="AL68" i="21"/>
  <c r="AL47" i="21"/>
  <c r="AL78" i="23"/>
  <c r="AL74" i="12"/>
  <c r="AL71" i="7"/>
  <c r="AL37" i="8"/>
  <c r="AL51" i="10"/>
  <c r="AL54" i="17"/>
  <c r="AL76" i="7"/>
  <c r="AL70" i="12"/>
  <c r="AL77" i="8"/>
  <c r="AL80" i="4"/>
  <c r="AL37" i="17"/>
  <c r="AL44" i="9"/>
  <c r="AL60" i="23"/>
  <c r="AL85" i="8"/>
  <c r="AL88" i="16"/>
  <c r="AL54" i="8"/>
  <c r="AL84" i="14"/>
  <c r="AL81" i="4"/>
  <c r="AL75" i="22"/>
  <c r="AL48" i="12"/>
  <c r="AL37" i="12"/>
  <c r="AL63" i="7"/>
  <c r="AL90" i="14"/>
  <c r="AL53" i="17"/>
  <c r="AL91" i="22"/>
  <c r="AL92" i="11"/>
  <c r="AL73" i="20"/>
  <c r="AL270" i="22"/>
  <c r="AL345" i="4"/>
  <c r="AL324" i="20"/>
  <c r="AL210" i="18"/>
  <c r="AL347" i="20"/>
  <c r="AL239" i="23"/>
  <c r="AL336" i="11"/>
  <c r="AL223" i="21"/>
  <c r="AL331" i="23"/>
  <c r="AL330" i="22"/>
  <c r="AL206" i="23"/>
  <c r="AL289" i="12"/>
  <c r="AL327" i="21"/>
  <c r="AL346" i="18"/>
  <c r="AL323" i="16"/>
  <c r="AL336" i="17"/>
  <c r="AL307" i="22"/>
  <c r="AM304" i="22" s="1"/>
  <c r="AL209" i="19"/>
  <c r="AL356" i="21"/>
  <c r="AL345" i="17"/>
  <c r="AL347" i="16"/>
  <c r="AL378" i="23"/>
  <c r="AL296" i="13"/>
  <c r="AL48" i="21"/>
  <c r="AL75" i="4"/>
  <c r="AL38" i="12"/>
  <c r="AL86" i="21"/>
  <c r="AL84" i="19"/>
  <c r="AL77" i="13"/>
  <c r="AL75" i="17"/>
  <c r="AL87" i="4"/>
  <c r="AL43" i="7"/>
  <c r="AL68" i="11"/>
  <c r="AL71" i="16"/>
  <c r="AL47" i="18"/>
  <c r="AL60" i="8"/>
  <c r="AL60" i="19"/>
  <c r="AL65" i="20"/>
  <c r="AL69" i="21"/>
  <c r="AL74" i="9"/>
  <c r="AL74" i="4"/>
  <c r="AL44" i="11"/>
  <c r="AL78" i="17"/>
  <c r="AL51" i="9"/>
  <c r="AL53" i="18"/>
  <c r="AL54" i="9"/>
  <c r="AL89" i="8"/>
  <c r="AL64" i="21"/>
  <c r="AL83" i="23"/>
  <c r="AL36" i="4"/>
  <c r="AL45" i="18"/>
  <c r="AL93" i="8"/>
  <c r="AL56" i="12"/>
  <c r="AL83" i="22"/>
  <c r="AL85" i="4"/>
  <c r="AL71" i="11"/>
  <c r="AL87" i="9"/>
  <c r="AL42" i="14"/>
  <c r="AL51" i="20"/>
  <c r="AL68" i="18"/>
  <c r="AL87" i="17"/>
  <c r="AL59" i="14"/>
  <c r="AL76" i="22"/>
  <c r="AL41" i="13"/>
  <c r="AL44" i="17"/>
  <c r="AL35" i="21"/>
  <c r="AL60" i="16"/>
  <c r="AL86" i="14"/>
  <c r="AL77" i="12"/>
  <c r="AL59" i="16"/>
  <c r="AL79" i="4"/>
  <c r="AL78" i="21"/>
  <c r="AL76" i="19"/>
  <c r="AL42" i="17"/>
  <c r="AL52" i="8"/>
  <c r="AL49" i="11"/>
  <c r="AL83" i="12"/>
  <c r="AM83" i="12" s="1"/>
  <c r="AL57" i="8"/>
  <c r="AL78" i="13"/>
  <c r="AL86" i="7"/>
  <c r="AL47" i="9"/>
  <c r="AL58" i="13"/>
  <c r="AL34" i="9"/>
  <c r="AL88" i="7"/>
  <c r="AL53" i="14"/>
  <c r="AL55" i="18"/>
  <c r="AL67" i="23"/>
  <c r="AL50" i="9"/>
  <c r="AL90" i="19"/>
  <c r="AL37" i="9"/>
  <c r="AL69" i="8"/>
  <c r="AL44" i="16"/>
  <c r="AL68" i="7"/>
  <c r="AL87" i="13"/>
  <c r="AL63" i="9"/>
  <c r="AL83" i="9"/>
  <c r="AL88" i="13"/>
  <c r="AL85" i="9"/>
  <c r="AL46" i="9"/>
  <c r="AL43" i="21"/>
  <c r="AL78" i="16"/>
  <c r="AL51" i="23"/>
  <c r="AL51" i="17"/>
  <c r="AL54" i="22"/>
  <c r="AL88" i="8"/>
  <c r="AL92" i="20"/>
  <c r="AL44" i="8"/>
  <c r="AL67" i="19"/>
  <c r="AL38" i="17"/>
  <c r="AL78" i="14"/>
  <c r="AL48" i="19"/>
  <c r="AL60" i="20"/>
  <c r="AL58" i="22"/>
  <c r="AM43" i="22" s="1"/>
  <c r="AL79" i="20"/>
  <c r="AL72" i="18"/>
  <c r="AL378" i="22"/>
  <c r="AL207" i="20"/>
  <c r="AL310" i="4"/>
  <c r="AL305" i="21"/>
  <c r="AL352" i="23"/>
  <c r="AL276" i="19"/>
  <c r="AL375" i="4"/>
  <c r="AL301" i="19"/>
  <c r="AL336" i="23"/>
  <c r="AL298" i="18"/>
  <c r="AL213" i="23"/>
  <c r="AL325" i="18"/>
  <c r="AL258" i="23"/>
  <c r="AL204" i="20"/>
  <c r="AL351" i="22"/>
  <c r="AL292" i="21"/>
  <c r="AL334" i="20"/>
  <c r="AL296" i="8"/>
  <c r="AL292" i="13"/>
  <c r="AL320" i="8"/>
  <c r="AL240" i="22"/>
  <c r="AL354" i="18"/>
  <c r="AL46" i="18"/>
  <c r="AL75" i="11"/>
  <c r="AL57" i="22"/>
  <c r="AL221" i="16"/>
  <c r="AL59" i="12"/>
  <c r="AL82" i="20"/>
  <c r="AL51" i="11"/>
  <c r="AL76" i="18"/>
  <c r="AL92" i="18"/>
  <c r="AL72" i="21"/>
  <c r="AL73" i="12"/>
  <c r="AL34" i="23"/>
  <c r="AL69" i="16"/>
  <c r="AL52" i="10"/>
  <c r="AL72" i="16"/>
  <c r="AL67" i="7"/>
  <c r="AL41" i="8"/>
  <c r="AL48" i="9"/>
  <c r="AL62" i="4"/>
  <c r="AL73" i="23"/>
  <c r="AL41" i="18"/>
  <c r="AL63" i="12"/>
  <c r="AL50" i="22"/>
  <c r="AL67" i="10"/>
  <c r="AL54" i="19"/>
  <c r="AL68" i="14"/>
  <c r="AL45" i="17"/>
  <c r="AL44" i="20"/>
  <c r="AL41" i="19"/>
  <c r="AL36" i="16"/>
  <c r="AL47" i="20"/>
  <c r="AL69" i="13"/>
  <c r="AL62" i="10"/>
  <c r="AL71" i="13"/>
  <c r="AL92" i="9"/>
  <c r="AL73" i="17"/>
  <c r="AL72" i="17"/>
  <c r="AL38" i="8"/>
  <c r="AL36" i="11"/>
  <c r="AL46" i="12"/>
  <c r="AL67" i="16"/>
  <c r="AL57" i="9"/>
  <c r="AL91" i="12"/>
  <c r="AL79" i="12"/>
  <c r="AL78" i="18"/>
  <c r="AL40" i="22"/>
  <c r="AL53" i="10"/>
  <c r="AL55" i="13"/>
  <c r="AM39" i="13" s="1"/>
  <c r="AL55" i="20"/>
  <c r="AL59" i="23"/>
  <c r="AL90" i="13"/>
  <c r="AL36" i="20"/>
  <c r="AL42" i="22"/>
  <c r="AL40" i="17"/>
  <c r="AL76" i="23"/>
  <c r="AL84" i="17"/>
  <c r="AL61" i="18"/>
  <c r="AL75" i="10"/>
  <c r="AL65" i="18"/>
  <c r="AL46" i="17"/>
  <c r="AL49" i="7"/>
  <c r="AL37" i="19"/>
  <c r="AL60" i="22"/>
  <c r="AL92" i="19"/>
  <c r="AL62" i="14"/>
  <c r="AL57" i="21"/>
  <c r="AL83" i="10"/>
  <c r="AL74" i="16"/>
  <c r="AL67" i="11"/>
  <c r="AL65" i="7"/>
  <c r="AL39" i="23"/>
  <c r="AL84" i="12"/>
  <c r="AL55" i="23"/>
  <c r="AL64" i="10"/>
  <c r="AL92" i="21"/>
  <c r="AL82" i="8"/>
  <c r="AL90" i="21"/>
  <c r="AL68" i="23"/>
  <c r="AL93" i="21"/>
  <c r="AL45" i="19"/>
  <c r="AL81" i="12"/>
  <c r="AL81" i="11"/>
  <c r="AL63" i="13"/>
  <c r="AL46" i="16"/>
  <c r="AL82" i="11"/>
  <c r="AL82" i="23"/>
  <c r="AL57" i="13"/>
  <c r="AL41" i="12"/>
  <c r="AL53" i="13"/>
  <c r="AL79" i="23"/>
  <c r="AL49" i="10"/>
  <c r="AL54" i="12"/>
  <c r="AL49" i="23"/>
  <c r="AL90" i="20"/>
  <c r="AL42" i="4"/>
  <c r="AL57" i="12"/>
  <c r="AL38" i="11"/>
  <c r="AL50" i="16"/>
  <c r="AL51" i="8"/>
  <c r="AL77" i="17"/>
  <c r="AL51" i="19"/>
  <c r="AL91" i="4"/>
  <c r="AL91" i="16"/>
  <c r="AL376" i="23"/>
  <c r="AL327" i="16"/>
  <c r="AL258" i="16"/>
  <c r="AL234" i="23"/>
  <c r="AL299" i="19"/>
  <c r="AL321" i="16"/>
  <c r="AL235" i="20"/>
  <c r="AL276" i="18"/>
  <c r="AL337" i="19"/>
  <c r="AL347" i="21"/>
  <c r="AL274" i="23"/>
  <c r="AL306" i="20"/>
  <c r="AL311" i="21"/>
  <c r="AL352" i="4"/>
  <c r="AL253" i="21"/>
  <c r="AL267" i="17"/>
  <c r="AL224" i="20"/>
  <c r="AL266" i="20"/>
  <c r="AL345" i="8"/>
  <c r="AL352" i="21"/>
  <c r="AL258" i="8"/>
  <c r="AL381" i="16"/>
  <c r="AM381" i="16" s="1"/>
  <c r="AL303" i="13"/>
  <c r="AL74" i="23"/>
  <c r="AL61" i="9"/>
  <c r="AL59" i="17"/>
  <c r="AL92" i="13"/>
  <c r="AL77" i="16"/>
  <c r="AL35" i="17"/>
  <c r="AL45" i="12"/>
  <c r="AL41" i="17"/>
  <c r="AL72" i="4"/>
  <c r="AL60" i="11"/>
  <c r="AL52" i="21"/>
  <c r="AL93" i="13"/>
  <c r="AL86" i="20"/>
  <c r="AL87" i="18"/>
  <c r="AL36" i="18"/>
  <c r="AL76" i="13"/>
  <c r="AL61" i="14"/>
  <c r="AL88" i="17"/>
  <c r="AL78" i="12"/>
  <c r="AL86" i="12"/>
  <c r="AL53" i="8"/>
  <c r="AL35" i="22"/>
  <c r="AL44" i="10"/>
  <c r="AL77" i="23"/>
  <c r="AL56" i="11"/>
  <c r="AL60" i="14"/>
  <c r="AL76" i="9"/>
  <c r="AL86" i="16"/>
  <c r="AL87" i="10"/>
  <c r="AL58" i="7"/>
  <c r="AL42" i="20"/>
  <c r="AL66" i="4"/>
  <c r="AL62" i="18"/>
  <c r="AL48" i="7"/>
  <c r="AL82" i="21"/>
  <c r="AL62" i="21"/>
  <c r="AL86" i="4"/>
  <c r="AL48" i="16"/>
  <c r="AL93" i="9"/>
  <c r="AL45" i="11"/>
  <c r="AL62" i="16"/>
  <c r="AL92" i="8"/>
  <c r="AL53" i="23"/>
  <c r="AL65" i="8"/>
  <c r="AL85" i="19"/>
  <c r="AL72" i="22"/>
  <c r="AL71" i="8"/>
  <c r="AL38" i="7"/>
  <c r="AL45" i="13"/>
  <c r="AL51" i="18"/>
  <c r="AL84" i="21"/>
  <c r="AL55" i="9"/>
  <c r="AL49" i="16"/>
  <c r="AL70" i="10"/>
  <c r="AL64" i="14"/>
  <c r="AL81" i="21"/>
  <c r="AL40" i="23"/>
  <c r="AL54" i="4"/>
  <c r="AL68" i="4"/>
  <c r="AL58" i="14"/>
  <c r="AL60" i="21"/>
  <c r="AL55" i="14"/>
  <c r="AL88" i="10"/>
  <c r="AL57" i="18"/>
  <c r="AL54" i="23"/>
  <c r="AL38" i="16"/>
  <c r="AL46" i="8"/>
  <c r="AL58" i="8"/>
  <c r="AL79" i="18"/>
  <c r="AL89" i="4"/>
  <c r="AL89" i="11"/>
  <c r="AL85" i="21"/>
  <c r="AL361" i="23"/>
  <c r="AL334" i="21"/>
  <c r="AL288" i="23"/>
  <c r="AL287" i="16"/>
  <c r="AL340" i="22"/>
  <c r="AL262" i="23"/>
  <c r="AL322" i="19"/>
  <c r="AL300" i="19"/>
  <c r="AL204" i="21"/>
  <c r="AL326" i="20"/>
  <c r="AL332" i="8"/>
  <c r="AL356" i="22"/>
  <c r="AL289" i="16"/>
  <c r="AL329" i="20"/>
  <c r="AL370" i="22"/>
  <c r="AL260" i="23"/>
  <c r="AL217" i="23"/>
  <c r="AL260" i="19"/>
  <c r="AL294" i="16"/>
  <c r="AL258" i="22"/>
  <c r="AL234" i="22"/>
  <c r="AL267" i="20"/>
  <c r="AL219" i="13"/>
  <c r="AL88" i="20"/>
  <c r="AL65" i="14"/>
  <c r="AL56" i="4"/>
  <c r="AL52" i="13"/>
  <c r="AL254" i="4"/>
  <c r="AL63" i="16"/>
  <c r="AL48" i="23"/>
  <c r="AL62" i="7"/>
  <c r="AL60" i="12"/>
  <c r="AL39" i="20"/>
  <c r="AL89" i="9"/>
  <c r="AL85" i="7"/>
  <c r="AL70" i="20"/>
  <c r="AL79" i="21"/>
  <c r="AL38" i="19"/>
  <c r="AL37" i="10"/>
  <c r="AL41" i="21"/>
  <c r="AL42" i="12"/>
  <c r="AL50" i="17"/>
  <c r="AL81" i="16"/>
  <c r="AL39" i="14"/>
  <c r="AL34" i="7"/>
  <c r="AL88" i="14"/>
  <c r="AL86" i="22"/>
  <c r="AL48" i="20"/>
  <c r="AL47" i="19"/>
  <c r="AL76" i="10"/>
  <c r="AL88" i="22"/>
  <c r="AL75" i="14"/>
  <c r="AL38" i="23"/>
  <c r="AL45" i="8"/>
  <c r="AL92" i="10"/>
  <c r="AL56" i="23"/>
  <c r="AL63" i="14"/>
  <c r="AL74" i="11"/>
  <c r="AL93" i="20"/>
  <c r="AL38" i="9"/>
  <c r="AL44" i="18"/>
  <c r="AL42" i="16"/>
  <c r="AL43" i="13"/>
  <c r="AL93" i="18"/>
  <c r="AL49" i="13"/>
  <c r="AL89" i="13"/>
  <c r="AL72" i="7"/>
  <c r="AL82" i="9"/>
  <c r="AL50" i="13"/>
  <c r="AL40" i="8"/>
  <c r="AL62" i="13"/>
  <c r="AL71" i="4"/>
  <c r="AL59" i="22"/>
  <c r="AL52" i="9"/>
  <c r="AL73" i="4"/>
  <c r="AL72" i="23"/>
  <c r="AL36" i="13"/>
  <c r="AL40" i="20"/>
  <c r="AL48" i="4"/>
  <c r="AL47" i="13"/>
  <c r="AL86" i="17"/>
  <c r="AL80" i="9"/>
  <c r="AL73" i="18"/>
  <c r="AL93" i="11"/>
  <c r="AL62" i="20"/>
  <c r="AL40" i="10"/>
  <c r="AL58" i="20"/>
  <c r="AL86" i="19"/>
  <c r="AL60" i="7"/>
  <c r="AL91" i="10"/>
  <c r="AL59" i="9"/>
  <c r="AL89" i="20"/>
  <c r="AL61" i="22"/>
  <c r="AL77" i="18"/>
  <c r="AL45" i="20"/>
  <c r="AL57" i="17"/>
  <c r="AL66" i="21"/>
  <c r="AL58" i="21"/>
  <c r="AL64" i="9"/>
  <c r="AL59" i="20"/>
  <c r="AL60" i="4"/>
  <c r="AL74" i="10"/>
  <c r="AL40" i="21"/>
  <c r="AL42" i="8"/>
  <c r="AL55" i="10"/>
  <c r="AL46" i="14"/>
  <c r="AL67" i="12"/>
  <c r="AL66" i="9"/>
  <c r="AL90" i="23"/>
  <c r="AL67" i="17"/>
  <c r="AL53" i="19"/>
  <c r="AL37" i="21"/>
  <c r="AL61" i="13"/>
  <c r="AL73" i="13"/>
  <c r="AM72" i="13" s="1"/>
  <c r="AL93" i="19"/>
  <c r="AL74" i="19"/>
  <c r="AL65" i="17"/>
  <c r="AL70" i="8"/>
  <c r="AL84" i="16"/>
  <c r="AL68" i="16"/>
  <c r="AL36" i="7"/>
  <c r="AL80" i="17"/>
  <c r="AL78" i="8"/>
  <c r="AL91" i="23"/>
  <c r="AL57" i="11"/>
  <c r="AL70" i="19"/>
  <c r="AL82" i="12"/>
  <c r="AL244" i="23"/>
  <c r="AL210" i="22"/>
  <c r="AL275" i="22"/>
  <c r="AL343" i="22"/>
  <c r="AL215" i="23"/>
  <c r="AL208" i="18"/>
  <c r="AL302" i="21"/>
  <c r="AL360" i="20"/>
  <c r="AL312" i="22"/>
  <c r="AL336" i="7"/>
  <c r="AL261" i="17"/>
  <c r="AL282" i="22"/>
  <c r="AL370" i="20"/>
  <c r="AL365" i="10"/>
  <c r="AL297" i="21"/>
  <c r="AL321" i="20"/>
  <c r="AL294" i="18"/>
  <c r="AL249" i="17"/>
  <c r="AL294" i="20"/>
  <c r="AL250" i="20"/>
  <c r="AL359" i="4"/>
  <c r="AL271" i="20"/>
  <c r="AL213" i="11"/>
  <c r="AL80" i="11"/>
  <c r="AL89" i="10"/>
  <c r="AL75" i="13"/>
  <c r="AL316" i="19"/>
  <c r="AL76" i="17"/>
  <c r="AL90" i="10"/>
  <c r="AL58" i="17"/>
  <c r="AL37" i="23"/>
  <c r="AL79" i="11"/>
  <c r="AL42" i="18"/>
  <c r="AL40" i="14"/>
  <c r="AL39" i="18"/>
  <c r="AL50" i="14"/>
  <c r="AL73" i="8"/>
  <c r="AL90" i="7"/>
  <c r="AL54" i="13"/>
  <c r="AL92" i="23"/>
  <c r="AL89" i="19"/>
  <c r="AL74" i="21"/>
  <c r="AL41" i="16"/>
  <c r="AL34" i="14"/>
  <c r="AL62" i="23"/>
  <c r="AL56" i="20"/>
  <c r="AL55" i="16"/>
  <c r="AL46" i="13"/>
  <c r="AL92" i="12"/>
  <c r="AL64" i="4"/>
  <c r="AL60" i="18"/>
  <c r="AL42" i="19"/>
  <c r="AL56" i="10"/>
  <c r="AL82" i="17"/>
  <c r="AL48" i="13"/>
  <c r="AL66" i="17"/>
  <c r="AL70" i="4"/>
  <c r="AL71" i="17"/>
  <c r="AL61" i="11"/>
  <c r="AL42" i="23"/>
  <c r="AL69" i="22"/>
  <c r="AL50" i="10"/>
  <c r="AL49" i="14"/>
  <c r="AL50" i="11"/>
  <c r="AL61" i="23"/>
  <c r="AL93" i="17"/>
  <c r="AL36" i="23"/>
  <c r="AL76" i="11"/>
  <c r="AL56" i="21"/>
  <c r="AL90" i="12"/>
  <c r="AL48" i="14"/>
  <c r="AL69" i="9"/>
  <c r="AL87" i="7"/>
  <c r="AL55" i="22"/>
  <c r="AL76" i="14"/>
  <c r="AL43" i="19"/>
  <c r="AL89" i="23"/>
  <c r="AL54" i="20"/>
  <c r="AL50" i="18"/>
  <c r="AL62" i="12"/>
  <c r="AL72" i="13"/>
  <c r="AL65" i="13"/>
  <c r="AL66" i="19"/>
  <c r="AL80" i="8"/>
  <c r="AL39" i="12"/>
  <c r="AL59" i="19"/>
  <c r="AL64" i="18"/>
  <c r="AL81" i="19"/>
  <c r="AL53" i="4"/>
  <c r="AL74" i="22"/>
  <c r="AL71" i="21"/>
  <c r="AL57" i="10"/>
  <c r="AL45" i="9"/>
  <c r="AL38" i="4"/>
  <c r="AL69" i="18"/>
  <c r="AL52" i="17"/>
  <c r="AL89" i="12"/>
  <c r="AL84" i="7"/>
  <c r="AL83" i="17"/>
  <c r="AL42" i="7"/>
  <c r="AL63" i="11"/>
  <c r="AL44" i="22"/>
  <c r="AL55" i="12"/>
  <c r="AL89" i="14"/>
  <c r="AL82" i="18"/>
  <c r="AL52" i="16"/>
  <c r="AL79" i="13"/>
  <c r="AL93" i="14"/>
  <c r="AL81" i="14"/>
  <c r="AL91" i="20"/>
  <c r="AL34" i="8"/>
  <c r="AL66" i="20"/>
  <c r="AL47" i="4"/>
  <c r="AL57" i="23"/>
  <c r="AL48" i="11"/>
  <c r="AL71" i="22"/>
  <c r="AL73" i="10"/>
  <c r="AL232" i="21"/>
  <c r="AL371" i="23"/>
  <c r="AL206" i="16"/>
  <c r="AL325" i="20"/>
  <c r="AL335" i="23"/>
  <c r="AL263" i="21"/>
  <c r="AL314" i="8"/>
  <c r="AL373" i="21"/>
  <c r="AL290" i="22"/>
  <c r="AL365" i="18"/>
  <c r="AL286" i="9"/>
  <c r="AL248" i="23"/>
  <c r="AL278" i="4"/>
  <c r="AL264" i="21"/>
  <c r="AL261" i="16"/>
  <c r="AL353" i="18"/>
  <c r="AL289" i="17"/>
  <c r="AL246" i="12"/>
  <c r="AL287" i="8"/>
  <c r="AL357" i="21"/>
  <c r="AL263" i="18"/>
  <c r="AL215" i="20"/>
  <c r="AL377" i="11"/>
  <c r="AL207" i="17"/>
  <c r="AL376" i="19"/>
  <c r="AL375" i="23"/>
  <c r="AL360" i="7"/>
  <c r="AL277" i="18"/>
  <c r="AL313" i="12"/>
  <c r="AL334" i="4"/>
  <c r="AL295" i="8"/>
  <c r="AL329" i="4"/>
  <c r="AL335" i="16"/>
  <c r="AL338" i="7"/>
  <c r="AL366" i="20"/>
  <c r="AL210" i="23"/>
  <c r="AL312" i="23"/>
  <c r="AL209" i="18"/>
  <c r="AL209" i="16"/>
  <c r="AL354" i="17"/>
  <c r="AL381" i="22"/>
  <c r="AM381" i="22" s="1"/>
  <c r="AL341" i="17"/>
  <c r="AL378" i="12"/>
  <c r="AL288" i="21"/>
  <c r="AL231" i="9"/>
  <c r="AL255" i="21"/>
  <c r="AL205" i="9"/>
  <c r="AL308" i="22"/>
  <c r="AL352" i="7"/>
  <c r="AL239" i="14"/>
  <c r="AL321" i="4"/>
  <c r="AL231" i="21"/>
  <c r="AL281" i="11"/>
  <c r="AL325" i="21"/>
  <c r="AL211" i="19"/>
  <c r="AL211" i="23"/>
  <c r="AL371" i="17"/>
  <c r="AL288" i="18"/>
  <c r="AL218" i="16"/>
  <c r="AL305" i="4"/>
  <c r="AL262" i="21"/>
  <c r="AL295" i="22"/>
  <c r="AL254" i="10"/>
  <c r="AL264" i="22"/>
  <c r="AL209" i="23"/>
  <c r="AL213" i="21"/>
  <c r="AL371" i="14"/>
  <c r="AL273" i="10"/>
  <c r="AL362" i="9"/>
  <c r="AL210" i="17"/>
  <c r="AL251" i="18"/>
  <c r="AL379" i="23"/>
  <c r="AL222" i="20"/>
  <c r="AL260" i="21"/>
  <c r="AL289" i="18"/>
  <c r="AL343" i="10"/>
  <c r="AL322" i="20"/>
  <c r="AL312" i="17"/>
  <c r="AL349" i="20"/>
  <c r="AL223" i="19"/>
  <c r="AL372" i="20"/>
  <c r="AL239" i="22"/>
  <c r="AL376" i="20"/>
  <c r="AL222" i="16"/>
  <c r="AL343" i="4"/>
  <c r="AL276" i="21"/>
  <c r="AL331" i="18"/>
  <c r="AL367" i="7"/>
  <c r="AL281" i="20"/>
  <c r="AL210" i="8"/>
  <c r="AL231" i="18"/>
  <c r="AL285" i="14"/>
  <c r="AL321" i="21"/>
  <c r="AL315" i="17"/>
  <c r="AL212" i="7"/>
  <c r="AL232" i="20"/>
  <c r="AL353" i="22"/>
  <c r="AL326" i="8"/>
  <c r="AL252" i="10"/>
  <c r="AL309" i="17"/>
  <c r="AL214" i="17"/>
  <c r="AL350" i="4"/>
  <c r="AL306" i="18"/>
  <c r="AL242" i="11"/>
  <c r="AL361" i="18"/>
  <c r="AL304" i="18"/>
  <c r="AL335" i="4"/>
  <c r="AL340" i="19"/>
  <c r="AL296" i="7"/>
  <c r="AL216" i="19"/>
  <c r="AM95" i="19" s="1"/>
  <c r="AL308" i="9"/>
  <c r="AL251" i="21"/>
  <c r="AL223" i="20"/>
  <c r="AL338" i="18"/>
  <c r="AL323" i="19"/>
  <c r="AL246" i="22"/>
  <c r="AL325" i="9"/>
  <c r="AL290" i="17"/>
  <c r="AL277" i="16"/>
  <c r="AL314" i="18"/>
  <c r="AL284" i="9"/>
  <c r="AL280" i="18"/>
  <c r="AM270" i="18" s="1"/>
  <c r="AL350" i="23"/>
  <c r="AL302" i="16"/>
  <c r="AL325" i="4"/>
  <c r="AL260" i="7"/>
  <c r="AL221" i="17"/>
  <c r="AL375" i="7"/>
  <c r="AL311" i="12"/>
  <c r="AL251" i="16"/>
  <c r="AL229" i="17"/>
  <c r="AL273" i="17"/>
  <c r="AL364" i="21"/>
  <c r="AL362" i="4"/>
  <c r="AL265" i="22"/>
  <c r="AL256" i="8"/>
  <c r="AL366" i="23"/>
  <c r="AL372" i="21"/>
  <c r="AL269" i="17"/>
  <c r="AL271" i="18"/>
  <c r="AL217" i="8"/>
  <c r="AL373" i="13"/>
  <c r="AL330" i="14"/>
  <c r="AL348" i="13"/>
  <c r="AL229" i="8"/>
  <c r="AL308" i="16"/>
  <c r="AL269" i="7"/>
  <c r="AL274" i="13"/>
  <c r="AL305" i="22"/>
  <c r="AL338" i="17"/>
  <c r="AL363" i="20"/>
  <c r="AL329" i="16"/>
  <c r="AL379" i="21"/>
  <c r="AL289" i="19"/>
  <c r="AL307" i="18"/>
  <c r="AL278" i="17"/>
  <c r="AL270" i="13"/>
  <c r="AL322" i="23"/>
  <c r="AL251" i="17"/>
  <c r="AL264" i="17"/>
  <c r="AL243" i="22"/>
  <c r="AL204" i="19"/>
  <c r="AL236" i="18"/>
  <c r="AL270" i="19"/>
  <c r="AL243" i="20"/>
  <c r="AL202" i="16"/>
  <c r="AL202" i="20"/>
  <c r="AL290" i="21"/>
  <c r="AL364" i="17"/>
  <c r="AL234" i="8"/>
  <c r="AL365" i="17"/>
  <c r="AL330" i="12"/>
  <c r="AL239" i="7"/>
  <c r="AL381" i="20"/>
  <c r="AM381" i="20" s="1"/>
  <c r="AL349" i="21"/>
  <c r="AL377" i="22"/>
  <c r="AL206" i="7"/>
  <c r="AL313" i="22"/>
  <c r="AL278" i="18"/>
  <c r="AL328" i="21"/>
  <c r="AL312" i="18"/>
  <c r="AL309" i="7"/>
  <c r="AL312" i="16"/>
  <c r="AL340" i="17"/>
  <c r="AL305" i="17"/>
  <c r="AL216" i="16"/>
  <c r="AL237" i="16"/>
  <c r="AL303" i="19"/>
  <c r="AL293" i="23"/>
  <c r="AL288" i="16"/>
  <c r="AL269" i="20"/>
  <c r="AL361" i="17"/>
  <c r="AL230" i="8"/>
  <c r="AL370" i="19"/>
  <c r="AL257" i="22"/>
  <c r="AL243" i="17"/>
  <c r="AL238" i="19"/>
  <c r="AL365" i="16"/>
  <c r="AL220" i="17"/>
  <c r="AL296" i="10"/>
  <c r="AL214" i="20"/>
  <c r="AL249" i="14"/>
  <c r="AL270" i="17"/>
  <c r="AL236" i="22"/>
  <c r="AL253" i="19"/>
  <c r="AL229" i="22"/>
  <c r="AL290" i="20"/>
  <c r="AL367" i="16"/>
  <c r="AL274" i="22"/>
  <c r="AL362" i="21"/>
  <c r="AL331" i="19"/>
  <c r="AL358" i="22"/>
  <c r="AL320" i="23"/>
  <c r="AL249" i="7"/>
  <c r="AL295" i="21"/>
  <c r="AL228" i="22"/>
  <c r="AL327" i="18"/>
  <c r="AL214" i="18"/>
  <c r="AL223" i="23"/>
  <c r="AL231" i="23"/>
  <c r="AL366" i="16"/>
  <c r="AL334" i="16"/>
  <c r="AL320" i="21"/>
  <c r="AL203" i="23"/>
  <c r="AL307" i="4"/>
  <c r="AL203" i="21"/>
  <c r="AL244" i="20"/>
  <c r="AL357" i="22"/>
  <c r="AL339" i="18"/>
  <c r="AL374" i="22"/>
  <c r="AL248" i="8"/>
  <c r="AL348" i="4"/>
  <c r="AL296" i="17"/>
  <c r="AL366" i="17"/>
  <c r="AL373" i="9"/>
  <c r="AL258" i="7"/>
  <c r="AL229" i="19"/>
  <c r="AL310" i="20"/>
  <c r="AL290" i="4"/>
  <c r="AL263" i="20"/>
  <c r="AL253" i="17"/>
  <c r="AL362" i="16"/>
  <c r="AL261" i="23"/>
  <c r="AL333" i="22"/>
  <c r="AL325" i="10"/>
  <c r="AL365" i="22"/>
  <c r="AL337" i="18"/>
  <c r="AL293" i="21"/>
  <c r="AL267" i="22"/>
  <c r="AL291" i="18"/>
  <c r="AL237" i="18"/>
  <c r="AL374" i="18"/>
  <c r="AL375" i="21"/>
  <c r="AL261" i="19"/>
  <c r="AL374" i="8"/>
  <c r="AL339" i="22"/>
  <c r="AL225" i="20"/>
  <c r="AL350" i="18"/>
  <c r="AL364" i="4"/>
  <c r="AL370" i="16"/>
  <c r="AL286" i="22"/>
  <c r="AL238" i="20"/>
  <c r="AL381" i="18"/>
  <c r="AM381" i="18" s="1"/>
  <c r="AL322" i="16"/>
  <c r="AL220" i="12"/>
  <c r="AL309" i="19"/>
  <c r="AL269" i="16"/>
  <c r="AL217" i="10"/>
  <c r="AL259" i="12"/>
  <c r="AL314" i="13"/>
  <c r="AL275" i="8"/>
  <c r="AL366" i="12"/>
  <c r="AL239" i="13"/>
  <c r="AL214" i="12"/>
  <c r="AL237" i="8"/>
  <c r="AL313" i="10"/>
  <c r="AL363" i="13"/>
  <c r="AL279" i="16"/>
  <c r="AL372" i="23"/>
  <c r="AL368" i="19"/>
  <c r="AL224" i="4"/>
  <c r="AL371" i="22"/>
  <c r="AL299" i="23"/>
  <c r="AL267" i="4"/>
  <c r="AL348" i="21"/>
  <c r="AL259" i="7"/>
  <c r="AL328" i="23"/>
  <c r="AL248" i="22"/>
  <c r="AL362" i="22"/>
  <c r="AL337" i="10"/>
  <c r="AL301" i="4"/>
  <c r="AL260" i="16"/>
  <c r="AL251" i="19"/>
  <c r="AL351" i="19"/>
  <c r="AL349" i="16"/>
  <c r="AL233" i="21"/>
  <c r="AL346" i="20"/>
  <c r="AL280" i="16"/>
  <c r="AL282" i="18"/>
  <c r="AL291" i="21"/>
  <c r="AL353" i="17"/>
  <c r="AL300" i="4"/>
  <c r="AL223" i="18"/>
  <c r="AL334" i="23"/>
  <c r="AL210" i="19"/>
  <c r="AL375" i="22"/>
  <c r="AL373" i="23"/>
  <c r="AL260" i="9"/>
  <c r="AL229" i="9"/>
  <c r="AL342" i="13"/>
  <c r="AL281" i="19"/>
  <c r="AL348" i="23"/>
  <c r="AL230" i="23"/>
  <c r="AL301" i="21"/>
  <c r="AL323" i="23"/>
  <c r="AL325" i="23"/>
  <c r="AL322" i="21"/>
  <c r="AL282" i="20"/>
  <c r="AL366" i="4"/>
  <c r="AL249" i="21"/>
  <c r="AL355" i="4"/>
  <c r="AL298" i="17"/>
  <c r="AL326" i="12"/>
  <c r="AL260" i="22"/>
  <c r="AL298" i="22"/>
  <c r="AL210" i="16"/>
  <c r="AM86" i="16" s="1"/>
  <c r="AL354" i="19"/>
  <c r="AL324" i="16"/>
  <c r="AL362" i="17"/>
  <c r="AL217" i="19"/>
  <c r="AL214" i="8"/>
  <c r="AL330" i="4"/>
  <c r="AL271" i="10"/>
  <c r="AL249" i="20"/>
  <c r="AL377" i="18"/>
  <c r="AL268" i="23"/>
  <c r="AL349" i="19"/>
  <c r="AL371" i="19"/>
  <c r="AL305" i="13"/>
  <c r="AL266" i="7"/>
  <c r="AL214" i="19"/>
  <c r="AL354" i="16"/>
  <c r="AL287" i="12"/>
  <c r="AL259" i="20"/>
  <c r="AL255" i="16"/>
  <c r="AL253" i="7"/>
  <c r="AL356" i="9"/>
  <c r="AL294" i="19"/>
  <c r="AL303" i="16"/>
  <c r="AL285" i="22"/>
  <c r="AL253" i="12"/>
  <c r="AL352" i="19"/>
  <c r="AL352" i="20"/>
  <c r="AL208" i="17"/>
  <c r="AL266" i="21"/>
  <c r="AL362" i="13"/>
  <c r="AL351" i="16"/>
  <c r="AL322" i="18"/>
  <c r="AL328" i="20"/>
  <c r="AL357" i="20"/>
  <c r="AL346" i="4"/>
  <c r="AL272" i="9"/>
  <c r="AL300" i="10"/>
  <c r="AL225" i="19"/>
  <c r="AL321" i="23"/>
  <c r="AL283" i="4"/>
  <c r="AL322" i="4"/>
  <c r="AL302" i="20"/>
  <c r="AL341" i="22"/>
  <c r="AL248" i="19"/>
  <c r="AL314" i="19"/>
  <c r="AL369" i="9"/>
  <c r="AL310" i="16"/>
  <c r="AL278" i="20"/>
  <c r="AL247" i="18"/>
  <c r="AL215" i="22"/>
  <c r="AL334" i="18"/>
  <c r="AL314" i="7"/>
  <c r="AL266" i="12"/>
  <c r="AL223" i="14"/>
  <c r="AL362" i="23"/>
  <c r="AL291" i="16"/>
  <c r="AL248" i="13"/>
  <c r="AL206" i="17"/>
  <c r="AL284" i="4"/>
  <c r="AL266" i="4"/>
  <c r="AL365" i="7"/>
  <c r="AL313" i="23"/>
  <c r="AL293" i="20"/>
  <c r="AL238" i="22"/>
  <c r="AL213" i="20"/>
  <c r="AL282" i="21"/>
  <c r="AL281" i="7"/>
  <c r="AL275" i="11"/>
  <c r="AL355" i="14"/>
  <c r="AL204" i="7"/>
  <c r="AL363" i="8"/>
  <c r="AL280" i="12"/>
  <c r="AL336" i="14"/>
  <c r="AL374" i="11"/>
  <c r="AL278" i="10"/>
  <c r="AL287" i="21"/>
  <c r="AL317" i="18"/>
  <c r="AL244" i="4"/>
  <c r="AL264" i="11"/>
  <c r="AL203" i="13"/>
  <c r="AL359" i="16"/>
  <c r="AL351" i="23"/>
  <c r="AL349" i="23"/>
  <c r="AL334" i="17"/>
  <c r="AL380" i="21"/>
  <c r="AL358" i="11"/>
  <c r="AL342" i="8"/>
  <c r="AL303" i="21"/>
  <c r="AL350" i="21"/>
  <c r="AL285" i="20"/>
  <c r="AL251" i="20"/>
  <c r="AL337" i="20"/>
  <c r="AL329" i="21"/>
  <c r="AL345" i="21"/>
  <c r="AL315" i="20"/>
  <c r="AL329" i="19"/>
  <c r="AL220" i="20"/>
  <c r="AL237" i="13"/>
  <c r="AL282" i="16"/>
  <c r="AL205" i="22"/>
  <c r="AL364" i="20"/>
  <c r="AL363" i="17"/>
  <c r="AL227" i="22"/>
  <c r="AL347" i="13"/>
  <c r="AL271" i="22"/>
  <c r="AL356" i="10"/>
  <c r="AL319" i="13"/>
  <c r="AL348" i="16"/>
  <c r="AL235" i="11"/>
  <c r="AL361" i="19"/>
  <c r="AL276" i="17"/>
  <c r="AL324" i="21"/>
  <c r="AL246" i="19"/>
  <c r="AL310" i="23"/>
  <c r="AL252" i="18"/>
  <c r="AL281" i="10"/>
  <c r="AL286" i="16"/>
  <c r="AL338" i="19"/>
  <c r="AL347" i="23"/>
  <c r="AL330" i="16"/>
  <c r="AL264" i="16"/>
  <c r="AL373" i="19"/>
  <c r="AL207" i="23"/>
  <c r="AL265" i="19"/>
  <c r="AL202" i="22"/>
  <c r="AL357" i="23"/>
  <c r="AL226" i="20"/>
  <c r="AL348" i="11"/>
  <c r="AL327" i="20"/>
  <c r="AL311" i="19"/>
  <c r="AL256" i="20"/>
  <c r="AL338" i="23"/>
  <c r="AL328" i="14"/>
  <c r="AL240" i="18"/>
  <c r="AL236" i="10"/>
  <c r="AL365" i="19"/>
  <c r="AL320" i="22"/>
  <c r="AL340" i="21"/>
  <c r="AL335" i="20"/>
  <c r="AL254" i="7"/>
  <c r="AL339" i="12"/>
  <c r="AL254" i="21"/>
  <c r="AL374" i="16"/>
  <c r="AM370" i="16" s="1"/>
  <c r="AL299" i="17"/>
  <c r="AL207" i="16"/>
  <c r="AL319" i="23"/>
  <c r="AL223" i="22"/>
  <c r="AL249" i="10"/>
  <c r="AL217" i="17"/>
  <c r="AL364" i="19"/>
  <c r="AL365" i="20"/>
  <c r="AL361" i="10"/>
  <c r="AL327" i="22"/>
  <c r="AL313" i="19"/>
  <c r="AL342" i="23"/>
  <c r="AL330" i="18"/>
  <c r="AL271" i="11"/>
  <c r="AL311" i="14"/>
  <c r="AL242" i="21"/>
  <c r="AL206" i="19"/>
  <c r="AL229" i="16"/>
  <c r="AL215" i="21"/>
  <c r="AL323" i="18"/>
  <c r="AL206" i="20"/>
  <c r="AL218" i="21"/>
  <c r="AL367" i="18"/>
  <c r="AL222" i="23"/>
  <c r="AL255" i="23"/>
  <c r="AL327" i="12"/>
  <c r="AL283" i="20"/>
  <c r="AL317" i="17"/>
  <c r="AL343" i="18"/>
  <c r="AL228" i="21"/>
  <c r="AL358" i="20"/>
  <c r="AL372" i="4"/>
  <c r="AL317" i="16"/>
  <c r="AL254" i="22"/>
  <c r="AL235" i="19"/>
  <c r="AL336" i="20"/>
  <c r="AL268" i="16"/>
  <c r="AL227" i="11"/>
  <c r="AL256" i="16"/>
  <c r="AL341" i="19"/>
  <c r="AL272" i="23"/>
  <c r="AL289" i="8"/>
  <c r="AL263" i="17"/>
  <c r="AL319" i="4"/>
  <c r="AL301" i="23"/>
  <c r="AL229" i="23"/>
  <c r="AL369" i="14"/>
  <c r="AL202" i="18"/>
  <c r="AL228" i="7"/>
  <c r="AM212" i="7" s="1"/>
  <c r="AL304" i="10"/>
  <c r="AL369" i="7"/>
  <c r="AL356" i="14"/>
  <c r="AL203" i="10"/>
  <c r="AL264" i="20"/>
  <c r="AL238" i="14"/>
  <c r="AL247" i="12"/>
  <c r="AL207" i="10"/>
  <c r="AL297" i="12"/>
  <c r="AL272" i="22"/>
  <c r="AL359" i="22"/>
  <c r="AL318" i="18"/>
  <c r="AL262" i="22"/>
  <c r="AL369" i="23"/>
  <c r="AL357" i="19"/>
  <c r="AL338" i="22"/>
  <c r="AL314" i="22"/>
  <c r="AL284" i="23"/>
  <c r="AL332" i="10"/>
  <c r="AL379" i="19"/>
  <c r="AL359" i="21"/>
  <c r="AL307" i="17"/>
  <c r="AL349" i="4"/>
  <c r="AL214" i="22"/>
  <c r="AL375" i="9"/>
  <c r="AL225" i="23"/>
  <c r="AL319" i="21"/>
  <c r="AL315" i="9"/>
  <c r="AL259" i="11"/>
  <c r="AL369" i="21"/>
  <c r="AL368" i="21"/>
  <c r="AL369" i="16"/>
  <c r="AL212" i="10"/>
  <c r="AL210" i="20"/>
  <c r="AL203" i="18"/>
  <c r="AL214" i="13"/>
  <c r="AL354" i="20"/>
  <c r="AL319" i="18"/>
  <c r="AL280" i="22"/>
  <c r="AL371" i="21"/>
  <c r="AL287" i="23"/>
  <c r="AL256" i="23"/>
  <c r="AL310" i="8"/>
  <c r="AL354" i="22"/>
  <c r="AL256" i="22"/>
  <c r="AL290" i="16"/>
  <c r="AL250" i="21"/>
  <c r="AL330" i="21"/>
  <c r="AM326" i="21" s="1"/>
  <c r="AL232" i="23"/>
  <c r="AL374" i="23"/>
  <c r="AL347" i="22"/>
  <c r="AL219" i="21"/>
  <c r="AL229" i="12"/>
  <c r="AL250" i="17"/>
  <c r="AL226" i="23"/>
  <c r="AL243" i="19"/>
  <c r="AL264" i="23"/>
  <c r="AL342" i="4"/>
  <c r="AL309" i="20"/>
  <c r="AL212" i="23"/>
  <c r="AL339" i="20"/>
  <c r="AL245" i="17"/>
  <c r="AL268" i="22"/>
  <c r="AL294" i="17"/>
  <c r="AL344" i="21"/>
  <c r="AL294" i="14"/>
  <c r="AL256" i="19"/>
  <c r="AL220" i="23"/>
  <c r="AL226" i="18"/>
  <c r="AL254" i="23"/>
  <c r="AL240" i="16"/>
  <c r="AL297" i="4"/>
  <c r="AL376" i="18"/>
  <c r="AL236" i="8"/>
  <c r="AL295" i="18"/>
  <c r="AL297" i="22"/>
  <c r="AL272" i="8"/>
  <c r="AL374" i="21"/>
  <c r="AL208" i="16"/>
  <c r="AL206" i="21"/>
  <c r="AL298" i="13"/>
  <c r="AL264" i="9"/>
  <c r="AL266" i="8"/>
  <c r="AL377" i="20"/>
  <c r="AL326" i="10"/>
  <c r="AL337" i="17"/>
  <c r="AL292" i="20"/>
  <c r="AL283" i="18"/>
  <c r="AL241" i="17"/>
  <c r="AL308" i="10"/>
  <c r="AL259" i="22"/>
  <c r="AL314" i="4"/>
  <c r="AL352" i="11"/>
  <c r="AL379" i="18"/>
  <c r="AL242" i="16"/>
  <c r="AL377" i="19"/>
  <c r="AL343" i="19"/>
  <c r="AL373" i="16"/>
  <c r="AL268" i="20"/>
  <c r="AL292" i="16"/>
  <c r="AL321" i="17"/>
  <c r="AL284" i="22"/>
  <c r="AL285" i="17"/>
  <c r="AL242" i="20"/>
  <c r="AL346" i="16"/>
  <c r="AL300" i="22"/>
  <c r="AL351" i="18"/>
  <c r="AL381" i="13"/>
  <c r="AM375" i="13" s="1"/>
  <c r="AL273" i="16"/>
  <c r="AL273" i="23"/>
  <c r="AL358" i="7"/>
  <c r="AL372" i="12"/>
  <c r="AL255" i="20"/>
  <c r="AL359" i="17"/>
  <c r="AL239" i="20"/>
  <c r="AL305" i="19"/>
  <c r="AL234" i="7"/>
  <c r="AL342" i="18"/>
  <c r="AL340" i="23"/>
  <c r="AL350" i="20"/>
  <c r="AL334" i="22"/>
  <c r="AL288" i="22"/>
  <c r="AL358" i="23"/>
  <c r="AL310" i="22"/>
  <c r="AL254" i="18"/>
  <c r="AL345" i="20"/>
  <c r="AL298" i="21"/>
  <c r="AL261" i="18"/>
  <c r="AL203" i="4"/>
  <c r="AL329" i="12"/>
  <c r="AL307" i="10"/>
  <c r="AL224" i="14"/>
  <c r="AL268" i="9"/>
  <c r="AL299" i="10"/>
  <c r="AL366" i="8"/>
  <c r="AL316" i="17"/>
  <c r="AL345" i="22"/>
  <c r="AL354" i="23"/>
  <c r="AL233" i="23"/>
  <c r="AL249" i="22"/>
  <c r="AL292" i="23"/>
  <c r="AL257" i="23"/>
  <c r="AL261" i="21"/>
  <c r="AL233" i="19"/>
  <c r="AL345" i="19"/>
  <c r="AL254" i="16"/>
  <c r="AL234" i="18"/>
  <c r="AL375" i="19"/>
  <c r="AL340" i="4"/>
  <c r="AL211" i="22"/>
  <c r="AL228" i="17"/>
  <c r="AL306" i="10"/>
  <c r="AL361" i="7"/>
  <c r="AL245" i="16"/>
  <c r="AL238" i="16"/>
  <c r="AL370" i="21"/>
  <c r="AL250" i="23"/>
  <c r="AL362" i="11"/>
  <c r="AL345" i="18"/>
  <c r="AL299" i="22"/>
  <c r="AL278" i="16"/>
  <c r="AL279" i="22"/>
  <c r="AL202" i="23"/>
  <c r="AL263" i="9"/>
  <c r="AL221" i="12"/>
  <c r="AL343" i="12"/>
  <c r="AL234" i="12"/>
  <c r="AL269" i="23"/>
  <c r="AL369" i="17"/>
  <c r="AL374" i="4"/>
  <c r="AL351" i="20"/>
  <c r="AL270" i="21"/>
  <c r="AL297" i="23"/>
  <c r="AL283" i="21"/>
  <c r="AL284" i="8"/>
  <c r="AL375" i="13"/>
  <c r="AL250" i="18"/>
  <c r="AL350" i="7"/>
  <c r="AL220" i="11"/>
  <c r="AL291" i="4"/>
  <c r="AL228" i="18"/>
  <c r="AL292" i="22"/>
  <c r="AL372" i="16"/>
  <c r="AL262" i="16"/>
  <c r="AL332" i="7"/>
  <c r="AL244" i="17"/>
  <c r="AL250" i="22"/>
  <c r="AL285" i="19"/>
  <c r="AL289" i="13"/>
  <c r="AL241" i="19"/>
  <c r="AL235" i="21"/>
  <c r="AL281" i="23"/>
  <c r="AL239" i="19"/>
  <c r="AL248" i="7"/>
  <c r="AL318" i="17"/>
  <c r="AL318" i="23"/>
  <c r="AL208" i="19"/>
  <c r="AL277" i="21"/>
  <c r="AL369" i="22"/>
  <c r="AL247" i="22"/>
  <c r="AL308" i="7"/>
  <c r="AL278" i="19"/>
  <c r="AL339" i="8"/>
  <c r="AL381" i="23"/>
  <c r="AL300" i="17"/>
  <c r="AL222" i="17"/>
  <c r="AL266" i="23"/>
  <c r="AL230" i="21"/>
  <c r="AL377" i="10"/>
  <c r="AL269" i="19"/>
  <c r="AL232" i="16"/>
  <c r="AL332" i="13"/>
  <c r="AL326" i="16"/>
  <c r="AL214" i="11"/>
  <c r="AL217" i="4"/>
  <c r="AL295" i="20"/>
  <c r="AL361" i="16"/>
  <c r="AL374" i="20"/>
  <c r="AL233" i="22"/>
  <c r="AL311" i="17"/>
  <c r="AL283" i="7"/>
  <c r="AL355" i="20"/>
  <c r="AL275" i="18"/>
  <c r="AL353" i="21"/>
  <c r="AL338" i="8"/>
  <c r="AL226" i="14"/>
  <c r="AL303" i="23"/>
  <c r="AL217" i="20"/>
  <c r="AL314" i="23"/>
  <c r="AL339" i="11"/>
  <c r="AL315" i="16"/>
  <c r="AL248" i="20"/>
  <c r="AL363" i="16"/>
  <c r="AL363" i="22"/>
  <c r="AL370" i="23"/>
  <c r="AL242" i="19"/>
  <c r="AL343" i="21"/>
  <c r="AL360" i="22"/>
  <c r="AL323" i="21"/>
  <c r="AL328" i="17"/>
  <c r="AL380" i="8"/>
  <c r="AL309" i="11"/>
  <c r="AL320" i="9"/>
  <c r="AL274" i="17"/>
  <c r="AL380" i="20"/>
  <c r="AM380" i="20" s="1"/>
  <c r="AL343" i="20"/>
  <c r="AL353" i="4"/>
  <c r="AL344" i="22"/>
  <c r="AL266" i="18"/>
  <c r="AL257" i="21"/>
  <c r="AL243" i="21"/>
  <c r="AL300" i="11"/>
  <c r="AL337" i="21"/>
  <c r="AL370" i="14"/>
  <c r="AL243" i="8"/>
  <c r="AL353" i="10"/>
  <c r="AL301" i="13"/>
  <c r="AL306" i="19"/>
  <c r="AL278" i="14"/>
  <c r="AL267" i="7"/>
  <c r="AL239" i="4"/>
  <c r="AL279" i="9"/>
  <c r="AL358" i="18"/>
  <c r="AM357" i="18" s="1"/>
  <c r="AL380" i="22"/>
  <c r="AL315" i="23"/>
  <c r="AL378" i="20"/>
  <c r="AL347" i="17"/>
  <c r="AL305" i="23"/>
  <c r="AL344" i="23"/>
  <c r="AL348" i="17"/>
  <c r="AL337" i="23"/>
  <c r="AL271" i="23"/>
  <c r="AL216" i="12"/>
  <c r="AL318" i="16"/>
  <c r="AL355" i="23"/>
  <c r="AL209" i="17"/>
  <c r="AL285" i="13"/>
  <c r="AL287" i="4"/>
  <c r="AL213" i="17"/>
  <c r="AL221" i="19"/>
  <c r="AL372" i="17"/>
  <c r="AL331" i="9"/>
  <c r="AL301" i="14"/>
  <c r="AL230" i="4"/>
  <c r="AL272" i="7"/>
  <c r="AL254" i="17"/>
  <c r="AL341" i="21"/>
  <c r="AL214" i="23"/>
  <c r="AL218" i="18"/>
  <c r="AL276" i="16"/>
  <c r="AL205" i="20"/>
  <c r="AL215" i="18"/>
  <c r="AL230" i="22"/>
  <c r="AL372" i="18"/>
  <c r="AL319" i="8"/>
  <c r="AL260" i="4"/>
  <c r="AL336" i="19"/>
  <c r="AL317" i="4"/>
  <c r="AL286" i="8"/>
  <c r="AL214" i="16"/>
  <c r="AM214" i="16" s="1"/>
  <c r="AL278" i="8"/>
  <c r="AL244" i="21"/>
  <c r="AL246" i="18"/>
  <c r="AL219" i="18"/>
  <c r="AL245" i="14"/>
  <c r="AL240" i="19"/>
  <c r="AL349" i="22"/>
  <c r="AL208" i="23"/>
  <c r="AL212" i="21"/>
  <c r="AL275" i="20"/>
  <c r="AL297" i="16"/>
  <c r="AL207" i="22"/>
  <c r="AM149" i="22" s="1"/>
  <c r="AL352" i="17"/>
  <c r="AL219" i="22"/>
  <c r="AL237" i="19"/>
  <c r="AL328" i="22"/>
  <c r="AL318" i="4"/>
  <c r="AL275" i="21"/>
  <c r="AL319" i="17"/>
  <c r="AL280" i="17"/>
  <c r="AL345" i="12"/>
  <c r="AL289" i="23"/>
  <c r="AL316" i="4"/>
  <c r="AL204" i="13"/>
  <c r="AL333" i="4"/>
  <c r="AL232" i="19"/>
  <c r="AL293" i="22"/>
  <c r="AL243" i="18"/>
  <c r="AL290" i="14"/>
  <c r="AL240" i="17"/>
  <c r="AL216" i="23"/>
  <c r="AL303" i="7"/>
  <c r="AL267" i="18"/>
  <c r="AL288" i="17"/>
  <c r="AL214" i="7"/>
  <c r="AL302" i="7"/>
  <c r="AL346" i="23"/>
  <c r="AL229" i="20"/>
  <c r="AL373" i="17"/>
  <c r="AL304" i="16"/>
  <c r="AL300" i="23"/>
  <c r="AL301" i="18"/>
  <c r="AL364" i="22"/>
  <c r="AL294" i="23"/>
  <c r="AL316" i="22"/>
  <c r="AL230" i="18"/>
  <c r="AL323" i="4"/>
  <c r="AL372" i="19"/>
  <c r="AL314" i="21"/>
  <c r="AL316" i="16"/>
  <c r="AL297" i="10"/>
  <c r="AL267" i="23"/>
  <c r="AL360" i="18"/>
  <c r="AL237" i="22"/>
  <c r="AL262" i="13"/>
  <c r="AL220" i="7"/>
  <c r="AL270" i="18"/>
  <c r="AL256" i="18"/>
  <c r="AL203" i="22"/>
  <c r="AL297" i="9"/>
  <c r="AL356" i="12"/>
  <c r="AL279" i="18"/>
  <c r="AL213" i="19"/>
  <c r="AL296" i="18"/>
  <c r="AL210" i="21"/>
  <c r="AL309" i="23"/>
  <c r="AL277" i="7"/>
  <c r="AL221" i="20"/>
  <c r="AL219" i="23"/>
  <c r="AL253" i="23"/>
  <c r="AL343" i="16"/>
  <c r="AL338" i="16"/>
  <c r="AL317" i="22"/>
  <c r="AL328" i="18"/>
  <c r="AL342" i="21"/>
  <c r="AL237" i="21"/>
  <c r="AL212" i="9"/>
  <c r="AL327" i="4"/>
  <c r="AL313" i="16"/>
  <c r="AL346" i="7"/>
  <c r="AL216" i="13"/>
  <c r="AL216" i="10"/>
  <c r="AL215" i="13"/>
  <c r="AL317" i="7"/>
  <c r="AL233" i="13"/>
  <c r="AL208" i="14"/>
  <c r="AL321" i="11"/>
  <c r="AL221" i="8"/>
  <c r="AL321" i="13"/>
  <c r="AL229" i="18"/>
  <c r="AL208" i="9"/>
  <c r="AL224" i="23"/>
  <c r="AL362" i="20"/>
  <c r="AL314" i="20"/>
  <c r="AL231" i="22"/>
  <c r="AL327" i="17"/>
  <c r="AL357" i="4"/>
  <c r="AL244" i="22"/>
  <c r="AL338" i="20"/>
  <c r="AL283" i="23"/>
  <c r="AL287" i="20"/>
  <c r="AL204" i="17"/>
  <c r="AL258" i="21"/>
  <c r="AL263" i="23"/>
  <c r="AL290" i="7"/>
  <c r="AL228" i="19"/>
  <c r="AL356" i="23"/>
  <c r="AL366" i="21"/>
  <c r="AL300" i="21"/>
  <c r="AL207" i="18"/>
  <c r="AL282" i="19"/>
  <c r="AL355" i="16"/>
  <c r="AL315" i="18"/>
  <c r="AL250" i="19"/>
  <c r="AL318" i="20"/>
  <c r="AL283" i="16"/>
  <c r="AL356" i="19"/>
  <c r="AL234" i="17"/>
  <c r="AL317" i="23"/>
  <c r="AL233" i="18"/>
  <c r="AM223" i="18" s="1"/>
  <c r="AL381" i="10"/>
  <c r="AM381" i="10" s="1"/>
  <c r="AL363" i="12"/>
  <c r="AL213" i="16"/>
  <c r="AL233" i="16"/>
  <c r="AL357" i="17"/>
  <c r="AL335" i="21"/>
  <c r="AL230" i="7"/>
  <c r="AL258" i="20"/>
  <c r="AL270" i="9"/>
  <c r="AL274" i="20"/>
  <c r="AL232" i="18"/>
  <c r="AL219" i="17"/>
  <c r="AL238" i="21"/>
  <c r="AL363" i="18"/>
  <c r="AL286" i="18"/>
  <c r="AL290" i="18"/>
  <c r="AL236" i="9"/>
  <c r="AL334" i="19"/>
  <c r="AL274" i="9"/>
  <c r="AL263" i="19"/>
  <c r="AL331" i="13"/>
  <c r="AL252" i="19"/>
  <c r="AL298" i="19"/>
  <c r="AL367" i="12"/>
  <c r="AL241" i="21"/>
  <c r="AL219" i="16"/>
  <c r="AL317" i="21"/>
  <c r="AL321" i="18"/>
  <c r="AL367" i="19"/>
  <c r="AL337" i="22"/>
  <c r="AL260" i="8"/>
  <c r="AL325" i="22"/>
  <c r="AL215" i="19"/>
  <c r="AL317" i="14"/>
  <c r="AL302" i="22"/>
  <c r="AL306" i="17"/>
  <c r="AL378" i="16"/>
  <c r="AL273" i="4"/>
  <c r="AL252" i="17"/>
  <c r="AL361" i="20"/>
  <c r="AL301" i="17"/>
  <c r="AL246" i="23"/>
  <c r="AL286" i="17"/>
  <c r="AL345" i="23"/>
  <c r="AL284" i="19"/>
  <c r="AL378" i="4"/>
  <c r="AL358" i="21"/>
  <c r="AL218" i="14"/>
  <c r="AL344" i="10"/>
  <c r="AL362" i="8"/>
  <c r="AL239" i="17"/>
  <c r="AL342" i="22"/>
  <c r="AL203" i="20"/>
  <c r="AL275" i="19"/>
  <c r="AL282" i="13"/>
  <c r="AL307" i="21"/>
  <c r="AL339" i="16"/>
  <c r="AL349" i="13"/>
  <c r="AL318" i="22"/>
  <c r="AL373" i="10"/>
  <c r="AL241" i="10"/>
  <c r="AL208" i="21"/>
  <c r="AL312" i="7"/>
  <c r="AL298" i="20"/>
  <c r="AL267" i="10"/>
  <c r="AL219" i="20"/>
  <c r="AL281" i="21"/>
  <c r="AL276" i="20"/>
  <c r="AL241" i="20"/>
  <c r="AL356" i="7"/>
  <c r="AL259" i="21"/>
  <c r="AL347" i="9"/>
  <c r="AL233" i="20"/>
  <c r="AL335" i="8"/>
  <c r="AL299" i="4"/>
  <c r="AL275" i="16"/>
  <c r="AL330" i="19"/>
  <c r="AL315" i="21"/>
  <c r="AL331" i="16"/>
  <c r="AL249" i="23"/>
  <c r="AL284" i="10"/>
  <c r="AL320" i="10"/>
  <c r="AL326" i="19"/>
  <c r="AL368" i="9"/>
  <c r="AL209" i="9"/>
  <c r="AL207" i="11"/>
  <c r="AL214" i="10"/>
  <c r="AL214" i="4"/>
  <c r="AL255" i="8"/>
  <c r="AL290" i="13"/>
  <c r="AL243" i="16"/>
  <c r="AL208" i="10"/>
  <c r="AL238" i="9"/>
  <c r="AL242" i="12"/>
  <c r="AL378" i="9"/>
  <c r="AM377" i="9" s="1"/>
  <c r="AL363" i="14"/>
  <c r="AL353" i="19"/>
  <c r="AL236" i="23"/>
  <c r="AL287" i="22"/>
  <c r="AL364" i="11"/>
  <c r="AL365" i="23"/>
  <c r="AL245" i="4"/>
  <c r="AL247" i="21"/>
  <c r="AL294" i="22"/>
  <c r="AL300" i="14"/>
  <c r="AL284" i="14"/>
  <c r="AL245" i="18"/>
  <c r="AL260" i="20"/>
  <c r="AL336" i="16"/>
  <c r="AL265" i="16"/>
  <c r="AL291" i="22"/>
  <c r="AL368" i="7"/>
  <c r="AL222" i="22"/>
  <c r="AL354" i="21"/>
  <c r="AL220" i="16"/>
  <c r="AL241" i="23"/>
  <c r="AL370" i="17"/>
  <c r="AL379" i="22"/>
  <c r="AL215" i="17"/>
  <c r="AL311" i="7"/>
  <c r="AL304" i="4"/>
  <c r="AL346" i="22"/>
  <c r="AL253" i="14"/>
  <c r="AL339" i="23"/>
  <c r="AL311" i="23"/>
  <c r="AL277" i="23"/>
  <c r="AL273" i="20"/>
  <c r="AL363" i="19"/>
  <c r="AL302" i="17"/>
  <c r="AL264" i="4"/>
  <c r="AL223" i="16"/>
  <c r="AL381" i="4"/>
  <c r="AL324" i="23"/>
  <c r="AL315" i="4"/>
  <c r="AL350" i="22"/>
  <c r="AL279" i="21"/>
  <c r="AL368" i="20"/>
  <c r="AL220" i="18"/>
  <c r="AL266" i="19"/>
  <c r="AL279" i="19"/>
  <c r="AL290" i="11"/>
  <c r="AL221" i="21"/>
  <c r="AL327" i="23"/>
  <c r="AL257" i="18"/>
  <c r="AL375" i="17"/>
  <c r="AL378" i="8"/>
  <c r="AL304" i="17"/>
  <c r="AL331" i="17"/>
  <c r="AL296" i="22"/>
  <c r="AL332" i="17"/>
  <c r="AL381" i="17"/>
  <c r="AM381" i="17" s="1"/>
  <c r="AL255" i="17"/>
  <c r="AL208" i="22"/>
  <c r="AL267" i="14"/>
  <c r="AL302" i="4"/>
  <c r="AL350" i="19"/>
  <c r="AL225" i="17"/>
  <c r="AL291" i="20"/>
  <c r="AL231" i="17"/>
  <c r="AL222" i="8"/>
  <c r="AL204" i="16"/>
  <c r="AL331" i="4"/>
  <c r="AL307" i="19"/>
  <c r="AL245" i="22"/>
  <c r="AL240" i="21"/>
  <c r="AL232" i="22"/>
  <c r="AL258" i="17"/>
  <c r="AL257" i="11"/>
  <c r="AL205" i="21"/>
  <c r="AL227" i="19"/>
  <c r="AL203" i="17"/>
  <c r="AL253" i="18"/>
  <c r="AL379" i="17"/>
  <c r="AL202" i="19"/>
  <c r="AL332" i="20"/>
  <c r="AL376" i="21"/>
  <c r="AL283" i="17"/>
  <c r="AL259" i="18"/>
  <c r="AL294" i="4"/>
  <c r="AL295" i="19"/>
  <c r="AL244" i="19"/>
  <c r="AL308" i="21"/>
  <c r="AL302" i="8"/>
  <c r="AL208" i="20"/>
  <c r="AL329" i="22"/>
  <c r="AL367" i="22"/>
  <c r="AL299" i="8"/>
  <c r="AL205" i="16"/>
  <c r="AL205" i="17"/>
  <c r="AL373" i="18"/>
  <c r="AL311" i="20"/>
  <c r="AL324" i="19"/>
  <c r="AL336" i="18"/>
  <c r="AL290" i="8"/>
  <c r="AL335" i="18"/>
  <c r="AL311" i="8"/>
  <c r="AL243" i="23"/>
  <c r="AL299" i="21"/>
  <c r="AL366" i="22"/>
  <c r="AL277" i="9"/>
  <c r="AL241" i="4"/>
  <c r="AL233" i="17"/>
  <c r="AL244" i="16"/>
  <c r="AL286" i="4"/>
  <c r="AM267" i="4" s="1"/>
  <c r="AL254" i="20"/>
  <c r="AL377" i="16"/>
  <c r="AL239" i="21"/>
  <c r="AL247" i="7"/>
  <c r="AL308" i="23"/>
  <c r="AL211" i="18"/>
  <c r="AL327" i="8"/>
  <c r="AL333" i="19"/>
  <c r="AL235" i="12"/>
  <c r="AL258" i="11"/>
  <c r="AL227" i="14"/>
  <c r="AL281" i="8"/>
  <c r="AL313" i="14"/>
  <c r="AL317" i="8"/>
  <c r="AL283" i="13"/>
  <c r="AL253" i="8"/>
  <c r="AL291" i="11"/>
  <c r="AL301" i="9"/>
  <c r="AL262" i="17"/>
  <c r="AL262" i="18"/>
  <c r="AL378" i="21"/>
  <c r="AL295" i="23"/>
  <c r="AL306" i="22"/>
  <c r="AL316" i="18"/>
  <c r="AL302" i="23"/>
  <c r="AL248" i="16"/>
  <c r="AL341" i="20"/>
  <c r="AL373" i="20"/>
  <c r="AL269" i="22"/>
  <c r="AL338" i="4"/>
  <c r="AL315" i="22"/>
  <c r="AL249" i="18"/>
  <c r="AL218" i="22"/>
  <c r="AL313" i="4"/>
  <c r="AL247" i="20"/>
  <c r="AL341" i="4"/>
  <c r="AM317" i="4" s="1"/>
  <c r="AL312" i="21"/>
  <c r="AL205" i="13"/>
  <c r="AL323" i="9"/>
  <c r="AL312" i="11"/>
  <c r="AL296" i="23"/>
  <c r="AL364" i="16"/>
  <c r="AL217" i="21"/>
  <c r="AL228" i="8"/>
  <c r="AL207" i="21"/>
  <c r="AL321" i="19"/>
  <c r="AL310" i="21"/>
  <c r="AL360" i="19"/>
  <c r="AL380" i="10"/>
  <c r="AL362" i="18"/>
  <c r="AL360" i="4"/>
  <c r="AL295" i="17"/>
  <c r="AL228" i="23"/>
  <c r="AL223" i="10"/>
  <c r="AL217" i="12"/>
  <c r="AL359" i="19"/>
  <c r="AL319" i="19"/>
  <c r="AL251" i="23"/>
  <c r="AL273" i="14"/>
  <c r="AL361" i="21"/>
  <c r="AL293" i="17"/>
  <c r="AL367" i="4"/>
  <c r="AL281" i="17"/>
  <c r="AL348" i="10"/>
  <c r="AL359" i="23"/>
  <c r="AL289" i="9"/>
  <c r="AL275" i="23"/>
  <c r="AL343" i="23"/>
  <c r="AL325" i="19"/>
  <c r="AL217" i="7"/>
  <c r="AL250" i="12"/>
  <c r="AL292" i="4"/>
  <c r="AL268" i="18"/>
  <c r="AL310" i="19"/>
  <c r="AL349" i="18"/>
  <c r="AL350" i="8"/>
  <c r="AL332" i="19"/>
  <c r="AL307" i="23"/>
  <c r="AL321" i="22"/>
  <c r="AL289" i="22"/>
  <c r="AL364" i="7"/>
  <c r="AL277" i="12"/>
  <c r="AL207" i="19"/>
  <c r="AL325" i="17"/>
  <c r="AL284" i="21"/>
  <c r="AL347" i="19"/>
  <c r="AL370" i="4"/>
  <c r="AL241" i="11"/>
  <c r="AL255" i="22"/>
  <c r="AL320" i="18"/>
  <c r="AL257" i="20"/>
  <c r="AL282" i="17"/>
  <c r="AL366" i="13"/>
  <c r="AL340" i="11"/>
  <c r="AL323" i="12"/>
  <c r="AL347" i="8"/>
  <c r="AL306" i="16"/>
  <c r="AL265" i="20"/>
  <c r="AL342" i="16"/>
  <c r="AL360" i="23"/>
  <c r="AL299" i="18"/>
  <c r="AL285" i="21"/>
  <c r="AL262" i="4"/>
  <c r="AL257" i="19"/>
  <c r="AL244" i="18"/>
  <c r="AL298" i="4"/>
  <c r="AL368" i="16"/>
  <c r="AL301" i="20"/>
  <c r="AL297" i="20"/>
  <c r="AL318" i="21"/>
  <c r="AL326" i="21"/>
  <c r="AL252" i="22"/>
  <c r="AL271" i="17"/>
  <c r="AL277" i="20"/>
  <c r="AL381" i="21"/>
  <c r="AM381" i="21" s="1"/>
  <c r="AL218" i="20"/>
  <c r="AL361" i="11"/>
  <c r="AL344" i="7"/>
  <c r="AL279" i="23"/>
  <c r="AL203" i="9"/>
  <c r="AL306" i="23"/>
  <c r="AL246" i="17"/>
  <c r="AL246" i="16"/>
  <c r="AL313" i="18"/>
  <c r="AL269" i="18"/>
  <c r="AL325" i="13"/>
  <c r="AL213" i="22"/>
  <c r="AL304" i="19"/>
  <c r="AL294" i="21"/>
  <c r="AL349" i="17"/>
  <c r="AL300" i="18"/>
  <c r="AL292" i="19"/>
  <c r="AL221" i="23"/>
  <c r="AL357" i="18"/>
  <c r="AL242" i="18"/>
  <c r="AL206" i="18"/>
  <c r="AL261" i="9"/>
  <c r="AL351" i="7"/>
  <c r="AL239" i="10"/>
  <c r="AL360" i="17"/>
  <c r="AL364" i="8"/>
  <c r="AL365" i="14"/>
  <c r="AL315" i="14"/>
  <c r="AL353" i="16"/>
  <c r="AL338" i="21"/>
  <c r="AL230" i="16"/>
  <c r="AL342" i="17"/>
  <c r="AL325" i="14"/>
  <c r="AL311" i="22"/>
  <c r="AL369" i="18"/>
  <c r="AL234" i="20"/>
  <c r="AL282" i="23"/>
  <c r="AL368" i="22"/>
  <c r="AL242" i="23"/>
  <c r="AL312" i="19"/>
  <c r="AL276" i="23"/>
  <c r="AL332" i="23"/>
  <c r="AL341" i="23"/>
  <c r="AL254" i="19"/>
  <c r="AL228" i="12"/>
  <c r="AL245" i="10"/>
  <c r="AL221" i="22"/>
  <c r="AL219" i="19"/>
  <c r="AL222" i="21"/>
  <c r="AL286" i="13"/>
  <c r="AL355" i="21"/>
  <c r="AL228" i="20"/>
  <c r="AL314" i="16"/>
  <c r="AL258" i="19"/>
  <c r="AL350" i="17"/>
  <c r="AL285" i="18"/>
  <c r="AL253" i="16"/>
  <c r="AL362" i="19"/>
  <c r="AL259" i="17"/>
  <c r="AL342" i="20"/>
  <c r="AL257" i="16"/>
  <c r="AL304" i="22"/>
  <c r="AL202" i="12"/>
  <c r="AL331" i="21"/>
  <c r="AL335" i="17"/>
  <c r="AL266" i="16"/>
  <c r="AL253" i="22"/>
  <c r="AL314" i="17"/>
  <c r="AL364" i="10"/>
  <c r="AL270" i="23"/>
  <c r="AL235" i="23"/>
  <c r="AL300" i="20"/>
  <c r="AL225" i="16"/>
  <c r="AL348" i="20"/>
  <c r="AL227" i="16"/>
  <c r="AL330" i="20"/>
  <c r="AL360" i="16"/>
  <c r="AL353" i="23"/>
  <c r="AL292" i="18"/>
  <c r="AL266" i="22"/>
  <c r="AL337" i="4"/>
  <c r="AL330" i="17"/>
  <c r="AL247" i="23"/>
  <c r="AL204" i="23"/>
  <c r="AL289" i="20"/>
  <c r="AL332" i="16"/>
  <c r="AL351" i="17"/>
  <c r="AL306" i="21"/>
  <c r="AL267" i="11"/>
  <c r="AL265" i="18"/>
  <c r="AL367" i="20"/>
  <c r="AL302" i="19"/>
  <c r="AL366" i="18"/>
  <c r="AL314" i="14"/>
  <c r="AL307" i="20"/>
  <c r="AL209" i="13"/>
  <c r="AL295" i="16"/>
  <c r="AL265" i="17"/>
  <c r="AL269" i="21"/>
  <c r="AL339" i="4"/>
  <c r="AL268" i="19"/>
  <c r="AL293" i="4"/>
  <c r="AL309" i="4"/>
  <c r="AL204" i="22"/>
  <c r="AL241" i="18"/>
  <c r="AL218" i="7"/>
  <c r="AL372" i="22"/>
  <c r="AL281" i="16"/>
  <c r="AL215" i="16"/>
  <c r="AL226" i="17"/>
  <c r="AL324" i="4"/>
  <c r="AL370" i="18"/>
  <c r="AM360" i="18" s="1"/>
  <c r="AL348" i="22"/>
  <c r="AL340" i="16"/>
  <c r="AL259" i="19"/>
  <c r="AL358" i="19"/>
  <c r="AL272" i="19"/>
  <c r="AL306" i="4"/>
  <c r="AL262" i="9"/>
  <c r="AL284" i="16"/>
  <c r="AL352" i="22"/>
  <c r="AL317" i="19"/>
  <c r="AL344" i="9"/>
  <c r="AL376" i="16"/>
  <c r="AL329" i="18"/>
  <c r="AL203" i="16"/>
  <c r="AL358" i="4"/>
  <c r="AL293" i="19"/>
  <c r="AL252" i="23"/>
  <c r="AL361" i="4"/>
  <c r="AL245" i="20"/>
  <c r="AL218" i="23"/>
  <c r="AL247" i="17"/>
  <c r="AL351" i="4"/>
  <c r="AL323" i="22"/>
  <c r="AL316" i="21"/>
  <c r="AL326" i="18"/>
  <c r="AL239" i="12"/>
  <c r="AL223" i="17"/>
  <c r="AL368" i="8"/>
  <c r="AL232" i="17"/>
  <c r="AL227" i="17"/>
  <c r="AL233" i="9"/>
  <c r="AL305" i="16"/>
  <c r="AL206" i="22"/>
  <c r="AL355" i="19"/>
  <c r="AL274" i="18"/>
  <c r="AL235" i="18"/>
  <c r="AL360" i="11"/>
  <c r="AM358" i="11" s="1"/>
  <c r="AL244" i="8"/>
  <c r="AL377" i="7"/>
  <c r="AL229" i="10"/>
  <c r="AL237" i="9"/>
  <c r="AL365" i="12"/>
  <c r="AL344" i="11"/>
  <c r="AL249" i="11"/>
  <c r="AL207" i="12"/>
  <c r="AL228" i="11"/>
  <c r="AL272" i="20"/>
  <c r="AL216" i="18"/>
  <c r="AL231" i="19"/>
  <c r="AL224" i="10"/>
  <c r="AL275" i="17"/>
  <c r="AL377" i="8"/>
  <c r="AL271" i="16"/>
  <c r="AL340" i="10"/>
  <c r="AL359" i="8"/>
  <c r="AL312" i="9"/>
  <c r="AL373" i="4"/>
  <c r="AL286" i="10"/>
  <c r="AL321" i="7"/>
  <c r="AL300" i="16"/>
  <c r="AL269" i="9"/>
  <c r="AL295" i="9"/>
  <c r="AL337" i="13"/>
  <c r="AL347" i="12"/>
  <c r="AL297" i="19"/>
  <c r="AL212" i="19"/>
  <c r="AL235" i="14"/>
  <c r="AL245" i="13"/>
  <c r="AL240" i="10"/>
  <c r="AL377" i="14"/>
  <c r="AL272" i="10"/>
  <c r="AL321" i="12"/>
  <c r="AL366" i="11"/>
  <c r="AL304" i="8"/>
  <c r="AL235" i="10"/>
  <c r="AL207" i="13"/>
  <c r="AL301" i="12"/>
  <c r="AL311" i="11"/>
  <c r="AL305" i="9"/>
  <c r="AL263" i="11"/>
  <c r="AL306" i="8"/>
  <c r="AL225" i="13"/>
  <c r="AL368" i="17"/>
  <c r="AL211" i="17"/>
  <c r="AL335" i="9"/>
  <c r="AL252" i="12"/>
  <c r="AL284" i="13"/>
  <c r="AL278" i="11"/>
  <c r="AL265" i="13"/>
  <c r="AL333" i="16"/>
  <c r="AL354" i="4"/>
  <c r="AL241" i="14"/>
  <c r="AL255" i="7"/>
  <c r="AL216" i="21"/>
  <c r="AL251" i="4"/>
  <c r="AL336" i="4"/>
  <c r="AL334" i="8"/>
  <c r="AL212" i="16"/>
  <c r="AL329" i="8"/>
  <c r="AL284" i="20"/>
  <c r="AL209" i="4"/>
  <c r="AL379" i="11"/>
  <c r="AL371" i="13"/>
  <c r="AL353" i="11"/>
  <c r="AL309" i="8"/>
  <c r="AL249" i="13"/>
  <c r="AL208" i="13"/>
  <c r="AL288" i="12"/>
  <c r="AL375" i="10"/>
  <c r="AM375" i="10" s="1"/>
  <c r="AL374" i="9"/>
  <c r="AL259" i="4"/>
  <c r="AL356" i="17"/>
  <c r="AL262" i="14"/>
  <c r="AL362" i="7"/>
  <c r="AL332" i="11"/>
  <c r="AL288" i="8"/>
  <c r="AL355" i="17"/>
  <c r="AL337" i="8"/>
  <c r="AL266" i="10"/>
  <c r="AL366" i="10"/>
  <c r="AL208" i="8"/>
  <c r="AL371" i="10"/>
  <c r="AL313" i="13"/>
  <c r="AL228" i="14"/>
  <c r="AL236" i="14"/>
  <c r="AL303" i="11"/>
  <c r="AL231" i="8"/>
  <c r="AL375" i="14"/>
  <c r="AL350" i="14"/>
  <c r="AL369" i="13"/>
  <c r="AL272" i="13"/>
  <c r="AL380" i="18"/>
  <c r="AM380" i="18" s="1"/>
  <c r="AL357" i="16"/>
  <c r="AL346" i="11"/>
  <c r="AL299" i="14"/>
  <c r="AL230" i="14"/>
  <c r="AL253" i="20"/>
  <c r="AL241" i="9"/>
  <c r="AL270" i="14"/>
  <c r="AL306" i="7"/>
  <c r="AL353" i="13"/>
  <c r="AL236" i="20"/>
  <c r="AL353" i="7"/>
  <c r="AL230" i="13"/>
  <c r="AL357" i="14"/>
  <c r="AL344" i="16"/>
  <c r="AL299" i="7"/>
  <c r="AL270" i="7"/>
  <c r="AL336" i="12"/>
  <c r="AL260" i="14"/>
  <c r="AL377" i="9"/>
  <c r="AL224" i="21"/>
  <c r="AL257" i="8"/>
  <c r="AL351" i="13"/>
  <c r="AL308" i="19"/>
  <c r="AL322" i="8"/>
  <c r="AL340" i="7"/>
  <c r="AL236" i="12"/>
  <c r="AL359" i="7"/>
  <c r="AL220" i="9"/>
  <c r="AL286" i="14"/>
  <c r="AL350" i="12"/>
  <c r="AL322" i="12"/>
  <c r="AL365" i="4"/>
  <c r="AL255" i="11"/>
  <c r="AL255" i="9"/>
  <c r="AL331" i="11"/>
  <c r="AL361" i="14"/>
  <c r="AL294" i="13"/>
  <c r="AL313" i="11"/>
  <c r="AL248" i="17"/>
  <c r="AL303" i="4"/>
  <c r="AL229" i="7"/>
  <c r="AL263" i="10"/>
  <c r="AL376" i="22"/>
  <c r="AL317" i="12"/>
  <c r="AL366" i="14"/>
  <c r="AL233" i="14"/>
  <c r="AL280" i="19"/>
  <c r="AL333" i="11"/>
  <c r="AL215" i="14"/>
  <c r="AL370" i="11"/>
  <c r="AL226" i="19"/>
  <c r="AL219" i="12"/>
  <c r="AL357" i="10"/>
  <c r="AL317" i="13"/>
  <c r="AL217" i="16"/>
  <c r="AL358" i="10"/>
  <c r="AL276" i="7"/>
  <c r="AL237" i="14"/>
  <c r="AL381" i="9"/>
  <c r="AM381" i="9" s="1"/>
  <c r="AL320" i="4"/>
  <c r="AL354" i="9"/>
  <c r="AL362" i="10"/>
  <c r="AL230" i="20"/>
  <c r="AL240" i="7"/>
  <c r="AL362" i="14"/>
  <c r="AL232" i="14"/>
  <c r="AL258" i="14"/>
  <c r="AL243" i="4"/>
  <c r="AL319" i="12"/>
  <c r="AL295" i="12"/>
  <c r="AL240" i="4"/>
  <c r="AL381" i="14"/>
  <c r="AM381" i="14" s="1"/>
  <c r="AL236" i="16"/>
  <c r="AL250" i="10"/>
  <c r="AL243" i="10"/>
  <c r="AL356" i="11"/>
  <c r="AL264" i="14"/>
  <c r="AL287" i="11"/>
  <c r="AL224" i="19"/>
  <c r="AL227" i="7"/>
  <c r="AL232" i="11"/>
  <c r="AL365" i="13"/>
  <c r="AL303" i="18"/>
  <c r="AL292" i="7"/>
  <c r="AL213" i="13"/>
  <c r="AL252" i="20"/>
  <c r="AL359" i="13"/>
  <c r="AL254" i="12"/>
  <c r="AL287" i="9"/>
  <c r="AL269" i="11"/>
  <c r="AL316" i="20"/>
  <c r="AL225" i="11"/>
  <c r="AL365" i="11"/>
  <c r="AL204" i="12"/>
  <c r="AL282" i="8"/>
  <c r="AL287" i="13"/>
  <c r="AL335" i="11"/>
  <c r="AL261" i="22"/>
  <c r="AL281" i="4"/>
  <c r="AL296" i="12"/>
  <c r="AL370" i="7"/>
  <c r="AL309" i="14"/>
  <c r="AL202" i="4"/>
  <c r="AL230" i="11"/>
  <c r="AL377" i="17"/>
  <c r="AL320" i="17"/>
  <c r="AL309" i="22"/>
  <c r="AL344" i="14"/>
  <c r="AL368" i="14"/>
  <c r="AL227" i="4"/>
  <c r="AL268" i="7"/>
  <c r="AL276" i="4"/>
  <c r="AL302" i="13"/>
  <c r="AL305" i="8"/>
  <c r="AL275" i="10"/>
  <c r="AL345" i="10"/>
  <c r="AL351" i="9"/>
  <c r="AL322" i="11"/>
  <c r="AL242" i="9"/>
  <c r="AL202" i="13"/>
  <c r="AL349" i="7"/>
  <c r="AM344" i="7" s="1"/>
  <c r="AL354" i="11"/>
  <c r="AL379" i="8"/>
  <c r="AL363" i="7"/>
  <c r="AL247" i="8"/>
  <c r="AL256" i="21"/>
  <c r="AL291" i="23"/>
  <c r="AL315" i="12"/>
  <c r="AL302" i="12"/>
  <c r="AL279" i="13"/>
  <c r="AL224" i="22"/>
  <c r="AL221" i="7"/>
  <c r="AL290" i="10"/>
  <c r="AL234" i="10"/>
  <c r="AL261" i="4"/>
  <c r="AL300" i="12"/>
  <c r="AL346" i="17"/>
  <c r="AL287" i="14"/>
  <c r="AL332" i="12"/>
  <c r="AL357" i="11"/>
  <c r="AL371" i="11"/>
  <c r="AL380" i="9"/>
  <c r="AL204" i="14"/>
  <c r="AL316" i="11"/>
  <c r="AL269" i="12"/>
  <c r="AL222" i="19"/>
  <c r="AL309" i="21"/>
  <c r="AL316" i="12"/>
  <c r="AL222" i="13"/>
  <c r="AL378" i="11"/>
  <c r="AL278" i="9"/>
  <c r="AL211" i="7"/>
  <c r="AL349" i="10"/>
  <c r="AL238" i="10"/>
  <c r="AL249" i="8"/>
  <c r="AL272" i="21"/>
  <c r="AL247" i="11"/>
  <c r="AL249" i="12"/>
  <c r="AL225" i="18"/>
  <c r="AL223" i="8"/>
  <c r="AL288" i="4"/>
  <c r="AL234" i="16"/>
  <c r="AL372" i="7"/>
  <c r="AL252" i="9"/>
  <c r="AL324" i="14"/>
  <c r="AL324" i="17"/>
  <c r="AL270" i="8"/>
  <c r="AL335" i="14"/>
  <c r="AL243" i="9"/>
  <c r="AM236" i="9" s="1"/>
  <c r="AL233" i="8"/>
  <c r="AL222" i="18"/>
  <c r="AL280" i="8"/>
  <c r="AL337" i="16"/>
  <c r="AL225" i="14"/>
  <c r="AL245" i="19"/>
  <c r="AL226" i="13"/>
  <c r="AL205" i="10"/>
  <c r="AL350" i="10"/>
  <c r="AL371" i="18"/>
  <c r="AL349" i="8"/>
  <c r="AL298" i="11"/>
  <c r="AL248" i="11"/>
  <c r="AL379" i="14"/>
  <c r="AL209" i="12"/>
  <c r="AL214" i="9"/>
  <c r="AL207" i="9"/>
  <c r="AL318" i="13"/>
  <c r="AL310" i="13"/>
  <c r="AL292" i="11"/>
  <c r="AL356" i="13"/>
  <c r="AL292" i="8"/>
  <c r="AL376" i="9"/>
  <c r="AM374" i="9" s="1"/>
  <c r="AL330" i="10"/>
  <c r="AL286" i="7"/>
  <c r="AL294" i="7"/>
  <c r="AL277" i="8"/>
  <c r="AL204" i="10"/>
  <c r="AL364" i="9"/>
  <c r="AL373" i="8"/>
  <c r="AL355" i="10"/>
  <c r="AL275" i="14"/>
  <c r="AL373" i="12"/>
  <c r="AL359" i="9"/>
  <c r="AL323" i="14"/>
  <c r="AL323" i="17"/>
  <c r="AL236" i="13"/>
  <c r="AL268" i="14"/>
  <c r="AL357" i="9"/>
  <c r="AL365" i="21"/>
  <c r="AL350" i="13"/>
  <c r="AL207" i="7"/>
  <c r="AL360" i="10"/>
  <c r="AL367" i="9"/>
  <c r="AL356" i="16"/>
  <c r="AL235" i="13"/>
  <c r="AL231" i="11"/>
  <c r="AL320" i="12"/>
  <c r="AL294" i="9"/>
  <c r="AL325" i="8"/>
  <c r="AL346" i="13"/>
  <c r="AL254" i="11"/>
  <c r="AL293" i="11"/>
  <c r="AL261" i="8"/>
  <c r="AL315" i="10"/>
  <c r="AL339" i="9"/>
  <c r="AL213" i="12"/>
  <c r="AL246" i="20"/>
  <c r="AL378" i="13"/>
  <c r="AL270" i="16"/>
  <c r="AL279" i="14"/>
  <c r="AL336" i="21"/>
  <c r="AL333" i="10"/>
  <c r="AL347" i="10"/>
  <c r="AL290" i="19"/>
  <c r="AL230" i="9"/>
  <c r="AL252" i="7"/>
  <c r="AL304" i="14"/>
  <c r="AL360" i="8"/>
  <c r="AL277" i="11"/>
  <c r="AL330" i="9"/>
  <c r="AL345" i="13"/>
  <c r="AL258" i="9"/>
  <c r="AL203" i="12"/>
  <c r="AL338" i="10"/>
  <c r="AL278" i="12"/>
  <c r="AL333" i="12"/>
  <c r="AL296" i="19"/>
  <c r="AL210" i="13"/>
  <c r="AL338" i="12"/>
  <c r="AL335" i="12"/>
  <c r="AL212" i="11"/>
  <c r="AL372" i="10"/>
  <c r="AL249" i="16"/>
  <c r="AL233" i="4"/>
  <c r="AL289" i="4"/>
  <c r="AL361" i="8"/>
  <c r="AL312" i="10"/>
  <c r="AL273" i="22"/>
  <c r="AL202" i="9"/>
  <c r="AL257" i="10"/>
  <c r="AL251" i="9"/>
  <c r="AL328" i="19"/>
  <c r="AL280" i="11"/>
  <c r="AL226" i="12"/>
  <c r="AL299" i="16"/>
  <c r="AL263" i="8"/>
  <c r="AL263" i="4"/>
  <c r="AL323" i="11"/>
  <c r="AL231" i="7"/>
  <c r="AL323" i="8"/>
  <c r="AL280" i="7"/>
  <c r="AL226" i="16"/>
  <c r="AL346" i="9"/>
  <c r="AL255" i="10"/>
  <c r="AL237" i="12"/>
  <c r="AL328" i="8"/>
  <c r="AL380" i="19"/>
  <c r="AL314" i="11"/>
  <c r="AL272" i="12"/>
  <c r="AL358" i="8"/>
  <c r="AL374" i="12"/>
  <c r="AL285" i="10"/>
  <c r="AL206" i="11"/>
  <c r="AL256" i="9"/>
  <c r="AL331" i="20"/>
  <c r="AL306" i="14"/>
  <c r="AL248" i="12"/>
  <c r="AL267" i="16"/>
  <c r="AL250" i="9"/>
  <c r="AL255" i="13"/>
  <c r="AL299" i="9"/>
  <c r="AL304" i="13"/>
  <c r="AL328" i="11"/>
  <c r="AL285" i="4"/>
  <c r="AL279" i="12"/>
  <c r="AL371" i="7"/>
  <c r="AL368" i="4"/>
  <c r="AL361" i="12"/>
  <c r="AL316" i="10"/>
  <c r="AL212" i="18"/>
  <c r="AL314" i="9"/>
  <c r="AL259" i="13"/>
  <c r="AL251" i="11"/>
  <c r="AL304" i="9"/>
  <c r="AL323" i="7"/>
  <c r="AL265" i="10"/>
  <c r="AL326" i="9"/>
  <c r="AL235" i="4"/>
  <c r="AL350" i="11"/>
  <c r="AL258" i="10"/>
  <c r="AL291" i="14"/>
  <c r="AL266" i="14"/>
  <c r="AL321" i="10"/>
  <c r="AL337" i="11"/>
  <c r="AL261" i="20"/>
  <c r="AL294" i="8"/>
  <c r="AL231" i="16"/>
  <c r="AL380" i="16"/>
  <c r="AM380" i="16" s="1"/>
  <c r="AL380" i="11"/>
  <c r="AL324" i="8"/>
  <c r="AL256" i="11"/>
  <c r="AL296" i="14"/>
  <c r="AL314" i="10"/>
  <c r="AL222" i="9"/>
  <c r="AL301" i="8"/>
  <c r="AL379" i="20"/>
  <c r="AM379" i="20" s="1"/>
  <c r="AL255" i="4"/>
  <c r="AL271" i="19"/>
  <c r="AL219" i="11"/>
  <c r="AL245" i="11"/>
  <c r="AL268" i="11"/>
  <c r="AL294" i="11"/>
  <c r="AL334" i="13"/>
  <c r="AL360" i="13"/>
  <c r="AL222" i="11"/>
  <c r="AL340" i="9"/>
  <c r="AL375" i="12"/>
  <c r="AL354" i="12"/>
  <c r="AL353" i="9"/>
  <c r="AL281" i="14"/>
  <c r="AL273" i="12"/>
  <c r="AL375" i="16"/>
  <c r="AL297" i="11"/>
  <c r="AL202" i="14"/>
  <c r="AL339" i="14"/>
  <c r="AL308" i="11"/>
  <c r="AL355" i="18"/>
  <c r="AL351" i="12"/>
  <c r="AL260" i="11"/>
  <c r="AL279" i="20"/>
  <c r="AL348" i="8"/>
  <c r="AL367" i="8"/>
  <c r="AL228" i="13"/>
  <c r="AL237" i="20"/>
  <c r="AL246" i="9"/>
  <c r="AL253" i="4"/>
  <c r="AL327" i="9"/>
  <c r="AL322" i="10"/>
  <c r="AL288" i="14"/>
  <c r="AL239" i="9"/>
  <c r="AL283" i="10"/>
  <c r="AL252" i="4"/>
  <c r="AL292" i="10"/>
  <c r="AL317" i="11"/>
  <c r="AL380" i="17"/>
  <c r="AL330" i="8"/>
  <c r="AL229" i="4"/>
  <c r="AL283" i="14"/>
  <c r="AL259" i="10"/>
  <c r="AL372" i="13"/>
  <c r="AL250" i="16"/>
  <c r="AL352" i="9"/>
  <c r="AL310" i="7"/>
  <c r="AL315" i="11"/>
  <c r="AL220" i="22"/>
  <c r="AL287" i="10"/>
  <c r="AL313" i="21"/>
  <c r="AL273" i="11"/>
  <c r="AL377" i="21"/>
  <c r="AL341" i="7"/>
  <c r="AL312" i="20"/>
  <c r="AL333" i="8"/>
  <c r="AL381" i="12"/>
  <c r="AM381" i="12" s="1"/>
  <c r="AL370" i="8"/>
  <c r="AL247" i="4"/>
  <c r="AL219" i="9"/>
  <c r="AL267" i="13"/>
  <c r="AL205" i="8"/>
  <c r="AL234" i="13"/>
  <c r="AL324" i="13"/>
  <c r="AL366" i="19"/>
  <c r="AL275" i="7"/>
  <c r="AL368" i="11"/>
  <c r="AL316" i="14"/>
  <c r="AL381" i="8"/>
  <c r="AM381" i="8" s="1"/>
  <c r="AL297" i="7"/>
  <c r="AL302" i="10"/>
  <c r="AM296" i="10" s="1"/>
  <c r="AL306" i="11"/>
  <c r="AL208" i="11"/>
  <c r="AL357" i="7"/>
  <c r="AL206" i="14"/>
  <c r="AL211" i="10"/>
  <c r="AL361" i="13"/>
  <c r="AL228" i="9"/>
  <c r="AL310" i="10"/>
  <c r="AL308" i="17"/>
  <c r="AL259" i="14"/>
  <c r="AL268" i="17"/>
  <c r="AL240" i="14"/>
  <c r="AL348" i="18"/>
  <c r="AL251" i="10"/>
  <c r="AL367" i="21"/>
  <c r="AL206" i="10"/>
  <c r="AL227" i="18"/>
  <c r="AL243" i="7"/>
  <c r="AL289" i="21"/>
  <c r="AL321" i="9"/>
  <c r="AL205" i="14"/>
  <c r="AL258" i="12"/>
  <c r="AL277" i="10"/>
  <c r="AL297" i="18"/>
  <c r="AL216" i="20"/>
  <c r="AL339" i="19"/>
  <c r="AL209" i="20"/>
  <c r="AL276" i="12"/>
  <c r="AL212" i="14"/>
  <c r="AL217" i="13"/>
  <c r="AL335" i="19"/>
  <c r="AL354" i="14"/>
  <c r="AL326" i="14"/>
  <c r="AL359" i="14"/>
  <c r="AL375" i="8"/>
  <c r="AL238" i="11"/>
  <c r="AL271" i="9"/>
  <c r="AL272" i="18"/>
  <c r="AL265" i="7"/>
  <c r="AL281" i="13"/>
  <c r="AL239" i="11"/>
  <c r="AL368" i="13"/>
  <c r="AL343" i="9"/>
  <c r="AL216" i="14"/>
  <c r="AL242" i="17"/>
  <c r="AL203" i="8"/>
  <c r="AL337" i="7"/>
  <c r="AL319" i="9"/>
  <c r="AL289" i="11"/>
  <c r="AL268" i="4"/>
  <c r="AL214" i="21"/>
  <c r="AL236" i="19"/>
  <c r="AL367" i="13"/>
  <c r="AL347" i="11"/>
  <c r="AL320" i="11"/>
  <c r="AL279" i="17"/>
  <c r="AL241" i="8"/>
  <c r="AL314" i="12"/>
  <c r="AL331" i="8"/>
  <c r="AL226" i="9"/>
  <c r="AL366" i="7"/>
  <c r="AM365" i="7" s="1"/>
  <c r="AL285" i="11"/>
  <c r="AL252" i="8"/>
  <c r="AL304" i="11"/>
  <c r="AL279" i="7"/>
  <c r="AL376" i="11"/>
  <c r="AL318" i="14"/>
  <c r="AL310" i="12"/>
  <c r="AL218" i="10"/>
  <c r="AL307" i="8"/>
  <c r="AL301" i="7"/>
  <c r="AL242" i="14"/>
  <c r="AL369" i="10"/>
  <c r="AL254" i="14"/>
  <c r="AL379" i="9"/>
  <c r="AL280" i="21"/>
  <c r="AL287" i="17"/>
  <c r="AL224" i="13"/>
  <c r="AL222" i="4"/>
  <c r="AL367" i="14"/>
  <c r="AL339" i="13"/>
  <c r="AL204" i="4"/>
  <c r="AL208" i="12"/>
  <c r="AL218" i="17"/>
  <c r="AL274" i="14"/>
  <c r="AL251" i="14"/>
  <c r="AL273" i="13"/>
  <c r="AL339" i="21"/>
  <c r="AL309" i="12"/>
  <c r="AL344" i="17"/>
  <c r="AL372" i="11"/>
  <c r="AL293" i="13"/>
  <c r="AL324" i="22"/>
  <c r="AL260" i="13"/>
  <c r="AL270" i="12"/>
  <c r="AL275" i="9"/>
  <c r="AL222" i="12"/>
  <c r="AL353" i="8"/>
  <c r="AL262" i="8"/>
  <c r="AL336" i="9"/>
  <c r="AL291" i="7"/>
  <c r="AL255" i="18"/>
  <c r="AL351" i="14"/>
  <c r="AL285" i="7"/>
  <c r="AL226" i="8"/>
  <c r="AL213" i="18"/>
  <c r="AL245" i="9"/>
  <c r="AL343" i="7"/>
  <c r="AL295" i="4"/>
  <c r="AL328" i="9"/>
  <c r="AL244" i="10"/>
  <c r="AL270" i="10"/>
  <c r="AL312" i="14"/>
  <c r="AL319" i="10"/>
  <c r="AL359" i="12"/>
  <c r="AL205" i="11"/>
  <c r="AL293" i="7"/>
  <c r="AL365" i="8"/>
  <c r="AL215" i="11"/>
  <c r="AL304" i="12"/>
  <c r="AL286" i="20"/>
  <c r="AL307" i="9"/>
  <c r="AL341" i="12"/>
  <c r="AL270" i="4"/>
  <c r="AL210" i="11"/>
  <c r="AL336" i="8"/>
  <c r="AL276" i="13"/>
  <c r="AL348" i="14"/>
  <c r="AL280" i="10"/>
  <c r="AL218" i="4"/>
  <c r="AL378" i="10"/>
  <c r="AL322" i="7"/>
  <c r="AL262" i="12"/>
  <c r="AL233" i="12"/>
  <c r="AL202" i="8"/>
  <c r="AL220" i="8"/>
  <c r="AL340" i="14"/>
  <c r="AL298" i="12"/>
  <c r="AL267" i="8"/>
  <c r="AL350" i="16"/>
  <c r="AL293" i="16"/>
  <c r="AL334" i="14"/>
  <c r="AL313" i="7"/>
  <c r="AL262" i="10"/>
  <c r="AL278" i="13"/>
  <c r="AL315" i="7"/>
  <c r="AL211" i="8"/>
  <c r="AL340" i="12"/>
  <c r="AL216" i="8"/>
  <c r="AL257" i="9"/>
  <c r="AL242" i="4"/>
  <c r="AL265" i="23"/>
  <c r="AL223" i="12"/>
  <c r="AL215" i="10"/>
  <c r="AL328" i="13"/>
  <c r="AL229" i="13"/>
  <c r="AL239" i="16"/>
  <c r="AL293" i="12"/>
  <c r="AL261" i="13"/>
  <c r="AL210" i="4"/>
  <c r="AL332" i="9"/>
  <c r="AL252" i="16"/>
  <c r="AL374" i="13"/>
  <c r="AL285" i="9"/>
  <c r="AL301" i="10"/>
  <c r="AL369" i="19"/>
  <c r="AL234" i="4"/>
  <c r="AL219" i="10"/>
  <c r="AL379" i="12"/>
  <c r="AM377" i="12" s="1"/>
  <c r="AL335" i="13"/>
  <c r="AL347" i="18"/>
  <c r="AL282" i="12"/>
  <c r="AL224" i="12"/>
  <c r="AL281" i="9"/>
  <c r="AL347" i="14"/>
  <c r="AL356" i="8"/>
  <c r="AL327" i="10"/>
  <c r="AL297" i="8"/>
  <c r="AL328" i="7"/>
  <c r="AL375" i="20"/>
  <c r="AL262" i="11"/>
  <c r="AL288" i="20"/>
  <c r="AL218" i="9"/>
  <c r="AL274" i="16"/>
  <c r="AL209" i="10"/>
  <c r="AL232" i="7"/>
  <c r="AL218" i="8"/>
  <c r="AL301" i="22"/>
  <c r="AL324" i="12"/>
  <c r="AL253" i="11"/>
  <c r="AL283" i="11"/>
  <c r="AL232" i="13"/>
  <c r="AL321" i="8"/>
  <c r="AL225" i="9"/>
  <c r="AL266" i="13"/>
  <c r="AL343" i="11"/>
  <c r="AL337" i="14"/>
  <c r="AL274" i="8"/>
  <c r="AL245" i="8"/>
  <c r="AL325" i="7"/>
  <c r="AL318" i="7"/>
  <c r="AL352" i="10"/>
  <c r="AL247" i="16"/>
  <c r="AL310" i="17"/>
  <c r="AL335" i="10"/>
  <c r="AL305" i="20"/>
  <c r="AL346" i="10"/>
  <c r="AL224" i="18"/>
  <c r="AL215" i="9"/>
  <c r="AL290" i="9"/>
  <c r="AL244" i="11"/>
  <c r="AL320" i="13"/>
  <c r="AL342" i="12"/>
  <c r="AL287" i="7"/>
  <c r="AL218" i="13"/>
  <c r="AL368" i="10"/>
  <c r="AM367" i="10" s="1"/>
  <c r="AL250" i="13"/>
  <c r="AL345" i="16"/>
  <c r="AL293" i="10"/>
  <c r="AL318" i="11"/>
  <c r="AL231" i="4"/>
  <c r="AL303" i="22"/>
  <c r="AL300" i="13"/>
  <c r="AL231" i="10"/>
  <c r="AL351" i="21"/>
  <c r="AL280" i="13"/>
  <c r="AL316" i="8"/>
  <c r="AL312" i="4"/>
  <c r="AL211" i="11"/>
  <c r="AL376" i="10"/>
  <c r="AL213" i="14"/>
  <c r="AL318" i="19"/>
  <c r="AL272" i="17"/>
  <c r="AL368" i="12"/>
  <c r="AL324" i="9"/>
  <c r="AL340" i="8"/>
  <c r="AL363" i="9"/>
  <c r="AL345" i="11"/>
  <c r="AL251" i="8"/>
  <c r="AL223" i="11"/>
  <c r="AL279" i="4"/>
  <c r="AL231" i="12"/>
  <c r="AL329" i="10"/>
  <c r="AL320" i="16"/>
  <c r="AL221" i="9"/>
  <c r="AL215" i="8"/>
  <c r="AL337" i="9"/>
  <c r="AL266" i="9"/>
  <c r="AL316" i="7"/>
  <c r="AL374" i="10"/>
  <c r="AL246" i="14"/>
  <c r="AL309" i="10"/>
  <c r="AL215" i="7"/>
  <c r="AL367" i="11"/>
  <c r="AL220" i="14"/>
  <c r="AL237" i="11"/>
  <c r="AL209" i="14"/>
  <c r="AL223" i="13"/>
  <c r="AL213" i="4"/>
  <c r="AL298" i="16"/>
  <c r="AL322" i="13"/>
  <c r="AL302" i="9"/>
  <c r="AL279" i="8"/>
  <c r="AL340" i="20"/>
  <c r="AM322" i="20" s="1"/>
  <c r="AL250" i="8"/>
  <c r="AL338" i="11"/>
  <c r="AL267" i="21"/>
  <c r="AL285" i="8"/>
  <c r="AL349" i="14"/>
  <c r="AL210" i="14"/>
  <c r="AL248" i="21"/>
  <c r="AL240" i="23"/>
  <c r="AL330" i="7"/>
  <c r="AL300" i="9"/>
  <c r="AL333" i="14"/>
  <c r="AL376" i="8"/>
  <c r="AL268" i="12"/>
  <c r="AL256" i="12"/>
  <c r="AL231" i="13"/>
  <c r="AL240" i="11"/>
  <c r="AL248" i="18"/>
  <c r="AL348" i="12"/>
  <c r="AL348" i="7"/>
  <c r="AL351" i="10"/>
  <c r="AL344" i="13"/>
  <c r="AL246" i="13"/>
  <c r="AL246" i="8"/>
  <c r="AL356" i="18"/>
  <c r="AL329" i="9"/>
  <c r="AL346" i="8"/>
  <c r="AL288" i="13"/>
  <c r="AL245" i="12"/>
  <c r="AL252" i="21"/>
  <c r="AL226" i="7"/>
  <c r="AL305" i="14"/>
  <c r="AL360" i="14"/>
  <c r="AL235" i="17"/>
  <c r="AL221" i="10"/>
  <c r="AL369" i="12"/>
  <c r="AL292" i="14"/>
  <c r="AL331" i="12"/>
  <c r="AL311" i="10"/>
  <c r="AL242" i="10"/>
  <c r="AL377" i="12"/>
  <c r="AL332" i="4"/>
  <c r="AL209" i="11"/>
  <c r="AL213" i="9"/>
  <c r="AL225" i="22"/>
  <c r="AL220" i="10"/>
  <c r="AL313" i="8"/>
  <c r="AL216" i="7"/>
  <c r="AL268" i="10"/>
  <c r="AL277" i="13"/>
  <c r="AL365" i="9"/>
  <c r="AL378" i="18"/>
  <c r="AL250" i="4"/>
  <c r="AL258" i="4"/>
  <c r="AL241" i="7"/>
  <c r="AL236" i="11"/>
  <c r="AL360" i="9"/>
  <c r="AL289" i="14"/>
  <c r="AL203" i="19"/>
  <c r="AL343" i="8"/>
  <c r="AL346" i="12"/>
  <c r="AL324" i="10"/>
  <c r="AL262" i="7"/>
  <c r="AL332" i="18"/>
  <c r="AL244" i="13"/>
  <c r="AL319" i="16"/>
  <c r="AL224" i="16"/>
  <c r="AL359" i="20"/>
  <c r="AL358" i="13"/>
  <c r="AL238" i="13"/>
  <c r="AL302" i="11"/>
  <c r="AL222" i="10"/>
  <c r="AL212" i="20"/>
  <c r="AL219" i="4"/>
  <c r="AL360" i="21"/>
  <c r="AL337" i="12"/>
  <c r="AL323" i="10"/>
  <c r="AL305" i="12"/>
  <c r="AL265" i="8"/>
  <c r="AL234" i="11"/>
  <c r="AL239" i="8"/>
  <c r="AL232" i="8"/>
  <c r="AL308" i="14"/>
  <c r="AL261" i="7"/>
  <c r="AL317" i="10"/>
  <c r="AL273" i="7"/>
  <c r="AL242" i="13"/>
  <c r="AL317" i="9"/>
  <c r="AL376" i="14"/>
  <c r="AL327" i="13"/>
  <c r="AL303" i="10"/>
  <c r="AL261" i="10"/>
  <c r="AL336" i="13"/>
  <c r="AL211" i="13"/>
  <c r="AL205" i="12"/>
  <c r="AL289" i="10"/>
  <c r="AL234" i="14"/>
  <c r="AL263" i="7"/>
  <c r="AL279" i="10"/>
  <c r="AL257" i="17"/>
  <c r="AL234" i="9"/>
  <c r="AL257" i="4"/>
  <c r="AL364" i="14"/>
  <c r="AL381" i="11"/>
  <c r="AM381" i="11" s="1"/>
  <c r="AL252" i="13"/>
  <c r="AL381" i="19"/>
  <c r="AM381" i="19" s="1"/>
  <c r="AL297" i="14"/>
  <c r="AL267" i="12"/>
  <c r="AL334" i="7"/>
  <c r="AM332" i="7" s="1"/>
  <c r="AL267" i="9"/>
  <c r="AL300" i="7"/>
  <c r="AL305" i="11"/>
  <c r="AL273" i="8"/>
  <c r="AL269" i="8"/>
  <c r="AL376" i="17"/>
  <c r="AL240" i="12"/>
  <c r="AL339" i="10"/>
  <c r="AL348" i="9"/>
  <c r="AL205" i="19"/>
  <c r="AL345" i="7"/>
  <c r="AL370" i="13"/>
  <c r="AM366" i="13" s="1"/>
  <c r="AL226" i="11"/>
  <c r="AL259" i="23"/>
  <c r="AL236" i="21"/>
  <c r="AL283" i="19"/>
  <c r="AL243" i="12"/>
  <c r="AL361" i="22"/>
  <c r="AL321" i="14"/>
  <c r="AL372" i="9"/>
  <c r="AL377" i="13"/>
  <c r="AL280" i="14"/>
  <c r="AL277" i="4"/>
  <c r="AL329" i="13"/>
  <c r="AM298" i="13" s="1"/>
  <c r="AL205" i="4"/>
  <c r="AL339" i="7"/>
  <c r="AL341" i="14"/>
  <c r="AL358" i="12"/>
  <c r="AL283" i="8"/>
  <c r="AL380" i="12"/>
  <c r="AL207" i="4"/>
  <c r="AL283" i="12"/>
  <c r="AL311" i="18"/>
  <c r="AL323" i="20"/>
  <c r="AL298" i="7"/>
  <c r="AL225" i="12"/>
  <c r="AL271" i="14"/>
  <c r="AL204" i="9"/>
  <c r="AL341" i="13"/>
  <c r="AL355" i="8"/>
  <c r="AL361" i="9"/>
  <c r="AL282" i="11"/>
  <c r="AL276" i="14"/>
  <c r="AL354" i="10"/>
  <c r="AL229" i="21"/>
  <c r="AL252" i="11"/>
  <c r="AL333" i="20"/>
  <c r="AL340" i="13"/>
  <c r="AL329" i="17"/>
  <c r="AL244" i="12"/>
  <c r="AL214" i="14"/>
  <c r="AL250" i="7"/>
  <c r="AL347" i="4"/>
  <c r="AL272" i="11"/>
  <c r="AL281" i="18"/>
  <c r="AL285" i="12"/>
  <c r="AL334" i="10"/>
  <c r="AL291" i="9"/>
  <c r="AL226" i="21"/>
  <c r="AL378" i="17"/>
  <c r="AL351" i="11"/>
  <c r="AL226" i="10"/>
  <c r="AL293" i="18"/>
  <c r="AL320" i="20"/>
  <c r="AL343" i="13"/>
  <c r="AL369" i="11"/>
  <c r="AL376" i="7"/>
  <c r="AL261" i="12"/>
  <c r="AL221" i="11"/>
  <c r="AL240" i="13"/>
  <c r="AL322" i="9"/>
  <c r="AL327" i="14"/>
  <c r="AL203" i="7"/>
  <c r="AL221" i="4"/>
  <c r="AL247" i="14"/>
  <c r="AL203" i="11"/>
  <c r="AL269" i="13"/>
  <c r="AL282" i="4"/>
  <c r="AL238" i="7"/>
  <c r="AL273" i="9"/>
  <c r="AL298" i="14"/>
  <c r="AL298" i="9"/>
  <c r="AL316" i="9"/>
  <c r="AL326" i="7"/>
  <c r="AL275" i="13"/>
  <c r="AL206" i="13"/>
  <c r="AL220" i="19"/>
  <c r="AL216" i="17"/>
  <c r="AL338" i="14"/>
  <c r="AL341" i="9"/>
  <c r="AL211" i="21"/>
  <c r="AL238" i="17"/>
  <c r="AL284" i="12"/>
  <c r="AL276" i="10"/>
  <c r="AL313" i="20"/>
  <c r="AL265" i="14"/>
  <c r="AL352" i="12"/>
  <c r="AL256" i="13"/>
  <c r="AL249" i="9"/>
  <c r="AL219" i="7"/>
  <c r="AL283" i="9"/>
  <c r="AL316" i="13"/>
  <c r="AL230" i="12"/>
  <c r="AL334" i="9"/>
  <c r="AL344" i="19"/>
  <c r="AL274" i="21"/>
  <c r="AL248" i="9"/>
  <c r="AL319" i="20"/>
  <c r="AL295" i="10"/>
  <c r="AL266" i="17"/>
  <c r="AL364" i="18"/>
  <c r="AL251" i="13"/>
  <c r="AL324" i="11"/>
  <c r="AL275" i="4"/>
  <c r="AL310" i="18"/>
  <c r="AL232" i="4"/>
  <c r="AL315" i="13"/>
  <c r="AL249" i="4"/>
  <c r="AL299" i="20"/>
  <c r="AL293" i="9"/>
  <c r="AM293" i="9" s="1"/>
  <c r="AL284" i="17"/>
  <c r="AL210" i="7"/>
  <c r="AL308" i="4"/>
  <c r="AL232" i="12"/>
  <c r="AL380" i="14"/>
  <c r="AL328" i="10"/>
  <c r="AL307" i="7"/>
  <c r="AL205" i="7"/>
  <c r="AL303" i="20"/>
  <c r="AL280" i="4"/>
  <c r="AL241" i="22"/>
  <c r="AL373" i="14"/>
  <c r="AL355" i="12"/>
  <c r="AL298" i="10"/>
  <c r="AL223" i="4"/>
  <c r="AL354" i="7"/>
  <c r="AL272" i="16"/>
  <c r="AL331" i="14"/>
  <c r="AL276" i="9"/>
  <c r="AL370" i="10"/>
  <c r="AL304" i="21"/>
  <c r="AL373" i="7"/>
  <c r="AL306" i="9"/>
  <c r="AL338" i="13"/>
  <c r="AM338" i="13" s="1"/>
  <c r="AL341" i="8"/>
  <c r="AL271" i="8"/>
  <c r="AL227" i="9"/>
  <c r="AL352" i="8"/>
  <c r="AL230" i="10"/>
  <c r="AL288" i="11"/>
  <c r="AL264" i="8"/>
  <c r="AL297" i="13"/>
  <c r="AL356" i="4"/>
  <c r="AL282" i="9"/>
  <c r="AL381" i="7"/>
  <c r="AM381" i="7" s="1"/>
  <c r="AL242" i="8"/>
  <c r="AL355" i="7"/>
  <c r="AL313" i="9"/>
  <c r="AL308" i="13"/>
  <c r="AL216" i="22"/>
  <c r="AL240" i="20"/>
  <c r="AL218" i="11"/>
  <c r="AL210" i="12"/>
  <c r="AL346" i="14"/>
  <c r="AL328" i="12"/>
  <c r="AL212" i="13"/>
  <c r="AL342" i="10"/>
  <c r="AL327" i="7"/>
  <c r="AL263" i="13"/>
  <c r="AL326" i="13"/>
  <c r="AL327" i="11"/>
  <c r="AL234" i="19"/>
  <c r="AL232" i="10"/>
  <c r="AL279" i="11"/>
  <c r="AL278" i="21"/>
  <c r="AL307" i="12"/>
  <c r="AL295" i="13"/>
  <c r="AL245" i="23"/>
  <c r="AL332" i="21"/>
  <c r="AL322" i="22"/>
  <c r="AL295" i="14"/>
  <c r="AL363" i="10"/>
  <c r="AL298" i="8"/>
  <c r="AL206" i="9"/>
  <c r="AL254" i="13"/>
  <c r="AL344" i="20"/>
  <c r="AL266" i="11"/>
  <c r="AL269" i="4"/>
  <c r="AL222" i="7"/>
  <c r="AL335" i="7"/>
  <c r="AL282" i="7"/>
  <c r="AL238" i="8"/>
  <c r="AL257" i="13"/>
  <c r="AL211" i="4"/>
  <c r="AL273" i="18"/>
  <c r="AL246" i="7"/>
  <c r="AL251" i="12"/>
  <c r="AL265" i="11"/>
  <c r="AL328" i="4"/>
  <c r="AL253" i="10"/>
  <c r="AL329" i="14"/>
  <c r="AL231" i="20"/>
  <c r="AL212" i="17"/>
  <c r="AL208" i="4"/>
  <c r="AL310" i="11"/>
  <c r="AL341" i="18"/>
  <c r="AL284" i="18"/>
  <c r="AL334" i="12"/>
  <c r="AL350" i="9"/>
  <c r="AL287" i="18"/>
  <c r="AL380" i="13"/>
  <c r="AL255" i="12"/>
  <c r="AL281" i="12"/>
  <c r="AL221" i="13"/>
  <c r="AL234" i="21"/>
  <c r="AL301" i="11"/>
  <c r="AL309" i="9"/>
  <c r="AL315" i="8"/>
  <c r="AL248" i="4"/>
  <c r="AL379" i="13"/>
  <c r="AL375" i="11"/>
  <c r="AL284" i="11"/>
  <c r="AL220" i="4"/>
  <c r="AL309" i="13"/>
  <c r="AL213" i="7"/>
  <c r="AL255" i="14"/>
  <c r="AL206" i="12"/>
  <c r="AL306" i="12"/>
  <c r="AM306" i="12" s="1"/>
  <c r="AL264" i="10"/>
  <c r="AL269" i="14"/>
  <c r="AL357" i="12"/>
  <c r="AL241" i="13"/>
  <c r="AL315" i="19"/>
  <c r="AL204" i="8"/>
  <c r="AL264" i="13"/>
  <c r="AL210" i="10"/>
  <c r="AL378" i="14"/>
  <c r="AL370" i="12"/>
  <c r="AL303" i="14"/>
  <c r="AL345" i="9"/>
  <c r="AL216" i="4"/>
  <c r="AL268" i="13"/>
  <c r="AL247" i="10"/>
  <c r="AL319" i="11"/>
  <c r="AL288" i="7"/>
  <c r="AL359" i="10"/>
  <c r="AL274" i="11"/>
  <c r="AL246" i="10"/>
  <c r="AL265" i="12"/>
  <c r="AL240" i="8"/>
  <c r="AL344" i="4"/>
  <c r="AL228" i="4"/>
  <c r="AL343" i="14"/>
  <c r="AL318" i="10"/>
  <c r="AL228" i="10"/>
  <c r="AL208" i="7"/>
  <c r="AL303" i="9"/>
  <c r="AL312" i="8"/>
  <c r="AL294" i="10"/>
  <c r="AL264" i="12"/>
  <c r="AL349" i="11"/>
  <c r="AL210" i="9"/>
  <c r="AL229" i="11"/>
  <c r="AL342" i="14"/>
  <c r="AL312" i="12"/>
  <c r="AL230" i="17"/>
  <c r="AL218" i="12"/>
  <c r="AL320" i="7"/>
  <c r="AL364" i="12"/>
  <c r="AL207" i="8"/>
  <c r="AL233" i="11"/>
  <c r="AL291" i="19"/>
  <c r="AL299" i="13"/>
  <c r="AL319" i="22"/>
  <c r="AL286" i="12"/>
  <c r="AL207" i="14"/>
  <c r="AL232" i="9"/>
  <c r="AL206" i="8"/>
  <c r="AL217" i="9"/>
  <c r="AL318" i="12"/>
  <c r="AL215" i="4"/>
  <c r="AL224" i="11"/>
  <c r="AL295" i="11"/>
  <c r="AL300" i="8"/>
  <c r="AL293" i="8"/>
  <c r="AL378" i="7"/>
  <c r="AL223" i="7"/>
  <c r="AL209" i="8"/>
  <c r="AL289" i="7"/>
  <c r="AL333" i="9"/>
  <c r="AL368" i="18"/>
  <c r="AL256" i="7"/>
  <c r="AL271" i="13"/>
  <c r="AL357" i="8"/>
  <c r="AL202" i="11"/>
  <c r="AL369" i="8"/>
  <c r="AL253" i="9"/>
  <c r="AL352" i="16"/>
  <c r="AL268" i="21"/>
  <c r="AL243" i="13"/>
  <c r="AL311" i="16"/>
  <c r="AL246" i="4"/>
  <c r="AL202" i="7"/>
  <c r="AL259" i="9"/>
  <c r="AL251" i="7"/>
  <c r="AL325" i="11"/>
  <c r="AL280" i="9"/>
  <c r="AL312" i="13"/>
  <c r="AL331" i="7"/>
  <c r="AL326" i="11"/>
  <c r="AL216" i="9"/>
  <c r="AL241" i="16"/>
  <c r="AL339" i="17"/>
  <c r="AL341" i="10"/>
  <c r="AL299" i="12"/>
  <c r="AL235" i="22"/>
  <c r="AL297" i="17"/>
  <c r="AL341" i="11"/>
  <c r="AL296" i="16"/>
  <c r="AL355" i="9"/>
  <c r="AL347" i="7"/>
  <c r="AL282" i="14"/>
  <c r="AL333" i="7"/>
  <c r="AL254" i="8"/>
  <c r="AL369" i="4"/>
  <c r="AL311" i="13"/>
  <c r="AL219" i="8"/>
  <c r="AL225" i="7"/>
  <c r="AL342" i="19"/>
  <c r="AL313" i="17"/>
  <c r="AL238" i="12"/>
  <c r="AL345" i="14"/>
  <c r="AL273" i="19"/>
  <c r="AL282" i="10"/>
  <c r="AL320" i="19"/>
  <c r="AL245" i="7"/>
  <c r="AM242" i="7" s="1"/>
  <c r="AL328" i="16"/>
  <c r="AL311" i="9"/>
  <c r="AL288" i="9"/>
  <c r="AL226" i="4"/>
  <c r="AL249" i="19"/>
  <c r="AL240" i="9"/>
  <c r="AL353" i="12"/>
  <c r="AL236" i="17"/>
  <c r="AL366" i="9"/>
  <c r="AL257" i="14"/>
  <c r="AL274" i="12"/>
  <c r="AL332" i="14"/>
  <c r="AL265" i="9"/>
  <c r="AL277" i="17"/>
  <c r="AL235" i="9"/>
  <c r="AL216" i="11"/>
  <c r="AL308" i="20"/>
  <c r="AL202" i="21"/>
  <c r="AL296" i="9"/>
  <c r="AL244" i="9"/>
  <c r="AL227" i="10"/>
  <c r="AL360" i="12"/>
  <c r="AL238" i="23"/>
  <c r="AL307" i="11"/>
  <c r="AL225" i="4"/>
  <c r="AL336" i="22"/>
  <c r="AL274" i="19"/>
  <c r="AL215" i="12"/>
  <c r="AL241" i="12"/>
  <c r="AL323" i="13"/>
  <c r="AL324" i="18"/>
  <c r="AL293" i="14"/>
  <c r="AL319" i="14"/>
  <c r="AL221" i="14"/>
  <c r="AL355" i="13"/>
  <c r="AL349" i="12"/>
  <c r="AL308" i="12"/>
  <c r="AL286" i="19"/>
  <c r="AL271" i="4"/>
  <c r="AL276" i="11"/>
  <c r="AL217" i="11"/>
  <c r="AL209" i="7"/>
  <c r="AL302" i="14"/>
  <c r="AL354" i="13"/>
  <c r="AL310" i="14"/>
  <c r="AL322" i="17"/>
  <c r="AL259" i="8"/>
  <c r="AL260" i="12"/>
  <c r="AL256" i="10"/>
  <c r="AL237" i="4"/>
  <c r="AL342" i="7"/>
  <c r="AL372" i="14"/>
  <c r="AL371" i="12"/>
  <c r="AL303" i="8"/>
  <c r="AL302" i="18"/>
  <c r="AL274" i="7"/>
  <c r="AL265" i="21"/>
  <c r="AL344" i="8"/>
  <c r="AL371" i="9"/>
  <c r="AM371" i="9" s="1"/>
  <c r="AL243" i="11"/>
  <c r="AL252" i="14"/>
  <c r="AL256" i="14"/>
  <c r="AL269" i="10"/>
  <c r="AL237" i="7"/>
  <c r="AL233" i="7"/>
  <c r="AL229" i="14"/>
  <c r="AL211" i="12"/>
  <c r="AL291" i="13"/>
  <c r="AL275" i="12"/>
  <c r="AL358" i="17"/>
  <c r="AL318" i="9"/>
  <c r="AL333" i="13"/>
  <c r="AL299" i="11"/>
  <c r="AL224" i="7"/>
  <c r="AL325" i="12"/>
  <c r="AL219" i="14"/>
  <c r="AL209" i="22"/>
  <c r="AL278" i="23"/>
  <c r="AL377" i="4"/>
  <c r="AL352" i="14"/>
  <c r="AL227" i="12"/>
  <c r="AL290" i="12"/>
  <c r="AL379" i="10"/>
  <c r="AL213" i="10"/>
  <c r="AL353" i="14"/>
  <c r="AL261" i="11"/>
  <c r="AL281" i="22"/>
  <c r="AL278" i="22"/>
  <c r="AL319" i="7"/>
  <c r="AL363" i="11"/>
  <c r="AL258" i="13"/>
  <c r="AL224" i="9"/>
  <c r="AL227" i="8"/>
  <c r="AL338" i="9"/>
  <c r="AL276" i="8"/>
  <c r="AL353" i="20"/>
  <c r="AL305" i="10"/>
  <c r="AL331" i="10"/>
  <c r="AL288" i="19"/>
  <c r="AL358" i="14"/>
  <c r="AL346" i="21"/>
  <c r="AL277" i="14"/>
  <c r="AL256" i="4"/>
  <c r="AL357" i="13"/>
  <c r="AL222" i="14"/>
  <c r="AL248" i="14"/>
  <c r="AL371" i="8"/>
  <c r="AL243" i="14"/>
  <c r="AL250" i="11"/>
  <c r="AL294" i="12"/>
  <c r="AL256" i="17"/>
  <c r="AL244" i="14"/>
  <c r="AL225" i="10"/>
  <c r="AL356" i="20"/>
  <c r="AL224" i="17"/>
  <c r="AL235" i="8"/>
  <c r="AL291" i="12"/>
  <c r="AL261" i="14"/>
  <c r="AL320" i="14"/>
  <c r="AL262" i="20"/>
  <c r="AM261" i="20" s="1"/>
  <c r="AL228" i="16"/>
  <c r="AL374" i="14"/>
  <c r="AL247" i="19"/>
  <c r="AL296" i="4"/>
  <c r="AL291" i="8"/>
  <c r="AL362" i="12"/>
  <c r="AL304" i="7"/>
  <c r="AL295" i="7"/>
  <c r="AL370" i="9"/>
  <c r="AL268" i="8"/>
  <c r="AL254" i="9"/>
  <c r="AL204" i="11"/>
  <c r="AL231" i="14"/>
  <c r="AL373" i="11"/>
  <c r="AL206" i="4"/>
  <c r="AL247" i="13"/>
  <c r="AL272" i="14"/>
  <c r="AL271" i="12"/>
  <c r="AL271" i="7"/>
  <c r="AL265" i="4"/>
  <c r="AL354" i="8"/>
  <c r="AL305" i="18"/>
  <c r="AL260" i="10"/>
  <c r="AL270" i="11"/>
  <c r="AM270" i="11" s="1"/>
  <c r="AL277" i="22"/>
  <c r="AL237" i="10"/>
  <c r="AL330" i="13"/>
  <c r="AL274" i="10"/>
  <c r="AL212" i="12"/>
  <c r="AL303" i="12"/>
  <c r="AL202" i="10"/>
  <c r="AL260" i="17"/>
  <c r="AL379" i="4"/>
  <c r="AL334" i="11"/>
  <c r="AL211" i="9"/>
  <c r="AL329" i="7"/>
  <c r="AL359" i="11"/>
  <c r="AL272" i="4"/>
  <c r="AL308" i="18"/>
  <c r="AL336" i="10"/>
  <c r="AL257" i="12"/>
  <c r="AL288" i="10"/>
  <c r="AL329" i="11"/>
  <c r="AL253" i="13"/>
  <c r="AL307" i="13"/>
  <c r="AL263" i="14"/>
  <c r="AL220" i="13"/>
  <c r="AL202" i="17"/>
  <c r="AL213" i="8"/>
  <c r="AL244" i="7"/>
  <c r="AL238" i="4"/>
  <c r="AL355" i="22"/>
  <c r="AL376" i="12"/>
  <c r="AL318" i="8"/>
  <c r="AL212" i="22"/>
  <c r="AL306" i="13"/>
  <c r="AL286" i="11"/>
  <c r="AL380" i="4"/>
  <c r="AL352" i="13"/>
  <c r="AL227" i="13"/>
  <c r="AM221" i="13" s="1"/>
  <c r="AL364" i="13"/>
  <c r="AL379" i="7"/>
  <c r="AL260" i="18"/>
  <c r="AL221" i="18"/>
  <c r="AL263" i="12"/>
  <c r="AL351" i="8"/>
  <c r="AL247" i="9"/>
  <c r="AL376" i="13"/>
  <c r="AL374" i="19"/>
  <c r="AL205" i="23"/>
  <c r="AL344" i="18"/>
  <c r="AL358" i="9"/>
  <c r="AL330" i="11"/>
  <c r="AL305" i="7"/>
  <c r="AL223" i="9"/>
  <c r="AL264" i="7"/>
  <c r="AL257" i="7"/>
  <c r="AL225" i="8"/>
  <c r="AL274" i="4"/>
  <c r="AL296" i="11"/>
  <c r="AL203" i="14"/>
  <c r="AL291" i="10"/>
  <c r="AL235" i="7"/>
  <c r="AL250" i="14"/>
  <c r="Y35" i="6"/>
  <c r="AM379" i="9"/>
  <c r="AM368" i="11"/>
  <c r="AM380" i="11"/>
  <c r="AM378" i="11"/>
  <c r="AM371" i="11"/>
  <c r="AM370" i="7"/>
  <c r="AM379" i="11"/>
  <c r="AM377" i="11"/>
  <c r="AM378" i="9"/>
  <c r="AM374" i="11"/>
  <c r="AM130" i="18"/>
  <c r="AM373" i="11"/>
  <c r="AM374" i="14"/>
  <c r="AM375" i="11"/>
  <c r="AM377" i="16"/>
  <c r="AM355" i="7"/>
  <c r="AM369" i="11"/>
  <c r="AM376" i="18"/>
  <c r="AM363" i="18"/>
  <c r="AM378" i="20"/>
  <c r="AM375" i="18"/>
  <c r="AM378" i="12"/>
  <c r="AM375" i="9"/>
  <c r="AM369" i="18"/>
  <c r="AM369" i="9"/>
  <c r="AM379" i="17"/>
  <c r="AM367" i="7"/>
  <c r="AM371" i="21"/>
  <c r="AM360" i="7"/>
  <c r="AM359" i="18"/>
  <c r="AM379" i="18"/>
  <c r="AM378" i="8"/>
  <c r="AM364" i="16"/>
  <c r="AM358" i="18"/>
  <c r="AM379" i="16"/>
  <c r="AM373" i="21"/>
  <c r="AM361" i="18"/>
  <c r="AM378" i="16"/>
  <c r="AM365" i="16"/>
  <c r="AM350" i="7"/>
  <c r="AM74" i="10"/>
  <c r="AM373" i="9"/>
  <c r="AM204" i="20"/>
  <c r="AM356" i="7"/>
  <c r="AM363" i="16"/>
  <c r="AM374" i="21"/>
  <c r="AM215" i="19"/>
  <c r="AM377" i="18"/>
  <c r="AM155" i="12"/>
  <c r="AM379" i="21"/>
  <c r="AM373" i="18"/>
  <c r="AM376" i="16"/>
  <c r="AM374" i="16"/>
  <c r="AM367" i="16"/>
  <c r="AM145" i="22"/>
  <c r="AM372" i="16"/>
  <c r="AM371" i="16"/>
  <c r="AM362" i="18"/>
  <c r="AM352" i="7"/>
  <c r="AM374" i="7"/>
  <c r="AM358" i="7"/>
  <c r="AM373" i="16"/>
  <c r="AM370" i="18"/>
  <c r="AM314" i="14"/>
  <c r="AM380" i="10"/>
  <c r="AM369" i="16"/>
  <c r="AM368" i="7"/>
  <c r="AM310" i="4"/>
  <c r="AM367" i="18"/>
  <c r="AM366" i="16"/>
  <c r="AM364" i="7"/>
  <c r="AM366" i="18"/>
  <c r="AM361" i="7"/>
  <c r="AM62" i="12"/>
  <c r="AM375" i="7"/>
  <c r="AM164" i="19"/>
  <c r="AM377" i="10"/>
  <c r="AM372" i="18"/>
  <c r="AM303" i="21"/>
  <c r="AM378" i="21"/>
  <c r="AM365" i="18"/>
  <c r="AM42" i="20"/>
  <c r="H190" i="14"/>
  <c r="I190" i="14" s="1"/>
  <c r="K189" i="14"/>
  <c r="J189" i="14"/>
  <c r="L189" i="14" s="1"/>
  <c r="AM38" i="9"/>
  <c r="V34" i="6"/>
  <c r="U34" i="6"/>
  <c r="AJ33" i="20"/>
  <c r="AJ33" i="17"/>
  <c r="AJ33" i="18"/>
  <c r="AJ33" i="12"/>
  <c r="AJ33" i="11"/>
  <c r="AJ33" i="8"/>
  <c r="AJ33" i="23"/>
  <c r="AJ33" i="21"/>
  <c r="AJ33" i="13"/>
  <c r="AJ33" i="7"/>
  <c r="AJ33" i="16"/>
  <c r="AJ33" i="9"/>
  <c r="AJ33" i="19"/>
  <c r="AJ33" i="4"/>
  <c r="AJ33" i="10"/>
  <c r="AJ33" i="22"/>
  <c r="AJ33" i="14"/>
  <c r="O34" i="6"/>
  <c r="AM332" i="13" l="1"/>
  <c r="AM331" i="13"/>
  <c r="AM328" i="14"/>
  <c r="AM331" i="14"/>
  <c r="AM329" i="14"/>
  <c r="AM327" i="7"/>
  <c r="AM314" i="20"/>
  <c r="AM318" i="20"/>
  <c r="AM310" i="20"/>
  <c r="AM306" i="20"/>
  <c r="AM311" i="20"/>
  <c r="AM319" i="20"/>
  <c r="AM313" i="20"/>
  <c r="AM309" i="20"/>
  <c r="AM304" i="20"/>
  <c r="AM302" i="20"/>
  <c r="AM307" i="20"/>
  <c r="AM317" i="20"/>
  <c r="AM92" i="12"/>
  <c r="AM91" i="12"/>
  <c r="AM225" i="12"/>
  <c r="AM86" i="12"/>
  <c r="AM85" i="12"/>
  <c r="AM210" i="12"/>
  <c r="AM123" i="12"/>
  <c r="AM200" i="12"/>
  <c r="AM175" i="12"/>
  <c r="AM189" i="12"/>
  <c r="AM115" i="12"/>
  <c r="AM146" i="12"/>
  <c r="AM194" i="12"/>
  <c r="AM118" i="12"/>
  <c r="AM134" i="12"/>
  <c r="AM217" i="12"/>
  <c r="AM144" i="12"/>
  <c r="AM104" i="12"/>
  <c r="AM110" i="12"/>
  <c r="AM133" i="12"/>
  <c r="AM182" i="12"/>
  <c r="AM184" i="12"/>
  <c r="AM188" i="12"/>
  <c r="AM197" i="12"/>
  <c r="AM170" i="12"/>
  <c r="AM216" i="12"/>
  <c r="AM114" i="12"/>
  <c r="AM116" i="12"/>
  <c r="AM181" i="12"/>
  <c r="AM179" i="12"/>
  <c r="AM154" i="12"/>
  <c r="AM121" i="12"/>
  <c r="AM176" i="12"/>
  <c r="AM192" i="12"/>
  <c r="AM125" i="12"/>
  <c r="AM145" i="12"/>
  <c r="AM148" i="12"/>
  <c r="AM129" i="12"/>
  <c r="AM124" i="12"/>
  <c r="AM105" i="12"/>
  <c r="AM160" i="12"/>
  <c r="AM201" i="12"/>
  <c r="AM195" i="12"/>
  <c r="AM141" i="12"/>
  <c r="AM178" i="12"/>
  <c r="AM112" i="12"/>
  <c r="AM101" i="12"/>
  <c r="AM149" i="12"/>
  <c r="AM103" i="12"/>
  <c r="AM164" i="12"/>
  <c r="AM147" i="12"/>
  <c r="AM180" i="12"/>
  <c r="AM111" i="12"/>
  <c r="AM159" i="12"/>
  <c r="AM162" i="12"/>
  <c r="AM187" i="12"/>
  <c r="AM186" i="12"/>
  <c r="AM177" i="12"/>
  <c r="AM169" i="12"/>
  <c r="AM97" i="12"/>
  <c r="AM183" i="12"/>
  <c r="AM172" i="12"/>
  <c r="AM89" i="12"/>
  <c r="AM87" i="12"/>
  <c r="AM221" i="12"/>
  <c r="AM152" i="12"/>
  <c r="AM102" i="12"/>
  <c r="AM95" i="12"/>
  <c r="AM198" i="12"/>
  <c r="AM156" i="12"/>
  <c r="AM151" i="12"/>
  <c r="AM143" i="12"/>
  <c r="AM161" i="12"/>
  <c r="AM122" i="12"/>
  <c r="AM202" i="12"/>
  <c r="AM127" i="12"/>
  <c r="AM140" i="12"/>
  <c r="AM137" i="12"/>
  <c r="AM135" i="12"/>
  <c r="AM130" i="12"/>
  <c r="AM132" i="12"/>
  <c r="AM142" i="12"/>
  <c r="AM171" i="12"/>
  <c r="AM88" i="12"/>
  <c r="AM109" i="12"/>
  <c r="AM165" i="12"/>
  <c r="AM173" i="12"/>
  <c r="AM168" i="12"/>
  <c r="AM96" i="12"/>
  <c r="AM98" i="12"/>
  <c r="AM117" i="12"/>
  <c r="AM128" i="12"/>
  <c r="AM185" i="12"/>
  <c r="AM93" i="12"/>
  <c r="AM150" i="12"/>
  <c r="AM190" i="12"/>
  <c r="AM199" i="12"/>
  <c r="AM196" i="12"/>
  <c r="AM106" i="12"/>
  <c r="AM153" i="12"/>
  <c r="AM193" i="12"/>
  <c r="AM139" i="12"/>
  <c r="AM163" i="12"/>
  <c r="AM90" i="12"/>
  <c r="AM99" i="12"/>
  <c r="AM174" i="12"/>
  <c r="AM131" i="12"/>
  <c r="AM94" i="12"/>
  <c r="AM107" i="12"/>
  <c r="AM108" i="12"/>
  <c r="AM191" i="12"/>
  <c r="AM138" i="12"/>
  <c r="AM136" i="12"/>
  <c r="AM276" i="14"/>
  <c r="AM284" i="14"/>
  <c r="AM273" i="14"/>
  <c r="AM271" i="14"/>
  <c r="AM267" i="14"/>
  <c r="AM290" i="14"/>
  <c r="AM285" i="14"/>
  <c r="AM375" i="20"/>
  <c r="AM354" i="20"/>
  <c r="AM366" i="20"/>
  <c r="AM368" i="20"/>
  <c r="AM370" i="20"/>
  <c r="AM357" i="20"/>
  <c r="AM374" i="20"/>
  <c r="AM367" i="20"/>
  <c r="AM371" i="20"/>
  <c r="AM363" i="20"/>
  <c r="AM369" i="20"/>
  <c r="AM358" i="20"/>
  <c r="AM372" i="20"/>
  <c r="AM362" i="20"/>
  <c r="AM355" i="20"/>
  <c r="AM365" i="20"/>
  <c r="AM361" i="20"/>
  <c r="AM364" i="20"/>
  <c r="AM360" i="20"/>
  <c r="AM215" i="17"/>
  <c r="AM216" i="17"/>
  <c r="AM217" i="17"/>
  <c r="AM213" i="17"/>
  <c r="AM210" i="17"/>
  <c r="AM214" i="17"/>
  <c r="AM313" i="9"/>
  <c r="AM298" i="9"/>
  <c r="AM306" i="9"/>
  <c r="AM309" i="9"/>
  <c r="AM310" i="9"/>
  <c r="AM311" i="9"/>
  <c r="AM308" i="9"/>
  <c r="AM284" i="11"/>
  <c r="AM282" i="11"/>
  <c r="AM272" i="11"/>
  <c r="AM295" i="11"/>
  <c r="AM288" i="11"/>
  <c r="AM281" i="11"/>
  <c r="AM279" i="11"/>
  <c r="AM290" i="11"/>
  <c r="AM349" i="9"/>
  <c r="AM204" i="8"/>
  <c r="AM207" i="8"/>
  <c r="AM206" i="8"/>
  <c r="AM93" i="8"/>
  <c r="AM230" i="19"/>
  <c r="AM223" i="19"/>
  <c r="AM225" i="19"/>
  <c r="AM220" i="19"/>
  <c r="AM221" i="19"/>
  <c r="AM228" i="19"/>
  <c r="AM229" i="19"/>
  <c r="AM218" i="19"/>
  <c r="AM219" i="19"/>
  <c r="AM217" i="19"/>
  <c r="AM328" i="18"/>
  <c r="AM327" i="18"/>
  <c r="AM329" i="18"/>
  <c r="AM266" i="11"/>
  <c r="AM265" i="11"/>
  <c r="AM264" i="11"/>
  <c r="AM267" i="11"/>
  <c r="AM272" i="23"/>
  <c r="AM273" i="23"/>
  <c r="AM275" i="23"/>
  <c r="AM276" i="23"/>
  <c r="AM270" i="23"/>
  <c r="AM271" i="23"/>
  <c r="AM274" i="23"/>
  <c r="AM299" i="20"/>
  <c r="AM300" i="20"/>
  <c r="AM297" i="20"/>
  <c r="AM296" i="20"/>
  <c r="AM301" i="20"/>
  <c r="AM298" i="20"/>
  <c r="AM351" i="19"/>
  <c r="AM352" i="19"/>
  <c r="AM353" i="19"/>
  <c r="AM359" i="19"/>
  <c r="AM354" i="19"/>
  <c r="AM357" i="19"/>
  <c r="AM360" i="19"/>
  <c r="AM358" i="19"/>
  <c r="AM314" i="19"/>
  <c r="AM311" i="19"/>
  <c r="AM317" i="19"/>
  <c r="AM320" i="19"/>
  <c r="AM319" i="19"/>
  <c r="AM321" i="19"/>
  <c r="AM323" i="19"/>
  <c r="AM316" i="19"/>
  <c r="AM322" i="19"/>
  <c r="AM313" i="19"/>
  <c r="AM310" i="19"/>
  <c r="AM312" i="19"/>
  <c r="AM375" i="4"/>
  <c r="AM377" i="4"/>
  <c r="AM363" i="4"/>
  <c r="AM370" i="4"/>
  <c r="AM378" i="4"/>
  <c r="AM367" i="4"/>
  <c r="AM376" i="4"/>
  <c r="AM374" i="4"/>
  <c r="AM372" i="4"/>
  <c r="AM371" i="4"/>
  <c r="AM366" i="4"/>
  <c r="AM368" i="9"/>
  <c r="AM361" i="9"/>
  <c r="AM366" i="9"/>
  <c r="AM362" i="9"/>
  <c r="AM365" i="12"/>
  <c r="AM364" i="12"/>
  <c r="AM357" i="12"/>
  <c r="AM356" i="12"/>
  <c r="AM352" i="12"/>
  <c r="AM363" i="12"/>
  <c r="AM367" i="12"/>
  <c r="AM355" i="12"/>
  <c r="AM335" i="16"/>
  <c r="AM336" i="16"/>
  <c r="AM331" i="16"/>
  <c r="AM334" i="16"/>
  <c r="AM332" i="16"/>
  <c r="AM318" i="18"/>
  <c r="AM284" i="22"/>
  <c r="AM285" i="22"/>
  <c r="AM44" i="23"/>
  <c r="AM261" i="23"/>
  <c r="AM262" i="23"/>
  <c r="AM260" i="23"/>
  <c r="AM257" i="23"/>
  <c r="AM256" i="23"/>
  <c r="AM258" i="23"/>
  <c r="AM68" i="10"/>
  <c r="AM70" i="10"/>
  <c r="AM78" i="17"/>
  <c r="AM77" i="17"/>
  <c r="AM79" i="17"/>
  <c r="AM81" i="17"/>
  <c r="AM83" i="17"/>
  <c r="AM75" i="17"/>
  <c r="AM82" i="17"/>
  <c r="AM86" i="17"/>
  <c r="AM80" i="17"/>
  <c r="AM85" i="17"/>
  <c r="AM88" i="17"/>
  <c r="AM87" i="17"/>
  <c r="AM76" i="17"/>
  <c r="AM84" i="17"/>
  <c r="AM44" i="16"/>
  <c r="AM39" i="16"/>
  <c r="AM42" i="16"/>
  <c r="AM41" i="16"/>
  <c r="AM43" i="16"/>
  <c r="AM40" i="16"/>
  <c r="AM74" i="13"/>
  <c r="AM76" i="13"/>
  <c r="AM53" i="16"/>
  <c r="AM58" i="4"/>
  <c r="AM36" i="4"/>
  <c r="AM57" i="4"/>
  <c r="AM44" i="4"/>
  <c r="AM39" i="4"/>
  <c r="AM42" i="4"/>
  <c r="AM41" i="4"/>
  <c r="AM43" i="4"/>
  <c r="AM38" i="4"/>
  <c r="AM37" i="4"/>
  <c r="AM35" i="4"/>
  <c r="AM40" i="4"/>
  <c r="AM163" i="19"/>
  <c r="AM133" i="22"/>
  <c r="AM167" i="12"/>
  <c r="AM185" i="16"/>
  <c r="AM204" i="11"/>
  <c r="AM197" i="11"/>
  <c r="AM114" i="11"/>
  <c r="AM160" i="11"/>
  <c r="AM191" i="11"/>
  <c r="AM202" i="11"/>
  <c r="AM110" i="11"/>
  <c r="AM126" i="11"/>
  <c r="AM155" i="11"/>
  <c r="AM189" i="11"/>
  <c r="AM186" i="11"/>
  <c r="AM164" i="11"/>
  <c r="AM104" i="11"/>
  <c r="AM123" i="11"/>
  <c r="AM174" i="11"/>
  <c r="AM111" i="11"/>
  <c r="AM119" i="11"/>
  <c r="AM124" i="11"/>
  <c r="AM136" i="11"/>
  <c r="AM163" i="11"/>
  <c r="AM178" i="11"/>
  <c r="AM94" i="11"/>
  <c r="AM102" i="11"/>
  <c r="AM115" i="11"/>
  <c r="AM118" i="11"/>
  <c r="AM127" i="11"/>
  <c r="AM196" i="11"/>
  <c r="AM117" i="11"/>
  <c r="AM98" i="11"/>
  <c r="AM87" i="11"/>
  <c r="AM88" i="11"/>
  <c r="AM71" i="11"/>
  <c r="AM131" i="11"/>
  <c r="AM195" i="11"/>
  <c r="AM171" i="11"/>
  <c r="AM112" i="11"/>
  <c r="AM140" i="11"/>
  <c r="AM169" i="11"/>
  <c r="AM85" i="11"/>
  <c r="AM68" i="11"/>
  <c r="AM182" i="11"/>
  <c r="AM187" i="11"/>
  <c r="AM193" i="11"/>
  <c r="AM149" i="11"/>
  <c r="AM109" i="11"/>
  <c r="AM97" i="11"/>
  <c r="AM74" i="11"/>
  <c r="AM63" i="11"/>
  <c r="AM93" i="11"/>
  <c r="AM125" i="11"/>
  <c r="AM185" i="11"/>
  <c r="AM133" i="11"/>
  <c r="AM116" i="11"/>
  <c r="AM100" i="11"/>
  <c r="AM173" i="11"/>
  <c r="AM203" i="11"/>
  <c r="AM161" i="11"/>
  <c r="AM141" i="11"/>
  <c r="AM132" i="11"/>
  <c r="AM168" i="11"/>
  <c r="AM95" i="11"/>
  <c r="AM130" i="11"/>
  <c r="AM158" i="11"/>
  <c r="AM183" i="11"/>
  <c r="AM201" i="11"/>
  <c r="AM198" i="11"/>
  <c r="AM134" i="11"/>
  <c r="AM143" i="11"/>
  <c r="AM67" i="11"/>
  <c r="AM69" i="11"/>
  <c r="AM188" i="11"/>
  <c r="AM101" i="11"/>
  <c r="AM177" i="11"/>
  <c r="AM113" i="11"/>
  <c r="AM153" i="11"/>
  <c r="AM128" i="11"/>
  <c r="AM192" i="11"/>
  <c r="AM146" i="11"/>
  <c r="AM138" i="11"/>
  <c r="AM172" i="11"/>
  <c r="AM99" i="11"/>
  <c r="AM107" i="11"/>
  <c r="AM121" i="11"/>
  <c r="AM75" i="11"/>
  <c r="AM156" i="11"/>
  <c r="AM83" i="11"/>
  <c r="AM184" i="11"/>
  <c r="AM65" i="11"/>
  <c r="AM66" i="11"/>
  <c r="AM81" i="11"/>
  <c r="AM162" i="11"/>
  <c r="AM79" i="11"/>
  <c r="AM64" i="11"/>
  <c r="AM92" i="11"/>
  <c r="AM78" i="11"/>
  <c r="AM77" i="11"/>
  <c r="AM84" i="11"/>
  <c r="AM80" i="11"/>
  <c r="AM76" i="11"/>
  <c r="AM62" i="11"/>
  <c r="AM82" i="11"/>
  <c r="AM91" i="11"/>
  <c r="AM70" i="11"/>
  <c r="AM72" i="11"/>
  <c r="AM145" i="11"/>
  <c r="AM165" i="11"/>
  <c r="AM86" i="11"/>
  <c r="AM200" i="11"/>
  <c r="AM89" i="11"/>
  <c r="AM90" i="11"/>
  <c r="AM301" i="11"/>
  <c r="AM373" i="14"/>
  <c r="AM372" i="14"/>
  <c r="AM371" i="14"/>
  <c r="AM345" i="12"/>
  <c r="AM281" i="16"/>
  <c r="AM295" i="16"/>
  <c r="AM284" i="16"/>
  <c r="AM285" i="16"/>
  <c r="AM287" i="16"/>
  <c r="AM288" i="16"/>
  <c r="AM283" i="16"/>
  <c r="AM297" i="16"/>
  <c r="AM292" i="16"/>
  <c r="AM289" i="16"/>
  <c r="AM290" i="16"/>
  <c r="AM282" i="16"/>
  <c r="AM294" i="16"/>
  <c r="AM291" i="16"/>
  <c r="AM286" i="16"/>
  <c r="AM280" i="16"/>
  <c r="AM264" i="13"/>
  <c r="AM289" i="13"/>
  <c r="AM292" i="13"/>
  <c r="AM269" i="13"/>
  <c r="AM268" i="13"/>
  <c r="AM251" i="13"/>
  <c r="AM256" i="13"/>
  <c r="AM275" i="13"/>
  <c r="AM286" i="13"/>
  <c r="AM254" i="13"/>
  <c r="AM262" i="13"/>
  <c r="AM282" i="13"/>
  <c r="AM285" i="13"/>
  <c r="AM335" i="17"/>
  <c r="AM335" i="8"/>
  <c r="AM339" i="8"/>
  <c r="AM347" i="8"/>
  <c r="AM345" i="8"/>
  <c r="AM342" i="8"/>
  <c r="AM338" i="8"/>
  <c r="AM341" i="8"/>
  <c r="AM301" i="18"/>
  <c r="AM314" i="18"/>
  <c r="AM315" i="18"/>
  <c r="AM310" i="18"/>
  <c r="AM304" i="18"/>
  <c r="AM307" i="18"/>
  <c r="AM299" i="18"/>
  <c r="AM316" i="18"/>
  <c r="AM306" i="18"/>
  <c r="AM312" i="18"/>
  <c r="AM309" i="18"/>
  <c r="AM254" i="18"/>
  <c r="AM243" i="18"/>
  <c r="AM234" i="18"/>
  <c r="AM247" i="18"/>
  <c r="AM238" i="18"/>
  <c r="AM251" i="18"/>
  <c r="AM241" i="18"/>
  <c r="AM256" i="18"/>
  <c r="AM239" i="18"/>
  <c r="AM245" i="18"/>
  <c r="AM250" i="18"/>
  <c r="AM236" i="18"/>
  <c r="AM253" i="18"/>
  <c r="AM257" i="18"/>
  <c r="AM246" i="18"/>
  <c r="AM240" i="18"/>
  <c r="AM249" i="18"/>
  <c r="AM244" i="18"/>
  <c r="AM252" i="18"/>
  <c r="AM364" i="21"/>
  <c r="AM362" i="21"/>
  <c r="AM366" i="21"/>
  <c r="AM207" i="17"/>
  <c r="AM204" i="17"/>
  <c r="AM209" i="17"/>
  <c r="AM203" i="17"/>
  <c r="AM208" i="17"/>
  <c r="AM205" i="17"/>
  <c r="AM349" i="20"/>
  <c r="AM293" i="4"/>
  <c r="AM297" i="4"/>
  <c r="AM294" i="4"/>
  <c r="AM214" i="22"/>
  <c r="AM213" i="22"/>
  <c r="AM211" i="22"/>
  <c r="AM210" i="22"/>
  <c r="AM208" i="22"/>
  <c r="AM255" i="23"/>
  <c r="AM249" i="23"/>
  <c r="AM241" i="23"/>
  <c r="AM245" i="23"/>
  <c r="AM250" i="23"/>
  <c r="AM239" i="23"/>
  <c r="AM254" i="23"/>
  <c r="AM243" i="23"/>
  <c r="AM246" i="23"/>
  <c r="AM247" i="23"/>
  <c r="AM252" i="23"/>
  <c r="AM244" i="23"/>
  <c r="AM251" i="23"/>
  <c r="AM242" i="23"/>
  <c r="AM335" i="23"/>
  <c r="AM338" i="23"/>
  <c r="AM332" i="23"/>
  <c r="AM331" i="23"/>
  <c r="AM337" i="23"/>
  <c r="AM333" i="23"/>
  <c r="AM336" i="23"/>
  <c r="AM334" i="23"/>
  <c r="AM348" i="16"/>
  <c r="AM340" i="16"/>
  <c r="AM342" i="16"/>
  <c r="AM341" i="16"/>
  <c r="AM339" i="16"/>
  <c r="AM346" i="16"/>
  <c r="AM330" i="17"/>
  <c r="AM331" i="17"/>
  <c r="AM329" i="17"/>
  <c r="AM333" i="17"/>
  <c r="AM334" i="17"/>
  <c r="AM332" i="17"/>
  <c r="AM249" i="4"/>
  <c r="AM248" i="4"/>
  <c r="AM254" i="4"/>
  <c r="AM264" i="4"/>
  <c r="AM260" i="4"/>
  <c r="AM262" i="4"/>
  <c r="AM272" i="9"/>
  <c r="AM270" i="9"/>
  <c r="AM83" i="16"/>
  <c r="AM138" i="16"/>
  <c r="AM192" i="16"/>
  <c r="AM140" i="16"/>
  <c r="AM101" i="16"/>
  <c r="AM201" i="16"/>
  <c r="AM179" i="16"/>
  <c r="AM146" i="16"/>
  <c r="AM135" i="16"/>
  <c r="AM109" i="16"/>
  <c r="AM123" i="16"/>
  <c r="AM95" i="16"/>
  <c r="AM181" i="16"/>
  <c r="AM121" i="16"/>
  <c r="AM151" i="16"/>
  <c r="AM197" i="16"/>
  <c r="AM169" i="16"/>
  <c r="AM158" i="16"/>
  <c r="AM132" i="16"/>
  <c r="AM97" i="16"/>
  <c r="AM94" i="16"/>
  <c r="AM167" i="16"/>
  <c r="AM130" i="16"/>
  <c r="AM134" i="16"/>
  <c r="AM172" i="16"/>
  <c r="AM164" i="16"/>
  <c r="AM133" i="16"/>
  <c r="AM124" i="16"/>
  <c r="AM111" i="16"/>
  <c r="AM87" i="16"/>
  <c r="AM102" i="16"/>
  <c r="AM126" i="16"/>
  <c r="AM162" i="16"/>
  <c r="AM139" i="16"/>
  <c r="AM128" i="16"/>
  <c r="AM190" i="16"/>
  <c r="AM196" i="16"/>
  <c r="AM161" i="16"/>
  <c r="AM112" i="16"/>
  <c r="AM204" i="16"/>
  <c r="AM103" i="16"/>
  <c r="AM186" i="16"/>
  <c r="AM110" i="16"/>
  <c r="AM200" i="16"/>
  <c r="AM125" i="16"/>
  <c r="AM193" i="16"/>
  <c r="AM189" i="16"/>
  <c r="AM165" i="16"/>
  <c r="AM145" i="16"/>
  <c r="AM85" i="16"/>
  <c r="AM98" i="16"/>
  <c r="AM174" i="16"/>
  <c r="AM114" i="16"/>
  <c r="AM150" i="16"/>
  <c r="AM100" i="16"/>
  <c r="AM160" i="16"/>
  <c r="AM120" i="16"/>
  <c r="AM156" i="16"/>
  <c r="AM147" i="16"/>
  <c r="AM159" i="16"/>
  <c r="AM170" i="16"/>
  <c r="AM199" i="16"/>
  <c r="AM127" i="16"/>
  <c r="AM206" i="16"/>
  <c r="AM96" i="16"/>
  <c r="AM144" i="16"/>
  <c r="AM184" i="16"/>
  <c r="AM177" i="16"/>
  <c r="AM152" i="16"/>
  <c r="AM122" i="16"/>
  <c r="AM108" i="16"/>
  <c r="AM149" i="16"/>
  <c r="AM175" i="16"/>
  <c r="AM84" i="16"/>
  <c r="AM99" i="16"/>
  <c r="AM194" i="16"/>
  <c r="AM180" i="16"/>
  <c r="AM155" i="16"/>
  <c r="AM136" i="16"/>
  <c r="AM141" i="16"/>
  <c r="AM187" i="16"/>
  <c r="AM191" i="16"/>
  <c r="AM171" i="16"/>
  <c r="AM203" i="16"/>
  <c r="AM118" i="16"/>
  <c r="AM113" i="16"/>
  <c r="AM137" i="16"/>
  <c r="AM182" i="16"/>
  <c r="AM163" i="16"/>
  <c r="AM173" i="16"/>
  <c r="AM209" i="16"/>
  <c r="AM210" i="16"/>
  <c r="AM116" i="16"/>
  <c r="AM188" i="16"/>
  <c r="AM198" i="16"/>
  <c r="AM107" i="16"/>
  <c r="AM202" i="16"/>
  <c r="AM115" i="16"/>
  <c r="AM208" i="16"/>
  <c r="AM207" i="16"/>
  <c r="AM90" i="16"/>
  <c r="AM178" i="16"/>
  <c r="AM143" i="16"/>
  <c r="AM104" i="16"/>
  <c r="AM117" i="16"/>
  <c r="AM154" i="16"/>
  <c r="AM88" i="16"/>
  <c r="AM105" i="16"/>
  <c r="AM153" i="16"/>
  <c r="AM195" i="16"/>
  <c r="AM106" i="16"/>
  <c r="AM142" i="16"/>
  <c r="AM183" i="16"/>
  <c r="AM89" i="16"/>
  <c r="AM93" i="16"/>
  <c r="AM131" i="16"/>
  <c r="AM166" i="16"/>
  <c r="AM168" i="16"/>
  <c r="AM119" i="16"/>
  <c r="AM157" i="16"/>
  <c r="AM148" i="16"/>
  <c r="AM92" i="16"/>
  <c r="AM205" i="16"/>
  <c r="AM334" i="10"/>
  <c r="AM337" i="10"/>
  <c r="AM332" i="10"/>
  <c r="AM372" i="22"/>
  <c r="AM359" i="22"/>
  <c r="AM349" i="22"/>
  <c r="AM352" i="22"/>
  <c r="AM350" i="22"/>
  <c r="AM356" i="22"/>
  <c r="AM358" i="22"/>
  <c r="AM360" i="22"/>
  <c r="AM351" i="22"/>
  <c r="AM371" i="22"/>
  <c r="AM374" i="22"/>
  <c r="AM364" i="22"/>
  <c r="AM368" i="22"/>
  <c r="AM363" i="22"/>
  <c r="AM357" i="22"/>
  <c r="AM354" i="22"/>
  <c r="AM373" i="22"/>
  <c r="AM362" i="22"/>
  <c r="AM370" i="22"/>
  <c r="AM353" i="22"/>
  <c r="AM307" i="7"/>
  <c r="AM309" i="7"/>
  <c r="AM303" i="7"/>
  <c r="AM308" i="7"/>
  <c r="AM349" i="4"/>
  <c r="AM357" i="4"/>
  <c r="AM355" i="4"/>
  <c r="AM347" i="4"/>
  <c r="AM348" i="4"/>
  <c r="AM361" i="4"/>
  <c r="AM343" i="4"/>
  <c r="AM345" i="4"/>
  <c r="AM342" i="4"/>
  <c r="AM350" i="4"/>
  <c r="AM360" i="4"/>
  <c r="AM352" i="4"/>
  <c r="AM326" i="8"/>
  <c r="AM314" i="8"/>
  <c r="AM302" i="8"/>
  <c r="AM310" i="8"/>
  <c r="AM311" i="8"/>
  <c r="AM319" i="8"/>
  <c r="AM132" i="21"/>
  <c r="AM122" i="21"/>
  <c r="AM128" i="21"/>
  <c r="AM160" i="21"/>
  <c r="AM149" i="21"/>
  <c r="AM181" i="21"/>
  <c r="AM144" i="21"/>
  <c r="AM126" i="21"/>
  <c r="AM166" i="21"/>
  <c r="AM243" i="21"/>
  <c r="AM215" i="21"/>
  <c r="AM238" i="21"/>
  <c r="AM258" i="21"/>
  <c r="AM212" i="21"/>
  <c r="AM247" i="21"/>
  <c r="AM246" i="21"/>
  <c r="AM219" i="21"/>
  <c r="AM223" i="21"/>
  <c r="AM234" i="21"/>
  <c r="AM239" i="21"/>
  <c r="AM255" i="21"/>
  <c r="AM204" i="21"/>
  <c r="AM240" i="21"/>
  <c r="AM209" i="21"/>
  <c r="AM251" i="21"/>
  <c r="AM231" i="21"/>
  <c r="AM242" i="21"/>
  <c r="AM88" i="21"/>
  <c r="AM189" i="21"/>
  <c r="AM120" i="21"/>
  <c r="AM169" i="21"/>
  <c r="AM137" i="21"/>
  <c r="AM146" i="21"/>
  <c r="AM162" i="21"/>
  <c r="AM116" i="21"/>
  <c r="AM192" i="21"/>
  <c r="AM139" i="21"/>
  <c r="AM226" i="21"/>
  <c r="AM230" i="21"/>
  <c r="AM201" i="21"/>
  <c r="AM91" i="21"/>
  <c r="AM210" i="21"/>
  <c r="AM218" i="21"/>
  <c r="AM227" i="21"/>
  <c r="AM260" i="21"/>
  <c r="AM206" i="21"/>
  <c r="AM97" i="21"/>
  <c r="AM250" i="21"/>
  <c r="AM168" i="21"/>
  <c r="AM228" i="21"/>
  <c r="AM254" i="21"/>
  <c r="AM90" i="21"/>
  <c r="AM207" i="21"/>
  <c r="AM159" i="21"/>
  <c r="AM229" i="21"/>
  <c r="AM233" i="21"/>
  <c r="AM217" i="21"/>
  <c r="AM241" i="21"/>
  <c r="AM175" i="21"/>
  <c r="AM244" i="21"/>
  <c r="AM245" i="21"/>
  <c r="AM92" i="21"/>
  <c r="AM221" i="21"/>
  <c r="AM220" i="21"/>
  <c r="AM161" i="21"/>
  <c r="AM232" i="21"/>
  <c r="AM213" i="21"/>
  <c r="AM235" i="21"/>
  <c r="AM198" i="21"/>
  <c r="AM89" i="21"/>
  <c r="AM253" i="21"/>
  <c r="AM208" i="21"/>
  <c r="AM205" i="21"/>
  <c r="AM203" i="21"/>
  <c r="AM152" i="21"/>
  <c r="AM225" i="21"/>
  <c r="AM249" i="21"/>
  <c r="AM86" i="18"/>
  <c r="AM203" i="18"/>
  <c r="AM209" i="18"/>
  <c r="AM89" i="18"/>
  <c r="AM88" i="18"/>
  <c r="AM90" i="18"/>
  <c r="AM207" i="18"/>
  <c r="AM107" i="18"/>
  <c r="AM91" i="18"/>
  <c r="AM205" i="18"/>
  <c r="AM87" i="18"/>
  <c r="AM208" i="18"/>
  <c r="AM93" i="18"/>
  <c r="AM204" i="18"/>
  <c r="AM365" i="23"/>
  <c r="AM370" i="23"/>
  <c r="AM367" i="23"/>
  <c r="AM371" i="23"/>
  <c r="AM368" i="23"/>
  <c r="AM369" i="23"/>
  <c r="AM52" i="18"/>
  <c r="AM65" i="18"/>
  <c r="AM63" i="18"/>
  <c r="AM59" i="18"/>
  <c r="AM44" i="18"/>
  <c r="AM42" i="18"/>
  <c r="AM41" i="18"/>
  <c r="AM58" i="18"/>
  <c r="AM43" i="18"/>
  <c r="AM40" i="18"/>
  <c r="AM60" i="18"/>
  <c r="AM62" i="18"/>
  <c r="AM64" i="18"/>
  <c r="AM61" i="18"/>
  <c r="AM68" i="18"/>
  <c r="AM61" i="11"/>
  <c r="AM60" i="11"/>
  <c r="AM59" i="11"/>
  <c r="AM44" i="11"/>
  <c r="AM58" i="11"/>
  <c r="AM69" i="19"/>
  <c r="AM67" i="19"/>
  <c r="AM70" i="19"/>
  <c r="AM68" i="19"/>
  <c r="AM87" i="10"/>
  <c r="AM90" i="10"/>
  <c r="AM82" i="10"/>
  <c r="AM85" i="10"/>
  <c r="AM91" i="10"/>
  <c r="AM84" i="10"/>
  <c r="AM86" i="10"/>
  <c r="AM89" i="10"/>
  <c r="AM83" i="10"/>
  <c r="AM36" i="8"/>
  <c r="AM34" i="8"/>
  <c r="AM41" i="8"/>
  <c r="AM44" i="8"/>
  <c r="AM39" i="8"/>
  <c r="AM42" i="8"/>
  <c r="AM35" i="8"/>
  <c r="AM43" i="8"/>
  <c r="AM38" i="8"/>
  <c r="AM37" i="8"/>
  <c r="AM90" i="8"/>
  <c r="AM91" i="8"/>
  <c r="AM89" i="8"/>
  <c r="AM88" i="8"/>
  <c r="AM92" i="8"/>
  <c r="AM298" i="18"/>
  <c r="AM83" i="19"/>
  <c r="AM89" i="19"/>
  <c r="AM84" i="19"/>
  <c r="AM87" i="19"/>
  <c r="AM88" i="19"/>
  <c r="AM81" i="19"/>
  <c r="AM86" i="19"/>
  <c r="AM90" i="19"/>
  <c r="AM85" i="19"/>
  <c r="AM347" i="20"/>
  <c r="AM344" i="20"/>
  <c r="AM342" i="20"/>
  <c r="AM341" i="20"/>
  <c r="AM68" i="12"/>
  <c r="AM69" i="12"/>
  <c r="AM66" i="12"/>
  <c r="AM67" i="12"/>
  <c r="AM70" i="12"/>
  <c r="AM35" i="11"/>
  <c r="AM40" i="11"/>
  <c r="AM42" i="11"/>
  <c r="AM36" i="11"/>
  <c r="AM34" i="11"/>
  <c r="AM38" i="11"/>
  <c r="AM39" i="11"/>
  <c r="AM41" i="11"/>
  <c r="AM58" i="12"/>
  <c r="AM60" i="12"/>
  <c r="AM63" i="12"/>
  <c r="AM59" i="12"/>
  <c r="AM64" i="12"/>
  <c r="AM42" i="19"/>
  <c r="AM41" i="19"/>
  <c r="AM43" i="19"/>
  <c r="AM38" i="19"/>
  <c r="AM37" i="19"/>
  <c r="AM35" i="19"/>
  <c r="AM34" i="19"/>
  <c r="AM40" i="19"/>
  <c r="AM36" i="19"/>
  <c r="AM358" i="16"/>
  <c r="AM72" i="19"/>
  <c r="AM71" i="19"/>
  <c r="AM342" i="19"/>
  <c r="AM344" i="19"/>
  <c r="AM346" i="19"/>
  <c r="AM330" i="19"/>
  <c r="AM333" i="19"/>
  <c r="AM336" i="19"/>
  <c r="AM331" i="19"/>
  <c r="AM343" i="19"/>
  <c r="AM338" i="19"/>
  <c r="AM334" i="19"/>
  <c r="AM345" i="19"/>
  <c r="AM332" i="19"/>
  <c r="AM340" i="19"/>
  <c r="AM76" i="19"/>
  <c r="AM74" i="19"/>
  <c r="AM75" i="19"/>
  <c r="AM79" i="19"/>
  <c r="AM73" i="19"/>
  <c r="AM78" i="19"/>
  <c r="AM77" i="19"/>
  <c r="AM79" i="10"/>
  <c r="AM78" i="10"/>
  <c r="AM263" i="16"/>
  <c r="AM257" i="16"/>
  <c r="AM259" i="16"/>
  <c r="AM261" i="16"/>
  <c r="AM253" i="16"/>
  <c r="AM255" i="16"/>
  <c r="AM254" i="16"/>
  <c r="AM260" i="16"/>
  <c r="AM262" i="16"/>
  <c r="AM258" i="16"/>
  <c r="AM334" i="12"/>
  <c r="AM326" i="12"/>
  <c r="AM327" i="12"/>
  <c r="AM323" i="12"/>
  <c r="AM328" i="12"/>
  <c r="AM343" i="12"/>
  <c r="AM344" i="12"/>
  <c r="AM339" i="12"/>
  <c r="AM330" i="12"/>
  <c r="AM80" i="10"/>
  <c r="AM81" i="10"/>
  <c r="AM38" i="21"/>
  <c r="AM37" i="21"/>
  <c r="AM35" i="21"/>
  <c r="AM36" i="21"/>
  <c r="AM34" i="21"/>
  <c r="AM85" i="21"/>
  <c r="AM67" i="21"/>
  <c r="AM86" i="21"/>
  <c r="AM79" i="21"/>
  <c r="AM77" i="21"/>
  <c r="AM75" i="21"/>
  <c r="AM63" i="21"/>
  <c r="AM74" i="21"/>
  <c r="AM81" i="21"/>
  <c r="AM64" i="21"/>
  <c r="AM84" i="21"/>
  <c r="AM78" i="21"/>
  <c r="AM60" i="21"/>
  <c r="AM76" i="21"/>
  <c r="AM82" i="21"/>
  <c r="AM62" i="21"/>
  <c r="AM73" i="21"/>
  <c r="AM61" i="21"/>
  <c r="AM66" i="21"/>
  <c r="AM65" i="21"/>
  <c r="AM87" i="21"/>
  <c r="AM72" i="21"/>
  <c r="AM68" i="21"/>
  <c r="AM71" i="21"/>
  <c r="AM70" i="21"/>
  <c r="AM241" i="22"/>
  <c r="AM283" i="22"/>
  <c r="AM268" i="22"/>
  <c r="AM242" i="22"/>
  <c r="AM234" i="22"/>
  <c r="AM263" i="22"/>
  <c r="AM264" i="22"/>
  <c r="AM233" i="22"/>
  <c r="AM237" i="22"/>
  <c r="AM259" i="22"/>
  <c r="AM255" i="22"/>
  <c r="AM266" i="22"/>
  <c r="AM232" i="22"/>
  <c r="AM279" i="22"/>
  <c r="AM248" i="22"/>
  <c r="AM269" i="22"/>
  <c r="AM258" i="22"/>
  <c r="AM245" i="22"/>
  <c r="AM253" i="22"/>
  <c r="AM230" i="22"/>
  <c r="AM231" i="22"/>
  <c r="AM260" i="22"/>
  <c r="AM252" i="22"/>
  <c r="AM257" i="22"/>
  <c r="AM244" i="22"/>
  <c r="AM251" i="22"/>
  <c r="AM275" i="22"/>
  <c r="AM249" i="22"/>
  <c r="AM239" i="22"/>
  <c r="AM262" i="22"/>
  <c r="AM254" i="22"/>
  <c r="AM282" i="22"/>
  <c r="AM246" i="22"/>
  <c r="AM236" i="22"/>
  <c r="AM274" i="22"/>
  <c r="AM256" i="22"/>
  <c r="AM276" i="22"/>
  <c r="AM267" i="22"/>
  <c r="AM271" i="22"/>
  <c r="AM250" i="22"/>
  <c r="AM243" i="22"/>
  <c r="AM247" i="22"/>
  <c r="AM215" i="23"/>
  <c r="AM235" i="23"/>
  <c r="AM234" i="23"/>
  <c r="AM222" i="23"/>
  <c r="AM224" i="23"/>
  <c r="AM237" i="23"/>
  <c r="AM217" i="23"/>
  <c r="AM231" i="23"/>
  <c r="AM223" i="23"/>
  <c r="AM228" i="23"/>
  <c r="AM220" i="23"/>
  <c r="AM216" i="23"/>
  <c r="AM230" i="23"/>
  <c r="AM225" i="23"/>
  <c r="AM236" i="23"/>
  <c r="AM218" i="23"/>
  <c r="AM233" i="23"/>
  <c r="AM227" i="23"/>
  <c r="AM37" i="7"/>
  <c r="AM35" i="7"/>
  <c r="AM60" i="8"/>
  <c r="AM71" i="8"/>
  <c r="AM69" i="8"/>
  <c r="AM74" i="8"/>
  <c r="AM86" i="8"/>
  <c r="AM66" i="8"/>
  <c r="AM54" i="8"/>
  <c r="AM73" i="8"/>
  <c r="AM78" i="8"/>
  <c r="AM75" i="8"/>
  <c r="AM58" i="8"/>
  <c r="AM68" i="8"/>
  <c r="AM79" i="8"/>
  <c r="AM61" i="8"/>
  <c r="AM67" i="8"/>
  <c r="AM87" i="8"/>
  <c r="AM76" i="8"/>
  <c r="AM84" i="8"/>
  <c r="AM83" i="8"/>
  <c r="AM85" i="8"/>
  <c r="AM64" i="8"/>
  <c r="AM57" i="8"/>
  <c r="AM65" i="8"/>
  <c r="AM63" i="8"/>
  <c r="AM81" i="8"/>
  <c r="AM59" i="8"/>
  <c r="AM72" i="8"/>
  <c r="AM77" i="8"/>
  <c r="AM59" i="21"/>
  <c r="AM50" i="21"/>
  <c r="AM43" i="21"/>
  <c r="AM57" i="21"/>
  <c r="AM58" i="21"/>
  <c r="AM44" i="21"/>
  <c r="AM36" i="7"/>
  <c r="AM108" i="19"/>
  <c r="AM356" i="19"/>
  <c r="AM315" i="20"/>
  <c r="AM189" i="22"/>
  <c r="AM126" i="12"/>
  <c r="AM129" i="16"/>
  <c r="AM373" i="20"/>
  <c r="AM209" i="8"/>
  <c r="AM341" i="9"/>
  <c r="AM345" i="9"/>
  <c r="AM344" i="9"/>
  <c r="AM319" i="22"/>
  <c r="AM322" i="22"/>
  <c r="AM314" i="22"/>
  <c r="AM320" i="22"/>
  <c r="AM315" i="22"/>
  <c r="AM316" i="22"/>
  <c r="AM313" i="22"/>
  <c r="AM308" i="22"/>
  <c r="AM321" i="22"/>
  <c r="AM312" i="22"/>
  <c r="AM318" i="22"/>
  <c r="AM311" i="22"/>
  <c r="AM340" i="13"/>
  <c r="AM309" i="4"/>
  <c r="AM306" i="4"/>
  <c r="AM301" i="4"/>
  <c r="AM308" i="4"/>
  <c r="AM307" i="4"/>
  <c r="AM302" i="4"/>
  <c r="AM304" i="4"/>
  <c r="AM305" i="4"/>
  <c r="AM311" i="4"/>
  <c r="AM273" i="9"/>
  <c r="AM274" i="9"/>
  <c r="AM315" i="9"/>
  <c r="AM316" i="9"/>
  <c r="AM374" i="12"/>
  <c r="AM370" i="12"/>
  <c r="AM249" i="9"/>
  <c r="AM248" i="9"/>
  <c r="AM318" i="12"/>
  <c r="AM312" i="12"/>
  <c r="AM307" i="12"/>
  <c r="AM311" i="12"/>
  <c r="AM313" i="12"/>
  <c r="AM324" i="11"/>
  <c r="AM312" i="11"/>
  <c r="AM336" i="7"/>
  <c r="AM335" i="7"/>
  <c r="AM338" i="7"/>
  <c r="AM292" i="4"/>
  <c r="AM257" i="11"/>
  <c r="AM252" i="11"/>
  <c r="AM373" i="10"/>
  <c r="AM218" i="18"/>
  <c r="AM230" i="18"/>
  <c r="AM220" i="18"/>
  <c r="AM215" i="18"/>
  <c r="AM219" i="18"/>
  <c r="AM232" i="18"/>
  <c r="AM217" i="18"/>
  <c r="AM228" i="18"/>
  <c r="AM229" i="18"/>
  <c r="AM226" i="18"/>
  <c r="AM233" i="18"/>
  <c r="AM231" i="18"/>
  <c r="AM372" i="19"/>
  <c r="AM213" i="23"/>
  <c r="AM214" i="23"/>
  <c r="AM217" i="20"/>
  <c r="AM214" i="20"/>
  <c r="AM266" i="23"/>
  <c r="AM268" i="23"/>
  <c r="AM264" i="23"/>
  <c r="AM263" i="23"/>
  <c r="AM267" i="23"/>
  <c r="AM269" i="23"/>
  <c r="AM376" i="20"/>
  <c r="AM377" i="20"/>
  <c r="AM321" i="16"/>
  <c r="AM330" i="16"/>
  <c r="AM329" i="16"/>
  <c r="AM326" i="16"/>
  <c r="AM325" i="16"/>
  <c r="AM327" i="16"/>
  <c r="AM323" i="16"/>
  <c r="AM317" i="16"/>
  <c r="AM316" i="16"/>
  <c r="AM318" i="16"/>
  <c r="AM315" i="16"/>
  <c r="AM261" i="19"/>
  <c r="AM215" i="22"/>
  <c r="AM227" i="22"/>
  <c r="AM219" i="22"/>
  <c r="AM223" i="22"/>
  <c r="AM226" i="22"/>
  <c r="AM222" i="22"/>
  <c r="AM221" i="22"/>
  <c r="AM218" i="22"/>
  <c r="AM228" i="22"/>
  <c r="AM217" i="22"/>
  <c r="AM229" i="22"/>
  <c r="AM321" i="23"/>
  <c r="AM299" i="23"/>
  <c r="AM284" i="23"/>
  <c r="AM300" i="23"/>
  <c r="AM305" i="23"/>
  <c r="AM315" i="23"/>
  <c r="AM314" i="23"/>
  <c r="AM296" i="23"/>
  <c r="AM317" i="23"/>
  <c r="AM310" i="23"/>
  <c r="AM318" i="23"/>
  <c r="AM287" i="23"/>
  <c r="AM289" i="23"/>
  <c r="AM292" i="23"/>
  <c r="AM285" i="23"/>
  <c r="AM290" i="23"/>
  <c r="AM311" i="23"/>
  <c r="AM297" i="23"/>
  <c r="AM319" i="23"/>
  <c r="AM283" i="23"/>
  <c r="AM298" i="23"/>
  <c r="AM307" i="23"/>
  <c r="AM320" i="23"/>
  <c r="AM295" i="23"/>
  <c r="AM282" i="23"/>
  <c r="AM322" i="23"/>
  <c r="AM312" i="23"/>
  <c r="AM303" i="23"/>
  <c r="AM293" i="23"/>
  <c r="AM286" i="23"/>
  <c r="AM316" i="23"/>
  <c r="AM304" i="23"/>
  <c r="AM280" i="18"/>
  <c r="AM273" i="18"/>
  <c r="AM277" i="18"/>
  <c r="AM262" i="18"/>
  <c r="AM258" i="18"/>
  <c r="AM263" i="18"/>
  <c r="AM264" i="18"/>
  <c r="AM276" i="18"/>
  <c r="AM267" i="18"/>
  <c r="AM278" i="18"/>
  <c r="AM259" i="18"/>
  <c r="AM265" i="18"/>
  <c r="AM275" i="18"/>
  <c r="AM269" i="18"/>
  <c r="AM268" i="18"/>
  <c r="AM274" i="21"/>
  <c r="AM273" i="21"/>
  <c r="AM271" i="21"/>
  <c r="AM269" i="21"/>
  <c r="AM276" i="21"/>
  <c r="AM266" i="21"/>
  <c r="AM270" i="21"/>
  <c r="AM275" i="21"/>
  <c r="AM373" i="23"/>
  <c r="AM375" i="23"/>
  <c r="AM372" i="23"/>
  <c r="AM79" i="13"/>
  <c r="AM78" i="13"/>
  <c r="AM39" i="18"/>
  <c r="AM38" i="18"/>
  <c r="AM37" i="18"/>
  <c r="AM35" i="18"/>
  <c r="AM36" i="18"/>
  <c r="AM34" i="18"/>
  <c r="AM238" i="17"/>
  <c r="AM251" i="17"/>
  <c r="AM230" i="17"/>
  <c r="AM258" i="17"/>
  <c r="AM225" i="17"/>
  <c r="AM249" i="17"/>
  <c r="AM241" i="17"/>
  <c r="AM245" i="17"/>
  <c r="AM253" i="17"/>
  <c r="AM228" i="17"/>
  <c r="AM250" i="17"/>
  <c r="AM222" i="17"/>
  <c r="AM220" i="17"/>
  <c r="AM243" i="17"/>
  <c r="AM254" i="17"/>
  <c r="AM239" i="17"/>
  <c r="AM234" i="17"/>
  <c r="AM259" i="17"/>
  <c r="AM226" i="17"/>
  <c r="AM240" i="17"/>
  <c r="AM255" i="17"/>
  <c r="AM233" i="17"/>
  <c r="AM244" i="17"/>
  <c r="AM231" i="17"/>
  <c r="AM252" i="17"/>
  <c r="AM223" i="17"/>
  <c r="AM237" i="17"/>
  <c r="AM71" i="10"/>
  <c r="AM72" i="10"/>
  <c r="AM38" i="20"/>
  <c r="AM37" i="20"/>
  <c r="AM35" i="20"/>
  <c r="AM40" i="20"/>
  <c r="AM36" i="20"/>
  <c r="AM34" i="20"/>
  <c r="AM89" i="13"/>
  <c r="AM80" i="13"/>
  <c r="AM86" i="13"/>
  <c r="AM84" i="13"/>
  <c r="AM87" i="13"/>
  <c r="AM81" i="13"/>
  <c r="AM88" i="13"/>
  <c r="AM85" i="13"/>
  <c r="AM83" i="13"/>
  <c r="AM234" i="19"/>
  <c r="AM256" i="19"/>
  <c r="AM235" i="19"/>
  <c r="AM241" i="19"/>
  <c r="AM237" i="19"/>
  <c r="AM260" i="19"/>
  <c r="AM258" i="19"/>
  <c r="AM250" i="19"/>
  <c r="AM255" i="19"/>
  <c r="AM248" i="19"/>
  <c r="AM240" i="19"/>
  <c r="AM259" i="19"/>
  <c r="AM252" i="19"/>
  <c r="AM239" i="19"/>
  <c r="AM251" i="19"/>
  <c r="AM254" i="19"/>
  <c r="AM238" i="19"/>
  <c r="AM242" i="19"/>
  <c r="AM246" i="19"/>
  <c r="AM253" i="19"/>
  <c r="AM257" i="19"/>
  <c r="AM243" i="19"/>
  <c r="AM35" i="16"/>
  <c r="AM37" i="16"/>
  <c r="AM38" i="16"/>
  <c r="AM36" i="16"/>
  <c r="AM34" i="16"/>
  <c r="AM58" i="7"/>
  <c r="AM57" i="7"/>
  <c r="AM35" i="17"/>
  <c r="AM34" i="17"/>
  <c r="AM298" i="19"/>
  <c r="AM299" i="19"/>
  <c r="AM66" i="17"/>
  <c r="AM58" i="17"/>
  <c r="AM70" i="17"/>
  <c r="AM69" i="17"/>
  <c r="AM68" i="17"/>
  <c r="AM64" i="17"/>
  <c r="AM62" i="17"/>
  <c r="AM60" i="17"/>
  <c r="AM67" i="17"/>
  <c r="AM59" i="17"/>
  <c r="AM57" i="17"/>
  <c r="AM72" i="17"/>
  <c r="AM63" i="17"/>
  <c r="AM61" i="17"/>
  <c r="AM338" i="18"/>
  <c r="AM346" i="18"/>
  <c r="AM352" i="18"/>
  <c r="AM339" i="18"/>
  <c r="AM331" i="18"/>
  <c r="AM340" i="18"/>
  <c r="AM334" i="18"/>
  <c r="AM343" i="18"/>
  <c r="AM345" i="18"/>
  <c r="AM353" i="18"/>
  <c r="AM349" i="18"/>
  <c r="AM351" i="18"/>
  <c r="AM333" i="18"/>
  <c r="AM337" i="18"/>
  <c r="AM53" i="12"/>
  <c r="AM50" i="12"/>
  <c r="AM331" i="21"/>
  <c r="AM37" i="22"/>
  <c r="AM35" i="22"/>
  <c r="AM36" i="22"/>
  <c r="AM46" i="20"/>
  <c r="AM64" i="20"/>
  <c r="AM63" i="20"/>
  <c r="AM56" i="20"/>
  <c r="AM61" i="20"/>
  <c r="AM62" i="20"/>
  <c r="AM66" i="20"/>
  <c r="AM55" i="20"/>
  <c r="AM60" i="20"/>
  <c r="AM57" i="20"/>
  <c r="AM43" i="20"/>
  <c r="AM44" i="20"/>
  <c r="AM58" i="20"/>
  <c r="AM59" i="20"/>
  <c r="AM65" i="20"/>
  <c r="AM67" i="20"/>
  <c r="AM362" i="23"/>
  <c r="AM346" i="23"/>
  <c r="AM345" i="23"/>
  <c r="AM352" i="23"/>
  <c r="AM347" i="23"/>
  <c r="AM343" i="23"/>
  <c r="AM361" i="23"/>
  <c r="AM344" i="23"/>
  <c r="AM363" i="23"/>
  <c r="AM357" i="23"/>
  <c r="AM356" i="23"/>
  <c r="AM339" i="23"/>
  <c r="AM360" i="23"/>
  <c r="AM359" i="23"/>
  <c r="AM341" i="23"/>
  <c r="AM349" i="23"/>
  <c r="AM353" i="23"/>
  <c r="AM348" i="23"/>
  <c r="AM342" i="23"/>
  <c r="AM355" i="23"/>
  <c r="AM354" i="23"/>
  <c r="AM351" i="23"/>
  <c r="AM79" i="4"/>
  <c r="AM82" i="4"/>
  <c r="AM75" i="4"/>
  <c r="AM78" i="4"/>
  <c r="AM76" i="4"/>
  <c r="AM77" i="4"/>
  <c r="AM80" i="4"/>
  <c r="AM81" i="4"/>
  <c r="AM73" i="22"/>
  <c r="AM76" i="22"/>
  <c r="AM78" i="22"/>
  <c r="AM63" i="22"/>
  <c r="AM67" i="22"/>
  <c r="AM61" i="22"/>
  <c r="AM60" i="22"/>
  <c r="AM68" i="22"/>
  <c r="AM64" i="22"/>
  <c r="AM71" i="22"/>
  <c r="AM65" i="22"/>
  <c r="AM75" i="22"/>
  <c r="AM72" i="22"/>
  <c r="AM70" i="22"/>
  <c r="AM66" i="22"/>
  <c r="AM69" i="22"/>
  <c r="AM59" i="22"/>
  <c r="AM62" i="22"/>
  <c r="AM74" i="22"/>
  <c r="AM77" i="22"/>
  <c r="AM340" i="11"/>
  <c r="AM352" i="11"/>
  <c r="AM348" i="11"/>
  <c r="AM351" i="11"/>
  <c r="AM336" i="11"/>
  <c r="AM349" i="11"/>
  <c r="AM339" i="11"/>
  <c r="AM90" i="17"/>
  <c r="AM91" i="17"/>
  <c r="AM89" i="17"/>
  <c r="AM92" i="17"/>
  <c r="AM82" i="9"/>
  <c r="AM77" i="9"/>
  <c r="AM72" i="9"/>
  <c r="AM79" i="9"/>
  <c r="AM73" i="9"/>
  <c r="AM75" i="9"/>
  <c r="AM80" i="9"/>
  <c r="AM84" i="9"/>
  <c r="AM78" i="9"/>
  <c r="AM83" i="9"/>
  <c r="AM76" i="9"/>
  <c r="AM81" i="9"/>
  <c r="AM40" i="21"/>
  <c r="AM41" i="21"/>
  <c r="AM42" i="21"/>
  <c r="AM39" i="21"/>
  <c r="AM73" i="7"/>
  <c r="AM61" i="7"/>
  <c r="AM63" i="7"/>
  <c r="AM64" i="7"/>
  <c r="AM65" i="7"/>
  <c r="AM70" i="7"/>
  <c r="AM62" i="7"/>
  <c r="AM74" i="7"/>
  <c r="AM72" i="7"/>
  <c r="AM71" i="7"/>
  <c r="AM68" i="7"/>
  <c r="AM66" i="7"/>
  <c r="AM60" i="7"/>
  <c r="AM59" i="7"/>
  <c r="AM67" i="7"/>
  <c r="AM69" i="7"/>
  <c r="AM37" i="11"/>
  <c r="AM348" i="20"/>
  <c r="AM195" i="19"/>
  <c r="AM294" i="23"/>
  <c r="AM211" i="16"/>
  <c r="AM119" i="12"/>
  <c r="AM346" i="4"/>
  <c r="AM176" i="16"/>
  <c r="AM65" i="12"/>
  <c r="AM241" i="11"/>
  <c r="AM242" i="11"/>
  <c r="AM240" i="16"/>
  <c r="AM238" i="16"/>
  <c r="AM237" i="16"/>
  <c r="AM215" i="4"/>
  <c r="AM216" i="4"/>
  <c r="AM221" i="4"/>
  <c r="AM217" i="4"/>
  <c r="AM226" i="4"/>
  <c r="AM228" i="4"/>
  <c r="AM223" i="4"/>
  <c r="AM224" i="4"/>
  <c r="AM212" i="4"/>
  <c r="AM220" i="4"/>
  <c r="AM238" i="8"/>
  <c r="AM236" i="8"/>
  <c r="AM349" i="13"/>
  <c r="AM347" i="13"/>
  <c r="AM362" i="13"/>
  <c r="AM259" i="11"/>
  <c r="AM380" i="19"/>
  <c r="AM379" i="19"/>
  <c r="AM378" i="19"/>
  <c r="AM264" i="12"/>
  <c r="AM261" i="12"/>
  <c r="AM265" i="12"/>
  <c r="AM346" i="14"/>
  <c r="AM365" i="11"/>
  <c r="AM363" i="11"/>
  <c r="AM364" i="11"/>
  <c r="AM361" i="11"/>
  <c r="AM362" i="11"/>
  <c r="AM321" i="18"/>
  <c r="AM320" i="18"/>
  <c r="AM322" i="18"/>
  <c r="AM326" i="18"/>
  <c r="AM319" i="18"/>
  <c r="AM325" i="18"/>
  <c r="AM323" i="18"/>
  <c r="AM337" i="22"/>
  <c r="AM343" i="22"/>
  <c r="AM326" i="22"/>
  <c r="AM332" i="22"/>
  <c r="AM323" i="22"/>
  <c r="AM331" i="22"/>
  <c r="AM328" i="22"/>
  <c r="AM346" i="22"/>
  <c r="AM340" i="22"/>
  <c r="AM325" i="22"/>
  <c r="AM335" i="22"/>
  <c r="AM345" i="22"/>
  <c r="AM327" i="22"/>
  <c r="AM348" i="22"/>
  <c r="AM338" i="22"/>
  <c r="AM330" i="22"/>
  <c r="AM342" i="22"/>
  <c r="AM312" i="16"/>
  <c r="AM310" i="16"/>
  <c r="AM309" i="16"/>
  <c r="AM314" i="16"/>
  <c r="AM86" i="9"/>
  <c r="AM90" i="9"/>
  <c r="AM93" i="9"/>
  <c r="AM87" i="9"/>
  <c r="AM89" i="9"/>
  <c r="AM88" i="9"/>
  <c r="AM92" i="9"/>
  <c r="AM85" i="9"/>
  <c r="AM91" i="9"/>
  <c r="AM346" i="21"/>
  <c r="AM350" i="21"/>
  <c r="AM344" i="21"/>
  <c r="AM341" i="21"/>
  <c r="AM342" i="21"/>
  <c r="AM358" i="21"/>
  <c r="AM340" i="21"/>
  <c r="AM361" i="21"/>
  <c r="AM355" i="21"/>
  <c r="AM345" i="21"/>
  <c r="AM357" i="21"/>
  <c r="AM356" i="21"/>
  <c r="AM334" i="21"/>
  <c r="AM354" i="21"/>
  <c r="AM359" i="21"/>
  <c r="AM335" i="21"/>
  <c r="AM343" i="21"/>
  <c r="AM353" i="21"/>
  <c r="AM349" i="21"/>
  <c r="AM352" i="21"/>
  <c r="AM348" i="21"/>
  <c r="AM347" i="21"/>
  <c r="AM266" i="8"/>
  <c r="AM260" i="8"/>
  <c r="AM271" i="8"/>
  <c r="AM278" i="8"/>
  <c r="AM272" i="8"/>
  <c r="AM350" i="19"/>
  <c r="AM347" i="19"/>
  <c r="AM348" i="19"/>
  <c r="AM259" i="20"/>
  <c r="AM243" i="20"/>
  <c r="AM229" i="20"/>
  <c r="AM228" i="20"/>
  <c r="AM231" i="20"/>
  <c r="AM256" i="20"/>
  <c r="AM250" i="20"/>
  <c r="AM245" i="20"/>
  <c r="AM251" i="20"/>
  <c r="AM249" i="20"/>
  <c r="AM226" i="20"/>
  <c r="AM232" i="20"/>
  <c r="AM255" i="20"/>
  <c r="AM234" i="20"/>
  <c r="AM257" i="20"/>
  <c r="AM240" i="20"/>
  <c r="AM235" i="20"/>
  <c r="AM247" i="20"/>
  <c r="AM244" i="20"/>
  <c r="AM242" i="20"/>
  <c r="AM260" i="20"/>
  <c r="AM227" i="20"/>
  <c r="AM258" i="20"/>
  <c r="AM248" i="20"/>
  <c r="AM327" i="17"/>
  <c r="AM326" i="17"/>
  <c r="AM79" i="22"/>
  <c r="AM84" i="22"/>
  <c r="AM80" i="22"/>
  <c r="AM86" i="22"/>
  <c r="AM88" i="22"/>
  <c r="AM207" i="22"/>
  <c r="AM83" i="22"/>
  <c r="AM105" i="22"/>
  <c r="AM186" i="22"/>
  <c r="AM116" i="22"/>
  <c r="AM192" i="22"/>
  <c r="AM201" i="22"/>
  <c r="AM188" i="22"/>
  <c r="AM151" i="22"/>
  <c r="AM174" i="22"/>
  <c r="AM194" i="22"/>
  <c r="AM87" i="22"/>
  <c r="AM93" i="22"/>
  <c r="AM94" i="22"/>
  <c r="AM129" i="22"/>
  <c r="AM142" i="22"/>
  <c r="AM143" i="22"/>
  <c r="AM152" i="22"/>
  <c r="AM167" i="22"/>
  <c r="AM127" i="22"/>
  <c r="AM177" i="22"/>
  <c r="AM172" i="22"/>
  <c r="AM203" i="22"/>
  <c r="AM97" i="22"/>
  <c r="AM104" i="22"/>
  <c r="AM124" i="22"/>
  <c r="AM202" i="22"/>
  <c r="AM184" i="22"/>
  <c r="AM107" i="22"/>
  <c r="AM195" i="22"/>
  <c r="AM164" i="22"/>
  <c r="AM190" i="22"/>
  <c r="AM132" i="22"/>
  <c r="AM103" i="22"/>
  <c r="AM100" i="22"/>
  <c r="AM159" i="22"/>
  <c r="AM196" i="22"/>
  <c r="AM125" i="22"/>
  <c r="AM157" i="22"/>
  <c r="AM126" i="22"/>
  <c r="AM118" i="22"/>
  <c r="AM147" i="22"/>
  <c r="AM102" i="22"/>
  <c r="AM106" i="22"/>
  <c r="AM111" i="22"/>
  <c r="AM140" i="22"/>
  <c r="AM150" i="22"/>
  <c r="AM137" i="22"/>
  <c r="AM113" i="22"/>
  <c r="AM154" i="22"/>
  <c r="AM122" i="22"/>
  <c r="AM98" i="22"/>
  <c r="AM110" i="22"/>
  <c r="AM119" i="22"/>
  <c r="AM171" i="22"/>
  <c r="AM200" i="22"/>
  <c r="AM183" i="22"/>
  <c r="AM158" i="22"/>
  <c r="AM193" i="22"/>
  <c r="AM180" i="22"/>
  <c r="AM205" i="22"/>
  <c r="AM101" i="22"/>
  <c r="AM155" i="22"/>
  <c r="AM162" i="22"/>
  <c r="AM176" i="22"/>
  <c r="AM117" i="22"/>
  <c r="AM179" i="22"/>
  <c r="AM130" i="22"/>
  <c r="AM198" i="22"/>
  <c r="AM135" i="22"/>
  <c r="AM96" i="22"/>
  <c r="AM166" i="22"/>
  <c r="AM128" i="22"/>
  <c r="AM169" i="22"/>
  <c r="AM170" i="22"/>
  <c r="AM120" i="22"/>
  <c r="AM163" i="22"/>
  <c r="AM114" i="22"/>
  <c r="AM136" i="22"/>
  <c r="AM92" i="22"/>
  <c r="AM85" i="22"/>
  <c r="AM138" i="22"/>
  <c r="AM187" i="22"/>
  <c r="AM109" i="22"/>
  <c r="AM123" i="22"/>
  <c r="AM112" i="22"/>
  <c r="AM160" i="22"/>
  <c r="AM161" i="22"/>
  <c r="AM181" i="22"/>
  <c r="AM148" i="22"/>
  <c r="AM82" i="22"/>
  <c r="AM91" i="22"/>
  <c r="AM199" i="22"/>
  <c r="AM115" i="22"/>
  <c r="AM197" i="22"/>
  <c r="AM191" i="22"/>
  <c r="AM185" i="22"/>
  <c r="AM173" i="22"/>
  <c r="AM146" i="22"/>
  <c r="AM134" i="22"/>
  <c r="AM165" i="22"/>
  <c r="AM89" i="22"/>
  <c r="AM81" i="22"/>
  <c r="AM99" i="22"/>
  <c r="AM144" i="22"/>
  <c r="AM121" i="22"/>
  <c r="AM141" i="22"/>
  <c r="AM153" i="22"/>
  <c r="AM178" i="22"/>
  <c r="AM168" i="22"/>
  <c r="AM139" i="22"/>
  <c r="AM156" i="22"/>
  <c r="AM204" i="22"/>
  <c r="AM292" i="20"/>
  <c r="AM280" i="20"/>
  <c r="AM295" i="20"/>
  <c r="AM285" i="20"/>
  <c r="AM283" i="20"/>
  <c r="AM291" i="20"/>
  <c r="AM294" i="20"/>
  <c r="AM290" i="20"/>
  <c r="AM289" i="20"/>
  <c r="AM282" i="20"/>
  <c r="AM281" i="20"/>
  <c r="AM287" i="20"/>
  <c r="AM367" i="21"/>
  <c r="AM368" i="21"/>
  <c r="AM369" i="21"/>
  <c r="AM370" i="21"/>
  <c r="AM374" i="19"/>
  <c r="AM373" i="19"/>
  <c r="AM375" i="19"/>
  <c r="AM377" i="19"/>
  <c r="AM376" i="19"/>
  <c r="AM298" i="17"/>
  <c r="AM264" i="17"/>
  <c r="AM293" i="17"/>
  <c r="AM296" i="17"/>
  <c r="AM278" i="17"/>
  <c r="AM295" i="17"/>
  <c r="AM297" i="17"/>
  <c r="AM267" i="17"/>
  <c r="AM265" i="17"/>
  <c r="AM294" i="17"/>
  <c r="AM266" i="17"/>
  <c r="AM285" i="17"/>
  <c r="AM280" i="17"/>
  <c r="AM288" i="17"/>
  <c r="AM284" i="17"/>
  <c r="AM270" i="17"/>
  <c r="AM283" i="17"/>
  <c r="AM292" i="17"/>
  <c r="AM276" i="17"/>
  <c r="AM299" i="17"/>
  <c r="AM281" i="17"/>
  <c r="AM289" i="17"/>
  <c r="AM286" i="17"/>
  <c r="AM282" i="17"/>
  <c r="AM210" i="18"/>
  <c r="AM214" i="18"/>
  <c r="AM57" i="12"/>
  <c r="AM44" i="17"/>
  <c r="AM39" i="17"/>
  <c r="AM42" i="17"/>
  <c r="AM41" i="17"/>
  <c r="AM43" i="17"/>
  <c r="AM38" i="17"/>
  <c r="AM37" i="17"/>
  <c r="AM40" i="17"/>
  <c r="AM36" i="17"/>
  <c r="AM49" i="8"/>
  <c r="AM80" i="16"/>
  <c r="AM79" i="16"/>
  <c r="AM39" i="20"/>
  <c r="AM82" i="8"/>
  <c r="AM131" i="22"/>
  <c r="AM288" i="23"/>
  <c r="AM158" i="12"/>
  <c r="AM271" i="17"/>
  <c r="AM349" i="19"/>
  <c r="AM226" i="23"/>
  <c r="AM235" i="11"/>
  <c r="AM343" i="13"/>
  <c r="AM341" i="13"/>
  <c r="AM342" i="13"/>
  <c r="AM268" i="19"/>
  <c r="AM263" i="19"/>
  <c r="AM262" i="19"/>
  <c r="AM265" i="19"/>
  <c r="AM266" i="19"/>
  <c r="AM267" i="19"/>
  <c r="AM327" i="4"/>
  <c r="AM337" i="4"/>
  <c r="AM339" i="4"/>
  <c r="AM330" i="4"/>
  <c r="AM333" i="4"/>
  <c r="AM334" i="4"/>
  <c r="AM325" i="4"/>
  <c r="AM316" i="4"/>
  <c r="AM338" i="4"/>
  <c r="AM323" i="4"/>
  <c r="AM315" i="4"/>
  <c r="AM324" i="4"/>
  <c r="AM329" i="4"/>
  <c r="AM313" i="4"/>
  <c r="AM331" i="4"/>
  <c r="AM326" i="4"/>
  <c r="AM322" i="4"/>
  <c r="AM321" i="4"/>
  <c r="AM340" i="4"/>
  <c r="AM341" i="4"/>
  <c r="AM335" i="4"/>
  <c r="AM318" i="4"/>
  <c r="AM314" i="4"/>
  <c r="AM302" i="17"/>
  <c r="AM301" i="17"/>
  <c r="AM304" i="17"/>
  <c r="AM300" i="17"/>
  <c r="AM306" i="17"/>
  <c r="AM303" i="17"/>
  <c r="AM305" i="17"/>
  <c r="AM287" i="4"/>
  <c r="AM290" i="4"/>
  <c r="AM291" i="4"/>
  <c r="AM277" i="12"/>
  <c r="AM371" i="19"/>
  <c r="AM284" i="21"/>
  <c r="AM286" i="21"/>
  <c r="AM285" i="21"/>
  <c r="AM294" i="21"/>
  <c r="AM292" i="21"/>
  <c r="AM290" i="21"/>
  <c r="AM283" i="21"/>
  <c r="AM295" i="21"/>
  <c r="AM300" i="21"/>
  <c r="AM278" i="21"/>
  <c r="AM279" i="21"/>
  <c r="AM297" i="21"/>
  <c r="AM277" i="21"/>
  <c r="AM301" i="21"/>
  <c r="AM288" i="21"/>
  <c r="AM291" i="21"/>
  <c r="AM293" i="21"/>
  <c r="AM361" i="16"/>
  <c r="AM362" i="16"/>
  <c r="AM212" i="8"/>
  <c r="AM214" i="8"/>
  <c r="AM222" i="8"/>
  <c r="AM228" i="8"/>
  <c r="AM224" i="8"/>
  <c r="AM210" i="8"/>
  <c r="AM230" i="8"/>
  <c r="AM234" i="8"/>
  <c r="AM204" i="19"/>
  <c r="AM214" i="19"/>
  <c r="AM207" i="19"/>
  <c r="AM208" i="19"/>
  <c r="AM206" i="19"/>
  <c r="AM211" i="19"/>
  <c r="AM210" i="19"/>
  <c r="AM209" i="19"/>
  <c r="AM187" i="19"/>
  <c r="AM176" i="19"/>
  <c r="AM194" i="19"/>
  <c r="AM171" i="19"/>
  <c r="AM140" i="19"/>
  <c r="AM193" i="19"/>
  <c r="AM129" i="19"/>
  <c r="AM201" i="19"/>
  <c r="AM158" i="19"/>
  <c r="AM91" i="19"/>
  <c r="AM100" i="19"/>
  <c r="AM103" i="19"/>
  <c r="AM190" i="19"/>
  <c r="AM114" i="19"/>
  <c r="AM182" i="19"/>
  <c r="AM183" i="19"/>
  <c r="AM107" i="19"/>
  <c r="AM138" i="19"/>
  <c r="AM126" i="19"/>
  <c r="AM191" i="19"/>
  <c r="AM146" i="19"/>
  <c r="AM97" i="19"/>
  <c r="AM134" i="19"/>
  <c r="AM177" i="19"/>
  <c r="AM112" i="19"/>
  <c r="AM169" i="19"/>
  <c r="AM155" i="19"/>
  <c r="AM198" i="19"/>
  <c r="AM161" i="19"/>
  <c r="AM119" i="19"/>
  <c r="AM202" i="19"/>
  <c r="AM118" i="19"/>
  <c r="AM170" i="19"/>
  <c r="AM142" i="19"/>
  <c r="AM125" i="19"/>
  <c r="AM162" i="19"/>
  <c r="AM152" i="19"/>
  <c r="AM174" i="19"/>
  <c r="AM115" i="19"/>
  <c r="AM145" i="19"/>
  <c r="AM117" i="19"/>
  <c r="AM157" i="19"/>
  <c r="AM144" i="19"/>
  <c r="AM178" i="19"/>
  <c r="AM136" i="19"/>
  <c r="AM150" i="19"/>
  <c r="AM156" i="19"/>
  <c r="AM93" i="19"/>
  <c r="AM213" i="19"/>
  <c r="AM167" i="19"/>
  <c r="AM199" i="19"/>
  <c r="AM151" i="19"/>
  <c r="AM116" i="19"/>
  <c r="AM181" i="19"/>
  <c r="AM172" i="19"/>
  <c r="AM96" i="19"/>
  <c r="AM137" i="19"/>
  <c r="AM175" i="19"/>
  <c r="AM92" i="19"/>
  <c r="AM98" i="19"/>
  <c r="AM139" i="19"/>
  <c r="AM104" i="19"/>
  <c r="AM109" i="19"/>
  <c r="AM122" i="19"/>
  <c r="AM133" i="19"/>
  <c r="AM196" i="19"/>
  <c r="AM110" i="19"/>
  <c r="AM180" i="19"/>
  <c r="AM173" i="19"/>
  <c r="AM128" i="19"/>
  <c r="AM189" i="19"/>
  <c r="AM192" i="19"/>
  <c r="AM106" i="19"/>
  <c r="AM143" i="19"/>
  <c r="AM179" i="19"/>
  <c r="AM121" i="19"/>
  <c r="AM130" i="19"/>
  <c r="AM168" i="19"/>
  <c r="AM111" i="19"/>
  <c r="AM94" i="19"/>
  <c r="AM113" i="19"/>
  <c r="AM186" i="19"/>
  <c r="AM105" i="19"/>
  <c r="AM165" i="19"/>
  <c r="AM160" i="19"/>
  <c r="AM149" i="19"/>
  <c r="AM200" i="19"/>
  <c r="AM132" i="19"/>
  <c r="AM197" i="19"/>
  <c r="AM216" i="19"/>
  <c r="AM102" i="19"/>
  <c r="AM127" i="19"/>
  <c r="AM148" i="19"/>
  <c r="AM154" i="19"/>
  <c r="AM124" i="19"/>
  <c r="AM120" i="19"/>
  <c r="AM184" i="19"/>
  <c r="AM141" i="19"/>
  <c r="AM188" i="19"/>
  <c r="AM99" i="19"/>
  <c r="AM101" i="19"/>
  <c r="AM153" i="19"/>
  <c r="AM185" i="19"/>
  <c r="AM147" i="19"/>
  <c r="AM159" i="19"/>
  <c r="AM287" i="22"/>
  <c r="AM292" i="22"/>
  <c r="AM289" i="22"/>
  <c r="AM291" i="22"/>
  <c r="AM293" i="22"/>
  <c r="AM290" i="22"/>
  <c r="AM294" i="22"/>
  <c r="AM295" i="22"/>
  <c r="AM261" i="21"/>
  <c r="AM264" i="21"/>
  <c r="AM263" i="21"/>
  <c r="AM262" i="21"/>
  <c r="AM60" i="19"/>
  <c r="AM63" i="19"/>
  <c r="AM65" i="19"/>
  <c r="AM62" i="19"/>
  <c r="AM58" i="19"/>
  <c r="AM66" i="19"/>
  <c r="AM59" i="19"/>
  <c r="AM64" i="19"/>
  <c r="AM61" i="19"/>
  <c r="AM57" i="19"/>
  <c r="AM69" i="13"/>
  <c r="AM73" i="13"/>
  <c r="AM67" i="13"/>
  <c r="AM70" i="13"/>
  <c r="AM71" i="13"/>
  <c r="AM68" i="13"/>
  <c r="AM221" i="20"/>
  <c r="AM218" i="20"/>
  <c r="AM223" i="20"/>
  <c r="AM220" i="20"/>
  <c r="AM224" i="20"/>
  <c r="AM222" i="20"/>
  <c r="AM34" i="22"/>
  <c r="AM324" i="23"/>
  <c r="AM326" i="23"/>
  <c r="AM330" i="23"/>
  <c r="AM325" i="23"/>
  <c r="AM329" i="23"/>
  <c r="AM328" i="23"/>
  <c r="AM323" i="23"/>
  <c r="AM327" i="23"/>
  <c r="AM48" i="9"/>
  <c r="AM61" i="9"/>
  <c r="AM70" i="9"/>
  <c r="AM57" i="9"/>
  <c r="AM65" i="9"/>
  <c r="AM40" i="9"/>
  <c r="AM34" i="9"/>
  <c r="AM36" i="9"/>
  <c r="AM58" i="9"/>
  <c r="AM66" i="9"/>
  <c r="AM54" i="9"/>
  <c r="AM60" i="9"/>
  <c r="AM68" i="9"/>
  <c r="AM39" i="9"/>
  <c r="AM62" i="9"/>
  <c r="AM64" i="9"/>
  <c r="AM59" i="9"/>
  <c r="AM67" i="9"/>
  <c r="AM44" i="9"/>
  <c r="AM71" i="9"/>
  <c r="AM42" i="9"/>
  <c r="AM41" i="9"/>
  <c r="AM63" i="9"/>
  <c r="AM69" i="9"/>
  <c r="AM43" i="9"/>
  <c r="AM40" i="23"/>
  <c r="AM36" i="23"/>
  <c r="AM39" i="23"/>
  <c r="AM42" i="23"/>
  <c r="AM41" i="23"/>
  <c r="AM43" i="23"/>
  <c r="AM43" i="11"/>
  <c r="AM34" i="7"/>
  <c r="AM369" i="22"/>
  <c r="AM244" i="19"/>
  <c r="AM95" i="22"/>
  <c r="AM337" i="19"/>
  <c r="AM166" i="12"/>
  <c r="AM350" i="17"/>
  <c r="AM340" i="17"/>
  <c r="AM373" i="17"/>
  <c r="AM370" i="17"/>
  <c r="AM374" i="17"/>
  <c r="AM371" i="17"/>
  <c r="AM347" i="17"/>
  <c r="AM364" i="17"/>
  <c r="AM348" i="17"/>
  <c r="AM375" i="17"/>
  <c r="AM341" i="17"/>
  <c r="AM352" i="17"/>
  <c r="AM354" i="17"/>
  <c r="AM343" i="17"/>
  <c r="AM378" i="17"/>
  <c r="AM336" i="17"/>
  <c r="AM372" i="17"/>
  <c r="AM342" i="17"/>
  <c r="AM367" i="17"/>
  <c r="AM363" i="17"/>
  <c r="AM353" i="17"/>
  <c r="AM357" i="17"/>
  <c r="AM337" i="17"/>
  <c r="AM369" i="17"/>
  <c r="AM361" i="17"/>
  <c r="AM351" i="17"/>
  <c r="AM345" i="17"/>
  <c r="AM362" i="17"/>
  <c r="AM365" i="17"/>
  <c r="AM221" i="11"/>
  <c r="AM220" i="11"/>
  <c r="AM214" i="11"/>
  <c r="AM218" i="11"/>
  <c r="AM284" i="12"/>
  <c r="AM285" i="12"/>
  <c r="AM289" i="12"/>
  <c r="AM286" i="12"/>
  <c r="AM287" i="12"/>
  <c r="AM276" i="10"/>
  <c r="AM273" i="10"/>
  <c r="AM271" i="10"/>
  <c r="AM281" i="10"/>
  <c r="AM325" i="10"/>
  <c r="AM328" i="10"/>
  <c r="AM326" i="10"/>
  <c r="AM334" i="9"/>
  <c r="AM323" i="9"/>
  <c r="AM331" i="9"/>
  <c r="AM333" i="9"/>
  <c r="AM322" i="9"/>
  <c r="AM219" i="17"/>
  <c r="AM92" i="13"/>
  <c r="AM90" i="13"/>
  <c r="AM91" i="13"/>
  <c r="AM93" i="13"/>
  <c r="AM204" i="13"/>
  <c r="AM203" i="13"/>
  <c r="AM264" i="16"/>
  <c r="AM265" i="16"/>
  <c r="AM277" i="16"/>
  <c r="AM272" i="16"/>
  <c r="AM275" i="16"/>
  <c r="AM279" i="16"/>
  <c r="AM278" i="16"/>
  <c r="AM276" i="16"/>
  <c r="AM273" i="16"/>
  <c r="AM84" i="12"/>
  <c r="AM55" i="13"/>
  <c r="AM49" i="13"/>
  <c r="AM43" i="13"/>
  <c r="AM37" i="13"/>
  <c r="AM40" i="13"/>
  <c r="AM42" i="13"/>
  <c r="AM36" i="13"/>
  <c r="AM44" i="13"/>
  <c r="AM38" i="13"/>
  <c r="AM67" i="10"/>
  <c r="AM57" i="10"/>
  <c r="AM65" i="10"/>
  <c r="AM62" i="10"/>
  <c r="AM58" i="10"/>
  <c r="AM61" i="10"/>
  <c r="AM40" i="10"/>
  <c r="AM34" i="10"/>
  <c r="AM42" i="10"/>
  <c r="AM36" i="10"/>
  <c r="AM37" i="10"/>
  <c r="AM66" i="10"/>
  <c r="AM38" i="10"/>
  <c r="AM44" i="10"/>
  <c r="AM39" i="10"/>
  <c r="AM43" i="10"/>
  <c r="AM59" i="10"/>
  <c r="AM63" i="10"/>
  <c r="AM64" i="10"/>
  <c r="AM60" i="10"/>
  <c r="AM41" i="10"/>
  <c r="AM38" i="22"/>
  <c r="AM40" i="22"/>
  <c r="AM57" i="22"/>
  <c r="AM58" i="22"/>
  <c r="AM44" i="22"/>
  <c r="AM39" i="22"/>
  <c r="AM42" i="22"/>
  <c r="AM41" i="22"/>
  <c r="AM65" i="4"/>
  <c r="AM70" i="4"/>
  <c r="AM64" i="4"/>
  <c r="AM68" i="4"/>
  <c r="AM73" i="4"/>
  <c r="AM67" i="4"/>
  <c r="AM71" i="4"/>
  <c r="AM69" i="4"/>
  <c r="AM62" i="4"/>
  <c r="AM60" i="4"/>
  <c r="AM63" i="4"/>
  <c r="AM59" i="4"/>
  <c r="AM72" i="4"/>
  <c r="AM66" i="4"/>
  <c r="AM74" i="23"/>
  <c r="AM81" i="23"/>
  <c r="AM71" i="23"/>
  <c r="AM80" i="23"/>
  <c r="AM79" i="23"/>
  <c r="AM75" i="23"/>
  <c r="AM78" i="23"/>
  <c r="AM72" i="23"/>
  <c r="AM77" i="23"/>
  <c r="AM71" i="18"/>
  <c r="AM76" i="18"/>
  <c r="AM73" i="18"/>
  <c r="AM79" i="18"/>
  <c r="AM70" i="18"/>
  <c r="AM77" i="18"/>
  <c r="AM81" i="18"/>
  <c r="AM85" i="18"/>
  <c r="AM82" i="18"/>
  <c r="AM72" i="18"/>
  <c r="AM75" i="18"/>
  <c r="AM80" i="18"/>
  <c r="AM78" i="18"/>
  <c r="AM84" i="18"/>
  <c r="AM83" i="18"/>
  <c r="AM74" i="18"/>
  <c r="AM38" i="23"/>
  <c r="AM74" i="17"/>
  <c r="AM365" i="22"/>
  <c r="AM346" i="20"/>
  <c r="AM374" i="23"/>
  <c r="AM88" i="10"/>
  <c r="AM69" i="10"/>
  <c r="AM113" i="12"/>
  <c r="AM350" i="9"/>
  <c r="AM326" i="7"/>
  <c r="AM320" i="7"/>
  <c r="AM359" i="16"/>
  <c r="AM360" i="16"/>
  <c r="AM280" i="4"/>
  <c r="AM282" i="4"/>
  <c r="AM286" i="4"/>
  <c r="AM278" i="4"/>
  <c r="AM283" i="4"/>
  <c r="AM297" i="9"/>
  <c r="AM233" i="19"/>
  <c r="AM232" i="19"/>
  <c r="AM330" i="18"/>
  <c r="AM326" i="19"/>
  <c r="AM325" i="19"/>
  <c r="AM327" i="19"/>
  <c r="AM266" i="20"/>
  <c r="AM278" i="20"/>
  <c r="AM263" i="20"/>
  <c r="AM265" i="20"/>
  <c r="AM269" i="20"/>
  <c r="AM274" i="20"/>
  <c r="AM268" i="20"/>
  <c r="AM275" i="20"/>
  <c r="AM270" i="20"/>
  <c r="AM273" i="20"/>
  <c r="AM302" i="16"/>
  <c r="AM304" i="16"/>
  <c r="AM303" i="16"/>
  <c r="AM306" i="16"/>
  <c r="AM301" i="16"/>
  <c r="AM307" i="16"/>
  <c r="AM34" i="23"/>
  <c r="AM68" i="16"/>
  <c r="AM58" i="16"/>
  <c r="AM57" i="16"/>
  <c r="AM75" i="16"/>
  <c r="AM67" i="16"/>
  <c r="AM76" i="16"/>
  <c r="AM63" i="16"/>
  <c r="AM60" i="16"/>
  <c r="AM64" i="16"/>
  <c r="AM74" i="16"/>
  <c r="AM61" i="16"/>
  <c r="AM62" i="16"/>
  <c r="AM65" i="16"/>
  <c r="AM66" i="16"/>
  <c r="AM73" i="16"/>
  <c r="AM71" i="16"/>
  <c r="AM78" i="16"/>
  <c r="AM70" i="16"/>
  <c r="AM59" i="16"/>
  <c r="AM79" i="12"/>
  <c r="AM71" i="12"/>
  <c r="AM73" i="12"/>
  <c r="AM78" i="12"/>
  <c r="AM74" i="12"/>
  <c r="AM72" i="12"/>
  <c r="AM77" i="12"/>
  <c r="AM81" i="12"/>
  <c r="AM75" i="12"/>
  <c r="AM76" i="12"/>
  <c r="AM299" i="22"/>
  <c r="AM296" i="22"/>
  <c r="AM302" i="22"/>
  <c r="AM307" i="22"/>
  <c r="AM298" i="22"/>
  <c r="AM306" i="22"/>
  <c r="AM297" i="22"/>
  <c r="AM300" i="22"/>
  <c r="AM47" i="12"/>
  <c r="AM43" i="12"/>
  <c r="AM37" i="12"/>
  <c r="AM35" i="12"/>
  <c r="AM40" i="12"/>
  <c r="AM42" i="12"/>
  <c r="AM36" i="12"/>
  <c r="AM34" i="12"/>
  <c r="AM44" i="12"/>
  <c r="AM38" i="12"/>
  <c r="AM39" i="12"/>
  <c r="AM41" i="12"/>
  <c r="AM76" i="10"/>
  <c r="AM77" i="10"/>
  <c r="AM75" i="10"/>
  <c r="AM44" i="7"/>
  <c r="AM39" i="7"/>
  <c r="AM42" i="7"/>
  <c r="AM41" i="7"/>
  <c r="AM43" i="7"/>
  <c r="AM38" i="7"/>
  <c r="AM83" i="23"/>
  <c r="AM84" i="23"/>
  <c r="AM86" i="23"/>
  <c r="AM82" i="23"/>
  <c r="AM35" i="13"/>
  <c r="AM34" i="13"/>
  <c r="AM82" i="16"/>
  <c r="AM81" i="16"/>
  <c r="AM39" i="19"/>
  <c r="AM35" i="10"/>
  <c r="AM40" i="8"/>
  <c r="AM291" i="17"/>
  <c r="AM83" i="21"/>
  <c r="AM372" i="12"/>
  <c r="AM157" i="12"/>
  <c r="AM91" i="16"/>
  <c r="AM270" i="22"/>
  <c r="AM271" i="11"/>
  <c r="AM239" i="7"/>
  <c r="AM238" i="7"/>
  <c r="AM230" i="7"/>
  <c r="AM374" i="8"/>
  <c r="AM372" i="8"/>
  <c r="AM350" i="8"/>
  <c r="AM371" i="8"/>
  <c r="AM368" i="8"/>
  <c r="AM243" i="4"/>
  <c r="AM232" i="4"/>
  <c r="AM246" i="4"/>
  <c r="AM236" i="4"/>
  <c r="AM230" i="4"/>
  <c r="AM311" i="17"/>
  <c r="AM321" i="17"/>
  <c r="AM318" i="17"/>
  <c r="AM314" i="17"/>
  <c r="AM315" i="17"/>
  <c r="AM319" i="17"/>
  <c r="AM317" i="17"/>
  <c r="AM312" i="17"/>
  <c r="AM286" i="19"/>
  <c r="AM274" i="19"/>
  <c r="AM275" i="19"/>
  <c r="AM289" i="19"/>
  <c r="AM287" i="19"/>
  <c r="AM285" i="19"/>
  <c r="AM276" i="19"/>
  <c r="AM273" i="19"/>
  <c r="AM284" i="19"/>
  <c r="AM270" i="19"/>
  <c r="AM278" i="19"/>
  <c r="AM272" i="19"/>
  <c r="AM282" i="19"/>
  <c r="AM279" i="19"/>
  <c r="AM281" i="19"/>
  <c r="AM269" i="19"/>
  <c r="AM105" i="23"/>
  <c r="AM145" i="23"/>
  <c r="AM182" i="23"/>
  <c r="AM135" i="23"/>
  <c r="AM178" i="23"/>
  <c r="AM161" i="23"/>
  <c r="AM127" i="23"/>
  <c r="AM170" i="23"/>
  <c r="AM111" i="23"/>
  <c r="AM101" i="23"/>
  <c r="AM137" i="23"/>
  <c r="AM139" i="23"/>
  <c r="AM167" i="23"/>
  <c r="AM176" i="23"/>
  <c r="AM198" i="23"/>
  <c r="AM164" i="23"/>
  <c r="AM133" i="23"/>
  <c r="AM151" i="23"/>
  <c r="AM120" i="23"/>
  <c r="AM180" i="23"/>
  <c r="AM188" i="23"/>
  <c r="AM143" i="23"/>
  <c r="AM177" i="23"/>
  <c r="AM118" i="23"/>
  <c r="AM109" i="23"/>
  <c r="AM196" i="23"/>
  <c r="AM129" i="23"/>
  <c r="AM211" i="23"/>
  <c r="AM94" i="23"/>
  <c r="AM102" i="23"/>
  <c r="AM128" i="23"/>
  <c r="AM147" i="23"/>
  <c r="AM179" i="23"/>
  <c r="AM159" i="23"/>
  <c r="AM197" i="23"/>
  <c r="AM110" i="23"/>
  <c r="AM114" i="23"/>
  <c r="AM203" i="23"/>
  <c r="AM98" i="23"/>
  <c r="AM160" i="23"/>
  <c r="AM153" i="23"/>
  <c r="AM112" i="23"/>
  <c r="AM124" i="23"/>
  <c r="AM194" i="23"/>
  <c r="AM107" i="23"/>
  <c r="AM130" i="23"/>
  <c r="AM148" i="23"/>
  <c r="AM208" i="23"/>
  <c r="AM206" i="23"/>
  <c r="AM204" i="23"/>
  <c r="AM100" i="23"/>
  <c r="AM122" i="23"/>
  <c r="AM169" i="23"/>
  <c r="AM141" i="23"/>
  <c r="AM146" i="23"/>
  <c r="AM123" i="23"/>
  <c r="AM156" i="23"/>
  <c r="AM174" i="23"/>
  <c r="AM132" i="23"/>
  <c r="AM140" i="23"/>
  <c r="AM126" i="23"/>
  <c r="AM171" i="23"/>
  <c r="AM116" i="23"/>
  <c r="AM149" i="23"/>
  <c r="AM187" i="23"/>
  <c r="AM183" i="23"/>
  <c r="AM202" i="23"/>
  <c r="AM155" i="23"/>
  <c r="AM93" i="23"/>
  <c r="AM95" i="23"/>
  <c r="AM185" i="23"/>
  <c r="AM175" i="23"/>
  <c r="AM117" i="23"/>
  <c r="AM189" i="23"/>
  <c r="AM199" i="23"/>
  <c r="AM125" i="23"/>
  <c r="AM201" i="23"/>
  <c r="AM190" i="23"/>
  <c r="AM99" i="23"/>
  <c r="AM152" i="23"/>
  <c r="AM173" i="23"/>
  <c r="AM150" i="23"/>
  <c r="AM131" i="23"/>
  <c r="AM181" i="23"/>
  <c r="AM142" i="23"/>
  <c r="AM138" i="23"/>
  <c r="AM136" i="23"/>
  <c r="AM172" i="23"/>
  <c r="AM103" i="23"/>
  <c r="AM192" i="23"/>
  <c r="AM106" i="23"/>
  <c r="AM200" i="23"/>
  <c r="AM165" i="23"/>
  <c r="AM144" i="23"/>
  <c r="AM184" i="23"/>
  <c r="AM168" i="23"/>
  <c r="AM108" i="23"/>
  <c r="AM92" i="23"/>
  <c r="AM88" i="23"/>
  <c r="AM104" i="23"/>
  <c r="AM115" i="23"/>
  <c r="AM96" i="23"/>
  <c r="AM158" i="23"/>
  <c r="AM134" i="23"/>
  <c r="AM166" i="23"/>
  <c r="AM186" i="23"/>
  <c r="AM162" i="23"/>
  <c r="AM157" i="23"/>
  <c r="AM154" i="23"/>
  <c r="AM210" i="23"/>
  <c r="AM209" i="23"/>
  <c r="AM193" i="23"/>
  <c r="AM207" i="23"/>
  <c r="AM212" i="23"/>
  <c r="AM90" i="23"/>
  <c r="AM87" i="23"/>
  <c r="AM97" i="23"/>
  <c r="AM163" i="23"/>
  <c r="AM113" i="23"/>
  <c r="AM89" i="23"/>
  <c r="AM195" i="23"/>
  <c r="AM119" i="23"/>
  <c r="AM191" i="23"/>
  <c r="AM91" i="23"/>
  <c r="AM246" i="10"/>
  <c r="AM228" i="10"/>
  <c r="AM247" i="10"/>
  <c r="AM230" i="10"/>
  <c r="AM226" i="10"/>
  <c r="AM248" i="10"/>
  <c r="AM236" i="10"/>
  <c r="AM232" i="10"/>
  <c r="AM223" i="10"/>
  <c r="AM241" i="10"/>
  <c r="AM245" i="10"/>
  <c r="AM35" i="9"/>
  <c r="AM40" i="7"/>
  <c r="AM135" i="19"/>
  <c r="AM342" i="11"/>
  <c r="AM280" i="22"/>
  <c r="AM308" i="8"/>
  <c r="AM70" i="8"/>
  <c r="AM302" i="23"/>
  <c r="AM100" i="12"/>
  <c r="AM69" i="18"/>
  <c r="AM272" i="22"/>
  <c r="AM273" i="4"/>
  <c r="AM194" i="11"/>
  <c r="AM355" i="9"/>
  <c r="AM356" i="9"/>
  <c r="AM141" i="10"/>
  <c r="AM93" i="10"/>
  <c r="AM212" i="10"/>
  <c r="AM210" i="10"/>
  <c r="AM92" i="10"/>
  <c r="AM264" i="10"/>
  <c r="AM309" i="17"/>
  <c r="AM307" i="17"/>
  <c r="AM286" i="18"/>
  <c r="AM285" i="18"/>
  <c r="AM284" i="18"/>
  <c r="AM288" i="18"/>
  <c r="AM281" i="18"/>
  <c r="AM293" i="18"/>
  <c r="AM283" i="18"/>
  <c r="AM287" i="18"/>
  <c r="AM289" i="18"/>
  <c r="AM290" i="18"/>
  <c r="AM296" i="18"/>
  <c r="AM282" i="18"/>
  <c r="AM292" i="18"/>
  <c r="AM291" i="18"/>
  <c r="AM295" i="18"/>
  <c r="AM294" i="18"/>
  <c r="AM320" i="10"/>
  <c r="AM318" i="10"/>
  <c r="AM218" i="16"/>
  <c r="AM229" i="16"/>
  <c r="AM233" i="16"/>
  <c r="AM223" i="16"/>
  <c r="AM225" i="16"/>
  <c r="AM235" i="16"/>
  <c r="AM220" i="16"/>
  <c r="AM222" i="16"/>
  <c r="AM215" i="16"/>
  <c r="AM219" i="16"/>
  <c r="AM227" i="16"/>
  <c r="AM216" i="16"/>
  <c r="AM232" i="16"/>
  <c r="AM221" i="16"/>
  <c r="AM334" i="8"/>
  <c r="AM332" i="8"/>
  <c r="AM349" i="16"/>
  <c r="AM352" i="16"/>
  <c r="AM213" i="16"/>
  <c r="AM278" i="23"/>
  <c r="AM280" i="23"/>
  <c r="AM279" i="23"/>
  <c r="AM281" i="23"/>
  <c r="AM277" i="23"/>
  <c r="AM304" i="21"/>
  <c r="AM317" i="21"/>
  <c r="AM328" i="21"/>
  <c r="AM318" i="21"/>
  <c r="AM329" i="21"/>
  <c r="AM323" i="21"/>
  <c r="AM320" i="21"/>
  <c r="AM306" i="21"/>
  <c r="AM310" i="21"/>
  <c r="AM322" i="21"/>
  <c r="AM319" i="21"/>
  <c r="AM330" i="21"/>
  <c r="AM324" i="21"/>
  <c r="AM302" i="21"/>
  <c r="AM325" i="21"/>
  <c r="AM321" i="21"/>
  <c r="AM311" i="21"/>
  <c r="AM312" i="21"/>
  <c r="AM307" i="21"/>
  <c r="AM314" i="21"/>
  <c r="AM305" i="21"/>
  <c r="AM308" i="21"/>
  <c r="AM315" i="21"/>
  <c r="AM327" i="21"/>
  <c r="AM300" i="4"/>
  <c r="AM78" i="7"/>
  <c r="AM75" i="7"/>
  <c r="AM79" i="7"/>
  <c r="AM77" i="7"/>
  <c r="AM80" i="7"/>
  <c r="AM76" i="7"/>
  <c r="AM62" i="8"/>
  <c r="AM131" i="19"/>
  <c r="AM69" i="16"/>
  <c r="AM362" i="8"/>
  <c r="AM67" i="18"/>
  <c r="AM108" i="22"/>
  <c r="AM65" i="17"/>
  <c r="AM347" i="22"/>
  <c r="AM261" i="17"/>
  <c r="AM222" i="21"/>
  <c r="AM77" i="13"/>
  <c r="AM202" i="21"/>
  <c r="AM265" i="14"/>
  <c r="AM308" i="10"/>
  <c r="AM306" i="10"/>
  <c r="AM246" i="11"/>
  <c r="AM357" i="16"/>
  <c r="AM355" i="16"/>
  <c r="AM354" i="16"/>
  <c r="AM311" i="7"/>
  <c r="AM214" i="13"/>
  <c r="AM307" i="19"/>
  <c r="AM301" i="19"/>
  <c r="AM302" i="19"/>
  <c r="AM303" i="19"/>
  <c r="AM300" i="19"/>
  <c r="AM66" i="13"/>
  <c r="AM56" i="13"/>
  <c r="AM57" i="13"/>
  <c r="AM64" i="13"/>
  <c r="AM61" i="13"/>
  <c r="AM65" i="13"/>
  <c r="AM59" i="13"/>
  <c r="AM58" i="13"/>
  <c r="AM63" i="13"/>
  <c r="AM62" i="13"/>
  <c r="AM35" i="23"/>
  <c r="AM41" i="13"/>
  <c r="AM123" i="19"/>
  <c r="AM248" i="23"/>
  <c r="AM232" i="23"/>
  <c r="AM85" i="23"/>
  <c r="AM175" i="22"/>
  <c r="AM227" i="19"/>
  <c r="AM329" i="19"/>
  <c r="AM83" i="4"/>
  <c r="AM60" i="13"/>
  <c r="AM57" i="18"/>
  <c r="AM121" i="23"/>
  <c r="AM93" i="17"/>
  <c r="AM192" i="17"/>
  <c r="AM353" i="20"/>
  <c r="AM352" i="20"/>
  <c r="AM351" i="20"/>
  <c r="AM229" i="12"/>
  <c r="AM230" i="12"/>
  <c r="AM253" i="12"/>
  <c r="AM234" i="12"/>
  <c r="AM244" i="12"/>
  <c r="AM232" i="12"/>
  <c r="AM255" i="12"/>
  <c r="AM250" i="12"/>
  <c r="AM251" i="12"/>
  <c r="AM246" i="12"/>
  <c r="AM239" i="12"/>
  <c r="AM228" i="12"/>
  <c r="AM254" i="8"/>
  <c r="AM248" i="8"/>
  <c r="AM241" i="13"/>
  <c r="AM243" i="13"/>
  <c r="AM240" i="13"/>
  <c r="AM237" i="13"/>
  <c r="AM338" i="14"/>
  <c r="AM342" i="14"/>
  <c r="AM208" i="4"/>
  <c r="AM87" i="4"/>
  <c r="AM90" i="4"/>
  <c r="AM84" i="4"/>
  <c r="AM85" i="4"/>
  <c r="AM89" i="4"/>
  <c r="AM86" i="4"/>
  <c r="AM91" i="4"/>
  <c r="AM88" i="4"/>
  <c r="AM93" i="4"/>
  <c r="AM92" i="4"/>
  <c r="AM242" i="8"/>
  <c r="AM240" i="8"/>
  <c r="AM292" i="9"/>
  <c r="AM284" i="9"/>
  <c r="AM282" i="9"/>
  <c r="AM286" i="9"/>
  <c r="AM276" i="9"/>
  <c r="AM283" i="9"/>
  <c r="AM289" i="9"/>
  <c r="AM291" i="9"/>
  <c r="AM294" i="14"/>
  <c r="AM298" i="14"/>
  <c r="AM317" i="14"/>
  <c r="AM300" i="14"/>
  <c r="AM311" i="14"/>
  <c r="AM301" i="14"/>
  <c r="AM327" i="14"/>
  <c r="AM325" i="14"/>
  <c r="AM322" i="14"/>
  <c r="AM319" i="13"/>
  <c r="AM309" i="13"/>
  <c r="AM325" i="13"/>
  <c r="AM308" i="13"/>
  <c r="AM305" i="13"/>
  <c r="AM99" i="20"/>
  <c r="AM156" i="20"/>
  <c r="AM112" i="20"/>
  <c r="AM141" i="20"/>
  <c r="AM183" i="20"/>
  <c r="AM117" i="20"/>
  <c r="AM145" i="20"/>
  <c r="AM178" i="20"/>
  <c r="AM108" i="20"/>
  <c r="AM102" i="20"/>
  <c r="AM155" i="20"/>
  <c r="AM137" i="20"/>
  <c r="AM175" i="20"/>
  <c r="AM195" i="20"/>
  <c r="AM140" i="20"/>
  <c r="AM169" i="20"/>
  <c r="AM134" i="20"/>
  <c r="AM106" i="20"/>
  <c r="AM69" i="20"/>
  <c r="AM105" i="20"/>
  <c r="AM135" i="20"/>
  <c r="AM172" i="20"/>
  <c r="AM161" i="20"/>
  <c r="AM109" i="20"/>
  <c r="AM202" i="20"/>
  <c r="AM200" i="20"/>
  <c r="AM113" i="20"/>
  <c r="AM193" i="20"/>
  <c r="AM93" i="20"/>
  <c r="AM91" i="20"/>
  <c r="AM83" i="20"/>
  <c r="AM84" i="20"/>
  <c r="AM101" i="20"/>
  <c r="AM149" i="20"/>
  <c r="AM129" i="20"/>
  <c r="AM121" i="20"/>
  <c r="AM165" i="20"/>
  <c r="AM107" i="20"/>
  <c r="AM125" i="20"/>
  <c r="AM186" i="20"/>
  <c r="AM143" i="20"/>
  <c r="AM203" i="20"/>
  <c r="AM98" i="20"/>
  <c r="AM201" i="20"/>
  <c r="AM157" i="20"/>
  <c r="AM191" i="20"/>
  <c r="AM130" i="20"/>
  <c r="AM111" i="20"/>
  <c r="AM198" i="20"/>
  <c r="AM167" i="20"/>
  <c r="AM114" i="20"/>
  <c r="AM208" i="20"/>
  <c r="AM96" i="20"/>
  <c r="AM128" i="20"/>
  <c r="AM197" i="20"/>
  <c r="AM152" i="20"/>
  <c r="AM146" i="20"/>
  <c r="AM173" i="20"/>
  <c r="AM190" i="20"/>
  <c r="AM170" i="20"/>
  <c r="AM174" i="20"/>
  <c r="AM81" i="20"/>
  <c r="AM82" i="20"/>
  <c r="AM88" i="20"/>
  <c r="AM86" i="20"/>
  <c r="AM97" i="20"/>
  <c r="AM180" i="20"/>
  <c r="AM127" i="20"/>
  <c r="AM118" i="20"/>
  <c r="AM147" i="20"/>
  <c r="AM189" i="20"/>
  <c r="AM199" i="20"/>
  <c r="AM185" i="20"/>
  <c r="AM151" i="20"/>
  <c r="AM168" i="20"/>
  <c r="AM154" i="20"/>
  <c r="AM184" i="20"/>
  <c r="AM122" i="20"/>
  <c r="AM132" i="20"/>
  <c r="AM196" i="20"/>
  <c r="AM119" i="20"/>
  <c r="AM133" i="20"/>
  <c r="AM116" i="20"/>
  <c r="AM104" i="20"/>
  <c r="AM95" i="20"/>
  <c r="AM153" i="20"/>
  <c r="AM166" i="20"/>
  <c r="AM131" i="20"/>
  <c r="AM194" i="20"/>
  <c r="AM159" i="20"/>
  <c r="AM142" i="20"/>
  <c r="AM162" i="20"/>
  <c r="AM138" i="20"/>
  <c r="AM80" i="20"/>
  <c r="AM100" i="20"/>
  <c r="AM136" i="20"/>
  <c r="AM110" i="20"/>
  <c r="AM176" i="20"/>
  <c r="AM177" i="20"/>
  <c r="AM171" i="20"/>
  <c r="AM158" i="20"/>
  <c r="AM123" i="20"/>
  <c r="AM179" i="20"/>
  <c r="AM70" i="20"/>
  <c r="AM78" i="20"/>
  <c r="AM164" i="20"/>
  <c r="AM94" i="20"/>
  <c r="AM182" i="20"/>
  <c r="AM160" i="20"/>
  <c r="AM115" i="20"/>
  <c r="AM124" i="20"/>
  <c r="AM139" i="20"/>
  <c r="AM192" i="20"/>
  <c r="AM187" i="20"/>
  <c r="AM210" i="20"/>
  <c r="AM72" i="20"/>
  <c r="AM90" i="20"/>
  <c r="AM205" i="20"/>
  <c r="AM92" i="20"/>
  <c r="AM87" i="20"/>
  <c r="AM103" i="20"/>
  <c r="AM206" i="20"/>
  <c r="AM150" i="20"/>
  <c r="AM76" i="20"/>
  <c r="AM211" i="20"/>
  <c r="AM148" i="20"/>
  <c r="AM77" i="20"/>
  <c r="AM163" i="20"/>
  <c r="AM126" i="20"/>
  <c r="AM68" i="20"/>
  <c r="AM181" i="20"/>
  <c r="AM144" i="20"/>
  <c r="AM120" i="20"/>
  <c r="AM79" i="20"/>
  <c r="AM73" i="20"/>
  <c r="AM71" i="20"/>
  <c r="AM85" i="20"/>
  <c r="AM75" i="20"/>
  <c r="AM207" i="20"/>
  <c r="AM89" i="20"/>
  <c r="AM188" i="20"/>
  <c r="AM74" i="20"/>
  <c r="AM325" i="20"/>
  <c r="AM324" i="20"/>
  <c r="AM320" i="20"/>
  <c r="AM321" i="20"/>
  <c r="AM328" i="20"/>
  <c r="AM327" i="20"/>
  <c r="AM333" i="20"/>
  <c r="AM337" i="20"/>
  <c r="AM335" i="20"/>
  <c r="AM323" i="20"/>
  <c r="AM338" i="20"/>
  <c r="AM334" i="20"/>
  <c r="AM326" i="20"/>
  <c r="AM329" i="20"/>
  <c r="AM332" i="20"/>
  <c r="AM330" i="20"/>
  <c r="AM339" i="20"/>
  <c r="AM336" i="20"/>
  <c r="AM354" i="10"/>
  <c r="AM364" i="10"/>
  <c r="AM356" i="10"/>
  <c r="AM344" i="10"/>
  <c r="AM365" i="10"/>
  <c r="AM348" i="10"/>
  <c r="AM361" i="10"/>
  <c r="AM343" i="10"/>
  <c r="AM252" i="10"/>
  <c r="AM254" i="10"/>
  <c r="AM249" i="10"/>
  <c r="AM256" i="10"/>
  <c r="AM206" i="9"/>
  <c r="AM212" i="9"/>
  <c r="AM205" i="9"/>
  <c r="AM204" i="9"/>
  <c r="AM210" i="9"/>
  <c r="AM208" i="9"/>
  <c r="AM294" i="10"/>
  <c r="AM295" i="10"/>
  <c r="AM298" i="10"/>
  <c r="AM297" i="10"/>
  <c r="AM300" i="10"/>
  <c r="AM298" i="8"/>
  <c r="AM293" i="8"/>
  <c r="AM296" i="8"/>
  <c r="AM300" i="8"/>
  <c r="AM286" i="8"/>
  <c r="AM299" i="8"/>
  <c r="AM284" i="8"/>
  <c r="AM287" i="8"/>
  <c r="AM295" i="8"/>
  <c r="AM246" i="16"/>
  <c r="AM242" i="16"/>
  <c r="AM244" i="16"/>
  <c r="AM245" i="16"/>
  <c r="AM248" i="16"/>
  <c r="AM229" i="9"/>
  <c r="AM227" i="9"/>
  <c r="AM232" i="9"/>
  <c r="AM231" i="9"/>
  <c r="AM212" i="13"/>
  <c r="AM209" i="13"/>
  <c r="AM206" i="13"/>
  <c r="AM205" i="13"/>
  <c r="AM262" i="9"/>
  <c r="AM263" i="9"/>
  <c r="AM260" i="9"/>
  <c r="AM264" i="9"/>
  <c r="AM259" i="9"/>
  <c r="AM325" i="17"/>
  <c r="AM293" i="19"/>
  <c r="AM295" i="19"/>
  <c r="AM294" i="19"/>
  <c r="AM312" i="7"/>
  <c r="AM246" i="7"/>
  <c r="AM283" i="7"/>
  <c r="AM249" i="7"/>
  <c r="AM296" i="7"/>
  <c r="AM258" i="7"/>
  <c r="AM250" i="7"/>
  <c r="AM259" i="7"/>
  <c r="AM248" i="7"/>
  <c r="AM266" i="7"/>
  <c r="AM298" i="7"/>
  <c r="AM284" i="7"/>
  <c r="AM290" i="7"/>
  <c r="AM272" i="7"/>
  <c r="AM278" i="7"/>
  <c r="AM253" i="7"/>
  <c r="AM254" i="7"/>
  <c r="AM302" i="7"/>
  <c r="AM380" i="22"/>
  <c r="AM375" i="22"/>
  <c r="AM378" i="22"/>
  <c r="AM381" i="23"/>
  <c r="AM376" i="23"/>
  <c r="AM377" i="23"/>
  <c r="AM379" i="23"/>
  <c r="AM126" i="7"/>
  <c r="AM193" i="7"/>
  <c r="AM186" i="7"/>
  <c r="AM163" i="7"/>
  <c r="AM155" i="7"/>
  <c r="AM172" i="7"/>
  <c r="AM225" i="7"/>
  <c r="AM82" i="7"/>
  <c r="AM217" i="7"/>
  <c r="AM91" i="7"/>
  <c r="AM214" i="7"/>
  <c r="AM93" i="7"/>
  <c r="AM219" i="7"/>
  <c r="AM218" i="7"/>
  <c r="AM85" i="7"/>
  <c r="AM90" i="7"/>
  <c r="AM127" i="7"/>
  <c r="AM121" i="7"/>
  <c r="AM103" i="7"/>
  <c r="AM116" i="7"/>
  <c r="AM147" i="7"/>
  <c r="AM83" i="7"/>
  <c r="AM106" i="7"/>
  <c r="AM84" i="7"/>
  <c r="AM114" i="7"/>
  <c r="AM159" i="7"/>
  <c r="AM174" i="7"/>
  <c r="AM206" i="7"/>
  <c r="AM135" i="7"/>
  <c r="AM88" i="7"/>
  <c r="AM137" i="7"/>
  <c r="AM223" i="7"/>
  <c r="AM86" i="7"/>
  <c r="AM92" i="7"/>
  <c r="AM220" i="7"/>
  <c r="AM89" i="7"/>
  <c r="AM87" i="7"/>
  <c r="AM81" i="7"/>
  <c r="AM367" i="19"/>
  <c r="AM365" i="19"/>
  <c r="AM362" i="19"/>
  <c r="AM368" i="19"/>
  <c r="AM370" i="19"/>
  <c r="AM361" i="19"/>
  <c r="AM364" i="19"/>
  <c r="AM363" i="19"/>
  <c r="AM61" i="23"/>
  <c r="AM57" i="23"/>
  <c r="AM68" i="23"/>
  <c r="AM59" i="23"/>
  <c r="AM63" i="23"/>
  <c r="AM62" i="23"/>
  <c r="AM66" i="23"/>
  <c r="AM64" i="23"/>
  <c r="AM65" i="23"/>
  <c r="AM69" i="23"/>
  <c r="AM67" i="23"/>
  <c r="AM60" i="23"/>
  <c r="AM37" i="9"/>
  <c r="AM37" i="23"/>
  <c r="AM41" i="20"/>
  <c r="AM270" i="13"/>
  <c r="AM166" i="19"/>
  <c r="AM61" i="12"/>
  <c r="AM66" i="18"/>
  <c r="AM324" i="16"/>
  <c r="AM245" i="4"/>
  <c r="AM182" i="22"/>
  <c r="AM366" i="17"/>
  <c r="AM120" i="12"/>
  <c r="AM57" i="11"/>
  <c r="AM351" i="16"/>
  <c r="AM266" i="16"/>
  <c r="AM341" i="18"/>
  <c r="AM253" i="10"/>
  <c r="AM355" i="8"/>
  <c r="AM264" i="8"/>
  <c r="AM238" i="23"/>
  <c r="AM315" i="19"/>
  <c r="AM333" i="7"/>
  <c r="AM216" i="9"/>
  <c r="AM268" i="21"/>
  <c r="AM222" i="7"/>
  <c r="AM281" i="12"/>
  <c r="AM224" i="11"/>
  <c r="AM344" i="4"/>
  <c r="AM295" i="14"/>
  <c r="AM206" i="12"/>
  <c r="AM211" i="21"/>
  <c r="AM212" i="17"/>
  <c r="AM282" i="7"/>
  <c r="AM332" i="21"/>
  <c r="AM342" i="10"/>
  <c r="AM303" i="9"/>
  <c r="AM303" i="20"/>
  <c r="AM275" i="4"/>
  <c r="AM284" i="10"/>
  <c r="AM247" i="7"/>
  <c r="AM205" i="7"/>
  <c r="AM312" i="8"/>
  <c r="AM274" i="11"/>
  <c r="AM299" i="13"/>
  <c r="AM352" i="8"/>
  <c r="AM217" i="9"/>
  <c r="AM211" i="18"/>
  <c r="AM327" i="8"/>
  <c r="AM370" i="10"/>
  <c r="AM376" i="13"/>
  <c r="AM310" i="11"/>
  <c r="AM343" i="14"/>
  <c r="AM257" i="13"/>
  <c r="AM288" i="7"/>
  <c r="AM359" i="10"/>
  <c r="AM328" i="4"/>
  <c r="AM269" i="14"/>
  <c r="AM308" i="23"/>
  <c r="AM170" i="7"/>
  <c r="AM211" i="4"/>
  <c r="AM308" i="20"/>
  <c r="AM150" i="18"/>
  <c r="AM221" i="23"/>
  <c r="AM351" i="8"/>
  <c r="AM349" i="17"/>
  <c r="AM218" i="12"/>
  <c r="AM249" i="19"/>
  <c r="AM227" i="8"/>
  <c r="AM50" i="20"/>
  <c r="AM336" i="22"/>
  <c r="AM49" i="23"/>
  <c r="AM235" i="22"/>
  <c r="AM185" i="21"/>
  <c r="AM327" i="11"/>
  <c r="AM261" i="9"/>
  <c r="AM311" i="16"/>
  <c r="AM289" i="7"/>
  <c r="AM145" i="7"/>
  <c r="AM210" i="7"/>
  <c r="AM213" i="7"/>
  <c r="AM303" i="14"/>
  <c r="AM229" i="11"/>
  <c r="AM369" i="8"/>
  <c r="AM161" i="7"/>
  <c r="AM185" i="7"/>
  <c r="AM194" i="7"/>
  <c r="AM96" i="7"/>
  <c r="AM134" i="7"/>
  <c r="AM251" i="7"/>
  <c r="AM155" i="21"/>
  <c r="AM196" i="21"/>
  <c r="AM190" i="21"/>
  <c r="AM183" i="21"/>
  <c r="AM108" i="21"/>
  <c r="AM119" i="21"/>
  <c r="AM145" i="21"/>
  <c r="AM101" i="21"/>
  <c r="AM135" i="21"/>
  <c r="AM265" i="21"/>
  <c r="AM370" i="9"/>
  <c r="AM172" i="18"/>
  <c r="AM377" i="14"/>
  <c r="AM372" i="7"/>
  <c r="AM371" i="18"/>
  <c r="AM374" i="18"/>
  <c r="AM203" i="7"/>
  <c r="AM354" i="7"/>
  <c r="AM269" i="4"/>
  <c r="AM109" i="7"/>
  <c r="AM183" i="7"/>
  <c r="AM141" i="7"/>
  <c r="AM187" i="7"/>
  <c r="AM98" i="7"/>
  <c r="AM187" i="21"/>
  <c r="AM172" i="21"/>
  <c r="AM184" i="21"/>
  <c r="AM156" i="21"/>
  <c r="AM173" i="21"/>
  <c r="AM165" i="21"/>
  <c r="AM130" i="21"/>
  <c r="AM127" i="21"/>
  <c r="AM100" i="21"/>
  <c r="AM134" i="18"/>
  <c r="AM379" i="14"/>
  <c r="AM295" i="13"/>
  <c r="AM368" i="18"/>
  <c r="AM198" i="7"/>
  <c r="AM200" i="7"/>
  <c r="AM107" i="7"/>
  <c r="AM167" i="7"/>
  <c r="AM128" i="7"/>
  <c r="AM341" i="10"/>
  <c r="AM195" i="21"/>
  <c r="AM154" i="21"/>
  <c r="AM151" i="21"/>
  <c r="AM150" i="21"/>
  <c r="AM140" i="21"/>
  <c r="AM143" i="21"/>
  <c r="AM200" i="21"/>
  <c r="AM131" i="21"/>
  <c r="AM105" i="21"/>
  <c r="AM54" i="23"/>
  <c r="AM194" i="18"/>
  <c r="AM375" i="21"/>
  <c r="AM364" i="18"/>
  <c r="AM256" i="7"/>
  <c r="AM139" i="7"/>
  <c r="AM94" i="7"/>
  <c r="AM177" i="7"/>
  <c r="AM99" i="7"/>
  <c r="AM119" i="7"/>
  <c r="AM186" i="21"/>
  <c r="AM153" i="21"/>
  <c r="AM113" i="21"/>
  <c r="AM111" i="21"/>
  <c r="AM164" i="21"/>
  <c r="AM115" i="21"/>
  <c r="AM124" i="21"/>
  <c r="AM103" i="21"/>
  <c r="AM96" i="21"/>
  <c r="AM371" i="13"/>
  <c r="AM372" i="11"/>
  <c r="AM371" i="7"/>
  <c r="AM377" i="21"/>
  <c r="AM271" i="13"/>
  <c r="AM190" i="7"/>
  <c r="AM136" i="7"/>
  <c r="AM124" i="7"/>
  <c r="AM196" i="7"/>
  <c r="AM100" i="7"/>
  <c r="AM123" i="21"/>
  <c r="AM171" i="21"/>
  <c r="AM179" i="21"/>
  <c r="AM138" i="21"/>
  <c r="AM142" i="21"/>
  <c r="AM148" i="21"/>
  <c r="AM98" i="21"/>
  <c r="AM104" i="21"/>
  <c r="AM95" i="21"/>
  <c r="AM316" i="13"/>
  <c r="AM297" i="13"/>
  <c r="AM319" i="11"/>
  <c r="AM208" i="7"/>
  <c r="AM357" i="8"/>
  <c r="AM111" i="7"/>
  <c r="AM108" i="7"/>
  <c r="AM149" i="7"/>
  <c r="AM166" i="7"/>
  <c r="AM125" i="7"/>
  <c r="AM141" i="21"/>
  <c r="AM157" i="21"/>
  <c r="AM178" i="21"/>
  <c r="AM188" i="21"/>
  <c r="AM106" i="21"/>
  <c r="AM174" i="21"/>
  <c r="AM129" i="21"/>
  <c r="AM170" i="21"/>
  <c r="AM99" i="21"/>
  <c r="AM94" i="21"/>
  <c r="AM376" i="12"/>
  <c r="AM377" i="7"/>
  <c r="AM375" i="14"/>
  <c r="AM379" i="12"/>
  <c r="AM380" i="14"/>
  <c r="AM263" i="13"/>
  <c r="AM315" i="8"/>
  <c r="AM101" i="7"/>
  <c r="AM178" i="7"/>
  <c r="AM176" i="7"/>
  <c r="AM192" i="7"/>
  <c r="AM117" i="7"/>
  <c r="AM129" i="7"/>
  <c r="AM147" i="21"/>
  <c r="AM158" i="21"/>
  <c r="AM193" i="21"/>
  <c r="AM110" i="21"/>
  <c r="AM197" i="21"/>
  <c r="AM114" i="21"/>
  <c r="AM109" i="21"/>
  <c r="AM176" i="21"/>
  <c r="AM102" i="21"/>
  <c r="AM379" i="7"/>
  <c r="AM369" i="7"/>
  <c r="AM376" i="7"/>
  <c r="AM315" i="13"/>
  <c r="AM373" i="7"/>
  <c r="AM326" i="13"/>
  <c r="AM363" i="10"/>
  <c r="AM179" i="7"/>
  <c r="AM97" i="7"/>
  <c r="AM132" i="7"/>
  <c r="AM199" i="7"/>
  <c r="AM162" i="7"/>
  <c r="AM133" i="21"/>
  <c r="AM125" i="21"/>
  <c r="AM134" i="21"/>
  <c r="AM112" i="21"/>
  <c r="AM163" i="21"/>
  <c r="AM194" i="21"/>
  <c r="AM191" i="21"/>
  <c r="AM107" i="21"/>
  <c r="AM121" i="21"/>
  <c r="AM378" i="7"/>
  <c r="AM102" i="7"/>
  <c r="AM157" i="7"/>
  <c r="AM154" i="7"/>
  <c r="AM130" i="7"/>
  <c r="AM122" i="7"/>
  <c r="AM118" i="21"/>
  <c r="AM117" i="21"/>
  <c r="AM199" i="21"/>
  <c r="AM182" i="21"/>
  <c r="AM180" i="21"/>
  <c r="AM167" i="21"/>
  <c r="AM136" i="21"/>
  <c r="AM177" i="21"/>
  <c r="AM378" i="14"/>
  <c r="AM122" i="11"/>
  <c r="AM311" i="13"/>
  <c r="AM213" i="8"/>
  <c r="AM359" i="11"/>
  <c r="AM212" i="22"/>
  <c r="AM47" i="16"/>
  <c r="AM199" i="11"/>
  <c r="AM305" i="10"/>
  <c r="AM352" i="14"/>
  <c r="AM276" i="11"/>
  <c r="AM175" i="10"/>
  <c r="AM299" i="12"/>
  <c r="AM225" i="4"/>
  <c r="AM244" i="9"/>
  <c r="AM322" i="16"/>
  <c r="AM364" i="4"/>
  <c r="AM338" i="17"/>
  <c r="AM271" i="16"/>
  <c r="AM115" i="7"/>
  <c r="AM120" i="9"/>
  <c r="AM296" i="9"/>
  <c r="AM307" i="11"/>
  <c r="AM47" i="13"/>
  <c r="AM277" i="14"/>
  <c r="AM258" i="13"/>
  <c r="AM347" i="7"/>
  <c r="AM219" i="8"/>
  <c r="AM353" i="12"/>
  <c r="AM277" i="17"/>
  <c r="AM269" i="10"/>
  <c r="AM169" i="7"/>
  <c r="AM341" i="11"/>
  <c r="AM313" i="17"/>
  <c r="AM270" i="14"/>
  <c r="AM200" i="4"/>
  <c r="AM216" i="11"/>
  <c r="AM237" i="7"/>
  <c r="AM322" i="10"/>
  <c r="AM325" i="9"/>
  <c r="AM284" i="20"/>
  <c r="AM366" i="7"/>
  <c r="AM344" i="18"/>
  <c r="AM222" i="19"/>
  <c r="AM358" i="10"/>
  <c r="AM370" i="11"/>
  <c r="AM344" i="16"/>
  <c r="AM261" i="18"/>
  <c r="AM245" i="19"/>
  <c r="AM338" i="21"/>
  <c r="AM306" i="23"/>
  <c r="AM281" i="21"/>
  <c r="AM376" i="10"/>
  <c r="AM54" i="21"/>
  <c r="AM368" i="16"/>
  <c r="AM216" i="21"/>
  <c r="AM298" i="21"/>
  <c r="AM379" i="8"/>
  <c r="AM309" i="23"/>
  <c r="AM372" i="21"/>
  <c r="AM362" i="7"/>
  <c r="AM359" i="7"/>
  <c r="AL33" i="14"/>
  <c r="AL33" i="22"/>
  <c r="AM33" i="22" s="1"/>
  <c r="AL33" i="10"/>
  <c r="AM33" i="10" s="1"/>
  <c r="AL33" i="4"/>
  <c r="AM33" i="4" s="1"/>
  <c r="AL33" i="19"/>
  <c r="AM33" i="19" s="1"/>
  <c r="AL33" i="9"/>
  <c r="AM33" i="9" s="1"/>
  <c r="AL33" i="16"/>
  <c r="AM33" i="16" s="1"/>
  <c r="AL33" i="7"/>
  <c r="AM33" i="7" s="1"/>
  <c r="AL33" i="13"/>
  <c r="AM33" i="13" s="1"/>
  <c r="AL33" i="21"/>
  <c r="AM33" i="21" s="1"/>
  <c r="AL33" i="23"/>
  <c r="AM33" i="23" s="1"/>
  <c r="AL33" i="8"/>
  <c r="AM33" i="8" s="1"/>
  <c r="AL33" i="11"/>
  <c r="AM33" i="11" s="1"/>
  <c r="AL33" i="12"/>
  <c r="AM33" i="12" s="1"/>
  <c r="AL33" i="18"/>
  <c r="AM33" i="18" s="1"/>
  <c r="AL33" i="17"/>
  <c r="AM33" i="17" s="1"/>
  <c r="AL33" i="20"/>
  <c r="AM33" i="20" s="1"/>
  <c r="AM237" i="4"/>
  <c r="AM48" i="11"/>
  <c r="AM277" i="22"/>
  <c r="AM157" i="10"/>
  <c r="AM189" i="17"/>
  <c r="AM204" i="7"/>
  <c r="AM212" i="16"/>
  <c r="AM210" i="13"/>
  <c r="AM357" i="9"/>
  <c r="AM358" i="9"/>
  <c r="AM114" i="13"/>
  <c r="AM219" i="13"/>
  <c r="AM225" i="13"/>
  <c r="AM216" i="13"/>
  <c r="AM215" i="13"/>
  <c r="AM227" i="13"/>
  <c r="AM226" i="13"/>
  <c r="AM220" i="13"/>
  <c r="AM181" i="17"/>
  <c r="AM188" i="17"/>
  <c r="AM174" i="17"/>
  <c r="AM148" i="17"/>
  <c r="AM157" i="17"/>
  <c r="AM150" i="17"/>
  <c r="AM172" i="17"/>
  <c r="AM139" i="17"/>
  <c r="AM95" i="17"/>
  <c r="AM105" i="17"/>
  <c r="AM56" i="17"/>
  <c r="AM145" i="17"/>
  <c r="AM195" i="17"/>
  <c r="AM98" i="17"/>
  <c r="AM112" i="17"/>
  <c r="AM96" i="17"/>
  <c r="AM158" i="17"/>
  <c r="AM120" i="17"/>
  <c r="AM103" i="17"/>
  <c r="AM180" i="17"/>
  <c r="AM141" i="17"/>
  <c r="AM191" i="17"/>
  <c r="AM184" i="17"/>
  <c r="AM182" i="17"/>
  <c r="AM115" i="17"/>
  <c r="AM127" i="17"/>
  <c r="AM114" i="17"/>
  <c r="AM129" i="17"/>
  <c r="AM164" i="17"/>
  <c r="AM100" i="17"/>
  <c r="AM156" i="17"/>
  <c r="AM185" i="17"/>
  <c r="AM187" i="17"/>
  <c r="AM102" i="17"/>
  <c r="AM186" i="17"/>
  <c r="AM171" i="17"/>
  <c r="AM170" i="17"/>
  <c r="AM107" i="17"/>
  <c r="AM142" i="17"/>
  <c r="AM101" i="17"/>
  <c r="AM162" i="17"/>
  <c r="AM119" i="17"/>
  <c r="AM199" i="17"/>
  <c r="AM152" i="17"/>
  <c r="AM147" i="17"/>
  <c r="AM110" i="17"/>
  <c r="AM138" i="17"/>
  <c r="AM128" i="17"/>
  <c r="AM202" i="17"/>
  <c r="AM177" i="17"/>
  <c r="AM126" i="17"/>
  <c r="AM122" i="17"/>
  <c r="AM113" i="17"/>
  <c r="AM133" i="17"/>
  <c r="AM183" i="17"/>
  <c r="AM109" i="17"/>
  <c r="AM125" i="17"/>
  <c r="AM124" i="17"/>
  <c r="AM52" i="17"/>
  <c r="AM179" i="17"/>
  <c r="AM200" i="17"/>
  <c r="AM196" i="17"/>
  <c r="AM143" i="17"/>
  <c r="AM136" i="17"/>
  <c r="AM197" i="17"/>
  <c r="AM144" i="17"/>
  <c r="AM167" i="17"/>
  <c r="AM99" i="17"/>
  <c r="AM160" i="17"/>
  <c r="AM151" i="17"/>
  <c r="AM178" i="17"/>
  <c r="AM194" i="17"/>
  <c r="AM163" i="17"/>
  <c r="AM155" i="17"/>
  <c r="AM149" i="17"/>
  <c r="AM118" i="17"/>
  <c r="AM166" i="17"/>
  <c r="AM132" i="17"/>
  <c r="AM159" i="17"/>
  <c r="AM161" i="17"/>
  <c r="AM111" i="17"/>
  <c r="AM190" i="17"/>
  <c r="AM134" i="17"/>
  <c r="AM117" i="17"/>
  <c r="AM198" i="17"/>
  <c r="AM94" i="17"/>
  <c r="AM137" i="17"/>
  <c r="AM173" i="17"/>
  <c r="AM106" i="17"/>
  <c r="AM165" i="17"/>
  <c r="AM104" i="17"/>
  <c r="AM193" i="17"/>
  <c r="AM121" i="17"/>
  <c r="AM176" i="17"/>
  <c r="AM175" i="17"/>
  <c r="AM169" i="17"/>
  <c r="AM130" i="17"/>
  <c r="AM328" i="7"/>
  <c r="AM329" i="7"/>
  <c r="AM268" i="11"/>
  <c r="AM269" i="11"/>
  <c r="AM261" i="11"/>
  <c r="AM206" i="10"/>
  <c r="AM208" i="10"/>
  <c r="AM204" i="10"/>
  <c r="AM135" i="10"/>
  <c r="AM170" i="10"/>
  <c r="AM167" i="10"/>
  <c r="AM197" i="10"/>
  <c r="AM125" i="10"/>
  <c r="AM186" i="10"/>
  <c r="AM123" i="10"/>
  <c r="AM166" i="10"/>
  <c r="AM124" i="10"/>
  <c r="AM207" i="10"/>
  <c r="AM203" i="10"/>
  <c r="AM137" i="10"/>
  <c r="AM100" i="10"/>
  <c r="AM180" i="10"/>
  <c r="AM178" i="10"/>
  <c r="AM114" i="10"/>
  <c r="AM118" i="10"/>
  <c r="AM196" i="10"/>
  <c r="AM131" i="10"/>
  <c r="AM183" i="10"/>
  <c r="AM104" i="10"/>
  <c r="AM169" i="10"/>
  <c r="AM121" i="10"/>
  <c r="AM160" i="10"/>
  <c r="AM99" i="10"/>
  <c r="AM188" i="10"/>
  <c r="AM132" i="10"/>
  <c r="AM181" i="10"/>
  <c r="AM189" i="10"/>
  <c r="AM52" i="10"/>
  <c r="AM191" i="10"/>
  <c r="AM201" i="10"/>
  <c r="AM127" i="10"/>
  <c r="AM182" i="10"/>
  <c r="AM171" i="10"/>
  <c r="AM107" i="10"/>
  <c r="AM138" i="10"/>
  <c r="AM120" i="10"/>
  <c r="AM149" i="10"/>
  <c r="AM147" i="10"/>
  <c r="AM150" i="10"/>
  <c r="AM115" i="10"/>
  <c r="AM119" i="10"/>
  <c r="AM142" i="10"/>
  <c r="AM173" i="10"/>
  <c r="AM106" i="10"/>
  <c r="AM117" i="10"/>
  <c r="AM128" i="10"/>
  <c r="AM134" i="10"/>
  <c r="AM179" i="10"/>
  <c r="AM143" i="10"/>
  <c r="AM122" i="10"/>
  <c r="AM110" i="10"/>
  <c r="AM155" i="10"/>
  <c r="AM177" i="10"/>
  <c r="AM190" i="10"/>
  <c r="AM163" i="10"/>
  <c r="AM151" i="10"/>
  <c r="AM213" i="10"/>
  <c r="AM54" i="10"/>
  <c r="AM174" i="10"/>
  <c r="AM192" i="10"/>
  <c r="AM98" i="10"/>
  <c r="AM101" i="10"/>
  <c r="AM136" i="10"/>
  <c r="AM129" i="10"/>
  <c r="AM148" i="10"/>
  <c r="AM130" i="10"/>
  <c r="AM112" i="10"/>
  <c r="AM185" i="10"/>
  <c r="AM152" i="10"/>
  <c r="AM96" i="10"/>
  <c r="AM105" i="10"/>
  <c r="AM139" i="10"/>
  <c r="AM102" i="10"/>
  <c r="AM158" i="10"/>
  <c r="AM97" i="10"/>
  <c r="AM195" i="10"/>
  <c r="AM198" i="10"/>
  <c r="AM156" i="10"/>
  <c r="AM176" i="10"/>
  <c r="AM184" i="10"/>
  <c r="AM202" i="10"/>
  <c r="AM144" i="10"/>
  <c r="AM111" i="10"/>
  <c r="AM116" i="10"/>
  <c r="AM153" i="10"/>
  <c r="AM145" i="10"/>
  <c r="AM187" i="10"/>
  <c r="AM109" i="10"/>
  <c r="AM168" i="10"/>
  <c r="AM162" i="10"/>
  <c r="AM133" i="10"/>
  <c r="AM200" i="10"/>
  <c r="AM154" i="10"/>
  <c r="AM103" i="10"/>
  <c r="AM333" i="13"/>
  <c r="AM330" i="13"/>
  <c r="AM239" i="11"/>
  <c r="AM243" i="11"/>
  <c r="AM256" i="12"/>
  <c r="AM259" i="12"/>
  <c r="AM260" i="12"/>
  <c r="AM235" i="12"/>
  <c r="AM254" i="12"/>
  <c r="AM257" i="12"/>
  <c r="AM227" i="12"/>
  <c r="AM348" i="12"/>
  <c r="AM347" i="12"/>
  <c r="AM349" i="12"/>
  <c r="AM304" i="11"/>
  <c r="AM330" i="14"/>
  <c r="AM232" i="7"/>
  <c r="AM244" i="7"/>
  <c r="AM229" i="7"/>
  <c r="AM235" i="7"/>
  <c r="AM243" i="7"/>
  <c r="AM240" i="7"/>
  <c r="AM224" i="7"/>
  <c r="AM209" i="7"/>
  <c r="AM233" i="7"/>
  <c r="AM245" i="8"/>
  <c r="AM253" i="8"/>
  <c r="AM239" i="16"/>
  <c r="AM242" i="13"/>
  <c r="AM239" i="13"/>
  <c r="AM50" i="8"/>
  <c r="AM333" i="14"/>
  <c r="AM336" i="14"/>
  <c r="AM222" i="4"/>
  <c r="AM337" i="9"/>
  <c r="AM342" i="9"/>
  <c r="AM338" i="9"/>
  <c r="AM305" i="12"/>
  <c r="AM275" i="12"/>
  <c r="AM205" i="4"/>
  <c r="AM206" i="4"/>
  <c r="AM235" i="8"/>
  <c r="AM237" i="8"/>
  <c r="AM225" i="8"/>
  <c r="AM310" i="22"/>
  <c r="AM278" i="22"/>
  <c r="AM281" i="22"/>
  <c r="AM239" i="8"/>
  <c r="AM335" i="13"/>
  <c r="AM337" i="13"/>
  <c r="AM369" i="14"/>
  <c r="AM370" i="14"/>
  <c r="AM281" i="9"/>
  <c r="AM287" i="9"/>
  <c r="AM279" i="9"/>
  <c r="AM312" i="20"/>
  <c r="AM316" i="20"/>
  <c r="AM262" i="14"/>
  <c r="AM264" i="14"/>
  <c r="AM263" i="14"/>
  <c r="AM325" i="7"/>
  <c r="AM316" i="14"/>
  <c r="AM315" i="14"/>
  <c r="AM319" i="14"/>
  <c r="AM310" i="14"/>
  <c r="AM302" i="14"/>
  <c r="AM346" i="17"/>
  <c r="AM360" i="17"/>
  <c r="AM358" i="17"/>
  <c r="AM339" i="13"/>
  <c r="AM224" i="12"/>
  <c r="AM219" i="12"/>
  <c r="AM48" i="12"/>
  <c r="AM54" i="12"/>
  <c r="AM212" i="12"/>
  <c r="AM215" i="12"/>
  <c r="AM82" i="12"/>
  <c r="AM317" i="13"/>
  <c r="AM314" i="13"/>
  <c r="AM306" i="13"/>
  <c r="AM321" i="13"/>
  <c r="AM313" i="13"/>
  <c r="AM307" i="13"/>
  <c r="AM310" i="13"/>
  <c r="AM303" i="13"/>
  <c r="AM291" i="13"/>
  <c r="AM350" i="13"/>
  <c r="AM368" i="13"/>
  <c r="AM365" i="13"/>
  <c r="AM369" i="13"/>
  <c r="AM330" i="7"/>
  <c r="AM311" i="10"/>
  <c r="AM315" i="10"/>
  <c r="AM313" i="10"/>
  <c r="AM209" i="20"/>
  <c r="AM48" i="20"/>
  <c r="AM332" i="12"/>
  <c r="AM336" i="12"/>
  <c r="AM268" i="10"/>
  <c r="AM266" i="10"/>
  <c r="AM267" i="10"/>
  <c r="AM292" i="14"/>
  <c r="AM287" i="14"/>
  <c r="AM286" i="14"/>
  <c r="AM278" i="14"/>
  <c r="AM272" i="14"/>
  <c r="AM356" i="18"/>
  <c r="AM300" i="18"/>
  <c r="AM324" i="18"/>
  <c r="AM350" i="18"/>
  <c r="AM302" i="18"/>
  <c r="AM376" i="8"/>
  <c r="AM363" i="8"/>
  <c r="AM364" i="8"/>
  <c r="AM354" i="8"/>
  <c r="AM344" i="8"/>
  <c r="AM356" i="8"/>
  <c r="AM340" i="20"/>
  <c r="AM309" i="10"/>
  <c r="AM307" i="10"/>
  <c r="AM219" i="11"/>
  <c r="AM217" i="11"/>
  <c r="AM312" i="4"/>
  <c r="AM265" i="4"/>
  <c r="AM296" i="4"/>
  <c r="AM271" i="4"/>
  <c r="AM339" i="10"/>
  <c r="AM366" i="10"/>
  <c r="AM331" i="10"/>
  <c r="AM336" i="10"/>
  <c r="AM305" i="18"/>
  <c r="AM206" i="17"/>
  <c r="AM157" i="11"/>
  <c r="AM108" i="11"/>
  <c r="AM150" i="11"/>
  <c r="AM152" i="11"/>
  <c r="AM105" i="11"/>
  <c r="AM142" i="11"/>
  <c r="AM96" i="11"/>
  <c r="AM173" i="7"/>
  <c r="AM120" i="7"/>
  <c r="AM104" i="7"/>
  <c r="AM143" i="7"/>
  <c r="AM191" i="7"/>
  <c r="AM133" i="7"/>
  <c r="AM182" i="7"/>
  <c r="AM123" i="7"/>
  <c r="AM325" i="11"/>
  <c r="AM240" i="9"/>
  <c r="AM193" i="10"/>
  <c r="AM146" i="10"/>
  <c r="AM131" i="17"/>
  <c r="AM127" i="4"/>
  <c r="AM153" i="7"/>
  <c r="AM150" i="7"/>
  <c r="AM105" i="7"/>
  <c r="AM110" i="7"/>
  <c r="AM280" i="9"/>
  <c r="AM296" i="16"/>
  <c r="AM238" i="12"/>
  <c r="AM53" i="11"/>
  <c r="AM256" i="4"/>
  <c r="AM161" i="10"/>
  <c r="AM140" i="10"/>
  <c r="AM135" i="17"/>
  <c r="AM118" i="4"/>
  <c r="AM233" i="11"/>
  <c r="AM176" i="11"/>
  <c r="AM148" i="11"/>
  <c r="AM159" i="11"/>
  <c r="AM180" i="11"/>
  <c r="AM151" i="11"/>
  <c r="AM154" i="11"/>
  <c r="AM175" i="11"/>
  <c r="AM181" i="11"/>
  <c r="AM129" i="11"/>
  <c r="AM184" i="7"/>
  <c r="AM118" i="7"/>
  <c r="AM180" i="7"/>
  <c r="AM175" i="7"/>
  <c r="AM144" i="7"/>
  <c r="AM142" i="7"/>
  <c r="AM168" i="7"/>
  <c r="AM160" i="7"/>
  <c r="AM113" i="7"/>
  <c r="AM312" i="13"/>
  <c r="AM345" i="14"/>
  <c r="AM236" i="17"/>
  <c r="AM113" i="10"/>
  <c r="AM126" i="10"/>
  <c r="AM123" i="17"/>
  <c r="AM46" i="7"/>
  <c r="AM160" i="4"/>
  <c r="AM166" i="11"/>
  <c r="AM170" i="11"/>
  <c r="AM106" i="11"/>
  <c r="AM144" i="11"/>
  <c r="AM190" i="11"/>
  <c r="AM103" i="11"/>
  <c r="AM135" i="11"/>
  <c r="AM137" i="11"/>
  <c r="AM253" i="9"/>
  <c r="AM165" i="7"/>
  <c r="AM95" i="7"/>
  <c r="AM195" i="7"/>
  <c r="AM202" i="7"/>
  <c r="AM131" i="7"/>
  <c r="AM151" i="7"/>
  <c r="AM189" i="7"/>
  <c r="AM112" i="7"/>
  <c r="AM197" i="7"/>
  <c r="AM331" i="7"/>
  <c r="AM320" i="14"/>
  <c r="AM194" i="10"/>
  <c r="AM172" i="10"/>
  <c r="AM116" i="17"/>
  <c r="AM297" i="7"/>
  <c r="AM326" i="11"/>
  <c r="AM282" i="14"/>
  <c r="AM282" i="10"/>
  <c r="AM274" i="12"/>
  <c r="AM73" i="10"/>
  <c r="AM262" i="20"/>
  <c r="AM164" i="10"/>
  <c r="AM95" i="10"/>
  <c r="AM108" i="17"/>
  <c r="AM99" i="13"/>
  <c r="AM318" i="14"/>
  <c r="AM332" i="14"/>
  <c r="AM241" i="12"/>
  <c r="AM211" i="12"/>
  <c r="AM269" i="16"/>
  <c r="AM165" i="10"/>
  <c r="AM199" i="10"/>
  <c r="AM140" i="17"/>
  <c r="AM301" i="9"/>
  <c r="AM230" i="13"/>
  <c r="AM130" i="13"/>
  <c r="AM241" i="16"/>
  <c r="AM245" i="7"/>
  <c r="AM265" i="9"/>
  <c r="AM323" i="13"/>
  <c r="AM209" i="22"/>
  <c r="AM94" i="10"/>
  <c r="AM97" i="17"/>
  <c r="AM179" i="11"/>
  <c r="AM139" i="11"/>
  <c r="AM147" i="11"/>
  <c r="AM120" i="11"/>
  <c r="AM140" i="7"/>
  <c r="AM158" i="7"/>
  <c r="AM156" i="7"/>
  <c r="AM181" i="7"/>
  <c r="AM138" i="7"/>
  <c r="AM201" i="7"/>
  <c r="AM171" i="7"/>
  <c r="AM339" i="17"/>
  <c r="AM369" i="4"/>
  <c r="AM328" i="16"/>
  <c r="AM308" i="12"/>
  <c r="AM254" i="9"/>
  <c r="AM272" i="4"/>
  <c r="AM153" i="17"/>
  <c r="AM51" i="12"/>
  <c r="AM316" i="11"/>
  <c r="AM235" i="9"/>
  <c r="AM53" i="13"/>
  <c r="AM108" i="10"/>
  <c r="AM146" i="17"/>
  <c r="AM168" i="17"/>
  <c r="AM167" i="11"/>
  <c r="AM146" i="7"/>
  <c r="AM188" i="7"/>
  <c r="AM152" i="7"/>
  <c r="AM148" i="7"/>
  <c r="AM164" i="7"/>
  <c r="AM288" i="9"/>
  <c r="AM159" i="10"/>
  <c r="AM154" i="17"/>
  <c r="AM201" i="17"/>
  <c r="AM354" i="9"/>
  <c r="AM330" i="11"/>
  <c r="AM311" i="11"/>
  <c r="AM321" i="11"/>
  <c r="AM313" i="11"/>
  <c r="AM329" i="11"/>
  <c r="AM363" i="13"/>
  <c r="AM364" i="13"/>
  <c r="AM352" i="13"/>
  <c r="AM351" i="13"/>
  <c r="AM353" i="13"/>
  <c r="AM348" i="13"/>
  <c r="AM355" i="13"/>
  <c r="AM354" i="13"/>
  <c r="AM359" i="13"/>
  <c r="AM357" i="13"/>
  <c r="AM355" i="11"/>
  <c r="AM356" i="11"/>
  <c r="AM217" i="16"/>
  <c r="AM228" i="16"/>
  <c r="AM46" i="16"/>
  <c r="AM249" i="11"/>
  <c r="AM250" i="11"/>
  <c r="AM350" i="14"/>
  <c r="AM353" i="14"/>
  <c r="AM299" i="11"/>
  <c r="AM227" i="10"/>
  <c r="AM242" i="10"/>
  <c r="AM225" i="10"/>
  <c r="AM229" i="10"/>
  <c r="AM239" i="10"/>
  <c r="AM243" i="10"/>
  <c r="AM237" i="10"/>
  <c r="AM300" i="16"/>
  <c r="AM305" i="16"/>
  <c r="AM280" i="7"/>
  <c r="AM274" i="7"/>
  <c r="AM230" i="9"/>
  <c r="AM214" i="4"/>
  <c r="AM209" i="4"/>
  <c r="AM263" i="10"/>
  <c r="AM308" i="11"/>
  <c r="AM248" i="13"/>
  <c r="AM253" i="13"/>
  <c r="AM247" i="13"/>
  <c r="AM293" i="14"/>
  <c r="AM353" i="7"/>
  <c r="AM351" i="7"/>
  <c r="AM337" i="8"/>
  <c r="AM291" i="8"/>
  <c r="AM276" i="8"/>
  <c r="AM303" i="8"/>
  <c r="AM262" i="17"/>
  <c r="AM275" i="17"/>
  <c r="AM273" i="17"/>
  <c r="AM224" i="17"/>
  <c r="AM260" i="17"/>
  <c r="AM256" i="17"/>
  <c r="AM227" i="17"/>
  <c r="AM291" i="10"/>
  <c r="AM350" i="12"/>
  <c r="AM272" i="13"/>
  <c r="AM265" i="13"/>
  <c r="AM274" i="13"/>
  <c r="AM51" i="7"/>
  <c r="AM47" i="7"/>
  <c r="AM55" i="7"/>
  <c r="AM344" i="11"/>
  <c r="AM322" i="17"/>
  <c r="AM103" i="4"/>
  <c r="AM129" i="4"/>
  <c r="AM171" i="4"/>
  <c r="AM169" i="4"/>
  <c r="AM159" i="4"/>
  <c r="AM143" i="4"/>
  <c r="AM184" i="4"/>
  <c r="AM125" i="4"/>
  <c r="AM155" i="4"/>
  <c r="AM105" i="4"/>
  <c r="AM150" i="4"/>
  <c r="AM116" i="4"/>
  <c r="AM133" i="4"/>
  <c r="AM164" i="4"/>
  <c r="AM141" i="4"/>
  <c r="AM132" i="4"/>
  <c r="AM115" i="4"/>
  <c r="AM186" i="4"/>
  <c r="AM99" i="4"/>
  <c r="AM182" i="4"/>
  <c r="AM134" i="4"/>
  <c r="AM120" i="4"/>
  <c r="AM112" i="4"/>
  <c r="AM188" i="4"/>
  <c r="AM123" i="4"/>
  <c r="AM167" i="4"/>
  <c r="AM168" i="4"/>
  <c r="AM97" i="4"/>
  <c r="AM148" i="4"/>
  <c r="AM124" i="4"/>
  <c r="AM174" i="4"/>
  <c r="AM195" i="4"/>
  <c r="AM198" i="4"/>
  <c r="AM161" i="4"/>
  <c r="AM138" i="4"/>
  <c r="AM106" i="4"/>
  <c r="AM194" i="4"/>
  <c r="AM191" i="4"/>
  <c r="AM122" i="4"/>
  <c r="AM166" i="4"/>
  <c r="AM189" i="4"/>
  <c r="AM126" i="4"/>
  <c r="AM140" i="4"/>
  <c r="AM121" i="4"/>
  <c r="AM111" i="4"/>
  <c r="AM203" i="4"/>
  <c r="AM119" i="4"/>
  <c r="AM152" i="4"/>
  <c r="AM144" i="4"/>
  <c r="AM183" i="4"/>
  <c r="AM149" i="4"/>
  <c r="AM201" i="4"/>
  <c r="AM109" i="4"/>
  <c r="AM130" i="4"/>
  <c r="AM178" i="4"/>
  <c r="AM145" i="4"/>
  <c r="AM163" i="4"/>
  <c r="AM199" i="4"/>
  <c r="AM137" i="4"/>
  <c r="AM180" i="4"/>
  <c r="AM98" i="4"/>
  <c r="AM102" i="4"/>
  <c r="AM153" i="4"/>
  <c r="AM177" i="4"/>
  <c r="AM158" i="4"/>
  <c r="AM196" i="4"/>
  <c r="AM96" i="4"/>
  <c r="AM190" i="4"/>
  <c r="AM193" i="4"/>
  <c r="AM202" i="4"/>
  <c r="AM47" i="4"/>
  <c r="AM100" i="4"/>
  <c r="AM172" i="4"/>
  <c r="AM110" i="4"/>
  <c r="AM139" i="4"/>
  <c r="AM146" i="4"/>
  <c r="AM175" i="4"/>
  <c r="AM181" i="4"/>
  <c r="AM128" i="4"/>
  <c r="AM157" i="4"/>
  <c r="AM104" i="4"/>
  <c r="AM170" i="4"/>
  <c r="AM156" i="4"/>
  <c r="AM165" i="4"/>
  <c r="AM107" i="4"/>
  <c r="AM173" i="4"/>
  <c r="AM94" i="4"/>
  <c r="AM179" i="4"/>
  <c r="AM135" i="4"/>
  <c r="AM114" i="4"/>
  <c r="AM147" i="4"/>
  <c r="AM176" i="4"/>
  <c r="AM142" i="4"/>
  <c r="AM56" i="4"/>
  <c r="AM51" i="4"/>
  <c r="AM101" i="4"/>
  <c r="AM131" i="4"/>
  <c r="AM95" i="4"/>
  <c r="AM151" i="4"/>
  <c r="AM53" i="4"/>
  <c r="AM162" i="4"/>
  <c r="AM185" i="4"/>
  <c r="AM113" i="4"/>
  <c r="AM117" i="4"/>
  <c r="AM136" i="4"/>
  <c r="AM197" i="4"/>
  <c r="AM154" i="4"/>
  <c r="AM192" i="4"/>
  <c r="AM108" i="4"/>
  <c r="AM187" i="4"/>
  <c r="AM225" i="11"/>
  <c r="AM255" i="7"/>
  <c r="AM257" i="7"/>
  <c r="AM270" i="7"/>
  <c r="AM267" i="7"/>
  <c r="AM271" i="7"/>
  <c r="AM264" i="7"/>
  <c r="AM329" i="12"/>
  <c r="AM325" i="12"/>
  <c r="AM321" i="12"/>
  <c r="AM322" i="12"/>
  <c r="AM263" i="12"/>
  <c r="AM215" i="7"/>
  <c r="AM276" i="4"/>
  <c r="AM207" i="11"/>
  <c r="AM249" i="13"/>
  <c r="AM317" i="8"/>
  <c r="AM207" i="12"/>
  <c r="AM277" i="11"/>
  <c r="AM303" i="11"/>
  <c r="AM214" i="9"/>
  <c r="AM251" i="4"/>
  <c r="AM255" i="8"/>
  <c r="AM255" i="9"/>
  <c r="AM276" i="7"/>
  <c r="AM233" i="8"/>
  <c r="AM242" i="12"/>
  <c r="AM233" i="10"/>
  <c r="AM353" i="11"/>
  <c r="AM227" i="4"/>
  <c r="AM261" i="22"/>
  <c r="AM252" i="20"/>
  <c r="AM250" i="10"/>
  <c r="AM236" i="12"/>
  <c r="AM346" i="11"/>
  <c r="AM252" i="12"/>
  <c r="AM304" i="8"/>
  <c r="AM295" i="9"/>
  <c r="AM224" i="10"/>
  <c r="AM243" i="8"/>
  <c r="AM251" i="16"/>
  <c r="AM308" i="17"/>
  <c r="AM232" i="13"/>
  <c r="AM231" i="13"/>
  <c r="AM219" i="10"/>
  <c r="AM214" i="10"/>
  <c r="AM216" i="10"/>
  <c r="AM217" i="10"/>
  <c r="AM228" i="13"/>
  <c r="AM238" i="10"/>
  <c r="AM262" i="10"/>
  <c r="AM322" i="7"/>
  <c r="AM318" i="7"/>
  <c r="AM282" i="12"/>
  <c r="AM288" i="12"/>
  <c r="AM295" i="12"/>
  <c r="AM302" i="12"/>
  <c r="AM301" i="12"/>
  <c r="AM292" i="12"/>
  <c r="AM341" i="7"/>
  <c r="AM275" i="9"/>
  <c r="AM218" i="17"/>
  <c r="AM207" i="9"/>
  <c r="AM220" i="9"/>
  <c r="AM317" i="9"/>
  <c r="AM238" i="11"/>
  <c r="AM297" i="18"/>
  <c r="AM302" i="10"/>
  <c r="AM241" i="4"/>
  <c r="AM247" i="4"/>
  <c r="AM244" i="4"/>
  <c r="AM238" i="4"/>
  <c r="AM240" i="4"/>
  <c r="AM239" i="4"/>
  <c r="AM310" i="7"/>
  <c r="AM280" i="10"/>
  <c r="AM272" i="10"/>
  <c r="AM278" i="10"/>
  <c r="AM260" i="11"/>
  <c r="AM290" i="8"/>
  <c r="AM282" i="8"/>
  <c r="AM288" i="8"/>
  <c r="AM319" i="10"/>
  <c r="AM314" i="9"/>
  <c r="AM312" i="9"/>
  <c r="AM246" i="9"/>
  <c r="AM247" i="9"/>
  <c r="AM293" i="16"/>
  <c r="AM249" i="16"/>
  <c r="AM243" i="16"/>
  <c r="AM344" i="13"/>
  <c r="AM270" i="16"/>
  <c r="AM309" i="12"/>
  <c r="AM319" i="12"/>
  <c r="AM323" i="17"/>
  <c r="AM320" i="17"/>
  <c r="AM323" i="10"/>
  <c r="AM293" i="11"/>
  <c r="AM291" i="11"/>
  <c r="AM297" i="11"/>
  <c r="AM234" i="9"/>
  <c r="AM238" i="9"/>
  <c r="AM242" i="9"/>
  <c r="AM244" i="11"/>
  <c r="AM247" i="11"/>
  <c r="AM245" i="11"/>
  <c r="AM266" i="12"/>
  <c r="AM269" i="12"/>
  <c r="AM289" i="10"/>
  <c r="AM286" i="10"/>
  <c r="AM290" i="10"/>
  <c r="AM349" i="7"/>
  <c r="AM346" i="7"/>
  <c r="AM367" i="14"/>
  <c r="AM365" i="14"/>
  <c r="AM368" i="14"/>
  <c r="AM328" i="11"/>
  <c r="AM335" i="11"/>
  <c r="AM333" i="11"/>
  <c r="AM331" i="11"/>
  <c r="AM169" i="13"/>
  <c r="AM213" i="13"/>
  <c r="AM208" i="13"/>
  <c r="AM207" i="13"/>
  <c r="AM231" i="16"/>
  <c r="AM234" i="16"/>
  <c r="AM236" i="16"/>
  <c r="AM348" i="9"/>
  <c r="AM351" i="9"/>
  <c r="AM252" i="13"/>
  <c r="AM290" i="13"/>
  <c r="AM287" i="13"/>
  <c r="AM294" i="13"/>
  <c r="AM337" i="7"/>
  <c r="AM347" i="14"/>
  <c r="AM357" i="14"/>
  <c r="AM169" i="8"/>
  <c r="AM52" i="8"/>
  <c r="AM136" i="8"/>
  <c r="AM330" i="8"/>
  <c r="AM333" i="8"/>
  <c r="AM329" i="8"/>
  <c r="AM327" i="9"/>
  <c r="AM266" i="9"/>
  <c r="AM268" i="9"/>
  <c r="AM269" i="9"/>
  <c r="AM226" i="19"/>
  <c r="AM224" i="19"/>
  <c r="AM231" i="19"/>
  <c r="AM354" i="11"/>
  <c r="AM360" i="11"/>
  <c r="AM324" i="22"/>
  <c r="AM339" i="22"/>
  <c r="AM341" i="22"/>
  <c r="AM264" i="19"/>
  <c r="AM262" i="11"/>
  <c r="AM263" i="11"/>
  <c r="AM313" i="16"/>
  <c r="AM290" i="19"/>
  <c r="AM280" i="19"/>
  <c r="AM277" i="19"/>
  <c r="AM101" i="9"/>
  <c r="AM154" i="9"/>
  <c r="AM193" i="9"/>
  <c r="AM127" i="9"/>
  <c r="AM158" i="9"/>
  <c r="AM171" i="9"/>
  <c r="AM159" i="9"/>
  <c r="AM103" i="9"/>
  <c r="AM137" i="9"/>
  <c r="AM104" i="9"/>
  <c r="AM201" i="9"/>
  <c r="AM176" i="9"/>
  <c r="AM177" i="9"/>
  <c r="AM191" i="9"/>
  <c r="AM179" i="9"/>
  <c r="AM136" i="9"/>
  <c r="AM195" i="9"/>
  <c r="AM121" i="9"/>
  <c r="AM118" i="9"/>
  <c r="AM160" i="9"/>
  <c r="AM146" i="9"/>
  <c r="AM129" i="9"/>
  <c r="AM178" i="9"/>
  <c r="AM105" i="9"/>
  <c r="AM192" i="9"/>
  <c r="AM170" i="9"/>
  <c r="AM147" i="9"/>
  <c r="AM182" i="9"/>
  <c r="AM163" i="9"/>
  <c r="AM133" i="9"/>
  <c r="AM199" i="9"/>
  <c r="AM102" i="9"/>
  <c r="AM108" i="9"/>
  <c r="AM135" i="9"/>
  <c r="AM200" i="9"/>
  <c r="AM140" i="9"/>
  <c r="AM112" i="9"/>
  <c r="AM346" i="8"/>
  <c r="AM324" i="17"/>
  <c r="AM360" i="21"/>
  <c r="AM351" i="21"/>
  <c r="AM319" i="4"/>
  <c r="AM336" i="4"/>
  <c r="AM313" i="18"/>
  <c r="AM303" i="18"/>
  <c r="AM274" i="8"/>
  <c r="AM281" i="8"/>
  <c r="AM280" i="8"/>
  <c r="AM268" i="4"/>
  <c r="AM284" i="4"/>
  <c r="AM285" i="4"/>
  <c r="AM324" i="19"/>
  <c r="AM251" i="11"/>
  <c r="AM255" i="18"/>
  <c r="AM381" i="4"/>
  <c r="AM373" i="4"/>
  <c r="AM379" i="4"/>
  <c r="AM237" i="20"/>
  <c r="AM360" i="14"/>
  <c r="AM362" i="14"/>
  <c r="AM361" i="14"/>
  <c r="AM363" i="14"/>
  <c r="AM365" i="9"/>
  <c r="AM359" i="9"/>
  <c r="AM346" i="9"/>
  <c r="AM347" i="9"/>
  <c r="AM369" i="10"/>
  <c r="AM372" i="10"/>
  <c r="AM358" i="12"/>
  <c r="AM366" i="12"/>
  <c r="AM225" i="18"/>
  <c r="AM216" i="18"/>
  <c r="AM363" i="21"/>
  <c r="AM365" i="21"/>
  <c r="AM316" i="7"/>
  <c r="AM317" i="7"/>
  <c r="AM337" i="16"/>
  <c r="AM294" i="9"/>
  <c r="AM293" i="7"/>
  <c r="AM292" i="7"/>
  <c r="AM299" i="7"/>
  <c r="AM129" i="13"/>
  <c r="AM105" i="13"/>
  <c r="AM157" i="13"/>
  <c r="AM177" i="13"/>
  <c r="AM198" i="13"/>
  <c r="AM108" i="13"/>
  <c r="AM170" i="13"/>
  <c r="AM183" i="13"/>
  <c r="AM140" i="13"/>
  <c r="AM113" i="13"/>
  <c r="AM200" i="13"/>
  <c r="AM127" i="13"/>
  <c r="AM134" i="13"/>
  <c r="AM179" i="13"/>
  <c r="AM150" i="13"/>
  <c r="AM117" i="13"/>
  <c r="AM118" i="13"/>
  <c r="AM176" i="13"/>
  <c r="AM196" i="13"/>
  <c r="AM95" i="13"/>
  <c r="AM189" i="13"/>
  <c r="AM97" i="13"/>
  <c r="AM193" i="13"/>
  <c r="AM155" i="13"/>
  <c r="AM136" i="13"/>
  <c r="AM124" i="13"/>
  <c r="AM180" i="13"/>
  <c r="AM187" i="13"/>
  <c r="AM152" i="13"/>
  <c r="AM103" i="13"/>
  <c r="AM128" i="13"/>
  <c r="AM138" i="13"/>
  <c r="AM192" i="13"/>
  <c r="AM147" i="13"/>
  <c r="AM160" i="13"/>
  <c r="AM195" i="13"/>
  <c r="AM188" i="13"/>
  <c r="AM178" i="13"/>
  <c r="AM112" i="13"/>
  <c r="AM182" i="13"/>
  <c r="AM174" i="13"/>
  <c r="AM122" i="13"/>
  <c r="AM173" i="13"/>
  <c r="AM164" i="13"/>
  <c r="AM186" i="13"/>
  <c r="AM125" i="13"/>
  <c r="AM156" i="13"/>
  <c r="AM185" i="13"/>
  <c r="AM145" i="13"/>
  <c r="AM137" i="13"/>
  <c r="AM142" i="13"/>
  <c r="AM123" i="13"/>
  <c r="AM199" i="13"/>
  <c r="AM98" i="13"/>
  <c r="AM202" i="13"/>
  <c r="AM172" i="13"/>
  <c r="AM171" i="13"/>
  <c r="AM90" i="22"/>
  <c r="AM206" i="22"/>
  <c r="AM300" i="11"/>
  <c r="AM328" i="17"/>
  <c r="AM216" i="20"/>
  <c r="AM288" i="20"/>
  <c r="AM289" i="4"/>
  <c r="AM288" i="4"/>
  <c r="AM350" i="20"/>
  <c r="AM381" i="13"/>
  <c r="AM373" i="13"/>
  <c r="AM295" i="4"/>
  <c r="AM205" i="23"/>
  <c r="AM73" i="23"/>
  <c r="AM316" i="21"/>
  <c r="AM317" i="18"/>
  <c r="AM211" i="7"/>
  <c r="AM228" i="7"/>
  <c r="AM227" i="7"/>
  <c r="AM256" i="16"/>
  <c r="AM253" i="23"/>
  <c r="AM287" i="17"/>
  <c r="AM320" i="16"/>
  <c r="AM345" i="16"/>
  <c r="AM328" i="19"/>
  <c r="AM276" i="12"/>
  <c r="AM278" i="12"/>
  <c r="AM280" i="12"/>
  <c r="AM266" i="4"/>
  <c r="AM253" i="4"/>
  <c r="AM259" i="4"/>
  <c r="AM277" i="20"/>
  <c r="AM271" i="20"/>
  <c r="AM267" i="20"/>
  <c r="AM272" i="20"/>
  <c r="AM276" i="20"/>
  <c r="AM271" i="9"/>
  <c r="AM273" i="22"/>
  <c r="AM296" i="21"/>
  <c r="AM299" i="4"/>
  <c r="AM298" i="4"/>
  <c r="AM333" i="10"/>
  <c r="AM274" i="16"/>
  <c r="AM309" i="19"/>
  <c r="AM306" i="19"/>
  <c r="AM308" i="19"/>
  <c r="AM304" i="19"/>
  <c r="AM366" i="22"/>
  <c r="AM367" i="22"/>
  <c r="AM212" i="18"/>
  <c r="AM213" i="18"/>
  <c r="AM216" i="22"/>
  <c r="AM366" i="19"/>
  <c r="AM305" i="7"/>
  <c r="AM306" i="7"/>
  <c r="AM226" i="8"/>
  <c r="AM291" i="23"/>
  <c r="AM308" i="16"/>
  <c r="AM358" i="4"/>
  <c r="AM362" i="4"/>
  <c r="AM272" i="18"/>
  <c r="AM274" i="18"/>
  <c r="AM205" i="19"/>
  <c r="AM212" i="19"/>
  <c r="AM323" i="8"/>
  <c r="AM322" i="8"/>
  <c r="AM272" i="21"/>
  <c r="AM256" i="21"/>
  <c r="AM259" i="21"/>
  <c r="AM288" i="22"/>
  <c r="AM286" i="22"/>
  <c r="AM99" i="18"/>
  <c r="AM158" i="18"/>
  <c r="AM110" i="18"/>
  <c r="AM198" i="18"/>
  <c r="AM113" i="18"/>
  <c r="AM106" i="18"/>
  <c r="AM124" i="18"/>
  <c r="AM149" i="18"/>
  <c r="AM153" i="18"/>
  <c r="AM102" i="18"/>
  <c r="AM146" i="18"/>
  <c r="AM157" i="18"/>
  <c r="AM162" i="18"/>
  <c r="AM138" i="18"/>
  <c r="AM181" i="18"/>
  <c r="AM178" i="18"/>
  <c r="AM140" i="18"/>
  <c r="AM122" i="18"/>
  <c r="AM104" i="18"/>
  <c r="AM118" i="18"/>
  <c r="AM182" i="18"/>
  <c r="AM170" i="18"/>
  <c r="AM166" i="18"/>
  <c r="AM126" i="18"/>
  <c r="AM125" i="18"/>
  <c r="AM171" i="18"/>
  <c r="AM173" i="18"/>
  <c r="AM111" i="18"/>
  <c r="AM103" i="18"/>
  <c r="AM148" i="18"/>
  <c r="AM201" i="18"/>
  <c r="AM177" i="18"/>
  <c r="AM165" i="18"/>
  <c r="AM120" i="18"/>
  <c r="AM142" i="18"/>
  <c r="AM197" i="18"/>
  <c r="AM196" i="18"/>
  <c r="AM101" i="18"/>
  <c r="AM139" i="18"/>
  <c r="AM114" i="18"/>
  <c r="AM143" i="18"/>
  <c r="AM183" i="18"/>
  <c r="AM156" i="18"/>
  <c r="AM141" i="18"/>
  <c r="AM184" i="18"/>
  <c r="AM108" i="18"/>
  <c r="AM92" i="18"/>
  <c r="AM94" i="18"/>
  <c r="AM131" i="18"/>
  <c r="AM127" i="18"/>
  <c r="AM200" i="18"/>
  <c r="AM137" i="18"/>
  <c r="AM96" i="18"/>
  <c r="AM151" i="18"/>
  <c r="AM115" i="18"/>
  <c r="AM160" i="18"/>
  <c r="AM145" i="18"/>
  <c r="AM163" i="18"/>
  <c r="AM133" i="18"/>
  <c r="AM135" i="18"/>
  <c r="AM179" i="18"/>
  <c r="AM100" i="18"/>
  <c r="AM154" i="18"/>
  <c r="AM105" i="18"/>
  <c r="AM155" i="18"/>
  <c r="AM136" i="18"/>
  <c r="AM132" i="18"/>
  <c r="AM116" i="18"/>
  <c r="AM186" i="18"/>
  <c r="AM192" i="18"/>
  <c r="AM195" i="18"/>
  <c r="AM199" i="18"/>
  <c r="AM364" i="23"/>
  <c r="AM46" i="18"/>
  <c r="AM54" i="19"/>
  <c r="AM46" i="11"/>
  <c r="AM51" i="11"/>
  <c r="AM52" i="11"/>
  <c r="AM54" i="16"/>
  <c r="AM52" i="16"/>
  <c r="AM55" i="16"/>
  <c r="AM50" i="16"/>
  <c r="AM206" i="11"/>
  <c r="AM213" i="11"/>
  <c r="AM51" i="8"/>
  <c r="AM53" i="7"/>
  <c r="AM74" i="4"/>
  <c r="AM333" i="21"/>
  <c r="AM342" i="7"/>
  <c r="AM55" i="18"/>
  <c r="AM224" i="9"/>
  <c r="AM308" i="18"/>
  <c r="AM144" i="18"/>
  <c r="AM121" i="18"/>
  <c r="AM168" i="18"/>
  <c r="AM264" i="20"/>
  <c r="AM297" i="12"/>
  <c r="AM321" i="7"/>
  <c r="AM94" i="13"/>
  <c r="AM243" i="9"/>
  <c r="AM153" i="9"/>
  <c r="AM223" i="9"/>
  <c r="AM129" i="18"/>
  <c r="AM189" i="18"/>
  <c r="AM191" i="18"/>
  <c r="AM316" i="17"/>
  <c r="AM224" i="21"/>
  <c r="AM219" i="20"/>
  <c r="AM162" i="13"/>
  <c r="AM141" i="9"/>
  <c r="AM196" i="8"/>
  <c r="AM217" i="13"/>
  <c r="AM297" i="14"/>
  <c r="AM345" i="11"/>
  <c r="AM218" i="4"/>
  <c r="AM260" i="13"/>
  <c r="AM116" i="8"/>
  <c r="AM250" i="16"/>
  <c r="AM312" i="10"/>
  <c r="AM212" i="11"/>
  <c r="AM246" i="20"/>
  <c r="AM235" i="13"/>
  <c r="AM249" i="8"/>
  <c r="AM224" i="22"/>
  <c r="AM265" i="10"/>
  <c r="AM342" i="12"/>
  <c r="AM55" i="21"/>
  <c r="AM82" i="19"/>
  <c r="AM371" i="12"/>
  <c r="AM56" i="18"/>
  <c r="AM247" i="19"/>
  <c r="AM274" i="10"/>
  <c r="AM355" i="22"/>
  <c r="AM215" i="20"/>
  <c r="AM161" i="18"/>
  <c r="AM169" i="18"/>
  <c r="AM152" i="18"/>
  <c r="AM230" i="16"/>
  <c r="AM297" i="19"/>
  <c r="AM340" i="7"/>
  <c r="AM203" i="9"/>
  <c r="AM232" i="11"/>
  <c r="AM190" i="13"/>
  <c r="AM69" i="21"/>
  <c r="AM169" i="9"/>
  <c r="AM146" i="8"/>
  <c r="AM290" i="12"/>
  <c r="AM294" i="12"/>
  <c r="AM288" i="10"/>
  <c r="AM75" i="13"/>
  <c r="AM180" i="18"/>
  <c r="AM167" i="18"/>
  <c r="AM95" i="18"/>
  <c r="AM168" i="13"/>
  <c r="AM198" i="9"/>
  <c r="AM330" i="9"/>
  <c r="AM318" i="13"/>
  <c r="AM349" i="8"/>
  <c r="AM285" i="9"/>
  <c r="AM265" i="23"/>
  <c r="AM269" i="17"/>
  <c r="AM259" i="10"/>
  <c r="AM323" i="14"/>
  <c r="AM345" i="7"/>
  <c r="AM305" i="19"/>
  <c r="AM219" i="23"/>
  <c r="AM271" i="12"/>
  <c r="AM303" i="12"/>
  <c r="AM296" i="11"/>
  <c r="AM185" i="18"/>
  <c r="AM176" i="18"/>
  <c r="AM193" i="18"/>
  <c r="AM98" i="18"/>
  <c r="AM53" i="8"/>
  <c r="AM332" i="11"/>
  <c r="AM255" i="11"/>
  <c r="AM96" i="13"/>
  <c r="AM162" i="9"/>
  <c r="AM322" i="11"/>
  <c r="AM378" i="13"/>
  <c r="AM204" i="12"/>
  <c r="AM231" i="7"/>
  <c r="AM320" i="11"/>
  <c r="AM294" i="11"/>
  <c r="AM256" i="9"/>
  <c r="AM252" i="7"/>
  <c r="AM360" i="10"/>
  <c r="AM207" i="7"/>
  <c r="AM357" i="11"/>
  <c r="AM315" i="12"/>
  <c r="AM345" i="10"/>
  <c r="AM221" i="7"/>
  <c r="AM316" i="12"/>
  <c r="AM244" i="13"/>
  <c r="AM318" i="9"/>
  <c r="AM233" i="9"/>
  <c r="AM362" i="12"/>
  <c r="AM286" i="11"/>
  <c r="AM188" i="18"/>
  <c r="AM123" i="18"/>
  <c r="AM119" i="18"/>
  <c r="AM97" i="18"/>
  <c r="AM356" i="14"/>
  <c r="AM366" i="11"/>
  <c r="AM208" i="8"/>
  <c r="AM238" i="20"/>
  <c r="AM194" i="13"/>
  <c r="AM288" i="13"/>
  <c r="AM356" i="20"/>
  <c r="AM304" i="7"/>
  <c r="AM380" i="4"/>
  <c r="AM175" i="18"/>
  <c r="AM112" i="18"/>
  <c r="AM117" i="18"/>
  <c r="AM268" i="16"/>
  <c r="AM371" i="10"/>
  <c r="AM317" i="12"/>
  <c r="AM281" i="4"/>
  <c r="AM102" i="13"/>
  <c r="AM292" i="8"/>
  <c r="AM285" i="10"/>
  <c r="AM292" i="19"/>
  <c r="AM288" i="19"/>
  <c r="AM295" i="7"/>
  <c r="AM334" i="11"/>
  <c r="AM49" i="22"/>
  <c r="AM190" i="18"/>
  <c r="AM174" i="18"/>
  <c r="AM109" i="18"/>
  <c r="AM206" i="18"/>
  <c r="AM237" i="9"/>
  <c r="AM211" i="17"/>
  <c r="AM366" i="14"/>
  <c r="AM296" i="12"/>
  <c r="AM305" i="8"/>
  <c r="AM181" i="13"/>
  <c r="AM231" i="11"/>
  <c r="AM294" i="8"/>
  <c r="AM360" i="12"/>
  <c r="AM259" i="8"/>
  <c r="AM50" i="19"/>
  <c r="AM355" i="19"/>
  <c r="AM358" i="14"/>
  <c r="AM211" i="9"/>
  <c r="AM260" i="18"/>
  <c r="AM164" i="18"/>
  <c r="AM202" i="18"/>
  <c r="AM147" i="18"/>
  <c r="AM355" i="14"/>
  <c r="AM74" i="9"/>
  <c r="AM335" i="9"/>
  <c r="AM51" i="9"/>
  <c r="AM275" i="10"/>
  <c r="AM166" i="13"/>
  <c r="AM254" i="11"/>
  <c r="AM319" i="7"/>
  <c r="AM291" i="12"/>
  <c r="AM268" i="8"/>
  <c r="AM260" i="10"/>
  <c r="AM221" i="18"/>
  <c r="AM48" i="13"/>
  <c r="AM128" i="18"/>
  <c r="AM187" i="18"/>
  <c r="AM159" i="18"/>
  <c r="AM258" i="11"/>
  <c r="AM80" i="19"/>
  <c r="AM333" i="16"/>
  <c r="AM241" i="9"/>
  <c r="AM45" i="23"/>
  <c r="AM320" i="4"/>
  <c r="AM126" i="13"/>
  <c r="AM296" i="19"/>
  <c r="AM313" i="14"/>
  <c r="AM253" i="20"/>
  <c r="AM335" i="18"/>
  <c r="AM303" i="4"/>
  <c r="AM209" i="9"/>
  <c r="AM230" i="20"/>
  <c r="AM240" i="10"/>
  <c r="AM340" i="10"/>
  <c r="AM354" i="4"/>
  <c r="AM233" i="13"/>
  <c r="AM305" i="22"/>
  <c r="AM275" i="8"/>
  <c r="AM283" i="13"/>
  <c r="AM337" i="21"/>
  <c r="AM368" i="17"/>
  <c r="AM329" i="22"/>
  <c r="AM304" i="10"/>
  <c r="AM227" i="11"/>
  <c r="AM324" i="12"/>
  <c r="AM228" i="11"/>
  <c r="AM242" i="18"/>
  <c r="AM299" i="10"/>
  <c r="AM302" i="13"/>
  <c r="AM359" i="8"/>
  <c r="AM247" i="8"/>
  <c r="AM359" i="17"/>
  <c r="AM248" i="17"/>
  <c r="AM269" i="7"/>
  <c r="AM265" i="22"/>
  <c r="AM304" i="9"/>
  <c r="AM80" i="8"/>
  <c r="AM73" i="11"/>
  <c r="AM80" i="12"/>
  <c r="AM47" i="9"/>
  <c r="AM46" i="4"/>
  <c r="AM53" i="23"/>
  <c r="AM49" i="20"/>
  <c r="AM56" i="16"/>
  <c r="AM51" i="23"/>
  <c r="AM47" i="8"/>
  <c r="AM49" i="18"/>
  <c r="AM50" i="7"/>
  <c r="AM55" i="4"/>
  <c r="AM257" i="17"/>
  <c r="AM82" i="13"/>
  <c r="AM45" i="8"/>
  <c r="AM48" i="23"/>
  <c r="AM236" i="19"/>
  <c r="AM45" i="16"/>
  <c r="AM46" i="17"/>
  <c r="AM45" i="13"/>
  <c r="AM51" i="17"/>
  <c r="AM45" i="10"/>
  <c r="AM332" i="18"/>
  <c r="AM53" i="22"/>
  <c r="AM72" i="16"/>
  <c r="AM56" i="12"/>
  <c r="AM301" i="22"/>
  <c r="AM343" i="20"/>
  <c r="AM45" i="12"/>
  <c r="AM49" i="7"/>
  <c r="AM231" i="10"/>
  <c r="AM45" i="19"/>
  <c r="AM53" i="20"/>
  <c r="AM340" i="23"/>
  <c r="AM49" i="12"/>
  <c r="AM347" i="11"/>
  <c r="AM339" i="19"/>
  <c r="AM252" i="16"/>
  <c r="AM333" i="12"/>
  <c r="AM70" i="23"/>
  <c r="AM46" i="9"/>
  <c r="AM46" i="8"/>
  <c r="AM238" i="22"/>
  <c r="AM229" i="23"/>
  <c r="AM56" i="8"/>
  <c r="AM49" i="4"/>
  <c r="AM45" i="21"/>
  <c r="AM318" i="8"/>
  <c r="AM48" i="21"/>
  <c r="AM240" i="22"/>
  <c r="AM244" i="8"/>
  <c r="AM296" i="13"/>
  <c r="AM354" i="18"/>
  <c r="AM287" i="21"/>
  <c r="AM366" i="8"/>
  <c r="AM52" i="4"/>
  <c r="AM225" i="20"/>
  <c r="AM257" i="8"/>
  <c r="AM54" i="20"/>
  <c r="AM362" i="10"/>
  <c r="AM363" i="7"/>
  <c r="AM376" i="9"/>
  <c r="AM261" i="8"/>
  <c r="AM306" i="11"/>
  <c r="AM148" i="8"/>
  <c r="AM51" i="21"/>
  <c r="AM379" i="10"/>
  <c r="AM229" i="8"/>
  <c r="AM214" i="12"/>
  <c r="AM247" i="12"/>
  <c r="AM229" i="17"/>
  <c r="AM235" i="10"/>
  <c r="AM284" i="13"/>
  <c r="AM356" i="17"/>
  <c r="AM54" i="13"/>
  <c r="AM287" i="11"/>
  <c r="AM309" i="14"/>
  <c r="AM77" i="16"/>
  <c r="AM357" i="7"/>
  <c r="AM250" i="4"/>
  <c r="AM367" i="11"/>
  <c r="AM274" i="4"/>
  <c r="AM217" i="8"/>
  <c r="AM221" i="8"/>
  <c r="AM49" i="21"/>
  <c r="AM278" i="11"/>
  <c r="AM231" i="8"/>
  <c r="AM236" i="20"/>
  <c r="AM53" i="9"/>
  <c r="AM373" i="8"/>
  <c r="AM117" i="8"/>
  <c r="AM380" i="9"/>
  <c r="AM254" i="20"/>
  <c r="AM377" i="8"/>
  <c r="AM52" i="7"/>
  <c r="AM230" i="11"/>
  <c r="AM355" i="10"/>
  <c r="AM277" i="7"/>
  <c r="AM45" i="9"/>
  <c r="AM376" i="21"/>
  <c r="AM372" i="9"/>
  <c r="AM240" i="23"/>
  <c r="AM279" i="13"/>
  <c r="AM349" i="10"/>
  <c r="AM336" i="18"/>
  <c r="AM347" i="10"/>
  <c r="AM380" i="8"/>
  <c r="AM365" i="8"/>
  <c r="AM52" i="22"/>
  <c r="AM303" i="10"/>
  <c r="AM213" i="4"/>
  <c r="AM53" i="21"/>
  <c r="AM305" i="9"/>
  <c r="AM299" i="21"/>
  <c r="AM256" i="8"/>
  <c r="AM357" i="10"/>
  <c r="AM309" i="22"/>
  <c r="AM380" i="12"/>
  <c r="AM353" i="10"/>
  <c r="AM301" i="13"/>
  <c r="AM56" i="9"/>
  <c r="AM245" i="13"/>
  <c r="AM309" i="8"/>
  <c r="AM355" i="17"/>
  <c r="AM93" i="21"/>
  <c r="AM220" i="12"/>
  <c r="AM188" i="8"/>
  <c r="AM52" i="9"/>
  <c r="AM306" i="8"/>
  <c r="AM223" i="8"/>
  <c r="AM125" i="8"/>
  <c r="AM307" i="14"/>
  <c r="AM299" i="14"/>
  <c r="AM166" i="8"/>
  <c r="AM378" i="18"/>
  <c r="AM376" i="11"/>
  <c r="AM338" i="11"/>
  <c r="AM300" i="9"/>
  <c r="AM329" i="13"/>
  <c r="AM353" i="16"/>
  <c r="AM49" i="17"/>
  <c r="AM50" i="17"/>
  <c r="AM48" i="17"/>
  <c r="AM48" i="16"/>
  <c r="AM156" i="9"/>
  <c r="AM257" i="10"/>
  <c r="AM226" i="16"/>
  <c r="AM331" i="20"/>
  <c r="AM46" i="12"/>
  <c r="AM341" i="19"/>
  <c r="AM345" i="20"/>
  <c r="AM326" i="9"/>
  <c r="AM324" i="8"/>
  <c r="AM334" i="13"/>
  <c r="AM355" i="18"/>
  <c r="AM288" i="14"/>
  <c r="AM352" i="9"/>
  <c r="AM219" i="9"/>
  <c r="AM208" i="11"/>
  <c r="AM289" i="21"/>
  <c r="AM334" i="22"/>
  <c r="AM335" i="19"/>
  <c r="AM343" i="9"/>
  <c r="AM279" i="17"/>
  <c r="AM310" i="12"/>
  <c r="AM204" i="4"/>
  <c r="AM270" i="12"/>
  <c r="AM245" i="9"/>
  <c r="AM215" i="11"/>
  <c r="AM128" i="8"/>
  <c r="AM191" i="8"/>
  <c r="AM168" i="8"/>
  <c r="AM173" i="8"/>
  <c r="AM112" i="8"/>
  <c r="AM198" i="8"/>
  <c r="AM139" i="8"/>
  <c r="AM184" i="8"/>
  <c r="AM197" i="8"/>
  <c r="AM278" i="13"/>
  <c r="AM51" i="20"/>
  <c r="AM347" i="16"/>
  <c r="AM320" i="9"/>
  <c r="AM223" i="12"/>
  <c r="AM301" i="10"/>
  <c r="AM327" i="10"/>
  <c r="AM253" i="11"/>
  <c r="AM352" i="10"/>
  <c r="AM287" i="7"/>
  <c r="AM280" i="13"/>
  <c r="AM251" i="8"/>
  <c r="AM237" i="11"/>
  <c r="AM240" i="11"/>
  <c r="AM245" i="12"/>
  <c r="AM258" i="4"/>
  <c r="AM319" i="16"/>
  <c r="AM265" i="8"/>
  <c r="AM261" i="10"/>
  <c r="AM267" i="12"/>
  <c r="AM370" i="13"/>
  <c r="AM55" i="12"/>
  <c r="AM46" i="10"/>
  <c r="AM47" i="10"/>
  <c r="AM52" i="21"/>
  <c r="AM298" i="16"/>
  <c r="AM277" i="4"/>
  <c r="AM378" i="10"/>
  <c r="AM50" i="18"/>
  <c r="AM46" i="22"/>
  <c r="AM52" i="19"/>
  <c r="AM56" i="19"/>
  <c r="AM249" i="12"/>
  <c r="AM56" i="7"/>
  <c r="AM61" i="4"/>
  <c r="AM313" i="23"/>
  <c r="AM205" i="10"/>
  <c r="AM292" i="11"/>
  <c r="AM275" i="14"/>
  <c r="AM367" i="9"/>
  <c r="AM339" i="9"/>
  <c r="AM304" i="14"/>
  <c r="AM338" i="12"/>
  <c r="AM98" i="9"/>
  <c r="AM190" i="9"/>
  <c r="AM124" i="9"/>
  <c r="AM139" i="9"/>
  <c r="AM138" i="9"/>
  <c r="AM122" i="9"/>
  <c r="AM155" i="9"/>
  <c r="AM117" i="9"/>
  <c r="AM197" i="9"/>
  <c r="AM251" i="9"/>
  <c r="AM306" i="14"/>
  <c r="AM55" i="8"/>
  <c r="AM235" i="4"/>
  <c r="AM256" i="11"/>
  <c r="AM360" i="13"/>
  <c r="AM351" i="12"/>
  <c r="AM239" i="9"/>
  <c r="AM267" i="13"/>
  <c r="AM321" i="9"/>
  <c r="AM45" i="7"/>
  <c r="AM301" i="23"/>
  <c r="AM354" i="14"/>
  <c r="AM242" i="17"/>
  <c r="AM241" i="8"/>
  <c r="AM218" i="10"/>
  <c r="AM208" i="12"/>
  <c r="AM343" i="7"/>
  <c r="AM304" i="12"/>
  <c r="AM262" i="12"/>
  <c r="AM118" i="8"/>
  <c r="AM123" i="8"/>
  <c r="AM160" i="8"/>
  <c r="AM94" i="8"/>
  <c r="AM202" i="8"/>
  <c r="AM122" i="8"/>
  <c r="AM151" i="8"/>
  <c r="AM175" i="8"/>
  <c r="AM126" i="8"/>
  <c r="AM315" i="7"/>
  <c r="AM51" i="13"/>
  <c r="AM320" i="8"/>
  <c r="AM274" i="17"/>
  <c r="AM215" i="10"/>
  <c r="AM369" i="19"/>
  <c r="AM297" i="8"/>
  <c r="AM283" i="11"/>
  <c r="AM247" i="16"/>
  <c r="AM218" i="13"/>
  <c r="AM316" i="8"/>
  <c r="AM223" i="11"/>
  <c r="AM223" i="13"/>
  <c r="AM343" i="16"/>
  <c r="AM248" i="18"/>
  <c r="AM252" i="21"/>
  <c r="AM332" i="4"/>
  <c r="AM241" i="7"/>
  <c r="AM224" i="16"/>
  <c r="AM234" i="11"/>
  <c r="AM336" i="13"/>
  <c r="AM334" i="7"/>
  <c r="AM226" i="11"/>
  <c r="AM56" i="21"/>
  <c r="AM49" i="9"/>
  <c r="AM51" i="16"/>
  <c r="AM54" i="4"/>
  <c r="AM268" i="12"/>
  <c r="AM374" i="10"/>
  <c r="AM379" i="22"/>
  <c r="AM48" i="19"/>
  <c r="AM50" i="4"/>
  <c r="AM247" i="17"/>
  <c r="AM293" i="20"/>
  <c r="AM350" i="10"/>
  <c r="AM356" i="13"/>
  <c r="AM373" i="12"/>
  <c r="AM356" i="16"/>
  <c r="AM213" i="12"/>
  <c r="AM360" i="8"/>
  <c r="AM335" i="12"/>
  <c r="AM131" i="9"/>
  <c r="AM172" i="9"/>
  <c r="AM123" i="9"/>
  <c r="AM181" i="9"/>
  <c r="AM174" i="9"/>
  <c r="AM149" i="9"/>
  <c r="AM99" i="9"/>
  <c r="AM113" i="9"/>
  <c r="AM128" i="9"/>
  <c r="AM255" i="10"/>
  <c r="AM248" i="12"/>
  <c r="AM52" i="12"/>
  <c r="AM73" i="17"/>
  <c r="AM368" i="4"/>
  <c r="AM350" i="11"/>
  <c r="AM296" i="14"/>
  <c r="AM222" i="11"/>
  <c r="AM283" i="10"/>
  <c r="AM315" i="11"/>
  <c r="AM205" i="8"/>
  <c r="AM211" i="10"/>
  <c r="AM258" i="12"/>
  <c r="AM45" i="4"/>
  <c r="AM358" i="23"/>
  <c r="AM326" i="14"/>
  <c r="AM203" i="8"/>
  <c r="AM314" i="12"/>
  <c r="AM307" i="8"/>
  <c r="AM222" i="12"/>
  <c r="AM286" i="20"/>
  <c r="AM233" i="12"/>
  <c r="AM167" i="8"/>
  <c r="AM124" i="8"/>
  <c r="AM163" i="8"/>
  <c r="AM158" i="8"/>
  <c r="AM192" i="8"/>
  <c r="AM190" i="8"/>
  <c r="AM147" i="8"/>
  <c r="AM186" i="8"/>
  <c r="AM161" i="8"/>
  <c r="AM211" i="8"/>
  <c r="AM50" i="9"/>
  <c r="AM258" i="8"/>
  <c r="AM232" i="17"/>
  <c r="AM328" i="13"/>
  <c r="AM234" i="4"/>
  <c r="AM310" i="17"/>
  <c r="AM368" i="10"/>
  <c r="AM279" i="4"/>
  <c r="AM350" i="23"/>
  <c r="AM338" i="16"/>
  <c r="AM226" i="7"/>
  <c r="AM209" i="11"/>
  <c r="AM236" i="11"/>
  <c r="AM358" i="13"/>
  <c r="AM211" i="13"/>
  <c r="AM267" i="9"/>
  <c r="AM236" i="21"/>
  <c r="AM55" i="17"/>
  <c r="AM302" i="9"/>
  <c r="AM51" i="18"/>
  <c r="AM349" i="14"/>
  <c r="AM49" i="11"/>
  <c r="AM55" i="11"/>
  <c r="AM377" i="13"/>
  <c r="AM53" i="10"/>
  <c r="AM54" i="17"/>
  <c r="AM95" i="9"/>
  <c r="AM280" i="11"/>
  <c r="AM237" i="12"/>
  <c r="AM267" i="16"/>
  <c r="AM289" i="8"/>
  <c r="AM361" i="12"/>
  <c r="AM258" i="10"/>
  <c r="AM314" i="10"/>
  <c r="AM340" i="9"/>
  <c r="AM279" i="20"/>
  <c r="AM252" i="4"/>
  <c r="AM220" i="22"/>
  <c r="AM234" i="13"/>
  <c r="AM361" i="13"/>
  <c r="AM277" i="10"/>
  <c r="AM359" i="14"/>
  <c r="AM331" i="8"/>
  <c r="AM301" i="7"/>
  <c r="AM274" i="14"/>
  <c r="AM353" i="8"/>
  <c r="AM328" i="9"/>
  <c r="AM307" i="9"/>
  <c r="AM96" i="8"/>
  <c r="AM107" i="8"/>
  <c r="AM179" i="8"/>
  <c r="AM114" i="8"/>
  <c r="AM176" i="8"/>
  <c r="AM145" i="8"/>
  <c r="AM97" i="8"/>
  <c r="AM181" i="8"/>
  <c r="AM137" i="8"/>
  <c r="AM105" i="8"/>
  <c r="AM340" i="12"/>
  <c r="AM49" i="16"/>
  <c r="AM279" i="18"/>
  <c r="AM229" i="13"/>
  <c r="AM321" i="8"/>
  <c r="AM335" i="10"/>
  <c r="AM250" i="13"/>
  <c r="AM211" i="11"/>
  <c r="AM231" i="12"/>
  <c r="AM241" i="20"/>
  <c r="AM317" i="22"/>
  <c r="AM348" i="7"/>
  <c r="AM305" i="14"/>
  <c r="AM213" i="9"/>
  <c r="AM360" i="9"/>
  <c r="AM238" i="13"/>
  <c r="AM232" i="8"/>
  <c r="AM205" i="12"/>
  <c r="AM300" i="7"/>
  <c r="AM243" i="12"/>
  <c r="AM54" i="7"/>
  <c r="AM291" i="19"/>
  <c r="AM56" i="22"/>
  <c r="AM49" i="19"/>
  <c r="AM366" i="23"/>
  <c r="AM53" i="19"/>
  <c r="AM45" i="17"/>
  <c r="AM283" i="12"/>
  <c r="AM350" i="16"/>
  <c r="AM48" i="8"/>
  <c r="AM380" i="7"/>
  <c r="AM52" i="20"/>
  <c r="AM380" i="23"/>
  <c r="AM152" i="9"/>
  <c r="AM114" i="9"/>
  <c r="AM226" i="12"/>
  <c r="AM328" i="8"/>
  <c r="AM250" i="9"/>
  <c r="AM47" i="23"/>
  <c r="AM263" i="17"/>
  <c r="AM316" i="10"/>
  <c r="AM291" i="14"/>
  <c r="AM222" i="9"/>
  <c r="AM375" i="12"/>
  <c r="AM348" i="8"/>
  <c r="AM292" i="10"/>
  <c r="AM287" i="10"/>
  <c r="AM324" i="13"/>
  <c r="AM228" i="9"/>
  <c r="AM46" i="13"/>
  <c r="AM45" i="20"/>
  <c r="AM375" i="8"/>
  <c r="AM319" i="9"/>
  <c r="AM226" i="9"/>
  <c r="AM273" i="13"/>
  <c r="AM262" i="8"/>
  <c r="AM244" i="10"/>
  <c r="AM341" i="12"/>
  <c r="AM102" i="8"/>
  <c r="AM178" i="8"/>
  <c r="AM120" i="8"/>
  <c r="AM156" i="8"/>
  <c r="AM155" i="8"/>
  <c r="AM144" i="8"/>
  <c r="AM99" i="8"/>
  <c r="AM135" i="8"/>
  <c r="AM162" i="8"/>
  <c r="AM220" i="8"/>
  <c r="AM216" i="8"/>
  <c r="AM47" i="21"/>
  <c r="AM237" i="18"/>
  <c r="AM353" i="4"/>
  <c r="AM225" i="9"/>
  <c r="AM305" i="20"/>
  <c r="AM329" i="10"/>
  <c r="AM314" i="7"/>
  <c r="AM351" i="10"/>
  <c r="AM225" i="22"/>
  <c r="AM289" i="14"/>
  <c r="AM302" i="11"/>
  <c r="AM308" i="14"/>
  <c r="AM305" i="11"/>
  <c r="AM321" i="14"/>
  <c r="AM54" i="22"/>
  <c r="AM51" i="19"/>
  <c r="AM46" i="19"/>
  <c r="AM377" i="17"/>
  <c r="AM48" i="10"/>
  <c r="AM348" i="18"/>
  <c r="AM45" i="18"/>
  <c r="AM380" i="13"/>
  <c r="AM207" i="4"/>
  <c r="AM359" i="20"/>
  <c r="AM47" i="19"/>
  <c r="AM47" i="20"/>
  <c r="AM46" i="21"/>
  <c r="AM344" i="14"/>
  <c r="AM143" i="13"/>
  <c r="AM115" i="13"/>
  <c r="AM131" i="13"/>
  <c r="AM149" i="13"/>
  <c r="AM132" i="13"/>
  <c r="AM191" i="13"/>
  <c r="AM119" i="13"/>
  <c r="AM154" i="13"/>
  <c r="AM100" i="13"/>
  <c r="AM165" i="13"/>
  <c r="AM234" i="10"/>
  <c r="AM222" i="13"/>
  <c r="AM252" i="9"/>
  <c r="AM333" i="22"/>
  <c r="AM233" i="20"/>
  <c r="AM298" i="11"/>
  <c r="AM330" i="10"/>
  <c r="AM320" i="12"/>
  <c r="AM345" i="13"/>
  <c r="AM183" i="9"/>
  <c r="AM185" i="9"/>
  <c r="AM150" i="9"/>
  <c r="AM164" i="9"/>
  <c r="AM184" i="9"/>
  <c r="AM116" i="9"/>
  <c r="AM96" i="9"/>
  <c r="AM94" i="9"/>
  <c r="AM186" i="9"/>
  <c r="AM299" i="16"/>
  <c r="AM314" i="11"/>
  <c r="AM255" i="13"/>
  <c r="AM359" i="4"/>
  <c r="AM266" i="14"/>
  <c r="AM301" i="8"/>
  <c r="AM354" i="12"/>
  <c r="AM367" i="8"/>
  <c r="AM317" i="11"/>
  <c r="AM313" i="21"/>
  <c r="AM310" i="10"/>
  <c r="AM55" i="9"/>
  <c r="AM271" i="18"/>
  <c r="AM289" i="11"/>
  <c r="AM339" i="21"/>
  <c r="AM336" i="9"/>
  <c r="AM270" i="10"/>
  <c r="AM270" i="4"/>
  <c r="AM100" i="8"/>
  <c r="AM183" i="8"/>
  <c r="AM98" i="8"/>
  <c r="AM115" i="8"/>
  <c r="AM165" i="8"/>
  <c r="AM153" i="8"/>
  <c r="AM187" i="8"/>
  <c r="AM138" i="8"/>
  <c r="AM110" i="8"/>
  <c r="AM340" i="14"/>
  <c r="AM257" i="9"/>
  <c r="AM46" i="23"/>
  <c r="AM293" i="12"/>
  <c r="AM218" i="9"/>
  <c r="AM266" i="13"/>
  <c r="AM346" i="10"/>
  <c r="AM293" i="10"/>
  <c r="AM318" i="19"/>
  <c r="AM344" i="22"/>
  <c r="AM235" i="17"/>
  <c r="AM220" i="10"/>
  <c r="AM203" i="19"/>
  <c r="AM222" i="10"/>
  <c r="AM261" i="7"/>
  <c r="AM263" i="7"/>
  <c r="AM273" i="8"/>
  <c r="AM280" i="14"/>
  <c r="AM48" i="4"/>
  <c r="AM361" i="22"/>
  <c r="AM376" i="17"/>
  <c r="AM364" i="14"/>
  <c r="AM376" i="22"/>
  <c r="AM377" i="22"/>
  <c r="AM47" i="18"/>
  <c r="AM148" i="13"/>
  <c r="AM135" i="13"/>
  <c r="AM111" i="13"/>
  <c r="AM101" i="13"/>
  <c r="AM139" i="13"/>
  <c r="AM133" i="13"/>
  <c r="AM261" i="4"/>
  <c r="AM324" i="14"/>
  <c r="AM290" i="17"/>
  <c r="AM235" i="18"/>
  <c r="AM248" i="11"/>
  <c r="AM286" i="7"/>
  <c r="AM236" i="13"/>
  <c r="AM279" i="14"/>
  <c r="AM258" i="9"/>
  <c r="AM233" i="4"/>
  <c r="AM143" i="9"/>
  <c r="AM106" i="9"/>
  <c r="AM125" i="9"/>
  <c r="AM119" i="9"/>
  <c r="AM168" i="9"/>
  <c r="AM111" i="9"/>
  <c r="AM109" i="9"/>
  <c r="AM167" i="9"/>
  <c r="AM151" i="9"/>
  <c r="AM263" i="8"/>
  <c r="AM272" i="12"/>
  <c r="AM299" i="9"/>
  <c r="AM351" i="4"/>
  <c r="AM321" i="10"/>
  <c r="AM255" i="4"/>
  <c r="AM353" i="9"/>
  <c r="AM273" i="11"/>
  <c r="AM275" i="7"/>
  <c r="AM52" i="13"/>
  <c r="AM309" i="11"/>
  <c r="AM242" i="4"/>
  <c r="AM285" i="11"/>
  <c r="AM280" i="21"/>
  <c r="AM291" i="7"/>
  <c r="AM312" i="14"/>
  <c r="AM210" i="11"/>
  <c r="AM177" i="8"/>
  <c r="AM140" i="8"/>
  <c r="AM142" i="8"/>
  <c r="AM129" i="8"/>
  <c r="AM199" i="8"/>
  <c r="AM109" i="8"/>
  <c r="AM185" i="8"/>
  <c r="AM189" i="8"/>
  <c r="AM157" i="8"/>
  <c r="AM298" i="12"/>
  <c r="AM55" i="23"/>
  <c r="AM279" i="8"/>
  <c r="AM260" i="7"/>
  <c r="AM266" i="18"/>
  <c r="AM261" i="13"/>
  <c r="AM347" i="18"/>
  <c r="AM343" i="11"/>
  <c r="AM224" i="18"/>
  <c r="AM318" i="11"/>
  <c r="AM272" i="17"/>
  <c r="AM221" i="9"/>
  <c r="AM237" i="21"/>
  <c r="AM246" i="13"/>
  <c r="AM221" i="10"/>
  <c r="AM313" i="8"/>
  <c r="AM343" i="8"/>
  <c r="AM212" i="20"/>
  <c r="AM317" i="10"/>
  <c r="AM279" i="10"/>
  <c r="AM269" i="8"/>
  <c r="AM356" i="4"/>
  <c r="AM54" i="11"/>
  <c r="AM47" i="11"/>
  <c r="AM55" i="22"/>
  <c r="AM55" i="19"/>
  <c r="AM45" i="22"/>
  <c r="AM375" i="16"/>
  <c r="AM50" i="11"/>
  <c r="AM378" i="23"/>
  <c r="AM106" i="13"/>
  <c r="AM151" i="13"/>
  <c r="AM110" i="13"/>
  <c r="AM167" i="13"/>
  <c r="AM158" i="13"/>
  <c r="AM109" i="13"/>
  <c r="AM153" i="13"/>
  <c r="AM300" i="12"/>
  <c r="AM278" i="9"/>
  <c r="AM270" i="8"/>
  <c r="AM239" i="20"/>
  <c r="AM275" i="11"/>
  <c r="AM294" i="7"/>
  <c r="AM268" i="14"/>
  <c r="AM325" i="8"/>
  <c r="AM336" i="21"/>
  <c r="AM203" i="12"/>
  <c r="AM100" i="9"/>
  <c r="AM144" i="9"/>
  <c r="AM161" i="9"/>
  <c r="AM175" i="9"/>
  <c r="AM180" i="9"/>
  <c r="AM142" i="9"/>
  <c r="AM110" i="9"/>
  <c r="AM196" i="9"/>
  <c r="AM188" i="9"/>
  <c r="AM263" i="4"/>
  <c r="AM358" i="8"/>
  <c r="AM304" i="13"/>
  <c r="AM246" i="17"/>
  <c r="AM213" i="20"/>
  <c r="AM259" i="13"/>
  <c r="AM337" i="11"/>
  <c r="AM271" i="19"/>
  <c r="AM281" i="14"/>
  <c r="AM229" i="4"/>
  <c r="AM268" i="17"/>
  <c r="AM234" i="7"/>
  <c r="AM214" i="21"/>
  <c r="AM252" i="8"/>
  <c r="AM344" i="17"/>
  <c r="AM336" i="8"/>
  <c r="AM95" i="8"/>
  <c r="AM172" i="8"/>
  <c r="AM106" i="8"/>
  <c r="AM134" i="8"/>
  <c r="AM200" i="8"/>
  <c r="AM164" i="8"/>
  <c r="AM193" i="8"/>
  <c r="AM150" i="8"/>
  <c r="AM130" i="8"/>
  <c r="AM267" i="8"/>
  <c r="AM55" i="10"/>
  <c r="AM250" i="8"/>
  <c r="AM236" i="7"/>
  <c r="AM210" i="4"/>
  <c r="AM209" i="10"/>
  <c r="AM337" i="14"/>
  <c r="AM215" i="9"/>
  <c r="AM231" i="4"/>
  <c r="AM368" i="12"/>
  <c r="AM215" i="8"/>
  <c r="AM221" i="17"/>
  <c r="AM257" i="21"/>
  <c r="AM246" i="8"/>
  <c r="AM369" i="12"/>
  <c r="AM216" i="7"/>
  <c r="AM346" i="12"/>
  <c r="AM219" i="4"/>
  <c r="AM273" i="7"/>
  <c r="AM240" i="12"/>
  <c r="AM341" i="14"/>
  <c r="AM48" i="18"/>
  <c r="AM47" i="17"/>
  <c r="AM54" i="18"/>
  <c r="AM365" i="4"/>
  <c r="AM309" i="21"/>
  <c r="AM51" i="10"/>
  <c r="AM53" i="17"/>
  <c r="AM50" i="22"/>
  <c r="AM379" i="13"/>
  <c r="AM283" i="19"/>
  <c r="AM376" i="14"/>
  <c r="AM380" i="17"/>
  <c r="AM56" i="11"/>
  <c r="AM53" i="18"/>
  <c r="AM268" i="7"/>
  <c r="AM184" i="13"/>
  <c r="AM121" i="13"/>
  <c r="AM116" i="13"/>
  <c r="AM161" i="13"/>
  <c r="AM146" i="13"/>
  <c r="AM163" i="13"/>
  <c r="AM107" i="13"/>
  <c r="AM104" i="13"/>
  <c r="AM144" i="13"/>
  <c r="AM335" i="14"/>
  <c r="AM222" i="18"/>
  <c r="AM209" i="12"/>
  <c r="AM277" i="8"/>
  <c r="AM346" i="13"/>
  <c r="AM338" i="10"/>
  <c r="AM361" i="8"/>
  <c r="AM134" i="9"/>
  <c r="AM194" i="9"/>
  <c r="AM189" i="9"/>
  <c r="AM166" i="9"/>
  <c r="AM148" i="9"/>
  <c r="AM126" i="9"/>
  <c r="AM115" i="9"/>
  <c r="AM145" i="9"/>
  <c r="AM97" i="9"/>
  <c r="AM323" i="11"/>
  <c r="AM277" i="9"/>
  <c r="AM282" i="21"/>
  <c r="AM273" i="12"/>
  <c r="AM283" i="14"/>
  <c r="AM251" i="10"/>
  <c r="AM342" i="18"/>
  <c r="AM265" i="7"/>
  <c r="AM224" i="13"/>
  <c r="AM351" i="14"/>
  <c r="AM359" i="12"/>
  <c r="AM276" i="13"/>
  <c r="AM154" i="8"/>
  <c r="AM171" i="8"/>
  <c r="AM143" i="8"/>
  <c r="AM113" i="8"/>
  <c r="AM141" i="8"/>
  <c r="AM108" i="8"/>
  <c r="AM149" i="8"/>
  <c r="AM103" i="8"/>
  <c r="AM132" i="8"/>
  <c r="AM56" i="23"/>
  <c r="AM285" i="8"/>
  <c r="AM281" i="7"/>
  <c r="AM332" i="9"/>
  <c r="AM290" i="9"/>
  <c r="AM303" i="22"/>
  <c r="AM324" i="9"/>
  <c r="AM324" i="10"/>
  <c r="AM267" i="21"/>
  <c r="AM49" i="10"/>
  <c r="AM50" i="23"/>
  <c r="AM47" i="22"/>
  <c r="AM50" i="13"/>
  <c r="AM51" i="22"/>
  <c r="AM45" i="11"/>
  <c r="AM71" i="17"/>
  <c r="AM281" i="13"/>
  <c r="AM367" i="13"/>
  <c r="AM279" i="7"/>
  <c r="AM293" i="13"/>
  <c r="AM285" i="7"/>
  <c r="AM205" i="11"/>
  <c r="AM348" i="14"/>
  <c r="AM133" i="8"/>
  <c r="AM119" i="8"/>
  <c r="AM101" i="8"/>
  <c r="AM104" i="8"/>
  <c r="AM195" i="8"/>
  <c r="AM152" i="8"/>
  <c r="AM180" i="8"/>
  <c r="AM194" i="8"/>
  <c r="AM121" i="8"/>
  <c r="AM334" i="14"/>
  <c r="AM56" i="10"/>
  <c r="AM311" i="18"/>
  <c r="AM218" i="8"/>
  <c r="AM300" i="13"/>
  <c r="AM340" i="8"/>
  <c r="AM329" i="9"/>
  <c r="AM331" i="12"/>
  <c r="AM277" i="13"/>
  <c r="AM262" i="7"/>
  <c r="AM337" i="12"/>
  <c r="AM257" i="4"/>
  <c r="AM283" i="8"/>
  <c r="AM48" i="22"/>
  <c r="AM248" i="21"/>
  <c r="AM322" i="13"/>
  <c r="AM339" i="7"/>
  <c r="AM259" i="23"/>
  <c r="AM52" i="23"/>
  <c r="AM50" i="10"/>
  <c r="AM120" i="13"/>
  <c r="AM175" i="13"/>
  <c r="AM159" i="13"/>
  <c r="AM141" i="13"/>
  <c r="AM197" i="13"/>
  <c r="AM201" i="13"/>
  <c r="AM364" i="9"/>
  <c r="AM107" i="9"/>
  <c r="AM173" i="9"/>
  <c r="AM202" i="9"/>
  <c r="AM130" i="9"/>
  <c r="AM165" i="9"/>
  <c r="AM157" i="9"/>
  <c r="AM187" i="9"/>
  <c r="AM132" i="9"/>
  <c r="AM279" i="12"/>
  <c r="AM324" i="7"/>
  <c r="AM323" i="7"/>
  <c r="AM339" i="14"/>
  <c r="AM372" i="13"/>
  <c r="AM370" i="8"/>
  <c r="AM227" i="18"/>
  <c r="AM182" i="8"/>
  <c r="AM170" i="8"/>
  <c r="AM131" i="8"/>
  <c r="AM159" i="8"/>
  <c r="AM111" i="8"/>
  <c r="AM174" i="8"/>
  <c r="AM127" i="8"/>
  <c r="AM201" i="8"/>
  <c r="AM313" i="7"/>
  <c r="AM374" i="13"/>
  <c r="AM320" i="13"/>
  <c r="AM363" i="9"/>
  <c r="AM327" i="13"/>
  <c r="AM380" i="21"/>
  <c r="AM48" i="7"/>
  <c r="Y34" i="6"/>
  <c r="E190" i="14"/>
  <c r="G191" i="14" s="1"/>
  <c r="K190" i="14"/>
  <c r="J190" i="14"/>
  <c r="L190" i="14" s="1"/>
  <c r="V33" i="6"/>
  <c r="U33" i="6"/>
  <c r="AJ32" i="9"/>
  <c r="AJ32" i="17"/>
  <c r="AJ32" i="20"/>
  <c r="AJ32" i="13"/>
  <c r="AJ32" i="16"/>
  <c r="AJ32" i="12"/>
  <c r="AJ32" i="19"/>
  <c r="AJ32" i="18"/>
  <c r="AJ32" i="21"/>
  <c r="AJ32" i="10"/>
  <c r="AJ32" i="7"/>
  <c r="AJ32" i="11"/>
  <c r="AJ32" i="22"/>
  <c r="AJ32" i="4"/>
  <c r="AJ32" i="23"/>
  <c r="AJ32" i="8"/>
  <c r="AJ32" i="14"/>
  <c r="O33" i="6"/>
  <c r="Y33" i="6" l="1"/>
  <c r="AL32" i="10"/>
  <c r="AM32" i="10" s="1"/>
  <c r="AL32" i="22"/>
  <c r="AM32" i="22" s="1"/>
  <c r="AL32" i="7"/>
  <c r="AM32" i="7" s="1"/>
  <c r="AL32" i="13"/>
  <c r="AM32" i="13" s="1"/>
  <c r="AL32" i="11"/>
  <c r="AM32" i="11" s="1"/>
  <c r="AL32" i="9"/>
  <c r="AM32" i="9" s="1"/>
  <c r="AL32" i="17"/>
  <c r="AM32" i="17" s="1"/>
  <c r="AL32" i="16"/>
  <c r="AM32" i="16" s="1"/>
  <c r="AL32" i="21"/>
  <c r="AM32" i="21" s="1"/>
  <c r="AL32" i="4"/>
  <c r="AM32" i="4" s="1"/>
  <c r="AL32" i="12"/>
  <c r="AM32" i="12" s="1"/>
  <c r="AL32" i="18"/>
  <c r="AM32" i="18" s="1"/>
  <c r="AL32" i="20"/>
  <c r="AM32" i="20" s="1"/>
  <c r="AL32" i="19"/>
  <c r="AM32" i="19" s="1"/>
  <c r="AL32" i="8"/>
  <c r="AM32" i="8" s="1"/>
  <c r="AL32" i="14"/>
  <c r="AL32" i="23"/>
  <c r="AM32" i="23" s="1"/>
  <c r="F191" i="14"/>
  <c r="H191" i="14"/>
  <c r="E191" i="14" s="1"/>
  <c r="V32" i="6"/>
  <c r="U32" i="6"/>
  <c r="Y32" i="6" s="1"/>
  <c r="AJ30" i="11"/>
  <c r="AJ31" i="16"/>
  <c r="AJ30" i="4"/>
  <c r="AJ30" i="14"/>
  <c r="AJ31" i="11"/>
  <c r="AJ30" i="8"/>
  <c r="AJ30" i="16"/>
  <c r="AJ30" i="23"/>
  <c r="AJ30" i="7"/>
  <c r="AJ31" i="14"/>
  <c r="AJ31" i="21"/>
  <c r="AJ31" i="20"/>
  <c r="AJ30" i="19"/>
  <c r="AJ31" i="9"/>
  <c r="AJ31" i="13"/>
  <c r="AJ31" i="22"/>
  <c r="AJ31" i="4"/>
  <c r="AJ30" i="18"/>
  <c r="AJ30" i="17"/>
  <c r="AJ31" i="19"/>
  <c r="AJ30" i="20"/>
  <c r="AJ31" i="8"/>
  <c r="AJ30" i="22"/>
  <c r="AJ31" i="17"/>
  <c r="AJ31" i="18"/>
  <c r="AJ31" i="7"/>
  <c r="AJ30" i="21"/>
  <c r="AJ31" i="12"/>
  <c r="AJ30" i="12"/>
  <c r="AJ30" i="10"/>
  <c r="AJ30" i="13"/>
  <c r="AJ31" i="10"/>
  <c r="AJ30" i="9"/>
  <c r="AJ31" i="23"/>
  <c r="O32" i="6"/>
  <c r="AL31" i="22" l="1"/>
  <c r="AM31" i="22" s="1"/>
  <c r="AL31" i="12"/>
  <c r="AM31" i="12" s="1"/>
  <c r="AL31" i="23"/>
  <c r="AL31" i="17"/>
  <c r="AM31" i="17" s="1"/>
  <c r="AL31" i="11"/>
  <c r="AM31" i="11" s="1"/>
  <c r="AL31" i="7"/>
  <c r="AM31" i="7" s="1"/>
  <c r="AL31" i="10"/>
  <c r="AM31" i="10" s="1"/>
  <c r="AL31" i="16"/>
  <c r="AM31" i="16" s="1"/>
  <c r="AL31" i="14"/>
  <c r="AL31" i="13"/>
  <c r="AM31" i="13" s="1"/>
  <c r="AL31" i="8"/>
  <c r="AM31" i="8" s="1"/>
  <c r="AL31" i="18"/>
  <c r="AM31" i="18" s="1"/>
  <c r="AL31" i="9"/>
  <c r="AL31" i="21"/>
  <c r="AM31" i="21" s="1"/>
  <c r="AL31" i="4"/>
  <c r="AM31" i="4" s="1"/>
  <c r="AL31" i="19"/>
  <c r="AM31" i="19" s="1"/>
  <c r="AL31" i="20"/>
  <c r="AM31" i="20" s="1"/>
  <c r="AM31" i="9"/>
  <c r="AM31" i="23"/>
  <c r="AL30" i="14"/>
  <c r="AL30" i="13"/>
  <c r="AL30" i="12"/>
  <c r="AM30" i="12" s="1"/>
  <c r="AL30" i="11"/>
  <c r="AM30" i="11" s="1"/>
  <c r="AL30" i="10"/>
  <c r="AM30" i="10" s="1"/>
  <c r="AL30" i="9"/>
  <c r="AM30" i="9" s="1"/>
  <c r="AL30" i="8"/>
  <c r="AL30" i="7"/>
  <c r="AM30" i="7" s="1"/>
  <c r="AL30" i="4"/>
  <c r="AM30" i="4" s="1"/>
  <c r="AL30" i="16"/>
  <c r="AM30" i="16" s="1"/>
  <c r="AL30" i="17"/>
  <c r="AM30" i="17" s="1"/>
  <c r="AL30" i="18"/>
  <c r="AL30" i="19"/>
  <c r="AM30" i="19" s="1"/>
  <c r="AL30" i="20"/>
  <c r="AL30" i="21"/>
  <c r="AM30" i="21" s="1"/>
  <c r="AL30" i="22"/>
  <c r="AM30" i="22" s="1"/>
  <c r="AL30" i="23"/>
  <c r="AM30" i="23" s="1"/>
  <c r="G192" i="14"/>
  <c r="H192" i="14" s="1"/>
  <c r="F192" i="14"/>
  <c r="I191" i="14"/>
  <c r="V31" i="6"/>
  <c r="U31" i="6"/>
  <c r="O31" i="6"/>
  <c r="AM30" i="20" l="1"/>
  <c r="AM30" i="13"/>
  <c r="AM30" i="18"/>
  <c r="AM30" i="8"/>
  <c r="Y31" i="6"/>
  <c r="K191" i="14"/>
  <c r="J191" i="14"/>
  <c r="L191" i="14" s="1"/>
  <c r="I192" i="14"/>
  <c r="E192" i="14"/>
  <c r="V30" i="6"/>
  <c r="U30" i="6"/>
  <c r="AJ29" i="16"/>
  <c r="AJ29" i="8"/>
  <c r="AJ29" i="4"/>
  <c r="AJ29" i="11"/>
  <c r="AJ29" i="19"/>
  <c r="AJ29" i="20"/>
  <c r="AJ29" i="12"/>
  <c r="AJ29" i="14"/>
  <c r="AJ29" i="23"/>
  <c r="AJ29" i="17"/>
  <c r="AJ29" i="21"/>
  <c r="AJ29" i="10"/>
  <c r="AJ29" i="9"/>
  <c r="AJ29" i="13"/>
  <c r="AJ29" i="7"/>
  <c r="AJ29" i="22"/>
  <c r="AJ29" i="18"/>
  <c r="O30" i="6"/>
  <c r="AL29" i="18" l="1"/>
  <c r="AM29" i="18" s="1"/>
  <c r="AL29" i="12"/>
  <c r="AM29" i="12" s="1"/>
  <c r="AL29" i="9"/>
  <c r="AM29" i="9" s="1"/>
  <c r="AL29" i="10"/>
  <c r="AM29" i="10" s="1"/>
  <c r="AL29" i="16"/>
  <c r="AM29" i="16" s="1"/>
  <c r="AL29" i="23"/>
  <c r="AM29" i="23" s="1"/>
  <c r="AL29" i="8"/>
  <c r="AM29" i="8" s="1"/>
  <c r="AL29" i="22"/>
  <c r="AM29" i="22" s="1"/>
  <c r="AL29" i="13"/>
  <c r="AM29" i="13" s="1"/>
  <c r="AL29" i="20"/>
  <c r="AM29" i="20" s="1"/>
  <c r="AL29" i="21"/>
  <c r="AM29" i="21" s="1"/>
  <c r="AL29" i="14"/>
  <c r="AL29" i="11"/>
  <c r="AM29" i="11" s="1"/>
  <c r="AL29" i="4"/>
  <c r="AM29" i="4" s="1"/>
  <c r="AL29" i="19"/>
  <c r="AM29" i="19" s="1"/>
  <c r="AL29" i="17"/>
  <c r="AM29" i="17" s="1"/>
  <c r="AL29" i="7"/>
  <c r="AM29" i="7" s="1"/>
  <c r="Y30" i="6"/>
  <c r="J192" i="14"/>
  <c r="L192" i="14" s="1"/>
  <c r="K192" i="14"/>
  <c r="G193" i="14"/>
  <c r="H193" i="14" s="1"/>
  <c r="E193" i="14" s="1"/>
  <c r="F193" i="14"/>
  <c r="V29" i="6"/>
  <c r="U29" i="6"/>
  <c r="AJ28" i="10"/>
  <c r="AJ28" i="18"/>
  <c r="AJ28" i="23"/>
  <c r="AJ28" i="21"/>
  <c r="AJ28" i="22"/>
  <c r="AJ28" i="14"/>
  <c r="AJ28" i="12"/>
  <c r="AJ28" i="9"/>
  <c r="AJ28" i="8"/>
  <c r="AJ28" i="4"/>
  <c r="AJ28" i="7"/>
  <c r="AJ28" i="11"/>
  <c r="AJ28" i="20"/>
  <c r="AJ28" i="17"/>
  <c r="AJ28" i="13"/>
  <c r="AJ28" i="16"/>
  <c r="AJ28" i="19"/>
  <c r="O29" i="6"/>
  <c r="AL28" i="23" l="1"/>
  <c r="AM28" i="23" s="1"/>
  <c r="AL28" i="8"/>
  <c r="AM28" i="8" s="1"/>
  <c r="AL28" i="10"/>
  <c r="AM28" i="10" s="1"/>
  <c r="AL28" i="22"/>
  <c r="AM28" i="22" s="1"/>
  <c r="AL28" i="13"/>
  <c r="AM28" i="13" s="1"/>
  <c r="AL28" i="18"/>
  <c r="AM28" i="18" s="1"/>
  <c r="AL28" i="19"/>
  <c r="AM28" i="19" s="1"/>
  <c r="AL28" i="21"/>
  <c r="AM28" i="21" s="1"/>
  <c r="AL28" i="7"/>
  <c r="AM28" i="7" s="1"/>
  <c r="AL28" i="17"/>
  <c r="AM28" i="17" s="1"/>
  <c r="AL28" i="12"/>
  <c r="AM28" i="12" s="1"/>
  <c r="AL28" i="16"/>
  <c r="AM28" i="16" s="1"/>
  <c r="AL28" i="14"/>
  <c r="AL28" i="4"/>
  <c r="AM28" i="4" s="1"/>
  <c r="AL28" i="9"/>
  <c r="AM28" i="9" s="1"/>
  <c r="AL28" i="20"/>
  <c r="AM28" i="20" s="1"/>
  <c r="AL28" i="11"/>
  <c r="AM28" i="11" s="1"/>
  <c r="Y29" i="6"/>
  <c r="I193" i="14"/>
  <c r="J193" i="14" s="1"/>
  <c r="L193" i="14" s="1"/>
  <c r="G194" i="14"/>
  <c r="H194" i="14" s="1"/>
  <c r="F194" i="14"/>
  <c r="V28" i="6"/>
  <c r="U28" i="6"/>
  <c r="AJ27" i="18"/>
  <c r="AJ27" i="19"/>
  <c r="AJ27" i="21"/>
  <c r="AJ27" i="10"/>
  <c r="AJ27" i="22"/>
  <c r="AJ27" i="17"/>
  <c r="AJ27" i="23"/>
  <c r="AJ27" i="7"/>
  <c r="AJ27" i="8"/>
  <c r="AJ27" i="11"/>
  <c r="AJ27" i="14"/>
  <c r="AJ27" i="16"/>
  <c r="AJ27" i="4"/>
  <c r="AJ27" i="20"/>
  <c r="AJ27" i="12"/>
  <c r="AJ27" i="13"/>
  <c r="AJ27" i="9"/>
  <c r="O28" i="6"/>
  <c r="Y28" i="6" l="1"/>
  <c r="K193" i="14"/>
  <c r="AL27" i="19"/>
  <c r="AM27" i="19" s="1"/>
  <c r="AL27" i="8"/>
  <c r="AM27" i="8" s="1"/>
  <c r="AL27" i="14"/>
  <c r="AL27" i="16"/>
  <c r="AM27" i="16" s="1"/>
  <c r="AL27" i="18"/>
  <c r="AM27" i="18" s="1"/>
  <c r="AL27" i="23"/>
  <c r="AM27" i="23" s="1"/>
  <c r="AL27" i="7"/>
  <c r="AM27" i="7" s="1"/>
  <c r="AL27" i="22"/>
  <c r="AM27" i="22" s="1"/>
  <c r="AL27" i="9"/>
  <c r="AM27" i="9" s="1"/>
  <c r="AL27" i="11"/>
  <c r="AM27" i="11" s="1"/>
  <c r="AL27" i="13"/>
  <c r="AM27" i="13" s="1"/>
  <c r="AL27" i="17"/>
  <c r="AM27" i="17" s="1"/>
  <c r="AL27" i="12"/>
  <c r="AM27" i="12" s="1"/>
  <c r="AL27" i="4"/>
  <c r="AM27" i="4" s="1"/>
  <c r="AL27" i="10"/>
  <c r="AM27" i="10" s="1"/>
  <c r="AL27" i="21"/>
  <c r="AM27" i="21" s="1"/>
  <c r="AL27" i="20"/>
  <c r="AM27" i="20" s="1"/>
  <c r="I194" i="14"/>
  <c r="K194" i="14" s="1"/>
  <c r="E194" i="14"/>
  <c r="V27" i="6"/>
  <c r="U27" i="6"/>
  <c r="AJ26" i="20"/>
  <c r="AJ26" i="12"/>
  <c r="AJ26" i="9"/>
  <c r="AJ26" i="23"/>
  <c r="AJ26" i="18"/>
  <c r="AJ26" i="17"/>
  <c r="AJ26" i="8"/>
  <c r="AJ26" i="22"/>
  <c r="AJ26" i="14"/>
  <c r="AJ26" i="7"/>
  <c r="AJ26" i="19"/>
  <c r="AJ26" i="11"/>
  <c r="AJ26" i="10"/>
  <c r="AJ26" i="4"/>
  <c r="AJ26" i="13"/>
  <c r="AJ26" i="16"/>
  <c r="AJ26" i="21"/>
  <c r="O27" i="6"/>
  <c r="AL26" i="8" l="1"/>
  <c r="AM26" i="8" s="1"/>
  <c r="AL26" i="18"/>
  <c r="AM26" i="18" s="1"/>
  <c r="AL26" i="19"/>
  <c r="AM26" i="19" s="1"/>
  <c r="AL26" i="20"/>
  <c r="AM26" i="20" s="1"/>
  <c r="AL26" i="11"/>
  <c r="AM26" i="11" s="1"/>
  <c r="AL26" i="23"/>
  <c r="AM26" i="23" s="1"/>
  <c r="AL26" i="12"/>
  <c r="AL26" i="4"/>
  <c r="AL26" i="7"/>
  <c r="AM26" i="7" s="1"/>
  <c r="AL26" i="14"/>
  <c r="AL26" i="10"/>
  <c r="AM26" i="10" s="1"/>
  <c r="AL26" i="21"/>
  <c r="AM26" i="21" s="1"/>
  <c r="AL26" i="13"/>
  <c r="AM26" i="13" s="1"/>
  <c r="AL26" i="9"/>
  <c r="AM26" i="9" s="1"/>
  <c r="AL26" i="22"/>
  <c r="AM26" i="22" s="1"/>
  <c r="AL26" i="16"/>
  <c r="AM26" i="16" s="1"/>
  <c r="AL26" i="17"/>
  <c r="AM26" i="17" s="1"/>
  <c r="J194" i="14"/>
  <c r="L194" i="14" s="1"/>
  <c r="AM26" i="12"/>
  <c r="AM26" i="4"/>
  <c r="Y27" i="6"/>
  <c r="F195" i="14"/>
  <c r="G195" i="14"/>
  <c r="V26" i="6"/>
  <c r="U26" i="6"/>
  <c r="AJ25" i="10"/>
  <c r="AJ25" i="12"/>
  <c r="AJ25" i="23"/>
  <c r="AJ25" i="19"/>
  <c r="AJ25" i="14"/>
  <c r="AJ25" i="8"/>
  <c r="AJ25" i="21"/>
  <c r="AJ25" i="9"/>
  <c r="AJ25" i="22"/>
  <c r="AJ25" i="17"/>
  <c r="AJ25" i="11"/>
  <c r="AJ25" i="20"/>
  <c r="AJ25" i="18"/>
  <c r="AJ25" i="13"/>
  <c r="AJ25" i="7"/>
  <c r="AJ25" i="16"/>
  <c r="AJ25" i="4"/>
  <c r="O26" i="6"/>
  <c r="Y26" i="6" l="1"/>
  <c r="AL25" i="16"/>
  <c r="AM25" i="16" s="1"/>
  <c r="AL25" i="4"/>
  <c r="AM25" i="4" s="1"/>
  <c r="AL25" i="14"/>
  <c r="AL25" i="7"/>
  <c r="AM25" i="7" s="1"/>
  <c r="AL25" i="23"/>
  <c r="AM25" i="23" s="1"/>
  <c r="AL25" i="8"/>
  <c r="AM25" i="8" s="1"/>
  <c r="AL25" i="10"/>
  <c r="AM25" i="10" s="1"/>
  <c r="AL25" i="9"/>
  <c r="AM25" i="9" s="1"/>
  <c r="AL25" i="21"/>
  <c r="AM25" i="21" s="1"/>
  <c r="AL25" i="13"/>
  <c r="AM25" i="13" s="1"/>
  <c r="AL25" i="12"/>
  <c r="AM25" i="12" s="1"/>
  <c r="AL25" i="19"/>
  <c r="AM25" i="19" s="1"/>
  <c r="AL25" i="22"/>
  <c r="AM25" i="22" s="1"/>
  <c r="AL25" i="18"/>
  <c r="AM25" i="18" s="1"/>
  <c r="AL25" i="11"/>
  <c r="AM25" i="11" s="1"/>
  <c r="AL25" i="17"/>
  <c r="AM25" i="17" s="1"/>
  <c r="AL25" i="20"/>
  <c r="AM25" i="20" s="1"/>
  <c r="H195" i="14"/>
  <c r="E195" i="14" s="1"/>
  <c r="V25" i="6"/>
  <c r="U25" i="6"/>
  <c r="Y25" i="6" s="1"/>
  <c r="AJ24" i="17"/>
  <c r="AJ24" i="13"/>
  <c r="AJ24" i="22"/>
  <c r="AJ24" i="14"/>
  <c r="AJ24" i="10"/>
  <c r="AJ24" i="4"/>
  <c r="AJ24" i="18"/>
  <c r="AJ24" i="8"/>
  <c r="AJ24" i="12"/>
  <c r="AJ24" i="9"/>
  <c r="AJ24" i="19"/>
  <c r="AJ24" i="7"/>
  <c r="AJ24" i="11"/>
  <c r="AJ24" i="21"/>
  <c r="AJ24" i="20"/>
  <c r="AJ24" i="16"/>
  <c r="AJ24" i="23"/>
  <c r="AJ23" i="21"/>
  <c r="AJ23" i="16"/>
  <c r="AJ23" i="23"/>
  <c r="AJ23" i="14"/>
  <c r="AJ23" i="18"/>
  <c r="AJ23" i="22"/>
  <c r="AJ23" i="13"/>
  <c r="AJ23" i="8"/>
  <c r="AJ23" i="10"/>
  <c r="AJ23" i="4"/>
  <c r="AJ23" i="17"/>
  <c r="AJ23" i="19"/>
  <c r="AJ23" i="9"/>
  <c r="AJ23" i="7"/>
  <c r="AJ23" i="12"/>
  <c r="AJ23" i="11"/>
  <c r="AJ23" i="20"/>
  <c r="O25" i="6"/>
  <c r="AL24" i="23" l="1"/>
  <c r="AM24" i="23" s="1"/>
  <c r="AL24" i="16"/>
  <c r="AM24" i="16" s="1"/>
  <c r="AL24" i="20"/>
  <c r="AL24" i="21"/>
  <c r="AL24" i="11"/>
  <c r="AM24" i="11" s="1"/>
  <c r="AL24" i="7"/>
  <c r="AM24" i="7" s="1"/>
  <c r="AL24" i="19"/>
  <c r="AL24" i="9"/>
  <c r="AM24" i="9" s="1"/>
  <c r="AL24" i="12"/>
  <c r="AM24" i="12" s="1"/>
  <c r="AL24" i="8"/>
  <c r="AM24" i="8" s="1"/>
  <c r="AL24" i="18"/>
  <c r="AM24" i="18" s="1"/>
  <c r="AL24" i="4"/>
  <c r="AM24" i="4" s="1"/>
  <c r="AL24" i="10"/>
  <c r="AM24" i="10" s="1"/>
  <c r="AL24" i="14"/>
  <c r="AL24" i="22"/>
  <c r="AM24" i="22" s="1"/>
  <c r="AL24" i="13"/>
  <c r="AL24" i="17"/>
  <c r="AM24" i="17" s="1"/>
  <c r="AM24" i="21"/>
  <c r="AM24" i="20"/>
  <c r="AM24" i="13"/>
  <c r="AM24" i="19"/>
  <c r="AL23" i="14"/>
  <c r="AL23" i="13"/>
  <c r="AM23" i="13" s="1"/>
  <c r="AL23" i="12"/>
  <c r="AM23" i="12" s="1"/>
  <c r="AL23" i="11"/>
  <c r="AM23" i="11" s="1"/>
  <c r="AL23" i="10"/>
  <c r="AL23" i="9"/>
  <c r="AL23" i="8"/>
  <c r="AL23" i="7"/>
  <c r="AM23" i="7" s="1"/>
  <c r="AL23" i="4"/>
  <c r="AL23" i="16"/>
  <c r="AM23" i="16" s="1"/>
  <c r="AL23" i="17"/>
  <c r="AM23" i="17" s="1"/>
  <c r="AL23" i="18"/>
  <c r="AM23" i="18" s="1"/>
  <c r="AL23" i="19"/>
  <c r="AM23" i="19" s="1"/>
  <c r="AL23" i="20"/>
  <c r="AM23" i="20" s="1"/>
  <c r="AL23" i="21"/>
  <c r="AM23" i="21" s="1"/>
  <c r="AL23" i="22"/>
  <c r="AM23" i="22" s="1"/>
  <c r="AL23" i="23"/>
  <c r="AM23" i="23" s="1"/>
  <c r="G196" i="14"/>
  <c r="F196" i="14"/>
  <c r="I195" i="14"/>
  <c r="V24" i="6"/>
  <c r="U24" i="6"/>
  <c r="T24" i="6"/>
  <c r="O24" i="6"/>
  <c r="AM23" i="9" l="1"/>
  <c r="AM23" i="10"/>
  <c r="AM23" i="4"/>
  <c r="AM23" i="8"/>
  <c r="Y24" i="6"/>
  <c r="K195" i="14"/>
  <c r="J195" i="14"/>
  <c r="L195" i="14" s="1"/>
  <c r="H196" i="14"/>
  <c r="I196" i="14" s="1"/>
  <c r="V23" i="6"/>
  <c r="U23" i="6"/>
  <c r="T23" i="6"/>
  <c r="AJ22" i="17"/>
  <c r="AJ22" i="19"/>
  <c r="AJ22" i="12"/>
  <c r="AJ22" i="20"/>
  <c r="AJ22" i="10"/>
  <c r="AJ22" i="7"/>
  <c r="AJ22" i="18"/>
  <c r="AJ22" i="22"/>
  <c r="AJ22" i="16"/>
  <c r="AJ22" i="14"/>
  <c r="AJ22" i="21"/>
  <c r="AJ22" i="4"/>
  <c r="AJ22" i="13"/>
  <c r="AJ22" i="23"/>
  <c r="AJ22" i="8"/>
  <c r="AJ22" i="11"/>
  <c r="AJ22" i="9"/>
  <c r="O23" i="6"/>
  <c r="AL22" i="11" l="1"/>
  <c r="AM22" i="11" s="1"/>
  <c r="AM18" i="11" s="1"/>
  <c r="AL22" i="12"/>
  <c r="AM22" i="12" s="1"/>
  <c r="AM18" i="12" s="1"/>
  <c r="AL22" i="17"/>
  <c r="AM22" i="17" s="1"/>
  <c r="AM18" i="17" s="1"/>
  <c r="AL22" i="7"/>
  <c r="AM22" i="7" s="1"/>
  <c r="AM18" i="7" s="1"/>
  <c r="AL22" i="8"/>
  <c r="AM22" i="8" s="1"/>
  <c r="AM18" i="8" s="1"/>
  <c r="AL22" i="9"/>
  <c r="AM22" i="9" s="1"/>
  <c r="AM18" i="9" s="1"/>
  <c r="AL22" i="23"/>
  <c r="AM22" i="23" s="1"/>
  <c r="AM18" i="23" s="1"/>
  <c r="AL22" i="10"/>
  <c r="AM22" i="10" s="1"/>
  <c r="AM18" i="10" s="1"/>
  <c r="AL22" i="22"/>
  <c r="AM22" i="22" s="1"/>
  <c r="AM18" i="22" s="1"/>
  <c r="AL22" i="21"/>
  <c r="AM22" i="21" s="1"/>
  <c r="AM18" i="21" s="1"/>
  <c r="AL22" i="20"/>
  <c r="AM22" i="20" s="1"/>
  <c r="AM18" i="20" s="1"/>
  <c r="AL22" i="13"/>
  <c r="AM22" i="13" s="1"/>
  <c r="AM18" i="13" s="1"/>
  <c r="AL22" i="14"/>
  <c r="AL22" i="4"/>
  <c r="AM22" i="4" s="1"/>
  <c r="AM18" i="4" s="1"/>
  <c r="AL22" i="16"/>
  <c r="AM22" i="16" s="1"/>
  <c r="AM18" i="16" s="1"/>
  <c r="AL22" i="19"/>
  <c r="AM22" i="19" s="1"/>
  <c r="AM18" i="19" s="1"/>
  <c r="AL22" i="18"/>
  <c r="AM22" i="18" s="1"/>
  <c r="AM18" i="18" s="1"/>
  <c r="E196" i="14"/>
  <c r="G197" i="14" s="1"/>
  <c r="H197" i="14" s="1"/>
  <c r="E197" i="14" s="1"/>
  <c r="K196" i="14"/>
  <c r="J196" i="14"/>
  <c r="L196" i="14" s="1"/>
  <c r="V22" i="6"/>
  <c r="U22" i="6"/>
  <c r="T22" i="6"/>
  <c r="O22" i="6"/>
  <c r="F197" i="14" l="1"/>
  <c r="I197" i="14" s="1"/>
  <c r="F198" i="14"/>
  <c r="G198" i="14"/>
  <c r="H198" i="14" s="1"/>
  <c r="E198" i="14" s="1"/>
  <c r="V21" i="6"/>
  <c r="U21" i="6"/>
  <c r="T21" i="6"/>
  <c r="O21" i="6"/>
  <c r="P21" i="6" l="1"/>
  <c r="P22" i="6" s="1"/>
  <c r="P23" i="6" s="1"/>
  <c r="P24" i="6" s="1"/>
  <c r="P25" i="6" s="1"/>
  <c r="P26" i="6" s="1"/>
  <c r="P27" i="6" s="1"/>
  <c r="P28" i="6" s="1"/>
  <c r="P29" i="6" s="1"/>
  <c r="P30" i="6" s="1"/>
  <c r="P31" i="6" s="1"/>
  <c r="P32" i="6" s="1"/>
  <c r="P33" i="6" s="1"/>
  <c r="P34" i="6" s="1"/>
  <c r="P35" i="6" s="1"/>
  <c r="P36" i="6" s="1"/>
  <c r="P37" i="6" s="1"/>
  <c r="P38" i="6" s="1"/>
  <c r="P39" i="6" s="1"/>
  <c r="P40" i="6" s="1"/>
  <c r="P41" i="6" s="1"/>
  <c r="P42" i="6" s="1"/>
  <c r="P43" i="6" s="1"/>
  <c r="P44" i="6" s="1"/>
  <c r="P45" i="6" s="1"/>
  <c r="P46" i="6" s="1"/>
  <c r="P47" i="6" s="1"/>
  <c r="P48" i="6" s="1"/>
  <c r="P49" i="6" s="1"/>
  <c r="P50" i="6" s="1"/>
  <c r="P51" i="6" s="1"/>
  <c r="P52" i="6" s="1"/>
  <c r="P53" i="6" s="1"/>
  <c r="P54" i="6" s="1"/>
  <c r="P55" i="6" s="1"/>
  <c r="P56" i="6" s="1"/>
  <c r="P57" i="6" s="1"/>
  <c r="P58" i="6" s="1"/>
  <c r="P59" i="6" s="1"/>
  <c r="P60" i="6" s="1"/>
  <c r="P61" i="6" s="1"/>
  <c r="P62" i="6" s="1"/>
  <c r="P63" i="6" s="1"/>
  <c r="P64" i="6" s="1"/>
  <c r="P65" i="6" s="1"/>
  <c r="P66" i="6" s="1"/>
  <c r="P67" i="6" s="1"/>
  <c r="P68" i="6" s="1"/>
  <c r="P69" i="6" s="1"/>
  <c r="P70" i="6" s="1"/>
  <c r="P71" i="6" s="1"/>
  <c r="P72" i="6" s="1"/>
  <c r="P73" i="6" s="1"/>
  <c r="P74" i="6" s="1"/>
  <c r="P75" i="6" s="1"/>
  <c r="P76" i="6" s="1"/>
  <c r="P77" i="6" s="1"/>
  <c r="P78" i="6" s="1"/>
  <c r="P79" i="6" s="1"/>
  <c r="P80" i="6" s="1"/>
  <c r="P81" i="6" s="1"/>
  <c r="P82" i="6" s="1"/>
  <c r="P83" i="6" s="1"/>
  <c r="P84" i="6" s="1"/>
  <c r="P85" i="6" s="1"/>
  <c r="P86" i="6" s="1"/>
  <c r="P87" i="6" s="1"/>
  <c r="P88" i="6" s="1"/>
  <c r="P89" i="6" s="1"/>
  <c r="P90" i="6" s="1"/>
  <c r="P91" i="6" s="1"/>
  <c r="P92" i="6" s="1"/>
  <c r="P93" i="6" s="1"/>
  <c r="P94" i="6" s="1"/>
  <c r="P95" i="6" s="1"/>
  <c r="P96" i="6" s="1"/>
  <c r="P97" i="6" s="1"/>
  <c r="P98" i="6" s="1"/>
  <c r="P99" i="6" s="1"/>
  <c r="P100" i="6" s="1"/>
  <c r="P101" i="6" s="1"/>
  <c r="P102" i="6" s="1"/>
  <c r="P103" i="6" s="1"/>
  <c r="P104" i="6" s="1"/>
  <c r="P105" i="6" s="1"/>
  <c r="P106" i="6" s="1"/>
  <c r="P107" i="6" s="1"/>
  <c r="P108" i="6" s="1"/>
  <c r="P109" i="6" s="1"/>
  <c r="P110" i="6" s="1"/>
  <c r="P111" i="6" s="1"/>
  <c r="P112" i="6" s="1"/>
  <c r="P113" i="6" s="1"/>
  <c r="P114" i="6" s="1"/>
  <c r="P115" i="6" s="1"/>
  <c r="P116" i="6" s="1"/>
  <c r="P117" i="6" s="1"/>
  <c r="P118" i="6" s="1"/>
  <c r="P119" i="6" s="1"/>
  <c r="P120" i="6" s="1"/>
  <c r="P121" i="6" s="1"/>
  <c r="P122" i="6" s="1"/>
  <c r="P123" i="6" s="1"/>
  <c r="P124" i="6" s="1"/>
  <c r="P125" i="6" s="1"/>
  <c r="P126" i="6" s="1"/>
  <c r="P127" i="6" s="1"/>
  <c r="P128" i="6" s="1"/>
  <c r="P129" i="6" s="1"/>
  <c r="P130" i="6" s="1"/>
  <c r="P131" i="6" s="1"/>
  <c r="P132" i="6" s="1"/>
  <c r="P133" i="6" s="1"/>
  <c r="P134" i="6" s="1"/>
  <c r="P135" i="6" s="1"/>
  <c r="P136" i="6" s="1"/>
  <c r="P137" i="6" s="1"/>
  <c r="P138" i="6" s="1"/>
  <c r="P139" i="6" s="1"/>
  <c r="P140" i="6" s="1"/>
  <c r="P141" i="6" s="1"/>
  <c r="P142" i="6" s="1"/>
  <c r="P143" i="6" s="1"/>
  <c r="P144" i="6" s="1"/>
  <c r="P145" i="6" s="1"/>
  <c r="P146" i="6" s="1"/>
  <c r="P147" i="6" s="1"/>
  <c r="P148" i="6" s="1"/>
  <c r="P149" i="6" s="1"/>
  <c r="P150" i="6" s="1"/>
  <c r="P151" i="6" s="1"/>
  <c r="P152" i="6" s="1"/>
  <c r="P153" i="6" s="1"/>
  <c r="P154" i="6" s="1"/>
  <c r="P155" i="6" s="1"/>
  <c r="P156" i="6" s="1"/>
  <c r="P157" i="6" s="1"/>
  <c r="P158" i="6" s="1"/>
  <c r="P159" i="6" s="1"/>
  <c r="P160" i="6" s="1"/>
  <c r="P161" i="6" s="1"/>
  <c r="P162" i="6" s="1"/>
  <c r="P163" i="6" s="1"/>
  <c r="P164" i="6" s="1"/>
  <c r="P165" i="6" s="1"/>
  <c r="P166" i="6" s="1"/>
  <c r="P167" i="6" s="1"/>
  <c r="P168" i="6" s="1"/>
  <c r="P169" i="6" s="1"/>
  <c r="P170" i="6" s="1"/>
  <c r="P171" i="6" s="1"/>
  <c r="P172" i="6" s="1"/>
  <c r="P173" i="6" s="1"/>
  <c r="P174" i="6" s="1"/>
  <c r="P175" i="6" s="1"/>
  <c r="P176" i="6" s="1"/>
  <c r="P177" i="6" s="1"/>
  <c r="P178" i="6" s="1"/>
  <c r="P179" i="6" s="1"/>
  <c r="P180" i="6" s="1"/>
  <c r="P181" i="6" s="1"/>
  <c r="P182" i="6" s="1"/>
  <c r="P183" i="6" s="1"/>
  <c r="P184" i="6" s="1"/>
  <c r="P185" i="6" s="1"/>
  <c r="P186" i="6" s="1"/>
  <c r="P187" i="6" s="1"/>
  <c r="P188" i="6" s="1"/>
  <c r="P189" i="6" s="1"/>
  <c r="P190" i="6" s="1"/>
  <c r="P191" i="6" s="1"/>
  <c r="P192" i="6" s="1"/>
  <c r="P193" i="6" s="1"/>
  <c r="P194" i="6" s="1"/>
  <c r="P195" i="6" s="1"/>
  <c r="P196" i="6" s="1"/>
  <c r="P197" i="6" s="1"/>
  <c r="P198" i="6" s="1"/>
  <c r="P199" i="6" s="1"/>
  <c r="P200" i="6" s="1"/>
  <c r="P201" i="6" s="1"/>
  <c r="P202" i="6" s="1"/>
  <c r="P203" i="6" s="1"/>
  <c r="P204" i="6" s="1"/>
  <c r="P205" i="6" s="1"/>
  <c r="P206" i="6" s="1"/>
  <c r="P207" i="6" s="1"/>
  <c r="P208" i="6" s="1"/>
  <c r="P209" i="6" s="1"/>
  <c r="P210" i="6" s="1"/>
  <c r="P211" i="6" s="1"/>
  <c r="P212" i="6" s="1"/>
  <c r="P213" i="6" s="1"/>
  <c r="P214" i="6" s="1"/>
  <c r="P215" i="6" s="1"/>
  <c r="P216" i="6" s="1"/>
  <c r="P217" i="6" s="1"/>
  <c r="P218" i="6" s="1"/>
  <c r="P219" i="6" s="1"/>
  <c r="P220" i="6" s="1"/>
  <c r="P221" i="6" s="1"/>
  <c r="P222" i="6" s="1"/>
  <c r="P223" i="6" s="1"/>
  <c r="P224" i="6" s="1"/>
  <c r="P225" i="6" s="1"/>
  <c r="P226" i="6" s="1"/>
  <c r="P227" i="6" s="1"/>
  <c r="P228" i="6" s="1"/>
  <c r="P229" i="6" s="1"/>
  <c r="P230" i="6" s="1"/>
  <c r="P231" i="6" s="1"/>
  <c r="P232" i="6" s="1"/>
  <c r="P233" i="6" s="1"/>
  <c r="P234" i="6" s="1"/>
  <c r="P235" i="6" s="1"/>
  <c r="P236" i="6" s="1"/>
  <c r="P237" i="6" s="1"/>
  <c r="P238" i="6" s="1"/>
  <c r="P239" i="6" s="1"/>
  <c r="P240" i="6" s="1"/>
  <c r="P241" i="6" s="1"/>
  <c r="P242" i="6" s="1"/>
  <c r="P243" i="6" s="1"/>
  <c r="P244" i="6" s="1"/>
  <c r="P245" i="6" s="1"/>
  <c r="P246" i="6" s="1"/>
  <c r="P247" i="6" s="1"/>
  <c r="P248" i="6" s="1"/>
  <c r="P249" i="6" s="1"/>
  <c r="P250" i="6" s="1"/>
  <c r="P251" i="6" s="1"/>
  <c r="P252" i="6" s="1"/>
  <c r="P253" i="6" s="1"/>
  <c r="P254" i="6" s="1"/>
  <c r="P255" i="6" s="1"/>
  <c r="P256" i="6" s="1"/>
  <c r="P257" i="6" s="1"/>
  <c r="P258" i="6" s="1"/>
  <c r="P259" i="6" s="1"/>
  <c r="P260" i="6" s="1"/>
  <c r="P261" i="6" s="1"/>
  <c r="P262" i="6" s="1"/>
  <c r="P263" i="6" s="1"/>
  <c r="P264" i="6" s="1"/>
  <c r="P265" i="6" s="1"/>
  <c r="P266" i="6" s="1"/>
  <c r="P267" i="6" s="1"/>
  <c r="P268" i="6" s="1"/>
  <c r="P269" i="6" s="1"/>
  <c r="P270" i="6" s="1"/>
  <c r="P271" i="6" s="1"/>
  <c r="P272" i="6" s="1"/>
  <c r="P273" i="6" s="1"/>
  <c r="P274" i="6" s="1"/>
  <c r="P275" i="6" s="1"/>
  <c r="P276" i="6" s="1"/>
  <c r="P277" i="6" s="1"/>
  <c r="P278" i="6" s="1"/>
  <c r="P279" i="6" s="1"/>
  <c r="P280" i="6" s="1"/>
  <c r="P281" i="6" s="1"/>
  <c r="P282" i="6" s="1"/>
  <c r="P283" i="6" s="1"/>
  <c r="P284" i="6" s="1"/>
  <c r="P285" i="6" s="1"/>
  <c r="P286" i="6" s="1"/>
  <c r="P287" i="6" s="1"/>
  <c r="P288" i="6" s="1"/>
  <c r="P289" i="6" s="1"/>
  <c r="P290" i="6" s="1"/>
  <c r="P291" i="6" s="1"/>
  <c r="P292" i="6" s="1"/>
  <c r="P293" i="6" s="1"/>
  <c r="P294" i="6" s="1"/>
  <c r="P295" i="6" s="1"/>
  <c r="P296" i="6" s="1"/>
  <c r="P297" i="6" s="1"/>
  <c r="P298" i="6" s="1"/>
  <c r="P299" i="6" s="1"/>
  <c r="P300" i="6" s="1"/>
  <c r="P301" i="6" s="1"/>
  <c r="P302" i="6" s="1"/>
  <c r="P303" i="6" s="1"/>
  <c r="P304" i="6" s="1"/>
  <c r="P305" i="6" s="1"/>
  <c r="P306" i="6" s="1"/>
  <c r="P307" i="6" s="1"/>
  <c r="P308" i="6" s="1"/>
  <c r="P309" i="6" s="1"/>
  <c r="P310" i="6" s="1"/>
  <c r="P311" i="6" s="1"/>
  <c r="P312" i="6" s="1"/>
  <c r="P313" i="6" s="1"/>
  <c r="P314" i="6" s="1"/>
  <c r="P315" i="6" s="1"/>
  <c r="P316" i="6" s="1"/>
  <c r="P317" i="6" s="1"/>
  <c r="P318" i="6" s="1"/>
  <c r="P319" i="6" s="1"/>
  <c r="P320" i="6" s="1"/>
  <c r="P321" i="6" s="1"/>
  <c r="P322" i="6" s="1"/>
  <c r="P323" i="6" s="1"/>
  <c r="P324" i="6" s="1"/>
  <c r="P325" i="6" s="1"/>
  <c r="P326" i="6" s="1"/>
  <c r="P327" i="6" s="1"/>
  <c r="P328" i="6" s="1"/>
  <c r="P329" i="6" s="1"/>
  <c r="P330" i="6" s="1"/>
  <c r="P331" i="6" s="1"/>
  <c r="P332" i="6" s="1"/>
  <c r="P333" i="6" s="1"/>
  <c r="P334" i="6" s="1"/>
  <c r="P335" i="6" s="1"/>
  <c r="P336" i="6" s="1"/>
  <c r="P337" i="6" s="1"/>
  <c r="P338" i="6" s="1"/>
  <c r="P339" i="6" s="1"/>
  <c r="P340" i="6" s="1"/>
  <c r="P341" i="6" s="1"/>
  <c r="P342" i="6" s="1"/>
  <c r="P343" i="6" s="1"/>
  <c r="P344" i="6" s="1"/>
  <c r="P345" i="6" s="1"/>
  <c r="P346" i="6" s="1"/>
  <c r="P347" i="6" s="1"/>
  <c r="P348" i="6" s="1"/>
  <c r="P349" i="6" s="1"/>
  <c r="P350" i="6" s="1"/>
  <c r="P351" i="6" s="1"/>
  <c r="P352" i="6" s="1"/>
  <c r="P353" i="6" s="1"/>
  <c r="P354" i="6" s="1"/>
  <c r="P355" i="6" s="1"/>
  <c r="P356" i="6" s="1"/>
  <c r="P357" i="6" s="1"/>
  <c r="P358" i="6" s="1"/>
  <c r="P359" i="6" s="1"/>
  <c r="P360" i="6" s="1"/>
  <c r="P361" i="6" s="1"/>
  <c r="P362" i="6" s="1"/>
  <c r="P363" i="6" s="1"/>
  <c r="P364" i="6" s="1"/>
  <c r="P365" i="6" s="1"/>
  <c r="P366" i="6" s="1"/>
  <c r="P367" i="6" s="1"/>
  <c r="P368" i="6" s="1"/>
  <c r="P369" i="6" s="1"/>
  <c r="F199" i="14"/>
  <c r="G199" i="14"/>
  <c r="H199" i="14" s="1"/>
  <c r="K197" i="14"/>
  <c r="J197" i="14"/>
  <c r="L197" i="14" s="1"/>
  <c r="I198" i="14"/>
  <c r="V20" i="6"/>
  <c r="U20" i="6"/>
  <c r="T20" i="6"/>
  <c r="O20" i="6"/>
  <c r="P20" i="6" l="1"/>
  <c r="J198" i="14"/>
  <c r="L198" i="14" s="1"/>
  <c r="K198" i="14"/>
  <c r="I199" i="14"/>
  <c r="E199" i="14"/>
  <c r="O19" i="6"/>
  <c r="P19" i="6" l="1"/>
  <c r="F200" i="14"/>
  <c r="G200" i="14"/>
  <c r="J199" i="14"/>
  <c r="L199" i="14" s="1"/>
  <c r="K199" i="14"/>
  <c r="O18" i="6"/>
  <c r="P18" i="6" l="1"/>
  <c r="H200" i="14"/>
  <c r="E200" i="14" s="1"/>
  <c r="O17" i="6"/>
  <c r="P17" i="6" l="1"/>
  <c r="G201" i="14"/>
  <c r="F201" i="14"/>
  <c r="I200" i="14"/>
  <c r="O16" i="6"/>
  <c r="H201" i="14" l="1"/>
  <c r="I201" i="14" s="1"/>
  <c r="P16" i="6"/>
  <c r="J200" i="14"/>
  <c r="L200" i="14" s="1"/>
  <c r="K200" i="14"/>
  <c r="O15" i="6"/>
  <c r="E201" i="14" l="1"/>
  <c r="G202" i="14" s="1"/>
  <c r="H202" i="14" s="1"/>
  <c r="K201" i="14"/>
  <c r="J201" i="14"/>
  <c r="L201" i="14" s="1"/>
  <c r="P15" i="6"/>
  <c r="O14" i="6"/>
  <c r="F202" i="14" l="1"/>
  <c r="I202" i="14" s="1"/>
  <c r="P14" i="6"/>
  <c r="E202" i="14"/>
  <c r="O13" i="6"/>
  <c r="K202" i="14" l="1"/>
  <c r="J202" i="14"/>
  <c r="L202" i="14" s="1"/>
  <c r="P13" i="6"/>
  <c r="G203" i="14"/>
  <c r="H203" i="14" s="1"/>
  <c r="F203" i="14"/>
  <c r="O12" i="6"/>
  <c r="AK11" i="6"/>
  <c r="P12" i="6" l="1"/>
  <c r="I203" i="14"/>
  <c r="E203" i="14"/>
  <c r="O11" i="6"/>
  <c r="P11" i="6" l="1"/>
  <c r="G204" i="14"/>
  <c r="F204" i="14"/>
  <c r="J203" i="14"/>
  <c r="L203" i="14" s="1"/>
  <c r="K203" i="14"/>
  <c r="AR10" i="6"/>
  <c r="H204" i="14" l="1"/>
  <c r="I204" i="14" s="1"/>
  <c r="AD153" i="11"/>
  <c r="AD74" i="12"/>
  <c r="AD324" i="10"/>
  <c r="AD64" i="13"/>
  <c r="AD161" i="14"/>
  <c r="AD289" i="7"/>
  <c r="AD273" i="12"/>
  <c r="AD229" i="4"/>
  <c r="AD364" i="13"/>
  <c r="AD372" i="9"/>
  <c r="AD28" i="14"/>
  <c r="AD206" i="8"/>
  <c r="AD68" i="14"/>
  <c r="AD284" i="19"/>
  <c r="AD241" i="7"/>
  <c r="AD250" i="13"/>
  <c r="AD113" i="13"/>
  <c r="AD146" i="11"/>
  <c r="AD221" i="14"/>
  <c r="AD87" i="12"/>
  <c r="AD93" i="19"/>
  <c r="AD241" i="14"/>
  <c r="AD97" i="4"/>
  <c r="AD159" i="10"/>
  <c r="AD230" i="14"/>
  <c r="AD61" i="9"/>
  <c r="AD71" i="8"/>
  <c r="AD43" i="8"/>
  <c r="AD131" i="12"/>
  <c r="AD194" i="22"/>
  <c r="AD222" i="10"/>
  <c r="AD187" i="9"/>
  <c r="AD189" i="11"/>
  <c r="AD305" i="11"/>
  <c r="AD335" i="13"/>
  <c r="AD375" i="10"/>
  <c r="AD300" i="13"/>
  <c r="AD273" i="7"/>
  <c r="AD211" i="14"/>
  <c r="AD117" i="14"/>
  <c r="AD265" i="10"/>
  <c r="AD192" i="11"/>
  <c r="AD283" i="16"/>
  <c r="AD316" i="14"/>
  <c r="AD377" i="8"/>
  <c r="AD116" i="14"/>
  <c r="AD108" i="8"/>
  <c r="AD235" i="17"/>
  <c r="AD188" i="11"/>
  <c r="AD259" i="7"/>
  <c r="AD346" i="12"/>
  <c r="AD182" i="14"/>
  <c r="AD216" i="21"/>
  <c r="AD293" i="11"/>
  <c r="AD237" i="18"/>
  <c r="AD230" i="8"/>
  <c r="AD216" i="11"/>
  <c r="AD196" i="8"/>
  <c r="AD346" i="14"/>
  <c r="AD346" i="9"/>
  <c r="AD223" i="11"/>
  <c r="AD100" i="8"/>
  <c r="AD35" i="20"/>
  <c r="AD78" i="11"/>
  <c r="AD176" i="19"/>
  <c r="AD378" i="13"/>
  <c r="AD244" i="17"/>
  <c r="AD274" i="11"/>
  <c r="AD133" i="10"/>
  <c r="AD213" i="14"/>
  <c r="AD198" i="10"/>
  <c r="AD371" i="9"/>
  <c r="AD27" i="10"/>
  <c r="AD133" i="4"/>
  <c r="AD44" i="10"/>
  <c r="AD323" i="10"/>
  <c r="AD198" i="14"/>
  <c r="AD292" i="23"/>
  <c r="AD239" i="9"/>
  <c r="AD109" i="14"/>
  <c r="AD205" i="9"/>
  <c r="AD378" i="10"/>
  <c r="AD285" i="19"/>
  <c r="AD356" i="14"/>
  <c r="AD192" i="8"/>
  <c r="AD152" i="7"/>
  <c r="AD106" i="14"/>
  <c r="AD125" i="8"/>
  <c r="AD126" i="11"/>
  <c r="AD77" i="13"/>
  <c r="AD366" i="12"/>
  <c r="AD268" i="17"/>
  <c r="AD289" i="13"/>
  <c r="AD329" i="12"/>
  <c r="AD342" i="8"/>
  <c r="AD123" i="11"/>
  <c r="AD171" i="10"/>
  <c r="AD363" i="12"/>
  <c r="AD242" i="7"/>
  <c r="AD274" i="13"/>
  <c r="AD279" i="11"/>
  <c r="AD237" i="10"/>
  <c r="AD39" i="13"/>
  <c r="AD168" i="8"/>
  <c r="AD222" i="18"/>
  <c r="AD330" i="12"/>
  <c r="AD122" i="12"/>
  <c r="AD285" i="10"/>
  <c r="AD51" i="13"/>
  <c r="AD304" i="9"/>
  <c r="AD161" i="12"/>
  <c r="AD190" i="7"/>
  <c r="AD336" i="11"/>
  <c r="AD38" i="14"/>
  <c r="AD27" i="7"/>
  <c r="AD125" i="16"/>
  <c r="AD342" i="21"/>
  <c r="AD175" i="16"/>
  <c r="AD267" i="18"/>
  <c r="AD260" i="16"/>
  <c r="AD110" i="20"/>
  <c r="AD171" i="21"/>
  <c r="AD295" i="9"/>
  <c r="AD241" i="8"/>
  <c r="AD71" i="22"/>
  <c r="AD119" i="9"/>
  <c r="AD271" i="10"/>
  <c r="AD226" i="13"/>
  <c r="AD376" i="21"/>
  <c r="AD204" i="7"/>
  <c r="AD234" i="16"/>
  <c r="AD367" i="10"/>
  <c r="AD26" i="22"/>
  <c r="AD359" i="13"/>
  <c r="AD342" i="19"/>
  <c r="AD320" i="10"/>
  <c r="AD240" i="7"/>
  <c r="AD149" i="17"/>
  <c r="AD150" i="14"/>
  <c r="AD191" i="11"/>
  <c r="AD244" i="12"/>
  <c r="AD120" i="21"/>
  <c r="AD98" i="8"/>
  <c r="AD361" i="13"/>
  <c r="AD292" i="8"/>
  <c r="AD290" i="14"/>
  <c r="AD325" i="8"/>
  <c r="AD186" i="12"/>
  <c r="AD351" i="8"/>
  <c r="AD119" i="8"/>
  <c r="AD377" i="14"/>
  <c r="AD189" i="12"/>
  <c r="AD175" i="10"/>
  <c r="AD343" i="13"/>
  <c r="AD72" i="12"/>
  <c r="AD55" i="18"/>
  <c r="AD360" i="14"/>
  <c r="AD125" i="14"/>
  <c r="AD260" i="12"/>
  <c r="AD157" i="9"/>
  <c r="AD156" i="12"/>
  <c r="AD98" i="22"/>
  <c r="AD241" i="13"/>
  <c r="AD124" i="8"/>
  <c r="AD332" i="11"/>
  <c r="AD206" i="9"/>
  <c r="AD69" i="7"/>
  <c r="AD216" i="14"/>
  <c r="AD295" i="13"/>
  <c r="AD114" i="11"/>
  <c r="AD152" i="10"/>
  <c r="AD285" i="13"/>
  <c r="AD356" i="19"/>
  <c r="AD247" i="12"/>
  <c r="AD237" i="9"/>
  <c r="AD281" i="17"/>
  <c r="AD133" i="7"/>
  <c r="AD122" i="9"/>
  <c r="AD99" i="11"/>
  <c r="AD238" i="12"/>
  <c r="AD313" i="10"/>
  <c r="AD168" i="11"/>
  <c r="AD143" i="13"/>
  <c r="AD25" i="20"/>
  <c r="AD138" i="11"/>
  <c r="AD131" i="11"/>
  <c r="AD157" i="14"/>
  <c r="AD124" i="7"/>
  <c r="AD332" i="13"/>
  <c r="AD188" i="4"/>
  <c r="AD40" i="17"/>
  <c r="AD190" i="11"/>
  <c r="AD59" i="20"/>
  <c r="AD142" i="12"/>
  <c r="AD225" i="11"/>
  <c r="AD24" i="12"/>
  <c r="AD235" i="9"/>
  <c r="AD285" i="11"/>
  <c r="AD129" i="13"/>
  <c r="AD154" i="18"/>
  <c r="AD208" i="11"/>
  <c r="AD193" i="12"/>
  <c r="AD189" i="9"/>
  <c r="AD253" i="9"/>
  <c r="AD61" i="14"/>
  <c r="AD272" i="12"/>
  <c r="AD228" i="9"/>
  <c r="AD55" i="14"/>
  <c r="AD159" i="7"/>
  <c r="AD165" i="13"/>
  <c r="AD169" i="9"/>
  <c r="AD249" i="9"/>
  <c r="AD112" i="12"/>
  <c r="AD26" i="20"/>
  <c r="AD366" i="11"/>
  <c r="AD57" i="19"/>
  <c r="AD308" i="12"/>
  <c r="AD37" i="9"/>
  <c r="AD261" i="13"/>
  <c r="AD104" i="19"/>
  <c r="AD305" i="16"/>
  <c r="AD258" i="10"/>
  <c r="AD373" i="19"/>
  <c r="AD292" i="12"/>
  <c r="AD278" i="4"/>
  <c r="AD68" i="9"/>
  <c r="AD251" i="9"/>
  <c r="AD29" i="16"/>
  <c r="AD90" i="11"/>
  <c r="AD313" i="4"/>
  <c r="AD105" i="11"/>
  <c r="AD376" i="9"/>
  <c r="AD120" i="11"/>
  <c r="AD245" i="12"/>
  <c r="AD291" i="13"/>
  <c r="AD73" i="21"/>
  <c r="AD177" i="11"/>
  <c r="AD53" i="7"/>
  <c r="AD56" i="13"/>
  <c r="AD193" i="4"/>
  <c r="AD177" i="18"/>
  <c r="AD144" i="7"/>
  <c r="AD271" i="8"/>
  <c r="AD66" i="22"/>
  <c r="AD51" i="20"/>
  <c r="AD177" i="4"/>
  <c r="AD188" i="17"/>
  <c r="AD32" i="17"/>
  <c r="AD250" i="17"/>
  <c r="AD368" i="17"/>
  <c r="AD261" i="23"/>
  <c r="AD70" i="23"/>
  <c r="AD143" i="7"/>
  <c r="AD157" i="12"/>
  <c r="AD337" i="13"/>
  <c r="AD216" i="8"/>
  <c r="AD205" i="11"/>
  <c r="AD245" i="8"/>
  <c r="AD170" i="11"/>
  <c r="AD271" i="18"/>
  <c r="AD261" i="9"/>
  <c r="AD345" i="13"/>
  <c r="AD135" i="8"/>
  <c r="AD133" i="13"/>
  <c r="AD65" i="12"/>
  <c r="AD64" i="10"/>
  <c r="AD309" i="7"/>
  <c r="AD344" i="13"/>
  <c r="AD175" i="18"/>
  <c r="AD240" i="9"/>
  <c r="AD325" i="14"/>
  <c r="AD38" i="9"/>
  <c r="AD175" i="13"/>
  <c r="AD327" i="10"/>
  <c r="AD151" i="14"/>
  <c r="AD357" i="11"/>
  <c r="AD160" i="12"/>
  <c r="AD157" i="11"/>
  <c r="AD127" i="13"/>
  <c r="AD287" i="14"/>
  <c r="AD287" i="9"/>
  <c r="AD183" i="12"/>
  <c r="AD323" i="14"/>
  <c r="AD238" i="8"/>
  <c r="AD30" i="9"/>
  <c r="AD94" i="12"/>
  <c r="AD320" i="19"/>
  <c r="AD247" i="11"/>
  <c r="AD140" i="16"/>
  <c r="AD52" i="13"/>
  <c r="AD361" i="9"/>
  <c r="AD227" i="12"/>
  <c r="AD234" i="12"/>
  <c r="AD225" i="9"/>
  <c r="AD40" i="14"/>
  <c r="AD200" i="7"/>
  <c r="AD296" i="12"/>
  <c r="AD151" i="12"/>
  <c r="AD329" i="11"/>
  <c r="AD147" i="10"/>
  <c r="AD155" i="9"/>
  <c r="AD238" i="13"/>
  <c r="AD201" i="11"/>
  <c r="AD158" i="13"/>
  <c r="AD76" i="7"/>
  <c r="AD115" i="11"/>
  <c r="AD130" i="14"/>
  <c r="AD234" i="18"/>
  <c r="AD333" i="11"/>
  <c r="AD185" i="11"/>
  <c r="AD98" i="7"/>
  <c r="AD320" i="12"/>
  <c r="AD231" i="10"/>
  <c r="AD323" i="8"/>
  <c r="AD68" i="7"/>
  <c r="AD195" i="13"/>
  <c r="AD136" i="12"/>
  <c r="AD75" i="14"/>
  <c r="AD357" i="9"/>
  <c r="AD201" i="19"/>
  <c r="AD323" i="13"/>
  <c r="AD28" i="8"/>
  <c r="AD253" i="14"/>
  <c r="AD47" i="20"/>
  <c r="AD91" i="17"/>
  <c r="AD310" i="14"/>
  <c r="AD115" i="7"/>
  <c r="AD307" i="11"/>
  <c r="AD145" i="21"/>
  <c r="AD250" i="14"/>
  <c r="AD37" i="8"/>
  <c r="AD31" i="18"/>
  <c r="AD72" i="8"/>
  <c r="AD37" i="21"/>
  <c r="AD327" i="11"/>
  <c r="AD90" i="21"/>
  <c r="AD36" i="14"/>
  <c r="AD221" i="8"/>
  <c r="AD74" i="16"/>
  <c r="AD376" i="13"/>
  <c r="AD352" i="17"/>
  <c r="AD176" i="13"/>
  <c r="AD199" i="7"/>
  <c r="AD72" i="11"/>
  <c r="AD121" i="9"/>
  <c r="AD368" i="9"/>
  <c r="AD163" i="14"/>
  <c r="AD294" i="7"/>
  <c r="AD28" i="11"/>
  <c r="AD142" i="10"/>
  <c r="AD46" i="11"/>
  <c r="AD357" i="19"/>
  <c r="AD290" i="11"/>
  <c r="AD285" i="8"/>
  <c r="AD308" i="8"/>
  <c r="AD186" i="13"/>
  <c r="AD366" i="18"/>
  <c r="AD343" i="14"/>
  <c r="AD297" i="17"/>
  <c r="AD174" i="12"/>
  <c r="AD55" i="12"/>
  <c r="AD198" i="13"/>
  <c r="AD124" i="9"/>
  <c r="AD355" i="14"/>
  <c r="AD274" i="10"/>
  <c r="AD100" i="11"/>
  <c r="AD61" i="21"/>
  <c r="AD219" i="9"/>
  <c r="AD228" i="11"/>
  <c r="AD62" i="22"/>
  <c r="AD381" i="22"/>
  <c r="AD179" i="7"/>
  <c r="AD70" i="4"/>
  <c r="AD328" i="7"/>
  <c r="AD377" i="4"/>
  <c r="AD86" i="23"/>
  <c r="AD261" i="17"/>
  <c r="AD306" i="20"/>
  <c r="AD26" i="17"/>
  <c r="AD331" i="17"/>
  <c r="AD65" i="11"/>
  <c r="AD148" i="13"/>
  <c r="AD163" i="13"/>
  <c r="AD111" i="11"/>
  <c r="AD269" i="14"/>
  <c r="AD111" i="13"/>
  <c r="AD308" i="10"/>
  <c r="AD206" i="10"/>
  <c r="AD98" i="12"/>
  <c r="AD195" i="9"/>
  <c r="AD232" i="13"/>
  <c r="AD140" i="10"/>
  <c r="AD277" i="14"/>
  <c r="AD267" i="16"/>
  <c r="AD54" i="12"/>
  <c r="AD130" i="11"/>
  <c r="AD140" i="19"/>
  <c r="AD270" i="10"/>
  <c r="AD350" i="8"/>
  <c r="AD236" i="14"/>
  <c r="AD339" i="16"/>
  <c r="AD174" i="11"/>
  <c r="AD231" i="9"/>
  <c r="AD83" i="9"/>
  <c r="AD322" i="14"/>
  <c r="AD165" i="19"/>
  <c r="AD98" i="14"/>
  <c r="AD101" i="8"/>
  <c r="AD35" i="10"/>
  <c r="AD127" i="18"/>
  <c r="AD77" i="11"/>
  <c r="AD254" i="14"/>
  <c r="AD358" i="13"/>
  <c r="AD203" i="20"/>
  <c r="AD192" i="7"/>
  <c r="AD302" i="9"/>
  <c r="AD252" i="11"/>
  <c r="AD38" i="16"/>
  <c r="AD312" i="9"/>
  <c r="AD179" i="8"/>
  <c r="AD148" i="8"/>
  <c r="AD298" i="13"/>
  <c r="AD181" i="8"/>
  <c r="AD60" i="11"/>
  <c r="AD281" i="4"/>
  <c r="AD248" i="9"/>
  <c r="AD283" i="9"/>
  <c r="AD39" i="22"/>
  <c r="AD349" i="13"/>
  <c r="AD75" i="7"/>
  <c r="AD56" i="11"/>
  <c r="AD144" i="21"/>
  <c r="AD368" i="13"/>
  <c r="AD92" i="11"/>
  <c r="AD30" i="12"/>
  <c r="AD243" i="16"/>
  <c r="AD284" i="11"/>
  <c r="AD312" i="21"/>
  <c r="AD84" i="11"/>
  <c r="AD338" i="9"/>
  <c r="AD249" i="14"/>
  <c r="AD62" i="9"/>
  <c r="AD78" i="8"/>
  <c r="AD248" i="12"/>
  <c r="AD309" i="18"/>
  <c r="AD168" i="14"/>
  <c r="AD371" i="11"/>
  <c r="AD64" i="12"/>
  <c r="AD112" i="8"/>
  <c r="AD192" i="13"/>
  <c r="AD53" i="11"/>
  <c r="AD137" i="17"/>
  <c r="AD204" i="14"/>
  <c r="AD131" i="10"/>
  <c r="AD284" i="12"/>
  <c r="AD151" i="18"/>
  <c r="AD77" i="12"/>
  <c r="AD38" i="11"/>
  <c r="AD332" i="19"/>
  <c r="AD201" i="14"/>
  <c r="AD372" i="7"/>
  <c r="AD68" i="10"/>
  <c r="AD194" i="9"/>
  <c r="AD272" i="9"/>
  <c r="AD232" i="10"/>
  <c r="AD216" i="4"/>
  <c r="AD33" i="9"/>
  <c r="AD98" i="16"/>
  <c r="AD357" i="14"/>
  <c r="AD188" i="7"/>
  <c r="AD25" i="13"/>
  <c r="AD256" i="8"/>
  <c r="AD365" i="9"/>
  <c r="AD230" i="11"/>
  <c r="AD227" i="11"/>
  <c r="AD197" i="12"/>
  <c r="AD31" i="7"/>
  <c r="AD307" i="14"/>
  <c r="AD176" i="7"/>
  <c r="AD298" i="11"/>
  <c r="AD37" i="7"/>
  <c r="AD339" i="14"/>
  <c r="AD361" i="12"/>
  <c r="AD322" i="11"/>
  <c r="AD166" i="14"/>
  <c r="AD346" i="20"/>
  <c r="AD240" i="19"/>
  <c r="AD293" i="13"/>
  <c r="AD373" i="12"/>
  <c r="AD113" i="9"/>
  <c r="AD178" i="14"/>
  <c r="AD125" i="17"/>
  <c r="AD80" i="14"/>
  <c r="AD155" i="13"/>
  <c r="AD222" i="21"/>
  <c r="AD51" i="11"/>
  <c r="AD145" i="9"/>
  <c r="AD297" i="4"/>
  <c r="AD213" i="23"/>
  <c r="AD245" i="23"/>
  <c r="AD205" i="16"/>
  <c r="AD202" i="21"/>
  <c r="AD27" i="21"/>
  <c r="AD27" i="23"/>
  <c r="AD51" i="4"/>
  <c r="AD211" i="9"/>
  <c r="AD101" i="4"/>
  <c r="AD87" i="22"/>
  <c r="AD263" i="12"/>
  <c r="AD313" i="7"/>
  <c r="AD280" i="12"/>
  <c r="AD231" i="7"/>
  <c r="AD277" i="7"/>
  <c r="AD104" i="10"/>
  <c r="AD84" i="13"/>
  <c r="AD267" i="13"/>
  <c r="AD337" i="10"/>
  <c r="AD33" i="11"/>
  <c r="AD215" i="17"/>
  <c r="AD212" i="10"/>
  <c r="AD170" i="16"/>
  <c r="AD313" i="21"/>
  <c r="AD108" i="11"/>
  <c r="AD298" i="9"/>
  <c r="AD40" i="11"/>
  <c r="AD213" i="10"/>
  <c r="AD252" i="14"/>
  <c r="AD155" i="11"/>
  <c r="AD266" i="11"/>
  <c r="AD46" i="13"/>
  <c r="AD62" i="21"/>
  <c r="AD63" i="13"/>
  <c r="AD358" i="7"/>
  <c r="AD35" i="11"/>
  <c r="AD208" i="7"/>
  <c r="AD119" i="12"/>
  <c r="AD164" i="10"/>
  <c r="AD306" i="7"/>
  <c r="AD274" i="8"/>
  <c r="AD181" i="13"/>
  <c r="AD353" i="14"/>
  <c r="AD193" i="11"/>
  <c r="AD214" i="17"/>
  <c r="AD135" i="12"/>
  <c r="AD264" i="21"/>
  <c r="AD96" i="9"/>
  <c r="AD180" i="12"/>
  <c r="AD252" i="10"/>
  <c r="AD121" i="13"/>
  <c r="AD323" i="9"/>
  <c r="AD371" i="14"/>
  <c r="AD39" i="8"/>
  <c r="AD301" i="13"/>
  <c r="AD50" i="14"/>
  <c r="AD169" i="4"/>
  <c r="AD105" i="9"/>
  <c r="AD296" i="10"/>
  <c r="AD359" i="8"/>
  <c r="AD53" i="17"/>
  <c r="AD54" i="10"/>
  <c r="AD108" i="21"/>
  <c r="AD45" i="9"/>
  <c r="AD341" i="9"/>
  <c r="AD369" i="14"/>
  <c r="AD354" i="4"/>
  <c r="AD60" i="12"/>
  <c r="AD217" i="9"/>
  <c r="AD211" i="11"/>
  <c r="AD242" i="11"/>
  <c r="AD77" i="4"/>
  <c r="AD82" i="12"/>
  <c r="AD24" i="8"/>
  <c r="AD82" i="10"/>
  <c r="AD94" i="7"/>
  <c r="AD234" i="14"/>
  <c r="AD247" i="7"/>
  <c r="AD369" i="10"/>
  <c r="AD222" i="12"/>
  <c r="AD170" i="7"/>
  <c r="AD166" i="12"/>
  <c r="AD85" i="8"/>
  <c r="AD178" i="13"/>
  <c r="AD222" i="7"/>
  <c r="AD313" i="12"/>
  <c r="AD219" i="12"/>
  <c r="AD266" i="21"/>
  <c r="AD354" i="13"/>
  <c r="AD210" i="4"/>
  <c r="AD250" i="11"/>
  <c r="AD132" i="21"/>
  <c r="AD128" i="14"/>
  <c r="AD282" i="13"/>
  <c r="AD216" i="10"/>
  <c r="AD322" i="13"/>
  <c r="AD120" i="9"/>
  <c r="AD290" i="10"/>
  <c r="AD141" i="19"/>
  <c r="AD103" i="13"/>
  <c r="AD141" i="12"/>
  <c r="AD114" i="7"/>
  <c r="AD341" i="11"/>
  <c r="AD76" i="4"/>
  <c r="AD104" i="12"/>
  <c r="AD184" i="17"/>
  <c r="AD351" i="12"/>
  <c r="AD375" i="16"/>
  <c r="AD76" i="8"/>
  <c r="AD326" i="11"/>
  <c r="AD65" i="7"/>
  <c r="AD102" i="11"/>
  <c r="AD207" i="16"/>
  <c r="AD281" i="12"/>
  <c r="AD71" i="9"/>
  <c r="AD186" i="7"/>
  <c r="AD273" i="19"/>
  <c r="AD98" i="13"/>
  <c r="AD157" i="21"/>
  <c r="AD346" i="11"/>
  <c r="AD319" i="18"/>
  <c r="AD39" i="9"/>
  <c r="AD254" i="13"/>
  <c r="AD335" i="11"/>
  <c r="AD321" i="11"/>
  <c r="AD318" i="8"/>
  <c r="AD156" i="16"/>
  <c r="AD51" i="12"/>
  <c r="AD129" i="12"/>
  <c r="AD147" i="17"/>
  <c r="AD65" i="14"/>
  <c r="AD77" i="22"/>
  <c r="AD341" i="18"/>
  <c r="AD350" i="20"/>
  <c r="AD336" i="16"/>
  <c r="AD250" i="16"/>
  <c r="AD242" i="14"/>
  <c r="AD374" i="12"/>
  <c r="AD145" i="4"/>
  <c r="AD355" i="10"/>
  <c r="AD80" i="7"/>
  <c r="AD182" i="7"/>
  <c r="AD245" i="13"/>
  <c r="AD55" i="13"/>
  <c r="AD24" i="11"/>
  <c r="AD257" i="13"/>
  <c r="AD331" i="14"/>
  <c r="AD312" i="4"/>
  <c r="AD72" i="13"/>
  <c r="AD96" i="20"/>
  <c r="AD85" i="4"/>
  <c r="AD219" i="11"/>
  <c r="AD52" i="9"/>
  <c r="AD193" i="14"/>
  <c r="AD306" i="9"/>
  <c r="AD60" i="7"/>
  <c r="AD250" i="19"/>
  <c r="AD291" i="20"/>
  <c r="AD227" i="14"/>
  <c r="AD127" i="8"/>
  <c r="AD239" i="12"/>
  <c r="AD376" i="10"/>
  <c r="AD288" i="11"/>
  <c r="AD87" i="7"/>
  <c r="AD348" i="14"/>
  <c r="AD379" i="14"/>
  <c r="AD80" i="17"/>
  <c r="AD275" i="12"/>
  <c r="AD97" i="7"/>
  <c r="AD276" i="4"/>
  <c r="AD304" i="11"/>
  <c r="AD197" i="14"/>
  <c r="AD62" i="11"/>
  <c r="AD251" i="14"/>
  <c r="AD354" i="18"/>
  <c r="AD86" i="12"/>
  <c r="AD359" i="9"/>
  <c r="AD220" i="13"/>
  <c r="AD70" i="20"/>
  <c r="AD128" i="11"/>
  <c r="AD41" i="9"/>
  <c r="AD248" i="19"/>
  <c r="AD156" i="7"/>
  <c r="AD237" i="12"/>
  <c r="AD106" i="13"/>
  <c r="AD92" i="8"/>
  <c r="AD276" i="13"/>
  <c r="AD341" i="17"/>
  <c r="AD253" i="7"/>
  <c r="AD296" i="7"/>
  <c r="AD334" i="13"/>
  <c r="AD279" i="14"/>
  <c r="AD275" i="14"/>
  <c r="AD158" i="9"/>
  <c r="AD289" i="14"/>
  <c r="AD219" i="10"/>
  <c r="AD159" i="11"/>
  <c r="AD353" i="11"/>
  <c r="AD362" i="9"/>
  <c r="AD362" i="13"/>
  <c r="AD173" i="9"/>
  <c r="AD41" i="13"/>
  <c r="AD202" i="9"/>
  <c r="AD64" i="11"/>
  <c r="AD340" i="7"/>
  <c r="AD315" i="16"/>
  <c r="AD167" i="8"/>
  <c r="AD158" i="20"/>
  <c r="AD347" i="13"/>
  <c r="AD62" i="16"/>
  <c r="AD210" i="11"/>
  <c r="AD303" i="10"/>
  <c r="AD125" i="21"/>
  <c r="AD318" i="12"/>
  <c r="AD209" i="7"/>
  <c r="AD93" i="9"/>
  <c r="AD351" i="16"/>
  <c r="AD297" i="13"/>
  <c r="AD215" i="9"/>
  <c r="AD171" i="14"/>
  <c r="AD116" i="13"/>
  <c r="AD221" i="7"/>
  <c r="AD244" i="13"/>
  <c r="AD373" i="8"/>
  <c r="AD318" i="10"/>
  <c r="AD40" i="16"/>
  <c r="AD37" i="14"/>
  <c r="AD42" i="12"/>
  <c r="AD81" i="7"/>
  <c r="AD152" i="11"/>
  <c r="AD292" i="17"/>
  <c r="AD296" i="13"/>
  <c r="AD235" i="8"/>
  <c r="AD56" i="9"/>
  <c r="AD39" i="12"/>
  <c r="AD328" i="12"/>
  <c r="AD149" i="11"/>
  <c r="AD263" i="11"/>
  <c r="AD78" i="12"/>
  <c r="AD349" i="4"/>
  <c r="AD32" i="13"/>
  <c r="AD353" i="4"/>
  <c r="AD283" i="14"/>
  <c r="AD185" i="7"/>
  <c r="AD280" i="14"/>
  <c r="AD212" i="7"/>
  <c r="AD96" i="12"/>
  <c r="AD208" i="23"/>
  <c r="AD192" i="4"/>
  <c r="AD78" i="13"/>
  <c r="AD308" i="19"/>
  <c r="AD96" i="11"/>
  <c r="AD76" i="17"/>
  <c r="AD344" i="8"/>
  <c r="AD209" i="17"/>
  <c r="AD145" i="17"/>
  <c r="AD57" i="21"/>
  <c r="AD341" i="22"/>
  <c r="AD188" i="20"/>
  <c r="AD97" i="16"/>
  <c r="AD139" i="23"/>
  <c r="AD349" i="12"/>
  <c r="AD40" i="4"/>
  <c r="AD53" i="10"/>
  <c r="AD185" i="12"/>
  <c r="AD341" i="10"/>
  <c r="AD363" i="11"/>
  <c r="AD310" i="7"/>
  <c r="AD324" i="8"/>
  <c r="AD50" i="10"/>
  <c r="AD122" i="8"/>
  <c r="AD135" i="11"/>
  <c r="AD344" i="19"/>
  <c r="AD375" i="12"/>
  <c r="AD333" i="10"/>
  <c r="AD127" i="10"/>
  <c r="AD278" i="13"/>
  <c r="AD28" i="17"/>
  <c r="AD142" i="11"/>
  <c r="AD363" i="16"/>
  <c r="AD138" i="10"/>
  <c r="AD316" i="9"/>
  <c r="AD191" i="13"/>
  <c r="AD373" i="16"/>
  <c r="AD232" i="8"/>
  <c r="AD326" i="14"/>
  <c r="AD276" i="21"/>
  <c r="AD145" i="12"/>
  <c r="AD28" i="7"/>
  <c r="AD171" i="12"/>
  <c r="AD89" i="8"/>
  <c r="AD296" i="14"/>
  <c r="AD132" i="13"/>
  <c r="AD232" i="7"/>
  <c r="AD122" i="14"/>
  <c r="AD82" i="13"/>
  <c r="AD288" i="18"/>
  <c r="AD284" i="9"/>
  <c r="AD26" i="9"/>
  <c r="AD169" i="21"/>
  <c r="AD145" i="14"/>
  <c r="AD237" i="19"/>
  <c r="AD216" i="7"/>
  <c r="AD39" i="14"/>
  <c r="AD235" i="10"/>
  <c r="AD163" i="7"/>
  <c r="AD237" i="13"/>
  <c r="AD175" i="14"/>
  <c r="AD283" i="8"/>
  <c r="AD71" i="12"/>
  <c r="AD321" i="16"/>
  <c r="AD217" i="13"/>
  <c r="AD64" i="7"/>
  <c r="AD308" i="11"/>
  <c r="AD160" i="9"/>
  <c r="AD128" i="13"/>
  <c r="AD312" i="10"/>
  <c r="AD157" i="13"/>
  <c r="AD77" i="14"/>
  <c r="AD86" i="14"/>
  <c r="AD165" i="18"/>
  <c r="AD311" i="8"/>
  <c r="AD262" i="19"/>
  <c r="AD310" i="10"/>
  <c r="AD164" i="11"/>
  <c r="AD87" i="16"/>
  <c r="AD116" i="12"/>
  <c r="AD348" i="4"/>
  <c r="AD142" i="14"/>
  <c r="AD122" i="21"/>
  <c r="AD144" i="11"/>
  <c r="AD58" i="13"/>
  <c r="AD258" i="18"/>
  <c r="AD279" i="12"/>
  <c r="AD235" i="18"/>
  <c r="AD72" i="14"/>
  <c r="AD142" i="20"/>
  <c r="AD202" i="14"/>
  <c r="AD223" i="10"/>
  <c r="AD243" i="21"/>
  <c r="AD333" i="9"/>
  <c r="AD225" i="10"/>
  <c r="AD94" i="13"/>
  <c r="AD379" i="17"/>
  <c r="AD24" i="14"/>
  <c r="AD246" i="9"/>
  <c r="AD38" i="10"/>
  <c r="AD302" i="11"/>
  <c r="AD194" i="8"/>
  <c r="AD259" i="10"/>
  <c r="AD223" i="8"/>
  <c r="AD112" i="10"/>
  <c r="AD265" i="21"/>
  <c r="AD325" i="4"/>
  <c r="AD57" i="9"/>
  <c r="AD54" i="8"/>
  <c r="AD98" i="11"/>
  <c r="AD255" i="8"/>
  <c r="AD179" i="14"/>
  <c r="AD162" i="9"/>
  <c r="AD249" i="19"/>
  <c r="AD208" i="13"/>
  <c r="AD317" i="17"/>
  <c r="AD33" i="12"/>
  <c r="AD27" i="16"/>
  <c r="AD381" i="9"/>
  <c r="AD354" i="8"/>
  <c r="AD76" i="11"/>
  <c r="AD294" i="14"/>
  <c r="AD61" i="11"/>
  <c r="AD338" i="12"/>
  <c r="AD265" i="11"/>
  <c r="AD91" i="14"/>
  <c r="AD318" i="13"/>
  <c r="AD73" i="7"/>
  <c r="AD214" i="10"/>
  <c r="AD381" i="14"/>
  <c r="AD180" i="10"/>
  <c r="AD277" i="12"/>
  <c r="AD329" i="13"/>
  <c r="AD277" i="19"/>
  <c r="AD126" i="16"/>
  <c r="AD276" i="11"/>
  <c r="AD78" i="4"/>
  <c r="AD320" i="23"/>
  <c r="AD272" i="21"/>
  <c r="AD366" i="16"/>
  <c r="AD57" i="23"/>
  <c r="AD30" i="11"/>
  <c r="AD250" i="22"/>
  <c r="AD261" i="11"/>
  <c r="AD335" i="8"/>
  <c r="AD181" i="10"/>
  <c r="AD199" i="14"/>
  <c r="AD121" i="12"/>
  <c r="AD305" i="9"/>
  <c r="AD314" i="11"/>
  <c r="AD332" i="18"/>
  <c r="AD304" i="12"/>
  <c r="AD379" i="8"/>
  <c r="AD80" i="9"/>
  <c r="AD110" i="8"/>
  <c r="AD159" i="16"/>
  <c r="AD102" i="13"/>
  <c r="AD300" i="4"/>
  <c r="AD334" i="12"/>
  <c r="AD355" i="4"/>
  <c r="AD360" i="12"/>
  <c r="AD246" i="8"/>
  <c r="AD32" i="9"/>
  <c r="AD132" i="11"/>
  <c r="AD311" i="20"/>
  <c r="AD36" i="10"/>
  <c r="AD225" i="12"/>
  <c r="AD314" i="13"/>
  <c r="AD170" i="8"/>
  <c r="AD173" i="13"/>
  <c r="AD115" i="18"/>
  <c r="AD180" i="8"/>
  <c r="AD301" i="14"/>
  <c r="AD304" i="17"/>
  <c r="AD27" i="14"/>
  <c r="AD193" i="13"/>
  <c r="AD193" i="8"/>
  <c r="AD345" i="14"/>
  <c r="AD187" i="16"/>
  <c r="AD174" i="18"/>
  <c r="AD60" i="10"/>
  <c r="AD143" i="11"/>
  <c r="AD217" i="11"/>
  <c r="AD104" i="7"/>
  <c r="AD143" i="14"/>
  <c r="AD174" i="9"/>
  <c r="AD306" i="13"/>
  <c r="AD89" i="10"/>
  <c r="AD133" i="8"/>
  <c r="AD367" i="11"/>
  <c r="AD261" i="7"/>
  <c r="AD28" i="13"/>
  <c r="AD234" i="9"/>
  <c r="AD356" i="13"/>
  <c r="AD149" i="12"/>
  <c r="AD34" i="13"/>
  <c r="AD138" i="18"/>
  <c r="AD82" i="8"/>
  <c r="AD336" i="10"/>
  <c r="AD321" i="12"/>
  <c r="AD349" i="8"/>
  <c r="AD46" i="10"/>
  <c r="AD69" i="9"/>
  <c r="AD73" i="9"/>
  <c r="AD262" i="8"/>
  <c r="AD355" i="8"/>
  <c r="AD308" i="13"/>
  <c r="AD218" i="22"/>
  <c r="AD104" i="11"/>
  <c r="AD51" i="22"/>
  <c r="AD32" i="18"/>
  <c r="AD239" i="14"/>
  <c r="AD172" i="17"/>
  <c r="AD90" i="12"/>
  <c r="AD246" i="7"/>
  <c r="AD308" i="9"/>
  <c r="AD124" i="4"/>
  <c r="AD261" i="12"/>
  <c r="AD368" i="14"/>
  <c r="AD103" i="18"/>
  <c r="AD256" i="11"/>
  <c r="AD171" i="16"/>
  <c r="AD205" i="13"/>
  <c r="AD358" i="9"/>
  <c r="AD321" i="14"/>
  <c r="AD243" i="12"/>
  <c r="AD287" i="10"/>
  <c r="AD150" i="13"/>
  <c r="AD93" i="18"/>
  <c r="AD190" i="13"/>
  <c r="AD377" i="13"/>
  <c r="AD53" i="12"/>
  <c r="AD378" i="16"/>
  <c r="AD360" i="10"/>
  <c r="AD346" i="13"/>
  <c r="AD326" i="10"/>
  <c r="AD209" i="11"/>
  <c r="AD118" i="10"/>
  <c r="AD36" i="7"/>
  <c r="AD34" i="20"/>
  <c r="AD254" i="16"/>
  <c r="AD153" i="9"/>
  <c r="AD257" i="14"/>
  <c r="AD272" i="14"/>
  <c r="AD295" i="8"/>
  <c r="AD154" i="14"/>
  <c r="AD133" i="21"/>
  <c r="AD305" i="8"/>
  <c r="AD151" i="11"/>
  <c r="AD123" i="9"/>
  <c r="AD79" i="11"/>
  <c r="AD206" i="13"/>
  <c r="AD45" i="11"/>
  <c r="AD376" i="8"/>
  <c r="AD362" i="11"/>
  <c r="AD219" i="7"/>
  <c r="AD122" i="13"/>
  <c r="AD134" i="8"/>
  <c r="AD362" i="14"/>
  <c r="AD38" i="12"/>
  <c r="AD208" i="18"/>
  <c r="AD33" i="8"/>
  <c r="AD277" i="21"/>
  <c r="AD46" i="23"/>
  <c r="AD30" i="17"/>
  <c r="AD52" i="19"/>
  <c r="AD49" i="20"/>
  <c r="AD356" i="17"/>
  <c r="AD218" i="17"/>
  <c r="AD38" i="23"/>
  <c r="AD279" i="13"/>
  <c r="AD108" i="13"/>
  <c r="AD375" i="9"/>
  <c r="AD93" i="8"/>
  <c r="AD27" i="12"/>
  <c r="AD261" i="10"/>
  <c r="AD162" i="13"/>
  <c r="AD289" i="4"/>
  <c r="AD58" i="11"/>
  <c r="AD337" i="4"/>
  <c r="AD29" i="12"/>
  <c r="AD258" i="11"/>
  <c r="AD102" i="18"/>
  <c r="AD121" i="7"/>
  <c r="AD168" i="18"/>
  <c r="AD87" i="11"/>
  <c r="AD201" i="10"/>
  <c r="AD87" i="13"/>
  <c r="AD30" i="7"/>
  <c r="AD345" i="11"/>
  <c r="AD227" i="13"/>
  <c r="AD135" i="9"/>
  <c r="AD264" i="13"/>
  <c r="AD327" i="9"/>
  <c r="AD68" i="12"/>
  <c r="AD128" i="10"/>
  <c r="AD183" i="13"/>
  <c r="AD106" i="11"/>
  <c r="AD301" i="8"/>
  <c r="AD208" i="14"/>
  <c r="AD188" i="18"/>
  <c r="AD312" i="11"/>
  <c r="AD226" i="11"/>
  <c r="AD123" i="7"/>
  <c r="AD37" i="10"/>
  <c r="AD286" i="12"/>
  <c r="AD209" i="9"/>
  <c r="AD58" i="14"/>
  <c r="AD94" i="20"/>
  <c r="AD312" i="13"/>
  <c r="AD325" i="10"/>
  <c r="AD176" i="12"/>
  <c r="AD78" i="22"/>
  <c r="AD289" i="10"/>
  <c r="AD97" i="14"/>
  <c r="AD346" i="10"/>
  <c r="AD24" i="7"/>
  <c r="AD210" i="18"/>
  <c r="AD347" i="8"/>
  <c r="AD81" i="17"/>
  <c r="AD66" i="12"/>
  <c r="AD164" i="9"/>
  <c r="AD215" i="14"/>
  <c r="AD180" i="21"/>
  <c r="AD371" i="12"/>
  <c r="AD290" i="8"/>
  <c r="AD253" i="12"/>
  <c r="AD345" i="12"/>
  <c r="AD235" i="7"/>
  <c r="AD153" i="13"/>
  <c r="AD303" i="9"/>
  <c r="AD299" i="14"/>
  <c r="AD161" i="17"/>
  <c r="AD61" i="12"/>
  <c r="AD143" i="20"/>
  <c r="AD69" i="13"/>
  <c r="AD172" i="23"/>
  <c r="AD292" i="9"/>
  <c r="AD55" i="11"/>
  <c r="AD317" i="9"/>
  <c r="AD35" i="8"/>
  <c r="AD156" i="19"/>
  <c r="AD225" i="14"/>
  <c r="AD374" i="10"/>
  <c r="AD114" i="8"/>
  <c r="AD77" i="10"/>
  <c r="AD47" i="11"/>
  <c r="AD355" i="11"/>
  <c r="AD299" i="9"/>
  <c r="AD238" i="11"/>
  <c r="AD194" i="7"/>
  <c r="AD91" i="7"/>
  <c r="AD342" i="12"/>
  <c r="AD159" i="9"/>
  <c r="AD342" i="14"/>
  <c r="AD283" i="12"/>
  <c r="AD222" i="11"/>
  <c r="AD169" i="10"/>
  <c r="AD84" i="12"/>
  <c r="AD364" i="11"/>
  <c r="AD380" i="17"/>
  <c r="AD268" i="13"/>
  <c r="AD315" i="10"/>
  <c r="AD378" i="12"/>
  <c r="AD153" i="7"/>
  <c r="AD282" i="11"/>
  <c r="AD349" i="11"/>
  <c r="AD175" i="7"/>
  <c r="AD93" i="13"/>
  <c r="AD348" i="21"/>
  <c r="AD95" i="14"/>
  <c r="AD158" i="10"/>
  <c r="AD116" i="11"/>
  <c r="AD185" i="14"/>
  <c r="AD88" i="4"/>
  <c r="AD167" i="9"/>
  <c r="AD321" i="23"/>
  <c r="AD94" i="8"/>
  <c r="AD334" i="11"/>
  <c r="AD381" i="17"/>
  <c r="AD97" i="21"/>
  <c r="AD169" i="13"/>
  <c r="AD331" i="8"/>
  <c r="AD304" i="14"/>
  <c r="AD306" i="8"/>
  <c r="AD348" i="11"/>
  <c r="AD269" i="8"/>
  <c r="AD352" i="4"/>
  <c r="AD227" i="7"/>
  <c r="AD319" i="19"/>
  <c r="AD244" i="23"/>
  <c r="AD127" i="17"/>
  <c r="AD369" i="21"/>
  <c r="AD143" i="10"/>
  <c r="AD246" i="20"/>
  <c r="AD213" i="4"/>
  <c r="AD65" i="18"/>
  <c r="AD138" i="12"/>
  <c r="AD70" i="10"/>
  <c r="AD248" i="4"/>
  <c r="AD70" i="17"/>
  <c r="AD196" i="13"/>
  <c r="AD289" i="9"/>
  <c r="AD354" i="14"/>
  <c r="AD241" i="10"/>
  <c r="AD371" i="13"/>
  <c r="AD205" i="21"/>
  <c r="AD369" i="12"/>
  <c r="AD82" i="11"/>
  <c r="AD211" i="7"/>
  <c r="AD146" i="13"/>
  <c r="AD40" i="9"/>
  <c r="AD256" i="12"/>
  <c r="AD220" i="9"/>
  <c r="AD48" i="7"/>
  <c r="AD31" i="10"/>
  <c r="AD275" i="11"/>
  <c r="AD38" i="13"/>
  <c r="AD109" i="20"/>
  <c r="AD363" i="13"/>
  <c r="AD281" i="7"/>
  <c r="AD32" i="14"/>
  <c r="AD263" i="9"/>
  <c r="AD372" i="10"/>
  <c r="AD203" i="8"/>
  <c r="AD117" i="11"/>
  <c r="AD169" i="12"/>
  <c r="AD378" i="18"/>
  <c r="AD65" i="10"/>
  <c r="AD120" i="12"/>
  <c r="AD155" i="8"/>
  <c r="AD48" i="8"/>
  <c r="AD109" i="12"/>
  <c r="AD123" i="10"/>
  <c r="AD318" i="11"/>
  <c r="AD74" i="19"/>
  <c r="AD344" i="11"/>
  <c r="AD341" i="16"/>
  <c r="AD206" i="12"/>
  <c r="AD352" i="11"/>
  <c r="AD29" i="22"/>
  <c r="AD370" i="11"/>
  <c r="AD25" i="21"/>
  <c r="AD322" i="12"/>
  <c r="AD26" i="8"/>
  <c r="AD120" i="13"/>
  <c r="AD361" i="21"/>
  <c r="AD124" i="16"/>
  <c r="AD309" i="13"/>
  <c r="AD314" i="14"/>
  <c r="AD52" i="8"/>
  <c r="AD194" i="12"/>
  <c r="AD358" i="20"/>
  <c r="AD330" i="13"/>
  <c r="AD229" i="9"/>
  <c r="AD251" i="10"/>
  <c r="AD334" i="14"/>
  <c r="AD161" i="7"/>
  <c r="AD110" i="14"/>
  <c r="AD172" i="8"/>
  <c r="AD32" i="10"/>
  <c r="AD215" i="10"/>
  <c r="AD76" i="13"/>
  <c r="AD174" i="10"/>
  <c r="AD191" i="7"/>
  <c r="AD284" i="14"/>
  <c r="AD210" i="14"/>
  <c r="AD36" i="12"/>
  <c r="AD297" i="7"/>
  <c r="AD340" i="12"/>
  <c r="AD373" i="11"/>
  <c r="AD95" i="9"/>
  <c r="AD85" i="14"/>
  <c r="AD372" i="19"/>
  <c r="AD370" i="8"/>
  <c r="AD149" i="9"/>
  <c r="AD337" i="12"/>
  <c r="AD238" i="10"/>
  <c r="AD61" i="10"/>
  <c r="AD152" i="9"/>
  <c r="AD381" i="8"/>
  <c r="AD248" i="14"/>
  <c r="AD131" i="9"/>
  <c r="AD92" i="9"/>
  <c r="AD90" i="18"/>
  <c r="AD313" i="8"/>
  <c r="AD89" i="12"/>
  <c r="AD281" i="14"/>
  <c r="AD283" i="10"/>
  <c r="AD280" i="17"/>
  <c r="AD273" i="13"/>
  <c r="AD258" i="17"/>
  <c r="AD359" i="7"/>
  <c r="AD255" i="11"/>
  <c r="AD279" i="16"/>
  <c r="AD31" i="11"/>
  <c r="AD148" i="17"/>
  <c r="AD194" i="14"/>
  <c r="AD242" i="10"/>
  <c r="AD269" i="11"/>
  <c r="AD171" i="13"/>
  <c r="AD70" i="9"/>
  <c r="AD195" i="16"/>
  <c r="AD315" i="11"/>
  <c r="AD70" i="14"/>
  <c r="AD281" i="11"/>
  <c r="AD105" i="10"/>
  <c r="AD165" i="8"/>
  <c r="AD356" i="10"/>
  <c r="AD296" i="19"/>
  <c r="AD68" i="13"/>
  <c r="AD185" i="8"/>
  <c r="AD96" i="13"/>
  <c r="AD100" i="21"/>
  <c r="AD343" i="22"/>
  <c r="AD354" i="20"/>
  <c r="AD159" i="21"/>
  <c r="AD308" i="21"/>
  <c r="AD344" i="7"/>
  <c r="AD244" i="20"/>
  <c r="AD79" i="23"/>
  <c r="AD339" i="20"/>
  <c r="AD120" i="20"/>
  <c r="AD133" i="14"/>
  <c r="AD184" i="14"/>
  <c r="AD171" i="11"/>
  <c r="AD173" i="14"/>
  <c r="AD79" i="7"/>
  <c r="AD141" i="9"/>
  <c r="AD45" i="7"/>
  <c r="AD182" i="11"/>
  <c r="AD195" i="8"/>
  <c r="AD45" i="10"/>
  <c r="AD55" i="8"/>
  <c r="AD111" i="7"/>
  <c r="AD204" i="11"/>
  <c r="AD132" i="9"/>
  <c r="AD328" i="14"/>
  <c r="AD161" i="9"/>
  <c r="AD126" i="10"/>
  <c r="AD84" i="19"/>
  <c r="AD294" i="11"/>
  <c r="AD200" i="11"/>
  <c r="AD246" i="4"/>
  <c r="AD358" i="12"/>
  <c r="AD40" i="8"/>
  <c r="AD262" i="11"/>
  <c r="AD269" i="17"/>
  <c r="AD199" i="11"/>
  <c r="AD99" i="7"/>
  <c r="AD284" i="16"/>
  <c r="AD204" i="12"/>
  <c r="AD298" i="10"/>
  <c r="AD338" i="13"/>
  <c r="AD358" i="17"/>
  <c r="AD356" i="12"/>
  <c r="AD317" i="11"/>
  <c r="AD117" i="18"/>
  <c r="AD162" i="7"/>
  <c r="AD192" i="14"/>
  <c r="AD187" i="7"/>
  <c r="AD72" i="10"/>
  <c r="AD373" i="20"/>
  <c r="AD95" i="12"/>
  <c r="AD244" i="8"/>
  <c r="AD369" i="9"/>
  <c r="AD246" i="11"/>
  <c r="AD268" i="8"/>
  <c r="AD35" i="13"/>
  <c r="AD30" i="18"/>
  <c r="AD75" i="11"/>
  <c r="AD67" i="18"/>
  <c r="AD191" i="12"/>
  <c r="AD113" i="10"/>
  <c r="AD157" i="8"/>
  <c r="AD62" i="12"/>
  <c r="AD260" i="14"/>
  <c r="AD341" i="14"/>
  <c r="AD140" i="11"/>
  <c r="AD322" i="10"/>
  <c r="AD277" i="13"/>
  <c r="AD270" i="11"/>
  <c r="AD218" i="10"/>
  <c r="AD75" i="13"/>
  <c r="AD243" i="10"/>
  <c r="AD130" i="8"/>
  <c r="AD353" i="13"/>
  <c r="AD177" i="9"/>
  <c r="AD182" i="9"/>
  <c r="AD304" i="7"/>
  <c r="AD105" i="13"/>
  <c r="AD202" i="10"/>
  <c r="AD107" i="14"/>
  <c r="AD66" i="18"/>
  <c r="AD60" i="14"/>
  <c r="AD44" i="18"/>
  <c r="AD74" i="11"/>
  <c r="AD35" i="14"/>
  <c r="AD30" i="22"/>
  <c r="AD47" i="12"/>
  <c r="AD89" i="14"/>
  <c r="AD57" i="14"/>
  <c r="AD139" i="18"/>
  <c r="AD95" i="8"/>
  <c r="AD187" i="14"/>
  <c r="AD214" i="9"/>
  <c r="AD83" i="12"/>
  <c r="AD219" i="14"/>
  <c r="AD71" i="14"/>
  <c r="AD368" i="10"/>
  <c r="AD100" i="10"/>
  <c r="AD103" i="12"/>
  <c r="AD302" i="8"/>
  <c r="AD104" i="9"/>
  <c r="AD95" i="20"/>
  <c r="AD214" i="13"/>
  <c r="AD64" i="17"/>
  <c r="AD112" i="11"/>
  <c r="AD283" i="7"/>
  <c r="AD243" i="4"/>
  <c r="AD66" i="11"/>
  <c r="AD321" i="19"/>
  <c r="AD46" i="8"/>
  <c r="AD111" i="8"/>
  <c r="AD241" i="11"/>
  <c r="AD377" i="9"/>
  <c r="AD267" i="9"/>
  <c r="AD186" i="10"/>
  <c r="AD300" i="9"/>
  <c r="AD134" i="14"/>
  <c r="AD39" i="7"/>
  <c r="AD337" i="11"/>
  <c r="AD351" i="9"/>
  <c r="AD253" i="13"/>
  <c r="AD220" i="17"/>
  <c r="AD123" i="13"/>
  <c r="AD200" i="18"/>
  <c r="AD46" i="14"/>
  <c r="AD265" i="13"/>
  <c r="AD100" i="7"/>
  <c r="AD27" i="11"/>
  <c r="AD99" i="9"/>
  <c r="AD179" i="11"/>
  <c r="AD254" i="7"/>
  <c r="AD348" i="12"/>
  <c r="AD49" i="4"/>
  <c r="AD51" i="7"/>
  <c r="AD145" i="7"/>
  <c r="AD85" i="10"/>
  <c r="AD264" i="12"/>
  <c r="AD147" i="7"/>
  <c r="AD370" i="13"/>
  <c r="AD312" i="7"/>
  <c r="AD147" i="11"/>
  <c r="AD61" i="13"/>
  <c r="AD88" i="8"/>
  <c r="AD315" i="12"/>
  <c r="AD113" i="8"/>
  <c r="AD76" i="14"/>
  <c r="AD204" i="9"/>
  <c r="AD320" i="14"/>
  <c r="AD92" i="14"/>
  <c r="AD354" i="12"/>
  <c r="AD294" i="16"/>
  <c r="AD154" i="12"/>
  <c r="AD375" i="7"/>
  <c r="AD264" i="11"/>
  <c r="AD76" i="9"/>
  <c r="AD131" i="14"/>
  <c r="AD87" i="17"/>
  <c r="AD183" i="7"/>
  <c r="AD70" i="11"/>
  <c r="AD140" i="7"/>
  <c r="AD134" i="13"/>
  <c r="AD99" i="22"/>
  <c r="AD374" i="14"/>
  <c r="AD261" i="19"/>
  <c r="AD228" i="10"/>
  <c r="AD121" i="14"/>
  <c r="AD298" i="18"/>
  <c r="AD154" i="11"/>
  <c r="AD83" i="14"/>
  <c r="AD200" i="10"/>
  <c r="AD249" i="13"/>
  <c r="AD311" i="7"/>
  <c r="AD345" i="19"/>
  <c r="AD94" i="11"/>
  <c r="AD282" i="7"/>
  <c r="AD235" i="14"/>
  <c r="AD151" i="22"/>
  <c r="AD261" i="14"/>
  <c r="AD335" i="20"/>
  <c r="AD238" i="14"/>
  <c r="AD267" i="11"/>
  <c r="AD296" i="11"/>
  <c r="AD286" i="14"/>
  <c r="AD239" i="20"/>
  <c r="AD92" i="10"/>
  <c r="AD208" i="17"/>
  <c r="AD296" i="9"/>
  <c r="AD365" i="13"/>
  <c r="AD118" i="20"/>
  <c r="AD295" i="11"/>
  <c r="AD88" i="21"/>
  <c r="AD303" i="11"/>
  <c r="AD102" i="7"/>
  <c r="AD233" i="12"/>
  <c r="AD196" i="17"/>
  <c r="AD53" i="8"/>
  <c r="AD101" i="10"/>
  <c r="AD291" i="8"/>
  <c r="AD235" i="11"/>
  <c r="AD149" i="14"/>
  <c r="AD34" i="11"/>
  <c r="AD108" i="9"/>
  <c r="AD317" i="14"/>
  <c r="AD86" i="10"/>
  <c r="AD32" i="19"/>
  <c r="AD232" i="11"/>
  <c r="AD271" i="13"/>
  <c r="AD190" i="14"/>
  <c r="AD69" i="12"/>
  <c r="AD342" i="13"/>
  <c r="AD160" i="11"/>
  <c r="AD367" i="13"/>
  <c r="AD178" i="11"/>
  <c r="AD182" i="10"/>
  <c r="AD319" i="14"/>
  <c r="AD341" i="13"/>
  <c r="AD182" i="13"/>
  <c r="AD294" i="21"/>
  <c r="AD248" i="10"/>
  <c r="AD117" i="13"/>
  <c r="AD273" i="10"/>
  <c r="AD101" i="11"/>
  <c r="AD376" i="4"/>
  <c r="AD369" i="13"/>
  <c r="AD364" i="8"/>
  <c r="AD51" i="10"/>
  <c r="AD337" i="9"/>
  <c r="AD350" i="12"/>
  <c r="AD233" i="7"/>
  <c r="AD136" i="13"/>
  <c r="AD189" i="10"/>
  <c r="AD30" i="16"/>
  <c r="AD380" i="21"/>
  <c r="AD346" i="21"/>
  <c r="AD47" i="19"/>
  <c r="AD174" i="19"/>
  <c r="AD209" i="18"/>
  <c r="AD149" i="18"/>
  <c r="AD338" i="21"/>
  <c r="AD280" i="21"/>
  <c r="AD213" i="16"/>
  <c r="AD327" i="19"/>
  <c r="AD288" i="10"/>
  <c r="AD161" i="4"/>
  <c r="AD201" i="12"/>
  <c r="AD357" i="4"/>
  <c r="AD118" i="14"/>
  <c r="AD25" i="7"/>
  <c r="AD338" i="16"/>
  <c r="AD288" i="12"/>
  <c r="AD48" i="4"/>
  <c r="AD40" i="10"/>
  <c r="AD233" i="8"/>
  <c r="AD156" i="11"/>
  <c r="AD275" i="13"/>
  <c r="AD301" i="9"/>
  <c r="AD114" i="20"/>
  <c r="AD273" i="22"/>
  <c r="AD116" i="20"/>
  <c r="AD327" i="20"/>
  <c r="AD324" i="18"/>
  <c r="AD241" i="23"/>
  <c r="AD148" i="10"/>
  <c r="AD298" i="4"/>
  <c r="AD96" i="17"/>
  <c r="AD71" i="18"/>
  <c r="AD63" i="22"/>
  <c r="AD56" i="10"/>
  <c r="AD150" i="11"/>
  <c r="AD270" i="12"/>
  <c r="AD298" i="8"/>
  <c r="AD141" i="10"/>
  <c r="AD59" i="12"/>
  <c r="AD300" i="8"/>
  <c r="AD169" i="11"/>
  <c r="AD42" i="9"/>
  <c r="AD229" i="14"/>
  <c r="AD199" i="22"/>
  <c r="AD337" i="7"/>
  <c r="AD122" i="23"/>
  <c r="AD180" i="19"/>
  <c r="AD43" i="21"/>
  <c r="AD89" i="21"/>
  <c r="AD55" i="17"/>
  <c r="AD279" i="18"/>
  <c r="AD126" i="19"/>
  <c r="AD49" i="19"/>
  <c r="AD48" i="10"/>
  <c r="AD214" i="14"/>
  <c r="AD350" i="11"/>
  <c r="AD322" i="8"/>
  <c r="AD64" i="8"/>
  <c r="AD41" i="12"/>
  <c r="AD236" i="12"/>
  <c r="AD181" i="21"/>
  <c r="AD35" i="12"/>
  <c r="AD79" i="18"/>
  <c r="AD289" i="11"/>
  <c r="AD360" i="21"/>
  <c r="AD176" i="21"/>
  <c r="AD126" i="9"/>
  <c r="AD324" i="14"/>
  <c r="AD65" i="21"/>
  <c r="AD300" i="19"/>
  <c r="AD314" i="23"/>
  <c r="AD284" i="8"/>
  <c r="AD141" i="22"/>
  <c r="AD43" i="20"/>
  <c r="AD320" i="20"/>
  <c r="AD266" i="8"/>
  <c r="AD295" i="7"/>
  <c r="AD224" i="11"/>
  <c r="AD77" i="16"/>
  <c r="AD84" i="7"/>
  <c r="AD330" i="18"/>
  <c r="AD170" i="13"/>
  <c r="AD380" i="11"/>
  <c r="AD139" i="8"/>
  <c r="AD378" i="14"/>
  <c r="AD350" i="16"/>
  <c r="AD99" i="8"/>
  <c r="AD191" i="22"/>
  <c r="AD252" i="23"/>
  <c r="AD305" i="14"/>
  <c r="AD140" i="14"/>
  <c r="AD58" i="7"/>
  <c r="AD377" i="10"/>
  <c r="AD272" i="8"/>
  <c r="AD262" i="18"/>
  <c r="AD156" i="20"/>
  <c r="AD345" i="10"/>
  <c r="AD110" i="10"/>
  <c r="AD144" i="13"/>
  <c r="AD107" i="20"/>
  <c r="AD209" i="12"/>
  <c r="AD206" i="16"/>
  <c r="AD380" i="12"/>
  <c r="AD149" i="13"/>
  <c r="AD290" i="13"/>
  <c r="AD365" i="12"/>
  <c r="AD86" i="8"/>
  <c r="AD347" i="18"/>
  <c r="AD161" i="10"/>
  <c r="AD132" i="16"/>
  <c r="AD43" i="4"/>
  <c r="AD196" i="4"/>
  <c r="AD271" i="9"/>
  <c r="AD80" i="13"/>
  <c r="AD270" i="22"/>
  <c r="AD169" i="17"/>
  <c r="AD285" i="23"/>
  <c r="AD266" i="14"/>
  <c r="AD109" i="13"/>
  <c r="AD275" i="8"/>
  <c r="AD57" i="11"/>
  <c r="AD129" i="14"/>
  <c r="AD65" i="9"/>
  <c r="AD354" i="11"/>
  <c r="AD325" i="9"/>
  <c r="AD150" i="12"/>
  <c r="AD279" i="7"/>
  <c r="AD73" i="13"/>
  <c r="AD344" i="21"/>
  <c r="AD28" i="18"/>
  <c r="AD295" i="18"/>
  <c r="AD30" i="20"/>
  <c r="AD258" i="23"/>
  <c r="AD155" i="17"/>
  <c r="AD50" i="4"/>
  <c r="AD37" i="20"/>
  <c r="AD33" i="16"/>
  <c r="AD311" i="4"/>
  <c r="AD330" i="11"/>
  <c r="AD47" i="4"/>
  <c r="AD33" i="14"/>
  <c r="AD109" i="11"/>
  <c r="AD207" i="22"/>
  <c r="AD111" i="12"/>
  <c r="AD174" i="8"/>
  <c r="AD269" i="12"/>
  <c r="AD365" i="14"/>
  <c r="AD38" i="22"/>
  <c r="AD86" i="13"/>
  <c r="AD59" i="11"/>
  <c r="AD187" i="19"/>
  <c r="AD247" i="22"/>
  <c r="AD104" i="20"/>
  <c r="AD368" i="8"/>
  <c r="AD219" i="23"/>
  <c r="AD72" i="23"/>
  <c r="AD259" i="12"/>
  <c r="AD356" i="16"/>
  <c r="AD100" i="20"/>
  <c r="AD112" i="21"/>
  <c r="AD251" i="11"/>
  <c r="AD139" i="12"/>
  <c r="AD332" i="12"/>
  <c r="AD377" i="17"/>
  <c r="AD299" i="12"/>
  <c r="AD139" i="7"/>
  <c r="AD240" i="13"/>
  <c r="AD91" i="9"/>
  <c r="AD40" i="12"/>
  <c r="AD282" i="18"/>
  <c r="AD312" i="12"/>
  <c r="AD40" i="19"/>
  <c r="AD213" i="19"/>
  <c r="AD353" i="18"/>
  <c r="AD167" i="18"/>
  <c r="AD259" i="13"/>
  <c r="AD318" i="19"/>
  <c r="AD259" i="22"/>
  <c r="AD151" i="19"/>
  <c r="AD108" i="22"/>
  <c r="AD269" i="4"/>
  <c r="AD320" i="11"/>
  <c r="AD329" i="9"/>
  <c r="AD173" i="11"/>
  <c r="AD25" i="12"/>
  <c r="AD252" i="4"/>
  <c r="AD313" i="20"/>
  <c r="AD70" i="12"/>
  <c r="AD67" i="12"/>
  <c r="AD216" i="13"/>
  <c r="AD292" i="20"/>
  <c r="AD37" i="13"/>
  <c r="AD153" i="10"/>
  <c r="AD205" i="17"/>
  <c r="AD291" i="18"/>
  <c r="AD185" i="9"/>
  <c r="AD272" i="7"/>
  <c r="AD136" i="17"/>
  <c r="AD118" i="7"/>
  <c r="AD225" i="20"/>
  <c r="AD256" i="16"/>
  <c r="AD297" i="8"/>
  <c r="AD256" i="10"/>
  <c r="AD167" i="10"/>
  <c r="AD57" i="12"/>
  <c r="AD239" i="8"/>
  <c r="AD285" i="16"/>
  <c r="AD154" i="13"/>
  <c r="AD146" i="7"/>
  <c r="AD336" i="8"/>
  <c r="AD379" i="10"/>
  <c r="AD112" i="9"/>
  <c r="AD131" i="13"/>
  <c r="AD161" i="11"/>
  <c r="AD59" i="22"/>
  <c r="AD101" i="17"/>
  <c r="AD356" i="8"/>
  <c r="AD274" i="19"/>
  <c r="AD292" i="7"/>
  <c r="AD75" i="4"/>
  <c r="AD143" i="22"/>
  <c r="AD125" i="20"/>
  <c r="AD95" i="18"/>
  <c r="AD376" i="16"/>
  <c r="AD74" i="10"/>
  <c r="AD56" i="19"/>
  <c r="AD313" i="14"/>
  <c r="AD379" i="18"/>
  <c r="AD154" i="8"/>
  <c r="AD286" i="20"/>
  <c r="AD344" i="14"/>
  <c r="AD242" i="4"/>
  <c r="AD157" i="10"/>
  <c r="AD310" i="8"/>
  <c r="AD358" i="10"/>
  <c r="AD73" i="8"/>
  <c r="AD342" i="7"/>
  <c r="AD192" i="16"/>
  <c r="AD64" i="20"/>
  <c r="AD119" i="4"/>
  <c r="AD346" i="17"/>
  <c r="AD60" i="4"/>
  <c r="AD293" i="16"/>
  <c r="AD294" i="9"/>
  <c r="AD166" i="17"/>
  <c r="AD47" i="14"/>
  <c r="AD326" i="21"/>
  <c r="AD206" i="11"/>
  <c r="AD213" i="12"/>
  <c r="AD228" i="14"/>
  <c r="AD367" i="12"/>
  <c r="AD92" i="12"/>
  <c r="AD220" i="7"/>
  <c r="AD115" i="14"/>
  <c r="AD24" i="9"/>
  <c r="AD218" i="16"/>
  <c r="AD162" i="17"/>
  <c r="AD242" i="20"/>
  <c r="AD318" i="23"/>
  <c r="AD201" i="8"/>
  <c r="AD226" i="4"/>
  <c r="AD319" i="9"/>
  <c r="AD208" i="22"/>
  <c r="AD224" i="8"/>
  <c r="AD221" i="19"/>
  <c r="AD319" i="23"/>
  <c r="AD227" i="10"/>
  <c r="AD83" i="23"/>
  <c r="AD183" i="14"/>
  <c r="AD290" i="12"/>
  <c r="AD164" i="19"/>
  <c r="AD210" i="12"/>
  <c r="AD357" i="12"/>
  <c r="AD81" i="13"/>
  <c r="AD106" i="19"/>
  <c r="AD86" i="7"/>
  <c r="AD350" i="14"/>
  <c r="AD277" i="10"/>
  <c r="AD85" i="17"/>
  <c r="AD245" i="22"/>
  <c r="AD95" i="10"/>
  <c r="AD321" i="7"/>
  <c r="AD85" i="16"/>
  <c r="AD203" i="23"/>
  <c r="AD103" i="23"/>
  <c r="AD190" i="18"/>
  <c r="AD321" i="22"/>
  <c r="AD357" i="22"/>
  <c r="AD113" i="14"/>
  <c r="AD130" i="10"/>
  <c r="AD156" i="13"/>
  <c r="AD24" i="4"/>
  <c r="AD205" i="12"/>
  <c r="AD120" i="8"/>
  <c r="AD339" i="13"/>
  <c r="AD43" i="13"/>
  <c r="AD276" i="7"/>
  <c r="AD164" i="7"/>
  <c r="AD75" i="9"/>
  <c r="AD211" i="20"/>
  <c r="AD112" i="20"/>
  <c r="AD307" i="23"/>
  <c r="AD252" i="22"/>
  <c r="AD96" i="23"/>
  <c r="AD274" i="23"/>
  <c r="AD73" i="16"/>
  <c r="AD301" i="19"/>
  <c r="AD52" i="4"/>
  <c r="AD314" i="9"/>
  <c r="AD100" i="13"/>
  <c r="AD124" i="12"/>
  <c r="AD67" i="11"/>
  <c r="AD57" i="10"/>
  <c r="AD285" i="14"/>
  <c r="AD136" i="9"/>
  <c r="AD181" i="12"/>
  <c r="AD73" i="10"/>
  <c r="AD110" i="13"/>
  <c r="AD363" i="9"/>
  <c r="AD214" i="11"/>
  <c r="AD255" i="23"/>
  <c r="AD211" i="17"/>
  <c r="AD115" i="20"/>
  <c r="AD114" i="21"/>
  <c r="AD239" i="16"/>
  <c r="AD179" i="21"/>
  <c r="AD166" i="21"/>
  <c r="AD352" i="8"/>
  <c r="AD116" i="23"/>
  <c r="AD63" i="20"/>
  <c r="AD34" i="7"/>
  <c r="AD128" i="12"/>
  <c r="AD361" i="14"/>
  <c r="AD323" i="12"/>
  <c r="AD336" i="9"/>
  <c r="AD186" i="11"/>
  <c r="AD361" i="11"/>
  <c r="AD141" i="11"/>
  <c r="AD310" i="13"/>
  <c r="AD49" i="9"/>
  <c r="AD300" i="14"/>
  <c r="AD307" i="9"/>
  <c r="AD330" i="7"/>
  <c r="AD250" i="9"/>
  <c r="AD308" i="20"/>
  <c r="AD61" i="19"/>
  <c r="AD234" i="21"/>
  <c r="AD360" i="17"/>
  <c r="AD375" i="22"/>
  <c r="AD381" i="11"/>
  <c r="AD79" i="13"/>
  <c r="AD157" i="23"/>
  <c r="AD169" i="7"/>
  <c r="AD370" i="7"/>
  <c r="AD259" i="14"/>
  <c r="AD256" i="9"/>
  <c r="AD155" i="12"/>
  <c r="AD276" i="8"/>
  <c r="AD306" i="11"/>
  <c r="AD305" i="19"/>
  <c r="AD185" i="13"/>
  <c r="AD277" i="8"/>
  <c r="AD357" i="17"/>
  <c r="AD155" i="23"/>
  <c r="AD55" i="20"/>
  <c r="AD286" i="7"/>
  <c r="AD101" i="9"/>
  <c r="AD166" i="4"/>
  <c r="AD373" i="18"/>
  <c r="AD26" i="16"/>
  <c r="AD74" i="4"/>
  <c r="AD196" i="20"/>
  <c r="AD104" i="8"/>
  <c r="AD91" i="8"/>
  <c r="AD101" i="7"/>
  <c r="AD246" i="12"/>
  <c r="AD92" i="17"/>
  <c r="AD30" i="14"/>
  <c r="AD213" i="17"/>
  <c r="AD284" i="13"/>
  <c r="AD256" i="17"/>
  <c r="AD89" i="11"/>
  <c r="AD271" i="20"/>
  <c r="AD246" i="17"/>
  <c r="AD290" i="23"/>
  <c r="AD257" i="22"/>
  <c r="AD250" i="4"/>
  <c r="AD84" i="20"/>
  <c r="AD210" i="16"/>
  <c r="AD245" i="20"/>
  <c r="AD98" i="18"/>
  <c r="AD272" i="20"/>
  <c r="AD360" i="23"/>
  <c r="AD120" i="7"/>
  <c r="AD53" i="23"/>
  <c r="AD364" i="17"/>
  <c r="AD319" i="13"/>
  <c r="AD355" i="12"/>
  <c r="AD36" i="11"/>
  <c r="AD49" i="8"/>
  <c r="AD294" i="13"/>
  <c r="AD202" i="8"/>
  <c r="AD239" i="7"/>
  <c r="AD177" i="12"/>
  <c r="AD266" i="10"/>
  <c r="AD347" i="19"/>
  <c r="AD90" i="16"/>
  <c r="AD39" i="20"/>
  <c r="AD209" i="23"/>
  <c r="AD177" i="23"/>
  <c r="AD35" i="22"/>
  <c r="AD79" i="20"/>
  <c r="AD362" i="23"/>
  <c r="AD277" i="22"/>
  <c r="AD287" i="23"/>
  <c r="AD305" i="10"/>
  <c r="AD276" i="12"/>
  <c r="AD120" i="14"/>
  <c r="AD265" i="4"/>
  <c r="AD358" i="11"/>
  <c r="AD122" i="10"/>
  <c r="AD354" i="10"/>
  <c r="AD182" i="16"/>
  <c r="AD278" i="14"/>
  <c r="AD178" i="8"/>
  <c r="AD173" i="22"/>
  <c r="AD357" i="23"/>
  <c r="AD87" i="21"/>
  <c r="AD56" i="8"/>
  <c r="AD178" i="23"/>
  <c r="AD304" i="16"/>
  <c r="AD94" i="19"/>
  <c r="AD192" i="19"/>
  <c r="AD300" i="18"/>
  <c r="AD302" i="21"/>
  <c r="AD310" i="21"/>
  <c r="AD254" i="8"/>
  <c r="AD202" i="13"/>
  <c r="AD152" i="14"/>
  <c r="AD126" i="18"/>
  <c r="AD96" i="14"/>
  <c r="AD148" i="7"/>
  <c r="AD272" i="11"/>
  <c r="AD380" i="8"/>
  <c r="AD292" i="14"/>
  <c r="AD242" i="9"/>
  <c r="AD108" i="12"/>
  <c r="AD85" i="22"/>
  <c r="AD121" i="17"/>
  <c r="AD186" i="4"/>
  <c r="AD311" i="22"/>
  <c r="AD162" i="21"/>
  <c r="AD380" i="22"/>
  <c r="AD332" i="7"/>
  <c r="AD95" i="11"/>
  <c r="AD47" i="23"/>
  <c r="AD149" i="10"/>
  <c r="AD303" i="12"/>
  <c r="AD322" i="9"/>
  <c r="AD306" i="10"/>
  <c r="AD264" i="14"/>
  <c r="AD338" i="10"/>
  <c r="AD278" i="11"/>
  <c r="AD114" i="10"/>
  <c r="AD117" i="12"/>
  <c r="AD248" i="11"/>
  <c r="AD156" i="8"/>
  <c r="AD206" i="14"/>
  <c r="AD287" i="20"/>
  <c r="AD278" i="18"/>
  <c r="AD177" i="20"/>
  <c r="AD25" i="8"/>
  <c r="AD180" i="22"/>
  <c r="AD355" i="20"/>
  <c r="AD354" i="16"/>
  <c r="AD159" i="18"/>
  <c r="AD99" i="21"/>
  <c r="AD57" i="8"/>
  <c r="AD136" i="4"/>
  <c r="AD237" i="8"/>
  <c r="AD63" i="16"/>
  <c r="AD370" i="14"/>
  <c r="AD217" i="8"/>
  <c r="AD240" i="14"/>
  <c r="AD257" i="17"/>
  <c r="AD49" i="11"/>
  <c r="AD243" i="11"/>
  <c r="AD99" i="16"/>
  <c r="AD377" i="12"/>
  <c r="AD310" i="19"/>
  <c r="AD185" i="20"/>
  <c r="AD29" i="4"/>
  <c r="AD281" i="16"/>
  <c r="AD270" i="19"/>
  <c r="AD316" i="12"/>
  <c r="AD125" i="9"/>
  <c r="AD119" i="22"/>
  <c r="AD372" i="4"/>
  <c r="AD246" i="21"/>
  <c r="AD291" i="23"/>
  <c r="AD361" i="4"/>
  <c r="AD198" i="12"/>
  <c r="AD191" i="8"/>
  <c r="AD150" i="16"/>
  <c r="AD141" i="14"/>
  <c r="AD71" i="20"/>
  <c r="AD167" i="14"/>
  <c r="AD186" i="18"/>
  <c r="AD178" i="12"/>
  <c r="AD297" i="14"/>
  <c r="AD207" i="9"/>
  <c r="AD43" i="19"/>
  <c r="AD30" i="19"/>
  <c r="AD69" i="21"/>
  <c r="AD111" i="22"/>
  <c r="AD185" i="19"/>
  <c r="AD210" i="8"/>
  <c r="AD335" i="12"/>
  <c r="AD348" i="9"/>
  <c r="AD347" i="14"/>
  <c r="AD279" i="21"/>
  <c r="AD264" i="8"/>
  <c r="AD133" i="11"/>
  <c r="AD305" i="7"/>
  <c r="AD263" i="14"/>
  <c r="AD219" i="16"/>
  <c r="AD117" i="17"/>
  <c r="AD319" i="10"/>
  <c r="AD197" i="18"/>
  <c r="AD52" i="21"/>
  <c r="AD181" i="9"/>
  <c r="AD273" i="20"/>
  <c r="AD160" i="21"/>
  <c r="AD126" i="23"/>
  <c r="AD349" i="16"/>
  <c r="AD165" i="20"/>
  <c r="AD231" i="11"/>
  <c r="AD184" i="11"/>
  <c r="AD232" i="14"/>
  <c r="AD145" i="8"/>
  <c r="AD31" i="14"/>
  <c r="AD214" i="20"/>
  <c r="AD262" i="14"/>
  <c r="AD50" i="22"/>
  <c r="AD253" i="10"/>
  <c r="AD262" i="12"/>
  <c r="AD54" i="7"/>
  <c r="AD46" i="19"/>
  <c r="AD84" i="18"/>
  <c r="AD237" i="17"/>
  <c r="AD161" i="19"/>
  <c r="AD113" i="19"/>
  <c r="AD283" i="4"/>
  <c r="AD46" i="20"/>
  <c r="AD350" i="17"/>
  <c r="AD368" i="23"/>
  <c r="AD102" i="23"/>
  <c r="AD326" i="13"/>
  <c r="AD372" i="8"/>
  <c r="AD287" i="11"/>
  <c r="AD96" i="8"/>
  <c r="AD93" i="10"/>
  <c r="AD299" i="20"/>
  <c r="AD287" i="8"/>
  <c r="AD183" i="9"/>
  <c r="AD277" i="11"/>
  <c r="AD147" i="22"/>
  <c r="AD252" i="21"/>
  <c r="AD56" i="23"/>
  <c r="AD27" i="18"/>
  <c r="AD207" i="20"/>
  <c r="AD223" i="23"/>
  <c r="AD104" i="21"/>
  <c r="AD261" i="16"/>
  <c r="AD173" i="4"/>
  <c r="AD147" i="16"/>
  <c r="AD66" i="16"/>
  <c r="AD301" i="16"/>
  <c r="AD336" i="14"/>
  <c r="AD197" i="8"/>
  <c r="AD246" i="14"/>
  <c r="AD72" i="7"/>
  <c r="AD117" i="19"/>
  <c r="AD233" i="17"/>
  <c r="AD283" i="11"/>
  <c r="AD353" i="8"/>
  <c r="AD58" i="8"/>
  <c r="AD182" i="22"/>
  <c r="AD48" i="11"/>
  <c r="AD232" i="21"/>
  <c r="AD199" i="23"/>
  <c r="AD338" i="19"/>
  <c r="AD263" i="19"/>
  <c r="AD322" i="4"/>
  <c r="AD29" i="18"/>
  <c r="AD198" i="20"/>
  <c r="AD91" i="16"/>
  <c r="AD309" i="17"/>
  <c r="AD255" i="9"/>
  <c r="AD186" i="16"/>
  <c r="AD231" i="16"/>
  <c r="AD51" i="16"/>
  <c r="AD181" i="14"/>
  <c r="AD373" i="10"/>
  <c r="AD368" i="12"/>
  <c r="AD62" i="8"/>
  <c r="AD231" i="4"/>
  <c r="AD54" i="11"/>
  <c r="AD173" i="7"/>
  <c r="AD34" i="8"/>
  <c r="AD148" i="20"/>
  <c r="AD262" i="16"/>
  <c r="AD44" i="19"/>
  <c r="AD286" i="23"/>
  <c r="AD260" i="21"/>
  <c r="AD336" i="20"/>
  <c r="AD263" i="22"/>
  <c r="AD331" i="22"/>
  <c r="AD90" i="19"/>
  <c r="AD96" i="22"/>
  <c r="AD148" i="19"/>
  <c r="AD306" i="12"/>
  <c r="AD318" i="18"/>
  <c r="AD176" i="14"/>
  <c r="AD303" i="7"/>
  <c r="AD55" i="10"/>
  <c r="AD285" i="9"/>
  <c r="AD200" i="12"/>
  <c r="AD196" i="22"/>
  <c r="AD160" i="10"/>
  <c r="AD108" i="14"/>
  <c r="AD121" i="10"/>
  <c r="AD25" i="18"/>
  <c r="AD334" i="21"/>
  <c r="AD104" i="22"/>
  <c r="AD64" i="4"/>
  <c r="AD294" i="19"/>
  <c r="AD161" i="20"/>
  <c r="AD51" i="8"/>
  <c r="AD335" i="9"/>
  <c r="AD129" i="20"/>
  <c r="AD28" i="19"/>
  <c r="AD86" i="11"/>
  <c r="AD42" i="4"/>
  <c r="AD136" i="14"/>
  <c r="AD158" i="12"/>
  <c r="AD309" i="19"/>
  <c r="AD310" i="11"/>
  <c r="AD103" i="8"/>
  <c r="AD253" i="8"/>
  <c r="AD314" i="12"/>
  <c r="AD219" i="8"/>
  <c r="AD74" i="14"/>
  <c r="AD211" i="4"/>
  <c r="AD295" i="20"/>
  <c r="AD67" i="8"/>
  <c r="AD195" i="21"/>
  <c r="AD192" i="18"/>
  <c r="AD362" i="4"/>
  <c r="AD364" i="23"/>
  <c r="AD321" i="10"/>
  <c r="AD375" i="17"/>
  <c r="AD107" i="8"/>
  <c r="AD239" i="11"/>
  <c r="AD139" i="14"/>
  <c r="AD144" i="9"/>
  <c r="AD66" i="14"/>
  <c r="AD187" i="12"/>
  <c r="AD287" i="13"/>
  <c r="AD67" i="4"/>
  <c r="AD80" i="11"/>
  <c r="AD185" i="22"/>
  <c r="AD360" i="9"/>
  <c r="AD85" i="12"/>
  <c r="AD164" i="8"/>
  <c r="AD315" i="7"/>
  <c r="AD90" i="23"/>
  <c r="AD274" i="4"/>
  <c r="AD372" i="18"/>
  <c r="AD211" i="22"/>
  <c r="AD312" i="18"/>
  <c r="AD294" i="4"/>
  <c r="AD78" i="9"/>
  <c r="AD275" i="21"/>
  <c r="AD233" i="22"/>
  <c r="AD242" i="8"/>
  <c r="AD209" i="14"/>
  <c r="AD356" i="9"/>
  <c r="AD63" i="8"/>
  <c r="AD108" i="7"/>
  <c r="AD235" i="12"/>
  <c r="AD218" i="11"/>
  <c r="AD137" i="7"/>
  <c r="AD218" i="13"/>
  <c r="AD195" i="22"/>
  <c r="AD81" i="12"/>
  <c r="AD285" i="17"/>
  <c r="AD96" i="21"/>
  <c r="AD297" i="11"/>
  <c r="AD227" i="23"/>
  <c r="AD149" i="20"/>
  <c r="AD282" i="21"/>
  <c r="AD198" i="9"/>
  <c r="AD262" i="21"/>
  <c r="AD102" i="20"/>
  <c r="AD347" i="23"/>
  <c r="AD42" i="8"/>
  <c r="AD97" i="11"/>
  <c r="AD69" i="14"/>
  <c r="AD379" i="11"/>
  <c r="AD332" i="9"/>
  <c r="AD236" i="8"/>
  <c r="AD228" i="7"/>
  <c r="AD334" i="9"/>
  <c r="AD347" i="12"/>
  <c r="AD279" i="10"/>
  <c r="AD359" i="14"/>
  <c r="AD248" i="16"/>
  <c r="AD77" i="18"/>
  <c r="AD47" i="18"/>
  <c r="AD251" i="18"/>
  <c r="AD325" i="18"/>
  <c r="AD340" i="21"/>
  <c r="AD69" i="16"/>
  <c r="AD341" i="8"/>
  <c r="AD359" i="18"/>
  <c r="AD295" i="22"/>
  <c r="AD364" i="18"/>
  <c r="AD220" i="11"/>
  <c r="AD26" i="11"/>
  <c r="AD88" i="14"/>
  <c r="AD122" i="22"/>
  <c r="AD332" i="14"/>
  <c r="AD126" i="13"/>
  <c r="AD262" i="17"/>
  <c r="AD166" i="11"/>
  <c r="AD283" i="13"/>
  <c r="AD118" i="12"/>
  <c r="AD289" i="21"/>
  <c r="AD34" i="19"/>
  <c r="AD252" i="18"/>
  <c r="AD49" i="22"/>
  <c r="AD337" i="17"/>
  <c r="AD107" i="18"/>
  <c r="AD83" i="17"/>
  <c r="AD102" i="22"/>
  <c r="AD226" i="16"/>
  <c r="AD217" i="21"/>
  <c r="AD137" i="13"/>
  <c r="AD352" i="14"/>
  <c r="AD143" i="18"/>
  <c r="AD114" i="12"/>
  <c r="AD295" i="12"/>
  <c r="AD64" i="14"/>
  <c r="AD192" i="9"/>
  <c r="AD103" i="14"/>
  <c r="AD329" i="7"/>
  <c r="AD160" i="7"/>
  <c r="AD294" i="12"/>
  <c r="AD126" i="7"/>
  <c r="AD370" i="19"/>
  <c r="AD180" i="18"/>
  <c r="AD154" i="19"/>
  <c r="AD100" i="19"/>
  <c r="AD118" i="22"/>
  <c r="AD106" i="7"/>
  <c r="AD128" i="23"/>
  <c r="AD357" i="20"/>
  <c r="AD216" i="19"/>
  <c r="AD346" i="16"/>
  <c r="AD80" i="19"/>
  <c r="AD163" i="4"/>
  <c r="AD258" i="14"/>
  <c r="AD30" i="13"/>
  <c r="AD281" i="9"/>
  <c r="AD196" i="11"/>
  <c r="AD159" i="13"/>
  <c r="AD363" i="14"/>
  <c r="AD70" i="8"/>
  <c r="AD151" i="13"/>
  <c r="AD249" i="12"/>
  <c r="AD140" i="17"/>
  <c r="AD25" i="16"/>
  <c r="AD62" i="23"/>
  <c r="AD352" i="12"/>
  <c r="AD202" i="23"/>
  <c r="AD199" i="9"/>
  <c r="AD163" i="17"/>
  <c r="AD155" i="21"/>
  <c r="AD173" i="21"/>
  <c r="AD173" i="8"/>
  <c r="AD334" i="22"/>
  <c r="AD203" i="11"/>
  <c r="AD314" i="10"/>
  <c r="AD91" i="10"/>
  <c r="AD248" i="7"/>
  <c r="AD158" i="14"/>
  <c r="AD170" i="9"/>
  <c r="AD172" i="11"/>
  <c r="AD144" i="14"/>
  <c r="AD41" i="14"/>
  <c r="AD184" i="12"/>
  <c r="AD280" i="7"/>
  <c r="AD136" i="10"/>
  <c r="AD139" i="21"/>
  <c r="AD179" i="22"/>
  <c r="AD32" i="16"/>
  <c r="AD229" i="13"/>
  <c r="AD354" i="23"/>
  <c r="AD203" i="7"/>
  <c r="AD47" i="21"/>
  <c r="AD230" i="17"/>
  <c r="AD293" i="21"/>
  <c r="AD295" i="14"/>
  <c r="AD99" i="14"/>
  <c r="AD357" i="13"/>
  <c r="AD293" i="8"/>
  <c r="AD145" i="13"/>
  <c r="AD221" i="21"/>
  <c r="AD41" i="11"/>
  <c r="AD58" i="9"/>
  <c r="AD301" i="12"/>
  <c r="AD376" i="11"/>
  <c r="AD98" i="9"/>
  <c r="AD79" i="4"/>
  <c r="AD286" i="19"/>
  <c r="AD32" i="23"/>
  <c r="AD360" i="18"/>
  <c r="AD357" i="16"/>
  <c r="AD135" i="22"/>
  <c r="AD121" i="23"/>
  <c r="AD327" i="22"/>
  <c r="AD273" i="4"/>
  <c r="AD196" i="10"/>
  <c r="AD236" i="10"/>
  <c r="AD201" i="9"/>
  <c r="AD366" i="13"/>
  <c r="AD249" i="10"/>
  <c r="AD333" i="13"/>
  <c r="AD121" i="4"/>
  <c r="AD274" i="14"/>
  <c r="AD118" i="9"/>
  <c r="AD170" i="12"/>
  <c r="AD363" i="10"/>
  <c r="AD286" i="13"/>
  <c r="AD232" i="20"/>
  <c r="AD329" i="4"/>
  <c r="AD327" i="23"/>
  <c r="AD178" i="10"/>
  <c r="AD60" i="19"/>
  <c r="AD122" i="19"/>
  <c r="AD119" i="17"/>
  <c r="AD316" i="18"/>
  <c r="AD350" i="10"/>
  <c r="AD142" i="21"/>
  <c r="AD79" i="14"/>
  <c r="AD85" i="9"/>
  <c r="AD360" i="13"/>
  <c r="AD143" i="12"/>
  <c r="AD205" i="8"/>
  <c r="AD234" i="10"/>
  <c r="AD104" i="13"/>
  <c r="AD362" i="8"/>
  <c r="AD189" i="14"/>
  <c r="AD72" i="9"/>
  <c r="AD299" i="13"/>
  <c r="AD314" i="20"/>
  <c r="AD141" i="16"/>
  <c r="AD352" i="20"/>
  <c r="AD87" i="4"/>
  <c r="AD71" i="16"/>
  <c r="AD239" i="10"/>
  <c r="AD43" i="16"/>
  <c r="AD242" i="19"/>
  <c r="AD111" i="19"/>
  <c r="AD109" i="22"/>
  <c r="AD83" i="21"/>
  <c r="AD129" i="10"/>
  <c r="AD200" i="19"/>
  <c r="AD59" i="8"/>
  <c r="AD133" i="9"/>
  <c r="AD272" i="13"/>
  <c r="AD194" i="10"/>
  <c r="AD172" i="14"/>
  <c r="AD199" i="10"/>
  <c r="AD149" i="7"/>
  <c r="AD165" i="14"/>
  <c r="AD370" i="9"/>
  <c r="AD232" i="16"/>
  <c r="AD191" i="9"/>
  <c r="AD218" i="23"/>
  <c r="AD75" i="21"/>
  <c r="AD203" i="12"/>
  <c r="AD93" i="22"/>
  <c r="AD83" i="18"/>
  <c r="AD375" i="14"/>
  <c r="AD279" i="20"/>
  <c r="AD150" i="20"/>
  <c r="AD265" i="12"/>
  <c r="AD248" i="17"/>
  <c r="AD81" i="14"/>
  <c r="AD85" i="11"/>
  <c r="AD172" i="16"/>
  <c r="AD266" i="16"/>
  <c r="AD202" i="11"/>
  <c r="AD340" i="8"/>
  <c r="AD359" i="12"/>
  <c r="AD313" i="19"/>
  <c r="AD241" i="12"/>
  <c r="AD141" i="7"/>
  <c r="AD323" i="19"/>
  <c r="AD347" i="16"/>
  <c r="AD183" i="8"/>
  <c r="AD336" i="19"/>
  <c r="AD130" i="21"/>
  <c r="AD129" i="11"/>
  <c r="AD363" i="22"/>
  <c r="AD29" i="7"/>
  <c r="AD260" i="8"/>
  <c r="AD162" i="19"/>
  <c r="AD285" i="12"/>
  <c r="AD68" i="19"/>
  <c r="AD100" i="14"/>
  <c r="AD111" i="9"/>
  <c r="AD214" i="12"/>
  <c r="AD255" i="14"/>
  <c r="AD27" i="8"/>
  <c r="AD256" i="14"/>
  <c r="AD228" i="8"/>
  <c r="AD130" i="12"/>
  <c r="AD143" i="9"/>
  <c r="AD317" i="22"/>
  <c r="AD183" i="11"/>
  <c r="AD316" i="7"/>
  <c r="AD258" i="19"/>
  <c r="AD135" i="7"/>
  <c r="AD98" i="20"/>
  <c r="AD294" i="23"/>
  <c r="AD371" i="18"/>
  <c r="AD369" i="17"/>
  <c r="AD304" i="8"/>
  <c r="AD31" i="12"/>
  <c r="AD174" i="14"/>
  <c r="AD110" i="12"/>
  <c r="AD266" i="9"/>
  <c r="AD319" i="11"/>
  <c r="AD357" i="10"/>
  <c r="AD165" i="9"/>
  <c r="AD252" i="8"/>
  <c r="AD260" i="7"/>
  <c r="AD26" i="14"/>
  <c r="AD314" i="8"/>
  <c r="AD149" i="23"/>
  <c r="AD203" i="4"/>
  <c r="AD293" i="22"/>
  <c r="AD52" i="16"/>
  <c r="AD88" i="7"/>
  <c r="AD45" i="23"/>
  <c r="AD94" i="9"/>
  <c r="AD256" i="22"/>
  <c r="AD342" i="22"/>
  <c r="AD133" i="19"/>
  <c r="AD224" i="14"/>
  <c r="AD363" i="8"/>
  <c r="AD114" i="14"/>
  <c r="AD87" i="14"/>
  <c r="AD239" i="13"/>
  <c r="AD154" i="9"/>
  <c r="AD373" i="14"/>
  <c r="AD132" i="4"/>
  <c r="AD42" i="13"/>
  <c r="AD326" i="16"/>
  <c r="AD179" i="20"/>
  <c r="AD151" i="7"/>
  <c r="AD221" i="22"/>
  <c r="AD38" i="17"/>
  <c r="AD200" i="16"/>
  <c r="AD202" i="19"/>
  <c r="AD312" i="17"/>
  <c r="AD223" i="9"/>
  <c r="AD116" i="4"/>
  <c r="AD341" i="23"/>
  <c r="AD203" i="19"/>
  <c r="AD215" i="12"/>
  <c r="AD146" i="16"/>
  <c r="AD101" i="12"/>
  <c r="AD372" i="14"/>
  <c r="AD197" i="13"/>
  <c r="AD310" i="9"/>
  <c r="AD215" i="13"/>
  <c r="AD65" i="4"/>
  <c r="AD103" i="10"/>
  <c r="AD109" i="21"/>
  <c r="AD170" i="14"/>
  <c r="AD250" i="18"/>
  <c r="AD293" i="4"/>
  <c r="AD312" i="22"/>
  <c r="AD352" i="10"/>
  <c r="AD32" i="4"/>
  <c r="AD320" i="16"/>
  <c r="AD259" i="17"/>
  <c r="AD369" i="7"/>
  <c r="AD236" i="19"/>
  <c r="AD92" i="4"/>
  <c r="AD224" i="23"/>
  <c r="AD168" i="13"/>
  <c r="AD123" i="16"/>
  <c r="AD213" i="13"/>
  <c r="AD240" i="8"/>
  <c r="AD155" i="14"/>
  <c r="AD206" i="22"/>
  <c r="AD310" i="18"/>
  <c r="AD200" i="14"/>
  <c r="AD209" i="8"/>
  <c r="AD79" i="10"/>
  <c r="AD168" i="10"/>
  <c r="AD351" i="10"/>
  <c r="AD351" i="14"/>
  <c r="AD75" i="18"/>
  <c r="AD295" i="17"/>
  <c r="AD294" i="8"/>
  <c r="AD353" i="10"/>
  <c r="AD82" i="17"/>
  <c r="AD372" i="17"/>
  <c r="AD63" i="19"/>
  <c r="AD24" i="19"/>
  <c r="AD106" i="20"/>
  <c r="AD83" i="13"/>
  <c r="AD180" i="14"/>
  <c r="AD335" i="14"/>
  <c r="AD140" i="13"/>
  <c r="AD288" i="9"/>
  <c r="AD180" i="11"/>
  <c r="AD345" i="9"/>
  <c r="AD182" i="12"/>
  <c r="AD50" i="16"/>
  <c r="AD265" i="14"/>
  <c r="AD303" i="16"/>
  <c r="AD279" i="22"/>
  <c r="AD142" i="22"/>
  <c r="AD152" i="19"/>
  <c r="AD306" i="19"/>
  <c r="AD296" i="20"/>
  <c r="AD229" i="20"/>
  <c r="AD151" i="16"/>
  <c r="AD201" i="21"/>
  <c r="AD42" i="22"/>
  <c r="AD340" i="17"/>
  <c r="AD374" i="13"/>
  <c r="AD372" i="13"/>
  <c r="AD205" i="7"/>
  <c r="AD343" i="18"/>
  <c r="AD97" i="13"/>
  <c r="AD140" i="23"/>
  <c r="AD373" i="4"/>
  <c r="AD90" i="14"/>
  <c r="AD340" i="9"/>
  <c r="AD311" i="13"/>
  <c r="AD168" i="21"/>
  <c r="AD236" i="22"/>
  <c r="AD117" i="10"/>
  <c r="AD237" i="22"/>
  <c r="AD240" i="21"/>
  <c r="AD317" i="18"/>
  <c r="AD85" i="19"/>
  <c r="AD200" i="20"/>
  <c r="AD165" i="16"/>
  <c r="AD250" i="8"/>
  <c r="AD179" i="4"/>
  <c r="AD352" i="13"/>
  <c r="AD200" i="22"/>
  <c r="AD224" i="9"/>
  <c r="AD196" i="9"/>
  <c r="AD334" i="8"/>
  <c r="AD207" i="10"/>
  <c r="AD226" i="14"/>
  <c r="AD169" i="16"/>
  <c r="AD262" i="9"/>
  <c r="AD132" i="7"/>
  <c r="AD91" i="18"/>
  <c r="AD307" i="22"/>
  <c r="AD253" i="22"/>
  <c r="AD198" i="19"/>
  <c r="AD140" i="20"/>
  <c r="AD249" i="22"/>
  <c r="AD160" i="16"/>
  <c r="AD99" i="23"/>
  <c r="AD211" i="16"/>
  <c r="AD97" i="17"/>
  <c r="AD278" i="8"/>
  <c r="AD110" i="7"/>
  <c r="AD324" i="9"/>
  <c r="AD43" i="10"/>
  <c r="AD105" i="7"/>
  <c r="AD50" i="13"/>
  <c r="AD305" i="17"/>
  <c r="AD319" i="12"/>
  <c r="AD212" i="19"/>
  <c r="AD88" i="10"/>
  <c r="AD103" i="17"/>
  <c r="AD216" i="9"/>
  <c r="AD127" i="23"/>
  <c r="AD48" i="22"/>
  <c r="AD131" i="22"/>
  <c r="AD102" i="8"/>
  <c r="AD189" i="18"/>
  <c r="AD185" i="21"/>
  <c r="AD150" i="19"/>
  <c r="AD189" i="17"/>
  <c r="AD69" i="23"/>
  <c r="AD331" i="16"/>
  <c r="AD144" i="4"/>
  <c r="AD220" i="14"/>
  <c r="AD116" i="9"/>
  <c r="AD167" i="13"/>
  <c r="AD377" i="11"/>
  <c r="AD336" i="21"/>
  <c r="AD191" i="14"/>
  <c r="AD250" i="10"/>
  <c r="AD112" i="14"/>
  <c r="AD146" i="8"/>
  <c r="AD226" i="12"/>
  <c r="AD76" i="22"/>
  <c r="AD343" i="16"/>
  <c r="AD247" i="23"/>
  <c r="AD217" i="10"/>
  <c r="AD74" i="20"/>
  <c r="AD176" i="4"/>
  <c r="AD376" i="22"/>
  <c r="AD379" i="9"/>
  <c r="AD139" i="19"/>
  <c r="AD96" i="18"/>
  <c r="AD95" i="23"/>
  <c r="AD106" i="12"/>
  <c r="AD34" i="10"/>
  <c r="AD324" i="13"/>
  <c r="AD154" i="10"/>
  <c r="AD188" i="12"/>
  <c r="AD148" i="11"/>
  <c r="AD309" i="11"/>
  <c r="AD311" i="14"/>
  <c r="AD330" i="8"/>
  <c r="AD331" i="11"/>
  <c r="AD135" i="10"/>
  <c r="AD164" i="21"/>
  <c r="AD290" i="16"/>
  <c r="AD358" i="4"/>
  <c r="AD183" i="16"/>
  <c r="AD134" i="10"/>
  <c r="AD293" i="7"/>
  <c r="AD269" i="18"/>
  <c r="AD296" i="18"/>
  <c r="AD320" i="13"/>
  <c r="AD306" i="18"/>
  <c r="AD117" i="9"/>
  <c r="AD57" i="13"/>
  <c r="AD251" i="13"/>
  <c r="AD24" i="10"/>
  <c r="AD27" i="13"/>
  <c r="AD223" i="18"/>
  <c r="AD76" i="12"/>
  <c r="AD146" i="22"/>
  <c r="AD143" i="8"/>
  <c r="AD371" i="4"/>
  <c r="AD319" i="20"/>
  <c r="AD245" i="16"/>
  <c r="AD369" i="23"/>
  <c r="AD136" i="20"/>
  <c r="AD367" i="22"/>
  <c r="AD208" i="9"/>
  <c r="AD56" i="16"/>
  <c r="AD353" i="16"/>
  <c r="AD75" i="23"/>
  <c r="AD192" i="12"/>
  <c r="AD282" i="12"/>
  <c r="AD113" i="12"/>
  <c r="AD266" i="12"/>
  <c r="AD116" i="19"/>
  <c r="AD186" i="14"/>
  <c r="AD380" i="14"/>
  <c r="AD316" i="17"/>
  <c r="AD115" i="10"/>
  <c r="AD255" i="16"/>
  <c r="AD52" i="12"/>
  <c r="AD41" i="8"/>
  <c r="AD310" i="17"/>
  <c r="AD239" i="23"/>
  <c r="AD139" i="10"/>
  <c r="AD270" i="21"/>
  <c r="AD84" i="22"/>
  <c r="AD82" i="21"/>
  <c r="AD208" i="21"/>
  <c r="AD256" i="20"/>
  <c r="AD45" i="19"/>
  <c r="AD53" i="18"/>
  <c r="AD135" i="16"/>
  <c r="AD97" i="9"/>
  <c r="AD225" i="13"/>
  <c r="AD288" i="21"/>
  <c r="AD37" i="12"/>
  <c r="AD137" i="9"/>
  <c r="AD31" i="13"/>
  <c r="AD167" i="12"/>
  <c r="AD77" i="7"/>
  <c r="AD244" i="11"/>
  <c r="AD43" i="7"/>
  <c r="AD240" i="16"/>
  <c r="AD121" i="22"/>
  <c r="AD72" i="18"/>
  <c r="AD183" i="18"/>
  <c r="AD246" i="13"/>
  <c r="AD32" i="22"/>
  <c r="AD182" i="19"/>
  <c r="AD164" i="22"/>
  <c r="AD345" i="8"/>
  <c r="AD110" i="17"/>
  <c r="AD359" i="20"/>
  <c r="AD99" i="12"/>
  <c r="AD212" i="11"/>
  <c r="AD242" i="16"/>
  <c r="AD370" i="12"/>
  <c r="AD257" i="8"/>
  <c r="AD166" i="13"/>
  <c r="AD179" i="10"/>
  <c r="AD245" i="14"/>
  <c r="AD152" i="13"/>
  <c r="AD253" i="21"/>
  <c r="AD316" i="22"/>
  <c r="AD58" i="22"/>
  <c r="AD50" i="19"/>
  <c r="AD271" i="16"/>
  <c r="AD190" i="21"/>
  <c r="AD52" i="18"/>
  <c r="AD300" i="23"/>
  <c r="AD222" i="22"/>
  <c r="AD152" i="20"/>
  <c r="AD207" i="17"/>
  <c r="AD46" i="18"/>
  <c r="AD234" i="11"/>
  <c r="AD228" i="13"/>
  <c r="AD110" i="21"/>
  <c r="AD341" i="12"/>
  <c r="AD85" i="7"/>
  <c r="AD321" i="9"/>
  <c r="AD139" i="16"/>
  <c r="AD217" i="7"/>
  <c r="AD323" i="7"/>
  <c r="AD286" i="11"/>
  <c r="AD77" i="19"/>
  <c r="AD167" i="4"/>
  <c r="AD33" i="23"/>
  <c r="AD72" i="21"/>
  <c r="AD124" i="21"/>
  <c r="AD28" i="22"/>
  <c r="AD147" i="19"/>
  <c r="AD57" i="4"/>
  <c r="AD89" i="18"/>
  <c r="AD95" i="17"/>
  <c r="AD162" i="14"/>
  <c r="AD311" i="9"/>
  <c r="AD49" i="7"/>
  <c r="AD356" i="11"/>
  <c r="AD326" i="9"/>
  <c r="AD49" i="10"/>
  <c r="AD317" i="12"/>
  <c r="AD278" i="9"/>
  <c r="AD236" i="9"/>
  <c r="AD332" i="10"/>
  <c r="AD346" i="8"/>
  <c r="AD223" i="12"/>
  <c r="AD344" i="10"/>
  <c r="AD127" i="16"/>
  <c r="AD128" i="7"/>
  <c r="AD227" i="16"/>
  <c r="AD223" i="7"/>
  <c r="AD118" i="13"/>
  <c r="AD160" i="13"/>
  <c r="AD62" i="13"/>
  <c r="AD132" i="10"/>
  <c r="AD94" i="10"/>
  <c r="AD78" i="21"/>
  <c r="AD29" i="14"/>
  <c r="AD33" i="19"/>
  <c r="AD175" i="11"/>
  <c r="AD277" i="20"/>
  <c r="AD306" i="21"/>
  <c r="AD186" i="22"/>
  <c r="AD302" i="22"/>
  <c r="AD62" i="17"/>
  <c r="AD308" i="17"/>
  <c r="AD89" i="4"/>
  <c r="AD361" i="22"/>
  <c r="AD45" i="18"/>
  <c r="AD165" i="23"/>
  <c r="AD260" i="13"/>
  <c r="AD47" i="10"/>
  <c r="AD128" i="9"/>
  <c r="AD146" i="14"/>
  <c r="AD290" i="7"/>
  <c r="AD123" i="14"/>
  <c r="AD203" i="14"/>
  <c r="AD184" i="20"/>
  <c r="AD124" i="14"/>
  <c r="AD294" i="18"/>
  <c r="AD288" i="7"/>
  <c r="AD362" i="10"/>
  <c r="AD225" i="23"/>
  <c r="AD39" i="21"/>
  <c r="AD333" i="12"/>
  <c r="AD194" i="23"/>
  <c r="AD352" i="23"/>
  <c r="AD26" i="18"/>
  <c r="AD70" i="18"/>
  <c r="AD353" i="20"/>
  <c r="AD307" i="19"/>
  <c r="AD224" i="16"/>
  <c r="AD32" i="7"/>
  <c r="AD112" i="17"/>
  <c r="AD336" i="13"/>
  <c r="AD73" i="11"/>
  <c r="AD69" i="10"/>
  <c r="AD28" i="16"/>
  <c r="AD148" i="9"/>
  <c r="AD348" i="13"/>
  <c r="AD349" i="9"/>
  <c r="AD343" i="11"/>
  <c r="AD264" i="10"/>
  <c r="AD150" i="4"/>
  <c r="AD142" i="9"/>
  <c r="AD346" i="23"/>
  <c r="AD363" i="4"/>
  <c r="AD293" i="9"/>
  <c r="AD53" i="19"/>
  <c r="AD140" i="18"/>
  <c r="AD184" i="18"/>
  <c r="AD67" i="23"/>
  <c r="AD329" i="20"/>
  <c r="AD207" i="12"/>
  <c r="AD221" i="9"/>
  <c r="AD157" i="7"/>
  <c r="AD156" i="4"/>
  <c r="AD107" i="13"/>
  <c r="AD120" i="10"/>
  <c r="AD198" i="11"/>
  <c r="AD62" i="20"/>
  <c r="AD36" i="9"/>
  <c r="AD263" i="13"/>
  <c r="AD220" i="4"/>
  <c r="AD46" i="21"/>
  <c r="AD337" i="23"/>
  <c r="AD270" i="4"/>
  <c r="AD333" i="23"/>
  <c r="AD240" i="17"/>
  <c r="AD76" i="21"/>
  <c r="AD302" i="10"/>
  <c r="AD229" i="7"/>
  <c r="AD335" i="22"/>
  <c r="AD217" i="22"/>
  <c r="AD80" i="12"/>
  <c r="AD126" i="8"/>
  <c r="AD327" i="13"/>
  <c r="AD156" i="21"/>
  <c r="AD286" i="8"/>
  <c r="AD275" i="10"/>
  <c r="AD252" i="12"/>
  <c r="AD355" i="18"/>
  <c r="AD339" i="12"/>
  <c r="AD191" i="20"/>
  <c r="AD116" i="7"/>
  <c r="AD115" i="21"/>
  <c r="AD81" i="8"/>
  <c r="AD328" i="4"/>
  <c r="AD139" i="20"/>
  <c r="AD324" i="17"/>
  <c r="AD186" i="21"/>
  <c r="AD128" i="16"/>
  <c r="AD178" i="19"/>
  <c r="AD381" i="12"/>
  <c r="AD113" i="20"/>
  <c r="AD70" i="13"/>
  <c r="AD198" i="18"/>
  <c r="AD338" i="11"/>
  <c r="AD107" i="12"/>
  <c r="AD103" i="7"/>
  <c r="AD226" i="10"/>
  <c r="AD224" i="12"/>
  <c r="AD150" i="8"/>
  <c r="AD381" i="13"/>
  <c r="AD223" i="13"/>
  <c r="AD49" i="12"/>
  <c r="AD170" i="10"/>
  <c r="AD324" i="4"/>
  <c r="AD24" i="23"/>
  <c r="AD337" i="20"/>
  <c r="AD161" i="8"/>
  <c r="AD261" i="21"/>
  <c r="AD248" i="20"/>
  <c r="AD293" i="12"/>
  <c r="AD189" i="22"/>
  <c r="AD298" i="19"/>
  <c r="AD175" i="21"/>
  <c r="AD258" i="7"/>
  <c r="AD368" i="11"/>
  <c r="AD280" i="9"/>
  <c r="AD174" i="13"/>
  <c r="AD43" i="18"/>
  <c r="AD126" i="14"/>
  <c r="AD149" i="8"/>
  <c r="AD229" i="12"/>
  <c r="AD209" i="13"/>
  <c r="AD159" i="8"/>
  <c r="AD264" i="19"/>
  <c r="AD343" i="9"/>
  <c r="AD174" i="23"/>
  <c r="AD28" i="4"/>
  <c r="AD274" i="17"/>
  <c r="AD90" i="4"/>
  <c r="AD243" i="7"/>
  <c r="AD94" i="4"/>
  <c r="AD219" i="18"/>
  <c r="AD98" i="17"/>
  <c r="AD24" i="21"/>
  <c r="AD323" i="11"/>
  <c r="AD212" i="13"/>
  <c r="AD202" i="12"/>
  <c r="AD353" i="12"/>
  <c r="AD109" i="19"/>
  <c r="AD302" i="14"/>
  <c r="AD193" i="9"/>
  <c r="AD286" i="9"/>
  <c r="AD335" i="7"/>
  <c r="AD144" i="12"/>
  <c r="AD331" i="4"/>
  <c r="AD379" i="21"/>
  <c r="AD173" i="16"/>
  <c r="AD222" i="23"/>
  <c r="AD93" i="21"/>
  <c r="AD148" i="4"/>
  <c r="AD276" i="19"/>
  <c r="AD233" i="10"/>
  <c r="AD130" i="22"/>
  <c r="AD237" i="11"/>
  <c r="AD166" i="16"/>
  <c r="AD39" i="10"/>
  <c r="AD61" i="7"/>
  <c r="AD147" i="13"/>
  <c r="AD62" i="7"/>
  <c r="AD297" i="9"/>
  <c r="AD176" i="16"/>
  <c r="AD297" i="10"/>
  <c r="AD378" i="11"/>
  <c r="AD130" i="7"/>
  <c r="AD358" i="8"/>
  <c r="AD264" i="4"/>
  <c r="AD170" i="22"/>
  <c r="AD209" i="4"/>
  <c r="AD323" i="17"/>
  <c r="AD225" i="16"/>
  <c r="AD342" i="23"/>
  <c r="AD314" i="17"/>
  <c r="AD268" i="4"/>
  <c r="AD193" i="18"/>
  <c r="AD150" i="7"/>
  <c r="AD108" i="18"/>
  <c r="AD113" i="11"/>
  <c r="AD63" i="9"/>
  <c r="AD125" i="11"/>
  <c r="AD340" i="10"/>
  <c r="AD276" i="14"/>
  <c r="AD49" i="21"/>
  <c r="AD273" i="9"/>
  <c r="AD296" i="16"/>
  <c r="AD103" i="9"/>
  <c r="AD74" i="13"/>
  <c r="AD349" i="10"/>
  <c r="AD149" i="21"/>
  <c r="AD338" i="7"/>
  <c r="AD50" i="9"/>
  <c r="AD144" i="23"/>
  <c r="AD371" i="23"/>
  <c r="AD345" i="16"/>
  <c r="AD48" i="17"/>
  <c r="AD260" i="20"/>
  <c r="AD224" i="20"/>
  <c r="AD169" i="18"/>
  <c r="AD72" i="4"/>
  <c r="AD28" i="9"/>
  <c r="AD33" i="13"/>
  <c r="AD184" i="22"/>
  <c r="AD287" i="12"/>
  <c r="AD229" i="8"/>
  <c r="AD59" i="14"/>
  <c r="AD307" i="7"/>
  <c r="AD44" i="9"/>
  <c r="AD270" i="8"/>
  <c r="AD258" i="8"/>
  <c r="AD127" i="22"/>
  <c r="AD267" i="22"/>
  <c r="AD269" i="21"/>
  <c r="AD236" i="4"/>
  <c r="AD338" i="22"/>
  <c r="AD278" i="7"/>
  <c r="AD364" i="20"/>
  <c r="AD312" i="16"/>
  <c r="AD370" i="16"/>
  <c r="AD24" i="22"/>
  <c r="AD184" i="9"/>
  <c r="AD278" i="12"/>
  <c r="AD260" i="11"/>
  <c r="AD214" i="8"/>
  <c r="AD306" i="14"/>
  <c r="AD319" i="8"/>
  <c r="AD58" i="12"/>
  <c r="AD36" i="21"/>
  <c r="AD204" i="13"/>
  <c r="AD304" i="10"/>
  <c r="AD81" i="10"/>
  <c r="AD47" i="16"/>
  <c r="AD72" i="22"/>
  <c r="AD80" i="16"/>
  <c r="AD168" i="23"/>
  <c r="AD167" i="22"/>
  <c r="AD68" i="17"/>
  <c r="AD88" i="19"/>
  <c r="AD283" i="18"/>
  <c r="AD222" i="17"/>
  <c r="AD165" i="4"/>
  <c r="AD67" i="7"/>
  <c r="AD336" i="22"/>
  <c r="AD219" i="21"/>
  <c r="AD224" i="10"/>
  <c r="AD291" i="11"/>
  <c r="AD208" i="12"/>
  <c r="AD347" i="9"/>
  <c r="AD188" i="9"/>
  <c r="AD116" i="8"/>
  <c r="AD248" i="13"/>
  <c r="AD113" i="17"/>
  <c r="AD33" i="10"/>
  <c r="AD344" i="9"/>
  <c r="AD188" i="19"/>
  <c r="AD380" i="16"/>
  <c r="AD142" i="18"/>
  <c r="AD352" i="16"/>
  <c r="AD111" i="20"/>
  <c r="AD28" i="21"/>
  <c r="AD60" i="21"/>
  <c r="AD210" i="13"/>
  <c r="AD191" i="4"/>
  <c r="AD348" i="23"/>
  <c r="AD282" i="9"/>
  <c r="AD211" i="10"/>
  <c r="AD45" i="13"/>
  <c r="AD240" i="12"/>
  <c r="AD34" i="9"/>
  <c r="AD365" i="11"/>
  <c r="AD75" i="8"/>
  <c r="AD340" i="14"/>
  <c r="AD347" i="7"/>
  <c r="AD343" i="10"/>
  <c r="AD163" i="8"/>
  <c r="AD62" i="14"/>
  <c r="AD266" i="17"/>
  <c r="AD58" i="17"/>
  <c r="AD142" i="17"/>
  <c r="AD356" i="7"/>
  <c r="AD258" i="22"/>
  <c r="AD115" i="22"/>
  <c r="AD215" i="4"/>
  <c r="AD80" i="18"/>
  <c r="AD155" i="4"/>
  <c r="AD358" i="23"/>
  <c r="AD138" i="13"/>
  <c r="AD173" i="17"/>
  <c r="AD317" i="13"/>
  <c r="AD124" i="13"/>
  <c r="AD178" i="20"/>
  <c r="AD267" i="8"/>
  <c r="AD136" i="11"/>
  <c r="AD114" i="18"/>
  <c r="AD126" i="12"/>
  <c r="AD359" i="11"/>
  <c r="AD107" i="10"/>
  <c r="AD150" i="10"/>
  <c r="AD207" i="23"/>
  <c r="AD274" i="21"/>
  <c r="AD311" i="10"/>
  <c r="AD123" i="4"/>
  <c r="AD80" i="8"/>
  <c r="AD95" i="4"/>
  <c r="AD206" i="4"/>
  <c r="AD181" i="19"/>
  <c r="AD241" i="19"/>
  <c r="AD90" i="10"/>
  <c r="AD135" i="14"/>
  <c r="AD40" i="22"/>
  <c r="AD186" i="20"/>
  <c r="AD219" i="22"/>
  <c r="AD31" i="19"/>
  <c r="AD25" i="17"/>
  <c r="AD53" i="4"/>
  <c r="AD205" i="22"/>
  <c r="AD71" i="17"/>
  <c r="AD374" i="19"/>
  <c r="AD189" i="8"/>
  <c r="AD208" i="19"/>
  <c r="AD289" i="19"/>
  <c r="AD121" i="20"/>
  <c r="AD150" i="22"/>
  <c r="AD161" i="21"/>
  <c r="AD283" i="21"/>
  <c r="AD156" i="22"/>
  <c r="AD131" i="20"/>
  <c r="AD280" i="11"/>
  <c r="AD378" i="23"/>
  <c r="AD128" i="17"/>
  <c r="AD202" i="20"/>
  <c r="AD275" i="16"/>
  <c r="AD121" i="21"/>
  <c r="AD243" i="8"/>
  <c r="AD74" i="22"/>
  <c r="AD102" i="4"/>
  <c r="AD47" i="7"/>
  <c r="AD239" i="19"/>
  <c r="AD174" i="17"/>
  <c r="AD195" i="18"/>
  <c r="AD330" i="23"/>
  <c r="AD270" i="23"/>
  <c r="AD316" i="11"/>
  <c r="AD153" i="21"/>
  <c r="AD118" i="4"/>
  <c r="AD241" i="20"/>
  <c r="AD75" i="12"/>
  <c r="AD99" i="10"/>
  <c r="AD93" i="12"/>
  <c r="AD333" i="8"/>
  <c r="AD177" i="10"/>
  <c r="AD162" i="16"/>
  <c r="AD321" i="17"/>
  <c r="AD341" i="20"/>
  <c r="AD81" i="23"/>
  <c r="AD137" i="22"/>
  <c r="AD67" i="13"/>
  <c r="AD42" i="23"/>
  <c r="AD34" i="17"/>
  <c r="AD147" i="20"/>
  <c r="AD144" i="19"/>
  <c r="AD374" i="4"/>
  <c r="AD81" i="18"/>
  <c r="AD212" i="4"/>
  <c r="AD292" i="10"/>
  <c r="AD107" i="9"/>
  <c r="AD210" i="7"/>
  <c r="AD174" i="21"/>
  <c r="AD135" i="23"/>
  <c r="AD362" i="7"/>
  <c r="AD118" i="21"/>
  <c r="AD133" i="16"/>
  <c r="AD206" i="19"/>
  <c r="AD295" i="23"/>
  <c r="AD183" i="19"/>
  <c r="AD298" i="16"/>
  <c r="AD248" i="21"/>
  <c r="AD269" i="19"/>
  <c r="AD304" i="19"/>
  <c r="AD80" i="20"/>
  <c r="AD70" i="21"/>
  <c r="AD44" i="12"/>
  <c r="AD289" i="22"/>
  <c r="AD40" i="7"/>
  <c r="AD324" i="16"/>
  <c r="AD193" i="10"/>
  <c r="AD145" i="11"/>
  <c r="AD119" i="16"/>
  <c r="AD132" i="19"/>
  <c r="AD152" i="23"/>
  <c r="AD259" i="21"/>
  <c r="AD183" i="21"/>
  <c r="AD105" i="17"/>
  <c r="AD151" i="4"/>
  <c r="AD37" i="11"/>
  <c r="AD376" i="19"/>
  <c r="AD296" i="22"/>
  <c r="AD334" i="4"/>
  <c r="AD101" i="22"/>
  <c r="AD244" i="10"/>
  <c r="AD306" i="17"/>
  <c r="AD81" i="16"/>
  <c r="AD274" i="12"/>
  <c r="AD234" i="23"/>
  <c r="AD280" i="13"/>
  <c r="AD87" i="8"/>
  <c r="AD268" i="20"/>
  <c r="AD110" i="9"/>
  <c r="AD256" i="18"/>
  <c r="AD341" i="4"/>
  <c r="AD308" i="22"/>
  <c r="AD332" i="8"/>
  <c r="AD359" i="17"/>
  <c r="AD76" i="19"/>
  <c r="AD138" i="19"/>
  <c r="AD274" i="9"/>
  <c r="AD162" i="20"/>
  <c r="AD247" i="16"/>
  <c r="AD64" i="19"/>
  <c r="AD198" i="16"/>
  <c r="AD267" i="20"/>
  <c r="AD26" i="12"/>
  <c r="AD226" i="17"/>
  <c r="AD36" i="13"/>
  <c r="AD111" i="10"/>
  <c r="AD213" i="8"/>
  <c r="AD199" i="20"/>
  <c r="AD163" i="23"/>
  <c r="AD66" i="9"/>
  <c r="AD344" i="16"/>
  <c r="AD188" i="16"/>
  <c r="AD211" i="12"/>
  <c r="AD334" i="19"/>
  <c r="AD223" i="22"/>
  <c r="AD190" i="16"/>
  <c r="AD339" i="21"/>
  <c r="AD107" i="7"/>
  <c r="AD196" i="19"/>
  <c r="AD300" i="20"/>
  <c r="AD268" i="10"/>
  <c r="AD295" i="10"/>
  <c r="AD191" i="10"/>
  <c r="AD130" i="17"/>
  <c r="AD112" i="22"/>
  <c r="AD309" i="22"/>
  <c r="AD32" i="21"/>
  <c r="AD260" i="23"/>
  <c r="AD176" i="20"/>
  <c r="AD39" i="18"/>
  <c r="AD149" i="19"/>
  <c r="AD29" i="20"/>
  <c r="AD33" i="21"/>
  <c r="AD169" i="23"/>
  <c r="AD239" i="22"/>
  <c r="AD180" i="17"/>
  <c r="AD184" i="19"/>
  <c r="AD123" i="23"/>
  <c r="AD131" i="18"/>
  <c r="AD94" i="18"/>
  <c r="AD284" i="10"/>
  <c r="AD92" i="7"/>
  <c r="AD26" i="21"/>
  <c r="AD252" i="16"/>
  <c r="AD60" i="20"/>
  <c r="AD327" i="7"/>
  <c r="AD128" i="20"/>
  <c r="AD163" i="21"/>
  <c r="AD229" i="18"/>
  <c r="AD271" i="19"/>
  <c r="AD138" i="8"/>
  <c r="AD281" i="23"/>
  <c r="AD380" i="4"/>
  <c r="AD152" i="17"/>
  <c r="AD368" i="16"/>
  <c r="AD45" i="20"/>
  <c r="AD72" i="17"/>
  <c r="AD74" i="18"/>
  <c r="AD122" i="18"/>
  <c r="AD122" i="4"/>
  <c r="AD63" i="7"/>
  <c r="AD139" i="13"/>
  <c r="AD114" i="19"/>
  <c r="AD195" i="10"/>
  <c r="AD42" i="18"/>
  <c r="AD272" i="4"/>
  <c r="AD25" i="9"/>
  <c r="AD220" i="22"/>
  <c r="AD129" i="17"/>
  <c r="AD317" i="23"/>
  <c r="AD323" i="18"/>
  <c r="AD199" i="21"/>
  <c r="AD344" i="22"/>
  <c r="AD65" i="19"/>
  <c r="AD259" i="20"/>
  <c r="AD278" i="20"/>
  <c r="AD313" i="18"/>
  <c r="AD381" i="19"/>
  <c r="AD348" i="22"/>
  <c r="AD364" i="7"/>
  <c r="AD94" i="14"/>
  <c r="AD315" i="8"/>
  <c r="AD32" i="12"/>
  <c r="AD298" i="14"/>
  <c r="AD189" i="13"/>
  <c r="AD229" i="10"/>
  <c r="AD375" i="11"/>
  <c r="AD276" i="9"/>
  <c r="AD320" i="18"/>
  <c r="AD62" i="10"/>
  <c r="AD161" i="13"/>
  <c r="AD233" i="13"/>
  <c r="AD54" i="21"/>
  <c r="AD235" i="19"/>
  <c r="AD195" i="14"/>
  <c r="AD313" i="22"/>
  <c r="AD57" i="18"/>
  <c r="AD247" i="18"/>
  <c r="AD65" i="20"/>
  <c r="AD165" i="22"/>
  <c r="AD134" i="18"/>
  <c r="AD162" i="12"/>
  <c r="AD268" i="7"/>
  <c r="AD63" i="12"/>
  <c r="AD381" i="10"/>
  <c r="AD176" i="11"/>
  <c r="AD312" i="8"/>
  <c r="AD318" i="14"/>
  <c r="AD69" i="19"/>
  <c r="AD207" i="11"/>
  <c r="AD52" i="22"/>
  <c r="AD378" i="8"/>
  <c r="AD128" i="8"/>
  <c r="AD276" i="17"/>
  <c r="AD318" i="9"/>
  <c r="AD250" i="7"/>
  <c r="AD330" i="19"/>
  <c r="AD256" i="7"/>
  <c r="AD229" i="19"/>
  <c r="AD165" i="11"/>
  <c r="AD310" i="4"/>
  <c r="AD41" i="20"/>
  <c r="AD336" i="4"/>
  <c r="AD240" i="4"/>
  <c r="AD46" i="12"/>
  <c r="AD324" i="11"/>
  <c r="AD359" i="19"/>
  <c r="AD234" i="8"/>
  <c r="AD305" i="12"/>
  <c r="AD259" i="8"/>
  <c r="AD107" i="11"/>
  <c r="AD297" i="12"/>
  <c r="AD336" i="12"/>
  <c r="AD249" i="7"/>
  <c r="AD350" i="18"/>
  <c r="AD303" i="4"/>
  <c r="AD86" i="17"/>
  <c r="AD206" i="17"/>
  <c r="AD363" i="21"/>
  <c r="AD94" i="21"/>
  <c r="AD112" i="13"/>
  <c r="AD257" i="16"/>
  <c r="AD47" i="22"/>
  <c r="AD302" i="12"/>
  <c r="AD312" i="14"/>
  <c r="AD167" i="19"/>
  <c r="AD269" i="16"/>
  <c r="AD299" i="22"/>
  <c r="AD91" i="22"/>
  <c r="AD116" i="21"/>
  <c r="AD214" i="22"/>
  <c r="AD369" i="22"/>
  <c r="AD132" i="17"/>
  <c r="AD203" i="21"/>
  <c r="AD39" i="23"/>
  <c r="AD214" i="4"/>
  <c r="AD160" i="23"/>
  <c r="AD284" i="20"/>
  <c r="AD44" i="22"/>
  <c r="AD369" i="16"/>
  <c r="AD190" i="17"/>
  <c r="AD162" i="4"/>
  <c r="AD255" i="10"/>
  <c r="AD205" i="10"/>
  <c r="AD170" i="18"/>
  <c r="AD262" i="10"/>
  <c r="AD36" i="18"/>
  <c r="AD38" i="21"/>
  <c r="AD297" i="18"/>
  <c r="AD125" i="19"/>
  <c r="AD65" i="23"/>
  <c r="AD81" i="4"/>
  <c r="AD51" i="19"/>
  <c r="AD238" i="17"/>
  <c r="AD199" i="8"/>
  <c r="AD338" i="8"/>
  <c r="AD136" i="21"/>
  <c r="AD309" i="20"/>
  <c r="AD329" i="8"/>
  <c r="AD305" i="20"/>
  <c r="AD92" i="19"/>
  <c r="AD278" i="21"/>
  <c r="AD266" i="7"/>
  <c r="AD251" i="20"/>
  <c r="AD181" i="16"/>
  <c r="AD181" i="17"/>
  <c r="AD78" i="19"/>
  <c r="AD367" i="7"/>
  <c r="AD134" i="7"/>
  <c r="AD225" i="22"/>
  <c r="AD126" i="22"/>
  <c r="AD374" i="7"/>
  <c r="AD222" i="9"/>
  <c r="AD54" i="19"/>
  <c r="AD138" i="23"/>
  <c r="AD218" i="4"/>
  <c r="AD86" i="19"/>
  <c r="AD348" i="19"/>
  <c r="AD160" i="20"/>
  <c r="AD28" i="12"/>
  <c r="AD322" i="19"/>
  <c r="AD169" i="20"/>
  <c r="AD301" i="10"/>
  <c r="AD335" i="18"/>
  <c r="AD134" i="17"/>
  <c r="AD299" i="11"/>
  <c r="AD338" i="23"/>
  <c r="AD133" i="17"/>
  <c r="AD121" i="18"/>
  <c r="AD153" i="18"/>
  <c r="AD254" i="12"/>
  <c r="AD50" i="17"/>
  <c r="AD111" i="23"/>
  <c r="AD110" i="4"/>
  <c r="AD255" i="17"/>
  <c r="AD127" i="9"/>
  <c r="AD66" i="19"/>
  <c r="AD136" i="8"/>
  <c r="AD154" i="7"/>
  <c r="AD325" i="13"/>
  <c r="AD189" i="21"/>
  <c r="AD130" i="13"/>
  <c r="AD270" i="13"/>
  <c r="AD378" i="4"/>
  <c r="AD193" i="21"/>
  <c r="AD261" i="18"/>
  <c r="AD290" i="19"/>
  <c r="AD311" i="18"/>
  <c r="AD155" i="18"/>
  <c r="AD328" i="20"/>
  <c r="AD241" i="4"/>
  <c r="AD354" i="7"/>
  <c r="AD376" i="17"/>
  <c r="AD323" i="23"/>
  <c r="AD27" i="20"/>
  <c r="AD291" i="19"/>
  <c r="AD254" i="9"/>
  <c r="AD292" i="21"/>
  <c r="AD84" i="10"/>
  <c r="AD92" i="20"/>
  <c r="AD380" i="9"/>
  <c r="AD269" i="7"/>
  <c r="AD152" i="21"/>
  <c r="AD214" i="16"/>
  <c r="AD197" i="19"/>
  <c r="AD156" i="23"/>
  <c r="AD146" i="19"/>
  <c r="AD376" i="14"/>
  <c r="AD219" i="17"/>
  <c r="AD182" i="4"/>
  <c r="AD199" i="16"/>
  <c r="AD244" i="22"/>
  <c r="AD266" i="23"/>
  <c r="AD245" i="4"/>
  <c r="AD193" i="22"/>
  <c r="AD240" i="23"/>
  <c r="AD55" i="4"/>
  <c r="AD40" i="13"/>
  <c r="AD289" i="17"/>
  <c r="AD339" i="11"/>
  <c r="AD275" i="9"/>
  <c r="AD100" i="18"/>
  <c r="AD229" i="17"/>
  <c r="AD303" i="14"/>
  <c r="AD156" i="10"/>
  <c r="AD307" i="8"/>
  <c r="AD143" i="4"/>
  <c r="AD41" i="16"/>
  <c r="AD104" i="17"/>
  <c r="AD291" i="10"/>
  <c r="AD131" i="21"/>
  <c r="AD174" i="16"/>
  <c r="AD75" i="20"/>
  <c r="AD281" i="19"/>
  <c r="AD230" i="4"/>
  <c r="AD311" i="16"/>
  <c r="AD106" i="9"/>
  <c r="AD269" i="13"/>
  <c r="AD150" i="17"/>
  <c r="AD83" i="22"/>
  <c r="AD286" i="21"/>
  <c r="AD256" i="19"/>
  <c r="AD187" i="4"/>
  <c r="AD270" i="18"/>
  <c r="AD216" i="23"/>
  <c r="AD185" i="10"/>
  <c r="AD370" i="22"/>
  <c r="AD107" i="22"/>
  <c r="AD160" i="14"/>
  <c r="AD293" i="19"/>
  <c r="AD299" i="4"/>
  <c r="AD42" i="16"/>
  <c r="AD329" i="19"/>
  <c r="AD82" i="9"/>
  <c r="AD311" i="17"/>
  <c r="AD180" i="4"/>
  <c r="AD220" i="12"/>
  <c r="AD326" i="18"/>
  <c r="AD257" i="12"/>
  <c r="AD365" i="17"/>
  <c r="AD264" i="22"/>
  <c r="AD230" i="9"/>
  <c r="AD157" i="18"/>
  <c r="AD237" i="4"/>
  <c r="AD324" i="21"/>
  <c r="AD77" i="8"/>
  <c r="AD379" i="7"/>
  <c r="AD317" i="19"/>
  <c r="AD197" i="22"/>
  <c r="AD54" i="23"/>
  <c r="AD268" i="21"/>
  <c r="AD141" i="4"/>
  <c r="AD370" i="18"/>
  <c r="AD261" i="4"/>
  <c r="AD371" i="7"/>
  <c r="AD375" i="4"/>
  <c r="AD85" i="23"/>
  <c r="AD82" i="4"/>
  <c r="AD324" i="23"/>
  <c r="AD301" i="17"/>
  <c r="AD241" i="18"/>
  <c r="AD149" i="22"/>
  <c r="AD221" i="10"/>
  <c r="AD291" i="17"/>
  <c r="AD377" i="19"/>
  <c r="AD105" i="18"/>
  <c r="AD282" i="16"/>
  <c r="AD292" i="19"/>
  <c r="AD309" i="21"/>
  <c r="AD70" i="16"/>
  <c r="AD267" i="12"/>
  <c r="AD178" i="17"/>
  <c r="AD246" i="23"/>
  <c r="AD232" i="22"/>
  <c r="AD380" i="19"/>
  <c r="AD230" i="12"/>
  <c r="AD160" i="17"/>
  <c r="AD351" i="11"/>
  <c r="AD33" i="7"/>
  <c r="AD95" i="13"/>
  <c r="AD71" i="10"/>
  <c r="AD316" i="13"/>
  <c r="AD133" i="12"/>
  <c r="AD281" i="8"/>
  <c r="AD82" i="14"/>
  <c r="AD270" i="7"/>
  <c r="AD337" i="22"/>
  <c r="AD162" i="18"/>
  <c r="AD284" i="21"/>
  <c r="AD135" i="4"/>
  <c r="AD261" i="8"/>
  <c r="AD240" i="22"/>
  <c r="AD83" i="11"/>
  <c r="AD68" i="4"/>
  <c r="AD56" i="4"/>
  <c r="AD50" i="21"/>
  <c r="AD306" i="16"/>
  <c r="AD50" i="11"/>
  <c r="AD81" i="9"/>
  <c r="AD137" i="8"/>
  <c r="AD122" i="11"/>
  <c r="AD152" i="16"/>
  <c r="AD71" i="13"/>
  <c r="AD48" i="9"/>
  <c r="AD292" i="13"/>
  <c r="AD343" i="4"/>
  <c r="AD169" i="8"/>
  <c r="AD84" i="4"/>
  <c r="AD325" i="21"/>
  <c r="AD229" i="23"/>
  <c r="AD295" i="4"/>
  <c r="AD115" i="19"/>
  <c r="AD255" i="4"/>
  <c r="AD68" i="21"/>
  <c r="AD263" i="17"/>
  <c r="AD338" i="4"/>
  <c r="AD118" i="16"/>
  <c r="AD172" i="7"/>
  <c r="AD350" i="13"/>
  <c r="AD342" i="11"/>
  <c r="AD187" i="11"/>
  <c r="AD210" i="10"/>
  <c r="AD84" i="8"/>
  <c r="AD251" i="12"/>
  <c r="AD50" i="8"/>
  <c r="AD56" i="14"/>
  <c r="AD39" i="16"/>
  <c r="AD207" i="13"/>
  <c r="AD167" i="17"/>
  <c r="AD344" i="4"/>
  <c r="AD127" i="12"/>
  <c r="AD255" i="22"/>
  <c r="AD210" i="9"/>
  <c r="AD225" i="18"/>
  <c r="AD351" i="7"/>
  <c r="AD71" i="11"/>
  <c r="AD309" i="23"/>
  <c r="AD239" i="17"/>
  <c r="AD217" i="12"/>
  <c r="AD78" i="18"/>
  <c r="AD265" i="17"/>
  <c r="AD222" i="19"/>
  <c r="AD338" i="18"/>
  <c r="AD110" i="18"/>
  <c r="AD193" i="17"/>
  <c r="AD291" i="16"/>
  <c r="AD192" i="17"/>
  <c r="AD141" i="21"/>
  <c r="AD105" i="20"/>
  <c r="AD334" i="17"/>
  <c r="AD277" i="16"/>
  <c r="AD144" i="22"/>
  <c r="AD119" i="20"/>
  <c r="AD379" i="22"/>
  <c r="AD167" i="11"/>
  <c r="AD242" i="12"/>
  <c r="AD157" i="22"/>
  <c r="AD330" i="10"/>
  <c r="AD198" i="7"/>
  <c r="AD207" i="21"/>
  <c r="AD67" i="22"/>
  <c r="AD193" i="23"/>
  <c r="AD346" i="22"/>
  <c r="AD314" i="18"/>
  <c r="AD170" i="17"/>
  <c r="AD369" i="20"/>
  <c r="AD315" i="13"/>
  <c r="AD217" i="23"/>
  <c r="AD116" i="16"/>
  <c r="AD347" i="21"/>
  <c r="AD231" i="22"/>
  <c r="AD247" i="20"/>
  <c r="AD257" i="4"/>
  <c r="AD29" i="13"/>
  <c r="AD63" i="18"/>
  <c r="AD365" i="4"/>
  <c r="AD360" i="7"/>
  <c r="AD353" i="9"/>
  <c r="AD180" i="9"/>
  <c r="AD304" i="22"/>
  <c r="AD53" i="21"/>
  <c r="AD263" i="16"/>
  <c r="AD79" i="19"/>
  <c r="AD349" i="7"/>
  <c r="AD56" i="18"/>
  <c r="AD266" i="19"/>
  <c r="AD193" i="7"/>
  <c r="AD129" i="22"/>
  <c r="AD362" i="21"/>
  <c r="AD197" i="23"/>
  <c r="AD134" i="4"/>
  <c r="AD332" i="20"/>
  <c r="AD312" i="20"/>
  <c r="AD48" i="16"/>
  <c r="AD92" i="13"/>
  <c r="AD179" i="17"/>
  <c r="AD47" i="13"/>
  <c r="AD181" i="11"/>
  <c r="AD230" i="23"/>
  <c r="AD346" i="4"/>
  <c r="AD69" i="8"/>
  <c r="AD95" i="22"/>
  <c r="AD88" i="23"/>
  <c r="AD183" i="4"/>
  <c r="AD78" i="23"/>
  <c r="AD324" i="7"/>
  <c r="AD77" i="20"/>
  <c r="AD219" i="19"/>
  <c r="AD176" i="17"/>
  <c r="AD326" i="8"/>
  <c r="AD312" i="19"/>
  <c r="AD132" i="20"/>
  <c r="AD201" i="13"/>
  <c r="AD271" i="17"/>
  <c r="AD114" i="23"/>
  <c r="AD337" i="21"/>
  <c r="AD67" i="14"/>
  <c r="AD171" i="7"/>
  <c r="AD51" i="23"/>
  <c r="AD340" i="19"/>
  <c r="AD31" i="16"/>
  <c r="AD340" i="20"/>
  <c r="AD182" i="23"/>
  <c r="AD290" i="17"/>
  <c r="AD212" i="8"/>
  <c r="AD63" i="17"/>
  <c r="AD167" i="21"/>
  <c r="AD24" i="18"/>
  <c r="AD299" i="18"/>
  <c r="AD328" i="18"/>
  <c r="AD182" i="21"/>
  <c r="AD73" i="18"/>
  <c r="AD329" i="23"/>
  <c r="AD358" i="19"/>
  <c r="AD79" i="16"/>
  <c r="AD350" i="9"/>
  <c r="AD172" i="13"/>
  <c r="AD51" i="21"/>
  <c r="AD249" i="4"/>
  <c r="AD171" i="4"/>
  <c r="AD68" i="16"/>
  <c r="AD175" i="22"/>
  <c r="AD196" i="7"/>
  <c r="AD367" i="17"/>
  <c r="AD150" i="18"/>
  <c r="AD249" i="17"/>
  <c r="AD232" i="18"/>
  <c r="AD230" i="20"/>
  <c r="AD342" i="4"/>
  <c r="AD89" i="19"/>
  <c r="AD351" i="22"/>
  <c r="AD76" i="20"/>
  <c r="AD216" i="16"/>
  <c r="AD197" i="21"/>
  <c r="AD308" i="7"/>
  <c r="AD46" i="9"/>
  <c r="AD237" i="20"/>
  <c r="AD352" i="18"/>
  <c r="AD293" i="14"/>
  <c r="AD270" i="17"/>
  <c r="AD258" i="20"/>
  <c r="AD302" i="13"/>
  <c r="AD79" i="21"/>
  <c r="AD354" i="19"/>
  <c r="AD212" i="20"/>
  <c r="AD158" i="17"/>
  <c r="AD242" i="22"/>
  <c r="AD35" i="17"/>
  <c r="AD223" i="21"/>
  <c r="AD356" i="4"/>
  <c r="AD300" i="22"/>
  <c r="AD165" i="7"/>
  <c r="AD134" i="11"/>
  <c r="AD211" i="8"/>
  <c r="AD353" i="23"/>
  <c r="AD44" i="23"/>
  <c r="AD373" i="22"/>
  <c r="AD208" i="20"/>
  <c r="AD240" i="10"/>
  <c r="AD87" i="18"/>
  <c r="AD361" i="20"/>
  <c r="AD282" i="4"/>
  <c r="AD178" i="7"/>
  <c r="AD370" i="17"/>
  <c r="AD112" i="7"/>
  <c r="AD333" i="17"/>
  <c r="AD361" i="10"/>
  <c r="AD170" i="23"/>
  <c r="AD352" i="22"/>
  <c r="AD235" i="20"/>
  <c r="AD190" i="8"/>
  <c r="AD147" i="12"/>
  <c r="AD330" i="20"/>
  <c r="AD218" i="18"/>
  <c r="AD99" i="19"/>
  <c r="AD284" i="23"/>
  <c r="AD266" i="20"/>
  <c r="AD129" i="8"/>
  <c r="AD200" i="17"/>
  <c r="AD377" i="22"/>
  <c r="AD355" i="17"/>
  <c r="AD141" i="8"/>
  <c r="AD190" i="4"/>
  <c r="AD257" i="18"/>
  <c r="AD276" i="20"/>
  <c r="AD243" i="17"/>
  <c r="AD212" i="16"/>
  <c r="AD320" i="22"/>
  <c r="AD166" i="19"/>
  <c r="AD340" i="13"/>
  <c r="AD366" i="10"/>
  <c r="AD41" i="4"/>
  <c r="AD245" i="18"/>
  <c r="AD244" i="21"/>
  <c r="AD223" i="4"/>
  <c r="AD90" i="17"/>
  <c r="AD29" i="23"/>
  <c r="AD202" i="17"/>
  <c r="AD361" i="16"/>
  <c r="AD235" i="16"/>
  <c r="AD255" i="20"/>
  <c r="AD297" i="20"/>
  <c r="AD272" i="23"/>
  <c r="AD113" i="23"/>
  <c r="AD334" i="18"/>
  <c r="AD256" i="21"/>
  <c r="AD43" i="17"/>
  <c r="AD142" i="19"/>
  <c r="AD24" i="17"/>
  <c r="AD299" i="21"/>
  <c r="AD207" i="14"/>
  <c r="AD77" i="21"/>
  <c r="AD257" i="11"/>
  <c r="AD175" i="8"/>
  <c r="AD127" i="11"/>
  <c r="AD201" i="7"/>
  <c r="AD50" i="12"/>
  <c r="AD232" i="12"/>
  <c r="AD218" i="8"/>
  <c r="AD212" i="9"/>
  <c r="AD286" i="10"/>
  <c r="AD362" i="18"/>
  <c r="AD53" i="20"/>
  <c r="AD287" i="16"/>
  <c r="AD227" i="22"/>
  <c r="AD87" i="9"/>
  <c r="AD51" i="17"/>
  <c r="AD59" i="23"/>
  <c r="AD128" i="18"/>
  <c r="AD278" i="10"/>
  <c r="AD178" i="18"/>
  <c r="AD78" i="7"/>
  <c r="AD213" i="9"/>
  <c r="AD87" i="10"/>
  <c r="AD96" i="19"/>
  <c r="AD233" i="11"/>
  <c r="AD347" i="10"/>
  <c r="AD103" i="11"/>
  <c r="AD190" i="9"/>
  <c r="AD179" i="13"/>
  <c r="AD373" i="13"/>
  <c r="AD158" i="8"/>
  <c r="AD238" i="16"/>
  <c r="AD118" i="17"/>
  <c r="AD124" i="19"/>
  <c r="AD146" i="21"/>
  <c r="AD154" i="21"/>
  <c r="AD285" i="22"/>
  <c r="AD104" i="14"/>
  <c r="AD211" i="21"/>
  <c r="AD74" i="21"/>
  <c r="AD248" i="18"/>
  <c r="AD100" i="12"/>
  <c r="AD258" i="12"/>
  <c r="AD96" i="10"/>
  <c r="AD155" i="10"/>
  <c r="AD141" i="13"/>
  <c r="AD43" i="9"/>
  <c r="AD362" i="12"/>
  <c r="AD329" i="14"/>
  <c r="AD376" i="12"/>
  <c r="AD327" i="16"/>
  <c r="AD308" i="14"/>
  <c r="AD64" i="16"/>
  <c r="AD51" i="9"/>
  <c r="AD322" i="22"/>
  <c r="AD379" i="12"/>
  <c r="AD366" i="17"/>
  <c r="AD257" i="9"/>
  <c r="AD40" i="20"/>
  <c r="AD210" i="20"/>
  <c r="AD269" i="10"/>
  <c r="AD226" i="19"/>
  <c r="AD111" i="14"/>
  <c r="AD218" i="14"/>
  <c r="AD160" i="8"/>
  <c r="AD264" i="17"/>
  <c r="AD281" i="10"/>
  <c r="AD42" i="17"/>
  <c r="AD311" i="19"/>
  <c r="AD187" i="8"/>
  <c r="AD355" i="9"/>
  <c r="AD284" i="17"/>
  <c r="AD298" i="21"/>
  <c r="AD362" i="22"/>
  <c r="AD342" i="17"/>
  <c r="AD265" i="18"/>
  <c r="AD184" i="21"/>
  <c r="AD260" i="4"/>
  <c r="AD263" i="18"/>
  <c r="AD59" i="9"/>
  <c r="AD204" i="10"/>
  <c r="AD224" i="13"/>
  <c r="AD180" i="7"/>
  <c r="AD211" i="18"/>
  <c r="AD221" i="16"/>
  <c r="AD34" i="16"/>
  <c r="AD88" i="22"/>
  <c r="AD289" i="20"/>
  <c r="AD201" i="20"/>
  <c r="AD47" i="17"/>
  <c r="AD168" i="4"/>
  <c r="AD79" i="17"/>
  <c r="AD246" i="22"/>
  <c r="AD155" i="19"/>
  <c r="AD354" i="17"/>
  <c r="AD275" i="18"/>
  <c r="AD175" i="4"/>
  <c r="AD49" i="13"/>
  <c r="AD351" i="23"/>
  <c r="AD231" i="8"/>
  <c r="AD84" i="16"/>
  <c r="AD259" i="11"/>
  <c r="AD88" i="12"/>
  <c r="AD379" i="16"/>
  <c r="AD207" i="4"/>
  <c r="AD240" i="20"/>
  <c r="AD135" i="21"/>
  <c r="AD380" i="20"/>
  <c r="AD373" i="21"/>
  <c r="AD372" i="23"/>
  <c r="AD260" i="10"/>
  <c r="AD121" i="8"/>
  <c r="AD280" i="19"/>
  <c r="AD323" i="21"/>
  <c r="AD284" i="4"/>
  <c r="AD296" i="21"/>
  <c r="AD232" i="4"/>
  <c r="AD260" i="22"/>
  <c r="AD128" i="19"/>
  <c r="AD39" i="4"/>
  <c r="AD75" i="10"/>
  <c r="AD303" i="8"/>
  <c r="AD378" i="19"/>
  <c r="AD82" i="22"/>
  <c r="AD89" i="13"/>
  <c r="AD69" i="20"/>
  <c r="AD172" i="4"/>
  <c r="AD233" i="16"/>
  <c r="AD343" i="12"/>
  <c r="AD82" i="19"/>
  <c r="AD304" i="20"/>
  <c r="AD81" i="19"/>
  <c r="AD34" i="23"/>
  <c r="AD59" i="17"/>
  <c r="AD163" i="20"/>
  <c r="AD70" i="19"/>
  <c r="AD88" i="9"/>
  <c r="AD329" i="22"/>
  <c r="AD337" i="8"/>
  <c r="AD372" i="22"/>
  <c r="AD333" i="14"/>
  <c r="AD357" i="18"/>
  <c r="AD380" i="18"/>
  <c r="AD307" i="12"/>
  <c r="AD188" i="21"/>
  <c r="AD376" i="18"/>
  <c r="AD261" i="22"/>
  <c r="AD146" i="12"/>
  <c r="AD181" i="4"/>
  <c r="AD279" i="19"/>
  <c r="AD381" i="21"/>
  <c r="AD293" i="10"/>
  <c r="AD229" i="16"/>
  <c r="AD258" i="16"/>
  <c r="AD365" i="18"/>
  <c r="AD339" i="22"/>
  <c r="AD66" i="21"/>
  <c r="AD224" i="21"/>
  <c r="AD272" i="17"/>
  <c r="AD250" i="12"/>
  <c r="AD243" i="14"/>
  <c r="AD159" i="22"/>
  <c r="AD71" i="19"/>
  <c r="AD253" i="19"/>
  <c r="AD244" i="16"/>
  <c r="AD358" i="21"/>
  <c r="AD99" i="20"/>
  <c r="AD328" i="19"/>
  <c r="AD82" i="7"/>
  <c r="AD44" i="21"/>
  <c r="AD117" i="8"/>
  <c r="AD285" i="20"/>
  <c r="AD25" i="19"/>
  <c r="AD168" i="19"/>
  <c r="AD99" i="17"/>
  <c r="AD316" i="20"/>
  <c r="AD280" i="23"/>
  <c r="AD44" i="4"/>
  <c r="AD211" i="13"/>
  <c r="AD255" i="13"/>
  <c r="AD301" i="4"/>
  <c r="AD85" i="20"/>
  <c r="AD264" i="23"/>
  <c r="AD327" i="18"/>
  <c r="AD224" i="22"/>
  <c r="AD237" i="7"/>
  <c r="AD280" i="10"/>
  <c r="AD167" i="16"/>
  <c r="AD91" i="23"/>
  <c r="AD255" i="19"/>
  <c r="AD354" i="21"/>
  <c r="AD125" i="18"/>
  <c r="AD41" i="18"/>
  <c r="AD202" i="7"/>
  <c r="AD309" i="14"/>
  <c r="AD73" i="12"/>
  <c r="AD42" i="10"/>
  <c r="AD287" i="19"/>
  <c r="AD305" i="13"/>
  <c r="AD286" i="17"/>
  <c r="AD202" i="22"/>
  <c r="AD134" i="16"/>
  <c r="AD67" i="21"/>
  <c r="AD33" i="17"/>
  <c r="AD142" i="23"/>
  <c r="AD246" i="18"/>
  <c r="AD172" i="20"/>
  <c r="AD58" i="23"/>
  <c r="AD83" i="7"/>
  <c r="AD218" i="20"/>
  <c r="AD213" i="21"/>
  <c r="AD198" i="22"/>
  <c r="AD203" i="9"/>
  <c r="AD291" i="4"/>
  <c r="AD80" i="10"/>
  <c r="AD147" i="8"/>
  <c r="AD68" i="23"/>
  <c r="AD83" i="16"/>
  <c r="AD264" i="18"/>
  <c r="AD278" i="22"/>
  <c r="AD48" i="18"/>
  <c r="AD38" i="18"/>
  <c r="AD231" i="14"/>
  <c r="AD125" i="4"/>
  <c r="AD199" i="13"/>
  <c r="AD40" i="21"/>
  <c r="AD210" i="19"/>
  <c r="AD379" i="4"/>
  <c r="AD221" i="20"/>
  <c r="AD366" i="8"/>
  <c r="AD266" i="4"/>
  <c r="AD79" i="12"/>
  <c r="AD125" i="23"/>
  <c r="AD327" i="12"/>
  <c r="AD230" i="7"/>
  <c r="AD346" i="7"/>
  <c r="AD119" i="18"/>
  <c r="AD169" i="22"/>
  <c r="AD379" i="19"/>
  <c r="AD194" i="17"/>
  <c r="AD212" i="23"/>
  <c r="AD375" i="19"/>
  <c r="AD61" i="22"/>
  <c r="AD188" i="22"/>
  <c r="AD234" i="22"/>
  <c r="AD154" i="22"/>
  <c r="AD144" i="20"/>
  <c r="AD92" i="21"/>
  <c r="AD130" i="20"/>
  <c r="AD132" i="18"/>
  <c r="AD31" i="4"/>
  <c r="AD56" i="22"/>
  <c r="AD350" i="19"/>
  <c r="AD234" i="19"/>
  <c r="AD215" i="8"/>
  <c r="AD247" i="17"/>
  <c r="AD68" i="11"/>
  <c r="AD156" i="9"/>
  <c r="AD380" i="13"/>
  <c r="AD50" i="7"/>
  <c r="AD166" i="9"/>
  <c r="AD56" i="12"/>
  <c r="AD119" i="7"/>
  <c r="AD366" i="14"/>
  <c r="AD323" i="20"/>
  <c r="AD67" i="9"/>
  <c r="AD263" i="10"/>
  <c r="AD233" i="23"/>
  <c r="AD230" i="22"/>
  <c r="AD30" i="21"/>
  <c r="AD106" i="22"/>
  <c r="AD165" i="21"/>
  <c r="AD256" i="4"/>
  <c r="AD374" i="9"/>
  <c r="AD292" i="16"/>
  <c r="AD177" i="14"/>
  <c r="AD328" i="8"/>
  <c r="AD268" i="11"/>
  <c r="AD73" i="19"/>
  <c r="AD44" i="11"/>
  <c r="AD236" i="7"/>
  <c r="AD331" i="10"/>
  <c r="AD192" i="10"/>
  <c r="AD41" i="22"/>
  <c r="AD184" i="13"/>
  <c r="AD260" i="9"/>
  <c r="AD202" i="16"/>
  <c r="AD363" i="19"/>
  <c r="AD71" i="7"/>
  <c r="AD365" i="19"/>
  <c r="AD356" i="23"/>
  <c r="AD350" i="22"/>
  <c r="AD245" i="7"/>
  <c r="AD326" i="4"/>
  <c r="AD124" i="22"/>
  <c r="AD131" i="7"/>
  <c r="AD41" i="10"/>
  <c r="AD184" i="8"/>
  <c r="AD263" i="8"/>
  <c r="AD255" i="21"/>
  <c r="AD39" i="11"/>
  <c r="AD83" i="10"/>
  <c r="AD173" i="12"/>
  <c r="AD196" i="14"/>
  <c r="AD307" i="10"/>
  <c r="AD100" i="17"/>
  <c r="AD176" i="10"/>
  <c r="AD374" i="23"/>
  <c r="AD268" i="23"/>
  <c r="AD178" i="16"/>
  <c r="AD344" i="18"/>
  <c r="AD325" i="23"/>
  <c r="AD166" i="23"/>
  <c r="AD306" i="4"/>
  <c r="AD204" i="17"/>
  <c r="AD39" i="17"/>
  <c r="AD88" i="16"/>
  <c r="AD325" i="7"/>
  <c r="AD159" i="12"/>
  <c r="AD44" i="8"/>
  <c r="AD123" i="20"/>
  <c r="AD31" i="17"/>
  <c r="AD92" i="18"/>
  <c r="AD295" i="16"/>
  <c r="AD282" i="19"/>
  <c r="AD105" i="4"/>
  <c r="AD277" i="4"/>
  <c r="AD283" i="23"/>
  <c r="AD269" i="9"/>
  <c r="AD213" i="22"/>
  <c r="AD217" i="18"/>
  <c r="AD366" i="7"/>
  <c r="AD298" i="23"/>
  <c r="AD254" i="20"/>
  <c r="AD120" i="4"/>
  <c r="AD315" i="18"/>
  <c r="AD78" i="14"/>
  <c r="AD119" i="14"/>
  <c r="AD371" i="21"/>
  <c r="AD356" i="20"/>
  <c r="AD270" i="20"/>
  <c r="AD150" i="21"/>
  <c r="AD151" i="17"/>
  <c r="AD191" i="17"/>
  <c r="AD68" i="22"/>
  <c r="AD194" i="21"/>
  <c r="AD103" i="16"/>
  <c r="AD306" i="22"/>
  <c r="AD123" i="19"/>
  <c r="AD38" i="7"/>
  <c r="AD368" i="21"/>
  <c r="AD154" i="16"/>
  <c r="AD53" i="9"/>
  <c r="AD88" i="17"/>
  <c r="AD234" i="20"/>
  <c r="AD207" i="18"/>
  <c r="AD43" i="11"/>
  <c r="AD125" i="13"/>
  <c r="AD221" i="4"/>
  <c r="AD210" i="22"/>
  <c r="AD162" i="8"/>
  <c r="AD288" i="20"/>
  <c r="AD34" i="21"/>
  <c r="AD142" i="16"/>
  <c r="AD137" i="19"/>
  <c r="AD40" i="18"/>
  <c r="AD198" i="4"/>
  <c r="AD325" i="17"/>
  <c r="AD224" i="4"/>
  <c r="AD299" i="23"/>
  <c r="AD38" i="20"/>
  <c r="AD320" i="21"/>
  <c r="AD163" i="19"/>
  <c r="AD367" i="19"/>
  <c r="AD354" i="9"/>
  <c r="AD325" i="12"/>
  <c r="AD90" i="9"/>
  <c r="AD74" i="8"/>
  <c r="AD155" i="16"/>
  <c r="AD63" i="21"/>
  <c r="AD48" i="19"/>
  <c r="AD113" i="21"/>
  <c r="AD102" i="14"/>
  <c r="AD294" i="22"/>
  <c r="AD130" i="9"/>
  <c r="AD290" i="20"/>
  <c r="AD53" i="22"/>
  <c r="AD204" i="18"/>
  <c r="AD241" i="9"/>
  <c r="AD326" i="19"/>
  <c r="AD304" i="4"/>
  <c r="AD338" i="20"/>
  <c r="AD326" i="17"/>
  <c r="AD50" i="20"/>
  <c r="AD142" i="7"/>
  <c r="AD90" i="8"/>
  <c r="AD164" i="14"/>
  <c r="AD359" i="16"/>
  <c r="AD64" i="22"/>
  <c r="AD150" i="9"/>
  <c r="AD235" i="23"/>
  <c r="AD323" i="4"/>
  <c r="AD203" i="13"/>
  <c r="AD254" i="19"/>
  <c r="AD42" i="21"/>
  <c r="AD185" i="4"/>
  <c r="AD114" i="17"/>
  <c r="AD377" i="18"/>
  <c r="AD36" i="20"/>
  <c r="AD109" i="9"/>
  <c r="AD214" i="7"/>
  <c r="AD168" i="9"/>
  <c r="AD353" i="22"/>
  <c r="AD184" i="10"/>
  <c r="AD32" i="11"/>
  <c r="AD243" i="9"/>
  <c r="AD52" i="20"/>
  <c r="AD34" i="4"/>
  <c r="AD331" i="19"/>
  <c r="AD54" i="13"/>
  <c r="AD114" i="22"/>
  <c r="AD98" i="19"/>
  <c r="AD379" i="20"/>
  <c r="AD360" i="16"/>
  <c r="AD217" i="16"/>
  <c r="AD51" i="18"/>
  <c r="AD275" i="4"/>
  <c r="AD333" i="16"/>
  <c r="AD379" i="13"/>
  <c r="AD164" i="18"/>
  <c r="AD305" i="23"/>
  <c r="AD269" i="23"/>
  <c r="AD146" i="20"/>
  <c r="AD338" i="14"/>
  <c r="AD164" i="12"/>
  <c r="AD93" i="4"/>
  <c r="AD133" i="22"/>
  <c r="AD299" i="7"/>
  <c r="AD205" i="18"/>
  <c r="AD288" i="23"/>
  <c r="AD375" i="18"/>
  <c r="AD287" i="22"/>
  <c r="AD130" i="18"/>
  <c r="AD297" i="23"/>
  <c r="AD135" i="19"/>
  <c r="AD283" i="17"/>
  <c r="AD339" i="17"/>
  <c r="AD263" i="21"/>
  <c r="AD94" i="17"/>
  <c r="AD201" i="18"/>
  <c r="AD132" i="12"/>
  <c r="AD197" i="7"/>
  <c r="AD209" i="10"/>
  <c r="AD54" i="4"/>
  <c r="AD336" i="7"/>
  <c r="AD194" i="13"/>
  <c r="AD177" i="17"/>
  <c r="AD131" i="17"/>
  <c r="AD58" i="18"/>
  <c r="AD140" i="8"/>
  <c r="AD282" i="23"/>
  <c r="AD44" i="16"/>
  <c r="AD59" i="7"/>
  <c r="AD133" i="23"/>
  <c r="AD55" i="19"/>
  <c r="AD176" i="23"/>
  <c r="AD218" i="19"/>
  <c r="AD172" i="10"/>
  <c r="AD109" i="18"/>
  <c r="AD158" i="7"/>
  <c r="AD69" i="11"/>
  <c r="AD120" i="23"/>
  <c r="AD90" i="7"/>
  <c r="AD126" i="4"/>
  <c r="AD279" i="8"/>
  <c r="AD343" i="20"/>
  <c r="AD100" i="9"/>
  <c r="AD370" i="23"/>
  <c r="AD332" i="21"/>
  <c r="AD126" i="17"/>
  <c r="AD49" i="16"/>
  <c r="AD188" i="10"/>
  <c r="AD283" i="22"/>
  <c r="AD307" i="18"/>
  <c r="AD82" i="23"/>
  <c r="AD129" i="21"/>
  <c r="AD195" i="20"/>
  <c r="AD317" i="20"/>
  <c r="AD151" i="8"/>
  <c r="AD194" i="16"/>
  <c r="AD355" i="7"/>
  <c r="AD327" i="17"/>
  <c r="AD46" i="22"/>
  <c r="AD355" i="22"/>
  <c r="AD376" i="20"/>
  <c r="AD66" i="17"/>
  <c r="AD316" i="10"/>
  <c r="AD328" i="22"/>
  <c r="AD309" i="4"/>
  <c r="AD348" i="7"/>
  <c r="AD199" i="17"/>
  <c r="AD230" i="18"/>
  <c r="AD204" i="22"/>
  <c r="AD219" i="4"/>
  <c r="AD195" i="23"/>
  <c r="AD37" i="22"/>
  <c r="AD335" i="23"/>
  <c r="AD352" i="9"/>
  <c r="AD45" i="8"/>
  <c r="AD303" i="13"/>
  <c r="AD180" i="13"/>
  <c r="AD371" i="8"/>
  <c r="AD298" i="20"/>
  <c r="AD152" i="12"/>
  <c r="AD282" i="14"/>
  <c r="AD192" i="21"/>
  <c r="AD34" i="12"/>
  <c r="AD59" i="10"/>
  <c r="AD119" i="13"/>
  <c r="AD328" i="17"/>
  <c r="AD63" i="4"/>
  <c r="AD381" i="4"/>
  <c r="AD210" i="23"/>
  <c r="AD32" i="20"/>
  <c r="AD295" i="21"/>
  <c r="AD177" i="21"/>
  <c r="AD205" i="19"/>
  <c r="AD254" i="23"/>
  <c r="AD264" i="9"/>
  <c r="AD154" i="17"/>
  <c r="AD85" i="13"/>
  <c r="AD355" i="13"/>
  <c r="AD246" i="10"/>
  <c r="AD226" i="20"/>
  <c r="AD142" i="8"/>
  <c r="AD199" i="12"/>
  <c r="AD195" i="11"/>
  <c r="AD101" i="14"/>
  <c r="AD57" i="16"/>
  <c r="AD129" i="9"/>
  <c r="AD186" i="8"/>
  <c r="AD364" i="19"/>
  <c r="AD343" i="21"/>
  <c r="AD175" i="17"/>
  <c r="AD277" i="17"/>
  <c r="AD70" i="7"/>
  <c r="AD107" i="4"/>
  <c r="AD57" i="22"/>
  <c r="AD267" i="21"/>
  <c r="AD302" i="20"/>
  <c r="AD251" i="4"/>
  <c r="AD289" i="8"/>
  <c r="AD175" i="12"/>
  <c r="AD242" i="13"/>
  <c r="AD86" i="16"/>
  <c r="AD249" i="11"/>
  <c r="AD247" i="8"/>
  <c r="AD118" i="8"/>
  <c r="AD281" i="13"/>
  <c r="AD324" i="12"/>
  <c r="AD41" i="17"/>
  <c r="AD290" i="9"/>
  <c r="AD201" i="22"/>
  <c r="AD278" i="23"/>
  <c r="AD56" i="21"/>
  <c r="AD275" i="23"/>
  <c r="AD106" i="16"/>
  <c r="AD253" i="17"/>
  <c r="AD231" i="17"/>
  <c r="AD189" i="19"/>
  <c r="AD259" i="9"/>
  <c r="AD146" i="10"/>
  <c r="AD231" i="13"/>
  <c r="AD348" i="10"/>
  <c r="AD199" i="18"/>
  <c r="AD265" i="20"/>
  <c r="AD115" i="9"/>
  <c r="AD27" i="22"/>
  <c r="AD155" i="20"/>
  <c r="AD363" i="7"/>
  <c r="AD285" i="18"/>
  <c r="AD215" i="22"/>
  <c r="AD59" i="16"/>
  <c r="AD335" i="17"/>
  <c r="AD120" i="17"/>
  <c r="AD171" i="20"/>
  <c r="AD222" i="4"/>
  <c r="AD276" i="16"/>
  <c r="AD281" i="22"/>
  <c r="AD122" i="17"/>
  <c r="AD366" i="9"/>
  <c r="AD264" i="7"/>
  <c r="AD301" i="21"/>
  <c r="AD315" i="21"/>
  <c r="AD266" i="18"/>
  <c r="AD177" i="8"/>
  <c r="AD322" i="18"/>
  <c r="AD58" i="20"/>
  <c r="AD140" i="4"/>
  <c r="AD221" i="23"/>
  <c r="AD293" i="17"/>
  <c r="AD231" i="23"/>
  <c r="AD130" i="16"/>
  <c r="AD68" i="20"/>
  <c r="AD360" i="22"/>
  <c r="AD239" i="21"/>
  <c r="AD86" i="4"/>
  <c r="AD104" i="18"/>
  <c r="AD262" i="20"/>
  <c r="AD272" i="18"/>
  <c r="AD212" i="18"/>
  <c r="AD88" i="13"/>
  <c r="AD158" i="22"/>
  <c r="AD45" i="4"/>
  <c r="AD302" i="7"/>
  <c r="AD371" i="16"/>
  <c r="AD163" i="12"/>
  <c r="AD105" i="23"/>
  <c r="AD131" i="16"/>
  <c r="AD233" i="14"/>
  <c r="AD168" i="20"/>
  <c r="AD185" i="18"/>
  <c r="AD120" i="18"/>
  <c r="AD248" i="23"/>
  <c r="AD367" i="4"/>
  <c r="AD78" i="20"/>
  <c r="AD166" i="10"/>
  <c r="AD151" i="20"/>
  <c r="AD339" i="7"/>
  <c r="AD343" i="8"/>
  <c r="AD187" i="18"/>
  <c r="AD196" i="12"/>
  <c r="AD361" i="17"/>
  <c r="AD139" i="22"/>
  <c r="AD191" i="18"/>
  <c r="AD35" i="18"/>
  <c r="AD312" i="23"/>
  <c r="AD206" i="7"/>
  <c r="AD67" i="20"/>
  <c r="AD103" i="19"/>
  <c r="AD348" i="8"/>
  <c r="AD135" i="13"/>
  <c r="AD137" i="23"/>
  <c r="AD48" i="23"/>
  <c r="AD79" i="22"/>
  <c r="AD43" i="22"/>
  <c r="AD164" i="4"/>
  <c r="AD347" i="22"/>
  <c r="AD116" i="10"/>
  <c r="AD106" i="21"/>
  <c r="AD255" i="12"/>
  <c r="AD300" i="12"/>
  <c r="AD85" i="18"/>
  <c r="AD308" i="4"/>
  <c r="AD315" i="22"/>
  <c r="AD83" i="4"/>
  <c r="AD36" i="19"/>
  <c r="AD283" i="19"/>
  <c r="AD193" i="16"/>
  <c r="AD64" i="9"/>
  <c r="AD327" i="4"/>
  <c r="AD59" i="21"/>
  <c r="AD274" i="22"/>
  <c r="AD186" i="9"/>
  <c r="AD138" i="22"/>
  <c r="AD142" i="4"/>
  <c r="AD373" i="9"/>
  <c r="AD196" i="23"/>
  <c r="AD182" i="18"/>
  <c r="AD267" i="10"/>
  <c r="AD135" i="18"/>
  <c r="AD36" i="23"/>
  <c r="AD247" i="21"/>
  <c r="AD356" i="22"/>
  <c r="AD349" i="21"/>
  <c r="AD101" i="21"/>
  <c r="AD37" i="17"/>
  <c r="AD229" i="22"/>
  <c r="AD137" i="20"/>
  <c r="AD134" i="20"/>
  <c r="AD151" i="9"/>
  <c r="AD290" i="22"/>
  <c r="AD50" i="23"/>
  <c r="AD221" i="17"/>
  <c r="AD67" i="16"/>
  <c r="AD329" i="21"/>
  <c r="AD208" i="16"/>
  <c r="AD204" i="19"/>
  <c r="AD48" i="14"/>
  <c r="AD45" i="12"/>
  <c r="AD103" i="22"/>
  <c r="AD153" i="8"/>
  <c r="AD321" i="20"/>
  <c r="AD253" i="11"/>
  <c r="AD345" i="7"/>
  <c r="AD98" i="21"/>
  <c r="AD204" i="8"/>
  <c r="AD350" i="7"/>
  <c r="AD148" i="21"/>
  <c r="AD137" i="4"/>
  <c r="AD197" i="16"/>
  <c r="AD129" i="23"/>
  <c r="AD95" i="21"/>
  <c r="AD300" i="16"/>
  <c r="AD86" i="20"/>
  <c r="AD31" i="22"/>
  <c r="AD309" i="12"/>
  <c r="AD307" i="16"/>
  <c r="AD335" i="19"/>
  <c r="AD97" i="22"/>
  <c r="AD314" i="16"/>
  <c r="AD198" i="23"/>
  <c r="AD345" i="22"/>
  <c r="AD108" i="19"/>
  <c r="AD60" i="22"/>
  <c r="AD169" i="19"/>
  <c r="AD301" i="18"/>
  <c r="AD217" i="17"/>
  <c r="AD162" i="22"/>
  <c r="AD173" i="19"/>
  <c r="AD362" i="20"/>
  <c r="AD28" i="20"/>
  <c r="AD251" i="21"/>
  <c r="AD213" i="7"/>
  <c r="AD265" i="9"/>
  <c r="AD200" i="9"/>
  <c r="AD351" i="18"/>
  <c r="AD189" i="23"/>
  <c r="AD203" i="10"/>
  <c r="AD64" i="23"/>
  <c r="AD360" i="19"/>
  <c r="AD99" i="4"/>
  <c r="AD172" i="22"/>
  <c r="AD367" i="20"/>
  <c r="AD264" i="16"/>
  <c r="AD339" i="10"/>
  <c r="AD281" i="20"/>
  <c r="AD116" i="18"/>
  <c r="AD147" i="21"/>
  <c r="AD215" i="23"/>
  <c r="AD342" i="16"/>
  <c r="AD98" i="10"/>
  <c r="AD35" i="21"/>
  <c r="AD98" i="23"/>
  <c r="AD313" i="11"/>
  <c r="AD361" i="7"/>
  <c r="AD222" i="14"/>
  <c r="AD67" i="17"/>
  <c r="AD268" i="22"/>
  <c r="AD68" i="18"/>
  <c r="AD53" i="16"/>
  <c r="AD73" i="20"/>
  <c r="AD238" i="20"/>
  <c r="AD369" i="18"/>
  <c r="AD105" i="19"/>
  <c r="AD76" i="18"/>
  <c r="AD105" i="21"/>
  <c r="AD328" i="10"/>
  <c r="AD30" i="23"/>
  <c r="AD333" i="22"/>
  <c r="AD317" i="4"/>
  <c r="AD32" i="8"/>
  <c r="AD124" i="11"/>
  <c r="AD26" i="13"/>
  <c r="AD74" i="9"/>
  <c r="AD349" i="14"/>
  <c r="AD288" i="13"/>
  <c r="AD89" i="9"/>
  <c r="AD324" i="20"/>
  <c r="AD105" i="14"/>
  <c r="AD75" i="22"/>
  <c r="AD137" i="11"/>
  <c r="AD102" i="17"/>
  <c r="AD288" i="14"/>
  <c r="AD54" i="18"/>
  <c r="AD267" i="19"/>
  <c r="AD300" i="10"/>
  <c r="AD374" i="16"/>
  <c r="AD149" i="4"/>
  <c r="AD145" i="18"/>
  <c r="AD214" i="23"/>
  <c r="AD60" i="8"/>
  <c r="AD288" i="17"/>
  <c r="AD301" i="23"/>
  <c r="AD153" i="16"/>
  <c r="AD371" i="20"/>
  <c r="AD278" i="16"/>
  <c r="AD247" i="14"/>
  <c r="AD254" i="21"/>
  <c r="AD273" i="14"/>
  <c r="AD335" i="10"/>
  <c r="AD219" i="13"/>
  <c r="AD325" i="11"/>
  <c r="AD134" i="9"/>
  <c r="AD52" i="11"/>
  <c r="AD328" i="9"/>
  <c r="AD321" i="8"/>
  <c r="AD314" i="4"/>
  <c r="AD263" i="7"/>
  <c r="AD232" i="23"/>
  <c r="AD166" i="18"/>
  <c r="AD259" i="18"/>
  <c r="AD195" i="19"/>
  <c r="AD132" i="22"/>
  <c r="AD307" i="21"/>
  <c r="AD50" i="18"/>
  <c r="AD228" i="19"/>
  <c r="AD197" i="11"/>
  <c r="AD66" i="13"/>
  <c r="AD157" i="4"/>
  <c r="AD367" i="14"/>
  <c r="AD31" i="8"/>
  <c r="AD44" i="14"/>
  <c r="AD57" i="7"/>
  <c r="AD226" i="8"/>
  <c r="AD240" i="11"/>
  <c r="AD279" i="9"/>
  <c r="AD348" i="17"/>
  <c r="AD58" i="19"/>
  <c r="AD373" i="7"/>
  <c r="AD117" i="4"/>
  <c r="AD182" i="20"/>
  <c r="AD173" i="23"/>
  <c r="AD58" i="10"/>
  <c r="AD161" i="16"/>
  <c r="AD233" i="4"/>
  <c r="AD378" i="20"/>
  <c r="AD331" i="18"/>
  <c r="AD158" i="11"/>
  <c r="AD298" i="17"/>
  <c r="AD252" i="19"/>
  <c r="AD237" i="23"/>
  <c r="AD136" i="7"/>
  <c r="AD85" i="21"/>
  <c r="AD163" i="22"/>
  <c r="AD364" i="16"/>
  <c r="AD262" i="22"/>
  <c r="AD198" i="21"/>
  <c r="AD310" i="20"/>
  <c r="AD370" i="21"/>
  <c r="AD316" i="19"/>
  <c r="AD351" i="21"/>
  <c r="AD267" i="4"/>
  <c r="AD307" i="13"/>
  <c r="AD100" i="4"/>
  <c r="AD46" i="17"/>
  <c r="AD276" i="10"/>
  <c r="AD97" i="12"/>
  <c r="AD164" i="23"/>
  <c r="AD137" i="21"/>
  <c r="AD33" i="18"/>
  <c r="AD380" i="10"/>
  <c r="AD101" i="23"/>
  <c r="AD294" i="17"/>
  <c r="AD334" i="23"/>
  <c r="AD284" i="22"/>
  <c r="AD233" i="20"/>
  <c r="AD102" i="16"/>
  <c r="AD112" i="4"/>
  <c r="AD364" i="22"/>
  <c r="AD144" i="10"/>
  <c r="AD300" i="17"/>
  <c r="AD160" i="22"/>
  <c r="AD241" i="22"/>
  <c r="AD359" i="10"/>
  <c r="AD268" i="16"/>
  <c r="AD260" i="19"/>
  <c r="AD163" i="10"/>
  <c r="AD156" i="17"/>
  <c r="AD71" i="23"/>
  <c r="AD333" i="21"/>
  <c r="AD314" i="22"/>
  <c r="AD332" i="17"/>
  <c r="AD61" i="4"/>
  <c r="AD220" i="8"/>
  <c r="AD305" i="4"/>
  <c r="AD213" i="20"/>
  <c r="AD251" i="17"/>
  <c r="AD228" i="21"/>
  <c r="AD309" i="8"/>
  <c r="AD46" i="4"/>
  <c r="AD243" i="19"/>
  <c r="AD204" i="16"/>
  <c r="AD330" i="17"/>
  <c r="AD281" i="18"/>
  <c r="AD322" i="21"/>
  <c r="AD123" i="12"/>
  <c r="AD231" i="19"/>
  <c r="AD220" i="20"/>
  <c r="AD333" i="7"/>
  <c r="AD33" i="4"/>
  <c r="AD297" i="21"/>
  <c r="AD248" i="8"/>
  <c r="AD320" i="17"/>
  <c r="AD41" i="21"/>
  <c r="AD241" i="17"/>
  <c r="AD310" i="23"/>
  <c r="AD342" i="20"/>
  <c r="AD121" i="16"/>
  <c r="AD168" i="17"/>
  <c r="AD89" i="16"/>
  <c r="AD345" i="18"/>
  <c r="AD343" i="7"/>
  <c r="AD319" i="16"/>
  <c r="AD195" i="4"/>
  <c r="AD177" i="13"/>
  <c r="AD327" i="8"/>
  <c r="AD273" i="23"/>
  <c r="AD103" i="21"/>
  <c r="AD114" i="16"/>
  <c r="AD29" i="11"/>
  <c r="AD41" i="23"/>
  <c r="AD370" i="4"/>
  <c r="AD271" i="22"/>
  <c r="AD329" i="16"/>
  <c r="AD314" i="7"/>
  <c r="AD352" i="7"/>
  <c r="AD349" i="19"/>
  <c r="AD225" i="21"/>
  <c r="AD350" i="4"/>
  <c r="AD355" i="21"/>
  <c r="AD318" i="22"/>
  <c r="AD358" i="22"/>
  <c r="AD299" i="16"/>
  <c r="AD224" i="7"/>
  <c r="AD55" i="16"/>
  <c r="AD339" i="4"/>
  <c r="AD271" i="4"/>
  <c r="AD238" i="22"/>
  <c r="AD345" i="20"/>
  <c r="AD137" i="10"/>
  <c r="AD268" i="18"/>
  <c r="AD227" i="17"/>
  <c r="AD320" i="8"/>
  <c r="AD135" i="17"/>
  <c r="AD37" i="16"/>
  <c r="O10" i="6"/>
  <c r="AD379" i="23"/>
  <c r="AD148" i="23"/>
  <c r="AD121" i="11"/>
  <c r="AD81" i="21"/>
  <c r="AD361" i="23"/>
  <c r="AD374" i="21"/>
  <c r="AD119" i="10"/>
  <c r="AD194" i="18"/>
  <c r="AD60" i="23"/>
  <c r="AD91" i="12"/>
  <c r="AD88" i="20"/>
  <c r="AD65" i="17"/>
  <c r="AD94" i="23"/>
  <c r="AD117" i="16"/>
  <c r="AD136" i="16"/>
  <c r="AD176" i="18"/>
  <c r="AD318" i="4"/>
  <c r="AD246" i="16"/>
  <c r="AD55" i="21"/>
  <c r="AD200" i="4"/>
  <c r="AD104" i="23"/>
  <c r="AD237" i="21"/>
  <c r="AD184" i="23"/>
  <c r="AD96" i="4"/>
  <c r="AD175" i="9"/>
  <c r="AD326" i="7"/>
  <c r="AD124" i="18"/>
  <c r="AD268" i="19"/>
  <c r="AD112" i="18"/>
  <c r="AD139" i="9"/>
  <c r="AD37" i="19"/>
  <c r="AD349" i="23"/>
  <c r="AD352" i="21"/>
  <c r="AD278" i="17"/>
  <c r="AD285" i="4"/>
  <c r="AD80" i="4"/>
  <c r="AD263" i="20"/>
  <c r="AD245" i="19"/>
  <c r="AD262" i="13"/>
  <c r="AD260" i="18"/>
  <c r="AD377" i="16"/>
  <c r="AD83" i="19"/>
  <c r="AD105" i="12"/>
  <c r="AD317" i="16"/>
  <c r="AD56" i="17"/>
  <c r="AD201" i="4"/>
  <c r="AD108" i="23"/>
  <c r="AD158" i="16"/>
  <c r="AD244" i="19"/>
  <c r="AD251" i="7"/>
  <c r="AD319" i="22"/>
  <c r="AD368" i="4"/>
  <c r="AD62" i="19"/>
  <c r="AD228" i="4"/>
  <c r="AD303" i="17"/>
  <c r="AD271" i="23"/>
  <c r="AD153" i="4"/>
  <c r="AD127" i="4"/>
  <c r="AD57" i="20"/>
  <c r="AD66" i="10"/>
  <c r="AD82" i="18"/>
  <c r="AD132" i="14"/>
  <c r="AD372" i="11"/>
  <c r="AD365" i="16"/>
  <c r="AD173" i="10"/>
  <c r="AD146" i="4"/>
  <c r="AD226" i="18"/>
  <c r="AD251" i="23"/>
  <c r="AD171" i="18"/>
  <c r="AD303" i="23"/>
  <c r="AD125" i="7"/>
  <c r="AD61" i="20"/>
  <c r="AD273" i="18"/>
  <c r="AD80" i="23"/>
  <c r="AD204" i="23"/>
  <c r="AD102" i="21"/>
  <c r="AD340" i="22"/>
  <c r="AD165" i="17"/>
  <c r="AD238" i="4"/>
  <c r="AD273" i="16"/>
  <c r="AD223" i="17"/>
  <c r="AD140" i="12"/>
  <c r="AD74" i="7"/>
  <c r="AD294" i="10"/>
  <c r="AD315" i="14"/>
  <c r="AD52" i="17"/>
  <c r="AD370" i="20"/>
  <c r="AD102" i="10"/>
  <c r="AD53" i="13"/>
  <c r="AD236" i="11"/>
  <c r="AD86" i="22"/>
  <c r="AD96" i="7"/>
  <c r="AD277" i="9"/>
  <c r="AD173" i="20"/>
  <c r="AD282" i="17"/>
  <c r="AD236" i="23"/>
  <c r="AD135" i="20"/>
  <c r="AD353" i="7"/>
  <c r="AD343" i="17"/>
  <c r="AD44" i="13"/>
  <c r="AD236" i="18"/>
  <c r="AD70" i="22"/>
  <c r="AD315" i="17"/>
  <c r="AD337" i="14"/>
  <c r="AD285" i="7"/>
  <c r="AD358" i="14"/>
  <c r="AD300" i="21"/>
  <c r="AD91" i="11"/>
  <c r="AD171" i="8"/>
  <c r="AD273" i="11"/>
  <c r="AD78" i="10"/>
  <c r="AD364" i="9"/>
  <c r="AD221" i="12"/>
  <c r="AD309" i="10"/>
  <c r="AD194" i="20"/>
  <c r="AD56" i="7"/>
  <c r="AD93" i="11"/>
  <c r="AD316" i="4"/>
  <c r="AD236" i="21"/>
  <c r="AD66" i="23"/>
  <c r="AD115" i="4"/>
  <c r="AD128" i="4"/>
  <c r="AD288" i="16"/>
  <c r="AD356" i="18"/>
  <c r="AD108" i="10"/>
  <c r="AD244" i="9"/>
  <c r="AD188" i="13"/>
  <c r="AD207" i="7"/>
  <c r="AD76" i="10"/>
  <c r="AD370" i="10"/>
  <c r="AD364" i="12"/>
  <c r="AD347" i="20"/>
  <c r="AD98" i="4"/>
  <c r="AD63" i="11"/>
  <c r="AD329" i="10"/>
  <c r="AD264" i="20"/>
  <c r="AD108" i="20"/>
  <c r="AD107" i="19"/>
  <c r="AD196" i="18"/>
  <c r="AD26" i="4"/>
  <c r="AD78" i="16"/>
  <c r="AD52" i="7"/>
  <c r="AD214" i="21"/>
  <c r="AD158" i="23"/>
  <c r="AD303" i="22"/>
  <c r="AD224" i="19"/>
  <c r="AD362" i="19"/>
  <c r="AD36" i="4"/>
  <c r="AD136" i="18"/>
  <c r="AD203" i="16"/>
  <c r="AD267" i="23"/>
  <c r="AD36" i="8"/>
  <c r="AD153" i="23"/>
  <c r="AD209" i="21"/>
  <c r="AD353" i="21"/>
  <c r="AD328" i="21"/>
  <c r="AD254" i="22"/>
  <c r="AD276" i="18"/>
  <c r="AD110" i="23"/>
  <c r="AD158" i="18"/>
  <c r="AD300" i="7"/>
  <c r="AD147" i="4"/>
  <c r="AD143" i="16"/>
  <c r="AD215" i="20"/>
  <c r="AD93" i="7"/>
  <c r="AD26" i="10"/>
  <c r="AD75" i="17"/>
  <c r="AD187" i="22"/>
  <c r="AD155" i="22"/>
  <c r="AD222" i="20"/>
  <c r="AD238" i="21"/>
  <c r="AD309" i="16"/>
  <c r="AD299" i="19"/>
  <c r="AD366" i="23"/>
  <c r="AD27" i="19"/>
  <c r="AD365" i="10"/>
  <c r="AD86" i="21"/>
  <c r="AD291" i="21"/>
  <c r="AD45" i="16"/>
  <c r="AD310" i="22"/>
  <c r="AD89" i="22"/>
  <c r="AD226" i="21"/>
  <c r="AD27" i="9"/>
  <c r="AD89" i="17"/>
  <c r="AD190" i="23"/>
  <c r="AD101" i="13"/>
  <c r="AD189" i="20"/>
  <c r="AD107" i="21"/>
  <c r="AD330" i="4"/>
  <c r="AD113" i="16"/>
  <c r="AD114" i="4"/>
  <c r="AD337" i="18"/>
  <c r="AD77" i="23"/>
  <c r="AD258" i="21"/>
  <c r="AD353" i="17"/>
  <c r="AD115" i="17"/>
  <c r="AD207" i="19"/>
  <c r="AD272" i="16"/>
  <c r="AD326" i="22"/>
  <c r="AD35" i="4"/>
  <c r="AD111" i="21"/>
  <c r="AD140" i="21"/>
  <c r="AD374" i="18"/>
  <c r="AD221" i="11"/>
  <c r="AD322" i="7"/>
  <c r="AD97" i="10"/>
  <c r="AD29" i="17"/>
  <c r="AD28" i="23"/>
  <c r="AD91" i="19"/>
  <c r="AD280" i="4"/>
  <c r="AD257" i="20"/>
  <c r="AD307" i="20"/>
  <c r="AD289" i="18"/>
  <c r="AD286" i="16"/>
  <c r="AD42" i="20"/>
  <c r="AD265" i="22"/>
  <c r="AD381" i="20"/>
  <c r="AD181" i="22"/>
  <c r="AD314" i="21"/>
  <c r="AD128" i="21"/>
  <c r="AD217" i="4"/>
  <c r="AD133" i="18"/>
  <c r="AD227" i="9"/>
  <c r="AD146" i="9"/>
  <c r="AD206" i="23"/>
  <c r="AD117" i="23"/>
  <c r="AD269" i="22"/>
  <c r="AD55" i="22"/>
  <c r="AD129" i="19"/>
  <c r="AD101" i="18"/>
  <c r="AD164" i="17"/>
  <c r="AD340" i="23"/>
  <c r="AD162" i="23"/>
  <c r="AD29" i="19"/>
  <c r="AD63" i="23"/>
  <c r="AD253" i="16"/>
  <c r="AD200" i="8"/>
  <c r="AD333" i="18"/>
  <c r="AD244" i="18"/>
  <c r="AD338" i="17"/>
  <c r="AD281" i="21"/>
  <c r="AD360" i="4"/>
  <c r="AD252" i="13"/>
  <c r="AD187" i="20"/>
  <c r="AD306" i="23"/>
  <c r="AD49" i="14"/>
  <c r="AD371" i="22"/>
  <c r="AD27" i="17"/>
  <c r="AD202" i="4"/>
  <c r="AD102" i="9"/>
  <c r="AD277" i="18"/>
  <c r="AD193" i="20"/>
  <c r="AD311" i="11"/>
  <c r="AD81" i="22"/>
  <c r="AD124" i="23"/>
  <c r="AD227" i="19"/>
  <c r="AD146" i="18"/>
  <c r="AD215" i="16"/>
  <c r="AD202" i="18"/>
  <c r="AD252" i="17"/>
  <c r="AD91" i="13"/>
  <c r="AD275" i="20"/>
  <c r="AD212" i="21"/>
  <c r="AD84" i="17"/>
  <c r="AD164" i="16"/>
  <c r="AD138" i="17"/>
  <c r="AD316" i="21"/>
  <c r="AD64" i="18"/>
  <c r="AD138" i="21"/>
  <c r="AD186" i="17"/>
  <c r="AD335" i="4"/>
  <c r="AD225" i="8"/>
  <c r="AD247" i="4"/>
  <c r="AD134" i="23"/>
  <c r="AD226" i="23"/>
  <c r="AD209" i="22"/>
  <c r="AD231" i="12"/>
  <c r="AD212" i="12"/>
  <c r="AD351" i="13"/>
  <c r="AD87" i="19"/>
  <c r="AD329" i="18"/>
  <c r="AD66" i="8"/>
  <c r="AD301" i="22"/>
  <c r="AD296" i="8"/>
  <c r="AD265" i="16"/>
  <c r="AD174" i="20"/>
  <c r="AD364" i="10"/>
  <c r="AD214" i="18"/>
  <c r="AD47" i="9"/>
  <c r="AD82" i="16"/>
  <c r="AD201" i="17"/>
  <c r="AD177" i="16"/>
  <c r="AD206" i="21"/>
  <c r="AD49" i="17"/>
  <c r="AD315" i="20"/>
  <c r="AD374" i="22"/>
  <c r="AD117" i="21"/>
  <c r="AD131" i="8"/>
  <c r="AD227" i="20"/>
  <c r="AD45" i="22"/>
  <c r="AD298" i="22"/>
  <c r="AD322" i="16"/>
  <c r="AD77" i="9"/>
  <c r="AD122" i="20"/>
  <c r="AD159" i="19"/>
  <c r="AD295" i="19"/>
  <c r="AD284" i="18"/>
  <c r="AD105" i="22"/>
  <c r="AD189" i="4"/>
  <c r="AD127" i="20"/>
  <c r="AD76" i="16"/>
  <c r="AD111" i="16"/>
  <c r="AD157" i="19"/>
  <c r="AD143" i="21"/>
  <c r="AD250" i="23"/>
  <c r="AD197" i="20"/>
  <c r="AD301" i="11"/>
  <c r="AD268" i="9"/>
  <c r="AD159" i="20"/>
  <c r="AD133" i="20"/>
  <c r="AD289" i="23"/>
  <c r="AD245" i="21"/>
  <c r="AD228" i="23"/>
  <c r="AD103" i="20"/>
  <c r="AD155" i="7"/>
  <c r="AD79" i="9"/>
  <c r="AD242" i="18"/>
  <c r="AD372" i="20"/>
  <c r="AD351" i="19"/>
  <c r="AD276" i="22"/>
  <c r="AD184" i="4"/>
  <c r="AD315" i="23"/>
  <c r="AD291" i="7"/>
  <c r="AD95" i="19"/>
  <c r="AD231" i="20"/>
  <c r="AD243" i="20"/>
  <c r="AD166" i="7"/>
  <c r="AD54" i="14"/>
  <c r="AD48" i="13"/>
  <c r="AD156" i="14"/>
  <c r="AD375" i="13"/>
  <c r="AD154" i="20"/>
  <c r="AD271" i="11"/>
  <c r="AD238" i="9"/>
  <c r="AD251" i="8"/>
  <c r="AD316" i="8"/>
  <c r="AD218" i="12"/>
  <c r="AD97" i="20"/>
  <c r="AD376" i="7"/>
  <c r="AD363" i="23"/>
  <c r="AD344" i="17"/>
  <c r="AD221" i="18"/>
  <c r="AD204" i="20"/>
  <c r="AD330" i="16"/>
  <c r="AD253" i="4"/>
  <c r="AD348" i="16"/>
  <c r="AD186" i="19"/>
  <c r="AD285" i="21"/>
  <c r="AD134" i="12"/>
  <c r="AD227" i="8"/>
  <c r="AD169" i="14"/>
  <c r="AD313" i="9"/>
  <c r="AD30" i="10"/>
  <c r="AD137" i="12"/>
  <c r="AD51" i="14"/>
  <c r="AD42" i="11"/>
  <c r="AD113" i="7"/>
  <c r="AD166" i="8"/>
  <c r="AD44" i="7"/>
  <c r="AD277" i="23"/>
  <c r="AD217" i="20"/>
  <c r="AD138" i="4"/>
  <c r="AD257" i="21"/>
  <c r="AD198" i="17"/>
  <c r="AD215" i="18"/>
  <c r="AD31" i="21"/>
  <c r="AD290" i="18"/>
  <c r="AD218" i="7"/>
  <c r="AD283" i="20"/>
  <c r="AD310" i="12"/>
  <c r="AD189" i="7"/>
  <c r="AD291" i="12"/>
  <c r="AD174" i="7"/>
  <c r="AD84" i="14"/>
  <c r="AD375" i="8"/>
  <c r="AD151" i="10"/>
  <c r="AD266" i="13"/>
  <c r="AD48" i="21"/>
  <c r="AD162" i="11"/>
  <c r="AD288" i="4"/>
  <c r="AD34" i="18"/>
  <c r="AD119" i="23"/>
  <c r="AD173" i="18"/>
  <c r="AD327" i="21"/>
  <c r="AD105" i="8"/>
  <c r="AD377" i="21"/>
  <c r="AD318" i="17"/>
  <c r="AD201" i="23"/>
  <c r="AD101" i="19"/>
  <c r="AD340" i="11"/>
  <c r="AD270" i="14"/>
  <c r="AD147" i="18"/>
  <c r="AD131" i="4"/>
  <c r="AD293" i="18"/>
  <c r="AD139" i="17"/>
  <c r="AD136" i="23"/>
  <c r="AD180" i="16"/>
  <c r="AD109" i="17"/>
  <c r="AD279" i="23"/>
  <c r="AD265" i="8"/>
  <c r="AD110" i="19"/>
  <c r="AD301" i="7"/>
  <c r="AD227" i="18"/>
  <c r="AD362" i="17"/>
  <c r="AD154" i="23"/>
  <c r="AD238" i="18"/>
  <c r="AD324" i="22"/>
  <c r="AD375" i="21"/>
  <c r="AD307" i="17"/>
  <c r="AD110" i="11"/>
  <c r="AD291" i="14"/>
  <c r="AD102" i="19"/>
  <c r="AD345" i="23"/>
  <c r="AD25" i="22"/>
  <c r="AD369" i="4"/>
  <c r="AD148" i="16"/>
  <c r="AD58" i="4"/>
  <c r="AD106" i="23"/>
  <c r="AD86" i="9"/>
  <c r="AD212" i="22"/>
  <c r="AD345" i="17"/>
  <c r="AD69" i="17"/>
  <c r="AD237" i="16"/>
  <c r="AD247" i="9"/>
  <c r="AD104" i="4"/>
  <c r="AD296" i="4"/>
  <c r="AD340" i="18"/>
  <c r="AD191" i="19"/>
  <c r="AD246" i="19"/>
  <c r="AD176" i="9"/>
  <c r="AD360" i="8"/>
  <c r="AD365" i="23"/>
  <c r="AD363" i="18"/>
  <c r="AD351" i="20"/>
  <c r="AD54" i="22"/>
  <c r="AD345" i="4"/>
  <c r="AD64" i="21"/>
  <c r="AD144" i="16"/>
  <c r="AD172" i="19"/>
  <c r="AD322" i="17"/>
  <c r="AD159" i="23"/>
  <c r="AD113" i="4"/>
  <c r="AD311" i="21"/>
  <c r="AD371" i="17"/>
  <c r="AD361" i="8"/>
  <c r="AD265" i="23"/>
  <c r="AD188" i="23"/>
  <c r="AD291" i="9"/>
  <c r="AD244" i="7"/>
  <c r="AD109" i="4"/>
  <c r="AD181" i="18"/>
  <c r="AD115" i="23"/>
  <c r="AD35" i="23"/>
  <c r="AD92" i="16"/>
  <c r="AD238" i="23"/>
  <c r="AD227" i="21"/>
  <c r="AD203" i="22"/>
  <c r="AD333" i="19"/>
  <c r="AD77" i="17"/>
  <c r="AD374" i="17"/>
  <c r="AD119" i="21"/>
  <c r="AD247" i="19"/>
  <c r="AD344" i="23"/>
  <c r="AD188" i="8"/>
  <c r="AD69" i="22"/>
  <c r="AD24" i="16"/>
  <c r="AD378" i="17"/>
  <c r="AD337" i="16"/>
  <c r="AD152" i="22"/>
  <c r="AD368" i="20"/>
  <c r="AD90" i="20"/>
  <c r="AD380" i="23"/>
  <c r="AD93" i="20"/>
  <c r="AD189" i="16"/>
  <c r="AD179" i="19"/>
  <c r="AD274" i="7"/>
  <c r="AD96" i="16"/>
  <c r="AD349" i="18"/>
  <c r="AD178" i="22"/>
  <c r="AD40" i="23"/>
  <c r="AD244" i="4"/>
  <c r="AD179" i="18"/>
  <c r="AD348" i="18"/>
  <c r="AD364" i="14"/>
  <c r="AD34" i="22"/>
  <c r="AD175" i="20"/>
  <c r="AD110" i="16"/>
  <c r="AD148" i="12"/>
  <c r="AD116" i="17"/>
  <c r="AD160" i="19"/>
  <c r="AD178" i="9"/>
  <c r="AD230" i="16"/>
  <c r="AD381" i="18"/>
  <c r="AD292" i="22"/>
  <c r="AD139" i="4"/>
  <c r="AD341" i="7"/>
  <c r="AD373" i="23"/>
  <c r="AD271" i="21"/>
  <c r="AD138" i="20"/>
  <c r="AD136" i="22"/>
  <c r="AD236" i="20"/>
  <c r="AD72" i="20"/>
  <c r="AD364" i="4"/>
  <c r="AD95" i="16"/>
  <c r="AD210" i="21"/>
  <c r="AD212" i="14"/>
  <c r="AD138" i="14"/>
  <c r="AD325" i="16"/>
  <c r="AD101" i="16"/>
  <c r="AD262" i="7"/>
  <c r="AD31" i="23"/>
  <c r="AD303" i="20"/>
  <c r="AD302" i="17"/>
  <c r="AD197" i="17"/>
  <c r="AD327" i="14"/>
  <c r="AD293" i="23"/>
  <c r="AD203" i="18"/>
  <c r="AD228" i="17"/>
  <c r="AD145" i="10"/>
  <c r="AD192" i="22"/>
  <c r="AD26" i="23"/>
  <c r="AD172" i="9"/>
  <c r="AD272" i="19"/>
  <c r="AD123" i="8"/>
  <c r="AD228" i="12"/>
  <c r="AD359" i="23"/>
  <c r="AD140" i="22"/>
  <c r="AD216" i="22"/>
  <c r="AD44" i="17"/>
  <c r="AD195" i="7"/>
  <c r="AD138" i="16"/>
  <c r="AD73" i="4"/>
  <c r="AD132" i="8"/>
  <c r="AD60" i="17"/>
  <c r="AD100" i="16"/>
  <c r="AD375" i="23"/>
  <c r="AD144" i="17"/>
  <c r="AD273" i="21"/>
  <c r="AD166" i="22"/>
  <c r="AD119" i="11"/>
  <c r="AD307" i="4"/>
  <c r="AD100" i="23"/>
  <c r="AD63" i="10"/>
  <c r="AD332" i="4"/>
  <c r="AD365" i="7"/>
  <c r="AD331" i="13"/>
  <c r="AD200" i="21"/>
  <c r="AD122" i="16"/>
  <c r="AD73" i="17"/>
  <c r="AD38" i="19"/>
  <c r="AD228" i="16"/>
  <c r="AD54" i="16"/>
  <c r="AD305" i="18"/>
  <c r="AD97" i="18"/>
  <c r="AD296" i="17"/>
  <c r="AD141" i="23"/>
  <c r="AD27" i="4"/>
  <c r="AD302" i="18"/>
  <c r="AD343" i="19"/>
  <c r="AD80" i="21"/>
  <c r="AD359" i="22"/>
  <c r="AD326" i="20"/>
  <c r="AD55" i="7"/>
  <c r="AD325" i="19"/>
  <c r="AD25" i="23"/>
  <c r="AD311" i="23"/>
  <c r="AD153" i="17"/>
  <c r="AD124" i="10"/>
  <c r="AD207" i="8"/>
  <c r="AD381" i="16"/>
  <c r="AD280" i="22"/>
  <c r="AD112" i="19"/>
  <c r="AD75" i="19"/>
  <c r="AD315" i="9"/>
  <c r="AD304" i="21"/>
  <c r="AD107" i="17"/>
  <c r="AD36" i="22"/>
  <c r="AD290" i="21"/>
  <c r="AD223" i="19"/>
  <c r="AD282" i="22"/>
  <c r="AD158" i="4"/>
  <c r="AD289" i="12"/>
  <c r="AD190" i="12"/>
  <c r="AD217" i="14"/>
  <c r="AD190" i="20"/>
  <c r="AD320" i="9"/>
  <c r="AD25" i="4"/>
  <c r="AD142" i="13"/>
  <c r="AD29" i="9"/>
  <c r="AD29" i="10"/>
  <c r="AD42" i="7"/>
  <c r="AD298" i="12"/>
  <c r="AD163" i="9"/>
  <c r="AD176" i="22"/>
  <c r="AD335" i="21"/>
  <c r="AD65" i="16"/>
  <c r="AD145" i="19"/>
  <c r="AD315" i="19"/>
  <c r="AD199" i="19"/>
  <c r="AD33" i="22"/>
  <c r="AD61" i="18"/>
  <c r="AD363" i="20"/>
  <c r="AD229" i="11"/>
  <c r="AD93" i="17"/>
  <c r="AD372" i="12"/>
  <c r="AD360" i="11"/>
  <c r="AD254" i="4"/>
  <c r="AD267" i="14"/>
  <c r="AD114" i="13"/>
  <c r="AD61" i="8"/>
  <c r="AD271" i="14"/>
  <c r="AD334" i="10"/>
  <c r="AD311" i="12"/>
  <c r="AD205" i="14"/>
  <c r="AD141" i="18"/>
  <c r="AD243" i="23"/>
  <c r="AD217" i="19"/>
  <c r="AD230" i="21"/>
  <c r="AD185" i="16"/>
  <c r="AD265" i="19"/>
  <c r="AD303" i="19"/>
  <c r="AD350" i="21"/>
  <c r="AD376" i="23"/>
  <c r="AD37" i="18"/>
  <c r="AD271" i="7"/>
  <c r="AD205" i="4"/>
  <c r="AD102" i="12"/>
  <c r="AD190" i="10"/>
  <c r="AD106" i="8"/>
  <c r="AD369" i="11"/>
  <c r="AD180" i="20"/>
  <c r="AD90" i="13"/>
  <c r="AD81" i="11"/>
  <c r="AD42" i="14"/>
  <c r="AD316" i="16"/>
  <c r="AD117" i="22"/>
  <c r="AD86" i="18"/>
  <c r="AD290" i="4"/>
  <c r="AD97" i="19"/>
  <c r="AD168" i="12"/>
  <c r="AD65" i="8"/>
  <c r="AD45" i="21"/>
  <c r="AD274" i="16"/>
  <c r="AD210" i="17"/>
  <c r="AD221" i="13"/>
  <c r="AD258" i="13"/>
  <c r="AD114" i="9"/>
  <c r="AD256" i="23"/>
  <c r="AD339" i="8"/>
  <c r="AD276" i="23"/>
  <c r="AD123" i="18"/>
  <c r="AD331" i="23"/>
  <c r="AD243" i="22"/>
  <c r="AD280" i="18"/>
  <c r="AD95" i="7"/>
  <c r="AD257" i="23"/>
  <c r="AD120" i="22"/>
  <c r="AD333" i="4"/>
  <c r="AD157" i="16"/>
  <c r="AD125" i="22"/>
  <c r="AD200" i="23"/>
  <c r="AD194" i="4"/>
  <c r="AD213" i="11"/>
  <c r="AD37" i="23"/>
  <c r="AD255" i="7"/>
  <c r="AD304" i="13"/>
  <c r="AD211" i="19"/>
  <c r="AD303" i="18"/>
  <c r="AD349" i="17"/>
  <c r="AD66" i="7"/>
  <c r="AD46" i="16"/>
  <c r="AD287" i="7"/>
  <c r="AD136" i="19"/>
  <c r="AD259" i="4"/>
  <c r="AD103" i="4"/>
  <c r="AD298" i="7"/>
  <c r="AD308" i="18"/>
  <c r="AD123" i="17"/>
  <c r="AD346" i="19"/>
  <c r="AD318" i="7"/>
  <c r="AD320" i="7"/>
  <c r="AD134" i="19"/>
  <c r="AD349" i="22"/>
  <c r="AD313" i="16"/>
  <c r="AD331" i="12"/>
  <c r="AD267" i="7"/>
  <c r="AD297" i="16"/>
  <c r="AD273" i="17"/>
  <c r="AD170" i="20"/>
  <c r="AD334" i="7"/>
  <c r="AD46" i="7"/>
  <c r="AD143" i="19"/>
  <c r="AD58" i="21"/>
  <c r="AD287" i="17"/>
  <c r="AD105" i="16"/>
  <c r="AD215" i="19"/>
  <c r="AD234" i="17"/>
  <c r="AD54" i="9"/>
  <c r="AD249" i="23"/>
  <c r="AD204" i="21"/>
  <c r="AD365" i="22"/>
  <c r="AD80" i="22"/>
  <c r="AD365" i="20"/>
  <c r="AD83" i="20"/>
  <c r="AD193" i="19"/>
  <c r="AD255" i="18"/>
  <c r="AD152" i="18"/>
  <c r="AD194" i="19"/>
  <c r="AD192" i="23"/>
  <c r="AD129" i="4"/>
  <c r="AD359" i="4"/>
  <c r="AD67" i="19"/>
  <c r="AD131" i="19"/>
  <c r="AD218" i="9"/>
  <c r="AD297" i="22"/>
  <c r="AD228" i="18"/>
  <c r="AD357" i="8"/>
  <c r="AD92" i="23"/>
  <c r="AD200" i="13"/>
  <c r="AD209" i="19"/>
  <c r="AD369" i="8"/>
  <c r="AD161" i="23"/>
  <c r="AD187" i="13"/>
  <c r="AD106" i="10"/>
  <c r="AD347" i="17"/>
  <c r="AD334" i="20"/>
  <c r="AD252" i="7"/>
  <c r="AD197" i="10"/>
  <c r="AD253" i="23"/>
  <c r="AD88" i="18"/>
  <c r="AD97" i="23"/>
  <c r="AD120" i="16"/>
  <c r="AD153" i="22"/>
  <c r="AD194" i="11"/>
  <c r="AD55" i="23"/>
  <c r="AD157" i="20"/>
  <c r="AD363" i="17"/>
  <c r="AD159" i="17"/>
  <c r="AD149" i="16"/>
  <c r="AD24" i="20"/>
  <c r="AD228" i="20"/>
  <c r="AD256" i="13"/>
  <c r="AD275" i="7"/>
  <c r="AD224" i="18"/>
  <c r="AD340" i="4"/>
  <c r="AD196" i="21"/>
  <c r="AD260" i="17"/>
  <c r="AD174" i="22"/>
  <c r="AD337" i="19"/>
  <c r="AD348" i="20"/>
  <c r="AD195" i="17"/>
  <c r="AD289" i="16"/>
  <c r="AD274" i="18"/>
  <c r="AD220" i="18"/>
  <c r="AD145" i="16"/>
  <c r="AD111" i="18"/>
  <c r="AD69" i="18"/>
  <c r="AD288" i="22"/>
  <c r="AD227" i="4"/>
  <c r="AD267" i="17"/>
  <c r="AD232" i="9"/>
  <c r="AD321" i="18"/>
  <c r="AD148" i="22"/>
  <c r="AD365" i="21"/>
  <c r="AD356" i="21"/>
  <c r="AD328" i="23"/>
  <c r="AD316" i="23"/>
  <c r="AD302" i="23"/>
  <c r="AD89" i="23"/>
  <c r="AD125" i="10"/>
  <c r="AD378" i="22"/>
  <c r="AD55" i="9"/>
  <c r="AD273" i="8"/>
  <c r="AD123" i="21"/>
  <c r="AD29" i="21"/>
  <c r="AD223" i="16"/>
  <c r="AD179" i="16"/>
  <c r="AD118" i="19"/>
  <c r="AD245" i="9"/>
  <c r="AD355" i="19"/>
  <c r="AD146" i="17"/>
  <c r="AD301" i="20"/>
  <c r="AD254" i="17"/>
  <c r="AD270" i="9"/>
  <c r="AD215" i="11"/>
  <c r="AD201" i="16"/>
  <c r="AD254" i="18"/>
  <c r="AD150" i="23"/>
  <c r="AD145" i="22"/>
  <c r="AD371" i="10"/>
  <c r="AD328" i="16"/>
  <c r="AD74" i="17"/>
  <c r="AD345" i="21"/>
  <c r="AD366" i="22"/>
  <c r="AD38" i="4"/>
  <c r="AD214" i="19"/>
  <c r="AD233" i="19"/>
  <c r="AD122" i="7"/>
  <c r="AD315" i="4"/>
  <c r="AD185" i="17"/>
  <c r="AD78" i="17"/>
  <c r="AD159" i="4"/>
  <c r="AD57" i="17"/>
  <c r="AD249" i="21"/>
  <c r="AD147" i="9"/>
  <c r="AD115" i="16"/>
  <c r="AD36" i="17"/>
  <c r="AD299" i="17"/>
  <c r="AD239" i="18"/>
  <c r="AD93" i="23"/>
  <c r="AD220" i="23"/>
  <c r="AD282" i="8"/>
  <c r="AD299" i="8"/>
  <c r="AD304" i="23"/>
  <c r="AD123" i="22"/>
  <c r="AD286" i="18"/>
  <c r="AD372" i="21"/>
  <c r="AD245" i="11"/>
  <c r="AD141" i="17"/>
  <c r="AD145" i="23"/>
  <c r="AD138" i="9"/>
  <c r="AD45" i="17"/>
  <c r="AD347" i="11"/>
  <c r="AD321" i="21"/>
  <c r="AD381" i="7"/>
  <c r="AD219" i="20"/>
  <c r="AD317" i="10"/>
  <c r="AD117" i="20"/>
  <c r="AD180" i="23"/>
  <c r="AD76" i="23"/>
  <c r="AD161" i="18"/>
  <c r="AD206" i="18"/>
  <c r="AD346" i="18"/>
  <c r="AD223" i="20"/>
  <c r="AD234" i="4"/>
  <c r="AD359" i="21"/>
  <c r="AD247" i="10"/>
  <c r="AD115" i="13"/>
  <c r="AD162" i="10"/>
  <c r="AD225" i="7"/>
  <c r="AD321" i="13"/>
  <c r="AD110" i="22"/>
  <c r="AD328" i="11"/>
  <c r="AD204" i="4"/>
  <c r="AD328" i="13"/>
  <c r="AD52" i="14"/>
  <c r="AD257" i="7"/>
  <c r="AD164" i="20"/>
  <c r="AD168" i="22"/>
  <c r="AD368" i="22"/>
  <c r="AD262" i="23"/>
  <c r="AD197" i="9"/>
  <c r="AD72" i="19"/>
  <c r="AD35" i="16"/>
  <c r="AD236" i="16"/>
  <c r="AD48" i="20"/>
  <c r="AD252" i="9"/>
  <c r="AD29" i="8"/>
  <c r="AD365" i="8"/>
  <c r="AD195" i="12"/>
  <c r="AD313" i="13"/>
  <c r="AD271" i="12"/>
  <c r="AD297" i="19"/>
  <c r="AD236" i="13"/>
  <c r="AD138" i="7"/>
  <c r="AD24" i="13"/>
  <c r="AD288" i="8"/>
  <c r="AD99" i="13"/>
  <c r="AD26" i="7"/>
  <c r="AD220" i="16"/>
  <c r="AD54" i="20"/>
  <c r="AD358" i="18"/>
  <c r="AD92" i="22"/>
  <c r="AD130" i="23"/>
  <c r="AD137" i="18"/>
  <c r="AD88" i="11"/>
  <c r="AD366" i="20"/>
  <c r="AD319" i="17"/>
  <c r="AD329" i="17"/>
  <c r="AD216" i="12"/>
  <c r="AD245" i="17"/>
  <c r="AD47" i="8"/>
  <c r="AD144" i="8"/>
  <c r="AD237" i="14"/>
  <c r="AD233" i="9"/>
  <c r="AD89" i="7"/>
  <c r="AD187" i="10"/>
  <c r="AD108" i="4"/>
  <c r="AD153" i="14"/>
  <c r="AD362" i="16"/>
  <c r="AD66" i="20"/>
  <c r="AD177" i="7"/>
  <c r="AD340" i="16"/>
  <c r="AD347" i="4"/>
  <c r="AD120" i="19"/>
  <c r="AD238" i="7"/>
  <c r="AD129" i="16"/>
  <c r="AD190" i="19"/>
  <c r="AD28" i="10"/>
  <c r="AD339" i="9"/>
  <c r="AD84" i="9"/>
  <c r="AD225" i="17"/>
  <c r="AD186" i="23"/>
  <c r="AD109" i="16"/>
  <c r="AD334" i="16"/>
  <c r="AD100" i="22"/>
  <c r="AD367" i="16"/>
  <c r="AD292" i="4"/>
  <c r="AD322" i="20"/>
  <c r="AD171" i="23"/>
  <c r="AD240" i="18"/>
  <c r="AD294" i="20"/>
  <c r="AD231" i="21"/>
  <c r="AD68" i="8"/>
  <c r="AD259" i="19"/>
  <c r="AD377" i="20"/>
  <c r="AD126" i="21"/>
  <c r="AD56" i="20"/>
  <c r="AD119" i="19"/>
  <c r="AD251" i="19"/>
  <c r="AD153" i="20"/>
  <c r="AD287" i="18"/>
  <c r="AD259" i="16"/>
  <c r="AD253" i="20"/>
  <c r="AD131" i="23"/>
  <c r="AD310" i="16"/>
  <c r="AD270" i="16"/>
  <c r="AD107" i="23"/>
  <c r="AD378" i="7"/>
  <c r="AD146" i="23"/>
  <c r="AD215" i="21"/>
  <c r="AD335" i="16"/>
  <c r="AD109" i="23"/>
  <c r="AD332" i="16"/>
  <c r="AD163" i="11"/>
  <c r="AD75" i="16"/>
  <c r="AD132" i="23"/>
  <c r="AD130" i="19"/>
  <c r="AD305" i="21"/>
  <c r="AD65" i="13"/>
  <c r="AD339" i="23"/>
  <c r="AD199" i="4"/>
  <c r="AD235" i="22"/>
  <c r="AD248" i="22"/>
  <c r="AD156" i="18"/>
  <c r="AD158" i="21"/>
  <c r="AD87" i="23"/>
  <c r="AD313" i="17"/>
  <c r="AD235" i="21"/>
  <c r="AD220" i="21"/>
  <c r="AD101" i="20"/>
  <c r="AD52" i="23"/>
  <c r="AD61" i="23"/>
  <c r="AD242" i="17"/>
  <c r="AD280" i="8"/>
  <c r="AD313" i="23"/>
  <c r="AD336" i="23"/>
  <c r="AD299" i="10"/>
  <c r="AD140" i="9"/>
  <c r="AD191" i="23"/>
  <c r="AD97" i="8"/>
  <c r="AD230" i="13"/>
  <c r="AD331" i="21"/>
  <c r="AD369" i="19"/>
  <c r="AD282" i="20"/>
  <c r="AD324" i="19"/>
  <c r="AD258" i="4"/>
  <c r="AD168" i="16"/>
  <c r="AD343" i="23"/>
  <c r="AD302" i="4"/>
  <c r="AD187" i="21"/>
  <c r="AD187" i="17"/>
  <c r="AD206" i="20"/>
  <c r="AD148" i="14"/>
  <c r="AD319" i="4"/>
  <c r="AD225" i="4"/>
  <c r="AD111" i="4"/>
  <c r="AD278" i="19"/>
  <c r="AD109" i="10"/>
  <c r="AD232" i="19"/>
  <c r="AD288" i="19"/>
  <c r="AD230" i="10"/>
  <c r="AD106" i="18"/>
  <c r="AD331" i="7"/>
  <c r="AD318" i="20"/>
  <c r="AD286" i="22"/>
  <c r="AD353" i="19"/>
  <c r="AD54" i="17"/>
  <c r="AD355" i="16"/>
  <c r="AD269" i="20"/>
  <c r="AD373" i="17"/>
  <c r="AD350" i="23"/>
  <c r="AD187" i="23"/>
  <c r="AD61" i="16"/>
  <c r="AD275" i="17"/>
  <c r="AD115" i="12"/>
  <c r="AD361" i="19"/>
  <c r="AD268" i="14"/>
  <c r="AD147" i="14"/>
  <c r="AD41" i="19"/>
  <c r="AD183" i="20"/>
  <c r="AD134" i="21"/>
  <c r="AD49" i="23"/>
  <c r="AD305" i="22"/>
  <c r="AD147" i="23"/>
  <c r="AD35" i="9"/>
  <c r="AD266" i="22"/>
  <c r="AD349" i="20"/>
  <c r="AD280" i="20"/>
  <c r="AD342" i="9"/>
  <c r="AD165" i="12"/>
  <c r="AD325" i="22"/>
  <c r="AD116" i="22"/>
  <c r="AD109" i="7"/>
  <c r="AD172" i="18"/>
  <c r="AD183" i="10"/>
  <c r="AD172" i="21"/>
  <c r="AD351" i="4"/>
  <c r="AD357" i="7"/>
  <c r="AD351" i="17"/>
  <c r="AD377" i="7"/>
  <c r="AD160" i="18"/>
  <c r="AD226" i="22"/>
  <c r="AD129" i="7"/>
  <c r="AD212" i="17"/>
  <c r="AD374" i="20"/>
  <c r="AD93" i="16"/>
  <c r="AD245" i="10"/>
  <c r="AD151" i="23"/>
  <c r="AD152" i="8"/>
  <c r="AD228" i="22"/>
  <c r="AD284" i="7"/>
  <c r="AD272" i="10"/>
  <c r="AD168" i="7"/>
  <c r="AD366" i="19"/>
  <c r="AD261" i="20"/>
  <c r="AD216" i="18"/>
  <c r="AD218" i="21"/>
  <c r="AD242" i="23"/>
  <c r="AD251" i="16"/>
  <c r="AD117" i="7"/>
  <c r="AD109" i="8"/>
  <c r="AD253" i="18"/>
  <c r="AD182" i="17"/>
  <c r="AD108" i="16"/>
  <c r="AD236" i="17"/>
  <c r="AD170" i="4"/>
  <c r="AD280" i="16"/>
  <c r="AD292" i="18"/>
  <c r="AD171" i="17"/>
  <c r="AD113" i="22"/>
  <c r="AD127" i="14"/>
  <c r="AD52" i="10"/>
  <c r="AD330" i="21"/>
  <c r="AD144" i="18"/>
  <c r="AD124" i="17"/>
  <c r="AD287" i="4"/>
  <c r="AD336" i="18"/>
  <c r="AD275" i="19"/>
  <c r="AD209" i="16"/>
  <c r="AD330" i="9"/>
  <c r="AD226" i="7"/>
  <c r="AD42" i="19"/>
  <c r="AD331" i="9"/>
  <c r="AD378" i="21"/>
  <c r="AD229" i="21"/>
  <c r="AD209" i="20"/>
  <c r="AD367" i="8"/>
  <c r="AD339" i="19"/>
  <c r="AD158" i="19"/>
  <c r="AD30" i="4"/>
  <c r="AD172" i="12"/>
  <c r="AD241" i="21"/>
  <c r="AD181" i="23"/>
  <c r="AD251" i="22"/>
  <c r="AD137" i="16"/>
  <c r="AD317" i="7"/>
  <c r="AD279" i="4"/>
  <c r="AD112" i="23"/>
  <c r="AD43" i="23"/>
  <c r="AD65" i="22"/>
  <c r="AD107" i="16"/>
  <c r="AD185" i="23"/>
  <c r="AD60" i="16"/>
  <c r="AD121" i="19"/>
  <c r="AD326" i="23"/>
  <c r="AD249" i="16"/>
  <c r="AD191" i="16"/>
  <c r="AD174" i="4"/>
  <c r="AD99" i="18"/>
  <c r="AD115" i="8"/>
  <c r="AD53" i="14"/>
  <c r="AD222" i="8"/>
  <c r="AD34" i="14"/>
  <c r="AD374" i="8"/>
  <c r="AD243" i="13"/>
  <c r="AD41" i="7"/>
  <c r="AD139" i="11"/>
  <c r="AD216" i="20"/>
  <c r="AD223" i="14"/>
  <c r="AD91" i="4"/>
  <c r="AD325" i="20"/>
  <c r="AD31" i="20"/>
  <c r="AD94" i="16"/>
  <c r="AD302" i="19"/>
  <c r="AD84" i="23"/>
  <c r="AD296" i="23"/>
  <c r="AD203" i="17"/>
  <c r="AD36" i="16"/>
  <c r="AD235" i="4"/>
  <c r="AD291" i="22"/>
  <c r="AD339" i="18"/>
  <c r="AD165" i="10"/>
  <c r="AD247" i="13"/>
  <c r="AD309" i="9"/>
  <c r="AD179" i="12"/>
  <c r="AD254" i="11"/>
  <c r="AD181" i="20"/>
  <c r="AD59" i="13"/>
  <c r="AD127" i="7"/>
  <c r="AD268" i="12"/>
  <c r="AD79" i="8"/>
  <c r="AD265" i="7"/>
  <c r="AD377" i="23"/>
  <c r="AD31" i="9"/>
  <c r="AD183" i="17"/>
  <c r="AD39" i="19"/>
  <c r="AD134" i="22"/>
  <c r="AD190" i="22"/>
  <c r="AD341" i="19"/>
  <c r="AD208" i="8"/>
  <c r="AD216" i="17"/>
  <c r="AD226" i="9"/>
  <c r="AD71" i="21"/>
  <c r="AD181" i="7"/>
  <c r="AD25" i="14"/>
  <c r="AD48" i="12"/>
  <c r="AD342" i="18"/>
  <c r="AD164" i="13"/>
  <c r="AD25" i="11"/>
  <c r="AD368" i="19"/>
  <c r="AD188" i="14"/>
  <c r="AD177" i="19"/>
  <c r="AD67" i="10"/>
  <c r="AD84" i="21"/>
  <c r="AD69" i="4"/>
  <c r="AD308" i="23"/>
  <c r="AD220" i="10"/>
  <c r="AD235" i="13"/>
  <c r="AD367" i="9"/>
  <c r="AD380" i="7"/>
  <c r="AD91" i="21"/>
  <c r="AD318" i="16"/>
  <c r="AD184" i="16"/>
  <c r="AD374" i="11"/>
  <c r="AD250" i="20"/>
  <c r="AD157" i="17"/>
  <c r="AD179" i="23"/>
  <c r="AD274" i="20"/>
  <c r="AD208" i="10"/>
  <c r="AD254" i="10"/>
  <c r="AD215" i="7"/>
  <c r="AD233" i="21"/>
  <c r="AD94" i="22"/>
  <c r="AD375" i="20"/>
  <c r="AD233" i="18"/>
  <c r="AD249" i="18"/>
  <c r="AD196" i="16"/>
  <c r="AD61" i="17"/>
  <c r="AD361" i="18"/>
  <c r="AD368" i="18"/>
  <c r="AD371" i="19"/>
  <c r="AD304" i="18"/>
  <c r="AD330" i="14"/>
  <c r="AD125" i="12"/>
  <c r="AD163" i="16"/>
  <c r="AD367" i="21"/>
  <c r="AD342" i="10"/>
  <c r="AD344" i="20"/>
  <c r="AD222" i="16"/>
  <c r="AD314" i="19"/>
  <c r="AD303" i="21"/>
  <c r="AD263" i="23"/>
  <c r="AD89" i="20"/>
  <c r="AD242" i="21"/>
  <c r="AD317" i="8"/>
  <c r="AD286" i="4"/>
  <c r="AD225" i="19"/>
  <c r="AD257" i="10"/>
  <c r="AD82" i="20"/>
  <c r="AD318" i="21"/>
  <c r="AD178" i="21"/>
  <c r="AD372" i="16"/>
  <c r="AD167" i="20"/>
  <c r="AD93" i="14"/>
  <c r="AD249" i="8"/>
  <c r="AD60" i="13"/>
  <c r="AD45" i="14"/>
  <c r="AD160" i="4"/>
  <c r="AD332" i="23"/>
  <c r="AD71" i="4"/>
  <c r="AD332" i="22"/>
  <c r="AD341" i="21"/>
  <c r="AD171" i="22"/>
  <c r="AD143" i="17"/>
  <c r="AD126" i="20"/>
  <c r="AD59" i="4"/>
  <c r="AD49" i="18"/>
  <c r="AD35" i="7"/>
  <c r="AD239" i="4"/>
  <c r="AD262" i="4"/>
  <c r="AD143" i="23"/>
  <c r="AD300" i="11"/>
  <c r="AD222" i="13"/>
  <c r="AD129" i="18"/>
  <c r="AD321" i="4"/>
  <c r="AD43" i="12"/>
  <c r="AD287" i="21"/>
  <c r="AD360" i="20"/>
  <c r="AD366" i="4"/>
  <c r="AD106" i="17"/>
  <c r="AD308" i="16"/>
  <c r="AD151" i="21"/>
  <c r="AD275" i="22"/>
  <c r="AD66" i="4"/>
  <c r="AD153" i="12"/>
  <c r="AD184" i="7"/>
  <c r="AD176" i="8"/>
  <c r="AD366" i="21"/>
  <c r="AD152" i="4"/>
  <c r="AD38" i="8"/>
  <c r="AD319" i="21"/>
  <c r="AD43" i="14"/>
  <c r="AD171" i="9"/>
  <c r="AD177" i="22"/>
  <c r="AD279" i="17"/>
  <c r="AD175" i="19"/>
  <c r="AD213" i="18"/>
  <c r="AD72" i="16"/>
  <c r="AD113" i="18"/>
  <c r="AD364" i="21"/>
  <c r="AD128" i="22"/>
  <c r="AD258" i="9"/>
  <c r="AD320" i="4"/>
  <c r="AD167" i="7"/>
  <c r="AD166" i="20"/>
  <c r="AD381" i="23"/>
  <c r="AD73" i="22"/>
  <c r="AD368" i="7"/>
  <c r="AD118" i="11"/>
  <c r="AD302" i="16"/>
  <c r="AD344" i="12"/>
  <c r="AD292" i="11"/>
  <c r="AD323" i="16"/>
  <c r="AD58" i="16"/>
  <c r="AD154" i="4"/>
  <c r="AD171" i="19"/>
  <c r="AD367" i="23"/>
  <c r="AD211" i="23"/>
  <c r="AD197" i="4"/>
  <c r="AD192" i="20"/>
  <c r="AD130" i="4"/>
  <c r="AD159" i="14"/>
  <c r="AD331" i="20"/>
  <c r="AD293" i="20"/>
  <c r="AD333" i="20"/>
  <c r="AD108" i="17"/>
  <c r="AD238" i="19"/>
  <c r="AD367" i="18"/>
  <c r="AD205" i="23"/>
  <c r="AD30" i="8"/>
  <c r="AD326" i="12"/>
  <c r="AD62" i="18"/>
  <c r="AD81" i="20"/>
  <c r="AD178" i="4"/>
  <c r="AD319" i="7"/>
  <c r="AD124" i="20"/>
  <c r="AD183" i="22"/>
  <c r="AD104" i="16"/>
  <c r="AD378" i="9"/>
  <c r="AD73" i="23"/>
  <c r="AD127" i="21"/>
  <c r="AD25" i="10"/>
  <c r="AD231" i="18"/>
  <c r="AD250" i="21"/>
  <c r="AD112" i="16"/>
  <c r="AD317" i="21"/>
  <c r="AD83" i="8"/>
  <c r="AD234" i="13"/>
  <c r="AD145" i="20"/>
  <c r="AD220" i="19"/>
  <c r="AD137" i="14"/>
  <c r="AD205" i="20"/>
  <c r="AD357" i="21"/>
  <c r="AD91" i="20"/>
  <c r="AD257" i="19"/>
  <c r="AD330" i="22"/>
  <c r="AD87" i="20"/>
  <c r="AD252" i="20"/>
  <c r="AD358" i="16"/>
  <c r="AD230" i="19"/>
  <c r="AD118" i="23"/>
  <c r="AD234" i="7"/>
  <c r="AD118" i="18"/>
  <c r="AD183" i="23"/>
  <c r="AD198" i="8"/>
  <c r="AD282" i="10"/>
  <c r="AD153" i="19"/>
  <c r="AD179" i="9"/>
  <c r="AD243" i="18"/>
  <c r="AD37" i="4"/>
  <c r="AD90" i="22"/>
  <c r="AD322" i="23"/>
  <c r="AD224" i="17"/>
  <c r="AD208" i="4"/>
  <c r="AD323" i="22"/>
  <c r="AD191" i="21"/>
  <c r="AD44" i="20"/>
  <c r="AD148" i="18"/>
  <c r="AD249" i="20"/>
  <c r="AD182" i="8"/>
  <c r="AD272" i="22"/>
  <c r="AD241" i="16"/>
  <c r="AD35" i="19"/>
  <c r="AD336" i="17"/>
  <c r="AD60" i="18"/>
  <c r="AD73" i="14"/>
  <c r="AD60" i="9"/>
  <c r="AD232" i="17"/>
  <c r="AD63" i="14"/>
  <c r="AD170" i="21"/>
  <c r="AD163" i="18"/>
  <c r="AD259" i="23"/>
  <c r="AD62" i="4"/>
  <c r="AD354" i="22"/>
  <c r="AD141" i="20"/>
  <c r="AD33" i="20"/>
  <c r="AD127" i="19"/>
  <c r="AD59" i="19"/>
  <c r="AD106" i="4"/>
  <c r="AD59" i="18"/>
  <c r="AD170" i="19"/>
  <c r="AD26" i="19"/>
  <c r="AD244" i="14"/>
  <c r="AD161" i="22"/>
  <c r="AD111" i="17"/>
  <c r="AD167" i="23"/>
  <c r="AD263" i="4"/>
  <c r="AD74" i="23"/>
  <c r="AD352" i="19"/>
  <c r="AD175" i="23"/>
  <c r="AD355" i="23"/>
  <c r="AI9" i="6"/>
  <c r="AK9" i="6"/>
  <c r="AK10" i="6"/>
  <c r="AK8" i="6"/>
  <c r="E204" i="14" l="1"/>
  <c r="G205" i="14" s="1"/>
  <c r="P10" i="6"/>
  <c r="J204" i="14"/>
  <c r="L204" i="14" s="1"/>
  <c r="K204" i="14"/>
  <c r="AD22" i="7"/>
  <c r="AD23" i="20"/>
  <c r="AD23" i="14"/>
  <c r="AD22" i="21"/>
  <c r="AD22" i="16"/>
  <c r="AD22" i="19"/>
  <c r="AD22" i="14"/>
  <c r="AD22" i="17"/>
  <c r="AD22" i="10"/>
  <c r="AD23" i="16"/>
  <c r="AD23" i="8"/>
  <c r="AD22" i="22"/>
  <c r="AD23" i="23"/>
  <c r="AD22" i="12"/>
  <c r="AD23" i="17"/>
  <c r="AD23" i="21"/>
  <c r="AD23" i="22"/>
  <c r="AD22" i="8"/>
  <c r="AD23" i="10"/>
  <c r="AD23" i="13"/>
  <c r="AD22" i="11"/>
  <c r="AD23" i="19"/>
  <c r="AD23" i="7"/>
  <c r="AD22" i="18"/>
  <c r="AD23" i="9"/>
  <c r="AD22" i="23"/>
  <c r="AD22" i="13"/>
  <c r="AD22" i="4"/>
  <c r="AD23" i="4"/>
  <c r="AD23" i="12"/>
  <c r="AD22" i="20"/>
  <c r="AD23" i="18"/>
  <c r="AD23" i="11"/>
  <c r="AD22" i="9"/>
  <c r="AK7" i="6"/>
  <c r="AI7" i="6"/>
  <c r="AG7" i="6"/>
  <c r="F205" i="14" l="1"/>
  <c r="AD18" i="13"/>
  <c r="AG17" i="13" s="1"/>
  <c r="AD18" i="12"/>
  <c r="AG17" i="12" s="1"/>
  <c r="AD18" i="11"/>
  <c r="AG17" i="11" s="1"/>
  <c r="AD18" i="10"/>
  <c r="AG17" i="10" s="1"/>
  <c r="AD18" i="9"/>
  <c r="AG17" i="9" s="1"/>
  <c r="AD18" i="8"/>
  <c r="AG17" i="8" s="1"/>
  <c r="AD18" i="7"/>
  <c r="AG17" i="7" s="1"/>
  <c r="AD18" i="4"/>
  <c r="AG17" i="4" s="1"/>
  <c r="AD18" i="16"/>
  <c r="AG17" i="16" s="1"/>
  <c r="AD18" i="17"/>
  <c r="AG17" i="17" s="1"/>
  <c r="AD18" i="18"/>
  <c r="AG17" i="18" s="1"/>
  <c r="AD18" i="19"/>
  <c r="AG17" i="19" s="1"/>
  <c r="AD18" i="20"/>
  <c r="AG17" i="20" s="1"/>
  <c r="AD18" i="21"/>
  <c r="AG17" i="21" s="1"/>
  <c r="AD18" i="22"/>
  <c r="AG17" i="22" s="1"/>
  <c r="AD18" i="23"/>
  <c r="AG17" i="23" s="1"/>
  <c r="H205" i="14"/>
  <c r="I205" i="14" s="1"/>
  <c r="AB7" i="6"/>
  <c r="E205" i="14" l="1"/>
  <c r="F206" i="14" s="1"/>
  <c r="K205" i="14"/>
  <c r="J205" i="14"/>
  <c r="L205" i="14" s="1"/>
  <c r="AR6" i="6"/>
  <c r="AK6" i="6"/>
  <c r="G206" i="14" l="1"/>
  <c r="H206" i="14" s="1"/>
  <c r="E206" i="14" s="1"/>
  <c r="I206" i="14" l="1"/>
  <c r="J206" i="14" s="1"/>
  <c r="L206" i="14" s="1"/>
  <c r="F207" i="14"/>
  <c r="G207" i="14"/>
  <c r="H207" i="14" s="1"/>
  <c r="AR5" i="6"/>
  <c r="AK5" i="6"/>
  <c r="AI5" i="6"/>
  <c r="AG5" i="6"/>
  <c r="K206" i="14" l="1"/>
  <c r="I207" i="14"/>
  <c r="E207" i="14"/>
  <c r="AA4" i="6"/>
  <c r="AA7" i="6" l="1"/>
  <c r="AA8" i="6" s="1"/>
  <c r="Z6" i="6"/>
  <c r="Z8" i="6" s="1"/>
  <c r="G208" i="14"/>
  <c r="H208" i="14" s="1"/>
  <c r="F208" i="14"/>
  <c r="J207" i="14"/>
  <c r="L207" i="14" s="1"/>
  <c r="K207" i="14"/>
  <c r="I208" i="14" l="1"/>
  <c r="K208" i="14" s="1"/>
  <c r="E208" i="14"/>
  <c r="J208" i="14" l="1"/>
  <c r="L208" i="14" s="1"/>
  <c r="F209" i="14"/>
  <c r="G209" i="14"/>
  <c r="H209" i="14" s="1"/>
  <c r="E209" i="14" l="1"/>
  <c r="G210" i="14" s="1"/>
  <c r="I209" i="14"/>
  <c r="F210" i="14" l="1"/>
  <c r="K209" i="14"/>
  <c r="J209" i="14"/>
  <c r="L209" i="14" s="1"/>
  <c r="H210" i="14"/>
  <c r="E210" i="14" s="1"/>
  <c r="F211" i="14" l="1"/>
  <c r="G211" i="14"/>
  <c r="I210" i="14"/>
  <c r="H211" i="14" l="1"/>
  <c r="E211" i="14" s="1"/>
  <c r="K210" i="14"/>
  <c r="J210" i="14"/>
  <c r="L210" i="14" s="1"/>
  <c r="I211" i="14" l="1"/>
  <c r="K211" i="14" s="1"/>
  <c r="F212" i="14"/>
  <c r="G212" i="14"/>
  <c r="H212" i="14" s="1"/>
  <c r="J211" i="14" l="1"/>
  <c r="L211" i="14" s="1"/>
  <c r="I212" i="14"/>
  <c r="E212" i="14"/>
  <c r="F213" i="14" l="1"/>
  <c r="G213" i="14"/>
  <c r="J212" i="14"/>
  <c r="L212" i="14" s="1"/>
  <c r="K212" i="14"/>
  <c r="H213" i="14" l="1"/>
  <c r="I213" i="14" s="1"/>
  <c r="J213" i="14" l="1"/>
  <c r="L213" i="14" s="1"/>
  <c r="K213" i="14"/>
  <c r="E213" i="14"/>
  <c r="G214" i="14" l="1"/>
  <c r="H214" i="14" s="1"/>
  <c r="F214" i="14"/>
  <c r="I214" i="14" l="1"/>
  <c r="K214" i="14" s="1"/>
  <c r="E214" i="14"/>
  <c r="J214" i="14" l="1"/>
  <c r="L214" i="14" s="1"/>
  <c r="G215" i="14"/>
  <c r="F215" i="14"/>
  <c r="H215" i="14" l="1"/>
  <c r="E215" i="14" s="1"/>
  <c r="G216" i="14" l="1"/>
  <c r="F216" i="14"/>
  <c r="I215" i="14"/>
  <c r="K215" i="14" l="1"/>
  <c r="J215" i="14"/>
  <c r="L215" i="14" s="1"/>
  <c r="H216" i="14"/>
  <c r="E216" i="14" s="1"/>
  <c r="F217" i="14" l="1"/>
  <c r="G217" i="14"/>
  <c r="I216" i="14"/>
  <c r="K216" i="14" l="1"/>
  <c r="J216" i="14"/>
  <c r="L216" i="14" s="1"/>
  <c r="H217" i="14"/>
  <c r="I217" i="14" s="1"/>
  <c r="K217" i="14" l="1"/>
  <c r="J217" i="14"/>
  <c r="L217" i="14" s="1"/>
  <c r="E217" i="14"/>
  <c r="F218" i="14" l="1"/>
  <c r="G218" i="14"/>
  <c r="H218" i="14" l="1"/>
  <c r="E218" i="14" s="1"/>
  <c r="I218" i="14" l="1"/>
  <c r="K218" i="14" s="1"/>
  <c r="F219" i="14"/>
  <c r="G219" i="14"/>
  <c r="H219" i="14" s="1"/>
  <c r="J218" i="14" l="1"/>
  <c r="L218" i="14" s="1"/>
  <c r="I219" i="14"/>
  <c r="E219" i="14"/>
  <c r="K219" i="14" l="1"/>
  <c r="J219" i="14"/>
  <c r="L219" i="14" s="1"/>
  <c r="G220" i="14"/>
  <c r="F220" i="14"/>
  <c r="H220" i="14" l="1"/>
  <c r="E220" i="14" s="1"/>
  <c r="I220" i="14" l="1"/>
  <c r="K220" i="14" s="1"/>
  <c r="F221" i="14"/>
  <c r="G221" i="14"/>
  <c r="J220" i="14" l="1"/>
  <c r="L220" i="14" s="1"/>
  <c r="H221" i="14"/>
  <c r="I221" i="14" s="1"/>
  <c r="K221" i="14" l="1"/>
  <c r="J221" i="14"/>
  <c r="L221" i="14" s="1"/>
  <c r="E221" i="14"/>
  <c r="G222" i="14" l="1"/>
  <c r="F222" i="14"/>
  <c r="H222" i="14" l="1"/>
  <c r="I222" i="14" s="1"/>
  <c r="E222" i="14" l="1"/>
  <c r="G223" i="14" s="1"/>
  <c r="K222" i="14"/>
  <c r="J222" i="14"/>
  <c r="L222" i="14" s="1"/>
  <c r="F223" i="14" l="1"/>
  <c r="H223" i="14"/>
  <c r="I223" i="14" l="1"/>
  <c r="J223" i="14" s="1"/>
  <c r="L223" i="14" s="1"/>
  <c r="E223" i="14"/>
  <c r="K223" i="14" l="1"/>
  <c r="G224" i="14"/>
  <c r="F224" i="14"/>
  <c r="H224" i="14" l="1"/>
  <c r="I224" i="14" s="1"/>
  <c r="K224" i="14" l="1"/>
  <c r="J224" i="14"/>
  <c r="L224" i="14" s="1"/>
  <c r="E224" i="14"/>
  <c r="G225" i="14" l="1"/>
  <c r="F225" i="14"/>
  <c r="H225" i="14" l="1"/>
  <c r="I225" i="14" s="1"/>
  <c r="K225" i="14" l="1"/>
  <c r="J225" i="14"/>
  <c r="L225" i="14" s="1"/>
  <c r="E225" i="14"/>
  <c r="F226" i="14" l="1"/>
  <c r="G226" i="14"/>
  <c r="H226" i="14" l="1"/>
  <c r="I226" i="14" s="1"/>
  <c r="K226" i="14" l="1"/>
  <c r="J226" i="14"/>
  <c r="L226" i="14" s="1"/>
  <c r="E226" i="14"/>
  <c r="G227" i="14" l="1"/>
  <c r="F227" i="14"/>
  <c r="H227" i="14" l="1"/>
  <c r="I227" i="14" s="1"/>
  <c r="K227" i="14" l="1"/>
  <c r="J227" i="14"/>
  <c r="L227" i="14" s="1"/>
  <c r="E227" i="14"/>
  <c r="F228" i="14" l="1"/>
  <c r="G228" i="14"/>
  <c r="H228" i="14" l="1"/>
  <c r="I228" i="14" s="1"/>
  <c r="K228" i="14" l="1"/>
  <c r="J228" i="14"/>
  <c r="L228" i="14" s="1"/>
  <c r="E228" i="14"/>
  <c r="F229" i="14" l="1"/>
  <c r="G229" i="14"/>
  <c r="H229" i="14" l="1"/>
  <c r="I229" i="14" s="1"/>
  <c r="K229" i="14" l="1"/>
  <c r="J229" i="14"/>
  <c r="L229" i="14" s="1"/>
  <c r="E229" i="14"/>
  <c r="F230" i="14" l="1"/>
  <c r="G230" i="14"/>
  <c r="H230" i="14" l="1"/>
  <c r="E230" i="14" s="1"/>
  <c r="G231" i="14" l="1"/>
  <c r="F231" i="14"/>
  <c r="I230" i="14"/>
  <c r="J230" i="14" l="1"/>
  <c r="L230" i="14" s="1"/>
  <c r="K230" i="14"/>
  <c r="H231" i="14"/>
  <c r="I231" i="14" s="1"/>
  <c r="K231" i="14" l="1"/>
  <c r="J231" i="14"/>
  <c r="L231" i="14" s="1"/>
  <c r="E231" i="14"/>
  <c r="G232" i="14" l="1"/>
  <c r="F232" i="14"/>
  <c r="H232" i="14" l="1"/>
  <c r="I232" i="14" s="1"/>
  <c r="K232" i="14" l="1"/>
  <c r="J232" i="14"/>
  <c r="L232" i="14" s="1"/>
  <c r="E232" i="14"/>
  <c r="F233" i="14" l="1"/>
  <c r="G233" i="14"/>
  <c r="H233" i="14" l="1"/>
  <c r="I233" i="14" s="1"/>
  <c r="K233" i="14" l="1"/>
  <c r="J233" i="14"/>
  <c r="L233" i="14" s="1"/>
  <c r="E233" i="14"/>
  <c r="F234" i="14" l="1"/>
  <c r="G234" i="14"/>
  <c r="H234" i="14" l="1"/>
  <c r="I234" i="14" s="1"/>
  <c r="E234" i="14" l="1"/>
  <c r="F235" i="14" s="1"/>
  <c r="J234" i="14"/>
  <c r="L234" i="14" s="1"/>
  <c r="K234" i="14"/>
  <c r="G235" i="14" l="1"/>
  <c r="H235" i="14" s="1"/>
  <c r="E235" i="14" s="1"/>
  <c r="F236" i="14" l="1"/>
  <c r="G236" i="14"/>
  <c r="I235" i="14"/>
  <c r="J235" i="14" l="1"/>
  <c r="L235" i="14" s="1"/>
  <c r="K235" i="14"/>
  <c r="H236" i="14"/>
  <c r="I236" i="14" s="1"/>
  <c r="J236" i="14" l="1"/>
  <c r="L236" i="14" s="1"/>
  <c r="K236" i="14"/>
  <c r="E236" i="14"/>
  <c r="F237" i="14" l="1"/>
  <c r="G237" i="14"/>
  <c r="H237" i="14" l="1"/>
  <c r="I237" i="14" s="1"/>
  <c r="E237" i="14" l="1"/>
  <c r="F238" i="14" s="1"/>
  <c r="K237" i="14"/>
  <c r="J237" i="14"/>
  <c r="L237" i="14" s="1"/>
  <c r="G238" i="14" l="1"/>
  <c r="H238" i="14" s="1"/>
  <c r="I238" i="14" s="1"/>
  <c r="J238" i="14" l="1"/>
  <c r="L238" i="14" s="1"/>
  <c r="K238" i="14"/>
  <c r="E238" i="14"/>
  <c r="F239" i="14" l="1"/>
  <c r="G239" i="14"/>
  <c r="H239" i="14" l="1"/>
  <c r="I239" i="14" s="1"/>
  <c r="K239" i="14" l="1"/>
  <c r="J239" i="14"/>
  <c r="L239" i="14" s="1"/>
  <c r="E239" i="14"/>
  <c r="G240" i="14" l="1"/>
  <c r="F240" i="14"/>
  <c r="H240" i="14" l="1"/>
  <c r="I240" i="14" s="1"/>
  <c r="K240" i="14" l="1"/>
  <c r="J240" i="14"/>
  <c r="L240" i="14" s="1"/>
  <c r="E240" i="14"/>
  <c r="F241" i="14" l="1"/>
  <c r="G241" i="14"/>
  <c r="H241" i="14" l="1"/>
  <c r="I241" i="14" s="1"/>
  <c r="K241" i="14" l="1"/>
  <c r="J241" i="14"/>
  <c r="L241" i="14" s="1"/>
  <c r="E241" i="14"/>
  <c r="G242" i="14" l="1"/>
  <c r="F242" i="14"/>
  <c r="H242" i="14" l="1"/>
  <c r="I242" i="14" s="1"/>
  <c r="J242" i="14" l="1"/>
  <c r="L242" i="14" s="1"/>
  <c r="K242" i="14"/>
  <c r="E242" i="14"/>
  <c r="F243" i="14" l="1"/>
  <c r="G243" i="14"/>
  <c r="H243" i="14" l="1"/>
  <c r="I243" i="14" s="1"/>
  <c r="K243" i="14" l="1"/>
  <c r="J243" i="14"/>
  <c r="L243" i="14" s="1"/>
  <c r="E243" i="14"/>
  <c r="G244" i="14" l="1"/>
  <c r="F244" i="14"/>
  <c r="H244" i="14" l="1"/>
  <c r="I244" i="14" s="1"/>
  <c r="K244" i="14" l="1"/>
  <c r="J244" i="14"/>
  <c r="L244" i="14" s="1"/>
  <c r="E244" i="14"/>
  <c r="F245" i="14" l="1"/>
  <c r="G245" i="14"/>
  <c r="H245" i="14" l="1"/>
  <c r="I245" i="14" s="1"/>
  <c r="J245" i="14" l="1"/>
  <c r="L245" i="14" s="1"/>
  <c r="K245" i="14"/>
  <c r="E245" i="14"/>
  <c r="F246" i="14" l="1"/>
  <c r="G246" i="14"/>
  <c r="H246" i="14" l="1"/>
  <c r="I246" i="14" s="1"/>
  <c r="K246" i="14" l="1"/>
  <c r="J246" i="14"/>
  <c r="L246" i="14" s="1"/>
  <c r="E246" i="14"/>
  <c r="G247" i="14" l="1"/>
  <c r="F247" i="14"/>
  <c r="H247" i="14" l="1"/>
  <c r="I247" i="14" s="1"/>
  <c r="K247" i="14" l="1"/>
  <c r="J247" i="14"/>
  <c r="L247" i="14" s="1"/>
  <c r="E247" i="14"/>
  <c r="F248" i="14" l="1"/>
  <c r="G248" i="14"/>
  <c r="H248" i="14" l="1"/>
  <c r="I248" i="14" s="1"/>
  <c r="K248" i="14" l="1"/>
  <c r="J248" i="14"/>
  <c r="L248" i="14" s="1"/>
  <c r="E248" i="14"/>
  <c r="F249" i="14" l="1"/>
  <c r="G249" i="14"/>
  <c r="H249" i="14" l="1"/>
  <c r="I249" i="14" s="1"/>
  <c r="J249" i="14" l="1"/>
  <c r="L249" i="14" s="1"/>
  <c r="K249" i="14"/>
  <c r="E249" i="14"/>
  <c r="F250" i="14" l="1"/>
  <c r="G250" i="14"/>
  <c r="H250" i="14" l="1"/>
  <c r="I250" i="14" s="1"/>
  <c r="K250" i="14" l="1"/>
  <c r="J250" i="14"/>
  <c r="L250" i="14" s="1"/>
  <c r="E250" i="14"/>
  <c r="G251" i="14" l="1"/>
  <c r="F251" i="14"/>
  <c r="H251" i="14" l="1"/>
  <c r="E251" i="14" s="1"/>
  <c r="G252" i="14" l="1"/>
  <c r="F252" i="14"/>
  <c r="I251" i="14"/>
  <c r="K251" i="14" l="1"/>
  <c r="J251" i="14"/>
  <c r="L251" i="14" s="1"/>
  <c r="H252" i="14"/>
  <c r="E252" i="14" s="1"/>
  <c r="G253" i="14" l="1"/>
  <c r="H253" i="14" s="1"/>
  <c r="F253" i="14"/>
  <c r="I252" i="14"/>
  <c r="I253" i="14" l="1"/>
  <c r="K252" i="14"/>
  <c r="J252" i="14"/>
  <c r="L252" i="14" s="1"/>
  <c r="E253" i="14"/>
  <c r="F254" i="14" l="1"/>
  <c r="G254" i="14"/>
  <c r="J253" i="14"/>
  <c r="L253" i="14" s="1"/>
  <c r="K253" i="14"/>
  <c r="H254" i="14" l="1"/>
  <c r="I254" i="14" s="1"/>
  <c r="K254" i="14" l="1"/>
  <c r="J254" i="14"/>
  <c r="L254" i="14" s="1"/>
  <c r="E254" i="14"/>
  <c r="F255" i="14" l="1"/>
  <c r="G255" i="14"/>
  <c r="H255" i="14" l="1"/>
  <c r="I255" i="14" s="1"/>
  <c r="K255" i="14" l="1"/>
  <c r="J255" i="14"/>
  <c r="L255" i="14" s="1"/>
  <c r="E255" i="14"/>
  <c r="G256" i="14" l="1"/>
  <c r="F256" i="14"/>
  <c r="H256" i="14" l="1"/>
  <c r="E256" i="14" s="1"/>
  <c r="G257" i="14" l="1"/>
  <c r="H257" i="14" s="1"/>
  <c r="F257" i="14"/>
  <c r="I256" i="14"/>
  <c r="K256" i="14" l="1"/>
  <c r="J256" i="14"/>
  <c r="L256" i="14" s="1"/>
  <c r="I257" i="14"/>
  <c r="E257" i="14"/>
  <c r="F258" i="14" l="1"/>
  <c r="G258" i="14"/>
  <c r="J257" i="14"/>
  <c r="L257" i="14" s="1"/>
  <c r="K257" i="14"/>
  <c r="H258" i="14" l="1"/>
  <c r="E258" i="14" s="1"/>
  <c r="G259" i="14" l="1"/>
  <c r="F259" i="14"/>
  <c r="I258" i="14"/>
  <c r="K258" i="14" l="1"/>
  <c r="J258" i="14"/>
  <c r="L258" i="14" s="1"/>
  <c r="H259" i="14"/>
  <c r="I259" i="14" s="1"/>
  <c r="J259" i="14" l="1"/>
  <c r="L259" i="14" s="1"/>
  <c r="K259" i="14"/>
  <c r="E259" i="14"/>
  <c r="G260" i="14" l="1"/>
  <c r="F260" i="14"/>
  <c r="H260" i="14" l="1"/>
  <c r="I260" i="14" s="1"/>
  <c r="J260" i="14" l="1"/>
  <c r="L260" i="14" s="1"/>
  <c r="K260" i="14"/>
  <c r="E260" i="14"/>
  <c r="G261" i="14" l="1"/>
  <c r="F261" i="14"/>
  <c r="F17" i="14" l="1"/>
  <c r="AM173" i="14"/>
  <c r="AM52" i="14"/>
  <c r="AM39" i="14"/>
  <c r="AM30" i="14"/>
  <c r="AM24" i="14"/>
  <c r="H261" i="14"/>
  <c r="AM159" i="14" s="1"/>
  <c r="AM258" i="14" l="1"/>
  <c r="AM255" i="14"/>
  <c r="AM257" i="14"/>
  <c r="AM252" i="14"/>
  <c r="AM251" i="14"/>
  <c r="AM249" i="14"/>
  <c r="AM245" i="14"/>
  <c r="AM243" i="14"/>
  <c r="AM256" i="14"/>
  <c r="AM76" i="14"/>
  <c r="AM83" i="14"/>
  <c r="AM239" i="14"/>
  <c r="AM127" i="14"/>
  <c r="AM233" i="14"/>
  <c r="AM163" i="14"/>
  <c r="AM231" i="14"/>
  <c r="AM120" i="14"/>
  <c r="AM221" i="14"/>
  <c r="AM119" i="14"/>
  <c r="AM210" i="14"/>
  <c r="AM166" i="14"/>
  <c r="AM168" i="14"/>
  <c r="AM164" i="14"/>
  <c r="AM74" i="14"/>
  <c r="AM244" i="14"/>
  <c r="AM232" i="14"/>
  <c r="AM220" i="14"/>
  <c r="AM208" i="14"/>
  <c r="AM199" i="14"/>
  <c r="AM194" i="14"/>
  <c r="AM45" i="14"/>
  <c r="AM78" i="14"/>
  <c r="AM66" i="14"/>
  <c r="AM59" i="14"/>
  <c r="AM55" i="14"/>
  <c r="AM137" i="14"/>
  <c r="AM157" i="14"/>
  <c r="AM94" i="14"/>
  <c r="AM161" i="14"/>
  <c r="AM132" i="14"/>
  <c r="AM156" i="14"/>
  <c r="AM109" i="14"/>
  <c r="AM167" i="14"/>
  <c r="AM219" i="14"/>
  <c r="AD18" i="14"/>
  <c r="AG17" i="14" s="1"/>
  <c r="AM23" i="14"/>
  <c r="AM32" i="14"/>
  <c r="AM50" i="14"/>
  <c r="AM73" i="14"/>
  <c r="AM69" i="14"/>
  <c r="AM67" i="14"/>
  <c r="AM86" i="14"/>
  <c r="AM151" i="14"/>
  <c r="AM97" i="14"/>
  <c r="AM148" i="14"/>
  <c r="AM140" i="14"/>
  <c r="AM116" i="14"/>
  <c r="AM113" i="14"/>
  <c r="AM171" i="14"/>
  <c r="AM181" i="14"/>
  <c r="AM254" i="14"/>
  <c r="AM242" i="14"/>
  <c r="AM230" i="14"/>
  <c r="AM218" i="14"/>
  <c r="AM207" i="14"/>
  <c r="AM198" i="14"/>
  <c r="AM193" i="14"/>
  <c r="AM57" i="14"/>
  <c r="AM62" i="14"/>
  <c r="AM81" i="14"/>
  <c r="AM80" i="14"/>
  <c r="AM82" i="14"/>
  <c r="AM95" i="14"/>
  <c r="AM160" i="14"/>
  <c r="AM145" i="14"/>
  <c r="AM138" i="14"/>
  <c r="AM187" i="14"/>
  <c r="AM105" i="14"/>
  <c r="AM188" i="14"/>
  <c r="AM185" i="14"/>
  <c r="AM253" i="14"/>
  <c r="AM241" i="14"/>
  <c r="AM229" i="14"/>
  <c r="AM217" i="14"/>
  <c r="AM206" i="14"/>
  <c r="AM197" i="14"/>
  <c r="AM47" i="14"/>
  <c r="AM37" i="14"/>
  <c r="AM70" i="14"/>
  <c r="AM75" i="14"/>
  <c r="AM51" i="14"/>
  <c r="AM93" i="14"/>
  <c r="AM175" i="14"/>
  <c r="AM170" i="14"/>
  <c r="AM149" i="14"/>
  <c r="AM112" i="14"/>
  <c r="AM144" i="14"/>
  <c r="AM123" i="14"/>
  <c r="AM155" i="14"/>
  <c r="AM169" i="14"/>
  <c r="AM240" i="14"/>
  <c r="AM228" i="14"/>
  <c r="AM216" i="14"/>
  <c r="AM205" i="14"/>
  <c r="AM26" i="14"/>
  <c r="AM46" i="14"/>
  <c r="AM34" i="14"/>
  <c r="AM56" i="14"/>
  <c r="AM33" i="14"/>
  <c r="AM61" i="14"/>
  <c r="AM190" i="14"/>
  <c r="AM165" i="14"/>
  <c r="AM177" i="14"/>
  <c r="AM142" i="14"/>
  <c r="AM126" i="14"/>
  <c r="AM122" i="14"/>
  <c r="AM118" i="14"/>
  <c r="AM174" i="14"/>
  <c r="AM179" i="14"/>
  <c r="AM227" i="14"/>
  <c r="AM215" i="14"/>
  <c r="AM204" i="14"/>
  <c r="AM25" i="14"/>
  <c r="AM41" i="14"/>
  <c r="AM31" i="14"/>
  <c r="AM54" i="14"/>
  <c r="AM58" i="14"/>
  <c r="AM60" i="14"/>
  <c r="AM87" i="14"/>
  <c r="AM134" i="14"/>
  <c r="AM172" i="14"/>
  <c r="AM135" i="14"/>
  <c r="AM143" i="14"/>
  <c r="AM176" i="14"/>
  <c r="AM106" i="14"/>
  <c r="AM154" i="14"/>
  <c r="AM99" i="14"/>
  <c r="E261" i="14"/>
  <c r="AM250" i="14"/>
  <c r="AM238" i="14"/>
  <c r="AM226" i="14"/>
  <c r="AM214" i="14"/>
  <c r="AM203" i="14"/>
  <c r="AM196" i="14"/>
  <c r="AM35" i="14"/>
  <c r="AM43" i="14"/>
  <c r="AM191" i="14"/>
  <c r="AM63" i="14"/>
  <c r="AM90" i="14"/>
  <c r="AM104" i="14"/>
  <c r="AM146" i="14"/>
  <c r="AM102" i="14"/>
  <c r="AM150" i="14"/>
  <c r="AM114" i="14"/>
  <c r="AM107" i="14"/>
  <c r="AM129" i="14"/>
  <c r="AM152" i="14"/>
  <c r="AM110" i="14"/>
  <c r="AM237" i="14"/>
  <c r="AM225" i="14"/>
  <c r="AM213" i="14"/>
  <c r="AM202" i="14"/>
  <c r="AM28" i="14"/>
  <c r="AM38" i="14"/>
  <c r="AM53" i="14"/>
  <c r="AM71" i="14"/>
  <c r="AM77" i="14"/>
  <c r="AM89" i="14"/>
  <c r="AM88" i="14"/>
  <c r="AM158" i="14"/>
  <c r="AM133" i="14"/>
  <c r="AM162" i="14"/>
  <c r="AM178" i="14"/>
  <c r="AM103" i="14"/>
  <c r="AM131" i="14"/>
  <c r="AM147" i="14"/>
  <c r="AM101" i="14"/>
  <c r="AM236" i="14"/>
  <c r="AM212" i="14"/>
  <c r="AM201" i="14"/>
  <c r="AM27" i="14"/>
  <c r="AM44" i="14"/>
  <c r="AM49" i="14"/>
  <c r="AM65" i="14"/>
  <c r="AM79" i="14"/>
  <c r="AM85" i="14"/>
  <c r="AM92" i="14"/>
  <c r="AM141" i="14"/>
  <c r="AM121" i="14"/>
  <c r="AM125" i="14"/>
  <c r="AM128" i="14"/>
  <c r="AM111" i="14"/>
  <c r="AM130" i="14"/>
  <c r="AM96" i="14"/>
  <c r="AM261" i="14"/>
  <c r="AM224" i="14"/>
  <c r="AM247" i="14"/>
  <c r="AM235" i="14"/>
  <c r="AM223" i="14"/>
  <c r="AM211" i="14"/>
  <c r="AM22" i="14"/>
  <c r="AM195" i="14"/>
  <c r="AM36" i="14"/>
  <c r="AM42" i="14"/>
  <c r="AM72" i="14"/>
  <c r="AM68" i="14"/>
  <c r="AM91" i="14"/>
  <c r="AM153" i="14"/>
  <c r="AM136" i="14"/>
  <c r="AM115" i="14"/>
  <c r="AM139" i="14"/>
  <c r="AM184" i="14"/>
  <c r="AM189" i="14"/>
  <c r="AM108" i="14"/>
  <c r="G17" i="14"/>
  <c r="T33" i="14"/>
  <c r="AM248" i="14"/>
  <c r="AM259" i="14"/>
  <c r="AM260" i="14"/>
  <c r="AM246" i="14"/>
  <c r="AM234" i="14"/>
  <c r="AM222" i="14"/>
  <c r="AM209" i="14"/>
  <c r="AM200" i="14"/>
  <c r="AM29" i="14"/>
  <c r="AM192" i="14"/>
  <c r="AM40" i="14"/>
  <c r="AM64" i="14"/>
  <c r="AM48" i="14"/>
  <c r="AM84" i="14"/>
  <c r="AM117" i="14"/>
  <c r="AM186" i="14"/>
  <c r="AM124" i="14"/>
  <c r="AM180" i="14"/>
  <c r="AM183" i="14"/>
  <c r="AM98" i="14"/>
  <c r="AM182" i="14"/>
  <c r="AM100" i="14"/>
  <c r="I261" i="14"/>
  <c r="AM18" i="14" l="1"/>
  <c r="K261" i="14"/>
  <c r="J261" i="14"/>
  <c r="L261" i="14" s="1"/>
  <c r="F2" i="14"/>
  <c r="Y33" i="14"/>
  <c r="Y32" i="14" s="1"/>
  <c r="Y31" i="14" s="1"/>
  <c r="Y30" i="14" s="1"/>
  <c r="Y29" i="14" s="1"/>
  <c r="Y28" i="14" s="1"/>
  <c r="Y27" i="14" s="1"/>
  <c r="Y26" i="14" s="1"/>
  <c r="Y25" i="14" s="1"/>
  <c r="Y24" i="14" s="1"/>
  <c r="Y23" i="14" s="1"/>
  <c r="Y22" i="14" s="1"/>
  <c r="Y20" i="14" s="1"/>
  <c r="U33" i="14"/>
  <c r="U23" i="14"/>
  <c r="T19" i="14"/>
  <c r="U22" i="14"/>
  <c r="U19" i="14"/>
  <c r="U24" i="14"/>
  <c r="U25" i="14"/>
  <c r="U26" i="14"/>
  <c r="U27" i="14"/>
  <c r="U29" i="14"/>
  <c r="U32" i="14"/>
  <c r="U31" i="14"/>
  <c r="U30" i="14"/>
  <c r="U28" i="14"/>
  <c r="T18" i="14"/>
  <c r="AG9" i="6"/>
  <c r="AA17" i="14" l="1"/>
  <c r="AA381" i="14" s="1"/>
  <c r="AA380" i="14" s="1"/>
  <c r="AA379" i="14" s="1"/>
  <c r="AA378" i="14" s="1"/>
  <c r="AA377" i="14" s="1"/>
  <c r="AA376" i="14" s="1"/>
  <c r="AA375" i="14" s="1"/>
  <c r="AA374" i="14" s="1"/>
  <c r="AA373" i="14" s="1"/>
  <c r="AA372" i="14" s="1"/>
  <c r="AA371" i="14" s="1"/>
  <c r="AA370" i="14" s="1"/>
  <c r="AA369" i="14" s="1"/>
  <c r="AA368" i="14" s="1"/>
  <c r="AA367" i="14" s="1"/>
  <c r="AA366" i="14" s="1"/>
  <c r="AA365" i="14" s="1"/>
  <c r="AA364" i="14" s="1"/>
  <c r="AA363" i="14" s="1"/>
  <c r="AA362" i="14" s="1"/>
  <c r="AA361" i="14" s="1"/>
  <c r="AA360" i="14" s="1"/>
  <c r="AA359" i="14" s="1"/>
  <c r="AA358" i="14" s="1"/>
  <c r="AA357" i="14" s="1"/>
  <c r="AA356" i="14" s="1"/>
  <c r="AA355" i="14" s="1"/>
  <c r="AA354" i="14" s="1"/>
  <c r="AA353" i="14" s="1"/>
  <c r="AA352" i="14" s="1"/>
  <c r="AA351" i="14" s="1"/>
  <c r="AA350" i="14" s="1"/>
  <c r="AA349" i="14" s="1"/>
  <c r="AA348" i="14" s="1"/>
  <c r="AA347" i="14" s="1"/>
  <c r="AA346" i="14" s="1"/>
  <c r="AA345" i="14" s="1"/>
  <c r="AA344" i="14" s="1"/>
  <c r="AA343" i="14" s="1"/>
  <c r="AA342" i="14" s="1"/>
  <c r="AA341" i="14" s="1"/>
  <c r="AA340" i="14" s="1"/>
  <c r="AA339" i="14" s="1"/>
  <c r="AA338" i="14" s="1"/>
  <c r="AA337" i="14" s="1"/>
  <c r="AA336" i="14" s="1"/>
  <c r="AA335" i="14" s="1"/>
  <c r="AA334" i="14" s="1"/>
  <c r="AA333" i="14" s="1"/>
  <c r="AA332" i="14" s="1"/>
  <c r="AA331" i="14" s="1"/>
  <c r="AA330" i="14" s="1"/>
  <c r="AA329" i="14" s="1"/>
  <c r="AA328" i="14" s="1"/>
  <c r="AA327" i="14" s="1"/>
  <c r="AA326" i="14" s="1"/>
  <c r="AA325" i="14" s="1"/>
  <c r="AA324" i="14" s="1"/>
  <c r="AA323" i="14" s="1"/>
  <c r="AA322" i="14" s="1"/>
  <c r="AA321" i="14" s="1"/>
  <c r="AA320" i="14" s="1"/>
  <c r="AA319" i="14" s="1"/>
  <c r="AA318" i="14" s="1"/>
  <c r="AA317" i="14" s="1"/>
  <c r="AA316" i="14" s="1"/>
  <c r="AA315" i="14" s="1"/>
  <c r="AA314" i="14" s="1"/>
  <c r="AA313" i="14" s="1"/>
  <c r="AA312" i="14" s="1"/>
  <c r="AA311" i="14" s="1"/>
  <c r="AA310" i="14" s="1"/>
  <c r="AA309" i="14" s="1"/>
  <c r="AA308" i="14" s="1"/>
  <c r="AA307" i="14" s="1"/>
  <c r="AA306" i="14" s="1"/>
  <c r="AA305" i="14" s="1"/>
  <c r="AA304" i="14" s="1"/>
  <c r="AA303" i="14" s="1"/>
  <c r="AA302" i="14" s="1"/>
  <c r="AA301" i="14" s="1"/>
  <c r="AA300" i="14" s="1"/>
  <c r="AA299" i="14" s="1"/>
  <c r="AA298" i="14" s="1"/>
  <c r="AA297" i="14" s="1"/>
  <c r="AA296" i="14" s="1"/>
  <c r="AA295" i="14" s="1"/>
  <c r="AA294" i="14" s="1"/>
  <c r="AA293" i="14" s="1"/>
  <c r="AA292" i="14" s="1"/>
  <c r="AA291" i="14" s="1"/>
  <c r="AA290" i="14" s="1"/>
  <c r="AA289" i="14" s="1"/>
  <c r="AA288" i="14" s="1"/>
  <c r="AA287" i="14" s="1"/>
  <c r="AA286" i="14" s="1"/>
  <c r="AA285" i="14" s="1"/>
  <c r="AA284" i="14" s="1"/>
  <c r="AA283" i="14" s="1"/>
  <c r="AA282" i="14" s="1"/>
  <c r="AA281" i="14" s="1"/>
  <c r="AA280" i="14" s="1"/>
  <c r="AA279" i="14" s="1"/>
  <c r="AA278" i="14" s="1"/>
  <c r="AA277" i="14" s="1"/>
  <c r="AA276" i="14" s="1"/>
  <c r="AA275" i="14" s="1"/>
  <c r="AA274" i="14" s="1"/>
  <c r="AA273" i="14" s="1"/>
  <c r="AA272" i="14" s="1"/>
  <c r="AA271" i="14" s="1"/>
  <c r="AA270" i="14" s="1"/>
  <c r="AA269" i="14" s="1"/>
  <c r="AA268" i="14" s="1"/>
  <c r="AA267" i="14" s="1"/>
  <c r="AA266" i="14" s="1"/>
  <c r="AA265" i="14" s="1"/>
  <c r="AA264" i="14" s="1"/>
  <c r="AA263" i="14" s="1"/>
  <c r="AA262" i="14" s="1"/>
  <c r="AA261" i="14" s="1"/>
  <c r="AA260" i="14" s="1"/>
  <c r="AA259" i="14" s="1"/>
  <c r="AA258" i="14" s="1"/>
  <c r="AA257" i="14" s="1"/>
  <c r="AA256" i="14" s="1"/>
  <c r="AA255" i="14" s="1"/>
  <c r="AA254" i="14" s="1"/>
  <c r="AA253" i="14" s="1"/>
  <c r="AA252" i="14" s="1"/>
  <c r="AA251" i="14" s="1"/>
  <c r="AA250" i="14" s="1"/>
  <c r="AA249" i="14" s="1"/>
  <c r="AA248" i="14" s="1"/>
  <c r="AA247" i="14" s="1"/>
  <c r="AA246" i="14" s="1"/>
  <c r="AA245" i="14" s="1"/>
  <c r="AA244" i="14" s="1"/>
  <c r="AA243" i="14" s="1"/>
  <c r="AA242" i="14" s="1"/>
  <c r="AA241" i="14" s="1"/>
  <c r="AA240" i="14" s="1"/>
  <c r="AA239" i="14" s="1"/>
  <c r="AA238" i="14" s="1"/>
  <c r="AA237" i="14" s="1"/>
  <c r="AA236" i="14" s="1"/>
  <c r="AA235" i="14" s="1"/>
  <c r="AA234" i="14" s="1"/>
  <c r="AA233" i="14" s="1"/>
  <c r="AA232" i="14" s="1"/>
  <c r="AA231" i="14" s="1"/>
  <c r="AA230" i="14" s="1"/>
  <c r="AA229" i="14" s="1"/>
  <c r="AA228" i="14" s="1"/>
  <c r="AA227" i="14" s="1"/>
  <c r="AA226" i="14" s="1"/>
  <c r="AA225" i="14" s="1"/>
  <c r="AA224" i="14" s="1"/>
  <c r="AA223" i="14" s="1"/>
  <c r="AA222" i="14" s="1"/>
  <c r="AA221" i="14" s="1"/>
  <c r="AA220" i="14" s="1"/>
  <c r="AA219" i="14" s="1"/>
  <c r="AA218" i="14" s="1"/>
  <c r="AA217" i="14" s="1"/>
  <c r="AA216" i="14" s="1"/>
  <c r="AA215" i="14" s="1"/>
  <c r="AA214" i="14" s="1"/>
  <c r="AA213" i="14" s="1"/>
  <c r="AA212" i="14" s="1"/>
  <c r="AA211" i="14" s="1"/>
  <c r="AA210" i="14" s="1"/>
  <c r="AA209" i="14" s="1"/>
  <c r="AA208" i="14" s="1"/>
  <c r="AA207" i="14" s="1"/>
  <c r="AA206" i="14" s="1"/>
  <c r="AA205" i="14" s="1"/>
  <c r="AA204" i="14" s="1"/>
  <c r="AA203" i="14" s="1"/>
  <c r="AA202" i="14" s="1"/>
  <c r="AA201" i="14" s="1"/>
  <c r="AA200" i="14" s="1"/>
  <c r="AA199" i="14" s="1"/>
  <c r="AA198" i="14" s="1"/>
  <c r="AA197" i="14" s="1"/>
  <c r="AA196" i="14" s="1"/>
  <c r="AA195" i="14" s="1"/>
  <c r="AA194" i="14" s="1"/>
  <c r="AA193" i="14" s="1"/>
  <c r="AA192" i="14" s="1"/>
  <c r="AA191" i="14" s="1"/>
  <c r="AA190" i="14" s="1"/>
  <c r="AA189" i="14" s="1"/>
  <c r="AA188" i="14" s="1"/>
  <c r="AA187" i="14" s="1"/>
  <c r="AA186" i="14" s="1"/>
  <c r="AA185" i="14" s="1"/>
  <c r="AA184" i="14" s="1"/>
  <c r="AA183" i="14" s="1"/>
  <c r="AA182" i="14" s="1"/>
  <c r="AA181" i="14" s="1"/>
  <c r="AA180" i="14" s="1"/>
  <c r="AA179" i="14" s="1"/>
  <c r="AA178" i="14" s="1"/>
  <c r="AA177" i="14" s="1"/>
  <c r="AA176" i="14" s="1"/>
  <c r="AA175" i="14" s="1"/>
  <c r="AA174" i="14" s="1"/>
  <c r="AA173" i="14" s="1"/>
  <c r="AA172" i="14" s="1"/>
  <c r="AA171" i="14" s="1"/>
  <c r="AA170" i="14" s="1"/>
  <c r="AA169" i="14" s="1"/>
  <c r="AA168" i="14" s="1"/>
  <c r="AA167" i="14" s="1"/>
  <c r="AA166" i="14" s="1"/>
  <c r="AA165" i="14" s="1"/>
  <c r="AA164" i="14" s="1"/>
  <c r="AA163" i="14" s="1"/>
  <c r="AA162" i="14" s="1"/>
  <c r="AA161" i="14" s="1"/>
  <c r="AA160" i="14" s="1"/>
  <c r="AA159" i="14" s="1"/>
  <c r="AA158" i="14" s="1"/>
  <c r="AA157" i="14" s="1"/>
  <c r="AA156" i="14" s="1"/>
  <c r="AA155" i="14" s="1"/>
  <c r="AA154" i="14" s="1"/>
  <c r="AA153" i="14" s="1"/>
  <c r="AA152" i="14" s="1"/>
  <c r="AA151" i="14" s="1"/>
  <c r="AA150" i="14" s="1"/>
  <c r="AA149" i="14" s="1"/>
  <c r="AA148" i="14" s="1"/>
  <c r="AA147" i="14" s="1"/>
  <c r="AA146" i="14" s="1"/>
  <c r="AA145" i="14" s="1"/>
  <c r="AA144" i="14" s="1"/>
  <c r="AA143" i="14" s="1"/>
  <c r="AA142" i="14" s="1"/>
  <c r="AA141" i="14" s="1"/>
  <c r="AA140" i="14" s="1"/>
  <c r="AA139" i="14" s="1"/>
  <c r="AA138" i="14" s="1"/>
  <c r="AA137" i="14" s="1"/>
  <c r="AA136" i="14" s="1"/>
  <c r="AA135" i="14" s="1"/>
  <c r="AA134" i="14" s="1"/>
  <c r="AA133" i="14" s="1"/>
  <c r="AA132" i="14" s="1"/>
  <c r="AA131" i="14" s="1"/>
  <c r="AA130" i="14" s="1"/>
  <c r="AA129" i="14" s="1"/>
  <c r="AA128" i="14" s="1"/>
  <c r="AA127" i="14" s="1"/>
  <c r="AA126" i="14" s="1"/>
  <c r="AA125" i="14" s="1"/>
  <c r="AA124" i="14" s="1"/>
  <c r="AA123" i="14" s="1"/>
  <c r="AA122" i="14" s="1"/>
  <c r="AA121" i="14" s="1"/>
  <c r="AA120" i="14" s="1"/>
  <c r="AA119" i="14" s="1"/>
  <c r="AA118" i="14" s="1"/>
  <c r="AA117" i="14" s="1"/>
  <c r="AA116" i="14" s="1"/>
  <c r="AA115" i="14" s="1"/>
  <c r="AA114" i="14" s="1"/>
  <c r="AA113" i="14" s="1"/>
  <c r="AA112" i="14" s="1"/>
  <c r="AA111" i="14" s="1"/>
  <c r="AA110" i="14" s="1"/>
  <c r="AA109" i="14" s="1"/>
  <c r="AA108" i="14" s="1"/>
  <c r="AA107" i="14" s="1"/>
  <c r="AA106" i="14" s="1"/>
  <c r="AA105" i="14" s="1"/>
  <c r="AA104" i="14" s="1"/>
  <c r="AA103" i="14" s="1"/>
  <c r="AA102" i="14" s="1"/>
  <c r="AA101" i="14" s="1"/>
  <c r="AA100" i="14" s="1"/>
  <c r="AA99" i="14" s="1"/>
  <c r="AA98" i="14" s="1"/>
  <c r="AA97" i="14" s="1"/>
  <c r="AA96" i="14" s="1"/>
  <c r="AA95" i="14" s="1"/>
  <c r="AA94" i="14" s="1"/>
  <c r="AA93" i="14" s="1"/>
  <c r="AA92" i="14" s="1"/>
  <c r="AA91" i="14" s="1"/>
  <c r="AA90" i="14" s="1"/>
  <c r="AA89" i="14" s="1"/>
  <c r="AA88" i="14" s="1"/>
  <c r="AA87" i="14" s="1"/>
  <c r="AA86" i="14" s="1"/>
  <c r="AA85" i="14" s="1"/>
  <c r="AA84" i="14" s="1"/>
  <c r="AA83" i="14" s="1"/>
  <c r="AA82" i="14" s="1"/>
  <c r="AA81" i="14" s="1"/>
  <c r="AA80" i="14" s="1"/>
  <c r="AA79" i="14" s="1"/>
  <c r="AA78" i="14" s="1"/>
  <c r="AA77" i="14" s="1"/>
  <c r="AA76" i="14" s="1"/>
  <c r="AA75" i="14" s="1"/>
  <c r="AA74" i="14" s="1"/>
  <c r="AA73" i="14" s="1"/>
  <c r="AA72" i="14" s="1"/>
  <c r="AA71" i="14" s="1"/>
  <c r="AA70" i="14" s="1"/>
  <c r="AA69" i="14" s="1"/>
  <c r="AA68" i="14" s="1"/>
  <c r="AA67" i="14" s="1"/>
  <c r="AA66" i="14" s="1"/>
  <c r="AA65" i="14" s="1"/>
  <c r="AA64" i="14" s="1"/>
  <c r="AA63" i="14" s="1"/>
  <c r="AA62" i="14" s="1"/>
  <c r="AA61" i="14" s="1"/>
  <c r="AA60" i="14" s="1"/>
  <c r="AA59" i="14" s="1"/>
  <c r="AA58" i="14" s="1"/>
  <c r="AA57" i="14" s="1"/>
  <c r="AA56" i="14" s="1"/>
  <c r="AA55" i="14" s="1"/>
  <c r="AA54" i="14" s="1"/>
  <c r="AA53" i="14" s="1"/>
  <c r="AA52" i="14" s="1"/>
  <c r="AA51" i="14" s="1"/>
  <c r="AA50" i="14" s="1"/>
  <c r="AA49" i="14" s="1"/>
  <c r="AA48" i="14" s="1"/>
  <c r="AA47" i="14" s="1"/>
  <c r="AA46" i="14" s="1"/>
  <c r="AA45" i="14" s="1"/>
  <c r="AA44" i="14" s="1"/>
  <c r="AA43" i="14" s="1"/>
  <c r="AA42" i="14" s="1"/>
  <c r="AA41" i="14" s="1"/>
  <c r="AA40" i="14" s="1"/>
  <c r="AA39" i="14" s="1"/>
  <c r="AA38" i="14" s="1"/>
  <c r="AA37" i="14" s="1"/>
  <c r="AA36" i="14" s="1"/>
  <c r="AA35" i="14" s="1"/>
  <c r="AA34" i="14" s="1"/>
  <c r="AA33" i="14" s="1"/>
  <c r="F3" i="14"/>
  <c r="Z22" i="14"/>
  <c r="Z28" i="14"/>
  <c r="Z23" i="14"/>
  <c r="Z30" i="14"/>
  <c r="Z33" i="14"/>
  <c r="Z31" i="14"/>
  <c r="Z32" i="14"/>
  <c r="Z29" i="14"/>
  <c r="Z24" i="14"/>
  <c r="Z27" i="14"/>
  <c r="Z26" i="14"/>
  <c r="Z25" i="14"/>
  <c r="AA18" i="14" l="1"/>
  <c r="AB33" i="14"/>
  <c r="AA32" i="14"/>
  <c r="AB32" i="14" l="1"/>
  <c r="AA31" i="14"/>
  <c r="AB31" i="14" l="1"/>
  <c r="AA30" i="14"/>
  <c r="AB30" i="14" l="1"/>
  <c r="AA29" i="14"/>
  <c r="AB29" i="14" l="1"/>
  <c r="AA28" i="14"/>
  <c r="AB28" i="14" l="1"/>
  <c r="AA27" i="14"/>
  <c r="AA26" i="14" l="1"/>
  <c r="AB27" i="14"/>
  <c r="AB26" i="14" l="1"/>
  <c r="AA25" i="14"/>
  <c r="AA24" i="14" l="1"/>
  <c r="AB25" i="14"/>
  <c r="AA23" i="14" l="1"/>
  <c r="AB24" i="14"/>
  <c r="AB23" i="14" l="1"/>
  <c r="AA22" i="14"/>
  <c r="AA20" i="14" l="1"/>
  <c r="AB22"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STOEFS Jean-Louis</author>
    <author>BILLIET Olivier</author>
  </authors>
  <commentList>
    <comment ref="AB6" authorId="0" shapeId="0" xr:uid="{00000000-0006-0000-0000-000001000000}">
      <text>
        <r>
          <rPr>
            <b/>
            <sz val="9"/>
            <color indexed="81"/>
            <rFont val="Tahoma"/>
            <family val="2"/>
          </rPr>
          <t>STOEFS Jean-Louis:</t>
        </r>
        <r>
          <rPr>
            <sz val="9"/>
            <color indexed="81"/>
            <rFont val="Tahoma"/>
            <family val="2"/>
          </rPr>
          <t xml:space="preserve">
SCF: 17/117 of OC and 100/117 of CB</t>
        </r>
      </text>
    </comment>
    <comment ref="AB7" authorId="1" shapeId="0" xr:uid="{00000000-0006-0000-0000-000002000000}">
      <text>
        <r>
          <rPr>
            <b/>
            <sz val="9"/>
            <color indexed="81"/>
            <rFont val="Tahoma"/>
            <family val="2"/>
          </rPr>
          <t>BILLIET Olivier:</t>
        </r>
        <r>
          <rPr>
            <sz val="9"/>
            <color indexed="81"/>
            <rFont val="Tahoma"/>
            <family val="2"/>
          </rPr>
          <t xml:space="preserve">
70% is eligible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STOEFS Jean-Louis</author>
    <author>BILLIET Olivier</author>
    <author>tc={E755C3AF-CD1F-4FF9-A2B1-441FD6D28545}</author>
  </authors>
  <commentList>
    <comment ref="D7" authorId="0" shapeId="0" xr:uid="{1182F5D0-50B4-4469-80A8-16711D6C0BAA}">
      <text>
        <r>
          <rPr>
            <b/>
            <sz val="9"/>
            <color indexed="81"/>
            <rFont val="Tahoma"/>
            <family val="2"/>
          </rPr>
          <t>STOEFS Jean-Louis:</t>
        </r>
        <r>
          <rPr>
            <sz val="9"/>
            <color indexed="81"/>
            <rFont val="Tahoma"/>
            <family val="2"/>
          </rPr>
          <t xml:space="preserve">
SCF: 17/117 of OC and 100/117 of CB</t>
        </r>
      </text>
    </comment>
    <comment ref="D8" authorId="1" shapeId="0" xr:uid="{8E3A1CE2-6ABF-4182-8F09-B3899E9D5496}">
      <text>
        <r>
          <rPr>
            <b/>
            <sz val="9"/>
            <color indexed="81"/>
            <rFont val="Tahoma"/>
            <family val="2"/>
          </rPr>
          <t>BILLIET Olivier:</t>
        </r>
        <r>
          <rPr>
            <sz val="9"/>
            <color indexed="81"/>
            <rFont val="Tahoma"/>
            <family val="2"/>
          </rPr>
          <t xml:space="preserve">
70% is eligible</t>
        </r>
      </text>
    </comment>
    <comment ref="G12" authorId="2" shapeId="0" xr:uid="{E755C3AF-CD1F-4FF9-A2B1-441FD6D28545}">
      <text>
        <t>[Threaded comment]
Your version of Excel allows you to read this threaded comment; however, any edits to it will get removed if the file is opened in a newer version of Excel. Learn more: https://go.microsoft.com/fwlink/?linkid=870924
Comment:
    assumption is that each securitization is taken independtly from each other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STOEFS Jean-Louis</author>
    <author>BILLIET Olivier</author>
    <author>tc={27804606-B7A9-4FD1-8A1C-23530C132CC6}</author>
  </authors>
  <commentList>
    <comment ref="F7" authorId="0" shapeId="0" xr:uid="{DF3F30C0-74F2-415B-AE9E-7D378E10DC5D}">
      <text>
        <r>
          <rPr>
            <b/>
            <sz val="9"/>
            <color indexed="81"/>
            <rFont val="Tahoma"/>
            <family val="2"/>
          </rPr>
          <t>STOEFS Jean-Louis:</t>
        </r>
        <r>
          <rPr>
            <sz val="9"/>
            <color indexed="81"/>
            <rFont val="Tahoma"/>
            <family val="2"/>
          </rPr>
          <t xml:space="preserve">
SCF: 17/117 of OC and 100/117 of CB</t>
        </r>
      </text>
    </comment>
    <comment ref="F8" authorId="1" shapeId="0" xr:uid="{30BC226B-5572-4B56-AFBF-F4DB7254EE3E}">
      <text>
        <r>
          <rPr>
            <b/>
            <sz val="9"/>
            <color indexed="81"/>
            <rFont val="Tahoma"/>
            <family val="2"/>
          </rPr>
          <t>BILLIET Olivier:</t>
        </r>
        <r>
          <rPr>
            <sz val="9"/>
            <color indexed="81"/>
            <rFont val="Tahoma"/>
            <family val="2"/>
          </rPr>
          <t xml:space="preserve">
70% is eligible</t>
        </r>
      </text>
    </comment>
    <comment ref="I12" authorId="2" shapeId="0" xr:uid="{27804606-B7A9-4FD1-8A1C-23530C132CC6}">
      <text>
        <t>[Threaded comment]
Your version of Excel allows you to read this threaded comment; however, any edits to it will get removed if the file is opened in a newer version of Excel. Learn more: https://go.microsoft.com/fwlink/?linkid=870924
Comment:
    assumption is that each securitization is taken independtly from each other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100-000001000000}">
      <text>
        <r>
          <rPr>
            <b/>
            <sz val="8"/>
            <color indexed="81"/>
            <rFont val="Tahoma"/>
            <family val="2"/>
          </rPr>
          <t>Si il y a du prepayment, c'est une moyenne des paiements sur toute la durée</t>
        </r>
      </text>
    </comment>
    <comment ref="E4" authorId="1" shapeId="0" xr:uid="{00000000-0006-0000-01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1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100-000004000000}">
      <text>
        <r>
          <rPr>
            <b/>
            <sz val="9"/>
            <color indexed="81"/>
            <rFont val="Tahoma"/>
            <family val="2"/>
          </rPr>
          <t>BILLIET Olivier:</t>
        </r>
        <r>
          <rPr>
            <sz val="9"/>
            <color indexed="81"/>
            <rFont val="Tahoma"/>
            <family val="2"/>
          </rPr>
          <t xml:space="preserve">
70% is eligible</t>
        </r>
      </text>
    </comment>
    <comment ref="AM21" authorId="2" shapeId="0" xr:uid="{00000000-0006-0000-01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200-000001000000}">
      <text>
        <r>
          <rPr>
            <b/>
            <sz val="8"/>
            <color indexed="81"/>
            <rFont val="Tahoma"/>
            <family val="2"/>
          </rPr>
          <t>Si il y a du prepayment, c'est une moyenne des paiements sur toute la durée</t>
        </r>
      </text>
    </comment>
    <comment ref="E4" authorId="1" shapeId="0" xr:uid="{00000000-0006-0000-02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2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200-000004000000}">
      <text>
        <r>
          <rPr>
            <b/>
            <sz val="9"/>
            <color indexed="81"/>
            <rFont val="Tahoma"/>
            <family val="2"/>
          </rPr>
          <t>BILLIET Olivier:</t>
        </r>
        <r>
          <rPr>
            <sz val="9"/>
            <color indexed="81"/>
            <rFont val="Tahoma"/>
            <family val="2"/>
          </rPr>
          <t xml:space="preserve">
70% is eligible</t>
        </r>
      </text>
    </comment>
    <comment ref="AM21" authorId="2" shapeId="0" xr:uid="{00000000-0006-0000-02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300-000001000000}">
      <text>
        <r>
          <rPr>
            <b/>
            <sz val="8"/>
            <color indexed="81"/>
            <rFont val="Tahoma"/>
            <family val="2"/>
          </rPr>
          <t>Si il y a du prepayment, c'est une moyenne des paiements sur toute la durée</t>
        </r>
      </text>
    </comment>
    <comment ref="E4" authorId="1" shapeId="0" xr:uid="{00000000-0006-0000-03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3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300-000004000000}">
      <text>
        <r>
          <rPr>
            <b/>
            <sz val="9"/>
            <color indexed="81"/>
            <rFont val="Tahoma"/>
            <family val="2"/>
          </rPr>
          <t>BILLIET Olivier:</t>
        </r>
        <r>
          <rPr>
            <sz val="9"/>
            <color indexed="81"/>
            <rFont val="Tahoma"/>
            <family val="2"/>
          </rPr>
          <t xml:space="preserve">
70% is eligible</t>
        </r>
      </text>
    </comment>
    <comment ref="AM21" authorId="2" shapeId="0" xr:uid="{00000000-0006-0000-03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400-000001000000}">
      <text>
        <r>
          <rPr>
            <b/>
            <sz val="8"/>
            <color indexed="81"/>
            <rFont val="Tahoma"/>
            <family val="2"/>
          </rPr>
          <t>Si il y a du prepayment, c'est une moyenne des paiements sur toute la durée</t>
        </r>
      </text>
    </comment>
    <comment ref="E4" authorId="1" shapeId="0" xr:uid="{00000000-0006-0000-04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4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400-000004000000}">
      <text>
        <r>
          <rPr>
            <b/>
            <sz val="9"/>
            <color indexed="81"/>
            <rFont val="Tahoma"/>
            <family val="2"/>
          </rPr>
          <t>BILLIET Olivier:</t>
        </r>
        <r>
          <rPr>
            <sz val="9"/>
            <color indexed="81"/>
            <rFont val="Tahoma"/>
            <family val="2"/>
          </rPr>
          <t xml:space="preserve">
70% is eligible</t>
        </r>
      </text>
    </comment>
    <comment ref="AM21" authorId="2" shapeId="0" xr:uid="{00000000-0006-0000-04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500-000001000000}">
      <text>
        <r>
          <rPr>
            <b/>
            <sz val="8"/>
            <color indexed="81"/>
            <rFont val="Tahoma"/>
            <family val="2"/>
          </rPr>
          <t>Si il y a du prepayment, c'est une moyenne des paiements sur toute la durée</t>
        </r>
      </text>
    </comment>
    <comment ref="E4" authorId="1" shapeId="0" xr:uid="{00000000-0006-0000-05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5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500-000004000000}">
      <text>
        <r>
          <rPr>
            <b/>
            <sz val="9"/>
            <color indexed="81"/>
            <rFont val="Tahoma"/>
            <family val="2"/>
          </rPr>
          <t>BILLIET Olivier:</t>
        </r>
        <r>
          <rPr>
            <sz val="9"/>
            <color indexed="81"/>
            <rFont val="Tahoma"/>
            <family val="2"/>
          </rPr>
          <t xml:space="preserve">
70% is eligible</t>
        </r>
      </text>
    </comment>
    <comment ref="AM21" authorId="2" shapeId="0" xr:uid="{00000000-0006-0000-05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600-000001000000}">
      <text>
        <r>
          <rPr>
            <b/>
            <sz val="8"/>
            <color indexed="81"/>
            <rFont val="Tahoma"/>
            <family val="2"/>
          </rPr>
          <t>Si il y a du prepayment, c'est une moyenne des paiements sur toute la durée</t>
        </r>
      </text>
    </comment>
    <comment ref="E4" authorId="1" shapeId="0" xr:uid="{00000000-0006-0000-06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6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600-000004000000}">
      <text>
        <r>
          <rPr>
            <b/>
            <sz val="9"/>
            <color indexed="81"/>
            <rFont val="Tahoma"/>
            <family val="2"/>
          </rPr>
          <t>BILLIET Olivier:</t>
        </r>
        <r>
          <rPr>
            <sz val="9"/>
            <color indexed="81"/>
            <rFont val="Tahoma"/>
            <family val="2"/>
          </rPr>
          <t xml:space="preserve">
70% is eligible</t>
        </r>
      </text>
    </comment>
    <comment ref="AM21" authorId="2" shapeId="0" xr:uid="{00000000-0006-0000-06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700-000001000000}">
      <text>
        <r>
          <rPr>
            <b/>
            <sz val="8"/>
            <color indexed="81"/>
            <rFont val="Tahoma"/>
            <family val="2"/>
          </rPr>
          <t>Si il y a du prepayment, c'est une moyenne des paiements sur toute la durée</t>
        </r>
      </text>
    </comment>
    <comment ref="E4" authorId="1" shapeId="0" xr:uid="{00000000-0006-0000-07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7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700-000004000000}">
      <text>
        <r>
          <rPr>
            <b/>
            <sz val="9"/>
            <color indexed="81"/>
            <rFont val="Tahoma"/>
            <family val="2"/>
          </rPr>
          <t>BILLIET Olivier:</t>
        </r>
        <r>
          <rPr>
            <sz val="9"/>
            <color indexed="81"/>
            <rFont val="Tahoma"/>
            <family val="2"/>
          </rPr>
          <t xml:space="preserve">
70% is eligible</t>
        </r>
      </text>
    </comment>
    <comment ref="AM21" authorId="2" shapeId="0" xr:uid="{00000000-0006-0000-07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800-000001000000}">
      <text>
        <r>
          <rPr>
            <b/>
            <sz val="8"/>
            <color indexed="81"/>
            <rFont val="Tahoma"/>
            <family val="2"/>
          </rPr>
          <t>Si il y a du prepayment, c'est une moyenne des paiements sur toute la durée</t>
        </r>
      </text>
    </comment>
    <comment ref="E4" authorId="1" shapeId="0" xr:uid="{00000000-0006-0000-08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8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800-000004000000}">
      <text>
        <r>
          <rPr>
            <b/>
            <sz val="9"/>
            <color indexed="81"/>
            <rFont val="Tahoma"/>
            <family val="2"/>
          </rPr>
          <t>BILLIET Olivier:</t>
        </r>
        <r>
          <rPr>
            <sz val="9"/>
            <color indexed="81"/>
            <rFont val="Tahoma"/>
            <family val="2"/>
          </rPr>
          <t xml:space="preserve">
70% is eligible</t>
        </r>
      </text>
    </comment>
    <comment ref="AM21" authorId="2" shapeId="0" xr:uid="{00000000-0006-0000-08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900-000001000000}">
      <text>
        <r>
          <rPr>
            <b/>
            <sz val="8"/>
            <color indexed="81"/>
            <rFont val="Tahoma"/>
            <family val="2"/>
          </rPr>
          <t>Si il y a du prepayment, c'est une moyenne des paiements sur toute la durée</t>
        </r>
      </text>
    </comment>
    <comment ref="E4" authorId="1" shapeId="0" xr:uid="{00000000-0006-0000-09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9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900-000004000000}">
      <text>
        <r>
          <rPr>
            <b/>
            <sz val="9"/>
            <color indexed="81"/>
            <rFont val="Tahoma"/>
            <family val="2"/>
          </rPr>
          <t>BILLIET Olivier:</t>
        </r>
        <r>
          <rPr>
            <sz val="9"/>
            <color indexed="81"/>
            <rFont val="Tahoma"/>
            <family val="2"/>
          </rPr>
          <t xml:space="preserve">
70% is eligible</t>
        </r>
      </text>
    </comment>
    <comment ref="AM21" authorId="2" shapeId="0" xr:uid="{00000000-0006-0000-09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A00-000001000000}">
      <text>
        <r>
          <rPr>
            <b/>
            <sz val="8"/>
            <color indexed="81"/>
            <rFont val="Tahoma"/>
            <family val="2"/>
          </rPr>
          <t>Si il y a du prepayment, c'est une moyenne des paiements sur toute la durée</t>
        </r>
      </text>
    </comment>
    <comment ref="E4" authorId="1" shapeId="0" xr:uid="{00000000-0006-0000-0A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A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A00-000004000000}">
      <text>
        <r>
          <rPr>
            <b/>
            <sz val="9"/>
            <color indexed="81"/>
            <rFont val="Tahoma"/>
            <family val="2"/>
          </rPr>
          <t>BILLIET Olivier:</t>
        </r>
        <r>
          <rPr>
            <sz val="9"/>
            <color indexed="81"/>
            <rFont val="Tahoma"/>
            <family val="2"/>
          </rPr>
          <t xml:space="preserve">
70% is eligible</t>
        </r>
      </text>
    </comment>
    <comment ref="AM21" authorId="2" shapeId="0" xr:uid="{00000000-0006-0000-0A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B00-000001000000}">
      <text>
        <r>
          <rPr>
            <b/>
            <sz val="8"/>
            <color indexed="81"/>
            <rFont val="Tahoma"/>
            <family val="2"/>
          </rPr>
          <t>Si il y a du prepayment, c'est une moyenne des paiements sur toute la durée</t>
        </r>
      </text>
    </comment>
    <comment ref="E4" authorId="1" shapeId="0" xr:uid="{00000000-0006-0000-0B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B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B00-000004000000}">
      <text>
        <r>
          <rPr>
            <b/>
            <sz val="9"/>
            <color indexed="81"/>
            <rFont val="Tahoma"/>
            <family val="2"/>
          </rPr>
          <t>BILLIET Olivier:</t>
        </r>
        <r>
          <rPr>
            <sz val="9"/>
            <color indexed="81"/>
            <rFont val="Tahoma"/>
            <family val="2"/>
          </rPr>
          <t xml:space="preserve">
70% is eligible</t>
        </r>
      </text>
    </comment>
    <comment ref="AM21" authorId="2" shapeId="0" xr:uid="{00000000-0006-0000-0B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C00-000001000000}">
      <text>
        <r>
          <rPr>
            <b/>
            <sz val="8"/>
            <color indexed="81"/>
            <rFont val="Tahoma"/>
            <family val="2"/>
          </rPr>
          <t>Si il y a du prepayment, c'est une moyenne des paiements sur toute la durée</t>
        </r>
      </text>
    </comment>
    <comment ref="E4" authorId="1" shapeId="0" xr:uid="{00000000-0006-0000-0C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C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C00-000004000000}">
      <text>
        <r>
          <rPr>
            <b/>
            <sz val="9"/>
            <color indexed="81"/>
            <rFont val="Tahoma"/>
            <family val="2"/>
          </rPr>
          <t>BILLIET Olivier:</t>
        </r>
        <r>
          <rPr>
            <sz val="9"/>
            <color indexed="81"/>
            <rFont val="Tahoma"/>
            <family val="2"/>
          </rPr>
          <t xml:space="preserve">
70% is eligible</t>
        </r>
      </text>
    </comment>
    <comment ref="AM21" authorId="2" shapeId="0" xr:uid="{00000000-0006-0000-0C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D00-000001000000}">
      <text>
        <r>
          <rPr>
            <b/>
            <sz val="8"/>
            <color indexed="81"/>
            <rFont val="Tahoma"/>
            <family val="2"/>
          </rPr>
          <t>Si il y a du prepayment, c'est une moyenne des paiements sur toute la durée</t>
        </r>
      </text>
    </comment>
    <comment ref="E4" authorId="1" shapeId="0" xr:uid="{00000000-0006-0000-0D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D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D00-000004000000}">
      <text>
        <r>
          <rPr>
            <b/>
            <sz val="9"/>
            <color indexed="81"/>
            <rFont val="Tahoma"/>
            <family val="2"/>
          </rPr>
          <t>BILLIET Olivier:</t>
        </r>
        <r>
          <rPr>
            <sz val="9"/>
            <color indexed="81"/>
            <rFont val="Tahoma"/>
            <family val="2"/>
          </rPr>
          <t xml:space="preserve">
70% is eligible</t>
        </r>
      </text>
    </comment>
    <comment ref="AM21" authorId="2" shapeId="0" xr:uid="{00000000-0006-0000-0D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E00-000001000000}">
      <text>
        <r>
          <rPr>
            <b/>
            <sz val="8"/>
            <color indexed="81"/>
            <rFont val="Tahoma"/>
            <family val="2"/>
          </rPr>
          <t>Si il y a du prepayment, c'est une moyenne des paiements sur toute la durée</t>
        </r>
      </text>
    </comment>
    <comment ref="E4" authorId="1" shapeId="0" xr:uid="{00000000-0006-0000-0E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E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E00-000004000000}">
      <text>
        <r>
          <rPr>
            <b/>
            <sz val="9"/>
            <color indexed="81"/>
            <rFont val="Tahoma"/>
            <family val="2"/>
          </rPr>
          <t>BILLIET Olivier:</t>
        </r>
        <r>
          <rPr>
            <sz val="9"/>
            <color indexed="81"/>
            <rFont val="Tahoma"/>
            <family val="2"/>
          </rPr>
          <t xml:space="preserve">
70% is eligible</t>
        </r>
      </text>
    </comment>
    <comment ref="AM21" authorId="2" shapeId="0" xr:uid="{00000000-0006-0000-0E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0F00-000001000000}">
      <text>
        <r>
          <rPr>
            <b/>
            <sz val="8"/>
            <color indexed="81"/>
            <rFont val="Tahoma"/>
            <family val="2"/>
          </rPr>
          <t>Si il y a du prepayment, c'est une moyenne des paiements sur toute la durée</t>
        </r>
      </text>
    </comment>
    <comment ref="E4" authorId="1" shapeId="0" xr:uid="{00000000-0006-0000-0F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0F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0F00-000004000000}">
      <text>
        <r>
          <rPr>
            <b/>
            <sz val="9"/>
            <color indexed="81"/>
            <rFont val="Tahoma"/>
            <family val="2"/>
          </rPr>
          <t>BILLIET Olivier:</t>
        </r>
        <r>
          <rPr>
            <sz val="9"/>
            <color indexed="81"/>
            <rFont val="Tahoma"/>
            <family val="2"/>
          </rPr>
          <t xml:space="preserve">
70% is eligible</t>
        </r>
      </text>
    </comment>
    <comment ref="AM21" authorId="2" shapeId="0" xr:uid="{00000000-0006-0000-0F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1000-000001000000}">
      <text>
        <r>
          <rPr>
            <b/>
            <sz val="8"/>
            <color indexed="81"/>
            <rFont val="Tahoma"/>
            <family val="2"/>
          </rPr>
          <t>Si il y a du prepayment, c'est une moyenne des paiements sur toute la durée</t>
        </r>
      </text>
    </comment>
    <comment ref="E4" authorId="1" shapeId="0" xr:uid="{00000000-0006-0000-10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10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1000-000004000000}">
      <text>
        <r>
          <rPr>
            <b/>
            <sz val="9"/>
            <color indexed="81"/>
            <rFont val="Tahoma"/>
            <family val="2"/>
          </rPr>
          <t>BILLIET Olivier:</t>
        </r>
        <r>
          <rPr>
            <sz val="9"/>
            <color indexed="81"/>
            <rFont val="Tahoma"/>
            <family val="2"/>
          </rPr>
          <t xml:space="preserve">
70% is eligible</t>
        </r>
      </text>
    </comment>
    <comment ref="AM21" authorId="2" shapeId="0" xr:uid="{00000000-0006-0000-10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Christophe Lambert</author>
    <author>dawa630</author>
    <author>STOEFS Jean-Louis</author>
    <author>BILLIET Olivier</author>
  </authors>
  <commentList>
    <comment ref="E2" authorId="0" shapeId="0" xr:uid="{00000000-0006-0000-1100-000001000000}">
      <text>
        <r>
          <rPr>
            <b/>
            <sz val="8"/>
            <color indexed="81"/>
            <rFont val="Tahoma"/>
            <family val="2"/>
          </rPr>
          <t>Si il y a du prepayment, c'est une moyenne des paiements sur toute la durée</t>
        </r>
      </text>
    </comment>
    <comment ref="E4" authorId="1" shapeId="0" xr:uid="{00000000-0006-0000-1100-000002000000}">
      <text>
        <r>
          <rPr>
            <b/>
            <sz val="8"/>
            <color indexed="81"/>
            <rFont val="Tahoma"/>
            <family val="2"/>
          </rPr>
          <t>duration in case of variable rate to be checked for long first repricing periods. Duration for Variable rate mortgage can become higher than for fixed rate mtg  of same maturity which is weird. To check</t>
        </r>
      </text>
    </comment>
    <comment ref="AL15" authorId="2" shapeId="0" xr:uid="{00000000-0006-0000-1100-000003000000}">
      <text>
        <r>
          <rPr>
            <b/>
            <sz val="9"/>
            <color indexed="81"/>
            <rFont val="Tahoma"/>
            <family val="2"/>
          </rPr>
          <t>STOEFS Jean-Louis:</t>
        </r>
        <r>
          <rPr>
            <sz val="9"/>
            <color indexed="81"/>
            <rFont val="Tahoma"/>
            <family val="2"/>
          </rPr>
          <t xml:space="preserve">
SCF: 17/117 of OC and 100/117 of CB</t>
        </r>
      </text>
    </comment>
    <comment ref="AL16" authorId="3" shapeId="0" xr:uid="{00000000-0006-0000-1100-000004000000}">
      <text>
        <r>
          <rPr>
            <b/>
            <sz val="9"/>
            <color indexed="81"/>
            <rFont val="Tahoma"/>
            <family val="2"/>
          </rPr>
          <t>BILLIET Olivier:</t>
        </r>
        <r>
          <rPr>
            <sz val="9"/>
            <color indexed="81"/>
            <rFont val="Tahoma"/>
            <family val="2"/>
          </rPr>
          <t xml:space="preserve">
70% is eligible</t>
        </r>
      </text>
    </comment>
    <comment ref="AM21" authorId="2" shapeId="0" xr:uid="{00000000-0006-0000-1100-000005000000}">
      <text>
        <r>
          <rPr>
            <b/>
            <sz val="9"/>
            <color indexed="81"/>
            <rFont val="Tahoma"/>
            <family val="2"/>
          </rPr>
          <t>STOEFS Jean-Louis:</t>
        </r>
        <r>
          <rPr>
            <sz val="9"/>
            <color indexed="81"/>
            <rFont val="Tahoma"/>
            <family val="2"/>
          </rPr>
          <t xml:space="preserve">
this is the monthly carry from the LP; this is computed on each non matured investement (col AH) x its AVG LP rate (col AL)</t>
        </r>
      </text>
    </comment>
  </commentList>
</comments>
</file>

<file path=xl/sharedStrings.xml><?xml version="1.0" encoding="utf-8"?>
<sst xmlns="http://schemas.openxmlformats.org/spreadsheetml/2006/main" count="1587" uniqueCount="294">
  <si>
    <t>prepayment</t>
  </si>
  <si>
    <t>number of periods</t>
  </si>
  <si>
    <t>Prepayment</t>
  </si>
  <si>
    <t>Total CF</t>
  </si>
  <si>
    <t>Total of</t>
  </si>
  <si>
    <t>Interest paid</t>
  </si>
  <si>
    <t>Capital paid</t>
  </si>
  <si>
    <t>annual basis</t>
  </si>
  <si>
    <t>periodical basis</t>
  </si>
  <si>
    <t>Interest Component</t>
  </si>
  <si>
    <t>Capital component</t>
  </si>
  <si>
    <t>montant du crédit</t>
  </si>
  <si>
    <t xml:space="preserve">taux </t>
  </si>
  <si>
    <t>longueur en années</t>
  </si>
  <si>
    <t>nombre de paiements par an</t>
  </si>
  <si>
    <t>Calc duration</t>
  </si>
  <si>
    <t>taux d'actualisation</t>
  </si>
  <si>
    <t>montant constant par échéance</t>
  </si>
  <si>
    <t>Outstanding no prepay</t>
  </si>
  <si>
    <t>For prepayment chart</t>
  </si>
  <si>
    <t>Duration Fixe</t>
  </si>
  <si>
    <t>Duration variable</t>
  </si>
  <si>
    <t>Durée repricing en années</t>
  </si>
  <si>
    <t>Calcul for duration variable</t>
  </si>
  <si>
    <t>CF*Durée</t>
  </si>
  <si>
    <t>PV CF</t>
  </si>
  <si>
    <t>PV(CFxDurée)</t>
  </si>
  <si>
    <t>Avg maturity IR hedge</t>
  </si>
  <si>
    <t>incl next reset</t>
  </si>
  <si>
    <t>excl next reset</t>
  </si>
  <si>
    <t>CurveProfile</t>
  </si>
  <si>
    <t>CurveName</t>
  </si>
  <si>
    <t>Type</t>
  </si>
  <si>
    <t>curvedate</t>
  </si>
  <si>
    <t>UpdateTime</t>
  </si>
  <si>
    <t>BCurveStrip</t>
  </si>
  <si>
    <t>SettlementDate</t>
  </si>
  <si>
    <t>Maturity</t>
  </si>
  <si>
    <t>Market.Mid</t>
  </si>
  <si>
    <t>6M</t>
  </si>
  <si>
    <t>12M</t>
  </si>
  <si>
    <t>18M</t>
  </si>
  <si>
    <t>2Y</t>
  </si>
  <si>
    <t>3Y</t>
  </si>
  <si>
    <t>4Y</t>
  </si>
  <si>
    <t>5Y</t>
  </si>
  <si>
    <t>6Y</t>
  </si>
  <si>
    <t>7Y</t>
  </si>
  <si>
    <t>8Y</t>
  </si>
  <si>
    <t>9Y</t>
  </si>
  <si>
    <t>10Y</t>
  </si>
  <si>
    <t>11Y</t>
  </si>
  <si>
    <t>12Y</t>
  </si>
  <si>
    <t>15Y</t>
  </si>
  <si>
    <t>20Y</t>
  </si>
  <si>
    <t>25Y</t>
  </si>
  <si>
    <t>30Y</t>
  </si>
  <si>
    <t>DF</t>
  </si>
  <si>
    <t>DF.Mid</t>
  </si>
  <si>
    <t>Sum DF</t>
  </si>
  <si>
    <t>Bucket</t>
  </si>
  <si>
    <t>Period</t>
  </si>
  <si>
    <t>monthly rate</t>
  </si>
  <si>
    <t>PV</t>
  </si>
  <si>
    <t>Not i-1</t>
  </si>
  <si>
    <t>Amortizing swap:</t>
  </si>
  <si>
    <t>Yearly rate</t>
  </si>
  <si>
    <r>
      <t xml:space="preserve">Goal: compute the </t>
    </r>
    <r>
      <rPr>
        <b/>
        <sz val="10"/>
        <rFont val="Arial"/>
        <family val="2"/>
      </rPr>
      <t>average</t>
    </r>
    <r>
      <rPr>
        <sz val="10"/>
        <rFont val="Arial"/>
        <family val="2"/>
      </rPr>
      <t xml:space="preserve"> swap rate (IRS/6s) on the first period (used todetermine the average margin on the first period </t>
    </r>
  </si>
  <si>
    <r>
      <t xml:space="preserve">Goal: compute the </t>
    </r>
    <r>
      <rPr>
        <b/>
        <sz val="10"/>
        <rFont val="Arial"/>
        <family val="2"/>
      </rPr>
      <t>average</t>
    </r>
    <r>
      <rPr>
        <sz val="10"/>
        <rFont val="Arial"/>
        <family val="2"/>
      </rPr>
      <t xml:space="preserve"> swap rate (IRS/6s) on the first period (used todetermine the average margin on the first period </t>
    </r>
  </si>
  <si>
    <t>We determine the rate of an amortizing swap required to fully hedge the IR risk on the first period</t>
  </si>
  <si>
    <t>Hedge with multiple bullet swaps</t>
  </si>
  <si>
    <t>Hedge with a single Am swap</t>
  </si>
  <si>
    <t>Avg hedging cost</t>
  </si>
  <si>
    <t>Notional to hedge:</t>
  </si>
  <si>
    <t>IRS rate (bullet)</t>
  </si>
  <si>
    <t>Interest  CF</t>
  </si>
  <si>
    <t>Total interest generated by all the hedging swaps</t>
  </si>
  <si>
    <t>Monthly  rate</t>
  </si>
  <si>
    <t>incorrect!!; should look at rate of Am swap instead, to keep constant margin</t>
  </si>
  <si>
    <t>rate corresponding to duration (1055 &amp; 2055):</t>
  </si>
  <si>
    <t>bp CONVERSION</t>
  </si>
  <si>
    <t>sum DF</t>
  </si>
  <si>
    <t>1bp running=</t>
  </si>
  <si>
    <t>bp upfront</t>
  </si>
  <si>
    <t>BBG Curve: live</t>
  </si>
  <si>
    <t>Bp running:</t>
  </si>
  <si>
    <t>Bp upfront</t>
  </si>
  <si>
    <t>Bp upfront:</t>
  </si>
  <si>
    <t>Sec Factor</t>
  </si>
  <si>
    <t>Unsecured LP A+/AA</t>
  </si>
  <si>
    <t>Secured curve</t>
  </si>
  <si>
    <t>ABE LP for Euro: All products except mortgage loans</t>
  </si>
  <si>
    <t>Monthly update applicable for period:</t>
  </si>
  <si>
    <t>from:</t>
  </si>
  <si>
    <t>to:</t>
  </si>
  <si>
    <t>A+/A spread</t>
  </si>
  <si>
    <t>O/N</t>
  </si>
  <si>
    <t>T/N</t>
  </si>
  <si>
    <t>1W</t>
  </si>
  <si>
    <t>2W</t>
  </si>
  <si>
    <t>3W</t>
  </si>
  <si>
    <t>1M</t>
  </si>
  <si>
    <t>2M</t>
  </si>
  <si>
    <t>3M</t>
  </si>
  <si>
    <t>4M</t>
  </si>
  <si>
    <t>5M</t>
  </si>
  <si>
    <t>7M</t>
  </si>
  <si>
    <t>8M</t>
  </si>
  <si>
    <t>9M</t>
  </si>
  <si>
    <t>10M</t>
  </si>
  <si>
    <t>11M</t>
  </si>
  <si>
    <t>1Y</t>
  </si>
  <si>
    <t>13Y</t>
  </si>
  <si>
    <t>14Y</t>
  </si>
  <si>
    <t>16Y</t>
  </si>
  <si>
    <t>17Y</t>
  </si>
  <si>
    <t>18Y</t>
  </si>
  <si>
    <t>19Y</t>
  </si>
  <si>
    <t>21Y</t>
  </si>
  <si>
    <t>22Y</t>
  </si>
  <si>
    <t>23Y</t>
  </si>
  <si>
    <t>24Y</t>
  </si>
  <si>
    <t>26Y</t>
  </si>
  <si>
    <t>27Y</t>
  </si>
  <si>
    <t>28Y</t>
  </si>
  <si>
    <t>29Y</t>
  </si>
  <si>
    <t>vs EONIA</t>
  </si>
  <si>
    <t xml:space="preserve">   2</t>
  </si>
  <si>
    <t>Tenor</t>
  </si>
  <si>
    <t>ABESCF secondary all in</t>
  </si>
  <si>
    <t>OC* / Lower tranche of RMBS etc.</t>
  </si>
  <si>
    <t>Not Eligibile</t>
  </si>
  <si>
    <t>Avg LP</t>
  </si>
  <si>
    <t>Carry / month</t>
  </si>
  <si>
    <t>Eligible</t>
  </si>
  <si>
    <t>of which</t>
  </si>
  <si>
    <t>Securitization</t>
  </si>
  <si>
    <t>Securitisation factor</t>
  </si>
  <si>
    <t>Securitisation factor Data:</t>
  </si>
  <si>
    <t>Source: Sint Lieven</t>
  </si>
  <si>
    <t>Senior LP</t>
  </si>
  <si>
    <t>Source:</t>
  </si>
  <si>
    <r>
      <t>L:\ALM\Projecten\internal transfer pricing\</t>
    </r>
    <r>
      <rPr>
        <b/>
        <sz val="10"/>
        <rFont val="Arial"/>
        <family val="2"/>
      </rPr>
      <t>FTP_Swap Points_WEEKLY Spread_EURIBORandEONIA_NEW2.xlsm</t>
    </r>
  </si>
  <si>
    <t>Mortgage20Y_111</t>
  </si>
  <si>
    <t>Mortgage15Y_111</t>
  </si>
  <si>
    <t>Mortgage10Y_111</t>
  </si>
  <si>
    <t>Mortgage10Y_555</t>
  </si>
  <si>
    <t>Mortgage15Y_555</t>
  </si>
  <si>
    <t>Mortgage20Y_555</t>
  </si>
  <si>
    <t>MortgageFix10Y</t>
  </si>
  <si>
    <t>MortgageFix13Y</t>
  </si>
  <si>
    <t>MortgageFix15Y</t>
  </si>
  <si>
    <t>MortgageFix18Y</t>
  </si>
  <si>
    <t>MortgageFix20Y</t>
  </si>
  <si>
    <t>MortgageFix25Y</t>
  </si>
  <si>
    <t>MortgageFix30Y</t>
  </si>
  <si>
    <t>Fix</t>
  </si>
  <si>
    <t xml:space="preserve">OC / Sub  RMBS </t>
  </si>
  <si>
    <t>Sec Factor per Mortgage type</t>
  </si>
  <si>
    <t>CB LP</t>
  </si>
  <si>
    <t>Cap / LP (in years)</t>
  </si>
  <si>
    <t>Cap / CB LP</t>
  </si>
  <si>
    <t>Senior LP:</t>
  </si>
  <si>
    <t>Cap / Senior LP</t>
  </si>
  <si>
    <t>LP Maturity Cap (in yrs):</t>
  </si>
  <si>
    <t>LP Split:</t>
  </si>
  <si>
    <t>Securitisation Factor Results:</t>
  </si>
  <si>
    <t>Curve Date:</t>
  </si>
  <si>
    <t>2. Update Sec Factor Calculation parameters</t>
  </si>
  <si>
    <t>Senior LP levels</t>
  </si>
  <si>
    <t>CB LP levels</t>
  </si>
  <si>
    <t>1.Paste special BBG curve values  values here</t>
  </si>
  <si>
    <t>4. Update links towards Senior LP xls</t>
  </si>
  <si>
    <t>4. Update CB LP Levels</t>
  </si>
  <si>
    <t>EMTN add-on</t>
  </si>
  <si>
    <t>%OC for eligible part</t>
  </si>
  <si>
    <t xml:space="preserve">50%"A" - 50%"AA" </t>
  </si>
  <si>
    <t>Secured LP</t>
  </si>
  <si>
    <t>ABB curve</t>
  </si>
  <si>
    <t>mix generic + CP quotes</t>
  </si>
  <si>
    <t>Old</t>
  </si>
  <si>
    <t>New</t>
  </si>
  <si>
    <t>Static 20yr</t>
  </si>
  <si>
    <t>Dynamic</t>
  </si>
  <si>
    <t>Principal Am scheme</t>
  </si>
  <si>
    <t>Main Secur Factor assumptions:</t>
  </si>
  <si>
    <t>LP Cap</t>
  </si>
  <si>
    <t>10yr</t>
  </si>
  <si>
    <t>uncapped</t>
  </si>
  <si>
    <t>EMTN Add-on</t>
  </si>
  <si>
    <t>1.25bp</t>
  </si>
  <si>
    <t>YCFC260I</t>
  </si>
  <si>
    <t>column L*100</t>
  </si>
  <si>
    <t>Fund transfer pricing_rates</t>
  </si>
  <si>
    <t>EUR.OIS</t>
  </si>
  <si>
    <t>OIS</t>
  </si>
  <si>
    <t>2/4/2021 9:51:12 AM</t>
  </si>
  <si>
    <t>EUR.OIS:BLOOMBERG 508493</t>
  </si>
  <si>
    <t>" Interim Solution "    prop BBB+ /market quote</t>
  </si>
  <si>
    <t>A+/A spread not capped</t>
  </si>
  <si>
    <t>Overcollateralization</t>
  </si>
  <si>
    <t>Not eligible</t>
  </si>
  <si>
    <t>% eligible</t>
  </si>
  <si>
    <t>After Haircut (1-HC)</t>
  </si>
  <si>
    <t>Limit (as % of Tot Assets)</t>
  </si>
  <si>
    <t>remaining Eligible mortgages+mandates to Cash RMBS A tranche</t>
  </si>
  <si>
    <t>Eligible mortgages + mandate (with at least 50% mtge) to French AAA CB</t>
  </si>
  <si>
    <t>Eligible mortgages + mandate (with at least 60% mtge) to Belgian AAA CB</t>
  </si>
  <si>
    <t>covered pool assets &lt; limits</t>
  </si>
  <si>
    <t>covered pool asset</t>
  </si>
  <si>
    <t>CB</t>
  </si>
  <si>
    <t>after OC</t>
  </si>
  <si>
    <t>limit cov pool asset</t>
  </si>
  <si>
    <t>Analysis</t>
  </si>
  <si>
    <t>Distribution amongst Securitization vehicules</t>
  </si>
  <si>
    <t>Global</t>
  </si>
  <si>
    <t>Mortgages</t>
  </si>
  <si>
    <t>Mandate</t>
  </si>
  <si>
    <t>French CB (SCF)</t>
  </si>
  <si>
    <t>min Mtg amount</t>
  </si>
  <si>
    <t>Belgian CB</t>
  </si>
  <si>
    <t>Remaining</t>
  </si>
  <si>
    <t>OLD</t>
  </si>
  <si>
    <t>Starting Eligibility of Mtg</t>
  </si>
  <si>
    <t>% of loans attributed to ..</t>
  </si>
  <si>
    <t>30% eligible in new production, no B CB</t>
  </si>
  <si>
    <t>30% eligible and only B CB</t>
  </si>
  <si>
    <t>30% eligible and only B CB and no limit</t>
  </si>
  <si>
    <t>30% eligible &amp; French + Belgian CB with limit at 16%</t>
  </si>
  <si>
    <t>in B Law: Inscription Mtg + 40% mandates</t>
  </si>
  <si>
    <t>50%+40%*50%</t>
  </si>
  <si>
    <t>it means that it can includes credit with mandates BUT the cover pool asset is equal to the inscription amount</t>
  </si>
  <si>
    <t>AND as long as there is at least a 50% mortgage inscription on it</t>
  </si>
  <si>
    <t>Net % eligible to cover pool asset</t>
  </si>
  <si>
    <t>Starting Eligibility of Mtg (on LTV and other criteria)</t>
  </si>
  <si>
    <t>defined by regulator</t>
  </si>
  <si>
    <t>defined by commercial policy</t>
  </si>
  <si>
    <t>Mtg</t>
  </si>
  <si>
    <t>eligibility of Mandates</t>
  </si>
  <si>
    <t>40% / 60%  no B CB</t>
  </si>
  <si>
    <t>40% / 60% B CB, no F CB</t>
  </si>
  <si>
    <t>40% / 60% both exist</t>
  </si>
  <si>
    <t>30% / 70% no B CB</t>
  </si>
  <si>
    <t>30% / 70% B CB, no F CB</t>
  </si>
  <si>
    <t>30% / 70% both exist</t>
  </si>
  <si>
    <t>le 50%/50% is contractual in the SPV</t>
  </si>
  <si>
    <t>Equity</t>
  </si>
  <si>
    <t>Equity (LevRatio)</t>
  </si>
  <si>
    <t xml:space="preserve">Senior Non-Preferred </t>
  </si>
  <si>
    <t>AT1</t>
  </si>
  <si>
    <t>Regulatory Ratio</t>
  </si>
  <si>
    <t>Liquidity Coverage Ratio (LCR)</t>
  </si>
  <si>
    <t>Leverage Ratio (LR)</t>
  </si>
  <si>
    <t>Min.Required Eligible Liabilities (MREL)</t>
  </si>
  <si>
    <t>Regulatory Limit</t>
  </si>
  <si>
    <t>Internal Risk Appetite Limits</t>
  </si>
  <si>
    <t>Net Stable Long Term Funding (NSFR)</t>
  </si>
  <si>
    <t>Instrument in Funding Mix</t>
  </si>
  <si>
    <t>Senior Debt</t>
  </si>
  <si>
    <t>LTV</t>
  </si>
  <si>
    <t>Senior Non Preferred</t>
  </si>
  <si>
    <t>Senior</t>
  </si>
  <si>
    <t>Mortgages Pricing</t>
  </si>
  <si>
    <t>Spreads</t>
  </si>
  <si>
    <t xml:space="preserve">                      Equity</t>
  </si>
  <si>
    <t xml:space="preserve">                      AT1</t>
  </si>
  <si>
    <t xml:space="preserve">                      SNP</t>
  </si>
  <si>
    <t>shock on LTV</t>
  </si>
  <si>
    <t>credit risk</t>
  </si>
  <si>
    <t>Never eligible</t>
  </si>
  <si>
    <t>Eligible spot</t>
  </si>
  <si>
    <t>Spot</t>
  </si>
  <si>
    <t>Fwd</t>
  </si>
  <si>
    <t>Non Eligible</t>
  </si>
  <si>
    <t>Eligible in the future</t>
  </si>
  <si>
    <t xml:space="preserve">Risk Weighted Asset </t>
  </si>
  <si>
    <t>Covered Bond French</t>
  </si>
  <si>
    <t>Covered Bond Belgium</t>
  </si>
  <si>
    <t xml:space="preserve">        overcollateralization</t>
  </si>
  <si>
    <t>Covered Bond SCF</t>
  </si>
  <si>
    <t xml:space="preserve">        credit enhancement</t>
  </si>
  <si>
    <t>RMBS AAA</t>
  </si>
  <si>
    <t>RMBS AA</t>
  </si>
  <si>
    <t>RMBS A</t>
  </si>
  <si>
    <t xml:space="preserve">        AAA</t>
  </si>
  <si>
    <t xml:space="preserve">        AA</t>
  </si>
  <si>
    <t xml:space="preserve">        A</t>
  </si>
  <si>
    <t xml:space="preserve">        BBB+</t>
  </si>
  <si>
    <t>Haircut</t>
  </si>
  <si>
    <t>New Production Eligibility</t>
  </si>
  <si>
    <t>Cov Bond Eligibility Criteria</t>
  </si>
  <si>
    <t>RMBS AAA down to BBB+</t>
  </si>
  <si>
    <t>Default</t>
  </si>
  <si>
    <t>#N/A Invalid object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</si>
</sst>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_-* #,##0.00\ _€_-;\-* #,##0.00\ _€_-;_-* &quot;-&quot;??\ _€_-;_-@_-"/>
    <numFmt numFmtId="165" formatCode="_ * #,##0.00_ ;_ * \-#,##0.00_ ;_ * &quot;-&quot;??_ ;_ @_ "/>
    <numFmt numFmtId="166" formatCode="&quot;€&quot;#,##0"/>
    <numFmt numFmtId="167" formatCode="&quot;€&quot;#,##0.00"/>
    <numFmt numFmtId="168" formatCode="#,##0.00\ _€"/>
    <numFmt numFmtId="169" formatCode="_(* #,##0_);_(* \(#,##0\);_(* &quot;-&quot;??_);_(@_)"/>
    <numFmt numFmtId="170" formatCode="dd/mm/yy;@"/>
    <numFmt numFmtId="171" formatCode="_-* #,##0.000\ _€_-;\-* #,##0.000\ _€_-;_-* &quot;-&quot;??\ _€_-;_-@_-"/>
    <numFmt numFmtId="172" formatCode="_(* #,##0.000_);_(* \(#,##0.000\);_(* &quot;-&quot;??_);_(@_)"/>
    <numFmt numFmtId="173" formatCode="_(* #,##0.0000_);_(* \(#,##0.0000\);_(* &quot;-&quot;??_);_(@_)"/>
    <numFmt numFmtId="174" formatCode="_ * #,##0.000_ ;_ * \-#,##0.000_ ;_ * &quot;-&quot;??_ ;_ @_ "/>
    <numFmt numFmtId="175" formatCode="[$-409]mmm\-yy;@"/>
    <numFmt numFmtId="176" formatCode="_-* #,##0_-;\-* #,##0_-;_-* &quot;-&quot;??_-;_-@_-"/>
    <numFmt numFmtId="177" formatCode="_ * #,##0.0_ ;_ * \-#,##0.0_ ;_ * &quot;-&quot;??_ ;_ @_ "/>
    <numFmt numFmtId="178" formatCode="_ * #,##0_ ;_ * \-#,##0_ ;_ * &quot;-&quot;??_ ;_ @_ "/>
    <numFmt numFmtId="179" formatCode="0.0%"/>
  </numFmts>
  <fonts count="42" x14ac:knownFonts="1">
    <font>
      <sz val="10"/>
      <name val="Arial"/>
    </font>
    <font>
      <sz val="11"/>
      <color theme="1"/>
      <name val="Calibri"/>
      <family val="2"/>
      <scheme val="minor"/>
    </font>
    <font>
      <sz val="10"/>
      <name val="Arial"/>
      <family val="2"/>
    </font>
    <font>
      <b/>
      <sz val="10"/>
      <name val="Arial"/>
      <family val="2"/>
    </font>
    <font>
      <sz val="10"/>
      <color indexed="9"/>
      <name val="Arial"/>
      <family val="2"/>
    </font>
    <font>
      <b/>
      <sz val="10"/>
      <color indexed="10"/>
      <name val="Arial"/>
      <family val="2"/>
    </font>
    <font>
      <b/>
      <sz val="8"/>
      <color indexed="81"/>
      <name val="Tahoma"/>
      <family val="2"/>
    </font>
    <font>
      <sz val="10"/>
      <name val="Arial"/>
      <family val="2"/>
    </font>
    <font>
      <sz val="10"/>
      <color indexed="10"/>
      <name val="Arial"/>
      <family val="2"/>
    </font>
    <font>
      <b/>
      <sz val="11"/>
      <color theme="0"/>
      <name val="Calibri"/>
      <family val="2"/>
      <scheme val="minor"/>
    </font>
    <font>
      <b/>
      <sz val="11"/>
      <color theme="1"/>
      <name val="Calibri"/>
      <family val="2"/>
      <scheme val="minor"/>
    </font>
    <font>
      <sz val="11"/>
      <color theme="9" tint="-0.249977111117893"/>
      <name val="Calibri"/>
      <family val="2"/>
      <scheme val="minor"/>
    </font>
    <font>
      <sz val="11"/>
      <color rgb="FFC00000"/>
      <name val="Calibri"/>
      <family val="2"/>
      <scheme val="minor"/>
    </font>
    <font>
      <b/>
      <sz val="11"/>
      <color rgb="FFC00000"/>
      <name val="Calibri"/>
      <family val="2"/>
      <scheme val="minor"/>
    </font>
    <font>
      <b/>
      <sz val="11"/>
      <color theme="3" tint="0.39997558519241921"/>
      <name val="Calibri"/>
      <family val="2"/>
      <scheme val="minor"/>
    </font>
    <font>
      <sz val="10"/>
      <color rgb="FFC00000"/>
      <name val="Arial"/>
      <family val="2"/>
    </font>
    <font>
      <sz val="10"/>
      <color theme="0" tint="-0.499984740745262"/>
      <name val="Arial"/>
      <family val="2"/>
    </font>
    <font>
      <sz val="10"/>
      <color rgb="FFFF0000"/>
      <name val="Arial"/>
      <family val="2"/>
    </font>
    <font>
      <b/>
      <sz val="11"/>
      <color theme="9" tint="-0.249977111117893"/>
      <name val="Calibri"/>
      <family val="2"/>
      <scheme val="minor"/>
    </font>
    <font>
      <sz val="10"/>
      <name val="Arial"/>
      <family val="2"/>
    </font>
    <font>
      <sz val="11"/>
      <color indexed="8"/>
      <name val="Calibri"/>
      <family val="2"/>
    </font>
    <font>
      <b/>
      <sz val="12"/>
      <color indexed="9"/>
      <name val="Arial"/>
      <family val="2"/>
    </font>
    <font>
      <b/>
      <sz val="10"/>
      <color indexed="9"/>
      <name val="Arial"/>
      <family val="2"/>
    </font>
    <font>
      <sz val="10"/>
      <color rgb="FF0070C0"/>
      <name val="Arial"/>
      <family val="2"/>
    </font>
    <font>
      <b/>
      <sz val="10"/>
      <color rgb="FF0070C0"/>
      <name val="Arial"/>
      <family val="2"/>
    </font>
    <font>
      <b/>
      <sz val="14"/>
      <color theme="0"/>
      <name val="Arial"/>
      <family val="2"/>
    </font>
    <font>
      <b/>
      <sz val="11"/>
      <name val="Calibri"/>
      <family val="2"/>
    </font>
    <font>
      <b/>
      <sz val="9"/>
      <color indexed="81"/>
      <name val="Tahoma"/>
      <family val="2"/>
    </font>
    <font>
      <sz val="9"/>
      <color indexed="81"/>
      <name val="Tahoma"/>
      <family val="2"/>
    </font>
    <font>
      <b/>
      <sz val="10"/>
      <color indexed="8"/>
      <name val="Calibri"/>
      <family val="2"/>
    </font>
    <font>
      <b/>
      <sz val="10"/>
      <color indexed="9"/>
      <name val="Calibri"/>
      <family val="2"/>
    </font>
    <font>
      <b/>
      <sz val="11"/>
      <color rgb="FFFF00FF"/>
      <name val="Calibri"/>
      <family val="2"/>
    </font>
    <font>
      <b/>
      <sz val="11"/>
      <color rgb="FFFF00FF"/>
      <name val="Calibri"/>
      <family val="2"/>
      <scheme val="minor"/>
    </font>
    <font>
      <b/>
      <sz val="10"/>
      <color rgb="FFFF00FF"/>
      <name val="Arial"/>
      <family val="2"/>
    </font>
    <font>
      <b/>
      <sz val="20"/>
      <name val="Arial"/>
      <family val="2"/>
    </font>
    <font>
      <b/>
      <sz val="10"/>
      <color theme="0"/>
      <name val="Arial"/>
      <family val="2"/>
    </font>
    <font>
      <sz val="10"/>
      <color theme="0"/>
      <name val="Arial"/>
      <family val="2"/>
    </font>
    <font>
      <b/>
      <sz val="10"/>
      <color theme="0" tint="-0.499984740745262"/>
      <name val="Arial"/>
      <family val="2"/>
    </font>
    <font>
      <b/>
      <sz val="10"/>
      <color theme="8" tint="-0.249977111117893"/>
      <name val="Arial"/>
      <family val="2"/>
    </font>
    <font>
      <sz val="10"/>
      <color theme="8" tint="-0.249977111117893"/>
      <name val="Arial"/>
      <family val="2"/>
    </font>
    <font>
      <b/>
      <sz val="10"/>
      <color theme="0" tint="-4.9989318521683403E-2"/>
      <name val="Arial"/>
      <family val="2"/>
    </font>
    <font>
      <sz val="10"/>
      <color theme="0" tint="-0.249977111117893"/>
      <name val="Arial"/>
      <family val="2"/>
    </font>
  </fonts>
  <fills count="32">
    <fill>
      <patternFill patternType="none"/>
    </fill>
    <fill>
      <patternFill patternType="gray125"/>
    </fill>
    <fill>
      <patternFill patternType="solid">
        <fgColor indexed="41"/>
        <bgColor indexed="64"/>
      </patternFill>
    </fill>
    <fill>
      <patternFill patternType="solid">
        <fgColor indexed="48"/>
        <bgColor indexed="64"/>
      </patternFill>
    </fill>
    <fill>
      <patternFill patternType="solid">
        <fgColor indexed="13"/>
        <bgColor indexed="64"/>
      </patternFill>
    </fill>
    <fill>
      <patternFill patternType="solid">
        <fgColor indexed="11"/>
        <bgColor indexed="64"/>
      </patternFill>
    </fill>
    <fill>
      <patternFill patternType="solid">
        <fgColor rgb="FFFFFFCC"/>
        <bgColor indexed="64"/>
      </patternFill>
    </fill>
    <fill>
      <patternFill patternType="solid">
        <fgColor rgb="FFFFC000"/>
        <bgColor indexed="64"/>
      </patternFill>
    </fill>
    <fill>
      <patternFill patternType="solid">
        <fgColor rgb="FFFF00FF"/>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indexed="62"/>
        <bgColor indexed="64"/>
      </patternFill>
    </fill>
    <fill>
      <patternFill patternType="solid">
        <fgColor indexed="56"/>
        <bgColor indexed="64"/>
      </patternFill>
    </fill>
    <fill>
      <patternFill patternType="solid">
        <fgColor indexed="43"/>
        <bgColor indexed="64"/>
      </patternFill>
    </fill>
    <fill>
      <patternFill patternType="solid">
        <fgColor indexed="9"/>
        <bgColor indexed="64"/>
      </patternFill>
    </fill>
    <fill>
      <patternFill patternType="solid">
        <fgColor theme="3"/>
        <bgColor indexed="64"/>
      </patternFill>
    </fill>
    <fill>
      <patternFill patternType="solid">
        <fgColor indexed="22"/>
        <bgColor indexed="64"/>
      </patternFill>
    </fill>
    <fill>
      <patternFill patternType="solid">
        <fgColor theme="4"/>
        <bgColor indexed="64"/>
      </patternFill>
    </fill>
    <fill>
      <patternFill patternType="solid">
        <fgColor rgb="FFC00000"/>
        <bgColor indexed="64"/>
      </patternFill>
    </fill>
    <fill>
      <patternFill patternType="solid">
        <fgColor theme="4" tint="0.59999389629810485"/>
        <bgColor indexed="64"/>
      </patternFill>
    </fill>
    <fill>
      <patternFill patternType="solid">
        <fgColor indexed="51"/>
        <bgColor indexed="64"/>
      </patternFill>
    </fill>
    <fill>
      <patternFill patternType="solid">
        <fgColor indexed="50"/>
        <bgColor indexed="64"/>
      </patternFill>
    </fill>
    <fill>
      <patternFill patternType="solid">
        <fgColor rgb="FFFFFF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9" tint="0.59999389629810485"/>
        <bgColor indexed="64"/>
      </patternFill>
    </fill>
  </fills>
  <borders count="3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style="thick">
        <color rgb="FF7030A0"/>
      </left>
      <right/>
      <top style="thick">
        <color rgb="FF7030A0"/>
      </top>
      <bottom/>
      <diagonal/>
    </border>
    <border>
      <left/>
      <right style="thick">
        <color rgb="FF7030A0"/>
      </right>
      <top/>
      <bottom style="thick">
        <color rgb="FF7030A0"/>
      </bottom>
      <diagonal/>
    </border>
    <border>
      <left style="thin">
        <color indexed="18"/>
      </left>
      <right style="medium">
        <color indexed="64"/>
      </right>
      <top style="medium">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double">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bottom style="double">
        <color indexed="64"/>
      </bottom>
      <diagonal/>
    </border>
  </borders>
  <cellStyleXfs count="5">
    <xf numFmtId="0" fontId="0" fillId="0" borderId="0"/>
    <xf numFmtId="165" fontId="2" fillId="0" borderId="0" applyFont="0" applyFill="0" applyBorder="0" applyAlignment="0" applyProtection="0"/>
    <xf numFmtId="9" fontId="19" fillId="0" borderId="0" applyFont="0" applyFill="0" applyBorder="0" applyAlignment="0" applyProtection="0"/>
    <xf numFmtId="0" fontId="20" fillId="0" borderId="0"/>
    <xf numFmtId="0" fontId="1" fillId="0" borderId="0"/>
  </cellStyleXfs>
  <cellXfs count="334">
    <xf numFmtId="0" fontId="0" fillId="0" borderId="0" xfId="0"/>
    <xf numFmtId="0" fontId="0" fillId="0" borderId="0" xfId="0" applyAlignment="1">
      <alignment horizontal="right"/>
    </xf>
    <xf numFmtId="3" fontId="0" fillId="0" borderId="0" xfId="0" applyNumberFormat="1"/>
    <xf numFmtId="0" fontId="0" fillId="2" borderId="0" xfId="0" applyFill="1" applyAlignment="1">
      <alignment horizontal="center"/>
    </xf>
    <xf numFmtId="0" fontId="0" fillId="2" borderId="0" xfId="0" applyFill="1"/>
    <xf numFmtId="0" fontId="3" fillId="2" borderId="0" xfId="0" applyFont="1" applyFill="1" applyAlignment="1">
      <alignment horizontal="center"/>
    </xf>
    <xf numFmtId="10" fontId="4" fillId="3" borderId="0" xfId="0" applyNumberFormat="1" applyFont="1" applyFill="1"/>
    <xf numFmtId="0" fontId="0" fillId="2" borderId="0" xfId="0" applyFill="1" applyAlignment="1">
      <alignment horizontal="right"/>
    </xf>
    <xf numFmtId="0" fontId="3" fillId="2" borderId="0" xfId="0" applyFont="1" applyFill="1"/>
    <xf numFmtId="0" fontId="4" fillId="0" borderId="0" xfId="0" applyFont="1"/>
    <xf numFmtId="3" fontId="4" fillId="3" borderId="2" xfId="0" applyNumberFormat="1" applyFont="1" applyFill="1" applyBorder="1"/>
    <xf numFmtId="3" fontId="4" fillId="3" borderId="3" xfId="0" applyNumberFormat="1" applyFont="1" applyFill="1" applyBorder="1"/>
    <xf numFmtId="2" fontId="0" fillId="2" borderId="0" xfId="0" applyNumberFormat="1" applyFill="1" applyAlignment="1">
      <alignment horizontal="right"/>
    </xf>
    <xf numFmtId="0" fontId="0" fillId="0" borderId="0" xfId="0" applyBorder="1"/>
    <xf numFmtId="0" fontId="0" fillId="0" borderId="0" xfId="0" applyAlignment="1">
      <alignment horizontal="center"/>
    </xf>
    <xf numFmtId="0" fontId="0" fillId="5" borderId="4" xfId="0" applyFill="1" applyBorder="1" applyAlignment="1">
      <alignment horizontal="center"/>
    </xf>
    <xf numFmtId="166" fontId="0" fillId="5" borderId="5" xfId="0" applyNumberFormat="1" applyFill="1" applyBorder="1" applyAlignment="1">
      <alignment horizontal="center"/>
    </xf>
    <xf numFmtId="2" fontId="0" fillId="5" borderId="5" xfId="0" quotePrefix="1" applyNumberFormat="1" applyFill="1" applyBorder="1" applyAlignment="1">
      <alignment horizontal="center"/>
    </xf>
    <xf numFmtId="10" fontId="5" fillId="4" borderId="6" xfId="0" applyNumberFormat="1" applyFont="1" applyFill="1" applyBorder="1" applyAlignment="1">
      <alignment horizontal="center"/>
    </xf>
    <xf numFmtId="3" fontId="5" fillId="4" borderId="1" xfId="0" applyNumberFormat="1" applyFont="1" applyFill="1" applyBorder="1" applyAlignment="1">
      <alignment horizontal="center"/>
    </xf>
    <xf numFmtId="0" fontId="3" fillId="0" borderId="0" xfId="0" applyFont="1" applyFill="1" applyAlignment="1">
      <alignment horizontal="center"/>
    </xf>
    <xf numFmtId="0" fontId="7" fillId="0" borderId="0" xfId="0" applyFont="1"/>
    <xf numFmtId="168" fontId="0" fillId="0" borderId="0" xfId="0" applyNumberFormat="1"/>
    <xf numFmtId="167" fontId="0" fillId="5" borderId="4" xfId="0" applyNumberFormat="1" applyFill="1" applyBorder="1" applyAlignment="1">
      <alignment horizontal="center"/>
    </xf>
    <xf numFmtId="0" fontId="0" fillId="2" borderId="0" xfId="0" applyFill="1" applyBorder="1" applyAlignment="1">
      <alignment horizontal="center"/>
    </xf>
    <xf numFmtId="2" fontId="0" fillId="0" borderId="0" xfId="0" applyNumberFormat="1"/>
    <xf numFmtId="2" fontId="8" fillId="5" borderId="1" xfId="0" quotePrefix="1" applyNumberFormat="1" applyFont="1" applyFill="1" applyBorder="1" applyAlignment="1">
      <alignment horizontal="center"/>
    </xf>
    <xf numFmtId="0" fontId="3" fillId="2" borderId="0" xfId="0" applyFont="1" applyFill="1" applyAlignment="1">
      <alignment horizontal="center"/>
    </xf>
    <xf numFmtId="3" fontId="0" fillId="6" borderId="0" xfId="0" applyNumberFormat="1" applyFill="1"/>
    <xf numFmtId="3" fontId="0" fillId="7" borderId="0" xfId="0" applyNumberFormat="1" applyFill="1"/>
    <xf numFmtId="0" fontId="3" fillId="0" borderId="0" xfId="0" applyFont="1"/>
    <xf numFmtId="0" fontId="0" fillId="0" borderId="2" xfId="0" applyBorder="1"/>
    <xf numFmtId="0" fontId="0" fillId="0" borderId="3" xfId="0" applyBorder="1"/>
    <xf numFmtId="0" fontId="3" fillId="0" borderId="2" xfId="0" applyFont="1" applyBorder="1"/>
    <xf numFmtId="0" fontId="10" fillId="6" borderId="0" xfId="0" applyFont="1" applyFill="1"/>
    <xf numFmtId="0" fontId="0" fillId="6" borderId="0" xfId="0" applyFill="1"/>
    <xf numFmtId="14" fontId="0" fillId="0" borderId="0" xfId="0" applyNumberFormat="1"/>
    <xf numFmtId="14" fontId="0" fillId="6" borderId="0" xfId="0" applyNumberFormat="1" applyFill="1"/>
    <xf numFmtId="22" fontId="0" fillId="0" borderId="0" xfId="0" applyNumberFormat="1"/>
    <xf numFmtId="0" fontId="11" fillId="0" borderId="0" xfId="0" applyFont="1"/>
    <xf numFmtId="0" fontId="9" fillId="9" borderId="7" xfId="0" applyFont="1" applyFill="1" applyBorder="1"/>
    <xf numFmtId="0" fontId="9" fillId="9" borderId="13" xfId="0" applyFont="1" applyFill="1" applyBorder="1"/>
    <xf numFmtId="0" fontId="10" fillId="0" borderId="0" xfId="0" applyFont="1"/>
    <xf numFmtId="170" fontId="12" fillId="10" borderId="8" xfId="0" applyNumberFormat="1" applyFont="1" applyFill="1" applyBorder="1"/>
    <xf numFmtId="171" fontId="13" fillId="10" borderId="9" xfId="1" applyNumberFormat="1" applyFont="1" applyFill="1" applyBorder="1"/>
    <xf numFmtId="0" fontId="14" fillId="0" borderId="0" xfId="0" applyFont="1"/>
    <xf numFmtId="170" fontId="12" fillId="10" borderId="10" xfId="0" applyNumberFormat="1" applyFont="1" applyFill="1" applyBorder="1"/>
    <xf numFmtId="170" fontId="12" fillId="12" borderId="8" xfId="0" applyNumberFormat="1" applyFont="1" applyFill="1" applyBorder="1"/>
    <xf numFmtId="171" fontId="13" fillId="12" borderId="9" xfId="1" applyNumberFormat="1" applyFont="1" applyFill="1" applyBorder="1"/>
    <xf numFmtId="0" fontId="9" fillId="9" borderId="0" xfId="0" applyFont="1" applyFill="1" applyBorder="1"/>
    <xf numFmtId="171" fontId="13" fillId="10" borderId="0" xfId="1" applyNumberFormat="1" applyFont="1" applyFill="1" applyBorder="1"/>
    <xf numFmtId="0" fontId="9" fillId="9" borderId="14" xfId="0" applyFont="1" applyFill="1" applyBorder="1"/>
    <xf numFmtId="171" fontId="13" fillId="10" borderId="11" xfId="1" applyNumberFormat="1" applyFont="1" applyFill="1" applyBorder="1"/>
    <xf numFmtId="171" fontId="13" fillId="12" borderId="0" xfId="1" applyNumberFormat="1" applyFont="1" applyFill="1" applyBorder="1"/>
    <xf numFmtId="170" fontId="12" fillId="12" borderId="10" xfId="0" applyNumberFormat="1" applyFont="1" applyFill="1" applyBorder="1"/>
    <xf numFmtId="171" fontId="13" fillId="12" borderId="11" xfId="1" applyNumberFormat="1" applyFont="1" applyFill="1" applyBorder="1"/>
    <xf numFmtId="172" fontId="0" fillId="0" borderId="0" xfId="1" applyNumberFormat="1" applyFont="1"/>
    <xf numFmtId="0" fontId="0" fillId="0" borderId="14" xfId="0" applyBorder="1"/>
    <xf numFmtId="173" fontId="0" fillId="0" borderId="13" xfId="1" applyNumberFormat="1" applyFont="1" applyBorder="1"/>
    <xf numFmtId="173" fontId="0" fillId="0" borderId="9" xfId="1" applyNumberFormat="1" applyFont="1" applyBorder="1"/>
    <xf numFmtId="0" fontId="0" fillId="0" borderId="11" xfId="0" applyBorder="1"/>
    <xf numFmtId="173" fontId="0" fillId="0" borderId="12" xfId="1" applyNumberFormat="1" applyFont="1" applyBorder="1"/>
    <xf numFmtId="0" fontId="0" fillId="0" borderId="6" xfId="0" applyBorder="1"/>
    <xf numFmtId="0" fontId="3" fillId="0" borderId="4" xfId="0" applyFont="1" applyBorder="1"/>
    <xf numFmtId="0" fontId="3" fillId="0" borderId="6" xfId="0" applyFont="1" applyBorder="1"/>
    <xf numFmtId="0" fontId="3" fillId="0" borderId="5" xfId="0" applyFont="1" applyBorder="1"/>
    <xf numFmtId="169" fontId="0" fillId="0" borderId="0" xfId="0" applyNumberFormat="1"/>
    <xf numFmtId="169" fontId="0" fillId="7" borderId="0" xfId="1" applyNumberFormat="1" applyFont="1" applyFill="1"/>
    <xf numFmtId="172" fontId="15" fillId="0" borderId="0" xfId="1" applyNumberFormat="1" applyFont="1"/>
    <xf numFmtId="10" fontId="5" fillId="13" borderId="4" xfId="0" applyNumberFormat="1" applyFont="1" applyFill="1" applyBorder="1" applyAlignment="1">
      <alignment horizontal="center"/>
    </xf>
    <xf numFmtId="3" fontId="5" fillId="13" borderId="1" xfId="0" applyNumberFormat="1" applyFont="1" applyFill="1" applyBorder="1" applyAlignment="1">
      <alignment horizontal="center"/>
    </xf>
    <xf numFmtId="3" fontId="5" fillId="11" borderId="1" xfId="0" applyNumberFormat="1" applyFont="1" applyFill="1" applyBorder="1" applyAlignment="1">
      <alignment horizontal="center"/>
    </xf>
    <xf numFmtId="172" fontId="3" fillId="0" borderId="0" xfId="1" applyNumberFormat="1" applyFont="1"/>
    <xf numFmtId="172" fontId="0" fillId="8" borderId="1" xfId="1" applyNumberFormat="1" applyFont="1" applyFill="1" applyBorder="1"/>
    <xf numFmtId="165" fontId="0" fillId="11" borderId="0" xfId="1" applyFont="1" applyFill="1"/>
    <xf numFmtId="0" fontId="7" fillId="0" borderId="0" xfId="0" applyFont="1" applyAlignment="1">
      <alignment horizontal="right"/>
    </xf>
    <xf numFmtId="0" fontId="0" fillId="0" borderId="15" xfId="0" applyBorder="1"/>
    <xf numFmtId="0" fontId="7" fillId="0" borderId="2" xfId="0" applyFont="1" applyBorder="1"/>
    <xf numFmtId="169" fontId="0" fillId="7" borderId="6" xfId="1" applyNumberFormat="1" applyFont="1" applyFill="1" applyBorder="1"/>
    <xf numFmtId="169" fontId="0" fillId="0" borderId="6" xfId="0" applyNumberFormat="1" applyBorder="1"/>
    <xf numFmtId="169" fontId="0" fillId="0" borderId="5" xfId="0" applyNumberFormat="1" applyBorder="1"/>
    <xf numFmtId="172" fontId="3" fillId="11" borderId="0" xfId="1" applyNumberFormat="1" applyFont="1" applyFill="1"/>
    <xf numFmtId="169" fontId="3" fillId="0" borderId="6" xfId="1" applyNumberFormat="1" applyFont="1" applyBorder="1"/>
    <xf numFmtId="169" fontId="3" fillId="0" borderId="5" xfId="1" applyNumberFormat="1" applyFont="1" applyBorder="1"/>
    <xf numFmtId="0" fontId="7" fillId="0" borderId="0" xfId="0" applyFont="1" applyAlignment="1">
      <alignment horizontal="center"/>
    </xf>
    <xf numFmtId="0" fontId="7" fillId="0" borderId="6" xfId="0" applyFont="1" applyBorder="1"/>
    <xf numFmtId="0" fontId="3" fillId="0" borderId="12" xfId="0" applyFont="1" applyBorder="1" applyAlignment="1">
      <alignment horizontal="right"/>
    </xf>
    <xf numFmtId="165" fontId="16" fillId="0" borderId="7" xfId="1" applyFont="1" applyBorder="1"/>
    <xf numFmtId="0" fontId="16" fillId="0" borderId="13" xfId="0" applyFont="1" applyBorder="1" applyAlignment="1">
      <alignment horizontal="right"/>
    </xf>
    <xf numFmtId="169" fontId="0" fillId="11" borderId="0" xfId="1" applyNumberFormat="1" applyFont="1" applyFill="1"/>
    <xf numFmtId="3" fontId="5" fillId="11" borderId="1" xfId="0" applyNumberFormat="1" applyFont="1" applyFill="1" applyBorder="1"/>
    <xf numFmtId="10" fontId="5" fillId="11" borderId="5" xfId="0" applyNumberFormat="1" applyFont="1" applyFill="1" applyBorder="1" applyAlignment="1">
      <alignment horizontal="center"/>
    </xf>
    <xf numFmtId="0" fontId="17" fillId="0" borderId="0" xfId="0" applyFont="1"/>
    <xf numFmtId="172" fontId="17" fillId="0" borderId="0" xfId="1" applyNumberFormat="1" applyFont="1"/>
    <xf numFmtId="0" fontId="2" fillId="0" borderId="0" xfId="0" applyFont="1"/>
    <xf numFmtId="174" fontId="0" fillId="0" borderId="0" xfId="1" applyNumberFormat="1" applyFont="1"/>
    <xf numFmtId="165" fontId="0" fillId="7" borderId="0" xfId="1" applyFont="1" applyFill="1"/>
    <xf numFmtId="0" fontId="9" fillId="0" borderId="0" xfId="0" applyFont="1" applyFill="1"/>
    <xf numFmtId="0" fontId="18" fillId="0" borderId="16" xfId="0" applyFont="1" applyFill="1" applyBorder="1"/>
    <xf numFmtId="0" fontId="18" fillId="0" borderId="0" xfId="0" applyFont="1" applyFill="1" applyBorder="1"/>
    <xf numFmtId="0" fontId="0" fillId="0" borderId="16" xfId="0" applyBorder="1" applyAlignment="1">
      <alignment horizontal="right"/>
    </xf>
    <xf numFmtId="171" fontId="13" fillId="10" borderId="17" xfId="1" applyNumberFormat="1" applyFont="1" applyFill="1" applyBorder="1"/>
    <xf numFmtId="0" fontId="3" fillId="2" borderId="0" xfId="0" applyFont="1" applyFill="1" applyAlignment="1">
      <alignment horizontal="center"/>
    </xf>
    <xf numFmtId="0" fontId="2" fillId="0" borderId="0" xfId="0" applyFont="1" applyAlignment="1">
      <alignment horizontal="right"/>
    </xf>
    <xf numFmtId="0" fontId="3" fillId="16" borderId="7" xfId="0" applyFont="1" applyFill="1" applyBorder="1" applyAlignment="1"/>
    <xf numFmtId="0" fontId="3" fillId="16" borderId="14" xfId="0" applyFont="1" applyFill="1" applyBorder="1" applyAlignment="1"/>
    <xf numFmtId="0" fontId="3" fillId="16" borderId="13" xfId="0" applyFont="1" applyFill="1" applyBorder="1" applyAlignment="1"/>
    <xf numFmtId="0" fontId="0" fillId="16" borderId="10" xfId="0" applyFill="1" applyBorder="1"/>
    <xf numFmtId="14" fontId="3" fillId="16" borderId="11" xfId="0" applyNumberFormat="1" applyFont="1" applyFill="1" applyBorder="1" applyAlignment="1"/>
    <xf numFmtId="14" fontId="3" fillId="16" borderId="12" xfId="0" applyNumberFormat="1" applyFont="1" applyFill="1" applyBorder="1" applyAlignment="1"/>
    <xf numFmtId="0" fontId="0" fillId="17" borderId="0" xfId="0" applyFill="1" applyBorder="1"/>
    <xf numFmtId="14" fontId="3" fillId="17" borderId="0" xfId="0" applyNumberFormat="1" applyFont="1" applyFill="1" applyBorder="1" applyAlignment="1"/>
    <xf numFmtId="14" fontId="3" fillId="17" borderId="0" xfId="0" applyNumberFormat="1" applyFont="1" applyFill="1" applyBorder="1" applyAlignment="1">
      <alignment horizontal="left"/>
    </xf>
    <xf numFmtId="0" fontId="21" fillId="17" borderId="11" xfId="0" applyFont="1" applyFill="1" applyBorder="1" applyAlignment="1">
      <alignment vertical="center"/>
    </xf>
    <xf numFmtId="0" fontId="21" fillId="17" borderId="0" xfId="0" applyFont="1" applyFill="1" applyBorder="1" applyAlignment="1">
      <alignment vertical="center"/>
    </xf>
    <xf numFmtId="0" fontId="0" fillId="17" borderId="0" xfId="0" applyFill="1"/>
    <xf numFmtId="175" fontId="22" fillId="18" borderId="18" xfId="0" applyNumberFormat="1" applyFont="1" applyFill="1" applyBorder="1" applyAlignment="1">
      <alignment horizontal="center" vertical="center" wrapText="1"/>
    </xf>
    <xf numFmtId="0" fontId="0" fillId="17" borderId="0" xfId="0" applyFill="1" applyAlignment="1">
      <alignment horizontal="center"/>
    </xf>
    <xf numFmtId="22" fontId="0" fillId="17" borderId="8" xfId="0" applyNumberFormat="1" applyFill="1" applyBorder="1"/>
    <xf numFmtId="4" fontId="0" fillId="17" borderId="0" xfId="0" applyNumberFormat="1" applyFill="1"/>
    <xf numFmtId="22" fontId="0" fillId="17" borderId="7" xfId="0" applyNumberFormat="1" applyFill="1" applyBorder="1"/>
    <xf numFmtId="22" fontId="0" fillId="17" borderId="10" xfId="0" applyNumberFormat="1" applyFill="1" applyBorder="1"/>
    <xf numFmtId="4" fontId="23" fillId="19" borderId="8" xfId="0" applyNumberFormat="1" applyFont="1" applyFill="1" applyBorder="1"/>
    <xf numFmtId="4" fontId="23" fillId="10" borderId="19" xfId="0" applyNumberFormat="1" applyFont="1" applyFill="1" applyBorder="1"/>
    <xf numFmtId="4" fontId="23" fillId="10" borderId="20" xfId="0" applyNumberFormat="1" applyFont="1" applyFill="1" applyBorder="1"/>
    <xf numFmtId="14" fontId="24" fillId="16" borderId="14" xfId="0" applyNumberFormat="1" applyFont="1" applyFill="1" applyBorder="1" applyAlignment="1">
      <alignment horizontal="left"/>
    </xf>
    <xf numFmtId="14" fontId="24" fillId="16" borderId="11" xfId="0" applyNumberFormat="1" applyFont="1" applyFill="1" applyBorder="1" applyAlignment="1">
      <alignment horizontal="left"/>
    </xf>
    <xf numFmtId="165" fontId="0" fillId="0" borderId="0" xfId="1" applyFont="1"/>
    <xf numFmtId="0" fontId="25" fillId="21" borderId="14" xfId="0" quotePrefix="1" applyFont="1" applyFill="1" applyBorder="1" applyAlignment="1">
      <alignment horizontal="center" vertical="center" wrapText="1"/>
    </xf>
    <xf numFmtId="0" fontId="0" fillId="0" borderId="0" xfId="0" applyBorder="1" applyAlignment="1">
      <alignment horizontal="center" vertical="center" wrapText="1"/>
    </xf>
    <xf numFmtId="0" fontId="3" fillId="22" borderId="8" xfId="0" applyFont="1" applyFill="1" applyBorder="1" applyAlignment="1">
      <alignment horizontal="center" vertical="center" wrapText="1"/>
    </xf>
    <xf numFmtId="0" fontId="3" fillId="22" borderId="0" xfId="0" applyFont="1" applyFill="1" applyBorder="1" applyAlignment="1">
      <alignment horizontal="center" vertical="center" wrapText="1"/>
    </xf>
    <xf numFmtId="0" fontId="10" fillId="22" borderId="8" xfId="4" applyFont="1" applyFill="1" applyBorder="1" applyAlignment="1">
      <alignment horizontal="center" vertical="center" wrapText="1"/>
    </xf>
    <xf numFmtId="0" fontId="10" fillId="22" borderId="8" xfId="4" applyFont="1" applyFill="1" applyBorder="1" applyAlignment="1">
      <alignment horizontal="center" vertical="center"/>
    </xf>
    <xf numFmtId="0" fontId="10" fillId="22" borderId="10" xfId="4" applyFont="1" applyFill="1" applyBorder="1" applyAlignment="1">
      <alignment horizontal="center" vertical="center" wrapText="1"/>
    </xf>
    <xf numFmtId="176" fontId="0" fillId="8" borderId="0" xfId="1" applyNumberFormat="1" applyFont="1" applyFill="1" applyBorder="1" applyAlignment="1">
      <alignment horizontal="center" vertical="center" wrapText="1"/>
    </xf>
    <xf numFmtId="176" fontId="0" fillId="8" borderId="11" xfId="1" applyNumberFormat="1" applyFont="1" applyFill="1" applyBorder="1" applyAlignment="1">
      <alignment horizontal="center" vertical="center" wrapText="1"/>
    </xf>
    <xf numFmtId="176" fontId="10" fillId="0" borderId="0" xfId="0" applyNumberFormat="1" applyFont="1"/>
    <xf numFmtId="9" fontId="29" fillId="23" borderId="0" xfId="3" applyNumberFormat="1" applyFont="1" applyFill="1" applyBorder="1" applyAlignment="1">
      <alignment horizontal="center" vertical="center" wrapText="1"/>
    </xf>
    <xf numFmtId="0" fontId="29" fillId="24" borderId="0" xfId="3" applyFont="1" applyFill="1" applyBorder="1" applyAlignment="1">
      <alignment horizontal="center" vertical="center" wrapText="1"/>
    </xf>
    <xf numFmtId="9" fontId="30" fillId="14" borderId="0" xfId="3" applyNumberFormat="1" applyFont="1" applyFill="1" applyBorder="1" applyAlignment="1">
      <alignment horizontal="center" vertical="center" wrapText="1"/>
    </xf>
    <xf numFmtId="9" fontId="0" fillId="0" borderId="0" xfId="0" applyNumberFormat="1"/>
    <xf numFmtId="178" fontId="0" fillId="0" borderId="0" xfId="1" applyNumberFormat="1" applyFont="1"/>
    <xf numFmtId="164" fontId="0" fillId="0" borderId="0" xfId="0" applyNumberFormat="1"/>
    <xf numFmtId="165" fontId="0" fillId="0" borderId="0" xfId="1" applyNumberFormat="1" applyFont="1"/>
    <xf numFmtId="9" fontId="0" fillId="0" borderId="0" xfId="2" applyFont="1"/>
    <xf numFmtId="177" fontId="3" fillId="8" borderId="0" xfId="1" applyNumberFormat="1" applyFont="1" applyFill="1"/>
    <xf numFmtId="0" fontId="3" fillId="12" borderId="0" xfId="0" applyFont="1" applyFill="1"/>
    <xf numFmtId="9" fontId="0" fillId="12" borderId="0" xfId="0" applyNumberFormat="1" applyFill="1"/>
    <xf numFmtId="9" fontId="26" fillId="12" borderId="0" xfId="2" applyNumberFormat="1" applyFont="1" applyFill="1" applyBorder="1" applyAlignment="1">
      <alignment horizontal="right" vertical="center" wrapText="1"/>
    </xf>
    <xf numFmtId="0" fontId="29" fillId="12" borderId="0" xfId="3" applyFont="1" applyFill="1" applyBorder="1" applyAlignment="1">
      <alignment horizontal="center" vertical="center" wrapText="1"/>
    </xf>
    <xf numFmtId="9" fontId="29" fillId="12" borderId="0" xfId="3" applyNumberFormat="1" applyFont="1" applyFill="1" applyBorder="1" applyAlignment="1">
      <alignment horizontal="center" vertical="center" wrapText="1"/>
    </xf>
    <xf numFmtId="0" fontId="2" fillId="0" borderId="0" xfId="0" applyFont="1" applyAlignment="1">
      <alignment horizontal="center"/>
    </xf>
    <xf numFmtId="9" fontId="31" fillId="25" borderId="0" xfId="3" applyNumberFormat="1" applyFont="1" applyFill="1" applyBorder="1" applyAlignment="1">
      <alignment horizontal="center" vertical="center"/>
    </xf>
    <xf numFmtId="9" fontId="31" fillId="25" borderId="0" xfId="3" applyNumberFormat="1" applyFont="1" applyFill="1" applyBorder="1" applyAlignment="1">
      <alignment horizontal="right" vertical="center" wrapText="1"/>
    </xf>
    <xf numFmtId="0" fontId="32" fillId="0" borderId="0" xfId="0" applyFont="1"/>
    <xf numFmtId="0" fontId="33" fillId="0" borderId="0" xfId="0" applyFont="1"/>
    <xf numFmtId="0" fontId="2" fillId="10" borderId="0" xfId="0" applyFont="1" applyFill="1" applyAlignment="1">
      <alignment horizontal="left" vertical="center"/>
    </xf>
    <xf numFmtId="0" fontId="2" fillId="0" borderId="3" xfId="0" applyFont="1" applyBorder="1"/>
    <xf numFmtId="0" fontId="2" fillId="0" borderId="0" xfId="0" applyFont="1" applyBorder="1"/>
    <xf numFmtId="177" fontId="0" fillId="0" borderId="9" xfId="1" applyNumberFormat="1" applyFont="1" applyBorder="1"/>
    <xf numFmtId="0" fontId="0" fillId="0" borderId="8" xfId="0" applyBorder="1"/>
    <xf numFmtId="0" fontId="0" fillId="0" borderId="10" xfId="0" applyBorder="1"/>
    <xf numFmtId="177" fontId="2" fillId="0" borderId="9" xfId="1" applyNumberFormat="1" applyFont="1" applyBorder="1"/>
    <xf numFmtId="0" fontId="0" fillId="0" borderId="9" xfId="0" applyBorder="1"/>
    <xf numFmtId="0" fontId="0" fillId="25" borderId="0" xfId="0" applyFill="1"/>
    <xf numFmtId="0" fontId="3" fillId="25" borderId="0" xfId="0" applyFont="1" applyFill="1"/>
    <xf numFmtId="0" fontId="2" fillId="12" borderId="0" xfId="0" applyFont="1" applyFill="1"/>
    <xf numFmtId="0" fontId="0" fillId="12" borderId="0" xfId="0" applyFill="1"/>
    <xf numFmtId="0" fontId="2" fillId="25" borderId="0" xfId="0" applyFont="1" applyFill="1"/>
    <xf numFmtId="0" fontId="5" fillId="17" borderId="2" xfId="0" applyFont="1" applyFill="1" applyBorder="1" applyAlignment="1">
      <alignment vertical="center" wrapText="1"/>
    </xf>
    <xf numFmtId="22" fontId="0" fillId="17" borderId="8" xfId="0" applyNumberFormat="1" applyFill="1" applyBorder="1" applyAlignment="1">
      <alignment horizontal="center"/>
    </xf>
    <xf numFmtId="0" fontId="0" fillId="0" borderId="7" xfId="0" applyBorder="1"/>
    <xf numFmtId="165" fontId="0" fillId="11" borderId="13" xfId="1" applyFont="1" applyFill="1" applyBorder="1"/>
    <xf numFmtId="165" fontId="0" fillId="11" borderId="9" xfId="1" applyFont="1" applyFill="1" applyBorder="1"/>
    <xf numFmtId="165" fontId="0" fillId="11" borderId="12" xfId="1" applyFont="1" applyFill="1" applyBorder="1"/>
    <xf numFmtId="9" fontId="0" fillId="7" borderId="0" xfId="2" applyFont="1" applyFill="1"/>
    <xf numFmtId="9" fontId="3" fillId="7" borderId="0" xfId="0" applyNumberFormat="1" applyFont="1" applyFill="1"/>
    <xf numFmtId="0" fontId="2" fillId="0" borderId="0" xfId="0" applyFont="1" applyAlignment="1">
      <alignment horizontal="left"/>
    </xf>
    <xf numFmtId="9" fontId="3" fillId="12" borderId="0" xfId="0" applyNumberFormat="1" applyFont="1" applyFill="1" applyAlignment="1">
      <alignment horizontal="center"/>
    </xf>
    <xf numFmtId="9" fontId="3" fillId="7" borderId="0" xfId="0" applyNumberFormat="1" applyFont="1" applyFill="1" applyAlignment="1">
      <alignment horizontal="center"/>
    </xf>
    <xf numFmtId="9" fontId="0" fillId="27" borderId="0" xfId="2" applyFont="1" applyFill="1" applyAlignment="1">
      <alignment horizontal="center"/>
    </xf>
    <xf numFmtId="9" fontId="0" fillId="7" borderId="0" xfId="2" applyFont="1" applyFill="1" applyAlignment="1">
      <alignment horizontal="center"/>
    </xf>
    <xf numFmtId="9" fontId="26" fillId="12" borderId="0" xfId="2" applyNumberFormat="1" applyFont="1" applyFill="1" applyBorder="1" applyAlignment="1">
      <alignment horizontal="center" vertical="center" wrapText="1"/>
    </xf>
    <xf numFmtId="0" fontId="35" fillId="9" borderId="0" xfId="0" applyFont="1" applyFill="1" applyAlignment="1">
      <alignment horizontal="right"/>
    </xf>
    <xf numFmtId="0" fontId="36" fillId="9" borderId="0" xfId="0" applyFont="1" applyFill="1" applyAlignment="1">
      <alignment horizontal="right"/>
    </xf>
    <xf numFmtId="0" fontId="3" fillId="0" borderId="0" xfId="0" applyFont="1" applyFill="1"/>
    <xf numFmtId="0" fontId="0" fillId="7" borderId="15" xfId="0" applyFill="1" applyBorder="1"/>
    <xf numFmtId="0" fontId="0" fillId="7" borderId="3" xfId="0" applyFill="1" applyBorder="1"/>
    <xf numFmtId="14" fontId="10" fillId="8" borderId="0" xfId="0" applyNumberFormat="1" applyFont="1" applyFill="1"/>
    <xf numFmtId="0" fontId="10" fillId="0" borderId="0" xfId="0" applyFont="1" applyAlignment="1">
      <alignment horizontal="right"/>
    </xf>
    <xf numFmtId="0" fontId="21" fillId="15" borderId="2" xfId="0" applyFont="1" applyFill="1" applyBorder="1" applyAlignment="1">
      <alignment horizontal="center" vertical="center"/>
    </xf>
    <xf numFmtId="0" fontId="21" fillId="15" borderId="15" xfId="0" applyFont="1" applyFill="1" applyBorder="1" applyAlignment="1">
      <alignment horizontal="center" vertical="center"/>
    </xf>
    <xf numFmtId="0" fontId="21" fillId="15" borderId="3" xfId="0" applyFont="1" applyFill="1" applyBorder="1" applyAlignment="1">
      <alignment horizontal="center" vertical="center"/>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0" fillId="0" borderId="22" xfId="0" applyBorder="1"/>
    <xf numFmtId="0" fontId="3" fillId="7" borderId="0" xfId="0" applyFont="1" applyFill="1"/>
    <xf numFmtId="9" fontId="2" fillId="27" borderId="22" xfId="2" applyFont="1" applyFill="1" applyBorder="1"/>
    <xf numFmtId="9" fontId="3" fillId="27" borderId="0" xfId="0" applyNumberFormat="1" applyFont="1" applyFill="1"/>
    <xf numFmtId="0" fontId="3" fillId="27" borderId="0" xfId="0" applyFont="1" applyFill="1"/>
    <xf numFmtId="0" fontId="3" fillId="27" borderId="0" xfId="0" applyFont="1" applyFill="1" applyAlignment="1">
      <alignment horizontal="center"/>
    </xf>
    <xf numFmtId="0" fontId="0" fillId="27" borderId="0" xfId="0" applyFill="1"/>
    <xf numFmtId="0" fontId="0" fillId="7" borderId="0" xfId="0" applyFill="1"/>
    <xf numFmtId="0" fontId="35" fillId="20" borderId="2" xfId="0" applyFont="1" applyFill="1" applyBorder="1"/>
    <xf numFmtId="0" fontId="35" fillId="20" borderId="15" xfId="0" applyFont="1" applyFill="1" applyBorder="1"/>
    <xf numFmtId="0" fontId="35" fillId="20" borderId="3" xfId="0" applyFont="1" applyFill="1" applyBorder="1"/>
    <xf numFmtId="0" fontId="2" fillId="28" borderId="7" xfId="0" applyFont="1" applyFill="1" applyBorder="1"/>
    <xf numFmtId="177" fontId="0" fillId="28" borderId="13" xfId="1" applyNumberFormat="1" applyFont="1" applyFill="1" applyBorder="1"/>
    <xf numFmtId="0" fontId="2" fillId="28" borderId="14" xfId="0" applyFont="1" applyFill="1" applyBorder="1"/>
    <xf numFmtId="0" fontId="2" fillId="28" borderId="8" xfId="0" applyFont="1" applyFill="1" applyBorder="1"/>
    <xf numFmtId="177" fontId="0" fillId="28" borderId="9" xfId="1" applyNumberFormat="1" applyFont="1" applyFill="1" applyBorder="1"/>
    <xf numFmtId="0" fontId="2" fillId="28" borderId="0" xfId="0" applyFont="1" applyFill="1" applyBorder="1"/>
    <xf numFmtId="177" fontId="2" fillId="28" borderId="9" xfId="1" applyNumberFormat="1" applyFont="1" applyFill="1" applyBorder="1"/>
    <xf numFmtId="0" fontId="3" fillId="28" borderId="0" xfId="0" applyFont="1" applyFill="1" applyBorder="1"/>
    <xf numFmtId="177" fontId="3" fillId="28" borderId="9" xfId="1" applyNumberFormat="1" applyFont="1" applyFill="1" applyBorder="1"/>
    <xf numFmtId="0" fontId="0" fillId="28" borderId="10" xfId="0" applyFill="1" applyBorder="1"/>
    <xf numFmtId="0" fontId="0" fillId="28" borderId="12" xfId="0" applyFill="1" applyBorder="1"/>
    <xf numFmtId="0" fontId="2" fillId="28" borderId="11" xfId="0" applyFont="1" applyFill="1" applyBorder="1"/>
    <xf numFmtId="177" fontId="0" fillId="28" borderId="12" xfId="1" applyNumberFormat="1" applyFont="1" applyFill="1" applyBorder="1"/>
    <xf numFmtId="177" fontId="0" fillId="0" borderId="0" xfId="0" applyNumberFormat="1"/>
    <xf numFmtId="0" fontId="32" fillId="0" borderId="0" xfId="0" applyFont="1" applyAlignment="1">
      <alignment horizontal="right"/>
    </xf>
    <xf numFmtId="0" fontId="34" fillId="7" borderId="2" xfId="0" applyFont="1" applyFill="1" applyBorder="1"/>
    <xf numFmtId="10" fontId="0" fillId="0" borderId="0" xfId="0" applyNumberFormat="1"/>
    <xf numFmtId="0" fontId="2" fillId="0" borderId="21" xfId="0" applyFont="1" applyBorder="1" applyAlignment="1">
      <alignment horizontal="right"/>
    </xf>
    <xf numFmtId="0" fontId="2" fillId="0" borderId="21" xfId="0" applyFont="1" applyFill="1" applyBorder="1" applyAlignment="1">
      <alignment horizontal="right"/>
    </xf>
    <xf numFmtId="0" fontId="3" fillId="0" borderId="23" xfId="0" applyFont="1" applyBorder="1"/>
    <xf numFmtId="0" fontId="0" fillId="0" borderId="23" xfId="0" applyBorder="1"/>
    <xf numFmtId="0" fontId="37" fillId="0" borderId="23" xfId="0" applyFont="1" applyBorder="1" applyAlignment="1">
      <alignment horizontal="center"/>
    </xf>
    <xf numFmtId="9" fontId="16" fillId="0" borderId="21" xfId="0" applyNumberFormat="1" applyFont="1" applyBorder="1" applyAlignment="1">
      <alignment horizontal="right"/>
    </xf>
    <xf numFmtId="0" fontId="16" fillId="0" borderId="21" xfId="0" applyFont="1" applyBorder="1" applyAlignment="1">
      <alignment horizontal="right"/>
    </xf>
    <xf numFmtId="0" fontId="38" fillId="0" borderId="23" xfId="0" applyFont="1" applyBorder="1" applyAlignment="1">
      <alignment horizontal="center"/>
    </xf>
    <xf numFmtId="0" fontId="16" fillId="0" borderId="21" xfId="0" applyFont="1" applyFill="1" applyBorder="1" applyAlignment="1">
      <alignment horizontal="right"/>
    </xf>
    <xf numFmtId="9" fontId="39" fillId="0" borderId="0" xfId="2" applyFont="1" applyAlignment="1">
      <alignment horizontal="left"/>
    </xf>
    <xf numFmtId="177" fontId="39" fillId="0" borderId="0" xfId="0" applyNumberFormat="1" applyFont="1" applyAlignment="1">
      <alignment horizontal="left"/>
    </xf>
    <xf numFmtId="0" fontId="39" fillId="0" borderId="0" xfId="0" applyFont="1" applyAlignment="1">
      <alignment horizontal="left"/>
    </xf>
    <xf numFmtId="174" fontId="16" fillId="0" borderId="7" xfId="1" applyNumberFormat="1" applyFont="1" applyBorder="1"/>
    <xf numFmtId="0" fontId="35" fillId="29" borderId="0" xfId="0" applyFont="1" applyFill="1" applyAlignment="1">
      <alignment horizontal="center"/>
    </xf>
    <xf numFmtId="10" fontId="2" fillId="27" borderId="22" xfId="2" applyNumberFormat="1" applyFont="1" applyFill="1" applyBorder="1"/>
    <xf numFmtId="0" fontId="40" fillId="29" borderId="0" xfId="0" applyFont="1" applyFill="1"/>
    <xf numFmtId="0" fontId="40" fillId="29" borderId="24" xfId="0" applyFont="1" applyFill="1" applyBorder="1"/>
    <xf numFmtId="0" fontId="40" fillId="29" borderId="25" xfId="0" applyFont="1" applyFill="1" applyBorder="1"/>
    <xf numFmtId="0" fontId="40" fillId="29" borderId="20" xfId="0" applyFont="1" applyFill="1" applyBorder="1"/>
    <xf numFmtId="9" fontId="0" fillId="0" borderId="0" xfId="0" applyNumberFormat="1" applyBorder="1"/>
    <xf numFmtId="10" fontId="0" fillId="30" borderId="0" xfId="0" applyNumberFormat="1" applyFill="1" applyBorder="1"/>
    <xf numFmtId="10" fontId="0" fillId="10" borderId="0" xfId="2" applyNumberFormat="1" applyFont="1" applyFill="1" applyBorder="1"/>
    <xf numFmtId="0" fontId="0" fillId="0" borderId="21" xfId="0" applyBorder="1"/>
    <xf numFmtId="9" fontId="0" fillId="10" borderId="0" xfId="0" applyNumberFormat="1" applyFill="1" applyBorder="1"/>
    <xf numFmtId="9" fontId="0" fillId="30" borderId="0" xfId="0" applyNumberFormat="1" applyFill="1" applyBorder="1"/>
    <xf numFmtId="0" fontId="0" fillId="0" borderId="26" xfId="0" applyBorder="1"/>
    <xf numFmtId="9" fontId="0" fillId="30" borderId="23" xfId="0" applyNumberFormat="1" applyFill="1" applyBorder="1"/>
    <xf numFmtId="9" fontId="0" fillId="10" borderId="23" xfId="0" applyNumberFormat="1" applyFill="1" applyBorder="1"/>
    <xf numFmtId="0" fontId="0" fillId="0" borderId="28" xfId="0" applyBorder="1"/>
    <xf numFmtId="0" fontId="40" fillId="29" borderId="7" xfId="0" applyFont="1" applyFill="1" applyBorder="1" applyAlignment="1">
      <alignment horizontal="center"/>
    </xf>
    <xf numFmtId="0" fontId="40" fillId="29" borderId="13" xfId="0" applyFont="1" applyFill="1" applyBorder="1" applyAlignment="1">
      <alignment horizontal="center"/>
    </xf>
    <xf numFmtId="10" fontId="0" fillId="0" borderId="8" xfId="0" applyNumberFormat="1" applyBorder="1" applyAlignment="1">
      <alignment horizontal="center"/>
    </xf>
    <xf numFmtId="10" fontId="0" fillId="0" borderId="9" xfId="2" applyNumberFormat="1" applyFont="1" applyBorder="1" applyAlignment="1">
      <alignment horizontal="center"/>
    </xf>
    <xf numFmtId="10" fontId="0" fillId="0" borderId="29" xfId="0" applyNumberFormat="1" applyBorder="1" applyAlignment="1">
      <alignment horizontal="center"/>
    </xf>
    <xf numFmtId="10" fontId="0" fillId="0" borderId="30" xfId="2" applyNumberFormat="1" applyFont="1" applyBorder="1" applyAlignment="1">
      <alignment horizontal="center"/>
    </xf>
    <xf numFmtId="10" fontId="0" fillId="0" borderId="0" xfId="0" applyNumberFormat="1" applyAlignment="1">
      <alignment horizontal="center"/>
    </xf>
    <xf numFmtId="10" fontId="0" fillId="0" borderId="0" xfId="2" applyNumberFormat="1" applyFont="1" applyAlignment="1">
      <alignment horizontal="center"/>
    </xf>
    <xf numFmtId="10" fontId="40" fillId="29" borderId="10" xfId="0" applyNumberFormat="1" applyFont="1" applyFill="1" applyBorder="1" applyAlignment="1">
      <alignment horizontal="center"/>
    </xf>
    <xf numFmtId="10" fontId="40" fillId="29" borderId="12" xfId="0" applyNumberFormat="1" applyFont="1" applyFill="1" applyBorder="1" applyAlignment="1">
      <alignment horizontal="center"/>
    </xf>
    <xf numFmtId="179" fontId="2" fillId="11" borderId="0" xfId="0" applyNumberFormat="1" applyFont="1" applyFill="1" applyBorder="1" applyAlignment="1">
      <alignment horizontal="center"/>
    </xf>
    <xf numFmtId="179" fontId="0" fillId="11" borderId="0" xfId="0" applyNumberFormat="1" applyFill="1" applyBorder="1" applyAlignment="1">
      <alignment horizontal="center"/>
    </xf>
    <xf numFmtId="179" fontId="0" fillId="11" borderId="23" xfId="0" applyNumberFormat="1" applyFill="1" applyBorder="1" applyAlignment="1">
      <alignment horizontal="center"/>
    </xf>
    <xf numFmtId="0" fontId="0" fillId="11" borderId="23" xfId="0" applyFill="1" applyBorder="1"/>
    <xf numFmtId="0" fontId="0" fillId="11" borderId="28" xfId="0" applyFill="1" applyBorder="1"/>
    <xf numFmtId="0" fontId="40" fillId="29" borderId="0" xfId="0" applyFont="1" applyFill="1" applyAlignment="1">
      <alignment horizontal="center"/>
    </xf>
    <xf numFmtId="0" fontId="3" fillId="0" borderId="0" xfId="0" applyFont="1" applyAlignment="1">
      <alignment horizontal="center"/>
    </xf>
    <xf numFmtId="9" fontId="0" fillId="11" borderId="31" xfId="0" applyNumberFormat="1" applyFill="1" applyBorder="1" applyAlignment="1">
      <alignment horizontal="center"/>
    </xf>
    <xf numFmtId="0" fontId="0" fillId="11" borderId="32" xfId="0" applyFill="1" applyBorder="1"/>
    <xf numFmtId="9" fontId="2" fillId="10" borderId="0" xfId="0" applyNumberFormat="1" applyFont="1" applyFill="1" applyBorder="1"/>
    <xf numFmtId="9" fontId="0" fillId="30" borderId="31" xfId="0" applyNumberFormat="1" applyFill="1" applyBorder="1"/>
    <xf numFmtId="9" fontId="0" fillId="30" borderId="31" xfId="0" applyNumberFormat="1" applyFill="1" applyBorder="1" applyAlignment="1">
      <alignment horizontal="center"/>
    </xf>
    <xf numFmtId="0" fontId="2" fillId="11" borderId="31" xfId="0" applyFont="1" applyFill="1" applyBorder="1"/>
    <xf numFmtId="0" fontId="2" fillId="11" borderId="0" xfId="0" applyFont="1" applyFill="1" applyBorder="1"/>
    <xf numFmtId="0" fontId="2" fillId="11" borderId="23" xfId="0" applyFont="1" applyFill="1" applyBorder="1"/>
    <xf numFmtId="0" fontId="0" fillId="0" borderId="24" xfId="0" applyBorder="1"/>
    <xf numFmtId="0" fontId="0" fillId="0" borderId="25" xfId="0" applyBorder="1"/>
    <xf numFmtId="0" fontId="2" fillId="0" borderId="20" xfId="0" applyFont="1" applyBorder="1"/>
    <xf numFmtId="9" fontId="29" fillId="23" borderId="26" xfId="3" applyNumberFormat="1" applyFont="1" applyFill="1" applyBorder="1" applyAlignment="1">
      <alignment horizontal="center" vertical="center" wrapText="1"/>
    </xf>
    <xf numFmtId="0" fontId="3" fillId="12" borderId="0" xfId="0" applyFont="1" applyFill="1" applyBorder="1"/>
    <xf numFmtId="0" fontId="2" fillId="0" borderId="21" xfId="0" applyFont="1" applyBorder="1"/>
    <xf numFmtId="9" fontId="31" fillId="25" borderId="26" xfId="3" applyNumberFormat="1" applyFont="1" applyFill="1" applyBorder="1" applyAlignment="1">
      <alignment horizontal="center" vertical="center"/>
    </xf>
    <xf numFmtId="9" fontId="0" fillId="12" borderId="0" xfId="0" applyNumberFormat="1" applyFill="1" applyBorder="1"/>
    <xf numFmtId="0" fontId="2" fillId="0" borderId="0" xfId="0" applyFont="1" applyBorder="1" applyAlignment="1">
      <alignment horizontal="right"/>
    </xf>
    <xf numFmtId="9" fontId="0" fillId="7" borderId="26" xfId="2" applyFont="1" applyFill="1" applyBorder="1"/>
    <xf numFmtId="9" fontId="29" fillId="12" borderId="21" xfId="3" applyNumberFormat="1" applyFont="1" applyFill="1" applyBorder="1" applyAlignment="1">
      <alignment horizontal="center" vertical="center" wrapText="1"/>
    </xf>
    <xf numFmtId="0" fontId="0" fillId="0" borderId="33" xfId="0" applyBorder="1"/>
    <xf numFmtId="0" fontId="29" fillId="12" borderId="21" xfId="3" applyFont="1" applyFill="1" applyBorder="1" applyAlignment="1">
      <alignment horizontal="center" vertical="center" wrapText="1"/>
    </xf>
    <xf numFmtId="9" fontId="3" fillId="7" borderId="26" xfId="0" applyNumberFormat="1" applyFont="1" applyFill="1" applyBorder="1"/>
    <xf numFmtId="9" fontId="3" fillId="27" borderId="0" xfId="0" applyNumberFormat="1" applyFont="1" applyFill="1" applyBorder="1"/>
    <xf numFmtId="0" fontId="3" fillId="7" borderId="27" xfId="0" applyFont="1" applyFill="1" applyBorder="1"/>
    <xf numFmtId="0" fontId="3" fillId="27" borderId="23" xfId="0" applyFont="1" applyFill="1" applyBorder="1" applyAlignment="1">
      <alignment horizontal="center"/>
    </xf>
    <xf numFmtId="0" fontId="29" fillId="10" borderId="0" xfId="3" applyFont="1" applyFill="1" applyBorder="1" applyAlignment="1">
      <alignment horizontal="center" vertical="center" wrapText="1"/>
    </xf>
    <xf numFmtId="0" fontId="2" fillId="10" borderId="26" xfId="0" applyFont="1" applyFill="1" applyBorder="1"/>
    <xf numFmtId="0" fontId="0" fillId="10" borderId="26" xfId="0" applyFill="1" applyBorder="1"/>
    <xf numFmtId="0" fontId="0" fillId="10" borderId="27" xfId="0" applyFill="1" applyBorder="1"/>
    <xf numFmtId="10" fontId="0" fillId="10" borderId="0" xfId="0" applyNumberFormat="1" applyFill="1" applyBorder="1"/>
    <xf numFmtId="179" fontId="0" fillId="10" borderId="0" xfId="0" applyNumberFormat="1" applyFill="1" applyBorder="1"/>
    <xf numFmtId="179" fontId="0" fillId="10" borderId="23" xfId="0" applyNumberFormat="1" applyFill="1" applyBorder="1"/>
    <xf numFmtId="10" fontId="41" fillId="10" borderId="21" xfId="0" applyNumberFormat="1" applyFont="1" applyFill="1" applyBorder="1"/>
    <xf numFmtId="0" fontId="41" fillId="10" borderId="21" xfId="0" applyFont="1" applyFill="1" applyBorder="1"/>
    <xf numFmtId="10" fontId="41" fillId="10" borderId="28" xfId="0" applyNumberFormat="1" applyFont="1" applyFill="1" applyBorder="1"/>
    <xf numFmtId="179" fontId="41" fillId="11" borderId="0" xfId="0" applyNumberFormat="1" applyFont="1" applyFill="1" applyBorder="1"/>
    <xf numFmtId="179" fontId="0" fillId="30" borderId="23" xfId="0" applyNumberFormat="1" applyFill="1" applyBorder="1"/>
    <xf numFmtId="0" fontId="40" fillId="29" borderId="0" xfId="0" applyFont="1" applyFill="1" applyAlignment="1">
      <alignment horizontal="left"/>
    </xf>
    <xf numFmtId="9" fontId="0" fillId="30" borderId="21" xfId="0" applyNumberFormat="1" applyFill="1" applyBorder="1"/>
    <xf numFmtId="9" fontId="0" fillId="7" borderId="0" xfId="2" applyFont="1" applyFill="1" applyBorder="1"/>
    <xf numFmtId="9" fontId="3" fillId="7" borderId="0" xfId="0" applyNumberFormat="1" applyFont="1" applyFill="1" applyBorder="1"/>
    <xf numFmtId="0" fontId="3" fillId="7" borderId="23" xfId="0" applyFont="1" applyFill="1" applyBorder="1"/>
    <xf numFmtId="0" fontId="2" fillId="10" borderId="0" xfId="0" applyFont="1" applyFill="1" applyBorder="1"/>
    <xf numFmtId="0" fontId="0" fillId="10" borderId="0" xfId="0" applyFill="1" applyBorder="1"/>
    <xf numFmtId="0" fontId="0" fillId="10" borderId="23" xfId="0" applyFill="1" applyBorder="1"/>
    <xf numFmtId="179" fontId="2" fillId="10" borderId="0" xfId="0" applyNumberFormat="1" applyFont="1" applyFill="1" applyBorder="1"/>
    <xf numFmtId="9" fontId="0" fillId="31" borderId="21" xfId="0" applyNumberFormat="1" applyFill="1" applyBorder="1"/>
    <xf numFmtId="9" fontId="0" fillId="31" borderId="0" xfId="0" applyNumberFormat="1" applyFill="1" applyBorder="1"/>
    <xf numFmtId="179" fontId="0" fillId="31" borderId="23" xfId="0" applyNumberFormat="1" applyFill="1" applyBorder="1"/>
    <xf numFmtId="0" fontId="0" fillId="31" borderId="0" xfId="0" applyFill="1"/>
    <xf numFmtId="10" fontId="0" fillId="31" borderId="0" xfId="0" applyNumberFormat="1" applyFill="1" applyBorder="1"/>
    <xf numFmtId="9" fontId="0" fillId="31" borderId="23" xfId="0" applyNumberFormat="1" applyFill="1" applyBorder="1"/>
    <xf numFmtId="0" fontId="0" fillId="30" borderId="0" xfId="0" applyFill="1"/>
    <xf numFmtId="0" fontId="40" fillId="29" borderId="25" xfId="0" applyFont="1" applyFill="1" applyBorder="1" applyAlignment="1">
      <alignment wrapText="1"/>
    </xf>
    <xf numFmtId="9" fontId="0" fillId="31" borderId="0" xfId="0" applyNumberFormat="1" applyFill="1"/>
    <xf numFmtId="9" fontId="0" fillId="0" borderId="0" xfId="0" applyNumberFormat="1" applyAlignment="1">
      <alignment horizontal="center"/>
    </xf>
    <xf numFmtId="43" fontId="0" fillId="0" borderId="0" xfId="0" applyNumberFormat="1"/>
    <xf numFmtId="0" fontId="34" fillId="26" borderId="2" xfId="0" applyFont="1" applyFill="1" applyBorder="1" applyAlignment="1">
      <alignment horizontal="center"/>
    </xf>
    <xf numFmtId="0" fontId="34" fillId="26" borderId="15" xfId="0" applyFont="1" applyFill="1" applyBorder="1" applyAlignment="1">
      <alignment horizontal="center"/>
    </xf>
    <xf numFmtId="0" fontId="34" fillId="26" borderId="3" xfId="0" applyFont="1" applyFill="1" applyBorder="1" applyAlignment="1">
      <alignment horizontal="center"/>
    </xf>
    <xf numFmtId="0" fontId="3" fillId="2" borderId="0" xfId="0" applyFont="1" applyFill="1" applyAlignment="1">
      <alignment horizontal="center"/>
    </xf>
    <xf numFmtId="0" fontId="3" fillId="26" borderId="2" xfId="0" applyFont="1" applyFill="1" applyBorder="1" applyAlignment="1">
      <alignment horizontal="center"/>
    </xf>
    <xf numFmtId="0" fontId="3" fillId="26" borderId="15" xfId="0" applyFont="1" applyFill="1" applyBorder="1" applyAlignment="1">
      <alignment horizontal="center"/>
    </xf>
    <xf numFmtId="0" fontId="3" fillId="26" borderId="3" xfId="0" applyFont="1" applyFill="1" applyBorder="1" applyAlignment="1">
      <alignment horizontal="center"/>
    </xf>
  </cellXfs>
  <cellStyles count="5">
    <cellStyle name="Comma" xfId="1" builtinId="3"/>
    <cellStyle name="Normal" xfId="0" builtinId="0"/>
    <cellStyle name="Normal 4" xfId="4" xr:uid="{00000000-0005-0000-0000-000002000000}"/>
    <cellStyle name="Normal_Securitization factor_16082012" xfId="3" xr:uid="{00000000-0005-0000-0000-000003000000}"/>
    <cellStyle name="Percent" xfId="2" builtinId="5"/>
  </cellStyles>
  <dxfs count="34">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2" defaultPivotStyle="PivotStyleLight16"/>
  <colors>
    <mruColors>
      <color rgb="FFFF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harts/_rels/chart1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marker>
            <c:symbol val="none"/>
          </c:marker>
          <c:val>
            <c:numRef>
              <c:f>'BBG rates'!$O$10:$O$369</c:f>
              <c:numCache>
                <c:formatCode>General</c:formatCode>
                <c:ptCount val="360"/>
                <c:pt idx="0">
                  <c:v>1.0002517930437387</c:v>
                </c:pt>
                <c:pt idx="1">
                  <c:v>1.0007036717399336</c:v>
                </c:pt>
                <c:pt idx="2">
                  <c:v>1.0011555447240852</c:v>
                </c:pt>
                <c:pt idx="3">
                  <c:v>1.0016072346102698</c:v>
                </c:pt>
                <c:pt idx="4">
                  <c:v>1.0020585640125637</c:v>
                </c:pt>
                <c:pt idx="5">
                  <c:v>1.0025100708007813</c:v>
                </c:pt>
                <c:pt idx="6">
                  <c:v>1.0029614583797093</c:v>
                </c:pt>
                <c:pt idx="7">
                  <c:v>1.0034130262005823</c:v>
                </c:pt>
                <c:pt idx="8">
                  <c:v>1.0038645968774773</c:v>
                </c:pt>
                <c:pt idx="9">
                  <c:v>1.0043164102569841</c:v>
                </c:pt>
                <c:pt idx="10">
                  <c:v>1.004768437964791</c:v>
                </c:pt>
                <c:pt idx="11">
                  <c:v>1.0052207708358765</c:v>
                </c:pt>
                <c:pt idx="12">
                  <c:v>1.0056735418767067</c:v>
                </c:pt>
                <c:pt idx="13">
                  <c:v>1.0061271123856481</c:v>
                </c:pt>
                <c:pt idx="14">
                  <c:v>1.0065819156345839</c:v>
                </c:pt>
                <c:pt idx="15">
                  <c:v>1.0070383848956586</c:v>
                </c:pt>
                <c:pt idx="16">
                  <c:v>1.0074969534409595</c:v>
                </c:pt>
                <c:pt idx="17">
                  <c:v>1.0079580545425415</c:v>
                </c:pt>
                <c:pt idx="18">
                  <c:v>1.0084217198850787</c:v>
                </c:pt>
                <c:pt idx="19">
                  <c:v>1.0088863748106902</c:v>
                </c:pt>
                <c:pt idx="20">
                  <c:v>1.0093500430717199</c:v>
                </c:pt>
                <c:pt idx="21">
                  <c:v>1.0098107484226333</c:v>
                </c:pt>
                <c:pt idx="22">
                  <c:v>1.0102665146174317</c:v>
                </c:pt>
                <c:pt idx="23">
                  <c:v>1.0107153654098511</c:v>
                </c:pt>
                <c:pt idx="24">
                  <c:v>1.0111558185911758</c:v>
                </c:pt>
                <c:pt idx="25">
                  <c:v>1.0115881297323326</c:v>
                </c:pt>
                <c:pt idx="26">
                  <c:v>1.0120131676004078</c:v>
                </c:pt>
                <c:pt idx="27">
                  <c:v>1.0124318010144244</c:v>
                </c:pt>
                <c:pt idx="28">
                  <c:v>1.0128447199603927</c:v>
                </c:pt>
                <c:pt idx="29">
                  <c:v>1.0132528528386615</c:v>
                </c:pt>
                <c:pt idx="30">
                  <c:v>1.013656919438491</c:v>
                </c:pt>
                <c:pt idx="31">
                  <c:v>1.0140577587621398</c:v>
                </c:pt>
                <c:pt idx="32">
                  <c:v>1.014456179997886</c:v>
                </c:pt>
                <c:pt idx="33">
                  <c:v>1.0148529923475207</c:v>
                </c:pt>
                <c:pt idx="34">
                  <c:v>1.0152490050027994</c:v>
                </c:pt>
                <c:pt idx="35">
                  <c:v>1.0156450271606445</c:v>
                </c:pt>
                <c:pt idx="36">
                  <c:v>1.0160416158054528</c:v>
                </c:pt>
                <c:pt idx="37">
                  <c:v>1.0164379614377346</c:v>
                </c:pt>
                <c:pt idx="38">
                  <c:v>1.0168333599792945</c:v>
                </c:pt>
                <c:pt idx="39">
                  <c:v>1.0172267497192871</c:v>
                </c:pt>
                <c:pt idx="40">
                  <c:v>1.0176170689486232</c:v>
                </c:pt>
                <c:pt idx="41">
                  <c:v>1.0180036135864725</c:v>
                </c:pt>
                <c:pt idx="42">
                  <c:v>1.0183852623190162</c:v>
                </c:pt>
                <c:pt idx="43">
                  <c:v>1.0187611918553163</c:v>
                </c:pt>
                <c:pt idx="44">
                  <c:v>1.0191303404869316</c:v>
                </c:pt>
                <c:pt idx="45">
                  <c:v>1.0194918551204313</c:v>
                </c:pt>
                <c:pt idx="46">
                  <c:v>1.0198447485528579</c:v>
                </c:pt>
                <c:pt idx="47">
                  <c:v>1.0201880931854248</c:v>
                </c:pt>
                <c:pt idx="48">
                  <c:v>1.0205211799567286</c:v>
                </c:pt>
                <c:pt idx="49">
                  <c:v>1.0208440250696518</c:v>
                </c:pt>
                <c:pt idx="50">
                  <c:v>1.0211570569197193</c:v>
                </c:pt>
                <c:pt idx="51">
                  <c:v>1.0214605251498039</c:v>
                </c:pt>
                <c:pt idx="52">
                  <c:v>1.021754679380267</c:v>
                </c:pt>
                <c:pt idx="53">
                  <c:v>1.0220399480404012</c:v>
                </c:pt>
                <c:pt idx="54">
                  <c:v>1.0223165509493397</c:v>
                </c:pt>
                <c:pt idx="55">
                  <c:v>1.0225848569422042</c:v>
                </c:pt>
                <c:pt idx="56">
                  <c:v>1.0228451156310712</c:v>
                </c:pt>
                <c:pt idx="57">
                  <c:v>1.0230976809520897</c:v>
                </c:pt>
                <c:pt idx="58">
                  <c:v>1.0233428397743418</c:v>
                </c:pt>
                <c:pt idx="59">
                  <c:v>1.0235809087753296</c:v>
                </c:pt>
                <c:pt idx="60">
                  <c:v>1.0238121751500524</c:v>
                </c:pt>
                <c:pt idx="61">
                  <c:v>1.0240364058627833</c:v>
                </c:pt>
                <c:pt idx="62">
                  <c:v>1.0242536438320258</c:v>
                </c:pt>
                <c:pt idx="63">
                  <c:v>1.0244637532019558</c:v>
                </c:pt>
                <c:pt idx="64">
                  <c:v>1.0246664192882657</c:v>
                </c:pt>
                <c:pt idx="65">
                  <c:v>1.0248617446359276</c:v>
                </c:pt>
                <c:pt idx="66">
                  <c:v>1.0250494145613411</c:v>
                </c:pt>
                <c:pt idx="67">
                  <c:v>1.0252293826046364</c:v>
                </c:pt>
                <c:pt idx="68">
                  <c:v>1.0254014532854399</c:v>
                </c:pt>
                <c:pt idx="69">
                  <c:v>1.0255655354418127</c:v>
                </c:pt>
                <c:pt idx="70">
                  <c:v>1.0257214708489366</c:v>
                </c:pt>
                <c:pt idx="71">
                  <c:v>1.0258691310882568</c:v>
                </c:pt>
                <c:pt idx="72">
                  <c:v>1.0260083953310204</c:v>
                </c:pt>
                <c:pt idx="73">
                  <c:v>1.0261391880962436</c:v>
                </c:pt>
                <c:pt idx="74">
                  <c:v>1.0262614488964346</c:v>
                </c:pt>
                <c:pt idx="75">
                  <c:v>1.0263751172932309</c:v>
                </c:pt>
                <c:pt idx="76">
                  <c:v>1.0264801328302235</c:v>
                </c:pt>
                <c:pt idx="77">
                  <c:v>1.0265764350469908</c:v>
                </c:pt>
                <c:pt idx="78">
                  <c:v>1.026663963488001</c:v>
                </c:pt>
                <c:pt idx="79">
                  <c:v>1.0267426577012306</c:v>
                </c:pt>
                <c:pt idx="80">
                  <c:v>1.0268124572236275</c:v>
                </c:pt>
                <c:pt idx="81">
                  <c:v>1.0268733016049227</c:v>
                </c:pt>
                <c:pt idx="82">
                  <c:v>1.0269251303853537</c:v>
                </c:pt>
                <c:pt idx="83">
                  <c:v>1.0269678831100464</c:v>
                </c:pt>
                <c:pt idx="84">
                  <c:v>1.0270015419268168</c:v>
                </c:pt>
                <c:pt idx="85">
                  <c:v>1.027026140195449</c:v>
                </c:pt>
                <c:pt idx="86">
                  <c:v>1.0270419326415663</c:v>
                </c:pt>
                <c:pt idx="87">
                  <c:v>1.0270490548348716</c:v>
                </c:pt>
                <c:pt idx="88">
                  <c:v>1.0270474635115292</c:v>
                </c:pt>
                <c:pt idx="89">
                  <c:v>1.0270374730312142</c:v>
                </c:pt>
                <c:pt idx="90">
                  <c:v>1.0270191295380109</c:v>
                </c:pt>
                <c:pt idx="91">
                  <c:v>1.0269926579937489</c:v>
                </c:pt>
                <c:pt idx="92">
                  <c:v>1.0269580747320219</c:v>
                </c:pt>
                <c:pt idx="93">
                  <c:v>1.026915604716566</c:v>
                </c:pt>
                <c:pt idx="94">
                  <c:v>1.026865338790353</c:v>
                </c:pt>
                <c:pt idx="95">
                  <c:v>1.026807427406311</c:v>
                </c:pt>
                <c:pt idx="96">
                  <c:v>1.0267419889840914</c:v>
                </c:pt>
                <c:pt idx="97">
                  <c:v>1.0266686263931648</c:v>
                </c:pt>
                <c:pt idx="98">
                  <c:v>1.0265872829573368</c:v>
                </c:pt>
                <c:pt idx="99">
                  <c:v>1.0264974848117654</c:v>
                </c:pt>
                <c:pt idx="100">
                  <c:v>1.02639893688943</c:v>
                </c:pt>
                <c:pt idx="101">
                  <c:v>1.0262915229336613</c:v>
                </c:pt>
                <c:pt idx="102">
                  <c:v>1.0261747690642877</c:v>
                </c:pt>
                <c:pt idx="103">
                  <c:v>1.0260484696251713</c:v>
                </c:pt>
                <c:pt idx="104">
                  <c:v>1.0259122699387149</c:v>
                </c:pt>
                <c:pt idx="105">
                  <c:v>1.025765919646864</c:v>
                </c:pt>
                <c:pt idx="106">
                  <c:v>1.0256091013278616</c:v>
                </c:pt>
                <c:pt idx="107">
                  <c:v>1.0254415273666382</c:v>
                </c:pt>
                <c:pt idx="108">
                  <c:v>1.0252631447519678</c:v>
                </c:pt>
                <c:pt idx="109">
                  <c:v>1.0250747346431872</c:v>
                </c:pt>
                <c:pt idx="110">
                  <c:v>1.0248774990061804</c:v>
                </c:pt>
                <c:pt idx="111">
                  <c:v>1.0246725206620915</c:v>
                </c:pt>
                <c:pt idx="112">
                  <c:v>1.0244607035944182</c:v>
                </c:pt>
                <c:pt idx="113">
                  <c:v>1.0242433094092576</c:v>
                </c:pt>
                <c:pt idx="114">
                  <c:v>1.0240213314982272</c:v>
                </c:pt>
                <c:pt idx="115">
                  <c:v>1.0237959420714895</c:v>
                </c:pt>
                <c:pt idx="116">
                  <c:v>1.0235681047084597</c:v>
                </c:pt>
                <c:pt idx="117">
                  <c:v>1.0233389916216058</c:v>
                </c:pt>
                <c:pt idx="118">
                  <c:v>1.0231096409004712</c:v>
                </c:pt>
                <c:pt idx="119">
                  <c:v>1.0228811502456665</c:v>
                </c:pt>
                <c:pt idx="120">
                  <c:v>1.0226541791605388</c:v>
                </c:pt>
                <c:pt idx="121">
                  <c:v>1.0224274257333208</c:v>
                </c:pt>
                <c:pt idx="122">
                  <c:v>1.0221993435827414</c:v>
                </c:pt>
                <c:pt idx="123">
                  <c:v>1.0219681478976028</c:v>
                </c:pt>
                <c:pt idx="124">
                  <c:v>1.0217322326848102</c:v>
                </c:pt>
                <c:pt idx="125">
                  <c:v>1.021489991952194</c:v>
                </c:pt>
                <c:pt idx="126">
                  <c:v>1.0212396706948454</c:v>
                </c:pt>
                <c:pt idx="127">
                  <c:v>1.020979633116333</c:v>
                </c:pt>
                <c:pt idx="128">
                  <c:v>1.0207082136204519</c:v>
                </c:pt>
                <c:pt idx="129">
                  <c:v>1.0204237466080435</c:v>
                </c:pt>
                <c:pt idx="130">
                  <c:v>1.0201245664821419</c:v>
                </c:pt>
                <c:pt idx="131">
                  <c:v>1.0198090076446533</c:v>
                </c:pt>
                <c:pt idx="132">
                  <c:v>1.019475972574923</c:v>
                </c:pt>
                <c:pt idx="133">
                  <c:v>1.0191264573757928</c:v>
                </c:pt>
                <c:pt idx="134">
                  <c:v>1.0187622049384828</c:v>
                </c:pt>
                <c:pt idx="135">
                  <c:v>1.0183847794456817</c:v>
                </c:pt>
                <c:pt idx="136">
                  <c:v>1.0179957450413588</c:v>
                </c:pt>
                <c:pt idx="137">
                  <c:v>1.0175968446748129</c:v>
                </c:pt>
                <c:pt idx="138">
                  <c:v>1.0171896126895736</c:v>
                </c:pt>
                <c:pt idx="139">
                  <c:v>1.0167757324483095</c:v>
                </c:pt>
                <c:pt idx="140">
                  <c:v>1.0163567680807404</c:v>
                </c:pt>
                <c:pt idx="141">
                  <c:v>1.0159343880521383</c:v>
                </c:pt>
                <c:pt idx="142">
                  <c:v>1.0155101937521822</c:v>
                </c:pt>
                <c:pt idx="143">
                  <c:v>1.0150858163833618</c:v>
                </c:pt>
                <c:pt idx="144">
                  <c:v>1.0146625671640166</c:v>
                </c:pt>
                <c:pt idx="145">
                  <c:v>1.0142408102107541</c:v>
                </c:pt>
                <c:pt idx="146">
                  <c:v>1.0138205375314253</c:v>
                </c:pt>
                <c:pt idx="147">
                  <c:v>1.0134015622325308</c:v>
                </c:pt>
                <c:pt idx="148">
                  <c:v>1.0129839955340878</c:v>
                </c:pt>
                <c:pt idx="149">
                  <c:v>1.012567889020384</c:v>
                </c:pt>
                <c:pt idx="150">
                  <c:v>1.0121532346886226</c:v>
                </c:pt>
                <c:pt idx="151">
                  <c:v>1.0117398456669435</c:v>
                </c:pt>
                <c:pt idx="152">
                  <c:v>1.0113278927690175</c:v>
                </c:pt>
                <c:pt idx="153">
                  <c:v>1.0109172487651976</c:v>
                </c:pt>
                <c:pt idx="154">
                  <c:v>1.0105079652397713</c:v>
                </c:pt>
                <c:pt idx="155">
                  <c:v>1.0101001533878535</c:v>
                </c:pt>
                <c:pt idx="156">
                  <c:v>1.0096936263607692</c:v>
                </c:pt>
                <c:pt idx="157">
                  <c:v>1.0092883761464475</c:v>
                </c:pt>
                <c:pt idx="158">
                  <c:v>1.0088844543291762</c:v>
                </c:pt>
                <c:pt idx="159">
                  <c:v>1.0084819720965132</c:v>
                </c:pt>
                <c:pt idx="160">
                  <c:v>1.0080807426152405</c:v>
                </c:pt>
                <c:pt idx="161">
                  <c:v>1.007680757865387</c:v>
                </c:pt>
                <c:pt idx="162">
                  <c:v>1.0072820992335627</c:v>
                </c:pt>
                <c:pt idx="163">
                  <c:v>1.0068847586956318</c:v>
                </c:pt>
                <c:pt idx="164">
                  <c:v>1.0064886686334835</c:v>
                </c:pt>
                <c:pt idx="165">
                  <c:v>1.0060938806232689</c:v>
                </c:pt>
                <c:pt idx="166">
                  <c:v>1.005700327049539</c:v>
                </c:pt>
                <c:pt idx="167">
                  <c:v>1.0053080594859547</c:v>
                </c:pt>
                <c:pt idx="168">
                  <c:v>1.0049170103193859</c:v>
                </c:pt>
                <c:pt idx="169">
                  <c:v>1.0045272311213462</c:v>
                </c:pt>
                <c:pt idx="170">
                  <c:v>1.0041386542806805</c:v>
                </c:pt>
                <c:pt idx="171">
                  <c:v>1.0037513164698886</c:v>
                </c:pt>
                <c:pt idx="172">
                  <c:v>1.0033651947710798</c:v>
                </c:pt>
                <c:pt idx="173">
                  <c:v>1.0029802811639612</c:v>
                </c:pt>
                <c:pt idx="174">
                  <c:v>1.00259656762824</c:v>
                </c:pt>
                <c:pt idx="175">
                  <c:v>1.0022140386952754</c:v>
                </c:pt>
                <c:pt idx="176">
                  <c:v>1.0018327012415078</c:v>
                </c:pt>
                <c:pt idx="177">
                  <c:v>1.0014525360741062</c:v>
                </c:pt>
                <c:pt idx="178">
                  <c:v>1.0010735407590026</c:v>
                </c:pt>
                <c:pt idx="179">
                  <c:v>1.0006957054138184</c:v>
                </c:pt>
                <c:pt idx="180">
                  <c:v>1.0003190144244267</c:v>
                </c:pt>
                <c:pt idx="181">
                  <c:v>0.99994349188898957</c:v>
                </c:pt>
                <c:pt idx="182">
                  <c:v>0.9995691545408647</c:v>
                </c:pt>
                <c:pt idx="183">
                  <c:v>0.99919607848721337</c:v>
                </c:pt>
                <c:pt idx="184">
                  <c:v>0.99882416109957184</c:v>
                </c:pt>
                <c:pt idx="185">
                  <c:v>0.99845347850449839</c:v>
                </c:pt>
                <c:pt idx="186">
                  <c:v>0.99808404740431522</c:v>
                </c:pt>
                <c:pt idx="187">
                  <c:v>0.99771594392183904</c:v>
                </c:pt>
                <c:pt idx="188">
                  <c:v>0.99734906542860557</c:v>
                </c:pt>
                <c:pt idx="189">
                  <c:v>0.99698348806545523</c:v>
                </c:pt>
                <c:pt idx="190">
                  <c:v>0.99661922850587203</c:v>
                </c:pt>
                <c:pt idx="191">
                  <c:v>0.99625636288722907</c:v>
                </c:pt>
                <c:pt idx="192">
                  <c:v>0.99589478858106206</c:v>
                </c:pt>
                <c:pt idx="193">
                  <c:v>0.9955345817413942</c:v>
                </c:pt>
                <c:pt idx="194">
                  <c:v>0.99517575901506916</c:v>
                </c:pt>
                <c:pt idx="195">
                  <c:v>0.99481833694827271</c:v>
                </c:pt>
                <c:pt idx="196">
                  <c:v>0.99446233209954937</c:v>
                </c:pt>
                <c:pt idx="197">
                  <c:v>0.99410776109720445</c:v>
                </c:pt>
                <c:pt idx="198">
                  <c:v>0.99375470010144029</c:v>
                </c:pt>
                <c:pt idx="199">
                  <c:v>0.99340304648379318</c:v>
                </c:pt>
                <c:pt idx="200">
                  <c:v>0.9930528764187132</c:v>
                </c:pt>
                <c:pt idx="201">
                  <c:v>0.99270420651170932</c:v>
                </c:pt>
                <c:pt idx="202">
                  <c:v>0.99235711293451967</c:v>
                </c:pt>
                <c:pt idx="203">
                  <c:v>0.99201149305868008</c:v>
                </c:pt>
                <c:pt idx="204">
                  <c:v>0.99166742306880273</c:v>
                </c:pt>
                <c:pt idx="205">
                  <c:v>0.99132491954979807</c:v>
                </c:pt>
                <c:pt idx="206">
                  <c:v>0.99098405868384087</c:v>
                </c:pt>
                <c:pt idx="207">
                  <c:v>0.99064473784246709</c:v>
                </c:pt>
                <c:pt idx="208">
                  <c:v>0.99030703321935165</c:v>
                </c:pt>
                <c:pt idx="209">
                  <c:v>0.9899709613810046</c:v>
                </c:pt>
                <c:pt idx="210">
                  <c:v>0.98963653892045567</c:v>
                </c:pt>
                <c:pt idx="211">
                  <c:v>0.98930381220950636</c:v>
                </c:pt>
                <c:pt idx="212">
                  <c:v>0.98897273823757204</c:v>
                </c:pt>
                <c:pt idx="213">
                  <c:v>0.98864339317486272</c:v>
                </c:pt>
                <c:pt idx="214">
                  <c:v>0.98831573401457029</c:v>
                </c:pt>
                <c:pt idx="215">
                  <c:v>0.98798983692326559</c:v>
                </c:pt>
                <c:pt idx="216">
                  <c:v>0.98766565889764224</c:v>
                </c:pt>
                <c:pt idx="217">
                  <c:v>0.98734324629858417</c:v>
                </c:pt>
                <c:pt idx="218">
                  <c:v>0.98702261573065697</c:v>
                </c:pt>
                <c:pt idx="219">
                  <c:v>0.98670381355165504</c:v>
                </c:pt>
                <c:pt idx="220">
                  <c:v>0.98638679676445129</c:v>
                </c:pt>
                <c:pt idx="221">
                  <c:v>0.98607164152634752</c:v>
                </c:pt>
                <c:pt idx="222">
                  <c:v>0.9857583048428944</c:v>
                </c:pt>
                <c:pt idx="223">
                  <c:v>0.9854468628688533</c:v>
                </c:pt>
                <c:pt idx="224">
                  <c:v>0.98513727261217809</c:v>
                </c:pt>
                <c:pt idx="225">
                  <c:v>0.98482959533282011</c:v>
                </c:pt>
                <c:pt idx="226">
                  <c:v>0.98452383271849409</c:v>
                </c:pt>
                <c:pt idx="227">
                  <c:v>0.98422000134997412</c:v>
                </c:pt>
                <c:pt idx="228">
                  <c:v>0.98391810290687287</c:v>
                </c:pt>
                <c:pt idx="229">
                  <c:v>0.98361818377228694</c:v>
                </c:pt>
                <c:pt idx="230">
                  <c:v>0.98332024562582876</c:v>
                </c:pt>
                <c:pt idx="231">
                  <c:v>0.98302430504827254</c:v>
                </c:pt>
                <c:pt idx="232">
                  <c:v>0.98273037117475071</c:v>
                </c:pt>
                <c:pt idx="233">
                  <c:v>0.98243847547737606</c:v>
                </c:pt>
                <c:pt idx="234">
                  <c:v>0.98214861964063582</c:v>
                </c:pt>
                <c:pt idx="235">
                  <c:v>0.98186083514646538</c:v>
                </c:pt>
                <c:pt idx="236">
                  <c:v>0.98157512740232322</c:v>
                </c:pt>
                <c:pt idx="237">
                  <c:v>0.98129151670917347</c:v>
                </c:pt>
                <c:pt idx="238">
                  <c:v>0.98101001965161672</c:v>
                </c:pt>
                <c:pt idx="239">
                  <c:v>0.98073065280914307</c:v>
                </c:pt>
                <c:pt idx="240">
                  <c:v>0.98045344570648629</c:v>
                </c:pt>
                <c:pt idx="241">
                  <c:v>0.98017835552496735</c:v>
                </c:pt>
                <c:pt idx="242">
                  <c:v>0.97990553163061545</c:v>
                </c:pt>
                <c:pt idx="243">
                  <c:v>0.97963494414532704</c:v>
                </c:pt>
                <c:pt idx="244">
                  <c:v>0.97936662294158072</c:v>
                </c:pt>
                <c:pt idx="245">
                  <c:v>0.97910059778206626</c:v>
                </c:pt>
                <c:pt idx="246">
                  <c:v>0.9788368987656858</c:v>
                </c:pt>
                <c:pt idx="247">
                  <c:v>0.97857555564815524</c:v>
                </c:pt>
                <c:pt idx="248">
                  <c:v>0.97831659830195306</c:v>
                </c:pt>
                <c:pt idx="249">
                  <c:v>0.97805999691173984</c:v>
                </c:pt>
                <c:pt idx="250">
                  <c:v>0.97780590073196449</c:v>
                </c:pt>
                <c:pt idx="251">
                  <c:v>0.97755427994082533</c:v>
                </c:pt>
                <c:pt idx="252">
                  <c:v>0.97730516441080106</c:v>
                </c:pt>
                <c:pt idx="253">
                  <c:v>0.97705852435112017</c:v>
                </c:pt>
                <c:pt idx="254">
                  <c:v>0.97681456857122839</c:v>
                </c:pt>
                <c:pt idx="255">
                  <c:v>0.97657314806511442</c:v>
                </c:pt>
                <c:pt idx="256">
                  <c:v>0.97633429266373428</c:v>
                </c:pt>
                <c:pt idx="257">
                  <c:v>0.97609815153733959</c:v>
                </c:pt>
                <c:pt idx="258">
                  <c:v>0.97586469490667538</c:v>
                </c:pt>
                <c:pt idx="259">
                  <c:v>0.97563395264422015</c:v>
                </c:pt>
                <c:pt idx="260">
                  <c:v>0.97540589499727048</c:v>
                </c:pt>
                <c:pt idx="261">
                  <c:v>0.97518067109359563</c:v>
                </c:pt>
                <c:pt idx="262">
                  <c:v>0.97495825117543755</c:v>
                </c:pt>
                <c:pt idx="263">
                  <c:v>0.97473866511527496</c:v>
                </c:pt>
                <c:pt idx="264">
                  <c:v>0.97452194278398685</c:v>
                </c:pt>
                <c:pt idx="265">
                  <c:v>0.9743081140616654</c:v>
                </c:pt>
                <c:pt idx="266">
                  <c:v>0.97409720881464712</c:v>
                </c:pt>
                <c:pt idx="267">
                  <c:v>0.97388925691541062</c:v>
                </c:pt>
                <c:pt idx="268">
                  <c:v>0.97368422864708093</c:v>
                </c:pt>
                <c:pt idx="269">
                  <c:v>0.97348227306474655</c:v>
                </c:pt>
                <c:pt idx="270">
                  <c:v>0.97328333065666373</c:v>
                </c:pt>
                <c:pt idx="271">
                  <c:v>0.97308749087881052</c:v>
                </c:pt>
                <c:pt idx="272">
                  <c:v>0.97289475382600743</c:v>
                </c:pt>
                <c:pt idx="273">
                  <c:v>0.9727051493422938</c:v>
                </c:pt>
                <c:pt idx="274">
                  <c:v>0.97251867752952792</c:v>
                </c:pt>
                <c:pt idx="275">
                  <c:v>0.97233542782961224</c:v>
                </c:pt>
                <c:pt idx="276">
                  <c:v>0.97215537054860868</c:v>
                </c:pt>
                <c:pt idx="277">
                  <c:v>0.97197862492447196</c:v>
                </c:pt>
                <c:pt idx="278">
                  <c:v>0.97180510166463308</c:v>
                </c:pt>
                <c:pt idx="279">
                  <c:v>0.9716349200012887</c:v>
                </c:pt>
                <c:pt idx="280">
                  <c:v>0.97146805025201699</c:v>
                </c:pt>
                <c:pt idx="281">
                  <c:v>0.97130458184144597</c:v>
                </c:pt>
                <c:pt idx="282">
                  <c:v>0.97114451489446652</c:v>
                </c:pt>
                <c:pt idx="283">
                  <c:v>0.97098787922632712</c:v>
                </c:pt>
                <c:pt idx="284">
                  <c:v>0.97083467496639742</c:v>
                </c:pt>
                <c:pt idx="285">
                  <c:v>0.97068497664524589</c:v>
                </c:pt>
                <c:pt idx="286">
                  <c:v>0.97053881415035437</c:v>
                </c:pt>
                <c:pt idx="287">
                  <c:v>0.97039618755178325</c:v>
                </c:pt>
                <c:pt idx="288">
                  <c:v>0.97025715652423716</c:v>
                </c:pt>
                <c:pt idx="289">
                  <c:v>0.97012172113777673</c:v>
                </c:pt>
                <c:pt idx="290">
                  <c:v>0.96998992616594548</c:v>
                </c:pt>
                <c:pt idx="291">
                  <c:v>0.9698618163822873</c:v>
                </c:pt>
                <c:pt idx="292">
                  <c:v>0.96973738441548696</c:v>
                </c:pt>
                <c:pt idx="293">
                  <c:v>0.96961669737252398</c:v>
                </c:pt>
                <c:pt idx="294">
                  <c:v>0.96949977023370448</c:v>
                </c:pt>
                <c:pt idx="295">
                  <c:v>0.96938663287141158</c:v>
                </c:pt>
                <c:pt idx="296">
                  <c:v>0.96927730771220932</c:v>
                </c:pt>
                <c:pt idx="297">
                  <c:v>0.96917183952013708</c:v>
                </c:pt>
                <c:pt idx="298">
                  <c:v>0.9690702469988377</c:v>
                </c:pt>
                <c:pt idx="299">
                  <c:v>0.96897256374359131</c:v>
                </c:pt>
                <c:pt idx="300">
                  <c:v>0.96887882685573568</c:v>
                </c:pt>
                <c:pt idx="301">
                  <c:v>0.96878890358798231</c:v>
                </c:pt>
                <c:pt idx="302">
                  <c:v>0.96870284801908968</c:v>
                </c:pt>
                <c:pt idx="303">
                  <c:v>0.96862053462451481</c:v>
                </c:pt>
                <c:pt idx="304">
                  <c:v>0.96854183814749351</c:v>
                </c:pt>
                <c:pt idx="305">
                  <c:v>0.96846675233910084</c:v>
                </c:pt>
                <c:pt idx="306">
                  <c:v>0.96839527156732497</c:v>
                </c:pt>
                <c:pt idx="307">
                  <c:v>0.96832727036115496</c:v>
                </c:pt>
                <c:pt idx="308">
                  <c:v>0.96826268306847185</c:v>
                </c:pt>
                <c:pt idx="309">
                  <c:v>0.96820138427989721</c:v>
                </c:pt>
                <c:pt idx="310">
                  <c:v>0.96814342786945207</c:v>
                </c:pt>
                <c:pt idx="311">
                  <c:v>0.96808868841590112</c:v>
                </c:pt>
                <c:pt idx="312">
                  <c:v>0.96803710026712531</c:v>
                </c:pt>
                <c:pt idx="313">
                  <c:v>0.96798853805882634</c:v>
                </c:pt>
                <c:pt idx="314">
                  <c:v>0.96794299596928113</c:v>
                </c:pt>
                <c:pt idx="315">
                  <c:v>0.96790046783256334</c:v>
                </c:pt>
                <c:pt idx="316">
                  <c:v>0.96786076871107452</c:v>
                </c:pt>
                <c:pt idx="317">
                  <c:v>0.96782395232434282</c:v>
                </c:pt>
                <c:pt idx="318">
                  <c:v>0.9677898933292014</c:v>
                </c:pt>
                <c:pt idx="319">
                  <c:v>0.96775852607353074</c:v>
                </c:pt>
                <c:pt idx="320">
                  <c:v>0.96772972526288314</c:v>
                </c:pt>
                <c:pt idx="321">
                  <c:v>0.96770354453883622</c:v>
                </c:pt>
                <c:pt idx="322">
                  <c:v>0.96767985859766759</c:v>
                </c:pt>
                <c:pt idx="323">
                  <c:v>0.96765860178725838</c:v>
                </c:pt>
                <c:pt idx="324">
                  <c:v>0.96763964884790932</c:v>
                </c:pt>
                <c:pt idx="325">
                  <c:v>0.96762299374611638</c:v>
                </c:pt>
                <c:pt idx="326">
                  <c:v>0.96760863042313483</c:v>
                </c:pt>
                <c:pt idx="327">
                  <c:v>0.96759643362220082</c:v>
                </c:pt>
                <c:pt idx="328">
                  <c:v>0.96758627811460796</c:v>
                </c:pt>
                <c:pt idx="329">
                  <c:v>0.96757821740857253</c:v>
                </c:pt>
                <c:pt idx="330">
                  <c:v>0.96757209648674225</c:v>
                </c:pt>
                <c:pt idx="331">
                  <c:v>0.96756790926284353</c:v>
                </c:pt>
                <c:pt idx="332">
                  <c:v>0.96756550072304581</c:v>
                </c:pt>
                <c:pt idx="333">
                  <c:v>0.96756492437233732</c:v>
                </c:pt>
                <c:pt idx="334">
                  <c:v>0.96756602520980095</c:v>
                </c:pt>
                <c:pt idx="335">
                  <c:v>0.9675687971233361</c:v>
                </c:pt>
                <c:pt idx="336">
                  <c:v>0.96757311492632259</c:v>
                </c:pt>
                <c:pt idx="337">
                  <c:v>0.96757894269283262</c:v>
                </c:pt>
                <c:pt idx="338">
                  <c:v>0.96758621485192586</c:v>
                </c:pt>
                <c:pt idx="339">
                  <c:v>0.96759489546710908</c:v>
                </c:pt>
                <c:pt idx="340">
                  <c:v>0.96760485937289309</c:v>
                </c:pt>
                <c:pt idx="341">
                  <c:v>0.96761610042548052</c:v>
                </c:pt>
                <c:pt idx="342">
                  <c:v>0.9676284636662168</c:v>
                </c:pt>
                <c:pt idx="343">
                  <c:v>0.96764200254726207</c:v>
                </c:pt>
                <c:pt idx="344">
                  <c:v>0.96765656211817941</c:v>
                </c:pt>
                <c:pt idx="345">
                  <c:v>0.96767212134704106</c:v>
                </c:pt>
                <c:pt idx="346">
                  <c:v>0.96768858480693465</c:v>
                </c:pt>
                <c:pt idx="347">
                  <c:v>0.9677059166478873</c:v>
                </c:pt>
                <c:pt idx="348">
                  <c:v>0.96772402141528124</c:v>
                </c:pt>
                <c:pt idx="349">
                  <c:v>0.96774286325914349</c:v>
                </c:pt>
                <c:pt idx="350">
                  <c:v>0.9677623616260177</c:v>
                </c:pt>
                <c:pt idx="351">
                  <c:v>0.96778243596244728</c:v>
                </c:pt>
                <c:pt idx="352">
                  <c:v>0.96780304298476894</c:v>
                </c:pt>
                <c:pt idx="353">
                  <c:v>0.9678241095565171</c:v>
                </c:pt>
                <c:pt idx="354">
                  <c:v>0.96784557004206639</c:v>
                </c:pt>
                <c:pt idx="355">
                  <c:v>0.96786735878912167</c:v>
                </c:pt>
                <c:pt idx="356">
                  <c:v>0.96788941015412622</c:v>
                </c:pt>
                <c:pt idx="357">
                  <c:v>0.96791165846734417</c:v>
                </c:pt>
                <c:pt idx="358">
                  <c:v>0.96793403808956602</c:v>
                </c:pt>
                <c:pt idx="359">
                  <c:v>0.96795648336410522</c:v>
                </c:pt>
              </c:numCache>
            </c:numRef>
          </c:val>
          <c:smooth val="0"/>
          <c:extLst>
            <c:ext xmlns:c16="http://schemas.microsoft.com/office/drawing/2014/chart" uri="{C3380CC4-5D6E-409C-BE32-E72D297353CC}">
              <c16:uniqueId val="{00000000-1F1C-4740-A6E1-31EA88C8CB43}"/>
            </c:ext>
          </c:extLst>
        </c:ser>
        <c:dLbls>
          <c:showLegendKey val="0"/>
          <c:showVal val="0"/>
          <c:showCatName val="0"/>
          <c:showSerName val="0"/>
          <c:showPercent val="0"/>
          <c:showBubbleSize val="0"/>
        </c:dLbls>
        <c:smooth val="0"/>
        <c:axId val="439813632"/>
        <c:axId val="439815168"/>
      </c:lineChart>
      <c:catAx>
        <c:axId val="439813632"/>
        <c:scaling>
          <c:orientation val="minMax"/>
        </c:scaling>
        <c:delete val="0"/>
        <c:axPos val="b"/>
        <c:majorTickMark val="out"/>
        <c:minorTickMark val="none"/>
        <c:tickLblPos val="nextTo"/>
        <c:crossAx val="439815168"/>
        <c:crosses val="autoZero"/>
        <c:auto val="1"/>
        <c:lblAlgn val="ctr"/>
        <c:lblOffset val="100"/>
        <c:noMultiLvlLbl val="0"/>
      </c:catAx>
      <c:valAx>
        <c:axId val="439815168"/>
        <c:scaling>
          <c:orientation val="minMax"/>
        </c:scaling>
        <c:delete val="0"/>
        <c:axPos val="l"/>
        <c:majorGridlines/>
        <c:numFmt formatCode="General" sourceLinked="1"/>
        <c:majorTickMark val="out"/>
        <c:minorTickMark val="none"/>
        <c:tickLblPos val="nextTo"/>
        <c:crossAx val="4398136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Mortgage20Y_111!$N$20</c:f>
              <c:strCache>
                <c:ptCount val="1"/>
                <c:pt idx="0">
                  <c:v>Outstanding no prepay</c:v>
                </c:pt>
              </c:strCache>
            </c:strRef>
          </c:tx>
          <c:spPr>
            <a:solidFill>
              <a:srgbClr val="FFFFCC"/>
            </a:solidFill>
            <a:ln w="12700">
              <a:solidFill>
                <a:srgbClr val="000000"/>
              </a:solidFill>
              <a:prstDash val="solid"/>
            </a:ln>
          </c:spPr>
          <c:cat>
            <c:numRef>
              <c:f>Mortgage20Y_111!$A$21:$A$321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Mortgage20Y_111!$N$21:$N$321</c:f>
              <c:numCache>
                <c:formatCode>#,##0</c:formatCode>
                <c:ptCount val="301"/>
                <c:pt idx="0">
                  <c:v>10000000</c:v>
                </c:pt>
                <c:pt idx="1">
                  <c:v>9963911.4225095157</c:v>
                </c:pt>
                <c:pt idx="2">
                  <c:v>9927780.415643828</c:v>
                </c:pt>
                <c:pt idx="3">
                  <c:v>9891606.9295186829</c:v>
                </c:pt>
                <c:pt idx="4">
                  <c:v>9855390.9141911715</c:v>
                </c:pt>
                <c:pt idx="5">
                  <c:v>9819132.3196596708</c:v>
                </c:pt>
                <c:pt idx="6">
                  <c:v>9782831.0958637707</c:v>
                </c:pt>
                <c:pt idx="7">
                  <c:v>9746487.1926842034</c:v>
                </c:pt>
                <c:pt idx="8">
                  <c:v>9710100.5599427763</c:v>
                </c:pt>
                <c:pt idx="9">
                  <c:v>9673671.1474023014</c:v>
                </c:pt>
                <c:pt idx="10">
                  <c:v>9637198.9047665298</c:v>
                </c:pt>
                <c:pt idx="11">
                  <c:v>9600683.7816800773</c:v>
                </c:pt>
                <c:pt idx="12">
                  <c:v>9564125.7277283557</c:v>
                </c:pt>
                <c:pt idx="13">
                  <c:v>9527524.6924375053</c:v>
                </c:pt>
                <c:pt idx="14">
                  <c:v>9490880.6252743267</c:v>
                </c:pt>
                <c:pt idx="15">
                  <c:v>9454193.4756462034</c:v>
                </c:pt>
                <c:pt idx="16">
                  <c:v>9417463.1929010414</c:v>
                </c:pt>
                <c:pt idx="17">
                  <c:v>9380689.7263271939</c:v>
                </c:pt>
                <c:pt idx="18">
                  <c:v>9343873.0251533911</c:v>
                </c:pt>
                <c:pt idx="19">
                  <c:v>9307013.0385486726</c:v>
                </c:pt>
                <c:pt idx="20">
                  <c:v>9270109.715622317</c:v>
                </c:pt>
                <c:pt idx="21">
                  <c:v>9233163.0054237675</c:v>
                </c:pt>
                <c:pt idx="22">
                  <c:v>9196172.856942568</c:v>
                </c:pt>
                <c:pt idx="23">
                  <c:v>9159139.2191082872</c:v>
                </c:pt>
                <c:pt idx="24">
                  <c:v>9122062.0407904517</c:v>
                </c:pt>
                <c:pt idx="25">
                  <c:v>9084941.2707984727</c:v>
                </c:pt>
                <c:pt idx="26">
                  <c:v>9047776.8578815758</c:v>
                </c:pt>
                <c:pt idx="27">
                  <c:v>9010568.7507287338</c:v>
                </c:pt>
                <c:pt idx="28">
                  <c:v>8973316.8979685903</c:v>
                </c:pt>
                <c:pt idx="29">
                  <c:v>8936021.2481693942</c:v>
                </c:pt>
                <c:pt idx="30">
                  <c:v>8898681.749838924</c:v>
                </c:pt>
                <c:pt idx="31">
                  <c:v>8861298.3514244203</c:v>
                </c:pt>
                <c:pt idx="32">
                  <c:v>8823871.001312511</c:v>
                </c:pt>
                <c:pt idx="33">
                  <c:v>8786399.6478291433</c:v>
                </c:pt>
                <c:pt idx="34">
                  <c:v>8748884.2392395101</c:v>
                </c:pt>
                <c:pt idx="35">
                  <c:v>8711324.7237479836</c:v>
                </c:pt>
                <c:pt idx="36">
                  <c:v>8673721.0494980346</c:v>
                </c:pt>
                <c:pt idx="37">
                  <c:v>8636073.1645721681</c:v>
                </c:pt>
                <c:pt idx="38">
                  <c:v>8598381.0169918519</c:v>
                </c:pt>
                <c:pt idx="39">
                  <c:v>8560644.5547174402</c:v>
                </c:pt>
                <c:pt idx="40">
                  <c:v>8522863.7256481033</c:v>
                </c:pt>
                <c:pt idx="41">
                  <c:v>8485038.4776217584</c:v>
                </c:pt>
                <c:pt idx="42">
                  <c:v>8447168.7584149949</c:v>
                </c:pt>
                <c:pt idx="43">
                  <c:v>8409254.5157430042</c:v>
                </c:pt>
                <c:pt idx="44">
                  <c:v>8371295.6972595053</c:v>
                </c:pt>
                <c:pt idx="45">
                  <c:v>8333292.2505566729</c:v>
                </c:pt>
                <c:pt idx="46">
                  <c:v>8295244.1231650673</c:v>
                </c:pt>
                <c:pt idx="47">
                  <c:v>8257151.2625535605</c:v>
                </c:pt>
                <c:pt idx="48">
                  <c:v>8219013.6161292624</c:v>
                </c:pt>
                <c:pt idx="49">
                  <c:v>8180831.1312374491</c:v>
                </c:pt>
                <c:pt idx="50">
                  <c:v>8142603.7551614922</c:v>
                </c:pt>
                <c:pt idx="51">
                  <c:v>8104331.4351227833</c:v>
                </c:pt>
                <c:pt idx="52">
                  <c:v>8066014.1182806622</c:v>
                </c:pt>
                <c:pt idx="53">
                  <c:v>8027651.7517323438</c:v>
                </c:pt>
                <c:pt idx="54">
                  <c:v>7989244.2825128445</c:v>
                </c:pt>
                <c:pt idx="55">
                  <c:v>7950791.6575949118</c:v>
                </c:pt>
                <c:pt idx="56">
                  <c:v>7912293.8238889473</c:v>
                </c:pt>
                <c:pt idx="57">
                  <c:v>7873750.7282429347</c:v>
                </c:pt>
                <c:pt idx="58">
                  <c:v>7835162.3174423687</c:v>
                </c:pt>
                <c:pt idx="59">
                  <c:v>7796528.5382101778</c:v>
                </c:pt>
                <c:pt idx="60">
                  <c:v>7757849.3372066543</c:v>
                </c:pt>
                <c:pt idx="61">
                  <c:v>7719124.661029377</c:v>
                </c:pt>
                <c:pt idx="62">
                  <c:v>7680354.4562131418</c:v>
                </c:pt>
                <c:pt idx="63">
                  <c:v>7641538.6692298828</c:v>
                </c:pt>
                <c:pt idx="64">
                  <c:v>7602677.2464886028</c:v>
                </c:pt>
                <c:pt idx="65">
                  <c:v>7563770.1343352981</c:v>
                </c:pt>
                <c:pt idx="66">
                  <c:v>7524817.2790528825</c:v>
                </c:pt>
                <c:pt idx="67">
                  <c:v>7485818.626861115</c:v>
                </c:pt>
                <c:pt idx="68">
                  <c:v>7446774.1239165254</c:v>
                </c:pt>
                <c:pt idx="69">
                  <c:v>7407683.7163123395</c:v>
                </c:pt>
                <c:pt idx="70">
                  <c:v>7368547.3500784058</c:v>
                </c:pt>
                <c:pt idx="71">
                  <c:v>7329364.9711811179</c:v>
                </c:pt>
                <c:pt idx="72">
                  <c:v>7290136.5255233441</c:v>
                </c:pt>
                <c:pt idx="73">
                  <c:v>7250861.9589443495</c:v>
                </c:pt>
                <c:pt idx="74">
                  <c:v>7211541.2172197234</c:v>
                </c:pt>
                <c:pt idx="75">
                  <c:v>7172174.2460613027</c:v>
                </c:pt>
                <c:pt idx="76">
                  <c:v>7132760.9911170974</c:v>
                </c:pt>
                <c:pt idx="77">
                  <c:v>7093301.3979712157</c:v>
                </c:pt>
                <c:pt idx="78">
                  <c:v>7053795.4121437892</c:v>
                </c:pt>
                <c:pt idx="79">
                  <c:v>7014242.9790908983</c:v>
                </c:pt>
                <c:pt idx="80">
                  <c:v>6974644.0442044958</c:v>
                </c:pt>
                <c:pt idx="81">
                  <c:v>6934998.5528123314</c:v>
                </c:pt>
                <c:pt idx="82">
                  <c:v>6895306.4501778753</c:v>
                </c:pt>
                <c:pt idx="83">
                  <c:v>6855567.6815002467</c:v>
                </c:pt>
                <c:pt idx="84">
                  <c:v>6815782.1919141328</c:v>
                </c:pt>
                <c:pt idx="85">
                  <c:v>6775949.9264897173</c:v>
                </c:pt>
                <c:pt idx="86">
                  <c:v>6736070.8302326016</c:v>
                </c:pt>
                <c:pt idx="87">
                  <c:v>6696144.8480837308</c:v>
                </c:pt>
                <c:pt idx="88">
                  <c:v>6656171.9249193175</c:v>
                </c:pt>
                <c:pt idx="89">
                  <c:v>6616152.0055507645</c:v>
                </c:pt>
                <c:pt idx="90">
                  <c:v>6576085.0347245894</c:v>
                </c:pt>
                <c:pt idx="91">
                  <c:v>6535970.9571223482</c:v>
                </c:pt>
                <c:pt idx="92">
                  <c:v>6495809.7173605589</c:v>
                </c:pt>
                <c:pt idx="93">
                  <c:v>6455601.2599906251</c:v>
                </c:pt>
                <c:pt idx="94">
                  <c:v>6415345.5294987597</c:v>
                </c:pt>
                <c:pt idx="95">
                  <c:v>6375042.4703059085</c:v>
                </c:pt>
                <c:pt idx="96">
                  <c:v>6334692.026767672</c:v>
                </c:pt>
                <c:pt idx="97">
                  <c:v>6294294.1431742292</c:v>
                </c:pt>
                <c:pt idx="98">
                  <c:v>6253848.7637502626</c:v>
                </c:pt>
                <c:pt idx="99">
                  <c:v>6213355.8326548785</c:v>
                </c:pt>
                <c:pt idx="100">
                  <c:v>6172815.2939815307</c:v>
                </c:pt>
                <c:pt idx="101">
                  <c:v>6132227.0917579439</c:v>
                </c:pt>
                <c:pt idx="102">
                  <c:v>6091591.1699460372</c:v>
                </c:pt>
                <c:pt idx="103">
                  <c:v>6050907.4724418437</c:v>
                </c:pt>
                <c:pt idx="104">
                  <c:v>6010175.9430754371</c:v>
                </c:pt>
                <c:pt idx="105">
                  <c:v>5969396.5256108502</c:v>
                </c:pt>
                <c:pt idx="106">
                  <c:v>5928569.1637460012</c:v>
                </c:pt>
                <c:pt idx="107">
                  <c:v>5887693.8011126118</c:v>
                </c:pt>
                <c:pt idx="108">
                  <c:v>5846770.3812761325</c:v>
                </c:pt>
                <c:pt idx="109">
                  <c:v>5805798.8477356629</c:v>
                </c:pt>
                <c:pt idx="110">
                  <c:v>5764779.1439238759</c:v>
                </c:pt>
                <c:pt idx="111">
                  <c:v>5723711.2132069366</c:v>
                </c:pt>
                <c:pt idx="112">
                  <c:v>5682594.9988844274</c:v>
                </c:pt>
                <c:pt idx="113">
                  <c:v>5641430.4441892663</c:v>
                </c:pt>
                <c:pt idx="114">
                  <c:v>5600217.4922876302</c:v>
                </c:pt>
                <c:pt idx="115">
                  <c:v>5558956.0862788772</c:v>
                </c:pt>
                <c:pt idx="116">
                  <c:v>5517646.1691954676</c:v>
                </c:pt>
                <c:pt idx="117">
                  <c:v>5476287.6840028837</c:v>
                </c:pt>
                <c:pt idx="118">
                  <c:v>5434880.5735995537</c:v>
                </c:pt>
                <c:pt idx="119">
                  <c:v>5393424.7808167702</c:v>
                </c:pt>
                <c:pt idx="120">
                  <c:v>5351920.2484186124</c:v>
                </c:pt>
                <c:pt idx="121">
                  <c:v>5310366.9191018688</c:v>
                </c:pt>
                <c:pt idx="122">
                  <c:v>5268764.7354959548</c:v>
                </c:pt>
                <c:pt idx="123">
                  <c:v>5227113.6401628358</c:v>
                </c:pt>
                <c:pt idx="124">
                  <c:v>5185413.5755969463</c:v>
                </c:pt>
                <c:pt idx="125">
                  <c:v>5143664.4842251139</c:v>
                </c:pt>
                <c:pt idx="126">
                  <c:v>5101866.308406475</c:v>
                </c:pt>
                <c:pt idx="127">
                  <c:v>5060018.9904323984</c:v>
                </c:pt>
                <c:pt idx="128">
                  <c:v>5018122.4725264041</c:v>
                </c:pt>
                <c:pt idx="129">
                  <c:v>4976176.6968440861</c:v>
                </c:pt>
                <c:pt idx="130">
                  <c:v>4934181.6054730285</c:v>
                </c:pt>
                <c:pt idx="131">
                  <c:v>4892137.1404327294</c:v>
                </c:pt>
                <c:pt idx="132">
                  <c:v>4850043.2436745176</c:v>
                </c:pt>
                <c:pt idx="133">
                  <c:v>4807899.8570814757</c:v>
                </c:pt>
                <c:pt idx="134">
                  <c:v>4765706.9224683577</c:v>
                </c:pt>
                <c:pt idx="135">
                  <c:v>4723464.3815815086</c:v>
                </c:pt>
                <c:pt idx="136">
                  <c:v>4681172.1760987835</c:v>
                </c:pt>
                <c:pt idx="137">
                  <c:v>4638830.2476294711</c:v>
                </c:pt>
                <c:pt idx="138">
                  <c:v>4596438.5377142075</c:v>
                </c:pt>
                <c:pt idx="139">
                  <c:v>4553996.9878248991</c:v>
                </c:pt>
                <c:pt idx="140">
                  <c:v>4511505.5393646397</c:v>
                </c:pt>
                <c:pt idx="141">
                  <c:v>4468964.1336676329</c:v>
                </c:pt>
                <c:pt idx="142">
                  <c:v>4426372.7119991062</c:v>
                </c:pt>
                <c:pt idx="143">
                  <c:v>4383731.2155552348</c:v>
                </c:pt>
                <c:pt idx="144">
                  <c:v>4341039.5854630573</c:v>
                </c:pt>
                <c:pt idx="145">
                  <c:v>4298297.7627803944</c:v>
                </c:pt>
                <c:pt idx="146">
                  <c:v>4255505.6884957701</c:v>
                </c:pt>
                <c:pt idx="147">
                  <c:v>4212663.3035283275</c:v>
                </c:pt>
                <c:pt idx="148">
                  <c:v>4169770.548727748</c:v>
                </c:pt>
                <c:pt idx="149">
                  <c:v>4126827.3648741711</c:v>
                </c:pt>
                <c:pt idx="150">
                  <c:v>4083833.6926781107</c:v>
                </c:pt>
                <c:pt idx="151">
                  <c:v>4040789.4727803739</c:v>
                </c:pt>
                <c:pt idx="152">
                  <c:v>3997694.6457519792</c:v>
                </c:pt>
                <c:pt idx="153">
                  <c:v>3954549.1520940745</c:v>
                </c:pt>
                <c:pt idx="154">
                  <c:v>3911352.9322378552</c:v>
                </c:pt>
                <c:pt idx="155">
                  <c:v>3868105.926544481</c:v>
                </c:pt>
                <c:pt idx="156">
                  <c:v>3824808.0753049944</c:v>
                </c:pt>
                <c:pt idx="157">
                  <c:v>3781459.318740238</c:v>
                </c:pt>
                <c:pt idx="158">
                  <c:v>3738059.5970007721</c:v>
                </c:pt>
                <c:pt idx="159">
                  <c:v>3694608.8501667916</c:v>
                </c:pt>
                <c:pt idx="160">
                  <c:v>3651107.018248044</c:v>
                </c:pt>
                <c:pt idx="161">
                  <c:v>3607554.0411837464</c:v>
                </c:pt>
                <c:pt idx="162">
                  <c:v>3563949.8588425019</c:v>
                </c:pt>
                <c:pt idx="163">
                  <c:v>3520294.411022217</c:v>
                </c:pt>
                <c:pt idx="164">
                  <c:v>3476587.6374500189</c:v>
                </c:pt>
                <c:pt idx="165">
                  <c:v>3432829.4777821722</c:v>
                </c:pt>
                <c:pt idx="166">
                  <c:v>3389019.8716039946</c:v>
                </c:pt>
                <c:pt idx="167">
                  <c:v>3345158.7584297745</c:v>
                </c:pt>
                <c:pt idx="168">
                  <c:v>3301246.0777026871</c:v>
                </c:pt>
                <c:pt idx="169">
                  <c:v>3257281.7687947112</c:v>
                </c:pt>
                <c:pt idx="170">
                  <c:v>3213265.7710065446</c:v>
                </c:pt>
                <c:pt idx="171">
                  <c:v>3169198.0235675215</c:v>
                </c:pt>
                <c:pt idx="172">
                  <c:v>3125078.4656355279</c:v>
                </c:pt>
                <c:pt idx="173">
                  <c:v>3080907.0362969171</c:v>
                </c:pt>
                <c:pt idx="174">
                  <c:v>3036683.6745664268</c:v>
                </c:pt>
                <c:pt idx="175">
                  <c:v>2992408.3193870941</c:v>
                </c:pt>
                <c:pt idx="176">
                  <c:v>2948080.909630171</c:v>
                </c:pt>
                <c:pt idx="177">
                  <c:v>2903701.3840950406</c:v>
                </c:pt>
                <c:pt idx="178">
                  <c:v>2859269.681509133</c:v>
                </c:pt>
                <c:pt idx="179">
                  <c:v>2814785.7405278389</c:v>
                </c:pt>
                <c:pt idx="180">
                  <c:v>2770249.4997344268</c:v>
                </c:pt>
                <c:pt idx="181">
                  <c:v>2725660.8976399577</c:v>
                </c:pt>
                <c:pt idx="182">
                  <c:v>2681019.8726831996</c:v>
                </c:pt>
                <c:pt idx="183">
                  <c:v>2636326.3632305427</c:v>
                </c:pt>
                <c:pt idx="184">
                  <c:v>2591580.307575915</c:v>
                </c:pt>
                <c:pt idx="185">
                  <c:v>2546781.643940696</c:v>
                </c:pt>
                <c:pt idx="186">
                  <c:v>2501930.310473633</c:v>
                </c:pt>
                <c:pt idx="187">
                  <c:v>2457026.2452507536</c:v>
                </c:pt>
                <c:pt idx="188">
                  <c:v>2412069.3862752821</c:v>
                </c:pt>
                <c:pt idx="189">
                  <c:v>2367059.671477553</c:v>
                </c:pt>
                <c:pt idx="190">
                  <c:v>2321997.0387149253</c:v>
                </c:pt>
                <c:pt idx="191">
                  <c:v>2276881.425771697</c:v>
                </c:pt>
                <c:pt idx="192">
                  <c:v>2231712.7703590184</c:v>
                </c:pt>
                <c:pt idx="193">
                  <c:v>2186491.0101148076</c:v>
                </c:pt>
                <c:pt idx="194">
                  <c:v>2141216.0826036632</c:v>
                </c:pt>
                <c:pt idx="195">
                  <c:v>2095887.9253167785</c:v>
                </c:pt>
                <c:pt idx="196">
                  <c:v>2050506.475671855</c:v>
                </c:pt>
                <c:pt idx="197">
                  <c:v>2005071.671013016</c:v>
                </c:pt>
                <c:pt idx="198">
                  <c:v>1959583.4486107207</c:v>
                </c:pt>
                <c:pt idx="199">
                  <c:v>1914041.7456616766</c:v>
                </c:pt>
                <c:pt idx="200">
                  <c:v>1868446.4992887536</c:v>
                </c:pt>
                <c:pt idx="201">
                  <c:v>1822797.646540897</c:v>
                </c:pt>
                <c:pt idx="202">
                  <c:v>1777095.1243930401</c:v>
                </c:pt>
                <c:pt idx="203">
                  <c:v>1731338.869746018</c:v>
                </c:pt>
                <c:pt idx="204">
                  <c:v>1685528.8194264795</c:v>
                </c:pt>
                <c:pt idx="205">
                  <c:v>1639664.9101868011</c:v>
                </c:pt>
                <c:pt idx="206">
                  <c:v>1593747.0787049986</c:v>
                </c:pt>
                <c:pt idx="207">
                  <c:v>1547775.2615846402</c:v>
                </c:pt>
                <c:pt idx="208">
                  <c:v>1501749.3953547589</c:v>
                </c:pt>
                <c:pt idx="209">
                  <c:v>1455669.4164697647</c:v>
                </c:pt>
                <c:pt idx="210">
                  <c:v>1409535.2613093569</c:v>
                </c:pt>
                <c:pt idx="211">
                  <c:v>1363346.8661784364</c:v>
                </c:pt>
                <c:pt idx="212">
                  <c:v>1317104.1673070181</c:v>
                </c:pt>
                <c:pt idx="213">
                  <c:v>1270807.1008501418</c:v>
                </c:pt>
                <c:pt idx="214">
                  <c:v>1224455.6028877855</c:v>
                </c:pt>
                <c:pt idx="215">
                  <c:v>1178049.6094247757</c:v>
                </c:pt>
                <c:pt idx="216">
                  <c:v>1131589.0563906999</c:v>
                </c:pt>
                <c:pt idx="217">
                  <c:v>1085073.8796398183</c:v>
                </c:pt>
                <c:pt idx="218">
                  <c:v>1038504.0149509744</c:v>
                </c:pt>
                <c:pt idx="219">
                  <c:v>991879.39802750701</c:v>
                </c:pt>
                <c:pt idx="220">
                  <c:v>945199.96449716133</c:v>
                </c:pt>
                <c:pt idx="221">
                  <c:v>898465.64991200017</c:v>
                </c:pt>
                <c:pt idx="222">
                  <c:v>851676.38974831451</c:v>
                </c:pt>
                <c:pt idx="223">
                  <c:v>804832.11940653506</c:v>
                </c:pt>
                <c:pt idx="224">
                  <c:v>757932.77421114256</c:v>
                </c:pt>
                <c:pt idx="225">
                  <c:v>710978.28941057879</c:v>
                </c:pt>
                <c:pt idx="226">
                  <c:v>663968.60017715697</c:v>
                </c:pt>
                <c:pt idx="227">
                  <c:v>616903.64160697244</c:v>
                </c:pt>
                <c:pt idx="228">
                  <c:v>569783.34871981293</c:v>
                </c:pt>
                <c:pt idx="229">
                  <c:v>522607.65645906876</c:v>
                </c:pt>
                <c:pt idx="230">
                  <c:v>475376.49969164329</c:v>
                </c:pt>
                <c:pt idx="231">
                  <c:v>428089.81320786267</c:v>
                </c:pt>
                <c:pt idx="232">
                  <c:v>380747.53172138619</c:v>
                </c:pt>
                <c:pt idx="233">
                  <c:v>333349.58986911573</c:v>
                </c:pt>
                <c:pt idx="234">
                  <c:v>285895.92221110582</c:v>
                </c:pt>
                <c:pt idx="235">
                  <c:v>238386.46323047316</c:v>
                </c:pt>
                <c:pt idx="236">
                  <c:v>190821.1473333062</c:v>
                </c:pt>
                <c:pt idx="237">
                  <c:v>143199.9088485745</c:v>
                </c:pt>
                <c:pt idx="238">
                  <c:v>95522.682028038194</c:v>
                </c:pt>
                <c:pt idx="239">
                  <c:v>47789.401046157138</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2465-4E12-BC78-0D543ACE40E7}"/>
            </c:ext>
          </c:extLst>
        </c:ser>
        <c:ser>
          <c:idx val="1"/>
          <c:order val="1"/>
          <c:tx>
            <c:strRef>
              <c:f>Mortgage20Y_111!$E$20</c:f>
              <c:strCache>
                <c:ptCount val="1"/>
                <c:pt idx="0">
                  <c:v>Outstanding 4% prepay</c:v>
                </c:pt>
              </c:strCache>
            </c:strRef>
          </c:tx>
          <c:spPr>
            <a:solidFill>
              <a:srgbClr val="99CCFF"/>
            </a:solidFill>
            <a:ln w="12700">
              <a:solidFill>
                <a:srgbClr val="000000"/>
              </a:solidFill>
              <a:prstDash val="solid"/>
            </a:ln>
          </c:spPr>
          <c:cat>
            <c:numRef>
              <c:f>Mortgage20Y_111!$A$21:$A$321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Mortgage20Y_111!$E$21:$E$321</c:f>
              <c:numCache>
                <c:formatCode>#,##0</c:formatCode>
                <c:ptCount val="301"/>
                <c:pt idx="0">
                  <c:v>10000000</c:v>
                </c:pt>
                <c:pt idx="1">
                  <c:v>9931292.1692993399</c:v>
                </c:pt>
                <c:pt idx="2">
                  <c:v>9862884.8759700246</c:v>
                </c:pt>
                <c:pt idx="3">
                  <c:v>9794776.9772159737</c:v>
                </c:pt>
                <c:pt idx="4">
                  <c:v>9726967.3343163449</c:v>
                </c:pt>
                <c:pt idx="5">
                  <c:v>9659454.8126114886</c:v>
                </c:pt>
                <c:pt idx="6">
                  <c:v>9592238.2814889569</c:v>
                </c:pt>
                <c:pt idx="7">
                  <c:v>9525316.6143695544</c:v>
                </c:pt>
                <c:pt idx="8">
                  <c:v>9458688.6886934303</c:v>
                </c:pt>
                <c:pt idx="9">
                  <c:v>9392353.3859062307</c:v>
                </c:pt>
                <c:pt idx="10">
                  <c:v>9326309.5914452877</c:v>
                </c:pt>
                <c:pt idx="11">
                  <c:v>9260556.1947258599</c:v>
                </c:pt>
                <c:pt idx="12">
                  <c:v>9195092.0891274177</c:v>
                </c:pt>
                <c:pt idx="13">
                  <c:v>9129916.1719799731</c:v>
                </c:pt>
                <c:pt idx="14">
                  <c:v>9065027.3445504624</c:v>
                </c:pt>
                <c:pt idx="15">
                  <c:v>9000424.5120291635</c:v>
                </c:pt>
                <c:pt idx="16">
                  <c:v>8936106.5835161693</c:v>
                </c:pt>
                <c:pt idx="17">
                  <c:v>8872072.4720079079</c:v>
                </c:pt>
                <c:pt idx="18">
                  <c:v>8808321.0943836961</c:v>
                </c:pt>
                <c:pt idx="19">
                  <c:v>8744851.3713923525</c:v>
                </c:pt>
                <c:pt idx="20">
                  <c:v>8681662.2276388444</c:v>
                </c:pt>
                <c:pt idx="21">
                  <c:v>8618752.5915709864</c:v>
                </c:pt>
                <c:pt idx="22">
                  <c:v>8556121.3954661898</c:v>
                </c:pt>
                <c:pt idx="23">
                  <c:v>8493767.5754182339</c:v>
                </c:pt>
                <c:pt idx="24">
                  <c:v>8431690.0713241119</c:v>
                </c:pt>
                <c:pt idx="25">
                  <c:v>8369887.8268709024</c:v>
                </c:pt>
                <c:pt idx="26">
                  <c:v>8308359.7895226888</c:v>
                </c:pt>
                <c:pt idx="27">
                  <c:v>8247104.9105075235</c:v>
                </c:pt>
                <c:pt idx="28">
                  <c:v>8186122.1448044386</c:v>
                </c:pt>
                <c:pt idx="29">
                  <c:v>8125410.4511305001</c:v>
                </c:pt>
                <c:pt idx="30">
                  <c:v>8064968.7919278983</c:v>
                </c:pt>
                <c:pt idx="31">
                  <c:v>8004796.1333510969</c:v>
                </c:pt>
                <c:pt idx="32">
                  <c:v>7944891.4452540074</c:v>
                </c:pt>
                <c:pt idx="33">
                  <c:v>7885253.7011772227</c:v>
                </c:pt>
                <c:pt idx="34">
                  <c:v>7825881.8783352859</c:v>
                </c:pt>
                <c:pt idx="35">
                  <c:v>7766774.9576040022</c:v>
                </c:pt>
                <c:pt idx="36">
                  <c:v>7707931.9235077957</c:v>
                </c:pt>
                <c:pt idx="37">
                  <c:v>7649351.7642071089</c:v>
                </c:pt>
                <c:pt idx="38">
                  <c:v>7591033.4714858448</c:v>
                </c:pt>
                <c:pt idx="39">
                  <c:v>7532976.0407388499</c:v>
                </c:pt>
                <c:pt idx="40">
                  <c:v>7475178.4709594399</c:v>
                </c:pt>
                <c:pt idx="41">
                  <c:v>7417639.7647269713</c:v>
                </c:pt>
                <c:pt idx="42">
                  <c:v>7360358.9281944493</c:v>
                </c:pt>
                <c:pt idx="43">
                  <c:v>7303334.9710761821</c:v>
                </c:pt>
                <c:pt idx="44">
                  <c:v>7246566.9066354753</c:v>
                </c:pt>
                <c:pt idx="45">
                  <c:v>7190053.7516723676</c:v>
                </c:pt>
                <c:pt idx="46">
                  <c:v>7133794.5265114065</c:v>
                </c:pt>
                <c:pt idx="47">
                  <c:v>7077788.2549894722</c:v>
                </c:pt>
                <c:pt idx="48">
                  <c:v>7022033.9644436324</c:v>
                </c:pt>
                <c:pt idx="49">
                  <c:v>6966530.6856990466</c:v>
                </c:pt>
                <c:pt idx="50">
                  <c:v>6911277.4530569082</c:v>
                </c:pt>
                <c:pt idx="51">
                  <c:v>6856273.3042824259</c:v>
                </c:pt>
                <c:pt idx="52">
                  <c:v>6801517.2805928504</c:v>
                </c:pt>
                <c:pt idx="53">
                  <c:v>6747008.426645535</c:v>
                </c:pt>
                <c:pt idx="54">
                  <c:v>6692745.7905260436</c:v>
                </c:pt>
                <c:pt idx="55">
                  <c:v>6638728.4237362938</c:v>
                </c:pt>
                <c:pt idx="56">
                  <c:v>6584955.3811827423</c:v>
                </c:pt>
                <c:pt idx="57">
                  <c:v>6531425.7211646102</c:v>
                </c:pt>
                <c:pt idx="58">
                  <c:v>6478138.5053621484</c:v>
                </c:pt>
                <c:pt idx="59">
                  <c:v>6425092.7988249417</c:v>
                </c:pt>
                <c:pt idx="60">
                  <c:v>6372287.6699602529</c:v>
                </c:pt>
                <c:pt idx="61">
                  <c:v>6319722.1905214079</c:v>
                </c:pt>
                <c:pt idx="62">
                  <c:v>6267395.4355962165</c:v>
                </c:pt>
                <c:pt idx="63">
                  <c:v>6215306.4835954374</c:v>
                </c:pt>
                <c:pt idx="64">
                  <c:v>6163454.4162412779</c:v>
                </c:pt>
                <c:pt idx="65">
                  <c:v>6111838.3185559362</c:v>
                </c:pt>
                <c:pt idx="66">
                  <c:v>6060457.2788501764</c:v>
                </c:pt>
                <c:pt idx="67">
                  <c:v>6009310.3887119517</c:v>
                </c:pt>
                <c:pt idx="68">
                  <c:v>5958396.7429950563</c:v>
                </c:pt>
                <c:pt idx="69">
                  <c:v>5907715.4398078239</c:v>
                </c:pt>
                <c:pt idx="70">
                  <c:v>5857265.5805018581</c:v>
                </c:pt>
                <c:pt idx="71">
                  <c:v>5807046.2696608054</c:v>
                </c:pt>
                <c:pt idx="72">
                  <c:v>5757056.6150891641</c:v>
                </c:pt>
                <c:pt idx="73">
                  <c:v>5707295.7278011311</c:v>
                </c:pt>
                <c:pt idx="74">
                  <c:v>5657762.7220094875</c:v>
                </c:pt>
                <c:pt idx="75">
                  <c:v>5608456.7151145209</c:v>
                </c:pt>
                <c:pt idx="76">
                  <c:v>5559376.8276929855</c:v>
                </c:pt>
                <c:pt idx="77">
                  <c:v>5510522.1834871024</c:v>
                </c:pt>
                <c:pt idx="78">
                  <c:v>5461891.9093935899</c:v>
                </c:pt>
                <c:pt idx="79">
                  <c:v>5413485.1354527408</c:v>
                </c:pt>
                <c:pt idx="80">
                  <c:v>5365300.9948375272</c:v>
                </c:pt>
                <c:pt idx="81">
                  <c:v>5317338.6238427479</c:v>
                </c:pt>
                <c:pt idx="82">
                  <c:v>5269597.1618742133</c:v>
                </c:pt>
                <c:pt idx="83">
                  <c:v>5222075.7514379621</c:v>
                </c:pt>
                <c:pt idx="84">
                  <c:v>5174773.5381295206</c:v>
                </c:pt>
                <c:pt idx="85">
                  <c:v>5127689.6706231926</c:v>
                </c:pt>
                <c:pt idx="86">
                  <c:v>5080823.300661386</c:v>
                </c:pt>
                <c:pt idx="87">
                  <c:v>5034173.583043986</c:v>
                </c:pt>
                <c:pt idx="88">
                  <c:v>4987739.675617747</c:v>
                </c:pt>
                <c:pt idx="89">
                  <c:v>4941520.7392657343</c:v>
                </c:pt>
                <c:pt idx="90">
                  <c:v>4895515.9378967974</c:v>
                </c:pt>
                <c:pt idx="91">
                  <c:v>4849724.4384350758</c:v>
                </c:pt>
                <c:pt idx="92">
                  <c:v>4804145.4108095458</c:v>
                </c:pt>
                <c:pt idx="93">
                  <c:v>4758778.0279435981</c:v>
                </c:pt>
                <c:pt idx="94">
                  <c:v>4713621.4657446528</c:v>
                </c:pt>
                <c:pt idx="95">
                  <c:v>4668674.9030938102</c:v>
                </c:pt>
                <c:pt idx="96">
                  <c:v>4623937.5218355376</c:v>
                </c:pt>
                <c:pt idx="97">
                  <c:v>4579408.5067673866</c:v>
                </c:pt>
                <c:pt idx="98">
                  <c:v>4535087.0456297481</c:v>
                </c:pt>
                <c:pt idx="99">
                  <c:v>4490972.3290956458</c:v>
                </c:pt>
                <c:pt idx="100">
                  <c:v>4447063.5507605551</c:v>
                </c:pt>
                <c:pt idx="101">
                  <c:v>4403359.9071322689</c:v>
                </c:pt>
                <c:pt idx="102">
                  <c:v>4359860.5976207852</c:v>
                </c:pt>
                <c:pt idx="103">
                  <c:v>4316564.8245282359</c:v>
                </c:pt>
                <c:pt idx="104">
                  <c:v>4273471.7930388516</c:v>
                </c:pt>
                <c:pt idx="105">
                  <c:v>4230580.7112089545</c:v>
                </c:pt>
                <c:pt idx="106">
                  <c:v>4187890.7899569902</c:v>
                </c:pt>
                <c:pt idx="107">
                  <c:v>4145401.243053589</c:v>
                </c:pt>
                <c:pt idx="108">
                  <c:v>4103111.2871116661</c:v>
                </c:pt>
                <c:pt idx="109">
                  <c:v>4061020.14157655</c:v>
                </c:pt>
                <c:pt idx="110">
                  <c:v>4019127.0287161493</c:v>
                </c:pt>
                <c:pt idx="111">
                  <c:v>3977431.1736111492</c:v>
                </c:pt>
                <c:pt idx="112">
                  <c:v>3935931.804145243</c:v>
                </c:pt>
                <c:pt idx="113">
                  <c:v>3894628.1509953965</c:v>
                </c:pt>
                <c:pt idx="114">
                  <c:v>3853519.4476221455</c:v>
                </c:pt>
                <c:pt idx="115">
                  <c:v>3812604.9302599253</c:v>
                </c:pt>
                <c:pt idx="116">
                  <c:v>3771883.8379074354</c:v>
                </c:pt>
                <c:pt idx="117">
                  <c:v>3731355.4123180336</c:v>
                </c:pt>
                <c:pt idx="118">
                  <c:v>3691018.8979901653</c:v>
                </c:pt>
                <c:pt idx="119">
                  <c:v>3650873.5421578246</c:v>
                </c:pt>
                <c:pt idx="120">
                  <c:v>3610918.5947810477</c:v>
                </c:pt>
                <c:pt idx="121">
                  <c:v>3571153.3085364383</c:v>
                </c:pt>
                <c:pt idx="122">
                  <c:v>3531576.938807725</c:v>
                </c:pt>
                <c:pt idx="123">
                  <c:v>3492188.7436763509</c:v>
                </c:pt>
                <c:pt idx="124">
                  <c:v>3452987.9839120968</c:v>
                </c:pt>
                <c:pt idx="125">
                  <c:v>3413973.9229637347</c:v>
                </c:pt>
                <c:pt idx="126">
                  <c:v>3375145.8269497119</c:v>
                </c:pt>
                <c:pt idx="127">
                  <c:v>3336502.964648868</c:v>
                </c:pt>
                <c:pt idx="128">
                  <c:v>3298044.6074911854</c:v>
                </c:pt>
                <c:pt idx="129">
                  <c:v>3259770.0295485682</c:v>
                </c:pt>
                <c:pt idx="130">
                  <c:v>3221678.5075256526</c:v>
                </c:pt>
                <c:pt idx="131">
                  <c:v>3183769.3207506509</c:v>
                </c:pt>
                <c:pt idx="132">
                  <c:v>3146041.7511662249</c:v>
                </c:pt>
                <c:pt idx="133">
                  <c:v>3108495.0833203895</c:v>
                </c:pt>
                <c:pt idx="134">
                  <c:v>3071128.6043574493</c:v>
                </c:pt>
                <c:pt idx="135">
                  <c:v>3033941.6040089647</c:v>
                </c:pt>
                <c:pt idx="136">
                  <c:v>2996933.3745847493</c:v>
                </c:pt>
                <c:pt idx="137">
                  <c:v>2960103.2109638965</c:v>
                </c:pt>
                <c:pt idx="138">
                  <c:v>2923450.4105858384</c:v>
                </c:pt>
                <c:pt idx="139">
                  <c:v>2886974.2734414353</c:v>
                </c:pt>
                <c:pt idx="140">
                  <c:v>2850674.1020640922</c:v>
                </c:pt>
                <c:pt idx="141">
                  <c:v>2814549.2015209096</c:v>
                </c:pt>
                <c:pt idx="142">
                  <c:v>2778598.8794038622</c:v>
                </c:pt>
                <c:pt idx="143">
                  <c:v>2742822.4458210077</c:v>
                </c:pt>
                <c:pt idx="144">
                  <c:v>2707219.2133877263</c:v>
                </c:pt>
                <c:pt idx="145">
                  <c:v>2671788.4972179886</c:v>
                </c:pt>
                <c:pt idx="146">
                  <c:v>2636529.6149156541</c:v>
                </c:pt>
                <c:pt idx="147">
                  <c:v>2601441.8865658008</c:v>
                </c:pt>
                <c:pt idx="148">
                  <c:v>2566524.6347260801</c:v>
                </c:pt>
                <c:pt idx="149">
                  <c:v>2531777.184418106</c:v>
                </c:pt>
                <c:pt idx="150">
                  <c:v>2497198.8631188702</c:v>
                </c:pt>
                <c:pt idx="151">
                  <c:v>2462789.0007521869</c:v>
                </c:pt>
                <c:pt idx="152">
                  <c:v>2428546.9296801691</c:v>
                </c:pt>
                <c:pt idx="153">
                  <c:v>2394471.98469473</c:v>
                </c:pt>
                <c:pt idx="154">
                  <c:v>2360563.5030091158</c:v>
                </c:pt>
                <c:pt idx="155">
                  <c:v>2326820.8242494683</c:v>
                </c:pt>
                <c:pt idx="156">
                  <c:v>2293243.2904464123</c:v>
                </c:pt>
                <c:pt idx="157">
                  <c:v>2259830.2460266766</c:v>
                </c:pt>
                <c:pt idx="158">
                  <c:v>2226581.0378047395</c:v>
                </c:pt>
                <c:pt idx="159">
                  <c:v>2193495.0149745042</c:v>
                </c:pt>
                <c:pt idx="160">
                  <c:v>2160571.5291010025</c:v>
                </c:pt>
                <c:pt idx="161">
                  <c:v>2127809.9341121274</c:v>
                </c:pt>
                <c:pt idx="162">
                  <c:v>2095209.5862903921</c:v>
                </c:pt>
                <c:pt idx="163">
                  <c:v>2062769.8442647189</c:v>
                </c:pt>
                <c:pt idx="164">
                  <c:v>2030490.0690022556</c:v>
                </c:pt>
                <c:pt idx="165">
                  <c:v>1998369.6238002174</c:v>
                </c:pt>
                <c:pt idx="166">
                  <c:v>1966407.8742777607</c:v>
                </c:pt>
                <c:pt idx="167">
                  <c:v>1934604.188367882</c:v>
                </c:pt>
                <c:pt idx="168">
                  <c:v>1902957.9363093432</c:v>
                </c:pt>
                <c:pt idx="169">
                  <c:v>1871468.4906386277</c:v>
                </c:pt>
                <c:pt idx="170">
                  <c:v>1840135.2261819211</c:v>
                </c:pt>
                <c:pt idx="171">
                  <c:v>1808957.5200471207</c:v>
                </c:pt>
                <c:pt idx="172">
                  <c:v>1777934.7516158719</c:v>
                </c:pt>
                <c:pt idx="173">
                  <c:v>1747066.3025356305</c:v>
                </c:pt>
                <c:pt idx="174">
                  <c:v>1716351.5567117545</c:v>
                </c:pt>
                <c:pt idx="175">
                  <c:v>1685789.9002996201</c:v>
                </c:pt>
                <c:pt idx="176">
                  <c:v>1655380.7216967663</c:v>
                </c:pt>
                <c:pt idx="177">
                  <c:v>1625123.4115350659</c:v>
                </c:pt>
                <c:pt idx="178">
                  <c:v>1595017.3626729227</c:v>
                </c:pt>
                <c:pt idx="179">
                  <c:v>1565061.9701874962</c:v>
                </c:pt>
                <c:pt idx="180">
                  <c:v>1535256.6313669512</c:v>
                </c:pt>
                <c:pt idx="181">
                  <c:v>1505600.7457027351</c:v>
                </c:pt>
                <c:pt idx="182">
                  <c:v>1476093.7148818821</c:v>
                </c:pt>
                <c:pt idx="183">
                  <c:v>1446734.9427793412</c:v>
                </c:pt>
                <c:pt idx="184">
                  <c:v>1417523.8354503328</c:v>
                </c:pt>
                <c:pt idx="185">
                  <c:v>1388459.8011227297</c:v>
                </c:pt>
                <c:pt idx="186">
                  <c:v>1359542.250189465</c:v>
                </c:pt>
                <c:pt idx="187">
                  <c:v>1330770.5952009661</c:v>
                </c:pt>
                <c:pt idx="188">
                  <c:v>1302144.2508576126</c:v>
                </c:pt>
                <c:pt idx="189">
                  <c:v>1273662.6340022222</c:v>
                </c:pt>
                <c:pt idx="190">
                  <c:v>1245325.1636125613</c:v>
                </c:pt>
                <c:pt idx="191">
                  <c:v>1217131.2607938803</c:v>
                </c:pt>
                <c:pt idx="192">
                  <c:v>1189080.3487714757</c:v>
                </c:pt>
                <c:pt idx="193">
                  <c:v>1161171.8528832768</c:v>
                </c:pt>
                <c:pt idx="194">
                  <c:v>1133405.2005724574</c:v>
                </c:pt>
                <c:pt idx="195">
                  <c:v>1105779.8213800737</c:v>
                </c:pt>
                <c:pt idx="196">
                  <c:v>1078295.1469377261</c:v>
                </c:pt>
                <c:pt idx="197">
                  <c:v>1050950.6109602465</c:v>
                </c:pt>
                <c:pt idx="198">
                  <c:v>1023745.6492384112</c:v>
                </c:pt>
                <c:pt idx="199">
                  <c:v>996679.69963167759</c:v>
                </c:pt>
                <c:pt idx="200">
                  <c:v>969752.20206094603</c:v>
                </c:pt>
                <c:pt idx="201">
                  <c:v>942962.59850134654</c:v>
                </c:pt>
                <c:pt idx="202">
                  <c:v>916310.33297504974</c:v>
                </c:pt>
                <c:pt idx="203">
                  <c:v>889794.851544103</c:v>
                </c:pt>
                <c:pt idx="204">
                  <c:v>863415.60230328981</c:v>
                </c:pt>
                <c:pt idx="205">
                  <c:v>837172.03537301475</c:v>
                </c:pt>
                <c:pt idx="206">
                  <c:v>811063.6028922121</c:v>
                </c:pt>
                <c:pt idx="207">
                  <c:v>785089.75901127851</c:v>
                </c:pt>
                <c:pt idx="208">
                  <c:v>759249.95988503029</c:v>
                </c:pt>
                <c:pt idx="209">
                  <c:v>733543.66366568382</c:v>
                </c:pt>
                <c:pt idx="210">
                  <c:v>707970.33049586136</c:v>
                </c:pt>
                <c:pt idx="211">
                  <c:v>682529.42250161921</c:v>
                </c:pt>
                <c:pt idx="212">
                  <c:v>657220.40378550033</c:v>
                </c:pt>
                <c:pt idx="213">
                  <c:v>632042.74041961087</c:v>
                </c:pt>
                <c:pt idx="214">
                  <c:v>606995.90043871978</c:v>
                </c:pt>
                <c:pt idx="215">
                  <c:v>582079.35383338248</c:v>
                </c:pt>
                <c:pt idx="216">
                  <c:v>557292.57254308776</c:v>
                </c:pt>
                <c:pt idx="217">
                  <c:v>532635.03044942778</c:v>
                </c:pt>
                <c:pt idx="218">
                  <c:v>508106.20336929179</c:v>
                </c:pt>
                <c:pt idx="219">
                  <c:v>483705.56904808304</c:v>
                </c:pt>
                <c:pt idx="220">
                  <c:v>459432.60715295869</c:v>
                </c:pt>
                <c:pt idx="221">
                  <c:v>435286.79926609271</c:v>
                </c:pt>
                <c:pt idx="222">
                  <c:v>411267.62887796201</c:v>
                </c:pt>
                <c:pt idx="223">
                  <c:v>387374.58138065523</c:v>
                </c:pt>
                <c:pt idx="224">
                  <c:v>363607.14406120463</c:v>
                </c:pt>
                <c:pt idx="225">
                  <c:v>339964.80609494058</c:v>
                </c:pt>
                <c:pt idx="226">
                  <c:v>316447.05853886891</c:v>
                </c:pt>
                <c:pt idx="227">
                  <c:v>293053.39432507032</c:v>
                </c:pt>
                <c:pt idx="228">
                  <c:v>269783.30825412314</c:v>
                </c:pt>
                <c:pt idx="229">
                  <c:v>246636.29698854793</c:v>
                </c:pt>
                <c:pt idx="230">
                  <c:v>223611.85904627474</c:v>
                </c:pt>
                <c:pt idx="231">
                  <c:v>200709.49479413257</c:v>
                </c:pt>
                <c:pt idx="232">
                  <c:v>177928.70644136114</c:v>
                </c:pt>
                <c:pt idx="233">
                  <c:v>155268.99803314469</c:v>
                </c:pt>
                <c:pt idx="234">
                  <c:v>132729.87544416793</c:v>
                </c:pt>
                <c:pt idx="235">
                  <c:v>110310.8463721942</c:v>
                </c:pt>
                <c:pt idx="236">
                  <c:v>88011.420331665111</c:v>
                </c:pt>
                <c:pt idx="237">
                  <c:v>65831.108647322457</c:v>
                </c:pt>
                <c:pt idx="238">
                  <c:v>43769.424447851779</c:v>
                </c:pt>
                <c:pt idx="239">
                  <c:v>21825.882659547511</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2465-4E12-BC78-0D543ACE40E7}"/>
            </c:ext>
          </c:extLst>
        </c:ser>
        <c:dLbls>
          <c:showLegendKey val="0"/>
          <c:showVal val="0"/>
          <c:showCatName val="0"/>
          <c:showSerName val="0"/>
          <c:showPercent val="0"/>
          <c:showBubbleSize val="0"/>
        </c:dLbls>
        <c:axId val="508295808"/>
        <c:axId val="510534016"/>
      </c:areaChart>
      <c:catAx>
        <c:axId val="508295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10534016"/>
        <c:crosses val="autoZero"/>
        <c:auto val="1"/>
        <c:lblAlgn val="ctr"/>
        <c:lblOffset val="100"/>
        <c:tickLblSkip val="12"/>
        <c:tickMarkSkip val="12"/>
        <c:noMultiLvlLbl val="0"/>
      </c:catAx>
      <c:valAx>
        <c:axId val="510534016"/>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95808"/>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Mortgage15Y_111!$N$20</c:f>
              <c:strCache>
                <c:ptCount val="1"/>
                <c:pt idx="0">
                  <c:v>Outstanding no prepay</c:v>
                </c:pt>
              </c:strCache>
            </c:strRef>
          </c:tx>
          <c:spPr>
            <a:solidFill>
              <a:srgbClr val="FFFFCC"/>
            </a:solidFill>
            <a:ln w="12700">
              <a:solidFill>
                <a:srgbClr val="000000"/>
              </a:solidFill>
              <a:prstDash val="solid"/>
            </a:ln>
          </c:spPr>
          <c:cat>
            <c:numRef>
              <c:f>Mortgage15Y_111!$A$21:$A$321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Mortgage15Y_111!$N$21:$N$321</c:f>
              <c:numCache>
                <c:formatCode>#,##0</c:formatCode>
                <c:ptCount val="301"/>
                <c:pt idx="0">
                  <c:v>10000000</c:v>
                </c:pt>
                <c:pt idx="1">
                  <c:v>9950688.3520894554</c:v>
                </c:pt>
                <c:pt idx="2">
                  <c:v>9901312.2426633518</c:v>
                </c:pt>
                <c:pt idx="3">
                  <c:v>9851871.5874558594</c:v>
                </c:pt>
                <c:pt idx="4">
                  <c:v>9802366.3020909913</c:v>
                </c:pt>
                <c:pt idx="5">
                  <c:v>9752796.3020824622</c:v>
                </c:pt>
                <c:pt idx="6">
                  <c:v>9703161.5028335471</c:v>
                </c:pt>
                <c:pt idx="7">
                  <c:v>9653461.8196369316</c:v>
                </c:pt>
                <c:pt idx="8">
                  <c:v>9603697.1676745694</c:v>
                </c:pt>
                <c:pt idx="9">
                  <c:v>9553867.462017538</c:v>
                </c:pt>
                <c:pt idx="10">
                  <c:v>9503972.6176258959</c:v>
                </c:pt>
                <c:pt idx="11">
                  <c:v>9454012.5493485313</c:v>
                </c:pt>
                <c:pt idx="12">
                  <c:v>9403987.1719230227</c:v>
                </c:pt>
                <c:pt idx="13">
                  <c:v>9353896.3999754917</c:v>
                </c:pt>
                <c:pt idx="14">
                  <c:v>9303740.1480204556</c:v>
                </c:pt>
                <c:pt idx="15">
                  <c:v>9253518.3304606844</c:v>
                </c:pt>
                <c:pt idx="16">
                  <c:v>9203230.8615870513</c:v>
                </c:pt>
                <c:pt idx="17">
                  <c:v>9152877.6555783879</c:v>
                </c:pt>
                <c:pt idx="18">
                  <c:v>9102458.6265013404</c:v>
                </c:pt>
                <c:pt idx="19">
                  <c:v>9051973.688310219</c:v>
                </c:pt>
                <c:pt idx="20">
                  <c:v>9001422.7548468523</c:v>
                </c:pt>
                <c:pt idx="21">
                  <c:v>8950805.7398404405</c:v>
                </c:pt>
                <c:pt idx="22">
                  <c:v>8900122.5569074098</c:v>
                </c:pt>
                <c:pt idx="23">
                  <c:v>8849373.1195512637</c:v>
                </c:pt>
                <c:pt idx="24">
                  <c:v>8798557.3411624338</c:v>
                </c:pt>
                <c:pt idx="25">
                  <c:v>8747675.1350181326</c:v>
                </c:pt>
                <c:pt idx="26">
                  <c:v>8696726.4142822083</c:v>
                </c:pt>
                <c:pt idx="27">
                  <c:v>8645711.0920049921</c:v>
                </c:pt>
                <c:pt idx="28">
                  <c:v>8594629.0811231546</c:v>
                </c:pt>
                <c:pt idx="29">
                  <c:v>8543480.2944595553</c:v>
                </c:pt>
                <c:pt idx="30">
                  <c:v>8492264.6447230894</c:v>
                </c:pt>
                <c:pt idx="31">
                  <c:v>8440982.0445085466</c:v>
                </c:pt>
                <c:pt idx="32">
                  <c:v>8389632.4062964581</c:v>
                </c:pt>
                <c:pt idx="33">
                  <c:v>8338215.642452945</c:v>
                </c:pt>
                <c:pt idx="34">
                  <c:v>8286731.6652295729</c:v>
                </c:pt>
                <c:pt idx="35">
                  <c:v>8235180.3867631992</c:v>
                </c:pt>
                <c:pt idx="36">
                  <c:v>8183561.7190758251</c:v>
                </c:pt>
                <c:pt idx="37">
                  <c:v>8131875.5740744434</c:v>
                </c:pt>
                <c:pt idx="38">
                  <c:v>8080121.8635508912</c:v>
                </c:pt>
                <c:pt idx="39">
                  <c:v>8028300.4991816953</c:v>
                </c:pt>
                <c:pt idx="40">
                  <c:v>7976411.3925279249</c:v>
                </c:pt>
                <c:pt idx="41">
                  <c:v>7924454.4550350402</c:v>
                </c:pt>
                <c:pt idx="42">
                  <c:v>7872429.598032739</c:v>
                </c:pt>
                <c:pt idx="43">
                  <c:v>7820336.7327348068</c:v>
                </c:pt>
                <c:pt idx="44">
                  <c:v>7768175.7702389676</c:v>
                </c:pt>
                <c:pt idx="45">
                  <c:v>7715946.6215267275</c:v>
                </c:pt>
                <c:pt idx="46">
                  <c:v>7663649.1974632265</c:v>
                </c:pt>
                <c:pt idx="47">
                  <c:v>7611283.4087970844</c:v>
                </c:pt>
                <c:pt idx="48">
                  <c:v>7558849.1661602492</c:v>
                </c:pt>
                <c:pt idx="49">
                  <c:v>7506346.3800678458</c:v>
                </c:pt>
                <c:pt idx="50">
                  <c:v>7453774.9609180214</c:v>
                </c:pt>
                <c:pt idx="51">
                  <c:v>7401134.8189917924</c:v>
                </c:pt>
                <c:pt idx="52">
                  <c:v>7348425.8644528929</c:v>
                </c:pt>
                <c:pt idx="53">
                  <c:v>7295648.0073476201</c:v>
                </c:pt>
                <c:pt idx="54">
                  <c:v>7242801.1576046823</c:v>
                </c:pt>
                <c:pt idx="55">
                  <c:v>7189885.2250350434</c:v>
                </c:pt>
                <c:pt idx="56">
                  <c:v>7136900.1193317696</c:v>
                </c:pt>
                <c:pt idx="57">
                  <c:v>7083845.7500698762</c:v>
                </c:pt>
                <c:pt idx="58">
                  <c:v>7030722.0267061712</c:v>
                </c:pt>
                <c:pt idx="59">
                  <c:v>6977528.8585791038</c:v>
                </c:pt>
                <c:pt idx="60">
                  <c:v>6924266.1549086068</c:v>
                </c:pt>
                <c:pt idx="61">
                  <c:v>6870933.8247959437</c:v>
                </c:pt>
                <c:pt idx="62">
                  <c:v>6817531.7772235516</c:v>
                </c:pt>
                <c:pt idx="63">
                  <c:v>6764059.9210548876</c:v>
                </c:pt>
                <c:pt idx="64">
                  <c:v>6710518.1650342736</c:v>
                </c:pt>
                <c:pt idx="65">
                  <c:v>6656906.4177867379</c:v>
                </c:pt>
                <c:pt idx="66">
                  <c:v>6603224.5878178617</c:v>
                </c:pt>
                <c:pt idx="67">
                  <c:v>6549472.5835136222</c:v>
                </c:pt>
                <c:pt idx="68">
                  <c:v>6495650.3131402368</c:v>
                </c:pt>
                <c:pt idx="69">
                  <c:v>6441757.6848440049</c:v>
                </c:pt>
                <c:pt idx="70">
                  <c:v>6387794.6066511534</c:v>
                </c:pt>
                <c:pt idx="71">
                  <c:v>6333760.9864676781</c:v>
                </c:pt>
                <c:pt idx="72">
                  <c:v>6279656.7320791874</c:v>
                </c:pt>
                <c:pt idx="73">
                  <c:v>6225481.751150744</c:v>
                </c:pt>
                <c:pt idx="74">
                  <c:v>6171235.9512267085</c:v>
                </c:pt>
                <c:pt idx="75">
                  <c:v>6116919.2397305798</c:v>
                </c:pt>
                <c:pt idx="76">
                  <c:v>6062531.52396484</c:v>
                </c:pt>
                <c:pt idx="77">
                  <c:v>6008072.7111107931</c:v>
                </c:pt>
                <c:pt idx="78">
                  <c:v>5953542.7082284084</c:v>
                </c:pt>
                <c:pt idx="79">
                  <c:v>5898941.4222561624</c:v>
                </c:pt>
                <c:pt idx="80">
                  <c:v>5844268.7600108776</c:v>
                </c:pt>
                <c:pt idx="81">
                  <c:v>5789524.6281875661</c:v>
                </c:pt>
                <c:pt idx="82">
                  <c:v>5734708.9333592681</c:v>
                </c:pt>
                <c:pt idx="83">
                  <c:v>5679821.5819768943</c:v>
                </c:pt>
                <c:pt idx="84">
                  <c:v>5624862.4803690659</c:v>
                </c:pt>
                <c:pt idx="85">
                  <c:v>5569831.534741953</c:v>
                </c:pt>
                <c:pt idx="86">
                  <c:v>5514728.6511791172</c:v>
                </c:pt>
                <c:pt idx="87">
                  <c:v>5459553.73564135</c:v>
                </c:pt>
                <c:pt idx="88">
                  <c:v>5404306.6939665116</c:v>
                </c:pt>
                <c:pt idx="89">
                  <c:v>5348987.4318693709</c:v>
                </c:pt>
                <c:pt idx="90">
                  <c:v>5293595.8549414445</c:v>
                </c:pt>
                <c:pt idx="91">
                  <c:v>5238131.8686508369</c:v>
                </c:pt>
                <c:pt idx="92">
                  <c:v>5182595.3783420762</c:v>
                </c:pt>
                <c:pt idx="93">
                  <c:v>5126986.289235956</c:v>
                </c:pt>
                <c:pt idx="94">
                  <c:v>5071304.5064293705</c:v>
                </c:pt>
                <c:pt idx="95">
                  <c:v>5015549.934895155</c:v>
                </c:pt>
                <c:pt idx="96">
                  <c:v>4959722.4794819225</c:v>
                </c:pt>
                <c:pt idx="97">
                  <c:v>4903822.0449139019</c:v>
                </c:pt>
                <c:pt idx="98">
                  <c:v>4847848.535790774</c:v>
                </c:pt>
                <c:pt idx="99">
                  <c:v>4791801.8565875096</c:v>
                </c:pt>
                <c:pt idx="100">
                  <c:v>4735681.9116542088</c:v>
                </c:pt>
                <c:pt idx="101">
                  <c:v>4679488.6052159332</c:v>
                </c:pt>
                <c:pt idx="102">
                  <c:v>4623221.8413725458</c:v>
                </c:pt>
                <c:pt idx="103">
                  <c:v>4566881.5240985462</c:v>
                </c:pt>
                <c:pt idx="104">
                  <c:v>4510467.5572429076</c:v>
                </c:pt>
                <c:pt idx="105">
                  <c:v>4453979.8445289107</c:v>
                </c:pt>
                <c:pt idx="106">
                  <c:v>4397418.2895539813</c:v>
                </c:pt>
                <c:pt idx="107">
                  <c:v>4340782.7957895258</c:v>
                </c:pt>
                <c:pt idx="108">
                  <c:v>4284073.2665807642</c:v>
                </c:pt>
                <c:pt idx="109">
                  <c:v>4227289.6051465683</c:v>
                </c:pt>
                <c:pt idx="110">
                  <c:v>4170431.7145792944</c:v>
                </c:pt>
                <c:pt idx="111">
                  <c:v>4113499.4978446187</c:v>
                </c:pt>
                <c:pt idx="112">
                  <c:v>4056492.8577813716</c:v>
                </c:pt>
                <c:pt idx="113">
                  <c:v>3999411.6971013714</c:v>
                </c:pt>
                <c:pt idx="114">
                  <c:v>3942255.9183892584</c:v>
                </c:pt>
                <c:pt idx="115">
                  <c:v>3885025.4241023301</c:v>
                </c:pt>
                <c:pt idx="116">
                  <c:v>3827720.1165703721</c:v>
                </c:pt>
                <c:pt idx="117">
                  <c:v>3770339.8979954938</c:v>
                </c:pt>
                <c:pt idx="118">
                  <c:v>3712884.6704519605</c:v>
                </c:pt>
                <c:pt idx="119">
                  <c:v>3655354.3358860263</c:v>
                </c:pt>
                <c:pt idx="120">
                  <c:v>3597748.7961157663</c:v>
                </c:pt>
                <c:pt idx="121">
                  <c:v>3540067.9528309102</c:v>
                </c:pt>
                <c:pt idx="122">
                  <c:v>3482311.7075926736</c:v>
                </c:pt>
                <c:pt idx="123">
                  <c:v>3424479.9618335902</c:v>
                </c:pt>
                <c:pt idx="124">
                  <c:v>3366572.6168573438</c:v>
                </c:pt>
                <c:pt idx="125">
                  <c:v>3308589.5738385995</c:v>
                </c:pt>
                <c:pt idx="126">
                  <c:v>3250530.7338228351</c:v>
                </c:pt>
                <c:pt idx="127">
                  <c:v>3192395.9977261731</c:v>
                </c:pt>
                <c:pt idx="128">
                  <c:v>3134185.2663352103</c:v>
                </c:pt>
                <c:pt idx="129">
                  <c:v>3075898.4403068493</c:v>
                </c:pt>
                <c:pt idx="130">
                  <c:v>3017535.4201681283</c:v>
                </c:pt>
                <c:pt idx="131">
                  <c:v>2959096.1063160524</c:v>
                </c:pt>
                <c:pt idx="132">
                  <c:v>2900580.3990174225</c:v>
                </c:pt>
                <c:pt idx="133">
                  <c:v>2841988.1984086661</c:v>
                </c:pt>
                <c:pt idx="134">
                  <c:v>2783319.4044956653</c:v>
                </c:pt>
                <c:pt idx="135">
                  <c:v>2724573.9171535885</c:v>
                </c:pt>
                <c:pt idx="136">
                  <c:v>2665751.6361267176</c:v>
                </c:pt>
                <c:pt idx="137">
                  <c:v>2606852.4610282769</c:v>
                </c:pt>
                <c:pt idx="138">
                  <c:v>2547876.2913402636</c:v>
                </c:pt>
                <c:pt idx="139">
                  <c:v>2488823.0264132745</c:v>
                </c:pt>
                <c:pt idx="140">
                  <c:v>2429692.5654663346</c:v>
                </c:pt>
                <c:pt idx="141">
                  <c:v>2370484.8075867253</c:v>
                </c:pt>
                <c:pt idx="142">
                  <c:v>2311199.6517298128</c:v>
                </c:pt>
                <c:pt idx="143">
                  <c:v>2251836.9967188742</c:v>
                </c:pt>
                <c:pt idx="144">
                  <c:v>2192396.7412449261</c:v>
                </c:pt>
                <c:pt idx="145">
                  <c:v>2132878.7838665512</c:v>
                </c:pt>
                <c:pt idx="146">
                  <c:v>2073283.0230097251</c:v>
                </c:pt>
                <c:pt idx="147">
                  <c:v>2013609.3569676436</c:v>
                </c:pt>
                <c:pt idx="148">
                  <c:v>1953857.6839005479</c:v>
                </c:pt>
                <c:pt idx="149">
                  <c:v>1894027.9018355522</c:v>
                </c:pt>
                <c:pt idx="150">
                  <c:v>1834119.9086664685</c:v>
                </c:pt>
                <c:pt idx="151">
                  <c:v>1774133.6021536328</c:v>
                </c:pt>
                <c:pt idx="152">
                  <c:v>1714068.8799237311</c:v>
                </c:pt>
                <c:pt idx="153">
                  <c:v>1653925.639469624</c:v>
                </c:pt>
                <c:pt idx="154">
                  <c:v>1593703.7781501722</c:v>
                </c:pt>
                <c:pt idx="155">
                  <c:v>1533403.1931900608</c:v>
                </c:pt>
                <c:pt idx="156">
                  <c:v>1473023.7816796242</c:v>
                </c:pt>
                <c:pt idx="157">
                  <c:v>1412565.4405746709</c:v>
                </c:pt>
                <c:pt idx="158">
                  <c:v>1352028.0666963072</c:v>
                </c:pt>
                <c:pt idx="159">
                  <c:v>1291411.5567307607</c:v>
                </c:pt>
                <c:pt idx="160">
                  <c:v>1230715.807229205</c:v>
                </c:pt>
                <c:pt idx="161">
                  <c:v>1169940.7146075822</c:v>
                </c:pt>
                <c:pt idx="162">
                  <c:v>1109086.1751464268</c:v>
                </c:pt>
                <c:pt idx="163">
                  <c:v>1048152.0849906884</c:v>
                </c:pt>
                <c:pt idx="164">
                  <c:v>987138.34014955431</c:v>
                </c:pt>
                <c:pt idx="165">
                  <c:v>926044.83649627247</c:v>
                </c:pt>
                <c:pt idx="166">
                  <c:v>864871.46976797329</c:v>
                </c:pt>
                <c:pt idx="167">
                  <c:v>803618.13556549209</c:v>
                </c:pt>
                <c:pt idx="168">
                  <c:v>742284.72935319075</c:v>
                </c:pt>
                <c:pt idx="169">
                  <c:v>680871.14645877923</c:v>
                </c:pt>
                <c:pt idx="170">
                  <c:v>619377.28207313735</c:v>
                </c:pt>
                <c:pt idx="171">
                  <c:v>557803.03125013527</c:v>
                </c:pt>
                <c:pt idx="172">
                  <c:v>496148.28890645498</c:v>
                </c:pt>
                <c:pt idx="173">
                  <c:v>434412.94982141064</c:v>
                </c:pt>
                <c:pt idx="174">
                  <c:v>372596.90863676911</c:v>
                </c:pt>
                <c:pt idx="175">
                  <c:v>310700.05985657009</c:v>
                </c:pt>
                <c:pt idx="176">
                  <c:v>248722.29784694617</c:v>
                </c:pt>
                <c:pt idx="177">
                  <c:v>186663.51683594246</c:v>
                </c:pt>
                <c:pt idx="178">
                  <c:v>124523.61091333616</c:v>
                </c:pt>
                <c:pt idx="179">
                  <c:v>62302.474030455742</c:v>
                </c:pt>
                <c:pt idx="180">
                  <c:v>1.4551915228366852E-11</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57FC-4CD3-A40E-E2F3932717FD}"/>
            </c:ext>
          </c:extLst>
        </c:ser>
        <c:ser>
          <c:idx val="1"/>
          <c:order val="1"/>
          <c:tx>
            <c:strRef>
              <c:f>Mortgage15Y_111!$E$20</c:f>
              <c:strCache>
                <c:ptCount val="1"/>
                <c:pt idx="0">
                  <c:v>Outstanding 4% prepay</c:v>
                </c:pt>
              </c:strCache>
            </c:strRef>
          </c:tx>
          <c:spPr>
            <a:solidFill>
              <a:srgbClr val="99CCFF"/>
            </a:solidFill>
            <a:ln w="12700">
              <a:solidFill>
                <a:srgbClr val="000000"/>
              </a:solidFill>
              <a:prstDash val="solid"/>
            </a:ln>
          </c:spPr>
          <c:cat>
            <c:numRef>
              <c:f>Mortgage15Y_111!$A$21:$A$321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Mortgage15Y_111!$E$21:$E$321</c:f>
              <c:numCache>
                <c:formatCode>#,##0</c:formatCode>
                <c:ptCount val="301"/>
                <c:pt idx="0">
                  <c:v>10000000</c:v>
                </c:pt>
                <c:pt idx="1">
                  <c:v>9918112.3877709564</c:v>
                </c:pt>
                <c:pt idx="2">
                  <c:v>9836589.7191419825</c:v>
                </c:pt>
                <c:pt idx="3">
                  <c:v>9755430.6084821615</c:v>
                </c:pt>
                <c:pt idx="4">
                  <c:v>9674633.6750729941</c:v>
                </c:pt>
                <c:pt idx="5">
                  <c:v>9594197.5430915784</c:v>
                </c:pt>
                <c:pt idx="6">
                  <c:v>9514120.841593843</c:v>
                </c:pt>
                <c:pt idx="7">
                  <c:v>9434402.2044978365</c:v>
                </c:pt>
                <c:pt idx="8">
                  <c:v>9355040.2705670726</c:v>
                </c:pt>
                <c:pt idx="9">
                  <c:v>9276033.683393931</c:v>
                </c:pt>
                <c:pt idx="10">
                  <c:v>9197381.0913831145</c:v>
                </c:pt>
                <c:pt idx="11">
                  <c:v>9119081.1477351654</c:v>
                </c:pt>
                <c:pt idx="12">
                  <c:v>9041132.5104300287</c:v>
                </c:pt>
                <c:pt idx="13">
                  <c:v>8963533.8422106802</c:v>
                </c:pt>
                <c:pt idx="14">
                  <c:v>8886283.8105668034</c:v>
                </c:pt>
                <c:pt idx="15">
                  <c:v>8809381.0877185203</c:v>
                </c:pt>
                <c:pt idx="16">
                  <c:v>8732824.3506001867</c:v>
                </c:pt>
                <c:pt idx="17">
                  <c:v>8656612.2808442283</c:v>
                </c:pt>
                <c:pt idx="18">
                  <c:v>8580743.564765038</c:v>
                </c:pt>
                <c:pt idx="19">
                  <c:v>8505216.893342929</c:v>
                </c:pt>
                <c:pt idx="20">
                  <c:v>8430030.9622081444</c:v>
                </c:pt>
                <c:pt idx="21">
                  <c:v>8355184.471624908</c:v>
                </c:pt>
                <c:pt idx="22">
                  <c:v>8280676.1264755419</c:v>
                </c:pt>
                <c:pt idx="23">
                  <c:v>8206504.6362446314</c:v>
                </c:pt>
                <c:pt idx="24">
                  <c:v>8132668.7150032418</c:v>
                </c:pt>
                <c:pt idx="25">
                  <c:v>8059167.0813931953</c:v>
                </c:pt>
                <c:pt idx="26">
                  <c:v>7985998.4586113924</c:v>
                </c:pt>
                <c:pt idx="27">
                  <c:v>7913161.5743941925</c:v>
                </c:pt>
                <c:pt idx="28">
                  <c:v>7840655.1610018397</c:v>
                </c:pt>
                <c:pt idx="29">
                  <c:v>7768477.955202953</c:v>
                </c:pt>
                <c:pt idx="30">
                  <c:v>7696628.6982590528</c:v>
                </c:pt>
                <c:pt idx="31">
                  <c:v>7625106.135909155</c:v>
                </c:pt>
                <c:pt idx="32">
                  <c:v>7553909.0183544066</c:v>
                </c:pt>
                <c:pt idx="33">
                  <c:v>7483036.1002427749</c:v>
                </c:pt>
                <c:pt idx="34">
                  <c:v>7412486.1406537946</c:v>
                </c:pt>
                <c:pt idx="35">
                  <c:v>7342257.9030833542</c:v>
                </c:pt>
                <c:pt idx="36">
                  <c:v>7272350.1554285455</c:v>
                </c:pt>
                <c:pt idx="37">
                  <c:v>7202761.6699725585</c:v>
                </c:pt>
                <c:pt idx="38">
                  <c:v>7133491.2233696273</c:v>
                </c:pt>
                <c:pt idx="39">
                  <c:v>7064537.5966300247</c:v>
                </c:pt>
                <c:pt idx="40">
                  <c:v>6995899.575105113</c:v>
                </c:pt>
                <c:pt idx="41">
                  <c:v>6927575.9484724402</c:v>
                </c:pt>
                <c:pt idx="42">
                  <c:v>6859565.5107208891</c:v>
                </c:pt>
                <c:pt idx="43">
                  <c:v>6791867.060135873</c:v>
                </c:pt>
                <c:pt idx="44">
                  <c:v>6724479.3992845854</c:v>
                </c:pt>
                <c:pt idx="45">
                  <c:v>6657401.3350012973</c:v>
                </c:pt>
                <c:pt idx="46">
                  <c:v>6590631.6783727026</c:v>
                </c:pt>
                <c:pt idx="47">
                  <c:v>6524169.2447233144</c:v>
                </c:pt>
                <c:pt idx="48">
                  <c:v>6458012.8536009127</c:v>
                </c:pt>
                <c:pt idx="49">
                  <c:v>6392161.3287620358</c:v>
                </c:pt>
                <c:pt idx="50">
                  <c:v>6326613.4981575254</c:v>
                </c:pt>
                <c:pt idx="51">
                  <c:v>6261368.1939181173</c:v>
                </c:pt>
                <c:pt idx="52">
                  <c:v>6196424.2523400821</c:v>
                </c:pt>
                <c:pt idx="53">
                  <c:v>6131780.5138709145</c:v>
                </c:pt>
                <c:pt idx="54">
                  <c:v>6067435.8230950683</c:v>
                </c:pt>
                <c:pt idx="55">
                  <c:v>6003389.0287197428</c:v>
                </c:pt>
                <c:pt idx="56">
                  <c:v>5939638.9835607167</c:v>
                </c:pt>
                <c:pt idx="57">
                  <c:v>5876184.5445282245</c:v>
                </c:pt>
                <c:pt idx="58">
                  <c:v>5813024.5726128891</c:v>
                </c:pt>
                <c:pt idx="59">
                  <c:v>5750157.9328716937</c:v>
                </c:pt>
                <c:pt idx="60">
                  <c:v>5687583.4944140054</c:v>
                </c:pt>
                <c:pt idx="61">
                  <c:v>5625300.1303876461</c:v>
                </c:pt>
                <c:pt idx="62">
                  <c:v>5563306.7179650068</c:v>
                </c:pt>
                <c:pt idx="63">
                  <c:v>5501602.1383292126</c:v>
                </c:pt>
                <c:pt idx="64">
                  <c:v>5440185.2766603325</c:v>
                </c:pt>
                <c:pt idx="65">
                  <c:v>5379055.0221216353</c:v>
                </c:pt>
                <c:pt idx="66">
                  <c:v>5318210.2678458914</c:v>
                </c:pt>
                <c:pt idx="67">
                  <c:v>5257649.9109217236</c:v>
                </c:pt>
                <c:pt idx="68">
                  <c:v>5197372.8523800001</c:v>
                </c:pt>
                <c:pt idx="69">
                  <c:v>5137377.9971802766</c:v>
                </c:pt>
                <c:pt idx="70">
                  <c:v>5077664.2541972809</c:v>
                </c:pt>
                <c:pt idx="71">
                  <c:v>5018230.5362074459</c:v>
                </c:pt>
                <c:pt idx="72">
                  <c:v>4959075.7598754857</c:v>
                </c:pt>
                <c:pt idx="73">
                  <c:v>4900198.8457410196</c:v>
                </c:pt>
                <c:pt idx="74">
                  <c:v>4841598.7182052378</c:v>
                </c:pt>
                <c:pt idx="75">
                  <c:v>4783274.3055176158</c:v>
                </c:pt>
                <c:pt idx="76">
                  <c:v>4725224.5397626683</c:v>
                </c:pt>
                <c:pt idx="77">
                  <c:v>4667448.3568467563</c:v>
                </c:pt>
                <c:pt idx="78">
                  <c:v>4609944.696484928</c:v>
                </c:pt>
                <c:pt idx="79">
                  <c:v>4552712.5021878118</c:v>
                </c:pt>
                <c:pt idx="80">
                  <c:v>4495750.7212485503</c:v>
                </c:pt>
                <c:pt idx="81">
                  <c:v>4439058.3047297811</c:v>
                </c:pt>
                <c:pt idx="82">
                  <c:v>4382634.2074506572</c:v>
                </c:pt>
                <c:pt idx="83">
                  <c:v>4326477.3879739139</c:v>
                </c:pt>
                <c:pt idx="84">
                  <c:v>4270586.8085929798</c:v>
                </c:pt>
                <c:pt idx="85">
                  <c:v>4214961.4353191294</c:v>
                </c:pt>
                <c:pt idx="86">
                  <c:v>4159600.2378686806</c:v>
                </c:pt>
                <c:pt idx="87">
                  <c:v>4104502.1896502338</c:v>
                </c:pt>
                <c:pt idx="88">
                  <c:v>4049666.267751955</c:v>
                </c:pt>
                <c:pt idx="89">
                  <c:v>3995091.4529289012</c:v>
                </c:pt>
                <c:pt idx="90">
                  <c:v>3940776.7295903908</c:v>
                </c:pt>
                <c:pt idx="91">
                  <c:v>3886721.0857874127</c:v>
                </c:pt>
                <c:pt idx="92">
                  <c:v>3832923.5132000814</c:v>
                </c:pt>
                <c:pt idx="93">
                  <c:v>3779383.0071251323</c:v>
                </c:pt>
                <c:pt idx="94">
                  <c:v>3726098.5664634584</c:v>
                </c:pt>
                <c:pt idx="95">
                  <c:v>3673069.1937076929</c:v>
                </c:pt>
                <c:pt idx="96">
                  <c:v>3620293.8949298291</c:v>
                </c:pt>
                <c:pt idx="97">
                  <c:v>3567771.6797688855</c:v>
                </c:pt>
                <c:pt idx="98">
                  <c:v>3515501.5614186106</c:v>
                </c:pt>
                <c:pt idx="99">
                  <c:v>3463482.5566152288</c:v>
                </c:pt>
                <c:pt idx="100">
                  <c:v>3411713.68562523</c:v>
                </c:pt>
                <c:pt idx="101">
                  <c:v>3360193.9722331981</c:v>
                </c:pt>
                <c:pt idx="102">
                  <c:v>3308922.4437296814</c:v>
                </c:pt>
                <c:pt idx="103">
                  <c:v>3257898.1308991034</c:v>
                </c:pt>
                <c:pt idx="104">
                  <c:v>3207120.068007716</c:v>
                </c:pt>
                <c:pt idx="105">
                  <c:v>3156587.2927915915</c:v>
                </c:pt>
                <c:pt idx="106">
                  <c:v>3106298.8464446552</c:v>
                </c:pt>
                <c:pt idx="107">
                  <c:v>3056253.7736067604</c:v>
                </c:pt>
                <c:pt idx="108">
                  <c:v>3006451.1223518015</c:v>
                </c:pt>
                <c:pt idx="109">
                  <c:v>2956889.9441758669</c:v>
                </c:pt>
                <c:pt idx="110">
                  <c:v>2907569.2939854339</c:v>
                </c:pt>
                <c:pt idx="111">
                  <c:v>2858488.230085603</c:v>
                </c:pt>
                <c:pt idx="112">
                  <c:v>2809645.8141683708</c:v>
                </c:pt>
                <c:pt idx="113">
                  <c:v>2761041.111300942</c:v>
                </c:pt>
                <c:pt idx="114">
                  <c:v>2712673.1899140831</c:v>
                </c:pt>
                <c:pt idx="115">
                  <c:v>2664541.1217905139</c:v>
                </c:pt>
                <c:pt idx="116">
                  <c:v>2616643.9820533376</c:v>
                </c:pt>
                <c:pt idx="117">
                  <c:v>2568980.8491545129</c:v>
                </c:pt>
                <c:pt idx="118">
                  <c:v>2521550.8048633598</c:v>
                </c:pt>
                <c:pt idx="119">
                  <c:v>2474352.9342551101</c:v>
                </c:pt>
                <c:pt idx="120">
                  <c:v>2427386.3256994924</c:v>
                </c:pt>
                <c:pt idx="121">
                  <c:v>2380650.0708493562</c:v>
                </c:pt>
                <c:pt idx="122">
                  <c:v>2334143.2646293375</c:v>
                </c:pt>
                <c:pt idx="123">
                  <c:v>2287865.0052245581</c:v>
                </c:pt>
                <c:pt idx="124">
                  <c:v>2241814.3940693657</c:v>
                </c:pt>
                <c:pt idx="125">
                  <c:v>2195990.5358361132</c:v>
                </c:pt>
                <c:pt idx="126">
                  <c:v>2150392.5384239731</c:v>
                </c:pt>
                <c:pt idx="127">
                  <c:v>2105019.5129477903</c:v>
                </c:pt>
                <c:pt idx="128">
                  <c:v>2059870.5737269737</c:v>
                </c:pt>
                <c:pt idx="129">
                  <c:v>2014944.8382744254</c:v>
                </c:pt>
                <c:pt idx="130">
                  <c:v>1970241.4272855055</c:v>
                </c:pt>
                <c:pt idx="131">
                  <c:v>1925759.4646270361</c:v>
                </c:pt>
                <c:pt idx="132">
                  <c:v>1881498.0773263411</c:v>
                </c:pt>
                <c:pt idx="133">
                  <c:v>1837456.395560324</c:v>
                </c:pt>
                <c:pt idx="134">
                  <c:v>1793633.5526445813</c:v>
                </c:pt>
                <c:pt idx="135">
                  <c:v>1750028.6850225548</c:v>
                </c:pt>
                <c:pt idx="136">
                  <c:v>1706640.9322547179</c:v>
                </c:pt>
                <c:pt idx="137">
                  <c:v>1663469.4370078007</c:v>
                </c:pt>
                <c:pt idx="138">
                  <c:v>1620513.3450440499</c:v>
                </c:pt>
                <c:pt idx="139">
                  <c:v>1577771.8052105266</c:v>
                </c:pt>
                <c:pt idx="140">
                  <c:v>1535243.9694284382</c:v>
                </c:pt>
                <c:pt idx="141">
                  <c:v>1492928.9926825084</c:v>
                </c:pt>
                <c:pt idx="142">
                  <c:v>1450826.0330103815</c:v>
                </c:pt>
                <c:pt idx="143">
                  <c:v>1408934.2514920633</c:v>
                </c:pt>
                <c:pt idx="144">
                  <c:v>1367252.812239398</c:v>
                </c:pt>
                <c:pt idx="145">
                  <c:v>1325780.8823855799</c:v>
                </c:pt>
                <c:pt idx="146">
                  <c:v>1284517.6320747007</c:v>
                </c:pt>
                <c:pt idx="147">
                  <c:v>1243462.2344513326</c:v>
                </c:pt>
                <c:pt idx="148">
                  <c:v>1202613.8656501465</c:v>
                </c:pt>
                <c:pt idx="149">
                  <c:v>1161971.704785564</c:v>
                </c:pt>
                <c:pt idx="150">
                  <c:v>1121534.9339414472</c:v>
                </c:pt>
                <c:pt idx="151">
                  <c:v>1081302.7381608197</c:v>
                </c:pt>
                <c:pt idx="152">
                  <c:v>1041274.3054356262</c:v>
                </c:pt>
                <c:pt idx="153">
                  <c:v>1001448.8266965229</c:v>
                </c:pt>
                <c:pt idx="154">
                  <c:v>961825.49580270576</c:v>
                </c:pt>
                <c:pt idx="155">
                  <c:v>922403.50953177083</c:v>
                </c:pt>
                <c:pt idx="156">
                  <c:v>883182.0675696102</c:v>
                </c:pt>
                <c:pt idx="157">
                  <c:v>844160.37250034139</c:v>
                </c:pt>
                <c:pt idx="158">
                  <c:v>805337.6297962711</c:v>
                </c:pt>
                <c:pt idx="159">
                  <c:v>766713.04780789255</c:v>
                </c:pt>
                <c:pt idx="160">
                  <c:v>728285.83775391732</c:v>
                </c:pt>
                <c:pt idx="161">
                  <c:v>690055.21371134056</c:v>
                </c:pt>
                <c:pt idx="162">
                  <c:v>652020.39260553918</c:v>
                </c:pt>
                <c:pt idx="163">
                  <c:v>614180.59420040448</c:v>
                </c:pt>
                <c:pt idx="164">
                  <c:v>576535.04108850798</c:v>
                </c:pt>
                <c:pt idx="165">
                  <c:v>539082.9586812997</c:v>
                </c:pt>
                <c:pt idx="166">
                  <c:v>501823.57519934076</c:v>
                </c:pt>
                <c:pt idx="167">
                  <c:v>464756.12166256801</c:v>
                </c:pt>
                <c:pt idx="168">
                  <c:v>427879.83188059228</c:v>
                </c:pt>
                <c:pt idx="169">
                  <c:v>391193.9424430292</c:v>
                </c:pt>
                <c:pt idx="170">
                  <c:v>354697.69270986243</c:v>
                </c:pt>
                <c:pt idx="171">
                  <c:v>318390.32480184024</c:v>
                </c:pt>
                <c:pt idx="172">
                  <c:v>282271.08359090379</c:v>
                </c:pt>
                <c:pt idx="173">
                  <c:v>246339.21669064841</c:v>
                </c:pt>
                <c:pt idx="174">
                  <c:v>210593.97444681657</c:v>
                </c:pt>
                <c:pt idx="175">
                  <c:v>175034.60992782362</c:v>
                </c:pt>
                <c:pt idx="176">
                  <c:v>139660.37891531512</c:v>
                </c:pt>
                <c:pt idx="177">
                  <c:v>104470.53989475648</c:v>
                </c:pt>
                <c:pt idx="178">
                  <c:v>69464.354046054199</c:v>
                </c:pt>
                <c:pt idx="179">
                  <c:v>34641.085234208869</c:v>
                </c:pt>
                <c:pt idx="180">
                  <c:v>7.2521380222882805E-12</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57FC-4CD3-A40E-E2F3932717FD}"/>
            </c:ext>
          </c:extLst>
        </c:ser>
        <c:dLbls>
          <c:showLegendKey val="0"/>
          <c:showVal val="0"/>
          <c:showCatName val="0"/>
          <c:showSerName val="0"/>
          <c:showPercent val="0"/>
          <c:showBubbleSize val="0"/>
        </c:dLbls>
        <c:axId val="482148352"/>
        <c:axId val="482149888"/>
      </c:areaChart>
      <c:catAx>
        <c:axId val="482148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482149888"/>
        <c:crosses val="autoZero"/>
        <c:auto val="1"/>
        <c:lblAlgn val="ctr"/>
        <c:lblOffset val="100"/>
        <c:tickLblSkip val="12"/>
        <c:tickMarkSkip val="12"/>
        <c:noMultiLvlLbl val="0"/>
      </c:catAx>
      <c:valAx>
        <c:axId val="482149888"/>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82148352"/>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Mortgage10Y_111!$N$20</c:f>
              <c:strCache>
                <c:ptCount val="1"/>
                <c:pt idx="0">
                  <c:v>Outstanding no prepay</c:v>
                </c:pt>
              </c:strCache>
            </c:strRef>
          </c:tx>
          <c:spPr>
            <a:solidFill>
              <a:srgbClr val="FFFFCC"/>
            </a:solidFill>
            <a:ln w="12700">
              <a:solidFill>
                <a:srgbClr val="000000"/>
              </a:solidFill>
              <a:prstDash val="solid"/>
            </a:ln>
          </c:spPr>
          <c:cat>
            <c:numRef>
              <c:f>Mortgage10Y_111!$A$21:$A$321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Mortgage10Y_111!$N$21:$N$321</c:f>
              <c:numCache>
                <c:formatCode>#,##0</c:formatCode>
                <c:ptCount val="301"/>
                <c:pt idx="0">
                  <c:v>10000000</c:v>
                </c:pt>
                <c:pt idx="1">
                  <c:v>9922202.5267716572</c:v>
                </c:pt>
                <c:pt idx="2">
                  <c:v>9844316.1473889686</c:v>
                </c:pt>
                <c:pt idx="3">
                  <c:v>9766340.7602508944</c:v>
                </c:pt>
                <c:pt idx="4">
                  <c:v>9688276.2636402845</c:v>
                </c:pt>
                <c:pt idx="5">
                  <c:v>9610122.5557237491</c:v>
                </c:pt>
                <c:pt idx="6">
                  <c:v>9531879.5345515199</c:v>
                </c:pt>
                <c:pt idx="7">
                  <c:v>9453547.0980573278</c:v>
                </c:pt>
                <c:pt idx="8">
                  <c:v>9375125.1440582573</c:v>
                </c:pt>
                <c:pt idx="9">
                  <c:v>9296613.5702546239</c:v>
                </c:pt>
                <c:pt idx="10">
                  <c:v>9218012.2742298339</c:v>
                </c:pt>
                <c:pt idx="11">
                  <c:v>9139321.1534502544</c:v>
                </c:pt>
                <c:pt idx="12">
                  <c:v>9060540.1052650753</c:v>
                </c:pt>
                <c:pt idx="13">
                  <c:v>8981669.0269061811</c:v>
                </c:pt>
                <c:pt idx="14">
                  <c:v>8902707.8154880125</c:v>
                </c:pt>
                <c:pt idx="15">
                  <c:v>8823656.3680074327</c:v>
                </c:pt>
                <c:pt idx="16">
                  <c:v>8744514.5813435968</c:v>
                </c:pt>
                <c:pt idx="17">
                  <c:v>8665282.3522578124</c:v>
                </c:pt>
                <c:pt idx="18">
                  <c:v>8585959.577393407</c:v>
                </c:pt>
                <c:pt idx="19">
                  <c:v>8506546.1532755941</c:v>
                </c:pt>
                <c:pt idx="20">
                  <c:v>8427041.9763113372</c:v>
                </c:pt>
                <c:pt idx="21">
                  <c:v>8347446.9427892137</c:v>
                </c:pt>
                <c:pt idx="22">
                  <c:v>8267760.948879282</c:v>
                </c:pt>
                <c:pt idx="23">
                  <c:v>8187983.8906329433</c:v>
                </c:pt>
                <c:pt idx="24">
                  <c:v>8108115.6639828086</c:v>
                </c:pt>
                <c:pt idx="25">
                  <c:v>8028156.1647425611</c:v>
                </c:pt>
                <c:pt idx="26">
                  <c:v>7948105.2886068206</c:v>
                </c:pt>
                <c:pt idx="27">
                  <c:v>7867962.9311510092</c:v>
                </c:pt>
                <c:pt idx="28">
                  <c:v>7787728.9878312116</c:v>
                </c:pt>
                <c:pt idx="29">
                  <c:v>7707403.353984043</c:v>
                </c:pt>
                <c:pt idx="30">
                  <c:v>7626985.9248265093</c:v>
                </c:pt>
                <c:pt idx="31">
                  <c:v>7546476.595455871</c:v>
                </c:pt>
                <c:pt idx="32">
                  <c:v>7465875.2608495075</c:v>
                </c:pt>
                <c:pt idx="33">
                  <c:v>7385181.8158647791</c:v>
                </c:pt>
                <c:pt idx="34">
                  <c:v>7304396.1552388901</c:v>
                </c:pt>
                <c:pt idx="35">
                  <c:v>7223518.1735887518</c:v>
                </c:pt>
                <c:pt idx="36">
                  <c:v>7142547.7654108452</c:v>
                </c:pt>
                <c:pt idx="37">
                  <c:v>7061484.8250810821</c:v>
                </c:pt>
                <c:pt idx="38">
                  <c:v>6980329.2468546685</c:v>
                </c:pt>
                <c:pt idx="39">
                  <c:v>6899080.9248659667</c:v>
                </c:pt>
                <c:pt idx="40">
                  <c:v>6817739.7531283563</c:v>
                </c:pt>
                <c:pt idx="41">
                  <c:v>6736305.6255340967</c:v>
                </c:pt>
                <c:pt idx="42">
                  <c:v>6654778.4358541891</c:v>
                </c:pt>
                <c:pt idx="43">
                  <c:v>6573158.0777382357</c:v>
                </c:pt>
                <c:pt idx="44">
                  <c:v>6491444.4447143041</c:v>
                </c:pt>
                <c:pt idx="45">
                  <c:v>6409637.4301887862</c:v>
                </c:pt>
                <c:pt idx="46">
                  <c:v>6327736.9274462601</c:v>
                </c:pt>
                <c:pt idx="47">
                  <c:v>6245742.8296493497</c:v>
                </c:pt>
                <c:pt idx="48">
                  <c:v>6163655.0298385881</c:v>
                </c:pt>
                <c:pt idx="49">
                  <c:v>6081473.4209322743</c:v>
                </c:pt>
                <c:pt idx="50">
                  <c:v>5999197.8957263362</c:v>
                </c:pt>
                <c:pt idx="51">
                  <c:v>5916828.3468941906</c:v>
                </c:pt>
                <c:pt idx="52">
                  <c:v>5834364.6669866014</c:v>
                </c:pt>
                <c:pt idx="53">
                  <c:v>5751806.748431541</c:v>
                </c:pt>
                <c:pt idx="54">
                  <c:v>5669154.4835340502</c:v>
                </c:pt>
                <c:pt idx="55">
                  <c:v>5586407.7644760972</c:v>
                </c:pt>
                <c:pt idx="56">
                  <c:v>5503566.4833164355</c:v>
                </c:pt>
                <c:pt idx="57">
                  <c:v>5420630.5319904657</c:v>
                </c:pt>
                <c:pt idx="58">
                  <c:v>5337599.8023100924</c:v>
                </c:pt>
                <c:pt idx="59">
                  <c:v>5254474.185963585</c:v>
                </c:pt>
                <c:pt idx="60">
                  <c:v>5171253.5745154349</c:v>
                </c:pt>
                <c:pt idx="61">
                  <c:v>5087937.8594062142</c:v>
                </c:pt>
                <c:pt idx="62">
                  <c:v>5004526.9319524346</c:v>
                </c:pt>
                <c:pt idx="63">
                  <c:v>4921020.6833464047</c:v>
                </c:pt>
                <c:pt idx="64">
                  <c:v>4837419.0046560904</c:v>
                </c:pt>
                <c:pt idx="65">
                  <c:v>4753721.7868249705</c:v>
                </c:pt>
                <c:pt idx="66">
                  <c:v>4669928.9206718942</c:v>
                </c:pt>
                <c:pt idx="67">
                  <c:v>4586040.2968909414</c:v>
                </c:pt>
                <c:pt idx="68">
                  <c:v>4502055.8060512766</c:v>
                </c:pt>
                <c:pt idx="69">
                  <c:v>4417975.338597008</c:v>
                </c:pt>
                <c:pt idx="70">
                  <c:v>4333798.7848470453</c:v>
                </c:pt>
                <c:pt idx="71">
                  <c:v>4249526.0349949561</c:v>
                </c:pt>
                <c:pt idx="72">
                  <c:v>4165156.9791088211</c:v>
                </c:pt>
                <c:pt idx="73">
                  <c:v>4080691.5071310927</c:v>
                </c:pt>
                <c:pt idx="74">
                  <c:v>3996129.5088784508</c:v>
                </c:pt>
                <c:pt idx="75">
                  <c:v>3911470.8740416579</c:v>
                </c:pt>
                <c:pt idx="76">
                  <c:v>3826715.4921854176</c:v>
                </c:pt>
                <c:pt idx="77">
                  <c:v>3741863.2527482281</c:v>
                </c:pt>
                <c:pt idx="78">
                  <c:v>3656914.0450422396</c:v>
                </c:pt>
                <c:pt idx="79">
                  <c:v>3571867.7582531092</c:v>
                </c:pt>
                <c:pt idx="80">
                  <c:v>3486724.2814398566</c:v>
                </c:pt>
                <c:pt idx="81">
                  <c:v>3401483.5035347193</c:v>
                </c:pt>
                <c:pt idx="82">
                  <c:v>3316145.3133430076</c:v>
                </c:pt>
                <c:pt idx="83">
                  <c:v>3230709.5995429596</c:v>
                </c:pt>
                <c:pt idx="84">
                  <c:v>3145176.2506855959</c:v>
                </c:pt>
                <c:pt idx="85">
                  <c:v>3059545.155194575</c:v>
                </c:pt>
                <c:pt idx="86">
                  <c:v>2973816.2013660464</c:v>
                </c:pt>
                <c:pt idx="87">
                  <c:v>2887989.277368506</c:v>
                </c:pt>
                <c:pt idx="88">
                  <c:v>2802064.2712426493</c:v>
                </c:pt>
                <c:pt idx="89">
                  <c:v>2716041.0709012267</c:v>
                </c:pt>
                <c:pt idx="90">
                  <c:v>2629919.5641288958</c:v>
                </c:pt>
                <c:pt idx="91">
                  <c:v>2543699.6385820755</c:v>
                </c:pt>
                <c:pt idx="92">
                  <c:v>2457381.1817887998</c:v>
                </c:pt>
                <c:pt idx="93">
                  <c:v>2370964.0811485718</c:v>
                </c:pt>
                <c:pt idx="94">
                  <c:v>2284448.2239322145</c:v>
                </c:pt>
                <c:pt idx="95">
                  <c:v>2197833.497281726</c:v>
                </c:pt>
                <c:pt idx="96">
                  <c:v>2111119.7882101308</c:v>
                </c:pt>
                <c:pt idx="97">
                  <c:v>2024306.9836013336</c:v>
                </c:pt>
                <c:pt idx="98">
                  <c:v>1937394.9702099713</c:v>
                </c:pt>
                <c:pt idx="99">
                  <c:v>1850383.6346612647</c:v>
                </c:pt>
                <c:pt idx="100">
                  <c:v>1763272.8634508713</c:v>
                </c:pt>
                <c:pt idx="101">
                  <c:v>1676062.542944737</c:v>
                </c:pt>
                <c:pt idx="102">
                  <c:v>1588752.5593789476</c:v>
                </c:pt>
                <c:pt idx="103">
                  <c:v>1501342.7988595811</c:v>
                </c:pt>
                <c:pt idx="104">
                  <c:v>1413833.1473625584</c:v>
                </c:pt>
                <c:pt idx="105">
                  <c:v>1326223.490733495</c:v>
                </c:pt>
                <c:pt idx="106">
                  <c:v>1238513.7146875518</c:v>
                </c:pt>
                <c:pt idx="107">
                  <c:v>1150703.7048092864</c:v>
                </c:pt>
                <c:pt idx="108">
                  <c:v>1062793.3465525033</c:v>
                </c:pt>
                <c:pt idx="109">
                  <c:v>974782.52524010476</c:v>
                </c:pt>
                <c:pt idx="110">
                  <c:v>886671.12606394163</c:v>
                </c:pt>
                <c:pt idx="111">
                  <c:v>798459.0340846628</c:v>
                </c:pt>
                <c:pt idx="112">
                  <c:v>710146.13423156587</c:v>
                </c:pt>
                <c:pt idx="113">
                  <c:v>621732.31130244676</c:v>
                </c:pt>
                <c:pt idx="114">
                  <c:v>533217.4499634495</c:v>
                </c:pt>
                <c:pt idx="115">
                  <c:v>444601.43474891572</c:v>
                </c:pt>
                <c:pt idx="116">
                  <c:v>355884.15006123413</c:v>
                </c:pt>
                <c:pt idx="117">
                  <c:v>267065.48017068964</c:v>
                </c:pt>
                <c:pt idx="118">
                  <c:v>178145.30921531242</c:v>
                </c:pt>
                <c:pt idx="119">
                  <c:v>89123.521200726827</c:v>
                </c:pt>
                <c:pt idx="120">
                  <c:v>1.4551915228366852E-11</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9632-4415-9394-56B7B0577AC1}"/>
            </c:ext>
          </c:extLst>
        </c:ser>
        <c:ser>
          <c:idx val="1"/>
          <c:order val="1"/>
          <c:tx>
            <c:strRef>
              <c:f>Mortgage10Y_111!$E$20</c:f>
              <c:strCache>
                <c:ptCount val="1"/>
                <c:pt idx="0">
                  <c:v>Outstanding 4% prepay</c:v>
                </c:pt>
              </c:strCache>
            </c:strRef>
          </c:tx>
          <c:spPr>
            <a:solidFill>
              <a:srgbClr val="99CCFF"/>
            </a:solidFill>
            <a:ln w="12700">
              <a:solidFill>
                <a:srgbClr val="000000"/>
              </a:solidFill>
              <a:prstDash val="solid"/>
            </a:ln>
          </c:spPr>
          <c:cat>
            <c:numRef>
              <c:f>Mortgage10Y_111!$A$21:$A$321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Mortgage10Y_111!$E$21:$E$321</c:f>
              <c:numCache>
                <c:formatCode>#,##0</c:formatCode>
                <c:ptCount val="301"/>
                <c:pt idx="0">
                  <c:v>10000000</c:v>
                </c:pt>
                <c:pt idx="1">
                  <c:v>9889719.8176327311</c:v>
                </c:pt>
                <c:pt idx="2">
                  <c:v>9779966.1937882956</c:v>
                </c:pt>
                <c:pt idx="3">
                  <c:v>9670737.0512958802</c:v>
                </c:pt>
                <c:pt idx="4">
                  <c:v>9562030.3205390889</c:v>
                </c:pt>
                <c:pt idx="5">
                  <c:v>9453843.9394296054</c:v>
                </c:pt>
                <c:pt idx="6">
                  <c:v>9346175.8533809446</c:v>
                </c:pt>
                <c:pt idx="7">
                  <c:v>9239024.0152822807</c:v>
                </c:pt>
                <c:pt idx="8">
                  <c:v>9132386.3854723852</c:v>
                </c:pt>
                <c:pt idx="9">
                  <c:v>9026260.931713637</c:v>
                </c:pt>
                <c:pt idx="10">
                  <c:v>8920645.6291661244</c:v>
                </c:pt>
                <c:pt idx="11">
                  <c:v>8815538.4603618383</c:v>
                </c:pt>
                <c:pt idx="12">
                  <c:v>8710937.4151789583</c:v>
                </c:pt>
                <c:pt idx="13">
                  <c:v>8606840.4908162113</c:v>
                </c:pt>
                <c:pt idx="14">
                  <c:v>8503245.6917673312</c:v>
                </c:pt>
                <c:pt idx="15">
                  <c:v>8400151.029795602</c:v>
                </c:pt>
                <c:pt idx="16">
                  <c:v>8297554.5239084819</c:v>
                </c:pt>
                <c:pt idx="17">
                  <c:v>8195454.2003323222</c:v>
                </c:pt>
                <c:pt idx="18">
                  <c:v>8093848.0924871666</c:v>
                </c:pt>
                <c:pt idx="19">
                  <c:v>7992734.2409616401</c:v>
                </c:pt>
                <c:pt idx="20">
                  <c:v>7892110.6934879171</c:v>
                </c:pt>
                <c:pt idx="21">
                  <c:v>7791975.5049167853</c:v>
                </c:pt>
                <c:pt idx="22">
                  <c:v>7692326.7371927826</c:v>
                </c:pt>
                <c:pt idx="23">
                  <c:v>7593162.45932943</c:v>
                </c:pt>
                <c:pt idx="24">
                  <c:v>7494480.7473845379</c:v>
                </c:pt>
                <c:pt idx="25">
                  <c:v>7396279.6844356069</c:v>
                </c:pt>
                <c:pt idx="26">
                  <c:v>7298557.3605553051</c:v>
                </c:pt>
                <c:pt idx="27">
                  <c:v>7201311.8727870332</c:v>
                </c:pt>
                <c:pt idx="28">
                  <c:v>7104541.3251205673</c:v>
                </c:pt>
                <c:pt idx="29">
                  <c:v>7008243.8284677938</c:v>
                </c:pt>
                <c:pt idx="30">
                  <c:v>6912417.5006385166</c:v>
                </c:pt>
                <c:pt idx="31">
                  <c:v>6817060.4663163573</c:v>
                </c:pt>
                <c:pt idx="32">
                  <c:v>6722170.8570347279</c:v>
                </c:pt>
                <c:pt idx="33">
                  <c:v>6627746.8111528922</c:v>
                </c:pt>
                <c:pt idx="34">
                  <c:v>6533786.4738321044</c:v>
                </c:pt>
                <c:pt idx="35">
                  <c:v>6440287.997011832</c:v>
                </c:pt>
                <c:pt idx="36">
                  <c:v>6347249.5393860582</c:v>
                </c:pt>
                <c:pt idx="37">
                  <c:v>6254669.2663796674</c:v>
                </c:pt>
                <c:pt idx="38">
                  <c:v>6162545.3501249058</c:v>
                </c:pt>
                <c:pt idx="39">
                  <c:v>6070875.9694379307</c:v>
                </c:pt>
                <c:pt idx="40">
                  <c:v>5979659.3097954299</c:v>
                </c:pt>
                <c:pt idx="41">
                  <c:v>5888893.5633113291</c:v>
                </c:pt>
                <c:pt idx="42">
                  <c:v>5798576.928713575</c:v>
                </c:pt>
                <c:pt idx="43">
                  <c:v>5708707.6113209985</c:v>
                </c:pt>
                <c:pt idx="44">
                  <c:v>5619283.8230202533</c:v>
                </c:pt>
                <c:pt idx="45">
                  <c:v>5530303.782242842</c:v>
                </c:pt>
                <c:pt idx="46">
                  <c:v>5441765.7139422083</c:v>
                </c:pt>
                <c:pt idx="47">
                  <c:v>5353667.8495709179</c:v>
                </c:pt>
                <c:pt idx="48">
                  <c:v>5266008.4270579126</c:v>
                </c:pt>
                <c:pt idx="49">
                  <c:v>5178785.6907858439</c:v>
                </c:pt>
                <c:pt idx="50">
                  <c:v>5091997.8915684791</c:v>
                </c:pt>
                <c:pt idx="51">
                  <c:v>5005643.2866281923</c:v>
                </c:pt>
                <c:pt idx="52">
                  <c:v>4919720.1395735228</c:v>
                </c:pt>
                <c:pt idx="53">
                  <c:v>4834226.7203768212</c:v>
                </c:pt>
                <c:pt idx="54">
                  <c:v>4749161.3053519605</c:v>
                </c:pt>
                <c:pt idx="55">
                  <c:v>4664522.1771321334</c:v>
                </c:pt>
                <c:pt idx="56">
                  <c:v>4580307.6246477151</c:v>
                </c:pt>
                <c:pt idx="57">
                  <c:v>4496515.9431042122</c:v>
                </c:pt>
                <c:pt idx="58">
                  <c:v>4413145.4339602785</c:v>
                </c:pt>
                <c:pt idx="59">
                  <c:v>4330194.4049058119</c:v>
                </c:pt>
                <c:pt idx="60">
                  <c:v>4247661.1698401188</c:v>
                </c:pt>
                <c:pt idx="61">
                  <c:v>4165544.0488501634</c:v>
                </c:pt>
                <c:pt idx="62">
                  <c:v>4083841.3681888799</c:v>
                </c:pt>
                <c:pt idx="63">
                  <c:v>4002551.4602535679</c:v>
                </c:pt>
                <c:pt idx="64">
                  <c:v>3921672.663564356</c:v>
                </c:pt>
                <c:pt idx="65">
                  <c:v>3841203.322742742</c:v>
                </c:pt>
                <c:pt idx="66">
                  <c:v>3761141.7884902041</c:v>
                </c:pt>
                <c:pt idx="67">
                  <c:v>3681486.4175668862</c:v>
                </c:pt>
                <c:pt idx="68">
                  <c:v>3602235.5727703581</c:v>
                </c:pt>
                <c:pt idx="69">
                  <c:v>3523387.6229144433</c:v>
                </c:pt>
                <c:pt idx="70">
                  <c:v>3444940.9428081228</c:v>
                </c:pt>
                <c:pt idx="71">
                  <c:v>3366893.9132345128</c:v>
                </c:pt>
                <c:pt idx="72">
                  <c:v>3289244.9209299074</c:v>
                </c:pt>
                <c:pt idx="73">
                  <c:v>3211992.3585628993</c:v>
                </c:pt>
                <c:pt idx="74">
                  <c:v>3135134.6247135699</c:v>
                </c:pt>
                <c:pt idx="75">
                  <c:v>3058670.1238527489</c:v>
                </c:pt>
                <c:pt idx="76">
                  <c:v>2982597.2663213462</c:v>
                </c:pt>
                <c:pt idx="77">
                  <c:v>2906914.468309755</c:v>
                </c:pt>
                <c:pt idx="78">
                  <c:v>2831620.1518373238</c:v>
                </c:pt>
                <c:pt idx="79">
                  <c:v>2756712.7447318998</c:v>
                </c:pt>
                <c:pt idx="80">
                  <c:v>2682190.6806094409</c:v>
                </c:pt>
                <c:pt idx="81">
                  <c:v>2608052.3988536987</c:v>
                </c:pt>
                <c:pt idx="82">
                  <c:v>2534296.3445959697</c:v>
                </c:pt>
                <c:pt idx="83">
                  <c:v>2460920.9686949169</c:v>
                </c:pt>
                <c:pt idx="84">
                  <c:v>2387924.7277164604</c:v>
                </c:pt>
                <c:pt idx="85">
                  <c:v>2315306.0839137351</c:v>
                </c:pt>
                <c:pt idx="86">
                  <c:v>2243063.5052071176</c:v>
                </c:pt>
                <c:pt idx="87">
                  <c:v>2171195.4651643229</c:v>
                </c:pt>
                <c:pt idx="88">
                  <c:v>2099700.4429805675</c:v>
                </c:pt>
                <c:pt idx="89">
                  <c:v>2028576.9234588007</c:v>
                </c:pt>
                <c:pt idx="90">
                  <c:v>1957823.396990004</c:v>
                </c:pt>
                <c:pt idx="91">
                  <c:v>1887438.359533557</c:v>
                </c:pt>
                <c:pt idx="92">
                  <c:v>1817420.3125976713</c:v>
                </c:pt>
                <c:pt idx="93">
                  <c:v>1747767.7632198902</c:v>
                </c:pt>
                <c:pt idx="94">
                  <c:v>1678479.2239476563</c:v>
                </c:pt>
                <c:pt idx="95">
                  <c:v>1609553.2128189455</c:v>
                </c:pt>
                <c:pt idx="96">
                  <c:v>1540988.2533429659</c:v>
                </c:pt>
                <c:pt idx="97">
                  <c:v>1472782.8744809239</c:v>
                </c:pt>
                <c:pt idx="98">
                  <c:v>1404935.6106268559</c:v>
                </c:pt>
                <c:pt idx="99">
                  <c:v>1337445.001588525</c:v>
                </c:pt>
                <c:pt idx="100">
                  <c:v>1270309.5925683847</c:v>
                </c:pt>
                <c:pt idx="101">
                  <c:v>1203527.9341446054</c:v>
                </c:pt>
                <c:pt idx="102">
                  <c:v>1137098.5822521672</c:v>
                </c:pt>
                <c:pt idx="103">
                  <c:v>1071020.0981640168</c:v>
                </c:pt>
                <c:pt idx="104">
                  <c:v>1005291.0484722905</c:v>
                </c:pt>
                <c:pt idx="105">
                  <c:v>939910.00506959867</c:v>
                </c:pt>
                <c:pt idx="106">
                  <c:v>874875.54513037682</c:v>
                </c:pt>
                <c:pt idx="107">
                  <c:v>810186.25109229854</c:v>
                </c:pt>
                <c:pt idx="108">
                  <c:v>745840.71063775395</c:v>
                </c:pt>
                <c:pt idx="109">
                  <c:v>681837.51667538949</c:v>
                </c:pt>
                <c:pt idx="110">
                  <c:v>618175.2673217128</c:v>
                </c:pt>
                <c:pt idx="111">
                  <c:v>554852.56588275917</c:v>
                </c:pt>
                <c:pt idx="112">
                  <c:v>491868.02083582163</c:v>
                </c:pt>
                <c:pt idx="113">
                  <c:v>429220.24581124302</c:v>
                </c:pt>
                <c:pt idx="114">
                  <c:v>366907.85957427073</c:v>
                </c:pt>
                <c:pt idx="115">
                  <c:v>304929.48600697354</c:v>
                </c:pt>
                <c:pt idx="116">
                  <c:v>243283.7540902202</c:v>
                </c:pt>
                <c:pt idx="117">
                  <c:v>181969.29788571969</c:v>
                </c:pt>
                <c:pt idx="118">
                  <c:v>120984.75651812338</c:v>
                </c:pt>
                <c:pt idx="119">
                  <c:v>60328.774157187996</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9632-4415-9394-56B7B0577AC1}"/>
            </c:ext>
          </c:extLst>
        </c:ser>
        <c:dLbls>
          <c:showLegendKey val="0"/>
          <c:showVal val="0"/>
          <c:showCatName val="0"/>
          <c:showSerName val="0"/>
          <c:showPercent val="0"/>
          <c:showBubbleSize val="0"/>
        </c:dLbls>
        <c:axId val="475889024"/>
        <c:axId val="487134336"/>
      </c:areaChart>
      <c:catAx>
        <c:axId val="475889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487134336"/>
        <c:crosses val="autoZero"/>
        <c:auto val="1"/>
        <c:lblAlgn val="ctr"/>
        <c:lblOffset val="100"/>
        <c:tickLblSkip val="12"/>
        <c:tickMarkSkip val="12"/>
        <c:noMultiLvlLbl val="0"/>
      </c:catAx>
      <c:valAx>
        <c:axId val="487134336"/>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75889024"/>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Mortgage10Y_555!$N$20</c:f>
              <c:strCache>
                <c:ptCount val="1"/>
                <c:pt idx="0">
                  <c:v>Outstanding no prepay</c:v>
                </c:pt>
              </c:strCache>
            </c:strRef>
          </c:tx>
          <c:spPr>
            <a:solidFill>
              <a:srgbClr val="FFFFCC"/>
            </a:solidFill>
            <a:ln w="12700">
              <a:solidFill>
                <a:srgbClr val="000000"/>
              </a:solidFill>
              <a:prstDash val="solid"/>
            </a:ln>
          </c:spPr>
          <c:cat>
            <c:numRef>
              <c:f>Mortgage10Y_555!$A$21:$A$321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Mortgage10Y_555!$N$21:$N$321</c:f>
              <c:numCache>
                <c:formatCode>#,##0</c:formatCode>
                <c:ptCount val="301"/>
                <c:pt idx="0">
                  <c:v>10000000</c:v>
                </c:pt>
                <c:pt idx="1">
                  <c:v>9920015.8125061896</c:v>
                </c:pt>
                <c:pt idx="2">
                  <c:v>9839976.8427217193</c:v>
                </c:pt>
                <c:pt idx="3">
                  <c:v>9759883.0531254299</c:v>
                </c:pt>
                <c:pt idx="4">
                  <c:v>9679734.4061704651</c:v>
                </c:pt>
                <c:pt idx="5">
                  <c:v>9599530.8642842509</c:v>
                </c:pt>
                <c:pt idx="6">
                  <c:v>9519272.3898684811</c:v>
                </c:pt>
                <c:pt idx="7">
                  <c:v>9438958.9452990945</c:v>
                </c:pt>
                <c:pt idx="8">
                  <c:v>9358590.4929262642</c:v>
                </c:pt>
                <c:pt idx="9">
                  <c:v>9278166.9950743746</c:v>
                </c:pt>
                <c:pt idx="10">
                  <c:v>9197688.4140420072</c:v>
                </c:pt>
                <c:pt idx="11">
                  <c:v>9117154.7121019177</c:v>
                </c:pt>
                <c:pt idx="12">
                  <c:v>9036565.8515010253</c:v>
                </c:pt>
                <c:pt idx="13">
                  <c:v>8955921.7944603898</c:v>
                </c:pt>
                <c:pt idx="14">
                  <c:v>8875222.5031751972</c:v>
                </c:pt>
                <c:pt idx="15">
                  <c:v>8794467.9398147389</c:v>
                </c:pt>
                <c:pt idx="16">
                  <c:v>8713658.0665223952</c:v>
                </c:pt>
                <c:pt idx="17">
                  <c:v>8632792.8454156201</c:v>
                </c:pt>
                <c:pt idx="18">
                  <c:v>8551872.2385859191</c:v>
                </c:pt>
                <c:pt idx="19">
                  <c:v>8470896.2080988362</c:v>
                </c:pt>
                <c:pt idx="20">
                  <c:v>8389864.7159939315</c:v>
                </c:pt>
                <c:pt idx="21">
                  <c:v>8308777.7242847644</c:v>
                </c:pt>
                <c:pt idx="22">
                  <c:v>8227635.1949588796</c:v>
                </c:pt>
                <c:pt idx="23">
                  <c:v>8146437.089977785</c:v>
                </c:pt>
                <c:pt idx="24">
                  <c:v>8065183.3712769356</c:v>
                </c:pt>
                <c:pt idx="25">
                  <c:v>7983874.0007657148</c:v>
                </c:pt>
                <c:pt idx="26">
                  <c:v>7902508.940327419</c:v>
                </c:pt>
                <c:pt idx="27">
                  <c:v>7821088.1518192366</c:v>
                </c:pt>
                <c:pt idx="28">
                  <c:v>7739611.5970722316</c:v>
                </c:pt>
                <c:pt idx="29">
                  <c:v>7658079.2378913257</c:v>
                </c:pt>
                <c:pt idx="30">
                  <c:v>7576491.0360552808</c:v>
                </c:pt>
                <c:pt idx="31">
                  <c:v>7494846.9533166792</c:v>
                </c:pt>
                <c:pt idx="32">
                  <c:v>7413146.951401908</c:v>
                </c:pt>
                <c:pt idx="33">
                  <c:v>7331390.9920111401</c:v>
                </c:pt>
                <c:pt idx="34">
                  <c:v>7249579.0368183162</c:v>
                </c:pt>
                <c:pt idx="35">
                  <c:v>7167711.0474711275</c:v>
                </c:pt>
                <c:pt idx="36">
                  <c:v>7085786.9855909953</c:v>
                </c:pt>
                <c:pt idx="37">
                  <c:v>7003806.8127730573</c:v>
                </c:pt>
                <c:pt idx="38">
                  <c:v>6921770.4905861458</c:v>
                </c:pt>
                <c:pt idx="39">
                  <c:v>6839677.9805727703</c:v>
                </c:pt>
                <c:pt idx="40">
                  <c:v>6757529.2442491027</c:v>
                </c:pt>
                <c:pt idx="41">
                  <c:v>6675324.2431049543</c:v>
                </c:pt>
                <c:pt idx="42">
                  <c:v>6593062.9386037616</c:v>
                </c:pt>
                <c:pt idx="43">
                  <c:v>6510745.2921825666</c:v>
                </c:pt>
                <c:pt idx="44">
                  <c:v>6428371.2652519988</c:v>
                </c:pt>
                <c:pt idx="45">
                  <c:v>6345940.8191962568</c:v>
                </c:pt>
                <c:pt idx="46">
                  <c:v>6263453.9153730925</c:v>
                </c:pt>
                <c:pt idx="47">
                  <c:v>6180910.5151137887</c:v>
                </c:pt>
                <c:pt idx="48">
                  <c:v>6098310.5797231458</c:v>
                </c:pt>
                <c:pt idx="49">
                  <c:v>6015654.0704794601</c:v>
                </c:pt>
                <c:pt idx="50">
                  <c:v>5932940.9486345062</c:v>
                </c:pt>
                <c:pt idx="51">
                  <c:v>5850171.175413521</c:v>
                </c:pt>
                <c:pt idx="52">
                  <c:v>5767344.7120151827</c:v>
                </c:pt>
                <c:pt idx="53">
                  <c:v>5684461.5196115952</c:v>
                </c:pt>
                <c:pt idx="54">
                  <c:v>5601521.5593482675</c:v>
                </c:pt>
                <c:pt idx="55">
                  <c:v>5518524.792344098</c:v>
                </c:pt>
                <c:pt idx="56">
                  <c:v>5435471.1796913529</c:v>
                </c:pt>
                <c:pt idx="57">
                  <c:v>5352360.6824556515</c:v>
                </c:pt>
                <c:pt idx="58">
                  <c:v>5269193.2616759455</c:v>
                </c:pt>
                <c:pt idx="59">
                  <c:v>5185968.8783645025</c:v>
                </c:pt>
                <c:pt idx="60">
                  <c:v>5102687.493506887</c:v>
                </c:pt>
                <c:pt idx="61">
                  <c:v>5019349.0680619404</c:v>
                </c:pt>
                <c:pt idx="62">
                  <c:v>4935953.5629617656</c:v>
                </c:pt>
                <c:pt idx="63">
                  <c:v>4852500.9391117068</c:v>
                </c:pt>
                <c:pt idx="64">
                  <c:v>4768991.1573903328</c:v>
                </c:pt>
                <c:pt idx="65">
                  <c:v>4685424.1786494153</c:v>
                </c:pt>
                <c:pt idx="66">
                  <c:v>4601799.9637139151</c:v>
                </c:pt>
                <c:pt idx="67">
                  <c:v>4518118.4733819608</c:v>
                </c:pt>
                <c:pt idx="68">
                  <c:v>4434379.6684248308</c:v>
                </c:pt>
                <c:pt idx="69">
                  <c:v>4350583.5095869349</c:v>
                </c:pt>
                <c:pt idx="70">
                  <c:v>4266729.9575857967</c:v>
                </c:pt>
                <c:pt idx="71">
                  <c:v>4182818.9731120346</c:v>
                </c:pt>
                <c:pt idx="72">
                  <c:v>4098850.5168293435</c:v>
                </c:pt>
                <c:pt idx="73">
                  <c:v>4014824.5493744761</c:v>
                </c:pt>
                <c:pt idx="74">
                  <c:v>3930741.031357225</c:v>
                </c:pt>
                <c:pt idx="75">
                  <c:v>3846599.9233604036</c:v>
                </c:pt>
                <c:pt idx="76">
                  <c:v>3762401.1859398279</c:v>
                </c:pt>
                <c:pt idx="77">
                  <c:v>3678144.7796242982</c:v>
                </c:pt>
                <c:pt idx="78">
                  <c:v>3593830.6649155803</c:v>
                </c:pt>
                <c:pt idx="79">
                  <c:v>3509458.8022883874</c:v>
                </c:pt>
                <c:pt idx="80">
                  <c:v>3425029.1521903607</c:v>
                </c:pt>
                <c:pt idx="81">
                  <c:v>3340541.6750420518</c:v>
                </c:pt>
                <c:pt idx="82">
                  <c:v>3255996.331236904</c:v>
                </c:pt>
                <c:pt idx="83">
                  <c:v>3171393.0811412334</c:v>
                </c:pt>
                <c:pt idx="84">
                  <c:v>3086731.88509421</c:v>
                </c:pt>
                <c:pt idx="85">
                  <c:v>3002012.7034078399</c:v>
                </c:pt>
                <c:pt idx="86">
                  <c:v>2917235.4963669465</c:v>
                </c:pt>
                <c:pt idx="87">
                  <c:v>2832400.2242291509</c:v>
                </c:pt>
                <c:pt idx="88">
                  <c:v>2747506.8472248553</c:v>
                </c:pt>
                <c:pt idx="89">
                  <c:v>2662555.3255572226</c:v>
                </c:pt>
                <c:pt idx="90">
                  <c:v>2577545.6194021576</c:v>
                </c:pt>
                <c:pt idx="91">
                  <c:v>2492477.6889082901</c:v>
                </c:pt>
                <c:pt idx="92">
                  <c:v>2407351.4941969546</c:v>
                </c:pt>
                <c:pt idx="93">
                  <c:v>2322166.9953621724</c:v>
                </c:pt>
                <c:pt idx="94">
                  <c:v>2236924.152470632</c:v>
                </c:pt>
                <c:pt idx="95">
                  <c:v>2151622.9255616721</c:v>
                </c:pt>
                <c:pt idx="96">
                  <c:v>2066263.2746472606</c:v>
                </c:pt>
                <c:pt idx="97">
                  <c:v>1980845.1597119779</c:v>
                </c:pt>
                <c:pt idx="98">
                  <c:v>1895368.5407129969</c:v>
                </c:pt>
                <c:pt idx="99">
                  <c:v>1809833.3775800646</c:v>
                </c:pt>
                <c:pt idx="100">
                  <c:v>1724239.6302154835</c:v>
                </c:pt>
                <c:pt idx="101">
                  <c:v>1638587.2584940926</c:v>
                </c:pt>
                <c:pt idx="102">
                  <c:v>1552876.2222632484</c:v>
                </c:pt>
                <c:pt idx="103">
                  <c:v>1467106.4813428065</c:v>
                </c:pt>
                <c:pt idx="104">
                  <c:v>1381277.9955251026</c:v>
                </c:pt>
                <c:pt idx="105">
                  <c:v>1295390.7245749333</c:v>
                </c:pt>
                <c:pt idx="106">
                  <c:v>1209444.6282295377</c:v>
                </c:pt>
                <c:pt idx="107">
                  <c:v>1123439.6661985787</c:v>
                </c:pt>
                <c:pt idx="108">
                  <c:v>1037375.7981641233</c:v>
                </c:pt>
                <c:pt idx="109">
                  <c:v>951252.98378062446</c:v>
                </c:pt>
                <c:pt idx="110">
                  <c:v>865071.18267490179</c:v>
                </c:pt>
                <c:pt idx="111">
                  <c:v>778830.35444612289</c:v>
                </c:pt>
                <c:pt idx="112">
                  <c:v>692530.45866578398</c:v>
                </c:pt>
                <c:pt idx="113">
                  <c:v>606171.45487769158</c:v>
                </c:pt>
                <c:pt idx="114">
                  <c:v>519753.30259794288</c:v>
                </c:pt>
                <c:pt idx="115">
                  <c:v>433275.96131490736</c:v>
                </c:pt>
                <c:pt idx="116">
                  <c:v>346739.39048920729</c:v>
                </c:pt>
                <c:pt idx="117">
                  <c:v>260143.54955369909</c:v>
                </c:pt>
                <c:pt idx="118">
                  <c:v>173488.3979134541</c:v>
                </c:pt>
                <c:pt idx="119">
                  <c:v>86773.894945739637</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4342-4858-8B2D-402978499A58}"/>
            </c:ext>
          </c:extLst>
        </c:ser>
        <c:ser>
          <c:idx val="1"/>
          <c:order val="1"/>
          <c:tx>
            <c:strRef>
              <c:f>Mortgage10Y_555!$E$20</c:f>
              <c:strCache>
                <c:ptCount val="1"/>
                <c:pt idx="0">
                  <c:v>Outstanding 4% prepay</c:v>
                </c:pt>
              </c:strCache>
            </c:strRef>
          </c:tx>
          <c:spPr>
            <a:solidFill>
              <a:srgbClr val="99CCFF"/>
            </a:solidFill>
            <a:ln w="12700">
              <a:solidFill>
                <a:srgbClr val="000000"/>
              </a:solidFill>
              <a:prstDash val="solid"/>
            </a:ln>
          </c:spPr>
          <c:cat>
            <c:numRef>
              <c:f>Mortgage10Y_555!$A$21:$A$321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Mortgage10Y_555!$E$21:$E$321</c:f>
              <c:numCache>
                <c:formatCode>#,##0</c:formatCode>
                <c:ptCount val="301"/>
                <c:pt idx="0">
                  <c:v>10000000</c:v>
                </c:pt>
                <c:pt idx="1">
                  <c:v>9887540.262100745</c:v>
                </c:pt>
                <c:pt idx="2">
                  <c:v>9775655.2541237343</c:v>
                </c:pt>
                <c:pt idx="3">
                  <c:v>9664342.5593261924</c:v>
                </c:pt>
                <c:pt idx="4">
                  <c:v>9553599.770263942</c:v>
                </c:pt>
                <c:pt idx="5">
                  <c:v>9443424.4887573607</c:v>
                </c:pt>
                <c:pt idx="6">
                  <c:v>9333814.325857481</c:v>
                </c:pt>
                <c:pt idx="7">
                  <c:v>9224766.9018121846</c:v>
                </c:pt>
                <c:pt idx="8">
                  <c:v>9116279.8460325338</c:v>
                </c:pt>
                <c:pt idx="9">
                  <c:v>9008350.7970592175</c:v>
                </c:pt>
                <c:pt idx="10">
                  <c:v>8900977.4025291149</c:v>
                </c:pt>
                <c:pt idx="11">
                  <c:v>8794157.3191419784</c:v>
                </c:pt>
                <c:pt idx="12">
                  <c:v>8687888.2126272414</c:v>
                </c:pt>
                <c:pt idx="13">
                  <c:v>8582167.7577109281</c:v>
                </c:pt>
                <c:pt idx="14">
                  <c:v>8476993.6380827017</c:v>
                </c:pt>
                <c:pt idx="15">
                  <c:v>8372363.5463630082</c:v>
                </c:pt>
                <c:pt idx="16">
                  <c:v>8268275.1840703525</c:v>
                </c:pt>
                <c:pt idx="17">
                  <c:v>8164726.2615886852</c:v>
                </c:pt>
                <c:pt idx="18">
                  <c:v>8061714.4981349064</c:v>
                </c:pt>
                <c:pt idx="19">
                  <c:v>7959237.6217264785</c:v>
                </c:pt>
                <c:pt idx="20">
                  <c:v>7857293.3691491643</c:v>
                </c:pt>
                <c:pt idx="21">
                  <c:v>7755879.4859248744</c:v>
                </c:pt>
                <c:pt idx="22">
                  <c:v>7654993.7262796275</c:v>
                </c:pt>
                <c:pt idx="23">
                  <c:v>7554633.8531116238</c:v>
                </c:pt>
                <c:pt idx="24">
                  <c:v>7454797.6379594384</c:v>
                </c:pt>
                <c:pt idx="25">
                  <c:v>7355482.860970323</c:v>
                </c:pt>
                <c:pt idx="26">
                  <c:v>7256687.3108686153</c:v>
                </c:pt>
                <c:pt idx="27">
                  <c:v>7158408.7849242734</c:v>
                </c:pt>
                <c:pt idx="28">
                  <c:v>7060645.0889215078</c:v>
                </c:pt>
                <c:pt idx="29">
                  <c:v>6963394.0371275377</c:v>
                </c:pt>
                <c:pt idx="30">
                  <c:v>6866653.452261446</c:v>
                </c:pt>
                <c:pt idx="31">
                  <c:v>6770421.1654631561</c:v>
                </c:pt>
                <c:pt idx="32">
                  <c:v>6674695.0162625108</c:v>
                </c:pt>
                <c:pt idx="33">
                  <c:v>6579472.852548467</c:v>
                </c:pt>
                <c:pt idx="34">
                  <c:v>6484752.530538396</c:v>
                </c:pt>
                <c:pt idx="35">
                  <c:v>6390531.9147474924</c:v>
                </c:pt>
                <c:pt idx="36">
                  <c:v>6296808.8779582959</c:v>
                </c:pt>
                <c:pt idx="37">
                  <c:v>6203581.3011903204</c:v>
                </c:pt>
                <c:pt idx="38">
                  <c:v>6110847.0736697856</c:v>
                </c:pt>
                <c:pt idx="39">
                  <c:v>6018604.0927994633</c:v>
                </c:pt>
                <c:pt idx="40">
                  <c:v>5926850.2641286282</c:v>
                </c:pt>
                <c:pt idx="41">
                  <c:v>5835583.501323116</c:v>
                </c:pt>
                <c:pt idx="42">
                  <c:v>5744801.726135483</c:v>
                </c:pt>
                <c:pt idx="43">
                  <c:v>5654502.8683752827</c:v>
                </c:pt>
                <c:pt idx="44">
                  <c:v>5564684.865879437</c:v>
                </c:pt>
                <c:pt idx="45">
                  <c:v>5475345.6644827202</c:v>
                </c:pt>
                <c:pt idx="46">
                  <c:v>5386483.2179883439</c:v>
                </c:pt>
                <c:pt idx="47">
                  <c:v>5298095.4881386487</c:v>
                </c:pt>
                <c:pt idx="48">
                  <c:v>5210180.4445859008</c:v>
                </c:pt>
                <c:pt idx="49">
                  <c:v>5122736.0648631882</c:v>
                </c:pt>
                <c:pt idx="50">
                  <c:v>5035760.334355426</c:v>
                </c:pt>
                <c:pt idx="51">
                  <c:v>4949251.2462704629</c:v>
                </c:pt>
                <c:pt idx="52">
                  <c:v>4863206.8016102873</c:v>
                </c:pt>
                <c:pt idx="53">
                  <c:v>4777625.009142342</c:v>
                </c:pt>
                <c:pt idx="54">
                  <c:v>4692503.8853709353</c:v>
                </c:pt>
                <c:pt idx="55">
                  <c:v>4607841.4545087591</c:v>
                </c:pt>
                <c:pt idx="56">
                  <c:v>4523635.7484485013</c:v>
                </c:pt>
                <c:pt idx="57">
                  <c:v>4439884.8067345694</c:v>
                </c:pt>
                <c:pt idx="58">
                  <c:v>4356586.6765349032</c:v>
                </c:pt>
                <c:pt idx="59">
                  <c:v>4273739.4126128992</c:v>
                </c:pt>
                <c:pt idx="60">
                  <c:v>4191341.0772994244</c:v>
                </c:pt>
                <c:pt idx="61">
                  <c:v>4109389.7404649402</c:v>
                </c:pt>
                <c:pt idx="62">
                  <c:v>4027883.4794917153</c:v>
                </c:pt>
                <c:pt idx="63">
                  <c:v>3946820.3792461464</c:v>
                </c:pt>
                <c:pt idx="64">
                  <c:v>3866198.5320511726</c:v>
                </c:pt>
                <c:pt idx="65">
                  <c:v>3786016.0376587883</c:v>
                </c:pt>
                <c:pt idx="66">
                  <c:v>3706271.0032226574</c:v>
                </c:pt>
                <c:pt idx="67">
                  <c:v>3626961.5432708194</c:v>
                </c:pt>
                <c:pt idx="68">
                  <c:v>3548085.7796784998</c:v>
                </c:pt>
                <c:pt idx="69">
                  <c:v>3469641.8416410112</c:v>
                </c:pt>
                <c:pt idx="70">
                  <c:v>3391627.8656467544</c:v>
                </c:pt>
                <c:pt idx="71">
                  <c:v>3314041.9954503151</c:v>
                </c:pt>
                <c:pt idx="72">
                  <c:v>3236882.3820456555</c:v>
                </c:pt>
                <c:pt idx="73">
                  <c:v>3160147.1836394039</c:v>
                </c:pt>
                <c:pt idx="74">
                  <c:v>3083834.5656242361</c:v>
                </c:pt>
                <c:pt idx="75">
                  <c:v>3007942.7005523546</c:v>
                </c:pt>
                <c:pt idx="76">
                  <c:v>2932469.7681090618</c:v>
                </c:pt>
                <c:pt idx="77">
                  <c:v>2857413.9550864254</c:v>
                </c:pt>
                <c:pt idx="78">
                  <c:v>2782773.4553570421</c:v>
                </c:pt>
                <c:pt idx="79">
                  <c:v>2708546.4698478887</c:v>
                </c:pt>
                <c:pt idx="80">
                  <c:v>2634731.2065142728</c:v>
                </c:pt>
                <c:pt idx="81">
                  <c:v>2561325.8803138724</c:v>
                </c:pt>
                <c:pt idx="82">
                  <c:v>2488328.7131808698</c:v>
                </c:pt>
                <c:pt idx="83">
                  <c:v>2415737.9340001764</c:v>
                </c:pt>
                <c:pt idx="84">
                  <c:v>2343551.7785817515</c:v>
                </c:pt>
                <c:pt idx="85">
                  <c:v>2271768.4896350107</c:v>
                </c:pt>
                <c:pt idx="86">
                  <c:v>2200386.3167433282</c:v>
                </c:pt>
                <c:pt idx="87">
                  <c:v>2129403.5163386264</c:v>
                </c:pt>
                <c:pt idx="88">
                  <c:v>2058818.3516760599</c:v>
                </c:pt>
                <c:pt idx="89">
                  <c:v>1988629.0928087882</c:v>
                </c:pt>
                <c:pt idx="90">
                  <c:v>1918834.0165628379</c:v>
                </c:pt>
                <c:pt idx="91">
                  <c:v>1849431.4065120558</c:v>
                </c:pt>
                <c:pt idx="92">
                  <c:v>1780419.5529531511</c:v>
                </c:pt>
                <c:pt idx="93">
                  <c:v>1711796.7528808266</c:v>
                </c:pt>
                <c:pt idx="94">
                  <c:v>1643561.3099629988</c:v>
                </c:pt>
                <c:pt idx="95">
                  <c:v>1575711.5345161068</c:v>
                </c:pt>
                <c:pt idx="96">
                  <c:v>1508245.7434805078</c:v>
                </c:pt>
                <c:pt idx="97">
                  <c:v>1441162.2603959634</c:v>
                </c:pt>
                <c:pt idx="98">
                  <c:v>1374459.4153772118</c:v>
                </c:pt>
                <c:pt idx="99">
                  <c:v>1308135.5450896255</c:v>
                </c:pt>
                <c:pt idx="100">
                  <c:v>1242188.9927249602</c:v>
                </c:pt>
                <c:pt idx="101">
                  <c:v>1176618.1079771866</c:v>
                </c:pt>
                <c:pt idx="102">
                  <c:v>1111421.2470184104</c:v>
                </c:pt>
                <c:pt idx="103">
                  <c:v>1046596.7724748784</c:v>
                </c:pt>
                <c:pt idx="104">
                  <c:v>982143.05340306892</c:v>
                </c:pt>
                <c:pt idx="105">
                  <c:v>918058.46526586975</c:v>
                </c:pt>
                <c:pt idx="106">
                  <c:v>854341.3899088396</c:v>
                </c:pt>
                <c:pt idx="107">
                  <c:v>790990.21553655539</c:v>
                </c:pt>
                <c:pt idx="108">
                  <c:v>728003.33668904356</c:v>
                </c:pt>
                <c:pt idx="109">
                  <c:v>665379.15421829629</c:v>
                </c:pt>
                <c:pt idx="110">
                  <c:v>603116.07526487089</c:v>
                </c:pt>
                <c:pt idx="111">
                  <c:v>541212.51323457342</c:v>
                </c:pt>
                <c:pt idx="112">
                  <c:v>479666.88777522597</c:v>
                </c:pt>
                <c:pt idx="113">
                  <c:v>418477.62475351623</c:v>
                </c:pt>
                <c:pt idx="114">
                  <c:v>357643.15623193048</c:v>
                </c:pt>
                <c:pt idx="115">
                  <c:v>297161.92044576915</c:v>
                </c:pt>
                <c:pt idx="116">
                  <c:v>237032.36178024425</c:v>
                </c:pt>
                <c:pt idx="117">
                  <c:v>177252.93074765912</c:v>
                </c:pt>
                <c:pt idx="118">
                  <c:v>117822.08396466954</c:v>
                </c:pt>
                <c:pt idx="119">
                  <c:v>58738.28412962654</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4342-4858-8B2D-402978499A58}"/>
            </c:ext>
          </c:extLst>
        </c:ser>
        <c:dLbls>
          <c:showLegendKey val="0"/>
          <c:showVal val="0"/>
          <c:showCatName val="0"/>
          <c:showSerName val="0"/>
          <c:showPercent val="0"/>
          <c:showBubbleSize val="0"/>
        </c:dLbls>
        <c:axId val="507073280"/>
        <c:axId val="507074816"/>
      </c:areaChart>
      <c:catAx>
        <c:axId val="507073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07074816"/>
        <c:crosses val="autoZero"/>
        <c:auto val="1"/>
        <c:lblAlgn val="ctr"/>
        <c:lblOffset val="100"/>
        <c:tickLblSkip val="12"/>
        <c:tickMarkSkip val="12"/>
        <c:noMultiLvlLbl val="0"/>
      </c:catAx>
      <c:valAx>
        <c:axId val="507074816"/>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7073280"/>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Mortgage15Y_555!$N$20</c:f>
              <c:strCache>
                <c:ptCount val="1"/>
                <c:pt idx="0">
                  <c:v>Outstanding no prepay</c:v>
                </c:pt>
              </c:strCache>
            </c:strRef>
          </c:tx>
          <c:spPr>
            <a:solidFill>
              <a:srgbClr val="FFFFCC"/>
            </a:solidFill>
            <a:ln w="12700">
              <a:solidFill>
                <a:srgbClr val="000000"/>
              </a:solidFill>
              <a:prstDash val="solid"/>
            </a:ln>
          </c:spPr>
          <c:cat>
            <c:numRef>
              <c:f>Mortgage15Y_555!$A$21:$A$321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Mortgage15Y_555!$N$21:$N$321</c:f>
              <c:numCache>
                <c:formatCode>#,##0</c:formatCode>
                <c:ptCount val="301"/>
                <c:pt idx="0">
                  <c:v>10000000</c:v>
                </c:pt>
                <c:pt idx="1">
                  <c:v>9948551.7136397529</c:v>
                </c:pt>
                <c:pt idx="2">
                  <c:v>9897059.8144038767</c:v>
                </c:pt>
                <c:pt idx="3">
                  <c:v>9845524.2653215975</c:v>
                </c:pt>
                <c:pt idx="4">
                  <c:v>9793945.0293908007</c:v>
                </c:pt>
                <c:pt idx="5">
                  <c:v>9742322.0695780087</c:v>
                </c:pt>
                <c:pt idx="6">
                  <c:v>9690655.3488183469</c:v>
                </c:pt>
                <c:pt idx="7">
                  <c:v>9638944.8300155215</c:v>
                </c:pt>
                <c:pt idx="8">
                  <c:v>9587190.476041792</c:v>
                </c:pt>
                <c:pt idx="9">
                  <c:v>9535392.2497379463</c:v>
                </c:pt>
                <c:pt idx="10">
                  <c:v>9483550.1139132697</c:v>
                </c:pt>
                <c:pt idx="11">
                  <c:v>9431664.031345522</c:v>
                </c:pt>
                <c:pt idx="12">
                  <c:v>9379733.9647809099</c:v>
                </c:pt>
                <c:pt idx="13">
                  <c:v>9327759.8769340608</c:v>
                </c:pt>
                <c:pt idx="14">
                  <c:v>9275741.730487993</c:v>
                </c:pt>
                <c:pt idx="15">
                  <c:v>9223679.4880940914</c:v>
                </c:pt>
                <c:pt idx="16">
                  <c:v>9171573.1123720817</c:v>
                </c:pt>
                <c:pt idx="17">
                  <c:v>9119422.5659100022</c:v>
                </c:pt>
                <c:pt idx="18">
                  <c:v>9067227.8112641759</c:v>
                </c:pt>
                <c:pt idx="19">
                  <c:v>9014988.8109591864</c:v>
                </c:pt>
                <c:pt idx="20">
                  <c:v>8962705.5274878461</c:v>
                </c:pt>
                <c:pt idx="21">
                  <c:v>8910377.9233111739</c:v>
                </c:pt>
                <c:pt idx="22">
                  <c:v>8858005.9608583692</c:v>
                </c:pt>
                <c:pt idx="23">
                  <c:v>8805589.6025267802</c:v>
                </c:pt>
                <c:pt idx="24">
                  <c:v>8753128.8106818777</c:v>
                </c:pt>
                <c:pt idx="25">
                  <c:v>8700623.5476572327</c:v>
                </c:pt>
                <c:pt idx="26">
                  <c:v>8648073.7757544853</c:v>
                </c:pt>
                <c:pt idx="27">
                  <c:v>8595479.4572433196</c:v>
                </c:pt>
                <c:pt idx="28">
                  <c:v>8542840.5543614309</c:v>
                </c:pt>
                <c:pt idx="29">
                  <c:v>8490157.0293145087</c:v>
                </c:pt>
                <c:pt idx="30">
                  <c:v>8437428.8442762028</c:v>
                </c:pt>
                <c:pt idx="31">
                  <c:v>8384655.9613880953</c:v>
                </c:pt>
                <c:pt idx="32">
                  <c:v>8331838.3427596781</c:v>
                </c:pt>
                <c:pt idx="33">
                  <c:v>8278975.9504683213</c:v>
                </c:pt>
                <c:pt idx="34">
                  <c:v>8226068.7465592492</c:v>
                </c:pt>
                <c:pt idx="35">
                  <c:v>8173116.6930455109</c:v>
                </c:pt>
                <c:pt idx="36">
                  <c:v>8120119.751907954</c:v>
                </c:pt>
                <c:pt idx="37">
                  <c:v>8067077.8850951977</c:v>
                </c:pt>
                <c:pt idx="38">
                  <c:v>8013991.0545236049</c:v>
                </c:pt>
                <c:pt idx="39">
                  <c:v>7960859.2220772542</c:v>
                </c:pt>
                <c:pt idx="40">
                  <c:v>7907682.3496079138</c:v>
                </c:pt>
                <c:pt idx="41">
                  <c:v>7854460.3989350125</c:v>
                </c:pt>
                <c:pt idx="42">
                  <c:v>7801193.3318456151</c:v>
                </c:pt>
                <c:pt idx="43">
                  <c:v>7747881.1100943908</c:v>
                </c:pt>
                <c:pt idx="44">
                  <c:v>7694523.6954035908</c:v>
                </c:pt>
                <c:pt idx="45">
                  <c:v>7641121.049463016</c:v>
                </c:pt>
                <c:pt idx="46">
                  <c:v>7587673.133929993</c:v>
                </c:pt>
                <c:pt idx="47">
                  <c:v>7534179.9104293445</c:v>
                </c:pt>
                <c:pt idx="48">
                  <c:v>7480641.3405533619</c:v>
                </c:pt>
                <c:pt idx="49">
                  <c:v>7427057.3858617796</c:v>
                </c:pt>
                <c:pt idx="50">
                  <c:v>7373428.0078817448</c:v>
                </c:pt>
                <c:pt idx="51">
                  <c:v>7319753.1681077918</c:v>
                </c:pt>
                <c:pt idx="52">
                  <c:v>7266032.828001814</c:v>
                </c:pt>
                <c:pt idx="53">
                  <c:v>7212266.9489930356</c:v>
                </c:pt>
                <c:pt idx="54">
                  <c:v>7158455.4924779842</c:v>
                </c:pt>
                <c:pt idx="55">
                  <c:v>7104598.4198204624</c:v>
                </c:pt>
                <c:pt idx="56">
                  <c:v>7050695.6923515219</c:v>
                </c:pt>
                <c:pt idx="57">
                  <c:v>6996747.2713694349</c:v>
                </c:pt>
                <c:pt idx="58">
                  <c:v>6942753.1181396646</c:v>
                </c:pt>
                <c:pt idx="59">
                  <c:v>6888713.1938948389</c:v>
                </c:pt>
                <c:pt idx="60">
                  <c:v>6834627.4598347237</c:v>
                </c:pt>
                <c:pt idx="61">
                  <c:v>6780495.8771261936</c:v>
                </c:pt>
                <c:pt idx="62">
                  <c:v>6726318.4069032026</c:v>
                </c:pt>
                <c:pt idx="63">
                  <c:v>6672095.0102667604</c:v>
                </c:pt>
                <c:pt idx="64">
                  <c:v>6617825.6482849</c:v>
                </c:pt>
                <c:pt idx="65">
                  <c:v>6563510.2819926515</c:v>
                </c:pt>
                <c:pt idx="66">
                  <c:v>6509148.8723920165</c:v>
                </c:pt>
                <c:pt idx="67">
                  <c:v>6454741.3804519353</c:v>
                </c:pt>
                <c:pt idx="68">
                  <c:v>6400287.7671082625</c:v>
                </c:pt>
                <c:pt idx="69">
                  <c:v>6345787.9932637382</c:v>
                </c:pt>
                <c:pt idx="70">
                  <c:v>6291242.0197879588</c:v>
                </c:pt>
                <c:pt idx="71">
                  <c:v>6236649.8075173516</c:v>
                </c:pt>
                <c:pt idx="72">
                  <c:v>6182011.3172551421</c:v>
                </c:pt>
                <c:pt idx="73">
                  <c:v>6127326.5097713303</c:v>
                </c:pt>
                <c:pt idx="74">
                  <c:v>6072595.345802661</c:v>
                </c:pt>
                <c:pt idx="75">
                  <c:v>6017817.786052594</c:v>
                </c:pt>
                <c:pt idx="76">
                  <c:v>5962993.791191279</c:v>
                </c:pt>
                <c:pt idx="77">
                  <c:v>5908123.3218555246</c:v>
                </c:pt>
                <c:pt idx="78">
                  <c:v>5853206.3386487709</c:v>
                </c:pt>
                <c:pt idx="79">
                  <c:v>5798242.802141062</c:v>
                </c:pt>
                <c:pt idx="80">
                  <c:v>5743232.6728690164</c:v>
                </c:pt>
                <c:pt idx="81">
                  <c:v>5688175.9113358008</c:v>
                </c:pt>
                <c:pt idx="82">
                  <c:v>5633072.4780110996</c:v>
                </c:pt>
                <c:pt idx="83">
                  <c:v>5577922.3333310867</c:v>
                </c:pt>
                <c:pt idx="84">
                  <c:v>5522725.4376983969</c:v>
                </c:pt>
                <c:pt idx="85">
                  <c:v>5467481.7514821002</c:v>
                </c:pt>
                <c:pt idx="86">
                  <c:v>5412191.2350176703</c:v>
                </c:pt>
                <c:pt idx="87">
                  <c:v>5356853.8486069581</c:v>
                </c:pt>
                <c:pt idx="88">
                  <c:v>5301469.5525181601</c:v>
                </c:pt>
                <c:pt idx="89">
                  <c:v>5246038.3069857936</c:v>
                </c:pt>
                <c:pt idx="90">
                  <c:v>5190560.0722106667</c:v>
                </c:pt>
                <c:pt idx="91">
                  <c:v>5135034.8083598493</c:v>
                </c:pt>
                <c:pt idx="92">
                  <c:v>5079462.4755666442</c:v>
                </c:pt>
                <c:pt idx="93">
                  <c:v>5023843.0339305596</c:v>
                </c:pt>
                <c:pt idx="94">
                  <c:v>4968176.4435172798</c:v>
                </c:pt>
                <c:pt idx="95">
                  <c:v>4912462.6643586364</c:v>
                </c:pt>
                <c:pt idx="96">
                  <c:v>4856701.6564525813</c:v>
                </c:pt>
                <c:pt idx="97">
                  <c:v>4800893.3797631543</c:v>
                </c:pt>
                <c:pt idx="98">
                  <c:v>4745037.7942204587</c:v>
                </c:pt>
                <c:pt idx="99">
                  <c:v>4689134.8597206287</c:v>
                </c:pt>
                <c:pt idx="100">
                  <c:v>4633184.5361258034</c:v>
                </c:pt>
                <c:pt idx="101">
                  <c:v>4577186.7832640959</c:v>
                </c:pt>
                <c:pt idx="102">
                  <c:v>4521141.5609295666</c:v>
                </c:pt>
                <c:pt idx="103">
                  <c:v>4465048.8288821932</c:v>
                </c:pt>
                <c:pt idx="104">
                  <c:v>4408908.5468478408</c:v>
                </c:pt>
                <c:pt idx="105">
                  <c:v>4352720.674518235</c:v>
                </c:pt>
                <c:pt idx="106">
                  <c:v>4296485.1715509314</c:v>
                </c:pt>
                <c:pt idx="107">
                  <c:v>4240201.9975692872</c:v>
                </c:pt>
                <c:pt idx="108">
                  <c:v>4183871.1121624317</c:v>
                </c:pt>
                <c:pt idx="109">
                  <c:v>4127492.4748852388</c:v>
                </c:pt>
                <c:pt idx="110">
                  <c:v>4071066.0452582962</c:v>
                </c:pt>
                <c:pt idx="111">
                  <c:v>4014591.7827678774</c:v>
                </c:pt>
                <c:pt idx="112">
                  <c:v>3958069.6468659127</c:v>
                </c:pt>
                <c:pt idx="113">
                  <c:v>3901499.5969699589</c:v>
                </c:pt>
                <c:pt idx="114">
                  <c:v>3844881.5924631711</c:v>
                </c:pt>
                <c:pt idx="115">
                  <c:v>3788215.5926942737</c:v>
                </c:pt>
                <c:pt idx="116">
                  <c:v>3731501.5569775305</c:v>
                </c:pt>
                <c:pt idx="117">
                  <c:v>3674739.4445927162</c:v>
                </c:pt>
                <c:pt idx="118">
                  <c:v>3617929.2147850865</c:v>
                </c:pt>
                <c:pt idx="119">
                  <c:v>3561070.8267653496</c:v>
                </c:pt>
                <c:pt idx="120">
                  <c:v>3504164.2397096362</c:v>
                </c:pt>
                <c:pt idx="121">
                  <c:v>3447209.4127594703</c:v>
                </c:pt>
                <c:pt idx="122">
                  <c:v>3390206.3050217405</c:v>
                </c:pt>
                <c:pt idx="123">
                  <c:v>3333154.8755686698</c:v>
                </c:pt>
                <c:pt idx="124">
                  <c:v>3276055.0834377869</c:v>
                </c:pt>
                <c:pt idx="125">
                  <c:v>3218906.8876318964</c:v>
                </c:pt>
                <c:pt idx="126">
                  <c:v>3161710.2471190491</c:v>
                </c:pt>
                <c:pt idx="127">
                  <c:v>3104465.1208325131</c:v>
                </c:pt>
                <c:pt idx="128">
                  <c:v>3047171.4676707448</c:v>
                </c:pt>
                <c:pt idx="129">
                  <c:v>2989829.2464973573</c:v>
                </c:pt>
                <c:pt idx="130">
                  <c:v>2932438.4161410937</c:v>
                </c:pt>
                <c:pt idx="131">
                  <c:v>2874998.9353957949</c:v>
                </c:pt>
                <c:pt idx="132">
                  <c:v>2817510.763020372</c:v>
                </c:pt>
                <c:pt idx="133">
                  <c:v>2759973.8577387752</c:v>
                </c:pt>
                <c:pt idx="134">
                  <c:v>2702388.1782399658</c:v>
                </c:pt>
                <c:pt idx="135">
                  <c:v>2644753.6831778847</c:v>
                </c:pt>
                <c:pt idx="136">
                  <c:v>2587070.3311714241</c:v>
                </c:pt>
                <c:pt idx="137">
                  <c:v>2529338.0808043974</c:v>
                </c:pt>
                <c:pt idx="138">
                  <c:v>2471556.8906255085</c:v>
                </c:pt>
                <c:pt idx="139">
                  <c:v>2413726.7191483243</c:v>
                </c:pt>
                <c:pt idx="140">
                  <c:v>2355847.5248512425</c:v>
                </c:pt>
                <c:pt idx="141">
                  <c:v>2297919.2661774633</c:v>
                </c:pt>
                <c:pt idx="142">
                  <c:v>2239941.9015349583</c:v>
                </c:pt>
                <c:pt idx="143">
                  <c:v>2181915.3892964423</c:v>
                </c:pt>
                <c:pt idx="144">
                  <c:v>2123839.6877993424</c:v>
                </c:pt>
                <c:pt idx="145">
                  <c:v>2065714.7553457678</c:v>
                </c:pt>
                <c:pt idx="146">
                  <c:v>2007540.5502024803</c:v>
                </c:pt>
                <c:pt idx="147">
                  <c:v>1949317.0306008647</c:v>
                </c:pt>
                <c:pt idx="148">
                  <c:v>1891044.1547368979</c:v>
                </c:pt>
                <c:pt idx="149">
                  <c:v>1832721.8807711198</c:v>
                </c:pt>
                <c:pt idx="150">
                  <c:v>1774350.1668286028</c:v>
                </c:pt>
                <c:pt idx="151">
                  <c:v>1715928.9709989217</c:v>
                </c:pt>
                <c:pt idx="152">
                  <c:v>1657458.2513361236</c:v>
                </c:pt>
                <c:pt idx="153">
                  <c:v>1598937.9658586981</c:v>
                </c:pt>
                <c:pt idx="154">
                  <c:v>1540368.0725495468</c:v>
                </c:pt>
                <c:pt idx="155">
                  <c:v>1481748.5293559532</c:v>
                </c:pt>
                <c:pt idx="156">
                  <c:v>1423079.2941895528</c:v>
                </c:pt>
                <c:pt idx="157">
                  <c:v>1364360.3249263025</c:v>
                </c:pt>
                <c:pt idx="158">
                  <c:v>1305591.5794064507</c:v>
                </c:pt>
                <c:pt idx="159">
                  <c:v>1246773.0154345066</c:v>
                </c:pt>
                <c:pt idx="160">
                  <c:v>1187904.59077921</c:v>
                </c:pt>
                <c:pt idx="161">
                  <c:v>1128986.2631735017</c:v>
                </c:pt>
                <c:pt idx="162">
                  <c:v>1070017.9903144923</c:v>
                </c:pt>
                <c:pt idx="163">
                  <c:v>1010999.7298634318</c:v>
                </c:pt>
                <c:pt idx="164">
                  <c:v>951931.43944567989</c:v>
                </c:pt>
                <c:pt idx="165">
                  <c:v>892813.07665067504</c:v>
                </c:pt>
                <c:pt idx="166">
                  <c:v>833644.59903190413</c:v>
                </c:pt>
                <c:pt idx="167">
                  <c:v>774425.96410687198</c:v>
                </c:pt>
                <c:pt idx="168">
                  <c:v>715157.12935707089</c:v>
                </c:pt>
                <c:pt idx="169">
                  <c:v>655838.05222795019</c:v>
                </c:pt>
                <c:pt idx="170">
                  <c:v>596468.69012888533</c:v>
                </c:pt>
                <c:pt idx="171">
                  <c:v>537049.00043314777</c:v>
                </c:pt>
                <c:pt idx="172">
                  <c:v>477578.94047787407</c:v>
                </c:pt>
                <c:pt idx="173">
                  <c:v>418058.46756403538</c:v>
                </c:pt>
                <c:pt idx="174">
                  <c:v>358487.5389564067</c:v>
                </c:pt>
                <c:pt idx="175">
                  <c:v>298866.11188353627</c:v>
                </c:pt>
                <c:pt idx="176">
                  <c:v>239194.14353771484</c:v>
                </c:pt>
                <c:pt idx="177">
                  <c:v>179471.59107494494</c:v>
                </c:pt>
                <c:pt idx="178">
                  <c:v>119698.41161491012</c:v>
                </c:pt>
                <c:pt idx="179">
                  <c:v>59874.562240944084</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9F77-4768-8814-C07649648AA6}"/>
            </c:ext>
          </c:extLst>
        </c:ser>
        <c:ser>
          <c:idx val="1"/>
          <c:order val="1"/>
          <c:tx>
            <c:strRef>
              <c:f>Mortgage15Y_555!$E$20</c:f>
              <c:strCache>
                <c:ptCount val="1"/>
                <c:pt idx="0">
                  <c:v>Outstanding 4% prepay</c:v>
                </c:pt>
              </c:strCache>
            </c:strRef>
          </c:tx>
          <c:spPr>
            <a:solidFill>
              <a:srgbClr val="99CCFF"/>
            </a:solidFill>
            <a:ln w="12700">
              <a:solidFill>
                <a:srgbClr val="000000"/>
              </a:solidFill>
              <a:prstDash val="solid"/>
            </a:ln>
          </c:spPr>
          <c:cat>
            <c:numRef>
              <c:f>Mortgage15Y_555!$A$21:$A$321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Mortgage15Y_555!$E$21:$E$321</c:f>
              <c:numCache>
                <c:formatCode>#,##0</c:formatCode>
                <c:ptCount val="301"/>
                <c:pt idx="0">
                  <c:v>10000000</c:v>
                </c:pt>
                <c:pt idx="1">
                  <c:v>9915982.7441195473</c:v>
                </c:pt>
                <c:pt idx="2">
                  <c:v>9832365.0879947785</c:v>
                </c:pt>
                <c:pt idx="3">
                  <c:v>9749145.4209337048</c:v>
                </c:pt>
                <c:pt idx="4">
                  <c:v>9666322.1382520478</c:v>
                </c:pt>
                <c:pt idx="5">
                  <c:v>9583893.6412518006</c:v>
                </c:pt>
                <c:pt idx="6">
                  <c:v>9501858.3371998407</c:v>
                </c:pt>
                <c:pt idx="7">
                  <c:v>9420214.6393066328</c:v>
                </c:pt>
                <c:pt idx="8">
                  <c:v>9338960.9667049926</c:v>
                </c:pt>
                <c:pt idx="9">
                  <c:v>9258095.7444289345</c:v>
                </c:pt>
                <c:pt idx="10">
                  <c:v>9177617.4033925962</c:v>
                </c:pt>
                <c:pt idx="11">
                  <c:v>9097524.3803692199</c:v>
                </c:pt>
                <c:pt idx="12">
                  <c:v>9017815.1179702207</c:v>
                </c:pt>
                <c:pt idx="13">
                  <c:v>8938488.0646243282</c:v>
                </c:pt>
                <c:pt idx="14">
                  <c:v>8859541.6745567899</c:v>
                </c:pt>
                <c:pt idx="15">
                  <c:v>8780974.4077686537</c:v>
                </c:pt>
                <c:pt idx="16">
                  <c:v>8702784.7300161235</c:v>
                </c:pt>
                <c:pt idx="17">
                  <c:v>8624971.1127899904</c:v>
                </c:pt>
                <c:pt idx="18">
                  <c:v>8547532.0332951192</c:v>
                </c:pt>
                <c:pt idx="19">
                  <c:v>8470465.9744300302</c:v>
                </c:pt>
                <c:pt idx="20">
                  <c:v>8393771.4247665238</c:v>
                </c:pt>
                <c:pt idx="21">
                  <c:v>8317446.8785294071</c:v>
                </c:pt>
                <c:pt idx="22">
                  <c:v>8241490.8355762623</c:v>
                </c:pt>
                <c:pt idx="23">
                  <c:v>8165901.8013773067</c:v>
                </c:pt>
                <c:pt idx="24">
                  <c:v>8090678.2869953103</c:v>
                </c:pt>
                <c:pt idx="25">
                  <c:v>8015818.8090655887</c:v>
                </c:pt>
                <c:pt idx="26">
                  <c:v>7941321.8897760641</c:v>
                </c:pt>
                <c:pt idx="27">
                  <c:v>7867186.0568473963</c:v>
                </c:pt>
                <c:pt idx="28">
                  <c:v>7793409.8435131814</c:v>
                </c:pt>
                <c:pt idx="29">
                  <c:v>7719991.7885002224</c:v>
                </c:pt>
                <c:pt idx="30">
                  <c:v>7646930.436008865</c:v>
                </c:pt>
                <c:pt idx="31">
                  <c:v>7574224.3356934041</c:v>
                </c:pt>
                <c:pt idx="32">
                  <c:v>7501872.0426425589</c:v>
                </c:pt>
                <c:pt idx="33">
                  <c:v>7429872.1173600126</c:v>
                </c:pt>
                <c:pt idx="34">
                  <c:v>7358223.1257450236</c:v>
                </c:pt>
                <c:pt idx="35">
                  <c:v>7286923.6390731027</c:v>
                </c:pt>
                <c:pt idx="36">
                  <c:v>7215972.2339767581</c:v>
                </c:pt>
                <c:pt idx="37">
                  <c:v>7145367.492426306</c:v>
                </c:pt>
                <c:pt idx="38">
                  <c:v>7075108.0017107502</c:v>
                </c:pt>
                <c:pt idx="39">
                  <c:v>7005192.3544187266</c:v>
                </c:pt>
                <c:pt idx="40">
                  <c:v>6935619.1484195152</c:v>
                </c:pt>
                <c:pt idx="41">
                  <c:v>6866386.9868441168</c:v>
                </c:pt>
                <c:pt idx="42">
                  <c:v>6797494.4780663969</c:v>
                </c:pt>
                <c:pt idx="43">
                  <c:v>6728940.2356842952</c:v>
                </c:pt>
                <c:pt idx="44">
                  <c:v>6660722.8785011005</c:v>
                </c:pt>
                <c:pt idx="45">
                  <c:v>6592841.0305067888</c:v>
                </c:pt>
                <c:pt idx="46">
                  <c:v>6525293.3208594313</c:v>
                </c:pt>
                <c:pt idx="47">
                  <c:v>6458078.3838666631</c:v>
                </c:pt>
                <c:pt idx="48">
                  <c:v>6391194.8589672148</c:v>
                </c:pt>
                <c:pt idx="49">
                  <c:v>6324641.3907125155</c:v>
                </c:pt>
                <c:pt idx="50">
                  <c:v>6258416.6287483498</c:v>
                </c:pt>
                <c:pt idx="51">
                  <c:v>6192519.2277965937</c:v>
                </c:pt>
                <c:pt idx="52">
                  <c:v>6126947.8476369949</c:v>
                </c:pt>
                <c:pt idx="53">
                  <c:v>6061701.1530890325</c:v>
                </c:pt>
                <c:pt idx="54">
                  <c:v>5996777.813993833</c:v>
                </c:pt>
                <c:pt idx="55">
                  <c:v>5932176.5051961523</c:v>
                </c:pt>
                <c:pt idx="56">
                  <c:v>5867895.9065264147</c:v>
                </c:pt>
                <c:pt idx="57">
                  <c:v>5803934.7027828209</c:v>
                </c:pt>
                <c:pt idx="58">
                  <c:v>5740291.5837135175</c:v>
                </c:pt>
                <c:pt idx="59">
                  <c:v>5676965.2439988237</c:v>
                </c:pt>
                <c:pt idx="60">
                  <c:v>5613954.3832335277</c:v>
                </c:pt>
                <c:pt idx="61">
                  <c:v>5551257.7059092373</c:v>
                </c:pt>
                <c:pt idx="62">
                  <c:v>5488873.9213967966</c:v>
                </c:pt>
                <c:pt idx="63">
                  <c:v>5426801.7439287622</c:v>
                </c:pt>
                <c:pt idx="64">
                  <c:v>5365039.8925819434</c:v>
                </c:pt>
                <c:pt idx="65">
                  <c:v>5303587.0912599992</c:v>
                </c:pt>
                <c:pt idx="66">
                  <c:v>5242442.0686760982</c:v>
                </c:pt>
                <c:pt idx="67">
                  <c:v>5181603.5583356395</c:v>
                </c:pt>
                <c:pt idx="68">
                  <c:v>5121070.2985190311</c:v>
                </c:pt>
                <c:pt idx="69">
                  <c:v>5060841.0322645335</c:v>
                </c:pt>
                <c:pt idx="70">
                  <c:v>5000914.5073511582</c:v>
                </c:pt>
                <c:pt idx="71">
                  <c:v>4941289.4762816271</c:v>
                </c:pt>
                <c:pt idx="72">
                  <c:v>4881964.6962653939</c:v>
                </c:pt>
                <c:pt idx="73">
                  <c:v>4822938.9292017221</c:v>
                </c:pt>
                <c:pt idx="74">
                  <c:v>4764210.9416628229</c:v>
                </c:pt>
                <c:pt idx="75">
                  <c:v>4705779.5048770523</c:v>
                </c:pt>
                <c:pt idx="76">
                  <c:v>4647643.3947121659</c:v>
                </c:pt>
                <c:pt idx="77">
                  <c:v>4589801.391658633</c:v>
                </c:pt>
                <c:pt idx="78">
                  <c:v>4532252.2808130104</c:v>
                </c:pt>
                <c:pt idx="79">
                  <c:v>4474994.8518613698</c:v>
                </c:pt>
                <c:pt idx="80">
                  <c:v>4418027.8990627863</c:v>
                </c:pt>
                <c:pt idx="81">
                  <c:v>4361350.2212328883</c:v>
                </c:pt>
                <c:pt idx="82">
                  <c:v>4304960.6217274545</c:v>
                </c:pt>
                <c:pt idx="83">
                  <c:v>4248857.9084260799</c:v>
                </c:pt>
                <c:pt idx="84">
                  <c:v>4193040.8937158901</c:v>
                </c:pt>
                <c:pt idx="85">
                  <c:v>4137508.3944753166</c:v>
                </c:pt>
                <c:pt idx="86">
                  <c:v>4082259.2320579281</c:v>
                </c:pt>
                <c:pt idx="87">
                  <c:v>4027292.2322763186</c:v>
                </c:pt>
                <c:pt idx="88">
                  <c:v>3972606.2253860505</c:v>
                </c:pt>
                <c:pt idx="89">
                  <c:v>3918200.0460696551</c:v>
                </c:pt>
                <c:pt idx="90">
                  <c:v>3864072.533420688</c:v>
                </c:pt>
                <c:pt idx="91">
                  <c:v>3810222.530927842</c:v>
                </c:pt>
                <c:pt idx="92">
                  <c:v>3756648.8864591136</c:v>
                </c:pt>
                <c:pt idx="93">
                  <c:v>3703350.4522460252</c:v>
                </c:pt>
                <c:pt idx="94">
                  <c:v>3650326.084867903</c:v>
                </c:pt>
                <c:pt idx="95">
                  <c:v>3597574.6452362114</c:v>
                </c:pt>
                <c:pt idx="96">
                  <c:v>3545094.9985789368</c:v>
                </c:pt>
                <c:pt idx="97">
                  <c:v>3492886.0144250323</c:v>
                </c:pt>
                <c:pt idx="98">
                  <c:v>3440946.5665889145</c:v>
                </c:pt>
                <c:pt idx="99">
                  <c:v>3389275.5331550124</c:v>
                </c:pt>
                <c:pt idx="100">
                  <c:v>3337871.7964623733</c:v>
                </c:pt>
                <c:pt idx="101">
                  <c:v>3286734.2430893206</c:v>
                </c:pt>
                <c:pt idx="102">
                  <c:v>3235861.7638381664</c:v>
                </c:pt>
                <c:pt idx="103">
                  <c:v>3185253.2537199766</c:v>
                </c:pt>
                <c:pt idx="104">
                  <c:v>3134907.6119393907</c:v>
                </c:pt>
                <c:pt idx="105">
                  <c:v>3084823.741879493</c:v>
                </c:pt>
                <c:pt idx="106">
                  <c:v>3035000.5510867382</c:v>
                </c:pt>
                <c:pt idx="107">
                  <c:v>2985436.9512559287</c:v>
                </c:pt>
                <c:pt idx="108">
                  <c:v>2936131.8582152445</c:v>
                </c:pt>
                <c:pt idx="109">
                  <c:v>2887084.1919113267</c:v>
                </c:pt>
                <c:pt idx="110">
                  <c:v>2838292.8763944115</c:v>
                </c:pt>
                <c:pt idx="111">
                  <c:v>2789756.8398035183</c:v>
                </c:pt>
                <c:pt idx="112">
                  <c:v>2741475.0143516865</c:v>
                </c:pt>
                <c:pt idx="113">
                  <c:v>2693446.3363112677</c:v>
                </c:pt>
                <c:pt idx="114">
                  <c:v>2645669.7459992664</c:v>
                </c:pt>
                <c:pt idx="115">
                  <c:v>2598144.1877627345</c:v>
                </c:pt>
                <c:pt idx="116">
                  <c:v>2550868.6099642129</c:v>
                </c:pt>
                <c:pt idx="117">
                  <c:v>2503841.9649672303</c:v>
                </c:pt>
                <c:pt idx="118">
                  <c:v>2457063.2091218466</c:v>
                </c:pt>
                <c:pt idx="119">
                  <c:v>2410531.3027502503</c:v>
                </c:pt>
                <c:pt idx="120">
                  <c:v>2364245.2101324066</c:v>
                </c:pt>
                <c:pt idx="121">
                  <c:v>2318203.8994917534</c:v>
                </c:pt>
                <c:pt idx="122">
                  <c:v>2272406.3429809492</c:v>
                </c:pt>
                <c:pt idx="123">
                  <c:v>2226851.516667671</c:v>
                </c:pt>
                <c:pt idx="124">
                  <c:v>2181538.4005204607</c:v>
                </c:pt>
                <c:pt idx="125">
                  <c:v>2136465.9783946215</c:v>
                </c:pt>
                <c:pt idx="126">
                  <c:v>2091633.238018166</c:v>
                </c:pt>
                <c:pt idx="127">
                  <c:v>2047039.1709778095</c:v>
                </c:pt>
                <c:pt idx="128">
                  <c:v>2002682.7727050146</c:v>
                </c:pt>
                <c:pt idx="129">
                  <c:v>1958563.0424620856</c:v>
                </c:pt>
                <c:pt idx="130">
                  <c:v>1914678.9833283101</c:v>
                </c:pt>
                <c:pt idx="131">
                  <c:v>1871029.602186149</c:v>
                </c:pt>
                <c:pt idx="132">
                  <c:v>1827613.9097074764</c:v>
                </c:pt>
                <c:pt idx="133">
                  <c:v>1784430.9203398658</c:v>
                </c:pt>
                <c:pt idx="134">
                  <c:v>1741479.6522929273</c:v>
                </c:pt>
                <c:pt idx="135">
                  <c:v>1698759.1275246884</c:v>
                </c:pt>
                <c:pt idx="136">
                  <c:v>1656268.3717280265</c:v>
                </c:pt>
                <c:pt idx="137">
                  <c:v>1614006.4143171478</c:v>
                </c:pt>
                <c:pt idx="138">
                  <c:v>1571972.2884141116</c:v>
                </c:pt>
                <c:pt idx="139">
                  <c:v>1530165.0308354048</c:v>
                </c:pt>
                <c:pt idx="140">
                  <c:v>1488583.6820785617</c:v>
                </c:pt>
                <c:pt idx="141">
                  <c:v>1447227.2863088315</c:v>
                </c:pt>
                <c:pt idx="142">
                  <c:v>1406094.8913458919</c:v>
                </c:pt>
                <c:pt idx="143">
                  <c:v>1365185.5486506096</c:v>
                </c:pt>
                <c:pt idx="144">
                  <c:v>1324498.3133118479</c:v>
                </c:pt>
                <c:pt idx="145">
                  <c:v>1284032.2440333192</c:v>
                </c:pt>
                <c:pt idx="146">
                  <c:v>1243786.4031204851</c:v>
                </c:pt>
                <c:pt idx="147">
                  <c:v>1203759.8564675013</c:v>
                </c:pt>
                <c:pt idx="148">
                  <c:v>1163951.673544209</c:v>
                </c:pt>
                <c:pt idx="149">
                  <c:v>1124360.9273831714</c:v>
                </c:pt>
                <c:pt idx="150">
                  <c:v>1084986.6945667567</c:v>
                </c:pt>
                <c:pt idx="151">
                  <c:v>1045828.0552142651</c:v>
                </c:pt>
                <c:pt idx="152">
                  <c:v>1006884.0929691017</c:v>
                </c:pt>
                <c:pt idx="153">
                  <c:v>968153.89498599467</c:v>
                </c:pt>
                <c:pt idx="154">
                  <c:v>929636.55191825784</c:v>
                </c:pt>
                <c:pt idx="155">
                  <c:v>891331.15790509817</c:v>
                </c:pt>
                <c:pt idx="156">
                  <c:v>853236.81055896741</c:v>
                </c:pt>
                <c:pt idx="157">
                  <c:v>815352.61095295905</c:v>
                </c:pt>
                <c:pt idx="158">
                  <c:v>777677.66360824858</c:v>
                </c:pt>
                <c:pt idx="159">
                  <c:v>740211.07648157841</c:v>
                </c:pt>
                <c:pt idx="160">
                  <c:v>702951.96095278673</c:v>
                </c:pt>
                <c:pt idx="161">
                  <c:v>665899.43181237974</c:v>
                </c:pt>
                <c:pt idx="162">
                  <c:v>629052.60724914807</c:v>
                </c:pt>
                <c:pt idx="163">
                  <c:v>592410.60883782629</c:v>
                </c:pt>
                <c:pt idx="164">
                  <c:v>555972.56152679597</c:v>
                </c:pt>
                <c:pt idx="165">
                  <c:v>519737.593625832</c:v>
                </c:pt>
                <c:pt idx="166">
                  <c:v>483704.83679389174</c:v>
                </c:pt>
                <c:pt idx="167">
                  <c:v>447873.42602694733</c:v>
                </c:pt>
                <c:pt idx="168">
                  <c:v>412242.49964586052</c:v>
                </c:pt>
                <c:pt idx="169">
                  <c:v>376811.19928430021</c:v>
                </c:pt>
                <c:pt idx="170">
                  <c:v>341578.66987670254</c:v>
                </c:pt>
                <c:pt idx="171">
                  <c:v>306544.05964627326</c:v>
                </c:pt>
                <c:pt idx="172">
                  <c:v>271706.52009303216</c:v>
                </c:pt>
                <c:pt idx="173">
                  <c:v>237065.20598189952</c:v>
                </c:pt>
                <c:pt idx="174">
                  <c:v>202619.27533082469</c:v>
                </c:pt>
                <c:pt idx="175">
                  <c:v>168367.88939895615</c:v>
                </c:pt>
                <c:pt idx="176">
                  <c:v>134310.21267485319</c:v>
                </c:pt>
                <c:pt idx="177">
                  <c:v>100445.41286473929</c:v>
                </c:pt>
                <c:pt idx="178">
                  <c:v>66772.660880796466</c:v>
                </c:pt>
                <c:pt idx="179">
                  <c:v>33291.130829500958</c:v>
                </c:pt>
                <c:pt idx="180">
                  <c:v>-7.2521380222882805E-12</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9F77-4768-8814-C07649648AA6}"/>
            </c:ext>
          </c:extLst>
        </c:ser>
        <c:dLbls>
          <c:showLegendKey val="0"/>
          <c:showVal val="0"/>
          <c:showCatName val="0"/>
          <c:showSerName val="0"/>
          <c:showPercent val="0"/>
          <c:showBubbleSize val="0"/>
        </c:dLbls>
        <c:axId val="298153472"/>
        <c:axId val="298155008"/>
      </c:areaChart>
      <c:catAx>
        <c:axId val="298153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98155008"/>
        <c:crosses val="autoZero"/>
        <c:auto val="1"/>
        <c:lblAlgn val="ctr"/>
        <c:lblOffset val="100"/>
        <c:tickLblSkip val="12"/>
        <c:tickMarkSkip val="12"/>
        <c:noMultiLvlLbl val="0"/>
      </c:catAx>
      <c:valAx>
        <c:axId val="298155008"/>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8153472"/>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Mortgage20Y_555!$N$20</c:f>
              <c:strCache>
                <c:ptCount val="1"/>
                <c:pt idx="0">
                  <c:v>Outstanding no prepay</c:v>
                </c:pt>
              </c:strCache>
            </c:strRef>
          </c:tx>
          <c:spPr>
            <a:solidFill>
              <a:srgbClr val="FFFFCC"/>
            </a:solidFill>
            <a:ln w="12700">
              <a:solidFill>
                <a:srgbClr val="000000"/>
              </a:solidFill>
              <a:prstDash val="solid"/>
            </a:ln>
          </c:spPr>
          <c:cat>
            <c:numRef>
              <c:f>Mortgage20Y_555!$A$21:$A$321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Mortgage20Y_555!$N$21:$N$321</c:f>
              <c:numCache>
                <c:formatCode>#,##0</c:formatCode>
                <c:ptCount val="301"/>
                <c:pt idx="0">
                  <c:v>10000000</c:v>
                </c:pt>
                <c:pt idx="1">
                  <c:v>9963053.7824792545</c:v>
                </c:pt>
                <c:pt idx="2">
                  <c:v>9926071.094495181</c:v>
                </c:pt>
                <c:pt idx="3">
                  <c:v>9889051.9000469428</c:v>
                </c:pt>
                <c:pt idx="4">
                  <c:v>9851996.1630981676</c:v>
                </c:pt>
                <c:pt idx="5">
                  <c:v>9814903.8475769106</c:v>
                </c:pt>
                <c:pt idx="6">
                  <c:v>9777774.9173756186</c:v>
                </c:pt>
                <c:pt idx="7">
                  <c:v>9740609.3363510966</c:v>
                </c:pt>
                <c:pt idx="8">
                  <c:v>9703407.0683244728</c:v>
                </c:pt>
                <c:pt idx="9">
                  <c:v>9666168.0770811606</c:v>
                </c:pt>
                <c:pt idx="10">
                  <c:v>9628892.326370826</c:v>
                </c:pt>
                <c:pt idx="11">
                  <c:v>9591579.7799073514</c:v>
                </c:pt>
                <c:pt idx="12">
                  <c:v>9554230.4013688006</c:v>
                </c:pt>
                <c:pt idx="13">
                  <c:v>9516844.1543973833</c:v>
                </c:pt>
                <c:pt idx="14">
                  <c:v>9479421.0025994182</c:v>
                </c:pt>
                <c:pt idx="15">
                  <c:v>9441960.9095453005</c:v>
                </c:pt>
                <c:pt idx="16">
                  <c:v>9404463.8387694657</c:v>
                </c:pt>
                <c:pt idx="17">
                  <c:v>9366929.7537703495</c:v>
                </c:pt>
                <c:pt idx="18">
                  <c:v>9329358.6180103607</c:v>
                </c:pt>
                <c:pt idx="19">
                  <c:v>9291750.3949158378</c:v>
                </c:pt>
                <c:pt idx="20">
                  <c:v>9254105.0478770174</c:v>
                </c:pt>
                <c:pt idx="21">
                  <c:v>9216422.5402479973</c:v>
                </c:pt>
                <c:pt idx="22">
                  <c:v>9178702.8353467025</c:v>
                </c:pt>
                <c:pt idx="23">
                  <c:v>9140945.8964548483</c:v>
                </c:pt>
                <c:pt idx="24">
                  <c:v>9103151.6868179031</c:v>
                </c:pt>
                <c:pt idx="25">
                  <c:v>9065320.1696450561</c:v>
                </c:pt>
                <c:pt idx="26">
                  <c:v>9027451.3081091773</c:v>
                </c:pt>
                <c:pt idx="27">
                  <c:v>8989545.0653467849</c:v>
                </c:pt>
                <c:pt idx="28">
                  <c:v>8951601.4044580087</c:v>
                </c:pt>
                <c:pt idx="29">
                  <c:v>8913620.2885065526</c:v>
                </c:pt>
                <c:pt idx="30">
                  <c:v>8875601.6805196609</c:v>
                </c:pt>
                <c:pt idx="31">
                  <c:v>8837545.5434880815</c:v>
                </c:pt>
                <c:pt idx="32">
                  <c:v>8799451.8403660282</c:v>
                </c:pt>
                <c:pt idx="33">
                  <c:v>8761320.5340711474</c:v>
                </c:pt>
                <c:pt idx="34">
                  <c:v>8723151.587484479</c:v>
                </c:pt>
                <c:pt idx="35">
                  <c:v>8684944.9634504225</c:v>
                </c:pt>
                <c:pt idx="36">
                  <c:v>8646700.6247767024</c:v>
                </c:pt>
                <c:pt idx="37">
                  <c:v>8608418.5342343263</c:v>
                </c:pt>
                <c:pt idx="38">
                  <c:v>8570098.6545575559</c:v>
                </c:pt>
                <c:pt idx="39">
                  <c:v>8531740.9484438635</c:v>
                </c:pt>
                <c:pt idx="40">
                  <c:v>8493345.3785539027</c:v>
                </c:pt>
                <c:pt idx="41">
                  <c:v>8454911.9075114653</c:v>
                </c:pt>
                <c:pt idx="42">
                  <c:v>8416440.4979034513</c:v>
                </c:pt>
                <c:pt idx="43">
                  <c:v>8377931.1122798258</c:v>
                </c:pt>
                <c:pt idx="44">
                  <c:v>8339383.7131535886</c:v>
                </c:pt>
                <c:pt idx="45">
                  <c:v>8300798.2630007351</c:v>
                </c:pt>
                <c:pt idx="46">
                  <c:v>8262174.7242602194</c:v>
                </c:pt>
                <c:pt idx="47">
                  <c:v>8223513.0593339177</c:v>
                </c:pt>
                <c:pt idx="48">
                  <c:v>8184813.230586593</c:v>
                </c:pt>
                <c:pt idx="49">
                  <c:v>8146075.200345858</c:v>
                </c:pt>
                <c:pt idx="50">
                  <c:v>8107298.9309021374</c:v>
                </c:pt>
                <c:pt idx="51">
                  <c:v>8068484.3845086321</c:v>
                </c:pt>
                <c:pt idx="52">
                  <c:v>8029631.5233812816</c:v>
                </c:pt>
                <c:pt idx="53">
                  <c:v>7990740.3096987288</c:v>
                </c:pt>
                <c:pt idx="54">
                  <c:v>7951810.7056022827</c:v>
                </c:pt>
                <c:pt idx="55">
                  <c:v>7912842.6731958799</c:v>
                </c:pt>
                <c:pt idx="56">
                  <c:v>7873836.1745460499</c:v>
                </c:pt>
                <c:pt idx="57">
                  <c:v>7834791.1716818763</c:v>
                </c:pt>
                <c:pt idx="58">
                  <c:v>7795707.6265949607</c:v>
                </c:pt>
                <c:pt idx="59">
                  <c:v>7756585.5012393873</c:v>
                </c:pt>
                <c:pt idx="60">
                  <c:v>7717424.757531682</c:v>
                </c:pt>
                <c:pt idx="61">
                  <c:v>7678225.3573507797</c:v>
                </c:pt>
                <c:pt idx="62">
                  <c:v>7638987.2625379842</c:v>
                </c:pt>
                <c:pt idx="63">
                  <c:v>7599710.434896932</c:v>
                </c:pt>
                <c:pt idx="64">
                  <c:v>7560394.836193555</c:v>
                </c:pt>
                <c:pt idx="65">
                  <c:v>7521040.4281560434</c:v>
                </c:pt>
                <c:pt idx="66">
                  <c:v>7481647.172474809</c:v>
                </c:pt>
                <c:pt idx="67">
                  <c:v>7442215.0308024464</c:v>
                </c:pt>
                <c:pt idx="68">
                  <c:v>7402743.9647536967</c:v>
                </c:pt>
                <c:pt idx="69">
                  <c:v>7363233.9359054109</c:v>
                </c:pt>
                <c:pt idx="70">
                  <c:v>7323684.9057965102</c:v>
                </c:pt>
                <c:pt idx="71">
                  <c:v>7284096.8359279521</c:v>
                </c:pt>
                <c:pt idx="72">
                  <c:v>7244469.6877626888</c:v>
                </c:pt>
                <c:pt idx="73">
                  <c:v>7204803.4227256319</c:v>
                </c:pt>
                <c:pt idx="74">
                  <c:v>7165098.0022036163</c:v>
                </c:pt>
                <c:pt idx="75">
                  <c:v>7125353.3875453593</c:v>
                </c:pt>
                <c:pt idx="76">
                  <c:v>7085569.5400614254</c:v>
                </c:pt>
                <c:pt idx="77">
                  <c:v>7045746.4210241875</c:v>
                </c:pt>
                <c:pt idx="78">
                  <c:v>7005883.9916677894</c:v>
                </c:pt>
                <c:pt idx="79">
                  <c:v>6965982.213188109</c:v>
                </c:pt>
                <c:pt idx="80">
                  <c:v>6926041.0467427187</c:v>
                </c:pt>
                <c:pt idx="81">
                  <c:v>6886060.4534508493</c:v>
                </c:pt>
                <c:pt idx="82">
                  <c:v>6846040.3943933519</c:v>
                </c:pt>
                <c:pt idx="83">
                  <c:v>6805980.8306126585</c:v>
                </c:pt>
                <c:pt idx="84">
                  <c:v>6765881.7231127471</c:v>
                </c:pt>
                <c:pt idx="85">
                  <c:v>6725743.0328590991</c:v>
                </c:pt>
                <c:pt idx="86">
                  <c:v>6685564.7207786664</c:v>
                </c:pt>
                <c:pt idx="87">
                  <c:v>6645346.7477598293</c:v>
                </c:pt>
                <c:pt idx="88">
                  <c:v>6605089.0746523617</c:v>
                </c:pt>
                <c:pt idx="89">
                  <c:v>6564791.6622673897</c:v>
                </c:pt>
                <c:pt idx="90">
                  <c:v>6524454.4713773569</c:v>
                </c:pt>
                <c:pt idx="91">
                  <c:v>6484077.4627159834</c:v>
                </c:pt>
                <c:pt idx="92">
                  <c:v>6443660.5969782285</c:v>
                </c:pt>
                <c:pt idx="93">
                  <c:v>6403203.8348202528</c:v>
                </c:pt>
                <c:pt idx="94">
                  <c:v>6362707.1368593806</c:v>
                </c:pt>
                <c:pt idx="95">
                  <c:v>6322170.4636740601</c:v>
                </c:pt>
                <c:pt idx="96">
                  <c:v>6281593.775803824</c:v>
                </c:pt>
                <c:pt idx="97">
                  <c:v>6240977.0337492554</c:v>
                </c:pt>
                <c:pt idx="98">
                  <c:v>6200320.1979719447</c:v>
                </c:pt>
                <c:pt idx="99">
                  <c:v>6159623.2288944535</c:v>
                </c:pt>
                <c:pt idx="100">
                  <c:v>6118886.0869002761</c:v>
                </c:pt>
                <c:pt idx="101">
                  <c:v>6078108.7323337998</c:v>
                </c:pt>
                <c:pt idx="102">
                  <c:v>6037291.1255002664</c:v>
                </c:pt>
                <c:pt idx="103">
                  <c:v>5996433.2266657362</c:v>
                </c:pt>
                <c:pt idx="104">
                  <c:v>5955534.9960570447</c:v>
                </c:pt>
                <c:pt idx="105">
                  <c:v>5914596.3938617678</c:v>
                </c:pt>
                <c:pt idx="106">
                  <c:v>5873617.3802281814</c:v>
                </c:pt>
                <c:pt idx="107">
                  <c:v>5832597.915265223</c:v>
                </c:pt>
                <c:pt idx="108">
                  <c:v>5791537.9590424532</c:v>
                </c:pt>
                <c:pt idx="109">
                  <c:v>5750437.4715900142</c:v>
                </c:pt>
                <c:pt idx="110">
                  <c:v>5709296.4128985954</c:v>
                </c:pt>
                <c:pt idx="111">
                  <c:v>5668114.742919391</c:v>
                </c:pt>
                <c:pt idx="112">
                  <c:v>5626892.4215640631</c:v>
                </c:pt>
                <c:pt idx="113">
                  <c:v>5585629.4087046999</c:v>
                </c:pt>
                <c:pt idx="114">
                  <c:v>5544325.6641737791</c:v>
                </c:pt>
                <c:pt idx="115">
                  <c:v>5502981.1477641296</c:v>
                </c:pt>
                <c:pt idx="116">
                  <c:v>5461595.8192288885</c:v>
                </c:pt>
                <c:pt idx="117">
                  <c:v>5420169.6382814664</c:v>
                </c:pt>
                <c:pt idx="118">
                  <c:v>5378702.5645955047</c:v>
                </c:pt>
                <c:pt idx="119">
                  <c:v>5337194.5578048378</c:v>
                </c:pt>
                <c:pt idx="120">
                  <c:v>5295645.5775034549</c:v>
                </c:pt>
                <c:pt idx="121">
                  <c:v>5254055.5832454581</c:v>
                </c:pt>
                <c:pt idx="122">
                  <c:v>5212424.5345450249</c:v>
                </c:pt>
                <c:pt idx="123">
                  <c:v>5170752.3908763686</c:v>
                </c:pt>
                <c:pt idx="124">
                  <c:v>5129039.1116736988</c:v>
                </c:pt>
                <c:pt idx="125">
                  <c:v>5087284.6563311806</c:v>
                </c:pt>
                <c:pt idx="126">
                  <c:v>5045488.9842028972</c:v>
                </c:pt>
                <c:pt idx="127">
                  <c:v>5003652.0546028083</c:v>
                </c:pt>
                <c:pt idx="128">
                  <c:v>4961773.8268047124</c:v>
                </c:pt>
                <c:pt idx="129">
                  <c:v>4919854.2600422064</c:v>
                </c:pt>
                <c:pt idx="130">
                  <c:v>4877893.3135086447</c:v>
                </c:pt>
                <c:pt idx="131">
                  <c:v>4835890.9463571012</c:v>
                </c:pt>
                <c:pt idx="132">
                  <c:v>4793847.1177003281</c:v>
                </c:pt>
                <c:pt idx="133">
                  <c:v>4751761.7866107179</c:v>
                </c:pt>
                <c:pt idx="134">
                  <c:v>4709634.9121202622</c:v>
                </c:pt>
                <c:pt idx="135">
                  <c:v>4667466.4532205118</c:v>
                </c:pt>
                <c:pt idx="136">
                  <c:v>4625256.3688625377</c:v>
                </c:pt>
                <c:pt idx="137">
                  <c:v>4583004.6179568898</c:v>
                </c:pt>
                <c:pt idx="138">
                  <c:v>4540711.1593735581</c:v>
                </c:pt>
                <c:pt idx="139">
                  <c:v>4498375.9519419326</c:v>
                </c:pt>
                <c:pt idx="140">
                  <c:v>4455998.9544507619</c:v>
                </c:pt>
                <c:pt idx="141">
                  <c:v>4413580.1256481139</c:v>
                </c:pt>
                <c:pt idx="142">
                  <c:v>4371119.424241337</c:v>
                </c:pt>
                <c:pt idx="143">
                  <c:v>4328616.8088970184</c:v>
                </c:pt>
                <c:pt idx="144">
                  <c:v>4286072.2382409433</c:v>
                </c:pt>
                <c:pt idx="145">
                  <c:v>4243485.6708580563</c:v>
                </c:pt>
                <c:pt idx="146">
                  <c:v>4200857.0652924199</c:v>
                </c:pt>
                <c:pt idx="147">
                  <c:v>4158186.3800471737</c:v>
                </c:pt>
                <c:pt idx="148">
                  <c:v>4115473.573584496</c:v>
                </c:pt>
                <c:pt idx="149">
                  <c:v>4072718.6043255622</c:v>
                </c:pt>
                <c:pt idx="150">
                  <c:v>4029921.4306505034</c:v>
                </c:pt>
                <c:pt idx="151">
                  <c:v>3987082.010898367</c:v>
                </c:pt>
                <c:pt idx="152">
                  <c:v>3944200.3033670764</c:v>
                </c:pt>
                <c:pt idx="153">
                  <c:v>3901276.2663133894</c:v>
                </c:pt>
                <c:pt idx="154">
                  <c:v>3858309.8579528583</c:v>
                </c:pt>
                <c:pt idx="155">
                  <c:v>3815301.0364597891</c:v>
                </c:pt>
                <c:pt idx="156">
                  <c:v>3772249.7599672005</c:v>
                </c:pt>
                <c:pt idx="157">
                  <c:v>3729155.9865667834</c:v>
                </c:pt>
                <c:pt idx="158">
                  <c:v>3686019.6743088597</c:v>
                </c:pt>
                <c:pt idx="159">
                  <c:v>3642840.7812023428</c:v>
                </c:pt>
                <c:pt idx="160">
                  <c:v>3599619.2652146951</c:v>
                </c:pt>
                <c:pt idx="161">
                  <c:v>3556355.0842718873</c:v>
                </c:pt>
                <c:pt idx="162">
                  <c:v>3513048.1962583582</c:v>
                </c:pt>
                <c:pt idx="163">
                  <c:v>3469698.5590169737</c:v>
                </c:pt>
                <c:pt idx="164">
                  <c:v>3426306.1303489851</c:v>
                </c:pt>
                <c:pt idx="165">
                  <c:v>3382870.8680139887</c:v>
                </c:pt>
                <c:pt idx="166">
                  <c:v>3339392.7297298838</c:v>
                </c:pt>
                <c:pt idx="167">
                  <c:v>3295871.673172832</c:v>
                </c:pt>
                <c:pt idx="168">
                  <c:v>3252307.6559772165</c:v>
                </c:pt>
                <c:pt idx="169">
                  <c:v>3208700.6357356003</c:v>
                </c:pt>
                <c:pt idx="170">
                  <c:v>3165050.5699986848</c:v>
                </c:pt>
                <c:pt idx="171">
                  <c:v>3121357.4162752694</c:v>
                </c:pt>
                <c:pt idx="172">
                  <c:v>3077621.1320322086</c:v>
                </c:pt>
                <c:pt idx="173">
                  <c:v>3033841.6746943719</c:v>
                </c:pt>
                <c:pt idx="174">
                  <c:v>2990019.001644602</c:v>
                </c:pt>
                <c:pt idx="175">
                  <c:v>2946153.0702236728</c:v>
                </c:pt>
                <c:pt idx="176">
                  <c:v>2902243.8377302485</c:v>
                </c:pt>
                <c:pt idx="177">
                  <c:v>2858291.2614208423</c:v>
                </c:pt>
                <c:pt idx="178">
                  <c:v>2814295.2985097733</c:v>
                </c:pt>
                <c:pt idx="179">
                  <c:v>2770255.9061691272</c:v>
                </c:pt>
                <c:pt idx="180">
                  <c:v>2726173.041528712</c:v>
                </c:pt>
                <c:pt idx="181">
                  <c:v>2682046.6616760185</c:v>
                </c:pt>
                <c:pt idx="182">
                  <c:v>2637876.7236561766</c:v>
                </c:pt>
                <c:pt idx="183">
                  <c:v>2593663.1844719155</c:v>
                </c:pt>
                <c:pt idx="184">
                  <c:v>2549406.0010835198</c:v>
                </c:pt>
                <c:pt idx="185">
                  <c:v>2505105.1304087895</c:v>
                </c:pt>
                <c:pt idx="186">
                  <c:v>2460760.5293229967</c:v>
                </c:pt>
                <c:pt idx="187">
                  <c:v>2416372.1546588442</c:v>
                </c:pt>
                <c:pt idx="188">
                  <c:v>2371939.9632064234</c:v>
                </c:pt>
                <c:pt idx="189">
                  <c:v>2327463.9117131722</c:v>
                </c:pt>
                <c:pt idx="190">
                  <c:v>2282943.9568838328</c:v>
                </c:pt>
                <c:pt idx="191">
                  <c:v>2238380.0553804096</c:v>
                </c:pt>
                <c:pt idx="192">
                  <c:v>2193772.163822127</c:v>
                </c:pt>
                <c:pt idx="193">
                  <c:v>2149120.2387853879</c:v>
                </c:pt>
                <c:pt idx="194">
                  <c:v>2104424.23680373</c:v>
                </c:pt>
                <c:pt idx="195">
                  <c:v>2059684.1143677842</c:v>
                </c:pt>
                <c:pt idx="196">
                  <c:v>2014899.8279252329</c:v>
                </c:pt>
                <c:pt idx="197">
                  <c:v>1970071.3338807668</c:v>
                </c:pt>
                <c:pt idx="198">
                  <c:v>1925198.5885960422</c:v>
                </c:pt>
                <c:pt idx="199">
                  <c:v>1880281.5483896399</c:v>
                </c:pt>
                <c:pt idx="200">
                  <c:v>1835320.1695370208</c:v>
                </c:pt>
                <c:pt idx="201">
                  <c:v>1790314.408270485</c:v>
                </c:pt>
                <c:pt idx="202">
                  <c:v>1745264.2207791281</c:v>
                </c:pt>
                <c:pt idx="203">
                  <c:v>1700169.5632087991</c:v>
                </c:pt>
                <c:pt idx="204">
                  <c:v>1655030.3916620575</c:v>
                </c:pt>
                <c:pt idx="205">
                  <c:v>1609846.6621981307</c:v>
                </c:pt>
                <c:pt idx="206">
                  <c:v>1564618.3308328711</c:v>
                </c:pt>
                <c:pt idx="207">
                  <c:v>1519345.3535387132</c:v>
                </c:pt>
                <c:pt idx="208">
                  <c:v>1474027.6862446312</c:v>
                </c:pt>
                <c:pt idx="209">
                  <c:v>1428665.2848360955</c:v>
                </c:pt>
                <c:pt idx="210">
                  <c:v>1383258.10515503</c:v>
                </c:pt>
                <c:pt idx="211">
                  <c:v>1337806.1029997694</c:v>
                </c:pt>
                <c:pt idx="212">
                  <c:v>1292309.2341250158</c:v>
                </c:pt>
                <c:pt idx="213">
                  <c:v>1246767.4542417955</c:v>
                </c:pt>
                <c:pt idx="214">
                  <c:v>1201180.7190174165</c:v>
                </c:pt>
                <c:pt idx="215">
                  <c:v>1155548.984075425</c:v>
                </c:pt>
                <c:pt idx="216">
                  <c:v>1109872.2049955619</c:v>
                </c:pt>
                <c:pt idx="217">
                  <c:v>1064150.3373137198</c:v>
                </c:pt>
                <c:pt idx="218">
                  <c:v>1018383.3365218999</c:v>
                </c:pt>
                <c:pt idx="219">
                  <c:v>972571.15806816868</c:v>
                </c:pt>
                <c:pt idx="220">
                  <c:v>926713.75735661411</c:v>
                </c:pt>
                <c:pt idx="221">
                  <c:v>880811.0897473027</c:v>
                </c:pt>
                <c:pt idx="222">
                  <c:v>834863.11055623577</c:v>
                </c:pt>
                <c:pt idx="223">
                  <c:v>788869.77505530603</c:v>
                </c:pt>
                <c:pt idx="224">
                  <c:v>742831.03847225406</c:v>
                </c:pt>
                <c:pt idx="225">
                  <c:v>696746.85599062475</c:v>
                </c:pt>
                <c:pt idx="226">
                  <c:v>650617.18274972355</c:v>
                </c:pt>
                <c:pt idx="227">
                  <c:v>604441.9738445729</c:v>
                </c:pt>
                <c:pt idx="228">
                  <c:v>558221.1843258685</c:v>
                </c:pt>
                <c:pt idx="229">
                  <c:v>511954.76919993566</c:v>
                </c:pt>
                <c:pt idx="230">
                  <c:v>465642.6834286853</c:v>
                </c:pt>
                <c:pt idx="231">
                  <c:v>419284.88192957023</c:v>
                </c:pt>
                <c:pt idx="232">
                  <c:v>372881.31957554119</c:v>
                </c:pt>
                <c:pt idx="233">
                  <c:v>326431.951195003</c:v>
                </c:pt>
                <c:pt idx="234">
                  <c:v>279936.73157177056</c:v>
                </c:pt>
                <c:pt idx="235">
                  <c:v>233395.61544502483</c:v>
                </c:pt>
                <c:pt idx="236">
                  <c:v>186808.55750926881</c:v>
                </c:pt>
                <c:pt idx="237">
                  <c:v>140175.51241428332</c:v>
                </c:pt>
                <c:pt idx="238">
                  <c:v>93496.434765083017</c:v>
                </c:pt>
                <c:pt idx="239">
                  <c:v>46771.279121872074</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09A2-4690-9D6C-58C735196E84}"/>
            </c:ext>
          </c:extLst>
        </c:ser>
        <c:ser>
          <c:idx val="1"/>
          <c:order val="1"/>
          <c:tx>
            <c:strRef>
              <c:f>Mortgage20Y_555!$E$20</c:f>
              <c:strCache>
                <c:ptCount val="1"/>
                <c:pt idx="0">
                  <c:v>Outstanding 4% prepay</c:v>
                </c:pt>
              </c:strCache>
            </c:strRef>
          </c:tx>
          <c:spPr>
            <a:solidFill>
              <a:srgbClr val="99CCFF"/>
            </a:solidFill>
            <a:ln w="12700">
              <a:solidFill>
                <a:srgbClr val="000000"/>
              </a:solidFill>
              <a:prstDash val="solid"/>
            </a:ln>
          </c:spPr>
          <c:cat>
            <c:numRef>
              <c:f>Mortgage20Y_555!$A$21:$A$321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Mortgage20Y_555!$E$21:$E$321</c:f>
              <c:numCache>
                <c:formatCode>#,##0</c:formatCode>
                <c:ptCount val="301"/>
                <c:pt idx="0">
                  <c:v>10000000</c:v>
                </c:pt>
                <c:pt idx="1">
                  <c:v>9930437.3369593658</c:v>
                </c:pt>
                <c:pt idx="2">
                  <c:v>9861186.7282472365</c:v>
                </c:pt>
                <c:pt idx="3">
                  <c:v>9792246.9591891523</c:v>
                </c:pt>
                <c:pt idx="4">
                  <c:v>9723616.8195293304</c:v>
                </c:pt>
                <c:pt idx="5">
                  <c:v>9655295.1034151819</c:v>
                </c:pt>
                <c:pt idx="6">
                  <c:v>9587280.6093818918</c:v>
                </c:pt>
                <c:pt idx="7">
                  <c:v>9519572.1403370388</c:v>
                </c:pt>
                <c:pt idx="8">
                  <c:v>9452168.503545288</c:v>
                </c:pt>
                <c:pt idx="9">
                  <c:v>9385068.5106131136</c:v>
                </c:pt>
                <c:pt idx="10">
                  <c:v>9318270.9774735849</c:v>
                </c:pt>
                <c:pt idx="11">
                  <c:v>9251774.7243712097</c:v>
                </c:pt>
                <c:pt idx="12">
                  <c:v>9185578.5758468192</c:v>
                </c:pt>
                <c:pt idx="13">
                  <c:v>9119681.3607225101</c:v>
                </c:pt>
                <c:pt idx="14">
                  <c:v>9054081.9120866302</c:v>
                </c:pt>
                <c:pt idx="15">
                  <c:v>8988779.0672788359</c:v>
                </c:pt>
                <c:pt idx="16">
                  <c:v>8923771.6678751763</c:v>
                </c:pt>
                <c:pt idx="17">
                  <c:v>8859058.5596732441</c:v>
                </c:pt>
                <c:pt idx="18">
                  <c:v>8794638.5926773679</c:v>
                </c:pt>
                <c:pt idx="19">
                  <c:v>8730510.6210838668</c:v>
                </c:pt>
                <c:pt idx="20">
                  <c:v>8666673.5032663494</c:v>
                </c:pt>
                <c:pt idx="21">
                  <c:v>8603126.1017610505</c:v>
                </c:pt>
                <c:pt idx="22">
                  <c:v>8539867.283252243</c:v>
                </c:pt>
                <c:pt idx="23">
                  <c:v>8476895.9185576774</c:v>
                </c:pt>
                <c:pt idx="24">
                  <c:v>8414210.8826140892</c:v>
                </c:pt>
                <c:pt idx="25">
                  <c:v>8351811.054462743</c:v>
                </c:pt>
                <c:pt idx="26">
                  <c:v>8289695.3172350284</c:v>
                </c:pt>
                <c:pt idx="27">
                  <c:v>8227862.5581381097</c:v>
                </c:pt>
                <c:pt idx="28">
                  <c:v>8166311.6684406232</c:v>
                </c:pt>
                <c:pt idx="29">
                  <c:v>8105041.5434584208</c:v>
                </c:pt>
                <c:pt idx="30">
                  <c:v>8044051.0825403649</c:v>
                </c:pt>
                <c:pt idx="31">
                  <c:v>7983339.1890541743</c:v>
                </c:pt>
                <c:pt idx="32">
                  <c:v>7922904.7703723116</c:v>
                </c:pt>
                <c:pt idx="33">
                  <c:v>7862746.7378579266</c:v>
                </c:pt>
                <c:pt idx="34">
                  <c:v>7802864.0068508405</c:v>
                </c:pt>
                <c:pt idx="35">
                  <c:v>7743255.4966535866</c:v>
                </c:pt>
                <c:pt idx="36">
                  <c:v>7683920.1305174921</c:v>
                </c:pt>
                <c:pt idx="37">
                  <c:v>7624856.8356288103</c:v>
                </c:pt>
                <c:pt idx="38">
                  <c:v>7566064.5430949004</c:v>
                </c:pt>
                <c:pt idx="39">
                  <c:v>7507542.1879304536</c:v>
                </c:pt>
                <c:pt idx="40">
                  <c:v>7449288.7090437664</c:v>
                </c:pt>
                <c:pt idx="41">
                  <c:v>7391303.0492230635</c:v>
                </c:pt>
                <c:pt idx="42">
                  <c:v>7333584.1551228669</c:v>
                </c:pt>
                <c:pt idx="43">
                  <c:v>7276130.9772504056</c:v>
                </c:pt>
                <c:pt idx="44">
                  <c:v>7218942.4699520823</c:v>
                </c:pt>
                <c:pt idx="45">
                  <c:v>7162017.5913999779</c:v>
                </c:pt>
                <c:pt idx="46">
                  <c:v>7105355.3035784094</c:v>
                </c:pt>
                <c:pt idx="47">
                  <c:v>7048954.5722705238</c:v>
                </c:pt>
                <c:pt idx="48">
                  <c:v>6992814.3670449499</c:v>
                </c:pt>
                <c:pt idx="49">
                  <c:v>6936933.6612424888</c:v>
                </c:pt>
                <c:pt idx="50">
                  <c:v>6881311.4319628505</c:v>
                </c:pt>
                <c:pt idx="51">
                  <c:v>6825946.660051439</c:v>
                </c:pt>
                <c:pt idx="52">
                  <c:v>6770838.3300861772</c:v>
                </c:pt>
                <c:pt idx="53">
                  <c:v>6715985.4303643862</c:v>
                </c:pt>
                <c:pt idx="54">
                  <c:v>6661386.9528896995</c:v>
                </c:pt>
                <c:pt idx="55">
                  <c:v>6607041.8933590278</c:v>
                </c:pt>
                <c:pt idx="56">
                  <c:v>6552949.2511495678</c:v>
                </c:pt>
                <c:pt idx="57">
                  <c:v>6499108.0293058567</c:v>
                </c:pt>
                <c:pt idx="58">
                  <c:v>6445517.234526867</c:v>
                </c:pt>
                <c:pt idx="59">
                  <c:v>6392175.8771531489</c:v>
                </c:pt>
                <c:pt idx="60">
                  <c:v>6339082.9711540192</c:v>
                </c:pt>
                <c:pt idx="61">
                  <c:v>6286237.5341147864</c:v>
                </c:pt>
                <c:pt idx="62">
                  <c:v>6233638.5872240281</c:v>
                </c:pt>
                <c:pt idx="63">
                  <c:v>6181285.1552609075</c:v>
                </c:pt>
                <c:pt idx="64">
                  <c:v>6129176.2665825328</c:v>
                </c:pt>
                <c:pt idx="65">
                  <c:v>6077310.9531113626</c:v>
                </c:pt>
                <c:pt idx="66">
                  <c:v>6025688.2503226567</c:v>
                </c:pt>
                <c:pt idx="67">
                  <c:v>5974307.1972319614</c:v>
                </c:pt>
                <c:pt idx="68">
                  <c:v>5923166.8363826461</c:v>
                </c:pt>
                <c:pt idx="69">
                  <c:v>5872266.2138334801</c:v>
                </c:pt>
                <c:pt idx="70">
                  <c:v>5821604.3791462518</c:v>
                </c:pt>
                <c:pt idx="71">
                  <c:v>5771180.3853734285</c:v>
                </c:pt>
                <c:pt idx="72">
                  <c:v>5720993.2890458638</c:v>
                </c:pt>
                <c:pt idx="73">
                  <c:v>5671042.1501605399</c:v>
                </c:pt>
                <c:pt idx="74">
                  <c:v>5621326.0321683604</c:v>
                </c:pt>
                <c:pt idx="75">
                  <c:v>5571844.0019619763</c:v>
                </c:pt>
                <c:pt idx="76">
                  <c:v>5522595.1298636626</c:v>
                </c:pt>
                <c:pt idx="77">
                  <c:v>5473578.4896132303</c:v>
                </c:pt>
                <c:pt idx="78">
                  <c:v>5424793.1583559802</c:v>
                </c:pt>
                <c:pt idx="79">
                  <c:v>5376238.2166307019</c:v>
                </c:pt>
                <c:pt idx="80">
                  <c:v>5327912.7483577104</c:v>
                </c:pt>
                <c:pt idx="81">
                  <c:v>5279815.8408269277</c:v>
                </c:pt>
                <c:pt idx="82">
                  <c:v>5231946.5846860008</c:v>
                </c:pt>
                <c:pt idx="83">
                  <c:v>5184304.0739284623</c:v>
                </c:pt>
                <c:pt idx="84">
                  <c:v>5136887.4058819348</c:v>
                </c:pt>
                <c:pt idx="85">
                  <c:v>5089695.6811963692</c:v>
                </c:pt>
                <c:pt idx="86">
                  <c:v>5042728.0038323319</c:v>
                </c:pt>
                <c:pt idx="87">
                  <c:v>4995983.4810493244</c:v>
                </c:pt>
                <c:pt idx="88">
                  <c:v>4949461.223394149</c:v>
                </c:pt>
                <c:pt idx="89">
                  <c:v>4903160.3446893077</c:v>
                </c:pt>
                <c:pt idx="90">
                  <c:v>4857079.9620214505</c:v>
                </c:pt>
                <c:pt idx="91">
                  <c:v>4811219.1957298536</c:v>
                </c:pt>
                <c:pt idx="92">
                  <c:v>4765577.1693949457</c:v>
                </c:pt>
                <c:pt idx="93">
                  <c:v>4720153.0098268669</c:v>
                </c:pt>
                <c:pt idx="94">
                  <c:v>4674945.8470540717</c:v>
                </c:pt>
                <c:pt idx="95">
                  <c:v>4629954.8143119672</c:v>
                </c:pt>
                <c:pt idx="96">
                  <c:v>4585179.0480315955</c:v>
                </c:pt>
                <c:pt idx="97">
                  <c:v>4540617.6878283489</c:v>
                </c:pt>
                <c:pt idx="98">
                  <c:v>4496269.8764907299</c:v>
                </c:pt>
                <c:pt idx="99">
                  <c:v>4452134.759969146</c:v>
                </c:pt>
                <c:pt idx="100">
                  <c:v>4408211.4873647429</c:v>
                </c:pt>
                <c:pt idx="101">
                  <c:v>4364499.2109182794</c:v>
                </c:pt>
                <c:pt idx="102">
                  <c:v>4320997.0859990381</c:v>
                </c:pt>
                <c:pt idx="103">
                  <c:v>4277704.2710937737</c:v>
                </c:pt>
                <c:pt idx="104">
                  <c:v>4234619.9277957017</c:v>
                </c:pt>
                <c:pt idx="105">
                  <c:v>4191743.220793521</c:v>
                </c:pt>
                <c:pt idx="106">
                  <c:v>4149073.3178604795</c:v>
                </c:pt>
                <c:pt idx="107">
                  <c:v>4106609.3898434751</c:v>
                </c:pt>
                <c:pt idx="108">
                  <c:v>4064350.6106521916</c:v>
                </c:pt>
                <c:pt idx="109">
                  <c:v>4022296.1572482754</c:v>
                </c:pt>
                <c:pt idx="110">
                  <c:v>3980445.2096345485</c:v>
                </c:pt>
                <c:pt idx="111">
                  <c:v>3938796.9508442585</c:v>
                </c:pt>
                <c:pt idx="112">
                  <c:v>3897350.5669303648</c:v>
                </c:pt>
                <c:pt idx="113">
                  <c:v>3856105.2469548639</c:v>
                </c:pt>
                <c:pt idx="114">
                  <c:v>3815060.1829781476</c:v>
                </c:pt>
                <c:pt idx="115">
                  <c:v>3774214.570048403</c:v>
                </c:pt>
                <c:pt idx="116">
                  <c:v>3733567.6061910442</c:v>
                </c:pt>
                <c:pt idx="117">
                  <c:v>3693118.4923981833</c:v>
                </c:pt>
                <c:pt idx="118">
                  <c:v>3652866.432618137</c:v>
                </c:pt>
                <c:pt idx="119">
                  <c:v>3612810.6337449686</c:v>
                </c:pt>
                <c:pt idx="120">
                  <c:v>3572950.3056080672</c:v>
                </c:pt>
                <c:pt idx="121">
                  <c:v>3533284.6609617616</c:v>
                </c:pt>
                <c:pt idx="122">
                  <c:v>3493812.9154749708</c:v>
                </c:pt>
                <c:pt idx="123">
                  <c:v>3454534.2877208898</c:v>
                </c:pt>
                <c:pt idx="124">
                  <c:v>3415447.9991667112</c:v>
                </c:pt>
                <c:pt idx="125">
                  <c:v>3376553.2741633817</c:v>
                </c:pt>
                <c:pt idx="126">
                  <c:v>3337849.3399353949</c:v>
                </c:pt>
                <c:pt idx="127">
                  <c:v>3299335.4265706181</c:v>
                </c:pt>
                <c:pt idx="128">
                  <c:v>3261010.7670101542</c:v>
                </c:pt>
                <c:pt idx="129">
                  <c:v>3222874.5970382402</c:v>
                </c:pt>
                <c:pt idx="130">
                  <c:v>3184926.1552721793</c:v>
                </c:pt>
                <c:pt idx="131">
                  <c:v>3147164.6831523064</c:v>
                </c:pt>
                <c:pt idx="132">
                  <c:v>3109589.4249319904</c:v>
                </c:pt>
                <c:pt idx="133">
                  <c:v>3072199.6276676701</c:v>
                </c:pt>
                <c:pt idx="134">
                  <c:v>3034994.5412089243</c:v>
                </c:pt>
                <c:pt idx="135">
                  <c:v>2997973.4181885757</c:v>
                </c:pt>
                <c:pt idx="136">
                  <c:v>2961135.5140128313</c:v>
                </c:pt>
                <c:pt idx="137">
                  <c:v>2924480.0868514525</c:v>
                </c:pt>
                <c:pt idx="138">
                  <c:v>2888006.3976279637</c:v>
                </c:pt>
                <c:pt idx="139">
                  <c:v>2851713.7100098911</c:v>
                </c:pt>
                <c:pt idx="140">
                  <c:v>2815601.2903990368</c:v>
                </c:pt>
                <c:pt idx="141">
                  <c:v>2779668.4079217874</c:v>
                </c:pt>
                <c:pt idx="142">
                  <c:v>2743914.3344194535</c:v>
                </c:pt>
                <c:pt idx="143">
                  <c:v>2708338.3444386446</c:v>
                </c:pt>
                <c:pt idx="144">
                  <c:v>2672939.7152216756</c:v>
                </c:pt>
                <c:pt idx="145">
                  <c:v>2637717.7266970086</c:v>
                </c:pt>
                <c:pt idx="146">
                  <c:v>2602671.6614697254</c:v>
                </c:pt>
                <c:pt idx="147">
                  <c:v>2567800.8048120341</c:v>
                </c:pt>
                <c:pt idx="148">
                  <c:v>2533104.4446538086</c:v>
                </c:pt>
                <c:pt idx="149">
                  <c:v>2498581.871573159</c:v>
                </c:pt>
                <c:pt idx="150">
                  <c:v>2464232.378787037</c:v>
                </c:pt>
                <c:pt idx="151">
                  <c:v>2430055.2621418731</c:v>
                </c:pt>
                <c:pt idx="152">
                  <c:v>2396049.8201042432</c:v>
                </c:pt>
                <c:pt idx="153">
                  <c:v>2362215.3537515728</c:v>
                </c:pt>
                <c:pt idx="154">
                  <c:v>2328551.1667628679</c:v>
                </c:pt>
                <c:pt idx="155">
                  <c:v>2295056.5654094811</c:v>
                </c:pt>
                <c:pt idx="156">
                  <c:v>2261730.8585459087</c:v>
                </c:pt>
                <c:pt idx="157">
                  <c:v>2228573.35760062</c:v>
                </c:pt>
                <c:pt idx="158">
                  <c:v>2195583.3765669176</c:v>
                </c:pt>
                <c:pt idx="159">
                  <c:v>2162760.2319938289</c:v>
                </c:pt>
                <c:pt idx="160">
                  <c:v>2130103.242977031</c:v>
                </c:pt>
                <c:pt idx="161">
                  <c:v>2097611.7311498038</c:v>
                </c:pt>
                <c:pt idx="162">
                  <c:v>2065285.0206740175</c:v>
                </c:pt>
                <c:pt idx="163">
                  <c:v>2033122.4382311495</c:v>
                </c:pt>
                <c:pt idx="164">
                  <c:v>2001123.3130133327</c:v>
                </c:pt>
                <c:pt idx="165">
                  <c:v>1969286.9767144343</c:v>
                </c:pt>
                <c:pt idx="166">
                  <c:v>1937612.7635211663</c:v>
                </c:pt>
                <c:pt idx="167">
                  <c:v>1906100.0101042259</c:v>
                </c:pt>
                <c:pt idx="168">
                  <c:v>1874748.0556094674</c:v>
                </c:pt>
                <c:pt idx="169">
                  <c:v>1843556.2416491031</c:v>
                </c:pt>
                <c:pt idx="170">
                  <c:v>1812523.9122929359</c:v>
                </c:pt>
                <c:pt idx="171">
                  <c:v>1781650.414059622</c:v>
                </c:pt>
                <c:pt idx="172">
                  <c:v>1750935.0959079633</c:v>
                </c:pt>
                <c:pt idx="173">
                  <c:v>1720377.3092282303</c:v>
                </c:pt>
                <c:pt idx="174">
                  <c:v>1689976.407833515</c:v>
                </c:pt>
                <c:pt idx="175">
                  <c:v>1659731.7479511132</c:v>
                </c:pt>
                <c:pt idx="176">
                  <c:v>1629642.6882139372</c:v>
                </c:pt>
                <c:pt idx="177">
                  <c:v>1599708.5896519579</c:v>
                </c:pt>
                <c:pt idx="178">
                  <c:v>1569928.8156836759</c:v>
                </c:pt>
                <c:pt idx="179">
                  <c:v>1540302.7321076237</c:v>
                </c:pt>
                <c:pt idx="180">
                  <c:v>1510829.7070938956</c:v>
                </c:pt>
                <c:pt idx="181">
                  <c:v>1481509.1111757073</c:v>
                </c:pt>
                <c:pt idx="182">
                  <c:v>1452340.3172409851</c:v>
                </c:pt>
                <c:pt idx="183">
                  <c:v>1423322.7005239842</c:v>
                </c:pt>
                <c:pt idx="184">
                  <c:v>1394455.6385969357</c:v>
                </c:pt>
                <c:pt idx="185">
                  <c:v>1365738.5113617226</c:v>
                </c:pt>
                <c:pt idx="186">
                  <c:v>1337170.7010415839</c:v>
                </c:pt>
                <c:pt idx="187">
                  <c:v>1308751.5921728488</c:v>
                </c:pt>
                <c:pt idx="188">
                  <c:v>1280480.5715966981</c:v>
                </c:pt>
                <c:pt idx="189">
                  <c:v>1252357.0284509554</c:v>
                </c:pt>
                <c:pt idx="190">
                  <c:v>1224380.3541619051</c:v>
                </c:pt>
                <c:pt idx="191">
                  <c:v>1196549.9424361405</c:v>
                </c:pt>
                <c:pt idx="192">
                  <c:v>1168865.1892524385</c:v>
                </c:pt>
                <c:pt idx="193">
                  <c:v>1141325.4928536632</c:v>
                </c:pt>
                <c:pt idx="194">
                  <c:v>1113930.2537386976</c:v>
                </c:pt>
                <c:pt idx="195">
                  <c:v>1086678.8746544039</c:v>
                </c:pt>
                <c:pt idx="196">
                  <c:v>1059570.7605876084</c:v>
                </c:pt>
                <c:pt idx="197">
                  <c:v>1032605.3187571191</c:v>
                </c:pt>
                <c:pt idx="198">
                  <c:v>1005781.9586057666</c:v>
                </c:pt>
                <c:pt idx="199">
                  <c:v>979100.09179247508</c:v>
                </c:pt>
                <c:pt idx="200">
                  <c:v>952559.13218435936</c:v>
                </c:pt>
                <c:pt idx="201">
                  <c:v>926158.49584885035</c:v>
                </c:pt>
                <c:pt idx="202">
                  <c:v>899897.60104584706</c:v>
                </c:pt>
                <c:pt idx="203">
                  <c:v>873775.86821989587</c:v>
                </c:pt>
                <c:pt idx="204">
                  <c:v>847792.71999239712</c:v>
                </c:pt>
                <c:pt idx="205">
                  <c:v>821947.58115383843</c:v>
                </c:pt>
                <c:pt idx="206">
                  <c:v>796239.87865605543</c:v>
                </c:pt>
                <c:pt idx="207">
                  <c:v>770669.04160451831</c:v>
                </c:pt>
                <c:pt idx="208">
                  <c:v>745234.50125064608</c:v>
                </c:pt>
                <c:pt idx="209">
                  <c:v>719935.6909841469</c:v>
                </c:pt>
                <c:pt idx="210">
                  <c:v>694772.0463253851</c:v>
                </c:pt>
                <c:pt idx="211">
                  <c:v>669743.00491777435</c:v>
                </c:pt>
                <c:pt idx="212">
                  <c:v>644848.00652019784</c:v>
                </c:pt>
                <c:pt idx="213">
                  <c:v>620086.49299945415</c:v>
                </c:pt>
                <c:pt idx="214">
                  <c:v>595457.9083227294</c:v>
                </c:pt>
                <c:pt idx="215">
                  <c:v>570961.69855009555</c:v>
                </c:pt>
                <c:pt idx="216">
                  <c:v>546597.31182703469</c:v>
                </c:pt>
                <c:pt idx="217">
                  <c:v>522364.19837698905</c:v>
                </c:pt>
                <c:pt idx="218">
                  <c:v>498261.81049393734</c:v>
                </c:pt>
                <c:pt idx="219">
                  <c:v>474289.60253499623</c:v>
                </c:pt>
                <c:pt idx="220">
                  <c:v>450447.03091304778</c:v>
                </c:pt>
                <c:pt idx="221">
                  <c:v>426733.55408939213</c:v>
                </c:pt>
                <c:pt idx="222">
                  <c:v>403148.63256642624</c:v>
                </c:pt>
                <c:pt idx="223">
                  <c:v>379691.72888034739</c:v>
                </c:pt>
                <c:pt idx="224">
                  <c:v>356362.30759388232</c:v>
                </c:pt>
                <c:pt idx="225">
                  <c:v>333159.8352890414</c:v>
                </c:pt>
                <c:pt idx="226">
                  <c:v>310083.780559898</c:v>
                </c:pt>
                <c:pt idx="227">
                  <c:v>287133.61400539323</c:v>
                </c:pt>
                <c:pt idx="228">
                  <c:v>264308.80822216469</c:v>
                </c:pt>
                <c:pt idx="229">
                  <c:v>241608.83779740124</c:v>
                </c:pt>
                <c:pt idx="230">
                  <c:v>219033.17930172171</c:v>
                </c:pt>
                <c:pt idx="231">
                  <c:v>196581.31128207868</c:v>
                </c:pt>
                <c:pt idx="232">
                  <c:v>174252.71425468675</c:v>
                </c:pt>
                <c:pt idx="233">
                  <c:v>152046.87069797551</c:v>
                </c:pt>
                <c:pt idx="234">
                  <c:v>129963.26504556667</c:v>
                </c:pt>
                <c:pt idx="235">
                  <c:v>108001.38367927579</c:v>
                </c:pt>
                <c:pt idx="236">
                  <c:v>86160.714922138184</c:v>
                </c:pt>
                <c:pt idx="237">
                  <c:v>64440.749031459061</c:v>
                </c:pt>
                <c:pt idx="238">
                  <c:v>42840.978191887742</c:v>
                </c:pt>
                <c:pt idx="239">
                  <c:v>21360.896508515947</c:v>
                </c:pt>
                <c:pt idx="240">
                  <c:v>-3.6260690111441403E-12</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09A2-4690-9D6C-58C735196E84}"/>
            </c:ext>
          </c:extLst>
        </c:ser>
        <c:dLbls>
          <c:showLegendKey val="0"/>
          <c:showVal val="0"/>
          <c:showCatName val="0"/>
          <c:showSerName val="0"/>
          <c:showPercent val="0"/>
          <c:showBubbleSize val="0"/>
        </c:dLbls>
        <c:axId val="511486208"/>
        <c:axId val="511492096"/>
      </c:areaChart>
      <c:catAx>
        <c:axId val="511486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11492096"/>
        <c:crosses val="autoZero"/>
        <c:auto val="1"/>
        <c:lblAlgn val="ctr"/>
        <c:lblOffset val="100"/>
        <c:tickLblSkip val="12"/>
        <c:tickMarkSkip val="12"/>
        <c:noMultiLvlLbl val="0"/>
      </c:catAx>
      <c:valAx>
        <c:axId val="511492096"/>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486208"/>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Mortgage25Y_555!$N$20</c:f>
              <c:strCache>
                <c:ptCount val="1"/>
                <c:pt idx="0">
                  <c:v>Outstanding no prepay</c:v>
                </c:pt>
              </c:strCache>
            </c:strRef>
          </c:tx>
          <c:spPr>
            <a:solidFill>
              <a:srgbClr val="FFFFCC"/>
            </a:solidFill>
            <a:ln w="12700">
              <a:solidFill>
                <a:srgbClr val="000000"/>
              </a:solidFill>
              <a:prstDash val="solid"/>
            </a:ln>
          </c:spPr>
          <c:cat>
            <c:numRef>
              <c:f>Mortgage25Y_555!$A$21:$A$321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Mortgage25Y_555!$N$21:$N$321</c:f>
              <c:numCache>
                <c:formatCode>#,##0</c:formatCode>
                <c:ptCount val="301"/>
                <c:pt idx="0">
                  <c:v>10000000</c:v>
                </c:pt>
                <c:pt idx="1">
                  <c:v>9973685.8260497395</c:v>
                </c:pt>
                <c:pt idx="2">
                  <c:v>9947331.5322010554</c:v>
                </c:pt>
                <c:pt idx="3">
                  <c:v>9920937.0572851542</c:v>
                </c:pt>
                <c:pt idx="4">
                  <c:v>9894502.3400399815</c:v>
                </c:pt>
                <c:pt idx="5">
                  <c:v>9868027.3191100806</c:v>
                </c:pt>
                <c:pt idx="6">
                  <c:v>9841511.9330464508</c:v>
                </c:pt>
                <c:pt idx="7">
                  <c:v>9814956.1203063987</c:v>
                </c:pt>
                <c:pt idx="8">
                  <c:v>9788359.8192534056</c:v>
                </c:pt>
                <c:pt idx="9">
                  <c:v>9761722.9681569748</c:v>
                </c:pt>
                <c:pt idx="10">
                  <c:v>9735045.5051924922</c:v>
                </c:pt>
                <c:pt idx="11">
                  <c:v>9708327.3684410844</c:v>
                </c:pt>
                <c:pt idx="12">
                  <c:v>9681568.4958894737</c:v>
                </c:pt>
                <c:pt idx="13">
                  <c:v>9654768.8254298307</c:v>
                </c:pt>
                <c:pt idx="14">
                  <c:v>9627928.2948596384</c:v>
                </c:pt>
                <c:pt idx="15">
                  <c:v>9601046.8418815378</c:v>
                </c:pt>
                <c:pt idx="16">
                  <c:v>9574124.4041031916</c:v>
                </c:pt>
                <c:pt idx="17">
                  <c:v>9547160.9190371335</c:v>
                </c:pt>
                <c:pt idx="18">
                  <c:v>9520156.3241006285</c:v>
                </c:pt>
                <c:pt idx="19">
                  <c:v>9493110.556615524</c:v>
                </c:pt>
                <c:pt idx="20">
                  <c:v>9466023.5538081024</c:v>
                </c:pt>
                <c:pt idx="21">
                  <c:v>9438895.2528089415</c:v>
                </c:pt>
                <c:pt idx="22">
                  <c:v>9411725.5906527638</c:v>
                </c:pt>
                <c:pt idx="23">
                  <c:v>9384514.5042782929</c:v>
                </c:pt>
                <c:pt idx="24">
                  <c:v>9357261.9305281043</c:v>
                </c:pt>
                <c:pt idx="25">
                  <c:v>9329967.8061484825</c:v>
                </c:pt>
                <c:pt idx="26">
                  <c:v>9302632.0677892696</c:v>
                </c:pt>
                <c:pt idx="27">
                  <c:v>9275254.6520037241</c:v>
                </c:pt>
                <c:pt idx="28">
                  <c:v>9247835.495248368</c:v>
                </c:pt>
                <c:pt idx="29">
                  <c:v>9220374.5338828415</c:v>
                </c:pt>
                <c:pt idx="30">
                  <c:v>9192871.7041697577</c:v>
                </c:pt>
                <c:pt idx="31">
                  <c:v>9165326.9422745518</c:v>
                </c:pt>
                <c:pt idx="32">
                  <c:v>9137740.1842653342</c:v>
                </c:pt>
                <c:pt idx="33">
                  <c:v>9110111.3661127388</c:v>
                </c:pt>
                <c:pt idx="34">
                  <c:v>9082440.4236897808</c:v>
                </c:pt>
                <c:pt idx="35">
                  <c:v>9054727.2927717008</c:v>
                </c:pt>
                <c:pt idx="36">
                  <c:v>9026971.9090358205</c:v>
                </c:pt>
                <c:pt idx="37">
                  <c:v>8999174.2080613934</c:v>
                </c:pt>
                <c:pt idx="38">
                  <c:v>8971334.1253294535</c:v>
                </c:pt>
                <c:pt idx="39">
                  <c:v>8943451.5962226633</c:v>
                </c:pt>
                <c:pt idx="40">
                  <c:v>8915526.5560251698</c:v>
                </c:pt>
                <c:pt idx="41">
                  <c:v>8887558.9399224501</c:v>
                </c:pt>
                <c:pt idx="42">
                  <c:v>8859548.6830011606</c:v>
                </c:pt>
                <c:pt idx="43">
                  <c:v>8831495.7202489879</c:v>
                </c:pt>
                <c:pt idx="44">
                  <c:v>8803399.9865544997</c:v>
                </c:pt>
                <c:pt idx="45">
                  <c:v>8775261.4167069886</c:v>
                </c:pt>
                <c:pt idx="46">
                  <c:v>8747079.9453963265</c:v>
                </c:pt>
                <c:pt idx="47">
                  <c:v>8718855.5072128084</c:v>
                </c:pt>
                <c:pt idx="48">
                  <c:v>8690588.0366470013</c:v>
                </c:pt>
                <c:pt idx="49">
                  <c:v>8662277.4680895954</c:v>
                </c:pt>
                <c:pt idx="50">
                  <c:v>8633923.7358312514</c:v>
                </c:pt>
                <c:pt idx="51">
                  <c:v>8605526.7740624417</c:v>
                </c:pt>
                <c:pt idx="52">
                  <c:v>8577086.5168733038</c:v>
                </c:pt>
                <c:pt idx="53">
                  <c:v>8548602.8982534893</c:v>
                </c:pt>
                <c:pt idx="54">
                  <c:v>8520075.8520920016</c:v>
                </c:pt>
                <c:pt idx="55">
                  <c:v>8491505.3121770527</c:v>
                </c:pt>
                <c:pt idx="56">
                  <c:v>8462891.2121959012</c:v>
                </c:pt>
                <c:pt idx="57">
                  <c:v>8434233.485734703</c:v>
                </c:pt>
                <c:pt idx="58">
                  <c:v>8405532.0662783589</c:v>
                </c:pt>
                <c:pt idx="59">
                  <c:v>8376786.8872103542</c:v>
                </c:pt>
                <c:pt idx="60">
                  <c:v>8347997.8818126079</c:v>
                </c:pt>
                <c:pt idx="61">
                  <c:v>8319164.9832653189</c:v>
                </c:pt>
                <c:pt idx="62">
                  <c:v>8290288.124646808</c:v>
                </c:pt>
                <c:pt idx="63">
                  <c:v>8261367.238933363</c:v>
                </c:pt>
                <c:pt idx="64">
                  <c:v>8232402.258999086</c:v>
                </c:pt>
                <c:pt idx="65">
                  <c:v>8203393.1176157352</c:v>
                </c:pt>
                <c:pt idx="66">
                  <c:v>8174339.7474525683</c:v>
                </c:pt>
                <c:pt idx="67">
                  <c:v>8145242.081076188</c:v>
                </c:pt>
                <c:pt idx="68">
                  <c:v>8116100.0509503838</c:v>
                </c:pt>
                <c:pt idx="69">
                  <c:v>8086913.5894359769</c:v>
                </c:pt>
                <c:pt idx="70">
                  <c:v>8057682.6287906626</c:v>
                </c:pt>
                <c:pt idx="71">
                  <c:v>8028407.1011688532</c:v>
                </c:pt>
                <c:pt idx="72">
                  <c:v>7999086.9386215191</c:v>
                </c:pt>
                <c:pt idx="73">
                  <c:v>7969722.0730960323</c:v>
                </c:pt>
                <c:pt idx="74">
                  <c:v>7940312.4364360096</c:v>
                </c:pt>
                <c:pt idx="75">
                  <c:v>7910857.9603811521</c:v>
                </c:pt>
                <c:pt idx="76">
                  <c:v>7881358.5765670883</c:v>
                </c:pt>
                <c:pt idx="77">
                  <c:v>7851814.2165252147</c:v>
                </c:pt>
                <c:pt idx="78">
                  <c:v>7822224.8116825372</c:v>
                </c:pt>
                <c:pt idx="79">
                  <c:v>7792590.293361512</c:v>
                </c:pt>
                <c:pt idx="80">
                  <c:v>7762910.5927798869</c:v>
                </c:pt>
                <c:pt idx="81">
                  <c:v>7733185.6410505399</c:v>
                </c:pt>
                <c:pt idx="82">
                  <c:v>7703415.3691813201</c:v>
                </c:pt>
                <c:pt idx="83">
                  <c:v>7673599.7080748882</c:v>
                </c:pt>
                <c:pt idx="84">
                  <c:v>7643738.5885285558</c:v>
                </c:pt>
                <c:pt idx="85">
                  <c:v>7613831.9412341239</c:v>
                </c:pt>
                <c:pt idx="86">
                  <c:v>7583879.6967777237</c:v>
                </c:pt>
                <c:pt idx="87">
                  <c:v>7553881.7856396539</c:v>
                </c:pt>
                <c:pt idx="88">
                  <c:v>7523838.1381942201</c:v>
                </c:pt>
                <c:pt idx="89">
                  <c:v>7493748.6847095741</c:v>
                </c:pt>
                <c:pt idx="90">
                  <c:v>7463613.3553475495</c:v>
                </c:pt>
                <c:pt idx="91">
                  <c:v>7433432.0801635021</c:v>
                </c:pt>
                <c:pt idx="92">
                  <c:v>7403204.7891061455</c:v>
                </c:pt>
                <c:pt idx="93">
                  <c:v>7372931.412017392</c:v>
                </c:pt>
                <c:pt idx="94">
                  <c:v>7342611.878632185</c:v>
                </c:pt>
                <c:pt idx="95">
                  <c:v>7312246.118578339</c:v>
                </c:pt>
                <c:pt idx="96">
                  <c:v>7281834.0613763761</c:v>
                </c:pt>
                <c:pt idx="97">
                  <c:v>7251375.6364393616</c:v>
                </c:pt>
                <c:pt idx="98">
                  <c:v>7220870.773072741</c:v>
                </c:pt>
                <c:pt idx="99">
                  <c:v>7190319.4004741739</c:v>
                </c:pt>
                <c:pt idx="100">
                  <c:v>7159721.4477333724</c:v>
                </c:pt>
                <c:pt idx="101">
                  <c:v>7129076.843831934</c:v>
                </c:pt>
                <c:pt idx="102">
                  <c:v>7098385.5176431797</c:v>
                </c:pt>
                <c:pt idx="103">
                  <c:v>7067647.3979319865</c:v>
                </c:pt>
                <c:pt idx="104">
                  <c:v>7036862.4133546222</c:v>
                </c:pt>
                <c:pt idx="105">
                  <c:v>7006030.492458581</c:v>
                </c:pt>
                <c:pt idx="106">
                  <c:v>6975151.5636824165</c:v>
                </c:pt>
                <c:pt idx="107">
                  <c:v>6944225.5553555768</c:v>
                </c:pt>
                <c:pt idx="108">
                  <c:v>6913252.3956982382</c:v>
                </c:pt>
                <c:pt idx="109">
                  <c:v>6882232.012821136</c:v>
                </c:pt>
                <c:pt idx="110">
                  <c:v>6851164.3347254004</c:v>
                </c:pt>
                <c:pt idx="111">
                  <c:v>6820049.2893023891</c:v>
                </c:pt>
                <c:pt idx="112">
                  <c:v>6788886.8043335192</c:v>
                </c:pt>
                <c:pt idx="113">
                  <c:v>6757676.8074900992</c:v>
                </c:pt>
                <c:pt idx="114">
                  <c:v>6726419.2263331627</c:v>
                </c:pt>
                <c:pt idx="115">
                  <c:v>6695113.9883132977</c:v>
                </c:pt>
                <c:pt idx="116">
                  <c:v>6663761.0207704809</c:v>
                </c:pt>
                <c:pt idx="117">
                  <c:v>6632360.2509339079</c:v>
                </c:pt>
                <c:pt idx="118">
                  <c:v>6600911.6059218235</c:v>
                </c:pt>
                <c:pt idx="119">
                  <c:v>6569415.0127413543</c:v>
                </c:pt>
                <c:pt idx="120">
                  <c:v>6537870.3982883375</c:v>
                </c:pt>
                <c:pt idx="121">
                  <c:v>6506277.6893471526</c:v>
                </c:pt>
                <c:pt idx="122">
                  <c:v>6474636.8125905506</c:v>
                </c:pt>
                <c:pt idx="123">
                  <c:v>6442947.6945794849</c:v>
                </c:pt>
                <c:pt idx="124">
                  <c:v>6411210.2617629394</c:v>
                </c:pt>
                <c:pt idx="125">
                  <c:v>6379424.4404777586</c:v>
                </c:pt>
                <c:pt idx="126">
                  <c:v>6347590.1569484761</c:v>
                </c:pt>
                <c:pt idx="127">
                  <c:v>6315707.3372871447</c:v>
                </c:pt>
                <c:pt idx="128">
                  <c:v>6283775.9074931629</c:v>
                </c:pt>
                <c:pt idx="129">
                  <c:v>6251795.7934531048</c:v>
                </c:pt>
                <c:pt idx="130">
                  <c:v>6219766.9209405473</c:v>
                </c:pt>
                <c:pt idx="131">
                  <c:v>6187689.2156158984</c:v>
                </c:pt>
                <c:pt idx="132">
                  <c:v>6155562.6030262234</c:v>
                </c:pt>
                <c:pt idx="133">
                  <c:v>6123387.0086050741</c:v>
                </c:pt>
                <c:pt idx="134">
                  <c:v>6091162.3576723132</c:v>
                </c:pt>
                <c:pt idx="135">
                  <c:v>6058888.5754339434</c:v>
                </c:pt>
                <c:pt idx="136">
                  <c:v>6026565.5869819326</c:v>
                </c:pt>
                <c:pt idx="137">
                  <c:v>5994193.3172940398</c:v>
                </c:pt>
                <c:pt idx="138">
                  <c:v>5961771.6912336424</c:v>
                </c:pt>
                <c:pt idx="139">
                  <c:v>5929300.6335495589</c:v>
                </c:pt>
                <c:pt idx="140">
                  <c:v>5896780.0688758781</c:v>
                </c:pt>
                <c:pt idx="141">
                  <c:v>5864209.9217317812</c:v>
                </c:pt>
                <c:pt idx="142">
                  <c:v>5831590.1165213669</c:v>
                </c:pt>
                <c:pt idx="143">
                  <c:v>5798920.5775334779</c:v>
                </c:pt>
                <c:pt idx="144">
                  <c:v>5766201.2289415235</c:v>
                </c:pt>
                <c:pt idx="145">
                  <c:v>5733431.9948033039</c:v>
                </c:pt>
                <c:pt idx="146">
                  <c:v>5700612.7990608336</c:v>
                </c:pt>
                <c:pt idx="147">
                  <c:v>5667743.5655401656</c:v>
                </c:pt>
                <c:pt idx="148">
                  <c:v>5634824.2179512149</c:v>
                </c:pt>
                <c:pt idx="149">
                  <c:v>5601854.6798875807</c:v>
                </c:pt>
                <c:pt idx="150">
                  <c:v>5568834.8748263689</c:v>
                </c:pt>
                <c:pt idx="151">
                  <c:v>5535764.7261280147</c:v>
                </c:pt>
                <c:pt idx="152">
                  <c:v>5502644.1570361042</c:v>
                </c:pt>
                <c:pt idx="153">
                  <c:v>5469473.090677198</c:v>
                </c:pt>
                <c:pt idx="154">
                  <c:v>5436251.4500606516</c:v>
                </c:pt>
                <c:pt idx="155">
                  <c:v>5402979.1580784358</c:v>
                </c:pt>
                <c:pt idx="156">
                  <c:v>5369656.1375049595</c:v>
                </c:pt>
                <c:pt idx="157">
                  <c:v>5336282.3109968891</c:v>
                </c:pt>
                <c:pt idx="158">
                  <c:v>5302857.60109297</c:v>
                </c:pt>
                <c:pt idx="159">
                  <c:v>5269381.9302138463</c:v>
                </c:pt>
                <c:pt idx="160">
                  <c:v>5235855.2206618795</c:v>
                </c:pt>
                <c:pt idx="161">
                  <c:v>5202277.3946209718</c:v>
                </c:pt>
                <c:pt idx="162">
                  <c:v>5168648.3741563801</c:v>
                </c:pt>
                <c:pt idx="163">
                  <c:v>5134968.0812145406</c:v>
                </c:pt>
                <c:pt idx="164">
                  <c:v>5101236.4376228843</c:v>
                </c:pt>
                <c:pt idx="165">
                  <c:v>5067453.3650896568</c:v>
                </c:pt>
                <c:pt idx="166">
                  <c:v>5033618.7852037353</c:v>
                </c:pt>
                <c:pt idx="167">
                  <c:v>4999732.619434448</c:v>
                </c:pt>
                <c:pt idx="168">
                  <c:v>4965794.7891313909</c:v>
                </c:pt>
                <c:pt idx="169">
                  <c:v>4931805.2155242469</c:v>
                </c:pt>
                <c:pt idx="170">
                  <c:v>4897763.8197226003</c:v>
                </c:pt>
                <c:pt idx="171">
                  <c:v>4863670.5227157567</c:v>
                </c:pt>
                <c:pt idx="172">
                  <c:v>4829525.2453725561</c:v>
                </c:pt>
                <c:pt idx="173">
                  <c:v>4795327.9084411934</c:v>
                </c:pt>
                <c:pt idx="174">
                  <c:v>4761078.4325490305</c:v>
                </c:pt>
                <c:pt idx="175">
                  <c:v>4726776.7382024145</c:v>
                </c:pt>
                <c:pt idx="176">
                  <c:v>4692422.7457864918</c:v>
                </c:pt>
                <c:pt idx="177">
                  <c:v>4658016.375565026</c:v>
                </c:pt>
                <c:pt idx="178">
                  <c:v>4623557.5476802085</c:v>
                </c:pt>
                <c:pt idx="179">
                  <c:v>4589046.1821524771</c:v>
                </c:pt>
                <c:pt idx="180">
                  <c:v>4554482.1988803288</c:v>
                </c:pt>
                <c:pt idx="181">
                  <c:v>4519865.5176401325</c:v>
                </c:pt>
                <c:pt idx="182">
                  <c:v>4485196.0580859454</c:v>
                </c:pt>
                <c:pt idx="183">
                  <c:v>4450473.7397493254</c:v>
                </c:pt>
                <c:pt idx="184">
                  <c:v>4415698.4820391433</c:v>
                </c:pt>
                <c:pt idx="185">
                  <c:v>4380870.2042413969</c:v>
                </c:pt>
                <c:pt idx="186">
                  <c:v>4345988.8255190235</c:v>
                </c:pt>
                <c:pt idx="187">
                  <c:v>4311054.2649117121</c:v>
                </c:pt>
                <c:pt idx="188">
                  <c:v>4276066.4413357163</c:v>
                </c:pt>
                <c:pt idx="189">
                  <c:v>4241025.2735836646</c:v>
                </c:pt>
                <c:pt idx="190">
                  <c:v>4205930.6803243728</c:v>
                </c:pt>
                <c:pt idx="191">
                  <c:v>4170782.5801026551</c:v>
                </c:pt>
                <c:pt idx="192">
                  <c:v>4135580.8913391358</c:v>
                </c:pt>
                <c:pt idx="193">
                  <c:v>4100325.532330058</c:v>
                </c:pt>
                <c:pt idx="194">
                  <c:v>4065016.4212470963</c:v>
                </c:pt>
                <c:pt idx="195">
                  <c:v>4029653.4761371654</c:v>
                </c:pt>
                <c:pt idx="196">
                  <c:v>3994236.6149222301</c:v>
                </c:pt>
                <c:pt idx="197">
                  <c:v>3958765.7553991149</c:v>
                </c:pt>
                <c:pt idx="198">
                  <c:v>3923240.8152393135</c:v>
                </c:pt>
                <c:pt idx="199">
                  <c:v>3887661.7119887974</c:v>
                </c:pt>
                <c:pt idx="200">
                  <c:v>3852028.3630678244</c:v>
                </c:pt>
                <c:pt idx="201">
                  <c:v>3816340.6857707468</c:v>
                </c:pt>
                <c:pt idx="202">
                  <c:v>3780598.597265821</c:v>
                </c:pt>
                <c:pt idx="203">
                  <c:v>3744802.0145950126</c:v>
                </c:pt>
                <c:pt idx="204">
                  <c:v>3708950.8546738061</c:v>
                </c:pt>
                <c:pt idx="205">
                  <c:v>3673045.0342910108</c:v>
                </c:pt>
                <c:pt idx="206">
                  <c:v>3637084.4701085687</c:v>
                </c:pt>
                <c:pt idx="207">
                  <c:v>3601069.0786613594</c:v>
                </c:pt>
                <c:pt idx="208">
                  <c:v>3564998.7763570086</c:v>
                </c:pt>
                <c:pt idx="209">
                  <c:v>3528873.4794756919</c:v>
                </c:pt>
                <c:pt idx="210">
                  <c:v>3492693.104169942</c:v>
                </c:pt>
                <c:pt idx="211">
                  <c:v>3456457.5664644535</c:v>
                </c:pt>
                <c:pt idx="212">
                  <c:v>3420166.7822558885</c:v>
                </c:pt>
                <c:pt idx="213">
                  <c:v>3383820.6673126798</c:v>
                </c:pt>
                <c:pt idx="214">
                  <c:v>3347419.1372748381</c:v>
                </c:pt>
                <c:pt idx="215">
                  <c:v>3310962.1076537534</c:v>
                </c:pt>
                <c:pt idx="216">
                  <c:v>3274449.4938320005</c:v>
                </c:pt>
                <c:pt idx="217">
                  <c:v>3237881.2110631429</c:v>
                </c:pt>
                <c:pt idx="218">
                  <c:v>3201257.1744715343</c:v>
                </c:pt>
                <c:pt idx="219">
                  <c:v>3164577.2990521239</c:v>
                </c:pt>
                <c:pt idx="220">
                  <c:v>3127841.4996702578</c:v>
                </c:pt>
                <c:pt idx="221">
                  <c:v>3091049.6910614809</c:v>
                </c:pt>
                <c:pt idx="222">
                  <c:v>3054201.78783134</c:v>
                </c:pt>
                <c:pt idx="223">
                  <c:v>3017297.7044551852</c:v>
                </c:pt>
                <c:pt idx="224">
                  <c:v>2980337.3552779718</c:v>
                </c:pt>
                <c:pt idx="225">
                  <c:v>2943320.6545140613</c:v>
                </c:pt>
                <c:pt idx="226">
                  <c:v>2906247.516247021</c:v>
                </c:pt>
                <c:pt idx="227">
                  <c:v>2869117.8544294271</c:v>
                </c:pt>
                <c:pt idx="228">
                  <c:v>2831931.5828826628</c:v>
                </c:pt>
                <c:pt idx="229">
                  <c:v>2794688.6152967196</c:v>
                </c:pt>
                <c:pt idx="230">
                  <c:v>2757388.8652299959</c:v>
                </c:pt>
                <c:pt idx="231">
                  <c:v>2720032.2461090977</c:v>
                </c:pt>
                <c:pt idx="232">
                  <c:v>2682618.6712286361</c:v>
                </c:pt>
                <c:pt idx="233">
                  <c:v>2645148.0537510272</c:v>
                </c:pt>
                <c:pt idx="234">
                  <c:v>2607620.3067062902</c:v>
                </c:pt>
                <c:pt idx="235">
                  <c:v>2570035.3429918452</c:v>
                </c:pt>
                <c:pt idx="236">
                  <c:v>2532393.0753723122</c:v>
                </c:pt>
                <c:pt idx="237">
                  <c:v>2494693.4164793072</c:v>
                </c:pt>
                <c:pt idx="238">
                  <c:v>2456936.2788112401</c:v>
                </c:pt>
                <c:pt idx="239">
                  <c:v>2419121.5747331115</c:v>
                </c:pt>
                <c:pt idx="240">
                  <c:v>2381249.2164763096</c:v>
                </c:pt>
                <c:pt idx="241">
                  <c:v>2343319.1161384056</c:v>
                </c:pt>
                <c:pt idx="242">
                  <c:v>2305331.185682951</c:v>
                </c:pt>
                <c:pt idx="243">
                  <c:v>2267285.336939272</c:v>
                </c:pt>
                <c:pt idx="244">
                  <c:v>2229181.4816022655</c:v>
                </c:pt>
                <c:pt idx="245">
                  <c:v>2191019.5312321945</c:v>
                </c:pt>
                <c:pt idx="246">
                  <c:v>2152799.3972544819</c:v>
                </c:pt>
                <c:pt idx="247">
                  <c:v>2114520.9909595056</c:v>
                </c:pt>
                <c:pt idx="248">
                  <c:v>2076184.2235023922</c:v>
                </c:pt>
                <c:pt idx="249">
                  <c:v>2037789.0059028112</c:v>
                </c:pt>
                <c:pt idx="250">
                  <c:v>1999335.2490447683</c:v>
                </c:pt>
                <c:pt idx="251">
                  <c:v>1960822.8636763983</c:v>
                </c:pt>
                <c:pt idx="252">
                  <c:v>1922251.7604097582</c:v>
                </c:pt>
                <c:pt idx="253">
                  <c:v>1883621.8497206199</c:v>
                </c:pt>
                <c:pt idx="254">
                  <c:v>1844933.0419482619</c:v>
                </c:pt>
                <c:pt idx="255">
                  <c:v>1806185.2472952618</c:v>
                </c:pt>
                <c:pt idx="256">
                  <c:v>1767378.3758272876</c:v>
                </c:pt>
                <c:pt idx="257">
                  <c:v>1728512.3374728886</c:v>
                </c:pt>
                <c:pt idx="258">
                  <c:v>1689587.0420232872</c:v>
                </c:pt>
                <c:pt idx="259">
                  <c:v>1650602.3991321684</c:v>
                </c:pt>
                <c:pt idx="260">
                  <c:v>1611558.3183154713</c:v>
                </c:pt>
                <c:pt idx="261">
                  <c:v>1572454.708951178</c:v>
                </c:pt>
                <c:pt idx="262">
                  <c:v>1533291.4802791041</c:v>
                </c:pt>
                <c:pt idx="263">
                  <c:v>1494068.5414006875</c:v>
                </c:pt>
                <c:pt idx="264">
                  <c:v>1454785.8012787779</c:v>
                </c:pt>
                <c:pt idx="265">
                  <c:v>1415443.168737425</c:v>
                </c:pt>
                <c:pt idx="266">
                  <c:v>1376040.552461667</c:v>
                </c:pt>
                <c:pt idx="267">
                  <c:v>1336577.8609973192</c:v>
                </c:pt>
                <c:pt idx="268">
                  <c:v>1297055.0027507609</c:v>
                </c:pt>
                <c:pt idx="269">
                  <c:v>1257471.8859887233</c:v>
                </c:pt>
                <c:pt idx="270">
                  <c:v>1217828.4188380765</c:v>
                </c:pt>
                <c:pt idx="271">
                  <c:v>1178124.5092856167</c:v>
                </c:pt>
                <c:pt idx="272">
                  <c:v>1138360.0651778514</c:v>
                </c:pt>
                <c:pt idx="273">
                  <c:v>1098534.9942207867</c:v>
                </c:pt>
                <c:pt idx="274">
                  <c:v>1058649.2039797129</c:v>
                </c:pt>
                <c:pt idx="275">
                  <c:v>1018702.6018789895</c:v>
                </c:pt>
                <c:pt idx="276">
                  <c:v>978695.09520183061</c:v>
                </c:pt>
                <c:pt idx="277">
                  <c:v>938626.59109008964</c:v>
                </c:pt>
                <c:pt idx="278">
                  <c:v>898496.99654404388</c:v>
                </c:pt>
                <c:pt idx="279">
                  <c:v>858306.21842217876</c:v>
                </c:pt>
                <c:pt idx="280">
                  <c:v>818054.1634409714</c:v>
                </c:pt>
                <c:pt idx="281">
                  <c:v>777740.73817467422</c:v>
                </c:pt>
                <c:pt idx="282">
                  <c:v>737365.84905509814</c:v>
                </c:pt>
                <c:pt idx="283">
                  <c:v>696929.40237139526</c:v>
                </c:pt>
                <c:pt idx="284">
                  <c:v>656431.30426984164</c:v>
                </c:pt>
                <c:pt idx="285">
                  <c:v>615871.46075361921</c:v>
                </c:pt>
                <c:pt idx="286">
                  <c:v>575249.77768259763</c:v>
                </c:pt>
                <c:pt idx="287">
                  <c:v>534566.16077311581</c:v>
                </c:pt>
                <c:pt idx="288">
                  <c:v>493820.51559776324</c:v>
                </c:pt>
                <c:pt idx="289">
                  <c:v>453012.74758516054</c:v>
                </c:pt>
                <c:pt idx="290">
                  <c:v>412142.76201974018</c:v>
                </c:pt>
                <c:pt idx="291">
                  <c:v>371210.46404152655</c:v>
                </c:pt>
                <c:pt idx="292">
                  <c:v>330215.75864591583</c:v>
                </c:pt>
                <c:pt idx="293">
                  <c:v>289158.55068345537</c:v>
                </c:pt>
                <c:pt idx="294">
                  <c:v>248038.744859623</c:v>
                </c:pt>
                <c:pt idx="295">
                  <c:v>206856.24573460576</c:v>
                </c:pt>
                <c:pt idx="296">
                  <c:v>165610.95772307843</c:v>
                </c:pt>
                <c:pt idx="297">
                  <c:v>124302.78509398163</c:v>
                </c:pt>
                <c:pt idx="298">
                  <c:v>82931.631970299641</c:v>
                </c:pt>
                <c:pt idx="299">
                  <c:v>41497.402328837874</c:v>
                </c:pt>
                <c:pt idx="300">
                  <c:v>-1.4551915228366852E-11</c:v>
                </c:pt>
              </c:numCache>
            </c:numRef>
          </c:val>
          <c:extLst>
            <c:ext xmlns:c16="http://schemas.microsoft.com/office/drawing/2014/chart" uri="{C3380CC4-5D6E-409C-BE32-E72D297353CC}">
              <c16:uniqueId val="{00000000-33FD-4DD9-9D48-D3EE5C13948F}"/>
            </c:ext>
          </c:extLst>
        </c:ser>
        <c:ser>
          <c:idx val="1"/>
          <c:order val="1"/>
          <c:tx>
            <c:strRef>
              <c:f>Mortgage25Y_555!$E$20</c:f>
              <c:strCache>
                <c:ptCount val="1"/>
                <c:pt idx="0">
                  <c:v>Outstanding 4% prepay</c:v>
                </c:pt>
              </c:strCache>
            </c:strRef>
          </c:tx>
          <c:spPr>
            <a:solidFill>
              <a:srgbClr val="99CCFF"/>
            </a:solidFill>
            <a:ln w="12700">
              <a:solidFill>
                <a:srgbClr val="000000"/>
              </a:solidFill>
              <a:prstDash val="solid"/>
            </a:ln>
          </c:spPr>
          <c:cat>
            <c:numRef>
              <c:f>Mortgage25Y_555!$A$21:$A$321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Mortgage25Y_555!$E$21:$E$321</c:f>
              <c:numCache>
                <c:formatCode>#,##0</c:formatCode>
                <c:ptCount val="301"/>
                <c:pt idx="0">
                  <c:v>10000000</c:v>
                </c:pt>
                <c:pt idx="1">
                  <c:v>9941034.5739858467</c:v>
                </c:pt>
                <c:pt idx="2">
                  <c:v>9882308.1915277224</c:v>
                </c:pt>
                <c:pt idx="3">
                  <c:v>9823819.9893607944</c:v>
                </c:pt>
                <c:pt idx="4">
                  <c:v>9765569.1071878858</c:v>
                </c:pt>
                <c:pt idx="5">
                  <c:v>9707554.6876695137</c:v>
                </c:pt>
                <c:pt idx="6">
                  <c:v>9649775.8764139544</c:v>
                </c:pt>
                <c:pt idx="7">
                  <c:v>9592231.8219673522</c:v>
                </c:pt>
                <c:pt idx="8">
                  <c:v>9534921.6758038476</c:v>
                </c:pt>
                <c:pt idx="9">
                  <c:v>9477844.5923157465</c:v>
                </c:pt>
                <c:pt idx="10">
                  <c:v>9420999.7288037278</c:v>
                </c:pt>
                <c:pt idx="11">
                  <c:v>9364386.2454670705</c:v>
                </c:pt>
                <c:pt idx="12">
                  <c:v>9308003.3053939175</c:v>
                </c:pt>
                <c:pt idx="13">
                  <c:v>9251850.0745515767</c:v>
                </c:pt>
                <c:pt idx="14">
                  <c:v>9195925.7217768505</c:v>
                </c:pt>
                <c:pt idx="15">
                  <c:v>9140229.418766398</c:v>
                </c:pt>
                <c:pt idx="16">
                  <c:v>9084760.3400671296</c:v>
                </c:pt>
                <c:pt idx="17">
                  <c:v>9029517.6630666293</c:v>
                </c:pt>
                <c:pt idx="18">
                  <c:v>8974500.567983618</c:v>
                </c:pt>
                <c:pt idx="19">
                  <c:v>8919708.2378584351</c:v>
                </c:pt>
                <c:pt idx="20">
                  <c:v>8865139.8585435692</c:v>
                </c:pt>
                <c:pt idx="21">
                  <c:v>8810794.618694203</c:v>
                </c:pt>
                <c:pt idx="22">
                  <c:v>8756671.7097587995</c:v>
                </c:pt>
                <c:pt idx="23">
                  <c:v>8702770.3259697184</c:v>
                </c:pt>
                <c:pt idx="24">
                  <c:v>8649089.6643338557</c:v>
                </c:pt>
                <c:pt idx="25">
                  <c:v>8595628.9246233311</c:v>
                </c:pt>
                <c:pt idx="26">
                  <c:v>8542387.3093661889</c:v>
                </c:pt>
                <c:pt idx="27">
                  <c:v>8489364.023837138</c:v>
                </c:pt>
                <c:pt idx="28">
                  <c:v>8436558.2760483231</c:v>
                </c:pt>
                <c:pt idx="29">
                  <c:v>8383969.2767401254</c:v>
                </c:pt>
                <c:pt idx="30">
                  <c:v>8331596.2393719899</c:v>
                </c:pt>
                <c:pt idx="31">
                  <c:v>8279438.3801132906</c:v>
                </c:pt>
                <c:pt idx="32">
                  <c:v>8227494.9178342205</c:v>
                </c:pt>
                <c:pt idx="33">
                  <c:v>8175765.0740967132</c:v>
                </c:pt>
                <c:pt idx="34">
                  <c:v>8124248.0731453961</c:v>
                </c:pt>
                <c:pt idx="35">
                  <c:v>8072943.1418985697</c:v>
                </c:pt>
                <c:pt idx="36">
                  <c:v>8021849.5099392226</c:v>
                </c:pt>
                <c:pt idx="37">
                  <c:v>7970966.4095060714</c:v>
                </c:pt>
                <c:pt idx="38">
                  <c:v>7920293.0754846325</c:v>
                </c:pt>
                <c:pt idx="39">
                  <c:v>7869828.7453983249</c:v>
                </c:pt>
                <c:pt idx="40">
                  <c:v>7819572.6593995998</c:v>
                </c:pt>
                <c:pt idx="41">
                  <c:v>7769524.0602610987</c:v>
                </c:pt>
                <c:pt idx="42">
                  <c:v>7719682.1933668461</c:v>
                </c:pt>
                <c:pt idx="43">
                  <c:v>7670046.306703466</c:v>
                </c:pt>
                <c:pt idx="44">
                  <c:v>7620615.6508514313</c:v>
                </c:pt>
                <c:pt idx="45">
                  <c:v>7571389.47897634</c:v>
                </c:pt>
                <c:pt idx="46">
                  <c:v>7522367.0468202215</c:v>
                </c:pt>
                <c:pt idx="47">
                  <c:v>7473547.6126928711</c:v>
                </c:pt>
                <c:pt idx="48">
                  <c:v>7424930.4374632128</c:v>
                </c:pt>
                <c:pt idx="49">
                  <c:v>7376514.7845506929</c:v>
                </c:pt>
                <c:pt idx="50">
                  <c:v>7328299.9199167006</c:v>
                </c:pt>
                <c:pt idx="51">
                  <c:v>7280285.1120560169</c:v>
                </c:pt>
                <c:pt idx="52">
                  <c:v>7232469.6319882926</c:v>
                </c:pt>
                <c:pt idx="53">
                  <c:v>7184852.753249553</c:v>
                </c:pt>
                <c:pt idx="54">
                  <c:v>7137433.7518837349</c:v>
                </c:pt>
                <c:pt idx="55">
                  <c:v>7090211.9064342463</c:v>
                </c:pt>
                <c:pt idx="56">
                  <c:v>7043186.4979355577</c:v>
                </c:pt>
                <c:pt idx="57">
                  <c:v>6996356.8099048194</c:v>
                </c:pt>
                <c:pt idx="58">
                  <c:v>6949722.1283335108</c:v>
                </c:pt>
                <c:pt idx="59">
                  <c:v>6903281.7416791106</c:v>
                </c:pt>
                <c:pt idx="60">
                  <c:v>6857034.9408567995</c:v>
                </c:pt>
                <c:pt idx="61">
                  <c:v>6810981.0192311918</c:v>
                </c:pt>
                <c:pt idx="62">
                  <c:v>6765119.2726080865</c:v>
                </c:pt>
                <c:pt idx="63">
                  <c:v>6719448.9992262563</c:v>
                </c:pt>
                <c:pt idx="64">
                  <c:v>6673969.4997492572</c:v>
                </c:pt>
                <c:pt idx="65">
                  <c:v>6628680.0772572653</c:v>
                </c:pt>
                <c:pt idx="66">
                  <c:v>6583580.0372389453</c:v>
                </c:pt>
                <c:pt idx="67">
                  <c:v>6538668.6875833413</c:v>
                </c:pt>
                <c:pt idx="68">
                  <c:v>6493945.3385717953</c:v>
                </c:pt>
                <c:pt idx="69">
                  <c:v>6449409.3028698955</c:v>
                </c:pt>
                <c:pt idx="70">
                  <c:v>6405059.8955194475</c:v>
                </c:pt>
                <c:pt idx="71">
                  <c:v>6360896.4339304771</c:v>
                </c:pt>
                <c:pt idx="72">
                  <c:v>6316918.2378732534</c:v>
                </c:pt>
                <c:pt idx="73">
                  <c:v>6273124.6294703428</c:v>
                </c:pt>
                <c:pt idx="74">
                  <c:v>6229514.9331886889</c:v>
                </c:pt>
                <c:pt idx="75">
                  <c:v>6186088.4758317163</c:v>
                </c:pt>
                <c:pt idx="76">
                  <c:v>6142844.5865314649</c:v>
                </c:pt>
                <c:pt idx="77">
                  <c:v>6099782.596740745</c:v>
                </c:pt>
                <c:pt idx="78">
                  <c:v>6056901.840225325</c:v>
                </c:pt>
                <c:pt idx="79">
                  <c:v>6014201.6530561363</c:v>
                </c:pt>
                <c:pt idx="80">
                  <c:v>5971681.3736015139</c:v>
                </c:pt>
                <c:pt idx="81">
                  <c:v>5929340.3425194547</c:v>
                </c:pt>
                <c:pt idx="82">
                  <c:v>5887177.9027499072</c:v>
                </c:pt>
                <c:pt idx="83">
                  <c:v>5845193.399507083</c:v>
                </c:pt>
                <c:pt idx="84">
                  <c:v>5803386.180271795</c:v>
                </c:pt>
                <c:pt idx="85">
                  <c:v>5761755.594783823</c:v>
                </c:pt>
                <c:pt idx="86">
                  <c:v>5720300.9950343017</c:v>
                </c:pt>
                <c:pt idx="87">
                  <c:v>5679021.7352581359</c:v>
                </c:pt>
                <c:pt idx="88">
                  <c:v>5637917.1719264407</c:v>
                </c:pt>
                <c:pt idx="89">
                  <c:v>5596986.6637390051</c:v>
                </c:pt>
                <c:pt idx="90">
                  <c:v>5556229.5716167837</c:v>
                </c:pt>
                <c:pt idx="91">
                  <c:v>5515645.2586944103</c:v>
                </c:pt>
                <c:pt idx="92">
                  <c:v>5475233.0903127389</c:v>
                </c:pt>
                <c:pt idx="93">
                  <c:v>5434992.4340114081</c:v>
                </c:pt>
                <c:pt idx="94">
                  <c:v>5394922.6595214298</c:v>
                </c:pt>
                <c:pt idx="95">
                  <c:v>5355023.1387578035</c:v>
                </c:pt>
                <c:pt idx="96">
                  <c:v>5315293.2458121553</c:v>
                </c:pt>
                <c:pt idx="97">
                  <c:v>5275732.3569454011</c:v>
                </c:pt>
                <c:pt idx="98">
                  <c:v>5236339.8505804334</c:v>
                </c:pt>
                <c:pt idx="99">
                  <c:v>5197115.1072948324</c:v>
                </c:pt>
                <c:pt idx="100">
                  <c:v>5158057.509813603</c:v>
                </c:pt>
                <c:pt idx="101">
                  <c:v>5119166.4430019353</c:v>
                </c:pt>
                <c:pt idx="102">
                  <c:v>5080441.293857988</c:v>
                </c:pt>
                <c:pt idx="103">
                  <c:v>5041881.4515056964</c:v>
                </c:pt>
                <c:pt idx="104">
                  <c:v>5003486.3071876047</c:v>
                </c:pt>
                <c:pt idx="105">
                  <c:v>4965255.2542577228</c:v>
                </c:pt>
                <c:pt idx="106">
                  <c:v>4927187.6881744033</c:v>
                </c:pt>
                <c:pt idx="107">
                  <c:v>4889283.006493249</c:v>
                </c:pt>
                <c:pt idx="108">
                  <c:v>4851540.6088600354</c:v>
                </c:pt>
                <c:pt idx="109">
                  <c:v>4813959.8970036656</c:v>
                </c:pt>
                <c:pt idx="110">
                  <c:v>4776540.274729141</c:v>
                </c:pt>
                <c:pt idx="111">
                  <c:v>4739281.1479105586</c:v>
                </c:pt>
                <c:pt idx="112">
                  <c:v>4702181.9244841328</c:v>
                </c:pt>
                <c:pt idx="113">
                  <c:v>4665242.0144412387</c:v>
                </c:pt>
                <c:pt idx="114">
                  <c:v>4628460.8298214795</c:v>
                </c:pt>
                <c:pt idx="115">
                  <c:v>4591837.7847057758</c:v>
                </c:pt>
                <c:pt idx="116">
                  <c:v>4555372.2952094795</c:v>
                </c:pt>
                <c:pt idx="117">
                  <c:v>4519063.7794755073</c:v>
                </c:pt>
                <c:pt idx="118">
                  <c:v>4482911.6576675018</c:v>
                </c:pt>
                <c:pt idx="119">
                  <c:v>4446915.3519630115</c:v>
                </c:pt>
                <c:pt idx="120">
                  <c:v>4411074.286546696</c:v>
                </c:pt>
                <c:pt idx="121">
                  <c:v>4375387.887603553</c:v>
                </c:pt>
                <c:pt idx="122">
                  <c:v>4339855.583312165</c:v>
                </c:pt>
                <c:pt idx="123">
                  <c:v>4304476.8038379727</c:v>
                </c:pt>
                <c:pt idx="124">
                  <c:v>4269250.9813265698</c:v>
                </c:pt>
                <c:pt idx="125">
                  <c:v>4234177.5498970188</c:v>
                </c:pt>
                <c:pt idx="126">
                  <c:v>4199255.9456351874</c:v>
                </c:pt>
                <c:pt idx="127">
                  <c:v>4164485.6065871147</c:v>
                </c:pt>
                <c:pt idx="128">
                  <c:v>4129865.9727523876</c:v>
                </c:pt>
                <c:pt idx="129">
                  <c:v>4095396.4860775499</c:v>
                </c:pt>
                <c:pt idx="130">
                  <c:v>4061076.5904495278</c:v>
                </c:pt>
                <c:pt idx="131">
                  <c:v>4026905.7316890783</c:v>
                </c:pt>
                <c:pt idx="132">
                  <c:v>3992883.3575442601</c:v>
                </c:pt>
                <c:pt idx="133">
                  <c:v>3959008.9176839255</c:v>
                </c:pt>
                <c:pt idx="134">
                  <c:v>3925281.8636912345</c:v>
                </c:pt>
                <c:pt idx="135">
                  <c:v>3891701.6490571909</c:v>
                </c:pt>
                <c:pt idx="136">
                  <c:v>3858267.7291741981</c:v>
                </c:pt>
                <c:pt idx="137">
                  <c:v>3824979.5613296377</c:v>
                </c:pt>
                <c:pt idx="138">
                  <c:v>3791836.6046994692</c:v>
                </c:pt>
                <c:pt idx="139">
                  <c:v>3758838.3203418511</c:v>
                </c:pt>
                <c:pt idx="140">
                  <c:v>3725984.1711907848</c:v>
                </c:pt>
                <c:pt idx="141">
                  <c:v>3693273.622049775</c:v>
                </c:pt>
                <c:pt idx="142">
                  <c:v>3660706.1395855164</c:v>
                </c:pt>
                <c:pt idx="143">
                  <c:v>3628281.1923215985</c:v>
                </c:pt>
                <c:pt idx="144">
                  <c:v>3595998.2506322325</c:v>
                </c:pt>
                <c:pt idx="145">
                  <c:v>3563856.786735998</c:v>
                </c:pt>
                <c:pt idx="146">
                  <c:v>3531856.2746896115</c:v>
                </c:pt>
                <c:pt idx="147">
                  <c:v>3499996.190381716</c:v>
                </c:pt>
                <c:pt idx="148">
                  <c:v>3468276.0115266889</c:v>
                </c:pt>
                <c:pt idx="149">
                  <c:v>3436695.2176584741</c:v>
                </c:pt>
                <c:pt idx="150">
                  <c:v>3405253.2901244308</c:v>
                </c:pt>
                <c:pt idx="151">
                  <c:v>3373949.7120792069</c:v>
                </c:pt>
                <c:pt idx="152">
                  <c:v>3342783.9684786294</c:v>
                </c:pt>
                <c:pt idx="153">
                  <c:v>3311755.5460736156</c:v>
                </c:pt>
                <c:pt idx="154">
                  <c:v>3280863.9334041062</c:v>
                </c:pt>
                <c:pt idx="155">
                  <c:v>3250108.6207930176</c:v>
                </c:pt>
                <c:pt idx="156">
                  <c:v>3219489.1003402146</c:v>
                </c:pt>
                <c:pt idx="157">
                  <c:v>3189004.8659165022</c:v>
                </c:pt>
                <c:pt idx="158">
                  <c:v>3158655.41315764</c:v>
                </c:pt>
                <c:pt idx="159">
                  <c:v>3128440.2394583724</c:v>
                </c:pt>
                <c:pt idx="160">
                  <c:v>3098358.8439664822</c:v>
                </c:pt>
                <c:pt idx="161">
                  <c:v>3068410.7275768635</c:v>
                </c:pt>
                <c:pt idx="162">
                  <c:v>3038595.3929256117</c:v>
                </c:pt>
                <c:pt idx="163">
                  <c:v>3008912.3443841371</c:v>
                </c:pt>
                <c:pt idx="164">
                  <c:v>2979361.0880532949</c:v>
                </c:pt>
                <c:pt idx="165">
                  <c:v>2949941.1317575364</c:v>
                </c:pt>
                <c:pt idx="166">
                  <c:v>2920651.9850390791</c:v>
                </c:pt>
                <c:pt idx="167">
                  <c:v>2891493.1591520966</c:v>
                </c:pt>
                <c:pt idx="168">
                  <c:v>2862464.1670569275</c:v>
                </c:pt>
                <c:pt idx="169">
                  <c:v>2833564.5234143026</c:v>
                </c:pt>
                <c:pt idx="170">
                  <c:v>2804793.7445795946</c:v>
                </c:pt>
                <c:pt idx="171">
                  <c:v>2776151.3485970832</c:v>
                </c:pt>
                <c:pt idx="172">
                  <c:v>2747636.8551942408</c:v>
                </c:pt>
                <c:pt idx="173">
                  <c:v>2719249.7857760382</c:v>
                </c:pt>
                <c:pt idx="174">
                  <c:v>2690989.6634192681</c:v>
                </c:pt>
                <c:pt idx="175">
                  <c:v>2662856.0128668863</c:v>
                </c:pt>
                <c:pt idx="176">
                  <c:v>2634848.3605223764</c:v>
                </c:pt>
                <c:pt idx="177">
                  <c:v>2606966.234444126</c:v>
                </c:pt>
                <c:pt idx="178">
                  <c:v>2579209.1643398292</c:v>
                </c:pt>
                <c:pt idx="179">
                  <c:v>2551576.6815609029</c:v>
                </c:pt>
                <c:pt idx="180">
                  <c:v>2524068.3190969224</c:v>
                </c:pt>
                <c:pt idx="181">
                  <c:v>2496683.6115700779</c:v>
                </c:pt>
                <c:pt idx="182">
                  <c:v>2469422.0952296462</c:v>
                </c:pt>
                <c:pt idx="183">
                  <c:v>2442283.3079464822</c:v>
                </c:pt>
                <c:pt idx="184">
                  <c:v>2415266.7892075311</c:v>
                </c:pt>
                <c:pt idx="185">
                  <c:v>2388372.0801103548</c:v>
                </c:pt>
                <c:pt idx="186">
                  <c:v>2361598.7233576779</c:v>
                </c:pt>
                <c:pt idx="187">
                  <c:v>2334946.2632519547</c:v>
                </c:pt>
                <c:pt idx="188">
                  <c:v>2308414.2456899509</c:v>
                </c:pt>
                <c:pt idx="189">
                  <c:v>2282002.2181573436</c:v>
                </c:pt>
                <c:pt idx="190">
                  <c:v>2255709.7297233418</c:v>
                </c:pt>
                <c:pt idx="191">
                  <c:v>2229536.3310353216</c:v>
                </c:pt>
                <c:pt idx="192">
                  <c:v>2203481.5743134827</c:v>
                </c:pt>
                <c:pt idx="193">
                  <c:v>2177545.0133455191</c:v>
                </c:pt>
                <c:pt idx="194">
                  <c:v>2151726.20348131</c:v>
                </c:pt>
                <c:pt idx="195">
                  <c:v>2126024.7016276284</c:v>
                </c:pt>
                <c:pt idx="196">
                  <c:v>2100440.0662428658</c:v>
                </c:pt>
                <c:pt idx="197">
                  <c:v>2074971.8573317761</c:v>
                </c:pt>
                <c:pt idx="198">
                  <c:v>2049619.6364402359</c:v>
                </c:pt>
                <c:pt idx="199">
                  <c:v>2024382.9666500222</c:v>
                </c:pt>
                <c:pt idx="200">
                  <c:v>1999261.4125736086</c:v>
                </c:pt>
                <c:pt idx="201">
                  <c:v>1974254.5403489782</c:v>
                </c:pt>
                <c:pt idx="202">
                  <c:v>1949361.9176344534</c:v>
                </c:pt>
                <c:pt idx="203">
                  <c:v>1924583.1136035433</c:v>
                </c:pt>
                <c:pt idx="204">
                  <c:v>1899917.6989398086</c:v>
                </c:pt>
                <c:pt idx="205">
                  <c:v>1875365.2458317433</c:v>
                </c:pt>
                <c:pt idx="206">
                  <c:v>1850925.3279676733</c:v>
                </c:pt>
                <c:pt idx="207">
                  <c:v>1826597.5205306723</c:v>
                </c:pt>
                <c:pt idx="208">
                  <c:v>1802381.4001934943</c:v>
                </c:pt>
                <c:pt idx="209">
                  <c:v>1778276.5451135233</c:v>
                </c:pt>
                <c:pt idx="210">
                  <c:v>1754282.5349277402</c:v>
                </c:pt>
                <c:pt idx="211">
                  <c:v>1730398.9507477055</c:v>
                </c:pt>
                <c:pt idx="212">
                  <c:v>1706625.3751545595</c:v>
                </c:pt>
                <c:pt idx="213">
                  <c:v>1682961.3921940392</c:v>
                </c:pt>
                <c:pt idx="214">
                  <c:v>1659406.5873715107</c:v>
                </c:pt>
                <c:pt idx="215">
                  <c:v>1635960.5476470198</c:v>
                </c:pt>
                <c:pt idx="216">
                  <c:v>1612622.8614303584</c:v>
                </c:pt>
                <c:pt idx="217">
                  <c:v>1589393.1185761469</c:v>
                </c:pt>
                <c:pt idx="218">
                  <c:v>1566270.9103789334</c:v>
                </c:pt>
                <c:pt idx="219">
                  <c:v>1543255.8295683092</c:v>
                </c:pt>
                <c:pt idx="220">
                  <c:v>1520347.4703040412</c:v>
                </c:pt>
                <c:pt idx="221">
                  <c:v>1497545.4281712188</c:v>
                </c:pt>
                <c:pt idx="222">
                  <c:v>1474849.3001754193</c:v>
                </c:pt>
                <c:pt idx="223">
                  <c:v>1452258.6847378872</c:v>
                </c:pt>
                <c:pt idx="224">
                  <c:v>1429773.1816907318</c:v>
                </c:pt>
                <c:pt idx="225">
                  <c:v>1407392.392272139</c:v>
                </c:pt>
                <c:pt idx="226">
                  <c:v>1385115.9191215991</c:v>
                </c:pt>
                <c:pt idx="227">
                  <c:v>1362943.3662751527</c:v>
                </c:pt>
                <c:pt idx="228">
                  <c:v>1340874.3391606493</c:v>
                </c:pt>
                <c:pt idx="229">
                  <c:v>1318908.4445930247</c:v>
                </c:pt>
                <c:pt idx="230">
                  <c:v>1297045.2907695912</c:v>
                </c:pt>
                <c:pt idx="231">
                  <c:v>1275284.4872653468</c:v>
                </c:pt>
                <c:pt idx="232">
                  <c:v>1253625.6450282969</c:v>
                </c:pt>
                <c:pt idx="233">
                  <c:v>1232068.3763747942</c:v>
                </c:pt>
                <c:pt idx="234">
                  <c:v>1210612.2949848922</c:v>
                </c:pt>
                <c:pt idx="235">
                  <c:v>1189257.0158977155</c:v>
                </c:pt>
                <c:pt idx="236">
                  <c:v>1168002.1555068444</c:v>
                </c:pt>
                <c:pt idx="237">
                  <c:v>1146847.331555716</c:v>
                </c:pt>
                <c:pt idx="238">
                  <c:v>1125792.1631330403</c:v>
                </c:pt>
                <c:pt idx="239">
                  <c:v>1104836.2706682312</c:v>
                </c:pt>
                <c:pt idx="240">
                  <c:v>1083979.2759268531</c:v>
                </c:pt>
                <c:pt idx="241">
                  <c:v>1063220.8020060824</c:v>
                </c:pt>
                <c:pt idx="242">
                  <c:v>1042560.4733301851</c:v>
                </c:pt>
                <c:pt idx="243">
                  <c:v>1021997.9156460081</c:v>
                </c:pt>
                <c:pt idx="244">
                  <c:v>1001532.7560184862</c:v>
                </c:pt>
                <c:pt idx="245">
                  <c:v>981164.62282616447</c:v>
                </c:pt>
                <c:pt idx="246">
                  <c:v>960893.14575673488</c:v>
                </c:pt>
                <c:pt idx="247">
                  <c:v>940717.95580258837</c:v>
                </c:pt>
                <c:pt idx="248">
                  <c:v>920638.68525638129</c:v>
                </c:pt>
                <c:pt idx="249">
                  <c:v>900654.96770661732</c:v>
                </c:pt>
                <c:pt idx="250">
                  <c:v>880766.43803324318</c:v>
                </c:pt>
                <c:pt idx="251">
                  <c:v>860972.73240325984</c:v>
                </c:pt>
                <c:pt idx="252">
                  <c:v>841273.48826634826</c:v>
                </c:pt>
                <c:pt idx="253">
                  <c:v>821668.34435050935</c:v>
                </c:pt>
                <c:pt idx="254">
                  <c:v>802156.94065771857</c:v>
                </c:pt>
                <c:pt idx="255">
                  <c:v>782738.91845959576</c:v>
                </c:pt>
                <c:pt idx="256">
                  <c:v>763413.92029308807</c:v>
                </c:pt>
                <c:pt idx="257">
                  <c:v>744181.5899561689</c:v>
                </c:pt>
                <c:pt idx="258">
                  <c:v>725041.57250354963</c:v>
                </c:pt>
                <c:pt idx="259">
                  <c:v>705993.51424240705</c:v>
                </c:pt>
                <c:pt idx="260">
                  <c:v>687037.06272812397</c:v>
                </c:pt>
                <c:pt idx="261">
                  <c:v>668171.86676004471</c:v>
                </c:pt>
                <c:pt idx="262">
                  <c:v>649397.57637724467</c:v>
                </c:pt>
                <c:pt idx="263">
                  <c:v>630713.84285431355</c:v>
                </c:pt>
                <c:pt idx="264">
                  <c:v>612120.31869715359</c:v>
                </c:pt>
                <c:pt idx="265">
                  <c:v>593616.65763879055</c:v>
                </c:pt>
                <c:pt idx="266">
                  <c:v>575202.51463520026</c:v>
                </c:pt>
                <c:pt idx="267">
                  <c:v>556877.54586114746</c:v>
                </c:pt>
                <c:pt idx="268">
                  <c:v>538641.40870603977</c:v>
                </c:pt>
                <c:pt idx="269">
                  <c:v>520493.76176979509</c:v>
                </c:pt>
                <c:pt idx="270">
                  <c:v>502434.26485872257</c:v>
                </c:pt>
                <c:pt idx="271">
                  <c:v>484462.57898141752</c:v>
                </c:pt>
                <c:pt idx="272">
                  <c:v>466578.36634467024</c:v>
                </c:pt>
                <c:pt idx="273">
                  <c:v>448781.29034938838</c:v>
                </c:pt>
                <c:pt idx="274">
                  <c:v>431071.01558653265</c:v>
                </c:pt>
                <c:pt idx="275">
                  <c:v>413447.20783306647</c:v>
                </c:pt>
                <c:pt idx="276">
                  <c:v>395909.53404791903</c:v>
                </c:pt>
                <c:pt idx="277">
                  <c:v>378457.66236796172</c:v>
                </c:pt>
                <c:pt idx="278">
                  <c:v>361091.26210399822</c:v>
                </c:pt>
                <c:pt idx="279">
                  <c:v>343810.00373676792</c:v>
                </c:pt>
                <c:pt idx="280">
                  <c:v>326613.55891296233</c:v>
                </c:pt>
                <c:pt idx="281">
                  <c:v>309501.60044125555</c:v>
                </c:pt>
                <c:pt idx="282">
                  <c:v>292473.80228834721</c:v>
                </c:pt>
                <c:pt idx="283">
                  <c:v>275529.8395750192</c:v>
                </c:pt>
                <c:pt idx="284">
                  <c:v>258669.38857220532</c:v>
                </c:pt>
                <c:pt idx="285">
                  <c:v>241892.12669707401</c:v>
                </c:pt>
                <c:pt idx="286">
                  <c:v>225197.73250912438</c:v>
                </c:pt>
                <c:pt idx="287">
                  <c:v>208585.88570629517</c:v>
                </c:pt>
                <c:pt idx="288">
                  <c:v>192056.26712108665</c:v>
                </c:pt>
                <c:pt idx="289">
                  <c:v>175608.55871669564</c:v>
                </c:pt>
                <c:pt idx="290">
                  <c:v>159242.44358316329</c:v>
                </c:pt>
                <c:pt idx="291">
                  <c:v>142957.60593353587</c:v>
                </c:pt>
                <c:pt idx="292">
                  <c:v>126753.73110003826</c:v>
                </c:pt>
                <c:pt idx="293">
                  <c:v>110630.50553026033</c:v>
                </c:pt>
                <c:pt idx="294">
                  <c:v>94587.616783356032</c:v>
                </c:pt>
                <c:pt idx="295">
                  <c:v>78624.753526255197</c:v>
                </c:pt>
                <c:pt idx="296">
                  <c:v>62741.605529888009</c:v>
                </c:pt>
                <c:pt idx="297">
                  <c:v>46937.863665422083</c:v>
                </c:pt>
                <c:pt idx="298">
                  <c:v>31213.219900512111</c:v>
                </c:pt>
                <c:pt idx="299">
                  <c:v>15567.367295562088</c:v>
                </c:pt>
                <c:pt idx="300">
                  <c:v>-5.4391035167162108E-12</c:v>
                </c:pt>
              </c:numCache>
            </c:numRef>
          </c:val>
          <c:extLst>
            <c:ext xmlns:c16="http://schemas.microsoft.com/office/drawing/2014/chart" uri="{C3380CC4-5D6E-409C-BE32-E72D297353CC}">
              <c16:uniqueId val="{00000001-33FD-4DD9-9D48-D3EE5C13948F}"/>
            </c:ext>
          </c:extLst>
        </c:ser>
        <c:dLbls>
          <c:showLegendKey val="0"/>
          <c:showVal val="0"/>
          <c:showCatName val="0"/>
          <c:showSerName val="0"/>
          <c:showPercent val="0"/>
          <c:showBubbleSize val="0"/>
        </c:dLbls>
        <c:axId val="512375808"/>
        <c:axId val="512418560"/>
      </c:areaChart>
      <c:catAx>
        <c:axId val="512375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12418560"/>
        <c:crosses val="autoZero"/>
        <c:auto val="1"/>
        <c:lblAlgn val="ctr"/>
        <c:lblOffset val="100"/>
        <c:tickLblSkip val="12"/>
        <c:tickMarkSkip val="12"/>
        <c:noMultiLvlLbl val="0"/>
      </c:catAx>
      <c:valAx>
        <c:axId val="512418560"/>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75808"/>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Mortgage25Y_1055!$N$20</c:f>
              <c:strCache>
                <c:ptCount val="1"/>
                <c:pt idx="0">
                  <c:v>Outstanding no prepay</c:v>
                </c:pt>
              </c:strCache>
            </c:strRef>
          </c:tx>
          <c:spPr>
            <a:solidFill>
              <a:srgbClr val="FFFFCC"/>
            </a:solidFill>
            <a:ln w="12700">
              <a:solidFill>
                <a:srgbClr val="000000"/>
              </a:solidFill>
              <a:prstDash val="solid"/>
            </a:ln>
          </c:spPr>
          <c:cat>
            <c:numRef>
              <c:f>Mortgage25Y_1055!$A$21:$A$321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Mortgage25Y_1055!$N$21:$N$321</c:f>
              <c:numCache>
                <c:formatCode>#,##0</c:formatCode>
                <c:ptCount val="301"/>
                <c:pt idx="0">
                  <c:v>10000000</c:v>
                </c:pt>
                <c:pt idx="1">
                  <c:v>9975820.3156852201</c:v>
                </c:pt>
                <c:pt idx="2">
                  <c:v>9951591.1797861475</c:v>
                </c:pt>
                <c:pt idx="3">
                  <c:v>9927312.4911658447</c:v>
                </c:pt>
                <c:pt idx="4">
                  <c:v>9902984.1484805346</c:v>
                </c:pt>
                <c:pt idx="5">
                  <c:v>9878606.0501791742</c:v>
                </c:pt>
                <c:pt idx="6">
                  <c:v>9854178.0945030302</c:v>
                </c:pt>
                <c:pt idx="7">
                  <c:v>9829700.179485254</c:v>
                </c:pt>
                <c:pt idx="8">
                  <c:v>9805172.2029504608</c:v>
                </c:pt>
                <c:pt idx="9">
                  <c:v>9780594.0625142958</c:v>
                </c:pt>
                <c:pt idx="10">
                  <c:v>9755965.6555830147</c:v>
                </c:pt>
                <c:pt idx="11">
                  <c:v>9731286.8793530483</c:v>
                </c:pt>
                <c:pt idx="12">
                  <c:v>9706557.6308105774</c:v>
                </c:pt>
                <c:pt idx="13">
                  <c:v>9681777.8067311049</c:v>
                </c:pt>
                <c:pt idx="14">
                  <c:v>9656947.3036790174</c:v>
                </c:pt>
                <c:pt idx="15">
                  <c:v>9632066.0180071592</c:v>
                </c:pt>
                <c:pt idx="16">
                  <c:v>9607133.8458564002</c:v>
                </c:pt>
                <c:pt idx="17">
                  <c:v>9582150.6831551995</c:v>
                </c:pt>
                <c:pt idx="18">
                  <c:v>9557116.4256191719</c:v>
                </c:pt>
                <c:pt idx="19">
                  <c:v>9532030.9687506538</c:v>
                </c:pt>
                <c:pt idx="20">
                  <c:v>9506894.2078382671</c:v>
                </c:pt>
                <c:pt idx="21">
                  <c:v>9481706.0379564762</c:v>
                </c:pt>
                <c:pt idx="22">
                  <c:v>9456466.3539651595</c:v>
                </c:pt>
                <c:pt idx="23">
                  <c:v>9431175.050509166</c:v>
                </c:pt>
                <c:pt idx="24">
                  <c:v>9405832.022017872</c:v>
                </c:pt>
                <c:pt idx="25">
                  <c:v>9380437.1627047453</c:v>
                </c:pt>
                <c:pt idx="26">
                  <c:v>9354990.3665669039</c:v>
                </c:pt>
                <c:pt idx="27">
                  <c:v>9329491.5273846705</c:v>
                </c:pt>
                <c:pt idx="28">
                  <c:v>9303940.5387211293</c:v>
                </c:pt>
                <c:pt idx="29">
                  <c:v>9278337.2939216848</c:v>
                </c:pt>
                <c:pt idx="30">
                  <c:v>9252681.6861136146</c:v>
                </c:pt>
                <c:pt idx="31">
                  <c:v>9226973.6082056202</c:v>
                </c:pt>
                <c:pt idx="32">
                  <c:v>9201212.9528873879</c:v>
                </c:pt>
                <c:pt idx="33">
                  <c:v>9175399.6126291323</c:v>
                </c:pt>
                <c:pt idx="34">
                  <c:v>9149533.4796811529</c:v>
                </c:pt>
                <c:pt idx="35">
                  <c:v>9123614.4460733812</c:v>
                </c:pt>
                <c:pt idx="36">
                  <c:v>9097642.4036149327</c:v>
                </c:pt>
                <c:pt idx="37">
                  <c:v>9071617.243893655</c:v>
                </c:pt>
                <c:pt idx="38">
                  <c:v>9045538.8582756724</c:v>
                </c:pt>
                <c:pt idx="39">
                  <c:v>9019407.1379049364</c:v>
                </c:pt>
                <c:pt idx="40">
                  <c:v>8993221.973702766</c:v>
                </c:pt>
                <c:pt idx="41">
                  <c:v>8966983.2563674003</c:v>
                </c:pt>
                <c:pt idx="42">
                  <c:v>8940690.8763735332</c:v>
                </c:pt>
                <c:pt idx="43">
                  <c:v>8914344.7239718623</c:v>
                </c:pt>
                <c:pt idx="44">
                  <c:v>8887944.6891886313</c:v>
                </c:pt>
                <c:pt idx="45">
                  <c:v>8861490.6618251652</c:v>
                </c:pt>
                <c:pt idx="46">
                  <c:v>8834982.5314574167</c:v>
                </c:pt>
                <c:pt idx="47">
                  <c:v>8808420.1874355003</c:v>
                </c:pt>
                <c:pt idx="48">
                  <c:v>8781803.5188832339</c:v>
                </c:pt>
                <c:pt idx="49">
                  <c:v>8755132.414697675</c:v>
                </c:pt>
                <c:pt idx="50">
                  <c:v>8728406.7635486536</c:v>
                </c:pt>
                <c:pt idx="51">
                  <c:v>8701626.4538783152</c:v>
                </c:pt>
                <c:pt idx="52">
                  <c:v>8674791.3739006482</c:v>
                </c:pt>
                <c:pt idx="53">
                  <c:v>8647901.4116010182</c:v>
                </c:pt>
                <c:pt idx="54">
                  <c:v>8620956.4547357038</c:v>
                </c:pt>
                <c:pt idx="55">
                  <c:v>8593956.3908314239</c:v>
                </c:pt>
                <c:pt idx="56">
                  <c:v>8566901.107184872</c:v>
                </c:pt>
                <c:pt idx="57">
                  <c:v>8539790.4908622447</c:v>
                </c:pt>
                <c:pt idx="58">
                  <c:v>8512624.4286987688</c:v>
                </c:pt>
                <c:pt idx="59">
                  <c:v>8485402.8072982281</c:v>
                </c:pt>
                <c:pt idx="60">
                  <c:v>8458125.5130324941</c:v>
                </c:pt>
                <c:pt idx="61">
                  <c:v>8430792.432041049</c:v>
                </c:pt>
                <c:pt idx="62">
                  <c:v>8403403.450230509</c:v>
                </c:pt>
                <c:pt idx="63">
                  <c:v>8375958.4532741532</c:v>
                </c:pt>
                <c:pt idx="64">
                  <c:v>8348457.3266114397</c:v>
                </c:pt>
                <c:pt idx="65">
                  <c:v>8320899.9554475332</c:v>
                </c:pt>
                <c:pt idx="66">
                  <c:v>8293286.224752821</c:v>
                </c:pt>
                <c:pt idx="67">
                  <c:v>8265616.0192624368</c:v>
                </c:pt>
                <c:pt idx="68">
                  <c:v>8237889.2234757785</c:v>
                </c:pt>
                <c:pt idx="69">
                  <c:v>8210105.7216560235</c:v>
                </c:pt>
                <c:pt idx="70">
                  <c:v>8182265.397829649</c:v>
                </c:pt>
                <c:pt idx="71">
                  <c:v>8154368.1357859466</c:v>
                </c:pt>
                <c:pt idx="72">
                  <c:v>8126413.8190765372</c:v>
                </c:pt>
                <c:pt idx="73">
                  <c:v>8098402.3310148837</c:v>
                </c:pt>
                <c:pt idx="74">
                  <c:v>8070333.5546758072</c:v>
                </c:pt>
                <c:pt idx="75">
                  <c:v>8042207.3728949949</c:v>
                </c:pt>
                <c:pt idx="76">
                  <c:v>8014023.6682685129</c:v>
                </c:pt>
                <c:pt idx="77">
                  <c:v>7985782.3231523177</c:v>
                </c:pt>
                <c:pt idx="78">
                  <c:v>7957483.2196617629</c:v>
                </c:pt>
                <c:pt idx="79">
                  <c:v>7929126.2396711074</c:v>
                </c:pt>
                <c:pt idx="80">
                  <c:v>7900711.2648130236</c:v>
                </c:pt>
                <c:pt idx="81">
                  <c:v>7872238.1764781028</c:v>
                </c:pt>
                <c:pt idx="82">
                  <c:v>7843706.8558143582</c:v>
                </c:pt>
                <c:pt idx="83">
                  <c:v>7815117.1837267317</c:v>
                </c:pt>
                <c:pt idx="84">
                  <c:v>7786469.0408765944</c:v>
                </c:pt>
                <c:pt idx="85">
                  <c:v>7757762.3076812513</c:v>
                </c:pt>
                <c:pt idx="86">
                  <c:v>7728996.8643134385</c:v>
                </c:pt>
                <c:pt idx="87">
                  <c:v>7700172.5907008257</c:v>
                </c:pt>
                <c:pt idx="88">
                  <c:v>7671289.366525515</c:v>
                </c:pt>
                <c:pt idx="89">
                  <c:v>7642347.0712235356</c:v>
                </c:pt>
                <c:pt idx="90">
                  <c:v>7613345.5839843452</c:v>
                </c:pt>
                <c:pt idx="91">
                  <c:v>7584284.7837503217</c:v>
                </c:pt>
                <c:pt idx="92">
                  <c:v>7555164.5492162611</c:v>
                </c:pt>
                <c:pt idx="93">
                  <c:v>7525984.7588288672</c:v>
                </c:pt>
                <c:pt idx="94">
                  <c:v>7496745.2907862486</c:v>
                </c:pt>
                <c:pt idx="95">
                  <c:v>7467446.0230374075</c:v>
                </c:pt>
                <c:pt idx="96">
                  <c:v>7438086.8332817303</c:v>
                </c:pt>
                <c:pt idx="97">
                  <c:v>7408667.5989684789</c:v>
                </c:pt>
                <c:pt idx="98">
                  <c:v>7379188.1972962767</c:v>
                </c:pt>
                <c:pt idx="99">
                  <c:v>7349648.5052125994</c:v>
                </c:pt>
                <c:pt idx="100">
                  <c:v>7320048.3994132569</c:v>
                </c:pt>
                <c:pt idx="101">
                  <c:v>7290387.756341883</c:v>
                </c:pt>
                <c:pt idx="102">
                  <c:v>7260666.4521894157</c:v>
                </c:pt>
                <c:pt idx="103">
                  <c:v>7230884.3628935842</c:v>
                </c:pt>
                <c:pt idx="104">
                  <c:v>7201041.3641383881</c:v>
                </c:pt>
                <c:pt idx="105">
                  <c:v>7171137.3313535796</c:v>
                </c:pt>
                <c:pt idx="106">
                  <c:v>7141172.1397141432</c:v>
                </c:pt>
                <c:pt idx="107">
                  <c:v>7111145.6641397756</c:v>
                </c:pt>
                <c:pt idx="108">
                  <c:v>7081057.7792943623</c:v>
                </c:pt>
                <c:pt idx="109">
                  <c:v>7050908.3595854556</c:v>
                </c:pt>
                <c:pt idx="110">
                  <c:v>7020697.2791637499</c:v>
                </c:pt>
                <c:pt idx="111">
                  <c:v>6990424.4119225554</c:v>
                </c:pt>
                <c:pt idx="112">
                  <c:v>6960089.6314972732</c:v>
                </c:pt>
                <c:pt idx="113">
                  <c:v>6929692.8112648679</c:v>
                </c:pt>
                <c:pt idx="114">
                  <c:v>6899233.8243433367</c:v>
                </c:pt>
                <c:pt idx="115">
                  <c:v>6868712.5435911827</c:v>
                </c:pt>
                <c:pt idx="116">
                  <c:v>6838128.8416068824</c:v>
                </c:pt>
                <c:pt idx="117">
                  <c:v>6807482.5907283546</c:v>
                </c:pt>
                <c:pt idx="118">
                  <c:v>6776773.6630324274</c:v>
                </c:pt>
                <c:pt idx="119">
                  <c:v>6746001.9303343035</c:v>
                </c:pt>
                <c:pt idx="120">
                  <c:v>6715167.2641870277</c:v>
                </c:pt>
                <c:pt idx="121">
                  <c:v>6684269.5358809466</c:v>
                </c:pt>
                <c:pt idx="122">
                  <c:v>6653308.616443174</c:v>
                </c:pt>
                <c:pt idx="123">
                  <c:v>6622284.3766370537</c:v>
                </c:pt>
                <c:pt idx="124">
                  <c:v>6591196.6869616164</c:v>
                </c:pt>
                <c:pt idx="125">
                  <c:v>6560045.4176510423</c:v>
                </c:pt>
                <c:pt idx="126">
                  <c:v>6528830.4386741184</c:v>
                </c:pt>
                <c:pt idx="127">
                  <c:v>6497551.6197336959</c:v>
                </c:pt>
                <c:pt idx="128">
                  <c:v>6466208.8302661451</c:v>
                </c:pt>
                <c:pt idx="129">
                  <c:v>6434801.939440812</c:v>
                </c:pt>
                <c:pt idx="130">
                  <c:v>6403330.8161594719</c:v>
                </c:pt>
                <c:pt idx="131">
                  <c:v>6371795.3290557805</c:v>
                </c:pt>
                <c:pt idx="132">
                  <c:v>6340195.3464947287</c:v>
                </c:pt>
                <c:pt idx="133">
                  <c:v>6308530.7365720905</c:v>
                </c:pt>
                <c:pt idx="134">
                  <c:v>6276801.3671138724</c:v>
                </c:pt>
                <c:pt idx="135">
                  <c:v>6245007.1056757635</c:v>
                </c:pt>
                <c:pt idx="136">
                  <c:v>6213147.8195425821</c:v>
                </c:pt>
                <c:pt idx="137">
                  <c:v>6181223.3757277196</c:v>
                </c:pt>
                <c:pt idx="138">
                  <c:v>6149233.6409725891</c:v>
                </c:pt>
                <c:pt idx="139">
                  <c:v>6117178.4817460654</c:v>
                </c:pt>
                <c:pt idx="140">
                  <c:v>6085057.7642439306</c:v>
                </c:pt>
                <c:pt idx="141">
                  <c:v>6052871.3543883134</c:v>
                </c:pt>
                <c:pt idx="142">
                  <c:v>6020619.1178271305</c:v>
                </c:pt>
                <c:pt idx="143">
                  <c:v>5988300.9199335258</c:v>
                </c:pt>
                <c:pt idx="144">
                  <c:v>5955916.625805309</c:v>
                </c:pt>
                <c:pt idx="145">
                  <c:v>5923466.1002643909</c:v>
                </c:pt>
                <c:pt idx="146">
                  <c:v>5890949.2078562202</c:v>
                </c:pt>
                <c:pt idx="147">
                  <c:v>5858365.812849218</c:v>
                </c:pt>
                <c:pt idx="148">
                  <c:v>5825715.779234211</c:v>
                </c:pt>
                <c:pt idx="149">
                  <c:v>5792998.9707238637</c:v>
                </c:pt>
                <c:pt idx="150">
                  <c:v>5760215.250752111</c:v>
                </c:pt>
                <c:pt idx="151">
                  <c:v>5727364.4824735848</c:v>
                </c:pt>
                <c:pt idx="152">
                  <c:v>5694446.5287630465</c:v>
                </c:pt>
                <c:pt idx="153">
                  <c:v>5661461.2522148127</c:v>
                </c:pt>
                <c:pt idx="154">
                  <c:v>5628408.515142181</c:v>
                </c:pt>
                <c:pt idx="155">
                  <c:v>5595288.179576857</c:v>
                </c:pt>
                <c:pt idx="156">
                  <c:v>5562100.1072683781</c:v>
                </c:pt>
                <c:pt idx="157">
                  <c:v>5528844.1596835339</c:v>
                </c:pt>
                <c:pt idx="158">
                  <c:v>5495520.1980057927</c:v>
                </c:pt>
                <c:pt idx="159">
                  <c:v>5462128.0831347164</c:v>
                </c:pt>
                <c:pt idx="160">
                  <c:v>5428667.6756853852</c:v>
                </c:pt>
                <c:pt idx="161">
                  <c:v>5395138.835987811</c:v>
                </c:pt>
                <c:pt idx="162">
                  <c:v>5361541.4240863593</c:v>
                </c:pt>
                <c:pt idx="163">
                  <c:v>5327875.2997391606</c:v>
                </c:pt>
                <c:pt idx="164">
                  <c:v>5294140.3224175265</c:v>
                </c:pt>
                <c:pt idx="165">
                  <c:v>5260336.3513053656</c:v>
                </c:pt>
                <c:pt idx="166">
                  <c:v>5226463.2452985914</c:v>
                </c:pt>
                <c:pt idx="167">
                  <c:v>5192520.8630045364</c:v>
                </c:pt>
                <c:pt idx="168">
                  <c:v>5158509.0627413606</c:v>
                </c:pt>
                <c:pt idx="169">
                  <c:v>5124427.7025374612</c:v>
                </c:pt>
                <c:pt idx="170">
                  <c:v>5090276.6401308784</c:v>
                </c:pt>
                <c:pt idx="171">
                  <c:v>5056055.732968702</c:v>
                </c:pt>
                <c:pt idx="172">
                  <c:v>5021764.8382064784</c:v>
                </c:pt>
                <c:pt idx="173">
                  <c:v>4987403.8127076104</c:v>
                </c:pt>
                <c:pt idx="174">
                  <c:v>4952972.5130427647</c:v>
                </c:pt>
                <c:pt idx="175">
                  <c:v>4918470.7954892684</c:v>
                </c:pt>
                <c:pt idx="176">
                  <c:v>4883898.5160305118</c:v>
                </c:pt>
                <c:pt idx="177">
                  <c:v>4849255.5303553473</c:v>
                </c:pt>
                <c:pt idx="178">
                  <c:v>4814541.6938574854</c:v>
                </c:pt>
                <c:pt idx="179">
                  <c:v>4779756.8616348924</c:v>
                </c:pt>
                <c:pt idx="180">
                  <c:v>4744900.8884891849</c:v>
                </c:pt>
                <c:pt idx="181">
                  <c:v>4709973.6289250245</c:v>
                </c:pt>
                <c:pt idx="182">
                  <c:v>4674974.9371495098</c:v>
                </c:pt>
                <c:pt idx="183">
                  <c:v>4639904.6670715688</c:v>
                </c:pt>
                <c:pt idx="184">
                  <c:v>4604762.6723013464</c:v>
                </c:pt>
                <c:pt idx="185">
                  <c:v>4569548.8061495973</c:v>
                </c:pt>
                <c:pt idx="186">
                  <c:v>4534262.9216270698</c:v>
                </c:pt>
                <c:pt idx="187">
                  <c:v>4498904.8714438956</c:v>
                </c:pt>
                <c:pt idx="188">
                  <c:v>4463474.5080089727</c:v>
                </c:pt>
                <c:pt idx="189">
                  <c:v>4427971.6834293501</c:v>
                </c:pt>
                <c:pt idx="190">
                  <c:v>4392396.2495096112</c:v>
                </c:pt>
                <c:pt idx="191">
                  <c:v>4356748.0577512532</c:v>
                </c:pt>
                <c:pt idx="192">
                  <c:v>4321026.9593520695</c:v>
                </c:pt>
                <c:pt idx="193">
                  <c:v>4285232.8052055268</c:v>
                </c:pt>
                <c:pt idx="194">
                  <c:v>4249365.4459001441</c:v>
                </c:pt>
                <c:pt idx="195">
                  <c:v>4213424.731718868</c:v>
                </c:pt>
                <c:pt idx="196">
                  <c:v>4177410.5126384487</c:v>
                </c:pt>
                <c:pt idx="197">
                  <c:v>4141322.638328813</c:v>
                </c:pt>
                <c:pt idx="198">
                  <c:v>4105160.9581524367</c:v>
                </c:pt>
                <c:pt idx="199">
                  <c:v>4068925.3211637163</c:v>
                </c:pt>
                <c:pt idx="200">
                  <c:v>4032615.5761083388</c:v>
                </c:pt>
                <c:pt idx="201">
                  <c:v>3996231.57142265</c:v>
                </c:pt>
                <c:pt idx="202">
                  <c:v>3959773.1552330228</c:v>
                </c:pt>
                <c:pt idx="203">
                  <c:v>3923240.1753552221</c:v>
                </c:pt>
                <c:pt idx="204">
                  <c:v>3886632.4792937702</c:v>
                </c:pt>
                <c:pt idx="205">
                  <c:v>3849949.9142413102</c:v>
                </c:pt>
                <c:pt idx="206">
                  <c:v>3813192.327077968</c:v>
                </c:pt>
                <c:pt idx="207">
                  <c:v>3776359.5643707127</c:v>
                </c:pt>
                <c:pt idx="208">
                  <c:v>3739451.4723727177</c:v>
                </c:pt>
                <c:pt idx="209">
                  <c:v>3702467.8970227167</c:v>
                </c:pt>
                <c:pt idx="210">
                  <c:v>3665408.6839443627</c:v>
                </c:pt>
                <c:pt idx="211">
                  <c:v>3628273.6784455823</c:v>
                </c:pt>
                <c:pt idx="212">
                  <c:v>3591062.72551793</c:v>
                </c:pt>
                <c:pt idx="213">
                  <c:v>3553775.6698359428</c:v>
                </c:pt>
                <c:pt idx="214">
                  <c:v>3516412.3557564891</c:v>
                </c:pt>
                <c:pt idx="215">
                  <c:v>3478972.6273181215</c:v>
                </c:pt>
                <c:pt idx="216">
                  <c:v>3441456.3282404244</c:v>
                </c:pt>
                <c:pt idx="217">
                  <c:v>3403863.3019233625</c:v>
                </c:pt>
                <c:pt idx="218">
                  <c:v>3366193.3914466263</c:v>
                </c:pt>
                <c:pt idx="219">
                  <c:v>3328446.4395689773</c:v>
                </c:pt>
                <c:pt idx="220">
                  <c:v>3290622.2887275917</c:v>
                </c:pt>
                <c:pt idx="221">
                  <c:v>3252720.7810374037</c:v>
                </c:pt>
                <c:pt idx="222">
                  <c:v>3214741.758290445</c:v>
                </c:pt>
                <c:pt idx="223">
                  <c:v>3176685.0619551847</c:v>
                </c:pt>
                <c:pt idx="224">
                  <c:v>3138550.5331758684</c:v>
                </c:pt>
                <c:pt idx="225">
                  <c:v>3100338.0127718542</c:v>
                </c:pt>
                <c:pt idx="226">
                  <c:v>3062047.3412369485</c:v>
                </c:pt>
                <c:pt idx="227">
                  <c:v>3023678.3587387409</c:v>
                </c:pt>
                <c:pt idx="228">
                  <c:v>2985230.9051179355</c:v>
                </c:pt>
                <c:pt idx="229">
                  <c:v>2946704.8198876842</c:v>
                </c:pt>
                <c:pt idx="230">
                  <c:v>2908099.9422329152</c:v>
                </c:pt>
                <c:pt idx="231">
                  <c:v>2869416.111009663</c:v>
                </c:pt>
                <c:pt idx="232">
                  <c:v>2830653.1647443944</c:v>
                </c:pt>
                <c:pt idx="233">
                  <c:v>2791810.9416333362</c:v>
                </c:pt>
                <c:pt idx="234">
                  <c:v>2752889.2795417979</c:v>
                </c:pt>
                <c:pt idx="235">
                  <c:v>2713888.0160034965</c:v>
                </c:pt>
                <c:pt idx="236">
                  <c:v>2674806.9882198777</c:v>
                </c:pt>
                <c:pt idx="237">
                  <c:v>2635646.0330594359</c:v>
                </c:pt>
                <c:pt idx="238">
                  <c:v>2596404.9870570339</c:v>
                </c:pt>
                <c:pt idx="239">
                  <c:v>2557083.6864132206</c:v>
                </c:pt>
                <c:pt idx="240">
                  <c:v>2517681.966993547</c:v>
                </c:pt>
                <c:pt idx="241">
                  <c:v>2478199.6643278808</c:v>
                </c:pt>
                <c:pt idx="242">
                  <c:v>2438636.6136097205</c:v>
                </c:pt>
                <c:pt idx="243">
                  <c:v>2398992.6496955073</c:v>
                </c:pt>
                <c:pt idx="244">
                  <c:v>2359267.607103935</c:v>
                </c:pt>
                <c:pt idx="245">
                  <c:v>2319461.32001526</c:v>
                </c:pt>
                <c:pt idx="246">
                  <c:v>2279573.6222706097</c:v>
                </c:pt>
                <c:pt idx="247">
                  <c:v>2239604.3473712876</c:v>
                </c:pt>
                <c:pt idx="248">
                  <c:v>2199553.3284780793</c:v>
                </c:pt>
                <c:pt idx="249">
                  <c:v>2159420.3984105554</c:v>
                </c:pt>
                <c:pt idx="250">
                  <c:v>2119205.3896463742</c:v>
                </c:pt>
                <c:pt idx="251">
                  <c:v>2078908.1343205816</c:v>
                </c:pt>
                <c:pt idx="252">
                  <c:v>2038528.4642249118</c:v>
                </c:pt>
                <c:pt idx="253">
                  <c:v>1998066.2108070839</c:v>
                </c:pt>
                <c:pt idx="254">
                  <c:v>1957521.2051700989</c:v>
                </c:pt>
                <c:pt idx="255">
                  <c:v>1916893.2780715348</c:v>
                </c:pt>
                <c:pt idx="256">
                  <c:v>1876182.2599228397</c:v>
                </c:pt>
                <c:pt idx="257">
                  <c:v>1835387.9807886241</c:v>
                </c:pt>
                <c:pt idx="258">
                  <c:v>1794510.2703859517</c:v>
                </c:pt>
                <c:pt idx="259">
                  <c:v>1753548.9580836287</c:v>
                </c:pt>
                <c:pt idx="260">
                  <c:v>1712503.8729014909</c:v>
                </c:pt>
                <c:pt idx="261">
                  <c:v>1671374.8435096911</c:v>
                </c:pt>
                <c:pt idx="262">
                  <c:v>1630161.6982279825</c:v>
                </c:pt>
                <c:pt idx="263">
                  <c:v>1588864.2650250038</c:v>
                </c:pt>
                <c:pt idx="264">
                  <c:v>1547482.3715175595</c:v>
                </c:pt>
                <c:pt idx="265">
                  <c:v>1506015.844969901</c:v>
                </c:pt>
                <c:pt idx="266">
                  <c:v>1464464.5122930061</c:v>
                </c:pt>
                <c:pt idx="267">
                  <c:v>1422828.2000438555</c:v>
                </c:pt>
                <c:pt idx="268">
                  <c:v>1381106.7344247096</c:v>
                </c:pt>
                <c:pt idx="269">
                  <c:v>1339299.9412823827</c:v>
                </c:pt>
                <c:pt idx="270">
                  <c:v>1297407.646107516</c:v>
                </c:pt>
                <c:pt idx="271">
                  <c:v>1255429.6740338493</c:v>
                </c:pt>
                <c:pt idx="272">
                  <c:v>1213365.8498374908</c:v>
                </c:pt>
                <c:pt idx="273">
                  <c:v>1171215.9979361864</c:v>
                </c:pt>
                <c:pt idx="274">
                  <c:v>1128979.942388586</c:v>
                </c:pt>
                <c:pt idx="275">
                  <c:v>1086657.5068935093</c:v>
                </c:pt>
                <c:pt idx="276">
                  <c:v>1044248.5147892102</c:v>
                </c:pt>
                <c:pt idx="277">
                  <c:v>1001752.7890526389</c:v>
                </c:pt>
                <c:pt idx="278">
                  <c:v>959170.15229870356</c:v>
                </c:pt>
                <c:pt idx="279">
                  <c:v>916500.4267795292</c:v>
                </c:pt>
                <c:pt idx="280">
                  <c:v>873743.4343837162</c:v>
                </c:pt>
                <c:pt idx="281">
                  <c:v>830898.99663559685</c:v>
                </c:pt>
                <c:pt idx="282">
                  <c:v>787966.93469449005</c:v>
                </c:pt>
                <c:pt idx="283">
                  <c:v>744947.06935395498</c:v>
                </c:pt>
                <c:pt idx="284">
                  <c:v>701839.22104104306</c:v>
                </c:pt>
                <c:pt idx="285">
                  <c:v>658643.20981554838</c:v>
                </c:pt>
                <c:pt idx="286">
                  <c:v>615358.85536925658</c:v>
                </c:pt>
                <c:pt idx="287">
                  <c:v>571985.97702519211</c:v>
                </c:pt>
                <c:pt idx="288">
                  <c:v>528524.39373686432</c:v>
                </c:pt>
                <c:pt idx="289">
                  <c:v>484973.92408751143</c:v>
                </c:pt>
                <c:pt idx="290">
                  <c:v>441334.38628934341</c:v>
                </c:pt>
                <c:pt idx="291">
                  <c:v>397605.59818278323</c:v>
                </c:pt>
                <c:pt idx="292">
                  <c:v>353787.37723570626</c:v>
                </c:pt>
                <c:pt idx="293">
                  <c:v>309879.54054267862</c:v>
                </c:pt>
                <c:pt idx="294">
                  <c:v>265881.90482419357</c:v>
                </c:pt>
                <c:pt idx="295">
                  <c:v>221794.28642590647</c:v>
                </c:pt>
                <c:pt idx="296">
                  <c:v>177616.50131786815</c:v>
                </c:pt>
                <c:pt idx="297">
                  <c:v>133348.36509375679</c:v>
                </c:pt>
                <c:pt idx="298">
                  <c:v>88989.692970108081</c:v>
                </c:pt>
                <c:pt idx="299">
                  <c:v>44540.299785544034</c:v>
                </c:pt>
                <c:pt idx="300">
                  <c:v>7.2759576141834259E-12</c:v>
                </c:pt>
              </c:numCache>
            </c:numRef>
          </c:val>
          <c:extLst>
            <c:ext xmlns:c16="http://schemas.microsoft.com/office/drawing/2014/chart" uri="{C3380CC4-5D6E-409C-BE32-E72D297353CC}">
              <c16:uniqueId val="{00000000-F675-4486-BEF7-9E9226515B91}"/>
            </c:ext>
          </c:extLst>
        </c:ser>
        <c:ser>
          <c:idx val="1"/>
          <c:order val="1"/>
          <c:tx>
            <c:strRef>
              <c:f>Mortgage25Y_1055!$E$20</c:f>
              <c:strCache>
                <c:ptCount val="1"/>
                <c:pt idx="0">
                  <c:v>Outstanding 4% prepay</c:v>
                </c:pt>
              </c:strCache>
            </c:strRef>
          </c:tx>
          <c:spPr>
            <a:solidFill>
              <a:srgbClr val="99CCFF"/>
            </a:solidFill>
            <a:ln w="12700">
              <a:solidFill>
                <a:srgbClr val="000000"/>
              </a:solidFill>
              <a:prstDash val="solid"/>
            </a:ln>
          </c:spPr>
          <c:cat>
            <c:numRef>
              <c:f>Mortgage25Y_1055!$A$21:$A$321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Mortgage25Y_1055!$E$21:$E$321</c:f>
              <c:numCache>
                <c:formatCode>#,##0</c:formatCode>
                <c:ptCount val="301"/>
                <c:pt idx="0">
                  <c:v>10000000</c:v>
                </c:pt>
                <c:pt idx="1">
                  <c:v>9943162.0758576933</c:v>
                </c:pt>
                <c:pt idx="2">
                  <c:v>9886539.9948095288</c:v>
                </c:pt>
                <c:pt idx="3">
                  <c:v>9830133.0134669207</c:v>
                </c:pt>
                <c:pt idx="4">
                  <c:v>9773940.390920369</c:v>
                </c:pt>
                <c:pt idx="5">
                  <c:v>9717961.3887312897</c:v>
                </c:pt>
                <c:pt idx="6">
                  <c:v>9662195.2709238678</c:v>
                </c:pt>
                <c:pt idx="7">
                  <c:v>9606641.3039769381</c:v>
                </c:pt>
                <c:pt idx="8">
                  <c:v>9551298.7568158973</c:v>
                </c:pt>
                <c:pt idx="9">
                  <c:v>9496166.900804637</c:v>
                </c:pt>
                <c:pt idx="10">
                  <c:v>9441245.0097375028</c:v>
                </c:pt>
                <c:pt idx="11">
                  <c:v>9386532.3598312829</c:v>
                </c:pt>
                <c:pt idx="12">
                  <c:v>9332028.229717223</c:v>
                </c:pt>
                <c:pt idx="13">
                  <c:v>9277731.9004330672</c:v>
                </c:pt>
                <c:pt idx="14">
                  <c:v>9223642.6554151215</c:v>
                </c:pt>
                <c:pt idx="15">
                  <c:v>9169759.78049035</c:v>
                </c:pt>
                <c:pt idx="16">
                  <c:v>9116082.5638684891</c:v>
                </c:pt>
                <c:pt idx="17">
                  <c:v>9062610.2961341944</c:v>
                </c:pt>
                <c:pt idx="18">
                  <c:v>9009342.2702392079</c:v>
                </c:pt>
                <c:pt idx="19">
                  <c:v>8956277.781494556</c:v>
                </c:pt>
                <c:pt idx="20">
                  <c:v>8903416.1275627706</c:v>
                </c:pt>
                <c:pt idx="21">
                  <c:v>8850756.6084501352</c:v>
                </c:pt>
                <c:pt idx="22">
                  <c:v>8798298.5264989585</c:v>
                </c:pt>
                <c:pt idx="23">
                  <c:v>8746041.1863798685</c:v>
                </c:pt>
                <c:pt idx="24">
                  <c:v>8693983.895084139</c:v>
                </c:pt>
                <c:pt idx="25">
                  <c:v>8642125.9619160369</c:v>
                </c:pt>
                <c:pt idx="26">
                  <c:v>8590466.69848519</c:v>
                </c:pt>
                <c:pt idx="27">
                  <c:v>8539005.4186989982</c:v>
                </c:pt>
                <c:pt idx="28">
                  <c:v>8487741.438755041</c:v>
                </c:pt>
                <c:pt idx="29">
                  <c:v>8436674.0771335382</c:v>
                </c:pt>
                <c:pt idx="30">
                  <c:v>8385802.6545898132</c:v>
                </c:pt>
                <c:pt idx="31">
                  <c:v>8335126.4941467987</c:v>
                </c:pt>
                <c:pt idx="32">
                  <c:v>8284644.9210875537</c:v>
                </c:pt>
                <c:pt idx="33">
                  <c:v>8234357.2629478108</c:v>
                </c:pt>
                <c:pt idx="34">
                  <c:v>8184262.8495085482</c:v>
                </c:pt>
                <c:pt idx="35">
                  <c:v>8134361.0127885872</c:v>
                </c:pt>
                <c:pt idx="36">
                  <c:v>8084651.0870372085</c:v>
                </c:pt>
                <c:pt idx="37">
                  <c:v>8035132.4087267974</c:v>
                </c:pt>
                <c:pt idx="38">
                  <c:v>7985804.3165455153</c:v>
                </c:pt>
                <c:pt idx="39">
                  <c:v>7936666.1513899872</c:v>
                </c:pt>
                <c:pt idx="40">
                  <c:v>7887717.25635802</c:v>
                </c:pt>
                <c:pt idx="41">
                  <c:v>7838956.9767413437</c:v>
                </c:pt>
                <c:pt idx="42">
                  <c:v>7790384.6600183751</c:v>
                </c:pt>
                <c:pt idx="43">
                  <c:v>7741999.6558470055</c:v>
                </c:pt>
                <c:pt idx="44">
                  <c:v>7693801.3160574101</c:v>
                </c:pt>
                <c:pt idx="45">
                  <c:v>7645788.9946448868</c:v>
                </c:pt>
                <c:pt idx="46">
                  <c:v>7597962.0477627115</c:v>
                </c:pt>
                <c:pt idx="47">
                  <c:v>7550319.8337150235</c:v>
                </c:pt>
                <c:pt idx="48">
                  <c:v>7502861.7129497258</c:v>
                </c:pt>
                <c:pt idx="49">
                  <c:v>7455587.0480514206</c:v>
                </c:pt>
                <c:pt idx="50">
                  <c:v>7408495.203734355</c:v>
                </c:pt>
                <c:pt idx="51">
                  <c:v>7361585.5468354002</c:v>
                </c:pt>
                <c:pt idx="52">
                  <c:v>7314857.4463070482</c:v>
                </c:pt>
                <c:pt idx="53">
                  <c:v>7268310.2732104324</c:v>
                </c:pt>
                <c:pt idx="54">
                  <c:v>7221943.4007083718</c:v>
                </c:pt>
                <c:pt idx="55">
                  <c:v>7175756.2040584395</c:v>
                </c:pt>
                <c:pt idx="56">
                  <c:v>7129748.0606060503</c:v>
                </c:pt>
                <c:pt idx="57">
                  <c:v>7083918.3497775728</c:v>
                </c:pt>
                <c:pt idx="58">
                  <c:v>7038266.4530734671</c:v>
                </c:pt>
                <c:pt idx="59">
                  <c:v>6992791.7540614391</c:v>
                </c:pt>
                <c:pt idx="60">
                  <c:v>6947493.6383696226</c:v>
                </c:pt>
                <c:pt idx="61">
                  <c:v>6902371.4936797824</c:v>
                </c:pt>
                <c:pt idx="62">
                  <c:v>6857424.7097205343</c:v>
                </c:pt>
                <c:pt idx="63">
                  <c:v>6812652.6782605974</c:v>
                </c:pt>
                <c:pt idx="64">
                  <c:v>6768054.7931020595</c:v>
                </c:pt>
                <c:pt idx="65">
                  <c:v>6723630.4500736715</c:v>
                </c:pt>
                <c:pt idx="66">
                  <c:v>6679379.0470241569</c:v>
                </c:pt>
                <c:pt idx="67">
                  <c:v>6635299.9838155508</c:v>
                </c:pt>
                <c:pt idx="68">
                  <c:v>6591392.6623165533</c:v>
                </c:pt>
                <c:pt idx="69">
                  <c:v>6547656.4863959113</c:v>
                </c:pt>
                <c:pt idx="70">
                  <c:v>6504090.8619158166</c:v>
                </c:pt>
                <c:pt idx="71">
                  <c:v>6460695.1967253303</c:v>
                </c:pt>
                <c:pt idx="72">
                  <c:v>6417468.9006538261</c:v>
                </c:pt>
                <c:pt idx="73">
                  <c:v>6374411.3855044534</c:v>
                </c:pt>
                <c:pt idx="74">
                  <c:v>6331522.0650476292</c:v>
                </c:pt>
                <c:pt idx="75">
                  <c:v>6288800.3550145393</c:v>
                </c:pt>
                <c:pt idx="76">
                  <c:v>6246245.6730906758</c:v>
                </c:pt>
                <c:pt idx="77">
                  <c:v>6203857.4389093816</c:v>
                </c:pt>
                <c:pt idx="78">
                  <c:v>6161635.0740454243</c:v>
                </c:pt>
                <c:pt idx="79">
                  <c:v>6119578.0020085899</c:v>
                </c:pt>
                <c:pt idx="80">
                  <c:v>6077685.6482372973</c:v>
                </c:pt>
                <c:pt idx="81">
                  <c:v>6035957.4400922311</c:v>
                </c:pt>
                <c:pt idx="82">
                  <c:v>5994392.8068500021</c:v>
                </c:pt>
                <c:pt idx="83">
                  <c:v>5952991.1796968179</c:v>
                </c:pt>
                <c:pt idx="84">
                  <c:v>5911751.9917221861</c:v>
                </c:pt>
                <c:pt idx="85">
                  <c:v>5870674.6779126292</c:v>
                </c:pt>
                <c:pt idx="86">
                  <c:v>5829758.675145423</c:v>
                </c:pt>
                <c:pt idx="87">
                  <c:v>5789003.4221823597</c:v>
                </c:pt>
                <c:pt idx="88">
                  <c:v>5748408.3596635265</c:v>
                </c:pt>
                <c:pt idx="89">
                  <c:v>5707972.9301011022</c:v>
                </c:pt>
                <c:pt idx="90">
                  <c:v>5667696.5778731825</c:v>
                </c:pt>
                <c:pt idx="91">
                  <c:v>5627578.7492176192</c:v>
                </c:pt>
                <c:pt idx="92">
                  <c:v>5587618.8922258811</c:v>
                </c:pt>
                <c:pt idx="93">
                  <c:v>5547816.456836937</c:v>
                </c:pt>
                <c:pt idx="94">
                  <c:v>5508170.8948311564</c:v>
                </c:pt>
                <c:pt idx="95">
                  <c:v>5468681.6598242298</c:v>
                </c:pt>
                <c:pt idx="96">
                  <c:v>5429348.2072611107</c:v>
                </c:pt>
                <c:pt idx="97">
                  <c:v>5390169.9944099803</c:v>
                </c:pt>
                <c:pt idx="98">
                  <c:v>5351146.480356222</c:v>
                </c:pt>
                <c:pt idx="99">
                  <c:v>5312277.1259964285</c:v>
                </c:pt>
                <c:pt idx="100">
                  <c:v>5273561.3940324206</c:v>
                </c:pt>
                <c:pt idx="101">
                  <c:v>5234998.7489652857</c:v>
                </c:pt>
                <c:pt idx="102">
                  <c:v>5196588.6570894411</c:v>
                </c:pt>
                <c:pt idx="103">
                  <c:v>5158330.5864867102</c:v>
                </c:pt>
                <c:pt idx="104">
                  <c:v>5120224.0070204223</c:v>
                </c:pt>
                <c:pt idx="105">
                  <c:v>5082268.3903295314</c:v>
                </c:pt>
                <c:pt idx="106">
                  <c:v>5044463.2098227544</c:v>
                </c:pt>
                <c:pt idx="107">
                  <c:v>5006807.9406727254</c:v>
                </c:pt>
                <c:pt idx="108">
                  <c:v>4969302.0598101746</c:v>
                </c:pt>
                <c:pt idx="109">
                  <c:v>4931945.0459181219</c:v>
                </c:pt>
                <c:pt idx="110">
                  <c:v>4894736.379426091</c:v>
                </c:pt>
                <c:pt idx="111">
                  <c:v>4857675.5425043423</c:v>
                </c:pt>
                <c:pt idx="112">
                  <c:v>4820762.019058126</c:v>
                </c:pt>
                <c:pt idx="113">
                  <c:v>4783995.2947219526</c:v>
                </c:pt>
                <c:pt idx="114">
                  <c:v>4747374.8568538828</c:v>
                </c:pt>
                <c:pt idx="115">
                  <c:v>4710900.1945298361</c:v>
                </c:pt>
                <c:pt idx="116">
                  <c:v>4674570.7985379174</c:v>
                </c:pt>
                <c:pt idx="117">
                  <c:v>4638386.161372764</c:v>
                </c:pt>
                <c:pt idx="118">
                  <c:v>4602345.7772299098</c:v>
                </c:pt>
                <c:pt idx="119">
                  <c:v>4566449.1420001667</c:v>
                </c:pt>
                <c:pt idx="120">
                  <c:v>4530695.7532640286</c:v>
                </c:pt>
                <c:pt idx="121">
                  <c:v>4495085.1102860887</c:v>
                </c:pt>
                <c:pt idx="122">
                  <c:v>4459616.7140094806</c:v>
                </c:pt>
                <c:pt idx="123">
                  <c:v>4424290.0670503313</c:v>
                </c:pt>
                <c:pt idx="124">
                  <c:v>4389104.6736922376</c:v>
                </c:pt>
                <c:pt idx="125">
                  <c:v>4354060.03988076</c:v>
                </c:pt>
                <c:pt idx="126">
                  <c:v>4319155.6732179318</c:v>
                </c:pt>
                <c:pt idx="127">
                  <c:v>4284391.0829567881</c:v>
                </c:pt>
                <c:pt idx="128">
                  <c:v>4249765.7799959127</c:v>
                </c:pt>
                <c:pt idx="129">
                  <c:v>4215279.2768740039</c:v>
                </c:pt>
                <c:pt idx="130">
                  <c:v>4180931.087764455</c:v>
                </c:pt>
                <c:pt idx="131">
                  <c:v>4146720.7284699576</c:v>
                </c:pt>
                <c:pt idx="132">
                  <c:v>4112647.7164171175</c:v>
                </c:pt>
                <c:pt idx="133">
                  <c:v>4078711.5706510912</c:v>
                </c:pt>
                <c:pt idx="134">
                  <c:v>4044911.8118302398</c:v>
                </c:pt>
                <c:pt idx="135">
                  <c:v>4011247.9622207992</c:v>
                </c:pt>
                <c:pt idx="136">
                  <c:v>3977719.5456915693</c:v>
                </c:pt>
                <c:pt idx="137">
                  <c:v>3944326.0877086199</c:v>
                </c:pt>
                <c:pt idx="138">
                  <c:v>3911067.115330013</c:v>
                </c:pt>
                <c:pt idx="139">
                  <c:v>3877942.1572005451</c:v>
                </c:pt>
                <c:pt idx="140">
                  <c:v>3844950.7435465036</c:v>
                </c:pt>
                <c:pt idx="141">
                  <c:v>3812092.4061704432</c:v>
                </c:pt>
                <c:pt idx="142">
                  <c:v>3779366.6784459776</c:v>
                </c:pt>
                <c:pt idx="143">
                  <c:v>3746773.0953125893</c:v>
                </c:pt>
                <c:pt idx="144">
                  <c:v>3714311.193270456</c:v>
                </c:pt>
                <c:pt idx="145">
                  <c:v>3681980.5103752934</c:v>
                </c:pt>
                <c:pt idx="146">
                  <c:v>3649780.5862332168</c:v>
                </c:pt>
                <c:pt idx="147">
                  <c:v>3617710.961995618</c:v>
                </c:pt>
                <c:pt idx="148">
                  <c:v>3585771.1803540583</c:v>
                </c:pt>
                <c:pt idx="149">
                  <c:v>3553960.7855351814</c:v>
                </c:pt>
                <c:pt idx="150">
                  <c:v>3522279.3232956403</c:v>
                </c:pt>
                <c:pt idx="151">
                  <c:v>3490726.3409170401</c:v>
                </c:pt>
                <c:pt idx="152">
                  <c:v>3459301.3872009013</c:v>
                </c:pt>
                <c:pt idx="153">
                  <c:v>3428004.0124636353</c:v>
                </c:pt>
                <c:pt idx="154">
                  <c:v>3396833.7685315399</c:v>
                </c:pt>
                <c:pt idx="155">
                  <c:v>3365790.2087358087</c:v>
                </c:pt>
                <c:pt idx="156">
                  <c:v>3334872.8879075581</c:v>
                </c:pt>
                <c:pt idx="157">
                  <c:v>3304081.362372871</c:v>
                </c:pt>
                <c:pt idx="158">
                  <c:v>3273415.1899478547</c:v>
                </c:pt>
                <c:pt idx="159">
                  <c:v>3242873.9299337189</c:v>
                </c:pt>
                <c:pt idx="160">
                  <c:v>3212457.1431118655</c:v>
                </c:pt>
                <c:pt idx="161">
                  <c:v>3182164.3917389973</c:v>
                </c:pt>
                <c:pt idx="162">
                  <c:v>3151995.2395422426</c:v>
                </c:pt>
                <c:pt idx="163">
                  <c:v>3121949.2517142948</c:v>
                </c:pt>
                <c:pt idx="164">
                  <c:v>3092025.9949085671</c:v>
                </c:pt>
                <c:pt idx="165">
                  <c:v>3062225.0372343669</c:v>
                </c:pt>
                <c:pt idx="166">
                  <c:v>3032545.9482520814</c:v>
                </c:pt>
                <c:pt idx="167">
                  <c:v>3002988.2989683831</c:v>
                </c:pt>
                <c:pt idx="168">
                  <c:v>2973551.6618314483</c:v>
                </c:pt>
                <c:pt idx="169">
                  <c:v>2944235.6107261907</c:v>
                </c:pt>
                <c:pt idx="170">
                  <c:v>2915039.7209695149</c:v>
                </c:pt>
                <c:pt idx="171">
                  <c:v>2885963.569305581</c:v>
                </c:pt>
                <c:pt idx="172">
                  <c:v>2857006.7339010867</c:v>
                </c:pt>
                <c:pt idx="173">
                  <c:v>2828168.7943405653</c:v>
                </c:pt>
                <c:pt idx="174">
                  <c:v>2799449.3316216976</c:v>
                </c:pt>
                <c:pt idx="175">
                  <c:v>2770847.9281506408</c:v>
                </c:pt>
                <c:pt idx="176">
                  <c:v>2742364.1677373718</c:v>
                </c:pt>
                <c:pt idx="177">
                  <c:v>2713997.6355910464</c:v>
                </c:pt>
                <c:pt idx="178">
                  <c:v>2685747.9183153734</c:v>
                </c:pt>
                <c:pt idx="179">
                  <c:v>2657614.6039040037</c:v>
                </c:pt>
                <c:pt idx="180">
                  <c:v>2629597.2817359343</c:v>
                </c:pt>
                <c:pt idx="181">
                  <c:v>2601695.542570929</c:v>
                </c:pt>
                <c:pt idx="182">
                  <c:v>2573908.9785449528</c:v>
                </c:pt>
                <c:pt idx="183">
                  <c:v>2546237.1831656215</c:v>
                </c:pt>
                <c:pt idx="184">
                  <c:v>2518679.7513076649</c:v>
                </c:pt>
                <c:pt idx="185">
                  <c:v>2491236.2792084091</c:v>
                </c:pt>
                <c:pt idx="186">
                  <c:v>2463906.3644632674</c:v>
                </c:pt>
                <c:pt idx="187">
                  <c:v>2436689.6060212525</c:v>
                </c:pt>
                <c:pt idx="188">
                  <c:v>2409585.6041804985</c:v>
                </c:pt>
                <c:pt idx="189">
                  <c:v>2382593.9605838014</c:v>
                </c:pt>
                <c:pt idx="190">
                  <c:v>2355714.2782141701</c:v>
                </c:pt>
                <c:pt idx="191">
                  <c:v>2328946.1613903958</c:v>
                </c:pt>
                <c:pt idx="192">
                  <c:v>2302289.2157626343</c:v>
                </c:pt>
                <c:pt idx="193">
                  <c:v>2275743.0483080023</c:v>
                </c:pt>
                <c:pt idx="194">
                  <c:v>2249307.2673261897</c:v>
                </c:pt>
                <c:pt idx="195">
                  <c:v>2222981.4824350849</c:v>
                </c:pt>
                <c:pt idx="196">
                  <c:v>2196765.304566415</c:v>
                </c:pt>
                <c:pt idx="197">
                  <c:v>2170658.3459614017</c:v>
                </c:pt>
                <c:pt idx="198">
                  <c:v>2144660.2201664275</c:v>
                </c:pt>
                <c:pt idx="199">
                  <c:v>2118770.5420287214</c:v>
                </c:pt>
                <c:pt idx="200">
                  <c:v>2092988.927692055</c:v>
                </c:pt>
                <c:pt idx="201">
                  <c:v>2067314.9945924536</c:v>
                </c:pt>
                <c:pt idx="202">
                  <c:v>2041748.3614539227</c:v>
                </c:pt>
                <c:pt idx="203">
                  <c:v>2016288.6482841868</c:v>
                </c:pt>
                <c:pt idx="204">
                  <c:v>1990935.4763704431</c:v>
                </c:pt>
                <c:pt idx="205">
                  <c:v>1965688.4682751291</c:v>
                </c:pt>
                <c:pt idx="206">
                  <c:v>1940547.2478317043</c:v>
                </c:pt>
                <c:pt idx="207">
                  <c:v>1915511.440140445</c:v>
                </c:pt>
                <c:pt idx="208">
                  <c:v>1890580.6715642533</c:v>
                </c:pt>
                <c:pt idx="209">
                  <c:v>1865754.5697244806</c:v>
                </c:pt>
                <c:pt idx="210">
                  <c:v>1841032.7634967642</c:v>
                </c:pt>
                <c:pt idx="211">
                  <c:v>1816414.8830068768</c:v>
                </c:pt>
                <c:pt idx="212">
                  <c:v>1791900.5596265909</c:v>
                </c:pt>
                <c:pt idx="213">
                  <c:v>1767489.4259695569</c:v>
                </c:pt>
                <c:pt idx="214">
                  <c:v>1743181.1158871935</c:v>
                </c:pt>
                <c:pt idx="215">
                  <c:v>1718975.2644645921</c:v>
                </c:pt>
                <c:pt idx="216">
                  <c:v>1694871.5080164357</c:v>
                </c:pt>
                <c:pt idx="217">
                  <c:v>1670869.4840829291</c:v>
                </c:pt>
                <c:pt idx="218">
                  <c:v>1646968.8314257453</c:v>
                </c:pt>
                <c:pt idx="219">
                  <c:v>1623169.190023982</c:v>
                </c:pt>
                <c:pt idx="220">
                  <c:v>1599470.2010701345</c:v>
                </c:pt>
                <c:pt idx="221">
                  <c:v>1575871.5069660794</c:v>
                </c:pt>
                <c:pt idx="222">
                  <c:v>1552372.7513190729</c:v>
                </c:pt>
                <c:pt idx="223">
                  <c:v>1528973.5789377624</c:v>
                </c:pt>
                <c:pt idx="224">
                  <c:v>1505673.6358282091</c:v>
                </c:pt>
                <c:pt idx="225">
                  <c:v>1482472.5691899271</c:v>
                </c:pt>
                <c:pt idx="226">
                  <c:v>1459370.0274119317</c:v>
                </c:pt>
                <c:pt idx="227">
                  <c:v>1436365.6600688046</c:v>
                </c:pt>
                <c:pt idx="228">
                  <c:v>1413459.1179167686</c:v>
                </c:pt>
                <c:pt idx="229">
                  <c:v>1390650.0528897773</c:v>
                </c:pt>
                <c:pt idx="230">
                  <c:v>1367938.118095617</c:v>
                </c:pt>
                <c:pt idx="231">
                  <c:v>1345322.9678120213</c:v>
                </c:pt>
                <c:pt idx="232">
                  <c:v>1322804.2574827988</c:v>
                </c:pt>
                <c:pt idx="233">
                  <c:v>1300381.6437139728</c:v>
                </c:pt>
                <c:pt idx="234">
                  <c:v>1278054.7842699352</c:v>
                </c:pt>
                <c:pt idx="235">
                  <c:v>1255823.338069611</c:v>
                </c:pt>
                <c:pt idx="236">
                  <c:v>1233686.9651826376</c:v>
                </c:pt>
                <c:pt idx="237">
                  <c:v>1211645.3268255542</c:v>
                </c:pt>
                <c:pt idx="238">
                  <c:v>1189698.0853580066</c:v>
                </c:pt>
                <c:pt idx="239">
                  <c:v>1167844.9042789617</c:v>
                </c:pt>
                <c:pt idx="240">
                  <c:v>1146085.4482229359</c:v>
                </c:pt>
                <c:pt idx="241">
                  <c:v>1124419.3829562366</c:v>
                </c:pt>
                <c:pt idx="242">
                  <c:v>1102846.375373214</c:v>
                </c:pt>
                <c:pt idx="243">
                  <c:v>1081366.093492527</c:v>
                </c:pt>
                <c:pt idx="244">
                  <c:v>1059978.2064534207</c:v>
                </c:pt>
                <c:pt idx="245">
                  <c:v>1038682.384512016</c:v>
                </c:pt>
                <c:pt idx="246">
                  <c:v>1017478.2990376117</c:v>
                </c:pt>
                <c:pt idx="247">
                  <c:v>996365.62250899861</c:v>
                </c:pt>
                <c:pt idx="248">
                  <c:v>975344.02851078589</c:v>
                </c:pt>
                <c:pt idx="249">
                  <c:v>954413.19172973896</c:v>
                </c:pt>
                <c:pt idx="250">
                  <c:v>933572.78795113054</c:v>
                </c:pt>
                <c:pt idx="251">
                  <c:v>912822.49405510258</c:v>
                </c:pt>
                <c:pt idx="252">
                  <c:v>892161.98801304062</c:v>
                </c:pt>
                <c:pt idx="253">
                  <c:v>871590.94888396037</c:v>
                </c:pt>
                <c:pt idx="254">
                  <c:v>851109.05681090546</c:v>
                </c:pt>
                <c:pt idx="255">
                  <c:v>830715.99301735766</c:v>
                </c:pt>
                <c:pt idx="256">
                  <c:v>810411.43980365829</c:v>
                </c:pt>
                <c:pt idx="257">
                  <c:v>790195.0805434424</c:v>
                </c:pt>
                <c:pt idx="258">
                  <c:v>770066.59968008334</c:v>
                </c:pt>
                <c:pt idx="259">
                  <c:v>750025.68272315024</c:v>
                </c:pt>
                <c:pt idx="260">
                  <c:v>730072.01624487655</c:v>
                </c:pt>
                <c:pt idx="261">
                  <c:v>710205.28787663998</c:v>
                </c:pt>
                <c:pt idx="262">
                  <c:v>690425.18630545458</c:v>
                </c:pt>
                <c:pt idx="263">
                  <c:v>670731.40127047373</c:v>
                </c:pt>
                <c:pt idx="264">
                  <c:v>651123.62355950556</c:v>
                </c:pt>
                <c:pt idx="265">
                  <c:v>631601.5450055385</c:v>
                </c:pt>
                <c:pt idx="266">
                  <c:v>612164.85848327971</c:v>
                </c:pt>
                <c:pt idx="267">
                  <c:v>592813.25790570339</c:v>
                </c:pt>
                <c:pt idx="268">
                  <c:v>573546.43822061212</c:v>
                </c:pt>
                <c:pt idx="269">
                  <c:v>554364.09540720785</c:v>
                </c:pt>
                <c:pt idx="270">
                  <c:v>535265.9264726754</c:v>
                </c:pt>
                <c:pt idx="271">
                  <c:v>516251.62944877654</c:v>
                </c:pt>
                <c:pt idx="272">
                  <c:v>497320.90338845534</c:v>
                </c:pt>
                <c:pt idx="273">
                  <c:v>478473.44836245483</c:v>
                </c:pt>
                <c:pt idx="274">
                  <c:v>459708.96545594517</c:v>
                </c:pt>
                <c:pt idx="275">
                  <c:v>441027.15676516184</c:v>
                </c:pt>
                <c:pt idx="276">
                  <c:v>422427.72539405595</c:v>
                </c:pt>
                <c:pt idx="277">
                  <c:v>403910.37545095512</c:v>
                </c:pt>
                <c:pt idx="278">
                  <c:v>385474.81204523519</c:v>
                </c:pt>
                <c:pt idx="279">
                  <c:v>367120.74128400319</c:v>
                </c:pt>
                <c:pt idx="280">
                  <c:v>348847.8702687911</c:v>
                </c:pt>
                <c:pt idx="281">
                  <c:v>330655.90709226043</c:v>
                </c:pt>
                <c:pt idx="282">
                  <c:v>312544.56083491753</c:v>
                </c:pt>
                <c:pt idx="283">
                  <c:v>294513.54156184016</c:v>
                </c:pt>
                <c:pt idx="284">
                  <c:v>276562.56031941425</c:v>
                </c:pt>
                <c:pt idx="285">
                  <c:v>258691.32913208174</c:v>
                </c:pt>
                <c:pt idx="286">
                  <c:v>240899.56099909908</c:v>
                </c:pt>
                <c:pt idx="287">
                  <c:v>223186.96989130625</c:v>
                </c:pt>
                <c:pt idx="288">
                  <c:v>205553.27074790656</c:v>
                </c:pt>
                <c:pt idx="289">
                  <c:v>187998.17947325693</c:v>
                </c:pt>
                <c:pt idx="290">
                  <c:v>170521.41293366888</c:v>
                </c:pt>
                <c:pt idx="291">
                  <c:v>153122.6889542198</c:v>
                </c:pt>
                <c:pt idx="292">
                  <c:v>135801.72631557495</c:v>
                </c:pt>
                <c:pt idx="293">
                  <c:v>118558.24475081975</c:v>
                </c:pt>
                <c:pt idx="294">
                  <c:v>101391.96494230257</c:v>
                </c:pt>
                <c:pt idx="295">
                  <c:v>84302.608518487847</c:v>
                </c:pt>
                <c:pt idx="296">
                  <c:v>67289.898050819625</c:v>
                </c:pt>
                <c:pt idx="297">
                  <c:v>50353.557050595373</c:v>
                </c:pt>
                <c:pt idx="298">
                  <c:v>33493.309965850065</c:v>
                </c:pt>
                <c:pt idx="299">
                  <c:v>16708.882178250526</c:v>
                </c:pt>
                <c:pt idx="300">
                  <c:v>3.6260690111441403E-12</c:v>
                </c:pt>
              </c:numCache>
            </c:numRef>
          </c:val>
          <c:extLst>
            <c:ext xmlns:c16="http://schemas.microsoft.com/office/drawing/2014/chart" uri="{C3380CC4-5D6E-409C-BE32-E72D297353CC}">
              <c16:uniqueId val="{00000001-F675-4486-BEF7-9E9226515B91}"/>
            </c:ext>
          </c:extLst>
        </c:ser>
        <c:dLbls>
          <c:showLegendKey val="0"/>
          <c:showVal val="0"/>
          <c:showCatName val="0"/>
          <c:showSerName val="0"/>
          <c:showPercent val="0"/>
          <c:showBubbleSize val="0"/>
        </c:dLbls>
        <c:axId val="515665280"/>
        <c:axId val="515703936"/>
      </c:areaChart>
      <c:catAx>
        <c:axId val="515665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15703936"/>
        <c:crosses val="autoZero"/>
        <c:auto val="1"/>
        <c:lblAlgn val="ctr"/>
        <c:lblOffset val="100"/>
        <c:tickLblSkip val="12"/>
        <c:tickMarkSkip val="12"/>
        <c:noMultiLvlLbl val="0"/>
      </c:catAx>
      <c:valAx>
        <c:axId val="515703936"/>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5665280"/>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Mortgage25Y_2055!$N$20</c:f>
              <c:strCache>
                <c:ptCount val="1"/>
                <c:pt idx="0">
                  <c:v>Outstanding no prepay</c:v>
                </c:pt>
              </c:strCache>
            </c:strRef>
          </c:tx>
          <c:spPr>
            <a:solidFill>
              <a:srgbClr val="FFFFCC"/>
            </a:solidFill>
            <a:ln w="12700">
              <a:solidFill>
                <a:srgbClr val="000000"/>
              </a:solidFill>
              <a:prstDash val="solid"/>
            </a:ln>
          </c:spPr>
          <c:cat>
            <c:numRef>
              <c:f>[0]!echeances</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[0]!Outstanding2</c:f>
              <c:numCache>
                <c:formatCode>#,##0</c:formatCode>
                <c:ptCount val="301"/>
                <c:pt idx="0">
                  <c:v>10000000</c:v>
                </c:pt>
                <c:pt idx="1">
                  <c:v>9973675.4321845584</c:v>
                </c:pt>
                <c:pt idx="2">
                  <c:v>9947310.7933422774</c:v>
                </c:pt>
                <c:pt idx="3">
                  <c:v>9920906.0224773921</c:v>
                </c:pt>
                <c:pt idx="4">
                  <c:v>9894461.0585012902</c:v>
                </c:pt>
                <c:pt idx="5">
                  <c:v>9867975.8402323667</c:v>
                </c:pt>
                <c:pt idx="6">
                  <c:v>9841450.3063958921</c:v>
                </c:pt>
                <c:pt idx="7">
                  <c:v>9814884.3956238609</c:v>
                </c:pt>
                <c:pt idx="8">
                  <c:v>9788278.0464548543</c:v>
                </c:pt>
                <c:pt idx="9">
                  <c:v>9761631.1973338984</c:v>
                </c:pt>
                <c:pt idx="10">
                  <c:v>9734943.7866123207</c:v>
                </c:pt>
                <c:pt idx="11">
                  <c:v>9708215.7525476087</c:v>
                </c:pt>
                <c:pt idx="12">
                  <c:v>9681447.0333032627</c:v>
                </c:pt>
                <c:pt idx="13">
                  <c:v>9654637.5669486597</c:v>
                </c:pt>
                <c:pt idx="14">
                  <c:v>9627787.2914589047</c:v>
                </c:pt>
                <c:pt idx="15">
                  <c:v>9600896.1447146889</c:v>
                </c:pt>
                <c:pt idx="16">
                  <c:v>9573964.0645021461</c:v>
                </c:pt>
                <c:pt idx="17">
                  <c:v>9546990.9885127097</c:v>
                </c:pt>
                <c:pt idx="18">
                  <c:v>9519976.8543429673</c:v>
                </c:pt>
                <c:pt idx="19">
                  <c:v>9492921.599494515</c:v>
                </c:pt>
                <c:pt idx="20">
                  <c:v>9465825.1613738146</c:v>
                </c:pt>
                <c:pt idx="21">
                  <c:v>9438687.4772920497</c:v>
                </c:pt>
                <c:pt idx="22">
                  <c:v>9411508.4844649807</c:v>
                </c:pt>
                <c:pt idx="23">
                  <c:v>9384288.1200127956</c:v>
                </c:pt>
                <c:pt idx="24">
                  <c:v>9357026.3209599685</c:v>
                </c:pt>
                <c:pt idx="25">
                  <c:v>9329723.0242351145</c:v>
                </c:pt>
                <c:pt idx="26">
                  <c:v>9302378.1666708384</c:v>
                </c:pt>
                <c:pt idx="27">
                  <c:v>9274991.6850035936</c:v>
                </c:pt>
                <c:pt idx="28">
                  <c:v>9247563.5158735365</c:v>
                </c:pt>
                <c:pt idx="29">
                  <c:v>9220093.5958243757</c:v>
                </c:pt>
                <c:pt idx="30">
                  <c:v>9192581.8613032252</c:v>
                </c:pt>
                <c:pt idx="31">
                  <c:v>9165028.2486604638</c:v>
                </c:pt>
                <c:pt idx="32">
                  <c:v>9137432.6941495799</c:v>
                </c:pt>
                <c:pt idx="33">
                  <c:v>9109795.1339270305</c:v>
                </c:pt>
                <c:pt idx="34">
                  <c:v>9082115.5040520877</c:v>
                </c:pt>
                <c:pt idx="35">
                  <c:v>9054393.7404866945</c:v>
                </c:pt>
                <c:pt idx="36">
                  <c:v>9026629.7790953144</c:v>
                </c:pt>
                <c:pt idx="37">
                  <c:v>8998823.5556447878</c:v>
                </c:pt>
                <c:pt idx="38">
                  <c:v>8970975.0058041774</c:v>
                </c:pt>
                <c:pt idx="39">
                  <c:v>8943084.0651446227</c:v>
                </c:pt>
                <c:pt idx="40">
                  <c:v>8915150.6691391896</c:v>
                </c:pt>
                <c:pt idx="41">
                  <c:v>8887174.753162723</c:v>
                </c:pt>
                <c:pt idx="42">
                  <c:v>8859156.2524916939</c:v>
                </c:pt>
                <c:pt idx="43">
                  <c:v>8831095.1023040526</c:v>
                </c:pt>
                <c:pt idx="44">
                  <c:v>8802991.2376790792</c:v>
                </c:pt>
                <c:pt idx="45">
                  <c:v>8774844.5935972296</c:v>
                </c:pt>
                <c:pt idx="46">
                  <c:v>8746655.1049399897</c:v>
                </c:pt>
                <c:pt idx="47">
                  <c:v>8718422.7064897213</c:v>
                </c:pt>
                <c:pt idx="48">
                  <c:v>8690147.3329295125</c:v>
                </c:pt>
                <c:pt idx="49">
                  <c:v>8661828.9188430272</c:v>
                </c:pt>
                <c:pt idx="50">
                  <c:v>8633467.3987143524</c:v>
                </c:pt>
                <c:pt idx="51">
                  <c:v>8605062.706927849</c:v>
                </c:pt>
                <c:pt idx="52">
                  <c:v>8576614.7777679954</c:v>
                </c:pt>
                <c:pt idx="53">
                  <c:v>8548123.5454192422</c:v>
                </c:pt>
                <c:pt idx="54">
                  <c:v>8519588.9439658523</c:v>
                </c:pt>
                <c:pt idx="55">
                  <c:v>8491010.9073917549</c:v>
                </c:pt>
                <c:pt idx="56">
                  <c:v>8462389.3695803899</c:v>
                </c:pt>
                <c:pt idx="57">
                  <c:v>8433724.2643145528</c:v>
                </c:pt>
                <c:pt idx="58">
                  <c:v>8405015.5252762455</c:v>
                </c:pt>
                <c:pt idx="59">
                  <c:v>8376263.0860465234</c:v>
                </c:pt>
                <c:pt idx="60">
                  <c:v>8347466.8801053353</c:v>
                </c:pt>
                <c:pt idx="61">
                  <c:v>8318626.8408313775</c:v>
                </c:pt>
                <c:pt idx="62">
                  <c:v>8289742.9015019331</c:v>
                </c:pt>
                <c:pt idx="63">
                  <c:v>8260814.9952927222</c:v>
                </c:pt>
                <c:pt idx="64">
                  <c:v>8231843.0552777452</c:v>
                </c:pt>
                <c:pt idx="65">
                  <c:v>8202827.0144291278</c:v>
                </c:pt>
                <c:pt idx="66">
                  <c:v>8173766.8056169664</c:v>
                </c:pt>
                <c:pt idx="67">
                  <c:v>8144662.3616091739</c:v>
                </c:pt>
                <c:pt idx="68">
                  <c:v>8115513.6150713228</c:v>
                </c:pt>
                <c:pt idx="69">
                  <c:v>8086320.4985664887</c:v>
                </c:pt>
                <c:pt idx="70">
                  <c:v>8057082.9445550963</c:v>
                </c:pt>
                <c:pt idx="71">
                  <c:v>8027800.8853947623</c:v>
                </c:pt>
                <c:pt idx="72">
                  <c:v>7998474.2533401381</c:v>
                </c:pt>
                <c:pt idx="73">
                  <c:v>7969102.9805427538</c:v>
                </c:pt>
                <c:pt idx="74">
                  <c:v>7939686.9990508612</c:v>
                </c:pt>
                <c:pt idx="75">
                  <c:v>7910226.2408092767</c:v>
                </c:pt>
                <c:pt idx="76">
                  <c:v>7880720.6376592238</c:v>
                </c:pt>
                <c:pt idx="77">
                  <c:v>7851170.1213381747</c:v>
                </c:pt>
                <c:pt idx="78">
                  <c:v>7821574.6234796941</c:v>
                </c:pt>
                <c:pt idx="79">
                  <c:v>7791934.0756132789</c:v>
                </c:pt>
                <c:pt idx="80">
                  <c:v>7762248.4091642005</c:v>
                </c:pt>
                <c:pt idx="81">
                  <c:v>7732517.555453348</c:v>
                </c:pt>
                <c:pt idx="82">
                  <c:v>7702741.4456970664</c:v>
                </c:pt>
                <c:pt idx="83">
                  <c:v>7672920.0110069988</c:v>
                </c:pt>
                <c:pt idx="84">
                  <c:v>7643053.182389928</c:v>
                </c:pt>
                <c:pt idx="85">
                  <c:v>7613140.8907476161</c:v>
                </c:pt>
                <c:pt idx="86">
                  <c:v>7583183.0668766424</c:v>
                </c:pt>
                <c:pt idx="87">
                  <c:v>7553179.6414682474</c:v>
                </c:pt>
                <c:pt idx="88">
                  <c:v>7523130.5451081702</c:v>
                </c:pt>
                <c:pt idx="89">
                  <c:v>7493035.7082764879</c:v>
                </c:pt>
                <c:pt idx="90">
                  <c:v>7462895.0613474539</c:v>
                </c:pt>
                <c:pt idx="91">
                  <c:v>7432708.534589339</c:v>
                </c:pt>
                <c:pt idx="92">
                  <c:v>7402476.0581642687</c:v>
                </c:pt>
                <c:pt idx="93">
                  <c:v>7372197.5621280624</c:v>
                </c:pt>
                <c:pt idx="94">
                  <c:v>7341872.9764300697</c:v>
                </c:pt>
                <c:pt idx="95">
                  <c:v>7311502.2309130114</c:v>
                </c:pt>
                <c:pt idx="96">
                  <c:v>7281085.2553128144</c:v>
                </c:pt>
                <c:pt idx="97">
                  <c:v>7250621.9792584507</c:v>
                </c:pt>
                <c:pt idx="98">
                  <c:v>7220112.3322717743</c:v>
                </c:pt>
                <c:pt idx="99">
                  <c:v>7189556.2437673574</c:v>
                </c:pt>
                <c:pt idx="100">
                  <c:v>7158953.6430523274</c:v>
                </c:pt>
                <c:pt idx="101">
                  <c:v>7128304.4593262048</c:v>
                </c:pt>
                <c:pt idx="102">
                  <c:v>7097608.6216807375</c:v>
                </c:pt>
                <c:pt idx="103">
                  <c:v>7066866.0590997376</c:v>
                </c:pt>
                <c:pt idx="104">
                  <c:v>7036076.7004589178</c:v>
                </c:pt>
                <c:pt idx="105">
                  <c:v>7005240.4745257245</c:v>
                </c:pt>
                <c:pt idx="106">
                  <c:v>6974357.3099591751</c:v>
                </c:pt>
                <c:pt idx="107">
                  <c:v>6943427.1353096925</c:v>
                </c:pt>
                <c:pt idx="108">
                  <c:v>6912449.87901894</c:v>
                </c:pt>
                <c:pt idx="109">
                  <c:v>6881425.4694196554</c:v>
                </c:pt>
                <c:pt idx="110">
                  <c:v>6850353.8347354839</c:v>
                </c:pt>
                <c:pt idx="111">
                  <c:v>6819234.9030808154</c:v>
                </c:pt>
                <c:pt idx="112">
                  <c:v>6788068.6024606144</c:v>
                </c:pt>
                <c:pt idx="113">
                  <c:v>6756854.8607702572</c:v>
                </c:pt>
                <c:pt idx="114">
                  <c:v>6725593.6057953611</c:v>
                </c:pt>
                <c:pt idx="115">
                  <c:v>6694284.7652116194</c:v>
                </c:pt>
                <c:pt idx="116">
                  <c:v>6662928.2665846357</c:v>
                </c:pt>
                <c:pt idx="117">
                  <c:v>6631524.0373697523</c:v>
                </c:pt>
                <c:pt idx="118">
                  <c:v>6600072.0049118865</c:v>
                </c:pt>
                <c:pt idx="119">
                  <c:v>6568572.0964453602</c:v>
                </c:pt>
                <c:pt idx="120">
                  <c:v>6537024.2390937321</c:v>
                </c:pt>
                <c:pt idx="121">
                  <c:v>6505428.3598696282</c:v>
                </c:pt>
                <c:pt idx="122">
                  <c:v>6473784.3856745744</c:v>
                </c:pt>
                <c:pt idx="123">
                  <c:v>6442092.2432988267</c:v>
                </c:pt>
                <c:pt idx="124">
                  <c:v>6410351.859421202</c:v>
                </c:pt>
                <c:pt idx="125">
                  <c:v>6378563.1606089082</c:v>
                </c:pt>
                <c:pt idx="126">
                  <c:v>6346726.0733173741</c:v>
                </c:pt>
                <c:pt idx="127">
                  <c:v>6314840.5238900799</c:v>
                </c:pt>
                <c:pt idx="128">
                  <c:v>6282906.4385583866</c:v>
                </c:pt>
                <c:pt idx="129">
                  <c:v>6250923.7434413657</c:v>
                </c:pt>
                <c:pt idx="130">
                  <c:v>6218892.3645456266</c:v>
                </c:pt>
                <c:pt idx="131">
                  <c:v>6186812.2277651476</c:v>
                </c:pt>
                <c:pt idx="132">
                  <c:v>6154683.2588811023</c:v>
                </c:pt>
                <c:pt idx="133">
                  <c:v>6122505.3835616903</c:v>
                </c:pt>
                <c:pt idx="134">
                  <c:v>6090278.5273619639</c:v>
                </c:pt>
                <c:pt idx="135">
                  <c:v>6058002.6157236546</c:v>
                </c:pt>
                <c:pt idx="136">
                  <c:v>6025677.5739750043</c:v>
                </c:pt>
                <c:pt idx="137">
                  <c:v>5993303.3273305884</c:v>
                </c:pt>
                <c:pt idx="138">
                  <c:v>5960879.8008911442</c:v>
                </c:pt>
                <c:pt idx="139">
                  <c:v>5928406.9196433993</c:v>
                </c:pt>
                <c:pt idx="140">
                  <c:v>5895884.6084598964</c:v>
                </c:pt>
                <c:pt idx="141">
                  <c:v>5863312.7920988202</c:v>
                </c:pt>
                <c:pt idx="142">
                  <c:v>5830691.3952038214</c:v>
                </c:pt>
                <c:pt idx="143">
                  <c:v>5798020.3423038451</c:v>
                </c:pt>
                <c:pt idx="144">
                  <c:v>5765299.5578129562</c:v>
                </c:pt>
                <c:pt idx="145">
                  <c:v>5732528.9660301609</c:v>
                </c:pt>
                <c:pt idx="146">
                  <c:v>5699708.491139235</c:v>
                </c:pt>
                <c:pt idx="147">
                  <c:v>5666838.0572085483</c:v>
                </c:pt>
                <c:pt idx="148">
                  <c:v>5633917.5881908881</c:v>
                </c:pt>
                <c:pt idx="149">
                  <c:v>5600947.0079232818</c:v>
                </c:pt>
                <c:pt idx="150">
                  <c:v>5567926.2401268231</c:v>
                </c:pt>
                <c:pt idx="151">
                  <c:v>5534855.2084064949</c:v>
                </c:pt>
                <c:pt idx="152">
                  <c:v>5501733.8362509916</c:v>
                </c:pt>
                <c:pt idx="153">
                  <c:v>5468562.0470325435</c:v>
                </c:pt>
                <c:pt idx="154">
                  <c:v>5435339.7640067386</c:v>
                </c:pt>
                <c:pt idx="155">
                  <c:v>5402066.9103123453</c:v>
                </c:pt>
                <c:pt idx="156">
                  <c:v>5368743.4089711336</c:v>
                </c:pt>
                <c:pt idx="157">
                  <c:v>5335369.1828876995</c:v>
                </c:pt>
                <c:pt idx="158">
                  <c:v>5301944.1548492834</c:v>
                </c:pt>
                <c:pt idx="159">
                  <c:v>5268468.2475255942</c:v>
                </c:pt>
                <c:pt idx="160">
                  <c:v>5234941.3834686279</c:v>
                </c:pt>
                <c:pt idx="161">
                  <c:v>5201363.485112492</c:v>
                </c:pt>
                <c:pt idx="162">
                  <c:v>5167734.4747732226</c:v>
                </c:pt>
                <c:pt idx="163">
                  <c:v>5134054.2746486058</c:v>
                </c:pt>
                <c:pt idx="164">
                  <c:v>5100322.8068179982</c:v>
                </c:pt>
                <c:pt idx="165">
                  <c:v>5066539.9932421464</c:v>
                </c:pt>
                <c:pt idx="166">
                  <c:v>5032705.7557630064</c:v>
                </c:pt>
                <c:pt idx="167">
                  <c:v>4998820.016103562</c:v>
                </c:pt>
                <c:pt idx="168">
                  <c:v>4964882.6958676456</c:v>
                </c:pt>
                <c:pt idx="169">
                  <c:v>4930893.7165397545</c:v>
                </c:pt>
                <c:pt idx="170">
                  <c:v>4896852.9994848706</c:v>
                </c:pt>
                <c:pt idx="171">
                  <c:v>4862760.465948279</c:v>
                </c:pt>
                <c:pt idx="172">
                  <c:v>4828616.0370553834</c:v>
                </c:pt>
                <c:pt idx="173">
                  <c:v>4794419.6338115279</c:v>
                </c:pt>
                <c:pt idx="174">
                  <c:v>4760171.1771018095</c:v>
                </c:pt>
                <c:pt idx="175">
                  <c:v>4725870.5876908973</c:v>
                </c:pt>
                <c:pt idx="176">
                  <c:v>4691517.78622285</c:v>
                </c:pt>
                <c:pt idx="177">
                  <c:v>4657112.6932209311</c:v>
                </c:pt>
                <c:pt idx="178">
                  <c:v>4622655.2290874254</c:v>
                </c:pt>
                <c:pt idx="179">
                  <c:v>4588145.3141034544</c:v>
                </c:pt>
                <c:pt idx="180">
                  <c:v>4553582.8684287919</c:v>
                </c:pt>
                <c:pt idx="181">
                  <c:v>4518967.8121016808</c:v>
                </c:pt>
                <c:pt idx="182">
                  <c:v>4484300.0650386456</c:v>
                </c:pt>
                <c:pt idx="183">
                  <c:v>4449579.5470343092</c:v>
                </c:pt>
                <c:pt idx="184">
                  <c:v>4414806.1777612073</c:v>
                </c:pt>
                <c:pt idx="185">
                  <c:v>4379979.8767695995</c:v>
                </c:pt>
                <c:pt idx="186">
                  <c:v>4345100.5634872876</c:v>
                </c:pt>
                <c:pt idx="187">
                  <c:v>4310168.1572194267</c:v>
                </c:pt>
                <c:pt idx="188">
                  <c:v>4275182.5771483378</c:v>
                </c:pt>
                <c:pt idx="189">
                  <c:v>4240143.7423333237</c:v>
                </c:pt>
                <c:pt idx="190">
                  <c:v>4205051.5717104785</c:v>
                </c:pt>
                <c:pt idx="191">
                  <c:v>4169905.9840925029</c:v>
                </c:pt>
                <c:pt idx="192">
                  <c:v>4134706.8981685136</c:v>
                </c:pt>
                <c:pt idx="193">
                  <c:v>4099454.232503857</c:v>
                </c:pt>
                <c:pt idx="194">
                  <c:v>4064147.905539921</c:v>
                </c:pt>
                <c:pt idx="195">
                  <c:v>4028787.8355939453</c:v>
                </c:pt>
                <c:pt idx="196">
                  <c:v>3993373.9408588326</c:v>
                </c:pt>
                <c:pt idx="197">
                  <c:v>3957906.1394029595</c:v>
                </c:pt>
                <c:pt idx="198">
                  <c:v>3922384.3491699877</c:v>
                </c:pt>
                <c:pt idx="199">
                  <c:v>3886808.4879786726</c:v>
                </c:pt>
                <c:pt idx="200">
                  <c:v>3851178.4735226748</c:v>
                </c:pt>
                <c:pt idx="201">
                  <c:v>3815494.2233703681</c:v>
                </c:pt>
                <c:pt idx="202">
                  <c:v>3779755.6549646505</c:v>
                </c:pt>
                <c:pt idx="203">
                  <c:v>3743962.6856227517</c:v>
                </c:pt>
                <c:pt idx="204">
                  <c:v>3708115.2325360426</c:v>
                </c:pt>
                <c:pt idx="205">
                  <c:v>3672213.2127698432</c:v>
                </c:pt>
                <c:pt idx="206">
                  <c:v>3636256.5432632314</c:v>
                </c:pt>
                <c:pt idx="207">
                  <c:v>3600245.1408288507</c:v>
                </c:pt>
                <c:pt idx="208">
                  <c:v>3564178.9221527171</c:v>
                </c:pt>
                <c:pt idx="209">
                  <c:v>3528057.8037940268</c:v>
                </c:pt>
                <c:pt idx="210">
                  <c:v>3491881.7021849635</c:v>
                </c:pt>
                <c:pt idx="211">
                  <c:v>3455650.5336305047</c:v>
                </c:pt>
                <c:pt idx="212">
                  <c:v>3419364.2143082274</c:v>
                </c:pt>
                <c:pt idx="213">
                  <c:v>3383022.6602681153</c:v>
                </c:pt>
                <c:pt idx="214">
                  <c:v>3346625.7874323647</c:v>
                </c:pt>
                <c:pt idx="215">
                  <c:v>3310173.5115951882</c:v>
                </c:pt>
                <c:pt idx="216">
                  <c:v>3273665.7484226217</c:v>
                </c:pt>
                <c:pt idx="217">
                  <c:v>3237102.4134523291</c:v>
                </c:pt>
                <c:pt idx="218">
                  <c:v>3200483.4220934059</c:v>
                </c:pt>
                <c:pt idx="219">
                  <c:v>3163808.6896261838</c:v>
                </c:pt>
                <c:pt idx="220">
                  <c:v>3127078.131202036</c:v>
                </c:pt>
                <c:pt idx="221">
                  <c:v>3090291.6618431788</c:v>
                </c:pt>
                <c:pt idx="222">
                  <c:v>3053449.1964424765</c:v>
                </c:pt>
                <c:pt idx="223">
                  <c:v>3016550.6497632442</c:v>
                </c:pt>
                <c:pt idx="224">
                  <c:v>2979595.9364390504</c:v>
                </c:pt>
                <c:pt idx="225">
                  <c:v>2942584.9709735196</c:v>
                </c:pt>
                <c:pt idx="226">
                  <c:v>2905517.6677401341</c:v>
                </c:pt>
                <c:pt idx="227">
                  <c:v>2868393.9409820368</c:v>
                </c:pt>
                <c:pt idx="228">
                  <c:v>2831213.7048118319</c:v>
                </c:pt>
                <c:pt idx="229">
                  <c:v>2793976.8732113866</c:v>
                </c:pt>
                <c:pt idx="230">
                  <c:v>2756683.3600316318</c:v>
                </c:pt>
                <c:pt idx="231">
                  <c:v>2719333.0789923635</c:v>
                </c:pt>
                <c:pt idx="232">
                  <c:v>2681925.9436820429</c:v>
                </c:pt>
                <c:pt idx="233">
                  <c:v>2644461.8675575955</c:v>
                </c:pt>
                <c:pt idx="234">
                  <c:v>2606940.7639442123</c:v>
                </c:pt>
                <c:pt idx="235">
                  <c:v>2569362.5460351487</c:v>
                </c:pt>
                <c:pt idx="236">
                  <c:v>2531727.1268915236</c:v>
                </c:pt>
                <c:pt idx="237">
                  <c:v>2494034.4194421177</c:v>
                </c:pt>
                <c:pt idx="238">
                  <c:v>2456284.3364831735</c:v>
                </c:pt>
                <c:pt idx="239">
                  <c:v>2418476.7906781919</c:v>
                </c:pt>
                <c:pt idx="240">
                  <c:v>2380611.6945577315</c:v>
                </c:pt>
                <c:pt idx="241">
                  <c:v>2342688.9605192058</c:v>
                </c:pt>
                <c:pt idx="242">
                  <c:v>2304708.5008266801</c:v>
                </c:pt>
                <c:pt idx="243">
                  <c:v>2266670.2276106686</c:v>
                </c:pt>
                <c:pt idx="244">
                  <c:v>2228574.0528679318</c:v>
                </c:pt>
                <c:pt idx="245">
                  <c:v>2190419.8884612722</c:v>
                </c:pt>
                <c:pt idx="246">
                  <c:v>2152207.6461193305</c:v>
                </c:pt>
                <c:pt idx="247">
                  <c:v>2113937.2374363821</c:v>
                </c:pt>
                <c:pt idx="248">
                  <c:v>2075608.5738721313</c:v>
                </c:pt>
                <c:pt idx="249">
                  <c:v>2037221.5667515073</c:v>
                </c:pt>
                <c:pt idx="250">
                  <c:v>1998776.1272644594</c:v>
                </c:pt>
                <c:pt idx="251">
                  <c:v>1960272.1664657502</c:v>
                </c:pt>
                <c:pt idx="252">
                  <c:v>1921709.5952747511</c:v>
                </c:pt>
                <c:pt idx="253">
                  <c:v>1883088.3244752358</c:v>
                </c:pt>
                <c:pt idx="254">
                  <c:v>1844408.2647151737</c:v>
                </c:pt>
                <c:pt idx="255">
                  <c:v>1805669.3265065234</c:v>
                </c:pt>
                <c:pt idx="256">
                  <c:v>1766871.4202250254</c:v>
                </c:pt>
                <c:pt idx="257">
                  <c:v>1728014.456109995</c:v>
                </c:pt>
                <c:pt idx="258">
                  <c:v>1689098.344264115</c:v>
                </c:pt>
                <c:pt idx="259">
                  <c:v>1650122.9946532266</c:v>
                </c:pt>
                <c:pt idx="260">
                  <c:v>1611088.3171061222</c:v>
                </c:pt>
                <c:pt idx="261">
                  <c:v>1571994.2213143364</c:v>
                </c:pt>
                <c:pt idx="262">
                  <c:v>1532840.6168319369</c:v>
                </c:pt>
                <c:pt idx="263">
                  <c:v>1493627.4130753155</c:v>
                </c:pt>
                <c:pt idx="264">
                  <c:v>1454354.5193229783</c:v>
                </c:pt>
                <c:pt idx="265">
                  <c:v>1415021.8447153359</c:v>
                </c:pt>
                <c:pt idx="266">
                  <c:v>1375629.2982544934</c:v>
                </c:pt>
                <c:pt idx="267">
                  <c:v>1336176.7888040396</c:v>
                </c:pt>
                <c:pt idx="268">
                  <c:v>1296664.2250888364</c:v>
                </c:pt>
                <c:pt idx="269">
                  <c:v>1257091.5156948073</c:v>
                </c:pt>
                <c:pt idx="270">
                  <c:v>1217458.5690687262</c:v>
                </c:pt>
                <c:pt idx="271">
                  <c:v>1177765.2935180052</c:v>
                </c:pt>
                <c:pt idx="272">
                  <c:v>1138011.5972104832</c:v>
                </c:pt>
                <c:pt idx="273">
                  <c:v>1098197.3881742128</c:v>
                </c:pt>
                <c:pt idx="274">
                  <c:v>1058322.5742972475</c:v>
                </c:pt>
                <c:pt idx="275">
                  <c:v>1018387.063327429</c:v>
                </c:pt>
                <c:pt idx="276">
                  <c:v>978390.76287217368</c:v>
                </c:pt>
                <c:pt idx="277">
                  <c:v>938333.58039825852</c:v>
                </c:pt>
                <c:pt idx="278">
                  <c:v>898215.42323160742</c:v>
                </c:pt>
                <c:pt idx="279">
                  <c:v>858036.19855707639</c:v>
                </c:pt>
                <c:pt idx="280">
                  <c:v>817795.81341823912</c:v>
                </c:pt>
                <c:pt idx="281">
                  <c:v>777494.17471717205</c:v>
                </c:pt>
                <c:pt idx="282">
                  <c:v>737131.18921423843</c:v>
                </c:pt>
                <c:pt idx="283">
                  <c:v>696706.76352787321</c:v>
                </c:pt>
                <c:pt idx="284">
                  <c:v>656220.80413436668</c:v>
                </c:pt>
                <c:pt idx="285">
                  <c:v>615673.21736764815</c:v>
                </c:pt>
                <c:pt idx="286">
                  <c:v>575063.90941906918</c:v>
                </c:pt>
                <c:pt idx="287">
                  <c:v>534392.7863371867</c:v>
                </c:pt>
                <c:pt idx="288">
                  <c:v>493659.75402754563</c:v>
                </c:pt>
                <c:pt idx="289">
                  <c:v>452864.718252461</c:v>
                </c:pt>
                <c:pt idx="290">
                  <c:v>412007.58463080018</c:v>
                </c:pt>
                <c:pt idx="291">
                  <c:v>371088.25863776426</c:v>
                </c:pt>
                <c:pt idx="292">
                  <c:v>330106.6456046697</c:v>
                </c:pt>
                <c:pt idx="293">
                  <c:v>289062.65071872895</c:v>
                </c:pt>
                <c:pt idx="294">
                  <c:v>247956.17902283138</c:v>
                </c:pt>
                <c:pt idx="295">
                  <c:v>206787.1354153234</c:v>
                </c:pt>
                <c:pt idx="296">
                  <c:v>165555.42464978853</c:v>
                </c:pt>
                <c:pt idx="297">
                  <c:v>124260.95133482707</c:v>
                </c:pt>
                <c:pt idx="298">
                  <c:v>82903.619933835333</c:v>
                </c:pt>
                <c:pt idx="299">
                  <c:v>41483.334764784646</c:v>
                </c:pt>
                <c:pt idx="300">
                  <c:v>7.2759576141834259E-12</c:v>
                </c:pt>
              </c:numCache>
            </c:numRef>
          </c:val>
          <c:extLst>
            <c:ext xmlns:c16="http://schemas.microsoft.com/office/drawing/2014/chart" uri="{C3380CC4-5D6E-409C-BE32-E72D297353CC}">
              <c16:uniqueId val="{00000000-BD44-4886-9DDE-CEBC31BDC297}"/>
            </c:ext>
          </c:extLst>
        </c:ser>
        <c:ser>
          <c:idx val="1"/>
          <c:order val="1"/>
          <c:tx>
            <c:strRef>
              <c:f>Mortgage25Y_2055!$E$20</c:f>
              <c:strCache>
                <c:ptCount val="1"/>
                <c:pt idx="0">
                  <c:v>Outstanding 4% prepay</c:v>
                </c:pt>
              </c:strCache>
            </c:strRef>
          </c:tx>
          <c:spPr>
            <a:solidFill>
              <a:srgbClr val="99CCFF"/>
            </a:solidFill>
            <a:ln w="12700">
              <a:solidFill>
                <a:srgbClr val="000000"/>
              </a:solidFill>
              <a:prstDash val="solid"/>
            </a:ln>
          </c:spPr>
          <c:cat>
            <c:numRef>
              <c:f>[0]!echeances</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[0]!Outstanding</c:f>
              <c:numCache>
                <c:formatCode>#,##0</c:formatCode>
                <c:ptCount val="301"/>
                <c:pt idx="0">
                  <c:v>10000000</c:v>
                </c:pt>
                <c:pt idx="1">
                  <c:v>9941024.2141474765</c:v>
                </c:pt>
                <c:pt idx="2">
                  <c:v>9882287.5882339366</c:v>
                </c:pt>
                <c:pt idx="3">
                  <c:v>9823789.2583559472</c:v>
                </c:pt>
                <c:pt idx="4">
                  <c:v>9765528.3635804746</c:v>
                </c:pt>
                <c:pt idx="5">
                  <c:v>9707504.0459349062</c:v>
                </c:pt>
                <c:pt idx="6">
                  <c:v>9649715.4503971115</c:v>
                </c:pt>
                <c:pt idx="7">
                  <c:v>9592161.7248855345</c:v>
                </c:pt>
                <c:pt idx="8">
                  <c:v>9534842.0202493165</c:v>
                </c:pt>
                <c:pt idx="9">
                  <c:v>9477755.4902584553</c:v>
                </c:pt>
                <c:pt idx="10">
                  <c:v>9420901.2915939949</c:v>
                </c:pt>
                <c:pt idx="11">
                  <c:v>9364278.5838382505</c:v>
                </c:pt>
                <c:pt idx="12">
                  <c:v>9307886.5294650607</c:v>
                </c:pt>
                <c:pt idx="13">
                  <c:v>9251724.2938300762</c:v>
                </c:pt>
                <c:pt idx="14">
                  <c:v>9195791.0451610796</c:v>
                </c:pt>
                <c:pt idx="15">
                  <c:v>9140085.9545483403</c:v>
                </c:pt>
                <c:pt idx="16">
                  <c:v>9084608.1959349904</c:v>
                </c:pt>
                <c:pt idx="17">
                  <c:v>9029356.946107449</c:v>
                </c:pt>
                <c:pt idx="18">
                  <c:v>8974331.3846858665</c:v>
                </c:pt>
                <c:pt idx="19">
                  <c:v>8919530.694114605</c:v>
                </c:pt>
                <c:pt idx="20">
                  <c:v>8864954.0596527476</c:v>
                </c:pt>
                <c:pt idx="21">
                  <c:v>8810600.6693646424</c:v>
                </c:pt>
                <c:pt idx="22">
                  <c:v>8756469.7141104769</c:v>
                </c:pt>
                <c:pt idx="23">
                  <c:v>8702560.3875368796</c:v>
                </c:pt>
                <c:pt idx="24">
                  <c:v>8648871.8860675599</c:v>
                </c:pt>
                <c:pt idx="25">
                  <c:v>8595403.4088939726</c:v>
                </c:pt>
                <c:pt idx="26">
                  <c:v>8542154.1579660214</c:v>
                </c:pt>
                <c:pt idx="27">
                  <c:v>8489123.3379827831</c:v>
                </c:pt>
                <c:pt idx="28">
                  <c:v>8436310.1563832685</c:v>
                </c:pt>
                <c:pt idx="29">
                  <c:v>8383713.8233372169</c:v>
                </c:pt>
                <c:pt idx="30">
                  <c:v>8331333.5517359115</c:v>
                </c:pt>
                <c:pt idx="31">
                  <c:v>8279168.5571830356</c:v>
                </c:pt>
                <c:pt idx="32">
                  <c:v>8227218.0579855535</c:v>
                </c:pt>
                <c:pt idx="33">
                  <c:v>8175481.2751446208</c:v>
                </c:pt>
                <c:pt idx="34">
                  <c:v>8123957.4323465312</c:v>
                </c:pt>
                <c:pt idx="35">
                  <c:v>8072645.7559536844</c:v>
                </c:pt>
                <c:pt idx="36">
                  <c:v>8021545.4749955917</c:v>
                </c:pt>
                <c:pt idx="37">
                  <c:v>7970655.8211599085</c:v>
                </c:pt>
                <c:pt idx="38">
                  <c:v>7919976.0287834946</c:v>
                </c:pt>
                <c:pt idx="39">
                  <c:v>7869505.334843508</c:v>
                </c:pt>
                <c:pt idx="40">
                  <c:v>7819242.9789485252</c:v>
                </c:pt>
                <c:pt idx="41">
                  <c:v>7769188.2033296926</c:v>
                </c:pt>
                <c:pt idx="42">
                  <c:v>7719340.252831907</c:v>
                </c:pt>
                <c:pt idx="43">
                  <c:v>7669698.3749050256</c:v>
                </c:pt>
                <c:pt idx="44">
                  <c:v>7620261.8195951022</c:v>
                </c:pt>
                <c:pt idx="45">
                  <c:v>7571029.8395356582</c:v>
                </c:pt>
                <c:pt idx="46">
                  <c:v>7522001.6899389802</c:v>
                </c:pt>
                <c:pt idx="47">
                  <c:v>7473176.6285874415</c:v>
                </c:pt>
                <c:pt idx="48">
                  <c:v>7424553.9158248613</c:v>
                </c:pt>
                <c:pt idx="49">
                  <c:v>7376132.8145478824</c:v>
                </c:pt>
                <c:pt idx="50">
                  <c:v>7327912.5901973918</c:v>
                </c:pt>
                <c:pt idx="51">
                  <c:v>7279892.5107499519</c:v>
                </c:pt>
                <c:pt idx="52">
                  <c:v>7232071.8467092747</c:v>
                </c:pt>
                <c:pt idx="53">
                  <c:v>7184449.8710977184</c:v>
                </c:pt>
                <c:pt idx="54">
                  <c:v>7137025.8594478127</c:v>
                </c:pt>
                <c:pt idx="55">
                  <c:v>7089799.0897938097</c:v>
                </c:pt>
                <c:pt idx="56">
                  <c:v>7042768.8426632695</c:v>
                </c:pt>
                <c:pt idx="57">
                  <c:v>6995934.4010686679</c:v>
                </c:pt>
                <c:pt idx="58">
                  <c:v>6949295.0504990332</c:v>
                </c:pt>
                <c:pt idx="59">
                  <c:v>6902850.0789116127</c:v>
                </c:pt>
                <c:pt idx="60">
                  <c:v>6856598.7767235665</c:v>
                </c:pt>
                <c:pt idx="61">
                  <c:v>6810540.4368036846</c:v>
                </c:pt>
                <c:pt idx="62">
                  <c:v>6764674.3544641389</c:v>
                </c:pt>
                <c:pt idx="63">
                  <c:v>6718999.8274522554</c:v>
                </c:pt>
                <c:pt idx="64">
                  <c:v>6673516.1559423199</c:v>
                </c:pt>
                <c:pt idx="65">
                  <c:v>6628222.6425274052</c:v>
                </c:pt>
                <c:pt idx="66">
                  <c:v>6583118.5922112297</c:v>
                </c:pt>
                <c:pt idx="67">
                  <c:v>6538203.3124000421</c:v>
                </c:pt>
                <c:pt idx="68">
                  <c:v>6493476.1128945313</c:v>
                </c:pt>
                <c:pt idx="69">
                  <c:v>6448936.3058817647</c:v>
                </c:pt>
                <c:pt idx="70">
                  <c:v>6404583.205927154</c:v>
                </c:pt>
                <c:pt idx="71">
                  <c:v>6360416.1299664453</c:v>
                </c:pt>
                <c:pt idx="72">
                  <c:v>6316434.3972977381</c:v>
                </c:pt>
                <c:pt idx="73">
                  <c:v>6272637.3295735307</c:v>
                </c:pt>
                <c:pt idx="74">
                  <c:v>6229024.2507927893</c:v>
                </c:pt>
                <c:pt idx="75">
                  <c:v>6185594.487293045</c:v>
                </c:pt>
                <c:pt idx="76">
                  <c:v>6142347.3677425217</c:v>
                </c:pt>
                <c:pt idx="77">
                  <c:v>6099282.2231322825</c:v>
                </c:pt>
                <c:pt idx="78">
                  <c:v>6056398.3867684053</c:v>
                </c:pt>
                <c:pt idx="79">
                  <c:v>6013695.1942641856</c:v>
                </c:pt>
                <c:pt idx="80">
                  <c:v>5971171.9835323654</c:v>
                </c:pt>
                <c:pt idx="81">
                  <c:v>5928828.0947773848</c:v>
                </c:pt>
                <c:pt idx="82">
                  <c:v>5886662.8704876639</c:v>
                </c:pt>
                <c:pt idx="83">
                  <c:v>5844675.6554279048</c:v>
                </c:pt>
                <c:pt idx="84">
                  <c:v>5802865.7966314256</c:v>
                </c:pt>
                <c:pt idx="85">
                  <c:v>5761232.6433925144</c:v>
                </c:pt>
                <c:pt idx="86">
                  <c:v>5719775.5472588101</c:v>
                </c:pt>
                <c:pt idx="87">
                  <c:v>5678493.8620237112</c:v>
                </c:pt>
                <c:pt idx="88">
                  <c:v>5637386.9437188087</c:v>
                </c:pt>
                <c:pt idx="89">
                  <c:v>5596454.1506063398</c:v>
                </c:pt>
                <c:pt idx="90">
                  <c:v>5555694.8431716738</c:v>
                </c:pt>
                <c:pt idx="91">
                  <c:v>5515108.384115817</c:v>
                </c:pt>
                <c:pt idx="92">
                  <c:v>5474694.1383479452</c:v>
                </c:pt>
                <c:pt idx="93">
                  <c:v>5434451.4729779623</c:v>
                </c:pt>
                <c:pt idx="94">
                  <c:v>5394379.757309081</c:v>
                </c:pt>
                <c:pt idx="95">
                  <c:v>5354478.3628304303</c:v>
                </c:pt>
                <c:pt idx="96">
                  <c:v>5314746.6632096833</c:v>
                </c:pt>
                <c:pt idx="97">
                  <c:v>5275184.0342857167</c:v>
                </c:pt>
                <c:pt idx="98">
                  <c:v>5235789.8540612897</c:v>
                </c:pt>
                <c:pt idx="99">
                  <c:v>5196563.5026957458</c:v>
                </c:pt>
                <c:pt idx="100">
                  <c:v>5157504.3624977451</c:v>
                </c:pt>
                <c:pt idx="101">
                  <c:v>5118611.8179180138</c:v>
                </c:pt>
                <c:pt idx="102">
                  <c:v>5079885.2555421228</c:v>
                </c:pt>
                <c:pt idx="103">
                  <c:v>5041324.0640832875</c:v>
                </c:pt>
                <c:pt idx="104">
                  <c:v>5002927.634375195</c:v>
                </c:pt>
                <c:pt idx="105">
                  <c:v>4964695.3593648486</c:v>
                </c:pt>
                <c:pt idx="106">
                  <c:v>4926626.634105444</c:v>
                </c:pt>
                <c:pt idx="107">
                  <c:v>4888720.8557492616</c:v>
                </c:pt>
                <c:pt idx="108">
                  <c:v>4850977.4235405913</c:v>
                </c:pt>
                <c:pt idx="109">
                  <c:v>4813395.738808671</c:v>
                </c:pt>
                <c:pt idx="110">
                  <c:v>4775975.2049606564</c:v>
                </c:pt>
                <c:pt idx="111">
                  <c:v>4738715.2274746103</c:v>
                </c:pt>
                <c:pt idx="112">
                  <c:v>4701615.213892513</c:v>
                </c:pt>
                <c:pt idx="113">
                  <c:v>4664674.5738133052</c:v>
                </c:pt>
                <c:pt idx="114">
                  <c:v>4627892.7188859433</c:v>
                </c:pt>
                <c:pt idx="115">
                  <c:v>4591269.0628024824</c:v>
                </c:pt>
                <c:pt idx="116">
                  <c:v>4554803.0212911833</c:v>
                </c:pt>
                <c:pt idx="117">
                  <c:v>4518494.0121096419</c:v>
                </c:pt>
                <c:pt idx="118">
                  <c:v>4482341.4550379412</c:v>
                </c:pt>
                <c:pt idx="119">
                  <c:v>4446344.771871822</c:v>
                </c:pt>
                <c:pt idx="120">
                  <c:v>4410503.3864158858</c:v>
                </c:pt>
                <c:pt idx="121">
                  <c:v>4374816.7244768105</c:v>
                </c:pt>
                <c:pt idx="122">
                  <c:v>4339284.2138565946</c:v>
                </c:pt>
                <c:pt idx="123">
                  <c:v>4303905.2843458205</c:v>
                </c:pt>
                <c:pt idx="124">
                  <c:v>4268679.3677169438</c:v>
                </c:pt>
                <c:pt idx="125">
                  <c:v>4233605.8977176007</c:v>
                </c:pt>
                <c:pt idx="126">
                  <c:v>4198684.3100639433</c:v>
                </c:pt>
                <c:pt idx="127">
                  <c:v>4163914.0424339878</c:v>
                </c:pt>
                <c:pt idx="128">
                  <c:v>4129294.5344609972</c:v>
                </c:pt>
                <c:pt idx="129">
                  <c:v>4094825.2277268753</c:v>
                </c:pt>
                <c:pt idx="130">
                  <c:v>4060505.5657555885</c:v>
                </c:pt>
                <c:pt idx="131">
                  <c:v>4026334.9940066063</c:v>
                </c:pt>
                <c:pt idx="132">
                  <c:v>3992312.9598683678</c:v>
                </c:pt>
                <c:pt idx="133">
                  <c:v>3958438.9126517642</c:v>
                </c:pt>
                <c:pt idx="134">
                  <c:v>3924712.303583649</c:v>
                </c:pt>
                <c:pt idx="135">
                  <c:v>3891132.5858003641</c:v>
                </c:pt>
                <c:pt idx="136">
                  <c:v>3857699.2143412922</c:v>
                </c:pt>
                <c:pt idx="137">
                  <c:v>3824411.6461424292</c:v>
                </c:pt>
                <c:pt idx="138">
                  <c:v>3791269.3400299749</c:v>
                </c:pt>
                <c:pt idx="139">
                  <c:v>3758271.7567139501</c:v>
                </c:pt>
                <c:pt idx="140">
                  <c:v>3725418.3587818313</c:v>
                </c:pt>
                <c:pt idx="141">
                  <c:v>3692708.6106922072</c:v>
                </c:pt>
                <c:pt idx="142">
                  <c:v>3660141.9787684586</c:v>
                </c:pt>
                <c:pt idx="143">
                  <c:v>3627717.9311924558</c:v>
                </c:pt>
                <c:pt idx="144">
                  <c:v>3595435.9379982804</c:v>
                </c:pt>
                <c:pt idx="145">
                  <c:v>3563295.471065965</c:v>
                </c:pt>
                <c:pt idx="146">
                  <c:v>3531296.0041152551</c:v>
                </c:pt>
                <c:pt idx="147">
                  <c:v>3499437.0126993922</c:v>
                </c:pt>
                <c:pt idx="148">
                  <c:v>3467717.9741989174</c:v>
                </c:pt>
                <c:pt idx="149">
                  <c:v>3436138.3678154964</c:v>
                </c:pt>
                <c:pt idx="150">
                  <c:v>3404697.6745657609</c:v>
                </c:pt>
                <c:pt idx="151">
                  <c:v>3373395.3772751763</c:v>
                </c:pt>
                <c:pt idx="152">
                  <c:v>3342230.9605719266</c:v>
                </c:pt>
                <c:pt idx="153">
                  <c:v>3311203.9108808199</c:v>
                </c:pt>
                <c:pt idx="154">
                  <c:v>3280313.7164172144</c:v>
                </c:pt>
                <c:pt idx="155">
                  <c:v>3249559.8671809649</c:v>
                </c:pt>
                <c:pt idx="156">
                  <c:v>3218941.8549503898</c:v>
                </c:pt>
                <c:pt idx="157">
                  <c:v>3188459.1732762568</c:v>
                </c:pt>
                <c:pt idx="158">
                  <c:v>3158111.3174757897</c:v>
                </c:pt>
                <c:pt idx="159">
                  <c:v>3127897.7846266953</c:v>
                </c:pt>
                <c:pt idx="160">
                  <c:v>3097818.0735612097</c:v>
                </c:pt>
                <c:pt idx="161">
                  <c:v>3067871.6848601638</c:v>
                </c:pt>
                <c:pt idx="162">
                  <c:v>3038058.1208470711</c:v>
                </c:pt>
                <c:pt idx="163">
                  <c:v>3008376.8855822319</c:v>
                </c:pt>
                <c:pt idx="164">
                  <c:v>2978827.4848568593</c:v>
                </c:pt>
                <c:pt idx="165">
                  <c:v>2949409.4261872228</c:v>
                </c:pt>
                <c:pt idx="166">
                  <c:v>2920122.2188088149</c:v>
                </c:pt>
                <c:pt idx="167">
                  <c:v>2890965.3736705333</c:v>
                </c:pt>
                <c:pt idx="168">
                  <c:v>2861938.4034288852</c:v>
                </c:pt>
                <c:pt idx="169">
                  <c:v>2833040.8224422084</c:v>
                </c:pt>
                <c:pt idx="170">
                  <c:v>2804272.1467649145</c:v>
                </c:pt>
                <c:pt idx="171">
                  <c:v>2775631.8941417495</c:v>
                </c:pt>
                <c:pt idx="172">
                  <c:v>2747119.5840020725</c:v>
                </c:pt>
                <c:pt idx="173">
                  <c:v>2718734.7374541573</c:v>
                </c:pt>
                <c:pt idx="174">
                  <c:v>2690476.8772795079</c:v>
                </c:pt>
                <c:pt idx="175">
                  <c:v>2662345.5279271971</c:v>
                </c:pt>
                <c:pt idx="176">
                  <c:v>2634340.2155082226</c:v>
                </c:pt>
                <c:pt idx="177">
                  <c:v>2606460.46778988</c:v>
                </c:pt>
                <c:pt idx="178">
                  <c:v>2578705.8141901586</c:v>
                </c:pt>
                <c:pt idx="179">
                  <c:v>2551075.7857721513</c:v>
                </c:pt>
                <c:pt idx="180">
                  <c:v>2523569.9152384866</c:v>
                </c:pt>
                <c:pt idx="181">
                  <c:v>2496187.736925778</c:v>
                </c:pt>
                <c:pt idx="182">
                  <c:v>2468928.78679909</c:v>
                </c:pt>
                <c:pt idx="183">
                  <c:v>2441792.6024464271</c:v>
                </c:pt>
                <c:pt idx="184">
                  <c:v>2414778.7230732357</c:v>
                </c:pt>
                <c:pt idx="185">
                  <c:v>2387886.6894969293</c:v>
                </c:pt>
                <c:pt idx="186">
                  <c:v>2361116.0441414281</c:v>
                </c:pt>
                <c:pt idx="187">
                  <c:v>2334466.3310317188</c:v>
                </c:pt>
                <c:pt idx="188">
                  <c:v>2307937.0957884309</c:v>
                </c:pt>
                <c:pt idx="189">
                  <c:v>2281527.8856224357</c:v>
                </c:pt>
                <c:pt idx="190">
                  <c:v>2255238.2493294547</c:v>
                </c:pt>
                <c:pt idx="191">
                  <c:v>2229067.7372846967</c:v>
                </c:pt>
                <c:pt idx="192">
                  <c:v>2203015.9014375019</c:v>
                </c:pt>
                <c:pt idx="193">
                  <c:v>2177082.2953060139</c:v>
                </c:pt>
                <c:pt idx="194">
                  <c:v>2151266.47397186</c:v>
                </c:pt>
                <c:pt idx="195">
                  <c:v>2125567.9940748578</c:v>
                </c:pt>
                <c:pt idx="196">
                  <c:v>2099986.4138077339</c:v>
                </c:pt>
                <c:pt idx="197">
                  <c:v>2074521.2929108615</c:v>
                </c:pt>
                <c:pt idx="198">
                  <c:v>2049172.1926670165</c:v>
                </c:pt>
                <c:pt idx="199">
                  <c:v>2023938.6758961508</c:v>
                </c:pt>
                <c:pt idx="200">
                  <c:v>1998820.3069501815</c:v>
                </c:pt>
                <c:pt idx="201">
                  <c:v>1973816.6517077999</c:v>
                </c:pt>
                <c:pt idx="202">
                  <c:v>1948927.2775692963</c:v>
                </c:pt>
                <c:pt idx="203">
                  <c:v>1924151.7534514018</c:v>
                </c:pt>
                <c:pt idx="204">
                  <c:v>1899489.6497821482</c:v>
                </c:pt>
                <c:pt idx="205">
                  <c:v>1874940.5384957446</c:v>
                </c:pt>
                <c:pt idx="206">
                  <c:v>1850503.9930274712</c:v>
                </c:pt>
                <c:pt idx="207">
                  <c:v>1826179.58830859</c:v>
                </c:pt>
                <c:pt idx="208">
                  <c:v>1801966.9007612728</c:v>
                </c:pt>
                <c:pt idx="209">
                  <c:v>1777865.5082935449</c:v>
                </c:pt>
                <c:pt idx="210">
                  <c:v>1753874.9902942483</c:v>
                </c:pt>
                <c:pt idx="211">
                  <c:v>1729994.9276280182</c:v>
                </c:pt>
                <c:pt idx="212">
                  <c:v>1706224.9026302791</c:v>
                </c:pt>
                <c:pt idx="213">
                  <c:v>1682564.4991022567</c:v>
                </c:pt>
                <c:pt idx="214">
                  <c:v>1659013.3023060053</c:v>
                </c:pt>
                <c:pt idx="215">
                  <c:v>1635570.8989594532</c:v>
                </c:pt>
                <c:pt idx="216">
                  <c:v>1612236.8772314652</c:v>
                </c:pt>
                <c:pt idx="217">
                  <c:v>1589010.8267369191</c:v>
                </c:pt>
                <c:pt idx="218">
                  <c:v>1565892.3385318005</c:v>
                </c:pt>
                <c:pt idx="219">
                  <c:v>1542881.0051083139</c:v>
                </c:pt>
                <c:pt idx="220">
                  <c:v>1519976.4203900089</c:v>
                </c:pt>
                <c:pt idx="221">
                  <c:v>1497178.1797269252</c:v>
                </c:pt>
                <c:pt idx="222">
                  <c:v>1474485.8798907497</c:v>
                </c:pt>
                <c:pt idx="223">
                  <c:v>1451899.1190699944</c:v>
                </c:pt>
                <c:pt idx="224">
                  <c:v>1429417.4968651866</c:v>
                </c:pt>
                <c:pt idx="225">
                  <c:v>1407040.614284077</c:v>
                </c:pt>
                <c:pt idx="226">
                  <c:v>1384768.0737368641</c:v>
                </c:pt>
                <c:pt idx="227">
                  <c:v>1362599.4790314331</c:v>
                </c:pt>
                <c:pt idx="228">
                  <c:v>1340534.4353686119</c:v>
                </c:pt>
                <c:pt idx="229">
                  <c:v>1318572.5493374425</c:v>
                </c:pt>
                <c:pt idx="230">
                  <c:v>1296713.4289104675</c:v>
                </c:pt>
                <c:pt idx="231">
                  <c:v>1274956.6834390345</c:v>
                </c:pt>
                <c:pt idx="232">
                  <c:v>1253301.9236486126</c:v>
                </c:pt>
                <c:pt idx="233">
                  <c:v>1231748.7616341284</c:v>
                </c:pt>
                <c:pt idx="234">
                  <c:v>1210296.8108553151</c:v>
                </c:pt>
                <c:pt idx="235">
                  <c:v>1188945.6861320774</c:v>
                </c:pt>
                <c:pt idx="236">
                  <c:v>1167695.0036398724</c:v>
                </c:pt>
                <c:pt idx="237">
                  <c:v>1146544.3809051064</c:v>
                </c:pt>
                <c:pt idx="238">
                  <c:v>1125493.4368005455</c:v>
                </c:pt>
                <c:pt idx="239">
                  <c:v>1104541.7915407433</c:v>
                </c:pt>
                <c:pt idx="240">
                  <c:v>1083689.0666774821</c:v>
                </c:pt>
                <c:pt idx="241">
                  <c:v>1062934.885095231</c:v>
                </c:pt>
                <c:pt idx="242">
                  <c:v>1042278.8710066178</c:v>
                </c:pt>
                <c:pt idx="243">
                  <c:v>1021720.6499479167</c:v>
                </c:pt>
                <c:pt idx="244">
                  <c:v>1001259.8487745516</c:v>
                </c:pt>
                <c:pt idx="245">
                  <c:v>980896.09565661254</c:v>
                </c:pt>
                <c:pt idx="246">
                  <c:v>960629.02007438918</c:v>
                </c:pt>
                <c:pt idx="247">
                  <c:v>940458.25281391817</c:v>
                </c:pt>
                <c:pt idx="248">
                  <c:v>920383.42596254521</c:v>
                </c:pt>
                <c:pt idx="249">
                  <c:v>900404.17290450283</c:v>
                </c:pt>
                <c:pt idx="250">
                  <c:v>880520.12831650185</c:v>
                </c:pt>
                <c:pt idx="251">
                  <c:v>860730.9281633381</c:v>
                </c:pt>
                <c:pt idx="252">
                  <c:v>841036.20969351416</c:v>
                </c:pt>
                <c:pt idx="253">
                  <c:v>821435.61143487482</c:v>
                </c:pt>
                <c:pt idx="254">
                  <c:v>801928.77319025807</c:v>
                </c:pt>
                <c:pt idx="255">
                  <c:v>782515.33603315987</c:v>
                </c:pt>
                <c:pt idx="256">
                  <c:v>763194.94230341364</c:v>
                </c:pt>
                <c:pt idx="257">
                  <c:v>743967.23560288455</c:v>
                </c:pt>
                <c:pt idx="258">
                  <c:v>724831.86079117737</c:v>
                </c:pt>
                <c:pt idx="259">
                  <c:v>705788.46398135973</c:v>
                </c:pt>
                <c:pt idx="260">
                  <c:v>686836.69253569841</c:v>
                </c:pt>
                <c:pt idx="261">
                  <c:v>667976.19506141136</c:v>
                </c:pt>
                <c:pt idx="262">
                  <c:v>649206.62140643212</c:v>
                </c:pt>
                <c:pt idx="263">
                  <c:v>630527.62265519006</c:v>
                </c:pt>
                <c:pt idx="264">
                  <c:v>611938.85112440353</c:v>
                </c:pt>
                <c:pt idx="265">
                  <c:v>593439.96035888803</c:v>
                </c:pt>
                <c:pt idx="266">
                  <c:v>575030.60512737755</c:v>
                </c:pt>
                <c:pt idx="267">
                  <c:v>556710.44141835999</c:v>
                </c:pt>
                <c:pt idx="268">
                  <c:v>538479.12643592723</c:v>
                </c:pt>
                <c:pt idx="269">
                  <c:v>520336.31859563803</c:v>
                </c:pt>
                <c:pt idx="270">
                  <c:v>502281.67752039555</c:v>
                </c:pt>
                <c:pt idx="271">
                  <c:v>484314.86403633817</c:v>
                </c:pt>
                <c:pt idx="272">
                  <c:v>466435.54016874434</c:v>
                </c:pt>
                <c:pt idx="273">
                  <c:v>448643.36913795082</c:v>
                </c:pt>
                <c:pt idx="274">
                  <c:v>430938.01535528497</c:v>
                </c:pt>
                <c:pt idx="275">
                  <c:v>413319.14441900997</c:v>
                </c:pt>
                <c:pt idx="276">
                  <c:v>395786.42311028426</c:v>
                </c:pt>
                <c:pt idx="277">
                  <c:v>378339.51938913437</c:v>
                </c:pt>
                <c:pt idx="278">
                  <c:v>360978.10239044059</c:v>
                </c:pt>
                <c:pt idx="279">
                  <c:v>343701.8424199369</c:v>
                </c:pt>
                <c:pt idx="280">
                  <c:v>326510.41095022362</c:v>
                </c:pt>
                <c:pt idx="281">
                  <c:v>309403.48061679391</c:v>
                </c:pt>
                <c:pt idx="282">
                  <c:v>292380.72521407303</c:v>
                </c:pt>
                <c:pt idx="283">
                  <c:v>275441.81969147106</c:v>
                </c:pt>
                <c:pt idx="284">
                  <c:v>258586.44014944916</c:v>
                </c:pt>
                <c:pt idx="285">
                  <c:v>241814.26383559825</c:v>
                </c:pt>
                <c:pt idx="286">
                  <c:v>225124.9691407315</c:v>
                </c:pt>
                <c:pt idx="287">
                  <c:v>208518.23559498938</c:v>
                </c:pt>
                <c:pt idx="288">
                  <c:v>191993.74386395808</c:v>
                </c:pt>
                <c:pt idx="289">
                  <c:v>175551.17574480057</c:v>
                </c:pt>
                <c:pt idx="290">
                  <c:v>159190.21416240092</c:v>
                </c:pt>
                <c:pt idx="291">
                  <c:v>142910.54316552135</c:v>
                </c:pt>
                <c:pt idx="292">
                  <c:v>126711.84792297204</c:v>
                </c:pt>
                <c:pt idx="293">
                  <c:v>110593.81471979393</c:v>
                </c:pt>
                <c:pt idx="294">
                  <c:v>94556.130953454121</c:v>
                </c:pt>
                <c:pt idx="295">
                  <c:v>78598.485130054134</c:v>
                </c:pt>
                <c:pt idx="296">
                  <c:v>62720.566860550724</c:v>
                </c:pt>
                <c:pt idx="297">
                  <c:v>46922.066856989382</c:v>
                </c:pt>
                <c:pt idx="298">
                  <c:v>31202.676928750476</c:v>
                </c:pt>
                <c:pt idx="299">
                  <c:v>15562.089978807848</c:v>
                </c:pt>
                <c:pt idx="300">
                  <c:v>1.8130345055720701E-12</c:v>
                </c:pt>
              </c:numCache>
            </c:numRef>
          </c:val>
          <c:extLst>
            <c:ext xmlns:c16="http://schemas.microsoft.com/office/drawing/2014/chart" uri="{C3380CC4-5D6E-409C-BE32-E72D297353CC}">
              <c16:uniqueId val="{00000001-BD44-4886-9DDE-CEBC31BDC297}"/>
            </c:ext>
          </c:extLst>
        </c:ser>
        <c:dLbls>
          <c:showLegendKey val="0"/>
          <c:showVal val="0"/>
          <c:showCatName val="0"/>
          <c:showSerName val="0"/>
          <c:showPercent val="0"/>
          <c:showBubbleSize val="0"/>
        </c:dLbls>
        <c:axId val="97726464"/>
        <c:axId val="97728000"/>
      </c:areaChart>
      <c:catAx>
        <c:axId val="97726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97728000"/>
        <c:crosses val="autoZero"/>
        <c:auto val="1"/>
        <c:lblAlgn val="ctr"/>
        <c:lblOffset val="100"/>
        <c:tickLblSkip val="12"/>
        <c:tickMarkSkip val="12"/>
        <c:noMultiLvlLbl val="0"/>
      </c:catAx>
      <c:valAx>
        <c:axId val="97728000"/>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7726464"/>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MortgageFix5Y!$N$20</c:f>
              <c:strCache>
                <c:ptCount val="1"/>
                <c:pt idx="0">
                  <c:v>Outstanding no prepay</c:v>
                </c:pt>
              </c:strCache>
            </c:strRef>
          </c:tx>
          <c:spPr>
            <a:solidFill>
              <a:srgbClr val="FFFFCC"/>
            </a:solidFill>
            <a:ln w="12700">
              <a:solidFill>
                <a:srgbClr val="000000"/>
              </a:solidFill>
              <a:prstDash val="solid"/>
            </a:ln>
          </c:spPr>
          <c:cat>
            <c:numRef>
              <c:f>MortgageFix5Y!$A$21:$A$321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MortgageFix5Y!$N$21:$N$321</c:f>
              <c:numCache>
                <c:formatCode>#,##0</c:formatCode>
                <c:ptCount val="301"/>
                <c:pt idx="0">
                  <c:v>10000000</c:v>
                </c:pt>
                <c:pt idx="1">
                  <c:v>9840146.2245048191</c:v>
                </c:pt>
                <c:pt idx="2">
                  <c:v>9680067.7350614499</c:v>
                </c:pt>
                <c:pt idx="3">
                  <c:v>9519764.2157789581</c:v>
                </c:pt>
                <c:pt idx="4">
                  <c:v>9359235.3503223453</c:v>
                </c:pt>
                <c:pt idx="5">
                  <c:v>9198480.8219119292</c:v>
                </c:pt>
                <c:pt idx="6">
                  <c:v>9037500.3133227136</c:v>
                </c:pt>
                <c:pt idx="7">
                  <c:v>8876293.5068837646</c:v>
                </c:pt>
                <c:pt idx="8">
                  <c:v>8714860.0844775811</c:v>
                </c:pt>
                <c:pt idx="9">
                  <c:v>8553199.7275394741</c:v>
                </c:pt>
                <c:pt idx="10">
                  <c:v>8391312.1170569286</c:v>
                </c:pt>
                <c:pt idx="11">
                  <c:v>8229196.9335689815</c:v>
                </c:pt>
                <c:pt idx="12">
                  <c:v>8066853.8571655871</c:v>
                </c:pt>
                <c:pt idx="13">
                  <c:v>7904282.5674869874</c:v>
                </c:pt>
                <c:pt idx="14">
                  <c:v>7741482.7437230805</c:v>
                </c:pt>
                <c:pt idx="15">
                  <c:v>7578454.0646127863</c:v>
                </c:pt>
                <c:pt idx="16">
                  <c:v>7415196.2084434116</c:v>
                </c:pt>
                <c:pt idx="17">
                  <c:v>7251708.8530500187</c:v>
                </c:pt>
                <c:pt idx="18">
                  <c:v>7087991.6758147869</c:v>
                </c:pt>
                <c:pt idx="19">
                  <c:v>6924044.3536663754</c:v>
                </c:pt>
                <c:pt idx="20">
                  <c:v>6759866.5630792873</c:v>
                </c:pt>
                <c:pt idx="21">
                  <c:v>6595457.9800732322</c:v>
                </c:pt>
                <c:pt idx="22">
                  <c:v>6430818.2802124834</c:v>
                </c:pt>
                <c:pt idx="23">
                  <c:v>6265947.1386052407</c:v>
                </c:pt>
                <c:pt idx="24">
                  <c:v>6100844.2299029883</c:v>
                </c:pt>
                <c:pt idx="25">
                  <c:v>5935509.2282998525</c:v>
                </c:pt>
                <c:pt idx="26">
                  <c:v>5769941.8075319594</c:v>
                </c:pt>
                <c:pt idx="27">
                  <c:v>5604141.6408767896</c:v>
                </c:pt>
                <c:pt idx="28">
                  <c:v>5438108.4011525363</c:v>
                </c:pt>
                <c:pt idx="29">
                  <c:v>5271841.7607174562</c:v>
                </c:pt>
                <c:pt idx="30">
                  <c:v>5105341.3914692253</c:v>
                </c:pt>
                <c:pt idx="31">
                  <c:v>4938606.9648442911</c:v>
                </c:pt>
                <c:pt idx="32">
                  <c:v>4771638.1518172231</c:v>
                </c:pt>
                <c:pt idx="33">
                  <c:v>4604434.622900065</c:v>
                </c:pt>
                <c:pt idx="34">
                  <c:v>4436996.0481416835</c:v>
                </c:pt>
                <c:pt idx="35">
                  <c:v>4269322.0971271181</c:v>
                </c:pt>
                <c:pt idx="36">
                  <c:v>4101412.4389769277</c:v>
                </c:pt>
                <c:pt idx="37">
                  <c:v>3933266.7423465387</c:v>
                </c:pt>
                <c:pt idx="38">
                  <c:v>3764884.6754255914</c:v>
                </c:pt>
                <c:pt idx="39">
                  <c:v>3596265.9059372842</c:v>
                </c:pt>
                <c:pt idx="40">
                  <c:v>3427410.1011377182</c:v>
                </c:pt>
                <c:pt idx="41">
                  <c:v>3258316.9278152417</c:v>
                </c:pt>
                <c:pt idx="42">
                  <c:v>3088986.0522897909</c:v>
                </c:pt>
                <c:pt idx="43">
                  <c:v>2919417.1404122324</c:v>
                </c:pt>
                <c:pt idx="44">
                  <c:v>2749609.8575637043</c:v>
                </c:pt>
                <c:pt idx="45">
                  <c:v>2579563.8686549542</c:v>
                </c:pt>
                <c:pt idx="46">
                  <c:v>2409278.8381256806</c:v>
                </c:pt>
                <c:pt idx="47">
                  <c:v>2238754.4299438675</c:v>
                </c:pt>
                <c:pt idx="48">
                  <c:v>2067990.3076051238</c:v>
                </c:pt>
                <c:pt idx="49">
                  <c:v>1896986.1341320183</c:v>
                </c:pt>
                <c:pt idx="50">
                  <c:v>1725741.5720734149</c:v>
                </c:pt>
                <c:pt idx="51">
                  <c:v>1554256.2835038065</c:v>
                </c:pt>
                <c:pt idx="52">
                  <c:v>1382529.9300226481</c:v>
                </c:pt>
                <c:pt idx="53">
                  <c:v>1210562.1727536893</c:v>
                </c:pt>
                <c:pt idx="54">
                  <c:v>1038352.6723443058</c:v>
                </c:pt>
                <c:pt idx="55">
                  <c:v>865901.08896482899</c:v>
                </c:pt>
                <c:pt idx="56">
                  <c:v>693207.08230787585</c:v>
                </c:pt>
                <c:pt idx="57">
                  <c:v>520270.31158767734</c:v>
                </c:pt>
                <c:pt idx="58">
                  <c:v>347090.43553940597</c:v>
                </c:pt>
                <c:pt idx="59">
                  <c:v>173667.11241850213</c:v>
                </c:pt>
                <c:pt idx="60">
                  <c:v>-2.9103830456733704E-11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E3CA-4E69-86B5-653DE57EAC74}"/>
            </c:ext>
          </c:extLst>
        </c:ser>
        <c:ser>
          <c:idx val="1"/>
          <c:order val="1"/>
          <c:tx>
            <c:strRef>
              <c:f>MortgageFix5Y!$E$20</c:f>
              <c:strCache>
                <c:ptCount val="1"/>
                <c:pt idx="0">
                  <c:v>Outstanding 4% prepay</c:v>
                </c:pt>
              </c:strCache>
            </c:strRef>
          </c:tx>
          <c:spPr>
            <a:solidFill>
              <a:srgbClr val="99CCFF"/>
            </a:solidFill>
            <a:ln w="12700">
              <a:solidFill>
                <a:srgbClr val="000000"/>
              </a:solidFill>
              <a:prstDash val="solid"/>
            </a:ln>
          </c:spPr>
          <c:cat>
            <c:numRef>
              <c:f>MortgageFix5Y!$A$21:$A$321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MortgageFix5Y!$E$21:$E$321</c:f>
              <c:numCache>
                <c:formatCode>#,##0</c:formatCode>
                <c:ptCount val="301"/>
                <c:pt idx="0">
                  <c:v>10000000</c:v>
                </c:pt>
                <c:pt idx="1">
                  <c:v>9807932.1463470031</c:v>
                </c:pt>
                <c:pt idx="2">
                  <c:v>9616791.4342726134</c:v>
                </c:pt>
                <c:pt idx="3">
                  <c:v>9426574.2698465046</c:v>
                </c:pt>
                <c:pt idx="4">
                  <c:v>9237277.0719501805</c:v>
                </c:pt>
                <c:pt idx="5">
                  <c:v>9048896.2722330727</c:v>
                </c:pt>
                <c:pt idx="6">
                  <c:v>8861428.3150687832</c:v>
                </c:pt>
                <c:pt idx="7">
                  <c:v>8674869.6575114895</c:v>
                </c:pt>
                <c:pt idx="8">
                  <c:v>8489216.7692524679</c:v>
                </c:pt>
                <c:pt idx="9">
                  <c:v>8304466.1325767878</c:v>
                </c:pt>
                <c:pt idx="10">
                  <c:v>8120614.242320138</c:v>
                </c:pt>
                <c:pt idx="11">
                  <c:v>7937657.6058258042</c:v>
                </c:pt>
                <c:pt idx="12">
                  <c:v>7755592.7429017881</c:v>
                </c:pt>
                <c:pt idx="13">
                  <c:v>7574416.1857780693</c:v>
                </c:pt>
                <c:pt idx="14">
                  <c:v>7394124.4790640166</c:v>
                </c:pt>
                <c:pt idx="15">
                  <c:v>7214714.1797059337</c:v>
                </c:pt>
                <c:pt idx="16">
                  <c:v>7036181.8569447557</c:v>
                </c:pt>
                <c:pt idx="17">
                  <c:v>6858524.0922738817</c:v>
                </c:pt>
                <c:pt idx="18">
                  <c:v>6681737.4793971526</c:v>
                </c:pt>
                <c:pt idx="19">
                  <c:v>6505818.6241869684</c:v>
                </c:pt>
                <c:pt idx="20">
                  <c:v>6330764.1446425477</c:v>
                </c:pt>
                <c:pt idx="21">
                  <c:v>6156570.6708483249</c:v>
                </c:pt>
                <c:pt idx="22">
                  <c:v>5983234.8449324891</c:v>
                </c:pt>
                <c:pt idx="23">
                  <c:v>5810753.3210256621</c:v>
                </c:pt>
                <c:pt idx="24">
                  <c:v>5639122.7652197145</c:v>
                </c:pt>
                <c:pt idx="25">
                  <c:v>5468339.8555267211</c:v>
                </c:pt>
                <c:pt idx="26">
                  <c:v>5298401.2818380529</c:v>
                </c:pt>
                <c:pt idx="27">
                  <c:v>5129303.7458836092</c:v>
                </c:pt>
                <c:pt idx="28">
                  <c:v>4961043.961191182</c:v>
                </c:pt>
                <c:pt idx="29">
                  <c:v>4793618.6530459607</c:v>
                </c:pt>
                <c:pt idx="30">
                  <c:v>4627024.5584501745</c:v>
                </c:pt>
                <c:pt idx="31">
                  <c:v>4461258.4260828644</c:v>
                </c:pt>
                <c:pt idx="32">
                  <c:v>4296317.0162597969</c:v>
                </c:pt>
                <c:pt idx="33">
                  <c:v>4132197.1008935058</c:v>
                </c:pt>
                <c:pt idx="34">
                  <c:v>3968895.4634534745</c:v>
                </c:pt>
                <c:pt idx="35">
                  <c:v>3806408.8989264495</c:v>
                </c:pt>
                <c:pt idx="36">
                  <c:v>3644734.2137768865</c:v>
                </c:pt>
                <c:pt idx="37">
                  <c:v>3483868.2259075292</c:v>
                </c:pt>
                <c:pt idx="38">
                  <c:v>3323807.7646201248</c:v>
                </c:pt>
                <c:pt idx="39">
                  <c:v>3164549.6705762651</c:v>
                </c:pt>
                <c:pt idx="40">
                  <c:v>3006090.7957583643</c:v>
                </c:pt>
                <c:pt idx="41">
                  <c:v>2848428.0034307661</c:v>
                </c:pt>
                <c:pt idx="42">
                  <c:v>2691558.168100981</c:v>
                </c:pt>
                <c:pt idx="43">
                  <c:v>2535478.1754810549</c:v>
                </c:pt>
                <c:pt idx="44">
                  <c:v>2380184.9224490682</c:v>
                </c:pt>
                <c:pt idx="45">
                  <c:v>2225675.3170107622</c:v>
                </c:pt>
                <c:pt idx="46">
                  <c:v>2071946.2782612962</c:v>
                </c:pt>
                <c:pt idx="47">
                  <c:v>1918994.7363471328</c:v>
                </c:pt>
                <c:pt idx="48">
                  <c:v>1766817.6324280517</c:v>
                </c:pt>
                <c:pt idx="49">
                  <c:v>1615411.9186392901</c:v>
                </c:pt>
                <c:pt idx="50">
                  <c:v>1464774.5580538118</c:v>
                </c:pt>
                <c:pt idx="51">
                  <c:v>1314902.5246447024</c:v>
                </c:pt>
                <c:pt idx="52">
                  <c:v>1165792.8032476916</c:v>
                </c:pt>
                <c:pt idx="53">
                  <c:v>1017442.3895238</c:v>
                </c:pt>
                <c:pt idx="54">
                  <c:v>869848.28992211411</c:v>
                </c:pt>
                <c:pt idx="55">
                  <c:v>723007.52164268377</c:v>
                </c:pt>
                <c:pt idx="56">
                  <c:v>576917.11259954667</c:v>
                </c:pt>
                <c:pt idx="57">
                  <c:v>431574.101383876</c:v>
                </c:pt>
                <c:pt idx="58">
                  <c:v>286975.53722725215</c:v>
                </c:pt>
                <c:pt idx="59">
                  <c:v>143118.4799650585</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E3CA-4E69-86B5-653DE57EAC74}"/>
            </c:ext>
          </c:extLst>
        </c:ser>
        <c:dLbls>
          <c:showLegendKey val="0"/>
          <c:showVal val="0"/>
          <c:showCatName val="0"/>
          <c:showSerName val="0"/>
          <c:showPercent val="0"/>
          <c:showBubbleSize val="0"/>
        </c:dLbls>
        <c:axId val="515478272"/>
        <c:axId val="515479808"/>
      </c:areaChart>
      <c:catAx>
        <c:axId val="515478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15479808"/>
        <c:crosses val="autoZero"/>
        <c:auto val="1"/>
        <c:lblAlgn val="ctr"/>
        <c:lblOffset val="100"/>
        <c:tickLblSkip val="12"/>
        <c:tickMarkSkip val="12"/>
        <c:noMultiLvlLbl val="0"/>
      </c:catAx>
      <c:valAx>
        <c:axId val="515479808"/>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5478272"/>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MortgageFix10Y!$N$20</c:f>
              <c:strCache>
                <c:ptCount val="1"/>
                <c:pt idx="0">
                  <c:v>Outstanding no prepay</c:v>
                </c:pt>
              </c:strCache>
            </c:strRef>
          </c:tx>
          <c:spPr>
            <a:solidFill>
              <a:srgbClr val="FFFFCC"/>
            </a:solidFill>
            <a:ln w="12700">
              <a:solidFill>
                <a:srgbClr val="000000"/>
              </a:solidFill>
              <a:prstDash val="solid"/>
            </a:ln>
          </c:spPr>
          <c:cat>
            <c:numRef>
              <c:f>MortgageFix10Y!$A$21:$A$321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MortgageFix10Y!$N$21:$N$321</c:f>
              <c:numCache>
                <c:formatCode>#,##0</c:formatCode>
                <c:ptCount val="301"/>
                <c:pt idx="0">
                  <c:v>10000000</c:v>
                </c:pt>
                <c:pt idx="1">
                  <c:v>9920055.6812394336</c:v>
                </c:pt>
                <c:pt idx="2">
                  <c:v>9840055.9463209007</c:v>
                </c:pt>
                <c:pt idx="3">
                  <c:v>9760000.7568307854</c:v>
                </c:pt>
                <c:pt idx="4">
                  <c:v>9679890.0743288398</c:v>
                </c:pt>
                <c:pt idx="5">
                  <c:v>9599723.8603481706</c:v>
                </c:pt>
                <c:pt idx="6">
                  <c:v>9519502.0763952229</c:v>
                </c:pt>
                <c:pt idx="7">
                  <c:v>9439224.6839497555</c:v>
                </c:pt>
                <c:pt idx="8">
                  <c:v>9358891.6444648262</c:v>
                </c:pt>
                <c:pt idx="9">
                  <c:v>9278502.9193667732</c:v>
                </c:pt>
                <c:pt idx="10">
                  <c:v>9198058.4700551964</c:v>
                </c:pt>
                <c:pt idx="11">
                  <c:v>9117558.257902937</c:v>
                </c:pt>
                <c:pt idx="12">
                  <c:v>9037002.2442560624</c:v>
                </c:pt>
                <c:pt idx="13">
                  <c:v>8956390.3904338442</c:v>
                </c:pt>
                <c:pt idx="14">
                  <c:v>8875722.6577287428</c:v>
                </c:pt>
                <c:pt idx="15">
                  <c:v>8794999.0074063838</c:v>
                </c:pt>
                <c:pt idx="16">
                  <c:v>8714219.4007055461</c:v>
                </c:pt>
                <c:pt idx="17">
                  <c:v>8633383.7988381386</c:v>
                </c:pt>
                <c:pt idx="18">
                  <c:v>8552492.1629891843</c:v>
                </c:pt>
                <c:pt idx="19">
                  <c:v>8471544.4543167967</c:v>
                </c:pt>
                <c:pt idx="20">
                  <c:v>8390540.6339521687</c:v>
                </c:pt>
                <c:pt idx="21">
                  <c:v>8309480.6629995471</c:v>
                </c:pt>
                <c:pt idx="22">
                  <c:v>8228364.5025362186</c:v>
                </c:pt>
                <c:pt idx="23">
                  <c:v>8147192.1136124888</c:v>
                </c:pt>
                <c:pt idx="24">
                  <c:v>8065963.4572516633</c:v>
                </c:pt>
                <c:pt idx="25">
                  <c:v>7984678.4944500299</c:v>
                </c:pt>
                <c:pt idx="26">
                  <c:v>7903337.1861768402</c:v>
                </c:pt>
                <c:pt idx="27">
                  <c:v>7821939.4933742899</c:v>
                </c:pt>
                <c:pt idx="28">
                  <c:v>7740485.3769575004</c:v>
                </c:pt>
                <c:pt idx="29">
                  <c:v>7658974.7978145005</c:v>
                </c:pt>
                <c:pt idx="30">
                  <c:v>7577407.7168062069</c:v>
                </c:pt>
                <c:pt idx="31">
                  <c:v>7495784.0947664054</c:v>
                </c:pt>
                <c:pt idx="32">
                  <c:v>7414103.8925017323</c:v>
                </c:pt>
                <c:pt idx="33">
                  <c:v>7332367.0707916571</c:v>
                </c:pt>
                <c:pt idx="34">
                  <c:v>7250573.5903884601</c:v>
                </c:pt>
                <c:pt idx="35">
                  <c:v>7168723.4120172169</c:v>
                </c:pt>
                <c:pt idx="36">
                  <c:v>7086816.4963757787</c:v>
                </c:pt>
                <c:pt idx="37">
                  <c:v>7004852.8041347517</c:v>
                </c:pt>
                <c:pt idx="38">
                  <c:v>6922832.2959374813</c:v>
                </c:pt>
                <c:pt idx="39">
                  <c:v>6840754.9324000301</c:v>
                </c:pt>
                <c:pt idx="40">
                  <c:v>6758620.6741111604</c:v>
                </c:pt>
                <c:pt idx="41">
                  <c:v>6676429.4816323165</c:v>
                </c:pt>
                <c:pt idx="42">
                  <c:v>6594181.3154976033</c:v>
                </c:pt>
                <c:pt idx="43">
                  <c:v>6511876.1362137692</c:v>
                </c:pt>
                <c:pt idx="44">
                  <c:v>6429513.9042601865</c:v>
                </c:pt>
                <c:pt idx="45">
                  <c:v>6347094.5800888315</c:v>
                </c:pt>
                <c:pt idx="46">
                  <c:v>6264618.1241242671</c:v>
                </c:pt>
                <c:pt idx="47">
                  <c:v>6182084.4967636243</c:v>
                </c:pt>
                <c:pt idx="48">
                  <c:v>6099493.6583765792</c:v>
                </c:pt>
                <c:pt idx="49">
                  <c:v>6016845.5693053398</c:v>
                </c:pt>
                <c:pt idx="50">
                  <c:v>5934140.1898646215</c:v>
                </c:pt>
                <c:pt idx="51">
                  <c:v>5851377.4803416319</c:v>
                </c:pt>
                <c:pt idx="52">
                  <c:v>5768557.4009960508</c:v>
                </c:pt>
                <c:pt idx="53">
                  <c:v>5685679.9120600084</c:v>
                </c:pt>
                <c:pt idx="54">
                  <c:v>5602744.9737380706</c:v>
                </c:pt>
                <c:pt idx="55">
                  <c:v>5519752.5462072166</c:v>
                </c:pt>
                <c:pt idx="56">
                  <c:v>5436702.5896168211</c:v>
                </c:pt>
                <c:pt idx="57">
                  <c:v>5353595.0640886351</c:v>
                </c:pt>
                <c:pt idx="58">
                  <c:v>5270429.9297167668</c:v>
                </c:pt>
                <c:pt idx="59">
                  <c:v>5187207.1465676622</c:v>
                </c:pt>
                <c:pt idx="60">
                  <c:v>5103926.6746800859</c:v>
                </c:pt>
                <c:pt idx="61">
                  <c:v>5020588.4740651017</c:v>
                </c:pt>
                <c:pt idx="62">
                  <c:v>4937192.504706054</c:v>
                </c:pt>
                <c:pt idx="63">
                  <c:v>4853738.7265585475</c:v>
                </c:pt>
                <c:pt idx="64">
                  <c:v>4770227.0995504307</c:v>
                </c:pt>
                <c:pt idx="65">
                  <c:v>4686657.5835817726</c:v>
                </c:pt>
                <c:pt idx="66">
                  <c:v>4603030.1385248462</c:v>
                </c:pt>
                <c:pt idx="67">
                  <c:v>4519344.7242241092</c:v>
                </c:pt>
                <c:pt idx="68">
                  <c:v>4435601.3004961843</c:v>
                </c:pt>
                <c:pt idx="69">
                  <c:v>4351799.8271298381</c:v>
                </c:pt>
                <c:pt idx="70">
                  <c:v>4267940.2638859646</c:v>
                </c:pt>
                <c:pt idx="71">
                  <c:v>4184022.570497565</c:v>
                </c:pt>
                <c:pt idx="72">
                  <c:v>4100046.7066697269</c:v>
                </c:pt>
                <c:pt idx="73">
                  <c:v>4016012.6320796073</c:v>
                </c:pt>
                <c:pt idx="74">
                  <c:v>3931920.3063764111</c:v>
                </c:pt>
                <c:pt idx="75">
                  <c:v>3847769.689181373</c:v>
                </c:pt>
                <c:pt idx="76">
                  <c:v>3763560.7400877378</c:v>
                </c:pt>
                <c:pt idx="77">
                  <c:v>3679293.4186607413</c:v>
                </c:pt>
                <c:pt idx="78">
                  <c:v>3594967.6844375897</c:v>
                </c:pt>
                <c:pt idx="79">
                  <c:v>3510583.4969274416</c:v>
                </c:pt>
                <c:pt idx="80">
                  <c:v>3426140.8156113881</c:v>
                </c:pt>
                <c:pt idx="81">
                  <c:v>3341639.5999424327</c:v>
                </c:pt>
                <c:pt idx="82">
                  <c:v>3257079.8093454731</c:v>
                </c:pt>
                <c:pt idx="83">
                  <c:v>3172461.4032172803</c:v>
                </c:pt>
                <c:pt idx="84">
                  <c:v>3087784.34092648</c:v>
                </c:pt>
                <c:pt idx="85">
                  <c:v>3003048.5818135329</c:v>
                </c:pt>
                <c:pt idx="86">
                  <c:v>2918254.0851907148</c:v>
                </c:pt>
                <c:pt idx="87">
                  <c:v>2833400.8103420981</c:v>
                </c:pt>
                <c:pt idx="88">
                  <c:v>2748488.7165235309</c:v>
                </c:pt>
                <c:pt idx="89">
                  <c:v>2663517.7629626188</c:v>
                </c:pt>
                <c:pt idx="90">
                  <c:v>2578487.9088587039</c:v>
                </c:pt>
                <c:pt idx="91">
                  <c:v>2493399.1133828461</c:v>
                </c:pt>
                <c:pt idx="92">
                  <c:v>2408251.3356778035</c:v>
                </c:pt>
                <c:pt idx="93">
                  <c:v>2323044.5348580126</c:v>
                </c:pt>
                <c:pt idx="94">
                  <c:v>2237778.6700095683</c:v>
                </c:pt>
                <c:pt idx="95">
                  <c:v>2152453.7001902051</c:v>
                </c:pt>
                <c:pt idx="96">
                  <c:v>2067069.5844292764</c:v>
                </c:pt>
                <c:pt idx="97">
                  <c:v>1981626.2817277359</c:v>
                </c:pt>
                <c:pt idx="98">
                  <c:v>1896123.7510581173</c:v>
                </c:pt>
                <c:pt idx="99">
                  <c:v>1810561.9513645144</c:v>
                </c:pt>
                <c:pt idx="100">
                  <c:v>1724940.8415625624</c:v>
                </c:pt>
                <c:pt idx="101">
                  <c:v>1639260.3805394166</c:v>
                </c:pt>
                <c:pt idx="102">
                  <c:v>1553520.5271537339</c:v>
                </c:pt>
                <c:pt idx="103">
                  <c:v>1467721.2402356525</c:v>
                </c:pt>
                <c:pt idx="104">
                  <c:v>1381862.4785867727</c:v>
                </c:pt>
                <c:pt idx="105">
                  <c:v>1295944.2009801362</c:v>
                </c:pt>
                <c:pt idx="106">
                  <c:v>1209966.3661602072</c:v>
                </c:pt>
                <c:pt idx="107">
                  <c:v>1123928.9328428521</c:v>
                </c:pt>
                <c:pt idx="108">
                  <c:v>1037831.8597153195</c:v>
                </c:pt>
                <c:pt idx="109">
                  <c:v>951675.10543622111</c:v>
                </c:pt>
                <c:pt idx="110">
                  <c:v>865458.62863551115</c:v>
                </c:pt>
                <c:pt idx="111">
                  <c:v>779182.38791446679</c:v>
                </c:pt>
                <c:pt idx="112">
                  <c:v>692846.34184566827</c:v>
                </c:pt>
                <c:pt idx="113">
                  <c:v>606450.44897297898</c:v>
                </c:pt>
                <c:pt idx="114">
                  <c:v>519994.66781152564</c:v>
                </c:pt>
                <c:pt idx="115">
                  <c:v>433478.95684767823</c:v>
                </c:pt>
                <c:pt idx="116">
                  <c:v>346903.27453903016</c:v>
                </c:pt>
                <c:pt idx="117">
                  <c:v>260267.57931437821</c:v>
                </c:pt>
                <c:pt idx="118">
                  <c:v>173571.82957370271</c:v>
                </c:pt>
                <c:pt idx="119">
                  <c:v>86815.98368814752</c:v>
                </c:pt>
                <c:pt idx="120">
                  <c:v>1.4551915228366852E-11</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C70F-493B-B56E-A2CC503A55E6}"/>
            </c:ext>
          </c:extLst>
        </c:ser>
        <c:ser>
          <c:idx val="1"/>
          <c:order val="1"/>
          <c:tx>
            <c:strRef>
              <c:f>MortgageFix10Y!$E$20</c:f>
              <c:strCache>
                <c:ptCount val="1"/>
                <c:pt idx="0">
                  <c:v>Outstanding 4% prepay</c:v>
                </c:pt>
              </c:strCache>
            </c:strRef>
          </c:tx>
          <c:spPr>
            <a:solidFill>
              <a:srgbClr val="99CCFF"/>
            </a:solidFill>
            <a:ln w="12700">
              <a:solidFill>
                <a:srgbClr val="000000"/>
              </a:solidFill>
              <a:prstDash val="solid"/>
            </a:ln>
          </c:spPr>
          <c:cat>
            <c:numRef>
              <c:f>MortgageFix10Y!$A$21:$A$321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MortgageFix10Y!$E$21:$E$321</c:f>
              <c:numCache>
                <c:formatCode>#,##0</c:formatCode>
                <c:ptCount val="301"/>
                <c:pt idx="0">
                  <c:v>10000000</c:v>
                </c:pt>
                <c:pt idx="1">
                  <c:v>9887580.0003141314</c:v>
                </c:pt>
                <c:pt idx="2">
                  <c:v>9775733.8406415004</c:v>
                </c:pt>
                <c:pt idx="3">
                  <c:v>9664459.1108179335</c:v>
                </c:pt>
                <c:pt idx="4">
                  <c:v>9553753.409942437</c:v>
                </c:pt>
                <c:pt idx="5">
                  <c:v>9443614.3463433236</c:v>
                </c:pt>
                <c:pt idx="6">
                  <c:v>9334039.5375444647</c:v>
                </c:pt>
                <c:pt idx="7">
                  <c:v>9225026.6102316584</c:v>
                </c:pt>
                <c:pt idx="8">
                  <c:v>9116573.2002191152</c:v>
                </c:pt>
                <c:pt idx="9">
                  <c:v>9008676.9524160661</c:v>
                </c:pt>
                <c:pt idx="10">
                  <c:v>8901335.5207934864</c:v>
                </c:pt>
                <c:pt idx="11">
                  <c:v>8794546.5683509391</c:v>
                </c:pt>
                <c:pt idx="12">
                  <c:v>8688307.7670835331</c:v>
                </c:pt>
                <c:pt idx="13">
                  <c:v>8582616.7979490068</c:v>
                </c:pt>
                <c:pt idx="14">
                  <c:v>8477471.3508349136</c:v>
                </c:pt>
                <c:pt idx="15">
                  <c:v>8372869.1245259391</c:v>
                </c:pt>
                <c:pt idx="16">
                  <c:v>8268807.8266713256</c:v>
                </c:pt>
                <c:pt idx="17">
                  <c:v>8165285.1737524131</c:v>
                </c:pt>
                <c:pt idx="18">
                  <c:v>8062298.8910502987</c:v>
                </c:pt>
                <c:pt idx="19">
                  <c:v>7959846.7126136059</c:v>
                </c:pt>
                <c:pt idx="20">
                  <c:v>7857926.3812263738</c:v>
                </c:pt>
                <c:pt idx="21">
                  <c:v>7756535.6483760551</c:v>
                </c:pt>
                <c:pt idx="22">
                  <c:v>7655672.2742216308</c:v>
                </c:pt>
                <c:pt idx="23">
                  <c:v>7555334.0275618369</c:v>
                </c:pt>
                <c:pt idx="24">
                  <c:v>7455518.6858035028</c:v>
                </c:pt>
                <c:pt idx="25">
                  <c:v>7356224.0349300066</c:v>
                </c:pt>
                <c:pt idx="26">
                  <c:v>7257447.8694698373</c:v>
                </c:pt>
                <c:pt idx="27">
                  <c:v>7159187.9924652688</c:v>
                </c:pt>
                <c:pt idx="28">
                  <c:v>7061442.2154411487</c:v>
                </c:pt>
                <c:pt idx="29">
                  <c:v>6964208.3583737966</c:v>
                </c:pt>
                <c:pt idx="30">
                  <c:v>6867484.2496600095</c:v>
                </c:pt>
                <c:pt idx="31">
                  <c:v>6771267.7260861825</c:v>
                </c:pt>
                <c:pt idx="32">
                  <c:v>6675556.6327975336</c:v>
                </c:pt>
                <c:pt idx="33">
                  <c:v>6580348.8232674459</c:v>
                </c:pt>
                <c:pt idx="34">
                  <c:v>6485642.1592669068</c:v>
                </c:pt>
                <c:pt idx="35">
                  <c:v>6391434.510834069</c:v>
                </c:pt>
                <c:pt idx="36">
                  <c:v>6297723.7562439078</c:v>
                </c:pt>
                <c:pt idx="37">
                  <c:v>6204507.7819779953</c:v>
                </c:pt>
                <c:pt idx="38">
                  <c:v>6111784.4826943763</c:v>
                </c:pt>
                <c:pt idx="39">
                  <c:v>6019551.7611975521</c:v>
                </c:pt>
                <c:pt idx="40">
                  <c:v>5927807.5284085749</c:v>
                </c:pt>
                <c:pt idx="41">
                  <c:v>5836549.7033352442</c:v>
                </c:pt>
                <c:pt idx="42">
                  <c:v>5745776.2130424092</c:v>
                </c:pt>
                <c:pt idx="43">
                  <c:v>5655484.9926223783</c:v>
                </c:pt>
                <c:pt idx="44">
                  <c:v>5565673.9851654358</c:v>
                </c:pt>
                <c:pt idx="45">
                  <c:v>5476341.1417304575</c:v>
                </c:pt>
                <c:pt idx="46">
                  <c:v>5387484.4213156393</c:v>
                </c:pt>
                <c:pt idx="47">
                  <c:v>5299101.7908293176</c:v>
                </c:pt>
                <c:pt idx="48">
                  <c:v>5211191.2250609091</c:v>
                </c:pt>
                <c:pt idx="49">
                  <c:v>5123750.7066519372</c:v>
                </c:pt>
                <c:pt idx="50">
                  <c:v>5036778.2260671789</c:v>
                </c:pt>
                <c:pt idx="51">
                  <c:v>4950271.7815658953</c:v>
                </c:pt>
                <c:pt idx="52">
                  <c:v>4864229.379173182</c:v>
                </c:pt>
                <c:pt idx="53">
                  <c:v>4778649.0326514114</c:v>
                </c:pt>
                <c:pt idx="54">
                  <c:v>4693528.7634717757</c:v>
                </c:pt>
                <c:pt idx="55">
                  <c:v>4608866.60078594</c:v>
                </c:pt>
                <c:pt idx="56">
                  <c:v>4524660.5813977858</c:v>
                </c:pt>
                <c:pt idx="57">
                  <c:v>4440908.7497352632</c:v>
                </c:pt>
                <c:pt idx="58">
                  <c:v>4357609.157822337</c:v>
                </c:pt>
                <c:pt idx="59">
                  <c:v>4274759.8652510364</c:v>
                </c:pt>
                <c:pt idx="60">
                  <c:v>4192358.9391536042</c:v>
                </c:pt>
                <c:pt idx="61">
                  <c:v>4110404.4541747444</c:v>
                </c:pt>
                <c:pt idx="62">
                  <c:v>4028894.4924439662</c:v>
                </c:pt>
                <c:pt idx="63">
                  <c:v>3947827.1435480309</c:v>
                </c:pt>
                <c:pt idx="64">
                  <c:v>3867200.5045034927</c:v>
                </c:pt>
                <c:pt idx="65">
                  <c:v>3787012.6797293401</c:v>
                </c:pt>
                <c:pt idx="66">
                  <c:v>3707261.7810197347</c:v>
                </c:pt>
                <c:pt idx="67">
                  <c:v>3627945.9275168437</c:v>
                </c:pt>
                <c:pt idx="68">
                  <c:v>3549063.2456837734</c:v>
                </c:pt>
                <c:pt idx="69">
                  <c:v>3470611.8692775969</c:v>
                </c:pt>
                <c:pt idx="70">
                  <c:v>3392589.9393224777</c:v>
                </c:pt>
                <c:pt idx="71">
                  <c:v>3314995.6040828899</c:v>
                </c:pt>
                <c:pt idx="72">
                  <c:v>3237827.0190369338</c:v>
                </c:pt>
                <c:pt idx="73">
                  <c:v>3161082.3468497451</c:v>
                </c:pt>
                <c:pt idx="74">
                  <c:v>3084759.7573470003</c:v>
                </c:pt>
                <c:pt idx="75">
                  <c:v>3008857.4274885175</c:v>
                </c:pt>
                <c:pt idx="76">
                  <c:v>2933373.5413419474</c:v>
                </c:pt>
                <c:pt idx="77">
                  <c:v>2858306.290056563</c:v>
                </c:pt>
                <c:pt idx="78">
                  <c:v>2783653.8718371387</c:v>
                </c:pt>
                <c:pt idx="79">
                  <c:v>2709414.4919179236</c:v>
                </c:pt>
                <c:pt idx="80">
                  <c:v>2635586.3625367102</c:v>
                </c:pt>
                <c:pt idx="81">
                  <c:v>2562167.7029089909</c:v>
                </c:pt>
                <c:pt idx="82">
                  <c:v>2489156.7392022102</c:v>
                </c:pt>
                <c:pt idx="83">
                  <c:v>2416551.7045101081</c:v>
                </c:pt>
                <c:pt idx="84">
                  <c:v>2344350.8388271532</c:v>
                </c:pt>
                <c:pt idx="85">
                  <c:v>2272552.3890230688</c:v>
                </c:pt>
                <c:pt idx="86">
                  <c:v>2201154.6088174502</c:v>
                </c:pt>
                <c:pt idx="87">
                  <c:v>2130155.758754469</c:v>
                </c:pt>
                <c:pt idx="88">
                  <c:v>2059554.1061776732</c:v>
                </c:pt>
                <c:pt idx="89">
                  <c:v>1989347.9252048724</c:v>
                </c:pt>
                <c:pt idx="90">
                  <c:v>1919535.4967031146</c:v>
                </c:pt>
                <c:pt idx="91">
                  <c:v>1850115.1082637522</c:v>
                </c:pt>
                <c:pt idx="92">
                  <c:v>1781085.0541775969</c:v>
                </c:pt>
                <c:pt idx="93">
                  <c:v>1712443.6354101633</c:v>
                </c:pt>
                <c:pt idx="94">
                  <c:v>1644189.159577</c:v>
                </c:pt>
                <c:pt idx="95">
                  <c:v>1576319.9409191101</c:v>
                </c:pt>
                <c:pt idx="96">
                  <c:v>1508834.3002784587</c:v>
                </c:pt>
                <c:pt idx="97">
                  <c:v>1441730.5650735674</c:v>
                </c:pt>
                <c:pt idx="98">
                  <c:v>1375007.0692751969</c:v>
                </c:pt>
                <c:pt idx="99">
                  <c:v>1308662.1533821151</c:v>
                </c:pt>
                <c:pt idx="100">
                  <c:v>1242694.164396954</c:v>
                </c:pt>
                <c:pt idx="101">
                  <c:v>1177101.4558021498</c:v>
                </c:pt>
                <c:pt idx="102">
                  <c:v>1111882.3875359711</c:v>
                </c:pt>
                <c:pt idx="103">
                  <c:v>1047035.3259686322</c:v>
                </c:pt>
                <c:pt idx="104">
                  <c:v>982558.6438784909</c:v>
                </c:pt>
                <c:pt idx="105">
                  <c:v>918450.72042833234</c:v>
                </c:pt>
                <c:pt idx="106">
                  <c:v>854709.94114173728</c:v>
                </c:pt>
                <c:pt idx="107">
                  <c:v>791334.69787953456</c:v>
                </c:pt>
                <c:pt idx="108">
                  <c:v>728323.38881633757</c:v>
                </c:pt>
                <c:pt idx="109">
                  <c:v>665674.41841716506</c:v>
                </c:pt>
                <c:pt idx="110">
                  <c:v>603386.19741414522</c:v>
                </c:pt>
                <c:pt idx="111">
                  <c:v>541457.14278330258</c:v>
                </c:pt>
                <c:pt idx="112">
                  <c:v>479885.67772142886</c:v>
                </c:pt>
                <c:pt idx="113">
                  <c:v>418670.23162303551</c:v>
                </c:pt>
                <c:pt idx="114">
                  <c:v>357809.24005738902</c:v>
                </c:pt>
                <c:pt idx="115">
                  <c:v>297301.14474562858</c:v>
                </c:pt>
                <c:pt idx="116">
                  <c:v>237144.39353796508</c:v>
                </c:pt>
                <c:pt idx="117">
                  <c:v>177337.44039096174</c:v>
                </c:pt>
                <c:pt idx="118">
                  <c:v>117878.74534489629</c:v>
                </c:pt>
                <c:pt idx="119">
                  <c:v>58766.774501203756</c:v>
                </c:pt>
                <c:pt idx="120">
                  <c:v>7.2521380222882805E-12</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C70F-493B-B56E-A2CC503A55E6}"/>
            </c:ext>
          </c:extLst>
        </c:ser>
        <c:dLbls>
          <c:showLegendKey val="0"/>
          <c:showVal val="0"/>
          <c:showCatName val="0"/>
          <c:showSerName val="0"/>
          <c:showPercent val="0"/>
          <c:showBubbleSize val="0"/>
        </c:dLbls>
        <c:axId val="519349760"/>
        <c:axId val="519351296"/>
      </c:areaChart>
      <c:catAx>
        <c:axId val="519349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19351296"/>
        <c:crosses val="autoZero"/>
        <c:auto val="1"/>
        <c:lblAlgn val="ctr"/>
        <c:lblOffset val="100"/>
        <c:tickLblSkip val="12"/>
        <c:tickMarkSkip val="12"/>
        <c:noMultiLvlLbl val="0"/>
      </c:catAx>
      <c:valAx>
        <c:axId val="519351296"/>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9349760"/>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MortgageFix13Y!$N$20</c:f>
              <c:strCache>
                <c:ptCount val="1"/>
                <c:pt idx="0">
                  <c:v>Outstanding no prepay</c:v>
                </c:pt>
              </c:strCache>
            </c:strRef>
          </c:tx>
          <c:spPr>
            <a:solidFill>
              <a:srgbClr val="FFFFCC"/>
            </a:solidFill>
            <a:ln w="12700">
              <a:solidFill>
                <a:srgbClr val="000000"/>
              </a:solidFill>
              <a:prstDash val="solid"/>
            </a:ln>
          </c:spPr>
          <c:cat>
            <c:numRef>
              <c:f>MortgageFix13Y!$A$21:$A$321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MortgageFix13Y!$N$21:$N$321</c:f>
              <c:numCache>
                <c:formatCode>#,##0</c:formatCode>
                <c:ptCount val="301"/>
                <c:pt idx="0">
                  <c:v>10000000</c:v>
                </c:pt>
                <c:pt idx="1">
                  <c:v>9940273.67996707</c:v>
                </c:pt>
                <c:pt idx="2">
                  <c:v>9880493.4762456417</c:v>
                </c:pt>
                <c:pt idx="3">
                  <c:v>9820659.3402231131</c:v>
                </c:pt>
                <c:pt idx="4">
                  <c:v>9760771.2232430242</c:v>
                </c:pt>
                <c:pt idx="5">
                  <c:v>9700829.0766050182</c:v>
                </c:pt>
                <c:pt idx="6">
                  <c:v>9640832.8515648004</c:v>
                </c:pt>
                <c:pt idx="7">
                  <c:v>9580782.4993341025</c:v>
                </c:pt>
                <c:pt idx="8">
                  <c:v>9520677.9710806403</c:v>
                </c:pt>
                <c:pt idx="9">
                  <c:v>9460519.2179280724</c:v>
                </c:pt>
                <c:pt idx="10">
                  <c:v>9400306.1909559648</c:v>
                </c:pt>
                <c:pt idx="11">
                  <c:v>9340038.8411997464</c:v>
                </c:pt>
                <c:pt idx="12">
                  <c:v>9279717.1196506731</c:v>
                </c:pt>
                <c:pt idx="13">
                  <c:v>9219340.977255784</c:v>
                </c:pt>
                <c:pt idx="14">
                  <c:v>9158910.3649178669</c:v>
                </c:pt>
                <c:pt idx="15">
                  <c:v>9098425.2334954143</c:v>
                </c:pt>
                <c:pt idx="16">
                  <c:v>9037885.533802582</c:v>
                </c:pt>
                <c:pt idx="17">
                  <c:v>8977291.2166091539</c:v>
                </c:pt>
                <c:pt idx="18">
                  <c:v>8916642.2326404992</c:v>
                </c:pt>
                <c:pt idx="19">
                  <c:v>8855938.5325775314</c:v>
                </c:pt>
                <c:pt idx="20">
                  <c:v>8795180.0670566708</c:v>
                </c:pt>
                <c:pt idx="21">
                  <c:v>8734366.7866698038</c:v>
                </c:pt>
                <c:pt idx="22">
                  <c:v>8673498.64196424</c:v>
                </c:pt>
                <c:pt idx="23">
                  <c:v>8612575.5834426731</c:v>
                </c:pt>
                <c:pt idx="24">
                  <c:v>8551597.5615631454</c:v>
                </c:pt>
                <c:pt idx="25">
                  <c:v>8490564.5267390013</c:v>
                </c:pt>
                <c:pt idx="26">
                  <c:v>8429476.4293388482</c:v>
                </c:pt>
                <c:pt idx="27">
                  <c:v>8368333.2196865184</c:v>
                </c:pt>
                <c:pt idx="28">
                  <c:v>8307134.8480610279</c:v>
                </c:pt>
                <c:pt idx="29">
                  <c:v>8245881.2646965347</c:v>
                </c:pt>
                <c:pt idx="30">
                  <c:v>8184572.4197823005</c:v>
                </c:pt>
                <c:pt idx="31">
                  <c:v>8123208.2634626478</c:v>
                </c:pt>
                <c:pt idx="32">
                  <c:v>8061788.7458369201</c:v>
                </c:pt>
                <c:pt idx="33">
                  <c:v>8000313.8169594435</c:v>
                </c:pt>
                <c:pt idx="34">
                  <c:v>7938783.426839482</c:v>
                </c:pt>
                <c:pt idx="35">
                  <c:v>7877197.5254412014</c:v>
                </c:pt>
                <c:pt idx="36">
                  <c:v>7815556.0626836242</c:v>
                </c:pt>
                <c:pt idx="37">
                  <c:v>7753858.9884405928</c:v>
                </c:pt>
                <c:pt idx="38">
                  <c:v>7692106.2525407253</c:v>
                </c:pt>
                <c:pt idx="39">
                  <c:v>7630297.8047673777</c:v>
                </c:pt>
                <c:pt idx="40">
                  <c:v>7568433.5948586017</c:v>
                </c:pt>
                <c:pt idx="41">
                  <c:v>7506513.572507103</c:v>
                </c:pt>
                <c:pt idx="42">
                  <c:v>7444537.687360202</c:v>
                </c:pt>
                <c:pt idx="43">
                  <c:v>7382505.889019791</c:v>
                </c:pt>
                <c:pt idx="44">
                  <c:v>7320418.1270422954</c:v>
                </c:pt>
                <c:pt idx="45">
                  <c:v>7258274.3509386312</c:v>
                </c:pt>
                <c:pt idx="46">
                  <c:v>7196074.5101741645</c:v>
                </c:pt>
                <c:pt idx="47">
                  <c:v>7133818.5541686704</c:v>
                </c:pt>
                <c:pt idx="48">
                  <c:v>7071506.432296291</c:v>
                </c:pt>
                <c:pt idx="49">
                  <c:v>7009138.0938854953</c:v>
                </c:pt>
                <c:pt idx="50">
                  <c:v>6946713.4882190377</c:v>
                </c:pt>
                <c:pt idx="51">
                  <c:v>6884232.5645339163</c:v>
                </c:pt>
                <c:pt idx="52">
                  <c:v>6821695.2720213328</c:v>
                </c:pt>
                <c:pt idx="53">
                  <c:v>6759101.5598266497</c:v>
                </c:pt>
                <c:pt idx="54">
                  <c:v>6696451.3770493502</c:v>
                </c:pt>
                <c:pt idx="55">
                  <c:v>6633744.6727429954</c:v>
                </c:pt>
                <c:pt idx="56">
                  <c:v>6570981.3959151851</c:v>
                </c:pt>
                <c:pt idx="57">
                  <c:v>6508161.4955275133</c:v>
                </c:pt>
                <c:pt idx="58">
                  <c:v>6445284.9204955297</c:v>
                </c:pt>
                <c:pt idx="59">
                  <c:v>6382351.6196886953</c:v>
                </c:pt>
                <c:pt idx="60">
                  <c:v>6319361.541930344</c:v>
                </c:pt>
                <c:pt idx="61">
                  <c:v>6256314.635997639</c:v>
                </c:pt>
                <c:pt idx="62">
                  <c:v>6193210.8506215308</c:v>
                </c:pt>
                <c:pt idx="63">
                  <c:v>6130050.1344867153</c:v>
                </c:pt>
                <c:pt idx="64">
                  <c:v>6066832.4362315955</c:v>
                </c:pt>
                <c:pt idx="65">
                  <c:v>6003557.7044482343</c:v>
                </c:pt>
                <c:pt idx="66">
                  <c:v>5940225.8876823178</c:v>
                </c:pt>
                <c:pt idx="67">
                  <c:v>5876836.9344331101</c:v>
                </c:pt>
                <c:pt idx="68">
                  <c:v>5813390.7931534126</c:v>
                </c:pt>
                <c:pt idx="69">
                  <c:v>5749887.4122495232</c:v>
                </c:pt>
                <c:pt idx="70">
                  <c:v>5686326.7400811911</c:v>
                </c:pt>
                <c:pt idx="71">
                  <c:v>5622708.7249615788</c:v>
                </c:pt>
                <c:pt idx="72">
                  <c:v>5559033.315157217</c:v>
                </c:pt>
                <c:pt idx="73">
                  <c:v>5495300.4588879636</c:v>
                </c:pt>
                <c:pt idx="74">
                  <c:v>5431510.1043269625</c:v>
                </c:pt>
                <c:pt idx="75">
                  <c:v>5367662.1996006006</c:v>
                </c:pt>
                <c:pt idx="76">
                  <c:v>5303756.6927884649</c:v>
                </c:pt>
                <c:pt idx="77">
                  <c:v>5239793.5319233006</c:v>
                </c:pt>
                <c:pt idx="78">
                  <c:v>5175772.6649909709</c:v>
                </c:pt>
                <c:pt idx="79">
                  <c:v>5111694.0399304116</c:v>
                </c:pt>
                <c:pt idx="80">
                  <c:v>5047557.6046335911</c:v>
                </c:pt>
                <c:pt idx="81">
                  <c:v>4983363.3069454674</c:v>
                </c:pt>
                <c:pt idx="82">
                  <c:v>4919111.0946639441</c:v>
                </c:pt>
                <c:pt idx="83">
                  <c:v>4854800.9155398309</c:v>
                </c:pt>
                <c:pt idx="84">
                  <c:v>4790432.7172767976</c:v>
                </c:pt>
                <c:pt idx="85">
                  <c:v>4726006.4475313351</c:v>
                </c:pt>
                <c:pt idx="86">
                  <c:v>4661522.0539127104</c:v>
                </c:pt>
                <c:pt idx="87">
                  <c:v>4596979.4839829253</c:v>
                </c:pt>
                <c:pt idx="88">
                  <c:v>4532378.685256673</c:v>
                </c:pt>
                <c:pt idx="89">
                  <c:v>4467719.6052012965</c:v>
                </c:pt>
                <c:pt idx="90">
                  <c:v>4403002.1912367428</c:v>
                </c:pt>
                <c:pt idx="91">
                  <c:v>4338226.3907355247</c:v>
                </c:pt>
                <c:pt idx="92">
                  <c:v>4273392.1510226754</c:v>
                </c:pt>
                <c:pt idx="93">
                  <c:v>4208499.4193757046</c:v>
                </c:pt>
                <c:pt idx="94">
                  <c:v>4143548.1430245587</c:v>
                </c:pt>
                <c:pt idx="95">
                  <c:v>4078538.2691515745</c:v>
                </c:pt>
                <c:pt idx="96">
                  <c:v>4013469.7448914396</c:v>
                </c:pt>
                <c:pt idx="97">
                  <c:v>3948342.5173311466</c:v>
                </c:pt>
                <c:pt idx="98">
                  <c:v>3883156.5335099516</c:v>
                </c:pt>
                <c:pt idx="99">
                  <c:v>3817911.7404193305</c:v>
                </c:pt>
                <c:pt idx="100">
                  <c:v>3752608.0850029369</c:v>
                </c:pt>
                <c:pt idx="101">
                  <c:v>3687245.5141565576</c:v>
                </c:pt>
                <c:pt idx="102">
                  <c:v>3621823.9747280702</c:v>
                </c:pt>
                <c:pt idx="103">
                  <c:v>3556343.4135173992</c:v>
                </c:pt>
                <c:pt idx="104">
                  <c:v>3490803.7772764741</c:v>
                </c:pt>
                <c:pt idx="105">
                  <c:v>3425205.0127091845</c:v>
                </c:pt>
                <c:pt idx="106">
                  <c:v>3359547.0664713378</c:v>
                </c:pt>
                <c:pt idx="107">
                  <c:v>3293829.8851706157</c:v>
                </c:pt>
                <c:pt idx="108">
                  <c:v>3228053.4153665304</c:v>
                </c:pt>
                <c:pt idx="109">
                  <c:v>3162217.6035703812</c:v>
                </c:pt>
                <c:pt idx="110">
                  <c:v>3096322.3962452114</c:v>
                </c:pt>
                <c:pt idx="111">
                  <c:v>3030367.7398057645</c:v>
                </c:pt>
                <c:pt idx="112">
                  <c:v>2964353.5806184406</c:v>
                </c:pt>
                <c:pt idx="113">
                  <c:v>2898279.8650012529</c:v>
                </c:pt>
                <c:pt idx="114">
                  <c:v>2832146.5392237832</c:v>
                </c:pt>
                <c:pt idx="115">
                  <c:v>2765953.5495071402</c:v>
                </c:pt>
                <c:pt idx="116">
                  <c:v>2699700.8420239137</c:v>
                </c:pt>
                <c:pt idx="117">
                  <c:v>2633388.3628981318</c:v>
                </c:pt>
                <c:pt idx="118">
                  <c:v>2567016.0582052176</c:v>
                </c:pt>
                <c:pt idx="119">
                  <c:v>2500583.8739719437</c:v>
                </c:pt>
                <c:pt idx="120">
                  <c:v>2434091.7561763898</c:v>
                </c:pt>
                <c:pt idx="121">
                  <c:v>2367539.6507478985</c:v>
                </c:pt>
                <c:pt idx="122">
                  <c:v>2300927.5035670311</c:v>
                </c:pt>
                <c:pt idx="123">
                  <c:v>2234255.2604655232</c:v>
                </c:pt>
                <c:pt idx="124">
                  <c:v>2167522.8672262412</c:v>
                </c:pt>
                <c:pt idx="125">
                  <c:v>2100730.2695831382</c:v>
                </c:pt>
                <c:pt idx="126">
                  <c:v>2033877.4132212098</c:v>
                </c:pt>
                <c:pt idx="127">
                  <c:v>1966964.2437764497</c:v>
                </c:pt>
                <c:pt idx="128">
                  <c:v>1899990.7068358057</c:v>
                </c:pt>
                <c:pt idx="129">
                  <c:v>1832956.7479371354</c:v>
                </c:pt>
                <c:pt idx="130">
                  <c:v>1765862.3125691621</c:v>
                </c:pt>
                <c:pt idx="131">
                  <c:v>1698707.3461714301</c:v>
                </c:pt>
                <c:pt idx="132">
                  <c:v>1631491.7941342606</c:v>
                </c:pt>
                <c:pt idx="133">
                  <c:v>1564215.6017987074</c:v>
                </c:pt>
                <c:pt idx="134">
                  <c:v>1496878.7144565121</c:v>
                </c:pt>
                <c:pt idx="135">
                  <c:v>1429481.0773500598</c:v>
                </c:pt>
                <c:pt idx="136">
                  <c:v>1362022.6356723343</c:v>
                </c:pt>
                <c:pt idx="137">
                  <c:v>1294503.3345668744</c:v>
                </c:pt>
                <c:pt idx="138">
                  <c:v>1226923.119127728</c:v>
                </c:pt>
                <c:pt idx="139">
                  <c:v>1159281.9343994088</c:v>
                </c:pt>
                <c:pt idx="140">
                  <c:v>1091579.7253768505</c:v>
                </c:pt>
                <c:pt idx="141">
                  <c:v>1023816.4370053627</c:v>
                </c:pt>
                <c:pt idx="142">
                  <c:v>955992.01418058586</c:v>
                </c:pt>
                <c:pt idx="143">
                  <c:v>888106.40174844663</c:v>
                </c:pt>
                <c:pt idx="144">
                  <c:v>820159.5445051128</c:v>
                </c:pt>
                <c:pt idx="145">
                  <c:v>752151.38719694875</c:v>
                </c:pt>
                <c:pt idx="146">
                  <c:v>684081.87452047027</c:v>
                </c:pt>
                <c:pt idx="147">
                  <c:v>615950.95112229965</c:v>
                </c:pt>
                <c:pt idx="148">
                  <c:v>547758.56159912061</c:v>
                </c:pt>
                <c:pt idx="149">
                  <c:v>479504.65049763327</c:v>
                </c:pt>
                <c:pt idx="150">
                  <c:v>411189.1623145091</c:v>
                </c:pt>
                <c:pt idx="151">
                  <c:v>342812.04149634583</c:v>
                </c:pt>
                <c:pt idx="152">
                  <c:v>274373.23243962217</c:v>
                </c:pt>
                <c:pt idx="153">
                  <c:v>205872.67949065258</c:v>
                </c:pt>
                <c:pt idx="154">
                  <c:v>137310.32694554218</c:v>
                </c:pt>
                <c:pt idx="155">
                  <c:v>68686.119050141249</c:v>
                </c:pt>
                <c:pt idx="156">
                  <c:v>1.4551915228366852E-11</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8692-4CB5-85BF-4BAE6C220819}"/>
            </c:ext>
          </c:extLst>
        </c:ser>
        <c:ser>
          <c:idx val="1"/>
          <c:order val="1"/>
          <c:tx>
            <c:strRef>
              <c:f>MortgageFix13Y!$E$20</c:f>
              <c:strCache>
                <c:ptCount val="1"/>
                <c:pt idx="0">
                  <c:v>Outstanding 4% prepay</c:v>
                </c:pt>
              </c:strCache>
            </c:strRef>
          </c:tx>
          <c:spPr>
            <a:solidFill>
              <a:srgbClr val="99CCFF"/>
            </a:solidFill>
            <a:ln w="12700">
              <a:solidFill>
                <a:srgbClr val="000000"/>
              </a:solidFill>
              <a:prstDash val="solid"/>
            </a:ln>
          </c:spPr>
          <c:cat>
            <c:numRef>
              <c:f>MortgageFix13Y!$A$21:$A$321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MortgageFix13Y!$E$21:$E$321</c:f>
              <c:numCache>
                <c:formatCode>#,##0</c:formatCode>
                <c:ptCount val="301"/>
                <c:pt idx="0">
                  <c:v>10000000</c:v>
                </c:pt>
                <c:pt idx="1">
                  <c:v>9907731.8105750177</c:v>
                </c:pt>
                <c:pt idx="2">
                  <c:v>9815907.040049484</c:v>
                </c:pt>
                <c:pt idx="3">
                  <c:v>9724523.9011310935</c:v>
                </c:pt>
                <c:pt idx="4">
                  <c:v>9633580.6131756883</c:v>
                </c:pt>
                <c:pt idx="5">
                  <c:v>9543075.4021635987</c:v>
                </c:pt>
                <c:pt idx="6">
                  <c:v>9453006.5006760713</c:v>
                </c:pt>
                <c:pt idx="7">
                  <c:v>9363372.1478717718</c:v>
                </c:pt>
                <c:pt idx="8">
                  <c:v>9274170.5894633792</c:v>
                </c:pt>
                <c:pt idx="9">
                  <c:v>9185400.0776942484</c:v>
                </c:pt>
                <c:pt idx="10">
                  <c:v>9097058.8713151645</c:v>
                </c:pt>
                <c:pt idx="11">
                  <c:v>9009145.2355611734</c:v>
                </c:pt>
                <c:pt idx="12">
                  <c:v>8921657.4421284869</c:v>
                </c:pt>
                <c:pt idx="13">
                  <c:v>8834593.7691514827</c:v>
                </c:pt>
                <c:pt idx="14">
                  <c:v>8747952.5011797715</c:v>
                </c:pt>
                <c:pt idx="15">
                  <c:v>8661731.9291553404</c:v>
                </c:pt>
                <c:pt idx="16">
                  <c:v>8575930.3503897972</c:v>
                </c:pt>
                <c:pt idx="17">
                  <c:v>8490546.0685416609</c:v>
                </c:pt>
                <c:pt idx="18">
                  <c:v>8405577.3935937602</c:v>
                </c:pt>
                <c:pt idx="19">
                  <c:v>8321022.6418306986</c:v>
                </c:pt>
                <c:pt idx="20">
                  <c:v>8236880.1358163925</c:v>
                </c:pt>
                <c:pt idx="21">
                  <c:v>8153148.2043716954</c:v>
                </c:pt>
                <c:pt idx="22">
                  <c:v>8069825.1825520964</c:v>
                </c:pt>
                <c:pt idx="23">
                  <c:v>7986909.4116254961</c:v>
                </c:pt>
                <c:pt idx="24">
                  <c:v>7904399.2390500605</c:v>
                </c:pt>
                <c:pt idx="25">
                  <c:v>7822293.0184521507</c:v>
                </c:pt>
                <c:pt idx="26">
                  <c:v>7740589.1096043298</c:v>
                </c:pt>
                <c:pt idx="27">
                  <c:v>7659285.8784034438</c:v>
                </c:pt>
                <c:pt idx="28">
                  <c:v>7578381.6968487836</c:v>
                </c:pt>
                <c:pt idx="29">
                  <c:v>7497874.9430203177</c:v>
                </c:pt>
                <c:pt idx="30">
                  <c:v>7417764.0010570018</c:v>
                </c:pt>
                <c:pt idx="31">
                  <c:v>7338047.2611351656</c:v>
                </c:pt>
                <c:pt idx="32">
                  <c:v>7258723.1194469724</c:v>
                </c:pt>
                <c:pt idx="33">
                  <c:v>7179789.9781789547</c:v>
                </c:pt>
                <c:pt idx="34">
                  <c:v>7101246.2454906227</c:v>
                </c:pt>
                <c:pt idx="35">
                  <c:v>7023090.3354931492</c:v>
                </c:pt>
                <c:pt idx="36">
                  <c:v>6945320.6682281261</c:v>
                </c:pt>
                <c:pt idx="37">
                  <c:v>6867935.6696463982</c:v>
                </c:pt>
                <c:pt idx="38">
                  <c:v>6790933.7715869658</c:v>
                </c:pt>
                <c:pt idx="39">
                  <c:v>6714313.4117559623</c:v>
                </c:pt>
                <c:pt idx="40">
                  <c:v>6638073.0337057076</c:v>
                </c:pt>
                <c:pt idx="41">
                  <c:v>6562211.0868138317</c:v>
                </c:pt>
                <c:pt idx="42">
                  <c:v>6486726.0262624687</c:v>
                </c:pt>
                <c:pt idx="43">
                  <c:v>6411616.3130175276</c:v>
                </c:pt>
                <c:pt idx="44">
                  <c:v>6336880.413808031</c:v>
                </c:pt>
                <c:pt idx="45">
                  <c:v>6262516.80110553</c:v>
                </c:pt>
                <c:pt idx="46">
                  <c:v>6188523.9531035842</c:v>
                </c:pt>
                <c:pt idx="47">
                  <c:v>6114900.3536973214</c:v>
                </c:pt>
                <c:pt idx="48">
                  <c:v>6041644.4924630569</c:v>
                </c:pt>
                <c:pt idx="49">
                  <c:v>5968754.8646379961</c:v>
                </c:pt>
                <c:pt idx="50">
                  <c:v>5896229.9710999997</c:v>
                </c:pt>
                <c:pt idx="51">
                  <c:v>5824068.3183474215</c:v>
                </c:pt>
                <c:pt idx="52">
                  <c:v>5752268.4184790133</c:v>
                </c:pt>
                <c:pt idx="53">
                  <c:v>5680828.7891739076</c:v>
                </c:pt>
                <c:pt idx="54">
                  <c:v>5609747.9536716584</c:v>
                </c:pt>
                <c:pt idx="55">
                  <c:v>5539024.4407523619</c:v>
                </c:pt>
                <c:pt idx="56">
                  <c:v>5468656.7847168408</c:v>
                </c:pt>
                <c:pt idx="57">
                  <c:v>5398643.5253668958</c:v>
                </c:pt>
                <c:pt idx="58">
                  <c:v>5328983.2079856312</c:v>
                </c:pt>
                <c:pt idx="59">
                  <c:v>5259674.3833178459</c:v>
                </c:pt>
                <c:pt idx="60">
                  <c:v>5190715.6075504906</c:v>
                </c:pt>
                <c:pt idx="61">
                  <c:v>5122105.4422931969</c:v>
                </c:pt>
                <c:pt idx="62">
                  <c:v>5053842.4545588726</c:v>
                </c:pt>
                <c:pt idx="63">
                  <c:v>4985925.2167443614</c:v>
                </c:pt>
                <c:pt idx="64">
                  <c:v>4918352.3066111747</c:v>
                </c:pt>
                <c:pt idx="65">
                  <c:v>4851122.3072662875</c:v>
                </c:pt>
                <c:pt idx="66">
                  <c:v>4784233.8071430018</c:v>
                </c:pt>
                <c:pt idx="67">
                  <c:v>4717685.399981875</c:v>
                </c:pt>
                <c:pt idx="68">
                  <c:v>4651475.6848117188</c:v>
                </c:pt>
                <c:pt idx="69">
                  <c:v>4585603.2659306591</c:v>
                </c:pt>
                <c:pt idx="70">
                  <c:v>4520066.7528872648</c:v>
                </c:pt>
                <c:pt idx="71">
                  <c:v>4454864.7604617439</c:v>
                </c:pt>
                <c:pt idx="72">
                  <c:v>4389995.9086471964</c:v>
                </c:pt>
                <c:pt idx="73">
                  <c:v>4325458.8226309456</c:v>
                </c:pt>
                <c:pt idx="74">
                  <c:v>4261252.1327759223</c:v>
                </c:pt>
                <c:pt idx="75">
                  <c:v>4197374.4746021228</c:v>
                </c:pt>
                <c:pt idx="76">
                  <c:v>4133824.4887681231</c:v>
                </c:pt>
                <c:pt idx="77">
                  <c:v>4070600.8210526658</c:v>
                </c:pt>
                <c:pt idx="78">
                  <c:v>4007702.1223363047</c:v>
                </c:pt>
                <c:pt idx="79">
                  <c:v>3945127.0485831159</c:v>
                </c:pt>
                <c:pt idx="80">
                  <c:v>3882874.2608224731</c:v>
                </c:pt>
                <c:pt idx="81">
                  <c:v>3820942.4251308842</c:v>
                </c:pt>
                <c:pt idx="82">
                  <c:v>3759330.2126138923</c:v>
                </c:pt>
                <c:pt idx="83">
                  <c:v>3698036.2993880417</c:v>
                </c:pt>
                <c:pt idx="84">
                  <c:v>3637059.3665629029</c:v>
                </c:pt>
                <c:pt idx="85">
                  <c:v>3576398.1002231613</c:v>
                </c:pt>
                <c:pt idx="86">
                  <c:v>3516051.1914107716</c:v>
                </c:pt>
                <c:pt idx="87">
                  <c:v>3456017.3361071688</c:v>
                </c:pt>
                <c:pt idx="88">
                  <c:v>3396295.2352155466</c:v>
                </c:pt>
                <c:pt idx="89">
                  <c:v>3336883.5945431925</c:v>
                </c:pt>
                <c:pt idx="90">
                  <c:v>3277781.1247838885</c:v>
                </c:pt>
                <c:pt idx="91">
                  <c:v>3218986.5415003705</c:v>
                </c:pt>
                <c:pt idx="92">
                  <c:v>3160498.5651068506</c:v>
                </c:pt>
                <c:pt idx="93">
                  <c:v>3102315.9208515985</c:v>
                </c:pt>
                <c:pt idx="94">
                  <c:v>3044437.3387995842</c:v>
                </c:pt>
                <c:pt idx="95">
                  <c:v>2986861.5538151823</c:v>
                </c:pt>
                <c:pt idx="96">
                  <c:v>2929587.3055449352</c:v>
                </c:pt>
                <c:pt idx="97">
                  <c:v>2872613.338400377</c:v>
                </c:pt>
                <c:pt idx="98">
                  <c:v>2815938.4015409169</c:v>
                </c:pt>
                <c:pt idx="99">
                  <c:v>2759561.2488567815</c:v>
                </c:pt>
                <c:pt idx="100">
                  <c:v>2703480.6389520187</c:v>
                </c:pt>
                <c:pt idx="101">
                  <c:v>2647695.335127559</c:v>
                </c:pt>
                <c:pt idx="102">
                  <c:v>2592204.1053643366</c:v>
                </c:pt>
                <c:pt idx="103">
                  <c:v>2537005.7223064685</c:v>
                </c:pt>
                <c:pt idx="104">
                  <c:v>2482098.9632444931</c:v>
                </c:pt>
                <c:pt idx="105">
                  <c:v>2427482.6100986674</c:v>
                </c:pt>
                <c:pt idx="106">
                  <c:v>2373155.4494023216</c:v>
                </c:pt>
                <c:pt idx="107">
                  <c:v>2319116.272285271</c:v>
                </c:pt>
                <c:pt idx="108">
                  <c:v>2265363.874457289</c:v>
                </c:pt>
                <c:pt idx="109">
                  <c:v>2211897.0561916339</c:v>
                </c:pt>
                <c:pt idx="110">
                  <c:v>2158714.6223086356</c:v>
                </c:pt>
                <c:pt idx="111">
                  <c:v>2105815.3821593379</c:v>
                </c:pt>
                <c:pt idx="112">
                  <c:v>2053198.149609199</c:v>
                </c:pt>
                <c:pt idx="113">
                  <c:v>2000861.7430218491</c:v>
                </c:pt>
                <c:pt idx="114">
                  <c:v>1948804.9852429035</c:v>
                </c:pt>
                <c:pt idx="115">
                  <c:v>1897026.7035838328</c:v>
                </c:pt>
                <c:pt idx="116">
                  <c:v>1845525.7298058891</c:v>
                </c:pt>
                <c:pt idx="117">
                  <c:v>1794300.9001040885</c:v>
                </c:pt>
                <c:pt idx="118">
                  <c:v>1743351.0550912495</c:v>
                </c:pt>
                <c:pt idx="119">
                  <c:v>1692675.0397820873</c:v>
                </c:pt>
                <c:pt idx="120">
                  <c:v>1642271.7035773629</c:v>
                </c:pt>
                <c:pt idx="121">
                  <c:v>1592139.9002480879</c:v>
                </c:pt>
                <c:pt idx="122">
                  <c:v>1542278.4879197851</c:v>
                </c:pt>
                <c:pt idx="123">
                  <c:v>1492686.3290568024</c:v>
                </c:pt>
                <c:pt idx="124">
                  <c:v>1443362.2904466835</c:v>
                </c:pt>
                <c:pt idx="125">
                  <c:v>1394305.2431845905</c:v>
                </c:pt>
                <c:pt idx="126">
                  <c:v>1345514.062657784</c:v>
                </c:pt>
                <c:pt idx="127">
                  <c:v>1296987.6285301556</c:v>
                </c:pt>
                <c:pt idx="128">
                  <c:v>1248724.8247268137</c:v>
                </c:pt>
                <c:pt idx="129">
                  <c:v>1200724.5394187248</c:v>
                </c:pt>
                <c:pt idx="130">
                  <c:v>1152985.6650074075</c:v>
                </c:pt>
                <c:pt idx="131">
                  <c:v>1105507.0981096802</c:v>
                </c:pt>
                <c:pt idx="132">
                  <c:v>1058287.7395424619</c:v>
                </c:pt>
                <c:pt idx="133">
                  <c:v>1011326.4943076258</c:v>
                </c:pt>
                <c:pt idx="134">
                  <c:v>964622.2715769069</c:v>
                </c:pt>
                <c:pt idx="135">
                  <c:v>918173.98467686097</c:v>
                </c:pt>
                <c:pt idx="136">
                  <c:v>871980.55107387702</c:v>
                </c:pt>
                <c:pt idx="137">
                  <c:v>826040.89235924149</c:v>
                </c:pt>
                <c:pt idx="138">
                  <c:v>780353.93423425488</c:v>
                </c:pt>
                <c:pt idx="139">
                  <c:v>734918.60649540077</c:v>
                </c:pt>
                <c:pt idx="140">
                  <c:v>689733.84301956615</c:v>
                </c:pt>
                <c:pt idx="141">
                  <c:v>644798.58174931316</c:v>
                </c:pt>
                <c:pt idx="142">
                  <c:v>600111.76467820315</c:v>
                </c:pt>
                <c:pt idx="143">
                  <c:v>555672.33783617138</c:v>
                </c:pt>
                <c:pt idx="144">
                  <c:v>511479.2512749529</c:v>
                </c:pt>
                <c:pt idx="145">
                  <c:v>467531.45905355975</c:v>
                </c:pt>
                <c:pt idx="146">
                  <c:v>423827.91922380828</c:v>
                </c:pt>
                <c:pt idx="147">
                  <c:v>380367.59381589788</c:v>
                </c:pt>
                <c:pt idx="148">
                  <c:v>337149.44882403931</c:v>
                </c:pt>
                <c:pt idx="149">
                  <c:v>294172.4541921338</c:v>
                </c:pt>
                <c:pt idx="150">
                  <c:v>251435.58379950214</c:v>
                </c:pt>
                <c:pt idx="151">
                  <c:v>208937.81544666359</c:v>
                </c:pt>
                <c:pt idx="152">
                  <c:v>166678.13084116444</c:v>
                </c:pt>
                <c:pt idx="153">
                  <c:v>124655.51558345639</c:v>
                </c:pt>
                <c:pt idx="154">
                  <c:v>82868.959152824085</c:v>
                </c:pt>
                <c:pt idx="155">
                  <c:v>41317.454893361915</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8692-4CB5-85BF-4BAE6C220819}"/>
            </c:ext>
          </c:extLst>
        </c:ser>
        <c:dLbls>
          <c:showLegendKey val="0"/>
          <c:showVal val="0"/>
          <c:showCatName val="0"/>
          <c:showSerName val="0"/>
          <c:showPercent val="0"/>
          <c:showBubbleSize val="0"/>
        </c:dLbls>
        <c:axId val="522443008"/>
        <c:axId val="522469376"/>
      </c:areaChart>
      <c:catAx>
        <c:axId val="522443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22469376"/>
        <c:crosses val="autoZero"/>
        <c:auto val="1"/>
        <c:lblAlgn val="ctr"/>
        <c:lblOffset val="100"/>
        <c:tickLblSkip val="12"/>
        <c:tickMarkSkip val="12"/>
        <c:noMultiLvlLbl val="0"/>
      </c:catAx>
      <c:valAx>
        <c:axId val="522469376"/>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22443008"/>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MortgageFix15Y!$N$20</c:f>
              <c:strCache>
                <c:ptCount val="1"/>
                <c:pt idx="0">
                  <c:v>Outstanding no prepay</c:v>
                </c:pt>
              </c:strCache>
            </c:strRef>
          </c:tx>
          <c:spPr>
            <a:solidFill>
              <a:srgbClr val="FFFFCC"/>
            </a:solidFill>
            <a:ln w="12700">
              <a:solidFill>
                <a:srgbClr val="000000"/>
              </a:solidFill>
              <a:prstDash val="solid"/>
            </a:ln>
          </c:spPr>
          <c:cat>
            <c:numRef>
              <c:f>MortgageFix15Y!$A$21:$A$321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MortgageFix15Y!$N$21:$N$321</c:f>
              <c:numCache>
                <c:formatCode>#,##0</c:formatCode>
                <c:ptCount val="301"/>
                <c:pt idx="0">
                  <c:v>10000000</c:v>
                </c:pt>
                <c:pt idx="1">
                  <c:v>9948808.2909632158</c:v>
                </c:pt>
                <c:pt idx="2">
                  <c:v>9897570.3979642875</c:v>
                </c:pt>
                <c:pt idx="3">
                  <c:v>9846286.2793371249</c:v>
                </c:pt>
                <c:pt idx="4">
                  <c:v>9794955.8933780473</c:v>
                </c:pt>
                <c:pt idx="5">
                  <c:v>9743579.1983457524</c:v>
                </c:pt>
                <c:pt idx="6">
                  <c:v>9692156.1524612755</c:v>
                </c:pt>
                <c:pt idx="7">
                  <c:v>9640686.7139079645</c:v>
                </c:pt>
                <c:pt idx="8">
                  <c:v>9589170.8408314381</c:v>
                </c:pt>
                <c:pt idx="9">
                  <c:v>9537608.491339555</c:v>
                </c:pt>
                <c:pt idx="10">
                  <c:v>9485999.6235023811</c:v>
                </c:pt>
                <c:pt idx="11">
                  <c:v>9434344.1953521539</c:v>
                </c:pt>
                <c:pt idx="12">
                  <c:v>9382642.1648832485</c:v>
                </c:pt>
                <c:pt idx="13">
                  <c:v>9330893.4900521431</c:v>
                </c:pt>
                <c:pt idx="14">
                  <c:v>9279098.1287773866</c:v>
                </c:pt>
                <c:pt idx="15">
                  <c:v>9227256.0389395598</c:v>
                </c:pt>
                <c:pt idx="16">
                  <c:v>9175367.1783812474</c:v>
                </c:pt>
                <c:pt idx="17">
                  <c:v>9123431.5049070008</c:v>
                </c:pt>
                <c:pt idx="18">
                  <c:v>9071448.9762833007</c:v>
                </c:pt>
                <c:pt idx="19">
                  <c:v>9019419.5502385292</c:v>
                </c:pt>
                <c:pt idx="20">
                  <c:v>8967343.1844629291</c:v>
                </c:pt>
                <c:pt idx="21">
                  <c:v>8915219.8366085738</c:v>
                </c:pt>
                <c:pt idx="22">
                  <c:v>8863049.4642893318</c:v>
                </c:pt>
                <c:pt idx="23">
                  <c:v>8810832.0250808299</c:v>
                </c:pt>
                <c:pt idx="24">
                  <c:v>8758567.4765204228</c:v>
                </c:pt>
                <c:pt idx="25">
                  <c:v>8706255.7761071548</c:v>
                </c:pt>
                <c:pt idx="26">
                  <c:v>8653896.881301729</c:v>
                </c:pt>
                <c:pt idx="27">
                  <c:v>8601490.7495264672</c:v>
                </c:pt>
                <c:pt idx="28">
                  <c:v>8549037.3381652813</c:v>
                </c:pt>
                <c:pt idx="29">
                  <c:v>8496536.6045636348</c:v>
                </c:pt>
                <c:pt idx="30">
                  <c:v>8443988.5060285106</c:v>
                </c:pt>
                <c:pt idx="31">
                  <c:v>8391392.9998283722</c:v>
                </c:pt>
                <c:pt idx="32">
                  <c:v>8338750.0431931335</c:v>
                </c:pt>
                <c:pt idx="33">
                  <c:v>8286059.5933141233</c:v>
                </c:pt>
                <c:pt idx="34">
                  <c:v>8233321.6073440481</c:v>
                </c:pt>
                <c:pt idx="35">
                  <c:v>8180536.042396958</c:v>
                </c:pt>
                <c:pt idx="36">
                  <c:v>8127702.8555482142</c:v>
                </c:pt>
                <c:pt idx="37">
                  <c:v>8074822.0038344506</c:v>
                </c:pt>
                <c:pt idx="38">
                  <c:v>8021893.4442535415</c:v>
                </c:pt>
                <c:pt idx="39">
                  <c:v>7968917.133764565</c:v>
                </c:pt>
                <c:pt idx="40">
                  <c:v>7915893.0292877695</c:v>
                </c:pt>
                <c:pt idx="41">
                  <c:v>7862821.0877045374</c:v>
                </c:pt>
                <c:pt idx="42">
                  <c:v>7809701.2658573501</c:v>
                </c:pt>
                <c:pt idx="43">
                  <c:v>7756533.5205497537</c:v>
                </c:pt>
                <c:pt idx="44">
                  <c:v>7703317.8085463243</c:v>
                </c:pt>
                <c:pt idx="45">
                  <c:v>7650054.0865726303</c:v>
                </c:pt>
                <c:pt idx="46">
                  <c:v>7596742.3113152003</c:v>
                </c:pt>
                <c:pt idx="47">
                  <c:v>7543382.4394214861</c:v>
                </c:pt>
                <c:pt idx="48">
                  <c:v>7489974.4274998279</c:v>
                </c:pt>
                <c:pt idx="49">
                  <c:v>7436518.2321194187</c:v>
                </c:pt>
                <c:pt idx="50">
                  <c:v>7383013.8098102687</c:v>
                </c:pt>
                <c:pt idx="51">
                  <c:v>7329461.1170631722</c:v>
                </c:pt>
                <c:pt idx="52">
                  <c:v>7275860.110329669</c:v>
                </c:pt>
                <c:pt idx="53">
                  <c:v>7222210.7460220112</c:v>
                </c:pt>
                <c:pt idx="54">
                  <c:v>7168512.9805131266</c:v>
                </c:pt>
                <c:pt idx="55">
                  <c:v>7114766.7701365836</c:v>
                </c:pt>
                <c:pt idx="56">
                  <c:v>7060972.0711865565</c:v>
                </c:pt>
                <c:pt idx="57">
                  <c:v>7007128.8399177892</c:v>
                </c:pt>
                <c:pt idx="58">
                  <c:v>6953237.0325455591</c:v>
                </c:pt>
                <c:pt idx="59">
                  <c:v>6899296.6052456414</c:v>
                </c:pt>
                <c:pt idx="60">
                  <c:v>6845307.5141542759</c:v>
                </c:pt>
                <c:pt idx="61">
                  <c:v>6791269.7153681275</c:v>
                </c:pt>
                <c:pt idx="62">
                  <c:v>6737183.1649442548</c:v>
                </c:pt>
                <c:pt idx="63">
                  <c:v>6683047.8189000702</c:v>
                </c:pt>
                <c:pt idx="64">
                  <c:v>6628863.6332133068</c:v>
                </c:pt>
                <c:pt idx="65">
                  <c:v>6574630.5638219817</c:v>
                </c:pt>
                <c:pt idx="66">
                  <c:v>6520348.5666243602</c:v>
                </c:pt>
                <c:pt idx="67">
                  <c:v>6466017.5974789206</c:v>
                </c:pt>
                <c:pt idx="68">
                  <c:v>6411637.612204317</c:v>
                </c:pt>
                <c:pt idx="69">
                  <c:v>6357208.5665793456</c:v>
                </c:pt>
                <c:pt idx="70">
                  <c:v>6302730.4163429048</c:v>
                </c:pt>
                <c:pt idx="71">
                  <c:v>6248203.1171939643</c:v>
                </c:pt>
                <c:pt idx="72">
                  <c:v>6193626.6247915244</c:v>
                </c:pt>
                <c:pt idx="73">
                  <c:v>6139000.894754583</c:v>
                </c:pt>
                <c:pt idx="74">
                  <c:v>6084325.8826620979</c:v>
                </c:pt>
                <c:pt idx="75">
                  <c:v>6029601.544052952</c:v>
                </c:pt>
                <c:pt idx="76">
                  <c:v>5974827.834425916</c:v>
                </c:pt>
                <c:pt idx="77">
                  <c:v>5920004.7092396133</c:v>
                </c:pt>
                <c:pt idx="78">
                  <c:v>5865132.1239124816</c:v>
                </c:pt>
                <c:pt idx="79">
                  <c:v>5810210.0338227395</c:v>
                </c:pt>
                <c:pt idx="80">
                  <c:v>5755238.3943083491</c:v>
                </c:pt>
                <c:pt idx="81">
                  <c:v>5700217.160666978</c:v>
                </c:pt>
                <c:pt idx="82">
                  <c:v>5645146.2881559655</c:v>
                </c:pt>
                <c:pt idx="83">
                  <c:v>5590025.7319922838</c:v>
                </c:pt>
                <c:pt idx="84">
                  <c:v>5534855.4473525053</c:v>
                </c:pt>
                <c:pt idx="85">
                  <c:v>5479635.3893727623</c:v>
                </c:pt>
                <c:pt idx="86">
                  <c:v>5424365.5131487111</c:v>
                </c:pt>
                <c:pt idx="87">
                  <c:v>5369045.7737354981</c:v>
                </c:pt>
                <c:pt idx="88">
                  <c:v>5313676.12614772</c:v>
                </c:pt>
                <c:pt idx="89">
                  <c:v>5258256.5253593903</c:v>
                </c:pt>
                <c:pt idx="90">
                  <c:v>5202786.9263038998</c:v>
                </c:pt>
                <c:pt idx="91">
                  <c:v>5147267.2838739818</c:v>
                </c:pt>
                <c:pt idx="92">
                  <c:v>5091697.5529216742</c:v>
                </c:pt>
                <c:pt idx="93">
                  <c:v>5036077.6882582847</c:v>
                </c:pt>
                <c:pt idx="94">
                  <c:v>4980407.6446543522</c:v>
                </c:pt>
                <c:pt idx="95">
                  <c:v>4924687.3768396098</c:v>
                </c:pt>
                <c:pt idx="96">
                  <c:v>4868916.8395029502</c:v>
                </c:pt>
                <c:pt idx="97">
                  <c:v>4813095.9872923875</c:v>
                </c:pt>
                <c:pt idx="98">
                  <c:v>4757224.7748150192</c:v>
                </c:pt>
                <c:pt idx="99">
                  <c:v>4701303.1566369906</c:v>
                </c:pt>
                <c:pt idx="100">
                  <c:v>4645331.0872834576</c:v>
                </c:pt>
                <c:pt idx="101">
                  <c:v>4589308.5212385505</c:v>
                </c:pt>
                <c:pt idx="102">
                  <c:v>4533235.4129453357</c:v>
                </c:pt>
                <c:pt idx="103">
                  <c:v>4477111.7168057803</c:v>
                </c:pt>
                <c:pt idx="104">
                  <c:v>4420937.3871807121</c:v>
                </c:pt>
                <c:pt idx="105">
                  <c:v>4364712.3783897851</c:v>
                </c:pt>
                <c:pt idx="106">
                  <c:v>4308436.6447114414</c:v>
                </c:pt>
                <c:pt idx="107">
                  <c:v>4252110.1403828748</c:v>
                </c:pt>
                <c:pt idx="108">
                  <c:v>4195732.8195999926</c:v>
                </c:pt>
                <c:pt idx="109">
                  <c:v>4139304.6365173785</c:v>
                </c:pt>
                <c:pt idx="110">
                  <c:v>4082825.5452482561</c:v>
                </c:pt>
                <c:pt idx="111">
                  <c:v>4026295.4998644502</c:v>
                </c:pt>
                <c:pt idx="112">
                  <c:v>3969714.4543963508</c:v>
                </c:pt>
                <c:pt idx="113">
                  <c:v>3913082.3628328755</c:v>
                </c:pt>
                <c:pt idx="114">
                  <c:v>3856399.179121431</c:v>
                </c:pt>
                <c:pt idx="115">
                  <c:v>3799664.8571678768</c:v>
                </c:pt>
                <c:pt idx="116">
                  <c:v>3742879.3508364875</c:v>
                </c:pt>
                <c:pt idx="117">
                  <c:v>3686042.6139499149</c:v>
                </c:pt>
                <c:pt idx="118">
                  <c:v>3629154.6002891511</c:v>
                </c:pt>
                <c:pt idx="119">
                  <c:v>3572215.2635934898</c:v>
                </c:pt>
                <c:pt idx="120">
                  <c:v>3515224.55756049</c:v>
                </c:pt>
                <c:pt idx="121">
                  <c:v>3458182.4358459371</c:v>
                </c:pt>
                <c:pt idx="122">
                  <c:v>3401088.8520638067</c:v>
                </c:pt>
                <c:pt idx="123">
                  <c:v>3343943.7597862249</c:v>
                </c:pt>
                <c:pt idx="124">
                  <c:v>3286747.1125434325</c:v>
                </c:pt>
                <c:pt idx="125">
                  <c:v>3229498.8638237463</c:v>
                </c:pt>
                <c:pt idx="126">
                  <c:v>3172198.9670735211</c:v>
                </c:pt>
                <c:pt idx="127">
                  <c:v>3114847.3756971122</c:v>
                </c:pt>
                <c:pt idx="128">
                  <c:v>3057444.0430568373</c:v>
                </c:pt>
                <c:pt idx="129">
                  <c:v>2999988.9224729389</c:v>
                </c:pt>
                <c:pt idx="130">
                  <c:v>2942481.967223546</c:v>
                </c:pt>
                <c:pt idx="131">
                  <c:v>2884923.1305446359</c:v>
                </c:pt>
                <c:pt idx="132">
                  <c:v>2827312.3656299971</c:v>
                </c:pt>
                <c:pt idx="133">
                  <c:v>2769649.6256311899</c:v>
                </c:pt>
                <c:pt idx="134">
                  <c:v>2711934.8636575099</c:v>
                </c:pt>
                <c:pt idx="135">
                  <c:v>2654168.0327759483</c:v>
                </c:pt>
                <c:pt idx="136">
                  <c:v>2596349.0860111546</c:v>
                </c:pt>
                <c:pt idx="137">
                  <c:v>2538477.9763453985</c:v>
                </c:pt>
                <c:pt idx="138">
                  <c:v>2480554.6567185312</c:v>
                </c:pt>
                <c:pt idx="139">
                  <c:v>2422579.0800279472</c:v>
                </c:pt>
                <c:pt idx="140">
                  <c:v>2364551.1991285463</c:v>
                </c:pt>
                <c:pt idx="141">
                  <c:v>2306470.9668326951</c:v>
                </c:pt>
                <c:pt idx="142">
                  <c:v>2248338.3359101885</c:v>
                </c:pt>
                <c:pt idx="143">
                  <c:v>2190153.2590882117</c:v>
                </c:pt>
                <c:pt idx="144">
                  <c:v>2131915.6890513017</c:v>
                </c:pt>
                <c:pt idx="145">
                  <c:v>2073625.5784413074</c:v>
                </c:pt>
                <c:pt idx="146">
                  <c:v>2015282.8798573536</c:v>
                </c:pt>
                <c:pt idx="147">
                  <c:v>1956887.5458558004</c:v>
                </c:pt>
                <c:pt idx="148">
                  <c:v>1898439.5289502058</c:v>
                </c:pt>
                <c:pt idx="149">
                  <c:v>1839938.7816112861</c:v>
                </c:pt>
                <c:pt idx="150">
                  <c:v>1781385.2562668782</c:v>
                </c:pt>
                <c:pt idx="151">
                  <c:v>1722778.9053019006</c:v>
                </c:pt>
                <c:pt idx="152">
                  <c:v>1664119.6810583142</c:v>
                </c:pt>
                <c:pt idx="153">
                  <c:v>1605407.535835084</c:v>
                </c:pt>
                <c:pt idx="154">
                  <c:v>1546642.4218881407</c:v>
                </c:pt>
                <c:pt idx="155">
                  <c:v>1487824.2914303411</c:v>
                </c:pt>
                <c:pt idx="156">
                  <c:v>1428953.0966314294</c:v>
                </c:pt>
                <c:pt idx="157">
                  <c:v>1370028.7896179985</c:v>
                </c:pt>
                <c:pt idx="158">
                  <c:v>1311051.3224734513</c:v>
                </c:pt>
                <c:pt idx="159">
                  <c:v>1252020.6472379612</c:v>
                </c:pt>
                <c:pt idx="160">
                  <c:v>1192936.7159084335</c:v>
                </c:pt>
                <c:pt idx="161">
                  <c:v>1133799.4804384664</c:v>
                </c:pt>
                <c:pt idx="162">
                  <c:v>1074608.8927383113</c:v>
                </c:pt>
                <c:pt idx="163">
                  <c:v>1015364.9046748347</c:v>
                </c:pt>
                <c:pt idx="164">
                  <c:v>956067.46807147807</c:v>
                </c:pt>
                <c:pt idx="165">
                  <c:v>896716.53470821935</c:v>
                </c:pt>
                <c:pt idx="166">
                  <c:v>837312.0563215334</c:v>
                </c:pt>
                <c:pt idx="167">
                  <c:v>777853.98460435285</c:v>
                </c:pt>
                <c:pt idx="168">
                  <c:v>718342.27120602888</c:v>
                </c:pt>
                <c:pt idx="169">
                  <c:v>658776.86773229181</c:v>
                </c:pt>
                <c:pt idx="170">
                  <c:v>599157.72574521194</c:v>
                </c:pt>
                <c:pt idx="171">
                  <c:v>539484.7967631598</c:v>
                </c:pt>
                <c:pt idx="172">
                  <c:v>479758.03226076695</c:v>
                </c:pt>
                <c:pt idx="173">
                  <c:v>419977.38366888656</c:v>
                </c:pt>
                <c:pt idx="174">
                  <c:v>360142.80237455387</c:v>
                </c:pt>
                <c:pt idx="175">
                  <c:v>300254.23972094659</c:v>
                </c:pt>
                <c:pt idx="176">
                  <c:v>240311.64700734543</c:v>
                </c:pt>
                <c:pt idx="177">
                  <c:v>180314.97548909439</c:v>
                </c:pt>
                <c:pt idx="178">
                  <c:v>120264.17637756123</c:v>
                </c:pt>
                <c:pt idx="179">
                  <c:v>60159.200840097736</c:v>
                </c:pt>
                <c:pt idx="180">
                  <c:v>-7.2759576141834259E-12</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156C-4E6E-AD54-71D33F82D297}"/>
            </c:ext>
          </c:extLst>
        </c:ser>
        <c:ser>
          <c:idx val="1"/>
          <c:order val="1"/>
          <c:tx>
            <c:strRef>
              <c:f>MortgageFix15Y!$E$20</c:f>
              <c:strCache>
                <c:ptCount val="1"/>
                <c:pt idx="0">
                  <c:v>Outstanding 4% prepay</c:v>
                </c:pt>
              </c:strCache>
            </c:strRef>
          </c:tx>
          <c:spPr>
            <a:solidFill>
              <a:srgbClr val="99CCFF"/>
            </a:solidFill>
            <a:ln w="12700">
              <a:solidFill>
                <a:srgbClr val="000000"/>
              </a:solidFill>
              <a:prstDash val="solid"/>
            </a:ln>
          </c:spPr>
          <c:cat>
            <c:numRef>
              <c:f>MortgageFix15Y!$A$21:$A$321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MortgageFix15Y!$E$21:$E$321</c:f>
              <c:numCache>
                <c:formatCode>#,##0</c:formatCode>
                <c:ptCount val="301"/>
                <c:pt idx="0">
                  <c:v>10000000</c:v>
                </c:pt>
                <c:pt idx="1">
                  <c:v>9916238.4814756196</c:v>
                </c:pt>
                <c:pt idx="2">
                  <c:v>9832872.3339918796</c:v>
                </c:pt>
                <c:pt idx="3">
                  <c:v>9749899.9755160715</c:v>
                </c:pt>
                <c:pt idx="4">
                  <c:v>9667319.8298777826</c:v>
                </c:pt>
                <c:pt idx="5">
                  <c:v>9585130.3267480731</c:v>
                </c:pt>
                <c:pt idx="6">
                  <c:v>9503329.9016187396</c:v>
                </c:pt>
                <c:pt idx="7">
                  <c:v>9421916.9957816415</c:v>
                </c:pt>
                <c:pt idx="8">
                  <c:v>9340890.0563081037</c:v>
                </c:pt>
                <c:pt idx="9">
                  <c:v>9260247.5360283945</c:v>
                </c:pt>
                <c:pt idx="10">
                  <c:v>9179987.8935112581</c:v>
                </c:pt>
                <c:pt idx="11">
                  <c:v>9100109.5930435434</c:v>
                </c:pt>
                <c:pt idx="12">
                  <c:v>9020611.104609875</c:v>
                </c:pt>
                <c:pt idx="13">
                  <c:v>8941490.9038724191</c:v>
                </c:pt>
                <c:pt idx="14">
                  <c:v>8862747.4721507039</c:v>
                </c:pt>
                <c:pt idx="15">
                  <c:v>8784379.2964015193</c:v>
                </c:pt>
                <c:pt idx="16">
                  <c:v>8706384.8691988755</c:v>
                </c:pt>
                <c:pt idx="17">
                  <c:v>8628762.6887140386</c:v>
                </c:pt>
                <c:pt idx="18">
                  <c:v>8551511.2586956397</c:v>
                </c:pt>
                <c:pt idx="19">
                  <c:v>8474629.0884498395</c:v>
                </c:pt>
                <c:pt idx="20">
                  <c:v>8398114.692820577</c:v>
                </c:pt>
                <c:pt idx="21">
                  <c:v>8321966.5921698688</c:v>
                </c:pt>
                <c:pt idx="22">
                  <c:v>8246183.3123581968</c:v>
                </c:pt>
                <c:pt idx="23">
                  <c:v>8170763.3847249467</c:v>
                </c:pt>
                <c:pt idx="24">
                  <c:v>8095705.3460689224</c:v>
                </c:pt>
                <c:pt idx="25">
                  <c:v>8021007.7386289295</c:v>
                </c:pt>
                <c:pt idx="26">
                  <c:v>7946669.1100644171</c:v>
                </c:pt>
                <c:pt idx="27">
                  <c:v>7872688.0134362001</c:v>
                </c:pt>
                <c:pt idx="28">
                  <c:v>7799063.0071872342</c:v>
                </c:pt>
                <c:pt idx="29">
                  <c:v>7725792.6551234676</c:v>
                </c:pt>
                <c:pt idx="30">
                  <c:v>7652875.5263947537</c:v>
                </c:pt>
                <c:pt idx="31">
                  <c:v>7580310.1954758344</c:v>
                </c:pt>
                <c:pt idx="32">
                  <c:v>7508095.2421473842</c:v>
                </c:pt>
                <c:pt idx="33">
                  <c:v>7436229.2514771223</c:v>
                </c:pt>
                <c:pt idx="34">
                  <c:v>7364710.8138009897</c:v>
                </c:pt>
                <c:pt idx="35">
                  <c:v>7293538.5247043939</c:v>
                </c:pt>
                <c:pt idx="36">
                  <c:v>7222710.9850035161</c:v>
                </c:pt>
                <c:pt idx="37">
                  <c:v>7152226.8007266838</c:v>
                </c:pt>
                <c:pt idx="38">
                  <c:v>7082084.5830958057</c:v>
                </c:pt>
                <c:pt idx="39">
                  <c:v>7012282.9485078761</c:v>
                </c:pt>
                <c:pt idx="40">
                  <c:v>6942820.5185165396</c:v>
                </c:pt>
                <c:pt idx="41">
                  <c:v>6873695.9198137177</c:v>
                </c:pt>
                <c:pt idx="42">
                  <c:v>6804907.7842113068</c:v>
                </c:pt>
                <c:pt idx="43">
                  <c:v>6736454.7486229325</c:v>
                </c:pt>
                <c:pt idx="44">
                  <c:v>6668335.4550457662</c:v>
                </c:pt>
                <c:pt idx="45">
                  <c:v>6600548.5505424151</c:v>
                </c:pt>
                <c:pt idx="46">
                  <c:v>6533092.6872228598</c:v>
                </c:pt>
                <c:pt idx="47">
                  <c:v>6465966.5222264696</c:v>
                </c:pt>
                <c:pt idx="48">
                  <c:v>6399168.717704067</c:v>
                </c:pt>
                <c:pt idx="49">
                  <c:v>6332697.9408000661</c:v>
                </c:pt>
                <c:pt idx="50">
                  <c:v>6266552.8636346627</c:v>
                </c:pt>
                <c:pt idx="51">
                  <c:v>6200732.1632860936</c:v>
                </c:pt>
                <c:pt idx="52">
                  <c:v>6135234.5217729537</c:v>
                </c:pt>
                <c:pt idx="53">
                  <c:v>6070058.626036576</c:v>
                </c:pt>
                <c:pt idx="54">
                  <c:v>6005203.1679234728</c:v>
                </c:pt>
                <c:pt idx="55">
                  <c:v>5940666.8441678332</c:v>
                </c:pt>
                <c:pt idx="56">
                  <c:v>5876448.3563740896</c:v>
                </c:pt>
                <c:pt idx="57">
                  <c:v>5812546.4109995393</c:v>
                </c:pt>
                <c:pt idx="58">
                  <c:v>5748959.7193370257</c:v>
                </c:pt>
                <c:pt idx="59">
                  <c:v>5685686.9974976825</c:v>
                </c:pt>
                <c:pt idx="60">
                  <c:v>5622726.9663937381</c:v>
                </c:pt>
                <c:pt idx="61">
                  <c:v>5560078.3517213752</c:v>
                </c:pt>
                <c:pt idx="62">
                  <c:v>5497739.8839436546</c:v>
                </c:pt>
                <c:pt idx="63">
                  <c:v>5435710.2982734963</c:v>
                </c:pt>
                <c:pt idx="64">
                  <c:v>5373988.334656721</c:v>
                </c:pt>
                <c:pt idx="65">
                  <c:v>5312572.7377551449</c:v>
                </c:pt>
                <c:pt idx="66">
                  <c:v>5251462.256929744</c:v>
                </c:pt>
                <c:pt idx="67">
                  <c:v>5190655.6462238664</c:v>
                </c:pt>
                <c:pt idx="68">
                  <c:v>5130151.6643465078</c:v>
                </c:pt>
                <c:pt idx="69">
                  <c:v>5069949.0746556437</c:v>
                </c:pt>
                <c:pt idx="70">
                  <c:v>5010046.6451416221</c:v>
                </c:pt>
                <c:pt idx="71">
                  <c:v>4950443.1484106099</c:v>
                </c:pt>
                <c:pt idx="72">
                  <c:v>4891137.3616680978</c:v>
                </c:pt>
                <c:pt idx="73">
                  <c:v>4832128.0667024665</c:v>
                </c:pt>
                <c:pt idx="74">
                  <c:v>4773414.0498686023</c:v>
                </c:pt>
                <c:pt idx="75">
                  <c:v>4714994.1020715805</c:v>
                </c:pt>
                <c:pt idx="76">
                  <c:v>4656867.0187503919</c:v>
                </c:pt>
                <c:pt idx="77">
                  <c:v>4599031.5998617392</c:v>
                </c:pt>
                <c:pt idx="78">
                  <c:v>4541486.6498638792</c:v>
                </c:pt>
                <c:pt idx="79">
                  <c:v>4484230.9777005268</c:v>
                </c:pt>
                <c:pt idx="80">
                  <c:v>4427263.396784815</c:v>
                </c:pt>
                <c:pt idx="81">
                  <c:v>4370582.7249833085</c:v>
                </c:pt>
                <c:pt idx="82">
                  <c:v>4314187.7846000725</c:v>
                </c:pt>
                <c:pt idx="83">
                  <c:v>4258077.4023607979</c:v>
                </c:pt>
                <c:pt idx="84">
                  <c:v>4202250.4093969837</c:v>
                </c:pt>
                <c:pt idx="85">
                  <c:v>4146705.6412301697</c:v>
                </c:pt>
                <c:pt idx="86">
                  <c:v>4091441.9377562292</c:v>
                </c:pt>
                <c:pt idx="87">
                  <c:v>4036458.1432297118</c:v>
                </c:pt>
                <c:pt idx="88">
                  <c:v>3981753.1062482442</c:v>
                </c:pt>
                <c:pt idx="89">
                  <c:v>3927325.679736983</c:v>
                </c:pt>
                <c:pt idx="90">
                  <c:v>3873174.7209331212</c:v>
                </c:pt>
                <c:pt idx="91">
                  <c:v>3819299.0913704508</c:v>
                </c:pt>
                <c:pt idx="92">
                  <c:v>3765697.6568639777</c:v>
                </c:pt>
                <c:pt idx="93">
                  <c:v>3712369.2874945891</c:v>
                </c:pt>
                <c:pt idx="94">
                  <c:v>3659312.8575937776</c:v>
                </c:pt>
                <c:pt idx="95">
                  <c:v>3606527.2457284136</c:v>
                </c:pt>
                <c:pt idx="96">
                  <c:v>3554011.3346855752</c:v>
                </c:pt>
                <c:pt idx="97">
                  <c:v>3501764.0114574279</c:v>
                </c:pt>
                <c:pt idx="98">
                  <c:v>3449784.1672261581</c:v>
                </c:pt>
                <c:pt idx="99">
                  <c:v>3398070.6973489588</c:v>
                </c:pt>
                <c:pt idx="100">
                  <c:v>3346622.5013430673</c:v>
                </c:pt>
                <c:pt idx="101">
                  <c:v>3295438.4828708563</c:v>
                </c:pt>
                <c:pt idx="102">
                  <c:v>3244517.5497249742</c:v>
                </c:pt>
                <c:pt idx="103">
                  <c:v>3193858.61381354</c:v>
                </c:pt>
                <c:pt idx="104">
                  <c:v>3143460.5911453874</c:v>
                </c:pt>
                <c:pt idx="105">
                  <c:v>3093322.4018153618</c:v>
                </c:pt>
                <c:pt idx="106">
                  <c:v>3043442.9699896676</c:v>
                </c:pt>
                <c:pt idx="107">
                  <c:v>2993821.2238912671</c:v>
                </c:pt>
                <c:pt idx="108">
                  <c:v>2944456.0957853305</c:v>
                </c:pt>
                <c:pt idx="109">
                  <c:v>2895346.5219647349</c:v>
                </c:pt>
                <c:pt idx="110">
                  <c:v>2846491.4427356152</c:v>
                </c:pt>
                <c:pt idx="111">
                  <c:v>2797889.8024029648</c:v>
                </c:pt>
                <c:pt idx="112">
                  <c:v>2749540.5492562875</c:v>
                </c:pt>
                <c:pt idx="113">
                  <c:v>2701442.6355552971</c:v>
                </c:pt>
                <c:pt idx="114">
                  <c:v>2653595.0175156696</c:v>
                </c:pt>
                <c:pt idx="115">
                  <c:v>2605996.6552948426</c:v>
                </c:pt>
                <c:pt idx="116">
                  <c:v>2558646.5129778655</c:v>
                </c:pt>
                <c:pt idx="117">
                  <c:v>2511543.5585632985</c:v>
                </c:pt>
                <c:pt idx="118">
                  <c:v>2464686.7639491605</c:v>
                </c:pt>
                <c:pt idx="119">
                  <c:v>2418075.104918927</c:v>
                </c:pt>
                <c:pt idx="120">
                  <c:v>2371707.5611275756</c:v>
                </c:pt>
                <c:pt idx="121">
                  <c:v>2325583.1160876802</c:v>
                </c:pt>
                <c:pt idx="122">
                  <c:v>2279700.7571555553</c:v>
                </c:pt>
                <c:pt idx="123">
                  <c:v>2234059.4755174457</c:v>
                </c:pt>
                <c:pt idx="124">
                  <c:v>2188658.266175766</c:v>
                </c:pt>
                <c:pt idx="125">
                  <c:v>2143496.1279353905</c:v>
                </c:pt>
                <c:pt idx="126">
                  <c:v>2098572.0633899844</c:v>
                </c:pt>
                <c:pt idx="127">
                  <c:v>2053885.0789083901</c:v>
                </c:pt>
                <c:pt idx="128">
                  <c:v>2009434.1846210549</c:v>
                </c:pt>
                <c:pt idx="129">
                  <c:v>1965218.3944065101</c:v>
                </c:pt>
                <c:pt idx="130">
                  <c:v>1921236.7258778946</c:v>
                </c:pt>
                <c:pt idx="131">
                  <c:v>1877488.2003695276</c:v>
                </c:pt>
                <c:pt idx="132">
                  <c:v>1833971.8429235257</c:v>
                </c:pt>
                <c:pt idx="133">
                  <c:v>1790686.6822764699</c:v>
                </c:pt>
                <c:pt idx="134">
                  <c:v>1747631.7508461152</c:v>
                </c:pt>
                <c:pt idx="135">
                  <c:v>1704806.0847181496</c:v>
                </c:pt>
                <c:pt idx="136">
                  <c:v>1662208.7236329985</c:v>
                </c:pt>
                <c:pt idx="137">
                  <c:v>1619838.7109726742</c:v>
                </c:pt>
                <c:pt idx="138">
                  <c:v>1577695.0937476719</c:v>
                </c:pt>
                <c:pt idx="139">
                  <c:v>1535776.922583912</c:v>
                </c:pt>
                <c:pt idx="140">
                  <c:v>1494083.2517097266</c:v>
                </c:pt>
                <c:pt idx="141">
                  <c:v>1452613.1389428929</c:v>
                </c:pt>
                <c:pt idx="142">
                  <c:v>1411365.6456777107</c:v>
                </c:pt>
                <c:pt idx="143">
                  <c:v>1370339.8368721253</c:v>
                </c:pt>
                <c:pt idx="144">
                  <c:v>1329534.7810348957</c:v>
                </c:pt>
                <c:pt idx="145">
                  <c:v>1288949.5502128073</c:v>
                </c:pt>
                <c:pt idx="146">
                  <c:v>1248583.2199779286</c:v>
                </c:pt>
                <c:pt idx="147">
                  <c:v>1208434.8694149139</c:v>
                </c:pt>
                <c:pt idx="148">
                  <c:v>1168503.5811083489</c:v>
                </c:pt>
                <c:pt idx="149">
                  <c:v>1128788.4411301408</c:v>
                </c:pt>
                <c:pt idx="150">
                  <c:v>1089288.5390269528</c:v>
                </c:pt>
                <c:pt idx="151">
                  <c:v>1050002.9678076825</c:v>
                </c:pt>
                <c:pt idx="152">
                  <c:v>1010930.8239309834</c:v>
                </c:pt>
                <c:pt idx="153">
                  <c:v>972071.20729283057</c:v>
                </c:pt>
                <c:pt idx="154">
                  <c:v>933423.22121412912</c:v>
                </c:pt>
                <c:pt idx="155">
                  <c:v>894985.97242836701</c:v>
                </c:pt>
                <c:pt idx="156">
                  <c:v>856758.57106930949</c:v>
                </c:pt>
                <c:pt idx="157">
                  <c:v>818740.13065873797</c:v>
                </c:pt>
                <c:pt idx="158">
                  <c:v>780929.76809423056</c:v>
                </c:pt>
                <c:pt idx="159">
                  <c:v>743326.60363698623</c:v>
                </c:pt>
                <c:pt idx="160">
                  <c:v>705929.76089969056</c:v>
                </c:pt>
                <c:pt idx="161">
                  <c:v>668738.3668344249</c:v>
                </c:pt>
                <c:pt idx="162">
                  <c:v>631751.55172061687</c:v>
                </c:pt>
                <c:pt idx="163">
                  <c:v>594968.44915303343</c:v>
                </c:pt>
                <c:pt idx="164">
                  <c:v>558388.19602981606</c:v>
                </c:pt>
                <c:pt idx="165">
                  <c:v>522009.932540557</c:v>
                </c:pt>
                <c:pt idx="166">
                  <c:v>485832.80215441814</c:v>
                </c:pt>
                <c:pt idx="167">
                  <c:v>449855.9516082906</c:v>
                </c:pt>
                <c:pt idx="168">
                  <c:v>414078.53089499631</c:v>
                </c:pt>
                <c:pt idx="169">
                  <c:v>378499.69325153041</c:v>
                </c:pt>
                <c:pt idx="170">
                  <c:v>343118.59514734492</c:v>
                </c:pt>
                <c:pt idx="171">
                  <c:v>307934.39627267345</c:v>
                </c:pt>
                <c:pt idx="172">
                  <c:v>272946.25952689635</c:v>
                </c:pt>
                <c:pt idx="173">
                  <c:v>238153.35100694708</c:v>
                </c:pt>
                <c:pt idx="174">
                  <c:v>203554.83999575881</c:v>
                </c:pt>
                <c:pt idx="175">
                  <c:v>169149.89895075146</c:v>
                </c:pt>
                <c:pt idx="176">
                  <c:v>134937.70349235888</c:v>
                </c:pt>
                <c:pt idx="177">
                  <c:v>100917.43239259647</c:v>
                </c:pt>
                <c:pt idx="178">
                  <c:v>67088.267563668429</c:v>
                </c:pt>
                <c:pt idx="179">
                  <c:v>33449.394046615118</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156C-4E6E-AD54-71D33F82D297}"/>
            </c:ext>
          </c:extLst>
        </c:ser>
        <c:dLbls>
          <c:showLegendKey val="0"/>
          <c:showVal val="0"/>
          <c:showCatName val="0"/>
          <c:showSerName val="0"/>
          <c:showPercent val="0"/>
          <c:showBubbleSize val="0"/>
        </c:dLbls>
        <c:axId val="519494656"/>
        <c:axId val="524428032"/>
      </c:areaChart>
      <c:catAx>
        <c:axId val="519494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24428032"/>
        <c:crosses val="autoZero"/>
        <c:auto val="1"/>
        <c:lblAlgn val="ctr"/>
        <c:lblOffset val="100"/>
        <c:tickLblSkip val="12"/>
        <c:tickMarkSkip val="12"/>
        <c:noMultiLvlLbl val="0"/>
      </c:catAx>
      <c:valAx>
        <c:axId val="524428032"/>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9494656"/>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MortgageFix18Y!$N$20</c:f>
              <c:strCache>
                <c:ptCount val="1"/>
                <c:pt idx="0">
                  <c:v>Outstanding no prepay</c:v>
                </c:pt>
              </c:strCache>
            </c:strRef>
          </c:tx>
          <c:spPr>
            <a:solidFill>
              <a:srgbClr val="FFFFCC"/>
            </a:solidFill>
            <a:ln w="12700">
              <a:solidFill>
                <a:srgbClr val="000000"/>
              </a:solidFill>
              <a:prstDash val="solid"/>
            </a:ln>
          </c:spPr>
          <c:cat>
            <c:numRef>
              <c:f>MortgageFix18Y!$A$21:$A$321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MortgageFix18Y!$N$21:$N$321</c:f>
              <c:numCache>
                <c:formatCode>#,##0</c:formatCode>
                <c:ptCount val="301"/>
                <c:pt idx="0">
                  <c:v>10000000</c:v>
                </c:pt>
                <c:pt idx="1">
                  <c:v>9958536.4692015108</c:v>
                </c:pt>
                <c:pt idx="2">
                  <c:v>9917031.1543931533</c:v>
                </c:pt>
                <c:pt idx="3">
                  <c:v>9875484.0134679619</c:v>
                </c:pt>
                <c:pt idx="4">
                  <c:v>9833895.0042765383</c:v>
                </c:pt>
                <c:pt idx="5">
                  <c:v>9792264.0846270081</c:v>
                </c:pt>
                <c:pt idx="6">
                  <c:v>9750591.2122849785</c:v>
                </c:pt>
                <c:pt idx="7">
                  <c:v>9708876.344973499</c:v>
                </c:pt>
                <c:pt idx="8">
                  <c:v>9667119.4403730128</c:v>
                </c:pt>
                <c:pt idx="9">
                  <c:v>9625320.456121318</c:v>
                </c:pt>
                <c:pt idx="10">
                  <c:v>9583479.3498135209</c:v>
                </c:pt>
                <c:pt idx="11">
                  <c:v>9541596.0790019967</c:v>
                </c:pt>
                <c:pt idx="12">
                  <c:v>9499670.6011963449</c:v>
                </c:pt>
                <c:pt idx="13">
                  <c:v>9457702.8738633469</c:v>
                </c:pt>
                <c:pt idx="14">
                  <c:v>9415692.8544269204</c:v>
                </c:pt>
                <c:pt idx="15">
                  <c:v>9373640.5002680793</c:v>
                </c:pt>
                <c:pt idx="16">
                  <c:v>9331545.7687248867</c:v>
                </c:pt>
                <c:pt idx="17">
                  <c:v>9289408.6170924176</c:v>
                </c:pt>
                <c:pt idx="18">
                  <c:v>9247229.0026227087</c:v>
                </c:pt>
                <c:pt idx="19">
                  <c:v>9205006.8825247213</c:v>
                </c:pt>
                <c:pt idx="20">
                  <c:v>9162742.2139642928</c:v>
                </c:pt>
                <c:pt idx="21">
                  <c:v>9120434.9540640973</c:v>
                </c:pt>
                <c:pt idx="22">
                  <c:v>9078085.0599035975</c:v>
                </c:pt>
                <c:pt idx="23">
                  <c:v>9035692.4885190055</c:v>
                </c:pt>
                <c:pt idx="24">
                  <c:v>8993257.1969032381</c:v>
                </c:pt>
                <c:pt idx="25">
                  <c:v>8950779.1420058701</c:v>
                </c:pt>
                <c:pt idx="26">
                  <c:v>8908258.2807330973</c:v>
                </c:pt>
                <c:pt idx="27">
                  <c:v>8865694.5699476842</c:v>
                </c:pt>
                <c:pt idx="28">
                  <c:v>8823087.9664689265</c:v>
                </c:pt>
                <c:pt idx="29">
                  <c:v>8780438.427072607</c:v>
                </c:pt>
                <c:pt idx="30">
                  <c:v>8737745.9084909465</c:v>
                </c:pt>
                <c:pt idx="31">
                  <c:v>8695010.3674125671</c:v>
                </c:pt>
                <c:pt idx="32">
                  <c:v>8652231.7604824435</c:v>
                </c:pt>
                <c:pt idx="33">
                  <c:v>8609410.0443018619</c:v>
                </c:pt>
                <c:pt idx="34">
                  <c:v>8566545.17542837</c:v>
                </c:pt>
                <c:pt idx="35">
                  <c:v>8523637.1103757415</c:v>
                </c:pt>
                <c:pt idx="36">
                  <c:v>8480685.8056139257</c:v>
                </c:pt>
                <c:pt idx="37">
                  <c:v>8437691.2175690066</c:v>
                </c:pt>
                <c:pt idx="38">
                  <c:v>8394653.3026231565</c:v>
                </c:pt>
                <c:pt idx="39">
                  <c:v>8351572.0171145927</c:v>
                </c:pt>
                <c:pt idx="40">
                  <c:v>8308447.3173375335</c:v>
                </c:pt>
                <c:pt idx="41">
                  <c:v>8265279.1595421536</c:v>
                </c:pt>
                <c:pt idx="42">
                  <c:v>8222067.4999345411</c:v>
                </c:pt>
                <c:pt idx="43">
                  <c:v>8178812.2946766494</c:v>
                </c:pt>
                <c:pt idx="44">
                  <c:v>8135513.4998862566</c:v>
                </c:pt>
                <c:pt idx="45">
                  <c:v>8092171.071636918</c:v>
                </c:pt>
                <c:pt idx="46">
                  <c:v>8048784.9659579247</c:v>
                </c:pt>
                <c:pt idx="47">
                  <c:v>8005355.1388342567</c:v>
                </c:pt>
                <c:pt idx="48">
                  <c:v>7961881.5462065376</c:v>
                </c:pt>
                <c:pt idx="49">
                  <c:v>7918364.1439709924</c:v>
                </c:pt>
                <c:pt idx="50">
                  <c:v>7874802.8879794003</c:v>
                </c:pt>
                <c:pt idx="51">
                  <c:v>7831197.7340390524</c:v>
                </c:pt>
                <c:pt idx="52">
                  <c:v>7787548.6379127037</c:v>
                </c:pt>
                <c:pt idx="53">
                  <c:v>7743855.5553185325</c:v>
                </c:pt>
                <c:pt idx="54">
                  <c:v>7700118.441930091</c:v>
                </c:pt>
                <c:pt idx="55">
                  <c:v>7656337.2533762632</c:v>
                </c:pt>
                <c:pt idx="56">
                  <c:v>7612511.9452412194</c:v>
                </c:pt>
                <c:pt idx="57">
                  <c:v>7568642.4730643695</c:v>
                </c:pt>
                <c:pt idx="58">
                  <c:v>7524728.7923403196</c:v>
                </c:pt>
                <c:pt idx="59">
                  <c:v>7480770.8585188277</c:v>
                </c:pt>
                <c:pt idx="60">
                  <c:v>7436768.6270047557</c:v>
                </c:pt>
                <c:pt idx="61">
                  <c:v>7392722.0531580253</c:v>
                </c:pt>
                <c:pt idx="62">
                  <c:v>7348631.0922935754</c:v>
                </c:pt>
                <c:pt idx="63">
                  <c:v>7304495.6996813128</c:v>
                </c:pt>
                <c:pt idx="64">
                  <c:v>7260315.830546068</c:v>
                </c:pt>
                <c:pt idx="65">
                  <c:v>7216091.440067552</c:v>
                </c:pt>
                <c:pt idx="66">
                  <c:v>7171822.4833803074</c:v>
                </c:pt>
                <c:pt idx="67">
                  <c:v>7127508.9155736649</c:v>
                </c:pt>
                <c:pt idx="68">
                  <c:v>7083150.6916916985</c:v>
                </c:pt>
                <c:pt idx="69">
                  <c:v>7038747.7667331779</c:v>
                </c:pt>
                <c:pt idx="70">
                  <c:v>6994300.0956515241</c:v>
                </c:pt>
                <c:pt idx="71">
                  <c:v>6949807.6333547626</c:v>
                </c:pt>
                <c:pt idx="72">
                  <c:v>6905270.3347054794</c:v>
                </c:pt>
                <c:pt idx="73">
                  <c:v>6860688.1545207733</c:v>
                </c:pt>
                <c:pt idx="74">
                  <c:v>6816061.0475722114</c:v>
                </c:pt>
                <c:pt idx="75">
                  <c:v>6771388.9685857836</c:v>
                </c:pt>
                <c:pt idx="76">
                  <c:v>6726671.8722418547</c:v>
                </c:pt>
                <c:pt idx="77">
                  <c:v>6681909.7131751198</c:v>
                </c:pt>
                <c:pt idx="78">
                  <c:v>6637102.4459745577</c:v>
                </c:pt>
                <c:pt idx="79">
                  <c:v>6592250.0251833862</c:v>
                </c:pt>
                <c:pt idx="80">
                  <c:v>6547352.4052990153</c:v>
                </c:pt>
                <c:pt idx="81">
                  <c:v>6502409.5407729987</c:v>
                </c:pt>
                <c:pt idx="82">
                  <c:v>6457421.3860109914</c:v>
                </c:pt>
                <c:pt idx="83">
                  <c:v>6412387.8953727009</c:v>
                </c:pt>
                <c:pt idx="84">
                  <c:v>6367309.0231718421</c:v>
                </c:pt>
                <c:pt idx="85">
                  <c:v>6322184.7236760901</c:v>
                </c:pt>
                <c:pt idx="86">
                  <c:v>6277014.9511070335</c:v>
                </c:pt>
                <c:pt idx="87">
                  <c:v>6231799.6596401306</c:v>
                </c:pt>
                <c:pt idx="88">
                  <c:v>6186538.803404659</c:v>
                </c:pt>
                <c:pt idx="89">
                  <c:v>6141232.3364836723</c:v>
                </c:pt>
                <c:pt idx="90">
                  <c:v>6095880.2129139518</c:v>
                </c:pt>
                <c:pt idx="91">
                  <c:v>6050482.38668596</c:v>
                </c:pt>
                <c:pt idx="92">
                  <c:v>6005038.8117437949</c:v>
                </c:pt>
                <c:pt idx="93">
                  <c:v>5959549.4419851424</c:v>
                </c:pt>
                <c:pt idx="94">
                  <c:v>5914014.2312612291</c:v>
                </c:pt>
                <c:pt idx="95">
                  <c:v>5868433.1333767772</c:v>
                </c:pt>
                <c:pt idx="96">
                  <c:v>5822806.1020899555</c:v>
                </c:pt>
                <c:pt idx="97">
                  <c:v>5777133.0911123352</c:v>
                </c:pt>
                <c:pt idx="98">
                  <c:v>5731414.0541088395</c:v>
                </c:pt>
                <c:pt idx="99">
                  <c:v>5685648.9446976986</c:v>
                </c:pt>
                <c:pt idx="100">
                  <c:v>5639837.7164504034</c:v>
                </c:pt>
                <c:pt idx="101">
                  <c:v>5593980.3228916572</c:v>
                </c:pt>
                <c:pt idx="102">
                  <c:v>5548076.7174993288</c:v>
                </c:pt>
                <c:pt idx="103">
                  <c:v>5502126.853704405</c:v>
                </c:pt>
                <c:pt idx="104">
                  <c:v>5456130.6848909436</c:v>
                </c:pt>
                <c:pt idx="105">
                  <c:v>5410088.1643960252</c:v>
                </c:pt>
                <c:pt idx="106">
                  <c:v>5363999.2455097092</c:v>
                </c:pt>
                <c:pt idx="107">
                  <c:v>5317863.881474982</c:v>
                </c:pt>
                <c:pt idx="108">
                  <c:v>5271682.0254877126</c:v>
                </c:pt>
                <c:pt idx="109">
                  <c:v>5225453.630696604</c:v>
                </c:pt>
                <c:pt idx="110">
                  <c:v>5179178.650203146</c:v>
                </c:pt>
                <c:pt idx="111">
                  <c:v>5132857.0370615656</c:v>
                </c:pt>
                <c:pt idx="112">
                  <c:v>5086488.7442787839</c:v>
                </c:pt>
                <c:pt idx="113">
                  <c:v>5040073.7248143638</c:v>
                </c:pt>
                <c:pt idx="114">
                  <c:v>4993611.9315804644</c:v>
                </c:pt>
                <c:pt idx="115">
                  <c:v>4947103.3174417941</c:v>
                </c:pt>
                <c:pt idx="116">
                  <c:v>4900547.8352155602</c:v>
                </c:pt>
                <c:pt idx="117">
                  <c:v>4853945.4376714239</c:v>
                </c:pt>
                <c:pt idx="118">
                  <c:v>4807296.0775314504</c:v>
                </c:pt>
                <c:pt idx="119">
                  <c:v>4760599.7074700613</c:v>
                </c:pt>
                <c:pt idx="120">
                  <c:v>4713856.2801139867</c:v>
                </c:pt>
                <c:pt idx="121">
                  <c:v>4667065.7480422184</c:v>
                </c:pt>
                <c:pt idx="122">
                  <c:v>4620228.063785959</c:v>
                </c:pt>
                <c:pt idx="123">
                  <c:v>4573343.1798285777</c:v>
                </c:pt>
                <c:pt idx="124">
                  <c:v>4526411.0486055575</c:v>
                </c:pt>
                <c:pt idx="125">
                  <c:v>4479431.6225044504</c:v>
                </c:pt>
                <c:pt idx="126">
                  <c:v>4432404.8538648272</c:v>
                </c:pt>
                <c:pt idx="127">
                  <c:v>4385330.6949782306</c:v>
                </c:pt>
                <c:pt idx="128">
                  <c:v>4338209.0980881257</c:v>
                </c:pt>
                <c:pt idx="129">
                  <c:v>4291040.0153898532</c:v>
                </c:pt>
                <c:pt idx="130">
                  <c:v>4243823.3990305774</c:v>
                </c:pt>
                <c:pt idx="131">
                  <c:v>4196559.2011092417</c:v>
                </c:pt>
                <c:pt idx="132">
                  <c:v>4149247.3736765175</c:v>
                </c:pt>
                <c:pt idx="133">
                  <c:v>4101887.8687347565</c:v>
                </c:pt>
                <c:pt idx="134">
                  <c:v>4054480.6382379415</c:v>
                </c:pt>
                <c:pt idx="135">
                  <c:v>4007025.634091638</c:v>
                </c:pt>
                <c:pt idx="136">
                  <c:v>3959522.8081529457</c:v>
                </c:pt>
                <c:pt idx="137">
                  <c:v>3911972.1122304485</c:v>
                </c:pt>
                <c:pt idx="138">
                  <c:v>3864373.4980841675</c:v>
                </c:pt>
                <c:pt idx="139">
                  <c:v>3816726.91742551</c:v>
                </c:pt>
                <c:pt idx="140">
                  <c:v>3769032.3219172219</c:v>
                </c:pt>
                <c:pt idx="141">
                  <c:v>3721289.6631733379</c:v>
                </c:pt>
                <c:pt idx="142">
                  <c:v>3673498.8927591336</c:v>
                </c:pt>
                <c:pt idx="143">
                  <c:v>3625659.9621910746</c:v>
                </c:pt>
                <c:pt idx="144">
                  <c:v>3577772.8229367686</c:v>
                </c:pt>
                <c:pt idx="145">
                  <c:v>3529837.4264149158</c:v>
                </c:pt>
                <c:pt idx="146">
                  <c:v>3481853.7239952595</c:v>
                </c:pt>
                <c:pt idx="147">
                  <c:v>3433821.6669985368</c:v>
                </c:pt>
                <c:pt idx="148">
                  <c:v>3385741.2066964298</c:v>
                </c:pt>
                <c:pt idx="149">
                  <c:v>3337612.2943115151</c:v>
                </c:pt>
                <c:pt idx="150">
                  <c:v>3289434.8810172151</c:v>
                </c:pt>
                <c:pt idx="151">
                  <c:v>3241208.9179377481</c:v>
                </c:pt>
                <c:pt idx="152">
                  <c:v>3192934.356148079</c:v>
                </c:pt>
                <c:pt idx="153">
                  <c:v>3144611.1466738693</c:v>
                </c:pt>
                <c:pt idx="154">
                  <c:v>3096239.2404914279</c:v>
                </c:pt>
                <c:pt idx="155">
                  <c:v>3047818.5885276613</c:v>
                </c:pt>
                <c:pt idx="156">
                  <c:v>2999349.141660023</c:v>
                </c:pt>
                <c:pt idx="157">
                  <c:v>2950830.8507164642</c:v>
                </c:pt>
                <c:pt idx="158">
                  <c:v>2902263.666475385</c:v>
                </c:pt>
                <c:pt idx="159">
                  <c:v>2853647.5396655821</c:v>
                </c:pt>
                <c:pt idx="160">
                  <c:v>2804982.4209662015</c:v>
                </c:pt>
                <c:pt idx="161">
                  <c:v>2756268.2610066864</c:v>
                </c:pt>
                <c:pt idx="162">
                  <c:v>2707505.0103667276</c:v>
                </c:pt>
                <c:pt idx="163">
                  <c:v>2658692.6195762143</c:v>
                </c:pt>
                <c:pt idx="164">
                  <c:v>2609831.0391151831</c:v>
                </c:pt>
                <c:pt idx="165">
                  <c:v>2560920.2194137671</c:v>
                </c:pt>
                <c:pt idx="166">
                  <c:v>2511960.1108521475</c:v>
                </c:pt>
                <c:pt idx="167">
                  <c:v>2462950.6637605014</c:v>
                </c:pt>
                <c:pt idx="168">
                  <c:v>2413891.8284189524</c:v>
                </c:pt>
                <c:pt idx="169">
                  <c:v>2364783.55505752</c:v>
                </c:pt>
                <c:pt idx="170">
                  <c:v>2315625.793856069</c:v>
                </c:pt>
                <c:pt idx="171">
                  <c:v>2266418.4949442591</c:v>
                </c:pt>
                <c:pt idx="172">
                  <c:v>2217161.6084014941</c:v>
                </c:pt>
                <c:pt idx="173">
                  <c:v>2167855.0842568711</c:v>
                </c:pt>
                <c:pt idx="174">
                  <c:v>2118498.8724891306</c:v>
                </c:pt>
                <c:pt idx="175">
                  <c:v>2069092.9230266048</c:v>
                </c:pt>
                <c:pt idx="176">
                  <c:v>2019637.1857471673</c:v>
                </c:pt>
                <c:pt idx="177">
                  <c:v>1970131.6104781823</c:v>
                </c:pt>
                <c:pt idx="178">
                  <c:v>1920576.1469964534</c:v>
                </c:pt>
                <c:pt idx="179">
                  <c:v>1870970.7450281729</c:v>
                </c:pt>
                <c:pt idx="180">
                  <c:v>1821315.3542488706</c:v>
                </c:pt>
                <c:pt idx="181">
                  <c:v>1771609.9242833634</c:v>
                </c:pt>
                <c:pt idx="182">
                  <c:v>1721854.4047057028</c:v>
                </c:pt>
                <c:pt idx="183">
                  <c:v>1672048.7450391252</c:v>
                </c:pt>
                <c:pt idx="184">
                  <c:v>1622192.894756</c:v>
                </c:pt>
                <c:pt idx="185">
                  <c:v>1572286.8032777784</c:v>
                </c:pt>
                <c:pt idx="186">
                  <c:v>1522330.4199749422</c:v>
                </c:pt>
                <c:pt idx="187">
                  <c:v>1472323.694166952</c:v>
                </c:pt>
                <c:pt idx="188">
                  <c:v>1422266.5751221965</c:v>
                </c:pt>
                <c:pt idx="189">
                  <c:v>1372159.0120579405</c:v>
                </c:pt>
                <c:pt idx="190">
                  <c:v>1322000.9541402736</c:v>
                </c:pt>
                <c:pt idx="191">
                  <c:v>1271792.3504840587</c:v>
                </c:pt>
                <c:pt idx="192">
                  <c:v>1221533.1501528802</c:v>
                </c:pt>
                <c:pt idx="193">
                  <c:v>1171223.3021589923</c:v>
                </c:pt>
                <c:pt idx="194">
                  <c:v>1120862.7554632674</c:v>
                </c:pt>
                <c:pt idx="195">
                  <c:v>1070451.4589751444</c:v>
                </c:pt>
                <c:pt idx="196">
                  <c:v>1019989.3615525765</c:v>
                </c:pt>
                <c:pt idx="197">
                  <c:v>969476.41200197977</c:v>
                </c:pt>
                <c:pt idx="198">
                  <c:v>918912.55907818093</c:v>
                </c:pt>
                <c:pt idx="199">
                  <c:v>868297.75148436555</c:v>
                </c:pt>
                <c:pt idx="200">
                  <c:v>817631.93787202577</c:v>
                </c:pt>
                <c:pt idx="201">
                  <c:v>766915.06684090837</c:v>
                </c:pt>
                <c:pt idx="202">
                  <c:v>716147.08693896269</c:v>
                </c:pt>
                <c:pt idx="203">
                  <c:v>665327.94666228828</c:v>
                </c:pt>
                <c:pt idx="204">
                  <c:v>614457.59445508267</c:v>
                </c:pt>
                <c:pt idx="205">
                  <c:v>563535.97870958911</c:v>
                </c:pt>
                <c:pt idx="206">
                  <c:v>512563.04776604421</c:v>
                </c:pt>
                <c:pt idx="207">
                  <c:v>461538.74991262559</c:v>
                </c:pt>
                <c:pt idx="208">
                  <c:v>410463.03338539926</c:v>
                </c:pt>
                <c:pt idx="209">
                  <c:v>359335.84636826726</c:v>
                </c:pt>
                <c:pt idx="210">
                  <c:v>308157.13699291507</c:v>
                </c:pt>
                <c:pt idx="211">
                  <c:v>256926.8533387589</c:v>
                </c:pt>
                <c:pt idx="212">
                  <c:v>205644.94343289308</c:v>
                </c:pt>
                <c:pt idx="213">
                  <c:v>154311.35525003733</c:v>
                </c:pt>
                <c:pt idx="214">
                  <c:v>102926.03671248403</c:v>
                </c:pt>
                <c:pt idx="215">
                  <c:v>51488.93569004524</c:v>
                </c:pt>
                <c:pt idx="216">
                  <c:v>-1.4551915228366852E-11</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3BFF-4B5A-AAF2-0021F666E832}"/>
            </c:ext>
          </c:extLst>
        </c:ser>
        <c:ser>
          <c:idx val="1"/>
          <c:order val="1"/>
          <c:tx>
            <c:strRef>
              <c:f>MortgageFix18Y!$E$20</c:f>
              <c:strCache>
                <c:ptCount val="1"/>
                <c:pt idx="0">
                  <c:v>Outstanding 4% prepay</c:v>
                </c:pt>
              </c:strCache>
            </c:strRef>
          </c:tx>
          <c:spPr>
            <a:solidFill>
              <a:srgbClr val="99CCFF"/>
            </a:solidFill>
            <a:ln w="12700">
              <a:solidFill>
                <a:srgbClr val="000000"/>
              </a:solidFill>
              <a:prstDash val="solid"/>
            </a:ln>
          </c:spPr>
          <c:cat>
            <c:numRef>
              <c:f>MortgageFix18Y!$A$21:$A$321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MortgageFix18Y!$E$21:$E$321</c:f>
              <c:numCache>
                <c:formatCode>#,##0</c:formatCode>
                <c:ptCount val="301"/>
                <c:pt idx="0">
                  <c:v>10000000</c:v>
                </c:pt>
                <c:pt idx="1">
                  <c:v>9925934.8121898063</c:v>
                </c:pt>
                <c:pt idx="2">
                  <c:v>9852205.8800838869</c:v>
                </c:pt>
                <c:pt idx="3">
                  <c:v>9778811.8900401033</c:v>
                </c:pt>
                <c:pt idx="4">
                  <c:v>9705751.5331998207</c:v>
                </c:pt>
                <c:pt idx="5">
                  <c:v>9633023.5054711383</c:v>
                </c:pt>
                <c:pt idx="6">
                  <c:v>9560626.5075121988</c:v>
                </c:pt>
                <c:pt idx="7">
                  <c:v>9488559.2447145451</c:v>
                </c:pt>
                <c:pt idx="8">
                  <c:v>9416820.4271865394</c:v>
                </c:pt>
                <c:pt idx="9">
                  <c:v>9345408.7697368246</c:v>
                </c:pt>
                <c:pt idx="10">
                  <c:v>9274322.9918578677</c:v>
                </c:pt>
                <c:pt idx="11">
                  <c:v>9203561.8177095354</c:v>
                </c:pt>
                <c:pt idx="12">
                  <c:v>9133123.976102734</c:v>
                </c:pt>
                <c:pt idx="13">
                  <c:v>9063008.2004831154</c:v>
                </c:pt>
                <c:pt idx="14">
                  <c:v>8993213.2289148234</c:v>
                </c:pt>
                <c:pt idx="15">
                  <c:v>8923737.8040643074</c:v>
                </c:pt>
                <c:pt idx="16">
                  <c:v>8854580.6731841806</c:v>
                </c:pt>
                <c:pt idx="17">
                  <c:v>8785740.5880971439</c:v>
                </c:pt>
                <c:pt idx="18">
                  <c:v>8717216.305179961</c:v>
                </c:pt>
                <c:pt idx="19">
                  <c:v>8649006.5853474848</c:v>
                </c:pt>
                <c:pt idx="20">
                  <c:v>8581110.1940367464</c:v>
                </c:pt>
                <c:pt idx="21">
                  <c:v>8513525.9011910856</c:v>
                </c:pt>
                <c:pt idx="22">
                  <c:v>8446252.4812443554</c:v>
                </c:pt>
                <c:pt idx="23">
                  <c:v>8379288.7131051552</c:v>
                </c:pt>
                <c:pt idx="24">
                  <c:v>8312633.3801411446</c:v>
                </c:pt>
                <c:pt idx="25">
                  <c:v>8246285.2701633926</c:v>
                </c:pt>
                <c:pt idx="26">
                  <c:v>8180243.1754107857</c:v>
                </c:pt>
                <c:pt idx="27">
                  <c:v>8114505.8925344897</c:v>
                </c:pt>
                <c:pt idx="28">
                  <c:v>8049072.2225824678</c:v>
                </c:pt>
                <c:pt idx="29">
                  <c:v>7983940.9709840463</c:v>
                </c:pt>
                <c:pt idx="30">
                  <c:v>7919110.9475345341</c:v>
                </c:pt>
                <c:pt idx="31">
                  <c:v>7854580.9663799005</c:v>
                </c:pt>
                <c:pt idx="32">
                  <c:v>7790349.8460015003</c:v>
                </c:pt>
                <c:pt idx="33">
                  <c:v>7726416.409200849</c:v>
                </c:pt>
                <c:pt idx="34">
                  <c:v>7662779.4830844579</c:v>
                </c:pt>
                <c:pt idx="35">
                  <c:v>7599437.899048714</c:v>
                </c:pt>
                <c:pt idx="36">
                  <c:v>7536390.4927648166</c:v>
                </c:pt>
                <c:pt idx="37">
                  <c:v>7473636.1041637631</c:v>
                </c:pt>
                <c:pt idx="38">
                  <c:v>7411173.5774213839</c:v>
                </c:pt>
                <c:pt idx="39">
                  <c:v>7349001.7609434351</c:v>
                </c:pt>
                <c:pt idx="40">
                  <c:v>7287119.5073507382</c:v>
                </c:pt>
                <c:pt idx="41">
                  <c:v>7225525.673464369</c:v>
                </c:pt>
                <c:pt idx="42">
                  <c:v>7164219.1202909006</c:v>
                </c:pt>
                <c:pt idx="43">
                  <c:v>7103198.713007695</c:v>
                </c:pt>
                <c:pt idx="44">
                  <c:v>7042463.3209482469</c:v>
                </c:pt>
                <c:pt idx="45">
                  <c:v>6982011.8175875768</c:v>
                </c:pt>
                <c:pt idx="46">
                  <c:v>6921843.0805276744</c:v>
                </c:pt>
                <c:pt idx="47">
                  <c:v>6861955.9914829917</c:v>
                </c:pt>
                <c:pt idx="48">
                  <c:v>6802349.4362659827</c:v>
                </c:pt>
                <c:pt idx="49">
                  <c:v>6743022.3047727011</c:v>
                </c:pt>
                <c:pt idx="50">
                  <c:v>6683973.4909684388</c:v>
                </c:pt>
                <c:pt idx="51">
                  <c:v>6625201.8928734176</c:v>
                </c:pt>
                <c:pt idx="52">
                  <c:v>6566706.4125485299</c:v>
                </c:pt>
                <c:pt idx="53">
                  <c:v>6508485.9560811268</c:v>
                </c:pt>
                <c:pt idx="54">
                  <c:v>6450539.4335708572</c:v>
                </c:pt>
                <c:pt idx="55">
                  <c:v>6392865.7591155535</c:v>
                </c:pt>
                <c:pt idx="56">
                  <c:v>6335463.850797167</c:v>
                </c:pt>
                <c:pt idx="57">
                  <c:v>6278332.6306677507</c:v>
                </c:pt>
                <c:pt idx="58">
                  <c:v>6221471.0247354908</c:v>
                </c:pt>
                <c:pt idx="59">
                  <c:v>6164877.9629507847</c:v>
                </c:pt>
                <c:pt idx="60">
                  <c:v>6108552.3791923709</c:v>
                </c:pt>
                <c:pt idx="61">
                  <c:v>6052493.2112534996</c:v>
                </c:pt>
                <c:pt idx="62">
                  <c:v>5996699.4008281576</c:v>
                </c:pt>
                <c:pt idx="63">
                  <c:v>5941169.8934973357</c:v>
                </c:pt>
                <c:pt idx="64">
                  <c:v>5885903.6387153473</c:v>
                </c:pt>
                <c:pt idx="65">
                  <c:v>5830899.5897961911</c:v>
                </c:pt>
                <c:pt idx="66">
                  <c:v>5776156.7038999591</c:v>
                </c:pt>
                <c:pt idx="67">
                  <c:v>5721673.9420192959</c:v>
                </c:pt>
                <c:pt idx="68">
                  <c:v>5667450.2689659009</c:v>
                </c:pt>
                <c:pt idx="69">
                  <c:v>5613484.6533570802</c:v>
                </c:pt>
                <c:pt idx="70">
                  <c:v>5559776.0676023383</c:v>
                </c:pt>
                <c:pt idx="71">
                  <c:v>5506323.4878900256</c:v>
                </c:pt>
                <c:pt idx="72">
                  <c:v>5453125.8941740198</c:v>
                </c:pt>
                <c:pt idx="73">
                  <c:v>5400182.2701604655</c:v>
                </c:pt>
                <c:pt idx="74">
                  <c:v>5347491.6032945476</c:v>
                </c:pt>
                <c:pt idx="75">
                  <c:v>5295052.8847473217</c:v>
                </c:pt>
                <c:pt idx="76">
                  <c:v>5242865.1094025783</c:v>
                </c:pt>
                <c:pt idx="77">
                  <c:v>5190927.2758437609</c:v>
                </c:pt>
                <c:pt idx="78">
                  <c:v>5139238.3863409255</c:v>
                </c:pt>
                <c:pt idx="79">
                  <c:v>5087797.4468377437</c:v>
                </c:pt>
                <c:pt idx="80">
                  <c:v>5036603.4669385543</c:v>
                </c:pt>
                <c:pt idx="81">
                  <c:v>4985655.4598954543</c:v>
                </c:pt>
                <c:pt idx="82">
                  <c:v>4934952.442595439</c:v>
                </c:pt>
                <c:pt idx="83">
                  <c:v>4884493.4355475828</c:v>
                </c:pt>
                <c:pt idx="84">
                  <c:v>4834277.4628702672</c:v>
                </c:pt>
                <c:pt idx="85">
                  <c:v>4784303.5522784498</c:v>
                </c:pt>
                <c:pt idx="86">
                  <c:v>4734570.7350709774</c:v>
                </c:pt>
                <c:pt idx="87">
                  <c:v>4685078.0461179456</c:v>
                </c:pt>
                <c:pt idx="88">
                  <c:v>4635824.5238480996</c:v>
                </c:pt>
                <c:pt idx="89">
                  <c:v>4586809.2102362756</c:v>
                </c:pt>
                <c:pt idx="90">
                  <c:v>4538031.1507908935</c:v>
                </c:pt>
                <c:pt idx="91">
                  <c:v>4489489.3945414806</c:v>
                </c:pt>
                <c:pt idx="92">
                  <c:v>4441182.9940262521</c:v>
                </c:pt>
                <c:pt idx="93">
                  <c:v>4393111.0052797208</c:v>
                </c:pt>
                <c:pt idx="94">
                  <c:v>4345272.4878203608</c:v>
                </c:pt>
                <c:pt idx="95">
                  <c:v>4297666.5046383068</c:v>
                </c:pt>
                <c:pt idx="96">
                  <c:v>4250292.1221830947</c:v>
                </c:pt>
                <c:pt idx="97">
                  <c:v>4203148.4103514515</c:v>
                </c:pt>
                <c:pt idx="98">
                  <c:v>4156234.4424751201</c:v>
                </c:pt>
                <c:pt idx="99">
                  <c:v>4109549.2953087296</c:v>
                </c:pt>
                <c:pt idx="100">
                  <c:v>4063092.0490177064</c:v>
                </c:pt>
                <c:pt idx="101">
                  <c:v>4016861.7871662267</c:v>
                </c:pt>
                <c:pt idx="102">
                  <c:v>3970857.5967052109</c:v>
                </c:pt>
                <c:pt idx="103">
                  <c:v>3925078.5679603587</c:v>
                </c:pt>
                <c:pt idx="104">
                  <c:v>3879523.7946202257</c:v>
                </c:pt>
                <c:pt idx="105">
                  <c:v>3834192.3737243414</c:v>
                </c:pt>
                <c:pt idx="106">
                  <c:v>3789083.4056513668</c:v>
                </c:pt>
                <c:pt idx="107">
                  <c:v>3744195.9941072953</c:v>
                </c:pt>
                <c:pt idx="108">
                  <c:v>3699529.2461136905</c:v>
                </c:pt>
                <c:pt idx="109">
                  <c:v>3655082.2719959682</c:v>
                </c:pt>
                <c:pt idx="110">
                  <c:v>3610854.1853717165</c:v>
                </c:pt>
                <c:pt idx="111">
                  <c:v>3566844.103139055</c:v>
                </c:pt>
                <c:pt idx="112">
                  <c:v>3523051.1454650392</c:v>
                </c:pt>
                <c:pt idx="113">
                  <c:v>3479474.4357740982</c:v>
                </c:pt>
                <c:pt idx="114">
                  <c:v>3436113.1007365165</c:v>
                </c:pt>
                <c:pt idx="115">
                  <c:v>3392966.2702569542</c:v>
                </c:pt>
                <c:pt idx="116">
                  <c:v>3350033.0774630071</c:v>
                </c:pt>
                <c:pt idx="117">
                  <c:v>3307312.6586938049</c:v>
                </c:pt>
                <c:pt idx="118">
                  <c:v>3264804.1534886505</c:v>
                </c:pt>
                <c:pt idx="119">
                  <c:v>3222506.7045756974</c:v>
                </c:pt>
                <c:pt idx="120">
                  <c:v>3180419.4578606659</c:v>
                </c:pt>
                <c:pt idx="121">
                  <c:v>3138541.5624155984</c:v>
                </c:pt>
                <c:pt idx="122">
                  <c:v>3096872.1704676538</c:v>
                </c:pt>
                <c:pt idx="123">
                  <c:v>3055410.4373879405</c:v>
                </c:pt>
                <c:pt idx="124">
                  <c:v>3014155.5216803867</c:v>
                </c:pt>
                <c:pt idx="125">
                  <c:v>2973106.5849706507</c:v>
                </c:pt>
                <c:pt idx="126">
                  <c:v>2932262.7919950685</c:v>
                </c:pt>
                <c:pt idx="127">
                  <c:v>2891623.3105896385</c:v>
                </c:pt>
                <c:pt idx="128">
                  <c:v>2851187.3116790466</c:v>
                </c:pt>
                <c:pt idx="129">
                  <c:v>2810953.9692657264</c:v>
                </c:pt>
                <c:pt idx="130">
                  <c:v>2770922.4604189596</c:v>
                </c:pt>
                <c:pt idx="131">
                  <c:v>2731091.9652640121</c:v>
                </c:pt>
                <c:pt idx="132">
                  <c:v>2691461.6669713086</c:v>
                </c:pt>
                <c:pt idx="133">
                  <c:v>2652030.751745644</c:v>
                </c:pt>
                <c:pt idx="134">
                  <c:v>2612798.4088154309</c:v>
                </c:pt>
                <c:pt idx="135">
                  <c:v>2573763.830421987</c:v>
                </c:pt>
                <c:pt idx="136">
                  <c:v>2534926.2118088566</c:v>
                </c:pt>
                <c:pt idx="137">
                  <c:v>2496284.7512111706</c:v>
                </c:pt>
                <c:pt idx="138">
                  <c:v>2457838.6498450432</c:v>
                </c:pt>
                <c:pt idx="139">
                  <c:v>2419587.1118970034</c:v>
                </c:pt>
                <c:pt idx="140">
                  <c:v>2381529.3445134647</c:v>
                </c:pt>
                <c:pt idx="141">
                  <c:v>2343664.55779023</c:v>
                </c:pt>
                <c:pt idx="142">
                  <c:v>2305991.9647620344</c:v>
                </c:pt>
                <c:pt idx="143">
                  <c:v>2268510.7813921222</c:v>
                </c:pt>
                <c:pt idx="144">
                  <c:v>2231220.2265618593</c:v>
                </c:pt>
                <c:pt idx="145">
                  <c:v>2194119.522060384</c:v>
                </c:pt>
                <c:pt idx="146">
                  <c:v>2157207.8925742926</c:v>
                </c:pt>
                <c:pt idx="147">
                  <c:v>2120484.5656773588</c:v>
                </c:pt>
                <c:pt idx="148">
                  <c:v>2083948.7718202902</c:v>
                </c:pt>
                <c:pt idx="149">
                  <c:v>2047599.7443205202</c:v>
                </c:pt>
                <c:pt idx="150">
                  <c:v>2011436.7193520339</c:v>
                </c:pt>
                <c:pt idx="151">
                  <c:v>1975458.9359352312</c:v>
                </c:pt>
                <c:pt idx="152">
                  <c:v>1939665.6359268215</c:v>
                </c:pt>
                <c:pt idx="153">
                  <c:v>1904056.0640097572</c:v>
                </c:pt>
                <c:pt idx="154">
                  <c:v>1868629.4676831996</c:v>
                </c:pt>
                <c:pt idx="155">
                  <c:v>1833385.0972525189</c:v>
                </c:pt>
                <c:pt idx="156">
                  <c:v>1798322.2058193311</c:v>
                </c:pt>
                <c:pt idx="157">
                  <c:v>1763440.0492715666</c:v>
                </c:pt>
                <c:pt idx="158">
                  <c:v>1728737.8862735748</c:v>
                </c:pt>
                <c:pt idx="159">
                  <c:v>1694214.9782562628</c:v>
                </c:pt>
                <c:pt idx="160">
                  <c:v>1659870.5894072673</c:v>
                </c:pt>
                <c:pt idx="161">
                  <c:v>1625703.9866611606</c:v>
                </c:pt>
                <c:pt idx="162">
                  <c:v>1591714.4396896912</c:v>
                </c:pt>
                <c:pt idx="163">
                  <c:v>1557901.2208920573</c:v>
                </c:pt>
                <c:pt idx="164">
                  <c:v>1524263.6053852134</c:v>
                </c:pt>
                <c:pt idx="165">
                  <c:v>1490800.8709942128</c:v>
                </c:pt>
                <c:pt idx="166">
                  <c:v>1457512.2982425797</c:v>
                </c:pt>
                <c:pt idx="167">
                  <c:v>1424397.1703427183</c:v>
                </c:pt>
                <c:pt idx="168">
                  <c:v>1391454.7731863519</c:v>
                </c:pt>
                <c:pt idx="169">
                  <c:v>1358684.3953349977</c:v>
                </c:pt>
                <c:pt idx="170">
                  <c:v>1326085.3280104722</c:v>
                </c:pt>
                <c:pt idx="171">
                  <c:v>1293656.8650854307</c:v>
                </c:pt>
                <c:pt idx="172">
                  <c:v>1261398.3030739394</c:v>
                </c:pt>
                <c:pt idx="173">
                  <c:v>1229308.9411220795</c:v>
                </c:pt>
                <c:pt idx="174">
                  <c:v>1197388.0809985844</c:v>
                </c:pt>
                <c:pt idx="175">
                  <c:v>1165635.0270855087</c:v>
                </c:pt>
                <c:pt idx="176">
                  <c:v>1134049.0863689298</c:v>
                </c:pt>
                <c:pt idx="177">
                  <c:v>1102629.5684296817</c:v>
                </c:pt>
                <c:pt idx="178">
                  <c:v>1071375.7854341201</c:v>
                </c:pt>
                <c:pt idx="179">
                  <c:v>1040287.0521249204</c:v>
                </c:pt>
                <c:pt idx="180">
                  <c:v>1009362.6858119071</c:v>
                </c:pt>
                <c:pt idx="181">
                  <c:v>978602.00636291422</c:v>
                </c:pt>
                <c:pt idx="182">
                  <c:v>948004.33619467891</c:v>
                </c:pt>
                <c:pt idx="183">
                  <c:v>917569.00026376441</c:v>
                </c:pt>
                <c:pt idx="184">
                  <c:v>887295.32605751627</c:v>
                </c:pt>
                <c:pt idx="185">
                  <c:v>857182.64358504897</c:v>
                </c:pt>
                <c:pt idx="186">
                  <c:v>827230.28536826372</c:v>
                </c:pt>
                <c:pt idx="187">
                  <c:v>797437.58643289737</c:v>
                </c:pt>
                <c:pt idx="188">
                  <c:v>767803.88429960236</c:v>
                </c:pt>
                <c:pt idx="189">
                  <c:v>738328.51897505741</c:v>
                </c:pt>
                <c:pt idx="190">
                  <c:v>709010.83294310921</c:v>
                </c:pt>
                <c:pt idx="191">
                  <c:v>679850.17115594435</c:v>
                </c:pt>
                <c:pt idx="192">
                  <c:v>650845.88102529175</c:v>
                </c:pt>
                <c:pt idx="193">
                  <c:v>621997.31241365615</c:v>
                </c:pt>
                <c:pt idx="194">
                  <c:v>593303.81762558117</c:v>
                </c:pt>
                <c:pt idx="195">
                  <c:v>564764.75139894325</c:v>
                </c:pt>
                <c:pt idx="196">
                  <c:v>536379.47089627513</c:v>
                </c:pt>
                <c:pt idx="197">
                  <c:v>508147.33569611964</c:v>
                </c:pt>
                <c:pt idx="198">
                  <c:v>480067.70778441336</c:v>
                </c:pt>
                <c:pt idx="199">
                  <c:v>452139.95154590014</c:v>
                </c:pt>
                <c:pt idx="200">
                  <c:v>424363.43375557422</c:v>
                </c:pt>
                <c:pt idx="201">
                  <c:v>396737.52357015311</c:v>
                </c:pt>
                <c:pt idx="202">
                  <c:v>369261.59251957975</c:v>
                </c:pt>
                <c:pt idx="203">
                  <c:v>341935.0144985544</c:v>
                </c:pt>
                <c:pt idx="204">
                  <c:v>314757.16575809545</c:v>
                </c:pt>
                <c:pt idx="205">
                  <c:v>287727.42489712988</c:v>
                </c:pt>
                <c:pt idx="206">
                  <c:v>260845.1728541124</c:v>
                </c:pt>
                <c:pt idx="207">
                  <c:v>234109.79289867394</c:v>
                </c:pt>
                <c:pt idx="208">
                  <c:v>207520.67062329885</c:v>
                </c:pt>
                <c:pt idx="209">
                  <c:v>181077.19393503093</c:v>
                </c:pt>
                <c:pt idx="210">
                  <c:v>154778.75304720833</c:v>
                </c:pt>
                <c:pt idx="211">
                  <c:v>128624.74047122689</c:v>
                </c:pt>
                <c:pt idx="212">
                  <c:v>102614.55100833211</c:v>
                </c:pt>
                <c:pt idx="213">
                  <c:v>76747.581741439499</c:v>
                </c:pt>
                <c:pt idx="214">
                  <c:v>51023.232026983278</c:v>
                </c:pt>
                <c:pt idx="215">
                  <c:v>25440.903486793268</c:v>
                </c:pt>
                <c:pt idx="216">
                  <c:v>-3.6260690111441403E-12</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3BFF-4B5A-AAF2-0021F666E832}"/>
            </c:ext>
          </c:extLst>
        </c:ser>
        <c:dLbls>
          <c:showLegendKey val="0"/>
          <c:showVal val="0"/>
          <c:showCatName val="0"/>
          <c:showSerName val="0"/>
          <c:showPercent val="0"/>
          <c:showBubbleSize val="0"/>
        </c:dLbls>
        <c:axId val="524779520"/>
        <c:axId val="524781056"/>
      </c:areaChart>
      <c:catAx>
        <c:axId val="524779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24781056"/>
        <c:crosses val="autoZero"/>
        <c:auto val="1"/>
        <c:lblAlgn val="ctr"/>
        <c:lblOffset val="100"/>
        <c:tickLblSkip val="12"/>
        <c:tickMarkSkip val="12"/>
        <c:noMultiLvlLbl val="0"/>
      </c:catAx>
      <c:valAx>
        <c:axId val="524781056"/>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24779520"/>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MortgageFix20Y!$N$20</c:f>
              <c:strCache>
                <c:ptCount val="1"/>
                <c:pt idx="0">
                  <c:v>Outstanding no prepay</c:v>
                </c:pt>
              </c:strCache>
            </c:strRef>
          </c:tx>
          <c:spPr>
            <a:solidFill>
              <a:srgbClr val="FFFFCC"/>
            </a:solidFill>
            <a:ln w="12700">
              <a:solidFill>
                <a:srgbClr val="000000"/>
              </a:solidFill>
              <a:prstDash val="solid"/>
            </a:ln>
          </c:spPr>
          <c:cat>
            <c:numRef>
              <c:f>MortgageFix20Y!$A$21:$A$321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MortgageFix20Y!$N$21:$N$321</c:f>
              <c:numCache>
                <c:formatCode>#,##0</c:formatCode>
                <c:ptCount val="301"/>
                <c:pt idx="0">
                  <c:v>10000000</c:v>
                </c:pt>
                <c:pt idx="1">
                  <c:v>9963068.8995679505</c:v>
                </c:pt>
                <c:pt idx="2">
                  <c:v>9926101.2218223568</c:v>
                </c:pt>
                <c:pt idx="3">
                  <c:v>9889096.9305363037</c:v>
                </c:pt>
                <c:pt idx="4">
                  <c:v>9852055.9894469958</c:v>
                </c:pt>
                <c:pt idx="5">
                  <c:v>9814978.3622557204</c:v>
                </c:pt>
                <c:pt idx="6">
                  <c:v>9777864.0126278158</c:v>
                </c:pt>
                <c:pt idx="7">
                  <c:v>9740712.9041926339</c:v>
                </c:pt>
                <c:pt idx="8">
                  <c:v>9703525.000543505</c:v>
                </c:pt>
                <c:pt idx="9">
                  <c:v>9666300.2652376983</c:v>
                </c:pt>
                <c:pt idx="10">
                  <c:v>9629038.6617963929</c:v>
                </c:pt>
                <c:pt idx="11">
                  <c:v>9591740.1537046358</c:v>
                </c:pt>
                <c:pt idx="12">
                  <c:v>9554404.7044113092</c:v>
                </c:pt>
                <c:pt idx="13">
                  <c:v>9517032.2773290966</c:v>
                </c:pt>
                <c:pt idx="14">
                  <c:v>9479622.8358344436</c:v>
                </c:pt>
                <c:pt idx="15">
                  <c:v>9442176.3432675228</c:v>
                </c:pt>
                <c:pt idx="16">
                  <c:v>9404692.7629321963</c:v>
                </c:pt>
                <c:pt idx="17">
                  <c:v>9367172.058095986</c:v>
                </c:pt>
                <c:pt idx="18">
                  <c:v>9329614.1919900291</c:v>
                </c:pt>
                <c:pt idx="19">
                  <c:v>9292019.1278090477</c:v>
                </c:pt>
                <c:pt idx="20">
                  <c:v>9254386.8287113104</c:v>
                </c:pt>
                <c:pt idx="21">
                  <c:v>9216717.2578186002</c:v>
                </c:pt>
                <c:pt idx="22">
                  <c:v>9179010.3782161698</c:v>
                </c:pt>
                <c:pt idx="23">
                  <c:v>9141266.1529527158</c:v>
                </c:pt>
                <c:pt idx="24">
                  <c:v>9103484.5450403355</c:v>
                </c:pt>
                <c:pt idx="25">
                  <c:v>9065665.5174544919</c:v>
                </c:pt>
                <c:pt idx="26">
                  <c:v>9027809.033133978</c:v>
                </c:pt>
                <c:pt idx="27">
                  <c:v>8989915.0549808815</c:v>
                </c:pt>
                <c:pt idx="28">
                  <c:v>8951983.5458605494</c:v>
                </c:pt>
                <c:pt idx="29">
                  <c:v>8914014.4686015453</c:v>
                </c:pt>
                <c:pt idx="30">
                  <c:v>8876007.7859956212</c:v>
                </c:pt>
                <c:pt idx="31">
                  <c:v>8837963.4607976768</c:v>
                </c:pt>
                <c:pt idx="32">
                  <c:v>8799881.455725722</c:v>
                </c:pt>
                <c:pt idx="33">
                  <c:v>8761761.7334608436</c:v>
                </c:pt>
                <c:pt idx="34">
                  <c:v>8723604.256647164</c:v>
                </c:pt>
                <c:pt idx="35">
                  <c:v>8685408.9878918119</c:v>
                </c:pt>
                <c:pt idx="36">
                  <c:v>8647175.8897648789</c:v>
                </c:pt>
                <c:pt idx="37">
                  <c:v>8608904.9247993845</c:v>
                </c:pt>
                <c:pt idx="38">
                  <c:v>8570596.0554912407</c:v>
                </c:pt>
                <c:pt idx="39">
                  <c:v>8532249.2442992162</c:v>
                </c:pt>
                <c:pt idx="40">
                  <c:v>8493864.4536448959</c:v>
                </c:pt>
                <c:pt idx="41">
                  <c:v>8455441.6459126472</c:v>
                </c:pt>
                <c:pt idx="42">
                  <c:v>8416980.7834495828</c:v>
                </c:pt>
                <c:pt idx="43">
                  <c:v>8378481.828565523</c:v>
                </c:pt>
                <c:pt idx="44">
                  <c:v>8339944.7435329584</c:v>
                </c:pt>
                <c:pt idx="45">
                  <c:v>8301369.4905870147</c:v>
                </c:pt>
                <c:pt idx="46">
                  <c:v>8262756.0319254128</c:v>
                </c:pt>
                <c:pt idx="47">
                  <c:v>8224104.3297084346</c:v>
                </c:pt>
                <c:pt idx="48">
                  <c:v>8185414.3460588837</c:v>
                </c:pt>
                <c:pt idx="49">
                  <c:v>8146686.0430620508</c:v>
                </c:pt>
                <c:pt idx="50">
                  <c:v>8107919.382765675</c:v>
                </c:pt>
                <c:pt idx="51">
                  <c:v>8069114.327179905</c:v>
                </c:pt>
                <c:pt idx="52">
                  <c:v>8030270.8382772654</c:v>
                </c:pt>
                <c:pt idx="53">
                  <c:v>7991388.877992617</c:v>
                </c:pt>
                <c:pt idx="54">
                  <c:v>7952468.4082231196</c:v>
                </c:pt>
                <c:pt idx="55">
                  <c:v>7913509.390828195</c:v>
                </c:pt>
                <c:pt idx="56">
                  <c:v>7874511.7876294916</c:v>
                </c:pt>
                <c:pt idx="57">
                  <c:v>7835475.5604108432</c:v>
                </c:pt>
                <c:pt idx="58">
                  <c:v>7796400.6709182346</c:v>
                </c:pt>
                <c:pt idx="59">
                  <c:v>7757287.0808597635</c:v>
                </c:pt>
                <c:pt idx="60">
                  <c:v>7718134.7519056005</c:v>
                </c:pt>
                <c:pt idx="61">
                  <c:v>7678943.6456879554</c:v>
                </c:pt>
                <c:pt idx="62">
                  <c:v>7639713.7238010373</c:v>
                </c:pt>
                <c:pt idx="63">
                  <c:v>7600444.9478010172</c:v>
                </c:pt>
                <c:pt idx="64">
                  <c:v>7561137.279205991</c:v>
                </c:pt>
                <c:pt idx="65">
                  <c:v>7521790.6794959409</c:v>
                </c:pt>
                <c:pt idx="66">
                  <c:v>7482405.1101126978</c:v>
                </c:pt>
                <c:pt idx="67">
                  <c:v>7442980.5324599044</c:v>
                </c:pt>
                <c:pt idx="68">
                  <c:v>7403516.9079029765</c:v>
                </c:pt>
                <c:pt idx="69">
                  <c:v>7364014.1977690654</c:v>
                </c:pt>
                <c:pt idx="70">
                  <c:v>7324472.3633470209</c:v>
                </c:pt>
                <c:pt idx="71">
                  <c:v>7284891.3658873504</c:v>
                </c:pt>
                <c:pt idx="72">
                  <c:v>7245271.166602185</c:v>
                </c:pt>
                <c:pt idx="73">
                  <c:v>7205611.7266652398</c:v>
                </c:pt>
                <c:pt idx="74">
                  <c:v>7165913.0072117737</c:v>
                </c:pt>
                <c:pt idx="75">
                  <c:v>7126174.969338554</c:v>
                </c:pt>
                <c:pt idx="76">
                  <c:v>7086397.5741038173</c:v>
                </c:pt>
                <c:pt idx="77">
                  <c:v>7046580.7825272316</c:v>
                </c:pt>
                <c:pt idx="78">
                  <c:v>7006724.5555898584</c:v>
                </c:pt>
                <c:pt idx="79">
                  <c:v>6966828.8542341143</c:v>
                </c:pt>
                <c:pt idx="80">
                  <c:v>6926893.6393637313</c:v>
                </c:pt>
                <c:pt idx="81">
                  <c:v>6886918.8718437199</c:v>
                </c:pt>
                <c:pt idx="82">
                  <c:v>6846904.5125003317</c:v>
                </c:pt>
                <c:pt idx="83">
                  <c:v>6806850.5221210187</c:v>
                </c:pt>
                <c:pt idx="84">
                  <c:v>6766756.8614543965</c:v>
                </c:pt>
                <c:pt idx="85">
                  <c:v>6726623.4912102045</c:v>
                </c:pt>
                <c:pt idx="86">
                  <c:v>6686450.3720592689</c:v>
                </c:pt>
                <c:pt idx="87">
                  <c:v>6646237.4646334639</c:v>
                </c:pt>
                <c:pt idx="88">
                  <c:v>6605984.7295256723</c:v>
                </c:pt>
                <c:pt idx="89">
                  <c:v>6565692.1272897469</c:v>
                </c:pt>
                <c:pt idx="90">
                  <c:v>6525359.6184404725</c:v>
                </c:pt>
                <c:pt idx="91">
                  <c:v>6484987.1634535268</c:v>
                </c:pt>
                <c:pt idx="92">
                  <c:v>6444574.7227654429</c:v>
                </c:pt>
                <c:pt idx="93">
                  <c:v>6404122.2567735678</c:v>
                </c:pt>
                <c:pt idx="94">
                  <c:v>6363629.7258360265</c:v>
                </c:pt>
                <c:pt idx="95">
                  <c:v>6323097.0902716806</c:v>
                </c:pt>
                <c:pt idx="96">
                  <c:v>6282524.3103600917</c:v>
                </c:pt>
                <c:pt idx="97">
                  <c:v>6241911.3463414814</c:v>
                </c:pt>
                <c:pt idx="98">
                  <c:v>6201258.1584166922</c:v>
                </c:pt>
                <c:pt idx="99">
                  <c:v>6160564.7067471491</c:v>
                </c:pt>
                <c:pt idx="100">
                  <c:v>6119830.9514548192</c:v>
                </c:pt>
                <c:pt idx="101">
                  <c:v>6079056.8526221747</c:v>
                </c:pt>
                <c:pt idx="102">
                  <c:v>6038242.3702921513</c:v>
                </c:pt>
                <c:pt idx="103">
                  <c:v>5997387.4644681122</c:v>
                </c:pt>
                <c:pt idx="104">
                  <c:v>5956492.0951138055</c:v>
                </c:pt>
                <c:pt idx="105">
                  <c:v>5915556.2221533274</c:v>
                </c:pt>
                <c:pt idx="106">
                  <c:v>5874579.8054710822</c:v>
                </c:pt>
                <c:pt idx="107">
                  <c:v>5833562.8049117429</c:v>
                </c:pt>
                <c:pt idx="108">
                  <c:v>5792505.1802802105</c:v>
                </c:pt>
                <c:pt idx="109">
                  <c:v>5751406.8913415782</c:v>
                </c:pt>
                <c:pt idx="110">
                  <c:v>5710267.8978210883</c:v>
                </c:pt>
                <c:pt idx="111">
                  <c:v>5669088.1594040943</c:v>
                </c:pt>
                <c:pt idx="112">
                  <c:v>5627867.6357360212</c:v>
                </c:pt>
                <c:pt idx="113">
                  <c:v>5586606.2864223262</c:v>
                </c:pt>
                <c:pt idx="114">
                  <c:v>5545304.0710284589</c:v>
                </c:pt>
                <c:pt idx="115">
                  <c:v>5503960.9490798227</c:v>
                </c:pt>
                <c:pt idx="116">
                  <c:v>5462576.8800617317</c:v>
                </c:pt>
                <c:pt idx="117">
                  <c:v>5421151.8234193763</c:v>
                </c:pt>
                <c:pt idx="118">
                  <c:v>5379685.7385577783</c:v>
                </c:pt>
                <c:pt idx="119">
                  <c:v>5338178.5848417543</c:v>
                </c:pt>
                <c:pt idx="120">
                  <c:v>5296630.3215958755</c:v>
                </c:pt>
                <c:pt idx="121">
                  <c:v>5255040.9081044262</c:v>
                </c:pt>
                <c:pt idx="122">
                  <c:v>5213410.3036113661</c:v>
                </c:pt>
                <c:pt idx="123">
                  <c:v>5171738.4673202885</c:v>
                </c:pt>
                <c:pt idx="124">
                  <c:v>5130025.3583943816</c:v>
                </c:pt>
                <c:pt idx="125">
                  <c:v>5088270.9359563878</c:v>
                </c:pt>
                <c:pt idx="126">
                  <c:v>5046475.1590885641</c:v>
                </c:pt>
                <c:pt idx="127">
                  <c:v>5004637.9868326411</c:v>
                </c:pt>
                <c:pt idx="128">
                  <c:v>4962759.3781897845</c:v>
                </c:pt>
                <c:pt idx="129">
                  <c:v>4920839.2921205526</c:v>
                </c:pt>
                <c:pt idx="130">
                  <c:v>4878877.6875448581</c:v>
                </c:pt>
                <c:pt idx="131">
                  <c:v>4836874.5233419277</c:v>
                </c:pt>
                <c:pt idx="132">
                  <c:v>4794829.7583502606</c:v>
                </c:pt>
                <c:pt idx="133">
                  <c:v>4752743.3513675891</c:v>
                </c:pt>
                <c:pt idx="134">
                  <c:v>4710615.2611508369</c:v>
                </c:pt>
                <c:pt idx="135">
                  <c:v>4668445.4464160809</c:v>
                </c:pt>
                <c:pt idx="136">
                  <c:v>4626233.86583851</c:v>
                </c:pt>
                <c:pt idx="137">
                  <c:v>4583980.4780523824</c:v>
                </c:pt>
                <c:pt idx="138">
                  <c:v>4541685.2416509883</c:v>
                </c:pt>
                <c:pt idx="139">
                  <c:v>4499348.1151866075</c:v>
                </c:pt>
                <c:pt idx="140">
                  <c:v>4456969.0571704684</c:v>
                </c:pt>
                <c:pt idx="141">
                  <c:v>4414548.0260727089</c:v>
                </c:pt>
                <c:pt idx="142">
                  <c:v>4372084.9803223349</c:v>
                </c:pt>
                <c:pt idx="143">
                  <c:v>4329579.8783071795</c:v>
                </c:pt>
                <c:pt idx="144">
                  <c:v>4287032.6783738621</c:v>
                </c:pt>
                <c:pt idx="145">
                  <c:v>4244443.3388277469</c:v>
                </c:pt>
                <c:pt idx="146">
                  <c:v>4201811.8179329047</c:v>
                </c:pt>
                <c:pt idx="147">
                  <c:v>4159138.0739120687</c:v>
                </c:pt>
                <c:pt idx="148">
                  <c:v>4116422.0649465956</c:v>
                </c:pt>
                <c:pt idx="149">
                  <c:v>4073663.749176424</c:v>
                </c:pt>
                <c:pt idx="150">
                  <c:v>4030863.0847000335</c:v>
                </c:pt>
                <c:pt idx="151">
                  <c:v>3988020.0295744031</c:v>
                </c:pt>
                <c:pt idx="152">
                  <c:v>3945134.5418149712</c:v>
                </c:pt>
                <c:pt idx="153">
                  <c:v>3902206.5793955941</c:v>
                </c:pt>
                <c:pt idx="154">
                  <c:v>3859236.1002485035</c:v>
                </c:pt>
                <c:pt idx="155">
                  <c:v>3816223.0622642674</c:v>
                </c:pt>
                <c:pt idx="156">
                  <c:v>3773167.423291747</c:v>
                </c:pt>
                <c:pt idx="157">
                  <c:v>3730069.1411380563</c:v>
                </c:pt>
                <c:pt idx="158">
                  <c:v>3686928.1735685207</c:v>
                </c:pt>
                <c:pt idx="159">
                  <c:v>3643744.4783066357</c:v>
                </c:pt>
                <c:pt idx="160">
                  <c:v>3600518.0130340252</c:v>
                </c:pt>
                <c:pt idx="161">
                  <c:v>3557248.7353904</c:v>
                </c:pt>
                <c:pt idx="162">
                  <c:v>3513936.6029735166</c:v>
                </c:pt>
                <c:pt idx="163">
                  <c:v>3470581.5733391349</c:v>
                </c:pt>
                <c:pt idx="164">
                  <c:v>3427183.6040009782</c:v>
                </c:pt>
                <c:pt idx="165">
                  <c:v>3383742.6524306894</c:v>
                </c:pt>
                <c:pt idx="166">
                  <c:v>3340258.6760577913</c:v>
                </c:pt>
                <c:pt idx="167">
                  <c:v>3296731.6322696437</c:v>
                </c:pt>
                <c:pt idx="168">
                  <c:v>3253161.4784114016</c:v>
                </c:pt>
                <c:pt idx="169">
                  <c:v>3209548.1717859744</c:v>
                </c:pt>
                <c:pt idx="170">
                  <c:v>3165891.6696539829</c:v>
                </c:pt>
                <c:pt idx="171">
                  <c:v>3122191.9292337187</c:v>
                </c:pt>
                <c:pt idx="172">
                  <c:v>3078448.9077011007</c:v>
                </c:pt>
                <c:pt idx="173">
                  <c:v>3034662.5621896344</c:v>
                </c:pt>
                <c:pt idx="174">
                  <c:v>2990832.8497903692</c:v>
                </c:pt>
                <c:pt idx="175">
                  <c:v>2946959.727551857</c:v>
                </c:pt>
                <c:pt idx="176">
                  <c:v>2903043.1524801091</c:v>
                </c:pt>
                <c:pt idx="177">
                  <c:v>2859083.0815385557</c:v>
                </c:pt>
                <c:pt idx="178">
                  <c:v>2815079.4716480016</c:v>
                </c:pt>
                <c:pt idx="179">
                  <c:v>2771032.2796865855</c:v>
                </c:pt>
                <c:pt idx="180">
                  <c:v>2726941.4624897377</c:v>
                </c:pt>
                <c:pt idx="181">
                  <c:v>2682806.9768501366</c:v>
                </c:pt>
                <c:pt idx="182">
                  <c:v>2638628.7795176678</c:v>
                </c:pt>
                <c:pt idx="183">
                  <c:v>2594406.8271993813</c:v>
                </c:pt>
                <c:pt idx="184">
                  <c:v>2550141.0765594486</c:v>
                </c:pt>
                <c:pt idx="185">
                  <c:v>2505831.4842191203</c:v>
                </c:pt>
                <c:pt idx="186">
                  <c:v>2461478.0067566838</c:v>
                </c:pt>
                <c:pt idx="187">
                  <c:v>2417080.6007074215</c:v>
                </c:pt>
                <c:pt idx="188">
                  <c:v>2372639.2225635666</c:v>
                </c:pt>
                <c:pt idx="189">
                  <c:v>2328153.8287742618</c:v>
                </c:pt>
                <c:pt idx="190">
                  <c:v>2283624.3757455153</c:v>
                </c:pt>
                <c:pt idx="191">
                  <c:v>2239050.8198401602</c:v>
                </c:pt>
                <c:pt idx="192">
                  <c:v>2194433.1173778097</c:v>
                </c:pt>
                <c:pt idx="193">
                  <c:v>2149771.2246348155</c:v>
                </c:pt>
                <c:pt idx="194">
                  <c:v>2105065.097844224</c:v>
                </c:pt>
                <c:pt idx="195">
                  <c:v>2060314.6931957339</c:v>
                </c:pt>
                <c:pt idx="196">
                  <c:v>2015519.9668356541</c:v>
                </c:pt>
                <c:pt idx="197">
                  <c:v>1970680.8748668588</c:v>
                </c:pt>
                <c:pt idx="198">
                  <c:v>1925797.3733487464</c:v>
                </c:pt>
                <c:pt idx="199">
                  <c:v>1880869.4182971953</c:v>
                </c:pt>
                <c:pt idx="200">
                  <c:v>1835896.9656845212</c:v>
                </c:pt>
                <c:pt idx="201">
                  <c:v>1790879.971439434</c:v>
                </c:pt>
                <c:pt idx="202">
                  <c:v>1745818.3914469942</c:v>
                </c:pt>
                <c:pt idx="203">
                  <c:v>1700712.1815485703</c:v>
                </c:pt>
                <c:pt idx="204">
                  <c:v>1655561.2975417948</c:v>
                </c:pt>
                <c:pt idx="205">
                  <c:v>1610365.6951805218</c:v>
                </c:pt>
                <c:pt idx="206">
                  <c:v>1565125.3301747828</c:v>
                </c:pt>
                <c:pt idx="207">
                  <c:v>1519840.1581907435</c:v>
                </c:pt>
                <c:pt idx="208">
                  <c:v>1474510.1348506608</c:v>
                </c:pt>
                <c:pt idx="209">
                  <c:v>1429135.2157328385</c:v>
                </c:pt>
                <c:pt idx="210">
                  <c:v>1383715.3563715848</c:v>
                </c:pt>
                <c:pt idx="211">
                  <c:v>1338250.5122571678</c:v>
                </c:pt>
                <c:pt idx="212">
                  <c:v>1292740.6388357724</c:v>
                </c:pt>
                <c:pt idx="213">
                  <c:v>1247185.6915094564</c:v>
                </c:pt>
                <c:pt idx="214">
                  <c:v>1201585.6256361071</c:v>
                </c:pt>
                <c:pt idx="215">
                  <c:v>1155940.396529397</c:v>
                </c:pt>
                <c:pt idx="216">
                  <c:v>1110249.9594587407</c:v>
                </c:pt>
                <c:pt idx="217">
                  <c:v>1064514.2696492504</c:v>
                </c:pt>
                <c:pt idx="218">
                  <c:v>1018733.2822816928</c:v>
                </c:pt>
                <c:pt idx="219">
                  <c:v>972906.95249244431</c:v>
                </c:pt>
                <c:pt idx="220">
                  <c:v>927035.23537344753</c:v>
                </c:pt>
                <c:pt idx="221">
                  <c:v>881118.08597216732</c:v>
                </c:pt>
                <c:pt idx="222">
                  <c:v>835155.45929154661</c:v>
                </c:pt>
                <c:pt idx="223">
                  <c:v>789147.31028996233</c:v>
                </c:pt>
                <c:pt idx="224">
                  <c:v>743093.59388118132</c:v>
                </c:pt>
                <c:pt idx="225">
                  <c:v>696994.26493431593</c:v>
                </c:pt>
                <c:pt idx="226">
                  <c:v>650849.27827378013</c:v>
                </c:pt>
                <c:pt idx="227">
                  <c:v>604658.58867924497</c:v>
                </c:pt>
                <c:pt idx="228">
                  <c:v>558422.15088559443</c:v>
                </c:pt>
                <c:pt idx="229">
                  <c:v>512139.91958288098</c:v>
                </c:pt>
                <c:pt idx="230">
                  <c:v>465811.84941628115</c:v>
                </c:pt>
                <c:pt idx="231">
                  <c:v>419437.89498605119</c:v>
                </c:pt>
                <c:pt idx="232">
                  <c:v>373018.01084748248</c:v>
                </c:pt>
                <c:pt idx="233">
                  <c:v>326552.15151085705</c:v>
                </c:pt>
                <c:pt idx="234">
                  <c:v>280040.27144140302</c:v>
                </c:pt>
                <c:pt idx="235">
                  <c:v>233482.32505924988</c:v>
                </c:pt>
                <c:pt idx="236">
                  <c:v>186878.26673938395</c:v>
                </c:pt>
                <c:pt idx="237">
                  <c:v>140228.05081160358</c:v>
                </c:pt>
                <c:pt idx="238">
                  <c:v>93531.631560474416</c:v>
                </c:pt>
                <c:pt idx="239">
                  <c:v>46788.96322528462</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0-E9B4-444F-B436-5E8DDA082B2D}"/>
            </c:ext>
          </c:extLst>
        </c:ser>
        <c:ser>
          <c:idx val="1"/>
          <c:order val="1"/>
          <c:tx>
            <c:strRef>
              <c:f>MortgageFix20Y!$E$20</c:f>
              <c:strCache>
                <c:ptCount val="1"/>
                <c:pt idx="0">
                  <c:v>Outstanding 4% prepay</c:v>
                </c:pt>
              </c:strCache>
            </c:strRef>
          </c:tx>
          <c:spPr>
            <a:solidFill>
              <a:srgbClr val="99CCFF"/>
            </a:solidFill>
            <a:ln w="12700">
              <a:solidFill>
                <a:srgbClr val="000000"/>
              </a:solidFill>
              <a:prstDash val="solid"/>
            </a:ln>
          </c:spPr>
          <c:cat>
            <c:numRef>
              <c:f>MortgageFix20Y!$A$21:$A$321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MortgageFix20Y!$E$21:$E$321</c:f>
              <c:numCache>
                <c:formatCode>#,##0</c:formatCode>
                <c:ptCount val="301"/>
                <c:pt idx="0">
                  <c:v>10000000</c:v>
                </c:pt>
                <c:pt idx="1">
                  <c:v>9930452.4045586456</c:v>
                </c:pt>
                <c:pt idx="2">
                  <c:v>9861216.6586392391</c:v>
                </c:pt>
                <c:pt idx="3">
                  <c:v>9792291.5488704462</c:v>
                </c:pt>
                <c:pt idx="4">
                  <c:v>9723675.8662932646</c:v>
                </c:pt>
                <c:pt idx="5">
                  <c:v>9655368.4063455649</c:v>
                </c:pt>
                <c:pt idx="6">
                  <c:v>9587367.9688466992</c:v>
                </c:pt>
                <c:pt idx="7">
                  <c:v>9519673.3579821475</c:v>
                </c:pt>
                <c:pt idx="8">
                  <c:v>9452283.3822882343</c:v>
                </c:pt>
                <c:pt idx="9">
                  <c:v>9385196.8546368796</c:v>
                </c:pt>
                <c:pt idx="10">
                  <c:v>9318412.5922204144</c:v>
                </c:pt>
                <c:pt idx="11">
                  <c:v>9251929.4165364448</c:v>
                </c:pt>
                <c:pt idx="12">
                  <c:v>9185746.1533727665</c:v>
                </c:pt>
                <c:pt idx="13">
                  <c:v>9119861.6327923313</c:v>
                </c:pt>
                <c:pt idx="14">
                  <c:v>9054274.6891182661</c:v>
                </c:pt>
                <c:pt idx="15">
                  <c:v>8988984.1609189436</c:v>
                </c:pt>
                <c:pt idx="16">
                  <c:v>8923988.8909931015</c:v>
                </c:pt>
                <c:pt idx="17">
                  <c:v>8859287.7263550144</c:v>
                </c:pt>
                <c:pt idx="18">
                  <c:v>8794879.5182197224</c:v>
                </c:pt>
                <c:pt idx="19">
                  <c:v>8730763.1219882928</c:v>
                </c:pt>
                <c:pt idx="20">
                  <c:v>8666937.3972331546</c:v>
                </c:pt>
                <c:pt idx="21">
                  <c:v>8603401.2076834664</c:v>
                </c:pt>
                <c:pt idx="22">
                  <c:v>8540153.4212105442</c:v>
                </c:pt>
                <c:pt idx="23">
                  <c:v>8477192.9098133333</c:v>
                </c:pt>
                <c:pt idx="24">
                  <c:v>8414518.5496039316</c:v>
                </c:pt>
                <c:pt idx="25">
                  <c:v>8352129.2207931643</c:v>
                </c:pt>
                <c:pt idx="26">
                  <c:v>8290023.8076762082</c:v>
                </c:pt>
                <c:pt idx="27">
                  <c:v>8228201.1986182602</c:v>
                </c:pt>
                <c:pt idx="28">
                  <c:v>8166660.2860402595</c:v>
                </c:pt>
                <c:pt idx="29">
                  <c:v>8105399.9664046615</c:v>
                </c:pt>
                <c:pt idx="30">
                  <c:v>8044419.140201251</c:v>
                </c:pt>
                <c:pt idx="31">
                  <c:v>7983716.7119330121</c:v>
                </c:pt>
                <c:pt idx="32">
                  <c:v>7923291.5901020467</c:v>
                </c:pt>
                <c:pt idx="33">
                  <c:v>7863142.6871955348</c:v>
                </c:pt>
                <c:pt idx="34">
                  <c:v>7803268.9196717488</c:v>
                </c:pt>
                <c:pt idx="35">
                  <c:v>7743669.2079461114</c:v>
                </c:pt>
                <c:pt idx="36">
                  <c:v>7684342.4763773084</c:v>
                </c:pt>
                <c:pt idx="37">
                  <c:v>7625287.6532534389</c:v>
                </c:pt>
                <c:pt idx="38">
                  <c:v>7566503.6707782224</c:v>
                </c:pt>
                <c:pt idx="39">
                  <c:v>7507989.4650572455</c:v>
                </c:pt>
                <c:pt idx="40">
                  <c:v>7449743.976084264</c:v>
                </c:pt>
                <c:pt idx="41">
                  <c:v>7391766.1477275444</c:v>
                </c:pt>
                <c:pt idx="42">
                  <c:v>7334054.9277162552</c:v>
                </c:pt>
                <c:pt idx="43">
                  <c:v>7276609.2676269058</c:v>
                </c:pt>
                <c:pt idx="44">
                  <c:v>7219428.1228698306</c:v>
                </c:pt>
                <c:pt idx="45">
                  <c:v>7162510.4526757197</c:v>
                </c:pt>
                <c:pt idx="46">
                  <c:v>7105855.2200821973</c:v>
                </c:pt>
                <c:pt idx="47">
                  <c:v>7049461.3919204427</c:v>
                </c:pt>
                <c:pt idx="48">
                  <c:v>6993327.9388018614</c:v>
                </c:pt>
                <c:pt idx="49">
                  <c:v>6937453.835104798</c:v>
                </c:pt>
                <c:pt idx="50">
                  <c:v>6881838.0589612965</c:v>
                </c:pt>
                <c:pt idx="51">
                  <c:v>6826479.592243908</c:v>
                </c:pt>
                <c:pt idx="52">
                  <c:v>6771377.4205525406</c:v>
                </c:pt>
                <c:pt idx="53">
                  <c:v>6716530.5332013536</c:v>
                </c:pt>
                <c:pt idx="54">
                  <c:v>6661937.9232057026</c:v>
                </c:pt>
                <c:pt idx="55">
                  <c:v>6607598.5872691199</c:v>
                </c:pt>
                <c:pt idx="56">
                  <c:v>6553511.5257703504</c:v>
                </c:pt>
                <c:pt idx="57">
                  <c:v>6499675.742750424</c:v>
                </c:pt>
                <c:pt idx="58">
                  <c:v>6446090.2458997741</c:v>
                </c:pt>
                <c:pt idx="59">
                  <c:v>6392754.046545404</c:v>
                </c:pt>
                <c:pt idx="60">
                  <c:v>6339666.1596380901</c:v>
                </c:pt>
                <c:pt idx="61">
                  <c:v>6286825.6037396379</c:v>
                </c:pt>
                <c:pt idx="62">
                  <c:v>6234231.4010101771</c:v>
                </c:pt>
                <c:pt idx="63">
                  <c:v>6181882.5771954954</c:v>
                </c:pt>
                <c:pt idx="64">
                  <c:v>6129778.1616144264</c:v>
                </c:pt>
                <c:pt idx="65">
                  <c:v>6077917.1871462734</c:v>
                </c:pt>
                <c:pt idx="66">
                  <c:v>6026298.6902182791</c:v>
                </c:pt>
                <c:pt idx="67">
                  <c:v>5974921.7107931338</c:v>
                </c:pt>
                <c:pt idx="68">
                  <c:v>5923785.2923565349</c:v>
                </c:pt>
                <c:pt idx="69">
                  <c:v>5872888.4819047814</c:v>
                </c:pt>
                <c:pt idx="70">
                  <c:v>5822230.3299324159</c:v>
                </c:pt>
                <c:pt idx="71">
                  <c:v>5771809.8904199041</c:v>
                </c:pt>
                <c:pt idx="72">
                  <c:v>5721626.2208213648</c:v>
                </c:pt>
                <c:pt idx="73">
                  <c:v>5671678.3820523303</c:v>
                </c:pt>
                <c:pt idx="74">
                  <c:v>5621965.4384775627</c:v>
                </c:pt>
                <c:pt idx="75">
                  <c:v>5572486.4578988981</c:v>
                </c:pt>
                <c:pt idx="76">
                  <c:v>5523240.5115431426</c:v>
                </c:pt>
                <c:pt idx="77">
                  <c:v>5474226.6740500079</c:v>
                </c:pt>
                <c:pt idx="78">
                  <c:v>5425444.0234600827</c:v>
                </c:pt>
                <c:pt idx="79">
                  <c:v>5376891.6412028531</c:v>
                </c:pt>
                <c:pt idx="80">
                  <c:v>5328568.6120847603</c:v>
                </c:pt>
                <c:pt idx="81">
                  <c:v>5280474.0242772968</c:v>
                </c:pt>
                <c:pt idx="82">
                  <c:v>5232606.9693051511</c:v>
                </c:pt>
                <c:pt idx="83">
                  <c:v>5184966.5420343867</c:v>
                </c:pt>
                <c:pt idx="84">
                  <c:v>5137551.8406606605</c:v>
                </c:pt>
                <c:pt idx="85">
                  <c:v>5090361.9666974898</c:v>
                </c:pt>
                <c:pt idx="86">
                  <c:v>5043396.0249645496</c:v>
                </c:pt>
                <c:pt idx="87">
                  <c:v>4996653.1235760199</c:v>
                </c:pt>
                <c:pt idx="88">
                  <c:v>4950132.3739289651</c:v>
                </c:pt>
                <c:pt idx="89">
                  <c:v>4903832.8906917563</c:v>
                </c:pt>
                <c:pt idx="90">
                  <c:v>4857753.7917925362</c:v>
                </c:pt>
                <c:pt idx="91">
                  <c:v>4811894.198407717</c:v>
                </c:pt>
                <c:pt idx="92">
                  <c:v>4766253.2349505266</c:v>
                </c:pt>
                <c:pt idx="93">
                  <c:v>4720830.0290595861</c:v>
                </c:pt>
                <c:pt idx="94">
                  <c:v>4675623.7115875324</c:v>
                </c:pt>
                <c:pt idx="95">
                  <c:v>4630633.4165896727</c:v>
                </c:pt>
                <c:pt idx="96">
                  <c:v>4585858.2813126883</c:v>
                </c:pt>
                <c:pt idx="97">
                  <c:v>4541297.4461833704</c:v>
                </c:pt>
                <c:pt idx="98">
                  <c:v>4496950.0547973933</c:v>
                </c:pt>
                <c:pt idx="99">
                  <c:v>4452815.2539081313</c:v>
                </c:pt>
                <c:pt idx="100">
                  <c:v>4408892.1934155105</c:v>
                </c:pt>
                <c:pt idx="101">
                  <c:v>4365180.0263549015</c:v>
                </c:pt>
                <c:pt idx="102">
                  <c:v>4321677.908886048</c:v>
                </c:pt>
                <c:pt idx="103">
                  <c:v>4278385.0002820333</c:v>
                </c:pt>
                <c:pt idx="104">
                  <c:v>4235300.4629182881</c:v>
                </c:pt>
                <c:pt idx="105">
                  <c:v>4192423.4622616321</c:v>
                </c:pt>
                <c:pt idx="106">
                  <c:v>4149753.1668593558</c:v>
                </c:pt>
                <c:pt idx="107">
                  <c:v>4107288.7483283388</c:v>
                </c:pt>
                <c:pt idx="108">
                  <c:v>4065029.3813442066</c:v>
                </c:pt>
                <c:pt idx="109">
                  <c:v>4022974.2436305229</c:v>
                </c:pt>
                <c:pt idx="110">
                  <c:v>3981122.5159480213</c:v>
                </c:pt>
                <c:pt idx="111">
                  <c:v>3939473.3820838719</c:v>
                </c:pt>
                <c:pt idx="112">
                  <c:v>3898026.028840987</c:v>
                </c:pt>
                <c:pt idx="113">
                  <c:v>3856779.646027362</c:v>
                </c:pt>
                <c:pt idx="114">
                  <c:v>3815733.426445453</c:v>
                </c:pt>
                <c:pt idx="115">
                  <c:v>3774886.5658815927</c:v>
                </c:pt>
                <c:pt idx="116">
                  <c:v>3734238.2630954394</c:v>
                </c:pt>
                <c:pt idx="117">
                  <c:v>3693787.7198094674</c:v>
                </c:pt>
                <c:pt idx="118">
                  <c:v>3653534.1406984888</c:v>
                </c:pt>
                <c:pt idx="119">
                  <c:v>3613476.7333792122</c:v>
                </c:pt>
                <c:pt idx="120">
                  <c:v>3573614.7083998411</c:v>
                </c:pt>
                <c:pt idx="121">
                  <c:v>3533947.2792297029</c:v>
                </c:pt>
                <c:pt idx="122">
                  <c:v>3494473.6622489174</c:v>
                </c:pt>
                <c:pt idx="123">
                  <c:v>3455193.0767380991</c:v>
                </c:pt>
                <c:pt idx="124">
                  <c:v>3416104.744868096</c:v>
                </c:pt>
                <c:pt idx="125">
                  <c:v>3377207.891689762</c:v>
                </c:pt>
                <c:pt idx="126">
                  <c:v>3338501.7451237673</c:v>
                </c:pt>
                <c:pt idx="127">
                  <c:v>3299985.5359504414</c:v>
                </c:pt>
                <c:pt idx="128">
                  <c:v>3261658.4977996517</c:v>
                </c:pt>
                <c:pt idx="129">
                  <c:v>3223519.8671407183</c:v>
                </c:pt>
                <c:pt idx="130">
                  <c:v>3185568.8832723615</c:v>
                </c:pt>
                <c:pt idx="131">
                  <c:v>3147804.7883126861</c:v>
                </c:pt>
                <c:pt idx="132">
                  <c:v>3110226.8271891973</c:v>
                </c:pt>
                <c:pt idx="133">
                  <c:v>3072834.2476288551</c:v>
                </c:pt>
                <c:pt idx="134">
                  <c:v>3035626.3001481583</c:v>
                </c:pt>
                <c:pt idx="135">
                  <c:v>2998602.2380432673</c:v>
                </c:pt>
                <c:pt idx="136">
                  <c:v>2961761.3173801573</c:v>
                </c:pt>
                <c:pt idx="137">
                  <c:v>2925102.7969848067</c:v>
                </c:pt>
                <c:pt idx="138">
                  <c:v>2888625.9384334204</c:v>
                </c:pt>
                <c:pt idx="139">
                  <c:v>2852330.0060426849</c:v>
                </c:pt>
                <c:pt idx="140">
                  <c:v>2816214.266860059</c:v>
                </c:pt>
                <c:pt idx="141">
                  <c:v>2780277.990654096</c:v>
                </c:pt>
                <c:pt idx="142">
                  <c:v>2744520.4499047995</c:v>
                </c:pt>
                <c:pt idx="143">
                  <c:v>2708940.9197940161</c:v>
                </c:pt>
                <c:pt idx="144">
                  <c:v>2673538.6781958546</c:v>
                </c:pt>
                <c:pt idx="145">
                  <c:v>2638313.0056671444</c:v>
                </c:pt>
                <c:pt idx="146">
                  <c:v>2603263.1854379238</c:v>
                </c:pt>
                <c:pt idx="147">
                  <c:v>2568388.5034019607</c:v>
                </c:pt>
                <c:pt idx="148">
                  <c:v>2533688.2481073081</c:v>
                </c:pt>
                <c:pt idx="149">
                  <c:v>2499161.7107468895</c:v>
                </c:pt>
                <c:pt idx="150">
                  <c:v>2464808.1851491206</c:v>
                </c:pt>
                <c:pt idx="151">
                  <c:v>2430626.9677685588</c:v>
                </c:pt>
                <c:pt idx="152">
                  <c:v>2396617.3576765875</c:v>
                </c:pt>
                <c:pt idx="153">
                  <c:v>2362778.6565521345</c:v>
                </c:pt>
                <c:pt idx="154">
                  <c:v>2329110.1686724173</c:v>
                </c:pt>
                <c:pt idx="155">
                  <c:v>2295611.2009037239</c:v>
                </c:pt>
                <c:pt idx="156">
                  <c:v>2262281.0626922268</c:v>
                </c:pt>
                <c:pt idx="157">
                  <c:v>2229119.0660548224</c:v>
                </c:pt>
                <c:pt idx="158">
                  <c:v>2196124.5255700108</c:v>
                </c:pt>
                <c:pt idx="159">
                  <c:v>2163296.758368799</c:v>
                </c:pt>
                <c:pt idx="160">
                  <c:v>2130635.0841256413</c:v>
                </c:pt>
                <c:pt idx="161">
                  <c:v>2098138.8250494078</c:v>
                </c:pt>
                <c:pt idx="162">
                  <c:v>2065807.305874384</c:v>
                </c:pt>
                <c:pt idx="163">
                  <c:v>2033639.8538513042</c:v>
                </c:pt>
                <c:pt idx="164">
                  <c:v>2001635.7987384119</c:v>
                </c:pt>
                <c:pt idx="165">
                  <c:v>1969794.4727925558</c:v>
                </c:pt>
                <c:pt idx="166">
                  <c:v>1938115.2107603119</c:v>
                </c:pt>
                <c:pt idx="167">
                  <c:v>1906597.3498691393</c:v>
                </c:pt>
                <c:pt idx="168">
                  <c:v>1875240.2298185651</c:v>
                </c:pt>
                <c:pt idx="169">
                  <c:v>1844043.1927714006</c:v>
                </c:pt>
                <c:pt idx="170">
                  <c:v>1813005.5833449874</c:v>
                </c:pt>
                <c:pt idx="171">
                  <c:v>1782126.7486024734</c:v>
                </c:pt>
                <c:pt idx="172">
                  <c:v>1751406.0380441197</c:v>
                </c:pt>
                <c:pt idx="173">
                  <c:v>1720842.8035986372</c:v>
                </c:pt>
                <c:pt idx="174">
                  <c:v>1690436.3996145527</c:v>
                </c:pt>
                <c:pt idx="175">
                  <c:v>1660186.1828516056</c:v>
                </c:pt>
                <c:pt idx="176">
                  <c:v>1630091.5124721732</c:v>
                </c:pt>
                <c:pt idx="177">
                  <c:v>1600151.7500327276</c:v>
                </c:pt>
                <c:pt idx="178">
                  <c:v>1570366.2594753199</c:v>
                </c:pt>
                <c:pt idx="179">
                  <c:v>1540734.4071190951</c:v>
                </c:pt>
                <c:pt idx="180">
                  <c:v>1511255.5616518355</c:v>
                </c:pt>
                <c:pt idx="181">
                  <c:v>1481929.0941215348</c:v>
                </c:pt>
                <c:pt idx="182">
                  <c:v>1452754.3779279999</c:v>
                </c:pt>
                <c:pt idx="183">
                  <c:v>1423730.788814482</c:v>
                </c:pt>
                <c:pt idx="184">
                  <c:v>1394857.7048593371</c:v>
                </c:pt>
                <c:pt idx="185">
                  <c:v>1366134.5064677151</c:v>
                </c:pt>
                <c:pt idx="186">
                  <c:v>1337560.5763632774</c:v>
                </c:pt>
                <c:pt idx="187">
                  <c:v>1309135.2995799431</c:v>
                </c:pt>
                <c:pt idx="188">
                  <c:v>1280858.0634536648</c:v>
                </c:pt>
                <c:pt idx="189">
                  <c:v>1252728.2576142305</c:v>
                </c:pt>
                <c:pt idx="190">
                  <c:v>1224745.2739770974</c:v>
                </c:pt>
                <c:pt idx="191">
                  <c:v>1196908.5067352501</c:v>
                </c:pt>
                <c:pt idx="192">
                  <c:v>1169217.3523510892</c:v>
                </c:pt>
                <c:pt idx="193">
                  <c:v>1141671.2095483483</c:v>
                </c:pt>
                <c:pt idx="194">
                  <c:v>1114269.4793040375</c:v>
                </c:pt>
                <c:pt idx="195">
                  <c:v>1087011.564840415</c:v>
                </c:pt>
                <c:pt idx="196">
                  <c:v>1059896.8716169877</c:v>
                </c:pt>
                <c:pt idx="197">
                  <c:v>1032924.8073225386</c:v>
                </c:pt>
                <c:pt idx="198">
                  <c:v>1006094.781867181</c:v>
                </c:pt>
                <c:pt idx="199">
                  <c:v>979406.20737444179</c:v>
                </c:pt>
                <c:pt idx="200">
                  <c:v>952858.49817337154</c:v>
                </c:pt>
                <c:pt idx="201">
                  <c:v>926451.07079068117</c:v>
                </c:pt>
                <c:pt idx="202">
                  <c:v>900183.34394290682</c:v>
                </c:pt>
                <c:pt idx="203">
                  <c:v>874054.73852860101</c:v>
                </c:pt>
                <c:pt idx="204">
                  <c:v>848064.67762055167</c:v>
                </c:pt>
                <c:pt idx="205">
                  <c:v>822212.58645802736</c:v>
                </c:pt>
                <c:pt idx="206">
                  <c:v>796497.89243904979</c:v>
                </c:pt>
                <c:pt idx="207">
                  <c:v>770920.02511269285</c:v>
                </c:pt>
                <c:pt idx="208">
                  <c:v>745478.41617140837</c:v>
                </c:pt>
                <c:pt idx="209">
                  <c:v>720172.49944337865</c:v>
                </c:pt>
                <c:pt idx="210">
                  <c:v>695001.71088489506</c:v>
                </c:pt>
                <c:pt idx="211">
                  <c:v>669965.48857276328</c:v>
                </c:pt>
                <c:pt idx="212">
                  <c:v>645063.27269673487</c:v>
                </c:pt>
                <c:pt idx="213">
                  <c:v>620294.50555196521</c:v>
                </c:pt>
                <c:pt idx="214">
                  <c:v>595658.63153149665</c:v>
                </c:pt>
                <c:pt idx="215">
                  <c:v>571155.09711876931</c:v>
                </c:pt>
                <c:pt idx="216">
                  <c:v>546783.35088015639</c:v>
                </c:pt>
                <c:pt idx="217">
                  <c:v>522542.8434575256</c:v>
                </c:pt>
                <c:pt idx="218">
                  <c:v>498433.02756082709</c:v>
                </c:pt>
                <c:pt idx="219">
                  <c:v>474453.35796070634</c:v>
                </c:pt>
                <c:pt idx="220">
                  <c:v>450603.29148114292</c:v>
                </c:pt>
                <c:pt idx="221">
                  <c:v>426882.28699211462</c:v>
                </c:pt>
                <c:pt idx="222">
                  <c:v>403289.80540228711</c:v>
                </c:pt>
                <c:pt idx="223">
                  <c:v>379825.30965172913</c:v>
                </c:pt>
                <c:pt idx="224">
                  <c:v>356488.26470465236</c:v>
                </c:pt>
                <c:pt idx="225">
                  <c:v>333278.13754217711</c:v>
                </c:pt>
                <c:pt idx="226">
                  <c:v>310194.39715512242</c:v>
                </c:pt>
                <c:pt idx="227">
                  <c:v>287236.51453682181</c:v>
                </c:pt>
                <c:pt idx="228">
                  <c:v>264403.96267596353</c:v>
                </c:pt>
                <c:pt idx="229">
                  <c:v>241696.21654945562</c:v>
                </c:pt>
                <c:pt idx="230">
                  <c:v>219112.75311531598</c:v>
                </c:pt>
                <c:pt idx="231">
                  <c:v>196653.0513055867</c:v>
                </c:pt>
                <c:pt idx="232">
                  <c:v>174316.5920192734</c:v>
                </c:pt>
                <c:pt idx="233">
                  <c:v>152102.85811530874</c:v>
                </c:pt>
                <c:pt idx="234">
                  <c:v>130011.33440554037</c:v>
                </c:pt>
                <c:pt idx="235">
                  <c:v>108041.50764774332</c:v>
                </c:pt>
                <c:pt idx="236">
                  <c:v>86192.866538656497</c:v>
                </c:pt>
                <c:pt idx="237">
                  <c:v>64464.901707043471</c:v>
                </c:pt>
                <c:pt idx="238">
                  <c:v>42857.105706777176</c:v>
                </c:pt>
                <c:pt idx="239">
                  <c:v>21368.973009948713</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numCache>
            </c:numRef>
          </c:val>
          <c:extLst>
            <c:ext xmlns:c16="http://schemas.microsoft.com/office/drawing/2014/chart" uri="{C3380CC4-5D6E-409C-BE32-E72D297353CC}">
              <c16:uniqueId val="{00000001-E9B4-444F-B436-5E8DDA082B2D}"/>
            </c:ext>
          </c:extLst>
        </c:ser>
        <c:dLbls>
          <c:showLegendKey val="0"/>
          <c:showVal val="0"/>
          <c:showCatName val="0"/>
          <c:showSerName val="0"/>
          <c:showPercent val="0"/>
          <c:showBubbleSize val="0"/>
        </c:dLbls>
        <c:axId val="526296192"/>
        <c:axId val="526297728"/>
      </c:areaChart>
      <c:catAx>
        <c:axId val="526296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26297728"/>
        <c:crosses val="autoZero"/>
        <c:auto val="1"/>
        <c:lblAlgn val="ctr"/>
        <c:lblOffset val="100"/>
        <c:tickLblSkip val="12"/>
        <c:tickMarkSkip val="12"/>
        <c:noMultiLvlLbl val="0"/>
      </c:catAx>
      <c:valAx>
        <c:axId val="526297728"/>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26296192"/>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94225721784776"/>
          <c:y val="5.0925925925925923E-2"/>
          <c:w val="0.79150218722659671"/>
          <c:h val="0.74549358413531641"/>
        </c:manualLayout>
      </c:layout>
      <c:lineChart>
        <c:grouping val="standard"/>
        <c:varyColors val="0"/>
        <c:ser>
          <c:idx val="1"/>
          <c:order val="0"/>
          <c:tx>
            <c:v>Interest rates</c:v>
          </c:tx>
          <c:spPr>
            <a:ln w="28575" cap="rnd">
              <a:solidFill>
                <a:schemeClr val="tx2"/>
              </a:solidFill>
              <a:round/>
            </a:ln>
            <a:effectLst/>
          </c:spPr>
          <c:marker>
            <c:symbol val="none"/>
          </c:marker>
          <c:val>
            <c:numRef>
              <c:f>MortgageFix20Y!$W$22:$W$261</c:f>
              <c:numCache>
                <c:formatCode>_(* #,##0.000_);_(* \(#,##0.000\);_(* "-"??_);_(@_)</c:formatCode>
                <c:ptCount val="240"/>
                <c:pt idx="0">
                  <c:v>-0.48612500000000003</c:v>
                </c:pt>
                <c:pt idx="1">
                  <c:v>-0.48849999999999999</c:v>
                </c:pt>
                <c:pt idx="2">
                  <c:v>-0.49087500000000001</c:v>
                </c:pt>
                <c:pt idx="3">
                  <c:v>-0.49325000000000002</c:v>
                </c:pt>
                <c:pt idx="4">
                  <c:v>-0.49562499999999998</c:v>
                </c:pt>
                <c:pt idx="5">
                  <c:v>-0.498</c:v>
                </c:pt>
                <c:pt idx="6">
                  <c:v>-0.50037500000000001</c:v>
                </c:pt>
                <c:pt idx="7">
                  <c:v>-0.50275000000000003</c:v>
                </c:pt>
                <c:pt idx="8">
                  <c:v>-0.50512500000000005</c:v>
                </c:pt>
                <c:pt idx="9">
                  <c:v>-0.50749999999999995</c:v>
                </c:pt>
                <c:pt idx="10">
                  <c:v>-0.50987499999999997</c:v>
                </c:pt>
                <c:pt idx="11">
                  <c:v>-0.51224999999999998</c:v>
                </c:pt>
                <c:pt idx="12">
                  <c:v>-0.51379166666666665</c:v>
                </c:pt>
                <c:pt idx="13">
                  <c:v>-0.51533333333333331</c:v>
                </c:pt>
                <c:pt idx="14">
                  <c:v>-0.51687499999999997</c:v>
                </c:pt>
                <c:pt idx="15">
                  <c:v>-0.51841666666666664</c:v>
                </c:pt>
                <c:pt idx="16">
                  <c:v>-0.5199583333333333</c:v>
                </c:pt>
                <c:pt idx="17">
                  <c:v>-0.52149999999999996</c:v>
                </c:pt>
                <c:pt idx="18">
                  <c:v>-0.5219583333333333</c:v>
                </c:pt>
                <c:pt idx="19">
                  <c:v>-0.52241666666666664</c:v>
                </c:pt>
                <c:pt idx="20">
                  <c:v>-0.52287499999999998</c:v>
                </c:pt>
                <c:pt idx="21">
                  <c:v>-0.52333333333333332</c:v>
                </c:pt>
                <c:pt idx="22">
                  <c:v>-0.52379166666666666</c:v>
                </c:pt>
                <c:pt idx="23">
                  <c:v>-0.52424999999999999</c:v>
                </c:pt>
                <c:pt idx="24">
                  <c:v>-0.52297916666666666</c:v>
                </c:pt>
                <c:pt idx="25">
                  <c:v>-0.52170833333333333</c:v>
                </c:pt>
                <c:pt idx="26">
                  <c:v>-0.5204375</c:v>
                </c:pt>
                <c:pt idx="27">
                  <c:v>-0.51916666666666667</c:v>
                </c:pt>
                <c:pt idx="28">
                  <c:v>-0.51789583333333333</c:v>
                </c:pt>
                <c:pt idx="29">
                  <c:v>-0.516625</c:v>
                </c:pt>
                <c:pt idx="30">
                  <c:v>-0.51535416666666667</c:v>
                </c:pt>
                <c:pt idx="31">
                  <c:v>-0.51408333333333334</c:v>
                </c:pt>
                <c:pt idx="32">
                  <c:v>-0.5128125</c:v>
                </c:pt>
                <c:pt idx="33">
                  <c:v>-0.51154166666666667</c:v>
                </c:pt>
                <c:pt idx="34">
                  <c:v>-0.51027083333333334</c:v>
                </c:pt>
                <c:pt idx="35">
                  <c:v>-0.50900000000000001</c:v>
                </c:pt>
                <c:pt idx="36">
                  <c:v>-0.5074791666666667</c:v>
                </c:pt>
                <c:pt idx="37">
                  <c:v>-0.50595833333333329</c:v>
                </c:pt>
                <c:pt idx="38">
                  <c:v>-0.50443749999999998</c:v>
                </c:pt>
                <c:pt idx="39">
                  <c:v>-0.50291666666666668</c:v>
                </c:pt>
                <c:pt idx="40">
                  <c:v>-0.50139583333333337</c:v>
                </c:pt>
                <c:pt idx="41">
                  <c:v>-0.49987500000000001</c:v>
                </c:pt>
                <c:pt idx="42">
                  <c:v>-0.49835416666666665</c:v>
                </c:pt>
                <c:pt idx="43">
                  <c:v>-0.49683333333333335</c:v>
                </c:pt>
                <c:pt idx="44">
                  <c:v>-0.49531250000000004</c:v>
                </c:pt>
                <c:pt idx="45">
                  <c:v>-0.49379166666666668</c:v>
                </c:pt>
                <c:pt idx="46">
                  <c:v>-0.49227083333333332</c:v>
                </c:pt>
                <c:pt idx="47">
                  <c:v>-0.49075000000000002</c:v>
                </c:pt>
                <c:pt idx="48">
                  <c:v>-0.48802083333333335</c:v>
                </c:pt>
                <c:pt idx="49">
                  <c:v>-0.48529166666666668</c:v>
                </c:pt>
                <c:pt idx="50">
                  <c:v>-0.48256250000000001</c:v>
                </c:pt>
                <c:pt idx="51">
                  <c:v>-0.47983333333333333</c:v>
                </c:pt>
                <c:pt idx="52">
                  <c:v>-0.47710416666666666</c:v>
                </c:pt>
                <c:pt idx="53">
                  <c:v>-0.47437499999999999</c:v>
                </c:pt>
                <c:pt idx="54">
                  <c:v>-0.47164583333333338</c:v>
                </c:pt>
                <c:pt idx="55">
                  <c:v>-0.4689166666666667</c:v>
                </c:pt>
                <c:pt idx="56">
                  <c:v>-0.46618750000000003</c:v>
                </c:pt>
                <c:pt idx="57">
                  <c:v>-0.46345833333333336</c:v>
                </c:pt>
                <c:pt idx="58">
                  <c:v>-0.46072916666666669</c:v>
                </c:pt>
                <c:pt idx="59">
                  <c:v>-0.45800000000000002</c:v>
                </c:pt>
                <c:pt idx="60">
                  <c:v>-0.45466666666666666</c:v>
                </c:pt>
                <c:pt idx="61">
                  <c:v>-0.45133333333333336</c:v>
                </c:pt>
                <c:pt idx="62">
                  <c:v>-0.44800000000000001</c:v>
                </c:pt>
                <c:pt idx="63">
                  <c:v>-0.44466666666666665</c:v>
                </c:pt>
                <c:pt idx="64">
                  <c:v>-0.44133333333333336</c:v>
                </c:pt>
                <c:pt idx="65">
                  <c:v>-0.438</c:v>
                </c:pt>
                <c:pt idx="66">
                  <c:v>-0.43466666666666665</c:v>
                </c:pt>
                <c:pt idx="67">
                  <c:v>-0.43133333333333335</c:v>
                </c:pt>
                <c:pt idx="68">
                  <c:v>-0.42799999999999999</c:v>
                </c:pt>
                <c:pt idx="69">
                  <c:v>-0.42466666666666664</c:v>
                </c:pt>
                <c:pt idx="70">
                  <c:v>-0.42133333333333334</c:v>
                </c:pt>
                <c:pt idx="71">
                  <c:v>-0.41799999999999998</c:v>
                </c:pt>
                <c:pt idx="72">
                  <c:v>-0.41425000000000001</c:v>
                </c:pt>
                <c:pt idx="73">
                  <c:v>-0.41049999999999998</c:v>
                </c:pt>
                <c:pt idx="74">
                  <c:v>-0.40675</c:v>
                </c:pt>
                <c:pt idx="75">
                  <c:v>-0.40299999999999997</c:v>
                </c:pt>
                <c:pt idx="76">
                  <c:v>-0.39924999999999999</c:v>
                </c:pt>
                <c:pt idx="77">
                  <c:v>-0.39549999999999996</c:v>
                </c:pt>
                <c:pt idx="78">
                  <c:v>-0.39174999999999999</c:v>
                </c:pt>
                <c:pt idx="79">
                  <c:v>-0.38800000000000001</c:v>
                </c:pt>
                <c:pt idx="80">
                  <c:v>-0.38424999999999998</c:v>
                </c:pt>
                <c:pt idx="81">
                  <c:v>-0.3805</c:v>
                </c:pt>
                <c:pt idx="82">
                  <c:v>-0.37674999999999997</c:v>
                </c:pt>
                <c:pt idx="83">
                  <c:v>-0.373</c:v>
                </c:pt>
                <c:pt idx="84">
                  <c:v>-0.36891666666666667</c:v>
                </c:pt>
                <c:pt idx="85">
                  <c:v>-0.36483333333333334</c:v>
                </c:pt>
                <c:pt idx="86">
                  <c:v>-0.36075000000000002</c:v>
                </c:pt>
                <c:pt idx="87">
                  <c:v>-0.35666666666666669</c:v>
                </c:pt>
                <c:pt idx="88">
                  <c:v>-0.35258333333333336</c:v>
                </c:pt>
                <c:pt idx="89">
                  <c:v>-0.34850000000000003</c:v>
                </c:pt>
                <c:pt idx="90">
                  <c:v>-0.34441666666666665</c:v>
                </c:pt>
                <c:pt idx="91">
                  <c:v>-0.34033333333333332</c:v>
                </c:pt>
                <c:pt idx="92">
                  <c:v>-0.33624999999999999</c:v>
                </c:pt>
                <c:pt idx="93">
                  <c:v>-0.33216666666666667</c:v>
                </c:pt>
                <c:pt idx="94">
                  <c:v>-0.32808333333333334</c:v>
                </c:pt>
                <c:pt idx="95">
                  <c:v>-0.32400000000000001</c:v>
                </c:pt>
                <c:pt idx="96">
                  <c:v>-0.31975000000000003</c:v>
                </c:pt>
                <c:pt idx="97">
                  <c:v>-0.3155</c:v>
                </c:pt>
                <c:pt idx="98">
                  <c:v>-0.31125000000000003</c:v>
                </c:pt>
                <c:pt idx="99">
                  <c:v>-0.307</c:v>
                </c:pt>
                <c:pt idx="100">
                  <c:v>-0.30275000000000002</c:v>
                </c:pt>
                <c:pt idx="101">
                  <c:v>-0.29849999999999999</c:v>
                </c:pt>
                <c:pt idx="102">
                  <c:v>-0.29425000000000001</c:v>
                </c:pt>
                <c:pt idx="103">
                  <c:v>-0.29000000000000004</c:v>
                </c:pt>
                <c:pt idx="104">
                  <c:v>-0.28575</c:v>
                </c:pt>
                <c:pt idx="105">
                  <c:v>-0.28150000000000003</c:v>
                </c:pt>
                <c:pt idx="106">
                  <c:v>-0.27725</c:v>
                </c:pt>
                <c:pt idx="107">
                  <c:v>-0.27300000000000002</c:v>
                </c:pt>
                <c:pt idx="108">
                  <c:v>-0.26866666666666666</c:v>
                </c:pt>
                <c:pt idx="109">
                  <c:v>-0.26433333333333336</c:v>
                </c:pt>
                <c:pt idx="110">
                  <c:v>-0.26</c:v>
                </c:pt>
                <c:pt idx="111">
                  <c:v>-0.25566666666666671</c:v>
                </c:pt>
                <c:pt idx="112">
                  <c:v>-0.25133333333333335</c:v>
                </c:pt>
                <c:pt idx="113">
                  <c:v>-0.247</c:v>
                </c:pt>
                <c:pt idx="114">
                  <c:v>-0.24266666666666667</c:v>
                </c:pt>
                <c:pt idx="115">
                  <c:v>-0.23833333333333334</c:v>
                </c:pt>
                <c:pt idx="116">
                  <c:v>-0.23400000000000001</c:v>
                </c:pt>
                <c:pt idx="117">
                  <c:v>-0.22966666666666669</c:v>
                </c:pt>
                <c:pt idx="118">
                  <c:v>-0.22533333333333333</c:v>
                </c:pt>
                <c:pt idx="119">
                  <c:v>-0.221</c:v>
                </c:pt>
                <c:pt idx="120">
                  <c:v>-0.21708333333333332</c:v>
                </c:pt>
                <c:pt idx="121">
                  <c:v>-0.21316666666666667</c:v>
                </c:pt>
                <c:pt idx="122">
                  <c:v>-0.20924999999999999</c:v>
                </c:pt>
                <c:pt idx="123">
                  <c:v>-0.20533333333333334</c:v>
                </c:pt>
                <c:pt idx="124">
                  <c:v>-0.20141666666666666</c:v>
                </c:pt>
                <c:pt idx="125">
                  <c:v>-0.19750000000000001</c:v>
                </c:pt>
                <c:pt idx="126">
                  <c:v>-0.19358333333333333</c:v>
                </c:pt>
                <c:pt idx="127">
                  <c:v>-0.18966666666666665</c:v>
                </c:pt>
                <c:pt idx="128">
                  <c:v>-0.18575</c:v>
                </c:pt>
                <c:pt idx="129">
                  <c:v>-0.18183333333333332</c:v>
                </c:pt>
                <c:pt idx="130">
                  <c:v>-0.17791666666666667</c:v>
                </c:pt>
                <c:pt idx="131">
                  <c:v>-0.17399999999999999</c:v>
                </c:pt>
                <c:pt idx="132">
                  <c:v>-0.169625</c:v>
                </c:pt>
                <c:pt idx="133">
                  <c:v>-0.16524999999999998</c:v>
                </c:pt>
                <c:pt idx="134">
                  <c:v>-0.16087499999999999</c:v>
                </c:pt>
                <c:pt idx="135">
                  <c:v>-0.1565</c:v>
                </c:pt>
                <c:pt idx="136">
                  <c:v>-0.15212499999999998</c:v>
                </c:pt>
                <c:pt idx="137">
                  <c:v>-0.14774999999999999</c:v>
                </c:pt>
                <c:pt idx="138">
                  <c:v>-0.143375</c:v>
                </c:pt>
                <c:pt idx="139">
                  <c:v>-0.13899999999999998</c:v>
                </c:pt>
                <c:pt idx="140">
                  <c:v>-0.13462499999999999</c:v>
                </c:pt>
                <c:pt idx="141">
                  <c:v>-0.13025</c:v>
                </c:pt>
                <c:pt idx="142">
                  <c:v>-0.12587499999999999</c:v>
                </c:pt>
                <c:pt idx="143">
                  <c:v>-0.1215</c:v>
                </c:pt>
                <c:pt idx="144">
                  <c:v>-0.11824999999999999</c:v>
                </c:pt>
                <c:pt idx="145">
                  <c:v>-0.11499999999999999</c:v>
                </c:pt>
                <c:pt idx="146">
                  <c:v>-0.11175</c:v>
                </c:pt>
                <c:pt idx="147">
                  <c:v>-0.1085</c:v>
                </c:pt>
                <c:pt idx="148">
                  <c:v>-0.10525</c:v>
                </c:pt>
                <c:pt idx="149">
                  <c:v>-0.10199999999999999</c:v>
                </c:pt>
                <c:pt idx="150">
                  <c:v>-9.8749999999999991E-2</c:v>
                </c:pt>
                <c:pt idx="151">
                  <c:v>-9.5500000000000002E-2</c:v>
                </c:pt>
                <c:pt idx="152">
                  <c:v>-9.2249999999999999E-2</c:v>
                </c:pt>
                <c:pt idx="153">
                  <c:v>-8.8999999999999996E-2</c:v>
                </c:pt>
                <c:pt idx="154">
                  <c:v>-8.5749999999999993E-2</c:v>
                </c:pt>
                <c:pt idx="155">
                  <c:v>-8.2500000000000004E-2</c:v>
                </c:pt>
                <c:pt idx="156">
                  <c:v>-7.9250000000000001E-2</c:v>
                </c:pt>
                <c:pt idx="157">
                  <c:v>-7.5999999999999998E-2</c:v>
                </c:pt>
                <c:pt idx="158">
                  <c:v>-7.2749999999999995E-2</c:v>
                </c:pt>
                <c:pt idx="159">
                  <c:v>-6.9499999999999992E-2</c:v>
                </c:pt>
                <c:pt idx="160">
                  <c:v>-6.6250000000000003E-2</c:v>
                </c:pt>
                <c:pt idx="161">
                  <c:v>-6.3E-2</c:v>
                </c:pt>
                <c:pt idx="162">
                  <c:v>-5.9749999999999998E-2</c:v>
                </c:pt>
                <c:pt idx="163">
                  <c:v>-5.6500000000000002E-2</c:v>
                </c:pt>
                <c:pt idx="164">
                  <c:v>-5.3249999999999999E-2</c:v>
                </c:pt>
                <c:pt idx="165">
                  <c:v>-4.9999999999999996E-2</c:v>
                </c:pt>
                <c:pt idx="166">
                  <c:v>-4.675E-2</c:v>
                </c:pt>
                <c:pt idx="167">
                  <c:v>-4.3499999999999997E-2</c:v>
                </c:pt>
                <c:pt idx="168">
                  <c:v>-4.0250000000000001E-2</c:v>
                </c:pt>
                <c:pt idx="169">
                  <c:v>-3.6999999999999998E-2</c:v>
                </c:pt>
                <c:pt idx="170">
                  <c:v>-3.3750000000000002E-2</c:v>
                </c:pt>
                <c:pt idx="171">
                  <c:v>-3.0499999999999999E-2</c:v>
                </c:pt>
                <c:pt idx="172">
                  <c:v>-2.725E-2</c:v>
                </c:pt>
                <c:pt idx="173">
                  <c:v>-2.4E-2</c:v>
                </c:pt>
                <c:pt idx="174">
                  <c:v>-2.0749999999999998E-2</c:v>
                </c:pt>
                <c:pt idx="175">
                  <c:v>-1.7499999999999998E-2</c:v>
                </c:pt>
                <c:pt idx="176">
                  <c:v>-1.4249999999999999E-2</c:v>
                </c:pt>
                <c:pt idx="177">
                  <c:v>-1.0999999999999999E-2</c:v>
                </c:pt>
                <c:pt idx="178">
                  <c:v>-7.7499999999999999E-3</c:v>
                </c:pt>
                <c:pt idx="179">
                  <c:v>-4.4999999999999997E-3</c:v>
                </c:pt>
                <c:pt idx="180">
                  <c:v>-2.858333333333333E-3</c:v>
                </c:pt>
                <c:pt idx="181">
                  <c:v>-1.2166666666666662E-3</c:v>
                </c:pt>
                <c:pt idx="182">
                  <c:v>4.2500000000000036E-4</c:v>
                </c:pt>
                <c:pt idx="183">
                  <c:v>2.0666666666666672E-3</c:v>
                </c:pt>
                <c:pt idx="184">
                  <c:v>3.7083333333333334E-3</c:v>
                </c:pt>
                <c:pt idx="185">
                  <c:v>5.3500000000000006E-3</c:v>
                </c:pt>
                <c:pt idx="186">
                  <c:v>6.9916666666666669E-3</c:v>
                </c:pt>
                <c:pt idx="187">
                  <c:v>8.6333333333333331E-3</c:v>
                </c:pt>
                <c:pt idx="188">
                  <c:v>1.0275000000000001E-2</c:v>
                </c:pt>
                <c:pt idx="189">
                  <c:v>1.1916666666666667E-2</c:v>
                </c:pt>
                <c:pt idx="190">
                  <c:v>1.3558333333333334E-2</c:v>
                </c:pt>
                <c:pt idx="191">
                  <c:v>1.52E-2</c:v>
                </c:pt>
                <c:pt idx="192">
                  <c:v>1.6841666666666668E-2</c:v>
                </c:pt>
                <c:pt idx="193">
                  <c:v>1.8483333333333334E-2</c:v>
                </c:pt>
                <c:pt idx="194">
                  <c:v>2.0125000000000001E-2</c:v>
                </c:pt>
                <c:pt idx="195">
                  <c:v>2.1766666666666667E-2</c:v>
                </c:pt>
                <c:pt idx="196">
                  <c:v>2.3408333333333333E-2</c:v>
                </c:pt>
                <c:pt idx="197">
                  <c:v>2.5049999999999999E-2</c:v>
                </c:pt>
                <c:pt idx="198">
                  <c:v>2.6691666666666666E-2</c:v>
                </c:pt>
                <c:pt idx="199">
                  <c:v>2.8333333333333335E-2</c:v>
                </c:pt>
                <c:pt idx="200">
                  <c:v>2.9975000000000002E-2</c:v>
                </c:pt>
                <c:pt idx="201">
                  <c:v>3.1616666666666668E-2</c:v>
                </c:pt>
                <c:pt idx="202">
                  <c:v>3.3258333333333334E-2</c:v>
                </c:pt>
                <c:pt idx="203">
                  <c:v>3.49E-2</c:v>
                </c:pt>
                <c:pt idx="204">
                  <c:v>3.6541666666666667E-2</c:v>
                </c:pt>
                <c:pt idx="205">
                  <c:v>3.8183333333333333E-2</c:v>
                </c:pt>
                <c:pt idx="206">
                  <c:v>3.9824999999999999E-2</c:v>
                </c:pt>
                <c:pt idx="207">
                  <c:v>4.1466666666666666E-2</c:v>
                </c:pt>
                <c:pt idx="208">
                  <c:v>4.3108333333333332E-2</c:v>
                </c:pt>
                <c:pt idx="209">
                  <c:v>4.4749999999999998E-2</c:v>
                </c:pt>
                <c:pt idx="210">
                  <c:v>4.6391666666666664E-2</c:v>
                </c:pt>
                <c:pt idx="211">
                  <c:v>4.8033333333333331E-2</c:v>
                </c:pt>
                <c:pt idx="212">
                  <c:v>4.9674999999999997E-2</c:v>
                </c:pt>
                <c:pt idx="213">
                  <c:v>5.131666666666667E-2</c:v>
                </c:pt>
                <c:pt idx="214">
                  <c:v>5.2958333333333336E-2</c:v>
                </c:pt>
                <c:pt idx="215">
                  <c:v>5.4600000000000003E-2</c:v>
                </c:pt>
                <c:pt idx="216">
                  <c:v>5.6241666666666669E-2</c:v>
                </c:pt>
                <c:pt idx="217">
                  <c:v>5.7883333333333335E-2</c:v>
                </c:pt>
                <c:pt idx="218">
                  <c:v>5.9525000000000002E-2</c:v>
                </c:pt>
                <c:pt idx="219">
                  <c:v>6.1166666666666668E-2</c:v>
                </c:pt>
                <c:pt idx="220">
                  <c:v>6.2808333333333327E-2</c:v>
                </c:pt>
                <c:pt idx="221">
                  <c:v>6.4449999999999993E-2</c:v>
                </c:pt>
                <c:pt idx="222">
                  <c:v>6.6091666666666674E-2</c:v>
                </c:pt>
                <c:pt idx="223">
                  <c:v>6.773333333333334E-2</c:v>
                </c:pt>
                <c:pt idx="224">
                  <c:v>6.9375000000000006E-2</c:v>
                </c:pt>
                <c:pt idx="225">
                  <c:v>7.1016666666666672E-2</c:v>
                </c:pt>
                <c:pt idx="226">
                  <c:v>7.2658333333333339E-2</c:v>
                </c:pt>
                <c:pt idx="227">
                  <c:v>7.4300000000000005E-2</c:v>
                </c:pt>
                <c:pt idx="228">
                  <c:v>7.5941666666666671E-2</c:v>
                </c:pt>
                <c:pt idx="229">
                  <c:v>7.7583333333333337E-2</c:v>
                </c:pt>
                <c:pt idx="230">
                  <c:v>7.9225000000000004E-2</c:v>
                </c:pt>
                <c:pt idx="231">
                  <c:v>8.086666666666667E-2</c:v>
                </c:pt>
                <c:pt idx="232">
                  <c:v>8.2508333333333336E-2</c:v>
                </c:pt>
                <c:pt idx="233">
                  <c:v>8.4150000000000003E-2</c:v>
                </c:pt>
                <c:pt idx="234">
                  <c:v>8.5791666666666669E-2</c:v>
                </c:pt>
                <c:pt idx="235">
                  <c:v>8.7433333333333335E-2</c:v>
                </c:pt>
                <c:pt idx="236">
                  <c:v>8.9075000000000001E-2</c:v>
                </c:pt>
                <c:pt idx="237">
                  <c:v>9.0716666666666668E-2</c:v>
                </c:pt>
                <c:pt idx="238">
                  <c:v>9.2358333333333334E-2</c:v>
                </c:pt>
                <c:pt idx="239">
                  <c:v>9.4E-2</c:v>
                </c:pt>
              </c:numCache>
            </c:numRef>
          </c:val>
          <c:smooth val="0"/>
          <c:extLst>
            <c:ext xmlns:c16="http://schemas.microsoft.com/office/drawing/2014/chart" uri="{C3380CC4-5D6E-409C-BE32-E72D297353CC}">
              <c16:uniqueId val="{00000001-8D12-42C5-9F13-87D1F751310A}"/>
            </c:ext>
          </c:extLst>
        </c:ser>
        <c:ser>
          <c:idx val="2"/>
          <c:order val="1"/>
          <c:tx>
            <c:v>FTP_rate</c:v>
          </c:tx>
          <c:spPr>
            <a:ln w="28575" cap="rnd">
              <a:solidFill>
                <a:schemeClr val="tx2">
                  <a:lumMod val="40000"/>
                  <a:lumOff val="60000"/>
                </a:schemeClr>
              </a:solidFill>
              <a:round/>
            </a:ln>
            <a:effectLst/>
          </c:spPr>
          <c:marker>
            <c:symbol val="none"/>
          </c:marker>
          <c:val>
            <c:numRef>
              <c:f>MortgageFix20Y!$AB$22:$AB$261</c:f>
              <c:numCache>
                <c:formatCode>_(* #,##0.000_);_(* \(#,##0.000\);_(* "-"??_);_(@_)</c:formatCode>
                <c:ptCount val="240"/>
                <c:pt idx="0">
                  <c:v>-0.15707657528074032</c:v>
                </c:pt>
                <c:pt idx="1">
                  <c:v>-0.15707657528074032</c:v>
                </c:pt>
                <c:pt idx="2">
                  <c:v>-0.15707657528074032</c:v>
                </c:pt>
                <c:pt idx="3">
                  <c:v>-0.15707657528074032</c:v>
                </c:pt>
                <c:pt idx="4">
                  <c:v>-0.15707657528074034</c:v>
                </c:pt>
                <c:pt idx="5">
                  <c:v>-0.15707657528074034</c:v>
                </c:pt>
                <c:pt idx="6">
                  <c:v>-0.15707657528074032</c:v>
                </c:pt>
                <c:pt idx="7">
                  <c:v>-0.15707657528074034</c:v>
                </c:pt>
                <c:pt idx="8">
                  <c:v>-0.15707657528074037</c:v>
                </c:pt>
                <c:pt idx="9">
                  <c:v>-0.1570765752807404</c:v>
                </c:pt>
                <c:pt idx="10">
                  <c:v>-0.15707657528074037</c:v>
                </c:pt>
                <c:pt idx="11">
                  <c:v>-0.15707657528074045</c:v>
                </c:pt>
                <c:pt idx="12">
                  <c:v>-0.15707657528074045</c:v>
                </c:pt>
                <c:pt idx="13">
                  <c:v>-0.15707657528074043</c:v>
                </c:pt>
                <c:pt idx="14">
                  <c:v>-0.15707657528074037</c:v>
                </c:pt>
                <c:pt idx="15">
                  <c:v>-0.15707657528074037</c:v>
                </c:pt>
                <c:pt idx="16">
                  <c:v>-0.1570765752807404</c:v>
                </c:pt>
                <c:pt idx="17">
                  <c:v>-0.15707657528074043</c:v>
                </c:pt>
                <c:pt idx="18">
                  <c:v>-0.15707657528074045</c:v>
                </c:pt>
                <c:pt idx="19">
                  <c:v>-0.1570765752807404</c:v>
                </c:pt>
                <c:pt idx="20">
                  <c:v>-0.15707657528074037</c:v>
                </c:pt>
                <c:pt idx="21">
                  <c:v>-0.15707657528074037</c:v>
                </c:pt>
                <c:pt idx="22">
                  <c:v>-0.15707657528074034</c:v>
                </c:pt>
                <c:pt idx="23">
                  <c:v>-0.15707657528074037</c:v>
                </c:pt>
                <c:pt idx="24">
                  <c:v>-0.15707657528074037</c:v>
                </c:pt>
                <c:pt idx="25">
                  <c:v>-0.1570765752807404</c:v>
                </c:pt>
                <c:pt idx="26">
                  <c:v>-0.1570765752807404</c:v>
                </c:pt>
                <c:pt idx="27">
                  <c:v>-0.1570765752807404</c:v>
                </c:pt>
                <c:pt idx="28">
                  <c:v>-0.1570765752807404</c:v>
                </c:pt>
                <c:pt idx="29">
                  <c:v>-0.15707657528074043</c:v>
                </c:pt>
                <c:pt idx="30">
                  <c:v>-0.1570765752807404</c:v>
                </c:pt>
                <c:pt idx="31">
                  <c:v>-0.15707657528074043</c:v>
                </c:pt>
                <c:pt idx="32">
                  <c:v>-0.15707657528074043</c:v>
                </c:pt>
                <c:pt idx="33">
                  <c:v>-0.1570765752807404</c:v>
                </c:pt>
                <c:pt idx="34">
                  <c:v>-0.15707657528074043</c:v>
                </c:pt>
                <c:pt idx="35">
                  <c:v>-0.15707657528074045</c:v>
                </c:pt>
                <c:pt idx="36">
                  <c:v>-0.1570765752807404</c:v>
                </c:pt>
                <c:pt idx="37">
                  <c:v>-0.15707657528074045</c:v>
                </c:pt>
                <c:pt idx="38">
                  <c:v>-0.15707657528074048</c:v>
                </c:pt>
                <c:pt idx="39">
                  <c:v>-0.15707657528074045</c:v>
                </c:pt>
                <c:pt idx="40">
                  <c:v>-0.15707657528074043</c:v>
                </c:pt>
                <c:pt idx="41">
                  <c:v>-0.15707657528074043</c:v>
                </c:pt>
                <c:pt idx="42">
                  <c:v>-0.1570765752807404</c:v>
                </c:pt>
                <c:pt idx="43">
                  <c:v>-0.1570765752807404</c:v>
                </c:pt>
                <c:pt idx="44">
                  <c:v>-0.1570765752807404</c:v>
                </c:pt>
                <c:pt idx="45">
                  <c:v>-0.15707657528074037</c:v>
                </c:pt>
                <c:pt idx="46">
                  <c:v>-0.1570765752807404</c:v>
                </c:pt>
                <c:pt idx="47">
                  <c:v>-0.15707657528074037</c:v>
                </c:pt>
                <c:pt idx="48">
                  <c:v>-0.1570765752807404</c:v>
                </c:pt>
                <c:pt idx="49">
                  <c:v>-0.1570765752807404</c:v>
                </c:pt>
                <c:pt idx="50">
                  <c:v>-0.15707657528074037</c:v>
                </c:pt>
                <c:pt idx="51">
                  <c:v>-0.1570765752807404</c:v>
                </c:pt>
                <c:pt idx="52">
                  <c:v>-0.1570765752807404</c:v>
                </c:pt>
                <c:pt idx="53">
                  <c:v>-0.15707657528074037</c:v>
                </c:pt>
                <c:pt idx="54">
                  <c:v>-0.15707657528074037</c:v>
                </c:pt>
                <c:pt idx="55">
                  <c:v>-0.15707657528074037</c:v>
                </c:pt>
                <c:pt idx="56">
                  <c:v>-0.15707657528074037</c:v>
                </c:pt>
                <c:pt idx="57">
                  <c:v>-0.15707657528074034</c:v>
                </c:pt>
                <c:pt idx="58">
                  <c:v>-0.15707657528074034</c:v>
                </c:pt>
                <c:pt idx="59">
                  <c:v>-0.15707657528074034</c:v>
                </c:pt>
                <c:pt idx="60">
                  <c:v>-0.15707657528074037</c:v>
                </c:pt>
                <c:pt idx="61">
                  <c:v>-0.15707657528074037</c:v>
                </c:pt>
                <c:pt idx="62">
                  <c:v>-0.1570765752807404</c:v>
                </c:pt>
                <c:pt idx="63">
                  <c:v>-0.15707657528074034</c:v>
                </c:pt>
                <c:pt idx="64">
                  <c:v>-0.15707657528074032</c:v>
                </c:pt>
                <c:pt idx="65">
                  <c:v>-0.15707657528074034</c:v>
                </c:pt>
                <c:pt idx="66">
                  <c:v>-0.15707657528074034</c:v>
                </c:pt>
                <c:pt idx="67">
                  <c:v>-0.15707657528074034</c:v>
                </c:pt>
                <c:pt idx="68">
                  <c:v>-0.15707657528074037</c:v>
                </c:pt>
                <c:pt idx="69">
                  <c:v>-0.1570765752807404</c:v>
                </c:pt>
                <c:pt idx="70">
                  <c:v>-0.15707657528074034</c:v>
                </c:pt>
                <c:pt idx="71">
                  <c:v>-0.15707657528074037</c:v>
                </c:pt>
                <c:pt idx="72">
                  <c:v>-0.15707657528074037</c:v>
                </c:pt>
                <c:pt idx="73">
                  <c:v>-0.15707657528074034</c:v>
                </c:pt>
                <c:pt idx="74">
                  <c:v>-0.15707657528074034</c:v>
                </c:pt>
                <c:pt idx="75">
                  <c:v>-0.15707657528074034</c:v>
                </c:pt>
                <c:pt idx="76">
                  <c:v>-0.15707657528074034</c:v>
                </c:pt>
                <c:pt idx="77">
                  <c:v>-0.15707657528074037</c:v>
                </c:pt>
                <c:pt idx="78">
                  <c:v>-0.15707657528074037</c:v>
                </c:pt>
                <c:pt idx="79">
                  <c:v>-0.1570765752807404</c:v>
                </c:pt>
                <c:pt idx="80">
                  <c:v>-0.15707657528074032</c:v>
                </c:pt>
                <c:pt idx="81">
                  <c:v>-0.15707657528074032</c:v>
                </c:pt>
                <c:pt idx="82">
                  <c:v>-0.15707657528074032</c:v>
                </c:pt>
                <c:pt idx="83">
                  <c:v>-0.15707657528074037</c:v>
                </c:pt>
                <c:pt idx="84">
                  <c:v>-0.1570765752807404</c:v>
                </c:pt>
                <c:pt idx="85">
                  <c:v>-0.1570765752807404</c:v>
                </c:pt>
                <c:pt idx="86">
                  <c:v>-0.15707657528074037</c:v>
                </c:pt>
                <c:pt idx="87">
                  <c:v>-0.1570765752807404</c:v>
                </c:pt>
                <c:pt idx="88">
                  <c:v>-0.15707657528074034</c:v>
                </c:pt>
                <c:pt idx="89">
                  <c:v>-0.1570765752807404</c:v>
                </c:pt>
                <c:pt idx="90">
                  <c:v>-0.15707657528074037</c:v>
                </c:pt>
                <c:pt idx="91">
                  <c:v>-0.15707657528074034</c:v>
                </c:pt>
                <c:pt idx="92">
                  <c:v>-0.15707657528074034</c:v>
                </c:pt>
                <c:pt idx="93">
                  <c:v>-0.15707657528074034</c:v>
                </c:pt>
                <c:pt idx="94">
                  <c:v>-0.15707657528074029</c:v>
                </c:pt>
                <c:pt idx="95">
                  <c:v>-0.15707657528074037</c:v>
                </c:pt>
                <c:pt idx="96">
                  <c:v>-0.15707657528074029</c:v>
                </c:pt>
                <c:pt idx="97">
                  <c:v>-0.15707657528074034</c:v>
                </c:pt>
                <c:pt idx="98">
                  <c:v>-0.15707657528074034</c:v>
                </c:pt>
                <c:pt idx="99">
                  <c:v>-0.15707657528074034</c:v>
                </c:pt>
                <c:pt idx="100">
                  <c:v>-0.15707657528074034</c:v>
                </c:pt>
                <c:pt idx="101">
                  <c:v>-0.15707657528074032</c:v>
                </c:pt>
                <c:pt idx="102">
                  <c:v>-0.15707657528074029</c:v>
                </c:pt>
                <c:pt idx="103">
                  <c:v>-0.15707657528074032</c:v>
                </c:pt>
                <c:pt idx="104">
                  <c:v>-0.15707657528074029</c:v>
                </c:pt>
                <c:pt idx="105">
                  <c:v>-0.15707657528074029</c:v>
                </c:pt>
                <c:pt idx="106">
                  <c:v>-0.15707657528074029</c:v>
                </c:pt>
                <c:pt idx="107">
                  <c:v>-0.15707657528074029</c:v>
                </c:pt>
                <c:pt idx="108">
                  <c:v>-0.15707657528074032</c:v>
                </c:pt>
                <c:pt idx="109">
                  <c:v>-0.15707657528074029</c:v>
                </c:pt>
                <c:pt idx="110">
                  <c:v>-0.15707657528074029</c:v>
                </c:pt>
                <c:pt idx="111">
                  <c:v>-0.15707657528074026</c:v>
                </c:pt>
                <c:pt idx="112">
                  <c:v>-0.15707657528074032</c:v>
                </c:pt>
                <c:pt idx="113">
                  <c:v>-0.15707657528074029</c:v>
                </c:pt>
                <c:pt idx="114">
                  <c:v>-0.15707657528074029</c:v>
                </c:pt>
                <c:pt idx="115">
                  <c:v>-0.15707657528074026</c:v>
                </c:pt>
                <c:pt idx="116">
                  <c:v>-0.15707657528074032</c:v>
                </c:pt>
                <c:pt idx="117">
                  <c:v>-0.15707657528074037</c:v>
                </c:pt>
                <c:pt idx="118">
                  <c:v>-0.15707657528074034</c:v>
                </c:pt>
                <c:pt idx="119">
                  <c:v>-0.15707657528074032</c:v>
                </c:pt>
                <c:pt idx="120">
                  <c:v>-0.15707657528074032</c:v>
                </c:pt>
                <c:pt idx="121">
                  <c:v>-0.15707657528074026</c:v>
                </c:pt>
                <c:pt idx="122">
                  <c:v>-0.15707657528074032</c:v>
                </c:pt>
                <c:pt idx="123">
                  <c:v>-0.15707657528074032</c:v>
                </c:pt>
                <c:pt idx="124">
                  <c:v>-0.15707657528074029</c:v>
                </c:pt>
                <c:pt idx="125">
                  <c:v>-0.15707657528074029</c:v>
                </c:pt>
                <c:pt idx="126">
                  <c:v>-0.15707657528074029</c:v>
                </c:pt>
                <c:pt idx="127">
                  <c:v>-0.15707657528074026</c:v>
                </c:pt>
                <c:pt idx="128">
                  <c:v>-0.15707657528074029</c:v>
                </c:pt>
                <c:pt idx="129">
                  <c:v>-0.15707657528074029</c:v>
                </c:pt>
                <c:pt idx="130">
                  <c:v>-0.15707657528074026</c:v>
                </c:pt>
                <c:pt idx="131">
                  <c:v>-0.15707657528074026</c:v>
                </c:pt>
                <c:pt idx="132">
                  <c:v>-0.15707657528074026</c:v>
                </c:pt>
                <c:pt idx="133">
                  <c:v>-0.15707657528074026</c:v>
                </c:pt>
                <c:pt idx="134">
                  <c:v>-0.15707657528074026</c:v>
                </c:pt>
                <c:pt idx="135">
                  <c:v>-0.15707657528074023</c:v>
                </c:pt>
                <c:pt idx="136">
                  <c:v>-0.15707657528074023</c:v>
                </c:pt>
                <c:pt idx="137">
                  <c:v>-0.15707657528074023</c:v>
                </c:pt>
                <c:pt idx="138">
                  <c:v>-0.15707657528074026</c:v>
                </c:pt>
                <c:pt idx="139">
                  <c:v>-0.15707657528074026</c:v>
                </c:pt>
                <c:pt idx="140">
                  <c:v>-0.15707657528074023</c:v>
                </c:pt>
                <c:pt idx="141">
                  <c:v>-0.15707657528074023</c:v>
                </c:pt>
                <c:pt idx="142">
                  <c:v>-0.15707657528074026</c:v>
                </c:pt>
                <c:pt idx="143">
                  <c:v>-0.15707657528074023</c:v>
                </c:pt>
                <c:pt idx="144">
                  <c:v>-0.15707657528074026</c:v>
                </c:pt>
                <c:pt idx="145">
                  <c:v>-0.15707657528074029</c:v>
                </c:pt>
                <c:pt idx="146">
                  <c:v>-0.15707657528074029</c:v>
                </c:pt>
                <c:pt idx="147">
                  <c:v>-0.15707657528074029</c:v>
                </c:pt>
                <c:pt idx="148">
                  <c:v>-0.15707657528074029</c:v>
                </c:pt>
                <c:pt idx="149">
                  <c:v>-0.15707657528074029</c:v>
                </c:pt>
                <c:pt idx="150">
                  <c:v>-0.15707657528074029</c:v>
                </c:pt>
                <c:pt idx="151">
                  <c:v>-0.15707657528074026</c:v>
                </c:pt>
                <c:pt idx="152">
                  <c:v>-0.15707657528074026</c:v>
                </c:pt>
                <c:pt idx="153">
                  <c:v>-0.15707657528074026</c:v>
                </c:pt>
                <c:pt idx="154">
                  <c:v>-0.15707657528074026</c:v>
                </c:pt>
                <c:pt idx="155">
                  <c:v>-0.15707657528074026</c:v>
                </c:pt>
                <c:pt idx="156">
                  <c:v>-0.15707657528074032</c:v>
                </c:pt>
                <c:pt idx="157">
                  <c:v>-0.15707657528074029</c:v>
                </c:pt>
                <c:pt idx="158">
                  <c:v>-0.15707657528074029</c:v>
                </c:pt>
                <c:pt idx="159">
                  <c:v>-0.15707657528074029</c:v>
                </c:pt>
                <c:pt idx="160">
                  <c:v>-0.15707657528074032</c:v>
                </c:pt>
                <c:pt idx="161">
                  <c:v>-0.15707657528074026</c:v>
                </c:pt>
                <c:pt idx="162">
                  <c:v>-0.15707657528074032</c:v>
                </c:pt>
                <c:pt idx="163">
                  <c:v>-0.15707657528074026</c:v>
                </c:pt>
                <c:pt idx="164">
                  <c:v>-0.15707657528074032</c:v>
                </c:pt>
                <c:pt idx="165">
                  <c:v>-0.15707657528074029</c:v>
                </c:pt>
                <c:pt idx="166">
                  <c:v>-0.15707657528074032</c:v>
                </c:pt>
                <c:pt idx="167">
                  <c:v>-0.15707657528074032</c:v>
                </c:pt>
                <c:pt idx="168">
                  <c:v>-0.15707657528074029</c:v>
                </c:pt>
                <c:pt idx="169">
                  <c:v>-0.15707657528074029</c:v>
                </c:pt>
                <c:pt idx="170">
                  <c:v>-0.15707657528074029</c:v>
                </c:pt>
                <c:pt idx="171">
                  <c:v>-0.15707657528074029</c:v>
                </c:pt>
                <c:pt idx="172">
                  <c:v>-0.15707657528074026</c:v>
                </c:pt>
                <c:pt idx="173">
                  <c:v>-0.15707657528074029</c:v>
                </c:pt>
                <c:pt idx="174">
                  <c:v>-0.15707657528074029</c:v>
                </c:pt>
                <c:pt idx="175">
                  <c:v>-0.15707657528074026</c:v>
                </c:pt>
                <c:pt idx="176">
                  <c:v>-0.15707657528074023</c:v>
                </c:pt>
                <c:pt idx="177">
                  <c:v>-0.15707657528074026</c:v>
                </c:pt>
                <c:pt idx="178">
                  <c:v>-0.15707657528074026</c:v>
                </c:pt>
                <c:pt idx="179">
                  <c:v>-0.15707657528074023</c:v>
                </c:pt>
                <c:pt idx="180">
                  <c:v>-0.15707657528074026</c:v>
                </c:pt>
                <c:pt idx="181">
                  <c:v>-0.15707657528074026</c:v>
                </c:pt>
                <c:pt idx="182">
                  <c:v>-0.15707657528074026</c:v>
                </c:pt>
                <c:pt idx="183">
                  <c:v>-0.15707657528074026</c:v>
                </c:pt>
                <c:pt idx="184">
                  <c:v>-0.15707657528074023</c:v>
                </c:pt>
                <c:pt idx="185">
                  <c:v>-0.15707657528074023</c:v>
                </c:pt>
                <c:pt idx="186">
                  <c:v>-0.15707657528074026</c:v>
                </c:pt>
                <c:pt idx="187">
                  <c:v>-0.15707657528074023</c:v>
                </c:pt>
                <c:pt idx="188">
                  <c:v>-0.15707657528074026</c:v>
                </c:pt>
                <c:pt idx="189">
                  <c:v>-0.15707657528074026</c:v>
                </c:pt>
                <c:pt idx="190">
                  <c:v>-0.15707657528074026</c:v>
                </c:pt>
                <c:pt idx="191">
                  <c:v>-0.15707657528074029</c:v>
                </c:pt>
                <c:pt idx="192">
                  <c:v>-0.15707657528074029</c:v>
                </c:pt>
                <c:pt idx="193">
                  <c:v>-0.15707657528074029</c:v>
                </c:pt>
                <c:pt idx="194">
                  <c:v>-0.15707657528074032</c:v>
                </c:pt>
                <c:pt idx="195">
                  <c:v>-0.15707657528074026</c:v>
                </c:pt>
                <c:pt idx="196">
                  <c:v>-0.15707657528074032</c:v>
                </c:pt>
                <c:pt idx="197">
                  <c:v>-0.15707657528074026</c:v>
                </c:pt>
                <c:pt idx="198">
                  <c:v>-0.15707657528074029</c:v>
                </c:pt>
                <c:pt idx="199">
                  <c:v>-0.15707657528074029</c:v>
                </c:pt>
                <c:pt idx="200">
                  <c:v>-0.15707657528074032</c:v>
                </c:pt>
                <c:pt idx="201">
                  <c:v>-0.15707657528074029</c:v>
                </c:pt>
                <c:pt idx="202">
                  <c:v>-0.15707657528074029</c:v>
                </c:pt>
                <c:pt idx="203">
                  <c:v>-0.15707657528074029</c:v>
                </c:pt>
                <c:pt idx="204">
                  <c:v>-0.15707657528074029</c:v>
                </c:pt>
                <c:pt idx="205">
                  <c:v>-0.15707657528074029</c:v>
                </c:pt>
                <c:pt idx="206">
                  <c:v>-0.15707657528074029</c:v>
                </c:pt>
                <c:pt idx="207">
                  <c:v>-0.15707657528074026</c:v>
                </c:pt>
                <c:pt idx="208">
                  <c:v>-0.15707657528074026</c:v>
                </c:pt>
                <c:pt idx="209">
                  <c:v>-0.15707657528074029</c:v>
                </c:pt>
                <c:pt idx="210">
                  <c:v>-0.15707657528074026</c:v>
                </c:pt>
                <c:pt idx="211">
                  <c:v>-0.15707657528074032</c:v>
                </c:pt>
                <c:pt idx="212">
                  <c:v>-0.15707657528074029</c:v>
                </c:pt>
                <c:pt idx="213">
                  <c:v>-0.15707657528074029</c:v>
                </c:pt>
                <c:pt idx="214">
                  <c:v>-0.15707657528074029</c:v>
                </c:pt>
                <c:pt idx="215">
                  <c:v>-0.15707657528074029</c:v>
                </c:pt>
                <c:pt idx="216">
                  <c:v>-0.15707657528074032</c:v>
                </c:pt>
                <c:pt idx="217">
                  <c:v>-0.15707657528074032</c:v>
                </c:pt>
                <c:pt idx="218">
                  <c:v>-0.15707657528074029</c:v>
                </c:pt>
                <c:pt idx="219">
                  <c:v>-0.15707657528074029</c:v>
                </c:pt>
                <c:pt idx="220">
                  <c:v>-0.15707657528074029</c:v>
                </c:pt>
                <c:pt idx="221">
                  <c:v>-0.15707657528074032</c:v>
                </c:pt>
                <c:pt idx="222">
                  <c:v>-0.15707657528074032</c:v>
                </c:pt>
                <c:pt idx="223">
                  <c:v>-0.15707657528074029</c:v>
                </c:pt>
                <c:pt idx="224">
                  <c:v>-0.15707657528074029</c:v>
                </c:pt>
                <c:pt idx="225">
                  <c:v>-0.15707657528074029</c:v>
                </c:pt>
                <c:pt idx="226">
                  <c:v>-0.15707657528074023</c:v>
                </c:pt>
                <c:pt idx="227">
                  <c:v>-0.15707657528074023</c:v>
                </c:pt>
                <c:pt idx="228">
                  <c:v>-0.15707657528074023</c:v>
                </c:pt>
                <c:pt idx="229">
                  <c:v>-0.15707657528074029</c:v>
                </c:pt>
                <c:pt idx="230">
                  <c:v>-0.15707657528074026</c:v>
                </c:pt>
                <c:pt idx="231">
                  <c:v>-0.15707657528074026</c:v>
                </c:pt>
                <c:pt idx="232">
                  <c:v>-0.15707657528074029</c:v>
                </c:pt>
                <c:pt idx="233">
                  <c:v>-0.15707657528074029</c:v>
                </c:pt>
                <c:pt idx="234">
                  <c:v>-0.15707657528074029</c:v>
                </c:pt>
                <c:pt idx="235">
                  <c:v>-0.15707657528074029</c:v>
                </c:pt>
                <c:pt idx="236">
                  <c:v>-0.15707657528074029</c:v>
                </c:pt>
                <c:pt idx="237">
                  <c:v>-0.15707657528074029</c:v>
                </c:pt>
                <c:pt idx="238">
                  <c:v>-0.15707657528074026</c:v>
                </c:pt>
                <c:pt idx="239">
                  <c:v>-0.15707657528074026</c:v>
                </c:pt>
              </c:numCache>
            </c:numRef>
          </c:val>
          <c:smooth val="0"/>
          <c:extLst>
            <c:ext xmlns:c16="http://schemas.microsoft.com/office/drawing/2014/chart" uri="{C3380CC4-5D6E-409C-BE32-E72D297353CC}">
              <c16:uniqueId val="{00000002-8D12-42C5-9F13-87D1F751310A}"/>
            </c:ext>
          </c:extLst>
        </c:ser>
        <c:dLbls>
          <c:showLegendKey val="0"/>
          <c:showVal val="0"/>
          <c:showCatName val="0"/>
          <c:showSerName val="0"/>
          <c:showPercent val="0"/>
          <c:showBubbleSize val="0"/>
        </c:dLbls>
        <c:smooth val="0"/>
        <c:axId val="2092999488"/>
        <c:axId val="2093000800"/>
      </c:lineChart>
      <c:catAx>
        <c:axId val="20929994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Maturity (in months)</a:t>
                </a:r>
              </a:p>
            </c:rich>
          </c:tx>
          <c:layout>
            <c:manualLayout>
              <c:xMode val="edge"/>
              <c:yMode val="edge"/>
              <c:x val="0.4142974628171478"/>
              <c:y val="0.8838881598133566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3000800"/>
        <c:crosses val="autoZero"/>
        <c:auto val="1"/>
        <c:lblAlgn val="ctr"/>
        <c:lblOffset val="100"/>
        <c:tickMarkSkip val="24"/>
        <c:noMultiLvlLbl val="0"/>
      </c:catAx>
      <c:valAx>
        <c:axId val="2093000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0_);_(* \(#,##0.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999488"/>
        <c:crosses val="autoZero"/>
        <c:crossBetween val="between"/>
      </c:valAx>
      <c:spPr>
        <a:noFill/>
        <a:ln>
          <a:noFill/>
        </a:ln>
        <a:effectLst/>
      </c:spPr>
    </c:plotArea>
    <c:legend>
      <c:legendPos val="b"/>
      <c:layout>
        <c:manualLayout>
          <c:xMode val="edge"/>
          <c:yMode val="edge"/>
          <c:x val="0.20320231846019246"/>
          <c:y val="3.2985564304461944E-2"/>
          <c:w val="0.31859536307961511"/>
          <c:h val="0.203125546806649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MortgageFix25Y!$N$20</c:f>
              <c:strCache>
                <c:ptCount val="1"/>
                <c:pt idx="0">
                  <c:v>Outstanding no prepay</c:v>
                </c:pt>
              </c:strCache>
            </c:strRef>
          </c:tx>
          <c:spPr>
            <a:solidFill>
              <a:srgbClr val="FFFFCC"/>
            </a:solidFill>
            <a:ln w="12700">
              <a:solidFill>
                <a:srgbClr val="000000"/>
              </a:solidFill>
              <a:prstDash val="solid"/>
            </a:ln>
          </c:spPr>
          <c:cat>
            <c:numRef>
              <c:f>MortgageFix25Y!$A$21:$A$321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MortgageFix25Y!$N$21:$N$321</c:f>
              <c:numCache>
                <c:formatCode>#,##0</c:formatCode>
                <c:ptCount val="301"/>
                <c:pt idx="0">
                  <c:v>10000000</c:v>
                </c:pt>
                <c:pt idx="1">
                  <c:v>9972886.643318288</c:v>
                </c:pt>
                <c:pt idx="2">
                  <c:v>9945737.0193955749</c:v>
                </c:pt>
                <c:pt idx="3">
                  <c:v>9918551.0797202457</c:v>
                </c:pt>
                <c:pt idx="4">
                  <c:v>9891328.7757157926</c:v>
                </c:pt>
                <c:pt idx="5">
                  <c:v>9864070.0587407313</c:v>
                </c:pt>
                <c:pt idx="6">
                  <c:v>9836774.8800885174</c:v>
                </c:pt>
                <c:pt idx="7">
                  <c:v>9809443.190987451</c:v>
                </c:pt>
                <c:pt idx="8">
                  <c:v>9782074.9426005967</c:v>
                </c:pt>
                <c:pt idx="9">
                  <c:v>9754670.0860256962</c:v>
                </c:pt>
                <c:pt idx="10">
                  <c:v>9727228.5722950753</c:v>
                </c:pt>
                <c:pt idx="11">
                  <c:v>9699750.3523755614</c:v>
                </c:pt>
                <c:pt idx="12">
                  <c:v>9672235.3771683946</c:v>
                </c:pt>
                <c:pt idx="13">
                  <c:v>9644683.5975091383</c:v>
                </c:pt>
                <c:pt idx="14">
                  <c:v>9617094.9641675949</c:v>
                </c:pt>
                <c:pt idx="15">
                  <c:v>9589469.4278477151</c:v>
                </c:pt>
                <c:pt idx="16">
                  <c:v>9561806.9391875099</c:v>
                </c:pt>
                <c:pt idx="17">
                  <c:v>9534107.4487589616</c:v>
                </c:pt>
                <c:pt idx="18">
                  <c:v>9506370.9070679396</c:v>
                </c:pt>
                <c:pt idx="19">
                  <c:v>9478597.2645541094</c:v>
                </c:pt>
                <c:pt idx="20">
                  <c:v>9450786.4715908412</c:v>
                </c:pt>
                <c:pt idx="21">
                  <c:v>9422938.4784851242</c:v>
                </c:pt>
                <c:pt idx="22">
                  <c:v>9395053.2354774792</c:v>
                </c:pt>
                <c:pt idx="23">
                  <c:v>9367130.6927418672</c:v>
                </c:pt>
                <c:pt idx="24">
                  <c:v>9339170.8003856</c:v>
                </c:pt>
                <c:pt idx="25">
                  <c:v>9311173.5084492546</c:v>
                </c:pt>
                <c:pt idx="26">
                  <c:v>9283138.7669065781</c:v>
                </c:pt>
                <c:pt idx="27">
                  <c:v>9255066.5256644059</c:v>
                </c:pt>
                <c:pt idx="28">
                  <c:v>9226956.7345625646</c:v>
                </c:pt>
                <c:pt idx="29">
                  <c:v>9198809.3433737867</c:v>
                </c:pt>
                <c:pt idx="30">
                  <c:v>9170624.3018036224</c:v>
                </c:pt>
                <c:pt idx="31">
                  <c:v>9142401.5594903436</c:v>
                </c:pt>
                <c:pt idx="32">
                  <c:v>9114141.0660048593</c:v>
                </c:pt>
                <c:pt idx="33">
                  <c:v>9085842.770850623</c:v>
                </c:pt>
                <c:pt idx="34">
                  <c:v>9057506.623463545</c:v>
                </c:pt>
                <c:pt idx="35">
                  <c:v>9029132.5732118972</c:v>
                </c:pt>
                <c:pt idx="36">
                  <c:v>9000720.5693962295</c:v>
                </c:pt>
                <c:pt idx="37">
                  <c:v>8972270.5612492729</c:v>
                </c:pt>
                <c:pt idx="38">
                  <c:v>8943782.497935852</c:v>
                </c:pt>
                <c:pt idx="39">
                  <c:v>8915256.3285527937</c:v>
                </c:pt>
                <c:pt idx="40">
                  <c:v>8886692.0021288358</c:v>
                </c:pt>
                <c:pt idx="41">
                  <c:v>8858089.4676245358</c:v>
                </c:pt>
                <c:pt idx="42">
                  <c:v>8829448.6739321817</c:v>
                </c:pt>
                <c:pt idx="43">
                  <c:v>8800769.5698756967</c:v>
                </c:pt>
                <c:pt idx="44">
                  <c:v>8772052.1042105518</c:v>
                </c:pt>
                <c:pt idx="45">
                  <c:v>8743296.225623671</c:v>
                </c:pt>
                <c:pt idx="46">
                  <c:v>8714501.8827333432</c:v>
                </c:pt>
                <c:pt idx="47">
                  <c:v>8685669.0240891259</c:v>
                </c:pt>
                <c:pt idx="48">
                  <c:v>8656797.5981717594</c:v>
                </c:pt>
                <c:pt idx="49">
                  <c:v>8627887.5533930659</c:v>
                </c:pt>
                <c:pt idx="50">
                  <c:v>8598938.8380958661</c:v>
                </c:pt>
                <c:pt idx="51">
                  <c:v>8569951.400553884</c:v>
                </c:pt>
                <c:pt idx="52">
                  <c:v>8540925.1889716499</c:v>
                </c:pt>
                <c:pt idx="53">
                  <c:v>8511860.1514844149</c:v>
                </c:pt>
                <c:pt idx="54">
                  <c:v>8482756.2361580543</c:v>
                </c:pt>
                <c:pt idx="55">
                  <c:v>8453613.3909889758</c:v>
                </c:pt>
                <c:pt idx="56">
                  <c:v>8424431.5639040247</c:v>
                </c:pt>
                <c:pt idx="57">
                  <c:v>8395210.7027603947</c:v>
                </c:pt>
                <c:pt idx="58">
                  <c:v>8365950.7553455299</c:v>
                </c:pt>
                <c:pt idx="59">
                  <c:v>8336651.6693770364</c:v>
                </c:pt>
                <c:pt idx="60">
                  <c:v>8307313.3925025854</c:v>
                </c:pt>
                <c:pt idx="61">
                  <c:v>8277935.8722998211</c:v>
                </c:pt>
                <c:pt idx="62">
                  <c:v>8248519.0562762665</c:v>
                </c:pt>
                <c:pt idx="63">
                  <c:v>8219062.8918692302</c:v>
                </c:pt>
                <c:pt idx="64">
                  <c:v>8189567.3264457118</c:v>
                </c:pt>
                <c:pt idx="65">
                  <c:v>8160032.3073023092</c:v>
                </c:pt>
                <c:pt idx="66">
                  <c:v>8130457.7816651221</c:v>
                </c:pt>
                <c:pt idx="67">
                  <c:v>8100843.6966896597</c:v>
                </c:pt>
                <c:pt idx="68">
                  <c:v>8071189.9994607456</c:v>
                </c:pt>
                <c:pt idx="69">
                  <c:v>8041496.6369924229</c:v>
                </c:pt>
                <c:pt idx="70">
                  <c:v>8011763.55622786</c:v>
                </c:pt>
                <c:pt idx="71">
                  <c:v>7981990.7040392561</c:v>
                </c:pt>
                <c:pt idx="72">
                  <c:v>7952178.0272277445</c:v>
                </c:pt>
                <c:pt idx="73">
                  <c:v>7922325.4725233009</c:v>
                </c:pt>
                <c:pt idx="74">
                  <c:v>7892432.9865846457</c:v>
                </c:pt>
                <c:pt idx="75">
                  <c:v>7862500.5159991477</c:v>
                </c:pt>
                <c:pt idx="76">
                  <c:v>7832528.0072827311</c:v>
                </c:pt>
                <c:pt idx="77">
                  <c:v>7802515.406879779</c:v>
                </c:pt>
                <c:pt idx="78">
                  <c:v>7772462.6611630386</c:v>
                </c:pt>
                <c:pt idx="79">
                  <c:v>7742369.7164335223</c:v>
                </c:pt>
                <c:pt idx="80">
                  <c:v>7712236.518920416</c:v>
                </c:pt>
                <c:pt idx="81">
                  <c:v>7682063.0147809805</c:v>
                </c:pt>
                <c:pt idx="82">
                  <c:v>7651849.1501004547</c:v>
                </c:pt>
                <c:pt idx="83">
                  <c:v>7621594.8708919603</c:v>
                </c:pt>
                <c:pt idx="84">
                  <c:v>7591300.1230964074</c:v>
                </c:pt>
                <c:pt idx="85">
                  <c:v>7560964.8525823932</c:v>
                </c:pt>
                <c:pt idx="86">
                  <c:v>7530589.0051461095</c:v>
                </c:pt>
                <c:pt idx="87">
                  <c:v>7500172.5265112435</c:v>
                </c:pt>
                <c:pt idx="88">
                  <c:v>7469715.3623288823</c:v>
                </c:pt>
                <c:pt idx="89">
                  <c:v>7439217.4581774147</c:v>
                </c:pt>
                <c:pt idx="90">
                  <c:v>7408678.7595624346</c:v>
                </c:pt>
                <c:pt idx="91">
                  <c:v>7378099.2119166423</c:v>
                </c:pt>
                <c:pt idx="92">
                  <c:v>7347478.7605997492</c:v>
                </c:pt>
                <c:pt idx="93">
                  <c:v>7316817.3508983785</c:v>
                </c:pt>
                <c:pt idx="94">
                  <c:v>7286114.9280259684</c:v>
                </c:pt>
                <c:pt idx="95">
                  <c:v>7255371.4371226728</c:v>
                </c:pt>
                <c:pt idx="96">
                  <c:v>7224586.8232552651</c:v>
                </c:pt>
                <c:pt idx="97">
                  <c:v>7193761.0314170392</c:v>
                </c:pt>
                <c:pt idx="98">
                  <c:v>7162894.0065277107</c:v>
                </c:pt>
                <c:pt idx="99">
                  <c:v>7131985.6934333192</c:v>
                </c:pt>
                <c:pt idx="100">
                  <c:v>7101036.0369061297</c:v>
                </c:pt>
                <c:pt idx="101">
                  <c:v>7070044.9816445326</c:v>
                </c:pt>
                <c:pt idx="102">
                  <c:v>7039012.4722729484</c:v>
                </c:pt>
                <c:pt idx="103">
                  <c:v>7007938.4533417234</c:v>
                </c:pt>
                <c:pt idx="104">
                  <c:v>6976822.8693270357</c:v>
                </c:pt>
                <c:pt idx="105">
                  <c:v>6945665.664630794</c:v>
                </c:pt>
                <c:pt idx="106">
                  <c:v>6914466.783580537</c:v>
                </c:pt>
                <c:pt idx="107">
                  <c:v>6883226.170429335</c:v>
                </c:pt>
                <c:pt idx="108">
                  <c:v>6851943.769355691</c:v>
                </c:pt>
                <c:pt idx="109">
                  <c:v>6820619.5244634412</c:v>
                </c:pt>
                <c:pt idx="110">
                  <c:v>6789253.3797816522</c:v>
                </c:pt>
                <c:pt idx="111">
                  <c:v>6757845.2792645246</c:v>
                </c:pt>
                <c:pt idx="112">
                  <c:v>6726395.16679129</c:v>
                </c:pt>
                <c:pt idx="113">
                  <c:v>6694902.9861661131</c:v>
                </c:pt>
                <c:pt idx="114">
                  <c:v>6663368.6811179901</c:v>
                </c:pt>
                <c:pt idx="115">
                  <c:v>6631792.1953006471</c:v>
                </c:pt>
                <c:pt idx="116">
                  <c:v>6600173.4722924419</c:v>
                </c:pt>
                <c:pt idx="117">
                  <c:v>6568512.4555962617</c:v>
                </c:pt>
                <c:pt idx="118">
                  <c:v>6536809.0886394214</c:v>
                </c:pt>
                <c:pt idx="119">
                  <c:v>6505063.3147735642</c:v>
                </c:pt>
                <c:pt idx="120">
                  <c:v>6473275.07727456</c:v>
                </c:pt>
                <c:pt idx="121">
                  <c:v>6441444.3193424018</c:v>
                </c:pt>
                <c:pt idx="122">
                  <c:v>6409570.9841011083</c:v>
                </c:pt>
                <c:pt idx="123">
                  <c:v>6377655.0145986183</c:v>
                </c:pt>
                <c:pt idx="124">
                  <c:v>6345696.3538066912</c:v>
                </c:pt>
                <c:pt idx="125">
                  <c:v>6313694.9446208049</c:v>
                </c:pt>
                <c:pt idx="126">
                  <c:v>6281650.7298600534</c:v>
                </c:pt>
                <c:pt idx="127">
                  <c:v>6249563.6522670444</c:v>
                </c:pt>
                <c:pt idx="128">
                  <c:v>6217433.6545077972</c:v>
                </c:pt>
                <c:pt idx="129">
                  <c:v>6185260.6791716395</c:v>
                </c:pt>
                <c:pt idx="130">
                  <c:v>6153044.6687711077</c:v>
                </c:pt>
                <c:pt idx="131">
                  <c:v>6120785.5657418398</c:v>
                </c:pt>
                <c:pt idx="132">
                  <c:v>6088483.3124424769</c:v>
                </c:pt>
                <c:pt idx="133">
                  <c:v>6056137.8511545565</c:v>
                </c:pt>
                <c:pt idx="134">
                  <c:v>6023749.1240824116</c:v>
                </c:pt>
                <c:pt idx="135">
                  <c:v>5991317.0733530661</c:v>
                </c:pt>
                <c:pt idx="136">
                  <c:v>5958841.6410161341</c:v>
                </c:pt>
                <c:pt idx="137">
                  <c:v>5926322.7690437119</c:v>
                </c:pt>
                <c:pt idx="138">
                  <c:v>5893760.3993302789</c:v>
                </c:pt>
                <c:pt idx="139">
                  <c:v>5861154.4736925904</c:v>
                </c:pt>
                <c:pt idx="140">
                  <c:v>5828504.9338695761</c:v>
                </c:pt>
                <c:pt idx="141">
                  <c:v>5795811.7215222334</c:v>
                </c:pt>
                <c:pt idx="142">
                  <c:v>5763074.7782335244</c:v>
                </c:pt>
                <c:pt idx="143">
                  <c:v>5730294.0455082739</c:v>
                </c:pt>
                <c:pt idx="144">
                  <c:v>5697469.4647730598</c:v>
                </c:pt>
                <c:pt idx="145">
                  <c:v>5664600.9773761136</c:v>
                </c:pt>
                <c:pt idx="146">
                  <c:v>5631688.5245872121</c:v>
                </c:pt>
                <c:pt idx="147">
                  <c:v>5598732.0475975731</c:v>
                </c:pt>
                <c:pt idx="148">
                  <c:v>5565731.4875197522</c:v>
                </c:pt>
                <c:pt idx="149">
                  <c:v>5532686.7853875365</c:v>
                </c:pt>
                <c:pt idx="150">
                  <c:v>5499597.8821558375</c:v>
                </c:pt>
                <c:pt idx="151">
                  <c:v>5466464.7187005877</c:v>
                </c:pt>
                <c:pt idx="152">
                  <c:v>5433287.2358186347</c:v>
                </c:pt>
                <c:pt idx="153">
                  <c:v>5400065.3742276356</c:v>
                </c:pt>
                <c:pt idx="154">
                  <c:v>5366799.0745659489</c:v>
                </c:pt>
                <c:pt idx="155">
                  <c:v>5333488.2773925308</c:v>
                </c:pt>
                <c:pt idx="156">
                  <c:v>5300132.9231868284</c:v>
                </c:pt>
                <c:pt idx="157">
                  <c:v>5266732.9523486728</c:v>
                </c:pt>
                <c:pt idx="158">
                  <c:v>5233288.305198174</c:v>
                </c:pt>
                <c:pt idx="159">
                  <c:v>5199798.9219756126</c:v>
                </c:pt>
                <c:pt idx="160">
                  <c:v>5166264.7428413341</c:v>
                </c:pt>
                <c:pt idx="161">
                  <c:v>5132685.7078756401</c:v>
                </c:pt>
                <c:pt idx="162">
                  <c:v>5099061.7570786849</c:v>
                </c:pt>
                <c:pt idx="163">
                  <c:v>5065392.8303703638</c:v>
                </c:pt>
                <c:pt idx="164">
                  <c:v>5031678.8675902095</c:v>
                </c:pt>
                <c:pt idx="165">
                  <c:v>4997919.8084972836</c:v>
                </c:pt>
                <c:pt idx="166">
                  <c:v>4964115.592770067</c:v>
                </c:pt>
                <c:pt idx="167">
                  <c:v>4930266.1600063546</c:v>
                </c:pt>
                <c:pt idx="168">
                  <c:v>4896371.4497231459</c:v>
                </c:pt>
                <c:pt idx="169">
                  <c:v>4862431.4013565378</c:v>
                </c:pt>
                <c:pt idx="170">
                  <c:v>4828445.9542616159</c:v>
                </c:pt>
                <c:pt idx="171">
                  <c:v>4794415.0477123456</c:v>
                </c:pt>
                <c:pt idx="172">
                  <c:v>4760338.6209014654</c:v>
                </c:pt>
                <c:pt idx="173">
                  <c:v>4726216.6129403766</c:v>
                </c:pt>
                <c:pt idx="174">
                  <c:v>4692048.9628590345</c:v>
                </c:pt>
                <c:pt idx="175">
                  <c:v>4657835.6096058404</c:v>
                </c:pt>
                <c:pt idx="176">
                  <c:v>4623576.4920475315</c:v>
                </c:pt>
                <c:pt idx="177">
                  <c:v>4589271.5489690732</c:v>
                </c:pt>
                <c:pt idx="178">
                  <c:v>4554920.7190735471</c:v>
                </c:pt>
                <c:pt idx="179">
                  <c:v>4520523.9409820456</c:v>
                </c:pt>
                <c:pt idx="180">
                  <c:v>4486081.153233557</c:v>
                </c:pt>
                <c:pt idx="181">
                  <c:v>4451592.2942848606</c:v>
                </c:pt>
                <c:pt idx="182">
                  <c:v>4417057.3025104133</c:v>
                </c:pt>
                <c:pt idx="183">
                  <c:v>4382476.1162022417</c:v>
                </c:pt>
                <c:pt idx="184">
                  <c:v>4347848.6735698292</c:v>
                </c:pt>
                <c:pt idx="185">
                  <c:v>4313174.9127400089</c:v>
                </c:pt>
                <c:pt idx="186">
                  <c:v>4278454.7717568511</c:v>
                </c:pt>
                <c:pt idx="187">
                  <c:v>4243688.1885815524</c:v>
                </c:pt>
                <c:pt idx="188">
                  <c:v>4208875.1010923255</c:v>
                </c:pt>
                <c:pt idx="189">
                  <c:v>4174015.4470842881</c:v>
                </c:pt>
                <c:pt idx="190">
                  <c:v>4139109.1642693519</c:v>
                </c:pt>
                <c:pt idx="191">
                  <c:v>4104156.1902761105</c:v>
                </c:pt>
                <c:pt idx="192">
                  <c:v>4069156.4626497291</c:v>
                </c:pt>
                <c:pt idx="193">
                  <c:v>4034109.9188518324</c:v>
                </c:pt>
                <c:pt idx="194">
                  <c:v>3999016.4962603925</c:v>
                </c:pt>
                <c:pt idx="195">
                  <c:v>3963876.1321696173</c:v>
                </c:pt>
                <c:pt idx="196">
                  <c:v>3928688.7637898391</c:v>
                </c:pt>
                <c:pt idx="197">
                  <c:v>3893454.3282474009</c:v>
                </c:pt>
                <c:pt idx="198">
                  <c:v>3858172.7625845456</c:v>
                </c:pt>
                <c:pt idx="199">
                  <c:v>3822844.0037593022</c:v>
                </c:pt>
                <c:pt idx="200">
                  <c:v>3787467.9886453743</c:v>
                </c:pt>
                <c:pt idx="201">
                  <c:v>3752044.6540320269</c:v>
                </c:pt>
                <c:pt idx="202">
                  <c:v>3716573.9366239728</c:v>
                </c:pt>
                <c:pt idx="203">
                  <c:v>3681055.7730412604</c:v>
                </c:pt>
                <c:pt idx="204">
                  <c:v>3645490.0998191605</c:v>
                </c:pt>
                <c:pt idx="205">
                  <c:v>3609876.8534080517</c:v>
                </c:pt>
                <c:pt idx="206">
                  <c:v>3574215.9701733082</c:v>
                </c:pt>
                <c:pt idx="207">
                  <c:v>3538507.3863951853</c:v>
                </c:pt>
                <c:pt idx="208">
                  <c:v>3502751.0382687058</c:v>
                </c:pt>
                <c:pt idx="209">
                  <c:v>3466946.8619035464</c:v>
                </c:pt>
                <c:pt idx="210">
                  <c:v>3431094.7933239224</c:v>
                </c:pt>
                <c:pt idx="211">
                  <c:v>3395194.768468475</c:v>
                </c:pt>
                <c:pt idx="212">
                  <c:v>3359246.7231901549</c:v>
                </c:pt>
                <c:pt idx="213">
                  <c:v>3323250.5932561094</c:v>
                </c:pt>
                <c:pt idx="214">
                  <c:v>3287206.314347567</c:v>
                </c:pt>
                <c:pt idx="215">
                  <c:v>3251113.8220597222</c:v>
                </c:pt>
                <c:pt idx="216">
                  <c:v>3214973.0519016208</c:v>
                </c:pt>
                <c:pt idx="217">
                  <c:v>3178783.9392960444</c:v>
                </c:pt>
                <c:pt idx="218">
                  <c:v>3142546.4195793951</c:v>
                </c:pt>
                <c:pt idx="219">
                  <c:v>3106260.4280015798</c:v>
                </c:pt>
                <c:pt idx="220">
                  <c:v>3069925.8997258954</c:v>
                </c:pt>
                <c:pt idx="221">
                  <c:v>3033542.7698289114</c:v>
                </c:pt>
                <c:pt idx="222">
                  <c:v>2997110.973300355</c:v>
                </c:pt>
                <c:pt idx="223">
                  <c:v>2960630.4450429948</c:v>
                </c:pt>
                <c:pt idx="224">
                  <c:v>2924101.1198725244</c:v>
                </c:pt>
                <c:pt idx="225">
                  <c:v>2887522.9325174456</c:v>
                </c:pt>
                <c:pt idx="226">
                  <c:v>2850895.8176189521</c:v>
                </c:pt>
                <c:pt idx="227">
                  <c:v>2814219.7097308128</c:v>
                </c:pt>
                <c:pt idx="228">
                  <c:v>2777494.5433192551</c:v>
                </c:pt>
                <c:pt idx="229">
                  <c:v>2740720.2527628466</c:v>
                </c:pt>
                <c:pt idx="230">
                  <c:v>2703896.7723523788</c:v>
                </c:pt>
                <c:pt idx="231">
                  <c:v>2667024.0362907504</c:v>
                </c:pt>
                <c:pt idx="232">
                  <c:v>2630101.9786928478</c:v>
                </c:pt>
                <c:pt idx="233">
                  <c:v>2593130.5335854292</c:v>
                </c:pt>
                <c:pt idx="234">
                  <c:v>2556109.6349070058</c:v>
                </c:pt>
                <c:pt idx="235">
                  <c:v>2519039.216507724</c:v>
                </c:pt>
                <c:pt idx="236">
                  <c:v>2481919.2121492471</c:v>
                </c:pt>
                <c:pt idx="237">
                  <c:v>2444749.5555046364</c:v>
                </c:pt>
                <c:pt idx="238">
                  <c:v>2407530.1801582342</c:v>
                </c:pt>
                <c:pt idx="239">
                  <c:v>2370261.0196055439</c:v>
                </c:pt>
                <c:pt idx="240">
                  <c:v>2332942.0072531109</c:v>
                </c:pt>
                <c:pt idx="241">
                  <c:v>2295573.0764184049</c:v>
                </c:pt>
                <c:pt idx="242">
                  <c:v>2258154.1603297</c:v>
                </c:pt>
                <c:pt idx="243">
                  <c:v>2220685.1921259547</c:v>
                </c:pt>
                <c:pt idx="244">
                  <c:v>2183166.1048566941</c:v>
                </c:pt>
                <c:pt idx="245">
                  <c:v>2145596.8314818889</c:v>
                </c:pt>
                <c:pt idx="246">
                  <c:v>2107977.3048718353</c:v>
                </c:pt>
                <c:pt idx="247">
                  <c:v>2070307.457807037</c:v>
                </c:pt>
                <c:pt idx="248">
                  <c:v>2032587.2229780834</c:v>
                </c:pt>
                <c:pt idx="249">
                  <c:v>1994816.5329855294</c:v>
                </c:pt>
                <c:pt idx="250">
                  <c:v>1956995.3203397759</c:v>
                </c:pt>
                <c:pt idx="251">
                  <c:v>1919123.5174609483</c:v>
                </c:pt>
                <c:pt idx="252">
                  <c:v>1881201.0566787766</c:v>
                </c:pt>
                <c:pt idx="253">
                  <c:v>1843227.8702324736</c:v>
                </c:pt>
                <c:pt idx="254">
                  <c:v>1805203.8902706143</c:v>
                </c:pt>
                <c:pt idx="255">
                  <c:v>1767129.0488510146</c:v>
                </c:pt>
                <c:pt idx="256">
                  <c:v>1729003.27794061</c:v>
                </c:pt>
                <c:pt idx="257">
                  <c:v>1690826.5094153339</c:v>
                </c:pt>
                <c:pt idx="258">
                  <c:v>1652598.6750599958</c:v>
                </c:pt>
                <c:pt idx="259">
                  <c:v>1614319.7065681596</c:v>
                </c:pt>
                <c:pt idx="260">
                  <c:v>1575989.5355420217</c:v>
                </c:pt>
                <c:pt idx="261">
                  <c:v>1537608.0934922881</c:v>
                </c:pt>
                <c:pt idx="262">
                  <c:v>1499175.3118380527</c:v>
                </c:pt>
                <c:pt idx="263">
                  <c:v>1460691.1219066745</c:v>
                </c:pt>
                <c:pt idx="264">
                  <c:v>1422155.454933655</c:v>
                </c:pt>
                <c:pt idx="265">
                  <c:v>1383568.2420625151</c:v>
                </c:pt>
                <c:pt idx="266">
                  <c:v>1344929.4143446723</c:v>
                </c:pt>
                <c:pt idx="267">
                  <c:v>1306238.9027393176</c:v>
                </c:pt>
                <c:pt idx="268">
                  <c:v>1267496.6381132917</c:v>
                </c:pt>
                <c:pt idx="269">
                  <c:v>1228702.5512409618</c:v>
                </c:pt>
                <c:pt idx="270">
                  <c:v>1189856.5728040978</c:v>
                </c:pt>
                <c:pt idx="271">
                  <c:v>1150958.6333917486</c:v>
                </c:pt>
                <c:pt idx="272">
                  <c:v>1112008.6635001181</c:v>
                </c:pt>
                <c:pt idx="273">
                  <c:v>1073006.5935324403</c:v>
                </c:pt>
                <c:pt idx="274">
                  <c:v>1033952.3537988558</c:v>
                </c:pt>
                <c:pt idx="275">
                  <c:v>994845.87451628712</c:v>
                </c:pt>
                <c:pt idx="276">
                  <c:v>955687.0858083138</c:v>
                </c:pt>
                <c:pt idx="277">
                  <c:v>916475.91770504753</c:v>
                </c:pt>
                <c:pt idx="278">
                  <c:v>877212.30014300731</c:v>
                </c:pt>
                <c:pt idx="279">
                  <c:v>837896.16296499397</c:v>
                </c:pt>
                <c:pt idx="280">
                  <c:v>798527.43591996515</c:v>
                </c:pt>
                <c:pt idx="281">
                  <c:v>759106.04866290966</c:v>
                </c:pt>
                <c:pt idx="282">
                  <c:v>719631.93075472163</c:v>
                </c:pt>
                <c:pt idx="283">
                  <c:v>680105.01166207483</c:v>
                </c:pt>
                <c:pt idx="284">
                  <c:v>640525.22075729643</c:v>
                </c:pt>
                <c:pt idx="285">
                  <c:v>600892.48731824115</c:v>
                </c:pt>
                <c:pt idx="286">
                  <c:v>561206.74052816455</c:v>
                </c:pt>
                <c:pt idx="287">
                  <c:v>521467.90947559674</c:v>
                </c:pt>
                <c:pt idx="288">
                  <c:v>481675.9231542155</c:v>
                </c:pt>
                <c:pt idx="289">
                  <c:v>441830.71046271943</c:v>
                </c:pt>
                <c:pt idx="290">
                  <c:v>401932.20020470093</c:v>
                </c:pt>
                <c:pt idx="291">
                  <c:v>361980.32108851912</c:v>
                </c:pt>
                <c:pt idx="292">
                  <c:v>321975.00172717217</c:v>
                </c:pt>
                <c:pt idx="293">
                  <c:v>281916.17063817004</c:v>
                </c:pt>
                <c:pt idx="294">
                  <c:v>241803.75624340656</c:v>
                </c:pt>
                <c:pt idx="295">
                  <c:v>201637.68686903158</c:v>
                </c:pt>
                <c:pt idx="296">
                  <c:v>161417.89074532289</c:v>
                </c:pt>
                <c:pt idx="297">
                  <c:v>121144.29600655806</c:v>
                </c:pt>
                <c:pt idx="298">
                  <c:v>80816.830690885923</c:v>
                </c:pt>
                <c:pt idx="299">
                  <c:v>40435.422740198046</c:v>
                </c:pt>
                <c:pt idx="300">
                  <c:v>0</c:v>
                </c:pt>
              </c:numCache>
            </c:numRef>
          </c:val>
          <c:extLst>
            <c:ext xmlns:c16="http://schemas.microsoft.com/office/drawing/2014/chart" uri="{C3380CC4-5D6E-409C-BE32-E72D297353CC}">
              <c16:uniqueId val="{00000000-3A5E-4789-8C44-8F772BEA06D3}"/>
            </c:ext>
          </c:extLst>
        </c:ser>
        <c:ser>
          <c:idx val="1"/>
          <c:order val="1"/>
          <c:tx>
            <c:strRef>
              <c:f>MortgageFix25Y!$E$20</c:f>
              <c:strCache>
                <c:ptCount val="1"/>
                <c:pt idx="0">
                  <c:v>Outstanding 4% prepay</c:v>
                </c:pt>
              </c:strCache>
            </c:strRef>
          </c:tx>
          <c:spPr>
            <a:solidFill>
              <a:srgbClr val="99CCFF"/>
            </a:solidFill>
            <a:ln w="12700">
              <a:solidFill>
                <a:srgbClr val="000000"/>
              </a:solidFill>
              <a:prstDash val="solid"/>
            </a:ln>
          </c:spPr>
          <c:cat>
            <c:numRef>
              <c:f>MortgageFix25Y!$A$21:$A$321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MortgageFix25Y!$E$21:$E$321</c:f>
              <c:numCache>
                <c:formatCode>#,##0</c:formatCode>
                <c:ptCount val="301"/>
                <c:pt idx="0">
                  <c:v>10000000</c:v>
                </c:pt>
                <c:pt idx="1">
                  <c:v>9940238.007570697</c:v>
                </c:pt>
                <c:pt idx="2">
                  <c:v>9880724.1016732659</c:v>
                </c:pt>
                <c:pt idx="3">
                  <c:v>9821457.3683743961</c:v>
                </c:pt>
                <c:pt idx="4">
                  <c:v>9762436.8969302252</c:v>
                </c:pt>
                <c:pt idx="5">
                  <c:v>9703661.7797755152</c:v>
                </c:pt>
                <c:pt idx="6">
                  <c:v>9645131.1125128698</c:v>
                </c:pt>
                <c:pt idx="7">
                  <c:v>9586843.9939019736</c:v>
                </c:pt>
                <c:pt idx="8">
                  <c:v>9528799.5258488841</c:v>
                </c:pt>
                <c:pt idx="9">
                  <c:v>9470996.8133953437</c:v>
                </c:pt>
                <c:pt idx="10">
                  <c:v>9413434.9647081383</c:v>
                </c:pt>
                <c:pt idx="11">
                  <c:v>9356113.0910684876</c:v>
                </c:pt>
                <c:pt idx="12">
                  <c:v>9299030.3068614695</c:v>
                </c:pt>
                <c:pt idx="13">
                  <c:v>9242185.7295654863</c:v>
                </c:pt>
                <c:pt idx="14">
                  <c:v>9185578.4797417559</c:v>
                </c:pt>
                <c:pt idx="15">
                  <c:v>9129207.6810238492</c:v>
                </c:pt>
                <c:pt idx="16">
                  <c:v>9073072.4601072501</c:v>
                </c:pt>
                <c:pt idx="17">
                  <c:v>9017171.9467389621</c:v>
                </c:pt>
                <c:pt idx="18">
                  <c:v>8961505.273707144</c:v>
                </c:pt>
                <c:pt idx="19">
                  <c:v>8906071.576830782</c:v>
                </c:pt>
                <c:pt idx="20">
                  <c:v>8850869.994949393</c:v>
                </c:pt>
                <c:pt idx="21">
                  <c:v>8795899.6699127629</c:v>
                </c:pt>
                <c:pt idx="22">
                  <c:v>8741159.7465707287</c:v>
                </c:pt>
                <c:pt idx="23">
                  <c:v>8686649.3727629781</c:v>
                </c:pt>
                <c:pt idx="24">
                  <c:v>8632367.6993089002</c:v>
                </c:pt>
                <c:pt idx="25">
                  <c:v>8578313.8799974546</c:v>
                </c:pt>
                <c:pt idx="26">
                  <c:v>8524487.071577087</c:v>
                </c:pt>
                <c:pt idx="27">
                  <c:v>8470886.4337456729</c:v>
                </c:pt>
                <c:pt idx="28">
                  <c:v>8417511.1291404944</c:v>
                </c:pt>
                <c:pt idx="29">
                  <c:v>8364360.3233282501</c:v>
                </c:pt>
                <c:pt idx="30">
                  <c:v>8311433.184795104</c:v>
                </c:pt>
                <c:pt idx="31">
                  <c:v>8258728.8849367602</c:v>
                </c:pt>
                <c:pt idx="32">
                  <c:v>8206246.5980485743</c:v>
                </c:pt>
                <c:pt idx="33">
                  <c:v>8153985.5013156999</c:v>
                </c:pt>
                <c:pt idx="34">
                  <c:v>8101944.774803265</c:v>
                </c:pt>
                <c:pt idx="35">
                  <c:v>8050123.6014465811</c:v>
                </c:pt>
                <c:pt idx="36">
                  <c:v>7998521.1670413883</c:v>
                </c:pt>
                <c:pt idx="37">
                  <c:v>7947136.6602341291</c:v>
                </c:pt>
                <c:pt idx="38">
                  <c:v>7895969.2725122562</c:v>
                </c:pt>
                <c:pt idx="39">
                  <c:v>7845018.1981945755</c:v>
                </c:pt>
                <c:pt idx="40">
                  <c:v>7794282.6344216168</c:v>
                </c:pt>
                <c:pt idx="41">
                  <c:v>7743761.7811460393</c:v>
                </c:pt>
                <c:pt idx="42">
                  <c:v>7693454.8411230696</c:v>
                </c:pt>
                <c:pt idx="43">
                  <c:v>7643361.0199009692</c:v>
                </c:pt>
                <c:pt idx="44">
                  <c:v>7593479.525811539</c:v>
                </c:pt>
                <c:pt idx="45">
                  <c:v>7543809.5699606482</c:v>
                </c:pt>
                <c:pt idx="46">
                  <c:v>7494350.3662188016</c:v>
                </c:pt>
                <c:pt idx="47">
                  <c:v>7445101.1312117334</c:v>
                </c:pt>
                <c:pt idx="48">
                  <c:v>7396061.0843110373</c:v>
                </c:pt>
                <c:pt idx="49">
                  <c:v>7347229.4476248231</c:v>
                </c:pt>
                <c:pt idx="50">
                  <c:v>7298605.4459884102</c:v>
                </c:pt>
                <c:pt idx="51">
                  <c:v>7250188.3069550442</c:v>
                </c:pt>
                <c:pt idx="52">
                  <c:v>7201977.2607866554</c:v>
                </c:pt>
                <c:pt idx="53">
                  <c:v>7153971.5404446358</c:v>
                </c:pt>
                <c:pt idx="54">
                  <c:v>7106170.3815806583</c:v>
                </c:pt>
                <c:pt idx="55">
                  <c:v>7058573.0225275187</c:v>
                </c:pt>
                <c:pt idx="56">
                  <c:v>7011178.7042900138</c:v>
                </c:pt>
                <c:pt idx="57">
                  <c:v>6963986.6705358448</c:v>
                </c:pt>
                <c:pt idx="58">
                  <c:v>6916996.1675865557</c:v>
                </c:pt>
                <c:pt idx="59">
                  <c:v>6870206.4444085006</c:v>
                </c:pt>
                <c:pt idx="60">
                  <c:v>6823616.7526038401</c:v>
                </c:pt>
                <c:pt idx="61">
                  <c:v>6777226.3464015694</c:v>
                </c:pt>
                <c:pt idx="62">
                  <c:v>6731034.4826485738</c:v>
                </c:pt>
                <c:pt idx="63">
                  <c:v>6685040.4208007185</c:v>
                </c:pt>
                <c:pt idx="64">
                  <c:v>6639243.4229139639</c:v>
                </c:pt>
                <c:pt idx="65">
                  <c:v>6593642.7536355145</c:v>
                </c:pt>
                <c:pt idx="66">
                  <c:v>6548237.6801949926</c:v>
                </c:pt>
                <c:pt idx="67">
                  <c:v>6503027.4723956482</c:v>
                </c:pt>
                <c:pt idx="68">
                  <c:v>6458011.4026055895</c:v>
                </c:pt>
                <c:pt idx="69">
                  <c:v>6413188.7457490535</c:v>
                </c:pt>
                <c:pt idx="70">
                  <c:v>6368558.7792976955</c:v>
                </c:pt>
                <c:pt idx="71">
                  <c:v>6324120.7832619157</c:v>
                </c:pt>
                <c:pt idx="72">
                  <c:v>6279874.0401822105</c:v>
                </c:pt>
                <c:pt idx="73">
                  <c:v>6235817.8351205513</c:v>
                </c:pt>
                <c:pt idx="74">
                  <c:v>6191951.4556517983</c:v>
                </c:pt>
                <c:pt idx="75">
                  <c:v>6148274.1918551391</c:v>
                </c:pt>
                <c:pt idx="76">
                  <c:v>6104785.336305554</c:v>
                </c:pt>
                <c:pt idx="77">
                  <c:v>6061484.1840653149</c:v>
                </c:pt>
                <c:pt idx="78">
                  <c:v>6018370.0326755084</c:v>
                </c:pt>
                <c:pt idx="79">
                  <c:v>5975442.1821475886</c:v>
                </c:pt>
                <c:pt idx="80">
                  <c:v>5932699.9349549599</c:v>
                </c:pt>
                <c:pt idx="81">
                  <c:v>5890142.596024585</c:v>
                </c:pt>
                <c:pt idx="82">
                  <c:v>5847769.4727286249</c:v>
                </c:pt>
                <c:pt idx="83">
                  <c:v>5805579.8748761024</c:v>
                </c:pt>
                <c:pt idx="84">
                  <c:v>5763573.1147045968</c:v>
                </c:pt>
                <c:pt idx="85">
                  <c:v>5721748.5068719657</c:v>
                </c:pt>
                <c:pt idx="86">
                  <c:v>5680105.3684480935</c:v>
                </c:pt>
                <c:pt idx="87">
                  <c:v>5638643.0189066669</c:v>
                </c:pt>
                <c:pt idx="88">
                  <c:v>5597360.7801169846</c:v>
                </c:pt>
                <c:pt idx="89">
                  <c:v>5556257.9763357826</c:v>
                </c:pt>
                <c:pt idx="90">
                  <c:v>5515333.9341990976</c:v>
                </c:pt>
                <c:pt idx="91">
                  <c:v>5474587.982714152</c:v>
                </c:pt>
                <c:pt idx="92">
                  <c:v>5434019.4532512687</c:v>
                </c:pt>
                <c:pt idx="93">
                  <c:v>5393627.6795358108</c:v>
                </c:pt>
                <c:pt idx="94">
                  <c:v>5353411.9976401506</c:v>
                </c:pt>
                <c:pt idx="95">
                  <c:v>5313371.745975662</c:v>
                </c:pt>
                <c:pt idx="96">
                  <c:v>5273506.265284746</c:v>
                </c:pt>
                <c:pt idx="97">
                  <c:v>5233814.8986328747</c:v>
                </c:pt>
                <c:pt idx="98">
                  <c:v>5194296.9914006712</c:v>
                </c:pt>
                <c:pt idx="99">
                  <c:v>5154951.8912760057</c:v>
                </c:pt>
                <c:pt idx="100">
                  <c:v>5115778.9482461279</c:v>
                </c:pt>
                <c:pt idx="101">
                  <c:v>5076777.5145898191</c:v>
                </c:pt>
                <c:pt idx="102">
                  <c:v>5037946.9448695732</c:v>
                </c:pt>
                <c:pt idx="103">
                  <c:v>4999286.5959238056</c:v>
                </c:pt>
                <c:pt idx="104">
                  <c:v>4960795.826859084</c:v>
                </c:pt>
                <c:pt idx="105">
                  <c:v>4922473.9990423881</c:v>
                </c:pt>
                <c:pt idx="106">
                  <c:v>4884320.4760933938</c:v>
                </c:pt>
                <c:pt idx="107">
                  <c:v>4846334.6238767877</c:v>
                </c:pt>
                <c:pt idx="108">
                  <c:v>4808515.8104945989</c:v>
                </c:pt>
                <c:pt idx="109">
                  <c:v>4770863.4062785646</c:v>
                </c:pt>
                <c:pt idx="110">
                  <c:v>4733376.7837825175</c:v>
                </c:pt>
                <c:pt idx="111">
                  <c:v>4696055.3177747997</c:v>
                </c:pt>
                <c:pt idx="112">
                  <c:v>4658898.3852307005</c:v>
                </c:pt>
                <c:pt idx="113">
                  <c:v>4621905.36532492</c:v>
                </c:pt>
                <c:pt idx="114">
                  <c:v>4585075.6394240633</c:v>
                </c:pt>
                <c:pt idx="115">
                  <c:v>4548408.5910791494</c:v>
                </c:pt>
                <c:pt idx="116">
                  <c:v>4511903.6060181549</c:v>
                </c:pt>
                <c:pt idx="117">
                  <c:v>4475560.0721385786</c:v>
                </c:pt>
                <c:pt idx="118">
                  <c:v>4439377.3795000296</c:v>
                </c:pt>
                <c:pt idx="119">
                  <c:v>4403354.9203168433</c:v>
                </c:pt>
                <c:pt idx="120">
                  <c:v>4367492.0889507206</c:v>
                </c:pt>
                <c:pt idx="121">
                  <c:v>4331788.2819033926</c:v>
                </c:pt>
                <c:pt idx="122">
                  <c:v>4296242.8978093099</c:v>
                </c:pt>
                <c:pt idx="123">
                  <c:v>4260855.3374283528</c:v>
                </c:pt>
                <c:pt idx="124">
                  <c:v>4225625.0036385721</c:v>
                </c:pt>
                <c:pt idx="125">
                  <c:v>4190551.3014289513</c:v>
                </c:pt>
                <c:pt idx="126">
                  <c:v>4155633.6378921918</c:v>
                </c:pt>
                <c:pt idx="127">
                  <c:v>4120871.4222175237</c:v>
                </c:pt>
                <c:pt idx="128">
                  <c:v>4086264.0656835414</c:v>
                </c:pt>
                <c:pt idx="129">
                  <c:v>4051810.9816510603</c:v>
                </c:pt>
                <c:pt idx="130">
                  <c:v>4017511.5855560023</c:v>
                </c:pt>
                <c:pt idx="131">
                  <c:v>3983365.2949023014</c:v>
                </c:pt>
                <c:pt idx="132">
                  <c:v>3949371.5292548323</c:v>
                </c:pt>
                <c:pt idx="133">
                  <c:v>3915529.7102323677</c:v>
                </c:pt>
                <c:pt idx="134">
                  <c:v>3881839.2615005542</c:v>
                </c:pt>
                <c:pt idx="135">
                  <c:v>3848299.6087649134</c:v>
                </c:pt>
                <c:pt idx="136">
                  <c:v>3814910.1797638685</c:v>
                </c:pt>
                <c:pt idx="137">
                  <c:v>3781670.4042617907</c:v>
                </c:pt>
                <c:pt idx="138">
                  <c:v>3748579.7140420722</c:v>
                </c:pt>
                <c:pt idx="139">
                  <c:v>3715637.54290022</c:v>
                </c:pt>
                <c:pt idx="140">
                  <c:v>3682843.3266369752</c:v>
                </c:pt>
                <c:pt idx="141">
                  <c:v>3650196.5030514523</c:v>
                </c:pt>
                <c:pt idx="142">
                  <c:v>3617696.5119343055</c:v>
                </c:pt>
                <c:pt idx="143">
                  <c:v>3585342.7950609149</c:v>
                </c:pt>
                <c:pt idx="144">
                  <c:v>3553134.7961845952</c:v>
                </c:pt>
                <c:pt idx="145">
                  <c:v>3521071.9610298313</c:v>
                </c:pt>
                <c:pt idx="146">
                  <c:v>3489153.7372855316</c:v>
                </c:pt>
                <c:pt idx="147">
                  <c:v>3457379.5745983063</c:v>
                </c:pt>
                <c:pt idx="148">
                  <c:v>3425748.9245657693</c:v>
                </c:pt>
                <c:pt idx="149">
                  <c:v>3394261.2407298605</c:v>
                </c:pt>
                <c:pt idx="150">
                  <c:v>3362915.9785701921</c:v>
                </c:pt>
                <c:pt idx="151">
                  <c:v>3331712.5954974154</c:v>
                </c:pt>
                <c:pt idx="152">
                  <c:v>3300650.550846613</c:v>
                </c:pt>
                <c:pt idx="153">
                  <c:v>3269729.3058707095</c:v>
                </c:pt>
                <c:pt idx="154">
                  <c:v>3238948.3237339063</c:v>
                </c:pt>
                <c:pt idx="155">
                  <c:v>3208307.0695051393</c:v>
                </c:pt>
                <c:pt idx="156">
                  <c:v>3177805.0101515572</c:v>
                </c:pt>
                <c:pt idx="157">
                  <c:v>3147441.6145320204</c:v>
                </c:pt>
                <c:pt idx="158">
                  <c:v>3117216.3533906257</c:v>
                </c:pt>
                <c:pt idx="159">
                  <c:v>3087128.6993502495</c:v>
                </c:pt>
                <c:pt idx="160">
                  <c:v>3057178.1269061128</c:v>
                </c:pt>
                <c:pt idx="161">
                  <c:v>3027364.1124193696</c:v>
                </c:pt>
                <c:pt idx="162">
                  <c:v>2997686.1341107152</c:v>
                </c:pt>
                <c:pt idx="163">
                  <c:v>2968143.6720540174</c:v>
                </c:pt>
                <c:pt idx="164">
                  <c:v>2938736.2081699674</c:v>
                </c:pt>
                <c:pt idx="165">
                  <c:v>2909463.2262197528</c:v>
                </c:pt>
                <c:pt idx="166">
                  <c:v>2880324.2117987545</c:v>
                </c:pt>
                <c:pt idx="167">
                  <c:v>2851318.6523302589</c:v>
                </c:pt>
                <c:pt idx="168">
                  <c:v>2822446.0370591958</c:v>
                </c:pt>
                <c:pt idx="169">
                  <c:v>2793705.8570458968</c:v>
                </c:pt>
                <c:pt idx="170">
                  <c:v>2765097.605159875</c:v>
                </c:pt>
                <c:pt idx="171">
                  <c:v>2736620.7760736216</c:v>
                </c:pt>
                <c:pt idx="172">
                  <c:v>2708274.8662564284</c:v>
                </c:pt>
                <c:pt idx="173">
                  <c:v>2680059.3739682292</c:v>
                </c:pt>
                <c:pt idx="174">
                  <c:v>2651973.7992534614</c:v>
                </c:pt>
                <c:pt idx="175">
                  <c:v>2624017.6439349484</c:v>
                </c:pt>
                <c:pt idx="176">
                  <c:v>2596190.4116078014</c:v>
                </c:pt>
                <c:pt idx="177">
                  <c:v>2568491.6076333467</c:v>
                </c:pt>
                <c:pt idx="178">
                  <c:v>2540920.7391330656</c:v>
                </c:pt>
                <c:pt idx="179">
                  <c:v>2513477.3149825614</c:v>
                </c:pt>
                <c:pt idx="180">
                  <c:v>2486160.8458055435</c:v>
                </c:pt>
                <c:pt idx="181">
                  <c:v>2458970.8439678317</c:v>
                </c:pt>
                <c:pt idx="182">
                  <c:v>2431906.8235713821</c:v>
                </c:pt>
                <c:pt idx="183">
                  <c:v>2404968.3004483315</c:v>
                </c:pt>
                <c:pt idx="184">
                  <c:v>2378154.7921550632</c:v>
                </c:pt>
                <c:pt idx="185">
                  <c:v>2351465.8179662926</c:v>
                </c:pt>
                <c:pt idx="186">
                  <c:v>2324900.8988691703</c:v>
                </c:pt>
                <c:pt idx="187">
                  <c:v>2298459.5575574092</c:v>
                </c:pt>
                <c:pt idx="188">
                  <c:v>2272141.3184254272</c:v>
                </c:pt>
                <c:pt idx="189">
                  <c:v>2245945.7075625132</c:v>
                </c:pt>
                <c:pt idx="190">
                  <c:v>2219872.25274701</c:v>
                </c:pt>
                <c:pt idx="191">
                  <c:v>2193920.4834405174</c:v>
                </c:pt>
                <c:pt idx="192">
                  <c:v>2168089.9307821165</c:v>
                </c:pt>
                <c:pt idx="193">
                  <c:v>2142380.1275826106</c:v>
                </c:pt>
                <c:pt idx="194">
                  <c:v>2116790.608318788</c:v>
                </c:pt>
                <c:pt idx="195">
                  <c:v>2091320.9091277036</c:v>
                </c:pt>
                <c:pt idx="196">
                  <c:v>2065970.567800977</c:v>
                </c:pt>
                <c:pt idx="197">
                  <c:v>2040739.1237791141</c:v>
                </c:pt>
                <c:pt idx="198">
                  <c:v>2015626.1181458447</c:v>
                </c:pt>
                <c:pt idx="199">
                  <c:v>1990631.0936224805</c:v>
                </c:pt>
                <c:pt idx="200">
                  <c:v>1965753.5945622916</c:v>
                </c:pt>
                <c:pt idx="201">
                  <c:v>1940993.1669449019</c:v>
                </c:pt>
                <c:pt idx="202">
                  <c:v>1916349.3583707034</c:v>
                </c:pt>
                <c:pt idx="203">
                  <c:v>1891821.7180552899</c:v>
                </c:pt>
                <c:pt idx="204">
                  <c:v>1867409.7968239083</c:v>
                </c:pt>
                <c:pt idx="205">
                  <c:v>1843113.1471059294</c:v>
                </c:pt>
                <c:pt idx="206">
                  <c:v>1818931.3229293374</c:v>
                </c:pt>
                <c:pt idx="207">
                  <c:v>1794863.879915237</c:v>
                </c:pt>
                <c:pt idx="208">
                  <c:v>1770910.3752723802</c:v>
                </c:pt>
                <c:pt idx="209">
                  <c:v>1747070.3677917107</c:v>
                </c:pt>
                <c:pt idx="210">
                  <c:v>1723343.4178409262</c:v>
                </c:pt>
                <c:pt idx="211">
                  <c:v>1699729.0873590615</c:v>
                </c:pt>
                <c:pt idx="212">
                  <c:v>1676226.9398510859</c:v>
                </c:pt>
                <c:pt idx="213">
                  <c:v>1652836.5403825226</c:v>
                </c:pt>
                <c:pt idx="214">
                  <c:v>1629557.4555740831</c:v>
                </c:pt>
                <c:pt idx="215">
                  <c:v>1606389.2535963226</c:v>
                </c:pt>
                <c:pt idx="216">
                  <c:v>1583331.5041643102</c:v>
                </c:pt>
                <c:pt idx="217">
                  <c:v>1560383.7785323199</c:v>
                </c:pt>
                <c:pt idx="218">
                  <c:v>1537545.6494885383</c:v>
                </c:pt>
                <c:pt idx="219">
                  <c:v>1514816.691349789</c:v>
                </c:pt>
                <c:pt idx="220">
                  <c:v>1492196.4799562776</c:v>
                </c:pt>
                <c:pt idx="221">
                  <c:v>1469684.592666351</c:v>
                </c:pt>
                <c:pt idx="222">
                  <c:v>1447280.6083512767</c:v>
                </c:pt>
                <c:pt idx="223">
                  <c:v>1424984.1073900391</c:v>
                </c:pt>
                <c:pt idx="224">
                  <c:v>1402794.6716641528</c:v>
                </c:pt>
                <c:pt idx="225">
                  <c:v>1380711.8845524944</c:v>
                </c:pt>
                <c:pt idx="226">
                  <c:v>1358735.3309261503</c:v>
                </c:pt>
                <c:pt idx="227">
                  <c:v>1336864.5971432833</c:v>
                </c:pt>
                <c:pt idx="228">
                  <c:v>1315099.2710440159</c:v>
                </c:pt>
                <c:pt idx="229">
                  <c:v>1293438.9419453295</c:v>
                </c:pt>
                <c:pt idx="230">
                  <c:v>1271883.2006359836</c:v>
                </c:pt>
                <c:pt idx="231">
                  <c:v>1250431.6393714494</c:v>
                </c:pt>
                <c:pt idx="232">
                  <c:v>1229083.8518688623</c:v>
                </c:pt>
                <c:pt idx="233">
                  <c:v>1207839.4333019906</c:v>
                </c:pt>
                <c:pt idx="234">
                  <c:v>1186697.9802962209</c:v>
                </c:pt>
                <c:pt idx="235">
                  <c:v>1165659.0909235608</c:v>
                </c:pt>
                <c:pt idx="236">
                  <c:v>1144722.3646976589</c:v>
                </c:pt>
                <c:pt idx="237">
                  <c:v>1123887.4025688407</c:v>
                </c:pt>
                <c:pt idx="238">
                  <c:v>1103153.8069191612</c:v>
                </c:pt>
                <c:pt idx="239">
                  <c:v>1082521.1815574754</c:v>
                </c:pt>
                <c:pt idx="240">
                  <c:v>1061989.1317145238</c:v>
                </c:pt>
                <c:pt idx="241">
                  <c:v>1041557.2640380359</c:v>
                </c:pt>
                <c:pt idx="242">
                  <c:v>1021225.1865878489</c:v>
                </c:pt>
                <c:pt idx="243">
                  <c:v>1000992.5088310441</c:v>
                </c:pt>
                <c:pt idx="244">
                  <c:v>980858.84163709811</c:v>
                </c:pt>
                <c:pt idx="245">
                  <c:v>960823.79727305262</c:v>
                </c:pt>
                <c:pt idx="246">
                  <c:v>940886.98939869821</c:v>
                </c:pt>
                <c:pt idx="247">
                  <c:v>921048.03306177573</c:v>
                </c:pt>
                <c:pt idx="248">
                  <c:v>901306.5446931934</c:v>
                </c:pt>
                <c:pt idx="249">
                  <c:v>881662.14210226038</c:v>
                </c:pt>
                <c:pt idx="250">
                  <c:v>862114.44447193586</c:v>
                </c:pt>
                <c:pt idx="251">
                  <c:v>842663.07235409471</c:v>
                </c:pt>
                <c:pt idx="252">
                  <c:v>823307.64766480844</c:v>
                </c:pt>
                <c:pt idx="253">
                  <c:v>804047.79367964284</c:v>
                </c:pt>
                <c:pt idx="254">
                  <c:v>784883.13502897113</c:v>
                </c:pt>
                <c:pt idx="255">
                  <c:v>765813.29769330239</c:v>
                </c:pt>
                <c:pt idx="256">
                  <c:v>746837.90899862698</c:v>
                </c:pt>
                <c:pt idx="257">
                  <c:v>727956.5976117762</c:v>
                </c:pt>
                <c:pt idx="258">
                  <c:v>709168.99353579886</c:v>
                </c:pt>
                <c:pt idx="259">
                  <c:v>690474.72810535249</c:v>
                </c:pt>
                <c:pt idx="260">
                  <c:v>671873.43398211058</c:v>
                </c:pt>
                <c:pt idx="261">
                  <c:v>653364.74515018542</c:v>
                </c:pt>
                <c:pt idx="262">
                  <c:v>634948.29691156605</c:v>
                </c:pt>
                <c:pt idx="263">
                  <c:v>616623.72588157153</c:v>
                </c:pt>
                <c:pt idx="264">
                  <c:v>598390.66998432018</c:v>
                </c:pt>
                <c:pt idx="265">
                  <c:v>580248.768448213</c:v>
                </c:pt>
                <c:pt idx="266">
                  <c:v>562197.66180143377</c:v>
                </c:pt>
                <c:pt idx="267">
                  <c:v>544236.99186746299</c:v>
                </c:pt>
                <c:pt idx="268">
                  <c:v>526366.40176060761</c:v>
                </c:pt>
                <c:pt idx="269">
                  <c:v>508585.53588154569</c:v>
                </c:pt>
                <c:pt idx="270">
                  <c:v>490894.03991288639</c:v>
                </c:pt>
                <c:pt idx="271">
                  <c:v>473291.5608147445</c:v>
                </c:pt>
                <c:pt idx="272">
                  <c:v>455777.74682033015</c:v>
                </c:pt>
                <c:pt idx="273">
                  <c:v>438352.24743155326</c:v>
                </c:pt>
                <c:pt idx="274">
                  <c:v>421014.71341464284</c:v>
                </c:pt>
                <c:pt idx="275">
                  <c:v>403764.79679578141</c:v>
                </c:pt>
                <c:pt idx="276">
                  <c:v>386602.15085675369</c:v>
                </c:pt>
                <c:pt idx="277">
                  <c:v>369526.43013061001</c:v>
                </c:pt>
                <c:pt idx="278">
                  <c:v>352537.2903973448</c:v>
                </c:pt>
                <c:pt idx="279">
                  <c:v>335634.38867958926</c:v>
                </c:pt>
                <c:pt idx="280">
                  <c:v>318817.38323831855</c:v>
                </c:pt>
                <c:pt idx="281">
                  <c:v>302085.93356857373</c:v>
                </c:pt>
                <c:pt idx="282">
                  <c:v>285439.70039519807</c:v>
                </c:pt>
                <c:pt idx="283">
                  <c:v>268878.34566858743</c:v>
                </c:pt>
                <c:pt idx="284">
                  <c:v>252401.53256045555</c:v>
                </c:pt>
                <c:pt idx="285">
                  <c:v>236008.92545961315</c:v>
                </c:pt>
                <c:pt idx="286">
                  <c:v>219700.18996776146</c:v>
                </c:pt>
                <c:pt idx="287">
                  <c:v>203474.99289530003</c:v>
                </c:pt>
                <c:pt idx="288">
                  <c:v>187333.00225714862</c:v>
                </c:pt>
                <c:pt idx="289">
                  <c:v>171273.88726858306</c:v>
                </c:pt>
                <c:pt idx="290">
                  <c:v>155297.31834108548</c:v>
                </c:pt>
                <c:pt idx="291">
                  <c:v>139402.96707820825</c:v>
                </c:pt>
                <c:pt idx="292">
                  <c:v>123590.50627145208</c:v>
                </c:pt>
                <c:pt idx="293">
                  <c:v>107859.60989615794</c:v>
                </c:pt>
                <c:pt idx="294">
                  <c:v>92209.953107412919</c:v>
                </c:pt>
                <c:pt idx="295">
                  <c:v>76641.212235969811</c:v>
                </c:pt>
                <c:pt idx="296">
                  <c:v>61153.064784180649</c:v>
                </c:pt>
                <c:pt idx="297">
                  <c:v>45745.189421943811</c:v>
                </c:pt>
                <c:pt idx="298">
                  <c:v>30417.265982664896</c:v>
                </c:pt>
                <c:pt idx="299">
                  <c:v>15168.975459231238</c:v>
                </c:pt>
                <c:pt idx="300">
                  <c:v>-1.8130345055720701E-12</c:v>
                </c:pt>
              </c:numCache>
            </c:numRef>
          </c:val>
          <c:extLst>
            <c:ext xmlns:c16="http://schemas.microsoft.com/office/drawing/2014/chart" uri="{C3380CC4-5D6E-409C-BE32-E72D297353CC}">
              <c16:uniqueId val="{00000001-3A5E-4789-8C44-8F772BEA06D3}"/>
            </c:ext>
          </c:extLst>
        </c:ser>
        <c:dLbls>
          <c:showLegendKey val="0"/>
          <c:showVal val="0"/>
          <c:showCatName val="0"/>
          <c:showSerName val="0"/>
          <c:showPercent val="0"/>
          <c:showBubbleSize val="0"/>
        </c:dLbls>
        <c:axId val="526759808"/>
        <c:axId val="526761344"/>
      </c:areaChart>
      <c:catAx>
        <c:axId val="526759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26761344"/>
        <c:crosses val="autoZero"/>
        <c:auto val="1"/>
        <c:lblAlgn val="ctr"/>
        <c:lblOffset val="100"/>
        <c:tickLblSkip val="12"/>
        <c:tickMarkSkip val="12"/>
        <c:noMultiLvlLbl val="0"/>
      </c:catAx>
      <c:valAx>
        <c:axId val="526761344"/>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26759808"/>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GB"/>
              <a:t>Outstanding with prepay: 20Y FIX Mortgage</a:t>
            </a:r>
          </a:p>
        </c:rich>
      </c:tx>
      <c:layout>
        <c:manualLayout>
          <c:xMode val="edge"/>
          <c:yMode val="edge"/>
          <c:x val="0.29100584649141081"/>
          <c:y val="3.7800687285223365E-2"/>
        </c:manualLayout>
      </c:layout>
      <c:overlay val="0"/>
      <c:spPr>
        <a:noFill/>
        <a:ln w="25400">
          <a:noFill/>
        </a:ln>
      </c:spPr>
    </c:title>
    <c:autoTitleDeleted val="0"/>
    <c:plotArea>
      <c:layout>
        <c:manualLayout>
          <c:layoutTarget val="inner"/>
          <c:xMode val="edge"/>
          <c:yMode val="edge"/>
          <c:x val="0.12874801716135009"/>
          <c:y val="0.19587694600027519"/>
          <c:w val="0.56613854121634777"/>
          <c:h val="0.68041465452727168"/>
        </c:manualLayout>
      </c:layout>
      <c:areaChart>
        <c:grouping val="standard"/>
        <c:varyColors val="0"/>
        <c:ser>
          <c:idx val="2"/>
          <c:order val="0"/>
          <c:tx>
            <c:strRef>
              <c:f>MortgageFix30Y!$N$20</c:f>
              <c:strCache>
                <c:ptCount val="1"/>
                <c:pt idx="0">
                  <c:v>Outstanding no prepay</c:v>
                </c:pt>
              </c:strCache>
            </c:strRef>
          </c:tx>
          <c:spPr>
            <a:solidFill>
              <a:srgbClr val="FFFFCC"/>
            </a:solidFill>
            <a:ln w="12700">
              <a:solidFill>
                <a:srgbClr val="000000"/>
              </a:solidFill>
              <a:prstDash val="solid"/>
            </a:ln>
          </c:spPr>
          <c:cat>
            <c:numRef>
              <c:f>MortgageFix30Y!$A$21:$A$321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MortgageFix30Y!$N$21:$N$321</c:f>
              <c:numCache>
                <c:formatCode>#,##0</c:formatCode>
                <c:ptCount val="301"/>
                <c:pt idx="0">
                  <c:v>10000000</c:v>
                </c:pt>
                <c:pt idx="1">
                  <c:v>9984917.542736968</c:v>
                </c:pt>
                <c:pt idx="2">
                  <c:v>9969788.0515255611</c:v>
                </c:pt>
                <c:pt idx="3">
                  <c:v>9954611.3796925787</c:v>
                </c:pt>
                <c:pt idx="4">
                  <c:v>9939387.3801074233</c:v>
                </c:pt>
                <c:pt idx="5">
                  <c:v>9924115.9051806815</c:v>
                </c:pt>
                <c:pt idx="6">
                  <c:v>9908796.8068626858</c:v>
                </c:pt>
                <c:pt idx="7">
                  <c:v>9893429.9366420843</c:v>
                </c:pt>
                <c:pt idx="8">
                  <c:v>9878015.1455443967</c:v>
                </c:pt>
                <c:pt idx="9">
                  <c:v>9862552.284130577</c:v>
                </c:pt>
                <c:pt idx="10">
                  <c:v>9847041.2024955582</c:v>
                </c:pt>
                <c:pt idx="11">
                  <c:v>9831481.7502667997</c:v>
                </c:pt>
                <c:pt idx="12">
                  <c:v>9815873.7766028326</c:v>
                </c:pt>
                <c:pt idx="13">
                  <c:v>9800217.1301917974</c:v>
                </c:pt>
                <c:pt idx="14">
                  <c:v>9784511.6592499726</c:v>
                </c:pt>
                <c:pt idx="15">
                  <c:v>9768757.2115203086</c:v>
                </c:pt>
                <c:pt idx="16">
                  <c:v>9752953.6342709474</c:v>
                </c:pt>
                <c:pt idx="17">
                  <c:v>9737100.7742937449</c:v>
                </c:pt>
                <c:pt idx="18">
                  <c:v>9721198.4779027831</c:v>
                </c:pt>
                <c:pt idx="19">
                  <c:v>9705246.5909328815</c:v>
                </c:pt>
                <c:pt idx="20">
                  <c:v>9689244.9587381054</c:v>
                </c:pt>
                <c:pt idx="21">
                  <c:v>9673193.4261902608</c:v>
                </c:pt>
                <c:pt idx="22">
                  <c:v>9657091.8376773968</c:v>
                </c:pt>
                <c:pt idx="23">
                  <c:v>9640940.0371022895</c:v>
                </c:pt>
                <c:pt idx="24">
                  <c:v>9624737.8678809367</c:v>
                </c:pt>
                <c:pt idx="25">
                  <c:v>9608485.1729410328</c:v>
                </c:pt>
                <c:pt idx="26">
                  <c:v>9592181.7947204523</c:v>
                </c:pt>
                <c:pt idx="27">
                  <c:v>9575827.5751657188</c:v>
                </c:pt>
                <c:pt idx="28">
                  <c:v>9559422.355730474</c:v>
                </c:pt>
                <c:pt idx="29">
                  <c:v>9542965.977373939</c:v>
                </c:pt>
                <c:pt idx="30">
                  <c:v>9526458.2805593722</c:v>
                </c:pt>
                <c:pt idx="31">
                  <c:v>9509899.1052525267</c:v>
                </c:pt>
                <c:pt idx="32">
                  <c:v>9493288.2909200955</c:v>
                </c:pt>
                <c:pt idx="33">
                  <c:v>9476625.6765281558</c:v>
                </c:pt>
                <c:pt idx="34">
                  <c:v>9459911.1005406063</c:v>
                </c:pt>
                <c:pt idx="35">
                  <c:v>9443144.4009176046</c:v>
                </c:pt>
                <c:pt idx="36">
                  <c:v>9426325.4151139949</c:v>
                </c:pt>
                <c:pt idx="37">
                  <c:v>9409453.9800777286</c:v>
                </c:pt>
                <c:pt idx="38">
                  <c:v>9392529.9322482906</c:v>
                </c:pt>
                <c:pt idx="39">
                  <c:v>9375553.10755511</c:v>
                </c:pt>
                <c:pt idx="40">
                  <c:v>9358523.3414159659</c:v>
                </c:pt>
                <c:pt idx="41">
                  <c:v>9341440.4687353969</c:v>
                </c:pt>
                <c:pt idx="42">
                  <c:v>9324304.3239031006</c:v>
                </c:pt>
                <c:pt idx="43">
                  <c:v>9307114.7407923248</c:v>
                </c:pt>
                <c:pt idx="44">
                  <c:v>9289871.5527582578</c:v>
                </c:pt>
                <c:pt idx="45">
                  <c:v>9272574.5926364157</c:v>
                </c:pt>
                <c:pt idx="46">
                  <c:v>9255223.6927410197</c:v>
                </c:pt>
                <c:pt idx="47">
                  <c:v>9237818.6848633699</c:v>
                </c:pt>
                <c:pt idx="48">
                  <c:v>9220359.4002702162</c:v>
                </c:pt>
                <c:pt idx="49">
                  <c:v>9202845.6697021201</c:v>
                </c:pt>
                <c:pt idx="50">
                  <c:v>9185277.3233718164</c:v>
                </c:pt>
                <c:pt idx="51">
                  <c:v>9167654.1909625661</c:v>
                </c:pt>
                <c:pt idx="52">
                  <c:v>9149976.1016265042</c:v>
                </c:pt>
                <c:pt idx="53">
                  <c:v>9132242.8839829862</c:v>
                </c:pt>
                <c:pt idx="54">
                  <c:v>9114454.3661169242</c:v>
                </c:pt>
                <c:pt idx="55">
                  <c:v>9096610.3755771201</c:v>
                </c:pt>
                <c:pt idx="56">
                  <c:v>9078710.7393745966</c:v>
                </c:pt>
                <c:pt idx="57">
                  <c:v>9060755.2839809172</c:v>
                </c:pt>
                <c:pt idx="58">
                  <c:v>9042743.835326504</c:v>
                </c:pt>
                <c:pt idx="59">
                  <c:v>9024676.2187989522</c:v>
                </c:pt>
                <c:pt idx="60">
                  <c:v>9006552.259241337</c:v>
                </c:pt>
                <c:pt idx="61">
                  <c:v>8988371.7809505127</c:v>
                </c:pt>
                <c:pt idx="62">
                  <c:v>8970134.6076754145</c:v>
                </c:pt>
                <c:pt idx="63">
                  <c:v>8951840.5626153443</c:v>
                </c:pt>
                <c:pt idx="64">
                  <c:v>8933489.4684182592</c:v>
                </c:pt>
                <c:pt idx="65">
                  <c:v>8915081.1471790522</c:v>
                </c:pt>
                <c:pt idx="66">
                  <c:v>8896615.4204378296</c:v>
                </c:pt>
                <c:pt idx="67">
                  <c:v>8878092.1091781761</c:v>
                </c:pt>
                <c:pt idx="68">
                  <c:v>8859511.0338254217</c:v>
                </c:pt>
                <c:pt idx="69">
                  <c:v>8840872.0142449047</c:v>
                </c:pt>
                <c:pt idx="70">
                  <c:v>8822174.8697402179</c:v>
                </c:pt>
                <c:pt idx="71">
                  <c:v>8803419.4190514628</c:v>
                </c:pt>
                <c:pt idx="72">
                  <c:v>8784605.4803534895</c:v>
                </c:pt>
                <c:pt idx="73">
                  <c:v>8765732.8712541349</c:v>
                </c:pt>
                <c:pt idx="74">
                  <c:v>8746801.4087924529</c:v>
                </c:pt>
                <c:pt idx="75">
                  <c:v>8727810.9094369449</c:v>
                </c:pt>
                <c:pt idx="76">
                  <c:v>8708761.1890837755</c:v>
                </c:pt>
                <c:pt idx="77">
                  <c:v>8689652.0630549919</c:v>
                </c:pt>
                <c:pt idx="78">
                  <c:v>8670483.3460967299</c:v>
                </c:pt>
                <c:pt idx="79">
                  <c:v>8651254.8523774203</c:v>
                </c:pt>
                <c:pt idx="80">
                  <c:v>8631966.3954859879</c:v>
                </c:pt>
                <c:pt idx="81">
                  <c:v>8612617.7884300407</c:v>
                </c:pt>
                <c:pt idx="82">
                  <c:v>8593208.8436340615</c:v>
                </c:pt>
                <c:pt idx="83">
                  <c:v>8573739.3729375862</c:v>
                </c:pt>
                <c:pt idx="84">
                  <c:v>8554209.18759338</c:v>
                </c:pt>
                <c:pt idx="85">
                  <c:v>8534618.0982656125</c:v>
                </c:pt>
                <c:pt idx="86">
                  <c:v>8514965.9150280152</c:v>
                </c:pt>
                <c:pt idx="87">
                  <c:v>8495252.447362043</c:v>
                </c:pt>
                <c:pt idx="88">
                  <c:v>8475477.5041550286</c:v>
                </c:pt>
                <c:pt idx="89">
                  <c:v>8455640.8936983291</c:v>
                </c:pt>
                <c:pt idx="90">
                  <c:v>8435742.4236854669</c:v>
                </c:pt>
                <c:pt idx="91">
                  <c:v>8415781.9012102634</c:v>
                </c:pt>
                <c:pt idx="92">
                  <c:v>8395759.1327649727</c:v>
                </c:pt>
                <c:pt idx="93">
                  <c:v>8375673.9242384052</c:v>
                </c:pt>
                <c:pt idx="94">
                  <c:v>8355526.080914042</c:v>
                </c:pt>
                <c:pt idx="95">
                  <c:v>8335315.4074681513</c:v>
                </c:pt>
                <c:pt idx="96">
                  <c:v>8315041.7079678923</c:v>
                </c:pt>
                <c:pt idx="97">
                  <c:v>8294704.7858694168</c:v>
                </c:pt>
                <c:pt idx="98">
                  <c:v>8274304.4440159639</c:v>
                </c:pt>
                <c:pt idx="99">
                  <c:v>8253840.4846359482</c:v>
                </c:pt>
                <c:pt idx="100">
                  <c:v>8233312.7093410436</c:v>
                </c:pt>
                <c:pt idx="101">
                  <c:v>8212720.9191242578</c:v>
                </c:pt>
                <c:pt idx="102">
                  <c:v>8192064.9143580059</c:v>
                </c:pt>
                <c:pt idx="103">
                  <c:v>8171344.4947921718</c:v>
                </c:pt>
                <c:pt idx="104">
                  <c:v>8150559.4595521698</c:v>
                </c:pt>
                <c:pt idx="105">
                  <c:v>8129709.6071369955</c:v>
                </c:pt>
                <c:pt idx="106">
                  <c:v>8108794.7354172738</c:v>
                </c:pt>
                <c:pt idx="107">
                  <c:v>8087814.6416332973</c:v>
                </c:pt>
                <c:pt idx="108">
                  <c:v>8066769.1223930633</c:v>
                </c:pt>
                <c:pt idx="109">
                  <c:v>8045657.9736702982</c:v>
                </c:pt>
                <c:pt idx="110">
                  <c:v>8024480.9908024846</c:v>
                </c:pt>
                <c:pt idx="111">
                  <c:v>8003237.9684888721</c:v>
                </c:pt>
                <c:pt idx="112">
                  <c:v>7981928.7007884905</c:v>
                </c:pt>
                <c:pt idx="113">
                  <c:v>7960552.9811181519</c:v>
                </c:pt>
                <c:pt idx="114">
                  <c:v>7939110.6022504484</c:v>
                </c:pt>
                <c:pt idx="115">
                  <c:v>7917601.3563117431</c:v>
                </c:pt>
                <c:pt idx="116">
                  <c:v>7896025.034780154</c:v>
                </c:pt>
                <c:pt idx="117">
                  <c:v>7874381.4284835346</c:v>
                </c:pt>
                <c:pt idx="118">
                  <c:v>7852670.327597443</c:v>
                </c:pt>
                <c:pt idx="119">
                  <c:v>7830891.5216431106</c:v>
                </c:pt>
                <c:pt idx="120">
                  <c:v>7809044.7994854003</c:v>
                </c:pt>
                <c:pt idx="121">
                  <c:v>7787129.9493307602</c:v>
                </c:pt>
                <c:pt idx="122">
                  <c:v>7765146.7587251682</c:v>
                </c:pt>
                <c:pt idx="123">
                  <c:v>7743095.0145520763</c:v>
                </c:pt>
                <c:pt idx="124">
                  <c:v>7720974.5030303411</c:v>
                </c:pt>
                <c:pt idx="125">
                  <c:v>7698785.0097121522</c:v>
                </c:pt>
                <c:pt idx="126">
                  <c:v>7676526.3194809556</c:v>
                </c:pt>
                <c:pt idx="127">
                  <c:v>7654198.2165493639</c:v>
                </c:pt>
                <c:pt idx="128">
                  <c:v>7631800.4844570672</c:v>
                </c:pt>
                <c:pt idx="129">
                  <c:v>7609332.9060687348</c:v>
                </c:pt>
                <c:pt idx="130">
                  <c:v>7586795.2635719096</c:v>
                </c:pt>
                <c:pt idx="131">
                  <c:v>7564187.3384748958</c:v>
                </c:pt>
                <c:pt idx="132">
                  <c:v>7541508.9116046419</c:v>
                </c:pt>
                <c:pt idx="133">
                  <c:v>7518759.7631046148</c:v>
                </c:pt>
                <c:pt idx="134">
                  <c:v>7495939.6724326685</c:v>
                </c:pt>
                <c:pt idx="135">
                  <c:v>7473048.4183589071</c:v>
                </c:pt>
                <c:pt idx="136">
                  <c:v>7450085.7789635397</c:v>
                </c:pt>
                <c:pt idx="137">
                  <c:v>7427051.5316347275</c:v>
                </c:pt>
                <c:pt idx="138">
                  <c:v>7403945.4530664291</c:v>
                </c:pt>
                <c:pt idx="139">
                  <c:v>7380767.3192562312</c:v>
                </c:pt>
                <c:pt idx="140">
                  <c:v>7357516.9055031808</c:v>
                </c:pt>
                <c:pt idx="141">
                  <c:v>7334193.9864056055</c:v>
                </c:pt>
                <c:pt idx="142">
                  <c:v>7310798.3358589262</c:v>
                </c:pt>
                <c:pt idx="143">
                  <c:v>7287329.727053469</c:v>
                </c:pt>
                <c:pt idx="144">
                  <c:v>7263787.9324722644</c:v>
                </c:pt>
                <c:pt idx="145">
                  <c:v>7240172.7238888405</c:v>
                </c:pt>
                <c:pt idx="146">
                  <c:v>7216483.8723650128</c:v>
                </c:pt>
                <c:pt idx="147">
                  <c:v>7192721.1482486632</c:v>
                </c:pt>
                <c:pt idx="148">
                  <c:v>7168884.3211715138</c:v>
                </c:pt>
                <c:pt idx="149">
                  <c:v>7144973.1600468941</c:v>
                </c:pt>
                <c:pt idx="150">
                  <c:v>7120987.4330675006</c:v>
                </c:pt>
                <c:pt idx="151">
                  <c:v>7096926.9077031482</c:v>
                </c:pt>
                <c:pt idx="152">
                  <c:v>7072791.3506985195</c:v>
                </c:pt>
                <c:pt idx="153">
                  <c:v>7048580.5280708987</c:v>
                </c:pt>
                <c:pt idx="154">
                  <c:v>7024294.2051079078</c:v>
                </c:pt>
                <c:pt idx="155">
                  <c:v>6999932.1463652272</c:v>
                </c:pt>
                <c:pt idx="156">
                  <c:v>6975494.1156643163</c:v>
                </c:pt>
                <c:pt idx="157">
                  <c:v>6950979.8760901215</c:v>
                </c:pt>
                <c:pt idx="158">
                  <c:v>6926389.1899887817</c:v>
                </c:pt>
                <c:pt idx="159">
                  <c:v>6901721.8189653223</c:v>
                </c:pt>
                <c:pt idx="160">
                  <c:v>6876977.523881346</c:v>
                </c:pt>
                <c:pt idx="161">
                  <c:v>6852156.0648527117</c:v>
                </c:pt>
                <c:pt idx="162">
                  <c:v>6827257.2012472125</c:v>
                </c:pt>
                <c:pt idx="163">
                  <c:v>6802280.69168224</c:v>
                </c:pt>
                <c:pt idx="164">
                  <c:v>6777226.2940224446</c:v>
                </c:pt>
                <c:pt idx="165">
                  <c:v>6752093.7653773902</c:v>
                </c:pt>
                <c:pt idx="166">
                  <c:v>6726882.8620991977</c:v>
                </c:pt>
                <c:pt idx="167">
                  <c:v>6701593.3397801835</c:v>
                </c:pt>
                <c:pt idx="168">
                  <c:v>6676224.9532504883</c:v>
                </c:pt>
                <c:pt idx="169">
                  <c:v>6650777.4565757038</c:v>
                </c:pt>
                <c:pt idx="170">
                  <c:v>6625250.6030544862</c:v>
                </c:pt>
                <c:pt idx="171">
                  <c:v>6599644.1452161642</c:v>
                </c:pt>
                <c:pt idx="172">
                  <c:v>6573957.8348183408</c:v>
                </c:pt>
                <c:pt idx="173">
                  <c:v>6548191.4228444863</c:v>
                </c:pt>
                <c:pt idx="174">
                  <c:v>6522344.6595015256</c:v>
                </c:pt>
                <c:pt idx="175">
                  <c:v>6496417.2942174142</c:v>
                </c:pt>
                <c:pt idx="176">
                  <c:v>6470409.0756387105</c:v>
                </c:pt>
                <c:pt idx="177">
                  <c:v>6444319.7516281391</c:v>
                </c:pt>
                <c:pt idx="178">
                  <c:v>6418149.069262146</c:v>
                </c:pt>
                <c:pt idx="179">
                  <c:v>6391896.774828447</c:v>
                </c:pt>
                <c:pt idx="180">
                  <c:v>6365562.6138235666</c:v>
                </c:pt>
                <c:pt idx="181">
                  <c:v>6339146.3309503738</c:v>
                </c:pt>
                <c:pt idx="182">
                  <c:v>6312647.6701156031</c:v>
                </c:pt>
                <c:pt idx="183">
                  <c:v>6286066.3744273763</c:v>
                </c:pt>
                <c:pt idx="184">
                  <c:v>6259402.1861927072</c:v>
                </c:pt>
                <c:pt idx="185">
                  <c:v>6232654.8469150085</c:v>
                </c:pt>
                <c:pt idx="186">
                  <c:v>6205824.0972915813</c:v>
                </c:pt>
                <c:pt idx="187">
                  <c:v>6178909.677211104</c:v>
                </c:pt>
                <c:pt idx="188">
                  <c:v>6151911.325751109</c:v>
                </c:pt>
                <c:pt idx="189">
                  <c:v>6124828.7811754551</c:v>
                </c:pt>
                <c:pt idx="190">
                  <c:v>6097661.7809317885</c:v>
                </c:pt>
                <c:pt idx="191">
                  <c:v>6070410.0616489984</c:v>
                </c:pt>
                <c:pt idx="192">
                  <c:v>6043073.359134662</c:v>
                </c:pt>
                <c:pt idx="193">
                  <c:v>6015651.408372486</c:v>
                </c:pt>
                <c:pt idx="194">
                  <c:v>5988143.9435197357</c:v>
                </c:pt>
                <c:pt idx="195">
                  <c:v>5960550.6979046576</c:v>
                </c:pt>
                <c:pt idx="196">
                  <c:v>5932871.404023895</c:v>
                </c:pt>
                <c:pt idx="197">
                  <c:v>5905105.7935398938</c:v>
                </c:pt>
                <c:pt idx="198">
                  <c:v>5877253.5972783025</c:v>
                </c:pt>
                <c:pt idx="199">
                  <c:v>5849314.5452253614</c:v>
                </c:pt>
                <c:pt idx="200">
                  <c:v>5821288.3665252849</c:v>
                </c:pt>
                <c:pt idx="201">
                  <c:v>5793174.7894776361</c:v>
                </c:pt>
                <c:pt idx="202">
                  <c:v>5764973.541534693</c:v>
                </c:pt>
                <c:pt idx="203">
                  <c:v>5736684.3492988069</c:v>
                </c:pt>
                <c:pt idx="204">
                  <c:v>5708306.9385197498</c:v>
                </c:pt>
                <c:pt idx="205">
                  <c:v>5679841.0340920584</c:v>
                </c:pt>
                <c:pt idx="206">
                  <c:v>5651286.3600523639</c:v>
                </c:pt>
                <c:pt idx="207">
                  <c:v>5622642.6395767201</c:v>
                </c:pt>
                <c:pt idx="208">
                  <c:v>5593909.5949779171</c:v>
                </c:pt>
                <c:pt idx="209">
                  <c:v>5565086.9477027906</c:v>
                </c:pt>
                <c:pt idx="210">
                  <c:v>5536174.4183295211</c:v>
                </c:pt>
                <c:pt idx="211">
                  <c:v>5507171.7265649242</c:v>
                </c:pt>
                <c:pt idx="212">
                  <c:v>5478078.591241736</c:v>
                </c:pt>
                <c:pt idx="213">
                  <c:v>5448894.7303158827</c:v>
                </c:pt>
                <c:pt idx="214">
                  <c:v>5419619.8608637517</c:v>
                </c:pt>
                <c:pt idx="215">
                  <c:v>5390253.6990794456</c:v>
                </c:pt>
                <c:pt idx="216">
                  <c:v>5360795.96027203</c:v>
                </c:pt>
                <c:pt idx="217">
                  <c:v>5331246.3588627763</c:v>
                </c:pt>
                <c:pt idx="218">
                  <c:v>5301604.6083823908</c:v>
                </c:pt>
                <c:pt idx="219">
                  <c:v>5271870.4214682393</c:v>
                </c:pt>
                <c:pt idx="220">
                  <c:v>5242043.5098615596</c:v>
                </c:pt>
                <c:pt idx="221">
                  <c:v>5212123.5844046688</c:v>
                </c:pt>
                <c:pt idx="222">
                  <c:v>5182110.3550381586</c:v>
                </c:pt>
                <c:pt idx="223">
                  <c:v>5152003.5307980832</c:v>
                </c:pt>
                <c:pt idx="224">
                  <c:v>5121802.8198131407</c:v>
                </c:pt>
                <c:pt idx="225">
                  <c:v>5091507.9293018403</c:v>
                </c:pt>
                <c:pt idx="226">
                  <c:v>5061118.5655696671</c:v>
                </c:pt>
                <c:pt idx="227">
                  <c:v>5030634.4340062318</c:v>
                </c:pt>
                <c:pt idx="228">
                  <c:v>5000055.2390824175</c:v>
                </c:pt>
                <c:pt idx="229">
                  <c:v>4969380.6843475131</c:v>
                </c:pt>
                <c:pt idx="230">
                  <c:v>4938610.4724263391</c:v>
                </c:pt>
                <c:pt idx="231">
                  <c:v>4907744.3050163658</c:v>
                </c:pt>
                <c:pt idx="232">
                  <c:v>4876781.88288482</c:v>
                </c:pt>
                <c:pt idx="233">
                  <c:v>4845722.9058657857</c:v>
                </c:pt>
                <c:pt idx="234">
                  <c:v>4814567.0728572924</c:v>
                </c:pt>
                <c:pt idx="235">
                  <c:v>4783314.0818183981</c:v>
                </c:pt>
                <c:pt idx="236">
                  <c:v>4751963.6297662584</c:v>
                </c:pt>
                <c:pt idx="237">
                  <c:v>4720515.4127731929</c:v>
                </c:pt>
                <c:pt idx="238">
                  <c:v>4688969.1259637354</c:v>
                </c:pt>
                <c:pt idx="239">
                  <c:v>4657324.4635116803</c:v>
                </c:pt>
                <c:pt idx="240">
                  <c:v>4625581.1186371166</c:v>
                </c:pt>
                <c:pt idx="241">
                  <c:v>4593738.783603454</c:v>
                </c:pt>
                <c:pt idx="242">
                  <c:v>4561797.149714441</c:v>
                </c:pt>
                <c:pt idx="243">
                  <c:v>4529755.9073111694</c:v>
                </c:pt>
                <c:pt idx="244">
                  <c:v>4497614.7457690751</c:v>
                </c:pt>
                <c:pt idx="245">
                  <c:v>4465373.3534949254</c:v>
                </c:pt>
                <c:pt idx="246">
                  <c:v>4433031.4179237988</c:v>
                </c:pt>
                <c:pt idx="247">
                  <c:v>4400588.6255160533</c:v>
                </c:pt>
                <c:pt idx="248">
                  <c:v>4368044.6617542887</c:v>
                </c:pt>
                <c:pt idx="249">
                  <c:v>4335399.2111402974</c:v>
                </c:pt>
                <c:pt idx="250">
                  <c:v>4302651.9571920047</c:v>
                </c:pt>
                <c:pt idx="251">
                  <c:v>4269802.5824404005</c:v>
                </c:pt>
                <c:pt idx="252">
                  <c:v>4236850.7684264621</c:v>
                </c:pt>
                <c:pt idx="253">
                  <c:v>4203796.1956980685</c:v>
                </c:pt>
                <c:pt idx="254">
                  <c:v>4170638.5438069007</c:v>
                </c:pt>
                <c:pt idx="255">
                  <c:v>4137377.4913053368</c:v>
                </c:pt>
                <c:pt idx="256">
                  <c:v>4104012.7157433354</c:v>
                </c:pt>
                <c:pt idx="257">
                  <c:v>4070543.8936653091</c:v>
                </c:pt>
                <c:pt idx="258">
                  <c:v>4036970.7006069897</c:v>
                </c:pt>
                <c:pt idx="259">
                  <c:v>4003292.8110922812</c:v>
                </c:pt>
                <c:pt idx="260">
                  <c:v>3969509.8986301068</c:v>
                </c:pt>
                <c:pt idx="261">
                  <c:v>3935621.635711241</c:v>
                </c:pt>
                <c:pt idx="262">
                  <c:v>3901627.6938051363</c:v>
                </c:pt>
                <c:pt idx="263">
                  <c:v>3867527.7433567382</c:v>
                </c:pt>
                <c:pt idx="264">
                  <c:v>3833321.4537832895</c:v>
                </c:pt>
                <c:pt idx="265">
                  <c:v>3799008.4934711261</c:v>
                </c:pt>
                <c:pt idx="266">
                  <c:v>3764588.5297724614</c:v>
                </c:pt>
                <c:pt idx="267">
                  <c:v>3730061.2290021628</c:v>
                </c:pt>
                <c:pt idx="268">
                  <c:v>3695426.256434516</c:v>
                </c:pt>
                <c:pt idx="269">
                  <c:v>3660683.2762999791</c:v>
                </c:pt>
                <c:pt idx="270">
                  <c:v>3625831.951781929</c:v>
                </c:pt>
                <c:pt idx="271">
                  <c:v>3590871.9450133955</c:v>
                </c:pt>
                <c:pt idx="272">
                  <c:v>3555802.9170737858</c:v>
                </c:pt>
                <c:pt idx="273">
                  <c:v>3520624.5279855984</c:v>
                </c:pt>
                <c:pt idx="274">
                  <c:v>3485336.4367111283</c:v>
                </c:pt>
                <c:pt idx="275">
                  <c:v>3449938.3011491597</c:v>
                </c:pt>
                <c:pt idx="276">
                  <c:v>3414429.7781316498</c:v>
                </c:pt>
                <c:pt idx="277">
                  <c:v>3378810.5234204018</c:v>
                </c:pt>
                <c:pt idx="278">
                  <c:v>3343080.1917037289</c:v>
                </c:pt>
                <c:pt idx="279">
                  <c:v>3307238.4365931051</c:v>
                </c:pt>
                <c:pt idx="280">
                  <c:v>3271284.9106198079</c:v>
                </c:pt>
                <c:pt idx="281">
                  <c:v>3235219.2652315493</c:v>
                </c:pt>
                <c:pt idx="282">
                  <c:v>3199041.1507890974</c:v>
                </c:pt>
                <c:pt idx="283">
                  <c:v>3162750.2165628863</c:v>
                </c:pt>
                <c:pt idx="284">
                  <c:v>3126346.1107296157</c:v>
                </c:pt>
                <c:pt idx="285">
                  <c:v>3089828.480368841</c:v>
                </c:pt>
                <c:pt idx="286">
                  <c:v>3053196.9714595517</c:v>
                </c:pt>
                <c:pt idx="287">
                  <c:v>3016451.2288767388</c:v>
                </c:pt>
                <c:pt idx="288">
                  <c:v>2979590.8963879519</c:v>
                </c:pt>
                <c:pt idx="289">
                  <c:v>2942615.616649847</c:v>
                </c:pt>
                <c:pt idx="290">
                  <c:v>2905525.0312047205</c:v>
                </c:pt>
                <c:pt idx="291">
                  <c:v>2868318.7804770353</c:v>
                </c:pt>
                <c:pt idx="292">
                  <c:v>2830996.5037699346</c:v>
                </c:pt>
                <c:pt idx="293">
                  <c:v>2793557.8392617451</c:v>
                </c:pt>
                <c:pt idx="294">
                  <c:v>2756002.4240024691</c:v>
                </c:pt>
                <c:pt idx="295">
                  <c:v>2718329.893910266</c:v>
                </c:pt>
                <c:pt idx="296">
                  <c:v>2680539.8837679229</c:v>
                </c:pt>
                <c:pt idx="297">
                  <c:v>2642632.0272193137</c:v>
                </c:pt>
                <c:pt idx="298">
                  <c:v>2604605.9567658477</c:v>
                </c:pt>
                <c:pt idx="299">
                  <c:v>2566461.3037629072</c:v>
                </c:pt>
                <c:pt idx="300">
                  <c:v>2528197.6984162722</c:v>
                </c:pt>
              </c:numCache>
            </c:numRef>
          </c:val>
          <c:extLst>
            <c:ext xmlns:c16="http://schemas.microsoft.com/office/drawing/2014/chart" uri="{C3380CC4-5D6E-409C-BE32-E72D297353CC}">
              <c16:uniqueId val="{00000000-735A-4F2A-9AD6-5C96859AAE1D}"/>
            </c:ext>
          </c:extLst>
        </c:ser>
        <c:ser>
          <c:idx val="1"/>
          <c:order val="1"/>
          <c:tx>
            <c:strRef>
              <c:f>MortgageFix30Y!$E$20</c:f>
              <c:strCache>
                <c:ptCount val="1"/>
                <c:pt idx="0">
                  <c:v>Outstanding 4% prepay</c:v>
                </c:pt>
              </c:strCache>
            </c:strRef>
          </c:tx>
          <c:spPr>
            <a:solidFill>
              <a:srgbClr val="99CCFF"/>
            </a:solidFill>
            <a:ln w="12700">
              <a:solidFill>
                <a:srgbClr val="000000"/>
              </a:solidFill>
              <a:prstDash val="solid"/>
            </a:ln>
          </c:spPr>
          <c:cat>
            <c:numRef>
              <c:f>MortgageFix30Y!$A$21:$A$321</c:f>
              <c:numCache>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Cache>
            </c:numRef>
          </c:cat>
          <c:val>
            <c:numRef>
              <c:f>MortgageFix30Y!$E$21:$E$321</c:f>
              <c:numCache>
                <c:formatCode>#,##0</c:formatCode>
                <c:ptCount val="301"/>
                <c:pt idx="0">
                  <c:v>10000000</c:v>
                </c:pt>
                <c:pt idx="1">
                  <c:v>9952229.5209553335</c:v>
                </c:pt>
                <c:pt idx="2">
                  <c:v>9904617.9179257397</c:v>
                </c:pt>
                <c:pt idx="3">
                  <c:v>9857164.6703807525</c:v>
                </c:pt>
                <c:pt idx="4">
                  <c:v>9809869.2594940569</c:v>
                </c:pt>
                <c:pt idx="5">
                  <c:v>9762731.1681379061</c:v>
                </c:pt>
                <c:pt idx="6">
                  <c:v>9715749.8808775656</c:v>
                </c:pt>
                <c:pt idx="7">
                  <c:v>9668924.8839657679</c:v>
                </c:pt>
                <c:pt idx="8">
                  <c:v>9622255.6653371863</c:v>
                </c:pt>
                <c:pt idx="9">
                  <c:v>9575741.7146029342</c:v>
                </c:pt>
                <c:pt idx="10">
                  <c:v>9529382.5230450686</c:v>
                </c:pt>
                <c:pt idx="11">
                  <c:v>9483177.5836111326</c:v>
                </c:pt>
                <c:pt idx="12">
                  <c:v>9437126.3909086864</c:v>
                </c:pt>
                <c:pt idx="13">
                  <c:v>9391228.4411998857</c:v>
                </c:pt>
                <c:pt idx="14">
                  <c:v>9345483.2323960625</c:v>
                </c:pt>
                <c:pt idx="15">
                  <c:v>9299890.2640523184</c:v>
                </c:pt>
                <c:pt idx="16">
                  <c:v>9254449.0373621583</c:v>
                </c:pt>
                <c:pt idx="17">
                  <c:v>9209159.0551521089</c:v>
                </c:pt>
                <c:pt idx="18">
                  <c:v>9164019.8218763899</c:v>
                </c:pt>
                <c:pt idx="19">
                  <c:v>9119030.8436115682</c:v>
                </c:pt>
                <c:pt idx="20">
                  <c:v>9074191.6280512642</c:v>
                </c:pt>
                <c:pt idx="21">
                  <c:v>9029501.6845008414</c:v>
                </c:pt>
                <c:pt idx="22">
                  <c:v>8984960.5238721427</c:v>
                </c:pt>
                <c:pt idx="23">
                  <c:v>8940567.6586782243</c:v>
                </c:pt>
                <c:pt idx="24">
                  <c:v>8896322.6030281167</c:v>
                </c:pt>
                <c:pt idx="25">
                  <c:v>8852224.8726215996</c:v>
                </c:pt>
                <c:pt idx="26">
                  <c:v>8808273.98474399</c:v>
                </c:pt>
                <c:pt idx="27">
                  <c:v>8764469.458260959</c:v>
                </c:pt>
                <c:pt idx="28">
                  <c:v>8720810.8136133496</c:v>
                </c:pt>
                <c:pt idx="29">
                  <c:v>8677297.5728120301</c:v>
                </c:pt>
                <c:pt idx="30">
                  <c:v>8633929.2594327461</c:v>
                </c:pt>
                <c:pt idx="31">
                  <c:v>8590705.3986109998</c:v>
                </c:pt>
                <c:pt idx="32">
                  <c:v>8547625.5170369428</c:v>
                </c:pt>
                <c:pt idx="33">
                  <c:v>8504689.1429502908</c:v>
                </c:pt>
                <c:pt idx="34">
                  <c:v>8461895.8061352465</c:v>
                </c:pt>
                <c:pt idx="35">
                  <c:v>8419245.0379154421</c:v>
                </c:pt>
                <c:pt idx="36">
                  <c:v>8376736.3711489066</c:v>
                </c:pt>
                <c:pt idx="37">
                  <c:v>8334369.3402230348</c:v>
                </c:pt>
                <c:pt idx="38">
                  <c:v>8292143.4810495842</c:v>
                </c:pt>
                <c:pt idx="39">
                  <c:v>8250058.331059684</c:v>
                </c:pt>
                <c:pt idx="40">
                  <c:v>8208113.429198863</c:v>
                </c:pt>
                <c:pt idx="41">
                  <c:v>8166308.315922088</c:v>
                </c:pt>
                <c:pt idx="42">
                  <c:v>8124642.5331888255</c:v>
                </c:pt>
                <c:pt idx="43">
                  <c:v>8083115.6244581155</c:v>
                </c:pt>
                <c:pt idx="44">
                  <c:v>8041727.1346836602</c:v>
                </c:pt>
                <c:pt idx="45">
                  <c:v>8000476.6103089349</c:v>
                </c:pt>
                <c:pt idx="46">
                  <c:v>7959363.5992623065</c:v>
                </c:pt>
                <c:pt idx="47">
                  <c:v>7918387.6509521771</c:v>
                </c:pt>
                <c:pt idx="48">
                  <c:v>7877548.3162621334</c:v>
                </c:pt>
                <c:pt idx="49">
                  <c:v>7836845.1475461209</c:v>
                </c:pt>
                <c:pt idx="50">
                  <c:v>7796277.6986236302</c:v>
                </c:pt>
                <c:pt idx="51">
                  <c:v>7755845.5247748988</c:v>
                </c:pt>
                <c:pt idx="52">
                  <c:v>7715548.1827361258</c:v>
                </c:pt>
                <c:pt idx="53">
                  <c:v>7675385.2306947112</c:v>
                </c:pt>
                <c:pt idx="54">
                  <c:v>7635356.2282845005</c:v>
                </c:pt>
                <c:pt idx="55">
                  <c:v>7595460.7365810517</c:v>
                </c:pt>
                <c:pt idx="56">
                  <c:v>7555698.3180969143</c:v>
                </c:pt>
                <c:pt idx="57">
                  <c:v>7516068.5367769264</c:v>
                </c:pt>
                <c:pt idx="58">
                  <c:v>7476570.9579935223</c:v>
                </c:pt>
                <c:pt idx="59">
                  <c:v>7437205.1485420642</c:v>
                </c:pt>
                <c:pt idx="60">
                  <c:v>7397970.676636179</c:v>
                </c:pt>
                <c:pt idx="61">
                  <c:v>7358867.1119031189</c:v>
                </c:pt>
                <c:pt idx="62">
                  <c:v>7319894.0253791315</c:v>
                </c:pt>
                <c:pt idx="63">
                  <c:v>7281050.9895048467</c:v>
                </c:pt>
                <c:pt idx="64">
                  <c:v>7242337.5781206815</c:v>
                </c:pt>
                <c:pt idx="65">
                  <c:v>7203753.366462254</c:v>
                </c:pt>
                <c:pt idx="66">
                  <c:v>7165297.9311558194</c:v>
                </c:pt>
                <c:pt idx="67">
                  <c:v>7126970.8502137149</c:v>
                </c:pt>
                <c:pt idx="68">
                  <c:v>7088771.7030298244</c:v>
                </c:pt>
                <c:pt idx="69">
                  <c:v>7050700.0703750513</c:v>
                </c:pt>
                <c:pt idx="70">
                  <c:v>7012755.5343928169</c:v>
                </c:pt>
                <c:pt idx="71">
                  <c:v>6974937.6785945613</c:v>
                </c:pt>
                <c:pt idx="72">
                  <c:v>6937246.0878552664</c:v>
                </c:pt>
                <c:pt idx="73">
                  <c:v>6899680.3484089961</c:v>
                </c:pt>
                <c:pt idx="74">
                  <c:v>6862240.0478444397</c:v>
                </c:pt>
                <c:pt idx="75">
                  <c:v>6824924.7751004845</c:v>
                </c:pt>
                <c:pt idx="76">
                  <c:v>6787734.1204617908</c:v>
                </c:pt>
                <c:pt idx="77">
                  <c:v>6750667.6755543873</c:v>
                </c:pt>
                <c:pt idx="78">
                  <c:v>6713725.0333412802</c:v>
                </c:pt>
                <c:pt idx="79">
                  <c:v>6676905.7881180774</c:v>
                </c:pt>
                <c:pt idx="80">
                  <c:v>6640209.5355086224</c:v>
                </c:pt>
                <c:pt idx="81">
                  <c:v>6603635.8724606503</c:v>
                </c:pt>
                <c:pt idx="82">
                  <c:v>6567184.3972414508</c:v>
                </c:pt>
                <c:pt idx="83">
                  <c:v>6530854.70943355</c:v>
                </c:pt>
                <c:pt idx="84">
                  <c:v>6494646.4099304033</c:v>
                </c:pt>
                <c:pt idx="85">
                  <c:v>6458559.1009321036</c:v>
                </c:pt>
                <c:pt idx="86">
                  <c:v>6422592.3859411059</c:v>
                </c:pt>
                <c:pt idx="87">
                  <c:v>6386745.8697579606</c:v>
                </c:pt>
                <c:pt idx="88">
                  <c:v>6351019.1584770661</c:v>
                </c:pt>
                <c:pt idx="89">
                  <c:v>6315411.8594824336</c:v>
                </c:pt>
                <c:pt idx="90">
                  <c:v>6279923.5814434635</c:v>
                </c:pt>
                <c:pt idx="91">
                  <c:v>6244553.9343107371</c:v>
                </c:pt>
                <c:pt idx="92">
                  <c:v>6209302.5293118227</c:v>
                </c:pt>
                <c:pt idx="93">
                  <c:v>6174168.9789470965</c:v>
                </c:pt>
                <c:pt idx="94">
                  <c:v>6139152.8969855756</c:v>
                </c:pt>
                <c:pt idx="95">
                  <c:v>6104253.8984607626</c:v>
                </c:pt>
                <c:pt idx="96">
                  <c:v>6069471.599666507</c:v>
                </c:pt>
                <c:pt idx="97">
                  <c:v>6034805.618152881</c:v>
                </c:pt>
                <c:pt idx="98">
                  <c:v>6000255.5727220643</c:v>
                </c:pt>
                <c:pt idx="99">
                  <c:v>5965821.0834242459</c:v>
                </c:pt>
                <c:pt idx="100">
                  <c:v>5931501.7715535406</c:v>
                </c:pt>
                <c:pt idx="101">
                  <c:v>5897297.2596439123</c:v>
                </c:pt>
                <c:pt idx="102">
                  <c:v>5863207.1714651193</c:v>
                </c:pt>
                <c:pt idx="103">
                  <c:v>5829231.1320186667</c:v>
                </c:pt>
                <c:pt idx="104">
                  <c:v>5795368.7675337726</c:v>
                </c:pt>
                <c:pt idx="105">
                  <c:v>5761619.7054633517</c:v>
                </c:pt>
                <c:pt idx="106">
                  <c:v>5727983.5744800074</c:v>
                </c:pt>
                <c:pt idx="107">
                  <c:v>5694460.0044720406</c:v>
                </c:pt>
                <c:pt idx="108">
                  <c:v>5661048.6265394669</c:v>
                </c:pt>
                <c:pt idx="109">
                  <c:v>5627749.0729900524</c:v>
                </c:pt>
                <c:pt idx="110">
                  <c:v>5594560.977335358</c:v>
                </c:pt>
                <c:pt idx="111">
                  <c:v>5561483.9742868003</c:v>
                </c:pt>
                <c:pt idx="112">
                  <c:v>5528517.6997517217</c:v>
                </c:pt>
                <c:pt idx="113">
                  <c:v>5495661.7908294769</c:v>
                </c:pt>
                <c:pt idx="114">
                  <c:v>5462915.8858075291</c:v>
                </c:pt>
                <c:pt idx="115">
                  <c:v>5430279.6241575619</c:v>
                </c:pt>
                <c:pt idx="116">
                  <c:v>5397752.6465316014</c:v>
                </c:pt>
                <c:pt idx="117">
                  <c:v>5365334.594758153</c:v>
                </c:pt>
                <c:pt idx="118">
                  <c:v>5333025.1118383473</c:v>
                </c:pt>
                <c:pt idx="119">
                  <c:v>5300823.8419421045</c:v>
                </c:pt>
                <c:pt idx="120">
                  <c:v>5268730.4304043055</c:v>
                </c:pt>
                <c:pt idx="121">
                  <c:v>5236744.5237209825</c:v>
                </c:pt>
                <c:pt idx="122">
                  <c:v>5204865.7695455104</c:v>
                </c:pt>
                <c:pt idx="123">
                  <c:v>5173093.8166848253</c:v>
                </c:pt>
                <c:pt idx="124">
                  <c:v>5141428.3150956435</c:v>
                </c:pt>
                <c:pt idx="125">
                  <c:v>5109868.9158806987</c:v>
                </c:pt>
                <c:pt idx="126">
                  <c:v>5078415.27128499</c:v>
                </c:pt>
                <c:pt idx="127">
                  <c:v>5047067.0346920434</c:v>
                </c:pt>
                <c:pt idx="128">
                  <c:v>5015823.8606201839</c:v>
                </c:pt>
                <c:pt idx="129">
                  <c:v>4984685.4047188181</c:v>
                </c:pt>
                <c:pt idx="130">
                  <c:v>4953651.3237647368</c:v>
                </c:pt>
                <c:pt idx="131">
                  <c:v>4922721.2756584194</c:v>
                </c:pt>
                <c:pt idx="132">
                  <c:v>4891894.9194203569</c:v>
                </c:pt>
                <c:pt idx="133">
                  <c:v>4861171.9151873849</c:v>
                </c:pt>
                <c:pt idx="134">
                  <c:v>4830551.9242090294</c:v>
                </c:pt>
                <c:pt idx="135">
                  <c:v>4800034.6088438639</c:v>
                </c:pt>
                <c:pt idx="136">
                  <c:v>4769619.6325558797</c:v>
                </c:pt>
                <c:pt idx="137">
                  <c:v>4739306.6599108651</c:v>
                </c:pt>
                <c:pt idx="138">
                  <c:v>4709095.3565727994</c:v>
                </c:pt>
                <c:pt idx="139">
                  <c:v>4678985.3893002579</c:v>
                </c:pt>
                <c:pt idx="140">
                  <c:v>4648976.4259428289</c:v>
                </c:pt>
                <c:pt idx="141">
                  <c:v>4619068.1354375398</c:v>
                </c:pt>
                <c:pt idx="142">
                  <c:v>4589260.1878053006</c:v>
                </c:pt>
                <c:pt idx="143">
                  <c:v>4559552.2541473508</c:v>
                </c:pt>
                <c:pt idx="144">
                  <c:v>4529944.0066417279</c:v>
                </c:pt>
                <c:pt idx="145">
                  <c:v>4500435.1185397394</c:v>
                </c:pt>
                <c:pt idx="146">
                  <c:v>4471025.2641624482</c:v>
                </c:pt>
                <c:pt idx="147">
                  <c:v>4441714.1188971736</c:v>
                </c:pt>
                <c:pt idx="148">
                  <c:v>4412501.3591939975</c:v>
                </c:pt>
                <c:pt idx="149">
                  <c:v>4383386.6625622865</c:v>
                </c:pt>
                <c:pt idx="150">
                  <c:v>4354369.7075672261</c:v>
                </c:pt>
                <c:pt idx="151">
                  <c:v>4325450.1738263601</c:v>
                </c:pt>
                <c:pt idx="152">
                  <c:v>4296627.7420061482</c:v>
                </c:pt>
                <c:pt idx="153">
                  <c:v>4267902.0938185314</c:v>
                </c:pt>
                <c:pt idx="154">
                  <c:v>4239272.9120175103</c:v>
                </c:pt>
                <c:pt idx="155">
                  <c:v>4210739.8803957319</c:v>
                </c:pt>
                <c:pt idx="156">
                  <c:v>4182302.6837810902</c:v>
                </c:pt>
                <c:pt idx="157">
                  <c:v>4153961.008033338</c:v>
                </c:pt>
                <c:pt idx="158">
                  <c:v>4125714.5400407072</c:v>
                </c:pt>
                <c:pt idx="159">
                  <c:v>4097562.9677165425</c:v>
                </c:pt>
                <c:pt idx="160">
                  <c:v>4069505.9799959459</c:v>
                </c:pt>
                <c:pt idx="161">
                  <c:v>4041543.2668324313</c:v>
                </c:pt>
                <c:pt idx="162">
                  <c:v>4013674.5191945904</c:v>
                </c:pt>
                <c:pt idx="163">
                  <c:v>3985899.4290627693</c:v>
                </c:pt>
                <c:pt idx="164">
                  <c:v>3958217.6894257576</c:v>
                </c:pt>
                <c:pt idx="165">
                  <c:v>3930628.9942774847</c:v>
                </c:pt>
                <c:pt idx="166">
                  <c:v>3903133.0386137315</c:v>
                </c:pt>
                <c:pt idx="167">
                  <c:v>3875729.5184288495</c:v>
                </c:pt>
                <c:pt idx="168">
                  <c:v>3848418.1307124924</c:v>
                </c:pt>
                <c:pt idx="169">
                  <c:v>3821198.5734463562</c:v>
                </c:pt>
                <c:pt idx="170">
                  <c:v>3794070.5456009335</c:v>
                </c:pt>
                <c:pt idx="171">
                  <c:v>3767033.7471322743</c:v>
                </c:pt>
                <c:pt idx="172">
                  <c:v>3740087.8789787623</c:v>
                </c:pt>
                <c:pt idx="173">
                  <c:v>3713232.6430578963</c:v>
                </c:pt>
                <c:pt idx="174">
                  <c:v>3686467.7422630857</c:v>
                </c:pt>
                <c:pt idx="175">
                  <c:v>3659792.8804604565</c:v>
                </c:pt>
                <c:pt idx="176">
                  <c:v>3633207.7624856653</c:v>
                </c:pt>
                <c:pt idx="177">
                  <c:v>3606712.0941407275</c:v>
                </c:pt>
                <c:pt idx="178">
                  <c:v>3580305.5821908512</c:v>
                </c:pt>
                <c:pt idx="179">
                  <c:v>3553987.9343612851</c:v>
                </c:pt>
                <c:pt idx="180">
                  <c:v>3527758.8593341769</c:v>
                </c:pt>
                <c:pt idx="181">
                  <c:v>3501618.0667454377</c:v>
                </c:pt>
                <c:pt idx="182">
                  <c:v>3475565.2671816219</c:v>
                </c:pt>
                <c:pt idx="183">
                  <c:v>3449600.1721768142</c:v>
                </c:pt>
                <c:pt idx="184">
                  <c:v>3423722.494209528</c:v>
                </c:pt>
                <c:pt idx="185">
                  <c:v>3397931.9466996132</c:v>
                </c:pt>
                <c:pt idx="186">
                  <c:v>3372228.2440051753</c:v>
                </c:pt>
                <c:pt idx="187">
                  <c:v>3346611.1014195024</c:v>
                </c:pt>
                <c:pt idx="188">
                  <c:v>3321080.2351680044</c:v>
                </c:pt>
                <c:pt idx="189">
                  <c:v>3295635.3624051614</c:v>
                </c:pt>
                <c:pt idx="190">
                  <c:v>3270276.2012114828</c:v>
                </c:pt>
                <c:pt idx="191">
                  <c:v>3245002.4705904745</c:v>
                </c:pt>
                <c:pt idx="192">
                  <c:v>3219813.8904656181</c:v>
                </c:pt>
                <c:pt idx="193">
                  <c:v>3194710.1816773592</c:v>
                </c:pt>
                <c:pt idx="194">
                  <c:v>3169691.0659801043</c:v>
                </c:pt>
                <c:pt idx="195">
                  <c:v>3144756.2660392304</c:v>
                </c:pt>
                <c:pt idx="196">
                  <c:v>3119905.5054281019</c:v>
                </c:pt>
                <c:pt idx="197">
                  <c:v>3095138.5086250971</c:v>
                </c:pt>
                <c:pt idx="198">
                  <c:v>3070455.0010106475</c:v>
                </c:pt>
                <c:pt idx="199">
                  <c:v>3045854.7088642833</c:v>
                </c:pt>
                <c:pt idx="200">
                  <c:v>3021337.35936169</c:v>
                </c:pt>
                <c:pt idx="201">
                  <c:v>2996902.680571775</c:v>
                </c:pt>
                <c:pt idx="202">
                  <c:v>2972550.4014537428</c:v>
                </c:pt>
                <c:pt idx="203">
                  <c:v>2948280.2518541822</c:v>
                </c:pt>
                <c:pt idx="204">
                  <c:v>2924091.9625041583</c:v>
                </c:pt>
                <c:pt idx="205">
                  <c:v>2899985.2650163192</c:v>
                </c:pt>
                <c:pt idx="206">
                  <c:v>2875959.8918820103</c:v>
                </c:pt>
                <c:pt idx="207">
                  <c:v>2852015.5764683946</c:v>
                </c:pt>
                <c:pt idx="208">
                  <c:v>2828152.0530155888</c:v>
                </c:pt>
                <c:pt idx="209">
                  <c:v>2804369.056633804</c:v>
                </c:pt>
                <c:pt idx="210">
                  <c:v>2780666.3233004971</c:v>
                </c:pt>
                <c:pt idx="211">
                  <c:v>2757043.5898575322</c:v>
                </c:pt>
                <c:pt idx="212">
                  <c:v>2733500.5940083503</c:v>
                </c:pt>
                <c:pt idx="213">
                  <c:v>2710037.0743151493</c:v>
                </c:pt>
                <c:pt idx="214">
                  <c:v>2686652.7701960723</c:v>
                </c:pt>
                <c:pt idx="215">
                  <c:v>2663347.4219224043</c:v>
                </c:pt>
                <c:pt idx="216">
                  <c:v>2640120.7706157812</c:v>
                </c:pt>
                <c:pt idx="217">
                  <c:v>2616972.5582454056</c:v>
                </c:pt>
                <c:pt idx="218">
                  <c:v>2593902.5276252702</c:v>
                </c:pt>
                <c:pt idx="219">
                  <c:v>2570910.4224113948</c:v>
                </c:pt>
                <c:pt idx="220">
                  <c:v>2547995.9870990678</c:v>
                </c:pt>
                <c:pt idx="221">
                  <c:v>2525158.9670200991</c:v>
                </c:pt>
                <c:pt idx="222">
                  <c:v>2502399.1083400818</c:v>
                </c:pt>
                <c:pt idx="223">
                  <c:v>2479716.1580556631</c:v>
                </c:pt>
                <c:pt idx="224">
                  <c:v>2457109.8639918226</c:v>
                </c:pt>
                <c:pt idx="225">
                  <c:v>2434579.9747991604</c:v>
                </c:pt>
                <c:pt idx="226">
                  <c:v>2412126.2399511961</c:v>
                </c:pt>
                <c:pt idx="227">
                  <c:v>2389748.4097416722</c:v>
                </c:pt>
                <c:pt idx="228">
                  <c:v>2367446.2352818712</c:v>
                </c:pt>
                <c:pt idx="229">
                  <c:v>2345219.4684979375</c:v>
                </c:pt>
                <c:pt idx="230">
                  <c:v>2323067.8621282107</c:v>
                </c:pt>
                <c:pt idx="231">
                  <c:v>2300991.1697205664</c:v>
                </c:pt>
                <c:pt idx="232">
                  <c:v>2278989.1456297655</c:v>
                </c:pt>
                <c:pt idx="233">
                  <c:v>2257061.5450148131</c:v>
                </c:pt>
                <c:pt idx="234">
                  <c:v>2235208.1238363264</c:v>
                </c:pt>
                <c:pt idx="235">
                  <c:v>2213428.6388539094</c:v>
                </c:pt>
                <c:pt idx="236">
                  <c:v>2191722.8476235364</c:v>
                </c:pt>
                <c:pt idx="237">
                  <c:v>2170090.5084949471</c:v>
                </c:pt>
                <c:pt idx="238">
                  <c:v>2148531.3806090462</c:v>
                </c:pt>
                <c:pt idx="239">
                  <c:v>2127045.2238953141</c:v>
                </c:pt>
                <c:pt idx="240">
                  <c:v>2105631.7990692253</c:v>
                </c:pt>
                <c:pt idx="241">
                  <c:v>2084290.867629675</c:v>
                </c:pt>
                <c:pt idx="242">
                  <c:v>2063022.1918564143</c:v>
                </c:pt>
                <c:pt idx="243">
                  <c:v>2041825.5348074941</c:v>
                </c:pt>
                <c:pt idx="244">
                  <c:v>2020700.6603167173</c:v>
                </c:pt>
                <c:pt idx="245">
                  <c:v>1999647.3329910985</c:v>
                </c:pt>
                <c:pt idx="246">
                  <c:v>1978665.3182083336</c:v>
                </c:pt>
                <c:pt idx="247">
                  <c:v>1957754.3821142761</c:v>
                </c:pt>
                <c:pt idx="248">
                  <c:v>1936914.2916204226</c:v>
                </c:pt>
                <c:pt idx="249">
                  <c:v>1916144.8144014061</c:v>
                </c:pt>
                <c:pt idx="250">
                  <c:v>1895445.7188924982</c:v>
                </c:pt>
                <c:pt idx="251">
                  <c:v>1874816.7742871181</c:v>
                </c:pt>
                <c:pt idx="252">
                  <c:v>1854257.7505343517</c:v>
                </c:pt>
                <c:pt idx="253">
                  <c:v>1833768.4183364764</c:v>
                </c:pt>
                <c:pt idx="254">
                  <c:v>1813348.5491464967</c:v>
                </c:pt>
                <c:pt idx="255">
                  <c:v>1792997.9151656851</c:v>
                </c:pt>
                <c:pt idx="256">
                  <c:v>1772716.289341134</c:v>
                </c:pt>
                <c:pt idx="257">
                  <c:v>1752503.445363313</c:v>
                </c:pt>
                <c:pt idx="258">
                  <c:v>1732359.1576636352</c:v>
                </c:pt>
                <c:pt idx="259">
                  <c:v>1712283.2014120324</c:v>
                </c:pt>
                <c:pt idx="260">
                  <c:v>1692275.3525145364</c:v>
                </c:pt>
                <c:pt idx="261">
                  <c:v>1672335.3876108699</c:v>
                </c:pt>
                <c:pt idx="262">
                  <c:v>1652463.0840720446</c:v>
                </c:pt>
                <c:pt idx="263">
                  <c:v>1632658.2199979664</c:v>
                </c:pt>
                <c:pt idx="264">
                  <c:v>1612920.5742150496</c:v>
                </c:pt>
                <c:pt idx="265">
                  <c:v>1593249.9262738388</c:v>
                </c:pt>
                <c:pt idx="266">
                  <c:v>1573646.056446638</c:v>
                </c:pt>
                <c:pt idx="267">
                  <c:v>1554108.7457251474</c:v>
                </c:pt>
                <c:pt idx="268">
                  <c:v>1534637.775818109</c:v>
                </c:pt>
                <c:pt idx="269">
                  <c:v>1515232.9291489588</c:v>
                </c:pt>
                <c:pt idx="270">
                  <c:v>1495893.9888534867</c:v>
                </c:pt>
                <c:pt idx="271">
                  <c:v>1476620.738777505</c:v>
                </c:pt>
                <c:pt idx="272">
                  <c:v>1457412.9634745237</c:v>
                </c:pt>
                <c:pt idx="273">
                  <c:v>1438270.4482034338</c:v>
                </c:pt>
                <c:pt idx="274">
                  <c:v>1419192.9789261979</c:v>
                </c:pt>
                <c:pt idx="275">
                  <c:v>1400180.3423055485</c:v>
                </c:pt>
                <c:pt idx="276">
                  <c:v>1381232.325702694</c:v>
                </c:pt>
                <c:pt idx="277">
                  <c:v>1362348.7171750325</c:v>
                </c:pt>
                <c:pt idx="278">
                  <c:v>1343529.3054738713</c:v>
                </c:pt>
                <c:pt idx="279">
                  <c:v>1324773.8800421564</c:v>
                </c:pt>
                <c:pt idx="280">
                  <c:v>1306082.2310122084</c:v>
                </c:pt>
                <c:pt idx="281">
                  <c:v>1287454.1492034644</c:v>
                </c:pt>
                <c:pt idx="282">
                  <c:v>1268889.4261202298</c:v>
                </c:pt>
                <c:pt idx="283">
                  <c:v>1250387.8539494353</c:v>
                </c:pt>
                <c:pt idx="284">
                  <c:v>1231949.2255584029</c:v>
                </c:pt>
                <c:pt idx="285">
                  <c:v>1213573.334492618</c:v>
                </c:pt>
                <c:pt idx="286">
                  <c:v>1195259.9749735096</c:v>
                </c:pt>
                <c:pt idx="287">
                  <c:v>1177008.941896237</c:v>
                </c:pt>
                <c:pt idx="288">
                  <c:v>1158820.0308274841</c:v>
                </c:pt>
                <c:pt idx="289">
                  <c:v>1140693.0380032619</c:v>
                </c:pt>
                <c:pt idx="290">
                  <c:v>1122627.7603267164</c:v>
                </c:pt>
                <c:pt idx="291">
                  <c:v>1104623.9953659447</c:v>
                </c:pt>
                <c:pt idx="292">
                  <c:v>1086681.5413518182</c:v>
                </c:pt>
                <c:pt idx="293">
                  <c:v>1068800.1971758134</c:v>
                </c:pt>
                <c:pt idx="294">
                  <c:v>1050979.762387848</c:v>
                </c:pt>
                <c:pt idx="295">
                  <c:v>1033220.0371941264</c:v>
                </c:pt>
                <c:pt idx="296">
                  <c:v>1015520.8224549911</c:v>
                </c:pt>
                <c:pt idx="297">
                  <c:v>997881.91968278028</c:v>
                </c:pt>
                <c:pt idx="298">
                  <c:v>980303.13103969465</c:v>
                </c:pt>
                <c:pt idx="299">
                  <c:v>962784.25933566887</c:v>
                </c:pt>
                <c:pt idx="300">
                  <c:v>945325.10802625155</c:v>
                </c:pt>
              </c:numCache>
            </c:numRef>
          </c:val>
          <c:extLst>
            <c:ext xmlns:c16="http://schemas.microsoft.com/office/drawing/2014/chart" uri="{C3380CC4-5D6E-409C-BE32-E72D297353CC}">
              <c16:uniqueId val="{00000001-735A-4F2A-9AD6-5C96859AAE1D}"/>
            </c:ext>
          </c:extLst>
        </c:ser>
        <c:dLbls>
          <c:showLegendKey val="0"/>
          <c:showVal val="0"/>
          <c:showCatName val="0"/>
          <c:showSerName val="0"/>
          <c:showPercent val="0"/>
          <c:showBubbleSize val="0"/>
        </c:dLbls>
        <c:axId val="526449280"/>
        <c:axId val="527651200"/>
      </c:areaChart>
      <c:catAx>
        <c:axId val="526449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27651200"/>
        <c:crosses val="autoZero"/>
        <c:auto val="1"/>
        <c:lblAlgn val="ctr"/>
        <c:lblOffset val="100"/>
        <c:tickLblSkip val="12"/>
        <c:tickMarkSkip val="12"/>
        <c:noMultiLvlLbl val="0"/>
      </c:catAx>
      <c:valAx>
        <c:axId val="527651200"/>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26449280"/>
        <c:crosses val="autoZero"/>
        <c:crossBetween val="midCat"/>
      </c:valAx>
      <c:spPr>
        <a:solidFill>
          <a:srgbClr val="C0C0C0"/>
        </a:solidFill>
        <a:ln w="12700">
          <a:solidFill>
            <a:srgbClr val="808080"/>
          </a:solidFill>
          <a:prstDash val="solid"/>
        </a:ln>
      </c:spPr>
    </c:plotArea>
    <c:legend>
      <c:legendPos val="r"/>
      <c:layout>
        <c:manualLayout>
          <c:xMode val="edge"/>
          <c:yMode val="edge"/>
          <c:x val="0.72976741483495466"/>
          <c:y val="0.39678452992748081"/>
          <c:w val="0.2427985571913289"/>
          <c:h val="0.2895454677849183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zero"/>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8</xdr:col>
      <xdr:colOff>142875</xdr:colOff>
      <xdr:row>27</xdr:row>
      <xdr:rowOff>76200</xdr:rowOff>
    </xdr:from>
    <xdr:to>
      <xdr:col>12</xdr:col>
      <xdr:colOff>514350</xdr:colOff>
      <xdr:row>42</xdr:row>
      <xdr:rowOff>85725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281940</xdr:colOff>
      <xdr:row>5</xdr:row>
      <xdr:rowOff>83820</xdr:rowOff>
    </xdr:from>
    <xdr:to>
      <xdr:col>7</xdr:col>
      <xdr:colOff>640080</xdr:colOff>
      <xdr:row>5</xdr:row>
      <xdr:rowOff>83820</xdr:rowOff>
    </xdr:to>
    <xdr:cxnSp macro="">
      <xdr:nvCxnSpPr>
        <xdr:cNvPr id="4" name="Straight Arrow Connector 3">
          <a:extLst>
            <a:ext uri="{FF2B5EF4-FFF2-40B4-BE49-F238E27FC236}">
              <a16:creationId xmlns:a16="http://schemas.microsoft.com/office/drawing/2014/main" id="{00000000-0008-0000-0000-000004000000}"/>
            </a:ext>
          </a:extLst>
        </xdr:cNvPr>
        <xdr:cNvCxnSpPr/>
      </xdr:nvCxnSpPr>
      <xdr:spPr bwMode="auto">
        <a:xfrm>
          <a:off x="5615940" y="952500"/>
          <a:ext cx="1699260" cy="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val="FF00FF"/>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28</xdr:col>
      <xdr:colOff>1038226</xdr:colOff>
      <xdr:row>10</xdr:row>
      <xdr:rowOff>19050</xdr:rowOff>
    </xdr:from>
    <xdr:to>
      <xdr:col>28</xdr:col>
      <xdr:colOff>1057275</xdr:colOff>
      <xdr:row>18</xdr:row>
      <xdr:rowOff>419100</xdr:rowOff>
    </xdr:to>
    <xdr:cxnSp macro="">
      <xdr:nvCxnSpPr>
        <xdr:cNvPr id="5" name="Straight Arrow Connector 4">
          <a:extLst>
            <a:ext uri="{FF2B5EF4-FFF2-40B4-BE49-F238E27FC236}">
              <a16:creationId xmlns:a16="http://schemas.microsoft.com/office/drawing/2014/main" id="{00000000-0008-0000-0000-000005000000}"/>
            </a:ext>
          </a:extLst>
        </xdr:cNvPr>
        <xdr:cNvCxnSpPr/>
      </xdr:nvCxnSpPr>
      <xdr:spPr bwMode="auto">
        <a:xfrm flipH="1">
          <a:off x="24336376" y="2076450"/>
          <a:ext cx="19049" cy="200977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val="FF00FF"/>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24</xdr:col>
      <xdr:colOff>247650</xdr:colOff>
      <xdr:row>10</xdr:row>
      <xdr:rowOff>114300</xdr:rowOff>
    </xdr:from>
    <xdr:to>
      <xdr:col>25</xdr:col>
      <xdr:colOff>504826</xdr:colOff>
      <xdr:row>16</xdr:row>
      <xdr:rowOff>95250</xdr:rowOff>
    </xdr:to>
    <xdr:cxnSp macro="">
      <xdr:nvCxnSpPr>
        <xdr:cNvPr id="7" name="Straight Arrow Connector 6">
          <a:extLst>
            <a:ext uri="{FF2B5EF4-FFF2-40B4-BE49-F238E27FC236}">
              <a16:creationId xmlns:a16="http://schemas.microsoft.com/office/drawing/2014/main" id="{00000000-0008-0000-0000-000007000000}"/>
            </a:ext>
          </a:extLst>
        </xdr:cNvPr>
        <xdr:cNvCxnSpPr/>
      </xdr:nvCxnSpPr>
      <xdr:spPr bwMode="auto">
        <a:xfrm flipH="1">
          <a:off x="19678650" y="2162175"/>
          <a:ext cx="1009651" cy="119062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25</xdr:col>
      <xdr:colOff>809625</xdr:colOff>
      <xdr:row>10</xdr:row>
      <xdr:rowOff>95250</xdr:rowOff>
    </xdr:from>
    <xdr:to>
      <xdr:col>26</xdr:col>
      <xdr:colOff>981075</xdr:colOff>
      <xdr:row>16</xdr:row>
      <xdr:rowOff>142875</xdr:rowOff>
    </xdr:to>
    <xdr:cxnSp macro="">
      <xdr:nvCxnSpPr>
        <xdr:cNvPr id="9" name="Straight Arrow Connector 8">
          <a:extLst>
            <a:ext uri="{FF2B5EF4-FFF2-40B4-BE49-F238E27FC236}">
              <a16:creationId xmlns:a16="http://schemas.microsoft.com/office/drawing/2014/main" id="{00000000-0008-0000-0000-000009000000}"/>
            </a:ext>
          </a:extLst>
        </xdr:cNvPr>
        <xdr:cNvCxnSpPr/>
      </xdr:nvCxnSpPr>
      <xdr:spPr bwMode="auto">
        <a:xfrm>
          <a:off x="20993100" y="2409825"/>
          <a:ext cx="1295400" cy="1257300"/>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29</xdr:col>
      <xdr:colOff>114300</xdr:colOff>
      <xdr:row>5</xdr:row>
      <xdr:rowOff>47625</xdr:rowOff>
    </xdr:from>
    <xdr:to>
      <xdr:col>30</xdr:col>
      <xdr:colOff>419100</xdr:colOff>
      <xdr:row>7</xdr:row>
      <xdr:rowOff>0</xdr:rowOff>
    </xdr:to>
    <xdr:sp macro="" textlink="">
      <xdr:nvSpPr>
        <xdr:cNvPr id="13" name="Right Arrow 12">
          <a:extLst>
            <a:ext uri="{FF2B5EF4-FFF2-40B4-BE49-F238E27FC236}">
              <a16:creationId xmlns:a16="http://schemas.microsoft.com/office/drawing/2014/main" id="{00000000-0008-0000-0000-00000D000000}"/>
            </a:ext>
          </a:extLst>
        </xdr:cNvPr>
        <xdr:cNvSpPr/>
      </xdr:nvSpPr>
      <xdr:spPr bwMode="auto">
        <a:xfrm>
          <a:off x="24469725" y="1143000"/>
          <a:ext cx="914400" cy="438150"/>
        </a:xfrm>
        <a:prstGeom prst="rightArrow">
          <a:avLst/>
        </a:prstGeom>
        <a:solidFill>
          <a:srgbClr val="0070C0"/>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twoCellAnchor>
    <xdr:from>
      <xdr:col>20</xdr:col>
      <xdr:colOff>276225</xdr:colOff>
      <xdr:row>9</xdr:row>
      <xdr:rowOff>95250</xdr:rowOff>
    </xdr:from>
    <xdr:to>
      <xdr:col>20</xdr:col>
      <xdr:colOff>276226</xdr:colOff>
      <xdr:row>12</xdr:row>
      <xdr:rowOff>0</xdr:rowOff>
    </xdr:to>
    <xdr:cxnSp macro="">
      <xdr:nvCxnSpPr>
        <xdr:cNvPr id="14" name="Straight Arrow Connector 13">
          <a:extLst>
            <a:ext uri="{FF2B5EF4-FFF2-40B4-BE49-F238E27FC236}">
              <a16:creationId xmlns:a16="http://schemas.microsoft.com/office/drawing/2014/main" id="{00000000-0008-0000-0000-00000E000000}"/>
            </a:ext>
          </a:extLst>
        </xdr:cNvPr>
        <xdr:cNvCxnSpPr/>
      </xdr:nvCxnSpPr>
      <xdr:spPr bwMode="auto">
        <a:xfrm flipH="1">
          <a:off x="16859250" y="2219325"/>
          <a:ext cx="1" cy="504825"/>
        </a:xfrm>
        <a:prstGeom prst="straightConnector1">
          <a:avLst/>
        </a:prstGeom>
        <a:solidFill>
          <a:srgbClr xmlns:mc="http://schemas.openxmlformats.org/markup-compatibility/2006" xmlns:a14="http://schemas.microsoft.com/office/drawing/2010/main" val="FFFFFF" mc:Ignorable="a14" a14:legacySpreadsheetColorIndex="9"/>
        </a:solidFill>
        <a:ln w="9525" cap="flat" cmpd="sng" algn="ctr">
          <a:solidFill>
            <a:srgbClr val="FF00FF"/>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30</xdr:col>
      <xdr:colOff>295275</xdr:colOff>
      <xdr:row>18</xdr:row>
      <xdr:rowOff>342900</xdr:rowOff>
    </xdr:from>
    <xdr:to>
      <xdr:col>37</xdr:col>
      <xdr:colOff>571500</xdr:colOff>
      <xdr:row>60</xdr:row>
      <xdr:rowOff>47625</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25384125" y="4010025"/>
          <a:ext cx="5753100" cy="810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tx2"/>
              </a:solidFill>
            </a:rPr>
            <a:t>Securitisation factor methodology:</a:t>
          </a:r>
        </a:p>
        <a:p>
          <a:endParaRPr lang="en-GB" sz="1100" b="1">
            <a:solidFill>
              <a:schemeClr val="tx2"/>
            </a:solidFill>
          </a:endParaRPr>
        </a:p>
        <a:p>
          <a:r>
            <a:rPr lang="en-GB" sz="1100"/>
            <a:t>The goal of the securitisation factor is to reflect in the liquidity pricing of mortgages the funding advantage that such assets generate for the bank,</a:t>
          </a:r>
          <a:r>
            <a:rPr lang="en-GB" sz="1100" baseline="0"/>
            <a:t> via covered bond issuances or securitisation (RMBS). The update frequency is </a:t>
          </a:r>
          <a:r>
            <a:rPr lang="en-GB" sz="1100" b="1" baseline="0"/>
            <a:t>quarterly</a:t>
          </a:r>
        </a:p>
        <a:p>
          <a:r>
            <a:rPr lang="en-GB" sz="1100" baseline="0"/>
            <a:t>The principle is the following:</a:t>
          </a:r>
        </a:p>
        <a:p>
          <a:r>
            <a:rPr lang="en-GB" sz="1100" baseline="0"/>
            <a:t>Determine which % of the mortgage production is </a:t>
          </a:r>
          <a:r>
            <a:rPr lang="en-GB" sz="1100" b="1" baseline="0"/>
            <a:t>eligible</a:t>
          </a:r>
          <a:r>
            <a:rPr lang="en-GB" sz="1100" baseline="0"/>
            <a:t> for securitisation / Covered bond backing. This is determined based on various parameters (max Debt to Income, maximum Loan to Value, no Bank employees ect. This ratio can be found in the SubstitutionEligibilityPool pdf file provided by the business ==&gt;</a:t>
          </a:r>
        </a:p>
        <a:p>
          <a:r>
            <a:rPr lang="en-GB" sz="1100" baseline="0"/>
            <a:t>The % of eligibility used is related to the line Seasoning 0-5 months in order to reflect the late production characteristics</a:t>
          </a:r>
        </a:p>
        <a:p>
          <a:r>
            <a:rPr lang="en-GB" sz="1100" b="1" baseline="0"/>
            <a:t>Eligible part </a:t>
          </a:r>
          <a:r>
            <a:rPr lang="en-GB" sz="1100" baseline="0"/>
            <a:t>is further split between </a:t>
          </a:r>
          <a:r>
            <a:rPr lang="en-GB" sz="1100" b="0" baseline="0"/>
            <a:t>part backing the AAA Covred bond and the part backing the OC loans. OC loan % is set to 17% to reflect the OC % of the SCF</a:t>
          </a:r>
        </a:p>
        <a:p>
          <a:r>
            <a:rPr lang="en-GB" sz="1100" b="1" baseline="0"/>
            <a:t>The Eligible part backing the Covered bond </a:t>
          </a:r>
          <a:r>
            <a:rPr lang="en-GB" sz="1100" b="0" baseline="0"/>
            <a:t>is granted the </a:t>
          </a:r>
          <a:r>
            <a:rPr lang="en-GB" sz="1100" b="1" baseline="0"/>
            <a:t>CB LP </a:t>
          </a:r>
          <a:r>
            <a:rPr lang="en-GB" sz="1100" b="0" baseline="0"/>
            <a:t>(levels provided by Lieven), which is a curve based on ABB's own covered bond curve (excluding the less liquid issuances of 250m, but including placement fees and NIP tor eflect the true funding cost)</a:t>
          </a:r>
        </a:p>
        <a:p>
          <a:r>
            <a:rPr lang="en-GB" sz="1100" b="1" baseline="0"/>
            <a:t>The eligible part backing OC and illegible part </a:t>
          </a:r>
          <a:r>
            <a:rPr lang="en-GB" sz="1100" b="0" baseline="0"/>
            <a:t>are granted the </a:t>
          </a:r>
          <a:r>
            <a:rPr lang="en-GB" sz="1100" b="1" baseline="0"/>
            <a:t>Senior LP  </a:t>
          </a:r>
        </a:p>
        <a:p>
          <a:r>
            <a:rPr lang="en-GB" sz="1100" b="0" baseline="0"/>
            <a:t>For each mortgage type, a </a:t>
          </a:r>
          <a:r>
            <a:rPr lang="en-GB" sz="1100" b="1" baseline="0"/>
            <a:t>principal</a:t>
          </a:r>
          <a:r>
            <a:rPr lang="en-GB" sz="1100" b="0" baseline="0"/>
            <a:t> amortizing scheme is computed, assuming 4% CPR. Each principal cashflow is split between Eligible / illeligible and gets the LP accordingly.</a:t>
          </a:r>
        </a:p>
        <a:p>
          <a:r>
            <a:rPr lang="en-GB" sz="1100" b="0" baseline="0"/>
            <a:t>The </a:t>
          </a:r>
          <a:r>
            <a:rPr lang="en-GB" sz="1100" b="1" baseline="0"/>
            <a:t>securitisation factor </a:t>
          </a:r>
          <a:r>
            <a:rPr lang="en-GB" sz="1100" b="0" baseline="0"/>
            <a:t>is then compute as the average LP that would give the same liquidity premiuym over the lifetime of the mortgage as the split Senior LP / CB LP.</a:t>
          </a:r>
        </a:p>
        <a:p>
          <a:endParaRPr lang="en-GB" sz="1100" b="0" baseline="0"/>
        </a:p>
        <a:p>
          <a:endParaRPr lang="en-GB" sz="1100"/>
        </a:p>
        <a:p>
          <a:r>
            <a:rPr lang="en-GB" sz="1100" b="1">
              <a:solidFill>
                <a:schemeClr val="tx2"/>
              </a:solidFill>
              <a:latin typeface="+mn-lt"/>
              <a:ea typeface="+mn-ea"/>
              <a:cs typeface="+mn-cs"/>
            </a:rPr>
            <a:t>Senior LP Methodology</a:t>
          </a:r>
        </a:p>
        <a:p>
          <a:r>
            <a:rPr lang="en-GB" sz="1100"/>
            <a:t>Based on BBG </a:t>
          </a:r>
        </a:p>
        <a:p>
          <a:pPr marL="0" marR="0" indent="0"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EUR Europe B ank indices</a:t>
          </a:r>
          <a:r>
            <a:rPr lang="en-GB" sz="1100" baseline="0">
              <a:solidFill>
                <a:schemeClr val="dk1"/>
              </a:solidFill>
              <a:effectLst/>
              <a:latin typeface="+mn-lt"/>
              <a:ea typeface="+mn-ea"/>
              <a:cs typeface="+mn-cs"/>
            </a:rPr>
            <a:t> "AA" BBG GC &lt;GO&gt; ==&gt; BVSC0151</a:t>
          </a:r>
          <a:endParaRPr lang="en-GB">
            <a:effectLst/>
          </a:endParaRPr>
        </a:p>
        <a:p>
          <a:endParaRPr lang="en-GB" sz="1100"/>
        </a:p>
        <a:p>
          <a:r>
            <a:rPr lang="en-GB" sz="1100"/>
            <a:t>EUR Europe B ank indices</a:t>
          </a:r>
          <a:r>
            <a:rPr lang="en-GB" sz="1100" baseline="0"/>
            <a:t> "A" BBG GC &lt;GO&gt; ==&gt; BVSC0152</a:t>
          </a:r>
          <a:endParaRPr lang="en-GB" sz="1100"/>
        </a:p>
        <a:p>
          <a:pPr marL="0" indent="0"/>
          <a:endParaRPr lang="en-GB" sz="1100" b="1">
            <a:solidFill>
              <a:schemeClr val="tx2"/>
            </a:solidFill>
            <a:latin typeface="+mn-lt"/>
            <a:ea typeface="+mn-ea"/>
            <a:cs typeface="+mn-cs"/>
          </a:endParaRPr>
        </a:p>
        <a:p>
          <a:pPr marL="0" indent="0"/>
          <a:r>
            <a:rPr lang="en-GB" sz="1100" b="1">
              <a:solidFill>
                <a:schemeClr val="tx2"/>
              </a:solidFill>
              <a:latin typeface="+mn-lt"/>
              <a:ea typeface="+mn-ea"/>
              <a:cs typeface="+mn-cs"/>
            </a:rPr>
            <a:t>Covered Bond LP Methodology</a:t>
          </a:r>
        </a:p>
        <a:p>
          <a:pPr marL="0" indent="0"/>
          <a:r>
            <a:rPr lang="en-GB" sz="1100" b="0" baseline="0">
              <a:solidFill>
                <a:schemeClr val="dk1"/>
              </a:solidFill>
              <a:latin typeface="+mn-lt"/>
              <a:ea typeface="+mn-ea"/>
              <a:cs typeface="+mn-cs"/>
            </a:rPr>
            <a:t>Based on ABB's own curve: secondary market levels + prevailing NIP + Placement fees</a:t>
          </a:r>
        </a:p>
      </xdr:txBody>
    </xdr:sp>
    <xdr:clientData/>
  </xdr:twoCellAnchor>
  <xdr:twoCellAnchor editAs="oneCell">
    <xdr:from>
      <xdr:col>38</xdr:col>
      <xdr:colOff>297180</xdr:colOff>
      <xdr:row>23</xdr:row>
      <xdr:rowOff>99060</xdr:rowOff>
    </xdr:from>
    <xdr:to>
      <xdr:col>54</xdr:col>
      <xdr:colOff>581067</xdr:colOff>
      <xdr:row>43</xdr:row>
      <xdr:rowOff>34635</xdr:rowOff>
    </xdr:to>
    <xdr:pic>
      <xdr:nvPicPr>
        <xdr:cNvPr id="11" name="Picture 10">
          <a:extLst>
            <a:ext uri="{FF2B5EF4-FFF2-40B4-BE49-F238E27FC236}">
              <a16:creationId xmlns:a16="http://schemas.microsoft.com/office/drawing/2014/main" id="{2434D6B0-C032-49D3-9E13-C5F71ED8AB84}"/>
            </a:ext>
          </a:extLst>
        </xdr:cNvPr>
        <xdr:cNvPicPr>
          <a:picLocks noChangeAspect="1"/>
        </xdr:cNvPicPr>
      </xdr:nvPicPr>
      <xdr:blipFill>
        <a:blip xmlns:r="http://schemas.openxmlformats.org/officeDocument/2006/relationships" r:embed="rId2"/>
        <a:stretch>
          <a:fillRect/>
        </a:stretch>
      </xdr:blipFill>
      <xdr:spPr>
        <a:xfrm>
          <a:off x="32819340" y="4914900"/>
          <a:ext cx="10037487" cy="37684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1075765</xdr:colOff>
      <xdr:row>31</xdr:row>
      <xdr:rowOff>89647</xdr:rowOff>
    </xdr:from>
    <xdr:to>
      <xdr:col>14</xdr:col>
      <xdr:colOff>399524</xdr:colOff>
      <xdr:row>43</xdr:row>
      <xdr:rowOff>16583</xdr:rowOff>
    </xdr:to>
    <xdr:pic>
      <xdr:nvPicPr>
        <xdr:cNvPr id="2" name="Picture 1">
          <a:extLst>
            <a:ext uri="{FF2B5EF4-FFF2-40B4-BE49-F238E27FC236}">
              <a16:creationId xmlns:a16="http://schemas.microsoft.com/office/drawing/2014/main" id="{E3121BDC-7785-4F9B-B525-3690C335A93B}"/>
            </a:ext>
          </a:extLst>
        </xdr:cNvPr>
        <xdr:cNvPicPr>
          <a:picLocks noChangeAspect="1"/>
        </xdr:cNvPicPr>
      </xdr:nvPicPr>
      <xdr:blipFill>
        <a:blip xmlns:r="http://schemas.openxmlformats.org/officeDocument/2006/relationships" r:embed="rId1"/>
        <a:stretch>
          <a:fillRect/>
        </a:stretch>
      </xdr:blipFill>
      <xdr:spPr>
        <a:xfrm>
          <a:off x="12382500" y="5121088"/>
          <a:ext cx="4209524" cy="18095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997322</xdr:colOff>
      <xdr:row>0</xdr:row>
      <xdr:rowOff>22411</xdr:rowOff>
    </xdr:from>
    <xdr:to>
      <xdr:col>21</xdr:col>
      <xdr:colOff>489170</xdr:colOff>
      <xdr:row>10</xdr:row>
      <xdr:rowOff>117435</xdr:rowOff>
    </xdr:to>
    <xdr:pic>
      <xdr:nvPicPr>
        <xdr:cNvPr id="2" name="Picture 1">
          <a:extLst>
            <a:ext uri="{FF2B5EF4-FFF2-40B4-BE49-F238E27FC236}">
              <a16:creationId xmlns:a16="http://schemas.microsoft.com/office/drawing/2014/main" id="{98AF6798-109F-4627-A095-7C34209CDC21}"/>
            </a:ext>
          </a:extLst>
        </xdr:cNvPr>
        <xdr:cNvPicPr>
          <a:picLocks noChangeAspect="1"/>
        </xdr:cNvPicPr>
      </xdr:nvPicPr>
      <xdr:blipFill>
        <a:blip xmlns:r="http://schemas.openxmlformats.org/officeDocument/2006/relationships" r:embed="rId1"/>
        <a:stretch>
          <a:fillRect/>
        </a:stretch>
      </xdr:blipFill>
      <xdr:spPr>
        <a:xfrm>
          <a:off x="15598587" y="22411"/>
          <a:ext cx="4209524" cy="18095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4" name="Curved Connector 3">
          <a:extLst>
            <a:ext uri="{FF2B5EF4-FFF2-40B4-BE49-F238E27FC236}">
              <a16:creationId xmlns:a16="http://schemas.microsoft.com/office/drawing/2014/main" id="{00000000-0008-0000-0100-000004000000}"/>
            </a:ext>
          </a:extLst>
        </xdr:cNvPr>
        <xdr:cNvCxnSpPr/>
      </xdr:nvCxnSpPr>
      <xdr:spPr bwMode="auto">
        <a:xfrm>
          <a:off x="32908875" y="2247900"/>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16" name="Left Brace 15">
          <a:extLst>
            <a:ext uri="{FF2B5EF4-FFF2-40B4-BE49-F238E27FC236}">
              <a16:creationId xmlns:a16="http://schemas.microsoft.com/office/drawing/2014/main" id="{00000000-0008-0000-0100-000010000000}"/>
            </a:ext>
          </a:extLst>
        </xdr:cNvPr>
        <xdr:cNvSpPr/>
      </xdr:nvSpPr>
      <xdr:spPr bwMode="auto">
        <a:xfrm>
          <a:off x="33585150" y="2371725"/>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2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2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3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3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4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4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5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5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6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6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7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7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8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8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3861" name="Chart 1">
          <a:extLst>
            <a:ext uri="{FF2B5EF4-FFF2-40B4-BE49-F238E27FC236}">
              <a16:creationId xmlns:a16="http://schemas.microsoft.com/office/drawing/2014/main" id="{00000000-0008-0000-0900-0000150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9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9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A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A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B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B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C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C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D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D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E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E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0F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0F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twoCellAnchor>
    <xdr:from>
      <xdr:col>26</xdr:col>
      <xdr:colOff>1295400</xdr:colOff>
      <xdr:row>10</xdr:row>
      <xdr:rowOff>47625</xdr:rowOff>
    </xdr:from>
    <xdr:to>
      <xdr:col>26</xdr:col>
      <xdr:colOff>1619250</xdr:colOff>
      <xdr:row>15</xdr:row>
      <xdr:rowOff>142875</xdr:rowOff>
    </xdr:to>
    <xdr:sp macro="" textlink="">
      <xdr:nvSpPr>
        <xdr:cNvPr id="5" name="Arrow: Down 4">
          <a:extLst>
            <a:ext uri="{FF2B5EF4-FFF2-40B4-BE49-F238E27FC236}">
              <a16:creationId xmlns:a16="http://schemas.microsoft.com/office/drawing/2014/main" id="{5D7ECD6B-7530-44D5-96D3-CD6B7E2FD662}"/>
            </a:ext>
          </a:extLst>
        </xdr:cNvPr>
        <xdr:cNvSpPr/>
      </xdr:nvSpPr>
      <xdr:spPr bwMode="auto">
        <a:xfrm>
          <a:off x="22155150" y="1762125"/>
          <a:ext cx="323850" cy="1076325"/>
        </a:xfrm>
        <a:prstGeom prst="down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GB" sz="1100"/>
        </a:p>
      </xdr:txBody>
    </xdr:sp>
    <xdr:clientData/>
  </xdr:twoCellAnchor>
  <xdr:twoCellAnchor>
    <xdr:from>
      <xdr:col>22</xdr:col>
      <xdr:colOff>47625</xdr:colOff>
      <xdr:row>279</xdr:row>
      <xdr:rowOff>133350</xdr:rowOff>
    </xdr:from>
    <xdr:to>
      <xdr:col>26</xdr:col>
      <xdr:colOff>1428750</xdr:colOff>
      <xdr:row>296</xdr:row>
      <xdr:rowOff>123825</xdr:rowOff>
    </xdr:to>
    <xdr:graphicFrame macro="">
      <xdr:nvGraphicFramePr>
        <xdr:cNvPr id="6" name="Chart 5">
          <a:extLst>
            <a:ext uri="{FF2B5EF4-FFF2-40B4-BE49-F238E27FC236}">
              <a16:creationId xmlns:a16="http://schemas.microsoft.com/office/drawing/2014/main" id="{EB51962F-3CCD-44ED-BD43-2DAEE4CCA5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10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10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9</xdr:col>
      <xdr:colOff>114300</xdr:colOff>
      <xdr:row>0</xdr:row>
      <xdr:rowOff>60960</xdr:rowOff>
    </xdr:from>
    <xdr:to>
      <xdr:col>18</xdr:col>
      <xdr:colOff>60960</xdr:colOff>
      <xdr:row>16</xdr:row>
      <xdr:rowOff>137160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752475</xdr:colOff>
      <xdr:row>13</xdr:row>
      <xdr:rowOff>47625</xdr:rowOff>
    </xdr:from>
    <xdr:to>
      <xdr:col>36</xdr:col>
      <xdr:colOff>1333500</xdr:colOff>
      <xdr:row>14</xdr:row>
      <xdr:rowOff>266700</xdr:rowOff>
    </xdr:to>
    <xdr:cxnSp macro="">
      <xdr:nvCxnSpPr>
        <xdr:cNvPr id="3" name="Curved Connector 2">
          <a:extLst>
            <a:ext uri="{FF2B5EF4-FFF2-40B4-BE49-F238E27FC236}">
              <a16:creationId xmlns:a16="http://schemas.microsoft.com/office/drawing/2014/main" id="{00000000-0008-0000-1100-000003000000}"/>
            </a:ext>
          </a:extLst>
        </xdr:cNvPr>
        <xdr:cNvCxnSpPr/>
      </xdr:nvCxnSpPr>
      <xdr:spPr bwMode="auto">
        <a:xfrm>
          <a:off x="32604075" y="2257425"/>
          <a:ext cx="581025" cy="381000"/>
        </a:xfrm>
        <a:prstGeom prst="curvedConnector3">
          <a:avLst>
            <a:gd name="adj1" fmla="val 82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37</xdr:col>
      <xdr:colOff>47625</xdr:colOff>
      <xdr:row>14</xdr:row>
      <xdr:rowOff>9525</xdr:rowOff>
    </xdr:from>
    <xdr:to>
      <xdr:col>37</xdr:col>
      <xdr:colOff>219075</xdr:colOff>
      <xdr:row>16</xdr:row>
      <xdr:rowOff>28575</xdr:rowOff>
    </xdr:to>
    <xdr:sp macro="" textlink="">
      <xdr:nvSpPr>
        <xdr:cNvPr id="4" name="Left Brace 3">
          <a:extLst>
            <a:ext uri="{FF2B5EF4-FFF2-40B4-BE49-F238E27FC236}">
              <a16:creationId xmlns:a16="http://schemas.microsoft.com/office/drawing/2014/main" id="{00000000-0008-0000-1100-000004000000}"/>
            </a:ext>
          </a:extLst>
        </xdr:cNvPr>
        <xdr:cNvSpPr/>
      </xdr:nvSpPr>
      <xdr:spPr bwMode="auto">
        <a:xfrm>
          <a:off x="33280350" y="2381250"/>
          <a:ext cx="171450" cy="5429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LM\Projecten\internal%20transfer%20pricing\FTP_Swap%20Points_WEEKLY%20Spread_EURIBORandEONIA_NEW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ALM\Projecten\Woonkredieten%20AXA%20Bank\Optiepremies\2020\JULY\Option%20Premium%20Bloomberg%20Upload.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L:\ALM\Projecten\Woonkredieten%20AXA%20Bank\Optiepremies\2020\JULY\Premium%20formule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r guide"/>
      <sheetName val="DATA closing"/>
      <sheetName val="EUR"/>
      <sheetName val="OLO"/>
      <sheetName val="Spreads"/>
      <sheetName val="Spreads Branches"/>
      <sheetName val="Marginal LP FTP NMD"/>
      <sheetName val="EONIA 10yrs"/>
      <sheetName val="Spread ABE 1W"/>
      <sheetName val="Spread ABE 1M"/>
      <sheetName val="Capital Curve (closing) 1M"/>
      <sheetName val="Capital Curve (closing) 1W"/>
      <sheetName val="EMTN"/>
      <sheetName val="Marginal LP FTP NMD old rules"/>
    </sheetNames>
    <sheetDataSet>
      <sheetData sheetId="0"/>
      <sheetData sheetId="1"/>
      <sheetData sheetId="2"/>
      <sheetData sheetId="3"/>
      <sheetData sheetId="4">
        <row r="46">
          <cell r="C46">
            <v>0</v>
          </cell>
          <cell r="D46">
            <v>0</v>
          </cell>
          <cell r="E46">
            <v>0</v>
          </cell>
        </row>
        <row r="47">
          <cell r="C47">
            <v>0</v>
          </cell>
          <cell r="D47">
            <v>0</v>
          </cell>
          <cell r="E47">
            <v>0</v>
          </cell>
        </row>
        <row r="48">
          <cell r="C48">
            <v>0</v>
          </cell>
          <cell r="D48">
            <v>0</v>
          </cell>
          <cell r="E48">
            <v>0</v>
          </cell>
        </row>
        <row r="49">
          <cell r="C49">
            <v>0</v>
          </cell>
          <cell r="D49">
            <v>0</v>
          </cell>
          <cell r="E49">
            <v>0</v>
          </cell>
        </row>
        <row r="50">
          <cell r="C50">
            <v>0</v>
          </cell>
          <cell r="D50">
            <v>0</v>
          </cell>
          <cell r="E50">
            <v>0</v>
          </cell>
        </row>
        <row r="51">
          <cell r="D51">
            <v>0</v>
          </cell>
          <cell r="E51">
            <v>0</v>
          </cell>
        </row>
        <row r="52">
          <cell r="D52">
            <v>0</v>
          </cell>
          <cell r="E52">
            <v>0</v>
          </cell>
        </row>
        <row r="53">
          <cell r="D53">
            <v>0</v>
          </cell>
          <cell r="E53">
            <v>0</v>
          </cell>
        </row>
        <row r="54">
          <cell r="D54">
            <v>8.2916666666665861E-4</v>
          </cell>
          <cell r="E54">
            <v>8.2916666666665861E-4</v>
          </cell>
        </row>
        <row r="55">
          <cell r="D55">
            <v>1.6583333333333172E-3</v>
          </cell>
          <cell r="E55">
            <v>1.6583333333333172E-3</v>
          </cell>
        </row>
        <row r="56">
          <cell r="D56">
            <v>2.4874999999999758E-3</v>
          </cell>
          <cell r="E56">
            <v>-1.3625000000000997E-3</v>
          </cell>
        </row>
        <row r="57">
          <cell r="D57">
            <v>8.0743055555555117E-3</v>
          </cell>
          <cell r="E57">
            <v>2.5902777777776871E-3</v>
          </cell>
        </row>
        <row r="58">
          <cell r="D58">
            <v>1.3661111111111048E-2</v>
          </cell>
          <cell r="E58">
            <v>6.5430555555554739E-3</v>
          </cell>
        </row>
        <row r="59">
          <cell r="D59">
            <v>1.9247916666666587E-2</v>
          </cell>
          <cell r="E59">
            <v>1.049583333333326E-2</v>
          </cell>
        </row>
        <row r="60">
          <cell r="D60">
            <v>2.4834722222222123E-2</v>
          </cell>
          <cell r="E60">
            <v>1.4448611111111048E-2</v>
          </cell>
        </row>
        <row r="61">
          <cell r="D61">
            <v>3.0421527777777659E-2</v>
          </cell>
          <cell r="E61">
            <v>1.8401388888888835E-2</v>
          </cell>
        </row>
        <row r="62">
          <cell r="D62">
            <v>3.6008333333333198E-2</v>
          </cell>
        </row>
        <row r="63">
          <cell r="D63">
            <v>0.13710416666666664</v>
          </cell>
        </row>
        <row r="64">
          <cell r="D64">
            <v>0.23230000000000009</v>
          </cell>
        </row>
        <row r="65">
          <cell r="D65">
            <v>0.31283749999999999</v>
          </cell>
        </row>
        <row r="66">
          <cell r="D66">
            <v>0.3772875</v>
          </cell>
        </row>
        <row r="67">
          <cell r="D67">
            <v>0.42118125000000006</v>
          </cell>
        </row>
        <row r="68">
          <cell r="D68">
            <v>0.46094583333333333</v>
          </cell>
        </row>
        <row r="69">
          <cell r="D69">
            <v>0.4926666666666667</v>
          </cell>
        </row>
        <row r="70">
          <cell r="D70">
            <v>0.52592499999999998</v>
          </cell>
        </row>
        <row r="71">
          <cell r="D71">
            <v>0.55879166666666669</v>
          </cell>
        </row>
        <row r="72">
          <cell r="D72">
            <v>0.55879166666666669</v>
          </cell>
        </row>
        <row r="73">
          <cell r="D73">
            <v>0.55879166666666669</v>
          </cell>
        </row>
        <row r="74">
          <cell r="D74">
            <v>0.55879166666666669</v>
          </cell>
        </row>
        <row r="75">
          <cell r="D75">
            <v>0.55879166666666669</v>
          </cell>
        </row>
        <row r="76">
          <cell r="D76">
            <v>0.55879166666666669</v>
          </cell>
        </row>
        <row r="77">
          <cell r="D77">
            <v>0.55879166666666669</v>
          </cell>
        </row>
        <row r="78">
          <cell r="D78">
            <v>0.55879166666666669</v>
          </cell>
        </row>
        <row r="79">
          <cell r="D79">
            <v>0.55879166666666669</v>
          </cell>
        </row>
        <row r="80">
          <cell r="D80">
            <v>0.55879166666666669</v>
          </cell>
        </row>
        <row r="81">
          <cell r="D81">
            <v>0.55879166666666669</v>
          </cell>
        </row>
        <row r="82">
          <cell r="D82">
            <v>0.55879166666666669</v>
          </cell>
        </row>
        <row r="83">
          <cell r="D83">
            <v>0.55879166666666669</v>
          </cell>
        </row>
        <row r="84">
          <cell r="D84">
            <v>0.55879166666666669</v>
          </cell>
        </row>
        <row r="85">
          <cell r="D85">
            <v>0.55879166666666669</v>
          </cell>
        </row>
        <row r="86">
          <cell r="D86">
            <v>0.55879166666666669</v>
          </cell>
        </row>
        <row r="87">
          <cell r="D87">
            <v>0.55879166666666669</v>
          </cell>
        </row>
        <row r="88">
          <cell r="D88">
            <v>0.55879166666666669</v>
          </cell>
        </row>
        <row r="89">
          <cell r="D89">
            <v>0.55879166666666669</v>
          </cell>
        </row>
        <row r="90">
          <cell r="D90">
            <v>0.55879166666666669</v>
          </cell>
        </row>
        <row r="91">
          <cell r="D91">
            <v>0.55879166666666669</v>
          </cell>
        </row>
      </sheetData>
      <sheetData sheetId="5"/>
      <sheetData sheetId="6"/>
      <sheetData sheetId="7"/>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r Guide"/>
      <sheetName val="Option Premium"/>
      <sheetName val="2-Interest Rate"/>
      <sheetName val="settings"/>
      <sheetName val="Log"/>
      <sheetName val="csvInput"/>
      <sheetName val="listings"/>
      <sheetName val="Rates"/>
    </sheetNames>
    <sheetDataSet>
      <sheetData sheetId="0"/>
      <sheetData sheetId="1">
        <row r="3">
          <cell r="K3">
            <v>0.04</v>
          </cell>
        </row>
        <row r="5">
          <cell r="B5">
            <v>10</v>
          </cell>
          <cell r="C5">
            <v>0.82499999999999996</v>
          </cell>
          <cell r="T5">
            <v>0.24525724413581232</v>
          </cell>
        </row>
        <row r="6">
          <cell r="B6">
            <v>15</v>
          </cell>
          <cell r="C6">
            <v>1.022</v>
          </cell>
          <cell r="T6">
            <v>0.54365195094051688</v>
          </cell>
        </row>
        <row r="7">
          <cell r="B7">
            <v>20</v>
          </cell>
          <cell r="C7">
            <v>1.1909999999999998</v>
          </cell>
          <cell r="T7">
            <v>0.38561605892650075</v>
          </cell>
        </row>
        <row r="8">
          <cell r="B8">
            <v>25</v>
          </cell>
          <cell r="C8">
            <v>1.8450000000000002</v>
          </cell>
          <cell r="T8">
            <v>0.12622988749448402</v>
          </cell>
        </row>
        <row r="9">
          <cell r="T9">
            <v>0.42244175684605995</v>
          </cell>
        </row>
        <row r="10">
          <cell r="T10">
            <v>0.61546020519436573</v>
          </cell>
        </row>
        <row r="11">
          <cell r="T11">
            <v>0.23150670814697175</v>
          </cell>
        </row>
        <row r="12">
          <cell r="T12">
            <v>0.40889864037713874</v>
          </cell>
        </row>
        <row r="13">
          <cell r="T13">
            <v>0.32179545910863461</v>
          </cell>
        </row>
        <row r="14">
          <cell r="T14">
            <v>0.26724367810783944</v>
          </cell>
        </row>
        <row r="18">
          <cell r="B18">
            <v>10</v>
          </cell>
          <cell r="C18">
            <v>1.38</v>
          </cell>
          <cell r="T18">
            <v>2.0631761538555454E-3</v>
          </cell>
        </row>
        <row r="19">
          <cell r="B19">
            <v>15</v>
          </cell>
          <cell r="C19">
            <v>1.58</v>
          </cell>
          <cell r="T19">
            <v>7.014561037398585E-3</v>
          </cell>
        </row>
        <row r="20">
          <cell r="B20">
            <v>20</v>
          </cell>
          <cell r="C20">
            <v>1.42</v>
          </cell>
          <cell r="T20">
            <v>2.3592819493322176E-2</v>
          </cell>
        </row>
        <row r="21">
          <cell r="T21">
            <v>4.2468745225733066E-2</v>
          </cell>
        </row>
        <row r="22">
          <cell r="T22">
            <v>6.0368327287134461E-2</v>
          </cell>
        </row>
        <row r="23">
          <cell r="T23">
            <v>8.6795509079850688E-2</v>
          </cell>
        </row>
        <row r="24">
          <cell r="T24">
            <v>0.10878587218761067</v>
          </cell>
        </row>
        <row r="25">
          <cell r="T25">
            <v>0.12460951853621624</v>
          </cell>
        </row>
        <row r="26">
          <cell r="T26">
            <v>0.13402550375995317</v>
          </cell>
        </row>
        <row r="27">
          <cell r="T27">
            <v>0.13631049540379153</v>
          </cell>
        </row>
        <row r="28">
          <cell r="T28">
            <v>0.13228212850951454</v>
          </cell>
        </row>
        <row r="29">
          <cell r="T29">
            <v>0.12518430345044043</v>
          </cell>
        </row>
        <row r="30">
          <cell r="T30">
            <v>0.11173906999621784</v>
          </cell>
        </row>
        <row r="31">
          <cell r="T31">
            <v>9.6679552050339679E-2</v>
          </cell>
        </row>
        <row r="32">
          <cell r="T32">
            <v>7.5028781213542964E-2</v>
          </cell>
        </row>
        <row r="33">
          <cell r="T33">
            <v>5.8821242326601943E-2</v>
          </cell>
        </row>
        <row r="34">
          <cell r="T34">
            <v>4.2356433068241259E-2</v>
          </cell>
        </row>
        <row r="35">
          <cell r="T35">
            <v>2.5568504102884054E-2</v>
          </cell>
        </row>
        <row r="36">
          <cell r="T36">
            <v>8.6293652636525511E-3</v>
          </cell>
        </row>
        <row r="38">
          <cell r="F38">
            <v>0.83500000000000019</v>
          </cell>
          <cell r="T38">
            <v>1.6612433013377258E-3</v>
          </cell>
        </row>
        <row r="39">
          <cell r="F39">
            <v>1.0880000000000003</v>
          </cell>
          <cell r="T39">
            <v>5.5488947368889045E-3</v>
          </cell>
        </row>
        <row r="40">
          <cell r="T40">
            <v>1.8973707055472008E-2</v>
          </cell>
        </row>
        <row r="41">
          <cell r="F41">
            <v>1.2160000000000002</v>
          </cell>
          <cell r="T41">
            <v>3.3396532835227068E-2</v>
          </cell>
        </row>
        <row r="42">
          <cell r="F42">
            <v>1.1950000000000001</v>
          </cell>
          <cell r="T42">
            <v>4.5478639296615574E-2</v>
          </cell>
        </row>
        <row r="43">
          <cell r="F43">
            <v>1.6169999999999998</v>
          </cell>
          <cell r="T43">
            <v>6.4243007633877511E-2</v>
          </cell>
        </row>
        <row r="44">
          <cell r="F44">
            <v>3.8069999999999999</v>
          </cell>
          <cell r="T44">
            <v>7.7838561107221996E-2</v>
          </cell>
        </row>
        <row r="45">
          <cell r="F45">
            <v>1.7</v>
          </cell>
          <cell r="T45">
            <v>8.5439440535095168E-2</v>
          </cell>
        </row>
        <row r="46">
          <cell r="T46">
            <v>8.5235525537427387E-2</v>
          </cell>
        </row>
        <row r="47">
          <cell r="T47">
            <v>7.8676453498019314E-2</v>
          </cell>
        </row>
        <row r="48">
          <cell r="T48">
            <v>6.6593515375096946E-2</v>
          </cell>
        </row>
        <row r="49">
          <cell r="T49">
            <v>5.1266349871373879E-2</v>
          </cell>
        </row>
        <row r="50">
          <cell r="T50">
            <v>3.1939173546758917E-2</v>
          </cell>
        </row>
        <row r="51">
          <cell r="T51">
            <v>1.1049548442589119E-2</v>
          </cell>
        </row>
        <row r="53">
          <cell r="T53">
            <v>1.9731991805127611E-3</v>
          </cell>
        </row>
        <row r="54">
          <cell r="T54">
            <v>6.2532686870785358E-3</v>
          </cell>
        </row>
        <row r="55">
          <cell r="T55">
            <v>1.9175517711894952E-2</v>
          </cell>
        </row>
        <row r="56">
          <cell r="T56">
            <v>3.1059679559441236E-2</v>
          </cell>
        </row>
        <row r="57">
          <cell r="T57">
            <v>3.869256409692886E-2</v>
          </cell>
        </row>
        <row r="58">
          <cell r="T58">
            <v>4.6295414060722587E-2</v>
          </cell>
        </row>
        <row r="59">
          <cell r="T59">
            <v>4.4678962842425472E-2</v>
          </cell>
        </row>
        <row r="60">
          <cell r="T60">
            <v>3.3346608667610037E-2</v>
          </cell>
        </row>
        <row r="61">
          <cell r="T61">
            <v>1.3237816506778653E-2</v>
          </cell>
        </row>
        <row r="64">
          <cell r="B64">
            <v>25</v>
          </cell>
          <cell r="C64">
            <v>2.4820000000000002</v>
          </cell>
          <cell r="T64">
            <v>0.3619545546260875</v>
          </cell>
        </row>
        <row r="65">
          <cell r="T65">
            <v>0.27359614637839857</v>
          </cell>
        </row>
        <row r="66">
          <cell r="T66">
            <v>0.1002060431412682</v>
          </cell>
        </row>
        <row r="70">
          <cell r="B70">
            <v>25</v>
          </cell>
          <cell r="C70">
            <v>1.8419999999999999</v>
          </cell>
          <cell r="T70">
            <v>0.12076336016037803</v>
          </cell>
        </row>
      </sheetData>
      <sheetData sheetId="2"/>
      <sheetData sheetId="3"/>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miums"/>
      <sheetName val="historic"/>
      <sheetName val="Signaalrapport"/>
      <sheetName val="BBG Rates"/>
      <sheetName val="IK 5Y fixed"/>
      <sheetName val="10Y fix"/>
      <sheetName val="13Y fix"/>
      <sheetName val="15Y fix"/>
      <sheetName val="18Y fix"/>
      <sheetName val="20Y fix"/>
      <sheetName val="25Y fix"/>
      <sheetName val="30Y fix"/>
      <sheetName val="check 25Y"/>
      <sheetName val="check 30Y"/>
      <sheetName val="10Y 5-5-5"/>
      <sheetName val="15Y 5-5-5"/>
      <sheetName val="20Y 5-5-5"/>
      <sheetName val="25Y 5-5-5"/>
      <sheetName val="25Y 10-5-5"/>
      <sheetName val="25Y 20-5-5"/>
      <sheetName val="Procedure"/>
    </sheetNames>
    <sheetDataSet>
      <sheetData sheetId="0"/>
      <sheetData sheetId="1"/>
      <sheetData sheetId="2"/>
      <sheetData sheetId="3"/>
      <sheetData sheetId="4">
        <row r="4">
          <cell r="L4">
            <v>3.3769459336153058E-2</v>
          </cell>
        </row>
      </sheetData>
      <sheetData sheetId="5">
        <row r="4">
          <cell r="L4">
            <v>0.22067904232844338</v>
          </cell>
        </row>
      </sheetData>
      <sheetData sheetId="6">
        <row r="4">
          <cell r="L4">
            <v>0.43027663868977467</v>
          </cell>
        </row>
      </sheetData>
      <sheetData sheetId="7">
        <row r="4">
          <cell r="L4">
            <v>0.62640161948962525</v>
          </cell>
        </row>
      </sheetData>
      <sheetData sheetId="8">
        <row r="4">
          <cell r="L4">
            <v>1.0466267128424196</v>
          </cell>
        </row>
      </sheetData>
      <sheetData sheetId="9">
        <row r="4">
          <cell r="L4">
            <v>1.4550858355569209</v>
          </cell>
        </row>
      </sheetData>
      <sheetData sheetId="10">
        <row r="4">
          <cell r="L4">
            <v>2.858448080123638</v>
          </cell>
        </row>
      </sheetData>
      <sheetData sheetId="11">
        <row r="4">
          <cell r="L4">
            <v>8.033831974404281</v>
          </cell>
        </row>
      </sheetData>
      <sheetData sheetId="12"/>
      <sheetData sheetId="13"/>
      <sheetData sheetId="14"/>
      <sheetData sheetId="15"/>
      <sheetData sheetId="16"/>
      <sheetData sheetId="17"/>
      <sheetData sheetId="18"/>
      <sheetData sheetId="19"/>
      <sheetData sheetId="20"/>
    </sheetDataSet>
  </externalBook>
</externalLink>
</file>

<file path=xl/persons/person.xml><?xml version="1.0" encoding="utf-8"?>
<personList xmlns="http://schemas.microsoft.com/office/spreadsheetml/2018/threadedcomments" xmlns:x="http://schemas.openxmlformats.org/spreadsheetml/2006/main">
  <person displayName="DEWELL Olivier" id="{C4DB8FB8-ADA5-4EA1-B727-E99583BB912A}" userId="S::olivier.dewell@axa.be::ea0491b3-69f9-4c43-b070-9bcd0d64b2f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12" dT="2021-04-08T18:10:37.60" personId="{C4DB8FB8-ADA5-4EA1-B727-E99583BB912A}" id="{E755C3AF-CD1F-4FF9-A2B1-441FD6D28545}">
    <text>assumption is that each securitization is taken independtly from each other</text>
  </threadedComment>
</ThreadedComments>
</file>

<file path=xl/threadedComments/threadedComment2.xml><?xml version="1.0" encoding="utf-8"?>
<ThreadedComments xmlns="http://schemas.microsoft.com/office/spreadsheetml/2018/threadedcomments" xmlns:x="http://schemas.openxmlformats.org/spreadsheetml/2006/main">
  <threadedComment ref="I12" dT="2021-04-08T18:10:37.60" personId="{C4DB8FB8-ADA5-4EA1-B727-E99583BB912A}" id="{27804606-B7A9-4FD1-8A1C-23530C132CC6}">
    <text>assumption is that each securitization is taken independtly from each other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9.bin"/><Relationship Id="rId4" Type="http://schemas.openxmlformats.org/officeDocument/2006/relationships/comments" Target="../comments1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0.bin"/><Relationship Id="rId4" Type="http://schemas.openxmlformats.org/officeDocument/2006/relationships/comments" Target="../comments1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1.bin"/><Relationship Id="rId4" Type="http://schemas.openxmlformats.org/officeDocument/2006/relationships/comments" Target="../comments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omments" Target="../comments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FF0000"/>
  </sheetPr>
  <dimension ref="A1:AR369"/>
  <sheetViews>
    <sheetView showGridLines="0" tabSelected="1" workbookViewId="0">
      <selection activeCell="P3" sqref="P3"/>
    </sheetView>
  </sheetViews>
  <sheetFormatPr defaultRowHeight="12.75" x14ac:dyDescent="0.2"/>
  <cols>
    <col min="1" max="1" width="10.7109375" bestFit="1" customWidth="1"/>
    <col min="2" max="2" width="13.5703125" customWidth="1"/>
    <col min="3" max="3" width="18" bestFit="1" customWidth="1"/>
    <col min="4" max="4" width="26.7109375" bestFit="1" customWidth="1"/>
    <col min="5" max="5" width="10.140625" bestFit="1" customWidth="1"/>
    <col min="7" max="7" width="10.7109375" bestFit="1" customWidth="1"/>
    <col min="8" max="8" width="13.5703125" customWidth="1"/>
    <col min="9" max="9" width="18" bestFit="1" customWidth="1"/>
    <col min="10" max="10" width="26.7109375" bestFit="1" customWidth="1"/>
    <col min="21" max="21" width="10.7109375" bestFit="1" customWidth="1"/>
    <col min="22" max="22" width="11" customWidth="1"/>
    <col min="24" max="24" width="13.7109375" customWidth="1"/>
    <col min="25" max="25" width="11.28515625" bestFit="1" customWidth="1"/>
    <col min="26" max="26" width="16.85546875" customWidth="1"/>
    <col min="27" max="27" width="16.7109375" customWidth="1"/>
    <col min="28" max="28" width="11.28515625" customWidth="1"/>
    <col min="29" max="29" width="17.7109375" customWidth="1"/>
    <col min="32" max="32" width="18" customWidth="1"/>
    <col min="34" max="34" width="17" customWidth="1"/>
    <col min="35" max="35" width="14.7109375" bestFit="1" customWidth="1"/>
    <col min="36" max="36" width="16.28515625" customWidth="1"/>
  </cols>
  <sheetData>
    <row r="1" spans="1:44" ht="27.75" thickTop="1" thickBot="1" x14ac:dyDescent="0.45">
      <c r="C1" s="99" t="s">
        <v>84</v>
      </c>
      <c r="D1" s="97"/>
      <c r="I1" s="98" t="s">
        <v>84</v>
      </c>
      <c r="J1" s="97"/>
      <c r="S1" s="327" t="s">
        <v>138</v>
      </c>
      <c r="T1" s="328"/>
      <c r="U1" s="328"/>
      <c r="V1" s="328"/>
      <c r="W1" s="328"/>
      <c r="X1" s="328"/>
      <c r="Y1" s="328"/>
      <c r="Z1" s="328"/>
      <c r="AA1" s="328"/>
      <c r="AB1" s="328"/>
      <c r="AC1" s="329"/>
      <c r="AF1" s="222" t="s">
        <v>166</v>
      </c>
      <c r="AG1" s="187"/>
      <c r="AH1" s="187"/>
      <c r="AI1" s="187"/>
      <c r="AJ1" s="187"/>
      <c r="AK1" s="188"/>
    </row>
    <row r="2" spans="1:44" ht="16.5" thickTop="1" thickBot="1" x14ac:dyDescent="0.3">
      <c r="C2" s="100" t="s">
        <v>30</v>
      </c>
      <c r="D2" s="34" t="s">
        <v>194</v>
      </c>
      <c r="G2" s="156" t="s">
        <v>171</v>
      </c>
      <c r="I2" s="100" t="s">
        <v>30</v>
      </c>
      <c r="J2" s="34" t="s">
        <v>194</v>
      </c>
      <c r="T2" s="156" t="s">
        <v>168</v>
      </c>
    </row>
    <row r="3" spans="1:44" ht="13.5" thickBot="1" x14ac:dyDescent="0.25">
      <c r="C3" s="1" t="s">
        <v>31</v>
      </c>
      <c r="D3" s="35"/>
      <c r="I3" s="1" t="s">
        <v>31</v>
      </c>
      <c r="J3" s="35"/>
      <c r="U3" s="94" t="s">
        <v>160</v>
      </c>
      <c r="Z3" s="138" t="s">
        <v>131</v>
      </c>
      <c r="AA3" s="147" t="s">
        <v>134</v>
      </c>
      <c r="AF3" s="204" t="s">
        <v>158</v>
      </c>
      <c r="AG3" s="205"/>
      <c r="AH3" s="205"/>
      <c r="AI3" s="205"/>
      <c r="AJ3" s="205"/>
      <c r="AK3" s="206"/>
    </row>
    <row r="4" spans="1:44" ht="15.75" thickBot="1" x14ac:dyDescent="0.25">
      <c r="C4" s="1" t="s">
        <v>32</v>
      </c>
      <c r="D4" s="36" t="s">
        <v>293</v>
      </c>
      <c r="I4" s="1" t="s">
        <v>32</v>
      </c>
      <c r="J4" s="36" t="s">
        <v>195</v>
      </c>
      <c r="T4" s="94" t="s">
        <v>140</v>
      </c>
      <c r="U4" s="166">
        <v>20</v>
      </c>
      <c r="Z4" s="153">
        <v>0</v>
      </c>
      <c r="AA4" s="148">
        <f>1-Z4</f>
        <v>1</v>
      </c>
      <c r="AF4" s="31"/>
      <c r="AG4" s="32">
        <v>111</v>
      </c>
      <c r="AH4" s="31"/>
      <c r="AI4" s="32">
        <v>555</v>
      </c>
      <c r="AJ4" s="31"/>
      <c r="AK4" s="158" t="s">
        <v>156</v>
      </c>
      <c r="AN4" s="226" t="s">
        <v>185</v>
      </c>
      <c r="AO4" s="226"/>
      <c r="AP4" s="227"/>
      <c r="AQ4" s="228" t="s">
        <v>180</v>
      </c>
      <c r="AR4" s="231" t="s">
        <v>181</v>
      </c>
    </row>
    <row r="5" spans="1:44" x14ac:dyDescent="0.2">
      <c r="C5" s="1" t="s">
        <v>33</v>
      </c>
      <c r="D5" s="37">
        <v>44225</v>
      </c>
      <c r="I5" s="1" t="s">
        <v>33</v>
      </c>
      <c r="J5" s="37">
        <v>44225</v>
      </c>
      <c r="T5" s="94" t="s">
        <v>159</v>
      </c>
      <c r="U5" s="166">
        <v>20</v>
      </c>
      <c r="AA5" s="103" t="s">
        <v>135</v>
      </c>
      <c r="AF5" s="207" t="s">
        <v>145</v>
      </c>
      <c r="AG5" s="208">
        <f ca="1">INDIRECT(AF5&amp;"!AM18")</f>
        <v>14.260541390115263</v>
      </c>
      <c r="AH5" s="207" t="s">
        <v>146</v>
      </c>
      <c r="AI5" s="208">
        <f ca="1">INDIRECT(AH5&amp;"!AM18")</f>
        <v>14.22584486704697</v>
      </c>
      <c r="AJ5" s="209" t="s">
        <v>149</v>
      </c>
      <c r="AK5" s="208">
        <f t="shared" ref="AK5:AK11" ca="1" si="0">INDIRECT(AJ5&amp;"!AM18")</f>
        <v>14.226475283807368</v>
      </c>
      <c r="AO5" s="224" t="s">
        <v>175</v>
      </c>
      <c r="AQ5" s="229">
        <v>0.3</v>
      </c>
      <c r="AR5" s="233">
        <f>Sec_Factor_OC</f>
        <v>0.17</v>
      </c>
    </row>
    <row r="6" spans="1:44" ht="15" x14ac:dyDescent="0.2">
      <c r="C6" s="1" t="s">
        <v>34</v>
      </c>
      <c r="D6" s="38" t="s">
        <v>293</v>
      </c>
      <c r="I6" s="1" t="s">
        <v>34</v>
      </c>
      <c r="J6" s="38" t="s">
        <v>196</v>
      </c>
      <c r="Z6" s="176">
        <f>AA4*Sec_Factor_OC</f>
        <v>0.17</v>
      </c>
      <c r="AB6" s="154">
        <v>0.17</v>
      </c>
      <c r="AC6" s="151" t="s">
        <v>157</v>
      </c>
      <c r="AF6" s="161"/>
      <c r="AG6" s="164"/>
      <c r="AH6" s="161"/>
      <c r="AI6" s="164"/>
      <c r="AJ6" s="159" t="s">
        <v>150</v>
      </c>
      <c r="AK6" s="163">
        <f t="shared" ca="1" si="0"/>
        <v>15.60810489240172</v>
      </c>
      <c r="AO6" s="225" t="s">
        <v>140</v>
      </c>
      <c r="AQ6" s="230" t="s">
        <v>176</v>
      </c>
      <c r="AR6" s="234" t="str">
        <f>Senior_LP_TYPE</f>
        <v>A+/A spread not capped</v>
      </c>
    </row>
    <row r="7" spans="1:44" ht="15.75" thickBot="1" x14ac:dyDescent="0.3">
      <c r="C7" s="1" t="s">
        <v>35</v>
      </c>
      <c r="D7" s="39" t="s">
        <v>197</v>
      </c>
      <c r="I7" s="1" t="s">
        <v>35</v>
      </c>
      <c r="J7" s="39" t="s">
        <v>197</v>
      </c>
      <c r="T7" s="94" t="s">
        <v>162</v>
      </c>
      <c r="U7" s="169" t="s">
        <v>199</v>
      </c>
      <c r="Z7" s="196"/>
      <c r="AA7" s="198">
        <f>AA4*AB7</f>
        <v>0.83</v>
      </c>
      <c r="AB7" s="149">
        <f>1-AB6</f>
        <v>0.83</v>
      </c>
      <c r="AC7" s="150" t="s">
        <v>136</v>
      </c>
      <c r="AF7" s="210" t="s">
        <v>144</v>
      </c>
      <c r="AG7" s="211">
        <f ca="1">INDIRECT(AF7&amp;"!AM18")</f>
        <v>16.3678459883199</v>
      </c>
      <c r="AH7" s="210" t="s">
        <v>147</v>
      </c>
      <c r="AI7" s="211">
        <f ca="1">INDIRECT(AH7&amp;"!AM18")</f>
        <v>16.318291415029766</v>
      </c>
      <c r="AJ7" s="212" t="s">
        <v>151</v>
      </c>
      <c r="AK7" s="213">
        <f t="shared" ca="1" si="0"/>
        <v>16.32421338796177</v>
      </c>
      <c r="AO7" s="225" t="s">
        <v>177</v>
      </c>
      <c r="AQ7" s="230" t="s">
        <v>179</v>
      </c>
      <c r="AR7" s="235" t="s">
        <v>178</v>
      </c>
    </row>
    <row r="8" spans="1:44" ht="14.25" thickTop="1" thickBot="1" x14ac:dyDescent="0.25">
      <c r="C8" t="s">
        <v>36</v>
      </c>
      <c r="D8" s="36" t="s">
        <v>293</v>
      </c>
      <c r="I8" t="s">
        <v>36</v>
      </c>
      <c r="J8" s="36">
        <v>44229</v>
      </c>
      <c r="T8" s="94" t="s">
        <v>174</v>
      </c>
      <c r="U8" s="165">
        <v>0</v>
      </c>
      <c r="Z8" s="177">
        <f>Sec_Factor_Inelligible+Z6</f>
        <v>0.17</v>
      </c>
      <c r="AA8" s="199">
        <f>AA7</f>
        <v>0.83</v>
      </c>
      <c r="AF8" s="161"/>
      <c r="AG8" s="164"/>
      <c r="AH8" s="161"/>
      <c r="AI8" s="164"/>
      <c r="AJ8" s="159" t="s">
        <v>152</v>
      </c>
      <c r="AK8" s="163">
        <f t="shared" ca="1" si="0"/>
        <v>17.181305680773626</v>
      </c>
      <c r="AO8" s="225" t="s">
        <v>184</v>
      </c>
      <c r="AQ8" s="230" t="s">
        <v>182</v>
      </c>
      <c r="AR8" s="235" t="s">
        <v>183</v>
      </c>
    </row>
    <row r="9" spans="1:44" ht="15.75" thickBot="1" x14ac:dyDescent="0.3">
      <c r="C9" s="40" t="s">
        <v>37</v>
      </c>
      <c r="D9" s="51" t="s">
        <v>38</v>
      </c>
      <c r="E9" s="41" t="s">
        <v>58</v>
      </c>
      <c r="I9" s="40" t="s">
        <v>37</v>
      </c>
      <c r="J9" s="51" t="s">
        <v>38</v>
      </c>
      <c r="K9" s="41" t="s">
        <v>58</v>
      </c>
      <c r="N9" s="49" t="s">
        <v>60</v>
      </c>
      <c r="O9" s="49" t="s">
        <v>57</v>
      </c>
      <c r="P9" s="49" t="s">
        <v>59</v>
      </c>
      <c r="Z9" s="197" t="s">
        <v>140</v>
      </c>
      <c r="AA9" s="201" t="s">
        <v>159</v>
      </c>
      <c r="AF9" s="210" t="s">
        <v>143</v>
      </c>
      <c r="AG9" s="211">
        <f ca="1">INDIRECT(AF9&amp;"!AM18")</f>
        <v>17.644844655251774</v>
      </c>
      <c r="AH9" s="210" t="s">
        <v>148</v>
      </c>
      <c r="AI9" s="211">
        <f ca="1">INDIRECT(AH9&amp;"!AM18")</f>
        <v>17.620034429755638</v>
      </c>
      <c r="AJ9" s="214" t="s">
        <v>153</v>
      </c>
      <c r="AK9" s="215">
        <f t="shared" ca="1" si="0"/>
        <v>17.620470512004367</v>
      </c>
      <c r="AO9" s="225" t="s">
        <v>186</v>
      </c>
      <c r="AQ9" s="230" t="s">
        <v>187</v>
      </c>
      <c r="AR9" s="235" t="s">
        <v>188</v>
      </c>
    </row>
    <row r="10" spans="1:44" ht="15" x14ac:dyDescent="0.25">
      <c r="A10">
        <v>6</v>
      </c>
      <c r="B10" s="45" t="s">
        <v>39</v>
      </c>
      <c r="C10" s="43">
        <v>44410</v>
      </c>
      <c r="D10" s="50">
        <v>-0.498</v>
      </c>
      <c r="E10" s="44">
        <v>1.0025101182306004</v>
      </c>
      <c r="G10">
        <v>6</v>
      </c>
      <c r="H10" s="45" t="s">
        <v>39</v>
      </c>
      <c r="I10" s="47">
        <v>44410</v>
      </c>
      <c r="J10" s="53">
        <v>-0.498</v>
      </c>
      <c r="K10" s="48">
        <v>1.0025101182306004</v>
      </c>
      <c r="N10" s="63">
        <v>1</v>
      </c>
      <c r="O10" s="57">
        <f>localspline(N10,$G$10:$G$27,$K$10:$K$27)</f>
        <v>1.0002517930437387</v>
      </c>
      <c r="P10" s="58">
        <f>O10*N10/12</f>
        <v>8.3354316086978228E-2</v>
      </c>
      <c r="T10" s="155" t="s">
        <v>172</v>
      </c>
      <c r="AC10" s="221" t="s">
        <v>173</v>
      </c>
      <c r="AF10" s="161"/>
      <c r="AG10" s="164"/>
      <c r="AH10" s="161"/>
      <c r="AI10" s="164"/>
      <c r="AJ10" s="159" t="s">
        <v>154</v>
      </c>
      <c r="AK10" s="160">
        <f t="shared" ca="1" si="0"/>
        <v>18.424235816252494</v>
      </c>
      <c r="AO10" s="225" t="s">
        <v>189</v>
      </c>
      <c r="AQ10" s="232" t="s">
        <v>190</v>
      </c>
      <c r="AR10" s="235">
        <f>EMTN_Addon</f>
        <v>0</v>
      </c>
    </row>
    <row r="11" spans="1:44" ht="17.25" customHeight="1" thickBot="1" x14ac:dyDescent="0.3">
      <c r="A11">
        <v>12</v>
      </c>
      <c r="B11" s="45" t="s">
        <v>40</v>
      </c>
      <c r="C11" s="43">
        <v>44594</v>
      </c>
      <c r="D11" s="50">
        <v>-0.51224999999999998</v>
      </c>
      <c r="E11" s="44">
        <v>1.0052207606784558</v>
      </c>
      <c r="G11">
        <v>12</v>
      </c>
      <c r="H11" s="45" t="s">
        <v>40</v>
      </c>
      <c r="I11" s="47">
        <v>44594</v>
      </c>
      <c r="J11" s="53">
        <v>-0.51224999999999998</v>
      </c>
      <c r="K11" s="48">
        <v>1.0052207606784558</v>
      </c>
      <c r="N11" s="64">
        <v>2</v>
      </c>
      <c r="O11" s="13">
        <f>localspline(N11,$G$10:$G$27,$K$10:$K$27)</f>
        <v>1.0007036717399336</v>
      </c>
      <c r="P11" s="59">
        <f t="shared" ref="P11:P21" si="1">O11*N11/12</f>
        <v>0.16678394528998894</v>
      </c>
      <c r="AF11" s="216"/>
      <c r="AG11" s="217"/>
      <c r="AH11" s="216"/>
      <c r="AI11" s="217"/>
      <c r="AJ11" s="218" t="s">
        <v>155</v>
      </c>
      <c r="AK11" s="219">
        <f t="shared" ca="1" si="0"/>
        <v>19.09032631840083</v>
      </c>
    </row>
    <row r="12" spans="1:44" ht="15" x14ac:dyDescent="0.25">
      <c r="A12">
        <v>18</v>
      </c>
      <c r="B12" s="45" t="s">
        <v>41</v>
      </c>
      <c r="C12" s="43">
        <v>44775</v>
      </c>
      <c r="D12" s="50">
        <v>-0.52149999999999996</v>
      </c>
      <c r="E12" s="44">
        <v>1.0079580761994076</v>
      </c>
      <c r="G12">
        <v>18</v>
      </c>
      <c r="H12" s="45" t="s">
        <v>41</v>
      </c>
      <c r="I12" s="47">
        <v>44775</v>
      </c>
      <c r="J12" s="53">
        <v>-0.52149999999999996</v>
      </c>
      <c r="K12" s="48">
        <v>1.0079580761994076</v>
      </c>
      <c r="N12" s="64">
        <v>3</v>
      </c>
      <c r="O12" s="13">
        <f t="shared" ref="O12:O74" si="2">localspline(N12,$G$10:$G$27,$K$10:$K$27)</f>
        <v>1.0011555447240852</v>
      </c>
      <c r="P12" s="59">
        <f t="shared" si="1"/>
        <v>0.2502888861810213</v>
      </c>
      <c r="S12" s="30" t="s">
        <v>140</v>
      </c>
      <c r="AP12" s="223"/>
      <c r="AQ12" s="223"/>
    </row>
    <row r="13" spans="1:44" ht="15.75" thickBot="1" x14ac:dyDescent="0.3">
      <c r="A13">
        <v>24</v>
      </c>
      <c r="B13" s="42" t="s">
        <v>42</v>
      </c>
      <c r="C13" s="43">
        <v>44959</v>
      </c>
      <c r="D13" s="50">
        <v>-0.52424999999999999</v>
      </c>
      <c r="E13" s="44">
        <v>1.0107153303488716</v>
      </c>
      <c r="G13">
        <v>24</v>
      </c>
      <c r="H13" s="42" t="s">
        <v>42</v>
      </c>
      <c r="I13" s="47">
        <v>44959</v>
      </c>
      <c r="J13" s="53">
        <v>-0.52424999999999999</v>
      </c>
      <c r="K13" s="48">
        <v>1.0107153303488716</v>
      </c>
      <c r="N13" s="64">
        <v>4</v>
      </c>
      <c r="O13" s="13">
        <f t="shared" si="2"/>
        <v>1.0016072346102698</v>
      </c>
      <c r="P13" s="59">
        <f t="shared" si="1"/>
        <v>0.33386907820342326</v>
      </c>
      <c r="S13" s="94" t="s">
        <v>141</v>
      </c>
      <c r="T13" s="157" t="s">
        <v>142</v>
      </c>
      <c r="AP13" s="223"/>
      <c r="AQ13" s="223"/>
    </row>
    <row r="14" spans="1:44" ht="16.5" thickBot="1" x14ac:dyDescent="0.3">
      <c r="A14">
        <v>36</v>
      </c>
      <c r="B14" s="42" t="s">
        <v>43</v>
      </c>
      <c r="C14" s="43">
        <v>45324</v>
      </c>
      <c r="D14" s="50">
        <v>-0.50900000000000001</v>
      </c>
      <c r="E14" s="44">
        <v>1.0156450708582012</v>
      </c>
      <c r="G14">
        <v>36</v>
      </c>
      <c r="H14" s="42" t="s">
        <v>43</v>
      </c>
      <c r="I14" s="47">
        <v>45324</v>
      </c>
      <c r="J14" s="53">
        <v>-0.50900000000000001</v>
      </c>
      <c r="K14" s="48">
        <v>1.0156450708582012</v>
      </c>
      <c r="N14" s="64">
        <v>5</v>
      </c>
      <c r="O14" s="13">
        <f t="shared" si="2"/>
        <v>1.0020585640125637</v>
      </c>
      <c r="P14" s="59">
        <f t="shared" si="1"/>
        <v>0.41752440167190152</v>
      </c>
      <c r="S14" s="191" t="s">
        <v>91</v>
      </c>
      <c r="T14" s="192"/>
      <c r="U14" s="192"/>
      <c r="V14" s="192"/>
      <c r="W14" s="193"/>
      <c r="AK14" s="220"/>
      <c r="AP14" s="223"/>
      <c r="AQ14" s="223"/>
    </row>
    <row r="15" spans="1:44" ht="15" x14ac:dyDescent="0.25">
      <c r="A15">
        <v>48</v>
      </c>
      <c r="B15" s="42" t="s">
        <v>44</v>
      </c>
      <c r="C15" s="43">
        <v>45691</v>
      </c>
      <c r="D15" s="50">
        <v>-0.49075000000000002</v>
      </c>
      <c r="E15" s="44">
        <v>1.0201880405881758</v>
      </c>
      <c r="G15">
        <v>48</v>
      </c>
      <c r="H15" s="42" t="s">
        <v>44</v>
      </c>
      <c r="I15" s="47">
        <v>45691</v>
      </c>
      <c r="J15" s="53">
        <v>-0.49075000000000002</v>
      </c>
      <c r="K15" s="48">
        <v>1.0201880405881758</v>
      </c>
      <c r="N15" s="64">
        <v>6</v>
      </c>
      <c r="O15" s="13">
        <f t="shared" si="2"/>
        <v>1.0025100708007813</v>
      </c>
      <c r="P15" s="59">
        <f t="shared" si="1"/>
        <v>0.50125503540039063</v>
      </c>
      <c r="S15" s="104" t="s">
        <v>92</v>
      </c>
      <c r="T15" s="105"/>
      <c r="U15" s="105" t="s">
        <v>93</v>
      </c>
      <c r="V15" s="125">
        <v>43556</v>
      </c>
      <c r="W15" s="106"/>
    </row>
    <row r="16" spans="1:44" ht="15.75" thickBot="1" x14ac:dyDescent="0.3">
      <c r="A16">
        <v>60</v>
      </c>
      <c r="B16" s="42" t="s">
        <v>45</v>
      </c>
      <c r="C16" s="43">
        <v>46055</v>
      </c>
      <c r="D16" s="50">
        <v>-0.45800000000000002</v>
      </c>
      <c r="E16" s="44">
        <v>1.023580874493224</v>
      </c>
      <c r="G16">
        <v>60</v>
      </c>
      <c r="H16" s="42" t="s">
        <v>45</v>
      </c>
      <c r="I16" s="47">
        <v>46055</v>
      </c>
      <c r="J16" s="53">
        <v>-0.45800000000000002</v>
      </c>
      <c r="K16" s="48">
        <v>1.023580874493224</v>
      </c>
      <c r="N16" s="64">
        <v>7</v>
      </c>
      <c r="O16" s="13">
        <f t="shared" si="2"/>
        <v>1.0029614583797093</v>
      </c>
      <c r="P16" s="59">
        <f t="shared" si="1"/>
        <v>0.58506085072149705</v>
      </c>
      <c r="S16" s="107"/>
      <c r="T16" s="108"/>
      <c r="U16" s="108" t="s">
        <v>94</v>
      </c>
      <c r="V16" s="126">
        <v>43585</v>
      </c>
      <c r="W16" s="109"/>
      <c r="AK16" s="143"/>
    </row>
    <row r="17" spans="1:38" ht="15" x14ac:dyDescent="0.25">
      <c r="A17">
        <v>72</v>
      </c>
      <c r="B17" s="42" t="s">
        <v>46</v>
      </c>
      <c r="C17" s="43">
        <v>46420</v>
      </c>
      <c r="D17" s="50">
        <v>-0.41799999999999998</v>
      </c>
      <c r="E17" s="44">
        <v>1.0258690734277023</v>
      </c>
      <c r="G17">
        <v>72</v>
      </c>
      <c r="H17" s="42" t="s">
        <v>46</v>
      </c>
      <c r="I17" s="47">
        <v>46420</v>
      </c>
      <c r="J17" s="53">
        <v>-0.41799999999999998</v>
      </c>
      <c r="K17" s="48">
        <v>1.0258690734277023</v>
      </c>
      <c r="N17" s="64">
        <v>8</v>
      </c>
      <c r="O17" s="13">
        <f t="shared" si="2"/>
        <v>1.0034130262005823</v>
      </c>
      <c r="P17" s="59">
        <f t="shared" si="1"/>
        <v>0.66894201746705484</v>
      </c>
      <c r="S17" s="110"/>
      <c r="T17" s="111"/>
      <c r="U17" s="111"/>
      <c r="V17" s="112"/>
      <c r="W17" s="111"/>
    </row>
    <row r="18" spans="1:38" ht="16.5" thickBot="1" x14ac:dyDescent="0.3">
      <c r="A18">
        <v>84</v>
      </c>
      <c r="B18" s="42" t="s">
        <v>47</v>
      </c>
      <c r="C18" s="43">
        <v>46785</v>
      </c>
      <c r="D18" s="50">
        <v>-0.373</v>
      </c>
      <c r="E18" s="44">
        <v>1.0269678783600122</v>
      </c>
      <c r="G18">
        <v>84</v>
      </c>
      <c r="H18" s="42" t="s">
        <v>47</v>
      </c>
      <c r="I18" s="47">
        <v>46785</v>
      </c>
      <c r="J18" s="53">
        <v>-0.373</v>
      </c>
      <c r="K18" s="48">
        <v>1.0269678783600122</v>
      </c>
      <c r="N18" s="64">
        <v>9</v>
      </c>
      <c r="O18" s="13">
        <f t="shared" si="2"/>
        <v>1.0038645968774773</v>
      </c>
      <c r="P18" s="59">
        <f t="shared" si="1"/>
        <v>0.75289844765810798</v>
      </c>
      <c r="S18" s="113"/>
      <c r="T18" s="114"/>
      <c r="U18" s="114"/>
      <c r="V18" s="115"/>
      <c r="W18" s="115"/>
      <c r="X18" s="197" t="s">
        <v>169</v>
      </c>
      <c r="Y18" s="203"/>
      <c r="AA18" s="42"/>
      <c r="AB18" s="200" t="s">
        <v>170</v>
      </c>
      <c r="AC18" s="202"/>
    </row>
    <row r="19" spans="1:38" ht="38.25" customHeight="1" thickBot="1" x14ac:dyDescent="0.3">
      <c r="A19">
        <v>96</v>
      </c>
      <c r="B19" s="42" t="s">
        <v>48</v>
      </c>
      <c r="C19" s="43">
        <v>47151</v>
      </c>
      <c r="D19" s="50">
        <v>-0.32400000000000001</v>
      </c>
      <c r="E19" s="44">
        <v>1.0268074195706862</v>
      </c>
      <c r="G19">
        <v>96</v>
      </c>
      <c r="H19" s="42" t="s">
        <v>48</v>
      </c>
      <c r="I19" s="47">
        <v>47151</v>
      </c>
      <c r="J19" s="53">
        <v>-0.32400000000000001</v>
      </c>
      <c r="K19" s="48">
        <v>1.0268074195706862</v>
      </c>
      <c r="N19" s="64">
        <v>10</v>
      </c>
      <c r="O19" s="13">
        <f t="shared" si="2"/>
        <v>1.0043164102569841</v>
      </c>
      <c r="P19" s="59">
        <f t="shared" si="1"/>
        <v>0.83693034188082016</v>
      </c>
      <c r="S19" s="170"/>
      <c r="T19" s="170" t="s">
        <v>198</v>
      </c>
      <c r="U19" s="116" t="s">
        <v>95</v>
      </c>
      <c r="V19" s="116" t="s">
        <v>199</v>
      </c>
      <c r="W19" s="117"/>
      <c r="AA19" s="42"/>
      <c r="AB19" s="42"/>
      <c r="AC19" s="42"/>
    </row>
    <row r="20" spans="1:38" ht="15" x14ac:dyDescent="0.25">
      <c r="A20">
        <v>108</v>
      </c>
      <c r="B20" s="42" t="s">
        <v>49</v>
      </c>
      <c r="C20" s="43">
        <v>47518</v>
      </c>
      <c r="D20" s="50">
        <v>-0.27300000000000002</v>
      </c>
      <c r="E20" s="44">
        <v>1.025441533737105</v>
      </c>
      <c r="G20">
        <v>108</v>
      </c>
      <c r="H20" s="42" t="s">
        <v>49</v>
      </c>
      <c r="I20" s="47">
        <v>47518</v>
      </c>
      <c r="J20" s="53">
        <v>-0.27300000000000002</v>
      </c>
      <c r="K20" s="48">
        <v>1.025441533737105</v>
      </c>
      <c r="N20" s="64">
        <v>11</v>
      </c>
      <c r="O20" s="13">
        <f t="shared" si="2"/>
        <v>1.004768437964791</v>
      </c>
      <c r="P20" s="59">
        <f t="shared" si="1"/>
        <v>0.92103773480105833</v>
      </c>
      <c r="S20" s="171" t="s">
        <v>96</v>
      </c>
      <c r="T20" s="122">
        <f>[1]Spreads!$C46</f>
        <v>0</v>
      </c>
      <c r="U20" s="123">
        <f>[1]Spreads!$D46</f>
        <v>0</v>
      </c>
      <c r="V20" s="124">
        <f>[1]Spreads!$E46</f>
        <v>0</v>
      </c>
      <c r="W20" s="119"/>
      <c r="AA20" s="42"/>
      <c r="AB20" s="42" t="s">
        <v>139</v>
      </c>
      <c r="AC20" s="42"/>
    </row>
    <row r="21" spans="1:38" ht="15.75" thickBot="1" x14ac:dyDescent="0.3">
      <c r="A21">
        <v>120</v>
      </c>
      <c r="B21" s="42" t="s">
        <v>50</v>
      </c>
      <c r="C21" s="43">
        <v>47882</v>
      </c>
      <c r="D21" s="50">
        <v>-0.221</v>
      </c>
      <c r="E21" s="44">
        <v>1.0228810916387119</v>
      </c>
      <c r="G21">
        <v>120</v>
      </c>
      <c r="H21" s="42" t="s">
        <v>50</v>
      </c>
      <c r="I21" s="47">
        <v>47882</v>
      </c>
      <c r="J21" s="53">
        <v>-0.221</v>
      </c>
      <c r="K21" s="48">
        <v>1.0228810916387119</v>
      </c>
      <c r="N21" s="64">
        <v>12</v>
      </c>
      <c r="O21" s="13">
        <f t="shared" si="2"/>
        <v>1.0052207708358765</v>
      </c>
      <c r="P21" s="59">
        <f t="shared" si="1"/>
        <v>1.0052207708358765</v>
      </c>
      <c r="S21" s="118" t="s">
        <v>97</v>
      </c>
      <c r="T21" s="122">
        <f>[1]Spreads!$C47</f>
        <v>0</v>
      </c>
      <c r="U21" s="123">
        <f>[1]Spreads!$D47</f>
        <v>0</v>
      </c>
      <c r="V21" s="124">
        <f>[1]Spreads!$E47</f>
        <v>0</v>
      </c>
      <c r="W21" s="119"/>
      <c r="AA21" s="42"/>
      <c r="AB21" s="190" t="s">
        <v>167</v>
      </c>
      <c r="AC21" s="189">
        <v>44225</v>
      </c>
    </row>
    <row r="22" spans="1:38" ht="18" x14ac:dyDescent="0.25">
      <c r="A22">
        <v>132</v>
      </c>
      <c r="B22" s="42" t="s">
        <v>51</v>
      </c>
      <c r="C22" s="43">
        <v>48246</v>
      </c>
      <c r="D22" s="50">
        <v>-0.17399999999999999</v>
      </c>
      <c r="E22" s="44">
        <v>1.0198090182181259</v>
      </c>
      <c r="G22">
        <v>132</v>
      </c>
      <c r="H22" s="42" t="s">
        <v>51</v>
      </c>
      <c r="I22" s="47">
        <v>48246</v>
      </c>
      <c r="J22" s="53">
        <v>-0.17399999999999999</v>
      </c>
      <c r="K22" s="48">
        <v>1.0198090182181259</v>
      </c>
      <c r="N22" s="64">
        <v>13</v>
      </c>
      <c r="O22" s="13">
        <f t="shared" si="2"/>
        <v>1.0056735418767067</v>
      </c>
      <c r="P22" s="59">
        <f>O22/12+P21</f>
        <v>1.089026899325602</v>
      </c>
      <c r="S22" s="118" t="s">
        <v>98</v>
      </c>
      <c r="T22" s="122">
        <f>[1]Spreads!$C48</f>
        <v>0</v>
      </c>
      <c r="U22" s="123">
        <f>[1]Spreads!$D48</f>
        <v>0</v>
      </c>
      <c r="V22" s="124">
        <f>[1]Spreads!$E48</f>
        <v>0</v>
      </c>
      <c r="W22" s="119"/>
      <c r="AA22" s="42"/>
      <c r="AB22" s="194" t="s">
        <v>126</v>
      </c>
      <c r="AC22" s="128" t="s">
        <v>127</v>
      </c>
    </row>
    <row r="23" spans="1:38" ht="15.75" thickBot="1" x14ac:dyDescent="0.3">
      <c r="A23">
        <v>144</v>
      </c>
      <c r="B23" s="42" t="s">
        <v>52</v>
      </c>
      <c r="C23" s="43">
        <v>48612</v>
      </c>
      <c r="D23" s="50">
        <v>-0.1215</v>
      </c>
      <c r="E23" s="44">
        <v>1.0150858161544423</v>
      </c>
      <c r="G23">
        <v>144</v>
      </c>
      <c r="H23" s="42" t="s">
        <v>52</v>
      </c>
      <c r="I23" s="47">
        <v>48612</v>
      </c>
      <c r="J23" s="53">
        <v>-0.1215</v>
      </c>
      <c r="K23" s="48">
        <v>1.0150858161544423</v>
      </c>
      <c r="N23" s="64">
        <v>14</v>
      </c>
      <c r="O23" s="13">
        <f t="shared" si="2"/>
        <v>1.0061271123856481</v>
      </c>
      <c r="P23" s="59">
        <f t="shared" ref="P23:P86" si="3">O23/12+P22</f>
        <v>1.1728708253577393</v>
      </c>
      <c r="S23" s="118" t="s">
        <v>99</v>
      </c>
      <c r="T23" s="122">
        <f>[1]Spreads!$C49</f>
        <v>0</v>
      </c>
      <c r="U23" s="123">
        <f>[1]Spreads!$D49</f>
        <v>0</v>
      </c>
      <c r="V23" s="124">
        <f>[1]Spreads!$E49</f>
        <v>0</v>
      </c>
      <c r="W23" s="119"/>
      <c r="X23" s="30" t="s">
        <v>60</v>
      </c>
      <c r="Y23" s="30" t="s">
        <v>140</v>
      </c>
      <c r="AA23" s="42"/>
      <c r="AB23" s="195"/>
      <c r="AC23" s="129"/>
      <c r="AL23" s="143"/>
    </row>
    <row r="24" spans="1:38" ht="25.5" x14ac:dyDescent="0.25">
      <c r="A24">
        <v>180</v>
      </c>
      <c r="B24" s="42" t="s">
        <v>53</v>
      </c>
      <c r="C24" s="43">
        <v>49709</v>
      </c>
      <c r="D24" s="50">
        <v>-4.4999999999999997E-3</v>
      </c>
      <c r="E24" s="44">
        <v>1.0006957478755309</v>
      </c>
      <c r="G24">
        <v>180</v>
      </c>
      <c r="H24" s="42" t="s">
        <v>53</v>
      </c>
      <c r="I24" s="47">
        <v>49709</v>
      </c>
      <c r="J24" s="53">
        <v>-4.4999999999999997E-3</v>
      </c>
      <c r="K24" s="48">
        <v>1.0006957478755309</v>
      </c>
      <c r="N24" s="64">
        <v>15</v>
      </c>
      <c r="O24" s="13">
        <f t="shared" si="2"/>
        <v>1.0065819156345839</v>
      </c>
      <c r="P24" s="59">
        <f t="shared" si="3"/>
        <v>1.2567526516606213</v>
      </c>
      <c r="S24" s="118" t="s">
        <v>100</v>
      </c>
      <c r="T24" s="122">
        <f>[1]Spreads!$C50</f>
        <v>0</v>
      </c>
      <c r="U24" s="123">
        <f>[1]Spreads!$D50</f>
        <v>0</v>
      </c>
      <c r="V24" s="124">
        <f>[1]Spreads!$E50</f>
        <v>0</v>
      </c>
      <c r="W24" s="119"/>
      <c r="X24" s="172">
        <v>0</v>
      </c>
      <c r="Y24" s="173">
        <f t="shared" ref="Y24:Y65" si="4">SUMIF($T$19:$V$19,$U$7,T24:V24)*100</f>
        <v>0</v>
      </c>
      <c r="AA24" s="42"/>
      <c r="AB24" s="130" t="s">
        <v>128</v>
      </c>
      <c r="AC24" s="131" t="s">
        <v>129</v>
      </c>
    </row>
    <row r="25" spans="1:38" ht="15" x14ac:dyDescent="0.25">
      <c r="A25">
        <v>240</v>
      </c>
      <c r="B25" s="42" t="s">
        <v>54</v>
      </c>
      <c r="C25" s="43">
        <v>51536</v>
      </c>
      <c r="D25" s="50">
        <v>9.4E-2</v>
      </c>
      <c r="E25" s="44">
        <v>0.98073065578037355</v>
      </c>
      <c r="G25">
        <v>240</v>
      </c>
      <c r="H25" s="42" t="s">
        <v>54</v>
      </c>
      <c r="I25" s="47">
        <v>51536</v>
      </c>
      <c r="J25" s="53">
        <v>9.4E-2</v>
      </c>
      <c r="K25" s="48">
        <v>0.98073065578037355</v>
      </c>
      <c r="N25" s="64">
        <v>16</v>
      </c>
      <c r="O25" s="13">
        <f t="shared" si="2"/>
        <v>1.0070383848956586</v>
      </c>
      <c r="P25" s="59">
        <f t="shared" si="3"/>
        <v>1.3406725170685929</v>
      </c>
      <c r="S25" s="118" t="s">
        <v>101</v>
      </c>
      <c r="T25" s="122">
        <f t="shared" ref="T25:T35" si="5">T26-0.01</f>
        <v>0.13640999999999989</v>
      </c>
      <c r="U25" s="123">
        <f>[1]Spreads!$D51</f>
        <v>0</v>
      </c>
      <c r="V25" s="124">
        <f>[1]Spreads!$E51</f>
        <v>0</v>
      </c>
      <c r="W25" s="119"/>
      <c r="X25" s="161">
        <v>1</v>
      </c>
      <c r="Y25" s="174">
        <f t="shared" si="4"/>
        <v>0</v>
      </c>
      <c r="AA25">
        <v>0</v>
      </c>
      <c r="AC25">
        <v>0</v>
      </c>
      <c r="AL25" s="143"/>
    </row>
    <row r="26" spans="1:38" ht="15" x14ac:dyDescent="0.25">
      <c r="A26">
        <v>300</v>
      </c>
      <c r="B26" s="42" t="s">
        <v>55</v>
      </c>
      <c r="C26" s="43">
        <v>53360</v>
      </c>
      <c r="D26" s="50">
        <v>0.122</v>
      </c>
      <c r="E26" s="44">
        <v>0.96897258973979639</v>
      </c>
      <c r="G26">
        <v>300</v>
      </c>
      <c r="H26" s="42" t="s">
        <v>55</v>
      </c>
      <c r="I26" s="47">
        <v>53360</v>
      </c>
      <c r="J26" s="53">
        <v>0.122</v>
      </c>
      <c r="K26" s="48">
        <v>0.96897258973979639</v>
      </c>
      <c r="N26" s="64">
        <v>17</v>
      </c>
      <c r="O26" s="13">
        <f t="shared" si="2"/>
        <v>1.0074969534409595</v>
      </c>
      <c r="P26" s="59">
        <f t="shared" si="3"/>
        <v>1.4246305965220063</v>
      </c>
      <c r="S26" s="118" t="s">
        <v>102</v>
      </c>
      <c r="T26" s="122">
        <f t="shared" si="5"/>
        <v>0.1464099999999999</v>
      </c>
      <c r="U26" s="123">
        <f>[1]Spreads!$D52</f>
        <v>0</v>
      </c>
      <c r="V26" s="124">
        <f>[1]Spreads!$E52</f>
        <v>0</v>
      </c>
      <c r="W26" s="119"/>
      <c r="X26" s="161">
        <v>2</v>
      </c>
      <c r="Y26" s="174">
        <f>SUMIF($T$19:$V$19,$U$7,T26:V26)*100</f>
        <v>0</v>
      </c>
      <c r="AA26" s="42">
        <v>24</v>
      </c>
      <c r="AB26" s="132" t="s">
        <v>42</v>
      </c>
      <c r="AC26" s="135">
        <v>5</v>
      </c>
    </row>
    <row r="27" spans="1:38" ht="15.75" thickBot="1" x14ac:dyDescent="0.3">
      <c r="A27">
        <v>360</v>
      </c>
      <c r="B27" s="42" t="s">
        <v>56</v>
      </c>
      <c r="C27" s="46">
        <v>55186</v>
      </c>
      <c r="D27" s="52">
        <v>0.1056</v>
      </c>
      <c r="E27" s="101">
        <v>0.96795651096190671</v>
      </c>
      <c r="G27">
        <v>360</v>
      </c>
      <c r="H27" s="42" t="s">
        <v>56</v>
      </c>
      <c r="I27" s="54">
        <v>55186</v>
      </c>
      <c r="J27" s="55">
        <v>0.1056</v>
      </c>
      <c r="K27" s="101">
        <v>0.96795651096190671</v>
      </c>
      <c r="N27" s="64">
        <v>18</v>
      </c>
      <c r="O27" s="13">
        <f t="shared" si="2"/>
        <v>1.0079580545425415</v>
      </c>
      <c r="P27" s="59">
        <f t="shared" si="3"/>
        <v>1.5086271010672181</v>
      </c>
      <c r="S27" s="118" t="s">
        <v>103</v>
      </c>
      <c r="T27" s="122">
        <f t="shared" si="5"/>
        <v>0.15640999999999991</v>
      </c>
      <c r="U27" s="123">
        <f>[1]Spreads!$D53</f>
        <v>0</v>
      </c>
      <c r="V27" s="124">
        <f>[1]Spreads!$E53</f>
        <v>0</v>
      </c>
      <c r="W27" s="119"/>
      <c r="X27" s="161">
        <v>3</v>
      </c>
      <c r="Y27" s="174">
        <f t="shared" si="4"/>
        <v>0</v>
      </c>
      <c r="AA27" s="42">
        <v>36</v>
      </c>
      <c r="AB27" s="132" t="s">
        <v>43</v>
      </c>
      <c r="AC27" s="135">
        <v>6</v>
      </c>
    </row>
    <row r="28" spans="1:38" ht="15" x14ac:dyDescent="0.25">
      <c r="B28" s="42"/>
      <c r="C28" s="42"/>
      <c r="D28" s="42"/>
      <c r="E28" s="42"/>
      <c r="H28" s="42"/>
      <c r="I28" s="42"/>
      <c r="J28" s="42"/>
      <c r="K28" s="42"/>
      <c r="L28" s="42"/>
      <c r="M28" s="42"/>
      <c r="N28" s="64">
        <v>19</v>
      </c>
      <c r="O28" s="13">
        <f t="shared" si="2"/>
        <v>1.0084217198850787</v>
      </c>
      <c r="P28" s="59">
        <f t="shared" si="3"/>
        <v>1.5926622443909746</v>
      </c>
      <c r="S28" s="118" t="s">
        <v>104</v>
      </c>
      <c r="T28" s="122">
        <f t="shared" si="5"/>
        <v>0.16640999999999992</v>
      </c>
      <c r="U28" s="123">
        <f>[1]Spreads!$D54</f>
        <v>8.2916666666665861E-4</v>
      </c>
      <c r="V28" s="124">
        <f>[1]Spreads!$E54</f>
        <v>8.2916666666665861E-4</v>
      </c>
      <c r="W28" s="119"/>
      <c r="X28" s="161">
        <v>4</v>
      </c>
      <c r="Y28" s="174">
        <f t="shared" si="4"/>
        <v>8.2916666666665861E-2</v>
      </c>
      <c r="AA28" s="42">
        <v>48</v>
      </c>
      <c r="AB28" s="132" t="s">
        <v>44</v>
      </c>
      <c r="AC28" s="135">
        <v>7</v>
      </c>
    </row>
    <row r="29" spans="1:38" ht="15" x14ac:dyDescent="0.25">
      <c r="B29" s="42"/>
      <c r="C29" s="42"/>
      <c r="D29" s="42"/>
      <c r="E29" s="42"/>
      <c r="H29" s="42"/>
      <c r="I29" s="42"/>
      <c r="J29" s="42"/>
      <c r="K29" s="42"/>
      <c r="L29" s="42"/>
      <c r="M29" s="42"/>
      <c r="N29" s="64">
        <v>20</v>
      </c>
      <c r="O29" s="13">
        <f t="shared" si="2"/>
        <v>1.0088863748106902</v>
      </c>
      <c r="P29" s="59">
        <f t="shared" si="3"/>
        <v>1.6767361089585322</v>
      </c>
      <c r="S29" s="118" t="s">
        <v>105</v>
      </c>
      <c r="T29" s="122">
        <f t="shared" si="5"/>
        <v>0.17640999999999993</v>
      </c>
      <c r="U29" s="123">
        <f>[1]Spreads!$D55</f>
        <v>1.6583333333333172E-3</v>
      </c>
      <c r="V29" s="124">
        <f>[1]Spreads!$E55</f>
        <v>1.6583333333333172E-3</v>
      </c>
      <c r="W29" s="119"/>
      <c r="X29" s="161">
        <v>5</v>
      </c>
      <c r="Y29" s="174">
        <f>SUMIF($T$19:$V$19,$U$7,T29:V29)*100</f>
        <v>0.16583333333333172</v>
      </c>
      <c r="AA29" s="42">
        <v>60</v>
      </c>
      <c r="AB29" s="132" t="s">
        <v>45</v>
      </c>
      <c r="AC29" s="135">
        <v>8</v>
      </c>
    </row>
    <row r="30" spans="1:38" ht="15" x14ac:dyDescent="0.25">
      <c r="B30" s="42"/>
      <c r="C30" s="42"/>
      <c r="D30" s="42"/>
      <c r="E30" s="42"/>
      <c r="H30" s="42"/>
      <c r="I30" s="42"/>
      <c r="J30" s="42"/>
      <c r="K30" s="42"/>
      <c r="L30" s="42"/>
      <c r="M30" s="42"/>
      <c r="N30" s="64">
        <v>21</v>
      </c>
      <c r="O30" s="13">
        <f t="shared" si="2"/>
        <v>1.0093500430717199</v>
      </c>
      <c r="P30" s="59">
        <f t="shared" si="3"/>
        <v>1.7608486125478422</v>
      </c>
      <c r="S30" s="118" t="s">
        <v>39</v>
      </c>
      <c r="T30" s="122">
        <f t="shared" si="5"/>
        <v>0.18640999999999994</v>
      </c>
      <c r="U30" s="123">
        <f>[1]Spreads!$D56</f>
        <v>2.4874999999999758E-3</v>
      </c>
      <c r="V30" s="124">
        <f>[1]Spreads!$E56</f>
        <v>-1.3625000000000997E-3</v>
      </c>
      <c r="W30" s="119"/>
      <c r="X30" s="161">
        <v>6</v>
      </c>
      <c r="Y30" s="174">
        <f t="shared" si="4"/>
        <v>-0.13625000000000997</v>
      </c>
      <c r="AA30" s="42">
        <v>72</v>
      </c>
      <c r="AB30" s="132" t="s">
        <v>46</v>
      </c>
      <c r="AC30" s="135">
        <v>8.5</v>
      </c>
    </row>
    <row r="31" spans="1:38" ht="15" x14ac:dyDescent="0.25">
      <c r="B31" s="42"/>
      <c r="C31" s="42"/>
      <c r="D31" s="42"/>
      <c r="E31" s="42"/>
      <c r="H31" s="42"/>
      <c r="I31" s="42"/>
      <c r="J31" s="42"/>
      <c r="K31" s="42"/>
      <c r="L31" s="42"/>
      <c r="M31" s="42"/>
      <c r="N31" s="64">
        <v>22</v>
      </c>
      <c r="O31" s="13">
        <f t="shared" si="2"/>
        <v>1.0098107484226333</v>
      </c>
      <c r="P31" s="59">
        <f t="shared" si="3"/>
        <v>1.8449995082497284</v>
      </c>
      <c r="S31" s="118" t="s">
        <v>106</v>
      </c>
      <c r="T31" s="122">
        <f t="shared" si="5"/>
        <v>0.19640999999999995</v>
      </c>
      <c r="U31" s="123">
        <f>[1]Spreads!$D57</f>
        <v>8.0743055555555117E-3</v>
      </c>
      <c r="V31" s="124">
        <f>[1]Spreads!$E57</f>
        <v>2.5902777777776871E-3</v>
      </c>
      <c r="W31" s="119"/>
      <c r="X31" s="161">
        <v>7</v>
      </c>
      <c r="Y31" s="174">
        <f t="shared" si="4"/>
        <v>0.2590277777777687</v>
      </c>
      <c r="AA31" s="42">
        <v>84</v>
      </c>
      <c r="AB31" s="132" t="s">
        <v>47</v>
      </c>
      <c r="AC31" s="135">
        <v>9</v>
      </c>
    </row>
    <row r="32" spans="1:38" ht="15" x14ac:dyDescent="0.25">
      <c r="H32" s="42"/>
      <c r="I32" s="42"/>
      <c r="J32" s="42"/>
      <c r="K32" s="42"/>
      <c r="L32" s="42"/>
      <c r="M32" s="42"/>
      <c r="N32" s="64">
        <v>23</v>
      </c>
      <c r="O32" s="13">
        <f t="shared" si="2"/>
        <v>1.0102665146174317</v>
      </c>
      <c r="P32" s="59">
        <f t="shared" si="3"/>
        <v>1.9291883844678477</v>
      </c>
      <c r="S32" s="118" t="s">
        <v>107</v>
      </c>
      <c r="T32" s="122">
        <f t="shared" si="5"/>
        <v>0.20640999999999995</v>
      </c>
      <c r="U32" s="123">
        <f>[1]Spreads!$D58</f>
        <v>1.3661111111111048E-2</v>
      </c>
      <c r="V32" s="124">
        <f>[1]Spreads!$E58</f>
        <v>6.5430555555554739E-3</v>
      </c>
      <c r="W32" s="119"/>
      <c r="X32" s="161">
        <v>8</v>
      </c>
      <c r="Y32" s="174">
        <f t="shared" si="4"/>
        <v>0.65430555555554737</v>
      </c>
      <c r="AA32" s="42">
        <v>96</v>
      </c>
      <c r="AB32" s="132" t="s">
        <v>48</v>
      </c>
      <c r="AC32" s="135">
        <v>9.1999999999999993</v>
      </c>
    </row>
    <row r="33" spans="8:29" ht="15" x14ac:dyDescent="0.25">
      <c r="H33" s="42"/>
      <c r="J33" s="42"/>
      <c r="K33" s="42"/>
      <c r="L33" s="42"/>
      <c r="M33" s="42"/>
      <c r="N33" s="64">
        <v>24</v>
      </c>
      <c r="O33" s="13">
        <f t="shared" si="2"/>
        <v>1.0107153654098511</v>
      </c>
      <c r="P33" s="59">
        <f t="shared" si="3"/>
        <v>2.0134146649186686</v>
      </c>
      <c r="S33" s="118" t="s">
        <v>108</v>
      </c>
      <c r="T33" s="122">
        <f t="shared" si="5"/>
        <v>0.21640999999999996</v>
      </c>
      <c r="U33" s="123">
        <f>[1]Spreads!$D59</f>
        <v>1.9247916666666587E-2</v>
      </c>
      <c r="V33" s="124">
        <f>[1]Spreads!$E59</f>
        <v>1.049583333333326E-2</v>
      </c>
      <c r="W33" s="119"/>
      <c r="X33" s="161">
        <v>9</v>
      </c>
      <c r="Y33" s="174">
        <f t="shared" si="4"/>
        <v>1.049583333333326</v>
      </c>
      <c r="AA33" s="42">
        <v>108</v>
      </c>
      <c r="AB33" s="132" t="s">
        <v>49</v>
      </c>
      <c r="AC33" s="135">
        <v>9.6</v>
      </c>
    </row>
    <row r="34" spans="8:29" ht="15" x14ac:dyDescent="0.25">
      <c r="K34" s="42"/>
      <c r="L34" s="42"/>
      <c r="M34" s="42"/>
      <c r="N34" s="64">
        <v>25</v>
      </c>
      <c r="O34" s="13">
        <f t="shared" si="2"/>
        <v>1.0111558185911758</v>
      </c>
      <c r="P34" s="59">
        <f t="shared" si="3"/>
        <v>2.0976776498012666</v>
      </c>
      <c r="S34" s="118" t="s">
        <v>109</v>
      </c>
      <c r="T34" s="122">
        <f t="shared" si="5"/>
        <v>0.22640999999999997</v>
      </c>
      <c r="U34" s="123">
        <f>[1]Spreads!$D60</f>
        <v>2.4834722222222123E-2</v>
      </c>
      <c r="V34" s="124">
        <f>[1]Spreads!$E60</f>
        <v>1.4448611111111048E-2</v>
      </c>
      <c r="W34" s="119"/>
      <c r="X34" s="161">
        <v>10</v>
      </c>
      <c r="Y34" s="174">
        <f t="shared" si="4"/>
        <v>1.4448611111111047</v>
      </c>
      <c r="AA34" s="42">
        <v>120</v>
      </c>
      <c r="AB34" s="132" t="s">
        <v>50</v>
      </c>
      <c r="AC34" s="135">
        <v>10</v>
      </c>
    </row>
    <row r="35" spans="8:29" ht="15" x14ac:dyDescent="0.25">
      <c r="K35" s="42"/>
      <c r="L35" s="42"/>
      <c r="M35" s="42"/>
      <c r="N35" s="64">
        <v>26</v>
      </c>
      <c r="O35" s="13">
        <f t="shared" si="2"/>
        <v>1.0115881297323326</v>
      </c>
      <c r="P35" s="59">
        <f t="shared" si="3"/>
        <v>2.1819766606122943</v>
      </c>
      <c r="S35" s="118" t="s">
        <v>110</v>
      </c>
      <c r="T35" s="122">
        <f t="shared" si="5"/>
        <v>0.23640999999999998</v>
      </c>
      <c r="U35" s="123">
        <f>[1]Spreads!$D61</f>
        <v>3.0421527777777659E-2</v>
      </c>
      <c r="V35" s="124">
        <f>[1]Spreads!$E61</f>
        <v>1.8401388888888835E-2</v>
      </c>
      <c r="W35" s="119"/>
      <c r="X35" s="161">
        <v>11</v>
      </c>
      <c r="Y35" s="174">
        <f t="shared" si="4"/>
        <v>1.8401388888888834</v>
      </c>
      <c r="AA35" s="42">
        <v>132</v>
      </c>
      <c r="AB35" s="133" t="s">
        <v>51</v>
      </c>
      <c r="AC35" s="135">
        <v>10.199999999999999</v>
      </c>
    </row>
    <row r="36" spans="8:29" ht="15.75" thickBot="1" x14ac:dyDescent="0.3">
      <c r="K36" s="42"/>
      <c r="L36" s="42"/>
      <c r="M36" s="42"/>
      <c r="N36" s="64">
        <v>27</v>
      </c>
      <c r="O36" s="13">
        <f t="shared" si="2"/>
        <v>1.0120131676004078</v>
      </c>
      <c r="P36" s="59">
        <f t="shared" si="3"/>
        <v>2.2663110912456617</v>
      </c>
      <c r="S36" s="118" t="s">
        <v>111</v>
      </c>
      <c r="T36" s="122">
        <v>0.24640999999999999</v>
      </c>
      <c r="U36" s="123">
        <f>[1]Spreads!$D62</f>
        <v>3.6008333333333198E-2</v>
      </c>
      <c r="V36" s="124">
        <v>0.11919901185770765</v>
      </c>
      <c r="W36" s="119"/>
      <c r="X36" s="161">
        <v>12</v>
      </c>
      <c r="Y36" s="174">
        <f t="shared" si="4"/>
        <v>11.919901185770765</v>
      </c>
      <c r="AA36" s="42">
        <v>144</v>
      </c>
      <c r="AB36" s="133" t="s">
        <v>52</v>
      </c>
      <c r="AC36" s="135">
        <v>10.4</v>
      </c>
    </row>
    <row r="37" spans="8:29" ht="15" x14ac:dyDescent="0.25">
      <c r="K37" s="42"/>
      <c r="L37" s="42"/>
      <c r="M37" s="42"/>
      <c r="N37" s="64">
        <v>28</v>
      </c>
      <c r="O37" s="13">
        <f t="shared" si="2"/>
        <v>1.0124318010144244</v>
      </c>
      <c r="P37" s="59">
        <f t="shared" si="3"/>
        <v>2.3506804079968635</v>
      </c>
      <c r="S37" s="120" t="s">
        <v>42</v>
      </c>
      <c r="T37" s="122">
        <v>0.4261292009755826</v>
      </c>
      <c r="U37" s="123">
        <f>[1]Spreads!$D63</f>
        <v>0.13710416666666664</v>
      </c>
      <c r="V37" s="124">
        <v>0.24077522317861361</v>
      </c>
      <c r="W37" s="119"/>
      <c r="X37" s="161">
        <v>24</v>
      </c>
      <c r="Y37" s="174">
        <f t="shared" si="4"/>
        <v>24.077522317861362</v>
      </c>
      <c r="AA37" s="42">
        <v>156</v>
      </c>
      <c r="AB37" s="133" t="s">
        <v>112</v>
      </c>
      <c r="AC37" s="135">
        <v>10.6</v>
      </c>
    </row>
    <row r="38" spans="8:29" ht="15" x14ac:dyDescent="0.25">
      <c r="L38" s="42"/>
      <c r="M38" s="42"/>
      <c r="N38" s="64">
        <v>29</v>
      </c>
      <c r="O38" s="13">
        <f t="shared" si="2"/>
        <v>1.0128447199603927</v>
      </c>
      <c r="P38" s="59">
        <f t="shared" si="3"/>
        <v>2.4350841346602294</v>
      </c>
      <c r="S38" s="118" t="s">
        <v>43</v>
      </c>
      <c r="T38" s="122">
        <v>0.51909152753920074</v>
      </c>
      <c r="U38" s="123">
        <f>[1]Spreads!$D64</f>
        <v>0.23230000000000009</v>
      </c>
      <c r="V38" s="124">
        <v>0.3179757797624081</v>
      </c>
      <c r="W38" s="119"/>
      <c r="X38" s="161">
        <v>36</v>
      </c>
      <c r="Y38" s="174">
        <f t="shared" si="4"/>
        <v>31.79757797624081</v>
      </c>
      <c r="AA38" s="42">
        <v>168</v>
      </c>
      <c r="AB38" s="133" t="s">
        <v>113</v>
      </c>
      <c r="AC38" s="135">
        <v>10.8</v>
      </c>
    </row>
    <row r="39" spans="8:29" ht="15.75" thickBot="1" x14ac:dyDescent="0.3">
      <c r="L39" s="42"/>
      <c r="M39" s="42"/>
      <c r="N39" s="64">
        <v>30</v>
      </c>
      <c r="O39" s="13">
        <f t="shared" si="2"/>
        <v>1.0132528528386615</v>
      </c>
      <c r="P39" s="59">
        <f t="shared" si="3"/>
        <v>2.5195218723967847</v>
      </c>
      <c r="S39" s="118" t="s">
        <v>44</v>
      </c>
      <c r="T39" s="122">
        <v>0.60251506861783177</v>
      </c>
      <c r="U39" s="123">
        <f>[1]Spreads!$D65</f>
        <v>0.31283749999999999</v>
      </c>
      <c r="V39" s="124">
        <v>0.37275044635722721</v>
      </c>
      <c r="W39" s="119"/>
      <c r="X39" s="161">
        <v>48</v>
      </c>
      <c r="Y39" s="174">
        <f t="shared" si="4"/>
        <v>37.275044635722722</v>
      </c>
      <c r="AA39" s="42">
        <v>180</v>
      </c>
      <c r="AB39" s="134" t="s">
        <v>53</v>
      </c>
      <c r="AC39" s="136">
        <v>11</v>
      </c>
    </row>
    <row r="40" spans="8:29" ht="15" x14ac:dyDescent="0.25">
      <c r="L40" s="42"/>
      <c r="M40" s="42"/>
      <c r="N40" s="64">
        <v>31</v>
      </c>
      <c r="O40" s="13">
        <f t="shared" si="2"/>
        <v>1.013656919438491</v>
      </c>
      <c r="P40" s="59">
        <f t="shared" si="3"/>
        <v>2.6039932823499923</v>
      </c>
      <c r="S40" s="118" t="s">
        <v>45</v>
      </c>
      <c r="T40" s="122">
        <v>0.68620506193591357</v>
      </c>
      <c r="U40" s="123">
        <f>[1]Spreads!$D66</f>
        <v>0.3772875</v>
      </c>
      <c r="V40" s="124">
        <v>0.41523697852745273</v>
      </c>
      <c r="W40" s="119"/>
      <c r="X40" s="161">
        <v>60</v>
      </c>
      <c r="Y40" s="174">
        <f t="shared" si="4"/>
        <v>41.523697852745272</v>
      </c>
      <c r="AA40" s="42">
        <v>360</v>
      </c>
      <c r="AB40" s="42"/>
      <c r="AC40" s="137">
        <f>AC39</f>
        <v>11</v>
      </c>
    </row>
    <row r="41" spans="8:29" ht="15" x14ac:dyDescent="0.25">
      <c r="L41" s="42"/>
      <c r="M41" s="42"/>
      <c r="N41" s="64">
        <v>32</v>
      </c>
      <c r="O41" s="13">
        <f t="shared" si="2"/>
        <v>1.0140577587621398</v>
      </c>
      <c r="P41" s="59">
        <f t="shared" si="3"/>
        <v>2.6884980955801705</v>
      </c>
      <c r="S41" s="118" t="s">
        <v>46</v>
      </c>
      <c r="T41" s="122">
        <v>0.73240596661002133</v>
      </c>
      <c r="U41" s="123">
        <f>[1]Spreads!$D67</f>
        <v>0.42118125000000006</v>
      </c>
      <c r="V41" s="124">
        <v>0.44995100294102169</v>
      </c>
      <c r="W41" s="119"/>
      <c r="X41" s="161">
        <v>72</v>
      </c>
      <c r="Y41" s="174">
        <f t="shared" si="4"/>
        <v>44.995100294102173</v>
      </c>
    </row>
    <row r="42" spans="8:29" ht="15" x14ac:dyDescent="0.25">
      <c r="L42" s="42"/>
      <c r="M42" s="42"/>
      <c r="N42" s="64">
        <v>33</v>
      </c>
      <c r="O42" s="13">
        <f t="shared" si="2"/>
        <v>1.014456179997886</v>
      </c>
      <c r="P42" s="59">
        <f t="shared" si="3"/>
        <v>2.7730361105799943</v>
      </c>
      <c r="S42" s="118" t="s">
        <v>47</v>
      </c>
      <c r="T42" s="122">
        <v>0.78130272630420461</v>
      </c>
      <c r="U42" s="123">
        <f>[1]Spreads!$D68</f>
        <v>0.46094583333333333</v>
      </c>
      <c r="V42" s="124">
        <v>0.47930129238013169</v>
      </c>
      <c r="W42" s="119"/>
      <c r="X42" s="161">
        <v>84</v>
      </c>
      <c r="Y42" s="174">
        <f t="shared" si="4"/>
        <v>47.930129238013173</v>
      </c>
    </row>
    <row r="43" spans="8:29" ht="15" x14ac:dyDescent="0.25">
      <c r="L43" s="42"/>
      <c r="M43" s="42"/>
      <c r="N43" s="64">
        <v>34</v>
      </c>
      <c r="O43" s="13">
        <f t="shared" si="2"/>
        <v>1.0148529923475207</v>
      </c>
      <c r="P43" s="59">
        <f t="shared" si="3"/>
        <v>2.8576071932756211</v>
      </c>
      <c r="S43" s="118" t="s">
        <v>48</v>
      </c>
      <c r="T43" s="122">
        <v>0.81580569816484294</v>
      </c>
      <c r="U43" s="123">
        <f>[1]Spreads!$D69</f>
        <v>0.4926666666666667</v>
      </c>
      <c r="V43" s="124">
        <v>0.50472566953584075</v>
      </c>
      <c r="W43" s="119"/>
      <c r="X43" s="161">
        <v>96</v>
      </c>
      <c r="Y43" s="174">
        <f t="shared" si="4"/>
        <v>50.472566953584078</v>
      </c>
    </row>
    <row r="44" spans="8:29" ht="15" x14ac:dyDescent="0.25">
      <c r="L44" s="42"/>
      <c r="M44" s="42"/>
      <c r="N44" s="64">
        <v>35</v>
      </c>
      <c r="O44" s="13">
        <f t="shared" si="2"/>
        <v>1.0152490050027994</v>
      </c>
      <c r="P44" s="59">
        <f t="shared" si="3"/>
        <v>2.9422112770258542</v>
      </c>
      <c r="S44" s="118" t="s">
        <v>49</v>
      </c>
      <c r="T44" s="122">
        <v>0.84872543603078265</v>
      </c>
      <c r="U44" s="123">
        <f>[1]Spreads!$D70</f>
        <v>0.52592499999999998</v>
      </c>
      <c r="V44" s="124">
        <v>0.52715155952481618</v>
      </c>
      <c r="W44" s="119"/>
      <c r="X44" s="161">
        <v>108</v>
      </c>
      <c r="Y44" s="174">
        <f t="shared" si="4"/>
        <v>52.715155952481616</v>
      </c>
    </row>
    <row r="45" spans="8:29" ht="15" x14ac:dyDescent="0.25">
      <c r="L45" s="42"/>
      <c r="M45" s="42"/>
      <c r="N45" s="64">
        <v>36</v>
      </c>
      <c r="O45" s="13">
        <f t="shared" si="2"/>
        <v>1.0156450271606445</v>
      </c>
      <c r="P45" s="59">
        <f t="shared" si="3"/>
        <v>3.0268483626225744</v>
      </c>
      <c r="S45" s="118" t="s">
        <v>50</v>
      </c>
      <c r="T45" s="122">
        <v>0.88592426291149617</v>
      </c>
      <c r="U45" s="123">
        <f>[1]Spreads!$D71</f>
        <v>0.55879166666666669</v>
      </c>
      <c r="V45" s="124">
        <v>0.54721220170606633</v>
      </c>
      <c r="W45" s="119"/>
      <c r="X45" s="161">
        <v>120</v>
      </c>
      <c r="Y45" s="174">
        <f t="shared" si="4"/>
        <v>54.721220170606635</v>
      </c>
    </row>
    <row r="46" spans="8:29" ht="15" x14ac:dyDescent="0.25">
      <c r="L46" s="42"/>
      <c r="M46" s="42"/>
      <c r="N46" s="64">
        <v>37</v>
      </c>
      <c r="O46" s="13">
        <f t="shared" si="2"/>
        <v>1.0160416158054528</v>
      </c>
      <c r="P46" s="59">
        <f t="shared" si="3"/>
        <v>3.1115184972730288</v>
      </c>
      <c r="S46" s="118" t="s">
        <v>51</v>
      </c>
      <c r="T46" s="122">
        <v>0.91676555242117841</v>
      </c>
      <c r="U46" s="123">
        <f>[1]Spreads!$D72</f>
        <v>0.55879166666666669</v>
      </c>
      <c r="V46" s="124">
        <v>0.56535925994080982</v>
      </c>
      <c r="W46" s="119"/>
      <c r="X46" s="161">
        <v>132</v>
      </c>
      <c r="Y46" s="174">
        <f t="shared" si="4"/>
        <v>56.535925994080984</v>
      </c>
      <c r="AC46" s="94" t="s">
        <v>191</v>
      </c>
    </row>
    <row r="47" spans="8:29" ht="15" x14ac:dyDescent="0.25">
      <c r="L47" s="42"/>
      <c r="M47" s="42"/>
      <c r="N47" s="64">
        <v>38</v>
      </c>
      <c r="O47" s="13">
        <f t="shared" si="2"/>
        <v>1.0164379614377346</v>
      </c>
      <c r="P47" s="59">
        <f t="shared" si="3"/>
        <v>3.1962216607261733</v>
      </c>
      <c r="S47" s="118" t="s">
        <v>52</v>
      </c>
      <c r="T47" s="122">
        <v>0.94015406559074743</v>
      </c>
      <c r="U47" s="123">
        <f>[1]Spreads!$D73</f>
        <v>0.55879166666666669</v>
      </c>
      <c r="V47" s="124">
        <v>0.58192622611963529</v>
      </c>
      <c r="W47" s="119"/>
      <c r="X47" s="161">
        <v>144</v>
      </c>
      <c r="Y47" s="174">
        <f t="shared" si="4"/>
        <v>58.192622611963529</v>
      </c>
    </row>
    <row r="48" spans="8:29" ht="15" x14ac:dyDescent="0.25">
      <c r="L48" s="42"/>
      <c r="M48" s="42"/>
      <c r="N48" s="64">
        <v>39</v>
      </c>
      <c r="O48" s="13">
        <f t="shared" si="2"/>
        <v>1.0168333599792945</v>
      </c>
      <c r="P48" s="59">
        <f t="shared" si="3"/>
        <v>3.2809577740577813</v>
      </c>
      <c r="S48" s="118" t="s">
        <v>112</v>
      </c>
      <c r="T48" s="122">
        <v>0.958334833328504</v>
      </c>
      <c r="U48" s="123">
        <f>[1]Spreads!$D74</f>
        <v>0.55879166666666669</v>
      </c>
      <c r="V48" s="124">
        <v>0.59716635766067661</v>
      </c>
      <c r="W48" s="119"/>
      <c r="X48" s="161">
        <v>156</v>
      </c>
      <c r="Y48" s="174">
        <f t="shared" si="4"/>
        <v>59.716635766067661</v>
      </c>
    </row>
    <row r="49" spans="8:25" ht="15" x14ac:dyDescent="0.25">
      <c r="L49" s="42"/>
      <c r="M49" s="42"/>
      <c r="N49" s="64">
        <v>40</v>
      </c>
      <c r="O49" s="13">
        <f t="shared" si="2"/>
        <v>1.0172267497192871</v>
      </c>
      <c r="P49" s="59">
        <f t="shared" si="3"/>
        <v>3.3657266698677217</v>
      </c>
      <c r="S49" s="118" t="s">
        <v>113</v>
      </c>
      <c r="T49" s="122">
        <v>0.97355288654274852</v>
      </c>
      <c r="U49" s="123">
        <f>[1]Spreads!$D75</f>
        <v>0.55879166666666669</v>
      </c>
      <c r="V49" s="124">
        <v>0.61127651555874529</v>
      </c>
      <c r="W49" s="119"/>
      <c r="X49" s="161">
        <v>168</v>
      </c>
      <c r="Y49" s="174">
        <f t="shared" si="4"/>
        <v>61.127651555874529</v>
      </c>
    </row>
    <row r="50" spans="8:25" ht="15" x14ac:dyDescent="0.25">
      <c r="L50" s="42"/>
      <c r="M50" s="42"/>
      <c r="N50" s="64">
        <v>41</v>
      </c>
      <c r="O50" s="13">
        <f t="shared" si="2"/>
        <v>1.0176170689486232</v>
      </c>
      <c r="P50" s="59">
        <f t="shared" si="3"/>
        <v>3.4505280922801069</v>
      </c>
      <c r="S50" s="118" t="s">
        <v>53</v>
      </c>
      <c r="T50" s="122">
        <v>0.98805325614178097</v>
      </c>
      <c r="U50" s="123">
        <f>[1]Spreads!$D76</f>
        <v>0.55879166666666669</v>
      </c>
      <c r="V50" s="124">
        <v>0.62441275828986087</v>
      </c>
      <c r="W50" s="119"/>
      <c r="X50" s="161">
        <v>180</v>
      </c>
      <c r="Y50" s="174">
        <f t="shared" si="4"/>
        <v>62.441275828986086</v>
      </c>
    </row>
    <row r="51" spans="8:25" ht="15" x14ac:dyDescent="0.25">
      <c r="L51" s="42"/>
      <c r="M51" s="42"/>
      <c r="N51" s="64">
        <v>42</v>
      </c>
      <c r="O51" s="13">
        <f t="shared" si="2"/>
        <v>1.0180036135864725</v>
      </c>
      <c r="P51" s="59">
        <f t="shared" si="3"/>
        <v>3.5353617267456463</v>
      </c>
      <c r="S51" s="118" t="s">
        <v>114</v>
      </c>
      <c r="T51" s="122">
        <v>1.0035791932914047</v>
      </c>
      <c r="U51" s="123">
        <f>[1]Spreads!$D77</f>
        <v>0.55879166666666669</v>
      </c>
      <c r="V51" s="124">
        <v>0.6367008927144544</v>
      </c>
      <c r="W51" s="119"/>
      <c r="X51" s="161">
        <v>192</v>
      </c>
      <c r="Y51" s="174">
        <f t="shared" si="4"/>
        <v>63.670089271445441</v>
      </c>
    </row>
    <row r="52" spans="8:25" ht="15" x14ac:dyDescent="0.25">
      <c r="L52" s="42"/>
      <c r="M52" s="42"/>
      <c r="N52" s="64">
        <v>43</v>
      </c>
      <c r="O52" s="13">
        <f t="shared" si="2"/>
        <v>1.0183852623190162</v>
      </c>
      <c r="P52" s="59">
        <f t="shared" si="3"/>
        <v>3.6202271652722309</v>
      </c>
      <c r="S52" s="118" t="s">
        <v>115</v>
      </c>
      <c r="T52" s="122">
        <v>1.0198668301874316</v>
      </c>
      <c r="U52" s="123">
        <f>[1]Spreads!$D78</f>
        <v>0.55879166666666669</v>
      </c>
      <c r="V52" s="124">
        <v>0.64824382070830355</v>
      </c>
      <c r="W52" s="119"/>
      <c r="X52" s="161">
        <v>204</v>
      </c>
      <c r="Y52" s="174">
        <f t="shared" si="4"/>
        <v>64.824382070830353</v>
      </c>
    </row>
    <row r="53" spans="8:25" x14ac:dyDescent="0.2">
      <c r="N53" s="64">
        <v>44</v>
      </c>
      <c r="O53" s="13">
        <f t="shared" si="2"/>
        <v>1.0187611918553163</v>
      </c>
      <c r="P53" s="59">
        <f t="shared" si="3"/>
        <v>3.7051239312601738</v>
      </c>
      <c r="S53" s="118" t="s">
        <v>116</v>
      </c>
      <c r="T53" s="122">
        <v>1.0361505192831766</v>
      </c>
      <c r="U53" s="123">
        <f>[1]Spreads!$D79</f>
        <v>0.55879166666666669</v>
      </c>
      <c r="V53" s="124">
        <v>0.65912678270342973</v>
      </c>
      <c r="W53" s="119"/>
      <c r="X53" s="161">
        <v>216</v>
      </c>
      <c r="Y53" s="174">
        <f t="shared" si="4"/>
        <v>65.91267827034298</v>
      </c>
    </row>
    <row r="54" spans="8:25" ht="15" x14ac:dyDescent="0.25">
      <c r="L54" s="42"/>
      <c r="M54" s="42"/>
      <c r="N54" s="64">
        <v>45</v>
      </c>
      <c r="O54" s="13">
        <f t="shared" si="2"/>
        <v>1.0191303404869316</v>
      </c>
      <c r="P54" s="59">
        <f t="shared" si="3"/>
        <v>3.7900514596340846</v>
      </c>
      <c r="S54" s="118" t="s">
        <v>117</v>
      </c>
      <c r="T54" s="122">
        <v>1.051664613031954</v>
      </c>
      <c r="U54" s="123">
        <f>[1]Spreads!$D80</f>
        <v>0.55879166666666669</v>
      </c>
      <c r="V54" s="124">
        <v>0.66942118163329023</v>
      </c>
      <c r="W54" s="119"/>
      <c r="X54" s="161">
        <v>228</v>
      </c>
      <c r="Y54" s="174">
        <f t="shared" si="4"/>
        <v>66.942118163329027</v>
      </c>
    </row>
    <row r="55" spans="8:25" ht="15" x14ac:dyDescent="0.25">
      <c r="K55" s="42"/>
      <c r="L55" s="42"/>
      <c r="M55" s="42"/>
      <c r="N55" s="64">
        <v>46</v>
      </c>
      <c r="O55" s="13">
        <f t="shared" si="2"/>
        <v>1.0194918551204313</v>
      </c>
      <c r="P55" s="59">
        <f t="shared" si="3"/>
        <v>3.8750091142274541</v>
      </c>
      <c r="S55" s="118" t="s">
        <v>54</v>
      </c>
      <c r="T55" s="122">
        <v>1.0656434638870789</v>
      </c>
      <c r="U55" s="123">
        <f>[1]Spreads!$D81</f>
        <v>0.55879166666666669</v>
      </c>
      <c r="V55" s="124">
        <v>0.67918742488467987</v>
      </c>
      <c r="W55" s="119"/>
      <c r="X55" s="161">
        <v>240</v>
      </c>
      <c r="Y55" s="174">
        <f t="shared" si="4"/>
        <v>67.918742488467984</v>
      </c>
    </row>
    <row r="56" spans="8:25" ht="15" x14ac:dyDescent="0.25">
      <c r="K56" s="42"/>
      <c r="L56" s="42"/>
      <c r="M56" s="42"/>
      <c r="N56" s="64">
        <v>47</v>
      </c>
      <c r="O56" s="13">
        <f t="shared" si="2"/>
        <v>1.0198447485528579</v>
      </c>
      <c r="P56" s="59">
        <f t="shared" si="3"/>
        <v>3.9599961766068588</v>
      </c>
      <c r="S56" s="118" t="s">
        <v>118</v>
      </c>
      <c r="T56" s="122">
        <v>1.0775437340078489</v>
      </c>
      <c r="U56" s="123">
        <f>[1]Spreads!$D82</f>
        <v>0.55879166666666669</v>
      </c>
      <c r="V56" s="124">
        <v>0.68847707214253984</v>
      </c>
      <c r="W56" s="119"/>
      <c r="X56" s="161">
        <v>252</v>
      </c>
      <c r="Y56" s="174">
        <f t="shared" si="4"/>
        <v>68.847707214253987</v>
      </c>
    </row>
    <row r="57" spans="8:25" ht="15" x14ac:dyDescent="0.25">
      <c r="H57" s="42"/>
      <c r="I57" s="42"/>
      <c r="J57" s="42"/>
      <c r="K57" s="42"/>
      <c r="L57" s="42"/>
      <c r="M57" s="42"/>
      <c r="N57" s="64">
        <v>48</v>
      </c>
      <c r="O57" s="13">
        <f t="shared" si="2"/>
        <v>1.0201880931854248</v>
      </c>
      <c r="P57" s="59">
        <f t="shared" si="3"/>
        <v>4.0450118510389776</v>
      </c>
      <c r="S57" s="118" t="s">
        <v>119</v>
      </c>
      <c r="T57" s="122">
        <v>1.0877113243774945</v>
      </c>
      <c r="U57" s="123">
        <f>[1]Spreads!$D83</f>
        <v>0.55879166666666669</v>
      </c>
      <c r="V57" s="124">
        <v>0.69733448311942348</v>
      </c>
      <c r="W57" s="119"/>
      <c r="X57" s="161">
        <v>264</v>
      </c>
      <c r="Y57" s="174">
        <f t="shared" si="4"/>
        <v>69.733448311942354</v>
      </c>
    </row>
    <row r="58" spans="8:25" x14ac:dyDescent="0.2">
      <c r="N58" s="64">
        <v>49</v>
      </c>
      <c r="O58" s="13">
        <f t="shared" si="2"/>
        <v>1.0205211799567286</v>
      </c>
      <c r="P58" s="59">
        <f t="shared" si="3"/>
        <v>4.1300552827020383</v>
      </c>
      <c r="S58" s="118" t="s">
        <v>120</v>
      </c>
      <c r="T58" s="122">
        <v>1.0967144456852302</v>
      </c>
      <c r="U58" s="123">
        <f>[1]Spreads!$D84</f>
        <v>0.55879166666666669</v>
      </c>
      <c r="V58" s="124">
        <v>0.7057980987129101</v>
      </c>
      <c r="W58" s="119"/>
      <c r="X58" s="161">
        <v>276</v>
      </c>
      <c r="Y58" s="174">
        <f t="shared" si="4"/>
        <v>70.579809871291005</v>
      </c>
    </row>
    <row r="59" spans="8:25" x14ac:dyDescent="0.2">
      <c r="N59" s="64">
        <v>50</v>
      </c>
      <c r="O59" s="13">
        <f t="shared" si="2"/>
        <v>1.0208440250696518</v>
      </c>
      <c r="P59" s="59">
        <f t="shared" si="3"/>
        <v>4.2151256181245094</v>
      </c>
      <c r="S59" s="118" t="s">
        <v>121</v>
      </c>
      <c r="T59" s="122">
        <v>1.1051213086202698</v>
      </c>
      <c r="U59" s="123">
        <f>[1]Spreads!$D85</f>
        <v>0.55879166666666669</v>
      </c>
      <c r="V59" s="124">
        <v>0.71390144929824895</v>
      </c>
      <c r="W59" s="119"/>
      <c r="X59" s="161">
        <v>288</v>
      </c>
      <c r="Y59" s="174">
        <f t="shared" si="4"/>
        <v>71.390144929824899</v>
      </c>
    </row>
    <row r="60" spans="8:25" x14ac:dyDescent="0.2">
      <c r="N60" s="64">
        <v>51</v>
      </c>
      <c r="O60" s="13">
        <f t="shared" si="2"/>
        <v>1.0211570569197193</v>
      </c>
      <c r="P60" s="59">
        <f t="shared" si="3"/>
        <v>4.3002220395344857</v>
      </c>
      <c r="S60" s="118" t="s">
        <v>55</v>
      </c>
      <c r="T60" s="122">
        <v>1.1135001238718272</v>
      </c>
      <c r="U60" s="123">
        <f>[1]Spreads!$D86</f>
        <v>0.55879166666666669</v>
      </c>
      <c r="V60" s="124">
        <v>0.72167395705490545</v>
      </c>
      <c r="W60" s="119"/>
      <c r="X60" s="161">
        <v>300</v>
      </c>
      <c r="Y60" s="174">
        <f t="shared" si="4"/>
        <v>72.167395705490549</v>
      </c>
    </row>
    <row r="61" spans="8:25" x14ac:dyDescent="0.2">
      <c r="N61" s="64">
        <v>52</v>
      </c>
      <c r="O61" s="13">
        <f t="shared" si="2"/>
        <v>1.0214605251498039</v>
      </c>
      <c r="P61" s="59">
        <f t="shared" si="3"/>
        <v>4.3853437499636359</v>
      </c>
      <c r="S61" s="118" t="s">
        <v>122</v>
      </c>
      <c r="T61" s="122">
        <v>1.1223063949140564</v>
      </c>
      <c r="U61" s="123">
        <f>[1]Spreads!$D87</f>
        <v>0.55879166666666669</v>
      </c>
      <c r="V61" s="124">
        <v>0.72914158083929026</v>
      </c>
      <c r="W61" s="119"/>
      <c r="X61" s="161">
        <v>312</v>
      </c>
      <c r="Y61" s="174">
        <f t="shared" si="4"/>
        <v>72.914158083929024</v>
      </c>
    </row>
    <row r="62" spans="8:25" x14ac:dyDescent="0.2">
      <c r="N62" s="64">
        <v>53</v>
      </c>
      <c r="O62" s="13">
        <f t="shared" si="2"/>
        <v>1.021754679380267</v>
      </c>
      <c r="P62" s="59">
        <f t="shared" si="3"/>
        <v>4.4704899732453249</v>
      </c>
      <c r="S62" s="118" t="s">
        <v>123</v>
      </c>
      <c r="T62" s="122">
        <v>1.1315447963608709</v>
      </c>
      <c r="U62" s="123">
        <f>[1]Spreads!$D88</f>
        <v>0.55879166666666669</v>
      </c>
      <c r="V62" s="124">
        <v>0.73632733928722427</v>
      </c>
      <c r="W62" s="119"/>
      <c r="X62" s="161">
        <v>324</v>
      </c>
      <c r="Y62" s="174">
        <f t="shared" si="4"/>
        <v>73.632733928722431</v>
      </c>
    </row>
    <row r="63" spans="8:25" x14ac:dyDescent="0.2">
      <c r="N63" s="64">
        <v>54</v>
      </c>
      <c r="O63" s="13">
        <f t="shared" si="2"/>
        <v>1.0220399480404012</v>
      </c>
      <c r="P63" s="59">
        <f t="shared" si="3"/>
        <v>4.5556599689153581</v>
      </c>
      <c r="S63" s="118" t="s">
        <v>124</v>
      </c>
      <c r="T63" s="122">
        <v>1.1411072956111246</v>
      </c>
      <c r="U63" s="123">
        <f>[1]Spreads!$D89</f>
        <v>0.55879166666666669</v>
      </c>
      <c r="V63" s="124">
        <v>0.74325173873735884</v>
      </c>
      <c r="W63" s="119"/>
      <c r="X63" s="161">
        <v>336</v>
      </c>
      <c r="Y63" s="174">
        <f t="shared" si="4"/>
        <v>74.325173873735878</v>
      </c>
    </row>
    <row r="64" spans="8:25" x14ac:dyDescent="0.2">
      <c r="N64" s="64">
        <v>55</v>
      </c>
      <c r="O64" s="13">
        <f t="shared" si="2"/>
        <v>1.0223165509493397</v>
      </c>
      <c r="P64" s="59">
        <f t="shared" si="3"/>
        <v>4.6408530148278029</v>
      </c>
      <c r="S64" s="118" t="s">
        <v>125</v>
      </c>
      <c r="T64" s="122">
        <v>1.1508858600636709</v>
      </c>
      <c r="U64" s="123">
        <f>[1]Spreads!$D90</f>
        <v>0.55879166666666669</v>
      </c>
      <c r="V64" s="124">
        <v>0.74993312602942475</v>
      </c>
      <c r="W64" s="119"/>
      <c r="X64" s="161">
        <v>348</v>
      </c>
      <c r="Y64" s="174">
        <f t="shared" si="4"/>
        <v>74.993312602942481</v>
      </c>
    </row>
    <row r="65" spans="14:25" ht="13.5" thickBot="1" x14ac:dyDescent="0.25">
      <c r="N65" s="64">
        <v>56</v>
      </c>
      <c r="O65" s="13">
        <f t="shared" si="2"/>
        <v>1.0225848569422042</v>
      </c>
      <c r="P65" s="59">
        <f t="shared" si="3"/>
        <v>4.7260684195729867</v>
      </c>
      <c r="S65" s="121" t="s">
        <v>56</v>
      </c>
      <c r="T65" s="122">
        <v>1.1607724571173637</v>
      </c>
      <c r="U65" s="123">
        <f>[1]Spreads!$D91</f>
        <v>0.55879166666666669</v>
      </c>
      <c r="V65" s="124">
        <v>0.75638798146847441</v>
      </c>
      <c r="W65" s="119"/>
      <c r="X65" s="162">
        <v>360</v>
      </c>
      <c r="Y65" s="175">
        <f t="shared" si="4"/>
        <v>75.638798146847435</v>
      </c>
    </row>
    <row r="66" spans="14:25" x14ac:dyDescent="0.2">
      <c r="N66" s="64">
        <v>57</v>
      </c>
      <c r="O66" s="13">
        <f t="shared" si="2"/>
        <v>1.0228451156310712</v>
      </c>
      <c r="P66" s="59">
        <f t="shared" si="3"/>
        <v>4.8113055125422424</v>
      </c>
    </row>
    <row r="67" spans="14:25" x14ac:dyDescent="0.2">
      <c r="N67" s="64">
        <v>58</v>
      </c>
      <c r="O67" s="13">
        <f t="shared" si="2"/>
        <v>1.0230976809520897</v>
      </c>
      <c r="P67" s="59">
        <f t="shared" si="3"/>
        <v>4.896563652621583</v>
      </c>
    </row>
    <row r="68" spans="14:25" x14ac:dyDescent="0.2">
      <c r="N68" s="64">
        <v>59</v>
      </c>
      <c r="O68" s="13">
        <f t="shared" si="2"/>
        <v>1.0233428397743418</v>
      </c>
      <c r="P68" s="59">
        <f t="shared" si="3"/>
        <v>4.9818422226027783</v>
      </c>
    </row>
    <row r="69" spans="14:25" x14ac:dyDescent="0.2">
      <c r="N69" s="64">
        <v>60</v>
      </c>
      <c r="O69" s="13">
        <f t="shared" si="2"/>
        <v>1.0235809087753296</v>
      </c>
      <c r="P69" s="59">
        <f t="shared" si="3"/>
        <v>5.0671406316673888</v>
      </c>
    </row>
    <row r="70" spans="14:25" x14ac:dyDescent="0.2">
      <c r="N70" s="64">
        <v>61</v>
      </c>
      <c r="O70" s="13">
        <f t="shared" si="2"/>
        <v>1.0238121751500524</v>
      </c>
      <c r="P70" s="59">
        <f t="shared" si="3"/>
        <v>5.1524583129298929</v>
      </c>
    </row>
    <row r="71" spans="14:25" x14ac:dyDescent="0.2">
      <c r="N71" s="64">
        <v>62</v>
      </c>
      <c r="O71" s="13">
        <f t="shared" si="2"/>
        <v>1.0240364058627833</v>
      </c>
      <c r="P71" s="59">
        <f t="shared" si="3"/>
        <v>5.2377946800851252</v>
      </c>
    </row>
    <row r="72" spans="14:25" x14ac:dyDescent="0.2">
      <c r="N72" s="64">
        <v>63</v>
      </c>
      <c r="O72" s="13">
        <f t="shared" si="2"/>
        <v>1.0242536438320258</v>
      </c>
      <c r="P72" s="59">
        <f t="shared" si="3"/>
        <v>5.3231491504044604</v>
      </c>
    </row>
    <row r="73" spans="14:25" x14ac:dyDescent="0.2">
      <c r="N73" s="64">
        <v>64</v>
      </c>
      <c r="O73" s="13">
        <f t="shared" si="2"/>
        <v>1.0244637532019558</v>
      </c>
      <c r="P73" s="59">
        <f t="shared" si="3"/>
        <v>5.4085211298379567</v>
      </c>
    </row>
    <row r="74" spans="14:25" x14ac:dyDescent="0.2">
      <c r="N74" s="64">
        <v>65</v>
      </c>
      <c r="O74" s="13">
        <f t="shared" si="2"/>
        <v>1.0246664192882657</v>
      </c>
      <c r="P74" s="59">
        <f t="shared" si="3"/>
        <v>5.4939099981119792</v>
      </c>
    </row>
    <row r="75" spans="14:25" x14ac:dyDescent="0.2">
      <c r="N75" s="64">
        <v>66</v>
      </c>
      <c r="O75" s="13">
        <f t="shared" ref="O75:O138" si="6">localspline(N75,$G$10:$G$27,$K$10:$K$27)</f>
        <v>1.0248617446359276</v>
      </c>
      <c r="P75" s="59">
        <f t="shared" si="3"/>
        <v>5.5793151434983068</v>
      </c>
    </row>
    <row r="76" spans="14:25" x14ac:dyDescent="0.2">
      <c r="N76" s="64">
        <v>67</v>
      </c>
      <c r="O76" s="13">
        <f t="shared" si="6"/>
        <v>1.0250494145613411</v>
      </c>
      <c r="P76" s="59">
        <f t="shared" si="3"/>
        <v>5.6647359280450855</v>
      </c>
    </row>
    <row r="77" spans="14:25" x14ac:dyDescent="0.2">
      <c r="N77" s="64">
        <v>68</v>
      </c>
      <c r="O77" s="13">
        <f t="shared" si="6"/>
        <v>1.0252293826046364</v>
      </c>
      <c r="P77" s="59">
        <f t="shared" si="3"/>
        <v>5.7501717099288054</v>
      </c>
    </row>
    <row r="78" spans="14:25" x14ac:dyDescent="0.2">
      <c r="N78" s="64">
        <v>69</v>
      </c>
      <c r="O78" s="13">
        <f t="shared" si="6"/>
        <v>1.0254014532854399</v>
      </c>
      <c r="P78" s="59">
        <f t="shared" si="3"/>
        <v>5.8356218310359251</v>
      </c>
    </row>
    <row r="79" spans="14:25" x14ac:dyDescent="0.2">
      <c r="N79" s="64">
        <v>70</v>
      </c>
      <c r="O79" s="13">
        <f t="shared" si="6"/>
        <v>1.0255655354418127</v>
      </c>
      <c r="P79" s="59">
        <f t="shared" si="3"/>
        <v>5.921085625656076</v>
      </c>
    </row>
    <row r="80" spans="14:25" x14ac:dyDescent="0.2">
      <c r="N80" s="64">
        <v>71</v>
      </c>
      <c r="O80" s="13">
        <f t="shared" si="6"/>
        <v>1.0257214708489366</v>
      </c>
      <c r="P80" s="59">
        <f t="shared" si="3"/>
        <v>6.0065624148934873</v>
      </c>
    </row>
    <row r="81" spans="14:16" x14ac:dyDescent="0.2">
      <c r="N81" s="64">
        <v>72</v>
      </c>
      <c r="O81" s="13">
        <f t="shared" si="6"/>
        <v>1.0258691310882568</v>
      </c>
      <c r="P81" s="59">
        <f t="shared" si="3"/>
        <v>6.092051509150842</v>
      </c>
    </row>
    <row r="82" spans="14:16" x14ac:dyDescent="0.2">
      <c r="N82" s="64">
        <v>73</v>
      </c>
      <c r="O82" s="13">
        <f t="shared" si="6"/>
        <v>1.0260083953310204</v>
      </c>
      <c r="P82" s="59">
        <f t="shared" si="3"/>
        <v>6.1775522087617603</v>
      </c>
    </row>
    <row r="83" spans="14:16" x14ac:dyDescent="0.2">
      <c r="N83" s="64">
        <v>74</v>
      </c>
      <c r="O83" s="13">
        <f t="shared" si="6"/>
        <v>1.0261391880962436</v>
      </c>
      <c r="P83" s="59">
        <f t="shared" si="3"/>
        <v>6.2630638077697807</v>
      </c>
    </row>
    <row r="84" spans="14:16" x14ac:dyDescent="0.2">
      <c r="N84" s="64">
        <v>75</v>
      </c>
      <c r="O84" s="13">
        <f t="shared" si="6"/>
        <v>1.0262614488964346</v>
      </c>
      <c r="P84" s="59">
        <f t="shared" si="3"/>
        <v>6.3485855951778172</v>
      </c>
    </row>
    <row r="85" spans="14:16" x14ac:dyDescent="0.2">
      <c r="N85" s="64">
        <v>76</v>
      </c>
      <c r="O85" s="13">
        <f t="shared" si="6"/>
        <v>1.0263751172932309</v>
      </c>
      <c r="P85" s="59">
        <f t="shared" si="3"/>
        <v>6.4341168549522534</v>
      </c>
    </row>
    <row r="86" spans="14:16" x14ac:dyDescent="0.2">
      <c r="N86" s="64">
        <v>77</v>
      </c>
      <c r="O86" s="13">
        <f t="shared" si="6"/>
        <v>1.0264801328302235</v>
      </c>
      <c r="P86" s="59">
        <f t="shared" si="3"/>
        <v>6.5196568660214389</v>
      </c>
    </row>
    <row r="87" spans="14:16" x14ac:dyDescent="0.2">
      <c r="N87" s="64">
        <v>78</v>
      </c>
      <c r="O87" s="13">
        <f t="shared" si="6"/>
        <v>1.0265764350469908</v>
      </c>
      <c r="P87" s="59">
        <f t="shared" ref="P87:P150" si="7">O87/12+P86</f>
        <v>6.6052049022753545</v>
      </c>
    </row>
    <row r="88" spans="14:16" x14ac:dyDescent="0.2">
      <c r="N88" s="64">
        <v>79</v>
      </c>
      <c r="O88" s="13">
        <f t="shared" si="6"/>
        <v>1.026663963488001</v>
      </c>
      <c r="P88" s="59">
        <f t="shared" si="7"/>
        <v>6.6907602325660216</v>
      </c>
    </row>
    <row r="89" spans="14:16" x14ac:dyDescent="0.2">
      <c r="N89" s="64">
        <v>80</v>
      </c>
      <c r="O89" s="13">
        <f t="shared" si="6"/>
        <v>1.0267426577012306</v>
      </c>
      <c r="P89" s="59">
        <f t="shared" si="7"/>
        <v>6.7763221207077908</v>
      </c>
    </row>
    <row r="90" spans="14:16" x14ac:dyDescent="0.2">
      <c r="N90" s="64">
        <v>81</v>
      </c>
      <c r="O90" s="13">
        <f t="shared" si="6"/>
        <v>1.0268124572236275</v>
      </c>
      <c r="P90" s="59">
        <f t="shared" si="7"/>
        <v>6.8618898254764265</v>
      </c>
    </row>
    <row r="91" spans="14:16" x14ac:dyDescent="0.2">
      <c r="N91" s="64">
        <v>82</v>
      </c>
      <c r="O91" s="13">
        <f t="shared" si="6"/>
        <v>1.0268733016049227</v>
      </c>
      <c r="P91" s="59">
        <f t="shared" si="7"/>
        <v>6.9474626006101703</v>
      </c>
    </row>
    <row r="92" spans="14:16" x14ac:dyDescent="0.2">
      <c r="N92" s="64">
        <v>83</v>
      </c>
      <c r="O92" s="13">
        <f t="shared" si="6"/>
        <v>1.0269251303853537</v>
      </c>
      <c r="P92" s="59">
        <f t="shared" si="7"/>
        <v>7.0330396948089495</v>
      </c>
    </row>
    <row r="93" spans="14:16" x14ac:dyDescent="0.2">
      <c r="N93" s="64">
        <v>84</v>
      </c>
      <c r="O93" s="13">
        <f t="shared" si="6"/>
        <v>1.0269678831100464</v>
      </c>
      <c r="P93" s="59">
        <f t="shared" si="7"/>
        <v>7.118620351734787</v>
      </c>
    </row>
    <row r="94" spans="14:16" x14ac:dyDescent="0.2">
      <c r="N94" s="64">
        <v>85</v>
      </c>
      <c r="O94" s="13">
        <f t="shared" si="6"/>
        <v>1.0270015419268168</v>
      </c>
      <c r="P94" s="59">
        <f t="shared" si="7"/>
        <v>7.2042038135620219</v>
      </c>
    </row>
    <row r="95" spans="14:16" x14ac:dyDescent="0.2">
      <c r="N95" s="64">
        <v>86</v>
      </c>
      <c r="O95" s="13">
        <f t="shared" si="6"/>
        <v>1.027026140195449</v>
      </c>
      <c r="P95" s="59">
        <f t="shared" si="7"/>
        <v>7.2897893252449757</v>
      </c>
    </row>
    <row r="96" spans="14:16" x14ac:dyDescent="0.2">
      <c r="N96" s="64">
        <v>87</v>
      </c>
      <c r="O96" s="13">
        <f t="shared" si="6"/>
        <v>1.0270419326415663</v>
      </c>
      <c r="P96" s="59">
        <f t="shared" si="7"/>
        <v>7.3753761529651065</v>
      </c>
    </row>
    <row r="97" spans="14:16" x14ac:dyDescent="0.2">
      <c r="N97" s="64">
        <v>88</v>
      </c>
      <c r="O97" s="13">
        <f t="shared" si="6"/>
        <v>1.0270490548348716</v>
      </c>
      <c r="P97" s="59">
        <f t="shared" si="7"/>
        <v>7.4609635742013456</v>
      </c>
    </row>
    <row r="98" spans="14:16" x14ac:dyDescent="0.2">
      <c r="N98" s="64">
        <v>89</v>
      </c>
      <c r="O98" s="13">
        <f t="shared" si="6"/>
        <v>1.0270474635115292</v>
      </c>
      <c r="P98" s="59">
        <f t="shared" si="7"/>
        <v>7.5465508628273064</v>
      </c>
    </row>
    <row r="99" spans="14:16" x14ac:dyDescent="0.2">
      <c r="N99" s="64">
        <v>90</v>
      </c>
      <c r="O99" s="13">
        <f t="shared" si="6"/>
        <v>1.0270374730312142</v>
      </c>
      <c r="P99" s="59">
        <f t="shared" si="7"/>
        <v>7.6321373189132409</v>
      </c>
    </row>
    <row r="100" spans="14:16" x14ac:dyDescent="0.2">
      <c r="N100" s="64">
        <v>91</v>
      </c>
      <c r="O100" s="13">
        <f t="shared" si="6"/>
        <v>1.0270191295380109</v>
      </c>
      <c r="P100" s="59">
        <f t="shared" si="7"/>
        <v>7.7177222463747421</v>
      </c>
    </row>
    <row r="101" spans="14:16" x14ac:dyDescent="0.2">
      <c r="N101" s="64">
        <v>92</v>
      </c>
      <c r="O101" s="13">
        <f t="shared" si="6"/>
        <v>1.0269926579937489</v>
      </c>
      <c r="P101" s="59">
        <f t="shared" si="7"/>
        <v>7.8033049678742215</v>
      </c>
    </row>
    <row r="102" spans="14:16" x14ac:dyDescent="0.2">
      <c r="N102" s="64">
        <v>93</v>
      </c>
      <c r="O102" s="13">
        <f t="shared" si="6"/>
        <v>1.0269580747320219</v>
      </c>
      <c r="P102" s="59">
        <f t="shared" si="7"/>
        <v>7.8888848074352236</v>
      </c>
    </row>
    <row r="103" spans="14:16" x14ac:dyDescent="0.2">
      <c r="N103" s="64">
        <v>94</v>
      </c>
      <c r="O103" s="13">
        <f t="shared" si="6"/>
        <v>1.026915604716566</v>
      </c>
      <c r="P103" s="59">
        <f t="shared" si="7"/>
        <v>7.9744611078282706</v>
      </c>
    </row>
    <row r="104" spans="14:16" x14ac:dyDescent="0.2">
      <c r="N104" s="64">
        <v>95</v>
      </c>
      <c r="O104" s="13">
        <f t="shared" si="6"/>
        <v>1.026865338790353</v>
      </c>
      <c r="P104" s="59">
        <f t="shared" si="7"/>
        <v>8.0600332193941338</v>
      </c>
    </row>
    <row r="105" spans="14:16" x14ac:dyDescent="0.2">
      <c r="N105" s="64">
        <v>96</v>
      </c>
      <c r="O105" s="13">
        <f t="shared" si="6"/>
        <v>1.026807427406311</v>
      </c>
      <c r="P105" s="59">
        <f t="shared" si="7"/>
        <v>8.1456005050113269</v>
      </c>
    </row>
    <row r="106" spans="14:16" x14ac:dyDescent="0.2">
      <c r="N106" s="64">
        <v>97</v>
      </c>
      <c r="O106" s="13">
        <f t="shared" si="6"/>
        <v>1.0267419889840914</v>
      </c>
      <c r="P106" s="59">
        <f t="shared" si="7"/>
        <v>8.2311623374266674</v>
      </c>
    </row>
    <row r="107" spans="14:16" x14ac:dyDescent="0.2">
      <c r="N107" s="64">
        <v>98</v>
      </c>
      <c r="O107" s="13">
        <f t="shared" si="6"/>
        <v>1.0266686263931648</v>
      </c>
      <c r="P107" s="59">
        <f t="shared" si="7"/>
        <v>8.3167180562927641</v>
      </c>
    </row>
    <row r="108" spans="14:16" x14ac:dyDescent="0.2">
      <c r="N108" s="64">
        <v>99</v>
      </c>
      <c r="O108" s="13">
        <f t="shared" si="6"/>
        <v>1.0265872829573368</v>
      </c>
      <c r="P108" s="59">
        <f t="shared" si="7"/>
        <v>8.4022669965392094</v>
      </c>
    </row>
    <row r="109" spans="14:16" x14ac:dyDescent="0.2">
      <c r="N109" s="64">
        <v>100</v>
      </c>
      <c r="O109" s="13">
        <f t="shared" si="6"/>
        <v>1.0264974848117654</v>
      </c>
      <c r="P109" s="59">
        <f t="shared" si="7"/>
        <v>8.4878084536068563</v>
      </c>
    </row>
    <row r="110" spans="14:16" x14ac:dyDescent="0.2">
      <c r="N110" s="64">
        <v>101</v>
      </c>
      <c r="O110" s="13">
        <f t="shared" si="6"/>
        <v>1.02639893688943</v>
      </c>
      <c r="P110" s="59">
        <f t="shared" si="7"/>
        <v>8.573341698347642</v>
      </c>
    </row>
    <row r="111" spans="14:16" x14ac:dyDescent="0.2">
      <c r="N111" s="64">
        <v>102</v>
      </c>
      <c r="O111" s="13">
        <f t="shared" si="6"/>
        <v>1.0262915229336613</v>
      </c>
      <c r="P111" s="59">
        <f t="shared" si="7"/>
        <v>8.6588659919254471</v>
      </c>
    </row>
    <row r="112" spans="14:16" x14ac:dyDescent="0.2">
      <c r="N112" s="64">
        <v>103</v>
      </c>
      <c r="O112" s="13">
        <f t="shared" si="6"/>
        <v>1.0261747690642877</v>
      </c>
      <c r="P112" s="59">
        <f t="shared" si="7"/>
        <v>8.7443805560141374</v>
      </c>
    </row>
    <row r="113" spans="14:16" x14ac:dyDescent="0.2">
      <c r="N113" s="64">
        <v>104</v>
      </c>
      <c r="O113" s="13">
        <f t="shared" si="6"/>
        <v>1.0260484696251713</v>
      </c>
      <c r="P113" s="59">
        <f t="shared" si="7"/>
        <v>8.8298845951495686</v>
      </c>
    </row>
    <row r="114" spans="14:16" x14ac:dyDescent="0.2">
      <c r="N114" s="64">
        <v>105</v>
      </c>
      <c r="O114" s="13">
        <f t="shared" si="6"/>
        <v>1.0259122699387149</v>
      </c>
      <c r="P114" s="59">
        <f t="shared" si="7"/>
        <v>8.9153772843111287</v>
      </c>
    </row>
    <row r="115" spans="14:16" x14ac:dyDescent="0.2">
      <c r="N115" s="64">
        <v>106</v>
      </c>
      <c r="O115" s="13">
        <f t="shared" si="6"/>
        <v>1.025765919646864</v>
      </c>
      <c r="P115" s="59">
        <f t="shared" si="7"/>
        <v>9.0008577776150336</v>
      </c>
    </row>
    <row r="116" spans="14:16" x14ac:dyDescent="0.2">
      <c r="N116" s="64">
        <v>107</v>
      </c>
      <c r="O116" s="13">
        <f t="shared" si="6"/>
        <v>1.0256091013278616</v>
      </c>
      <c r="P116" s="59">
        <f t="shared" si="7"/>
        <v>9.0863252027256891</v>
      </c>
    </row>
    <row r="117" spans="14:16" x14ac:dyDescent="0.2">
      <c r="N117" s="64">
        <v>108</v>
      </c>
      <c r="O117" s="13">
        <f t="shared" si="6"/>
        <v>1.0254415273666382</v>
      </c>
      <c r="P117" s="59">
        <f t="shared" si="7"/>
        <v>9.171778663339575</v>
      </c>
    </row>
    <row r="118" spans="14:16" x14ac:dyDescent="0.2">
      <c r="N118" s="64">
        <v>109</v>
      </c>
      <c r="O118" s="13">
        <f t="shared" si="6"/>
        <v>1.0252631447519678</v>
      </c>
      <c r="P118" s="59">
        <f t="shared" si="7"/>
        <v>9.2572172587355723</v>
      </c>
    </row>
    <row r="119" spans="14:16" x14ac:dyDescent="0.2">
      <c r="N119" s="64">
        <v>110</v>
      </c>
      <c r="O119" s="13">
        <f t="shared" si="6"/>
        <v>1.0250747346431872</v>
      </c>
      <c r="P119" s="59">
        <f t="shared" si="7"/>
        <v>9.342640153289171</v>
      </c>
    </row>
    <row r="120" spans="14:16" x14ac:dyDescent="0.2">
      <c r="N120" s="64">
        <v>111</v>
      </c>
      <c r="O120" s="13">
        <f t="shared" si="6"/>
        <v>1.0248774990061804</v>
      </c>
      <c r="P120" s="59">
        <f t="shared" si="7"/>
        <v>9.4280466115396866</v>
      </c>
    </row>
    <row r="121" spans="14:16" x14ac:dyDescent="0.2">
      <c r="N121" s="64">
        <v>112</v>
      </c>
      <c r="O121" s="13">
        <f t="shared" si="6"/>
        <v>1.0246725206620915</v>
      </c>
      <c r="P121" s="59">
        <f t="shared" si="7"/>
        <v>9.5134359882615271</v>
      </c>
    </row>
    <row r="122" spans="14:16" x14ac:dyDescent="0.2">
      <c r="N122" s="64">
        <v>113</v>
      </c>
      <c r="O122" s="13">
        <f t="shared" si="6"/>
        <v>1.0244607035944182</v>
      </c>
      <c r="P122" s="59">
        <f t="shared" si="7"/>
        <v>9.5988077135610617</v>
      </c>
    </row>
    <row r="123" spans="14:16" x14ac:dyDescent="0.2">
      <c r="N123" s="64">
        <v>114</v>
      </c>
      <c r="O123" s="13">
        <f t="shared" si="6"/>
        <v>1.0242433094092576</v>
      </c>
      <c r="P123" s="59">
        <f t="shared" si="7"/>
        <v>9.6841613226785004</v>
      </c>
    </row>
    <row r="124" spans="14:16" x14ac:dyDescent="0.2">
      <c r="N124" s="64">
        <v>115</v>
      </c>
      <c r="O124" s="13">
        <f t="shared" si="6"/>
        <v>1.0240213314982272</v>
      </c>
      <c r="P124" s="59">
        <f t="shared" si="7"/>
        <v>9.7694964336366859</v>
      </c>
    </row>
    <row r="125" spans="14:16" x14ac:dyDescent="0.2">
      <c r="N125" s="64">
        <v>116</v>
      </c>
      <c r="O125" s="13">
        <f t="shared" si="6"/>
        <v>1.0237959420714895</v>
      </c>
      <c r="P125" s="59">
        <f t="shared" si="7"/>
        <v>9.8548127621426431</v>
      </c>
    </row>
    <row r="126" spans="14:16" x14ac:dyDescent="0.2">
      <c r="N126" s="64">
        <v>117</v>
      </c>
      <c r="O126" s="13">
        <f t="shared" si="6"/>
        <v>1.0235681047084597</v>
      </c>
      <c r="P126" s="59">
        <f t="shared" si="7"/>
        <v>9.9401101042016808</v>
      </c>
    </row>
    <row r="127" spans="14:16" x14ac:dyDescent="0.2">
      <c r="N127" s="64">
        <v>118</v>
      </c>
      <c r="O127" s="13">
        <f t="shared" si="6"/>
        <v>1.0233389916216058</v>
      </c>
      <c r="P127" s="59">
        <f t="shared" si="7"/>
        <v>10.025388353503482</v>
      </c>
    </row>
    <row r="128" spans="14:16" x14ac:dyDescent="0.2">
      <c r="N128" s="64">
        <v>119</v>
      </c>
      <c r="O128" s="13">
        <f t="shared" si="6"/>
        <v>1.0231096409004712</v>
      </c>
      <c r="P128" s="59">
        <f t="shared" si="7"/>
        <v>10.110647490245189</v>
      </c>
    </row>
    <row r="129" spans="14:16" x14ac:dyDescent="0.2">
      <c r="N129" s="64">
        <v>120</v>
      </c>
      <c r="O129" s="13">
        <f t="shared" si="6"/>
        <v>1.0228811502456665</v>
      </c>
      <c r="P129" s="59">
        <f t="shared" si="7"/>
        <v>10.195887586098994</v>
      </c>
    </row>
    <row r="130" spans="14:16" x14ac:dyDescent="0.2">
      <c r="N130" s="64">
        <v>121</v>
      </c>
      <c r="O130" s="13">
        <f t="shared" si="6"/>
        <v>1.0226541791605388</v>
      </c>
      <c r="P130" s="59">
        <f t="shared" si="7"/>
        <v>10.281108767695706</v>
      </c>
    </row>
    <row r="131" spans="14:16" x14ac:dyDescent="0.2">
      <c r="N131" s="64">
        <v>122</v>
      </c>
      <c r="O131" s="13">
        <f t="shared" si="6"/>
        <v>1.0224274257333208</v>
      </c>
      <c r="P131" s="59">
        <f t="shared" si="7"/>
        <v>10.366311053173483</v>
      </c>
    </row>
    <row r="132" spans="14:16" x14ac:dyDescent="0.2">
      <c r="N132" s="64">
        <v>123</v>
      </c>
      <c r="O132" s="13">
        <f t="shared" si="6"/>
        <v>1.0221993435827414</v>
      </c>
      <c r="P132" s="59">
        <f t="shared" si="7"/>
        <v>10.451494331805378</v>
      </c>
    </row>
    <row r="133" spans="14:16" x14ac:dyDescent="0.2">
      <c r="N133" s="64">
        <v>124</v>
      </c>
      <c r="O133" s="13">
        <f t="shared" si="6"/>
        <v>1.0219681478976028</v>
      </c>
      <c r="P133" s="59">
        <f t="shared" si="7"/>
        <v>10.536658344130178</v>
      </c>
    </row>
    <row r="134" spans="14:16" x14ac:dyDescent="0.2">
      <c r="N134" s="64">
        <v>125</v>
      </c>
      <c r="O134" s="13">
        <f t="shared" si="6"/>
        <v>1.0217322326848102</v>
      </c>
      <c r="P134" s="59">
        <f t="shared" si="7"/>
        <v>10.621802696853912</v>
      </c>
    </row>
    <row r="135" spans="14:16" x14ac:dyDescent="0.2">
      <c r="N135" s="64">
        <v>126</v>
      </c>
      <c r="O135" s="13">
        <f t="shared" si="6"/>
        <v>1.021489991952194</v>
      </c>
      <c r="P135" s="59">
        <f t="shared" si="7"/>
        <v>10.706926862849928</v>
      </c>
    </row>
    <row r="136" spans="14:16" x14ac:dyDescent="0.2">
      <c r="N136" s="64">
        <v>127</v>
      </c>
      <c r="O136" s="13">
        <f t="shared" si="6"/>
        <v>1.0212396706948454</v>
      </c>
      <c r="P136" s="59">
        <f t="shared" si="7"/>
        <v>10.792030168741165</v>
      </c>
    </row>
    <row r="137" spans="14:16" x14ac:dyDescent="0.2">
      <c r="N137" s="64">
        <v>128</v>
      </c>
      <c r="O137" s="13">
        <f t="shared" si="6"/>
        <v>1.020979633116333</v>
      </c>
      <c r="P137" s="59">
        <f t="shared" si="7"/>
        <v>10.877111804834193</v>
      </c>
    </row>
    <row r="138" spans="14:16" x14ac:dyDescent="0.2">
      <c r="N138" s="64">
        <v>129</v>
      </c>
      <c r="O138" s="13">
        <f t="shared" si="6"/>
        <v>1.0207082136204519</v>
      </c>
      <c r="P138" s="59">
        <f t="shared" si="7"/>
        <v>10.962170822635898</v>
      </c>
    </row>
    <row r="139" spans="14:16" x14ac:dyDescent="0.2">
      <c r="N139" s="64">
        <v>130</v>
      </c>
      <c r="O139" s="13">
        <f t="shared" ref="O139:O202" si="8">localspline(N139,$G$10:$G$27,$K$10:$K$27)</f>
        <v>1.0204237466080435</v>
      </c>
      <c r="P139" s="59">
        <f t="shared" si="7"/>
        <v>11.047206134853235</v>
      </c>
    </row>
    <row r="140" spans="14:16" x14ac:dyDescent="0.2">
      <c r="N140" s="64">
        <v>131</v>
      </c>
      <c r="O140" s="13">
        <f t="shared" si="8"/>
        <v>1.0201245664821419</v>
      </c>
      <c r="P140" s="59">
        <f t="shared" si="7"/>
        <v>11.132216515393413</v>
      </c>
    </row>
    <row r="141" spans="14:16" x14ac:dyDescent="0.2">
      <c r="N141" s="64">
        <v>132</v>
      </c>
      <c r="O141" s="13">
        <f t="shared" si="8"/>
        <v>1.0198090076446533</v>
      </c>
      <c r="P141" s="59">
        <f t="shared" si="7"/>
        <v>11.217200599363801</v>
      </c>
    </row>
    <row r="142" spans="14:16" x14ac:dyDescent="0.2">
      <c r="N142" s="64">
        <v>133</v>
      </c>
      <c r="O142" s="13">
        <f t="shared" si="8"/>
        <v>1.019475972574923</v>
      </c>
      <c r="P142" s="59">
        <f t="shared" si="7"/>
        <v>11.302156930411712</v>
      </c>
    </row>
    <row r="143" spans="14:16" x14ac:dyDescent="0.2">
      <c r="N143" s="64">
        <v>134</v>
      </c>
      <c r="O143" s="13">
        <f t="shared" si="8"/>
        <v>1.0191264573757928</v>
      </c>
      <c r="P143" s="59">
        <f t="shared" si="7"/>
        <v>11.387084135193028</v>
      </c>
    </row>
    <row r="144" spans="14:16" x14ac:dyDescent="0.2">
      <c r="N144" s="64">
        <v>135</v>
      </c>
      <c r="O144" s="13">
        <f t="shared" si="8"/>
        <v>1.0187622049384828</v>
      </c>
      <c r="P144" s="59">
        <f t="shared" si="7"/>
        <v>11.471980985604569</v>
      </c>
    </row>
    <row r="145" spans="14:16" x14ac:dyDescent="0.2">
      <c r="N145" s="64">
        <v>136</v>
      </c>
      <c r="O145" s="13">
        <f t="shared" si="8"/>
        <v>1.0183847794456817</v>
      </c>
      <c r="P145" s="59">
        <f t="shared" si="7"/>
        <v>11.55684638389171</v>
      </c>
    </row>
    <row r="146" spans="14:16" x14ac:dyDescent="0.2">
      <c r="N146" s="64">
        <v>137</v>
      </c>
      <c r="O146" s="13">
        <f t="shared" si="8"/>
        <v>1.0179957450413588</v>
      </c>
      <c r="P146" s="59">
        <f t="shared" si="7"/>
        <v>11.641679362645156</v>
      </c>
    </row>
    <row r="147" spans="14:16" x14ac:dyDescent="0.2">
      <c r="N147" s="64">
        <v>138</v>
      </c>
      <c r="O147" s="13">
        <f t="shared" si="8"/>
        <v>1.0175968446748129</v>
      </c>
      <c r="P147" s="59">
        <f t="shared" si="7"/>
        <v>11.726479099701391</v>
      </c>
    </row>
    <row r="148" spans="14:16" x14ac:dyDescent="0.2">
      <c r="N148" s="64">
        <v>139</v>
      </c>
      <c r="O148" s="13">
        <f t="shared" si="8"/>
        <v>1.0171896126895736</v>
      </c>
      <c r="P148" s="59">
        <f t="shared" si="7"/>
        <v>11.811244900758856</v>
      </c>
    </row>
    <row r="149" spans="14:16" x14ac:dyDescent="0.2">
      <c r="N149" s="64">
        <v>140</v>
      </c>
      <c r="O149" s="13">
        <f t="shared" si="8"/>
        <v>1.0167757324483095</v>
      </c>
      <c r="P149" s="59">
        <f t="shared" si="7"/>
        <v>11.895976211796215</v>
      </c>
    </row>
    <row r="150" spans="14:16" x14ac:dyDescent="0.2">
      <c r="N150" s="64">
        <v>141</v>
      </c>
      <c r="O150" s="13">
        <f t="shared" si="8"/>
        <v>1.0163567680807404</v>
      </c>
      <c r="P150" s="59">
        <f t="shared" si="7"/>
        <v>11.980672609136278</v>
      </c>
    </row>
    <row r="151" spans="14:16" x14ac:dyDescent="0.2">
      <c r="N151" s="64">
        <v>142</v>
      </c>
      <c r="O151" s="13">
        <f t="shared" si="8"/>
        <v>1.0159343880521383</v>
      </c>
      <c r="P151" s="59">
        <f t="shared" ref="P151:P214" si="9">O151/12+P150</f>
        <v>12.065333808140622</v>
      </c>
    </row>
    <row r="152" spans="14:16" x14ac:dyDescent="0.2">
      <c r="N152" s="64">
        <v>143</v>
      </c>
      <c r="O152" s="13">
        <f t="shared" si="8"/>
        <v>1.0155101937521822</v>
      </c>
      <c r="P152" s="59">
        <f t="shared" si="9"/>
        <v>12.14995965761997</v>
      </c>
    </row>
    <row r="153" spans="14:16" x14ac:dyDescent="0.2">
      <c r="N153" s="64">
        <v>144</v>
      </c>
      <c r="O153" s="13">
        <f t="shared" si="8"/>
        <v>1.0150858163833618</v>
      </c>
      <c r="P153" s="59">
        <f t="shared" si="9"/>
        <v>12.234550142318584</v>
      </c>
    </row>
    <row r="154" spans="14:16" x14ac:dyDescent="0.2">
      <c r="N154" s="64">
        <v>145</v>
      </c>
      <c r="O154" s="13">
        <f t="shared" si="8"/>
        <v>1.0146625671640166</v>
      </c>
      <c r="P154" s="59">
        <f t="shared" si="9"/>
        <v>12.319105356248919</v>
      </c>
    </row>
    <row r="155" spans="14:16" x14ac:dyDescent="0.2">
      <c r="N155" s="64">
        <v>146</v>
      </c>
      <c r="O155" s="13">
        <f t="shared" si="8"/>
        <v>1.0142408102107541</v>
      </c>
      <c r="P155" s="59">
        <f t="shared" si="9"/>
        <v>12.403625423766481</v>
      </c>
    </row>
    <row r="156" spans="14:16" x14ac:dyDescent="0.2">
      <c r="N156" s="64">
        <v>147</v>
      </c>
      <c r="O156" s="13">
        <f t="shared" si="8"/>
        <v>1.0138205375314253</v>
      </c>
      <c r="P156" s="59">
        <f t="shared" si="9"/>
        <v>12.488110468560766</v>
      </c>
    </row>
    <row r="157" spans="14:16" x14ac:dyDescent="0.2">
      <c r="N157" s="64">
        <v>148</v>
      </c>
      <c r="O157" s="13">
        <f t="shared" si="8"/>
        <v>1.0134015622325308</v>
      </c>
      <c r="P157" s="59">
        <f t="shared" si="9"/>
        <v>12.57256059874681</v>
      </c>
    </row>
    <row r="158" spans="14:16" x14ac:dyDescent="0.2">
      <c r="N158" s="64">
        <v>149</v>
      </c>
      <c r="O158" s="13">
        <f t="shared" si="8"/>
        <v>1.0129839955340878</v>
      </c>
      <c r="P158" s="59">
        <f t="shared" si="9"/>
        <v>12.656975931707983</v>
      </c>
    </row>
    <row r="159" spans="14:16" x14ac:dyDescent="0.2">
      <c r="N159" s="64">
        <v>150</v>
      </c>
      <c r="O159" s="13">
        <f t="shared" si="8"/>
        <v>1.012567889020384</v>
      </c>
      <c r="P159" s="59">
        <f t="shared" si="9"/>
        <v>12.741356589126347</v>
      </c>
    </row>
    <row r="160" spans="14:16" x14ac:dyDescent="0.2">
      <c r="N160" s="64">
        <v>151</v>
      </c>
      <c r="O160" s="13">
        <f t="shared" si="8"/>
        <v>1.0121532346886226</v>
      </c>
      <c r="P160" s="59">
        <f t="shared" si="9"/>
        <v>12.825702692017066</v>
      </c>
    </row>
    <row r="161" spans="14:16" x14ac:dyDescent="0.2">
      <c r="N161" s="64">
        <v>152</v>
      </c>
      <c r="O161" s="13">
        <f t="shared" si="8"/>
        <v>1.0117398456669435</v>
      </c>
      <c r="P161" s="59">
        <f t="shared" si="9"/>
        <v>12.910014345822644</v>
      </c>
    </row>
    <row r="162" spans="14:16" x14ac:dyDescent="0.2">
      <c r="N162" s="64">
        <v>153</v>
      </c>
      <c r="O162" s="13">
        <f t="shared" si="8"/>
        <v>1.0113278927690175</v>
      </c>
      <c r="P162" s="59">
        <f t="shared" si="9"/>
        <v>12.994291670220061</v>
      </c>
    </row>
    <row r="163" spans="14:16" x14ac:dyDescent="0.2">
      <c r="N163" s="64">
        <v>154</v>
      </c>
      <c r="O163" s="13">
        <f t="shared" si="8"/>
        <v>1.0109172487651976</v>
      </c>
      <c r="P163" s="59">
        <f t="shared" si="9"/>
        <v>13.078534774283828</v>
      </c>
    </row>
    <row r="164" spans="14:16" x14ac:dyDescent="0.2">
      <c r="N164" s="64">
        <v>155</v>
      </c>
      <c r="O164" s="13">
        <f t="shared" si="8"/>
        <v>1.0105079652397713</v>
      </c>
      <c r="P164" s="59">
        <f t="shared" si="9"/>
        <v>13.162743771387142</v>
      </c>
    </row>
    <row r="165" spans="14:16" x14ac:dyDescent="0.2">
      <c r="N165" s="64">
        <v>156</v>
      </c>
      <c r="O165" s="13">
        <f t="shared" si="8"/>
        <v>1.0101001533878535</v>
      </c>
      <c r="P165" s="59">
        <f t="shared" si="9"/>
        <v>13.246918784169463</v>
      </c>
    </row>
    <row r="166" spans="14:16" x14ac:dyDescent="0.2">
      <c r="N166" s="64">
        <v>157</v>
      </c>
      <c r="O166" s="13">
        <f t="shared" si="8"/>
        <v>1.0096936263607692</v>
      </c>
      <c r="P166" s="59">
        <f t="shared" si="9"/>
        <v>13.331059919699527</v>
      </c>
    </row>
    <row r="167" spans="14:16" x14ac:dyDescent="0.2">
      <c r="N167" s="64">
        <v>158</v>
      </c>
      <c r="O167" s="13">
        <f t="shared" si="8"/>
        <v>1.0092883761464475</v>
      </c>
      <c r="P167" s="59">
        <f t="shared" si="9"/>
        <v>13.415167284378398</v>
      </c>
    </row>
    <row r="168" spans="14:16" x14ac:dyDescent="0.2">
      <c r="N168" s="64">
        <v>159</v>
      </c>
      <c r="O168" s="13">
        <f t="shared" si="8"/>
        <v>1.0088844543291762</v>
      </c>
      <c r="P168" s="59">
        <f t="shared" si="9"/>
        <v>13.49924098890583</v>
      </c>
    </row>
    <row r="169" spans="14:16" x14ac:dyDescent="0.2">
      <c r="N169" s="64">
        <v>160</v>
      </c>
      <c r="O169" s="13">
        <f t="shared" si="8"/>
        <v>1.0084819720965132</v>
      </c>
      <c r="P169" s="59">
        <f t="shared" si="9"/>
        <v>13.583281153247206</v>
      </c>
    </row>
    <row r="170" spans="14:16" x14ac:dyDescent="0.2">
      <c r="N170" s="64">
        <v>161</v>
      </c>
      <c r="O170" s="13">
        <f t="shared" si="8"/>
        <v>1.0080807426152405</v>
      </c>
      <c r="P170" s="59">
        <f t="shared" si="9"/>
        <v>13.667287881798476</v>
      </c>
    </row>
    <row r="171" spans="14:16" x14ac:dyDescent="0.2">
      <c r="N171" s="64">
        <v>162</v>
      </c>
      <c r="O171" s="13">
        <f t="shared" si="8"/>
        <v>1.007680757865387</v>
      </c>
      <c r="P171" s="59">
        <f t="shared" si="9"/>
        <v>13.751261278287258</v>
      </c>
    </row>
    <row r="172" spans="14:16" x14ac:dyDescent="0.2">
      <c r="N172" s="64">
        <v>163</v>
      </c>
      <c r="O172" s="13">
        <f t="shared" si="8"/>
        <v>1.0072820992335627</v>
      </c>
      <c r="P172" s="59">
        <f t="shared" si="9"/>
        <v>13.835201453223387</v>
      </c>
    </row>
    <row r="173" spans="14:16" x14ac:dyDescent="0.2">
      <c r="N173" s="64">
        <v>164</v>
      </c>
      <c r="O173" s="13">
        <f t="shared" si="8"/>
        <v>1.0068847586956318</v>
      </c>
      <c r="P173" s="59">
        <f t="shared" si="9"/>
        <v>13.919108516448023</v>
      </c>
    </row>
    <row r="174" spans="14:16" x14ac:dyDescent="0.2">
      <c r="N174" s="64">
        <v>165</v>
      </c>
      <c r="O174" s="13">
        <f t="shared" si="8"/>
        <v>1.0064886686334835</v>
      </c>
      <c r="P174" s="59">
        <f t="shared" si="9"/>
        <v>14.002982572167481</v>
      </c>
    </row>
    <row r="175" spans="14:16" x14ac:dyDescent="0.2">
      <c r="N175" s="64">
        <v>166</v>
      </c>
      <c r="O175" s="13">
        <f t="shared" si="8"/>
        <v>1.0060938806232689</v>
      </c>
      <c r="P175" s="59">
        <f t="shared" si="9"/>
        <v>14.086823728886086</v>
      </c>
    </row>
    <row r="176" spans="14:16" x14ac:dyDescent="0.2">
      <c r="N176" s="64">
        <v>167</v>
      </c>
      <c r="O176" s="13">
        <f t="shared" si="8"/>
        <v>1.005700327049539</v>
      </c>
      <c r="P176" s="59">
        <f t="shared" si="9"/>
        <v>14.170632089473548</v>
      </c>
    </row>
    <row r="177" spans="14:16" x14ac:dyDescent="0.2">
      <c r="N177" s="64">
        <v>168</v>
      </c>
      <c r="O177" s="13">
        <f t="shared" si="8"/>
        <v>1.0053080594859547</v>
      </c>
      <c r="P177" s="59">
        <f t="shared" si="9"/>
        <v>14.254407761097378</v>
      </c>
    </row>
    <row r="178" spans="14:16" x14ac:dyDescent="0.2">
      <c r="N178" s="64">
        <v>169</v>
      </c>
      <c r="O178" s="13">
        <f t="shared" si="8"/>
        <v>1.0049170103193859</v>
      </c>
      <c r="P178" s="59">
        <f t="shared" si="9"/>
        <v>14.338150845290659</v>
      </c>
    </row>
    <row r="179" spans="14:16" x14ac:dyDescent="0.2">
      <c r="N179" s="64">
        <v>170</v>
      </c>
      <c r="O179" s="13">
        <f t="shared" si="8"/>
        <v>1.0045272311213462</v>
      </c>
      <c r="P179" s="59">
        <f t="shared" si="9"/>
        <v>14.421861447884105</v>
      </c>
    </row>
    <row r="180" spans="14:16" x14ac:dyDescent="0.2">
      <c r="N180" s="64">
        <v>171</v>
      </c>
      <c r="O180" s="13">
        <f t="shared" si="8"/>
        <v>1.0041386542806805</v>
      </c>
      <c r="P180" s="59">
        <f t="shared" si="9"/>
        <v>14.505539669074162</v>
      </c>
    </row>
    <row r="181" spans="14:16" x14ac:dyDescent="0.2">
      <c r="N181" s="64">
        <v>172</v>
      </c>
      <c r="O181" s="13">
        <f t="shared" si="8"/>
        <v>1.0037513164698886</v>
      </c>
      <c r="P181" s="59">
        <f t="shared" si="9"/>
        <v>14.589185612113319</v>
      </c>
    </row>
    <row r="182" spans="14:16" x14ac:dyDescent="0.2">
      <c r="N182" s="64">
        <v>173</v>
      </c>
      <c r="O182" s="13">
        <f t="shared" si="8"/>
        <v>1.0033651947710798</v>
      </c>
      <c r="P182" s="59">
        <f t="shared" si="9"/>
        <v>14.672799378344243</v>
      </c>
    </row>
    <row r="183" spans="14:16" x14ac:dyDescent="0.2">
      <c r="N183" s="64">
        <v>174</v>
      </c>
      <c r="O183" s="13">
        <f t="shared" si="8"/>
        <v>1.0029802811639612</v>
      </c>
      <c r="P183" s="59">
        <f t="shared" si="9"/>
        <v>14.75638106844124</v>
      </c>
    </row>
    <row r="184" spans="14:16" x14ac:dyDescent="0.2">
      <c r="N184" s="64">
        <v>175</v>
      </c>
      <c r="O184" s="13">
        <f t="shared" si="8"/>
        <v>1.00259656762824</v>
      </c>
      <c r="P184" s="59">
        <f t="shared" si="9"/>
        <v>14.83993078241026</v>
      </c>
    </row>
    <row r="185" spans="14:16" x14ac:dyDescent="0.2">
      <c r="N185" s="64">
        <v>176</v>
      </c>
      <c r="O185" s="13">
        <f t="shared" si="8"/>
        <v>1.0022140386952754</v>
      </c>
      <c r="P185" s="59">
        <f t="shared" si="9"/>
        <v>14.9234486189682</v>
      </c>
    </row>
    <row r="186" spans="14:16" x14ac:dyDescent="0.2">
      <c r="N186" s="64">
        <v>177</v>
      </c>
      <c r="O186" s="13">
        <f t="shared" si="8"/>
        <v>1.0018327012415078</v>
      </c>
      <c r="P186" s="59">
        <f t="shared" si="9"/>
        <v>15.006934677404992</v>
      </c>
    </row>
    <row r="187" spans="14:16" x14ac:dyDescent="0.2">
      <c r="N187" s="64">
        <v>178</v>
      </c>
      <c r="O187" s="13">
        <f t="shared" si="8"/>
        <v>1.0014525360741062</v>
      </c>
      <c r="P187" s="59">
        <f t="shared" si="9"/>
        <v>15.090389055411167</v>
      </c>
    </row>
    <row r="188" spans="14:16" x14ac:dyDescent="0.2">
      <c r="N188" s="64">
        <v>179</v>
      </c>
      <c r="O188" s="13">
        <f t="shared" si="8"/>
        <v>1.0010735407590026</v>
      </c>
      <c r="P188" s="59">
        <f t="shared" si="9"/>
        <v>15.173811850474417</v>
      </c>
    </row>
    <row r="189" spans="14:16" x14ac:dyDescent="0.2">
      <c r="N189" s="64">
        <v>180</v>
      </c>
      <c r="O189" s="13">
        <f t="shared" si="8"/>
        <v>1.0006957054138184</v>
      </c>
      <c r="P189" s="59">
        <f t="shared" si="9"/>
        <v>15.257203159258902</v>
      </c>
    </row>
    <row r="190" spans="14:16" x14ac:dyDescent="0.2">
      <c r="N190" s="64">
        <v>181</v>
      </c>
      <c r="O190" s="13">
        <f t="shared" si="8"/>
        <v>1.0003190144244267</v>
      </c>
      <c r="P190" s="59">
        <f t="shared" si="9"/>
        <v>15.340563077127603</v>
      </c>
    </row>
    <row r="191" spans="14:16" x14ac:dyDescent="0.2">
      <c r="N191" s="64">
        <v>182</v>
      </c>
      <c r="O191" s="13">
        <f t="shared" si="8"/>
        <v>0.99994349188898957</v>
      </c>
      <c r="P191" s="59">
        <f t="shared" si="9"/>
        <v>15.423891701451685</v>
      </c>
    </row>
    <row r="192" spans="14:16" x14ac:dyDescent="0.2">
      <c r="N192" s="64">
        <v>183</v>
      </c>
      <c r="O192" s="13">
        <f t="shared" si="8"/>
        <v>0.9995691545408647</v>
      </c>
      <c r="P192" s="59">
        <f t="shared" si="9"/>
        <v>15.507189130996757</v>
      </c>
    </row>
    <row r="193" spans="14:16" x14ac:dyDescent="0.2">
      <c r="N193" s="64">
        <v>184</v>
      </c>
      <c r="O193" s="13">
        <f t="shared" si="8"/>
        <v>0.99919607848721337</v>
      </c>
      <c r="P193" s="59">
        <f t="shared" si="9"/>
        <v>15.590455470870692</v>
      </c>
    </row>
    <row r="194" spans="14:16" x14ac:dyDescent="0.2">
      <c r="N194" s="64">
        <v>185</v>
      </c>
      <c r="O194" s="13">
        <f t="shared" si="8"/>
        <v>0.99882416109957184</v>
      </c>
      <c r="P194" s="59">
        <f t="shared" si="9"/>
        <v>15.673690817628989</v>
      </c>
    </row>
    <row r="195" spans="14:16" x14ac:dyDescent="0.2">
      <c r="N195" s="64">
        <v>186</v>
      </c>
      <c r="O195" s="13">
        <f t="shared" si="8"/>
        <v>0.99845347850449839</v>
      </c>
      <c r="P195" s="59">
        <f t="shared" si="9"/>
        <v>15.756895274171031</v>
      </c>
    </row>
    <row r="196" spans="14:16" x14ac:dyDescent="0.2">
      <c r="N196" s="64">
        <v>187</v>
      </c>
      <c r="O196" s="13">
        <f t="shared" si="8"/>
        <v>0.99808404740431522</v>
      </c>
      <c r="P196" s="59">
        <f t="shared" si="9"/>
        <v>15.840068944788056</v>
      </c>
    </row>
    <row r="197" spans="14:16" x14ac:dyDescent="0.2">
      <c r="N197" s="64">
        <v>188</v>
      </c>
      <c r="O197" s="13">
        <f t="shared" si="8"/>
        <v>0.99771594392183904</v>
      </c>
      <c r="P197" s="59">
        <f t="shared" si="9"/>
        <v>15.923211940114877</v>
      </c>
    </row>
    <row r="198" spans="14:16" x14ac:dyDescent="0.2">
      <c r="N198" s="64">
        <v>189</v>
      </c>
      <c r="O198" s="13">
        <f t="shared" si="8"/>
        <v>0.99734906542860557</v>
      </c>
      <c r="P198" s="59">
        <f t="shared" si="9"/>
        <v>16.006324362233926</v>
      </c>
    </row>
    <row r="199" spans="14:16" x14ac:dyDescent="0.2">
      <c r="N199" s="64">
        <v>190</v>
      </c>
      <c r="O199" s="13">
        <f t="shared" si="8"/>
        <v>0.99698348806545523</v>
      </c>
      <c r="P199" s="59">
        <f t="shared" si="9"/>
        <v>16.089406319572713</v>
      </c>
    </row>
    <row r="200" spans="14:16" x14ac:dyDescent="0.2">
      <c r="N200" s="64">
        <v>191</v>
      </c>
      <c r="O200" s="13">
        <f t="shared" si="8"/>
        <v>0.99661922850587203</v>
      </c>
      <c r="P200" s="59">
        <f t="shared" si="9"/>
        <v>16.172457921948205</v>
      </c>
    </row>
    <row r="201" spans="14:16" x14ac:dyDescent="0.2">
      <c r="N201" s="64">
        <v>192</v>
      </c>
      <c r="O201" s="13">
        <f t="shared" si="8"/>
        <v>0.99625636288722907</v>
      </c>
      <c r="P201" s="59">
        <f t="shared" si="9"/>
        <v>16.255479285522139</v>
      </c>
    </row>
    <row r="202" spans="14:16" x14ac:dyDescent="0.2">
      <c r="N202" s="64">
        <v>193</v>
      </c>
      <c r="O202" s="13">
        <f t="shared" si="8"/>
        <v>0.99589478858106206</v>
      </c>
      <c r="P202" s="59">
        <f t="shared" si="9"/>
        <v>16.338470517903893</v>
      </c>
    </row>
    <row r="203" spans="14:16" x14ac:dyDescent="0.2">
      <c r="N203" s="64">
        <v>194</v>
      </c>
      <c r="O203" s="13">
        <f t="shared" ref="O203:O266" si="10">localspline(N203,$G$10:$G$27,$K$10:$K$27)</f>
        <v>0.9955345817413942</v>
      </c>
      <c r="P203" s="59">
        <f t="shared" si="9"/>
        <v>16.421431733049008</v>
      </c>
    </row>
    <row r="204" spans="14:16" x14ac:dyDescent="0.2">
      <c r="N204" s="64">
        <v>195</v>
      </c>
      <c r="O204" s="13">
        <f t="shared" si="10"/>
        <v>0.99517575901506916</v>
      </c>
      <c r="P204" s="59">
        <f t="shared" si="9"/>
        <v>16.504363046300263</v>
      </c>
    </row>
    <row r="205" spans="14:16" x14ac:dyDescent="0.2">
      <c r="N205" s="64">
        <v>196</v>
      </c>
      <c r="O205" s="13">
        <f t="shared" si="10"/>
        <v>0.99481833694827271</v>
      </c>
      <c r="P205" s="59">
        <f t="shared" si="9"/>
        <v>16.587264574379287</v>
      </c>
    </row>
    <row r="206" spans="14:16" x14ac:dyDescent="0.2">
      <c r="N206" s="64">
        <v>197</v>
      </c>
      <c r="O206" s="13">
        <f t="shared" si="10"/>
        <v>0.99446233209954937</v>
      </c>
      <c r="P206" s="59">
        <f t="shared" si="9"/>
        <v>16.670136435387583</v>
      </c>
    </row>
    <row r="207" spans="14:16" x14ac:dyDescent="0.2">
      <c r="N207" s="64">
        <v>198</v>
      </c>
      <c r="O207" s="13">
        <f t="shared" si="10"/>
        <v>0.99410776109720445</v>
      </c>
      <c r="P207" s="59">
        <f t="shared" si="9"/>
        <v>16.75297874881235</v>
      </c>
    </row>
    <row r="208" spans="14:16" x14ac:dyDescent="0.2">
      <c r="N208" s="64">
        <v>199</v>
      </c>
      <c r="O208" s="13">
        <f t="shared" si="10"/>
        <v>0.99375470010144029</v>
      </c>
      <c r="P208" s="59">
        <f t="shared" si="9"/>
        <v>16.835791640487468</v>
      </c>
    </row>
    <row r="209" spans="14:16" x14ac:dyDescent="0.2">
      <c r="N209" s="64">
        <v>200</v>
      </c>
      <c r="O209" s="13">
        <f t="shared" si="10"/>
        <v>0.99340304648379318</v>
      </c>
      <c r="P209" s="59">
        <f t="shared" si="9"/>
        <v>16.918575227694451</v>
      </c>
    </row>
    <row r="210" spans="14:16" x14ac:dyDescent="0.2">
      <c r="N210" s="64">
        <v>201</v>
      </c>
      <c r="O210" s="13">
        <f t="shared" si="10"/>
        <v>0.9930528764187132</v>
      </c>
      <c r="P210" s="59">
        <f t="shared" si="9"/>
        <v>17.001329634062678</v>
      </c>
    </row>
    <row r="211" spans="14:16" x14ac:dyDescent="0.2">
      <c r="N211" s="64">
        <v>202</v>
      </c>
      <c r="O211" s="13">
        <f t="shared" si="10"/>
        <v>0.99270420651170932</v>
      </c>
      <c r="P211" s="59">
        <f t="shared" si="9"/>
        <v>17.08405498460532</v>
      </c>
    </row>
    <row r="212" spans="14:16" x14ac:dyDescent="0.2">
      <c r="N212" s="64">
        <v>203</v>
      </c>
      <c r="O212" s="13">
        <f t="shared" si="10"/>
        <v>0.99235711293451967</v>
      </c>
      <c r="P212" s="59">
        <f t="shared" si="9"/>
        <v>17.166751410683197</v>
      </c>
    </row>
    <row r="213" spans="14:16" x14ac:dyDescent="0.2">
      <c r="N213" s="64">
        <v>204</v>
      </c>
      <c r="O213" s="13">
        <f t="shared" si="10"/>
        <v>0.99201149305868008</v>
      </c>
      <c r="P213" s="59">
        <f t="shared" si="9"/>
        <v>17.249419035104754</v>
      </c>
    </row>
    <row r="214" spans="14:16" x14ac:dyDescent="0.2">
      <c r="N214" s="64">
        <v>205</v>
      </c>
      <c r="O214" s="13">
        <f t="shared" si="10"/>
        <v>0.99166742306880273</v>
      </c>
      <c r="P214" s="59">
        <f t="shared" si="9"/>
        <v>17.332057987027156</v>
      </c>
    </row>
    <row r="215" spans="14:16" x14ac:dyDescent="0.2">
      <c r="N215" s="64">
        <v>206</v>
      </c>
      <c r="O215" s="13">
        <f t="shared" si="10"/>
        <v>0.99132491954979807</v>
      </c>
      <c r="P215" s="59">
        <f t="shared" ref="P215:P278" si="11">O215/12+P214</f>
        <v>17.41466839698964</v>
      </c>
    </row>
    <row r="216" spans="14:16" x14ac:dyDescent="0.2">
      <c r="N216" s="64">
        <v>207</v>
      </c>
      <c r="O216" s="13">
        <f t="shared" si="10"/>
        <v>0.99098405868384087</v>
      </c>
      <c r="P216" s="59">
        <f t="shared" si="11"/>
        <v>17.49725040187996</v>
      </c>
    </row>
    <row r="217" spans="14:16" x14ac:dyDescent="0.2">
      <c r="N217" s="64">
        <v>208</v>
      </c>
      <c r="O217" s="13">
        <f t="shared" si="10"/>
        <v>0.99064473784246709</v>
      </c>
      <c r="P217" s="59">
        <f t="shared" si="11"/>
        <v>17.579804130033498</v>
      </c>
    </row>
    <row r="218" spans="14:16" x14ac:dyDescent="0.2">
      <c r="N218" s="64">
        <v>209</v>
      </c>
      <c r="O218" s="13">
        <f t="shared" si="10"/>
        <v>0.99030703321935165</v>
      </c>
      <c r="P218" s="59">
        <f t="shared" si="11"/>
        <v>17.662329716135112</v>
      </c>
    </row>
    <row r="219" spans="14:16" x14ac:dyDescent="0.2">
      <c r="N219" s="64">
        <v>210</v>
      </c>
      <c r="O219" s="13">
        <f t="shared" si="10"/>
        <v>0.9899709613810046</v>
      </c>
      <c r="P219" s="59">
        <f t="shared" si="11"/>
        <v>17.744827296250197</v>
      </c>
    </row>
    <row r="220" spans="14:16" x14ac:dyDescent="0.2">
      <c r="N220" s="64">
        <v>211</v>
      </c>
      <c r="O220" s="13">
        <f t="shared" si="10"/>
        <v>0.98963653892045567</v>
      </c>
      <c r="P220" s="59">
        <f t="shared" si="11"/>
        <v>17.8272970078269</v>
      </c>
    </row>
    <row r="221" spans="14:16" x14ac:dyDescent="0.2">
      <c r="N221" s="64">
        <v>212</v>
      </c>
      <c r="O221" s="13">
        <f t="shared" si="10"/>
        <v>0.98930381220950636</v>
      </c>
      <c r="P221" s="59">
        <f t="shared" si="11"/>
        <v>17.909738992177694</v>
      </c>
    </row>
    <row r="222" spans="14:16" x14ac:dyDescent="0.2">
      <c r="N222" s="64">
        <v>213</v>
      </c>
      <c r="O222" s="13">
        <f t="shared" si="10"/>
        <v>0.98897273823757204</v>
      </c>
      <c r="P222" s="59">
        <f t="shared" si="11"/>
        <v>17.992153387030825</v>
      </c>
    </row>
    <row r="223" spans="14:16" x14ac:dyDescent="0.2">
      <c r="N223" s="64">
        <v>214</v>
      </c>
      <c r="O223" s="13">
        <f t="shared" si="10"/>
        <v>0.98864339317486272</v>
      </c>
      <c r="P223" s="59">
        <f t="shared" si="11"/>
        <v>18.074540336462064</v>
      </c>
    </row>
    <row r="224" spans="14:16" x14ac:dyDescent="0.2">
      <c r="N224" s="64">
        <v>215</v>
      </c>
      <c r="O224" s="13">
        <f t="shared" si="10"/>
        <v>0.98831573401457029</v>
      </c>
      <c r="P224" s="59">
        <f t="shared" si="11"/>
        <v>18.156899980963278</v>
      </c>
    </row>
    <row r="225" spans="14:16" x14ac:dyDescent="0.2">
      <c r="N225" s="64">
        <v>216</v>
      </c>
      <c r="O225" s="13">
        <f t="shared" si="10"/>
        <v>0.98798983692326559</v>
      </c>
      <c r="P225" s="59">
        <f t="shared" si="11"/>
        <v>18.239232467373551</v>
      </c>
    </row>
    <row r="226" spans="14:16" x14ac:dyDescent="0.2">
      <c r="N226" s="64">
        <v>217</v>
      </c>
      <c r="O226" s="13">
        <f t="shared" si="10"/>
        <v>0.98766565889764224</v>
      </c>
      <c r="P226" s="59">
        <f t="shared" si="11"/>
        <v>18.321537938948353</v>
      </c>
    </row>
    <row r="227" spans="14:16" x14ac:dyDescent="0.2">
      <c r="N227" s="64">
        <v>218</v>
      </c>
      <c r="O227" s="13">
        <f t="shared" si="10"/>
        <v>0.98734324629858417</v>
      </c>
      <c r="P227" s="59">
        <f t="shared" si="11"/>
        <v>18.403816542806567</v>
      </c>
    </row>
    <row r="228" spans="14:16" x14ac:dyDescent="0.2">
      <c r="N228" s="64">
        <v>219</v>
      </c>
      <c r="O228" s="13">
        <f t="shared" si="10"/>
        <v>0.98702261573065697</v>
      </c>
      <c r="P228" s="59">
        <f t="shared" si="11"/>
        <v>18.486068427450789</v>
      </c>
    </row>
    <row r="229" spans="14:16" x14ac:dyDescent="0.2">
      <c r="N229" s="64">
        <v>220</v>
      </c>
      <c r="O229" s="13">
        <f t="shared" si="10"/>
        <v>0.98670381355165504</v>
      </c>
      <c r="P229" s="59">
        <f t="shared" si="11"/>
        <v>18.568293745246759</v>
      </c>
    </row>
    <row r="230" spans="14:16" x14ac:dyDescent="0.2">
      <c r="N230" s="64">
        <v>221</v>
      </c>
      <c r="O230" s="13">
        <f t="shared" si="10"/>
        <v>0.98638679676445129</v>
      </c>
      <c r="P230" s="59">
        <f t="shared" si="11"/>
        <v>18.650492644977131</v>
      </c>
    </row>
    <row r="231" spans="14:16" x14ac:dyDescent="0.2">
      <c r="N231" s="64">
        <v>222</v>
      </c>
      <c r="O231" s="13">
        <f t="shared" si="10"/>
        <v>0.98607164152634752</v>
      </c>
      <c r="P231" s="59">
        <f t="shared" si="11"/>
        <v>18.732665281770995</v>
      </c>
    </row>
    <row r="232" spans="14:16" x14ac:dyDescent="0.2">
      <c r="N232" s="64">
        <v>223</v>
      </c>
      <c r="O232" s="13">
        <f t="shared" si="10"/>
        <v>0.9857583048428944</v>
      </c>
      <c r="P232" s="59">
        <f t="shared" si="11"/>
        <v>18.814811807174568</v>
      </c>
    </row>
    <row r="233" spans="14:16" x14ac:dyDescent="0.2">
      <c r="N233" s="64">
        <v>224</v>
      </c>
      <c r="O233" s="13">
        <f t="shared" si="10"/>
        <v>0.9854468628688533</v>
      </c>
      <c r="P233" s="59">
        <f t="shared" si="11"/>
        <v>18.896932379080305</v>
      </c>
    </row>
    <row r="234" spans="14:16" x14ac:dyDescent="0.2">
      <c r="N234" s="64">
        <v>225</v>
      </c>
      <c r="O234" s="13">
        <f t="shared" si="10"/>
        <v>0.98513727261217809</v>
      </c>
      <c r="P234" s="59">
        <f t="shared" si="11"/>
        <v>18.979027151797986</v>
      </c>
    </row>
    <row r="235" spans="14:16" x14ac:dyDescent="0.2">
      <c r="N235" s="64">
        <v>226</v>
      </c>
      <c r="O235" s="13">
        <f t="shared" si="10"/>
        <v>0.98482959533282011</v>
      </c>
      <c r="P235" s="59">
        <f t="shared" si="11"/>
        <v>19.061096284742387</v>
      </c>
    </row>
    <row r="236" spans="14:16" x14ac:dyDescent="0.2">
      <c r="N236" s="64">
        <v>227</v>
      </c>
      <c r="O236" s="13">
        <f t="shared" si="10"/>
        <v>0.98452383271849409</v>
      </c>
      <c r="P236" s="59">
        <f t="shared" si="11"/>
        <v>19.143139937468927</v>
      </c>
    </row>
    <row r="237" spans="14:16" x14ac:dyDescent="0.2">
      <c r="N237" s="64">
        <v>228</v>
      </c>
      <c r="O237" s="13">
        <f t="shared" si="10"/>
        <v>0.98422000134997412</v>
      </c>
      <c r="P237" s="59">
        <f t="shared" si="11"/>
        <v>19.225158270914758</v>
      </c>
    </row>
    <row r="238" spans="14:16" x14ac:dyDescent="0.2">
      <c r="N238" s="64">
        <v>229</v>
      </c>
      <c r="O238" s="13">
        <f t="shared" si="10"/>
        <v>0.98391810290687287</v>
      </c>
      <c r="P238" s="59">
        <f t="shared" si="11"/>
        <v>19.307151446156997</v>
      </c>
    </row>
    <row r="239" spans="14:16" x14ac:dyDescent="0.2">
      <c r="N239" s="64">
        <v>230</v>
      </c>
      <c r="O239" s="13">
        <f t="shared" si="10"/>
        <v>0.98361818377228694</v>
      </c>
      <c r="P239" s="59">
        <f t="shared" si="11"/>
        <v>19.389119628138022</v>
      </c>
    </row>
    <row r="240" spans="14:16" x14ac:dyDescent="0.2">
      <c r="N240" s="64">
        <v>231</v>
      </c>
      <c r="O240" s="13">
        <f t="shared" si="10"/>
        <v>0.98332024562582876</v>
      </c>
      <c r="P240" s="59">
        <f t="shared" si="11"/>
        <v>19.471062981940175</v>
      </c>
    </row>
    <row r="241" spans="14:16" x14ac:dyDescent="0.2">
      <c r="N241" s="64">
        <v>232</v>
      </c>
      <c r="O241" s="13">
        <f t="shared" si="10"/>
        <v>0.98302430504827254</v>
      </c>
      <c r="P241" s="59">
        <f t="shared" si="11"/>
        <v>19.552981674027532</v>
      </c>
    </row>
    <row r="242" spans="14:16" x14ac:dyDescent="0.2">
      <c r="N242" s="64">
        <v>233</v>
      </c>
      <c r="O242" s="13">
        <f t="shared" si="10"/>
        <v>0.98273037117475071</v>
      </c>
      <c r="P242" s="59">
        <f t="shared" si="11"/>
        <v>19.634875871625429</v>
      </c>
    </row>
    <row r="243" spans="14:16" x14ac:dyDescent="0.2">
      <c r="N243" s="64">
        <v>234</v>
      </c>
      <c r="O243" s="13">
        <f t="shared" si="10"/>
        <v>0.98243847547737606</v>
      </c>
      <c r="P243" s="59">
        <f t="shared" si="11"/>
        <v>19.716745744581878</v>
      </c>
    </row>
    <row r="244" spans="14:16" x14ac:dyDescent="0.2">
      <c r="N244" s="64">
        <v>235</v>
      </c>
      <c r="O244" s="13">
        <f t="shared" si="10"/>
        <v>0.98214861964063582</v>
      </c>
      <c r="P244" s="59">
        <f t="shared" si="11"/>
        <v>19.798591462885266</v>
      </c>
    </row>
    <row r="245" spans="14:16" x14ac:dyDescent="0.2">
      <c r="N245" s="64">
        <v>236</v>
      </c>
      <c r="O245" s="13">
        <f t="shared" si="10"/>
        <v>0.98186083514646538</v>
      </c>
      <c r="P245" s="59">
        <f t="shared" si="11"/>
        <v>19.880413199147473</v>
      </c>
    </row>
    <row r="246" spans="14:16" x14ac:dyDescent="0.2">
      <c r="N246" s="64">
        <v>237</v>
      </c>
      <c r="O246" s="13">
        <f t="shared" si="10"/>
        <v>0.98157512740232322</v>
      </c>
      <c r="P246" s="59">
        <f t="shared" si="11"/>
        <v>19.962211126431001</v>
      </c>
    </row>
    <row r="247" spans="14:16" x14ac:dyDescent="0.2">
      <c r="N247" s="64">
        <v>238</v>
      </c>
      <c r="O247" s="13">
        <f t="shared" si="10"/>
        <v>0.98129151670917347</v>
      </c>
      <c r="P247" s="59">
        <f t="shared" si="11"/>
        <v>20.043985419490099</v>
      </c>
    </row>
    <row r="248" spans="14:16" x14ac:dyDescent="0.2">
      <c r="N248" s="64">
        <v>239</v>
      </c>
      <c r="O248" s="13">
        <f t="shared" si="10"/>
        <v>0.98101001965161672</v>
      </c>
      <c r="P248" s="59">
        <f t="shared" si="11"/>
        <v>20.125736254461067</v>
      </c>
    </row>
    <row r="249" spans="14:16" x14ac:dyDescent="0.2">
      <c r="N249" s="64">
        <v>240</v>
      </c>
      <c r="O249" s="13">
        <f t="shared" si="10"/>
        <v>0.98073065280914307</v>
      </c>
      <c r="P249" s="59">
        <f t="shared" si="11"/>
        <v>20.207463808861828</v>
      </c>
    </row>
    <row r="250" spans="14:16" x14ac:dyDescent="0.2">
      <c r="N250" s="64">
        <v>241</v>
      </c>
      <c r="O250" s="13">
        <f t="shared" si="10"/>
        <v>0.98045344570648629</v>
      </c>
      <c r="P250" s="59">
        <f t="shared" si="11"/>
        <v>20.289168262670703</v>
      </c>
    </row>
    <row r="251" spans="14:16" x14ac:dyDescent="0.2">
      <c r="N251" s="64">
        <v>242</v>
      </c>
      <c r="O251" s="13">
        <f t="shared" si="10"/>
        <v>0.98017835552496735</v>
      </c>
      <c r="P251" s="59">
        <f t="shared" si="11"/>
        <v>20.370849792297783</v>
      </c>
    </row>
    <row r="252" spans="14:16" x14ac:dyDescent="0.2">
      <c r="N252" s="64">
        <v>243</v>
      </c>
      <c r="O252" s="13">
        <f t="shared" si="10"/>
        <v>0.97990553163061545</v>
      </c>
      <c r="P252" s="59">
        <f t="shared" si="11"/>
        <v>20.452508586600334</v>
      </c>
    </row>
    <row r="253" spans="14:16" x14ac:dyDescent="0.2">
      <c r="N253" s="64">
        <v>244</v>
      </c>
      <c r="O253" s="13">
        <f t="shared" si="10"/>
        <v>0.97963494414532704</v>
      </c>
      <c r="P253" s="59">
        <f t="shared" si="11"/>
        <v>20.534144831945778</v>
      </c>
    </row>
    <row r="254" spans="14:16" x14ac:dyDescent="0.2">
      <c r="N254" s="64">
        <v>245</v>
      </c>
      <c r="O254" s="13">
        <f t="shared" si="10"/>
        <v>0.97936662294158072</v>
      </c>
      <c r="P254" s="59">
        <f t="shared" si="11"/>
        <v>20.615758717190911</v>
      </c>
    </row>
    <row r="255" spans="14:16" x14ac:dyDescent="0.2">
      <c r="N255" s="64">
        <v>246</v>
      </c>
      <c r="O255" s="13">
        <f t="shared" si="10"/>
        <v>0.97910059778206626</v>
      </c>
      <c r="P255" s="59">
        <f t="shared" si="11"/>
        <v>20.697350433672749</v>
      </c>
    </row>
    <row r="256" spans="14:16" x14ac:dyDescent="0.2">
      <c r="N256" s="64">
        <v>247</v>
      </c>
      <c r="O256" s="13">
        <f t="shared" si="10"/>
        <v>0.9788368987656858</v>
      </c>
      <c r="P256" s="59">
        <f t="shared" si="11"/>
        <v>20.778920175236557</v>
      </c>
    </row>
    <row r="257" spans="14:16" x14ac:dyDescent="0.2">
      <c r="N257" s="64">
        <v>248</v>
      </c>
      <c r="O257" s="13">
        <f t="shared" si="10"/>
        <v>0.97857555564815524</v>
      </c>
      <c r="P257" s="59">
        <f t="shared" si="11"/>
        <v>20.860468138207235</v>
      </c>
    </row>
    <row r="258" spans="14:16" x14ac:dyDescent="0.2">
      <c r="N258" s="64">
        <v>249</v>
      </c>
      <c r="O258" s="13">
        <f t="shared" si="10"/>
        <v>0.97831659830195306</v>
      </c>
      <c r="P258" s="59">
        <f t="shared" si="11"/>
        <v>20.941994521399064</v>
      </c>
    </row>
    <row r="259" spans="14:16" x14ac:dyDescent="0.2">
      <c r="N259" s="64">
        <v>250</v>
      </c>
      <c r="O259" s="13">
        <f t="shared" si="10"/>
        <v>0.97805999691173984</v>
      </c>
      <c r="P259" s="59">
        <f t="shared" si="11"/>
        <v>21.023499521141709</v>
      </c>
    </row>
    <row r="260" spans="14:16" x14ac:dyDescent="0.2">
      <c r="N260" s="64">
        <v>251</v>
      </c>
      <c r="O260" s="13">
        <f t="shared" si="10"/>
        <v>0.97780590073196449</v>
      </c>
      <c r="P260" s="59">
        <f t="shared" si="11"/>
        <v>21.104983346202705</v>
      </c>
    </row>
    <row r="261" spans="14:16" x14ac:dyDescent="0.2">
      <c r="N261" s="64">
        <v>252</v>
      </c>
      <c r="O261" s="13">
        <f t="shared" si="10"/>
        <v>0.97755427994082533</v>
      </c>
      <c r="P261" s="59">
        <f t="shared" si="11"/>
        <v>21.186446202864438</v>
      </c>
    </row>
    <row r="262" spans="14:16" x14ac:dyDescent="0.2">
      <c r="N262" s="64">
        <v>253</v>
      </c>
      <c r="O262" s="13">
        <f t="shared" si="10"/>
        <v>0.97730516441080106</v>
      </c>
      <c r="P262" s="59">
        <f t="shared" si="11"/>
        <v>21.267888299898672</v>
      </c>
    </row>
    <row r="263" spans="14:16" x14ac:dyDescent="0.2">
      <c r="N263" s="64">
        <v>254</v>
      </c>
      <c r="O263" s="13">
        <f t="shared" si="10"/>
        <v>0.97705852435112017</v>
      </c>
      <c r="P263" s="59">
        <f t="shared" si="11"/>
        <v>21.3493098435946</v>
      </c>
    </row>
    <row r="264" spans="14:16" x14ac:dyDescent="0.2">
      <c r="N264" s="64">
        <v>255</v>
      </c>
      <c r="O264" s="13">
        <f t="shared" si="10"/>
        <v>0.97681456857122839</v>
      </c>
      <c r="P264" s="59">
        <f t="shared" si="11"/>
        <v>21.430711057642203</v>
      </c>
    </row>
    <row r="265" spans="14:16" x14ac:dyDescent="0.2">
      <c r="N265" s="64">
        <v>256</v>
      </c>
      <c r="O265" s="13">
        <f t="shared" si="10"/>
        <v>0.97657314806511442</v>
      </c>
      <c r="P265" s="59">
        <f t="shared" si="11"/>
        <v>21.512092153314295</v>
      </c>
    </row>
    <row r="266" spans="14:16" x14ac:dyDescent="0.2">
      <c r="N266" s="64">
        <v>257</v>
      </c>
      <c r="O266" s="13">
        <f t="shared" si="10"/>
        <v>0.97633429266373428</v>
      </c>
      <c r="P266" s="59">
        <f t="shared" si="11"/>
        <v>21.593453344369607</v>
      </c>
    </row>
    <row r="267" spans="14:16" x14ac:dyDescent="0.2">
      <c r="N267" s="64">
        <v>258</v>
      </c>
      <c r="O267" s="13">
        <f t="shared" ref="O267:O330" si="12">localspline(N267,$G$10:$G$27,$K$10:$K$27)</f>
        <v>0.97609815153733959</v>
      </c>
      <c r="P267" s="59">
        <f t="shared" si="11"/>
        <v>21.674794856997718</v>
      </c>
    </row>
    <row r="268" spans="14:16" x14ac:dyDescent="0.2">
      <c r="N268" s="64">
        <v>259</v>
      </c>
      <c r="O268" s="13">
        <f t="shared" si="12"/>
        <v>0.97586469490667538</v>
      </c>
      <c r="P268" s="59">
        <f t="shared" si="11"/>
        <v>21.756116914906606</v>
      </c>
    </row>
    <row r="269" spans="14:16" x14ac:dyDescent="0.2">
      <c r="N269" s="64">
        <v>260</v>
      </c>
      <c r="O269" s="13">
        <f t="shared" si="12"/>
        <v>0.97563395264422015</v>
      </c>
      <c r="P269" s="59">
        <f t="shared" si="11"/>
        <v>21.837419744293623</v>
      </c>
    </row>
    <row r="270" spans="14:16" x14ac:dyDescent="0.2">
      <c r="N270" s="64">
        <v>261</v>
      </c>
      <c r="O270" s="13">
        <f t="shared" si="12"/>
        <v>0.97540589499727048</v>
      </c>
      <c r="P270" s="59">
        <f t="shared" si="11"/>
        <v>21.91870356887673</v>
      </c>
    </row>
    <row r="271" spans="14:16" x14ac:dyDescent="0.2">
      <c r="N271" s="64">
        <v>262</v>
      </c>
      <c r="O271" s="13">
        <f t="shared" si="12"/>
        <v>0.97518067109359563</v>
      </c>
      <c r="P271" s="59">
        <f t="shared" si="11"/>
        <v>21.999968624801195</v>
      </c>
    </row>
    <row r="272" spans="14:16" x14ac:dyDescent="0.2">
      <c r="N272" s="64">
        <v>263</v>
      </c>
      <c r="O272" s="13">
        <f t="shared" si="12"/>
        <v>0.97495825117543755</v>
      </c>
      <c r="P272" s="59">
        <f t="shared" si="11"/>
        <v>22.081215145732482</v>
      </c>
    </row>
    <row r="273" spans="14:16" x14ac:dyDescent="0.2">
      <c r="N273" s="64">
        <v>264</v>
      </c>
      <c r="O273" s="13">
        <f t="shared" si="12"/>
        <v>0.97473866511527496</v>
      </c>
      <c r="P273" s="59">
        <f t="shared" si="11"/>
        <v>22.162443367825421</v>
      </c>
    </row>
    <row r="274" spans="14:16" x14ac:dyDescent="0.2">
      <c r="N274" s="64">
        <v>265</v>
      </c>
      <c r="O274" s="13">
        <f t="shared" si="12"/>
        <v>0.97452194278398685</v>
      </c>
      <c r="P274" s="59">
        <f t="shared" si="11"/>
        <v>22.243653529724085</v>
      </c>
    </row>
    <row r="275" spans="14:16" x14ac:dyDescent="0.2">
      <c r="N275" s="64">
        <v>266</v>
      </c>
      <c r="O275" s="13">
        <f t="shared" si="12"/>
        <v>0.9743081140616654</v>
      </c>
      <c r="P275" s="59">
        <f t="shared" si="11"/>
        <v>22.324845872562559</v>
      </c>
    </row>
    <row r="276" spans="14:16" x14ac:dyDescent="0.2">
      <c r="N276" s="64">
        <v>267</v>
      </c>
      <c r="O276" s="13">
        <f t="shared" si="12"/>
        <v>0.97409720881464712</v>
      </c>
      <c r="P276" s="59">
        <f t="shared" si="11"/>
        <v>22.406020639963778</v>
      </c>
    </row>
    <row r="277" spans="14:16" x14ac:dyDescent="0.2">
      <c r="N277" s="64">
        <v>268</v>
      </c>
      <c r="O277" s="13">
        <f t="shared" si="12"/>
        <v>0.97388925691541062</v>
      </c>
      <c r="P277" s="59">
        <f t="shared" si="11"/>
        <v>22.487178078040063</v>
      </c>
    </row>
    <row r="278" spans="14:16" x14ac:dyDescent="0.2">
      <c r="N278" s="64">
        <v>269</v>
      </c>
      <c r="O278" s="13">
        <f t="shared" si="12"/>
        <v>0.97368422864708093</v>
      </c>
      <c r="P278" s="59">
        <f t="shared" si="11"/>
        <v>22.568318430427322</v>
      </c>
    </row>
    <row r="279" spans="14:16" x14ac:dyDescent="0.2">
      <c r="N279" s="64">
        <v>270</v>
      </c>
      <c r="O279" s="13">
        <f t="shared" si="12"/>
        <v>0.97348227306474655</v>
      </c>
      <c r="P279" s="59">
        <f t="shared" ref="P279:P342" si="13">O279/12+P278</f>
        <v>22.649441953182716</v>
      </c>
    </row>
    <row r="280" spans="14:16" x14ac:dyDescent="0.2">
      <c r="N280" s="64">
        <v>271</v>
      </c>
      <c r="O280" s="13">
        <f t="shared" si="12"/>
        <v>0.97328333065666373</v>
      </c>
      <c r="P280" s="59">
        <f t="shared" si="13"/>
        <v>22.730548897404105</v>
      </c>
    </row>
    <row r="281" spans="14:16" x14ac:dyDescent="0.2">
      <c r="N281" s="64">
        <v>272</v>
      </c>
      <c r="O281" s="13">
        <f t="shared" si="12"/>
        <v>0.97308749087881052</v>
      </c>
      <c r="P281" s="59">
        <f t="shared" si="13"/>
        <v>22.811639521644008</v>
      </c>
    </row>
    <row r="282" spans="14:16" x14ac:dyDescent="0.2">
      <c r="N282" s="64">
        <v>273</v>
      </c>
      <c r="O282" s="13">
        <f t="shared" si="12"/>
        <v>0.97289475382600743</v>
      </c>
      <c r="P282" s="59">
        <f t="shared" si="13"/>
        <v>22.892714084462842</v>
      </c>
    </row>
    <row r="283" spans="14:16" x14ac:dyDescent="0.2">
      <c r="N283" s="64">
        <v>274</v>
      </c>
      <c r="O283" s="13">
        <f t="shared" si="12"/>
        <v>0.9727051493422938</v>
      </c>
      <c r="P283" s="59">
        <f t="shared" si="13"/>
        <v>22.973772846908034</v>
      </c>
    </row>
    <row r="284" spans="14:16" x14ac:dyDescent="0.2">
      <c r="N284" s="64">
        <v>275</v>
      </c>
      <c r="O284" s="13">
        <f t="shared" si="12"/>
        <v>0.97251867752952792</v>
      </c>
      <c r="P284" s="59">
        <f t="shared" si="13"/>
        <v>23.054816070035493</v>
      </c>
    </row>
    <row r="285" spans="14:16" x14ac:dyDescent="0.2">
      <c r="N285" s="64">
        <v>276</v>
      </c>
      <c r="O285" s="13">
        <f t="shared" si="12"/>
        <v>0.97233542782961224</v>
      </c>
      <c r="P285" s="59">
        <f t="shared" si="13"/>
        <v>23.135844022354625</v>
      </c>
    </row>
    <row r="286" spans="14:16" x14ac:dyDescent="0.2">
      <c r="N286" s="64">
        <v>277</v>
      </c>
      <c r="O286" s="13">
        <f t="shared" si="12"/>
        <v>0.97215537054860868</v>
      </c>
      <c r="P286" s="59">
        <f t="shared" si="13"/>
        <v>23.216856969900341</v>
      </c>
    </row>
    <row r="287" spans="14:16" x14ac:dyDescent="0.2">
      <c r="N287" s="64">
        <v>278</v>
      </c>
      <c r="O287" s="13">
        <f t="shared" si="12"/>
        <v>0.97197862492447196</v>
      </c>
      <c r="P287" s="59">
        <f t="shared" si="13"/>
        <v>23.297855188644046</v>
      </c>
    </row>
    <row r="288" spans="14:16" x14ac:dyDescent="0.2">
      <c r="N288" s="64">
        <v>279</v>
      </c>
      <c r="O288" s="13">
        <f t="shared" si="12"/>
        <v>0.97180510166463308</v>
      </c>
      <c r="P288" s="59">
        <f t="shared" si="13"/>
        <v>23.378838947116098</v>
      </c>
    </row>
    <row r="289" spans="14:16" x14ac:dyDescent="0.2">
      <c r="N289" s="64">
        <v>280</v>
      </c>
      <c r="O289" s="13">
        <f t="shared" si="12"/>
        <v>0.9716349200012887</v>
      </c>
      <c r="P289" s="59">
        <f t="shared" si="13"/>
        <v>23.459808523782872</v>
      </c>
    </row>
    <row r="290" spans="14:16" x14ac:dyDescent="0.2">
      <c r="N290" s="64">
        <v>281</v>
      </c>
      <c r="O290" s="13">
        <f t="shared" si="12"/>
        <v>0.97146805025201699</v>
      </c>
      <c r="P290" s="59">
        <f t="shared" si="13"/>
        <v>23.540764194637205</v>
      </c>
    </row>
    <row r="291" spans="14:16" x14ac:dyDescent="0.2">
      <c r="N291" s="64">
        <v>282</v>
      </c>
      <c r="O291" s="13">
        <f t="shared" si="12"/>
        <v>0.97130458184144597</v>
      </c>
      <c r="P291" s="59">
        <f t="shared" si="13"/>
        <v>23.621706243123992</v>
      </c>
    </row>
    <row r="292" spans="14:16" x14ac:dyDescent="0.2">
      <c r="N292" s="64">
        <v>283</v>
      </c>
      <c r="O292" s="13">
        <f t="shared" si="12"/>
        <v>0.97114451489446652</v>
      </c>
      <c r="P292" s="59">
        <f t="shared" si="13"/>
        <v>23.702634952698531</v>
      </c>
    </row>
    <row r="293" spans="14:16" x14ac:dyDescent="0.2">
      <c r="N293" s="64">
        <v>284</v>
      </c>
      <c r="O293" s="13">
        <f t="shared" si="12"/>
        <v>0.97098787922632712</v>
      </c>
      <c r="P293" s="59">
        <f t="shared" si="13"/>
        <v>23.783550609300725</v>
      </c>
    </row>
    <row r="294" spans="14:16" x14ac:dyDescent="0.2">
      <c r="N294" s="64">
        <v>285</v>
      </c>
      <c r="O294" s="13">
        <f t="shared" si="12"/>
        <v>0.97083467496639742</v>
      </c>
      <c r="P294" s="59">
        <f t="shared" si="13"/>
        <v>23.864453498881257</v>
      </c>
    </row>
    <row r="295" spans="14:16" x14ac:dyDescent="0.2">
      <c r="N295" s="64">
        <v>286</v>
      </c>
      <c r="O295" s="13">
        <f t="shared" si="12"/>
        <v>0.97068497664524589</v>
      </c>
      <c r="P295" s="59">
        <f t="shared" si="13"/>
        <v>23.945343913601693</v>
      </c>
    </row>
    <row r="296" spans="14:16" x14ac:dyDescent="0.2">
      <c r="N296" s="64">
        <v>287</v>
      </c>
      <c r="O296" s="13">
        <f t="shared" si="12"/>
        <v>0.97053881415035437</v>
      </c>
      <c r="P296" s="59">
        <f t="shared" si="13"/>
        <v>24.026222148114222</v>
      </c>
    </row>
    <row r="297" spans="14:16" x14ac:dyDescent="0.2">
      <c r="N297" s="64">
        <v>288</v>
      </c>
      <c r="O297" s="13">
        <f t="shared" si="12"/>
        <v>0.97039618755178325</v>
      </c>
      <c r="P297" s="59">
        <f t="shared" si="13"/>
        <v>24.10708849707687</v>
      </c>
    </row>
    <row r="298" spans="14:16" x14ac:dyDescent="0.2">
      <c r="N298" s="64">
        <v>289</v>
      </c>
      <c r="O298" s="13">
        <f t="shared" si="12"/>
        <v>0.97025715652423716</v>
      </c>
      <c r="P298" s="59">
        <f t="shared" si="13"/>
        <v>24.187943260120555</v>
      </c>
    </row>
    <row r="299" spans="14:16" x14ac:dyDescent="0.2">
      <c r="N299" s="64">
        <v>290</v>
      </c>
      <c r="O299" s="13">
        <f t="shared" si="12"/>
        <v>0.97012172113777673</v>
      </c>
      <c r="P299" s="59">
        <f t="shared" si="13"/>
        <v>24.268786736882035</v>
      </c>
    </row>
    <row r="300" spans="14:16" x14ac:dyDescent="0.2">
      <c r="N300" s="64">
        <v>291</v>
      </c>
      <c r="O300" s="13">
        <f t="shared" si="12"/>
        <v>0.96998992616594548</v>
      </c>
      <c r="P300" s="59">
        <f t="shared" si="13"/>
        <v>24.349619230729196</v>
      </c>
    </row>
    <row r="301" spans="14:16" x14ac:dyDescent="0.2">
      <c r="N301" s="64">
        <v>292</v>
      </c>
      <c r="O301" s="13">
        <f t="shared" si="12"/>
        <v>0.9698618163822873</v>
      </c>
      <c r="P301" s="59">
        <f t="shared" si="13"/>
        <v>24.430441048761054</v>
      </c>
    </row>
    <row r="302" spans="14:16" x14ac:dyDescent="0.2">
      <c r="N302" s="64">
        <v>293</v>
      </c>
      <c r="O302" s="13">
        <f t="shared" si="12"/>
        <v>0.96973738441548696</v>
      </c>
      <c r="P302" s="59">
        <f t="shared" si="13"/>
        <v>24.511252497462344</v>
      </c>
    </row>
    <row r="303" spans="14:16" x14ac:dyDescent="0.2">
      <c r="N303" s="64">
        <v>294</v>
      </c>
      <c r="O303" s="13">
        <f t="shared" si="12"/>
        <v>0.96961669737252398</v>
      </c>
      <c r="P303" s="59">
        <f t="shared" si="13"/>
        <v>24.592053888910055</v>
      </c>
    </row>
    <row r="304" spans="14:16" x14ac:dyDescent="0.2">
      <c r="N304" s="64">
        <v>295</v>
      </c>
      <c r="O304" s="13">
        <f t="shared" si="12"/>
        <v>0.96949977023370448</v>
      </c>
      <c r="P304" s="59">
        <f t="shared" si="13"/>
        <v>24.672845536429531</v>
      </c>
    </row>
    <row r="305" spans="14:16" x14ac:dyDescent="0.2">
      <c r="N305" s="64">
        <v>296</v>
      </c>
      <c r="O305" s="13">
        <f t="shared" si="12"/>
        <v>0.96938663287141158</v>
      </c>
      <c r="P305" s="59">
        <f t="shared" si="13"/>
        <v>24.753627755835481</v>
      </c>
    </row>
    <row r="306" spans="14:16" x14ac:dyDescent="0.2">
      <c r="N306" s="64">
        <v>297</v>
      </c>
      <c r="O306" s="13">
        <f t="shared" si="12"/>
        <v>0.96927730771220932</v>
      </c>
      <c r="P306" s="59">
        <f t="shared" si="13"/>
        <v>24.834400864811499</v>
      </c>
    </row>
    <row r="307" spans="14:16" x14ac:dyDescent="0.2">
      <c r="N307" s="64">
        <v>298</v>
      </c>
      <c r="O307" s="13">
        <f t="shared" si="12"/>
        <v>0.96917183952013708</v>
      </c>
      <c r="P307" s="59">
        <f t="shared" si="13"/>
        <v>24.91516518477151</v>
      </c>
    </row>
    <row r="308" spans="14:16" x14ac:dyDescent="0.2">
      <c r="N308" s="64">
        <v>299</v>
      </c>
      <c r="O308" s="13">
        <f t="shared" si="12"/>
        <v>0.9690702469988377</v>
      </c>
      <c r="P308" s="59">
        <f t="shared" si="13"/>
        <v>24.995921038688081</v>
      </c>
    </row>
    <row r="309" spans="14:16" x14ac:dyDescent="0.2">
      <c r="N309" s="64">
        <v>300</v>
      </c>
      <c r="O309" s="13">
        <f t="shared" si="12"/>
        <v>0.96897256374359131</v>
      </c>
      <c r="P309" s="59">
        <f t="shared" si="13"/>
        <v>25.076668752333379</v>
      </c>
    </row>
    <row r="310" spans="14:16" x14ac:dyDescent="0.2">
      <c r="N310" s="64">
        <v>301</v>
      </c>
      <c r="O310" s="13">
        <f t="shared" si="12"/>
        <v>0.96887882685573568</v>
      </c>
      <c r="P310" s="59">
        <f t="shared" si="13"/>
        <v>25.157408654571356</v>
      </c>
    </row>
    <row r="311" spans="14:16" x14ac:dyDescent="0.2">
      <c r="N311" s="64">
        <v>302</v>
      </c>
      <c r="O311" s="13">
        <f t="shared" si="12"/>
        <v>0.96878890358798231</v>
      </c>
      <c r="P311" s="59">
        <f t="shared" si="13"/>
        <v>25.238141063203688</v>
      </c>
    </row>
    <row r="312" spans="14:16" x14ac:dyDescent="0.2">
      <c r="N312" s="64">
        <v>303</v>
      </c>
      <c r="O312" s="13">
        <f t="shared" si="12"/>
        <v>0.96870284801908968</v>
      </c>
      <c r="P312" s="59">
        <f t="shared" si="13"/>
        <v>25.318866300538613</v>
      </c>
    </row>
    <row r="313" spans="14:16" x14ac:dyDescent="0.2">
      <c r="N313" s="64">
        <v>304</v>
      </c>
      <c r="O313" s="13">
        <f t="shared" si="12"/>
        <v>0.96862053462451481</v>
      </c>
      <c r="P313" s="59">
        <f t="shared" si="13"/>
        <v>25.399584678423988</v>
      </c>
    </row>
    <row r="314" spans="14:16" x14ac:dyDescent="0.2">
      <c r="N314" s="64">
        <v>305</v>
      </c>
      <c r="O314" s="13">
        <f t="shared" si="12"/>
        <v>0.96854183814749351</v>
      </c>
      <c r="P314" s="59">
        <f t="shared" si="13"/>
        <v>25.480296498269613</v>
      </c>
    </row>
    <row r="315" spans="14:16" x14ac:dyDescent="0.2">
      <c r="N315" s="64">
        <v>306</v>
      </c>
      <c r="O315" s="13">
        <f t="shared" si="12"/>
        <v>0.96846675233910084</v>
      </c>
      <c r="P315" s="59">
        <f t="shared" si="13"/>
        <v>25.561002060964537</v>
      </c>
    </row>
    <row r="316" spans="14:16" x14ac:dyDescent="0.2">
      <c r="N316" s="64">
        <v>307</v>
      </c>
      <c r="O316" s="13">
        <f t="shared" si="12"/>
        <v>0.96839527156732497</v>
      </c>
      <c r="P316" s="59">
        <f t="shared" si="13"/>
        <v>25.64170166692848</v>
      </c>
    </row>
    <row r="317" spans="14:16" x14ac:dyDescent="0.2">
      <c r="N317" s="64">
        <v>308</v>
      </c>
      <c r="O317" s="13">
        <f t="shared" si="12"/>
        <v>0.96832727036115496</v>
      </c>
      <c r="P317" s="59">
        <f t="shared" si="13"/>
        <v>25.722395606125243</v>
      </c>
    </row>
    <row r="318" spans="14:16" x14ac:dyDescent="0.2">
      <c r="N318" s="64">
        <v>309</v>
      </c>
      <c r="O318" s="13">
        <f t="shared" si="12"/>
        <v>0.96826268306847185</v>
      </c>
      <c r="P318" s="59">
        <f t="shared" si="13"/>
        <v>25.803084163047615</v>
      </c>
    </row>
    <row r="319" spans="14:16" x14ac:dyDescent="0.2">
      <c r="N319" s="64">
        <v>310</v>
      </c>
      <c r="O319" s="13">
        <f t="shared" si="12"/>
        <v>0.96820138427989721</v>
      </c>
      <c r="P319" s="59">
        <f t="shared" si="13"/>
        <v>25.883767611737607</v>
      </c>
    </row>
    <row r="320" spans="14:16" x14ac:dyDescent="0.2">
      <c r="N320" s="64">
        <v>311</v>
      </c>
      <c r="O320" s="13">
        <f t="shared" si="12"/>
        <v>0.96814342786945207</v>
      </c>
      <c r="P320" s="59">
        <f t="shared" si="13"/>
        <v>25.964446230726729</v>
      </c>
    </row>
    <row r="321" spans="14:16" x14ac:dyDescent="0.2">
      <c r="N321" s="64">
        <v>312</v>
      </c>
      <c r="O321" s="13">
        <f t="shared" si="12"/>
        <v>0.96808868841590112</v>
      </c>
      <c r="P321" s="59">
        <f t="shared" si="13"/>
        <v>26.045120288094722</v>
      </c>
    </row>
    <row r="322" spans="14:16" x14ac:dyDescent="0.2">
      <c r="N322" s="64">
        <v>313</v>
      </c>
      <c r="O322" s="13">
        <f t="shared" si="12"/>
        <v>0.96803710026712531</v>
      </c>
      <c r="P322" s="59">
        <f t="shared" si="13"/>
        <v>26.125790046450316</v>
      </c>
    </row>
    <row r="323" spans="14:16" x14ac:dyDescent="0.2">
      <c r="N323" s="64">
        <v>314</v>
      </c>
      <c r="O323" s="13">
        <f t="shared" si="12"/>
        <v>0.96798853805882634</v>
      </c>
      <c r="P323" s="59">
        <f t="shared" si="13"/>
        <v>26.206455757955219</v>
      </c>
    </row>
    <row r="324" spans="14:16" x14ac:dyDescent="0.2">
      <c r="N324" s="64">
        <v>315</v>
      </c>
      <c r="O324" s="13">
        <f t="shared" si="12"/>
        <v>0.96794299596928113</v>
      </c>
      <c r="P324" s="59">
        <f t="shared" si="13"/>
        <v>26.287117674285991</v>
      </c>
    </row>
    <row r="325" spans="14:16" x14ac:dyDescent="0.2">
      <c r="N325" s="64">
        <v>316</v>
      </c>
      <c r="O325" s="13">
        <f t="shared" si="12"/>
        <v>0.96790046783256334</v>
      </c>
      <c r="P325" s="59">
        <f t="shared" si="13"/>
        <v>26.367776046605371</v>
      </c>
    </row>
    <row r="326" spans="14:16" x14ac:dyDescent="0.2">
      <c r="N326" s="64">
        <v>317</v>
      </c>
      <c r="O326" s="13">
        <f t="shared" si="12"/>
        <v>0.96786076871107452</v>
      </c>
      <c r="P326" s="59">
        <f t="shared" si="13"/>
        <v>26.448431110664629</v>
      </c>
    </row>
    <row r="327" spans="14:16" x14ac:dyDescent="0.2">
      <c r="N327" s="64">
        <v>318</v>
      </c>
      <c r="O327" s="13">
        <f t="shared" si="12"/>
        <v>0.96782395232434282</v>
      </c>
      <c r="P327" s="59">
        <f t="shared" si="13"/>
        <v>26.529083106691658</v>
      </c>
    </row>
    <row r="328" spans="14:16" x14ac:dyDescent="0.2">
      <c r="N328" s="64">
        <v>319</v>
      </c>
      <c r="O328" s="13">
        <f t="shared" si="12"/>
        <v>0.9677898933292014</v>
      </c>
      <c r="P328" s="59">
        <f t="shared" si="13"/>
        <v>26.609732264469091</v>
      </c>
    </row>
    <row r="329" spans="14:16" x14ac:dyDescent="0.2">
      <c r="N329" s="64">
        <v>320</v>
      </c>
      <c r="O329" s="13">
        <f t="shared" si="12"/>
        <v>0.96775852607353074</v>
      </c>
      <c r="P329" s="59">
        <f t="shared" si="13"/>
        <v>26.690378808308552</v>
      </c>
    </row>
    <row r="330" spans="14:16" x14ac:dyDescent="0.2">
      <c r="N330" s="64">
        <v>321</v>
      </c>
      <c r="O330" s="13">
        <f t="shared" si="12"/>
        <v>0.96772972526288314</v>
      </c>
      <c r="P330" s="59">
        <f t="shared" si="13"/>
        <v>26.771022952080457</v>
      </c>
    </row>
    <row r="331" spans="14:16" x14ac:dyDescent="0.2">
      <c r="N331" s="64">
        <v>322</v>
      </c>
      <c r="O331" s="13">
        <f t="shared" ref="O331:O369" si="14">localspline(N331,$G$10:$G$27,$K$10:$K$27)</f>
        <v>0.96770354453883622</v>
      </c>
      <c r="P331" s="59">
        <f t="shared" si="13"/>
        <v>26.851664914125362</v>
      </c>
    </row>
    <row r="332" spans="14:16" x14ac:dyDescent="0.2">
      <c r="N332" s="64">
        <v>323</v>
      </c>
      <c r="O332" s="13">
        <f t="shared" si="14"/>
        <v>0.96767985859766759</v>
      </c>
      <c r="P332" s="59">
        <f t="shared" si="13"/>
        <v>26.932304902341833</v>
      </c>
    </row>
    <row r="333" spans="14:16" x14ac:dyDescent="0.2">
      <c r="N333" s="64">
        <v>324</v>
      </c>
      <c r="O333" s="13">
        <f t="shared" si="14"/>
        <v>0.96765860178725838</v>
      </c>
      <c r="P333" s="59">
        <f t="shared" si="13"/>
        <v>27.012943119157438</v>
      </c>
    </row>
    <row r="334" spans="14:16" x14ac:dyDescent="0.2">
      <c r="N334" s="64">
        <v>325</v>
      </c>
      <c r="O334" s="13">
        <f t="shared" si="14"/>
        <v>0.96763964884790932</v>
      </c>
      <c r="P334" s="59">
        <f t="shared" si="13"/>
        <v>27.093579756561429</v>
      </c>
    </row>
    <row r="335" spans="14:16" x14ac:dyDescent="0.2">
      <c r="N335" s="64">
        <v>326</v>
      </c>
      <c r="O335" s="13">
        <f t="shared" si="14"/>
        <v>0.96762299374611638</v>
      </c>
      <c r="P335" s="59">
        <f t="shared" si="13"/>
        <v>27.174215006040271</v>
      </c>
    </row>
    <row r="336" spans="14:16" x14ac:dyDescent="0.2">
      <c r="N336" s="64">
        <v>327</v>
      </c>
      <c r="O336" s="13">
        <f t="shared" si="14"/>
        <v>0.96760863042313483</v>
      </c>
      <c r="P336" s="59">
        <f t="shared" si="13"/>
        <v>27.25484905857553</v>
      </c>
    </row>
    <row r="337" spans="14:16" x14ac:dyDescent="0.2">
      <c r="N337" s="64">
        <v>328</v>
      </c>
      <c r="O337" s="13">
        <f t="shared" si="14"/>
        <v>0.96759643362220082</v>
      </c>
      <c r="P337" s="59">
        <f t="shared" si="13"/>
        <v>27.335482094710713</v>
      </c>
    </row>
    <row r="338" spans="14:16" x14ac:dyDescent="0.2">
      <c r="N338" s="64">
        <v>329</v>
      </c>
      <c r="O338" s="13">
        <f t="shared" si="14"/>
        <v>0.96758627811460796</v>
      </c>
      <c r="P338" s="59">
        <f t="shared" si="13"/>
        <v>27.416114284553597</v>
      </c>
    </row>
    <row r="339" spans="14:16" x14ac:dyDescent="0.2">
      <c r="N339" s="64">
        <v>330</v>
      </c>
      <c r="O339" s="13">
        <f t="shared" si="14"/>
        <v>0.96757821740857253</v>
      </c>
      <c r="P339" s="59">
        <f t="shared" si="13"/>
        <v>27.496745802670979</v>
      </c>
    </row>
    <row r="340" spans="14:16" x14ac:dyDescent="0.2">
      <c r="N340" s="64">
        <v>331</v>
      </c>
      <c r="O340" s="13">
        <f t="shared" si="14"/>
        <v>0.96757209648674225</v>
      </c>
      <c r="P340" s="59">
        <f t="shared" si="13"/>
        <v>27.577376810711542</v>
      </c>
    </row>
    <row r="341" spans="14:16" x14ac:dyDescent="0.2">
      <c r="N341" s="64">
        <v>332</v>
      </c>
      <c r="O341" s="13">
        <f t="shared" si="14"/>
        <v>0.96756790926284353</v>
      </c>
      <c r="P341" s="59">
        <f t="shared" si="13"/>
        <v>27.658007469816777</v>
      </c>
    </row>
    <row r="342" spans="14:16" x14ac:dyDescent="0.2">
      <c r="N342" s="64">
        <v>333</v>
      </c>
      <c r="O342" s="13">
        <f t="shared" si="14"/>
        <v>0.96756550072304581</v>
      </c>
      <c r="P342" s="59">
        <f t="shared" si="13"/>
        <v>27.738637928210363</v>
      </c>
    </row>
    <row r="343" spans="14:16" x14ac:dyDescent="0.2">
      <c r="N343" s="64">
        <v>334</v>
      </c>
      <c r="O343" s="13">
        <f t="shared" si="14"/>
        <v>0.96756492437233732</v>
      </c>
      <c r="P343" s="59">
        <f t="shared" ref="P343:P369" si="15">O343/12+P342</f>
        <v>27.819268338574723</v>
      </c>
    </row>
    <row r="344" spans="14:16" x14ac:dyDescent="0.2">
      <c r="N344" s="64">
        <v>335</v>
      </c>
      <c r="O344" s="13">
        <f t="shared" si="14"/>
        <v>0.96756602520980095</v>
      </c>
      <c r="P344" s="59">
        <f t="shared" si="15"/>
        <v>27.89989884067554</v>
      </c>
    </row>
    <row r="345" spans="14:16" x14ac:dyDescent="0.2">
      <c r="N345" s="64">
        <v>336</v>
      </c>
      <c r="O345" s="13">
        <f t="shared" si="14"/>
        <v>0.9675687971233361</v>
      </c>
      <c r="P345" s="59">
        <f t="shared" si="15"/>
        <v>27.98052957376915</v>
      </c>
    </row>
    <row r="346" spans="14:16" x14ac:dyDescent="0.2">
      <c r="N346" s="64">
        <v>337</v>
      </c>
      <c r="O346" s="13">
        <f t="shared" si="14"/>
        <v>0.96757311492632259</v>
      </c>
      <c r="P346" s="59">
        <f t="shared" si="15"/>
        <v>28.061160666679676</v>
      </c>
    </row>
    <row r="347" spans="14:16" x14ac:dyDescent="0.2">
      <c r="N347" s="64">
        <v>338</v>
      </c>
      <c r="O347" s="13">
        <f t="shared" si="14"/>
        <v>0.96757894269283262</v>
      </c>
      <c r="P347" s="59">
        <f t="shared" si="15"/>
        <v>28.141792245237411</v>
      </c>
    </row>
    <row r="348" spans="14:16" x14ac:dyDescent="0.2">
      <c r="N348" s="64">
        <v>339</v>
      </c>
      <c r="O348" s="13">
        <f t="shared" si="14"/>
        <v>0.96758621485192586</v>
      </c>
      <c r="P348" s="59">
        <f t="shared" si="15"/>
        <v>28.222424429808406</v>
      </c>
    </row>
    <row r="349" spans="14:16" x14ac:dyDescent="0.2">
      <c r="N349" s="64">
        <v>340</v>
      </c>
      <c r="O349" s="13">
        <f t="shared" si="14"/>
        <v>0.96759489546710908</v>
      </c>
      <c r="P349" s="59">
        <f t="shared" si="15"/>
        <v>28.303057337763999</v>
      </c>
    </row>
    <row r="350" spans="14:16" x14ac:dyDescent="0.2">
      <c r="N350" s="64">
        <v>341</v>
      </c>
      <c r="O350" s="13">
        <f t="shared" si="14"/>
        <v>0.96760485937289309</v>
      </c>
      <c r="P350" s="59">
        <f t="shared" si="15"/>
        <v>28.383691076045075</v>
      </c>
    </row>
    <row r="351" spans="14:16" x14ac:dyDescent="0.2">
      <c r="N351" s="64">
        <v>342</v>
      </c>
      <c r="O351" s="13">
        <f t="shared" si="14"/>
        <v>0.96761610042548052</v>
      </c>
      <c r="P351" s="59">
        <f t="shared" si="15"/>
        <v>28.46432575108053</v>
      </c>
    </row>
    <row r="352" spans="14:16" x14ac:dyDescent="0.2">
      <c r="N352" s="64">
        <v>343</v>
      </c>
      <c r="O352" s="13">
        <f t="shared" si="14"/>
        <v>0.9676284636662168</v>
      </c>
      <c r="P352" s="59">
        <f t="shared" si="15"/>
        <v>28.544961456386048</v>
      </c>
    </row>
    <row r="353" spans="14:16" x14ac:dyDescent="0.2">
      <c r="N353" s="64">
        <v>344</v>
      </c>
      <c r="O353" s="13">
        <f t="shared" si="14"/>
        <v>0.96764200254726207</v>
      </c>
      <c r="P353" s="59">
        <f t="shared" si="15"/>
        <v>28.625598289931652</v>
      </c>
    </row>
    <row r="354" spans="14:16" x14ac:dyDescent="0.2">
      <c r="N354" s="64">
        <v>345</v>
      </c>
      <c r="O354" s="13">
        <f t="shared" si="14"/>
        <v>0.96765656211817941</v>
      </c>
      <c r="P354" s="59">
        <f t="shared" si="15"/>
        <v>28.706236336774833</v>
      </c>
    </row>
    <row r="355" spans="14:16" x14ac:dyDescent="0.2">
      <c r="N355" s="64">
        <v>346</v>
      </c>
      <c r="O355" s="13">
        <f t="shared" si="14"/>
        <v>0.96767212134704106</v>
      </c>
      <c r="P355" s="59">
        <f t="shared" si="15"/>
        <v>28.786875680220419</v>
      </c>
    </row>
    <row r="356" spans="14:16" x14ac:dyDescent="0.2">
      <c r="N356" s="64">
        <v>347</v>
      </c>
      <c r="O356" s="13">
        <f t="shared" si="14"/>
        <v>0.96768858480693465</v>
      </c>
      <c r="P356" s="59">
        <f t="shared" si="15"/>
        <v>28.867516395620996</v>
      </c>
    </row>
    <row r="357" spans="14:16" x14ac:dyDescent="0.2">
      <c r="N357" s="64">
        <v>348</v>
      </c>
      <c r="O357" s="13">
        <f t="shared" si="14"/>
        <v>0.9677059166478873</v>
      </c>
      <c r="P357" s="59">
        <f t="shared" si="15"/>
        <v>28.948158555341653</v>
      </c>
    </row>
    <row r="358" spans="14:16" x14ac:dyDescent="0.2">
      <c r="N358" s="64">
        <v>349</v>
      </c>
      <c r="O358" s="13">
        <f t="shared" si="14"/>
        <v>0.96772402141528124</v>
      </c>
      <c r="P358" s="59">
        <f t="shared" si="15"/>
        <v>29.028802223792926</v>
      </c>
    </row>
    <row r="359" spans="14:16" x14ac:dyDescent="0.2">
      <c r="N359" s="64">
        <v>350</v>
      </c>
      <c r="O359" s="13">
        <f t="shared" si="14"/>
        <v>0.96774286325914349</v>
      </c>
      <c r="P359" s="59">
        <f t="shared" si="15"/>
        <v>29.109447462397856</v>
      </c>
    </row>
    <row r="360" spans="14:16" x14ac:dyDescent="0.2">
      <c r="N360" s="64">
        <v>351</v>
      </c>
      <c r="O360" s="13">
        <f t="shared" si="14"/>
        <v>0.9677623616260177</v>
      </c>
      <c r="P360" s="59">
        <f t="shared" si="15"/>
        <v>29.190094325866692</v>
      </c>
    </row>
    <row r="361" spans="14:16" x14ac:dyDescent="0.2">
      <c r="N361" s="64">
        <v>352</v>
      </c>
      <c r="O361" s="13">
        <f t="shared" si="14"/>
        <v>0.96778243596244728</v>
      </c>
      <c r="P361" s="59">
        <f t="shared" si="15"/>
        <v>29.270742862196897</v>
      </c>
    </row>
    <row r="362" spans="14:16" x14ac:dyDescent="0.2">
      <c r="N362" s="64">
        <v>353</v>
      </c>
      <c r="O362" s="13">
        <f t="shared" si="14"/>
        <v>0.96780304298476894</v>
      </c>
      <c r="P362" s="59">
        <f t="shared" si="15"/>
        <v>29.351393115778961</v>
      </c>
    </row>
    <row r="363" spans="14:16" x14ac:dyDescent="0.2">
      <c r="N363" s="64">
        <v>354</v>
      </c>
      <c r="O363" s="13">
        <f t="shared" si="14"/>
        <v>0.9678241095565171</v>
      </c>
      <c r="P363" s="59">
        <f t="shared" si="15"/>
        <v>29.432045124908672</v>
      </c>
    </row>
    <row r="364" spans="14:16" x14ac:dyDescent="0.2">
      <c r="N364" s="64">
        <v>355</v>
      </c>
      <c r="O364" s="13">
        <f t="shared" si="14"/>
        <v>0.96784557004206639</v>
      </c>
      <c r="P364" s="59">
        <f t="shared" si="15"/>
        <v>29.512698922412177</v>
      </c>
    </row>
    <row r="365" spans="14:16" x14ac:dyDescent="0.2">
      <c r="N365" s="64">
        <v>356</v>
      </c>
      <c r="O365" s="13">
        <f t="shared" si="14"/>
        <v>0.96786735878912167</v>
      </c>
      <c r="P365" s="59">
        <f t="shared" si="15"/>
        <v>29.593354535644604</v>
      </c>
    </row>
    <row r="366" spans="14:16" x14ac:dyDescent="0.2">
      <c r="N366" s="64">
        <v>357</v>
      </c>
      <c r="O366" s="13">
        <f t="shared" si="14"/>
        <v>0.96788941015412622</v>
      </c>
      <c r="P366" s="59">
        <f t="shared" si="15"/>
        <v>29.674011986490783</v>
      </c>
    </row>
    <row r="367" spans="14:16" x14ac:dyDescent="0.2">
      <c r="N367" s="64">
        <v>358</v>
      </c>
      <c r="O367" s="13">
        <f t="shared" si="14"/>
        <v>0.96791165846734417</v>
      </c>
      <c r="P367" s="59">
        <f t="shared" si="15"/>
        <v>29.75467129136306</v>
      </c>
    </row>
    <row r="368" spans="14:16" x14ac:dyDescent="0.2">
      <c r="N368" s="64">
        <v>359</v>
      </c>
      <c r="O368" s="13">
        <f t="shared" si="14"/>
        <v>0.96793403808956602</v>
      </c>
      <c r="P368" s="59">
        <f t="shared" si="15"/>
        <v>29.835332461203858</v>
      </c>
    </row>
    <row r="369" spans="14:16" ht="13.5" thickBot="1" x14ac:dyDescent="0.25">
      <c r="N369" s="65">
        <v>360</v>
      </c>
      <c r="O369" s="60">
        <f t="shared" si="14"/>
        <v>0.96795648336410522</v>
      </c>
      <c r="P369" s="61">
        <f t="shared" si="15"/>
        <v>29.915995501484201</v>
      </c>
    </row>
  </sheetData>
  <mergeCells count="1">
    <mergeCell ref="S1:AC1"/>
  </mergeCells>
  <dataValidations count="1">
    <dataValidation type="list" allowBlank="1" showInputMessage="1" showErrorMessage="1" sqref="U7" xr:uid="{00000000-0002-0000-0000-000000000000}">
      <formula1>$T$19:$V$19</formula1>
    </dataValidation>
  </dataValidations>
  <pageMargins left="0.7" right="0.7" top="0.75" bottom="0.75" header="0.3" footer="0.3"/>
  <pageSetup orientation="portrait" r:id="rId1"/>
  <headerFooter>
    <oddFooter>&amp;C&amp;1#&amp;"Calibri"&amp;10&amp;K000000Internal</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18B0A-72FA-46B9-8760-13DB88A75AF1}">
  <dimension ref="B2:N38"/>
  <sheetViews>
    <sheetView zoomScale="80" zoomScaleNormal="80" workbookViewId="0">
      <selection activeCell="G36" sqref="G36"/>
    </sheetView>
  </sheetViews>
  <sheetFormatPr defaultRowHeight="12.75" x14ac:dyDescent="0.2"/>
  <cols>
    <col min="2" max="2" width="63" customWidth="1"/>
    <col min="3" max="3" width="12.7109375" customWidth="1"/>
    <col min="4" max="4" width="16.7109375" customWidth="1"/>
    <col min="5" max="5" width="8.28515625" customWidth="1"/>
    <col min="6" max="6" width="19" customWidth="1"/>
    <col min="7" max="7" width="23.7109375" customWidth="1"/>
    <col min="8" max="9" width="18.5703125" style="14" customWidth="1"/>
    <col min="10" max="10" width="17.140625" customWidth="1"/>
    <col min="12" max="12" width="3" customWidth="1"/>
    <col min="13" max="13" width="16.28515625" customWidth="1"/>
  </cols>
  <sheetData>
    <row r="2" spans="2:14" x14ac:dyDescent="0.2">
      <c r="B2" s="30" t="s">
        <v>222</v>
      </c>
      <c r="G2" s="239" t="s">
        <v>214</v>
      </c>
      <c r="H2" s="268"/>
      <c r="I2" s="268"/>
      <c r="J2" s="239"/>
      <c r="K2" s="239"/>
    </row>
    <row r="3" spans="2:14" x14ac:dyDescent="0.2">
      <c r="B3" s="278"/>
      <c r="C3" s="279"/>
      <c r="D3" s="279"/>
      <c r="E3" s="279"/>
      <c r="F3" s="280"/>
      <c r="G3" s="94"/>
      <c r="H3" s="269" t="s">
        <v>216</v>
      </c>
      <c r="I3" s="269" t="s">
        <v>217</v>
      </c>
      <c r="J3" s="30" t="s">
        <v>223</v>
      </c>
      <c r="K3" s="30" t="s">
        <v>219</v>
      </c>
    </row>
    <row r="4" spans="2:14" ht="13.5" thickBot="1" x14ac:dyDescent="0.25">
      <c r="B4" s="281" t="s">
        <v>131</v>
      </c>
      <c r="C4" s="282" t="s">
        <v>134</v>
      </c>
      <c r="D4" s="13"/>
      <c r="E4" s="13"/>
      <c r="F4" s="283"/>
      <c r="G4" s="275" t="s">
        <v>215</v>
      </c>
      <c r="H4" s="274">
        <v>0.3</v>
      </c>
      <c r="I4" s="270">
        <f>1-H4</f>
        <v>0.7</v>
      </c>
      <c r="J4" s="273">
        <v>1</v>
      </c>
      <c r="K4" s="271"/>
    </row>
    <row r="5" spans="2:14" ht="15.75" thickTop="1" x14ac:dyDescent="0.2">
      <c r="B5" s="284">
        <v>0.7</v>
      </c>
      <c r="C5" s="285">
        <f>1-B5</f>
        <v>0.30000000000000004</v>
      </c>
      <c r="D5" s="13"/>
      <c r="E5" s="13"/>
      <c r="F5" s="283"/>
      <c r="G5" s="276" t="s">
        <v>218</v>
      </c>
      <c r="H5" s="263">
        <f>K5*I5/(1-K5)</f>
        <v>0.3</v>
      </c>
      <c r="I5" s="264">
        <f>(1-K5)/K5*(H4*J4)</f>
        <v>0.3</v>
      </c>
      <c r="J5" s="305">
        <f>H5+I5</f>
        <v>0.6</v>
      </c>
      <c r="K5" s="308">
        <v>0.5</v>
      </c>
    </row>
    <row r="6" spans="2:14" x14ac:dyDescent="0.2">
      <c r="B6" s="249"/>
      <c r="C6" s="286" t="s">
        <v>135</v>
      </c>
      <c r="D6" s="13"/>
      <c r="E6" s="13"/>
      <c r="F6" s="283"/>
      <c r="G6" s="276" t="s">
        <v>220</v>
      </c>
      <c r="H6" s="264">
        <f>H4-H5</f>
        <v>0</v>
      </c>
      <c r="I6" s="264">
        <f>(1-K6)*H6/K6</f>
        <v>0</v>
      </c>
      <c r="J6" s="305">
        <f>H6+I6</f>
        <v>0</v>
      </c>
      <c r="K6" s="308">
        <v>0.6</v>
      </c>
    </row>
    <row r="7" spans="2:14" ht="15" x14ac:dyDescent="0.2">
      <c r="B7" s="287">
        <f>C5*D7</f>
        <v>5.1000000000000011E-2</v>
      </c>
      <c r="C7" s="13"/>
      <c r="D7" s="154">
        <v>0.17</v>
      </c>
      <c r="E7" s="154"/>
      <c r="F7" s="288" t="s">
        <v>157</v>
      </c>
      <c r="G7" s="277" t="s">
        <v>221</v>
      </c>
      <c r="H7" s="265">
        <f>H4-H5-H6</f>
        <v>0</v>
      </c>
      <c r="I7" s="265">
        <f>I4-I5-I6</f>
        <v>0.39999999999999997</v>
      </c>
      <c r="J7" s="266"/>
      <c r="K7" s="267"/>
    </row>
    <row r="8" spans="2:14" ht="15.75" thickBot="1" x14ac:dyDescent="0.25">
      <c r="B8" s="289"/>
      <c r="C8" s="238">
        <f>C5*D8</f>
        <v>0.24900000000000003</v>
      </c>
      <c r="D8" s="149">
        <f>1-D7</f>
        <v>0.83</v>
      </c>
      <c r="E8" s="149"/>
      <c r="F8" s="290" t="s">
        <v>136</v>
      </c>
      <c r="G8" s="295"/>
    </row>
    <row r="9" spans="2:14" ht="13.5" thickTop="1" x14ac:dyDescent="0.2">
      <c r="B9" s="291">
        <f>B7+B5</f>
        <v>0.751</v>
      </c>
      <c r="C9" s="292">
        <f>C8</f>
        <v>0.24900000000000003</v>
      </c>
      <c r="D9" s="243">
        <f>C9+B9</f>
        <v>1</v>
      </c>
      <c r="E9" s="243"/>
      <c r="F9" s="246"/>
    </row>
    <row r="10" spans="2:14" x14ac:dyDescent="0.2">
      <c r="B10" s="293" t="s">
        <v>140</v>
      </c>
      <c r="C10" s="294" t="s">
        <v>159</v>
      </c>
      <c r="D10" s="227"/>
      <c r="E10" s="227"/>
      <c r="F10" s="252"/>
    </row>
    <row r="11" spans="2:14" ht="13.5" thickBot="1" x14ac:dyDescent="0.25">
      <c r="H11" s="307" t="s">
        <v>224</v>
      </c>
      <c r="I11" s="307"/>
    </row>
    <row r="12" spans="2:14" x14ac:dyDescent="0.2">
      <c r="B12" s="240"/>
      <c r="C12" s="241" t="s">
        <v>202</v>
      </c>
      <c r="D12" s="241" t="s">
        <v>203</v>
      </c>
      <c r="E12" s="241"/>
      <c r="F12" s="241" t="s">
        <v>200</v>
      </c>
      <c r="G12" s="241" t="s">
        <v>204</v>
      </c>
      <c r="H12" s="253" t="s">
        <v>140</v>
      </c>
      <c r="I12" s="254" t="s">
        <v>177</v>
      </c>
      <c r="J12" s="242"/>
      <c r="M12" s="94" t="s">
        <v>208</v>
      </c>
    </row>
    <row r="13" spans="2:14" x14ac:dyDescent="0.2">
      <c r="B13" s="296" t="s">
        <v>206</v>
      </c>
      <c r="C13" s="247">
        <f>(H5+I5)</f>
        <v>0.6</v>
      </c>
      <c r="D13" s="244">
        <v>0.85471444470000002</v>
      </c>
      <c r="E13" s="245">
        <f>100%/(1+F13)</f>
        <v>0.85471444470000002</v>
      </c>
      <c r="F13" s="299">
        <f>100%/D13-1</f>
        <v>0.16998139694596404</v>
      </c>
      <c r="G13" s="248">
        <v>0</v>
      </c>
      <c r="H13" s="255">
        <f>(1-D13)*C13+D13*C13*(1-G13)</f>
        <v>0.6</v>
      </c>
      <c r="I13" s="256">
        <f>+C13*D13*G13</f>
        <v>0</v>
      </c>
      <c r="J13" s="302">
        <f>H13+I13</f>
        <v>0.6</v>
      </c>
    </row>
    <row r="14" spans="2:14" x14ac:dyDescent="0.2">
      <c r="B14" s="296" t="s">
        <v>207</v>
      </c>
      <c r="C14" s="272">
        <f>(H6+I6)</f>
        <v>0</v>
      </c>
      <c r="D14" s="244">
        <v>0.85470000000000002</v>
      </c>
      <c r="E14" s="247">
        <f>100%/(1+F14)</f>
        <v>0.85470000000000013</v>
      </c>
      <c r="F14" s="299">
        <f>100%/D14-1</f>
        <v>0.17000117000116988</v>
      </c>
      <c r="G14" s="248">
        <v>1</v>
      </c>
      <c r="H14" s="255">
        <f>(1-D14)*C14+D14*C14*(1-G14)</f>
        <v>0</v>
      </c>
      <c r="I14" s="256">
        <f>+C14*D14*G14</f>
        <v>0</v>
      </c>
      <c r="J14" s="302">
        <f>H14+I14</f>
        <v>0</v>
      </c>
      <c r="M14" s="94" t="s">
        <v>209</v>
      </c>
      <c r="N14">
        <v>100</v>
      </c>
    </row>
    <row r="15" spans="2:14" x14ac:dyDescent="0.2">
      <c r="B15" s="296" t="s">
        <v>205</v>
      </c>
      <c r="C15" s="247">
        <v>0</v>
      </c>
      <c r="D15" s="248">
        <v>0.7</v>
      </c>
      <c r="E15" s="247">
        <f>100%/(1+F15)</f>
        <v>0.7</v>
      </c>
      <c r="F15" s="299">
        <f>100%/D15-1</f>
        <v>0.4285714285714286</v>
      </c>
      <c r="G15" s="248">
        <v>1</v>
      </c>
      <c r="H15" s="255">
        <f>(1-D15)*C15+D15*C15*(1-G15)</f>
        <v>0</v>
      </c>
      <c r="I15" s="256">
        <f>+C15*D15*G15</f>
        <v>0</v>
      </c>
      <c r="J15" s="303"/>
      <c r="M15" s="94" t="s">
        <v>211</v>
      </c>
      <c r="N15">
        <f>N14/(1+F14)</f>
        <v>85.470000000000013</v>
      </c>
    </row>
    <row r="16" spans="2:14" x14ac:dyDescent="0.2">
      <c r="B16" s="297"/>
      <c r="C16" s="247"/>
      <c r="D16" s="248"/>
      <c r="E16" s="247"/>
      <c r="F16" s="300"/>
      <c r="G16" s="248"/>
      <c r="H16" s="255"/>
      <c r="I16" s="256"/>
      <c r="J16" s="303"/>
      <c r="M16" s="94" t="s">
        <v>212</v>
      </c>
      <c r="N16">
        <f>G14*N14</f>
        <v>100</v>
      </c>
    </row>
    <row r="17" spans="2:14" x14ac:dyDescent="0.2">
      <c r="B17" s="296"/>
      <c r="C17" s="247"/>
      <c r="D17" s="248"/>
      <c r="E17" s="247"/>
      <c r="F17" s="300"/>
      <c r="G17" s="248"/>
      <c r="H17" s="255"/>
      <c r="I17" s="256"/>
      <c r="J17" s="303"/>
      <c r="M17" s="94" t="s">
        <v>210</v>
      </c>
      <c r="N17">
        <f>N16/(1+F14)</f>
        <v>85.470000000000013</v>
      </c>
    </row>
    <row r="18" spans="2:14" x14ac:dyDescent="0.2">
      <c r="B18" s="297"/>
      <c r="C18" s="247"/>
      <c r="D18" s="248"/>
      <c r="E18" s="247"/>
      <c r="F18" s="300"/>
      <c r="G18" s="248"/>
      <c r="H18" s="255"/>
      <c r="I18" s="256"/>
      <c r="J18" s="303"/>
    </row>
    <row r="19" spans="2:14" x14ac:dyDescent="0.2">
      <c r="B19" s="298" t="s">
        <v>201</v>
      </c>
      <c r="C19" s="251">
        <f>(H7+I7)</f>
        <v>0.39999999999999997</v>
      </c>
      <c r="D19" s="250">
        <v>1</v>
      </c>
      <c r="E19" s="251">
        <f>100%/(1+F19)</f>
        <v>1</v>
      </c>
      <c r="F19" s="301">
        <f>100%/D19-1</f>
        <v>0</v>
      </c>
      <c r="G19" s="306"/>
      <c r="H19" s="257">
        <f>(1-D19)*C19+D19*C19*(1-G19)</f>
        <v>0.39999999999999997</v>
      </c>
      <c r="I19" s="258">
        <f>+C19*D19*G19</f>
        <v>0</v>
      </c>
      <c r="J19" s="304">
        <f>H19+I19</f>
        <v>0.39999999999999997</v>
      </c>
    </row>
    <row r="20" spans="2:14" ht="13.5" thickBot="1" x14ac:dyDescent="0.25">
      <c r="C20" s="141">
        <f>SUM(C13:C19)</f>
        <v>1</v>
      </c>
      <c r="H20" s="261">
        <f>SUM(H13:H19)</f>
        <v>1</v>
      </c>
      <c r="I20" s="262">
        <f>SUM(I13:I19)</f>
        <v>0</v>
      </c>
      <c r="J20" s="223">
        <f>H20+I20</f>
        <v>1</v>
      </c>
    </row>
    <row r="24" spans="2:14" x14ac:dyDescent="0.2">
      <c r="D24" s="30" t="s">
        <v>213</v>
      </c>
      <c r="F24" s="94" t="s">
        <v>225</v>
      </c>
      <c r="H24" s="259">
        <v>0.74358566658999992</v>
      </c>
      <c r="I24" s="259">
        <v>0.25641433340999997</v>
      </c>
    </row>
    <row r="25" spans="2:14" x14ac:dyDescent="0.2">
      <c r="F25" s="94" t="s">
        <v>228</v>
      </c>
      <c r="H25" s="260">
        <v>0.70939766659000003</v>
      </c>
      <c r="I25" s="260">
        <v>0.29060233340999997</v>
      </c>
    </row>
    <row r="26" spans="2:14" x14ac:dyDescent="0.2">
      <c r="F26" s="94" t="s">
        <v>226</v>
      </c>
      <c r="H26" s="260">
        <v>0.96581199999999989</v>
      </c>
      <c r="I26" s="260">
        <v>3.4188000000000003E-2</v>
      </c>
    </row>
    <row r="27" spans="2:14" x14ac:dyDescent="0.2">
      <c r="F27" s="94" t="s">
        <v>227</v>
      </c>
    </row>
    <row r="32" spans="2:14" x14ac:dyDescent="0.2">
      <c r="B32" s="142">
        <f>0.0005*7500000000</f>
        <v>3750000</v>
      </c>
    </row>
    <row r="37" spans="2:2" x14ac:dyDescent="0.2">
      <c r="B37" t="s">
        <v>229</v>
      </c>
    </row>
    <row r="38" spans="2:2" x14ac:dyDescent="0.2">
      <c r="B38" t="s">
        <v>230</v>
      </c>
    </row>
  </sheetData>
  <pageMargins left="0.7" right="0.7" top="0.75" bottom="0.75" header="0.3" footer="0.3"/>
  <pageSetup orientation="portrait" r:id="rId1"/>
  <headerFooter>
    <oddFooter>&amp;C&amp;1#&amp;"Calibri"&amp;10&amp;K000000Internal</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DE546-A603-4425-BA7E-D11C8B350D75}">
  <dimension ref="B2:S40"/>
  <sheetViews>
    <sheetView zoomScale="85" zoomScaleNormal="85" workbookViewId="0">
      <selection activeCell="G36" sqref="G36"/>
    </sheetView>
  </sheetViews>
  <sheetFormatPr defaultRowHeight="12.75" x14ac:dyDescent="0.2"/>
  <cols>
    <col min="2" max="2" width="63" customWidth="1"/>
    <col min="3" max="3" width="8.140625" customWidth="1"/>
    <col min="4" max="4" width="9.42578125" customWidth="1"/>
    <col min="5" max="5" width="20" customWidth="1"/>
    <col min="6" max="6" width="14" customWidth="1"/>
    <col min="7" max="7" width="8.28515625" customWidth="1"/>
    <col min="8" max="8" width="19" customWidth="1"/>
    <col min="9" max="9" width="14.42578125" customWidth="1"/>
    <col min="10" max="10" width="16.42578125" style="14" customWidth="1"/>
    <col min="11" max="11" width="16.5703125" style="14" customWidth="1"/>
    <col min="12" max="12" width="17.140625" customWidth="1"/>
    <col min="14" max="14" width="7.42578125" customWidth="1"/>
    <col min="15" max="15" width="16.28515625" customWidth="1"/>
  </cols>
  <sheetData>
    <row r="2" spans="2:19" x14ac:dyDescent="0.2">
      <c r="B2" s="30" t="s">
        <v>222</v>
      </c>
      <c r="C2" s="30"/>
      <c r="D2" s="30"/>
      <c r="I2" s="239" t="s">
        <v>214</v>
      </c>
      <c r="J2" s="268"/>
      <c r="K2" s="268"/>
      <c r="L2" s="239"/>
      <c r="M2" s="239"/>
    </row>
    <row r="3" spans="2:19" x14ac:dyDescent="0.2">
      <c r="B3" s="278"/>
      <c r="C3" s="279"/>
      <c r="D3" s="279"/>
      <c r="E3" s="279"/>
      <c r="F3" s="279"/>
      <c r="G3" s="279"/>
      <c r="H3" s="280"/>
      <c r="I3" s="94"/>
      <c r="J3" s="269" t="s">
        <v>216</v>
      </c>
      <c r="K3" s="269" t="s">
        <v>217</v>
      </c>
      <c r="L3" s="30" t="s">
        <v>234</v>
      </c>
      <c r="M3" s="30" t="s">
        <v>219</v>
      </c>
      <c r="N3" s="30" t="s">
        <v>238</v>
      </c>
    </row>
    <row r="4" spans="2:19" ht="13.5" thickBot="1" x14ac:dyDescent="0.25">
      <c r="B4" s="281" t="s">
        <v>131</v>
      </c>
      <c r="C4" s="138"/>
      <c r="D4" s="138"/>
      <c r="E4" s="282" t="s">
        <v>134</v>
      </c>
      <c r="F4" s="13"/>
      <c r="G4" s="13"/>
      <c r="H4" s="283"/>
      <c r="I4" s="275" t="s">
        <v>215</v>
      </c>
      <c r="J4" s="274">
        <f>31%+0.68*0.6*0.5</f>
        <v>0.51400000000000001</v>
      </c>
      <c r="K4" s="270">
        <f>1-J4</f>
        <v>0.48599999999999999</v>
      </c>
      <c r="L4" s="273">
        <v>0.8</v>
      </c>
      <c r="M4" s="271"/>
      <c r="N4" s="223">
        <f>L4*J4</f>
        <v>0.41120000000000001</v>
      </c>
    </row>
    <row r="5" spans="2:19" ht="15.75" thickTop="1" x14ac:dyDescent="0.2">
      <c r="B5" s="284">
        <v>0.7</v>
      </c>
      <c r="C5" s="153"/>
      <c r="D5" s="153"/>
      <c r="E5" s="285">
        <f>1-B5</f>
        <v>0.30000000000000004</v>
      </c>
      <c r="F5" s="13"/>
      <c r="G5" s="13"/>
      <c r="H5" s="283"/>
      <c r="I5" s="276" t="s">
        <v>218</v>
      </c>
      <c r="J5" s="263">
        <f>M5*K5/(1-M5)</f>
        <v>0.41120000000000001</v>
      </c>
      <c r="K5" s="264">
        <f>(1-M5)/M5*(J4*L4)</f>
        <v>0.41120000000000001</v>
      </c>
      <c r="L5" s="305">
        <f>J5+K5</f>
        <v>0.82240000000000002</v>
      </c>
      <c r="M5" s="316">
        <v>0.5</v>
      </c>
      <c r="N5" s="324">
        <v>0</v>
      </c>
    </row>
    <row r="6" spans="2:19" x14ac:dyDescent="0.2">
      <c r="B6" s="249"/>
      <c r="C6" s="13"/>
      <c r="D6" s="13"/>
      <c r="E6" s="286" t="s">
        <v>135</v>
      </c>
      <c r="F6" s="13"/>
      <c r="G6" s="13"/>
      <c r="H6" s="283"/>
      <c r="I6" s="276" t="s">
        <v>220</v>
      </c>
      <c r="J6" s="264">
        <f>J4-J5</f>
        <v>0.1028</v>
      </c>
      <c r="K6" s="264">
        <f>(1-M6)*J6/M6</f>
        <v>6.8533333333333349E-2</v>
      </c>
      <c r="L6" s="305">
        <f>J6+K6</f>
        <v>0.17133333333333334</v>
      </c>
      <c r="M6" s="316">
        <v>0.6</v>
      </c>
      <c r="N6" s="324">
        <v>0.4</v>
      </c>
    </row>
    <row r="7" spans="2:19" ht="15" x14ac:dyDescent="0.2">
      <c r="B7" s="287">
        <f>E5*F7</f>
        <v>5.1000000000000011E-2</v>
      </c>
      <c r="C7" s="309"/>
      <c r="D7" s="309"/>
      <c r="E7" s="13"/>
      <c r="F7" s="154">
        <v>0.17</v>
      </c>
      <c r="G7" s="154"/>
      <c r="H7" s="288" t="s">
        <v>157</v>
      </c>
      <c r="I7" s="277" t="s">
        <v>221</v>
      </c>
      <c r="J7" s="265">
        <f>J4-J5-J6</f>
        <v>0</v>
      </c>
      <c r="K7" s="265">
        <f>K4-K5-K6</f>
        <v>6.2666666666666287E-3</v>
      </c>
      <c r="L7" s="266"/>
      <c r="M7" s="267"/>
    </row>
    <row r="8" spans="2:19" ht="15.75" thickBot="1" x14ac:dyDescent="0.25">
      <c r="B8" s="289"/>
      <c r="C8" s="196"/>
      <c r="D8" s="196"/>
      <c r="E8" s="238">
        <f>E5*F8</f>
        <v>0.24900000000000003</v>
      </c>
      <c r="F8" s="149">
        <f>1-F7</f>
        <v>0.83</v>
      </c>
      <c r="G8" s="149"/>
      <c r="H8" s="290" t="s">
        <v>136</v>
      </c>
      <c r="I8" s="295"/>
    </row>
    <row r="9" spans="2:19" ht="13.5" thickTop="1" x14ac:dyDescent="0.2">
      <c r="B9" s="291">
        <f>B7+B5</f>
        <v>0.751</v>
      </c>
      <c r="C9" s="310"/>
      <c r="D9" s="310"/>
      <c r="E9" s="292">
        <f>E8</f>
        <v>0.24900000000000003</v>
      </c>
      <c r="F9" s="243">
        <f>E9+B9</f>
        <v>1</v>
      </c>
      <c r="G9" s="243"/>
      <c r="H9" s="246"/>
    </row>
    <row r="10" spans="2:19" x14ac:dyDescent="0.2">
      <c r="B10" s="293" t="s">
        <v>140</v>
      </c>
      <c r="C10" s="311"/>
      <c r="D10" s="311"/>
      <c r="E10" s="294" t="s">
        <v>159</v>
      </c>
      <c r="F10" s="227"/>
      <c r="G10" s="227"/>
      <c r="H10" s="252"/>
    </row>
    <row r="11" spans="2:19" ht="13.5" thickBot="1" x14ac:dyDescent="0.25">
      <c r="J11" s="307" t="s">
        <v>224</v>
      </c>
      <c r="K11" s="307"/>
    </row>
    <row r="12" spans="2:19" ht="27.75" customHeight="1" x14ac:dyDescent="0.2">
      <c r="B12" s="240"/>
      <c r="C12" s="241" t="s">
        <v>237</v>
      </c>
      <c r="D12" s="241" t="s">
        <v>217</v>
      </c>
      <c r="E12" s="323" t="s">
        <v>233</v>
      </c>
      <c r="F12" s="323" t="s">
        <v>203</v>
      </c>
      <c r="G12" s="241"/>
      <c r="H12" s="241" t="s">
        <v>200</v>
      </c>
      <c r="I12" s="323" t="s">
        <v>204</v>
      </c>
      <c r="J12" s="253" t="s">
        <v>140</v>
      </c>
      <c r="K12" s="254" t="s">
        <v>177</v>
      </c>
      <c r="L12" s="242"/>
      <c r="O12" s="94" t="s">
        <v>208</v>
      </c>
    </row>
    <row r="13" spans="2:19" x14ac:dyDescent="0.2">
      <c r="B13" s="296" t="s">
        <v>206</v>
      </c>
      <c r="C13" s="315">
        <f>J5</f>
        <v>0.41120000000000001</v>
      </c>
      <c r="D13" s="315">
        <f>K5</f>
        <v>0.41120000000000001</v>
      </c>
      <c r="E13" s="247">
        <f>C13+N5*D13</f>
        <v>0.41120000000000001</v>
      </c>
      <c r="F13" s="320">
        <v>0.83330000000000004</v>
      </c>
      <c r="G13" s="245">
        <f>100%/(1+H13)</f>
        <v>0.83330000000000004</v>
      </c>
      <c r="H13" s="299">
        <f>100%/F13-1</f>
        <v>0.20004800192007677</v>
      </c>
      <c r="I13" s="317">
        <v>1</v>
      </c>
      <c r="J13" s="255">
        <f>(1-F13)*E13+D13*(1-N5)+F13*E13*(1-I13)</f>
        <v>0.47974704000000001</v>
      </c>
      <c r="K13" s="256">
        <f>+E13*F13*I13</f>
        <v>0.34265296000000001</v>
      </c>
      <c r="L13" s="302">
        <f>J13+K13</f>
        <v>0.82240000000000002</v>
      </c>
      <c r="S13" s="92" t="s">
        <v>231</v>
      </c>
    </row>
    <row r="14" spans="2:19" x14ac:dyDescent="0.2">
      <c r="B14" s="296" t="s">
        <v>207</v>
      </c>
      <c r="C14" s="315">
        <f>J6</f>
        <v>0.1028</v>
      </c>
      <c r="D14" s="315">
        <f>K6</f>
        <v>6.8533333333333349E-2</v>
      </c>
      <c r="E14" s="272">
        <f>C14+N6*D14</f>
        <v>0.13021333333333335</v>
      </c>
      <c r="F14" s="320">
        <v>0.83330000000000004</v>
      </c>
      <c r="G14" s="247">
        <f>100%/(1+H14)</f>
        <v>0.83330000000000004</v>
      </c>
      <c r="H14" s="299">
        <f>100%/F14-1</f>
        <v>0.20004800192007677</v>
      </c>
      <c r="I14" s="317">
        <v>0.16</v>
      </c>
      <c r="J14" s="255">
        <f>(1-F14)*E14+D14*(1-N6)+F14*E14*(1-I14)</f>
        <v>0.15397225002666667</v>
      </c>
      <c r="K14" s="256">
        <f>+E14*F14*I14</f>
        <v>1.7361083306666671E-2</v>
      </c>
      <c r="L14" s="302">
        <f>J14+K14</f>
        <v>0.17133333333333334</v>
      </c>
      <c r="O14" s="94" t="s">
        <v>209</v>
      </c>
      <c r="P14">
        <v>100</v>
      </c>
      <c r="S14" s="92" t="s">
        <v>232</v>
      </c>
    </row>
    <row r="15" spans="2:19" x14ac:dyDescent="0.2">
      <c r="B15" s="296" t="s">
        <v>205</v>
      </c>
      <c r="C15" s="312"/>
      <c r="D15" s="312"/>
      <c r="E15" s="247">
        <v>0</v>
      </c>
      <c r="F15" s="317">
        <v>0.7</v>
      </c>
      <c r="G15" s="247">
        <f>100%/(1+H15)</f>
        <v>0.7</v>
      </c>
      <c r="H15" s="299">
        <f>100%/F15-1</f>
        <v>0.4285714285714286</v>
      </c>
      <c r="I15" s="317">
        <v>1</v>
      </c>
      <c r="J15" s="255">
        <f>(1-F15)*E15+D15+F15*E15*(1-I15)</f>
        <v>0</v>
      </c>
      <c r="K15" s="256">
        <f>+E15*F15*I15</f>
        <v>0</v>
      </c>
      <c r="L15" s="303"/>
      <c r="O15" s="94" t="s">
        <v>211</v>
      </c>
      <c r="P15">
        <f>P14/(1+H14)</f>
        <v>83.33</v>
      </c>
      <c r="S15" t="s">
        <v>245</v>
      </c>
    </row>
    <row r="16" spans="2:19" x14ac:dyDescent="0.2">
      <c r="B16" s="297"/>
      <c r="C16" s="313"/>
      <c r="D16" s="313"/>
      <c r="E16" s="247"/>
      <c r="F16" s="317"/>
      <c r="G16" s="247"/>
      <c r="H16" s="300"/>
      <c r="I16" s="317"/>
      <c r="J16" s="255"/>
      <c r="K16" s="256"/>
      <c r="L16" s="303"/>
      <c r="O16" s="94" t="s">
        <v>212</v>
      </c>
      <c r="P16">
        <f>I14*P14</f>
        <v>16</v>
      </c>
    </row>
    <row r="17" spans="2:16" x14ac:dyDescent="0.2">
      <c r="B17" s="296"/>
      <c r="C17" s="312"/>
      <c r="D17" s="312"/>
      <c r="E17" s="247"/>
      <c r="F17" s="317"/>
      <c r="G17" s="247"/>
      <c r="H17" s="300"/>
      <c r="I17" s="317"/>
      <c r="J17" s="255"/>
      <c r="K17" s="256"/>
      <c r="L17" s="303"/>
      <c r="O17" s="94" t="s">
        <v>210</v>
      </c>
      <c r="P17">
        <f>P16/(1+H14)</f>
        <v>13.332800000000001</v>
      </c>
    </row>
    <row r="18" spans="2:16" x14ac:dyDescent="0.2">
      <c r="B18" s="297"/>
      <c r="C18" s="313"/>
      <c r="D18" s="313"/>
      <c r="E18" s="247"/>
      <c r="F18" s="317"/>
      <c r="G18" s="247"/>
      <c r="H18" s="300"/>
      <c r="I18" s="317"/>
      <c r="J18" s="255"/>
      <c r="K18" s="256"/>
      <c r="L18" s="303"/>
    </row>
    <row r="19" spans="2:16" x14ac:dyDescent="0.2">
      <c r="B19" s="298" t="s">
        <v>201</v>
      </c>
      <c r="C19" s="314"/>
      <c r="D19" s="314"/>
      <c r="E19" s="251">
        <f>(J7+K7)</f>
        <v>6.2666666666666287E-3</v>
      </c>
      <c r="F19" s="321">
        <v>1</v>
      </c>
      <c r="G19" s="251">
        <f>100%/(1+H19)</f>
        <v>1</v>
      </c>
      <c r="H19" s="301">
        <f>100%/F19-1</f>
        <v>0</v>
      </c>
      <c r="I19" s="318"/>
      <c r="J19" s="255">
        <f>(1-F19)*E19+D19+F19*E19*(1-I19)</f>
        <v>6.2666666666666287E-3</v>
      </c>
      <c r="K19" s="258">
        <f>+E19*F19*I19</f>
        <v>0</v>
      </c>
      <c r="L19" s="304">
        <f>J19+K19</f>
        <v>6.2666666666666287E-3</v>
      </c>
    </row>
    <row r="20" spans="2:16" ht="13.5" thickBot="1" x14ac:dyDescent="0.25">
      <c r="E20" s="141">
        <f>SUM(E13:E19)</f>
        <v>0.54767999999999994</v>
      </c>
      <c r="J20" s="261">
        <f>SUM(J13:J19)</f>
        <v>0.63998595669333336</v>
      </c>
      <c r="K20" s="262">
        <f>SUM(K13:K19)</f>
        <v>0.3600140433066667</v>
      </c>
      <c r="L20" s="223">
        <f>J20+K20</f>
        <v>1</v>
      </c>
      <c r="O20" s="319"/>
      <c r="P20" s="94" t="s">
        <v>235</v>
      </c>
    </row>
    <row r="21" spans="2:16" x14ac:dyDescent="0.2">
      <c r="O21" s="322"/>
      <c r="P21" s="94" t="s">
        <v>236</v>
      </c>
    </row>
    <row r="24" spans="2:16" x14ac:dyDescent="0.2">
      <c r="F24" s="30" t="s">
        <v>213</v>
      </c>
      <c r="H24" s="94" t="s">
        <v>239</v>
      </c>
      <c r="J24" s="259">
        <v>0.67</v>
      </c>
      <c r="K24" s="259">
        <v>0.33</v>
      </c>
    </row>
    <row r="25" spans="2:16" x14ac:dyDescent="0.2">
      <c r="H25" s="94" t="s">
        <v>240</v>
      </c>
      <c r="J25" s="260">
        <v>0.93240000000000001</v>
      </c>
      <c r="K25" s="260">
        <v>6.7599999999999993E-2</v>
      </c>
    </row>
    <row r="26" spans="2:16" x14ac:dyDescent="0.2">
      <c r="H26" s="94" t="s">
        <v>241</v>
      </c>
      <c r="J26" s="260">
        <v>0.72</v>
      </c>
      <c r="K26" s="260">
        <v>0.28000000000000003</v>
      </c>
    </row>
    <row r="27" spans="2:16" x14ac:dyDescent="0.2">
      <c r="H27" s="94"/>
    </row>
    <row r="28" spans="2:16" x14ac:dyDescent="0.2">
      <c r="H28" s="94" t="s">
        <v>242</v>
      </c>
      <c r="J28" s="325">
        <v>0.75</v>
      </c>
      <c r="K28" s="325">
        <v>0.25</v>
      </c>
    </row>
    <row r="29" spans="2:16" x14ac:dyDescent="0.2">
      <c r="H29" s="94" t="s">
        <v>243</v>
      </c>
      <c r="J29" s="259">
        <v>0.94930000000000003</v>
      </c>
      <c r="K29" s="259">
        <v>5.0700000000000002E-2</v>
      </c>
    </row>
    <row r="30" spans="2:16" x14ac:dyDescent="0.2">
      <c r="H30" s="94" t="s">
        <v>244</v>
      </c>
      <c r="J30" s="325">
        <v>0.79</v>
      </c>
      <c r="K30" s="325">
        <v>0.21</v>
      </c>
    </row>
    <row r="32" spans="2:16" x14ac:dyDescent="0.2">
      <c r="B32" s="142">
        <f>0.0005*7500000000</f>
        <v>3750000</v>
      </c>
      <c r="C32" s="142"/>
      <c r="D32" s="142"/>
    </row>
    <row r="37" spans="2:8" x14ac:dyDescent="0.2">
      <c r="B37" t="s">
        <v>229</v>
      </c>
    </row>
    <row r="38" spans="2:8" x14ac:dyDescent="0.2">
      <c r="B38" t="s">
        <v>230</v>
      </c>
      <c r="H38" s="127"/>
    </row>
    <row r="40" spans="2:8" x14ac:dyDescent="0.2">
      <c r="H40" s="326"/>
    </row>
  </sheetData>
  <pageMargins left="0.7" right="0.7" top="0.75" bottom="0.75" header="0.3" footer="0.3"/>
  <pageSetup orientation="portrait" r:id="rId1"/>
  <headerFooter>
    <oddFooter>&amp;C&amp;1#&amp;"Calibri"&amp;10&amp;K000000Internal</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79C7B-12AE-48EF-9C04-5D84E0413279}">
  <dimension ref="A1:J2"/>
  <sheetViews>
    <sheetView workbookViewId="0">
      <selection activeCell="J3" sqref="J3"/>
    </sheetView>
  </sheetViews>
  <sheetFormatPr defaultRowHeight="12.75" x14ac:dyDescent="0.2"/>
  <cols>
    <col min="3" max="3" width="6.42578125" customWidth="1"/>
    <col min="4" max="4" width="18.42578125" bestFit="1" customWidth="1"/>
    <col min="5" max="5" width="7.42578125" customWidth="1"/>
    <col min="6" max="6" width="16.85546875" bestFit="1" customWidth="1"/>
    <col min="7" max="7" width="16.85546875" customWidth="1"/>
  </cols>
  <sheetData>
    <row r="1" spans="1:10" x14ac:dyDescent="0.2">
      <c r="A1" t="s">
        <v>263</v>
      </c>
    </row>
    <row r="2" spans="1:10" x14ac:dyDescent="0.2">
      <c r="B2" t="s">
        <v>246</v>
      </c>
      <c r="C2" t="s">
        <v>249</v>
      </c>
      <c r="D2" t="s">
        <v>260</v>
      </c>
      <c r="E2" t="s">
        <v>261</v>
      </c>
      <c r="F2" s="94" t="s">
        <v>279</v>
      </c>
      <c r="G2" s="94" t="s">
        <v>277</v>
      </c>
      <c r="H2" s="94" t="s">
        <v>281</v>
      </c>
      <c r="I2" s="94" t="s">
        <v>282</v>
      </c>
      <c r="J2" s="94" t="s">
        <v>283</v>
      </c>
    </row>
  </sheetData>
  <pageMargins left="0.7" right="0.7" top="0.75" bottom="0.75" header="0.3" footer="0.3"/>
  <pageSetup paperSize="9" orientation="portrait"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ECCD7-B730-48B3-8F39-B2AAEDD67FF0}">
  <dimension ref="A1:AI49"/>
  <sheetViews>
    <sheetView zoomScale="85" zoomScaleNormal="85" workbookViewId="0">
      <pane xSplit="4" ySplit="3" topLeftCell="E4" activePane="bottomRight" state="frozen"/>
      <selection pane="topRight" activeCell="E1" sqref="E1"/>
      <selection pane="bottomLeft" activeCell="A4" sqref="A4"/>
      <selection pane="bottomRight" activeCell="B40" sqref="B40"/>
    </sheetView>
  </sheetViews>
  <sheetFormatPr defaultRowHeight="12.75" x14ac:dyDescent="0.2"/>
  <cols>
    <col min="1" max="1" width="32.42578125" customWidth="1"/>
    <col min="2" max="2" width="14.85546875" customWidth="1"/>
    <col min="3" max="3" width="11.140625" customWidth="1"/>
    <col min="4" max="4" width="10.140625" customWidth="1"/>
    <col min="5" max="5" width="6.7109375" customWidth="1"/>
  </cols>
  <sheetData>
    <row r="1" spans="1:35" x14ac:dyDescent="0.2">
      <c r="A1" t="s">
        <v>262</v>
      </c>
    </row>
    <row r="3" spans="1:35" x14ac:dyDescent="0.2">
      <c r="A3" s="30" t="s">
        <v>250</v>
      </c>
      <c r="B3" t="s">
        <v>254</v>
      </c>
      <c r="C3" t="s">
        <v>255</v>
      </c>
      <c r="E3">
        <v>2021</v>
      </c>
      <c r="F3">
        <f>E3+1</f>
        <v>2022</v>
      </c>
      <c r="G3">
        <f t="shared" ref="G3:AI3" si="0">F3+1</f>
        <v>2023</v>
      </c>
      <c r="H3">
        <f t="shared" si="0"/>
        <v>2024</v>
      </c>
      <c r="I3">
        <f t="shared" si="0"/>
        <v>2025</v>
      </c>
      <c r="J3">
        <f t="shared" si="0"/>
        <v>2026</v>
      </c>
      <c r="K3">
        <f t="shared" si="0"/>
        <v>2027</v>
      </c>
      <c r="L3">
        <f t="shared" si="0"/>
        <v>2028</v>
      </c>
      <c r="M3">
        <f t="shared" si="0"/>
        <v>2029</v>
      </c>
      <c r="N3">
        <f t="shared" si="0"/>
        <v>2030</v>
      </c>
      <c r="O3">
        <f t="shared" si="0"/>
        <v>2031</v>
      </c>
      <c r="P3">
        <f t="shared" si="0"/>
        <v>2032</v>
      </c>
      <c r="Q3">
        <f t="shared" si="0"/>
        <v>2033</v>
      </c>
      <c r="R3">
        <f t="shared" si="0"/>
        <v>2034</v>
      </c>
      <c r="S3">
        <f t="shared" si="0"/>
        <v>2035</v>
      </c>
      <c r="T3">
        <f t="shared" si="0"/>
        <v>2036</v>
      </c>
      <c r="U3">
        <f t="shared" si="0"/>
        <v>2037</v>
      </c>
      <c r="V3">
        <f t="shared" si="0"/>
        <v>2038</v>
      </c>
      <c r="W3">
        <f t="shared" si="0"/>
        <v>2039</v>
      </c>
      <c r="X3">
        <f t="shared" si="0"/>
        <v>2040</v>
      </c>
      <c r="Y3">
        <f t="shared" si="0"/>
        <v>2041</v>
      </c>
      <c r="Z3">
        <f t="shared" si="0"/>
        <v>2042</v>
      </c>
      <c r="AA3">
        <f t="shared" si="0"/>
        <v>2043</v>
      </c>
      <c r="AB3">
        <f t="shared" si="0"/>
        <v>2044</v>
      </c>
      <c r="AC3">
        <f t="shared" si="0"/>
        <v>2045</v>
      </c>
      <c r="AD3">
        <f t="shared" si="0"/>
        <v>2046</v>
      </c>
      <c r="AE3">
        <f t="shared" si="0"/>
        <v>2047</v>
      </c>
      <c r="AF3">
        <f t="shared" si="0"/>
        <v>2048</v>
      </c>
      <c r="AG3">
        <f t="shared" si="0"/>
        <v>2049</v>
      </c>
      <c r="AH3">
        <f t="shared" si="0"/>
        <v>2050</v>
      </c>
      <c r="AI3">
        <f t="shared" si="0"/>
        <v>2051</v>
      </c>
    </row>
    <row r="4" spans="1:35" x14ac:dyDescent="0.2">
      <c r="A4" t="s">
        <v>251</v>
      </c>
      <c r="B4" s="141">
        <v>1</v>
      </c>
      <c r="C4" s="141">
        <v>1.3</v>
      </c>
    </row>
    <row r="5" spans="1:35" x14ac:dyDescent="0.2">
      <c r="A5" t="s">
        <v>256</v>
      </c>
      <c r="B5" s="141"/>
      <c r="C5" s="141"/>
    </row>
    <row r="6" spans="1:35" x14ac:dyDescent="0.2">
      <c r="A6" t="s">
        <v>252</v>
      </c>
      <c r="B6" s="223">
        <v>3.1E-2</v>
      </c>
      <c r="C6" s="223">
        <v>3.5000000000000003E-2</v>
      </c>
    </row>
    <row r="7" spans="1:35" x14ac:dyDescent="0.2">
      <c r="A7" t="s">
        <v>253</v>
      </c>
      <c r="B7" s="223">
        <v>5.1799999999999999E-2</v>
      </c>
      <c r="C7" s="223">
        <v>5.3999999999999999E-2</v>
      </c>
    </row>
    <row r="8" spans="1:35" x14ac:dyDescent="0.2">
      <c r="A8" t="s">
        <v>264</v>
      </c>
    </row>
    <row r="9" spans="1:35" x14ac:dyDescent="0.2">
      <c r="A9" t="s">
        <v>265</v>
      </c>
    </row>
    <row r="10" spans="1:35" x14ac:dyDescent="0.2">
      <c r="A10" t="s">
        <v>266</v>
      </c>
    </row>
    <row r="12" spans="1:35" x14ac:dyDescent="0.2">
      <c r="A12" s="30" t="s">
        <v>257</v>
      </c>
      <c r="D12" s="94" t="s">
        <v>288</v>
      </c>
    </row>
    <row r="13" spans="1:35" x14ac:dyDescent="0.2">
      <c r="A13" t="s">
        <v>247</v>
      </c>
      <c r="C13" s="223">
        <f>C6</f>
        <v>3.5000000000000003E-2</v>
      </c>
      <c r="D13" s="141">
        <v>0</v>
      </c>
    </row>
    <row r="14" spans="1:35" x14ac:dyDescent="0.2">
      <c r="A14" t="s">
        <v>249</v>
      </c>
    </row>
    <row r="15" spans="1:35" x14ac:dyDescent="0.2">
      <c r="A15" t="s">
        <v>248</v>
      </c>
    </row>
    <row r="16" spans="1:35" x14ac:dyDescent="0.2">
      <c r="A16" t="s">
        <v>258</v>
      </c>
    </row>
    <row r="17" spans="1:3" x14ac:dyDescent="0.2">
      <c r="A17" s="94" t="s">
        <v>276</v>
      </c>
    </row>
    <row r="18" spans="1:3" x14ac:dyDescent="0.2">
      <c r="A18" s="94" t="s">
        <v>278</v>
      </c>
    </row>
    <row r="19" spans="1:3" x14ac:dyDescent="0.2">
      <c r="A19" s="94" t="s">
        <v>277</v>
      </c>
    </row>
    <row r="20" spans="1:3" x14ac:dyDescent="0.2">
      <c r="A20" s="94" t="s">
        <v>278</v>
      </c>
    </row>
    <row r="21" spans="1:3" x14ac:dyDescent="0.2">
      <c r="A21" s="94" t="s">
        <v>291</v>
      </c>
    </row>
    <row r="22" spans="1:3" x14ac:dyDescent="0.2">
      <c r="A22" s="94" t="s">
        <v>284</v>
      </c>
    </row>
    <row r="23" spans="1:3" x14ac:dyDescent="0.2">
      <c r="A23" s="94" t="s">
        <v>285</v>
      </c>
    </row>
    <row r="24" spans="1:3" x14ac:dyDescent="0.2">
      <c r="A24" s="94" t="s">
        <v>286</v>
      </c>
    </row>
    <row r="25" spans="1:3" x14ac:dyDescent="0.2">
      <c r="A25" s="94" t="s">
        <v>287</v>
      </c>
    </row>
    <row r="26" spans="1:3" x14ac:dyDescent="0.2">
      <c r="A26" s="94" t="s">
        <v>280</v>
      </c>
    </row>
    <row r="28" spans="1:3" x14ac:dyDescent="0.2">
      <c r="A28" s="30" t="s">
        <v>290</v>
      </c>
    </row>
    <row r="29" spans="1:3" x14ac:dyDescent="0.2">
      <c r="A29" t="s">
        <v>259</v>
      </c>
      <c r="C29" s="141">
        <v>1</v>
      </c>
    </row>
    <row r="30" spans="1:3" x14ac:dyDescent="0.2">
      <c r="A30" t="s">
        <v>217</v>
      </c>
      <c r="C30" s="223">
        <v>0.47399999999999998</v>
      </c>
    </row>
    <row r="31" spans="1:3" x14ac:dyDescent="0.2">
      <c r="A31" s="94" t="s">
        <v>292</v>
      </c>
      <c r="C31" s="141">
        <v>0</v>
      </c>
    </row>
    <row r="33" spans="1:4" x14ac:dyDescent="0.2">
      <c r="C33" s="94" t="s">
        <v>272</v>
      </c>
    </row>
    <row r="34" spans="1:4" x14ac:dyDescent="0.2">
      <c r="A34" s="30" t="s">
        <v>289</v>
      </c>
      <c r="B34" s="94" t="s">
        <v>271</v>
      </c>
      <c r="C34" s="94" t="s">
        <v>134</v>
      </c>
      <c r="D34" s="94" t="s">
        <v>273</v>
      </c>
    </row>
    <row r="35" spans="1:4" x14ac:dyDescent="0.2">
      <c r="A35" s="94" t="s">
        <v>269</v>
      </c>
      <c r="C35" s="141">
        <v>0</v>
      </c>
      <c r="D35" s="141">
        <v>1</v>
      </c>
    </row>
    <row r="36" spans="1:4" x14ac:dyDescent="0.2">
      <c r="A36" s="94" t="s">
        <v>270</v>
      </c>
    </row>
    <row r="37" spans="1:4" x14ac:dyDescent="0.2">
      <c r="A37" s="94" t="s">
        <v>274</v>
      </c>
    </row>
    <row r="39" spans="1:4" x14ac:dyDescent="0.2">
      <c r="A39" s="94" t="s">
        <v>275</v>
      </c>
    </row>
    <row r="48" spans="1:4" x14ac:dyDescent="0.2">
      <c r="A48" t="s">
        <v>267</v>
      </c>
    </row>
    <row r="49" spans="1:1" x14ac:dyDescent="0.2">
      <c r="A49" t="s">
        <v>268</v>
      </c>
    </row>
  </sheetData>
  <pageMargins left="0.7" right="0.7" top="0.75" bottom="0.75" header="0.3" footer="0.3"/>
  <pageSetup paperSize="9" orientation="portrait" r:id="rId1"/>
  <headerFooter>
    <oddFooter>&amp;C&amp;1#&amp;"Calibri"&amp;10&amp;K000000Internal</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AM381"/>
  <sheetViews>
    <sheetView topLeftCell="T13" workbookViewId="0">
      <selection activeCell="AF25" sqref="AF25"/>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6" width="6.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46477.225143161864</v>
      </c>
    </row>
    <row r="3" spans="5:39" ht="13.5" thickBot="1" x14ac:dyDescent="0.25">
      <c r="E3" s="16" t="s">
        <v>20</v>
      </c>
      <c r="F3" s="17">
        <f>SUM(L22:L381)/SUM(K22:K381)</f>
        <v>7.5400687578585579</v>
      </c>
      <c r="N3" t="s">
        <v>23</v>
      </c>
      <c r="AI3" s="331" t="s">
        <v>137</v>
      </c>
      <c r="AJ3" s="332"/>
      <c r="AK3" s="332"/>
      <c r="AL3" s="332"/>
      <c r="AM3" s="333"/>
    </row>
    <row r="4" spans="5:39" ht="13.5" thickBot="1" x14ac:dyDescent="0.25">
      <c r="E4" t="s">
        <v>21</v>
      </c>
      <c r="F4" s="26">
        <f ca="1">(N4+(N7*N6/(1+F12)^N6))/(N5+(N7/(1+F12)^N6))</f>
        <v>0.95803218163547121</v>
      </c>
      <c r="N4">
        <f ca="1">SUM(OFFSET($L$22,,,$I$7*$I$9))</f>
        <v>500215.76208376349</v>
      </c>
    </row>
    <row r="5" spans="5:39" ht="13.5" thickBot="1" x14ac:dyDescent="0.25">
      <c r="N5">
        <f ca="1">SUM(OFFSET($K$22,,,$I$7*$I$9))</f>
        <v>933650.07974025572</v>
      </c>
      <c r="AI5" s="30" t="s">
        <v>164</v>
      </c>
      <c r="AJ5" s="94"/>
    </row>
    <row r="6" spans="5:39" ht="13.5" thickBot="1" x14ac:dyDescent="0.25">
      <c r="E6" s="3" t="s">
        <v>11</v>
      </c>
      <c r="F6" s="90">
        <v>10000000</v>
      </c>
      <c r="H6" s="3" t="s">
        <v>13</v>
      </c>
      <c r="I6" s="70">
        <f>'[2]Option Premium'!$B$20</f>
        <v>20</v>
      </c>
      <c r="N6" s="25">
        <f ca="1">OFFSET($D$21,$I$9*$I$7,0)</f>
        <v>1</v>
      </c>
      <c r="AI6" s="167" t="s">
        <v>163</v>
      </c>
      <c r="AJ6" s="168">
        <f>CAP_Senior</f>
        <v>20</v>
      </c>
    </row>
    <row r="7" spans="5:39" ht="13.5" thickBot="1" x14ac:dyDescent="0.25">
      <c r="E7" s="1"/>
      <c r="H7" s="3" t="s">
        <v>14</v>
      </c>
      <c r="I7" s="71">
        <v>12</v>
      </c>
      <c r="K7" s="9"/>
      <c r="N7">
        <f ca="1">OFFSET($N$22,$I$7*$I$9,0)</f>
        <v>9527524.6924375053</v>
      </c>
      <c r="AI7" s="167" t="s">
        <v>161</v>
      </c>
      <c r="AJ7" s="168">
        <f>CAP_CB</f>
        <v>20</v>
      </c>
    </row>
    <row r="8" spans="5:39" ht="13.5" thickBot="1" x14ac:dyDescent="0.25">
      <c r="H8" s="3" t="s">
        <v>1</v>
      </c>
      <c r="I8" s="3">
        <f>I6*I7</f>
        <v>240</v>
      </c>
    </row>
    <row r="9" spans="5:39" ht="13.5" thickBot="1" x14ac:dyDescent="0.25">
      <c r="E9" s="1"/>
      <c r="H9" s="24" t="s">
        <v>22</v>
      </c>
      <c r="I9" s="19">
        <v>1</v>
      </c>
      <c r="AI9" s="186" t="s">
        <v>162</v>
      </c>
    </row>
    <row r="10" spans="5:39" ht="13.5" thickBot="1" x14ac:dyDescent="0.25">
      <c r="E10" s="4"/>
      <c r="F10" s="27" t="s">
        <v>7</v>
      </c>
      <c r="G10" s="27" t="s">
        <v>8</v>
      </c>
      <c r="I10" s="22"/>
      <c r="AI10" s="168" t="str">
        <f>Senior_LP_TYPE</f>
        <v>A+/A spread not capped</v>
      </c>
    </row>
    <row r="11" spans="5:39" x14ac:dyDescent="0.2">
      <c r="E11" s="7" t="s">
        <v>12</v>
      </c>
      <c r="F11" s="69">
        <f>'[2]Option Premium'!$C$20%</f>
        <v>1.4199999999999999E-2</v>
      </c>
      <c r="G11" s="6">
        <f>(1+F11)^(1/$I$7)-1</f>
        <v>1.1757009600361634E-3</v>
      </c>
    </row>
    <row r="12" spans="5:39" x14ac:dyDescent="0.2">
      <c r="E12" s="7" t="s">
        <v>16</v>
      </c>
      <c r="F12" s="18">
        <f>F11</f>
        <v>1.4199999999999999E-2</v>
      </c>
      <c r="G12" s="6"/>
      <c r="T12" s="21" t="s">
        <v>67</v>
      </c>
      <c r="AI12" s="30" t="s">
        <v>165</v>
      </c>
      <c r="AJ12" s="147" t="s">
        <v>131</v>
      </c>
      <c r="AK12" s="147" t="s">
        <v>134</v>
      </c>
    </row>
    <row r="13" spans="5:39" ht="13.5" thickBot="1" x14ac:dyDescent="0.25">
      <c r="E13" s="7" t="s">
        <v>0</v>
      </c>
      <c r="F13" s="91">
        <f>'[2]Option Premium'!$K$3</f>
        <v>0.04</v>
      </c>
      <c r="G13" s="6">
        <f>(1+F13)^(1/$I$7)-1</f>
        <v>3.2737397821989145E-3</v>
      </c>
      <c r="T13" s="21" t="s">
        <v>69</v>
      </c>
      <c r="AJ13" s="180">
        <f>Sec_Factor_Inelligible</f>
        <v>0</v>
      </c>
      <c r="AK13" s="179">
        <f>1-AJ13</f>
        <v>1</v>
      </c>
    </row>
    <row r="14" spans="5:39" x14ac:dyDescent="0.2">
      <c r="J14" s="2"/>
      <c r="AL14" s="178" t="s">
        <v>135</v>
      </c>
    </row>
    <row r="15" spans="5:39" ht="25.5" x14ac:dyDescent="0.2">
      <c r="E15" s="1"/>
      <c r="F15" s="330" t="s">
        <v>4</v>
      </c>
      <c r="G15" s="330"/>
      <c r="J15" s="2"/>
      <c r="Y15" s="84" t="s">
        <v>76</v>
      </c>
      <c r="AJ15" s="182">
        <f>AL15*AK13</f>
        <v>0.17</v>
      </c>
      <c r="AL15" s="183">
        <f>Sec_Factor_OC</f>
        <v>0.17</v>
      </c>
      <c r="AM15" s="151" t="s">
        <v>130</v>
      </c>
    </row>
    <row r="16" spans="5:39" ht="15.75" thickBot="1" x14ac:dyDescent="0.25">
      <c r="E16" s="1"/>
      <c r="F16" s="27" t="s">
        <v>5</v>
      </c>
      <c r="G16" s="27" t="s">
        <v>6</v>
      </c>
      <c r="J16" s="2"/>
      <c r="U16" s="30" t="s">
        <v>73</v>
      </c>
      <c r="AA16" s="30" t="s">
        <v>65</v>
      </c>
      <c r="AD16" s="30" t="s">
        <v>80</v>
      </c>
      <c r="AK16" s="181">
        <f>AL16*AK13</f>
        <v>0.83</v>
      </c>
      <c r="AL16" s="183">
        <f>1-AL15</f>
        <v>0.83</v>
      </c>
      <c r="AM16" s="150" t="s">
        <v>136</v>
      </c>
    </row>
    <row r="17" spans="1:39" ht="13.5" thickBot="1" x14ac:dyDescent="0.25">
      <c r="E17" s="1"/>
      <c r="F17" s="10">
        <f>SUM(F22:F381)</f>
        <v>1154534.0343588428</v>
      </c>
      <c r="G17" s="11">
        <f>SUM(G22:H381)</f>
        <v>9999999.9999999925</v>
      </c>
      <c r="AA17" s="87">
        <f>Y20/SUMPRODUCT(V22:V381,U22:U381)*1200</f>
        <v>-0.51306008844803941</v>
      </c>
      <c r="AB17" s="88" t="s">
        <v>77</v>
      </c>
      <c r="AD17" s="94" t="s">
        <v>82</v>
      </c>
      <c r="AF17" s="103" t="s">
        <v>85</v>
      </c>
      <c r="AG17" s="73">
        <f>AG18/AD18</f>
        <v>16.867837145614384</v>
      </c>
      <c r="AM17" s="30" t="s">
        <v>88</v>
      </c>
    </row>
    <row r="18" spans="1:39" ht="13.5" thickBot="1" x14ac:dyDescent="0.25">
      <c r="N18" t="s">
        <v>19</v>
      </c>
      <c r="S18" s="75" t="s">
        <v>79</v>
      </c>
      <c r="T18" s="93">
        <f>locallinterp(T19*12,'BBG rates'!$A$10:$A$27,'BBG rates'!$D$10:$D$27)</f>
        <v>-0.51118857424493502</v>
      </c>
      <c r="U18" s="92" t="s">
        <v>78</v>
      </c>
      <c r="AA18" s="73">
        <f>((1+AA17%/12)^12-1)*100</f>
        <v>-0.51185533238915504</v>
      </c>
      <c r="AB18" s="86" t="s">
        <v>66</v>
      </c>
      <c r="AD18" s="96">
        <f>(SUMPRODUCT(AD22:AD381,G22:G381)+SUMPRODUCT(AD22:AD381,H22:H381))/F6</f>
        <v>8.3135964382422571</v>
      </c>
      <c r="AE18" s="94" t="s">
        <v>83</v>
      </c>
      <c r="AF18" s="103" t="s">
        <v>87</v>
      </c>
      <c r="AG18">
        <f>SUM('[2]Option Premium'!$T$18:$T$36)*100</f>
        <v>140.23239081463018</v>
      </c>
      <c r="AM18" s="146">
        <f>SUM(AM22:AM381)/SUM(E21:E380)*12+EMTN_Addon</f>
        <v>17.644844655251774</v>
      </c>
    </row>
    <row r="19" spans="1:39" ht="13.5" thickBot="1" x14ac:dyDescent="0.25">
      <c r="J19" t="s">
        <v>24</v>
      </c>
      <c r="K19" t="s">
        <v>25</v>
      </c>
      <c r="L19" t="s">
        <v>26</v>
      </c>
      <c r="S19" s="1" t="s">
        <v>27</v>
      </c>
      <c r="T19" s="74">
        <f>IF(I7=12,SUMPRODUCT(T22:T381,D22:D381)/F6,"set frequency to 12")</f>
        <v>0.96275699105035295</v>
      </c>
      <c r="U19" t="str">
        <f>IF(SUM(T22:T381)=F6,"ok","check")</f>
        <v>check</v>
      </c>
      <c r="W19" s="77" t="s">
        <v>70</v>
      </c>
      <c r="X19" s="76"/>
      <c r="Y19" s="76"/>
      <c r="Z19" s="76"/>
      <c r="AA19" s="85" t="s">
        <v>71</v>
      </c>
      <c r="AJ19" s="145">
        <f>AJ13+AL15*(1-AJ13)</f>
        <v>0.17</v>
      </c>
      <c r="AK19" s="141">
        <f>AL16*(1-AJ13)</f>
        <v>0.83</v>
      </c>
      <c r="AL19" t="str">
        <f>IF(AJ19+AK19=1,"ok","check")</f>
        <v>ok</v>
      </c>
    </row>
    <row r="20" spans="1:39" ht="13.5" thickBot="1" x14ac:dyDescent="0.25">
      <c r="A20" s="4"/>
      <c r="B20" s="4"/>
      <c r="C20" s="4"/>
      <c r="D20" s="4"/>
      <c r="E20" s="27" t="str">
        <f>CONCATENATE("Outstanding ",F13*100,"% prepay")</f>
        <v>Outstanding 4% prepay</v>
      </c>
      <c r="F20" s="8" t="s">
        <v>9</v>
      </c>
      <c r="G20" s="27" t="s">
        <v>10</v>
      </c>
      <c r="H20" s="8" t="s">
        <v>2</v>
      </c>
      <c r="I20" s="27" t="s">
        <v>3</v>
      </c>
      <c r="J20" s="330" t="s">
        <v>15</v>
      </c>
      <c r="K20" s="330"/>
      <c r="L20" s="330"/>
      <c r="M20" s="20"/>
      <c r="N20" s="27" t="s">
        <v>18</v>
      </c>
      <c r="O20" s="27"/>
      <c r="P20" s="27"/>
      <c r="S20" s="33" t="str">
        <f>"Principals only (incl "&amp;F13*100&amp;"% CPR)"</f>
        <v>Principals only (incl 4% CPR)</v>
      </c>
      <c r="T20" s="76"/>
      <c r="U20" s="32"/>
      <c r="X20" s="30" t="s">
        <v>63</v>
      </c>
      <c r="Y20" s="67">
        <f>SUMPRODUCT(Y22:Y381,$V22:$V381)</f>
        <v>-49528.506116383796</v>
      </c>
      <c r="Z20" s="30"/>
      <c r="AA20" s="78">
        <f>SUMPRODUCT(AA22:AA381,$V22:$V381)</f>
        <v>-49528.506116383796</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s="94"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9931292.1692993399</v>
      </c>
      <c r="F22" s="2">
        <f t="shared" ref="F22:F85" si="1">IF($A22&lt;=$I$8,-IPMT($G$11,1,$I$8-$A22+1,$E21),0)</f>
        <v>11757.009600361635</v>
      </c>
      <c r="G22" s="2">
        <f>IF($A22&lt;=$I$8,-PPMT($G$11,1,$I$8-$A22+1,$E21),0)</f>
        <v>36088.577490484975</v>
      </c>
      <c r="H22" s="2">
        <f>IF($A22&lt;=$I$8,(E21-G22)*$G$13,0)</f>
        <v>32619.253210175579</v>
      </c>
      <c r="I22" s="2">
        <f>SUM(F22:H22)</f>
        <v>80464.840301022195</v>
      </c>
      <c r="J22" s="2">
        <f>IF($I$7=1,I22*A22,IF($I$7=2,I22*B22,IF($I$7=4,I22*C22,I22*D22)))</f>
        <v>6705.4033584185163</v>
      </c>
      <c r="K22" s="2">
        <f>I22/(1+$F$12)^IF($I$7=1,$A22,IF($I$7=2,$B22,IF($I$7=4,$C22,$D22)))</f>
        <v>80370.348804773981</v>
      </c>
      <c r="L22" s="2">
        <f>J22/(1+$F$12)^IF($I$7=1,$A22,IF($I$7=2,$B22,IF($I$7=4,$C22,$D22)))</f>
        <v>6697.5290670644981</v>
      </c>
      <c r="M22" s="2"/>
      <c r="N22" s="28">
        <f>IF($A22&lt;=$I$8,N21-P22,0)</f>
        <v>9963911.4225095157</v>
      </c>
      <c r="O22" s="2">
        <f>IF($A22&lt;=$I$8,-IPMT($G$11,1,$I$8-$A22+1,$N21),0)</f>
        <v>11757.009600361635</v>
      </c>
      <c r="P22" s="2">
        <f>IF($A22&lt;=$I$8,-PPMT($G$11,1,$I$8-$A22+1,$N21),0)</f>
        <v>36088.577490484975</v>
      </c>
      <c r="R22">
        <f>ROUND(D22*12,1)</f>
        <v>1</v>
      </c>
      <c r="S22" s="89">
        <f t="shared" ref="S22:S85" si="2">IF(D22&lt;$I$9,G22+H22,0)</f>
        <v>68707.830700660561</v>
      </c>
      <c r="T22" s="89">
        <f>IF(AND(S22=0,S21&gt;0),SUM($G22:$H$381),S22)</f>
        <v>68707.830700660561</v>
      </c>
      <c r="U22" s="82">
        <f>SUM(T22:T$381)</f>
        <v>9999999.9999999888</v>
      </c>
      <c r="V22" s="68">
        <f>localspline(R22,'BBG rates'!$G$10:$G$27,'BBG rates'!$K$10:$K$27)</f>
        <v>1.0002517930437387</v>
      </c>
      <c r="W22" s="68">
        <f>locallinterp(R22,'BBG rates'!$G$10:$G$27,'BBG rates'!$J$10:$J$27)</f>
        <v>-0.48612500000000003</v>
      </c>
      <c r="X22" s="56">
        <f>((1+W22%)^(1/12)-1)*1200</f>
        <v>-0.48721149787493978</v>
      </c>
      <c r="Y22" s="66">
        <f t="shared" ref="Y22:Y85" si="3">T22*X22%/12+Y23</f>
        <v>-4269.918942539085</v>
      </c>
      <c r="Z22" s="72">
        <f t="shared" ref="Z22:Z85" si="4">IF(U22=0,0,Y22*1200/U22)</f>
        <v>-0.51239027310469076</v>
      </c>
      <c r="AA22" s="79">
        <f t="shared" ref="AA22:AA85" si="5">T22*$AA$17%/12+AA23</f>
        <v>-4275.50073706699</v>
      </c>
      <c r="AB22" s="81">
        <f>IF(U22=0,0,AA22*1200/U22)</f>
        <v>-0.51306008844803941</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11856963.141059076</v>
      </c>
    </row>
    <row r="23" spans="1:39" x14ac:dyDescent="0.2">
      <c r="A23" s="7">
        <v>2</v>
      </c>
      <c r="B23" s="7">
        <v>1</v>
      </c>
      <c r="C23" s="7">
        <v>0.5</v>
      </c>
      <c r="D23" s="12">
        <f t="shared" si="0"/>
        <v>0.16666666666666666</v>
      </c>
      <c r="E23" s="29">
        <f>IF($A23&lt;=$I$8,E22-G23-H23,0)</f>
        <v>9862884.8759700246</v>
      </c>
      <c r="F23" s="2">
        <f t="shared" si="1"/>
        <v>11676.229737844866</v>
      </c>
      <c r="G23" s="2">
        <f t="shared" ref="G23:G86" si="8">IF($A23&lt;=$I$8,-PPMT($G$11,1,$I$8-$A23+1,$E22),0)</f>
        <v>36012.723351139772</v>
      </c>
      <c r="H23" s="2">
        <f t="shared" ref="H23:H86" si="9">IF($A23&lt;=$I$8,(E22-G23)*$G$13,0)</f>
        <v>32394.569978175856</v>
      </c>
      <c r="I23" s="2">
        <f t="shared" ref="I23:I80" si="10">SUM(F23:H23)</f>
        <v>80083.523067160495</v>
      </c>
      <c r="J23" s="2">
        <f>IF($I$7=1,I23*A23,IF($I$7=2,I23*B23,IF($I$7=4,I23*C23,I23*D23)))</f>
        <v>13347.253844526749</v>
      </c>
      <c r="K23" s="2">
        <f t="shared" ref="K23:L85" si="11">I23/(1+$F$12)^IF($I$7=1,$A23,IF($I$7=2,$B23,IF($I$7=4,$C23,$D23)))</f>
        <v>79895.546089245006</v>
      </c>
      <c r="L23" s="2">
        <f t="shared" si="11"/>
        <v>13315.9243482075</v>
      </c>
      <c r="M23" s="2"/>
      <c r="N23" s="28">
        <f>IF($A23&lt;=$I$8,N22-P23,0)</f>
        <v>9927780.415643828</v>
      </c>
      <c r="O23" s="2">
        <f t="shared" ref="O23:O86" si="12">IF($A23&lt;=$I$8,-IPMT($G$11,1,$I$8-$A23+1,$N22),0)</f>
        <v>11714.580225159732</v>
      </c>
      <c r="P23" s="2">
        <f t="shared" ref="P23:P86" si="13">IF($A23&lt;=$I$8,-PPMT($G$11,1,$I$8-$A23+1,$N22),0)</f>
        <v>36131.006865686875</v>
      </c>
      <c r="R23">
        <f t="shared" ref="R23:R86" si="14">ROUND(D23*12,1)</f>
        <v>2</v>
      </c>
      <c r="S23" s="89">
        <f t="shared" si="2"/>
        <v>68407.293329315624</v>
      </c>
      <c r="T23" s="89">
        <f>IF(AND(S23=0,S22&gt;0),SUM($G23:$H$381),S23)</f>
        <v>68407.293329315624</v>
      </c>
      <c r="U23" s="82">
        <f>SUM(T23:T$381)</f>
        <v>9931292.1692993287</v>
      </c>
      <c r="V23" s="68">
        <f>localspline(R23,'BBG rates'!$G$10:$G$27,'BBG rates'!$K$10:$K$27)</f>
        <v>1.0007036717399336</v>
      </c>
      <c r="W23" s="68">
        <f>locallinterp(R23,'BBG rates'!$G$10:$G$27,'BBG rates'!$J$10:$J$27)</f>
        <v>-0.48849999999999999</v>
      </c>
      <c r="X23" s="56">
        <f t="shared" ref="X23:X86" si="15">((1+W23%)^(1/12)-1)*1200</f>
        <v>-0.48959715685596983</v>
      </c>
      <c r="Y23" s="66">
        <f t="shared" si="3"/>
        <v>-4242.0229049462459</v>
      </c>
      <c r="Z23" s="72">
        <f t="shared" si="4"/>
        <v>-0.51256446786165133</v>
      </c>
      <c r="AA23" s="79">
        <f t="shared" si="5"/>
        <v>-4246.124698986695</v>
      </c>
      <c r="AB23" s="81">
        <f t="shared" ref="AB23:AB86" si="16">IF(U23=0,0,AA23*1200/U23)</f>
        <v>-0.5130600884480393</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11855973.080304189</v>
      </c>
    </row>
    <row r="24" spans="1:39" x14ac:dyDescent="0.2">
      <c r="A24" s="7">
        <v>3</v>
      </c>
      <c r="B24" s="7">
        <v>1.5</v>
      </c>
      <c r="C24" s="7">
        <v>0.75</v>
      </c>
      <c r="D24" s="12">
        <f t="shared" si="0"/>
        <v>0.25</v>
      </c>
      <c r="E24" s="29">
        <f t="shared" ref="E24:E87" si="17">IF($A24&lt;=$I$8,E23-G24-H24,0)</f>
        <v>9794776.9772159737</v>
      </c>
      <c r="F24" s="2">
        <f t="shared" si="1"/>
        <v>11595.803217404115</v>
      </c>
      <c r="G24" s="2">
        <f t="shared" si="8"/>
        <v>35937.028648681706</v>
      </c>
      <c r="H24" s="2">
        <f t="shared" si="9"/>
        <v>32170.870105369864</v>
      </c>
      <c r="I24" s="2">
        <f t="shared" ref="I24:I30" si="18">SUM(F24:H24)</f>
        <v>79703.701971455681</v>
      </c>
      <c r="J24" s="2">
        <f t="shared" ref="J24:J87" si="19">IF($I$7=1,I24*A24,IF($I$7=2,I24*B24,IF($I$7=4,I24*C24,I24*D24)))</f>
        <v>19925.92549286392</v>
      </c>
      <c r="K24" s="2">
        <f t="shared" si="11"/>
        <v>79423.238555191769</v>
      </c>
      <c r="L24" s="2">
        <f t="shared" si="11"/>
        <v>19855.809638797942</v>
      </c>
      <c r="M24" s="2"/>
      <c r="N24" s="28">
        <f t="shared" ref="N24:N87" si="20">IF($A24&lt;=$I$8,N23-P24,0)</f>
        <v>9891606.9295186829</v>
      </c>
      <c r="O24" s="2">
        <f t="shared" si="12"/>
        <v>11672.100965700671</v>
      </c>
      <c r="P24" s="2">
        <f t="shared" si="13"/>
        <v>36173.486125145944</v>
      </c>
      <c r="R24">
        <f t="shared" si="14"/>
        <v>3</v>
      </c>
      <c r="S24" s="89">
        <f t="shared" si="2"/>
        <v>68107.898754051566</v>
      </c>
      <c r="T24" s="89">
        <f>IF(AND(S24=0,S23&gt;0),SUM($G24:$H$381),S24)</f>
        <v>68107.898754051566</v>
      </c>
      <c r="U24" s="82">
        <f>SUM(T24:T$381)</f>
        <v>9862884.8759700134</v>
      </c>
      <c r="V24" s="68">
        <f>localspline(R24,'BBG rates'!$G$10:$G$27,'BBG rates'!$K$10:$K$27)</f>
        <v>1.0011555447240852</v>
      </c>
      <c r="W24" s="68">
        <f>locallinterp(R24,'BBG rates'!$G$10:$G$27,'BBG rates'!$J$10:$J$27)</f>
        <v>-0.49087500000000001</v>
      </c>
      <c r="X24" s="56">
        <f t="shared" si="15"/>
        <v>-0.49198286803018298</v>
      </c>
      <c r="Y24" s="66">
        <f t="shared" si="3"/>
        <v>-4214.1128913443745</v>
      </c>
      <c r="Z24" s="72">
        <f t="shared" si="4"/>
        <v>-0.5127237652275547</v>
      </c>
      <c r="AA24" s="79">
        <f t="shared" si="5"/>
        <v>-4216.87715568167</v>
      </c>
      <c r="AB24" s="81">
        <f t="shared" si="16"/>
        <v>-0.5130600884480393</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11854001.62011449</v>
      </c>
    </row>
    <row r="25" spans="1:39" x14ac:dyDescent="0.2">
      <c r="A25" s="7">
        <v>4</v>
      </c>
      <c r="B25" s="7">
        <v>2</v>
      </c>
      <c r="C25" s="7">
        <v>1</v>
      </c>
      <c r="D25" s="12">
        <f t="shared" si="0"/>
        <v>0.33333333333333331</v>
      </c>
      <c r="E25" s="29">
        <f t="shared" si="17"/>
        <v>9726967.3343163449</v>
      </c>
      <c r="F25" s="2">
        <f t="shared" si="1"/>
        <v>11515.728695452932</v>
      </c>
      <c r="G25" s="2">
        <f t="shared" si="8"/>
        <v>35861.49304799232</v>
      </c>
      <c r="H25" s="2">
        <f t="shared" si="9"/>
        <v>31948.149851637703</v>
      </c>
      <c r="I25" s="2">
        <f t="shared" si="18"/>
        <v>79325.37159508295</v>
      </c>
      <c r="J25" s="2">
        <f t="shared" si="19"/>
        <v>26441.790531694314</v>
      </c>
      <c r="K25" s="2">
        <f>I25/(1+$F$12)^IF($I$7=1,$A25,IF($I$7=2,$B25,IF($I$7=4,$C25,$D25)))</f>
        <v>78953.413852917103</v>
      </c>
      <c r="L25" s="2">
        <f>J25/(1+$F$12)^IF($I$7=1,$A25,IF($I$7=2,$B25,IF($I$7=4,$C25,$D25)))</f>
        <v>26317.804617639034</v>
      </c>
      <c r="M25" s="2"/>
      <c r="N25" s="28">
        <f t="shared" si="20"/>
        <v>9855390.9141911715</v>
      </c>
      <c r="O25" s="2">
        <f t="shared" si="12"/>
        <v>11629.571763335482</v>
      </c>
      <c r="P25" s="2">
        <f t="shared" si="13"/>
        <v>36216.01532751113</v>
      </c>
      <c r="R25">
        <f t="shared" si="14"/>
        <v>4</v>
      </c>
      <c r="S25" s="89">
        <f t="shared" si="2"/>
        <v>67809.642899630024</v>
      </c>
      <c r="T25" s="89">
        <f>IF(AND(S25=0,S24&gt;0),SUM($G25:$H$381),S25)</f>
        <v>67809.642899630024</v>
      </c>
      <c r="U25" s="82">
        <f>SUM(T25:T$381)</f>
        <v>9794776.9772159606</v>
      </c>
      <c r="V25" s="68">
        <f>localspline(R25,'BBG rates'!$G$10:$G$27,'BBG rates'!$K$10:$K$27)</f>
        <v>1.0016072346102698</v>
      </c>
      <c r="W25" s="68">
        <f>locallinterp(R25,'BBG rates'!$G$10:$G$27,'BBG rates'!$J$10:$J$27)</f>
        <v>-0.49325000000000002</v>
      </c>
      <c r="X25" s="56">
        <f t="shared" si="15"/>
        <v>-0.49436863140024379</v>
      </c>
      <c r="Y25" s="66">
        <f t="shared" si="3"/>
        <v>-4186.1896252072684</v>
      </c>
      <c r="Z25" s="72">
        <f t="shared" si="4"/>
        <v>-0.51286798688055135</v>
      </c>
      <c r="AA25" s="79">
        <f t="shared" si="5"/>
        <v>-4187.7576185493672</v>
      </c>
      <c r="AB25" s="81">
        <f t="shared" si="16"/>
        <v>-0.5130600884480393</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11851057.372407934</v>
      </c>
    </row>
    <row r="26" spans="1:39" x14ac:dyDescent="0.2">
      <c r="A26" s="7">
        <v>5</v>
      </c>
      <c r="B26" s="7">
        <v>2.5</v>
      </c>
      <c r="C26" s="7">
        <v>1.25</v>
      </c>
      <c r="D26" s="12">
        <f t="shared" si="0"/>
        <v>0.41666666666666669</v>
      </c>
      <c r="E26" s="29">
        <f t="shared" si="17"/>
        <v>9659454.8126114886</v>
      </c>
      <c r="F26" s="2">
        <f t="shared" si="1"/>
        <v>11436.004833196128</v>
      </c>
      <c r="G26" s="2">
        <f t="shared" si="8"/>
        <v>35786.116214657552</v>
      </c>
      <c r="H26" s="2">
        <f t="shared" si="9"/>
        <v>31726.405490198431</v>
      </c>
      <c r="I26" s="2">
        <f t="shared" si="18"/>
        <v>78948.526538052116</v>
      </c>
      <c r="J26" s="2">
        <f t="shared" si="19"/>
        <v>32895.219390855047</v>
      </c>
      <c r="K26" s="2">
        <f t="shared" si="11"/>
        <v>78486.059691735412</v>
      </c>
      <c r="L26" s="2">
        <f t="shared" si="11"/>
        <v>32702.524871556419</v>
      </c>
      <c r="M26" s="2"/>
      <c r="N26" s="28">
        <f t="shared" si="20"/>
        <v>9819132.3196596708</v>
      </c>
      <c r="O26" s="2">
        <f t="shared" si="12"/>
        <v>11586.992559346243</v>
      </c>
      <c r="P26" s="2">
        <f t="shared" si="13"/>
        <v>36258.594531500377</v>
      </c>
      <c r="R26">
        <f t="shared" si="14"/>
        <v>5</v>
      </c>
      <c r="S26" s="89">
        <f t="shared" si="2"/>
        <v>67512.521704855986</v>
      </c>
      <c r="T26" s="89">
        <f>IF(AND(S26=0,S25&gt;0),SUM($G26:$H$381),S26)</f>
        <v>67512.521704855986</v>
      </c>
      <c r="U26" s="82">
        <f>SUM(T26:T$381)</f>
        <v>9726967.3343163319</v>
      </c>
      <c r="V26" s="68">
        <f>localspline(R26,'BBG rates'!$G$10:$G$27,'BBG rates'!$K$10:$K$27)</f>
        <v>1.0020585640125637</v>
      </c>
      <c r="W26" s="68">
        <f>locallinterp(R26,'BBG rates'!$G$10:$G$27,'BBG rates'!$J$10:$J$27)</f>
        <v>-0.49562499999999998</v>
      </c>
      <c r="X26" s="56">
        <f t="shared" si="15"/>
        <v>-0.49675444696828386</v>
      </c>
      <c r="Y26" s="66">
        <f t="shared" si="3"/>
        <v>-4158.2538249105774</v>
      </c>
      <c r="Z26" s="72">
        <f t="shared" si="4"/>
        <v>-0.51299695150496905</v>
      </c>
      <c r="AA26" s="79">
        <f t="shared" si="5"/>
        <v>-4158.7656007296055</v>
      </c>
      <c r="AB26" s="81">
        <f t="shared" si="16"/>
        <v>-0.5130600884480393</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11847069.247149855</v>
      </c>
    </row>
    <row r="27" spans="1:39" x14ac:dyDescent="0.2">
      <c r="A27" s="7">
        <v>6</v>
      </c>
      <c r="B27" s="7">
        <v>3</v>
      </c>
      <c r="C27" s="7">
        <v>1.5</v>
      </c>
      <c r="D27" s="12">
        <f t="shared" si="0"/>
        <v>0.5</v>
      </c>
      <c r="E27" s="29">
        <f t="shared" si="17"/>
        <v>9592238.2814889569</v>
      </c>
      <c r="F27" s="2">
        <f t="shared" si="1"/>
        <v>11356.630296613266</v>
      </c>
      <c r="G27" s="2">
        <f t="shared" si="8"/>
        <v>35710.897814966243</v>
      </c>
      <c r="H27" s="2">
        <f t="shared" si="9"/>
        <v>31505.633307564094</v>
      </c>
      <c r="I27" s="2">
        <f t="shared" si="18"/>
        <v>78573.161419143609</v>
      </c>
      <c r="J27" s="2">
        <f t="shared" si="19"/>
        <v>39286.580709571805</v>
      </c>
      <c r="K27" s="2">
        <f t="shared" si="11"/>
        <v>78021.163839696761</v>
      </c>
      <c r="L27" s="2">
        <f t="shared" si="11"/>
        <v>39010.58191984838</v>
      </c>
      <c r="M27" s="2"/>
      <c r="N27" s="28">
        <f t="shared" si="20"/>
        <v>9782831.0958637707</v>
      </c>
      <c r="O27" s="2">
        <f t="shared" si="12"/>
        <v>11544.363294945995</v>
      </c>
      <c r="P27" s="2">
        <f t="shared" si="13"/>
        <v>36301.223795900623</v>
      </c>
      <c r="R27">
        <f t="shared" si="14"/>
        <v>6</v>
      </c>
      <c r="S27" s="89">
        <f t="shared" si="2"/>
        <v>67216.531122530345</v>
      </c>
      <c r="T27" s="89">
        <f>IF(AND(S27=0,S26&gt;0),SUM($G27:$H$381),S27)</f>
        <v>67216.531122530345</v>
      </c>
      <c r="U27" s="82">
        <f>SUM(T27:T$381)</f>
        <v>9659454.8126114756</v>
      </c>
      <c r="V27" s="68">
        <f>localspline(R27,'BBG rates'!$G$10:$G$27,'BBG rates'!$K$10:$K$27)</f>
        <v>1.0025100708007813</v>
      </c>
      <c r="W27" s="68">
        <f>locallinterp(R27,'BBG rates'!$G$10:$G$27,'BBG rates'!$J$10:$J$27)</f>
        <v>-0.498</v>
      </c>
      <c r="X27" s="56">
        <f t="shared" si="15"/>
        <v>-0.49914031473683451</v>
      </c>
      <c r="Y27" s="66">
        <f t="shared" si="3"/>
        <v>-4130.3062037581358</v>
      </c>
      <c r="Z27" s="72">
        <f t="shared" si="4"/>
        <v>-0.513110474727692</v>
      </c>
      <c r="AA27" s="79">
        <f t="shared" si="5"/>
        <v>-4129.9006170985695</v>
      </c>
      <c r="AB27" s="81">
        <f t="shared" si="16"/>
        <v>-0.51306008844803941</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11842046.456186101</v>
      </c>
    </row>
    <row r="28" spans="1:39" x14ac:dyDescent="0.2">
      <c r="A28" s="7">
        <v>7</v>
      </c>
      <c r="B28" s="7">
        <v>3.5</v>
      </c>
      <c r="C28" s="7">
        <v>1.75</v>
      </c>
      <c r="D28" s="12">
        <f t="shared" si="0"/>
        <v>0.58333333333333337</v>
      </c>
      <c r="E28" s="29">
        <f t="shared" si="17"/>
        <v>9525316.6143695544</v>
      </c>
      <c r="F28" s="2">
        <f t="shared" si="1"/>
        <v>11277.603756442206</v>
      </c>
      <c r="G28" s="2">
        <f t="shared" si="8"/>
        <v>35635.83751590865</v>
      </c>
      <c r="H28" s="2">
        <f t="shared" si="9"/>
        <v>31285.829603493938</v>
      </c>
      <c r="I28" s="2">
        <f t="shared" si="18"/>
        <v>78199.270875844799</v>
      </c>
      <c r="J28" s="2">
        <f t="shared" si="19"/>
        <v>45616.241344242801</v>
      </c>
      <c r="K28" s="2">
        <f t="shared" si="11"/>
        <v>77558.7141233125</v>
      </c>
      <c r="L28" s="2">
        <f t="shared" si="11"/>
        <v>45242.583238598963</v>
      </c>
      <c r="M28" s="2"/>
      <c r="N28" s="28">
        <f t="shared" si="20"/>
        <v>9746487.1926842034</v>
      </c>
      <c r="O28" s="2">
        <f t="shared" si="12"/>
        <v>11501.683911278667</v>
      </c>
      <c r="P28" s="2">
        <f t="shared" si="13"/>
        <v>36343.903179567948</v>
      </c>
      <c r="R28">
        <f t="shared" si="14"/>
        <v>7</v>
      </c>
      <c r="S28" s="89">
        <f t="shared" si="2"/>
        <v>66921.667119402584</v>
      </c>
      <c r="T28" s="89">
        <f>IF(AND(S28=0,S27&gt;0),SUM($G28:$H$381),S28)</f>
        <v>66921.667119402584</v>
      </c>
      <c r="U28" s="82">
        <f>SUM(T28:T$381)</f>
        <v>9592238.2814889457</v>
      </c>
      <c r="V28" s="68">
        <f>localspline(R28,'BBG rates'!$G$10:$G$27,'BBG rates'!$K$10:$K$27)</f>
        <v>1.0029614583797093</v>
      </c>
      <c r="W28" s="68">
        <f>locallinterp(R28,'BBG rates'!$G$10:$G$27,'BBG rates'!$J$10:$J$27)</f>
        <v>-0.50037500000000001</v>
      </c>
      <c r="X28" s="56">
        <f t="shared" si="15"/>
        <v>-0.50152623470829383</v>
      </c>
      <c r="Y28" s="66">
        <f t="shared" si="3"/>
        <v>-4102.3474700081206</v>
      </c>
      <c r="Z28" s="72">
        <f t="shared" si="4"/>
        <v>-0.51320836905290113</v>
      </c>
      <c r="AA28" s="79">
        <f t="shared" si="5"/>
        <v>-4101.1621842628228</v>
      </c>
      <c r="AB28" s="81">
        <f t="shared" si="16"/>
        <v>-0.5130600884480393</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11836364.768841306</v>
      </c>
    </row>
    <row r="29" spans="1:39" x14ac:dyDescent="0.2">
      <c r="A29" s="7">
        <v>8</v>
      </c>
      <c r="B29" s="7">
        <v>4</v>
      </c>
      <c r="C29" s="7">
        <v>2</v>
      </c>
      <c r="D29" s="12">
        <f t="shared" si="0"/>
        <v>0.66666666666666663</v>
      </c>
      <c r="E29" s="29">
        <f t="shared" si="17"/>
        <v>9458688.6886934303</v>
      </c>
      <c r="F29" s="2">
        <f t="shared" si="1"/>
        <v>11198.923888162702</v>
      </c>
      <c r="G29" s="2">
        <f t="shared" si="8"/>
        <v>35560.934985175001</v>
      </c>
      <c r="H29" s="2">
        <f t="shared" si="9"/>
        <v>31066.990690948729</v>
      </c>
      <c r="I29" s="2">
        <f t="shared" si="18"/>
        <v>77826.849564286429</v>
      </c>
      <c r="J29" s="2">
        <f t="shared" si="19"/>
        <v>51884.566376190953</v>
      </c>
      <c r="K29" s="2">
        <f t="shared" si="11"/>
        <v>77098.698427281983</v>
      </c>
      <c r="L29" s="2">
        <f t="shared" si="11"/>
        <v>51399.132284854662</v>
      </c>
      <c r="M29" s="2"/>
      <c r="N29" s="28">
        <f t="shared" si="20"/>
        <v>9710100.5599427763</v>
      </c>
      <c r="O29" s="2">
        <f t="shared" si="12"/>
        <v>11458.954349418989</v>
      </c>
      <c r="P29" s="2">
        <f t="shared" si="13"/>
        <v>36386.632741427631</v>
      </c>
      <c r="R29">
        <f t="shared" si="14"/>
        <v>8</v>
      </c>
      <c r="S29" s="89">
        <f t="shared" si="2"/>
        <v>66627.925676123734</v>
      </c>
      <c r="T29" s="89">
        <f>IF(AND(S29=0,S28&gt;0),SUM($G29:$H$381),S29)</f>
        <v>66627.925676123734</v>
      </c>
      <c r="U29" s="82">
        <f>SUM(T29:T$381)</f>
        <v>9525316.6143695433</v>
      </c>
      <c r="V29" s="68">
        <f>localspline(R29,'BBG rates'!$G$10:$G$27,'BBG rates'!$K$10:$K$27)</f>
        <v>1.0034130262005823</v>
      </c>
      <c r="W29" s="68">
        <f>locallinterp(R29,'BBG rates'!$G$10:$G$27,'BBG rates'!$J$10:$J$27)</f>
        <v>-0.50275000000000003</v>
      </c>
      <c r="X29" s="56">
        <f t="shared" si="15"/>
        <v>-0.50391220688492666</v>
      </c>
      <c r="Y29" s="66">
        <f t="shared" si="3"/>
        <v>-4074.3783268991237</v>
      </c>
      <c r="Z29" s="72">
        <f t="shared" si="4"/>
        <v>-0.51329044379513844</v>
      </c>
      <c r="AA29" s="79">
        <f t="shared" si="5"/>
        <v>-4072.5498205533472</v>
      </c>
      <c r="AB29" s="81">
        <f t="shared" si="16"/>
        <v>-0.5130600884480393</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11829368.937319251</v>
      </c>
    </row>
    <row r="30" spans="1:39" x14ac:dyDescent="0.2">
      <c r="A30" s="7">
        <v>9</v>
      </c>
      <c r="B30" s="7">
        <v>4.5</v>
      </c>
      <c r="C30" s="7">
        <v>2.25</v>
      </c>
      <c r="D30" s="12">
        <f t="shared" si="0"/>
        <v>0.75</v>
      </c>
      <c r="E30" s="29">
        <f t="shared" si="17"/>
        <v>9392353.3859062307</v>
      </c>
      <c r="F30" s="2">
        <f t="shared" si="1"/>
        <v>11120.589371980066</v>
      </c>
      <c r="G30" s="2">
        <f t="shared" si="8"/>
        <v>35486.189891153976</v>
      </c>
      <c r="H30" s="2">
        <f t="shared" si="9"/>
        <v>30849.11289604523</v>
      </c>
      <c r="I30" s="2">
        <f t="shared" si="18"/>
        <v>77455.892159179275</v>
      </c>
      <c r="J30" s="2">
        <f t="shared" si="19"/>
        <v>58091.91911938446</v>
      </c>
      <c r="K30" s="2">
        <f t="shared" si="11"/>
        <v>76641.104694220587</v>
      </c>
      <c r="L30" s="2">
        <f t="shared" si="11"/>
        <v>57480.828520665447</v>
      </c>
      <c r="M30" s="2"/>
      <c r="N30" s="28">
        <f t="shared" si="20"/>
        <v>9673671.1474023014</v>
      </c>
      <c r="O30" s="2">
        <f t="shared" si="12"/>
        <v>11416.174550372411</v>
      </c>
      <c r="P30" s="2">
        <f t="shared" si="13"/>
        <v>36429.412540474201</v>
      </c>
      <c r="R30">
        <f t="shared" si="14"/>
        <v>9</v>
      </c>
      <c r="S30" s="89">
        <f t="shared" si="2"/>
        <v>66335.302787199209</v>
      </c>
      <c r="T30" s="89">
        <f>IF(AND(S30=0,S29&gt;0),SUM($G30:$H$381),S30)</f>
        <v>66335.302787199209</v>
      </c>
      <c r="U30" s="82">
        <f>SUM(T30:T$381)</f>
        <v>9458688.6886934191</v>
      </c>
      <c r="V30" s="68">
        <f>localspline(R30,'BBG rates'!$G$10:$G$27,'BBG rates'!$K$10:$K$27)</f>
        <v>1.0038645968774773</v>
      </c>
      <c r="W30" s="68">
        <f>locallinterp(R30,'BBG rates'!$G$10:$G$27,'BBG rates'!$J$10:$J$27)</f>
        <v>-0.50512500000000005</v>
      </c>
      <c r="X30" s="56">
        <f t="shared" si="15"/>
        <v>-0.50629823126926432</v>
      </c>
      <c r="Y30" s="66">
        <f t="shared" si="3"/>
        <v>-4046.3994726761066</v>
      </c>
      <c r="Z30" s="72">
        <f t="shared" si="4"/>
        <v>-0.51335650501064012</v>
      </c>
      <c r="AA30" s="79">
        <f t="shared" si="5"/>
        <v>-4044.0630460195962</v>
      </c>
      <c r="AB30" s="81">
        <f t="shared" si="16"/>
        <v>-0.51306008844803941</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11821070.621965425</v>
      </c>
    </row>
    <row r="31" spans="1:39" x14ac:dyDescent="0.2">
      <c r="A31" s="7">
        <v>10</v>
      </c>
      <c r="B31" s="7">
        <v>5</v>
      </c>
      <c r="C31" s="7">
        <v>2.5</v>
      </c>
      <c r="D31" s="12">
        <f t="shared" si="0"/>
        <v>0.83333333333333337</v>
      </c>
      <c r="E31" s="29">
        <f t="shared" si="17"/>
        <v>9326309.5914452877</v>
      </c>
      <c r="F31" s="2">
        <f t="shared" si="1"/>
        <v>11042.598892808866</v>
      </c>
      <c r="G31" s="2">
        <f t="shared" si="8"/>
        <v>35411.601902931296</v>
      </c>
      <c r="H31" s="2">
        <f t="shared" si="9"/>
        <v>30632.19255801088</v>
      </c>
      <c r="I31" s="2">
        <f t="shared" si="10"/>
        <v>77086.393353751046</v>
      </c>
      <c r="J31" s="2">
        <f t="shared" si="19"/>
        <v>64238.661128125874</v>
      </c>
      <c r="K31" s="2">
        <f t="shared" si="11"/>
        <v>76185.92092438892</v>
      </c>
      <c r="L31" s="2">
        <f t="shared" si="11"/>
        <v>63488.267436990776</v>
      </c>
      <c r="M31" s="2"/>
      <c r="N31" s="28">
        <f t="shared" si="20"/>
        <v>9637198.9047665298</v>
      </c>
      <c r="O31" s="2">
        <f t="shared" si="12"/>
        <v>11373.344455075021</v>
      </c>
      <c r="P31" s="2">
        <f t="shared" si="13"/>
        <v>36472.242635771589</v>
      </c>
      <c r="R31">
        <f t="shared" si="14"/>
        <v>10</v>
      </c>
      <c r="S31" s="89">
        <f t="shared" si="2"/>
        <v>66043.794460942183</v>
      </c>
      <c r="T31" s="89">
        <f>IF(AND(S31=0,S30&gt;0),SUM($G31:$H$381),S31)</f>
        <v>66043.794460942183</v>
      </c>
      <c r="U31" s="82">
        <f>SUM(T31:T$381)</f>
        <v>9392353.3859062195</v>
      </c>
      <c r="V31" s="68">
        <f>localspline(R31,'BBG rates'!$G$10:$G$27,'BBG rates'!$K$10:$K$27)</f>
        <v>1.0043164102569841</v>
      </c>
      <c r="W31" s="68">
        <f>locallinterp(R31,'BBG rates'!$G$10:$G$27,'BBG rates'!$J$10:$J$27)</f>
        <v>-0.50749999999999995</v>
      </c>
      <c r="X31" s="56">
        <f t="shared" si="15"/>
        <v>-0.50868430786370489</v>
      </c>
      <c r="Y31" s="66">
        <f t="shared" si="3"/>
        <v>-4018.4116006162149</v>
      </c>
      <c r="Z31" s="72">
        <f t="shared" si="4"/>
        <v>-0.51340635542688318</v>
      </c>
      <c r="AA31" s="79">
        <f t="shared" si="5"/>
        <v>-4015.7013824235728</v>
      </c>
      <c r="AB31" s="81">
        <f t="shared" si="16"/>
        <v>-0.51306008844803941</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11811481.416318802</v>
      </c>
    </row>
    <row r="32" spans="1:39" x14ac:dyDescent="0.2">
      <c r="A32" s="7">
        <v>11</v>
      </c>
      <c r="B32" s="7">
        <v>5.5</v>
      </c>
      <c r="C32" s="7">
        <v>2.75</v>
      </c>
      <c r="D32" s="12">
        <f t="shared" si="0"/>
        <v>0.91666666666666663</v>
      </c>
      <c r="E32" s="29">
        <f t="shared" si="17"/>
        <v>9260556.1947258599</v>
      </c>
      <c r="F32" s="2">
        <f t="shared" si="1"/>
        <v>10964.951140256704</v>
      </c>
      <c r="G32" s="2">
        <f t="shared" si="8"/>
        <v>35337.170690288185</v>
      </c>
      <c r="H32" s="2">
        <f t="shared" si="9"/>
        <v>30416.22602913859</v>
      </c>
      <c r="I32" s="2">
        <f t="shared" si="10"/>
        <v>76718.347859683476</v>
      </c>
      <c r="J32" s="2">
        <f t="shared" si="19"/>
        <v>70325.152204709855</v>
      </c>
      <c r="K32" s="2">
        <f t="shared" si="11"/>
        <v>75733.135175423478</v>
      </c>
      <c r="L32" s="2">
        <f t="shared" si="11"/>
        <v>69422.040577471533</v>
      </c>
      <c r="M32" s="2"/>
      <c r="N32" s="28">
        <f t="shared" si="20"/>
        <v>9600683.7816800773</v>
      </c>
      <c r="O32" s="2">
        <f t="shared" si="12"/>
        <v>11330.464004393472</v>
      </c>
      <c r="P32" s="2">
        <f t="shared" si="13"/>
        <v>36515.123086453146</v>
      </c>
      <c r="R32">
        <f t="shared" si="14"/>
        <v>11</v>
      </c>
      <c r="S32" s="89">
        <f t="shared" si="2"/>
        <v>65753.396719426775</v>
      </c>
      <c r="T32" s="89">
        <f>IF(AND(S32=0,S31&gt;0),SUM($G32:$H$381),S32)</f>
        <v>65753.396719426775</v>
      </c>
      <c r="U32" s="82">
        <f>SUM(T32:T$381)</f>
        <v>9326309.5914452765</v>
      </c>
      <c r="V32" s="68">
        <f>localspline(R32,'BBG rates'!$G$10:$G$27,'BBG rates'!$K$10:$K$27)</f>
        <v>1.004768437964791</v>
      </c>
      <c r="W32" s="68">
        <f>locallinterp(R32,'BBG rates'!$G$10:$G$27,'BBG rates'!$J$10:$J$27)</f>
        <v>-0.50987499999999997</v>
      </c>
      <c r="X32" s="56">
        <f t="shared" si="15"/>
        <v>-0.51107043667037999</v>
      </c>
      <c r="Y32" s="66">
        <f t="shared" si="3"/>
        <v>-3990.4153990545005</v>
      </c>
      <c r="Z32" s="72">
        <f t="shared" si="4"/>
        <v>-0.51343979437029796</v>
      </c>
      <c r="AA32" s="79">
        <f t="shared" si="5"/>
        <v>-3987.4643532339269</v>
      </c>
      <c r="AB32" s="81">
        <f t="shared" si="16"/>
        <v>-0.51306008844803941</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11800612.847430134</v>
      </c>
    </row>
    <row r="33" spans="1:39" x14ac:dyDescent="0.2">
      <c r="A33" s="7">
        <v>12</v>
      </c>
      <c r="B33" s="7">
        <v>6</v>
      </c>
      <c r="C33" s="7">
        <v>3</v>
      </c>
      <c r="D33" s="12">
        <f t="shared" si="0"/>
        <v>1</v>
      </c>
      <c r="E33" s="29">
        <f t="shared" si="17"/>
        <v>9195092.0891274177</v>
      </c>
      <c r="F33" s="2">
        <f t="shared" si="1"/>
        <v>10887.644808608035</v>
      </c>
      <c r="G33" s="2">
        <f t="shared" si="8"/>
        <v>35262.89592369998</v>
      </c>
      <c r="H33" s="2">
        <f t="shared" si="9"/>
        <v>30201.209674741687</v>
      </c>
      <c r="I33" s="2">
        <f t="shared" si="10"/>
        <v>76351.750407049694</v>
      </c>
      <c r="J33" s="2">
        <f t="shared" si="19"/>
        <v>76351.750407049694</v>
      </c>
      <c r="K33" s="2">
        <f t="shared" si="11"/>
        <v>75282.735562068323</v>
      </c>
      <c r="L33" s="2">
        <f t="shared" si="11"/>
        <v>75282.735562068323</v>
      </c>
      <c r="M33" s="2"/>
      <c r="N33" s="28">
        <f t="shared" si="20"/>
        <v>9564125.7277283557</v>
      </c>
      <c r="O33" s="2">
        <f t="shared" si="12"/>
        <v>11287.533139124891</v>
      </c>
      <c r="P33" s="2">
        <f t="shared" si="13"/>
        <v>36558.053951721733</v>
      </c>
      <c r="R33">
        <f t="shared" si="14"/>
        <v>12</v>
      </c>
      <c r="S33" s="89">
        <f t="shared" si="2"/>
        <v>0</v>
      </c>
      <c r="T33" s="89">
        <f>IF(AND(S33=0,S32&gt;0),SUM($G33:$H$381),S33)</f>
        <v>9260556.1947258506</v>
      </c>
      <c r="U33" s="82">
        <f>SUM(T33:T$381)</f>
        <v>9260556.1947258506</v>
      </c>
      <c r="V33" s="68">
        <f>localspline(R33,'BBG rates'!$G$10:$G$27,'BBG rates'!$K$10:$K$27)</f>
        <v>1.0052207708358765</v>
      </c>
      <c r="W33" s="68">
        <f>locallinterp(R33,'BBG rates'!$G$10:$G$27,'BBG rates'!$J$10:$J$27)</f>
        <v>-0.51224999999999998</v>
      </c>
      <c r="X33" s="56">
        <f t="shared" si="15"/>
        <v>-0.51345661769208739</v>
      </c>
      <c r="Y33" s="66">
        <f t="shared" si="3"/>
        <v>-3962.4115514095356</v>
      </c>
      <c r="Z33" s="72">
        <f t="shared" si="4"/>
        <v>-0.51345661769208739</v>
      </c>
      <c r="AA33" s="79">
        <f t="shared" si="5"/>
        <v>-3959.3514836200702</v>
      </c>
      <c r="AB33" s="81">
        <f t="shared" si="16"/>
        <v>-0.51306008844803941</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11788476.376178913</v>
      </c>
    </row>
    <row r="34" spans="1:39" x14ac:dyDescent="0.2">
      <c r="A34" s="7">
        <v>13</v>
      </c>
      <c r="B34" s="7">
        <v>6.5</v>
      </c>
      <c r="C34" s="7">
        <v>3.25</v>
      </c>
      <c r="D34" s="12">
        <f t="shared" si="0"/>
        <v>1.0833333333333333</v>
      </c>
      <c r="E34" s="29">
        <f t="shared" si="17"/>
        <v>9129916.1719799731</v>
      </c>
      <c r="F34" s="2">
        <f t="shared" si="1"/>
        <v>10810.678596808037</v>
      </c>
      <c r="G34" s="2">
        <f t="shared" si="8"/>
        <v>35188.777274334621</v>
      </c>
      <c r="H34" s="2">
        <f t="shared" si="9"/>
        <v>29987.139873109027</v>
      </c>
      <c r="I34" s="2">
        <f t="shared" si="10"/>
        <v>75986.595744251681</v>
      </c>
      <c r="J34" s="2">
        <f t="shared" si="19"/>
        <v>82318.812056272654</v>
      </c>
      <c r="K34" s="2">
        <f t="shared" si="11"/>
        <v>74834.710255908052</v>
      </c>
      <c r="L34" s="2">
        <f t="shared" si="11"/>
        <v>81070.936110567054</v>
      </c>
      <c r="M34" s="2"/>
      <c r="N34" s="28">
        <f t="shared" si="20"/>
        <v>9527524.6924375053</v>
      </c>
      <c r="O34" s="2">
        <f t="shared" si="12"/>
        <v>11244.551799996798</v>
      </c>
      <c r="P34" s="2">
        <f t="shared" si="13"/>
        <v>36601.035290849824</v>
      </c>
      <c r="R34">
        <f t="shared" si="14"/>
        <v>13</v>
      </c>
      <c r="S34" s="89">
        <f t="shared" si="2"/>
        <v>0</v>
      </c>
      <c r="T34" s="89">
        <f>IF(AND(S34=0,S33&gt;0),SUM($G34:$H$381),S34)</f>
        <v>0</v>
      </c>
      <c r="U34" s="82">
        <f>SUM(T34:T$381)</f>
        <v>0</v>
      </c>
      <c r="V34" s="68">
        <f>localspline(R34,'BBG rates'!$G$10:$G$27,'BBG rates'!$K$10:$K$27)</f>
        <v>1.0056735418767067</v>
      </c>
      <c r="W34" s="68">
        <f>locallinterp(R34,'BBG rates'!$G$10:$G$27,'BBG rates'!$J$10:$J$27)</f>
        <v>-0.51379166666666665</v>
      </c>
      <c r="X34" s="56">
        <f t="shared" si="15"/>
        <v>-0.5150055701634404</v>
      </c>
      <c r="Y34" s="66">
        <f t="shared" si="3"/>
        <v>0</v>
      </c>
      <c r="Z34" s="72">
        <f t="shared" si="4"/>
        <v>0</v>
      </c>
      <c r="AA34" s="79">
        <f t="shared" si="5"/>
        <v>0</v>
      </c>
      <c r="AB34" s="81">
        <f t="shared" si="16"/>
        <v>0</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11766101.927594915</v>
      </c>
    </row>
    <row r="35" spans="1:39" x14ac:dyDescent="0.2">
      <c r="A35" s="7">
        <v>14</v>
      </c>
      <c r="B35" s="7">
        <v>7</v>
      </c>
      <c r="C35" s="7">
        <v>3.5</v>
      </c>
      <c r="D35" s="12">
        <f t="shared" si="0"/>
        <v>1.1666666666666667</v>
      </c>
      <c r="E35" s="29">
        <f t="shared" si="17"/>
        <v>9065027.3445504624</v>
      </c>
      <c r="F35" s="2">
        <f t="shared" si="1"/>
        <v>10734.051208446548</v>
      </c>
      <c r="G35" s="2">
        <f t="shared" si="8"/>
        <v>35114.814414051245</v>
      </c>
      <c r="H35" s="2">
        <f t="shared" si="9"/>
        <v>29774.013015460256</v>
      </c>
      <c r="I35" s="2">
        <f t="shared" si="10"/>
        <v>75622.878637958042</v>
      </c>
      <c r="J35" s="2">
        <f t="shared" si="19"/>
        <v>88226.691744284384</v>
      </c>
      <c r="K35" s="2">
        <f t="shared" si="11"/>
        <v>74389.047485102114</v>
      </c>
      <c r="L35" s="2">
        <f t="shared" si="11"/>
        <v>86787.222065952476</v>
      </c>
      <c r="M35" s="2"/>
      <c r="N35" s="28">
        <f t="shared" si="20"/>
        <v>9490880.6252743267</v>
      </c>
      <c r="O35" s="2">
        <f t="shared" si="12"/>
        <v>11201.519927667028</v>
      </c>
      <c r="P35" s="2">
        <f t="shared" si="13"/>
        <v>36644.067163179592</v>
      </c>
      <c r="R35">
        <f t="shared" si="14"/>
        <v>14</v>
      </c>
      <c r="S35" s="89">
        <f t="shared" si="2"/>
        <v>0</v>
      </c>
      <c r="T35" s="89">
        <f>IF(AND(S35=0,S34&gt;0),SUM($G35:$H$381),S35)</f>
        <v>0</v>
      </c>
      <c r="U35" s="82">
        <f>SUM(T35:T$381)</f>
        <v>0</v>
      </c>
      <c r="V35" s="68">
        <f>localspline(R35,'BBG rates'!$G$10:$G$27,'BBG rates'!$K$10:$K$27)</f>
        <v>1.0061271123856481</v>
      </c>
      <c r="W35" s="68">
        <f>locallinterp(R35,'BBG rates'!$G$10:$G$27,'BBG rates'!$J$10:$J$27)</f>
        <v>-0.51533333333333331</v>
      </c>
      <c r="X35" s="56">
        <f t="shared" si="15"/>
        <v>-0.51655454463785944</v>
      </c>
      <c r="Y35" s="66">
        <f t="shared" si="3"/>
        <v>0</v>
      </c>
      <c r="Z35" s="72">
        <f t="shared" si="4"/>
        <v>0</v>
      </c>
      <c r="AA35" s="79">
        <f t="shared" si="5"/>
        <v>0</v>
      </c>
      <c r="AB35" s="81">
        <f t="shared" si="16"/>
        <v>0</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11741951.356294848</v>
      </c>
    </row>
    <row r="36" spans="1:39" x14ac:dyDescent="0.2">
      <c r="A36" s="7">
        <v>15</v>
      </c>
      <c r="B36" s="7">
        <v>7.5</v>
      </c>
      <c r="C36" s="7">
        <v>3.75</v>
      </c>
      <c r="D36" s="12">
        <f t="shared" si="0"/>
        <v>1.25</v>
      </c>
      <c r="E36" s="29">
        <f t="shared" si="17"/>
        <v>9000424.5120291635</v>
      </c>
      <c r="F36" s="2">
        <f t="shared" si="1"/>
        <v>10657.761351742052</v>
      </c>
      <c r="G36" s="2">
        <f t="shared" si="8"/>
        <v>35041.007015398682</v>
      </c>
      <c r="H36" s="2">
        <f t="shared" si="9"/>
        <v>29561.825505901215</v>
      </c>
      <c r="I36" s="2">
        <f t="shared" si="10"/>
        <v>75260.593873041944</v>
      </c>
      <c r="J36" s="2">
        <f t="shared" si="19"/>
        <v>94075.742341302423</v>
      </c>
      <c r="K36" s="2">
        <f t="shared" si="11"/>
        <v>73945.735534120206</v>
      </c>
      <c r="L36" s="2">
        <f t="shared" si="11"/>
        <v>92432.16941765025</v>
      </c>
      <c r="M36" s="2"/>
      <c r="N36" s="28">
        <f t="shared" si="20"/>
        <v>9454193.4756462034</v>
      </c>
      <c r="O36" s="2">
        <f t="shared" si="12"/>
        <v>11158.437462723648</v>
      </c>
      <c r="P36" s="2">
        <f t="shared" si="13"/>
        <v>36687.149628122977</v>
      </c>
      <c r="R36">
        <f t="shared" si="14"/>
        <v>15</v>
      </c>
      <c r="S36" s="89">
        <f t="shared" si="2"/>
        <v>0</v>
      </c>
      <c r="T36" s="89">
        <f>IF(AND(S36=0,S35&gt;0),SUM($G36:$H$381),S36)</f>
        <v>0</v>
      </c>
      <c r="U36" s="82">
        <f>SUM(T36:T$381)</f>
        <v>0</v>
      </c>
      <c r="V36" s="68">
        <f>localspline(R36,'BBG rates'!$G$10:$G$27,'BBG rates'!$K$10:$K$27)</f>
        <v>1.0065819156345839</v>
      </c>
      <c r="W36" s="68">
        <f>locallinterp(R36,'BBG rates'!$G$10:$G$27,'BBG rates'!$J$10:$J$27)</f>
        <v>-0.51687499999999997</v>
      </c>
      <c r="X36" s="56">
        <f t="shared" si="15"/>
        <v>-0.51810354111574419</v>
      </c>
      <c r="Y36" s="66">
        <f t="shared" si="3"/>
        <v>0</v>
      </c>
      <c r="Z36" s="72">
        <f t="shared" si="4"/>
        <v>0</v>
      </c>
      <c r="AA36" s="79">
        <f t="shared" si="5"/>
        <v>0</v>
      </c>
      <c r="AB36" s="81">
        <f t="shared" si="16"/>
        <v>0</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11716040.801570052</v>
      </c>
    </row>
    <row r="37" spans="1:39" x14ac:dyDescent="0.2">
      <c r="A37" s="7">
        <v>16</v>
      </c>
      <c r="B37" s="7">
        <v>8</v>
      </c>
      <c r="C37" s="7">
        <v>4</v>
      </c>
      <c r="D37" s="12">
        <f t="shared" si="0"/>
        <v>1.3333333333333333</v>
      </c>
      <c r="E37" s="29">
        <f t="shared" si="17"/>
        <v>8936106.5835161693</v>
      </c>
      <c r="F37" s="2">
        <f t="shared" si="1"/>
        <v>10581.807739525706</v>
      </c>
      <c r="G37" s="2">
        <f t="shared" si="8"/>
        <v>34967.354751614032</v>
      </c>
      <c r="H37" s="2">
        <f t="shared" si="9"/>
        <v>29350.573761379503</v>
      </c>
      <c r="I37" s="2">
        <f t="shared" si="10"/>
        <v>74899.736252519244</v>
      </c>
      <c r="J37" s="2">
        <f t="shared" si="19"/>
        <v>99866.315003358992</v>
      </c>
      <c r="K37" s="2">
        <f t="shared" si="11"/>
        <v>73504.762743478932</v>
      </c>
      <c r="L37" s="2">
        <f t="shared" si="11"/>
        <v>98006.350324638581</v>
      </c>
      <c r="M37" s="2"/>
      <c r="N37" s="28">
        <f t="shared" si="20"/>
        <v>9417463.1929010414</v>
      </c>
      <c r="O37" s="2">
        <f t="shared" si="12"/>
        <v>11115.304345684874</v>
      </c>
      <c r="P37" s="2">
        <f t="shared" si="13"/>
        <v>36730.282745161749</v>
      </c>
      <c r="R37">
        <f t="shared" si="14"/>
        <v>16</v>
      </c>
      <c r="S37" s="89">
        <f t="shared" si="2"/>
        <v>0</v>
      </c>
      <c r="T37" s="89">
        <f>IF(AND(S37=0,S36&gt;0),SUM($G37:$H$381),S37)</f>
        <v>0</v>
      </c>
      <c r="U37" s="82">
        <f>SUM(T37:T$381)</f>
        <v>0</v>
      </c>
      <c r="V37" s="68">
        <f>localspline(R37,'BBG rates'!$G$10:$G$27,'BBG rates'!$K$10:$K$27)</f>
        <v>1.0070383848956586</v>
      </c>
      <c r="W37" s="68">
        <f>locallinterp(R37,'BBG rates'!$G$10:$G$27,'BBG rates'!$J$10:$J$27)</f>
        <v>-0.51841666666666664</v>
      </c>
      <c r="X37" s="56">
        <f t="shared" si="15"/>
        <v>-0.51965255959802725</v>
      </c>
      <c r="Y37" s="66">
        <f t="shared" si="3"/>
        <v>0</v>
      </c>
      <c r="Z37" s="72">
        <f t="shared" si="4"/>
        <v>0</v>
      </c>
      <c r="AA37" s="79">
        <f t="shared" si="5"/>
        <v>0</v>
      </c>
      <c r="AB37" s="81">
        <f t="shared" si="16"/>
        <v>0</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11688386.3095845</v>
      </c>
    </row>
    <row r="38" spans="1:39" x14ac:dyDescent="0.2">
      <c r="A38" s="7">
        <v>17</v>
      </c>
      <c r="B38" s="7">
        <v>8.5</v>
      </c>
      <c r="C38" s="7">
        <v>4.25</v>
      </c>
      <c r="D38" s="12">
        <f t="shared" si="0"/>
        <v>1.4166666666666667</v>
      </c>
      <c r="E38" s="29">
        <f t="shared" si="17"/>
        <v>8872072.4720079079</v>
      </c>
      <c r="F38" s="2">
        <f t="shared" si="1"/>
        <v>10506.189089225441</v>
      </c>
      <c r="G38" s="2">
        <f t="shared" si="8"/>
        <v>34893.857296621209</v>
      </c>
      <c r="H38" s="2">
        <f t="shared" si="9"/>
        <v>29140.254211640189</v>
      </c>
      <c r="I38" s="2">
        <f t="shared" si="10"/>
        <v>74540.300597486843</v>
      </c>
      <c r="J38" s="2">
        <f t="shared" si="19"/>
        <v>105598.75917977303</v>
      </c>
      <c r="K38" s="2">
        <f t="shared" si="11"/>
        <v>73066.117509479722</v>
      </c>
      <c r="L38" s="2">
        <f t="shared" si="11"/>
        <v>103510.3331384296</v>
      </c>
      <c r="M38" s="2"/>
      <c r="N38" s="28">
        <f t="shared" si="20"/>
        <v>9380689.7263271939</v>
      </c>
      <c r="O38" s="2">
        <f t="shared" si="12"/>
        <v>11072.120516998988</v>
      </c>
      <c r="P38" s="2">
        <f t="shared" si="13"/>
        <v>36773.46657384764</v>
      </c>
      <c r="R38">
        <f t="shared" si="14"/>
        <v>17</v>
      </c>
      <c r="S38" s="89">
        <f t="shared" si="2"/>
        <v>0</v>
      </c>
      <c r="T38" s="89">
        <f>IF(AND(S38=0,S37&gt;0),SUM($G38:$H$381),S38)</f>
        <v>0</v>
      </c>
      <c r="U38" s="82">
        <f>SUM(T38:T$381)</f>
        <v>0</v>
      </c>
      <c r="V38" s="68">
        <f>localspline(R38,'BBG rates'!$G$10:$G$27,'BBG rates'!$K$10:$K$27)</f>
        <v>1.0074969534409595</v>
      </c>
      <c r="W38" s="68">
        <f>locallinterp(R38,'BBG rates'!$G$10:$G$27,'BBG rates'!$J$10:$J$27)</f>
        <v>-0.5199583333333333</v>
      </c>
      <c r="X38" s="56">
        <f t="shared" si="15"/>
        <v>-0.52120160008497507</v>
      </c>
      <c r="Y38" s="66">
        <f t="shared" si="3"/>
        <v>0</v>
      </c>
      <c r="Z38" s="72">
        <f t="shared" si="4"/>
        <v>0</v>
      </c>
      <c r="AA38" s="79">
        <f t="shared" si="5"/>
        <v>0</v>
      </c>
      <c r="AB38" s="81">
        <f t="shared" si="16"/>
        <v>0</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11659003.83382</v>
      </c>
    </row>
    <row r="39" spans="1:39" x14ac:dyDescent="0.2">
      <c r="A39" s="7">
        <v>18</v>
      </c>
      <c r="B39" s="7">
        <v>9</v>
      </c>
      <c r="C39" s="7">
        <v>4.5</v>
      </c>
      <c r="D39" s="12">
        <f t="shared" si="0"/>
        <v>1.5</v>
      </c>
      <c r="E39" s="29">
        <f t="shared" si="17"/>
        <v>8808321.0943836961</v>
      </c>
      <c r="F39" s="2">
        <f t="shared" si="1"/>
        <v>10430.904122850116</v>
      </c>
      <c r="G39" s="2">
        <f t="shared" si="8"/>
        <v>34820.514325029508</v>
      </c>
      <c r="H39" s="2">
        <f t="shared" si="9"/>
        <v>28930.863299181674</v>
      </c>
      <c r="I39" s="2">
        <f t="shared" si="10"/>
        <v>74182.281747061294</v>
      </c>
      <c r="J39" s="2">
        <f t="shared" si="19"/>
        <v>111273.42262059194</v>
      </c>
      <c r="K39" s="2">
        <f t="shared" si="11"/>
        <v>72629.78828394787</v>
      </c>
      <c r="L39" s="2">
        <f t="shared" si="11"/>
        <v>108944.6824259218</v>
      </c>
      <c r="M39" s="2"/>
      <c r="N39" s="28">
        <f t="shared" si="20"/>
        <v>9343873.0251533911</v>
      </c>
      <c r="O39" s="2">
        <f t="shared" si="12"/>
        <v>11028.885917044257</v>
      </c>
      <c r="P39" s="2">
        <f t="shared" si="13"/>
        <v>36816.701173802372</v>
      </c>
      <c r="R39">
        <f t="shared" si="14"/>
        <v>18</v>
      </c>
      <c r="S39" s="89">
        <f t="shared" si="2"/>
        <v>0</v>
      </c>
      <c r="T39" s="89">
        <f>IF(AND(S39=0,S38&gt;0),SUM($G39:$H$381),S39)</f>
        <v>0</v>
      </c>
      <c r="U39" s="82">
        <f>SUM(T39:T$381)</f>
        <v>0</v>
      </c>
      <c r="V39" s="68">
        <f>localspline(R39,'BBG rates'!$G$10:$G$27,'BBG rates'!$K$10:$K$27)</f>
        <v>1.0079580545425415</v>
      </c>
      <c r="W39" s="68">
        <f>locallinterp(R39,'BBG rates'!$G$10:$G$27,'BBG rates'!$J$10:$J$27)</f>
        <v>-0.52149999999999996</v>
      </c>
      <c r="X39" s="56">
        <f t="shared" si="15"/>
        <v>-0.52275066257752023</v>
      </c>
      <c r="Y39" s="66">
        <f t="shared" si="3"/>
        <v>0</v>
      </c>
      <c r="Z39" s="72">
        <f t="shared" si="4"/>
        <v>0</v>
      </c>
      <c r="AA39" s="79">
        <f t="shared" si="5"/>
        <v>0</v>
      </c>
      <c r="AB39" s="81">
        <f t="shared" si="16"/>
        <v>0</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11627909.235519469</v>
      </c>
    </row>
    <row r="40" spans="1:39" x14ac:dyDescent="0.2">
      <c r="A40" s="7">
        <v>19</v>
      </c>
      <c r="B40" s="7">
        <v>9.5</v>
      </c>
      <c r="C40" s="7">
        <v>4.75</v>
      </c>
      <c r="D40" s="12">
        <f t="shared" si="0"/>
        <v>1.5833333333333333</v>
      </c>
      <c r="E40" s="29">
        <f t="shared" si="17"/>
        <v>8744851.3713923525</v>
      </c>
      <c r="F40" s="2">
        <f t="shared" si="1"/>
        <v>10355.951566973701</v>
      </c>
      <c r="G40" s="2">
        <f t="shared" si="8"/>
        <v>34747.325512132156</v>
      </c>
      <c r="H40" s="2">
        <f t="shared" si="9"/>
        <v>28722.397479211704</v>
      </c>
      <c r="I40" s="2">
        <f t="shared" si="10"/>
        <v>73825.674558317565</v>
      </c>
      <c r="J40" s="2">
        <f t="shared" si="19"/>
        <v>116890.65138400281</v>
      </c>
      <c r="K40" s="2">
        <f t="shared" si="11"/>
        <v>72195.763573972989</v>
      </c>
      <c r="L40" s="2">
        <f t="shared" si="11"/>
        <v>114309.95899212388</v>
      </c>
      <c r="M40" s="2"/>
      <c r="N40" s="28">
        <f t="shared" si="20"/>
        <v>9307013.0385486726</v>
      </c>
      <c r="O40" s="2">
        <f t="shared" si="12"/>
        <v>10985.600486128853</v>
      </c>
      <c r="P40" s="2">
        <f t="shared" si="13"/>
        <v>36859.986604717764</v>
      </c>
      <c r="R40">
        <f t="shared" si="14"/>
        <v>19</v>
      </c>
      <c r="S40" s="89">
        <f t="shared" si="2"/>
        <v>0</v>
      </c>
      <c r="T40" s="89">
        <f>IF(AND(S40=0,S39&gt;0),SUM($G40:$H$381),S40)</f>
        <v>0</v>
      </c>
      <c r="U40" s="82">
        <f>SUM(T40:T$381)</f>
        <v>0</v>
      </c>
      <c r="V40" s="68">
        <f>localspline(R40,'BBG rates'!$G$10:$G$27,'BBG rates'!$K$10:$K$27)</f>
        <v>1.0084217198850787</v>
      </c>
      <c r="W40" s="68">
        <f>locallinterp(R40,'BBG rates'!$G$10:$G$27,'BBG rates'!$J$10:$J$27)</f>
        <v>-0.5219583333333333</v>
      </c>
      <c r="X40" s="56">
        <f t="shared" si="15"/>
        <v>-0.52321119891365342</v>
      </c>
      <c r="Y40" s="66">
        <f t="shared" si="3"/>
        <v>0</v>
      </c>
      <c r="Z40" s="72">
        <f t="shared" si="4"/>
        <v>0</v>
      </c>
      <c r="AA40" s="79">
        <f t="shared" si="5"/>
        <v>0</v>
      </c>
      <c r="AB40" s="81">
        <f t="shared" si="16"/>
        <v>0</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11595118.284128299</v>
      </c>
    </row>
    <row r="41" spans="1:39" x14ac:dyDescent="0.2">
      <c r="A41" s="7">
        <v>20</v>
      </c>
      <c r="B41" s="7">
        <v>10</v>
      </c>
      <c r="C41" s="7">
        <v>5</v>
      </c>
      <c r="D41" s="12">
        <f t="shared" si="0"/>
        <v>1.6666666666666667</v>
      </c>
      <c r="E41" s="29">
        <f t="shared" si="17"/>
        <v>8681662.2276388444</v>
      </c>
      <c r="F41" s="2">
        <f t="shared" si="1"/>
        <v>10281.330152719549</v>
      </c>
      <c r="G41" s="2">
        <f t="shared" si="8"/>
        <v>34674.29053390491</v>
      </c>
      <c r="H41" s="2">
        <f t="shared" si="9"/>
        <v>28514.853219603516</v>
      </c>
      <c r="I41" s="2">
        <f t="shared" si="10"/>
        <v>73470.47390622797</v>
      </c>
      <c r="J41" s="2">
        <f t="shared" si="19"/>
        <v>122450.78984371328</v>
      </c>
      <c r="K41" s="2">
        <f t="shared" si="11"/>
        <v>71764.031941650232</v>
      </c>
      <c r="L41" s="2">
        <f t="shared" si="11"/>
        <v>119606.71990275038</v>
      </c>
      <c r="M41" s="2"/>
      <c r="N41" s="28">
        <f t="shared" si="20"/>
        <v>9270109.715622317</v>
      </c>
      <c r="O41" s="2">
        <f t="shared" si="12"/>
        <v>10942.264164490765</v>
      </c>
      <c r="P41" s="2">
        <f t="shared" si="13"/>
        <v>36903.322926355853</v>
      </c>
      <c r="R41">
        <f t="shared" si="14"/>
        <v>20</v>
      </c>
      <c r="S41" s="89">
        <f t="shared" si="2"/>
        <v>0</v>
      </c>
      <c r="T41" s="89">
        <f>IF(AND(S41=0,S40&gt;0),SUM($G41:$H$381),S41)</f>
        <v>0</v>
      </c>
      <c r="U41" s="82">
        <f>SUM(T41:T$381)</f>
        <v>0</v>
      </c>
      <c r="V41" s="68">
        <f>localspline(R41,'BBG rates'!$G$10:$G$27,'BBG rates'!$K$10:$K$27)</f>
        <v>1.0088863748106902</v>
      </c>
      <c r="W41" s="68">
        <f>locallinterp(R41,'BBG rates'!$G$10:$G$27,'BBG rates'!$J$10:$J$27)</f>
        <v>-0.52241666666666664</v>
      </c>
      <c r="X41" s="56">
        <f t="shared" si="15"/>
        <v>-0.52367173719476412</v>
      </c>
      <c r="Y41" s="66">
        <f t="shared" si="3"/>
        <v>0</v>
      </c>
      <c r="Z41" s="72">
        <f t="shared" si="4"/>
        <v>0</v>
      </c>
      <c r="AA41" s="79">
        <f t="shared" si="5"/>
        <v>0</v>
      </c>
      <c r="AB41" s="81">
        <f t="shared" si="16"/>
        <v>0</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11560646.6577338</v>
      </c>
    </row>
    <row r="42" spans="1:39" x14ac:dyDescent="0.2">
      <c r="A42" s="7">
        <v>21</v>
      </c>
      <c r="B42" s="7">
        <v>10.5</v>
      </c>
      <c r="C42" s="7">
        <v>5.25</v>
      </c>
      <c r="D42" s="12">
        <f t="shared" si="0"/>
        <v>1.75</v>
      </c>
      <c r="E42" s="29">
        <f t="shared" si="17"/>
        <v>8618752.5915709864</v>
      </c>
      <c r="F42" s="2">
        <f t="shared" si="1"/>
        <v>10207.038615744686</v>
      </c>
      <c r="G42" s="2">
        <f t="shared" si="8"/>
        <v>34601.409067004526</v>
      </c>
      <c r="H42" s="2">
        <f t="shared" si="9"/>
        <v>28308.227000852141</v>
      </c>
      <c r="I42" s="2">
        <f t="shared" si="10"/>
        <v>73116.674683601348</v>
      </c>
      <c r="J42" s="2">
        <f t="shared" si="19"/>
        <v>127954.18069630236</v>
      </c>
      <c r="K42" s="2">
        <f t="shared" si="11"/>
        <v>71334.582003823205</v>
      </c>
      <c r="L42" s="2">
        <f t="shared" si="11"/>
        <v>124835.5185066906</v>
      </c>
      <c r="M42" s="2"/>
      <c r="N42" s="28">
        <f t="shared" si="20"/>
        <v>9233163.0054237675</v>
      </c>
      <c r="O42" s="2">
        <f t="shared" si="12"/>
        <v>10898.876892297723</v>
      </c>
      <c r="P42" s="2">
        <f t="shared" si="13"/>
        <v>36946.710198548884</v>
      </c>
      <c r="R42">
        <f t="shared" si="14"/>
        <v>21</v>
      </c>
      <c r="S42" s="89">
        <f t="shared" si="2"/>
        <v>0</v>
      </c>
      <c r="T42" s="89">
        <f>IF(AND(S42=0,S41&gt;0),SUM($G42:$H$381),S42)</f>
        <v>0</v>
      </c>
      <c r="U42" s="82">
        <f>SUM(T42:T$381)</f>
        <v>0</v>
      </c>
      <c r="V42" s="68">
        <f>localspline(R42,'BBG rates'!$G$10:$G$27,'BBG rates'!$K$10:$K$27)</f>
        <v>1.0093500430717199</v>
      </c>
      <c r="W42" s="68">
        <f>locallinterp(R42,'BBG rates'!$G$10:$G$27,'BBG rates'!$J$10:$J$27)</f>
        <v>-0.52287499999999998</v>
      </c>
      <c r="X42" s="56">
        <f t="shared" si="15"/>
        <v>-0.52413227742098556</v>
      </c>
      <c r="Y42" s="66">
        <f t="shared" si="3"/>
        <v>0</v>
      </c>
      <c r="Z42" s="72">
        <f t="shared" si="4"/>
        <v>0</v>
      </c>
      <c r="AA42" s="79">
        <f t="shared" si="5"/>
        <v>0</v>
      </c>
      <c r="AB42" s="81">
        <f t="shared" si="16"/>
        <v>0</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11524509.943502761</v>
      </c>
    </row>
    <row r="43" spans="1:39" x14ac:dyDescent="0.2">
      <c r="A43" s="7">
        <v>22</v>
      </c>
      <c r="B43" s="7">
        <v>11</v>
      </c>
      <c r="C43" s="7">
        <v>5.5</v>
      </c>
      <c r="D43" s="12">
        <f t="shared" si="0"/>
        <v>1.8333333333333333</v>
      </c>
      <c r="E43" s="29">
        <f t="shared" si="17"/>
        <v>8556121.3954661898</v>
      </c>
      <c r="F43" s="2">
        <f t="shared" si="1"/>
        <v>10133.075696224179</v>
      </c>
      <c r="G43" s="2">
        <f t="shared" si="8"/>
        <v>34528.680788767429</v>
      </c>
      <c r="H43" s="2">
        <f t="shared" si="9"/>
        <v>28102.515316030898</v>
      </c>
      <c r="I43" s="2">
        <f t="shared" si="10"/>
        <v>72764.271801022507</v>
      </c>
      <c r="J43" s="2">
        <f t="shared" si="19"/>
        <v>133401.16496854127</v>
      </c>
      <c r="K43" s="2">
        <f t="shared" si="11"/>
        <v>70907.402431827752</v>
      </c>
      <c r="L43" s="2">
        <f t="shared" si="11"/>
        <v>129996.90445835088</v>
      </c>
      <c r="M43" s="2"/>
      <c r="N43" s="28">
        <f t="shared" si="20"/>
        <v>9196172.856942568</v>
      </c>
      <c r="O43" s="2">
        <f t="shared" si="12"/>
        <v>10855.438609647112</v>
      </c>
      <c r="P43" s="2">
        <f t="shared" si="13"/>
        <v>36990.148481199503</v>
      </c>
      <c r="R43">
        <f t="shared" si="14"/>
        <v>22</v>
      </c>
      <c r="S43" s="89">
        <f t="shared" si="2"/>
        <v>0</v>
      </c>
      <c r="T43" s="89">
        <f>IF(AND(S43=0,S42&gt;0),SUM($G43:$H$381),S43)</f>
        <v>0</v>
      </c>
      <c r="U43" s="82">
        <f>SUM(T43:T$381)</f>
        <v>0</v>
      </c>
      <c r="V43" s="68">
        <f>localspline(R43,'BBG rates'!$G$10:$G$27,'BBG rates'!$K$10:$K$27)</f>
        <v>1.0098107484226333</v>
      </c>
      <c r="W43" s="68">
        <f>locallinterp(R43,'BBG rates'!$G$10:$G$27,'BBG rates'!$J$10:$J$27)</f>
        <v>-0.52333333333333332</v>
      </c>
      <c r="X43" s="56">
        <f t="shared" si="15"/>
        <v>-0.52459281959218451</v>
      </c>
      <c r="Y43" s="66">
        <f t="shared" si="3"/>
        <v>0</v>
      </c>
      <c r="Z43" s="72">
        <f t="shared" si="4"/>
        <v>0</v>
      </c>
      <c r="AA43" s="79">
        <f t="shared" si="5"/>
        <v>0</v>
      </c>
      <c r="AB43" s="81">
        <f t="shared" si="16"/>
        <v>0</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11486723.638117103</v>
      </c>
    </row>
    <row r="44" spans="1:39" x14ac:dyDescent="0.2">
      <c r="A44" s="7">
        <v>23</v>
      </c>
      <c r="B44" s="7">
        <v>11.5</v>
      </c>
      <c r="C44" s="7">
        <v>5.75</v>
      </c>
      <c r="D44" s="12">
        <f t="shared" si="0"/>
        <v>1.9166666666666667</v>
      </c>
      <c r="E44" s="29">
        <f t="shared" si="17"/>
        <v>8493767.5754182339</v>
      </c>
      <c r="F44" s="2">
        <f t="shared" si="1"/>
        <v>10059.440138835558</v>
      </c>
      <c r="G44" s="2">
        <f t="shared" si="8"/>
        <v>34456.105377208267</v>
      </c>
      <c r="H44" s="2">
        <f t="shared" si="9"/>
        <v>27897.714670747951</v>
      </c>
      <c r="I44" s="2">
        <f t="shared" si="10"/>
        <v>72413.260186791784</v>
      </c>
      <c r="J44" s="2">
        <f t="shared" si="19"/>
        <v>138792.08202468426</v>
      </c>
      <c r="K44" s="2">
        <f t="shared" si="11"/>
        <v>70482.481951236972</v>
      </c>
      <c r="L44" s="2">
        <f t="shared" si="11"/>
        <v>135091.42373987086</v>
      </c>
      <c r="M44" s="2"/>
      <c r="N44" s="28">
        <f t="shared" si="20"/>
        <v>9159139.2191082872</v>
      </c>
      <c r="O44" s="2">
        <f t="shared" si="12"/>
        <v>10811.949256565886</v>
      </c>
      <c r="P44" s="2">
        <f t="shared" si="13"/>
        <v>37033.637834280729</v>
      </c>
      <c r="R44">
        <f t="shared" si="14"/>
        <v>23</v>
      </c>
      <c r="S44" s="89">
        <f t="shared" si="2"/>
        <v>0</v>
      </c>
      <c r="T44" s="89">
        <f>IF(AND(S44=0,S43&gt;0),SUM($G44:$H$381),S44)</f>
        <v>0</v>
      </c>
      <c r="U44" s="82">
        <f>SUM(T44:T$381)</f>
        <v>0</v>
      </c>
      <c r="V44" s="68">
        <f>localspline(R44,'BBG rates'!$G$10:$G$27,'BBG rates'!$K$10:$K$27)</f>
        <v>1.0102665146174317</v>
      </c>
      <c r="W44" s="68">
        <f>locallinterp(R44,'BBG rates'!$G$10:$G$27,'BBG rates'!$J$10:$J$27)</f>
        <v>-0.52379166666666666</v>
      </c>
      <c r="X44" s="56">
        <f t="shared" si="15"/>
        <v>-0.5250533637084942</v>
      </c>
      <c r="Y44" s="66">
        <f t="shared" si="3"/>
        <v>0</v>
      </c>
      <c r="Z44" s="72">
        <f t="shared" si="4"/>
        <v>0</v>
      </c>
      <c r="AA44" s="79">
        <f t="shared" si="5"/>
        <v>0</v>
      </c>
      <c r="AB44" s="81">
        <f t="shared" si="16"/>
        <v>0</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11447303.148207655</v>
      </c>
    </row>
    <row r="45" spans="1:39" x14ac:dyDescent="0.2">
      <c r="A45" s="7">
        <v>24</v>
      </c>
      <c r="B45" s="7">
        <v>12</v>
      </c>
      <c r="C45" s="7">
        <v>6</v>
      </c>
      <c r="D45" s="12">
        <f t="shared" si="0"/>
        <v>2</v>
      </c>
      <c r="E45" s="29">
        <f t="shared" si="17"/>
        <v>8431690.0713241119</v>
      </c>
      <c r="F45" s="2">
        <f t="shared" si="1"/>
        <v>9986.1306927432543</v>
      </c>
      <c r="G45" s="2">
        <f t="shared" si="8"/>
        <v>34383.682511018407</v>
      </c>
      <c r="H45" s="2">
        <f t="shared" si="9"/>
        <v>27693.821583103072</v>
      </c>
      <c r="I45" s="2">
        <f t="shared" si="10"/>
        <v>72063.634786864728</v>
      </c>
      <c r="J45" s="2">
        <f t="shared" si="19"/>
        <v>144127.26957372946</v>
      </c>
      <c r="K45" s="2">
        <f t="shared" si="11"/>
        <v>70059.809341607441</v>
      </c>
      <c r="L45" s="2">
        <f t="shared" si="11"/>
        <v>140119.61868321488</v>
      </c>
      <c r="M45" s="2"/>
      <c r="N45" s="28">
        <f t="shared" si="20"/>
        <v>9122062.0407904517</v>
      </c>
      <c r="O45" s="2">
        <f t="shared" si="12"/>
        <v>10768.408773010489</v>
      </c>
      <c r="P45" s="2">
        <f t="shared" si="13"/>
        <v>37077.178317836129</v>
      </c>
      <c r="R45">
        <f t="shared" si="14"/>
        <v>24</v>
      </c>
      <c r="S45" s="89">
        <f t="shared" si="2"/>
        <v>0</v>
      </c>
      <c r="T45" s="89">
        <f>IF(AND(S45=0,S44&gt;0),SUM($G45:$H$381),S45)</f>
        <v>0</v>
      </c>
      <c r="U45" s="82">
        <f>SUM(T45:T$381)</f>
        <v>0</v>
      </c>
      <c r="V45" s="68">
        <f>localspline(R45,'BBG rates'!$G$10:$G$27,'BBG rates'!$K$10:$K$27)</f>
        <v>1.0107153654098511</v>
      </c>
      <c r="W45" s="68">
        <f>locallinterp(R45,'BBG rates'!$G$10:$G$27,'BBG rates'!$J$10:$J$27)</f>
        <v>-0.52424999999999999</v>
      </c>
      <c r="X45" s="56">
        <f t="shared" si="15"/>
        <v>-0.52551390977004786</v>
      </c>
      <c r="Y45" s="66">
        <f t="shared" si="3"/>
        <v>0</v>
      </c>
      <c r="Z45" s="72">
        <f t="shared" si="4"/>
        <v>0</v>
      </c>
      <c r="AA45" s="79">
        <f t="shared" si="5"/>
        <v>0</v>
      </c>
      <c r="AB45" s="81">
        <f t="shared" si="16"/>
        <v>0</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11406263.790786056</v>
      </c>
    </row>
    <row r="46" spans="1:39" x14ac:dyDescent="0.2">
      <c r="A46" s="7">
        <v>25</v>
      </c>
      <c r="B46" s="7">
        <v>12.5</v>
      </c>
      <c r="C46" s="7">
        <v>6.25</v>
      </c>
      <c r="D46" s="12">
        <f t="shared" si="0"/>
        <v>2.0833333333333335</v>
      </c>
      <c r="E46" s="29">
        <f t="shared" si="17"/>
        <v>8369887.8268709024</v>
      </c>
      <c r="F46" s="2">
        <f t="shared" si="1"/>
        <v>9913.1461115831462</v>
      </c>
      <c r="G46" s="2">
        <f t="shared" si="8"/>
        <v>34311.411869564632</v>
      </c>
      <c r="H46" s="2">
        <f t="shared" si="9"/>
        <v>27490.83258364454</v>
      </c>
      <c r="I46" s="2">
        <f t="shared" si="10"/>
        <v>71715.390564792324</v>
      </c>
      <c r="J46" s="2">
        <f t="shared" si="19"/>
        <v>149407.06367665069</v>
      </c>
      <c r="K46" s="2">
        <f t="shared" si="11"/>
        <v>69639.373436226713</v>
      </c>
      <c r="L46" s="2">
        <f t="shared" si="11"/>
        <v>145082.02799213899</v>
      </c>
      <c r="M46" s="2"/>
      <c r="N46" s="28">
        <f t="shared" si="20"/>
        <v>9084941.2707984727</v>
      </c>
      <c r="O46" s="2">
        <f t="shared" si="12"/>
        <v>10724.817098866779</v>
      </c>
      <c r="P46" s="2">
        <f t="shared" si="13"/>
        <v>37120.769991979847</v>
      </c>
      <c r="R46">
        <f t="shared" si="14"/>
        <v>25</v>
      </c>
      <c r="S46" s="89">
        <f t="shared" si="2"/>
        <v>0</v>
      </c>
      <c r="T46" s="89">
        <f>IF(AND(S46=0,S45&gt;0),SUM($G46:$H$381),S46)</f>
        <v>0</v>
      </c>
      <c r="U46" s="82">
        <f>SUM(T46:T$381)</f>
        <v>0</v>
      </c>
      <c r="V46" s="68">
        <f>localspline(R46,'BBG rates'!$G$10:$G$27,'BBG rates'!$K$10:$K$27)</f>
        <v>1.0111558185911758</v>
      </c>
      <c r="W46" s="68">
        <f>locallinterp(R46,'BBG rates'!$G$10:$G$27,'BBG rates'!$J$10:$J$27)</f>
        <v>-0.52297916666666666</v>
      </c>
      <c r="X46" s="56">
        <f t="shared" si="15"/>
        <v>-0.52423694592538261</v>
      </c>
      <c r="Y46" s="66">
        <f t="shared" si="3"/>
        <v>0</v>
      </c>
      <c r="Z46" s="72">
        <f t="shared" si="4"/>
        <v>0</v>
      </c>
      <c r="AA46" s="79">
        <f t="shared" si="5"/>
        <v>0</v>
      </c>
      <c r="AB46" s="81">
        <f t="shared" si="16"/>
        <v>0</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11363620.793674774</v>
      </c>
    </row>
    <row r="47" spans="1:39" x14ac:dyDescent="0.2">
      <c r="A47" s="7">
        <v>26</v>
      </c>
      <c r="B47" s="7">
        <v>13</v>
      </c>
      <c r="C47" s="7">
        <v>6.5</v>
      </c>
      <c r="D47" s="12">
        <f t="shared" si="0"/>
        <v>2.1666666666666665</v>
      </c>
      <c r="E47" s="29">
        <f t="shared" si="17"/>
        <v>8308359.7895226888</v>
      </c>
      <c r="F47" s="2">
        <f t="shared" si="1"/>
        <v>9840.4851534471181</v>
      </c>
      <c r="G47" s="2">
        <f t="shared" si="8"/>
        <v>34239.293132887615</v>
      </c>
      <c r="H47" s="2">
        <f t="shared" si="9"/>
        <v>27288.744215326191</v>
      </c>
      <c r="I47" s="2">
        <f t="shared" si="10"/>
        <v>71368.522501660918</v>
      </c>
      <c r="J47" s="2">
        <f t="shared" si="19"/>
        <v>154631.79875359865</v>
      </c>
      <c r="K47" s="2">
        <f t="shared" si="11"/>
        <v>69221.163121861711</v>
      </c>
      <c r="L47" s="2">
        <f t="shared" si="11"/>
        <v>149979.18676403369</v>
      </c>
      <c r="M47" s="2"/>
      <c r="N47" s="28">
        <f t="shared" si="20"/>
        <v>9047776.8578815758</v>
      </c>
      <c r="O47" s="2">
        <f t="shared" si="12"/>
        <v>10681.174173949927</v>
      </c>
      <c r="P47" s="2">
        <f t="shared" si="13"/>
        <v>37164.412916896705</v>
      </c>
      <c r="R47">
        <f t="shared" si="14"/>
        <v>26</v>
      </c>
      <c r="S47" s="89">
        <f t="shared" si="2"/>
        <v>0</v>
      </c>
      <c r="T47" s="89">
        <f>IF(AND(S47=0,S46&gt;0),SUM($G47:$H$381),S47)</f>
        <v>0</v>
      </c>
      <c r="U47" s="82">
        <f>SUM(T47:T$381)</f>
        <v>0</v>
      </c>
      <c r="V47" s="68">
        <f>localspline(R47,'BBG rates'!$G$10:$G$27,'BBG rates'!$K$10:$K$27)</f>
        <v>1.0115881297323326</v>
      </c>
      <c r="W47" s="68">
        <f>locallinterp(R47,'BBG rates'!$G$10:$G$27,'BBG rates'!$J$10:$J$27)</f>
        <v>-0.52170833333333333</v>
      </c>
      <c r="X47" s="56">
        <f t="shared" si="15"/>
        <v>-0.52295999703462215</v>
      </c>
      <c r="Y47" s="66">
        <f t="shared" si="3"/>
        <v>0</v>
      </c>
      <c r="Z47" s="72">
        <f t="shared" si="4"/>
        <v>0</v>
      </c>
      <c r="AA47" s="79">
        <f t="shared" si="5"/>
        <v>0</v>
      </c>
      <c r="AB47" s="81">
        <f t="shared" si="16"/>
        <v>0</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11320247.396979695</v>
      </c>
    </row>
    <row r="48" spans="1:39" x14ac:dyDescent="0.2">
      <c r="A48" s="7">
        <v>27</v>
      </c>
      <c r="B48" s="7">
        <v>13.5</v>
      </c>
      <c r="C48" s="7">
        <v>6.75</v>
      </c>
      <c r="D48" s="12">
        <f t="shared" si="0"/>
        <v>2.25</v>
      </c>
      <c r="E48" s="29">
        <f t="shared" si="17"/>
        <v>8247104.9105075235</v>
      </c>
      <c r="F48" s="2">
        <f t="shared" si="1"/>
        <v>9768.1465808676821</v>
      </c>
      <c r="G48" s="2">
        <f t="shared" si="8"/>
        <v>34167.325981700567</v>
      </c>
      <c r="H48" s="2">
        <f t="shared" si="9"/>
        <v>27087.553033464574</v>
      </c>
      <c r="I48" s="2">
        <f t="shared" si="10"/>
        <v>71023.025596032821</v>
      </c>
      <c r="J48" s="2">
        <f t="shared" si="19"/>
        <v>159801.80759107386</v>
      </c>
      <c r="K48" s="2">
        <f t="shared" si="11"/>
        <v>68805.167338508574</v>
      </c>
      <c r="L48" s="2">
        <f t="shared" si="11"/>
        <v>154811.62651164431</v>
      </c>
      <c r="M48" s="2"/>
      <c r="N48" s="28">
        <f t="shared" si="20"/>
        <v>9010568.7507287338</v>
      </c>
      <c r="O48" s="2">
        <f t="shared" si="12"/>
        <v>10637.479938004351</v>
      </c>
      <c r="P48" s="2">
        <f t="shared" si="13"/>
        <v>37208.107152842269</v>
      </c>
      <c r="R48">
        <f t="shared" si="14"/>
        <v>27</v>
      </c>
      <c r="S48" s="89">
        <f t="shared" si="2"/>
        <v>0</v>
      </c>
      <c r="T48" s="89">
        <f>IF(AND(S48=0,S47&gt;0),SUM($G48:$H$381),S48)</f>
        <v>0</v>
      </c>
      <c r="U48" s="82">
        <f>SUM(T48:T$381)</f>
        <v>0</v>
      </c>
      <c r="V48" s="68">
        <f>localspline(R48,'BBG rates'!$G$10:$G$27,'BBG rates'!$K$10:$K$27)</f>
        <v>1.0120131676004078</v>
      </c>
      <c r="W48" s="68">
        <f>locallinterp(R48,'BBG rates'!$G$10:$G$27,'BBG rates'!$J$10:$J$27)</f>
        <v>-0.5204375</v>
      </c>
      <c r="X48" s="56">
        <f t="shared" si="15"/>
        <v>-0.52168306309736678</v>
      </c>
      <c r="Y48" s="66">
        <f t="shared" si="3"/>
        <v>0</v>
      </c>
      <c r="Z48" s="72">
        <f t="shared" si="4"/>
        <v>0</v>
      </c>
      <c r="AA48" s="79">
        <f t="shared" si="5"/>
        <v>0</v>
      </c>
      <c r="AB48" s="81">
        <f t="shared" si="16"/>
        <v>0</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11276151.036901454</v>
      </c>
    </row>
    <row r="49" spans="1:39" x14ac:dyDescent="0.2">
      <c r="A49" s="7">
        <v>28</v>
      </c>
      <c r="B49" s="7">
        <v>14</v>
      </c>
      <c r="C49" s="7">
        <v>7</v>
      </c>
      <c r="D49" s="12">
        <f t="shared" si="0"/>
        <v>2.3333333333333335</v>
      </c>
      <c r="E49" s="29">
        <f t="shared" si="17"/>
        <v>8186122.1448044386</v>
      </c>
      <c r="F49" s="2">
        <f t="shared" si="1"/>
        <v>9696.1291608026513</v>
      </c>
      <c r="G49" s="2">
        <f t="shared" si="8"/>
        <v>34095.5100973878</v>
      </c>
      <c r="H49" s="2">
        <f t="shared" si="9"/>
        <v>26887.255605696315</v>
      </c>
      <c r="I49" s="2">
        <f t="shared" si="10"/>
        <v>70678.894863886759</v>
      </c>
      <c r="J49" s="2">
        <f t="shared" si="19"/>
        <v>164917.4213490691</v>
      </c>
      <c r="K49" s="2">
        <f t="shared" si="11"/>
        <v>68391.375079143472</v>
      </c>
      <c r="L49" s="2">
        <f t="shared" si="11"/>
        <v>159579.87518466811</v>
      </c>
      <c r="M49" s="2"/>
      <c r="N49" s="28">
        <f t="shared" si="20"/>
        <v>8973316.8979685903</v>
      </c>
      <c r="O49" s="2">
        <f t="shared" si="12"/>
        <v>10593.734330703626</v>
      </c>
      <c r="P49" s="2">
        <f t="shared" si="13"/>
        <v>37251.852760142996</v>
      </c>
      <c r="R49">
        <f t="shared" si="14"/>
        <v>28</v>
      </c>
      <c r="S49" s="89">
        <f t="shared" si="2"/>
        <v>0</v>
      </c>
      <c r="T49" s="89">
        <f>IF(AND(S49=0,S48&gt;0),SUM($G49:$H$381),S49)</f>
        <v>0</v>
      </c>
      <c r="U49" s="82">
        <f>SUM(T49:T$381)</f>
        <v>0</v>
      </c>
      <c r="V49" s="68">
        <f>localspline(R49,'BBG rates'!$G$10:$G$27,'BBG rates'!$K$10:$K$27)</f>
        <v>1.0124318010144244</v>
      </c>
      <c r="W49" s="68">
        <f>locallinterp(R49,'BBG rates'!$G$10:$G$27,'BBG rates'!$J$10:$J$27)</f>
        <v>-0.51916666666666667</v>
      </c>
      <c r="X49" s="56">
        <f t="shared" si="15"/>
        <v>-0.52040614411335007</v>
      </c>
      <c r="Y49" s="66">
        <f t="shared" si="3"/>
        <v>0</v>
      </c>
      <c r="Z49" s="72">
        <f t="shared" si="4"/>
        <v>0</v>
      </c>
      <c r="AA49" s="79">
        <f t="shared" si="5"/>
        <v>0</v>
      </c>
      <c r="AB49" s="81">
        <f t="shared" si="16"/>
        <v>0</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11231339.105415886</v>
      </c>
    </row>
    <row r="50" spans="1:39" x14ac:dyDescent="0.2">
      <c r="A50" s="7">
        <v>29</v>
      </c>
      <c r="B50" s="7">
        <v>14.5</v>
      </c>
      <c r="C50" s="7">
        <v>7.25</v>
      </c>
      <c r="D50" s="12">
        <f t="shared" si="0"/>
        <v>2.4166666666666665</v>
      </c>
      <c r="E50" s="29">
        <f t="shared" si="17"/>
        <v>8125410.4511305001</v>
      </c>
      <c r="F50" s="2">
        <f t="shared" si="1"/>
        <v>9624.4316646198749</v>
      </c>
      <c r="G50" s="2">
        <f t="shared" si="8"/>
        <v>34023.84516200333</v>
      </c>
      <c r="H50" s="2">
        <f t="shared" si="9"/>
        <v>26687.848511935568</v>
      </c>
      <c r="I50" s="2">
        <f t="shared" si="10"/>
        <v>70336.125338558777</v>
      </c>
      <c r="J50" s="2">
        <f t="shared" si="19"/>
        <v>169978.9695681837</v>
      </c>
      <c r="K50" s="2">
        <f t="shared" si="11"/>
        <v>67979.775389474627</v>
      </c>
      <c r="L50" s="2">
        <f t="shared" si="11"/>
        <v>164284.45719123035</v>
      </c>
      <c r="M50" s="2"/>
      <c r="N50" s="28">
        <f t="shared" si="20"/>
        <v>8936021.2481693942</v>
      </c>
      <c r="O50" s="2">
        <f t="shared" si="12"/>
        <v>10549.9372916504</v>
      </c>
      <c r="P50" s="2">
        <f t="shared" si="13"/>
        <v>37295.649799196217</v>
      </c>
      <c r="R50">
        <f t="shared" si="14"/>
        <v>29</v>
      </c>
      <c r="S50" s="89">
        <f t="shared" si="2"/>
        <v>0</v>
      </c>
      <c r="T50" s="89">
        <f>IF(AND(S50=0,S49&gt;0),SUM($G50:$H$381),S50)</f>
        <v>0</v>
      </c>
      <c r="U50" s="82">
        <f>SUM(T50:T$381)</f>
        <v>0</v>
      </c>
      <c r="V50" s="68">
        <f>localspline(R50,'BBG rates'!$G$10:$G$27,'BBG rates'!$K$10:$K$27)</f>
        <v>1.0128447199603927</v>
      </c>
      <c r="W50" s="68">
        <f>locallinterp(R50,'BBG rates'!$G$10:$G$27,'BBG rates'!$J$10:$J$27)</f>
        <v>-0.51789583333333333</v>
      </c>
      <c r="X50" s="56">
        <f t="shared" si="15"/>
        <v>-0.51912924008190586</v>
      </c>
      <c r="Y50" s="66">
        <f t="shared" si="3"/>
        <v>0</v>
      </c>
      <c r="Z50" s="72">
        <f t="shared" si="4"/>
        <v>0</v>
      </c>
      <c r="AA50" s="79">
        <f t="shared" si="5"/>
        <v>0</v>
      </c>
      <c r="AB50" s="81">
        <f t="shared" si="16"/>
        <v>0</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11185818.950488308</v>
      </c>
    </row>
    <row r="51" spans="1:39" x14ac:dyDescent="0.2">
      <c r="A51" s="7">
        <v>30</v>
      </c>
      <c r="B51" s="7">
        <v>15</v>
      </c>
      <c r="C51" s="7">
        <v>7.5</v>
      </c>
      <c r="D51" s="12">
        <f t="shared" si="0"/>
        <v>2.5</v>
      </c>
      <c r="E51" s="29">
        <f t="shared" si="17"/>
        <v>8064968.7919278983</v>
      </c>
      <c r="F51" s="2">
        <f t="shared" si="1"/>
        <v>9553.0528680820044</v>
      </c>
      <c r="G51" s="2">
        <f t="shared" si="8"/>
        <v>33952.330858269459</v>
      </c>
      <c r="H51" s="2">
        <f t="shared" si="9"/>
        <v>26489.32834433165</v>
      </c>
      <c r="I51" s="2">
        <f t="shared" si="10"/>
        <v>69994.712070683119</v>
      </c>
      <c r="J51" s="2">
        <f t="shared" si="19"/>
        <v>174986.78017670781</v>
      </c>
      <c r="K51" s="2">
        <f t="shared" si="11"/>
        <v>67570.357367695484</v>
      </c>
      <c r="L51" s="2">
        <f t="shared" si="11"/>
        <v>168925.89341923871</v>
      </c>
      <c r="M51" s="2"/>
      <c r="N51" s="28">
        <f t="shared" si="20"/>
        <v>8898681.749838924</v>
      </c>
      <c r="O51" s="2">
        <f t="shared" si="12"/>
        <v>10506.088760376311</v>
      </c>
      <c r="P51" s="2">
        <f t="shared" si="13"/>
        <v>37339.498330470313</v>
      </c>
      <c r="R51">
        <f t="shared" si="14"/>
        <v>30</v>
      </c>
      <c r="S51" s="89">
        <f t="shared" si="2"/>
        <v>0</v>
      </c>
      <c r="T51" s="89">
        <f>IF(AND(S51=0,S50&gt;0),SUM($G51:$H$381),S51)</f>
        <v>0</v>
      </c>
      <c r="U51" s="82">
        <f>SUM(T51:T$381)</f>
        <v>0</v>
      </c>
      <c r="V51" s="68">
        <f>localspline(R51,'BBG rates'!$G$10:$G$27,'BBG rates'!$K$10:$K$27)</f>
        <v>1.0132528528386615</v>
      </c>
      <c r="W51" s="68">
        <f>locallinterp(R51,'BBG rates'!$G$10:$G$27,'BBG rates'!$J$10:$J$27)</f>
        <v>-0.516625</v>
      </c>
      <c r="X51" s="56">
        <f t="shared" si="15"/>
        <v>-0.51785235100290095</v>
      </c>
      <c r="Y51" s="66">
        <f t="shared" si="3"/>
        <v>0</v>
      </c>
      <c r="Z51" s="72">
        <f t="shared" si="4"/>
        <v>0</v>
      </c>
      <c r="AA51" s="79">
        <f t="shared" si="5"/>
        <v>0</v>
      </c>
      <c r="AB51" s="81">
        <f t="shared" si="16"/>
        <v>0</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11139597.876286929</v>
      </c>
    </row>
    <row r="52" spans="1:39" x14ac:dyDescent="0.2">
      <c r="A52" s="7">
        <v>31</v>
      </c>
      <c r="B52" s="7">
        <v>15.5</v>
      </c>
      <c r="C52" s="7">
        <v>7.75</v>
      </c>
      <c r="D52" s="12">
        <f t="shared" si="0"/>
        <v>2.5833333333333335</v>
      </c>
      <c r="E52" s="29">
        <f t="shared" si="17"/>
        <v>8004796.1333510969</v>
      </c>
      <c r="F52" s="2">
        <f t="shared" si="1"/>
        <v>9481.9915513313263</v>
      </c>
      <c r="G52" s="2">
        <f t="shared" si="8"/>
        <v>33880.966869575335</v>
      </c>
      <c r="H52" s="2">
        <f t="shared" si="9"/>
        <v>26291.69170722679</v>
      </c>
      <c r="I52" s="2">
        <f t="shared" si="10"/>
        <v>69654.650128133449</v>
      </c>
      <c r="J52" s="2">
        <f t="shared" si="19"/>
        <v>179941.17949767809</v>
      </c>
      <c r="K52" s="2">
        <f t="shared" si="11"/>
        <v>67163.110164238926</v>
      </c>
      <c r="L52" s="2">
        <f t="shared" si="11"/>
        <v>173504.70125761724</v>
      </c>
      <c r="M52" s="2"/>
      <c r="N52" s="28">
        <f t="shared" si="20"/>
        <v>8861298.3514244203</v>
      </c>
      <c r="O52" s="2">
        <f t="shared" si="12"/>
        <v>10462.18867634191</v>
      </c>
      <c r="P52" s="2">
        <f t="shared" si="13"/>
        <v>37383.398414504707</v>
      </c>
      <c r="R52">
        <f t="shared" si="14"/>
        <v>31</v>
      </c>
      <c r="S52" s="89">
        <f t="shared" si="2"/>
        <v>0</v>
      </c>
      <c r="T52" s="89">
        <f>IF(AND(S52=0,S51&gt;0),SUM($G52:$H$381),S52)</f>
        <v>0</v>
      </c>
      <c r="U52" s="82">
        <f>SUM(T52:T$381)</f>
        <v>0</v>
      </c>
      <c r="V52" s="68">
        <f>localspline(R52,'BBG rates'!$G$10:$G$27,'BBG rates'!$K$10:$K$27)</f>
        <v>1.013656919438491</v>
      </c>
      <c r="W52" s="68">
        <f>locallinterp(R52,'BBG rates'!$G$10:$G$27,'BBG rates'!$J$10:$J$27)</f>
        <v>-0.51535416666666667</v>
      </c>
      <c r="X52" s="56">
        <f t="shared" si="15"/>
        <v>-0.51657547687606886</v>
      </c>
      <c r="Y52" s="66">
        <f t="shared" si="3"/>
        <v>0</v>
      </c>
      <c r="Z52" s="72">
        <f t="shared" si="4"/>
        <v>0</v>
      </c>
      <c r="AA52" s="79">
        <f t="shared" si="5"/>
        <v>0</v>
      </c>
      <c r="AB52" s="81">
        <f t="shared" si="16"/>
        <v>0</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11092683.143395236</v>
      </c>
    </row>
    <row r="53" spans="1:39" x14ac:dyDescent="0.2">
      <c r="A53" s="7">
        <v>32</v>
      </c>
      <c r="B53" s="7">
        <v>16</v>
      </c>
      <c r="C53" s="7">
        <v>8</v>
      </c>
      <c r="D53" s="12">
        <f t="shared" si="0"/>
        <v>2.6666666666666665</v>
      </c>
      <c r="E53" s="29">
        <f t="shared" si="17"/>
        <v>7944891.4452540074</v>
      </c>
      <c r="F53" s="2">
        <f t="shared" si="1"/>
        <v>9411.2464988746542</v>
      </c>
      <c r="G53" s="2">
        <f t="shared" si="8"/>
        <v>33809.752879975669</v>
      </c>
      <c r="H53" s="2">
        <f t="shared" si="9"/>
        <v>26094.935217114042</v>
      </c>
      <c r="I53" s="2">
        <f t="shared" si="10"/>
        <v>69315.934595964354</v>
      </c>
      <c r="J53" s="2">
        <f t="shared" si="19"/>
        <v>184842.49225590494</v>
      </c>
      <c r="K53" s="2">
        <f t="shared" si="11"/>
        <v>66758.022981532908</v>
      </c>
      <c r="L53" s="2">
        <f t="shared" si="11"/>
        <v>178021.39461742109</v>
      </c>
      <c r="M53" s="2"/>
      <c r="N53" s="28">
        <f t="shared" si="20"/>
        <v>8823871.001312511</v>
      </c>
      <c r="O53" s="2">
        <f t="shared" si="12"/>
        <v>10418.236978936564</v>
      </c>
      <c r="P53" s="2">
        <f t="shared" si="13"/>
        <v>37427.350111910062</v>
      </c>
      <c r="R53">
        <f t="shared" si="14"/>
        <v>32</v>
      </c>
      <c r="S53" s="89">
        <f t="shared" si="2"/>
        <v>0</v>
      </c>
      <c r="T53" s="89">
        <f>IF(AND(S53=0,S52&gt;0),SUM($G53:$H$381),S53)</f>
        <v>0</v>
      </c>
      <c r="U53" s="82">
        <f>SUM(T53:T$381)</f>
        <v>0</v>
      </c>
      <c r="V53" s="68">
        <f>localspline(R53,'BBG rates'!$G$10:$G$27,'BBG rates'!$K$10:$K$27)</f>
        <v>1.0140577587621398</v>
      </c>
      <c r="W53" s="68">
        <f>locallinterp(R53,'BBG rates'!$G$10:$G$27,'BBG rates'!$J$10:$J$27)</f>
        <v>-0.51408333333333334</v>
      </c>
      <c r="X53" s="56">
        <f t="shared" si="15"/>
        <v>-0.51529861770074348</v>
      </c>
      <c r="Y53" s="66">
        <f t="shared" si="3"/>
        <v>0</v>
      </c>
      <c r="Z53" s="72">
        <f t="shared" si="4"/>
        <v>0</v>
      </c>
      <c r="AA53" s="79">
        <f t="shared" si="5"/>
        <v>0</v>
      </c>
      <c r="AB53" s="81">
        <f t="shared" si="16"/>
        <v>0</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11045081.969023557</v>
      </c>
    </row>
    <row r="54" spans="1:39" x14ac:dyDescent="0.2">
      <c r="A54" s="7">
        <v>33</v>
      </c>
      <c r="B54" s="7">
        <v>16.5</v>
      </c>
      <c r="C54" s="7">
        <v>8.25</v>
      </c>
      <c r="D54" s="12">
        <f t="shared" si="0"/>
        <v>2.75</v>
      </c>
      <c r="E54" s="29">
        <f t="shared" si="17"/>
        <v>7885253.7011772227</v>
      </c>
      <c r="F54" s="2">
        <f t="shared" si="1"/>
        <v>9340.8164995682382</v>
      </c>
      <c r="G54" s="2">
        <f t="shared" si="8"/>
        <v>33738.688574189146</v>
      </c>
      <c r="H54" s="2">
        <f t="shared" si="9"/>
        <v>25899.055502595329</v>
      </c>
      <c r="I54" s="2">
        <f t="shared" si="10"/>
        <v>68978.560576352713</v>
      </c>
      <c r="J54" s="2">
        <f t="shared" si="19"/>
        <v>189691.04158496996</v>
      </c>
      <c r="K54" s="2">
        <f t="shared" si="11"/>
        <v>66355.085073756738</v>
      </c>
      <c r="L54" s="2">
        <f t="shared" si="11"/>
        <v>182476.48395283104</v>
      </c>
      <c r="M54" s="2"/>
      <c r="N54" s="28">
        <f t="shared" si="20"/>
        <v>8786399.6478291433</v>
      </c>
      <c r="O54" s="2">
        <f t="shared" si="12"/>
        <v>10374.233607478382</v>
      </c>
      <c r="P54" s="2">
        <f t="shared" si="13"/>
        <v>37471.35348336825</v>
      </c>
      <c r="R54">
        <f t="shared" si="14"/>
        <v>33</v>
      </c>
      <c r="S54" s="89">
        <f t="shared" si="2"/>
        <v>0</v>
      </c>
      <c r="T54" s="89">
        <f>IF(AND(S54=0,S53&gt;0),SUM($G54:$H$381),S54)</f>
        <v>0</v>
      </c>
      <c r="U54" s="82">
        <f>SUM(T54:T$381)</f>
        <v>0</v>
      </c>
      <c r="V54" s="68">
        <f>localspline(R54,'BBG rates'!$G$10:$G$27,'BBG rates'!$K$10:$K$27)</f>
        <v>1.014456179997886</v>
      </c>
      <c r="W54" s="68">
        <f>locallinterp(R54,'BBG rates'!$G$10:$G$27,'BBG rates'!$J$10:$J$27)</f>
        <v>-0.5128125</v>
      </c>
      <c r="X54" s="56">
        <f t="shared" si="15"/>
        <v>-0.51402177347679157</v>
      </c>
      <c r="Y54" s="66">
        <f t="shared" si="3"/>
        <v>0</v>
      </c>
      <c r="Z54" s="72">
        <f t="shared" si="4"/>
        <v>0</v>
      </c>
      <c r="AA54" s="79">
        <f t="shared" si="5"/>
        <v>0</v>
      </c>
      <c r="AB54" s="81">
        <f t="shared" si="16"/>
        <v>0</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10996801.527219625</v>
      </c>
    </row>
    <row r="55" spans="1:39" x14ac:dyDescent="0.2">
      <c r="A55" s="7">
        <v>34</v>
      </c>
      <c r="B55" s="7">
        <v>17</v>
      </c>
      <c r="C55" s="7">
        <v>8.5</v>
      </c>
      <c r="D55" s="12">
        <f t="shared" si="0"/>
        <v>2.8333333333333335</v>
      </c>
      <c r="E55" s="29">
        <f t="shared" si="17"/>
        <v>7825881.8783352859</v>
      </c>
      <c r="F55" s="2">
        <f t="shared" si="1"/>
        <v>9270.7003466027709</v>
      </c>
      <c r="G55" s="2">
        <f t="shared" si="8"/>
        <v>33667.773637597209</v>
      </c>
      <c r="H55" s="2">
        <f t="shared" si="9"/>
        <v>25704.049204339633</v>
      </c>
      <c r="I55" s="2">
        <f t="shared" si="10"/>
        <v>68642.523188539621</v>
      </c>
      <c r="J55" s="2">
        <f t="shared" si="19"/>
        <v>194487.14903419561</v>
      </c>
      <c r="K55" s="2">
        <f t="shared" si="11"/>
        <v>65954.285746599024</v>
      </c>
      <c r="L55" s="2">
        <f t="shared" si="11"/>
        <v>186870.47628203058</v>
      </c>
      <c r="M55" s="2"/>
      <c r="N55" s="28">
        <f t="shared" si="20"/>
        <v>8748884.2392395101</v>
      </c>
      <c r="O55" s="2">
        <f t="shared" si="12"/>
        <v>10330.178501214132</v>
      </c>
      <c r="P55" s="2">
        <f t="shared" si="13"/>
        <v>37515.408589632498</v>
      </c>
      <c r="R55">
        <f t="shared" si="14"/>
        <v>34</v>
      </c>
      <c r="S55" s="89">
        <f t="shared" si="2"/>
        <v>0</v>
      </c>
      <c r="T55" s="89">
        <f>IF(AND(S55=0,S54&gt;0),SUM($G55:$H$381),S55)</f>
        <v>0</v>
      </c>
      <c r="U55" s="82">
        <f>SUM(T55:T$381)</f>
        <v>0</v>
      </c>
      <c r="V55" s="68">
        <f>localspline(R55,'BBG rates'!$G$10:$G$27,'BBG rates'!$K$10:$K$27)</f>
        <v>1.0148529923475207</v>
      </c>
      <c r="W55" s="68">
        <f>locallinterp(R55,'BBG rates'!$G$10:$G$27,'BBG rates'!$J$10:$J$27)</f>
        <v>-0.51154166666666667</v>
      </c>
      <c r="X55" s="56">
        <f t="shared" si="15"/>
        <v>-0.51274494420368022</v>
      </c>
      <c r="Y55" s="66">
        <f t="shared" si="3"/>
        <v>0</v>
      </c>
      <c r="Z55" s="72">
        <f t="shared" si="4"/>
        <v>0</v>
      </c>
      <c r="AA55" s="79">
        <f t="shared" si="5"/>
        <v>0</v>
      </c>
      <c r="AB55" s="81">
        <f t="shared" si="16"/>
        <v>0</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10947848.949078262</v>
      </c>
    </row>
    <row r="56" spans="1:39" x14ac:dyDescent="0.2">
      <c r="A56" s="7">
        <v>35</v>
      </c>
      <c r="B56" s="7">
        <v>17.5</v>
      </c>
      <c r="C56" s="7">
        <v>8.75</v>
      </c>
      <c r="D56" s="12">
        <f t="shared" si="0"/>
        <v>2.9166666666666665</v>
      </c>
      <c r="E56" s="29">
        <f t="shared" si="17"/>
        <v>7766774.9576040022</v>
      </c>
      <c r="F56" s="2">
        <f t="shared" si="1"/>
        <v>9200.896837488408</v>
      </c>
      <c r="G56" s="2">
        <f t="shared" si="8"/>
        <v>33597.007756242579</v>
      </c>
      <c r="H56" s="2">
        <f t="shared" si="9"/>
        <v>25509.912975041334</v>
      </c>
      <c r="I56" s="2">
        <f t="shared" si="10"/>
        <v>68307.817568772327</v>
      </c>
      <c r="J56" s="2">
        <f t="shared" si="19"/>
        <v>199231.13457558595</v>
      </c>
      <c r="K56" s="2">
        <f t="shared" si="11"/>
        <v>65555.614357016253</v>
      </c>
      <c r="L56" s="2">
        <f t="shared" si="11"/>
        <v>191203.87520796407</v>
      </c>
      <c r="M56" s="2"/>
      <c r="N56" s="28">
        <f t="shared" si="20"/>
        <v>8711324.7237479836</v>
      </c>
      <c r="O56" s="2">
        <f t="shared" si="12"/>
        <v>10286.071599319152</v>
      </c>
      <c r="P56" s="2">
        <f t="shared" si="13"/>
        <v>37559.515491527476</v>
      </c>
      <c r="R56">
        <f t="shared" si="14"/>
        <v>35</v>
      </c>
      <c r="S56" s="89">
        <f t="shared" si="2"/>
        <v>0</v>
      </c>
      <c r="T56" s="89">
        <f>IF(AND(S56=0,S55&gt;0),SUM($G56:$H$381),S56)</f>
        <v>0</v>
      </c>
      <c r="U56" s="82">
        <f>SUM(T56:T$381)</f>
        <v>0</v>
      </c>
      <c r="V56" s="68">
        <f>localspline(R56,'BBG rates'!$G$10:$G$27,'BBG rates'!$K$10:$K$27)</f>
        <v>1.0152490050027994</v>
      </c>
      <c r="W56" s="68">
        <f>locallinterp(R56,'BBG rates'!$G$10:$G$27,'BBG rates'!$J$10:$J$27)</f>
        <v>-0.51027083333333334</v>
      </c>
      <c r="X56" s="56">
        <f t="shared" si="15"/>
        <v>-0.51146812988127621</v>
      </c>
      <c r="Y56" s="66">
        <f t="shared" si="3"/>
        <v>0</v>
      </c>
      <c r="Z56" s="72">
        <f t="shared" si="4"/>
        <v>0</v>
      </c>
      <c r="AA56" s="79">
        <f t="shared" si="5"/>
        <v>0</v>
      </c>
      <c r="AB56" s="81">
        <f t="shared" si="16"/>
        <v>0</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10898231.322950138</v>
      </c>
    </row>
    <row r="57" spans="1:39" x14ac:dyDescent="0.2">
      <c r="A57" s="7">
        <v>36</v>
      </c>
      <c r="B57" s="7">
        <v>18</v>
      </c>
      <c r="C57" s="7">
        <v>9</v>
      </c>
      <c r="D57" s="12">
        <f t="shared" si="0"/>
        <v>3</v>
      </c>
      <c r="E57" s="29">
        <f t="shared" si="17"/>
        <v>7707931.9235077957</v>
      </c>
      <c r="F57" s="2">
        <f t="shared" si="1"/>
        <v>9131.4047740398564</v>
      </c>
      <c r="G57" s="2">
        <f t="shared" si="8"/>
        <v>33526.390616827877</v>
      </c>
      <c r="H57" s="2">
        <f t="shared" si="9"/>
        <v>25316.643479378661</v>
      </c>
      <c r="I57" s="2">
        <f t="shared" si="10"/>
        <v>67974.438870246391</v>
      </c>
      <c r="J57" s="2">
        <f t="shared" si="19"/>
        <v>203923.31661073916</v>
      </c>
      <c r="K57" s="2">
        <f t="shared" si="11"/>
        <v>65159.060312992871</v>
      </c>
      <c r="L57" s="2">
        <f t="shared" si="11"/>
        <v>195477.18093897859</v>
      </c>
      <c r="M57" s="2"/>
      <c r="N57" s="28">
        <f t="shared" si="20"/>
        <v>8673721.0494980346</v>
      </c>
      <c r="O57" s="2">
        <f t="shared" si="12"/>
        <v>10241.91284089727</v>
      </c>
      <c r="P57" s="2">
        <f t="shared" si="13"/>
        <v>37603.674249949356</v>
      </c>
      <c r="R57">
        <f t="shared" si="14"/>
        <v>36</v>
      </c>
      <c r="S57" s="89">
        <f t="shared" si="2"/>
        <v>0</v>
      </c>
      <c r="T57" s="89">
        <f>IF(AND(S57=0,S56&gt;0),SUM($G57:$H$381),S57)</f>
        <v>0</v>
      </c>
      <c r="U57" s="82">
        <f>SUM(T57:T$381)</f>
        <v>0</v>
      </c>
      <c r="V57" s="68">
        <f>localspline(R57,'BBG rates'!$G$10:$G$27,'BBG rates'!$K$10:$K$27)</f>
        <v>1.0156450271606445</v>
      </c>
      <c r="W57" s="68">
        <f>locallinterp(R57,'BBG rates'!$G$10:$G$27,'BBG rates'!$J$10:$J$27)</f>
        <v>-0.50900000000000001</v>
      </c>
      <c r="X57" s="56">
        <f t="shared" si="15"/>
        <v>-0.51019133050904664</v>
      </c>
      <c r="Y57" s="66">
        <f t="shared" si="3"/>
        <v>0</v>
      </c>
      <c r="Z57" s="72">
        <f t="shared" si="4"/>
        <v>0</v>
      </c>
      <c r="AA57" s="79">
        <f t="shared" si="5"/>
        <v>0</v>
      </c>
      <c r="AB57" s="81">
        <f t="shared" si="16"/>
        <v>0</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10847955.694649622</v>
      </c>
    </row>
    <row r="58" spans="1:39" x14ac:dyDescent="0.2">
      <c r="A58" s="7">
        <v>37</v>
      </c>
      <c r="B58" s="7">
        <v>18.5</v>
      </c>
      <c r="C58" s="7">
        <v>9.25</v>
      </c>
      <c r="D58" s="12">
        <f t="shared" si="0"/>
        <v>3.0833333333333335</v>
      </c>
      <c r="E58" s="29">
        <f t="shared" si="17"/>
        <v>7649351.7642071089</v>
      </c>
      <c r="F58" s="2">
        <f t="shared" si="1"/>
        <v>9062.2229623615076</v>
      </c>
      <c r="G58" s="2">
        <f t="shared" si="8"/>
        <v>33455.921906714255</v>
      </c>
      <c r="H58" s="2">
        <f t="shared" si="9"/>
        <v>25124.237393972318</v>
      </c>
      <c r="I58" s="2">
        <f t="shared" si="10"/>
        <v>67642.382263048086</v>
      </c>
      <c r="J58" s="2">
        <f t="shared" si="19"/>
        <v>208564.0119777316</v>
      </c>
      <c r="K58" s="2">
        <f t="shared" si="11"/>
        <v>64764.613073302222</v>
      </c>
      <c r="L58" s="2">
        <f t="shared" si="11"/>
        <v>199690.89030934853</v>
      </c>
      <c r="M58" s="2"/>
      <c r="N58" s="28">
        <f t="shared" si="20"/>
        <v>8636073.1645721681</v>
      </c>
      <c r="O58" s="2">
        <f t="shared" si="12"/>
        <v>10197.702164980717</v>
      </c>
      <c r="P58" s="2">
        <f t="shared" si="13"/>
        <v>37647.884925865917</v>
      </c>
      <c r="R58">
        <f t="shared" si="14"/>
        <v>37</v>
      </c>
      <c r="S58" s="89">
        <f t="shared" si="2"/>
        <v>0</v>
      </c>
      <c r="T58" s="89">
        <f>IF(AND(S58=0,S57&gt;0),SUM($G58:$H$381),S58)</f>
        <v>0</v>
      </c>
      <c r="U58" s="82">
        <f>SUM(T58:T$381)</f>
        <v>0</v>
      </c>
      <c r="V58" s="68">
        <f>localspline(R58,'BBG rates'!$G$10:$G$27,'BBG rates'!$K$10:$K$27)</f>
        <v>1.0160416158054528</v>
      </c>
      <c r="W58" s="68">
        <f>locallinterp(R58,'BBG rates'!$G$10:$G$27,'BBG rates'!$J$10:$J$27)</f>
        <v>-0.5074791666666667</v>
      </c>
      <c r="X58" s="56">
        <f t="shared" si="15"/>
        <v>-0.50866337714015053</v>
      </c>
      <c r="Y58" s="66">
        <f t="shared" si="3"/>
        <v>0</v>
      </c>
      <c r="Z58" s="72">
        <f t="shared" si="4"/>
        <v>0</v>
      </c>
      <c r="AA58" s="79">
        <f t="shared" si="5"/>
        <v>0</v>
      </c>
      <c r="AB58" s="81">
        <f t="shared" si="16"/>
        <v>0</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10797029.067661732</v>
      </c>
    </row>
    <row r="59" spans="1:39" x14ac:dyDescent="0.2">
      <c r="A59" s="7">
        <v>38</v>
      </c>
      <c r="B59" s="7">
        <v>19</v>
      </c>
      <c r="C59" s="7">
        <v>9.5</v>
      </c>
      <c r="D59" s="12">
        <f t="shared" si="0"/>
        <v>3.1666666666666665</v>
      </c>
      <c r="E59" s="29">
        <f t="shared" si="17"/>
        <v>7591033.4714858448</v>
      </c>
      <c r="F59" s="2">
        <f t="shared" si="1"/>
        <v>8993.3502128326199</v>
      </c>
      <c r="G59" s="2">
        <f t="shared" si="8"/>
        <v>33385.601313919949</v>
      </c>
      <c r="H59" s="2">
        <f t="shared" si="9"/>
        <v>24932.691407344253</v>
      </c>
      <c r="I59" s="2">
        <f t="shared" si="10"/>
        <v>67311.642934096832</v>
      </c>
      <c r="J59" s="2">
        <f t="shared" si="19"/>
        <v>213153.53595797328</v>
      </c>
      <c r="K59" s="2">
        <f t="shared" si="11"/>
        <v>64372.26214726863</v>
      </c>
      <c r="L59" s="2">
        <f t="shared" si="11"/>
        <v>203845.49679968396</v>
      </c>
      <c r="M59" s="2"/>
      <c r="N59" s="28">
        <f t="shared" si="20"/>
        <v>8598381.0169918519</v>
      </c>
      <c r="O59" s="2">
        <f t="shared" si="12"/>
        <v>10153.439510530046</v>
      </c>
      <c r="P59" s="2">
        <f t="shared" si="13"/>
        <v>37692.147580316589</v>
      </c>
      <c r="R59">
        <f t="shared" si="14"/>
        <v>38</v>
      </c>
      <c r="S59" s="89">
        <f t="shared" si="2"/>
        <v>0</v>
      </c>
      <c r="T59" s="89">
        <f>IF(AND(S59=0,S58&gt;0),SUM($G59:$H$381),S59)</f>
        <v>0</v>
      </c>
      <c r="U59" s="82">
        <f>SUM(T59:T$381)</f>
        <v>0</v>
      </c>
      <c r="V59" s="68">
        <f>localspline(R59,'BBG rates'!$G$10:$G$27,'BBG rates'!$K$10:$K$27)</f>
        <v>1.0164379614377346</v>
      </c>
      <c r="W59" s="68">
        <f>locallinterp(R59,'BBG rates'!$G$10:$G$27,'BBG rates'!$J$10:$J$27)</f>
        <v>-0.50595833333333329</v>
      </c>
      <c r="X59" s="56">
        <f t="shared" si="15"/>
        <v>-0.50713544518106168</v>
      </c>
      <c r="Y59" s="66">
        <f t="shared" si="3"/>
        <v>0</v>
      </c>
      <c r="Z59" s="72">
        <f t="shared" si="4"/>
        <v>0</v>
      </c>
      <c r="AA59" s="79">
        <f t="shared" si="5"/>
        <v>0</v>
      </c>
      <c r="AB59" s="81">
        <f t="shared" si="16"/>
        <v>0</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10745613.494372727</v>
      </c>
    </row>
    <row r="60" spans="1:39" x14ac:dyDescent="0.2">
      <c r="A60" s="7">
        <v>39</v>
      </c>
      <c r="B60" s="7">
        <v>19.5</v>
      </c>
      <c r="C60" s="7">
        <v>9.75</v>
      </c>
      <c r="D60" s="12">
        <f t="shared" si="0"/>
        <v>3.25</v>
      </c>
      <c r="E60" s="29">
        <f t="shared" si="17"/>
        <v>7532976.0407388499</v>
      </c>
      <c r="F60" s="2">
        <f t="shared" si="1"/>
        <v>8924.7853400925578</v>
      </c>
      <c r="G60" s="2">
        <f t="shared" si="8"/>
        <v>33315.428527119002</v>
      </c>
      <c r="H60" s="2">
        <f t="shared" si="9"/>
        <v>24742.002219876507</v>
      </c>
      <c r="I60" s="2">
        <f t="shared" si="10"/>
        <v>66982.216087088076</v>
      </c>
      <c r="J60" s="2">
        <f t="shared" si="19"/>
        <v>217692.20228303625</v>
      </c>
      <c r="K60" s="2">
        <f t="shared" si="11"/>
        <v>63981.997094530656</v>
      </c>
      <c r="L60" s="2">
        <f t="shared" si="11"/>
        <v>207941.49055722464</v>
      </c>
      <c r="M60" s="2"/>
      <c r="N60" s="28">
        <f t="shared" si="20"/>
        <v>8560644.5547174402</v>
      </c>
      <c r="O60" s="2">
        <f t="shared" si="12"/>
        <v>10109.124816434043</v>
      </c>
      <c r="P60" s="2">
        <f t="shared" si="13"/>
        <v>37736.462274412588</v>
      </c>
      <c r="R60">
        <f t="shared" si="14"/>
        <v>39</v>
      </c>
      <c r="S60" s="89">
        <f t="shared" si="2"/>
        <v>0</v>
      </c>
      <c r="T60" s="89">
        <f>IF(AND(S60=0,S59&gt;0),SUM($G60:$H$381),S60)</f>
        <v>0</v>
      </c>
      <c r="U60" s="82">
        <f>SUM(T60:T$381)</f>
        <v>0</v>
      </c>
      <c r="V60" s="68">
        <f>localspline(R60,'BBG rates'!$G$10:$G$27,'BBG rates'!$K$10:$K$27)</f>
        <v>1.0168333599792945</v>
      </c>
      <c r="W60" s="68">
        <f>locallinterp(R60,'BBG rates'!$G$10:$G$27,'BBG rates'!$J$10:$J$27)</f>
        <v>-0.50443749999999998</v>
      </c>
      <c r="X60" s="56">
        <f t="shared" si="15"/>
        <v>-0.50560753463098074</v>
      </c>
      <c r="Y60" s="66">
        <f t="shared" si="3"/>
        <v>0</v>
      </c>
      <c r="Z60" s="72">
        <f t="shared" si="4"/>
        <v>0</v>
      </c>
      <c r="AA60" s="79">
        <f t="shared" si="5"/>
        <v>0</v>
      </c>
      <c r="AB60" s="81">
        <f t="shared" si="16"/>
        <v>0</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10693714.507642118</v>
      </c>
    </row>
    <row r="61" spans="1:39" x14ac:dyDescent="0.2">
      <c r="A61" s="7">
        <v>40</v>
      </c>
      <c r="B61" s="7">
        <v>20</v>
      </c>
      <c r="C61" s="7">
        <v>10</v>
      </c>
      <c r="D61" s="12">
        <f t="shared" si="0"/>
        <v>3.3333333333333335</v>
      </c>
      <c r="E61" s="29">
        <f t="shared" si="17"/>
        <v>7475178.4709594399</v>
      </c>
      <c r="F61" s="2">
        <f t="shared" si="1"/>
        <v>8856.5271630260831</v>
      </c>
      <c r="G61" s="2">
        <f t="shared" si="8"/>
        <v>33245.403235639795</v>
      </c>
      <c r="H61" s="2">
        <f t="shared" si="9"/>
        <v>24552.166543770287</v>
      </c>
      <c r="I61" s="2">
        <f t="shared" si="10"/>
        <v>66654.096942436168</v>
      </c>
      <c r="J61" s="2">
        <f t="shared" si="19"/>
        <v>222180.3231414539</v>
      </c>
      <c r="K61" s="2">
        <f t="shared" si="11"/>
        <v>63593.807524805452</v>
      </c>
      <c r="L61" s="2">
        <f t="shared" si="11"/>
        <v>211979.35841601816</v>
      </c>
      <c r="M61" s="2"/>
      <c r="N61" s="28">
        <f t="shared" si="20"/>
        <v>8522863.7256481033</v>
      </c>
      <c r="O61" s="2">
        <f t="shared" si="12"/>
        <v>10064.75802150965</v>
      </c>
      <c r="P61" s="2">
        <f t="shared" si="13"/>
        <v>37780.829069336985</v>
      </c>
      <c r="R61">
        <f t="shared" si="14"/>
        <v>40</v>
      </c>
      <c r="S61" s="89">
        <f t="shared" si="2"/>
        <v>0</v>
      </c>
      <c r="T61" s="89">
        <f>IF(AND(S61=0,S60&gt;0),SUM($G61:$H$381),S61)</f>
        <v>0</v>
      </c>
      <c r="U61" s="82">
        <f>SUM(T61:T$381)</f>
        <v>0</v>
      </c>
      <c r="V61" s="68">
        <f>localspline(R61,'BBG rates'!$G$10:$G$27,'BBG rates'!$K$10:$K$27)</f>
        <v>1.0172267497192871</v>
      </c>
      <c r="W61" s="68">
        <f>locallinterp(R61,'BBG rates'!$G$10:$G$27,'BBG rates'!$J$10:$J$27)</f>
        <v>-0.50291666666666668</v>
      </c>
      <c r="X61" s="56">
        <f t="shared" si="15"/>
        <v>-0.50407964548924156</v>
      </c>
      <c r="Y61" s="66">
        <f t="shared" si="3"/>
        <v>0</v>
      </c>
      <c r="Z61" s="72">
        <f t="shared" si="4"/>
        <v>0</v>
      </c>
      <c r="AA61" s="79">
        <f t="shared" si="5"/>
        <v>0</v>
      </c>
      <c r="AB61" s="81">
        <f t="shared" si="16"/>
        <v>0</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10641337.606594579</v>
      </c>
    </row>
    <row r="62" spans="1:39" x14ac:dyDescent="0.2">
      <c r="A62" s="7">
        <v>41</v>
      </c>
      <c r="B62" s="7">
        <v>20.5</v>
      </c>
      <c r="C62" s="7">
        <v>10.25</v>
      </c>
      <c r="D62" s="12">
        <f t="shared" si="0"/>
        <v>3.4166666666666665</v>
      </c>
      <c r="E62" s="29">
        <f t="shared" si="17"/>
        <v>7417639.7647269713</v>
      </c>
      <c r="F62" s="2">
        <f t="shared" si="1"/>
        <v>8788.5745047486744</v>
      </c>
      <c r="G62" s="2">
        <f t="shared" si="8"/>
        <v>33175.525129463727</v>
      </c>
      <c r="H62" s="2">
        <f t="shared" si="9"/>
        <v>24363.181103005107</v>
      </c>
      <c r="I62" s="2">
        <f t="shared" si="10"/>
        <v>66327.280737217501</v>
      </c>
      <c r="J62" s="2">
        <f t="shared" si="19"/>
        <v>226618.20918549312</v>
      </c>
      <c r="K62" s="2">
        <f t="shared" si="11"/>
        <v>63207.683097654066</v>
      </c>
      <c r="L62" s="2">
        <f t="shared" si="11"/>
        <v>215959.58391698473</v>
      </c>
      <c r="M62" s="2"/>
      <c r="N62" s="28">
        <f t="shared" si="20"/>
        <v>8485038.4776217584</v>
      </c>
      <c r="O62" s="2">
        <f t="shared" si="12"/>
        <v>10020.339064501868</v>
      </c>
      <c r="P62" s="2">
        <f t="shared" si="13"/>
        <v>37825.248026344772</v>
      </c>
      <c r="R62">
        <f t="shared" si="14"/>
        <v>41</v>
      </c>
      <c r="S62" s="89">
        <f t="shared" si="2"/>
        <v>0</v>
      </c>
      <c r="T62" s="89">
        <f>IF(AND(S62=0,S61&gt;0),SUM($G62:$H$381),S62)</f>
        <v>0</v>
      </c>
      <c r="U62" s="82">
        <f>SUM(T62:T$381)</f>
        <v>0</v>
      </c>
      <c r="V62" s="68">
        <f>localspline(R62,'BBG rates'!$G$10:$G$27,'BBG rates'!$K$10:$K$27)</f>
        <v>1.0176170689486232</v>
      </c>
      <c r="W62" s="68">
        <f>locallinterp(R62,'BBG rates'!$G$10:$G$27,'BBG rates'!$J$10:$J$27)</f>
        <v>-0.50139583333333337</v>
      </c>
      <c r="X62" s="56">
        <f t="shared" si="15"/>
        <v>-0.50255177775531124</v>
      </c>
      <c r="Y62" s="66">
        <f t="shared" si="3"/>
        <v>0</v>
      </c>
      <c r="Z62" s="72">
        <f t="shared" si="4"/>
        <v>0</v>
      </c>
      <c r="AA62" s="79">
        <f t="shared" si="5"/>
        <v>0</v>
      </c>
      <c r="AB62" s="81">
        <f t="shared" si="16"/>
        <v>0</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10588488.256785179</v>
      </c>
    </row>
    <row r="63" spans="1:39" x14ac:dyDescent="0.2">
      <c r="A63" s="7">
        <v>42</v>
      </c>
      <c r="B63" s="7">
        <v>21</v>
      </c>
      <c r="C63" s="7">
        <v>10.5</v>
      </c>
      <c r="D63" s="12">
        <f t="shared" si="0"/>
        <v>3.5</v>
      </c>
      <c r="E63" s="29">
        <f t="shared" si="17"/>
        <v>7360358.9281944493</v>
      </c>
      <c r="F63" s="2">
        <f t="shared" si="1"/>
        <v>8720.9261925919218</v>
      </c>
      <c r="G63" s="2">
        <f t="shared" si="8"/>
        <v>33105.793899223798</v>
      </c>
      <c r="H63" s="2">
        <f t="shared" si="9"/>
        <v>24175.042633298115</v>
      </c>
      <c r="I63" s="2">
        <f t="shared" si="10"/>
        <v>66001.762725113833</v>
      </c>
      <c r="J63" s="2">
        <f t="shared" si="19"/>
        <v>231006.16953789842</v>
      </c>
      <c r="K63" s="2">
        <f t="shared" si="11"/>
        <v>62823.613522248015</v>
      </c>
      <c r="L63" s="2">
        <f t="shared" si="11"/>
        <v>219882.64732786806</v>
      </c>
      <c r="M63" s="2"/>
      <c r="N63" s="28">
        <f t="shared" si="20"/>
        <v>8447168.7584149949</v>
      </c>
      <c r="O63" s="2">
        <f t="shared" si="12"/>
        <v>9975.8678840836874</v>
      </c>
      <c r="P63" s="2">
        <f t="shared" si="13"/>
        <v>37869.719206762951</v>
      </c>
      <c r="R63">
        <f t="shared" si="14"/>
        <v>42</v>
      </c>
      <c r="S63" s="89">
        <f t="shared" si="2"/>
        <v>0</v>
      </c>
      <c r="T63" s="89">
        <f>IF(AND(S63=0,S62&gt;0),SUM($G63:$H$381),S63)</f>
        <v>0</v>
      </c>
      <c r="U63" s="82">
        <f>SUM(T63:T$381)</f>
        <v>0</v>
      </c>
      <c r="V63" s="68">
        <f>localspline(R63,'BBG rates'!$G$10:$G$27,'BBG rates'!$K$10:$K$27)</f>
        <v>1.0180036135864725</v>
      </c>
      <c r="W63" s="68">
        <f>locallinterp(R63,'BBG rates'!$G$10:$G$27,'BBG rates'!$J$10:$J$27)</f>
        <v>-0.49987500000000001</v>
      </c>
      <c r="X63" s="56">
        <f t="shared" si="15"/>
        <v>-0.50102393142865687</v>
      </c>
      <c r="Y63" s="66">
        <f t="shared" si="3"/>
        <v>0</v>
      </c>
      <c r="Z63" s="72">
        <f t="shared" si="4"/>
        <v>0</v>
      </c>
      <c r="AA63" s="79">
        <f t="shared" si="5"/>
        <v>0</v>
      </c>
      <c r="AB63" s="81">
        <f t="shared" si="16"/>
        <v>0</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10535171.890363904</v>
      </c>
    </row>
    <row r="64" spans="1:39" x14ac:dyDescent="0.2">
      <c r="A64" s="7">
        <v>43</v>
      </c>
      <c r="B64" s="7">
        <v>21.5</v>
      </c>
      <c r="C64" s="7">
        <v>10.75</v>
      </c>
      <c r="D64" s="12">
        <f t="shared" si="0"/>
        <v>3.5833333333333335</v>
      </c>
      <c r="E64" s="29">
        <f t="shared" si="17"/>
        <v>7303334.9710761821</v>
      </c>
      <c r="F64" s="2">
        <f t="shared" si="1"/>
        <v>8653.5810580889611</v>
      </c>
      <c r="G64" s="2">
        <f t="shared" si="8"/>
        <v>33036.209236203285</v>
      </c>
      <c r="H64" s="2">
        <f t="shared" si="9"/>
        <v>23987.747882063526</v>
      </c>
      <c r="I64" s="2">
        <f t="shared" si="10"/>
        <v>65677.538176355767</v>
      </c>
      <c r="J64" s="2">
        <f t="shared" si="19"/>
        <v>235344.51179860818</v>
      </c>
      <c r="K64" s="2">
        <f t="shared" si="11"/>
        <v>62441.58855713674</v>
      </c>
      <c r="L64" s="2">
        <f t="shared" si="11"/>
        <v>223749.02566307335</v>
      </c>
      <c r="M64" s="2"/>
      <c r="N64" s="28">
        <f t="shared" si="20"/>
        <v>8409254.5157430042</v>
      </c>
      <c r="O64" s="2">
        <f t="shared" si="12"/>
        <v>9931.344418855997</v>
      </c>
      <c r="P64" s="2">
        <f t="shared" si="13"/>
        <v>37914.242671990636</v>
      </c>
      <c r="R64">
        <f t="shared" si="14"/>
        <v>43</v>
      </c>
      <c r="S64" s="89">
        <f t="shared" si="2"/>
        <v>0</v>
      </c>
      <c r="T64" s="89">
        <f>IF(AND(S64=0,S63&gt;0),SUM($G64:$H$381),S64)</f>
        <v>0</v>
      </c>
      <c r="U64" s="82">
        <f>SUM(T64:T$381)</f>
        <v>0</v>
      </c>
      <c r="V64" s="68">
        <f>localspline(R64,'BBG rates'!$G$10:$G$27,'BBG rates'!$K$10:$K$27)</f>
        <v>1.0183852623190162</v>
      </c>
      <c r="W64" s="68">
        <f>locallinterp(R64,'BBG rates'!$G$10:$G$27,'BBG rates'!$J$10:$J$27)</f>
        <v>-0.49835416666666665</v>
      </c>
      <c r="X64" s="56">
        <f t="shared" si="15"/>
        <v>-0.49949610650834586</v>
      </c>
      <c r="Y64" s="66">
        <f t="shared" si="3"/>
        <v>0</v>
      </c>
      <c r="Z64" s="72">
        <f t="shared" si="4"/>
        <v>0</v>
      </c>
      <c r="AA64" s="79">
        <f t="shared" si="5"/>
        <v>0</v>
      </c>
      <c r="AB64" s="81">
        <f t="shared" si="16"/>
        <v>0</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10481393.906239472</v>
      </c>
    </row>
    <row r="65" spans="1:39" x14ac:dyDescent="0.2">
      <c r="A65" s="7">
        <v>44</v>
      </c>
      <c r="B65" s="7">
        <v>22</v>
      </c>
      <c r="C65" s="7">
        <v>11</v>
      </c>
      <c r="D65" s="12">
        <f t="shared" si="0"/>
        <v>3.6666666666666665</v>
      </c>
      <c r="E65" s="29">
        <f t="shared" si="17"/>
        <v>7246566.9066354753</v>
      </c>
      <c r="F65" s="2">
        <f t="shared" si="1"/>
        <v>8586.5379369599523</v>
      </c>
      <c r="G65" s="2">
        <f t="shared" si="8"/>
        <v>32966.77083233434</v>
      </c>
      <c r="H65" s="2">
        <f t="shared" si="9"/>
        <v>23801.293608372205</v>
      </c>
      <c r="I65" s="2">
        <f t="shared" si="10"/>
        <v>65354.602377666495</v>
      </c>
      <c r="J65" s="2">
        <f t="shared" si="19"/>
        <v>239633.5420514438</v>
      </c>
      <c r="K65" s="2">
        <f t="shared" si="11"/>
        <v>62061.598010016307</v>
      </c>
      <c r="L65" s="2">
        <f t="shared" si="11"/>
        <v>227559.19270339311</v>
      </c>
      <c r="M65" s="2"/>
      <c r="N65" s="28">
        <f t="shared" si="20"/>
        <v>8371295.6972595053</v>
      </c>
      <c r="O65" s="2">
        <f t="shared" si="12"/>
        <v>9886.7686073474924</v>
      </c>
      <c r="P65" s="2">
        <f t="shared" si="13"/>
        <v>37958.818483499148</v>
      </c>
      <c r="R65">
        <f t="shared" si="14"/>
        <v>44</v>
      </c>
      <c r="S65" s="89">
        <f t="shared" si="2"/>
        <v>0</v>
      </c>
      <c r="T65" s="89">
        <f>IF(AND(S65=0,S64&gt;0),SUM($G65:$H$381),S65)</f>
        <v>0</v>
      </c>
      <c r="U65" s="82">
        <f>SUM(T65:T$381)</f>
        <v>0</v>
      </c>
      <c r="V65" s="68">
        <f>localspline(R65,'BBG rates'!$G$10:$G$27,'BBG rates'!$K$10:$K$27)</f>
        <v>1.0187611918553163</v>
      </c>
      <c r="W65" s="68">
        <f>locallinterp(R65,'BBG rates'!$G$10:$G$27,'BBG rates'!$J$10:$J$27)</f>
        <v>-0.49683333333333335</v>
      </c>
      <c r="X65" s="56">
        <f t="shared" si="15"/>
        <v>-0.49796830299397854</v>
      </c>
      <c r="Y65" s="66">
        <f t="shared" si="3"/>
        <v>0</v>
      </c>
      <c r="Z65" s="72">
        <f t="shared" si="4"/>
        <v>0</v>
      </c>
      <c r="AA65" s="79">
        <f t="shared" si="5"/>
        <v>0</v>
      </c>
      <c r="AB65" s="81">
        <f t="shared" si="16"/>
        <v>0</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10427159.670242408</v>
      </c>
    </row>
    <row r="66" spans="1:39" x14ac:dyDescent="0.2">
      <c r="A66" s="7">
        <v>45</v>
      </c>
      <c r="B66" s="7">
        <v>22.5</v>
      </c>
      <c r="C66" s="7">
        <v>11.25</v>
      </c>
      <c r="D66" s="12">
        <f t="shared" si="0"/>
        <v>3.75</v>
      </c>
      <c r="E66" s="29">
        <f t="shared" si="17"/>
        <v>7190053.7516723676</v>
      </c>
      <c r="F66" s="2">
        <f t="shared" si="1"/>
        <v>8519.7956690976189</v>
      </c>
      <c r="G66" s="2">
        <f t="shared" si="8"/>
        <v>32897.478380196633</v>
      </c>
      <c r="H66" s="2">
        <f t="shared" si="9"/>
        <v>23615.676582911405</v>
      </c>
      <c r="I66" s="2">
        <f t="shared" si="10"/>
        <v>65032.950632205655</v>
      </c>
      <c r="J66" s="2">
        <f t="shared" si="19"/>
        <v>243873.5648707712</v>
      </c>
      <c r="K66" s="2">
        <f t="shared" si="11"/>
        <v>61683.631737499047</v>
      </c>
      <c r="L66" s="2">
        <f t="shared" si="11"/>
        <v>231313.6190156214</v>
      </c>
      <c r="M66" s="2"/>
      <c r="N66" s="28">
        <f t="shared" si="20"/>
        <v>8333292.2505566729</v>
      </c>
      <c r="O66" s="2">
        <f t="shared" si="12"/>
        <v>9842.1403880146045</v>
      </c>
      <c r="P66" s="2">
        <f t="shared" si="13"/>
        <v>38003.446702832029</v>
      </c>
      <c r="R66">
        <f t="shared" si="14"/>
        <v>45</v>
      </c>
      <c r="S66" s="89">
        <f t="shared" si="2"/>
        <v>0</v>
      </c>
      <c r="T66" s="89">
        <f>IF(AND(S66=0,S65&gt;0),SUM($G66:$H$381),S66)</f>
        <v>0</v>
      </c>
      <c r="U66" s="82">
        <f>SUM(T66:T$381)</f>
        <v>0</v>
      </c>
      <c r="V66" s="68">
        <f>localspline(R66,'BBG rates'!$G$10:$G$27,'BBG rates'!$K$10:$K$27)</f>
        <v>1.0191303404869316</v>
      </c>
      <c r="W66" s="68">
        <f>locallinterp(R66,'BBG rates'!$G$10:$G$27,'BBG rates'!$J$10:$J$27)</f>
        <v>-0.49531250000000004</v>
      </c>
      <c r="X66" s="56">
        <f t="shared" si="15"/>
        <v>-0.49644052088488877</v>
      </c>
      <c r="Y66" s="66">
        <f t="shared" si="3"/>
        <v>0</v>
      </c>
      <c r="Z66" s="72">
        <f t="shared" si="4"/>
        <v>0</v>
      </c>
      <c r="AA66" s="79">
        <f t="shared" si="5"/>
        <v>0</v>
      </c>
      <c r="AB66" s="81">
        <f t="shared" si="16"/>
        <v>0</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10372474.515287416</v>
      </c>
    </row>
    <row r="67" spans="1:39" x14ac:dyDescent="0.2">
      <c r="A67" s="7">
        <v>46</v>
      </c>
      <c r="B67" s="7">
        <v>23</v>
      </c>
      <c r="C67" s="7">
        <v>11.5</v>
      </c>
      <c r="D67" s="12">
        <f t="shared" si="0"/>
        <v>3.8333333333333335</v>
      </c>
      <c r="E67" s="29">
        <f t="shared" si="17"/>
        <v>7133794.5265114065</v>
      </c>
      <c r="F67" s="2">
        <f t="shared" si="1"/>
        <v>8453.3530985528196</v>
      </c>
      <c r="G67" s="2">
        <f t="shared" si="8"/>
        <v>32828.331573016018</v>
      </c>
      <c r="H67" s="2">
        <f t="shared" si="9"/>
        <v>23430.893587944585</v>
      </c>
      <c r="I67" s="2">
        <f t="shared" si="10"/>
        <v>64712.578259513422</v>
      </c>
      <c r="J67" s="2">
        <f t="shared" si="19"/>
        <v>248064.88332813481</v>
      </c>
      <c r="K67" s="2">
        <f t="shared" si="11"/>
        <v>61307.679644884374</v>
      </c>
      <c r="L67" s="2">
        <f t="shared" si="11"/>
        <v>235012.7719720568</v>
      </c>
      <c r="M67" s="2"/>
      <c r="N67" s="28">
        <f t="shared" si="20"/>
        <v>8295244.1231650673</v>
      </c>
      <c r="O67" s="2">
        <f t="shared" si="12"/>
        <v>9797.4596992414008</v>
      </c>
      <c r="P67" s="2">
        <f t="shared" si="13"/>
        <v>38048.127391605231</v>
      </c>
      <c r="R67">
        <f t="shared" si="14"/>
        <v>46</v>
      </c>
      <c r="S67" s="89">
        <f t="shared" si="2"/>
        <v>0</v>
      </c>
      <c r="T67" s="89">
        <f>IF(AND(S67=0,S66&gt;0),SUM($G67:$H$381),S67)</f>
        <v>0</v>
      </c>
      <c r="U67" s="82">
        <f>SUM(T67:T$381)</f>
        <v>0</v>
      </c>
      <c r="V67" s="68">
        <f>localspline(R67,'BBG rates'!$G$10:$G$27,'BBG rates'!$K$10:$K$27)</f>
        <v>1.0194918551204313</v>
      </c>
      <c r="W67" s="68">
        <f>locallinterp(R67,'BBG rates'!$G$10:$G$27,'BBG rates'!$J$10:$J$27)</f>
        <v>-0.49379166666666668</v>
      </c>
      <c r="X67" s="56">
        <f t="shared" si="15"/>
        <v>-0.49491276018041042</v>
      </c>
      <c r="Y67" s="66">
        <f t="shared" si="3"/>
        <v>0</v>
      </c>
      <c r="Z67" s="72">
        <f t="shared" si="4"/>
        <v>0</v>
      </c>
      <c r="AA67" s="79">
        <f t="shared" si="5"/>
        <v>0</v>
      </c>
      <c r="AB67" s="81">
        <f t="shared" si="16"/>
        <v>0</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10317343.741535036</v>
      </c>
    </row>
    <row r="68" spans="1:39" x14ac:dyDescent="0.2">
      <c r="A68" s="7">
        <v>47</v>
      </c>
      <c r="B68" s="7">
        <v>23.5</v>
      </c>
      <c r="C68" s="7">
        <v>11.75</v>
      </c>
      <c r="D68" s="12">
        <f t="shared" si="0"/>
        <v>3.9166666666666665</v>
      </c>
      <c r="E68" s="29">
        <f t="shared" si="17"/>
        <v>7077788.2549894722</v>
      </c>
      <c r="F68" s="2">
        <f t="shared" si="1"/>
        <v>8387.2090735201891</v>
      </c>
      <c r="G68" s="2">
        <f t="shared" si="8"/>
        <v>32759.33010466315</v>
      </c>
      <c r="H68" s="2">
        <f t="shared" si="9"/>
        <v>23246.941417271439</v>
      </c>
      <c r="I68" s="2">
        <f t="shared" si="10"/>
        <v>64393.480595454777</v>
      </c>
      <c r="J68" s="2">
        <f t="shared" si="19"/>
        <v>252207.79899886454</v>
      </c>
      <c r="K68" s="2">
        <f t="shared" si="11"/>
        <v>60933.731685930557</v>
      </c>
      <c r="L68" s="2">
        <f t="shared" si="11"/>
        <v>238657.11576989468</v>
      </c>
      <c r="M68" s="2"/>
      <c r="N68" s="28">
        <f t="shared" si="20"/>
        <v>8257151.2625535605</v>
      </c>
      <c r="O68" s="2">
        <f t="shared" si="12"/>
        <v>9752.7264793395116</v>
      </c>
      <c r="P68" s="2">
        <f t="shared" si="13"/>
        <v>38092.860611507116</v>
      </c>
      <c r="R68">
        <f t="shared" si="14"/>
        <v>47</v>
      </c>
      <c r="S68" s="89">
        <f t="shared" si="2"/>
        <v>0</v>
      </c>
      <c r="T68" s="89">
        <f>IF(AND(S68=0,S67&gt;0),SUM($G68:$H$381),S68)</f>
        <v>0</v>
      </c>
      <c r="U68" s="82">
        <f>SUM(T68:T$381)</f>
        <v>0</v>
      </c>
      <c r="V68" s="68">
        <f>localspline(R68,'BBG rates'!$G$10:$G$27,'BBG rates'!$K$10:$K$27)</f>
        <v>1.0198447485528579</v>
      </c>
      <c r="W68" s="68">
        <f>locallinterp(R68,'BBG rates'!$G$10:$G$27,'BBG rates'!$J$10:$J$27)</f>
        <v>-0.49227083333333332</v>
      </c>
      <c r="X68" s="56">
        <f t="shared" si="15"/>
        <v>-0.49338502088001057</v>
      </c>
      <c r="Y68" s="66">
        <f t="shared" si="3"/>
        <v>0</v>
      </c>
      <c r="Z68" s="72">
        <f t="shared" si="4"/>
        <v>0</v>
      </c>
      <c r="AA68" s="79">
        <f t="shared" si="5"/>
        <v>0</v>
      </c>
      <c r="AB68" s="81">
        <f t="shared" si="16"/>
        <v>0</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10261772.616552589</v>
      </c>
    </row>
    <row r="69" spans="1:39" x14ac:dyDescent="0.2">
      <c r="A69" s="7">
        <v>48</v>
      </c>
      <c r="B69" s="7">
        <v>24</v>
      </c>
      <c r="C69" s="7">
        <v>12</v>
      </c>
      <c r="D69" s="12">
        <f t="shared" si="0"/>
        <v>4</v>
      </c>
      <c r="E69" s="29">
        <f t="shared" si="17"/>
        <v>7022033.9644436324</v>
      </c>
      <c r="F69" s="2">
        <f t="shared" si="1"/>
        <v>8321.3624463238048</v>
      </c>
      <c r="G69" s="2">
        <f t="shared" si="8"/>
        <v>32690.473669652118</v>
      </c>
      <c r="H69" s="2">
        <f t="shared" si="9"/>
        <v>23063.816876188004</v>
      </c>
      <c r="I69" s="2">
        <f t="shared" si="10"/>
        <v>64075.65299216393</v>
      </c>
      <c r="J69" s="2">
        <f t="shared" si="19"/>
        <v>256302.61196865572</v>
      </c>
      <c r="K69" s="2">
        <f t="shared" si="11"/>
        <v>60561.777862627583</v>
      </c>
      <c r="L69" s="2">
        <f t="shared" si="11"/>
        <v>242247.11145051033</v>
      </c>
      <c r="M69" s="2"/>
      <c r="N69" s="28">
        <f t="shared" si="20"/>
        <v>8219013.6161292624</v>
      </c>
      <c r="O69" s="2">
        <f t="shared" si="12"/>
        <v>9707.9406665480401</v>
      </c>
      <c r="P69" s="2">
        <f t="shared" si="13"/>
        <v>38137.646424298604</v>
      </c>
      <c r="R69">
        <f t="shared" si="14"/>
        <v>48</v>
      </c>
      <c r="S69" s="89">
        <f t="shared" si="2"/>
        <v>0</v>
      </c>
      <c r="T69" s="89">
        <f>IF(AND(S69=0,S68&gt;0),SUM($G69:$H$381),S69)</f>
        <v>0</v>
      </c>
      <c r="U69" s="82">
        <f>SUM(T69:T$381)</f>
        <v>0</v>
      </c>
      <c r="V69" s="68">
        <f>localspline(R69,'BBG rates'!$G$10:$G$27,'BBG rates'!$K$10:$K$27)</f>
        <v>1.0201880931854248</v>
      </c>
      <c r="W69" s="68">
        <f>locallinterp(R69,'BBG rates'!$G$10:$G$27,'BBG rates'!$J$10:$J$27)</f>
        <v>-0.49075000000000002</v>
      </c>
      <c r="X69" s="56">
        <f t="shared" si="15"/>
        <v>-0.49185730298288988</v>
      </c>
      <c r="Y69" s="66">
        <f t="shared" si="3"/>
        <v>0</v>
      </c>
      <c r="Z69" s="72">
        <f t="shared" si="4"/>
        <v>0</v>
      </c>
      <c r="AA69" s="79">
        <f t="shared" si="5"/>
        <v>0</v>
      </c>
      <c r="AB69" s="81">
        <f t="shared" si="16"/>
        <v>0</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10205766.375474432</v>
      </c>
    </row>
    <row r="70" spans="1:39" x14ac:dyDescent="0.2">
      <c r="A70" s="7">
        <v>49</v>
      </c>
      <c r="B70" s="7">
        <v>24.5</v>
      </c>
      <c r="C70" s="7">
        <v>12.25</v>
      </c>
      <c r="D70" s="12">
        <f t="shared" si="0"/>
        <v>4.083333333333333</v>
      </c>
      <c r="E70" s="29">
        <f t="shared" si="17"/>
        <v>6966530.6856990466</v>
      </c>
      <c r="F70" s="2">
        <f t="shared" si="1"/>
        <v>8255.8120734029253</v>
      </c>
      <c r="G70" s="2">
        <f t="shared" si="8"/>
        <v>32621.761963139092</v>
      </c>
      <c r="H70" s="2">
        <f t="shared" si="9"/>
        <v>22881.516781446924</v>
      </c>
      <c r="I70" s="2">
        <f t="shared" si="10"/>
        <v>63759.090817988945</v>
      </c>
      <c r="J70" s="2">
        <f t="shared" si="19"/>
        <v>260349.6208401215</v>
      </c>
      <c r="K70" s="2">
        <f t="shared" si="11"/>
        <v>60191.808224971057</v>
      </c>
      <c r="L70" s="2">
        <f t="shared" si="11"/>
        <v>245783.21691863178</v>
      </c>
      <c r="M70" s="2"/>
      <c r="N70" s="28">
        <f t="shared" si="20"/>
        <v>8180831.1312374491</v>
      </c>
      <c r="O70" s="2">
        <f t="shared" si="12"/>
        <v>9663.1021990334721</v>
      </c>
      <c r="P70" s="2">
        <f t="shared" si="13"/>
        <v>38182.484891813154</v>
      </c>
      <c r="R70">
        <f t="shared" si="14"/>
        <v>49</v>
      </c>
      <c r="S70" s="89">
        <f t="shared" si="2"/>
        <v>0</v>
      </c>
      <c r="T70" s="89">
        <f>IF(AND(S70=0,S69&gt;0),SUM($G70:$H$381),S70)</f>
        <v>0</v>
      </c>
      <c r="U70" s="82">
        <f>SUM(T70:T$381)</f>
        <v>0</v>
      </c>
      <c r="V70" s="68">
        <f>localspline(R70,'BBG rates'!$G$10:$G$27,'BBG rates'!$K$10:$K$27)</f>
        <v>1.0205211799567286</v>
      </c>
      <c r="W70" s="68">
        <f>locallinterp(R70,'BBG rates'!$G$10:$G$27,'BBG rates'!$J$10:$J$27)</f>
        <v>-0.48802083333333335</v>
      </c>
      <c r="X70" s="56">
        <f t="shared" si="15"/>
        <v>-0.48911583549027249</v>
      </c>
      <c r="Y70" s="66">
        <f t="shared" si="3"/>
        <v>0</v>
      </c>
      <c r="Z70" s="72">
        <f t="shared" si="4"/>
        <v>0</v>
      </c>
      <c r="AA70" s="79">
        <f t="shared" si="5"/>
        <v>0</v>
      </c>
      <c r="AB70" s="81">
        <f t="shared" si="16"/>
        <v>0</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10149330.22116149</v>
      </c>
    </row>
    <row r="71" spans="1:39" x14ac:dyDescent="0.2">
      <c r="A71" s="7">
        <v>50</v>
      </c>
      <c r="B71" s="7">
        <v>25</v>
      </c>
      <c r="C71" s="7">
        <v>12.5</v>
      </c>
      <c r="D71" s="12">
        <f t="shared" si="0"/>
        <v>4.166666666666667</v>
      </c>
      <c r="E71" s="29">
        <f t="shared" si="17"/>
        <v>6911277.4530569082</v>
      </c>
      <c r="F71" s="2">
        <f t="shared" si="1"/>
        <v>8190.5568152977621</v>
      </c>
      <c r="G71" s="2">
        <f t="shared" si="8"/>
        <v>32553.194680921053</v>
      </c>
      <c r="H71" s="2">
        <f t="shared" si="9"/>
        <v>22700.037961217855</v>
      </c>
      <c r="I71" s="2">
        <f t="shared" si="10"/>
        <v>63443.789457436666</v>
      </c>
      <c r="J71" s="2">
        <f t="shared" si="19"/>
        <v>264349.12273931946</v>
      </c>
      <c r="K71" s="2">
        <f t="shared" si="11"/>
        <v>59823.812870737216</v>
      </c>
      <c r="L71" s="2">
        <f t="shared" si="11"/>
        <v>249265.88696140508</v>
      </c>
      <c r="M71" s="2"/>
      <c r="N71" s="28">
        <f t="shared" si="20"/>
        <v>8142603.7551614922</v>
      </c>
      <c r="O71" s="2">
        <f t="shared" si="12"/>
        <v>9618.2110148896027</v>
      </c>
      <c r="P71" s="2">
        <f t="shared" si="13"/>
        <v>38227.376075957029</v>
      </c>
      <c r="R71">
        <f t="shared" si="14"/>
        <v>50</v>
      </c>
      <c r="S71" s="89">
        <f t="shared" si="2"/>
        <v>0</v>
      </c>
      <c r="T71" s="89">
        <f>IF(AND(S71=0,S70&gt;0),SUM($G71:$H$381),S71)</f>
        <v>0</v>
      </c>
      <c r="U71" s="82">
        <f>SUM(T71:T$381)</f>
        <v>0</v>
      </c>
      <c r="V71" s="68">
        <f>localspline(R71,'BBG rates'!$G$10:$G$27,'BBG rates'!$K$10:$K$27)</f>
        <v>1.0208440250696518</v>
      </c>
      <c r="W71" s="68">
        <f>locallinterp(R71,'BBG rates'!$G$10:$G$27,'BBG rates'!$J$10:$J$27)</f>
        <v>-0.48529166666666668</v>
      </c>
      <c r="X71" s="56">
        <f t="shared" si="15"/>
        <v>-0.4863744369174583</v>
      </c>
      <c r="Y71" s="66">
        <f t="shared" si="3"/>
        <v>0</v>
      </c>
      <c r="Z71" s="72">
        <f t="shared" si="4"/>
        <v>0</v>
      </c>
      <c r="AA71" s="79">
        <f t="shared" si="5"/>
        <v>0</v>
      </c>
      <c r="AB71" s="81">
        <f t="shared" si="16"/>
        <v>0</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10092549.841997271</v>
      </c>
    </row>
    <row r="72" spans="1:39" x14ac:dyDescent="0.2">
      <c r="A72" s="7">
        <v>51</v>
      </c>
      <c r="B72" s="7">
        <v>25.5</v>
      </c>
      <c r="C72" s="7">
        <v>12.75</v>
      </c>
      <c r="D72" s="12">
        <f t="shared" si="0"/>
        <v>4.25</v>
      </c>
      <c r="E72" s="29">
        <f t="shared" si="17"/>
        <v>6856273.3042824259</v>
      </c>
      <c r="F72" s="2">
        <f t="shared" si="1"/>
        <v>8125.5955366352982</v>
      </c>
      <c r="G72" s="2">
        <f t="shared" si="8"/>
        <v>32484.771519434325</v>
      </c>
      <c r="H72" s="2">
        <f t="shared" si="9"/>
        <v>22519.377255047977</v>
      </c>
      <c r="I72" s="2">
        <f t="shared" si="10"/>
        <v>63129.744311117604</v>
      </c>
      <c r="J72" s="2">
        <f t="shared" si="19"/>
        <v>268301.41332224983</v>
      </c>
      <c r="K72" s="2">
        <f t="shared" si="11"/>
        <v>59457.781945258939</v>
      </c>
      <c r="L72" s="2">
        <f t="shared" si="11"/>
        <v>252695.5732673505</v>
      </c>
      <c r="M72" s="2"/>
      <c r="N72" s="28">
        <f t="shared" si="20"/>
        <v>8104331.4351227833</v>
      </c>
      <c r="O72" s="2">
        <f t="shared" si="12"/>
        <v>9573.2670521374348</v>
      </c>
      <c r="P72" s="2">
        <f t="shared" si="13"/>
        <v>38272.3200387092</v>
      </c>
      <c r="R72">
        <f t="shared" si="14"/>
        <v>51</v>
      </c>
      <c r="S72" s="89">
        <f t="shared" si="2"/>
        <v>0</v>
      </c>
      <c r="T72" s="89">
        <f>IF(AND(S72=0,S71&gt;0),SUM($G72:$H$381),S72)</f>
        <v>0</v>
      </c>
      <c r="U72" s="82">
        <f>SUM(T72:T$381)</f>
        <v>0</v>
      </c>
      <c r="V72" s="68">
        <f>localspline(R72,'BBG rates'!$G$10:$G$27,'BBG rates'!$K$10:$K$27)</f>
        <v>1.0211570569197193</v>
      </c>
      <c r="W72" s="68">
        <f>locallinterp(R72,'BBG rates'!$G$10:$G$27,'BBG rates'!$J$10:$J$27)</f>
        <v>-0.48256250000000001</v>
      </c>
      <c r="X72" s="56">
        <f t="shared" si="15"/>
        <v>-0.48363310726071695</v>
      </c>
      <c r="Y72" s="66">
        <f t="shared" si="3"/>
        <v>0</v>
      </c>
      <c r="Z72" s="72">
        <f t="shared" si="4"/>
        <v>0</v>
      </c>
      <c r="AA72" s="79">
        <f t="shared" si="5"/>
        <v>0</v>
      </c>
      <c r="AB72" s="81">
        <f t="shared" si="16"/>
        <v>0</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10035429.651296627</v>
      </c>
    </row>
    <row r="73" spans="1:39" x14ac:dyDescent="0.2">
      <c r="A73" s="7">
        <v>52</v>
      </c>
      <c r="B73" s="7">
        <v>26</v>
      </c>
      <c r="C73" s="7">
        <v>13</v>
      </c>
      <c r="D73" s="12">
        <f t="shared" si="0"/>
        <v>4.333333333333333</v>
      </c>
      <c r="E73" s="29">
        <f t="shared" si="17"/>
        <v>6801517.2805928504</v>
      </c>
      <c r="F73" s="2">
        <f t="shared" si="1"/>
        <v>8060.9271061151658</v>
      </c>
      <c r="G73" s="2">
        <f t="shared" si="8"/>
        <v>32416.492175753287</v>
      </c>
      <c r="H73" s="2">
        <f t="shared" si="9"/>
        <v>22339.531513822676</v>
      </c>
      <c r="I73" s="2">
        <f t="shared" si="10"/>
        <v>62816.950795691126</v>
      </c>
      <c r="J73" s="2">
        <f t="shared" si="19"/>
        <v>272206.78678132821</v>
      </c>
      <c r="K73" s="2">
        <f t="shared" si="11"/>
        <v>59093.7056412026</v>
      </c>
      <c r="L73" s="2">
        <f t="shared" si="11"/>
        <v>256072.72444521126</v>
      </c>
      <c r="M73" s="2"/>
      <c r="N73" s="28">
        <f t="shared" si="20"/>
        <v>8066014.1182806622</v>
      </c>
      <c r="O73" s="2">
        <f t="shared" si="12"/>
        <v>9528.2702487251154</v>
      </c>
      <c r="P73" s="2">
        <f t="shared" si="13"/>
        <v>38317.316842121516</v>
      </c>
      <c r="R73">
        <f t="shared" si="14"/>
        <v>52</v>
      </c>
      <c r="S73" s="89">
        <f t="shared" si="2"/>
        <v>0</v>
      </c>
      <c r="T73" s="89">
        <f>IF(AND(S73=0,S72&gt;0),SUM($G73:$H$381),S73)</f>
        <v>0</v>
      </c>
      <c r="U73" s="82">
        <f>SUM(T73:T$381)</f>
        <v>0</v>
      </c>
      <c r="V73" s="68">
        <f>localspline(R73,'BBG rates'!$G$10:$G$27,'BBG rates'!$K$10:$K$27)</f>
        <v>1.0214605251498039</v>
      </c>
      <c r="W73" s="68">
        <f>locallinterp(R73,'BBG rates'!$G$10:$G$27,'BBG rates'!$J$10:$J$27)</f>
        <v>-0.47983333333333333</v>
      </c>
      <c r="X73" s="56">
        <f t="shared" si="15"/>
        <v>-0.48089184651658456</v>
      </c>
      <c r="Y73" s="66">
        <f t="shared" si="3"/>
        <v>0</v>
      </c>
      <c r="Z73" s="72">
        <f t="shared" si="4"/>
        <v>0</v>
      </c>
      <c r="AA73" s="79">
        <f t="shared" si="5"/>
        <v>0</v>
      </c>
      <c r="AB73" s="81">
        <f t="shared" si="16"/>
        <v>0</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9977974.0347630978</v>
      </c>
    </row>
    <row r="74" spans="1:39" x14ac:dyDescent="0.2">
      <c r="A74" s="7">
        <v>53</v>
      </c>
      <c r="B74" s="7">
        <v>26.5</v>
      </c>
      <c r="C74" s="7">
        <v>13.25</v>
      </c>
      <c r="D74" s="12">
        <f t="shared" si="0"/>
        <v>4.416666666666667</v>
      </c>
      <c r="E74" s="29">
        <f t="shared" si="17"/>
        <v>6747008.426645535</v>
      </c>
      <c r="F74" s="2">
        <f t="shared" si="1"/>
        <v>7996.5503964955697</v>
      </c>
      <c r="G74" s="2">
        <f t="shared" si="8"/>
        <v>32348.356347589099</v>
      </c>
      <c r="H74" s="2">
        <f t="shared" si="9"/>
        <v>22160.497599726343</v>
      </c>
      <c r="I74" s="2">
        <f t="shared" si="10"/>
        <v>62505.404343811009</v>
      </c>
      <c r="J74" s="2">
        <f t="shared" si="19"/>
        <v>276065.53585183196</v>
      </c>
      <c r="K74" s="2">
        <f t="shared" si="11"/>
        <v>58731.574198346432</v>
      </c>
      <c r="L74" s="2">
        <f t="shared" si="11"/>
        <v>259397.78604269674</v>
      </c>
      <c r="M74" s="2"/>
      <c r="N74" s="28">
        <f t="shared" si="20"/>
        <v>8027651.7517323438</v>
      </c>
      <c r="O74" s="2">
        <f t="shared" si="12"/>
        <v>9483.2205425278225</v>
      </c>
      <c r="P74" s="2">
        <f t="shared" si="13"/>
        <v>38362.366548318823</v>
      </c>
      <c r="R74">
        <f t="shared" si="14"/>
        <v>53</v>
      </c>
      <c r="S74" s="89">
        <f t="shared" si="2"/>
        <v>0</v>
      </c>
      <c r="T74" s="89">
        <f>IF(AND(S74=0,S73&gt;0),SUM($G74:$H$381),S74)</f>
        <v>0</v>
      </c>
      <c r="U74" s="82">
        <f>SUM(T74:T$381)</f>
        <v>0</v>
      </c>
      <c r="V74" s="68">
        <f>localspline(R74,'BBG rates'!$G$10:$G$27,'BBG rates'!$K$10:$K$27)</f>
        <v>1.021754679380267</v>
      </c>
      <c r="W74" s="68">
        <f>locallinterp(R74,'BBG rates'!$G$10:$G$27,'BBG rates'!$J$10:$J$27)</f>
        <v>-0.47710416666666666</v>
      </c>
      <c r="X74" s="56">
        <f t="shared" si="15"/>
        <v>-0.47815065468119755</v>
      </c>
      <c r="Y74" s="66">
        <f t="shared" si="3"/>
        <v>0</v>
      </c>
      <c r="Z74" s="72">
        <f t="shared" si="4"/>
        <v>0</v>
      </c>
      <c r="AA74" s="79">
        <f t="shared" si="5"/>
        <v>0</v>
      </c>
      <c r="AB74" s="81">
        <f t="shared" si="16"/>
        <v>0</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9920187.3506256379</v>
      </c>
    </row>
    <row r="75" spans="1:39" x14ac:dyDescent="0.2">
      <c r="A75" s="7">
        <v>54</v>
      </c>
      <c r="B75" s="7">
        <v>27</v>
      </c>
      <c r="C75" s="7">
        <v>13.5</v>
      </c>
      <c r="D75" s="12">
        <f t="shared" si="0"/>
        <v>4.5</v>
      </c>
      <c r="E75" s="29">
        <f t="shared" si="17"/>
        <v>6692745.7905260436</v>
      </c>
      <c r="F75" s="2">
        <f t="shared" si="1"/>
        <v>7932.4642845792405</v>
      </c>
      <c r="G75" s="2">
        <f t="shared" si="8"/>
        <v>32280.363733288214</v>
      </c>
      <c r="H75" s="2">
        <f t="shared" si="9"/>
        <v>21982.27238620328</v>
      </c>
      <c r="I75" s="2">
        <f t="shared" si="10"/>
        <v>62195.100404070734</v>
      </c>
      <c r="J75" s="2">
        <f t="shared" si="19"/>
        <v>279877.95181831828</v>
      </c>
      <c r="K75" s="2">
        <f t="shared" si="11"/>
        <v>58371.377903359273</v>
      </c>
      <c r="L75" s="2">
        <f t="shared" si="11"/>
        <v>262671.20056511671</v>
      </c>
      <c r="M75" s="2"/>
      <c r="N75" s="28">
        <f t="shared" si="20"/>
        <v>7989244.2825128445</v>
      </c>
      <c r="O75" s="2">
        <f t="shared" si="12"/>
        <v>9438.1178713477038</v>
      </c>
      <c r="P75" s="2">
        <f t="shared" si="13"/>
        <v>38407.469219498933</v>
      </c>
      <c r="R75">
        <f t="shared" si="14"/>
        <v>54</v>
      </c>
      <c r="S75" s="89">
        <f t="shared" si="2"/>
        <v>0</v>
      </c>
      <c r="T75" s="89">
        <f>IF(AND(S75=0,S74&gt;0),SUM($G75:$H$381),S75)</f>
        <v>0</v>
      </c>
      <c r="U75" s="82">
        <f>SUM(T75:T$381)</f>
        <v>0</v>
      </c>
      <c r="V75" s="68">
        <f>localspline(R75,'BBG rates'!$G$10:$G$27,'BBG rates'!$K$10:$K$27)</f>
        <v>1.0220399480404012</v>
      </c>
      <c r="W75" s="68">
        <f>locallinterp(R75,'BBG rates'!$G$10:$G$27,'BBG rates'!$J$10:$J$27)</f>
        <v>-0.47437499999999999</v>
      </c>
      <c r="X75" s="56">
        <f t="shared" si="15"/>
        <v>-0.47540953175122524</v>
      </c>
      <c r="Y75" s="66">
        <f t="shared" si="3"/>
        <v>0</v>
      </c>
      <c r="Z75" s="72">
        <f t="shared" si="4"/>
        <v>0</v>
      </c>
      <c r="AA75" s="79">
        <f t="shared" si="5"/>
        <v>0</v>
      </c>
      <c r="AB75" s="81">
        <f t="shared" si="16"/>
        <v>0</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9862073.9297747407</v>
      </c>
    </row>
    <row r="76" spans="1:39" x14ac:dyDescent="0.2">
      <c r="A76" s="7">
        <v>55</v>
      </c>
      <c r="B76" s="7">
        <v>27.5</v>
      </c>
      <c r="C76" s="7">
        <v>13.75</v>
      </c>
      <c r="D76" s="12">
        <f t="shared" si="0"/>
        <v>4.583333333333333</v>
      </c>
      <c r="E76" s="29">
        <f t="shared" si="17"/>
        <v>6638728.4237362938</v>
      </c>
      <c r="F76" s="2">
        <f t="shared" si="1"/>
        <v>7868.6676511994619</v>
      </c>
      <c r="G76" s="2">
        <f t="shared" si="8"/>
        <v>32212.514031831179</v>
      </c>
      <c r="H76" s="2">
        <f t="shared" si="9"/>
        <v>21804.852757918787</v>
      </c>
      <c r="I76" s="2">
        <f t="shared" si="10"/>
        <v>61886.034440949428</v>
      </c>
      <c r="J76" s="2">
        <f t="shared" si="19"/>
        <v>283644.32452101819</v>
      </c>
      <c r="K76" s="2">
        <f t="shared" si="11"/>
        <v>58013.107089580939</v>
      </c>
      <c r="L76" s="2">
        <f t="shared" si="11"/>
        <v>265893.40749391261</v>
      </c>
      <c r="M76" s="2"/>
      <c r="N76" s="28">
        <f t="shared" si="20"/>
        <v>7950791.6575949118</v>
      </c>
      <c r="O76" s="2">
        <f t="shared" si="12"/>
        <v>9392.9621729137798</v>
      </c>
      <c r="P76" s="2">
        <f t="shared" si="13"/>
        <v>38452.624917932852</v>
      </c>
      <c r="R76">
        <f t="shared" si="14"/>
        <v>55</v>
      </c>
      <c r="S76" s="89">
        <f t="shared" si="2"/>
        <v>0</v>
      </c>
      <c r="T76" s="89">
        <f>IF(AND(S76=0,S75&gt;0),SUM($G76:$H$381),S76)</f>
        <v>0</v>
      </c>
      <c r="U76" s="82">
        <f>SUM(T76:T$381)</f>
        <v>0</v>
      </c>
      <c r="V76" s="68">
        <f>localspline(R76,'BBG rates'!$G$10:$G$27,'BBG rates'!$K$10:$K$27)</f>
        <v>1.0223165509493397</v>
      </c>
      <c r="W76" s="68">
        <f>locallinterp(R76,'BBG rates'!$G$10:$G$27,'BBG rates'!$J$10:$J$27)</f>
        <v>-0.47164583333333338</v>
      </c>
      <c r="X76" s="56">
        <f t="shared" si="15"/>
        <v>-0.47266847772280407</v>
      </c>
      <c r="Y76" s="66">
        <f t="shared" si="3"/>
        <v>0</v>
      </c>
      <c r="Z76" s="72">
        <f t="shared" si="4"/>
        <v>0</v>
      </c>
      <c r="AA76" s="79">
        <f t="shared" si="5"/>
        <v>0</v>
      </c>
      <c r="AB76" s="81">
        <f t="shared" si="16"/>
        <v>0</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9803638.0758979525</v>
      </c>
    </row>
    <row r="77" spans="1:39" x14ac:dyDescent="0.2">
      <c r="A77" s="7">
        <v>56</v>
      </c>
      <c r="B77" s="7">
        <v>28</v>
      </c>
      <c r="C77" s="7">
        <v>14</v>
      </c>
      <c r="D77" s="12">
        <f t="shared" si="0"/>
        <v>4.666666666666667</v>
      </c>
      <c r="E77" s="29">
        <f t="shared" si="17"/>
        <v>6584955.3811827423</v>
      </c>
      <c r="F77" s="2">
        <f t="shared" si="1"/>
        <v>7805.1593812061265</v>
      </c>
      <c r="G77" s="2">
        <f t="shared" si="8"/>
        <v>32144.806942831237</v>
      </c>
      <c r="H77" s="2">
        <f t="shared" si="9"/>
        <v>21628.235610720349</v>
      </c>
      <c r="I77" s="2">
        <f t="shared" si="10"/>
        <v>61578.201934757715</v>
      </c>
      <c r="J77" s="2">
        <f t="shared" si="19"/>
        <v>287364.94236220268</v>
      </c>
      <c r="K77" s="2">
        <f t="shared" si="11"/>
        <v>57656.752136803188</v>
      </c>
      <c r="L77" s="2">
        <f t="shared" si="11"/>
        <v>269064.84330508154</v>
      </c>
      <c r="M77" s="2"/>
      <c r="N77" s="28">
        <f t="shared" si="20"/>
        <v>7912293.8238889473</v>
      </c>
      <c r="O77" s="2">
        <f t="shared" si="12"/>
        <v>9347.7533848818566</v>
      </c>
      <c r="P77" s="2">
        <f t="shared" si="13"/>
        <v>38497.833705964789</v>
      </c>
      <c r="R77">
        <f t="shared" si="14"/>
        <v>56</v>
      </c>
      <c r="S77" s="89">
        <f t="shared" si="2"/>
        <v>0</v>
      </c>
      <c r="T77" s="89">
        <f>IF(AND(S77=0,S76&gt;0),SUM($G77:$H$381),S77)</f>
        <v>0</v>
      </c>
      <c r="U77" s="82">
        <f>SUM(T77:T$381)</f>
        <v>0</v>
      </c>
      <c r="V77" s="68">
        <f>localspline(R77,'BBG rates'!$G$10:$G$27,'BBG rates'!$K$10:$K$27)</f>
        <v>1.0225848569422042</v>
      </c>
      <c r="W77" s="68">
        <f>locallinterp(R77,'BBG rates'!$G$10:$G$27,'BBG rates'!$J$10:$J$27)</f>
        <v>-0.4689166666666667</v>
      </c>
      <c r="X77" s="56">
        <f t="shared" si="15"/>
        <v>-0.46992749259247013</v>
      </c>
      <c r="Y77" s="66">
        <f t="shared" si="3"/>
        <v>0</v>
      </c>
      <c r="Z77" s="72">
        <f t="shared" si="4"/>
        <v>0</v>
      </c>
      <c r="AA77" s="79">
        <f t="shared" si="5"/>
        <v>0</v>
      </c>
      <c r="AB77" s="81">
        <f t="shared" si="16"/>
        <v>0</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9744884.065614799</v>
      </c>
    </row>
    <row r="78" spans="1:39" x14ac:dyDescent="0.2">
      <c r="A78" s="7">
        <v>57</v>
      </c>
      <c r="B78" s="7">
        <v>28.5</v>
      </c>
      <c r="C78" s="7">
        <v>14.25</v>
      </c>
      <c r="D78" s="12">
        <f t="shared" si="0"/>
        <v>4.75</v>
      </c>
      <c r="E78" s="29">
        <f t="shared" si="17"/>
        <v>6531425.7211646102</v>
      </c>
      <c r="F78" s="2">
        <f t="shared" si="1"/>
        <v>7741.9383634518499</v>
      </c>
      <c r="G78" s="2">
        <f t="shared" si="8"/>
        <v>32077.242166533</v>
      </c>
      <c r="H78" s="2">
        <f t="shared" si="9"/>
        <v>21452.417851598952</v>
      </c>
      <c r="I78" s="2">
        <f t="shared" si="10"/>
        <v>61271.598381583797</v>
      </c>
      <c r="J78" s="2">
        <f t="shared" si="19"/>
        <v>291040.09231252305</v>
      </c>
      <c r="K78" s="2">
        <f t="shared" si="11"/>
        <v>57302.303471051891</v>
      </c>
      <c r="L78" s="2">
        <f t="shared" si="11"/>
        <v>272185.94148749649</v>
      </c>
      <c r="M78" s="2"/>
      <c r="N78" s="28">
        <f t="shared" si="20"/>
        <v>7873750.7282429347</v>
      </c>
      <c r="O78" s="2">
        <f t="shared" si="12"/>
        <v>9302.4914448344425</v>
      </c>
      <c r="P78" s="2">
        <f t="shared" si="13"/>
        <v>38543.095646012203</v>
      </c>
      <c r="R78">
        <f t="shared" si="14"/>
        <v>57</v>
      </c>
      <c r="S78" s="89">
        <f t="shared" si="2"/>
        <v>0</v>
      </c>
      <c r="T78" s="89">
        <f>IF(AND(S78=0,S77&gt;0),SUM($G78:$H$381),S78)</f>
        <v>0</v>
      </c>
      <c r="U78" s="82">
        <f>SUM(T78:T$381)</f>
        <v>0</v>
      </c>
      <c r="V78" s="68">
        <f>localspline(R78,'BBG rates'!$G$10:$G$27,'BBG rates'!$K$10:$K$27)</f>
        <v>1.0228451156310712</v>
      </c>
      <c r="W78" s="68">
        <f>locallinterp(R78,'BBG rates'!$G$10:$G$27,'BBG rates'!$J$10:$J$27)</f>
        <v>-0.46618750000000003</v>
      </c>
      <c r="X78" s="56">
        <f t="shared" si="15"/>
        <v>-0.46718657635649308</v>
      </c>
      <c r="Y78" s="66">
        <f t="shared" si="3"/>
        <v>0</v>
      </c>
      <c r="Z78" s="72">
        <f t="shared" si="4"/>
        <v>0</v>
      </c>
      <c r="AA78" s="79">
        <f t="shared" si="5"/>
        <v>0</v>
      </c>
      <c r="AB78" s="81">
        <f t="shared" si="16"/>
        <v>0</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9685816.1486111358</v>
      </c>
    </row>
    <row r="79" spans="1:39" x14ac:dyDescent="0.2">
      <c r="A79" s="7">
        <v>58</v>
      </c>
      <c r="B79" s="7">
        <v>29</v>
      </c>
      <c r="C79" s="7">
        <v>14.5</v>
      </c>
      <c r="D79" s="12">
        <f t="shared" si="0"/>
        <v>4.833333333333333</v>
      </c>
      <c r="E79" s="29">
        <f t="shared" si="17"/>
        <v>6478138.5053621484</v>
      </c>
      <c r="F79" s="2">
        <f t="shared" si="1"/>
        <v>7679.0034907781237</v>
      </c>
      <c r="G79" s="2">
        <f t="shared" si="8"/>
        <v>32009.819403811154</v>
      </c>
      <c r="H79" s="2">
        <f t="shared" si="9"/>
        <v>21277.396398650559</v>
      </c>
      <c r="I79" s="2">
        <f t="shared" si="10"/>
        <v>60966.219293239832</v>
      </c>
      <c r="J79" s="2">
        <f t="shared" si="19"/>
        <v>294670.05991732585</v>
      </c>
      <c r="K79" s="2">
        <f t="shared" si="11"/>
        <v>56949.751564370228</v>
      </c>
      <c r="L79" s="2">
        <f t="shared" si="11"/>
        <v>275257.13256112277</v>
      </c>
      <c r="M79" s="2"/>
      <c r="N79" s="28">
        <f t="shared" si="20"/>
        <v>7835162.3174423687</v>
      </c>
      <c r="O79" s="2">
        <f t="shared" si="12"/>
        <v>9257.1762902806604</v>
      </c>
      <c r="P79" s="2">
        <f t="shared" si="13"/>
        <v>38588.410800565987</v>
      </c>
      <c r="R79">
        <f t="shared" si="14"/>
        <v>58</v>
      </c>
      <c r="S79" s="89">
        <f t="shared" si="2"/>
        <v>0</v>
      </c>
      <c r="T79" s="89">
        <f>IF(AND(S79=0,S78&gt;0),SUM($G79:$H$381),S79)</f>
        <v>0</v>
      </c>
      <c r="U79" s="82">
        <f>SUM(T79:T$381)</f>
        <v>0</v>
      </c>
      <c r="V79" s="68">
        <f>localspline(R79,'BBG rates'!$G$10:$G$27,'BBG rates'!$K$10:$K$27)</f>
        <v>1.0230976809520897</v>
      </c>
      <c r="W79" s="68">
        <f>locallinterp(R79,'BBG rates'!$G$10:$G$27,'BBG rates'!$J$10:$J$27)</f>
        <v>-0.46345833333333336</v>
      </c>
      <c r="X79" s="56">
        <f t="shared" si="15"/>
        <v>-0.46444572901140901</v>
      </c>
      <c r="Y79" s="66">
        <f t="shared" si="3"/>
        <v>0</v>
      </c>
      <c r="Z79" s="72">
        <f t="shared" si="4"/>
        <v>0</v>
      </c>
      <c r="AA79" s="79">
        <f t="shared" si="5"/>
        <v>0</v>
      </c>
      <c r="AB79" s="81">
        <f t="shared" si="16"/>
        <v>0</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9626438.5477728564</v>
      </c>
    </row>
    <row r="80" spans="1:39" x14ac:dyDescent="0.2">
      <c r="A80" s="7">
        <v>59</v>
      </c>
      <c r="B80" s="7">
        <v>29.5</v>
      </c>
      <c r="C80" s="7">
        <v>14.75</v>
      </c>
      <c r="D80" s="12">
        <f t="shared" si="0"/>
        <v>4.916666666666667</v>
      </c>
      <c r="E80" s="29">
        <f t="shared" si="17"/>
        <v>6425092.7988249417</v>
      </c>
      <c r="F80" s="2">
        <f t="shared" si="1"/>
        <v>7616.353660001515</v>
      </c>
      <c r="G80" s="2">
        <f t="shared" si="8"/>
        <v>31942.538356169101</v>
      </c>
      <c r="H80" s="2">
        <f t="shared" si="9"/>
        <v>21103.168181037676</v>
      </c>
      <c r="I80" s="2">
        <f t="shared" si="10"/>
        <v>60662.060197208295</v>
      </c>
      <c r="J80" s="2">
        <f t="shared" si="19"/>
        <v>298255.1293029408</v>
      </c>
      <c r="K80" s="2">
        <f t="shared" si="11"/>
        <v>56599.086934602688</v>
      </c>
      <c r="L80" s="2">
        <f t="shared" si="11"/>
        <v>278278.84409512993</v>
      </c>
      <c r="M80" s="2"/>
      <c r="N80" s="28">
        <f t="shared" si="20"/>
        <v>7796528.5382101778</v>
      </c>
      <c r="O80" s="2">
        <f t="shared" si="12"/>
        <v>9211.8078586561642</v>
      </c>
      <c r="P80" s="2">
        <f t="shared" si="13"/>
        <v>38633.779232190478</v>
      </c>
      <c r="R80">
        <f t="shared" si="14"/>
        <v>59</v>
      </c>
      <c r="S80" s="89">
        <f t="shared" si="2"/>
        <v>0</v>
      </c>
      <c r="T80" s="89">
        <f>IF(AND(S80=0,S79&gt;0),SUM($G80:$H$381),S80)</f>
        <v>0</v>
      </c>
      <c r="U80" s="82">
        <f>SUM(T80:T$381)</f>
        <v>0</v>
      </c>
      <c r="V80" s="68">
        <f>localspline(R80,'BBG rates'!$G$10:$G$27,'BBG rates'!$K$10:$K$27)</f>
        <v>1.0233428397743418</v>
      </c>
      <c r="W80" s="68">
        <f>locallinterp(R80,'BBG rates'!$G$10:$G$27,'BBG rates'!$J$10:$J$27)</f>
        <v>-0.46072916666666669</v>
      </c>
      <c r="X80" s="56">
        <f t="shared" si="15"/>
        <v>-0.46170495055348759</v>
      </c>
      <c r="Y80" s="66">
        <f t="shared" si="3"/>
        <v>0</v>
      </c>
      <c r="Z80" s="72">
        <f t="shared" si="4"/>
        <v>0</v>
      </c>
      <c r="AA80" s="79">
        <f t="shared" si="5"/>
        <v>0</v>
      </c>
      <c r="AB80" s="81">
        <f t="shared" si="16"/>
        <v>0</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9566755.4593190569</v>
      </c>
    </row>
    <row r="81" spans="1:39" x14ac:dyDescent="0.2">
      <c r="A81" s="7">
        <v>60</v>
      </c>
      <c r="B81" s="7">
        <v>30</v>
      </c>
      <c r="C81" s="7">
        <v>15</v>
      </c>
      <c r="D81" s="12">
        <f t="shared" si="0"/>
        <v>5</v>
      </c>
      <c r="E81" s="29">
        <f t="shared" si="17"/>
        <v>6372287.6699602529</v>
      </c>
      <c r="F81" s="2">
        <f t="shared" si="1"/>
        <v>7553.9877718999242</v>
      </c>
      <c r="G81" s="2">
        <f t="shared" si="8"/>
        <v>31875.398725737636</v>
      </c>
      <c r="H81" s="2">
        <f t="shared" si="9"/>
        <v>20929.730138951079</v>
      </c>
      <c r="I81" s="2">
        <f>SUM(F81:H81)</f>
        <v>60359.116636588646</v>
      </c>
      <c r="J81" s="2">
        <f>IF($I$7=1,I81*A81,IF($I$7=2,I81*B81,IF($I$7=4,I81*C81,I81*D81)))</f>
        <v>301795.58318294323</v>
      </c>
      <c r="K81" s="2">
        <f t="shared" si="11"/>
        <v>56250.300145180307</v>
      </c>
      <c r="L81" s="2">
        <f t="shared" si="11"/>
        <v>281251.50072590157</v>
      </c>
      <c r="M81" s="2"/>
      <c r="N81" s="28">
        <f t="shared" si="20"/>
        <v>7757849.3372066543</v>
      </c>
      <c r="O81" s="2">
        <f t="shared" si="12"/>
        <v>9166.3860873230515</v>
      </c>
      <c r="P81" s="2">
        <f t="shared" si="13"/>
        <v>38679.20100352358</v>
      </c>
      <c r="R81">
        <f t="shared" si="14"/>
        <v>60</v>
      </c>
      <c r="S81" s="89">
        <f t="shared" si="2"/>
        <v>0</v>
      </c>
      <c r="T81" s="89">
        <f>IF(AND(S81=0,S80&gt;0),SUM($G81:$H$381),S81)</f>
        <v>0</v>
      </c>
      <c r="U81" s="82">
        <f>SUM(T81:T$381)</f>
        <v>0</v>
      </c>
      <c r="V81" s="68">
        <f>localspline(R81,'BBG rates'!$G$10:$G$27,'BBG rates'!$K$10:$K$27)</f>
        <v>1.0235809087753296</v>
      </c>
      <c r="W81" s="68">
        <f>locallinterp(R81,'BBG rates'!$G$10:$G$27,'BBG rates'!$J$10:$J$27)</f>
        <v>-0.45800000000000002</v>
      </c>
      <c r="X81" s="56">
        <f t="shared" si="15"/>
        <v>-0.45896424097899846</v>
      </c>
      <c r="Y81" s="66">
        <f t="shared" si="3"/>
        <v>0</v>
      </c>
      <c r="Z81" s="72">
        <f t="shared" si="4"/>
        <v>0</v>
      </c>
      <c r="AA81" s="79">
        <f t="shared" si="5"/>
        <v>0</v>
      </c>
      <c r="AB81" s="81">
        <f t="shared" si="16"/>
        <v>0</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9506771.0529345926</v>
      </c>
    </row>
    <row r="82" spans="1:39" x14ac:dyDescent="0.2">
      <c r="A82" s="7">
        <v>61</v>
      </c>
      <c r="B82" s="7">
        <v>30.5</v>
      </c>
      <c r="C82" s="7">
        <v>15.25</v>
      </c>
      <c r="D82" s="12">
        <f t="shared" si="0"/>
        <v>5.083333333333333</v>
      </c>
      <c r="E82" s="29">
        <f t="shared" si="17"/>
        <v>6319722.1905214079</v>
      </c>
      <c r="F82" s="2">
        <f t="shared" si="1"/>
        <v>7491.9047311988761</v>
      </c>
      <c r="G82" s="2">
        <f t="shared" si="8"/>
        <v>31808.400215273676</v>
      </c>
      <c r="H82" s="2">
        <f t="shared" si="9"/>
        <v>20757.079223571662</v>
      </c>
      <c r="I82" s="2">
        <f>SUM(F82:H82)</f>
        <v>60057.384170044214</v>
      </c>
      <c r="J82" s="2">
        <f t="shared" si="19"/>
        <v>305291.70286439138</v>
      </c>
      <c r="K82" s="2">
        <f t="shared" si="11"/>
        <v>55903.381804906785</v>
      </c>
      <c r="L82" s="2">
        <f t="shared" si="11"/>
        <v>284175.52417494275</v>
      </c>
      <c r="M82" s="2"/>
      <c r="N82" s="28">
        <f t="shared" si="20"/>
        <v>7719124.661029377</v>
      </c>
      <c r="O82" s="2">
        <f t="shared" si="12"/>
        <v>9120.9109135697763</v>
      </c>
      <c r="P82" s="2">
        <f t="shared" si="13"/>
        <v>38724.676177276859</v>
      </c>
      <c r="R82">
        <f t="shared" si="14"/>
        <v>61</v>
      </c>
      <c r="S82" s="89">
        <f t="shared" si="2"/>
        <v>0</v>
      </c>
      <c r="T82" s="89">
        <f>IF(AND(S82=0,S81&gt;0),SUM($G82:$H$381),S82)</f>
        <v>0</v>
      </c>
      <c r="U82" s="82">
        <f>SUM(T82:T$381)</f>
        <v>0</v>
      </c>
      <c r="V82" s="68">
        <f>localspline(R82,'BBG rates'!$G$10:$G$27,'BBG rates'!$K$10:$K$27)</f>
        <v>1.0238121751500524</v>
      </c>
      <c r="W82" s="68">
        <f>locallinterp(R82,'BBG rates'!$G$10:$G$27,'BBG rates'!$J$10:$J$27)</f>
        <v>-0.45466666666666666</v>
      </c>
      <c r="X82" s="56">
        <f t="shared" si="15"/>
        <v>-0.45561690287736489</v>
      </c>
      <c r="Y82" s="66">
        <f t="shared" si="3"/>
        <v>0</v>
      </c>
      <c r="Z82" s="72">
        <f t="shared" si="4"/>
        <v>0</v>
      </c>
      <c r="AA82" s="79">
        <f t="shared" si="5"/>
        <v>0</v>
      </c>
      <c r="AB82" s="81">
        <f t="shared" si="16"/>
        <v>0</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9446489.4719020501</v>
      </c>
    </row>
    <row r="83" spans="1:39" x14ac:dyDescent="0.2">
      <c r="A83" s="7">
        <v>62</v>
      </c>
      <c r="B83" s="7">
        <v>31</v>
      </c>
      <c r="C83" s="7">
        <v>15.5</v>
      </c>
      <c r="D83" s="12">
        <f t="shared" si="0"/>
        <v>5.166666666666667</v>
      </c>
      <c r="E83" s="29">
        <f t="shared" si="17"/>
        <v>6267395.4355962165</v>
      </c>
      <c r="F83" s="2">
        <f t="shared" si="1"/>
        <v>7430.103446557865</v>
      </c>
      <c r="G83" s="2">
        <f t="shared" si="8"/>
        <v>31741.542528158876</v>
      </c>
      <c r="H83" s="2">
        <f t="shared" si="9"/>
        <v>20585.212397032406</v>
      </c>
      <c r="I83" s="2">
        <f t="shared" ref="I83:I146" si="21">SUM(F83:H83)</f>
        <v>59756.858371749142</v>
      </c>
      <c r="J83" s="2">
        <f t="shared" si="19"/>
        <v>308743.76825403725</v>
      </c>
      <c r="K83" s="2">
        <f t="shared" si="11"/>
        <v>55558.322567745527</v>
      </c>
      <c r="L83" s="2">
        <f t="shared" si="11"/>
        <v>287051.33326668525</v>
      </c>
      <c r="M83" s="2"/>
      <c r="N83" s="28">
        <f t="shared" si="20"/>
        <v>7680354.4562131418</v>
      </c>
      <c r="O83" s="2">
        <f t="shared" si="12"/>
        <v>9075.3822746110636</v>
      </c>
      <c r="P83" s="2">
        <f t="shared" si="13"/>
        <v>38770.204816235579</v>
      </c>
      <c r="R83">
        <f t="shared" si="14"/>
        <v>62</v>
      </c>
      <c r="S83" s="89">
        <f t="shared" si="2"/>
        <v>0</v>
      </c>
      <c r="T83" s="89">
        <f>IF(AND(S83=0,S82&gt;0),SUM($G83:$H$381),S83)</f>
        <v>0</v>
      </c>
      <c r="U83" s="82">
        <f>SUM(T83:T$381)</f>
        <v>0</v>
      </c>
      <c r="V83" s="68">
        <f>localspline(R83,'BBG rates'!$G$10:$G$27,'BBG rates'!$K$10:$K$27)</f>
        <v>1.0240364058627833</v>
      </c>
      <c r="W83" s="68">
        <f>locallinterp(R83,'BBG rates'!$G$10:$G$27,'BBG rates'!$J$10:$J$27)</f>
        <v>-0.45133333333333336</v>
      </c>
      <c r="X83" s="56">
        <f t="shared" si="15"/>
        <v>-0.4522696675211435</v>
      </c>
      <c r="Y83" s="66">
        <f t="shared" si="3"/>
        <v>0</v>
      </c>
      <c r="Z83" s="72">
        <f t="shared" si="4"/>
        <v>0</v>
      </c>
      <c r="AA83" s="79">
        <f t="shared" si="5"/>
        <v>0</v>
      </c>
      <c r="AB83" s="81">
        <f t="shared" si="16"/>
        <v>0</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9386114.557463089</v>
      </c>
    </row>
    <row r="84" spans="1:39" x14ac:dyDescent="0.2">
      <c r="A84" s="7">
        <v>63</v>
      </c>
      <c r="B84" s="7">
        <v>31.5</v>
      </c>
      <c r="C84" s="7">
        <v>15.75</v>
      </c>
      <c r="D84" s="12">
        <f t="shared" si="0"/>
        <v>5.25</v>
      </c>
      <c r="E84" s="29">
        <f t="shared" si="17"/>
        <v>6215306.4835954374</v>
      </c>
      <c r="F84" s="2">
        <f t="shared" si="1"/>
        <v>7368.5828305567402</v>
      </c>
      <c r="G84" s="2">
        <f t="shared" si="8"/>
        <v>31674.825368398357</v>
      </c>
      <c r="H84" s="2">
        <f t="shared" si="9"/>
        <v>20414.126632380499</v>
      </c>
      <c r="I84" s="2">
        <f t="shared" si="21"/>
        <v>59457.534831335593</v>
      </c>
      <c r="J84" s="2">
        <f t="shared" si="19"/>
        <v>312152.05786451185</v>
      </c>
      <c r="K84" s="2">
        <f t="shared" si="11"/>
        <v>55215.113132607803</v>
      </c>
      <c r="L84" s="2">
        <f t="shared" si="11"/>
        <v>289879.34394619096</v>
      </c>
      <c r="M84" s="2"/>
      <c r="N84" s="28">
        <f t="shared" si="20"/>
        <v>7641538.6692298828</v>
      </c>
      <c r="O84" s="2">
        <f t="shared" si="12"/>
        <v>9029.8001075878165</v>
      </c>
      <c r="P84" s="2">
        <f t="shared" si="13"/>
        <v>38815.786983258826</v>
      </c>
      <c r="R84">
        <f t="shared" si="14"/>
        <v>63</v>
      </c>
      <c r="S84" s="89">
        <f t="shared" si="2"/>
        <v>0</v>
      </c>
      <c r="T84" s="89">
        <f>IF(AND(S84=0,S83&gt;0),SUM($G84:$H$381),S84)</f>
        <v>0</v>
      </c>
      <c r="U84" s="82">
        <f>SUM(T84:T$381)</f>
        <v>0</v>
      </c>
      <c r="V84" s="68">
        <f>localspline(R84,'BBG rates'!$G$10:$G$27,'BBG rates'!$K$10:$K$27)</f>
        <v>1.0242536438320258</v>
      </c>
      <c r="W84" s="68">
        <f>locallinterp(R84,'BBG rates'!$G$10:$G$27,'BBG rates'!$J$10:$J$27)</f>
        <v>-0.44800000000000001</v>
      </c>
      <c r="X84" s="56">
        <f t="shared" si="15"/>
        <v>-0.44892253490367295</v>
      </c>
      <c r="Y84" s="66">
        <f t="shared" si="3"/>
        <v>0</v>
      </c>
      <c r="Z84" s="72">
        <f t="shared" si="4"/>
        <v>0</v>
      </c>
      <c r="AA84" s="79">
        <f t="shared" si="5"/>
        <v>0</v>
      </c>
      <c r="AB84" s="81">
        <f t="shared" si="16"/>
        <v>0</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9325648.5864064284</v>
      </c>
    </row>
    <row r="85" spans="1:39" x14ac:dyDescent="0.2">
      <c r="A85" s="7">
        <v>64</v>
      </c>
      <c r="B85" s="7">
        <v>32</v>
      </c>
      <c r="C85" s="7">
        <v>16</v>
      </c>
      <c r="D85" s="12">
        <f t="shared" si="0"/>
        <v>5.333333333333333</v>
      </c>
      <c r="E85" s="29">
        <f t="shared" si="17"/>
        <v>6163454.4162412779</v>
      </c>
      <c r="F85" s="2">
        <f t="shared" si="1"/>
        <v>7307.3417996821463</v>
      </c>
      <c r="G85" s="2">
        <f t="shared" si="8"/>
        <v>31608.248440619398</v>
      </c>
      <c r="H85" s="2">
        <f t="shared" si="9"/>
        <v>20243.818913539544</v>
      </c>
      <c r="I85" s="2">
        <f t="shared" si="21"/>
        <v>59159.409153841087</v>
      </c>
      <c r="J85" s="2">
        <f t="shared" si="19"/>
        <v>315516.84882048576</v>
      </c>
      <c r="K85" s="2">
        <f t="shared" si="11"/>
        <v>54873.744243141795</v>
      </c>
      <c r="L85" s="2">
        <f t="shared" si="11"/>
        <v>292659.9692967562</v>
      </c>
      <c r="M85" s="2"/>
      <c r="N85" s="28">
        <f t="shared" si="20"/>
        <v>7602677.2464886028</v>
      </c>
      <c r="O85" s="2">
        <f t="shared" si="12"/>
        <v>8984.1643495670396</v>
      </c>
      <c r="P85" s="2">
        <f t="shared" si="13"/>
        <v>38861.422741279603</v>
      </c>
      <c r="R85">
        <f t="shared" si="14"/>
        <v>64</v>
      </c>
      <c r="S85" s="89">
        <f t="shared" si="2"/>
        <v>0</v>
      </c>
      <c r="T85" s="89">
        <f>IF(AND(S85=0,S84&gt;0),SUM($G85:$H$381),S85)</f>
        <v>0</v>
      </c>
      <c r="U85" s="82">
        <f>SUM(T85:T$381)</f>
        <v>0</v>
      </c>
      <c r="V85" s="68">
        <f>localspline(R85,'BBG rates'!$G$10:$G$27,'BBG rates'!$K$10:$K$27)</f>
        <v>1.0244637532019558</v>
      </c>
      <c r="W85" s="68">
        <f>locallinterp(R85,'BBG rates'!$G$10:$G$27,'BBG rates'!$J$10:$J$27)</f>
        <v>-0.44466666666666665</v>
      </c>
      <c r="X85" s="56">
        <f t="shared" si="15"/>
        <v>-0.44557550501842513</v>
      </c>
      <c r="Y85" s="66">
        <f t="shared" si="3"/>
        <v>0</v>
      </c>
      <c r="Z85" s="72">
        <f t="shared" si="4"/>
        <v>0</v>
      </c>
      <c r="AA85" s="79">
        <f t="shared" si="5"/>
        <v>0</v>
      </c>
      <c r="AB85" s="81">
        <f t="shared" si="16"/>
        <v>0</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9265093.8200157844</v>
      </c>
    </row>
    <row r="86" spans="1:39" x14ac:dyDescent="0.2">
      <c r="A86" s="7">
        <v>65</v>
      </c>
      <c r="B86" s="7">
        <v>32.5</v>
      </c>
      <c r="C86" s="7">
        <v>16.25</v>
      </c>
      <c r="D86" s="12">
        <f t="shared" ref="D86:D149" si="22">A86/12</f>
        <v>5.416666666666667</v>
      </c>
      <c r="E86" s="29">
        <f t="shared" si="17"/>
        <v>6111838.3185559362</v>
      </c>
      <c r="F86" s="2">
        <f t="shared" ref="F86:F149" si="23">IF($A86&lt;=$I$8,-IPMT($G$11,1,$I$8-$A86+1,$E85),0)</f>
        <v>7246.379274314002</v>
      </c>
      <c r="G86" s="2">
        <f t="shared" si="8"/>
        <v>31541.811450070109</v>
      </c>
      <c r="H86" s="2">
        <f t="shared" si="9"/>
        <v>20074.286235271949</v>
      </c>
      <c r="I86" s="2">
        <f t="shared" si="21"/>
        <v>58862.476959656065</v>
      </c>
      <c r="J86" s="2">
        <f t="shared" si="19"/>
        <v>318838.4168648037</v>
      </c>
      <c r="K86" s="2">
        <f t="shared" ref="K86:L149" si="24">I86/(1+$F$12)^IF($I$7=1,$A86,IF($I$7=2,$B86,IF($I$7=4,$C86,$D86)))</f>
        <v>54534.206687522666</v>
      </c>
      <c r="L86" s="2">
        <f t="shared" si="24"/>
        <v>295393.61955741444</v>
      </c>
      <c r="M86" s="2"/>
      <c r="N86" s="28">
        <f t="shared" si="20"/>
        <v>7563770.1343352981</v>
      </c>
      <c r="O86" s="2">
        <f t="shared" si="12"/>
        <v>8938.474937541745</v>
      </c>
      <c r="P86" s="2">
        <f t="shared" si="13"/>
        <v>38907.112153304886</v>
      </c>
      <c r="R86">
        <f t="shared" si="14"/>
        <v>65</v>
      </c>
      <c r="S86" s="89">
        <f t="shared" ref="S86:S149" si="25">IF(D86&lt;$I$9,G86+H86,0)</f>
        <v>0</v>
      </c>
      <c r="T86" s="89">
        <f>IF(AND(S86=0,S85&gt;0),SUM($G86:$H$381),S86)</f>
        <v>0</v>
      </c>
      <c r="U86" s="82">
        <f>SUM(T86:T$381)</f>
        <v>0</v>
      </c>
      <c r="V86" s="68">
        <f>localspline(R86,'BBG rates'!$G$10:$G$27,'BBG rates'!$K$10:$K$27)</f>
        <v>1.0246664192882657</v>
      </c>
      <c r="W86" s="68">
        <f>locallinterp(R86,'BBG rates'!$G$10:$G$27,'BBG rates'!$J$10:$J$27)</f>
        <v>-0.44133333333333336</v>
      </c>
      <c r="X86" s="56">
        <f t="shared" si="15"/>
        <v>-0.44222857785860548</v>
      </c>
      <c r="Y86" s="66">
        <f t="shared" ref="Y86:Y149" si="26">T86*X86%/12+Y87</f>
        <v>0</v>
      </c>
      <c r="Z86" s="72">
        <f t="shared" ref="Z86:Z149" si="27">IF(U86=0,0,Y86*1200/U86)</f>
        <v>0</v>
      </c>
      <c r="AA86" s="79">
        <f t="shared" ref="AA86:AA149" si="28">T86*$AA$17%/12+AA87</f>
        <v>0</v>
      </c>
      <c r="AB86" s="81">
        <f t="shared" si="16"/>
        <v>0</v>
      </c>
      <c r="AD86" s="95">
        <f>locallinterp(R86,'BBG rates'!$N$10:$N$369,'BBG rates'!$P$10:$P$369)</f>
        <v>5.4939099981119792</v>
      </c>
      <c r="AI86" s="185">
        <f t="shared" ref="AI86:AI149" si="29">A86</f>
        <v>65</v>
      </c>
      <c r="AJ86" s="127">
        <f>locallinterp(MIN(AI86,CAP_Senior*12),'BBG rates'!$X$24:$X$65,'BBG rates'!$Y$24:$Y$65)</f>
        <v>42.970115536643981</v>
      </c>
      <c r="AK86" s="127">
        <f>locallinterp(MIN(AI86,CAP_CB*12),'BBG rates'!$AA$25:$AA$40,'BBG rates'!$AC$25:$AC$40)</f>
        <v>8.2083333333333339</v>
      </c>
      <c r="AL86" s="144">
        <f t="shared" ref="AL86:AL149" si="30">SUMPRODUCT(AJ86:AK86,$AJ$19:$AK$19)</f>
        <v>14.117836307896145</v>
      </c>
      <c r="AM86" s="142">
        <f>(SUMPRODUCT(AL86:AL$381,G86:G$381)+SUMPRODUCT(AL86:AL$381,H86:H$381))/12</f>
        <v>9204452.5041492023</v>
      </c>
    </row>
    <row r="87" spans="1:39" x14ac:dyDescent="0.2">
      <c r="A87" s="7">
        <v>66</v>
      </c>
      <c r="B87" s="7">
        <v>33</v>
      </c>
      <c r="C87" s="7">
        <v>16.5</v>
      </c>
      <c r="D87" s="12">
        <f t="shared" si="22"/>
        <v>5.5</v>
      </c>
      <c r="E87" s="29">
        <f t="shared" si="17"/>
        <v>6060457.2788501764</v>
      </c>
      <c r="F87" s="2">
        <f t="shared" si="23"/>
        <v>7185.694178712025</v>
      </c>
      <c r="G87" s="2">
        <f t="shared" ref="G87:G150" si="31">IF($A87&lt;=$I$8,-PPMT($G$11,1,$I$8-$A87+1,$E86),0)</f>
        <v>31475.514102618152</v>
      </c>
      <c r="H87" s="2">
        <f t="shared" ref="H87:H150" si="32">IF($A87&lt;=$I$8,(E86-G87)*$G$13,0)</f>
        <v>19905.525603141385</v>
      </c>
      <c r="I87" s="2">
        <f t="shared" si="21"/>
        <v>58566.733884471556</v>
      </c>
      <c r="J87" s="2">
        <f t="shared" si="19"/>
        <v>322117.03636459354</v>
      </c>
      <c r="K87" s="2">
        <f t="shared" si="24"/>
        <v>54196.491298243513</v>
      </c>
      <c r="L87" s="2">
        <f t="shared" si="24"/>
        <v>298080.7021403393</v>
      </c>
      <c r="M87" s="2"/>
      <c r="N87" s="28">
        <f t="shared" si="20"/>
        <v>7524817.2790528825</v>
      </c>
      <c r="O87" s="2">
        <f t="shared" ref="O87:O150" si="33">IF($A87&lt;=$I$8,-IPMT($G$11,1,$I$8-$A87+1,$N86),0)</f>
        <v>8892.7318084308699</v>
      </c>
      <c r="P87" s="2">
        <f t="shared" ref="P87:P150" si="34">IF($A87&lt;=$I$8,-PPMT($G$11,1,$I$8-$A87+1,$N86),0)</f>
        <v>38952.855282415767</v>
      </c>
      <c r="R87">
        <f t="shared" ref="R87:R150" si="35">ROUND(D87*12,1)</f>
        <v>66</v>
      </c>
      <c r="S87" s="89">
        <f t="shared" si="25"/>
        <v>0</v>
      </c>
      <c r="T87" s="89">
        <f>IF(AND(S87=0,S86&gt;0),SUM($G87:$H$381),S87)</f>
        <v>0</v>
      </c>
      <c r="U87" s="82">
        <f>SUM(T87:T$381)</f>
        <v>0</v>
      </c>
      <c r="V87" s="68">
        <f>localspline(R87,'BBG rates'!$G$10:$G$27,'BBG rates'!$K$10:$K$27)</f>
        <v>1.0248617446359276</v>
      </c>
      <c r="W87" s="68">
        <f>locallinterp(R87,'BBG rates'!$G$10:$G$27,'BBG rates'!$J$10:$J$27)</f>
        <v>-0.438</v>
      </c>
      <c r="X87" s="56">
        <f t="shared" ref="X87:X150" si="36">((1+W87%)^(1/12)-1)*1200</f>
        <v>-0.43888175341795232</v>
      </c>
      <c r="Y87" s="66">
        <f t="shared" si="26"/>
        <v>0</v>
      </c>
      <c r="Z87" s="72">
        <f t="shared" si="27"/>
        <v>0</v>
      </c>
      <c r="AA87" s="79">
        <f t="shared" si="28"/>
        <v>0</v>
      </c>
      <c r="AB87" s="81">
        <f t="shared" ref="AB87:AB150" si="37">IF(U87=0,0,AA87*1200/U87)</f>
        <v>0</v>
      </c>
      <c r="AD87" s="95">
        <f>locallinterp(R87,'BBG rates'!$N$10:$N$369,'BBG rates'!$P$10:$P$369)</f>
        <v>5.5793151434983068</v>
      </c>
      <c r="AI87" s="185">
        <f t="shared" si="29"/>
        <v>66</v>
      </c>
      <c r="AJ87" s="127">
        <f>locallinterp(MIN(AI87,CAP_Senior*12),'BBG rates'!$X$24:$X$65,'BBG rates'!$Y$24:$Y$65)</f>
        <v>43.259399073423722</v>
      </c>
      <c r="AK87" s="127">
        <f>locallinterp(MIN(AI87,CAP_CB*12),'BBG rates'!$AA$25:$AA$40,'BBG rates'!$AC$25:$AC$40)</f>
        <v>8.25</v>
      </c>
      <c r="AL87" s="144">
        <f t="shared" si="30"/>
        <v>14.201597842482032</v>
      </c>
      <c r="AM87" s="142">
        <f>(SUMPRODUCT(AL87:AL$381,G87:G$381)+SUMPRODUCT(AL87:AL$381,H87:H$381))/12</f>
        <v>9143726.8693180326</v>
      </c>
    </row>
    <row r="88" spans="1:39" x14ac:dyDescent="0.2">
      <c r="A88" s="7">
        <v>67</v>
      </c>
      <c r="B88" s="7">
        <v>33.5</v>
      </c>
      <c r="C88" s="7">
        <v>16.75</v>
      </c>
      <c r="D88" s="12">
        <f t="shared" si="22"/>
        <v>5.583333333333333</v>
      </c>
      <c r="E88" s="29">
        <f t="shared" ref="E88:E151" si="38">IF($A88&lt;=$I$8,E87-G88-H88,0)</f>
        <v>6009310.3887119517</v>
      </c>
      <c r="F88" s="2">
        <f t="shared" si="23"/>
        <v>7125.2854410023074</v>
      </c>
      <c r="G88" s="2">
        <f t="shared" si="31"/>
        <v>31409.356104749411</v>
      </c>
      <c r="H88" s="2">
        <f t="shared" si="32"/>
        <v>19737.534033475433</v>
      </c>
      <c r="I88" s="2">
        <f t="shared" si="21"/>
        <v>58272.175579227158</v>
      </c>
      <c r="J88" s="2">
        <f t="shared" ref="J88:J151" si="39">IF($I$7=1,I88*A88,IF($I$7=2,I88*B88,IF($I$7=4,I88*C88,I88*D88)))</f>
        <v>325352.98031735164</v>
      </c>
      <c r="K88" s="2">
        <f t="shared" si="24"/>
        <v>53860.588951907455</v>
      </c>
      <c r="L88" s="2">
        <f t="shared" si="24"/>
        <v>300721.62164814997</v>
      </c>
      <c r="M88" s="2"/>
      <c r="N88" s="28">
        <f t="shared" ref="N88:N151" si="40">IF($A88&lt;=$I$8,N87-P88,0)</f>
        <v>7485818.626861115</v>
      </c>
      <c r="O88" s="2">
        <f t="shared" si="33"/>
        <v>8846.9348990791859</v>
      </c>
      <c r="P88" s="2">
        <f t="shared" si="34"/>
        <v>38998.652191767469</v>
      </c>
      <c r="R88">
        <f t="shared" si="35"/>
        <v>67</v>
      </c>
      <c r="S88" s="89">
        <f t="shared" si="25"/>
        <v>0</v>
      </c>
      <c r="T88" s="89">
        <f>IF(AND(S88=0,S87&gt;0),SUM($G88:$H$381),S88)</f>
        <v>0</v>
      </c>
      <c r="U88" s="82">
        <f>SUM(T88:T$381)</f>
        <v>0</v>
      </c>
      <c r="V88" s="68">
        <f>localspline(R88,'BBG rates'!$G$10:$G$27,'BBG rates'!$K$10:$K$27)</f>
        <v>1.0250494145613411</v>
      </c>
      <c r="W88" s="68">
        <f>locallinterp(R88,'BBG rates'!$G$10:$G$27,'BBG rates'!$J$10:$J$27)</f>
        <v>-0.43466666666666665</v>
      </c>
      <c r="X88" s="56">
        <f t="shared" si="36"/>
        <v>-0.43553503168953789</v>
      </c>
      <c r="Y88" s="66">
        <f t="shared" si="26"/>
        <v>0</v>
      </c>
      <c r="Z88" s="72">
        <f t="shared" si="27"/>
        <v>0</v>
      </c>
      <c r="AA88" s="79">
        <f t="shared" si="28"/>
        <v>0</v>
      </c>
      <c r="AB88" s="81">
        <f t="shared" si="37"/>
        <v>0</v>
      </c>
      <c r="AD88" s="95">
        <f>locallinterp(R88,'BBG rates'!$N$10:$N$369,'BBG rates'!$P$10:$P$369)</f>
        <v>5.6647359280450855</v>
      </c>
      <c r="AI88" s="185">
        <f t="shared" si="29"/>
        <v>67</v>
      </c>
      <c r="AJ88" s="127">
        <f>locallinterp(MIN(AI88,CAP_Senior*12),'BBG rates'!$X$24:$X$65,'BBG rates'!$Y$24:$Y$65)</f>
        <v>43.548682610203464</v>
      </c>
      <c r="AK88" s="127">
        <f>locallinterp(MIN(AI88,CAP_CB*12),'BBG rates'!$AA$25:$AA$40,'BBG rates'!$AC$25:$AC$40)</f>
        <v>8.2916666666666661</v>
      </c>
      <c r="AL88" s="144">
        <f t="shared" si="30"/>
        <v>14.285359377067921</v>
      </c>
      <c r="AM88" s="142">
        <f>(SUMPRODUCT(AL88:AL$381,G88:G$381)+SUMPRODUCT(AL88:AL$381,H88:H$381))/12</f>
        <v>9082919.130765548</v>
      </c>
    </row>
    <row r="89" spans="1:39" x14ac:dyDescent="0.2">
      <c r="A89" s="7">
        <v>68</v>
      </c>
      <c r="B89" s="7">
        <v>34</v>
      </c>
      <c r="C89" s="7">
        <v>17</v>
      </c>
      <c r="D89" s="12">
        <f t="shared" si="22"/>
        <v>5.666666666666667</v>
      </c>
      <c r="E89" s="29">
        <f t="shared" si="38"/>
        <v>5958396.7429950563</v>
      </c>
      <c r="F89" s="2">
        <f t="shared" si="23"/>
        <v>7065.1519931639323</v>
      </c>
      <c r="G89" s="2">
        <f t="shared" si="31"/>
        <v>31343.33716356667</v>
      </c>
      <c r="H89" s="2">
        <f t="shared" si="32"/>
        <v>19570.308553328297</v>
      </c>
      <c r="I89" s="2">
        <f t="shared" si="21"/>
        <v>57978.797710058905</v>
      </c>
      <c r="J89" s="2">
        <f t="shared" si="39"/>
        <v>328546.52035700047</v>
      </c>
      <c r="K89" s="2">
        <f t="shared" si="24"/>
        <v>53526.490569020396</v>
      </c>
      <c r="L89" s="2">
        <f t="shared" si="24"/>
        <v>303316.77989111561</v>
      </c>
      <c r="M89" s="2"/>
      <c r="N89" s="28">
        <f t="shared" si="40"/>
        <v>7446774.1239165254</v>
      </c>
      <c r="O89" s="2">
        <f t="shared" si="33"/>
        <v>8801.084146257208</v>
      </c>
      <c r="P89" s="2">
        <f t="shared" si="34"/>
        <v>39044.502944589425</v>
      </c>
      <c r="R89">
        <f t="shared" si="35"/>
        <v>68</v>
      </c>
      <c r="S89" s="89">
        <f t="shared" si="25"/>
        <v>0</v>
      </c>
      <c r="T89" s="89">
        <f>IF(AND(S89=0,S88&gt;0),SUM($G89:$H$381),S89)</f>
        <v>0</v>
      </c>
      <c r="U89" s="82">
        <f>SUM(T89:T$381)</f>
        <v>0</v>
      </c>
      <c r="V89" s="68">
        <f>localspline(R89,'BBG rates'!$G$10:$G$27,'BBG rates'!$K$10:$K$27)</f>
        <v>1.0252293826046364</v>
      </c>
      <c r="W89" s="68">
        <f>locallinterp(R89,'BBG rates'!$G$10:$G$27,'BBG rates'!$J$10:$J$27)</f>
        <v>-0.43133333333333335</v>
      </c>
      <c r="X89" s="56">
        <f t="shared" si="36"/>
        <v>-0.43218841266696728</v>
      </c>
      <c r="Y89" s="66">
        <f t="shared" si="26"/>
        <v>0</v>
      </c>
      <c r="Z89" s="72">
        <f t="shared" si="27"/>
        <v>0</v>
      </c>
      <c r="AA89" s="79">
        <f t="shared" si="28"/>
        <v>0</v>
      </c>
      <c r="AB89" s="81">
        <f t="shared" si="37"/>
        <v>0</v>
      </c>
      <c r="AD89" s="95">
        <f>locallinterp(R89,'BBG rates'!$N$10:$N$369,'BBG rates'!$P$10:$P$369)</f>
        <v>5.7501717099288054</v>
      </c>
      <c r="AI89" s="185">
        <f t="shared" si="29"/>
        <v>68</v>
      </c>
      <c r="AJ89" s="127">
        <f>locallinterp(MIN(AI89,CAP_Senior*12),'BBG rates'!$X$24:$X$65,'BBG rates'!$Y$24:$Y$65)</f>
        <v>43.837966146983206</v>
      </c>
      <c r="AK89" s="127">
        <f>locallinterp(MIN(AI89,CAP_CB*12),'BBG rates'!$AA$25:$AA$40,'BBG rates'!$AC$25:$AC$40)</f>
        <v>8.3333333333333339</v>
      </c>
      <c r="AL89" s="144">
        <f t="shared" si="30"/>
        <v>14.369120911653813</v>
      </c>
      <c r="AM89" s="142">
        <f>(SUMPRODUCT(AL89:AL$381,G89:G$381)+SUMPRODUCT(AL89:AL$381,H89:H$381))/12</f>
        <v>9022031.4885452185</v>
      </c>
    </row>
    <row r="90" spans="1:39" x14ac:dyDescent="0.2">
      <c r="A90" s="7">
        <v>69</v>
      </c>
      <c r="B90" s="7">
        <v>34.5</v>
      </c>
      <c r="C90" s="7">
        <v>17.25</v>
      </c>
      <c r="D90" s="12">
        <f t="shared" si="22"/>
        <v>5.75</v>
      </c>
      <c r="E90" s="29">
        <f t="shared" si="38"/>
        <v>5907715.4398078239</v>
      </c>
      <c r="F90" s="2">
        <f t="shared" si="23"/>
        <v>7005.2927710156373</v>
      </c>
      <c r="G90" s="2">
        <f t="shared" si="31"/>
        <v>31277.45698678842</v>
      </c>
      <c r="H90" s="2">
        <f t="shared" si="32"/>
        <v>19403.846200443691</v>
      </c>
      <c r="I90" s="2">
        <f t="shared" si="21"/>
        <v>57686.595958247752</v>
      </c>
      <c r="J90" s="2">
        <f t="shared" si="39"/>
        <v>331697.92675992456</v>
      </c>
      <c r="K90" s="2">
        <f t="shared" si="24"/>
        <v>53194.187113785163</v>
      </c>
      <c r="L90" s="2">
        <f t="shared" si="24"/>
        <v>305866.5759042647</v>
      </c>
      <c r="M90" s="2"/>
      <c r="N90" s="28">
        <f t="shared" si="40"/>
        <v>7407683.7163123395</v>
      </c>
      <c r="O90" s="2">
        <f t="shared" si="33"/>
        <v>8755.1794866611181</v>
      </c>
      <c r="P90" s="2">
        <f t="shared" si="34"/>
        <v>39090.407604185515</v>
      </c>
      <c r="R90">
        <f t="shared" si="35"/>
        <v>69</v>
      </c>
      <c r="S90" s="89">
        <f t="shared" si="25"/>
        <v>0</v>
      </c>
      <c r="T90" s="89">
        <f>IF(AND(S90=0,S89&gt;0),SUM($G90:$H$381),S90)</f>
        <v>0</v>
      </c>
      <c r="U90" s="82">
        <f>SUM(T90:T$381)</f>
        <v>0</v>
      </c>
      <c r="V90" s="68">
        <f>localspline(R90,'BBG rates'!$G$10:$G$27,'BBG rates'!$K$10:$K$27)</f>
        <v>1.0254014532854399</v>
      </c>
      <c r="W90" s="68">
        <f>locallinterp(R90,'BBG rates'!$G$10:$G$27,'BBG rates'!$J$10:$J$27)</f>
        <v>-0.42799999999999999</v>
      </c>
      <c r="X90" s="56">
        <f t="shared" si="36"/>
        <v>-0.42884189634357917</v>
      </c>
      <c r="Y90" s="66">
        <f t="shared" si="26"/>
        <v>0</v>
      </c>
      <c r="Z90" s="72">
        <f t="shared" si="27"/>
        <v>0</v>
      </c>
      <c r="AA90" s="79">
        <f t="shared" si="28"/>
        <v>0</v>
      </c>
      <c r="AB90" s="81">
        <f t="shared" si="37"/>
        <v>0</v>
      </c>
      <c r="AD90" s="95">
        <f>locallinterp(R90,'BBG rates'!$N$10:$N$369,'BBG rates'!$P$10:$P$369)</f>
        <v>5.8356218310359251</v>
      </c>
      <c r="AI90" s="185">
        <f t="shared" si="29"/>
        <v>69</v>
      </c>
      <c r="AJ90" s="127">
        <f>locallinterp(MIN(AI90,CAP_Senior*12),'BBG rates'!$X$24:$X$65,'BBG rates'!$Y$24:$Y$65)</f>
        <v>44.127249683762948</v>
      </c>
      <c r="AK90" s="127">
        <f>locallinterp(MIN(AI90,CAP_CB*12),'BBG rates'!$AA$25:$AA$40,'BBG rates'!$AC$25:$AC$40)</f>
        <v>8.375</v>
      </c>
      <c r="AL90" s="144">
        <f t="shared" si="30"/>
        <v>14.452882446239702</v>
      </c>
      <c r="AM90" s="142">
        <f>(SUMPRODUCT(AL90:AL$381,G90:G$381)+SUMPRODUCT(AL90:AL$381,H90:H$381))/12</f>
        <v>8961066.127598621</v>
      </c>
    </row>
    <row r="91" spans="1:39" x14ac:dyDescent="0.2">
      <c r="A91" s="7">
        <v>70</v>
      </c>
      <c r="B91" s="7">
        <v>35</v>
      </c>
      <c r="C91" s="7">
        <v>17.5</v>
      </c>
      <c r="D91" s="12">
        <f t="shared" si="22"/>
        <v>5.833333333333333</v>
      </c>
      <c r="E91" s="29">
        <f t="shared" si="38"/>
        <v>5857265.5805018581</v>
      </c>
      <c r="F91" s="2">
        <f t="shared" si="23"/>
        <v>6945.7067142025244</v>
      </c>
      <c r="G91" s="2">
        <f t="shared" si="31"/>
        <v>31211.715282747446</v>
      </c>
      <c r="H91" s="2">
        <f t="shared" si="32"/>
        <v>19238.144023217832</v>
      </c>
      <c r="I91" s="2">
        <f t="shared" si="21"/>
        <v>57395.566020167797</v>
      </c>
      <c r="J91" s="2">
        <f t="shared" si="39"/>
        <v>334807.46845097881</v>
      </c>
      <c r="K91" s="2">
        <f t="shared" si="24"/>
        <v>52863.669593896164</v>
      </c>
      <c r="L91" s="2">
        <f t="shared" si="24"/>
        <v>308371.40596439427</v>
      </c>
      <c r="M91" s="2"/>
      <c r="N91" s="28">
        <f t="shared" si="40"/>
        <v>7368547.3500784058</v>
      </c>
      <c r="O91" s="2">
        <f t="shared" si="33"/>
        <v>8709.2208569126724</v>
      </c>
      <c r="P91" s="2">
        <f t="shared" si="34"/>
        <v>39136.366233933964</v>
      </c>
      <c r="R91">
        <f t="shared" si="35"/>
        <v>70</v>
      </c>
      <c r="S91" s="89">
        <f t="shared" si="25"/>
        <v>0</v>
      </c>
      <c r="T91" s="89">
        <f>IF(AND(S91=0,S90&gt;0),SUM($G91:$H$381),S91)</f>
        <v>0</v>
      </c>
      <c r="U91" s="82">
        <f>SUM(T91:T$381)</f>
        <v>0</v>
      </c>
      <c r="V91" s="68">
        <f>localspline(R91,'BBG rates'!$G$10:$G$27,'BBG rates'!$K$10:$K$27)</f>
        <v>1.0255655354418127</v>
      </c>
      <c r="W91" s="68">
        <f>locallinterp(R91,'BBG rates'!$G$10:$G$27,'BBG rates'!$J$10:$J$27)</f>
        <v>-0.42466666666666664</v>
      </c>
      <c r="X91" s="56">
        <f t="shared" si="36"/>
        <v>-0.42549548271284543</v>
      </c>
      <c r="Y91" s="66">
        <f t="shared" si="26"/>
        <v>0</v>
      </c>
      <c r="Z91" s="72">
        <f t="shared" si="27"/>
        <v>0</v>
      </c>
      <c r="AA91" s="79">
        <f t="shared" si="28"/>
        <v>0</v>
      </c>
      <c r="AB91" s="81">
        <f t="shared" si="37"/>
        <v>0</v>
      </c>
      <c r="AD91" s="95">
        <f>locallinterp(R91,'BBG rates'!$N$10:$N$369,'BBG rates'!$P$10:$P$369)</f>
        <v>5.921085625656076</v>
      </c>
      <c r="AI91" s="185">
        <f t="shared" si="29"/>
        <v>70</v>
      </c>
      <c r="AJ91" s="127">
        <f>locallinterp(MIN(AI91,CAP_Senior*12),'BBG rates'!$X$24:$X$65,'BBG rates'!$Y$24:$Y$65)</f>
        <v>44.416533220542689</v>
      </c>
      <c r="AK91" s="127">
        <f>locallinterp(MIN(AI91,CAP_CB*12),'BBG rates'!$AA$25:$AA$40,'BBG rates'!$AC$25:$AC$40)</f>
        <v>8.4166666666666661</v>
      </c>
      <c r="AL91" s="144">
        <f t="shared" si="30"/>
        <v>14.536643980825591</v>
      </c>
      <c r="AM91" s="142">
        <f>(SUMPRODUCT(AL91:AL$381,G91:G$381)+SUMPRODUCT(AL91:AL$381,H91:H$381))/12</f>
        <v>8900025.2178330142</v>
      </c>
    </row>
    <row r="92" spans="1:39" x14ac:dyDescent="0.2">
      <c r="A92" s="7">
        <v>71</v>
      </c>
      <c r="B92" s="7">
        <v>35.5</v>
      </c>
      <c r="C92" s="7">
        <v>17.75</v>
      </c>
      <c r="D92" s="12">
        <f t="shared" si="22"/>
        <v>5.916666666666667</v>
      </c>
      <c r="E92" s="29">
        <f t="shared" si="38"/>
        <v>5807046.2696608054</v>
      </c>
      <c r="F92" s="2">
        <f t="shared" si="23"/>
        <v>6886.3927661828111</v>
      </c>
      <c r="G92" s="2">
        <f t="shared" si="31"/>
        <v>31146.111760389587</v>
      </c>
      <c r="H92" s="2">
        <f t="shared" si="32"/>
        <v>19073.199080662551</v>
      </c>
      <c r="I92" s="2">
        <f t="shared" si="21"/>
        <v>57105.703607234944</v>
      </c>
      <c r="J92" s="2">
        <f t="shared" si="39"/>
        <v>337875.41300947341</v>
      </c>
      <c r="K92" s="2">
        <f t="shared" si="24"/>
        <v>52534.929060335257</v>
      </c>
      <c r="L92" s="2">
        <f t="shared" si="24"/>
        <v>310831.66360698361</v>
      </c>
      <c r="M92" s="2"/>
      <c r="N92" s="28">
        <f t="shared" si="40"/>
        <v>7329364.9711811179</v>
      </c>
      <c r="O92" s="2">
        <f t="shared" si="33"/>
        <v>8663.2081935591104</v>
      </c>
      <c r="P92" s="2">
        <f t="shared" si="34"/>
        <v>39182.378897287526</v>
      </c>
      <c r="R92">
        <f t="shared" si="35"/>
        <v>71</v>
      </c>
      <c r="S92" s="89">
        <f t="shared" si="25"/>
        <v>0</v>
      </c>
      <c r="T92" s="89">
        <f>IF(AND(S92=0,S91&gt;0),SUM($G92:$H$381),S92)</f>
        <v>0</v>
      </c>
      <c r="U92" s="82">
        <f>SUM(T92:T$381)</f>
        <v>0</v>
      </c>
      <c r="V92" s="68">
        <f>localspline(R92,'BBG rates'!$G$10:$G$27,'BBG rates'!$K$10:$K$27)</f>
        <v>1.0257214708489366</v>
      </c>
      <c r="W92" s="68">
        <f>locallinterp(R92,'BBG rates'!$G$10:$G$27,'BBG rates'!$J$10:$J$27)</f>
        <v>-0.42133333333333334</v>
      </c>
      <c r="X92" s="56">
        <f t="shared" si="36"/>
        <v>-0.42214917176823796</v>
      </c>
      <c r="Y92" s="66">
        <f t="shared" si="26"/>
        <v>0</v>
      </c>
      <c r="Z92" s="72">
        <f t="shared" si="27"/>
        <v>0</v>
      </c>
      <c r="AA92" s="79">
        <f t="shared" si="28"/>
        <v>0</v>
      </c>
      <c r="AB92" s="81">
        <f t="shared" si="37"/>
        <v>0</v>
      </c>
      <c r="AD92" s="95">
        <f>locallinterp(R92,'BBG rates'!$N$10:$N$369,'BBG rates'!$P$10:$P$369)</f>
        <v>6.0065624148934873</v>
      </c>
      <c r="AI92" s="185">
        <f t="shared" si="29"/>
        <v>71</v>
      </c>
      <c r="AJ92" s="127">
        <f>locallinterp(MIN(AI92,CAP_Senior*12),'BBG rates'!$X$24:$X$65,'BBG rates'!$Y$24:$Y$65)</f>
        <v>44.705816757322431</v>
      </c>
      <c r="AK92" s="127">
        <f>locallinterp(MIN(AI92,CAP_CB*12),'BBG rates'!$AA$25:$AA$40,'BBG rates'!$AC$25:$AC$40)</f>
        <v>8.4583333333333339</v>
      </c>
      <c r="AL92" s="144">
        <f t="shared" si="30"/>
        <v>14.62040551541148</v>
      </c>
      <c r="AM92" s="142">
        <f>(SUMPRODUCT(AL92:AL$381,G92:G$381)+SUMPRODUCT(AL92:AL$381,H92:H$381))/12</f>
        <v>8838910.9141985513</v>
      </c>
    </row>
    <row r="93" spans="1:39" x14ac:dyDescent="0.2">
      <c r="A93" s="7">
        <v>72</v>
      </c>
      <c r="B93" s="7">
        <v>36</v>
      </c>
      <c r="C93" s="7">
        <v>18</v>
      </c>
      <c r="D93" s="12">
        <f t="shared" si="22"/>
        <v>6</v>
      </c>
      <c r="E93" s="29">
        <f t="shared" si="38"/>
        <v>5757056.6150891641</v>
      </c>
      <c r="F93" s="2">
        <f t="shared" si="23"/>
        <v>6827.3498742146303</v>
      </c>
      <c r="G93" s="2">
        <f t="shared" si="31"/>
        <v>31080.646129272467</v>
      </c>
      <c r="H93" s="2">
        <f t="shared" si="32"/>
        <v>18909.008442368537</v>
      </c>
      <c r="I93" s="2">
        <f t="shared" si="21"/>
        <v>56817.004445855637</v>
      </c>
      <c r="J93" s="2">
        <f t="shared" si="39"/>
        <v>340902.02667513385</v>
      </c>
      <c r="K93" s="2">
        <f t="shared" si="24"/>
        <v>52207.956607168475</v>
      </c>
      <c r="L93" s="2">
        <f t="shared" si="24"/>
        <v>313247.73964301089</v>
      </c>
      <c r="M93" s="2"/>
      <c r="N93" s="28">
        <f t="shared" si="40"/>
        <v>7290136.5255233441</v>
      </c>
      <c r="O93" s="2">
        <f t="shared" si="33"/>
        <v>8617.1414330730677</v>
      </c>
      <c r="P93" s="2">
        <f t="shared" si="34"/>
        <v>39228.445657773562</v>
      </c>
      <c r="R93">
        <f t="shared" si="35"/>
        <v>72</v>
      </c>
      <c r="S93" s="89">
        <f t="shared" si="25"/>
        <v>0</v>
      </c>
      <c r="T93" s="89">
        <f>IF(AND(S93=0,S92&gt;0),SUM($G93:$H$381),S93)</f>
        <v>0</v>
      </c>
      <c r="U93" s="82">
        <f>SUM(T93:T$381)</f>
        <v>0</v>
      </c>
      <c r="V93" s="68">
        <f>localspline(R93,'BBG rates'!$G$10:$G$27,'BBG rates'!$K$10:$K$27)</f>
        <v>1.0258691310882568</v>
      </c>
      <c r="W93" s="68">
        <f>locallinterp(R93,'BBG rates'!$G$10:$G$27,'BBG rates'!$J$10:$J$27)</f>
        <v>-0.41799999999999998</v>
      </c>
      <c r="X93" s="56">
        <f t="shared" si="36"/>
        <v>-0.4188029635029622</v>
      </c>
      <c r="Y93" s="66">
        <f t="shared" si="26"/>
        <v>0</v>
      </c>
      <c r="Z93" s="72">
        <f t="shared" si="27"/>
        <v>0</v>
      </c>
      <c r="AA93" s="79">
        <f t="shared" si="28"/>
        <v>0</v>
      </c>
      <c r="AB93" s="81">
        <f t="shared" si="37"/>
        <v>0</v>
      </c>
      <c r="AD93" s="95">
        <f>locallinterp(R93,'BBG rates'!$N$10:$N$369,'BBG rates'!$P$10:$P$369)</f>
        <v>6.092051509150842</v>
      </c>
      <c r="AI93" s="185">
        <f t="shared" si="29"/>
        <v>72</v>
      </c>
      <c r="AJ93" s="127">
        <f>locallinterp(MIN(AI93,CAP_Senior*12),'BBG rates'!$X$24:$X$65,'BBG rates'!$Y$24:$Y$65)</f>
        <v>44.995100294102173</v>
      </c>
      <c r="AK93" s="127">
        <f>locallinterp(MIN(AI93,CAP_CB*12),'BBG rates'!$AA$25:$AA$40,'BBG rates'!$AC$25:$AC$40)</f>
        <v>8.5</v>
      </c>
      <c r="AL93" s="144">
        <f t="shared" si="30"/>
        <v>14.70416704999737</v>
      </c>
      <c r="AM93" s="142">
        <f>(SUMPRODUCT(AL93:AL$381,G93:G$381)+SUMPRODUCT(AL93:AL$381,H93:H$381))/12</f>
        <v>8777725.3567651603</v>
      </c>
    </row>
    <row r="94" spans="1:39" x14ac:dyDescent="0.2">
      <c r="A94" s="7">
        <v>73</v>
      </c>
      <c r="B94" s="7">
        <v>36.5</v>
      </c>
      <c r="C94" s="7">
        <v>18.25</v>
      </c>
      <c r="D94" s="12">
        <f t="shared" si="22"/>
        <v>6.083333333333333</v>
      </c>
      <c r="E94" s="29">
        <f t="shared" si="38"/>
        <v>5707295.7278011311</v>
      </c>
      <c r="F94" s="2">
        <f t="shared" si="23"/>
        <v>6768.576989342876</v>
      </c>
      <c r="G94" s="2">
        <f t="shared" si="31"/>
        <v>31015.31809956416</v>
      </c>
      <c r="H94" s="2">
        <f t="shared" si="32"/>
        <v>18745.569188468722</v>
      </c>
      <c r="I94" s="2">
        <f t="shared" si="21"/>
        <v>56529.464277375751</v>
      </c>
      <c r="J94" s="2">
        <f t="shared" si="39"/>
        <v>343887.57435403578</v>
      </c>
      <c r="K94" s="2">
        <f t="shared" si="24"/>
        <v>51882.743371343735</v>
      </c>
      <c r="L94" s="2">
        <f t="shared" si="24"/>
        <v>315620.02217567433</v>
      </c>
      <c r="M94" s="2"/>
      <c r="N94" s="28">
        <f t="shared" si="40"/>
        <v>7250861.9589443495</v>
      </c>
      <c r="O94" s="2">
        <f t="shared" si="33"/>
        <v>8571.0205118524973</v>
      </c>
      <c r="P94" s="2">
        <f t="shared" si="34"/>
        <v>39274.566578994134</v>
      </c>
      <c r="R94">
        <f t="shared" si="35"/>
        <v>73</v>
      </c>
      <c r="S94" s="89">
        <f t="shared" si="25"/>
        <v>0</v>
      </c>
      <c r="T94" s="89">
        <f>IF(AND(S94=0,S93&gt;0),SUM($G94:$H$381),S94)</f>
        <v>0</v>
      </c>
      <c r="U94" s="82">
        <f>SUM(T94:T$381)</f>
        <v>0</v>
      </c>
      <c r="V94" s="68">
        <f>localspline(R94,'BBG rates'!$G$10:$G$27,'BBG rates'!$K$10:$K$27)</f>
        <v>1.0260083953310204</v>
      </c>
      <c r="W94" s="68">
        <f>locallinterp(R94,'BBG rates'!$G$10:$G$27,'BBG rates'!$J$10:$J$27)</f>
        <v>-0.41425000000000001</v>
      </c>
      <c r="X94" s="56">
        <f t="shared" si="36"/>
        <v>-0.41503860193037312</v>
      </c>
      <c r="Y94" s="66">
        <f t="shared" si="26"/>
        <v>0</v>
      </c>
      <c r="Z94" s="72">
        <f t="shared" si="27"/>
        <v>0</v>
      </c>
      <c r="AA94" s="79">
        <f t="shared" si="28"/>
        <v>0</v>
      </c>
      <c r="AB94" s="81">
        <f t="shared" si="37"/>
        <v>0</v>
      </c>
      <c r="AD94" s="95">
        <f>locallinterp(R94,'BBG rates'!$N$10:$N$369,'BBG rates'!$P$10:$P$369)</f>
        <v>6.1775522087617603</v>
      </c>
      <c r="AI94" s="185">
        <f t="shared" si="29"/>
        <v>73</v>
      </c>
      <c r="AJ94" s="127">
        <f>locallinterp(MIN(AI94,CAP_Senior*12),'BBG rates'!$X$24:$X$65,'BBG rates'!$Y$24:$Y$65)</f>
        <v>45.239686039428086</v>
      </c>
      <c r="AK94" s="127">
        <f>locallinterp(MIN(AI94,CAP_CB*12),'BBG rates'!$AA$25:$AA$40,'BBG rates'!$AC$25:$AC$40)</f>
        <v>8.5416666666666661</v>
      </c>
      <c r="AL94" s="144">
        <f t="shared" si="30"/>
        <v>14.780329960036108</v>
      </c>
      <c r="AM94" s="142">
        <f>(SUMPRODUCT(AL94:AL$381,G94:G$381)+SUMPRODUCT(AL94:AL$381,H94:H$381))/12</f>
        <v>8716470.6707990691</v>
      </c>
    </row>
    <row r="95" spans="1:39" x14ac:dyDescent="0.2">
      <c r="A95" s="7">
        <v>74</v>
      </c>
      <c r="B95" s="7">
        <v>37</v>
      </c>
      <c r="C95" s="7">
        <v>18.5</v>
      </c>
      <c r="D95" s="12">
        <f t="shared" si="22"/>
        <v>6.166666666666667</v>
      </c>
      <c r="E95" s="29">
        <f t="shared" si="38"/>
        <v>5657762.7220094875</v>
      </c>
      <c r="F95" s="2">
        <f t="shared" si="23"/>
        <v>6710.0730663860841</v>
      </c>
      <c r="G95" s="2">
        <f t="shared" si="31"/>
        <v>30950.127382041963</v>
      </c>
      <c r="H95" s="2">
        <f t="shared" si="32"/>
        <v>18582.878409601755</v>
      </c>
      <c r="I95" s="2">
        <f t="shared" si="21"/>
        <v>56243.078858029803</v>
      </c>
      <c r="J95" s="2">
        <f t="shared" si="39"/>
        <v>346832.31962451711</v>
      </c>
      <c r="K95" s="2">
        <f t="shared" si="24"/>
        <v>51559.280532489422</v>
      </c>
      <c r="L95" s="2">
        <f t="shared" si="24"/>
        <v>317948.89661701809</v>
      </c>
      <c r="M95" s="2"/>
      <c r="N95" s="28">
        <f t="shared" si="40"/>
        <v>7211541.2172197234</v>
      </c>
      <c r="O95" s="2">
        <f t="shared" si="33"/>
        <v>8524.8453662205684</v>
      </c>
      <c r="P95" s="2">
        <f t="shared" si="34"/>
        <v>39320.741724626059</v>
      </c>
      <c r="R95">
        <f t="shared" si="35"/>
        <v>74</v>
      </c>
      <c r="S95" s="89">
        <f t="shared" si="25"/>
        <v>0</v>
      </c>
      <c r="T95" s="89">
        <f>IF(AND(S95=0,S94&gt;0),SUM($G95:$H$381),S95)</f>
        <v>0</v>
      </c>
      <c r="U95" s="82">
        <f>SUM(T95:T$381)</f>
        <v>0</v>
      </c>
      <c r="V95" s="68">
        <f>localspline(R95,'BBG rates'!$G$10:$G$27,'BBG rates'!$K$10:$K$27)</f>
        <v>1.0261391880962436</v>
      </c>
      <c r="W95" s="68">
        <f>locallinterp(R95,'BBG rates'!$G$10:$G$27,'BBG rates'!$J$10:$J$27)</f>
        <v>-0.41049999999999998</v>
      </c>
      <c r="X95" s="56">
        <f t="shared" si="36"/>
        <v>-0.41127437029371272</v>
      </c>
      <c r="Y95" s="66">
        <f t="shared" si="26"/>
        <v>0</v>
      </c>
      <c r="Z95" s="72">
        <f t="shared" si="27"/>
        <v>0</v>
      </c>
      <c r="AA95" s="79">
        <f t="shared" si="28"/>
        <v>0</v>
      </c>
      <c r="AB95" s="81">
        <f t="shared" si="37"/>
        <v>0</v>
      </c>
      <c r="AD95" s="95">
        <f>locallinterp(R95,'BBG rates'!$N$10:$N$369,'BBG rates'!$P$10:$P$369)</f>
        <v>6.2630638077697807</v>
      </c>
      <c r="AI95" s="185">
        <f t="shared" si="29"/>
        <v>74</v>
      </c>
      <c r="AJ95" s="127">
        <f>locallinterp(MIN(AI95,CAP_Senior*12),'BBG rates'!$X$24:$X$65,'BBG rates'!$Y$24:$Y$65)</f>
        <v>45.484271784754007</v>
      </c>
      <c r="AK95" s="127">
        <f>locallinterp(MIN(AI95,CAP_CB*12),'BBG rates'!$AA$25:$AA$40,'BBG rates'!$AC$25:$AC$40)</f>
        <v>8.5833333333333339</v>
      </c>
      <c r="AL95" s="144">
        <f t="shared" si="30"/>
        <v>14.856492870074849</v>
      </c>
      <c r="AM95" s="142">
        <f>(SUMPRODUCT(AL95:AL$381,G95:G$381)+SUMPRODUCT(AL95:AL$381,H95:H$381))/12</f>
        <v>8655180.4763639625</v>
      </c>
    </row>
    <row r="96" spans="1:39" x14ac:dyDescent="0.2">
      <c r="A96" s="7">
        <v>75</v>
      </c>
      <c r="B96" s="7">
        <v>37.5</v>
      </c>
      <c r="C96" s="7">
        <v>18.75</v>
      </c>
      <c r="D96" s="12">
        <f t="shared" si="22"/>
        <v>6.25</v>
      </c>
      <c r="E96" s="29">
        <f t="shared" si="38"/>
        <v>5608456.7151145209</v>
      </c>
      <c r="F96" s="2">
        <f t="shared" si="23"/>
        <v>6651.8370639233717</v>
      </c>
      <c r="G96" s="2">
        <f t="shared" si="31"/>
        <v>30885.073688091081</v>
      </c>
      <c r="H96" s="2">
        <f t="shared" si="32"/>
        <v>18420.93320687563</v>
      </c>
      <c r="I96" s="2">
        <f t="shared" si="21"/>
        <v>55957.84395889008</v>
      </c>
      <c r="J96" s="2">
        <f t="shared" si="39"/>
        <v>349736.52474306303</v>
      </c>
      <c r="K96" s="2">
        <f t="shared" si="24"/>
        <v>51237.559312713929</v>
      </c>
      <c r="L96" s="2">
        <f t="shared" si="24"/>
        <v>320234.74570446205</v>
      </c>
      <c r="M96" s="2"/>
      <c r="N96" s="28">
        <f t="shared" si="40"/>
        <v>7172174.2460613027</v>
      </c>
      <c r="O96" s="2">
        <f t="shared" si="33"/>
        <v>8478.6159324255896</v>
      </c>
      <c r="P96" s="2">
        <f t="shared" si="34"/>
        <v>39366.971158421031</v>
      </c>
      <c r="R96">
        <f t="shared" si="35"/>
        <v>75</v>
      </c>
      <c r="S96" s="89">
        <f t="shared" si="25"/>
        <v>0</v>
      </c>
      <c r="T96" s="89">
        <f>IF(AND(S96=0,S95&gt;0),SUM($G96:$H$381),S96)</f>
        <v>0</v>
      </c>
      <c r="U96" s="82">
        <f>SUM(T96:T$381)</f>
        <v>0</v>
      </c>
      <c r="V96" s="68">
        <f>localspline(R96,'BBG rates'!$G$10:$G$27,'BBG rates'!$K$10:$K$27)</f>
        <v>1.0262614488964346</v>
      </c>
      <c r="W96" s="68">
        <f>locallinterp(R96,'BBG rates'!$G$10:$G$27,'BBG rates'!$J$10:$J$27)</f>
        <v>-0.40675</v>
      </c>
      <c r="X96" s="56">
        <f t="shared" si="36"/>
        <v>-0.40751026858365513</v>
      </c>
      <c r="Y96" s="66">
        <f t="shared" si="26"/>
        <v>0</v>
      </c>
      <c r="Z96" s="72">
        <f t="shared" si="27"/>
        <v>0</v>
      </c>
      <c r="AA96" s="79">
        <f t="shared" si="28"/>
        <v>0</v>
      </c>
      <c r="AB96" s="81">
        <f t="shared" si="37"/>
        <v>0</v>
      </c>
      <c r="AD96" s="95">
        <f>locallinterp(R96,'BBG rates'!$N$10:$N$369,'BBG rates'!$P$10:$P$369)</f>
        <v>6.3485855951778172</v>
      </c>
      <c r="AI96" s="185">
        <f t="shared" si="29"/>
        <v>75</v>
      </c>
      <c r="AJ96" s="127">
        <f>locallinterp(MIN(AI96,CAP_Senior*12),'BBG rates'!$X$24:$X$65,'BBG rates'!$Y$24:$Y$65)</f>
        <v>45.728857530079921</v>
      </c>
      <c r="AK96" s="127">
        <f>locallinterp(MIN(AI96,CAP_CB*12),'BBG rates'!$AA$25:$AA$40,'BBG rates'!$AC$25:$AC$40)</f>
        <v>8.625</v>
      </c>
      <c r="AL96" s="144">
        <f t="shared" si="30"/>
        <v>14.932655780113587</v>
      </c>
      <c r="AM96" s="142">
        <f>(SUMPRODUCT(AL96:AL$381,G96:G$381)+SUMPRODUCT(AL96:AL$381,H96:H$381))/12</f>
        <v>8593856.5807492174</v>
      </c>
    </row>
    <row r="97" spans="1:39" x14ac:dyDescent="0.2">
      <c r="A97" s="7">
        <v>76</v>
      </c>
      <c r="B97" s="7">
        <v>38</v>
      </c>
      <c r="C97" s="7">
        <v>19</v>
      </c>
      <c r="D97" s="12">
        <f t="shared" si="22"/>
        <v>6.333333333333333</v>
      </c>
      <c r="E97" s="29">
        <f t="shared" si="38"/>
        <v>5559376.8276929855</v>
      </c>
      <c r="F97" s="2">
        <f t="shared" si="23"/>
        <v>6593.86794428141</v>
      </c>
      <c r="G97" s="2">
        <f t="shared" si="31"/>
        <v>30820.156729703322</v>
      </c>
      <c r="H97" s="2">
        <f t="shared" si="32"/>
        <v>18259.730691831413</v>
      </c>
      <c r="I97" s="2">
        <f t="shared" si="21"/>
        <v>55673.755365816149</v>
      </c>
      <c r="J97" s="2">
        <f t="shared" si="39"/>
        <v>352600.45065016893</v>
      </c>
      <c r="K97" s="2">
        <f t="shared" si="24"/>
        <v>50917.570976406147</v>
      </c>
      <c r="L97" s="2">
        <f t="shared" si="24"/>
        <v>322477.94951723894</v>
      </c>
      <c r="M97" s="2"/>
      <c r="N97" s="28">
        <f t="shared" si="40"/>
        <v>7132760.9911170974</v>
      </c>
      <c r="O97" s="2">
        <f t="shared" si="33"/>
        <v>8432.3321466409197</v>
      </c>
      <c r="P97" s="2">
        <f t="shared" si="34"/>
        <v>39413.254944205713</v>
      </c>
      <c r="R97">
        <f t="shared" si="35"/>
        <v>76</v>
      </c>
      <c r="S97" s="89">
        <f t="shared" si="25"/>
        <v>0</v>
      </c>
      <c r="T97" s="89">
        <f>IF(AND(S97=0,S96&gt;0),SUM($G97:$H$381),S97)</f>
        <v>0</v>
      </c>
      <c r="U97" s="82">
        <f>SUM(T97:T$381)</f>
        <v>0</v>
      </c>
      <c r="V97" s="68">
        <f>localspline(R97,'BBG rates'!$G$10:$G$27,'BBG rates'!$K$10:$K$27)</f>
        <v>1.0263751172932309</v>
      </c>
      <c r="W97" s="68">
        <f>locallinterp(R97,'BBG rates'!$G$10:$G$27,'BBG rates'!$J$10:$J$27)</f>
        <v>-0.40299999999999997</v>
      </c>
      <c r="X97" s="56">
        <f t="shared" si="36"/>
        <v>-0.40374629679087448</v>
      </c>
      <c r="Y97" s="66">
        <f t="shared" si="26"/>
        <v>0</v>
      </c>
      <c r="Z97" s="72">
        <f t="shared" si="27"/>
        <v>0</v>
      </c>
      <c r="AA97" s="79">
        <f t="shared" si="28"/>
        <v>0</v>
      </c>
      <c r="AB97" s="81">
        <f t="shared" si="37"/>
        <v>0</v>
      </c>
      <c r="AD97" s="95">
        <f>locallinterp(R97,'BBG rates'!$N$10:$N$369,'BBG rates'!$P$10:$P$369)</f>
        <v>6.4341168549522534</v>
      </c>
      <c r="AI97" s="185">
        <f t="shared" si="29"/>
        <v>76</v>
      </c>
      <c r="AJ97" s="127">
        <f>locallinterp(MIN(AI97,CAP_Senior*12),'BBG rates'!$X$24:$X$65,'BBG rates'!$Y$24:$Y$65)</f>
        <v>45.973443275405842</v>
      </c>
      <c r="AK97" s="127">
        <f>locallinterp(MIN(AI97,CAP_CB*12),'BBG rates'!$AA$25:$AA$40,'BBG rates'!$AC$25:$AC$40)</f>
        <v>8.6666666666666661</v>
      </c>
      <c r="AL97" s="144">
        <f t="shared" si="30"/>
        <v>15.008818690152326</v>
      </c>
      <c r="AM97" s="142">
        <f>(SUMPRODUCT(AL97:AL$381,G97:G$381)+SUMPRODUCT(AL97:AL$381,H97:H$381))/12</f>
        <v>8532500.7783446815</v>
      </c>
    </row>
    <row r="98" spans="1:39" x14ac:dyDescent="0.2">
      <c r="A98" s="7">
        <v>77</v>
      </c>
      <c r="B98" s="7">
        <v>38.5</v>
      </c>
      <c r="C98" s="7">
        <v>19.25</v>
      </c>
      <c r="D98" s="12">
        <f t="shared" si="22"/>
        <v>6.416666666666667</v>
      </c>
      <c r="E98" s="29">
        <f t="shared" si="38"/>
        <v>5510522.1834871024</v>
      </c>
      <c r="F98" s="2">
        <f t="shared" si="23"/>
        <v>6536.1646735214435</v>
      </c>
      <c r="G98" s="2">
        <f t="shared" si="31"/>
        <v>30755.376219475893</v>
      </c>
      <c r="H98" s="2">
        <f t="shared" si="32"/>
        <v>18099.267986407136</v>
      </c>
      <c r="I98" s="2">
        <f t="shared" si="21"/>
        <v>55390.808879404474</v>
      </c>
      <c r="J98" s="2">
        <f t="shared" si="39"/>
        <v>355424.35697617871</v>
      </c>
      <c r="K98" s="2">
        <f t="shared" si="24"/>
        <v>50599.30683003684</v>
      </c>
      <c r="L98" s="2">
        <f t="shared" si="24"/>
        <v>324678.88549273642</v>
      </c>
      <c r="M98" s="2"/>
      <c r="N98" s="28">
        <f t="shared" si="40"/>
        <v>7093301.3979712157</v>
      </c>
      <c r="O98" s="2">
        <f t="shared" si="33"/>
        <v>8385.9939449648682</v>
      </c>
      <c r="P98" s="2">
        <f t="shared" si="34"/>
        <v>39459.593145881765</v>
      </c>
      <c r="R98">
        <f t="shared" si="35"/>
        <v>77</v>
      </c>
      <c r="S98" s="89">
        <f t="shared" si="25"/>
        <v>0</v>
      </c>
      <c r="T98" s="89">
        <f>IF(AND(S98=0,S97&gt;0),SUM($G98:$H$381),S98)</f>
        <v>0</v>
      </c>
      <c r="U98" s="82">
        <f>SUM(T98:T$381)</f>
        <v>0</v>
      </c>
      <c r="V98" s="68">
        <f>localspline(R98,'BBG rates'!$G$10:$G$27,'BBG rates'!$K$10:$K$27)</f>
        <v>1.0264801328302235</v>
      </c>
      <c r="W98" s="68">
        <f>locallinterp(R98,'BBG rates'!$G$10:$G$27,'BBG rates'!$J$10:$J$27)</f>
        <v>-0.39924999999999999</v>
      </c>
      <c r="X98" s="56">
        <f t="shared" si="36"/>
        <v>-0.39998245490577844</v>
      </c>
      <c r="Y98" s="66">
        <f t="shared" si="26"/>
        <v>0</v>
      </c>
      <c r="Z98" s="72">
        <f t="shared" si="27"/>
        <v>0</v>
      </c>
      <c r="AA98" s="79">
        <f t="shared" si="28"/>
        <v>0</v>
      </c>
      <c r="AB98" s="81">
        <f t="shared" si="37"/>
        <v>0</v>
      </c>
      <c r="AD98" s="95">
        <f>locallinterp(R98,'BBG rates'!$N$10:$N$369,'BBG rates'!$P$10:$P$369)</f>
        <v>6.5196568660214389</v>
      </c>
      <c r="AI98" s="185">
        <f t="shared" si="29"/>
        <v>77</v>
      </c>
      <c r="AJ98" s="127">
        <f>locallinterp(MIN(AI98,CAP_Senior*12),'BBG rates'!$X$24:$X$65,'BBG rates'!$Y$24:$Y$65)</f>
        <v>46.218029020731755</v>
      </c>
      <c r="AK98" s="127">
        <f>locallinterp(MIN(AI98,CAP_CB*12),'BBG rates'!$AA$25:$AA$40,'BBG rates'!$AC$25:$AC$40)</f>
        <v>8.7083333333333339</v>
      </c>
      <c r="AL98" s="144">
        <f t="shared" si="30"/>
        <v>15.084981600191067</v>
      </c>
      <c r="AM98" s="142">
        <f>(SUMPRODUCT(AL98:AL$381,G98:G$381)+SUMPRODUCT(AL98:AL$381,H98:H$381))/12</f>
        <v>8471114.8507077713</v>
      </c>
    </row>
    <row r="99" spans="1:39" x14ac:dyDescent="0.2">
      <c r="A99" s="7">
        <v>78</v>
      </c>
      <c r="B99" s="7">
        <v>39</v>
      </c>
      <c r="C99" s="7">
        <v>19.5</v>
      </c>
      <c r="D99" s="12">
        <f t="shared" si="22"/>
        <v>6.5</v>
      </c>
      <c r="E99" s="29">
        <f t="shared" si="38"/>
        <v>5461891.9093935899</v>
      </c>
      <c r="F99" s="2">
        <f t="shared" si="23"/>
        <v>6478.7262214263619</v>
      </c>
      <c r="G99" s="2">
        <f t="shared" si="31"/>
        <v>30690.731870610067</v>
      </c>
      <c r="H99" s="2">
        <f t="shared" si="32"/>
        <v>17939.542222901735</v>
      </c>
      <c r="I99" s="2">
        <f t="shared" si="21"/>
        <v>55109.000314938166</v>
      </c>
      <c r="J99" s="2">
        <f t="shared" si="39"/>
        <v>358208.50204709807</v>
      </c>
      <c r="K99" s="2">
        <f t="shared" si="24"/>
        <v>50282.758221960983</v>
      </c>
      <c r="L99" s="2">
        <f t="shared" si="24"/>
        <v>326837.9284427464</v>
      </c>
      <c r="M99" s="2"/>
      <c r="N99" s="28">
        <f t="shared" si="40"/>
        <v>7053795.4121437892</v>
      </c>
      <c r="O99" s="2">
        <f t="shared" si="33"/>
        <v>8339.6012634206181</v>
      </c>
      <c r="P99" s="2">
        <f t="shared" si="34"/>
        <v>39505.985827426011</v>
      </c>
      <c r="R99">
        <f t="shared" si="35"/>
        <v>78</v>
      </c>
      <c r="S99" s="89">
        <f t="shared" si="25"/>
        <v>0</v>
      </c>
      <c r="T99" s="89">
        <f>IF(AND(S99=0,S98&gt;0),SUM($G99:$H$381),S99)</f>
        <v>0</v>
      </c>
      <c r="U99" s="82">
        <f>SUM(T99:T$381)</f>
        <v>0</v>
      </c>
      <c r="V99" s="68">
        <f>localspline(R99,'BBG rates'!$G$10:$G$27,'BBG rates'!$K$10:$K$27)</f>
        <v>1.0265764350469908</v>
      </c>
      <c r="W99" s="68">
        <f>locallinterp(R99,'BBG rates'!$G$10:$G$27,'BBG rates'!$J$10:$J$27)</f>
        <v>-0.39549999999999996</v>
      </c>
      <c r="X99" s="56">
        <f t="shared" si="36"/>
        <v>-0.39621874291917436</v>
      </c>
      <c r="Y99" s="66">
        <f t="shared" si="26"/>
        <v>0</v>
      </c>
      <c r="Z99" s="72">
        <f t="shared" si="27"/>
        <v>0</v>
      </c>
      <c r="AA99" s="79">
        <f t="shared" si="28"/>
        <v>0</v>
      </c>
      <c r="AB99" s="81">
        <f t="shared" si="37"/>
        <v>0</v>
      </c>
      <c r="AD99" s="95">
        <f>locallinterp(R99,'BBG rates'!$N$10:$N$369,'BBG rates'!$P$10:$P$369)</f>
        <v>6.6052049022753545</v>
      </c>
      <c r="AI99" s="185">
        <f t="shared" si="29"/>
        <v>78</v>
      </c>
      <c r="AJ99" s="127">
        <f>locallinterp(MIN(AI99,CAP_Senior*12),'BBG rates'!$X$24:$X$65,'BBG rates'!$Y$24:$Y$65)</f>
        <v>46.462614766057669</v>
      </c>
      <c r="AK99" s="127">
        <f>locallinterp(MIN(AI99,CAP_CB*12),'BBG rates'!$AA$25:$AA$40,'BBG rates'!$AC$25:$AC$40)</f>
        <v>8.75</v>
      </c>
      <c r="AL99" s="144">
        <f t="shared" si="30"/>
        <v>15.161144510229803</v>
      </c>
      <c r="AM99" s="142">
        <f>(SUMPRODUCT(AL99:AL$381,G99:G$381)+SUMPRODUCT(AL99:AL$381,H99:H$381))/12</f>
        <v>8409700.5666303039</v>
      </c>
    </row>
    <row r="100" spans="1:39" x14ac:dyDescent="0.2">
      <c r="A100" s="7">
        <v>79</v>
      </c>
      <c r="B100" s="7">
        <v>39.5</v>
      </c>
      <c r="C100" s="7">
        <v>19.75</v>
      </c>
      <c r="D100" s="12">
        <f t="shared" si="22"/>
        <v>6.583333333333333</v>
      </c>
      <c r="E100" s="29">
        <f t="shared" si="38"/>
        <v>5413485.1354527408</v>
      </c>
      <c r="F100" s="2">
        <f t="shared" si="23"/>
        <v>6421.5515614877977</v>
      </c>
      <c r="G100" s="2">
        <f t="shared" si="31"/>
        <v>30626.223396909954</v>
      </c>
      <c r="H100" s="2">
        <f t="shared" si="32"/>
        <v>17780.550543939207</v>
      </c>
      <c r="I100" s="2">
        <f t="shared" si="21"/>
        <v>54828.325502336957</v>
      </c>
      <c r="J100" s="2">
        <f t="shared" si="39"/>
        <v>360953.14289038494</v>
      </c>
      <c r="K100" s="2">
        <f t="shared" si="24"/>
        <v>49967.91654222097</v>
      </c>
      <c r="L100" s="2">
        <f t="shared" si="24"/>
        <v>328955.4505696214</v>
      </c>
      <c r="M100" s="2"/>
      <c r="N100" s="28">
        <f t="shared" si="40"/>
        <v>7014242.9790908983</v>
      </c>
      <c r="O100" s="2">
        <f t="shared" si="33"/>
        <v>8293.1540379561375</v>
      </c>
      <c r="P100" s="2">
        <f t="shared" si="34"/>
        <v>39552.433052890497</v>
      </c>
      <c r="R100">
        <f t="shared" si="35"/>
        <v>79</v>
      </c>
      <c r="S100" s="89">
        <f t="shared" si="25"/>
        <v>0</v>
      </c>
      <c r="T100" s="89">
        <f>IF(AND(S100=0,S99&gt;0),SUM($G100:$H$381),S100)</f>
        <v>0</v>
      </c>
      <c r="U100" s="82">
        <f>SUM(T100:T$381)</f>
        <v>0</v>
      </c>
      <c r="V100" s="68">
        <f>localspline(R100,'BBG rates'!$G$10:$G$27,'BBG rates'!$K$10:$K$27)</f>
        <v>1.026663963488001</v>
      </c>
      <c r="W100" s="68">
        <f>locallinterp(R100,'BBG rates'!$G$10:$G$27,'BBG rates'!$J$10:$J$27)</f>
        <v>-0.39174999999999999</v>
      </c>
      <c r="X100" s="56">
        <f t="shared" si="36"/>
        <v>-0.39245516082173637</v>
      </c>
      <c r="Y100" s="66">
        <f t="shared" si="26"/>
        <v>0</v>
      </c>
      <c r="Z100" s="72">
        <f t="shared" si="27"/>
        <v>0</v>
      </c>
      <c r="AA100" s="79">
        <f t="shared" si="28"/>
        <v>0</v>
      </c>
      <c r="AB100" s="81">
        <f t="shared" si="37"/>
        <v>0</v>
      </c>
      <c r="AD100" s="95">
        <f>locallinterp(R100,'BBG rates'!$N$10:$N$369,'BBG rates'!$P$10:$P$369)</f>
        <v>6.6907602325660216</v>
      </c>
      <c r="AI100" s="185">
        <f t="shared" si="29"/>
        <v>79</v>
      </c>
      <c r="AJ100" s="127">
        <f>locallinterp(MIN(AI100,CAP_Senior*12),'BBG rates'!$X$24:$X$65,'BBG rates'!$Y$24:$Y$65)</f>
        <v>46.70720051138359</v>
      </c>
      <c r="AK100" s="127">
        <f>locallinterp(MIN(AI100,CAP_CB*12),'BBG rates'!$AA$25:$AA$40,'BBG rates'!$AC$25:$AC$40)</f>
        <v>8.7916666666666661</v>
      </c>
      <c r="AL100" s="144">
        <f t="shared" si="30"/>
        <v>15.237307420268543</v>
      </c>
      <c r="AM100" s="142">
        <f>(SUMPRODUCT(AL100:AL$381,G100:G$381)+SUMPRODUCT(AL100:AL$381,H100:H$381))/12</f>
        <v>8348259.6822049841</v>
      </c>
    </row>
    <row r="101" spans="1:39" x14ac:dyDescent="0.2">
      <c r="A101" s="7">
        <v>80</v>
      </c>
      <c r="B101" s="7">
        <v>40</v>
      </c>
      <c r="C101" s="7">
        <v>20</v>
      </c>
      <c r="D101" s="12">
        <f t="shared" si="22"/>
        <v>6.666666666666667</v>
      </c>
      <c r="E101" s="29">
        <f t="shared" si="38"/>
        <v>5365300.9948375272</v>
      </c>
      <c r="F101" s="2">
        <f t="shared" si="23"/>
        <v>6364.639670893288</v>
      </c>
      <c r="G101" s="2">
        <f t="shared" si="31"/>
        <v>30561.850512781202</v>
      </c>
      <c r="H101" s="2">
        <f t="shared" si="32"/>
        <v>17622.290102432809</v>
      </c>
      <c r="I101" s="2">
        <f t="shared" si="21"/>
        <v>54548.7802861073</v>
      </c>
      <c r="J101" s="2">
        <f t="shared" si="39"/>
        <v>363658.53524071537</v>
      </c>
      <c r="K101" s="2">
        <f t="shared" si="24"/>
        <v>49654.773222350734</v>
      </c>
      <c r="L101" s="2">
        <f t="shared" si="24"/>
        <v>331031.8214823383</v>
      </c>
      <c r="M101" s="2"/>
      <c r="N101" s="28">
        <f t="shared" si="40"/>
        <v>6974644.0442044958</v>
      </c>
      <c r="O101" s="2">
        <f t="shared" si="33"/>
        <v>8246.6522044440881</v>
      </c>
      <c r="P101" s="2">
        <f t="shared" si="34"/>
        <v>39598.934886402538</v>
      </c>
      <c r="R101">
        <f t="shared" si="35"/>
        <v>80</v>
      </c>
      <c r="S101" s="89">
        <f t="shared" si="25"/>
        <v>0</v>
      </c>
      <c r="T101" s="89">
        <f>IF(AND(S101=0,S100&gt;0),SUM($G101:$H$381),S101)</f>
        <v>0</v>
      </c>
      <c r="U101" s="82">
        <f>SUM(T101:T$381)</f>
        <v>0</v>
      </c>
      <c r="V101" s="68">
        <f>localspline(R101,'BBG rates'!$G$10:$G$27,'BBG rates'!$K$10:$K$27)</f>
        <v>1.0267426577012306</v>
      </c>
      <c r="W101" s="68">
        <f>locallinterp(R101,'BBG rates'!$G$10:$G$27,'BBG rates'!$J$10:$J$27)</f>
        <v>-0.38800000000000001</v>
      </c>
      <c r="X101" s="56">
        <f t="shared" si="36"/>
        <v>-0.38869170860400537</v>
      </c>
      <c r="Y101" s="66">
        <f t="shared" si="26"/>
        <v>0</v>
      </c>
      <c r="Z101" s="72">
        <f t="shared" si="27"/>
        <v>0</v>
      </c>
      <c r="AA101" s="79">
        <f t="shared" si="28"/>
        <v>0</v>
      </c>
      <c r="AB101" s="81">
        <f t="shared" si="37"/>
        <v>0</v>
      </c>
      <c r="AD101" s="95">
        <f>locallinterp(R101,'BBG rates'!$N$10:$N$369,'BBG rates'!$P$10:$P$369)</f>
        <v>6.7763221207077908</v>
      </c>
      <c r="AI101" s="185">
        <f t="shared" si="29"/>
        <v>80</v>
      </c>
      <c r="AJ101" s="127">
        <f>locallinterp(MIN(AI101,CAP_Senior*12),'BBG rates'!$X$24:$X$65,'BBG rates'!$Y$24:$Y$65)</f>
        <v>46.951786256709504</v>
      </c>
      <c r="AK101" s="127">
        <f>locallinterp(MIN(AI101,CAP_CB*12),'BBG rates'!$AA$25:$AA$40,'BBG rates'!$AC$25:$AC$40)</f>
        <v>8.8333333333333339</v>
      </c>
      <c r="AL101" s="144">
        <f t="shared" si="30"/>
        <v>15.313470330307283</v>
      </c>
      <c r="AM101" s="142">
        <f>(SUMPRODUCT(AL101:AL$381,G101:G$381)+SUMPRODUCT(AL101:AL$381,H101:H$381))/12</f>
        <v>8286793.9408916384</v>
      </c>
    </row>
    <row r="102" spans="1:39" x14ac:dyDescent="0.2">
      <c r="A102" s="7">
        <v>81</v>
      </c>
      <c r="B102" s="7">
        <v>40.5</v>
      </c>
      <c r="C102" s="7">
        <v>20.25</v>
      </c>
      <c r="D102" s="12">
        <f t="shared" si="22"/>
        <v>6.75</v>
      </c>
      <c r="E102" s="29">
        <f t="shared" si="38"/>
        <v>5317338.6238427479</v>
      </c>
      <c r="F102" s="2">
        <f t="shared" si="23"/>
        <v>6307.9895305134633</v>
      </c>
      <c r="G102" s="2">
        <f t="shared" si="31"/>
        <v>30497.612933229753</v>
      </c>
      <c r="H102" s="2">
        <f t="shared" si="32"/>
        <v>17464.758061549408</v>
      </c>
      <c r="I102" s="2">
        <f t="shared" si="21"/>
        <v>54270.360525292621</v>
      </c>
      <c r="J102" s="2">
        <f t="shared" si="39"/>
        <v>366324.93354572519</v>
      </c>
      <c r="K102" s="2">
        <f t="shared" si="24"/>
        <v>49343.319735180805</v>
      </c>
      <c r="L102" s="2">
        <f t="shared" si="24"/>
        <v>333067.40821247041</v>
      </c>
      <c r="M102" s="2"/>
      <c r="N102" s="28">
        <f t="shared" si="40"/>
        <v>6934998.5528123314</v>
      </c>
      <c r="O102" s="2">
        <f t="shared" si="33"/>
        <v>8200.0956986817346</v>
      </c>
      <c r="P102" s="2">
        <f t="shared" si="34"/>
        <v>39645.491392164891</v>
      </c>
      <c r="R102">
        <f t="shared" si="35"/>
        <v>81</v>
      </c>
      <c r="S102" s="89">
        <f t="shared" si="25"/>
        <v>0</v>
      </c>
      <c r="T102" s="89">
        <f>IF(AND(S102=0,S101&gt;0),SUM($G102:$H$381),S102)</f>
        <v>0</v>
      </c>
      <c r="U102" s="82">
        <f>SUM(T102:T$381)</f>
        <v>0</v>
      </c>
      <c r="V102" s="68">
        <f>localspline(R102,'BBG rates'!$G$10:$G$27,'BBG rates'!$K$10:$K$27)</f>
        <v>1.0268124572236275</v>
      </c>
      <c r="W102" s="68">
        <f>locallinterp(R102,'BBG rates'!$G$10:$G$27,'BBG rates'!$J$10:$J$27)</f>
        <v>-0.38424999999999998</v>
      </c>
      <c r="X102" s="56">
        <f t="shared" si="36"/>
        <v>-0.38492838625652226</v>
      </c>
      <c r="Y102" s="66">
        <f t="shared" si="26"/>
        <v>0</v>
      </c>
      <c r="Z102" s="72">
        <f t="shared" si="27"/>
        <v>0</v>
      </c>
      <c r="AA102" s="79">
        <f t="shared" si="28"/>
        <v>0</v>
      </c>
      <c r="AB102" s="81">
        <f t="shared" si="37"/>
        <v>0</v>
      </c>
      <c r="AD102" s="95">
        <f>locallinterp(R102,'BBG rates'!$N$10:$N$369,'BBG rates'!$P$10:$P$369)</f>
        <v>6.8618898254764265</v>
      </c>
      <c r="AI102" s="185">
        <f t="shared" si="29"/>
        <v>81</v>
      </c>
      <c r="AJ102" s="127">
        <f>locallinterp(MIN(AI102,CAP_Senior*12),'BBG rates'!$X$24:$X$65,'BBG rates'!$Y$24:$Y$65)</f>
        <v>47.196372002035424</v>
      </c>
      <c r="AK102" s="127">
        <f>locallinterp(MIN(AI102,CAP_CB*12),'BBG rates'!$AA$25:$AA$40,'BBG rates'!$AC$25:$AC$40)</f>
        <v>8.875</v>
      </c>
      <c r="AL102" s="144">
        <f t="shared" si="30"/>
        <v>15.389633240346022</v>
      </c>
      <c r="AM102" s="142">
        <f>(SUMPRODUCT(AL102:AL$381,G102:G$381)+SUMPRODUCT(AL102:AL$381,H102:H$381))/12</f>
        <v>8225305.0735831037</v>
      </c>
    </row>
    <row r="103" spans="1:39" x14ac:dyDescent="0.2">
      <c r="A103" s="7">
        <v>82</v>
      </c>
      <c r="B103" s="7">
        <v>41</v>
      </c>
      <c r="C103" s="7">
        <v>20.5</v>
      </c>
      <c r="D103" s="12">
        <f t="shared" si="22"/>
        <v>6.833333333333333</v>
      </c>
      <c r="E103" s="29">
        <f t="shared" si="38"/>
        <v>5269597.1618742133</v>
      </c>
      <c r="F103" s="2">
        <f t="shared" si="23"/>
        <v>6251.6001248892908</v>
      </c>
      <c r="G103" s="2">
        <f t="shared" si="31"/>
        <v>30433.510373860583</v>
      </c>
      <c r="H103" s="2">
        <f t="shared" si="32"/>
        <v>17307.951594673963</v>
      </c>
      <c r="I103" s="2">
        <f t="shared" si="21"/>
        <v>53993.06209342384</v>
      </c>
      <c r="J103" s="2">
        <f t="shared" si="39"/>
        <v>368952.59097172954</v>
      </c>
      <c r="K103" s="2">
        <f t="shared" si="24"/>
        <v>49033.547594644231</v>
      </c>
      <c r="L103" s="2">
        <f t="shared" si="24"/>
        <v>335062.57523006888</v>
      </c>
      <c r="M103" s="2"/>
      <c r="N103" s="28">
        <f t="shared" si="40"/>
        <v>6895306.4501778753</v>
      </c>
      <c r="O103" s="2">
        <f t="shared" si="33"/>
        <v>8153.4844563908628</v>
      </c>
      <c r="P103" s="2">
        <f t="shared" si="34"/>
        <v>39692.102634455783</v>
      </c>
      <c r="R103">
        <f t="shared" si="35"/>
        <v>82</v>
      </c>
      <c r="S103" s="89">
        <f t="shared" si="25"/>
        <v>0</v>
      </c>
      <c r="T103" s="89">
        <f>IF(AND(S103=0,S102&gt;0),SUM($G103:$H$381),S103)</f>
        <v>0</v>
      </c>
      <c r="U103" s="82">
        <f>SUM(T103:T$381)</f>
        <v>0</v>
      </c>
      <c r="V103" s="68">
        <f>localspline(R103,'BBG rates'!$G$10:$G$27,'BBG rates'!$K$10:$K$27)</f>
        <v>1.0268733016049227</v>
      </c>
      <c r="W103" s="68">
        <f>locallinterp(R103,'BBG rates'!$G$10:$G$27,'BBG rates'!$J$10:$J$27)</f>
        <v>-0.3805</v>
      </c>
      <c r="X103" s="56">
        <f t="shared" si="36"/>
        <v>-0.38116519376996116</v>
      </c>
      <c r="Y103" s="66">
        <f t="shared" si="26"/>
        <v>0</v>
      </c>
      <c r="Z103" s="72">
        <f t="shared" si="27"/>
        <v>0</v>
      </c>
      <c r="AA103" s="79">
        <f t="shared" si="28"/>
        <v>0</v>
      </c>
      <c r="AB103" s="81">
        <f t="shared" si="37"/>
        <v>0</v>
      </c>
      <c r="AD103" s="95">
        <f>locallinterp(R103,'BBG rates'!$N$10:$N$369,'BBG rates'!$P$10:$P$369)</f>
        <v>6.9474626006101703</v>
      </c>
      <c r="AI103" s="185">
        <f t="shared" si="29"/>
        <v>82</v>
      </c>
      <c r="AJ103" s="127">
        <f>locallinterp(MIN(AI103,CAP_Senior*12),'BBG rates'!$X$24:$X$65,'BBG rates'!$Y$24:$Y$65)</f>
        <v>47.440957747361338</v>
      </c>
      <c r="AK103" s="127">
        <f>locallinterp(MIN(AI103,CAP_CB*12),'BBG rates'!$AA$25:$AA$40,'BBG rates'!$AC$25:$AC$40)</f>
        <v>8.9166666666666661</v>
      </c>
      <c r="AL103" s="144">
        <f t="shared" si="30"/>
        <v>15.465796150384762</v>
      </c>
      <c r="AM103" s="142">
        <f>(SUMPRODUCT(AL103:AL$381,G103:G$381)+SUMPRODUCT(AL103:AL$381,H103:H$381))/12</f>
        <v>8163794.7986708479</v>
      </c>
    </row>
    <row r="104" spans="1:39" x14ac:dyDescent="0.2">
      <c r="A104" s="7">
        <v>83</v>
      </c>
      <c r="B104" s="7">
        <v>41.5</v>
      </c>
      <c r="C104" s="7">
        <v>20.75</v>
      </c>
      <c r="D104" s="12">
        <f t="shared" si="22"/>
        <v>6.916666666666667</v>
      </c>
      <c r="E104" s="29">
        <f t="shared" si="38"/>
        <v>5222075.7514379621</v>
      </c>
      <c r="F104" s="2">
        <f t="shared" si="23"/>
        <v>6195.4704422193545</v>
      </c>
      <c r="G104" s="2">
        <f t="shared" si="31"/>
        <v>30369.542550876391</v>
      </c>
      <c r="H104" s="2">
        <f t="shared" si="32"/>
        <v>17151.867885374118</v>
      </c>
      <c r="I104" s="2">
        <f t="shared" si="21"/>
        <v>53716.880878469863</v>
      </c>
      <c r="J104" s="2">
        <f t="shared" si="39"/>
        <v>371541.75940941658</v>
      </c>
      <c r="K104" s="2">
        <f t="shared" si="24"/>
        <v>48725.448355583394</v>
      </c>
      <c r="L104" s="2">
        <f t="shared" si="24"/>
        <v>337017.68445945182</v>
      </c>
      <c r="M104" s="2"/>
      <c r="N104" s="28">
        <f t="shared" si="40"/>
        <v>6855567.6815002467</v>
      </c>
      <c r="O104" s="2">
        <f t="shared" si="33"/>
        <v>8106.8184132176793</v>
      </c>
      <c r="P104" s="2">
        <f t="shared" si="34"/>
        <v>39738.768677628956</v>
      </c>
      <c r="R104">
        <f t="shared" si="35"/>
        <v>83</v>
      </c>
      <c r="S104" s="89">
        <f t="shared" si="25"/>
        <v>0</v>
      </c>
      <c r="T104" s="89">
        <f>IF(AND(S104=0,S103&gt;0),SUM($G104:$H$381),S104)</f>
        <v>0</v>
      </c>
      <c r="U104" s="82">
        <f>SUM(T104:T$381)</f>
        <v>0</v>
      </c>
      <c r="V104" s="68">
        <f>localspline(R104,'BBG rates'!$G$10:$G$27,'BBG rates'!$K$10:$K$27)</f>
        <v>1.0269251303853537</v>
      </c>
      <c r="W104" s="68">
        <f>locallinterp(R104,'BBG rates'!$G$10:$G$27,'BBG rates'!$J$10:$J$27)</f>
        <v>-0.37674999999999997</v>
      </c>
      <c r="X104" s="56">
        <f t="shared" si="36"/>
        <v>-0.37740213113512944</v>
      </c>
      <c r="Y104" s="66">
        <f t="shared" si="26"/>
        <v>0</v>
      </c>
      <c r="Z104" s="72">
        <f t="shared" si="27"/>
        <v>0</v>
      </c>
      <c r="AA104" s="79">
        <f t="shared" si="28"/>
        <v>0</v>
      </c>
      <c r="AB104" s="81">
        <f t="shared" si="37"/>
        <v>0</v>
      </c>
      <c r="AD104" s="95">
        <f>locallinterp(R104,'BBG rates'!$N$10:$N$369,'BBG rates'!$P$10:$P$369)</f>
        <v>7.0330396948089495</v>
      </c>
      <c r="AI104" s="185">
        <f t="shared" si="29"/>
        <v>83</v>
      </c>
      <c r="AJ104" s="127">
        <f>locallinterp(MIN(AI104,CAP_Senior*12),'BBG rates'!$X$24:$X$65,'BBG rates'!$Y$24:$Y$65)</f>
        <v>47.685543492687259</v>
      </c>
      <c r="AK104" s="127">
        <f>locallinterp(MIN(AI104,CAP_CB*12),'BBG rates'!$AA$25:$AA$40,'BBG rates'!$AC$25:$AC$40)</f>
        <v>8.9583333333333339</v>
      </c>
      <c r="AL104" s="144">
        <f t="shared" si="30"/>
        <v>15.541959060423501</v>
      </c>
      <c r="AM104" s="142">
        <f>(SUMPRODUCT(AL104:AL$381,G104:G$381)+SUMPRODUCT(AL104:AL$381,H104:H$381))/12</f>
        <v>8102264.8221102906</v>
      </c>
    </row>
    <row r="105" spans="1:39" x14ac:dyDescent="0.2">
      <c r="A105" s="7">
        <v>84</v>
      </c>
      <c r="B105" s="7">
        <v>42</v>
      </c>
      <c r="C105" s="7">
        <v>21</v>
      </c>
      <c r="D105" s="12">
        <f t="shared" si="22"/>
        <v>7</v>
      </c>
      <c r="E105" s="29">
        <f t="shared" si="38"/>
        <v>5174773.5381295206</v>
      </c>
      <c r="F105" s="2">
        <f t="shared" si="23"/>
        <v>6139.5994743471811</v>
      </c>
      <c r="G105" s="2">
        <f t="shared" si="31"/>
        <v>30305.709181076436</v>
      </c>
      <c r="H105" s="2">
        <f t="shared" si="32"/>
        <v>16996.504127364904</v>
      </c>
      <c r="I105" s="2">
        <f t="shared" si="21"/>
        <v>53441.812782788518</v>
      </c>
      <c r="J105" s="2">
        <f t="shared" si="39"/>
        <v>374092.68947951961</v>
      </c>
      <c r="K105" s="2">
        <f t="shared" si="24"/>
        <v>48419.013613557814</v>
      </c>
      <c r="L105" s="2">
        <f t="shared" si="24"/>
        <v>338933.09529490472</v>
      </c>
      <c r="M105" s="2"/>
      <c r="N105" s="28">
        <f t="shared" si="40"/>
        <v>6815782.1919141328</v>
      </c>
      <c r="O105" s="2">
        <f t="shared" si="33"/>
        <v>8060.0975047327347</v>
      </c>
      <c r="P105" s="2">
        <f t="shared" si="34"/>
        <v>39785.489586113901</v>
      </c>
      <c r="R105">
        <f t="shared" si="35"/>
        <v>84</v>
      </c>
      <c r="S105" s="89">
        <f t="shared" si="25"/>
        <v>0</v>
      </c>
      <c r="T105" s="89">
        <f>IF(AND(S105=0,S104&gt;0),SUM($G105:$H$381),S105)</f>
        <v>0</v>
      </c>
      <c r="U105" s="82">
        <f>SUM(T105:T$381)</f>
        <v>0</v>
      </c>
      <c r="V105" s="68">
        <f>localspline(R105,'BBG rates'!$G$10:$G$27,'BBG rates'!$K$10:$K$27)</f>
        <v>1.0269678831100464</v>
      </c>
      <c r="W105" s="68">
        <f>locallinterp(R105,'BBG rates'!$G$10:$G$27,'BBG rates'!$J$10:$J$27)</f>
        <v>-0.373</v>
      </c>
      <c r="X105" s="56">
        <f t="shared" si="36"/>
        <v>-0.37363919834243475</v>
      </c>
      <c r="Y105" s="66">
        <f t="shared" si="26"/>
        <v>0</v>
      </c>
      <c r="Z105" s="72">
        <f t="shared" si="27"/>
        <v>0</v>
      </c>
      <c r="AA105" s="79">
        <f t="shared" si="28"/>
        <v>0</v>
      </c>
      <c r="AB105" s="81">
        <f t="shared" si="37"/>
        <v>0</v>
      </c>
      <c r="AD105" s="95">
        <f>locallinterp(R105,'BBG rates'!$N$10:$N$369,'BBG rates'!$P$10:$P$369)</f>
        <v>7.118620351734787</v>
      </c>
      <c r="AI105" s="185">
        <f t="shared" si="29"/>
        <v>84</v>
      </c>
      <c r="AJ105" s="127">
        <f>locallinterp(MIN(AI105,CAP_Senior*12),'BBG rates'!$X$24:$X$65,'BBG rates'!$Y$24:$Y$65)</f>
        <v>47.930129238013173</v>
      </c>
      <c r="AK105" s="127">
        <f>locallinterp(MIN(AI105,CAP_CB*12),'BBG rates'!$AA$25:$AA$40,'BBG rates'!$AC$25:$AC$40)</f>
        <v>9</v>
      </c>
      <c r="AL105" s="144">
        <f t="shared" si="30"/>
        <v>15.618121970462241</v>
      </c>
      <c r="AM105" s="142">
        <f>(SUMPRODUCT(AL105:AL$381,G105:G$381)+SUMPRODUCT(AL105:AL$381,H105:H$381))/12</f>
        <v>8040716.8374858079</v>
      </c>
    </row>
    <row r="106" spans="1:39" x14ac:dyDescent="0.2">
      <c r="A106" s="7">
        <v>85</v>
      </c>
      <c r="B106" s="7">
        <v>42.5</v>
      </c>
      <c r="C106" s="7">
        <v>21.25</v>
      </c>
      <c r="D106" s="12">
        <f t="shared" si="22"/>
        <v>7.083333333333333</v>
      </c>
      <c r="E106" s="29">
        <f t="shared" si="38"/>
        <v>5127689.6706231926</v>
      </c>
      <c r="F106" s="2">
        <f t="shared" si="23"/>
        <v>6083.9862167486117</v>
      </c>
      <c r="G106" s="2">
        <f t="shared" si="31"/>
        <v>30242.009981855226</v>
      </c>
      <c r="H106" s="2">
        <f t="shared" si="32"/>
        <v>16841.857524473588</v>
      </c>
      <c r="I106" s="2">
        <f t="shared" si="21"/>
        <v>53167.853723077424</v>
      </c>
      <c r="J106" s="2">
        <f t="shared" si="39"/>
        <v>376605.63053846505</v>
      </c>
      <c r="K106" s="2">
        <f t="shared" si="24"/>
        <v>48114.23500465275</v>
      </c>
      <c r="L106" s="2">
        <f t="shared" si="24"/>
        <v>340809.16461629031</v>
      </c>
      <c r="M106" s="2"/>
      <c r="N106" s="28">
        <f t="shared" si="40"/>
        <v>6775949.9264897173</v>
      </c>
      <c r="O106" s="2">
        <f t="shared" si="33"/>
        <v>8013.321666430832</v>
      </c>
      <c r="P106" s="2">
        <f t="shared" si="34"/>
        <v>39832.265424415804</v>
      </c>
      <c r="R106">
        <f t="shared" si="35"/>
        <v>85</v>
      </c>
      <c r="S106" s="89">
        <f t="shared" si="25"/>
        <v>0</v>
      </c>
      <c r="T106" s="89">
        <f>IF(AND(S106=0,S105&gt;0),SUM($G106:$H$381),S106)</f>
        <v>0</v>
      </c>
      <c r="U106" s="82">
        <f>SUM(T106:T$381)</f>
        <v>0</v>
      </c>
      <c r="V106" s="68">
        <f>localspline(R106,'BBG rates'!$G$10:$G$27,'BBG rates'!$K$10:$K$27)</f>
        <v>1.0270015419268168</v>
      </c>
      <c r="W106" s="68">
        <f>locallinterp(R106,'BBG rates'!$G$10:$G$27,'BBG rates'!$J$10:$J$27)</f>
        <v>-0.36891666666666667</v>
      </c>
      <c r="X106" s="56">
        <f t="shared" si="36"/>
        <v>-0.36954193029132831</v>
      </c>
      <c r="Y106" s="66">
        <f t="shared" si="26"/>
        <v>0</v>
      </c>
      <c r="Z106" s="72">
        <f t="shared" si="27"/>
        <v>0</v>
      </c>
      <c r="AA106" s="79">
        <f t="shared" si="28"/>
        <v>0</v>
      </c>
      <c r="AB106" s="81">
        <f t="shared" si="37"/>
        <v>0</v>
      </c>
      <c r="AD106" s="95">
        <f>locallinterp(R106,'BBG rates'!$N$10:$N$369,'BBG rates'!$P$10:$P$369)</f>
        <v>7.2042038135620219</v>
      </c>
      <c r="AI106" s="185">
        <f t="shared" si="29"/>
        <v>85</v>
      </c>
      <c r="AJ106" s="127">
        <f>locallinterp(MIN(AI106,CAP_Senior*12),'BBG rates'!$X$24:$X$65,'BBG rates'!$Y$24:$Y$65)</f>
        <v>48.141999047644084</v>
      </c>
      <c r="AK106" s="127">
        <f>locallinterp(MIN(AI106,CAP_CB*12),'BBG rates'!$AA$25:$AA$40,'BBG rates'!$AC$25:$AC$40)</f>
        <v>9.0166666666666657</v>
      </c>
      <c r="AL106" s="144">
        <f t="shared" si="30"/>
        <v>15.667973171432827</v>
      </c>
      <c r="AM106" s="142">
        <f>(SUMPRODUCT(AL106:AL$381,G106:G$381)+SUMPRODUCT(AL106:AL$381,H106:H$381))/12</f>
        <v>7979152.5260754684</v>
      </c>
    </row>
    <row r="107" spans="1:39" x14ac:dyDescent="0.2">
      <c r="A107" s="7">
        <v>86</v>
      </c>
      <c r="B107" s="7">
        <v>43</v>
      </c>
      <c r="C107" s="7">
        <v>21.5</v>
      </c>
      <c r="D107" s="12">
        <f t="shared" si="22"/>
        <v>7.166666666666667</v>
      </c>
      <c r="E107" s="29">
        <f t="shared" si="38"/>
        <v>5080823.300661386</v>
      </c>
      <c r="F107" s="2">
        <f t="shared" si="23"/>
        <v>6028.6296685192065</v>
      </c>
      <c r="G107" s="2">
        <f t="shared" si="31"/>
        <v>30178.444671201265</v>
      </c>
      <c r="H107" s="2">
        <f t="shared" si="32"/>
        <v>16687.925290604591</v>
      </c>
      <c r="I107" s="2">
        <f t="shared" si="21"/>
        <v>52894.999630325066</v>
      </c>
      <c r="J107" s="2">
        <f t="shared" si="39"/>
        <v>379080.83068399632</v>
      </c>
      <c r="K107" s="2">
        <f t="shared" si="24"/>
        <v>47811.104205288604</v>
      </c>
      <c r="L107" s="2">
        <f t="shared" si="24"/>
        <v>342646.24680456833</v>
      </c>
      <c r="M107" s="2"/>
      <c r="N107" s="28">
        <f t="shared" si="40"/>
        <v>6736070.8302326016</v>
      </c>
      <c r="O107" s="2">
        <f t="shared" si="33"/>
        <v>7966.4908337309325</v>
      </c>
      <c r="P107" s="2">
        <f t="shared" si="34"/>
        <v>39879.0962571157</v>
      </c>
      <c r="R107">
        <f t="shared" si="35"/>
        <v>86</v>
      </c>
      <c r="S107" s="89">
        <f t="shared" si="25"/>
        <v>0</v>
      </c>
      <c r="T107" s="89">
        <f>IF(AND(S107=0,S106&gt;0),SUM($G107:$H$381),S107)</f>
        <v>0</v>
      </c>
      <c r="U107" s="82">
        <f>SUM(T107:T$381)</f>
        <v>0</v>
      </c>
      <c r="V107" s="68">
        <f>localspline(R107,'BBG rates'!$G$10:$G$27,'BBG rates'!$K$10:$K$27)</f>
        <v>1.027026140195449</v>
      </c>
      <c r="W107" s="68">
        <f>locallinterp(R107,'BBG rates'!$G$10:$G$27,'BBG rates'!$J$10:$J$27)</f>
        <v>-0.36483333333333334</v>
      </c>
      <c r="X107" s="56">
        <f t="shared" si="36"/>
        <v>-0.36544481616829216</v>
      </c>
      <c r="Y107" s="66">
        <f t="shared" si="26"/>
        <v>0</v>
      </c>
      <c r="Z107" s="72">
        <f t="shared" si="27"/>
        <v>0</v>
      </c>
      <c r="AA107" s="79">
        <f t="shared" si="28"/>
        <v>0</v>
      </c>
      <c r="AB107" s="81">
        <f t="shared" si="37"/>
        <v>0</v>
      </c>
      <c r="AD107" s="95">
        <f>locallinterp(R107,'BBG rates'!$N$10:$N$369,'BBG rates'!$P$10:$P$369)</f>
        <v>7.2897893252449757</v>
      </c>
      <c r="AI107" s="185">
        <f t="shared" si="29"/>
        <v>86</v>
      </c>
      <c r="AJ107" s="127">
        <f>locallinterp(MIN(AI107,CAP_Senior*12),'BBG rates'!$X$24:$X$65,'BBG rates'!$Y$24:$Y$65)</f>
        <v>48.353868857274989</v>
      </c>
      <c r="AK107" s="127">
        <f>locallinterp(MIN(AI107,CAP_CB*12),'BBG rates'!$AA$25:$AA$40,'BBG rates'!$AC$25:$AC$40)</f>
        <v>9.0333333333333332</v>
      </c>
      <c r="AL107" s="144">
        <f t="shared" si="30"/>
        <v>15.717824372403417</v>
      </c>
      <c r="AM107" s="142">
        <f>(SUMPRODUCT(AL107:AL$381,G107:G$381)+SUMPRODUCT(AL107:AL$381,H107:H$381))/12</f>
        <v>7917676.7950007655</v>
      </c>
    </row>
    <row r="108" spans="1:39" x14ac:dyDescent="0.2">
      <c r="A108" s="7">
        <v>87</v>
      </c>
      <c r="B108" s="7">
        <v>43.5</v>
      </c>
      <c r="C108" s="7">
        <v>21.75</v>
      </c>
      <c r="D108" s="12">
        <f t="shared" si="22"/>
        <v>7.25</v>
      </c>
      <c r="E108" s="29">
        <f t="shared" si="38"/>
        <v>5034173.583043986</v>
      </c>
      <c r="F108" s="2">
        <f t="shared" si="23"/>
        <v>5973.5288323617006</v>
      </c>
      <c r="G108" s="2">
        <f t="shared" si="31"/>
        <v>30115.012967695788</v>
      </c>
      <c r="H108" s="2">
        <f t="shared" si="32"/>
        <v>16534.704649704596</v>
      </c>
      <c r="I108" s="2">
        <f t="shared" si="21"/>
        <v>52623.246449762082</v>
      </c>
      <c r="J108" s="2">
        <f t="shared" si="39"/>
        <v>381518.53676077508</v>
      </c>
      <c r="K108" s="2">
        <f t="shared" si="24"/>
        <v>47509.612932031363</v>
      </c>
      <c r="L108" s="2">
        <f t="shared" si="24"/>
        <v>344444.69375722739</v>
      </c>
      <c r="M108" s="2"/>
      <c r="N108" s="28">
        <f t="shared" si="40"/>
        <v>6696144.8480837308</v>
      </c>
      <c r="O108" s="2">
        <f t="shared" si="33"/>
        <v>7919.6049419760657</v>
      </c>
      <c r="P108" s="2">
        <f t="shared" si="34"/>
        <v>39925.982148870564</v>
      </c>
      <c r="R108">
        <f t="shared" si="35"/>
        <v>87</v>
      </c>
      <c r="S108" s="89">
        <f t="shared" si="25"/>
        <v>0</v>
      </c>
      <c r="T108" s="89">
        <f>IF(AND(S108=0,S107&gt;0),SUM($G108:$H$381),S108)</f>
        <v>0</v>
      </c>
      <c r="U108" s="82">
        <f>SUM(T108:T$381)</f>
        <v>0</v>
      </c>
      <c r="V108" s="68">
        <f>localspline(R108,'BBG rates'!$G$10:$G$27,'BBG rates'!$K$10:$K$27)</f>
        <v>1.0270419326415663</v>
      </c>
      <c r="W108" s="68">
        <f>locallinterp(R108,'BBG rates'!$G$10:$G$27,'BBG rates'!$J$10:$J$27)</f>
        <v>-0.36075000000000002</v>
      </c>
      <c r="X108" s="56">
        <f t="shared" si="36"/>
        <v>-0.36134785596120267</v>
      </c>
      <c r="Y108" s="66">
        <f t="shared" si="26"/>
        <v>0</v>
      </c>
      <c r="Z108" s="72">
        <f t="shared" si="27"/>
        <v>0</v>
      </c>
      <c r="AA108" s="79">
        <f t="shared" si="28"/>
        <v>0</v>
      </c>
      <c r="AB108" s="81">
        <f t="shared" si="37"/>
        <v>0</v>
      </c>
      <c r="AD108" s="95">
        <f>locallinterp(R108,'BBG rates'!$N$10:$N$369,'BBG rates'!$P$10:$P$369)</f>
        <v>7.3753761529651065</v>
      </c>
      <c r="AI108" s="185">
        <f t="shared" si="29"/>
        <v>87</v>
      </c>
      <c r="AJ108" s="127">
        <f>locallinterp(MIN(AI108,CAP_Senior*12),'BBG rates'!$X$24:$X$65,'BBG rates'!$Y$24:$Y$65)</f>
        <v>48.565738666905901</v>
      </c>
      <c r="AK108" s="127">
        <f>locallinterp(MIN(AI108,CAP_CB*12),'BBG rates'!$AA$25:$AA$40,'BBG rates'!$AC$25:$AC$40)</f>
        <v>9.0500000000000007</v>
      </c>
      <c r="AL108" s="144">
        <f t="shared" si="30"/>
        <v>15.767675573374003</v>
      </c>
      <c r="AM108" s="142">
        <f>(SUMPRODUCT(AL108:AL$381,G108:G$381)+SUMPRODUCT(AL108:AL$381,H108:H$381))/12</f>
        <v>7856290.3473314531</v>
      </c>
    </row>
    <row r="109" spans="1:39" x14ac:dyDescent="0.2">
      <c r="A109" s="7">
        <v>88</v>
      </c>
      <c r="B109" s="7">
        <v>44</v>
      </c>
      <c r="C109" s="7">
        <v>22</v>
      </c>
      <c r="D109" s="12">
        <f t="shared" si="22"/>
        <v>7.333333333333333</v>
      </c>
      <c r="E109" s="29">
        <f t="shared" si="38"/>
        <v>4987739.675617747</v>
      </c>
      <c r="F109" s="2">
        <f t="shared" si="23"/>
        <v>5918.6827145735069</v>
      </c>
      <c r="G109" s="2">
        <f t="shared" si="31"/>
        <v>30051.714590511583</v>
      </c>
      <c r="H109" s="2">
        <f t="shared" si="32"/>
        <v>16382.192835727703</v>
      </c>
      <c r="I109" s="2">
        <f t="shared" si="21"/>
        <v>52352.590140812797</v>
      </c>
      <c r="J109" s="2">
        <f t="shared" si="39"/>
        <v>383918.99436596048</v>
      </c>
      <c r="K109" s="2">
        <f t="shared" si="24"/>
        <v>47209.752941403953</v>
      </c>
      <c r="L109" s="2">
        <f t="shared" si="24"/>
        <v>346204.85490362893</v>
      </c>
      <c r="M109" s="2"/>
      <c r="N109" s="28">
        <f>IF($A109&lt;=$I$8,N108-P109,0)</f>
        <v>6656171.9249193175</v>
      </c>
      <c r="O109" s="2">
        <f t="shared" si="33"/>
        <v>7872.6639264332516</v>
      </c>
      <c r="P109" s="2">
        <f t="shared" si="34"/>
        <v>39972.923164413376</v>
      </c>
      <c r="R109">
        <f t="shared" si="35"/>
        <v>88</v>
      </c>
      <c r="S109" s="89">
        <f t="shared" si="25"/>
        <v>0</v>
      </c>
      <c r="T109" s="89">
        <f>IF(AND(S109=0,S108&gt;0),SUM($G109:$H$381),S109)</f>
        <v>0</v>
      </c>
      <c r="U109" s="82">
        <f>SUM(T109:T$381)</f>
        <v>0</v>
      </c>
      <c r="V109" s="68">
        <f>localspline(R109,'BBG rates'!$G$10:$G$27,'BBG rates'!$K$10:$K$27)</f>
        <v>1.0270490548348716</v>
      </c>
      <c r="W109" s="68">
        <f>locallinterp(R109,'BBG rates'!$G$10:$G$27,'BBG rates'!$J$10:$J$27)</f>
        <v>-0.35666666666666669</v>
      </c>
      <c r="X109" s="56">
        <f t="shared" si="36"/>
        <v>-0.35725104965780297</v>
      </c>
      <c r="Y109" s="66">
        <f t="shared" si="26"/>
        <v>0</v>
      </c>
      <c r="Z109" s="72">
        <f t="shared" si="27"/>
        <v>0</v>
      </c>
      <c r="AA109" s="79">
        <f t="shared" si="28"/>
        <v>0</v>
      </c>
      <c r="AB109" s="81">
        <f t="shared" si="37"/>
        <v>0</v>
      </c>
      <c r="AD109" s="95">
        <f>locallinterp(R109,'BBG rates'!$N$10:$N$369,'BBG rates'!$P$10:$P$369)</f>
        <v>7.4609635742013456</v>
      </c>
      <c r="AI109" s="185">
        <f t="shared" si="29"/>
        <v>88</v>
      </c>
      <c r="AJ109" s="127">
        <f>locallinterp(MIN(AI109,CAP_Senior*12),'BBG rates'!$X$24:$X$65,'BBG rates'!$Y$24:$Y$65)</f>
        <v>48.777608476536805</v>
      </c>
      <c r="AK109" s="127">
        <f>locallinterp(MIN(AI109,CAP_CB*12),'BBG rates'!$AA$25:$AA$40,'BBG rates'!$AC$25:$AC$40)</f>
        <v>9.0666666666666664</v>
      </c>
      <c r="AL109" s="144">
        <f t="shared" si="30"/>
        <v>15.817526774344589</v>
      </c>
      <c r="AM109" s="142">
        <f>(SUMPRODUCT(AL109:AL$381,G109:G$381)+SUMPRODUCT(AL109:AL$381,H109:H$381))/12</f>
        <v>7794993.8795830635</v>
      </c>
    </row>
    <row r="110" spans="1:39" x14ac:dyDescent="0.2">
      <c r="A110" s="7">
        <v>89</v>
      </c>
      <c r="B110" s="7">
        <v>44.5</v>
      </c>
      <c r="C110" s="7">
        <v>22.25</v>
      </c>
      <c r="D110" s="12">
        <f t="shared" si="22"/>
        <v>7.416666666666667</v>
      </c>
      <c r="E110" s="29">
        <f t="shared" si="38"/>
        <v>4941520.7392657343</v>
      </c>
      <c r="F110" s="2">
        <f t="shared" si="23"/>
        <v>5864.0903250342471</v>
      </c>
      <c r="G110" s="2">
        <f t="shared" si="31"/>
        <v>29988.549259411695</v>
      </c>
      <c r="H110" s="2">
        <f t="shared" si="32"/>
        <v>16230.387092600758</v>
      </c>
      <c r="I110" s="2">
        <f t="shared" si="21"/>
        <v>52083.026677046699</v>
      </c>
      <c r="J110" s="2">
        <f t="shared" si="39"/>
        <v>386282.44785476301</v>
      </c>
      <c r="K110" s="2">
        <f t="shared" si="24"/>
        <v>46911.516029698221</v>
      </c>
      <c r="L110" s="2">
        <f t="shared" si="24"/>
        <v>347927.0772202618</v>
      </c>
      <c r="M110" s="2"/>
      <c r="N110" s="28">
        <f t="shared" si="40"/>
        <v>6616152.0055507645</v>
      </c>
      <c r="O110" s="2">
        <f t="shared" si="33"/>
        <v>7825.6677222933995</v>
      </c>
      <c r="P110" s="2">
        <f t="shared" si="34"/>
        <v>40019.91936855323</v>
      </c>
      <c r="R110">
        <f t="shared" si="35"/>
        <v>89</v>
      </c>
      <c r="S110" s="89">
        <f t="shared" si="25"/>
        <v>0</v>
      </c>
      <c r="T110" s="89">
        <f>IF(AND(S110=0,S109&gt;0),SUM($G110:$H$381),S110)</f>
        <v>0</v>
      </c>
      <c r="U110" s="82">
        <f>SUM(T110:T$381)</f>
        <v>0</v>
      </c>
      <c r="V110" s="68">
        <f>localspline(R110,'BBG rates'!$G$10:$G$27,'BBG rates'!$K$10:$K$27)</f>
        <v>1.0270474635115292</v>
      </c>
      <c r="W110" s="68">
        <f>locallinterp(R110,'BBG rates'!$G$10:$G$27,'BBG rates'!$J$10:$J$27)</f>
        <v>-0.35258333333333336</v>
      </c>
      <c r="X110" s="56">
        <f t="shared" si="36"/>
        <v>-0.35315439724623587</v>
      </c>
      <c r="Y110" s="66">
        <f t="shared" si="26"/>
        <v>0</v>
      </c>
      <c r="Z110" s="72">
        <f t="shared" si="27"/>
        <v>0</v>
      </c>
      <c r="AA110" s="79">
        <f t="shared" si="28"/>
        <v>0</v>
      </c>
      <c r="AB110" s="81">
        <f t="shared" si="37"/>
        <v>0</v>
      </c>
      <c r="AD110" s="95">
        <f>locallinterp(R110,'BBG rates'!$N$10:$N$369,'BBG rates'!$P$10:$P$369)</f>
        <v>7.5465508628273064</v>
      </c>
      <c r="AI110" s="185">
        <f t="shared" si="29"/>
        <v>89</v>
      </c>
      <c r="AJ110" s="127">
        <f>locallinterp(MIN(AI110,CAP_Senior*12),'BBG rates'!$X$24:$X$65,'BBG rates'!$Y$24:$Y$65)</f>
        <v>48.989478286167717</v>
      </c>
      <c r="AK110" s="127">
        <f>locallinterp(MIN(AI110,CAP_CB*12),'BBG rates'!$AA$25:$AA$40,'BBG rates'!$AC$25:$AC$40)</f>
        <v>9.0833333333333321</v>
      </c>
      <c r="AL110" s="144">
        <f t="shared" si="30"/>
        <v>15.867377975315179</v>
      </c>
      <c r="AM110" s="142">
        <f>(SUMPRODUCT(AL110:AL$381,G110:G$381)+SUMPRODUCT(AL110:AL$381,H110:H$381))/12</f>
        <v>7733788.0817537317</v>
      </c>
    </row>
    <row r="111" spans="1:39" x14ac:dyDescent="0.2">
      <c r="A111" s="7">
        <v>90</v>
      </c>
      <c r="B111" s="7">
        <v>45</v>
      </c>
      <c r="C111" s="7">
        <v>22.5</v>
      </c>
      <c r="D111" s="12">
        <f t="shared" si="22"/>
        <v>7.5</v>
      </c>
      <c r="E111" s="29">
        <f t="shared" si="38"/>
        <v>4895515.9378967974</v>
      </c>
      <c r="F111" s="2">
        <f t="shared" si="23"/>
        <v>5809.7506771933358</v>
      </c>
      <c r="G111" s="2">
        <f t="shared" si="31"/>
        <v>29925.516694748163</v>
      </c>
      <c r="H111" s="2">
        <f t="shared" si="32"/>
        <v>16079.28467418877</v>
      </c>
      <c r="I111" s="2">
        <f t="shared" si="21"/>
        <v>51814.552046130266</v>
      </c>
      <c r="J111" s="2">
        <f t="shared" si="39"/>
        <v>388609.14034597698</v>
      </c>
      <c r="K111" s="2">
        <f t="shared" si="24"/>
        <v>46614.894032788005</v>
      </c>
      <c r="L111" s="2">
        <f t="shared" si="24"/>
        <v>349611.70524591004</v>
      </c>
      <c r="M111" s="2"/>
      <c r="N111" s="28">
        <f t="shared" si="40"/>
        <v>6576085.0347245894</v>
      </c>
      <c r="O111" s="2">
        <f t="shared" si="33"/>
        <v>7778.616264671221</v>
      </c>
      <c r="P111" s="2">
        <f t="shared" si="34"/>
        <v>40066.970826175413</v>
      </c>
      <c r="R111">
        <f t="shared" si="35"/>
        <v>90</v>
      </c>
      <c r="S111" s="89">
        <f t="shared" si="25"/>
        <v>0</v>
      </c>
      <c r="T111" s="89">
        <f>IF(AND(S111=0,S110&gt;0),SUM($G111:$H$381),S111)</f>
        <v>0</v>
      </c>
      <c r="U111" s="82">
        <f>SUM(T111:T$381)</f>
        <v>0</v>
      </c>
      <c r="V111" s="68">
        <f>localspline(R111,'BBG rates'!$G$10:$G$27,'BBG rates'!$K$10:$K$27)</f>
        <v>1.0270374730312142</v>
      </c>
      <c r="W111" s="68">
        <f>locallinterp(R111,'BBG rates'!$G$10:$G$27,'BBG rates'!$J$10:$J$27)</f>
        <v>-0.34850000000000003</v>
      </c>
      <c r="X111" s="56">
        <f t="shared" si="36"/>
        <v>-0.34905789871437776</v>
      </c>
      <c r="Y111" s="66">
        <f t="shared" si="26"/>
        <v>0</v>
      </c>
      <c r="Z111" s="72">
        <f t="shared" si="27"/>
        <v>0</v>
      </c>
      <c r="AA111" s="79">
        <f t="shared" si="28"/>
        <v>0</v>
      </c>
      <c r="AB111" s="81">
        <f t="shared" si="37"/>
        <v>0</v>
      </c>
      <c r="AD111" s="95">
        <f>locallinterp(R111,'BBG rates'!$N$10:$N$369,'BBG rates'!$P$10:$P$369)</f>
        <v>7.6321373189132409</v>
      </c>
      <c r="AI111" s="185">
        <f t="shared" si="29"/>
        <v>90</v>
      </c>
      <c r="AJ111" s="127">
        <f>locallinterp(MIN(AI111,CAP_Senior*12),'BBG rates'!$X$24:$X$65,'BBG rates'!$Y$24:$Y$65)</f>
        <v>49.201348095798622</v>
      </c>
      <c r="AK111" s="127">
        <f>locallinterp(MIN(AI111,CAP_CB*12),'BBG rates'!$AA$25:$AA$40,'BBG rates'!$AC$25:$AC$40)</f>
        <v>9.1</v>
      </c>
      <c r="AL111" s="144">
        <f t="shared" si="30"/>
        <v>15.917229176285765</v>
      </c>
      <c r="AM111" s="142">
        <f>(SUMPRODUCT(AL111:AL$381,G111:G$381)+SUMPRODUCT(AL111:AL$381,H111:H$381))/12</f>
        <v>7672673.6373608634</v>
      </c>
    </row>
    <row r="112" spans="1:39" x14ac:dyDescent="0.2">
      <c r="A112" s="7">
        <v>91</v>
      </c>
      <c r="B112" s="7">
        <v>45.5</v>
      </c>
      <c r="C112" s="7">
        <v>22.75</v>
      </c>
      <c r="D112" s="12">
        <f t="shared" si="22"/>
        <v>7.583333333333333</v>
      </c>
      <c r="E112" s="29">
        <f t="shared" si="38"/>
        <v>4849724.4384350758</v>
      </c>
      <c r="F112" s="2">
        <f t="shared" si="23"/>
        <v>5755.6627880576034</v>
      </c>
      <c r="G112" s="2">
        <f t="shared" si="31"/>
        <v>29862.616617460855</v>
      </c>
      <c r="H112" s="2">
        <f t="shared" si="32"/>
        <v>15928.882844260441</v>
      </c>
      <c r="I112" s="2">
        <f t="shared" si="21"/>
        <v>51547.162249778899</v>
      </c>
      <c r="J112" s="2">
        <f t="shared" si="39"/>
        <v>390899.31372748996</v>
      </c>
      <c r="K112" s="2">
        <f t="shared" si="24"/>
        <v>46319.878825943022</v>
      </c>
      <c r="L112" s="2">
        <f t="shared" si="24"/>
        <v>351259.08109673456</v>
      </c>
      <c r="M112" s="2"/>
      <c r="N112" s="28">
        <f t="shared" si="40"/>
        <v>6535970.9571223482</v>
      </c>
      <c r="O112" s="2">
        <f t="shared" si="33"/>
        <v>7731.5094886051465</v>
      </c>
      <c r="P112" s="2">
        <f t="shared" si="34"/>
        <v>40114.077602241494</v>
      </c>
      <c r="R112">
        <f t="shared" si="35"/>
        <v>91</v>
      </c>
      <c r="S112" s="89">
        <f t="shared" si="25"/>
        <v>0</v>
      </c>
      <c r="T112" s="89">
        <f>IF(AND(S112=0,S111&gt;0),SUM($G112:$H$381),S112)</f>
        <v>0</v>
      </c>
      <c r="U112" s="82">
        <f>SUM(T112:T$381)</f>
        <v>0</v>
      </c>
      <c r="V112" s="68">
        <f>localspline(R112,'BBG rates'!$G$10:$G$27,'BBG rates'!$K$10:$K$27)</f>
        <v>1.0270191295380109</v>
      </c>
      <c r="W112" s="68">
        <f>locallinterp(R112,'BBG rates'!$G$10:$G$27,'BBG rates'!$J$10:$J$27)</f>
        <v>-0.34441666666666665</v>
      </c>
      <c r="X112" s="56">
        <f t="shared" si="36"/>
        <v>-0.34496155404997175</v>
      </c>
      <c r="Y112" s="66">
        <f t="shared" si="26"/>
        <v>0</v>
      </c>
      <c r="Z112" s="72">
        <f t="shared" si="27"/>
        <v>0</v>
      </c>
      <c r="AA112" s="79">
        <f t="shared" si="28"/>
        <v>0</v>
      </c>
      <c r="AB112" s="81">
        <f t="shared" si="37"/>
        <v>0</v>
      </c>
      <c r="AD112" s="95">
        <f>locallinterp(R112,'BBG rates'!$N$10:$N$369,'BBG rates'!$P$10:$P$369)</f>
        <v>7.7177222463747421</v>
      </c>
      <c r="AI112" s="185">
        <f t="shared" si="29"/>
        <v>91</v>
      </c>
      <c r="AJ112" s="127">
        <f>locallinterp(MIN(AI112,CAP_Senior*12),'BBG rates'!$X$24:$X$65,'BBG rates'!$Y$24:$Y$65)</f>
        <v>49.413217905429534</v>
      </c>
      <c r="AK112" s="127">
        <f>locallinterp(MIN(AI112,CAP_CB*12),'BBG rates'!$AA$25:$AA$40,'BBG rates'!$AC$25:$AC$40)</f>
        <v>9.1166666666666671</v>
      </c>
      <c r="AL112" s="144">
        <f t="shared" si="30"/>
        <v>15.967080377256355</v>
      </c>
      <c r="AM112" s="142">
        <f>(SUMPRODUCT(AL112:AL$381,G112:G$381)+SUMPRODUCT(AL112:AL$381,H112:H$381))/12</f>
        <v>7611651.2234776234</v>
      </c>
    </row>
    <row r="113" spans="1:39" x14ac:dyDescent="0.2">
      <c r="A113" s="7">
        <v>92</v>
      </c>
      <c r="B113" s="7">
        <v>46</v>
      </c>
      <c r="C113" s="7">
        <v>23</v>
      </c>
      <c r="D113" s="12">
        <f t="shared" si="22"/>
        <v>7.666666666666667</v>
      </c>
      <c r="E113" s="29">
        <f t="shared" si="38"/>
        <v>4804145.4108095458</v>
      </c>
      <c r="F113" s="2">
        <f t="shared" si="23"/>
        <v>5701.8256781789623</v>
      </c>
      <c r="G113" s="2">
        <f t="shared" si="31"/>
        <v>29799.848749076173</v>
      </c>
      <c r="H113" s="2">
        <f t="shared" si="32"/>
        <v>15779.178876453838</v>
      </c>
      <c r="I113" s="2">
        <f t="shared" si="21"/>
        <v>51280.853303708973</v>
      </c>
      <c r="J113" s="2">
        <f t="shared" si="39"/>
        <v>393153.20866176882</v>
      </c>
      <c r="K113" s="2">
        <f t="shared" si="24"/>
        <v>46026.462323643558</v>
      </c>
      <c r="L113" s="2">
        <f t="shared" si="24"/>
        <v>352869.54448126728</v>
      </c>
      <c r="M113" s="2"/>
      <c r="N113" s="28">
        <f t="shared" si="40"/>
        <v>6495809.7173605589</v>
      </c>
      <c r="O113" s="2">
        <f t="shared" si="33"/>
        <v>7684.3473290572265</v>
      </c>
      <c r="P113" s="2">
        <f t="shared" si="34"/>
        <v>40161.239761789417</v>
      </c>
      <c r="R113">
        <f t="shared" si="35"/>
        <v>92</v>
      </c>
      <c r="S113" s="89">
        <f t="shared" si="25"/>
        <v>0</v>
      </c>
      <c r="T113" s="89">
        <f>IF(AND(S113=0,S112&gt;0),SUM($G113:$H$381),S113)</f>
        <v>0</v>
      </c>
      <c r="U113" s="82">
        <f>SUM(T113:T$381)</f>
        <v>0</v>
      </c>
      <c r="V113" s="68">
        <f>localspline(R113,'BBG rates'!$G$10:$G$27,'BBG rates'!$K$10:$K$27)</f>
        <v>1.0269926579937489</v>
      </c>
      <c r="W113" s="68">
        <f>locallinterp(R113,'BBG rates'!$G$10:$G$27,'BBG rates'!$J$10:$J$27)</f>
        <v>-0.34033333333333332</v>
      </c>
      <c r="X113" s="56">
        <f t="shared" si="36"/>
        <v>-0.34086536324116068</v>
      </c>
      <c r="Y113" s="66">
        <f t="shared" si="26"/>
        <v>0</v>
      </c>
      <c r="Z113" s="72">
        <f t="shared" si="27"/>
        <v>0</v>
      </c>
      <c r="AA113" s="79">
        <f t="shared" si="28"/>
        <v>0</v>
      </c>
      <c r="AB113" s="81">
        <f t="shared" si="37"/>
        <v>0</v>
      </c>
      <c r="AD113" s="95">
        <f>locallinterp(R113,'BBG rates'!$N$10:$N$369,'BBG rates'!$P$10:$P$369)</f>
        <v>7.8033049678742215</v>
      </c>
      <c r="AI113" s="185">
        <f t="shared" si="29"/>
        <v>92</v>
      </c>
      <c r="AJ113" s="127">
        <f>locallinterp(MIN(AI113,CAP_Senior*12),'BBG rates'!$X$24:$X$65,'BBG rates'!$Y$24:$Y$65)</f>
        <v>49.625087715060445</v>
      </c>
      <c r="AK113" s="127">
        <f>locallinterp(MIN(AI113,CAP_CB*12),'BBG rates'!$AA$25:$AA$40,'BBG rates'!$AC$25:$AC$40)</f>
        <v>9.1333333333333329</v>
      </c>
      <c r="AL113" s="144">
        <f t="shared" si="30"/>
        <v>16.016931578226941</v>
      </c>
      <c r="AM113" s="142">
        <f>(SUMPRODUCT(AL113:AL$381,G113:G$381)+SUMPRODUCT(AL113:AL$381,H113:H$381))/12</f>
        <v>7550721.5107692564</v>
      </c>
    </row>
    <row r="114" spans="1:39" x14ac:dyDescent="0.2">
      <c r="A114" s="7">
        <v>93</v>
      </c>
      <c r="B114" s="7">
        <v>46.5</v>
      </c>
      <c r="C114" s="7">
        <v>23.25</v>
      </c>
      <c r="D114" s="12">
        <f t="shared" si="22"/>
        <v>7.75</v>
      </c>
      <c r="E114" s="29">
        <f t="shared" si="38"/>
        <v>4758778.0279435981</v>
      </c>
      <c r="F114" s="2">
        <f t="shared" si="23"/>
        <v>5648.2383716421118</v>
      </c>
      <c r="G114" s="2">
        <f t="shared" si="31"/>
        <v>29737.212811705846</v>
      </c>
      <c r="H114" s="2">
        <f t="shared" si="32"/>
        <v>15630.17005424216</v>
      </c>
      <c r="I114" s="2">
        <f t="shared" si="21"/>
        <v>51015.621237590116</v>
      </c>
      <c r="J114" s="2">
        <f t="shared" si="39"/>
        <v>395371.06459132337</v>
      </c>
      <c r="K114" s="2">
        <f t="shared" si="24"/>
        <v>45734.636479396038</v>
      </c>
      <c r="L114" s="2">
        <f t="shared" si="24"/>
        <v>354443.43271531927</v>
      </c>
      <c r="M114" s="2"/>
      <c r="N114" s="28">
        <f t="shared" si="40"/>
        <v>6455601.2599906251</v>
      </c>
      <c r="O114" s="2">
        <f t="shared" si="33"/>
        <v>7637.1297209130489</v>
      </c>
      <c r="P114" s="2">
        <f t="shared" si="34"/>
        <v>40208.457369933589</v>
      </c>
      <c r="R114">
        <f t="shared" si="35"/>
        <v>93</v>
      </c>
      <c r="S114" s="89">
        <f t="shared" si="25"/>
        <v>0</v>
      </c>
      <c r="T114" s="89">
        <f>IF(AND(S114=0,S113&gt;0),SUM($G114:$H$381),S114)</f>
        <v>0</v>
      </c>
      <c r="U114" s="82">
        <f>SUM(T114:T$381)</f>
        <v>0</v>
      </c>
      <c r="V114" s="68">
        <f>localspline(R114,'BBG rates'!$G$10:$G$27,'BBG rates'!$K$10:$K$27)</f>
        <v>1.0269580747320219</v>
      </c>
      <c r="W114" s="68">
        <f>locallinterp(R114,'BBG rates'!$G$10:$G$27,'BBG rates'!$J$10:$J$27)</f>
        <v>-0.33624999999999999</v>
      </c>
      <c r="X114" s="56">
        <f t="shared" si="36"/>
        <v>-0.33676932627555445</v>
      </c>
      <c r="Y114" s="66">
        <f t="shared" si="26"/>
        <v>0</v>
      </c>
      <c r="Z114" s="72">
        <f t="shared" si="27"/>
        <v>0</v>
      </c>
      <c r="AA114" s="79">
        <f t="shared" si="28"/>
        <v>0</v>
      </c>
      <c r="AB114" s="81">
        <f t="shared" si="37"/>
        <v>0</v>
      </c>
      <c r="AD114" s="95">
        <f>locallinterp(R114,'BBG rates'!$N$10:$N$369,'BBG rates'!$P$10:$P$369)</f>
        <v>7.8888848074352236</v>
      </c>
      <c r="AI114" s="185">
        <f t="shared" si="29"/>
        <v>93</v>
      </c>
      <c r="AJ114" s="127">
        <f>locallinterp(MIN(AI114,CAP_Senior*12),'BBG rates'!$X$24:$X$65,'BBG rates'!$Y$24:$Y$65)</f>
        <v>49.83695752469135</v>
      </c>
      <c r="AK114" s="127">
        <f>locallinterp(MIN(AI114,CAP_CB*12),'BBG rates'!$AA$25:$AA$40,'BBG rates'!$AC$25:$AC$40)</f>
        <v>9.1499999999999986</v>
      </c>
      <c r="AL114" s="144">
        <f t="shared" si="30"/>
        <v>16.066782779197528</v>
      </c>
      <c r="AM114" s="142">
        <f>(SUMPRODUCT(AL114:AL$381,G114:G$381)+SUMPRODUCT(AL114:AL$381,H114:H$381))/12</f>
        <v>7489885.1635292368</v>
      </c>
    </row>
    <row r="115" spans="1:39" x14ac:dyDescent="0.2">
      <c r="A115" s="7">
        <v>94</v>
      </c>
      <c r="B115" s="7">
        <v>47</v>
      </c>
      <c r="C115" s="7">
        <v>23.5</v>
      </c>
      <c r="D115" s="12">
        <f t="shared" si="22"/>
        <v>7.833333333333333</v>
      </c>
      <c r="E115" s="29">
        <f t="shared" si="38"/>
        <v>4713621.4657446528</v>
      </c>
      <c r="F115" s="2">
        <f t="shared" si="23"/>
        <v>5594.8998960522886</v>
      </c>
      <c r="G115" s="2">
        <f t="shared" si="31"/>
        <v>29674.708528045685</v>
      </c>
      <c r="H115" s="2">
        <f t="shared" si="32"/>
        <v>15481.853670899634</v>
      </c>
      <c r="I115" s="2">
        <f t="shared" si="21"/>
        <v>50751.462094997609</v>
      </c>
      <c r="J115" s="2">
        <f t="shared" si="39"/>
        <v>397553.11974414793</v>
      </c>
      <c r="K115" s="2">
        <f t="shared" si="24"/>
        <v>45444.393285549544</v>
      </c>
      <c r="L115" s="2">
        <f t="shared" si="24"/>
        <v>355981.08073680475</v>
      </c>
      <c r="M115" s="2"/>
      <c r="N115" s="28">
        <f t="shared" si="40"/>
        <v>6415345.5294987597</v>
      </c>
      <c r="O115" s="2">
        <f t="shared" si="33"/>
        <v>7589.8565989816443</v>
      </c>
      <c r="P115" s="2">
        <f t="shared" si="34"/>
        <v>40255.73049186499</v>
      </c>
      <c r="R115">
        <f t="shared" si="35"/>
        <v>94</v>
      </c>
      <c r="S115" s="89">
        <f t="shared" si="25"/>
        <v>0</v>
      </c>
      <c r="T115" s="89">
        <f>IF(AND(S115=0,S114&gt;0),SUM($G115:$H$381),S115)</f>
        <v>0</v>
      </c>
      <c r="U115" s="82">
        <f>SUM(T115:T$381)</f>
        <v>0</v>
      </c>
      <c r="V115" s="68">
        <f>localspline(R115,'BBG rates'!$G$10:$G$27,'BBG rates'!$K$10:$K$27)</f>
        <v>1.026915604716566</v>
      </c>
      <c r="W115" s="68">
        <f>locallinterp(R115,'BBG rates'!$G$10:$G$27,'BBG rates'!$J$10:$J$27)</f>
        <v>-0.33216666666666667</v>
      </c>
      <c r="X115" s="56">
        <f t="shared" si="36"/>
        <v>-0.3326734431414291</v>
      </c>
      <c r="Y115" s="66">
        <f t="shared" si="26"/>
        <v>0</v>
      </c>
      <c r="Z115" s="72">
        <f t="shared" si="27"/>
        <v>0</v>
      </c>
      <c r="AA115" s="79">
        <f t="shared" si="28"/>
        <v>0</v>
      </c>
      <c r="AB115" s="81">
        <f t="shared" si="37"/>
        <v>0</v>
      </c>
      <c r="AD115" s="95">
        <f>locallinterp(R115,'BBG rates'!$N$10:$N$369,'BBG rates'!$P$10:$P$369)</f>
        <v>7.9744611078282706</v>
      </c>
      <c r="AI115" s="185">
        <f t="shared" si="29"/>
        <v>94</v>
      </c>
      <c r="AJ115" s="127">
        <f>locallinterp(MIN(AI115,CAP_Senior*12),'BBG rates'!$X$24:$X$65,'BBG rates'!$Y$24:$Y$65)</f>
        <v>50.048827334322262</v>
      </c>
      <c r="AK115" s="127">
        <f>locallinterp(MIN(AI115,CAP_CB*12),'BBG rates'!$AA$25:$AA$40,'BBG rates'!$AC$25:$AC$40)</f>
        <v>9.1666666666666661</v>
      </c>
      <c r="AL115" s="144">
        <f t="shared" si="30"/>
        <v>16.116633980168118</v>
      </c>
      <c r="AM115" s="142">
        <f>(SUMPRODUCT(AL115:AL$381,G115:G$381)+SUMPRODUCT(AL115:AL$381,H115:H$381))/12</f>
        <v>7429142.839715247</v>
      </c>
    </row>
    <row r="116" spans="1:39" x14ac:dyDescent="0.2">
      <c r="A116" s="7">
        <v>95</v>
      </c>
      <c r="B116" s="7">
        <v>47.5</v>
      </c>
      <c r="C116" s="7">
        <v>23.75</v>
      </c>
      <c r="D116" s="12">
        <f t="shared" si="22"/>
        <v>7.916666666666667</v>
      </c>
      <c r="E116" s="29">
        <f t="shared" si="38"/>
        <v>4668674.9030938102</v>
      </c>
      <c r="F116" s="2">
        <f t="shared" si="23"/>
        <v>5541.809282523056</v>
      </c>
      <c r="G116" s="2">
        <f t="shared" si="31"/>
        <v>29612.335621374368</v>
      </c>
      <c r="H116" s="2">
        <f t="shared" si="32"/>
        <v>15334.227029467507</v>
      </c>
      <c r="I116" s="2">
        <f t="shared" si="21"/>
        <v>50488.371933364935</v>
      </c>
      <c r="J116" s="2">
        <f t="shared" si="39"/>
        <v>399699.6111391391</v>
      </c>
      <c r="K116" s="2">
        <f t="shared" si="24"/>
        <v>45155.724773112961</v>
      </c>
      <c r="L116" s="2">
        <f t="shared" si="24"/>
        <v>357482.82112047763</v>
      </c>
      <c r="M116" s="2"/>
      <c r="N116" s="28">
        <f t="shared" si="40"/>
        <v>6375042.4703059085</v>
      </c>
      <c r="O116" s="2">
        <f t="shared" si="33"/>
        <v>7542.527897995401</v>
      </c>
      <c r="P116" s="2">
        <f t="shared" si="34"/>
        <v>40303.059192851229</v>
      </c>
      <c r="R116">
        <f t="shared" si="35"/>
        <v>95</v>
      </c>
      <c r="S116" s="89">
        <f t="shared" si="25"/>
        <v>0</v>
      </c>
      <c r="T116" s="89">
        <f>IF(AND(S116=0,S115&gt;0),SUM($G116:$H$381),S116)</f>
        <v>0</v>
      </c>
      <c r="U116" s="82">
        <f>SUM(T116:T$381)</f>
        <v>0</v>
      </c>
      <c r="V116" s="68">
        <f>localspline(R116,'BBG rates'!$G$10:$G$27,'BBG rates'!$K$10:$K$27)</f>
        <v>1.026865338790353</v>
      </c>
      <c r="W116" s="68">
        <f>locallinterp(R116,'BBG rates'!$G$10:$G$27,'BBG rates'!$J$10:$J$27)</f>
        <v>-0.32808333333333334</v>
      </c>
      <c r="X116" s="56">
        <f t="shared" si="36"/>
        <v>-0.32857771382652778</v>
      </c>
      <c r="Y116" s="66">
        <f t="shared" si="26"/>
        <v>0</v>
      </c>
      <c r="Z116" s="72">
        <f t="shared" si="27"/>
        <v>0</v>
      </c>
      <c r="AA116" s="79">
        <f t="shared" si="28"/>
        <v>0</v>
      </c>
      <c r="AB116" s="81">
        <f t="shared" si="37"/>
        <v>0</v>
      </c>
      <c r="AD116" s="95">
        <f>locallinterp(R116,'BBG rates'!$N$10:$N$369,'BBG rates'!$P$10:$P$369)</f>
        <v>8.0600332193941338</v>
      </c>
      <c r="AI116" s="185">
        <f t="shared" si="29"/>
        <v>95</v>
      </c>
      <c r="AJ116" s="127">
        <f>locallinterp(MIN(AI116,CAP_Senior*12),'BBG rates'!$X$24:$X$65,'BBG rates'!$Y$24:$Y$65)</f>
        <v>50.260697143953166</v>
      </c>
      <c r="AK116" s="127">
        <f>locallinterp(MIN(AI116,CAP_CB*12),'BBG rates'!$AA$25:$AA$40,'BBG rates'!$AC$25:$AC$40)</f>
        <v>9.1833333333333336</v>
      </c>
      <c r="AL116" s="144">
        <f t="shared" si="30"/>
        <v>16.166485181138704</v>
      </c>
      <c r="AM116" s="142">
        <f>(SUMPRODUCT(AL116:AL$381,G116:G$381)+SUMPRODUCT(AL116:AL$381,H116:H$381))/12</f>
        <v>7368495.1909849895</v>
      </c>
    </row>
    <row r="117" spans="1:39" x14ac:dyDescent="0.2">
      <c r="A117" s="7">
        <v>96</v>
      </c>
      <c r="B117" s="7">
        <v>48</v>
      </c>
      <c r="C117" s="7">
        <v>24</v>
      </c>
      <c r="D117" s="12">
        <f t="shared" si="22"/>
        <v>8</v>
      </c>
      <c r="E117" s="29">
        <f t="shared" si="38"/>
        <v>4623937.5218355376</v>
      </c>
      <c r="F117" s="2">
        <f t="shared" si="23"/>
        <v>5488.9655656641353</v>
      </c>
      <c r="G117" s="2">
        <f t="shared" si="31"/>
        <v>29550.093815552209</v>
      </c>
      <c r="H117" s="2">
        <f t="shared" si="32"/>
        <v>15187.287442720186</v>
      </c>
      <c r="I117" s="2">
        <f t="shared" si="21"/>
        <v>50226.346823936532</v>
      </c>
      <c r="J117" s="2">
        <f t="shared" si="39"/>
        <v>401810.77459149226</v>
      </c>
      <c r="K117" s="2">
        <f t="shared" si="24"/>
        <v>44868.623011573247</v>
      </c>
      <c r="L117" s="2">
        <f t="shared" si="24"/>
        <v>358948.98409258598</v>
      </c>
      <c r="M117" s="2"/>
      <c r="N117" s="28">
        <f t="shared" si="40"/>
        <v>6334692.026767672</v>
      </c>
      <c r="O117" s="2">
        <f t="shared" si="33"/>
        <v>7495.1435526099713</v>
      </c>
      <c r="P117" s="2">
        <f t="shared" si="34"/>
        <v>40350.443538236657</v>
      </c>
      <c r="R117">
        <f t="shared" si="35"/>
        <v>96</v>
      </c>
      <c r="S117" s="89">
        <f t="shared" si="25"/>
        <v>0</v>
      </c>
      <c r="T117" s="89">
        <f>IF(AND(S117=0,S116&gt;0),SUM($G117:$H$381),S117)</f>
        <v>0</v>
      </c>
      <c r="U117" s="82">
        <f>SUM(T117:T$381)</f>
        <v>0</v>
      </c>
      <c r="V117" s="68">
        <f>localspline(R117,'BBG rates'!$G$10:$G$27,'BBG rates'!$K$10:$K$27)</f>
        <v>1.026807427406311</v>
      </c>
      <c r="W117" s="68">
        <f>locallinterp(R117,'BBG rates'!$G$10:$G$27,'BBG rates'!$J$10:$J$27)</f>
        <v>-0.32400000000000001</v>
      </c>
      <c r="X117" s="56">
        <f t="shared" si="36"/>
        <v>-0.32448213831872685</v>
      </c>
      <c r="Y117" s="66">
        <f t="shared" si="26"/>
        <v>0</v>
      </c>
      <c r="Z117" s="72">
        <f t="shared" si="27"/>
        <v>0</v>
      </c>
      <c r="AA117" s="79">
        <f t="shared" si="28"/>
        <v>0</v>
      </c>
      <c r="AB117" s="81">
        <f t="shared" si="37"/>
        <v>0</v>
      </c>
      <c r="AD117" s="95">
        <f>locallinterp(R117,'BBG rates'!$N$10:$N$369,'BBG rates'!$P$10:$P$369)</f>
        <v>8.1456005050113269</v>
      </c>
      <c r="AI117" s="185">
        <f t="shared" si="29"/>
        <v>96</v>
      </c>
      <c r="AJ117" s="127">
        <f>locallinterp(MIN(AI117,CAP_Senior*12),'BBG rates'!$X$24:$X$65,'BBG rates'!$Y$24:$Y$65)</f>
        <v>50.472566953584078</v>
      </c>
      <c r="AK117" s="127">
        <f>locallinterp(MIN(AI117,CAP_CB*12),'BBG rates'!$AA$25:$AA$40,'BBG rates'!$AC$25:$AC$40)</f>
        <v>9.1999999999999993</v>
      </c>
      <c r="AL117" s="144">
        <f t="shared" si="30"/>
        <v>16.216336382109294</v>
      </c>
      <c r="AM117" s="142">
        <f>(SUMPRODUCT(AL117:AL$381,G117:G$381)+SUMPRODUCT(AL117:AL$381,H117:H$381))/12</f>
        <v>7307942.8627318246</v>
      </c>
    </row>
    <row r="118" spans="1:39" x14ac:dyDescent="0.2">
      <c r="A118" s="7">
        <v>97</v>
      </c>
      <c r="B118" s="7">
        <v>48.5</v>
      </c>
      <c r="C118" s="7">
        <v>24.25</v>
      </c>
      <c r="D118" s="12">
        <f t="shared" si="22"/>
        <v>8.0833333333333339</v>
      </c>
      <c r="E118" s="29">
        <f t="shared" si="38"/>
        <v>4579408.5067673866</v>
      </c>
      <c r="F118" s="2">
        <f t="shared" si="23"/>
        <v>5436.3677835692797</v>
      </c>
      <c r="G118" s="2">
        <f t="shared" si="31"/>
        <v>29487.982835019942</v>
      </c>
      <c r="H118" s="2">
        <f t="shared" si="32"/>
        <v>15041.032233131458</v>
      </c>
      <c r="I118" s="2">
        <f t="shared" si="21"/>
        <v>49965.382851720678</v>
      </c>
      <c r="J118" s="2">
        <f t="shared" si="39"/>
        <v>403886.84471807553</v>
      </c>
      <c r="K118" s="2">
        <f t="shared" si="24"/>
        <v>44583.080108714319</v>
      </c>
      <c r="L118" s="2">
        <f t="shared" si="24"/>
        <v>360379.89754544076</v>
      </c>
      <c r="M118" s="2"/>
      <c r="N118" s="28">
        <f t="shared" si="40"/>
        <v>6294294.1431742292</v>
      </c>
      <c r="O118" s="2">
        <f t="shared" si="33"/>
        <v>7447.7034974041817</v>
      </c>
      <c r="P118" s="2">
        <f t="shared" si="34"/>
        <v>40397.883593442457</v>
      </c>
      <c r="R118">
        <f t="shared" si="35"/>
        <v>97</v>
      </c>
      <c r="S118" s="89">
        <f t="shared" si="25"/>
        <v>0</v>
      </c>
      <c r="T118" s="89">
        <f>IF(AND(S118=0,S117&gt;0),SUM($G118:$H$381),S118)</f>
        <v>0</v>
      </c>
      <c r="U118" s="82">
        <f>SUM(T118:T$381)</f>
        <v>0</v>
      </c>
      <c r="V118" s="68">
        <f>localspline(R118,'BBG rates'!$G$10:$G$27,'BBG rates'!$K$10:$K$27)</f>
        <v>1.0267419889840914</v>
      </c>
      <c r="W118" s="68">
        <f>locallinterp(R118,'BBG rates'!$G$10:$G$27,'BBG rates'!$J$10:$J$27)</f>
        <v>-0.31975000000000003</v>
      </c>
      <c r="X118" s="56">
        <f t="shared" si="36"/>
        <v>-0.32021955980270356</v>
      </c>
      <c r="Y118" s="66">
        <f t="shared" si="26"/>
        <v>0</v>
      </c>
      <c r="Z118" s="72">
        <f t="shared" si="27"/>
        <v>0</v>
      </c>
      <c r="AA118" s="79">
        <f t="shared" si="28"/>
        <v>0</v>
      </c>
      <c r="AB118" s="81">
        <f t="shared" si="37"/>
        <v>0</v>
      </c>
      <c r="AD118" s="95">
        <f>locallinterp(R118,'BBG rates'!$N$10:$N$369,'BBG rates'!$P$10:$P$369)</f>
        <v>8.2311623374266674</v>
      </c>
      <c r="AI118" s="185">
        <f t="shared" si="29"/>
        <v>97</v>
      </c>
      <c r="AJ118" s="127">
        <f>locallinterp(MIN(AI118,CAP_Senior*12),'BBG rates'!$X$24:$X$65,'BBG rates'!$Y$24:$Y$65)</f>
        <v>50.659449370158875</v>
      </c>
      <c r="AK118" s="127">
        <f>locallinterp(MIN(AI118,CAP_CB*12),'BBG rates'!$AA$25:$AA$40,'BBG rates'!$AC$25:$AC$40)</f>
        <v>9.2333333333333325</v>
      </c>
      <c r="AL118" s="144">
        <f t="shared" si="30"/>
        <v>16.275773059593675</v>
      </c>
      <c r="AM118" s="142">
        <f>(SUMPRODUCT(AL118:AL$381,G118:G$381)+SUMPRODUCT(AL118:AL$381,H118:H$381))/12</f>
        <v>7247486.494120256</v>
      </c>
    </row>
    <row r="119" spans="1:39" x14ac:dyDescent="0.2">
      <c r="A119" s="7">
        <v>98</v>
      </c>
      <c r="B119" s="7">
        <v>49</v>
      </c>
      <c r="C119" s="7">
        <v>24.5</v>
      </c>
      <c r="D119" s="12">
        <f t="shared" si="22"/>
        <v>8.1666666666666661</v>
      </c>
      <c r="E119" s="29">
        <f t="shared" si="38"/>
        <v>4535087.0456297481</v>
      </c>
      <c r="F119" s="2">
        <f t="shared" si="23"/>
        <v>5384.0149778041896</v>
      </c>
      <c r="G119" s="2">
        <f t="shared" si="31"/>
        <v>29426.002404797498</v>
      </c>
      <c r="H119" s="2">
        <f t="shared" si="32"/>
        <v>14895.458732840852</v>
      </c>
      <c r="I119" s="2">
        <f t="shared" si="21"/>
        <v>49705.476115442543</v>
      </c>
      <c r="J119" s="2">
        <f t="shared" si="39"/>
        <v>405928.05494278076</v>
      </c>
      <c r="K119" s="2">
        <f t="shared" si="24"/>
        <v>44299.088210436894</v>
      </c>
      <c r="L119" s="2">
        <f t="shared" si="24"/>
        <v>361775.88705190131</v>
      </c>
      <c r="M119" s="2"/>
      <c r="N119" s="28">
        <f t="shared" si="40"/>
        <v>6253848.7637502626</v>
      </c>
      <c r="O119" s="2">
        <f t="shared" si="33"/>
        <v>7400.2076668799418</v>
      </c>
      <c r="P119" s="2">
        <f t="shared" si="34"/>
        <v>40445.379423966682</v>
      </c>
      <c r="R119">
        <f t="shared" si="35"/>
        <v>98</v>
      </c>
      <c r="S119" s="89">
        <f t="shared" si="25"/>
        <v>0</v>
      </c>
      <c r="T119" s="89">
        <f>IF(AND(S119=0,S118&gt;0),SUM($G119:$H$381),S119)</f>
        <v>0</v>
      </c>
      <c r="U119" s="82">
        <f>SUM(T119:T$381)</f>
        <v>0</v>
      </c>
      <c r="V119" s="68">
        <f>localspline(R119,'BBG rates'!$G$10:$G$27,'BBG rates'!$K$10:$K$27)</f>
        <v>1.0266686263931648</v>
      </c>
      <c r="W119" s="68">
        <f>locallinterp(R119,'BBG rates'!$G$10:$G$27,'BBG rates'!$J$10:$J$27)</f>
        <v>-0.3155</v>
      </c>
      <c r="X119" s="56">
        <f t="shared" si="36"/>
        <v>-0.31595714787915341</v>
      </c>
      <c r="Y119" s="66">
        <f t="shared" si="26"/>
        <v>0</v>
      </c>
      <c r="Z119" s="72">
        <f t="shared" si="27"/>
        <v>0</v>
      </c>
      <c r="AA119" s="79">
        <f t="shared" si="28"/>
        <v>0</v>
      </c>
      <c r="AB119" s="81">
        <f t="shared" si="37"/>
        <v>0</v>
      </c>
      <c r="AD119" s="95">
        <f>locallinterp(R119,'BBG rates'!$N$10:$N$369,'BBG rates'!$P$10:$P$369)</f>
        <v>8.3167180562927641</v>
      </c>
      <c r="AI119" s="185">
        <f t="shared" si="29"/>
        <v>98</v>
      </c>
      <c r="AJ119" s="127">
        <f>locallinterp(MIN(AI119,CAP_Senior*12),'BBG rates'!$X$24:$X$65,'BBG rates'!$Y$24:$Y$65)</f>
        <v>50.846331786733671</v>
      </c>
      <c r="AK119" s="127">
        <f>locallinterp(MIN(AI119,CAP_CB*12),'BBG rates'!$AA$25:$AA$40,'BBG rates'!$AC$25:$AC$40)</f>
        <v>9.2666666666666657</v>
      </c>
      <c r="AL119" s="144">
        <f t="shared" si="30"/>
        <v>16.335209737078056</v>
      </c>
      <c r="AM119" s="142">
        <f>(SUMPRODUCT(AL119:AL$381,G119:G$381)+SUMPRODUCT(AL119:AL$381,H119:H$381))/12</f>
        <v>7187091.148802218</v>
      </c>
    </row>
    <row r="120" spans="1:39" x14ac:dyDescent="0.2">
      <c r="A120" s="7">
        <v>99</v>
      </c>
      <c r="B120" s="7">
        <v>49.5</v>
      </c>
      <c r="C120" s="7">
        <v>24.75</v>
      </c>
      <c r="D120" s="12">
        <f t="shared" si="22"/>
        <v>8.25</v>
      </c>
      <c r="E120" s="29">
        <f t="shared" si="38"/>
        <v>4490972.3290956458</v>
      </c>
      <c r="F120" s="2">
        <f t="shared" si="23"/>
        <v>5331.9061933944631</v>
      </c>
      <c r="G120" s="2">
        <f t="shared" si="31"/>
        <v>29364.152250482766</v>
      </c>
      <c r="H120" s="2">
        <f t="shared" si="32"/>
        <v>14750.564283620099</v>
      </c>
      <c r="I120" s="2">
        <f t="shared" si="21"/>
        <v>49446.622727497328</v>
      </c>
      <c r="J120" s="2">
        <f t="shared" si="39"/>
        <v>407934.63750185294</v>
      </c>
      <c r="K120" s="2">
        <f t="shared" si="24"/>
        <v>44016.639500579106</v>
      </c>
      <c r="L120" s="2">
        <f t="shared" si="24"/>
        <v>363137.27587977762</v>
      </c>
      <c r="M120" s="2"/>
      <c r="N120" s="28">
        <f t="shared" si="40"/>
        <v>6213355.8326548785</v>
      </c>
      <c r="O120" s="2">
        <f t="shared" si="33"/>
        <v>7352.6559954621571</v>
      </c>
      <c r="P120" s="2">
        <f t="shared" si="34"/>
        <v>40492.931095384476</v>
      </c>
      <c r="R120">
        <f t="shared" si="35"/>
        <v>99</v>
      </c>
      <c r="S120" s="89">
        <f t="shared" si="25"/>
        <v>0</v>
      </c>
      <c r="T120" s="89">
        <f>IF(AND(S120=0,S119&gt;0),SUM($G120:$H$381),S120)</f>
        <v>0</v>
      </c>
      <c r="U120" s="82">
        <f>SUM(T120:T$381)</f>
        <v>0</v>
      </c>
      <c r="V120" s="68">
        <f>localspline(R120,'BBG rates'!$G$10:$G$27,'BBG rates'!$K$10:$K$27)</f>
        <v>1.0265872829573368</v>
      </c>
      <c r="W120" s="68">
        <f>locallinterp(R120,'BBG rates'!$G$10:$G$27,'BBG rates'!$J$10:$J$27)</f>
        <v>-0.31125000000000003</v>
      </c>
      <c r="X120" s="56">
        <f t="shared" si="36"/>
        <v>-0.31169490253435406</v>
      </c>
      <c r="Y120" s="66">
        <f t="shared" si="26"/>
        <v>0</v>
      </c>
      <c r="Z120" s="72">
        <f t="shared" si="27"/>
        <v>0</v>
      </c>
      <c r="AA120" s="79">
        <f t="shared" si="28"/>
        <v>0</v>
      </c>
      <c r="AB120" s="81">
        <f t="shared" si="37"/>
        <v>0</v>
      </c>
      <c r="AD120" s="95">
        <f>locallinterp(R120,'BBG rates'!$N$10:$N$369,'BBG rates'!$P$10:$P$369)</f>
        <v>8.4022669965392094</v>
      </c>
      <c r="AI120" s="185">
        <f t="shared" si="29"/>
        <v>99</v>
      </c>
      <c r="AJ120" s="127">
        <f>locallinterp(MIN(AI120,CAP_Senior*12),'BBG rates'!$X$24:$X$65,'BBG rates'!$Y$24:$Y$65)</f>
        <v>51.033214203308461</v>
      </c>
      <c r="AK120" s="127">
        <f>locallinterp(MIN(AI120,CAP_CB*12),'BBG rates'!$AA$25:$AA$40,'BBG rates'!$AC$25:$AC$40)</f>
        <v>9.2999999999999989</v>
      </c>
      <c r="AL120" s="144">
        <f t="shared" si="30"/>
        <v>16.394646414562438</v>
      </c>
      <c r="AM120" s="142">
        <f>(SUMPRODUCT(AL120:AL$381,G120:G$381)+SUMPRODUCT(AL120:AL$381,H120:H$381))/12</f>
        <v>7126757.7851741286</v>
      </c>
    </row>
    <row r="121" spans="1:39" x14ac:dyDescent="0.2">
      <c r="A121" s="7">
        <v>100</v>
      </c>
      <c r="B121" s="7">
        <v>50</v>
      </c>
      <c r="C121" s="7">
        <v>25</v>
      </c>
      <c r="D121" s="12">
        <f t="shared" si="22"/>
        <v>8.3333333333333339</v>
      </c>
      <c r="E121" s="29">
        <f t="shared" si="38"/>
        <v>4447063.5507605551</v>
      </c>
      <c r="F121" s="2">
        <f t="shared" si="23"/>
        <v>5280.0404788135957</v>
      </c>
      <c r="G121" s="2">
        <f t="shared" si="31"/>
        <v>29302.432098250425</v>
      </c>
      <c r="H121" s="2">
        <f t="shared" si="32"/>
        <v>14606.346236839705</v>
      </c>
      <c r="I121" s="2">
        <f t="shared" si="21"/>
        <v>49188.818813903723</v>
      </c>
      <c r="J121" s="2">
        <f t="shared" si="39"/>
        <v>409906.82344919775</v>
      </c>
      <c r="K121" s="2">
        <f t="shared" si="24"/>
        <v>43735.72620073802</v>
      </c>
      <c r="L121" s="2">
        <f t="shared" si="24"/>
        <v>364464.38500615023</v>
      </c>
      <c r="M121" s="2"/>
      <c r="N121" s="28">
        <f t="shared" si="40"/>
        <v>6172815.2939815307</v>
      </c>
      <c r="O121" s="2">
        <f t="shared" si="33"/>
        <v>7305.0484174986359</v>
      </c>
      <c r="P121" s="2">
        <f t="shared" si="34"/>
        <v>40540.538673347997</v>
      </c>
      <c r="R121">
        <f t="shared" si="35"/>
        <v>100</v>
      </c>
      <c r="S121" s="89">
        <f t="shared" si="25"/>
        <v>0</v>
      </c>
      <c r="T121" s="89">
        <f>IF(AND(S121=0,S120&gt;0),SUM($G121:$H$381),S121)</f>
        <v>0</v>
      </c>
      <c r="U121" s="82">
        <f>SUM(T121:T$381)</f>
        <v>0</v>
      </c>
      <c r="V121" s="68">
        <f>localspline(R121,'BBG rates'!$G$10:$G$27,'BBG rates'!$K$10:$K$27)</f>
        <v>1.0264974848117654</v>
      </c>
      <c r="W121" s="68">
        <f>locallinterp(R121,'BBG rates'!$G$10:$G$27,'BBG rates'!$J$10:$J$27)</f>
        <v>-0.307</v>
      </c>
      <c r="X121" s="56">
        <f t="shared" si="36"/>
        <v>-0.30743282375471637</v>
      </c>
      <c r="Y121" s="66">
        <f t="shared" si="26"/>
        <v>0</v>
      </c>
      <c r="Z121" s="72">
        <f t="shared" si="27"/>
        <v>0</v>
      </c>
      <c r="AA121" s="79">
        <f t="shared" si="28"/>
        <v>0</v>
      </c>
      <c r="AB121" s="81">
        <f t="shared" si="37"/>
        <v>0</v>
      </c>
      <c r="AD121" s="95">
        <f>locallinterp(R121,'BBG rates'!$N$10:$N$369,'BBG rates'!$P$10:$P$369)</f>
        <v>8.4878084536068563</v>
      </c>
      <c r="AI121" s="185">
        <f t="shared" si="29"/>
        <v>100</v>
      </c>
      <c r="AJ121" s="127">
        <f>locallinterp(MIN(AI121,CAP_Senior*12),'BBG rates'!$X$24:$X$65,'BBG rates'!$Y$24:$Y$65)</f>
        <v>51.220096619883257</v>
      </c>
      <c r="AK121" s="127">
        <f>locallinterp(MIN(AI121,CAP_CB*12),'BBG rates'!$AA$25:$AA$40,'BBG rates'!$AC$25:$AC$40)</f>
        <v>9.3333333333333321</v>
      </c>
      <c r="AL121" s="144">
        <f t="shared" si="30"/>
        <v>16.454083092046819</v>
      </c>
      <c r="AM121" s="142">
        <f>(SUMPRODUCT(AL121:AL$381,G121:G$381)+SUMPRODUCT(AL121:AL$381,H121:H$381))/12</f>
        <v>7066487.3535695234</v>
      </c>
    </row>
    <row r="122" spans="1:39" x14ac:dyDescent="0.2">
      <c r="A122" s="7">
        <v>101</v>
      </c>
      <c r="B122" s="7">
        <v>50.5</v>
      </c>
      <c r="C122" s="7">
        <v>25.25</v>
      </c>
      <c r="D122" s="12">
        <f t="shared" si="22"/>
        <v>8.4166666666666661</v>
      </c>
      <c r="E122" s="29">
        <f t="shared" si="38"/>
        <v>4403359.9071322689</v>
      </c>
      <c r="F122" s="2">
        <f t="shared" si="23"/>
        <v>5228.4168859710144</v>
      </c>
      <c r="G122" s="2">
        <f t="shared" si="31"/>
        <v>29240.841674850661</v>
      </c>
      <c r="H122" s="2">
        <f t="shared" si="32"/>
        <v>14462.801953435654</v>
      </c>
      <c r="I122" s="2">
        <f t="shared" si="21"/>
        <v>48932.060514257333</v>
      </c>
      <c r="J122" s="2">
        <f t="shared" si="39"/>
        <v>411844.84266166587</v>
      </c>
      <c r="K122" s="2">
        <f t="shared" si="24"/>
        <v>43456.340570091867</v>
      </c>
      <c r="L122" s="2">
        <f t="shared" si="24"/>
        <v>365757.53313160653</v>
      </c>
      <c r="M122" s="2"/>
      <c r="N122" s="28">
        <f t="shared" si="40"/>
        <v>6132227.0917579439</v>
      </c>
      <c r="O122" s="2">
        <f t="shared" si="33"/>
        <v>7257.3848672599979</v>
      </c>
      <c r="P122" s="2">
        <f t="shared" si="34"/>
        <v>40588.202223586646</v>
      </c>
      <c r="R122">
        <f t="shared" si="35"/>
        <v>101</v>
      </c>
      <c r="S122" s="89">
        <f t="shared" si="25"/>
        <v>0</v>
      </c>
      <c r="T122" s="89">
        <f>IF(AND(S122=0,S121&gt;0),SUM($G122:$H$381),S122)</f>
        <v>0</v>
      </c>
      <c r="U122" s="82">
        <f>SUM(T122:T$381)</f>
        <v>0</v>
      </c>
      <c r="V122" s="68">
        <f>localspline(R122,'BBG rates'!$G$10:$G$27,'BBG rates'!$K$10:$K$27)</f>
        <v>1.02639893688943</v>
      </c>
      <c r="W122" s="68">
        <f>locallinterp(R122,'BBG rates'!$G$10:$G$27,'BBG rates'!$J$10:$J$27)</f>
        <v>-0.30275000000000002</v>
      </c>
      <c r="X122" s="56">
        <f t="shared" si="36"/>
        <v>-0.30317091152665121</v>
      </c>
      <c r="Y122" s="66">
        <f t="shared" si="26"/>
        <v>0</v>
      </c>
      <c r="Z122" s="72">
        <f t="shared" si="27"/>
        <v>0</v>
      </c>
      <c r="AA122" s="79">
        <f t="shared" si="28"/>
        <v>0</v>
      </c>
      <c r="AB122" s="81">
        <f t="shared" si="37"/>
        <v>0</v>
      </c>
      <c r="AD122" s="95">
        <f>locallinterp(R122,'BBG rates'!$N$10:$N$369,'BBG rates'!$P$10:$P$369)</f>
        <v>8.573341698347642</v>
      </c>
      <c r="AI122" s="185">
        <f t="shared" si="29"/>
        <v>101</v>
      </c>
      <c r="AJ122" s="127">
        <f>locallinterp(MIN(AI122,CAP_Senior*12),'BBG rates'!$X$24:$X$65,'BBG rates'!$Y$24:$Y$65)</f>
        <v>51.406979036458054</v>
      </c>
      <c r="AK122" s="127">
        <f>locallinterp(MIN(AI122,CAP_CB*12),'BBG rates'!$AA$25:$AA$40,'BBG rates'!$AC$25:$AC$40)</f>
        <v>9.3666666666666654</v>
      </c>
      <c r="AL122" s="144">
        <f t="shared" si="30"/>
        <v>16.5135197695312</v>
      </c>
      <c r="AM122" s="142">
        <f>(SUMPRODUCT(AL122:AL$381,G122:G$381)+SUMPRODUCT(AL122:AL$381,H122:H$381))/12</f>
        <v>7006280.7963032043</v>
      </c>
    </row>
    <row r="123" spans="1:39" x14ac:dyDescent="0.2">
      <c r="A123" s="7">
        <v>102</v>
      </c>
      <c r="B123" s="7">
        <v>51</v>
      </c>
      <c r="C123" s="7">
        <v>25.5</v>
      </c>
      <c r="D123" s="12">
        <f t="shared" si="22"/>
        <v>8.5</v>
      </c>
      <c r="E123" s="29">
        <f t="shared" si="38"/>
        <v>4359860.5976207852</v>
      </c>
      <c r="F123" s="2">
        <f t="shared" si="23"/>
        <v>5177.0344702001603</v>
      </c>
      <c r="G123" s="2">
        <f t="shared" si="31"/>
        <v>29179.380707608048</v>
      </c>
      <c r="H123" s="2">
        <f t="shared" si="32"/>
        <v>14319.928803876204</v>
      </c>
      <c r="I123" s="2">
        <f t="shared" si="21"/>
        <v>48676.343981684411</v>
      </c>
      <c r="J123" s="2">
        <f t="shared" si="39"/>
        <v>413748.9238443175</v>
      </c>
      <c r="K123" s="2">
        <f t="shared" si="24"/>
        <v>43178.474905223222</v>
      </c>
      <c r="L123" s="2">
        <f t="shared" si="24"/>
        <v>367017.03669439733</v>
      </c>
      <c r="M123" s="2"/>
      <c r="N123" s="28">
        <f t="shared" si="40"/>
        <v>6091591.1699460372</v>
      </c>
      <c r="O123" s="2">
        <f t="shared" si="33"/>
        <v>7209.6652789395848</v>
      </c>
      <c r="P123" s="2">
        <f t="shared" si="34"/>
        <v>40635.92181190705</v>
      </c>
      <c r="R123">
        <f t="shared" si="35"/>
        <v>102</v>
      </c>
      <c r="S123" s="89">
        <f t="shared" si="25"/>
        <v>0</v>
      </c>
      <c r="T123" s="89">
        <f>IF(AND(S123=0,S122&gt;0),SUM($G123:$H$381),S123)</f>
        <v>0</v>
      </c>
      <c r="U123" s="82">
        <f>SUM(T123:T$381)</f>
        <v>0</v>
      </c>
      <c r="V123" s="68">
        <f>localspline(R123,'BBG rates'!$G$10:$G$27,'BBG rates'!$K$10:$K$27)</f>
        <v>1.0262915229336613</v>
      </c>
      <c r="W123" s="68">
        <f>locallinterp(R123,'BBG rates'!$G$10:$G$27,'BBG rates'!$J$10:$J$27)</f>
        <v>-0.29849999999999999</v>
      </c>
      <c r="X123" s="56">
        <f t="shared" si="36"/>
        <v>-0.29890916583643623</v>
      </c>
      <c r="Y123" s="66">
        <f t="shared" si="26"/>
        <v>0</v>
      </c>
      <c r="Z123" s="72">
        <f t="shared" si="27"/>
        <v>0</v>
      </c>
      <c r="AA123" s="79">
        <f t="shared" si="28"/>
        <v>0</v>
      </c>
      <c r="AB123" s="81">
        <f t="shared" si="37"/>
        <v>0</v>
      </c>
      <c r="AD123" s="95">
        <f>locallinterp(R123,'BBG rates'!$N$10:$N$369,'BBG rates'!$P$10:$P$369)</f>
        <v>8.6588659919254471</v>
      </c>
      <c r="AI123" s="185">
        <f t="shared" si="29"/>
        <v>102</v>
      </c>
      <c r="AJ123" s="127">
        <f>locallinterp(MIN(AI123,CAP_Senior*12),'BBG rates'!$X$24:$X$65,'BBG rates'!$Y$24:$Y$65)</f>
        <v>51.593861453032844</v>
      </c>
      <c r="AK123" s="127">
        <f>locallinterp(MIN(AI123,CAP_CB*12),'BBG rates'!$AA$25:$AA$40,'BBG rates'!$AC$25:$AC$40)</f>
        <v>9.3999999999999986</v>
      </c>
      <c r="AL123" s="144">
        <f t="shared" si="30"/>
        <v>16.572956447015581</v>
      </c>
      <c r="AM123" s="142">
        <f>(SUMPRODUCT(AL123:AL$381,G123:G$381)+SUMPRODUCT(AL123:AL$381,H123:H$381))/12</f>
        <v>6946139.0477151824</v>
      </c>
    </row>
    <row r="124" spans="1:39" x14ac:dyDescent="0.2">
      <c r="A124" s="7">
        <v>103</v>
      </c>
      <c r="B124" s="7">
        <v>51.5</v>
      </c>
      <c r="C124" s="7">
        <v>25.75</v>
      </c>
      <c r="D124" s="12">
        <f t="shared" si="22"/>
        <v>8.5833333333333339</v>
      </c>
      <c r="E124" s="29">
        <f t="shared" si="38"/>
        <v>4316564.8245282359</v>
      </c>
      <c r="F124" s="2">
        <f t="shared" si="23"/>
        <v>5125.8922902465983</v>
      </c>
      <c r="G124" s="2">
        <f t="shared" si="31"/>
        <v>29118.048924420287</v>
      </c>
      <c r="H124" s="2">
        <f t="shared" si="32"/>
        <v>14177.724168128811</v>
      </c>
      <c r="I124" s="2">
        <f t="shared" si="21"/>
        <v>48421.665382795691</v>
      </c>
      <c r="J124" s="2">
        <f t="shared" si="39"/>
        <v>415619.29453566304</v>
      </c>
      <c r="K124" s="2">
        <f t="shared" si="24"/>
        <v>42902.12153994292</v>
      </c>
      <c r="L124" s="2">
        <f t="shared" si="24"/>
        <v>368243.20988451008</v>
      </c>
      <c r="M124" s="2"/>
      <c r="N124" s="28">
        <f t="shared" si="40"/>
        <v>6050907.4724418437</v>
      </c>
      <c r="O124" s="2">
        <f t="shared" si="33"/>
        <v>7161.8895866533721</v>
      </c>
      <c r="P124" s="2">
        <f t="shared" si="34"/>
        <v>40683.697504193275</v>
      </c>
      <c r="R124">
        <f t="shared" si="35"/>
        <v>103</v>
      </c>
      <c r="S124" s="89">
        <f t="shared" si="25"/>
        <v>0</v>
      </c>
      <c r="T124" s="89">
        <f>IF(AND(S124=0,S123&gt;0),SUM($G124:$H$381),S124)</f>
        <v>0</v>
      </c>
      <c r="U124" s="82">
        <f>SUM(T124:T$381)</f>
        <v>0</v>
      </c>
      <c r="V124" s="68">
        <f>localspline(R124,'BBG rates'!$G$10:$G$27,'BBG rates'!$K$10:$K$27)</f>
        <v>1.0261747690642877</v>
      </c>
      <c r="W124" s="68">
        <f>locallinterp(R124,'BBG rates'!$G$10:$G$27,'BBG rates'!$J$10:$J$27)</f>
        <v>-0.29425000000000001</v>
      </c>
      <c r="X124" s="56">
        <f t="shared" si="36"/>
        <v>-0.29464758667061552</v>
      </c>
      <c r="Y124" s="66">
        <f t="shared" si="26"/>
        <v>0</v>
      </c>
      <c r="Z124" s="72">
        <f t="shared" si="27"/>
        <v>0</v>
      </c>
      <c r="AA124" s="79">
        <f t="shared" si="28"/>
        <v>0</v>
      </c>
      <c r="AB124" s="81">
        <f t="shared" si="37"/>
        <v>0</v>
      </c>
      <c r="AD124" s="95">
        <f>locallinterp(R124,'BBG rates'!$N$10:$N$369,'BBG rates'!$P$10:$P$369)</f>
        <v>8.7443805560141374</v>
      </c>
      <c r="AI124" s="185">
        <f t="shared" si="29"/>
        <v>103</v>
      </c>
      <c r="AJ124" s="127">
        <f>locallinterp(MIN(AI124,CAP_Senior*12),'BBG rates'!$X$24:$X$65,'BBG rates'!$Y$24:$Y$65)</f>
        <v>51.78074386960764</v>
      </c>
      <c r="AK124" s="127">
        <f>locallinterp(MIN(AI124,CAP_CB*12),'BBG rates'!$AA$25:$AA$40,'BBG rates'!$AC$25:$AC$40)</f>
        <v>9.4333333333333336</v>
      </c>
      <c r="AL124" s="144">
        <f t="shared" si="30"/>
        <v>16.632393124499966</v>
      </c>
      <c r="AM124" s="142">
        <f>(SUMPRODUCT(AL124:AL$381,G124:G$381)+SUMPRODUCT(AL124:AL$381,H124:H$381))/12</f>
        <v>6886063.0342144258</v>
      </c>
    </row>
    <row r="125" spans="1:39" x14ac:dyDescent="0.2">
      <c r="A125" s="7">
        <v>104</v>
      </c>
      <c r="B125" s="7">
        <v>52</v>
      </c>
      <c r="C125" s="7">
        <v>26</v>
      </c>
      <c r="D125" s="12">
        <f t="shared" si="22"/>
        <v>8.6666666666666661</v>
      </c>
      <c r="E125" s="29">
        <f t="shared" si="38"/>
        <v>4273471.7930388516</v>
      </c>
      <c r="F125" s="2">
        <f t="shared" si="23"/>
        <v>5074.9894082561805</v>
      </c>
      <c r="G125" s="2">
        <f t="shared" si="31"/>
        <v>29056.846053756963</v>
      </c>
      <c r="H125" s="2">
        <f t="shared" si="32"/>
        <v>14036.185435627149</v>
      </c>
      <c r="I125" s="2">
        <f t="shared" si="21"/>
        <v>48168.020897640294</v>
      </c>
      <c r="J125" s="2">
        <f t="shared" si="39"/>
        <v>417456.18111288251</v>
      </c>
      <c r="K125" s="2">
        <f t="shared" si="24"/>
        <v>42627.272845114807</v>
      </c>
      <c r="L125" s="2">
        <f t="shared" si="24"/>
        <v>369436.36465766164</v>
      </c>
      <c r="M125" s="2"/>
      <c r="N125" s="28">
        <f t="shared" si="40"/>
        <v>6010175.9430754371</v>
      </c>
      <c r="O125" s="2">
        <f t="shared" si="33"/>
        <v>7114.057724439871</v>
      </c>
      <c r="P125" s="2">
        <f t="shared" si="34"/>
        <v>40731.529366406765</v>
      </c>
      <c r="R125">
        <f t="shared" si="35"/>
        <v>104</v>
      </c>
      <c r="S125" s="89">
        <f t="shared" si="25"/>
        <v>0</v>
      </c>
      <c r="T125" s="89">
        <f>IF(AND(S125=0,S124&gt;0),SUM($G125:$H$381),S125)</f>
        <v>0</v>
      </c>
      <c r="U125" s="82">
        <f>SUM(T125:T$381)</f>
        <v>0</v>
      </c>
      <c r="V125" s="68">
        <f>localspline(R125,'BBG rates'!$G$10:$G$27,'BBG rates'!$K$10:$K$27)</f>
        <v>1.0260484696251713</v>
      </c>
      <c r="W125" s="68">
        <f>locallinterp(R125,'BBG rates'!$G$10:$G$27,'BBG rates'!$J$10:$J$27)</f>
        <v>-0.29000000000000004</v>
      </c>
      <c r="X125" s="56">
        <f t="shared" si="36"/>
        <v>-0.29038617401559996</v>
      </c>
      <c r="Y125" s="66">
        <f t="shared" si="26"/>
        <v>0</v>
      </c>
      <c r="Z125" s="72">
        <f t="shared" si="27"/>
        <v>0</v>
      </c>
      <c r="AA125" s="79">
        <f t="shared" si="28"/>
        <v>0</v>
      </c>
      <c r="AB125" s="81">
        <f t="shared" si="37"/>
        <v>0</v>
      </c>
      <c r="AD125" s="95">
        <f>locallinterp(R125,'BBG rates'!$N$10:$N$369,'BBG rates'!$P$10:$P$369)</f>
        <v>8.8298845951495686</v>
      </c>
      <c r="AI125" s="185">
        <f t="shared" si="29"/>
        <v>104</v>
      </c>
      <c r="AJ125" s="127">
        <f>locallinterp(MIN(AI125,CAP_Senior*12),'BBG rates'!$X$24:$X$65,'BBG rates'!$Y$24:$Y$65)</f>
        <v>51.967626286182437</v>
      </c>
      <c r="AK125" s="127">
        <f>locallinterp(MIN(AI125,CAP_CB*12),'BBG rates'!$AA$25:$AA$40,'BBG rates'!$AC$25:$AC$40)</f>
        <v>9.4666666666666668</v>
      </c>
      <c r="AL125" s="144">
        <f t="shared" si="30"/>
        <v>16.691829801984348</v>
      </c>
      <c r="AM125" s="142">
        <f>(SUMPRODUCT(AL125:AL$381,G125:G$381)+SUMPRODUCT(AL125:AL$381,H125:H$381))/12</f>
        <v>6826053.67432239</v>
      </c>
    </row>
    <row r="126" spans="1:39" x14ac:dyDescent="0.2">
      <c r="A126" s="7">
        <v>105</v>
      </c>
      <c r="B126" s="7">
        <v>52.5</v>
      </c>
      <c r="C126" s="7">
        <v>26.25</v>
      </c>
      <c r="D126" s="12">
        <f t="shared" si="22"/>
        <v>8.75</v>
      </c>
      <c r="E126" s="29">
        <f t="shared" si="38"/>
        <v>4230580.7112089545</v>
      </c>
      <c r="F126" s="2">
        <f t="shared" si="23"/>
        <v>5024.3248897632429</v>
      </c>
      <c r="G126" s="2">
        <f t="shared" si="31"/>
        <v>28995.771824658441</v>
      </c>
      <c r="H126" s="2">
        <f t="shared" si="32"/>
        <v>13895.310005238267</v>
      </c>
      <c r="I126" s="2">
        <f t="shared" si="21"/>
        <v>47915.40671965995</v>
      </c>
      <c r="J126" s="2">
        <f t="shared" si="39"/>
        <v>419259.80879702454</v>
      </c>
      <c r="K126" s="2">
        <f t="shared" si="24"/>
        <v>42353.921228481297</v>
      </c>
      <c r="L126" s="2">
        <f t="shared" si="24"/>
        <v>370596.81074921135</v>
      </c>
      <c r="M126" s="2"/>
      <c r="N126" s="28">
        <f t="shared" si="40"/>
        <v>5969396.5256108502</v>
      </c>
      <c r="O126" s="2">
        <f t="shared" si="33"/>
        <v>7066.1696262600453</v>
      </c>
      <c r="P126" s="2">
        <f t="shared" si="34"/>
        <v>40779.417464586593</v>
      </c>
      <c r="R126">
        <f t="shared" si="35"/>
        <v>105</v>
      </c>
      <c r="S126" s="89">
        <f t="shared" si="25"/>
        <v>0</v>
      </c>
      <c r="T126" s="89">
        <f>IF(AND(S126=0,S125&gt;0),SUM($G126:$H$381),S126)</f>
        <v>0</v>
      </c>
      <c r="U126" s="82">
        <f>SUM(T126:T$381)</f>
        <v>0</v>
      </c>
      <c r="V126" s="68">
        <f>localspline(R126,'BBG rates'!$G$10:$G$27,'BBG rates'!$K$10:$K$27)</f>
        <v>1.0259122699387149</v>
      </c>
      <c r="W126" s="68">
        <f>locallinterp(R126,'BBG rates'!$G$10:$G$27,'BBG rates'!$J$10:$J$27)</f>
        <v>-0.28575</v>
      </c>
      <c r="X126" s="56">
        <f t="shared" si="36"/>
        <v>-0.28612492785766719</v>
      </c>
      <c r="Y126" s="66">
        <f t="shared" si="26"/>
        <v>0</v>
      </c>
      <c r="Z126" s="72">
        <f t="shared" si="27"/>
        <v>0</v>
      </c>
      <c r="AA126" s="79">
        <f t="shared" si="28"/>
        <v>0</v>
      </c>
      <c r="AB126" s="81">
        <f t="shared" si="37"/>
        <v>0</v>
      </c>
      <c r="AD126" s="95">
        <f>locallinterp(R126,'BBG rates'!$N$10:$N$369,'BBG rates'!$P$10:$P$369)</f>
        <v>8.9153772843111287</v>
      </c>
      <c r="AI126" s="185">
        <f t="shared" si="29"/>
        <v>105</v>
      </c>
      <c r="AJ126" s="127">
        <f>locallinterp(MIN(AI126,CAP_Senior*12),'BBG rates'!$X$24:$X$65,'BBG rates'!$Y$24:$Y$65)</f>
        <v>52.154508702757234</v>
      </c>
      <c r="AK126" s="127">
        <f>locallinterp(MIN(AI126,CAP_CB*12),'BBG rates'!$AA$25:$AA$40,'BBG rates'!$AC$25:$AC$40)</f>
        <v>9.5</v>
      </c>
      <c r="AL126" s="144">
        <f t="shared" si="30"/>
        <v>16.751266479468732</v>
      </c>
      <c r="AM126" s="142">
        <f>(SUMPRODUCT(AL126:AL$381,G126:G$381)+SUMPRODUCT(AL126:AL$381,H126:H$381))/12</f>
        <v>6766111.8787163608</v>
      </c>
    </row>
    <row r="127" spans="1:39" x14ac:dyDescent="0.2">
      <c r="A127" s="7">
        <v>106</v>
      </c>
      <c r="B127" s="7">
        <v>53</v>
      </c>
      <c r="C127" s="7">
        <v>26.5</v>
      </c>
      <c r="D127" s="12">
        <f t="shared" si="22"/>
        <v>8.8333333333333339</v>
      </c>
      <c r="E127" s="29">
        <f t="shared" si="38"/>
        <v>4187890.7899569902</v>
      </c>
      <c r="F127" s="2">
        <f t="shared" si="23"/>
        <v>4973.897803678843</v>
      </c>
      <c r="G127" s="2">
        <f t="shared" si="31"/>
        <v>28934.825966734577</v>
      </c>
      <c r="H127" s="2">
        <f t="shared" si="32"/>
        <v>13755.095285229831</v>
      </c>
      <c r="I127" s="2">
        <f t="shared" si="21"/>
        <v>47663.819055643246</v>
      </c>
      <c r="J127" s="2">
        <f t="shared" si="39"/>
        <v>421030.40165818203</v>
      </c>
      <c r="K127" s="2">
        <f t="shared" si="24"/>
        <v>42082.059134489748</v>
      </c>
      <c r="L127" s="2">
        <f t="shared" si="24"/>
        <v>371724.85568799282</v>
      </c>
      <c r="M127" s="2"/>
      <c r="N127" s="28">
        <f t="shared" si="40"/>
        <v>5928569.1637460012</v>
      </c>
      <c r="O127" s="2">
        <f t="shared" si="33"/>
        <v>7018.2252259972147</v>
      </c>
      <c r="P127" s="2">
        <f t="shared" si="34"/>
        <v>40827.361864849423</v>
      </c>
      <c r="R127">
        <f t="shared" si="35"/>
        <v>106</v>
      </c>
      <c r="S127" s="89">
        <f t="shared" si="25"/>
        <v>0</v>
      </c>
      <c r="T127" s="89">
        <f>IF(AND(S127=0,S126&gt;0),SUM($G127:$H$381),S127)</f>
        <v>0</v>
      </c>
      <c r="U127" s="82">
        <f>SUM(T127:T$381)</f>
        <v>0</v>
      </c>
      <c r="V127" s="68">
        <f>localspline(R127,'BBG rates'!$G$10:$G$27,'BBG rates'!$K$10:$K$27)</f>
        <v>1.025765919646864</v>
      </c>
      <c r="W127" s="68">
        <f>locallinterp(R127,'BBG rates'!$G$10:$G$27,'BBG rates'!$J$10:$J$27)</f>
        <v>-0.28150000000000003</v>
      </c>
      <c r="X127" s="56">
        <f t="shared" si="36"/>
        <v>-0.28186384818322807</v>
      </c>
      <c r="Y127" s="66">
        <f t="shared" si="26"/>
        <v>0</v>
      </c>
      <c r="Z127" s="72">
        <f t="shared" si="27"/>
        <v>0</v>
      </c>
      <c r="AA127" s="79">
        <f t="shared" si="28"/>
        <v>0</v>
      </c>
      <c r="AB127" s="81">
        <f t="shared" si="37"/>
        <v>0</v>
      </c>
      <c r="AD127" s="95">
        <f>locallinterp(R127,'BBG rates'!$N$10:$N$369,'BBG rates'!$P$10:$P$369)</f>
        <v>9.0008577776150336</v>
      </c>
      <c r="AI127" s="185">
        <f t="shared" si="29"/>
        <v>106</v>
      </c>
      <c r="AJ127" s="127">
        <f>locallinterp(MIN(AI127,CAP_Senior*12),'BBG rates'!$X$24:$X$65,'BBG rates'!$Y$24:$Y$65)</f>
        <v>52.34139111933203</v>
      </c>
      <c r="AK127" s="127">
        <f>locallinterp(MIN(AI127,CAP_CB*12),'BBG rates'!$AA$25:$AA$40,'BBG rates'!$AC$25:$AC$40)</f>
        <v>9.5333333333333332</v>
      </c>
      <c r="AL127" s="144">
        <f t="shared" si="30"/>
        <v>16.81070315695311</v>
      </c>
      <c r="AM127" s="142">
        <f>(SUMPRODUCT(AL127:AL$381,G127:G$381)+SUMPRODUCT(AL127:AL$381,H127:H$381))/12</f>
        <v>6706238.5502725868</v>
      </c>
    </row>
    <row r="128" spans="1:39" x14ac:dyDescent="0.2">
      <c r="A128" s="7">
        <v>107</v>
      </c>
      <c r="B128" s="7">
        <v>53.5</v>
      </c>
      <c r="C128" s="7">
        <v>26.75</v>
      </c>
      <c r="D128" s="12">
        <f t="shared" si="22"/>
        <v>8.9166666666666661</v>
      </c>
      <c r="E128" s="29">
        <f t="shared" si="38"/>
        <v>4145401.243053589</v>
      </c>
      <c r="F128" s="2">
        <f t="shared" si="23"/>
        <v>4923.7072222790403</v>
      </c>
      <c r="G128" s="2">
        <f t="shared" si="31"/>
        <v>28874.008210163582</v>
      </c>
      <c r="H128" s="2">
        <f t="shared" si="32"/>
        <v>13615.538693237486</v>
      </c>
      <c r="I128" s="2">
        <f t="shared" si="21"/>
        <v>47413.254125680105</v>
      </c>
      <c r="J128" s="2">
        <f t="shared" si="39"/>
        <v>422768.1826206476</v>
      </c>
      <c r="K128" s="2">
        <f t="shared" si="24"/>
        <v>41811.679044119664</v>
      </c>
      <c r="L128" s="2">
        <f t="shared" si="24"/>
        <v>372820.804810067</v>
      </c>
      <c r="M128" s="2"/>
      <c r="N128" s="28">
        <f t="shared" si="40"/>
        <v>5887693.8011126118</v>
      </c>
      <c r="O128" s="2">
        <f t="shared" si="33"/>
        <v>6970.2244574569686</v>
      </c>
      <c r="P128" s="2">
        <f t="shared" si="34"/>
        <v>40875.362633389668</v>
      </c>
      <c r="R128">
        <f t="shared" si="35"/>
        <v>107</v>
      </c>
      <c r="S128" s="89">
        <f t="shared" si="25"/>
        <v>0</v>
      </c>
      <c r="T128" s="89">
        <f>IF(AND(S128=0,S127&gt;0),SUM($G128:$H$381),S128)</f>
        <v>0</v>
      </c>
      <c r="U128" s="82">
        <f>SUM(T128:T$381)</f>
        <v>0</v>
      </c>
      <c r="V128" s="68">
        <f>localspline(R128,'BBG rates'!$G$10:$G$27,'BBG rates'!$K$10:$K$27)</f>
        <v>1.0256091013278616</v>
      </c>
      <c r="W128" s="68">
        <f>locallinterp(R128,'BBG rates'!$G$10:$G$27,'BBG rates'!$J$10:$J$27)</f>
        <v>-0.27725</v>
      </c>
      <c r="X128" s="56">
        <f t="shared" si="36"/>
        <v>-0.27760293497869348</v>
      </c>
      <c r="Y128" s="66">
        <f t="shared" si="26"/>
        <v>0</v>
      </c>
      <c r="Z128" s="72">
        <f t="shared" si="27"/>
        <v>0</v>
      </c>
      <c r="AA128" s="79">
        <f t="shared" si="28"/>
        <v>0</v>
      </c>
      <c r="AB128" s="81">
        <f t="shared" si="37"/>
        <v>0</v>
      </c>
      <c r="AD128" s="95">
        <f>locallinterp(R128,'BBG rates'!$N$10:$N$369,'BBG rates'!$P$10:$P$369)</f>
        <v>9.0863252027256891</v>
      </c>
      <c r="AI128" s="185">
        <f t="shared" si="29"/>
        <v>107</v>
      </c>
      <c r="AJ128" s="127">
        <f>locallinterp(MIN(AI128,CAP_Senior*12),'BBG rates'!$X$24:$X$65,'BBG rates'!$Y$24:$Y$65)</f>
        <v>52.52827353590682</v>
      </c>
      <c r="AK128" s="127">
        <f>locallinterp(MIN(AI128,CAP_CB*12),'BBG rates'!$AA$25:$AA$40,'BBG rates'!$AC$25:$AC$40)</f>
        <v>9.5666666666666664</v>
      </c>
      <c r="AL128" s="144">
        <f t="shared" si="30"/>
        <v>16.870139834437492</v>
      </c>
      <c r="AM128" s="142">
        <f>(SUMPRODUCT(AL128:AL$381,G128:G$381)+SUMPRODUCT(AL128:AL$381,H128:H$381))/12</f>
        <v>6646434.5841092132</v>
      </c>
    </row>
    <row r="129" spans="1:39" x14ac:dyDescent="0.2">
      <c r="A129" s="7">
        <v>108</v>
      </c>
      <c r="B129" s="7">
        <v>54</v>
      </c>
      <c r="C129" s="7">
        <v>27</v>
      </c>
      <c r="D129" s="12">
        <f t="shared" si="22"/>
        <v>9</v>
      </c>
      <c r="E129" s="29">
        <f t="shared" si="38"/>
        <v>4103111.2871116661</v>
      </c>
      <c r="F129" s="2">
        <f t="shared" si="23"/>
        <v>4873.7522211932101</v>
      </c>
      <c r="G129" s="2">
        <f t="shared" si="31"/>
        <v>28813.318285690795</v>
      </c>
      <c r="H129" s="2">
        <f t="shared" si="32"/>
        <v>13476.63765623234</v>
      </c>
      <c r="I129" s="2">
        <f t="shared" si="21"/>
        <v>47163.708163116346</v>
      </c>
      <c r="J129" s="2">
        <f t="shared" si="39"/>
        <v>424473.37346804712</v>
      </c>
      <c r="K129" s="2">
        <f t="shared" si="24"/>
        <v>41542.773474710622</v>
      </c>
      <c r="L129" s="2">
        <f t="shared" si="24"/>
        <v>373884.96127239562</v>
      </c>
      <c r="M129" s="2"/>
      <c r="N129" s="28">
        <f t="shared" si="40"/>
        <v>5846770.3812761325</v>
      </c>
      <c r="O129" s="2">
        <f t="shared" si="33"/>
        <v>6922.1672543670657</v>
      </c>
      <c r="P129" s="2">
        <f t="shared" si="34"/>
        <v>40923.419836479574</v>
      </c>
      <c r="R129">
        <f t="shared" si="35"/>
        <v>108</v>
      </c>
      <c r="S129" s="89">
        <f t="shared" si="25"/>
        <v>0</v>
      </c>
      <c r="T129" s="89">
        <f>IF(AND(S129=0,S128&gt;0),SUM($G129:$H$381),S129)</f>
        <v>0</v>
      </c>
      <c r="U129" s="82">
        <f>SUM(T129:T$381)</f>
        <v>0</v>
      </c>
      <c r="V129" s="68">
        <f>localspline(R129,'BBG rates'!$G$10:$G$27,'BBG rates'!$K$10:$K$27)</f>
        <v>1.0254415273666382</v>
      </c>
      <c r="W129" s="68">
        <f>locallinterp(R129,'BBG rates'!$G$10:$G$27,'BBG rates'!$J$10:$J$27)</f>
        <v>-0.27300000000000002</v>
      </c>
      <c r="X129" s="56">
        <f t="shared" si="36"/>
        <v>-0.27334218823060752</v>
      </c>
      <c r="Y129" s="66">
        <f t="shared" si="26"/>
        <v>0</v>
      </c>
      <c r="Z129" s="72">
        <f t="shared" si="27"/>
        <v>0</v>
      </c>
      <c r="AA129" s="79">
        <f t="shared" si="28"/>
        <v>0</v>
      </c>
      <c r="AB129" s="81">
        <f t="shared" si="37"/>
        <v>0</v>
      </c>
      <c r="AD129" s="95">
        <f>locallinterp(R129,'BBG rates'!$N$10:$N$369,'BBG rates'!$P$10:$P$369)</f>
        <v>9.171778663339575</v>
      </c>
      <c r="AI129" s="185">
        <f t="shared" si="29"/>
        <v>108</v>
      </c>
      <c r="AJ129" s="127">
        <f>locallinterp(MIN(AI129,CAP_Senior*12),'BBG rates'!$X$24:$X$65,'BBG rates'!$Y$24:$Y$65)</f>
        <v>52.715155952481616</v>
      </c>
      <c r="AK129" s="127">
        <f>locallinterp(MIN(AI129,CAP_CB*12),'BBG rates'!$AA$25:$AA$40,'BBG rates'!$AC$25:$AC$40)</f>
        <v>9.6</v>
      </c>
      <c r="AL129" s="144">
        <f t="shared" si="30"/>
        <v>16.929576511921873</v>
      </c>
      <c r="AM129" s="142">
        <f>(SUMPRODUCT(AL129:AL$381,G129:G$381)+SUMPRODUCT(AL129:AL$381,H129:H$381))/12</f>
        <v>6586700.8676290242</v>
      </c>
    </row>
    <row r="130" spans="1:39" x14ac:dyDescent="0.2">
      <c r="A130" s="7">
        <v>109</v>
      </c>
      <c r="B130" s="7">
        <v>54.5</v>
      </c>
      <c r="C130" s="7">
        <v>27.25</v>
      </c>
      <c r="D130" s="12">
        <f t="shared" si="22"/>
        <v>9.0833333333333339</v>
      </c>
      <c r="E130" s="29">
        <f t="shared" si="38"/>
        <v>4061020.14157655</v>
      </c>
      <c r="F130" s="2">
        <f t="shared" si="23"/>
        <v>4824.0318793924043</v>
      </c>
      <c r="G130" s="2">
        <f t="shared" si="31"/>
        <v>28752.755924627472</v>
      </c>
      <c r="H130" s="2">
        <f t="shared" si="32"/>
        <v>13338.389610488544</v>
      </c>
      <c r="I130" s="2">
        <f t="shared" si="21"/>
        <v>46915.17741450842</v>
      </c>
      <c r="J130" s="2">
        <f t="shared" si="39"/>
        <v>426146.19484845153</v>
      </c>
      <c r="K130" s="2">
        <f t="shared" si="24"/>
        <v>41275.334979791041</v>
      </c>
      <c r="L130" s="2">
        <f t="shared" si="24"/>
        <v>374917.62606643536</v>
      </c>
      <c r="M130" s="2"/>
      <c r="N130" s="28">
        <f t="shared" si="40"/>
        <v>5805798.8477356629</v>
      </c>
      <c r="O130" s="2">
        <f t="shared" si="33"/>
        <v>6874.0535503773544</v>
      </c>
      <c r="P130" s="2">
        <f t="shared" si="34"/>
        <v>40971.533540469289</v>
      </c>
      <c r="R130">
        <f t="shared" si="35"/>
        <v>109</v>
      </c>
      <c r="S130" s="89">
        <f t="shared" si="25"/>
        <v>0</v>
      </c>
      <c r="T130" s="89">
        <f>IF(AND(S130=0,S129&gt;0),SUM($G130:$H$381),S130)</f>
        <v>0</v>
      </c>
      <c r="U130" s="82">
        <f>SUM(T130:T$381)</f>
        <v>0</v>
      </c>
      <c r="V130" s="68">
        <f>localspline(R130,'BBG rates'!$G$10:$G$27,'BBG rates'!$K$10:$K$27)</f>
        <v>1.0252631447519678</v>
      </c>
      <c r="W130" s="68">
        <f>locallinterp(R130,'BBG rates'!$G$10:$G$27,'BBG rates'!$J$10:$J$27)</f>
        <v>-0.26866666666666666</v>
      </c>
      <c r="X130" s="56">
        <f t="shared" si="36"/>
        <v>-0.26899806879856492</v>
      </c>
      <c r="Y130" s="66">
        <f t="shared" si="26"/>
        <v>0</v>
      </c>
      <c r="Z130" s="72">
        <f t="shared" si="27"/>
        <v>0</v>
      </c>
      <c r="AA130" s="79">
        <f t="shared" si="28"/>
        <v>0</v>
      </c>
      <c r="AB130" s="81">
        <f t="shared" si="37"/>
        <v>0</v>
      </c>
      <c r="AD130" s="95">
        <f>locallinterp(R130,'BBG rates'!$N$10:$N$369,'BBG rates'!$P$10:$P$369)</f>
        <v>9.2572172587355723</v>
      </c>
      <c r="AI130" s="185">
        <f t="shared" si="29"/>
        <v>109</v>
      </c>
      <c r="AJ130" s="127">
        <f>locallinterp(MIN(AI130,CAP_Senior*12),'BBG rates'!$X$24:$X$65,'BBG rates'!$Y$24:$Y$65)</f>
        <v>52.8823279706587</v>
      </c>
      <c r="AK130" s="127">
        <f>locallinterp(MIN(AI130,CAP_CB*12),'BBG rates'!$AA$25:$AA$40,'BBG rates'!$AC$25:$AC$40)</f>
        <v>9.6333333333333329</v>
      </c>
      <c r="AL130" s="144">
        <f t="shared" si="30"/>
        <v>16.985662421678647</v>
      </c>
      <c r="AM130" s="142">
        <f>(SUMPRODUCT(AL130:AL$381,G130:G$381)+SUMPRODUCT(AL130:AL$381,H130:H$381))/12</f>
        <v>6527038.2805619733</v>
      </c>
    </row>
    <row r="131" spans="1:39" x14ac:dyDescent="0.2">
      <c r="A131" s="7">
        <v>110</v>
      </c>
      <c r="B131" s="7">
        <v>55</v>
      </c>
      <c r="C131" s="7">
        <v>27.5</v>
      </c>
      <c r="D131" s="12">
        <f t="shared" si="22"/>
        <v>9.1666666666666661</v>
      </c>
      <c r="E131" s="29">
        <f t="shared" si="38"/>
        <v>4019127.0287161493</v>
      </c>
      <c r="F131" s="2">
        <f t="shared" si="23"/>
        <v>4774.5452791777461</v>
      </c>
      <c r="G131" s="2">
        <f t="shared" si="31"/>
        <v>28692.320858849667</v>
      </c>
      <c r="H131" s="2">
        <f t="shared" si="32"/>
        <v>13200.792001550988</v>
      </c>
      <c r="I131" s="2">
        <f t="shared" si="21"/>
        <v>46667.658139578401</v>
      </c>
      <c r="J131" s="2">
        <f t="shared" si="39"/>
        <v>427786.86627946864</v>
      </c>
      <c r="K131" s="2">
        <f t="shared" si="24"/>
        <v>41009.356148907813</v>
      </c>
      <c r="L131" s="2">
        <f t="shared" si="24"/>
        <v>375919.09803165495</v>
      </c>
      <c r="M131" s="2"/>
      <c r="N131" s="28">
        <f t="shared" si="40"/>
        <v>5764779.1439238759</v>
      </c>
      <c r="O131" s="2">
        <f t="shared" si="33"/>
        <v>6825.8832790596707</v>
      </c>
      <c r="P131" s="2">
        <f t="shared" si="34"/>
        <v>41019.703811786989</v>
      </c>
      <c r="R131">
        <f t="shared" si="35"/>
        <v>110</v>
      </c>
      <c r="S131" s="89">
        <f t="shared" si="25"/>
        <v>0</v>
      </c>
      <c r="T131" s="89">
        <f>IF(AND(S131=0,S130&gt;0),SUM($G131:$H$381),S131)</f>
        <v>0</v>
      </c>
      <c r="U131" s="82">
        <f>SUM(T131:T$381)</f>
        <v>0</v>
      </c>
      <c r="V131" s="68">
        <f>localspline(R131,'BBG rates'!$G$10:$G$27,'BBG rates'!$K$10:$K$27)</f>
        <v>1.0250747346431872</v>
      </c>
      <c r="W131" s="68">
        <f>locallinterp(R131,'BBG rates'!$G$10:$G$27,'BBG rates'!$J$10:$J$27)</f>
        <v>-0.26433333333333336</v>
      </c>
      <c r="X131" s="56">
        <f t="shared" si="36"/>
        <v>-0.26465412238612096</v>
      </c>
      <c r="Y131" s="66">
        <f t="shared" si="26"/>
        <v>0</v>
      </c>
      <c r="Z131" s="72">
        <f t="shared" si="27"/>
        <v>0</v>
      </c>
      <c r="AA131" s="79">
        <f t="shared" si="28"/>
        <v>0</v>
      </c>
      <c r="AB131" s="81">
        <f t="shared" si="37"/>
        <v>0</v>
      </c>
      <c r="AD131" s="95">
        <f>locallinterp(R131,'BBG rates'!$N$10:$N$369,'BBG rates'!$P$10:$P$369)</f>
        <v>9.342640153289171</v>
      </c>
      <c r="AI131" s="185">
        <f t="shared" si="29"/>
        <v>110</v>
      </c>
      <c r="AJ131" s="127">
        <f>locallinterp(MIN(AI131,CAP_Senior*12),'BBG rates'!$X$24:$X$65,'BBG rates'!$Y$24:$Y$65)</f>
        <v>53.049499988835784</v>
      </c>
      <c r="AK131" s="127">
        <f>locallinterp(MIN(AI131,CAP_CB*12),'BBG rates'!$AA$25:$AA$40,'BBG rates'!$AC$25:$AC$40)</f>
        <v>9.6666666666666661</v>
      </c>
      <c r="AL131" s="144">
        <f t="shared" si="30"/>
        <v>17.041748331435414</v>
      </c>
      <c r="AM131" s="142">
        <f>(SUMPRODUCT(AL131:AL$381,G131:G$381)+SUMPRODUCT(AL131:AL$381,H131:H$381))/12</f>
        <v>6467459.4481452042</v>
      </c>
    </row>
    <row r="132" spans="1:39" x14ac:dyDescent="0.2">
      <c r="A132" s="7">
        <v>111</v>
      </c>
      <c r="B132" s="7">
        <v>55.5</v>
      </c>
      <c r="C132" s="7">
        <v>27.75</v>
      </c>
      <c r="D132" s="12">
        <f t="shared" si="22"/>
        <v>9.25</v>
      </c>
      <c r="E132" s="29">
        <f t="shared" si="38"/>
        <v>3977431.1736111492</v>
      </c>
      <c r="F132" s="2">
        <f t="shared" si="23"/>
        <v>4725.29150616887</v>
      </c>
      <c r="G132" s="2">
        <f t="shared" si="31"/>
        <v>28632.012820796946</v>
      </c>
      <c r="H132" s="2">
        <f t="shared" si="32"/>
        <v>13063.842284203105</v>
      </c>
      <c r="I132" s="2">
        <f t="shared" si="21"/>
        <v>46421.146611168922</v>
      </c>
      <c r="J132" s="2">
        <f t="shared" si="39"/>
        <v>429395.60615331255</v>
      </c>
      <c r="K132" s="2">
        <f t="shared" si="24"/>
        <v>40744.829607456566</v>
      </c>
      <c r="L132" s="2">
        <f t="shared" si="24"/>
        <v>376889.67386897322</v>
      </c>
      <c r="M132" s="2"/>
      <c r="N132" s="28">
        <f t="shared" si="40"/>
        <v>5723711.2132069366</v>
      </c>
      <c r="O132" s="2">
        <f t="shared" si="33"/>
        <v>6777.6563739077519</v>
      </c>
      <c r="P132" s="2">
        <f t="shared" si="34"/>
        <v>41067.930716938878</v>
      </c>
      <c r="R132">
        <f t="shared" si="35"/>
        <v>111</v>
      </c>
      <c r="S132" s="89">
        <f t="shared" si="25"/>
        <v>0</v>
      </c>
      <c r="T132" s="89">
        <f>IF(AND(S132=0,S131&gt;0),SUM($G132:$H$381),S132)</f>
        <v>0</v>
      </c>
      <c r="U132" s="82">
        <f>SUM(T132:T$381)</f>
        <v>0</v>
      </c>
      <c r="V132" s="68">
        <f>localspline(R132,'BBG rates'!$G$10:$G$27,'BBG rates'!$K$10:$K$27)</f>
        <v>1.0248774990061804</v>
      </c>
      <c r="W132" s="68">
        <f>locallinterp(R132,'BBG rates'!$G$10:$G$27,'BBG rates'!$J$10:$J$27)</f>
        <v>-0.26</v>
      </c>
      <c r="X132" s="56">
        <f t="shared" si="36"/>
        <v>-0.26031034897862071</v>
      </c>
      <c r="Y132" s="66">
        <f t="shared" si="26"/>
        <v>0</v>
      </c>
      <c r="Z132" s="72">
        <f t="shared" si="27"/>
        <v>0</v>
      </c>
      <c r="AA132" s="79">
        <f t="shared" si="28"/>
        <v>0</v>
      </c>
      <c r="AB132" s="81">
        <f t="shared" si="37"/>
        <v>0</v>
      </c>
      <c r="AD132" s="95">
        <f>locallinterp(R132,'BBG rates'!$N$10:$N$369,'BBG rates'!$P$10:$P$369)</f>
        <v>9.4280466115396866</v>
      </c>
      <c r="AI132" s="185">
        <f t="shared" si="29"/>
        <v>111</v>
      </c>
      <c r="AJ132" s="127">
        <f>locallinterp(MIN(AI132,CAP_Senior*12),'BBG rates'!$X$24:$X$65,'BBG rates'!$Y$24:$Y$65)</f>
        <v>53.216672007012875</v>
      </c>
      <c r="AK132" s="127">
        <f>locallinterp(MIN(AI132,CAP_CB*12),'BBG rates'!$AA$25:$AA$40,'BBG rates'!$AC$25:$AC$40)</f>
        <v>9.6999999999999993</v>
      </c>
      <c r="AL132" s="144">
        <f t="shared" si="30"/>
        <v>17.097834241192189</v>
      </c>
      <c r="AM132" s="142">
        <f>(SUMPRODUCT(AL132:AL$381,G132:G$381)+SUMPRODUCT(AL132:AL$381,H132:H$381))/12</f>
        <v>6407965.1242962582</v>
      </c>
    </row>
    <row r="133" spans="1:39" x14ac:dyDescent="0.2">
      <c r="A133" s="7">
        <v>112</v>
      </c>
      <c r="B133" s="7">
        <v>56</v>
      </c>
      <c r="C133" s="7">
        <v>28</v>
      </c>
      <c r="D133" s="12">
        <f t="shared" si="22"/>
        <v>9.3333333333333339</v>
      </c>
      <c r="E133" s="29">
        <f t="shared" si="38"/>
        <v>3935931.804145243</v>
      </c>
      <c r="F133" s="2">
        <f t="shared" si="23"/>
        <v>4676.2696492923924</v>
      </c>
      <c r="G133" s="2">
        <f t="shared" si="31"/>
        <v>28571.831543471322</v>
      </c>
      <c r="H133" s="2">
        <f t="shared" si="32"/>
        <v>12927.537922434789</v>
      </c>
      <c r="I133" s="2">
        <f t="shared" si="21"/>
        <v>46175.639115198501</v>
      </c>
      <c r="J133" s="2">
        <f t="shared" si="39"/>
        <v>430972.63174185267</v>
      </c>
      <c r="K133" s="2">
        <f t="shared" si="24"/>
        <v>40481.748016512887</v>
      </c>
      <c r="L133" s="2">
        <f t="shared" si="24"/>
        <v>377829.64815412025</v>
      </c>
      <c r="M133" s="2"/>
      <c r="N133" s="28">
        <f t="shared" si="40"/>
        <v>5682594.9988844274</v>
      </c>
      <c r="O133" s="2">
        <f t="shared" si="33"/>
        <v>6729.372768337148</v>
      </c>
      <c r="P133" s="2">
        <f t="shared" si="34"/>
        <v>41116.214322509484</v>
      </c>
      <c r="R133">
        <f t="shared" si="35"/>
        <v>112</v>
      </c>
      <c r="S133" s="89">
        <f t="shared" si="25"/>
        <v>0</v>
      </c>
      <c r="T133" s="89">
        <f>IF(AND(S133=0,S132&gt;0),SUM($G133:$H$381),S133)</f>
        <v>0</v>
      </c>
      <c r="U133" s="82">
        <f>SUM(T133:T$381)</f>
        <v>0</v>
      </c>
      <c r="V133" s="68">
        <f>localspline(R133,'BBG rates'!$G$10:$G$27,'BBG rates'!$K$10:$K$27)</f>
        <v>1.0246725206620915</v>
      </c>
      <c r="W133" s="68">
        <f>locallinterp(R133,'BBG rates'!$G$10:$G$27,'BBG rates'!$J$10:$J$27)</f>
        <v>-0.25566666666666671</v>
      </c>
      <c r="X133" s="56">
        <f t="shared" si="36"/>
        <v>-0.2559667485618089</v>
      </c>
      <c r="Y133" s="66">
        <f t="shared" si="26"/>
        <v>0</v>
      </c>
      <c r="Z133" s="72">
        <f t="shared" si="27"/>
        <v>0</v>
      </c>
      <c r="AA133" s="79">
        <f t="shared" si="28"/>
        <v>0</v>
      </c>
      <c r="AB133" s="81">
        <f t="shared" si="37"/>
        <v>0</v>
      </c>
      <c r="AD133" s="95">
        <f>locallinterp(R133,'BBG rates'!$N$10:$N$369,'BBG rates'!$P$10:$P$369)</f>
        <v>9.5134359882615271</v>
      </c>
      <c r="AI133" s="185">
        <f t="shared" si="29"/>
        <v>112</v>
      </c>
      <c r="AJ133" s="127">
        <f>locallinterp(MIN(AI133,CAP_Senior*12),'BBG rates'!$X$24:$X$65,'BBG rates'!$Y$24:$Y$65)</f>
        <v>53.383844025189958</v>
      </c>
      <c r="AK133" s="127">
        <f>locallinterp(MIN(AI133,CAP_CB*12),'BBG rates'!$AA$25:$AA$40,'BBG rates'!$AC$25:$AC$40)</f>
        <v>9.7333333333333325</v>
      </c>
      <c r="AL133" s="144">
        <f t="shared" si="30"/>
        <v>17.153920150948959</v>
      </c>
      <c r="AM133" s="142">
        <f>(SUMPRODUCT(AL133:AL$381,G133:G$381)+SUMPRODUCT(AL133:AL$381,H133:H$381))/12</f>
        <v>6348556.056035419</v>
      </c>
    </row>
    <row r="134" spans="1:39" x14ac:dyDescent="0.2">
      <c r="A134" s="7">
        <v>113</v>
      </c>
      <c r="B134" s="7">
        <v>56.5</v>
      </c>
      <c r="C134" s="7">
        <v>28.25</v>
      </c>
      <c r="D134" s="12">
        <f t="shared" si="22"/>
        <v>9.4166666666666661</v>
      </c>
      <c r="E134" s="29">
        <f t="shared" si="38"/>
        <v>3894628.1509953965</v>
      </c>
      <c r="F134" s="2">
        <f t="shared" si="23"/>
        <v>4627.478800770431</v>
      </c>
      <c r="G134" s="2">
        <f t="shared" si="31"/>
        <v>28511.776760435954</v>
      </c>
      <c r="H134" s="2">
        <f t="shared" si="32"/>
        <v>12791.876389410414</v>
      </c>
      <c r="I134" s="2">
        <f t="shared" si="21"/>
        <v>45931.1319506168</v>
      </c>
      <c r="J134" s="2">
        <f t="shared" si="39"/>
        <v>432518.15920164151</v>
      </c>
      <c r="K134" s="2">
        <f t="shared" si="24"/>
        <v>40220.104072664151</v>
      </c>
      <c r="L134" s="2">
        <f t="shared" si="24"/>
        <v>378739.31335092074</v>
      </c>
      <c r="M134" s="2"/>
      <c r="N134" s="28">
        <f t="shared" si="40"/>
        <v>5641430.4441892663</v>
      </c>
      <c r="O134" s="2">
        <f t="shared" si="33"/>
        <v>6681.0323956851225</v>
      </c>
      <c r="P134" s="2">
        <f t="shared" si="34"/>
        <v>41164.554695161518</v>
      </c>
      <c r="R134">
        <f t="shared" si="35"/>
        <v>113</v>
      </c>
      <c r="S134" s="89">
        <f t="shared" si="25"/>
        <v>0</v>
      </c>
      <c r="T134" s="89">
        <f>IF(AND(S134=0,S133&gt;0),SUM($G134:$H$381),S134)</f>
        <v>0</v>
      </c>
      <c r="U134" s="82">
        <f>SUM(T134:T$381)</f>
        <v>0</v>
      </c>
      <c r="V134" s="68">
        <f>localspline(R134,'BBG rates'!$G$10:$G$27,'BBG rates'!$K$10:$K$27)</f>
        <v>1.0244607035944182</v>
      </c>
      <c r="W134" s="68">
        <f>locallinterp(R134,'BBG rates'!$G$10:$G$27,'BBG rates'!$J$10:$J$27)</f>
        <v>-0.25133333333333335</v>
      </c>
      <c r="X134" s="56">
        <f t="shared" si="36"/>
        <v>-0.25162332112143027</v>
      </c>
      <c r="Y134" s="66">
        <f t="shared" si="26"/>
        <v>0</v>
      </c>
      <c r="Z134" s="72">
        <f t="shared" si="27"/>
        <v>0</v>
      </c>
      <c r="AA134" s="79">
        <f t="shared" si="28"/>
        <v>0</v>
      </c>
      <c r="AB134" s="81">
        <f t="shared" si="37"/>
        <v>0</v>
      </c>
      <c r="AD134" s="95">
        <f>locallinterp(R134,'BBG rates'!$N$10:$N$369,'BBG rates'!$P$10:$P$369)</f>
        <v>9.5988077135610617</v>
      </c>
      <c r="AI134" s="185">
        <f t="shared" si="29"/>
        <v>113</v>
      </c>
      <c r="AJ134" s="127">
        <f>locallinterp(MIN(AI134,CAP_Senior*12),'BBG rates'!$X$24:$X$65,'BBG rates'!$Y$24:$Y$65)</f>
        <v>53.551016043367042</v>
      </c>
      <c r="AK134" s="127">
        <f>locallinterp(MIN(AI134,CAP_CB*12),'BBG rates'!$AA$25:$AA$40,'BBG rates'!$AC$25:$AC$40)</f>
        <v>9.7666666666666657</v>
      </c>
      <c r="AL134" s="144">
        <f t="shared" si="30"/>
        <v>17.21000606070573</v>
      </c>
      <c r="AM134" s="142">
        <f>(SUMPRODUCT(AL134:AL$381,G134:G$381)+SUMPRODUCT(AL134:AL$381,H134:H$381))/12</f>
        <v>6289232.9835243458</v>
      </c>
    </row>
    <row r="135" spans="1:39" x14ac:dyDescent="0.2">
      <c r="A135" s="7">
        <v>114</v>
      </c>
      <c r="B135" s="7">
        <v>57</v>
      </c>
      <c r="C135" s="7">
        <v>28.5</v>
      </c>
      <c r="D135" s="12">
        <f t="shared" si="22"/>
        <v>9.5</v>
      </c>
      <c r="E135" s="29">
        <f t="shared" si="38"/>
        <v>3853519.4476221455</v>
      </c>
      <c r="F135" s="2">
        <f t="shared" si="23"/>
        <v>4578.9180561091562</v>
      </c>
      <c r="G135" s="2">
        <f t="shared" si="31"/>
        <v>28451.848205814054</v>
      </c>
      <c r="H135" s="2">
        <f t="shared" si="32"/>
        <v>12656.855167436972</v>
      </c>
      <c r="I135" s="2">
        <f t="shared" si="21"/>
        <v>45687.621429360188</v>
      </c>
      <c r="J135" s="2">
        <f t="shared" si="39"/>
        <v>434032.4035789218</v>
      </c>
      <c r="K135" s="2">
        <f t="shared" si="24"/>
        <v>39959.890507842327</v>
      </c>
      <c r="L135" s="2">
        <f t="shared" si="24"/>
        <v>379618.95982450212</v>
      </c>
      <c r="M135" s="2"/>
      <c r="N135" s="28">
        <f t="shared" si="40"/>
        <v>5600217.4922876302</v>
      </c>
      <c r="O135" s="2">
        <f t="shared" si="33"/>
        <v>6632.6351892105604</v>
      </c>
      <c r="P135" s="2">
        <f t="shared" si="34"/>
        <v>41212.951901636086</v>
      </c>
      <c r="R135">
        <f t="shared" si="35"/>
        <v>114</v>
      </c>
      <c r="S135" s="89">
        <f t="shared" si="25"/>
        <v>0</v>
      </c>
      <c r="T135" s="89">
        <f>IF(AND(S135=0,S134&gt;0),SUM($G135:$H$381),S135)</f>
        <v>0</v>
      </c>
      <c r="U135" s="82">
        <f>SUM(T135:T$381)</f>
        <v>0</v>
      </c>
      <c r="V135" s="68">
        <f>localspline(R135,'BBG rates'!$G$10:$G$27,'BBG rates'!$K$10:$K$27)</f>
        <v>1.0242433094092576</v>
      </c>
      <c r="W135" s="68">
        <f>locallinterp(R135,'BBG rates'!$G$10:$G$27,'BBG rates'!$J$10:$J$27)</f>
        <v>-0.247</v>
      </c>
      <c r="X135" s="56">
        <f t="shared" si="36"/>
        <v>-0.24728006664269664</v>
      </c>
      <c r="Y135" s="66">
        <f t="shared" si="26"/>
        <v>0</v>
      </c>
      <c r="Z135" s="72">
        <f t="shared" si="27"/>
        <v>0</v>
      </c>
      <c r="AA135" s="79">
        <f t="shared" si="28"/>
        <v>0</v>
      </c>
      <c r="AB135" s="81">
        <f t="shared" si="37"/>
        <v>0</v>
      </c>
      <c r="AD135" s="95">
        <f>locallinterp(R135,'BBG rates'!$N$10:$N$369,'BBG rates'!$P$10:$P$369)</f>
        <v>9.6841613226785004</v>
      </c>
      <c r="AI135" s="185">
        <f t="shared" si="29"/>
        <v>114</v>
      </c>
      <c r="AJ135" s="127">
        <f>locallinterp(MIN(AI135,CAP_Senior*12),'BBG rates'!$X$24:$X$65,'BBG rates'!$Y$24:$Y$65)</f>
        <v>53.718188061544126</v>
      </c>
      <c r="AK135" s="127">
        <f>locallinterp(MIN(AI135,CAP_CB*12),'BBG rates'!$AA$25:$AA$40,'BBG rates'!$AC$25:$AC$40)</f>
        <v>9.8000000000000007</v>
      </c>
      <c r="AL135" s="144">
        <f t="shared" si="30"/>
        <v>17.266091970462504</v>
      </c>
      <c r="AM135" s="142">
        <f>(SUMPRODUCT(AL135:AL$381,G135:G$381)+SUMPRODUCT(AL135:AL$381,H135:H$381))/12</f>
        <v>6229996.6401045015</v>
      </c>
    </row>
    <row r="136" spans="1:39" x14ac:dyDescent="0.2">
      <c r="A136" s="7">
        <v>115</v>
      </c>
      <c r="B136" s="7">
        <v>57.5</v>
      </c>
      <c r="C136" s="7">
        <v>28.75</v>
      </c>
      <c r="D136" s="12">
        <f t="shared" si="22"/>
        <v>9.5833333333333339</v>
      </c>
      <c r="E136" s="29">
        <f t="shared" si="38"/>
        <v>3812604.9302599253</v>
      </c>
      <c r="F136" s="2">
        <f t="shared" si="23"/>
        <v>4530.586514087383</v>
      </c>
      <c r="G136" s="2">
        <f t="shared" si="31"/>
        <v>28392.045614287657</v>
      </c>
      <c r="H136" s="2">
        <f t="shared" si="32"/>
        <v>12522.471747932304</v>
      </c>
      <c r="I136" s="2">
        <f t="shared" si="21"/>
        <v>45445.103876307345</v>
      </c>
      <c r="J136" s="2">
        <f t="shared" si="39"/>
        <v>435515.57881461206</v>
      </c>
      <c r="K136" s="2">
        <f t="shared" si="24"/>
        <v>39701.100089157298</v>
      </c>
      <c r="L136" s="2">
        <f t="shared" si="24"/>
        <v>380468.87585442414</v>
      </c>
      <c r="M136" s="2"/>
      <c r="N136" s="28">
        <f t="shared" si="40"/>
        <v>5558956.0862788772</v>
      </c>
      <c r="O136" s="2">
        <f t="shared" si="33"/>
        <v>6584.1810820938827</v>
      </c>
      <c r="P136" s="2">
        <f t="shared" si="34"/>
        <v>41261.406008752761</v>
      </c>
      <c r="R136">
        <f t="shared" si="35"/>
        <v>115</v>
      </c>
      <c r="S136" s="89">
        <f t="shared" si="25"/>
        <v>0</v>
      </c>
      <c r="T136" s="89">
        <f>IF(AND(S136=0,S135&gt;0),SUM($G136:$H$381),S136)</f>
        <v>0</v>
      </c>
      <c r="U136" s="82">
        <f>SUM(T136:T$381)</f>
        <v>0</v>
      </c>
      <c r="V136" s="68">
        <f>localspline(R136,'BBG rates'!$G$10:$G$27,'BBG rates'!$K$10:$K$27)</f>
        <v>1.0240213314982272</v>
      </c>
      <c r="W136" s="68">
        <f>locallinterp(R136,'BBG rates'!$G$10:$G$27,'BBG rates'!$J$10:$J$27)</f>
        <v>-0.24266666666666667</v>
      </c>
      <c r="X136" s="56">
        <f t="shared" si="36"/>
        <v>-0.24293698511161921</v>
      </c>
      <c r="Y136" s="66">
        <f t="shared" si="26"/>
        <v>0</v>
      </c>
      <c r="Z136" s="72">
        <f t="shared" si="27"/>
        <v>0</v>
      </c>
      <c r="AA136" s="79">
        <f t="shared" si="28"/>
        <v>0</v>
      </c>
      <c r="AB136" s="81">
        <f t="shared" si="37"/>
        <v>0</v>
      </c>
      <c r="AD136" s="95">
        <f>locallinterp(R136,'BBG rates'!$N$10:$N$369,'BBG rates'!$P$10:$P$369)</f>
        <v>9.7694964336366859</v>
      </c>
      <c r="AI136" s="185">
        <f t="shared" si="29"/>
        <v>115</v>
      </c>
      <c r="AJ136" s="127">
        <f>locallinterp(MIN(AI136,CAP_Senior*12),'BBG rates'!$X$24:$X$65,'BBG rates'!$Y$24:$Y$65)</f>
        <v>53.88536007972121</v>
      </c>
      <c r="AK136" s="127">
        <f>locallinterp(MIN(AI136,CAP_CB*12),'BBG rates'!$AA$25:$AA$40,'BBG rates'!$AC$25:$AC$40)</f>
        <v>9.8333333333333339</v>
      </c>
      <c r="AL136" s="144">
        <f t="shared" si="30"/>
        <v>17.322177880219272</v>
      </c>
      <c r="AM136" s="142">
        <f>(SUMPRODUCT(AL136:AL$381,G136:G$381)+SUMPRODUCT(AL136:AL$381,H136:H$381))/12</f>
        <v>6170847.7523354171</v>
      </c>
    </row>
    <row r="137" spans="1:39" x14ac:dyDescent="0.2">
      <c r="A137" s="7">
        <v>116</v>
      </c>
      <c r="B137" s="7">
        <v>58</v>
      </c>
      <c r="C137" s="7">
        <v>29</v>
      </c>
      <c r="D137" s="12">
        <f t="shared" si="22"/>
        <v>9.6666666666666661</v>
      </c>
      <c r="E137" s="29">
        <f t="shared" si="38"/>
        <v>3771883.8379074354</v>
      </c>
      <c r="F137" s="2">
        <f t="shared" si="23"/>
        <v>4482.4832767452044</v>
      </c>
      <c r="G137" s="2">
        <f t="shared" si="31"/>
        <v>28332.368721096467</v>
      </c>
      <c r="H137" s="2">
        <f t="shared" si="32"/>
        <v>12388.723631393454</v>
      </c>
      <c r="I137" s="2">
        <f t="shared" si="21"/>
        <v>45203.575629235129</v>
      </c>
      <c r="J137" s="2">
        <f t="shared" si="39"/>
        <v>436967.89774927287</v>
      </c>
      <c r="K137" s="2">
        <f t="shared" si="24"/>
        <v>39443.725618731274</v>
      </c>
      <c r="L137" s="2">
        <f t="shared" si="24"/>
        <v>381289.34764773562</v>
      </c>
      <c r="M137" s="2"/>
      <c r="N137" s="28">
        <f t="shared" si="40"/>
        <v>5517646.1691954676</v>
      </c>
      <c r="O137" s="2">
        <f t="shared" si="33"/>
        <v>6535.6700074369501</v>
      </c>
      <c r="P137" s="2">
        <f t="shared" si="34"/>
        <v>41309.917083409688</v>
      </c>
      <c r="R137">
        <f t="shared" si="35"/>
        <v>116</v>
      </c>
      <c r="S137" s="89">
        <f t="shared" si="25"/>
        <v>0</v>
      </c>
      <c r="T137" s="89">
        <f>IF(AND(S137=0,S136&gt;0),SUM($G137:$H$381),S137)</f>
        <v>0</v>
      </c>
      <c r="U137" s="82">
        <f>SUM(T137:T$381)</f>
        <v>0</v>
      </c>
      <c r="V137" s="68">
        <f>localspline(R137,'BBG rates'!$G$10:$G$27,'BBG rates'!$K$10:$K$27)</f>
        <v>1.0237959420714895</v>
      </c>
      <c r="W137" s="68">
        <f>locallinterp(R137,'BBG rates'!$G$10:$G$27,'BBG rates'!$J$10:$J$27)</f>
        <v>-0.23833333333333334</v>
      </c>
      <c r="X137" s="56">
        <f t="shared" si="36"/>
        <v>-0.2385940765134098</v>
      </c>
      <c r="Y137" s="66">
        <f t="shared" si="26"/>
        <v>0</v>
      </c>
      <c r="Z137" s="72">
        <f t="shared" si="27"/>
        <v>0</v>
      </c>
      <c r="AA137" s="79">
        <f t="shared" si="28"/>
        <v>0</v>
      </c>
      <c r="AB137" s="81">
        <f t="shared" si="37"/>
        <v>0</v>
      </c>
      <c r="AD137" s="95">
        <f>locallinterp(R137,'BBG rates'!$N$10:$N$369,'BBG rates'!$P$10:$P$369)</f>
        <v>9.8548127621426431</v>
      </c>
      <c r="AI137" s="185">
        <f t="shared" si="29"/>
        <v>116</v>
      </c>
      <c r="AJ137" s="127">
        <f>locallinterp(MIN(AI137,CAP_Senior*12),'BBG rates'!$X$24:$X$65,'BBG rates'!$Y$24:$Y$65)</f>
        <v>54.052532097898293</v>
      </c>
      <c r="AK137" s="127">
        <f>locallinterp(MIN(AI137,CAP_CB*12),'BBG rates'!$AA$25:$AA$40,'BBG rates'!$AC$25:$AC$40)</f>
        <v>9.8666666666666671</v>
      </c>
      <c r="AL137" s="144">
        <f t="shared" si="30"/>
        <v>17.378263789976046</v>
      </c>
      <c r="AM137" s="142">
        <f>(SUMPRODUCT(AL137:AL$381,G137:G$381)+SUMPRODUCT(AL137:AL$381,H137:H$381))/12</f>
        <v>6111787.0400327751</v>
      </c>
    </row>
    <row r="138" spans="1:39" x14ac:dyDescent="0.2">
      <c r="A138" s="7">
        <v>117</v>
      </c>
      <c r="B138" s="7">
        <v>58.5</v>
      </c>
      <c r="C138" s="7">
        <v>29.25</v>
      </c>
      <c r="D138" s="12">
        <f t="shared" si="22"/>
        <v>9.75</v>
      </c>
      <c r="E138" s="29">
        <f t="shared" si="38"/>
        <v>3731355.4123180336</v>
      </c>
      <c r="F138" s="2">
        <f t="shared" si="23"/>
        <v>4434.6074493726601</v>
      </c>
      <c r="G138" s="2">
        <f t="shared" si="31"/>
        <v>28272.817262036708</v>
      </c>
      <c r="H138" s="2">
        <f t="shared" si="32"/>
        <v>12255.608327365124</v>
      </c>
      <c r="I138" s="2">
        <f t="shared" si="21"/>
        <v>44963.033038774491</v>
      </c>
      <c r="J138" s="2">
        <f t="shared" si="39"/>
        <v>438389.57212805131</v>
      </c>
      <c r="K138" s="2">
        <f t="shared" si="24"/>
        <v>39187.759933533671</v>
      </c>
      <c r="L138" s="2">
        <f t="shared" si="24"/>
        <v>382080.65935195331</v>
      </c>
      <c r="M138" s="2"/>
      <c r="N138" s="28">
        <f t="shared" si="40"/>
        <v>5476287.6840028837</v>
      </c>
      <c r="O138" s="2">
        <f t="shared" si="33"/>
        <v>6487.1018982629703</v>
      </c>
      <c r="P138" s="2">
        <f t="shared" si="34"/>
        <v>41358.485192583663</v>
      </c>
      <c r="R138">
        <f t="shared" si="35"/>
        <v>117</v>
      </c>
      <c r="S138" s="89">
        <f t="shared" si="25"/>
        <v>0</v>
      </c>
      <c r="T138" s="89">
        <f>IF(AND(S138=0,S137&gt;0),SUM($G138:$H$381),S138)</f>
        <v>0</v>
      </c>
      <c r="U138" s="82">
        <f>SUM(T138:T$381)</f>
        <v>0</v>
      </c>
      <c r="V138" s="68">
        <f>localspline(R138,'BBG rates'!$G$10:$G$27,'BBG rates'!$K$10:$K$27)</f>
        <v>1.0235681047084597</v>
      </c>
      <c r="W138" s="68">
        <f>locallinterp(R138,'BBG rates'!$G$10:$G$27,'BBG rates'!$J$10:$J$27)</f>
        <v>-0.23400000000000001</v>
      </c>
      <c r="X138" s="56">
        <f t="shared" si="36"/>
        <v>-0.23425134083407961</v>
      </c>
      <c r="Y138" s="66">
        <f t="shared" si="26"/>
        <v>0</v>
      </c>
      <c r="Z138" s="72">
        <f t="shared" si="27"/>
        <v>0</v>
      </c>
      <c r="AA138" s="79">
        <f t="shared" si="28"/>
        <v>0</v>
      </c>
      <c r="AB138" s="81">
        <f t="shared" si="37"/>
        <v>0</v>
      </c>
      <c r="AD138" s="95">
        <f>locallinterp(R138,'BBG rates'!$N$10:$N$369,'BBG rates'!$P$10:$P$369)</f>
        <v>9.9401101042016808</v>
      </c>
      <c r="AI138" s="185">
        <f t="shared" si="29"/>
        <v>117</v>
      </c>
      <c r="AJ138" s="127">
        <f>locallinterp(MIN(AI138,CAP_Senior*12),'BBG rates'!$X$24:$X$65,'BBG rates'!$Y$24:$Y$65)</f>
        <v>54.219704116075377</v>
      </c>
      <c r="AK138" s="127">
        <f>locallinterp(MIN(AI138,CAP_CB*12),'BBG rates'!$AA$25:$AA$40,'BBG rates'!$AC$25:$AC$40)</f>
        <v>9.9</v>
      </c>
      <c r="AL138" s="144">
        <f t="shared" si="30"/>
        <v>17.434349699732813</v>
      </c>
      <c r="AM138" s="142">
        <f>(SUMPRODUCT(AL138:AL$381,G138:G$381)+SUMPRODUCT(AL138:AL$381,H138:H$381))/12</f>
        <v>6052815.2163063129</v>
      </c>
    </row>
    <row r="139" spans="1:39" x14ac:dyDescent="0.2">
      <c r="A139" s="7">
        <v>118</v>
      </c>
      <c r="B139" s="7">
        <v>59</v>
      </c>
      <c r="C139" s="7">
        <v>29.5</v>
      </c>
      <c r="D139" s="12">
        <f t="shared" si="22"/>
        <v>9.8333333333333339</v>
      </c>
      <c r="E139" s="29">
        <f t="shared" si="38"/>
        <v>3691018.8979901653</v>
      </c>
      <c r="F139" s="2">
        <f t="shared" si="23"/>
        <v>4386.9581404984465</v>
      </c>
      <c r="G139" s="2">
        <f t="shared" si="31"/>
        <v>28213.390973459907</v>
      </c>
      <c r="H139" s="2">
        <f t="shared" si="32"/>
        <v>12123.123354408233</v>
      </c>
      <c r="I139" s="2">
        <f t="shared" si="21"/>
        <v>44723.472468366585</v>
      </c>
      <c r="J139" s="2">
        <f t="shared" si="39"/>
        <v>439780.81260560476</v>
      </c>
      <c r="K139" s="2">
        <f t="shared" si="24"/>
        <v>38933.195905216962</v>
      </c>
      <c r="L139" s="2">
        <f t="shared" si="24"/>
        <v>382843.09306796681</v>
      </c>
      <c r="M139" s="2"/>
      <c r="N139" s="28">
        <f t="shared" si="40"/>
        <v>5434880.5735995537</v>
      </c>
      <c r="O139" s="2">
        <f t="shared" si="33"/>
        <v>6438.4766875164087</v>
      </c>
      <c r="P139" s="2">
        <f t="shared" si="34"/>
        <v>41407.110403330233</v>
      </c>
      <c r="R139">
        <f t="shared" si="35"/>
        <v>118</v>
      </c>
      <c r="S139" s="89">
        <f t="shared" si="25"/>
        <v>0</v>
      </c>
      <c r="T139" s="89">
        <f>IF(AND(S139=0,S138&gt;0),SUM($G139:$H$381),S139)</f>
        <v>0</v>
      </c>
      <c r="U139" s="82">
        <f>SUM(T139:T$381)</f>
        <v>0</v>
      </c>
      <c r="V139" s="68">
        <f>localspline(R139,'BBG rates'!$G$10:$G$27,'BBG rates'!$K$10:$K$27)</f>
        <v>1.0233389916216058</v>
      </c>
      <c r="W139" s="68">
        <f>locallinterp(R139,'BBG rates'!$G$10:$G$27,'BBG rates'!$J$10:$J$27)</f>
        <v>-0.22966666666666669</v>
      </c>
      <c r="X139" s="56">
        <f t="shared" si="36"/>
        <v>-0.22990877805884047</v>
      </c>
      <c r="Y139" s="66">
        <f t="shared" si="26"/>
        <v>0</v>
      </c>
      <c r="Z139" s="72">
        <f t="shared" si="27"/>
        <v>0</v>
      </c>
      <c r="AA139" s="79">
        <f t="shared" si="28"/>
        <v>0</v>
      </c>
      <c r="AB139" s="81">
        <f t="shared" si="37"/>
        <v>0</v>
      </c>
      <c r="AD139" s="95">
        <f>locallinterp(R139,'BBG rates'!$N$10:$N$369,'BBG rates'!$P$10:$P$369)</f>
        <v>10.025388353503482</v>
      </c>
      <c r="AI139" s="185">
        <f t="shared" si="29"/>
        <v>118</v>
      </c>
      <c r="AJ139" s="127">
        <f>locallinterp(MIN(AI139,CAP_Senior*12),'BBG rates'!$X$24:$X$65,'BBG rates'!$Y$24:$Y$65)</f>
        <v>54.386876134252468</v>
      </c>
      <c r="AK139" s="127">
        <f>locallinterp(MIN(AI139,CAP_CB*12),'BBG rates'!$AA$25:$AA$40,'BBG rates'!$AC$25:$AC$40)</f>
        <v>9.9333333333333336</v>
      </c>
      <c r="AL139" s="144">
        <f t="shared" si="30"/>
        <v>17.490435609489587</v>
      </c>
      <c r="AM139" s="142">
        <f>(SUMPRODUCT(AL139:AL$381,G139:G$381)+SUMPRODUCT(AL139:AL$381,H139:H$381))/12</f>
        <v>5993932.9875975437</v>
      </c>
    </row>
    <row r="140" spans="1:39" x14ac:dyDescent="0.2">
      <c r="A140" s="7">
        <v>119</v>
      </c>
      <c r="B140" s="7">
        <v>59.5</v>
      </c>
      <c r="C140" s="7">
        <v>29.75</v>
      </c>
      <c r="D140" s="12">
        <f t="shared" si="22"/>
        <v>9.9166666666666661</v>
      </c>
      <c r="E140" s="29">
        <f t="shared" si="38"/>
        <v>3650873.5421578246</v>
      </c>
      <c r="F140" s="2">
        <f t="shared" si="23"/>
        <v>4339.5344618786594</v>
      </c>
      <c r="G140" s="2">
        <f t="shared" si="31"/>
        <v>28154.089592271754</v>
      </c>
      <c r="H140" s="2">
        <f t="shared" si="32"/>
        <v>11991.266240068588</v>
      </c>
      <c r="I140" s="2">
        <f t="shared" si="21"/>
        <v>44484.890294219003</v>
      </c>
      <c r="J140" s="2">
        <f t="shared" si="39"/>
        <v>441141.82875100512</v>
      </c>
      <c r="K140" s="2">
        <f t="shared" si="24"/>
        <v>38680.026439953159</v>
      </c>
      <c r="L140" s="2">
        <f t="shared" si="24"/>
        <v>383576.92886286881</v>
      </c>
      <c r="M140" s="2"/>
      <c r="N140" s="28">
        <f t="shared" si="40"/>
        <v>5393424.7808167702</v>
      </c>
      <c r="O140" s="2">
        <f t="shared" si="33"/>
        <v>6389.7943080628902</v>
      </c>
      <c r="P140" s="2">
        <f t="shared" si="34"/>
        <v>41455.792782783756</v>
      </c>
      <c r="R140">
        <f t="shared" si="35"/>
        <v>119</v>
      </c>
      <c r="S140" s="89">
        <f t="shared" si="25"/>
        <v>0</v>
      </c>
      <c r="T140" s="89">
        <f>IF(AND(S140=0,S139&gt;0),SUM($G140:$H$381),S140)</f>
        <v>0</v>
      </c>
      <c r="U140" s="82">
        <f>SUM(T140:T$381)</f>
        <v>0</v>
      </c>
      <c r="V140" s="68">
        <f>localspline(R140,'BBG rates'!$G$10:$G$27,'BBG rates'!$K$10:$K$27)</f>
        <v>1.0231096409004712</v>
      </c>
      <c r="W140" s="68">
        <f>locallinterp(R140,'BBG rates'!$G$10:$G$27,'BBG rates'!$J$10:$J$27)</f>
        <v>-0.22533333333333333</v>
      </c>
      <c r="X140" s="56">
        <f t="shared" si="36"/>
        <v>-0.22556638817357033</v>
      </c>
      <c r="Y140" s="66">
        <f t="shared" si="26"/>
        <v>0</v>
      </c>
      <c r="Z140" s="72">
        <f t="shared" si="27"/>
        <v>0</v>
      </c>
      <c r="AA140" s="79">
        <f t="shared" si="28"/>
        <v>0</v>
      </c>
      <c r="AB140" s="81">
        <f t="shared" si="37"/>
        <v>0</v>
      </c>
      <c r="AD140" s="95">
        <f>locallinterp(R140,'BBG rates'!$N$10:$N$369,'BBG rates'!$P$10:$P$369)</f>
        <v>10.110647490245189</v>
      </c>
      <c r="AI140" s="185">
        <f t="shared" si="29"/>
        <v>119</v>
      </c>
      <c r="AJ140" s="127">
        <f>locallinterp(MIN(AI140,CAP_Senior*12),'BBG rates'!$X$24:$X$65,'BBG rates'!$Y$24:$Y$65)</f>
        <v>54.554048152429552</v>
      </c>
      <c r="AK140" s="127">
        <f>locallinterp(MIN(AI140,CAP_CB*12),'BBG rates'!$AA$25:$AA$40,'BBG rates'!$AC$25:$AC$40)</f>
        <v>9.9666666666666668</v>
      </c>
      <c r="AL140" s="144">
        <f t="shared" si="30"/>
        <v>17.546521519246355</v>
      </c>
      <c r="AM140" s="142">
        <f>(SUMPRODUCT(AL140:AL$381,G140:G$381)+SUMPRODUCT(AL140:AL$381,H140:H$381))/12</f>
        <v>5935141.0537173077</v>
      </c>
    </row>
    <row r="141" spans="1:39" x14ac:dyDescent="0.2">
      <c r="A141" s="7">
        <v>120</v>
      </c>
      <c r="B141" s="7">
        <v>60</v>
      </c>
      <c r="C141" s="7">
        <v>30</v>
      </c>
      <c r="D141" s="12">
        <f t="shared" si="22"/>
        <v>10</v>
      </c>
      <c r="E141" s="29">
        <f t="shared" si="38"/>
        <v>3610918.5947810477</v>
      </c>
      <c r="F141" s="2">
        <f t="shared" si="23"/>
        <v>4292.3355284855825</v>
      </c>
      <c r="G141" s="2">
        <f t="shared" si="31"/>
        <v>28094.912855930939</v>
      </c>
      <c r="H141" s="2">
        <f t="shared" si="32"/>
        <v>11860.034520845662</v>
      </c>
      <c r="I141" s="2">
        <f t="shared" si="21"/>
        <v>44247.282905262182</v>
      </c>
      <c r="J141" s="2">
        <f t="shared" si="39"/>
        <v>442472.82905262185</v>
      </c>
      <c r="K141" s="2">
        <f t="shared" si="24"/>
        <v>38428.244478271132</v>
      </c>
      <c r="L141" s="2">
        <f t="shared" si="24"/>
        <v>384282.44478271133</v>
      </c>
      <c r="M141" s="2"/>
      <c r="N141" s="28">
        <f t="shared" si="40"/>
        <v>5351920.2484186124</v>
      </c>
      <c r="O141" s="2">
        <f t="shared" si="33"/>
        <v>6341.0546926891111</v>
      </c>
      <c r="P141" s="2">
        <f t="shared" si="34"/>
        <v>41504.532398157535</v>
      </c>
      <c r="R141">
        <f t="shared" si="35"/>
        <v>120</v>
      </c>
      <c r="S141" s="89">
        <f t="shared" si="25"/>
        <v>0</v>
      </c>
      <c r="T141" s="89">
        <f>IF(AND(S141=0,S140&gt;0),SUM($G141:$H$381),S141)</f>
        <v>0</v>
      </c>
      <c r="U141" s="82">
        <f>SUM(T141:T$381)</f>
        <v>0</v>
      </c>
      <c r="V141" s="68">
        <f>localspline(R141,'BBG rates'!$G$10:$G$27,'BBG rates'!$K$10:$K$27)</f>
        <v>1.0228811502456665</v>
      </c>
      <c r="W141" s="68">
        <f>locallinterp(R141,'BBG rates'!$G$10:$G$27,'BBG rates'!$J$10:$J$27)</f>
        <v>-0.221</v>
      </c>
      <c r="X141" s="56">
        <f t="shared" si="36"/>
        <v>-0.22122417116374749</v>
      </c>
      <c r="Y141" s="66">
        <f t="shared" si="26"/>
        <v>0</v>
      </c>
      <c r="Z141" s="72">
        <f t="shared" si="27"/>
        <v>0</v>
      </c>
      <c r="AA141" s="79">
        <f t="shared" si="28"/>
        <v>0</v>
      </c>
      <c r="AB141" s="81">
        <f t="shared" si="37"/>
        <v>0</v>
      </c>
      <c r="AD141" s="95">
        <f>locallinterp(R141,'BBG rates'!$N$10:$N$369,'BBG rates'!$P$10:$P$369)</f>
        <v>10.195887586098994</v>
      </c>
      <c r="AI141" s="185">
        <f t="shared" si="29"/>
        <v>120</v>
      </c>
      <c r="AJ141" s="127">
        <f>locallinterp(MIN(AI141,CAP_Senior*12),'BBG rates'!$X$24:$X$65,'BBG rates'!$Y$24:$Y$65)</f>
        <v>54.721220170606635</v>
      </c>
      <c r="AK141" s="127">
        <f>locallinterp(MIN(AI141,CAP_CB*12),'BBG rates'!$AA$25:$AA$40,'BBG rates'!$AC$25:$AC$40)</f>
        <v>10</v>
      </c>
      <c r="AL141" s="144">
        <f t="shared" si="30"/>
        <v>17.602607429003129</v>
      </c>
      <c r="AM141" s="142">
        <f>(SUMPRODUCT(AL141:AL$381,G141:G$381)+SUMPRODUCT(AL141:AL$381,H141:H$381))/12</f>
        <v>5876440.1078831442</v>
      </c>
    </row>
    <row r="142" spans="1:39" x14ac:dyDescent="0.2">
      <c r="A142" s="7">
        <v>121</v>
      </c>
      <c r="B142" s="7">
        <v>60.5</v>
      </c>
      <c r="C142" s="7">
        <v>30.25</v>
      </c>
      <c r="D142" s="12">
        <f t="shared" si="22"/>
        <v>10.083333333333334</v>
      </c>
      <c r="E142" s="29">
        <f t="shared" si="38"/>
        <v>3571153.3085364383</v>
      </c>
      <c r="F142" s="2">
        <f t="shared" si="23"/>
        <v>4245.3604584965115</v>
      </c>
      <c r="G142" s="2">
        <f t="shared" si="31"/>
        <v>28035.86050244798</v>
      </c>
      <c r="H142" s="2">
        <f t="shared" si="32"/>
        <v>11729.425742161475</v>
      </c>
      <c r="I142" s="2">
        <f t="shared" si="21"/>
        <v>44010.646703105966</v>
      </c>
      <c r="J142" s="2">
        <f t="shared" si="39"/>
        <v>443774.02092298516</v>
      </c>
      <c r="K142" s="2">
        <f t="shared" si="24"/>
        <v>38177.842994894672</v>
      </c>
      <c r="L142" s="2">
        <f t="shared" si="24"/>
        <v>384959.91686518799</v>
      </c>
      <c r="M142" s="2"/>
      <c r="N142" s="28">
        <f t="shared" si="40"/>
        <v>5310366.9191018688</v>
      </c>
      <c r="O142" s="2">
        <f t="shared" si="33"/>
        <v>6292.2577741027444</v>
      </c>
      <c r="P142" s="2">
        <f t="shared" si="34"/>
        <v>41553.32931674389</v>
      </c>
      <c r="R142">
        <f t="shared" si="35"/>
        <v>121</v>
      </c>
      <c r="S142" s="89">
        <f t="shared" si="25"/>
        <v>0</v>
      </c>
      <c r="T142" s="89">
        <f>IF(AND(S142=0,S141&gt;0),SUM($G142:$H$381),S142)</f>
        <v>0</v>
      </c>
      <c r="U142" s="82">
        <f>SUM(T142:T$381)</f>
        <v>0</v>
      </c>
      <c r="V142" s="68">
        <f>localspline(R142,'BBG rates'!$G$10:$G$27,'BBG rates'!$K$10:$K$27)</f>
        <v>1.0226541791605388</v>
      </c>
      <c r="W142" s="68">
        <f>locallinterp(R142,'BBG rates'!$G$10:$G$27,'BBG rates'!$J$10:$J$27)</f>
        <v>-0.21708333333333332</v>
      </c>
      <c r="X142" s="56">
        <f t="shared" si="36"/>
        <v>-0.21729962374896772</v>
      </c>
      <c r="Y142" s="66">
        <f t="shared" si="26"/>
        <v>0</v>
      </c>
      <c r="Z142" s="72">
        <f t="shared" si="27"/>
        <v>0</v>
      </c>
      <c r="AA142" s="79">
        <f t="shared" si="28"/>
        <v>0</v>
      </c>
      <c r="AB142" s="81">
        <f t="shared" si="37"/>
        <v>0</v>
      </c>
      <c r="AD142" s="95">
        <f>locallinterp(R142,'BBG rates'!$N$10:$N$369,'BBG rates'!$P$10:$P$369)</f>
        <v>10.281108767695706</v>
      </c>
      <c r="AI142" s="185">
        <f t="shared" si="29"/>
        <v>121</v>
      </c>
      <c r="AJ142" s="127">
        <f>locallinterp(MIN(AI142,CAP_Senior*12),'BBG rates'!$X$24:$X$65,'BBG rates'!$Y$24:$Y$65)</f>
        <v>54.872445655896165</v>
      </c>
      <c r="AK142" s="127">
        <f>locallinterp(MIN(AI142,CAP_CB*12),'BBG rates'!$AA$25:$AA$40,'BBG rates'!$AC$25:$AC$40)</f>
        <v>10.016666666666666</v>
      </c>
      <c r="AL142" s="144">
        <f t="shared" si="30"/>
        <v>17.642149094835681</v>
      </c>
      <c r="AM142" s="142">
        <f>(SUMPRODUCT(AL142:AL$381,G142:G$381)+SUMPRODUCT(AL142:AL$381,H142:H$381))/12</f>
        <v>5817830.8367564874</v>
      </c>
    </row>
    <row r="143" spans="1:39" x14ac:dyDescent="0.2">
      <c r="A143" s="7">
        <v>122</v>
      </c>
      <c r="B143" s="7">
        <v>61</v>
      </c>
      <c r="C143" s="7">
        <v>30.5</v>
      </c>
      <c r="D143" s="12">
        <f t="shared" si="22"/>
        <v>10.166666666666666</v>
      </c>
      <c r="E143" s="29">
        <f t="shared" si="38"/>
        <v>3531576.938807725</v>
      </c>
      <c r="F143" s="2">
        <f t="shared" si="23"/>
        <v>4198.6083732826119</v>
      </c>
      <c r="G143" s="2">
        <f t="shared" si="31"/>
        <v>27976.932270384088</v>
      </c>
      <c r="H143" s="2">
        <f t="shared" si="32"/>
        <v>11599.437458329572</v>
      </c>
      <c r="I143" s="2">
        <f t="shared" si="21"/>
        <v>43774.978101996268</v>
      </c>
      <c r="J143" s="2">
        <f t="shared" si="39"/>
        <v>445045.61070362868</v>
      </c>
      <c r="K143" s="2">
        <f t="shared" si="24"/>
        <v>37928.814998581256</v>
      </c>
      <c r="L143" s="2">
        <f t="shared" si="24"/>
        <v>385609.61915224273</v>
      </c>
      <c r="M143" s="2"/>
      <c r="N143" s="28">
        <f t="shared" si="40"/>
        <v>5268764.7354959548</v>
      </c>
      <c r="O143" s="2">
        <f t="shared" si="33"/>
        <v>6243.4034849323507</v>
      </c>
      <c r="P143" s="2">
        <f t="shared" si="34"/>
        <v>41602.183605914295</v>
      </c>
      <c r="R143">
        <f t="shared" si="35"/>
        <v>122</v>
      </c>
      <c r="S143" s="89">
        <f t="shared" si="25"/>
        <v>0</v>
      </c>
      <c r="T143" s="89">
        <f>IF(AND(S143=0,S142&gt;0),SUM($G143:$H$381),S143)</f>
        <v>0</v>
      </c>
      <c r="U143" s="82">
        <f>SUM(T143:T$381)</f>
        <v>0</v>
      </c>
      <c r="V143" s="68">
        <f>localspline(R143,'BBG rates'!$G$10:$G$27,'BBG rates'!$K$10:$K$27)</f>
        <v>1.0224274257333208</v>
      </c>
      <c r="W143" s="68">
        <f>locallinterp(R143,'BBG rates'!$G$10:$G$27,'BBG rates'!$J$10:$J$27)</f>
        <v>-0.21316666666666667</v>
      </c>
      <c r="X143" s="56">
        <f t="shared" si="36"/>
        <v>-0.21337521754043465</v>
      </c>
      <c r="Y143" s="66">
        <f t="shared" si="26"/>
        <v>0</v>
      </c>
      <c r="Z143" s="72">
        <f t="shared" si="27"/>
        <v>0</v>
      </c>
      <c r="AA143" s="79">
        <f t="shared" si="28"/>
        <v>0</v>
      </c>
      <c r="AB143" s="81">
        <f t="shared" si="37"/>
        <v>0</v>
      </c>
      <c r="AD143" s="95">
        <f>locallinterp(R143,'BBG rates'!$N$10:$N$369,'BBG rates'!$P$10:$P$369)</f>
        <v>10.366311053173483</v>
      </c>
      <c r="AI143" s="185">
        <f t="shared" si="29"/>
        <v>122</v>
      </c>
      <c r="AJ143" s="127">
        <f>locallinterp(MIN(AI143,CAP_Senior*12),'BBG rates'!$X$24:$X$65,'BBG rates'!$Y$24:$Y$65)</f>
        <v>55.023671141185694</v>
      </c>
      <c r="AK143" s="127">
        <f>locallinterp(MIN(AI143,CAP_CB*12),'BBG rates'!$AA$25:$AA$40,'BBG rates'!$AC$25:$AC$40)</f>
        <v>10.033333333333333</v>
      </c>
      <c r="AL143" s="144">
        <f t="shared" si="30"/>
        <v>17.681690760668232</v>
      </c>
      <c r="AM143" s="142">
        <f>(SUMPRODUCT(AL143:AL$381,G143:G$381)+SUMPRODUCT(AL143:AL$381,H143:H$381))/12</f>
        <v>5759368.7443626365</v>
      </c>
    </row>
    <row r="144" spans="1:39" x14ac:dyDescent="0.2">
      <c r="A144" s="7">
        <v>123</v>
      </c>
      <c r="B144" s="7">
        <v>61.5</v>
      </c>
      <c r="C144" s="7">
        <v>30.75</v>
      </c>
      <c r="D144" s="12">
        <f t="shared" si="22"/>
        <v>10.25</v>
      </c>
      <c r="E144" s="29">
        <f t="shared" si="38"/>
        <v>3492188.7436763509</v>
      </c>
      <c r="F144" s="2">
        <f t="shared" si="23"/>
        <v>4152.0783973978178</v>
      </c>
      <c r="G144" s="2">
        <f t="shared" si="31"/>
        <v>27918.127898849958</v>
      </c>
      <c r="H144" s="2">
        <f t="shared" si="32"/>
        <v>11470.067232524128</v>
      </c>
      <c r="I144" s="2">
        <f t="shared" si="21"/>
        <v>43540.273528771904</v>
      </c>
      <c r="J144" s="2">
        <f t="shared" si="39"/>
        <v>446287.80366991204</v>
      </c>
      <c r="K144" s="2">
        <f t="shared" si="24"/>
        <v>37681.153531961572</v>
      </c>
      <c r="L144" s="2">
        <f t="shared" si="24"/>
        <v>386231.82370260614</v>
      </c>
      <c r="M144" s="2"/>
      <c r="N144" s="28">
        <f t="shared" si="40"/>
        <v>5227113.6401628358</v>
      </c>
      <c r="O144" s="2">
        <f t="shared" si="33"/>
        <v>6194.4917577272763</v>
      </c>
      <c r="P144" s="2">
        <f t="shared" si="34"/>
        <v>41651.095333119374</v>
      </c>
      <c r="R144">
        <f t="shared" si="35"/>
        <v>123</v>
      </c>
      <c r="S144" s="89">
        <f t="shared" si="25"/>
        <v>0</v>
      </c>
      <c r="T144" s="89">
        <f>IF(AND(S144=0,S143&gt;0),SUM($G144:$H$381),S144)</f>
        <v>0</v>
      </c>
      <c r="U144" s="82">
        <f>SUM(T144:T$381)</f>
        <v>0</v>
      </c>
      <c r="V144" s="68">
        <f>localspline(R144,'BBG rates'!$G$10:$G$27,'BBG rates'!$K$10:$K$27)</f>
        <v>1.0221993435827414</v>
      </c>
      <c r="W144" s="68">
        <f>locallinterp(R144,'BBG rates'!$G$10:$G$27,'BBG rates'!$J$10:$J$27)</f>
        <v>-0.20924999999999999</v>
      </c>
      <c r="X144" s="56">
        <f t="shared" si="36"/>
        <v>-0.2094509525273569</v>
      </c>
      <c r="Y144" s="66">
        <f t="shared" si="26"/>
        <v>0</v>
      </c>
      <c r="Z144" s="72">
        <f t="shared" si="27"/>
        <v>0</v>
      </c>
      <c r="AA144" s="79">
        <f t="shared" si="28"/>
        <v>0</v>
      </c>
      <c r="AB144" s="81">
        <f t="shared" si="37"/>
        <v>0</v>
      </c>
      <c r="AD144" s="95">
        <f>locallinterp(R144,'BBG rates'!$N$10:$N$369,'BBG rates'!$P$10:$P$369)</f>
        <v>10.451494331805378</v>
      </c>
      <c r="AI144" s="185">
        <f t="shared" si="29"/>
        <v>123</v>
      </c>
      <c r="AJ144" s="127">
        <f>locallinterp(MIN(AI144,CAP_Senior*12),'BBG rates'!$X$24:$X$65,'BBG rates'!$Y$24:$Y$65)</f>
        <v>55.174896626475224</v>
      </c>
      <c r="AK144" s="127">
        <f>locallinterp(MIN(AI144,CAP_CB*12),'BBG rates'!$AA$25:$AA$40,'BBG rates'!$AC$25:$AC$40)</f>
        <v>10.050000000000001</v>
      </c>
      <c r="AL144" s="144">
        <f t="shared" si="30"/>
        <v>17.721232426500791</v>
      </c>
      <c r="AM144" s="142">
        <f>(SUMPRODUCT(AL144:AL$381,G144:G$381)+SUMPRODUCT(AL144:AL$381,H144:H$381))/12</f>
        <v>5701053.9834482195</v>
      </c>
    </row>
    <row r="145" spans="1:39" x14ac:dyDescent="0.2">
      <c r="A145" s="7">
        <v>124</v>
      </c>
      <c r="B145" s="7">
        <v>62</v>
      </c>
      <c r="C145" s="7">
        <v>31</v>
      </c>
      <c r="D145" s="12">
        <f t="shared" si="22"/>
        <v>10.333333333333334</v>
      </c>
      <c r="E145" s="29">
        <f t="shared" si="38"/>
        <v>3452987.9839120968</v>
      </c>
      <c r="F145" s="2">
        <f t="shared" si="23"/>
        <v>4105.7696585677695</v>
      </c>
      <c r="G145" s="2">
        <f t="shared" si="31"/>
        <v>27859.447127504653</v>
      </c>
      <c r="H145" s="2">
        <f t="shared" si="32"/>
        <v>11341.312636749139</v>
      </c>
      <c r="I145" s="2">
        <f t="shared" si="21"/>
        <v>43306.529422821564</v>
      </c>
      <c r="J145" s="2">
        <f t="shared" si="39"/>
        <v>447500.80403582286</v>
      </c>
      <c r="K145" s="2">
        <f t="shared" si="24"/>
        <v>37434.851671379845</v>
      </c>
      <c r="L145" s="2">
        <f t="shared" si="24"/>
        <v>386826.80060425849</v>
      </c>
      <c r="M145" s="2"/>
      <c r="N145" s="28">
        <f t="shared" si="40"/>
        <v>5185413.5755969463</v>
      </c>
      <c r="O145" s="2">
        <f t="shared" si="33"/>
        <v>6145.5225249575706</v>
      </c>
      <c r="P145" s="2">
        <f t="shared" si="34"/>
        <v>41700.064565889086</v>
      </c>
      <c r="R145">
        <f t="shared" si="35"/>
        <v>124</v>
      </c>
      <c r="S145" s="89">
        <f t="shared" si="25"/>
        <v>0</v>
      </c>
      <c r="T145" s="89">
        <f>IF(AND(S145=0,S144&gt;0),SUM($G145:$H$381),S145)</f>
        <v>0</v>
      </c>
      <c r="U145" s="82">
        <f>SUM(T145:T$381)</f>
        <v>0</v>
      </c>
      <c r="V145" s="68">
        <f>localspline(R145,'BBG rates'!$G$10:$G$27,'BBG rates'!$K$10:$K$27)</f>
        <v>1.0219681478976028</v>
      </c>
      <c r="W145" s="68">
        <f>locallinterp(R145,'BBG rates'!$G$10:$G$27,'BBG rates'!$J$10:$J$27)</f>
        <v>-0.20533333333333334</v>
      </c>
      <c r="X145" s="56">
        <f t="shared" si="36"/>
        <v>-0.20552682869920957</v>
      </c>
      <c r="Y145" s="66">
        <f t="shared" si="26"/>
        <v>0</v>
      </c>
      <c r="Z145" s="72">
        <f t="shared" si="27"/>
        <v>0</v>
      </c>
      <c r="AA145" s="79">
        <f t="shared" si="28"/>
        <v>0</v>
      </c>
      <c r="AB145" s="81">
        <f t="shared" si="37"/>
        <v>0</v>
      </c>
      <c r="AD145" s="95">
        <f>locallinterp(R145,'BBG rates'!$N$10:$N$369,'BBG rates'!$P$10:$P$369)</f>
        <v>10.536658344130178</v>
      </c>
      <c r="AI145" s="185">
        <f t="shared" si="29"/>
        <v>124</v>
      </c>
      <c r="AJ145" s="127">
        <f>locallinterp(MIN(AI145,CAP_Senior*12),'BBG rates'!$X$24:$X$65,'BBG rates'!$Y$24:$Y$65)</f>
        <v>55.326122111764754</v>
      </c>
      <c r="AK145" s="127">
        <f>locallinterp(MIN(AI145,CAP_CB*12),'BBG rates'!$AA$25:$AA$40,'BBG rates'!$AC$25:$AC$40)</f>
        <v>10.066666666666666</v>
      </c>
      <c r="AL145" s="144">
        <f t="shared" si="30"/>
        <v>17.760774092333342</v>
      </c>
      <c r="AM145" s="142">
        <f>(SUMPRODUCT(AL145:AL$381,G145:G$381)+SUMPRODUCT(AL145:AL$381,H145:H$381))/12</f>
        <v>5642886.7033829326</v>
      </c>
    </row>
    <row r="146" spans="1:39" x14ac:dyDescent="0.2">
      <c r="A146" s="7">
        <v>125</v>
      </c>
      <c r="B146" s="7">
        <v>62.5</v>
      </c>
      <c r="C146" s="7">
        <v>31.25</v>
      </c>
      <c r="D146" s="12">
        <f t="shared" si="22"/>
        <v>10.416666666666666</v>
      </c>
      <c r="E146" s="29">
        <f t="shared" si="38"/>
        <v>3413973.9229637347</v>
      </c>
      <c r="F146" s="2">
        <f t="shared" si="23"/>
        <v>4059.6812876787885</v>
      </c>
      <c r="G146" s="2">
        <f t="shared" si="31"/>
        <v>27800.889696554448</v>
      </c>
      <c r="H146" s="2">
        <f t="shared" si="32"/>
        <v>11213.171251807724</v>
      </c>
      <c r="I146" s="2">
        <f t="shared" si="21"/>
        <v>43073.742236040962</v>
      </c>
      <c r="J146" s="2">
        <f t="shared" si="39"/>
        <v>448684.81495875999</v>
      </c>
      <c r="K146" s="2">
        <f t="shared" si="24"/>
        <v>37189.902526734848</v>
      </c>
      <c r="L146" s="2">
        <f t="shared" si="24"/>
        <v>387394.81798682129</v>
      </c>
      <c r="M146" s="2"/>
      <c r="N146" s="28">
        <f t="shared" si="40"/>
        <v>5143664.4842251139</v>
      </c>
      <c r="O146" s="2">
        <f t="shared" si="33"/>
        <v>6096.4957190138848</v>
      </c>
      <c r="P146" s="2">
        <f t="shared" si="34"/>
        <v>41749.09137183275</v>
      </c>
      <c r="R146">
        <f t="shared" si="35"/>
        <v>125</v>
      </c>
      <c r="S146" s="89">
        <f t="shared" si="25"/>
        <v>0</v>
      </c>
      <c r="T146" s="89">
        <f>IF(AND(S146=0,S145&gt;0),SUM($G146:$H$381),S146)</f>
        <v>0</v>
      </c>
      <c r="U146" s="82">
        <f>SUM(T146:T$381)</f>
        <v>0</v>
      </c>
      <c r="V146" s="68">
        <f>localspline(R146,'BBG rates'!$G$10:$G$27,'BBG rates'!$K$10:$K$27)</f>
        <v>1.0217322326848102</v>
      </c>
      <c r="W146" s="68">
        <f>locallinterp(R146,'BBG rates'!$G$10:$G$27,'BBG rates'!$J$10:$J$27)</f>
        <v>-0.20141666666666666</v>
      </c>
      <c r="X146" s="56">
        <f t="shared" si="36"/>
        <v>-0.20160284604533452</v>
      </c>
      <c r="Y146" s="66">
        <f t="shared" si="26"/>
        <v>0</v>
      </c>
      <c r="Z146" s="72">
        <f t="shared" si="27"/>
        <v>0</v>
      </c>
      <c r="AA146" s="79">
        <f t="shared" si="28"/>
        <v>0</v>
      </c>
      <c r="AB146" s="81">
        <f t="shared" si="37"/>
        <v>0</v>
      </c>
      <c r="AD146" s="95">
        <f>locallinterp(R146,'BBG rates'!$N$10:$N$369,'BBG rates'!$P$10:$P$369)</f>
        <v>10.621802696853912</v>
      </c>
      <c r="AI146" s="185">
        <f t="shared" si="29"/>
        <v>125</v>
      </c>
      <c r="AJ146" s="127">
        <f>locallinterp(MIN(AI146,CAP_Senior*12),'BBG rates'!$X$24:$X$65,'BBG rates'!$Y$24:$Y$65)</f>
        <v>55.477347597054283</v>
      </c>
      <c r="AK146" s="127">
        <f>locallinterp(MIN(AI146,CAP_CB*12),'BBG rates'!$AA$25:$AA$40,'BBG rates'!$AC$25:$AC$40)</f>
        <v>10.083333333333332</v>
      </c>
      <c r="AL146" s="144">
        <f t="shared" si="30"/>
        <v>17.800315758165894</v>
      </c>
      <c r="AM146" s="142">
        <f>(SUMPRODUCT(AL146:AL$381,G146:G$381)+SUMPRODUCT(AL146:AL$381,H146:H$381))/12</f>
        <v>5584867.0501812045</v>
      </c>
    </row>
    <row r="147" spans="1:39" x14ac:dyDescent="0.2">
      <c r="A147" s="7">
        <v>126</v>
      </c>
      <c r="B147" s="7">
        <v>63</v>
      </c>
      <c r="C147" s="7">
        <v>31.5</v>
      </c>
      <c r="D147" s="12">
        <f t="shared" si="22"/>
        <v>10.5</v>
      </c>
      <c r="E147" s="29">
        <f t="shared" si="38"/>
        <v>3375145.8269497119</v>
      </c>
      <c r="F147" s="2">
        <f t="shared" si="23"/>
        <v>4013.81241876689</v>
      </c>
      <c r="G147" s="2">
        <f t="shared" si="31"/>
        <v>27742.455346751693</v>
      </c>
      <c r="H147" s="2">
        <f t="shared" si="32"/>
        <v>11085.640667271533</v>
      </c>
      <c r="I147" s="2">
        <f t="shared" ref="I147:I210" si="41">SUM(F147:H147)</f>
        <v>42841.908432790115</v>
      </c>
      <c r="J147" s="2">
        <f t="shared" si="39"/>
        <v>449840.03854429623</v>
      </c>
      <c r="K147" s="2">
        <f t="shared" si="24"/>
        <v>36946.299241321678</v>
      </c>
      <c r="L147" s="2">
        <f t="shared" si="24"/>
        <v>387936.14203387761</v>
      </c>
      <c r="M147" s="2"/>
      <c r="N147" s="28">
        <f t="shared" si="40"/>
        <v>5101866.308406475</v>
      </c>
      <c r="O147" s="2">
        <f t="shared" si="33"/>
        <v>6047.4112722073842</v>
      </c>
      <c r="P147" s="2">
        <f t="shared" si="34"/>
        <v>41798.175818639269</v>
      </c>
      <c r="R147">
        <f t="shared" si="35"/>
        <v>126</v>
      </c>
      <c r="S147" s="89">
        <f t="shared" si="25"/>
        <v>0</v>
      </c>
      <c r="T147" s="89">
        <f>IF(AND(S147=0,S146&gt;0),SUM($G147:$H$381),S147)</f>
        <v>0</v>
      </c>
      <c r="U147" s="82">
        <f>SUM(T147:T$381)</f>
        <v>0</v>
      </c>
      <c r="V147" s="68">
        <f>localspline(R147,'BBG rates'!$G$10:$G$27,'BBG rates'!$K$10:$K$27)</f>
        <v>1.021489991952194</v>
      </c>
      <c r="W147" s="68">
        <f>locallinterp(R147,'BBG rates'!$G$10:$G$27,'BBG rates'!$J$10:$J$27)</f>
        <v>-0.19750000000000001</v>
      </c>
      <c r="X147" s="56">
        <f t="shared" si="36"/>
        <v>-0.19767900455507359</v>
      </c>
      <c r="Y147" s="66">
        <f t="shared" si="26"/>
        <v>0</v>
      </c>
      <c r="Z147" s="72">
        <f t="shared" si="27"/>
        <v>0</v>
      </c>
      <c r="AA147" s="79">
        <f t="shared" si="28"/>
        <v>0</v>
      </c>
      <c r="AB147" s="81">
        <f t="shared" si="37"/>
        <v>0</v>
      </c>
      <c r="AD147" s="95">
        <f>locallinterp(R147,'BBG rates'!$N$10:$N$369,'BBG rates'!$P$10:$P$369)</f>
        <v>10.706926862849928</v>
      </c>
      <c r="AI147" s="185">
        <f t="shared" si="29"/>
        <v>126</v>
      </c>
      <c r="AJ147" s="127">
        <f>locallinterp(MIN(AI147,CAP_Senior*12),'BBG rates'!$X$24:$X$65,'BBG rates'!$Y$24:$Y$65)</f>
        <v>55.628573082343806</v>
      </c>
      <c r="AK147" s="127">
        <f>locallinterp(MIN(AI147,CAP_CB*12),'BBG rates'!$AA$25:$AA$40,'BBG rates'!$AC$25:$AC$40)</f>
        <v>10.1</v>
      </c>
      <c r="AL147" s="144">
        <f t="shared" si="30"/>
        <v>17.839857423998446</v>
      </c>
      <c r="AM147" s="142">
        <f>(SUMPRODUCT(AL147:AL$381,G147:G$381)+SUMPRODUCT(AL147:AL$381,H147:H$381))/12</f>
        <v>5526995.1665237742</v>
      </c>
    </row>
    <row r="148" spans="1:39" x14ac:dyDescent="0.2">
      <c r="A148" s="7">
        <v>127</v>
      </c>
      <c r="B148" s="7">
        <v>63.5</v>
      </c>
      <c r="C148" s="7">
        <v>31.75</v>
      </c>
      <c r="D148" s="12">
        <f t="shared" si="22"/>
        <v>10.583333333333334</v>
      </c>
      <c r="E148" s="29">
        <f t="shared" si="38"/>
        <v>3336502.964648868</v>
      </c>
      <c r="F148" s="2">
        <f t="shared" si="23"/>
        <v>3968.1621890068268</v>
      </c>
      <c r="G148" s="2">
        <f t="shared" si="31"/>
        <v>27684.143819393623</v>
      </c>
      <c r="H148" s="2">
        <f t="shared" si="32"/>
        <v>10958.71848145026</v>
      </c>
      <c r="I148" s="2">
        <f t="shared" si="41"/>
        <v>42611.024489850708</v>
      </c>
      <c r="J148" s="2">
        <f t="shared" si="39"/>
        <v>450966.67585092003</v>
      </c>
      <c r="K148" s="2">
        <f t="shared" si="24"/>
        <v>36704.034991674191</v>
      </c>
      <c r="L148" s="2">
        <f t="shared" si="24"/>
        <v>388451.03699521854</v>
      </c>
      <c r="M148" s="2"/>
      <c r="N148" s="28">
        <f t="shared" si="40"/>
        <v>5060018.9904323984</v>
      </c>
      <c r="O148" s="2">
        <f t="shared" si="33"/>
        <v>5998.2691167696494</v>
      </c>
      <c r="P148" s="2">
        <f t="shared" si="34"/>
        <v>41847.317974077007</v>
      </c>
      <c r="R148">
        <f t="shared" si="35"/>
        <v>127</v>
      </c>
      <c r="S148" s="89">
        <f t="shared" si="25"/>
        <v>0</v>
      </c>
      <c r="T148" s="89">
        <f>IF(AND(S148=0,S147&gt;0),SUM($G148:$H$381),S148)</f>
        <v>0</v>
      </c>
      <c r="U148" s="82">
        <f>SUM(T148:T$381)</f>
        <v>0</v>
      </c>
      <c r="V148" s="68">
        <f>localspline(R148,'BBG rates'!$G$10:$G$27,'BBG rates'!$K$10:$K$27)</f>
        <v>1.0212396706948454</v>
      </c>
      <c r="W148" s="68">
        <f>locallinterp(R148,'BBG rates'!$G$10:$G$27,'BBG rates'!$J$10:$J$27)</f>
        <v>-0.19358333333333333</v>
      </c>
      <c r="X148" s="56">
        <f t="shared" si="36"/>
        <v>-0.19375530421790188</v>
      </c>
      <c r="Y148" s="66">
        <f t="shared" si="26"/>
        <v>0</v>
      </c>
      <c r="Z148" s="72">
        <f t="shared" si="27"/>
        <v>0</v>
      </c>
      <c r="AA148" s="79">
        <f t="shared" si="28"/>
        <v>0</v>
      </c>
      <c r="AB148" s="81">
        <f t="shared" si="37"/>
        <v>0</v>
      </c>
      <c r="AD148" s="95">
        <f>locallinterp(R148,'BBG rates'!$N$10:$N$369,'BBG rates'!$P$10:$P$369)</f>
        <v>10.792030168741165</v>
      </c>
      <c r="AI148" s="185">
        <f t="shared" si="29"/>
        <v>127</v>
      </c>
      <c r="AJ148" s="127">
        <f>locallinterp(MIN(AI148,CAP_Senior*12),'BBG rates'!$X$24:$X$65,'BBG rates'!$Y$24:$Y$65)</f>
        <v>55.779798567633335</v>
      </c>
      <c r="AK148" s="127">
        <f>locallinterp(MIN(AI148,CAP_CB*12),'BBG rates'!$AA$25:$AA$40,'BBG rates'!$AC$25:$AC$40)</f>
        <v>10.116666666666667</v>
      </c>
      <c r="AL148" s="144">
        <f t="shared" si="30"/>
        <v>17.879399089831001</v>
      </c>
      <c r="AM148" s="142">
        <f>(SUMPRODUCT(AL148:AL$381,G148:G$381)+SUMPRODUCT(AL148:AL$381,H148:H$381))/12</f>
        <v>5469271.1917791478</v>
      </c>
    </row>
    <row r="149" spans="1:39" x14ac:dyDescent="0.2">
      <c r="A149" s="7">
        <v>128</v>
      </c>
      <c r="B149" s="7">
        <v>64</v>
      </c>
      <c r="C149" s="7">
        <v>32</v>
      </c>
      <c r="D149" s="12">
        <f t="shared" si="22"/>
        <v>10.666666666666666</v>
      </c>
      <c r="E149" s="29">
        <f t="shared" si="38"/>
        <v>3298044.6074911854</v>
      </c>
      <c r="F149" s="2">
        <f t="shared" si="23"/>
        <v>3922.7297387011795</v>
      </c>
      <c r="G149" s="2">
        <f t="shared" si="31"/>
        <v>27625.954856321241</v>
      </c>
      <c r="H149" s="2">
        <f t="shared" si="32"/>
        <v>10832.402301361248</v>
      </c>
      <c r="I149" s="2">
        <f t="shared" si="41"/>
        <v>42381.086896383669</v>
      </c>
      <c r="J149" s="2">
        <f t="shared" si="39"/>
        <v>452064.92689475912</v>
      </c>
      <c r="K149" s="2">
        <f t="shared" si="24"/>
        <v>36463.102987408303</v>
      </c>
      <c r="L149" s="2">
        <f t="shared" si="24"/>
        <v>388939.7651990219</v>
      </c>
      <c r="M149" s="2"/>
      <c r="N149" s="28">
        <f t="shared" si="40"/>
        <v>5018122.4725264041</v>
      </c>
      <c r="O149" s="2">
        <f t="shared" si="33"/>
        <v>5949.0691848525894</v>
      </c>
      <c r="P149" s="2">
        <f t="shared" si="34"/>
        <v>41896.517905994086</v>
      </c>
      <c r="R149">
        <f t="shared" si="35"/>
        <v>128</v>
      </c>
      <c r="S149" s="89">
        <f t="shared" si="25"/>
        <v>0</v>
      </c>
      <c r="T149" s="89">
        <f>IF(AND(S149=0,S148&gt;0),SUM($G149:$H$381),S149)</f>
        <v>0</v>
      </c>
      <c r="U149" s="82">
        <f>SUM(T149:T$381)</f>
        <v>0</v>
      </c>
      <c r="V149" s="68">
        <f>localspline(R149,'BBG rates'!$G$10:$G$27,'BBG rates'!$K$10:$K$27)</f>
        <v>1.020979633116333</v>
      </c>
      <c r="W149" s="68">
        <f>locallinterp(R149,'BBG rates'!$G$10:$G$27,'BBG rates'!$J$10:$J$27)</f>
        <v>-0.18966666666666665</v>
      </c>
      <c r="X149" s="56">
        <f t="shared" si="36"/>
        <v>-0.18983174502316125</v>
      </c>
      <c r="Y149" s="66">
        <f t="shared" si="26"/>
        <v>0</v>
      </c>
      <c r="Z149" s="72">
        <f t="shared" si="27"/>
        <v>0</v>
      </c>
      <c r="AA149" s="79">
        <f t="shared" si="28"/>
        <v>0</v>
      </c>
      <c r="AB149" s="81">
        <f t="shared" si="37"/>
        <v>0</v>
      </c>
      <c r="AD149" s="95">
        <f>locallinterp(R149,'BBG rates'!$N$10:$N$369,'BBG rates'!$P$10:$P$369)</f>
        <v>10.877111804834193</v>
      </c>
      <c r="AI149" s="185">
        <f t="shared" si="29"/>
        <v>128</v>
      </c>
      <c r="AJ149" s="127">
        <f>locallinterp(MIN(AI149,CAP_Senior*12),'BBG rates'!$X$24:$X$65,'BBG rates'!$Y$24:$Y$65)</f>
        <v>55.931024052922865</v>
      </c>
      <c r="AK149" s="127">
        <f>locallinterp(MIN(AI149,CAP_CB*12),'BBG rates'!$AA$25:$AA$40,'BBG rates'!$AC$25:$AC$40)</f>
        <v>10.133333333333333</v>
      </c>
      <c r="AL149" s="144">
        <f t="shared" si="30"/>
        <v>17.918940755663556</v>
      </c>
      <c r="AM149" s="142">
        <f>(SUMPRODUCT(AL149:AL$381,G149:G$381)+SUMPRODUCT(AL149:AL$381,H149:H$381))/12</f>
        <v>5411695.2620249679</v>
      </c>
    </row>
    <row r="150" spans="1:39" x14ac:dyDescent="0.2">
      <c r="A150" s="7">
        <v>129</v>
      </c>
      <c r="B150" s="7">
        <v>64.5</v>
      </c>
      <c r="C150" s="7">
        <v>32.25</v>
      </c>
      <c r="D150" s="12">
        <f t="shared" ref="D150:D213" si="42">A150/12</f>
        <v>10.75</v>
      </c>
      <c r="E150" s="29">
        <f t="shared" si="38"/>
        <v>3259770.0295485682</v>
      </c>
      <c r="F150" s="2">
        <f t="shared" ref="F150:F213" si="43">IF($A150&lt;=$I$8,-IPMT($G$11,1,$I$8-$A150+1,$E149),0)</f>
        <v>3877.5142112694784</v>
      </c>
      <c r="G150" s="2">
        <f t="shared" si="31"/>
        <v>27567.888199918169</v>
      </c>
      <c r="H150" s="2">
        <f t="shared" si="32"/>
        <v>10706.689742699215</v>
      </c>
      <c r="I150" s="2">
        <f t="shared" si="41"/>
        <v>42152.092153886857</v>
      </c>
      <c r="J150" s="2">
        <f t="shared" si="39"/>
        <v>453134.99065428373</v>
      </c>
      <c r="K150" s="2">
        <f t="shared" ref="K150:L213" si="44">I150/(1+$F$12)^IF($I$7=1,$A150,IF($I$7=2,$B150,IF($I$7=4,$C150,$D150)))</f>
        <v>36223.496471065875</v>
      </c>
      <c r="L150" s="2">
        <f t="shared" si="44"/>
        <v>389402.58706395817</v>
      </c>
      <c r="M150" s="2"/>
      <c r="N150" s="28">
        <f t="shared" si="40"/>
        <v>4976176.6968440861</v>
      </c>
      <c r="O150" s="2">
        <f t="shared" si="33"/>
        <v>5899.8114085283396</v>
      </c>
      <c r="P150" s="2">
        <f t="shared" si="34"/>
        <v>41945.775682318323</v>
      </c>
      <c r="R150">
        <f t="shared" si="35"/>
        <v>129</v>
      </c>
      <c r="S150" s="89">
        <f t="shared" ref="S150:S213" si="45">IF(D150&lt;$I$9,G150+H150,0)</f>
        <v>0</v>
      </c>
      <c r="T150" s="89">
        <f>IF(AND(S150=0,S149&gt;0),SUM($G150:$H$381),S150)</f>
        <v>0</v>
      </c>
      <c r="U150" s="82">
        <f>SUM(T150:T$381)</f>
        <v>0</v>
      </c>
      <c r="V150" s="68">
        <f>localspline(R150,'BBG rates'!$G$10:$G$27,'BBG rates'!$K$10:$K$27)</f>
        <v>1.0207082136204519</v>
      </c>
      <c r="W150" s="68">
        <f>locallinterp(R150,'BBG rates'!$G$10:$G$27,'BBG rates'!$J$10:$J$27)</f>
        <v>-0.18575</v>
      </c>
      <c r="X150" s="56">
        <f t="shared" si="36"/>
        <v>-0.18590832696032678</v>
      </c>
      <c r="Y150" s="66">
        <f t="shared" ref="Y150:Y213" si="46">T150*X150%/12+Y151</f>
        <v>0</v>
      </c>
      <c r="Z150" s="72">
        <f t="shared" ref="Z150:Z213" si="47">IF(U150=0,0,Y150*1200/U150)</f>
        <v>0</v>
      </c>
      <c r="AA150" s="79">
        <f t="shared" ref="AA150:AA213" si="48">T150*$AA$17%/12+AA151</f>
        <v>0</v>
      </c>
      <c r="AB150" s="81">
        <f t="shared" si="37"/>
        <v>0</v>
      </c>
      <c r="AD150" s="95">
        <f>locallinterp(R150,'BBG rates'!$N$10:$N$369,'BBG rates'!$P$10:$P$369)</f>
        <v>10.962170822635898</v>
      </c>
      <c r="AI150" s="185">
        <f t="shared" ref="AI150:AI213" si="49">A150</f>
        <v>129</v>
      </c>
      <c r="AJ150" s="127">
        <f>locallinterp(MIN(AI150,CAP_Senior*12),'BBG rates'!$X$24:$X$65,'BBG rates'!$Y$24:$Y$65)</f>
        <v>56.082249538212395</v>
      </c>
      <c r="AK150" s="127">
        <f>locallinterp(MIN(AI150,CAP_CB*12),'BBG rates'!$AA$25:$AA$40,'BBG rates'!$AC$25:$AC$40)</f>
        <v>10.149999999999999</v>
      </c>
      <c r="AL150" s="144">
        <f t="shared" ref="AL150:AL213" si="50">SUMPRODUCT(AJ150:AK150,$AJ$19:$AK$19)</f>
        <v>17.958482421496107</v>
      </c>
      <c r="AM150" s="142">
        <f>(SUMPRODUCT(AL150:AL$381,G150:G$381)+SUMPRODUCT(AL150:AL$381,H150:H$381))/12</f>
        <v>5354267.5100692464</v>
      </c>
    </row>
    <row r="151" spans="1:39" x14ac:dyDescent="0.2">
      <c r="A151" s="7">
        <v>130</v>
      </c>
      <c r="B151" s="7">
        <v>65</v>
      </c>
      <c r="C151" s="7">
        <v>32.5</v>
      </c>
      <c r="D151" s="12">
        <f t="shared" si="42"/>
        <v>10.833333333333334</v>
      </c>
      <c r="E151" s="29">
        <f t="shared" si="38"/>
        <v>3221678.5075256526</v>
      </c>
      <c r="F151" s="2">
        <f t="shared" si="43"/>
        <v>3832.5147532373644</v>
      </c>
      <c r="G151" s="2">
        <f t="shared" ref="G151:G214" si="51">IF($A151&lt;=$I$8,-PPMT($G$11,1,$I$8-$A151+1,$E150),0)</f>
        <v>27509.943593109518</v>
      </c>
      <c r="H151" s="2">
        <f t="shared" ref="H151:H214" si="52">IF($A151&lt;=$I$8,(E150-G151)*$G$13,0)</f>
        <v>10581.578429806068</v>
      </c>
      <c r="I151" s="2">
        <f t="shared" si="41"/>
        <v>41924.036776152949</v>
      </c>
      <c r="J151" s="2">
        <f t="shared" si="39"/>
        <v>454177.06507499033</v>
      </c>
      <c r="K151" s="2">
        <f t="shared" si="44"/>
        <v>35985.208717959453</v>
      </c>
      <c r="L151" s="2">
        <f t="shared" si="44"/>
        <v>389839.76111122745</v>
      </c>
      <c r="M151" s="2"/>
      <c r="N151" s="28">
        <f t="shared" si="40"/>
        <v>4934181.6054730285</v>
      </c>
      <c r="O151" s="2">
        <f t="shared" ref="O151:O214" si="53">IF($A151&lt;=$I$8,-IPMT($G$11,1,$I$8-$A151+1,$N150),0)</f>
        <v>5850.4957197891763</v>
      </c>
      <c r="P151" s="2">
        <f t="shared" ref="P151:P214" si="54">IF($A151&lt;=$I$8,-PPMT($G$11,1,$I$8-$A151+1,$N150),0)</f>
        <v>41995.091371057475</v>
      </c>
      <c r="R151">
        <f t="shared" ref="R151:R214" si="55">ROUND(D151*12,1)</f>
        <v>130</v>
      </c>
      <c r="S151" s="89">
        <f t="shared" si="45"/>
        <v>0</v>
      </c>
      <c r="T151" s="89">
        <f>IF(AND(S151=0,S150&gt;0),SUM($G151:$H$381),S151)</f>
        <v>0</v>
      </c>
      <c r="U151" s="82">
        <f>SUM(T151:T$381)</f>
        <v>0</v>
      </c>
      <c r="V151" s="68">
        <f>localspline(R151,'BBG rates'!$G$10:$G$27,'BBG rates'!$K$10:$K$27)</f>
        <v>1.0204237466080435</v>
      </c>
      <c r="W151" s="68">
        <f>locallinterp(R151,'BBG rates'!$G$10:$G$27,'BBG rates'!$J$10:$J$27)</f>
        <v>-0.18183333333333332</v>
      </c>
      <c r="X151" s="56">
        <f t="shared" ref="X151:X214" si="56">((1+W151%)^(1/12)-1)*1200</f>
        <v>-0.1819850500186071</v>
      </c>
      <c r="Y151" s="66">
        <f t="shared" si="46"/>
        <v>0</v>
      </c>
      <c r="Z151" s="72">
        <f t="shared" si="47"/>
        <v>0</v>
      </c>
      <c r="AA151" s="79">
        <f t="shared" si="48"/>
        <v>0</v>
      </c>
      <c r="AB151" s="81">
        <f t="shared" ref="AB151:AB214" si="57">IF(U151=0,0,AA151*1200/U151)</f>
        <v>0</v>
      </c>
      <c r="AD151" s="95">
        <f>locallinterp(R151,'BBG rates'!$N$10:$N$369,'BBG rates'!$P$10:$P$369)</f>
        <v>11.047206134853235</v>
      </c>
      <c r="AI151" s="185">
        <f t="shared" si="49"/>
        <v>130</v>
      </c>
      <c r="AJ151" s="127">
        <f>locallinterp(MIN(AI151,CAP_Senior*12),'BBG rates'!$X$24:$X$65,'BBG rates'!$Y$24:$Y$65)</f>
        <v>56.233475023501924</v>
      </c>
      <c r="AK151" s="127">
        <f>locallinterp(MIN(AI151,CAP_CB*12),'BBG rates'!$AA$25:$AA$40,'BBG rates'!$AC$25:$AC$40)</f>
        <v>10.166666666666666</v>
      </c>
      <c r="AL151" s="144">
        <f t="shared" si="50"/>
        <v>17.998024087328659</v>
      </c>
      <c r="AM151" s="142">
        <f>(SUMPRODUCT(AL151:AL$381,G151:G$381)+SUMPRODUCT(AL151:AL$381,H151:H$381))/12</f>
        <v>5296988.0654715225</v>
      </c>
    </row>
    <row r="152" spans="1:39" x14ac:dyDescent="0.2">
      <c r="A152" s="7">
        <v>131</v>
      </c>
      <c r="B152" s="7">
        <v>65.5</v>
      </c>
      <c r="C152" s="7">
        <v>32.75</v>
      </c>
      <c r="D152" s="12">
        <f t="shared" si="42"/>
        <v>10.916666666666666</v>
      </c>
      <c r="E152" s="29">
        <f t="shared" ref="E152:E201" si="58">IF($A152&lt;=$I$8,E151-G152-H152,0)</f>
        <v>3183769.3207506509</v>
      </c>
      <c r="F152" s="2">
        <f t="shared" si="43"/>
        <v>3787.7305142257837</v>
      </c>
      <c r="G152" s="2">
        <f t="shared" si="51"/>
        <v>27452.120779360746</v>
      </c>
      <c r="H152" s="2">
        <f t="shared" si="52"/>
        <v>10457.065995640831</v>
      </c>
      <c r="I152" s="2">
        <f t="shared" si="41"/>
        <v>41696.917289227364</v>
      </c>
      <c r="J152" s="2">
        <f t="shared" ref="J152:J215" si="59">IF($I$7=1,I152*A152,IF($I$7=2,I152*B152,IF($I$7=4,I152*C152,I152*D152)))</f>
        <v>455191.34707406536</v>
      </c>
      <c r="K152" s="2">
        <f t="shared" si="44"/>
        <v>35748.233036017606</v>
      </c>
      <c r="L152" s="2">
        <f t="shared" si="44"/>
        <v>390251.54397652554</v>
      </c>
      <c r="M152" s="2"/>
      <c r="N152" s="28">
        <f t="shared" ref="N152:N215" si="60">IF($A152&lt;=$I$8,N151-P152,0)</f>
        <v>4892137.1404327294</v>
      </c>
      <c r="O152" s="2">
        <f t="shared" si="53"/>
        <v>5801.1220505474175</v>
      </c>
      <c r="P152" s="2">
        <f t="shared" si="54"/>
        <v>42044.465040299234</v>
      </c>
      <c r="R152">
        <f t="shared" si="55"/>
        <v>131</v>
      </c>
      <c r="S152" s="89">
        <f t="shared" si="45"/>
        <v>0</v>
      </c>
      <c r="T152" s="89">
        <f>IF(AND(S152=0,S151&gt;0),SUM($G152:$H$381),S152)</f>
        <v>0</v>
      </c>
      <c r="U152" s="82">
        <f>SUM(T152:T$381)</f>
        <v>0</v>
      </c>
      <c r="V152" s="68">
        <f>localspline(R152,'BBG rates'!$G$10:$G$27,'BBG rates'!$K$10:$K$27)</f>
        <v>1.0201245664821419</v>
      </c>
      <c r="W152" s="68">
        <f>locallinterp(R152,'BBG rates'!$G$10:$G$27,'BBG rates'!$J$10:$J$27)</f>
        <v>-0.17791666666666667</v>
      </c>
      <c r="X152" s="56">
        <f t="shared" si="56"/>
        <v>-0.1780619141874773</v>
      </c>
      <c r="Y152" s="66">
        <f t="shared" si="46"/>
        <v>0</v>
      </c>
      <c r="Z152" s="72">
        <f t="shared" si="47"/>
        <v>0</v>
      </c>
      <c r="AA152" s="79">
        <f t="shared" si="48"/>
        <v>0</v>
      </c>
      <c r="AB152" s="81">
        <f t="shared" si="57"/>
        <v>0</v>
      </c>
      <c r="AD152" s="95">
        <f>locallinterp(R152,'BBG rates'!$N$10:$N$369,'BBG rates'!$P$10:$P$369)</f>
        <v>11.132216515393413</v>
      </c>
      <c r="AI152" s="185">
        <f t="shared" si="49"/>
        <v>131</v>
      </c>
      <c r="AJ152" s="127">
        <f>locallinterp(MIN(AI152,CAP_Senior*12),'BBG rates'!$X$24:$X$65,'BBG rates'!$Y$24:$Y$65)</f>
        <v>56.384700508791454</v>
      </c>
      <c r="AK152" s="127">
        <f>locallinterp(MIN(AI152,CAP_CB*12),'BBG rates'!$AA$25:$AA$40,'BBG rates'!$AC$25:$AC$40)</f>
        <v>10.183333333333334</v>
      </c>
      <c r="AL152" s="144">
        <f t="shared" si="50"/>
        <v>18.037565753161214</v>
      </c>
      <c r="AM152" s="142">
        <f>(SUMPRODUCT(AL152:AL$381,G152:G$381)+SUMPRODUCT(AL152:AL$381,H152:H$381))/12</f>
        <v>5239857.0545639032</v>
      </c>
    </row>
    <row r="153" spans="1:39" x14ac:dyDescent="0.2">
      <c r="A153" s="7">
        <v>132</v>
      </c>
      <c r="B153" s="7">
        <v>66</v>
      </c>
      <c r="C153" s="7">
        <v>33</v>
      </c>
      <c r="D153" s="12">
        <f t="shared" si="42"/>
        <v>11</v>
      </c>
      <c r="E153" s="29">
        <f t="shared" si="58"/>
        <v>3146041.7511662249</v>
      </c>
      <c r="F153" s="2">
        <f t="shared" si="43"/>
        <v>3743.1606469402241</v>
      </c>
      <c r="G153" s="2">
        <f t="shared" si="51"/>
        <v>27394.419502676523</v>
      </c>
      <c r="H153" s="2">
        <f t="shared" si="52"/>
        <v>10333.150081749664</v>
      </c>
      <c r="I153" s="2">
        <f t="shared" si="41"/>
        <v>41470.730231366411</v>
      </c>
      <c r="J153" s="2">
        <f t="shared" si="59"/>
        <v>456178.03254503052</v>
      </c>
      <c r="K153" s="2">
        <f t="shared" si="44"/>
        <v>35512.562765631046</v>
      </c>
      <c r="L153" s="2">
        <f t="shared" si="44"/>
        <v>390638.19042194152</v>
      </c>
      <c r="M153" s="2"/>
      <c r="N153" s="28">
        <f t="shared" si="60"/>
        <v>4850043.2436745176</v>
      </c>
      <c r="O153" s="2">
        <f t="shared" si="53"/>
        <v>5751.6903326353313</v>
      </c>
      <c r="P153" s="2">
        <f t="shared" si="54"/>
        <v>42093.896758211326</v>
      </c>
      <c r="R153">
        <f t="shared" si="55"/>
        <v>132</v>
      </c>
      <c r="S153" s="89">
        <f t="shared" si="45"/>
        <v>0</v>
      </c>
      <c r="T153" s="89">
        <f>IF(AND(S153=0,S152&gt;0),SUM($G153:$H$381),S153)</f>
        <v>0</v>
      </c>
      <c r="U153" s="82">
        <f>SUM(T153:T$381)</f>
        <v>0</v>
      </c>
      <c r="V153" s="68">
        <f>localspline(R153,'BBG rates'!$G$10:$G$27,'BBG rates'!$K$10:$K$27)</f>
        <v>1.0198090076446533</v>
      </c>
      <c r="W153" s="68">
        <f>locallinterp(R153,'BBG rates'!$G$10:$G$27,'BBG rates'!$J$10:$J$27)</f>
        <v>-0.17399999999999999</v>
      </c>
      <c r="X153" s="56">
        <f t="shared" si="56"/>
        <v>-0.17413891945641247</v>
      </c>
      <c r="Y153" s="66">
        <f t="shared" si="46"/>
        <v>0</v>
      </c>
      <c r="Z153" s="72">
        <f t="shared" si="47"/>
        <v>0</v>
      </c>
      <c r="AA153" s="79">
        <f t="shared" si="48"/>
        <v>0</v>
      </c>
      <c r="AB153" s="81">
        <f t="shared" si="57"/>
        <v>0</v>
      </c>
      <c r="AD153" s="95">
        <f>locallinterp(R153,'BBG rates'!$N$10:$N$369,'BBG rates'!$P$10:$P$369)</f>
        <v>11.217200599363801</v>
      </c>
      <c r="AI153" s="185">
        <f t="shared" si="49"/>
        <v>132</v>
      </c>
      <c r="AJ153" s="127">
        <f>locallinterp(MIN(AI153,CAP_Senior*12),'BBG rates'!$X$24:$X$65,'BBG rates'!$Y$24:$Y$65)</f>
        <v>56.535925994080984</v>
      </c>
      <c r="AK153" s="127">
        <f>locallinterp(MIN(AI153,CAP_CB*12),'BBG rates'!$AA$25:$AA$40,'BBG rates'!$AC$25:$AC$40)</f>
        <v>10.199999999999999</v>
      </c>
      <c r="AL153" s="144">
        <f t="shared" si="50"/>
        <v>18.077107418993769</v>
      </c>
      <c r="AM153" s="142">
        <f>(SUMPRODUCT(AL153:AL$381,G153:G$381)+SUMPRODUCT(AL153:AL$381,H153:H$381))/12</f>
        <v>5182874.6004719893</v>
      </c>
    </row>
    <row r="154" spans="1:39" x14ac:dyDescent="0.2">
      <c r="A154" s="7">
        <v>133</v>
      </c>
      <c r="B154" s="7">
        <v>66.5</v>
      </c>
      <c r="C154" s="7">
        <v>33.25</v>
      </c>
      <c r="D154" s="12">
        <f t="shared" si="42"/>
        <v>11.083333333333334</v>
      </c>
      <c r="E154" s="29">
        <f t="shared" si="58"/>
        <v>3108495.0833203895</v>
      </c>
      <c r="F154" s="2">
        <f t="shared" si="43"/>
        <v>3698.8043071599836</v>
      </c>
      <c r="G154" s="2">
        <f t="shared" si="51"/>
        <v>27336.839507599554</v>
      </c>
      <c r="H154" s="2">
        <f t="shared" si="52"/>
        <v>10209.828338235993</v>
      </c>
      <c r="I154" s="2">
        <f t="shared" si="41"/>
        <v>41245.472152995528</v>
      </c>
      <c r="J154" s="2">
        <f t="shared" si="59"/>
        <v>457137.31636236713</v>
      </c>
      <c r="K154" s="2">
        <f t="shared" si="44"/>
        <v>35278.191279499471</v>
      </c>
      <c r="L154" s="2">
        <f t="shared" si="44"/>
        <v>390999.95334778586</v>
      </c>
      <c r="M154" s="2"/>
      <c r="N154" s="28">
        <f t="shared" si="60"/>
        <v>4807899.8570814757</v>
      </c>
      <c r="O154" s="2">
        <f t="shared" si="53"/>
        <v>5702.2004978050381</v>
      </c>
      <c r="P154" s="2">
        <f t="shared" si="54"/>
        <v>42143.386593041614</v>
      </c>
      <c r="R154">
        <f t="shared" si="55"/>
        <v>133</v>
      </c>
      <c r="S154" s="89">
        <f t="shared" si="45"/>
        <v>0</v>
      </c>
      <c r="T154" s="89">
        <f>IF(AND(S154=0,S153&gt;0),SUM($G154:$H$381),S154)</f>
        <v>0</v>
      </c>
      <c r="U154" s="82">
        <f>SUM(T154:T$381)</f>
        <v>0</v>
      </c>
      <c r="V154" s="68">
        <f>localspline(R154,'BBG rates'!$G$10:$G$27,'BBG rates'!$K$10:$K$27)</f>
        <v>1.019475972574923</v>
      </c>
      <c r="W154" s="68">
        <f>locallinterp(R154,'BBG rates'!$G$10:$G$27,'BBG rates'!$J$10:$J$27)</f>
        <v>-0.169625</v>
      </c>
      <c r="X154" s="56">
        <f t="shared" si="56"/>
        <v>-0.16975701769443852</v>
      </c>
      <c r="Y154" s="66">
        <f t="shared" si="46"/>
        <v>0</v>
      </c>
      <c r="Z154" s="72">
        <f t="shared" si="47"/>
        <v>0</v>
      </c>
      <c r="AA154" s="79">
        <f t="shared" si="48"/>
        <v>0</v>
      </c>
      <c r="AB154" s="81">
        <f t="shared" si="57"/>
        <v>0</v>
      </c>
      <c r="AD154" s="95">
        <f>locallinterp(R154,'BBG rates'!$N$10:$N$369,'BBG rates'!$P$10:$P$369)</f>
        <v>11.302156930411712</v>
      </c>
      <c r="AI154" s="185">
        <f t="shared" si="49"/>
        <v>133</v>
      </c>
      <c r="AJ154" s="127">
        <f>locallinterp(MIN(AI154,CAP_Senior*12),'BBG rates'!$X$24:$X$65,'BBG rates'!$Y$24:$Y$65)</f>
        <v>56.673984045571196</v>
      </c>
      <c r="AK154" s="127">
        <f>locallinterp(MIN(AI154,CAP_CB*12),'BBG rates'!$AA$25:$AA$40,'BBG rates'!$AC$25:$AC$40)</f>
        <v>10.216666666666667</v>
      </c>
      <c r="AL154" s="144">
        <f t="shared" si="50"/>
        <v>18.114410621080438</v>
      </c>
      <c r="AM154" s="142">
        <f>(SUMPRODUCT(AL154:AL$381,G154:G$381)+SUMPRODUCT(AL154:AL$381,H154:H$381))/12</f>
        <v>5126040.8231357187</v>
      </c>
    </row>
    <row r="155" spans="1:39" x14ac:dyDescent="0.2">
      <c r="A155" s="7">
        <v>134</v>
      </c>
      <c r="B155" s="7">
        <v>67</v>
      </c>
      <c r="C155" s="7">
        <v>33.5</v>
      </c>
      <c r="D155" s="12">
        <f t="shared" si="42"/>
        <v>11.166666666666666</v>
      </c>
      <c r="E155" s="29">
        <f t="shared" si="58"/>
        <v>3071128.6043574493</v>
      </c>
      <c r="F155" s="2">
        <f t="shared" si="43"/>
        <v>3654.6606537274756</v>
      </c>
      <c r="G155" s="2">
        <f t="shared" si="51"/>
        <v>27279.380539209538</v>
      </c>
      <c r="H155" s="2">
        <f t="shared" si="52"/>
        <v>10087.098423730735</v>
      </c>
      <c r="I155" s="2">
        <f t="shared" si="41"/>
        <v>41021.139616667744</v>
      </c>
      <c r="J155" s="2">
        <f t="shared" si="59"/>
        <v>458069.39238612313</v>
      </c>
      <c r="K155" s="2">
        <f t="shared" si="44"/>
        <v>35045.111982479102</v>
      </c>
      <c r="L155" s="2">
        <f t="shared" si="44"/>
        <v>391337.08380434994</v>
      </c>
      <c r="M155" s="2"/>
      <c r="N155" s="28">
        <f t="shared" si="60"/>
        <v>4765706.9224683577</v>
      </c>
      <c r="O155" s="2">
        <f t="shared" si="53"/>
        <v>5652.6524777284239</v>
      </c>
      <c r="P155" s="2">
        <f t="shared" si="54"/>
        <v>42192.934613118232</v>
      </c>
      <c r="R155">
        <f t="shared" si="55"/>
        <v>134</v>
      </c>
      <c r="S155" s="89">
        <f t="shared" si="45"/>
        <v>0</v>
      </c>
      <c r="T155" s="89">
        <f>IF(AND(S155=0,S154&gt;0),SUM($G155:$H$381),S155)</f>
        <v>0</v>
      </c>
      <c r="U155" s="82">
        <f>SUM(T155:T$381)</f>
        <v>0</v>
      </c>
      <c r="V155" s="68">
        <f>localspline(R155,'BBG rates'!$G$10:$G$27,'BBG rates'!$K$10:$K$27)</f>
        <v>1.0191264573757928</v>
      </c>
      <c r="W155" s="68">
        <f>locallinterp(R155,'BBG rates'!$G$10:$G$27,'BBG rates'!$J$10:$J$27)</f>
        <v>-0.16524999999999998</v>
      </c>
      <c r="X155" s="56">
        <f t="shared" si="56"/>
        <v>-0.16537529195992384</v>
      </c>
      <c r="Y155" s="66">
        <f t="shared" si="46"/>
        <v>0</v>
      </c>
      <c r="Z155" s="72">
        <f t="shared" si="47"/>
        <v>0</v>
      </c>
      <c r="AA155" s="79">
        <f t="shared" si="48"/>
        <v>0</v>
      </c>
      <c r="AB155" s="81">
        <f t="shared" si="57"/>
        <v>0</v>
      </c>
      <c r="AD155" s="95">
        <f>locallinterp(R155,'BBG rates'!$N$10:$N$369,'BBG rates'!$P$10:$P$369)</f>
        <v>11.387084135193028</v>
      </c>
      <c r="AI155" s="185">
        <f t="shared" si="49"/>
        <v>134</v>
      </c>
      <c r="AJ155" s="127">
        <f>locallinterp(MIN(AI155,CAP_Senior*12),'BBG rates'!$X$24:$X$65,'BBG rates'!$Y$24:$Y$65)</f>
        <v>56.812042097061408</v>
      </c>
      <c r="AK155" s="127">
        <f>locallinterp(MIN(AI155,CAP_CB*12),'BBG rates'!$AA$25:$AA$40,'BBG rates'!$AC$25:$AC$40)</f>
        <v>10.233333333333333</v>
      </c>
      <c r="AL155" s="144">
        <f t="shared" si="50"/>
        <v>18.151713823167107</v>
      </c>
      <c r="AM155" s="142">
        <f>(SUMPRODUCT(AL155:AL$381,G155:G$381)+SUMPRODUCT(AL155:AL$381,H155:H$381))/12</f>
        <v>5069362.8432346536</v>
      </c>
    </row>
    <row r="156" spans="1:39" x14ac:dyDescent="0.2">
      <c r="A156" s="7">
        <v>135</v>
      </c>
      <c r="B156" s="7">
        <v>67.5</v>
      </c>
      <c r="C156" s="7">
        <v>33.75</v>
      </c>
      <c r="D156" s="12">
        <f t="shared" si="42"/>
        <v>11.25</v>
      </c>
      <c r="E156" s="29">
        <f t="shared" si="58"/>
        <v>3033941.6040089647</v>
      </c>
      <c r="F156" s="2">
        <f t="shared" si="43"/>
        <v>3610.7288485375757</v>
      </c>
      <c r="G156" s="2">
        <f t="shared" si="51"/>
        <v>27222.042343121931</v>
      </c>
      <c r="H156" s="2">
        <f t="shared" si="52"/>
        <v>9964.9580053626305</v>
      </c>
      <c r="I156" s="2">
        <f t="shared" si="41"/>
        <v>40797.729197022141</v>
      </c>
      <c r="J156" s="2">
        <f t="shared" si="59"/>
        <v>458974.45346649911</v>
      </c>
      <c r="K156" s="2">
        <f t="shared" si="44"/>
        <v>34813.318311430863</v>
      </c>
      <c r="L156" s="2">
        <f t="shared" si="44"/>
        <v>391649.83100359718</v>
      </c>
      <c r="M156" s="2"/>
      <c r="N156" s="28">
        <f t="shared" si="60"/>
        <v>4723464.3815815086</v>
      </c>
      <c r="O156" s="2">
        <f t="shared" si="53"/>
        <v>5603.046203997038</v>
      </c>
      <c r="P156" s="2">
        <f t="shared" si="54"/>
        <v>42242.540886849623</v>
      </c>
      <c r="R156">
        <f t="shared" si="55"/>
        <v>135</v>
      </c>
      <c r="S156" s="89">
        <f t="shared" si="45"/>
        <v>0</v>
      </c>
      <c r="T156" s="89">
        <f>IF(AND(S156=0,S155&gt;0),SUM($G156:$H$381),S156)</f>
        <v>0</v>
      </c>
      <c r="U156" s="82">
        <f>SUM(T156:T$381)</f>
        <v>0</v>
      </c>
      <c r="V156" s="68">
        <f>localspline(R156,'BBG rates'!$G$10:$G$27,'BBG rates'!$K$10:$K$27)</f>
        <v>1.0187622049384828</v>
      </c>
      <c r="W156" s="68">
        <f>locallinterp(R156,'BBG rates'!$G$10:$G$27,'BBG rates'!$J$10:$J$27)</f>
        <v>-0.16087499999999999</v>
      </c>
      <c r="X156" s="56">
        <f t="shared" si="56"/>
        <v>-0.16099374223834673</v>
      </c>
      <c r="Y156" s="66">
        <f t="shared" si="46"/>
        <v>0</v>
      </c>
      <c r="Z156" s="72">
        <f t="shared" si="47"/>
        <v>0</v>
      </c>
      <c r="AA156" s="79">
        <f t="shared" si="48"/>
        <v>0</v>
      </c>
      <c r="AB156" s="81">
        <f t="shared" si="57"/>
        <v>0</v>
      </c>
      <c r="AD156" s="95">
        <f>locallinterp(R156,'BBG rates'!$N$10:$N$369,'BBG rates'!$P$10:$P$369)</f>
        <v>11.471980985604569</v>
      </c>
      <c r="AI156" s="185">
        <f t="shared" si="49"/>
        <v>135</v>
      </c>
      <c r="AJ156" s="127">
        <f>locallinterp(MIN(AI156,CAP_Senior*12),'BBG rates'!$X$24:$X$65,'BBG rates'!$Y$24:$Y$65)</f>
        <v>56.95010014855162</v>
      </c>
      <c r="AK156" s="127">
        <f>locallinterp(MIN(AI156,CAP_CB*12),'BBG rates'!$AA$25:$AA$40,'BBG rates'!$AC$25:$AC$40)</f>
        <v>10.25</v>
      </c>
      <c r="AL156" s="144">
        <f t="shared" si="50"/>
        <v>18.189017025253776</v>
      </c>
      <c r="AM156" s="142">
        <f>(SUMPRODUCT(AL156:AL$381,G156:G$381)+SUMPRODUCT(AL156:AL$381,H156:H$381))/12</f>
        <v>5012840.7071750965</v>
      </c>
    </row>
    <row r="157" spans="1:39" x14ac:dyDescent="0.2">
      <c r="A157" s="7">
        <v>136</v>
      </c>
      <c r="B157" s="7">
        <v>68</v>
      </c>
      <c r="C157" s="7">
        <v>34</v>
      </c>
      <c r="D157" s="12">
        <f t="shared" si="42"/>
        <v>11.333333333333334</v>
      </c>
      <c r="E157" s="29">
        <f t="shared" si="58"/>
        <v>2996933.3745847493</v>
      </c>
      <c r="F157" s="2">
        <f t="shared" si="43"/>
        <v>3567.0080565269973</v>
      </c>
      <c r="G157" s="2">
        <f t="shared" si="51"/>
        <v>27164.824665486936</v>
      </c>
      <c r="H157" s="2">
        <f t="shared" si="52"/>
        <v>9843.4047587286714</v>
      </c>
      <c r="I157" s="2">
        <f t="shared" si="41"/>
        <v>40575.237480742602</v>
      </c>
      <c r="J157" s="2">
        <f t="shared" si="59"/>
        <v>459852.69144841615</v>
      </c>
      <c r="K157" s="2">
        <f t="shared" si="44"/>
        <v>34582.803735069392</v>
      </c>
      <c r="L157" s="2">
        <f t="shared" si="44"/>
        <v>391938.44233078643</v>
      </c>
      <c r="M157" s="2"/>
      <c r="N157" s="28">
        <f t="shared" si="60"/>
        <v>4681172.1760987835</v>
      </c>
      <c r="O157" s="2">
        <f t="shared" si="53"/>
        <v>5553.3816081220029</v>
      </c>
      <c r="P157" s="2">
        <f t="shared" si="54"/>
        <v>42292.205482724654</v>
      </c>
      <c r="R157">
        <f t="shared" si="55"/>
        <v>136</v>
      </c>
      <c r="S157" s="89">
        <f t="shared" si="45"/>
        <v>0</v>
      </c>
      <c r="T157" s="89">
        <f>IF(AND(S157=0,S156&gt;0),SUM($G157:$H$381),S157)</f>
        <v>0</v>
      </c>
      <c r="U157" s="82">
        <f>SUM(T157:T$381)</f>
        <v>0</v>
      </c>
      <c r="V157" s="68">
        <f>localspline(R157,'BBG rates'!$G$10:$G$27,'BBG rates'!$K$10:$K$27)</f>
        <v>1.0183847794456817</v>
      </c>
      <c r="W157" s="68">
        <f>locallinterp(R157,'BBG rates'!$G$10:$G$27,'BBG rates'!$J$10:$J$27)</f>
        <v>-0.1565</v>
      </c>
      <c r="X157" s="56">
        <f t="shared" si="56"/>
        <v>-0.15661236851465254</v>
      </c>
      <c r="Y157" s="66">
        <f t="shared" si="46"/>
        <v>0</v>
      </c>
      <c r="Z157" s="72">
        <f t="shared" si="47"/>
        <v>0</v>
      </c>
      <c r="AA157" s="79">
        <f t="shared" si="48"/>
        <v>0</v>
      </c>
      <c r="AB157" s="81">
        <f t="shared" si="57"/>
        <v>0</v>
      </c>
      <c r="AD157" s="95">
        <f>locallinterp(R157,'BBG rates'!$N$10:$N$369,'BBG rates'!$P$10:$P$369)</f>
        <v>11.55684638389171</v>
      </c>
      <c r="AI157" s="185">
        <f t="shared" si="49"/>
        <v>136</v>
      </c>
      <c r="AJ157" s="127">
        <f>locallinterp(MIN(AI157,CAP_Senior*12),'BBG rates'!$X$24:$X$65,'BBG rates'!$Y$24:$Y$65)</f>
        <v>57.088158200041832</v>
      </c>
      <c r="AK157" s="127">
        <f>locallinterp(MIN(AI157,CAP_CB*12),'BBG rates'!$AA$25:$AA$40,'BBG rates'!$AC$25:$AC$40)</f>
        <v>10.266666666666666</v>
      </c>
      <c r="AL157" s="144">
        <f t="shared" si="50"/>
        <v>18.226320227340445</v>
      </c>
      <c r="AM157" s="142">
        <f>(SUMPRODUCT(AL157:AL$381,G157:G$381)+SUMPRODUCT(AL157:AL$381,H157:H$381))/12</f>
        <v>4956474.4586370392</v>
      </c>
    </row>
    <row r="158" spans="1:39" x14ac:dyDescent="0.2">
      <c r="A158" s="7">
        <v>137</v>
      </c>
      <c r="B158" s="7">
        <v>68.5</v>
      </c>
      <c r="C158" s="7">
        <v>34.25</v>
      </c>
      <c r="D158" s="12">
        <f t="shared" si="42"/>
        <v>11.416666666666666</v>
      </c>
      <c r="E158" s="29">
        <f t="shared" si="58"/>
        <v>2960103.2109638965</v>
      </c>
      <c r="F158" s="2">
        <f t="shared" si="43"/>
        <v>3523.4974456637087</v>
      </c>
      <c r="G158" s="2">
        <f t="shared" si="51"/>
        <v>27107.727252988294</v>
      </c>
      <c r="H158" s="2">
        <f t="shared" si="52"/>
        <v>9722.4363678646296</v>
      </c>
      <c r="I158" s="2">
        <f t="shared" si="41"/>
        <v>40353.661066516637</v>
      </c>
      <c r="J158" s="2">
        <f t="shared" si="59"/>
        <v>460704.29717606492</v>
      </c>
      <c r="K158" s="2">
        <f t="shared" si="44"/>
        <v>34353.56175381269</v>
      </c>
      <c r="L158" s="2">
        <f t="shared" si="44"/>
        <v>392203.16335602821</v>
      </c>
      <c r="M158" s="2"/>
      <c r="N158" s="28">
        <f t="shared" si="60"/>
        <v>4638830.2476294711</v>
      </c>
      <c r="O158" s="2">
        <f t="shared" si="53"/>
        <v>5503.6586215339157</v>
      </c>
      <c r="P158" s="2">
        <f t="shared" si="54"/>
        <v>42341.928469312741</v>
      </c>
      <c r="R158">
        <f t="shared" si="55"/>
        <v>137</v>
      </c>
      <c r="S158" s="89">
        <f t="shared" si="45"/>
        <v>0</v>
      </c>
      <c r="T158" s="89">
        <f>IF(AND(S158=0,S157&gt;0),SUM($G158:$H$381),S158)</f>
        <v>0</v>
      </c>
      <c r="U158" s="82">
        <f>SUM(T158:T$381)</f>
        <v>0</v>
      </c>
      <c r="V158" s="68">
        <f>localspline(R158,'BBG rates'!$G$10:$G$27,'BBG rates'!$K$10:$K$27)</f>
        <v>1.0179957450413588</v>
      </c>
      <c r="W158" s="68">
        <f>locallinterp(R158,'BBG rates'!$G$10:$G$27,'BBG rates'!$J$10:$J$27)</f>
        <v>-0.15212499999999998</v>
      </c>
      <c r="X158" s="56">
        <f t="shared" si="56"/>
        <v>-0.15223117077418635</v>
      </c>
      <c r="Y158" s="66">
        <f t="shared" si="46"/>
        <v>0</v>
      </c>
      <c r="Z158" s="72">
        <f t="shared" si="47"/>
        <v>0</v>
      </c>
      <c r="AA158" s="79">
        <f t="shared" si="48"/>
        <v>0</v>
      </c>
      <c r="AB158" s="81">
        <f t="shared" si="57"/>
        <v>0</v>
      </c>
      <c r="AD158" s="95">
        <f>locallinterp(R158,'BBG rates'!$N$10:$N$369,'BBG rates'!$P$10:$P$369)</f>
        <v>11.641679362645156</v>
      </c>
      <c r="AI158" s="185">
        <f t="shared" si="49"/>
        <v>137</v>
      </c>
      <c r="AJ158" s="127">
        <f>locallinterp(MIN(AI158,CAP_Senior*12),'BBG rates'!$X$24:$X$65,'BBG rates'!$Y$24:$Y$65)</f>
        <v>57.226216251532044</v>
      </c>
      <c r="AK158" s="127">
        <f>locallinterp(MIN(AI158,CAP_CB*12),'BBG rates'!$AA$25:$AA$40,'BBG rates'!$AC$25:$AC$40)</f>
        <v>10.283333333333333</v>
      </c>
      <c r="AL158" s="144">
        <f t="shared" si="50"/>
        <v>18.263623429427113</v>
      </c>
      <c r="AM158" s="142">
        <f>(SUMPRODUCT(AL158:AL$381,G158:G$381)+SUMPRODUCT(AL158:AL$381,H158:H$381))/12</f>
        <v>4900264.138592653</v>
      </c>
    </row>
    <row r="159" spans="1:39" x14ac:dyDescent="0.2">
      <c r="A159" s="7">
        <v>138</v>
      </c>
      <c r="B159" s="7">
        <v>69</v>
      </c>
      <c r="C159" s="7">
        <v>34.5</v>
      </c>
      <c r="D159" s="12">
        <f t="shared" si="42"/>
        <v>11.5</v>
      </c>
      <c r="E159" s="29">
        <f t="shared" si="58"/>
        <v>2923450.4105858384</v>
      </c>
      <c r="F159" s="2">
        <f t="shared" si="43"/>
        <v>3480.1961869363831</v>
      </c>
      <c r="G159" s="2">
        <f t="shared" si="51"/>
        <v>27050.749852842164</v>
      </c>
      <c r="H159" s="2">
        <f t="shared" si="52"/>
        <v>9602.0505252156927</v>
      </c>
      <c r="I159" s="2">
        <f t="shared" si="41"/>
        <v>40132.996564994239</v>
      </c>
      <c r="J159" s="2">
        <f t="shared" si="59"/>
        <v>461529.46049743373</v>
      </c>
      <c r="K159" s="2">
        <f t="shared" si="44"/>
        <v>34125.585899632373</v>
      </c>
      <c r="L159" s="2">
        <f t="shared" si="44"/>
        <v>392444.23784577224</v>
      </c>
      <c r="M159" s="2"/>
      <c r="N159" s="28">
        <f t="shared" si="60"/>
        <v>4596438.5377142075</v>
      </c>
      <c r="O159" s="2">
        <f t="shared" si="53"/>
        <v>5453.8771755827629</v>
      </c>
      <c r="P159" s="2">
        <f t="shared" si="54"/>
        <v>42391.709915263891</v>
      </c>
      <c r="R159">
        <f t="shared" si="55"/>
        <v>138</v>
      </c>
      <c r="S159" s="89">
        <f t="shared" si="45"/>
        <v>0</v>
      </c>
      <c r="T159" s="89">
        <f>IF(AND(S159=0,S158&gt;0),SUM($G159:$H$381),S159)</f>
        <v>0</v>
      </c>
      <c r="U159" s="82">
        <f>SUM(T159:T$381)</f>
        <v>0</v>
      </c>
      <c r="V159" s="68">
        <f>localspline(R159,'BBG rates'!$G$10:$G$27,'BBG rates'!$K$10:$K$27)</f>
        <v>1.0175968446748129</v>
      </c>
      <c r="W159" s="68">
        <f>locallinterp(R159,'BBG rates'!$G$10:$G$27,'BBG rates'!$J$10:$J$27)</f>
        <v>-0.14774999999999999</v>
      </c>
      <c r="X159" s="56">
        <f t="shared" si="56"/>
        <v>-0.14785014900229321</v>
      </c>
      <c r="Y159" s="66">
        <f t="shared" si="46"/>
        <v>0</v>
      </c>
      <c r="Z159" s="72">
        <f t="shared" si="47"/>
        <v>0</v>
      </c>
      <c r="AA159" s="79">
        <f t="shared" si="48"/>
        <v>0</v>
      </c>
      <c r="AB159" s="81">
        <f t="shared" si="57"/>
        <v>0</v>
      </c>
      <c r="AD159" s="95">
        <f>locallinterp(R159,'BBG rates'!$N$10:$N$369,'BBG rates'!$P$10:$P$369)</f>
        <v>11.726479099701391</v>
      </c>
      <c r="AI159" s="185">
        <f t="shared" si="49"/>
        <v>138</v>
      </c>
      <c r="AJ159" s="127">
        <f>locallinterp(MIN(AI159,CAP_Senior*12),'BBG rates'!$X$24:$X$65,'BBG rates'!$Y$24:$Y$65)</f>
        <v>57.364274303022256</v>
      </c>
      <c r="AK159" s="127">
        <f>locallinterp(MIN(AI159,CAP_CB*12),'BBG rates'!$AA$25:$AA$40,'BBG rates'!$AC$25:$AC$40)</f>
        <v>10.3</v>
      </c>
      <c r="AL159" s="144">
        <f t="shared" si="50"/>
        <v>18.300926631513782</v>
      </c>
      <c r="AM159" s="142">
        <f>(SUMPRODUCT(AL159:AL$381,G159:G$381)+SUMPRODUCT(AL159:AL$381,H159:H$381))/12</f>
        <v>4844209.7853246992</v>
      </c>
    </row>
    <row r="160" spans="1:39" x14ac:dyDescent="0.2">
      <c r="A160" s="7">
        <v>139</v>
      </c>
      <c r="B160" s="7">
        <v>69.5</v>
      </c>
      <c r="C160" s="7">
        <v>34.75</v>
      </c>
      <c r="D160" s="12">
        <f t="shared" si="42"/>
        <v>11.583333333333334</v>
      </c>
      <c r="E160" s="29">
        <f t="shared" si="58"/>
        <v>2886974.2734414353</v>
      </c>
      <c r="F160" s="2">
        <f t="shared" si="43"/>
        <v>3437.1034543438864</v>
      </c>
      <c r="G160" s="2">
        <f t="shared" si="51"/>
        <v>26993.892212796065</v>
      </c>
      <c r="H160" s="2">
        <f t="shared" si="52"/>
        <v>9482.2449316071907</v>
      </c>
      <c r="I160" s="2">
        <f t="shared" si="41"/>
        <v>39913.240598747143</v>
      </c>
      <c r="J160" s="2">
        <f t="shared" si="59"/>
        <v>462328.37026882108</v>
      </c>
      <c r="K160" s="2">
        <f t="shared" si="44"/>
        <v>33898.869735904802</v>
      </c>
      <c r="L160" s="2">
        <f t="shared" si="44"/>
        <v>392661.90777423064</v>
      </c>
      <c r="M160" s="2"/>
      <c r="N160" s="28">
        <f t="shared" si="60"/>
        <v>4553996.9878248991</v>
      </c>
      <c r="O160" s="2">
        <f t="shared" si="53"/>
        <v>5404.0372015378134</v>
      </c>
      <c r="P160" s="2">
        <f t="shared" si="54"/>
        <v>42441.549889308852</v>
      </c>
      <c r="R160">
        <f t="shared" si="55"/>
        <v>139</v>
      </c>
      <c r="S160" s="89">
        <f t="shared" si="45"/>
        <v>0</v>
      </c>
      <c r="T160" s="89">
        <f>IF(AND(S160=0,S159&gt;0),SUM($G160:$H$381),S160)</f>
        <v>0</v>
      </c>
      <c r="U160" s="82">
        <f>SUM(T160:T$381)</f>
        <v>0</v>
      </c>
      <c r="V160" s="68">
        <f>localspline(R160,'BBG rates'!$G$10:$G$27,'BBG rates'!$K$10:$K$27)</f>
        <v>1.0171896126895736</v>
      </c>
      <c r="W160" s="68">
        <f>locallinterp(R160,'BBG rates'!$G$10:$G$27,'BBG rates'!$J$10:$J$27)</f>
        <v>-0.143375</v>
      </c>
      <c r="X160" s="56">
        <f t="shared" si="56"/>
        <v>-0.14346930318391848</v>
      </c>
      <c r="Y160" s="66">
        <f t="shared" si="46"/>
        <v>0</v>
      </c>
      <c r="Z160" s="72">
        <f t="shared" si="47"/>
        <v>0</v>
      </c>
      <c r="AA160" s="79">
        <f t="shared" si="48"/>
        <v>0</v>
      </c>
      <c r="AB160" s="81">
        <f t="shared" si="57"/>
        <v>0</v>
      </c>
      <c r="AD160" s="95">
        <f>locallinterp(R160,'BBG rates'!$N$10:$N$369,'BBG rates'!$P$10:$P$369)</f>
        <v>11.811244900758856</v>
      </c>
      <c r="AI160" s="185">
        <f t="shared" si="49"/>
        <v>139</v>
      </c>
      <c r="AJ160" s="127">
        <f>locallinterp(MIN(AI160,CAP_Senior*12),'BBG rates'!$X$24:$X$65,'BBG rates'!$Y$24:$Y$65)</f>
        <v>57.502332354512468</v>
      </c>
      <c r="AK160" s="127">
        <f>locallinterp(MIN(AI160,CAP_CB*12),'BBG rates'!$AA$25:$AA$40,'BBG rates'!$AC$25:$AC$40)</f>
        <v>10.316666666666666</v>
      </c>
      <c r="AL160" s="144">
        <f t="shared" si="50"/>
        <v>18.338229833600451</v>
      </c>
      <c r="AM160" s="142">
        <f>(SUMPRODUCT(AL160:AL$381,G160:G$381)+SUMPRODUCT(AL160:AL$381,H160:H$381))/12</f>
        <v>4788311.4344448354</v>
      </c>
    </row>
    <row r="161" spans="1:39" x14ac:dyDescent="0.2">
      <c r="A161" s="7">
        <v>140</v>
      </c>
      <c r="B161" s="7">
        <v>70</v>
      </c>
      <c r="C161" s="7">
        <v>35</v>
      </c>
      <c r="D161" s="12">
        <f t="shared" si="42"/>
        <v>11.666666666666666</v>
      </c>
      <c r="E161" s="29">
        <f t="shared" si="58"/>
        <v>2850674.1020640922</v>
      </c>
      <c r="F161" s="2">
        <f t="shared" si="43"/>
        <v>3394.2184248848007</v>
      </c>
      <c r="G161" s="2">
        <f t="shared" si="51"/>
        <v>26937.154081127719</v>
      </c>
      <c r="H161" s="2">
        <f t="shared" si="52"/>
        <v>9363.0172962154247</v>
      </c>
      <c r="I161" s="2">
        <f t="shared" si="41"/>
        <v>39694.389802227946</v>
      </c>
      <c r="J161" s="2">
        <f t="shared" si="59"/>
        <v>463101.214359326</v>
      </c>
      <c r="K161" s="2">
        <f t="shared" si="44"/>
        <v>33673.406857262773</v>
      </c>
      <c r="L161" s="2">
        <f t="shared" si="44"/>
        <v>392856.41333473235</v>
      </c>
      <c r="M161" s="2"/>
      <c r="N161" s="28">
        <f t="shared" si="60"/>
        <v>4511505.5393646397</v>
      </c>
      <c r="O161" s="2">
        <f t="shared" si="53"/>
        <v>5354.1386305875303</v>
      </c>
      <c r="P161" s="2">
        <f t="shared" si="54"/>
        <v>42491.448460259147</v>
      </c>
      <c r="R161">
        <f t="shared" si="55"/>
        <v>140</v>
      </c>
      <c r="S161" s="89">
        <f t="shared" si="45"/>
        <v>0</v>
      </c>
      <c r="T161" s="89">
        <f>IF(AND(S161=0,S160&gt;0),SUM($G161:$H$381),S161)</f>
        <v>0</v>
      </c>
      <c r="U161" s="82">
        <f>SUM(T161:T$381)</f>
        <v>0</v>
      </c>
      <c r="V161" s="68">
        <f>localspline(R161,'BBG rates'!$G$10:$G$27,'BBG rates'!$K$10:$K$27)</f>
        <v>1.0167757324483095</v>
      </c>
      <c r="W161" s="68">
        <f>locallinterp(R161,'BBG rates'!$G$10:$G$27,'BBG rates'!$J$10:$J$27)</f>
        <v>-0.13899999999999998</v>
      </c>
      <c r="X161" s="56">
        <f t="shared" si="56"/>
        <v>-0.13908863330454047</v>
      </c>
      <c r="Y161" s="66">
        <f t="shared" si="46"/>
        <v>0</v>
      </c>
      <c r="Z161" s="72">
        <f t="shared" si="47"/>
        <v>0</v>
      </c>
      <c r="AA161" s="79">
        <f t="shared" si="48"/>
        <v>0</v>
      </c>
      <c r="AB161" s="81">
        <f t="shared" si="57"/>
        <v>0</v>
      </c>
      <c r="AD161" s="95">
        <f>locallinterp(R161,'BBG rates'!$N$10:$N$369,'BBG rates'!$P$10:$P$369)</f>
        <v>11.895976211796215</v>
      </c>
      <c r="AI161" s="185">
        <f t="shared" si="49"/>
        <v>140</v>
      </c>
      <c r="AJ161" s="127">
        <f>locallinterp(MIN(AI161,CAP_Senior*12),'BBG rates'!$X$24:$X$65,'BBG rates'!$Y$24:$Y$65)</f>
        <v>57.64039040600268</v>
      </c>
      <c r="AK161" s="127">
        <f>locallinterp(MIN(AI161,CAP_CB*12),'BBG rates'!$AA$25:$AA$40,'BBG rates'!$AC$25:$AC$40)</f>
        <v>10.333333333333334</v>
      </c>
      <c r="AL161" s="144">
        <f t="shared" si="50"/>
        <v>18.375533035687123</v>
      </c>
      <c r="AM161" s="142">
        <f>(SUMPRODUCT(AL161:AL$381,G161:G$381)+SUMPRODUCT(AL161:AL$381,H161:H$381))/12</f>
        <v>4732569.1189118354</v>
      </c>
    </row>
    <row r="162" spans="1:39" x14ac:dyDescent="0.2">
      <c r="A162" s="7">
        <v>141</v>
      </c>
      <c r="B162" s="7">
        <v>70.5</v>
      </c>
      <c r="C162" s="7">
        <v>35.25</v>
      </c>
      <c r="D162" s="12">
        <f t="shared" si="42"/>
        <v>11.75</v>
      </c>
      <c r="E162" s="29">
        <f t="shared" si="58"/>
        <v>2814549.2015209096</v>
      </c>
      <c r="F162" s="2">
        <f t="shared" si="43"/>
        <v>3351.5402785469814</v>
      </c>
      <c r="G162" s="2">
        <f t="shared" si="51"/>
        <v>26880.535206643905</v>
      </c>
      <c r="H162" s="2">
        <f t="shared" si="52"/>
        <v>9244.3653365385981</v>
      </c>
      <c r="I162" s="2">
        <f t="shared" si="41"/>
        <v>39476.440821729484</v>
      </c>
      <c r="J162" s="2">
        <f t="shared" si="59"/>
        <v>463848.17965532141</v>
      </c>
      <c r="K162" s="2">
        <f t="shared" si="44"/>
        <v>33449.190889447898</v>
      </c>
      <c r="L162" s="2">
        <f t="shared" si="44"/>
        <v>393027.9929510128</v>
      </c>
      <c r="M162" s="2"/>
      <c r="N162" s="28">
        <f t="shared" si="60"/>
        <v>4468964.1336676329</v>
      </c>
      <c r="O162" s="2">
        <f t="shared" si="53"/>
        <v>5304.1813938394762</v>
      </c>
      <c r="P162" s="2">
        <f t="shared" si="54"/>
        <v>42541.405697007191</v>
      </c>
      <c r="R162">
        <f t="shared" si="55"/>
        <v>141</v>
      </c>
      <c r="S162" s="89">
        <f t="shared" si="45"/>
        <v>0</v>
      </c>
      <c r="T162" s="89">
        <f>IF(AND(S162=0,S161&gt;0),SUM($G162:$H$381),S162)</f>
        <v>0</v>
      </c>
      <c r="U162" s="82">
        <f>SUM(T162:T$381)</f>
        <v>0</v>
      </c>
      <c r="V162" s="68">
        <f>localspline(R162,'BBG rates'!$G$10:$G$27,'BBG rates'!$K$10:$K$27)</f>
        <v>1.0163567680807404</v>
      </c>
      <c r="W162" s="68">
        <f>locallinterp(R162,'BBG rates'!$G$10:$G$27,'BBG rates'!$J$10:$J$27)</f>
        <v>-0.13462499999999999</v>
      </c>
      <c r="X162" s="56">
        <f t="shared" si="56"/>
        <v>-0.13470813934923775</v>
      </c>
      <c r="Y162" s="66">
        <f t="shared" si="46"/>
        <v>0</v>
      </c>
      <c r="Z162" s="72">
        <f t="shared" si="47"/>
        <v>0</v>
      </c>
      <c r="AA162" s="79">
        <f t="shared" si="48"/>
        <v>0</v>
      </c>
      <c r="AB162" s="81">
        <f t="shared" si="57"/>
        <v>0</v>
      </c>
      <c r="AD162" s="95">
        <f>locallinterp(R162,'BBG rates'!$N$10:$N$369,'BBG rates'!$P$10:$P$369)</f>
        <v>11.980672609136278</v>
      </c>
      <c r="AI162" s="185">
        <f t="shared" si="49"/>
        <v>141</v>
      </c>
      <c r="AJ162" s="127">
        <f>locallinterp(MIN(AI162,CAP_Senior*12),'BBG rates'!$X$24:$X$65,'BBG rates'!$Y$24:$Y$65)</f>
        <v>57.778448457492892</v>
      </c>
      <c r="AK162" s="127">
        <f>locallinterp(MIN(AI162,CAP_CB*12),'BBG rates'!$AA$25:$AA$40,'BBG rates'!$AC$25:$AC$40)</f>
        <v>10.35</v>
      </c>
      <c r="AL162" s="144">
        <f t="shared" si="50"/>
        <v>18.412836237773789</v>
      </c>
      <c r="AM162" s="142">
        <f>(SUMPRODUCT(AL162:AL$381,G162:G$381)+SUMPRODUCT(AL162:AL$381,H162:H$381))/12</f>
        <v>4676982.869049713</v>
      </c>
    </row>
    <row r="163" spans="1:39" x14ac:dyDescent="0.2">
      <c r="A163" s="7">
        <v>142</v>
      </c>
      <c r="B163" s="7">
        <v>71</v>
      </c>
      <c r="C163" s="7">
        <v>35.5</v>
      </c>
      <c r="D163" s="12">
        <f t="shared" si="42"/>
        <v>11.833333333333334</v>
      </c>
      <c r="E163" s="29">
        <f t="shared" si="58"/>
        <v>2778598.8794038622</v>
      </c>
      <c r="F163" s="2">
        <f t="shared" si="43"/>
        <v>3309.0681982971505</v>
      </c>
      <c r="G163" s="2">
        <f t="shared" si="51"/>
        <v>26824.03533867943</v>
      </c>
      <c r="H163" s="2">
        <f t="shared" si="52"/>
        <v>9126.2867783678466</v>
      </c>
      <c r="I163" s="2">
        <f t="shared" si="41"/>
        <v>39259.390315344426</v>
      </c>
      <c r="J163" s="2">
        <f t="shared" si="59"/>
        <v>464569.45206490904</v>
      </c>
      <c r="K163" s="2">
        <f t="shared" si="44"/>
        <v>33226.215489163755</v>
      </c>
      <c r="L163" s="2">
        <f t="shared" si="44"/>
        <v>393176.88328843773</v>
      </c>
      <c r="M163" s="2"/>
      <c r="N163" s="28">
        <f t="shared" si="60"/>
        <v>4426372.7119991062</v>
      </c>
      <c r="O163" s="2">
        <f t="shared" si="53"/>
        <v>5254.1654223202177</v>
      </c>
      <c r="P163" s="2">
        <f t="shared" si="54"/>
        <v>42591.421668526455</v>
      </c>
      <c r="R163">
        <f t="shared" si="55"/>
        <v>142</v>
      </c>
      <c r="S163" s="89">
        <f t="shared" si="45"/>
        <v>0</v>
      </c>
      <c r="T163" s="89">
        <f>IF(AND(S163=0,S162&gt;0),SUM($G163:$H$381),S163)</f>
        <v>0</v>
      </c>
      <c r="U163" s="82">
        <f>SUM(T163:T$381)</f>
        <v>0</v>
      </c>
      <c r="V163" s="68">
        <f>localspline(R163,'BBG rates'!$G$10:$G$27,'BBG rates'!$K$10:$K$27)</f>
        <v>1.0159343880521383</v>
      </c>
      <c r="W163" s="68">
        <f>locallinterp(R163,'BBG rates'!$G$10:$G$27,'BBG rates'!$J$10:$J$27)</f>
        <v>-0.13025</v>
      </c>
      <c r="X163" s="56">
        <f t="shared" si="56"/>
        <v>-0.13032782130335541</v>
      </c>
      <c r="Y163" s="66">
        <f t="shared" si="46"/>
        <v>0</v>
      </c>
      <c r="Z163" s="72">
        <f t="shared" si="47"/>
        <v>0</v>
      </c>
      <c r="AA163" s="79">
        <f t="shared" si="48"/>
        <v>0</v>
      </c>
      <c r="AB163" s="81">
        <f t="shared" si="57"/>
        <v>0</v>
      </c>
      <c r="AD163" s="95">
        <f>locallinterp(R163,'BBG rates'!$N$10:$N$369,'BBG rates'!$P$10:$P$369)</f>
        <v>12.065333808140622</v>
      </c>
      <c r="AI163" s="185">
        <f t="shared" si="49"/>
        <v>142</v>
      </c>
      <c r="AJ163" s="127">
        <f>locallinterp(MIN(AI163,CAP_Senior*12),'BBG rates'!$X$24:$X$65,'BBG rates'!$Y$24:$Y$65)</f>
        <v>57.916506508983105</v>
      </c>
      <c r="AK163" s="127">
        <f>locallinterp(MIN(AI163,CAP_CB*12),'BBG rates'!$AA$25:$AA$40,'BBG rates'!$AC$25:$AC$40)</f>
        <v>10.366666666666667</v>
      </c>
      <c r="AL163" s="144">
        <f t="shared" si="50"/>
        <v>18.450139439860461</v>
      </c>
      <c r="AM163" s="142">
        <f>(SUMPRODUCT(AL163:AL$381,G163:G$381)+SUMPRODUCT(AL163:AL$381,H163:H$381))/12</f>
        <v>4621552.7125657564</v>
      </c>
    </row>
    <row r="164" spans="1:39" x14ac:dyDescent="0.2">
      <c r="A164" s="7">
        <v>143</v>
      </c>
      <c r="B164" s="7">
        <v>71.5</v>
      </c>
      <c r="C164" s="7">
        <v>35.75</v>
      </c>
      <c r="D164" s="12">
        <f t="shared" si="42"/>
        <v>11.916666666666666</v>
      </c>
      <c r="E164" s="29">
        <f t="shared" si="58"/>
        <v>2742822.4458210077</v>
      </c>
      <c r="F164" s="2">
        <f t="shared" si="43"/>
        <v>3266.8013700705287</v>
      </c>
      <c r="G164" s="2">
        <f t="shared" si="51"/>
        <v>26767.654227095929</v>
      </c>
      <c r="H164" s="2">
        <f t="shared" si="52"/>
        <v>9008.7793557583573</v>
      </c>
      <c r="I164" s="2">
        <f t="shared" si="41"/>
        <v>39043.234952924817</v>
      </c>
      <c r="J164" s="2">
        <f t="shared" si="59"/>
        <v>465265.21652235405</v>
      </c>
      <c r="K164" s="2">
        <f t="shared" si="44"/>
        <v>33004.474343929622</v>
      </c>
      <c r="L164" s="2">
        <f t="shared" si="44"/>
        <v>393303.31926516129</v>
      </c>
      <c r="M164" s="2"/>
      <c r="N164" s="28">
        <f t="shared" si="60"/>
        <v>4383731.2155552348</v>
      </c>
      <c r="O164" s="2">
        <f t="shared" si="53"/>
        <v>5204.0906469752254</v>
      </c>
      <c r="P164" s="2">
        <f t="shared" si="54"/>
        <v>42641.496443871431</v>
      </c>
      <c r="R164">
        <f t="shared" si="55"/>
        <v>143</v>
      </c>
      <c r="S164" s="89">
        <f t="shared" si="45"/>
        <v>0</v>
      </c>
      <c r="T164" s="89">
        <f>IF(AND(S164=0,S163&gt;0),SUM($G164:$H$381),S164)</f>
        <v>0</v>
      </c>
      <c r="U164" s="82">
        <f>SUM(T164:T$381)</f>
        <v>0</v>
      </c>
      <c r="V164" s="68">
        <f>localspline(R164,'BBG rates'!$G$10:$G$27,'BBG rates'!$K$10:$K$27)</f>
        <v>1.0155101937521822</v>
      </c>
      <c r="W164" s="68">
        <f>locallinterp(R164,'BBG rates'!$G$10:$G$27,'BBG rates'!$J$10:$J$27)</f>
        <v>-0.12587499999999999</v>
      </c>
      <c r="X164" s="56">
        <f t="shared" si="56"/>
        <v>-0.12594767915197203</v>
      </c>
      <c r="Y164" s="66">
        <f t="shared" si="46"/>
        <v>0</v>
      </c>
      <c r="Z164" s="72">
        <f t="shared" si="47"/>
        <v>0</v>
      </c>
      <c r="AA164" s="79">
        <f t="shared" si="48"/>
        <v>0</v>
      </c>
      <c r="AB164" s="81">
        <f t="shared" si="57"/>
        <v>0</v>
      </c>
      <c r="AD164" s="95">
        <f>locallinterp(R164,'BBG rates'!$N$10:$N$369,'BBG rates'!$P$10:$P$369)</f>
        <v>12.14995965761997</v>
      </c>
      <c r="AI164" s="185">
        <f t="shared" si="49"/>
        <v>143</v>
      </c>
      <c r="AJ164" s="127">
        <f>locallinterp(MIN(AI164,CAP_Senior*12),'BBG rates'!$X$24:$X$65,'BBG rates'!$Y$24:$Y$65)</f>
        <v>58.054564560473317</v>
      </c>
      <c r="AK164" s="127">
        <f>locallinterp(MIN(AI164,CAP_CB*12),'BBG rates'!$AA$25:$AA$40,'BBG rates'!$AC$25:$AC$40)</f>
        <v>10.383333333333333</v>
      </c>
      <c r="AL164" s="144">
        <f t="shared" si="50"/>
        <v>18.48744264194713</v>
      </c>
      <c r="AM164" s="142">
        <f>(SUMPRODUCT(AL164:AL$381,G164:G$381)+SUMPRODUCT(AL164:AL$381,H164:H$381))/12</f>
        <v>4566278.6745684715</v>
      </c>
    </row>
    <row r="165" spans="1:39" x14ac:dyDescent="0.2">
      <c r="A165" s="7">
        <v>144</v>
      </c>
      <c r="B165" s="7">
        <v>72</v>
      </c>
      <c r="C165" s="7">
        <v>36</v>
      </c>
      <c r="D165" s="12">
        <f t="shared" si="42"/>
        <v>12</v>
      </c>
      <c r="E165" s="29">
        <f t="shared" si="58"/>
        <v>2707219.2133877263</v>
      </c>
      <c r="F165" s="2">
        <f t="shared" si="43"/>
        <v>3224.7389827604966</v>
      </c>
      <c r="G165" s="2">
        <f t="shared" si="51"/>
        <v>26711.391622280829</v>
      </c>
      <c r="H165" s="2">
        <f t="shared" si="52"/>
        <v>8891.8408110006039</v>
      </c>
      <c r="I165" s="2">
        <f t="shared" si="41"/>
        <v>38827.971416041932</v>
      </c>
      <c r="J165" s="2">
        <f t="shared" si="59"/>
        <v>465935.65699250321</v>
      </c>
      <c r="K165" s="2">
        <f t="shared" si="44"/>
        <v>32783.961171934949</v>
      </c>
      <c r="L165" s="2">
        <f t="shared" si="44"/>
        <v>393407.53406321938</v>
      </c>
      <c r="M165" s="2"/>
      <c r="N165" s="28">
        <f t="shared" si="60"/>
        <v>4341039.5854630573</v>
      </c>
      <c r="O165" s="2">
        <f t="shared" si="53"/>
        <v>5153.9569986687875</v>
      </c>
      <c r="P165" s="2">
        <f t="shared" si="54"/>
        <v>42691.630092177875</v>
      </c>
      <c r="R165">
        <f t="shared" si="55"/>
        <v>144</v>
      </c>
      <c r="S165" s="89">
        <f t="shared" si="45"/>
        <v>0</v>
      </c>
      <c r="T165" s="89">
        <f>IF(AND(S165=0,S164&gt;0),SUM($G165:$H$381),S165)</f>
        <v>0</v>
      </c>
      <c r="U165" s="82">
        <f>SUM(T165:T$381)</f>
        <v>0</v>
      </c>
      <c r="V165" s="68">
        <f>localspline(R165,'BBG rates'!$G$10:$G$27,'BBG rates'!$K$10:$K$27)</f>
        <v>1.0150858163833618</v>
      </c>
      <c r="W165" s="68">
        <f>locallinterp(R165,'BBG rates'!$G$10:$G$27,'BBG rates'!$J$10:$J$27)</f>
        <v>-0.1215</v>
      </c>
      <c r="X165" s="56">
        <f t="shared" si="56"/>
        <v>-0.12156771288043267</v>
      </c>
      <c r="Y165" s="66">
        <f t="shared" si="46"/>
        <v>0</v>
      </c>
      <c r="Z165" s="72">
        <f t="shared" si="47"/>
        <v>0</v>
      </c>
      <c r="AA165" s="79">
        <f t="shared" si="48"/>
        <v>0</v>
      </c>
      <c r="AB165" s="81">
        <f t="shared" si="57"/>
        <v>0</v>
      </c>
      <c r="AD165" s="95">
        <f>locallinterp(R165,'BBG rates'!$N$10:$N$369,'BBG rates'!$P$10:$P$369)</f>
        <v>12.234550142318584</v>
      </c>
      <c r="AI165" s="185">
        <f t="shared" si="49"/>
        <v>144</v>
      </c>
      <c r="AJ165" s="127">
        <f>locallinterp(MIN(AI165,CAP_Senior*12),'BBG rates'!$X$24:$X$65,'BBG rates'!$Y$24:$Y$65)</f>
        <v>58.192622611963529</v>
      </c>
      <c r="AK165" s="127">
        <f>locallinterp(MIN(AI165,CAP_CB*12),'BBG rates'!$AA$25:$AA$40,'BBG rates'!$AC$25:$AC$40)</f>
        <v>10.4</v>
      </c>
      <c r="AL165" s="144">
        <f t="shared" si="50"/>
        <v>18.524745844033802</v>
      </c>
      <c r="AM165" s="142">
        <f>(SUMPRODUCT(AL165:AL$381,G165:G$381)+SUMPRODUCT(AL165:AL$381,H165:H$381))/12</f>
        <v>4511160.7775854329</v>
      </c>
    </row>
    <row r="166" spans="1:39" x14ac:dyDescent="0.2">
      <c r="A166" s="7">
        <v>145</v>
      </c>
      <c r="B166" s="7">
        <v>72.5</v>
      </c>
      <c r="C166" s="7">
        <v>36.25</v>
      </c>
      <c r="D166" s="12">
        <f t="shared" si="42"/>
        <v>12.083333333333334</v>
      </c>
      <c r="E166" s="29">
        <f t="shared" si="58"/>
        <v>2671788.4972179886</v>
      </c>
      <c r="F166" s="2">
        <f t="shared" si="43"/>
        <v>3182.880228208297</v>
      </c>
      <c r="G166" s="2">
        <f t="shared" si="51"/>
        <v>26655.247275146205</v>
      </c>
      <c r="H166" s="2">
        <f t="shared" si="52"/>
        <v>8775.4688945916569</v>
      </c>
      <c r="I166" s="2">
        <f t="shared" si="41"/>
        <v>38613.596397946159</v>
      </c>
      <c r="J166" s="2">
        <f t="shared" si="59"/>
        <v>466580.95647518279</v>
      </c>
      <c r="K166" s="2">
        <f t="shared" si="44"/>
        <v>32564.669721894512</v>
      </c>
      <c r="L166" s="2">
        <f t="shared" si="44"/>
        <v>393489.75913955871</v>
      </c>
      <c r="M166" s="2"/>
      <c r="N166" s="28">
        <f t="shared" si="60"/>
        <v>4298297.7627803944</v>
      </c>
      <c r="O166" s="2">
        <f t="shared" si="53"/>
        <v>5103.7644081839053</v>
      </c>
      <c r="P166" s="2">
        <f t="shared" si="54"/>
        <v>42741.822682662758</v>
      </c>
      <c r="R166">
        <f t="shared" si="55"/>
        <v>145</v>
      </c>
      <c r="S166" s="89">
        <f t="shared" si="45"/>
        <v>0</v>
      </c>
      <c r="T166" s="89">
        <f>IF(AND(S166=0,S165&gt;0),SUM($G166:$H$381),S166)</f>
        <v>0</v>
      </c>
      <c r="U166" s="82">
        <f>SUM(T166:T$381)</f>
        <v>0</v>
      </c>
      <c r="V166" s="68">
        <f>localspline(R166,'BBG rates'!$G$10:$G$27,'BBG rates'!$K$10:$K$27)</f>
        <v>1.0146625671640166</v>
      </c>
      <c r="W166" s="68">
        <f>locallinterp(R166,'BBG rates'!$G$10:$G$27,'BBG rates'!$J$10:$J$27)</f>
        <v>-0.11824999999999999</v>
      </c>
      <c r="X166" s="56">
        <f t="shared" si="56"/>
        <v>-0.11831413749665565</v>
      </c>
      <c r="Y166" s="66">
        <f t="shared" si="46"/>
        <v>0</v>
      </c>
      <c r="Z166" s="72">
        <f t="shared" si="47"/>
        <v>0</v>
      </c>
      <c r="AA166" s="79">
        <f t="shared" si="48"/>
        <v>0</v>
      </c>
      <c r="AB166" s="81">
        <f t="shared" si="57"/>
        <v>0</v>
      </c>
      <c r="AD166" s="95">
        <f>locallinterp(R166,'BBG rates'!$N$10:$N$369,'BBG rates'!$P$10:$P$369)</f>
        <v>12.319105356248919</v>
      </c>
      <c r="AI166" s="185">
        <f t="shared" si="49"/>
        <v>145</v>
      </c>
      <c r="AJ166" s="127">
        <f>locallinterp(MIN(AI166,CAP_Senior*12),'BBG rates'!$X$24:$X$65,'BBG rates'!$Y$24:$Y$65)</f>
        <v>58.31962370813887</v>
      </c>
      <c r="AK166" s="127">
        <f>locallinterp(MIN(AI166,CAP_CB*12),'BBG rates'!$AA$25:$AA$40,'BBG rates'!$AC$25:$AC$40)</f>
        <v>10.416666666666668</v>
      </c>
      <c r="AL166" s="144">
        <f t="shared" si="50"/>
        <v>18.560169363716945</v>
      </c>
      <c r="AM166" s="142">
        <f>(SUMPRODUCT(AL166:AL$381,G166:G$381)+SUMPRODUCT(AL166:AL$381,H166:H$381))/12</f>
        <v>4456199.0415810505</v>
      </c>
    </row>
    <row r="167" spans="1:39" x14ac:dyDescent="0.2">
      <c r="A167" s="7">
        <v>146</v>
      </c>
      <c r="B167" s="7">
        <v>73</v>
      </c>
      <c r="C167" s="7">
        <v>36.5</v>
      </c>
      <c r="D167" s="12">
        <f t="shared" si="42"/>
        <v>12.166666666666666</v>
      </c>
      <c r="E167" s="29">
        <f t="shared" si="58"/>
        <v>2636529.6149156541</v>
      </c>
      <c r="F167" s="2">
        <f t="shared" si="43"/>
        <v>3141.2243011927676</v>
      </c>
      <c r="G167" s="2">
        <f t="shared" si="51"/>
        <v>26599.220937127677</v>
      </c>
      <c r="H167" s="2">
        <f t="shared" si="52"/>
        <v>8659.6613652066098</v>
      </c>
      <c r="I167" s="2">
        <f t="shared" si="41"/>
        <v>38400.106603527056</v>
      </c>
      <c r="J167" s="2">
        <f t="shared" si="59"/>
        <v>467201.29700957914</v>
      </c>
      <c r="K167" s="2">
        <f t="shared" si="44"/>
        <v>32346.593772904169</v>
      </c>
      <c r="L167" s="2">
        <f t="shared" si="44"/>
        <v>393550.22423700069</v>
      </c>
      <c r="M167" s="2"/>
      <c r="N167" s="28">
        <f t="shared" si="60"/>
        <v>4255505.6884957701</v>
      </c>
      <c r="O167" s="2">
        <f t="shared" si="53"/>
        <v>5053.5128062222029</v>
      </c>
      <c r="P167" s="2">
        <f t="shared" si="54"/>
        <v>42792.074284624461</v>
      </c>
      <c r="R167">
        <f t="shared" si="55"/>
        <v>146</v>
      </c>
      <c r="S167" s="89">
        <f t="shared" si="45"/>
        <v>0</v>
      </c>
      <c r="T167" s="89">
        <f>IF(AND(S167=0,S166&gt;0),SUM($G167:$H$381),S167)</f>
        <v>0</v>
      </c>
      <c r="U167" s="82">
        <f>SUM(T167:T$381)</f>
        <v>0</v>
      </c>
      <c r="V167" s="68">
        <f>localspline(R167,'BBG rates'!$G$10:$G$27,'BBG rates'!$K$10:$K$27)</f>
        <v>1.0142408102107541</v>
      </c>
      <c r="W167" s="68">
        <f>locallinterp(R167,'BBG rates'!$G$10:$G$27,'BBG rates'!$J$10:$J$27)</f>
        <v>-0.11499999999999999</v>
      </c>
      <c r="X167" s="56">
        <f t="shared" si="56"/>
        <v>-0.11506065915565244</v>
      </c>
      <c r="Y167" s="66">
        <f t="shared" si="46"/>
        <v>0</v>
      </c>
      <c r="Z167" s="72">
        <f t="shared" si="47"/>
        <v>0</v>
      </c>
      <c r="AA167" s="79">
        <f t="shared" si="48"/>
        <v>0</v>
      </c>
      <c r="AB167" s="81">
        <f t="shared" si="57"/>
        <v>0</v>
      </c>
      <c r="AD167" s="95">
        <f>locallinterp(R167,'BBG rates'!$N$10:$N$369,'BBG rates'!$P$10:$P$369)</f>
        <v>12.403625423766481</v>
      </c>
      <c r="AI167" s="185">
        <f t="shared" si="49"/>
        <v>146</v>
      </c>
      <c r="AJ167" s="127">
        <f>locallinterp(MIN(AI167,CAP_Senior*12),'BBG rates'!$X$24:$X$65,'BBG rates'!$Y$24:$Y$65)</f>
        <v>58.446624804314219</v>
      </c>
      <c r="AK167" s="127">
        <f>locallinterp(MIN(AI167,CAP_CB*12),'BBG rates'!$AA$25:$AA$40,'BBG rates'!$AC$25:$AC$40)</f>
        <v>10.433333333333334</v>
      </c>
      <c r="AL167" s="144">
        <f t="shared" si="50"/>
        <v>18.595592883400084</v>
      </c>
      <c r="AM167" s="142">
        <f>(SUMPRODUCT(AL167:AL$381,G167:G$381)+SUMPRODUCT(AL167:AL$381,H167:H$381))/12</f>
        <v>4401399.0338487066</v>
      </c>
    </row>
    <row r="168" spans="1:39" x14ac:dyDescent="0.2">
      <c r="A168" s="7">
        <v>147</v>
      </c>
      <c r="B168" s="7">
        <v>73.5</v>
      </c>
      <c r="C168" s="7">
        <v>36.75</v>
      </c>
      <c r="D168" s="12">
        <f t="shared" si="42"/>
        <v>12.25</v>
      </c>
      <c r="E168" s="29">
        <f t="shared" si="58"/>
        <v>2601441.8865658008</v>
      </c>
      <c r="F168" s="2">
        <f t="shared" si="43"/>
        <v>3099.7703994201106</v>
      </c>
      <c r="G168" s="2">
        <f t="shared" si="51"/>
        <v>26543.312360183336</v>
      </c>
      <c r="H168" s="2">
        <f t="shared" si="52"/>
        <v>8544.4159896700967</v>
      </c>
      <c r="I168" s="2">
        <f t="shared" si="41"/>
        <v>38187.498749273545</v>
      </c>
      <c r="J168" s="2">
        <f t="shared" si="59"/>
        <v>467796.85967860091</v>
      </c>
      <c r="K168" s="2">
        <f t="shared" si="44"/>
        <v>32129.727134297362</v>
      </c>
      <c r="L168" s="2">
        <f t="shared" si="44"/>
        <v>393589.15739514265</v>
      </c>
      <c r="M168" s="2"/>
      <c r="N168" s="28">
        <f t="shared" si="60"/>
        <v>4212663.3035283275</v>
      </c>
      <c r="O168" s="2">
        <f t="shared" si="53"/>
        <v>5003.2021234038311</v>
      </c>
      <c r="P168" s="2">
        <f t="shared" si="54"/>
        <v>42842.384967442842</v>
      </c>
      <c r="R168">
        <f t="shared" si="55"/>
        <v>147</v>
      </c>
      <c r="S168" s="89">
        <f t="shared" si="45"/>
        <v>0</v>
      </c>
      <c r="T168" s="89">
        <f>IF(AND(S168=0,S167&gt;0),SUM($G168:$H$381),S168)</f>
        <v>0</v>
      </c>
      <c r="U168" s="82">
        <f>SUM(T168:T$381)</f>
        <v>0</v>
      </c>
      <c r="V168" s="68">
        <f>localspline(R168,'BBG rates'!$G$10:$G$27,'BBG rates'!$K$10:$K$27)</f>
        <v>1.0138205375314253</v>
      </c>
      <c r="W168" s="68">
        <f>locallinterp(R168,'BBG rates'!$G$10:$G$27,'BBG rates'!$J$10:$J$27)</f>
        <v>-0.11175</v>
      </c>
      <c r="X168" s="56">
        <f t="shared" si="56"/>
        <v>-0.11180727785129463</v>
      </c>
      <c r="Y168" s="66">
        <f t="shared" si="46"/>
        <v>0</v>
      </c>
      <c r="Z168" s="72">
        <f t="shared" si="47"/>
        <v>0</v>
      </c>
      <c r="AA168" s="79">
        <f t="shared" si="48"/>
        <v>0</v>
      </c>
      <c r="AB168" s="81">
        <f t="shared" si="57"/>
        <v>0</v>
      </c>
      <c r="AD168" s="95">
        <f>locallinterp(R168,'BBG rates'!$N$10:$N$369,'BBG rates'!$P$10:$P$369)</f>
        <v>12.488110468560766</v>
      </c>
      <c r="AI168" s="185">
        <f t="shared" si="49"/>
        <v>147</v>
      </c>
      <c r="AJ168" s="127">
        <f>locallinterp(MIN(AI168,CAP_Senior*12),'BBG rates'!$X$24:$X$65,'BBG rates'!$Y$24:$Y$65)</f>
        <v>58.57362590048956</v>
      </c>
      <c r="AK168" s="127">
        <f>locallinterp(MIN(AI168,CAP_CB*12),'BBG rates'!$AA$25:$AA$40,'BBG rates'!$AC$25:$AC$40)</f>
        <v>10.45</v>
      </c>
      <c r="AL168" s="144">
        <f t="shared" si="50"/>
        <v>18.631016403083223</v>
      </c>
      <c r="AM168" s="142">
        <f>(SUMPRODUCT(AL168:AL$381,G168:G$381)+SUMPRODUCT(AL168:AL$381,H168:H$381))/12</f>
        <v>4346760.7154472126</v>
      </c>
    </row>
    <row r="169" spans="1:39" x14ac:dyDescent="0.2">
      <c r="A169" s="7">
        <v>148</v>
      </c>
      <c r="B169" s="7">
        <v>74</v>
      </c>
      <c r="C169" s="7">
        <v>37</v>
      </c>
      <c r="D169" s="12">
        <f t="shared" si="42"/>
        <v>12.333333333333334</v>
      </c>
      <c r="E169" s="29">
        <f t="shared" si="58"/>
        <v>2566524.6347260801</v>
      </c>
      <c r="F169" s="2">
        <f t="shared" si="43"/>
        <v>3058.5177235137003</v>
      </c>
      <c r="G169" s="2">
        <f t="shared" si="51"/>
        <v>26487.52129679262</v>
      </c>
      <c r="H169" s="2">
        <f t="shared" si="52"/>
        <v>8429.7305429279058</v>
      </c>
      <c r="I169" s="2">
        <f t="shared" si="41"/>
        <v>37975.769563234229</v>
      </c>
      <c r="J169" s="2">
        <f t="shared" si="59"/>
        <v>468367.82461322221</v>
      </c>
      <c r="K169" s="2">
        <f t="shared" si="44"/>
        <v>31914.063645502247</v>
      </c>
      <c r="L169" s="2">
        <f t="shared" si="44"/>
        <v>393606.78496119444</v>
      </c>
      <c r="M169" s="2"/>
      <c r="N169" s="28">
        <f t="shared" si="60"/>
        <v>4169770.548727748</v>
      </c>
      <c r="O169" s="2">
        <f t="shared" si="53"/>
        <v>4952.8322902673699</v>
      </c>
      <c r="P169" s="2">
        <f t="shared" si="54"/>
        <v>42892.754800579307</v>
      </c>
      <c r="R169">
        <f t="shared" si="55"/>
        <v>148</v>
      </c>
      <c r="S169" s="89">
        <f t="shared" si="45"/>
        <v>0</v>
      </c>
      <c r="T169" s="89">
        <f>IF(AND(S169=0,S168&gt;0),SUM($G169:$H$381),S169)</f>
        <v>0</v>
      </c>
      <c r="U169" s="82">
        <f>SUM(T169:T$381)</f>
        <v>0</v>
      </c>
      <c r="V169" s="68">
        <f>localspline(R169,'BBG rates'!$G$10:$G$27,'BBG rates'!$K$10:$K$27)</f>
        <v>1.0134015622325308</v>
      </c>
      <c r="W169" s="68">
        <f>locallinterp(R169,'BBG rates'!$G$10:$G$27,'BBG rates'!$J$10:$J$27)</f>
        <v>-0.1085</v>
      </c>
      <c r="X169" s="56">
        <f t="shared" si="56"/>
        <v>-0.10855399357758699</v>
      </c>
      <c r="Y169" s="66">
        <f t="shared" si="46"/>
        <v>0</v>
      </c>
      <c r="Z169" s="72">
        <f t="shared" si="47"/>
        <v>0</v>
      </c>
      <c r="AA169" s="79">
        <f t="shared" si="48"/>
        <v>0</v>
      </c>
      <c r="AB169" s="81">
        <f t="shared" si="57"/>
        <v>0</v>
      </c>
      <c r="AD169" s="95">
        <f>locallinterp(R169,'BBG rates'!$N$10:$N$369,'BBG rates'!$P$10:$P$369)</f>
        <v>12.57256059874681</v>
      </c>
      <c r="AI169" s="185">
        <f t="shared" si="49"/>
        <v>148</v>
      </c>
      <c r="AJ169" s="127">
        <f>locallinterp(MIN(AI169,CAP_Senior*12),'BBG rates'!$X$24:$X$65,'BBG rates'!$Y$24:$Y$65)</f>
        <v>58.700626996664909</v>
      </c>
      <c r="AK169" s="127">
        <f>locallinterp(MIN(AI169,CAP_CB*12),'BBG rates'!$AA$25:$AA$40,'BBG rates'!$AC$25:$AC$40)</f>
        <v>10.466666666666667</v>
      </c>
      <c r="AL169" s="144">
        <f t="shared" si="50"/>
        <v>18.666439922766369</v>
      </c>
      <c r="AM169" s="142">
        <f>(SUMPRODUCT(AL169:AL$381,G169:G$381)+SUMPRODUCT(AL169:AL$381,H169:H$381))/12</f>
        <v>4292284.04524446</v>
      </c>
    </row>
    <row r="170" spans="1:39" x14ac:dyDescent="0.2">
      <c r="A170" s="7">
        <v>149</v>
      </c>
      <c r="B170" s="7">
        <v>74.5</v>
      </c>
      <c r="C170" s="7">
        <v>37.25</v>
      </c>
      <c r="D170" s="12">
        <f t="shared" si="42"/>
        <v>12.416666666666666</v>
      </c>
      <c r="E170" s="29">
        <f t="shared" si="58"/>
        <v>2531777.184418106</v>
      </c>
      <c r="F170" s="2">
        <f t="shared" si="43"/>
        <v>3017.465477003916</v>
      </c>
      <c r="G170" s="2">
        <f t="shared" si="51"/>
        <v>26431.847499955227</v>
      </c>
      <c r="H170" s="2">
        <f t="shared" si="52"/>
        <v>8315.6028080186861</v>
      </c>
      <c r="I170" s="2">
        <f t="shared" si="41"/>
        <v>37764.915784977828</v>
      </c>
      <c r="J170" s="2">
        <f t="shared" si="59"/>
        <v>468914.37099680799</v>
      </c>
      <c r="K170" s="2">
        <f t="shared" si="44"/>
        <v>31699.597175899493</v>
      </c>
      <c r="L170" s="2">
        <f t="shared" si="44"/>
        <v>393603.33160075202</v>
      </c>
      <c r="M170" s="2"/>
      <c r="N170" s="28">
        <f t="shared" si="60"/>
        <v>4126827.3648741711</v>
      </c>
      <c r="O170" s="2">
        <f t="shared" si="53"/>
        <v>4902.4032372697329</v>
      </c>
      <c r="P170" s="2">
        <f t="shared" si="54"/>
        <v>42943.183853576942</v>
      </c>
      <c r="R170">
        <f t="shared" si="55"/>
        <v>149</v>
      </c>
      <c r="S170" s="89">
        <f t="shared" si="45"/>
        <v>0</v>
      </c>
      <c r="T170" s="89">
        <f>IF(AND(S170=0,S169&gt;0),SUM($G170:$H$381),S170)</f>
        <v>0</v>
      </c>
      <c r="U170" s="82">
        <f>SUM(T170:T$381)</f>
        <v>0</v>
      </c>
      <c r="V170" s="68">
        <f>localspline(R170,'BBG rates'!$G$10:$G$27,'BBG rates'!$K$10:$K$27)</f>
        <v>1.0129839955340878</v>
      </c>
      <c r="W170" s="68">
        <f>locallinterp(R170,'BBG rates'!$G$10:$G$27,'BBG rates'!$J$10:$J$27)</f>
        <v>-0.10525</v>
      </c>
      <c r="X170" s="56">
        <f t="shared" si="56"/>
        <v>-0.10530080632840111</v>
      </c>
      <c r="Y170" s="66">
        <f t="shared" si="46"/>
        <v>0</v>
      </c>
      <c r="Z170" s="72">
        <f t="shared" si="47"/>
        <v>0</v>
      </c>
      <c r="AA170" s="79">
        <f t="shared" si="48"/>
        <v>0</v>
      </c>
      <c r="AB170" s="81">
        <f t="shared" si="57"/>
        <v>0</v>
      </c>
      <c r="AD170" s="95">
        <f>locallinterp(R170,'BBG rates'!$N$10:$N$369,'BBG rates'!$P$10:$P$369)</f>
        <v>12.656975931707983</v>
      </c>
      <c r="AI170" s="185">
        <f t="shared" si="49"/>
        <v>149</v>
      </c>
      <c r="AJ170" s="127">
        <f>locallinterp(MIN(AI170,CAP_Senior*12),'BBG rates'!$X$24:$X$65,'BBG rates'!$Y$24:$Y$65)</f>
        <v>58.82762809284025</v>
      </c>
      <c r="AK170" s="127">
        <f>locallinterp(MIN(AI170,CAP_CB*12),'BBG rates'!$AA$25:$AA$40,'BBG rates'!$AC$25:$AC$40)</f>
        <v>10.483333333333334</v>
      </c>
      <c r="AL170" s="144">
        <f t="shared" si="50"/>
        <v>18.701863442449511</v>
      </c>
      <c r="AM170" s="142">
        <f>(SUMPRODUCT(AL170:AL$381,G170:G$381)+SUMPRODUCT(AL170:AL$381,H170:H$381))/12</f>
        <v>4237968.9799332721</v>
      </c>
    </row>
    <row r="171" spans="1:39" x14ac:dyDescent="0.2">
      <c r="A171" s="7">
        <v>150</v>
      </c>
      <c r="B171" s="7">
        <v>75</v>
      </c>
      <c r="C171" s="7">
        <v>37.5</v>
      </c>
      <c r="D171" s="12">
        <f t="shared" si="42"/>
        <v>12.5</v>
      </c>
      <c r="E171" s="29">
        <f t="shared" si="58"/>
        <v>2497198.8631188702</v>
      </c>
      <c r="F171" s="2">
        <f t="shared" si="43"/>
        <v>2976.612866318022</v>
      </c>
      <c r="G171" s="2">
        <f t="shared" si="51"/>
        <v>26376.290723190014</v>
      </c>
      <c r="H171" s="2">
        <f t="shared" si="52"/>
        <v>8202.0305760457595</v>
      </c>
      <c r="I171" s="2">
        <f t="shared" si="41"/>
        <v>37554.934165553794</v>
      </c>
      <c r="J171" s="2">
        <f t="shared" si="59"/>
        <v>469436.67706942244</v>
      </c>
      <c r="K171" s="2">
        <f t="shared" si="44"/>
        <v>31486.321624680746</v>
      </c>
      <c r="L171" s="2">
        <f t="shared" si="44"/>
        <v>393579.02030850935</v>
      </c>
      <c r="M171" s="2"/>
      <c r="N171" s="28">
        <f t="shared" si="60"/>
        <v>4083833.6926781107</v>
      </c>
      <c r="O171" s="2">
        <f t="shared" si="53"/>
        <v>4851.914894786074</v>
      </c>
      <c r="P171" s="2">
        <f t="shared" si="54"/>
        <v>42993.672196060586</v>
      </c>
      <c r="R171">
        <f t="shared" si="55"/>
        <v>150</v>
      </c>
      <c r="S171" s="89">
        <f t="shared" si="45"/>
        <v>0</v>
      </c>
      <c r="T171" s="89">
        <f>IF(AND(S171=0,S170&gt;0),SUM($G171:$H$381),S171)</f>
        <v>0</v>
      </c>
      <c r="U171" s="82">
        <f>SUM(T171:T$381)</f>
        <v>0</v>
      </c>
      <c r="V171" s="68">
        <f>localspline(R171,'BBG rates'!$G$10:$G$27,'BBG rates'!$K$10:$K$27)</f>
        <v>1.012567889020384</v>
      </c>
      <c r="W171" s="68">
        <f>locallinterp(R171,'BBG rates'!$G$10:$G$27,'BBG rates'!$J$10:$J$27)</f>
        <v>-0.10199999999999999</v>
      </c>
      <c r="X171" s="56">
        <f t="shared" si="56"/>
        <v>-0.102047716097875</v>
      </c>
      <c r="Y171" s="66">
        <f t="shared" si="46"/>
        <v>0</v>
      </c>
      <c r="Z171" s="72">
        <f t="shared" si="47"/>
        <v>0</v>
      </c>
      <c r="AA171" s="79">
        <f t="shared" si="48"/>
        <v>0</v>
      </c>
      <c r="AB171" s="81">
        <f t="shared" si="57"/>
        <v>0</v>
      </c>
      <c r="AD171" s="95">
        <f>locallinterp(R171,'BBG rates'!$N$10:$N$369,'BBG rates'!$P$10:$P$369)</f>
        <v>12.741356589126347</v>
      </c>
      <c r="AI171" s="185">
        <f t="shared" si="49"/>
        <v>150</v>
      </c>
      <c r="AJ171" s="127">
        <f>locallinterp(MIN(AI171,CAP_Senior*12),'BBG rates'!$X$24:$X$65,'BBG rates'!$Y$24:$Y$65)</f>
        <v>58.954629189015591</v>
      </c>
      <c r="AK171" s="127">
        <f>locallinterp(MIN(AI171,CAP_CB*12),'BBG rates'!$AA$25:$AA$40,'BBG rates'!$AC$25:$AC$40)</f>
        <v>10.5</v>
      </c>
      <c r="AL171" s="144">
        <f t="shared" si="50"/>
        <v>18.73728696213265</v>
      </c>
      <c r="AM171" s="142">
        <f>(SUMPRODUCT(AL171:AL$381,G171:G$381)+SUMPRODUCT(AL171:AL$381,H171:H$381))/12</f>
        <v>4183815.4740471863</v>
      </c>
    </row>
    <row r="172" spans="1:39" x14ac:dyDescent="0.2">
      <c r="A172" s="7">
        <v>151</v>
      </c>
      <c r="B172" s="7">
        <v>75.5</v>
      </c>
      <c r="C172" s="7">
        <v>37.75</v>
      </c>
      <c r="D172" s="12">
        <f t="shared" si="42"/>
        <v>12.583333333333334</v>
      </c>
      <c r="E172" s="29">
        <f t="shared" si="58"/>
        <v>2462789.0007521869</v>
      </c>
      <c r="F172" s="2">
        <f t="shared" si="43"/>
        <v>2935.9591007700715</v>
      </c>
      <c r="G172" s="2">
        <f t="shared" si="51"/>
        <v>26320.850720533948</v>
      </c>
      <c r="H172" s="2">
        <f t="shared" si="52"/>
        <v>8089.0116461490152</v>
      </c>
      <c r="I172" s="2">
        <f t="shared" si="41"/>
        <v>37345.821467453039</v>
      </c>
      <c r="J172" s="2">
        <f t="shared" si="59"/>
        <v>469934.9201321174</v>
      </c>
      <c r="K172" s="2">
        <f t="shared" si="44"/>
        <v>31274.230920707756</v>
      </c>
      <c r="L172" s="2">
        <f t="shared" si="44"/>
        <v>393534.07241890591</v>
      </c>
      <c r="M172" s="2"/>
      <c r="N172" s="28">
        <f t="shared" si="60"/>
        <v>4040789.4727803739</v>
      </c>
      <c r="O172" s="2">
        <f t="shared" si="53"/>
        <v>4801.3671931096851</v>
      </c>
      <c r="P172" s="2">
        <f t="shared" si="54"/>
        <v>43044.219897736984</v>
      </c>
      <c r="R172">
        <f t="shared" si="55"/>
        <v>151</v>
      </c>
      <c r="S172" s="89">
        <f t="shared" si="45"/>
        <v>0</v>
      </c>
      <c r="T172" s="89">
        <f>IF(AND(S172=0,S171&gt;0),SUM($G172:$H$381),S172)</f>
        <v>0</v>
      </c>
      <c r="U172" s="82">
        <f>SUM(T172:T$381)</f>
        <v>0</v>
      </c>
      <c r="V172" s="68">
        <f>localspline(R172,'BBG rates'!$G$10:$G$27,'BBG rates'!$K$10:$K$27)</f>
        <v>1.0121532346886226</v>
      </c>
      <c r="W172" s="68">
        <f>locallinterp(R172,'BBG rates'!$G$10:$G$27,'BBG rates'!$J$10:$J$27)</f>
        <v>-9.8749999999999991E-2</v>
      </c>
      <c r="X172" s="56">
        <f t="shared" si="56"/>
        <v>-9.8794722879746999E-2</v>
      </c>
      <c r="Y172" s="66">
        <f t="shared" si="46"/>
        <v>0</v>
      </c>
      <c r="Z172" s="72">
        <f t="shared" si="47"/>
        <v>0</v>
      </c>
      <c r="AA172" s="79">
        <f t="shared" si="48"/>
        <v>0</v>
      </c>
      <c r="AB172" s="81">
        <f t="shared" si="57"/>
        <v>0</v>
      </c>
      <c r="AD172" s="95">
        <f>locallinterp(R172,'BBG rates'!$N$10:$N$369,'BBG rates'!$P$10:$P$369)</f>
        <v>12.825702692017066</v>
      </c>
      <c r="AI172" s="185">
        <f t="shared" si="49"/>
        <v>151</v>
      </c>
      <c r="AJ172" s="127">
        <f>locallinterp(MIN(AI172,CAP_Senior*12),'BBG rates'!$X$24:$X$65,'BBG rates'!$Y$24:$Y$65)</f>
        <v>59.08163028519094</v>
      </c>
      <c r="AK172" s="127">
        <f>locallinterp(MIN(AI172,CAP_CB*12),'BBG rates'!$AA$25:$AA$40,'BBG rates'!$AC$25:$AC$40)</f>
        <v>10.516666666666666</v>
      </c>
      <c r="AL172" s="144">
        <f t="shared" si="50"/>
        <v>18.772710481815793</v>
      </c>
      <c r="AM172" s="142">
        <f>(SUMPRODUCT(AL172:AL$381,G172:G$381)+SUMPRODUCT(AL172:AL$381,H172:H$381))/12</f>
        <v>4129823.4799761362</v>
      </c>
    </row>
    <row r="173" spans="1:39" x14ac:dyDescent="0.2">
      <c r="A173" s="7">
        <v>152</v>
      </c>
      <c r="B173" s="7">
        <v>76</v>
      </c>
      <c r="C173" s="7">
        <v>38</v>
      </c>
      <c r="D173" s="12">
        <f t="shared" si="42"/>
        <v>12.666666666666666</v>
      </c>
      <c r="E173" s="29">
        <f t="shared" si="58"/>
        <v>2428546.9296801691</v>
      </c>
      <c r="F173" s="2">
        <f t="shared" si="43"/>
        <v>2895.5033925508496</v>
      </c>
      <c r="G173" s="2">
        <f t="shared" si="51"/>
        <v>26265.527246540933</v>
      </c>
      <c r="H173" s="2">
        <f t="shared" si="52"/>
        <v>7976.543825476916</v>
      </c>
      <c r="I173" s="2">
        <f t="shared" si="41"/>
        <v>37137.574464568701</v>
      </c>
      <c r="J173" s="2">
        <f t="shared" si="59"/>
        <v>470409.27655120351</v>
      </c>
      <c r="K173" s="2">
        <f t="shared" si="44"/>
        <v>31063.319022372081</v>
      </c>
      <c r="L173" s="2">
        <f t="shared" si="44"/>
        <v>393468.70761671301</v>
      </c>
      <c r="M173" s="2"/>
      <c r="N173" s="28">
        <f t="shared" si="60"/>
        <v>3997694.6457519792</v>
      </c>
      <c r="O173" s="2">
        <f t="shared" si="53"/>
        <v>4750.7600624519091</v>
      </c>
      <c r="P173" s="2">
        <f t="shared" si="54"/>
        <v>43094.827028394764</v>
      </c>
      <c r="R173">
        <f t="shared" si="55"/>
        <v>152</v>
      </c>
      <c r="S173" s="89">
        <f t="shared" si="45"/>
        <v>0</v>
      </c>
      <c r="T173" s="89">
        <f>IF(AND(S173=0,S172&gt;0),SUM($G173:$H$381),S173)</f>
        <v>0</v>
      </c>
      <c r="U173" s="82">
        <f>SUM(T173:T$381)</f>
        <v>0</v>
      </c>
      <c r="V173" s="68">
        <f>localspline(R173,'BBG rates'!$G$10:$G$27,'BBG rates'!$K$10:$K$27)</f>
        <v>1.0117398456669435</v>
      </c>
      <c r="W173" s="68">
        <f>locallinterp(R173,'BBG rates'!$G$10:$G$27,'BBG rates'!$J$10:$J$27)</f>
        <v>-9.5500000000000002E-2</v>
      </c>
      <c r="X173" s="56">
        <f t="shared" si="56"/>
        <v>-9.5541826668155139E-2</v>
      </c>
      <c r="Y173" s="66">
        <f t="shared" si="46"/>
        <v>0</v>
      </c>
      <c r="Z173" s="72">
        <f t="shared" si="47"/>
        <v>0</v>
      </c>
      <c r="AA173" s="79">
        <f t="shared" si="48"/>
        <v>0</v>
      </c>
      <c r="AB173" s="81">
        <f t="shared" si="57"/>
        <v>0</v>
      </c>
      <c r="AD173" s="95">
        <f>locallinterp(R173,'BBG rates'!$N$10:$N$369,'BBG rates'!$P$10:$P$369)</f>
        <v>12.910014345822644</v>
      </c>
      <c r="AI173" s="185">
        <f t="shared" si="49"/>
        <v>152</v>
      </c>
      <c r="AJ173" s="127">
        <f>locallinterp(MIN(AI173,CAP_Senior*12),'BBG rates'!$X$24:$X$65,'BBG rates'!$Y$24:$Y$65)</f>
        <v>59.208631381366281</v>
      </c>
      <c r="AK173" s="127">
        <f>locallinterp(MIN(AI173,CAP_CB*12),'BBG rates'!$AA$25:$AA$40,'BBG rates'!$AC$25:$AC$40)</f>
        <v>10.533333333333333</v>
      </c>
      <c r="AL173" s="144">
        <f t="shared" si="50"/>
        <v>18.808134001498935</v>
      </c>
      <c r="AM173" s="142">
        <f>(SUMPRODUCT(AL173:AL$381,G173:G$381)+SUMPRODUCT(AL173:AL$381,H173:H$381))/12</f>
        <v>4075992.9479820654</v>
      </c>
    </row>
    <row r="174" spans="1:39" x14ac:dyDescent="0.2">
      <c r="A174" s="7">
        <v>153</v>
      </c>
      <c r="B174" s="7">
        <v>76.5</v>
      </c>
      <c r="C174" s="7">
        <v>38.25</v>
      </c>
      <c r="D174" s="12">
        <f t="shared" si="42"/>
        <v>12.75</v>
      </c>
      <c r="E174" s="29">
        <f t="shared" si="58"/>
        <v>2394471.98469473</v>
      </c>
      <c r="F174" s="2">
        <f t="shared" si="43"/>
        <v>2855.2449567178519</v>
      </c>
      <c r="G174" s="2">
        <f t="shared" si="51"/>
        <v>26210.320056280812</v>
      </c>
      <c r="H174" s="2">
        <f t="shared" si="52"/>
        <v>7864.6249291585873</v>
      </c>
      <c r="I174" s="2">
        <f t="shared" si="41"/>
        <v>36930.189942157253</v>
      </c>
      <c r="J174" s="2">
        <f t="shared" si="59"/>
        <v>470859.92176250496</v>
      </c>
      <c r="K174" s="2">
        <f t="shared" si="44"/>
        <v>30853.579917455609</v>
      </c>
      <c r="L174" s="2">
        <f t="shared" si="44"/>
        <v>393383.143947559</v>
      </c>
      <c r="M174" s="2"/>
      <c r="N174" s="28">
        <f t="shared" si="60"/>
        <v>3954549.1520940745</v>
      </c>
      <c r="O174" s="2">
        <f t="shared" si="53"/>
        <v>4700.0934329420325</v>
      </c>
      <c r="P174" s="2">
        <f t="shared" si="54"/>
        <v>43145.493657904641</v>
      </c>
      <c r="R174">
        <f t="shared" si="55"/>
        <v>153</v>
      </c>
      <c r="S174" s="89">
        <f t="shared" si="45"/>
        <v>0</v>
      </c>
      <c r="T174" s="89">
        <f>IF(AND(S174=0,S173&gt;0),SUM($G174:$H$381),S174)</f>
        <v>0</v>
      </c>
      <c r="U174" s="82">
        <f>SUM(T174:T$381)</f>
        <v>0</v>
      </c>
      <c r="V174" s="68">
        <f>localspline(R174,'BBG rates'!$G$10:$G$27,'BBG rates'!$K$10:$K$27)</f>
        <v>1.0113278927690175</v>
      </c>
      <c r="W174" s="68">
        <f>locallinterp(R174,'BBG rates'!$G$10:$G$27,'BBG rates'!$J$10:$J$27)</f>
        <v>-9.2249999999999999E-2</v>
      </c>
      <c r="X174" s="56">
        <f t="shared" si="56"/>
        <v>-9.2289027456837758E-2</v>
      </c>
      <c r="Y174" s="66">
        <f t="shared" si="46"/>
        <v>0</v>
      </c>
      <c r="Z174" s="72">
        <f t="shared" si="47"/>
        <v>0</v>
      </c>
      <c r="AA174" s="79">
        <f t="shared" si="48"/>
        <v>0</v>
      </c>
      <c r="AB174" s="81">
        <f t="shared" si="57"/>
        <v>0</v>
      </c>
      <c r="AD174" s="95">
        <f>locallinterp(R174,'BBG rates'!$N$10:$N$369,'BBG rates'!$P$10:$P$369)</f>
        <v>12.994291670220061</v>
      </c>
      <c r="AI174" s="185">
        <f t="shared" si="49"/>
        <v>153</v>
      </c>
      <c r="AJ174" s="127">
        <f>locallinterp(MIN(AI174,CAP_Senior*12),'BBG rates'!$X$24:$X$65,'BBG rates'!$Y$24:$Y$65)</f>
        <v>59.33563247754163</v>
      </c>
      <c r="AK174" s="127">
        <f>locallinterp(MIN(AI174,CAP_CB*12),'BBG rates'!$AA$25:$AA$40,'BBG rates'!$AC$25:$AC$40)</f>
        <v>10.55</v>
      </c>
      <c r="AL174" s="144">
        <f t="shared" si="50"/>
        <v>18.843557521182078</v>
      </c>
      <c r="AM174" s="142">
        <f>(SUMPRODUCT(AL174:AL$381,G174:G$381)+SUMPRODUCT(AL174:AL$381,H174:H$381))/12</f>
        <v>4022323.8262144513</v>
      </c>
    </row>
    <row r="175" spans="1:39" x14ac:dyDescent="0.2">
      <c r="A175" s="7">
        <v>154</v>
      </c>
      <c r="B175" s="7">
        <v>77</v>
      </c>
      <c r="C175" s="7">
        <v>38.5</v>
      </c>
      <c r="D175" s="12">
        <f t="shared" si="42"/>
        <v>12.833333333333334</v>
      </c>
      <c r="E175" s="29">
        <f t="shared" si="58"/>
        <v>2360563.5030091158</v>
      </c>
      <c r="F175" s="2">
        <f t="shared" si="43"/>
        <v>2815.1830111852919</v>
      </c>
      <c r="G175" s="2">
        <f t="shared" si="51"/>
        <v>26155.228905338234</v>
      </c>
      <c r="H175" s="2">
        <f t="shared" si="52"/>
        <v>7753.2527802760033</v>
      </c>
      <c r="I175" s="2">
        <f t="shared" si="41"/>
        <v>36723.664696799526</v>
      </c>
      <c r="J175" s="2">
        <f t="shared" si="59"/>
        <v>471287.03027559392</v>
      </c>
      <c r="K175" s="2">
        <f t="shared" si="44"/>
        <v>30645.007622991558</v>
      </c>
      <c r="L175" s="2">
        <f t="shared" si="44"/>
        <v>393277.59782839165</v>
      </c>
      <c r="M175" s="2"/>
      <c r="N175" s="28">
        <f t="shared" si="60"/>
        <v>3911352.9322378552</v>
      </c>
      <c r="O175" s="2">
        <f t="shared" si="53"/>
        <v>4649.3672346271987</v>
      </c>
      <c r="P175" s="2">
        <f t="shared" si="54"/>
        <v>43196.219856219468</v>
      </c>
      <c r="R175">
        <f t="shared" si="55"/>
        <v>154</v>
      </c>
      <c r="S175" s="89">
        <f t="shared" si="45"/>
        <v>0</v>
      </c>
      <c r="T175" s="89">
        <f>IF(AND(S175=0,S174&gt;0),SUM($G175:$H$381),S175)</f>
        <v>0</v>
      </c>
      <c r="U175" s="82">
        <f>SUM(T175:T$381)</f>
        <v>0</v>
      </c>
      <c r="V175" s="68">
        <f>localspline(R175,'BBG rates'!$G$10:$G$27,'BBG rates'!$K$10:$K$27)</f>
        <v>1.0109172487651976</v>
      </c>
      <c r="W175" s="68">
        <f>locallinterp(R175,'BBG rates'!$G$10:$G$27,'BBG rates'!$J$10:$J$27)</f>
        <v>-8.8999999999999996E-2</v>
      </c>
      <c r="X175" s="56">
        <f t="shared" si="56"/>
        <v>-8.9036325239932879E-2</v>
      </c>
      <c r="Y175" s="66">
        <f t="shared" si="46"/>
        <v>0</v>
      </c>
      <c r="Z175" s="72">
        <f t="shared" si="47"/>
        <v>0</v>
      </c>
      <c r="AA175" s="79">
        <f t="shared" si="48"/>
        <v>0</v>
      </c>
      <c r="AB175" s="81">
        <f t="shared" si="57"/>
        <v>0</v>
      </c>
      <c r="AD175" s="95">
        <f>locallinterp(R175,'BBG rates'!$N$10:$N$369,'BBG rates'!$P$10:$P$369)</f>
        <v>13.078534774283828</v>
      </c>
      <c r="AI175" s="185">
        <f t="shared" si="49"/>
        <v>154</v>
      </c>
      <c r="AJ175" s="127">
        <f>locallinterp(MIN(AI175,CAP_Senior*12),'BBG rates'!$X$24:$X$65,'BBG rates'!$Y$24:$Y$65)</f>
        <v>59.462633573716971</v>
      </c>
      <c r="AK175" s="127">
        <f>locallinterp(MIN(AI175,CAP_CB*12),'BBG rates'!$AA$25:$AA$40,'BBG rates'!$AC$25:$AC$40)</f>
        <v>10.566666666666666</v>
      </c>
      <c r="AL175" s="144">
        <f t="shared" si="50"/>
        <v>18.87898104086522</v>
      </c>
      <c r="AM175" s="142">
        <f>(SUMPRODUCT(AL175:AL$381,G175:G$381)+SUMPRODUCT(AL175:AL$381,H175:H$381))/12</f>
        <v>3968816.0607257648</v>
      </c>
    </row>
    <row r="176" spans="1:39" x14ac:dyDescent="0.2">
      <c r="A176" s="7">
        <v>155</v>
      </c>
      <c r="B176" s="7">
        <v>77.5</v>
      </c>
      <c r="C176" s="7">
        <v>38.75</v>
      </c>
      <c r="D176" s="12">
        <f t="shared" si="42"/>
        <v>12.916666666666666</v>
      </c>
      <c r="E176" s="29">
        <f t="shared" si="58"/>
        <v>2326820.8242494683</v>
      </c>
      <c r="F176" s="2">
        <f t="shared" si="43"/>
        <v>2775.3167767141463</v>
      </c>
      <c r="G176" s="2">
        <f t="shared" si="51"/>
        <v>26100.253549811576</v>
      </c>
      <c r="H176" s="2">
        <f t="shared" si="52"/>
        <v>7642.4252098362731</v>
      </c>
      <c r="I176" s="2">
        <f t="shared" si="41"/>
        <v>36517.995536361996</v>
      </c>
      <c r="J176" s="2">
        <f t="shared" si="59"/>
        <v>471690.77567800909</v>
      </c>
      <c r="K176" s="2">
        <f t="shared" si="44"/>
        <v>30437.5961851262</v>
      </c>
      <c r="L176" s="2">
        <f t="shared" si="44"/>
        <v>393152.28405788011</v>
      </c>
      <c r="M176" s="2"/>
      <c r="N176" s="28">
        <f t="shared" si="60"/>
        <v>3868105.926544481</v>
      </c>
      <c r="O176" s="2">
        <f t="shared" si="53"/>
        <v>4598.5813974723096</v>
      </c>
      <c r="P176" s="2">
        <f t="shared" si="54"/>
        <v>43247.005693374369</v>
      </c>
      <c r="R176">
        <f t="shared" si="55"/>
        <v>155</v>
      </c>
      <c r="S176" s="89">
        <f t="shared" si="45"/>
        <v>0</v>
      </c>
      <c r="T176" s="89">
        <f>IF(AND(S176=0,S175&gt;0),SUM($G176:$H$381),S176)</f>
        <v>0</v>
      </c>
      <c r="U176" s="82">
        <f>SUM(T176:T$381)</f>
        <v>0</v>
      </c>
      <c r="V176" s="68">
        <f>localspline(R176,'BBG rates'!$G$10:$G$27,'BBG rates'!$K$10:$K$27)</f>
        <v>1.0105079652397713</v>
      </c>
      <c r="W176" s="68">
        <f>locallinterp(R176,'BBG rates'!$G$10:$G$27,'BBG rates'!$J$10:$J$27)</f>
        <v>-8.5749999999999993E-2</v>
      </c>
      <c r="X176" s="56">
        <f t="shared" si="56"/>
        <v>-8.578372001131207E-2</v>
      </c>
      <c r="Y176" s="66">
        <f t="shared" si="46"/>
        <v>0</v>
      </c>
      <c r="Z176" s="72">
        <f t="shared" si="47"/>
        <v>0</v>
      </c>
      <c r="AA176" s="79">
        <f t="shared" si="48"/>
        <v>0</v>
      </c>
      <c r="AB176" s="81">
        <f t="shared" si="57"/>
        <v>0</v>
      </c>
      <c r="AD176" s="95">
        <f>locallinterp(R176,'BBG rates'!$N$10:$N$369,'BBG rates'!$P$10:$P$369)</f>
        <v>13.162743771387142</v>
      </c>
      <c r="AI176" s="185">
        <f t="shared" si="49"/>
        <v>155</v>
      </c>
      <c r="AJ176" s="127">
        <f>locallinterp(MIN(AI176,CAP_Senior*12),'BBG rates'!$X$24:$X$65,'BBG rates'!$Y$24:$Y$65)</f>
        <v>59.58963466989232</v>
      </c>
      <c r="AK176" s="127">
        <f>locallinterp(MIN(AI176,CAP_CB*12),'BBG rates'!$AA$25:$AA$40,'BBG rates'!$AC$25:$AC$40)</f>
        <v>10.583333333333332</v>
      </c>
      <c r="AL176" s="144">
        <f t="shared" si="50"/>
        <v>18.914404560548363</v>
      </c>
      <c r="AM176" s="142">
        <f>(SUMPRODUCT(AL176:AL$381,G176:G$381)+SUMPRODUCT(AL176:AL$381,H176:H$381))/12</f>
        <v>3915469.5954868286</v>
      </c>
    </row>
    <row r="177" spans="1:39" x14ac:dyDescent="0.2">
      <c r="A177" s="7">
        <v>156</v>
      </c>
      <c r="B177" s="7">
        <v>78</v>
      </c>
      <c r="C177" s="7">
        <v>39</v>
      </c>
      <c r="D177" s="12">
        <f t="shared" si="42"/>
        <v>13</v>
      </c>
      <c r="E177" s="29">
        <f t="shared" si="58"/>
        <v>2293243.2904464123</v>
      </c>
      <c r="F177" s="2">
        <f t="shared" si="43"/>
        <v>2735.6454769022371</v>
      </c>
      <c r="G177" s="2">
        <f t="shared" si="51"/>
        <v>26045.393746311853</v>
      </c>
      <c r="H177" s="2">
        <f t="shared" si="52"/>
        <v>7532.1400567440169</v>
      </c>
      <c r="I177" s="2">
        <f t="shared" si="41"/>
        <v>36313.179279958109</v>
      </c>
      <c r="J177" s="2">
        <f t="shared" si="59"/>
        <v>472071.33063945541</v>
      </c>
      <c r="K177" s="2">
        <f t="shared" si="44"/>
        <v>30231.339678981207</v>
      </c>
      <c r="L177" s="2">
        <f t="shared" si="44"/>
        <v>393007.41582675569</v>
      </c>
      <c r="M177" s="2"/>
      <c r="N177" s="28">
        <f t="shared" si="60"/>
        <v>3824808.0753049944</v>
      </c>
      <c r="O177" s="2">
        <f t="shared" si="53"/>
        <v>4547.7358513599193</v>
      </c>
      <c r="P177" s="2">
        <f t="shared" si="54"/>
        <v>43297.851239486758</v>
      </c>
      <c r="R177">
        <f t="shared" si="55"/>
        <v>156</v>
      </c>
      <c r="S177" s="89">
        <f t="shared" si="45"/>
        <v>0</v>
      </c>
      <c r="T177" s="89">
        <f>IF(AND(S177=0,S176&gt;0),SUM($G177:$H$381),S177)</f>
        <v>0</v>
      </c>
      <c r="U177" s="82">
        <f>SUM(T177:T$381)</f>
        <v>0</v>
      </c>
      <c r="V177" s="68">
        <f>localspline(R177,'BBG rates'!$G$10:$G$27,'BBG rates'!$K$10:$K$27)</f>
        <v>1.0101001533878535</v>
      </c>
      <c r="W177" s="68">
        <f>locallinterp(R177,'BBG rates'!$G$10:$G$27,'BBG rates'!$J$10:$J$27)</f>
        <v>-8.2500000000000004E-2</v>
      </c>
      <c r="X177" s="56">
        <f t="shared" si="56"/>
        <v>-8.2531211764980128E-2</v>
      </c>
      <c r="Y177" s="66">
        <f t="shared" si="46"/>
        <v>0</v>
      </c>
      <c r="Z177" s="72">
        <f t="shared" si="47"/>
        <v>0</v>
      </c>
      <c r="AA177" s="79">
        <f t="shared" si="48"/>
        <v>0</v>
      </c>
      <c r="AB177" s="81">
        <f t="shared" si="57"/>
        <v>0</v>
      </c>
      <c r="AD177" s="95">
        <f>locallinterp(R177,'BBG rates'!$N$10:$N$369,'BBG rates'!$P$10:$P$369)</f>
        <v>13.246918784169463</v>
      </c>
      <c r="AI177" s="185">
        <f t="shared" si="49"/>
        <v>156</v>
      </c>
      <c r="AJ177" s="127">
        <f>locallinterp(MIN(AI177,CAP_Senior*12),'BBG rates'!$X$24:$X$65,'BBG rates'!$Y$24:$Y$65)</f>
        <v>59.716635766067661</v>
      </c>
      <c r="AK177" s="127">
        <f>locallinterp(MIN(AI177,CAP_CB*12),'BBG rates'!$AA$25:$AA$40,'BBG rates'!$AC$25:$AC$40)</f>
        <v>10.6</v>
      </c>
      <c r="AL177" s="144">
        <f t="shared" si="50"/>
        <v>18.949828080231505</v>
      </c>
      <c r="AM177" s="142">
        <f>(SUMPRODUCT(AL177:AL$381,G177:G$381)+SUMPRODUCT(AL177:AL$381,H177:H$381))/12</f>
        <v>3862284.3724021106</v>
      </c>
    </row>
    <row r="178" spans="1:39" x14ac:dyDescent="0.2">
      <c r="A178" s="7">
        <v>157</v>
      </c>
      <c r="B178" s="7">
        <v>78.5</v>
      </c>
      <c r="C178" s="7">
        <v>39.25</v>
      </c>
      <c r="D178" s="12">
        <f t="shared" si="42"/>
        <v>13.083333333333334</v>
      </c>
      <c r="E178" s="29">
        <f t="shared" si="58"/>
        <v>2259830.2460266766</v>
      </c>
      <c r="F178" s="2">
        <f t="shared" si="43"/>
        <v>2696.1683381743374</v>
      </c>
      <c r="G178" s="2">
        <f t="shared" si="51"/>
        <v>25990.64925196168</v>
      </c>
      <c r="H178" s="2">
        <f t="shared" si="52"/>
        <v>7422.3951677738341</v>
      </c>
      <c r="I178" s="2">
        <f t="shared" si="41"/>
        <v>36109.212757909852</v>
      </c>
      <c r="J178" s="2">
        <f t="shared" si="59"/>
        <v>472428.86691598728</v>
      </c>
      <c r="K178" s="2">
        <f t="shared" si="44"/>
        <v>30026.232208516674</v>
      </c>
      <c r="L178" s="2">
        <f t="shared" si="44"/>
        <v>392843.20472809323</v>
      </c>
      <c r="M178" s="2"/>
      <c r="N178" s="28">
        <f t="shared" si="60"/>
        <v>3781459.318740238</v>
      </c>
      <c r="O178" s="2">
        <f t="shared" si="53"/>
        <v>4496.8305260901525</v>
      </c>
      <c r="P178" s="2">
        <f t="shared" si="54"/>
        <v>43348.756564756521</v>
      </c>
      <c r="R178">
        <f t="shared" si="55"/>
        <v>157</v>
      </c>
      <c r="S178" s="89">
        <f t="shared" si="45"/>
        <v>0</v>
      </c>
      <c r="T178" s="89">
        <f>IF(AND(S178=0,S177&gt;0),SUM($G178:$H$381),S178)</f>
        <v>0</v>
      </c>
      <c r="U178" s="82">
        <f>SUM(T178:T$381)</f>
        <v>0</v>
      </c>
      <c r="V178" s="68">
        <f>localspline(R178,'BBG rates'!$G$10:$G$27,'BBG rates'!$K$10:$K$27)</f>
        <v>1.0096936263607692</v>
      </c>
      <c r="W178" s="68">
        <f>locallinterp(R178,'BBG rates'!$G$10:$G$27,'BBG rates'!$J$10:$J$27)</f>
        <v>-7.9250000000000001E-2</v>
      </c>
      <c r="X178" s="56">
        <f t="shared" si="56"/>
        <v>-7.9278800494808621E-2</v>
      </c>
      <c r="Y178" s="66">
        <f t="shared" si="46"/>
        <v>0</v>
      </c>
      <c r="Z178" s="72">
        <f t="shared" si="47"/>
        <v>0</v>
      </c>
      <c r="AA178" s="79">
        <f t="shared" si="48"/>
        <v>0</v>
      </c>
      <c r="AB178" s="81">
        <f t="shared" si="57"/>
        <v>0</v>
      </c>
      <c r="AD178" s="95">
        <f>locallinterp(R178,'BBG rates'!$N$10:$N$369,'BBG rates'!$P$10:$P$369)</f>
        <v>13.331059919699527</v>
      </c>
      <c r="AI178" s="185">
        <f t="shared" si="49"/>
        <v>157</v>
      </c>
      <c r="AJ178" s="127">
        <f>locallinterp(MIN(AI178,CAP_Senior*12),'BBG rates'!$X$24:$X$65,'BBG rates'!$Y$24:$Y$65)</f>
        <v>59.834220415218233</v>
      </c>
      <c r="AK178" s="127">
        <f>locallinterp(MIN(AI178,CAP_CB*12),'BBG rates'!$AA$25:$AA$40,'BBG rates'!$AC$25:$AC$40)</f>
        <v>10.616666666666667</v>
      </c>
      <c r="AL178" s="144">
        <f t="shared" si="50"/>
        <v>18.983650803920433</v>
      </c>
      <c r="AM178" s="142">
        <f>(SUMPRODUCT(AL178:AL$381,G178:G$381)+SUMPRODUCT(AL178:AL$381,H178:H$381))/12</f>
        <v>3809260.3313249387</v>
      </c>
    </row>
    <row r="179" spans="1:39" x14ac:dyDescent="0.2">
      <c r="A179" s="7">
        <v>158</v>
      </c>
      <c r="B179" s="7">
        <v>79</v>
      </c>
      <c r="C179" s="7">
        <v>39.5</v>
      </c>
      <c r="D179" s="12">
        <f t="shared" si="42"/>
        <v>13.166666666666666</v>
      </c>
      <c r="E179" s="29">
        <f t="shared" si="58"/>
        <v>2226581.0378047395</v>
      </c>
      <c r="F179" s="2">
        <f t="shared" si="43"/>
        <v>2656.8845897723231</v>
      </c>
      <c r="G179" s="2">
        <f t="shared" si="51"/>
        <v>25936.019824394185</v>
      </c>
      <c r="H179" s="2">
        <f t="shared" si="52"/>
        <v>7313.1883975428736</v>
      </c>
      <c r="I179" s="2">
        <f t="shared" si="41"/>
        <v>35906.092811709379</v>
      </c>
      <c r="J179" s="2">
        <f t="shared" si="59"/>
        <v>472763.55535417347</v>
      </c>
      <c r="K179" s="2">
        <f t="shared" si="44"/>
        <v>29822.267906394743</v>
      </c>
      <c r="L179" s="2">
        <f t="shared" si="44"/>
        <v>392659.8607675308</v>
      </c>
      <c r="M179" s="2"/>
      <c r="N179" s="28">
        <f t="shared" si="60"/>
        <v>3738059.5970007721</v>
      </c>
      <c r="O179" s="2">
        <f t="shared" si="53"/>
        <v>4445.8653513805939</v>
      </c>
      <c r="P179" s="2">
        <f t="shared" si="54"/>
        <v>43399.721739466069</v>
      </c>
      <c r="R179">
        <f t="shared" si="55"/>
        <v>158</v>
      </c>
      <c r="S179" s="89">
        <f t="shared" si="45"/>
        <v>0</v>
      </c>
      <c r="T179" s="89">
        <f>IF(AND(S179=0,S178&gt;0),SUM($G179:$H$381),S179)</f>
        <v>0</v>
      </c>
      <c r="U179" s="82">
        <f>SUM(T179:T$381)</f>
        <v>0</v>
      </c>
      <c r="V179" s="68">
        <f>localspline(R179,'BBG rates'!$G$10:$G$27,'BBG rates'!$K$10:$K$27)</f>
        <v>1.0092883761464475</v>
      </c>
      <c r="W179" s="68">
        <f>locallinterp(R179,'BBG rates'!$G$10:$G$27,'BBG rates'!$J$10:$J$27)</f>
        <v>-7.5999999999999998E-2</v>
      </c>
      <c r="X179" s="56">
        <f t="shared" si="56"/>
        <v>-7.6026486194669118E-2</v>
      </c>
      <c r="Y179" s="66">
        <f t="shared" si="46"/>
        <v>0</v>
      </c>
      <c r="Z179" s="72">
        <f t="shared" si="47"/>
        <v>0</v>
      </c>
      <c r="AA179" s="79">
        <f t="shared" si="48"/>
        <v>0</v>
      </c>
      <c r="AB179" s="81">
        <f t="shared" si="57"/>
        <v>0</v>
      </c>
      <c r="AD179" s="95">
        <f>locallinterp(R179,'BBG rates'!$N$10:$N$369,'BBG rates'!$P$10:$P$369)</f>
        <v>13.415167284378398</v>
      </c>
      <c r="AI179" s="185">
        <f t="shared" si="49"/>
        <v>158</v>
      </c>
      <c r="AJ179" s="127">
        <f>locallinterp(MIN(AI179,CAP_Senior*12),'BBG rates'!$X$24:$X$65,'BBG rates'!$Y$24:$Y$65)</f>
        <v>59.951805064368806</v>
      </c>
      <c r="AK179" s="127">
        <f>locallinterp(MIN(AI179,CAP_CB*12),'BBG rates'!$AA$25:$AA$40,'BBG rates'!$AC$25:$AC$40)</f>
        <v>10.633333333333333</v>
      </c>
      <c r="AL179" s="144">
        <f t="shared" si="50"/>
        <v>19.017473527609361</v>
      </c>
      <c r="AM179" s="142">
        <f>(SUMPRODUCT(AL179:AL$381,G179:G$381)+SUMPRODUCT(AL179:AL$381,H179:H$381))/12</f>
        <v>3756401.8673615935</v>
      </c>
    </row>
    <row r="180" spans="1:39" x14ac:dyDescent="0.2">
      <c r="A180" s="7">
        <v>159</v>
      </c>
      <c r="B180" s="7">
        <v>79.5</v>
      </c>
      <c r="C180" s="7">
        <v>39.75</v>
      </c>
      <c r="D180" s="12">
        <f t="shared" si="42"/>
        <v>13.25</v>
      </c>
      <c r="E180" s="29">
        <f t="shared" si="58"/>
        <v>2193495.0149745042</v>
      </c>
      <c r="F180" s="2">
        <f t="shared" si="43"/>
        <v>2617.7934637453495</v>
      </c>
      <c r="G180" s="2">
        <f t="shared" si="51"/>
        <v>25881.505221751897</v>
      </c>
      <c r="H180" s="2">
        <f t="shared" si="52"/>
        <v>7204.5176084834829</v>
      </c>
      <c r="I180" s="2">
        <f t="shared" si="41"/>
        <v>35703.81629398073</v>
      </c>
      <c r="J180" s="2">
        <f t="shared" si="59"/>
        <v>473075.56589524465</v>
      </c>
      <c r="K180" s="2">
        <f t="shared" si="44"/>
        <v>29619.440933843831</v>
      </c>
      <c r="L180" s="2">
        <f t="shared" si="44"/>
        <v>392457.59237343073</v>
      </c>
      <c r="M180" s="2"/>
      <c r="N180" s="28">
        <f t="shared" si="60"/>
        <v>3694608.8501667916</v>
      </c>
      <c r="O180" s="2">
        <f t="shared" si="53"/>
        <v>4394.8402568662023</v>
      </c>
      <c r="P180" s="2">
        <f t="shared" si="54"/>
        <v>43450.746833980491</v>
      </c>
      <c r="R180">
        <f t="shared" si="55"/>
        <v>159</v>
      </c>
      <c r="S180" s="89">
        <f t="shared" si="45"/>
        <v>0</v>
      </c>
      <c r="T180" s="89">
        <f>IF(AND(S180=0,S179&gt;0),SUM($G180:$H$381),S180)</f>
        <v>0</v>
      </c>
      <c r="U180" s="82">
        <f>SUM(T180:T$381)</f>
        <v>0</v>
      </c>
      <c r="V180" s="68">
        <f>localspline(R180,'BBG rates'!$G$10:$G$27,'BBG rates'!$K$10:$K$27)</f>
        <v>1.0088844543291762</v>
      </c>
      <c r="W180" s="68">
        <f>locallinterp(R180,'BBG rates'!$G$10:$G$27,'BBG rates'!$J$10:$J$27)</f>
        <v>-7.2749999999999995E-2</v>
      </c>
      <c r="X180" s="56">
        <f t="shared" si="56"/>
        <v>-7.2774268858832869E-2</v>
      </c>
      <c r="Y180" s="66">
        <f t="shared" si="46"/>
        <v>0</v>
      </c>
      <c r="Z180" s="72">
        <f t="shared" si="47"/>
        <v>0</v>
      </c>
      <c r="AA180" s="79">
        <f t="shared" si="48"/>
        <v>0</v>
      </c>
      <c r="AB180" s="81">
        <f t="shared" si="57"/>
        <v>0</v>
      </c>
      <c r="AD180" s="95">
        <f>locallinterp(R180,'BBG rates'!$N$10:$N$369,'BBG rates'!$P$10:$P$369)</f>
        <v>13.49924098890583</v>
      </c>
      <c r="AI180" s="185">
        <f t="shared" si="49"/>
        <v>159</v>
      </c>
      <c r="AJ180" s="127">
        <f>locallinterp(MIN(AI180,CAP_Senior*12),'BBG rates'!$X$24:$X$65,'BBG rates'!$Y$24:$Y$65)</f>
        <v>60.069389713519378</v>
      </c>
      <c r="AK180" s="127">
        <f>locallinterp(MIN(AI180,CAP_CB*12),'BBG rates'!$AA$25:$AA$40,'BBG rates'!$AC$25:$AC$40)</f>
        <v>10.65</v>
      </c>
      <c r="AL180" s="144">
        <f t="shared" si="50"/>
        <v>19.051296251298297</v>
      </c>
      <c r="AM180" s="142">
        <f>(SUMPRODUCT(AL180:AL$381,G180:G$381)+SUMPRODUCT(AL180:AL$381,H180:H$381))/12</f>
        <v>3703708.8725970373</v>
      </c>
    </row>
    <row r="181" spans="1:39" x14ac:dyDescent="0.2">
      <c r="A181" s="7">
        <v>160</v>
      </c>
      <c r="B181" s="7">
        <v>80</v>
      </c>
      <c r="C181" s="7">
        <v>40</v>
      </c>
      <c r="D181" s="12">
        <f t="shared" si="42"/>
        <v>13.333333333333334</v>
      </c>
      <c r="E181" s="29">
        <f t="shared" si="58"/>
        <v>2160571.5291010025</v>
      </c>
      <c r="F181" s="2">
        <f t="shared" si="43"/>
        <v>2578.8941949400632</v>
      </c>
      <c r="G181" s="2">
        <f t="shared" si="51"/>
        <v>25827.105202685696</v>
      </c>
      <c r="H181" s="2">
        <f t="shared" si="52"/>
        <v>7096.38067081597</v>
      </c>
      <c r="I181" s="2">
        <f t="shared" si="41"/>
        <v>35502.380068441729</v>
      </c>
      <c r="J181" s="2">
        <f t="shared" si="59"/>
        <v>473365.06757922308</v>
      </c>
      <c r="K181" s="2">
        <f t="shared" si="44"/>
        <v>29417.745480523536</v>
      </c>
      <c r="L181" s="2">
        <f t="shared" si="44"/>
        <v>392236.60640698049</v>
      </c>
      <c r="M181" s="2"/>
      <c r="N181" s="28">
        <f t="shared" si="60"/>
        <v>3651107.018248044</v>
      </c>
      <c r="O181" s="2">
        <f t="shared" si="53"/>
        <v>4343.7551720992024</v>
      </c>
      <c r="P181" s="2">
        <f t="shared" si="54"/>
        <v>43501.831918747477</v>
      </c>
      <c r="R181">
        <f t="shared" si="55"/>
        <v>160</v>
      </c>
      <c r="S181" s="89">
        <f t="shared" si="45"/>
        <v>0</v>
      </c>
      <c r="T181" s="89">
        <f>IF(AND(S181=0,S180&gt;0),SUM($G181:$H$381),S181)</f>
        <v>0</v>
      </c>
      <c r="U181" s="82">
        <f>SUM(T181:T$381)</f>
        <v>0</v>
      </c>
      <c r="V181" s="68">
        <f>localspline(R181,'BBG rates'!$G$10:$G$27,'BBG rates'!$K$10:$K$27)</f>
        <v>1.0084819720965132</v>
      </c>
      <c r="W181" s="68">
        <f>locallinterp(R181,'BBG rates'!$G$10:$G$27,'BBG rates'!$J$10:$J$27)</f>
        <v>-6.9499999999999992E-2</v>
      </c>
      <c r="X181" s="56">
        <f t="shared" si="56"/>
        <v>-6.9522148481038215E-2</v>
      </c>
      <c r="Y181" s="66">
        <f t="shared" si="46"/>
        <v>0</v>
      </c>
      <c r="Z181" s="72">
        <f t="shared" si="47"/>
        <v>0</v>
      </c>
      <c r="AA181" s="79">
        <f t="shared" si="48"/>
        <v>0</v>
      </c>
      <c r="AB181" s="81">
        <f t="shared" si="57"/>
        <v>0</v>
      </c>
      <c r="AD181" s="95">
        <f>locallinterp(R181,'BBG rates'!$N$10:$N$369,'BBG rates'!$P$10:$P$369)</f>
        <v>13.583281153247206</v>
      </c>
      <c r="AI181" s="185">
        <f t="shared" si="49"/>
        <v>160</v>
      </c>
      <c r="AJ181" s="127">
        <f>locallinterp(MIN(AI181,CAP_Senior*12),'BBG rates'!$X$24:$X$65,'BBG rates'!$Y$24:$Y$65)</f>
        <v>60.18697436266995</v>
      </c>
      <c r="AK181" s="127">
        <f>locallinterp(MIN(AI181,CAP_CB*12),'BBG rates'!$AA$25:$AA$40,'BBG rates'!$AC$25:$AC$40)</f>
        <v>10.666666666666666</v>
      </c>
      <c r="AL181" s="144">
        <f t="shared" si="50"/>
        <v>19.085118974987225</v>
      </c>
      <c r="AM181" s="142">
        <f>(SUMPRODUCT(AL181:AL$381,G181:G$381)+SUMPRODUCT(AL181:AL$381,H181:H$381))/12</f>
        <v>3651181.2373707015</v>
      </c>
    </row>
    <row r="182" spans="1:39" x14ac:dyDescent="0.2">
      <c r="A182" s="7">
        <v>161</v>
      </c>
      <c r="B182" s="7">
        <v>80.5</v>
      </c>
      <c r="C182" s="7">
        <v>40.25</v>
      </c>
      <c r="D182" s="12">
        <f t="shared" si="42"/>
        <v>13.416666666666666</v>
      </c>
      <c r="E182" s="29">
        <f t="shared" si="58"/>
        <v>2127809.9341121274</v>
      </c>
      <c r="F182" s="2">
        <f t="shared" si="43"/>
        <v>2540.18602099085</v>
      </c>
      <c r="G182" s="2">
        <f t="shared" si="51"/>
        <v>25772.819526353785</v>
      </c>
      <c r="H182" s="2">
        <f t="shared" si="52"/>
        <v>6988.7754625214338</v>
      </c>
      <c r="I182" s="2">
        <f t="shared" si="41"/>
        <v>35301.78100986607</v>
      </c>
      <c r="J182" s="2">
        <f t="shared" si="59"/>
        <v>473632.22854903643</v>
      </c>
      <c r="K182" s="2">
        <f t="shared" si="44"/>
        <v>29217.175764390176</v>
      </c>
      <c r="L182" s="2">
        <f t="shared" si="44"/>
        <v>391997.1081722349</v>
      </c>
      <c r="M182" s="2"/>
      <c r="N182" s="28">
        <f t="shared" si="60"/>
        <v>3607554.0411837464</v>
      </c>
      <c r="O182" s="2">
        <f t="shared" si="53"/>
        <v>4292.6100265489986</v>
      </c>
      <c r="P182" s="2">
        <f t="shared" si="54"/>
        <v>43552.97706429768</v>
      </c>
      <c r="R182">
        <f t="shared" si="55"/>
        <v>161</v>
      </c>
      <c r="S182" s="89">
        <f t="shared" si="45"/>
        <v>0</v>
      </c>
      <c r="T182" s="89">
        <f>IF(AND(S182=0,S181&gt;0),SUM($G182:$H$381),S182)</f>
        <v>0</v>
      </c>
      <c r="U182" s="82">
        <f>SUM(T182:T$381)</f>
        <v>0</v>
      </c>
      <c r="V182" s="68">
        <f>localspline(R182,'BBG rates'!$G$10:$G$27,'BBG rates'!$K$10:$K$27)</f>
        <v>1.0080807426152405</v>
      </c>
      <c r="W182" s="68">
        <f>locallinterp(R182,'BBG rates'!$G$10:$G$27,'BBG rates'!$J$10:$J$27)</f>
        <v>-6.6250000000000003E-2</v>
      </c>
      <c r="X182" s="56">
        <f t="shared" si="56"/>
        <v>-6.6270125055156726E-2</v>
      </c>
      <c r="Y182" s="66">
        <f t="shared" si="46"/>
        <v>0</v>
      </c>
      <c r="Z182" s="72">
        <f t="shared" si="47"/>
        <v>0</v>
      </c>
      <c r="AA182" s="79">
        <f t="shared" si="48"/>
        <v>0</v>
      </c>
      <c r="AB182" s="81">
        <f t="shared" si="57"/>
        <v>0</v>
      </c>
      <c r="AD182" s="95">
        <f>locallinterp(R182,'BBG rates'!$N$10:$N$369,'BBG rates'!$P$10:$P$369)</f>
        <v>13.667287881798476</v>
      </c>
      <c r="AI182" s="185">
        <f t="shared" si="49"/>
        <v>161</v>
      </c>
      <c r="AJ182" s="127">
        <f>locallinterp(MIN(AI182,CAP_Senior*12),'BBG rates'!$X$24:$X$65,'BBG rates'!$Y$24:$Y$65)</f>
        <v>60.304559011820523</v>
      </c>
      <c r="AK182" s="127">
        <f>locallinterp(MIN(AI182,CAP_CB*12),'BBG rates'!$AA$25:$AA$40,'BBG rates'!$AC$25:$AC$40)</f>
        <v>10.683333333333334</v>
      </c>
      <c r="AL182" s="144">
        <f t="shared" si="50"/>
        <v>19.118941698676153</v>
      </c>
      <c r="AM182" s="142">
        <f>(SUMPRODUCT(AL182:AL$381,G182:G$381)+SUMPRODUCT(AL182:AL$381,H182:H$381))/12</f>
        <v>3598818.8502901117</v>
      </c>
    </row>
    <row r="183" spans="1:39" x14ac:dyDescent="0.2">
      <c r="A183" s="7">
        <v>162</v>
      </c>
      <c r="B183" s="7">
        <v>81</v>
      </c>
      <c r="C183" s="7">
        <v>40.5</v>
      </c>
      <c r="D183" s="12">
        <f t="shared" si="42"/>
        <v>13.5</v>
      </c>
      <c r="E183" s="29">
        <f t="shared" si="58"/>
        <v>2095209.5862903921</v>
      </c>
      <c r="F183" s="2">
        <f t="shared" si="43"/>
        <v>2501.6681823101139</v>
      </c>
      <c r="G183" s="2">
        <f t="shared" si="51"/>
        <v>25718.647952420561</v>
      </c>
      <c r="H183" s="2">
        <f t="shared" si="52"/>
        <v>6881.6998693147143</v>
      </c>
      <c r="I183" s="2">
        <f t="shared" si="41"/>
        <v>35102.016004045392</v>
      </c>
      <c r="J183" s="2">
        <f t="shared" si="59"/>
        <v>473877.21605461277</v>
      </c>
      <c r="K183" s="2">
        <f t="shared" si="44"/>
        <v>29017.726031562932</v>
      </c>
      <c r="L183" s="2">
        <f t="shared" si="44"/>
        <v>391739.30142609956</v>
      </c>
      <c r="M183" s="2"/>
      <c r="N183" s="28">
        <f t="shared" si="60"/>
        <v>3563949.8588425019</v>
      </c>
      <c r="O183" s="2">
        <f t="shared" si="53"/>
        <v>4241.4047496020721</v>
      </c>
      <c r="P183" s="2">
        <f t="shared" si="54"/>
        <v>43604.182341244603</v>
      </c>
      <c r="R183">
        <f t="shared" si="55"/>
        <v>162</v>
      </c>
      <c r="S183" s="89">
        <f t="shared" si="45"/>
        <v>0</v>
      </c>
      <c r="T183" s="89">
        <f>IF(AND(S183=0,S182&gt;0),SUM($G183:$H$381),S183)</f>
        <v>0</v>
      </c>
      <c r="U183" s="82">
        <f>SUM(T183:T$381)</f>
        <v>0</v>
      </c>
      <c r="V183" s="68">
        <f>localspline(R183,'BBG rates'!$G$10:$G$27,'BBG rates'!$K$10:$K$27)</f>
        <v>1.007680757865387</v>
      </c>
      <c r="W183" s="68">
        <f>locallinterp(R183,'BBG rates'!$G$10:$G$27,'BBG rates'!$J$10:$J$27)</f>
        <v>-6.3E-2</v>
      </c>
      <c r="X183" s="56">
        <f t="shared" si="56"/>
        <v>-6.3018198575326423E-2</v>
      </c>
      <c r="Y183" s="66">
        <f t="shared" si="46"/>
        <v>0</v>
      </c>
      <c r="Z183" s="72">
        <f t="shared" si="47"/>
        <v>0</v>
      </c>
      <c r="AA183" s="79">
        <f t="shared" si="48"/>
        <v>0</v>
      </c>
      <c r="AB183" s="81">
        <f t="shared" si="57"/>
        <v>0</v>
      </c>
      <c r="AD183" s="95">
        <f>locallinterp(R183,'BBG rates'!$N$10:$N$369,'BBG rates'!$P$10:$P$369)</f>
        <v>13.751261278287258</v>
      </c>
      <c r="AI183" s="185">
        <f t="shared" si="49"/>
        <v>162</v>
      </c>
      <c r="AJ183" s="127">
        <f>locallinterp(MIN(AI183,CAP_Senior*12),'BBG rates'!$X$24:$X$65,'BBG rates'!$Y$24:$Y$65)</f>
        <v>60.422143660971095</v>
      </c>
      <c r="AK183" s="127">
        <f>locallinterp(MIN(AI183,CAP_CB*12),'BBG rates'!$AA$25:$AA$40,'BBG rates'!$AC$25:$AC$40)</f>
        <v>10.7</v>
      </c>
      <c r="AL183" s="144">
        <f t="shared" si="50"/>
        <v>19.152764422365085</v>
      </c>
      <c r="AM183" s="142">
        <f>(SUMPRODUCT(AL183:AL$381,G183:G$381)+SUMPRODUCT(AL183:AL$381,H183:H$381))/12</f>
        <v>3546621.5982444491</v>
      </c>
    </row>
    <row r="184" spans="1:39" x14ac:dyDescent="0.2">
      <c r="A184" s="7">
        <v>163</v>
      </c>
      <c r="B184" s="7">
        <v>81.5</v>
      </c>
      <c r="C184" s="7">
        <v>40.75</v>
      </c>
      <c r="D184" s="12">
        <f t="shared" si="42"/>
        <v>13.583333333333334</v>
      </c>
      <c r="E184" s="29">
        <f t="shared" si="58"/>
        <v>2062769.8442647189</v>
      </c>
      <c r="F184" s="2">
        <f t="shared" si="43"/>
        <v>2463.3399220785868</v>
      </c>
      <c r="G184" s="2">
        <f t="shared" si="51"/>
        <v>25664.590241055594</v>
      </c>
      <c r="H184" s="2">
        <f t="shared" si="52"/>
        <v>6775.1517846174074</v>
      </c>
      <c r="I184" s="2">
        <f t="shared" si="41"/>
        <v>34903.081947751591</v>
      </c>
      <c r="J184" s="2">
        <f t="shared" si="59"/>
        <v>474100.19645695912</v>
      </c>
      <c r="K184" s="2">
        <f t="shared" si="44"/>
        <v>28819.390556190567</v>
      </c>
      <c r="L184" s="2">
        <f t="shared" si="44"/>
        <v>391463.3883882552</v>
      </c>
      <c r="M184" s="2"/>
      <c r="N184" s="28">
        <f t="shared" si="60"/>
        <v>3520294.411022217</v>
      </c>
      <c r="O184" s="2">
        <f t="shared" si="53"/>
        <v>4190.1392705618791</v>
      </c>
      <c r="P184" s="2">
        <f t="shared" si="54"/>
        <v>43655.447820284811</v>
      </c>
      <c r="R184">
        <f t="shared" si="55"/>
        <v>163</v>
      </c>
      <c r="S184" s="89">
        <f t="shared" si="45"/>
        <v>0</v>
      </c>
      <c r="T184" s="89">
        <f>IF(AND(S184=0,S183&gt;0),SUM($G184:$H$381),S184)</f>
        <v>0</v>
      </c>
      <c r="U184" s="82">
        <f>SUM(T184:T$381)</f>
        <v>0</v>
      </c>
      <c r="V184" s="68">
        <f>localspline(R184,'BBG rates'!$G$10:$G$27,'BBG rates'!$K$10:$K$27)</f>
        <v>1.0072820992335627</v>
      </c>
      <c r="W184" s="68">
        <f>locallinterp(R184,'BBG rates'!$G$10:$G$27,'BBG rates'!$J$10:$J$27)</f>
        <v>-5.9749999999999998E-2</v>
      </c>
      <c r="X184" s="56">
        <f t="shared" si="56"/>
        <v>-5.9766369035418876E-2</v>
      </c>
      <c r="Y184" s="66">
        <f t="shared" si="46"/>
        <v>0</v>
      </c>
      <c r="Z184" s="72">
        <f t="shared" si="47"/>
        <v>0</v>
      </c>
      <c r="AA184" s="79">
        <f t="shared" si="48"/>
        <v>0</v>
      </c>
      <c r="AB184" s="81">
        <f t="shared" si="57"/>
        <v>0</v>
      </c>
      <c r="AD184" s="95">
        <f>locallinterp(R184,'BBG rates'!$N$10:$N$369,'BBG rates'!$P$10:$P$369)</f>
        <v>13.835201453223387</v>
      </c>
      <c r="AI184" s="185">
        <f t="shared" si="49"/>
        <v>163</v>
      </c>
      <c r="AJ184" s="127">
        <f>locallinterp(MIN(AI184,CAP_Senior*12),'BBG rates'!$X$24:$X$65,'BBG rates'!$Y$24:$Y$65)</f>
        <v>60.539728310121667</v>
      </c>
      <c r="AK184" s="127">
        <f>locallinterp(MIN(AI184,CAP_CB*12),'BBG rates'!$AA$25:$AA$40,'BBG rates'!$AC$25:$AC$40)</f>
        <v>10.716666666666667</v>
      </c>
      <c r="AL184" s="144">
        <f t="shared" si="50"/>
        <v>19.186587146054016</v>
      </c>
      <c r="AM184" s="142">
        <f>(SUMPRODUCT(AL184:AL$381,G184:G$381)+SUMPRODUCT(AL184:AL$381,H184:H$381))/12</f>
        <v>3494589.366418045</v>
      </c>
    </row>
    <row r="185" spans="1:39" x14ac:dyDescent="0.2">
      <c r="A185" s="7">
        <v>164</v>
      </c>
      <c r="B185" s="7">
        <v>82</v>
      </c>
      <c r="C185" s="7">
        <v>41</v>
      </c>
      <c r="D185" s="12">
        <f t="shared" si="42"/>
        <v>13.666666666666666</v>
      </c>
      <c r="E185" s="29">
        <f t="shared" si="58"/>
        <v>2030490.0690022556</v>
      </c>
      <c r="F185" s="2">
        <f t="shared" si="43"/>
        <v>2425.2004862356771</v>
      </c>
      <c r="G185" s="2">
        <f t="shared" si="51"/>
        <v>25610.646152932532</v>
      </c>
      <c r="H185" s="2">
        <f t="shared" si="52"/>
        <v>6669.1291095309953</v>
      </c>
      <c r="I185" s="2">
        <f t="shared" si="41"/>
        <v>34704.975748699202</v>
      </c>
      <c r="J185" s="2">
        <f t="shared" si="59"/>
        <v>474301.33523222239</v>
      </c>
      <c r="K185" s="2">
        <f t="shared" si="44"/>
        <v>28622.16364031885</v>
      </c>
      <c r="L185" s="2">
        <f t="shared" si="44"/>
        <v>391169.56975102425</v>
      </c>
      <c r="M185" s="2"/>
      <c r="N185" s="28">
        <f t="shared" si="60"/>
        <v>3476587.6374500189</v>
      </c>
      <c r="O185" s="2">
        <f t="shared" si="53"/>
        <v>4138.8135186487607</v>
      </c>
      <c r="P185" s="2">
        <f t="shared" si="54"/>
        <v>43706.773572197919</v>
      </c>
      <c r="R185">
        <f t="shared" si="55"/>
        <v>164</v>
      </c>
      <c r="S185" s="89">
        <f t="shared" si="45"/>
        <v>0</v>
      </c>
      <c r="T185" s="89">
        <f>IF(AND(S185=0,S184&gt;0),SUM($G185:$H$381),S185)</f>
        <v>0</v>
      </c>
      <c r="U185" s="82">
        <f>SUM(T185:T$381)</f>
        <v>0</v>
      </c>
      <c r="V185" s="68">
        <f>localspline(R185,'BBG rates'!$G$10:$G$27,'BBG rates'!$K$10:$K$27)</f>
        <v>1.0068847586956318</v>
      </c>
      <c r="W185" s="68">
        <f>locallinterp(R185,'BBG rates'!$G$10:$G$27,'BBG rates'!$J$10:$J$27)</f>
        <v>-5.6500000000000002E-2</v>
      </c>
      <c r="X185" s="56">
        <f t="shared" si="56"/>
        <v>-5.651463642943888E-2</v>
      </c>
      <c r="Y185" s="66">
        <f t="shared" si="46"/>
        <v>0</v>
      </c>
      <c r="Z185" s="72">
        <f t="shared" si="47"/>
        <v>0</v>
      </c>
      <c r="AA185" s="79">
        <f t="shared" si="48"/>
        <v>0</v>
      </c>
      <c r="AB185" s="81">
        <f t="shared" si="57"/>
        <v>0</v>
      </c>
      <c r="AD185" s="95">
        <f>locallinterp(R185,'BBG rates'!$N$10:$N$369,'BBG rates'!$P$10:$P$369)</f>
        <v>13.919108516448023</v>
      </c>
      <c r="AI185" s="185">
        <f t="shared" si="49"/>
        <v>164</v>
      </c>
      <c r="AJ185" s="127">
        <f>locallinterp(MIN(AI185,CAP_Senior*12),'BBG rates'!$X$24:$X$65,'BBG rates'!$Y$24:$Y$65)</f>
        <v>60.65731295927224</v>
      </c>
      <c r="AK185" s="127">
        <f>locallinterp(MIN(AI185,CAP_CB*12),'BBG rates'!$AA$25:$AA$40,'BBG rates'!$AC$25:$AC$40)</f>
        <v>10.733333333333334</v>
      </c>
      <c r="AL185" s="144">
        <f t="shared" si="50"/>
        <v>19.220409869742948</v>
      </c>
      <c r="AM185" s="142">
        <f>(SUMPRODUCT(AL185:AL$381,G185:G$381)+SUMPRODUCT(AL185:AL$381,H185:H$381))/12</f>
        <v>3442722.0383037874</v>
      </c>
    </row>
    <row r="186" spans="1:39" x14ac:dyDescent="0.2">
      <c r="A186" s="7">
        <v>165</v>
      </c>
      <c r="B186" s="7">
        <v>82.5</v>
      </c>
      <c r="C186" s="7">
        <v>41.25</v>
      </c>
      <c r="D186" s="12">
        <f t="shared" si="42"/>
        <v>13.75</v>
      </c>
      <c r="E186" s="29">
        <f t="shared" si="58"/>
        <v>1998369.6238002174</v>
      </c>
      <c r="F186" s="2">
        <f t="shared" si="43"/>
        <v>2387.2491234698473</v>
      </c>
      <c r="G186" s="2">
        <f t="shared" si="51"/>
        <v>25556.815449228088</v>
      </c>
      <c r="H186" s="2">
        <f t="shared" si="52"/>
        <v>6563.6297528100495</v>
      </c>
      <c r="I186" s="2">
        <f t="shared" si="41"/>
        <v>34507.694325507982</v>
      </c>
      <c r="J186" s="2">
        <f t="shared" si="59"/>
        <v>474480.79697573476</v>
      </c>
      <c r="K186" s="2">
        <f t="shared" si="44"/>
        <v>28426.039613758578</v>
      </c>
      <c r="L186" s="2">
        <f t="shared" si="44"/>
        <v>390858.04468918045</v>
      </c>
      <c r="M186" s="2"/>
      <c r="N186" s="28">
        <f t="shared" si="60"/>
        <v>3432829.4777821722</v>
      </c>
      <c r="O186" s="2">
        <f t="shared" si="53"/>
        <v>4087.4274229998446</v>
      </c>
      <c r="P186" s="2">
        <f t="shared" si="54"/>
        <v>43758.159667846834</v>
      </c>
      <c r="R186">
        <f t="shared" si="55"/>
        <v>165</v>
      </c>
      <c r="S186" s="89">
        <f t="shared" si="45"/>
        <v>0</v>
      </c>
      <c r="T186" s="89">
        <f>IF(AND(S186=0,S185&gt;0),SUM($G186:$H$381),S186)</f>
        <v>0</v>
      </c>
      <c r="U186" s="82">
        <f>SUM(T186:T$381)</f>
        <v>0</v>
      </c>
      <c r="V186" s="68">
        <f>localspline(R186,'BBG rates'!$G$10:$G$27,'BBG rates'!$K$10:$K$27)</f>
        <v>1.0064886686334835</v>
      </c>
      <c r="W186" s="68">
        <f>locallinterp(R186,'BBG rates'!$G$10:$G$27,'BBG rates'!$J$10:$J$27)</f>
        <v>-5.3249999999999999E-2</v>
      </c>
      <c r="X186" s="56">
        <f t="shared" si="56"/>
        <v>-5.3263000751258005E-2</v>
      </c>
      <c r="Y186" s="66">
        <f t="shared" si="46"/>
        <v>0</v>
      </c>
      <c r="Z186" s="72">
        <f t="shared" si="47"/>
        <v>0</v>
      </c>
      <c r="AA186" s="79">
        <f t="shared" si="48"/>
        <v>0</v>
      </c>
      <c r="AB186" s="81">
        <f t="shared" si="57"/>
        <v>0</v>
      </c>
      <c r="AD186" s="95">
        <f>locallinterp(R186,'BBG rates'!$N$10:$N$369,'BBG rates'!$P$10:$P$369)</f>
        <v>14.002982572167481</v>
      </c>
      <c r="AI186" s="185">
        <f t="shared" si="49"/>
        <v>165</v>
      </c>
      <c r="AJ186" s="127">
        <f>locallinterp(MIN(AI186,CAP_Senior*12),'BBG rates'!$X$24:$X$65,'BBG rates'!$Y$24:$Y$65)</f>
        <v>60.774897608422812</v>
      </c>
      <c r="AK186" s="127">
        <f>locallinterp(MIN(AI186,CAP_CB*12),'BBG rates'!$AA$25:$AA$40,'BBG rates'!$AC$25:$AC$40)</f>
        <v>10.75</v>
      </c>
      <c r="AL186" s="144">
        <f t="shared" si="50"/>
        <v>19.25423259343188</v>
      </c>
      <c r="AM186" s="142">
        <f>(SUMPRODUCT(AL186:AL$381,G186:G$381)+SUMPRODUCT(AL186:AL$381,H186:H$381))/12</f>
        <v>3391019.495716475</v>
      </c>
    </row>
    <row r="187" spans="1:39" x14ac:dyDescent="0.2">
      <c r="A187" s="7">
        <v>166</v>
      </c>
      <c r="B187" s="7">
        <v>83</v>
      </c>
      <c r="C187" s="7">
        <v>41.5</v>
      </c>
      <c r="D187" s="12">
        <f t="shared" si="42"/>
        <v>13.833333333333334</v>
      </c>
      <c r="E187" s="29">
        <f t="shared" si="58"/>
        <v>1966407.8742777607</v>
      </c>
      <c r="F187" s="2">
        <f t="shared" si="43"/>
        <v>2349.4850852090221</v>
      </c>
      <c r="G187" s="2">
        <f t="shared" si="51"/>
        <v>25503.097891620942</v>
      </c>
      <c r="H187" s="2">
        <f t="shared" si="52"/>
        <v>6458.6516308355376</v>
      </c>
      <c r="I187" s="2">
        <f t="shared" si="41"/>
        <v>34311.234607665501</v>
      </c>
      <c r="J187" s="2">
        <f t="shared" si="59"/>
        <v>474638.74540603947</v>
      </c>
      <c r="K187" s="2">
        <f t="shared" si="44"/>
        <v>28231.01283395413</v>
      </c>
      <c r="L187" s="2">
        <f t="shared" si="44"/>
        <v>390529.01086969877</v>
      </c>
      <c r="M187" s="2"/>
      <c r="N187" s="28">
        <f t="shared" si="60"/>
        <v>3389019.8716039946</v>
      </c>
      <c r="O187" s="2">
        <f t="shared" si="53"/>
        <v>4035.980912668942</v>
      </c>
      <c r="P187" s="2">
        <f t="shared" si="54"/>
        <v>43809.606178177746</v>
      </c>
      <c r="R187">
        <f t="shared" si="55"/>
        <v>166</v>
      </c>
      <c r="S187" s="89">
        <f t="shared" si="45"/>
        <v>0</v>
      </c>
      <c r="T187" s="89">
        <f>IF(AND(S187=0,S186&gt;0),SUM($G187:$H$381),S187)</f>
        <v>0</v>
      </c>
      <c r="U187" s="82">
        <f>SUM(T187:T$381)</f>
        <v>0</v>
      </c>
      <c r="V187" s="68">
        <f>localspline(R187,'BBG rates'!$G$10:$G$27,'BBG rates'!$K$10:$K$27)</f>
        <v>1.0060938806232689</v>
      </c>
      <c r="W187" s="68">
        <f>locallinterp(R187,'BBG rates'!$G$10:$G$27,'BBG rates'!$J$10:$J$27)</f>
        <v>-4.9999999999999996E-2</v>
      </c>
      <c r="X187" s="56">
        <f t="shared" si="56"/>
        <v>-5.0011461995014272E-2</v>
      </c>
      <c r="Y187" s="66">
        <f t="shared" si="46"/>
        <v>0</v>
      </c>
      <c r="Z187" s="72">
        <f t="shared" si="47"/>
        <v>0</v>
      </c>
      <c r="AA187" s="79">
        <f t="shared" si="48"/>
        <v>0</v>
      </c>
      <c r="AB187" s="81">
        <f t="shared" si="57"/>
        <v>0</v>
      </c>
      <c r="AD187" s="95">
        <f>locallinterp(R187,'BBG rates'!$N$10:$N$369,'BBG rates'!$P$10:$P$369)</f>
        <v>14.086823728886086</v>
      </c>
      <c r="AI187" s="185">
        <f t="shared" si="49"/>
        <v>166</v>
      </c>
      <c r="AJ187" s="127">
        <f>locallinterp(MIN(AI187,CAP_Senior*12),'BBG rates'!$X$24:$X$65,'BBG rates'!$Y$24:$Y$65)</f>
        <v>60.892482257573384</v>
      </c>
      <c r="AK187" s="127">
        <f>locallinterp(MIN(AI187,CAP_CB*12),'BBG rates'!$AA$25:$AA$40,'BBG rates'!$AC$25:$AC$40)</f>
        <v>10.766666666666667</v>
      </c>
      <c r="AL187" s="144">
        <f t="shared" si="50"/>
        <v>19.288055317120808</v>
      </c>
      <c r="AM187" s="142">
        <f>(SUMPRODUCT(AL187:AL$381,G187:G$381)+SUMPRODUCT(AL187:AL$381,H187:H$381))/12</f>
        <v>3339481.6188060902</v>
      </c>
    </row>
    <row r="188" spans="1:39" x14ac:dyDescent="0.2">
      <c r="A188" s="7">
        <v>167</v>
      </c>
      <c r="B188" s="7">
        <v>83.5</v>
      </c>
      <c r="C188" s="7">
        <v>41.75</v>
      </c>
      <c r="D188" s="12">
        <f t="shared" si="42"/>
        <v>13.916666666666666</v>
      </c>
      <c r="E188" s="29">
        <f t="shared" si="58"/>
        <v>1934604.188367882</v>
      </c>
      <c r="F188" s="2">
        <f t="shared" si="43"/>
        <v>2311.9076256110347</v>
      </c>
      <c r="G188" s="2">
        <f t="shared" si="51"/>
        <v>25449.493242290682</v>
      </c>
      <c r="H188" s="2">
        <f t="shared" si="52"/>
        <v>6354.1926675882178</v>
      </c>
      <c r="I188" s="2">
        <f t="shared" si="41"/>
        <v>34115.593535489934</v>
      </c>
      <c r="J188" s="2">
        <f t="shared" si="59"/>
        <v>474775.34336890158</v>
      </c>
      <c r="K188" s="2">
        <f t="shared" si="44"/>
        <v>28037.077685852692</v>
      </c>
      <c r="L188" s="2">
        <f t="shared" si="44"/>
        <v>390182.66446144995</v>
      </c>
      <c r="M188" s="2"/>
      <c r="N188" s="28">
        <f t="shared" si="60"/>
        <v>3345158.7584297745</v>
      </c>
      <c r="O188" s="2">
        <f t="shared" si="53"/>
        <v>3984.4739166264512</v>
      </c>
      <c r="P188" s="2">
        <f t="shared" si="54"/>
        <v>43861.113174220227</v>
      </c>
      <c r="R188">
        <f t="shared" si="55"/>
        <v>167</v>
      </c>
      <c r="S188" s="89">
        <f t="shared" si="45"/>
        <v>0</v>
      </c>
      <c r="T188" s="89">
        <f>IF(AND(S188=0,S187&gt;0),SUM($G188:$H$381),S188)</f>
        <v>0</v>
      </c>
      <c r="U188" s="82">
        <f>SUM(T188:T$381)</f>
        <v>0</v>
      </c>
      <c r="V188" s="68">
        <f>localspline(R188,'BBG rates'!$G$10:$G$27,'BBG rates'!$K$10:$K$27)</f>
        <v>1.005700327049539</v>
      </c>
      <c r="W188" s="68">
        <f>locallinterp(R188,'BBG rates'!$G$10:$G$27,'BBG rates'!$J$10:$J$27)</f>
        <v>-4.675E-2</v>
      </c>
      <c r="X188" s="56">
        <f t="shared" si="56"/>
        <v>-4.6760020154446025E-2</v>
      </c>
      <c r="Y188" s="66">
        <f t="shared" si="46"/>
        <v>0</v>
      </c>
      <c r="Z188" s="72">
        <f t="shared" si="47"/>
        <v>0</v>
      </c>
      <c r="AA188" s="79">
        <f t="shared" si="48"/>
        <v>0</v>
      </c>
      <c r="AB188" s="81">
        <f t="shared" si="57"/>
        <v>0</v>
      </c>
      <c r="AD188" s="95">
        <f>locallinterp(R188,'BBG rates'!$N$10:$N$369,'BBG rates'!$P$10:$P$369)</f>
        <v>14.170632089473548</v>
      </c>
      <c r="AI188" s="185">
        <f t="shared" si="49"/>
        <v>167</v>
      </c>
      <c r="AJ188" s="127">
        <f>locallinterp(MIN(AI188,CAP_Senior*12),'BBG rates'!$X$24:$X$65,'BBG rates'!$Y$24:$Y$65)</f>
        <v>61.010066906723956</v>
      </c>
      <c r="AK188" s="127">
        <f>locallinterp(MIN(AI188,CAP_CB*12),'BBG rates'!$AA$25:$AA$40,'BBG rates'!$AC$25:$AC$40)</f>
        <v>10.783333333333333</v>
      </c>
      <c r="AL188" s="144">
        <f t="shared" si="50"/>
        <v>19.321878040809739</v>
      </c>
      <c r="AM188" s="142">
        <f>(SUMPRODUCT(AL188:AL$381,G188:G$381)+SUMPRODUCT(AL188:AL$381,H188:H$381))/12</f>
        <v>3288108.2860709983</v>
      </c>
    </row>
    <row r="189" spans="1:39" x14ac:dyDescent="0.2">
      <c r="A189" s="7">
        <v>168</v>
      </c>
      <c r="B189" s="7">
        <v>84</v>
      </c>
      <c r="C189" s="7">
        <v>42</v>
      </c>
      <c r="D189" s="12">
        <f t="shared" si="42"/>
        <v>14</v>
      </c>
      <c r="E189" s="29">
        <f t="shared" si="58"/>
        <v>1902957.9363093432</v>
      </c>
      <c r="F189" s="2">
        <f t="shared" si="43"/>
        <v>2274.5160015541019</v>
      </c>
      <c r="G189" s="2">
        <f t="shared" si="51"/>
        <v>25396.001263916798</v>
      </c>
      <c r="H189" s="2">
        <f t="shared" si="52"/>
        <v>6250.2507946221194</v>
      </c>
      <c r="I189" s="2">
        <f t="shared" si="41"/>
        <v>33920.768060093018</v>
      </c>
      <c r="J189" s="2">
        <f t="shared" si="59"/>
        <v>474890.75284130225</v>
      </c>
      <c r="K189" s="2">
        <f t="shared" si="44"/>
        <v>27844.228581774158</v>
      </c>
      <c r="L189" s="2">
        <f t="shared" si="44"/>
        <v>389819.20014483819</v>
      </c>
      <c r="M189" s="2"/>
      <c r="N189" s="28">
        <f t="shared" si="60"/>
        <v>3301246.0777026871</v>
      </c>
      <c r="O189" s="2">
        <f t="shared" si="53"/>
        <v>3932.9063637592662</v>
      </c>
      <c r="P189" s="2">
        <f t="shared" si="54"/>
        <v>43912.68072708742</v>
      </c>
      <c r="R189">
        <f t="shared" si="55"/>
        <v>168</v>
      </c>
      <c r="S189" s="89">
        <f t="shared" si="45"/>
        <v>0</v>
      </c>
      <c r="T189" s="89">
        <f>IF(AND(S189=0,S188&gt;0),SUM($G189:$H$381),S189)</f>
        <v>0</v>
      </c>
      <c r="U189" s="82">
        <f>SUM(T189:T$381)</f>
        <v>0</v>
      </c>
      <c r="V189" s="68">
        <f>localspline(R189,'BBG rates'!$G$10:$G$27,'BBG rates'!$K$10:$K$27)</f>
        <v>1.0053080594859547</v>
      </c>
      <c r="W189" s="68">
        <f>locallinterp(R189,'BBG rates'!$G$10:$G$27,'BBG rates'!$J$10:$J$27)</f>
        <v>-4.3499999999999997E-2</v>
      </c>
      <c r="X189" s="56">
        <f t="shared" si="56"/>
        <v>-4.3508675223558058E-2</v>
      </c>
      <c r="Y189" s="66">
        <f t="shared" si="46"/>
        <v>0</v>
      </c>
      <c r="Z189" s="72">
        <f t="shared" si="47"/>
        <v>0</v>
      </c>
      <c r="AA189" s="79">
        <f t="shared" si="48"/>
        <v>0</v>
      </c>
      <c r="AB189" s="81">
        <f t="shared" si="57"/>
        <v>0</v>
      </c>
      <c r="AD189" s="95">
        <f>locallinterp(R189,'BBG rates'!$N$10:$N$369,'BBG rates'!$P$10:$P$369)</f>
        <v>14.254407761097378</v>
      </c>
      <c r="AI189" s="185">
        <f t="shared" si="49"/>
        <v>168</v>
      </c>
      <c r="AJ189" s="127">
        <f>locallinterp(MIN(AI189,CAP_Senior*12),'BBG rates'!$X$24:$X$65,'BBG rates'!$Y$24:$Y$65)</f>
        <v>61.127651555874529</v>
      </c>
      <c r="AK189" s="127">
        <f>locallinterp(MIN(AI189,CAP_CB*12),'BBG rates'!$AA$25:$AA$40,'BBG rates'!$AC$25:$AC$40)</f>
        <v>10.8</v>
      </c>
      <c r="AL189" s="144">
        <f t="shared" si="50"/>
        <v>19.355700764498671</v>
      </c>
      <c r="AM189" s="142">
        <f>(SUMPRODUCT(AL189:AL$381,G189:G$381)+SUMPRODUCT(AL189:AL$381,H189:H$381))/12</f>
        <v>3236899.3743710904</v>
      </c>
    </row>
    <row r="190" spans="1:39" x14ac:dyDescent="0.2">
      <c r="A190" s="7">
        <v>169</v>
      </c>
      <c r="B190" s="7">
        <v>84.5</v>
      </c>
      <c r="C190" s="7">
        <v>42.25</v>
      </c>
      <c r="D190" s="12">
        <f t="shared" si="42"/>
        <v>14.083333333333334</v>
      </c>
      <c r="E190" s="29">
        <f t="shared" si="58"/>
        <v>1871468.4906386277</v>
      </c>
      <c r="F190" s="2">
        <f t="shared" si="43"/>
        <v>2237.3094726273312</v>
      </c>
      <c r="G190" s="2">
        <f t="shared" si="51"/>
        <v>25342.621719677569</v>
      </c>
      <c r="H190" s="2">
        <f t="shared" si="52"/>
        <v>6146.823951038119</v>
      </c>
      <c r="I190" s="2">
        <f t="shared" si="41"/>
        <v>33726.75514334302</v>
      </c>
      <c r="J190" s="2">
        <f t="shared" si="59"/>
        <v>474985.13493541424</v>
      </c>
      <c r="K190" s="2">
        <f t="shared" si="44"/>
        <v>27652.459961281478</v>
      </c>
      <c r="L190" s="2">
        <f t="shared" si="44"/>
        <v>389438.81112138083</v>
      </c>
      <c r="M190" s="2"/>
      <c r="N190" s="28">
        <f t="shared" si="60"/>
        <v>3257281.7687947112</v>
      </c>
      <c r="O190" s="2">
        <f t="shared" si="53"/>
        <v>3881.2781828706684</v>
      </c>
      <c r="P190" s="2">
        <f t="shared" si="54"/>
        <v>43964.30890797601</v>
      </c>
      <c r="R190">
        <f t="shared" si="55"/>
        <v>169</v>
      </c>
      <c r="S190" s="89">
        <f t="shared" si="45"/>
        <v>0</v>
      </c>
      <c r="T190" s="89">
        <f>IF(AND(S190=0,S189&gt;0),SUM($G190:$H$381),S190)</f>
        <v>0</v>
      </c>
      <c r="U190" s="82">
        <f>SUM(T190:T$381)</f>
        <v>0</v>
      </c>
      <c r="V190" s="68">
        <f>localspline(R190,'BBG rates'!$G$10:$G$27,'BBG rates'!$K$10:$K$27)</f>
        <v>1.0049170103193859</v>
      </c>
      <c r="W190" s="68">
        <f>locallinterp(R190,'BBG rates'!$G$10:$G$27,'BBG rates'!$J$10:$J$27)</f>
        <v>-4.0250000000000001E-2</v>
      </c>
      <c r="X190" s="56">
        <f t="shared" si="56"/>
        <v>-4.0257427196488393E-2</v>
      </c>
      <c r="Y190" s="66">
        <f t="shared" si="46"/>
        <v>0</v>
      </c>
      <c r="Z190" s="72">
        <f t="shared" si="47"/>
        <v>0</v>
      </c>
      <c r="AA190" s="79">
        <f t="shared" si="48"/>
        <v>0</v>
      </c>
      <c r="AB190" s="81">
        <f t="shared" si="57"/>
        <v>0</v>
      </c>
      <c r="AD190" s="95">
        <f>locallinterp(R190,'BBG rates'!$N$10:$N$369,'BBG rates'!$P$10:$P$369)</f>
        <v>14.338150845290659</v>
      </c>
      <c r="AI190" s="185">
        <f t="shared" si="49"/>
        <v>169</v>
      </c>
      <c r="AJ190" s="127">
        <f>locallinterp(MIN(AI190,CAP_Senior*12),'BBG rates'!$X$24:$X$65,'BBG rates'!$Y$24:$Y$65)</f>
        <v>61.237120245300488</v>
      </c>
      <c r="AK190" s="127">
        <f>locallinterp(MIN(AI190,CAP_CB*12),'BBG rates'!$AA$25:$AA$40,'BBG rates'!$AC$25:$AC$40)</f>
        <v>10.816666666666666</v>
      </c>
      <c r="AL190" s="144">
        <f t="shared" si="50"/>
        <v>19.388143775034415</v>
      </c>
      <c r="AM190" s="142">
        <f>(SUMPRODUCT(AL190:AL$381,G190:G$381)+SUMPRODUCT(AL190:AL$381,H190:H$381))/12</f>
        <v>3185854.758940842</v>
      </c>
    </row>
    <row r="191" spans="1:39" x14ac:dyDescent="0.2">
      <c r="A191" s="7">
        <v>170</v>
      </c>
      <c r="B191" s="7">
        <v>85</v>
      </c>
      <c r="C191" s="7">
        <v>42.5</v>
      </c>
      <c r="D191" s="12">
        <f t="shared" si="42"/>
        <v>14.166666666666666</v>
      </c>
      <c r="E191" s="29">
        <f t="shared" si="58"/>
        <v>1840135.2261819211</v>
      </c>
      <c r="F191" s="2">
        <f t="shared" si="43"/>
        <v>2200.2873011212641</v>
      </c>
      <c r="G191" s="2">
        <f t="shared" si="51"/>
        <v>25289.354373249083</v>
      </c>
      <c r="H191" s="2">
        <f t="shared" si="52"/>
        <v>6043.9100834576011</v>
      </c>
      <c r="I191" s="2">
        <f t="shared" si="41"/>
        <v>33533.551757827947</v>
      </c>
      <c r="J191" s="2">
        <f t="shared" si="59"/>
        <v>475058.64990256255</v>
      </c>
      <c r="K191" s="2">
        <f t="shared" si="44"/>
        <v>27461.766291051739</v>
      </c>
      <c r="L191" s="2">
        <f t="shared" si="44"/>
        <v>389041.68912323297</v>
      </c>
      <c r="M191" s="2"/>
      <c r="N191" s="28">
        <f t="shared" si="60"/>
        <v>3213265.7710065446</v>
      </c>
      <c r="O191" s="2">
        <f t="shared" si="53"/>
        <v>3829.5893026802346</v>
      </c>
      <c r="P191" s="2">
        <f t="shared" si="54"/>
        <v>44015.99778816646</v>
      </c>
      <c r="R191">
        <f t="shared" si="55"/>
        <v>170</v>
      </c>
      <c r="S191" s="89">
        <f t="shared" si="45"/>
        <v>0</v>
      </c>
      <c r="T191" s="89">
        <f>IF(AND(S191=0,S190&gt;0),SUM($G191:$H$381),S191)</f>
        <v>0</v>
      </c>
      <c r="U191" s="82">
        <f>SUM(T191:T$381)</f>
        <v>0</v>
      </c>
      <c r="V191" s="68">
        <f>localspline(R191,'BBG rates'!$G$10:$G$27,'BBG rates'!$K$10:$K$27)</f>
        <v>1.0045272311213462</v>
      </c>
      <c r="W191" s="68">
        <f>locallinterp(R191,'BBG rates'!$G$10:$G$27,'BBG rates'!$J$10:$J$27)</f>
        <v>-3.6999999999999998E-2</v>
      </c>
      <c r="X191" s="56">
        <f t="shared" si="56"/>
        <v>-3.7006276066975374E-2</v>
      </c>
      <c r="Y191" s="66">
        <f t="shared" si="46"/>
        <v>0</v>
      </c>
      <c r="Z191" s="72">
        <f t="shared" si="47"/>
        <v>0</v>
      </c>
      <c r="AA191" s="79">
        <f t="shared" si="48"/>
        <v>0</v>
      </c>
      <c r="AB191" s="81">
        <f t="shared" si="57"/>
        <v>0</v>
      </c>
      <c r="AD191" s="95">
        <f>locallinterp(R191,'BBG rates'!$N$10:$N$369,'BBG rates'!$P$10:$P$369)</f>
        <v>14.421861447884105</v>
      </c>
      <c r="AI191" s="185">
        <f t="shared" si="49"/>
        <v>170</v>
      </c>
      <c r="AJ191" s="127">
        <f>locallinterp(MIN(AI191,CAP_Senior*12),'BBG rates'!$X$24:$X$65,'BBG rates'!$Y$24:$Y$65)</f>
        <v>61.346588934726455</v>
      </c>
      <c r="AK191" s="127">
        <f>locallinterp(MIN(AI191,CAP_CB*12),'BBG rates'!$AA$25:$AA$40,'BBG rates'!$AC$25:$AC$40)</f>
        <v>10.833333333333334</v>
      </c>
      <c r="AL191" s="144">
        <f t="shared" si="50"/>
        <v>19.420586785570165</v>
      </c>
      <c r="AM191" s="142">
        <f>(SUMPRODUCT(AL191:AL$381,G191:G$381)+SUMPRODUCT(AL191:AL$381,H191:H$381))/12</f>
        <v>3134977.9339358448</v>
      </c>
    </row>
    <row r="192" spans="1:39" x14ac:dyDescent="0.2">
      <c r="A192" s="7">
        <v>171</v>
      </c>
      <c r="B192" s="7">
        <v>85.5</v>
      </c>
      <c r="C192" s="7">
        <v>42.75</v>
      </c>
      <c r="D192" s="12">
        <f t="shared" si="42"/>
        <v>14.25</v>
      </c>
      <c r="E192" s="29">
        <f t="shared" si="58"/>
        <v>1808957.5200471207</v>
      </c>
      <c r="F192" s="2">
        <f t="shared" si="43"/>
        <v>2163.4487520184475</v>
      </c>
      <c r="G192" s="2">
        <f t="shared" si="51"/>
        <v>25236.198988804128</v>
      </c>
      <c r="H192" s="2">
        <f t="shared" si="52"/>
        <v>5941.5071459962164</v>
      </c>
      <c r="I192" s="2">
        <f t="shared" si="41"/>
        <v>33341.154886818797</v>
      </c>
      <c r="J192" s="2">
        <f t="shared" si="59"/>
        <v>475111.45713716786</v>
      </c>
      <c r="K192" s="2">
        <f t="shared" si="44"/>
        <v>27272.142064747808</v>
      </c>
      <c r="L192" s="2">
        <f t="shared" si="44"/>
        <v>388628.02442265628</v>
      </c>
      <c r="M192" s="2"/>
      <c r="N192" s="28">
        <f t="shared" si="60"/>
        <v>3169198.0235675215</v>
      </c>
      <c r="O192" s="2">
        <f t="shared" si="53"/>
        <v>3777.8396518237378</v>
      </c>
      <c r="P192" s="2">
        <f t="shared" si="54"/>
        <v>44067.747439022954</v>
      </c>
      <c r="R192">
        <f t="shared" si="55"/>
        <v>171</v>
      </c>
      <c r="S192" s="89">
        <f t="shared" si="45"/>
        <v>0</v>
      </c>
      <c r="T192" s="89">
        <f>IF(AND(S192=0,S191&gt;0),SUM($G192:$H$381),S192)</f>
        <v>0</v>
      </c>
      <c r="U192" s="82">
        <f>SUM(T192:T$381)</f>
        <v>0</v>
      </c>
      <c r="V192" s="68">
        <f>localspline(R192,'BBG rates'!$G$10:$G$27,'BBG rates'!$K$10:$K$27)</f>
        <v>1.0041386542806805</v>
      </c>
      <c r="W192" s="68">
        <f>locallinterp(R192,'BBG rates'!$G$10:$G$27,'BBG rates'!$J$10:$J$27)</f>
        <v>-3.3750000000000002E-2</v>
      </c>
      <c r="X192" s="56">
        <f t="shared" si="56"/>
        <v>-3.3755221829157023E-2</v>
      </c>
      <c r="Y192" s="66">
        <f t="shared" si="46"/>
        <v>0</v>
      </c>
      <c r="Z192" s="72">
        <f t="shared" si="47"/>
        <v>0</v>
      </c>
      <c r="AA192" s="79">
        <f t="shared" si="48"/>
        <v>0</v>
      </c>
      <c r="AB192" s="81">
        <f t="shared" si="57"/>
        <v>0</v>
      </c>
      <c r="AD192" s="95">
        <f>locallinterp(R192,'BBG rates'!$N$10:$N$369,'BBG rates'!$P$10:$P$369)</f>
        <v>14.505539669074162</v>
      </c>
      <c r="AI192" s="185">
        <f t="shared" si="49"/>
        <v>171</v>
      </c>
      <c r="AJ192" s="127">
        <f>locallinterp(MIN(AI192,CAP_Senior*12),'BBG rates'!$X$24:$X$65,'BBG rates'!$Y$24:$Y$65)</f>
        <v>61.456057624152422</v>
      </c>
      <c r="AK192" s="127">
        <f>locallinterp(MIN(AI192,CAP_CB*12),'BBG rates'!$AA$25:$AA$40,'BBG rates'!$AC$25:$AC$40)</f>
        <v>10.850000000000001</v>
      </c>
      <c r="AL192" s="144">
        <f t="shared" si="50"/>
        <v>19.453029796105916</v>
      </c>
      <c r="AM192" s="142">
        <f>(SUMPRODUCT(AL192:AL$381,G192:G$381)+SUMPRODUCT(AL192:AL$381,H192:H$381))/12</f>
        <v>3084268.7354644537</v>
      </c>
    </row>
    <row r="193" spans="1:39" x14ac:dyDescent="0.2">
      <c r="A193" s="7">
        <v>172</v>
      </c>
      <c r="B193" s="7">
        <v>86</v>
      </c>
      <c r="C193" s="7">
        <v>43</v>
      </c>
      <c r="D193" s="12">
        <f t="shared" si="42"/>
        <v>14.333333333333334</v>
      </c>
      <c r="E193" s="29">
        <f t="shared" si="58"/>
        <v>1777934.7516158719</v>
      </c>
      <c r="F193" s="2">
        <f t="shared" si="43"/>
        <v>2126.7930929840372</v>
      </c>
      <c r="G193" s="2">
        <f t="shared" si="51"/>
        <v>25183.155331011163</v>
      </c>
      <c r="H193" s="2">
        <f t="shared" si="52"/>
        <v>5839.6131002377233</v>
      </c>
      <c r="I193" s="2">
        <f t="shared" si="41"/>
        <v>33149.561524232922</v>
      </c>
      <c r="J193" s="2">
        <f t="shared" si="59"/>
        <v>475143.71518067189</v>
      </c>
      <c r="K193" s="2">
        <f t="shared" si="44"/>
        <v>27083.581802890491</v>
      </c>
      <c r="L193" s="2">
        <f t="shared" si="44"/>
        <v>388198.00584143033</v>
      </c>
      <c r="M193" s="2"/>
      <c r="N193" s="28">
        <f t="shared" si="60"/>
        <v>3125078.4656355279</v>
      </c>
      <c r="O193" s="2">
        <f t="shared" si="53"/>
        <v>3726.0291588530467</v>
      </c>
      <c r="P193" s="2">
        <f t="shared" si="54"/>
        <v>44119.557931993637</v>
      </c>
      <c r="R193">
        <f t="shared" si="55"/>
        <v>172</v>
      </c>
      <c r="S193" s="89">
        <f t="shared" si="45"/>
        <v>0</v>
      </c>
      <c r="T193" s="89">
        <f>IF(AND(S193=0,S192&gt;0),SUM($G193:$H$381),S193)</f>
        <v>0</v>
      </c>
      <c r="U193" s="82">
        <f>SUM(T193:T$381)</f>
        <v>0</v>
      </c>
      <c r="V193" s="68">
        <f>localspline(R193,'BBG rates'!$G$10:$G$27,'BBG rates'!$K$10:$K$27)</f>
        <v>1.0037513164698886</v>
      </c>
      <c r="W193" s="68">
        <f>locallinterp(R193,'BBG rates'!$G$10:$G$27,'BBG rates'!$J$10:$J$27)</f>
        <v>-3.0499999999999999E-2</v>
      </c>
      <c r="X193" s="56">
        <f t="shared" si="56"/>
        <v>-3.0504264476771681E-2</v>
      </c>
      <c r="Y193" s="66">
        <f t="shared" si="46"/>
        <v>0</v>
      </c>
      <c r="Z193" s="72">
        <f t="shared" si="47"/>
        <v>0</v>
      </c>
      <c r="AA193" s="79">
        <f t="shared" si="48"/>
        <v>0</v>
      </c>
      <c r="AB193" s="81">
        <f t="shared" si="57"/>
        <v>0</v>
      </c>
      <c r="AD193" s="95">
        <f>locallinterp(R193,'BBG rates'!$N$10:$N$369,'BBG rates'!$P$10:$P$369)</f>
        <v>14.589185612113319</v>
      </c>
      <c r="AI193" s="185">
        <f t="shared" si="49"/>
        <v>172</v>
      </c>
      <c r="AJ193" s="127">
        <f>locallinterp(MIN(AI193,CAP_Senior*12),'BBG rates'!$X$24:$X$65,'BBG rates'!$Y$24:$Y$65)</f>
        <v>61.565526313578381</v>
      </c>
      <c r="AK193" s="127">
        <f>locallinterp(MIN(AI193,CAP_CB*12),'BBG rates'!$AA$25:$AA$40,'BBG rates'!$AC$25:$AC$40)</f>
        <v>10.866666666666667</v>
      </c>
      <c r="AL193" s="144">
        <f t="shared" si="50"/>
        <v>19.48547280664166</v>
      </c>
      <c r="AM193" s="142">
        <f>(SUMPRODUCT(AL193:AL$381,G193:G$381)+SUMPRODUCT(AL193:AL$381,H193:H$381))/12</f>
        <v>3033726.998263245</v>
      </c>
    </row>
    <row r="194" spans="1:39" x14ac:dyDescent="0.2">
      <c r="A194" s="7">
        <v>173</v>
      </c>
      <c r="B194" s="7">
        <v>86.5</v>
      </c>
      <c r="C194" s="7">
        <v>43.25</v>
      </c>
      <c r="D194" s="12">
        <f t="shared" si="42"/>
        <v>14.416666666666666</v>
      </c>
      <c r="E194" s="29">
        <f t="shared" si="58"/>
        <v>1747066.3025356305</v>
      </c>
      <c r="F194" s="2">
        <f t="shared" si="43"/>
        <v>2090.3195943564383</v>
      </c>
      <c r="G194" s="2">
        <f t="shared" si="51"/>
        <v>25130.223165033338</v>
      </c>
      <c r="H194" s="2">
        <f t="shared" si="52"/>
        <v>5738.2259152079187</v>
      </c>
      <c r="I194" s="2">
        <f t="shared" si="41"/>
        <v>32958.768674597697</v>
      </c>
      <c r="J194" s="2">
        <f t="shared" si="59"/>
        <v>475155.58172545012</v>
      </c>
      <c r="K194" s="2">
        <f t="shared" si="44"/>
        <v>26896.08005273149</v>
      </c>
      <c r="L194" s="2">
        <f t="shared" si="44"/>
        <v>387751.82076021226</v>
      </c>
      <c r="M194" s="2"/>
      <c r="N194" s="28">
        <f t="shared" si="60"/>
        <v>3080907.0362969171</v>
      </c>
      <c r="O194" s="2">
        <f t="shared" si="53"/>
        <v>3674.1577522360312</v>
      </c>
      <c r="P194" s="2">
        <f t="shared" si="54"/>
        <v>44171.429338610651</v>
      </c>
      <c r="R194">
        <f t="shared" si="55"/>
        <v>173</v>
      </c>
      <c r="S194" s="89">
        <f t="shared" si="45"/>
        <v>0</v>
      </c>
      <c r="T194" s="89">
        <f>IF(AND(S194=0,S193&gt;0),SUM($G194:$H$381),S194)</f>
        <v>0</v>
      </c>
      <c r="U194" s="82">
        <f>SUM(T194:T$381)</f>
        <v>0</v>
      </c>
      <c r="V194" s="68">
        <f>localspline(R194,'BBG rates'!$G$10:$G$27,'BBG rates'!$K$10:$K$27)</f>
        <v>1.0033651947710798</v>
      </c>
      <c r="W194" s="68">
        <f>locallinterp(R194,'BBG rates'!$G$10:$G$27,'BBG rates'!$J$10:$J$27)</f>
        <v>-2.725E-2</v>
      </c>
      <c r="X194" s="56">
        <f t="shared" si="56"/>
        <v>-2.7253404004090598E-2</v>
      </c>
      <c r="Y194" s="66">
        <f t="shared" si="46"/>
        <v>0</v>
      </c>
      <c r="Z194" s="72">
        <f t="shared" si="47"/>
        <v>0</v>
      </c>
      <c r="AA194" s="79">
        <f t="shared" si="48"/>
        <v>0</v>
      </c>
      <c r="AB194" s="81">
        <f t="shared" si="57"/>
        <v>0</v>
      </c>
      <c r="AD194" s="95">
        <f>locallinterp(R194,'BBG rates'!$N$10:$N$369,'BBG rates'!$P$10:$P$369)</f>
        <v>14.672799378344243</v>
      </c>
      <c r="AI194" s="185">
        <f t="shared" si="49"/>
        <v>173</v>
      </c>
      <c r="AJ194" s="127">
        <f>locallinterp(MIN(AI194,CAP_Senior*12),'BBG rates'!$X$24:$X$65,'BBG rates'!$Y$24:$Y$65)</f>
        <v>61.674995003004341</v>
      </c>
      <c r="AK194" s="127">
        <f>locallinterp(MIN(AI194,CAP_CB*12),'BBG rates'!$AA$25:$AA$40,'BBG rates'!$AC$25:$AC$40)</f>
        <v>10.883333333333333</v>
      </c>
      <c r="AL194" s="144">
        <f t="shared" si="50"/>
        <v>19.517915817177403</v>
      </c>
      <c r="AM194" s="142">
        <f>(SUMPRODUCT(AL194:AL$381,G194:G$381)+SUMPRODUCT(AL194:AL$381,H194:H$381))/12</f>
        <v>2983352.5557087585</v>
      </c>
    </row>
    <row r="195" spans="1:39" x14ac:dyDescent="0.2">
      <c r="A195" s="7">
        <v>174</v>
      </c>
      <c r="B195" s="7">
        <v>87</v>
      </c>
      <c r="C195" s="7">
        <v>43.5</v>
      </c>
      <c r="D195" s="12">
        <f t="shared" si="42"/>
        <v>14.5</v>
      </c>
      <c r="E195" s="29">
        <f t="shared" si="58"/>
        <v>1716351.5567117545</v>
      </c>
      <c r="F195" s="2">
        <f t="shared" si="43"/>
        <v>2054.0275291379712</v>
      </c>
      <c r="G195" s="2">
        <f t="shared" si="51"/>
        <v>25077.402256527337</v>
      </c>
      <c r="H195" s="2">
        <f t="shared" si="52"/>
        <v>5637.3435673486592</v>
      </c>
      <c r="I195" s="2">
        <f t="shared" si="41"/>
        <v>32768.773353013967</v>
      </c>
      <c r="J195" s="2">
        <f t="shared" si="59"/>
        <v>475147.21361870249</v>
      </c>
      <c r="K195" s="2">
        <f t="shared" si="44"/>
        <v>26709.631388126654</v>
      </c>
      <c r="L195" s="2">
        <f t="shared" si="44"/>
        <v>387289.65512783645</v>
      </c>
      <c r="M195" s="2"/>
      <c r="N195" s="28">
        <f t="shared" si="60"/>
        <v>3036683.6745664268</v>
      </c>
      <c r="O195" s="2">
        <f t="shared" si="53"/>
        <v>3622.2253603564559</v>
      </c>
      <c r="P195" s="2">
        <f t="shared" si="54"/>
        <v>44223.361730490222</v>
      </c>
      <c r="R195">
        <f t="shared" si="55"/>
        <v>174</v>
      </c>
      <c r="S195" s="89">
        <f t="shared" si="45"/>
        <v>0</v>
      </c>
      <c r="T195" s="89">
        <f>IF(AND(S195=0,S194&gt;0),SUM($G195:$H$381),S195)</f>
        <v>0</v>
      </c>
      <c r="U195" s="82">
        <f>SUM(T195:T$381)</f>
        <v>0</v>
      </c>
      <c r="V195" s="68">
        <f>localspline(R195,'BBG rates'!$G$10:$G$27,'BBG rates'!$K$10:$K$27)</f>
        <v>1.0029802811639612</v>
      </c>
      <c r="W195" s="68">
        <f>locallinterp(R195,'BBG rates'!$G$10:$G$27,'BBG rates'!$J$10:$J$27)</f>
        <v>-2.4E-2</v>
      </c>
      <c r="X195" s="56">
        <f t="shared" si="56"/>
        <v>-2.4002640404852116E-2</v>
      </c>
      <c r="Y195" s="66">
        <f t="shared" si="46"/>
        <v>0</v>
      </c>
      <c r="Z195" s="72">
        <f t="shared" si="47"/>
        <v>0</v>
      </c>
      <c r="AA195" s="79">
        <f t="shared" si="48"/>
        <v>0</v>
      </c>
      <c r="AB195" s="81">
        <f t="shared" si="57"/>
        <v>0</v>
      </c>
      <c r="AD195" s="95">
        <f>locallinterp(R195,'BBG rates'!$N$10:$N$369,'BBG rates'!$P$10:$P$369)</f>
        <v>14.75638106844124</v>
      </c>
      <c r="AI195" s="185">
        <f t="shared" si="49"/>
        <v>174</v>
      </c>
      <c r="AJ195" s="127">
        <f>locallinterp(MIN(AI195,CAP_Senior*12),'BBG rates'!$X$24:$X$65,'BBG rates'!$Y$24:$Y$65)</f>
        <v>61.784463692430307</v>
      </c>
      <c r="AK195" s="127">
        <f>locallinterp(MIN(AI195,CAP_CB*12),'BBG rates'!$AA$25:$AA$40,'BBG rates'!$AC$25:$AC$40)</f>
        <v>10.9</v>
      </c>
      <c r="AL195" s="144">
        <f t="shared" si="50"/>
        <v>19.550358827713154</v>
      </c>
      <c r="AM195" s="142">
        <f>(SUMPRODUCT(AL195:AL$381,G195:G$381)+SUMPRODUCT(AL195:AL$381,H195:H$381))/12</f>
        <v>2933145.239829177</v>
      </c>
    </row>
    <row r="196" spans="1:39" x14ac:dyDescent="0.2">
      <c r="A196" s="7">
        <v>175</v>
      </c>
      <c r="B196" s="7">
        <v>87.5</v>
      </c>
      <c r="C196" s="7">
        <v>43.75</v>
      </c>
      <c r="D196" s="12">
        <f t="shared" si="42"/>
        <v>14.583333333333334</v>
      </c>
      <c r="E196" s="29">
        <f t="shared" si="58"/>
        <v>1685789.9002996201</v>
      </c>
      <c r="F196" s="2">
        <f t="shared" si="43"/>
        <v>2017.9161729855734</v>
      </c>
      <c r="G196" s="2">
        <f t="shared" si="51"/>
        <v>25024.692371642468</v>
      </c>
      <c r="H196" s="2">
        <f t="shared" si="52"/>
        <v>5536.9640404919719</v>
      </c>
      <c r="I196" s="2">
        <f t="shared" si="41"/>
        <v>32579.572585120011</v>
      </c>
      <c r="J196" s="2">
        <f t="shared" si="59"/>
        <v>475118.76686633349</v>
      </c>
      <c r="K196" s="2">
        <f t="shared" si="44"/>
        <v>26524.230409410142</v>
      </c>
      <c r="L196" s="2">
        <f t="shared" si="44"/>
        <v>386811.69347056455</v>
      </c>
      <c r="M196" s="2"/>
      <c r="N196" s="28">
        <f t="shared" si="60"/>
        <v>2992408.3193870941</v>
      </c>
      <c r="O196" s="2">
        <f t="shared" si="53"/>
        <v>3570.2319115138926</v>
      </c>
      <c r="P196" s="2">
        <f t="shared" si="54"/>
        <v>44275.355179332786</v>
      </c>
      <c r="R196">
        <f t="shared" si="55"/>
        <v>175</v>
      </c>
      <c r="S196" s="89">
        <f t="shared" si="45"/>
        <v>0</v>
      </c>
      <c r="T196" s="89">
        <f>IF(AND(S196=0,S195&gt;0),SUM($G196:$H$381),S196)</f>
        <v>0</v>
      </c>
      <c r="U196" s="82">
        <f>SUM(T196:T$381)</f>
        <v>0</v>
      </c>
      <c r="V196" s="68">
        <f>localspline(R196,'BBG rates'!$G$10:$G$27,'BBG rates'!$K$10:$K$27)</f>
        <v>1.00259656762824</v>
      </c>
      <c r="W196" s="68">
        <f>locallinterp(R196,'BBG rates'!$G$10:$G$27,'BBG rates'!$J$10:$J$27)</f>
        <v>-2.0749999999999998E-2</v>
      </c>
      <c r="X196" s="56">
        <f t="shared" si="56"/>
        <v>-2.075197367306103E-2</v>
      </c>
      <c r="Y196" s="66">
        <f t="shared" si="46"/>
        <v>0</v>
      </c>
      <c r="Z196" s="72">
        <f t="shared" si="47"/>
        <v>0</v>
      </c>
      <c r="AA196" s="79">
        <f t="shared" si="48"/>
        <v>0</v>
      </c>
      <c r="AB196" s="81">
        <f t="shared" si="57"/>
        <v>0</v>
      </c>
      <c r="AD196" s="95">
        <f>locallinterp(R196,'BBG rates'!$N$10:$N$369,'BBG rates'!$P$10:$P$369)</f>
        <v>14.83993078241026</v>
      </c>
      <c r="AI196" s="185">
        <f t="shared" si="49"/>
        <v>175</v>
      </c>
      <c r="AJ196" s="127">
        <f>locallinterp(MIN(AI196,CAP_Senior*12),'BBG rates'!$X$24:$X$65,'BBG rates'!$Y$24:$Y$65)</f>
        <v>61.893932381856274</v>
      </c>
      <c r="AK196" s="127">
        <f>locallinterp(MIN(AI196,CAP_CB*12),'BBG rates'!$AA$25:$AA$40,'BBG rates'!$AC$25:$AC$40)</f>
        <v>10.916666666666668</v>
      </c>
      <c r="AL196" s="144">
        <f t="shared" si="50"/>
        <v>19.582801838248901</v>
      </c>
      <c r="AM196" s="142">
        <f>(SUMPRODUCT(AL196:AL$381,G196:G$381)+SUMPRODUCT(AL196:AL$381,H196:H$381))/12</f>
        <v>2883104.8813159452</v>
      </c>
    </row>
    <row r="197" spans="1:39" x14ac:dyDescent="0.2">
      <c r="A197" s="7">
        <v>176</v>
      </c>
      <c r="B197" s="7">
        <v>88</v>
      </c>
      <c r="C197" s="7">
        <v>44</v>
      </c>
      <c r="D197" s="12">
        <f t="shared" si="42"/>
        <v>14.666666666666666</v>
      </c>
      <c r="E197" s="29">
        <f t="shared" si="58"/>
        <v>1655380.7216967663</v>
      </c>
      <c r="F197" s="2">
        <f t="shared" si="43"/>
        <v>1981.9848042015317</v>
      </c>
      <c r="G197" s="2">
        <f t="shared" si="51"/>
        <v>24972.093277019525</v>
      </c>
      <c r="H197" s="2">
        <f t="shared" si="52"/>
        <v>5437.0853258342477</v>
      </c>
      <c r="I197" s="2">
        <f t="shared" si="41"/>
        <v>32391.163407055305</v>
      </c>
      <c r="J197" s="2">
        <f t="shared" si="59"/>
        <v>475070.39663681114</v>
      </c>
      <c r="K197" s="2">
        <f t="shared" si="44"/>
        <v>26339.871743268886</v>
      </c>
      <c r="L197" s="2">
        <f t="shared" si="44"/>
        <v>386318.11890127696</v>
      </c>
      <c r="M197" s="2"/>
      <c r="N197" s="28">
        <f t="shared" si="60"/>
        <v>2948080.909630171</v>
      </c>
      <c r="O197" s="2">
        <f t="shared" si="53"/>
        <v>3518.1773339236088</v>
      </c>
      <c r="P197" s="2">
        <f t="shared" si="54"/>
        <v>44327.409756923073</v>
      </c>
      <c r="R197">
        <f t="shared" si="55"/>
        <v>176</v>
      </c>
      <c r="S197" s="89">
        <f t="shared" si="45"/>
        <v>0</v>
      </c>
      <c r="T197" s="89">
        <f>IF(AND(S197=0,S196&gt;0),SUM($G197:$H$381),S197)</f>
        <v>0</v>
      </c>
      <c r="U197" s="82">
        <f>SUM(T197:T$381)</f>
        <v>0</v>
      </c>
      <c r="V197" s="68">
        <f>localspline(R197,'BBG rates'!$G$10:$G$27,'BBG rates'!$K$10:$K$27)</f>
        <v>1.0022140386952754</v>
      </c>
      <c r="W197" s="68">
        <f>locallinterp(R197,'BBG rates'!$G$10:$G$27,'BBG rates'!$J$10:$J$27)</f>
        <v>-1.7499999999999998E-2</v>
      </c>
      <c r="X197" s="56">
        <f t="shared" si="56"/>
        <v>-1.7501403802855364E-2</v>
      </c>
      <c r="Y197" s="66">
        <f t="shared" si="46"/>
        <v>0</v>
      </c>
      <c r="Z197" s="72">
        <f t="shared" si="47"/>
        <v>0</v>
      </c>
      <c r="AA197" s="79">
        <f t="shared" si="48"/>
        <v>0</v>
      </c>
      <c r="AB197" s="81">
        <f t="shared" si="57"/>
        <v>0</v>
      </c>
      <c r="AD197" s="95">
        <f>locallinterp(R197,'BBG rates'!$N$10:$N$369,'BBG rates'!$P$10:$P$369)</f>
        <v>14.9234486189682</v>
      </c>
      <c r="AI197" s="185">
        <f t="shared" si="49"/>
        <v>176</v>
      </c>
      <c r="AJ197" s="127">
        <f>locallinterp(MIN(AI197,CAP_Senior*12),'BBG rates'!$X$24:$X$65,'BBG rates'!$Y$24:$Y$65)</f>
        <v>62.003401071282234</v>
      </c>
      <c r="AK197" s="127">
        <f>locallinterp(MIN(AI197,CAP_CB*12),'BBG rates'!$AA$25:$AA$40,'BBG rates'!$AC$25:$AC$40)</f>
        <v>10.933333333333334</v>
      </c>
      <c r="AL197" s="144">
        <f t="shared" si="50"/>
        <v>19.615244848784648</v>
      </c>
      <c r="AM197" s="142">
        <f>(SUMPRODUCT(AL197:AL$381,G197:G$381)+SUMPRODUCT(AL197:AL$381,H197:H$381))/12</f>
        <v>2833231.3095353222</v>
      </c>
    </row>
    <row r="198" spans="1:39" x14ac:dyDescent="0.2">
      <c r="A198" s="7">
        <v>177</v>
      </c>
      <c r="B198" s="7">
        <v>88.5</v>
      </c>
      <c r="C198" s="7">
        <v>44.25</v>
      </c>
      <c r="D198" s="12">
        <f t="shared" si="42"/>
        <v>14.75</v>
      </c>
      <c r="E198" s="29">
        <f t="shared" si="58"/>
        <v>1625123.4115350659</v>
      </c>
      <c r="F198" s="2">
        <f t="shared" si="43"/>
        <v>1946.2327037242453</v>
      </c>
      <c r="G198" s="2">
        <f t="shared" si="51"/>
        <v>24919.604739789822</v>
      </c>
      <c r="H198" s="2">
        <f t="shared" si="52"/>
        <v>5337.7054219105312</v>
      </c>
      <c r="I198" s="2">
        <f t="shared" si="41"/>
        <v>32203.542865424599</v>
      </c>
      <c r="J198" s="2">
        <f t="shared" si="59"/>
        <v>475002.25726501283</v>
      </c>
      <c r="K198" s="2">
        <f t="shared" si="44"/>
        <v>26156.55004261783</v>
      </c>
      <c r="L198" s="2">
        <f t="shared" si="44"/>
        <v>385809.11312861298</v>
      </c>
      <c r="M198" s="2"/>
      <c r="N198" s="28">
        <f t="shared" si="60"/>
        <v>2903701.3840950406</v>
      </c>
      <c r="O198" s="2">
        <f t="shared" si="53"/>
        <v>3466.0615557164779</v>
      </c>
      <c r="P198" s="2">
        <f t="shared" si="54"/>
        <v>44379.525535130197</v>
      </c>
      <c r="R198">
        <f t="shared" si="55"/>
        <v>177</v>
      </c>
      <c r="S198" s="89">
        <f t="shared" si="45"/>
        <v>0</v>
      </c>
      <c r="T198" s="89">
        <f>IF(AND(S198=0,S197&gt;0),SUM($G198:$H$381),S198)</f>
        <v>0</v>
      </c>
      <c r="U198" s="82">
        <f>SUM(T198:T$381)</f>
        <v>0</v>
      </c>
      <c r="V198" s="68">
        <f>localspline(R198,'BBG rates'!$G$10:$G$27,'BBG rates'!$K$10:$K$27)</f>
        <v>1.0018327012415078</v>
      </c>
      <c r="W198" s="68">
        <f>locallinterp(R198,'BBG rates'!$G$10:$G$27,'BBG rates'!$J$10:$J$27)</f>
        <v>-1.4249999999999999E-2</v>
      </c>
      <c r="X198" s="56">
        <f t="shared" si="56"/>
        <v>-1.4250930787840232E-2</v>
      </c>
      <c r="Y198" s="66">
        <f t="shared" si="46"/>
        <v>0</v>
      </c>
      <c r="Z198" s="72">
        <f t="shared" si="47"/>
        <v>0</v>
      </c>
      <c r="AA198" s="79">
        <f t="shared" si="48"/>
        <v>0</v>
      </c>
      <c r="AB198" s="81">
        <f t="shared" si="57"/>
        <v>0</v>
      </c>
      <c r="AD198" s="95">
        <f>locallinterp(R198,'BBG rates'!$N$10:$N$369,'BBG rates'!$P$10:$P$369)</f>
        <v>15.006934677404992</v>
      </c>
      <c r="AI198" s="185">
        <f t="shared" si="49"/>
        <v>177</v>
      </c>
      <c r="AJ198" s="127">
        <f>locallinterp(MIN(AI198,CAP_Senior*12),'BBG rates'!$X$24:$X$65,'BBG rates'!$Y$24:$Y$65)</f>
        <v>62.112869760708193</v>
      </c>
      <c r="AK198" s="127">
        <f>locallinterp(MIN(AI198,CAP_CB*12),'BBG rates'!$AA$25:$AA$40,'BBG rates'!$AC$25:$AC$40)</f>
        <v>10.95</v>
      </c>
      <c r="AL198" s="144">
        <f t="shared" si="50"/>
        <v>19.647687859320392</v>
      </c>
      <c r="AM198" s="142">
        <f>(SUMPRODUCT(AL198:AL$381,G198:G$381)+SUMPRODUCT(AL198:AL$381,H198:H$381))/12</f>
        <v>2783524.3525398714</v>
      </c>
    </row>
    <row r="199" spans="1:39" x14ac:dyDescent="0.2">
      <c r="A199" s="7">
        <v>178</v>
      </c>
      <c r="B199" s="7">
        <v>89</v>
      </c>
      <c r="C199" s="7">
        <v>44.5</v>
      </c>
      <c r="D199" s="12">
        <f t="shared" si="42"/>
        <v>14.833333333333334</v>
      </c>
      <c r="E199" s="29">
        <f t="shared" si="58"/>
        <v>1595017.3626729227</v>
      </c>
      <c r="F199" s="2">
        <f t="shared" si="43"/>
        <v>1910.659155119022</v>
      </c>
      <c r="G199" s="2">
        <f t="shared" si="51"/>
        <v>24867.22652757413</v>
      </c>
      <c r="H199" s="2">
        <f t="shared" si="52"/>
        <v>5238.8223345688912</v>
      </c>
      <c r="I199" s="2">
        <f t="shared" si="41"/>
        <v>32016.708017262041</v>
      </c>
      <c r="J199" s="2">
        <f t="shared" si="59"/>
        <v>474914.50225605362</v>
      </c>
      <c r="K199" s="2">
        <f t="shared" si="44"/>
        <v>25974.259986475656</v>
      </c>
      <c r="L199" s="2">
        <f t="shared" si="44"/>
        <v>385284.85646605561</v>
      </c>
      <c r="M199" s="2"/>
      <c r="N199" s="28">
        <f t="shared" si="60"/>
        <v>2859269.681509133</v>
      </c>
      <c r="O199" s="2">
        <f t="shared" si="53"/>
        <v>3413.8845049388756</v>
      </c>
      <c r="P199" s="2">
        <f t="shared" si="54"/>
        <v>44431.702585907806</v>
      </c>
      <c r="R199">
        <f t="shared" si="55"/>
        <v>178</v>
      </c>
      <c r="S199" s="89">
        <f t="shared" si="45"/>
        <v>0</v>
      </c>
      <c r="T199" s="89">
        <f>IF(AND(S199=0,S198&gt;0),SUM($G199:$H$381),S199)</f>
        <v>0</v>
      </c>
      <c r="U199" s="82">
        <f>SUM(T199:T$381)</f>
        <v>0</v>
      </c>
      <c r="V199" s="68">
        <f>localspline(R199,'BBG rates'!$G$10:$G$27,'BBG rates'!$K$10:$K$27)</f>
        <v>1.0014525360741062</v>
      </c>
      <c r="W199" s="68">
        <f>locallinterp(R199,'BBG rates'!$G$10:$G$27,'BBG rates'!$J$10:$J$27)</f>
        <v>-1.0999999999999999E-2</v>
      </c>
      <c r="X199" s="56">
        <f t="shared" si="56"/>
        <v>-1.1000554622286884E-2</v>
      </c>
      <c r="Y199" s="66">
        <f t="shared" si="46"/>
        <v>0</v>
      </c>
      <c r="Z199" s="72">
        <f t="shared" si="47"/>
        <v>0</v>
      </c>
      <c r="AA199" s="79">
        <f t="shared" si="48"/>
        <v>0</v>
      </c>
      <c r="AB199" s="81">
        <f t="shared" si="57"/>
        <v>0</v>
      </c>
      <c r="AD199" s="95">
        <f>locallinterp(R199,'BBG rates'!$N$10:$N$369,'BBG rates'!$P$10:$P$369)</f>
        <v>15.090389055411167</v>
      </c>
      <c r="AI199" s="185">
        <f t="shared" si="49"/>
        <v>178</v>
      </c>
      <c r="AJ199" s="127">
        <f>locallinterp(MIN(AI199,CAP_Senior*12),'BBG rates'!$X$24:$X$65,'BBG rates'!$Y$24:$Y$65)</f>
        <v>62.22233845013416</v>
      </c>
      <c r="AK199" s="127">
        <f>locallinterp(MIN(AI199,CAP_CB*12),'BBG rates'!$AA$25:$AA$40,'BBG rates'!$AC$25:$AC$40)</f>
        <v>10.966666666666667</v>
      </c>
      <c r="AL199" s="144">
        <f t="shared" si="50"/>
        <v>19.680130869856143</v>
      </c>
      <c r="AM199" s="142">
        <f>(SUMPRODUCT(AL199:AL$381,G199:G$381)+SUMPRODUCT(AL199:AL$381,H199:H$381))/12</f>
        <v>2733983.8370798938</v>
      </c>
    </row>
    <row r="200" spans="1:39" x14ac:dyDescent="0.2">
      <c r="A200" s="7">
        <v>179</v>
      </c>
      <c r="B200" s="7">
        <v>89.5</v>
      </c>
      <c r="C200" s="7">
        <v>44.75</v>
      </c>
      <c r="D200" s="12">
        <f t="shared" si="42"/>
        <v>14.916666666666666</v>
      </c>
      <c r="E200" s="29">
        <f t="shared" si="58"/>
        <v>1565061.9701874962</v>
      </c>
      <c r="F200" s="2">
        <f t="shared" si="43"/>
        <v>1875.2634445689046</v>
      </c>
      <c r="G200" s="2">
        <f t="shared" si="51"/>
        <v>24814.958408481631</v>
      </c>
      <c r="H200" s="2">
        <f t="shared" si="52"/>
        <v>5140.4340769448827</v>
      </c>
      <c r="I200" s="2">
        <f t="shared" si="41"/>
        <v>31830.655929995417</v>
      </c>
      <c r="J200" s="2">
        <f t="shared" si="59"/>
        <v>474807.28428909829</v>
      </c>
      <c r="K200" s="2">
        <f t="shared" si="44"/>
        <v>25792.996279841118</v>
      </c>
      <c r="L200" s="2">
        <f t="shared" si="44"/>
        <v>384745.52784096333</v>
      </c>
      <c r="M200" s="2"/>
      <c r="N200" s="28">
        <f t="shared" si="60"/>
        <v>2814785.7405278389</v>
      </c>
      <c r="O200" s="2">
        <f t="shared" si="53"/>
        <v>3361.6461095525829</v>
      </c>
      <c r="P200" s="2">
        <f t="shared" si="54"/>
        <v>44483.940981294101</v>
      </c>
      <c r="R200">
        <f t="shared" si="55"/>
        <v>179</v>
      </c>
      <c r="S200" s="89">
        <f t="shared" si="45"/>
        <v>0</v>
      </c>
      <c r="T200" s="89">
        <f>IF(AND(S200=0,S199&gt;0),SUM($G200:$H$381),S200)</f>
        <v>0</v>
      </c>
      <c r="U200" s="82">
        <f>SUM(T200:T$381)</f>
        <v>0</v>
      </c>
      <c r="V200" s="68">
        <f>localspline(R200,'BBG rates'!$G$10:$G$27,'BBG rates'!$K$10:$K$27)</f>
        <v>1.0010735407590026</v>
      </c>
      <c r="W200" s="68">
        <f>locallinterp(R200,'BBG rates'!$G$10:$G$27,'BBG rates'!$J$10:$J$27)</f>
        <v>-7.7499999999999999E-3</v>
      </c>
      <c r="X200" s="56">
        <f t="shared" si="56"/>
        <v>-7.7502753000668889E-3</v>
      </c>
      <c r="Y200" s="66">
        <f t="shared" si="46"/>
        <v>0</v>
      </c>
      <c r="Z200" s="72">
        <f t="shared" si="47"/>
        <v>0</v>
      </c>
      <c r="AA200" s="79">
        <f t="shared" si="48"/>
        <v>0</v>
      </c>
      <c r="AB200" s="81">
        <f t="shared" si="57"/>
        <v>0</v>
      </c>
      <c r="AD200" s="95">
        <f>locallinterp(R200,'BBG rates'!$N$10:$N$369,'BBG rates'!$P$10:$P$369)</f>
        <v>15.173811850474417</v>
      </c>
      <c r="AI200" s="185">
        <f t="shared" si="49"/>
        <v>179</v>
      </c>
      <c r="AJ200" s="127">
        <f>locallinterp(MIN(AI200,CAP_Senior*12),'BBG rates'!$X$24:$X$65,'BBG rates'!$Y$24:$Y$65)</f>
        <v>62.331807139560127</v>
      </c>
      <c r="AK200" s="127">
        <f>locallinterp(MIN(AI200,CAP_CB*12),'BBG rates'!$AA$25:$AA$40,'BBG rates'!$AC$25:$AC$40)</f>
        <v>10.983333333333334</v>
      </c>
      <c r="AL200" s="144">
        <f t="shared" si="50"/>
        <v>19.712573880391886</v>
      </c>
      <c r="AM200" s="142">
        <f>(SUMPRODUCT(AL200:AL$381,G200:G$381)+SUMPRODUCT(AL200:AL$381,H200:H$381))/12</f>
        <v>2684609.5886147893</v>
      </c>
    </row>
    <row r="201" spans="1:39" x14ac:dyDescent="0.2">
      <c r="A201" s="7">
        <v>180</v>
      </c>
      <c r="B201" s="7">
        <v>90</v>
      </c>
      <c r="C201" s="7">
        <v>45</v>
      </c>
      <c r="D201" s="12">
        <f t="shared" si="42"/>
        <v>15</v>
      </c>
      <c r="E201" s="29">
        <f t="shared" si="58"/>
        <v>1535256.6313669512</v>
      </c>
      <c r="F201" s="2">
        <f t="shared" si="43"/>
        <v>1840.0448608655283</v>
      </c>
      <c r="G201" s="2">
        <f t="shared" si="51"/>
        <v>24762.800151108964</v>
      </c>
      <c r="H201" s="2">
        <f t="shared" si="52"/>
        <v>5042.5386694360905</v>
      </c>
      <c r="I201" s="2">
        <f t="shared" si="41"/>
        <v>31645.383681410582</v>
      </c>
      <c r="J201" s="2">
        <f t="shared" si="59"/>
        <v>474680.75522115873</v>
      </c>
      <c r="K201" s="2">
        <f t="shared" si="44"/>
        <v>25612.753653569958</v>
      </c>
      <c r="L201" s="2">
        <f t="shared" si="44"/>
        <v>384191.30480354937</v>
      </c>
      <c r="M201" s="2"/>
      <c r="N201" s="28">
        <f t="shared" si="60"/>
        <v>2770249.4997344268</v>
      </c>
      <c r="O201" s="2">
        <f t="shared" si="53"/>
        <v>3309.3462974346835</v>
      </c>
      <c r="P201" s="2">
        <f t="shared" si="54"/>
        <v>44536.240793412006</v>
      </c>
      <c r="R201">
        <f t="shared" si="55"/>
        <v>180</v>
      </c>
      <c r="S201" s="89">
        <f t="shared" si="45"/>
        <v>0</v>
      </c>
      <c r="T201" s="89">
        <f>IF(AND(S201=0,S200&gt;0),SUM($G201:$H$381),S201)</f>
        <v>0</v>
      </c>
      <c r="U201" s="82">
        <f>SUM(T201:T$381)</f>
        <v>0</v>
      </c>
      <c r="V201" s="68">
        <f>localspline(R201,'BBG rates'!$G$10:$G$27,'BBG rates'!$K$10:$K$27)</f>
        <v>1.0006957054138184</v>
      </c>
      <c r="W201" s="68">
        <f>locallinterp(R201,'BBG rates'!$G$10:$G$27,'BBG rates'!$J$10:$J$27)</f>
        <v>-4.4999999999999997E-3</v>
      </c>
      <c r="X201" s="56">
        <f t="shared" si="56"/>
        <v>-4.5000928151850417E-3</v>
      </c>
      <c r="Y201" s="66">
        <f t="shared" si="46"/>
        <v>0</v>
      </c>
      <c r="Z201" s="72">
        <f t="shared" si="47"/>
        <v>0</v>
      </c>
      <c r="AA201" s="79">
        <f t="shared" si="48"/>
        <v>0</v>
      </c>
      <c r="AB201" s="81">
        <f t="shared" si="57"/>
        <v>0</v>
      </c>
      <c r="AD201" s="95">
        <f>locallinterp(R201,'BBG rates'!$N$10:$N$369,'BBG rates'!$P$10:$P$369)</f>
        <v>15.257203159258902</v>
      </c>
      <c r="AI201" s="185">
        <f t="shared" si="49"/>
        <v>180</v>
      </c>
      <c r="AJ201" s="127">
        <f>locallinterp(MIN(AI201,CAP_Senior*12),'BBG rates'!$X$24:$X$65,'BBG rates'!$Y$24:$Y$65)</f>
        <v>62.441275828986086</v>
      </c>
      <c r="AK201" s="127">
        <f>locallinterp(MIN(AI201,CAP_CB*12),'BBG rates'!$AA$25:$AA$40,'BBG rates'!$AC$25:$AC$40)</f>
        <v>11</v>
      </c>
      <c r="AL201" s="144">
        <f t="shared" si="50"/>
        <v>19.745016890927634</v>
      </c>
      <c r="AM201" s="142">
        <f>(SUMPRODUCT(AL201:AL$381,G201:G$381)+SUMPRODUCT(AL201:AL$381,H201:H$381))/12</f>
        <v>2635401.4313243632</v>
      </c>
    </row>
    <row r="202" spans="1:39" x14ac:dyDescent="0.2">
      <c r="A202" s="7">
        <v>181</v>
      </c>
      <c r="B202" s="7">
        <v>90.5</v>
      </c>
      <c r="C202" s="7">
        <v>45.25</v>
      </c>
      <c r="D202" s="12">
        <f t="shared" si="42"/>
        <v>15.083333333333334</v>
      </c>
      <c r="E202" s="29">
        <f>IF($A202&lt;=$I$8,E201-G202-H202,0)</f>
        <v>1505600.7457027351</v>
      </c>
      <c r="F202" s="2">
        <f t="shared" si="43"/>
        <v>1805.0026954000107</v>
      </c>
      <c r="G202" s="2">
        <f t="shared" si="51"/>
        <v>24710.751524539104</v>
      </c>
      <c r="H202" s="2">
        <f t="shared" si="52"/>
        <v>4945.1341396767657</v>
      </c>
      <c r="I202" s="2">
        <f t="shared" si="41"/>
        <v>31460.888359615878</v>
      </c>
      <c r="J202" s="2">
        <f t="shared" si="59"/>
        <v>474535.06609087286</v>
      </c>
      <c r="K202" s="2">
        <f t="shared" si="44"/>
        <v>25433.526864252359</v>
      </c>
      <c r="L202" s="2">
        <f t="shared" si="44"/>
        <v>383622.36353580648</v>
      </c>
      <c r="M202" s="2"/>
      <c r="N202" s="28">
        <f t="shared" si="60"/>
        <v>2725660.8976399577</v>
      </c>
      <c r="O202" s="2">
        <f t="shared" si="53"/>
        <v>3256.9849963774673</v>
      </c>
      <c r="P202" s="2">
        <f t="shared" si="54"/>
        <v>44588.602094469206</v>
      </c>
      <c r="R202">
        <f t="shared" si="55"/>
        <v>181</v>
      </c>
      <c r="S202" s="89">
        <f t="shared" si="45"/>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6"/>
        <v>-2.8583707802010139E-3</v>
      </c>
      <c r="Y202" s="66">
        <f t="shared" si="46"/>
        <v>0</v>
      </c>
      <c r="Z202" s="72">
        <f t="shared" si="47"/>
        <v>0</v>
      </c>
      <c r="AA202" s="79">
        <f t="shared" si="48"/>
        <v>0</v>
      </c>
      <c r="AB202" s="81">
        <f t="shared" si="57"/>
        <v>0</v>
      </c>
      <c r="AD202" s="95">
        <f>locallinterp(R202,'BBG rates'!$N$10:$N$369,'BBG rates'!$P$10:$P$369)</f>
        <v>15.340563077127603</v>
      </c>
      <c r="AI202" s="185">
        <f t="shared" si="49"/>
        <v>181</v>
      </c>
      <c r="AJ202" s="127">
        <f>locallinterp(MIN(AI202,CAP_Senior*12),'BBG rates'!$X$24:$X$65,'BBG rates'!$Y$24:$Y$65)</f>
        <v>62.543676949191031</v>
      </c>
      <c r="AK202" s="127">
        <f>locallinterp(MIN(AI202,CAP_CB*12),'BBG rates'!$AA$25:$AA$40,'BBG rates'!$AC$25:$AC$40)</f>
        <v>11</v>
      </c>
      <c r="AL202" s="144">
        <f t="shared" si="50"/>
        <v>19.762425081362473</v>
      </c>
      <c r="AM202" s="142">
        <f>(SUMPRODUCT(AL202:AL$381,G202:G$381)+SUMPRODUCT(AL202:AL$381,H202:H$381))/12</f>
        <v>2586359.1881200727</v>
      </c>
    </row>
    <row r="203" spans="1:39" x14ac:dyDescent="0.2">
      <c r="A203" s="7">
        <v>182</v>
      </c>
      <c r="B203" s="7">
        <v>91</v>
      </c>
      <c r="C203" s="7">
        <v>45.5</v>
      </c>
      <c r="D203" s="12">
        <f t="shared" si="42"/>
        <v>15.166666666666666</v>
      </c>
      <c r="E203" s="29">
        <f t="shared" ref="E203:E266" si="61">IF($A203&lt;=$I$8,E202-G203-H203,0)</f>
        <v>1476093.7148818821</v>
      </c>
      <c r="F203" s="2">
        <f t="shared" si="43"/>
        <v>1770.1362421538693</v>
      </c>
      <c r="G203" s="2">
        <f t="shared" si="51"/>
        <v>24658.812298340421</v>
      </c>
      <c r="H203" s="2">
        <f t="shared" si="52"/>
        <v>4848.2185225125422</v>
      </c>
      <c r="I203" s="2">
        <f t="shared" si="41"/>
        <v>31277.167063006833</v>
      </c>
      <c r="J203" s="2">
        <f t="shared" si="59"/>
        <v>474370.36712227028</v>
      </c>
      <c r="K203" s="2">
        <f t="shared" si="44"/>
        <v>25255.310694090997</v>
      </c>
      <c r="L203" s="2">
        <f t="shared" si="44"/>
        <v>383038.87886038009</v>
      </c>
      <c r="M203" s="2"/>
      <c r="N203" s="28">
        <f t="shared" si="60"/>
        <v>2681019.8726831996</v>
      </c>
      <c r="O203" s="2">
        <f t="shared" si="53"/>
        <v>3204.5621340883295</v>
      </c>
      <c r="P203" s="2">
        <f t="shared" si="54"/>
        <v>44641.024956758352</v>
      </c>
      <c r="R203">
        <f t="shared" si="55"/>
        <v>182</v>
      </c>
      <c r="S203" s="89">
        <f t="shared" si="45"/>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6"/>
        <v>-1.2166734513208155E-3</v>
      </c>
      <c r="Y203" s="66">
        <f t="shared" si="46"/>
        <v>0</v>
      </c>
      <c r="Z203" s="72">
        <f t="shared" si="47"/>
        <v>0</v>
      </c>
      <c r="AA203" s="79">
        <f t="shared" si="48"/>
        <v>0</v>
      </c>
      <c r="AB203" s="81">
        <f t="shared" si="57"/>
        <v>0</v>
      </c>
      <c r="AD203" s="95">
        <f>locallinterp(R203,'BBG rates'!$N$10:$N$369,'BBG rates'!$P$10:$P$369)</f>
        <v>15.423891701451685</v>
      </c>
      <c r="AI203" s="185">
        <f t="shared" si="49"/>
        <v>182</v>
      </c>
      <c r="AJ203" s="127">
        <f>locallinterp(MIN(AI203,CAP_Senior*12),'BBG rates'!$X$24:$X$65,'BBG rates'!$Y$24:$Y$65)</f>
        <v>62.646078069395976</v>
      </c>
      <c r="AK203" s="127">
        <f>locallinterp(MIN(AI203,CAP_CB*12),'BBG rates'!$AA$25:$AA$40,'BBG rates'!$AC$25:$AC$40)</f>
        <v>11</v>
      </c>
      <c r="AL203" s="144">
        <f t="shared" si="50"/>
        <v>19.779833271797315</v>
      </c>
      <c r="AM203" s="142">
        <f>(SUMPRODUCT(AL203:AL$381,G203:G$381)+SUMPRODUCT(AL203:AL$381,H203:H$381))/12</f>
        <v>2537519.8365650293</v>
      </c>
    </row>
    <row r="204" spans="1:39" x14ac:dyDescent="0.2">
      <c r="A204" s="7">
        <v>183</v>
      </c>
      <c r="B204" s="7">
        <v>91.5</v>
      </c>
      <c r="C204" s="7">
        <v>45.75</v>
      </c>
      <c r="D204" s="12">
        <f t="shared" si="42"/>
        <v>15.25</v>
      </c>
      <c r="E204" s="29">
        <f t="shared" si="61"/>
        <v>1446734.9427793412</v>
      </c>
      <c r="F204" s="2">
        <f t="shared" si="43"/>
        <v>1735.4447976899755</v>
      </c>
      <c r="G204" s="2">
        <f t="shared" si="51"/>
        <v>24606.982242565609</v>
      </c>
      <c r="H204" s="2">
        <f t="shared" si="52"/>
        <v>4751.7898599752498</v>
      </c>
      <c r="I204" s="2">
        <f t="shared" si="41"/>
        <v>31094.216900230836</v>
      </c>
      <c r="J204" s="2">
        <f t="shared" si="59"/>
        <v>474186.80772852025</v>
      </c>
      <c r="K204" s="2">
        <f t="shared" si="44"/>
        <v>25078.099950779655</v>
      </c>
      <c r="L204" s="2">
        <f t="shared" si="44"/>
        <v>382441.02424938977</v>
      </c>
      <c r="M204" s="2"/>
      <c r="N204" s="28">
        <f t="shared" si="60"/>
        <v>2636326.3632305427</v>
      </c>
      <c r="O204" s="2">
        <f t="shared" si="53"/>
        <v>3152.0776381896703</v>
      </c>
      <c r="P204" s="2">
        <f t="shared" si="54"/>
        <v>44693.50945265701</v>
      </c>
      <c r="R204">
        <f t="shared" si="55"/>
        <v>183</v>
      </c>
      <c r="S204" s="89">
        <f t="shared" si="45"/>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6"/>
        <v>4.2499917212168725E-4</v>
      </c>
      <c r="Y204" s="66">
        <f t="shared" si="46"/>
        <v>0</v>
      </c>
      <c r="Z204" s="72">
        <f t="shared" si="47"/>
        <v>0</v>
      </c>
      <c r="AA204" s="79">
        <f t="shared" si="48"/>
        <v>0</v>
      </c>
      <c r="AB204" s="81">
        <f t="shared" si="57"/>
        <v>0</v>
      </c>
      <c r="AD204" s="95">
        <f>locallinterp(R204,'BBG rates'!$N$10:$N$369,'BBG rates'!$P$10:$P$369)</f>
        <v>15.507189130996757</v>
      </c>
      <c r="AI204" s="185">
        <f t="shared" si="49"/>
        <v>183</v>
      </c>
      <c r="AJ204" s="127">
        <f>locallinterp(MIN(AI204,CAP_Senior*12),'BBG rates'!$X$24:$X$65,'BBG rates'!$Y$24:$Y$65)</f>
        <v>62.748479189600928</v>
      </c>
      <c r="AK204" s="127">
        <f>locallinterp(MIN(AI204,CAP_CB*12),'BBG rates'!$AA$25:$AA$40,'BBG rates'!$AC$25:$AC$40)</f>
        <v>11</v>
      </c>
      <c r="AL204" s="144">
        <f t="shared" si="50"/>
        <v>19.797241462232158</v>
      </c>
      <c r="AM204" s="142">
        <f>(SUMPRODUCT(AL204:AL$381,G204:G$381)+SUMPRODUCT(AL204:AL$381,H204:H$381))/12</f>
        <v>2488882.8240665081</v>
      </c>
    </row>
    <row r="205" spans="1:39" x14ac:dyDescent="0.2">
      <c r="A205" s="7">
        <v>184</v>
      </c>
      <c r="B205" s="7">
        <v>92</v>
      </c>
      <c r="C205" s="7">
        <v>46</v>
      </c>
      <c r="D205" s="12">
        <f t="shared" si="42"/>
        <v>15.333333333333334</v>
      </c>
      <c r="E205" s="29">
        <f t="shared" si="61"/>
        <v>1417523.8354503328</v>
      </c>
      <c r="F205" s="2">
        <f t="shared" si="43"/>
        <v>1700.9276611435355</v>
      </c>
      <c r="G205" s="2">
        <f t="shared" si="51"/>
        <v>24555.261127750695</v>
      </c>
      <c r="H205" s="2">
        <f t="shared" si="52"/>
        <v>4655.8462012578002</v>
      </c>
      <c r="I205" s="2">
        <f t="shared" si="41"/>
        <v>30912.034990152031</v>
      </c>
      <c r="J205" s="2">
        <f t="shared" si="59"/>
        <v>473984.53651566448</v>
      </c>
      <c r="K205" s="2">
        <f t="shared" si="44"/>
        <v>24901.889467382403</v>
      </c>
      <c r="L205" s="2">
        <f t="shared" si="44"/>
        <v>381828.97183319688</v>
      </c>
      <c r="M205" s="2"/>
      <c r="N205" s="28">
        <f t="shared" si="60"/>
        <v>2591580.307575915</v>
      </c>
      <c r="O205" s="2">
        <f t="shared" si="53"/>
        <v>3099.5314362187964</v>
      </c>
      <c r="P205" s="2">
        <f t="shared" si="54"/>
        <v>44746.055654627904</v>
      </c>
      <c r="R205">
        <f t="shared" si="55"/>
        <v>184</v>
      </c>
      <c r="S205" s="89">
        <f t="shared" si="45"/>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6"/>
        <v>2.0666470910590817E-3</v>
      </c>
      <c r="Y205" s="66">
        <f t="shared" si="46"/>
        <v>0</v>
      </c>
      <c r="Z205" s="72">
        <f t="shared" si="47"/>
        <v>0</v>
      </c>
      <c r="AA205" s="79">
        <f t="shared" si="48"/>
        <v>0</v>
      </c>
      <c r="AB205" s="81">
        <f t="shared" si="57"/>
        <v>0</v>
      </c>
      <c r="AD205" s="95">
        <f>locallinterp(R205,'BBG rates'!$N$10:$N$369,'BBG rates'!$P$10:$P$369)</f>
        <v>15.590455470870692</v>
      </c>
      <c r="AI205" s="185">
        <f t="shared" si="49"/>
        <v>184</v>
      </c>
      <c r="AJ205" s="127">
        <f>locallinterp(MIN(AI205,CAP_Senior*12),'BBG rates'!$X$24:$X$65,'BBG rates'!$Y$24:$Y$65)</f>
        <v>62.850880309805873</v>
      </c>
      <c r="AK205" s="127">
        <f>locallinterp(MIN(AI205,CAP_CB*12),'BBG rates'!$AA$25:$AA$40,'BBG rates'!$AC$25:$AC$40)</f>
        <v>11</v>
      </c>
      <c r="AL205" s="144">
        <f t="shared" si="50"/>
        <v>19.814649652667001</v>
      </c>
      <c r="AM205" s="142">
        <f>(SUMPRODUCT(AL205:AL$381,G205:G$381)+SUMPRODUCT(AL205:AL$381,H205:H$381))/12</f>
        <v>2440447.599037454</v>
      </c>
    </row>
    <row r="206" spans="1:39" x14ac:dyDescent="0.2">
      <c r="A206" s="7">
        <v>185</v>
      </c>
      <c r="B206" s="7">
        <v>92.5</v>
      </c>
      <c r="C206" s="7">
        <v>46.25</v>
      </c>
      <c r="D206" s="12">
        <f t="shared" si="42"/>
        <v>15.416666666666666</v>
      </c>
      <c r="E206" s="29">
        <f t="shared" si="61"/>
        <v>1388459.8011227297</v>
      </c>
      <c r="F206" s="2">
        <f t="shared" si="43"/>
        <v>1666.5841342131009</v>
      </c>
      <c r="G206" s="2">
        <f t="shared" si="51"/>
        <v>24503.648724914005</v>
      </c>
      <c r="H206" s="2">
        <f t="shared" si="52"/>
        <v>4560.3856026891635</v>
      </c>
      <c r="I206" s="2">
        <f t="shared" si="41"/>
        <v>30730.61846181627</v>
      </c>
      <c r="J206" s="2">
        <f t="shared" si="59"/>
        <v>473763.70128633414</v>
      </c>
      <c r="K206" s="2">
        <f t="shared" si="44"/>
        <v>24726.674102213332</v>
      </c>
      <c r="L206" s="2">
        <f t="shared" si="44"/>
        <v>381202.8924091222</v>
      </c>
      <c r="M206" s="2"/>
      <c r="N206" s="28">
        <f t="shared" si="60"/>
        <v>2546781.643940696</v>
      </c>
      <c r="O206" s="2">
        <f t="shared" si="53"/>
        <v>3046.9234556278188</v>
      </c>
      <c r="P206" s="2">
        <f t="shared" si="54"/>
        <v>44798.663635218873</v>
      </c>
      <c r="R206">
        <f t="shared" si="55"/>
        <v>185</v>
      </c>
      <c r="S206" s="89">
        <f t="shared" si="45"/>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6"/>
        <v>3.708270306024275E-3</v>
      </c>
      <c r="Y206" s="66">
        <f t="shared" si="46"/>
        <v>0</v>
      </c>
      <c r="Z206" s="72">
        <f t="shared" si="47"/>
        <v>0</v>
      </c>
      <c r="AA206" s="79">
        <f t="shared" si="48"/>
        <v>0</v>
      </c>
      <c r="AB206" s="81">
        <f t="shared" si="57"/>
        <v>0</v>
      </c>
      <c r="AD206" s="95">
        <f>locallinterp(R206,'BBG rates'!$N$10:$N$369,'BBG rates'!$P$10:$P$369)</f>
        <v>15.673690817628989</v>
      </c>
      <c r="AI206" s="185">
        <f t="shared" si="49"/>
        <v>185</v>
      </c>
      <c r="AJ206" s="127">
        <f>locallinterp(MIN(AI206,CAP_Senior*12),'BBG rates'!$X$24:$X$65,'BBG rates'!$Y$24:$Y$65)</f>
        <v>62.953281430010819</v>
      </c>
      <c r="AK206" s="127">
        <f>locallinterp(MIN(AI206,CAP_CB*12),'BBG rates'!$AA$25:$AA$40,'BBG rates'!$AC$25:$AC$40)</f>
        <v>11</v>
      </c>
      <c r="AL206" s="144">
        <f t="shared" si="50"/>
        <v>19.83205784310184</v>
      </c>
      <c r="AM206" s="142">
        <f>(SUMPRODUCT(AL206:AL$381,G206:G$381)+SUMPRODUCT(AL206:AL$381,H206:H$381))/12</f>
        <v>2392213.610896558</v>
      </c>
    </row>
    <row r="207" spans="1:39" x14ac:dyDescent="0.2">
      <c r="A207" s="7">
        <v>186</v>
      </c>
      <c r="B207" s="7">
        <v>93</v>
      </c>
      <c r="C207" s="7">
        <v>46.5</v>
      </c>
      <c r="D207" s="12">
        <f t="shared" si="42"/>
        <v>15.5</v>
      </c>
      <c r="E207" s="29">
        <f t="shared" si="61"/>
        <v>1359542.250189465</v>
      </c>
      <c r="F207" s="2">
        <f t="shared" si="43"/>
        <v>1632.4135211516138</v>
      </c>
      <c r="G207" s="2">
        <f t="shared" si="51"/>
        <v>24452.144805555152</v>
      </c>
      <c r="H207" s="2">
        <f t="shared" si="52"/>
        <v>4465.4061277094388</v>
      </c>
      <c r="I207" s="2">
        <f t="shared" si="41"/>
        <v>30549.964454416207</v>
      </c>
      <c r="J207" s="2">
        <f t="shared" si="59"/>
        <v>473524.44904345123</v>
      </c>
      <c r="K207" s="2">
        <f t="shared" si="44"/>
        <v>24552.448738716834</v>
      </c>
      <c r="L207" s="2">
        <f t="shared" si="44"/>
        <v>380562.95545011095</v>
      </c>
      <c r="M207" s="2"/>
      <c r="N207" s="28">
        <f t="shared" si="60"/>
        <v>2501930.310473633</v>
      </c>
      <c r="O207" s="2">
        <f t="shared" si="53"/>
        <v>2994.2536237835548</v>
      </c>
      <c r="P207" s="2">
        <f t="shared" si="54"/>
        <v>44851.333467063138</v>
      </c>
      <c r="R207">
        <f t="shared" si="55"/>
        <v>186</v>
      </c>
      <c r="S207" s="89">
        <f t="shared" si="45"/>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6"/>
        <v>5.3498688180830811E-3</v>
      </c>
      <c r="Y207" s="66">
        <f t="shared" si="46"/>
        <v>0</v>
      </c>
      <c r="Z207" s="72">
        <f t="shared" si="47"/>
        <v>0</v>
      </c>
      <c r="AA207" s="79">
        <f t="shared" si="48"/>
        <v>0</v>
      </c>
      <c r="AB207" s="81">
        <f t="shared" si="57"/>
        <v>0</v>
      </c>
      <c r="AD207" s="95">
        <f>locallinterp(R207,'BBG rates'!$N$10:$N$369,'BBG rates'!$P$10:$P$369)</f>
        <v>15.756895274171031</v>
      </c>
      <c r="AI207" s="185">
        <f t="shared" si="49"/>
        <v>186</v>
      </c>
      <c r="AJ207" s="127">
        <f>locallinterp(MIN(AI207,CAP_Senior*12),'BBG rates'!$X$24:$X$65,'BBG rates'!$Y$24:$Y$65)</f>
        <v>63.055682550215764</v>
      </c>
      <c r="AK207" s="127">
        <f>locallinterp(MIN(AI207,CAP_CB*12),'BBG rates'!$AA$25:$AA$40,'BBG rates'!$AC$25:$AC$40)</f>
        <v>11</v>
      </c>
      <c r="AL207" s="144">
        <f t="shared" si="50"/>
        <v>19.849466033536679</v>
      </c>
      <c r="AM207" s="142">
        <f>(SUMPRODUCT(AL207:AL$381,G207:G$381)+SUMPRODUCT(AL207:AL$381,H207:H$381))/12</f>
        <v>2344180.3100683144</v>
      </c>
    </row>
    <row r="208" spans="1:39" x14ac:dyDescent="0.2">
      <c r="A208" s="7">
        <v>187</v>
      </c>
      <c r="B208" s="7">
        <v>93.5</v>
      </c>
      <c r="C208" s="7">
        <v>46.75</v>
      </c>
      <c r="D208" s="12">
        <f t="shared" si="42"/>
        <v>15.583333333333334</v>
      </c>
      <c r="E208" s="29">
        <f t="shared" si="61"/>
        <v>1330770.5952009661</v>
      </c>
      <c r="F208" s="2">
        <f t="shared" si="43"/>
        <v>1598.4151287574798</v>
      </c>
      <c r="G208" s="2">
        <f t="shared" si="51"/>
        <v>24400.749141654058</v>
      </c>
      <c r="H208" s="2">
        <f t="shared" si="52"/>
        <v>4370.905846844993</v>
      </c>
      <c r="I208" s="2">
        <f t="shared" si="41"/>
        <v>30370.070117256531</v>
      </c>
      <c r="J208" s="2">
        <f t="shared" si="59"/>
        <v>473266.92599391431</v>
      </c>
      <c r="K208" s="2">
        <f t="shared" si="44"/>
        <v>24379.208285348486</v>
      </c>
      <c r="L208" s="2">
        <f t="shared" si="44"/>
        <v>379909.32911334722</v>
      </c>
      <c r="M208" s="2"/>
      <c r="N208" s="28">
        <f t="shared" si="60"/>
        <v>2457026.2452507536</v>
      </c>
      <c r="O208" s="2">
        <f t="shared" si="53"/>
        <v>2941.5218679674267</v>
      </c>
      <c r="P208" s="2">
        <f t="shared" si="54"/>
        <v>44904.065222879261</v>
      </c>
      <c r="R208">
        <f t="shared" si="55"/>
        <v>187</v>
      </c>
      <c r="S208" s="89">
        <f t="shared" si="45"/>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6"/>
        <v>6.9914426277684072E-3</v>
      </c>
      <c r="Y208" s="66">
        <f t="shared" si="46"/>
        <v>0</v>
      </c>
      <c r="Z208" s="72">
        <f t="shared" si="47"/>
        <v>0</v>
      </c>
      <c r="AA208" s="79">
        <f t="shared" si="48"/>
        <v>0</v>
      </c>
      <c r="AB208" s="81">
        <f t="shared" si="57"/>
        <v>0</v>
      </c>
      <c r="AD208" s="95">
        <f>locallinterp(R208,'BBG rates'!$N$10:$N$369,'BBG rates'!$P$10:$P$369)</f>
        <v>15.840068944788056</v>
      </c>
      <c r="AI208" s="185">
        <f t="shared" si="49"/>
        <v>187</v>
      </c>
      <c r="AJ208" s="127">
        <f>locallinterp(MIN(AI208,CAP_Senior*12),'BBG rates'!$X$24:$X$65,'BBG rates'!$Y$24:$Y$65)</f>
        <v>63.158083670420709</v>
      </c>
      <c r="AK208" s="127">
        <f>locallinterp(MIN(AI208,CAP_CB*12),'BBG rates'!$AA$25:$AA$40,'BBG rates'!$AC$25:$AC$40)</f>
        <v>11</v>
      </c>
      <c r="AL208" s="144">
        <f t="shared" si="50"/>
        <v>19.866874223971521</v>
      </c>
      <c r="AM208" s="142">
        <f>(SUMPRODUCT(AL208:AL$381,G208:G$381)+SUMPRODUCT(AL208:AL$381,H208:H$381))/12</f>
        <v>2296347.1479830723</v>
      </c>
    </row>
    <row r="209" spans="1:39" x14ac:dyDescent="0.2">
      <c r="A209" s="7">
        <v>188</v>
      </c>
      <c r="B209" s="7">
        <v>94</v>
      </c>
      <c r="C209" s="7">
        <v>47</v>
      </c>
      <c r="D209" s="12">
        <f t="shared" si="42"/>
        <v>15.666666666666666</v>
      </c>
      <c r="E209" s="29">
        <f t="shared" si="61"/>
        <v>1302144.2508576126</v>
      </c>
      <c r="F209" s="2">
        <f t="shared" si="43"/>
        <v>1564.5882663656726</v>
      </c>
      <c r="G209" s="2">
        <f t="shared" si="51"/>
        <v>24349.4615056699</v>
      </c>
      <c r="H209" s="2">
        <f t="shared" si="52"/>
        <v>4276.8828376836982</v>
      </c>
      <c r="I209" s="2">
        <f t="shared" si="41"/>
        <v>30190.932609719272</v>
      </c>
      <c r="J209" s="2">
        <f t="shared" si="59"/>
        <v>472991.27755226858</v>
      </c>
      <c r="K209" s="2">
        <f t="shared" si="44"/>
        <v>24206.947675456438</v>
      </c>
      <c r="L209" s="2">
        <f t="shared" si="44"/>
        <v>379242.18024881755</v>
      </c>
      <c r="M209" s="2"/>
      <c r="N209" s="28">
        <f t="shared" si="60"/>
        <v>2412069.3862752821</v>
      </c>
      <c r="O209" s="2">
        <f t="shared" si="53"/>
        <v>2888.7281153753611</v>
      </c>
      <c r="P209" s="2">
        <f t="shared" si="54"/>
        <v>44956.858975471332</v>
      </c>
      <c r="R209">
        <f t="shared" si="55"/>
        <v>188</v>
      </c>
      <c r="S209" s="89">
        <f t="shared" si="45"/>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6"/>
        <v>8.6329917358796138E-3</v>
      </c>
      <c r="Y209" s="66">
        <f t="shared" si="46"/>
        <v>0</v>
      </c>
      <c r="Z209" s="72">
        <f t="shared" si="47"/>
        <v>0</v>
      </c>
      <c r="AA209" s="79">
        <f t="shared" si="48"/>
        <v>0</v>
      </c>
      <c r="AB209" s="81">
        <f t="shared" si="57"/>
        <v>0</v>
      </c>
      <c r="AD209" s="95">
        <f>locallinterp(R209,'BBG rates'!$N$10:$N$369,'BBG rates'!$P$10:$P$369)</f>
        <v>15.923211940114877</v>
      </c>
      <c r="AI209" s="185">
        <f t="shared" si="49"/>
        <v>188</v>
      </c>
      <c r="AJ209" s="127">
        <f>locallinterp(MIN(AI209,CAP_Senior*12),'BBG rates'!$X$24:$X$65,'BBG rates'!$Y$24:$Y$65)</f>
        <v>63.260484790625654</v>
      </c>
      <c r="AK209" s="127">
        <f>locallinterp(MIN(AI209,CAP_CB*12),'BBG rates'!$AA$25:$AA$40,'BBG rates'!$AC$25:$AC$40)</f>
        <v>11</v>
      </c>
      <c r="AL209" s="144">
        <f t="shared" si="50"/>
        <v>19.884282414406361</v>
      </c>
      <c r="AM209" s="142">
        <f>(SUMPRODUCT(AL209:AL$381,G209:G$381)+SUMPRODUCT(AL209:AL$381,H209:H$381))/12</f>
        <v>2248713.5770770712</v>
      </c>
    </row>
    <row r="210" spans="1:39" x14ac:dyDescent="0.2">
      <c r="A210" s="7">
        <v>189</v>
      </c>
      <c r="B210" s="7">
        <v>94.5</v>
      </c>
      <c r="C210" s="7">
        <v>47.25</v>
      </c>
      <c r="D210" s="12">
        <f t="shared" si="42"/>
        <v>15.75</v>
      </c>
      <c r="E210" s="29">
        <f t="shared" si="61"/>
        <v>1273662.6340022222</v>
      </c>
      <c r="F210" s="2">
        <f t="shared" si="43"/>
        <v>1530.932245838866</v>
      </c>
      <c r="G210" s="2">
        <f t="shared" si="51"/>
        <v>24298.281670540116</v>
      </c>
      <c r="H210" s="2">
        <f t="shared" si="52"/>
        <v>4183.3351848502471</v>
      </c>
      <c r="I210" s="2">
        <f t="shared" si="41"/>
        <v>30012.54910122923</v>
      </c>
      <c r="J210" s="2">
        <f t="shared" si="59"/>
        <v>472697.64834436035</v>
      </c>
      <c r="K210" s="2">
        <f t="shared" si="44"/>
        <v>24035.661867163362</v>
      </c>
      <c r="L210" s="2">
        <f t="shared" si="44"/>
        <v>378561.67440782295</v>
      </c>
      <c r="M210" s="2"/>
      <c r="N210" s="28">
        <f t="shared" si="60"/>
        <v>2367059.671477553</v>
      </c>
      <c r="O210" s="2">
        <f t="shared" si="53"/>
        <v>2835.8722931176885</v>
      </c>
      <c r="P210" s="2">
        <f t="shared" si="54"/>
        <v>45009.714797728993</v>
      </c>
      <c r="R210">
        <f t="shared" si="55"/>
        <v>189</v>
      </c>
      <c r="S210" s="89">
        <f t="shared" si="45"/>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6"/>
        <v>1.0274516143482515E-2</v>
      </c>
      <c r="Y210" s="66">
        <f t="shared" si="46"/>
        <v>0</v>
      </c>
      <c r="Z210" s="72">
        <f t="shared" si="47"/>
        <v>0</v>
      </c>
      <c r="AA210" s="79">
        <f t="shared" si="48"/>
        <v>0</v>
      </c>
      <c r="AB210" s="81">
        <f t="shared" si="57"/>
        <v>0</v>
      </c>
      <c r="AD210" s="95">
        <f>locallinterp(R210,'BBG rates'!$N$10:$N$369,'BBG rates'!$P$10:$P$369)</f>
        <v>16.006324362233926</v>
      </c>
      <c r="AI210" s="185">
        <f t="shared" si="49"/>
        <v>189</v>
      </c>
      <c r="AJ210" s="127">
        <f>locallinterp(MIN(AI210,CAP_Senior*12),'BBG rates'!$X$24:$X$65,'BBG rates'!$Y$24:$Y$65)</f>
        <v>63.362885910830599</v>
      </c>
      <c r="AK210" s="127">
        <f>locallinterp(MIN(AI210,CAP_CB*12),'BBG rates'!$AA$25:$AA$40,'BBG rates'!$AC$25:$AC$40)</f>
        <v>11</v>
      </c>
      <c r="AL210" s="144">
        <f t="shared" si="50"/>
        <v>19.9016906048412</v>
      </c>
      <c r="AM210" s="142">
        <f>(SUMPRODUCT(AL210:AL$381,G210:G$381)+SUMPRODUCT(AL210:AL$381,H210:H$381))/12</f>
        <v>2201279.0507924636</v>
      </c>
    </row>
    <row r="211" spans="1:39" x14ac:dyDescent="0.2">
      <c r="A211" s="7">
        <v>190</v>
      </c>
      <c r="B211" s="7">
        <v>95</v>
      </c>
      <c r="C211" s="7">
        <v>47.5</v>
      </c>
      <c r="D211" s="12">
        <f t="shared" si="42"/>
        <v>15.833333333333334</v>
      </c>
      <c r="E211" s="29">
        <f t="shared" si="61"/>
        <v>1245325.1636125613</v>
      </c>
      <c r="F211" s="2">
        <f t="shared" si="43"/>
        <v>1497.4463815586014</v>
      </c>
      <c r="G211" s="2">
        <f t="shared" si="51"/>
        <v>24247.209409679403</v>
      </c>
      <c r="H211" s="2">
        <f t="shared" si="52"/>
        <v>4090.2609799815559</v>
      </c>
      <c r="I211" s="2">
        <f t="shared" ref="I211:I274" si="62">SUM(F211:H211)</f>
        <v>29834.916771219559</v>
      </c>
      <c r="J211" s="2">
        <f t="shared" si="59"/>
        <v>472386.18221097637</v>
      </c>
      <c r="K211" s="2">
        <f t="shared" si="44"/>
        <v>23865.345843248982</v>
      </c>
      <c r="L211" s="2">
        <f t="shared" si="44"/>
        <v>377867.97585144226</v>
      </c>
      <c r="M211" s="2"/>
      <c r="N211" s="28">
        <f t="shared" si="60"/>
        <v>2321997.0387149253</v>
      </c>
      <c r="O211" s="2">
        <f t="shared" si="53"/>
        <v>2782.9543282190448</v>
      </c>
      <c r="P211" s="2">
        <f t="shared" si="54"/>
        <v>45062.63276262764</v>
      </c>
      <c r="R211">
        <f t="shared" si="55"/>
        <v>190</v>
      </c>
      <c r="S211" s="89">
        <f t="shared" si="45"/>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6"/>
        <v>1.1916015851110018E-2</v>
      </c>
      <c r="Y211" s="66">
        <f t="shared" si="46"/>
        <v>0</v>
      </c>
      <c r="Z211" s="72">
        <f t="shared" si="47"/>
        <v>0</v>
      </c>
      <c r="AA211" s="79">
        <f t="shared" si="48"/>
        <v>0</v>
      </c>
      <c r="AB211" s="81">
        <f t="shared" si="57"/>
        <v>0</v>
      </c>
      <c r="AD211" s="95">
        <f>locallinterp(R211,'BBG rates'!$N$10:$N$369,'BBG rates'!$P$10:$P$369)</f>
        <v>16.089406319572713</v>
      </c>
      <c r="AI211" s="185">
        <f t="shared" si="49"/>
        <v>190</v>
      </c>
      <c r="AJ211" s="127">
        <f>locallinterp(MIN(AI211,CAP_Senior*12),'BBG rates'!$X$24:$X$65,'BBG rates'!$Y$24:$Y$65)</f>
        <v>63.465287031035551</v>
      </c>
      <c r="AK211" s="127">
        <f>locallinterp(MIN(AI211,CAP_CB*12),'BBG rates'!$AA$25:$AA$40,'BBG rates'!$AC$25:$AC$40)</f>
        <v>11</v>
      </c>
      <c r="AL211" s="144">
        <f t="shared" si="50"/>
        <v>19.919098795276042</v>
      </c>
      <c r="AM211" s="142">
        <f>(SUMPRODUCT(AL211:AL$381,G211:G$381)+SUMPRODUCT(AL211:AL$381,H211:H$381))/12</f>
        <v>2154043.0235773292</v>
      </c>
    </row>
    <row r="212" spans="1:39" x14ac:dyDescent="0.2">
      <c r="A212" s="7">
        <v>191</v>
      </c>
      <c r="B212" s="7">
        <v>95.5</v>
      </c>
      <c r="C212" s="7">
        <v>47.75</v>
      </c>
      <c r="D212" s="12">
        <f t="shared" si="42"/>
        <v>15.916666666666666</v>
      </c>
      <c r="E212" s="29">
        <f t="shared" si="61"/>
        <v>1217131.2607938803</v>
      </c>
      <c r="F212" s="2">
        <f t="shared" si="43"/>
        <v>1464.1299904164805</v>
      </c>
      <c r="G212" s="2">
        <f t="shared" si="51"/>
        <v>24196.244496978725</v>
      </c>
      <c r="H212" s="2">
        <f t="shared" si="52"/>
        <v>3997.658321702243</v>
      </c>
      <c r="I212" s="2">
        <f t="shared" si="62"/>
        <v>29658.032809097447</v>
      </c>
      <c r="J212" s="2">
        <f t="shared" si="59"/>
        <v>472057.02221146767</v>
      </c>
      <c r="K212" s="2">
        <f t="shared" si="44"/>
        <v>23695.994611033104</v>
      </c>
      <c r="L212" s="2">
        <f t="shared" si="44"/>
        <v>377161.24755894352</v>
      </c>
      <c r="M212" s="2"/>
      <c r="N212" s="28">
        <f t="shared" si="60"/>
        <v>2276881.425771697</v>
      </c>
      <c r="O212" s="2">
        <f t="shared" si="53"/>
        <v>2729.9741476182662</v>
      </c>
      <c r="P212" s="2">
        <f t="shared" si="54"/>
        <v>45115.612943228414</v>
      </c>
      <c r="R212">
        <f t="shared" si="55"/>
        <v>191</v>
      </c>
      <c r="S212" s="89">
        <f t="shared" si="45"/>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6"/>
        <v>1.3557490859561483E-2</v>
      </c>
      <c r="Y212" s="66">
        <f t="shared" si="46"/>
        <v>0</v>
      </c>
      <c r="Z212" s="72">
        <f t="shared" si="47"/>
        <v>0</v>
      </c>
      <c r="AA212" s="79">
        <f t="shared" si="48"/>
        <v>0</v>
      </c>
      <c r="AB212" s="81">
        <f t="shared" si="57"/>
        <v>0</v>
      </c>
      <c r="AD212" s="95">
        <f>locallinterp(R212,'BBG rates'!$N$10:$N$369,'BBG rates'!$P$10:$P$369)</f>
        <v>16.172457921948205</v>
      </c>
      <c r="AI212" s="185">
        <f t="shared" si="49"/>
        <v>191</v>
      </c>
      <c r="AJ212" s="127">
        <f>locallinterp(MIN(AI212,CAP_Senior*12),'BBG rates'!$X$24:$X$65,'BBG rates'!$Y$24:$Y$65)</f>
        <v>63.567688151240496</v>
      </c>
      <c r="AK212" s="127">
        <f>locallinterp(MIN(AI212,CAP_CB*12),'BBG rates'!$AA$25:$AA$40,'BBG rates'!$AC$25:$AC$40)</f>
        <v>11</v>
      </c>
      <c r="AL212" s="144">
        <f t="shared" si="50"/>
        <v>19.936506985710885</v>
      </c>
      <c r="AM212" s="142">
        <f>(SUMPRODUCT(AL212:AL$381,G212:G$381)+SUMPRODUCT(AL212:AL$381,H212:H$381))/12</f>
        <v>2107004.9508856745</v>
      </c>
    </row>
    <row r="213" spans="1:39" x14ac:dyDescent="0.2">
      <c r="A213" s="7">
        <v>192</v>
      </c>
      <c r="B213" s="7">
        <v>96</v>
      </c>
      <c r="C213" s="7">
        <v>48</v>
      </c>
      <c r="D213" s="12">
        <f t="shared" si="42"/>
        <v>16</v>
      </c>
      <c r="E213" s="29">
        <f t="shared" si="61"/>
        <v>1189080.3487714757</v>
      </c>
      <c r="F213" s="2">
        <f t="shared" si="43"/>
        <v>1430.982391805391</v>
      </c>
      <c r="G213" s="2">
        <f t="shared" si="51"/>
        <v>24145.386706804307</v>
      </c>
      <c r="H213" s="2">
        <f t="shared" si="52"/>
        <v>3905.5253156002054</v>
      </c>
      <c r="I213" s="2">
        <f t="shared" si="62"/>
        <v>29481.894414209906</v>
      </c>
      <c r="J213" s="2">
        <f t="shared" si="59"/>
        <v>471710.3106273585</v>
      </c>
      <c r="K213" s="2">
        <f t="shared" si="44"/>
        <v>23527.603202259244</v>
      </c>
      <c r="L213" s="2">
        <f t="shared" si="44"/>
        <v>376441.65123614791</v>
      </c>
      <c r="M213" s="2"/>
      <c r="N213" s="28">
        <f t="shared" si="60"/>
        <v>2231712.7703590184</v>
      </c>
      <c r="O213" s="2">
        <f t="shared" si="53"/>
        <v>2676.9316781682928</v>
      </c>
      <c r="P213" s="2">
        <f t="shared" si="54"/>
        <v>45168.655412678381</v>
      </c>
      <c r="R213">
        <f t="shared" si="55"/>
        <v>192</v>
      </c>
      <c r="S213" s="89">
        <f t="shared" si="45"/>
        <v>0</v>
      </c>
      <c r="T213" s="89">
        <f>IF(AND(S213=0,S212&gt;0),SUM($G213:$H$381),S213)</f>
        <v>0</v>
      </c>
      <c r="U213" s="82">
        <f>SUM(T213:T$381)</f>
        <v>0</v>
      </c>
      <c r="V213" s="68">
        <f>localspline(R213,'BBG rates'!$G$10:$G$27,'BBG rates'!$K$10:$K$27)</f>
        <v>0.99625636288722907</v>
      </c>
      <c r="W213" s="68">
        <f>locallinterp(R213,'BBG rates'!$G$10:$G$27,'BBG rates'!$J$10:$J$27)</f>
        <v>1.52E-2</v>
      </c>
      <c r="X213" s="56">
        <f t="shared" si="56"/>
        <v>1.5198941169369817E-2</v>
      </c>
      <c r="Y213" s="66">
        <f t="shared" si="46"/>
        <v>0</v>
      </c>
      <c r="Z213" s="72">
        <f t="shared" si="47"/>
        <v>0</v>
      </c>
      <c r="AA213" s="79">
        <f t="shared" si="48"/>
        <v>0</v>
      </c>
      <c r="AB213" s="81">
        <f t="shared" si="57"/>
        <v>0</v>
      </c>
      <c r="AD213" s="95">
        <f>locallinterp(R213,'BBG rates'!$N$10:$N$369,'BBG rates'!$P$10:$P$369)</f>
        <v>16.255479285522139</v>
      </c>
      <c r="AI213" s="185">
        <f t="shared" si="49"/>
        <v>192</v>
      </c>
      <c r="AJ213" s="127">
        <f>locallinterp(MIN(AI213,CAP_Senior*12),'BBG rates'!$X$24:$X$65,'BBG rates'!$Y$24:$Y$65)</f>
        <v>63.670089271445441</v>
      </c>
      <c r="AK213" s="127">
        <f>locallinterp(MIN(AI213,CAP_CB*12),'BBG rates'!$AA$25:$AA$40,'BBG rates'!$AC$25:$AC$40)</f>
        <v>11</v>
      </c>
      <c r="AL213" s="144">
        <f t="shared" si="50"/>
        <v>19.953915176145724</v>
      </c>
      <c r="AM213" s="142">
        <f>(SUMPRODUCT(AL213:AL$381,G213:G$381)+SUMPRODUCT(AL213:AL$381,H213:H$381))/12</f>
        <v>2060164.2891774171</v>
      </c>
    </row>
    <row r="214" spans="1:39" x14ac:dyDescent="0.2">
      <c r="A214" s="7">
        <v>193</v>
      </c>
      <c r="B214" s="7">
        <v>96.5</v>
      </c>
      <c r="C214" s="7">
        <v>48.25</v>
      </c>
      <c r="D214" s="12">
        <f t="shared" ref="D214:D277" si="63">A214/12</f>
        <v>16.083333333333332</v>
      </c>
      <c r="E214" s="29">
        <f t="shared" si="61"/>
        <v>1161171.8528832768</v>
      </c>
      <c r="F214" s="2">
        <f t="shared" ref="F214:F277" si="64">IF($A214&lt;=$I$8,-IPMT($G$11,1,$I$8-$A214+1,$E213),0)</f>
        <v>1398.0029076107601</v>
      </c>
      <c r="G214" s="2">
        <f t="shared" si="51"/>
        <v>24094.635813996614</v>
      </c>
      <c r="H214" s="2">
        <f t="shared" si="52"/>
        <v>3813.8600742022645</v>
      </c>
      <c r="I214" s="2">
        <f t="shared" si="62"/>
        <v>29306.498795809639</v>
      </c>
      <c r="J214" s="2">
        <f t="shared" si="59"/>
        <v>471346.18896593835</v>
      </c>
      <c r="K214" s="2">
        <f t="shared" ref="K214:L277" si="65">I214/(1+$F$12)^IF($I$7=1,$A214,IF($I$7=2,$B214,IF($I$7=4,$C214,$D214)))</f>
        <v>23360.166672978732</v>
      </c>
      <c r="L214" s="2">
        <f t="shared" si="65"/>
        <v>375709.3473237413</v>
      </c>
      <c r="M214" s="2"/>
      <c r="N214" s="28">
        <f t="shared" si="60"/>
        <v>2186491.0101148076</v>
      </c>
      <c r="O214" s="2">
        <f t="shared" si="53"/>
        <v>2623.8268466360637</v>
      </c>
      <c r="P214" s="2">
        <f t="shared" si="54"/>
        <v>45221.760244210607</v>
      </c>
      <c r="R214">
        <f t="shared" si="55"/>
        <v>193</v>
      </c>
      <c r="S214" s="89">
        <f t="shared" ref="S214:S277" si="66">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6"/>
        <v>1.6840366781867289E-2</v>
      </c>
      <c r="Y214" s="66">
        <f t="shared" ref="Y214:Y277" si="67">T214*X214%/12+Y215</f>
        <v>0</v>
      </c>
      <c r="Z214" s="72">
        <f t="shared" ref="Z214:Z277" si="68">IF(U214=0,0,Y214*1200/U214)</f>
        <v>0</v>
      </c>
      <c r="AA214" s="79">
        <f t="shared" ref="AA214:AA277" si="69">T214*$AA$17%/12+AA215</f>
        <v>0</v>
      </c>
      <c r="AB214" s="81">
        <f t="shared" si="57"/>
        <v>0</v>
      </c>
      <c r="AD214" s="95">
        <f>locallinterp(R214,'BBG rates'!$N$10:$N$369,'BBG rates'!$P$10:$P$369)</f>
        <v>16.338470517903893</v>
      </c>
      <c r="AI214" s="185">
        <f t="shared" ref="AI214:AI277" si="70">A214</f>
        <v>193</v>
      </c>
      <c r="AJ214" s="127">
        <f>locallinterp(MIN(AI214,CAP_Senior*12),'BBG rates'!$X$24:$X$65,'BBG rates'!$Y$24:$Y$65)</f>
        <v>63.766280338060852</v>
      </c>
      <c r="AK214" s="127">
        <f>locallinterp(MIN(AI214,CAP_CB*12),'BBG rates'!$AA$25:$AA$40,'BBG rates'!$AC$25:$AC$40)</f>
        <v>11</v>
      </c>
      <c r="AL214" s="144">
        <f t="shared" ref="AL214:AL277" si="71">SUMPRODUCT(AJ214:AK214,$AJ$19:$AK$19)</f>
        <v>19.970267657470345</v>
      </c>
      <c r="AM214" s="142">
        <f>(SUMPRODUCT(AL214:AL$381,G214:G$381)+SUMPRODUCT(AL214:AL$381,H214:H$381))/12</f>
        <v>2013520.4959183682</v>
      </c>
    </row>
    <row r="215" spans="1:39" x14ac:dyDescent="0.2">
      <c r="A215" s="7">
        <v>194</v>
      </c>
      <c r="B215" s="7">
        <v>97</v>
      </c>
      <c r="C215" s="7">
        <v>48.5</v>
      </c>
      <c r="D215" s="12">
        <f t="shared" si="63"/>
        <v>16.166666666666668</v>
      </c>
      <c r="E215" s="29">
        <f t="shared" si="61"/>
        <v>1133405.2005724574</v>
      </c>
      <c r="F215" s="2">
        <f t="shared" si="64"/>
        <v>1365.1908622018393</v>
      </c>
      <c r="G215" s="2">
        <f t="shared" ref="G215:G278" si="72">IF($A215&lt;=$I$8,-PPMT($G$11,1,$I$8-$A215+1,$E214),0)</f>
        <v>24043.991593869388</v>
      </c>
      <c r="H215" s="2">
        <f t="shared" ref="H215:H278" si="73">IF($A215&lt;=$I$8,(E214-G215)*$G$13,0)</f>
        <v>3722.6607169499021</v>
      </c>
      <c r="I215" s="2">
        <f t="shared" si="62"/>
        <v>29131.84317302113</v>
      </c>
      <c r="J215" s="2">
        <f t="shared" si="59"/>
        <v>470964.79796384164</v>
      </c>
      <c r="K215" s="2">
        <f t="shared" si="65"/>
        <v>23193.68010343541</v>
      </c>
      <c r="L215" s="2">
        <f t="shared" si="65"/>
        <v>374964.49500553915</v>
      </c>
      <c r="M215" s="2"/>
      <c r="N215" s="28">
        <f t="shared" si="60"/>
        <v>2141216.0826036632</v>
      </c>
      <c r="O215" s="2">
        <f t="shared" ref="O215:O278" si="74">IF($A215&lt;=$I$8,-IPMT($G$11,1,$I$8-$A215+1,$N214),0)</f>
        <v>2570.6595797024202</v>
      </c>
      <c r="P215" s="2">
        <f t="shared" ref="P215:P278" si="75">IF($A215&lt;=$I$8,-PPMT($G$11,1,$I$8-$A215+1,$N214),0)</f>
        <v>45274.927511144255</v>
      </c>
      <c r="R215">
        <f t="shared" ref="R215:R278" si="76">ROUND(D215*12,1)</f>
        <v>194</v>
      </c>
      <c r="S215" s="89">
        <f t="shared" si="66"/>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7">((1+W215%)^(1/12)-1)*1200</f>
        <v>1.8481767697586804E-2</v>
      </c>
      <c r="Y215" s="66">
        <f t="shared" si="67"/>
        <v>0</v>
      </c>
      <c r="Z215" s="72">
        <f t="shared" si="68"/>
        <v>0</v>
      </c>
      <c r="AA215" s="79">
        <f t="shared" si="69"/>
        <v>0</v>
      </c>
      <c r="AB215" s="81">
        <f t="shared" ref="AB215:AB278" si="78">IF(U215=0,0,AA215*1200/U215)</f>
        <v>0</v>
      </c>
      <c r="AD215" s="95">
        <f>locallinterp(R215,'BBG rates'!$N$10:$N$369,'BBG rates'!$P$10:$P$369)</f>
        <v>16.421431733049008</v>
      </c>
      <c r="AI215" s="185">
        <f t="shared" si="70"/>
        <v>194</v>
      </c>
      <c r="AJ215" s="127">
        <f>locallinterp(MIN(AI215,CAP_Senior*12),'BBG rates'!$X$24:$X$65,'BBG rates'!$Y$24:$Y$65)</f>
        <v>63.862471404676256</v>
      </c>
      <c r="AK215" s="127">
        <f>locallinterp(MIN(AI215,CAP_CB*12),'BBG rates'!$AA$25:$AA$40,'BBG rates'!$AC$25:$AC$40)</f>
        <v>11</v>
      </c>
      <c r="AL215" s="144">
        <f t="shared" si="71"/>
        <v>19.986620138794962</v>
      </c>
      <c r="AM215" s="142">
        <f>(SUMPRODUCT(AL215:AL$381,G215:G$381)+SUMPRODUCT(AL215:AL$381,H215:H$381))/12</f>
        <v>1967075.484851307</v>
      </c>
    </row>
    <row r="216" spans="1:39" x14ac:dyDescent="0.2">
      <c r="A216" s="7">
        <v>195</v>
      </c>
      <c r="B216" s="7">
        <v>97.5</v>
      </c>
      <c r="C216" s="7">
        <v>48.75</v>
      </c>
      <c r="D216" s="12">
        <f t="shared" si="63"/>
        <v>16.25</v>
      </c>
      <c r="E216" s="29">
        <f t="shared" si="61"/>
        <v>1105779.8213800737</v>
      </c>
      <c r="F216" s="2">
        <f t="shared" si="64"/>
        <v>1332.5455824230185</v>
      </c>
      <c r="G216" s="2">
        <f t="shared" si="72"/>
        <v>23993.453822208616</v>
      </c>
      <c r="H216" s="2">
        <f t="shared" si="73"/>
        <v>3631.9253701750768</v>
      </c>
      <c r="I216" s="2">
        <f t="shared" si="62"/>
        <v>28957.924774806714</v>
      </c>
      <c r="J216" s="2">
        <f t="shared" ref="J216:J279" si="79">IF($I$7=1,I216*A216,IF($I$7=2,I216*B216,IF($I$7=4,I216*C216,I216*D216)))</f>
        <v>470566.2775906091</v>
      </c>
      <c r="K216" s="2">
        <f t="shared" si="65"/>
        <v>23028.138597950838</v>
      </c>
      <c r="L216" s="2">
        <f t="shared" si="65"/>
        <v>374207.2522167011</v>
      </c>
      <c r="M216" s="2"/>
      <c r="N216" s="28">
        <f t="shared" ref="N216:N279" si="80">IF($A216&lt;=$I$8,N215-P216,0)</f>
        <v>2095887.9253167785</v>
      </c>
      <c r="O216" s="2">
        <f t="shared" si="74"/>
        <v>2517.4298039619998</v>
      </c>
      <c r="P216" s="2">
        <f t="shared" si="75"/>
        <v>45328.157286884678</v>
      </c>
      <c r="R216">
        <f t="shared" si="76"/>
        <v>195</v>
      </c>
      <c r="S216" s="89">
        <f t="shared" si="66"/>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7"/>
        <v>2.012314391706127E-2</v>
      </c>
      <c r="Y216" s="66">
        <f t="shared" si="67"/>
        <v>0</v>
      </c>
      <c r="Z216" s="72">
        <f t="shared" si="68"/>
        <v>0</v>
      </c>
      <c r="AA216" s="79">
        <f t="shared" si="69"/>
        <v>0</v>
      </c>
      <c r="AB216" s="81">
        <f t="shared" si="78"/>
        <v>0</v>
      </c>
      <c r="AD216" s="95">
        <f>locallinterp(R216,'BBG rates'!$N$10:$N$369,'BBG rates'!$P$10:$P$369)</f>
        <v>16.504363046300263</v>
      </c>
      <c r="AI216" s="185">
        <f t="shared" si="70"/>
        <v>195</v>
      </c>
      <c r="AJ216" s="127">
        <f>locallinterp(MIN(AI216,CAP_Senior*12),'BBG rates'!$X$24:$X$65,'BBG rates'!$Y$24:$Y$65)</f>
        <v>63.958662471291667</v>
      </c>
      <c r="AK216" s="127">
        <f>locallinterp(MIN(AI216,CAP_CB*12),'BBG rates'!$AA$25:$AA$40,'BBG rates'!$AC$25:$AC$40)</f>
        <v>11</v>
      </c>
      <c r="AL216" s="144">
        <f t="shared" si="71"/>
        <v>20.002972620119586</v>
      </c>
      <c r="AM216" s="142">
        <f>(SUMPRODUCT(AL216:AL$381,G216:G$381)+SUMPRODUCT(AL216:AL$381,H216:H$381))/12</f>
        <v>1920828.690496112</v>
      </c>
    </row>
    <row r="217" spans="1:39" x14ac:dyDescent="0.2">
      <c r="A217" s="7">
        <v>196</v>
      </c>
      <c r="B217" s="7">
        <v>98</v>
      </c>
      <c r="C217" s="7">
        <v>49</v>
      </c>
      <c r="D217" s="12">
        <f t="shared" si="63"/>
        <v>16.333333333333332</v>
      </c>
      <c r="E217" s="29">
        <f t="shared" si="61"/>
        <v>1078295.1469377261</v>
      </c>
      <c r="F217" s="2">
        <f t="shared" si="64"/>
        <v>1300.0663975851699</v>
      </c>
      <c r="G217" s="2">
        <f t="shared" si="72"/>
        <v>23943.022275271571</v>
      </c>
      <c r="H217" s="2">
        <f t="shared" si="73"/>
        <v>3541.6521670761254</v>
      </c>
      <c r="I217" s="2">
        <f t="shared" si="62"/>
        <v>28784.740839932867</v>
      </c>
      <c r="J217" s="2">
        <f t="shared" si="79"/>
        <v>470150.76705223677</v>
      </c>
      <c r="K217" s="2">
        <f t="shared" si="65"/>
        <v>22863.537284810038</v>
      </c>
      <c r="L217" s="2">
        <f t="shared" si="65"/>
        <v>373437.77565189725</v>
      </c>
      <c r="M217" s="2"/>
      <c r="N217" s="28">
        <f t="shared" si="80"/>
        <v>2050506.475671855</v>
      </c>
      <c r="O217" s="2">
        <f t="shared" si="74"/>
        <v>2464.1374459231392</v>
      </c>
      <c r="P217" s="2">
        <f t="shared" si="75"/>
        <v>45381.44964492353</v>
      </c>
      <c r="R217">
        <f t="shared" si="76"/>
        <v>196</v>
      </c>
      <c r="S217" s="89">
        <f t="shared" si="66"/>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7"/>
        <v>2.1764495441356502E-2</v>
      </c>
      <c r="Y217" s="66">
        <f t="shared" si="67"/>
        <v>0</v>
      </c>
      <c r="Z217" s="72">
        <f t="shared" si="68"/>
        <v>0</v>
      </c>
      <c r="AA217" s="79">
        <f t="shared" si="69"/>
        <v>0</v>
      </c>
      <c r="AB217" s="81">
        <f t="shared" si="78"/>
        <v>0</v>
      </c>
      <c r="AD217" s="95">
        <f>locallinterp(R217,'BBG rates'!$N$10:$N$369,'BBG rates'!$P$10:$P$369)</f>
        <v>16.587264574379287</v>
      </c>
      <c r="AI217" s="185">
        <f t="shared" si="70"/>
        <v>196</v>
      </c>
      <c r="AJ217" s="127">
        <f>locallinterp(MIN(AI217,CAP_Senior*12),'BBG rates'!$X$24:$X$65,'BBG rates'!$Y$24:$Y$65)</f>
        <v>64.054853537907078</v>
      </c>
      <c r="AK217" s="127">
        <f>locallinterp(MIN(AI217,CAP_CB*12),'BBG rates'!$AA$25:$AA$40,'BBG rates'!$AC$25:$AC$40)</f>
        <v>11</v>
      </c>
      <c r="AL217" s="144">
        <f t="shared" si="71"/>
        <v>20.019325101444203</v>
      </c>
      <c r="AM217" s="142">
        <f>(SUMPRODUCT(AL217:AL$381,G217:G$381)+SUMPRODUCT(AL217:AL$381,H217:H$381))/12</f>
        <v>1874779.5485289723</v>
      </c>
    </row>
    <row r="218" spans="1:39" x14ac:dyDescent="0.2">
      <c r="A218" s="7">
        <v>197</v>
      </c>
      <c r="B218" s="7">
        <v>98.5</v>
      </c>
      <c r="C218" s="7">
        <v>49.25</v>
      </c>
      <c r="D218" s="12">
        <f t="shared" si="63"/>
        <v>16.416666666666668</v>
      </c>
      <c r="E218" s="29">
        <f t="shared" si="61"/>
        <v>1050950.6109602465</v>
      </c>
      <c r="F218" s="2">
        <f t="shared" si="64"/>
        <v>1267.7526394570205</v>
      </c>
      <c r="G218" s="2">
        <f t="shared" si="72"/>
        <v>23892.696729785817</v>
      </c>
      <c r="H218" s="2">
        <f t="shared" si="73"/>
        <v>3451.8392476937443</v>
      </c>
      <c r="I218" s="2">
        <f t="shared" si="62"/>
        <v>28612.288616936581</v>
      </c>
      <c r="J218" s="2">
        <f t="shared" si="79"/>
        <v>469718.40479470888</v>
      </c>
      <c r="K218" s="2">
        <f t="shared" si="65"/>
        <v>22699.871316147801</v>
      </c>
      <c r="L218" s="2">
        <f t="shared" si="65"/>
        <v>372656.22077342641</v>
      </c>
      <c r="M218" s="2"/>
      <c r="N218" s="28">
        <f t="shared" si="80"/>
        <v>2005071.671013016</v>
      </c>
      <c r="O218" s="2">
        <f t="shared" si="74"/>
        <v>2410.7824320077698</v>
      </c>
      <c r="P218" s="2">
        <f t="shared" si="75"/>
        <v>45434.804658838904</v>
      </c>
      <c r="R218">
        <f t="shared" si="76"/>
        <v>197</v>
      </c>
      <c r="S218" s="89">
        <f t="shared" si="66"/>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7"/>
        <v>2.3405822271005405E-2</v>
      </c>
      <c r="Y218" s="66">
        <f t="shared" si="67"/>
        <v>0</v>
      </c>
      <c r="Z218" s="72">
        <f t="shared" si="68"/>
        <v>0</v>
      </c>
      <c r="AA218" s="79">
        <f t="shared" si="69"/>
        <v>0</v>
      </c>
      <c r="AB218" s="81">
        <f t="shared" si="78"/>
        <v>0</v>
      </c>
      <c r="AD218" s="95">
        <f>locallinterp(R218,'BBG rates'!$N$10:$N$369,'BBG rates'!$P$10:$P$369)</f>
        <v>16.670136435387583</v>
      </c>
      <c r="AI218" s="185">
        <f t="shared" si="70"/>
        <v>197</v>
      </c>
      <c r="AJ218" s="127">
        <f>locallinterp(MIN(AI218,CAP_Senior*12),'BBG rates'!$X$24:$X$65,'BBG rates'!$Y$24:$Y$65)</f>
        <v>64.151044604522482</v>
      </c>
      <c r="AK218" s="127">
        <f>locallinterp(MIN(AI218,CAP_CB*12),'BBG rates'!$AA$25:$AA$40,'BBG rates'!$AC$25:$AC$40)</f>
        <v>11</v>
      </c>
      <c r="AL218" s="144">
        <f t="shared" si="71"/>
        <v>20.03567758276882</v>
      </c>
      <c r="AM218" s="142">
        <f>(SUMPRODUCT(AL218:AL$381,G218:G$381)+SUMPRODUCT(AL218:AL$381,H218:H$381))/12</f>
        <v>1828927.4957815798</v>
      </c>
    </row>
    <row r="219" spans="1:39" x14ac:dyDescent="0.2">
      <c r="A219" s="7">
        <v>198</v>
      </c>
      <c r="B219" s="7">
        <v>99</v>
      </c>
      <c r="C219" s="7">
        <v>49.5</v>
      </c>
      <c r="D219" s="12">
        <f t="shared" si="63"/>
        <v>16.5</v>
      </c>
      <c r="E219" s="29">
        <f t="shared" si="61"/>
        <v>1023745.6492384112</v>
      </c>
      <c r="F219" s="2">
        <f t="shared" si="64"/>
        <v>1235.6036422565544</v>
      </c>
      <c r="G219" s="2">
        <f t="shared" si="72"/>
        <v>23842.476962948189</v>
      </c>
      <c r="H219" s="2">
        <f t="shared" si="73"/>
        <v>3362.4847588870489</v>
      </c>
      <c r="I219" s="2">
        <f t="shared" si="62"/>
        <v>28440.565364091795</v>
      </c>
      <c r="J219" s="2">
        <f t="shared" si="79"/>
        <v>469269.32850751461</v>
      </c>
      <c r="K219" s="2">
        <f t="shared" si="65"/>
        <v>22537.135867835455</v>
      </c>
      <c r="L219" s="2">
        <f t="shared" si="65"/>
        <v>371862.74181928503</v>
      </c>
      <c r="M219" s="2"/>
      <c r="N219" s="28">
        <f t="shared" si="80"/>
        <v>1959583.4486107207</v>
      </c>
      <c r="O219" s="2">
        <f t="shared" si="74"/>
        <v>2357.3646885513172</v>
      </c>
      <c r="P219" s="2">
        <f t="shared" si="75"/>
        <v>45488.222402295338</v>
      </c>
      <c r="R219">
        <f t="shared" si="76"/>
        <v>198</v>
      </c>
      <c r="S219" s="89">
        <f t="shared" si="66"/>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7"/>
        <v>2.5047124407073795E-2</v>
      </c>
      <c r="Y219" s="66">
        <f t="shared" si="67"/>
        <v>0</v>
      </c>
      <c r="Z219" s="72">
        <f t="shared" si="68"/>
        <v>0</v>
      </c>
      <c r="AA219" s="79">
        <f t="shared" si="69"/>
        <v>0</v>
      </c>
      <c r="AB219" s="81">
        <f t="shared" si="78"/>
        <v>0</v>
      </c>
      <c r="AD219" s="95">
        <f>locallinterp(R219,'BBG rates'!$N$10:$N$369,'BBG rates'!$P$10:$P$369)</f>
        <v>16.75297874881235</v>
      </c>
      <c r="AI219" s="185">
        <f t="shared" si="70"/>
        <v>198</v>
      </c>
      <c r="AJ219" s="127">
        <f>locallinterp(MIN(AI219,CAP_Senior*12),'BBG rates'!$X$24:$X$65,'BBG rates'!$Y$24:$Y$65)</f>
        <v>64.247235671137901</v>
      </c>
      <c r="AK219" s="127">
        <f>locallinterp(MIN(AI219,CAP_CB*12),'BBG rates'!$AA$25:$AA$40,'BBG rates'!$AC$25:$AC$40)</f>
        <v>11</v>
      </c>
      <c r="AL219" s="144">
        <f t="shared" si="71"/>
        <v>20.052030064093444</v>
      </c>
      <c r="AM219" s="142">
        <f>(SUMPRODUCT(AL219:AL$381,G219:G$381)+SUMPRODUCT(AL219:AL$381,H219:H$381))/12</f>
        <v>1783271.9702403129</v>
      </c>
    </row>
    <row r="220" spans="1:39" x14ac:dyDescent="0.2">
      <c r="A220" s="7">
        <v>199</v>
      </c>
      <c r="B220" s="7">
        <v>99.5</v>
      </c>
      <c r="C220" s="7">
        <v>49.75</v>
      </c>
      <c r="D220" s="12">
        <f t="shared" si="63"/>
        <v>16.583333333333332</v>
      </c>
      <c r="E220" s="29">
        <f t="shared" si="61"/>
        <v>996679.69963167759</v>
      </c>
      <c r="F220" s="2">
        <f t="shared" si="64"/>
        <v>1203.6187426424456</v>
      </c>
      <c r="G220" s="2">
        <f t="shared" si="72"/>
        <v>23792.362752423851</v>
      </c>
      <c r="H220" s="2">
        <f t="shared" si="73"/>
        <v>3273.5868543097249</v>
      </c>
      <c r="I220" s="2">
        <f t="shared" si="62"/>
        <v>28269.568349376019</v>
      </c>
      <c r="J220" s="2">
        <f t="shared" si="79"/>
        <v>468803.6751271523</v>
      </c>
      <c r="K220" s="2">
        <f t="shared" si="65"/>
        <v>22375.326139368226</v>
      </c>
      <c r="L220" s="2">
        <f t="shared" si="65"/>
        <v>371057.49181118974</v>
      </c>
      <c r="M220" s="2"/>
      <c r="N220" s="28">
        <f t="shared" si="80"/>
        <v>1914041.7456616766</v>
      </c>
      <c r="O220" s="2">
        <f t="shared" si="74"/>
        <v>2303.8841418026004</v>
      </c>
      <c r="P220" s="2">
        <f t="shared" si="75"/>
        <v>45541.702949044069</v>
      </c>
      <c r="R220">
        <f t="shared" si="76"/>
        <v>199</v>
      </c>
      <c r="S220" s="89">
        <f t="shared" si="66"/>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7"/>
        <v>2.6688401850094579E-2</v>
      </c>
      <c r="Y220" s="66">
        <f t="shared" si="67"/>
        <v>0</v>
      </c>
      <c r="Z220" s="72">
        <f t="shared" si="68"/>
        <v>0</v>
      </c>
      <c r="AA220" s="79">
        <f t="shared" si="69"/>
        <v>0</v>
      </c>
      <c r="AB220" s="81">
        <f t="shared" si="78"/>
        <v>0</v>
      </c>
      <c r="AD220" s="95">
        <f>locallinterp(R220,'BBG rates'!$N$10:$N$369,'BBG rates'!$P$10:$P$369)</f>
        <v>16.835791640487468</v>
      </c>
      <c r="AI220" s="185">
        <f t="shared" si="70"/>
        <v>199</v>
      </c>
      <c r="AJ220" s="127">
        <f>locallinterp(MIN(AI220,CAP_Senior*12),'BBG rates'!$X$24:$X$65,'BBG rates'!$Y$24:$Y$65)</f>
        <v>64.343426737753305</v>
      </c>
      <c r="AK220" s="127">
        <f>locallinterp(MIN(AI220,CAP_CB*12),'BBG rates'!$AA$25:$AA$40,'BBG rates'!$AC$25:$AC$40)</f>
        <v>11</v>
      </c>
      <c r="AL220" s="144">
        <f t="shared" si="71"/>
        <v>20.068382545418061</v>
      </c>
      <c r="AM220" s="142">
        <f>(SUMPRODUCT(AL220:AL$381,G220:G$381)+SUMPRODUCT(AL220:AL$381,H220:H$381))/12</f>
        <v>1737812.411045417</v>
      </c>
    </row>
    <row r="221" spans="1:39" x14ac:dyDescent="0.2">
      <c r="A221" s="7">
        <v>200</v>
      </c>
      <c r="B221" s="7">
        <v>100</v>
      </c>
      <c r="C221" s="7">
        <v>50</v>
      </c>
      <c r="D221" s="12">
        <f t="shared" si="63"/>
        <v>16.666666666666668</v>
      </c>
      <c r="E221" s="29">
        <f t="shared" si="61"/>
        <v>969752.20206094603</v>
      </c>
      <c r="F221" s="2">
        <f t="shared" si="64"/>
        <v>1171.7972797055183</v>
      </c>
      <c r="G221" s="2">
        <f t="shared" si="72"/>
        <v>23742.353876345271</v>
      </c>
      <c r="H221" s="2">
        <f t="shared" si="73"/>
        <v>3185.1436943862514</v>
      </c>
      <c r="I221" s="2">
        <f t="shared" si="62"/>
        <v>28099.29485043704</v>
      </c>
      <c r="J221" s="2">
        <f t="shared" si="79"/>
        <v>468321.58084061736</v>
      </c>
      <c r="K221" s="2">
        <f t="shared" si="65"/>
        <v>22214.437353753092</v>
      </c>
      <c r="L221" s="2">
        <f t="shared" si="65"/>
        <v>370240.62256255152</v>
      </c>
      <c r="M221" s="2"/>
      <c r="N221" s="28">
        <f t="shared" si="80"/>
        <v>1868446.4992887536</v>
      </c>
      <c r="O221" s="2">
        <f t="shared" si="74"/>
        <v>2250.3407179237274</v>
      </c>
      <c r="P221" s="2">
        <f t="shared" si="75"/>
        <v>45595.246372922949</v>
      </c>
      <c r="R221">
        <f t="shared" si="76"/>
        <v>200</v>
      </c>
      <c r="S221" s="89">
        <f t="shared" si="66"/>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7"/>
        <v>2.8329654601133569E-2</v>
      </c>
      <c r="Y221" s="66">
        <f t="shared" si="67"/>
        <v>0</v>
      </c>
      <c r="Z221" s="72">
        <f t="shared" si="68"/>
        <v>0</v>
      </c>
      <c r="AA221" s="79">
        <f t="shared" si="69"/>
        <v>0</v>
      </c>
      <c r="AB221" s="81">
        <f t="shared" si="78"/>
        <v>0</v>
      </c>
      <c r="AD221" s="95">
        <f>locallinterp(R221,'BBG rates'!$N$10:$N$369,'BBG rates'!$P$10:$P$369)</f>
        <v>16.918575227694451</v>
      </c>
      <c r="AI221" s="185">
        <f t="shared" si="70"/>
        <v>200</v>
      </c>
      <c r="AJ221" s="127">
        <f>locallinterp(MIN(AI221,CAP_Senior*12),'BBG rates'!$X$24:$X$65,'BBG rates'!$Y$24:$Y$65)</f>
        <v>64.439617804368709</v>
      </c>
      <c r="AK221" s="127">
        <f>locallinterp(MIN(AI221,CAP_CB*12),'BBG rates'!$AA$25:$AA$40,'BBG rates'!$AC$25:$AC$40)</f>
        <v>11</v>
      </c>
      <c r="AL221" s="144">
        <f t="shared" si="71"/>
        <v>20.084735026742678</v>
      </c>
      <c r="AM221" s="142">
        <f>(SUMPRODUCT(AL221:AL$381,G221:G$381)+SUMPRODUCT(AL221:AL$381,H221:H$381))/12</f>
        <v>1692548.2584901724</v>
      </c>
    </row>
    <row r="222" spans="1:39" x14ac:dyDescent="0.2">
      <c r="A222" s="7">
        <v>201</v>
      </c>
      <c r="B222" s="7">
        <v>100.5</v>
      </c>
      <c r="C222" s="7">
        <v>50.25</v>
      </c>
      <c r="D222" s="12">
        <f t="shared" si="63"/>
        <v>16.75</v>
      </c>
      <c r="E222" s="29">
        <f t="shared" si="61"/>
        <v>942962.59850134654</v>
      </c>
      <c r="F222" s="2">
        <f t="shared" si="64"/>
        <v>1140.1385949602377</v>
      </c>
      <c r="G222" s="2">
        <f t="shared" si="72"/>
        <v>23692.450113311268</v>
      </c>
      <c r="H222" s="2">
        <f t="shared" si="73"/>
        <v>3097.1534462882087</v>
      </c>
      <c r="I222" s="2">
        <f t="shared" si="62"/>
        <v>27929.742154559714</v>
      </c>
      <c r="J222" s="2">
        <f t="shared" si="79"/>
        <v>467823.18108887522</v>
      </c>
      <c r="K222" s="2">
        <f t="shared" si="65"/>
        <v>22054.464757397149</v>
      </c>
      <c r="L222" s="2">
        <f t="shared" si="65"/>
        <v>369412.28468640224</v>
      </c>
      <c r="M222" s="2"/>
      <c r="N222" s="28">
        <f t="shared" si="80"/>
        <v>1822797.646540897</v>
      </c>
      <c r="O222" s="2">
        <f t="shared" si="74"/>
        <v>2196.7343429899965</v>
      </c>
      <c r="P222" s="2">
        <f t="shared" si="75"/>
        <v>45648.852747856676</v>
      </c>
      <c r="R222">
        <f t="shared" si="76"/>
        <v>201</v>
      </c>
      <c r="S222" s="89">
        <f t="shared" si="66"/>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7"/>
        <v>2.9970882660723674E-2</v>
      </c>
      <c r="Y222" s="66">
        <f t="shared" si="67"/>
        <v>0</v>
      </c>
      <c r="Z222" s="72">
        <f t="shared" si="68"/>
        <v>0</v>
      </c>
      <c r="AA222" s="79">
        <f t="shared" si="69"/>
        <v>0</v>
      </c>
      <c r="AB222" s="81">
        <f t="shared" si="78"/>
        <v>0</v>
      </c>
      <c r="AD222" s="95">
        <f>locallinterp(R222,'BBG rates'!$N$10:$N$369,'BBG rates'!$P$10:$P$369)</f>
        <v>17.001329634062678</v>
      </c>
      <c r="AI222" s="185">
        <f t="shared" si="70"/>
        <v>201</v>
      </c>
      <c r="AJ222" s="127">
        <f>locallinterp(MIN(AI222,CAP_Senior*12),'BBG rates'!$X$24:$X$65,'BBG rates'!$Y$24:$Y$65)</f>
        <v>64.535808870984127</v>
      </c>
      <c r="AK222" s="127">
        <f>locallinterp(MIN(AI222,CAP_CB*12),'BBG rates'!$AA$25:$AA$40,'BBG rates'!$AC$25:$AC$40)</f>
        <v>11</v>
      </c>
      <c r="AL222" s="144">
        <f t="shared" si="71"/>
        <v>20.101087508067302</v>
      </c>
      <c r="AM222" s="142">
        <f>(SUMPRODUCT(AL222:AL$381,G222:G$381)+SUMPRODUCT(AL222:AL$381,H222:H$381))/12</f>
        <v>1647478.9540200559</v>
      </c>
    </row>
    <row r="223" spans="1:39" x14ac:dyDescent="0.2">
      <c r="A223" s="7">
        <v>202</v>
      </c>
      <c r="B223" s="7">
        <v>101</v>
      </c>
      <c r="C223" s="7">
        <v>50.5</v>
      </c>
      <c r="D223" s="12">
        <f t="shared" si="63"/>
        <v>16.833333333333332</v>
      </c>
      <c r="E223" s="29">
        <f t="shared" si="61"/>
        <v>916310.33297504974</v>
      </c>
      <c r="F223" s="2">
        <f t="shared" si="64"/>
        <v>1108.6420323362286</v>
      </c>
      <c r="G223" s="2">
        <f t="shared" si="72"/>
        <v>23642.651242386029</v>
      </c>
      <c r="H223" s="2">
        <f t="shared" si="73"/>
        <v>3009.6142839106669</v>
      </c>
      <c r="I223" s="2">
        <f t="shared" si="62"/>
        <v>27760.907558632927</v>
      </c>
      <c r="J223" s="2">
        <f t="shared" si="79"/>
        <v>467308.61057032092</v>
      </c>
      <c r="K223" s="2">
        <f t="shared" si="65"/>
        <v>21895.403619996552</v>
      </c>
      <c r="L223" s="2">
        <f t="shared" si="65"/>
        <v>368572.62760327529</v>
      </c>
      <c r="M223" s="2"/>
      <c r="N223" s="28">
        <f t="shared" si="80"/>
        <v>1777095.1243930401</v>
      </c>
      <c r="O223" s="2">
        <f t="shared" si="74"/>
        <v>2143.0649429897917</v>
      </c>
      <c r="P223" s="2">
        <f t="shared" si="75"/>
        <v>45702.522147856871</v>
      </c>
      <c r="R223">
        <f t="shared" si="76"/>
        <v>202</v>
      </c>
      <c r="S223" s="89">
        <f t="shared" si="66"/>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7"/>
        <v>3.1612086029397801E-2</v>
      </c>
      <c r="Y223" s="66">
        <f t="shared" si="67"/>
        <v>0</v>
      </c>
      <c r="Z223" s="72">
        <f t="shared" si="68"/>
        <v>0</v>
      </c>
      <c r="AA223" s="79">
        <f t="shared" si="69"/>
        <v>0</v>
      </c>
      <c r="AB223" s="81">
        <f t="shared" si="78"/>
        <v>0</v>
      </c>
      <c r="AD223" s="95">
        <f>locallinterp(R223,'BBG rates'!$N$10:$N$369,'BBG rates'!$P$10:$P$369)</f>
        <v>17.08405498460532</v>
      </c>
      <c r="AI223" s="185">
        <f t="shared" si="70"/>
        <v>202</v>
      </c>
      <c r="AJ223" s="127">
        <f>locallinterp(MIN(AI223,CAP_Senior*12),'BBG rates'!$X$24:$X$65,'BBG rates'!$Y$24:$Y$65)</f>
        <v>64.631999937599531</v>
      </c>
      <c r="AK223" s="127">
        <f>locallinterp(MIN(AI223,CAP_CB*12),'BBG rates'!$AA$25:$AA$40,'BBG rates'!$AC$25:$AC$40)</f>
        <v>11</v>
      </c>
      <c r="AL223" s="144">
        <f t="shared" si="71"/>
        <v>20.117439989391919</v>
      </c>
      <c r="AM223" s="142">
        <f>(SUMPRODUCT(AL223:AL$381,G223:G$381)+SUMPRODUCT(AL223:AL$381,H223:H$381))/12</f>
        <v>1602603.9402318941</v>
      </c>
    </row>
    <row r="224" spans="1:39" x14ac:dyDescent="0.2">
      <c r="A224" s="7">
        <v>203</v>
      </c>
      <c r="B224" s="7">
        <v>101.5</v>
      </c>
      <c r="C224" s="7">
        <v>50.75</v>
      </c>
      <c r="D224" s="12">
        <f t="shared" si="63"/>
        <v>16.916666666666668</v>
      </c>
      <c r="E224" s="29">
        <f t="shared" si="61"/>
        <v>889794.851544103</v>
      </c>
      <c r="F224" s="2">
        <f t="shared" si="64"/>
        <v>1077.3069381698226</v>
      </c>
      <c r="G224" s="2">
        <f t="shared" si="72"/>
        <v>23592.9570430981</v>
      </c>
      <c r="H224" s="2">
        <f t="shared" si="73"/>
        <v>2922.524387848654</v>
      </c>
      <c r="I224" s="2">
        <f t="shared" si="62"/>
        <v>27592.788369116577</v>
      </c>
      <c r="J224" s="2">
        <f t="shared" si="79"/>
        <v>466778.00324422214</v>
      </c>
      <c r="K224" s="2">
        <f t="shared" si="65"/>
        <v>21737.249234425864</v>
      </c>
      <c r="L224" s="2">
        <f t="shared" si="65"/>
        <v>367721.79954903759</v>
      </c>
      <c r="M224" s="2"/>
      <c r="N224" s="28">
        <f t="shared" si="80"/>
        <v>1731338.869746018</v>
      </c>
      <c r="O224" s="2">
        <f t="shared" si="74"/>
        <v>2089.3324438244827</v>
      </c>
      <c r="P224" s="2">
        <f t="shared" si="75"/>
        <v>45756.254647022179</v>
      </c>
      <c r="R224">
        <f t="shared" si="76"/>
        <v>203</v>
      </c>
      <c r="S224" s="89">
        <f t="shared" si="66"/>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7"/>
        <v>3.3253264708488217E-2</v>
      </c>
      <c r="Y224" s="66">
        <f t="shared" si="67"/>
        <v>0</v>
      </c>
      <c r="Z224" s="72">
        <f t="shared" si="68"/>
        <v>0</v>
      </c>
      <c r="AA224" s="79">
        <f t="shared" si="69"/>
        <v>0</v>
      </c>
      <c r="AB224" s="81">
        <f t="shared" si="78"/>
        <v>0</v>
      </c>
      <c r="AD224" s="95">
        <f>locallinterp(R224,'BBG rates'!$N$10:$N$369,'BBG rates'!$P$10:$P$369)</f>
        <v>17.166751410683197</v>
      </c>
      <c r="AI224" s="185">
        <f t="shared" si="70"/>
        <v>203</v>
      </c>
      <c r="AJ224" s="127">
        <f>locallinterp(MIN(AI224,CAP_Senior*12),'BBG rates'!$X$24:$X$65,'BBG rates'!$Y$24:$Y$65)</f>
        <v>64.728191004214949</v>
      </c>
      <c r="AK224" s="127">
        <f>locallinterp(MIN(AI224,CAP_CB*12),'BBG rates'!$AA$25:$AA$40,'BBG rates'!$AC$25:$AC$40)</f>
        <v>11</v>
      </c>
      <c r="AL224" s="144">
        <f t="shared" si="71"/>
        <v>20.133792470716543</v>
      </c>
      <c r="AM224" s="142">
        <f>(SUMPRODUCT(AL224:AL$381,G224:G$381)+SUMPRODUCT(AL224:AL$381,H224:H$381))/12</f>
        <v>1557922.6608730096</v>
      </c>
    </row>
    <row r="225" spans="1:39" x14ac:dyDescent="0.2">
      <c r="A225" s="7">
        <v>204</v>
      </c>
      <c r="B225" s="7">
        <v>102</v>
      </c>
      <c r="C225" s="7">
        <v>51</v>
      </c>
      <c r="D225" s="12">
        <f t="shared" si="63"/>
        <v>17</v>
      </c>
      <c r="E225" s="29">
        <f t="shared" si="61"/>
        <v>863415.60230328981</v>
      </c>
      <c r="F225" s="2">
        <f t="shared" si="64"/>
        <v>1046.1326611956374</v>
      </c>
      <c r="G225" s="2">
        <f t="shared" si="72"/>
        <v>23543.367295439457</v>
      </c>
      <c r="H225" s="2">
        <f t="shared" si="73"/>
        <v>2835.881945373706</v>
      </c>
      <c r="I225" s="2">
        <f t="shared" si="62"/>
        <v>27425.381902008801</v>
      </c>
      <c r="J225" s="2">
        <f t="shared" si="79"/>
        <v>466231.4923341496</v>
      </c>
      <c r="K225" s="2">
        <f t="shared" si="65"/>
        <v>21579.996916628068</v>
      </c>
      <c r="L225" s="2">
        <f t="shared" si="65"/>
        <v>366859.94758267712</v>
      </c>
      <c r="M225" s="2"/>
      <c r="N225" s="28">
        <f t="shared" si="80"/>
        <v>1685528.8194264795</v>
      </c>
      <c r="O225" s="2">
        <f t="shared" si="74"/>
        <v>2035.5367713083197</v>
      </c>
      <c r="P225" s="2">
        <f t="shared" si="75"/>
        <v>45810.050319538357</v>
      </c>
      <c r="R225">
        <f t="shared" si="76"/>
        <v>204</v>
      </c>
      <c r="S225" s="89">
        <f t="shared" si="66"/>
        <v>0</v>
      </c>
      <c r="T225" s="89">
        <f>IF(AND(S225=0,S224&gt;0),SUM($G225:$H$381),S225)</f>
        <v>0</v>
      </c>
      <c r="U225" s="82">
        <f>SUM(T225:T$381)</f>
        <v>0</v>
      </c>
      <c r="V225" s="68">
        <f>localspline(R225,'BBG rates'!$G$10:$G$27,'BBG rates'!$K$10:$K$27)</f>
        <v>0.99201149305868008</v>
      </c>
      <c r="W225" s="68">
        <f>locallinterp(R225,'BBG rates'!$G$10:$G$27,'BBG rates'!$J$10:$J$27)</f>
        <v>3.49E-2</v>
      </c>
      <c r="X225" s="56">
        <f t="shared" si="77"/>
        <v>3.4894418698527829E-2</v>
      </c>
      <c r="Y225" s="66">
        <f t="shared" si="67"/>
        <v>0</v>
      </c>
      <c r="Z225" s="72">
        <f t="shared" si="68"/>
        <v>0</v>
      </c>
      <c r="AA225" s="79">
        <f t="shared" si="69"/>
        <v>0</v>
      </c>
      <c r="AB225" s="81">
        <f t="shared" si="78"/>
        <v>0</v>
      </c>
      <c r="AD225" s="95">
        <f>locallinterp(R225,'BBG rates'!$N$10:$N$369,'BBG rates'!$P$10:$P$369)</f>
        <v>17.249419035104754</v>
      </c>
      <c r="AI225" s="185">
        <f t="shared" si="70"/>
        <v>204</v>
      </c>
      <c r="AJ225" s="127">
        <f>locallinterp(MIN(AI225,CAP_Senior*12),'BBG rates'!$X$24:$X$65,'BBG rates'!$Y$24:$Y$65)</f>
        <v>64.824382070830353</v>
      </c>
      <c r="AK225" s="127">
        <f>locallinterp(MIN(AI225,CAP_CB*12),'BBG rates'!$AA$25:$AA$40,'BBG rates'!$AC$25:$AC$40)</f>
        <v>11</v>
      </c>
      <c r="AL225" s="144">
        <f t="shared" si="71"/>
        <v>20.15014495204116</v>
      </c>
      <c r="AM225" s="142">
        <f>(SUMPRODUCT(AL225:AL$381,G225:G$381)+SUMPRODUCT(AL225:AL$381,H225:H$381))/12</f>
        <v>1513434.560840358</v>
      </c>
    </row>
    <row r="226" spans="1:39" x14ac:dyDescent="0.2">
      <c r="A226" s="7">
        <v>205</v>
      </c>
      <c r="B226" s="7">
        <v>102.5</v>
      </c>
      <c r="C226" s="7">
        <v>51.25</v>
      </c>
      <c r="D226" s="12">
        <f t="shared" si="63"/>
        <v>17.083333333333332</v>
      </c>
      <c r="E226" s="29">
        <f t="shared" si="61"/>
        <v>837172.03537301475</v>
      </c>
      <c r="F226" s="2">
        <f t="shared" si="64"/>
        <v>1015.1185525381801</v>
      </c>
      <c r="G226" s="2">
        <f t="shared" si="72"/>
        <v>23493.8817798645</v>
      </c>
      <c r="H226" s="2">
        <f t="shared" si="73"/>
        <v>2749.6851504104957</v>
      </c>
      <c r="I226" s="2">
        <f t="shared" si="62"/>
        <v>27258.685482813176</v>
      </c>
      <c r="J226" s="2">
        <f t="shared" si="79"/>
        <v>465669.21033139172</v>
      </c>
      <c r="K226" s="2">
        <f t="shared" si="65"/>
        <v>21423.642005504953</v>
      </c>
      <c r="L226" s="2">
        <f t="shared" si="65"/>
        <v>365987.21759404294</v>
      </c>
      <c r="M226" s="2"/>
      <c r="N226" s="28">
        <f t="shared" si="80"/>
        <v>1639664.9101868011</v>
      </c>
      <c r="O226" s="2">
        <f t="shared" si="74"/>
        <v>1981.6778511683333</v>
      </c>
      <c r="P226" s="2">
        <f t="shared" si="75"/>
        <v>45863.909239678338</v>
      </c>
      <c r="R226">
        <f t="shared" si="76"/>
        <v>205</v>
      </c>
      <c r="S226" s="89">
        <f t="shared" si="66"/>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7"/>
        <v>3.6535548000315998E-2</v>
      </c>
      <c r="Y226" s="66">
        <f t="shared" si="67"/>
        <v>0</v>
      </c>
      <c r="Z226" s="72">
        <f t="shared" si="68"/>
        <v>0</v>
      </c>
      <c r="AA226" s="79">
        <f t="shared" si="69"/>
        <v>0</v>
      </c>
      <c r="AB226" s="81">
        <f t="shared" si="78"/>
        <v>0</v>
      </c>
      <c r="AD226" s="95">
        <f>locallinterp(R226,'BBG rates'!$N$10:$N$369,'BBG rates'!$P$10:$P$369)</f>
        <v>17.332057987027156</v>
      </c>
      <c r="AI226" s="185">
        <f t="shared" si="70"/>
        <v>205</v>
      </c>
      <c r="AJ226" s="127">
        <f>locallinterp(MIN(AI226,CAP_Senior*12),'BBG rates'!$X$24:$X$65,'BBG rates'!$Y$24:$Y$65)</f>
        <v>64.915073420789739</v>
      </c>
      <c r="AK226" s="127">
        <f>locallinterp(MIN(AI226,CAP_CB*12),'BBG rates'!$AA$25:$AA$40,'BBG rates'!$AC$25:$AC$40)</f>
        <v>11</v>
      </c>
      <c r="AL226" s="144">
        <f t="shared" si="71"/>
        <v>20.165562481534256</v>
      </c>
      <c r="AM226" s="142">
        <f>(SUMPRODUCT(AL226:AL$381,G226:G$381)+SUMPRODUCT(AL226:AL$381,H226:H$381))/12</f>
        <v>1469139.0861796571</v>
      </c>
    </row>
    <row r="227" spans="1:39" x14ac:dyDescent="0.2">
      <c r="A227" s="7">
        <v>206</v>
      </c>
      <c r="B227" s="7">
        <v>103</v>
      </c>
      <c r="C227" s="7">
        <v>51.5</v>
      </c>
      <c r="D227" s="12">
        <f t="shared" si="63"/>
        <v>17.166666666666668</v>
      </c>
      <c r="E227" s="29">
        <f t="shared" si="61"/>
        <v>811063.6028922121</v>
      </c>
      <c r="F227" s="2">
        <f t="shared" si="64"/>
        <v>984.26396570348243</v>
      </c>
      <c r="G227" s="2">
        <f t="shared" si="72"/>
        <v>23444.500277289088</v>
      </c>
      <c r="H227" s="2">
        <f t="shared" si="73"/>
        <v>2663.9322035135406</v>
      </c>
      <c r="I227" s="2">
        <f t="shared" si="62"/>
        <v>27092.69644650611</v>
      </c>
      <c r="J227" s="2">
        <f t="shared" si="79"/>
        <v>465091.28899835492</v>
      </c>
      <c r="K227" s="2">
        <f t="shared" si="65"/>
        <v>21268.179862808087</v>
      </c>
      <c r="L227" s="2">
        <f t="shared" si="65"/>
        <v>365103.75431153888</v>
      </c>
      <c r="M227" s="2"/>
      <c r="N227" s="28">
        <f t="shared" si="80"/>
        <v>1593747.0787049986</v>
      </c>
      <c r="O227" s="2">
        <f t="shared" si="74"/>
        <v>1927.7556090442317</v>
      </c>
      <c r="P227" s="2">
        <f t="shared" si="75"/>
        <v>45917.831481802437</v>
      </c>
      <c r="R227">
        <f t="shared" si="76"/>
        <v>206</v>
      </c>
      <c r="S227" s="89">
        <f t="shared" si="66"/>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7"/>
        <v>3.8176652614652085E-2</v>
      </c>
      <c r="Y227" s="66">
        <f t="shared" si="67"/>
        <v>0</v>
      </c>
      <c r="Z227" s="72">
        <f t="shared" si="68"/>
        <v>0</v>
      </c>
      <c r="AA227" s="79">
        <f t="shared" si="69"/>
        <v>0</v>
      </c>
      <c r="AB227" s="81">
        <f t="shared" si="78"/>
        <v>0</v>
      </c>
      <c r="AD227" s="95">
        <f>locallinterp(R227,'BBG rates'!$N$10:$N$369,'BBG rates'!$P$10:$P$369)</f>
        <v>17.41466839698964</v>
      </c>
      <c r="AI227" s="185">
        <f t="shared" si="70"/>
        <v>206</v>
      </c>
      <c r="AJ227" s="127">
        <f>locallinterp(MIN(AI227,CAP_Senior*12),'BBG rates'!$X$24:$X$65,'BBG rates'!$Y$24:$Y$65)</f>
        <v>65.005764770749124</v>
      </c>
      <c r="AK227" s="127">
        <f>locallinterp(MIN(AI227,CAP_CB*12),'BBG rates'!$AA$25:$AA$40,'BBG rates'!$AC$25:$AC$40)</f>
        <v>11</v>
      </c>
      <c r="AL227" s="144">
        <f t="shared" si="71"/>
        <v>20.180980011027351</v>
      </c>
      <c r="AM227" s="142">
        <f>(SUMPRODUCT(AL227:AL$381,G227:G$381)+SUMPRODUCT(AL227:AL$381,H227:H$381))/12</f>
        <v>1425037.728790425</v>
      </c>
    </row>
    <row r="228" spans="1:39" x14ac:dyDescent="0.2">
      <c r="A228" s="7">
        <v>207</v>
      </c>
      <c r="B228" s="7">
        <v>103.5</v>
      </c>
      <c r="C228" s="7">
        <v>51.75</v>
      </c>
      <c r="D228" s="12">
        <f t="shared" si="63"/>
        <v>17.25</v>
      </c>
      <c r="E228" s="29">
        <f t="shared" si="61"/>
        <v>785089.75901127851</v>
      </c>
      <c r="F228" s="2">
        <f t="shared" si="64"/>
        <v>953.56825657076342</v>
      </c>
      <c r="G228" s="2">
        <f t="shared" si="72"/>
        <v>23395.222569089561</v>
      </c>
      <c r="H228" s="2">
        <f t="shared" si="73"/>
        <v>2578.621311843991</v>
      </c>
      <c r="I228" s="2">
        <f t="shared" si="62"/>
        <v>26927.412137504318</v>
      </c>
      <c r="J228" s="2">
        <f t="shared" si="79"/>
        <v>464497.85937194945</v>
      </c>
      <c r="K228" s="2">
        <f t="shared" si="65"/>
        <v>21113.605873030279</v>
      </c>
      <c r="L228" s="2">
        <f t="shared" si="65"/>
        <v>364209.70130977227</v>
      </c>
      <c r="M228" s="2"/>
      <c r="N228" s="28">
        <f t="shared" si="80"/>
        <v>1547775.2615846402</v>
      </c>
      <c r="O228" s="2">
        <f t="shared" si="74"/>
        <v>1873.7699704882978</v>
      </c>
      <c r="P228" s="2">
        <f t="shared" si="75"/>
        <v>45971.81712035837</v>
      </c>
      <c r="R228">
        <f t="shared" si="76"/>
        <v>207</v>
      </c>
      <c r="S228" s="89">
        <f t="shared" si="66"/>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7"/>
        <v>3.9817732542068995E-2</v>
      </c>
      <c r="Y228" s="66">
        <f t="shared" si="67"/>
        <v>0</v>
      </c>
      <c r="Z228" s="72">
        <f t="shared" si="68"/>
        <v>0</v>
      </c>
      <c r="AA228" s="79">
        <f t="shared" si="69"/>
        <v>0</v>
      </c>
      <c r="AB228" s="81">
        <f t="shared" si="78"/>
        <v>0</v>
      </c>
      <c r="AD228" s="95">
        <f>locallinterp(R228,'BBG rates'!$N$10:$N$369,'BBG rates'!$P$10:$P$369)</f>
        <v>17.49725040187996</v>
      </c>
      <c r="AI228" s="185">
        <f t="shared" si="70"/>
        <v>207</v>
      </c>
      <c r="AJ228" s="127">
        <f>locallinterp(MIN(AI228,CAP_Senior*12),'BBG rates'!$X$24:$X$65,'BBG rates'!$Y$24:$Y$65)</f>
        <v>65.09645612070851</v>
      </c>
      <c r="AK228" s="127">
        <f>locallinterp(MIN(AI228,CAP_CB*12),'BBG rates'!$AA$25:$AA$40,'BBG rates'!$AC$25:$AC$40)</f>
        <v>11</v>
      </c>
      <c r="AL228" s="144">
        <f t="shared" si="71"/>
        <v>20.196397540520447</v>
      </c>
      <c r="AM228" s="142">
        <f>(SUMPRODUCT(AL228:AL$381,G228:G$381)+SUMPRODUCT(AL228:AL$381,H228:H$381))/12</f>
        <v>1381129.9159558974</v>
      </c>
    </row>
    <row r="229" spans="1:39" x14ac:dyDescent="0.2">
      <c r="A229" s="7">
        <v>208</v>
      </c>
      <c r="B229" s="7">
        <v>104</v>
      </c>
      <c r="C229" s="7">
        <v>52</v>
      </c>
      <c r="D229" s="12">
        <f t="shared" si="63"/>
        <v>17.333333333333332</v>
      </c>
      <c r="E229" s="29">
        <f t="shared" si="61"/>
        <v>759249.95988503029</v>
      </c>
      <c r="F229" s="2">
        <f t="shared" si="64"/>
        <v>923.03078338412035</v>
      </c>
      <c r="G229" s="2">
        <f t="shared" si="72"/>
        <v>23346.048437101796</v>
      </c>
      <c r="H229" s="2">
        <f t="shared" si="73"/>
        <v>2493.7506891464982</v>
      </c>
      <c r="I229" s="2">
        <f t="shared" si="62"/>
        <v>26762.829909632415</v>
      </c>
      <c r="J229" s="2">
        <f t="shared" si="79"/>
        <v>463889.05176696181</v>
      </c>
      <c r="K229" s="2">
        <f t="shared" si="65"/>
        <v>20959.915443297541</v>
      </c>
      <c r="L229" s="2">
        <f t="shared" si="65"/>
        <v>363305.20101715735</v>
      </c>
      <c r="M229" s="2"/>
      <c r="N229" s="28">
        <f t="shared" si="80"/>
        <v>1501749.3953547589</v>
      </c>
      <c r="O229" s="2">
        <f t="shared" si="74"/>
        <v>1819.7208609652855</v>
      </c>
      <c r="P229" s="2">
        <f t="shared" si="75"/>
        <v>46025.866229881387</v>
      </c>
      <c r="R229">
        <f t="shared" si="76"/>
        <v>208</v>
      </c>
      <c r="S229" s="89">
        <f t="shared" si="66"/>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7"/>
        <v>4.1458787783632545E-2</v>
      </c>
      <c r="Y229" s="66">
        <f t="shared" si="67"/>
        <v>0</v>
      </c>
      <c r="Z229" s="72">
        <f t="shared" si="68"/>
        <v>0</v>
      </c>
      <c r="AA229" s="79">
        <f t="shared" si="69"/>
        <v>0</v>
      </c>
      <c r="AB229" s="81">
        <f t="shared" si="78"/>
        <v>0</v>
      </c>
      <c r="AD229" s="95">
        <f>locallinterp(R229,'BBG rates'!$N$10:$N$369,'BBG rates'!$P$10:$P$369)</f>
        <v>17.579804130033498</v>
      </c>
      <c r="AI229" s="185">
        <f t="shared" si="70"/>
        <v>208</v>
      </c>
      <c r="AJ229" s="127">
        <f>locallinterp(MIN(AI229,CAP_Senior*12),'BBG rates'!$X$24:$X$65,'BBG rates'!$Y$24:$Y$65)</f>
        <v>65.187147470667895</v>
      </c>
      <c r="AK229" s="127">
        <f>locallinterp(MIN(AI229,CAP_CB*12),'BBG rates'!$AA$25:$AA$40,'BBG rates'!$AC$25:$AC$40)</f>
        <v>11</v>
      </c>
      <c r="AL229" s="144">
        <f t="shared" si="71"/>
        <v>20.211815070013543</v>
      </c>
      <c r="AM229" s="142">
        <f>(SUMPRODUCT(AL229:AL$381,G229:G$381)+SUMPRODUCT(AL229:AL$381,H229:H$381))/12</f>
        <v>1337415.0762330014</v>
      </c>
    </row>
    <row r="230" spans="1:39" x14ac:dyDescent="0.2">
      <c r="A230" s="7">
        <v>209</v>
      </c>
      <c r="B230" s="7">
        <v>104.5</v>
      </c>
      <c r="C230" s="7">
        <v>52.25</v>
      </c>
      <c r="D230" s="12">
        <f t="shared" si="63"/>
        <v>17.416666666666668</v>
      </c>
      <c r="E230" s="29">
        <f t="shared" si="61"/>
        <v>733543.66366568382</v>
      </c>
      <c r="F230" s="2">
        <f t="shared" si="64"/>
        <v>892.65090674424869</v>
      </c>
      <c r="G230" s="2">
        <f t="shared" si="72"/>
        <v>23296.977663620226</v>
      </c>
      <c r="H230" s="2">
        <f t="shared" si="73"/>
        <v>2409.3185557261604</v>
      </c>
      <c r="I230" s="2">
        <f t="shared" si="62"/>
        <v>26598.947126090636</v>
      </c>
      <c r="J230" s="2">
        <f t="shared" si="79"/>
        <v>463264.99577941193</v>
      </c>
      <c r="K230" s="2">
        <f t="shared" si="65"/>
        <v>20807.104003261582</v>
      </c>
      <c r="L230" s="2">
        <f t="shared" si="65"/>
        <v>362390.39472347259</v>
      </c>
      <c r="M230" s="2"/>
      <c r="N230" s="28">
        <f t="shared" si="80"/>
        <v>1455669.4164697647</v>
      </c>
      <c r="O230" s="2">
        <f t="shared" si="74"/>
        <v>1765.608205852318</v>
      </c>
      <c r="P230" s="2">
        <f t="shared" si="75"/>
        <v>46079.978884994351</v>
      </c>
      <c r="R230">
        <f t="shared" si="76"/>
        <v>209</v>
      </c>
      <c r="S230" s="89">
        <f t="shared" si="66"/>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7"/>
        <v>4.309981833987564E-2</v>
      </c>
      <c r="Y230" s="66">
        <f t="shared" si="67"/>
        <v>0</v>
      </c>
      <c r="Z230" s="72">
        <f t="shared" si="68"/>
        <v>0</v>
      </c>
      <c r="AA230" s="79">
        <f t="shared" si="69"/>
        <v>0</v>
      </c>
      <c r="AB230" s="81">
        <f t="shared" si="78"/>
        <v>0</v>
      </c>
      <c r="AD230" s="95">
        <f>locallinterp(R230,'BBG rates'!$N$10:$N$369,'BBG rates'!$P$10:$P$369)</f>
        <v>17.662329716135112</v>
      </c>
      <c r="AI230" s="185">
        <f t="shared" si="70"/>
        <v>209</v>
      </c>
      <c r="AJ230" s="127">
        <f>locallinterp(MIN(AI230,CAP_Senior*12),'BBG rates'!$X$24:$X$65,'BBG rates'!$Y$24:$Y$65)</f>
        <v>65.277838820627281</v>
      </c>
      <c r="AK230" s="127">
        <f>locallinterp(MIN(AI230,CAP_CB*12),'BBG rates'!$AA$25:$AA$40,'BBG rates'!$AC$25:$AC$40)</f>
        <v>11</v>
      </c>
      <c r="AL230" s="144">
        <f t="shared" si="71"/>
        <v>20.227232599506635</v>
      </c>
      <c r="AM230" s="142">
        <f>(SUMPRODUCT(AL230:AL$381,G230:G$381)+SUMPRODUCT(AL230:AL$381,H230:H$381))/12</f>
        <v>1293892.6394508325</v>
      </c>
    </row>
    <row r="231" spans="1:39" x14ac:dyDescent="0.2">
      <c r="A231" s="7">
        <v>210</v>
      </c>
      <c r="B231" s="7">
        <v>105</v>
      </c>
      <c r="C231" s="7">
        <v>52.5</v>
      </c>
      <c r="D231" s="12">
        <f t="shared" si="63"/>
        <v>17.5</v>
      </c>
      <c r="E231" s="29">
        <f t="shared" si="61"/>
        <v>707970.33049586136</v>
      </c>
      <c r="F231" s="2">
        <f t="shared" si="64"/>
        <v>862.42798960018899</v>
      </c>
      <c r="G231" s="2">
        <f t="shared" si="72"/>
        <v>23248.010031396869</v>
      </c>
      <c r="H231" s="2">
        <f t="shared" si="73"/>
        <v>2325.3231384255459</v>
      </c>
      <c r="I231" s="2">
        <f t="shared" si="62"/>
        <v>26435.761159422604</v>
      </c>
      <c r="J231" s="2">
        <f t="shared" si="79"/>
        <v>462625.82028989558</v>
      </c>
      <c r="K231" s="2">
        <f t="shared" si="65"/>
        <v>20655.167004992738</v>
      </c>
      <c r="L231" s="2">
        <f t="shared" si="65"/>
        <v>361465.42258737294</v>
      </c>
      <c r="M231" s="2"/>
      <c r="N231" s="28">
        <f t="shared" si="80"/>
        <v>1409535.2613093569</v>
      </c>
      <c r="O231" s="2">
        <f t="shared" si="74"/>
        <v>1711.4319304387841</v>
      </c>
      <c r="P231" s="2">
        <f t="shared" si="75"/>
        <v>46134.155160407885</v>
      </c>
      <c r="R231">
        <f t="shared" si="76"/>
        <v>210</v>
      </c>
      <c r="S231" s="89">
        <f t="shared" si="66"/>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7"/>
        <v>4.4740824211864094E-2</v>
      </c>
      <c r="Y231" s="66">
        <f t="shared" si="67"/>
        <v>0</v>
      </c>
      <c r="Z231" s="72">
        <f t="shared" si="68"/>
        <v>0</v>
      </c>
      <c r="AA231" s="79">
        <f t="shared" si="69"/>
        <v>0</v>
      </c>
      <c r="AB231" s="81">
        <f t="shared" si="78"/>
        <v>0</v>
      </c>
      <c r="AD231" s="95">
        <f>locallinterp(R231,'BBG rates'!$N$10:$N$369,'BBG rates'!$P$10:$P$369)</f>
        <v>17.744827296250197</v>
      </c>
      <c r="AI231" s="185">
        <f t="shared" si="70"/>
        <v>210</v>
      </c>
      <c r="AJ231" s="127">
        <f>locallinterp(MIN(AI231,CAP_Senior*12),'BBG rates'!$X$24:$X$65,'BBG rates'!$Y$24:$Y$65)</f>
        <v>65.368530170586666</v>
      </c>
      <c r="AK231" s="127">
        <f>locallinterp(MIN(AI231,CAP_CB*12),'BBG rates'!$AA$25:$AA$40,'BBG rates'!$AC$25:$AC$40)</f>
        <v>11</v>
      </c>
      <c r="AL231" s="144">
        <f t="shared" si="71"/>
        <v>20.242650128999735</v>
      </c>
      <c r="AM231" s="142">
        <f>(SUMPRODUCT(AL231:AL$381,G231:G$381)+SUMPRODUCT(AL231:AL$381,H231:H$381))/12</f>
        <v>1250562.036709121</v>
      </c>
    </row>
    <row r="232" spans="1:39" x14ac:dyDescent="0.2">
      <c r="A232" s="7">
        <v>211</v>
      </c>
      <c r="B232" s="7">
        <v>105.5</v>
      </c>
      <c r="C232" s="7">
        <v>52.75</v>
      </c>
      <c r="D232" s="12">
        <f t="shared" si="63"/>
        <v>17.583333333333332</v>
      </c>
      <c r="E232" s="29">
        <f t="shared" si="61"/>
        <v>682529.42250161921</v>
      </c>
      <c r="F232" s="2">
        <f t="shared" si="64"/>
        <v>832.36139724110421</v>
      </c>
      <c r="G232" s="2">
        <f t="shared" si="72"/>
        <v>23199.145323640369</v>
      </c>
      <c r="H232" s="2">
        <f t="shared" si="73"/>
        <v>2241.7626706017995</v>
      </c>
      <c r="I232" s="2">
        <f t="shared" si="62"/>
        <v>26273.269391483271</v>
      </c>
      <c r="J232" s="2">
        <f t="shared" si="79"/>
        <v>461971.65346691414</v>
      </c>
      <c r="K232" s="2">
        <f t="shared" si="65"/>
        <v>20504.099922873462</v>
      </c>
      <c r="L232" s="2">
        <f t="shared" si="65"/>
        <v>360530.42364385835</v>
      </c>
      <c r="M232" s="2"/>
      <c r="N232" s="28">
        <f t="shared" si="80"/>
        <v>1363346.8661784364</v>
      </c>
      <c r="O232" s="2">
        <f t="shared" si="74"/>
        <v>1657.1919599262353</v>
      </c>
      <c r="P232" s="2">
        <f t="shared" si="75"/>
        <v>46188.395130920435</v>
      </c>
      <c r="R232">
        <f t="shared" si="76"/>
        <v>211</v>
      </c>
      <c r="S232" s="89">
        <f t="shared" si="66"/>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7"/>
        <v>4.6381805400130816E-2</v>
      </c>
      <c r="Y232" s="66">
        <f t="shared" si="67"/>
        <v>0</v>
      </c>
      <c r="Z232" s="72">
        <f t="shared" si="68"/>
        <v>0</v>
      </c>
      <c r="AA232" s="79">
        <f t="shared" si="69"/>
        <v>0</v>
      </c>
      <c r="AB232" s="81">
        <f t="shared" si="78"/>
        <v>0</v>
      </c>
      <c r="AD232" s="95">
        <f>locallinterp(R232,'BBG rates'!$N$10:$N$369,'BBG rates'!$P$10:$P$369)</f>
        <v>17.8272970078269</v>
      </c>
      <c r="AI232" s="185">
        <f t="shared" si="70"/>
        <v>211</v>
      </c>
      <c r="AJ232" s="127">
        <f>locallinterp(MIN(AI232,CAP_Senior*12),'BBG rates'!$X$24:$X$65,'BBG rates'!$Y$24:$Y$65)</f>
        <v>65.459221520546052</v>
      </c>
      <c r="AK232" s="127">
        <f>locallinterp(MIN(AI232,CAP_CB*12),'BBG rates'!$AA$25:$AA$40,'BBG rates'!$AC$25:$AC$40)</f>
        <v>11</v>
      </c>
      <c r="AL232" s="144">
        <f t="shared" si="71"/>
        <v>20.258067658492827</v>
      </c>
      <c r="AM232" s="142">
        <f>(SUMPRODUCT(AL232:AL$381,G232:G$381)+SUMPRODUCT(AL232:AL$381,H232:H$381))/12</f>
        <v>1207422.7003766994</v>
      </c>
    </row>
    <row r="233" spans="1:39" x14ac:dyDescent="0.2">
      <c r="A233" s="7">
        <v>212</v>
      </c>
      <c r="B233" s="7">
        <v>106</v>
      </c>
      <c r="C233" s="7">
        <v>53</v>
      </c>
      <c r="D233" s="12">
        <f t="shared" si="63"/>
        <v>17.666666666666668</v>
      </c>
      <c r="E233" s="29">
        <f t="shared" si="61"/>
        <v>657220.40378550033</v>
      </c>
      <c r="F233" s="2">
        <f t="shared" si="64"/>
        <v>802.45049728808192</v>
      </c>
      <c r="G233" s="2">
        <f t="shared" si="72"/>
        <v>23150.38332401506</v>
      </c>
      <c r="H233" s="2">
        <f t="shared" si="73"/>
        <v>2158.6353921038194</v>
      </c>
      <c r="I233" s="2">
        <f t="shared" si="62"/>
        <v>26111.469213406963</v>
      </c>
      <c r="J233" s="2">
        <f t="shared" si="79"/>
        <v>461302.62277018972</v>
      </c>
      <c r="K233" s="2">
        <f t="shared" si="65"/>
        <v>20353.898253492309</v>
      </c>
      <c r="L233" s="2">
        <f t="shared" si="65"/>
        <v>359585.53581169748</v>
      </c>
      <c r="M233" s="2"/>
      <c r="N233" s="28">
        <f t="shared" si="80"/>
        <v>1317104.1673070181</v>
      </c>
      <c r="O233" s="2">
        <f t="shared" si="74"/>
        <v>1602.8882194282826</v>
      </c>
      <c r="P233" s="2">
        <f t="shared" si="75"/>
        <v>46242.698871418375</v>
      </c>
      <c r="R233">
        <f t="shared" si="76"/>
        <v>212</v>
      </c>
      <c r="S233" s="89">
        <f t="shared" si="66"/>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7"/>
        <v>4.8022761905475164E-2</v>
      </c>
      <c r="Y233" s="66">
        <f t="shared" si="67"/>
        <v>0</v>
      </c>
      <c r="Z233" s="72">
        <f t="shared" si="68"/>
        <v>0</v>
      </c>
      <c r="AA233" s="79">
        <f t="shared" si="69"/>
        <v>0</v>
      </c>
      <c r="AB233" s="81">
        <f t="shared" si="78"/>
        <v>0</v>
      </c>
      <c r="AD233" s="95">
        <f>locallinterp(R233,'BBG rates'!$N$10:$N$369,'BBG rates'!$P$10:$P$369)</f>
        <v>17.909738992177694</v>
      </c>
      <c r="AI233" s="185">
        <f t="shared" si="70"/>
        <v>212</v>
      </c>
      <c r="AJ233" s="127">
        <f>locallinterp(MIN(AI233,CAP_Senior*12),'BBG rates'!$X$24:$X$65,'BBG rates'!$Y$24:$Y$65)</f>
        <v>65.549912870505437</v>
      </c>
      <c r="AK233" s="127">
        <f>locallinterp(MIN(AI233,CAP_CB*12),'BBG rates'!$AA$25:$AA$40,'BBG rates'!$AC$25:$AC$40)</f>
        <v>11</v>
      </c>
      <c r="AL233" s="144">
        <f t="shared" si="71"/>
        <v>20.273485187985926</v>
      </c>
      <c r="AM233" s="142">
        <f>(SUMPRODUCT(AL233:AL$381,G233:G$381)+SUMPRODUCT(AL233:AL$381,H233:H$381))/12</f>
        <v>1164474.0640899618</v>
      </c>
    </row>
    <row r="234" spans="1:39" x14ac:dyDescent="0.2">
      <c r="A234" s="7">
        <v>213</v>
      </c>
      <c r="B234" s="7">
        <v>106.5</v>
      </c>
      <c r="C234" s="7">
        <v>53.25</v>
      </c>
      <c r="D234" s="12">
        <f t="shared" si="63"/>
        <v>17.75</v>
      </c>
      <c r="E234" s="29">
        <f t="shared" si="61"/>
        <v>632042.74041961087</v>
      </c>
      <c r="F234" s="2">
        <f t="shared" si="64"/>
        <v>772.69465968596774</v>
      </c>
      <c r="G234" s="2">
        <f t="shared" si="72"/>
        <v>23101.72381663998</v>
      </c>
      <c r="H234" s="2">
        <f t="shared" si="73"/>
        <v>2075.93954924952</v>
      </c>
      <c r="I234" s="2">
        <f t="shared" si="62"/>
        <v>25950.358025575468</v>
      </c>
      <c r="J234" s="2">
        <f t="shared" si="79"/>
        <v>460618.85495396453</v>
      </c>
      <c r="K234" s="2">
        <f t="shared" si="65"/>
        <v>20204.557515538352</v>
      </c>
      <c r="L234" s="2">
        <f t="shared" si="65"/>
        <v>358630.89590080577</v>
      </c>
      <c r="M234" s="2"/>
      <c r="N234" s="28">
        <f t="shared" si="80"/>
        <v>1270807.1008501418</v>
      </c>
      <c r="O234" s="2">
        <f t="shared" si="74"/>
        <v>1548.5206339704928</v>
      </c>
      <c r="P234" s="2">
        <f t="shared" si="75"/>
        <v>46297.066456876186</v>
      </c>
      <c r="R234">
        <f t="shared" si="76"/>
        <v>213</v>
      </c>
      <c r="S234" s="89">
        <f t="shared" si="66"/>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7"/>
        <v>4.9663693728962954E-2</v>
      </c>
      <c r="Y234" s="66">
        <f t="shared" si="67"/>
        <v>0</v>
      </c>
      <c r="Z234" s="72">
        <f t="shared" si="68"/>
        <v>0</v>
      </c>
      <c r="AA234" s="79">
        <f t="shared" si="69"/>
        <v>0</v>
      </c>
      <c r="AB234" s="81">
        <f t="shared" si="78"/>
        <v>0</v>
      </c>
      <c r="AD234" s="95">
        <f>locallinterp(R234,'BBG rates'!$N$10:$N$369,'BBG rates'!$P$10:$P$369)</f>
        <v>17.992153387030825</v>
      </c>
      <c r="AI234" s="185">
        <f t="shared" si="70"/>
        <v>213</v>
      </c>
      <c r="AJ234" s="127">
        <f>locallinterp(MIN(AI234,CAP_Senior*12),'BBG rates'!$X$24:$X$65,'BBG rates'!$Y$24:$Y$65)</f>
        <v>65.640604220464823</v>
      </c>
      <c r="AK234" s="127">
        <f>locallinterp(MIN(AI234,CAP_CB*12),'BBG rates'!$AA$25:$AA$40,'BBG rates'!$AC$25:$AC$40)</f>
        <v>11</v>
      </c>
      <c r="AL234" s="144">
        <f t="shared" si="71"/>
        <v>20.288902717479019</v>
      </c>
      <c r="AM234" s="142">
        <f>(SUMPRODUCT(AL234:AL$381,G234:G$381)+SUMPRODUCT(AL234:AL$381,H234:H$381))/12</f>
        <v>1121715.5627513207</v>
      </c>
    </row>
    <row r="235" spans="1:39" x14ac:dyDescent="0.2">
      <c r="A235" s="7">
        <v>214</v>
      </c>
      <c r="B235" s="7">
        <v>107</v>
      </c>
      <c r="C235" s="7">
        <v>53.5</v>
      </c>
      <c r="D235" s="12">
        <f t="shared" si="63"/>
        <v>17.833333333333332</v>
      </c>
      <c r="E235" s="29">
        <f t="shared" si="61"/>
        <v>606995.90043871978</v>
      </c>
      <c r="F235" s="2">
        <f t="shared" si="64"/>
        <v>743.09325669522411</v>
      </c>
      <c r="G235" s="2">
        <f t="shared" si="72"/>
        <v>23053.166586087911</v>
      </c>
      <c r="H235" s="2">
        <f t="shared" si="73"/>
        <v>1993.6733948031672</v>
      </c>
      <c r="I235" s="2">
        <f t="shared" si="62"/>
        <v>25789.933237586305</v>
      </c>
      <c r="J235" s="2">
        <f t="shared" si="79"/>
        <v>459920.47607028909</v>
      </c>
      <c r="K235" s="2">
        <f t="shared" si="65"/>
        <v>20056.073249696168</v>
      </c>
      <c r="L235" s="2">
        <f t="shared" si="65"/>
        <v>357666.63961958163</v>
      </c>
      <c r="M235" s="2"/>
      <c r="N235" s="28">
        <f t="shared" si="80"/>
        <v>1224455.6028877855</v>
      </c>
      <c r="O235" s="2">
        <f t="shared" si="74"/>
        <v>1494.0891284902852</v>
      </c>
      <c r="P235" s="2">
        <f t="shared" si="75"/>
        <v>46351.497962356392</v>
      </c>
      <c r="R235">
        <f t="shared" si="76"/>
        <v>214</v>
      </c>
      <c r="S235" s="89">
        <f t="shared" si="66"/>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7"/>
        <v>5.1304600871127093E-2</v>
      </c>
      <c r="Y235" s="66">
        <f t="shared" si="67"/>
        <v>0</v>
      </c>
      <c r="Z235" s="72">
        <f t="shared" si="68"/>
        <v>0</v>
      </c>
      <c r="AA235" s="79">
        <f t="shared" si="69"/>
        <v>0</v>
      </c>
      <c r="AB235" s="81">
        <f t="shared" si="78"/>
        <v>0</v>
      </c>
      <c r="AD235" s="95">
        <f>locallinterp(R235,'BBG rates'!$N$10:$N$369,'BBG rates'!$P$10:$P$369)</f>
        <v>18.074540336462064</v>
      </c>
      <c r="AI235" s="185">
        <f t="shared" si="70"/>
        <v>214</v>
      </c>
      <c r="AJ235" s="127">
        <f>locallinterp(MIN(AI235,CAP_Senior*12),'BBG rates'!$X$24:$X$65,'BBG rates'!$Y$24:$Y$65)</f>
        <v>65.731295570424209</v>
      </c>
      <c r="AK235" s="127">
        <f>locallinterp(MIN(AI235,CAP_CB*12),'BBG rates'!$AA$25:$AA$40,'BBG rates'!$AC$25:$AC$40)</f>
        <v>11</v>
      </c>
      <c r="AL235" s="144">
        <f t="shared" si="71"/>
        <v>20.304320246972114</v>
      </c>
      <c r="AM235" s="142">
        <f>(SUMPRODUCT(AL235:AL$381,G235:G$381)+SUMPRODUCT(AL235:AL$381,H235:H$381))/12</f>
        <v>1079146.6325276566</v>
      </c>
    </row>
    <row r="236" spans="1:39" x14ac:dyDescent="0.2">
      <c r="A236" s="7">
        <v>215</v>
      </c>
      <c r="B236" s="7">
        <v>107.5</v>
      </c>
      <c r="C236" s="7">
        <v>53.75</v>
      </c>
      <c r="D236" s="12">
        <f t="shared" si="63"/>
        <v>17.916666666666668</v>
      </c>
      <c r="E236" s="29">
        <f t="shared" si="61"/>
        <v>582079.35383338248</v>
      </c>
      <c r="F236" s="2">
        <f t="shared" si="64"/>
        <v>713.64566288381832</v>
      </c>
      <c r="G236" s="2">
        <f t="shared" si="72"/>
        <v>23004.711417384457</v>
      </c>
      <c r="H236" s="2">
        <f t="shared" si="73"/>
        <v>1911.8351879527913</v>
      </c>
      <c r="I236" s="2">
        <f t="shared" si="62"/>
        <v>25630.192268221064</v>
      </c>
      <c r="J236" s="2">
        <f t="shared" si="79"/>
        <v>459207.61147229408</v>
      </c>
      <c r="K236" s="2">
        <f t="shared" si="65"/>
        <v>19908.441018541242</v>
      </c>
      <c r="L236" s="2">
        <f t="shared" si="65"/>
        <v>356692.90158219729</v>
      </c>
      <c r="M236" s="2"/>
      <c r="N236" s="28">
        <f t="shared" si="80"/>
        <v>1178049.6094247757</v>
      </c>
      <c r="O236" s="2">
        <f t="shared" si="74"/>
        <v>1439.5936278368288</v>
      </c>
      <c r="P236" s="2">
        <f t="shared" si="75"/>
        <v>46405.993463009843</v>
      </c>
      <c r="R236">
        <f t="shared" si="76"/>
        <v>215</v>
      </c>
      <c r="S236" s="89">
        <f t="shared" si="66"/>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7"/>
        <v>5.2945483332500487E-2</v>
      </c>
      <c r="Y236" s="66">
        <f t="shared" si="67"/>
        <v>0</v>
      </c>
      <c r="Z236" s="72">
        <f t="shared" si="68"/>
        <v>0</v>
      </c>
      <c r="AA236" s="79">
        <f t="shared" si="69"/>
        <v>0</v>
      </c>
      <c r="AB236" s="81">
        <f t="shared" si="78"/>
        <v>0</v>
      </c>
      <c r="AD236" s="95">
        <f>locallinterp(R236,'BBG rates'!$N$10:$N$369,'BBG rates'!$P$10:$P$369)</f>
        <v>18.156899980963278</v>
      </c>
      <c r="AI236" s="185">
        <f t="shared" si="70"/>
        <v>215</v>
      </c>
      <c r="AJ236" s="127">
        <f>locallinterp(MIN(AI236,CAP_Senior*12),'BBG rates'!$X$24:$X$65,'BBG rates'!$Y$24:$Y$65)</f>
        <v>65.821986920383594</v>
      </c>
      <c r="AK236" s="127">
        <f>locallinterp(MIN(AI236,CAP_CB*12),'BBG rates'!$AA$25:$AA$40,'BBG rates'!$AC$25:$AC$40)</f>
        <v>11</v>
      </c>
      <c r="AL236" s="144">
        <f t="shared" si="71"/>
        <v>20.31973777646521</v>
      </c>
      <c r="AM236" s="142">
        <f>(SUMPRODUCT(AL236:AL$381,G236:G$381)+SUMPRODUCT(AL236:AL$381,H236:H$381))/12</f>
        <v>1036766.7108487668</v>
      </c>
    </row>
    <row r="237" spans="1:39" x14ac:dyDescent="0.2">
      <c r="A237" s="7">
        <v>216</v>
      </c>
      <c r="B237" s="7">
        <v>108</v>
      </c>
      <c r="C237" s="7">
        <v>54</v>
      </c>
      <c r="D237" s="12">
        <f t="shared" si="63"/>
        <v>18</v>
      </c>
      <c r="E237" s="29">
        <f t="shared" si="61"/>
        <v>557292.57254308776</v>
      </c>
      <c r="F237" s="2">
        <f t="shared" si="64"/>
        <v>684.35125511913748</v>
      </c>
      <c r="G237" s="2">
        <f t="shared" si="72"/>
        <v>22956.358096007061</v>
      </c>
      <c r="H237" s="2">
        <f t="shared" si="73"/>
        <v>1830.4231942876802</v>
      </c>
      <c r="I237" s="2">
        <f t="shared" si="62"/>
        <v>25471.132545413879</v>
      </c>
      <c r="J237" s="2">
        <f t="shared" si="79"/>
        <v>458480.38581744983</v>
      </c>
      <c r="K237" s="2">
        <f t="shared" si="65"/>
        <v>19761.656406435948</v>
      </c>
      <c r="L237" s="2">
        <f t="shared" si="65"/>
        <v>355709.81531584711</v>
      </c>
      <c r="M237" s="2"/>
      <c r="N237" s="28">
        <f t="shared" si="80"/>
        <v>1131589.0563906999</v>
      </c>
      <c r="O237" s="2">
        <f t="shared" si="74"/>
        <v>1385.0340567709361</v>
      </c>
      <c r="P237" s="2">
        <f t="shared" si="75"/>
        <v>46460.553034075732</v>
      </c>
      <c r="R237">
        <f t="shared" si="76"/>
        <v>216</v>
      </c>
      <c r="S237" s="89">
        <f t="shared" si="66"/>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7"/>
        <v>5.4586341114415404E-2</v>
      </c>
      <c r="Y237" s="66">
        <f t="shared" si="67"/>
        <v>0</v>
      </c>
      <c r="Z237" s="72">
        <f t="shared" si="68"/>
        <v>0</v>
      </c>
      <c r="AA237" s="79">
        <f t="shared" si="69"/>
        <v>0</v>
      </c>
      <c r="AB237" s="81">
        <f t="shared" si="78"/>
        <v>0</v>
      </c>
      <c r="AD237" s="95">
        <f>locallinterp(R237,'BBG rates'!$N$10:$N$369,'BBG rates'!$P$10:$P$369)</f>
        <v>18.239232467373551</v>
      </c>
      <c r="AI237" s="185">
        <f t="shared" si="70"/>
        <v>216</v>
      </c>
      <c r="AJ237" s="127">
        <f>locallinterp(MIN(AI237,CAP_Senior*12),'BBG rates'!$X$24:$X$65,'BBG rates'!$Y$24:$Y$65)</f>
        <v>65.91267827034298</v>
      </c>
      <c r="AK237" s="127">
        <f>locallinterp(MIN(AI237,CAP_CB*12),'BBG rates'!$AA$25:$AA$40,'BBG rates'!$AC$25:$AC$40)</f>
        <v>11</v>
      </c>
      <c r="AL237" s="144">
        <f t="shared" si="71"/>
        <v>20.335155305958306</v>
      </c>
      <c r="AM237" s="142">
        <f>(SUMPRODUCT(AL237:AL$381,G237:G$381)+SUMPRODUCT(AL237:AL$381,H237:H$381))/12</f>
        <v>994575.23640580627</v>
      </c>
    </row>
    <row r="238" spans="1:39" x14ac:dyDescent="0.2">
      <c r="A238" s="7">
        <v>217</v>
      </c>
      <c r="B238" s="7">
        <v>108.5</v>
      </c>
      <c r="C238" s="7">
        <v>54.25</v>
      </c>
      <c r="D238" s="12">
        <f t="shared" si="63"/>
        <v>18.083333333333332</v>
      </c>
      <c r="E238" s="29">
        <f t="shared" si="61"/>
        <v>532635.03044942778</v>
      </c>
      <c r="F238" s="2">
        <f t="shared" si="64"/>
        <v>655.20941255993148</v>
      </c>
      <c r="G238" s="2">
        <f t="shared" si="72"/>
        <v>22908.106407884079</v>
      </c>
      <c r="H238" s="2">
        <f t="shared" si="73"/>
        <v>1749.4356857759451</v>
      </c>
      <c r="I238" s="2">
        <f t="shared" si="62"/>
        <v>25312.751506219956</v>
      </c>
      <c r="J238" s="2">
        <f t="shared" si="79"/>
        <v>457738.92307081085</v>
      </c>
      <c r="K238" s="2">
        <f t="shared" si="65"/>
        <v>19615.715019425905</v>
      </c>
      <c r="L238" s="2">
        <f t="shared" si="65"/>
        <v>354717.51326795173</v>
      </c>
      <c r="M238" s="2"/>
      <c r="N238" s="28">
        <f t="shared" si="80"/>
        <v>1085073.8796398183</v>
      </c>
      <c r="O238" s="2">
        <f t="shared" si="74"/>
        <v>1330.4103399649621</v>
      </c>
      <c r="P238" s="2">
        <f t="shared" si="75"/>
        <v>46515.176750881714</v>
      </c>
      <c r="R238">
        <f t="shared" si="76"/>
        <v>217</v>
      </c>
      <c r="S238" s="89">
        <f t="shared" si="66"/>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7"/>
        <v>5.6227174217404752E-2</v>
      </c>
      <c r="Y238" s="66">
        <f t="shared" si="67"/>
        <v>0</v>
      </c>
      <c r="Z238" s="72">
        <f t="shared" si="68"/>
        <v>0</v>
      </c>
      <c r="AA238" s="79">
        <f t="shared" si="69"/>
        <v>0</v>
      </c>
      <c r="AB238" s="81">
        <f t="shared" si="78"/>
        <v>0</v>
      </c>
      <c r="AD238" s="95">
        <f>locallinterp(R238,'BBG rates'!$N$10:$N$369,'BBG rates'!$P$10:$P$369)</f>
        <v>18.321537938948353</v>
      </c>
      <c r="AI238" s="185">
        <f t="shared" si="70"/>
        <v>217</v>
      </c>
      <c r="AJ238" s="127">
        <f>locallinterp(MIN(AI238,CAP_Senior*12),'BBG rates'!$X$24:$X$65,'BBG rates'!$Y$24:$Y$65)</f>
        <v>65.998464928091821</v>
      </c>
      <c r="AK238" s="127">
        <f>locallinterp(MIN(AI238,CAP_CB*12),'BBG rates'!$AA$25:$AA$40,'BBG rates'!$AC$25:$AC$40)</f>
        <v>11</v>
      </c>
      <c r="AL238" s="144">
        <f t="shared" si="71"/>
        <v>20.34973903777561</v>
      </c>
      <c r="AM238" s="142">
        <f>(SUMPRODUCT(AL238:AL$381,G238:G$381)+SUMPRODUCT(AL238:AL$381,H238:H$381))/12</f>
        <v>952571.6491497258</v>
      </c>
    </row>
    <row r="239" spans="1:39" x14ac:dyDescent="0.2">
      <c r="A239" s="7">
        <v>218</v>
      </c>
      <c r="B239" s="7">
        <v>109</v>
      </c>
      <c r="C239" s="7">
        <v>54.5</v>
      </c>
      <c r="D239" s="12">
        <f t="shared" si="63"/>
        <v>18.166666666666668</v>
      </c>
      <c r="E239" s="29">
        <f t="shared" si="61"/>
        <v>508106.20336929179</v>
      </c>
      <c r="F239" s="2">
        <f t="shared" si="64"/>
        <v>626.21951664828339</v>
      </c>
      <c r="G239" s="2">
        <f t="shared" si="72"/>
        <v>22859.956139393824</v>
      </c>
      <c r="H239" s="2">
        <f t="shared" si="73"/>
        <v>1668.8709407421659</v>
      </c>
      <c r="I239" s="2">
        <f t="shared" si="62"/>
        <v>25155.046596784272</v>
      </c>
      <c r="J239" s="2">
        <f t="shared" si="79"/>
        <v>456983.34650824766</v>
      </c>
      <c r="K239" s="2">
        <f t="shared" si="65"/>
        <v>19470.612485136891</v>
      </c>
      <c r="L239" s="2">
        <f t="shared" si="65"/>
        <v>353716.12681332021</v>
      </c>
      <c r="M239" s="2"/>
      <c r="N239" s="28">
        <f t="shared" si="80"/>
        <v>1038504.0149509744</v>
      </c>
      <c r="O239" s="2">
        <f t="shared" si="74"/>
        <v>1275.7224020026988</v>
      </c>
      <c r="P239" s="2">
        <f t="shared" si="75"/>
        <v>46569.864688843969</v>
      </c>
      <c r="R239">
        <f t="shared" si="76"/>
        <v>218</v>
      </c>
      <c r="S239" s="89">
        <f t="shared" si="66"/>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7"/>
        <v>5.7867982642001436E-2</v>
      </c>
      <c r="Y239" s="66">
        <f t="shared" si="67"/>
        <v>0</v>
      </c>
      <c r="Z239" s="72">
        <f t="shared" si="68"/>
        <v>0</v>
      </c>
      <c r="AA239" s="79">
        <f t="shared" si="69"/>
        <v>0</v>
      </c>
      <c r="AB239" s="81">
        <f t="shared" si="78"/>
        <v>0</v>
      </c>
      <c r="AD239" s="95">
        <f>locallinterp(R239,'BBG rates'!$N$10:$N$369,'BBG rates'!$P$10:$P$369)</f>
        <v>18.403816542806567</v>
      </c>
      <c r="AI239" s="185">
        <f t="shared" si="70"/>
        <v>218</v>
      </c>
      <c r="AJ239" s="127">
        <f>locallinterp(MIN(AI239,CAP_Senior*12),'BBG rates'!$X$24:$X$65,'BBG rates'!$Y$24:$Y$65)</f>
        <v>66.084251585840661</v>
      </c>
      <c r="AK239" s="127">
        <f>locallinterp(MIN(AI239,CAP_CB*12),'BBG rates'!$AA$25:$AA$40,'BBG rates'!$AC$25:$AC$40)</f>
        <v>11</v>
      </c>
      <c r="AL239" s="144">
        <f t="shared" si="71"/>
        <v>20.36432276959291</v>
      </c>
      <c r="AM239" s="142">
        <f>(SUMPRODUCT(AL239:AL$381,G239:G$381)+SUMPRODUCT(AL239:AL$381,H239:H$381))/12</f>
        <v>910757.10357314663</v>
      </c>
    </row>
    <row r="240" spans="1:39" x14ac:dyDescent="0.2">
      <c r="A240" s="7">
        <v>219</v>
      </c>
      <c r="B240" s="7">
        <v>109.5</v>
      </c>
      <c r="C240" s="7">
        <v>54.75</v>
      </c>
      <c r="D240" s="12">
        <f t="shared" si="63"/>
        <v>18.25</v>
      </c>
      <c r="E240" s="29">
        <f t="shared" si="61"/>
        <v>483705.56904808304</v>
      </c>
      <c r="F240" s="2">
        <f t="shared" si="64"/>
        <v>597.38095110160646</v>
      </c>
      <c r="G240" s="2">
        <f t="shared" si="72"/>
        <v>22811.907077363605</v>
      </c>
      <c r="H240" s="2">
        <f t="shared" si="73"/>
        <v>1588.7272438451123</v>
      </c>
      <c r="I240" s="2">
        <f t="shared" si="62"/>
        <v>24998.015272310324</v>
      </c>
      <c r="J240" s="2">
        <f t="shared" si="79"/>
        <v>456213.77871966339</v>
      </c>
      <c r="K240" s="2">
        <f t="shared" si="65"/>
        <v>19326.344452672234</v>
      </c>
      <c r="L240" s="2">
        <f t="shared" si="65"/>
        <v>352705.78626126825</v>
      </c>
      <c r="M240" s="2"/>
      <c r="N240" s="28">
        <f t="shared" si="80"/>
        <v>991879.39802750701</v>
      </c>
      <c r="O240" s="2">
        <f t="shared" si="74"/>
        <v>1220.9701673792708</v>
      </c>
      <c r="P240" s="2">
        <f t="shared" si="75"/>
        <v>46624.616923467409</v>
      </c>
      <c r="R240">
        <f t="shared" si="76"/>
        <v>219</v>
      </c>
      <c r="S240" s="89">
        <f t="shared" si="66"/>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7"/>
        <v>5.9508766389271273E-2</v>
      </c>
      <c r="Y240" s="66">
        <f t="shared" si="67"/>
        <v>0</v>
      </c>
      <c r="Z240" s="72">
        <f t="shared" si="68"/>
        <v>0</v>
      </c>
      <c r="AA240" s="79">
        <f t="shared" si="69"/>
        <v>0</v>
      </c>
      <c r="AB240" s="81">
        <f t="shared" si="78"/>
        <v>0</v>
      </c>
      <c r="AD240" s="95">
        <f>locallinterp(R240,'BBG rates'!$N$10:$N$369,'BBG rates'!$P$10:$P$369)</f>
        <v>18.486068427450789</v>
      </c>
      <c r="AI240" s="185">
        <f t="shared" si="70"/>
        <v>219</v>
      </c>
      <c r="AJ240" s="127">
        <f>locallinterp(MIN(AI240,CAP_Senior*12),'BBG rates'!$X$24:$X$65,'BBG rates'!$Y$24:$Y$65)</f>
        <v>66.170038243589488</v>
      </c>
      <c r="AK240" s="127">
        <f>locallinterp(MIN(AI240,CAP_CB*12),'BBG rates'!$AA$25:$AA$40,'BBG rates'!$AC$25:$AC$40)</f>
        <v>11</v>
      </c>
      <c r="AL240" s="144">
        <f t="shared" si="71"/>
        <v>20.378906501410214</v>
      </c>
      <c r="AM240" s="142">
        <f>(SUMPRODUCT(AL240:AL$381,G240:G$381)+SUMPRODUCT(AL240:AL$381,H240:H$381))/12</f>
        <v>869131.02425486175</v>
      </c>
    </row>
    <row r="241" spans="1:39" x14ac:dyDescent="0.2">
      <c r="A241" s="7">
        <v>220</v>
      </c>
      <c r="B241" s="7">
        <v>110</v>
      </c>
      <c r="C241" s="7">
        <v>55</v>
      </c>
      <c r="D241" s="12">
        <f t="shared" si="63"/>
        <v>18.333333333333332</v>
      </c>
      <c r="E241" s="29">
        <f t="shared" si="61"/>
        <v>459432.60715295869</v>
      </c>
      <c r="F241" s="2">
        <f t="shared" si="64"/>
        <v>568.69310190467002</v>
      </c>
      <c r="G241" s="2">
        <f t="shared" si="72"/>
        <v>22763.959009068803</v>
      </c>
      <c r="H241" s="2">
        <f t="shared" si="73"/>
        <v>1509.0028860555394</v>
      </c>
      <c r="I241" s="2">
        <f t="shared" si="62"/>
        <v>24841.654997029014</v>
      </c>
      <c r="J241" s="2">
        <f t="shared" si="79"/>
        <v>455430.34161219856</v>
      </c>
      <c r="K241" s="2">
        <f t="shared" si="65"/>
        <v>19182.906592510626</v>
      </c>
      <c r="L241" s="2">
        <f t="shared" si="65"/>
        <v>351686.62086269481</v>
      </c>
      <c r="M241" s="2"/>
      <c r="N241" s="28">
        <f t="shared" si="80"/>
        <v>945199.96449716133</v>
      </c>
      <c r="O241" s="2">
        <f t="shared" si="74"/>
        <v>1166.1535605010317</v>
      </c>
      <c r="P241" s="2">
        <f t="shared" si="75"/>
        <v>46679.433530345646</v>
      </c>
      <c r="R241">
        <f t="shared" si="76"/>
        <v>220</v>
      </c>
      <c r="S241" s="89">
        <f t="shared" si="66"/>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7"/>
        <v>6.1149525459747167E-2</v>
      </c>
      <c r="Y241" s="66">
        <f t="shared" si="67"/>
        <v>0</v>
      </c>
      <c r="Z241" s="72">
        <f t="shared" si="68"/>
        <v>0</v>
      </c>
      <c r="AA241" s="79">
        <f t="shared" si="69"/>
        <v>0</v>
      </c>
      <c r="AB241" s="81">
        <f t="shared" si="78"/>
        <v>0</v>
      </c>
      <c r="AD241" s="95">
        <f>locallinterp(R241,'BBG rates'!$N$10:$N$369,'BBG rates'!$P$10:$P$369)</f>
        <v>18.568293745246759</v>
      </c>
      <c r="AI241" s="185">
        <f t="shared" si="70"/>
        <v>220</v>
      </c>
      <c r="AJ241" s="127">
        <f>locallinterp(MIN(AI241,CAP_Senior*12),'BBG rates'!$X$24:$X$65,'BBG rates'!$Y$24:$Y$65)</f>
        <v>66.255824901338329</v>
      </c>
      <c r="AK241" s="127">
        <f>locallinterp(MIN(AI241,CAP_CB*12),'BBG rates'!$AA$25:$AA$40,'BBG rates'!$AC$25:$AC$40)</f>
        <v>11</v>
      </c>
      <c r="AL241" s="144">
        <f t="shared" si="71"/>
        <v>20.393490233227517</v>
      </c>
      <c r="AM241" s="142">
        <f>(SUMPRODUCT(AL241:AL$381,G241:G$381)+SUMPRODUCT(AL241:AL$381,H241:H$381))/12</f>
        <v>827692.83713761065</v>
      </c>
    </row>
    <row r="242" spans="1:39" x14ac:dyDescent="0.2">
      <c r="A242" s="7">
        <v>221</v>
      </c>
      <c r="B242" s="7">
        <v>110.5</v>
      </c>
      <c r="C242" s="7">
        <v>55.25</v>
      </c>
      <c r="D242" s="12">
        <f t="shared" si="63"/>
        <v>18.416666666666668</v>
      </c>
      <c r="E242" s="29">
        <f t="shared" si="61"/>
        <v>435286.79926609271</v>
      </c>
      <c r="F242" s="2">
        <f t="shared" si="64"/>
        <v>540.15535730165118</v>
      </c>
      <c r="G242" s="2">
        <f t="shared" si="72"/>
        <v>22716.111722231923</v>
      </c>
      <c r="H242" s="2">
        <f t="shared" si="73"/>
        <v>1429.6961646340608</v>
      </c>
      <c r="I242" s="2">
        <f t="shared" si="62"/>
        <v>24685.963244167633</v>
      </c>
      <c r="J242" s="2">
        <f t="shared" si="79"/>
        <v>454633.15641342063</v>
      </c>
      <c r="K242" s="2">
        <f t="shared" si="65"/>
        <v>19040.294596404492</v>
      </c>
      <c r="L242" s="2">
        <f t="shared" si="65"/>
        <v>350658.75881711609</v>
      </c>
      <c r="M242" s="2"/>
      <c r="N242" s="28">
        <f t="shared" si="80"/>
        <v>898465.64991200017</v>
      </c>
      <c r="O242" s="2">
        <f t="shared" si="74"/>
        <v>1111.2725056854601</v>
      </c>
      <c r="P242" s="2">
        <f t="shared" si="75"/>
        <v>46734.314585161213</v>
      </c>
      <c r="R242">
        <f t="shared" si="76"/>
        <v>221</v>
      </c>
      <c r="S242" s="89">
        <f t="shared" si="66"/>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7"/>
        <v>6.2790259854494934E-2</v>
      </c>
      <c r="Y242" s="66">
        <f t="shared" si="67"/>
        <v>0</v>
      </c>
      <c r="Z242" s="72">
        <f t="shared" si="68"/>
        <v>0</v>
      </c>
      <c r="AA242" s="79">
        <f t="shared" si="69"/>
        <v>0</v>
      </c>
      <c r="AB242" s="81">
        <f t="shared" si="78"/>
        <v>0</v>
      </c>
      <c r="AD242" s="95">
        <f>locallinterp(R242,'BBG rates'!$N$10:$N$369,'BBG rates'!$P$10:$P$369)</f>
        <v>18.650492644977131</v>
      </c>
      <c r="AI242" s="185">
        <f t="shared" si="70"/>
        <v>221</v>
      </c>
      <c r="AJ242" s="127">
        <f>locallinterp(MIN(AI242,CAP_Senior*12),'BBG rates'!$X$24:$X$65,'BBG rates'!$Y$24:$Y$65)</f>
        <v>66.34161155908717</v>
      </c>
      <c r="AK242" s="127">
        <f>locallinterp(MIN(AI242,CAP_CB*12),'BBG rates'!$AA$25:$AA$40,'BBG rates'!$AC$25:$AC$40)</f>
        <v>11</v>
      </c>
      <c r="AL242" s="144">
        <f t="shared" si="71"/>
        <v>20.408073965044821</v>
      </c>
      <c r="AM242" s="142">
        <f>(SUMPRODUCT(AL242:AL$381,G242:G$381)+SUMPRODUCT(AL242:AL$381,H242:H$381))/12</f>
        <v>786441.96952596726</v>
      </c>
    </row>
    <row r="243" spans="1:39" x14ac:dyDescent="0.2">
      <c r="A243" s="7">
        <v>222</v>
      </c>
      <c r="B243" s="7">
        <v>111</v>
      </c>
      <c r="C243" s="7">
        <v>55.5</v>
      </c>
      <c r="D243" s="12">
        <f t="shared" si="63"/>
        <v>18.5</v>
      </c>
      <c r="E243" s="29">
        <f t="shared" si="61"/>
        <v>411267.62887796201</v>
      </c>
      <c r="F243" s="2">
        <f t="shared" si="64"/>
        <v>511.76710778821388</v>
      </c>
      <c r="G243" s="2">
        <f t="shared" si="72"/>
        <v>22668.365005021642</v>
      </c>
      <c r="H243" s="2">
        <f t="shared" si="73"/>
        <v>1350.8053831090961</v>
      </c>
      <c r="I243" s="2">
        <f t="shared" si="62"/>
        <v>24530.937495918952</v>
      </c>
      <c r="J243" s="2">
        <f t="shared" si="79"/>
        <v>453822.34367450059</v>
      </c>
      <c r="K243" s="2">
        <f t="shared" si="65"/>
        <v>18898.504177278759</v>
      </c>
      <c r="L243" s="2">
        <f t="shared" si="65"/>
        <v>349622.32727965701</v>
      </c>
      <c r="M243" s="2"/>
      <c r="N243" s="28">
        <f t="shared" si="80"/>
        <v>851676.38974831451</v>
      </c>
      <c r="O243" s="2">
        <f t="shared" si="74"/>
        <v>1056.3269271610541</v>
      </c>
      <c r="P243" s="2">
        <f t="shared" si="75"/>
        <v>46789.260163685627</v>
      </c>
      <c r="R243">
        <f t="shared" si="76"/>
        <v>222</v>
      </c>
      <c r="S243" s="89">
        <f t="shared" si="66"/>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7"/>
        <v>6.4430969574047481E-2</v>
      </c>
      <c r="Y243" s="66">
        <f t="shared" si="67"/>
        <v>0</v>
      </c>
      <c r="Z243" s="72">
        <f t="shared" si="68"/>
        <v>0</v>
      </c>
      <c r="AA243" s="79">
        <f t="shared" si="69"/>
        <v>0</v>
      </c>
      <c r="AB243" s="81">
        <f t="shared" si="78"/>
        <v>0</v>
      </c>
      <c r="AD243" s="95">
        <f>locallinterp(R243,'BBG rates'!$N$10:$N$369,'BBG rates'!$P$10:$P$369)</f>
        <v>18.732665281770995</v>
      </c>
      <c r="AI243" s="185">
        <f t="shared" si="70"/>
        <v>222</v>
      </c>
      <c r="AJ243" s="127">
        <f>locallinterp(MIN(AI243,CAP_Senior*12),'BBG rates'!$X$24:$X$65,'BBG rates'!$Y$24:$Y$65)</f>
        <v>66.427398216835996</v>
      </c>
      <c r="AK243" s="127">
        <f>locallinterp(MIN(AI243,CAP_CB*12),'BBG rates'!$AA$25:$AA$40,'BBG rates'!$AC$25:$AC$40)</f>
        <v>11</v>
      </c>
      <c r="AL243" s="144">
        <f t="shared" si="71"/>
        <v>20.422657696862117</v>
      </c>
      <c r="AM243" s="142">
        <f>(SUMPRODUCT(AL243:AL$381,G243:G$381)+SUMPRODUCT(AL243:AL$381,H243:H$381))/12</f>
        <v>745377.85008422367</v>
      </c>
    </row>
    <row r="244" spans="1:39" x14ac:dyDescent="0.2">
      <c r="A244" s="7">
        <v>223</v>
      </c>
      <c r="B244" s="7">
        <v>111.5</v>
      </c>
      <c r="C244" s="7">
        <v>55.75</v>
      </c>
      <c r="D244" s="12">
        <f t="shared" si="63"/>
        <v>18.583333333333332</v>
      </c>
      <c r="E244" s="29">
        <f t="shared" si="61"/>
        <v>387374.58138065523</v>
      </c>
      <c r="F244" s="2">
        <f t="shared" si="64"/>
        <v>483.52774610361649</v>
      </c>
      <c r="G244" s="2">
        <f t="shared" si="72"/>
        <v>22620.718646051911</v>
      </c>
      <c r="H244" s="2">
        <f t="shared" si="73"/>
        <v>1272.3288512548945</v>
      </c>
      <c r="I244" s="2">
        <f t="shared" si="62"/>
        <v>24376.575243410422</v>
      </c>
      <c r="J244" s="2">
        <f t="shared" si="79"/>
        <v>452998.02327337698</v>
      </c>
      <c r="K244" s="2">
        <f t="shared" si="65"/>
        <v>18757.53106913016</v>
      </c>
      <c r="L244" s="2">
        <f t="shared" si="65"/>
        <v>348577.45236800209</v>
      </c>
      <c r="M244" s="2"/>
      <c r="N244" s="28">
        <f t="shared" si="80"/>
        <v>804832.11940653506</v>
      </c>
      <c r="O244" s="2">
        <f t="shared" si="74"/>
        <v>1001.3167490672271</v>
      </c>
      <c r="P244" s="2">
        <f t="shared" si="75"/>
        <v>46844.270341779455</v>
      </c>
      <c r="R244">
        <f t="shared" si="76"/>
        <v>223</v>
      </c>
      <c r="S244" s="89">
        <f t="shared" si="66"/>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7"/>
        <v>6.6071654619470621E-2</v>
      </c>
      <c r="Y244" s="66">
        <f t="shared" si="67"/>
        <v>0</v>
      </c>
      <c r="Z244" s="72">
        <f t="shared" si="68"/>
        <v>0</v>
      </c>
      <c r="AA244" s="79">
        <f t="shared" si="69"/>
        <v>0</v>
      </c>
      <c r="AB244" s="81">
        <f t="shared" si="78"/>
        <v>0</v>
      </c>
      <c r="AD244" s="95">
        <f>locallinterp(R244,'BBG rates'!$N$10:$N$369,'BBG rates'!$P$10:$P$369)</f>
        <v>18.814811807174568</v>
      </c>
      <c r="AI244" s="185">
        <f t="shared" si="70"/>
        <v>223</v>
      </c>
      <c r="AJ244" s="127">
        <f>locallinterp(MIN(AI244,CAP_Senior*12),'BBG rates'!$X$24:$X$65,'BBG rates'!$Y$24:$Y$65)</f>
        <v>66.513184874584837</v>
      </c>
      <c r="AK244" s="127">
        <f>locallinterp(MIN(AI244,CAP_CB*12),'BBG rates'!$AA$25:$AA$40,'BBG rates'!$AC$25:$AC$40)</f>
        <v>11</v>
      </c>
      <c r="AL244" s="144">
        <f t="shared" si="71"/>
        <v>20.437241428679421</v>
      </c>
      <c r="AM244" s="142">
        <f>(SUMPRODUCT(AL244:AL$381,G244:G$381)+SUMPRODUCT(AL244:AL$381,H244:H$381))/12</f>
        <v>704499.90883427346</v>
      </c>
    </row>
    <row r="245" spans="1:39" x14ac:dyDescent="0.2">
      <c r="A245" s="7">
        <v>224</v>
      </c>
      <c r="B245" s="7">
        <v>112</v>
      </c>
      <c r="C245" s="7">
        <v>56</v>
      </c>
      <c r="D245" s="12">
        <f t="shared" si="63"/>
        <v>18.666666666666668</v>
      </c>
      <c r="E245" s="29">
        <f t="shared" si="61"/>
        <v>363607.14406120463</v>
      </c>
      <c r="F245" s="2">
        <f t="shared" si="64"/>
        <v>455.43666722284325</v>
      </c>
      <c r="G245" s="2">
        <f t="shared" si="72"/>
        <v>22573.172434380962</v>
      </c>
      <c r="H245" s="2">
        <f t="shared" si="73"/>
        <v>1194.264885069633</v>
      </c>
      <c r="I245" s="2">
        <f t="shared" si="62"/>
        <v>24222.873986673436</v>
      </c>
      <c r="J245" s="2">
        <f t="shared" si="79"/>
        <v>452160.31441790418</v>
      </c>
      <c r="K245" s="2">
        <f t="shared" si="65"/>
        <v>18617.371026926932</v>
      </c>
      <c r="L245" s="2">
        <f t="shared" si="65"/>
        <v>347524.25916930282</v>
      </c>
      <c r="M245" s="2"/>
      <c r="N245" s="28">
        <f t="shared" si="80"/>
        <v>757932.77421114256</v>
      </c>
      <c r="O245" s="2">
        <f t="shared" si="74"/>
        <v>946.24189545420336</v>
      </c>
      <c r="P245" s="2">
        <f t="shared" si="75"/>
        <v>46899.345195392474</v>
      </c>
      <c r="R245">
        <f t="shared" si="76"/>
        <v>224</v>
      </c>
      <c r="S245" s="89">
        <f t="shared" si="66"/>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7"/>
        <v>6.7712314991297262E-2</v>
      </c>
      <c r="Y245" s="66">
        <f t="shared" si="67"/>
        <v>0</v>
      </c>
      <c r="Z245" s="72">
        <f t="shared" si="68"/>
        <v>0</v>
      </c>
      <c r="AA245" s="79">
        <f t="shared" si="69"/>
        <v>0</v>
      </c>
      <c r="AB245" s="81">
        <f t="shared" si="78"/>
        <v>0</v>
      </c>
      <c r="AD245" s="95">
        <f>locallinterp(R245,'BBG rates'!$N$10:$N$369,'BBG rates'!$P$10:$P$369)</f>
        <v>18.896932379080305</v>
      </c>
      <c r="AI245" s="185">
        <f t="shared" si="70"/>
        <v>224</v>
      </c>
      <c r="AJ245" s="127">
        <f>locallinterp(MIN(AI245,CAP_Senior*12),'BBG rates'!$X$24:$X$65,'BBG rates'!$Y$24:$Y$65)</f>
        <v>66.598971532333678</v>
      </c>
      <c r="AK245" s="127">
        <f>locallinterp(MIN(AI245,CAP_CB*12),'BBG rates'!$AA$25:$AA$40,'BBG rates'!$AC$25:$AC$40)</f>
        <v>11</v>
      </c>
      <c r="AL245" s="144">
        <f t="shared" si="71"/>
        <v>20.451825160496725</v>
      </c>
      <c r="AM245" s="142">
        <f>(SUMPRODUCT(AL245:AL$381,G245:G$381)+SUMPRODUCT(AL245:AL$381,H245:H$381))/12</f>
        <v>663807.57715349318</v>
      </c>
    </row>
    <row r="246" spans="1:39" x14ac:dyDescent="0.2">
      <c r="A246" s="7">
        <v>225</v>
      </c>
      <c r="B246" s="7">
        <v>112.5</v>
      </c>
      <c r="C246" s="7">
        <v>56.25</v>
      </c>
      <c r="D246" s="12">
        <f t="shared" si="63"/>
        <v>18.75</v>
      </c>
      <c r="E246" s="29">
        <f t="shared" si="61"/>
        <v>339964.80609494058</v>
      </c>
      <c r="F246" s="2">
        <f t="shared" si="64"/>
        <v>427.49326834876587</v>
      </c>
      <c r="G246" s="2">
        <f t="shared" si="72"/>
        <v>22525.726159510414</v>
      </c>
      <c r="H246" s="2">
        <f t="shared" si="73"/>
        <v>1116.6118067535892</v>
      </c>
      <c r="I246" s="2">
        <f t="shared" si="62"/>
        <v>24069.831234612768</v>
      </c>
      <c r="J246" s="2">
        <f t="shared" si="79"/>
        <v>451309.33564898942</v>
      </c>
      <c r="K246" s="2">
        <f t="shared" si="65"/>
        <v>18478.019826509084</v>
      </c>
      <c r="L246" s="2">
        <f t="shared" si="65"/>
        <v>346462.87174704537</v>
      </c>
      <c r="M246" s="2"/>
      <c r="N246" s="28">
        <f t="shared" si="80"/>
        <v>710978.28941057879</v>
      </c>
      <c r="O246" s="2">
        <f t="shared" si="74"/>
        <v>891.10229028291303</v>
      </c>
      <c r="P246" s="2">
        <f t="shared" si="75"/>
        <v>46954.484800563761</v>
      </c>
      <c r="R246">
        <f t="shared" si="76"/>
        <v>225</v>
      </c>
      <c r="S246" s="89">
        <f t="shared" si="66"/>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7"/>
        <v>6.9352950690326765E-2</v>
      </c>
      <c r="Y246" s="66">
        <f t="shared" si="67"/>
        <v>0</v>
      </c>
      <c r="Z246" s="72">
        <f t="shared" si="68"/>
        <v>0</v>
      </c>
      <c r="AA246" s="79">
        <f t="shared" si="69"/>
        <v>0</v>
      </c>
      <c r="AB246" s="81">
        <f t="shared" si="78"/>
        <v>0</v>
      </c>
      <c r="AD246" s="95">
        <f>locallinterp(R246,'BBG rates'!$N$10:$N$369,'BBG rates'!$P$10:$P$369)</f>
        <v>18.979027151797986</v>
      </c>
      <c r="AI246" s="185">
        <f t="shared" si="70"/>
        <v>225</v>
      </c>
      <c r="AJ246" s="127">
        <f>locallinterp(MIN(AI246,CAP_Senior*12),'BBG rates'!$X$24:$X$65,'BBG rates'!$Y$24:$Y$65)</f>
        <v>66.684758190082519</v>
      </c>
      <c r="AK246" s="127">
        <f>locallinterp(MIN(AI246,CAP_CB*12),'BBG rates'!$AA$25:$AA$40,'BBG rates'!$AC$25:$AC$40)</f>
        <v>11</v>
      </c>
      <c r="AL246" s="144">
        <f t="shared" si="71"/>
        <v>20.466408892314028</v>
      </c>
      <c r="AM246" s="142">
        <f>(SUMPRODUCT(AL246:AL$381,G246:G$381)+SUMPRODUCT(AL246:AL$381,H246:H$381))/12</f>
        <v>623300.2877726208</v>
      </c>
    </row>
    <row r="247" spans="1:39" x14ac:dyDescent="0.2">
      <c r="A247" s="7">
        <v>226</v>
      </c>
      <c r="B247" s="7">
        <v>113</v>
      </c>
      <c r="C247" s="7">
        <v>56.5</v>
      </c>
      <c r="D247" s="12">
        <f t="shared" si="63"/>
        <v>18.833333333333332</v>
      </c>
      <c r="E247" s="29">
        <f t="shared" si="61"/>
        <v>316447.05853886891</v>
      </c>
      <c r="F247" s="2">
        <f t="shared" si="64"/>
        <v>399.69694890432976</v>
      </c>
      <c r="G247" s="2">
        <f t="shared" si="72"/>
        <v>22478.379611384316</v>
      </c>
      <c r="H247" s="2">
        <f t="shared" si="73"/>
        <v>1039.3679446873891</v>
      </c>
      <c r="I247" s="2">
        <f t="shared" si="62"/>
        <v>23917.444504976036</v>
      </c>
      <c r="J247" s="2">
        <f t="shared" si="79"/>
        <v>450445.2048437153</v>
      </c>
      <c r="K247" s="2">
        <f t="shared" si="65"/>
        <v>18339.473264489006</v>
      </c>
      <c r="L247" s="2">
        <f t="shared" si="65"/>
        <v>345393.41314787621</v>
      </c>
      <c r="M247" s="2"/>
      <c r="N247" s="28">
        <f t="shared" si="80"/>
        <v>663968.60017715697</v>
      </c>
      <c r="O247" s="2">
        <f t="shared" si="74"/>
        <v>835.89785742488664</v>
      </c>
      <c r="P247" s="2">
        <f t="shared" si="75"/>
        <v>47009.689233421785</v>
      </c>
      <c r="R247">
        <f t="shared" si="76"/>
        <v>226</v>
      </c>
      <c r="S247" s="89">
        <f t="shared" si="66"/>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7"/>
        <v>7.0993561717358489E-2</v>
      </c>
      <c r="Y247" s="66">
        <f t="shared" si="67"/>
        <v>0</v>
      </c>
      <c r="Z247" s="72">
        <f t="shared" si="68"/>
        <v>0</v>
      </c>
      <c r="AA247" s="79">
        <f t="shared" si="69"/>
        <v>0</v>
      </c>
      <c r="AB247" s="81">
        <f t="shared" si="78"/>
        <v>0</v>
      </c>
      <c r="AD247" s="95">
        <f>locallinterp(R247,'BBG rates'!$N$10:$N$369,'BBG rates'!$P$10:$P$369)</f>
        <v>19.061096284742387</v>
      </c>
      <c r="AI247" s="185">
        <f t="shared" si="70"/>
        <v>226</v>
      </c>
      <c r="AJ247" s="127">
        <f>locallinterp(MIN(AI247,CAP_Senior*12),'BBG rates'!$X$24:$X$65,'BBG rates'!$Y$24:$Y$65)</f>
        <v>66.77054484783136</v>
      </c>
      <c r="AK247" s="127">
        <f>locallinterp(MIN(AI247,CAP_CB*12),'BBG rates'!$AA$25:$AA$40,'BBG rates'!$AC$25:$AC$40)</f>
        <v>11</v>
      </c>
      <c r="AL247" s="144">
        <f t="shared" si="71"/>
        <v>20.480992624131332</v>
      </c>
      <c r="AM247" s="142">
        <f>(SUMPRODUCT(AL247:AL$381,G247:G$381)+SUMPRODUCT(AL247:AL$381,H247:H$381))/12</f>
        <v>582977.47477363423</v>
      </c>
    </row>
    <row r="248" spans="1:39" x14ac:dyDescent="0.2">
      <c r="A248" s="7">
        <v>227</v>
      </c>
      <c r="B248" s="7">
        <v>113.5</v>
      </c>
      <c r="C248" s="7">
        <v>56.75</v>
      </c>
      <c r="D248" s="12">
        <f t="shared" si="63"/>
        <v>18.916666666666668</v>
      </c>
      <c r="E248" s="29">
        <f t="shared" si="61"/>
        <v>293053.39432507032</v>
      </c>
      <c r="F248" s="2">
        <f t="shared" si="64"/>
        <v>372.04711052476819</v>
      </c>
      <c r="G248" s="2">
        <f t="shared" si="72"/>
        <v>22431.132580388272</v>
      </c>
      <c r="H248" s="2">
        <f t="shared" si="73"/>
        <v>962.53163341032848</v>
      </c>
      <c r="I248" s="2">
        <f t="shared" si="62"/>
        <v>23765.711324323369</v>
      </c>
      <c r="J248" s="2">
        <f t="shared" si="79"/>
        <v>449568.03921845043</v>
      </c>
      <c r="K248" s="2">
        <f t="shared" si="65"/>
        <v>18201.727158152669</v>
      </c>
      <c r="L248" s="2">
        <f t="shared" si="65"/>
        <v>344316.00540838804</v>
      </c>
      <c r="M248" s="2"/>
      <c r="N248" s="28">
        <f t="shared" si="80"/>
        <v>616903.64160697244</v>
      </c>
      <c r="O248" s="2">
        <f t="shared" si="74"/>
        <v>780.628520662151</v>
      </c>
      <c r="P248" s="2">
        <f t="shared" si="75"/>
        <v>47064.958570184528</v>
      </c>
      <c r="R248">
        <f t="shared" si="76"/>
        <v>227</v>
      </c>
      <c r="S248" s="89">
        <f t="shared" si="66"/>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7"/>
        <v>7.2634148073191795E-2</v>
      </c>
      <c r="Y248" s="66">
        <f t="shared" si="67"/>
        <v>0</v>
      </c>
      <c r="Z248" s="72">
        <f t="shared" si="68"/>
        <v>0</v>
      </c>
      <c r="AA248" s="79">
        <f t="shared" si="69"/>
        <v>0</v>
      </c>
      <c r="AB248" s="81">
        <f t="shared" si="78"/>
        <v>0</v>
      </c>
      <c r="AD248" s="95">
        <f>locallinterp(R248,'BBG rates'!$N$10:$N$369,'BBG rates'!$P$10:$P$369)</f>
        <v>19.143139937468927</v>
      </c>
      <c r="AI248" s="185">
        <f t="shared" si="70"/>
        <v>227</v>
      </c>
      <c r="AJ248" s="127">
        <f>locallinterp(MIN(AI248,CAP_Senior*12),'BBG rates'!$X$24:$X$65,'BBG rates'!$Y$24:$Y$65)</f>
        <v>66.856331505580187</v>
      </c>
      <c r="AK248" s="127">
        <f>locallinterp(MIN(AI248,CAP_CB*12),'BBG rates'!$AA$25:$AA$40,'BBG rates'!$AC$25:$AC$40)</f>
        <v>11</v>
      </c>
      <c r="AL248" s="144">
        <f t="shared" si="71"/>
        <v>20.495576355948632</v>
      </c>
      <c r="AM248" s="142">
        <f>(SUMPRODUCT(AL248:AL$381,G248:G$381)+SUMPRODUCT(AL248:AL$381,H248:H$381))/12</f>
        <v>542838.57358762692</v>
      </c>
    </row>
    <row r="249" spans="1:39" x14ac:dyDescent="0.2">
      <c r="A249" s="7">
        <v>228</v>
      </c>
      <c r="B249" s="7">
        <v>114</v>
      </c>
      <c r="C249" s="7">
        <v>57</v>
      </c>
      <c r="D249" s="12">
        <f t="shared" si="63"/>
        <v>19</v>
      </c>
      <c r="E249" s="29">
        <f t="shared" si="61"/>
        <v>269783.30825412314</v>
      </c>
      <c r="F249" s="2">
        <f t="shared" si="64"/>
        <v>344.54315704984151</v>
      </c>
      <c r="G249" s="2">
        <f t="shared" si="72"/>
        <v>22383.984857348431</v>
      </c>
      <c r="H249" s="2">
        <f t="shared" si="73"/>
        <v>886.1012135987686</v>
      </c>
      <c r="I249" s="2">
        <f t="shared" si="62"/>
        <v>23614.62922799704</v>
      </c>
      <c r="J249" s="2">
        <f t="shared" si="79"/>
        <v>448677.95533194375</v>
      </c>
      <c r="K249" s="2">
        <f t="shared" si="65"/>
        <v>18064.777345361192</v>
      </c>
      <c r="L249" s="2">
        <f t="shared" si="65"/>
        <v>343230.76956186257</v>
      </c>
      <c r="M249" s="2"/>
      <c r="N249" s="28">
        <f t="shared" si="80"/>
        <v>569783.34871981293</v>
      </c>
      <c r="O249" s="2">
        <f t="shared" si="74"/>
        <v>725.29420368712283</v>
      </c>
      <c r="P249" s="2">
        <f t="shared" si="75"/>
        <v>47120.292887159558</v>
      </c>
      <c r="R249">
        <f t="shared" si="76"/>
        <v>228</v>
      </c>
      <c r="S249" s="89">
        <f t="shared" si="66"/>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7"/>
        <v>7.4274709758359592E-2</v>
      </c>
      <c r="Y249" s="66">
        <f t="shared" si="67"/>
        <v>0</v>
      </c>
      <c r="Z249" s="72">
        <f t="shared" si="68"/>
        <v>0</v>
      </c>
      <c r="AA249" s="79">
        <f t="shared" si="69"/>
        <v>0</v>
      </c>
      <c r="AB249" s="81">
        <f t="shared" si="78"/>
        <v>0</v>
      </c>
      <c r="AD249" s="95">
        <f>locallinterp(R249,'BBG rates'!$N$10:$N$369,'BBG rates'!$P$10:$P$369)</f>
        <v>19.225158270914758</v>
      </c>
      <c r="AI249" s="185">
        <f t="shared" si="70"/>
        <v>228</v>
      </c>
      <c r="AJ249" s="127">
        <f>locallinterp(MIN(AI249,CAP_Senior*12),'BBG rates'!$X$24:$X$65,'BBG rates'!$Y$24:$Y$65)</f>
        <v>66.942118163329027</v>
      </c>
      <c r="AK249" s="127">
        <f>locallinterp(MIN(AI249,CAP_CB*12),'BBG rates'!$AA$25:$AA$40,'BBG rates'!$AC$25:$AC$40)</f>
        <v>11</v>
      </c>
      <c r="AL249" s="144">
        <f t="shared" si="71"/>
        <v>20.510160087765932</v>
      </c>
      <c r="AM249" s="142">
        <f>(SUMPRODUCT(AL249:AL$381,G249:G$381)+SUMPRODUCT(AL249:AL$381,H249:H$381))/12</f>
        <v>502883.02099268261</v>
      </c>
    </row>
    <row r="250" spans="1:39" x14ac:dyDescent="0.2">
      <c r="A250" s="7">
        <v>229</v>
      </c>
      <c r="B250" s="7">
        <v>114.5</v>
      </c>
      <c r="C250" s="7">
        <v>57.25</v>
      </c>
      <c r="D250" s="12">
        <f t="shared" si="63"/>
        <v>19.083333333333332</v>
      </c>
      <c r="E250" s="29">
        <f t="shared" si="61"/>
        <v>246636.29698854793</v>
      </c>
      <c r="F250" s="2">
        <f t="shared" si="64"/>
        <v>317.18449451610479</v>
      </c>
      <c r="G250" s="2">
        <f t="shared" si="72"/>
        <v>22336.93623353061</v>
      </c>
      <c r="H250" s="2">
        <f t="shared" si="73"/>
        <v>810.07503204460613</v>
      </c>
      <c r="I250" s="2">
        <f t="shared" si="62"/>
        <v>23464.195760091323</v>
      </c>
      <c r="J250" s="2">
        <f t="shared" si="79"/>
        <v>447775.06908840936</v>
      </c>
      <c r="K250" s="2">
        <f t="shared" si="65"/>
        <v>17928.619684452882</v>
      </c>
      <c r="L250" s="2">
        <f t="shared" si="65"/>
        <v>342137.82564497582</v>
      </c>
      <c r="M250" s="2"/>
      <c r="N250" s="28">
        <f t="shared" si="80"/>
        <v>522607.65645906876</v>
      </c>
      <c r="O250" s="2">
        <f t="shared" si="74"/>
        <v>669.8948301025041</v>
      </c>
      <c r="P250" s="2">
        <f t="shared" si="75"/>
        <v>47175.692260744167</v>
      </c>
      <c r="R250">
        <f t="shared" si="76"/>
        <v>229</v>
      </c>
      <c r="S250" s="89">
        <f t="shared" si="66"/>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7"/>
        <v>7.5915246774194145E-2</v>
      </c>
      <c r="Y250" s="66">
        <f t="shared" si="67"/>
        <v>0</v>
      </c>
      <c r="Z250" s="72">
        <f t="shared" si="68"/>
        <v>0</v>
      </c>
      <c r="AA250" s="79">
        <f t="shared" si="69"/>
        <v>0</v>
      </c>
      <c r="AB250" s="81">
        <f t="shared" si="78"/>
        <v>0</v>
      </c>
      <c r="AD250" s="95">
        <f>locallinterp(R250,'BBG rates'!$N$10:$N$369,'BBG rates'!$P$10:$P$369)</f>
        <v>19.307151446156997</v>
      </c>
      <c r="AI250" s="185">
        <f t="shared" si="70"/>
        <v>229</v>
      </c>
      <c r="AJ250" s="127">
        <f>locallinterp(MIN(AI250,CAP_Senior*12),'BBG rates'!$X$24:$X$65,'BBG rates'!$Y$24:$Y$65)</f>
        <v>67.02350352375727</v>
      </c>
      <c r="AK250" s="127">
        <f>locallinterp(MIN(AI250,CAP_CB*12),'BBG rates'!$AA$25:$AA$40,'BBG rates'!$AC$25:$AC$40)</f>
        <v>11</v>
      </c>
      <c r="AL250" s="144">
        <f t="shared" si="71"/>
        <v>20.523995599038734</v>
      </c>
      <c r="AM250" s="142">
        <f>(SUMPRODUCT(AL250:AL$381,G250:G$381)+SUMPRODUCT(AL250:AL$381,H250:H$381))/12</f>
        <v>463110.25511174771</v>
      </c>
    </row>
    <row r="251" spans="1:39" x14ac:dyDescent="0.2">
      <c r="A251" s="7">
        <v>230</v>
      </c>
      <c r="B251" s="7">
        <v>115</v>
      </c>
      <c r="C251" s="7">
        <v>57.5</v>
      </c>
      <c r="D251" s="12">
        <f t="shared" si="63"/>
        <v>19.166666666666668</v>
      </c>
      <c r="E251" s="29">
        <f t="shared" si="61"/>
        <v>223611.85904627474</v>
      </c>
      <c r="F251" s="2">
        <f t="shared" si="64"/>
        <v>289.9705311492001</v>
      </c>
      <c r="G251" s="2">
        <f t="shared" si="72"/>
        <v>22289.98650063937</v>
      </c>
      <c r="H251" s="2">
        <f t="shared" si="73"/>
        <v>734.45144163381576</v>
      </c>
      <c r="I251" s="2">
        <f t="shared" si="62"/>
        <v>23314.408473422387</v>
      </c>
      <c r="J251" s="2">
        <f t="shared" si="79"/>
        <v>446859.4957405958</v>
      </c>
      <c r="K251" s="2">
        <f t="shared" si="65"/>
        <v>17793.250054145781</v>
      </c>
      <c r="L251" s="2">
        <f t="shared" si="65"/>
        <v>341037.29270446085</v>
      </c>
      <c r="M251" s="2"/>
      <c r="N251" s="28">
        <f t="shared" si="80"/>
        <v>475376.49969164329</v>
      </c>
      <c r="O251" s="2">
        <f t="shared" si="74"/>
        <v>614.43032342117669</v>
      </c>
      <c r="P251" s="2">
        <f t="shared" si="75"/>
        <v>47231.156767425498</v>
      </c>
      <c r="R251">
        <f t="shared" si="76"/>
        <v>230</v>
      </c>
      <c r="S251" s="89">
        <f t="shared" si="66"/>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7"/>
        <v>7.7555759120961909E-2</v>
      </c>
      <c r="Y251" s="66">
        <f t="shared" si="67"/>
        <v>0</v>
      </c>
      <c r="Z251" s="72">
        <f t="shared" si="68"/>
        <v>0</v>
      </c>
      <c r="AA251" s="79">
        <f t="shared" si="69"/>
        <v>0</v>
      </c>
      <c r="AB251" s="81">
        <f t="shared" si="78"/>
        <v>0</v>
      </c>
      <c r="AD251" s="95">
        <f>locallinterp(R251,'BBG rates'!$N$10:$N$369,'BBG rates'!$P$10:$P$369)</f>
        <v>19.389119628138022</v>
      </c>
      <c r="AI251" s="185">
        <f t="shared" si="70"/>
        <v>230</v>
      </c>
      <c r="AJ251" s="127">
        <f>locallinterp(MIN(AI251,CAP_Senior*12),'BBG rates'!$X$24:$X$65,'BBG rates'!$Y$24:$Y$65)</f>
        <v>67.104888884185527</v>
      </c>
      <c r="AK251" s="127">
        <f>locallinterp(MIN(AI251,CAP_CB*12),'BBG rates'!$AA$25:$AA$40,'BBG rates'!$AC$25:$AC$40)</f>
        <v>11</v>
      </c>
      <c r="AL251" s="144">
        <f t="shared" si="71"/>
        <v>20.53783111031154</v>
      </c>
      <c r="AM251" s="142">
        <f>(SUMPRODUCT(AL251:AL$381,G251:G$381)+SUMPRODUCT(AL251:AL$381,H251:H$381))/12</f>
        <v>423521.15866628382</v>
      </c>
    </row>
    <row r="252" spans="1:39" x14ac:dyDescent="0.2">
      <c r="A252" s="7">
        <v>231</v>
      </c>
      <c r="B252" s="7">
        <v>115.5</v>
      </c>
      <c r="C252" s="7">
        <v>57.75</v>
      </c>
      <c r="D252" s="12">
        <f t="shared" si="63"/>
        <v>19.25</v>
      </c>
      <c r="E252" s="29">
        <f t="shared" si="61"/>
        <v>200709.49479413257</v>
      </c>
      <c r="F252" s="2">
        <f t="shared" si="64"/>
        <v>262.90067735617646</v>
      </c>
      <c r="G252" s="2">
        <f t="shared" si="72"/>
        <v>22243.135450817088</v>
      </c>
      <c r="H252" s="2">
        <f t="shared" si="73"/>
        <v>659.22880132506691</v>
      </c>
      <c r="I252" s="2">
        <f t="shared" si="62"/>
        <v>23165.264929498331</v>
      </c>
      <c r="J252" s="2">
        <f t="shared" si="79"/>
        <v>445931.34989284287</v>
      </c>
      <c r="K252" s="2">
        <f t="shared" si="65"/>
        <v>17658.664353440628</v>
      </c>
      <c r="L252" s="2">
        <f t="shared" si="65"/>
        <v>339929.28880373208</v>
      </c>
      <c r="M252" s="2"/>
      <c r="N252" s="28">
        <f t="shared" si="80"/>
        <v>428089.81320786267</v>
      </c>
      <c r="O252" s="2">
        <f t="shared" si="74"/>
        <v>558.90060706609597</v>
      </c>
      <c r="P252" s="2">
        <f t="shared" si="75"/>
        <v>47286.686483780592</v>
      </c>
      <c r="R252">
        <f t="shared" si="76"/>
        <v>231</v>
      </c>
      <c r="S252" s="89">
        <f t="shared" si="66"/>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7"/>
        <v>7.9196246799728698E-2</v>
      </c>
      <c r="Y252" s="66">
        <f t="shared" si="67"/>
        <v>0</v>
      </c>
      <c r="Z252" s="72">
        <f t="shared" si="68"/>
        <v>0</v>
      </c>
      <c r="AA252" s="79">
        <f t="shared" si="69"/>
        <v>0</v>
      </c>
      <c r="AB252" s="81">
        <f t="shared" si="78"/>
        <v>0</v>
      </c>
      <c r="AD252" s="95">
        <f>locallinterp(R252,'BBG rates'!$N$10:$N$369,'BBG rates'!$P$10:$P$369)</f>
        <v>19.471062981940175</v>
      </c>
      <c r="AI252" s="185">
        <f t="shared" si="70"/>
        <v>231</v>
      </c>
      <c r="AJ252" s="127">
        <f>locallinterp(MIN(AI252,CAP_Senior*12),'BBG rates'!$X$24:$X$65,'BBG rates'!$Y$24:$Y$65)</f>
        <v>67.18627424461377</v>
      </c>
      <c r="AK252" s="127">
        <f>locallinterp(MIN(AI252,CAP_CB*12),'BBG rates'!$AA$25:$AA$40,'BBG rates'!$AC$25:$AC$40)</f>
        <v>11</v>
      </c>
      <c r="AL252" s="144">
        <f t="shared" si="71"/>
        <v>20.551666621584339</v>
      </c>
      <c r="AM252" s="142">
        <f>(SUMPRODUCT(AL252:AL$381,G252:G$381)+SUMPRODUCT(AL252:AL$381,H252:H$381))/12</f>
        <v>384115.15717726247</v>
      </c>
    </row>
    <row r="253" spans="1:39" x14ac:dyDescent="0.2">
      <c r="A253" s="7">
        <v>232</v>
      </c>
      <c r="B253" s="7">
        <v>116</v>
      </c>
      <c r="C253" s="7">
        <v>58</v>
      </c>
      <c r="D253" s="12">
        <f t="shared" si="63"/>
        <v>19.333333333333332</v>
      </c>
      <c r="E253" s="29">
        <f t="shared" si="61"/>
        <v>177928.70644136114</v>
      </c>
      <c r="F253" s="2">
        <f t="shared" si="64"/>
        <v>235.97434571783501</v>
      </c>
      <c r="G253" s="2">
        <f t="shared" si="72"/>
        <v>22196.382876643016</v>
      </c>
      <c r="H253" s="2">
        <f t="shared" si="73"/>
        <v>584.40547612841272</v>
      </c>
      <c r="I253" s="2">
        <f t="shared" si="62"/>
        <v>23016.762698489263</v>
      </c>
      <c r="J253" s="2">
        <f t="shared" si="79"/>
        <v>444990.74550412572</v>
      </c>
      <c r="K253" s="2">
        <f t="shared" si="65"/>
        <v>17524.858501524257</v>
      </c>
      <c r="L253" s="2">
        <f t="shared" si="65"/>
        <v>338813.93102946895</v>
      </c>
      <c r="M253" s="2"/>
      <c r="N253" s="28">
        <f t="shared" si="80"/>
        <v>380747.53172138619</v>
      </c>
      <c r="O253" s="2">
        <f t="shared" si="74"/>
        <v>503.30560437018596</v>
      </c>
      <c r="P253" s="2">
        <f t="shared" si="75"/>
        <v>47342.28148647648</v>
      </c>
      <c r="R253">
        <f t="shared" si="76"/>
        <v>232</v>
      </c>
      <c r="S253" s="89">
        <f t="shared" si="66"/>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7"/>
        <v>8.0836709811293872E-2</v>
      </c>
      <c r="Y253" s="66">
        <f t="shared" si="67"/>
        <v>0</v>
      </c>
      <c r="Z253" s="72">
        <f t="shared" si="68"/>
        <v>0</v>
      </c>
      <c r="AA253" s="79">
        <f t="shared" si="69"/>
        <v>0</v>
      </c>
      <c r="AB253" s="81">
        <f t="shared" si="78"/>
        <v>0</v>
      </c>
      <c r="AD253" s="95">
        <f>locallinterp(R253,'BBG rates'!$N$10:$N$369,'BBG rates'!$P$10:$P$369)</f>
        <v>19.552981674027532</v>
      </c>
      <c r="AI253" s="185">
        <f t="shared" si="70"/>
        <v>232</v>
      </c>
      <c r="AJ253" s="127">
        <f>locallinterp(MIN(AI253,CAP_Senior*12),'BBG rates'!$X$24:$X$65,'BBG rates'!$Y$24:$Y$65)</f>
        <v>67.267659605042013</v>
      </c>
      <c r="AK253" s="127">
        <f>locallinterp(MIN(AI253,CAP_CB*12),'BBG rates'!$AA$25:$AA$40,'BBG rates'!$AC$25:$AC$40)</f>
        <v>11</v>
      </c>
      <c r="AL253" s="144">
        <f t="shared" si="71"/>
        <v>20.565502132857141</v>
      </c>
      <c r="AM253" s="142">
        <f>(SUMPRODUCT(AL253:AL$381,G253:G$381)+SUMPRODUCT(AL253:AL$381,H253:H$381))/12</f>
        <v>344891.67759758612</v>
      </c>
    </row>
    <row r="254" spans="1:39" x14ac:dyDescent="0.2">
      <c r="A254" s="7">
        <v>233</v>
      </c>
      <c r="B254" s="7">
        <v>116.5</v>
      </c>
      <c r="C254" s="7">
        <v>58.25</v>
      </c>
      <c r="D254" s="12">
        <f t="shared" si="63"/>
        <v>19.416666666666668</v>
      </c>
      <c r="E254" s="29">
        <f t="shared" si="61"/>
        <v>155268.99803314469</v>
      </c>
      <c r="F254" s="2">
        <f t="shared" si="64"/>
        <v>209.190950981101</v>
      </c>
      <c r="G254" s="2">
        <f t="shared" si="72"/>
        <v>22149.728571132411</v>
      </c>
      <c r="H254" s="2">
        <f t="shared" si="73"/>
        <v>509.97983708405212</v>
      </c>
      <c r="I254" s="2">
        <f t="shared" si="62"/>
        <v>22868.899359197563</v>
      </c>
      <c r="J254" s="2">
        <f t="shared" si="79"/>
        <v>444037.79589108605</v>
      </c>
      <c r="K254" s="2">
        <f t="shared" si="65"/>
        <v>17391.828437673499</v>
      </c>
      <c r="L254" s="2">
        <f t="shared" si="65"/>
        <v>337691.33549816045</v>
      </c>
      <c r="M254" s="2"/>
      <c r="N254" s="28">
        <f t="shared" si="80"/>
        <v>333349.58986911573</v>
      </c>
      <c r="O254" s="2">
        <f t="shared" si="74"/>
        <v>447.64523857623334</v>
      </c>
      <c r="P254" s="2">
        <f t="shared" si="75"/>
        <v>47397.941852270444</v>
      </c>
      <c r="R254">
        <f t="shared" si="76"/>
        <v>233</v>
      </c>
      <c r="S254" s="89">
        <f t="shared" si="66"/>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7"/>
        <v>8.2477148156190339E-2</v>
      </c>
      <c r="Y254" s="66">
        <f t="shared" si="67"/>
        <v>0</v>
      </c>
      <c r="Z254" s="72">
        <f t="shared" si="68"/>
        <v>0</v>
      </c>
      <c r="AA254" s="79">
        <f t="shared" si="69"/>
        <v>0</v>
      </c>
      <c r="AB254" s="81">
        <f t="shared" si="78"/>
        <v>0</v>
      </c>
      <c r="AD254" s="95">
        <f>locallinterp(R254,'BBG rates'!$N$10:$N$369,'BBG rates'!$P$10:$P$369)</f>
        <v>19.634875871625429</v>
      </c>
      <c r="AI254" s="185">
        <f t="shared" si="70"/>
        <v>233</v>
      </c>
      <c r="AJ254" s="127">
        <f>locallinterp(MIN(AI254,CAP_Senior*12),'BBG rates'!$X$24:$X$65,'BBG rates'!$Y$24:$Y$65)</f>
        <v>67.349044965470256</v>
      </c>
      <c r="AK254" s="127">
        <f>locallinterp(MIN(AI254,CAP_CB*12),'BBG rates'!$AA$25:$AA$40,'BBG rates'!$AC$25:$AC$40)</f>
        <v>11</v>
      </c>
      <c r="AL254" s="144">
        <f t="shared" si="71"/>
        <v>20.579337644129943</v>
      </c>
      <c r="AM254" s="142">
        <f>(SUMPRODUCT(AL254:AL$381,G254:G$381)+SUMPRODUCT(AL254:AL$381,H254:H$381))/12</f>
        <v>305850.14830949547</v>
      </c>
    </row>
    <row r="255" spans="1:39" x14ac:dyDescent="0.2">
      <c r="A255" s="7">
        <v>234</v>
      </c>
      <c r="B255" s="7">
        <v>117</v>
      </c>
      <c r="C255" s="7">
        <v>58.5</v>
      </c>
      <c r="D255" s="12">
        <f t="shared" si="63"/>
        <v>19.5</v>
      </c>
      <c r="E255" s="29">
        <f t="shared" si="61"/>
        <v>132729.87544416793</v>
      </c>
      <c r="F255" s="2">
        <f t="shared" si="64"/>
        <v>182.54991005142136</v>
      </c>
      <c r="G255" s="2">
        <f t="shared" si="72"/>
        <v>22103.17232773557</v>
      </c>
      <c r="H255" s="2">
        <f t="shared" si="73"/>
        <v>435.95026124116464</v>
      </c>
      <c r="I255" s="2">
        <f t="shared" si="62"/>
        <v>22721.672499028155</v>
      </c>
      <c r="J255" s="2">
        <f t="shared" si="79"/>
        <v>443072.613731049</v>
      </c>
      <c r="K255" s="2">
        <f t="shared" si="65"/>
        <v>17259.570121159475</v>
      </c>
      <c r="L255" s="2">
        <f t="shared" si="65"/>
        <v>336561.61736260977</v>
      </c>
      <c r="M255" s="2"/>
      <c r="N255" s="28">
        <f t="shared" si="80"/>
        <v>285895.92221110582</v>
      </c>
      <c r="O255" s="2">
        <f t="shared" si="74"/>
        <v>391.91943283678069</v>
      </c>
      <c r="P255" s="2">
        <f t="shared" si="75"/>
        <v>47453.667658009894</v>
      </c>
      <c r="R255">
        <f t="shared" si="76"/>
        <v>234</v>
      </c>
      <c r="S255" s="89">
        <f t="shared" si="66"/>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7"/>
        <v>8.4117561835217458E-2</v>
      </c>
      <c r="Y255" s="66">
        <f t="shared" si="67"/>
        <v>0</v>
      </c>
      <c r="Z255" s="72">
        <f t="shared" si="68"/>
        <v>0</v>
      </c>
      <c r="AA255" s="79">
        <f t="shared" si="69"/>
        <v>0</v>
      </c>
      <c r="AB255" s="81">
        <f t="shared" si="78"/>
        <v>0</v>
      </c>
      <c r="AD255" s="95">
        <f>locallinterp(R255,'BBG rates'!$N$10:$N$369,'BBG rates'!$P$10:$P$369)</f>
        <v>19.716745744581878</v>
      </c>
      <c r="AI255" s="185">
        <f t="shared" si="70"/>
        <v>234</v>
      </c>
      <c r="AJ255" s="127">
        <f>locallinterp(MIN(AI255,CAP_Senior*12),'BBG rates'!$X$24:$X$65,'BBG rates'!$Y$24:$Y$65)</f>
        <v>67.430430325898499</v>
      </c>
      <c r="AK255" s="127">
        <f>locallinterp(MIN(AI255,CAP_CB*12),'BBG rates'!$AA$25:$AA$40,'BBG rates'!$AC$25:$AC$40)</f>
        <v>11</v>
      </c>
      <c r="AL255" s="144">
        <f t="shared" si="71"/>
        <v>20.593173155402745</v>
      </c>
      <c r="AM255" s="142">
        <f>(SUMPRODUCT(AL255:AL$381,G255:G$381)+SUMPRODUCT(AL255:AL$381,H255:H$381))/12</f>
        <v>266989.99912197742</v>
      </c>
    </row>
    <row r="256" spans="1:39" x14ac:dyDescent="0.2">
      <c r="A256" s="7">
        <v>235</v>
      </c>
      <c r="B256" s="7">
        <v>117.5</v>
      </c>
      <c r="C256" s="7">
        <v>58.75</v>
      </c>
      <c r="D256" s="12">
        <f t="shared" si="63"/>
        <v>19.583333333333332</v>
      </c>
      <c r="E256" s="29">
        <f t="shared" si="61"/>
        <v>110310.8463721942</v>
      </c>
      <c r="F256" s="2">
        <f t="shared" si="64"/>
        <v>156.05064198518863</v>
      </c>
      <c r="G256" s="2">
        <f t="shared" si="72"/>
        <v>22056.713940336918</v>
      </c>
      <c r="H256" s="2">
        <f t="shared" si="73"/>
        <v>362.315131636817</v>
      </c>
      <c r="I256" s="2">
        <f t="shared" si="62"/>
        <v>22575.079713958923</v>
      </c>
      <c r="J256" s="2">
        <f t="shared" si="79"/>
        <v>442095.31106502889</v>
      </c>
      <c r="K256" s="2">
        <f t="shared" si="65"/>
        <v>17128.079531152369</v>
      </c>
      <c r="L256" s="2">
        <f t="shared" si="65"/>
        <v>335424.89081840054</v>
      </c>
      <c r="M256" s="2"/>
      <c r="N256" s="28">
        <f t="shared" si="80"/>
        <v>238386.46323047316</v>
      </c>
      <c r="O256" s="2">
        <f t="shared" si="74"/>
        <v>336.12811021402143</v>
      </c>
      <c r="P256" s="2">
        <f t="shared" si="75"/>
        <v>47509.45898063264</v>
      </c>
      <c r="R256">
        <f t="shared" si="76"/>
        <v>235</v>
      </c>
      <c r="S256" s="89">
        <f t="shared" si="66"/>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7"/>
        <v>8.5757950849174591E-2</v>
      </c>
      <c r="Y256" s="66">
        <f t="shared" si="67"/>
        <v>0</v>
      </c>
      <c r="Z256" s="72">
        <f t="shared" si="68"/>
        <v>0</v>
      </c>
      <c r="AA256" s="79">
        <f t="shared" si="69"/>
        <v>0</v>
      </c>
      <c r="AB256" s="81">
        <f t="shared" si="78"/>
        <v>0</v>
      </c>
      <c r="AD256" s="95">
        <f>locallinterp(R256,'BBG rates'!$N$10:$N$369,'BBG rates'!$P$10:$P$369)</f>
        <v>19.798591462885266</v>
      </c>
      <c r="AI256" s="185">
        <f t="shared" si="70"/>
        <v>235</v>
      </c>
      <c r="AJ256" s="127">
        <f>locallinterp(MIN(AI256,CAP_Senior*12),'BBG rates'!$X$24:$X$65,'BBG rates'!$Y$24:$Y$65)</f>
        <v>67.511815686326756</v>
      </c>
      <c r="AK256" s="127">
        <f>locallinterp(MIN(AI256,CAP_CB*12),'BBG rates'!$AA$25:$AA$40,'BBG rates'!$AC$25:$AC$40)</f>
        <v>11</v>
      </c>
      <c r="AL256" s="144">
        <f t="shared" si="71"/>
        <v>20.607008666675547</v>
      </c>
      <c r="AM256" s="142">
        <f>(SUMPRODUCT(AL256:AL$381,G256:G$381)+SUMPRODUCT(AL256:AL$381,H256:H$381))/12</f>
        <v>228310.66126817348</v>
      </c>
    </row>
    <row r="257" spans="1:39" x14ac:dyDescent="0.2">
      <c r="A257" s="7">
        <v>236</v>
      </c>
      <c r="B257" s="7">
        <v>118</v>
      </c>
      <c r="C257" s="7">
        <v>59</v>
      </c>
      <c r="D257" s="12">
        <f t="shared" si="63"/>
        <v>19.666666666666668</v>
      </c>
      <c r="E257" s="29">
        <f t="shared" si="61"/>
        <v>88011.420331665111</v>
      </c>
      <c r="F257" s="2">
        <f t="shared" si="64"/>
        <v>129.69256798219044</v>
      </c>
      <c r="G257" s="2">
        <f t="shared" si="72"/>
        <v>22010.353203254144</v>
      </c>
      <c r="H257" s="2">
        <f t="shared" si="73"/>
        <v>289.07283727494257</v>
      </c>
      <c r="I257" s="2">
        <f t="shared" si="62"/>
        <v>22429.118608511279</v>
      </c>
      <c r="J257" s="2">
        <f t="shared" si="79"/>
        <v>441105.99930072186</v>
      </c>
      <c r="K257" s="2">
        <f t="shared" si="65"/>
        <v>16997.352666626648</v>
      </c>
      <c r="L257" s="2">
        <f t="shared" si="65"/>
        <v>334281.26911032415</v>
      </c>
      <c r="M257" s="2"/>
      <c r="N257" s="28">
        <f t="shared" si="80"/>
        <v>190821.1473333062</v>
      </c>
      <c r="O257" s="2">
        <f t="shared" si="74"/>
        <v>280.27119367969289</v>
      </c>
      <c r="P257" s="2">
        <f t="shared" si="75"/>
        <v>47565.315897166976</v>
      </c>
      <c r="R257">
        <f t="shared" si="76"/>
        <v>236</v>
      </c>
      <c r="S257" s="89">
        <f t="shared" si="66"/>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7"/>
        <v>8.7398315199127552E-2</v>
      </c>
      <c r="Y257" s="66">
        <f t="shared" si="67"/>
        <v>0</v>
      </c>
      <c r="Z257" s="72">
        <f t="shared" si="68"/>
        <v>0</v>
      </c>
      <c r="AA257" s="79">
        <f t="shared" si="69"/>
        <v>0</v>
      </c>
      <c r="AB257" s="81">
        <f t="shared" si="78"/>
        <v>0</v>
      </c>
      <c r="AD257" s="95">
        <f>locallinterp(R257,'BBG rates'!$N$10:$N$369,'BBG rates'!$P$10:$P$369)</f>
        <v>19.880413199147473</v>
      </c>
      <c r="AI257" s="185">
        <f t="shared" si="70"/>
        <v>236</v>
      </c>
      <c r="AJ257" s="127">
        <f>locallinterp(MIN(AI257,CAP_Senior*12),'BBG rates'!$X$24:$X$65,'BBG rates'!$Y$24:$Y$65)</f>
        <v>67.593201046754999</v>
      </c>
      <c r="AK257" s="127">
        <f>locallinterp(MIN(AI257,CAP_CB*12),'BBG rates'!$AA$25:$AA$40,'BBG rates'!$AC$25:$AC$40)</f>
        <v>11</v>
      </c>
      <c r="AL257" s="144">
        <f t="shared" si="71"/>
        <v>20.620844177948349</v>
      </c>
      <c r="AM257" s="142">
        <f>(SUMPRODUCT(AL257:AL$381,G257:G$381)+SUMPRODUCT(AL257:AL$381,H257:H$381))/12</f>
        <v>189811.56740278899</v>
      </c>
    </row>
    <row r="258" spans="1:39" x14ac:dyDescent="0.2">
      <c r="A258" s="7">
        <v>237</v>
      </c>
      <c r="B258" s="7">
        <v>118.5</v>
      </c>
      <c r="C258" s="7">
        <v>59.25</v>
      </c>
      <c r="D258" s="12">
        <f t="shared" si="63"/>
        <v>19.75</v>
      </c>
      <c r="E258" s="29">
        <f t="shared" si="61"/>
        <v>65831.108647322457</v>
      </c>
      <c r="F258" s="2">
        <f t="shared" si="64"/>
        <v>103.47511137808499</v>
      </c>
      <c r="G258" s="2">
        <f t="shared" si="72"/>
        <v>21964.089911237254</v>
      </c>
      <c r="H258" s="2">
        <f t="shared" si="73"/>
        <v>216.22177310539121</v>
      </c>
      <c r="I258" s="2">
        <f t="shared" si="62"/>
        <v>22283.786795720727</v>
      </c>
      <c r="J258" s="2">
        <f t="shared" si="79"/>
        <v>440104.78921548434</v>
      </c>
      <c r="K258" s="2">
        <f t="shared" si="65"/>
        <v>16867.385546266709</v>
      </c>
      <c r="L258" s="2">
        <f t="shared" si="65"/>
        <v>333130.86453876749</v>
      </c>
      <c r="M258" s="2"/>
      <c r="N258" s="28">
        <f t="shared" si="80"/>
        <v>143199.9088485745</v>
      </c>
      <c r="O258" s="2">
        <f t="shared" si="74"/>
        <v>224.34860611497029</v>
      </c>
      <c r="P258" s="2">
        <f t="shared" si="75"/>
        <v>47621.238484731693</v>
      </c>
      <c r="R258">
        <f t="shared" si="76"/>
        <v>237</v>
      </c>
      <c r="S258" s="89">
        <f t="shared" si="66"/>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7"/>
        <v>8.9038654885342794E-2</v>
      </c>
      <c r="Y258" s="66">
        <f t="shared" si="67"/>
        <v>0</v>
      </c>
      <c r="Z258" s="72">
        <f t="shared" si="68"/>
        <v>0</v>
      </c>
      <c r="AA258" s="79">
        <f t="shared" si="69"/>
        <v>0</v>
      </c>
      <c r="AB258" s="81">
        <f t="shared" si="78"/>
        <v>0</v>
      </c>
      <c r="AD258" s="95">
        <f>locallinterp(R258,'BBG rates'!$N$10:$N$369,'BBG rates'!$P$10:$P$369)</f>
        <v>19.962211126431001</v>
      </c>
      <c r="AI258" s="185">
        <f t="shared" si="70"/>
        <v>237</v>
      </c>
      <c r="AJ258" s="127">
        <f>locallinterp(MIN(AI258,CAP_Senior*12),'BBG rates'!$X$24:$X$65,'BBG rates'!$Y$24:$Y$65)</f>
        <v>67.674586407183241</v>
      </c>
      <c r="AK258" s="127">
        <f>locallinterp(MIN(AI258,CAP_CB*12),'BBG rates'!$AA$25:$AA$40,'BBG rates'!$AC$25:$AC$40)</f>
        <v>11</v>
      </c>
      <c r="AL258" s="144">
        <f t="shared" si="71"/>
        <v>20.634679689221151</v>
      </c>
      <c r="AM258" s="142">
        <f>(SUMPRODUCT(AL258:AL$381,G258:G$381)+SUMPRODUCT(AL258:AL$381,H258:H$381))/12</f>
        <v>151492.15159950286</v>
      </c>
    </row>
    <row r="259" spans="1:39" x14ac:dyDescent="0.2">
      <c r="A259" s="7">
        <v>238</v>
      </c>
      <c r="B259" s="7">
        <v>119</v>
      </c>
      <c r="C259" s="7">
        <v>59.5</v>
      </c>
      <c r="D259" s="12">
        <f t="shared" si="63"/>
        <v>19.833333333333332</v>
      </c>
      <c r="E259" s="29">
        <f t="shared" si="61"/>
        <v>43769.424447851779</v>
      </c>
      <c r="F259" s="2">
        <f t="shared" si="64"/>
        <v>77.397697636901995</v>
      </c>
      <c r="G259" s="2">
        <f t="shared" si="72"/>
        <v>21917.923859467632</v>
      </c>
      <c r="H259" s="2">
        <f t="shared" si="73"/>
        <v>143.76034000305256</v>
      </c>
      <c r="I259" s="2">
        <f t="shared" si="62"/>
        <v>22139.081897107586</v>
      </c>
      <c r="J259" s="2">
        <f t="shared" si="79"/>
        <v>439091.79095930042</v>
      </c>
      <c r="K259" s="2">
        <f t="shared" si="65"/>
        <v>16738.174208372944</v>
      </c>
      <c r="L259" s="2">
        <f t="shared" si="65"/>
        <v>331973.78846606333</v>
      </c>
      <c r="M259" s="2"/>
      <c r="N259" s="28">
        <f t="shared" si="80"/>
        <v>95522.682028038194</v>
      </c>
      <c r="O259" s="2">
        <f t="shared" si="74"/>
        <v>168.36027031036014</v>
      </c>
      <c r="P259" s="2">
        <f t="shared" si="75"/>
        <v>47677.2268205363</v>
      </c>
      <c r="R259">
        <f t="shared" si="76"/>
        <v>238</v>
      </c>
      <c r="S259" s="89">
        <f t="shared" si="66"/>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7"/>
        <v>0</v>
      </c>
      <c r="Z259" s="72">
        <f t="shared" si="68"/>
        <v>0</v>
      </c>
      <c r="AA259" s="79">
        <f t="shared" si="69"/>
        <v>0</v>
      </c>
      <c r="AB259" s="81">
        <f t="shared" si="78"/>
        <v>0</v>
      </c>
      <c r="AD259" s="95">
        <f>locallinterp(R259,'BBG rates'!$N$10:$N$369,'BBG rates'!$P$10:$P$369)</f>
        <v>20.043985419490099</v>
      </c>
      <c r="AI259" s="185">
        <f t="shared" si="70"/>
        <v>238</v>
      </c>
      <c r="AJ259" s="127">
        <f>locallinterp(MIN(AI259,CAP_Senior*12),'BBG rates'!$X$24:$X$65,'BBG rates'!$Y$24:$Y$65)</f>
        <v>67.755971767611499</v>
      </c>
      <c r="AK259" s="127">
        <f>locallinterp(MIN(AI259,CAP_CB*12),'BBG rates'!$AA$25:$AA$40,'BBG rates'!$AC$25:$AC$40)</f>
        <v>11</v>
      </c>
      <c r="AL259" s="144">
        <f t="shared" si="71"/>
        <v>20.648515200493954</v>
      </c>
      <c r="AM259" s="142">
        <f>(SUMPRODUCT(AL259:AL$381,G259:G$381)+SUMPRODUCT(AL259:AL$381,H259:H$381))/12</f>
        <v>113351.84934837784</v>
      </c>
    </row>
    <row r="260" spans="1:39" x14ac:dyDescent="0.2">
      <c r="A260" s="7">
        <v>239</v>
      </c>
      <c r="B260" s="7">
        <v>119.5</v>
      </c>
      <c r="C260" s="7">
        <v>59.75</v>
      </c>
      <c r="D260" s="12">
        <f t="shared" si="63"/>
        <v>19.916666666666668</v>
      </c>
      <c r="E260" s="29">
        <f t="shared" si="61"/>
        <v>21825.882659547511</v>
      </c>
      <c r="F260" s="2">
        <f t="shared" si="64"/>
        <v>51.459754343569656</v>
      </c>
      <c r="G260" s="2">
        <f t="shared" si="72"/>
        <v>21871.854843557219</v>
      </c>
      <c r="H260" s="2">
        <f t="shared" si="73"/>
        <v>71.686944747048841</v>
      </c>
      <c r="I260" s="2">
        <f t="shared" si="62"/>
        <v>21995.001542647839</v>
      </c>
      <c r="J260" s="2">
        <f t="shared" si="79"/>
        <v>438067.11405773612</v>
      </c>
      <c r="K260" s="2">
        <f t="shared" si="65"/>
        <v>16609.714710768323</v>
      </c>
      <c r="L260" s="2">
        <f t="shared" si="65"/>
        <v>330810.15132280241</v>
      </c>
      <c r="M260" s="2"/>
      <c r="N260" s="28">
        <f>IF($A260&lt;=$I$8,N259-P260,0)</f>
        <v>47789.401046157138</v>
      </c>
      <c r="O260" s="2">
        <f t="shared" si="74"/>
        <v>112.30610896559368</v>
      </c>
      <c r="P260" s="2">
        <f t="shared" si="75"/>
        <v>47733.280981881057</v>
      </c>
      <c r="R260">
        <f t="shared" si="76"/>
        <v>239</v>
      </c>
      <c r="S260" s="89">
        <f t="shared" si="66"/>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7"/>
        <v>9.2319260270823378E-2</v>
      </c>
      <c r="Y260" s="66">
        <f t="shared" si="67"/>
        <v>0</v>
      </c>
      <c r="Z260" s="72">
        <f t="shared" si="68"/>
        <v>0</v>
      </c>
      <c r="AA260" s="79">
        <f t="shared" si="69"/>
        <v>0</v>
      </c>
      <c r="AB260" s="81">
        <f t="shared" si="78"/>
        <v>0</v>
      </c>
      <c r="AD260" s="95">
        <f>locallinterp(R260,'BBG rates'!$N$10:$N$369,'BBG rates'!$P$10:$P$369)</f>
        <v>20.125736254461067</v>
      </c>
      <c r="AI260" s="185">
        <f t="shared" si="70"/>
        <v>239</v>
      </c>
      <c r="AJ260" s="127">
        <f>locallinterp(MIN(AI260,CAP_Senior*12),'BBG rates'!$X$24:$X$65,'BBG rates'!$Y$24:$Y$65)</f>
        <v>67.837357128039741</v>
      </c>
      <c r="AK260" s="127">
        <f>locallinterp(MIN(AI260,CAP_CB*12),'BBG rates'!$AA$25:$AA$40,'BBG rates'!$AC$25:$AC$40)</f>
        <v>11</v>
      </c>
      <c r="AL260" s="144">
        <f t="shared" si="71"/>
        <v>20.662350711766756</v>
      </c>
      <c r="AM260" s="142">
        <f>(SUMPRODUCT(AL260:AL$381,G260:G$381)+SUMPRODUCT(AL260:AL$381,H260:H$381))/12</f>
        <v>75390.097553272208</v>
      </c>
    </row>
    <row r="261" spans="1:39" x14ac:dyDescent="0.2">
      <c r="A261" s="7">
        <v>240</v>
      </c>
      <c r="B261" s="7">
        <v>120</v>
      </c>
      <c r="C261" s="7">
        <v>60</v>
      </c>
      <c r="D261" s="12">
        <f t="shared" si="63"/>
        <v>20</v>
      </c>
      <c r="E261" s="29">
        <f t="shared" si="61"/>
        <v>0</v>
      </c>
      <c r="F261" s="2">
        <f t="shared" si="64"/>
        <v>25.660711196466661</v>
      </c>
      <c r="G261" s="2">
        <f t="shared" si="72"/>
        <v>21825.882659547511</v>
      </c>
      <c r="H261" s="2">
        <f t="shared" si="73"/>
        <v>0</v>
      </c>
      <c r="I261" s="2">
        <f t="shared" si="62"/>
        <v>21851.543370743977</v>
      </c>
      <c r="J261" s="2">
        <f t="shared" si="79"/>
        <v>437030.86741487955</v>
      </c>
      <c r="K261" s="2">
        <f t="shared" si="65"/>
        <v>16482.003130705292</v>
      </c>
      <c r="L261" s="2">
        <f t="shared" si="65"/>
        <v>329640.06261410582</v>
      </c>
      <c r="M261" s="2"/>
      <c r="N261" s="28">
        <f t="shared" si="80"/>
        <v>0</v>
      </c>
      <c r="O261" s="2">
        <f t="shared" si="74"/>
        <v>56.18604468952018</v>
      </c>
      <c r="P261" s="2">
        <f t="shared" si="75"/>
        <v>47789.401046157138</v>
      </c>
      <c r="R261">
        <f t="shared" si="76"/>
        <v>240</v>
      </c>
      <c r="S261" s="89">
        <f t="shared" si="66"/>
        <v>0</v>
      </c>
      <c r="T261" s="89">
        <f>IF(AND(S261=0,S260&gt;0),SUM($G261:$H$381),S261)</f>
        <v>0</v>
      </c>
      <c r="U261" s="82">
        <f>SUM(T261:T$381)</f>
        <v>0</v>
      </c>
      <c r="V261" s="68">
        <f>localspline(R261,'BBG rates'!$G$10:$G$27,'BBG rates'!$K$10:$K$27)</f>
        <v>0.98073065280914307</v>
      </c>
      <c r="W261" s="68">
        <f>locallinterp(R261,'BBG rates'!$G$10:$G$27,'BBG rates'!$J$10:$J$27)</f>
        <v>9.4E-2</v>
      </c>
      <c r="X261" s="56">
        <f t="shared" si="77"/>
        <v>9.3959525971420987E-2</v>
      </c>
      <c r="Y261" s="66">
        <f t="shared" si="67"/>
        <v>0</v>
      </c>
      <c r="Z261" s="72">
        <f t="shared" si="68"/>
        <v>0</v>
      </c>
      <c r="AA261" s="79">
        <f t="shared" si="69"/>
        <v>0</v>
      </c>
      <c r="AB261" s="81">
        <f t="shared" si="78"/>
        <v>0</v>
      </c>
      <c r="AD261" s="95">
        <f>locallinterp(R261,'BBG rates'!$N$10:$N$369,'BBG rates'!$P$10:$P$369)</f>
        <v>20.207463808861828</v>
      </c>
      <c r="AI261" s="185">
        <f t="shared" si="70"/>
        <v>240</v>
      </c>
      <c r="AJ261" s="127">
        <f>locallinterp(MIN(AI261,CAP_Senior*12),'BBG rates'!$X$24:$X$65,'BBG rates'!$Y$24:$Y$65)</f>
        <v>67.918742488467984</v>
      </c>
      <c r="AK261" s="127">
        <f>locallinterp(MIN(AI261,CAP_CB*12),'BBG rates'!$AA$25:$AA$40,'BBG rates'!$AC$25:$AC$40)</f>
        <v>11</v>
      </c>
      <c r="AL261" s="144">
        <f t="shared" si="71"/>
        <v>20.676186223039558</v>
      </c>
      <c r="AM261" s="142">
        <f>(SUMPRODUCT(AL261:AL$381,G261:G$381)+SUMPRODUCT(AL261:AL$381,H261:H$381))/12</f>
        <v>37606.334529251188</v>
      </c>
    </row>
    <row r="262" spans="1:39" x14ac:dyDescent="0.2">
      <c r="A262" s="7">
        <v>241</v>
      </c>
      <c r="B262" s="7">
        <v>120.5</v>
      </c>
      <c r="C262" s="7">
        <v>60.25</v>
      </c>
      <c r="D262" s="12">
        <f t="shared" si="63"/>
        <v>20.083333333333332</v>
      </c>
      <c r="E262" s="29">
        <f t="shared" si="61"/>
        <v>0</v>
      </c>
      <c r="F262" s="2">
        <f t="shared" si="64"/>
        <v>0</v>
      </c>
      <c r="G262" s="2">
        <f t="shared" si="72"/>
        <v>0</v>
      </c>
      <c r="H262" s="2">
        <f t="shared" si="73"/>
        <v>0</v>
      </c>
      <c r="I262" s="2">
        <f t="shared" si="62"/>
        <v>0</v>
      </c>
      <c r="J262" s="2">
        <f t="shared" si="79"/>
        <v>0</v>
      </c>
      <c r="K262" s="2">
        <f t="shared" si="65"/>
        <v>0</v>
      </c>
      <c r="L262" s="2">
        <f t="shared" si="65"/>
        <v>0</v>
      </c>
      <c r="M262" s="2"/>
      <c r="N262" s="28">
        <f t="shared" si="80"/>
        <v>0</v>
      </c>
      <c r="O262" s="2">
        <f t="shared" si="74"/>
        <v>0</v>
      </c>
      <c r="P262" s="2">
        <f t="shared" si="75"/>
        <v>0</v>
      </c>
      <c r="R262">
        <f t="shared" si="76"/>
        <v>241</v>
      </c>
      <c r="S262" s="89">
        <f t="shared" si="66"/>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7"/>
        <v>9.4425789892493839E-2</v>
      </c>
      <c r="Y262" s="66">
        <f t="shared" si="67"/>
        <v>0</v>
      </c>
      <c r="Z262" s="72">
        <f t="shared" si="68"/>
        <v>0</v>
      </c>
      <c r="AA262" s="79">
        <f t="shared" si="69"/>
        <v>0</v>
      </c>
      <c r="AB262" s="81">
        <f t="shared" si="78"/>
        <v>0</v>
      </c>
      <c r="AD262" s="95">
        <f>locallinterp(R262,'BBG rates'!$N$10:$N$369,'BBG rates'!$P$10:$P$369)</f>
        <v>20.289168262670703</v>
      </c>
      <c r="AI262" s="185">
        <f t="shared" si="70"/>
        <v>241</v>
      </c>
      <c r="AJ262" s="127">
        <f>locallinterp(MIN(AI262,CAP_Senior*12),'BBG rates'!$X$24:$X$65,'BBG rates'!$Y$24:$Y$65)</f>
        <v>67.918742488467984</v>
      </c>
      <c r="AK262" s="127">
        <f>locallinterp(MIN(AI262,CAP_CB*12),'BBG rates'!$AA$25:$AA$40,'BBG rates'!$AC$25:$AC$40)</f>
        <v>11</v>
      </c>
      <c r="AL262" s="144">
        <f t="shared" si="71"/>
        <v>20.676186223039558</v>
      </c>
      <c r="AM262" s="142">
        <f>(SUMPRODUCT(AL262:AL$381,G262:G$381)+SUMPRODUCT(AL262:AL$381,H262:H$381))/12</f>
        <v>0</v>
      </c>
    </row>
    <row r="263" spans="1:39" x14ac:dyDescent="0.2">
      <c r="A263" s="7">
        <v>242</v>
      </c>
      <c r="B263" s="7">
        <v>121</v>
      </c>
      <c r="C263" s="7">
        <v>60.5</v>
      </c>
      <c r="D263" s="12">
        <f t="shared" si="63"/>
        <v>20.166666666666668</v>
      </c>
      <c r="E263" s="29">
        <f t="shared" si="61"/>
        <v>0</v>
      </c>
      <c r="F263" s="2">
        <f t="shared" si="64"/>
        <v>0</v>
      </c>
      <c r="G263" s="2">
        <f t="shared" si="72"/>
        <v>0</v>
      </c>
      <c r="H263" s="2">
        <f t="shared" si="73"/>
        <v>0</v>
      </c>
      <c r="I263" s="2">
        <f t="shared" si="62"/>
        <v>0</v>
      </c>
      <c r="J263" s="2">
        <f t="shared" si="79"/>
        <v>0</v>
      </c>
      <c r="K263" s="2">
        <f t="shared" si="65"/>
        <v>0</v>
      </c>
      <c r="L263" s="2">
        <f t="shared" si="65"/>
        <v>0</v>
      </c>
      <c r="M263" s="2"/>
      <c r="N263" s="28">
        <f t="shared" si="80"/>
        <v>0</v>
      </c>
      <c r="O263" s="2">
        <f t="shared" si="74"/>
        <v>0</v>
      </c>
      <c r="P263" s="2">
        <f t="shared" si="75"/>
        <v>0</v>
      </c>
      <c r="R263">
        <f t="shared" si="76"/>
        <v>242</v>
      </c>
      <c r="S263" s="89">
        <f t="shared" si="66"/>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7"/>
        <v>9.4892051821027223E-2</v>
      </c>
      <c r="Y263" s="66">
        <f t="shared" si="67"/>
        <v>0</v>
      </c>
      <c r="Z263" s="72">
        <f t="shared" si="68"/>
        <v>0</v>
      </c>
      <c r="AA263" s="79">
        <f t="shared" si="69"/>
        <v>0</v>
      </c>
      <c r="AB263" s="81">
        <f t="shared" si="78"/>
        <v>0</v>
      </c>
      <c r="AD263" s="95">
        <f>locallinterp(R263,'BBG rates'!$N$10:$N$369,'BBG rates'!$P$10:$P$369)</f>
        <v>20.370849792297783</v>
      </c>
      <c r="AI263" s="185">
        <f t="shared" si="70"/>
        <v>242</v>
      </c>
      <c r="AJ263" s="127">
        <f>locallinterp(MIN(AI263,CAP_Senior*12),'BBG rates'!$X$24:$X$65,'BBG rates'!$Y$24:$Y$65)</f>
        <v>67.918742488467984</v>
      </c>
      <c r="AK263" s="127">
        <f>locallinterp(MIN(AI263,CAP_CB*12),'BBG rates'!$AA$25:$AA$40,'BBG rates'!$AC$25:$AC$40)</f>
        <v>11</v>
      </c>
      <c r="AL263" s="144">
        <f t="shared" si="71"/>
        <v>20.676186223039558</v>
      </c>
      <c r="AM263" s="142">
        <f>(SUMPRODUCT(AL263:AL$381,G263:G$381)+SUMPRODUCT(AL263:AL$381,H263:H$381))/12</f>
        <v>0</v>
      </c>
    </row>
    <row r="264" spans="1:39" x14ac:dyDescent="0.2">
      <c r="A264" s="7">
        <v>243</v>
      </c>
      <c r="B264" s="7">
        <v>121.5</v>
      </c>
      <c r="C264" s="7">
        <v>60.75</v>
      </c>
      <c r="D264" s="12">
        <f t="shared" si="63"/>
        <v>20.25</v>
      </c>
      <c r="E264" s="29">
        <f t="shared" si="61"/>
        <v>0</v>
      </c>
      <c r="F264" s="2">
        <f t="shared" si="64"/>
        <v>0</v>
      </c>
      <c r="G264" s="2">
        <f t="shared" si="72"/>
        <v>0</v>
      </c>
      <c r="H264" s="2">
        <f t="shared" si="73"/>
        <v>0</v>
      </c>
      <c r="I264" s="2">
        <f t="shared" si="62"/>
        <v>0</v>
      </c>
      <c r="J264" s="2">
        <f t="shared" si="79"/>
        <v>0</v>
      </c>
      <c r="K264" s="2">
        <f t="shared" si="65"/>
        <v>0</v>
      </c>
      <c r="L264" s="2">
        <f t="shared" si="65"/>
        <v>0</v>
      </c>
      <c r="M264" s="2"/>
      <c r="N264" s="28">
        <f t="shared" si="80"/>
        <v>0</v>
      </c>
      <c r="O264" s="2">
        <f t="shared" si="74"/>
        <v>0</v>
      </c>
      <c r="P264" s="2">
        <f t="shared" si="75"/>
        <v>0</v>
      </c>
      <c r="R264">
        <f t="shared" si="76"/>
        <v>243</v>
      </c>
      <c r="S264" s="89">
        <f t="shared" si="66"/>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7"/>
        <v>9.5358311756754688E-2</v>
      </c>
      <c r="Y264" s="66">
        <f t="shared" si="67"/>
        <v>0</v>
      </c>
      <c r="Z264" s="72">
        <f t="shared" si="68"/>
        <v>0</v>
      </c>
      <c r="AA264" s="79">
        <f t="shared" si="69"/>
        <v>0</v>
      </c>
      <c r="AB264" s="81">
        <f t="shared" si="78"/>
        <v>0</v>
      </c>
      <c r="AD264" s="95">
        <f>locallinterp(R264,'BBG rates'!$N$10:$N$369,'BBG rates'!$P$10:$P$369)</f>
        <v>20.452508586600334</v>
      </c>
      <c r="AI264" s="185">
        <f t="shared" si="70"/>
        <v>243</v>
      </c>
      <c r="AJ264" s="127">
        <f>locallinterp(MIN(AI264,CAP_Senior*12),'BBG rates'!$X$24:$X$65,'BBG rates'!$Y$24:$Y$65)</f>
        <v>67.918742488467984</v>
      </c>
      <c r="AK264" s="127">
        <f>locallinterp(MIN(AI264,CAP_CB*12),'BBG rates'!$AA$25:$AA$40,'BBG rates'!$AC$25:$AC$40)</f>
        <v>11</v>
      </c>
      <c r="AL264" s="144">
        <f t="shared" si="71"/>
        <v>20.676186223039558</v>
      </c>
      <c r="AM264" s="142">
        <f>(SUMPRODUCT(AL264:AL$381,G264:G$381)+SUMPRODUCT(AL264:AL$381,H264:H$381))/12</f>
        <v>0</v>
      </c>
    </row>
    <row r="265" spans="1:39" x14ac:dyDescent="0.2">
      <c r="A265" s="7">
        <v>244</v>
      </c>
      <c r="B265" s="7">
        <v>122</v>
      </c>
      <c r="C265" s="7">
        <v>61</v>
      </c>
      <c r="D265" s="12">
        <f t="shared" si="63"/>
        <v>20.333333333333332</v>
      </c>
      <c r="E265" s="29">
        <f t="shared" si="61"/>
        <v>0</v>
      </c>
      <c r="F265" s="2">
        <f t="shared" si="64"/>
        <v>0</v>
      </c>
      <c r="G265" s="2">
        <f t="shared" si="72"/>
        <v>0</v>
      </c>
      <c r="H265" s="2">
        <f t="shared" si="73"/>
        <v>0</v>
      </c>
      <c r="I265" s="2">
        <f t="shared" si="62"/>
        <v>0</v>
      </c>
      <c r="J265" s="2">
        <f t="shared" si="79"/>
        <v>0</v>
      </c>
      <c r="K265" s="2">
        <f t="shared" si="65"/>
        <v>0</v>
      </c>
      <c r="L265" s="2">
        <f t="shared" si="65"/>
        <v>0</v>
      </c>
      <c r="M265" s="2"/>
      <c r="N265" s="28">
        <f t="shared" si="80"/>
        <v>0</v>
      </c>
      <c r="O265" s="2">
        <f t="shared" si="74"/>
        <v>0</v>
      </c>
      <c r="P265" s="2">
        <f t="shared" si="75"/>
        <v>0</v>
      </c>
      <c r="R265">
        <f t="shared" si="76"/>
        <v>244</v>
      </c>
      <c r="S265" s="89">
        <f t="shared" si="66"/>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7"/>
        <v>9.5824569699942685E-2</v>
      </c>
      <c r="Y265" s="66">
        <f t="shared" si="67"/>
        <v>0</v>
      </c>
      <c r="Z265" s="72">
        <f t="shared" si="68"/>
        <v>0</v>
      </c>
      <c r="AA265" s="79">
        <f t="shared" si="69"/>
        <v>0</v>
      </c>
      <c r="AB265" s="81">
        <f t="shared" si="78"/>
        <v>0</v>
      </c>
      <c r="AD265" s="95">
        <f>locallinterp(R265,'BBG rates'!$N$10:$N$369,'BBG rates'!$P$10:$P$369)</f>
        <v>20.534144831945778</v>
      </c>
      <c r="AI265" s="185">
        <f t="shared" si="70"/>
        <v>244</v>
      </c>
      <c r="AJ265" s="127">
        <f>locallinterp(MIN(AI265,CAP_Senior*12),'BBG rates'!$X$24:$X$65,'BBG rates'!$Y$24:$Y$65)</f>
        <v>67.918742488467984</v>
      </c>
      <c r="AK265" s="127">
        <f>locallinterp(MIN(AI265,CAP_CB*12),'BBG rates'!$AA$25:$AA$40,'BBG rates'!$AC$25:$AC$40)</f>
        <v>11</v>
      </c>
      <c r="AL265" s="144">
        <f t="shared" si="71"/>
        <v>20.676186223039558</v>
      </c>
      <c r="AM265" s="142">
        <f>(SUMPRODUCT(AL265:AL$381,G265:G$381)+SUMPRODUCT(AL265:AL$381,H265:H$381))/12</f>
        <v>0</v>
      </c>
    </row>
    <row r="266" spans="1:39" x14ac:dyDescent="0.2">
      <c r="A266" s="7">
        <v>245</v>
      </c>
      <c r="B266" s="7">
        <v>122.5</v>
      </c>
      <c r="C266" s="7">
        <v>61.25</v>
      </c>
      <c r="D266" s="12">
        <f t="shared" si="63"/>
        <v>20.416666666666668</v>
      </c>
      <c r="E266" s="29">
        <f t="shared" si="61"/>
        <v>0</v>
      </c>
      <c r="F266" s="2">
        <f t="shared" si="64"/>
        <v>0</v>
      </c>
      <c r="G266" s="2">
        <f t="shared" si="72"/>
        <v>0</v>
      </c>
      <c r="H266" s="2">
        <f t="shared" si="73"/>
        <v>0</v>
      </c>
      <c r="I266" s="2">
        <f t="shared" si="62"/>
        <v>0</v>
      </c>
      <c r="J266" s="2">
        <f t="shared" si="79"/>
        <v>0</v>
      </c>
      <c r="K266" s="2">
        <f t="shared" si="65"/>
        <v>0</v>
      </c>
      <c r="L266" s="2">
        <f t="shared" si="65"/>
        <v>0</v>
      </c>
      <c r="M266" s="2"/>
      <c r="N266" s="28">
        <f t="shared" si="80"/>
        <v>0</v>
      </c>
      <c r="O266" s="2">
        <f t="shared" si="74"/>
        <v>0</v>
      </c>
      <c r="P266" s="2">
        <f t="shared" si="75"/>
        <v>0</v>
      </c>
      <c r="R266">
        <f t="shared" si="76"/>
        <v>245</v>
      </c>
      <c r="S266" s="89">
        <f t="shared" si="66"/>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7"/>
        <v>9.6290825650324763E-2</v>
      </c>
      <c r="Y266" s="66">
        <f t="shared" si="67"/>
        <v>0</v>
      </c>
      <c r="Z266" s="72">
        <f t="shared" si="68"/>
        <v>0</v>
      </c>
      <c r="AA266" s="79">
        <f t="shared" si="69"/>
        <v>0</v>
      </c>
      <c r="AB266" s="81">
        <f t="shared" si="78"/>
        <v>0</v>
      </c>
      <c r="AD266" s="95">
        <f>locallinterp(R266,'BBG rates'!$N$10:$N$369,'BBG rates'!$P$10:$P$369)</f>
        <v>20.615758717190911</v>
      </c>
      <c r="AI266" s="185">
        <f t="shared" si="70"/>
        <v>245</v>
      </c>
      <c r="AJ266" s="127">
        <f>locallinterp(MIN(AI266,CAP_Senior*12),'BBG rates'!$X$24:$X$65,'BBG rates'!$Y$24:$Y$65)</f>
        <v>67.918742488467984</v>
      </c>
      <c r="AK266" s="127">
        <f>locallinterp(MIN(AI266,CAP_CB*12),'BBG rates'!$AA$25:$AA$40,'BBG rates'!$AC$25:$AC$40)</f>
        <v>11</v>
      </c>
      <c r="AL266" s="144">
        <f t="shared" si="71"/>
        <v>20.676186223039558</v>
      </c>
      <c r="AM266" s="142">
        <f>(SUMPRODUCT(AL266:AL$381,G266:G$381)+SUMPRODUCT(AL266:AL$381,H266:H$381))/12</f>
        <v>0</v>
      </c>
    </row>
    <row r="267" spans="1:39" x14ac:dyDescent="0.2">
      <c r="A267" s="7">
        <v>246</v>
      </c>
      <c r="B267" s="7">
        <v>123</v>
      </c>
      <c r="C267" s="7">
        <v>61.5</v>
      </c>
      <c r="D267" s="12">
        <f t="shared" si="63"/>
        <v>20.5</v>
      </c>
      <c r="E267" s="29">
        <f t="shared" ref="E267:E330" si="81">IF($A267&lt;=$I$8,E266-G267-H267,0)</f>
        <v>0</v>
      </c>
      <c r="F267" s="2">
        <f t="shared" si="64"/>
        <v>0</v>
      </c>
      <c r="G267" s="2">
        <f t="shared" si="72"/>
        <v>0</v>
      </c>
      <c r="H267" s="2">
        <f t="shared" si="73"/>
        <v>0</v>
      </c>
      <c r="I267" s="2">
        <f t="shared" si="62"/>
        <v>0</v>
      </c>
      <c r="J267" s="2">
        <f t="shared" si="79"/>
        <v>0</v>
      </c>
      <c r="K267" s="2">
        <f t="shared" si="65"/>
        <v>0</v>
      </c>
      <c r="L267" s="2">
        <f t="shared" si="65"/>
        <v>0</v>
      </c>
      <c r="M267" s="2"/>
      <c r="N267" s="28">
        <f t="shared" si="80"/>
        <v>0</v>
      </c>
      <c r="O267" s="2">
        <f t="shared" si="74"/>
        <v>0</v>
      </c>
      <c r="P267" s="2">
        <f t="shared" si="75"/>
        <v>0</v>
      </c>
      <c r="R267">
        <f t="shared" si="76"/>
        <v>246</v>
      </c>
      <c r="S267" s="89">
        <f t="shared" si="66"/>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7"/>
        <v>9.6757079608167373E-2</v>
      </c>
      <c r="Y267" s="66">
        <f t="shared" si="67"/>
        <v>0</v>
      </c>
      <c r="Z267" s="72">
        <f t="shared" si="68"/>
        <v>0</v>
      </c>
      <c r="AA267" s="79">
        <f t="shared" si="69"/>
        <v>0</v>
      </c>
      <c r="AB267" s="81">
        <f t="shared" si="78"/>
        <v>0</v>
      </c>
      <c r="AD267" s="95">
        <f>locallinterp(R267,'BBG rates'!$N$10:$N$369,'BBG rates'!$P$10:$P$369)</f>
        <v>20.697350433672749</v>
      </c>
      <c r="AI267" s="185">
        <f t="shared" si="70"/>
        <v>246</v>
      </c>
      <c r="AJ267" s="127">
        <f>locallinterp(MIN(AI267,CAP_Senior*12),'BBG rates'!$X$24:$X$65,'BBG rates'!$Y$24:$Y$65)</f>
        <v>67.918742488467984</v>
      </c>
      <c r="AK267" s="127">
        <f>locallinterp(MIN(AI267,CAP_CB*12),'BBG rates'!$AA$25:$AA$40,'BBG rates'!$AC$25:$AC$40)</f>
        <v>11</v>
      </c>
      <c r="AL267" s="144">
        <f t="shared" si="71"/>
        <v>20.676186223039558</v>
      </c>
      <c r="AM267" s="142">
        <f>(SUMPRODUCT(AL267:AL$381,G267:G$381)+SUMPRODUCT(AL267:AL$381,H267:H$381))/12</f>
        <v>0</v>
      </c>
    </row>
    <row r="268" spans="1:39" x14ac:dyDescent="0.2">
      <c r="A268" s="7">
        <v>247</v>
      </c>
      <c r="B268" s="7">
        <v>123.5</v>
      </c>
      <c r="C268" s="7">
        <v>61.75</v>
      </c>
      <c r="D268" s="12">
        <f t="shared" si="63"/>
        <v>20.583333333333332</v>
      </c>
      <c r="E268" s="29">
        <f t="shared" si="81"/>
        <v>0</v>
      </c>
      <c r="F268" s="2">
        <f t="shared" si="64"/>
        <v>0</v>
      </c>
      <c r="G268" s="2">
        <f t="shared" si="72"/>
        <v>0</v>
      </c>
      <c r="H268" s="2">
        <f t="shared" si="73"/>
        <v>0</v>
      </c>
      <c r="I268" s="2">
        <f t="shared" si="62"/>
        <v>0</v>
      </c>
      <c r="J268" s="2">
        <f t="shared" si="79"/>
        <v>0</v>
      </c>
      <c r="K268" s="2">
        <f t="shared" si="65"/>
        <v>0</v>
      </c>
      <c r="L268" s="2">
        <f t="shared" si="65"/>
        <v>0</v>
      </c>
      <c r="M268" s="2"/>
      <c r="N268" s="28">
        <f t="shared" si="80"/>
        <v>0</v>
      </c>
      <c r="O268" s="2">
        <f t="shared" si="74"/>
        <v>0</v>
      </c>
      <c r="P268" s="2">
        <f t="shared" si="75"/>
        <v>0</v>
      </c>
      <c r="R268">
        <f t="shared" si="76"/>
        <v>247</v>
      </c>
      <c r="S268" s="89">
        <f t="shared" si="66"/>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7"/>
        <v>9.7223331573470517E-2</v>
      </c>
      <c r="Y268" s="66">
        <f t="shared" si="67"/>
        <v>0</v>
      </c>
      <c r="Z268" s="72">
        <f t="shared" si="68"/>
        <v>0</v>
      </c>
      <c r="AA268" s="79">
        <f t="shared" si="69"/>
        <v>0</v>
      </c>
      <c r="AB268" s="81">
        <f t="shared" si="78"/>
        <v>0</v>
      </c>
      <c r="AD268" s="95">
        <f>locallinterp(R268,'BBG rates'!$N$10:$N$369,'BBG rates'!$P$10:$P$369)</f>
        <v>20.778920175236557</v>
      </c>
      <c r="AI268" s="185">
        <f t="shared" si="70"/>
        <v>247</v>
      </c>
      <c r="AJ268" s="127">
        <f>locallinterp(MIN(AI268,CAP_Senior*12),'BBG rates'!$X$24:$X$65,'BBG rates'!$Y$24:$Y$65)</f>
        <v>67.918742488467984</v>
      </c>
      <c r="AK268" s="127">
        <f>locallinterp(MIN(AI268,CAP_CB*12),'BBG rates'!$AA$25:$AA$40,'BBG rates'!$AC$25:$AC$40)</f>
        <v>11</v>
      </c>
      <c r="AL268" s="144">
        <f t="shared" si="71"/>
        <v>20.676186223039558</v>
      </c>
      <c r="AM268" s="142">
        <f>(SUMPRODUCT(AL268:AL$381,G268:G$381)+SUMPRODUCT(AL268:AL$381,H268:H$381))/12</f>
        <v>0</v>
      </c>
    </row>
    <row r="269" spans="1:39" x14ac:dyDescent="0.2">
      <c r="A269" s="7">
        <v>248</v>
      </c>
      <c r="B269" s="7">
        <v>124</v>
      </c>
      <c r="C269" s="7">
        <v>62</v>
      </c>
      <c r="D269" s="12">
        <f t="shared" si="63"/>
        <v>20.666666666666668</v>
      </c>
      <c r="E269" s="29">
        <f t="shared" si="81"/>
        <v>0</v>
      </c>
      <c r="F269" s="2">
        <f t="shared" si="64"/>
        <v>0</v>
      </c>
      <c r="G269" s="2">
        <f t="shared" si="72"/>
        <v>0</v>
      </c>
      <c r="H269" s="2">
        <f t="shared" si="73"/>
        <v>0</v>
      </c>
      <c r="I269" s="2">
        <f t="shared" si="62"/>
        <v>0</v>
      </c>
      <c r="J269" s="2">
        <f t="shared" si="79"/>
        <v>0</v>
      </c>
      <c r="K269" s="2">
        <f t="shared" si="65"/>
        <v>0</v>
      </c>
      <c r="L269" s="2">
        <f t="shared" si="65"/>
        <v>0</v>
      </c>
      <c r="M269" s="2"/>
      <c r="N269" s="28">
        <f t="shared" si="80"/>
        <v>0</v>
      </c>
      <c r="O269" s="2">
        <f t="shared" si="74"/>
        <v>0</v>
      </c>
      <c r="P269" s="2">
        <f t="shared" si="75"/>
        <v>0</v>
      </c>
      <c r="R269">
        <f t="shared" si="76"/>
        <v>248</v>
      </c>
      <c r="S269" s="89">
        <f t="shared" si="66"/>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7"/>
        <v>9.7689581546234194E-2</v>
      </c>
      <c r="Y269" s="66">
        <f t="shared" si="67"/>
        <v>0</v>
      </c>
      <c r="Z269" s="72">
        <f t="shared" si="68"/>
        <v>0</v>
      </c>
      <c r="AA269" s="79">
        <f t="shared" si="69"/>
        <v>0</v>
      </c>
      <c r="AB269" s="81">
        <f t="shared" si="78"/>
        <v>0</v>
      </c>
      <c r="AD269" s="95">
        <f>locallinterp(R269,'BBG rates'!$N$10:$N$369,'BBG rates'!$P$10:$P$369)</f>
        <v>20.860468138207235</v>
      </c>
      <c r="AI269" s="185">
        <f t="shared" si="70"/>
        <v>248</v>
      </c>
      <c r="AJ269" s="127">
        <f>locallinterp(MIN(AI269,CAP_Senior*12),'BBG rates'!$X$24:$X$65,'BBG rates'!$Y$24:$Y$65)</f>
        <v>67.918742488467984</v>
      </c>
      <c r="AK269" s="127">
        <f>locallinterp(MIN(AI269,CAP_CB*12),'BBG rates'!$AA$25:$AA$40,'BBG rates'!$AC$25:$AC$40)</f>
        <v>11</v>
      </c>
      <c r="AL269" s="144">
        <f t="shared" si="71"/>
        <v>20.676186223039558</v>
      </c>
      <c r="AM269" s="142">
        <f>(SUMPRODUCT(AL269:AL$381,G269:G$381)+SUMPRODUCT(AL269:AL$381,H269:H$381))/12</f>
        <v>0</v>
      </c>
    </row>
    <row r="270" spans="1:39" x14ac:dyDescent="0.2">
      <c r="A270" s="7">
        <v>249</v>
      </c>
      <c r="B270" s="7">
        <v>124.5</v>
      </c>
      <c r="C270" s="7">
        <v>62.25</v>
      </c>
      <c r="D270" s="12">
        <f t="shared" si="63"/>
        <v>20.75</v>
      </c>
      <c r="E270" s="29">
        <f t="shared" si="81"/>
        <v>0</v>
      </c>
      <c r="F270" s="2">
        <f t="shared" si="64"/>
        <v>0</v>
      </c>
      <c r="G270" s="2">
        <f t="shared" si="72"/>
        <v>0</v>
      </c>
      <c r="H270" s="2">
        <f t="shared" si="73"/>
        <v>0</v>
      </c>
      <c r="I270" s="2">
        <f t="shared" si="62"/>
        <v>0</v>
      </c>
      <c r="J270" s="2">
        <f t="shared" si="79"/>
        <v>0</v>
      </c>
      <c r="K270" s="2">
        <f t="shared" si="65"/>
        <v>0</v>
      </c>
      <c r="L270" s="2">
        <f t="shared" si="65"/>
        <v>0</v>
      </c>
      <c r="M270" s="2"/>
      <c r="N270" s="28">
        <f t="shared" si="80"/>
        <v>0</v>
      </c>
      <c r="O270" s="2">
        <f t="shared" si="74"/>
        <v>0</v>
      </c>
      <c r="P270" s="2">
        <f t="shared" si="75"/>
        <v>0</v>
      </c>
      <c r="R270">
        <f t="shared" si="76"/>
        <v>249</v>
      </c>
      <c r="S270" s="89">
        <f t="shared" si="66"/>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7"/>
        <v>9.8155829526191951E-2</v>
      </c>
      <c r="Y270" s="66">
        <f t="shared" si="67"/>
        <v>0</v>
      </c>
      <c r="Z270" s="72">
        <f t="shared" si="68"/>
        <v>0</v>
      </c>
      <c r="AA270" s="79">
        <f t="shared" si="69"/>
        <v>0</v>
      </c>
      <c r="AB270" s="81">
        <f t="shared" si="78"/>
        <v>0</v>
      </c>
      <c r="AD270" s="95">
        <f>locallinterp(R270,'BBG rates'!$N$10:$N$369,'BBG rates'!$P$10:$P$369)</f>
        <v>20.941994521399064</v>
      </c>
      <c r="AI270" s="185">
        <f t="shared" si="70"/>
        <v>249</v>
      </c>
      <c r="AJ270" s="127">
        <f>locallinterp(MIN(AI270,CAP_Senior*12),'BBG rates'!$X$24:$X$65,'BBG rates'!$Y$24:$Y$65)</f>
        <v>67.918742488467984</v>
      </c>
      <c r="AK270" s="127">
        <f>locallinterp(MIN(AI270,CAP_CB*12),'BBG rates'!$AA$25:$AA$40,'BBG rates'!$AC$25:$AC$40)</f>
        <v>11</v>
      </c>
      <c r="AL270" s="144">
        <f t="shared" si="71"/>
        <v>20.676186223039558</v>
      </c>
      <c r="AM270" s="142">
        <f>(SUMPRODUCT(AL270:AL$381,G270:G$381)+SUMPRODUCT(AL270:AL$381,H270:H$381))/12</f>
        <v>0</v>
      </c>
    </row>
    <row r="271" spans="1:39" x14ac:dyDescent="0.2">
      <c r="A271" s="7">
        <v>250</v>
      </c>
      <c r="B271" s="7">
        <v>125</v>
      </c>
      <c r="C271" s="7">
        <v>62.5</v>
      </c>
      <c r="D271" s="12">
        <f t="shared" si="63"/>
        <v>20.833333333333332</v>
      </c>
      <c r="E271" s="29">
        <f t="shared" si="81"/>
        <v>0</v>
      </c>
      <c r="F271" s="2">
        <f t="shared" si="64"/>
        <v>0</v>
      </c>
      <c r="G271" s="2">
        <f t="shared" si="72"/>
        <v>0</v>
      </c>
      <c r="H271" s="2">
        <f t="shared" si="73"/>
        <v>0</v>
      </c>
      <c r="I271" s="2">
        <f t="shared" si="62"/>
        <v>0</v>
      </c>
      <c r="J271" s="2">
        <f t="shared" si="79"/>
        <v>0</v>
      </c>
      <c r="K271" s="2">
        <f t="shared" si="65"/>
        <v>0</v>
      </c>
      <c r="L271" s="2">
        <f t="shared" si="65"/>
        <v>0</v>
      </c>
      <c r="M271" s="2"/>
      <c r="N271" s="28">
        <f t="shared" si="80"/>
        <v>0</v>
      </c>
      <c r="O271" s="2">
        <f t="shared" si="74"/>
        <v>0</v>
      </c>
      <c r="P271" s="2">
        <f t="shared" si="75"/>
        <v>0</v>
      </c>
      <c r="R271">
        <f t="shared" si="76"/>
        <v>250</v>
      </c>
      <c r="S271" s="89">
        <f t="shared" si="66"/>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7"/>
        <v>9.8622075513876695E-2</v>
      </c>
      <c r="Y271" s="66">
        <f t="shared" si="67"/>
        <v>0</v>
      </c>
      <c r="Z271" s="72">
        <f t="shared" si="68"/>
        <v>0</v>
      </c>
      <c r="AA271" s="79">
        <f t="shared" si="69"/>
        <v>0</v>
      </c>
      <c r="AB271" s="81">
        <f t="shared" si="78"/>
        <v>0</v>
      </c>
      <c r="AD271" s="95">
        <f>locallinterp(R271,'BBG rates'!$N$10:$N$369,'BBG rates'!$P$10:$P$369)</f>
        <v>21.023499521141709</v>
      </c>
      <c r="AI271" s="185">
        <f t="shared" si="70"/>
        <v>250</v>
      </c>
      <c r="AJ271" s="127">
        <f>locallinterp(MIN(AI271,CAP_Senior*12),'BBG rates'!$X$24:$X$65,'BBG rates'!$Y$24:$Y$65)</f>
        <v>67.918742488467984</v>
      </c>
      <c r="AK271" s="127">
        <f>locallinterp(MIN(AI271,CAP_CB*12),'BBG rates'!$AA$25:$AA$40,'BBG rates'!$AC$25:$AC$40)</f>
        <v>11</v>
      </c>
      <c r="AL271" s="144">
        <f t="shared" si="71"/>
        <v>20.676186223039558</v>
      </c>
      <c r="AM271" s="142">
        <f>(SUMPRODUCT(AL271:AL$381,G271:G$381)+SUMPRODUCT(AL271:AL$381,H271:H$381))/12</f>
        <v>0</v>
      </c>
    </row>
    <row r="272" spans="1:39" x14ac:dyDescent="0.2">
      <c r="A272" s="7">
        <v>251</v>
      </c>
      <c r="B272" s="7">
        <v>125.5</v>
      </c>
      <c r="C272" s="7">
        <v>62.75</v>
      </c>
      <c r="D272" s="12">
        <f t="shared" si="63"/>
        <v>20.916666666666668</v>
      </c>
      <c r="E272" s="29">
        <f t="shared" si="81"/>
        <v>0</v>
      </c>
      <c r="F272" s="2">
        <f t="shared" si="64"/>
        <v>0</v>
      </c>
      <c r="G272" s="2">
        <f t="shared" si="72"/>
        <v>0</v>
      </c>
      <c r="H272" s="2">
        <f t="shared" si="73"/>
        <v>0</v>
      </c>
      <c r="I272" s="2">
        <f t="shared" si="62"/>
        <v>0</v>
      </c>
      <c r="J272" s="2">
        <f t="shared" si="79"/>
        <v>0</v>
      </c>
      <c r="K272" s="2">
        <f t="shared" si="65"/>
        <v>0</v>
      </c>
      <c r="L272" s="2">
        <f t="shared" si="65"/>
        <v>0</v>
      </c>
      <c r="M272" s="2"/>
      <c r="N272" s="28">
        <f t="shared" si="80"/>
        <v>0</v>
      </c>
      <c r="O272" s="2">
        <f t="shared" si="74"/>
        <v>0</v>
      </c>
      <c r="P272" s="2">
        <f t="shared" si="75"/>
        <v>0</v>
      </c>
      <c r="R272">
        <f t="shared" si="76"/>
        <v>251</v>
      </c>
      <c r="S272" s="89">
        <f t="shared" si="66"/>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7"/>
        <v>9.9088319509021971E-2</v>
      </c>
      <c r="Y272" s="66">
        <f t="shared" si="67"/>
        <v>0</v>
      </c>
      <c r="Z272" s="72">
        <f t="shared" si="68"/>
        <v>0</v>
      </c>
      <c r="AA272" s="79">
        <f t="shared" si="69"/>
        <v>0</v>
      </c>
      <c r="AB272" s="81">
        <f t="shared" si="78"/>
        <v>0</v>
      </c>
      <c r="AD272" s="95">
        <f>locallinterp(R272,'BBG rates'!$N$10:$N$369,'BBG rates'!$P$10:$P$369)</f>
        <v>21.104983346202705</v>
      </c>
      <c r="AI272" s="185">
        <f t="shared" si="70"/>
        <v>251</v>
      </c>
      <c r="AJ272" s="127">
        <f>locallinterp(MIN(AI272,CAP_Senior*12),'BBG rates'!$X$24:$X$65,'BBG rates'!$Y$24:$Y$65)</f>
        <v>67.918742488467984</v>
      </c>
      <c r="AK272" s="127">
        <f>locallinterp(MIN(AI272,CAP_CB*12),'BBG rates'!$AA$25:$AA$40,'BBG rates'!$AC$25:$AC$40)</f>
        <v>11</v>
      </c>
      <c r="AL272" s="144">
        <f t="shared" si="71"/>
        <v>20.676186223039558</v>
      </c>
      <c r="AM272" s="142">
        <f>(SUMPRODUCT(AL272:AL$381,G272:G$381)+SUMPRODUCT(AL272:AL$381,H272:H$381))/12</f>
        <v>0</v>
      </c>
    </row>
    <row r="273" spans="1:39" x14ac:dyDescent="0.2">
      <c r="A273" s="7">
        <v>252</v>
      </c>
      <c r="B273" s="7">
        <v>126</v>
      </c>
      <c r="C273" s="7">
        <v>63</v>
      </c>
      <c r="D273" s="12">
        <f t="shared" si="63"/>
        <v>21</v>
      </c>
      <c r="E273" s="29">
        <f t="shared" si="81"/>
        <v>0</v>
      </c>
      <c r="F273" s="2">
        <f t="shared" si="64"/>
        <v>0</v>
      </c>
      <c r="G273" s="2">
        <f t="shared" si="72"/>
        <v>0</v>
      </c>
      <c r="H273" s="2">
        <f t="shared" si="73"/>
        <v>0</v>
      </c>
      <c r="I273" s="2">
        <f t="shared" si="62"/>
        <v>0</v>
      </c>
      <c r="J273" s="2">
        <f t="shared" si="79"/>
        <v>0</v>
      </c>
      <c r="K273" s="2">
        <f t="shared" si="65"/>
        <v>0</v>
      </c>
      <c r="L273" s="2">
        <f t="shared" si="65"/>
        <v>0</v>
      </c>
      <c r="M273" s="2"/>
      <c r="N273" s="28">
        <f t="shared" si="80"/>
        <v>0</v>
      </c>
      <c r="O273" s="2">
        <f t="shared" si="74"/>
        <v>0</v>
      </c>
      <c r="P273" s="2">
        <f t="shared" si="75"/>
        <v>0</v>
      </c>
      <c r="R273">
        <f t="shared" si="76"/>
        <v>252</v>
      </c>
      <c r="S273" s="89">
        <f t="shared" si="66"/>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7"/>
        <v>9.9554561511361328E-2</v>
      </c>
      <c r="Y273" s="66">
        <f t="shared" si="67"/>
        <v>0</v>
      </c>
      <c r="Z273" s="72">
        <f t="shared" si="68"/>
        <v>0</v>
      </c>
      <c r="AA273" s="79">
        <f t="shared" si="69"/>
        <v>0</v>
      </c>
      <c r="AB273" s="81">
        <f t="shared" si="78"/>
        <v>0</v>
      </c>
      <c r="AD273" s="95">
        <f>locallinterp(R273,'BBG rates'!$N$10:$N$369,'BBG rates'!$P$10:$P$369)</f>
        <v>21.186446202864438</v>
      </c>
      <c r="AI273" s="185">
        <f t="shared" si="70"/>
        <v>252</v>
      </c>
      <c r="AJ273" s="127">
        <f>locallinterp(MIN(AI273,CAP_Senior*12),'BBG rates'!$X$24:$X$65,'BBG rates'!$Y$24:$Y$65)</f>
        <v>67.918742488467984</v>
      </c>
      <c r="AK273" s="127">
        <f>locallinterp(MIN(AI273,CAP_CB*12),'BBG rates'!$AA$25:$AA$40,'BBG rates'!$AC$25:$AC$40)</f>
        <v>11</v>
      </c>
      <c r="AL273" s="144">
        <f t="shared" si="71"/>
        <v>20.676186223039558</v>
      </c>
      <c r="AM273" s="142">
        <f>(SUMPRODUCT(AL273:AL$381,G273:G$381)+SUMPRODUCT(AL273:AL$381,H273:H$381))/12</f>
        <v>0</v>
      </c>
    </row>
    <row r="274" spans="1:39" x14ac:dyDescent="0.2">
      <c r="A274" s="7">
        <v>253</v>
      </c>
      <c r="B274" s="7">
        <v>126.5</v>
      </c>
      <c r="C274" s="7">
        <v>63.25</v>
      </c>
      <c r="D274" s="12">
        <f t="shared" si="63"/>
        <v>21.083333333333332</v>
      </c>
      <c r="E274" s="29">
        <f t="shared" si="81"/>
        <v>0</v>
      </c>
      <c r="F274" s="2">
        <f t="shared" si="64"/>
        <v>0</v>
      </c>
      <c r="G274" s="2">
        <f t="shared" si="72"/>
        <v>0</v>
      </c>
      <c r="H274" s="2">
        <f t="shared" si="73"/>
        <v>0</v>
      </c>
      <c r="I274" s="2">
        <f t="shared" si="62"/>
        <v>0</v>
      </c>
      <c r="J274" s="2">
        <f t="shared" si="79"/>
        <v>0</v>
      </c>
      <c r="K274" s="2">
        <f t="shared" si="65"/>
        <v>0</v>
      </c>
      <c r="L274" s="2">
        <f t="shared" si="65"/>
        <v>0</v>
      </c>
      <c r="M274" s="2"/>
      <c r="N274" s="28">
        <f t="shared" si="80"/>
        <v>0</v>
      </c>
      <c r="O274" s="2">
        <f t="shared" si="74"/>
        <v>0</v>
      </c>
      <c r="P274" s="2">
        <f t="shared" si="75"/>
        <v>0</v>
      </c>
      <c r="R274">
        <f t="shared" si="76"/>
        <v>253</v>
      </c>
      <c r="S274" s="89">
        <f t="shared" si="66"/>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7"/>
        <v>0.10002080152142767</v>
      </c>
      <c r="Y274" s="66">
        <f t="shared" si="67"/>
        <v>0</v>
      </c>
      <c r="Z274" s="72">
        <f t="shared" si="68"/>
        <v>0</v>
      </c>
      <c r="AA274" s="79">
        <f t="shared" si="69"/>
        <v>0</v>
      </c>
      <c r="AB274" s="81">
        <f t="shared" si="78"/>
        <v>0</v>
      </c>
      <c r="AD274" s="95">
        <f>locallinterp(R274,'BBG rates'!$N$10:$N$369,'BBG rates'!$P$10:$P$369)</f>
        <v>21.267888299898672</v>
      </c>
      <c r="AI274" s="185">
        <f t="shared" si="70"/>
        <v>253</v>
      </c>
      <c r="AJ274" s="127">
        <f>locallinterp(MIN(AI274,CAP_Senior*12),'BBG rates'!$X$24:$X$65,'BBG rates'!$Y$24:$Y$65)</f>
        <v>67.918742488467984</v>
      </c>
      <c r="AK274" s="127">
        <f>locallinterp(MIN(AI274,CAP_CB*12),'BBG rates'!$AA$25:$AA$40,'BBG rates'!$AC$25:$AC$40)</f>
        <v>11</v>
      </c>
      <c r="AL274" s="144">
        <f t="shared" si="71"/>
        <v>20.676186223039558</v>
      </c>
      <c r="AM274" s="142">
        <f>(SUMPRODUCT(AL274:AL$381,G274:G$381)+SUMPRODUCT(AL274:AL$381,H274:H$381))/12</f>
        <v>0</v>
      </c>
    </row>
    <row r="275" spans="1:39" x14ac:dyDescent="0.2">
      <c r="A275" s="7">
        <v>254</v>
      </c>
      <c r="B275" s="7">
        <v>127</v>
      </c>
      <c r="C275" s="7">
        <v>63.5</v>
      </c>
      <c r="D275" s="12">
        <f t="shared" si="63"/>
        <v>21.166666666666668</v>
      </c>
      <c r="E275" s="29">
        <f t="shared" si="81"/>
        <v>0</v>
      </c>
      <c r="F275" s="2">
        <f t="shared" si="64"/>
        <v>0</v>
      </c>
      <c r="G275" s="2">
        <f t="shared" si="72"/>
        <v>0</v>
      </c>
      <c r="H275" s="2">
        <f t="shared" si="73"/>
        <v>0</v>
      </c>
      <c r="I275" s="2">
        <f t="shared" ref="I275:I338" si="82">SUM(F275:H275)</f>
        <v>0</v>
      </c>
      <c r="J275" s="2">
        <f t="shared" si="79"/>
        <v>0</v>
      </c>
      <c r="K275" s="2">
        <f t="shared" si="65"/>
        <v>0</v>
      </c>
      <c r="L275" s="2">
        <f t="shared" si="65"/>
        <v>0</v>
      </c>
      <c r="M275" s="2"/>
      <c r="N275" s="28">
        <f t="shared" si="80"/>
        <v>0</v>
      </c>
      <c r="O275" s="2">
        <f t="shared" si="74"/>
        <v>0</v>
      </c>
      <c r="P275" s="2">
        <f t="shared" si="75"/>
        <v>0</v>
      </c>
      <c r="R275">
        <f t="shared" si="76"/>
        <v>254</v>
      </c>
      <c r="S275" s="89">
        <f t="shared" si="66"/>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7"/>
        <v>0.10048703953895455</v>
      </c>
      <c r="Y275" s="66">
        <f t="shared" si="67"/>
        <v>0</v>
      </c>
      <c r="Z275" s="72">
        <f t="shared" si="68"/>
        <v>0</v>
      </c>
      <c r="AA275" s="79">
        <f t="shared" si="69"/>
        <v>0</v>
      </c>
      <c r="AB275" s="81">
        <f t="shared" si="78"/>
        <v>0</v>
      </c>
      <c r="AD275" s="95">
        <f>locallinterp(R275,'BBG rates'!$N$10:$N$369,'BBG rates'!$P$10:$P$369)</f>
        <v>21.3493098435946</v>
      </c>
      <c r="AI275" s="185">
        <f t="shared" si="70"/>
        <v>254</v>
      </c>
      <c r="AJ275" s="127">
        <f>locallinterp(MIN(AI275,CAP_Senior*12),'BBG rates'!$X$24:$X$65,'BBG rates'!$Y$24:$Y$65)</f>
        <v>67.918742488467984</v>
      </c>
      <c r="AK275" s="127">
        <f>locallinterp(MIN(AI275,CAP_CB*12),'BBG rates'!$AA$25:$AA$40,'BBG rates'!$AC$25:$AC$40)</f>
        <v>11</v>
      </c>
      <c r="AL275" s="144">
        <f t="shared" si="71"/>
        <v>20.676186223039558</v>
      </c>
      <c r="AM275" s="142">
        <f>(SUMPRODUCT(AL275:AL$381,G275:G$381)+SUMPRODUCT(AL275:AL$381,H275:H$381))/12</f>
        <v>0</v>
      </c>
    </row>
    <row r="276" spans="1:39" x14ac:dyDescent="0.2">
      <c r="A276" s="7">
        <v>255</v>
      </c>
      <c r="B276" s="7">
        <v>127.5</v>
      </c>
      <c r="C276" s="7">
        <v>63.75</v>
      </c>
      <c r="D276" s="12">
        <f t="shared" si="63"/>
        <v>21.25</v>
      </c>
      <c r="E276" s="29">
        <f t="shared" si="81"/>
        <v>0</v>
      </c>
      <c r="F276" s="2">
        <f t="shared" si="64"/>
        <v>0</v>
      </c>
      <c r="G276" s="2">
        <f t="shared" si="72"/>
        <v>0</v>
      </c>
      <c r="H276" s="2">
        <f t="shared" si="73"/>
        <v>0</v>
      </c>
      <c r="I276" s="2">
        <f t="shared" si="82"/>
        <v>0</v>
      </c>
      <c r="J276" s="2">
        <f t="shared" si="79"/>
        <v>0</v>
      </c>
      <c r="K276" s="2">
        <f t="shared" si="65"/>
        <v>0</v>
      </c>
      <c r="L276" s="2">
        <f t="shared" si="65"/>
        <v>0</v>
      </c>
      <c r="M276" s="2"/>
      <c r="N276" s="28">
        <f t="shared" si="80"/>
        <v>0</v>
      </c>
      <c r="O276" s="2">
        <f t="shared" si="74"/>
        <v>0</v>
      </c>
      <c r="P276" s="2">
        <f t="shared" si="75"/>
        <v>0</v>
      </c>
      <c r="R276">
        <f t="shared" si="76"/>
        <v>255</v>
      </c>
      <c r="S276" s="89">
        <f t="shared" si="66"/>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7"/>
        <v>0.10095327556420841</v>
      </c>
      <c r="Y276" s="66">
        <f t="shared" si="67"/>
        <v>0</v>
      </c>
      <c r="Z276" s="72">
        <f t="shared" si="68"/>
        <v>0</v>
      </c>
      <c r="AA276" s="79">
        <f t="shared" si="69"/>
        <v>0</v>
      </c>
      <c r="AB276" s="81">
        <f t="shared" si="78"/>
        <v>0</v>
      </c>
      <c r="AD276" s="95">
        <f>locallinterp(R276,'BBG rates'!$N$10:$N$369,'BBG rates'!$P$10:$P$369)</f>
        <v>21.430711057642203</v>
      </c>
      <c r="AI276" s="185">
        <f t="shared" si="70"/>
        <v>255</v>
      </c>
      <c r="AJ276" s="127">
        <f>locallinterp(MIN(AI276,CAP_Senior*12),'BBG rates'!$X$24:$X$65,'BBG rates'!$Y$24:$Y$65)</f>
        <v>67.918742488467984</v>
      </c>
      <c r="AK276" s="127">
        <f>locallinterp(MIN(AI276,CAP_CB*12),'BBG rates'!$AA$25:$AA$40,'BBG rates'!$AC$25:$AC$40)</f>
        <v>11</v>
      </c>
      <c r="AL276" s="144">
        <f t="shared" si="71"/>
        <v>20.676186223039558</v>
      </c>
      <c r="AM276" s="142">
        <f>(SUMPRODUCT(AL276:AL$381,G276:G$381)+SUMPRODUCT(AL276:AL$381,H276:H$381))/12</f>
        <v>0</v>
      </c>
    </row>
    <row r="277" spans="1:39" x14ac:dyDescent="0.2">
      <c r="A277" s="7">
        <v>256</v>
      </c>
      <c r="B277" s="7">
        <v>128</v>
      </c>
      <c r="C277" s="7">
        <v>64</v>
      </c>
      <c r="D277" s="12">
        <f t="shared" si="63"/>
        <v>21.333333333333332</v>
      </c>
      <c r="E277" s="29">
        <f t="shared" si="81"/>
        <v>0</v>
      </c>
      <c r="F277" s="2">
        <f t="shared" si="64"/>
        <v>0</v>
      </c>
      <c r="G277" s="2">
        <f t="shared" si="72"/>
        <v>0</v>
      </c>
      <c r="H277" s="2">
        <f t="shared" si="73"/>
        <v>0</v>
      </c>
      <c r="I277" s="2">
        <f t="shared" si="82"/>
        <v>0</v>
      </c>
      <c r="J277" s="2">
        <f t="shared" si="79"/>
        <v>0</v>
      </c>
      <c r="K277" s="2">
        <f t="shared" si="65"/>
        <v>0</v>
      </c>
      <c r="L277" s="2">
        <f t="shared" si="65"/>
        <v>0</v>
      </c>
      <c r="M277" s="2"/>
      <c r="N277" s="28">
        <f t="shared" si="80"/>
        <v>0</v>
      </c>
      <c r="O277" s="2">
        <f t="shared" si="74"/>
        <v>0</v>
      </c>
      <c r="P277" s="2">
        <f t="shared" si="75"/>
        <v>0</v>
      </c>
      <c r="R277">
        <f t="shared" si="76"/>
        <v>256</v>
      </c>
      <c r="S277" s="89">
        <f t="shared" si="66"/>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7"/>
        <v>0.10141950959692281</v>
      </c>
      <c r="Y277" s="66">
        <f t="shared" si="67"/>
        <v>0</v>
      </c>
      <c r="Z277" s="72">
        <f t="shared" si="68"/>
        <v>0</v>
      </c>
      <c r="AA277" s="79">
        <f t="shared" si="69"/>
        <v>0</v>
      </c>
      <c r="AB277" s="81">
        <f t="shared" si="78"/>
        <v>0</v>
      </c>
      <c r="AD277" s="95">
        <f>locallinterp(R277,'BBG rates'!$N$10:$N$369,'BBG rates'!$P$10:$P$369)</f>
        <v>21.512092153314295</v>
      </c>
      <c r="AI277" s="185">
        <f t="shared" si="70"/>
        <v>256</v>
      </c>
      <c r="AJ277" s="127">
        <f>locallinterp(MIN(AI277,CAP_Senior*12),'BBG rates'!$X$24:$X$65,'BBG rates'!$Y$24:$Y$65)</f>
        <v>67.918742488467984</v>
      </c>
      <c r="AK277" s="127">
        <f>locallinterp(MIN(AI277,CAP_CB*12),'BBG rates'!$AA$25:$AA$40,'BBG rates'!$AC$25:$AC$40)</f>
        <v>11</v>
      </c>
      <c r="AL277" s="144">
        <f t="shared" si="71"/>
        <v>20.676186223039558</v>
      </c>
      <c r="AM277" s="142">
        <f>(SUMPRODUCT(AL277:AL$381,G277:G$381)+SUMPRODUCT(AL277:AL$381,H277:H$381))/12</f>
        <v>0</v>
      </c>
    </row>
    <row r="278" spans="1:39" x14ac:dyDescent="0.2">
      <c r="A278" s="7">
        <v>257</v>
      </c>
      <c r="B278" s="7">
        <v>128.5</v>
      </c>
      <c r="C278" s="7">
        <v>64.25</v>
      </c>
      <c r="D278" s="12">
        <f t="shared" ref="D278:D341" si="83">A278/12</f>
        <v>21.416666666666668</v>
      </c>
      <c r="E278" s="29">
        <f t="shared" si="81"/>
        <v>0</v>
      </c>
      <c r="F278" s="2">
        <f t="shared" ref="F278:F341" si="84">IF($A278&lt;=$I$8,-IPMT($G$11,1,$I$8-$A278+1,$E277),0)</f>
        <v>0</v>
      </c>
      <c r="G278" s="2">
        <f t="shared" si="72"/>
        <v>0</v>
      </c>
      <c r="H278" s="2">
        <f t="shared" si="73"/>
        <v>0</v>
      </c>
      <c r="I278" s="2">
        <f t="shared" si="82"/>
        <v>0</v>
      </c>
      <c r="J278" s="2">
        <f t="shared" si="79"/>
        <v>0</v>
      </c>
      <c r="K278" s="2">
        <f t="shared" ref="K278:L341" si="85">I278/(1+$F$12)^IF($I$7=1,$A278,IF($I$7=2,$B278,IF($I$7=4,$C278,$D278)))</f>
        <v>0</v>
      </c>
      <c r="L278" s="2">
        <f t="shared" si="85"/>
        <v>0</v>
      </c>
      <c r="M278" s="2"/>
      <c r="N278" s="28">
        <f t="shared" si="80"/>
        <v>0</v>
      </c>
      <c r="O278" s="2">
        <f t="shared" si="74"/>
        <v>0</v>
      </c>
      <c r="P278" s="2">
        <f t="shared" si="75"/>
        <v>0</v>
      </c>
      <c r="R278">
        <f t="shared" si="76"/>
        <v>257</v>
      </c>
      <c r="S278" s="89">
        <f t="shared" ref="S278:S341" si="86">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7"/>
        <v>0.10188574163709774</v>
      </c>
      <c r="Y278" s="66">
        <f t="shared" ref="Y278:Y341" si="87">T278*X278%/12+Y279</f>
        <v>0</v>
      </c>
      <c r="Z278" s="72">
        <f t="shared" ref="Z278:Z341" si="88">IF(U278=0,0,Y278*1200/U278)</f>
        <v>0</v>
      </c>
      <c r="AA278" s="79">
        <f t="shared" ref="AA278:AA341" si="89">T278*$AA$17%/12+AA279</f>
        <v>0</v>
      </c>
      <c r="AB278" s="81">
        <f t="shared" si="78"/>
        <v>0</v>
      </c>
      <c r="AD278" s="95">
        <f>locallinterp(R278,'BBG rates'!$N$10:$N$369,'BBG rates'!$P$10:$P$369)</f>
        <v>21.593453344369607</v>
      </c>
      <c r="AI278" s="185">
        <f t="shared" ref="AI278:AI341" si="90">A278</f>
        <v>257</v>
      </c>
      <c r="AJ278" s="127">
        <f>locallinterp(MIN(AI278,CAP_Senior*12),'BBG rates'!$X$24:$X$65,'BBG rates'!$Y$24:$Y$65)</f>
        <v>67.918742488467984</v>
      </c>
      <c r="AK278" s="127">
        <f>locallinterp(MIN(AI278,CAP_CB*12),'BBG rates'!$AA$25:$AA$40,'BBG rates'!$AC$25:$AC$40)</f>
        <v>11</v>
      </c>
      <c r="AL278" s="144">
        <f t="shared" ref="AL278:AL341" si="91">SUMPRODUCT(AJ278:AK278,$AJ$19:$AK$19)</f>
        <v>20.676186223039558</v>
      </c>
      <c r="AM278" s="142">
        <f>(SUMPRODUCT(AL278:AL$381,G278:G$381)+SUMPRODUCT(AL278:AL$381,H278:H$381))/12</f>
        <v>0</v>
      </c>
    </row>
    <row r="279" spans="1:39" x14ac:dyDescent="0.2">
      <c r="A279" s="7">
        <v>258</v>
      </c>
      <c r="B279" s="7">
        <v>129</v>
      </c>
      <c r="C279" s="7">
        <v>64.5</v>
      </c>
      <c r="D279" s="12">
        <f t="shared" si="83"/>
        <v>21.5</v>
      </c>
      <c r="E279" s="29">
        <f t="shared" si="81"/>
        <v>0</v>
      </c>
      <c r="F279" s="2">
        <f t="shared" si="84"/>
        <v>0</v>
      </c>
      <c r="G279" s="2">
        <f t="shared" ref="G279:G342" si="92">IF($A279&lt;=$I$8,-PPMT($G$11,1,$I$8-$A279+1,$E278),0)</f>
        <v>0</v>
      </c>
      <c r="H279" s="2">
        <f t="shared" ref="H279:H342" si="93">IF($A279&lt;=$I$8,(E278-G279)*$G$13,0)</f>
        <v>0</v>
      </c>
      <c r="I279" s="2">
        <f t="shared" si="82"/>
        <v>0</v>
      </c>
      <c r="J279" s="2">
        <f t="shared" si="79"/>
        <v>0</v>
      </c>
      <c r="K279" s="2">
        <f t="shared" si="85"/>
        <v>0</v>
      </c>
      <c r="L279" s="2">
        <f t="shared" si="85"/>
        <v>0</v>
      </c>
      <c r="M279" s="2"/>
      <c r="N279" s="28">
        <f t="shared" si="80"/>
        <v>0</v>
      </c>
      <c r="O279" s="2">
        <f t="shared" ref="O279:O342" si="94">IF($A279&lt;=$I$8,-IPMT($G$11,1,$I$8-$A279+1,$N278),0)</f>
        <v>0</v>
      </c>
      <c r="P279" s="2">
        <f t="shared" ref="P279:P342" si="95">IF($A279&lt;=$I$8,-PPMT($G$11,1,$I$8-$A279+1,$N278),0)</f>
        <v>0</v>
      </c>
      <c r="R279">
        <f t="shared" ref="R279:R342" si="96">ROUND(D279*12,1)</f>
        <v>258</v>
      </c>
      <c r="S279" s="89">
        <f t="shared" si="86"/>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7">((1+W279%)^(1/12)-1)*1200</f>
        <v>0.10235197168499965</v>
      </c>
      <c r="Y279" s="66">
        <f t="shared" si="87"/>
        <v>0</v>
      </c>
      <c r="Z279" s="72">
        <f t="shared" si="88"/>
        <v>0</v>
      </c>
      <c r="AA279" s="79">
        <f t="shared" si="89"/>
        <v>0</v>
      </c>
      <c r="AB279" s="81">
        <f t="shared" ref="AB279:AB342" si="98">IF(U279=0,0,AA279*1200/U279)</f>
        <v>0</v>
      </c>
      <c r="AD279" s="95">
        <f>locallinterp(R279,'BBG rates'!$N$10:$N$369,'BBG rates'!$P$10:$P$369)</f>
        <v>21.674794856997718</v>
      </c>
      <c r="AI279" s="185">
        <f t="shared" si="90"/>
        <v>258</v>
      </c>
      <c r="AJ279" s="127">
        <f>locallinterp(MIN(AI279,CAP_Senior*12),'BBG rates'!$X$24:$X$65,'BBG rates'!$Y$24:$Y$65)</f>
        <v>67.918742488467984</v>
      </c>
      <c r="AK279" s="127">
        <f>locallinterp(MIN(AI279,CAP_CB*12),'BBG rates'!$AA$25:$AA$40,'BBG rates'!$AC$25:$AC$40)</f>
        <v>11</v>
      </c>
      <c r="AL279" s="144">
        <f t="shared" si="91"/>
        <v>20.676186223039558</v>
      </c>
      <c r="AM279" s="142">
        <f>(SUMPRODUCT(AL279:AL$381,G279:G$381)+SUMPRODUCT(AL279:AL$381,H279:H$381))/12</f>
        <v>0</v>
      </c>
    </row>
    <row r="280" spans="1:39" x14ac:dyDescent="0.2">
      <c r="A280" s="7">
        <v>259</v>
      </c>
      <c r="B280" s="7">
        <v>129.5</v>
      </c>
      <c r="C280" s="7">
        <v>64.75</v>
      </c>
      <c r="D280" s="12">
        <f t="shared" si="83"/>
        <v>21.583333333333332</v>
      </c>
      <c r="E280" s="29">
        <f t="shared" si="81"/>
        <v>0</v>
      </c>
      <c r="F280" s="2">
        <f t="shared" si="84"/>
        <v>0</v>
      </c>
      <c r="G280" s="2">
        <f t="shared" si="92"/>
        <v>0</v>
      </c>
      <c r="H280" s="2">
        <f t="shared" si="93"/>
        <v>0</v>
      </c>
      <c r="I280" s="2">
        <f t="shared" si="82"/>
        <v>0</v>
      </c>
      <c r="J280" s="2">
        <f t="shared" ref="J280:J343" si="99">IF($I$7=1,I280*A280,IF($I$7=2,I280*B280,IF($I$7=4,I280*C280,I280*D280)))</f>
        <v>0</v>
      </c>
      <c r="K280" s="2">
        <f t="shared" si="85"/>
        <v>0</v>
      </c>
      <c r="L280" s="2">
        <f t="shared" si="85"/>
        <v>0</v>
      </c>
      <c r="M280" s="2"/>
      <c r="N280" s="28">
        <f t="shared" ref="N280:N343" si="100">IF($A280&lt;=$I$8,N279-P280,0)</f>
        <v>0</v>
      </c>
      <c r="O280" s="2">
        <f t="shared" si="94"/>
        <v>0</v>
      </c>
      <c r="P280" s="2">
        <f t="shared" si="95"/>
        <v>0</v>
      </c>
      <c r="R280">
        <f t="shared" si="96"/>
        <v>259</v>
      </c>
      <c r="S280" s="89">
        <f t="shared" si="86"/>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7"/>
        <v>0.1028181997403621</v>
      </c>
      <c r="Y280" s="66">
        <f t="shared" si="87"/>
        <v>0</v>
      </c>
      <c r="Z280" s="72">
        <f t="shared" si="88"/>
        <v>0</v>
      </c>
      <c r="AA280" s="79">
        <f t="shared" si="89"/>
        <v>0</v>
      </c>
      <c r="AB280" s="81">
        <f t="shared" si="98"/>
        <v>0</v>
      </c>
      <c r="AD280" s="95">
        <f>locallinterp(R280,'BBG rates'!$N$10:$N$369,'BBG rates'!$P$10:$P$369)</f>
        <v>21.756116914906606</v>
      </c>
      <c r="AI280" s="185">
        <f t="shared" si="90"/>
        <v>259</v>
      </c>
      <c r="AJ280" s="127">
        <f>locallinterp(MIN(AI280,CAP_Senior*12),'BBG rates'!$X$24:$X$65,'BBG rates'!$Y$24:$Y$65)</f>
        <v>67.918742488467984</v>
      </c>
      <c r="AK280" s="127">
        <f>locallinterp(MIN(AI280,CAP_CB*12),'BBG rates'!$AA$25:$AA$40,'BBG rates'!$AC$25:$AC$40)</f>
        <v>11</v>
      </c>
      <c r="AL280" s="144">
        <f t="shared" si="91"/>
        <v>20.676186223039558</v>
      </c>
      <c r="AM280" s="142">
        <f>(SUMPRODUCT(AL280:AL$381,G280:G$381)+SUMPRODUCT(AL280:AL$381,H280:H$381))/12</f>
        <v>0</v>
      </c>
    </row>
    <row r="281" spans="1:39" x14ac:dyDescent="0.2">
      <c r="A281" s="7">
        <v>260</v>
      </c>
      <c r="B281" s="7">
        <v>130</v>
      </c>
      <c r="C281" s="7">
        <v>65</v>
      </c>
      <c r="D281" s="12">
        <f t="shared" si="83"/>
        <v>21.666666666666668</v>
      </c>
      <c r="E281" s="29">
        <f t="shared" si="81"/>
        <v>0</v>
      </c>
      <c r="F281" s="2">
        <f t="shared" si="84"/>
        <v>0</v>
      </c>
      <c r="G281" s="2">
        <f t="shared" si="92"/>
        <v>0</v>
      </c>
      <c r="H281" s="2">
        <f t="shared" si="93"/>
        <v>0</v>
      </c>
      <c r="I281" s="2">
        <f t="shared" si="82"/>
        <v>0</v>
      </c>
      <c r="J281" s="2">
        <f t="shared" si="99"/>
        <v>0</v>
      </c>
      <c r="K281" s="2">
        <f t="shared" si="85"/>
        <v>0</v>
      </c>
      <c r="L281" s="2">
        <f t="shared" si="85"/>
        <v>0</v>
      </c>
      <c r="M281" s="2"/>
      <c r="N281" s="28">
        <f t="shared" si="100"/>
        <v>0</v>
      </c>
      <c r="O281" s="2">
        <f t="shared" si="94"/>
        <v>0</v>
      </c>
      <c r="P281" s="2">
        <f t="shared" si="95"/>
        <v>0</v>
      </c>
      <c r="R281">
        <f t="shared" si="96"/>
        <v>260</v>
      </c>
      <c r="S281" s="89">
        <f t="shared" si="86"/>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7"/>
        <v>0.10328442580345154</v>
      </c>
      <c r="Y281" s="66">
        <f t="shared" si="87"/>
        <v>0</v>
      </c>
      <c r="Z281" s="72">
        <f t="shared" si="88"/>
        <v>0</v>
      </c>
      <c r="AA281" s="79">
        <f t="shared" si="89"/>
        <v>0</v>
      </c>
      <c r="AB281" s="81">
        <f t="shared" si="98"/>
        <v>0</v>
      </c>
      <c r="AD281" s="95">
        <f>locallinterp(R281,'BBG rates'!$N$10:$N$369,'BBG rates'!$P$10:$P$369)</f>
        <v>21.837419744293623</v>
      </c>
      <c r="AI281" s="185">
        <f t="shared" si="90"/>
        <v>260</v>
      </c>
      <c r="AJ281" s="127">
        <f>locallinterp(MIN(AI281,CAP_Senior*12),'BBG rates'!$X$24:$X$65,'BBG rates'!$Y$24:$Y$65)</f>
        <v>67.918742488467984</v>
      </c>
      <c r="AK281" s="127">
        <f>locallinterp(MIN(AI281,CAP_CB*12),'BBG rates'!$AA$25:$AA$40,'BBG rates'!$AC$25:$AC$40)</f>
        <v>11</v>
      </c>
      <c r="AL281" s="144">
        <f t="shared" si="91"/>
        <v>20.676186223039558</v>
      </c>
      <c r="AM281" s="142">
        <f>(SUMPRODUCT(AL281:AL$381,G281:G$381)+SUMPRODUCT(AL281:AL$381,H281:H$381))/12</f>
        <v>0</v>
      </c>
    </row>
    <row r="282" spans="1:39" x14ac:dyDescent="0.2">
      <c r="A282" s="7">
        <v>261</v>
      </c>
      <c r="B282" s="7">
        <v>130.5</v>
      </c>
      <c r="C282" s="7">
        <v>65.25</v>
      </c>
      <c r="D282" s="12">
        <f t="shared" si="83"/>
        <v>21.75</v>
      </c>
      <c r="E282" s="29">
        <f t="shared" si="81"/>
        <v>0</v>
      </c>
      <c r="F282" s="2">
        <f t="shared" si="84"/>
        <v>0</v>
      </c>
      <c r="G282" s="2">
        <f t="shared" si="92"/>
        <v>0</v>
      </c>
      <c r="H282" s="2">
        <f t="shared" si="93"/>
        <v>0</v>
      </c>
      <c r="I282" s="2">
        <f t="shared" si="82"/>
        <v>0</v>
      </c>
      <c r="J282" s="2">
        <f t="shared" si="99"/>
        <v>0</v>
      </c>
      <c r="K282" s="2">
        <f t="shared" si="85"/>
        <v>0</v>
      </c>
      <c r="L282" s="2">
        <f t="shared" si="85"/>
        <v>0</v>
      </c>
      <c r="M282" s="2"/>
      <c r="N282" s="28">
        <f t="shared" si="100"/>
        <v>0</v>
      </c>
      <c r="O282" s="2">
        <f t="shared" si="94"/>
        <v>0</v>
      </c>
      <c r="P282" s="2">
        <f t="shared" si="95"/>
        <v>0</v>
      </c>
      <c r="R282">
        <f t="shared" si="96"/>
        <v>261</v>
      </c>
      <c r="S282" s="89">
        <f t="shared" si="86"/>
        <v>0</v>
      </c>
      <c r="T282" s="89">
        <f>IF(AND(S282=0,S281&gt;0),SUM($G282:$H$381),S282)</f>
        <v>0</v>
      </c>
      <c r="U282" s="82">
        <f>SUM(T282:T$381)</f>
        <v>0</v>
      </c>
      <c r="V282" s="68">
        <f>localspline(R282,'BBG rates'!$G$10:$G$27,'BBG rates'!$K$10:$K$27)</f>
        <v>0.97540589499727048</v>
      </c>
      <c r="W282" s="68">
        <f>locallinterp(R282,'BBG rates'!$G$10:$G$27,'BBG rates'!$J$10:$J$27)</f>
        <v>0.1038</v>
      </c>
      <c r="X282" s="56">
        <f t="shared" si="97"/>
        <v>0.10375064987426796</v>
      </c>
      <c r="Y282" s="66">
        <f t="shared" si="87"/>
        <v>0</v>
      </c>
      <c r="Z282" s="72">
        <f t="shared" si="88"/>
        <v>0</v>
      </c>
      <c r="AA282" s="79">
        <f t="shared" si="89"/>
        <v>0</v>
      </c>
      <c r="AB282" s="81">
        <f t="shared" si="98"/>
        <v>0</v>
      </c>
      <c r="AD282" s="95">
        <f>locallinterp(R282,'BBG rates'!$N$10:$N$369,'BBG rates'!$P$10:$P$369)</f>
        <v>21.91870356887673</v>
      </c>
      <c r="AI282" s="185">
        <f t="shared" si="90"/>
        <v>261</v>
      </c>
      <c r="AJ282" s="127">
        <f>locallinterp(MIN(AI282,CAP_Senior*12),'BBG rates'!$X$24:$X$65,'BBG rates'!$Y$24:$Y$65)</f>
        <v>67.918742488467984</v>
      </c>
      <c r="AK282" s="127">
        <f>locallinterp(MIN(AI282,CAP_CB*12),'BBG rates'!$AA$25:$AA$40,'BBG rates'!$AC$25:$AC$40)</f>
        <v>11</v>
      </c>
      <c r="AL282" s="144">
        <f t="shared" si="91"/>
        <v>20.676186223039558</v>
      </c>
      <c r="AM282" s="142">
        <f>(SUMPRODUCT(AL282:AL$381,G282:G$381)+SUMPRODUCT(AL282:AL$381,H282:H$381))/12</f>
        <v>0</v>
      </c>
    </row>
    <row r="283" spans="1:39" x14ac:dyDescent="0.2">
      <c r="A283" s="7">
        <v>262</v>
      </c>
      <c r="B283" s="7">
        <v>131</v>
      </c>
      <c r="C283" s="7">
        <v>65.5</v>
      </c>
      <c r="D283" s="12">
        <f t="shared" si="83"/>
        <v>21.833333333333332</v>
      </c>
      <c r="E283" s="29">
        <f t="shared" si="81"/>
        <v>0</v>
      </c>
      <c r="F283" s="2">
        <f t="shared" si="84"/>
        <v>0</v>
      </c>
      <c r="G283" s="2">
        <f t="shared" si="92"/>
        <v>0</v>
      </c>
      <c r="H283" s="2">
        <f t="shared" si="93"/>
        <v>0</v>
      </c>
      <c r="I283" s="2">
        <f t="shared" si="82"/>
        <v>0</v>
      </c>
      <c r="J283" s="2">
        <f t="shared" si="99"/>
        <v>0</v>
      </c>
      <c r="K283" s="2">
        <f t="shared" si="85"/>
        <v>0</v>
      </c>
      <c r="L283" s="2">
        <f t="shared" si="85"/>
        <v>0</v>
      </c>
      <c r="M283" s="2"/>
      <c r="N283" s="28">
        <f t="shared" si="100"/>
        <v>0</v>
      </c>
      <c r="O283" s="2">
        <f t="shared" si="94"/>
        <v>0</v>
      </c>
      <c r="P283" s="2">
        <f t="shared" si="95"/>
        <v>0</v>
      </c>
      <c r="R283">
        <f t="shared" si="96"/>
        <v>262</v>
      </c>
      <c r="S283" s="89">
        <f t="shared" si="86"/>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7"/>
        <v>0.10421687195281137</v>
      </c>
      <c r="Y283" s="66">
        <f t="shared" si="87"/>
        <v>0</v>
      </c>
      <c r="Z283" s="72">
        <f t="shared" si="88"/>
        <v>0</v>
      </c>
      <c r="AA283" s="79">
        <f t="shared" si="89"/>
        <v>0</v>
      </c>
      <c r="AB283" s="81">
        <f t="shared" si="98"/>
        <v>0</v>
      </c>
      <c r="AD283" s="95">
        <f>locallinterp(R283,'BBG rates'!$N$10:$N$369,'BBG rates'!$P$10:$P$369)</f>
        <v>21.999968624801195</v>
      </c>
      <c r="AI283" s="185">
        <f t="shared" si="90"/>
        <v>262</v>
      </c>
      <c r="AJ283" s="127">
        <f>locallinterp(MIN(AI283,CAP_Senior*12),'BBG rates'!$X$24:$X$65,'BBG rates'!$Y$24:$Y$65)</f>
        <v>67.918742488467984</v>
      </c>
      <c r="AK283" s="127">
        <f>locallinterp(MIN(AI283,CAP_CB*12),'BBG rates'!$AA$25:$AA$40,'BBG rates'!$AC$25:$AC$40)</f>
        <v>11</v>
      </c>
      <c r="AL283" s="144">
        <f t="shared" si="91"/>
        <v>20.676186223039558</v>
      </c>
      <c r="AM283" s="142">
        <f>(SUMPRODUCT(AL283:AL$381,G283:G$381)+SUMPRODUCT(AL283:AL$381,H283:H$381))/12</f>
        <v>0</v>
      </c>
    </row>
    <row r="284" spans="1:39" x14ac:dyDescent="0.2">
      <c r="A284" s="7">
        <v>263</v>
      </c>
      <c r="B284" s="7">
        <v>131.5</v>
      </c>
      <c r="C284" s="7">
        <v>65.75</v>
      </c>
      <c r="D284" s="12">
        <f t="shared" si="83"/>
        <v>21.916666666666668</v>
      </c>
      <c r="E284" s="29">
        <f t="shared" si="81"/>
        <v>0</v>
      </c>
      <c r="F284" s="2">
        <f t="shared" si="84"/>
        <v>0</v>
      </c>
      <c r="G284" s="2">
        <f t="shared" si="92"/>
        <v>0</v>
      </c>
      <c r="H284" s="2">
        <f t="shared" si="93"/>
        <v>0</v>
      </c>
      <c r="I284" s="2">
        <f t="shared" si="82"/>
        <v>0</v>
      </c>
      <c r="J284" s="2">
        <f t="shared" si="99"/>
        <v>0</v>
      </c>
      <c r="K284" s="2">
        <f t="shared" si="85"/>
        <v>0</v>
      </c>
      <c r="L284" s="2">
        <f t="shared" si="85"/>
        <v>0</v>
      </c>
      <c r="M284" s="2"/>
      <c r="N284" s="28">
        <f t="shared" si="100"/>
        <v>0</v>
      </c>
      <c r="O284" s="2">
        <f t="shared" si="94"/>
        <v>0</v>
      </c>
      <c r="P284" s="2">
        <f t="shared" si="95"/>
        <v>0</v>
      </c>
      <c r="R284">
        <f t="shared" si="96"/>
        <v>263</v>
      </c>
      <c r="S284" s="89">
        <f t="shared" si="86"/>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7"/>
        <v>0.10468309203881532</v>
      </c>
      <c r="Y284" s="66">
        <f t="shared" si="87"/>
        <v>0</v>
      </c>
      <c r="Z284" s="72">
        <f t="shared" si="88"/>
        <v>0</v>
      </c>
      <c r="AA284" s="79">
        <f t="shared" si="89"/>
        <v>0</v>
      </c>
      <c r="AB284" s="81">
        <f t="shared" si="98"/>
        <v>0</v>
      </c>
      <c r="AD284" s="95">
        <f>locallinterp(R284,'BBG rates'!$N$10:$N$369,'BBG rates'!$P$10:$P$369)</f>
        <v>22.081215145732482</v>
      </c>
      <c r="AI284" s="185">
        <f t="shared" si="90"/>
        <v>263</v>
      </c>
      <c r="AJ284" s="127">
        <f>locallinterp(MIN(AI284,CAP_Senior*12),'BBG rates'!$X$24:$X$65,'BBG rates'!$Y$24:$Y$65)</f>
        <v>67.918742488467984</v>
      </c>
      <c r="AK284" s="127">
        <f>locallinterp(MIN(AI284,CAP_CB*12),'BBG rates'!$AA$25:$AA$40,'BBG rates'!$AC$25:$AC$40)</f>
        <v>11</v>
      </c>
      <c r="AL284" s="144">
        <f t="shared" si="91"/>
        <v>20.676186223039558</v>
      </c>
      <c r="AM284" s="142">
        <f>(SUMPRODUCT(AL284:AL$381,G284:G$381)+SUMPRODUCT(AL284:AL$381,H284:H$381))/12</f>
        <v>0</v>
      </c>
    </row>
    <row r="285" spans="1:39" x14ac:dyDescent="0.2">
      <c r="A285" s="7">
        <v>264</v>
      </c>
      <c r="B285" s="7">
        <v>132</v>
      </c>
      <c r="C285" s="7">
        <v>66</v>
      </c>
      <c r="D285" s="12">
        <f t="shared" si="83"/>
        <v>22</v>
      </c>
      <c r="E285" s="29">
        <f t="shared" si="81"/>
        <v>0</v>
      </c>
      <c r="F285" s="2">
        <f t="shared" si="84"/>
        <v>0</v>
      </c>
      <c r="G285" s="2">
        <f t="shared" si="92"/>
        <v>0</v>
      </c>
      <c r="H285" s="2">
        <f t="shared" si="93"/>
        <v>0</v>
      </c>
      <c r="I285" s="2">
        <f t="shared" si="82"/>
        <v>0</v>
      </c>
      <c r="J285" s="2">
        <f t="shared" si="99"/>
        <v>0</v>
      </c>
      <c r="K285" s="2">
        <f t="shared" si="85"/>
        <v>0</v>
      </c>
      <c r="L285" s="2">
        <f t="shared" si="85"/>
        <v>0</v>
      </c>
      <c r="M285" s="2"/>
      <c r="N285" s="28">
        <f t="shared" si="100"/>
        <v>0</v>
      </c>
      <c r="O285" s="2">
        <f t="shared" si="94"/>
        <v>0</v>
      </c>
      <c r="P285" s="2">
        <f t="shared" si="95"/>
        <v>0</v>
      </c>
      <c r="R285">
        <f t="shared" si="96"/>
        <v>264</v>
      </c>
      <c r="S285" s="89">
        <f t="shared" si="86"/>
        <v>0</v>
      </c>
      <c r="T285" s="89">
        <f>IF(AND(S285=0,S284&gt;0),SUM($G285:$H$381),S285)</f>
        <v>0</v>
      </c>
      <c r="U285" s="82">
        <f>SUM(T285:T$381)</f>
        <v>0</v>
      </c>
      <c r="V285" s="68">
        <f>localspline(R285,'BBG rates'!$G$10:$G$27,'BBG rates'!$K$10:$K$27)</f>
        <v>0.97473866511527496</v>
      </c>
      <c r="W285" s="68">
        <f>locallinterp(R285,'BBG rates'!$G$10:$G$27,'BBG rates'!$J$10:$J$27)</f>
        <v>0.1052</v>
      </c>
      <c r="X285" s="56">
        <f t="shared" si="97"/>
        <v>0.10514931013254625</v>
      </c>
      <c r="Y285" s="66">
        <f t="shared" si="87"/>
        <v>0</v>
      </c>
      <c r="Z285" s="72">
        <f t="shared" si="88"/>
        <v>0</v>
      </c>
      <c r="AA285" s="79">
        <f t="shared" si="89"/>
        <v>0</v>
      </c>
      <c r="AB285" s="81">
        <f t="shared" si="98"/>
        <v>0</v>
      </c>
      <c r="AD285" s="95">
        <f>locallinterp(R285,'BBG rates'!$N$10:$N$369,'BBG rates'!$P$10:$P$369)</f>
        <v>22.162443367825421</v>
      </c>
      <c r="AI285" s="185">
        <f t="shared" si="90"/>
        <v>264</v>
      </c>
      <c r="AJ285" s="127">
        <f>locallinterp(MIN(AI285,CAP_Senior*12),'BBG rates'!$X$24:$X$65,'BBG rates'!$Y$24:$Y$65)</f>
        <v>67.918742488467984</v>
      </c>
      <c r="AK285" s="127">
        <f>locallinterp(MIN(AI285,CAP_CB*12),'BBG rates'!$AA$25:$AA$40,'BBG rates'!$AC$25:$AC$40)</f>
        <v>11</v>
      </c>
      <c r="AL285" s="144">
        <f t="shared" si="91"/>
        <v>20.676186223039558</v>
      </c>
      <c r="AM285" s="142">
        <f>(SUMPRODUCT(AL285:AL$381,G285:G$381)+SUMPRODUCT(AL285:AL$381,H285:H$381))/12</f>
        <v>0</v>
      </c>
    </row>
    <row r="286" spans="1:39" x14ac:dyDescent="0.2">
      <c r="A286" s="7">
        <v>265</v>
      </c>
      <c r="B286" s="7">
        <v>132.5</v>
      </c>
      <c r="C286" s="7">
        <v>66.25</v>
      </c>
      <c r="D286" s="12">
        <f t="shared" si="83"/>
        <v>22.083333333333332</v>
      </c>
      <c r="E286" s="29">
        <f t="shared" si="81"/>
        <v>0</v>
      </c>
      <c r="F286" s="2">
        <f t="shared" si="84"/>
        <v>0</v>
      </c>
      <c r="G286" s="2">
        <f t="shared" si="92"/>
        <v>0</v>
      </c>
      <c r="H286" s="2">
        <f t="shared" si="93"/>
        <v>0</v>
      </c>
      <c r="I286" s="2">
        <f t="shared" si="82"/>
        <v>0</v>
      </c>
      <c r="J286" s="2">
        <f t="shared" si="99"/>
        <v>0</v>
      </c>
      <c r="K286" s="2">
        <f t="shared" si="85"/>
        <v>0</v>
      </c>
      <c r="L286" s="2">
        <f t="shared" si="85"/>
        <v>0</v>
      </c>
      <c r="M286" s="2"/>
      <c r="N286" s="28">
        <f t="shared" si="100"/>
        <v>0</v>
      </c>
      <c r="O286" s="2">
        <f t="shared" si="94"/>
        <v>0</v>
      </c>
      <c r="P286" s="2">
        <f t="shared" si="95"/>
        <v>0</v>
      </c>
      <c r="R286">
        <f t="shared" si="96"/>
        <v>265</v>
      </c>
      <c r="S286" s="89">
        <f t="shared" si="86"/>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7"/>
        <v>0.10561552623427062</v>
      </c>
      <c r="Y286" s="66">
        <f t="shared" si="87"/>
        <v>0</v>
      </c>
      <c r="Z286" s="72">
        <f t="shared" si="88"/>
        <v>0</v>
      </c>
      <c r="AA286" s="79">
        <f t="shared" si="89"/>
        <v>0</v>
      </c>
      <c r="AB286" s="81">
        <f t="shared" si="98"/>
        <v>0</v>
      </c>
      <c r="AD286" s="95">
        <f>locallinterp(R286,'BBG rates'!$N$10:$N$369,'BBG rates'!$P$10:$P$369)</f>
        <v>22.243653529724085</v>
      </c>
      <c r="AI286" s="185">
        <f t="shared" si="90"/>
        <v>265</v>
      </c>
      <c r="AJ286" s="127">
        <f>locallinterp(MIN(AI286,CAP_Senior*12),'BBG rates'!$X$24:$X$65,'BBG rates'!$Y$24:$Y$65)</f>
        <v>67.918742488467984</v>
      </c>
      <c r="AK286" s="127">
        <f>locallinterp(MIN(AI286,CAP_CB*12),'BBG rates'!$AA$25:$AA$40,'BBG rates'!$AC$25:$AC$40)</f>
        <v>11</v>
      </c>
      <c r="AL286" s="144">
        <f t="shared" si="91"/>
        <v>20.676186223039558</v>
      </c>
      <c r="AM286" s="142">
        <f>(SUMPRODUCT(AL286:AL$381,G286:G$381)+SUMPRODUCT(AL286:AL$381,H286:H$381))/12</f>
        <v>0</v>
      </c>
    </row>
    <row r="287" spans="1:39" x14ac:dyDescent="0.2">
      <c r="A287" s="7">
        <v>266</v>
      </c>
      <c r="B287" s="7">
        <v>133</v>
      </c>
      <c r="C287" s="7">
        <v>66.5</v>
      </c>
      <c r="D287" s="12">
        <f t="shared" si="83"/>
        <v>22.166666666666668</v>
      </c>
      <c r="E287" s="29">
        <f t="shared" si="81"/>
        <v>0</v>
      </c>
      <c r="F287" s="2">
        <f t="shared" si="84"/>
        <v>0</v>
      </c>
      <c r="G287" s="2">
        <f t="shared" si="92"/>
        <v>0</v>
      </c>
      <c r="H287" s="2">
        <f t="shared" si="93"/>
        <v>0</v>
      </c>
      <c r="I287" s="2">
        <f t="shared" si="82"/>
        <v>0</v>
      </c>
      <c r="J287" s="2">
        <f t="shared" si="99"/>
        <v>0</v>
      </c>
      <c r="K287" s="2">
        <f t="shared" si="85"/>
        <v>0</v>
      </c>
      <c r="L287" s="2">
        <f t="shared" si="85"/>
        <v>0</v>
      </c>
      <c r="M287" s="2"/>
      <c r="N287" s="28">
        <f t="shared" si="100"/>
        <v>0</v>
      </c>
      <c r="O287" s="2">
        <f t="shared" si="94"/>
        <v>0</v>
      </c>
      <c r="P287" s="2">
        <f t="shared" si="95"/>
        <v>0</v>
      </c>
      <c r="R287">
        <f t="shared" si="96"/>
        <v>266</v>
      </c>
      <c r="S287" s="89">
        <f t="shared" si="86"/>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7"/>
        <v>0.10608174034345552</v>
      </c>
      <c r="Y287" s="66">
        <f t="shared" si="87"/>
        <v>0</v>
      </c>
      <c r="Z287" s="72">
        <f t="shared" si="88"/>
        <v>0</v>
      </c>
      <c r="AA287" s="79">
        <f t="shared" si="89"/>
        <v>0</v>
      </c>
      <c r="AB287" s="81">
        <f t="shared" si="98"/>
        <v>0</v>
      </c>
      <c r="AD287" s="95">
        <f>locallinterp(R287,'BBG rates'!$N$10:$N$369,'BBG rates'!$P$10:$P$369)</f>
        <v>22.324845872562559</v>
      </c>
      <c r="AI287" s="185">
        <f t="shared" si="90"/>
        <v>266</v>
      </c>
      <c r="AJ287" s="127">
        <f>locallinterp(MIN(AI287,CAP_Senior*12),'BBG rates'!$X$24:$X$65,'BBG rates'!$Y$24:$Y$65)</f>
        <v>67.918742488467984</v>
      </c>
      <c r="AK287" s="127">
        <f>locallinterp(MIN(AI287,CAP_CB*12),'BBG rates'!$AA$25:$AA$40,'BBG rates'!$AC$25:$AC$40)</f>
        <v>11</v>
      </c>
      <c r="AL287" s="144">
        <f t="shared" si="91"/>
        <v>20.676186223039558</v>
      </c>
      <c r="AM287" s="142">
        <f>(SUMPRODUCT(AL287:AL$381,G287:G$381)+SUMPRODUCT(AL287:AL$381,H287:H$381))/12</f>
        <v>0</v>
      </c>
    </row>
    <row r="288" spans="1:39" x14ac:dyDescent="0.2">
      <c r="A288" s="7">
        <v>267</v>
      </c>
      <c r="B288" s="7">
        <v>133.5</v>
      </c>
      <c r="C288" s="7">
        <v>66.75</v>
      </c>
      <c r="D288" s="12">
        <f t="shared" si="83"/>
        <v>22.25</v>
      </c>
      <c r="E288" s="29">
        <f t="shared" si="81"/>
        <v>0</v>
      </c>
      <c r="F288" s="2">
        <f t="shared" si="84"/>
        <v>0</v>
      </c>
      <c r="G288" s="2">
        <f t="shared" si="92"/>
        <v>0</v>
      </c>
      <c r="H288" s="2">
        <f t="shared" si="93"/>
        <v>0</v>
      </c>
      <c r="I288" s="2">
        <f t="shared" si="82"/>
        <v>0</v>
      </c>
      <c r="J288" s="2">
        <f t="shared" si="99"/>
        <v>0</v>
      </c>
      <c r="K288" s="2">
        <f t="shared" si="85"/>
        <v>0</v>
      </c>
      <c r="L288" s="2">
        <f t="shared" si="85"/>
        <v>0</v>
      </c>
      <c r="M288" s="2"/>
      <c r="N288" s="28">
        <f t="shared" si="100"/>
        <v>0</v>
      </c>
      <c r="O288" s="2">
        <f t="shared" si="94"/>
        <v>0</v>
      </c>
      <c r="P288" s="2">
        <f t="shared" si="95"/>
        <v>0</v>
      </c>
      <c r="R288">
        <f t="shared" si="96"/>
        <v>267</v>
      </c>
      <c r="S288" s="89">
        <f t="shared" si="86"/>
        <v>0</v>
      </c>
      <c r="T288" s="89">
        <f>IF(AND(S288=0,S287&gt;0),SUM($G288:$H$381),S288)</f>
        <v>0</v>
      </c>
      <c r="U288" s="82">
        <f>SUM(T288:T$381)</f>
        <v>0</v>
      </c>
      <c r="V288" s="68">
        <f>localspline(R288,'BBG rates'!$G$10:$G$27,'BBG rates'!$K$10:$K$27)</f>
        <v>0.97409720881464712</v>
      </c>
      <c r="W288" s="68">
        <f>locallinterp(R288,'BBG rates'!$G$10:$G$27,'BBG rates'!$J$10:$J$27)</f>
        <v>0.1066</v>
      </c>
      <c r="X288" s="56">
        <f t="shared" si="97"/>
        <v>0.10654795246063387</v>
      </c>
      <c r="Y288" s="66">
        <f t="shared" si="87"/>
        <v>0</v>
      </c>
      <c r="Z288" s="72">
        <f t="shared" si="88"/>
        <v>0</v>
      </c>
      <c r="AA288" s="79">
        <f t="shared" si="89"/>
        <v>0</v>
      </c>
      <c r="AB288" s="81">
        <f t="shared" si="98"/>
        <v>0</v>
      </c>
      <c r="AD288" s="95">
        <f>locallinterp(R288,'BBG rates'!$N$10:$N$369,'BBG rates'!$P$10:$P$369)</f>
        <v>22.406020639963778</v>
      </c>
      <c r="AI288" s="185">
        <f t="shared" si="90"/>
        <v>267</v>
      </c>
      <c r="AJ288" s="127">
        <f>locallinterp(MIN(AI288,CAP_Senior*12),'BBG rates'!$X$24:$X$65,'BBG rates'!$Y$24:$Y$65)</f>
        <v>67.918742488467984</v>
      </c>
      <c r="AK288" s="127">
        <f>locallinterp(MIN(AI288,CAP_CB*12),'BBG rates'!$AA$25:$AA$40,'BBG rates'!$AC$25:$AC$40)</f>
        <v>11</v>
      </c>
      <c r="AL288" s="144">
        <f t="shared" si="91"/>
        <v>20.676186223039558</v>
      </c>
      <c r="AM288" s="142">
        <f>(SUMPRODUCT(AL288:AL$381,G288:G$381)+SUMPRODUCT(AL288:AL$381,H288:H$381))/12</f>
        <v>0</v>
      </c>
    </row>
    <row r="289" spans="1:39" x14ac:dyDescent="0.2">
      <c r="A289" s="7">
        <v>268</v>
      </c>
      <c r="B289" s="7">
        <v>134</v>
      </c>
      <c r="C289" s="7">
        <v>67</v>
      </c>
      <c r="D289" s="12">
        <f t="shared" si="83"/>
        <v>22.333333333333332</v>
      </c>
      <c r="E289" s="29">
        <f t="shared" si="81"/>
        <v>0</v>
      </c>
      <c r="F289" s="2">
        <f t="shared" si="84"/>
        <v>0</v>
      </c>
      <c r="G289" s="2">
        <f t="shared" si="92"/>
        <v>0</v>
      </c>
      <c r="H289" s="2">
        <f t="shared" si="93"/>
        <v>0</v>
      </c>
      <c r="I289" s="2">
        <f t="shared" si="82"/>
        <v>0</v>
      </c>
      <c r="J289" s="2">
        <f t="shared" si="99"/>
        <v>0</v>
      </c>
      <c r="K289" s="2">
        <f t="shared" si="85"/>
        <v>0</v>
      </c>
      <c r="L289" s="2">
        <f t="shared" si="85"/>
        <v>0</v>
      </c>
      <c r="M289" s="2"/>
      <c r="N289" s="28">
        <f t="shared" si="100"/>
        <v>0</v>
      </c>
      <c r="O289" s="2">
        <f t="shared" si="94"/>
        <v>0</v>
      </c>
      <c r="P289" s="2">
        <f t="shared" si="95"/>
        <v>0</v>
      </c>
      <c r="R289">
        <f t="shared" si="96"/>
        <v>268</v>
      </c>
      <c r="S289" s="89">
        <f t="shared" si="86"/>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7"/>
        <v>0.10701416258527274</v>
      </c>
      <c r="Y289" s="66">
        <f t="shared" si="87"/>
        <v>0</v>
      </c>
      <c r="Z289" s="72">
        <f t="shared" si="88"/>
        <v>0</v>
      </c>
      <c r="AA289" s="79">
        <f t="shared" si="89"/>
        <v>0</v>
      </c>
      <c r="AB289" s="81">
        <f t="shared" si="98"/>
        <v>0</v>
      </c>
      <c r="AD289" s="95">
        <f>locallinterp(R289,'BBG rates'!$N$10:$N$369,'BBG rates'!$P$10:$P$369)</f>
        <v>22.487178078040063</v>
      </c>
      <c r="AI289" s="185">
        <f t="shared" si="90"/>
        <v>268</v>
      </c>
      <c r="AJ289" s="127">
        <f>locallinterp(MIN(AI289,CAP_Senior*12),'BBG rates'!$X$24:$X$65,'BBG rates'!$Y$24:$Y$65)</f>
        <v>67.918742488467984</v>
      </c>
      <c r="AK289" s="127">
        <f>locallinterp(MIN(AI289,CAP_CB*12),'BBG rates'!$AA$25:$AA$40,'BBG rates'!$AC$25:$AC$40)</f>
        <v>11</v>
      </c>
      <c r="AL289" s="144">
        <f t="shared" si="91"/>
        <v>20.676186223039558</v>
      </c>
      <c r="AM289" s="142">
        <f>(SUMPRODUCT(AL289:AL$381,G289:G$381)+SUMPRODUCT(AL289:AL$381,H289:H$381))/12</f>
        <v>0</v>
      </c>
    </row>
    <row r="290" spans="1:39" x14ac:dyDescent="0.2">
      <c r="A290" s="7">
        <v>269</v>
      </c>
      <c r="B290" s="7">
        <v>134.5</v>
      </c>
      <c r="C290" s="7">
        <v>67.25</v>
      </c>
      <c r="D290" s="12">
        <f t="shared" si="83"/>
        <v>22.416666666666668</v>
      </c>
      <c r="E290" s="29">
        <f t="shared" si="81"/>
        <v>0</v>
      </c>
      <c r="F290" s="2">
        <f t="shared" si="84"/>
        <v>0</v>
      </c>
      <c r="G290" s="2">
        <f t="shared" si="92"/>
        <v>0</v>
      </c>
      <c r="H290" s="2">
        <f t="shared" si="93"/>
        <v>0</v>
      </c>
      <c r="I290" s="2">
        <f t="shared" si="82"/>
        <v>0</v>
      </c>
      <c r="J290" s="2">
        <f t="shared" si="99"/>
        <v>0</v>
      </c>
      <c r="K290" s="2">
        <f t="shared" si="85"/>
        <v>0</v>
      </c>
      <c r="L290" s="2">
        <f t="shared" si="85"/>
        <v>0</v>
      </c>
      <c r="M290" s="2"/>
      <c r="N290" s="28">
        <f t="shared" si="100"/>
        <v>0</v>
      </c>
      <c r="O290" s="2">
        <f t="shared" si="94"/>
        <v>0</v>
      </c>
      <c r="P290" s="2">
        <f t="shared" si="95"/>
        <v>0</v>
      </c>
      <c r="R290">
        <f t="shared" si="96"/>
        <v>269</v>
      </c>
      <c r="S290" s="89">
        <f t="shared" si="86"/>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7"/>
        <v>0.10748037071790506</v>
      </c>
      <c r="Y290" s="66">
        <f t="shared" si="87"/>
        <v>0</v>
      </c>
      <c r="Z290" s="72">
        <f t="shared" si="88"/>
        <v>0</v>
      </c>
      <c r="AA290" s="79">
        <f t="shared" si="89"/>
        <v>0</v>
      </c>
      <c r="AB290" s="81">
        <f t="shared" si="98"/>
        <v>0</v>
      </c>
      <c r="AD290" s="95">
        <f>locallinterp(R290,'BBG rates'!$N$10:$N$369,'BBG rates'!$P$10:$P$369)</f>
        <v>22.568318430427322</v>
      </c>
      <c r="AI290" s="185">
        <f t="shared" si="90"/>
        <v>269</v>
      </c>
      <c r="AJ290" s="127">
        <f>locallinterp(MIN(AI290,CAP_Senior*12),'BBG rates'!$X$24:$X$65,'BBG rates'!$Y$24:$Y$65)</f>
        <v>67.918742488467984</v>
      </c>
      <c r="AK290" s="127">
        <f>locallinterp(MIN(AI290,CAP_CB*12),'BBG rates'!$AA$25:$AA$40,'BBG rates'!$AC$25:$AC$40)</f>
        <v>11</v>
      </c>
      <c r="AL290" s="144">
        <f t="shared" si="91"/>
        <v>20.676186223039558</v>
      </c>
      <c r="AM290" s="142">
        <f>(SUMPRODUCT(AL290:AL$381,G290:G$381)+SUMPRODUCT(AL290:AL$381,H290:H$381))/12</f>
        <v>0</v>
      </c>
    </row>
    <row r="291" spans="1:39" x14ac:dyDescent="0.2">
      <c r="A291" s="7">
        <v>270</v>
      </c>
      <c r="B291" s="7">
        <v>135</v>
      </c>
      <c r="C291" s="7">
        <v>67.5</v>
      </c>
      <c r="D291" s="12">
        <f t="shared" si="83"/>
        <v>22.5</v>
      </c>
      <c r="E291" s="29">
        <f t="shared" si="81"/>
        <v>0</v>
      </c>
      <c r="F291" s="2">
        <f t="shared" si="84"/>
        <v>0</v>
      </c>
      <c r="G291" s="2">
        <f t="shared" si="92"/>
        <v>0</v>
      </c>
      <c r="H291" s="2">
        <f t="shared" si="93"/>
        <v>0</v>
      </c>
      <c r="I291" s="2">
        <f t="shared" si="82"/>
        <v>0</v>
      </c>
      <c r="J291" s="2">
        <f t="shared" si="99"/>
        <v>0</v>
      </c>
      <c r="K291" s="2">
        <f t="shared" si="85"/>
        <v>0</v>
      </c>
      <c r="L291" s="2">
        <f t="shared" si="85"/>
        <v>0</v>
      </c>
      <c r="M291" s="2"/>
      <c r="N291" s="28">
        <f t="shared" si="100"/>
        <v>0</v>
      </c>
      <c r="O291" s="2">
        <f t="shared" si="94"/>
        <v>0</v>
      </c>
      <c r="P291" s="2">
        <f t="shared" si="95"/>
        <v>0</v>
      </c>
      <c r="R291">
        <f t="shared" si="96"/>
        <v>270</v>
      </c>
      <c r="S291" s="89">
        <f t="shared" si="86"/>
        <v>0</v>
      </c>
      <c r="T291" s="89">
        <f>IF(AND(S291=0,S290&gt;0),SUM($G291:$H$381),S291)</f>
        <v>0</v>
      </c>
      <c r="U291" s="82">
        <f>SUM(T291:T$381)</f>
        <v>0</v>
      </c>
      <c r="V291" s="68">
        <f>localspline(R291,'BBG rates'!$G$10:$G$27,'BBG rates'!$K$10:$K$27)</f>
        <v>0.97348227306474655</v>
      </c>
      <c r="W291" s="68">
        <f>locallinterp(R291,'BBG rates'!$G$10:$G$27,'BBG rates'!$J$10:$J$27)</f>
        <v>0.108</v>
      </c>
      <c r="X291" s="56">
        <f t="shared" si="97"/>
        <v>0.10794657685826436</v>
      </c>
      <c r="Y291" s="66">
        <f t="shared" si="87"/>
        <v>0</v>
      </c>
      <c r="Z291" s="72">
        <f t="shared" si="88"/>
        <v>0</v>
      </c>
      <c r="AA291" s="79">
        <f t="shared" si="89"/>
        <v>0</v>
      </c>
      <c r="AB291" s="81">
        <f t="shared" si="98"/>
        <v>0</v>
      </c>
      <c r="AD291" s="95">
        <f>locallinterp(R291,'BBG rates'!$N$10:$N$369,'BBG rates'!$P$10:$P$369)</f>
        <v>22.649441953182716</v>
      </c>
      <c r="AI291" s="185">
        <f t="shared" si="90"/>
        <v>270</v>
      </c>
      <c r="AJ291" s="127">
        <f>locallinterp(MIN(AI291,CAP_Senior*12),'BBG rates'!$X$24:$X$65,'BBG rates'!$Y$24:$Y$65)</f>
        <v>67.918742488467984</v>
      </c>
      <c r="AK291" s="127">
        <f>locallinterp(MIN(AI291,CAP_CB*12),'BBG rates'!$AA$25:$AA$40,'BBG rates'!$AC$25:$AC$40)</f>
        <v>11</v>
      </c>
      <c r="AL291" s="144">
        <f t="shared" si="91"/>
        <v>20.676186223039558</v>
      </c>
      <c r="AM291" s="142">
        <f>(SUMPRODUCT(AL291:AL$381,G291:G$381)+SUMPRODUCT(AL291:AL$381,H291:H$381))/12</f>
        <v>0</v>
      </c>
    </row>
    <row r="292" spans="1:39" x14ac:dyDescent="0.2">
      <c r="A292" s="7">
        <v>271</v>
      </c>
      <c r="B292" s="7">
        <v>135.5</v>
      </c>
      <c r="C292" s="7">
        <v>67.75</v>
      </c>
      <c r="D292" s="12">
        <f t="shared" si="83"/>
        <v>22.583333333333332</v>
      </c>
      <c r="E292" s="29">
        <f t="shared" si="81"/>
        <v>0</v>
      </c>
      <c r="F292" s="2">
        <f t="shared" si="84"/>
        <v>0</v>
      </c>
      <c r="G292" s="2">
        <f t="shared" si="92"/>
        <v>0</v>
      </c>
      <c r="H292" s="2">
        <f t="shared" si="93"/>
        <v>0</v>
      </c>
      <c r="I292" s="2">
        <f t="shared" si="82"/>
        <v>0</v>
      </c>
      <c r="J292" s="2">
        <f t="shared" si="99"/>
        <v>0</v>
      </c>
      <c r="K292" s="2">
        <f t="shared" si="85"/>
        <v>0</v>
      </c>
      <c r="L292" s="2">
        <f t="shared" si="85"/>
        <v>0</v>
      </c>
      <c r="M292" s="2"/>
      <c r="N292" s="28">
        <f t="shared" si="100"/>
        <v>0</v>
      </c>
      <c r="O292" s="2">
        <f t="shared" si="94"/>
        <v>0</v>
      </c>
      <c r="P292" s="2">
        <f t="shared" si="95"/>
        <v>0</v>
      </c>
      <c r="R292">
        <f t="shared" si="96"/>
        <v>271</v>
      </c>
      <c r="S292" s="89">
        <f t="shared" si="86"/>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7"/>
        <v>0.10841278100661711</v>
      </c>
      <c r="Y292" s="66">
        <f t="shared" si="87"/>
        <v>0</v>
      </c>
      <c r="Z292" s="72">
        <f t="shared" si="88"/>
        <v>0</v>
      </c>
      <c r="AA292" s="79">
        <f t="shared" si="89"/>
        <v>0</v>
      </c>
      <c r="AB292" s="81">
        <f t="shared" si="98"/>
        <v>0</v>
      </c>
      <c r="AD292" s="95">
        <f>locallinterp(R292,'BBG rates'!$N$10:$N$369,'BBG rates'!$P$10:$P$369)</f>
        <v>22.730548897404105</v>
      </c>
      <c r="AI292" s="185">
        <f t="shared" si="90"/>
        <v>271</v>
      </c>
      <c r="AJ292" s="127">
        <f>locallinterp(MIN(AI292,CAP_Senior*12),'BBG rates'!$X$24:$X$65,'BBG rates'!$Y$24:$Y$65)</f>
        <v>67.918742488467984</v>
      </c>
      <c r="AK292" s="127">
        <f>locallinterp(MIN(AI292,CAP_CB*12),'BBG rates'!$AA$25:$AA$40,'BBG rates'!$AC$25:$AC$40)</f>
        <v>11</v>
      </c>
      <c r="AL292" s="144">
        <f t="shared" si="91"/>
        <v>20.676186223039558</v>
      </c>
      <c r="AM292" s="142">
        <f>(SUMPRODUCT(AL292:AL$381,G292:G$381)+SUMPRODUCT(AL292:AL$381,H292:H$381))/12</f>
        <v>0</v>
      </c>
    </row>
    <row r="293" spans="1:39" x14ac:dyDescent="0.2">
      <c r="A293" s="7">
        <v>272</v>
      </c>
      <c r="B293" s="7">
        <v>136</v>
      </c>
      <c r="C293" s="7">
        <v>68</v>
      </c>
      <c r="D293" s="12">
        <f t="shared" si="83"/>
        <v>22.666666666666668</v>
      </c>
      <c r="E293" s="29">
        <f t="shared" si="81"/>
        <v>0</v>
      </c>
      <c r="F293" s="2">
        <f t="shared" si="84"/>
        <v>0</v>
      </c>
      <c r="G293" s="2">
        <f t="shared" si="92"/>
        <v>0</v>
      </c>
      <c r="H293" s="2">
        <f t="shared" si="93"/>
        <v>0</v>
      </c>
      <c r="I293" s="2">
        <f t="shared" si="82"/>
        <v>0</v>
      </c>
      <c r="J293" s="2">
        <f t="shared" si="99"/>
        <v>0</v>
      </c>
      <c r="K293" s="2">
        <f t="shared" si="85"/>
        <v>0</v>
      </c>
      <c r="L293" s="2">
        <f t="shared" si="85"/>
        <v>0</v>
      </c>
      <c r="M293" s="2"/>
      <c r="N293" s="28">
        <f t="shared" si="100"/>
        <v>0</v>
      </c>
      <c r="O293" s="2">
        <f t="shared" si="94"/>
        <v>0</v>
      </c>
      <c r="P293" s="2">
        <f t="shared" si="95"/>
        <v>0</v>
      </c>
      <c r="R293">
        <f t="shared" si="96"/>
        <v>272</v>
      </c>
      <c r="S293" s="89">
        <f t="shared" si="86"/>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7"/>
        <v>0.10887898316269684</v>
      </c>
      <c r="Y293" s="66">
        <f t="shared" si="87"/>
        <v>0</v>
      </c>
      <c r="Z293" s="72">
        <f t="shared" si="88"/>
        <v>0</v>
      </c>
      <c r="AA293" s="79">
        <f t="shared" si="89"/>
        <v>0</v>
      </c>
      <c r="AB293" s="81">
        <f t="shared" si="98"/>
        <v>0</v>
      </c>
      <c r="AD293" s="95">
        <f>locallinterp(R293,'BBG rates'!$N$10:$N$369,'BBG rates'!$P$10:$P$369)</f>
        <v>22.811639521644008</v>
      </c>
      <c r="AI293" s="185">
        <f t="shared" si="90"/>
        <v>272</v>
      </c>
      <c r="AJ293" s="127">
        <f>locallinterp(MIN(AI293,CAP_Senior*12),'BBG rates'!$X$24:$X$65,'BBG rates'!$Y$24:$Y$65)</f>
        <v>67.918742488467984</v>
      </c>
      <c r="AK293" s="127">
        <f>locallinterp(MIN(AI293,CAP_CB*12),'BBG rates'!$AA$25:$AA$40,'BBG rates'!$AC$25:$AC$40)</f>
        <v>11</v>
      </c>
      <c r="AL293" s="144">
        <f t="shared" si="91"/>
        <v>20.676186223039558</v>
      </c>
      <c r="AM293" s="142">
        <f>(SUMPRODUCT(AL293:AL$381,G293:G$381)+SUMPRODUCT(AL293:AL$381,H293:H$381))/12</f>
        <v>0</v>
      </c>
    </row>
    <row r="294" spans="1:39" x14ac:dyDescent="0.2">
      <c r="A294" s="7">
        <v>273</v>
      </c>
      <c r="B294" s="7">
        <v>136.5</v>
      </c>
      <c r="C294" s="7">
        <v>68.25</v>
      </c>
      <c r="D294" s="12">
        <f t="shared" si="83"/>
        <v>22.75</v>
      </c>
      <c r="E294" s="29">
        <f t="shared" si="81"/>
        <v>0</v>
      </c>
      <c r="F294" s="2">
        <f t="shared" si="84"/>
        <v>0</v>
      </c>
      <c r="G294" s="2">
        <f t="shared" si="92"/>
        <v>0</v>
      </c>
      <c r="H294" s="2">
        <f t="shared" si="93"/>
        <v>0</v>
      </c>
      <c r="I294" s="2">
        <f t="shared" si="82"/>
        <v>0</v>
      </c>
      <c r="J294" s="2">
        <f t="shared" si="99"/>
        <v>0</v>
      </c>
      <c r="K294" s="2">
        <f t="shared" si="85"/>
        <v>0</v>
      </c>
      <c r="L294" s="2">
        <f t="shared" si="85"/>
        <v>0</v>
      </c>
      <c r="M294" s="2"/>
      <c r="N294" s="28">
        <f t="shared" si="100"/>
        <v>0</v>
      </c>
      <c r="O294" s="2">
        <f t="shared" si="94"/>
        <v>0</v>
      </c>
      <c r="P294" s="2">
        <f t="shared" si="95"/>
        <v>0</v>
      </c>
      <c r="R294">
        <f t="shared" si="96"/>
        <v>273</v>
      </c>
      <c r="S294" s="89">
        <f t="shared" si="86"/>
        <v>0</v>
      </c>
      <c r="T294" s="89">
        <f>IF(AND(S294=0,S293&gt;0),SUM($G294:$H$381),S294)</f>
        <v>0</v>
      </c>
      <c r="U294" s="82">
        <f>SUM(T294:T$381)</f>
        <v>0</v>
      </c>
      <c r="V294" s="68">
        <f>localspline(R294,'BBG rates'!$G$10:$G$27,'BBG rates'!$K$10:$K$27)</f>
        <v>0.97289475382600743</v>
      </c>
      <c r="W294" s="68">
        <f>locallinterp(R294,'BBG rates'!$G$10:$G$27,'BBG rates'!$J$10:$J$27)</f>
        <v>0.1094</v>
      </c>
      <c r="X294" s="56">
        <f t="shared" si="97"/>
        <v>0.10934518332677001</v>
      </c>
      <c r="Y294" s="66">
        <f t="shared" si="87"/>
        <v>0</v>
      </c>
      <c r="Z294" s="72">
        <f t="shared" si="88"/>
        <v>0</v>
      </c>
      <c r="AA294" s="79">
        <f t="shared" si="89"/>
        <v>0</v>
      </c>
      <c r="AB294" s="81">
        <f t="shared" si="98"/>
        <v>0</v>
      </c>
      <c r="AD294" s="95">
        <f>locallinterp(R294,'BBG rates'!$N$10:$N$369,'BBG rates'!$P$10:$P$369)</f>
        <v>22.892714084462842</v>
      </c>
      <c r="AI294" s="185">
        <f t="shared" si="90"/>
        <v>273</v>
      </c>
      <c r="AJ294" s="127">
        <f>locallinterp(MIN(AI294,CAP_Senior*12),'BBG rates'!$X$24:$X$65,'BBG rates'!$Y$24:$Y$65)</f>
        <v>67.918742488467984</v>
      </c>
      <c r="AK294" s="127">
        <f>locallinterp(MIN(AI294,CAP_CB*12),'BBG rates'!$AA$25:$AA$40,'BBG rates'!$AC$25:$AC$40)</f>
        <v>11</v>
      </c>
      <c r="AL294" s="144">
        <f t="shared" si="91"/>
        <v>20.676186223039558</v>
      </c>
      <c r="AM294" s="142">
        <f>(SUMPRODUCT(AL294:AL$381,G294:G$381)+SUMPRODUCT(AL294:AL$381,H294:H$381))/12</f>
        <v>0</v>
      </c>
    </row>
    <row r="295" spans="1:39" x14ac:dyDescent="0.2">
      <c r="A295" s="7">
        <v>274</v>
      </c>
      <c r="B295" s="7">
        <v>137</v>
      </c>
      <c r="C295" s="7">
        <v>68.5</v>
      </c>
      <c r="D295" s="12">
        <f t="shared" si="83"/>
        <v>22.833333333333332</v>
      </c>
      <c r="E295" s="29">
        <f t="shared" si="81"/>
        <v>0</v>
      </c>
      <c r="F295" s="2">
        <f t="shared" si="84"/>
        <v>0</v>
      </c>
      <c r="G295" s="2">
        <f t="shared" si="92"/>
        <v>0</v>
      </c>
      <c r="H295" s="2">
        <f t="shared" si="93"/>
        <v>0</v>
      </c>
      <c r="I295" s="2">
        <f t="shared" si="82"/>
        <v>0</v>
      </c>
      <c r="J295" s="2">
        <f t="shared" si="99"/>
        <v>0</v>
      </c>
      <c r="K295" s="2">
        <f t="shared" si="85"/>
        <v>0</v>
      </c>
      <c r="L295" s="2">
        <f t="shared" si="85"/>
        <v>0</v>
      </c>
      <c r="M295" s="2"/>
      <c r="N295" s="28">
        <f t="shared" si="100"/>
        <v>0</v>
      </c>
      <c r="O295" s="2">
        <f t="shared" si="94"/>
        <v>0</v>
      </c>
      <c r="P295" s="2">
        <f t="shared" si="95"/>
        <v>0</v>
      </c>
      <c r="R295">
        <f t="shared" si="96"/>
        <v>274</v>
      </c>
      <c r="S295" s="89">
        <f t="shared" si="86"/>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7"/>
        <v>0.10981138149857017</v>
      </c>
      <c r="Y295" s="66">
        <f t="shared" si="87"/>
        <v>0</v>
      </c>
      <c r="Z295" s="72">
        <f t="shared" si="88"/>
        <v>0</v>
      </c>
      <c r="AA295" s="79">
        <f t="shared" si="89"/>
        <v>0</v>
      </c>
      <c r="AB295" s="81">
        <f t="shared" si="98"/>
        <v>0</v>
      </c>
      <c r="AD295" s="95">
        <f>locallinterp(R295,'BBG rates'!$N$10:$N$369,'BBG rates'!$P$10:$P$369)</f>
        <v>22.973772846908034</v>
      </c>
      <c r="AI295" s="185">
        <f t="shared" si="90"/>
        <v>274</v>
      </c>
      <c r="AJ295" s="127">
        <f>locallinterp(MIN(AI295,CAP_Senior*12),'BBG rates'!$X$24:$X$65,'BBG rates'!$Y$24:$Y$65)</f>
        <v>67.918742488467984</v>
      </c>
      <c r="AK295" s="127">
        <f>locallinterp(MIN(AI295,CAP_CB*12),'BBG rates'!$AA$25:$AA$40,'BBG rates'!$AC$25:$AC$40)</f>
        <v>11</v>
      </c>
      <c r="AL295" s="144">
        <f t="shared" si="91"/>
        <v>20.676186223039558</v>
      </c>
      <c r="AM295" s="142">
        <f>(SUMPRODUCT(AL295:AL$381,G295:G$381)+SUMPRODUCT(AL295:AL$381,H295:H$381))/12</f>
        <v>0</v>
      </c>
    </row>
    <row r="296" spans="1:39" x14ac:dyDescent="0.2">
      <c r="A296" s="7">
        <v>275</v>
      </c>
      <c r="B296" s="7">
        <v>137.5</v>
      </c>
      <c r="C296" s="7">
        <v>68.75</v>
      </c>
      <c r="D296" s="12">
        <f t="shared" si="83"/>
        <v>22.916666666666668</v>
      </c>
      <c r="E296" s="29">
        <f t="shared" si="81"/>
        <v>0</v>
      </c>
      <c r="F296" s="2">
        <f t="shared" si="84"/>
        <v>0</v>
      </c>
      <c r="G296" s="2">
        <f t="shared" si="92"/>
        <v>0</v>
      </c>
      <c r="H296" s="2">
        <f t="shared" si="93"/>
        <v>0</v>
      </c>
      <c r="I296" s="2">
        <f t="shared" si="82"/>
        <v>0</v>
      </c>
      <c r="J296" s="2">
        <f t="shared" si="99"/>
        <v>0</v>
      </c>
      <c r="K296" s="2">
        <f t="shared" si="85"/>
        <v>0</v>
      </c>
      <c r="L296" s="2">
        <f t="shared" si="85"/>
        <v>0</v>
      </c>
      <c r="M296" s="2"/>
      <c r="N296" s="28">
        <f t="shared" si="100"/>
        <v>0</v>
      </c>
      <c r="O296" s="2">
        <f t="shared" si="94"/>
        <v>0</v>
      </c>
      <c r="P296" s="2">
        <f t="shared" si="95"/>
        <v>0</v>
      </c>
      <c r="R296">
        <f t="shared" si="96"/>
        <v>275</v>
      </c>
      <c r="S296" s="89">
        <f t="shared" si="86"/>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7"/>
        <v>0.11027757767836377</v>
      </c>
      <c r="Y296" s="66">
        <f t="shared" si="87"/>
        <v>0</v>
      </c>
      <c r="Z296" s="72">
        <f t="shared" si="88"/>
        <v>0</v>
      </c>
      <c r="AA296" s="79">
        <f t="shared" si="89"/>
        <v>0</v>
      </c>
      <c r="AB296" s="81">
        <f t="shared" si="98"/>
        <v>0</v>
      </c>
      <c r="AD296" s="95">
        <f>locallinterp(R296,'BBG rates'!$N$10:$N$369,'BBG rates'!$P$10:$P$369)</f>
        <v>23.054816070035493</v>
      </c>
      <c r="AI296" s="185">
        <f t="shared" si="90"/>
        <v>275</v>
      </c>
      <c r="AJ296" s="127">
        <f>locallinterp(MIN(AI296,CAP_Senior*12),'BBG rates'!$X$24:$X$65,'BBG rates'!$Y$24:$Y$65)</f>
        <v>67.918742488467984</v>
      </c>
      <c r="AK296" s="127">
        <f>locallinterp(MIN(AI296,CAP_CB*12),'BBG rates'!$AA$25:$AA$40,'BBG rates'!$AC$25:$AC$40)</f>
        <v>11</v>
      </c>
      <c r="AL296" s="144">
        <f t="shared" si="91"/>
        <v>20.676186223039558</v>
      </c>
      <c r="AM296" s="142">
        <f>(SUMPRODUCT(AL296:AL$381,G296:G$381)+SUMPRODUCT(AL296:AL$381,H296:H$381))/12</f>
        <v>0</v>
      </c>
    </row>
    <row r="297" spans="1:39" x14ac:dyDescent="0.2">
      <c r="A297" s="7">
        <v>276</v>
      </c>
      <c r="B297" s="7">
        <v>138</v>
      </c>
      <c r="C297" s="7">
        <v>69</v>
      </c>
      <c r="D297" s="12">
        <f t="shared" si="83"/>
        <v>23</v>
      </c>
      <c r="E297" s="29">
        <f t="shared" si="81"/>
        <v>0</v>
      </c>
      <c r="F297" s="2">
        <f t="shared" si="84"/>
        <v>0</v>
      </c>
      <c r="G297" s="2">
        <f t="shared" si="92"/>
        <v>0</v>
      </c>
      <c r="H297" s="2">
        <f t="shared" si="93"/>
        <v>0</v>
      </c>
      <c r="I297" s="2">
        <f t="shared" si="82"/>
        <v>0</v>
      </c>
      <c r="J297" s="2">
        <f t="shared" si="99"/>
        <v>0</v>
      </c>
      <c r="K297" s="2">
        <f t="shared" si="85"/>
        <v>0</v>
      </c>
      <c r="L297" s="2">
        <f t="shared" si="85"/>
        <v>0</v>
      </c>
      <c r="M297" s="2"/>
      <c r="N297" s="28">
        <f t="shared" si="100"/>
        <v>0</v>
      </c>
      <c r="O297" s="2">
        <f t="shared" si="94"/>
        <v>0</v>
      </c>
      <c r="P297" s="2">
        <f t="shared" si="95"/>
        <v>0</v>
      </c>
      <c r="R297">
        <f t="shared" si="96"/>
        <v>276</v>
      </c>
      <c r="S297" s="89">
        <f t="shared" si="86"/>
        <v>0</v>
      </c>
      <c r="T297" s="89">
        <f>IF(AND(S297=0,S296&gt;0),SUM($G297:$H$381),S297)</f>
        <v>0</v>
      </c>
      <c r="U297" s="82">
        <f>SUM(T297:T$381)</f>
        <v>0</v>
      </c>
      <c r="V297" s="68">
        <f>localspline(R297,'BBG rates'!$G$10:$G$27,'BBG rates'!$K$10:$K$27)</f>
        <v>0.97233542782961224</v>
      </c>
      <c r="W297" s="68">
        <f>locallinterp(R297,'BBG rates'!$G$10:$G$27,'BBG rates'!$J$10:$J$27)</f>
        <v>0.1108</v>
      </c>
      <c r="X297" s="56">
        <f t="shared" si="97"/>
        <v>0.11074377186588436</v>
      </c>
      <c r="Y297" s="66">
        <f t="shared" si="87"/>
        <v>0</v>
      </c>
      <c r="Z297" s="72">
        <f t="shared" si="88"/>
        <v>0</v>
      </c>
      <c r="AA297" s="79">
        <f t="shared" si="89"/>
        <v>0</v>
      </c>
      <c r="AB297" s="81">
        <f t="shared" si="98"/>
        <v>0</v>
      </c>
      <c r="AD297" s="95">
        <f>locallinterp(R297,'BBG rates'!$N$10:$N$369,'BBG rates'!$P$10:$P$369)</f>
        <v>23.135844022354625</v>
      </c>
      <c r="AI297" s="185">
        <f t="shared" si="90"/>
        <v>276</v>
      </c>
      <c r="AJ297" s="127">
        <f>locallinterp(MIN(AI297,CAP_Senior*12),'BBG rates'!$X$24:$X$65,'BBG rates'!$Y$24:$Y$65)</f>
        <v>67.918742488467984</v>
      </c>
      <c r="AK297" s="127">
        <f>locallinterp(MIN(AI297,CAP_CB*12),'BBG rates'!$AA$25:$AA$40,'BBG rates'!$AC$25:$AC$40)</f>
        <v>11</v>
      </c>
      <c r="AL297" s="144">
        <f t="shared" si="91"/>
        <v>20.676186223039558</v>
      </c>
      <c r="AM297" s="142">
        <f>(SUMPRODUCT(AL297:AL$381,G297:G$381)+SUMPRODUCT(AL297:AL$381,H297:H$381))/12</f>
        <v>0</v>
      </c>
    </row>
    <row r="298" spans="1:39" x14ac:dyDescent="0.2">
      <c r="A298" s="7">
        <v>277</v>
      </c>
      <c r="B298" s="7">
        <v>138.5</v>
      </c>
      <c r="C298" s="7">
        <v>69.25</v>
      </c>
      <c r="D298" s="12">
        <f t="shared" si="83"/>
        <v>23.083333333333332</v>
      </c>
      <c r="E298" s="29">
        <f t="shared" si="81"/>
        <v>0</v>
      </c>
      <c r="F298" s="2">
        <f t="shared" si="84"/>
        <v>0</v>
      </c>
      <c r="G298" s="2">
        <f t="shared" si="92"/>
        <v>0</v>
      </c>
      <c r="H298" s="2">
        <f t="shared" si="93"/>
        <v>0</v>
      </c>
      <c r="I298" s="2">
        <f t="shared" si="82"/>
        <v>0</v>
      </c>
      <c r="J298" s="2">
        <f t="shared" si="99"/>
        <v>0</v>
      </c>
      <c r="K298" s="2">
        <f t="shared" si="85"/>
        <v>0</v>
      </c>
      <c r="L298" s="2">
        <f t="shared" si="85"/>
        <v>0</v>
      </c>
      <c r="M298" s="2"/>
      <c r="N298" s="28">
        <f t="shared" si="100"/>
        <v>0</v>
      </c>
      <c r="O298" s="2">
        <f t="shared" si="94"/>
        <v>0</v>
      </c>
      <c r="P298" s="2">
        <f t="shared" si="95"/>
        <v>0</v>
      </c>
      <c r="R298">
        <f t="shared" si="96"/>
        <v>277</v>
      </c>
      <c r="S298" s="89">
        <f t="shared" si="86"/>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7"/>
        <v>0.11120996406166483</v>
      </c>
      <c r="Y298" s="66">
        <f t="shared" si="87"/>
        <v>0</v>
      </c>
      <c r="Z298" s="72">
        <f t="shared" si="88"/>
        <v>0</v>
      </c>
      <c r="AA298" s="79">
        <f t="shared" si="89"/>
        <v>0</v>
      </c>
      <c r="AB298" s="81">
        <f t="shared" si="98"/>
        <v>0</v>
      </c>
      <c r="AD298" s="95">
        <f>locallinterp(R298,'BBG rates'!$N$10:$N$369,'BBG rates'!$P$10:$P$369)</f>
        <v>23.216856969900341</v>
      </c>
      <c r="AI298" s="185">
        <f t="shared" si="90"/>
        <v>277</v>
      </c>
      <c r="AJ298" s="127">
        <f>locallinterp(MIN(AI298,CAP_Senior*12),'BBG rates'!$X$24:$X$65,'BBG rates'!$Y$24:$Y$65)</f>
        <v>67.918742488467984</v>
      </c>
      <c r="AK298" s="127">
        <f>locallinterp(MIN(AI298,CAP_CB*12),'BBG rates'!$AA$25:$AA$40,'BBG rates'!$AC$25:$AC$40)</f>
        <v>11</v>
      </c>
      <c r="AL298" s="144">
        <f t="shared" si="91"/>
        <v>20.676186223039558</v>
      </c>
      <c r="AM298" s="142">
        <f>(SUMPRODUCT(AL298:AL$381,G298:G$381)+SUMPRODUCT(AL298:AL$381,H298:H$381))/12</f>
        <v>0</v>
      </c>
    </row>
    <row r="299" spans="1:39" x14ac:dyDescent="0.2">
      <c r="A299" s="7">
        <v>278</v>
      </c>
      <c r="B299" s="7">
        <v>139</v>
      </c>
      <c r="C299" s="7">
        <v>69.5</v>
      </c>
      <c r="D299" s="12">
        <f t="shared" si="83"/>
        <v>23.166666666666668</v>
      </c>
      <c r="E299" s="29">
        <f t="shared" si="81"/>
        <v>0</v>
      </c>
      <c r="F299" s="2">
        <f t="shared" si="84"/>
        <v>0</v>
      </c>
      <c r="G299" s="2">
        <f t="shared" si="92"/>
        <v>0</v>
      </c>
      <c r="H299" s="2">
        <f t="shared" si="93"/>
        <v>0</v>
      </c>
      <c r="I299" s="2">
        <f t="shared" si="82"/>
        <v>0</v>
      </c>
      <c r="J299" s="2">
        <f t="shared" si="99"/>
        <v>0</v>
      </c>
      <c r="K299" s="2">
        <f t="shared" si="85"/>
        <v>0</v>
      </c>
      <c r="L299" s="2">
        <f t="shared" si="85"/>
        <v>0</v>
      </c>
      <c r="M299" s="2"/>
      <c r="N299" s="28">
        <f t="shared" si="100"/>
        <v>0</v>
      </c>
      <c r="O299" s="2">
        <f t="shared" si="94"/>
        <v>0</v>
      </c>
      <c r="P299" s="2">
        <f t="shared" si="95"/>
        <v>0</v>
      </c>
      <c r="R299">
        <f t="shared" si="96"/>
        <v>278</v>
      </c>
      <c r="S299" s="89">
        <f t="shared" si="86"/>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7"/>
        <v>0.1116761542651723</v>
      </c>
      <c r="Y299" s="66">
        <f t="shared" si="87"/>
        <v>0</v>
      </c>
      <c r="Z299" s="72">
        <f t="shared" si="88"/>
        <v>0</v>
      </c>
      <c r="AA299" s="79">
        <f t="shared" si="89"/>
        <v>0</v>
      </c>
      <c r="AB299" s="81">
        <f t="shared" si="98"/>
        <v>0</v>
      </c>
      <c r="AD299" s="95">
        <f>locallinterp(R299,'BBG rates'!$N$10:$N$369,'BBG rates'!$P$10:$P$369)</f>
        <v>23.297855188644046</v>
      </c>
      <c r="AI299" s="185">
        <f t="shared" si="90"/>
        <v>278</v>
      </c>
      <c r="AJ299" s="127">
        <f>locallinterp(MIN(AI299,CAP_Senior*12),'BBG rates'!$X$24:$X$65,'BBG rates'!$Y$24:$Y$65)</f>
        <v>67.918742488467984</v>
      </c>
      <c r="AK299" s="127">
        <f>locallinterp(MIN(AI299,CAP_CB*12),'BBG rates'!$AA$25:$AA$40,'BBG rates'!$AC$25:$AC$40)</f>
        <v>11</v>
      </c>
      <c r="AL299" s="144">
        <f t="shared" si="91"/>
        <v>20.676186223039558</v>
      </c>
      <c r="AM299" s="142">
        <f>(SUMPRODUCT(AL299:AL$381,G299:G$381)+SUMPRODUCT(AL299:AL$381,H299:H$381))/12</f>
        <v>0</v>
      </c>
    </row>
    <row r="300" spans="1:39" x14ac:dyDescent="0.2">
      <c r="A300" s="7">
        <v>279</v>
      </c>
      <c r="B300" s="7">
        <v>139.5</v>
      </c>
      <c r="C300" s="7">
        <v>69.75</v>
      </c>
      <c r="D300" s="12">
        <f t="shared" si="83"/>
        <v>23.25</v>
      </c>
      <c r="E300" s="29">
        <f t="shared" si="81"/>
        <v>0</v>
      </c>
      <c r="F300" s="2">
        <f t="shared" si="84"/>
        <v>0</v>
      </c>
      <c r="G300" s="2">
        <f t="shared" si="92"/>
        <v>0</v>
      </c>
      <c r="H300" s="2">
        <f t="shared" si="93"/>
        <v>0</v>
      </c>
      <c r="I300" s="2">
        <f t="shared" si="82"/>
        <v>0</v>
      </c>
      <c r="J300" s="2">
        <f t="shared" si="99"/>
        <v>0</v>
      </c>
      <c r="K300" s="2">
        <f t="shared" si="85"/>
        <v>0</v>
      </c>
      <c r="L300" s="2">
        <f t="shared" si="85"/>
        <v>0</v>
      </c>
      <c r="M300" s="2"/>
      <c r="N300" s="28">
        <f t="shared" si="100"/>
        <v>0</v>
      </c>
      <c r="O300" s="2">
        <f t="shared" si="94"/>
        <v>0</v>
      </c>
      <c r="P300" s="2">
        <f t="shared" si="95"/>
        <v>0</v>
      </c>
      <c r="R300">
        <f t="shared" si="96"/>
        <v>279</v>
      </c>
      <c r="S300" s="89">
        <f t="shared" si="86"/>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7"/>
        <v>0.11214234247667321</v>
      </c>
      <c r="Y300" s="66">
        <f t="shared" si="87"/>
        <v>0</v>
      </c>
      <c r="Z300" s="72">
        <f t="shared" si="88"/>
        <v>0</v>
      </c>
      <c r="AA300" s="79">
        <f t="shared" si="89"/>
        <v>0</v>
      </c>
      <c r="AB300" s="81">
        <f t="shared" si="98"/>
        <v>0</v>
      </c>
      <c r="AD300" s="95">
        <f>locallinterp(R300,'BBG rates'!$N$10:$N$369,'BBG rates'!$P$10:$P$369)</f>
        <v>23.378838947116098</v>
      </c>
      <c r="AI300" s="185">
        <f t="shared" si="90"/>
        <v>279</v>
      </c>
      <c r="AJ300" s="127">
        <f>locallinterp(MIN(AI300,CAP_Senior*12),'BBG rates'!$X$24:$X$65,'BBG rates'!$Y$24:$Y$65)</f>
        <v>67.918742488467984</v>
      </c>
      <c r="AK300" s="127">
        <f>locallinterp(MIN(AI300,CAP_CB*12),'BBG rates'!$AA$25:$AA$40,'BBG rates'!$AC$25:$AC$40)</f>
        <v>11</v>
      </c>
      <c r="AL300" s="144">
        <f t="shared" si="91"/>
        <v>20.676186223039558</v>
      </c>
      <c r="AM300" s="142">
        <f>(SUMPRODUCT(AL300:AL$381,G300:G$381)+SUMPRODUCT(AL300:AL$381,H300:H$381))/12</f>
        <v>0</v>
      </c>
    </row>
    <row r="301" spans="1:39" x14ac:dyDescent="0.2">
      <c r="A301" s="7">
        <v>280</v>
      </c>
      <c r="B301" s="7">
        <v>140</v>
      </c>
      <c r="C301" s="7">
        <v>70</v>
      </c>
      <c r="D301" s="12">
        <f t="shared" si="83"/>
        <v>23.333333333333332</v>
      </c>
      <c r="E301" s="29">
        <f t="shared" si="81"/>
        <v>0</v>
      </c>
      <c r="F301" s="2">
        <f t="shared" si="84"/>
        <v>0</v>
      </c>
      <c r="G301" s="2">
        <f t="shared" si="92"/>
        <v>0</v>
      </c>
      <c r="H301" s="2">
        <f t="shared" si="93"/>
        <v>0</v>
      </c>
      <c r="I301" s="2">
        <f t="shared" si="82"/>
        <v>0</v>
      </c>
      <c r="J301" s="2">
        <f t="shared" si="99"/>
        <v>0</v>
      </c>
      <c r="K301" s="2">
        <f t="shared" si="85"/>
        <v>0</v>
      </c>
      <c r="L301" s="2">
        <f t="shared" si="85"/>
        <v>0</v>
      </c>
      <c r="M301" s="2"/>
      <c r="N301" s="28">
        <f t="shared" si="100"/>
        <v>0</v>
      </c>
      <c r="O301" s="2">
        <f t="shared" si="94"/>
        <v>0</v>
      </c>
      <c r="P301" s="2">
        <f t="shared" si="95"/>
        <v>0</v>
      </c>
      <c r="R301">
        <f t="shared" si="96"/>
        <v>280</v>
      </c>
      <c r="S301" s="89">
        <f t="shared" si="86"/>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7"/>
        <v>0.11260852869616755</v>
      </c>
      <c r="Y301" s="66">
        <f t="shared" si="87"/>
        <v>0</v>
      </c>
      <c r="Z301" s="72">
        <f t="shared" si="88"/>
        <v>0</v>
      </c>
      <c r="AA301" s="79">
        <f t="shared" si="89"/>
        <v>0</v>
      </c>
      <c r="AB301" s="81">
        <f t="shared" si="98"/>
        <v>0</v>
      </c>
      <c r="AD301" s="95">
        <f>locallinterp(R301,'BBG rates'!$N$10:$N$369,'BBG rates'!$P$10:$P$369)</f>
        <v>23.459808523782872</v>
      </c>
      <c r="AI301" s="185">
        <f t="shared" si="90"/>
        <v>280</v>
      </c>
      <c r="AJ301" s="127">
        <f>locallinterp(MIN(AI301,CAP_Senior*12),'BBG rates'!$X$24:$X$65,'BBG rates'!$Y$24:$Y$65)</f>
        <v>67.918742488467984</v>
      </c>
      <c r="AK301" s="127">
        <f>locallinterp(MIN(AI301,CAP_CB*12),'BBG rates'!$AA$25:$AA$40,'BBG rates'!$AC$25:$AC$40)</f>
        <v>11</v>
      </c>
      <c r="AL301" s="144">
        <f t="shared" si="91"/>
        <v>20.676186223039558</v>
      </c>
      <c r="AM301" s="142">
        <f>(SUMPRODUCT(AL301:AL$381,G301:G$381)+SUMPRODUCT(AL301:AL$381,H301:H$381))/12</f>
        <v>0</v>
      </c>
    </row>
    <row r="302" spans="1:39" x14ac:dyDescent="0.2">
      <c r="A302" s="7">
        <v>281</v>
      </c>
      <c r="B302" s="7">
        <v>140.5</v>
      </c>
      <c r="C302" s="7">
        <v>70.25</v>
      </c>
      <c r="D302" s="12">
        <f t="shared" si="83"/>
        <v>23.416666666666668</v>
      </c>
      <c r="E302" s="29">
        <f t="shared" si="81"/>
        <v>0</v>
      </c>
      <c r="F302" s="2">
        <f t="shared" si="84"/>
        <v>0</v>
      </c>
      <c r="G302" s="2">
        <f t="shared" si="92"/>
        <v>0</v>
      </c>
      <c r="H302" s="2">
        <f t="shared" si="93"/>
        <v>0</v>
      </c>
      <c r="I302" s="2">
        <f t="shared" si="82"/>
        <v>0</v>
      </c>
      <c r="J302" s="2">
        <f t="shared" si="99"/>
        <v>0</v>
      </c>
      <c r="K302" s="2">
        <f t="shared" si="85"/>
        <v>0</v>
      </c>
      <c r="L302" s="2">
        <f t="shared" si="85"/>
        <v>0</v>
      </c>
      <c r="M302" s="2"/>
      <c r="N302" s="28">
        <f t="shared" si="100"/>
        <v>0</v>
      </c>
      <c r="O302" s="2">
        <f t="shared" si="94"/>
        <v>0</v>
      </c>
      <c r="P302" s="2">
        <f t="shared" si="95"/>
        <v>0</v>
      </c>
      <c r="R302">
        <f t="shared" si="96"/>
        <v>281</v>
      </c>
      <c r="S302" s="89">
        <f t="shared" si="86"/>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7"/>
        <v>0.11307471292365534</v>
      </c>
      <c r="Y302" s="66">
        <f t="shared" si="87"/>
        <v>0</v>
      </c>
      <c r="Z302" s="72">
        <f t="shared" si="88"/>
        <v>0</v>
      </c>
      <c r="AA302" s="79">
        <f t="shared" si="89"/>
        <v>0</v>
      </c>
      <c r="AB302" s="81">
        <f t="shared" si="98"/>
        <v>0</v>
      </c>
      <c r="AD302" s="95">
        <f>locallinterp(R302,'BBG rates'!$N$10:$N$369,'BBG rates'!$P$10:$P$369)</f>
        <v>23.540764194637205</v>
      </c>
      <c r="AI302" s="185">
        <f t="shared" si="90"/>
        <v>281</v>
      </c>
      <c r="AJ302" s="127">
        <f>locallinterp(MIN(AI302,CAP_Senior*12),'BBG rates'!$X$24:$X$65,'BBG rates'!$Y$24:$Y$65)</f>
        <v>67.918742488467984</v>
      </c>
      <c r="AK302" s="127">
        <f>locallinterp(MIN(AI302,CAP_CB*12),'BBG rates'!$AA$25:$AA$40,'BBG rates'!$AC$25:$AC$40)</f>
        <v>11</v>
      </c>
      <c r="AL302" s="144">
        <f t="shared" si="91"/>
        <v>20.676186223039558</v>
      </c>
      <c r="AM302" s="142">
        <f>(SUMPRODUCT(AL302:AL$381,G302:G$381)+SUMPRODUCT(AL302:AL$381,H302:H$381))/12</f>
        <v>0</v>
      </c>
    </row>
    <row r="303" spans="1:39" x14ac:dyDescent="0.2">
      <c r="A303" s="7">
        <v>282</v>
      </c>
      <c r="B303" s="7">
        <v>141</v>
      </c>
      <c r="C303" s="7">
        <v>70.5</v>
      </c>
      <c r="D303" s="12">
        <f t="shared" si="83"/>
        <v>23.5</v>
      </c>
      <c r="E303" s="29">
        <f t="shared" si="81"/>
        <v>0</v>
      </c>
      <c r="F303" s="2">
        <f t="shared" si="84"/>
        <v>0</v>
      </c>
      <c r="G303" s="2">
        <f t="shared" si="92"/>
        <v>0</v>
      </c>
      <c r="H303" s="2">
        <f t="shared" si="93"/>
        <v>0</v>
      </c>
      <c r="I303" s="2">
        <f t="shared" si="82"/>
        <v>0</v>
      </c>
      <c r="J303" s="2">
        <f t="shared" si="99"/>
        <v>0</v>
      </c>
      <c r="K303" s="2">
        <f t="shared" si="85"/>
        <v>0</v>
      </c>
      <c r="L303" s="2">
        <f t="shared" si="85"/>
        <v>0</v>
      </c>
      <c r="M303" s="2"/>
      <c r="N303" s="28">
        <f t="shared" si="100"/>
        <v>0</v>
      </c>
      <c r="O303" s="2">
        <f t="shared" si="94"/>
        <v>0</v>
      </c>
      <c r="P303" s="2">
        <f t="shared" si="95"/>
        <v>0</v>
      </c>
      <c r="R303">
        <f t="shared" si="96"/>
        <v>282</v>
      </c>
      <c r="S303" s="89">
        <f t="shared" si="86"/>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7"/>
        <v>0.11354089515913657</v>
      </c>
      <c r="Y303" s="66">
        <f t="shared" si="87"/>
        <v>0</v>
      </c>
      <c r="Z303" s="72">
        <f t="shared" si="88"/>
        <v>0</v>
      </c>
      <c r="AA303" s="79">
        <f t="shared" si="89"/>
        <v>0</v>
      </c>
      <c r="AB303" s="81">
        <f t="shared" si="98"/>
        <v>0</v>
      </c>
      <c r="AD303" s="95">
        <f>locallinterp(R303,'BBG rates'!$N$10:$N$369,'BBG rates'!$P$10:$P$369)</f>
        <v>23.621706243123992</v>
      </c>
      <c r="AI303" s="185">
        <f t="shared" si="90"/>
        <v>282</v>
      </c>
      <c r="AJ303" s="127">
        <f>locallinterp(MIN(AI303,CAP_Senior*12),'BBG rates'!$X$24:$X$65,'BBG rates'!$Y$24:$Y$65)</f>
        <v>67.918742488467984</v>
      </c>
      <c r="AK303" s="127">
        <f>locallinterp(MIN(AI303,CAP_CB*12),'BBG rates'!$AA$25:$AA$40,'BBG rates'!$AC$25:$AC$40)</f>
        <v>11</v>
      </c>
      <c r="AL303" s="144">
        <f t="shared" si="91"/>
        <v>20.676186223039558</v>
      </c>
      <c r="AM303" s="142">
        <f>(SUMPRODUCT(AL303:AL$381,G303:G$381)+SUMPRODUCT(AL303:AL$381,H303:H$381))/12</f>
        <v>0</v>
      </c>
    </row>
    <row r="304" spans="1:39" x14ac:dyDescent="0.2">
      <c r="A304" s="7">
        <v>283</v>
      </c>
      <c r="B304" s="7">
        <v>141.5</v>
      </c>
      <c r="C304" s="7">
        <v>70.75</v>
      </c>
      <c r="D304" s="12">
        <f t="shared" si="83"/>
        <v>23.583333333333332</v>
      </c>
      <c r="E304" s="29">
        <f t="shared" si="81"/>
        <v>0</v>
      </c>
      <c r="F304" s="2">
        <f t="shared" si="84"/>
        <v>0</v>
      </c>
      <c r="G304" s="2">
        <f t="shared" si="92"/>
        <v>0</v>
      </c>
      <c r="H304" s="2">
        <f t="shared" si="93"/>
        <v>0</v>
      </c>
      <c r="I304" s="2">
        <f t="shared" si="82"/>
        <v>0</v>
      </c>
      <c r="J304" s="2">
        <f t="shared" si="99"/>
        <v>0</v>
      </c>
      <c r="K304" s="2">
        <f t="shared" si="85"/>
        <v>0</v>
      </c>
      <c r="L304" s="2">
        <f t="shared" si="85"/>
        <v>0</v>
      </c>
      <c r="M304" s="2"/>
      <c r="N304" s="28">
        <f t="shared" si="100"/>
        <v>0</v>
      </c>
      <c r="O304" s="2">
        <f t="shared" si="94"/>
        <v>0</v>
      </c>
      <c r="P304" s="2">
        <f t="shared" si="95"/>
        <v>0</v>
      </c>
      <c r="R304">
        <f t="shared" si="96"/>
        <v>283</v>
      </c>
      <c r="S304" s="89">
        <f t="shared" si="86"/>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7"/>
        <v>0.11400707540287769</v>
      </c>
      <c r="Y304" s="66">
        <f t="shared" si="87"/>
        <v>0</v>
      </c>
      <c r="Z304" s="72">
        <f t="shared" si="88"/>
        <v>0</v>
      </c>
      <c r="AA304" s="79">
        <f t="shared" si="89"/>
        <v>0</v>
      </c>
      <c r="AB304" s="81">
        <f t="shared" si="98"/>
        <v>0</v>
      </c>
      <c r="AD304" s="95">
        <f>locallinterp(R304,'BBG rates'!$N$10:$N$369,'BBG rates'!$P$10:$P$369)</f>
        <v>23.702634952698531</v>
      </c>
      <c r="AI304" s="185">
        <f t="shared" si="90"/>
        <v>283</v>
      </c>
      <c r="AJ304" s="127">
        <f>locallinterp(MIN(AI304,CAP_Senior*12),'BBG rates'!$X$24:$X$65,'BBG rates'!$Y$24:$Y$65)</f>
        <v>67.918742488467984</v>
      </c>
      <c r="AK304" s="127">
        <f>locallinterp(MIN(AI304,CAP_CB*12),'BBG rates'!$AA$25:$AA$40,'BBG rates'!$AC$25:$AC$40)</f>
        <v>11</v>
      </c>
      <c r="AL304" s="144">
        <f t="shared" si="91"/>
        <v>20.676186223039558</v>
      </c>
      <c r="AM304" s="142">
        <f>(SUMPRODUCT(AL304:AL$381,G304:G$381)+SUMPRODUCT(AL304:AL$381,H304:H$381))/12</f>
        <v>0</v>
      </c>
    </row>
    <row r="305" spans="1:39" x14ac:dyDescent="0.2">
      <c r="A305" s="7">
        <v>284</v>
      </c>
      <c r="B305" s="7">
        <v>142</v>
      </c>
      <c r="C305" s="7">
        <v>71</v>
      </c>
      <c r="D305" s="12">
        <f t="shared" si="83"/>
        <v>23.666666666666668</v>
      </c>
      <c r="E305" s="29">
        <f t="shared" si="81"/>
        <v>0</v>
      </c>
      <c r="F305" s="2">
        <f t="shared" si="84"/>
        <v>0</v>
      </c>
      <c r="G305" s="2">
        <f t="shared" si="92"/>
        <v>0</v>
      </c>
      <c r="H305" s="2">
        <f t="shared" si="93"/>
        <v>0</v>
      </c>
      <c r="I305" s="2">
        <f t="shared" si="82"/>
        <v>0</v>
      </c>
      <c r="J305" s="2">
        <f t="shared" si="99"/>
        <v>0</v>
      </c>
      <c r="K305" s="2">
        <f t="shared" si="85"/>
        <v>0</v>
      </c>
      <c r="L305" s="2">
        <f t="shared" si="85"/>
        <v>0</v>
      </c>
      <c r="M305" s="2"/>
      <c r="N305" s="28">
        <f t="shared" si="100"/>
        <v>0</v>
      </c>
      <c r="O305" s="2">
        <f t="shared" si="94"/>
        <v>0</v>
      </c>
      <c r="P305" s="2">
        <f t="shared" si="95"/>
        <v>0</v>
      </c>
      <c r="R305">
        <f t="shared" si="96"/>
        <v>284</v>
      </c>
      <c r="S305" s="89">
        <f t="shared" si="86"/>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7"/>
        <v>0.11447325365461225</v>
      </c>
      <c r="Y305" s="66">
        <f t="shared" si="87"/>
        <v>0</v>
      </c>
      <c r="Z305" s="72">
        <f t="shared" si="88"/>
        <v>0</v>
      </c>
      <c r="AA305" s="79">
        <f t="shared" si="89"/>
        <v>0</v>
      </c>
      <c r="AB305" s="81">
        <f t="shared" si="98"/>
        <v>0</v>
      </c>
      <c r="AD305" s="95">
        <f>locallinterp(R305,'BBG rates'!$N$10:$N$369,'BBG rates'!$P$10:$P$369)</f>
        <v>23.783550609300725</v>
      </c>
      <c r="AI305" s="185">
        <f t="shared" si="90"/>
        <v>284</v>
      </c>
      <c r="AJ305" s="127">
        <f>locallinterp(MIN(AI305,CAP_Senior*12),'BBG rates'!$X$24:$X$65,'BBG rates'!$Y$24:$Y$65)</f>
        <v>67.918742488467984</v>
      </c>
      <c r="AK305" s="127">
        <f>locallinterp(MIN(AI305,CAP_CB*12),'BBG rates'!$AA$25:$AA$40,'BBG rates'!$AC$25:$AC$40)</f>
        <v>11</v>
      </c>
      <c r="AL305" s="144">
        <f t="shared" si="91"/>
        <v>20.676186223039558</v>
      </c>
      <c r="AM305" s="142">
        <f>(SUMPRODUCT(AL305:AL$381,G305:G$381)+SUMPRODUCT(AL305:AL$381,H305:H$381))/12</f>
        <v>0</v>
      </c>
    </row>
    <row r="306" spans="1:39" x14ac:dyDescent="0.2">
      <c r="A306" s="7">
        <v>285</v>
      </c>
      <c r="B306" s="7">
        <v>142.5</v>
      </c>
      <c r="C306" s="7">
        <v>71.25</v>
      </c>
      <c r="D306" s="12">
        <f t="shared" si="83"/>
        <v>23.75</v>
      </c>
      <c r="E306" s="29">
        <f t="shared" si="81"/>
        <v>0</v>
      </c>
      <c r="F306" s="2">
        <f t="shared" si="84"/>
        <v>0</v>
      </c>
      <c r="G306" s="2">
        <f t="shared" si="92"/>
        <v>0</v>
      </c>
      <c r="H306" s="2">
        <f t="shared" si="93"/>
        <v>0</v>
      </c>
      <c r="I306" s="2">
        <f t="shared" si="82"/>
        <v>0</v>
      </c>
      <c r="J306" s="2">
        <f t="shared" si="99"/>
        <v>0</v>
      </c>
      <c r="K306" s="2">
        <f t="shared" si="85"/>
        <v>0</v>
      </c>
      <c r="L306" s="2">
        <f t="shared" si="85"/>
        <v>0</v>
      </c>
      <c r="M306" s="2"/>
      <c r="N306" s="28">
        <f t="shared" si="100"/>
        <v>0</v>
      </c>
      <c r="O306" s="2">
        <f t="shared" si="94"/>
        <v>0</v>
      </c>
      <c r="P306" s="2">
        <f t="shared" si="95"/>
        <v>0</v>
      </c>
      <c r="R306">
        <f t="shared" si="96"/>
        <v>285</v>
      </c>
      <c r="S306" s="89">
        <f t="shared" si="86"/>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7"/>
        <v>0.11493942991434025</v>
      </c>
      <c r="Y306" s="66">
        <f t="shared" si="87"/>
        <v>0</v>
      </c>
      <c r="Z306" s="72">
        <f t="shared" si="88"/>
        <v>0</v>
      </c>
      <c r="AA306" s="79">
        <f t="shared" si="89"/>
        <v>0</v>
      </c>
      <c r="AB306" s="81">
        <f t="shared" si="98"/>
        <v>0</v>
      </c>
      <c r="AD306" s="95">
        <f>locallinterp(R306,'BBG rates'!$N$10:$N$369,'BBG rates'!$P$10:$P$369)</f>
        <v>23.864453498881257</v>
      </c>
      <c r="AI306" s="185">
        <f t="shared" si="90"/>
        <v>285</v>
      </c>
      <c r="AJ306" s="127">
        <f>locallinterp(MIN(AI306,CAP_Senior*12),'BBG rates'!$X$24:$X$65,'BBG rates'!$Y$24:$Y$65)</f>
        <v>67.918742488467984</v>
      </c>
      <c r="AK306" s="127">
        <f>locallinterp(MIN(AI306,CAP_CB*12),'BBG rates'!$AA$25:$AA$40,'BBG rates'!$AC$25:$AC$40)</f>
        <v>11</v>
      </c>
      <c r="AL306" s="144">
        <f t="shared" si="91"/>
        <v>20.676186223039558</v>
      </c>
      <c r="AM306" s="142">
        <f>(SUMPRODUCT(AL306:AL$381,G306:G$381)+SUMPRODUCT(AL306:AL$381,H306:H$381))/12</f>
        <v>0</v>
      </c>
    </row>
    <row r="307" spans="1:39" x14ac:dyDescent="0.2">
      <c r="A307" s="7">
        <v>286</v>
      </c>
      <c r="B307" s="7">
        <v>143</v>
      </c>
      <c r="C307" s="7">
        <v>71.5</v>
      </c>
      <c r="D307" s="12">
        <f t="shared" si="83"/>
        <v>23.833333333333332</v>
      </c>
      <c r="E307" s="29">
        <f t="shared" si="81"/>
        <v>0</v>
      </c>
      <c r="F307" s="2">
        <f t="shared" si="84"/>
        <v>0</v>
      </c>
      <c r="G307" s="2">
        <f t="shared" si="92"/>
        <v>0</v>
      </c>
      <c r="H307" s="2">
        <f t="shared" si="93"/>
        <v>0</v>
      </c>
      <c r="I307" s="2">
        <f t="shared" si="82"/>
        <v>0</v>
      </c>
      <c r="J307" s="2">
        <f t="shared" si="99"/>
        <v>0</v>
      </c>
      <c r="K307" s="2">
        <f t="shared" si="85"/>
        <v>0</v>
      </c>
      <c r="L307" s="2">
        <f t="shared" si="85"/>
        <v>0</v>
      </c>
      <c r="M307" s="2"/>
      <c r="N307" s="28">
        <f t="shared" si="100"/>
        <v>0</v>
      </c>
      <c r="O307" s="2">
        <f t="shared" si="94"/>
        <v>0</v>
      </c>
      <c r="P307" s="2">
        <f t="shared" si="95"/>
        <v>0</v>
      </c>
      <c r="R307">
        <f t="shared" si="96"/>
        <v>286</v>
      </c>
      <c r="S307" s="89">
        <f t="shared" si="86"/>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7"/>
        <v>0.11540560418206169</v>
      </c>
      <c r="Y307" s="66">
        <f t="shared" si="87"/>
        <v>0</v>
      </c>
      <c r="Z307" s="72">
        <f t="shared" si="88"/>
        <v>0</v>
      </c>
      <c r="AA307" s="79">
        <f t="shared" si="89"/>
        <v>0</v>
      </c>
      <c r="AB307" s="81">
        <f t="shared" si="98"/>
        <v>0</v>
      </c>
      <c r="AD307" s="95">
        <f>locallinterp(R307,'BBG rates'!$N$10:$N$369,'BBG rates'!$P$10:$P$369)</f>
        <v>23.945343913601693</v>
      </c>
      <c r="AI307" s="185">
        <f t="shared" si="90"/>
        <v>286</v>
      </c>
      <c r="AJ307" s="127">
        <f>locallinterp(MIN(AI307,CAP_Senior*12),'BBG rates'!$X$24:$X$65,'BBG rates'!$Y$24:$Y$65)</f>
        <v>67.918742488467984</v>
      </c>
      <c r="AK307" s="127">
        <f>locallinterp(MIN(AI307,CAP_CB*12),'BBG rates'!$AA$25:$AA$40,'BBG rates'!$AC$25:$AC$40)</f>
        <v>11</v>
      </c>
      <c r="AL307" s="144">
        <f t="shared" si="91"/>
        <v>20.676186223039558</v>
      </c>
      <c r="AM307" s="142">
        <f>(SUMPRODUCT(AL307:AL$381,G307:G$381)+SUMPRODUCT(AL307:AL$381,H307:H$381))/12</f>
        <v>0</v>
      </c>
    </row>
    <row r="308" spans="1:39" x14ac:dyDescent="0.2">
      <c r="A308" s="7">
        <v>287</v>
      </c>
      <c r="B308" s="7">
        <v>143.5</v>
      </c>
      <c r="C308" s="7">
        <v>71.75</v>
      </c>
      <c r="D308" s="12">
        <f t="shared" si="83"/>
        <v>23.916666666666668</v>
      </c>
      <c r="E308" s="29">
        <f t="shared" si="81"/>
        <v>0</v>
      </c>
      <c r="F308" s="2">
        <f t="shared" si="84"/>
        <v>0</v>
      </c>
      <c r="G308" s="2">
        <f t="shared" si="92"/>
        <v>0</v>
      </c>
      <c r="H308" s="2">
        <f t="shared" si="93"/>
        <v>0</v>
      </c>
      <c r="I308" s="2">
        <f t="shared" si="82"/>
        <v>0</v>
      </c>
      <c r="J308" s="2">
        <f t="shared" si="99"/>
        <v>0</v>
      </c>
      <c r="K308" s="2">
        <f t="shared" si="85"/>
        <v>0</v>
      </c>
      <c r="L308" s="2">
        <f t="shared" si="85"/>
        <v>0</v>
      </c>
      <c r="M308" s="2"/>
      <c r="N308" s="28">
        <f t="shared" si="100"/>
        <v>0</v>
      </c>
      <c r="O308" s="2">
        <f t="shared" si="94"/>
        <v>0</v>
      </c>
      <c r="P308" s="2">
        <f t="shared" si="95"/>
        <v>0</v>
      </c>
      <c r="R308">
        <f t="shared" si="96"/>
        <v>287</v>
      </c>
      <c r="S308" s="89">
        <f t="shared" si="86"/>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7"/>
        <v>0.11587177645804303</v>
      </c>
      <c r="Y308" s="66">
        <f t="shared" si="87"/>
        <v>0</v>
      </c>
      <c r="Z308" s="72">
        <f t="shared" si="88"/>
        <v>0</v>
      </c>
      <c r="AA308" s="79">
        <f t="shared" si="89"/>
        <v>0</v>
      </c>
      <c r="AB308" s="81">
        <f t="shared" si="98"/>
        <v>0</v>
      </c>
      <c r="AD308" s="95">
        <f>locallinterp(R308,'BBG rates'!$N$10:$N$369,'BBG rates'!$P$10:$P$369)</f>
        <v>24.026222148114222</v>
      </c>
      <c r="AI308" s="185">
        <f t="shared" si="90"/>
        <v>287</v>
      </c>
      <c r="AJ308" s="127">
        <f>locallinterp(MIN(AI308,CAP_Senior*12),'BBG rates'!$X$24:$X$65,'BBG rates'!$Y$24:$Y$65)</f>
        <v>67.918742488467984</v>
      </c>
      <c r="AK308" s="127">
        <f>locallinterp(MIN(AI308,CAP_CB*12),'BBG rates'!$AA$25:$AA$40,'BBG rates'!$AC$25:$AC$40)</f>
        <v>11</v>
      </c>
      <c r="AL308" s="144">
        <f t="shared" si="91"/>
        <v>20.676186223039558</v>
      </c>
      <c r="AM308" s="142">
        <f>(SUMPRODUCT(AL308:AL$381,G308:G$381)+SUMPRODUCT(AL308:AL$381,H308:H$381))/12</f>
        <v>0</v>
      </c>
    </row>
    <row r="309" spans="1:39" x14ac:dyDescent="0.2">
      <c r="A309" s="7">
        <v>288</v>
      </c>
      <c r="B309" s="7">
        <v>144</v>
      </c>
      <c r="C309" s="7">
        <v>72</v>
      </c>
      <c r="D309" s="12">
        <f t="shared" si="83"/>
        <v>24</v>
      </c>
      <c r="E309" s="29">
        <f t="shared" si="81"/>
        <v>0</v>
      </c>
      <c r="F309" s="2">
        <f t="shared" si="84"/>
        <v>0</v>
      </c>
      <c r="G309" s="2">
        <f t="shared" si="92"/>
        <v>0</v>
      </c>
      <c r="H309" s="2">
        <f t="shared" si="93"/>
        <v>0</v>
      </c>
      <c r="I309" s="2">
        <f t="shared" si="82"/>
        <v>0</v>
      </c>
      <c r="J309" s="2">
        <f t="shared" si="99"/>
        <v>0</v>
      </c>
      <c r="K309" s="2">
        <f t="shared" si="85"/>
        <v>0</v>
      </c>
      <c r="L309" s="2">
        <f t="shared" si="85"/>
        <v>0</v>
      </c>
      <c r="M309" s="2"/>
      <c r="N309" s="28">
        <f t="shared" si="100"/>
        <v>0</v>
      </c>
      <c r="O309" s="2">
        <f t="shared" si="94"/>
        <v>0</v>
      </c>
      <c r="P309" s="2">
        <f t="shared" si="95"/>
        <v>0</v>
      </c>
      <c r="R309">
        <f t="shared" si="96"/>
        <v>288</v>
      </c>
      <c r="S309" s="89">
        <f t="shared" si="86"/>
        <v>0</v>
      </c>
      <c r="T309" s="89">
        <f>IF(AND(S309=0,S308&gt;0),SUM($G309:$H$381),S309)</f>
        <v>0</v>
      </c>
      <c r="U309" s="82">
        <f>SUM(T309:T$381)</f>
        <v>0</v>
      </c>
      <c r="V309" s="68">
        <f>localspline(R309,'BBG rates'!$G$10:$G$27,'BBG rates'!$K$10:$K$27)</f>
        <v>0.97039618755178325</v>
      </c>
      <c r="W309" s="68">
        <f>locallinterp(R309,'BBG rates'!$G$10:$G$27,'BBG rates'!$J$10:$J$27)</f>
        <v>0.1164</v>
      </c>
      <c r="X309" s="56">
        <f t="shared" si="97"/>
        <v>0.11633794674201781</v>
      </c>
      <c r="Y309" s="66">
        <f t="shared" si="87"/>
        <v>0</v>
      </c>
      <c r="Z309" s="72">
        <f t="shared" si="88"/>
        <v>0</v>
      </c>
      <c r="AA309" s="79">
        <f t="shared" si="89"/>
        <v>0</v>
      </c>
      <c r="AB309" s="81">
        <f t="shared" si="98"/>
        <v>0</v>
      </c>
      <c r="AD309" s="95">
        <f>locallinterp(R309,'BBG rates'!$N$10:$N$369,'BBG rates'!$P$10:$P$369)</f>
        <v>24.10708849707687</v>
      </c>
      <c r="AI309" s="185">
        <f t="shared" si="90"/>
        <v>288</v>
      </c>
      <c r="AJ309" s="127">
        <f>locallinterp(MIN(AI309,CAP_Senior*12),'BBG rates'!$X$24:$X$65,'BBG rates'!$Y$24:$Y$65)</f>
        <v>67.918742488467984</v>
      </c>
      <c r="AK309" s="127">
        <f>locallinterp(MIN(AI309,CAP_CB*12),'BBG rates'!$AA$25:$AA$40,'BBG rates'!$AC$25:$AC$40)</f>
        <v>11</v>
      </c>
      <c r="AL309" s="144">
        <f t="shared" si="91"/>
        <v>20.676186223039558</v>
      </c>
      <c r="AM309" s="142">
        <f>(SUMPRODUCT(AL309:AL$381,G309:G$381)+SUMPRODUCT(AL309:AL$381,H309:H$381))/12</f>
        <v>0</v>
      </c>
    </row>
    <row r="310" spans="1:39" x14ac:dyDescent="0.2">
      <c r="A310" s="7">
        <v>289</v>
      </c>
      <c r="B310" s="7">
        <v>144.5</v>
      </c>
      <c r="C310" s="7">
        <v>72.25</v>
      </c>
      <c r="D310" s="12">
        <f t="shared" si="83"/>
        <v>24.083333333333332</v>
      </c>
      <c r="E310" s="29">
        <f t="shared" si="81"/>
        <v>0</v>
      </c>
      <c r="F310" s="2">
        <f t="shared" si="84"/>
        <v>0</v>
      </c>
      <c r="G310" s="2">
        <f t="shared" si="92"/>
        <v>0</v>
      </c>
      <c r="H310" s="2">
        <f t="shared" si="93"/>
        <v>0</v>
      </c>
      <c r="I310" s="2">
        <f t="shared" si="82"/>
        <v>0</v>
      </c>
      <c r="J310" s="2">
        <f t="shared" si="99"/>
        <v>0</v>
      </c>
      <c r="K310" s="2">
        <f t="shared" si="85"/>
        <v>0</v>
      </c>
      <c r="L310" s="2">
        <f t="shared" si="85"/>
        <v>0</v>
      </c>
      <c r="M310" s="2"/>
      <c r="N310" s="28">
        <f t="shared" si="100"/>
        <v>0</v>
      </c>
      <c r="O310" s="2">
        <f t="shared" si="94"/>
        <v>0</v>
      </c>
      <c r="P310" s="2">
        <f t="shared" si="95"/>
        <v>0</v>
      </c>
      <c r="R310">
        <f t="shared" si="96"/>
        <v>289</v>
      </c>
      <c r="S310" s="89">
        <f t="shared" si="86"/>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7"/>
        <v>0.11680411503425248</v>
      </c>
      <c r="Y310" s="66">
        <f t="shared" si="87"/>
        <v>0</v>
      </c>
      <c r="Z310" s="72">
        <f t="shared" si="88"/>
        <v>0</v>
      </c>
      <c r="AA310" s="79">
        <f t="shared" si="89"/>
        <v>0</v>
      </c>
      <c r="AB310" s="81">
        <f t="shared" si="98"/>
        <v>0</v>
      </c>
      <c r="AD310" s="95">
        <f>locallinterp(R310,'BBG rates'!$N$10:$N$369,'BBG rates'!$P$10:$P$369)</f>
        <v>24.187943260120555</v>
      </c>
      <c r="AI310" s="185">
        <f t="shared" si="90"/>
        <v>289</v>
      </c>
      <c r="AJ310" s="127">
        <f>locallinterp(MIN(AI310,CAP_Senior*12),'BBG rates'!$X$24:$X$65,'BBG rates'!$Y$24:$Y$65)</f>
        <v>67.918742488467984</v>
      </c>
      <c r="AK310" s="127">
        <f>locallinterp(MIN(AI310,CAP_CB*12),'BBG rates'!$AA$25:$AA$40,'BBG rates'!$AC$25:$AC$40)</f>
        <v>11</v>
      </c>
      <c r="AL310" s="144">
        <f t="shared" si="91"/>
        <v>20.676186223039558</v>
      </c>
      <c r="AM310" s="142">
        <f>(SUMPRODUCT(AL310:AL$381,G310:G$381)+SUMPRODUCT(AL310:AL$381,H310:H$381))/12</f>
        <v>0</v>
      </c>
    </row>
    <row r="311" spans="1:39" x14ac:dyDescent="0.2">
      <c r="A311" s="7">
        <v>290</v>
      </c>
      <c r="B311" s="7">
        <v>145</v>
      </c>
      <c r="C311" s="7">
        <v>72.5</v>
      </c>
      <c r="D311" s="12">
        <f t="shared" si="83"/>
        <v>24.166666666666668</v>
      </c>
      <c r="E311" s="29">
        <f t="shared" si="81"/>
        <v>0</v>
      </c>
      <c r="F311" s="2">
        <f t="shared" si="84"/>
        <v>0</v>
      </c>
      <c r="G311" s="2">
        <f t="shared" si="92"/>
        <v>0</v>
      </c>
      <c r="H311" s="2">
        <f t="shared" si="93"/>
        <v>0</v>
      </c>
      <c r="I311" s="2">
        <f t="shared" si="82"/>
        <v>0</v>
      </c>
      <c r="J311" s="2">
        <f t="shared" si="99"/>
        <v>0</v>
      </c>
      <c r="K311" s="2">
        <f t="shared" si="85"/>
        <v>0</v>
      </c>
      <c r="L311" s="2">
        <f t="shared" si="85"/>
        <v>0</v>
      </c>
      <c r="M311" s="2"/>
      <c r="N311" s="28">
        <f t="shared" si="100"/>
        <v>0</v>
      </c>
      <c r="O311" s="2">
        <f t="shared" si="94"/>
        <v>0</v>
      </c>
      <c r="P311" s="2">
        <f t="shared" si="95"/>
        <v>0</v>
      </c>
      <c r="R311">
        <f t="shared" si="96"/>
        <v>290</v>
      </c>
      <c r="S311" s="89">
        <f t="shared" si="86"/>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7"/>
        <v>0.11727028133474704</v>
      </c>
      <c r="Y311" s="66">
        <f t="shared" si="87"/>
        <v>0</v>
      </c>
      <c r="Z311" s="72">
        <f t="shared" si="88"/>
        <v>0</v>
      </c>
      <c r="AA311" s="79">
        <f t="shared" si="89"/>
        <v>0</v>
      </c>
      <c r="AB311" s="81">
        <f t="shared" si="98"/>
        <v>0</v>
      </c>
      <c r="AD311" s="95">
        <f>locallinterp(R311,'BBG rates'!$N$10:$N$369,'BBG rates'!$P$10:$P$369)</f>
        <v>24.268786736882035</v>
      </c>
      <c r="AI311" s="185">
        <f t="shared" si="90"/>
        <v>290</v>
      </c>
      <c r="AJ311" s="127">
        <f>locallinterp(MIN(AI311,CAP_Senior*12),'BBG rates'!$X$24:$X$65,'BBG rates'!$Y$24:$Y$65)</f>
        <v>67.918742488467984</v>
      </c>
      <c r="AK311" s="127">
        <f>locallinterp(MIN(AI311,CAP_CB*12),'BBG rates'!$AA$25:$AA$40,'BBG rates'!$AC$25:$AC$40)</f>
        <v>11</v>
      </c>
      <c r="AL311" s="144">
        <f t="shared" si="91"/>
        <v>20.676186223039558</v>
      </c>
      <c r="AM311" s="142">
        <f>(SUMPRODUCT(AL311:AL$381,G311:G$381)+SUMPRODUCT(AL311:AL$381,H311:H$381))/12</f>
        <v>0</v>
      </c>
    </row>
    <row r="312" spans="1:39" x14ac:dyDescent="0.2">
      <c r="A312" s="7">
        <v>291</v>
      </c>
      <c r="B312" s="7">
        <v>145.5</v>
      </c>
      <c r="C312" s="7">
        <v>72.75</v>
      </c>
      <c r="D312" s="12">
        <f t="shared" si="83"/>
        <v>24.25</v>
      </c>
      <c r="E312" s="29">
        <f t="shared" si="81"/>
        <v>0</v>
      </c>
      <c r="F312" s="2">
        <f t="shared" si="84"/>
        <v>0</v>
      </c>
      <c r="G312" s="2">
        <f t="shared" si="92"/>
        <v>0</v>
      </c>
      <c r="H312" s="2">
        <f t="shared" si="93"/>
        <v>0</v>
      </c>
      <c r="I312" s="2">
        <f t="shared" si="82"/>
        <v>0</v>
      </c>
      <c r="J312" s="2">
        <f t="shared" si="99"/>
        <v>0</v>
      </c>
      <c r="K312" s="2">
        <f t="shared" si="85"/>
        <v>0</v>
      </c>
      <c r="L312" s="2">
        <f t="shared" si="85"/>
        <v>0</v>
      </c>
      <c r="M312" s="2"/>
      <c r="N312" s="28">
        <f t="shared" si="100"/>
        <v>0</v>
      </c>
      <c r="O312" s="2">
        <f t="shared" si="94"/>
        <v>0</v>
      </c>
      <c r="P312" s="2">
        <f t="shared" si="95"/>
        <v>0</v>
      </c>
      <c r="R312">
        <f t="shared" si="96"/>
        <v>291</v>
      </c>
      <c r="S312" s="89">
        <f t="shared" si="86"/>
        <v>0</v>
      </c>
      <c r="T312" s="89">
        <f>IF(AND(S312=0,S311&gt;0),SUM($G312:$H$381),S312)</f>
        <v>0</v>
      </c>
      <c r="U312" s="82">
        <f>SUM(T312:T$381)</f>
        <v>0</v>
      </c>
      <c r="V312" s="68">
        <f>localspline(R312,'BBG rates'!$G$10:$G$27,'BBG rates'!$K$10:$K$27)</f>
        <v>0.96998992616594548</v>
      </c>
      <c r="W312" s="68">
        <f>locallinterp(R312,'BBG rates'!$G$10:$G$27,'BBG rates'!$J$10:$J$27)</f>
        <v>0.1178</v>
      </c>
      <c r="X312" s="56">
        <f t="shared" si="97"/>
        <v>0.11773644564323504</v>
      </c>
      <c r="Y312" s="66">
        <f t="shared" si="87"/>
        <v>0</v>
      </c>
      <c r="Z312" s="72">
        <f t="shared" si="88"/>
        <v>0</v>
      </c>
      <c r="AA312" s="79">
        <f t="shared" si="89"/>
        <v>0</v>
      </c>
      <c r="AB312" s="81">
        <f t="shared" si="98"/>
        <v>0</v>
      </c>
      <c r="AD312" s="95">
        <f>locallinterp(R312,'BBG rates'!$N$10:$N$369,'BBG rates'!$P$10:$P$369)</f>
        <v>24.349619230729196</v>
      </c>
      <c r="AI312" s="185">
        <f t="shared" si="90"/>
        <v>291</v>
      </c>
      <c r="AJ312" s="127">
        <f>locallinterp(MIN(AI312,CAP_Senior*12),'BBG rates'!$X$24:$X$65,'BBG rates'!$Y$24:$Y$65)</f>
        <v>67.918742488467984</v>
      </c>
      <c r="AK312" s="127">
        <f>locallinterp(MIN(AI312,CAP_CB*12),'BBG rates'!$AA$25:$AA$40,'BBG rates'!$AC$25:$AC$40)</f>
        <v>11</v>
      </c>
      <c r="AL312" s="144">
        <f t="shared" si="91"/>
        <v>20.676186223039558</v>
      </c>
      <c r="AM312" s="142">
        <f>(SUMPRODUCT(AL312:AL$381,G312:G$381)+SUMPRODUCT(AL312:AL$381,H312:H$381))/12</f>
        <v>0</v>
      </c>
    </row>
    <row r="313" spans="1:39" x14ac:dyDescent="0.2">
      <c r="A313" s="7">
        <v>292</v>
      </c>
      <c r="B313" s="7">
        <v>146</v>
      </c>
      <c r="C313" s="7">
        <v>73</v>
      </c>
      <c r="D313" s="12">
        <f t="shared" si="83"/>
        <v>24.333333333333332</v>
      </c>
      <c r="E313" s="29">
        <f t="shared" si="81"/>
        <v>0</v>
      </c>
      <c r="F313" s="2">
        <f t="shared" si="84"/>
        <v>0</v>
      </c>
      <c r="G313" s="2">
        <f t="shared" si="92"/>
        <v>0</v>
      </c>
      <c r="H313" s="2">
        <f t="shared" si="93"/>
        <v>0</v>
      </c>
      <c r="I313" s="2">
        <f t="shared" si="82"/>
        <v>0</v>
      </c>
      <c r="J313" s="2">
        <f t="shared" si="99"/>
        <v>0</v>
      </c>
      <c r="K313" s="2">
        <f t="shared" si="85"/>
        <v>0</v>
      </c>
      <c r="L313" s="2">
        <f t="shared" si="85"/>
        <v>0</v>
      </c>
      <c r="M313" s="2"/>
      <c r="N313" s="28">
        <f t="shared" si="100"/>
        <v>0</v>
      </c>
      <c r="O313" s="2">
        <f t="shared" si="94"/>
        <v>0</v>
      </c>
      <c r="P313" s="2">
        <f t="shared" si="95"/>
        <v>0</v>
      </c>
      <c r="R313">
        <f t="shared" si="96"/>
        <v>292</v>
      </c>
      <c r="S313" s="89">
        <f t="shared" si="86"/>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7"/>
        <v>0.11820260795998294</v>
      </c>
      <c r="Y313" s="66">
        <f t="shared" si="87"/>
        <v>0</v>
      </c>
      <c r="Z313" s="72">
        <f t="shared" si="88"/>
        <v>0</v>
      </c>
      <c r="AA313" s="79">
        <f t="shared" si="89"/>
        <v>0</v>
      </c>
      <c r="AB313" s="81">
        <f t="shared" si="98"/>
        <v>0</v>
      </c>
      <c r="AD313" s="95">
        <f>locallinterp(R313,'BBG rates'!$N$10:$N$369,'BBG rates'!$P$10:$P$369)</f>
        <v>24.430441048761054</v>
      </c>
      <c r="AI313" s="185">
        <f t="shared" si="90"/>
        <v>292</v>
      </c>
      <c r="AJ313" s="127">
        <f>locallinterp(MIN(AI313,CAP_Senior*12),'BBG rates'!$X$24:$X$65,'BBG rates'!$Y$24:$Y$65)</f>
        <v>67.918742488467984</v>
      </c>
      <c r="AK313" s="127">
        <f>locallinterp(MIN(AI313,CAP_CB*12),'BBG rates'!$AA$25:$AA$40,'BBG rates'!$AC$25:$AC$40)</f>
        <v>11</v>
      </c>
      <c r="AL313" s="144">
        <f t="shared" si="91"/>
        <v>20.676186223039558</v>
      </c>
      <c r="AM313" s="142">
        <f>(SUMPRODUCT(AL313:AL$381,G313:G$381)+SUMPRODUCT(AL313:AL$381,H313:H$381))/12</f>
        <v>0</v>
      </c>
    </row>
    <row r="314" spans="1:39" x14ac:dyDescent="0.2">
      <c r="A314" s="7">
        <v>293</v>
      </c>
      <c r="B314" s="7">
        <v>146.5</v>
      </c>
      <c r="C314" s="7">
        <v>73.25</v>
      </c>
      <c r="D314" s="12">
        <f t="shared" si="83"/>
        <v>24.416666666666668</v>
      </c>
      <c r="E314" s="29">
        <f t="shared" si="81"/>
        <v>0</v>
      </c>
      <c r="F314" s="2">
        <f t="shared" si="84"/>
        <v>0</v>
      </c>
      <c r="G314" s="2">
        <f t="shared" si="92"/>
        <v>0</v>
      </c>
      <c r="H314" s="2">
        <f t="shared" si="93"/>
        <v>0</v>
      </c>
      <c r="I314" s="2">
        <f t="shared" si="82"/>
        <v>0</v>
      </c>
      <c r="J314" s="2">
        <f t="shared" si="99"/>
        <v>0</v>
      </c>
      <c r="K314" s="2">
        <f t="shared" si="85"/>
        <v>0</v>
      </c>
      <c r="L314" s="2">
        <f t="shared" si="85"/>
        <v>0</v>
      </c>
      <c r="M314" s="2"/>
      <c r="N314" s="28">
        <f t="shared" si="100"/>
        <v>0</v>
      </c>
      <c r="O314" s="2">
        <f t="shared" si="94"/>
        <v>0</v>
      </c>
      <c r="P314" s="2">
        <f t="shared" si="95"/>
        <v>0</v>
      </c>
      <c r="R314">
        <f t="shared" si="96"/>
        <v>293</v>
      </c>
      <c r="S314" s="89">
        <f t="shared" si="86"/>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7"/>
        <v>0.11866876828499073</v>
      </c>
      <c r="Y314" s="66">
        <f t="shared" si="87"/>
        <v>0</v>
      </c>
      <c r="Z314" s="72">
        <f t="shared" si="88"/>
        <v>0</v>
      </c>
      <c r="AA314" s="79">
        <f t="shared" si="89"/>
        <v>0</v>
      </c>
      <c r="AB314" s="81">
        <f t="shared" si="98"/>
        <v>0</v>
      </c>
      <c r="AD314" s="95">
        <f>locallinterp(R314,'BBG rates'!$N$10:$N$369,'BBG rates'!$P$10:$P$369)</f>
        <v>24.511252497462344</v>
      </c>
      <c r="AI314" s="185">
        <f t="shared" si="90"/>
        <v>293</v>
      </c>
      <c r="AJ314" s="127">
        <f>locallinterp(MIN(AI314,CAP_Senior*12),'BBG rates'!$X$24:$X$65,'BBG rates'!$Y$24:$Y$65)</f>
        <v>67.918742488467984</v>
      </c>
      <c r="AK314" s="127">
        <f>locallinterp(MIN(AI314,CAP_CB*12),'BBG rates'!$AA$25:$AA$40,'BBG rates'!$AC$25:$AC$40)</f>
        <v>11</v>
      </c>
      <c r="AL314" s="144">
        <f t="shared" si="91"/>
        <v>20.676186223039558</v>
      </c>
      <c r="AM314" s="142">
        <f>(SUMPRODUCT(AL314:AL$381,G314:G$381)+SUMPRODUCT(AL314:AL$381,H314:H$381))/12</f>
        <v>0</v>
      </c>
    </row>
    <row r="315" spans="1:39" x14ac:dyDescent="0.2">
      <c r="A315" s="7">
        <v>294</v>
      </c>
      <c r="B315" s="7">
        <v>147</v>
      </c>
      <c r="C315" s="7">
        <v>73.5</v>
      </c>
      <c r="D315" s="12">
        <f t="shared" si="83"/>
        <v>24.5</v>
      </c>
      <c r="E315" s="29">
        <f t="shared" si="81"/>
        <v>0</v>
      </c>
      <c r="F315" s="2">
        <f t="shared" si="84"/>
        <v>0</v>
      </c>
      <c r="G315" s="2">
        <f t="shared" si="92"/>
        <v>0</v>
      </c>
      <c r="H315" s="2">
        <f t="shared" si="93"/>
        <v>0</v>
      </c>
      <c r="I315" s="2">
        <f t="shared" si="82"/>
        <v>0</v>
      </c>
      <c r="J315" s="2">
        <f t="shared" si="99"/>
        <v>0</v>
      </c>
      <c r="K315" s="2">
        <f t="shared" si="85"/>
        <v>0</v>
      </c>
      <c r="L315" s="2">
        <f t="shared" si="85"/>
        <v>0</v>
      </c>
      <c r="M315" s="2"/>
      <c r="N315" s="28">
        <f t="shared" si="100"/>
        <v>0</v>
      </c>
      <c r="O315" s="2">
        <f t="shared" si="94"/>
        <v>0</v>
      </c>
      <c r="P315" s="2">
        <f t="shared" si="95"/>
        <v>0</v>
      </c>
      <c r="R315">
        <f t="shared" si="96"/>
        <v>294</v>
      </c>
      <c r="S315" s="89">
        <f t="shared" si="86"/>
        <v>0</v>
      </c>
      <c r="T315" s="89">
        <f>IF(AND(S315=0,S314&gt;0),SUM($G315:$H$381),S315)</f>
        <v>0</v>
      </c>
      <c r="U315" s="82">
        <f>SUM(T315:T$381)</f>
        <v>0</v>
      </c>
      <c r="V315" s="68">
        <f>localspline(R315,'BBG rates'!$G$10:$G$27,'BBG rates'!$K$10:$K$27)</f>
        <v>0.96961669737252398</v>
      </c>
      <c r="W315" s="68">
        <f>locallinterp(R315,'BBG rates'!$G$10:$G$27,'BBG rates'!$J$10:$J$27)</f>
        <v>0.1192</v>
      </c>
      <c r="X315" s="56">
        <f t="shared" si="97"/>
        <v>0.11913492661825842</v>
      </c>
      <c r="Y315" s="66">
        <f t="shared" si="87"/>
        <v>0</v>
      </c>
      <c r="Z315" s="72">
        <f t="shared" si="88"/>
        <v>0</v>
      </c>
      <c r="AA315" s="79">
        <f t="shared" si="89"/>
        <v>0</v>
      </c>
      <c r="AB315" s="81">
        <f t="shared" si="98"/>
        <v>0</v>
      </c>
      <c r="AD315" s="95">
        <f>locallinterp(R315,'BBG rates'!$N$10:$N$369,'BBG rates'!$P$10:$P$369)</f>
        <v>24.592053888910055</v>
      </c>
      <c r="AI315" s="185">
        <f t="shared" si="90"/>
        <v>294</v>
      </c>
      <c r="AJ315" s="127">
        <f>locallinterp(MIN(AI315,CAP_Senior*12),'BBG rates'!$X$24:$X$65,'BBG rates'!$Y$24:$Y$65)</f>
        <v>67.918742488467984</v>
      </c>
      <c r="AK315" s="127">
        <f>locallinterp(MIN(AI315,CAP_CB*12),'BBG rates'!$AA$25:$AA$40,'BBG rates'!$AC$25:$AC$40)</f>
        <v>11</v>
      </c>
      <c r="AL315" s="144">
        <f t="shared" si="91"/>
        <v>20.676186223039558</v>
      </c>
      <c r="AM315" s="142">
        <f>(SUMPRODUCT(AL315:AL$381,G315:G$381)+SUMPRODUCT(AL315:AL$381,H315:H$381))/12</f>
        <v>0</v>
      </c>
    </row>
    <row r="316" spans="1:39" x14ac:dyDescent="0.2">
      <c r="A316" s="7">
        <v>295</v>
      </c>
      <c r="B316" s="7">
        <v>147.5</v>
      </c>
      <c r="C316" s="7">
        <v>73.75</v>
      </c>
      <c r="D316" s="12">
        <f t="shared" si="83"/>
        <v>24.583333333333332</v>
      </c>
      <c r="E316" s="29">
        <f t="shared" si="81"/>
        <v>0</v>
      </c>
      <c r="F316" s="2">
        <f t="shared" si="84"/>
        <v>0</v>
      </c>
      <c r="G316" s="2">
        <f t="shared" si="92"/>
        <v>0</v>
      </c>
      <c r="H316" s="2">
        <f t="shared" si="93"/>
        <v>0</v>
      </c>
      <c r="I316" s="2">
        <f t="shared" si="82"/>
        <v>0</v>
      </c>
      <c r="J316" s="2">
        <f t="shared" si="99"/>
        <v>0</v>
      </c>
      <c r="K316" s="2">
        <f t="shared" si="85"/>
        <v>0</v>
      </c>
      <c r="L316" s="2">
        <f t="shared" si="85"/>
        <v>0</v>
      </c>
      <c r="M316" s="2"/>
      <c r="N316" s="28">
        <f t="shared" si="100"/>
        <v>0</v>
      </c>
      <c r="O316" s="2">
        <f t="shared" si="94"/>
        <v>0</v>
      </c>
      <c r="P316" s="2">
        <f t="shared" si="95"/>
        <v>0</v>
      </c>
      <c r="R316">
        <f t="shared" si="96"/>
        <v>295</v>
      </c>
      <c r="S316" s="89">
        <f t="shared" si="86"/>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7"/>
        <v>0.119601082959786</v>
      </c>
      <c r="Y316" s="66">
        <f t="shared" si="87"/>
        <v>0</v>
      </c>
      <c r="Z316" s="72">
        <f t="shared" si="88"/>
        <v>0</v>
      </c>
      <c r="AA316" s="79">
        <f t="shared" si="89"/>
        <v>0</v>
      </c>
      <c r="AB316" s="81">
        <f t="shared" si="98"/>
        <v>0</v>
      </c>
      <c r="AD316" s="95">
        <f>locallinterp(R316,'BBG rates'!$N$10:$N$369,'BBG rates'!$P$10:$P$369)</f>
        <v>24.672845536429531</v>
      </c>
      <c r="AI316" s="185">
        <f t="shared" si="90"/>
        <v>295</v>
      </c>
      <c r="AJ316" s="127">
        <f>locallinterp(MIN(AI316,CAP_Senior*12),'BBG rates'!$X$24:$X$65,'BBG rates'!$Y$24:$Y$65)</f>
        <v>67.918742488467984</v>
      </c>
      <c r="AK316" s="127">
        <f>locallinterp(MIN(AI316,CAP_CB*12),'BBG rates'!$AA$25:$AA$40,'BBG rates'!$AC$25:$AC$40)</f>
        <v>11</v>
      </c>
      <c r="AL316" s="144">
        <f t="shared" si="91"/>
        <v>20.676186223039558</v>
      </c>
      <c r="AM316" s="142">
        <f>(SUMPRODUCT(AL316:AL$381,G316:G$381)+SUMPRODUCT(AL316:AL$381,H316:H$381))/12</f>
        <v>0</v>
      </c>
    </row>
    <row r="317" spans="1:39" x14ac:dyDescent="0.2">
      <c r="A317" s="7">
        <v>296</v>
      </c>
      <c r="B317" s="7">
        <v>148</v>
      </c>
      <c r="C317" s="7">
        <v>74</v>
      </c>
      <c r="D317" s="12">
        <f t="shared" si="83"/>
        <v>24.666666666666668</v>
      </c>
      <c r="E317" s="29">
        <f t="shared" si="81"/>
        <v>0</v>
      </c>
      <c r="F317" s="2">
        <f t="shared" si="84"/>
        <v>0</v>
      </c>
      <c r="G317" s="2">
        <f t="shared" si="92"/>
        <v>0</v>
      </c>
      <c r="H317" s="2">
        <f t="shared" si="93"/>
        <v>0</v>
      </c>
      <c r="I317" s="2">
        <f t="shared" si="82"/>
        <v>0</v>
      </c>
      <c r="J317" s="2">
        <f t="shared" si="99"/>
        <v>0</v>
      </c>
      <c r="K317" s="2">
        <f t="shared" si="85"/>
        <v>0</v>
      </c>
      <c r="L317" s="2">
        <f t="shared" si="85"/>
        <v>0</v>
      </c>
      <c r="M317" s="2"/>
      <c r="N317" s="28">
        <f t="shared" si="100"/>
        <v>0</v>
      </c>
      <c r="O317" s="2">
        <f t="shared" si="94"/>
        <v>0</v>
      </c>
      <c r="P317" s="2">
        <f t="shared" si="95"/>
        <v>0</v>
      </c>
      <c r="R317">
        <f t="shared" si="96"/>
        <v>296</v>
      </c>
      <c r="S317" s="89">
        <f t="shared" si="86"/>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7"/>
        <v>0.12006723730957347</v>
      </c>
      <c r="Y317" s="66">
        <f t="shared" si="87"/>
        <v>0</v>
      </c>
      <c r="Z317" s="72">
        <f t="shared" si="88"/>
        <v>0</v>
      </c>
      <c r="AA317" s="79">
        <f t="shared" si="89"/>
        <v>0</v>
      </c>
      <c r="AB317" s="81">
        <f t="shared" si="98"/>
        <v>0</v>
      </c>
      <c r="AD317" s="95">
        <f>locallinterp(R317,'BBG rates'!$N$10:$N$369,'BBG rates'!$P$10:$P$369)</f>
        <v>24.753627755835481</v>
      </c>
      <c r="AI317" s="185">
        <f t="shared" si="90"/>
        <v>296</v>
      </c>
      <c r="AJ317" s="127">
        <f>locallinterp(MIN(AI317,CAP_Senior*12),'BBG rates'!$X$24:$X$65,'BBG rates'!$Y$24:$Y$65)</f>
        <v>67.918742488467984</v>
      </c>
      <c r="AK317" s="127">
        <f>locallinterp(MIN(AI317,CAP_CB*12),'BBG rates'!$AA$25:$AA$40,'BBG rates'!$AC$25:$AC$40)</f>
        <v>11</v>
      </c>
      <c r="AL317" s="144">
        <f t="shared" si="91"/>
        <v>20.676186223039558</v>
      </c>
      <c r="AM317" s="142">
        <f>(SUMPRODUCT(AL317:AL$381,G317:G$381)+SUMPRODUCT(AL317:AL$381,H317:H$381))/12</f>
        <v>0</v>
      </c>
    </row>
    <row r="318" spans="1:39" x14ac:dyDescent="0.2">
      <c r="A318" s="7">
        <v>297</v>
      </c>
      <c r="B318" s="7">
        <v>148.5</v>
      </c>
      <c r="C318" s="7">
        <v>74.25</v>
      </c>
      <c r="D318" s="12">
        <f t="shared" si="83"/>
        <v>24.75</v>
      </c>
      <c r="E318" s="29">
        <f t="shared" si="81"/>
        <v>0</v>
      </c>
      <c r="F318" s="2">
        <f t="shared" si="84"/>
        <v>0</v>
      </c>
      <c r="G318" s="2">
        <f t="shared" si="92"/>
        <v>0</v>
      </c>
      <c r="H318" s="2">
        <f t="shared" si="93"/>
        <v>0</v>
      </c>
      <c r="I318" s="2">
        <f t="shared" si="82"/>
        <v>0</v>
      </c>
      <c r="J318" s="2">
        <f t="shared" si="99"/>
        <v>0</v>
      </c>
      <c r="K318" s="2">
        <f t="shared" si="85"/>
        <v>0</v>
      </c>
      <c r="L318" s="2">
        <f t="shared" si="85"/>
        <v>0</v>
      </c>
      <c r="M318" s="2"/>
      <c r="N318" s="28">
        <f t="shared" si="100"/>
        <v>0</v>
      </c>
      <c r="O318" s="2">
        <f t="shared" si="94"/>
        <v>0</v>
      </c>
      <c r="P318" s="2">
        <f t="shared" si="95"/>
        <v>0</v>
      </c>
      <c r="R318">
        <f t="shared" si="96"/>
        <v>297</v>
      </c>
      <c r="S318" s="89">
        <f t="shared" si="86"/>
        <v>0</v>
      </c>
      <c r="T318" s="89">
        <f>IF(AND(S318=0,S317&gt;0),SUM($G318:$H$381),S318)</f>
        <v>0</v>
      </c>
      <c r="U318" s="82">
        <f>SUM(T318:T$381)</f>
        <v>0</v>
      </c>
      <c r="V318" s="68">
        <f>localspline(R318,'BBG rates'!$G$10:$G$27,'BBG rates'!$K$10:$K$27)</f>
        <v>0.96927730771220932</v>
      </c>
      <c r="W318" s="68">
        <f>locallinterp(R318,'BBG rates'!$G$10:$G$27,'BBG rates'!$J$10:$J$27)</f>
        <v>0.1206</v>
      </c>
      <c r="X318" s="56">
        <f t="shared" si="97"/>
        <v>0.12053338966762084</v>
      </c>
      <c r="Y318" s="66">
        <f t="shared" si="87"/>
        <v>0</v>
      </c>
      <c r="Z318" s="72">
        <f t="shared" si="88"/>
        <v>0</v>
      </c>
      <c r="AA318" s="79">
        <f t="shared" si="89"/>
        <v>0</v>
      </c>
      <c r="AB318" s="81">
        <f t="shared" si="98"/>
        <v>0</v>
      </c>
      <c r="AD318" s="95">
        <f>locallinterp(R318,'BBG rates'!$N$10:$N$369,'BBG rates'!$P$10:$P$369)</f>
        <v>24.834400864811499</v>
      </c>
      <c r="AI318" s="185">
        <f t="shared" si="90"/>
        <v>297</v>
      </c>
      <c r="AJ318" s="127">
        <f>locallinterp(MIN(AI318,CAP_Senior*12),'BBG rates'!$X$24:$X$65,'BBG rates'!$Y$24:$Y$65)</f>
        <v>67.918742488467984</v>
      </c>
      <c r="AK318" s="127">
        <f>locallinterp(MIN(AI318,CAP_CB*12),'BBG rates'!$AA$25:$AA$40,'BBG rates'!$AC$25:$AC$40)</f>
        <v>11</v>
      </c>
      <c r="AL318" s="144">
        <f t="shared" si="91"/>
        <v>20.676186223039558</v>
      </c>
      <c r="AM318" s="142">
        <f>(SUMPRODUCT(AL318:AL$381,G318:G$381)+SUMPRODUCT(AL318:AL$381,H318:H$381))/12</f>
        <v>0</v>
      </c>
    </row>
    <row r="319" spans="1:39" x14ac:dyDescent="0.2">
      <c r="A319" s="7">
        <v>298</v>
      </c>
      <c r="B319" s="7">
        <v>149</v>
      </c>
      <c r="C319" s="7">
        <v>74.5</v>
      </c>
      <c r="D319" s="12">
        <f t="shared" si="83"/>
        <v>24.833333333333332</v>
      </c>
      <c r="E319" s="29">
        <f t="shared" si="81"/>
        <v>0</v>
      </c>
      <c r="F319" s="2">
        <f t="shared" si="84"/>
        <v>0</v>
      </c>
      <c r="G319" s="2">
        <f t="shared" si="92"/>
        <v>0</v>
      </c>
      <c r="H319" s="2">
        <f t="shared" si="93"/>
        <v>0</v>
      </c>
      <c r="I319" s="2">
        <f t="shared" si="82"/>
        <v>0</v>
      </c>
      <c r="J319" s="2">
        <f t="shared" si="99"/>
        <v>0</v>
      </c>
      <c r="K319" s="2">
        <f t="shared" si="85"/>
        <v>0</v>
      </c>
      <c r="L319" s="2">
        <f t="shared" si="85"/>
        <v>0</v>
      </c>
      <c r="M319" s="2"/>
      <c r="N319" s="28">
        <f t="shared" si="100"/>
        <v>0</v>
      </c>
      <c r="O319" s="2">
        <f t="shared" si="94"/>
        <v>0</v>
      </c>
      <c r="P319" s="2">
        <f t="shared" si="95"/>
        <v>0</v>
      </c>
      <c r="R319">
        <f t="shared" si="96"/>
        <v>298</v>
      </c>
      <c r="S319" s="89">
        <f t="shared" si="86"/>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7"/>
        <v>0.1209995400339281</v>
      </c>
      <c r="Y319" s="66">
        <f t="shared" si="87"/>
        <v>0</v>
      </c>
      <c r="Z319" s="72">
        <f t="shared" si="88"/>
        <v>0</v>
      </c>
      <c r="AA319" s="79">
        <f t="shared" si="89"/>
        <v>0</v>
      </c>
      <c r="AB319" s="81">
        <f t="shared" si="98"/>
        <v>0</v>
      </c>
      <c r="AD319" s="95">
        <f>locallinterp(R319,'BBG rates'!$N$10:$N$369,'BBG rates'!$P$10:$P$369)</f>
        <v>24.91516518477151</v>
      </c>
      <c r="AI319" s="185">
        <f t="shared" si="90"/>
        <v>298</v>
      </c>
      <c r="AJ319" s="127">
        <f>locallinterp(MIN(AI319,CAP_Senior*12),'BBG rates'!$X$24:$X$65,'BBG rates'!$Y$24:$Y$65)</f>
        <v>67.918742488467984</v>
      </c>
      <c r="AK319" s="127">
        <f>locallinterp(MIN(AI319,CAP_CB*12),'BBG rates'!$AA$25:$AA$40,'BBG rates'!$AC$25:$AC$40)</f>
        <v>11</v>
      </c>
      <c r="AL319" s="144">
        <f t="shared" si="91"/>
        <v>20.676186223039558</v>
      </c>
      <c r="AM319" s="142">
        <f>(SUMPRODUCT(AL319:AL$381,G319:G$381)+SUMPRODUCT(AL319:AL$381,H319:H$381))/12</f>
        <v>0</v>
      </c>
    </row>
    <row r="320" spans="1:39" x14ac:dyDescent="0.2">
      <c r="A320" s="7">
        <v>299</v>
      </c>
      <c r="B320" s="7">
        <v>149.5</v>
      </c>
      <c r="C320" s="7">
        <v>74.75</v>
      </c>
      <c r="D320" s="12">
        <f t="shared" si="83"/>
        <v>24.916666666666668</v>
      </c>
      <c r="E320" s="29">
        <f t="shared" si="81"/>
        <v>0</v>
      </c>
      <c r="F320" s="2">
        <f t="shared" si="84"/>
        <v>0</v>
      </c>
      <c r="G320" s="2">
        <f t="shared" si="92"/>
        <v>0</v>
      </c>
      <c r="H320" s="2">
        <f t="shared" si="93"/>
        <v>0</v>
      </c>
      <c r="I320" s="2">
        <f t="shared" si="82"/>
        <v>0</v>
      </c>
      <c r="J320" s="2">
        <f t="shared" si="99"/>
        <v>0</v>
      </c>
      <c r="K320" s="2">
        <f t="shared" si="85"/>
        <v>0</v>
      </c>
      <c r="L320" s="2">
        <f t="shared" si="85"/>
        <v>0</v>
      </c>
      <c r="M320" s="2"/>
      <c r="N320" s="28">
        <f t="shared" si="100"/>
        <v>0</v>
      </c>
      <c r="O320" s="2">
        <f t="shared" si="94"/>
        <v>0</v>
      </c>
      <c r="P320" s="2">
        <f t="shared" si="95"/>
        <v>0</v>
      </c>
      <c r="R320">
        <f t="shared" si="96"/>
        <v>299</v>
      </c>
      <c r="S320" s="89">
        <f t="shared" si="86"/>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7"/>
        <v>0.12146568840876171</v>
      </c>
      <c r="Y320" s="66">
        <f t="shared" si="87"/>
        <v>0</v>
      </c>
      <c r="Z320" s="72">
        <f t="shared" si="88"/>
        <v>0</v>
      </c>
      <c r="AA320" s="79">
        <f t="shared" si="89"/>
        <v>0</v>
      </c>
      <c r="AB320" s="81">
        <f t="shared" si="98"/>
        <v>0</v>
      </c>
      <c r="AD320" s="95">
        <f>locallinterp(R320,'BBG rates'!$N$10:$N$369,'BBG rates'!$P$10:$P$369)</f>
        <v>24.995921038688081</v>
      </c>
      <c r="AI320" s="185">
        <f t="shared" si="90"/>
        <v>299</v>
      </c>
      <c r="AJ320" s="127">
        <f>locallinterp(MIN(AI320,CAP_Senior*12),'BBG rates'!$X$24:$X$65,'BBG rates'!$Y$24:$Y$65)</f>
        <v>67.918742488467984</v>
      </c>
      <c r="AK320" s="127">
        <f>locallinterp(MIN(AI320,CAP_CB*12),'BBG rates'!$AA$25:$AA$40,'BBG rates'!$AC$25:$AC$40)</f>
        <v>11</v>
      </c>
      <c r="AL320" s="144">
        <f t="shared" si="91"/>
        <v>20.676186223039558</v>
      </c>
      <c r="AM320" s="142">
        <f>(SUMPRODUCT(AL320:AL$381,G320:G$381)+SUMPRODUCT(AL320:AL$381,H320:H$381))/12</f>
        <v>0</v>
      </c>
    </row>
    <row r="321" spans="1:39" x14ac:dyDescent="0.2">
      <c r="A321" s="7">
        <v>300</v>
      </c>
      <c r="B321" s="7">
        <v>150</v>
      </c>
      <c r="C321" s="7">
        <v>75</v>
      </c>
      <c r="D321" s="12">
        <f t="shared" si="83"/>
        <v>25</v>
      </c>
      <c r="E321" s="29">
        <f t="shared" si="81"/>
        <v>0</v>
      </c>
      <c r="F321" s="2">
        <f t="shared" si="84"/>
        <v>0</v>
      </c>
      <c r="G321" s="2">
        <f t="shared" si="92"/>
        <v>0</v>
      </c>
      <c r="H321" s="2">
        <f t="shared" si="93"/>
        <v>0</v>
      </c>
      <c r="I321" s="2">
        <f t="shared" si="82"/>
        <v>0</v>
      </c>
      <c r="J321" s="2">
        <f t="shared" si="99"/>
        <v>0</v>
      </c>
      <c r="K321" s="2">
        <f t="shared" si="85"/>
        <v>0</v>
      </c>
      <c r="L321" s="2">
        <f t="shared" si="85"/>
        <v>0</v>
      </c>
      <c r="M321" s="2"/>
      <c r="N321" s="28">
        <f t="shared" si="100"/>
        <v>0</v>
      </c>
      <c r="O321" s="2">
        <f t="shared" si="94"/>
        <v>0</v>
      </c>
      <c r="P321" s="2">
        <f t="shared" si="95"/>
        <v>0</v>
      </c>
      <c r="R321">
        <f t="shared" si="96"/>
        <v>300</v>
      </c>
      <c r="S321" s="89">
        <f t="shared" si="86"/>
        <v>0</v>
      </c>
      <c r="T321" s="89">
        <f>IF(AND(S321=0,S320&gt;0),SUM($G321:$H$381),S321)</f>
        <v>0</v>
      </c>
      <c r="U321" s="82">
        <f>SUM(T321:T$381)</f>
        <v>0</v>
      </c>
      <c r="V321" s="68">
        <f>localspline(R321,'BBG rates'!$G$10:$G$27,'BBG rates'!$K$10:$K$27)</f>
        <v>0.96897256374359131</v>
      </c>
      <c r="W321" s="68">
        <f>locallinterp(R321,'BBG rates'!$G$10:$G$27,'BBG rates'!$J$10:$J$27)</f>
        <v>0.122</v>
      </c>
      <c r="X321" s="56">
        <f t="shared" si="97"/>
        <v>0.12193183479185521</v>
      </c>
      <c r="Y321" s="66">
        <f t="shared" si="87"/>
        <v>0</v>
      </c>
      <c r="Z321" s="72">
        <f t="shared" si="88"/>
        <v>0</v>
      </c>
      <c r="AA321" s="79">
        <f t="shared" si="89"/>
        <v>0</v>
      </c>
      <c r="AB321" s="81">
        <f t="shared" si="98"/>
        <v>0</v>
      </c>
      <c r="AD321" s="95">
        <f>locallinterp(R321,'BBG rates'!$N$10:$N$369,'BBG rates'!$P$10:$P$369)</f>
        <v>25.076668752333379</v>
      </c>
      <c r="AI321" s="185">
        <f t="shared" si="90"/>
        <v>300</v>
      </c>
      <c r="AJ321" s="127">
        <f>locallinterp(MIN(AI321,CAP_Senior*12),'BBG rates'!$X$24:$X$65,'BBG rates'!$Y$24:$Y$65)</f>
        <v>67.918742488467984</v>
      </c>
      <c r="AK321" s="127">
        <f>locallinterp(MIN(AI321,CAP_CB*12),'BBG rates'!$AA$25:$AA$40,'BBG rates'!$AC$25:$AC$40)</f>
        <v>11</v>
      </c>
      <c r="AL321" s="144">
        <f t="shared" si="91"/>
        <v>20.676186223039558</v>
      </c>
      <c r="AM321" s="142">
        <f>(SUMPRODUCT(AL321:AL$381,G321:G$381)+SUMPRODUCT(AL321:AL$381,H321:H$381))/12</f>
        <v>0</v>
      </c>
    </row>
    <row r="322" spans="1:39" x14ac:dyDescent="0.2">
      <c r="A322" s="7">
        <v>301</v>
      </c>
      <c r="B322" s="7">
        <v>150.5</v>
      </c>
      <c r="C322" s="7">
        <v>75.25</v>
      </c>
      <c r="D322" s="12">
        <f t="shared" si="83"/>
        <v>25.083333333333332</v>
      </c>
      <c r="E322" s="29">
        <f t="shared" si="81"/>
        <v>0</v>
      </c>
      <c r="F322" s="2">
        <f t="shared" si="84"/>
        <v>0</v>
      </c>
      <c r="G322" s="2">
        <f t="shared" si="92"/>
        <v>0</v>
      </c>
      <c r="H322" s="2">
        <f t="shared" si="93"/>
        <v>0</v>
      </c>
      <c r="I322" s="2">
        <f t="shared" si="82"/>
        <v>0</v>
      </c>
      <c r="J322" s="2">
        <f t="shared" si="99"/>
        <v>0</v>
      </c>
      <c r="K322" s="2">
        <f t="shared" si="85"/>
        <v>0</v>
      </c>
      <c r="L322" s="2">
        <f t="shared" si="85"/>
        <v>0</v>
      </c>
      <c r="M322" s="2"/>
      <c r="N322" s="28">
        <f t="shared" si="100"/>
        <v>0</v>
      </c>
      <c r="O322" s="2">
        <f t="shared" si="94"/>
        <v>0</v>
      </c>
      <c r="P322" s="2">
        <f t="shared" si="95"/>
        <v>0</v>
      </c>
      <c r="R322">
        <f t="shared" si="96"/>
        <v>301</v>
      </c>
      <c r="S322" s="89">
        <f t="shared" si="86"/>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7"/>
        <v>0.12165880643779658</v>
      </c>
      <c r="Y322" s="66">
        <f t="shared" si="87"/>
        <v>0</v>
      </c>
      <c r="Z322" s="72">
        <f t="shared" si="88"/>
        <v>0</v>
      </c>
      <c r="AA322" s="79">
        <f t="shared" si="89"/>
        <v>0</v>
      </c>
      <c r="AB322" s="81">
        <f t="shared" si="98"/>
        <v>0</v>
      </c>
      <c r="AD322" s="95">
        <f>locallinterp(R322,'BBG rates'!$N$10:$N$369,'BBG rates'!$P$10:$P$369)</f>
        <v>25.157408654571356</v>
      </c>
      <c r="AI322" s="185">
        <f t="shared" si="90"/>
        <v>301</v>
      </c>
      <c r="AJ322" s="127">
        <f>locallinterp(MIN(AI322,CAP_Senior*12),'BBG rates'!$X$24:$X$65,'BBG rates'!$Y$24:$Y$65)</f>
        <v>67.918742488467984</v>
      </c>
      <c r="AK322" s="127">
        <f>locallinterp(MIN(AI322,CAP_CB*12),'BBG rates'!$AA$25:$AA$40,'BBG rates'!$AC$25:$AC$40)</f>
        <v>11</v>
      </c>
      <c r="AL322" s="144">
        <f t="shared" si="91"/>
        <v>20.676186223039558</v>
      </c>
      <c r="AM322" s="142">
        <f>(SUMPRODUCT(AL322:AL$381,G322:G$381)+SUMPRODUCT(AL322:AL$381,H322:H$381))/12</f>
        <v>0</v>
      </c>
    </row>
    <row r="323" spans="1:39" x14ac:dyDescent="0.2">
      <c r="A323" s="7">
        <v>302</v>
      </c>
      <c r="B323" s="7">
        <v>151</v>
      </c>
      <c r="C323" s="7">
        <v>75.5</v>
      </c>
      <c r="D323" s="12">
        <f t="shared" si="83"/>
        <v>25.166666666666668</v>
      </c>
      <c r="E323" s="29">
        <f t="shared" si="81"/>
        <v>0</v>
      </c>
      <c r="F323" s="2">
        <f t="shared" si="84"/>
        <v>0</v>
      </c>
      <c r="G323" s="2">
        <f t="shared" si="92"/>
        <v>0</v>
      </c>
      <c r="H323" s="2">
        <f t="shared" si="93"/>
        <v>0</v>
      </c>
      <c r="I323" s="2">
        <f t="shared" si="82"/>
        <v>0</v>
      </c>
      <c r="J323" s="2">
        <f t="shared" si="99"/>
        <v>0</v>
      </c>
      <c r="K323" s="2">
        <f t="shared" si="85"/>
        <v>0</v>
      </c>
      <c r="L323" s="2">
        <f t="shared" si="85"/>
        <v>0</v>
      </c>
      <c r="M323" s="2"/>
      <c r="N323" s="28">
        <f t="shared" si="100"/>
        <v>0</v>
      </c>
      <c r="O323" s="2">
        <f t="shared" si="94"/>
        <v>0</v>
      </c>
      <c r="P323" s="2">
        <f t="shared" si="95"/>
        <v>0</v>
      </c>
      <c r="R323">
        <f t="shared" si="96"/>
        <v>302</v>
      </c>
      <c r="S323" s="89">
        <f t="shared" si="86"/>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7"/>
        <v>0.12138577740028467</v>
      </c>
      <c r="Y323" s="66">
        <f t="shared" si="87"/>
        <v>0</v>
      </c>
      <c r="Z323" s="72">
        <f t="shared" si="88"/>
        <v>0</v>
      </c>
      <c r="AA323" s="79">
        <f t="shared" si="89"/>
        <v>0</v>
      </c>
      <c r="AB323" s="81">
        <f t="shared" si="98"/>
        <v>0</v>
      </c>
      <c r="AD323" s="95">
        <f>locallinterp(R323,'BBG rates'!$N$10:$N$369,'BBG rates'!$P$10:$P$369)</f>
        <v>25.238141063203688</v>
      </c>
      <c r="AI323" s="185">
        <f t="shared" si="90"/>
        <v>302</v>
      </c>
      <c r="AJ323" s="127">
        <f>locallinterp(MIN(AI323,CAP_Senior*12),'BBG rates'!$X$24:$X$65,'BBG rates'!$Y$24:$Y$65)</f>
        <v>67.918742488467984</v>
      </c>
      <c r="AK323" s="127">
        <f>locallinterp(MIN(AI323,CAP_CB*12),'BBG rates'!$AA$25:$AA$40,'BBG rates'!$AC$25:$AC$40)</f>
        <v>11</v>
      </c>
      <c r="AL323" s="144">
        <f t="shared" si="91"/>
        <v>20.676186223039558</v>
      </c>
      <c r="AM323" s="142">
        <f>(SUMPRODUCT(AL323:AL$381,G323:G$381)+SUMPRODUCT(AL323:AL$381,H323:H$381))/12</f>
        <v>0</v>
      </c>
    </row>
    <row r="324" spans="1:39" x14ac:dyDescent="0.2">
      <c r="A324" s="7">
        <v>303</v>
      </c>
      <c r="B324" s="7">
        <v>151.5</v>
      </c>
      <c r="C324" s="7">
        <v>75.75</v>
      </c>
      <c r="D324" s="12">
        <f t="shared" si="83"/>
        <v>25.25</v>
      </c>
      <c r="E324" s="29">
        <f t="shared" si="81"/>
        <v>0</v>
      </c>
      <c r="F324" s="2">
        <f t="shared" si="84"/>
        <v>0</v>
      </c>
      <c r="G324" s="2">
        <f t="shared" si="92"/>
        <v>0</v>
      </c>
      <c r="H324" s="2">
        <f t="shared" si="93"/>
        <v>0</v>
      </c>
      <c r="I324" s="2">
        <f t="shared" si="82"/>
        <v>0</v>
      </c>
      <c r="J324" s="2">
        <f t="shared" si="99"/>
        <v>0</v>
      </c>
      <c r="K324" s="2">
        <f t="shared" si="85"/>
        <v>0</v>
      </c>
      <c r="L324" s="2">
        <f t="shared" si="85"/>
        <v>0</v>
      </c>
      <c r="M324" s="2"/>
      <c r="N324" s="28">
        <f t="shared" si="100"/>
        <v>0</v>
      </c>
      <c r="O324" s="2">
        <f t="shared" si="94"/>
        <v>0</v>
      </c>
      <c r="P324" s="2">
        <f t="shared" si="95"/>
        <v>0</v>
      </c>
      <c r="R324">
        <f t="shared" si="96"/>
        <v>303</v>
      </c>
      <c r="S324" s="89">
        <f t="shared" si="86"/>
        <v>0</v>
      </c>
      <c r="T324" s="89">
        <f>IF(AND(S324=0,S323&gt;0),SUM($G324:$H$381),S324)</f>
        <v>0</v>
      </c>
      <c r="U324" s="82">
        <f>SUM(T324:T$381)</f>
        <v>0</v>
      </c>
      <c r="V324" s="68">
        <f>localspline(R324,'BBG rates'!$G$10:$G$27,'BBG rates'!$K$10:$K$27)</f>
        <v>0.96870284801908968</v>
      </c>
      <c r="W324" s="68">
        <f>locallinterp(R324,'BBG rates'!$G$10:$G$27,'BBG rates'!$J$10:$J$27)</f>
        <v>0.12118</v>
      </c>
      <c r="X324" s="56">
        <f t="shared" si="97"/>
        <v>0.12111274767958591</v>
      </c>
      <c r="Y324" s="66">
        <f t="shared" si="87"/>
        <v>0</v>
      </c>
      <c r="Z324" s="72">
        <f t="shared" si="88"/>
        <v>0</v>
      </c>
      <c r="AA324" s="79">
        <f t="shared" si="89"/>
        <v>0</v>
      </c>
      <c r="AB324" s="81">
        <f t="shared" si="98"/>
        <v>0</v>
      </c>
      <c r="AD324" s="95">
        <f>locallinterp(R324,'BBG rates'!$N$10:$N$369,'BBG rates'!$P$10:$P$369)</f>
        <v>25.318866300538613</v>
      </c>
      <c r="AI324" s="185">
        <f t="shared" si="90"/>
        <v>303</v>
      </c>
      <c r="AJ324" s="127">
        <f>locallinterp(MIN(AI324,CAP_Senior*12),'BBG rates'!$X$24:$X$65,'BBG rates'!$Y$24:$Y$65)</f>
        <v>67.918742488467984</v>
      </c>
      <c r="AK324" s="127">
        <f>locallinterp(MIN(AI324,CAP_CB*12),'BBG rates'!$AA$25:$AA$40,'BBG rates'!$AC$25:$AC$40)</f>
        <v>11</v>
      </c>
      <c r="AL324" s="144">
        <f t="shared" si="91"/>
        <v>20.676186223039558</v>
      </c>
      <c r="AM324" s="142">
        <f>(SUMPRODUCT(AL324:AL$381,G324:G$381)+SUMPRODUCT(AL324:AL$381,H324:H$381))/12</f>
        <v>0</v>
      </c>
    </row>
    <row r="325" spans="1:39" x14ac:dyDescent="0.2">
      <c r="A325" s="7">
        <v>304</v>
      </c>
      <c r="B325" s="7">
        <v>152</v>
      </c>
      <c r="C325" s="7">
        <v>76</v>
      </c>
      <c r="D325" s="12">
        <f t="shared" si="83"/>
        <v>25.333333333333332</v>
      </c>
      <c r="E325" s="29">
        <f t="shared" si="81"/>
        <v>0</v>
      </c>
      <c r="F325" s="2">
        <f t="shared" si="84"/>
        <v>0</v>
      </c>
      <c r="G325" s="2">
        <f t="shared" si="92"/>
        <v>0</v>
      </c>
      <c r="H325" s="2">
        <f t="shared" si="93"/>
        <v>0</v>
      </c>
      <c r="I325" s="2">
        <f t="shared" si="82"/>
        <v>0</v>
      </c>
      <c r="J325" s="2">
        <f t="shared" si="99"/>
        <v>0</v>
      </c>
      <c r="K325" s="2">
        <f t="shared" si="85"/>
        <v>0</v>
      </c>
      <c r="L325" s="2">
        <f t="shared" si="85"/>
        <v>0</v>
      </c>
      <c r="M325" s="2"/>
      <c r="N325" s="28">
        <f t="shared" si="100"/>
        <v>0</v>
      </c>
      <c r="O325" s="2">
        <f t="shared" si="94"/>
        <v>0</v>
      </c>
      <c r="P325" s="2">
        <f t="shared" si="95"/>
        <v>0</v>
      </c>
      <c r="R325">
        <f t="shared" si="96"/>
        <v>304</v>
      </c>
      <c r="S325" s="89">
        <f t="shared" si="86"/>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7"/>
        <v>0.12083971727570031</v>
      </c>
      <c r="Y325" s="66">
        <f t="shared" si="87"/>
        <v>0</v>
      </c>
      <c r="Z325" s="72">
        <f t="shared" si="88"/>
        <v>0</v>
      </c>
      <c r="AA325" s="79">
        <f t="shared" si="89"/>
        <v>0</v>
      </c>
      <c r="AB325" s="81">
        <f t="shared" si="98"/>
        <v>0</v>
      </c>
      <c r="AD325" s="95">
        <f>locallinterp(R325,'BBG rates'!$N$10:$N$369,'BBG rates'!$P$10:$P$369)</f>
        <v>25.399584678423988</v>
      </c>
      <c r="AI325" s="185">
        <f t="shared" si="90"/>
        <v>304</v>
      </c>
      <c r="AJ325" s="127">
        <f>locallinterp(MIN(AI325,CAP_Senior*12),'BBG rates'!$X$24:$X$65,'BBG rates'!$Y$24:$Y$65)</f>
        <v>67.918742488467984</v>
      </c>
      <c r="AK325" s="127">
        <f>locallinterp(MIN(AI325,CAP_CB*12),'BBG rates'!$AA$25:$AA$40,'BBG rates'!$AC$25:$AC$40)</f>
        <v>11</v>
      </c>
      <c r="AL325" s="144">
        <f t="shared" si="91"/>
        <v>20.676186223039558</v>
      </c>
      <c r="AM325" s="142">
        <f>(SUMPRODUCT(AL325:AL$381,G325:G$381)+SUMPRODUCT(AL325:AL$381,H325:H$381))/12</f>
        <v>0</v>
      </c>
    </row>
    <row r="326" spans="1:39" x14ac:dyDescent="0.2">
      <c r="A326" s="7">
        <v>305</v>
      </c>
      <c r="B326" s="7">
        <v>152.5</v>
      </c>
      <c r="C326" s="7">
        <v>76.25</v>
      </c>
      <c r="D326" s="12">
        <f t="shared" si="83"/>
        <v>25.416666666666668</v>
      </c>
      <c r="E326" s="29">
        <f t="shared" si="81"/>
        <v>0</v>
      </c>
      <c r="F326" s="2">
        <f t="shared" si="84"/>
        <v>0</v>
      </c>
      <c r="G326" s="2">
        <f t="shared" si="92"/>
        <v>0</v>
      </c>
      <c r="H326" s="2">
        <f t="shared" si="93"/>
        <v>0</v>
      </c>
      <c r="I326" s="2">
        <f t="shared" si="82"/>
        <v>0</v>
      </c>
      <c r="J326" s="2">
        <f t="shared" si="99"/>
        <v>0</v>
      </c>
      <c r="K326" s="2">
        <f t="shared" si="85"/>
        <v>0</v>
      </c>
      <c r="L326" s="2">
        <f t="shared" si="85"/>
        <v>0</v>
      </c>
      <c r="M326" s="2"/>
      <c r="N326" s="28">
        <f t="shared" si="100"/>
        <v>0</v>
      </c>
      <c r="O326" s="2">
        <f t="shared" si="94"/>
        <v>0</v>
      </c>
      <c r="P326" s="2">
        <f t="shared" si="95"/>
        <v>0</v>
      </c>
      <c r="R326">
        <f t="shared" si="96"/>
        <v>305</v>
      </c>
      <c r="S326" s="89">
        <f t="shared" si="86"/>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7"/>
        <v>0.12056668618836142</v>
      </c>
      <c r="Y326" s="66">
        <f t="shared" si="87"/>
        <v>0</v>
      </c>
      <c r="Z326" s="72">
        <f t="shared" si="88"/>
        <v>0</v>
      </c>
      <c r="AA326" s="79">
        <f t="shared" si="89"/>
        <v>0</v>
      </c>
      <c r="AB326" s="81">
        <f t="shared" si="98"/>
        <v>0</v>
      </c>
      <c r="AD326" s="95">
        <f>locallinterp(R326,'BBG rates'!$N$10:$N$369,'BBG rates'!$P$10:$P$369)</f>
        <v>25.480296498269613</v>
      </c>
      <c r="AI326" s="185">
        <f t="shared" si="90"/>
        <v>305</v>
      </c>
      <c r="AJ326" s="127">
        <f>locallinterp(MIN(AI326,CAP_Senior*12),'BBG rates'!$X$24:$X$65,'BBG rates'!$Y$24:$Y$65)</f>
        <v>67.918742488467984</v>
      </c>
      <c r="AK326" s="127">
        <f>locallinterp(MIN(AI326,CAP_CB*12),'BBG rates'!$AA$25:$AA$40,'BBG rates'!$AC$25:$AC$40)</f>
        <v>11</v>
      </c>
      <c r="AL326" s="144">
        <f t="shared" si="91"/>
        <v>20.676186223039558</v>
      </c>
      <c r="AM326" s="142">
        <f>(SUMPRODUCT(AL326:AL$381,G326:G$381)+SUMPRODUCT(AL326:AL$381,H326:H$381))/12</f>
        <v>0</v>
      </c>
    </row>
    <row r="327" spans="1:39" x14ac:dyDescent="0.2">
      <c r="A327" s="7">
        <v>306</v>
      </c>
      <c r="B327" s="7">
        <v>153</v>
      </c>
      <c r="C327" s="7">
        <v>76.5</v>
      </c>
      <c r="D327" s="12">
        <f t="shared" si="83"/>
        <v>25.5</v>
      </c>
      <c r="E327" s="29">
        <f t="shared" si="81"/>
        <v>0</v>
      </c>
      <c r="F327" s="2">
        <f t="shared" si="84"/>
        <v>0</v>
      </c>
      <c r="G327" s="2">
        <f t="shared" si="92"/>
        <v>0</v>
      </c>
      <c r="H327" s="2">
        <f t="shared" si="93"/>
        <v>0</v>
      </c>
      <c r="I327" s="2">
        <f t="shared" si="82"/>
        <v>0</v>
      </c>
      <c r="J327" s="2">
        <f t="shared" si="99"/>
        <v>0</v>
      </c>
      <c r="K327" s="2">
        <f t="shared" si="85"/>
        <v>0</v>
      </c>
      <c r="L327" s="2">
        <f t="shared" si="85"/>
        <v>0</v>
      </c>
      <c r="M327" s="2"/>
      <c r="N327" s="28">
        <f t="shared" si="100"/>
        <v>0</v>
      </c>
      <c r="O327" s="2">
        <f t="shared" si="94"/>
        <v>0</v>
      </c>
      <c r="P327" s="2">
        <f t="shared" si="95"/>
        <v>0</v>
      </c>
      <c r="R327">
        <f t="shared" si="96"/>
        <v>306</v>
      </c>
      <c r="S327" s="89">
        <f t="shared" si="86"/>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7"/>
        <v>0.12029365441810214</v>
      </c>
      <c r="Y327" s="66">
        <f t="shared" si="87"/>
        <v>0</v>
      </c>
      <c r="Z327" s="72">
        <f t="shared" si="88"/>
        <v>0</v>
      </c>
      <c r="AA327" s="79">
        <f t="shared" si="89"/>
        <v>0</v>
      </c>
      <c r="AB327" s="81">
        <f t="shared" si="98"/>
        <v>0</v>
      </c>
      <c r="AD327" s="95">
        <f>locallinterp(R327,'BBG rates'!$N$10:$N$369,'BBG rates'!$P$10:$P$369)</f>
        <v>25.561002060964537</v>
      </c>
      <c r="AI327" s="185">
        <f t="shared" si="90"/>
        <v>306</v>
      </c>
      <c r="AJ327" s="127">
        <f>locallinterp(MIN(AI327,CAP_Senior*12),'BBG rates'!$X$24:$X$65,'BBG rates'!$Y$24:$Y$65)</f>
        <v>67.918742488467984</v>
      </c>
      <c r="AK327" s="127">
        <f>locallinterp(MIN(AI327,CAP_CB*12),'BBG rates'!$AA$25:$AA$40,'BBG rates'!$AC$25:$AC$40)</f>
        <v>11</v>
      </c>
      <c r="AL327" s="144">
        <f t="shared" si="91"/>
        <v>20.676186223039558</v>
      </c>
      <c r="AM327" s="142">
        <f>(SUMPRODUCT(AL327:AL$381,G327:G$381)+SUMPRODUCT(AL327:AL$381,H327:H$381))/12</f>
        <v>0</v>
      </c>
    </row>
    <row r="328" spans="1:39" x14ac:dyDescent="0.2">
      <c r="A328" s="7">
        <v>307</v>
      </c>
      <c r="B328" s="7">
        <v>153.5</v>
      </c>
      <c r="C328" s="7">
        <v>76.75</v>
      </c>
      <c r="D328" s="12">
        <f t="shared" si="83"/>
        <v>25.583333333333332</v>
      </c>
      <c r="E328" s="29">
        <f t="shared" si="81"/>
        <v>0</v>
      </c>
      <c r="F328" s="2">
        <f t="shared" si="84"/>
        <v>0</v>
      </c>
      <c r="G328" s="2">
        <f t="shared" si="92"/>
        <v>0</v>
      </c>
      <c r="H328" s="2">
        <f t="shared" si="93"/>
        <v>0</v>
      </c>
      <c r="I328" s="2">
        <f t="shared" si="82"/>
        <v>0</v>
      </c>
      <c r="J328" s="2">
        <f t="shared" si="99"/>
        <v>0</v>
      </c>
      <c r="K328" s="2">
        <f t="shared" si="85"/>
        <v>0</v>
      </c>
      <c r="L328" s="2">
        <f t="shared" si="85"/>
        <v>0</v>
      </c>
      <c r="M328" s="2"/>
      <c r="N328" s="28">
        <f t="shared" si="100"/>
        <v>0</v>
      </c>
      <c r="O328" s="2">
        <f t="shared" si="94"/>
        <v>0</v>
      </c>
      <c r="P328" s="2">
        <f t="shared" si="95"/>
        <v>0</v>
      </c>
      <c r="R328">
        <f t="shared" si="96"/>
        <v>307</v>
      </c>
      <c r="S328" s="89">
        <f t="shared" si="86"/>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7"/>
        <v>0.12002062196438956</v>
      </c>
      <c r="Y328" s="66">
        <f t="shared" si="87"/>
        <v>0</v>
      </c>
      <c r="Z328" s="72">
        <f t="shared" si="88"/>
        <v>0</v>
      </c>
      <c r="AA328" s="79">
        <f t="shared" si="89"/>
        <v>0</v>
      </c>
      <c r="AB328" s="81">
        <f t="shared" si="98"/>
        <v>0</v>
      </c>
      <c r="AD328" s="95">
        <f>locallinterp(R328,'BBG rates'!$N$10:$N$369,'BBG rates'!$P$10:$P$369)</f>
        <v>25.64170166692848</v>
      </c>
      <c r="AI328" s="185">
        <f t="shared" si="90"/>
        <v>307</v>
      </c>
      <c r="AJ328" s="127">
        <f>locallinterp(MIN(AI328,CAP_Senior*12),'BBG rates'!$X$24:$X$65,'BBG rates'!$Y$24:$Y$65)</f>
        <v>67.918742488467984</v>
      </c>
      <c r="AK328" s="127">
        <f>locallinterp(MIN(AI328,CAP_CB*12),'BBG rates'!$AA$25:$AA$40,'BBG rates'!$AC$25:$AC$40)</f>
        <v>11</v>
      </c>
      <c r="AL328" s="144">
        <f t="shared" si="91"/>
        <v>20.676186223039558</v>
      </c>
      <c r="AM328" s="142">
        <f>(SUMPRODUCT(AL328:AL$381,G328:G$381)+SUMPRODUCT(AL328:AL$381,H328:H$381))/12</f>
        <v>0</v>
      </c>
    </row>
    <row r="329" spans="1:39" x14ac:dyDescent="0.2">
      <c r="A329" s="7">
        <v>308</v>
      </c>
      <c r="B329" s="7">
        <v>154</v>
      </c>
      <c r="C329" s="7">
        <v>77</v>
      </c>
      <c r="D329" s="12">
        <f t="shared" si="83"/>
        <v>25.666666666666668</v>
      </c>
      <c r="E329" s="29">
        <f t="shared" si="81"/>
        <v>0</v>
      </c>
      <c r="F329" s="2">
        <f t="shared" si="84"/>
        <v>0</v>
      </c>
      <c r="G329" s="2">
        <f t="shared" si="92"/>
        <v>0</v>
      </c>
      <c r="H329" s="2">
        <f t="shared" si="93"/>
        <v>0</v>
      </c>
      <c r="I329" s="2">
        <f t="shared" si="82"/>
        <v>0</v>
      </c>
      <c r="J329" s="2">
        <f t="shared" si="99"/>
        <v>0</v>
      </c>
      <c r="K329" s="2">
        <f t="shared" si="85"/>
        <v>0</v>
      </c>
      <c r="L329" s="2">
        <f t="shared" si="85"/>
        <v>0</v>
      </c>
      <c r="M329" s="2"/>
      <c r="N329" s="28">
        <f t="shared" si="100"/>
        <v>0</v>
      </c>
      <c r="O329" s="2">
        <f t="shared" si="94"/>
        <v>0</v>
      </c>
      <c r="P329" s="2">
        <f t="shared" si="95"/>
        <v>0</v>
      </c>
      <c r="R329">
        <f t="shared" si="96"/>
        <v>308</v>
      </c>
      <c r="S329" s="89">
        <f t="shared" si="86"/>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7"/>
        <v>0.11974758882722369</v>
      </c>
      <c r="Y329" s="66">
        <f t="shared" si="87"/>
        <v>0</v>
      </c>
      <c r="Z329" s="72">
        <f t="shared" si="88"/>
        <v>0</v>
      </c>
      <c r="AA329" s="79">
        <f t="shared" si="89"/>
        <v>0</v>
      </c>
      <c r="AB329" s="81">
        <f t="shared" si="98"/>
        <v>0</v>
      </c>
      <c r="AD329" s="95">
        <f>locallinterp(R329,'BBG rates'!$N$10:$N$369,'BBG rates'!$P$10:$P$369)</f>
        <v>25.722395606125243</v>
      </c>
      <c r="AI329" s="185">
        <f t="shared" si="90"/>
        <v>308</v>
      </c>
      <c r="AJ329" s="127">
        <f>locallinterp(MIN(AI329,CAP_Senior*12),'BBG rates'!$X$24:$X$65,'BBG rates'!$Y$24:$Y$65)</f>
        <v>67.918742488467984</v>
      </c>
      <c r="AK329" s="127">
        <f>locallinterp(MIN(AI329,CAP_CB*12),'BBG rates'!$AA$25:$AA$40,'BBG rates'!$AC$25:$AC$40)</f>
        <v>11</v>
      </c>
      <c r="AL329" s="144">
        <f t="shared" si="91"/>
        <v>20.676186223039558</v>
      </c>
      <c r="AM329" s="142">
        <f>(SUMPRODUCT(AL329:AL$381,G329:G$381)+SUMPRODUCT(AL329:AL$381,H329:H$381))/12</f>
        <v>0</v>
      </c>
    </row>
    <row r="330" spans="1:39" x14ac:dyDescent="0.2">
      <c r="A330" s="7">
        <v>309</v>
      </c>
      <c r="B330" s="7">
        <v>154.5</v>
      </c>
      <c r="C330" s="7">
        <v>77.25</v>
      </c>
      <c r="D330" s="12">
        <f t="shared" si="83"/>
        <v>25.75</v>
      </c>
      <c r="E330" s="29">
        <f t="shared" si="81"/>
        <v>0</v>
      </c>
      <c r="F330" s="2">
        <f t="shared" si="84"/>
        <v>0</v>
      </c>
      <c r="G330" s="2">
        <f t="shared" si="92"/>
        <v>0</v>
      </c>
      <c r="H330" s="2">
        <f t="shared" si="93"/>
        <v>0</v>
      </c>
      <c r="I330" s="2">
        <f t="shared" si="82"/>
        <v>0</v>
      </c>
      <c r="J330" s="2">
        <f t="shared" si="99"/>
        <v>0</v>
      </c>
      <c r="K330" s="2">
        <f t="shared" si="85"/>
        <v>0</v>
      </c>
      <c r="L330" s="2">
        <f t="shared" si="85"/>
        <v>0</v>
      </c>
      <c r="M330" s="2"/>
      <c r="N330" s="28">
        <f t="shared" si="100"/>
        <v>0</v>
      </c>
      <c r="O330" s="2">
        <f t="shared" si="94"/>
        <v>0</v>
      </c>
      <c r="P330" s="2">
        <f t="shared" si="95"/>
        <v>0</v>
      </c>
      <c r="R330">
        <f t="shared" si="96"/>
        <v>309</v>
      </c>
      <c r="S330" s="89">
        <f t="shared" si="86"/>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7"/>
        <v>0.11947455500687099</v>
      </c>
      <c r="Y330" s="66">
        <f t="shared" si="87"/>
        <v>0</v>
      </c>
      <c r="Z330" s="72">
        <f t="shared" si="88"/>
        <v>0</v>
      </c>
      <c r="AA330" s="79">
        <f t="shared" si="89"/>
        <v>0</v>
      </c>
      <c r="AB330" s="81">
        <f t="shared" si="98"/>
        <v>0</v>
      </c>
      <c r="AD330" s="95">
        <f>locallinterp(R330,'BBG rates'!$N$10:$N$369,'BBG rates'!$P$10:$P$369)</f>
        <v>25.803084163047615</v>
      </c>
      <c r="AI330" s="185">
        <f t="shared" si="90"/>
        <v>309</v>
      </c>
      <c r="AJ330" s="127">
        <f>locallinterp(MIN(AI330,CAP_Senior*12),'BBG rates'!$X$24:$X$65,'BBG rates'!$Y$24:$Y$65)</f>
        <v>67.918742488467984</v>
      </c>
      <c r="AK330" s="127">
        <f>locallinterp(MIN(AI330,CAP_CB*12),'BBG rates'!$AA$25:$AA$40,'BBG rates'!$AC$25:$AC$40)</f>
        <v>11</v>
      </c>
      <c r="AL330" s="144">
        <f t="shared" si="91"/>
        <v>20.676186223039558</v>
      </c>
      <c r="AM330" s="142">
        <f>(SUMPRODUCT(AL330:AL$381,G330:G$381)+SUMPRODUCT(AL330:AL$381,H330:H$381))/12</f>
        <v>0</v>
      </c>
    </row>
    <row r="331" spans="1:39" x14ac:dyDescent="0.2">
      <c r="A331" s="7">
        <v>310</v>
      </c>
      <c r="B331" s="7">
        <v>155</v>
      </c>
      <c r="C331" s="7">
        <v>77.5</v>
      </c>
      <c r="D331" s="12">
        <f t="shared" si="83"/>
        <v>25.833333333333332</v>
      </c>
      <c r="E331" s="29">
        <f t="shared" ref="E331:E381" si="101">IF($A331&lt;=$I$8,E330-G331-H331,0)</f>
        <v>0</v>
      </c>
      <c r="F331" s="2">
        <f t="shared" si="84"/>
        <v>0</v>
      </c>
      <c r="G331" s="2">
        <f t="shared" si="92"/>
        <v>0</v>
      </c>
      <c r="H331" s="2">
        <f t="shared" si="93"/>
        <v>0</v>
      </c>
      <c r="I331" s="2">
        <f t="shared" si="82"/>
        <v>0</v>
      </c>
      <c r="J331" s="2">
        <f t="shared" si="99"/>
        <v>0</v>
      </c>
      <c r="K331" s="2">
        <f t="shared" si="85"/>
        <v>0</v>
      </c>
      <c r="L331" s="2">
        <f t="shared" si="85"/>
        <v>0</v>
      </c>
      <c r="M331" s="2"/>
      <c r="N331" s="28">
        <f t="shared" si="100"/>
        <v>0</v>
      </c>
      <c r="O331" s="2">
        <f t="shared" si="94"/>
        <v>0</v>
      </c>
      <c r="P331" s="2">
        <f t="shared" si="95"/>
        <v>0</v>
      </c>
      <c r="R331">
        <f t="shared" si="96"/>
        <v>310</v>
      </c>
      <c r="S331" s="89">
        <f t="shared" si="86"/>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7"/>
        <v>0.11920152050333144</v>
      </c>
      <c r="Y331" s="66">
        <f t="shared" si="87"/>
        <v>0</v>
      </c>
      <c r="Z331" s="72">
        <f t="shared" si="88"/>
        <v>0</v>
      </c>
      <c r="AA331" s="79">
        <f t="shared" si="89"/>
        <v>0</v>
      </c>
      <c r="AB331" s="81">
        <f t="shared" si="98"/>
        <v>0</v>
      </c>
      <c r="AD331" s="95">
        <f>locallinterp(R331,'BBG rates'!$N$10:$N$369,'BBG rates'!$P$10:$P$369)</f>
        <v>25.883767611737607</v>
      </c>
      <c r="AI331" s="185">
        <f t="shared" si="90"/>
        <v>310</v>
      </c>
      <c r="AJ331" s="127">
        <f>locallinterp(MIN(AI331,CAP_Senior*12),'BBG rates'!$X$24:$X$65,'BBG rates'!$Y$24:$Y$65)</f>
        <v>67.918742488467984</v>
      </c>
      <c r="AK331" s="127">
        <f>locallinterp(MIN(AI331,CAP_CB*12),'BBG rates'!$AA$25:$AA$40,'BBG rates'!$AC$25:$AC$40)</f>
        <v>11</v>
      </c>
      <c r="AL331" s="144">
        <f t="shared" si="91"/>
        <v>20.676186223039558</v>
      </c>
      <c r="AM331" s="142">
        <f>(SUMPRODUCT(AL331:AL$381,G331:G$381)+SUMPRODUCT(AL331:AL$381,H331:H$381))/12</f>
        <v>0</v>
      </c>
    </row>
    <row r="332" spans="1:39" x14ac:dyDescent="0.2">
      <c r="A332" s="7">
        <v>311</v>
      </c>
      <c r="B332" s="7">
        <v>155.5</v>
      </c>
      <c r="C332" s="7">
        <v>77.75</v>
      </c>
      <c r="D332" s="12">
        <f t="shared" si="83"/>
        <v>25.916666666666668</v>
      </c>
      <c r="E332" s="29">
        <f t="shared" si="101"/>
        <v>0</v>
      </c>
      <c r="F332" s="2">
        <f t="shared" si="84"/>
        <v>0</v>
      </c>
      <c r="G332" s="2">
        <f t="shared" si="92"/>
        <v>0</v>
      </c>
      <c r="H332" s="2">
        <f t="shared" si="93"/>
        <v>0</v>
      </c>
      <c r="I332" s="2">
        <f t="shared" si="82"/>
        <v>0</v>
      </c>
      <c r="J332" s="2">
        <f t="shared" si="99"/>
        <v>0</v>
      </c>
      <c r="K332" s="2">
        <f t="shared" si="85"/>
        <v>0</v>
      </c>
      <c r="L332" s="2">
        <f t="shared" si="85"/>
        <v>0</v>
      </c>
      <c r="M332" s="2"/>
      <c r="N332" s="28">
        <f t="shared" si="100"/>
        <v>0</v>
      </c>
      <c r="O332" s="2">
        <f t="shared" si="94"/>
        <v>0</v>
      </c>
      <c r="P332" s="2">
        <f t="shared" si="95"/>
        <v>0</v>
      </c>
      <c r="R332">
        <f t="shared" si="96"/>
        <v>311</v>
      </c>
      <c r="S332" s="89">
        <f t="shared" si="86"/>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7"/>
        <v>0.11892848531660505</v>
      </c>
      <c r="Y332" s="66">
        <f t="shared" si="87"/>
        <v>0</v>
      </c>
      <c r="Z332" s="72">
        <f t="shared" si="88"/>
        <v>0</v>
      </c>
      <c r="AA332" s="79">
        <f t="shared" si="89"/>
        <v>0</v>
      </c>
      <c r="AB332" s="81">
        <f t="shared" si="98"/>
        <v>0</v>
      </c>
      <c r="AD332" s="95">
        <f>locallinterp(R332,'BBG rates'!$N$10:$N$369,'BBG rates'!$P$10:$P$369)</f>
        <v>25.964446230726729</v>
      </c>
      <c r="AI332" s="185">
        <f t="shared" si="90"/>
        <v>311</v>
      </c>
      <c r="AJ332" s="127">
        <f>locallinterp(MIN(AI332,CAP_Senior*12),'BBG rates'!$X$24:$X$65,'BBG rates'!$Y$24:$Y$65)</f>
        <v>67.918742488467984</v>
      </c>
      <c r="AK332" s="127">
        <f>locallinterp(MIN(AI332,CAP_CB*12),'BBG rates'!$AA$25:$AA$40,'BBG rates'!$AC$25:$AC$40)</f>
        <v>11</v>
      </c>
      <c r="AL332" s="144">
        <f t="shared" si="91"/>
        <v>20.676186223039558</v>
      </c>
      <c r="AM332" s="142">
        <f>(SUMPRODUCT(AL332:AL$381,G332:G$381)+SUMPRODUCT(AL332:AL$381,H332:H$381))/12</f>
        <v>0</v>
      </c>
    </row>
    <row r="333" spans="1:39" x14ac:dyDescent="0.2">
      <c r="A333" s="7">
        <v>312</v>
      </c>
      <c r="B333" s="7">
        <v>156</v>
      </c>
      <c r="C333" s="7">
        <v>78</v>
      </c>
      <c r="D333" s="12">
        <f t="shared" si="83"/>
        <v>26</v>
      </c>
      <c r="E333" s="29">
        <f t="shared" si="101"/>
        <v>0</v>
      </c>
      <c r="F333" s="2">
        <f t="shared" si="84"/>
        <v>0</v>
      </c>
      <c r="G333" s="2">
        <f t="shared" si="92"/>
        <v>0</v>
      </c>
      <c r="H333" s="2">
        <f t="shared" si="93"/>
        <v>0</v>
      </c>
      <c r="I333" s="2">
        <f t="shared" si="82"/>
        <v>0</v>
      </c>
      <c r="J333" s="2">
        <f t="shared" si="99"/>
        <v>0</v>
      </c>
      <c r="K333" s="2">
        <f t="shared" si="85"/>
        <v>0</v>
      </c>
      <c r="L333" s="2">
        <f t="shared" si="85"/>
        <v>0</v>
      </c>
      <c r="M333" s="2"/>
      <c r="N333" s="28">
        <f t="shared" si="100"/>
        <v>0</v>
      </c>
      <c r="O333" s="2">
        <f t="shared" si="94"/>
        <v>0</v>
      </c>
      <c r="P333" s="2">
        <f t="shared" si="95"/>
        <v>0</v>
      </c>
      <c r="R333">
        <f t="shared" si="96"/>
        <v>312</v>
      </c>
      <c r="S333" s="89">
        <f t="shared" si="86"/>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7"/>
        <v>0.11865544944642537</v>
      </c>
      <c r="Y333" s="66">
        <f t="shared" si="87"/>
        <v>0</v>
      </c>
      <c r="Z333" s="72">
        <f t="shared" si="88"/>
        <v>0</v>
      </c>
      <c r="AA333" s="79">
        <f t="shared" si="89"/>
        <v>0</v>
      </c>
      <c r="AB333" s="81">
        <f t="shared" si="98"/>
        <v>0</v>
      </c>
      <c r="AD333" s="95">
        <f>locallinterp(R333,'BBG rates'!$N$10:$N$369,'BBG rates'!$P$10:$P$369)</f>
        <v>26.045120288094722</v>
      </c>
      <c r="AI333" s="185">
        <f t="shared" si="90"/>
        <v>312</v>
      </c>
      <c r="AJ333" s="127">
        <f>locallinterp(MIN(AI333,CAP_Senior*12),'BBG rates'!$X$24:$X$65,'BBG rates'!$Y$24:$Y$65)</f>
        <v>67.918742488467984</v>
      </c>
      <c r="AK333" s="127">
        <f>locallinterp(MIN(AI333,CAP_CB*12),'BBG rates'!$AA$25:$AA$40,'BBG rates'!$AC$25:$AC$40)</f>
        <v>11</v>
      </c>
      <c r="AL333" s="144">
        <f t="shared" si="91"/>
        <v>20.676186223039558</v>
      </c>
      <c r="AM333" s="142">
        <f>(SUMPRODUCT(AL333:AL$381,G333:G$381)+SUMPRODUCT(AL333:AL$381,H333:H$381))/12</f>
        <v>0</v>
      </c>
    </row>
    <row r="334" spans="1:39" x14ac:dyDescent="0.2">
      <c r="A334" s="7">
        <v>313</v>
      </c>
      <c r="B334" s="7">
        <v>156.5</v>
      </c>
      <c r="C334" s="7">
        <v>78.25</v>
      </c>
      <c r="D334" s="12">
        <f t="shared" si="83"/>
        <v>26.083333333333332</v>
      </c>
      <c r="E334" s="29">
        <f t="shared" si="101"/>
        <v>0</v>
      </c>
      <c r="F334" s="2">
        <f t="shared" si="84"/>
        <v>0</v>
      </c>
      <c r="G334" s="2">
        <f t="shared" si="92"/>
        <v>0</v>
      </c>
      <c r="H334" s="2">
        <f t="shared" si="93"/>
        <v>0</v>
      </c>
      <c r="I334" s="2">
        <f t="shared" si="82"/>
        <v>0</v>
      </c>
      <c r="J334" s="2">
        <f t="shared" si="99"/>
        <v>0</v>
      </c>
      <c r="K334" s="2">
        <f t="shared" si="85"/>
        <v>0</v>
      </c>
      <c r="L334" s="2">
        <f t="shared" si="85"/>
        <v>0</v>
      </c>
      <c r="M334" s="2"/>
      <c r="N334" s="28">
        <f t="shared" si="100"/>
        <v>0</v>
      </c>
      <c r="O334" s="2">
        <f t="shared" si="94"/>
        <v>0</v>
      </c>
      <c r="P334" s="2">
        <f t="shared" si="95"/>
        <v>0</v>
      </c>
      <c r="R334">
        <f t="shared" si="96"/>
        <v>313</v>
      </c>
      <c r="S334" s="89">
        <f t="shared" si="86"/>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7"/>
        <v>0.11838241289279239</v>
      </c>
      <c r="Y334" s="66">
        <f t="shared" si="87"/>
        <v>0</v>
      </c>
      <c r="Z334" s="72">
        <f t="shared" si="88"/>
        <v>0</v>
      </c>
      <c r="AA334" s="79">
        <f t="shared" si="89"/>
        <v>0</v>
      </c>
      <c r="AB334" s="81">
        <f t="shared" si="98"/>
        <v>0</v>
      </c>
      <c r="AD334" s="95">
        <f>locallinterp(R334,'BBG rates'!$N$10:$N$369,'BBG rates'!$P$10:$P$369)</f>
        <v>26.125790046450316</v>
      </c>
      <c r="AI334" s="185">
        <f t="shared" si="90"/>
        <v>313</v>
      </c>
      <c r="AJ334" s="127">
        <f>locallinterp(MIN(AI334,CAP_Senior*12),'BBG rates'!$X$24:$X$65,'BBG rates'!$Y$24:$Y$65)</f>
        <v>67.918742488467984</v>
      </c>
      <c r="AK334" s="127">
        <f>locallinterp(MIN(AI334,CAP_CB*12),'BBG rates'!$AA$25:$AA$40,'BBG rates'!$AC$25:$AC$40)</f>
        <v>11</v>
      </c>
      <c r="AL334" s="144">
        <f t="shared" si="91"/>
        <v>20.676186223039558</v>
      </c>
      <c r="AM334" s="142">
        <f>(SUMPRODUCT(AL334:AL$381,G334:G$381)+SUMPRODUCT(AL334:AL$381,H334:H$381))/12</f>
        <v>0</v>
      </c>
    </row>
    <row r="335" spans="1:39" x14ac:dyDescent="0.2">
      <c r="A335" s="7">
        <v>314</v>
      </c>
      <c r="B335" s="7">
        <v>157</v>
      </c>
      <c r="C335" s="7">
        <v>78.5</v>
      </c>
      <c r="D335" s="12">
        <f t="shared" si="83"/>
        <v>26.166666666666668</v>
      </c>
      <c r="E335" s="29">
        <f t="shared" si="101"/>
        <v>0</v>
      </c>
      <c r="F335" s="2">
        <f t="shared" si="84"/>
        <v>0</v>
      </c>
      <c r="G335" s="2">
        <f t="shared" si="92"/>
        <v>0</v>
      </c>
      <c r="H335" s="2">
        <f t="shared" si="93"/>
        <v>0</v>
      </c>
      <c r="I335" s="2">
        <f t="shared" si="82"/>
        <v>0</v>
      </c>
      <c r="J335" s="2">
        <f t="shared" si="99"/>
        <v>0</v>
      </c>
      <c r="K335" s="2">
        <f t="shared" si="85"/>
        <v>0</v>
      </c>
      <c r="L335" s="2">
        <f t="shared" si="85"/>
        <v>0</v>
      </c>
      <c r="M335" s="2"/>
      <c r="N335" s="28">
        <f t="shared" si="100"/>
        <v>0</v>
      </c>
      <c r="O335" s="2">
        <f t="shared" si="94"/>
        <v>0</v>
      </c>
      <c r="P335" s="2">
        <f t="shared" si="95"/>
        <v>0</v>
      </c>
      <c r="R335">
        <f t="shared" si="96"/>
        <v>314</v>
      </c>
      <c r="S335" s="89">
        <f t="shared" si="86"/>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7"/>
        <v>0.11810937565597257</v>
      </c>
      <c r="Y335" s="66">
        <f t="shared" si="87"/>
        <v>0</v>
      </c>
      <c r="Z335" s="72">
        <f t="shared" si="88"/>
        <v>0</v>
      </c>
      <c r="AA335" s="79">
        <f t="shared" si="89"/>
        <v>0</v>
      </c>
      <c r="AB335" s="81">
        <f t="shared" si="98"/>
        <v>0</v>
      </c>
      <c r="AD335" s="95">
        <f>locallinterp(R335,'BBG rates'!$N$10:$N$369,'BBG rates'!$P$10:$P$369)</f>
        <v>26.206455757955219</v>
      </c>
      <c r="AI335" s="185">
        <f t="shared" si="90"/>
        <v>314</v>
      </c>
      <c r="AJ335" s="127">
        <f>locallinterp(MIN(AI335,CAP_Senior*12),'BBG rates'!$X$24:$X$65,'BBG rates'!$Y$24:$Y$65)</f>
        <v>67.918742488467984</v>
      </c>
      <c r="AK335" s="127">
        <f>locallinterp(MIN(AI335,CAP_CB*12),'BBG rates'!$AA$25:$AA$40,'BBG rates'!$AC$25:$AC$40)</f>
        <v>11</v>
      </c>
      <c r="AL335" s="144">
        <f t="shared" si="91"/>
        <v>20.676186223039558</v>
      </c>
      <c r="AM335" s="142">
        <f>(SUMPRODUCT(AL335:AL$381,G335:G$381)+SUMPRODUCT(AL335:AL$381,H335:H$381))/12</f>
        <v>0</v>
      </c>
    </row>
    <row r="336" spans="1:39" x14ac:dyDescent="0.2">
      <c r="A336" s="7">
        <v>315</v>
      </c>
      <c r="B336" s="7">
        <v>157.5</v>
      </c>
      <c r="C336" s="7">
        <v>78.75</v>
      </c>
      <c r="D336" s="12">
        <f t="shared" si="83"/>
        <v>26.25</v>
      </c>
      <c r="E336" s="29">
        <f t="shared" si="101"/>
        <v>0</v>
      </c>
      <c r="F336" s="2">
        <f t="shared" si="84"/>
        <v>0</v>
      </c>
      <c r="G336" s="2">
        <f t="shared" si="92"/>
        <v>0</v>
      </c>
      <c r="H336" s="2">
        <f t="shared" si="93"/>
        <v>0</v>
      </c>
      <c r="I336" s="2">
        <f t="shared" si="82"/>
        <v>0</v>
      </c>
      <c r="J336" s="2">
        <f t="shared" si="99"/>
        <v>0</v>
      </c>
      <c r="K336" s="2">
        <f t="shared" si="85"/>
        <v>0</v>
      </c>
      <c r="L336" s="2">
        <f t="shared" si="85"/>
        <v>0</v>
      </c>
      <c r="M336" s="2"/>
      <c r="N336" s="28">
        <f t="shared" si="100"/>
        <v>0</v>
      </c>
      <c r="O336" s="2">
        <f t="shared" si="94"/>
        <v>0</v>
      </c>
      <c r="P336" s="2">
        <f t="shared" si="95"/>
        <v>0</v>
      </c>
      <c r="R336">
        <f t="shared" si="96"/>
        <v>315</v>
      </c>
      <c r="S336" s="89">
        <f t="shared" si="86"/>
        <v>0</v>
      </c>
      <c r="T336" s="89">
        <f>IF(AND(S336=0,S335&gt;0),SUM($G336:$H$381),S336)</f>
        <v>0</v>
      </c>
      <c r="U336" s="82">
        <f>SUM(T336:T$381)</f>
        <v>0</v>
      </c>
      <c r="V336" s="68">
        <f>localspline(R336,'BBG rates'!$G$10:$G$27,'BBG rates'!$K$10:$K$27)</f>
        <v>0.96794299596928113</v>
      </c>
      <c r="W336" s="68">
        <f>locallinterp(R336,'BBG rates'!$G$10:$G$27,'BBG rates'!$J$10:$J$27)</f>
        <v>0.1179</v>
      </c>
      <c r="X336" s="56">
        <f t="shared" si="97"/>
        <v>0.11783633773596591</v>
      </c>
      <c r="Y336" s="66">
        <f t="shared" si="87"/>
        <v>0</v>
      </c>
      <c r="Z336" s="72">
        <f t="shared" si="88"/>
        <v>0</v>
      </c>
      <c r="AA336" s="79">
        <f t="shared" si="89"/>
        <v>0</v>
      </c>
      <c r="AB336" s="81">
        <f t="shared" si="98"/>
        <v>0</v>
      </c>
      <c r="AD336" s="95">
        <f>locallinterp(R336,'BBG rates'!$N$10:$N$369,'BBG rates'!$P$10:$P$369)</f>
        <v>26.287117674285991</v>
      </c>
      <c r="AI336" s="185">
        <f t="shared" si="90"/>
        <v>315</v>
      </c>
      <c r="AJ336" s="127">
        <f>locallinterp(MIN(AI336,CAP_Senior*12),'BBG rates'!$X$24:$X$65,'BBG rates'!$Y$24:$Y$65)</f>
        <v>67.918742488467984</v>
      </c>
      <c r="AK336" s="127">
        <f>locallinterp(MIN(AI336,CAP_CB*12),'BBG rates'!$AA$25:$AA$40,'BBG rates'!$AC$25:$AC$40)</f>
        <v>11</v>
      </c>
      <c r="AL336" s="144">
        <f t="shared" si="91"/>
        <v>20.676186223039558</v>
      </c>
      <c r="AM336" s="142">
        <f>(SUMPRODUCT(AL336:AL$381,G336:G$381)+SUMPRODUCT(AL336:AL$381,H336:H$381))/12</f>
        <v>0</v>
      </c>
    </row>
    <row r="337" spans="1:39" x14ac:dyDescent="0.2">
      <c r="A337" s="7">
        <v>316</v>
      </c>
      <c r="B337" s="7">
        <v>158</v>
      </c>
      <c r="C337" s="7">
        <v>79</v>
      </c>
      <c r="D337" s="12">
        <f t="shared" si="83"/>
        <v>26.333333333333332</v>
      </c>
      <c r="E337" s="29">
        <f t="shared" si="101"/>
        <v>0</v>
      </c>
      <c r="F337" s="2">
        <f t="shared" si="84"/>
        <v>0</v>
      </c>
      <c r="G337" s="2">
        <f t="shared" si="92"/>
        <v>0</v>
      </c>
      <c r="H337" s="2">
        <f t="shared" si="93"/>
        <v>0</v>
      </c>
      <c r="I337" s="2">
        <f t="shared" si="82"/>
        <v>0</v>
      </c>
      <c r="J337" s="2">
        <f t="shared" si="99"/>
        <v>0</v>
      </c>
      <c r="K337" s="2">
        <f t="shared" si="85"/>
        <v>0</v>
      </c>
      <c r="L337" s="2">
        <f t="shared" si="85"/>
        <v>0</v>
      </c>
      <c r="M337" s="2"/>
      <c r="N337" s="28">
        <f t="shared" si="100"/>
        <v>0</v>
      </c>
      <c r="O337" s="2">
        <f t="shared" si="94"/>
        <v>0</v>
      </c>
      <c r="P337" s="2">
        <f t="shared" si="95"/>
        <v>0</v>
      </c>
      <c r="R337">
        <f t="shared" si="96"/>
        <v>316</v>
      </c>
      <c r="S337" s="89">
        <f t="shared" si="86"/>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7"/>
        <v>0.11756329913250596</v>
      </c>
      <c r="Y337" s="66">
        <f t="shared" si="87"/>
        <v>0</v>
      </c>
      <c r="Z337" s="72">
        <f t="shared" si="88"/>
        <v>0</v>
      </c>
      <c r="AA337" s="79">
        <f t="shared" si="89"/>
        <v>0</v>
      </c>
      <c r="AB337" s="81">
        <f t="shared" si="98"/>
        <v>0</v>
      </c>
      <c r="AD337" s="95">
        <f>locallinterp(R337,'BBG rates'!$N$10:$N$369,'BBG rates'!$P$10:$P$369)</f>
        <v>26.367776046605371</v>
      </c>
      <c r="AI337" s="185">
        <f t="shared" si="90"/>
        <v>316</v>
      </c>
      <c r="AJ337" s="127">
        <f>locallinterp(MIN(AI337,CAP_Senior*12),'BBG rates'!$X$24:$X$65,'BBG rates'!$Y$24:$Y$65)</f>
        <v>67.918742488467984</v>
      </c>
      <c r="AK337" s="127">
        <f>locallinterp(MIN(AI337,CAP_CB*12),'BBG rates'!$AA$25:$AA$40,'BBG rates'!$AC$25:$AC$40)</f>
        <v>11</v>
      </c>
      <c r="AL337" s="144">
        <f t="shared" si="91"/>
        <v>20.676186223039558</v>
      </c>
      <c r="AM337" s="142">
        <f>(SUMPRODUCT(AL337:AL$381,G337:G$381)+SUMPRODUCT(AL337:AL$381,H337:H$381))/12</f>
        <v>0</v>
      </c>
    </row>
    <row r="338" spans="1:39" x14ac:dyDescent="0.2">
      <c r="A338" s="7">
        <v>317</v>
      </c>
      <c r="B338" s="7">
        <v>158.5</v>
      </c>
      <c r="C338" s="7">
        <v>79.25</v>
      </c>
      <c r="D338" s="12">
        <f t="shared" si="83"/>
        <v>26.416666666666668</v>
      </c>
      <c r="E338" s="29">
        <f t="shared" si="101"/>
        <v>0</v>
      </c>
      <c r="F338" s="2">
        <f t="shared" si="84"/>
        <v>0</v>
      </c>
      <c r="G338" s="2">
        <f t="shared" si="92"/>
        <v>0</v>
      </c>
      <c r="H338" s="2">
        <f t="shared" si="93"/>
        <v>0</v>
      </c>
      <c r="I338" s="2">
        <f t="shared" si="82"/>
        <v>0</v>
      </c>
      <c r="J338" s="2">
        <f t="shared" si="99"/>
        <v>0</v>
      </c>
      <c r="K338" s="2">
        <f t="shared" si="85"/>
        <v>0</v>
      </c>
      <c r="L338" s="2">
        <f t="shared" si="85"/>
        <v>0</v>
      </c>
      <c r="M338" s="2"/>
      <c r="N338" s="28">
        <f t="shared" si="100"/>
        <v>0</v>
      </c>
      <c r="O338" s="2">
        <f t="shared" si="94"/>
        <v>0</v>
      </c>
      <c r="P338" s="2">
        <f t="shared" si="95"/>
        <v>0</v>
      </c>
      <c r="R338">
        <f t="shared" si="96"/>
        <v>317</v>
      </c>
      <c r="S338" s="89">
        <f t="shared" si="86"/>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7"/>
        <v>0.11729025984585917</v>
      </c>
      <c r="Y338" s="66">
        <f t="shared" si="87"/>
        <v>0</v>
      </c>
      <c r="Z338" s="72">
        <f t="shared" si="88"/>
        <v>0</v>
      </c>
      <c r="AA338" s="79">
        <f t="shared" si="89"/>
        <v>0</v>
      </c>
      <c r="AB338" s="81">
        <f t="shared" si="98"/>
        <v>0</v>
      </c>
      <c r="AD338" s="95">
        <f>locallinterp(R338,'BBG rates'!$N$10:$N$369,'BBG rates'!$P$10:$P$369)</f>
        <v>26.448431110664629</v>
      </c>
      <c r="AI338" s="185">
        <f t="shared" si="90"/>
        <v>317</v>
      </c>
      <c r="AJ338" s="127">
        <f>locallinterp(MIN(AI338,CAP_Senior*12),'BBG rates'!$X$24:$X$65,'BBG rates'!$Y$24:$Y$65)</f>
        <v>67.918742488467984</v>
      </c>
      <c r="AK338" s="127">
        <f>locallinterp(MIN(AI338,CAP_CB*12),'BBG rates'!$AA$25:$AA$40,'BBG rates'!$AC$25:$AC$40)</f>
        <v>11</v>
      </c>
      <c r="AL338" s="144">
        <f t="shared" si="91"/>
        <v>20.676186223039558</v>
      </c>
      <c r="AM338" s="142">
        <f>(SUMPRODUCT(AL338:AL$381,G338:G$381)+SUMPRODUCT(AL338:AL$381,H338:H$381))/12</f>
        <v>0</v>
      </c>
    </row>
    <row r="339" spans="1:39" x14ac:dyDescent="0.2">
      <c r="A339" s="7">
        <v>318</v>
      </c>
      <c r="B339" s="7">
        <v>159</v>
      </c>
      <c r="C339" s="7">
        <v>79.5</v>
      </c>
      <c r="D339" s="12">
        <f t="shared" si="83"/>
        <v>26.5</v>
      </c>
      <c r="E339" s="29">
        <f t="shared" si="101"/>
        <v>0</v>
      </c>
      <c r="F339" s="2">
        <f t="shared" si="84"/>
        <v>0</v>
      </c>
      <c r="G339" s="2">
        <f t="shared" si="92"/>
        <v>0</v>
      </c>
      <c r="H339" s="2">
        <f t="shared" si="93"/>
        <v>0</v>
      </c>
      <c r="I339" s="2">
        <f t="shared" ref="I339:I381" si="102">SUM(F339:H339)</f>
        <v>0</v>
      </c>
      <c r="J339" s="2">
        <f t="shared" si="99"/>
        <v>0</v>
      </c>
      <c r="K339" s="2">
        <f t="shared" si="85"/>
        <v>0</v>
      </c>
      <c r="L339" s="2">
        <f t="shared" si="85"/>
        <v>0</v>
      </c>
      <c r="M339" s="2"/>
      <c r="N339" s="28">
        <f t="shared" si="100"/>
        <v>0</v>
      </c>
      <c r="O339" s="2">
        <f t="shared" si="94"/>
        <v>0</v>
      </c>
      <c r="P339" s="2">
        <f t="shared" si="95"/>
        <v>0</v>
      </c>
      <c r="R339">
        <f t="shared" si="96"/>
        <v>318</v>
      </c>
      <c r="S339" s="89">
        <f t="shared" si="86"/>
        <v>0</v>
      </c>
      <c r="T339" s="89">
        <f>IF(AND(S339=0,S338&gt;0),SUM($G339:$H$381),S339)</f>
        <v>0</v>
      </c>
      <c r="U339" s="82">
        <f>SUM(T339:T$381)</f>
        <v>0</v>
      </c>
      <c r="V339" s="68">
        <f>localspline(R339,'BBG rates'!$G$10:$G$27,'BBG rates'!$K$10:$K$27)</f>
        <v>0.96782395232434282</v>
      </c>
      <c r="W339" s="68">
        <f>locallinterp(R339,'BBG rates'!$G$10:$G$27,'BBG rates'!$J$10:$J$27)</f>
        <v>0.11708</v>
      </c>
      <c r="X339" s="56">
        <f t="shared" si="97"/>
        <v>0.11701721987602554</v>
      </c>
      <c r="Y339" s="66">
        <f t="shared" si="87"/>
        <v>0</v>
      </c>
      <c r="Z339" s="72">
        <f t="shared" si="88"/>
        <v>0</v>
      </c>
      <c r="AA339" s="79">
        <f t="shared" si="89"/>
        <v>0</v>
      </c>
      <c r="AB339" s="81">
        <f t="shared" si="98"/>
        <v>0</v>
      </c>
      <c r="AD339" s="95">
        <f>locallinterp(R339,'BBG rates'!$N$10:$N$369,'BBG rates'!$P$10:$P$369)</f>
        <v>26.529083106691658</v>
      </c>
      <c r="AI339" s="185">
        <f t="shared" si="90"/>
        <v>318</v>
      </c>
      <c r="AJ339" s="127">
        <f>locallinterp(MIN(AI339,CAP_Senior*12),'BBG rates'!$X$24:$X$65,'BBG rates'!$Y$24:$Y$65)</f>
        <v>67.918742488467984</v>
      </c>
      <c r="AK339" s="127">
        <f>locallinterp(MIN(AI339,CAP_CB*12),'BBG rates'!$AA$25:$AA$40,'BBG rates'!$AC$25:$AC$40)</f>
        <v>11</v>
      </c>
      <c r="AL339" s="144">
        <f t="shared" si="91"/>
        <v>20.676186223039558</v>
      </c>
      <c r="AM339" s="142">
        <f>(SUMPRODUCT(AL339:AL$381,G339:G$381)+SUMPRODUCT(AL339:AL$381,H339:H$381))/12</f>
        <v>0</v>
      </c>
    </row>
    <row r="340" spans="1:39" x14ac:dyDescent="0.2">
      <c r="A340" s="7">
        <v>319</v>
      </c>
      <c r="B340" s="7">
        <v>159.5</v>
      </c>
      <c r="C340" s="7">
        <v>79.75</v>
      </c>
      <c r="D340" s="12">
        <f t="shared" si="83"/>
        <v>26.583333333333332</v>
      </c>
      <c r="E340" s="29">
        <f t="shared" si="101"/>
        <v>0</v>
      </c>
      <c r="F340" s="2">
        <f t="shared" si="84"/>
        <v>0</v>
      </c>
      <c r="G340" s="2">
        <f t="shared" si="92"/>
        <v>0</v>
      </c>
      <c r="H340" s="2">
        <f t="shared" si="93"/>
        <v>0</v>
      </c>
      <c r="I340" s="2">
        <f t="shared" si="102"/>
        <v>0</v>
      </c>
      <c r="J340" s="2">
        <f t="shared" si="99"/>
        <v>0</v>
      </c>
      <c r="K340" s="2">
        <f t="shared" si="85"/>
        <v>0</v>
      </c>
      <c r="L340" s="2">
        <f t="shared" si="85"/>
        <v>0</v>
      </c>
      <c r="M340" s="2"/>
      <c r="N340" s="28">
        <f t="shared" si="100"/>
        <v>0</v>
      </c>
      <c r="O340" s="2">
        <f t="shared" si="94"/>
        <v>0</v>
      </c>
      <c r="P340" s="2">
        <f t="shared" si="95"/>
        <v>0</v>
      </c>
      <c r="R340">
        <f t="shared" si="96"/>
        <v>319</v>
      </c>
      <c r="S340" s="89">
        <f t="shared" si="86"/>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7"/>
        <v>0.11674417922273861</v>
      </c>
      <c r="Y340" s="66">
        <f t="shared" si="87"/>
        <v>0</v>
      </c>
      <c r="Z340" s="72">
        <f t="shared" si="88"/>
        <v>0</v>
      </c>
      <c r="AA340" s="79">
        <f t="shared" si="89"/>
        <v>0</v>
      </c>
      <c r="AB340" s="81">
        <f t="shared" si="98"/>
        <v>0</v>
      </c>
      <c r="AD340" s="95">
        <f>locallinterp(R340,'BBG rates'!$N$10:$N$369,'BBG rates'!$P$10:$P$369)</f>
        <v>26.609732264469091</v>
      </c>
      <c r="AI340" s="185">
        <f t="shared" si="90"/>
        <v>319</v>
      </c>
      <c r="AJ340" s="127">
        <f>locallinterp(MIN(AI340,CAP_Senior*12),'BBG rates'!$X$24:$X$65,'BBG rates'!$Y$24:$Y$65)</f>
        <v>67.918742488467984</v>
      </c>
      <c r="AK340" s="127">
        <f>locallinterp(MIN(AI340,CAP_CB*12),'BBG rates'!$AA$25:$AA$40,'BBG rates'!$AC$25:$AC$40)</f>
        <v>11</v>
      </c>
      <c r="AL340" s="144">
        <f t="shared" si="91"/>
        <v>20.676186223039558</v>
      </c>
      <c r="AM340" s="142">
        <f>(SUMPRODUCT(AL340:AL$381,G340:G$381)+SUMPRODUCT(AL340:AL$381,H340:H$381))/12</f>
        <v>0</v>
      </c>
    </row>
    <row r="341" spans="1:39" x14ac:dyDescent="0.2">
      <c r="A341" s="7">
        <v>320</v>
      </c>
      <c r="B341" s="7">
        <v>160</v>
      </c>
      <c r="C341" s="7">
        <v>80</v>
      </c>
      <c r="D341" s="12">
        <f t="shared" si="83"/>
        <v>26.666666666666668</v>
      </c>
      <c r="E341" s="29">
        <f t="shared" si="101"/>
        <v>0</v>
      </c>
      <c r="F341" s="2">
        <f t="shared" si="84"/>
        <v>0</v>
      </c>
      <c r="G341" s="2">
        <f t="shared" si="92"/>
        <v>0</v>
      </c>
      <c r="H341" s="2">
        <f t="shared" si="93"/>
        <v>0</v>
      </c>
      <c r="I341" s="2">
        <f t="shared" si="102"/>
        <v>0</v>
      </c>
      <c r="J341" s="2">
        <f t="shared" si="99"/>
        <v>0</v>
      </c>
      <c r="K341" s="2">
        <f t="shared" si="85"/>
        <v>0</v>
      </c>
      <c r="L341" s="2">
        <f t="shared" si="85"/>
        <v>0</v>
      </c>
      <c r="M341" s="2"/>
      <c r="N341" s="28">
        <f t="shared" si="100"/>
        <v>0</v>
      </c>
      <c r="O341" s="2">
        <f t="shared" si="94"/>
        <v>0</v>
      </c>
      <c r="P341" s="2">
        <f t="shared" si="95"/>
        <v>0</v>
      </c>
      <c r="R341">
        <f t="shared" si="96"/>
        <v>320</v>
      </c>
      <c r="S341" s="89">
        <f t="shared" si="86"/>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7"/>
        <v>0.11647113788599839</v>
      </c>
      <c r="Y341" s="66">
        <f t="shared" si="87"/>
        <v>0</v>
      </c>
      <c r="Z341" s="72">
        <f t="shared" si="88"/>
        <v>0</v>
      </c>
      <c r="AA341" s="79">
        <f t="shared" si="89"/>
        <v>0</v>
      </c>
      <c r="AB341" s="81">
        <f t="shared" si="98"/>
        <v>0</v>
      </c>
      <c r="AD341" s="95">
        <f>locallinterp(R341,'BBG rates'!$N$10:$N$369,'BBG rates'!$P$10:$P$369)</f>
        <v>26.690378808308552</v>
      </c>
      <c r="AI341" s="185">
        <f t="shared" si="90"/>
        <v>320</v>
      </c>
      <c r="AJ341" s="127">
        <f>locallinterp(MIN(AI341,CAP_Senior*12),'BBG rates'!$X$24:$X$65,'BBG rates'!$Y$24:$Y$65)</f>
        <v>67.918742488467984</v>
      </c>
      <c r="AK341" s="127">
        <f>locallinterp(MIN(AI341,CAP_CB*12),'BBG rates'!$AA$25:$AA$40,'BBG rates'!$AC$25:$AC$40)</f>
        <v>11</v>
      </c>
      <c r="AL341" s="144">
        <f t="shared" si="91"/>
        <v>20.676186223039558</v>
      </c>
      <c r="AM341" s="142">
        <f>(SUMPRODUCT(AL341:AL$381,G341:G$381)+SUMPRODUCT(AL341:AL$381,H341:H$381))/12</f>
        <v>0</v>
      </c>
    </row>
    <row r="342" spans="1:39" x14ac:dyDescent="0.2">
      <c r="A342" s="7">
        <v>321</v>
      </c>
      <c r="B342" s="7">
        <v>160.5</v>
      </c>
      <c r="C342" s="7">
        <v>80.25</v>
      </c>
      <c r="D342" s="12">
        <f t="shared" ref="D342:D381" si="103">A342/12</f>
        <v>26.75</v>
      </c>
      <c r="E342" s="29">
        <f t="shared" si="101"/>
        <v>0</v>
      </c>
      <c r="F342" s="2">
        <f t="shared" ref="F342:F381" si="104">IF($A342&lt;=$I$8,-IPMT($G$11,1,$I$8-$A342+1,$E341),0)</f>
        <v>0</v>
      </c>
      <c r="G342" s="2">
        <f t="shared" si="92"/>
        <v>0</v>
      </c>
      <c r="H342" s="2">
        <f t="shared" si="93"/>
        <v>0</v>
      </c>
      <c r="I342" s="2">
        <f t="shared" si="102"/>
        <v>0</v>
      </c>
      <c r="J342" s="2">
        <f t="shared" si="99"/>
        <v>0</v>
      </c>
      <c r="K342" s="2">
        <f t="shared" ref="K342:L381" si="105">I342/(1+$F$12)^IF($I$7=1,$A342,IF($I$7=2,$B342,IF($I$7=4,$C342,$D342)))</f>
        <v>0</v>
      </c>
      <c r="L342" s="2">
        <f t="shared" si="105"/>
        <v>0</v>
      </c>
      <c r="M342" s="2"/>
      <c r="N342" s="28">
        <f t="shared" si="100"/>
        <v>0</v>
      </c>
      <c r="O342" s="2">
        <f t="shared" si="94"/>
        <v>0</v>
      </c>
      <c r="P342" s="2">
        <f t="shared" si="95"/>
        <v>0</v>
      </c>
      <c r="R342">
        <f t="shared" si="96"/>
        <v>321</v>
      </c>
      <c r="S342" s="89">
        <f t="shared" ref="S342:S381" si="106">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7"/>
        <v>0.11619809586607133</v>
      </c>
      <c r="Y342" s="66">
        <f t="shared" ref="Y342:Y380" si="107">T342*X342%/12+Y343</f>
        <v>0</v>
      </c>
      <c r="Z342" s="72">
        <f t="shared" ref="Z342:Z381" si="108">IF(U342=0,0,Y342*1200/U342)</f>
        <v>0</v>
      </c>
      <c r="AA342" s="79">
        <f t="shared" ref="AA342:AA381" si="109">T342*$AA$17%/12+AA343</f>
        <v>0</v>
      </c>
      <c r="AB342" s="81">
        <f t="shared" si="98"/>
        <v>0</v>
      </c>
      <c r="AD342" s="95">
        <f>locallinterp(R342,'BBG rates'!$N$10:$N$369,'BBG rates'!$P$10:$P$369)</f>
        <v>26.771022952080457</v>
      </c>
      <c r="AI342" s="185">
        <f t="shared" ref="AI342:AI381" si="110">A342</f>
        <v>321</v>
      </c>
      <c r="AJ342" s="127">
        <f>locallinterp(MIN(AI342,CAP_Senior*12),'BBG rates'!$X$24:$X$65,'BBG rates'!$Y$24:$Y$65)</f>
        <v>67.918742488467984</v>
      </c>
      <c r="AK342" s="127">
        <f>locallinterp(MIN(AI342,CAP_CB*12),'BBG rates'!$AA$25:$AA$40,'BBG rates'!$AC$25:$AC$40)</f>
        <v>11</v>
      </c>
      <c r="AL342" s="144">
        <f t="shared" ref="AL342:AL381" si="111">SUMPRODUCT(AJ342:AK342,$AJ$19:$AK$19)</f>
        <v>20.676186223039558</v>
      </c>
      <c r="AM342" s="142">
        <f>(SUMPRODUCT(AL342:AL$381,G342:G$381)+SUMPRODUCT(AL342:AL$381,H342:H$381))/12</f>
        <v>0</v>
      </c>
    </row>
    <row r="343" spans="1:39" x14ac:dyDescent="0.2">
      <c r="A343" s="7">
        <v>322</v>
      </c>
      <c r="B343" s="7">
        <v>161</v>
      </c>
      <c r="C343" s="7">
        <v>80.5</v>
      </c>
      <c r="D343" s="12">
        <f t="shared" si="103"/>
        <v>26.833333333333332</v>
      </c>
      <c r="E343" s="29">
        <f t="shared" si="101"/>
        <v>0</v>
      </c>
      <c r="F343" s="2">
        <f t="shared" si="104"/>
        <v>0</v>
      </c>
      <c r="G343" s="2">
        <f t="shared" ref="G343:G381" si="112">IF($A343&lt;=$I$8,-PPMT($G$11,1,$I$8-$A343+1,$E342),0)</f>
        <v>0</v>
      </c>
      <c r="H343" s="2">
        <f t="shared" ref="H343:H381" si="113">IF($A343&lt;=$I$8,(E342-G343)*$G$13,0)</f>
        <v>0</v>
      </c>
      <c r="I343" s="2">
        <f t="shared" si="102"/>
        <v>0</v>
      </c>
      <c r="J343" s="2">
        <f t="shared" si="99"/>
        <v>0</v>
      </c>
      <c r="K343" s="2">
        <f t="shared" si="105"/>
        <v>0</v>
      </c>
      <c r="L343" s="2">
        <f t="shared" si="105"/>
        <v>0</v>
      </c>
      <c r="M343" s="2"/>
      <c r="N343" s="28">
        <f t="shared" si="100"/>
        <v>0</v>
      </c>
      <c r="O343" s="2">
        <f t="shared" ref="O343:O381" si="114">IF($A343&lt;=$I$8,-IPMT($G$11,1,$I$8-$A343+1,$N342),0)</f>
        <v>0</v>
      </c>
      <c r="P343" s="2">
        <f t="shared" ref="P343:P381" si="115">IF($A343&lt;=$I$8,-PPMT($G$11,1,$I$8-$A343+1,$N342),0)</f>
        <v>0</v>
      </c>
      <c r="R343">
        <f t="shared" ref="R343:R381" si="116">ROUND(D343*12,1)</f>
        <v>322</v>
      </c>
      <c r="S343" s="89">
        <f t="shared" si="106"/>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7">((1+W343%)^(1/12)-1)*1200</f>
        <v>0.11592505316269097</v>
      </c>
      <c r="Y343" s="66">
        <f t="shared" si="107"/>
        <v>0</v>
      </c>
      <c r="Z343" s="72">
        <f t="shared" si="108"/>
        <v>0</v>
      </c>
      <c r="AA343" s="79">
        <f t="shared" si="109"/>
        <v>0</v>
      </c>
      <c r="AB343" s="81">
        <f t="shared" ref="AB343:AB381" si="118">IF(U343=0,0,AA343*1200/U343)</f>
        <v>0</v>
      </c>
      <c r="AD343" s="95">
        <f>locallinterp(R343,'BBG rates'!$N$10:$N$369,'BBG rates'!$P$10:$P$369)</f>
        <v>26.851664914125362</v>
      </c>
      <c r="AI343" s="185">
        <f t="shared" si="110"/>
        <v>322</v>
      </c>
      <c r="AJ343" s="127">
        <f>locallinterp(MIN(AI343,CAP_Senior*12),'BBG rates'!$X$24:$X$65,'BBG rates'!$Y$24:$Y$65)</f>
        <v>67.918742488467984</v>
      </c>
      <c r="AK343" s="127">
        <f>locallinterp(MIN(AI343,CAP_CB*12),'BBG rates'!$AA$25:$AA$40,'BBG rates'!$AC$25:$AC$40)</f>
        <v>11</v>
      </c>
      <c r="AL343" s="144">
        <f t="shared" si="111"/>
        <v>20.676186223039558</v>
      </c>
      <c r="AM343" s="142">
        <f>(SUMPRODUCT(AL343:AL$381,G343:G$381)+SUMPRODUCT(AL343:AL$381,H343:H$381))/12</f>
        <v>0</v>
      </c>
    </row>
    <row r="344" spans="1:39" x14ac:dyDescent="0.2">
      <c r="A344" s="7">
        <v>323</v>
      </c>
      <c r="B344" s="7">
        <v>161.5</v>
      </c>
      <c r="C344" s="7">
        <v>80.75</v>
      </c>
      <c r="D344" s="12">
        <f t="shared" si="103"/>
        <v>26.916666666666668</v>
      </c>
      <c r="E344" s="29">
        <f t="shared" si="101"/>
        <v>0</v>
      </c>
      <c r="F344" s="2">
        <f t="shared" si="104"/>
        <v>0</v>
      </c>
      <c r="G344" s="2">
        <f t="shared" si="112"/>
        <v>0</v>
      </c>
      <c r="H344" s="2">
        <f t="shared" si="113"/>
        <v>0</v>
      </c>
      <c r="I344" s="2">
        <f t="shared" si="102"/>
        <v>0</v>
      </c>
      <c r="J344" s="2">
        <f t="shared" ref="J344:J381" si="119">IF($I$7=1,I344*A344,IF($I$7=2,I344*B344,IF($I$7=4,I344*C344,I344*D344)))</f>
        <v>0</v>
      </c>
      <c r="K344" s="2">
        <f t="shared" si="105"/>
        <v>0</v>
      </c>
      <c r="L344" s="2">
        <f t="shared" si="105"/>
        <v>0</v>
      </c>
      <c r="M344" s="2"/>
      <c r="N344" s="28">
        <f t="shared" ref="N344:N381" si="120">IF($A344&lt;=$I$8,N343-P344,0)</f>
        <v>0</v>
      </c>
      <c r="O344" s="2">
        <f t="shared" si="114"/>
        <v>0</v>
      </c>
      <c r="P344" s="2">
        <f t="shared" si="115"/>
        <v>0</v>
      </c>
      <c r="R344">
        <f t="shared" si="116"/>
        <v>323</v>
      </c>
      <c r="S344" s="89">
        <f t="shared" si="106"/>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7"/>
        <v>0.11565200977612378</v>
      </c>
      <c r="Y344" s="66">
        <f t="shared" si="107"/>
        <v>0</v>
      </c>
      <c r="Z344" s="72">
        <f t="shared" si="108"/>
        <v>0</v>
      </c>
      <c r="AA344" s="79">
        <f t="shared" si="109"/>
        <v>0</v>
      </c>
      <c r="AB344" s="81">
        <f t="shared" si="118"/>
        <v>0</v>
      </c>
      <c r="AD344" s="95">
        <f>locallinterp(R344,'BBG rates'!$N$10:$N$369,'BBG rates'!$P$10:$P$369)</f>
        <v>26.932304902341833</v>
      </c>
      <c r="AI344" s="185">
        <f t="shared" si="110"/>
        <v>323</v>
      </c>
      <c r="AJ344" s="127">
        <f>locallinterp(MIN(AI344,CAP_Senior*12),'BBG rates'!$X$24:$X$65,'BBG rates'!$Y$24:$Y$65)</f>
        <v>67.918742488467984</v>
      </c>
      <c r="AK344" s="127">
        <f>locallinterp(MIN(AI344,CAP_CB*12),'BBG rates'!$AA$25:$AA$40,'BBG rates'!$AC$25:$AC$40)</f>
        <v>11</v>
      </c>
      <c r="AL344" s="144">
        <f t="shared" si="111"/>
        <v>20.676186223039558</v>
      </c>
      <c r="AM344" s="142">
        <f>(SUMPRODUCT(AL344:AL$381,G344:G$381)+SUMPRODUCT(AL344:AL$381,H344:H$381))/12</f>
        <v>0</v>
      </c>
    </row>
    <row r="345" spans="1:39" x14ac:dyDescent="0.2">
      <c r="A345" s="7">
        <v>324</v>
      </c>
      <c r="B345" s="7">
        <v>162</v>
      </c>
      <c r="C345" s="7">
        <v>81</v>
      </c>
      <c r="D345" s="12">
        <f t="shared" si="103"/>
        <v>27</v>
      </c>
      <c r="E345" s="29">
        <f t="shared" si="101"/>
        <v>0</v>
      </c>
      <c r="F345" s="2">
        <f t="shared" si="104"/>
        <v>0</v>
      </c>
      <c r="G345" s="2">
        <f t="shared" si="112"/>
        <v>0</v>
      </c>
      <c r="H345" s="2">
        <f t="shared" si="113"/>
        <v>0</v>
      </c>
      <c r="I345" s="2">
        <f t="shared" si="102"/>
        <v>0</v>
      </c>
      <c r="J345" s="2">
        <f t="shared" si="119"/>
        <v>0</v>
      </c>
      <c r="K345" s="2">
        <f t="shared" si="105"/>
        <v>0</v>
      </c>
      <c r="L345" s="2">
        <f t="shared" si="105"/>
        <v>0</v>
      </c>
      <c r="M345" s="2"/>
      <c r="N345" s="28">
        <f t="shared" si="120"/>
        <v>0</v>
      </c>
      <c r="O345" s="2">
        <f t="shared" si="114"/>
        <v>0</v>
      </c>
      <c r="P345" s="2">
        <f t="shared" si="115"/>
        <v>0</v>
      </c>
      <c r="R345">
        <f t="shared" si="116"/>
        <v>324</v>
      </c>
      <c r="S345" s="89">
        <f t="shared" si="106"/>
        <v>0</v>
      </c>
      <c r="T345" s="89">
        <f>IF(AND(S345=0,S344&gt;0),SUM($G345:$H$381),S345)</f>
        <v>0</v>
      </c>
      <c r="U345" s="82">
        <f>SUM(T345:T$381)</f>
        <v>0</v>
      </c>
      <c r="V345" s="68">
        <f>localspline(R345,'BBG rates'!$G$10:$G$27,'BBG rates'!$K$10:$K$27)</f>
        <v>0.96765860178725838</v>
      </c>
      <c r="W345" s="68">
        <f>locallinterp(R345,'BBG rates'!$G$10:$G$27,'BBG rates'!$J$10:$J$27)</f>
        <v>0.11544</v>
      </c>
      <c r="X345" s="56">
        <f t="shared" si="117"/>
        <v>0.11537896570610329</v>
      </c>
      <c r="Y345" s="66">
        <f t="shared" si="107"/>
        <v>0</v>
      </c>
      <c r="Z345" s="72">
        <f t="shared" si="108"/>
        <v>0</v>
      </c>
      <c r="AA345" s="79">
        <f t="shared" si="109"/>
        <v>0</v>
      </c>
      <c r="AB345" s="81">
        <f t="shared" si="118"/>
        <v>0</v>
      </c>
      <c r="AD345" s="95">
        <f>locallinterp(R345,'BBG rates'!$N$10:$N$369,'BBG rates'!$P$10:$P$369)</f>
        <v>27.012943119157438</v>
      </c>
      <c r="AI345" s="185">
        <f t="shared" si="110"/>
        <v>324</v>
      </c>
      <c r="AJ345" s="127">
        <f>locallinterp(MIN(AI345,CAP_Senior*12),'BBG rates'!$X$24:$X$65,'BBG rates'!$Y$24:$Y$65)</f>
        <v>67.918742488467984</v>
      </c>
      <c r="AK345" s="127">
        <f>locallinterp(MIN(AI345,CAP_CB*12),'BBG rates'!$AA$25:$AA$40,'BBG rates'!$AC$25:$AC$40)</f>
        <v>11</v>
      </c>
      <c r="AL345" s="144">
        <f t="shared" si="111"/>
        <v>20.676186223039558</v>
      </c>
      <c r="AM345" s="142">
        <f>(SUMPRODUCT(AL345:AL$381,G345:G$381)+SUMPRODUCT(AL345:AL$381,H345:H$381))/12</f>
        <v>0</v>
      </c>
    </row>
    <row r="346" spans="1:39" x14ac:dyDescent="0.2">
      <c r="A346" s="7">
        <v>325</v>
      </c>
      <c r="B346" s="7">
        <v>162.5</v>
      </c>
      <c r="C346" s="7">
        <v>81.25</v>
      </c>
      <c r="D346" s="12">
        <f t="shared" si="103"/>
        <v>27.083333333333332</v>
      </c>
      <c r="E346" s="29">
        <f t="shared" si="101"/>
        <v>0</v>
      </c>
      <c r="F346" s="2">
        <f t="shared" si="104"/>
        <v>0</v>
      </c>
      <c r="G346" s="2">
        <f t="shared" si="112"/>
        <v>0</v>
      </c>
      <c r="H346" s="2">
        <f t="shared" si="113"/>
        <v>0</v>
      </c>
      <c r="I346" s="2">
        <f t="shared" si="102"/>
        <v>0</v>
      </c>
      <c r="J346" s="2">
        <f t="shared" si="119"/>
        <v>0</v>
      </c>
      <c r="K346" s="2">
        <f t="shared" si="105"/>
        <v>0</v>
      </c>
      <c r="L346" s="2">
        <f t="shared" si="105"/>
        <v>0</v>
      </c>
      <c r="M346" s="2"/>
      <c r="N346" s="28">
        <f t="shared" si="120"/>
        <v>0</v>
      </c>
      <c r="O346" s="2">
        <f t="shared" si="114"/>
        <v>0</v>
      </c>
      <c r="P346" s="2">
        <f t="shared" si="115"/>
        <v>0</v>
      </c>
      <c r="R346">
        <f t="shared" si="116"/>
        <v>325</v>
      </c>
      <c r="S346" s="89">
        <f t="shared" si="106"/>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7"/>
        <v>0.11510592095289596</v>
      </c>
      <c r="Y346" s="66">
        <f t="shared" si="107"/>
        <v>0</v>
      </c>
      <c r="Z346" s="72">
        <f t="shared" si="108"/>
        <v>0</v>
      </c>
      <c r="AA346" s="79">
        <f t="shared" si="109"/>
        <v>0</v>
      </c>
      <c r="AB346" s="81">
        <f t="shared" si="118"/>
        <v>0</v>
      </c>
      <c r="AD346" s="95">
        <f>locallinterp(R346,'BBG rates'!$N$10:$N$369,'BBG rates'!$P$10:$P$369)</f>
        <v>27.093579756561429</v>
      </c>
      <c r="AI346" s="185">
        <f t="shared" si="110"/>
        <v>325</v>
      </c>
      <c r="AJ346" s="127">
        <f>locallinterp(MIN(AI346,CAP_Senior*12),'BBG rates'!$X$24:$X$65,'BBG rates'!$Y$24:$Y$65)</f>
        <v>67.918742488467984</v>
      </c>
      <c r="AK346" s="127">
        <f>locallinterp(MIN(AI346,CAP_CB*12),'BBG rates'!$AA$25:$AA$40,'BBG rates'!$AC$25:$AC$40)</f>
        <v>11</v>
      </c>
      <c r="AL346" s="144">
        <f t="shared" si="111"/>
        <v>20.676186223039558</v>
      </c>
      <c r="AM346" s="142">
        <f>(SUMPRODUCT(AL346:AL$381,G346:G$381)+SUMPRODUCT(AL346:AL$381,H346:H$381))/12</f>
        <v>0</v>
      </c>
    </row>
    <row r="347" spans="1:39" x14ac:dyDescent="0.2">
      <c r="A347" s="7">
        <v>326</v>
      </c>
      <c r="B347" s="7">
        <v>163</v>
      </c>
      <c r="C347" s="7">
        <v>81.5</v>
      </c>
      <c r="D347" s="12">
        <f t="shared" si="103"/>
        <v>27.166666666666668</v>
      </c>
      <c r="E347" s="29">
        <f t="shared" si="101"/>
        <v>0</v>
      </c>
      <c r="F347" s="2">
        <f t="shared" si="104"/>
        <v>0</v>
      </c>
      <c r="G347" s="2">
        <f t="shared" si="112"/>
        <v>0</v>
      </c>
      <c r="H347" s="2">
        <f t="shared" si="113"/>
        <v>0</v>
      </c>
      <c r="I347" s="2">
        <f t="shared" si="102"/>
        <v>0</v>
      </c>
      <c r="J347" s="2">
        <f t="shared" si="119"/>
        <v>0</v>
      </c>
      <c r="K347" s="2">
        <f t="shared" si="105"/>
        <v>0</v>
      </c>
      <c r="L347" s="2">
        <f t="shared" si="105"/>
        <v>0</v>
      </c>
      <c r="M347" s="2"/>
      <c r="N347" s="28">
        <f t="shared" si="120"/>
        <v>0</v>
      </c>
      <c r="O347" s="2">
        <f t="shared" si="114"/>
        <v>0</v>
      </c>
      <c r="P347" s="2">
        <f t="shared" si="115"/>
        <v>0</v>
      </c>
      <c r="R347">
        <f t="shared" si="116"/>
        <v>326</v>
      </c>
      <c r="S347" s="89">
        <f t="shared" si="106"/>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7"/>
        <v>0.11483287551623533</v>
      </c>
      <c r="Y347" s="66">
        <f t="shared" si="107"/>
        <v>0</v>
      </c>
      <c r="Z347" s="72">
        <f t="shared" si="108"/>
        <v>0</v>
      </c>
      <c r="AA347" s="79">
        <f t="shared" si="109"/>
        <v>0</v>
      </c>
      <c r="AB347" s="81">
        <f t="shared" si="118"/>
        <v>0</v>
      </c>
      <c r="AD347" s="95">
        <f>locallinterp(R347,'BBG rates'!$N$10:$N$369,'BBG rates'!$P$10:$P$369)</f>
        <v>27.174215006040271</v>
      </c>
      <c r="AI347" s="185">
        <f t="shared" si="110"/>
        <v>326</v>
      </c>
      <c r="AJ347" s="127">
        <f>locallinterp(MIN(AI347,CAP_Senior*12),'BBG rates'!$X$24:$X$65,'BBG rates'!$Y$24:$Y$65)</f>
        <v>67.918742488467984</v>
      </c>
      <c r="AK347" s="127">
        <f>locallinterp(MIN(AI347,CAP_CB*12),'BBG rates'!$AA$25:$AA$40,'BBG rates'!$AC$25:$AC$40)</f>
        <v>11</v>
      </c>
      <c r="AL347" s="144">
        <f t="shared" si="111"/>
        <v>20.676186223039558</v>
      </c>
      <c r="AM347" s="142">
        <f>(SUMPRODUCT(AL347:AL$381,G347:G$381)+SUMPRODUCT(AL347:AL$381,H347:H$381))/12</f>
        <v>0</v>
      </c>
    </row>
    <row r="348" spans="1:39" x14ac:dyDescent="0.2">
      <c r="A348" s="7">
        <v>327</v>
      </c>
      <c r="B348" s="7">
        <v>163.5</v>
      </c>
      <c r="C348" s="7">
        <v>81.75</v>
      </c>
      <c r="D348" s="12">
        <f t="shared" si="103"/>
        <v>27.25</v>
      </c>
      <c r="E348" s="29">
        <f t="shared" si="101"/>
        <v>0</v>
      </c>
      <c r="F348" s="2">
        <f t="shared" si="104"/>
        <v>0</v>
      </c>
      <c r="G348" s="2">
        <f t="shared" si="112"/>
        <v>0</v>
      </c>
      <c r="H348" s="2">
        <f t="shared" si="113"/>
        <v>0</v>
      </c>
      <c r="I348" s="2">
        <f t="shared" si="102"/>
        <v>0</v>
      </c>
      <c r="J348" s="2">
        <f t="shared" si="119"/>
        <v>0</v>
      </c>
      <c r="K348" s="2">
        <f t="shared" si="105"/>
        <v>0</v>
      </c>
      <c r="L348" s="2">
        <f t="shared" si="105"/>
        <v>0</v>
      </c>
      <c r="M348" s="2"/>
      <c r="N348" s="28">
        <f t="shared" si="120"/>
        <v>0</v>
      </c>
      <c r="O348" s="2">
        <f t="shared" si="114"/>
        <v>0</v>
      </c>
      <c r="P348" s="2">
        <f t="shared" si="115"/>
        <v>0</v>
      </c>
      <c r="R348">
        <f t="shared" si="116"/>
        <v>327</v>
      </c>
      <c r="S348" s="89">
        <f t="shared" si="106"/>
        <v>0</v>
      </c>
      <c r="T348" s="89">
        <f>IF(AND(S348=0,S347&gt;0),SUM($G348:$H$381),S348)</f>
        <v>0</v>
      </c>
      <c r="U348" s="82">
        <f>SUM(T348:T$381)</f>
        <v>0</v>
      </c>
      <c r="V348" s="68">
        <f>localspline(R348,'BBG rates'!$G$10:$G$27,'BBG rates'!$K$10:$K$27)</f>
        <v>0.96760863042313483</v>
      </c>
      <c r="W348" s="68">
        <f>locallinterp(R348,'BBG rates'!$G$10:$G$27,'BBG rates'!$J$10:$J$27)</f>
        <v>0.11462</v>
      </c>
      <c r="X348" s="56">
        <f t="shared" si="117"/>
        <v>0.11455982939612142</v>
      </c>
      <c r="Y348" s="66">
        <f t="shared" si="107"/>
        <v>0</v>
      </c>
      <c r="Z348" s="72">
        <f t="shared" si="108"/>
        <v>0</v>
      </c>
      <c r="AA348" s="79">
        <f t="shared" si="109"/>
        <v>0</v>
      </c>
      <c r="AB348" s="81">
        <f t="shared" si="118"/>
        <v>0</v>
      </c>
      <c r="AD348" s="95">
        <f>locallinterp(R348,'BBG rates'!$N$10:$N$369,'BBG rates'!$P$10:$P$369)</f>
        <v>27.25484905857553</v>
      </c>
      <c r="AI348" s="185">
        <f t="shared" si="110"/>
        <v>327</v>
      </c>
      <c r="AJ348" s="127">
        <f>locallinterp(MIN(AI348,CAP_Senior*12),'BBG rates'!$X$24:$X$65,'BBG rates'!$Y$24:$Y$65)</f>
        <v>67.918742488467984</v>
      </c>
      <c r="AK348" s="127">
        <f>locallinterp(MIN(AI348,CAP_CB*12),'BBG rates'!$AA$25:$AA$40,'BBG rates'!$AC$25:$AC$40)</f>
        <v>11</v>
      </c>
      <c r="AL348" s="144">
        <f t="shared" si="111"/>
        <v>20.676186223039558</v>
      </c>
      <c r="AM348" s="142">
        <f>(SUMPRODUCT(AL348:AL$381,G348:G$381)+SUMPRODUCT(AL348:AL$381,H348:H$381))/12</f>
        <v>0</v>
      </c>
    </row>
    <row r="349" spans="1:39" x14ac:dyDescent="0.2">
      <c r="A349" s="7">
        <v>328</v>
      </c>
      <c r="B349" s="7">
        <v>164</v>
      </c>
      <c r="C349" s="7">
        <v>82</v>
      </c>
      <c r="D349" s="12">
        <f t="shared" si="103"/>
        <v>27.333333333333332</v>
      </c>
      <c r="E349" s="29">
        <f t="shared" si="101"/>
        <v>0</v>
      </c>
      <c r="F349" s="2">
        <f t="shared" si="104"/>
        <v>0</v>
      </c>
      <c r="G349" s="2">
        <f t="shared" si="112"/>
        <v>0</v>
      </c>
      <c r="H349" s="2">
        <f t="shared" si="113"/>
        <v>0</v>
      </c>
      <c r="I349" s="2">
        <f t="shared" si="102"/>
        <v>0</v>
      </c>
      <c r="J349" s="2">
        <f t="shared" si="119"/>
        <v>0</v>
      </c>
      <c r="K349" s="2">
        <f t="shared" si="105"/>
        <v>0</v>
      </c>
      <c r="L349" s="2">
        <f t="shared" si="105"/>
        <v>0</v>
      </c>
      <c r="M349" s="2"/>
      <c r="N349" s="28">
        <f t="shared" si="120"/>
        <v>0</v>
      </c>
      <c r="O349" s="2">
        <f t="shared" si="114"/>
        <v>0</v>
      </c>
      <c r="P349" s="2">
        <f t="shared" si="115"/>
        <v>0</v>
      </c>
      <c r="R349">
        <f t="shared" si="116"/>
        <v>328</v>
      </c>
      <c r="S349" s="89">
        <f t="shared" si="106"/>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7"/>
        <v>0.11428678259282066</v>
      </c>
      <c r="Y349" s="66">
        <f t="shared" si="107"/>
        <v>0</v>
      </c>
      <c r="Z349" s="72">
        <f t="shared" si="108"/>
        <v>0</v>
      </c>
      <c r="AA349" s="79">
        <f t="shared" si="109"/>
        <v>0</v>
      </c>
      <c r="AB349" s="81">
        <f t="shared" si="118"/>
        <v>0</v>
      </c>
      <c r="AD349" s="95">
        <f>locallinterp(R349,'BBG rates'!$N$10:$N$369,'BBG rates'!$P$10:$P$369)</f>
        <v>27.335482094710713</v>
      </c>
      <c r="AI349" s="185">
        <f t="shared" si="110"/>
        <v>328</v>
      </c>
      <c r="AJ349" s="127">
        <f>locallinterp(MIN(AI349,CAP_Senior*12),'BBG rates'!$X$24:$X$65,'BBG rates'!$Y$24:$Y$65)</f>
        <v>67.918742488467984</v>
      </c>
      <c r="AK349" s="127">
        <f>locallinterp(MIN(AI349,CAP_CB*12),'BBG rates'!$AA$25:$AA$40,'BBG rates'!$AC$25:$AC$40)</f>
        <v>11</v>
      </c>
      <c r="AL349" s="144">
        <f t="shared" si="111"/>
        <v>20.676186223039558</v>
      </c>
      <c r="AM349" s="142">
        <f>(SUMPRODUCT(AL349:AL$381,G349:G$381)+SUMPRODUCT(AL349:AL$381,H349:H$381))/12</f>
        <v>0</v>
      </c>
    </row>
    <row r="350" spans="1:39" x14ac:dyDescent="0.2">
      <c r="A350" s="7">
        <v>329</v>
      </c>
      <c r="B350" s="7">
        <v>164.5</v>
      </c>
      <c r="C350" s="7">
        <v>82.25</v>
      </c>
      <c r="D350" s="12">
        <f t="shared" si="103"/>
        <v>27.416666666666668</v>
      </c>
      <c r="E350" s="29">
        <f t="shared" si="101"/>
        <v>0</v>
      </c>
      <c r="F350" s="2">
        <f t="shared" si="104"/>
        <v>0</v>
      </c>
      <c r="G350" s="2">
        <f t="shared" si="112"/>
        <v>0</v>
      </c>
      <c r="H350" s="2">
        <f t="shared" si="113"/>
        <v>0</v>
      </c>
      <c r="I350" s="2">
        <f t="shared" si="102"/>
        <v>0</v>
      </c>
      <c r="J350" s="2">
        <f t="shared" si="119"/>
        <v>0</v>
      </c>
      <c r="K350" s="2">
        <f t="shared" si="105"/>
        <v>0</v>
      </c>
      <c r="L350" s="2">
        <f t="shared" si="105"/>
        <v>0</v>
      </c>
      <c r="M350" s="2"/>
      <c r="N350" s="28">
        <f t="shared" si="120"/>
        <v>0</v>
      </c>
      <c r="O350" s="2">
        <f t="shared" si="114"/>
        <v>0</v>
      </c>
      <c r="P350" s="2">
        <f t="shared" si="115"/>
        <v>0</v>
      </c>
      <c r="R350">
        <f t="shared" si="116"/>
        <v>329</v>
      </c>
      <c r="S350" s="89">
        <f t="shared" si="106"/>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7"/>
        <v>0.1140137351060666</v>
      </c>
      <c r="Y350" s="66">
        <f t="shared" si="107"/>
        <v>0</v>
      </c>
      <c r="Z350" s="72">
        <f t="shared" si="108"/>
        <v>0</v>
      </c>
      <c r="AA350" s="79">
        <f t="shared" si="109"/>
        <v>0</v>
      </c>
      <c r="AB350" s="81">
        <f t="shared" si="118"/>
        <v>0</v>
      </c>
      <c r="AD350" s="95">
        <f>locallinterp(R350,'BBG rates'!$N$10:$N$369,'BBG rates'!$P$10:$P$369)</f>
        <v>27.416114284553597</v>
      </c>
      <c r="AI350" s="185">
        <f t="shared" si="110"/>
        <v>329</v>
      </c>
      <c r="AJ350" s="127">
        <f>locallinterp(MIN(AI350,CAP_Senior*12),'BBG rates'!$X$24:$X$65,'BBG rates'!$Y$24:$Y$65)</f>
        <v>67.918742488467984</v>
      </c>
      <c r="AK350" s="127">
        <f>locallinterp(MIN(AI350,CAP_CB*12),'BBG rates'!$AA$25:$AA$40,'BBG rates'!$AC$25:$AC$40)</f>
        <v>11</v>
      </c>
      <c r="AL350" s="144">
        <f t="shared" si="111"/>
        <v>20.676186223039558</v>
      </c>
      <c r="AM350" s="142">
        <f>(SUMPRODUCT(AL350:AL$381,G350:G$381)+SUMPRODUCT(AL350:AL$381,H350:H$381))/12</f>
        <v>0</v>
      </c>
    </row>
    <row r="351" spans="1:39" x14ac:dyDescent="0.2">
      <c r="A351" s="7">
        <v>330</v>
      </c>
      <c r="B351" s="7">
        <v>165</v>
      </c>
      <c r="C351" s="7">
        <v>82.5</v>
      </c>
      <c r="D351" s="12">
        <f t="shared" si="103"/>
        <v>27.5</v>
      </c>
      <c r="E351" s="29">
        <f t="shared" si="101"/>
        <v>0</v>
      </c>
      <c r="F351" s="2">
        <f t="shared" si="104"/>
        <v>0</v>
      </c>
      <c r="G351" s="2">
        <f t="shared" si="112"/>
        <v>0</v>
      </c>
      <c r="H351" s="2">
        <f t="shared" si="113"/>
        <v>0</v>
      </c>
      <c r="I351" s="2">
        <f t="shared" si="102"/>
        <v>0</v>
      </c>
      <c r="J351" s="2">
        <f t="shared" si="119"/>
        <v>0</v>
      </c>
      <c r="K351" s="2">
        <f t="shared" si="105"/>
        <v>0</v>
      </c>
      <c r="L351" s="2">
        <f t="shared" si="105"/>
        <v>0</v>
      </c>
      <c r="M351" s="2"/>
      <c r="N351" s="28">
        <f t="shared" si="120"/>
        <v>0</v>
      </c>
      <c r="O351" s="2">
        <f t="shared" si="114"/>
        <v>0</v>
      </c>
      <c r="P351" s="2">
        <f t="shared" si="115"/>
        <v>0</v>
      </c>
      <c r="R351">
        <f t="shared" si="116"/>
        <v>330</v>
      </c>
      <c r="S351" s="89">
        <f t="shared" si="106"/>
        <v>0</v>
      </c>
      <c r="T351" s="89">
        <f>IF(AND(S351=0,S350&gt;0),SUM($G351:$H$381),S351)</f>
        <v>0</v>
      </c>
      <c r="U351" s="82">
        <f>SUM(T351:T$381)</f>
        <v>0</v>
      </c>
      <c r="V351" s="68">
        <f>localspline(R351,'BBG rates'!$G$10:$G$27,'BBG rates'!$K$10:$K$27)</f>
        <v>0.96757821740857253</v>
      </c>
      <c r="W351" s="68">
        <f>locallinterp(R351,'BBG rates'!$G$10:$G$27,'BBG rates'!$J$10:$J$27)</f>
        <v>0.1138</v>
      </c>
      <c r="X351" s="56">
        <f t="shared" si="117"/>
        <v>0.11374068693612571</v>
      </c>
      <c r="Y351" s="66">
        <f t="shared" si="107"/>
        <v>0</v>
      </c>
      <c r="Z351" s="72">
        <f t="shared" si="108"/>
        <v>0</v>
      </c>
      <c r="AA351" s="79">
        <f t="shared" si="109"/>
        <v>0</v>
      </c>
      <c r="AB351" s="81">
        <f t="shared" si="118"/>
        <v>0</v>
      </c>
      <c r="AD351" s="95">
        <f>locallinterp(R351,'BBG rates'!$N$10:$N$369,'BBG rates'!$P$10:$P$369)</f>
        <v>27.496745802670979</v>
      </c>
      <c r="AI351" s="185">
        <f t="shared" si="110"/>
        <v>330</v>
      </c>
      <c r="AJ351" s="127">
        <f>locallinterp(MIN(AI351,CAP_Senior*12),'BBG rates'!$X$24:$X$65,'BBG rates'!$Y$24:$Y$65)</f>
        <v>67.918742488467984</v>
      </c>
      <c r="AK351" s="127">
        <f>locallinterp(MIN(AI351,CAP_CB*12),'BBG rates'!$AA$25:$AA$40,'BBG rates'!$AC$25:$AC$40)</f>
        <v>11</v>
      </c>
      <c r="AL351" s="144">
        <f t="shared" si="111"/>
        <v>20.676186223039558</v>
      </c>
      <c r="AM351" s="142">
        <f>(SUMPRODUCT(AL351:AL$381,G351:G$381)+SUMPRODUCT(AL351:AL$381,H351:H$381))/12</f>
        <v>0</v>
      </c>
    </row>
    <row r="352" spans="1:39" x14ac:dyDescent="0.2">
      <c r="A352" s="7">
        <v>331</v>
      </c>
      <c r="B352" s="7">
        <v>165.5</v>
      </c>
      <c r="C352" s="7">
        <v>82.75</v>
      </c>
      <c r="D352" s="12">
        <f t="shared" si="103"/>
        <v>27.583333333333332</v>
      </c>
      <c r="E352" s="29">
        <f t="shared" si="101"/>
        <v>0</v>
      </c>
      <c r="F352" s="2">
        <f t="shared" si="104"/>
        <v>0</v>
      </c>
      <c r="G352" s="2">
        <f t="shared" si="112"/>
        <v>0</v>
      </c>
      <c r="H352" s="2">
        <f t="shared" si="113"/>
        <v>0</v>
      </c>
      <c r="I352" s="2">
        <f t="shared" si="102"/>
        <v>0</v>
      </c>
      <c r="J352" s="2">
        <f t="shared" si="119"/>
        <v>0</v>
      </c>
      <c r="K352" s="2">
        <f t="shared" si="105"/>
        <v>0</v>
      </c>
      <c r="L352" s="2">
        <f t="shared" si="105"/>
        <v>0</v>
      </c>
      <c r="M352" s="2"/>
      <c r="N352" s="28">
        <f t="shared" si="120"/>
        <v>0</v>
      </c>
      <c r="O352" s="2">
        <f t="shared" si="114"/>
        <v>0</v>
      </c>
      <c r="P352" s="2">
        <f t="shared" si="115"/>
        <v>0</v>
      </c>
      <c r="R352">
        <f t="shared" si="116"/>
        <v>331</v>
      </c>
      <c r="S352" s="89">
        <f t="shared" si="106"/>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7"/>
        <v>0.11346763808273153</v>
      </c>
      <c r="Y352" s="66">
        <f t="shared" si="107"/>
        <v>0</v>
      </c>
      <c r="Z352" s="72">
        <f t="shared" si="108"/>
        <v>0</v>
      </c>
      <c r="AA352" s="79">
        <f t="shared" si="109"/>
        <v>0</v>
      </c>
      <c r="AB352" s="81">
        <f t="shared" si="118"/>
        <v>0</v>
      </c>
      <c r="AD352" s="95">
        <f>locallinterp(R352,'BBG rates'!$N$10:$N$369,'BBG rates'!$P$10:$P$369)</f>
        <v>27.577376810711542</v>
      </c>
      <c r="AI352" s="185">
        <f t="shared" si="110"/>
        <v>331</v>
      </c>
      <c r="AJ352" s="127">
        <f>locallinterp(MIN(AI352,CAP_Senior*12),'BBG rates'!$X$24:$X$65,'BBG rates'!$Y$24:$Y$65)</f>
        <v>67.918742488467984</v>
      </c>
      <c r="AK352" s="127">
        <f>locallinterp(MIN(AI352,CAP_CB*12),'BBG rates'!$AA$25:$AA$40,'BBG rates'!$AC$25:$AC$40)</f>
        <v>11</v>
      </c>
      <c r="AL352" s="144">
        <f t="shared" si="111"/>
        <v>20.676186223039558</v>
      </c>
      <c r="AM352" s="142">
        <f>(SUMPRODUCT(AL352:AL$381,G352:G$381)+SUMPRODUCT(AL352:AL$381,H352:H$381))/12</f>
        <v>0</v>
      </c>
    </row>
    <row r="353" spans="1:39" x14ac:dyDescent="0.2">
      <c r="A353" s="7">
        <v>332</v>
      </c>
      <c r="B353" s="7">
        <v>166</v>
      </c>
      <c r="C353" s="7">
        <v>83</v>
      </c>
      <c r="D353" s="12">
        <f t="shared" si="103"/>
        <v>27.666666666666668</v>
      </c>
      <c r="E353" s="29">
        <f t="shared" si="101"/>
        <v>0</v>
      </c>
      <c r="F353" s="2">
        <f t="shared" si="104"/>
        <v>0</v>
      </c>
      <c r="G353" s="2">
        <f t="shared" si="112"/>
        <v>0</v>
      </c>
      <c r="H353" s="2">
        <f t="shared" si="113"/>
        <v>0</v>
      </c>
      <c r="I353" s="2">
        <f t="shared" si="102"/>
        <v>0</v>
      </c>
      <c r="J353" s="2">
        <f t="shared" si="119"/>
        <v>0</v>
      </c>
      <c r="K353" s="2">
        <f t="shared" si="105"/>
        <v>0</v>
      </c>
      <c r="L353" s="2">
        <f t="shared" si="105"/>
        <v>0</v>
      </c>
      <c r="M353" s="2"/>
      <c r="N353" s="28">
        <f t="shared" si="120"/>
        <v>0</v>
      </c>
      <c r="O353" s="2">
        <f t="shared" si="114"/>
        <v>0</v>
      </c>
      <c r="P353" s="2">
        <f t="shared" si="115"/>
        <v>0</v>
      </c>
      <c r="R353">
        <f t="shared" si="116"/>
        <v>332</v>
      </c>
      <c r="S353" s="89">
        <f t="shared" si="106"/>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7"/>
        <v>0.11319458854588405</v>
      </c>
      <c r="Y353" s="66">
        <f t="shared" si="107"/>
        <v>0</v>
      </c>
      <c r="Z353" s="72">
        <f t="shared" si="108"/>
        <v>0</v>
      </c>
      <c r="AA353" s="79">
        <f t="shared" si="109"/>
        <v>0</v>
      </c>
      <c r="AB353" s="81">
        <f t="shared" si="118"/>
        <v>0</v>
      </c>
      <c r="AD353" s="95">
        <f>locallinterp(R353,'BBG rates'!$N$10:$N$369,'BBG rates'!$P$10:$P$369)</f>
        <v>27.658007469816777</v>
      </c>
      <c r="AI353" s="185">
        <f t="shared" si="110"/>
        <v>332</v>
      </c>
      <c r="AJ353" s="127">
        <f>locallinterp(MIN(AI353,CAP_Senior*12),'BBG rates'!$X$24:$X$65,'BBG rates'!$Y$24:$Y$65)</f>
        <v>67.918742488467984</v>
      </c>
      <c r="AK353" s="127">
        <f>locallinterp(MIN(AI353,CAP_CB*12),'BBG rates'!$AA$25:$AA$40,'BBG rates'!$AC$25:$AC$40)</f>
        <v>11</v>
      </c>
      <c r="AL353" s="144">
        <f t="shared" si="111"/>
        <v>20.676186223039558</v>
      </c>
      <c r="AM353" s="142">
        <f>(SUMPRODUCT(AL353:AL$381,G353:G$381)+SUMPRODUCT(AL353:AL$381,H353:H$381))/12</f>
        <v>0</v>
      </c>
    </row>
    <row r="354" spans="1:39" x14ac:dyDescent="0.2">
      <c r="A354" s="7">
        <v>333</v>
      </c>
      <c r="B354" s="7">
        <v>166.5</v>
      </c>
      <c r="C354" s="7">
        <v>83.25</v>
      </c>
      <c r="D354" s="12">
        <f t="shared" si="103"/>
        <v>27.75</v>
      </c>
      <c r="E354" s="29">
        <f t="shared" si="101"/>
        <v>0</v>
      </c>
      <c r="F354" s="2">
        <f t="shared" si="104"/>
        <v>0</v>
      </c>
      <c r="G354" s="2">
        <f t="shared" si="112"/>
        <v>0</v>
      </c>
      <c r="H354" s="2">
        <f t="shared" si="113"/>
        <v>0</v>
      </c>
      <c r="I354" s="2">
        <f t="shared" si="102"/>
        <v>0</v>
      </c>
      <c r="J354" s="2">
        <f t="shared" si="119"/>
        <v>0</v>
      </c>
      <c r="K354" s="2">
        <f t="shared" si="105"/>
        <v>0</v>
      </c>
      <c r="L354" s="2">
        <f t="shared" si="105"/>
        <v>0</v>
      </c>
      <c r="M354" s="2"/>
      <c r="N354" s="28">
        <f t="shared" si="120"/>
        <v>0</v>
      </c>
      <c r="O354" s="2">
        <f t="shared" si="114"/>
        <v>0</v>
      </c>
      <c r="P354" s="2">
        <f t="shared" si="115"/>
        <v>0</v>
      </c>
      <c r="R354">
        <f t="shared" si="116"/>
        <v>333</v>
      </c>
      <c r="S354" s="89">
        <f t="shared" si="106"/>
        <v>0</v>
      </c>
      <c r="T354" s="89">
        <f>IF(AND(S354=0,S353&gt;0),SUM($G354:$H$381),S354)</f>
        <v>0</v>
      </c>
      <c r="U354" s="82">
        <f>SUM(T354:T$381)</f>
        <v>0</v>
      </c>
      <c r="V354" s="68">
        <f>localspline(R354,'BBG rates'!$G$10:$G$27,'BBG rates'!$K$10:$K$27)</f>
        <v>0.96756550072304581</v>
      </c>
      <c r="W354" s="68">
        <f>locallinterp(R354,'BBG rates'!$G$10:$G$27,'BBG rates'!$J$10:$J$27)</f>
        <v>0.11298</v>
      </c>
      <c r="X354" s="56">
        <f t="shared" si="117"/>
        <v>0.11292153832584972</v>
      </c>
      <c r="Y354" s="66">
        <f t="shared" si="107"/>
        <v>0</v>
      </c>
      <c r="Z354" s="72">
        <f t="shared" si="108"/>
        <v>0</v>
      </c>
      <c r="AA354" s="79">
        <f t="shared" si="109"/>
        <v>0</v>
      </c>
      <c r="AB354" s="81">
        <f t="shared" si="118"/>
        <v>0</v>
      </c>
      <c r="AD354" s="95">
        <f>locallinterp(R354,'BBG rates'!$N$10:$N$369,'BBG rates'!$P$10:$P$369)</f>
        <v>27.738637928210363</v>
      </c>
      <c r="AI354" s="185">
        <f t="shared" si="110"/>
        <v>333</v>
      </c>
      <c r="AJ354" s="127">
        <f>locallinterp(MIN(AI354,CAP_Senior*12),'BBG rates'!$X$24:$X$65,'BBG rates'!$Y$24:$Y$65)</f>
        <v>67.918742488467984</v>
      </c>
      <c r="AK354" s="127">
        <f>locallinterp(MIN(AI354,CAP_CB*12),'BBG rates'!$AA$25:$AA$40,'BBG rates'!$AC$25:$AC$40)</f>
        <v>11</v>
      </c>
      <c r="AL354" s="144">
        <f t="shared" si="111"/>
        <v>20.676186223039558</v>
      </c>
      <c r="AM354" s="142">
        <f>(SUMPRODUCT(AL354:AL$381,G354:G$381)+SUMPRODUCT(AL354:AL$381,H354:H$381))/12</f>
        <v>0</v>
      </c>
    </row>
    <row r="355" spans="1:39" x14ac:dyDescent="0.2">
      <c r="A355" s="7">
        <v>334</v>
      </c>
      <c r="B355" s="7">
        <v>167</v>
      </c>
      <c r="C355" s="7">
        <v>83.5</v>
      </c>
      <c r="D355" s="12">
        <f t="shared" si="103"/>
        <v>27.833333333333332</v>
      </c>
      <c r="E355" s="29">
        <f t="shared" si="101"/>
        <v>0</v>
      </c>
      <c r="F355" s="2">
        <f t="shared" si="104"/>
        <v>0</v>
      </c>
      <c r="G355" s="2">
        <f t="shared" si="112"/>
        <v>0</v>
      </c>
      <c r="H355" s="2">
        <f t="shared" si="113"/>
        <v>0</v>
      </c>
      <c r="I355" s="2">
        <f t="shared" si="102"/>
        <v>0</v>
      </c>
      <c r="J355" s="2">
        <f t="shared" si="119"/>
        <v>0</v>
      </c>
      <c r="K355" s="2">
        <f t="shared" si="105"/>
        <v>0</v>
      </c>
      <c r="L355" s="2">
        <f t="shared" si="105"/>
        <v>0</v>
      </c>
      <c r="M355" s="2"/>
      <c r="N355" s="28">
        <f t="shared" si="120"/>
        <v>0</v>
      </c>
      <c r="O355" s="2">
        <f t="shared" si="114"/>
        <v>0</v>
      </c>
      <c r="P355" s="2">
        <f t="shared" si="115"/>
        <v>0</v>
      </c>
      <c r="R355">
        <f t="shared" si="116"/>
        <v>334</v>
      </c>
      <c r="S355" s="89">
        <f t="shared" si="106"/>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7"/>
        <v>0.11264848742236211</v>
      </c>
      <c r="Y355" s="66">
        <f t="shared" si="107"/>
        <v>0</v>
      </c>
      <c r="Z355" s="72">
        <f t="shared" si="108"/>
        <v>0</v>
      </c>
      <c r="AA355" s="79">
        <f t="shared" si="109"/>
        <v>0</v>
      </c>
      <c r="AB355" s="81">
        <f t="shared" si="118"/>
        <v>0</v>
      </c>
      <c r="AD355" s="95">
        <f>locallinterp(R355,'BBG rates'!$N$10:$N$369,'BBG rates'!$P$10:$P$369)</f>
        <v>27.819268338574723</v>
      </c>
      <c r="AI355" s="185">
        <f t="shared" si="110"/>
        <v>334</v>
      </c>
      <c r="AJ355" s="127">
        <f>locallinterp(MIN(AI355,CAP_Senior*12),'BBG rates'!$X$24:$X$65,'BBG rates'!$Y$24:$Y$65)</f>
        <v>67.918742488467984</v>
      </c>
      <c r="AK355" s="127">
        <f>locallinterp(MIN(AI355,CAP_CB*12),'BBG rates'!$AA$25:$AA$40,'BBG rates'!$AC$25:$AC$40)</f>
        <v>11</v>
      </c>
      <c r="AL355" s="144">
        <f t="shared" si="111"/>
        <v>20.676186223039558</v>
      </c>
      <c r="AM355" s="142">
        <f>(SUMPRODUCT(AL355:AL$381,G355:G$381)+SUMPRODUCT(AL355:AL$381,H355:H$381))/12</f>
        <v>0</v>
      </c>
    </row>
    <row r="356" spans="1:39" x14ac:dyDescent="0.2">
      <c r="A356" s="7">
        <v>335</v>
      </c>
      <c r="B356" s="7">
        <v>167.5</v>
      </c>
      <c r="C356" s="7">
        <v>83.75</v>
      </c>
      <c r="D356" s="12">
        <f t="shared" si="103"/>
        <v>27.916666666666668</v>
      </c>
      <c r="E356" s="29">
        <f t="shared" si="101"/>
        <v>0</v>
      </c>
      <c r="F356" s="2">
        <f t="shared" si="104"/>
        <v>0</v>
      </c>
      <c r="G356" s="2">
        <f t="shared" si="112"/>
        <v>0</v>
      </c>
      <c r="H356" s="2">
        <f t="shared" si="113"/>
        <v>0</v>
      </c>
      <c r="I356" s="2">
        <f t="shared" si="102"/>
        <v>0</v>
      </c>
      <c r="J356" s="2">
        <f t="shared" si="119"/>
        <v>0</v>
      </c>
      <c r="K356" s="2">
        <f t="shared" si="105"/>
        <v>0</v>
      </c>
      <c r="L356" s="2">
        <f t="shared" si="105"/>
        <v>0</v>
      </c>
      <c r="M356" s="2"/>
      <c r="N356" s="28">
        <f t="shared" si="120"/>
        <v>0</v>
      </c>
      <c r="O356" s="2">
        <f t="shared" si="114"/>
        <v>0</v>
      </c>
      <c r="P356" s="2">
        <f t="shared" si="115"/>
        <v>0</v>
      </c>
      <c r="R356">
        <f t="shared" si="116"/>
        <v>335</v>
      </c>
      <c r="S356" s="89">
        <f t="shared" si="106"/>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7"/>
        <v>0.1123754358354212</v>
      </c>
      <c r="Y356" s="66">
        <f t="shared" si="107"/>
        <v>0</v>
      </c>
      <c r="Z356" s="72">
        <f t="shared" si="108"/>
        <v>0</v>
      </c>
      <c r="AA356" s="79">
        <f t="shared" si="109"/>
        <v>0</v>
      </c>
      <c r="AB356" s="81">
        <f t="shared" si="118"/>
        <v>0</v>
      </c>
      <c r="AD356" s="95">
        <f>locallinterp(R356,'BBG rates'!$N$10:$N$369,'BBG rates'!$P$10:$P$369)</f>
        <v>27.89989884067554</v>
      </c>
      <c r="AI356" s="185">
        <f t="shared" si="110"/>
        <v>335</v>
      </c>
      <c r="AJ356" s="127">
        <f>locallinterp(MIN(AI356,CAP_Senior*12),'BBG rates'!$X$24:$X$65,'BBG rates'!$Y$24:$Y$65)</f>
        <v>67.918742488467984</v>
      </c>
      <c r="AK356" s="127">
        <f>locallinterp(MIN(AI356,CAP_CB*12),'BBG rates'!$AA$25:$AA$40,'BBG rates'!$AC$25:$AC$40)</f>
        <v>11</v>
      </c>
      <c r="AL356" s="144">
        <f t="shared" si="111"/>
        <v>20.676186223039558</v>
      </c>
      <c r="AM356" s="142">
        <f>(SUMPRODUCT(AL356:AL$381,G356:G$381)+SUMPRODUCT(AL356:AL$381,H356:H$381))/12</f>
        <v>0</v>
      </c>
    </row>
    <row r="357" spans="1:39" x14ac:dyDescent="0.2">
      <c r="A357" s="7">
        <v>336</v>
      </c>
      <c r="B357" s="7">
        <v>168</v>
      </c>
      <c r="C357" s="7">
        <v>84</v>
      </c>
      <c r="D357" s="12">
        <f t="shared" si="103"/>
        <v>28</v>
      </c>
      <c r="E357" s="29">
        <f t="shared" si="101"/>
        <v>0</v>
      </c>
      <c r="F357" s="2">
        <f t="shared" si="104"/>
        <v>0</v>
      </c>
      <c r="G357" s="2">
        <f t="shared" si="112"/>
        <v>0</v>
      </c>
      <c r="H357" s="2">
        <f t="shared" si="113"/>
        <v>0</v>
      </c>
      <c r="I357" s="2">
        <f t="shared" si="102"/>
        <v>0</v>
      </c>
      <c r="J357" s="2">
        <f t="shared" si="119"/>
        <v>0</v>
      </c>
      <c r="K357" s="2">
        <f t="shared" si="105"/>
        <v>0</v>
      </c>
      <c r="L357" s="2">
        <f t="shared" si="105"/>
        <v>0</v>
      </c>
      <c r="M357" s="2"/>
      <c r="N357" s="28">
        <f t="shared" si="120"/>
        <v>0</v>
      </c>
      <c r="O357" s="2">
        <f t="shared" si="114"/>
        <v>0</v>
      </c>
      <c r="P357" s="2">
        <f t="shared" si="115"/>
        <v>0</v>
      </c>
      <c r="R357">
        <f t="shared" si="116"/>
        <v>336</v>
      </c>
      <c r="S357" s="89">
        <f t="shared" si="106"/>
        <v>0</v>
      </c>
      <c r="T357" s="89">
        <f>IF(AND(S357=0,S356&gt;0),SUM($G357:$H$381),S357)</f>
        <v>0</v>
      </c>
      <c r="U357" s="82">
        <f>SUM(T357:T$381)</f>
        <v>0</v>
      </c>
      <c r="V357" s="68">
        <f>localspline(R357,'BBG rates'!$G$10:$G$27,'BBG rates'!$K$10:$K$27)</f>
        <v>0.9675687971233361</v>
      </c>
      <c r="W357" s="68">
        <f>locallinterp(R357,'BBG rates'!$G$10:$G$27,'BBG rates'!$J$10:$J$27)</f>
        <v>0.11216</v>
      </c>
      <c r="X357" s="56">
        <f t="shared" si="117"/>
        <v>0.112102383565027</v>
      </c>
      <c r="Y357" s="66">
        <f t="shared" si="107"/>
        <v>0</v>
      </c>
      <c r="Z357" s="72">
        <f t="shared" si="108"/>
        <v>0</v>
      </c>
      <c r="AA357" s="79">
        <f t="shared" si="109"/>
        <v>0</v>
      </c>
      <c r="AB357" s="81">
        <f t="shared" si="118"/>
        <v>0</v>
      </c>
      <c r="AD357" s="95">
        <f>locallinterp(R357,'BBG rates'!$N$10:$N$369,'BBG rates'!$P$10:$P$369)</f>
        <v>27.98052957376915</v>
      </c>
      <c r="AI357" s="185">
        <f t="shared" si="110"/>
        <v>336</v>
      </c>
      <c r="AJ357" s="127">
        <f>locallinterp(MIN(AI357,CAP_Senior*12),'BBG rates'!$X$24:$X$65,'BBG rates'!$Y$24:$Y$65)</f>
        <v>67.918742488467984</v>
      </c>
      <c r="AK357" s="127">
        <f>locallinterp(MIN(AI357,CAP_CB*12),'BBG rates'!$AA$25:$AA$40,'BBG rates'!$AC$25:$AC$40)</f>
        <v>11</v>
      </c>
      <c r="AL357" s="144">
        <f t="shared" si="111"/>
        <v>20.676186223039558</v>
      </c>
      <c r="AM357" s="142">
        <f>(SUMPRODUCT(AL357:AL$381,G357:G$381)+SUMPRODUCT(AL357:AL$381,H357:H$381))/12</f>
        <v>0</v>
      </c>
    </row>
    <row r="358" spans="1:39" x14ac:dyDescent="0.2">
      <c r="A358" s="7">
        <v>337</v>
      </c>
      <c r="B358" s="7">
        <v>168.5</v>
      </c>
      <c r="C358" s="7">
        <v>84.25</v>
      </c>
      <c r="D358" s="12">
        <f t="shared" si="103"/>
        <v>28.083333333333332</v>
      </c>
      <c r="E358" s="29">
        <f t="shared" si="101"/>
        <v>0</v>
      </c>
      <c r="F358" s="2">
        <f t="shared" si="104"/>
        <v>0</v>
      </c>
      <c r="G358" s="2">
        <f t="shared" si="112"/>
        <v>0</v>
      </c>
      <c r="H358" s="2">
        <f t="shared" si="113"/>
        <v>0</v>
      </c>
      <c r="I358" s="2">
        <f t="shared" si="102"/>
        <v>0</v>
      </c>
      <c r="J358" s="2">
        <f t="shared" si="119"/>
        <v>0</v>
      </c>
      <c r="K358" s="2">
        <f t="shared" si="105"/>
        <v>0</v>
      </c>
      <c r="L358" s="2">
        <f t="shared" si="105"/>
        <v>0</v>
      </c>
      <c r="M358" s="2"/>
      <c r="N358" s="28">
        <f t="shared" si="120"/>
        <v>0</v>
      </c>
      <c r="O358" s="2">
        <f t="shared" si="114"/>
        <v>0</v>
      </c>
      <c r="P358" s="2">
        <f t="shared" si="115"/>
        <v>0</v>
      </c>
      <c r="R358">
        <f t="shared" si="116"/>
        <v>337</v>
      </c>
      <c r="S358" s="89">
        <f t="shared" si="106"/>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7"/>
        <v>0.11182933061144595</v>
      </c>
      <c r="Y358" s="66">
        <f t="shared" si="107"/>
        <v>0</v>
      </c>
      <c r="Z358" s="72">
        <f t="shared" si="108"/>
        <v>0</v>
      </c>
      <c r="AA358" s="79">
        <f t="shared" si="109"/>
        <v>0</v>
      </c>
      <c r="AB358" s="81">
        <f t="shared" si="118"/>
        <v>0</v>
      </c>
      <c r="AD358" s="95">
        <f>locallinterp(R358,'BBG rates'!$N$10:$N$369,'BBG rates'!$P$10:$P$369)</f>
        <v>28.061160666679676</v>
      </c>
      <c r="AI358" s="185">
        <f t="shared" si="110"/>
        <v>337</v>
      </c>
      <c r="AJ358" s="127">
        <f>locallinterp(MIN(AI358,CAP_Senior*12),'BBG rates'!$X$24:$X$65,'BBG rates'!$Y$24:$Y$65)</f>
        <v>67.918742488467984</v>
      </c>
      <c r="AK358" s="127">
        <f>locallinterp(MIN(AI358,CAP_CB*12),'BBG rates'!$AA$25:$AA$40,'BBG rates'!$AC$25:$AC$40)</f>
        <v>11</v>
      </c>
      <c r="AL358" s="144">
        <f t="shared" si="111"/>
        <v>20.676186223039558</v>
      </c>
      <c r="AM358" s="142">
        <f>(SUMPRODUCT(AL358:AL$381,G358:G$381)+SUMPRODUCT(AL358:AL$381,H358:H$381))/12</f>
        <v>0</v>
      </c>
    </row>
    <row r="359" spans="1:39" x14ac:dyDescent="0.2">
      <c r="A359" s="7">
        <v>338</v>
      </c>
      <c r="B359" s="7">
        <v>169</v>
      </c>
      <c r="C359" s="7">
        <v>84.5</v>
      </c>
      <c r="D359" s="12">
        <f t="shared" si="103"/>
        <v>28.166666666666668</v>
      </c>
      <c r="E359" s="29">
        <f t="shared" si="101"/>
        <v>0</v>
      </c>
      <c r="F359" s="2">
        <f t="shared" si="104"/>
        <v>0</v>
      </c>
      <c r="G359" s="2">
        <f t="shared" si="112"/>
        <v>0</v>
      </c>
      <c r="H359" s="2">
        <f t="shared" si="113"/>
        <v>0</v>
      </c>
      <c r="I359" s="2">
        <f t="shared" si="102"/>
        <v>0</v>
      </c>
      <c r="J359" s="2">
        <f t="shared" si="119"/>
        <v>0</v>
      </c>
      <c r="K359" s="2">
        <f t="shared" si="105"/>
        <v>0</v>
      </c>
      <c r="L359" s="2">
        <f t="shared" si="105"/>
        <v>0</v>
      </c>
      <c r="M359" s="2"/>
      <c r="N359" s="28">
        <f t="shared" si="120"/>
        <v>0</v>
      </c>
      <c r="O359" s="2">
        <f t="shared" si="114"/>
        <v>0</v>
      </c>
      <c r="P359" s="2">
        <f t="shared" si="115"/>
        <v>0</v>
      </c>
      <c r="R359">
        <f t="shared" si="116"/>
        <v>338</v>
      </c>
      <c r="S359" s="89">
        <f t="shared" si="106"/>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7"/>
        <v>0.11155627697441162</v>
      </c>
      <c r="Y359" s="66">
        <f t="shared" si="107"/>
        <v>0</v>
      </c>
      <c r="Z359" s="72">
        <f t="shared" si="108"/>
        <v>0</v>
      </c>
      <c r="AA359" s="79">
        <f t="shared" si="109"/>
        <v>0</v>
      </c>
      <c r="AB359" s="81">
        <f t="shared" si="118"/>
        <v>0</v>
      </c>
      <c r="AD359" s="95">
        <f>locallinterp(R359,'BBG rates'!$N$10:$N$369,'BBG rates'!$P$10:$P$369)</f>
        <v>28.141792245237411</v>
      </c>
      <c r="AI359" s="185">
        <f t="shared" si="110"/>
        <v>338</v>
      </c>
      <c r="AJ359" s="127">
        <f>locallinterp(MIN(AI359,CAP_Senior*12),'BBG rates'!$X$24:$X$65,'BBG rates'!$Y$24:$Y$65)</f>
        <v>67.918742488467984</v>
      </c>
      <c r="AK359" s="127">
        <f>locallinterp(MIN(AI359,CAP_CB*12),'BBG rates'!$AA$25:$AA$40,'BBG rates'!$AC$25:$AC$40)</f>
        <v>11</v>
      </c>
      <c r="AL359" s="144">
        <f t="shared" si="111"/>
        <v>20.676186223039558</v>
      </c>
      <c r="AM359" s="142">
        <f>(SUMPRODUCT(AL359:AL$381,G359:G$381)+SUMPRODUCT(AL359:AL$381,H359:H$381))/12</f>
        <v>0</v>
      </c>
    </row>
    <row r="360" spans="1:39" x14ac:dyDescent="0.2">
      <c r="A360" s="7">
        <v>339</v>
      </c>
      <c r="B360" s="7">
        <v>169.5</v>
      </c>
      <c r="C360" s="7">
        <v>84.75</v>
      </c>
      <c r="D360" s="12">
        <f t="shared" si="103"/>
        <v>28.25</v>
      </c>
      <c r="E360" s="29">
        <f t="shared" si="101"/>
        <v>0</v>
      </c>
      <c r="F360" s="2">
        <f t="shared" si="104"/>
        <v>0</v>
      </c>
      <c r="G360" s="2">
        <f t="shared" si="112"/>
        <v>0</v>
      </c>
      <c r="H360" s="2">
        <f t="shared" si="113"/>
        <v>0</v>
      </c>
      <c r="I360" s="2">
        <f t="shared" si="102"/>
        <v>0</v>
      </c>
      <c r="J360" s="2">
        <f t="shared" si="119"/>
        <v>0</v>
      </c>
      <c r="K360" s="2">
        <f t="shared" si="105"/>
        <v>0</v>
      </c>
      <c r="L360" s="2">
        <f t="shared" si="105"/>
        <v>0</v>
      </c>
      <c r="M360" s="2"/>
      <c r="N360" s="28">
        <f t="shared" si="120"/>
        <v>0</v>
      </c>
      <c r="O360" s="2">
        <f t="shared" si="114"/>
        <v>0</v>
      </c>
      <c r="P360" s="2">
        <f t="shared" si="115"/>
        <v>0</v>
      </c>
      <c r="R360">
        <f t="shared" si="116"/>
        <v>339</v>
      </c>
      <c r="S360" s="89">
        <f t="shared" si="106"/>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7"/>
        <v>0.11128322265392399</v>
      </c>
      <c r="Y360" s="66">
        <f t="shared" si="107"/>
        <v>0</v>
      </c>
      <c r="Z360" s="72">
        <f t="shared" si="108"/>
        <v>0</v>
      </c>
      <c r="AA360" s="79">
        <f t="shared" si="109"/>
        <v>0</v>
      </c>
      <c r="AB360" s="81">
        <f t="shared" si="118"/>
        <v>0</v>
      </c>
      <c r="AD360" s="95">
        <f>locallinterp(R360,'BBG rates'!$N$10:$N$369,'BBG rates'!$P$10:$P$369)</f>
        <v>28.222424429808406</v>
      </c>
      <c r="AI360" s="185">
        <f t="shared" si="110"/>
        <v>339</v>
      </c>
      <c r="AJ360" s="127">
        <f>locallinterp(MIN(AI360,CAP_Senior*12),'BBG rates'!$X$24:$X$65,'BBG rates'!$Y$24:$Y$65)</f>
        <v>67.918742488467984</v>
      </c>
      <c r="AK360" s="127">
        <f>locallinterp(MIN(AI360,CAP_CB*12),'BBG rates'!$AA$25:$AA$40,'BBG rates'!$AC$25:$AC$40)</f>
        <v>11</v>
      </c>
      <c r="AL360" s="144">
        <f t="shared" si="111"/>
        <v>20.676186223039558</v>
      </c>
      <c r="AM360" s="142">
        <f>(SUMPRODUCT(AL360:AL$381,G360:G$381)+SUMPRODUCT(AL360:AL$381,H360:H$381))/12</f>
        <v>0</v>
      </c>
    </row>
    <row r="361" spans="1:39" x14ac:dyDescent="0.2">
      <c r="A361" s="7">
        <v>340</v>
      </c>
      <c r="B361" s="7">
        <v>170</v>
      </c>
      <c r="C361" s="7">
        <v>85</v>
      </c>
      <c r="D361" s="12">
        <f t="shared" si="103"/>
        <v>28.333333333333332</v>
      </c>
      <c r="E361" s="29">
        <f t="shared" si="101"/>
        <v>0</v>
      </c>
      <c r="F361" s="2">
        <f t="shared" si="104"/>
        <v>0</v>
      </c>
      <c r="G361" s="2">
        <f t="shared" si="112"/>
        <v>0</v>
      </c>
      <c r="H361" s="2">
        <f t="shared" si="113"/>
        <v>0</v>
      </c>
      <c r="I361" s="2">
        <f t="shared" si="102"/>
        <v>0</v>
      </c>
      <c r="J361" s="2">
        <f t="shared" si="119"/>
        <v>0</v>
      </c>
      <c r="K361" s="2">
        <f t="shared" si="105"/>
        <v>0</v>
      </c>
      <c r="L361" s="2">
        <f t="shared" si="105"/>
        <v>0</v>
      </c>
      <c r="M361" s="2"/>
      <c r="N361" s="28">
        <f t="shared" si="120"/>
        <v>0</v>
      </c>
      <c r="O361" s="2">
        <f t="shared" si="114"/>
        <v>0</v>
      </c>
      <c r="P361" s="2">
        <f t="shared" si="115"/>
        <v>0</v>
      </c>
      <c r="R361">
        <f t="shared" si="116"/>
        <v>340</v>
      </c>
      <c r="S361" s="89">
        <f t="shared" si="106"/>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7"/>
        <v>0.11101016765024951</v>
      </c>
      <c r="Y361" s="66">
        <f t="shared" si="107"/>
        <v>0</v>
      </c>
      <c r="Z361" s="72">
        <f t="shared" si="108"/>
        <v>0</v>
      </c>
      <c r="AA361" s="79">
        <f t="shared" si="109"/>
        <v>0</v>
      </c>
      <c r="AB361" s="81">
        <f t="shared" si="118"/>
        <v>0</v>
      </c>
      <c r="AD361" s="95">
        <f>locallinterp(R361,'BBG rates'!$N$10:$N$369,'BBG rates'!$P$10:$P$369)</f>
        <v>28.303057337763999</v>
      </c>
      <c r="AI361" s="185">
        <f t="shared" si="110"/>
        <v>340</v>
      </c>
      <c r="AJ361" s="127">
        <f>locallinterp(MIN(AI361,CAP_Senior*12),'BBG rates'!$X$24:$X$65,'BBG rates'!$Y$24:$Y$65)</f>
        <v>67.918742488467984</v>
      </c>
      <c r="AK361" s="127">
        <f>locallinterp(MIN(AI361,CAP_CB*12),'BBG rates'!$AA$25:$AA$40,'BBG rates'!$AC$25:$AC$40)</f>
        <v>11</v>
      </c>
      <c r="AL361" s="144">
        <f t="shared" si="111"/>
        <v>20.676186223039558</v>
      </c>
      <c r="AM361" s="142">
        <f>(SUMPRODUCT(AL361:AL$381,G361:G$381)+SUMPRODUCT(AL361:AL$381,H361:H$381))/12</f>
        <v>0</v>
      </c>
    </row>
    <row r="362" spans="1:39" x14ac:dyDescent="0.2">
      <c r="A362" s="7">
        <v>341</v>
      </c>
      <c r="B362" s="7">
        <v>170.5</v>
      </c>
      <c r="C362" s="7">
        <v>85.25</v>
      </c>
      <c r="D362" s="12">
        <f t="shared" si="103"/>
        <v>28.416666666666668</v>
      </c>
      <c r="E362" s="29">
        <f t="shared" si="101"/>
        <v>0</v>
      </c>
      <c r="F362" s="2">
        <f t="shared" si="104"/>
        <v>0</v>
      </c>
      <c r="G362" s="2">
        <f t="shared" si="112"/>
        <v>0</v>
      </c>
      <c r="H362" s="2">
        <f t="shared" si="113"/>
        <v>0</v>
      </c>
      <c r="I362" s="2">
        <f t="shared" si="102"/>
        <v>0</v>
      </c>
      <c r="J362" s="2">
        <f t="shared" si="119"/>
        <v>0</v>
      </c>
      <c r="K362" s="2">
        <f t="shared" si="105"/>
        <v>0</v>
      </c>
      <c r="L362" s="2">
        <f t="shared" si="105"/>
        <v>0</v>
      </c>
      <c r="M362" s="2"/>
      <c r="N362" s="28">
        <f t="shared" si="120"/>
        <v>0</v>
      </c>
      <c r="O362" s="2">
        <f t="shared" si="114"/>
        <v>0</v>
      </c>
      <c r="P362" s="2">
        <f t="shared" si="115"/>
        <v>0</v>
      </c>
      <c r="R362">
        <f t="shared" si="116"/>
        <v>341</v>
      </c>
      <c r="S362" s="89">
        <f t="shared" si="106"/>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7"/>
        <v>0.11073711196312175</v>
      </c>
      <c r="Y362" s="66">
        <f t="shared" si="107"/>
        <v>0</v>
      </c>
      <c r="Z362" s="72">
        <f t="shared" si="108"/>
        <v>0</v>
      </c>
      <c r="AA362" s="79">
        <f t="shared" si="109"/>
        <v>0</v>
      </c>
      <c r="AB362" s="81">
        <f t="shared" si="118"/>
        <v>0</v>
      </c>
      <c r="AD362" s="95">
        <f>locallinterp(R362,'BBG rates'!$N$10:$N$369,'BBG rates'!$P$10:$P$369)</f>
        <v>28.383691076045075</v>
      </c>
      <c r="AI362" s="185">
        <f t="shared" si="110"/>
        <v>341</v>
      </c>
      <c r="AJ362" s="127">
        <f>locallinterp(MIN(AI362,CAP_Senior*12),'BBG rates'!$X$24:$X$65,'BBG rates'!$Y$24:$Y$65)</f>
        <v>67.918742488467984</v>
      </c>
      <c r="AK362" s="127">
        <f>locallinterp(MIN(AI362,CAP_CB*12),'BBG rates'!$AA$25:$AA$40,'BBG rates'!$AC$25:$AC$40)</f>
        <v>11</v>
      </c>
      <c r="AL362" s="144">
        <f t="shared" si="111"/>
        <v>20.676186223039558</v>
      </c>
      <c r="AM362" s="142">
        <f>(SUMPRODUCT(AL362:AL$381,G362:G$381)+SUMPRODUCT(AL362:AL$381,H362:H$381))/12</f>
        <v>0</v>
      </c>
    </row>
    <row r="363" spans="1:39" x14ac:dyDescent="0.2">
      <c r="A363" s="7">
        <v>342</v>
      </c>
      <c r="B363" s="7">
        <v>171</v>
      </c>
      <c r="C363" s="7">
        <v>85.5</v>
      </c>
      <c r="D363" s="12">
        <f t="shared" si="103"/>
        <v>28.5</v>
      </c>
      <c r="E363" s="29">
        <f t="shared" si="101"/>
        <v>0</v>
      </c>
      <c r="F363" s="2">
        <f t="shared" si="104"/>
        <v>0</v>
      </c>
      <c r="G363" s="2">
        <f t="shared" si="112"/>
        <v>0</v>
      </c>
      <c r="H363" s="2">
        <f t="shared" si="113"/>
        <v>0</v>
      </c>
      <c r="I363" s="2">
        <f t="shared" si="102"/>
        <v>0</v>
      </c>
      <c r="J363" s="2">
        <f t="shared" si="119"/>
        <v>0</v>
      </c>
      <c r="K363" s="2">
        <f t="shared" si="105"/>
        <v>0</v>
      </c>
      <c r="L363" s="2">
        <f t="shared" si="105"/>
        <v>0</v>
      </c>
      <c r="M363" s="2"/>
      <c r="N363" s="28">
        <f t="shared" si="120"/>
        <v>0</v>
      </c>
      <c r="O363" s="2">
        <f t="shared" si="114"/>
        <v>0</v>
      </c>
      <c r="P363" s="2">
        <f t="shared" si="115"/>
        <v>0</v>
      </c>
      <c r="R363">
        <f t="shared" si="116"/>
        <v>342</v>
      </c>
      <c r="S363" s="89">
        <f t="shared" si="106"/>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7"/>
        <v>0.11046405559254069</v>
      </c>
      <c r="Y363" s="66">
        <f t="shared" si="107"/>
        <v>0</v>
      </c>
      <c r="Z363" s="72">
        <f t="shared" si="108"/>
        <v>0</v>
      </c>
      <c r="AA363" s="79">
        <f t="shared" si="109"/>
        <v>0</v>
      </c>
      <c r="AB363" s="81">
        <f t="shared" si="118"/>
        <v>0</v>
      </c>
      <c r="AD363" s="95">
        <f>locallinterp(R363,'BBG rates'!$N$10:$N$369,'BBG rates'!$P$10:$P$369)</f>
        <v>28.46432575108053</v>
      </c>
      <c r="AI363" s="185">
        <f t="shared" si="110"/>
        <v>342</v>
      </c>
      <c r="AJ363" s="127">
        <f>locallinterp(MIN(AI363,CAP_Senior*12),'BBG rates'!$X$24:$X$65,'BBG rates'!$Y$24:$Y$65)</f>
        <v>67.918742488467984</v>
      </c>
      <c r="AK363" s="127">
        <f>locallinterp(MIN(AI363,CAP_CB*12),'BBG rates'!$AA$25:$AA$40,'BBG rates'!$AC$25:$AC$40)</f>
        <v>11</v>
      </c>
      <c r="AL363" s="144">
        <f t="shared" si="111"/>
        <v>20.676186223039558</v>
      </c>
      <c r="AM363" s="142">
        <f>(SUMPRODUCT(AL363:AL$381,G363:G$381)+SUMPRODUCT(AL363:AL$381,H363:H$381))/12</f>
        <v>0</v>
      </c>
    </row>
    <row r="364" spans="1:39" x14ac:dyDescent="0.2">
      <c r="A364" s="7">
        <v>343</v>
      </c>
      <c r="B364" s="7">
        <v>171.5</v>
      </c>
      <c r="C364" s="7">
        <v>85.75</v>
      </c>
      <c r="D364" s="12">
        <f t="shared" si="103"/>
        <v>28.583333333333332</v>
      </c>
      <c r="E364" s="29">
        <f t="shared" si="101"/>
        <v>0</v>
      </c>
      <c r="F364" s="2">
        <f t="shared" si="104"/>
        <v>0</v>
      </c>
      <c r="G364" s="2">
        <f t="shared" si="112"/>
        <v>0</v>
      </c>
      <c r="H364" s="2">
        <f t="shared" si="113"/>
        <v>0</v>
      </c>
      <c r="I364" s="2">
        <f t="shared" si="102"/>
        <v>0</v>
      </c>
      <c r="J364" s="2">
        <f t="shared" si="119"/>
        <v>0</v>
      </c>
      <c r="K364" s="2">
        <f t="shared" si="105"/>
        <v>0</v>
      </c>
      <c r="L364" s="2">
        <f t="shared" si="105"/>
        <v>0</v>
      </c>
      <c r="M364" s="2"/>
      <c r="N364" s="28">
        <f t="shared" si="120"/>
        <v>0</v>
      </c>
      <c r="O364" s="2">
        <f t="shared" si="114"/>
        <v>0</v>
      </c>
      <c r="P364" s="2">
        <f t="shared" si="115"/>
        <v>0</v>
      </c>
      <c r="R364">
        <f t="shared" si="116"/>
        <v>343</v>
      </c>
      <c r="S364" s="89">
        <f t="shared" si="106"/>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7"/>
        <v>0.11019099853850634</v>
      </c>
      <c r="Y364" s="66">
        <f t="shared" si="107"/>
        <v>0</v>
      </c>
      <c r="Z364" s="72">
        <f t="shared" si="108"/>
        <v>0</v>
      </c>
      <c r="AA364" s="79">
        <f t="shared" si="109"/>
        <v>0</v>
      </c>
      <c r="AB364" s="81">
        <f t="shared" si="118"/>
        <v>0</v>
      </c>
      <c r="AD364" s="95">
        <f>locallinterp(R364,'BBG rates'!$N$10:$N$369,'BBG rates'!$P$10:$P$369)</f>
        <v>28.544961456386048</v>
      </c>
      <c r="AI364" s="185">
        <f t="shared" si="110"/>
        <v>343</v>
      </c>
      <c r="AJ364" s="127">
        <f>locallinterp(MIN(AI364,CAP_Senior*12),'BBG rates'!$X$24:$X$65,'BBG rates'!$Y$24:$Y$65)</f>
        <v>67.918742488467984</v>
      </c>
      <c r="AK364" s="127">
        <f>locallinterp(MIN(AI364,CAP_CB*12),'BBG rates'!$AA$25:$AA$40,'BBG rates'!$AC$25:$AC$40)</f>
        <v>11</v>
      </c>
      <c r="AL364" s="144">
        <f t="shared" si="111"/>
        <v>20.676186223039558</v>
      </c>
      <c r="AM364" s="142">
        <f>(SUMPRODUCT(AL364:AL$381,G364:G$381)+SUMPRODUCT(AL364:AL$381,H364:H$381))/12</f>
        <v>0</v>
      </c>
    </row>
    <row r="365" spans="1:39" x14ac:dyDescent="0.2">
      <c r="A365" s="7">
        <v>344</v>
      </c>
      <c r="B365" s="7">
        <v>172</v>
      </c>
      <c r="C365" s="7">
        <v>86</v>
      </c>
      <c r="D365" s="12">
        <f t="shared" si="103"/>
        <v>28.666666666666668</v>
      </c>
      <c r="E365" s="29">
        <f t="shared" si="101"/>
        <v>0</v>
      </c>
      <c r="F365" s="2">
        <f t="shared" si="104"/>
        <v>0</v>
      </c>
      <c r="G365" s="2">
        <f t="shared" si="112"/>
        <v>0</v>
      </c>
      <c r="H365" s="2">
        <f t="shared" si="113"/>
        <v>0</v>
      </c>
      <c r="I365" s="2">
        <f t="shared" si="102"/>
        <v>0</v>
      </c>
      <c r="J365" s="2">
        <f t="shared" si="119"/>
        <v>0</v>
      </c>
      <c r="K365" s="2">
        <f t="shared" si="105"/>
        <v>0</v>
      </c>
      <c r="L365" s="2">
        <f t="shared" si="105"/>
        <v>0</v>
      </c>
      <c r="M365" s="2"/>
      <c r="N365" s="28">
        <f t="shared" si="120"/>
        <v>0</v>
      </c>
      <c r="O365" s="2">
        <f t="shared" si="114"/>
        <v>0</v>
      </c>
      <c r="P365" s="2">
        <f t="shared" si="115"/>
        <v>0</v>
      </c>
      <c r="R365">
        <f t="shared" si="116"/>
        <v>344</v>
      </c>
      <c r="S365" s="89">
        <f t="shared" si="106"/>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7"/>
        <v>0.10991794080101869</v>
      </c>
      <c r="Y365" s="66">
        <f t="shared" si="107"/>
        <v>0</v>
      </c>
      <c r="Z365" s="72">
        <f t="shared" si="108"/>
        <v>0</v>
      </c>
      <c r="AA365" s="79">
        <f t="shared" si="109"/>
        <v>0</v>
      </c>
      <c r="AB365" s="81">
        <f t="shared" si="118"/>
        <v>0</v>
      </c>
      <c r="AD365" s="95">
        <f>locallinterp(R365,'BBG rates'!$N$10:$N$369,'BBG rates'!$P$10:$P$369)</f>
        <v>28.625598289931652</v>
      </c>
      <c r="AI365" s="185">
        <f t="shared" si="110"/>
        <v>344</v>
      </c>
      <c r="AJ365" s="127">
        <f>locallinterp(MIN(AI365,CAP_Senior*12),'BBG rates'!$X$24:$X$65,'BBG rates'!$Y$24:$Y$65)</f>
        <v>67.918742488467984</v>
      </c>
      <c r="AK365" s="127">
        <f>locallinterp(MIN(AI365,CAP_CB*12),'BBG rates'!$AA$25:$AA$40,'BBG rates'!$AC$25:$AC$40)</f>
        <v>11</v>
      </c>
      <c r="AL365" s="144">
        <f t="shared" si="111"/>
        <v>20.676186223039558</v>
      </c>
      <c r="AM365" s="142">
        <f>(SUMPRODUCT(AL365:AL$381,G365:G$381)+SUMPRODUCT(AL365:AL$381,H365:H$381))/12</f>
        <v>0</v>
      </c>
    </row>
    <row r="366" spans="1:39" x14ac:dyDescent="0.2">
      <c r="A366" s="7">
        <v>345</v>
      </c>
      <c r="B366" s="7">
        <v>172.5</v>
      </c>
      <c r="C366" s="7">
        <v>86.25</v>
      </c>
      <c r="D366" s="12">
        <f t="shared" si="103"/>
        <v>28.75</v>
      </c>
      <c r="E366" s="29">
        <f t="shared" si="101"/>
        <v>0</v>
      </c>
      <c r="F366" s="2">
        <f t="shared" si="104"/>
        <v>0</v>
      </c>
      <c r="G366" s="2">
        <f t="shared" si="112"/>
        <v>0</v>
      </c>
      <c r="H366" s="2">
        <f t="shared" si="113"/>
        <v>0</v>
      </c>
      <c r="I366" s="2">
        <f t="shared" si="102"/>
        <v>0</v>
      </c>
      <c r="J366" s="2">
        <f t="shared" si="119"/>
        <v>0</v>
      </c>
      <c r="K366" s="2">
        <f t="shared" si="105"/>
        <v>0</v>
      </c>
      <c r="L366" s="2">
        <f t="shared" si="105"/>
        <v>0</v>
      </c>
      <c r="M366" s="2"/>
      <c r="N366" s="28">
        <f t="shared" si="120"/>
        <v>0</v>
      </c>
      <c r="O366" s="2">
        <f t="shared" si="114"/>
        <v>0</v>
      </c>
      <c r="P366" s="2">
        <f t="shared" si="115"/>
        <v>0</v>
      </c>
      <c r="R366">
        <f t="shared" si="116"/>
        <v>345</v>
      </c>
      <c r="S366" s="89">
        <f t="shared" si="106"/>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7"/>
        <v>0.10964488238007775</v>
      </c>
      <c r="Y366" s="66">
        <f t="shared" si="107"/>
        <v>0</v>
      </c>
      <c r="Z366" s="72">
        <f t="shared" si="108"/>
        <v>0</v>
      </c>
      <c r="AA366" s="79">
        <f t="shared" si="109"/>
        <v>0</v>
      </c>
      <c r="AB366" s="81">
        <f t="shared" si="118"/>
        <v>0</v>
      </c>
      <c r="AD366" s="95">
        <f>locallinterp(R366,'BBG rates'!$N$10:$N$369,'BBG rates'!$P$10:$P$369)</f>
        <v>28.706236336774833</v>
      </c>
      <c r="AI366" s="185">
        <f t="shared" si="110"/>
        <v>345</v>
      </c>
      <c r="AJ366" s="127">
        <f>locallinterp(MIN(AI366,CAP_Senior*12),'BBG rates'!$X$24:$X$65,'BBG rates'!$Y$24:$Y$65)</f>
        <v>67.918742488467984</v>
      </c>
      <c r="AK366" s="127">
        <f>locallinterp(MIN(AI366,CAP_CB*12),'BBG rates'!$AA$25:$AA$40,'BBG rates'!$AC$25:$AC$40)</f>
        <v>11</v>
      </c>
      <c r="AL366" s="144">
        <f t="shared" si="111"/>
        <v>20.676186223039558</v>
      </c>
      <c r="AM366" s="142">
        <f>(SUMPRODUCT(AL366:AL$381,G366:G$381)+SUMPRODUCT(AL366:AL$381,H366:H$381))/12</f>
        <v>0</v>
      </c>
    </row>
    <row r="367" spans="1:39" x14ac:dyDescent="0.2">
      <c r="A367" s="7">
        <v>346</v>
      </c>
      <c r="B367" s="7">
        <v>173</v>
      </c>
      <c r="C367" s="7">
        <v>86.5</v>
      </c>
      <c r="D367" s="12">
        <f t="shared" si="103"/>
        <v>28.833333333333332</v>
      </c>
      <c r="E367" s="29">
        <f t="shared" si="101"/>
        <v>0</v>
      </c>
      <c r="F367" s="2">
        <f t="shared" si="104"/>
        <v>0</v>
      </c>
      <c r="G367" s="2">
        <f t="shared" si="112"/>
        <v>0</v>
      </c>
      <c r="H367" s="2">
        <f t="shared" si="113"/>
        <v>0</v>
      </c>
      <c r="I367" s="2">
        <f t="shared" si="102"/>
        <v>0</v>
      </c>
      <c r="J367" s="2">
        <f t="shared" si="119"/>
        <v>0</v>
      </c>
      <c r="K367" s="2">
        <f t="shared" si="105"/>
        <v>0</v>
      </c>
      <c r="L367" s="2">
        <f t="shared" si="105"/>
        <v>0</v>
      </c>
      <c r="M367" s="2"/>
      <c r="N367" s="28">
        <f t="shared" si="120"/>
        <v>0</v>
      </c>
      <c r="O367" s="2">
        <f t="shared" si="114"/>
        <v>0</v>
      </c>
      <c r="P367" s="2">
        <f t="shared" si="115"/>
        <v>0</v>
      </c>
      <c r="R367">
        <f t="shared" si="116"/>
        <v>346</v>
      </c>
      <c r="S367" s="89">
        <f t="shared" si="106"/>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7"/>
        <v>0.10937182327594996</v>
      </c>
      <c r="Y367" s="66">
        <f t="shared" si="107"/>
        <v>0</v>
      </c>
      <c r="Z367" s="72">
        <f t="shared" si="108"/>
        <v>0</v>
      </c>
      <c r="AA367" s="79">
        <f t="shared" si="109"/>
        <v>0</v>
      </c>
      <c r="AB367" s="81">
        <f t="shared" si="118"/>
        <v>0</v>
      </c>
      <c r="AD367" s="95">
        <f>locallinterp(R367,'BBG rates'!$N$10:$N$369,'BBG rates'!$P$10:$P$369)</f>
        <v>28.786875680220419</v>
      </c>
      <c r="AI367" s="185">
        <f t="shared" si="110"/>
        <v>346</v>
      </c>
      <c r="AJ367" s="127">
        <f>locallinterp(MIN(AI367,CAP_Senior*12),'BBG rates'!$X$24:$X$65,'BBG rates'!$Y$24:$Y$65)</f>
        <v>67.918742488467984</v>
      </c>
      <c r="AK367" s="127">
        <f>locallinterp(MIN(AI367,CAP_CB*12),'BBG rates'!$AA$25:$AA$40,'BBG rates'!$AC$25:$AC$40)</f>
        <v>11</v>
      </c>
      <c r="AL367" s="144">
        <f t="shared" si="111"/>
        <v>20.676186223039558</v>
      </c>
      <c r="AM367" s="142">
        <f>(SUMPRODUCT(AL367:AL$381,G367:G$381)+SUMPRODUCT(AL367:AL$381,H367:H$381))/12</f>
        <v>0</v>
      </c>
    </row>
    <row r="368" spans="1:39" x14ac:dyDescent="0.2">
      <c r="A368" s="7">
        <v>347</v>
      </c>
      <c r="B368" s="7">
        <v>173.5</v>
      </c>
      <c r="C368" s="7">
        <v>86.75</v>
      </c>
      <c r="D368" s="12">
        <f t="shared" si="103"/>
        <v>28.916666666666668</v>
      </c>
      <c r="E368" s="29">
        <f t="shared" si="101"/>
        <v>0</v>
      </c>
      <c r="F368" s="2">
        <f t="shared" si="104"/>
        <v>0</v>
      </c>
      <c r="G368" s="2">
        <f t="shared" si="112"/>
        <v>0</v>
      </c>
      <c r="H368" s="2">
        <f t="shared" si="113"/>
        <v>0</v>
      </c>
      <c r="I368" s="2">
        <f t="shared" si="102"/>
        <v>0</v>
      </c>
      <c r="J368" s="2">
        <f t="shared" si="119"/>
        <v>0</v>
      </c>
      <c r="K368" s="2">
        <f t="shared" si="105"/>
        <v>0</v>
      </c>
      <c r="L368" s="2">
        <f t="shared" si="105"/>
        <v>0</v>
      </c>
      <c r="M368" s="2"/>
      <c r="N368" s="28">
        <f t="shared" si="120"/>
        <v>0</v>
      </c>
      <c r="O368" s="2">
        <f t="shared" si="114"/>
        <v>0</v>
      </c>
      <c r="P368" s="2">
        <f t="shared" si="115"/>
        <v>0</v>
      </c>
      <c r="R368">
        <f t="shared" si="116"/>
        <v>347</v>
      </c>
      <c r="S368" s="89">
        <f t="shared" si="106"/>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7"/>
        <v>0.10909876348810243</v>
      </c>
      <c r="Y368" s="66">
        <f t="shared" si="107"/>
        <v>0</v>
      </c>
      <c r="Z368" s="72">
        <f t="shared" si="108"/>
        <v>0</v>
      </c>
      <c r="AA368" s="79">
        <f t="shared" si="109"/>
        <v>0</v>
      </c>
      <c r="AB368" s="81">
        <f t="shared" si="118"/>
        <v>0</v>
      </c>
      <c r="AD368" s="95">
        <f>locallinterp(R368,'BBG rates'!$N$10:$N$369,'BBG rates'!$P$10:$P$369)</f>
        <v>28.867516395620996</v>
      </c>
      <c r="AI368" s="185">
        <f t="shared" si="110"/>
        <v>347</v>
      </c>
      <c r="AJ368" s="127">
        <f>locallinterp(MIN(AI368,CAP_Senior*12),'BBG rates'!$X$24:$X$65,'BBG rates'!$Y$24:$Y$65)</f>
        <v>67.918742488467984</v>
      </c>
      <c r="AK368" s="127">
        <f>locallinterp(MIN(AI368,CAP_CB*12),'BBG rates'!$AA$25:$AA$40,'BBG rates'!$AC$25:$AC$40)</f>
        <v>11</v>
      </c>
      <c r="AL368" s="144">
        <f t="shared" si="111"/>
        <v>20.676186223039558</v>
      </c>
      <c r="AM368" s="142">
        <f>(SUMPRODUCT(AL368:AL$381,G368:G$381)+SUMPRODUCT(AL368:AL$381,H368:H$381))/12</f>
        <v>0</v>
      </c>
    </row>
    <row r="369" spans="1:39" x14ac:dyDescent="0.2">
      <c r="A369" s="7">
        <v>348</v>
      </c>
      <c r="B369" s="7">
        <v>174</v>
      </c>
      <c r="C369" s="7">
        <v>87</v>
      </c>
      <c r="D369" s="12">
        <f t="shared" si="103"/>
        <v>29</v>
      </c>
      <c r="E369" s="29">
        <f t="shared" si="101"/>
        <v>0</v>
      </c>
      <c r="F369" s="2">
        <f t="shared" si="104"/>
        <v>0</v>
      </c>
      <c r="G369" s="2">
        <f t="shared" si="112"/>
        <v>0</v>
      </c>
      <c r="H369" s="2">
        <f t="shared" si="113"/>
        <v>0</v>
      </c>
      <c r="I369" s="2">
        <f t="shared" si="102"/>
        <v>0</v>
      </c>
      <c r="J369" s="2">
        <f t="shared" si="119"/>
        <v>0</v>
      </c>
      <c r="K369" s="2">
        <f t="shared" si="105"/>
        <v>0</v>
      </c>
      <c r="L369" s="2">
        <f t="shared" si="105"/>
        <v>0</v>
      </c>
      <c r="M369" s="2"/>
      <c r="N369" s="28">
        <f t="shared" si="120"/>
        <v>0</v>
      </c>
      <c r="O369" s="2">
        <f t="shared" si="114"/>
        <v>0</v>
      </c>
      <c r="P369" s="2">
        <f t="shared" si="115"/>
        <v>0</v>
      </c>
      <c r="R369">
        <f t="shared" si="116"/>
        <v>348</v>
      </c>
      <c r="S369" s="89">
        <f t="shared" si="106"/>
        <v>0</v>
      </c>
      <c r="T369" s="89">
        <f>IF(AND(S369=0,S368&gt;0),SUM($G369:$H$381),S369)</f>
        <v>0</v>
      </c>
      <c r="U369" s="82">
        <f>SUM(T369:T$381)</f>
        <v>0</v>
      </c>
      <c r="V369" s="68">
        <f>localspline(R369,'BBG rates'!$G$10:$G$27,'BBG rates'!$K$10:$K$27)</f>
        <v>0.9677059166478873</v>
      </c>
      <c r="W369" s="68">
        <f>locallinterp(R369,'BBG rates'!$G$10:$G$27,'BBG rates'!$J$10:$J$27)</f>
        <v>0.10888</v>
      </c>
      <c r="X369" s="56">
        <f t="shared" si="117"/>
        <v>0.10882570301706807</v>
      </c>
      <c r="Y369" s="66">
        <f t="shared" si="107"/>
        <v>0</v>
      </c>
      <c r="Z369" s="72">
        <f t="shared" si="108"/>
        <v>0</v>
      </c>
      <c r="AA369" s="79">
        <f t="shared" si="109"/>
        <v>0</v>
      </c>
      <c r="AB369" s="81">
        <f t="shared" si="118"/>
        <v>0</v>
      </c>
      <c r="AD369" s="95">
        <f>locallinterp(R369,'BBG rates'!$N$10:$N$369,'BBG rates'!$P$10:$P$369)</f>
        <v>28.948158555341653</v>
      </c>
      <c r="AI369" s="185">
        <f t="shared" si="110"/>
        <v>348</v>
      </c>
      <c r="AJ369" s="127">
        <f>locallinterp(MIN(AI369,CAP_Senior*12),'BBG rates'!$X$24:$X$65,'BBG rates'!$Y$24:$Y$65)</f>
        <v>67.918742488467984</v>
      </c>
      <c r="AK369" s="127">
        <f>locallinterp(MIN(AI369,CAP_CB*12),'BBG rates'!$AA$25:$AA$40,'BBG rates'!$AC$25:$AC$40)</f>
        <v>11</v>
      </c>
      <c r="AL369" s="144">
        <f t="shared" si="111"/>
        <v>20.676186223039558</v>
      </c>
      <c r="AM369" s="142">
        <f>(SUMPRODUCT(AL369:AL$381,G369:G$381)+SUMPRODUCT(AL369:AL$381,H369:H$381))/12</f>
        <v>0</v>
      </c>
    </row>
    <row r="370" spans="1:39" x14ac:dyDescent="0.2">
      <c r="A370" s="7">
        <v>349</v>
      </c>
      <c r="B370" s="7">
        <v>174.5</v>
      </c>
      <c r="C370" s="7">
        <v>87.25</v>
      </c>
      <c r="D370" s="12">
        <f t="shared" si="103"/>
        <v>29.083333333333332</v>
      </c>
      <c r="E370" s="29">
        <f t="shared" si="101"/>
        <v>0</v>
      </c>
      <c r="F370" s="2">
        <f t="shared" si="104"/>
        <v>0</v>
      </c>
      <c r="G370" s="2">
        <f t="shared" si="112"/>
        <v>0</v>
      </c>
      <c r="H370" s="2">
        <f t="shared" si="113"/>
        <v>0</v>
      </c>
      <c r="I370" s="2">
        <f t="shared" si="102"/>
        <v>0</v>
      </c>
      <c r="J370" s="2">
        <f t="shared" si="119"/>
        <v>0</v>
      </c>
      <c r="K370" s="2">
        <f t="shared" si="105"/>
        <v>0</v>
      </c>
      <c r="L370" s="2">
        <f t="shared" si="105"/>
        <v>0</v>
      </c>
      <c r="M370" s="2"/>
      <c r="N370" s="28">
        <f t="shared" si="120"/>
        <v>0</v>
      </c>
      <c r="O370" s="2">
        <f t="shared" si="114"/>
        <v>0</v>
      </c>
      <c r="P370" s="2">
        <f t="shared" si="115"/>
        <v>0</v>
      </c>
      <c r="R370">
        <f t="shared" si="116"/>
        <v>349</v>
      </c>
      <c r="S370" s="89">
        <f t="shared" si="106"/>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7"/>
        <v>0.1085526418625804</v>
      </c>
      <c r="Y370" s="66">
        <f t="shared" si="107"/>
        <v>0</v>
      </c>
      <c r="Z370" s="72">
        <f t="shared" si="108"/>
        <v>0</v>
      </c>
      <c r="AA370" s="79">
        <f t="shared" si="109"/>
        <v>0</v>
      </c>
      <c r="AB370" s="81">
        <f t="shared" si="118"/>
        <v>0</v>
      </c>
      <c r="AD370" s="95">
        <f>locallinterp(R370,'BBG rates'!$N$10:$N$369,'BBG rates'!$P$10:$P$369)</f>
        <v>29.028802223792926</v>
      </c>
      <c r="AI370" s="185">
        <f t="shared" si="110"/>
        <v>349</v>
      </c>
      <c r="AJ370" s="127">
        <f>locallinterp(MIN(AI370,CAP_Senior*12),'BBG rates'!$X$24:$X$65,'BBG rates'!$Y$24:$Y$65)</f>
        <v>67.918742488467984</v>
      </c>
      <c r="AK370" s="127">
        <f>locallinterp(MIN(AI370,CAP_CB*12),'BBG rates'!$AA$25:$AA$40,'BBG rates'!$AC$25:$AC$40)</f>
        <v>11</v>
      </c>
      <c r="AL370" s="144">
        <f t="shared" si="111"/>
        <v>20.676186223039558</v>
      </c>
      <c r="AM370" s="142">
        <f>(SUMPRODUCT(AL370:AL$381,G370:G$381)+SUMPRODUCT(AL370:AL$381,H370:H$381))/12</f>
        <v>0</v>
      </c>
    </row>
    <row r="371" spans="1:39" x14ac:dyDescent="0.2">
      <c r="A371" s="7">
        <v>350</v>
      </c>
      <c r="B371" s="7">
        <v>175</v>
      </c>
      <c r="C371" s="7">
        <v>87.5</v>
      </c>
      <c r="D371" s="12">
        <f t="shared" si="103"/>
        <v>29.166666666666668</v>
      </c>
      <c r="E371" s="29">
        <f t="shared" si="101"/>
        <v>0</v>
      </c>
      <c r="F371" s="2">
        <f t="shared" si="104"/>
        <v>0</v>
      </c>
      <c r="G371" s="2">
        <f t="shared" si="112"/>
        <v>0</v>
      </c>
      <c r="H371" s="2">
        <f t="shared" si="113"/>
        <v>0</v>
      </c>
      <c r="I371" s="2">
        <f t="shared" si="102"/>
        <v>0</v>
      </c>
      <c r="J371" s="2">
        <f t="shared" si="119"/>
        <v>0</v>
      </c>
      <c r="K371" s="2">
        <f t="shared" si="105"/>
        <v>0</v>
      </c>
      <c r="L371" s="2">
        <f t="shared" si="105"/>
        <v>0</v>
      </c>
      <c r="M371" s="2"/>
      <c r="N371" s="28">
        <f t="shared" si="120"/>
        <v>0</v>
      </c>
      <c r="O371" s="2">
        <f t="shared" si="114"/>
        <v>0</v>
      </c>
      <c r="P371" s="2">
        <f t="shared" si="115"/>
        <v>0</v>
      </c>
      <c r="R371">
        <f t="shared" si="116"/>
        <v>350</v>
      </c>
      <c r="S371" s="89">
        <f t="shared" si="106"/>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7"/>
        <v>0.10827958002463944</v>
      </c>
      <c r="Y371" s="66">
        <f t="shared" si="107"/>
        <v>0</v>
      </c>
      <c r="Z371" s="72">
        <f t="shared" si="108"/>
        <v>0</v>
      </c>
      <c r="AA371" s="79">
        <f t="shared" si="109"/>
        <v>0</v>
      </c>
      <c r="AB371" s="81">
        <f t="shared" si="118"/>
        <v>0</v>
      </c>
      <c r="AD371" s="95">
        <f>locallinterp(R371,'BBG rates'!$N$10:$N$369,'BBG rates'!$P$10:$P$369)</f>
        <v>29.109447462397856</v>
      </c>
      <c r="AI371" s="185">
        <f t="shared" si="110"/>
        <v>350</v>
      </c>
      <c r="AJ371" s="127">
        <f>locallinterp(MIN(AI371,CAP_Senior*12),'BBG rates'!$X$24:$X$65,'BBG rates'!$Y$24:$Y$65)</f>
        <v>67.918742488467984</v>
      </c>
      <c r="AK371" s="127">
        <f>locallinterp(MIN(AI371,CAP_CB*12),'BBG rates'!$AA$25:$AA$40,'BBG rates'!$AC$25:$AC$40)</f>
        <v>11</v>
      </c>
      <c r="AL371" s="144">
        <f t="shared" si="111"/>
        <v>20.676186223039558</v>
      </c>
      <c r="AM371" s="142">
        <f>(SUMPRODUCT(AL371:AL$381,G371:G$381)+SUMPRODUCT(AL371:AL$381,H371:H$381))/12</f>
        <v>0</v>
      </c>
    </row>
    <row r="372" spans="1:39" x14ac:dyDescent="0.2">
      <c r="A372" s="7">
        <v>351</v>
      </c>
      <c r="B372" s="7">
        <v>175.5</v>
      </c>
      <c r="C372" s="7">
        <v>87.75</v>
      </c>
      <c r="D372" s="12">
        <f t="shared" si="103"/>
        <v>29.25</v>
      </c>
      <c r="E372" s="29">
        <f t="shared" si="101"/>
        <v>0</v>
      </c>
      <c r="F372" s="2">
        <f t="shared" si="104"/>
        <v>0</v>
      </c>
      <c r="G372" s="2">
        <f t="shared" si="112"/>
        <v>0</v>
      </c>
      <c r="H372" s="2">
        <f t="shared" si="113"/>
        <v>0</v>
      </c>
      <c r="I372" s="2">
        <f t="shared" si="102"/>
        <v>0</v>
      </c>
      <c r="J372" s="2">
        <f t="shared" si="119"/>
        <v>0</v>
      </c>
      <c r="K372" s="2">
        <f t="shared" si="105"/>
        <v>0</v>
      </c>
      <c r="L372" s="2">
        <f t="shared" si="105"/>
        <v>0</v>
      </c>
      <c r="M372" s="2"/>
      <c r="N372" s="28">
        <f t="shared" si="120"/>
        <v>0</v>
      </c>
      <c r="O372" s="2">
        <f t="shared" si="114"/>
        <v>0</v>
      </c>
      <c r="P372" s="2">
        <f t="shared" si="115"/>
        <v>0</v>
      </c>
      <c r="R372">
        <f t="shared" si="116"/>
        <v>351</v>
      </c>
      <c r="S372" s="89">
        <f t="shared" si="106"/>
        <v>0</v>
      </c>
      <c r="T372" s="89">
        <f>IF(AND(S372=0,S371&gt;0),SUM($G372:$H$381),S372)</f>
        <v>0</v>
      </c>
      <c r="U372" s="82">
        <f>SUM(T372:T$381)</f>
        <v>0</v>
      </c>
      <c r="V372" s="68">
        <f>localspline(R372,'BBG rates'!$G$10:$G$27,'BBG rates'!$K$10:$K$27)</f>
        <v>0.9677623616260177</v>
      </c>
      <c r="W372" s="68">
        <f>locallinterp(R372,'BBG rates'!$G$10:$G$27,'BBG rates'!$J$10:$J$27)</f>
        <v>0.10806</v>
      </c>
      <c r="X372" s="56">
        <f t="shared" si="117"/>
        <v>0.10800651750324519</v>
      </c>
      <c r="Y372" s="66">
        <f t="shared" si="107"/>
        <v>0</v>
      </c>
      <c r="Z372" s="72">
        <f t="shared" si="108"/>
        <v>0</v>
      </c>
      <c r="AA372" s="79">
        <f t="shared" si="109"/>
        <v>0</v>
      </c>
      <c r="AB372" s="81">
        <f t="shared" si="118"/>
        <v>0</v>
      </c>
      <c r="AD372" s="95">
        <f>locallinterp(R372,'BBG rates'!$N$10:$N$369,'BBG rates'!$P$10:$P$369)</f>
        <v>29.190094325866692</v>
      </c>
      <c r="AI372" s="185">
        <f t="shared" si="110"/>
        <v>351</v>
      </c>
      <c r="AJ372" s="127">
        <f>locallinterp(MIN(AI372,CAP_Senior*12),'BBG rates'!$X$24:$X$65,'BBG rates'!$Y$24:$Y$65)</f>
        <v>67.918742488467984</v>
      </c>
      <c r="AK372" s="127">
        <f>locallinterp(MIN(AI372,CAP_CB*12),'BBG rates'!$AA$25:$AA$40,'BBG rates'!$AC$25:$AC$40)</f>
        <v>11</v>
      </c>
      <c r="AL372" s="144">
        <f t="shared" si="111"/>
        <v>20.676186223039558</v>
      </c>
      <c r="AM372" s="142">
        <f>(SUMPRODUCT(AL372:AL$381,G372:G$381)+SUMPRODUCT(AL372:AL$381,H372:H$381))/12</f>
        <v>0</v>
      </c>
    </row>
    <row r="373" spans="1:39" x14ac:dyDescent="0.2">
      <c r="A373" s="7">
        <v>352</v>
      </c>
      <c r="B373" s="7">
        <v>176</v>
      </c>
      <c r="C373" s="7">
        <v>88</v>
      </c>
      <c r="D373" s="12">
        <f t="shared" si="103"/>
        <v>29.333333333333332</v>
      </c>
      <c r="E373" s="29">
        <f t="shared" si="101"/>
        <v>0</v>
      </c>
      <c r="F373" s="2">
        <f t="shared" si="104"/>
        <v>0</v>
      </c>
      <c r="G373" s="2">
        <f t="shared" si="112"/>
        <v>0</v>
      </c>
      <c r="H373" s="2">
        <f t="shared" si="113"/>
        <v>0</v>
      </c>
      <c r="I373" s="2">
        <f t="shared" si="102"/>
        <v>0</v>
      </c>
      <c r="J373" s="2">
        <f t="shared" si="119"/>
        <v>0</v>
      </c>
      <c r="K373" s="2">
        <f t="shared" si="105"/>
        <v>0</v>
      </c>
      <c r="L373" s="2">
        <f t="shared" si="105"/>
        <v>0</v>
      </c>
      <c r="M373" s="2"/>
      <c r="N373" s="28">
        <f t="shared" si="120"/>
        <v>0</v>
      </c>
      <c r="O373" s="2">
        <f t="shared" si="114"/>
        <v>0</v>
      </c>
      <c r="P373" s="2">
        <f t="shared" si="115"/>
        <v>0</v>
      </c>
      <c r="R373">
        <f t="shared" si="116"/>
        <v>352</v>
      </c>
      <c r="S373" s="89">
        <f t="shared" si="106"/>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7"/>
        <v>0.10773345429839765</v>
      </c>
      <c r="Y373" s="66">
        <f t="shared" si="107"/>
        <v>0</v>
      </c>
      <c r="Z373" s="72">
        <f t="shared" si="108"/>
        <v>0</v>
      </c>
      <c r="AA373" s="79">
        <f t="shared" si="109"/>
        <v>0</v>
      </c>
      <c r="AB373" s="81">
        <f t="shared" si="118"/>
        <v>0</v>
      </c>
      <c r="AD373" s="95">
        <f>locallinterp(R373,'BBG rates'!$N$10:$N$369,'BBG rates'!$P$10:$P$369)</f>
        <v>29.270742862196897</v>
      </c>
      <c r="AI373" s="185">
        <f t="shared" si="110"/>
        <v>352</v>
      </c>
      <c r="AJ373" s="127">
        <f>locallinterp(MIN(AI373,CAP_Senior*12),'BBG rates'!$X$24:$X$65,'BBG rates'!$Y$24:$Y$65)</f>
        <v>67.918742488467984</v>
      </c>
      <c r="AK373" s="127">
        <f>locallinterp(MIN(AI373,CAP_CB*12),'BBG rates'!$AA$25:$AA$40,'BBG rates'!$AC$25:$AC$40)</f>
        <v>11</v>
      </c>
      <c r="AL373" s="144">
        <f t="shared" si="111"/>
        <v>20.676186223039558</v>
      </c>
      <c r="AM373" s="142">
        <f>(SUMPRODUCT(AL373:AL$381,G373:G$381)+SUMPRODUCT(AL373:AL$381,H373:H$381))/12</f>
        <v>0</v>
      </c>
    </row>
    <row r="374" spans="1:39" x14ac:dyDescent="0.2">
      <c r="A374" s="7">
        <v>353</v>
      </c>
      <c r="B374" s="7">
        <v>176.5</v>
      </c>
      <c r="C374" s="7">
        <v>88.25</v>
      </c>
      <c r="D374" s="12">
        <f t="shared" si="103"/>
        <v>29.416666666666668</v>
      </c>
      <c r="E374" s="29">
        <f t="shared" si="101"/>
        <v>0</v>
      </c>
      <c r="F374" s="2">
        <f t="shared" si="104"/>
        <v>0</v>
      </c>
      <c r="G374" s="2">
        <f t="shared" si="112"/>
        <v>0</v>
      </c>
      <c r="H374" s="2">
        <f t="shared" si="113"/>
        <v>0</v>
      </c>
      <c r="I374" s="2">
        <f t="shared" si="102"/>
        <v>0</v>
      </c>
      <c r="J374" s="2">
        <f t="shared" si="119"/>
        <v>0</v>
      </c>
      <c r="K374" s="2">
        <f t="shared" si="105"/>
        <v>0</v>
      </c>
      <c r="L374" s="2">
        <f t="shared" si="105"/>
        <v>0</v>
      </c>
      <c r="M374" s="2"/>
      <c r="N374" s="28">
        <f t="shared" si="120"/>
        <v>0</v>
      </c>
      <c r="O374" s="2">
        <f t="shared" si="114"/>
        <v>0</v>
      </c>
      <c r="P374" s="2">
        <f t="shared" si="115"/>
        <v>0</v>
      </c>
      <c r="R374">
        <f t="shared" si="116"/>
        <v>353</v>
      </c>
      <c r="S374" s="89">
        <f t="shared" si="106"/>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7"/>
        <v>0.10746039041036326</v>
      </c>
      <c r="Y374" s="66">
        <f t="shared" si="107"/>
        <v>0</v>
      </c>
      <c r="Z374" s="72">
        <f t="shared" si="108"/>
        <v>0</v>
      </c>
      <c r="AA374" s="79">
        <f t="shared" si="109"/>
        <v>0</v>
      </c>
      <c r="AB374" s="81">
        <f t="shared" si="118"/>
        <v>0</v>
      </c>
      <c r="AD374" s="95">
        <f>locallinterp(R374,'BBG rates'!$N$10:$N$369,'BBG rates'!$P$10:$P$369)</f>
        <v>29.351393115778961</v>
      </c>
      <c r="AI374" s="185">
        <f t="shared" si="110"/>
        <v>353</v>
      </c>
      <c r="AJ374" s="127">
        <f>locallinterp(MIN(AI374,CAP_Senior*12),'BBG rates'!$X$24:$X$65,'BBG rates'!$Y$24:$Y$65)</f>
        <v>67.918742488467984</v>
      </c>
      <c r="AK374" s="127">
        <f>locallinterp(MIN(AI374,CAP_CB*12),'BBG rates'!$AA$25:$AA$40,'BBG rates'!$AC$25:$AC$40)</f>
        <v>11</v>
      </c>
      <c r="AL374" s="144">
        <f t="shared" si="111"/>
        <v>20.676186223039558</v>
      </c>
      <c r="AM374" s="142">
        <f>(SUMPRODUCT(AL374:AL$381,G374:G$381)+SUMPRODUCT(AL374:AL$381,H374:H$381))/12</f>
        <v>0</v>
      </c>
    </row>
    <row r="375" spans="1:39" x14ac:dyDescent="0.2">
      <c r="A375" s="7">
        <v>354</v>
      </c>
      <c r="B375" s="7">
        <v>177</v>
      </c>
      <c r="C375" s="7">
        <v>88.5</v>
      </c>
      <c r="D375" s="12">
        <f t="shared" si="103"/>
        <v>29.5</v>
      </c>
      <c r="E375" s="29">
        <f t="shared" si="101"/>
        <v>0</v>
      </c>
      <c r="F375" s="2">
        <f t="shared" si="104"/>
        <v>0</v>
      </c>
      <c r="G375" s="2">
        <f t="shared" si="112"/>
        <v>0</v>
      </c>
      <c r="H375" s="2">
        <f t="shared" si="113"/>
        <v>0</v>
      </c>
      <c r="I375" s="2">
        <f t="shared" si="102"/>
        <v>0</v>
      </c>
      <c r="J375" s="2">
        <f t="shared" si="119"/>
        <v>0</v>
      </c>
      <c r="K375" s="2">
        <f t="shared" si="105"/>
        <v>0</v>
      </c>
      <c r="L375" s="2">
        <f t="shared" si="105"/>
        <v>0</v>
      </c>
      <c r="M375" s="2"/>
      <c r="N375" s="28">
        <f t="shared" si="120"/>
        <v>0</v>
      </c>
      <c r="O375" s="2">
        <f t="shared" si="114"/>
        <v>0</v>
      </c>
      <c r="P375" s="2">
        <f t="shared" si="115"/>
        <v>0</v>
      </c>
      <c r="R375">
        <f t="shared" si="116"/>
        <v>354</v>
      </c>
      <c r="S375" s="89">
        <f t="shared" si="106"/>
        <v>0</v>
      </c>
      <c r="T375" s="89">
        <f>IF(AND(S375=0,S374&gt;0),SUM($G375:$H$381),S375)</f>
        <v>0</v>
      </c>
      <c r="U375" s="82">
        <f>SUM(T375:T$381)</f>
        <v>0</v>
      </c>
      <c r="V375" s="68">
        <f>localspline(R375,'BBG rates'!$G$10:$G$27,'BBG rates'!$K$10:$K$27)</f>
        <v>0.9678241095565171</v>
      </c>
      <c r="W375" s="68">
        <f>locallinterp(R375,'BBG rates'!$G$10:$G$27,'BBG rates'!$J$10:$J$27)</f>
        <v>0.10724</v>
      </c>
      <c r="X375" s="56">
        <f t="shared" si="117"/>
        <v>0.10718732583860913</v>
      </c>
      <c r="Y375" s="66">
        <f t="shared" si="107"/>
        <v>0</v>
      </c>
      <c r="Z375" s="72">
        <f t="shared" si="108"/>
        <v>0</v>
      </c>
      <c r="AA375" s="79">
        <f t="shared" si="109"/>
        <v>0</v>
      </c>
      <c r="AB375" s="81">
        <f t="shared" si="118"/>
        <v>0</v>
      </c>
      <c r="AD375" s="95">
        <f>locallinterp(R375,'BBG rates'!$N$10:$N$369,'BBG rates'!$P$10:$P$369)</f>
        <v>29.432045124908672</v>
      </c>
      <c r="AI375" s="185">
        <f t="shared" si="110"/>
        <v>354</v>
      </c>
      <c r="AJ375" s="127">
        <f>locallinterp(MIN(AI375,CAP_Senior*12),'BBG rates'!$X$24:$X$65,'BBG rates'!$Y$24:$Y$65)</f>
        <v>67.918742488467984</v>
      </c>
      <c r="AK375" s="127">
        <f>locallinterp(MIN(AI375,CAP_CB*12),'BBG rates'!$AA$25:$AA$40,'BBG rates'!$AC$25:$AC$40)</f>
        <v>11</v>
      </c>
      <c r="AL375" s="144">
        <f t="shared" si="111"/>
        <v>20.676186223039558</v>
      </c>
      <c r="AM375" s="142">
        <f>(SUMPRODUCT(AL375:AL$381,G375:G$381)+SUMPRODUCT(AL375:AL$381,H375:H$381))/12</f>
        <v>0</v>
      </c>
    </row>
    <row r="376" spans="1:39" x14ac:dyDescent="0.2">
      <c r="A376" s="7">
        <v>355</v>
      </c>
      <c r="B376" s="7">
        <v>177.5</v>
      </c>
      <c r="C376" s="7">
        <v>88.75</v>
      </c>
      <c r="D376" s="12">
        <f t="shared" si="103"/>
        <v>29.583333333333332</v>
      </c>
      <c r="E376" s="29">
        <f t="shared" si="101"/>
        <v>0</v>
      </c>
      <c r="F376" s="2">
        <f t="shared" si="104"/>
        <v>0</v>
      </c>
      <c r="G376" s="2">
        <f t="shared" si="112"/>
        <v>0</v>
      </c>
      <c r="H376" s="2">
        <f t="shared" si="113"/>
        <v>0</v>
      </c>
      <c r="I376" s="2">
        <f t="shared" si="102"/>
        <v>0</v>
      </c>
      <c r="J376" s="2">
        <f t="shared" si="119"/>
        <v>0</v>
      </c>
      <c r="K376" s="2">
        <f t="shared" si="105"/>
        <v>0</v>
      </c>
      <c r="L376" s="2">
        <f t="shared" si="105"/>
        <v>0</v>
      </c>
      <c r="M376" s="2"/>
      <c r="N376" s="28">
        <f t="shared" si="120"/>
        <v>0</v>
      </c>
      <c r="O376" s="2">
        <f t="shared" si="114"/>
        <v>0</v>
      </c>
      <c r="P376" s="2">
        <f t="shared" si="115"/>
        <v>0</v>
      </c>
      <c r="R376">
        <f t="shared" si="116"/>
        <v>355</v>
      </c>
      <c r="S376" s="89">
        <f t="shared" si="106"/>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7"/>
        <v>0.1069142605834017</v>
      </c>
      <c r="Y376" s="66">
        <f t="shared" si="107"/>
        <v>0</v>
      </c>
      <c r="Z376" s="72">
        <f t="shared" si="108"/>
        <v>0</v>
      </c>
      <c r="AA376" s="79">
        <f t="shared" si="109"/>
        <v>0</v>
      </c>
      <c r="AB376" s="81">
        <f t="shared" si="118"/>
        <v>0</v>
      </c>
      <c r="AD376" s="95">
        <f>locallinterp(R376,'BBG rates'!$N$10:$N$369,'BBG rates'!$P$10:$P$369)</f>
        <v>29.512698922412177</v>
      </c>
      <c r="AI376" s="185">
        <f t="shared" si="110"/>
        <v>355</v>
      </c>
      <c r="AJ376" s="127">
        <f>locallinterp(MIN(AI376,CAP_Senior*12),'BBG rates'!$X$24:$X$65,'BBG rates'!$Y$24:$Y$65)</f>
        <v>67.918742488467984</v>
      </c>
      <c r="AK376" s="127">
        <f>locallinterp(MIN(AI376,CAP_CB*12),'BBG rates'!$AA$25:$AA$40,'BBG rates'!$AC$25:$AC$40)</f>
        <v>11</v>
      </c>
      <c r="AL376" s="144">
        <f t="shared" si="111"/>
        <v>20.676186223039558</v>
      </c>
      <c r="AM376" s="142">
        <f>(SUMPRODUCT(AL376:AL$381,G376:G$381)+SUMPRODUCT(AL376:AL$381,H376:H$381))/12</f>
        <v>0</v>
      </c>
    </row>
    <row r="377" spans="1:39" x14ac:dyDescent="0.2">
      <c r="A377" s="7">
        <v>356</v>
      </c>
      <c r="B377" s="7">
        <v>178</v>
      </c>
      <c r="C377" s="7">
        <v>89</v>
      </c>
      <c r="D377" s="12">
        <f t="shared" si="103"/>
        <v>29.666666666666668</v>
      </c>
      <c r="E377" s="29">
        <f t="shared" si="101"/>
        <v>0</v>
      </c>
      <c r="F377" s="2">
        <f t="shared" si="104"/>
        <v>0</v>
      </c>
      <c r="G377" s="2">
        <f t="shared" si="112"/>
        <v>0</v>
      </c>
      <c r="H377" s="2">
        <f t="shared" si="113"/>
        <v>0</v>
      </c>
      <c r="I377" s="2">
        <f t="shared" si="102"/>
        <v>0</v>
      </c>
      <c r="J377" s="2">
        <f t="shared" si="119"/>
        <v>0</v>
      </c>
      <c r="K377" s="2">
        <f t="shared" si="105"/>
        <v>0</v>
      </c>
      <c r="L377" s="2">
        <f t="shared" si="105"/>
        <v>0</v>
      </c>
      <c r="M377" s="2"/>
      <c r="N377" s="28">
        <f t="shared" si="120"/>
        <v>0</v>
      </c>
      <c r="O377" s="2">
        <f t="shared" si="114"/>
        <v>0</v>
      </c>
      <c r="P377" s="2">
        <f t="shared" si="115"/>
        <v>0</v>
      </c>
      <c r="R377">
        <f t="shared" si="116"/>
        <v>356</v>
      </c>
      <c r="S377" s="89">
        <f t="shared" si="106"/>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7"/>
        <v>0.10664119464474098</v>
      </c>
      <c r="Y377" s="66">
        <f t="shared" si="107"/>
        <v>0</v>
      </c>
      <c r="Z377" s="72">
        <f t="shared" si="108"/>
        <v>0</v>
      </c>
      <c r="AA377" s="79">
        <f t="shared" si="109"/>
        <v>0</v>
      </c>
      <c r="AB377" s="81">
        <f t="shared" si="118"/>
        <v>0</v>
      </c>
      <c r="AD377" s="95">
        <f>locallinterp(R377,'BBG rates'!$N$10:$N$369,'BBG rates'!$P$10:$P$369)</f>
        <v>29.593354535644604</v>
      </c>
      <c r="AI377" s="185">
        <f t="shared" si="110"/>
        <v>356</v>
      </c>
      <c r="AJ377" s="127">
        <f>locallinterp(MIN(AI377,CAP_Senior*12),'BBG rates'!$X$24:$X$65,'BBG rates'!$Y$24:$Y$65)</f>
        <v>67.918742488467984</v>
      </c>
      <c r="AK377" s="127">
        <f>locallinterp(MIN(AI377,CAP_CB*12),'BBG rates'!$AA$25:$AA$40,'BBG rates'!$AC$25:$AC$40)</f>
        <v>11</v>
      </c>
      <c r="AL377" s="144">
        <f t="shared" si="111"/>
        <v>20.676186223039558</v>
      </c>
      <c r="AM377" s="142">
        <f>(SUMPRODUCT(AL377:AL$381,G377:G$381)+SUMPRODUCT(AL377:AL$381,H377:H$381))/12</f>
        <v>0</v>
      </c>
    </row>
    <row r="378" spans="1:39" x14ac:dyDescent="0.2">
      <c r="A378" s="7">
        <v>357</v>
      </c>
      <c r="B378" s="7">
        <v>178.5</v>
      </c>
      <c r="C378" s="7">
        <v>89.25</v>
      </c>
      <c r="D378" s="12">
        <f t="shared" si="103"/>
        <v>29.75</v>
      </c>
      <c r="E378" s="29">
        <f t="shared" si="101"/>
        <v>0</v>
      </c>
      <c r="F378" s="2">
        <f t="shared" si="104"/>
        <v>0</v>
      </c>
      <c r="G378" s="2">
        <f t="shared" si="112"/>
        <v>0</v>
      </c>
      <c r="H378" s="2">
        <f t="shared" si="113"/>
        <v>0</v>
      </c>
      <c r="I378" s="2">
        <f t="shared" si="102"/>
        <v>0</v>
      </c>
      <c r="J378" s="2">
        <f t="shared" si="119"/>
        <v>0</v>
      </c>
      <c r="K378" s="2">
        <f t="shared" si="105"/>
        <v>0</v>
      </c>
      <c r="L378" s="2">
        <f t="shared" si="105"/>
        <v>0</v>
      </c>
      <c r="M378" s="2"/>
      <c r="N378" s="28">
        <f t="shared" si="120"/>
        <v>0</v>
      </c>
      <c r="O378" s="2">
        <f t="shared" si="114"/>
        <v>0</v>
      </c>
      <c r="P378" s="2">
        <f t="shared" si="115"/>
        <v>0</v>
      </c>
      <c r="R378">
        <f t="shared" si="116"/>
        <v>357</v>
      </c>
      <c r="S378" s="89">
        <f t="shared" si="106"/>
        <v>0</v>
      </c>
      <c r="T378" s="89">
        <f>IF(AND(S378=0,S377&gt;0),SUM($G378:$H$381),S378)</f>
        <v>0</v>
      </c>
      <c r="U378" s="82">
        <f>SUM(T378:T$381)</f>
        <v>0</v>
      </c>
      <c r="V378" s="68">
        <f>localspline(R378,'BBG rates'!$G$10:$G$27,'BBG rates'!$K$10:$K$27)</f>
        <v>0.96788941015412622</v>
      </c>
      <c r="W378" s="68">
        <f>locallinterp(R378,'BBG rates'!$G$10:$G$27,'BBG rates'!$J$10:$J$27)</f>
        <v>0.10642</v>
      </c>
      <c r="X378" s="56">
        <f t="shared" si="117"/>
        <v>0.10636812802289342</v>
      </c>
      <c r="Y378" s="66">
        <f t="shared" si="107"/>
        <v>0</v>
      </c>
      <c r="Z378" s="72">
        <f t="shared" si="108"/>
        <v>0</v>
      </c>
      <c r="AA378" s="79">
        <f t="shared" si="109"/>
        <v>0</v>
      </c>
      <c r="AB378" s="81">
        <f t="shared" si="118"/>
        <v>0</v>
      </c>
      <c r="AD378" s="95">
        <f>locallinterp(R378,'BBG rates'!$N$10:$N$369,'BBG rates'!$P$10:$P$369)</f>
        <v>29.674011986490783</v>
      </c>
      <c r="AI378" s="185">
        <f t="shared" si="110"/>
        <v>357</v>
      </c>
      <c r="AJ378" s="127">
        <f>locallinterp(MIN(AI378,CAP_Senior*12),'BBG rates'!$X$24:$X$65,'BBG rates'!$Y$24:$Y$65)</f>
        <v>67.918742488467984</v>
      </c>
      <c r="AK378" s="127">
        <f>locallinterp(MIN(AI378,CAP_CB*12),'BBG rates'!$AA$25:$AA$40,'BBG rates'!$AC$25:$AC$40)</f>
        <v>11</v>
      </c>
      <c r="AL378" s="144">
        <f t="shared" si="111"/>
        <v>20.676186223039558</v>
      </c>
      <c r="AM378" s="142">
        <f>(SUMPRODUCT(AL378:AL$381,G378:G$381)+SUMPRODUCT(AL378:AL$381,H378:H$381))/12</f>
        <v>0</v>
      </c>
    </row>
    <row r="379" spans="1:39" x14ac:dyDescent="0.2">
      <c r="A379" s="7">
        <v>358</v>
      </c>
      <c r="B379" s="7">
        <v>179</v>
      </c>
      <c r="C379" s="7">
        <v>89.5</v>
      </c>
      <c r="D379" s="12">
        <f t="shared" si="103"/>
        <v>29.833333333333332</v>
      </c>
      <c r="E379" s="29">
        <f t="shared" si="101"/>
        <v>0</v>
      </c>
      <c r="F379" s="2">
        <f t="shared" si="104"/>
        <v>0</v>
      </c>
      <c r="G379" s="2">
        <f t="shared" si="112"/>
        <v>0</v>
      </c>
      <c r="H379" s="2">
        <f t="shared" si="113"/>
        <v>0</v>
      </c>
      <c r="I379" s="2">
        <f t="shared" si="102"/>
        <v>0</v>
      </c>
      <c r="J379" s="2">
        <f t="shared" si="119"/>
        <v>0</v>
      </c>
      <c r="K379" s="2">
        <f t="shared" si="105"/>
        <v>0</v>
      </c>
      <c r="L379" s="2">
        <f t="shared" si="105"/>
        <v>0</v>
      </c>
      <c r="M379" s="2"/>
      <c r="N379" s="28">
        <f t="shared" si="120"/>
        <v>0</v>
      </c>
      <c r="O379" s="2">
        <f t="shared" si="114"/>
        <v>0</v>
      </c>
      <c r="P379" s="2">
        <f t="shared" si="115"/>
        <v>0</v>
      </c>
      <c r="R379">
        <f t="shared" si="116"/>
        <v>358</v>
      </c>
      <c r="S379" s="89">
        <f t="shared" si="106"/>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7"/>
        <v>0.10609506071732611</v>
      </c>
      <c r="Y379" s="66">
        <f t="shared" si="107"/>
        <v>0</v>
      </c>
      <c r="Z379" s="72">
        <f t="shared" si="108"/>
        <v>0</v>
      </c>
      <c r="AA379" s="79">
        <f t="shared" si="109"/>
        <v>0</v>
      </c>
      <c r="AB379" s="81">
        <f t="shared" si="118"/>
        <v>0</v>
      </c>
      <c r="AD379" s="95">
        <f>locallinterp(R379,'BBG rates'!$N$10:$N$369,'BBG rates'!$P$10:$P$369)</f>
        <v>29.75467129136306</v>
      </c>
      <c r="AI379" s="185">
        <f t="shared" si="110"/>
        <v>358</v>
      </c>
      <c r="AJ379" s="127">
        <f>locallinterp(MIN(AI379,CAP_Senior*12),'BBG rates'!$X$24:$X$65,'BBG rates'!$Y$24:$Y$65)</f>
        <v>67.918742488467984</v>
      </c>
      <c r="AK379" s="127">
        <f>locallinterp(MIN(AI379,CAP_CB*12),'BBG rates'!$AA$25:$AA$40,'BBG rates'!$AC$25:$AC$40)</f>
        <v>11</v>
      </c>
      <c r="AL379" s="144">
        <f t="shared" si="111"/>
        <v>20.676186223039558</v>
      </c>
      <c r="AM379" s="142">
        <f>(SUMPRODUCT(AL379:AL$381,G379:G$381)+SUMPRODUCT(AL379:AL$381,H379:H$381))/12</f>
        <v>0</v>
      </c>
    </row>
    <row r="380" spans="1:39" x14ac:dyDescent="0.2">
      <c r="A380" s="7">
        <v>359</v>
      </c>
      <c r="B380" s="7">
        <v>179.5</v>
      </c>
      <c r="C380" s="7">
        <v>89.75</v>
      </c>
      <c r="D380" s="12">
        <f t="shared" si="103"/>
        <v>29.916666666666668</v>
      </c>
      <c r="E380" s="29">
        <f t="shared" si="101"/>
        <v>0</v>
      </c>
      <c r="F380" s="2">
        <f t="shared" si="104"/>
        <v>0</v>
      </c>
      <c r="G380" s="2">
        <f t="shared" si="112"/>
        <v>0</v>
      </c>
      <c r="H380" s="2">
        <f t="shared" si="113"/>
        <v>0</v>
      </c>
      <c r="I380" s="2">
        <f t="shared" si="102"/>
        <v>0</v>
      </c>
      <c r="J380" s="2">
        <f t="shared" si="119"/>
        <v>0</v>
      </c>
      <c r="K380" s="2">
        <f t="shared" si="105"/>
        <v>0</v>
      </c>
      <c r="L380" s="2">
        <f t="shared" si="105"/>
        <v>0</v>
      </c>
      <c r="M380" s="2"/>
      <c r="N380" s="28">
        <f t="shared" si="120"/>
        <v>0</v>
      </c>
      <c r="O380" s="2">
        <f t="shared" si="114"/>
        <v>0</v>
      </c>
      <c r="P380" s="2">
        <f t="shared" si="115"/>
        <v>0</v>
      </c>
      <c r="R380">
        <f t="shared" si="116"/>
        <v>359</v>
      </c>
      <c r="S380" s="89">
        <f t="shared" si="106"/>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7"/>
        <v>0.1058219927283055</v>
      </c>
      <c r="Y380" s="66">
        <f t="shared" si="107"/>
        <v>0</v>
      </c>
      <c r="Z380" s="72">
        <f t="shared" si="108"/>
        <v>0</v>
      </c>
      <c r="AA380" s="79">
        <f t="shared" si="109"/>
        <v>0</v>
      </c>
      <c r="AB380" s="81">
        <f t="shared" si="118"/>
        <v>0</v>
      </c>
      <c r="AD380" s="95">
        <f>locallinterp(R380,'BBG rates'!$N$10:$N$369,'BBG rates'!$P$10:$P$369)</f>
        <v>29.835332461203858</v>
      </c>
      <c r="AI380" s="185">
        <f t="shared" si="110"/>
        <v>359</v>
      </c>
      <c r="AJ380" s="127">
        <f>locallinterp(MIN(AI380,CAP_Senior*12),'BBG rates'!$X$24:$X$65,'BBG rates'!$Y$24:$Y$65)</f>
        <v>67.918742488467984</v>
      </c>
      <c r="AK380" s="127">
        <f>locallinterp(MIN(AI380,CAP_CB*12),'BBG rates'!$AA$25:$AA$40,'BBG rates'!$AC$25:$AC$40)</f>
        <v>11</v>
      </c>
      <c r="AL380" s="144">
        <f t="shared" si="111"/>
        <v>20.676186223039558</v>
      </c>
      <c r="AM380" s="142">
        <f>(SUMPRODUCT(AL380:AL$381,G380:G$381)+SUMPRODUCT(AL380:AL$381,H380:H$381))/12</f>
        <v>0</v>
      </c>
    </row>
    <row r="381" spans="1:39" ht="13.5" thickBot="1" x14ac:dyDescent="0.25">
      <c r="A381" s="7">
        <v>360</v>
      </c>
      <c r="B381" s="7">
        <v>180</v>
      </c>
      <c r="C381" s="7">
        <v>90</v>
      </c>
      <c r="D381" s="12">
        <f t="shared" si="103"/>
        <v>30</v>
      </c>
      <c r="E381" s="29">
        <f t="shared" si="101"/>
        <v>0</v>
      </c>
      <c r="F381" s="2">
        <f t="shared" si="104"/>
        <v>0</v>
      </c>
      <c r="G381" s="2">
        <f t="shared" si="112"/>
        <v>0</v>
      </c>
      <c r="H381" s="2">
        <f t="shared" si="113"/>
        <v>0</v>
      </c>
      <c r="I381" s="2">
        <f t="shared" si="102"/>
        <v>0</v>
      </c>
      <c r="J381" s="2">
        <f t="shared" si="119"/>
        <v>0</v>
      </c>
      <c r="K381" s="2">
        <f t="shared" si="105"/>
        <v>0</v>
      </c>
      <c r="L381" s="2">
        <f t="shared" si="105"/>
        <v>0</v>
      </c>
      <c r="M381" s="2"/>
      <c r="N381" s="28">
        <f t="shared" si="120"/>
        <v>0</v>
      </c>
      <c r="O381" s="2">
        <f t="shared" si="114"/>
        <v>0</v>
      </c>
      <c r="P381" s="2">
        <f t="shared" si="115"/>
        <v>0</v>
      </c>
      <c r="R381">
        <f t="shared" si="116"/>
        <v>360</v>
      </c>
      <c r="S381" s="89">
        <f t="shared" si="106"/>
        <v>0</v>
      </c>
      <c r="T381" s="89">
        <f>IF(AND(S381=0,S380&gt;0),SUM($G381:$H$381),S381)</f>
        <v>0</v>
      </c>
      <c r="U381" s="83">
        <f>SUM(T381:T$381)</f>
        <v>0</v>
      </c>
      <c r="V381" s="68">
        <f>localspline(R381,'BBG rates'!$G$10:$G$27,'BBG rates'!$K$10:$K$27)</f>
        <v>0.96795648336410522</v>
      </c>
      <c r="W381" s="68">
        <f>locallinterp(R381,'BBG rates'!$G$10:$G$27,'BBG rates'!$J$10:$J$27)</f>
        <v>0.1056</v>
      </c>
      <c r="X381" s="56">
        <f t="shared" si="117"/>
        <v>0.10554892405583161</v>
      </c>
      <c r="Y381" s="66">
        <f>T381*X381%/12+X382</f>
        <v>0</v>
      </c>
      <c r="Z381" s="72">
        <f t="shared" si="108"/>
        <v>0</v>
      </c>
      <c r="AA381" s="80">
        <f t="shared" si="109"/>
        <v>0</v>
      </c>
      <c r="AB381" s="81">
        <f t="shared" si="118"/>
        <v>0</v>
      </c>
      <c r="AD381" s="95">
        <f>locallinterp(R381,'BBG rates'!$N$10:$N$369,'BBG rates'!$P$10:$P$369)</f>
        <v>29.915995501484201</v>
      </c>
      <c r="AI381" s="185">
        <f t="shared" si="110"/>
        <v>360</v>
      </c>
      <c r="AJ381" s="127">
        <f>locallinterp(MIN(AI381,CAP_Senior*12),'BBG rates'!$X$24:$X$65,'BBG rates'!$Y$24:$Y$65)</f>
        <v>67.918742488467984</v>
      </c>
      <c r="AK381" s="127">
        <f>locallinterp(MIN(AI381,CAP_CB*12),'BBG rates'!$AA$25:$AA$40,'BBG rates'!$AC$25:$AC$40)</f>
        <v>11</v>
      </c>
      <c r="AL381" s="144">
        <f t="shared" si="111"/>
        <v>20.676186223039558</v>
      </c>
      <c r="AM381" s="142">
        <f>(SUMPRODUCT(AL381:AL$381,G381:G$381)+SUMPRODUCT(AL381:AL$381,H381:H$381))/12</f>
        <v>0</v>
      </c>
    </row>
  </sheetData>
  <mergeCells count="3">
    <mergeCell ref="F15:G15"/>
    <mergeCell ref="J20:L20"/>
    <mergeCell ref="AI3:AM3"/>
  </mergeCells>
  <conditionalFormatting sqref="AJ22:AJ381">
    <cfRule type="cellIs" dxfId="33" priority="2" operator="equal">
      <formula>AJ21</formula>
    </cfRule>
  </conditionalFormatting>
  <conditionalFormatting sqref="AK22:AK381">
    <cfRule type="cellIs" dxfId="32"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AM381"/>
  <sheetViews>
    <sheetView workbookViewId="0">
      <selection activeCell="AH18" sqref="AH18"/>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6" width="6.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61203.197154546404</v>
      </c>
    </row>
    <row r="3" spans="5:39" ht="13.5" thickBot="1" x14ac:dyDescent="0.25">
      <c r="E3" s="16" t="s">
        <v>20</v>
      </c>
      <c r="F3" s="17">
        <f>SUM(L22:L381)/SUM(K22:K381)</f>
        <v>6.0394453542522539</v>
      </c>
      <c r="N3" t="s">
        <v>23</v>
      </c>
      <c r="AI3" s="331" t="s">
        <v>137</v>
      </c>
      <c r="AJ3" s="332"/>
      <c r="AK3" s="332"/>
      <c r="AL3" s="332"/>
      <c r="AM3" s="333"/>
    </row>
    <row r="4" spans="5:39" ht="13.5" thickBot="1" x14ac:dyDescent="0.25">
      <c r="E4" t="s">
        <v>21</v>
      </c>
      <c r="F4" s="26">
        <f ca="1">(N4+(N7*N6/(1+F12)^N6))/(N5+(N7/(1+F12)^N6))</f>
        <v>0.9504428684963464</v>
      </c>
      <c r="N4">
        <f ca="1">SUM(OFFSET($L$22,,,$I$7*$I$9))</f>
        <v>588665.5508486405</v>
      </c>
    </row>
    <row r="5" spans="5:39" ht="13.5" thickBot="1" x14ac:dyDescent="0.25">
      <c r="N5">
        <f ca="1">SUM(OFFSET($K$22,,,$I$7*$I$9))</f>
        <v>1099495.4612817089</v>
      </c>
      <c r="AI5" s="30" t="s">
        <v>164</v>
      </c>
      <c r="AJ5" s="94"/>
    </row>
    <row r="6" spans="5:39" ht="13.5" thickBot="1" x14ac:dyDescent="0.25">
      <c r="E6" s="3" t="s">
        <v>11</v>
      </c>
      <c r="F6" s="90">
        <v>10000000</v>
      </c>
      <c r="H6" s="3" t="s">
        <v>13</v>
      </c>
      <c r="I6" s="70">
        <f>'[2]Option Premium'!$B$19</f>
        <v>15</v>
      </c>
      <c r="N6" s="25">
        <f ca="1">OFFSET($D$21,$I$9*$I$7,0)</f>
        <v>1</v>
      </c>
      <c r="AI6" s="167" t="s">
        <v>163</v>
      </c>
      <c r="AJ6" s="168">
        <f>CAP_Senior</f>
        <v>20</v>
      </c>
    </row>
    <row r="7" spans="5:39" ht="13.5" thickBot="1" x14ac:dyDescent="0.25">
      <c r="E7" s="1"/>
      <c r="H7" s="3" t="s">
        <v>14</v>
      </c>
      <c r="I7" s="71">
        <v>12</v>
      </c>
      <c r="K7" s="9"/>
      <c r="N7">
        <f ca="1">OFFSET($N$22,$I$7*$I$9,0)</f>
        <v>9353896.3999754917</v>
      </c>
      <c r="AI7" s="167" t="s">
        <v>161</v>
      </c>
      <c r="AJ7" s="168">
        <f>CAP_CB</f>
        <v>20</v>
      </c>
    </row>
    <row r="8" spans="5:39" ht="13.5" thickBot="1" x14ac:dyDescent="0.25">
      <c r="H8" s="3" t="s">
        <v>1</v>
      </c>
      <c r="I8" s="3">
        <f>I6*I7</f>
        <v>180</v>
      </c>
    </row>
    <row r="9" spans="5:39" ht="13.5" thickBot="1" x14ac:dyDescent="0.25">
      <c r="E9" s="1"/>
      <c r="H9" s="24" t="s">
        <v>22</v>
      </c>
      <c r="I9" s="19">
        <v>1</v>
      </c>
      <c r="AI9" s="186" t="s">
        <v>162</v>
      </c>
    </row>
    <row r="10" spans="5:39" ht="13.5" thickBot="1" x14ac:dyDescent="0.25">
      <c r="E10" s="4"/>
      <c r="F10" s="27" t="s">
        <v>7</v>
      </c>
      <c r="G10" s="27" t="s">
        <v>8</v>
      </c>
      <c r="I10" s="22"/>
      <c r="AI10" s="168" t="str">
        <f>Senior_LP_TYPE</f>
        <v>A+/A spread not capped</v>
      </c>
    </row>
    <row r="11" spans="5:39" x14ac:dyDescent="0.2">
      <c r="E11" s="7" t="s">
        <v>12</v>
      </c>
      <c r="F11" s="69">
        <f>'[2]Option Premium'!$C$19%</f>
        <v>1.5800000000000002E-2</v>
      </c>
      <c r="G11" s="6">
        <f>(1+F11)^(1/$I$7)-1</f>
        <v>1.3072269593599195E-3</v>
      </c>
    </row>
    <row r="12" spans="5:39" x14ac:dyDescent="0.2">
      <c r="E12" s="7" t="s">
        <v>16</v>
      </c>
      <c r="F12" s="18">
        <f>F11</f>
        <v>1.5800000000000002E-2</v>
      </c>
      <c r="G12" s="6"/>
      <c r="T12" s="21" t="s">
        <v>67</v>
      </c>
      <c r="AI12" s="30" t="s">
        <v>165</v>
      </c>
      <c r="AJ12" s="147" t="s">
        <v>131</v>
      </c>
      <c r="AK12" s="147" t="s">
        <v>134</v>
      </c>
    </row>
    <row r="13" spans="5:39" ht="13.5" thickBot="1" x14ac:dyDescent="0.25">
      <c r="E13" s="7" t="s">
        <v>0</v>
      </c>
      <c r="F13" s="91">
        <f>'[2]Option Premium'!$K$3</f>
        <v>0.04</v>
      </c>
      <c r="G13" s="6">
        <f>(1+F13)^(1/$I$7)-1</f>
        <v>3.2737397821989145E-3</v>
      </c>
      <c r="T13" s="21" t="s">
        <v>69</v>
      </c>
      <c r="AJ13" s="180">
        <f>Sec_Factor_Inelligible</f>
        <v>0</v>
      </c>
      <c r="AK13" s="179">
        <f>1-AJ13</f>
        <v>1</v>
      </c>
    </row>
    <row r="14" spans="5:39" x14ac:dyDescent="0.2">
      <c r="J14" s="2"/>
      <c r="AL14" s="178" t="s">
        <v>135</v>
      </c>
    </row>
    <row r="15" spans="5:39" ht="25.5" x14ac:dyDescent="0.2">
      <c r="E15" s="1"/>
      <c r="F15" s="330" t="s">
        <v>4</v>
      </c>
      <c r="G15" s="330"/>
      <c r="J15" s="2"/>
      <c r="Y15" s="84" t="s">
        <v>76</v>
      </c>
      <c r="AJ15" s="182">
        <f>AL15*AK13</f>
        <v>0.17</v>
      </c>
      <c r="AL15" s="183">
        <f>Sec_Factor_OC</f>
        <v>0.17</v>
      </c>
      <c r="AM15" s="151" t="s">
        <v>130</v>
      </c>
    </row>
    <row r="16" spans="5:39" ht="15.75" thickBot="1" x14ac:dyDescent="0.25">
      <c r="E16" s="1"/>
      <c r="F16" s="27" t="s">
        <v>5</v>
      </c>
      <c r="G16" s="27" t="s">
        <v>6</v>
      </c>
      <c r="J16" s="2"/>
      <c r="U16" s="30" t="s">
        <v>73</v>
      </c>
      <c r="AA16" s="30" t="s">
        <v>65</v>
      </c>
      <c r="AD16" s="30" t="s">
        <v>80</v>
      </c>
      <c r="AK16" s="181">
        <f>AL16*AK13</f>
        <v>0.83</v>
      </c>
      <c r="AL16" s="183">
        <f>1-AL15</f>
        <v>0.83</v>
      </c>
      <c r="AM16" s="150" t="s">
        <v>136</v>
      </c>
    </row>
    <row r="17" spans="1:39" ht="13.5" thickBot="1" x14ac:dyDescent="0.25">
      <c r="E17" s="1"/>
      <c r="F17" s="10">
        <f>SUM(F22:F381)</f>
        <v>1016575.4878183642</v>
      </c>
      <c r="G17" s="11">
        <f>SUM(G22:H381)</f>
        <v>9999999.9999999981</v>
      </c>
      <c r="AA17" s="87">
        <f>Y20/SUMPRODUCT(V22:V381,U22:U381)*1200</f>
        <v>-0.51298069321147599</v>
      </c>
      <c r="AB17" s="88" t="s">
        <v>77</v>
      </c>
      <c r="AD17" t="s">
        <v>82</v>
      </c>
      <c r="AF17" s="103" t="s">
        <v>85</v>
      </c>
      <c r="AG17" s="73">
        <f>AG18/AD18</f>
        <v>9.9748260147299828</v>
      </c>
      <c r="AM17" s="30" t="s">
        <v>88</v>
      </c>
    </row>
    <row r="18" spans="1:39" ht="13.5" thickBot="1" x14ac:dyDescent="0.25">
      <c r="N18" t="s">
        <v>19</v>
      </c>
      <c r="S18" s="75" t="s">
        <v>79</v>
      </c>
      <c r="T18" s="93">
        <f>locallinterp(T19*12,'BBG rates'!$A$10:$A$27,'BBG rates'!$D$10:$D$27)</f>
        <v>-0.51098531800352354</v>
      </c>
      <c r="U18" s="92" t="s">
        <v>78</v>
      </c>
      <c r="AA18" s="73">
        <f>((1+AA17%/12)^12-1)*100</f>
        <v>-0.51177630972651933</v>
      </c>
      <c r="AB18" s="86" t="s">
        <v>66</v>
      </c>
      <c r="AD18" s="96">
        <f>(SUMPRODUCT(AD22:AD381,G22:G381)+SUMPRODUCT(AD22:AD381,H22:H381))/F6</f>
        <v>6.5899955728781263</v>
      </c>
      <c r="AE18" t="s">
        <v>83</v>
      </c>
      <c r="AF18" s="103" t="s">
        <v>87</v>
      </c>
      <c r="AG18">
        <f>SUM('[2]Option Premium'!$T$38:$T$51)*100</f>
        <v>65.734059277300148</v>
      </c>
      <c r="AM18" s="146">
        <f>SUM(AM22:AM381)/SUM(E21:E380)*12+EMTN_Addon</f>
        <v>16.3678459883199</v>
      </c>
    </row>
    <row r="19" spans="1:39" ht="13.5" thickBot="1" x14ac:dyDescent="0.25">
      <c r="J19" t="s">
        <v>24</v>
      </c>
      <c r="K19" t="s">
        <v>25</v>
      </c>
      <c r="L19" t="s">
        <v>26</v>
      </c>
      <c r="S19" s="1" t="s">
        <v>27</v>
      </c>
      <c r="T19" s="74">
        <f>IF(I7=12,SUMPRODUCT(T22:T381,D22:D381)/F6,"set frequency to 12")</f>
        <v>0.95562519310608862</v>
      </c>
      <c r="U19" t="str">
        <f>IF(SUM(T22:T381)=F6,"ok","check")</f>
        <v>ok</v>
      </c>
      <c r="W19" s="77" t="s">
        <v>70</v>
      </c>
      <c r="X19" s="76"/>
      <c r="Y19" s="76"/>
      <c r="Z19" s="76"/>
      <c r="AA19" s="85" t="s">
        <v>71</v>
      </c>
      <c r="AJ19" s="145">
        <f>AJ13+AL15*(1-AJ13)</f>
        <v>0.17</v>
      </c>
      <c r="AK19" s="141">
        <f>AL16*(1-AJ13)</f>
        <v>0.83</v>
      </c>
      <c r="AL19" t="str">
        <f>IF(AJ19+AK19=1,"ok","check")</f>
        <v>ok</v>
      </c>
    </row>
    <row r="20" spans="1:39" ht="13.5" thickBot="1" x14ac:dyDescent="0.25">
      <c r="A20" s="4"/>
      <c r="B20" s="4"/>
      <c r="C20" s="4"/>
      <c r="D20" s="4"/>
      <c r="E20" s="27" t="str">
        <f>CONCATENATE("Outstanding ",F13*100,"% prepay")</f>
        <v>Outstanding 4% prepay</v>
      </c>
      <c r="F20" s="8" t="s">
        <v>9</v>
      </c>
      <c r="G20" s="27" t="s">
        <v>10</v>
      </c>
      <c r="H20" s="8" t="s">
        <v>2</v>
      </c>
      <c r="I20" s="27" t="s">
        <v>3</v>
      </c>
      <c r="J20" s="330" t="s">
        <v>15</v>
      </c>
      <c r="K20" s="330"/>
      <c r="L20" s="330"/>
      <c r="M20" s="20"/>
      <c r="N20" s="27" t="s">
        <v>18</v>
      </c>
      <c r="O20" s="27"/>
      <c r="P20" s="27"/>
      <c r="S20" s="33" t="str">
        <f>"Principals only (incl "&amp;F13*100&amp;"% CPR)"</f>
        <v>Principals only (incl 4% CPR)</v>
      </c>
      <c r="T20" s="76"/>
      <c r="U20" s="32"/>
      <c r="X20" s="30" t="s">
        <v>63</v>
      </c>
      <c r="Y20" s="67">
        <f>SUMPRODUCT(Y22:Y381,$V22:$V381)</f>
        <v>-49153.638169304533</v>
      </c>
      <c r="Z20" s="30"/>
      <c r="AA20" s="78">
        <f>SUMPRODUCT(AA22:AA381,$V22:$V381)</f>
        <v>-49153.638169304519</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9918112.3877709564</v>
      </c>
      <c r="F22" s="2">
        <f t="shared" ref="F22:F85" si="1">IF($A22&lt;=$I$8,-IPMT($G$11,1,$I$8-$A22+1,$E21),0)</f>
        <v>13072.269593599194</v>
      </c>
      <c r="G22" s="2">
        <f>IF($A22&lt;=$I$8,-PPMT($G$11,1,$I$8-$A22+1,$E21),0)</f>
        <v>49311.647910543972</v>
      </c>
      <c r="H22" s="2">
        <f>IF($A22&lt;=$I$8,(E21-G22)*$G$13,0)</f>
        <v>32575.964318498609</v>
      </c>
      <c r="I22" s="2">
        <f>SUM(F22:H22)</f>
        <v>94959.881822641779</v>
      </c>
      <c r="J22" s="2">
        <f>IF($I$7=1,I22*A22,IF($I$7=2,I22*B22,IF($I$7=4,I22*C22,I22*D22)))</f>
        <v>7913.3234852201476</v>
      </c>
      <c r="K22" s="2">
        <f>I22/(1+$F$12)^IF($I$7=1,$A22,IF($I$7=2,$B22,IF($I$7=4,$C22,$D22)))</f>
        <v>94835.909764681957</v>
      </c>
      <c r="L22" s="2">
        <f>J22/(1+$F$12)^IF($I$7=1,$A22,IF($I$7=2,$B22,IF($I$7=4,$C22,$D22)))</f>
        <v>7902.9924803901631</v>
      </c>
      <c r="M22" s="2"/>
      <c r="N22" s="28">
        <f>IF($A22&lt;=$I$8,N21-P22,0)</f>
        <v>9950688.3520894554</v>
      </c>
      <c r="O22" s="2">
        <f>IF($A22&lt;=$I$8,-IPMT($G$11,1,$I$8-$A22+1,$N21),0)</f>
        <v>13072.269593599194</v>
      </c>
      <c r="P22" s="2">
        <f>IF($A22&lt;=$I$8,-PPMT($G$11,1,$I$8-$A22+1,$N21),0)</f>
        <v>49311.647910543972</v>
      </c>
      <c r="R22">
        <f>ROUND(D22*12,1)</f>
        <v>1</v>
      </c>
      <c r="S22" s="89">
        <f t="shared" ref="S22:S85" si="2">IF(D22&lt;$I$9,G22+H22,0)</f>
        <v>81887.612229042585</v>
      </c>
      <c r="T22" s="89">
        <f>IF(AND(S22=0,S21&gt;0),SUM($G22:$H$381),S22)</f>
        <v>81887.612229042585</v>
      </c>
      <c r="U22" s="82">
        <f>SUM(T22:T$381)</f>
        <v>9999999.9999999963</v>
      </c>
      <c r="V22" s="68">
        <f>localspline(R22,'BBG rates'!$G$10:$G$27,'BBG rates'!$K$10:$K$27)</f>
        <v>1.0002517930437387</v>
      </c>
      <c r="W22" s="68">
        <f>locallinterp(R22,'BBG rates'!$G$10:$G$27,'BBG rates'!$J$10:$J$27)</f>
        <v>-0.48612500000000003</v>
      </c>
      <c r="X22" s="56">
        <f>((1+W22%)^(1/12)-1)*1200</f>
        <v>-0.48721149787493978</v>
      </c>
      <c r="Y22" s="66">
        <f t="shared" ref="Y22:Y85" si="3">T22*X22%/12+Y23</f>
        <v>-4268.2172912231599</v>
      </c>
      <c r="Z22" s="72">
        <f t="shared" ref="Z22:Z85" si="4">IF(U22=0,0,Y22*1200/U22)</f>
        <v>-0.51218607494677937</v>
      </c>
      <c r="AA22" s="79">
        <f t="shared" ref="AA22:AA85" si="5">T22*$AA$17%/12+AA23</f>
        <v>-4274.8391100956314</v>
      </c>
      <c r="AB22" s="81">
        <f>IF(U22=0,0,AA22*1200/U22)</f>
        <v>-0.51298069321147599</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10925102.735382158</v>
      </c>
    </row>
    <row r="23" spans="1:39" x14ac:dyDescent="0.2">
      <c r="A23" s="7">
        <v>2</v>
      </c>
      <c r="B23" s="7">
        <v>1</v>
      </c>
      <c r="C23" s="7">
        <v>0.5</v>
      </c>
      <c r="D23" s="12">
        <f t="shared" si="0"/>
        <v>0.16666666666666666</v>
      </c>
      <c r="E23" s="29">
        <f>IF($A23&lt;=$I$8,E22-G23-H23,0)</f>
        <v>9836589.7191419825</v>
      </c>
      <c r="F23" s="2">
        <f t="shared" si="1"/>
        <v>12965.223899255778</v>
      </c>
      <c r="G23" s="2">
        <f t="shared" ref="G23:G86" si="8">IF($A23&lt;=$I$8,-PPMT($G$11,1,$I$8-$A23+1,$E22),0)</f>
        <v>49214.464892384647</v>
      </c>
      <c r="H23" s="2">
        <f t="shared" ref="H23:H86" si="9">IF($A23&lt;=$I$8,(E22-G23)*$G$13,0)</f>
        <v>32308.203736587813</v>
      </c>
      <c r="I23" s="2">
        <f t="shared" ref="I23:I80" si="10">SUM(F23:H23)</f>
        <v>94487.892528228229</v>
      </c>
      <c r="J23" s="2">
        <f>IF($I$7=1,I23*A23,IF($I$7=2,I23*B23,IF($I$7=4,I23*C23,I23*D23)))</f>
        <v>15747.982088038038</v>
      </c>
      <c r="K23" s="2">
        <f t="shared" ref="K23:L85" si="11">I23/(1+$F$12)^IF($I$7=1,$A23,IF($I$7=2,$B23,IF($I$7=4,$C23,$D23)))</f>
        <v>94241.341839157874</v>
      </c>
      <c r="L23" s="2">
        <f t="shared" si="11"/>
        <v>15706.890306526311</v>
      </c>
      <c r="M23" s="2"/>
      <c r="N23" s="28">
        <f>IF($A23&lt;=$I$8,N22-P23,0)</f>
        <v>9901312.2426633518</v>
      </c>
      <c r="O23" s="2">
        <f t="shared" ref="O23:O86" si="12">IF($A23&lt;=$I$8,-IPMT($G$11,1,$I$8-$A23+1,$N22),0)</f>
        <v>13007.808078040067</v>
      </c>
      <c r="P23" s="2">
        <f t="shared" ref="P23:P86" si="13">IF($A23&lt;=$I$8,-PPMT($G$11,1,$I$8-$A23+1,$N22),0)</f>
        <v>49376.109426103096</v>
      </c>
      <c r="R23">
        <f t="shared" ref="R23:R86" si="14">ROUND(D23*12,1)</f>
        <v>2</v>
      </c>
      <c r="S23" s="89">
        <f t="shared" si="2"/>
        <v>81522.66862897246</v>
      </c>
      <c r="T23" s="89">
        <f>IF(AND(S23=0,S22&gt;0),SUM($G23:$H$381),S23)</f>
        <v>81522.66862897246</v>
      </c>
      <c r="U23" s="82">
        <f>SUM(T23:T$381)</f>
        <v>9918112.3877709545</v>
      </c>
      <c r="V23" s="68">
        <f>localspline(R23,'BBG rates'!$G$10:$G$27,'BBG rates'!$K$10:$K$27)</f>
        <v>1.0007036717399336</v>
      </c>
      <c r="W23" s="68">
        <f>locallinterp(R23,'BBG rates'!$G$10:$G$27,'BBG rates'!$J$10:$J$27)</f>
        <v>-0.48849999999999999</v>
      </c>
      <c r="X23" s="56">
        <f t="shared" ref="X23:X86" si="15">((1+W23%)^(1/12)-1)*1200</f>
        <v>-0.48959715685596983</v>
      </c>
      <c r="Y23" s="66">
        <f t="shared" si="3"/>
        <v>-4234.970136046898</v>
      </c>
      <c r="Z23" s="72">
        <f t="shared" si="4"/>
        <v>-0.51239227431243328</v>
      </c>
      <c r="AA23" s="79">
        <f t="shared" si="5"/>
        <v>-4239.8334733567253</v>
      </c>
      <c r="AB23" s="81">
        <f t="shared" ref="AB23:AB86" si="16">IF(U23=0,0,AA23*1200/U23)</f>
        <v>-0.51298069321147588</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10923922.757636497</v>
      </c>
    </row>
    <row r="24" spans="1:39" x14ac:dyDescent="0.2">
      <c r="A24" s="7">
        <v>3</v>
      </c>
      <c r="B24" s="7">
        <v>1.5</v>
      </c>
      <c r="C24" s="7">
        <v>0.75</v>
      </c>
      <c r="D24" s="12">
        <f t="shared" si="0"/>
        <v>0.25</v>
      </c>
      <c r="E24" s="29">
        <f t="shared" ref="E24:E87" si="17">IF($A24&lt;=$I$8,E23-G24-H24,0)</f>
        <v>9755430.6084821615</v>
      </c>
      <c r="F24" s="2">
        <f t="shared" si="1"/>
        <v>12858.655269025019</v>
      </c>
      <c r="G24" s="2">
        <f t="shared" si="8"/>
        <v>49117.473401773452</v>
      </c>
      <c r="H24" s="2">
        <f t="shared" si="9"/>
        <v>32041.637258047471</v>
      </c>
      <c r="I24" s="2">
        <f t="shared" ref="I24:I30" si="18">SUM(F24:H24)</f>
        <v>94017.76592884594</v>
      </c>
      <c r="J24" s="2">
        <f t="shared" ref="J24:J87" si="19">IF($I$7=1,I24*A24,IF($I$7=2,I24*B24,IF($I$7=4,I24*C24,I24*D24)))</f>
        <v>23504.441482211485</v>
      </c>
      <c r="K24" s="2">
        <f t="shared" si="11"/>
        <v>93650.020127128068</v>
      </c>
      <c r="L24" s="2">
        <f t="shared" si="11"/>
        <v>23412.505031782017</v>
      </c>
      <c r="M24" s="2"/>
      <c r="N24" s="28">
        <f t="shared" ref="N24:N87" si="20">IF($A24&lt;=$I$8,N23-P24,0)</f>
        <v>9851871.5874558594</v>
      </c>
      <c r="O24" s="2">
        <f t="shared" si="12"/>
        <v>12943.262296649958</v>
      </c>
      <c r="P24" s="2">
        <f t="shared" si="13"/>
        <v>49440.655207493182</v>
      </c>
      <c r="R24">
        <f t="shared" si="14"/>
        <v>3</v>
      </c>
      <c r="S24" s="89">
        <f t="shared" si="2"/>
        <v>81159.11065982093</v>
      </c>
      <c r="T24" s="89">
        <f>IF(AND(S24=0,S23&gt;0),SUM($G24:$H$381),S24)</f>
        <v>81159.11065982093</v>
      </c>
      <c r="U24" s="82">
        <f>SUM(T24:T$381)</f>
        <v>9836589.7191419806</v>
      </c>
      <c r="V24" s="68">
        <f>localspline(R24,'BBG rates'!$G$10:$G$27,'BBG rates'!$K$10:$K$27)</f>
        <v>1.0011555447240852</v>
      </c>
      <c r="W24" s="68">
        <f>locallinterp(R24,'BBG rates'!$G$10:$G$27,'BBG rates'!$J$10:$J$27)</f>
        <v>-0.49087500000000001</v>
      </c>
      <c r="X24" s="56">
        <f t="shared" si="15"/>
        <v>-0.49198286803018298</v>
      </c>
      <c r="Y24" s="66">
        <f t="shared" si="3"/>
        <v>-4201.7090803968513</v>
      </c>
      <c r="Z24" s="72">
        <f t="shared" si="4"/>
        <v>-0.51258119332398322</v>
      </c>
      <c r="AA24" s="79">
        <f t="shared" si="5"/>
        <v>-4204.9838441352758</v>
      </c>
      <c r="AB24" s="81">
        <f t="shared" si="16"/>
        <v>-0.51298069321147599</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10921573.319616979</v>
      </c>
    </row>
    <row r="25" spans="1:39" x14ac:dyDescent="0.2">
      <c r="A25" s="7">
        <v>4</v>
      </c>
      <c r="B25" s="7">
        <v>2</v>
      </c>
      <c r="C25" s="7">
        <v>1</v>
      </c>
      <c r="D25" s="12">
        <f t="shared" si="0"/>
        <v>0.33333333333333331</v>
      </c>
      <c r="E25" s="29">
        <f t="shared" si="17"/>
        <v>9674633.6750729941</v>
      </c>
      <c r="F25" s="2">
        <f t="shared" si="1"/>
        <v>12752.561891572825</v>
      </c>
      <c r="G25" s="2">
        <f t="shared" si="8"/>
        <v>49020.67306124937</v>
      </c>
      <c r="H25" s="2">
        <f t="shared" si="9"/>
        <v>31776.260347918236</v>
      </c>
      <c r="I25" s="2">
        <f t="shared" si="18"/>
        <v>93549.49530074044</v>
      </c>
      <c r="J25" s="2">
        <f t="shared" si="19"/>
        <v>31183.165100246813</v>
      </c>
      <c r="K25" s="2">
        <f>I25/(1+$F$12)^IF($I$7=1,$A25,IF($I$7=2,$B25,IF($I$7=4,$C25,$D25)))</f>
        <v>93061.928054983044</v>
      </c>
      <c r="L25" s="2">
        <f>J25/(1+$F$12)^IF($I$7=1,$A25,IF($I$7=2,$B25,IF($I$7=4,$C25,$D25)))</f>
        <v>31020.642684994345</v>
      </c>
      <c r="M25" s="2"/>
      <c r="N25" s="28">
        <f t="shared" si="20"/>
        <v>9802366.3020909913</v>
      </c>
      <c r="O25" s="2">
        <f t="shared" si="12"/>
        <v>12878.632139274307</v>
      </c>
      <c r="P25" s="2">
        <f t="shared" si="13"/>
        <v>49505.285364868847</v>
      </c>
      <c r="R25">
        <f t="shared" si="14"/>
        <v>4</v>
      </c>
      <c r="S25" s="89">
        <f t="shared" si="2"/>
        <v>80796.933409167599</v>
      </c>
      <c r="T25" s="89">
        <f>IF(AND(S25=0,S24&gt;0),SUM($G25:$H$381),S25)</f>
        <v>80796.933409167599</v>
      </c>
      <c r="U25" s="82">
        <f>SUM(T25:T$381)</f>
        <v>9755430.6084821597</v>
      </c>
      <c r="V25" s="68">
        <f>localspline(R25,'BBG rates'!$G$10:$G$27,'BBG rates'!$K$10:$K$27)</f>
        <v>1.0016072346102698</v>
      </c>
      <c r="W25" s="68">
        <f>locallinterp(R25,'BBG rates'!$G$10:$G$27,'BBG rates'!$J$10:$J$27)</f>
        <v>-0.49325000000000002</v>
      </c>
      <c r="X25" s="56">
        <f t="shared" si="15"/>
        <v>-0.49436863140024379</v>
      </c>
      <c r="Y25" s="66">
        <f t="shared" si="3"/>
        <v>-4168.435003705853</v>
      </c>
      <c r="Z25" s="72">
        <f t="shared" si="4"/>
        <v>-0.51275255856955959</v>
      </c>
      <c r="AA25" s="79">
        <f t="shared" si="5"/>
        <v>-4170.2896300963575</v>
      </c>
      <c r="AB25" s="81">
        <f t="shared" si="16"/>
        <v>-0.51298069321147599</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10918064.87889575</v>
      </c>
    </row>
    <row r="26" spans="1:39" x14ac:dyDescent="0.2">
      <c r="A26" s="7">
        <v>5</v>
      </c>
      <c r="B26" s="7">
        <v>2.5</v>
      </c>
      <c r="C26" s="7">
        <v>1.25</v>
      </c>
      <c r="D26" s="12">
        <f t="shared" si="0"/>
        <v>0.41666666666666669</v>
      </c>
      <c r="E26" s="29">
        <f t="shared" si="17"/>
        <v>9594197.5430915784</v>
      </c>
      <c r="F26" s="2">
        <f t="shared" si="1"/>
        <v>12646.941961986753</v>
      </c>
      <c r="G26" s="2">
        <f t="shared" si="8"/>
        <v>48924.063494095273</v>
      </c>
      <c r="H26" s="2">
        <f t="shared" si="9"/>
        <v>31512.068487320303</v>
      </c>
      <c r="I26" s="2">
        <f t="shared" si="18"/>
        <v>93083.073943402327</v>
      </c>
      <c r="J26" s="2">
        <f t="shared" si="19"/>
        <v>38784.614143084305</v>
      </c>
      <c r="K26" s="2">
        <f t="shared" si="11"/>
        <v>92477.049130575455</v>
      </c>
      <c r="L26" s="2">
        <f t="shared" si="11"/>
        <v>38532.103804406441</v>
      </c>
      <c r="M26" s="2"/>
      <c r="N26" s="28">
        <f t="shared" si="20"/>
        <v>9752796.3020824622</v>
      </c>
      <c r="O26" s="2">
        <f t="shared" si="12"/>
        <v>12813.917495614545</v>
      </c>
      <c r="P26" s="2">
        <f t="shared" si="13"/>
        <v>49570.000008528616</v>
      </c>
      <c r="R26">
        <f t="shared" si="14"/>
        <v>5</v>
      </c>
      <c r="S26" s="89">
        <f t="shared" si="2"/>
        <v>80436.131981415572</v>
      </c>
      <c r="T26" s="89">
        <f>IF(AND(S26=0,S25&gt;0),SUM($G26:$H$381),S26)</f>
        <v>80436.131981415572</v>
      </c>
      <c r="U26" s="82">
        <f>SUM(T26:T$381)</f>
        <v>9674633.6750729922</v>
      </c>
      <c r="V26" s="68">
        <f>localspline(R26,'BBG rates'!$G$10:$G$27,'BBG rates'!$K$10:$K$27)</f>
        <v>1.0020585640125637</v>
      </c>
      <c r="W26" s="68">
        <f>locallinterp(R26,'BBG rates'!$G$10:$G$27,'BBG rates'!$J$10:$J$27)</f>
        <v>-0.49562499999999998</v>
      </c>
      <c r="X26" s="56">
        <f t="shared" si="15"/>
        <v>-0.49675444696828386</v>
      </c>
      <c r="Y26" s="66">
        <f t="shared" si="3"/>
        <v>-4135.1487792134976</v>
      </c>
      <c r="Z26" s="72">
        <f t="shared" si="4"/>
        <v>-0.51290609047466174</v>
      </c>
      <c r="AA26" s="79">
        <f t="shared" si="5"/>
        <v>-4135.7502410050274</v>
      </c>
      <c r="AB26" s="81">
        <f t="shared" si="16"/>
        <v>-0.51298069321147599</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10913312.92508615</v>
      </c>
    </row>
    <row r="27" spans="1:39" x14ac:dyDescent="0.2">
      <c r="A27" s="7">
        <v>6</v>
      </c>
      <c r="B27" s="7">
        <v>3</v>
      </c>
      <c r="C27" s="7">
        <v>1.5</v>
      </c>
      <c r="D27" s="12">
        <f t="shared" si="0"/>
        <v>0.5</v>
      </c>
      <c r="E27" s="29">
        <f t="shared" si="17"/>
        <v>9514120.841593843</v>
      </c>
      <c r="F27" s="2">
        <f t="shared" si="1"/>
        <v>12541.793681754014</v>
      </c>
      <c r="G27" s="2">
        <f t="shared" si="8"/>
        <v>48827.644324336448</v>
      </c>
      <c r="H27" s="2">
        <f t="shared" si="9"/>
        <v>31249.057173398345</v>
      </c>
      <c r="I27" s="2">
        <f t="shared" si="18"/>
        <v>92618.495179488818</v>
      </c>
      <c r="J27" s="2">
        <f t="shared" si="19"/>
        <v>46309.247589744409</v>
      </c>
      <c r="K27" s="2">
        <f t="shared" si="11"/>
        <v>91895.366942829001</v>
      </c>
      <c r="L27" s="2">
        <f t="shared" si="11"/>
        <v>45947.683471414501</v>
      </c>
      <c r="M27" s="2"/>
      <c r="N27" s="28">
        <f t="shared" si="20"/>
        <v>9703161.5028335471</v>
      </c>
      <c r="O27" s="2">
        <f t="shared" si="12"/>
        <v>12749.118255227924</v>
      </c>
      <c r="P27" s="2">
        <f t="shared" si="13"/>
        <v>49634.799248915231</v>
      </c>
      <c r="R27">
        <f t="shared" si="14"/>
        <v>6</v>
      </c>
      <c r="S27" s="89">
        <f t="shared" si="2"/>
        <v>80076.701497734786</v>
      </c>
      <c r="T27" s="89">
        <f>IF(AND(S27=0,S26&gt;0),SUM($G27:$H$381),S27)</f>
        <v>80076.701497734786</v>
      </c>
      <c r="U27" s="82">
        <f>SUM(T27:T$381)</f>
        <v>9594197.5430915765</v>
      </c>
      <c r="V27" s="68">
        <f>localspline(R27,'BBG rates'!$G$10:$G$27,'BBG rates'!$K$10:$K$27)</f>
        <v>1.0025100708007813</v>
      </c>
      <c r="W27" s="68">
        <f>locallinterp(R27,'BBG rates'!$G$10:$G$27,'BBG rates'!$J$10:$J$27)</f>
        <v>-0.498</v>
      </c>
      <c r="X27" s="56">
        <f t="shared" si="15"/>
        <v>-0.49914031473683451</v>
      </c>
      <c r="Y27" s="66">
        <f t="shared" si="3"/>
        <v>-4101.8512739979178</v>
      </c>
      <c r="Z27" s="72">
        <f t="shared" si="4"/>
        <v>-0.51304150312621088</v>
      </c>
      <c r="AA27" s="79">
        <f t="shared" si="5"/>
        <v>-4101.3650887191307</v>
      </c>
      <c r="AB27" s="81">
        <f t="shared" si="16"/>
        <v>-0.51298069321147599</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10907328.644442007</v>
      </c>
    </row>
    <row r="28" spans="1:39" x14ac:dyDescent="0.2">
      <c r="A28" s="7">
        <v>7</v>
      </c>
      <c r="B28" s="7">
        <v>3.5</v>
      </c>
      <c r="C28" s="7">
        <v>1.75</v>
      </c>
      <c r="D28" s="12">
        <f t="shared" si="0"/>
        <v>0.58333333333333337</v>
      </c>
      <c r="E28" s="29">
        <f t="shared" si="17"/>
        <v>9434402.2044978365</v>
      </c>
      <c r="F28" s="2">
        <f t="shared" si="1"/>
        <v>12437.115258739557</v>
      </c>
      <c r="G28" s="2">
        <f t="shared" si="8"/>
        <v>48731.415176739189</v>
      </c>
      <c r="H28" s="2">
        <f t="shared" si="9"/>
        <v>30987.221919266634</v>
      </c>
      <c r="I28" s="2">
        <f t="shared" si="18"/>
        <v>92155.752354745375</v>
      </c>
      <c r="J28" s="2">
        <f t="shared" si="19"/>
        <v>53757.522206934802</v>
      </c>
      <c r="K28" s="2">
        <f t="shared" si="11"/>
        <v>91316.86516134908</v>
      </c>
      <c r="L28" s="2">
        <f t="shared" si="11"/>
        <v>53268.171344120296</v>
      </c>
      <c r="M28" s="2"/>
      <c r="N28" s="28">
        <f t="shared" si="20"/>
        <v>9653461.8196369316</v>
      </c>
      <c r="O28" s="2">
        <f t="shared" si="12"/>
        <v>12684.234307527324</v>
      </c>
      <c r="P28" s="2">
        <f t="shared" si="13"/>
        <v>49699.683196615842</v>
      </c>
      <c r="R28">
        <f t="shared" si="14"/>
        <v>7</v>
      </c>
      <c r="S28" s="89">
        <f t="shared" si="2"/>
        <v>79718.637096005827</v>
      </c>
      <c r="T28" s="89">
        <f>IF(AND(S28=0,S27&gt;0),SUM($G28:$H$381),S28)</f>
        <v>79718.637096005827</v>
      </c>
      <c r="U28" s="82">
        <f>SUM(T28:T$381)</f>
        <v>9514120.841593843</v>
      </c>
      <c r="V28" s="68">
        <f>localspline(R28,'BBG rates'!$G$10:$G$27,'BBG rates'!$K$10:$K$27)</f>
        <v>1.0029614583797093</v>
      </c>
      <c r="W28" s="68">
        <f>locallinterp(R28,'BBG rates'!$G$10:$G$27,'BBG rates'!$J$10:$J$27)</f>
        <v>-0.50037500000000001</v>
      </c>
      <c r="X28" s="56">
        <f t="shared" si="15"/>
        <v>-0.50152623470829383</v>
      </c>
      <c r="Y28" s="66">
        <f t="shared" si="3"/>
        <v>-4068.5433490073624</v>
      </c>
      <c r="Z28" s="72">
        <f t="shared" si="4"/>
        <v>-0.51315850409053043</v>
      </c>
      <c r="AA28" s="79">
        <f t="shared" si="5"/>
        <v>-4067.1335871821334</v>
      </c>
      <c r="AB28" s="81">
        <f t="shared" si="16"/>
        <v>-0.51298069321147588</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10900559.911008218</v>
      </c>
    </row>
    <row r="29" spans="1:39" x14ac:dyDescent="0.2">
      <c r="A29" s="7">
        <v>8</v>
      </c>
      <c r="B29" s="7">
        <v>4</v>
      </c>
      <c r="C29" s="7">
        <v>2</v>
      </c>
      <c r="D29" s="12">
        <f t="shared" si="0"/>
        <v>0.66666666666666663</v>
      </c>
      <c r="E29" s="29">
        <f t="shared" si="17"/>
        <v>9355040.2705670726</v>
      </c>
      <c r="F29" s="2">
        <f t="shared" si="1"/>
        <v>12332.904907164228</v>
      </c>
      <c r="G29" s="2">
        <f t="shared" si="8"/>
        <v>48635.375676809228</v>
      </c>
      <c r="H29" s="2">
        <f t="shared" si="9"/>
        <v>30726.558253954347</v>
      </c>
      <c r="I29" s="2">
        <f t="shared" si="18"/>
        <v>91694.838837927804</v>
      </c>
      <c r="J29" s="2">
        <f t="shared" si="19"/>
        <v>61129.892558618536</v>
      </c>
      <c r="K29" s="2">
        <f t="shared" si="11"/>
        <v>90741.527536035355</v>
      </c>
      <c r="L29" s="2">
        <f t="shared" si="11"/>
        <v>60494.351690690237</v>
      </c>
      <c r="M29" s="2"/>
      <c r="N29" s="28">
        <f t="shared" si="20"/>
        <v>9603697.1676745694</v>
      </c>
      <c r="O29" s="2">
        <f t="shared" si="12"/>
        <v>12619.265541781062</v>
      </c>
      <c r="P29" s="2">
        <f t="shared" si="13"/>
        <v>49764.651962362099</v>
      </c>
      <c r="R29">
        <f t="shared" si="14"/>
        <v>8</v>
      </c>
      <c r="S29" s="89">
        <f t="shared" si="2"/>
        <v>79361.933930763567</v>
      </c>
      <c r="T29" s="89">
        <f>IF(AND(S29=0,S28&gt;0),SUM($G29:$H$381),S29)</f>
        <v>79361.933930763567</v>
      </c>
      <c r="U29" s="82">
        <f>SUM(T29:T$381)</f>
        <v>9434402.2044978365</v>
      </c>
      <c r="V29" s="68">
        <f>localspline(R29,'BBG rates'!$G$10:$G$27,'BBG rates'!$K$10:$K$27)</f>
        <v>1.0034130262005823</v>
      </c>
      <c r="W29" s="68">
        <f>locallinterp(R29,'BBG rates'!$G$10:$G$27,'BBG rates'!$J$10:$J$27)</f>
        <v>-0.50275000000000003</v>
      </c>
      <c r="X29" s="56">
        <f t="shared" si="15"/>
        <v>-0.50391220688492666</v>
      </c>
      <c r="Y29" s="66">
        <f t="shared" si="3"/>
        <v>-4035.2258590916649</v>
      </c>
      <c r="Z29" s="72">
        <f t="shared" si="4"/>
        <v>-0.51325679422501758</v>
      </c>
      <c r="AA29" s="79">
        <f t="shared" si="5"/>
        <v>-4033.055152415981</v>
      </c>
      <c r="AB29" s="81">
        <f t="shared" si="16"/>
        <v>-0.51298069321147599</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10892226.314756101</v>
      </c>
    </row>
    <row r="30" spans="1:39" x14ac:dyDescent="0.2">
      <c r="A30" s="7">
        <v>9</v>
      </c>
      <c r="B30" s="7">
        <v>4.5</v>
      </c>
      <c r="C30" s="7">
        <v>2.25</v>
      </c>
      <c r="D30" s="12">
        <f t="shared" si="0"/>
        <v>0.75</v>
      </c>
      <c r="E30" s="29">
        <f t="shared" si="17"/>
        <v>9276033.683393931</v>
      </c>
      <c r="F30" s="2">
        <f t="shared" si="1"/>
        <v>12229.160847582993</v>
      </c>
      <c r="G30" s="2">
        <f t="shared" si="8"/>
        <v>48539.525450790446</v>
      </c>
      <c r="H30" s="2">
        <f t="shared" si="9"/>
        <v>30467.061722351013</v>
      </c>
      <c r="I30" s="2">
        <f t="shared" si="18"/>
        <v>91235.748020724452</v>
      </c>
      <c r="J30" s="2">
        <f t="shared" si="19"/>
        <v>68426.811015543339</v>
      </c>
      <c r="K30" s="2">
        <f t="shared" si="11"/>
        <v>90169.337896696175</v>
      </c>
      <c r="L30" s="2">
        <f t="shared" si="11"/>
        <v>67627.003422522132</v>
      </c>
      <c r="M30" s="2"/>
      <c r="N30" s="28">
        <f t="shared" si="20"/>
        <v>9553867.462017538</v>
      </c>
      <c r="O30" s="2">
        <f t="shared" si="12"/>
        <v>12554.211847112698</v>
      </c>
      <c r="P30" s="2">
        <f t="shared" si="13"/>
        <v>49829.705657030463</v>
      </c>
      <c r="R30">
        <f t="shared" si="14"/>
        <v>9</v>
      </c>
      <c r="S30" s="89">
        <f t="shared" si="2"/>
        <v>79006.587173141452</v>
      </c>
      <c r="T30" s="89">
        <f>IF(AND(S30=0,S29&gt;0),SUM($G30:$H$381),S30)</f>
        <v>79006.587173141452</v>
      </c>
      <c r="U30" s="82">
        <f>SUM(T30:T$381)</f>
        <v>9355040.2705670726</v>
      </c>
      <c r="V30" s="68">
        <f>localspline(R30,'BBG rates'!$G$10:$G$27,'BBG rates'!$K$10:$K$27)</f>
        <v>1.0038645968774773</v>
      </c>
      <c r="W30" s="68">
        <f>locallinterp(R30,'BBG rates'!$G$10:$G$27,'BBG rates'!$J$10:$J$27)</f>
        <v>-0.50512500000000005</v>
      </c>
      <c r="X30" s="56">
        <f t="shared" si="15"/>
        <v>-0.50629823126926432</v>
      </c>
      <c r="Y30" s="66">
        <f t="shared" si="3"/>
        <v>-4001.8996530335758</v>
      </c>
      <c r="Z30" s="72">
        <f t="shared" si="4"/>
        <v>-0.51333606748324478</v>
      </c>
      <c r="AA30" s="79">
        <f t="shared" si="5"/>
        <v>-3999.1292025139755</v>
      </c>
      <c r="AB30" s="81">
        <f t="shared" si="16"/>
        <v>-0.51298069321147599</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10882342.01552025</v>
      </c>
    </row>
    <row r="31" spans="1:39" x14ac:dyDescent="0.2">
      <c r="A31" s="7">
        <v>10</v>
      </c>
      <c r="B31" s="7">
        <v>5</v>
      </c>
      <c r="C31" s="7">
        <v>2.5</v>
      </c>
      <c r="D31" s="12">
        <f t="shared" si="0"/>
        <v>0.83333333333333337</v>
      </c>
      <c r="E31" s="29">
        <f t="shared" si="17"/>
        <v>9197381.0913831145</v>
      </c>
      <c r="F31" s="2">
        <f t="shared" si="1"/>
        <v>12125.881306863243</v>
      </c>
      <c r="G31" s="2">
        <f t="shared" si="8"/>
        <v>48443.86412566324</v>
      </c>
      <c r="H31" s="2">
        <f t="shared" si="9"/>
        <v>30208.727885152221</v>
      </c>
      <c r="I31" s="2">
        <f t="shared" si="10"/>
        <v>90778.473317678698</v>
      </c>
      <c r="J31" s="2">
        <f t="shared" si="19"/>
        <v>75648.727764732248</v>
      </c>
      <c r="K31" s="2">
        <f t="shared" si="11"/>
        <v>89600.280152664651</v>
      </c>
      <c r="L31" s="2">
        <f t="shared" si="11"/>
        <v>74666.900127220535</v>
      </c>
      <c r="M31" s="2"/>
      <c r="N31" s="28">
        <f t="shared" si="20"/>
        <v>9503972.6176258959</v>
      </c>
      <c r="O31" s="2">
        <f t="shared" si="12"/>
        <v>12489.073112500857</v>
      </c>
      <c r="P31" s="2">
        <f t="shared" si="13"/>
        <v>49894.844391642298</v>
      </c>
      <c r="R31">
        <f t="shared" si="14"/>
        <v>10</v>
      </c>
      <c r="S31" s="89">
        <f t="shared" si="2"/>
        <v>78652.592010815453</v>
      </c>
      <c r="T31" s="89">
        <f>IF(AND(S31=0,S30&gt;0),SUM($G31:$H$381),S31)</f>
        <v>78652.592010815453</v>
      </c>
      <c r="U31" s="82">
        <f>SUM(T31:T$381)</f>
        <v>9276033.683393931</v>
      </c>
      <c r="V31" s="68">
        <f>localspline(R31,'BBG rates'!$G$10:$G$27,'BBG rates'!$K$10:$K$27)</f>
        <v>1.0043164102569841</v>
      </c>
      <c r="W31" s="68">
        <f>locallinterp(R31,'BBG rates'!$G$10:$G$27,'BBG rates'!$J$10:$J$27)</f>
        <v>-0.50749999999999995</v>
      </c>
      <c r="X31" s="56">
        <f t="shared" si="15"/>
        <v>-0.50868430786370489</v>
      </c>
      <c r="Y31" s="66">
        <f t="shared" si="3"/>
        <v>-3968.5655735799237</v>
      </c>
      <c r="Z31" s="72">
        <f t="shared" si="4"/>
        <v>-0.51339601071322083</v>
      </c>
      <c r="AA31" s="79">
        <f t="shared" si="5"/>
        <v>-3965.3551576336831</v>
      </c>
      <c r="AB31" s="81">
        <f t="shared" si="16"/>
        <v>-0.51298069321147599</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10870921.092120359</v>
      </c>
    </row>
    <row r="32" spans="1:39" x14ac:dyDescent="0.2">
      <c r="A32" s="7">
        <v>11</v>
      </c>
      <c r="B32" s="7">
        <v>5.5</v>
      </c>
      <c r="C32" s="7">
        <v>2.75</v>
      </c>
      <c r="D32" s="12">
        <f t="shared" si="0"/>
        <v>0.91666666666666663</v>
      </c>
      <c r="E32" s="29">
        <f t="shared" si="17"/>
        <v>9119081.1477351654</v>
      </c>
      <c r="F32" s="2">
        <f t="shared" si="1"/>
        <v>12023.064518163166</v>
      </c>
      <c r="G32" s="2">
        <f t="shared" si="8"/>
        <v>48348.391329143196</v>
      </c>
      <c r="H32" s="2">
        <f t="shared" si="9"/>
        <v>29951.552318805436</v>
      </c>
      <c r="I32" s="2">
        <f t="shared" si="10"/>
        <v>90323.008166111802</v>
      </c>
      <c r="J32" s="2">
        <f t="shared" si="19"/>
        <v>82796.090818935816</v>
      </c>
      <c r="K32" s="2">
        <f t="shared" si="11"/>
        <v>89034.338292416855</v>
      </c>
      <c r="L32" s="2">
        <f t="shared" si="11"/>
        <v>81614.810101382114</v>
      </c>
      <c r="M32" s="2"/>
      <c r="N32" s="28">
        <f t="shared" si="20"/>
        <v>9454012.5493485313</v>
      </c>
      <c r="O32" s="2">
        <f t="shared" si="12"/>
        <v>12423.849226779035</v>
      </c>
      <c r="P32" s="2">
        <f t="shared" si="13"/>
        <v>49960.068277364138</v>
      </c>
      <c r="R32">
        <f t="shared" si="14"/>
        <v>11</v>
      </c>
      <c r="S32" s="89">
        <f t="shared" si="2"/>
        <v>78299.943647948632</v>
      </c>
      <c r="T32" s="89">
        <f>IF(AND(S32=0,S31&gt;0),SUM($G32:$H$381),S32)</f>
        <v>78299.943647948632</v>
      </c>
      <c r="U32" s="82">
        <f>SUM(T32:T$381)</f>
        <v>9197381.0913831163</v>
      </c>
      <c r="V32" s="68">
        <f>localspline(R32,'BBG rates'!$G$10:$G$27,'BBG rates'!$K$10:$K$27)</f>
        <v>1.004768437964791</v>
      </c>
      <c r="W32" s="68">
        <f>locallinterp(R32,'BBG rates'!$G$10:$G$27,'BBG rates'!$J$10:$J$27)</f>
        <v>-0.50987499999999997</v>
      </c>
      <c r="X32" s="56">
        <f t="shared" si="15"/>
        <v>-0.51107043667037999</v>
      </c>
      <c r="Y32" s="66">
        <f t="shared" si="3"/>
        <v>-3935.2244574726669</v>
      </c>
      <c r="Z32" s="72">
        <f t="shared" si="4"/>
        <v>-0.51343630344853508</v>
      </c>
      <c r="AA32" s="79">
        <f t="shared" si="5"/>
        <v>-3931.7324399898603</v>
      </c>
      <c r="AB32" s="81">
        <f t="shared" si="16"/>
        <v>-0.51298069321147599</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10857977.542744992</v>
      </c>
    </row>
    <row r="33" spans="1:39" x14ac:dyDescent="0.2">
      <c r="A33" s="7">
        <v>12</v>
      </c>
      <c r="B33" s="7">
        <v>6</v>
      </c>
      <c r="C33" s="7">
        <v>3</v>
      </c>
      <c r="D33" s="12">
        <f t="shared" si="0"/>
        <v>1</v>
      </c>
      <c r="E33" s="29">
        <f t="shared" si="17"/>
        <v>9041132.5104300287</v>
      </c>
      <c r="F33" s="2">
        <f t="shared" si="1"/>
        <v>11920.708720910205</v>
      </c>
      <c r="G33" s="2">
        <f t="shared" si="8"/>
        <v>48253.106689679567</v>
      </c>
      <c r="H33" s="2">
        <f t="shared" si="9"/>
        <v>29695.530615456053</v>
      </c>
      <c r="I33" s="2">
        <f t="shared" si="10"/>
        <v>89869.346026045823</v>
      </c>
      <c r="J33" s="2">
        <f t="shared" si="19"/>
        <v>89869.346026045823</v>
      </c>
      <c r="K33" s="2">
        <f t="shared" si="11"/>
        <v>88471.496383191392</v>
      </c>
      <c r="L33" s="2">
        <f t="shared" si="11"/>
        <v>88471.496383191392</v>
      </c>
      <c r="M33" s="2"/>
      <c r="N33" s="28">
        <f t="shared" si="20"/>
        <v>9403987.1719230227</v>
      </c>
      <c r="O33" s="2">
        <f t="shared" si="12"/>
        <v>12358.540078635402</v>
      </c>
      <c r="P33" s="2">
        <f t="shared" si="13"/>
        <v>50025.377425507751</v>
      </c>
      <c r="R33">
        <f t="shared" si="14"/>
        <v>12</v>
      </c>
      <c r="S33" s="89">
        <f t="shared" si="2"/>
        <v>0</v>
      </c>
      <c r="T33" s="89">
        <f>IF(AND(S33=0,S32&gt;0),SUM($G33:$H$381),S33)</f>
        <v>9119081.1477351673</v>
      </c>
      <c r="U33" s="82">
        <f>SUM(T33:T$381)</f>
        <v>9119081.1477351673</v>
      </c>
      <c r="V33" s="68">
        <f>localspline(R33,'BBG rates'!$G$10:$G$27,'BBG rates'!$K$10:$K$27)</f>
        <v>1.0052207708358765</v>
      </c>
      <c r="W33" s="68">
        <f>locallinterp(R33,'BBG rates'!$G$10:$G$27,'BBG rates'!$J$10:$J$27)</f>
        <v>-0.51224999999999998</v>
      </c>
      <c r="X33" s="56">
        <f t="shared" si="15"/>
        <v>-0.51345661769208739</v>
      </c>
      <c r="Y33" s="66">
        <f t="shared" si="3"/>
        <v>-3901.8771354798141</v>
      </c>
      <c r="Z33" s="72">
        <f t="shared" si="4"/>
        <v>-0.51345661769208739</v>
      </c>
      <c r="AA33" s="79">
        <f t="shared" si="5"/>
        <v>-3898.260473847407</v>
      </c>
      <c r="AB33" s="81">
        <f t="shared" si="16"/>
        <v>-0.51298069321147599</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10843525.285333704</v>
      </c>
    </row>
    <row r="34" spans="1:39" x14ac:dyDescent="0.2">
      <c r="A34" s="7">
        <v>13</v>
      </c>
      <c r="B34" s="7">
        <v>6.5</v>
      </c>
      <c r="C34" s="7">
        <v>3.25</v>
      </c>
      <c r="D34" s="12">
        <f t="shared" si="0"/>
        <v>1.0833333333333333</v>
      </c>
      <c r="E34" s="29">
        <f t="shared" si="17"/>
        <v>8963533.8422106802</v>
      </c>
      <c r="F34" s="2">
        <f t="shared" si="1"/>
        <v>11818.812160779562</v>
      </c>
      <c r="G34" s="2">
        <f t="shared" si="8"/>
        <v>48158.00983645385</v>
      </c>
      <c r="H34" s="2">
        <f t="shared" si="9"/>
        <v>29440.658382893602</v>
      </c>
      <c r="I34" s="2">
        <f t="shared" si="10"/>
        <v>89417.480380127017</v>
      </c>
      <c r="J34" s="2">
        <f t="shared" si="19"/>
        <v>96868.937078470932</v>
      </c>
      <c r="K34" s="2">
        <f t="shared" si="11"/>
        <v>87911.738570611327</v>
      </c>
      <c r="L34" s="2">
        <f t="shared" si="11"/>
        <v>95237.716784828925</v>
      </c>
      <c r="M34" s="2"/>
      <c r="N34" s="28">
        <f t="shared" si="20"/>
        <v>9353896.3999754917</v>
      </c>
      <c r="O34" s="2">
        <f t="shared" si="12"/>
        <v>12293.145556612622</v>
      </c>
      <c r="P34" s="2">
        <f t="shared" si="13"/>
        <v>50090.771947530528</v>
      </c>
      <c r="R34">
        <f t="shared" si="14"/>
        <v>13</v>
      </c>
      <c r="S34" s="89">
        <f t="shared" si="2"/>
        <v>0</v>
      </c>
      <c r="T34" s="89">
        <f>IF(AND(S34=0,S33&gt;0),SUM($G34:$H$381),S34)</f>
        <v>0</v>
      </c>
      <c r="U34" s="82">
        <f>SUM(T34:T$381)</f>
        <v>0</v>
      </c>
      <c r="V34" s="68">
        <f>localspline(R34,'BBG rates'!$G$10:$G$27,'BBG rates'!$K$10:$K$27)</f>
        <v>1.0056735418767067</v>
      </c>
      <c r="W34" s="68">
        <f>locallinterp(R34,'BBG rates'!$G$10:$G$27,'BBG rates'!$J$10:$J$27)</f>
        <v>-0.51379166666666665</v>
      </c>
      <c r="X34" s="56">
        <f t="shared" si="15"/>
        <v>-0.5150055701634404</v>
      </c>
      <c r="Y34" s="66">
        <f t="shared" si="3"/>
        <v>0</v>
      </c>
      <c r="Z34" s="72">
        <f t="shared" si="4"/>
        <v>0</v>
      </c>
      <c r="AA34" s="79">
        <f t="shared" si="5"/>
        <v>0</v>
      </c>
      <c r="AB34" s="81">
        <f t="shared" si="16"/>
        <v>0</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10816883.849364588</v>
      </c>
    </row>
    <row r="35" spans="1:39" x14ac:dyDescent="0.2">
      <c r="A35" s="7">
        <v>14</v>
      </c>
      <c r="B35" s="7">
        <v>7</v>
      </c>
      <c r="C35" s="7">
        <v>3.5</v>
      </c>
      <c r="D35" s="12">
        <f t="shared" si="0"/>
        <v>1.1666666666666667</v>
      </c>
      <c r="E35" s="29">
        <f t="shared" si="17"/>
        <v>8886283.8105668034</v>
      </c>
      <c r="F35" s="2">
        <f t="shared" si="1"/>
        <v>11717.373089672805</v>
      </c>
      <c r="G35" s="2">
        <f t="shared" si="8"/>
        <v>48063.100399378396</v>
      </c>
      <c r="H35" s="2">
        <f t="shared" si="9"/>
        <v>29186.931244498126</v>
      </c>
      <c r="I35" s="2">
        <f t="shared" si="10"/>
        <v>88967.404733549338</v>
      </c>
      <c r="J35" s="2">
        <f t="shared" si="19"/>
        <v>103795.30552247423</v>
      </c>
      <c r="K35" s="2">
        <f t="shared" si="11"/>
        <v>87355.049078307376</v>
      </c>
      <c r="L35" s="2">
        <f t="shared" si="11"/>
        <v>101914.22392469195</v>
      </c>
      <c r="M35" s="2"/>
      <c r="N35" s="28">
        <f t="shared" si="20"/>
        <v>9303740.1480204556</v>
      </c>
      <c r="O35" s="2">
        <f t="shared" si="12"/>
        <v>12227.66554910766</v>
      </c>
      <c r="P35" s="2">
        <f t="shared" si="13"/>
        <v>50156.251955035485</v>
      </c>
      <c r="R35">
        <f t="shared" si="14"/>
        <v>14</v>
      </c>
      <c r="S35" s="89">
        <f t="shared" si="2"/>
        <v>0</v>
      </c>
      <c r="T35" s="89">
        <f>IF(AND(S35=0,S34&gt;0),SUM($G35:$H$381),S35)</f>
        <v>0</v>
      </c>
      <c r="U35" s="82">
        <f>SUM(T35:T$381)</f>
        <v>0</v>
      </c>
      <c r="V35" s="68">
        <f>localspline(R35,'BBG rates'!$G$10:$G$27,'BBG rates'!$K$10:$K$27)</f>
        <v>1.0061271123856481</v>
      </c>
      <c r="W35" s="68">
        <f>locallinterp(R35,'BBG rates'!$G$10:$G$27,'BBG rates'!$J$10:$J$27)</f>
        <v>-0.51533333333333331</v>
      </c>
      <c r="X35" s="56">
        <f t="shared" si="15"/>
        <v>-0.51655454463785944</v>
      </c>
      <c r="Y35" s="66">
        <f t="shared" si="3"/>
        <v>0</v>
      </c>
      <c r="Z35" s="72">
        <f t="shared" si="4"/>
        <v>0</v>
      </c>
      <c r="AA35" s="79">
        <f t="shared" si="5"/>
        <v>0</v>
      </c>
      <c r="AB35" s="81">
        <f t="shared" si="16"/>
        <v>0</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10788130.097186739</v>
      </c>
    </row>
    <row r="36" spans="1:39" x14ac:dyDescent="0.2">
      <c r="A36" s="7">
        <v>15</v>
      </c>
      <c r="B36" s="7">
        <v>7.5</v>
      </c>
      <c r="C36" s="7">
        <v>3.75</v>
      </c>
      <c r="D36" s="12">
        <f t="shared" si="0"/>
        <v>1.25</v>
      </c>
      <c r="E36" s="29">
        <f t="shared" si="17"/>
        <v>8809381.0877185203</v>
      </c>
      <c r="F36" s="2">
        <f t="shared" si="1"/>
        <v>11616.389765696522</v>
      </c>
      <c r="G36" s="2">
        <f t="shared" si="8"/>
        <v>47968.378009094886</v>
      </c>
      <c r="H36" s="2">
        <f t="shared" si="9"/>
        <v>28934.344839186775</v>
      </c>
      <c r="I36" s="2">
        <f t="shared" si="10"/>
        <v>88519.112613978185</v>
      </c>
      <c r="J36" s="2">
        <f t="shared" si="19"/>
        <v>110648.89076747274</v>
      </c>
      <c r="K36" s="2">
        <f t="shared" si="11"/>
        <v>86801.412207543181</v>
      </c>
      <c r="L36" s="2">
        <f t="shared" si="11"/>
        <v>108501.76525942898</v>
      </c>
      <c r="M36" s="2"/>
      <c r="N36" s="28">
        <f t="shared" si="20"/>
        <v>9253518.3304606844</v>
      </c>
      <c r="O36" s="2">
        <f t="shared" si="12"/>
        <v>12162.099944371588</v>
      </c>
      <c r="P36" s="2">
        <f t="shared" si="13"/>
        <v>50221.817559771553</v>
      </c>
      <c r="R36">
        <f t="shared" si="14"/>
        <v>15</v>
      </c>
      <c r="S36" s="89">
        <f t="shared" si="2"/>
        <v>0</v>
      </c>
      <c r="T36" s="89">
        <f>IF(AND(S36=0,S35&gt;0),SUM($G36:$H$381),S36)</f>
        <v>0</v>
      </c>
      <c r="U36" s="82">
        <f>SUM(T36:T$381)</f>
        <v>0</v>
      </c>
      <c r="V36" s="68">
        <f>localspline(R36,'BBG rates'!$G$10:$G$27,'BBG rates'!$K$10:$K$27)</f>
        <v>1.0065819156345839</v>
      </c>
      <c r="W36" s="68">
        <f>locallinterp(R36,'BBG rates'!$G$10:$G$27,'BBG rates'!$J$10:$J$27)</f>
        <v>-0.51687499999999997</v>
      </c>
      <c r="X36" s="56">
        <f t="shared" si="15"/>
        <v>-0.51810354111574419</v>
      </c>
      <c r="Y36" s="66">
        <f t="shared" si="3"/>
        <v>0</v>
      </c>
      <c r="Z36" s="72">
        <f t="shared" si="4"/>
        <v>0</v>
      </c>
      <c r="AA36" s="79">
        <f t="shared" si="5"/>
        <v>0</v>
      </c>
      <c r="AB36" s="81">
        <f t="shared" si="16"/>
        <v>0</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10757283.628669871</v>
      </c>
    </row>
    <row r="37" spans="1:39" x14ac:dyDescent="0.2">
      <c r="A37" s="7">
        <v>16</v>
      </c>
      <c r="B37" s="7">
        <v>8</v>
      </c>
      <c r="C37" s="7">
        <v>4</v>
      </c>
      <c r="D37" s="12">
        <f t="shared" si="0"/>
        <v>1.3333333333333333</v>
      </c>
      <c r="E37" s="29">
        <f t="shared" si="17"/>
        <v>8732824.3506001867</v>
      </c>
      <c r="F37" s="2">
        <f t="shared" si="1"/>
        <v>11515.860453141062</v>
      </c>
      <c r="G37" s="2">
        <f t="shared" si="8"/>
        <v>47873.842296972907</v>
      </c>
      <c r="H37" s="2">
        <f t="shared" si="9"/>
        <v>28682.894821360547</v>
      </c>
      <c r="I37" s="2">
        <f t="shared" si="10"/>
        <v>88072.597571474515</v>
      </c>
      <c r="J37" s="2">
        <f t="shared" si="19"/>
        <v>117430.13009529935</v>
      </c>
      <c r="K37" s="2">
        <f t="shared" si="11"/>
        <v>86250.812336842209</v>
      </c>
      <c r="L37" s="2">
        <f t="shared" si="11"/>
        <v>115001.0831157896</v>
      </c>
      <c r="M37" s="2"/>
      <c r="N37" s="28">
        <f t="shared" si="20"/>
        <v>9203230.8615870513</v>
      </c>
      <c r="O37" s="2">
        <f t="shared" si="12"/>
        <v>12096.4486305094</v>
      </c>
      <c r="P37" s="2">
        <f t="shared" si="13"/>
        <v>50287.468873633741</v>
      </c>
      <c r="R37">
        <f t="shared" si="14"/>
        <v>16</v>
      </c>
      <c r="S37" s="89">
        <f t="shared" si="2"/>
        <v>0</v>
      </c>
      <c r="T37" s="89">
        <f>IF(AND(S37=0,S36&gt;0),SUM($G37:$H$381),S37)</f>
        <v>0</v>
      </c>
      <c r="U37" s="82">
        <f>SUM(T37:T$381)</f>
        <v>0</v>
      </c>
      <c r="V37" s="68">
        <f>localspline(R37,'BBG rates'!$G$10:$G$27,'BBG rates'!$K$10:$K$27)</f>
        <v>1.0070383848956586</v>
      </c>
      <c r="W37" s="68">
        <f>locallinterp(R37,'BBG rates'!$G$10:$G$27,'BBG rates'!$J$10:$J$27)</f>
        <v>-0.51841666666666664</v>
      </c>
      <c r="X37" s="56">
        <f t="shared" si="15"/>
        <v>-0.51965255959802725</v>
      </c>
      <c r="Y37" s="66">
        <f t="shared" si="3"/>
        <v>0</v>
      </c>
      <c r="Z37" s="72">
        <f t="shared" si="4"/>
        <v>0</v>
      </c>
      <c r="AA37" s="79">
        <f t="shared" si="5"/>
        <v>0</v>
      </c>
      <c r="AB37" s="81">
        <f t="shared" si="16"/>
        <v>0</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10724363.93072979</v>
      </c>
    </row>
    <row r="38" spans="1:39" x14ac:dyDescent="0.2">
      <c r="A38" s="7">
        <v>17</v>
      </c>
      <c r="B38" s="7">
        <v>8.5</v>
      </c>
      <c r="C38" s="7">
        <v>4.25</v>
      </c>
      <c r="D38" s="12">
        <f t="shared" si="0"/>
        <v>1.4166666666666667</v>
      </c>
      <c r="E38" s="29">
        <f t="shared" si="17"/>
        <v>8656612.2808442283</v>
      </c>
      <c r="F38" s="2">
        <f t="shared" si="1"/>
        <v>11415.783422459346</v>
      </c>
      <c r="G38" s="2">
        <f t="shared" si="8"/>
        <v>47779.492895108604</v>
      </c>
      <c r="H38" s="2">
        <f t="shared" si="9"/>
        <v>28432.576860851226</v>
      </c>
      <c r="I38" s="2">
        <f t="shared" si="10"/>
        <v>87627.853178419173</v>
      </c>
      <c r="J38" s="2">
        <f t="shared" si="19"/>
        <v>124139.45866942717</v>
      </c>
      <c r="K38" s="2">
        <f t="shared" si="11"/>
        <v>85703.233921616687</v>
      </c>
      <c r="L38" s="2">
        <f t="shared" si="11"/>
        <v>121412.91472229031</v>
      </c>
      <c r="M38" s="2"/>
      <c r="N38" s="28">
        <f t="shared" si="20"/>
        <v>9152877.6555783879</v>
      </c>
      <c r="O38" s="2">
        <f t="shared" si="12"/>
        <v>12030.711495479813</v>
      </c>
      <c r="P38" s="2">
        <f t="shared" si="13"/>
        <v>50353.206008663336</v>
      </c>
      <c r="R38">
        <f t="shared" si="14"/>
        <v>17</v>
      </c>
      <c r="S38" s="89">
        <f t="shared" si="2"/>
        <v>0</v>
      </c>
      <c r="T38" s="89">
        <f>IF(AND(S38=0,S37&gt;0),SUM($G38:$H$381),S38)</f>
        <v>0</v>
      </c>
      <c r="U38" s="82">
        <f>SUM(T38:T$381)</f>
        <v>0</v>
      </c>
      <c r="V38" s="68">
        <f>localspline(R38,'BBG rates'!$G$10:$G$27,'BBG rates'!$K$10:$K$27)</f>
        <v>1.0074969534409595</v>
      </c>
      <c r="W38" s="68">
        <f>locallinterp(R38,'BBG rates'!$G$10:$G$27,'BBG rates'!$J$10:$J$27)</f>
        <v>-0.5199583333333333</v>
      </c>
      <c r="X38" s="56">
        <f t="shared" si="15"/>
        <v>-0.52120160008497507</v>
      </c>
      <c r="Y38" s="66">
        <f t="shared" si="3"/>
        <v>0</v>
      </c>
      <c r="Z38" s="72">
        <f t="shared" si="4"/>
        <v>0</v>
      </c>
      <c r="AA38" s="79">
        <f t="shared" si="5"/>
        <v>0</v>
      </c>
      <c r="AB38" s="81">
        <f t="shared" si="16"/>
        <v>0</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10689390.377865223</v>
      </c>
    </row>
    <row r="39" spans="1:39" x14ac:dyDescent="0.2">
      <c r="A39" s="7">
        <v>18</v>
      </c>
      <c r="B39" s="7">
        <v>9</v>
      </c>
      <c r="C39" s="7">
        <v>4.5</v>
      </c>
      <c r="D39" s="12">
        <f t="shared" si="0"/>
        <v>1.5</v>
      </c>
      <c r="E39" s="29">
        <f t="shared" si="17"/>
        <v>8580743.564765038</v>
      </c>
      <c r="F39" s="2">
        <f t="shared" si="1"/>
        <v>11316.156950245739</v>
      </c>
      <c r="G39" s="2">
        <f t="shared" si="8"/>
        <v>47685.329436323147</v>
      </c>
      <c r="H39" s="2">
        <f t="shared" si="9"/>
        <v>28183.386642868481</v>
      </c>
      <c r="I39" s="2">
        <f t="shared" si="10"/>
        <v>87184.873029437367</v>
      </c>
      <c r="J39" s="2">
        <f t="shared" si="19"/>
        <v>130777.30954415604</v>
      </c>
      <c r="K39" s="2">
        <f t="shared" si="11"/>
        <v>85158.661493797816</v>
      </c>
      <c r="L39" s="2">
        <f t="shared" si="11"/>
        <v>127737.99224069671</v>
      </c>
      <c r="M39" s="2"/>
      <c r="N39" s="28">
        <f t="shared" si="20"/>
        <v>9102458.6265013404</v>
      </c>
      <c r="O39" s="2">
        <f t="shared" si="12"/>
        <v>11964.888427095084</v>
      </c>
      <c r="P39" s="2">
        <f t="shared" si="13"/>
        <v>50419.02907704805</v>
      </c>
      <c r="R39">
        <f t="shared" si="14"/>
        <v>18</v>
      </c>
      <c r="S39" s="89">
        <f t="shared" si="2"/>
        <v>0</v>
      </c>
      <c r="T39" s="89">
        <f>IF(AND(S39=0,S38&gt;0),SUM($G39:$H$381),S39)</f>
        <v>0</v>
      </c>
      <c r="U39" s="82">
        <f>SUM(T39:T$381)</f>
        <v>0</v>
      </c>
      <c r="V39" s="68">
        <f>localspline(R39,'BBG rates'!$G$10:$G$27,'BBG rates'!$K$10:$K$27)</f>
        <v>1.0079580545425415</v>
      </c>
      <c r="W39" s="68">
        <f>locallinterp(R39,'BBG rates'!$G$10:$G$27,'BBG rates'!$J$10:$J$27)</f>
        <v>-0.52149999999999996</v>
      </c>
      <c r="X39" s="56">
        <f t="shared" si="15"/>
        <v>-0.52275066257752023</v>
      </c>
      <c r="Y39" s="66">
        <f t="shared" si="3"/>
        <v>0</v>
      </c>
      <c r="Z39" s="72">
        <f t="shared" si="4"/>
        <v>0</v>
      </c>
      <c r="AA39" s="79">
        <f t="shared" si="5"/>
        <v>0</v>
      </c>
      <c r="AB39" s="81">
        <f t="shared" si="16"/>
        <v>0</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10652382.23269235</v>
      </c>
    </row>
    <row r="40" spans="1:39" x14ac:dyDescent="0.2">
      <c r="A40" s="7">
        <v>19</v>
      </c>
      <c r="B40" s="7">
        <v>9.5</v>
      </c>
      <c r="C40" s="7">
        <v>4.75</v>
      </c>
      <c r="D40" s="12">
        <f t="shared" si="0"/>
        <v>1.5833333333333333</v>
      </c>
      <c r="E40" s="29">
        <f t="shared" si="17"/>
        <v>8505216.893342929</v>
      </c>
      <c r="F40" s="2">
        <f t="shared" si="1"/>
        <v>11216.979319214997</v>
      </c>
      <c r="G40" s="2">
        <f t="shared" si="8"/>
        <v>47591.351554161309</v>
      </c>
      <c r="H40" s="2">
        <f t="shared" si="9"/>
        <v>27935.319867947161</v>
      </c>
      <c r="I40" s="2">
        <f t="shared" si="10"/>
        <v>86743.650741323465</v>
      </c>
      <c r="J40" s="2">
        <f t="shared" si="19"/>
        <v>137344.11367376216</v>
      </c>
      <c r="K40" s="2">
        <f t="shared" si="11"/>
        <v>84617.07966146816</v>
      </c>
      <c r="L40" s="2">
        <f t="shared" si="11"/>
        <v>133977.0427973246</v>
      </c>
      <c r="M40" s="2"/>
      <c r="N40" s="28">
        <f t="shared" si="20"/>
        <v>9051973.688310219</v>
      </c>
      <c r="O40" s="2">
        <f t="shared" si="12"/>
        <v>11898.979313020816</v>
      </c>
      <c r="P40" s="2">
        <f t="shared" si="13"/>
        <v>50484.938191122324</v>
      </c>
      <c r="R40">
        <f t="shared" si="14"/>
        <v>19</v>
      </c>
      <c r="S40" s="89">
        <f t="shared" si="2"/>
        <v>0</v>
      </c>
      <c r="T40" s="89">
        <f>IF(AND(S40=0,S39&gt;0),SUM($G40:$H$381),S40)</f>
        <v>0</v>
      </c>
      <c r="U40" s="82">
        <f>SUM(T40:T$381)</f>
        <v>0</v>
      </c>
      <c r="V40" s="68">
        <f>localspline(R40,'BBG rates'!$G$10:$G$27,'BBG rates'!$K$10:$K$27)</f>
        <v>1.0084217198850787</v>
      </c>
      <c r="W40" s="68">
        <f>locallinterp(R40,'BBG rates'!$G$10:$G$27,'BBG rates'!$J$10:$J$27)</f>
        <v>-0.5219583333333333</v>
      </c>
      <c r="X40" s="56">
        <f t="shared" si="15"/>
        <v>-0.52321119891365342</v>
      </c>
      <c r="Y40" s="66">
        <f t="shared" si="3"/>
        <v>0</v>
      </c>
      <c r="Z40" s="72">
        <f t="shared" si="4"/>
        <v>0</v>
      </c>
      <c r="AA40" s="79">
        <f t="shared" si="5"/>
        <v>0</v>
      </c>
      <c r="AB40" s="81">
        <f t="shared" si="16"/>
        <v>0</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10613358.646477038</v>
      </c>
    </row>
    <row r="41" spans="1:39" x14ac:dyDescent="0.2">
      <c r="A41" s="7">
        <v>20</v>
      </c>
      <c r="B41" s="7">
        <v>10</v>
      </c>
      <c r="C41" s="7">
        <v>5</v>
      </c>
      <c r="D41" s="12">
        <f t="shared" si="0"/>
        <v>1.6666666666666667</v>
      </c>
      <c r="E41" s="29">
        <f t="shared" si="17"/>
        <v>8430030.9622081444</v>
      </c>
      <c r="F41" s="2">
        <f t="shared" si="1"/>
        <v>11118.248818181299</v>
      </c>
      <c r="G41" s="2">
        <f t="shared" si="8"/>
        <v>47497.558882890116</v>
      </c>
      <c r="H41" s="2">
        <f t="shared" si="9"/>
        <v>27688.372251894754</v>
      </c>
      <c r="I41" s="2">
        <f t="shared" si="10"/>
        <v>86304.179952966166</v>
      </c>
      <c r="J41" s="2">
        <f t="shared" si="19"/>
        <v>143840.29992161028</v>
      </c>
      <c r="K41" s="2">
        <f t="shared" si="11"/>
        <v>84078.473108495629</v>
      </c>
      <c r="L41" s="2">
        <f t="shared" si="11"/>
        <v>140130.78851415939</v>
      </c>
      <c r="M41" s="2"/>
      <c r="N41" s="28">
        <f t="shared" si="20"/>
        <v>9001422.7548468523</v>
      </c>
      <c r="O41" s="2">
        <f t="shared" si="12"/>
        <v>11832.984040775764</v>
      </c>
      <c r="P41" s="2">
        <f t="shared" si="13"/>
        <v>50550.933463367379</v>
      </c>
      <c r="R41">
        <f t="shared" si="14"/>
        <v>20</v>
      </c>
      <c r="S41" s="89">
        <f t="shared" si="2"/>
        <v>0</v>
      </c>
      <c r="T41" s="89">
        <f>IF(AND(S41=0,S40&gt;0),SUM($G41:$H$381),S41)</f>
        <v>0</v>
      </c>
      <c r="U41" s="82">
        <f>SUM(T41:T$381)</f>
        <v>0</v>
      </c>
      <c r="V41" s="68">
        <f>localspline(R41,'BBG rates'!$G$10:$G$27,'BBG rates'!$K$10:$K$27)</f>
        <v>1.0088863748106902</v>
      </c>
      <c r="W41" s="68">
        <f>locallinterp(R41,'BBG rates'!$G$10:$G$27,'BBG rates'!$J$10:$J$27)</f>
        <v>-0.52241666666666664</v>
      </c>
      <c r="X41" s="56">
        <f t="shared" si="15"/>
        <v>-0.52367173719476412</v>
      </c>
      <c r="Y41" s="66">
        <f t="shared" si="3"/>
        <v>0</v>
      </c>
      <c r="Z41" s="72">
        <f t="shared" si="4"/>
        <v>0</v>
      </c>
      <c r="AA41" s="79">
        <f t="shared" si="5"/>
        <v>0</v>
      </c>
      <c r="AB41" s="81">
        <f t="shared" si="16"/>
        <v>0</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10572338.659664774</v>
      </c>
    </row>
    <row r="42" spans="1:39" x14ac:dyDescent="0.2">
      <c r="A42" s="7">
        <v>21</v>
      </c>
      <c r="B42" s="7">
        <v>10.5</v>
      </c>
      <c r="C42" s="7">
        <v>5.25</v>
      </c>
      <c r="D42" s="12">
        <f t="shared" si="0"/>
        <v>1.75</v>
      </c>
      <c r="E42" s="29">
        <f t="shared" si="17"/>
        <v>8355184.471624908</v>
      </c>
      <c r="F42" s="2">
        <f t="shared" si="1"/>
        <v>11019.963742037329</v>
      </c>
      <c r="G42" s="2">
        <f t="shared" si="8"/>
        <v>47403.951057497368</v>
      </c>
      <c r="H42" s="2">
        <f t="shared" si="9"/>
        <v>27442.539525739056</v>
      </c>
      <c r="I42" s="2">
        <f t="shared" si="10"/>
        <v>85866.454325273749</v>
      </c>
      <c r="J42" s="2">
        <f t="shared" si="19"/>
        <v>150266.29506922906</v>
      </c>
      <c r="K42" s="2">
        <f t="shared" si="11"/>
        <v>83542.826594169208</v>
      </c>
      <c r="L42" s="2">
        <f t="shared" si="11"/>
        <v>146199.9465397961</v>
      </c>
      <c r="M42" s="2"/>
      <c r="N42" s="28">
        <f t="shared" si="20"/>
        <v>8950805.7398404405</v>
      </c>
      <c r="O42" s="2">
        <f t="shared" si="12"/>
        <v>11766.90249773164</v>
      </c>
      <c r="P42" s="2">
        <f t="shared" si="13"/>
        <v>50617.015006411508</v>
      </c>
      <c r="R42">
        <f t="shared" si="14"/>
        <v>21</v>
      </c>
      <c r="S42" s="89">
        <f t="shared" si="2"/>
        <v>0</v>
      </c>
      <c r="T42" s="89">
        <f>IF(AND(S42=0,S41&gt;0),SUM($G42:$H$381),S42)</f>
        <v>0</v>
      </c>
      <c r="U42" s="82">
        <f>SUM(T42:T$381)</f>
        <v>0</v>
      </c>
      <c r="V42" s="68">
        <f>localspline(R42,'BBG rates'!$G$10:$G$27,'BBG rates'!$K$10:$K$27)</f>
        <v>1.0093500430717199</v>
      </c>
      <c r="W42" s="68">
        <f>locallinterp(R42,'BBG rates'!$G$10:$G$27,'BBG rates'!$J$10:$J$27)</f>
        <v>-0.52287499999999998</v>
      </c>
      <c r="X42" s="56">
        <f t="shared" si="15"/>
        <v>-0.52413227742098556</v>
      </c>
      <c r="Y42" s="66">
        <f t="shared" si="3"/>
        <v>0</v>
      </c>
      <c r="Z42" s="72">
        <f t="shared" si="4"/>
        <v>0</v>
      </c>
      <c r="AA42" s="79">
        <f t="shared" si="5"/>
        <v>0</v>
      </c>
      <c r="AB42" s="81">
        <f t="shared" si="16"/>
        <v>0</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10529341.202408338</v>
      </c>
    </row>
    <row r="43" spans="1:39" x14ac:dyDescent="0.2">
      <c r="A43" s="7">
        <v>22</v>
      </c>
      <c r="B43" s="7">
        <v>11</v>
      </c>
      <c r="C43" s="7">
        <v>5.5</v>
      </c>
      <c r="D43" s="12">
        <f t="shared" si="0"/>
        <v>1.8333333333333333</v>
      </c>
      <c r="E43" s="29">
        <f t="shared" si="17"/>
        <v>8280676.1264755419</v>
      </c>
      <c r="F43" s="2">
        <f t="shared" si="1"/>
        <v>10922.122391733445</v>
      </c>
      <c r="G43" s="2">
        <f t="shared" si="8"/>
        <v>47310.527713690222</v>
      </c>
      <c r="H43" s="2">
        <f t="shared" si="9"/>
        <v>27197.817435675948</v>
      </c>
      <c r="I43" s="2">
        <f t="shared" si="10"/>
        <v>85430.467541099613</v>
      </c>
      <c r="J43" s="2">
        <f t="shared" si="19"/>
        <v>156622.52382534929</v>
      </c>
      <c r="K43" s="2">
        <f t="shared" si="11"/>
        <v>83010.124952836282</v>
      </c>
      <c r="L43" s="2">
        <f t="shared" si="11"/>
        <v>152185.22908019985</v>
      </c>
      <c r="M43" s="2"/>
      <c r="N43" s="28">
        <f t="shared" si="20"/>
        <v>8900122.5569074098</v>
      </c>
      <c r="O43" s="2">
        <f t="shared" si="12"/>
        <v>11700.734571112933</v>
      </c>
      <c r="P43" s="2">
        <f t="shared" si="13"/>
        <v>50683.182933030235</v>
      </c>
      <c r="R43">
        <f t="shared" si="14"/>
        <v>22</v>
      </c>
      <c r="S43" s="89">
        <f t="shared" si="2"/>
        <v>0</v>
      </c>
      <c r="T43" s="89">
        <f>IF(AND(S43=0,S42&gt;0),SUM($G43:$H$381),S43)</f>
        <v>0</v>
      </c>
      <c r="U43" s="82">
        <f>SUM(T43:T$381)</f>
        <v>0</v>
      </c>
      <c r="V43" s="68">
        <f>localspline(R43,'BBG rates'!$G$10:$G$27,'BBG rates'!$K$10:$K$27)</f>
        <v>1.0098107484226333</v>
      </c>
      <c r="W43" s="68">
        <f>locallinterp(R43,'BBG rates'!$G$10:$G$27,'BBG rates'!$J$10:$J$27)</f>
        <v>-0.52333333333333332</v>
      </c>
      <c r="X43" s="56">
        <f t="shared" si="15"/>
        <v>-0.52459281959218451</v>
      </c>
      <c r="Y43" s="66">
        <f t="shared" si="3"/>
        <v>0</v>
      </c>
      <c r="Z43" s="72">
        <f t="shared" si="4"/>
        <v>0</v>
      </c>
      <c r="AA43" s="79">
        <f t="shared" si="5"/>
        <v>0</v>
      </c>
      <c r="AB43" s="81">
        <f t="shared" si="16"/>
        <v>0</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10484385.095093196</v>
      </c>
    </row>
    <row r="44" spans="1:39" x14ac:dyDescent="0.2">
      <c r="A44" s="7">
        <v>23</v>
      </c>
      <c r="B44" s="7">
        <v>11.5</v>
      </c>
      <c r="C44" s="7">
        <v>5.75</v>
      </c>
      <c r="D44" s="12">
        <f t="shared" si="0"/>
        <v>1.9166666666666667</v>
      </c>
      <c r="E44" s="29">
        <f t="shared" si="17"/>
        <v>8206504.6362446314</v>
      </c>
      <c r="F44" s="2">
        <f t="shared" si="1"/>
        <v>10824.723074256899</v>
      </c>
      <c r="G44" s="2">
        <f t="shared" si="8"/>
        <v>47217.288487893777</v>
      </c>
      <c r="H44" s="2">
        <f t="shared" si="9"/>
        <v>26954.201743017413</v>
      </c>
      <c r="I44" s="2">
        <f t="shared" si="10"/>
        <v>84996.213305168087</v>
      </c>
      <c r="J44" s="2">
        <f t="shared" si="19"/>
        <v>162909.40883490551</v>
      </c>
      <c r="K44" s="2">
        <f t="shared" si="11"/>
        <v>82480.353093541911</v>
      </c>
      <c r="L44" s="2">
        <f t="shared" si="11"/>
        <v>158087.34342928868</v>
      </c>
      <c r="M44" s="2"/>
      <c r="N44" s="28">
        <f t="shared" si="20"/>
        <v>8849373.1195512637</v>
      </c>
      <c r="O44" s="2">
        <f t="shared" si="12"/>
        <v>11634.480147996706</v>
      </c>
      <c r="P44" s="2">
        <f t="shared" si="13"/>
        <v>50749.43735614646</v>
      </c>
      <c r="R44">
        <f t="shared" si="14"/>
        <v>23</v>
      </c>
      <c r="S44" s="89">
        <f t="shared" si="2"/>
        <v>0</v>
      </c>
      <c r="T44" s="89">
        <f>IF(AND(S44=0,S43&gt;0),SUM($G44:$H$381),S44)</f>
        <v>0</v>
      </c>
      <c r="U44" s="82">
        <f>SUM(T44:T$381)</f>
        <v>0</v>
      </c>
      <c r="V44" s="68">
        <f>localspline(R44,'BBG rates'!$G$10:$G$27,'BBG rates'!$K$10:$K$27)</f>
        <v>1.0102665146174317</v>
      </c>
      <c r="W44" s="68">
        <f>locallinterp(R44,'BBG rates'!$G$10:$G$27,'BBG rates'!$J$10:$J$27)</f>
        <v>-0.52379166666666666</v>
      </c>
      <c r="X44" s="56">
        <f t="shared" si="15"/>
        <v>-0.5250533637084942</v>
      </c>
      <c r="Y44" s="66">
        <f t="shared" si="3"/>
        <v>0</v>
      </c>
      <c r="Z44" s="72">
        <f t="shared" si="4"/>
        <v>0</v>
      </c>
      <c r="AA44" s="79">
        <f t="shared" si="5"/>
        <v>0</v>
      </c>
      <c r="AB44" s="81">
        <f t="shared" si="16"/>
        <v>0</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10437489.048860652</v>
      </c>
    </row>
    <row r="45" spans="1:39" x14ac:dyDescent="0.2">
      <c r="A45" s="7">
        <v>24</v>
      </c>
      <c r="B45" s="7">
        <v>12</v>
      </c>
      <c r="C45" s="7">
        <v>6</v>
      </c>
      <c r="D45" s="12">
        <f t="shared" si="0"/>
        <v>2</v>
      </c>
      <c r="E45" s="29">
        <f t="shared" si="17"/>
        <v>8132668.7150032418</v>
      </c>
      <c r="F45" s="2">
        <f t="shared" si="1"/>
        <v>10727.764102611151</v>
      </c>
      <c r="G45" s="2">
        <f t="shared" si="8"/>
        <v>47124.233017249659</v>
      </c>
      <c r="H45" s="2">
        <f t="shared" si="9"/>
        <v>26711.6882241397</v>
      </c>
      <c r="I45" s="2">
        <f t="shared" si="10"/>
        <v>84563.685344000507</v>
      </c>
      <c r="J45" s="2">
        <f t="shared" si="19"/>
        <v>169127.37068800101</v>
      </c>
      <c r="K45" s="2">
        <f t="shared" si="11"/>
        <v>81953.495999669583</v>
      </c>
      <c r="L45" s="2">
        <f t="shared" si="11"/>
        <v>163906.99199933917</v>
      </c>
      <c r="M45" s="2"/>
      <c r="N45" s="28">
        <f t="shared" si="20"/>
        <v>8798557.3411624338</v>
      </c>
      <c r="O45" s="2">
        <f t="shared" si="12"/>
        <v>11568.139115312404</v>
      </c>
      <c r="P45" s="2">
        <f t="shared" si="13"/>
        <v>50815.778388830753</v>
      </c>
      <c r="R45">
        <f t="shared" si="14"/>
        <v>24</v>
      </c>
      <c r="S45" s="89">
        <f t="shared" si="2"/>
        <v>0</v>
      </c>
      <c r="T45" s="89">
        <f>IF(AND(S45=0,S44&gt;0),SUM($G45:$H$381),S45)</f>
        <v>0</v>
      </c>
      <c r="U45" s="82">
        <f>SUM(T45:T$381)</f>
        <v>0</v>
      </c>
      <c r="V45" s="68">
        <f>localspline(R45,'BBG rates'!$G$10:$G$27,'BBG rates'!$K$10:$K$27)</f>
        <v>1.0107153654098511</v>
      </c>
      <c r="W45" s="68">
        <f>locallinterp(R45,'BBG rates'!$G$10:$G$27,'BBG rates'!$J$10:$J$27)</f>
        <v>-0.52424999999999999</v>
      </c>
      <c r="X45" s="56">
        <f t="shared" si="15"/>
        <v>-0.52551390977004786</v>
      </c>
      <c r="Y45" s="66">
        <f t="shared" si="3"/>
        <v>0</v>
      </c>
      <c r="Z45" s="72">
        <f t="shared" si="4"/>
        <v>0</v>
      </c>
      <c r="AA45" s="79">
        <f t="shared" si="5"/>
        <v>0</v>
      </c>
      <c r="AB45" s="81">
        <f t="shared" si="16"/>
        <v>0</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10388671.666128721</v>
      </c>
    </row>
    <row r="46" spans="1:39" x14ac:dyDescent="0.2">
      <c r="A46" s="7">
        <v>25</v>
      </c>
      <c r="B46" s="7">
        <v>12.5</v>
      </c>
      <c r="C46" s="7">
        <v>6.25</v>
      </c>
      <c r="D46" s="12">
        <f t="shared" si="0"/>
        <v>2.0833333333333335</v>
      </c>
      <c r="E46" s="29">
        <f t="shared" si="17"/>
        <v>8059167.0813931953</v>
      </c>
      <c r="F46" s="2">
        <f t="shared" si="1"/>
        <v>10631.243795795232</v>
      </c>
      <c r="G46" s="2">
        <f t="shared" si="8"/>
        <v>47031.360939614628</v>
      </c>
      <c r="H46" s="2">
        <f t="shared" si="9"/>
        <v>26470.272670431666</v>
      </c>
      <c r="I46" s="2">
        <f t="shared" si="10"/>
        <v>84132.877405841515</v>
      </c>
      <c r="J46" s="2">
        <f t="shared" si="19"/>
        <v>175276.82792883652</v>
      </c>
      <c r="K46" s="2">
        <f t="shared" si="11"/>
        <v>81429.538728583881</v>
      </c>
      <c r="L46" s="2">
        <f t="shared" si="11"/>
        <v>169644.87235121644</v>
      </c>
      <c r="M46" s="2"/>
      <c r="N46" s="28">
        <f t="shared" si="20"/>
        <v>8747675.1350181326</v>
      </c>
      <c r="O46" s="2">
        <f t="shared" si="12"/>
        <v>11501.711359841667</v>
      </c>
      <c r="P46" s="2">
        <f t="shared" si="13"/>
        <v>50882.206144301497</v>
      </c>
      <c r="R46">
        <f t="shared" si="14"/>
        <v>25</v>
      </c>
      <c r="S46" s="89">
        <f t="shared" si="2"/>
        <v>0</v>
      </c>
      <c r="T46" s="89">
        <f>IF(AND(S46=0,S45&gt;0),SUM($G46:$H$381),S46)</f>
        <v>0</v>
      </c>
      <c r="U46" s="82">
        <f>SUM(T46:T$381)</f>
        <v>0</v>
      </c>
      <c r="V46" s="68">
        <f>localspline(R46,'BBG rates'!$G$10:$G$27,'BBG rates'!$K$10:$K$27)</f>
        <v>1.0111558185911758</v>
      </c>
      <c r="W46" s="68">
        <f>locallinterp(R46,'BBG rates'!$G$10:$G$27,'BBG rates'!$J$10:$J$27)</f>
        <v>-0.52297916666666666</v>
      </c>
      <c r="X46" s="56">
        <f t="shared" si="15"/>
        <v>-0.52423694592538261</v>
      </c>
      <c r="Y46" s="66">
        <f t="shared" si="3"/>
        <v>0</v>
      </c>
      <c r="Z46" s="72">
        <f t="shared" si="4"/>
        <v>0</v>
      </c>
      <c r="AA46" s="79">
        <f t="shared" si="5"/>
        <v>0</v>
      </c>
      <c r="AB46" s="81">
        <f t="shared" si="16"/>
        <v>0</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10337951.441110792</v>
      </c>
    </row>
    <row r="47" spans="1:39" x14ac:dyDescent="0.2">
      <c r="A47" s="7">
        <v>26</v>
      </c>
      <c r="B47" s="7">
        <v>13</v>
      </c>
      <c r="C47" s="7">
        <v>6.5</v>
      </c>
      <c r="D47" s="12">
        <f t="shared" si="0"/>
        <v>2.1666666666666665</v>
      </c>
      <c r="E47" s="29">
        <f t="shared" si="17"/>
        <v>7985998.4586113924</v>
      </c>
      <c r="F47" s="2">
        <f t="shared" si="1"/>
        <v>10535.160478783184</v>
      </c>
      <c r="G47" s="2">
        <f t="shared" si="8"/>
        <v>46938.671893559163</v>
      </c>
      <c r="H47" s="2">
        <f t="shared" si="9"/>
        <v>26229.950888243293</v>
      </c>
      <c r="I47" s="2">
        <f t="shared" si="10"/>
        <v>83703.783260585638</v>
      </c>
      <c r="J47" s="2">
        <f t="shared" si="19"/>
        <v>181358.19706460219</v>
      </c>
      <c r="K47" s="2">
        <f t="shared" si="11"/>
        <v>80908.466411274683</v>
      </c>
      <c r="L47" s="2">
        <f t="shared" si="11"/>
        <v>175301.67722442845</v>
      </c>
      <c r="M47" s="2"/>
      <c r="N47" s="28">
        <f t="shared" si="20"/>
        <v>8696726.4142822083</v>
      </c>
      <c r="O47" s="2">
        <f t="shared" si="12"/>
        <v>11435.196768218128</v>
      </c>
      <c r="P47" s="2">
        <f t="shared" si="13"/>
        <v>50948.720735925046</v>
      </c>
      <c r="R47">
        <f t="shared" si="14"/>
        <v>26</v>
      </c>
      <c r="S47" s="89">
        <f t="shared" si="2"/>
        <v>0</v>
      </c>
      <c r="T47" s="89">
        <f>IF(AND(S47=0,S46&gt;0),SUM($G47:$H$381),S47)</f>
        <v>0</v>
      </c>
      <c r="U47" s="82">
        <f>SUM(T47:T$381)</f>
        <v>0</v>
      </c>
      <c r="V47" s="68">
        <f>localspline(R47,'BBG rates'!$G$10:$G$27,'BBG rates'!$K$10:$K$27)</f>
        <v>1.0115881297323326</v>
      </c>
      <c r="W47" s="68">
        <f>locallinterp(R47,'BBG rates'!$G$10:$G$27,'BBG rates'!$J$10:$J$27)</f>
        <v>-0.52170833333333333</v>
      </c>
      <c r="X47" s="56">
        <f t="shared" si="15"/>
        <v>-0.52295999703462215</v>
      </c>
      <c r="Y47" s="66">
        <f t="shared" si="3"/>
        <v>0</v>
      </c>
      <c r="Z47" s="72">
        <f t="shared" si="4"/>
        <v>0</v>
      </c>
      <c r="AA47" s="79">
        <f t="shared" si="5"/>
        <v>0</v>
      </c>
      <c r="AB47" s="81">
        <f t="shared" si="16"/>
        <v>0</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10286367.303018225</v>
      </c>
    </row>
    <row r="48" spans="1:39" x14ac:dyDescent="0.2">
      <c r="A48" s="7">
        <v>27</v>
      </c>
      <c r="B48" s="7">
        <v>13.5</v>
      </c>
      <c r="C48" s="7">
        <v>6.75</v>
      </c>
      <c r="D48" s="12">
        <f t="shared" si="0"/>
        <v>2.25</v>
      </c>
      <c r="E48" s="29">
        <f t="shared" si="17"/>
        <v>7913161.5743941925</v>
      </c>
      <c r="F48" s="2">
        <f t="shared" si="1"/>
        <v>10439.512482503573</v>
      </c>
      <c r="G48" s="2">
        <f t="shared" si="8"/>
        <v>46846.16551836599</v>
      </c>
      <c r="H48" s="2">
        <f t="shared" si="9"/>
        <v>25990.718698834378</v>
      </c>
      <c r="I48" s="2">
        <f t="shared" si="10"/>
        <v>83276.396699703939</v>
      </c>
      <c r="J48" s="2">
        <f t="shared" si="19"/>
        <v>187371.89257433388</v>
      </c>
      <c r="K48" s="2">
        <f t="shared" si="11"/>
        <v>80390.264252003006</v>
      </c>
      <c r="L48" s="2">
        <f t="shared" si="11"/>
        <v>180878.09456700677</v>
      </c>
      <c r="M48" s="2"/>
      <c r="N48" s="28">
        <f t="shared" si="20"/>
        <v>8645711.0920049921</v>
      </c>
      <c r="O48" s="2">
        <f t="shared" si="12"/>
        <v>11368.595226927227</v>
      </c>
      <c r="P48" s="2">
        <f t="shared" si="13"/>
        <v>51015.32227721595</v>
      </c>
      <c r="R48">
        <f t="shared" si="14"/>
        <v>27</v>
      </c>
      <c r="S48" s="89">
        <f t="shared" si="2"/>
        <v>0</v>
      </c>
      <c r="T48" s="89">
        <f>IF(AND(S48=0,S47&gt;0),SUM($G48:$H$381),S48)</f>
        <v>0</v>
      </c>
      <c r="U48" s="82">
        <f>SUM(T48:T$381)</f>
        <v>0</v>
      </c>
      <c r="V48" s="68">
        <f>localspline(R48,'BBG rates'!$G$10:$G$27,'BBG rates'!$K$10:$K$27)</f>
        <v>1.0120131676004078</v>
      </c>
      <c r="W48" s="68">
        <f>locallinterp(R48,'BBG rates'!$G$10:$G$27,'BBG rates'!$J$10:$J$27)</f>
        <v>-0.5204375</v>
      </c>
      <c r="X48" s="56">
        <f t="shared" si="15"/>
        <v>-0.52168306309736678</v>
      </c>
      <c r="Y48" s="66">
        <f t="shared" si="3"/>
        <v>0</v>
      </c>
      <c r="Z48" s="72">
        <f t="shared" si="4"/>
        <v>0</v>
      </c>
      <c r="AA48" s="79">
        <f t="shared" si="5"/>
        <v>0</v>
      </c>
      <c r="AB48" s="81">
        <f t="shared" si="16"/>
        <v>0</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10233928.283740634</v>
      </c>
    </row>
    <row r="49" spans="1:39" x14ac:dyDescent="0.2">
      <c r="A49" s="7">
        <v>28</v>
      </c>
      <c r="B49" s="7">
        <v>14</v>
      </c>
      <c r="C49" s="7">
        <v>7</v>
      </c>
      <c r="D49" s="12">
        <f t="shared" si="0"/>
        <v>2.3333333333333335</v>
      </c>
      <c r="E49" s="29">
        <f t="shared" si="17"/>
        <v>7840655.1610018397</v>
      </c>
      <c r="F49" s="2">
        <f t="shared" si="1"/>
        <v>10344.298143819075</v>
      </c>
      <c r="G49" s="2">
        <f t="shared" si="8"/>
        <v>46753.841454028821</v>
      </c>
      <c r="H49" s="2">
        <f t="shared" si="9"/>
        <v>25752.571938323388</v>
      </c>
      <c r="I49" s="2">
        <f t="shared" si="10"/>
        <v>82850.711536171293</v>
      </c>
      <c r="J49" s="2">
        <f t="shared" si="19"/>
        <v>193318.32691773304</v>
      </c>
      <c r="K49" s="2">
        <f t="shared" si="11"/>
        <v>79874.91752794887</v>
      </c>
      <c r="L49" s="2">
        <f t="shared" si="11"/>
        <v>186374.80756521403</v>
      </c>
      <c r="M49" s="2"/>
      <c r="N49" s="28">
        <f t="shared" si="20"/>
        <v>8594629.0811231546</v>
      </c>
      <c r="O49" s="2">
        <f t="shared" si="12"/>
        <v>11301.906622306014</v>
      </c>
      <c r="P49" s="2">
        <f t="shared" si="13"/>
        <v>51082.010881837159</v>
      </c>
      <c r="R49">
        <f t="shared" si="14"/>
        <v>28</v>
      </c>
      <c r="S49" s="89">
        <f t="shared" si="2"/>
        <v>0</v>
      </c>
      <c r="T49" s="89">
        <f>IF(AND(S49=0,S48&gt;0),SUM($G49:$H$381),S49)</f>
        <v>0</v>
      </c>
      <c r="U49" s="82">
        <f>SUM(T49:T$381)</f>
        <v>0</v>
      </c>
      <c r="V49" s="68">
        <f>localspline(R49,'BBG rates'!$G$10:$G$27,'BBG rates'!$K$10:$K$27)</f>
        <v>1.0124318010144244</v>
      </c>
      <c r="W49" s="68">
        <f>locallinterp(R49,'BBG rates'!$G$10:$G$27,'BBG rates'!$J$10:$J$27)</f>
        <v>-0.51916666666666667</v>
      </c>
      <c r="X49" s="56">
        <f t="shared" si="15"/>
        <v>-0.52040614411335007</v>
      </c>
      <c r="Y49" s="66">
        <f t="shared" si="3"/>
        <v>0</v>
      </c>
      <c r="Z49" s="72">
        <f t="shared" si="4"/>
        <v>0</v>
      </c>
      <c r="AA49" s="79">
        <f t="shared" si="5"/>
        <v>0</v>
      </c>
      <c r="AB49" s="81">
        <f t="shared" si="16"/>
        <v>0</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10180643.361500308</v>
      </c>
    </row>
    <row r="50" spans="1:39" x14ac:dyDescent="0.2">
      <c r="A50" s="7">
        <v>29</v>
      </c>
      <c r="B50" s="7">
        <v>14.5</v>
      </c>
      <c r="C50" s="7">
        <v>7.25</v>
      </c>
      <c r="D50" s="12">
        <f t="shared" si="0"/>
        <v>2.4166666666666665</v>
      </c>
      <c r="E50" s="29">
        <f t="shared" si="17"/>
        <v>7768477.955202953</v>
      </c>
      <c r="F50" s="2">
        <f t="shared" si="1"/>
        <v>10249.515805506095</v>
      </c>
      <c r="G50" s="2">
        <f t="shared" si="8"/>
        <v>46661.699341250765</v>
      </c>
      <c r="H50" s="2">
        <f t="shared" si="9"/>
        <v>25515.5064576365</v>
      </c>
      <c r="I50" s="2">
        <f t="shared" si="10"/>
        <v>82426.721604393359</v>
      </c>
      <c r="J50" s="2">
        <f t="shared" si="19"/>
        <v>199197.91054395059</v>
      </c>
      <c r="K50" s="2">
        <f t="shared" si="11"/>
        <v>79362.411588860225</v>
      </c>
      <c r="L50" s="2">
        <f t="shared" si="11"/>
        <v>191792.49467307885</v>
      </c>
      <c r="M50" s="2"/>
      <c r="N50" s="28">
        <f t="shared" si="20"/>
        <v>8543480.2944595553</v>
      </c>
      <c r="O50" s="2">
        <f t="shared" si="12"/>
        <v>11235.130840542961</v>
      </c>
      <c r="P50" s="2">
        <f t="shared" si="13"/>
        <v>51148.7866636002</v>
      </c>
      <c r="R50">
        <f t="shared" si="14"/>
        <v>29</v>
      </c>
      <c r="S50" s="89">
        <f t="shared" si="2"/>
        <v>0</v>
      </c>
      <c r="T50" s="89">
        <f>IF(AND(S50=0,S49&gt;0),SUM($G50:$H$381),S50)</f>
        <v>0</v>
      </c>
      <c r="U50" s="82">
        <f>SUM(T50:T$381)</f>
        <v>0</v>
      </c>
      <c r="V50" s="68">
        <f>localspline(R50,'BBG rates'!$G$10:$G$27,'BBG rates'!$K$10:$K$27)</f>
        <v>1.0128447199603927</v>
      </c>
      <c r="W50" s="68">
        <f>locallinterp(R50,'BBG rates'!$G$10:$G$27,'BBG rates'!$J$10:$J$27)</f>
        <v>-0.51789583333333333</v>
      </c>
      <c r="X50" s="56">
        <f t="shared" si="15"/>
        <v>-0.51912924008190586</v>
      </c>
      <c r="Y50" s="66">
        <f t="shared" si="3"/>
        <v>0</v>
      </c>
      <c r="Z50" s="72">
        <f t="shared" si="4"/>
        <v>0</v>
      </c>
      <c r="AA50" s="79">
        <f t="shared" si="5"/>
        <v>0</v>
      </c>
      <c r="AB50" s="81">
        <f t="shared" si="16"/>
        <v>0</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10126521.461110741</v>
      </c>
    </row>
    <row r="51" spans="1:39" x14ac:dyDescent="0.2">
      <c r="A51" s="7">
        <v>30</v>
      </c>
      <c r="B51" s="7">
        <v>15</v>
      </c>
      <c r="C51" s="7">
        <v>7.5</v>
      </c>
      <c r="D51" s="12">
        <f t="shared" si="0"/>
        <v>2.5</v>
      </c>
      <c r="E51" s="29">
        <f t="shared" si="17"/>
        <v>7696628.6982590528</v>
      </c>
      <c r="F51" s="2">
        <f t="shared" si="1"/>
        <v>10155.163816234521</v>
      </c>
      <c r="G51" s="2">
        <f t="shared" si="8"/>
        <v>46569.738821443141</v>
      </c>
      <c r="H51" s="2">
        <f t="shared" si="9"/>
        <v>25279.518122456811</v>
      </c>
      <c r="I51" s="2">
        <f t="shared" si="10"/>
        <v>82004.420760134468</v>
      </c>
      <c r="J51" s="2">
        <f t="shared" si="19"/>
        <v>205011.05190033617</v>
      </c>
      <c r="K51" s="2">
        <f t="shared" si="11"/>
        <v>78852.731856704253</v>
      </c>
      <c r="L51" s="2">
        <f t="shared" si="11"/>
        <v>197131.82964176062</v>
      </c>
      <c r="M51" s="2"/>
      <c r="N51" s="28">
        <f t="shared" si="20"/>
        <v>8492264.6447230894</v>
      </c>
      <c r="O51" s="2">
        <f t="shared" si="12"/>
        <v>11168.267767677755</v>
      </c>
      <c r="P51" s="2">
        <f t="shared" si="13"/>
        <v>51215.649736465428</v>
      </c>
      <c r="R51">
        <f t="shared" si="14"/>
        <v>30</v>
      </c>
      <c r="S51" s="89">
        <f t="shared" si="2"/>
        <v>0</v>
      </c>
      <c r="T51" s="89">
        <f>IF(AND(S51=0,S50&gt;0),SUM($G51:$H$381),S51)</f>
        <v>0</v>
      </c>
      <c r="U51" s="82">
        <f>SUM(T51:T$381)</f>
        <v>0</v>
      </c>
      <c r="V51" s="68">
        <f>localspline(R51,'BBG rates'!$G$10:$G$27,'BBG rates'!$K$10:$K$27)</f>
        <v>1.0132528528386615</v>
      </c>
      <c r="W51" s="68">
        <f>locallinterp(R51,'BBG rates'!$G$10:$G$27,'BBG rates'!$J$10:$J$27)</f>
        <v>-0.516625</v>
      </c>
      <c r="X51" s="56">
        <f t="shared" si="15"/>
        <v>-0.51785235100290095</v>
      </c>
      <c r="Y51" s="66">
        <f t="shared" si="3"/>
        <v>0</v>
      </c>
      <c r="Z51" s="72">
        <f t="shared" si="4"/>
        <v>0</v>
      </c>
      <c r="AA51" s="79">
        <f t="shared" si="5"/>
        <v>0</v>
      </c>
      <c r="AB51" s="81">
        <f t="shared" si="16"/>
        <v>0</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10071571.454234045</v>
      </c>
    </row>
    <row r="52" spans="1:39" x14ac:dyDescent="0.2">
      <c r="A52" s="7">
        <v>31</v>
      </c>
      <c r="B52" s="7">
        <v>15.5</v>
      </c>
      <c r="C52" s="7">
        <v>7.75</v>
      </c>
      <c r="D52" s="12">
        <f t="shared" si="0"/>
        <v>2.5833333333333335</v>
      </c>
      <c r="E52" s="29">
        <f t="shared" si="17"/>
        <v>7625106.135909155</v>
      </c>
      <c r="F52" s="2">
        <f t="shared" si="1"/>
        <v>10061.240530547477</v>
      </c>
      <c r="G52" s="2">
        <f t="shared" si="8"/>
        <v>46477.959536723851</v>
      </c>
      <c r="H52" s="2">
        <f t="shared" si="9"/>
        <v>25044.602813173704</v>
      </c>
      <c r="I52" s="2">
        <f t="shared" si="10"/>
        <v>81583.80288044503</v>
      </c>
      <c r="J52" s="2">
        <f t="shared" si="19"/>
        <v>210758.15744114967</v>
      </c>
      <c r="K52" s="2">
        <f t="shared" si="11"/>
        <v>78345.863825319655</v>
      </c>
      <c r="L52" s="2">
        <f t="shared" si="11"/>
        <v>202393.48154874245</v>
      </c>
      <c r="M52" s="2"/>
      <c r="N52" s="28">
        <f t="shared" si="20"/>
        <v>8440982.0445085466</v>
      </c>
      <c r="O52" s="2">
        <f t="shared" si="12"/>
        <v>11101.317289601111</v>
      </c>
      <c r="P52" s="2">
        <f t="shared" si="13"/>
        <v>51282.600214542057</v>
      </c>
      <c r="R52">
        <f t="shared" si="14"/>
        <v>31</v>
      </c>
      <c r="S52" s="89">
        <f t="shared" si="2"/>
        <v>0</v>
      </c>
      <c r="T52" s="89">
        <f>IF(AND(S52=0,S51&gt;0),SUM($G52:$H$381),S52)</f>
        <v>0</v>
      </c>
      <c r="U52" s="82">
        <f>SUM(T52:T$381)</f>
        <v>0</v>
      </c>
      <c r="V52" s="68">
        <f>localspline(R52,'BBG rates'!$G$10:$G$27,'BBG rates'!$K$10:$K$27)</f>
        <v>1.013656919438491</v>
      </c>
      <c r="W52" s="68">
        <f>locallinterp(R52,'BBG rates'!$G$10:$G$27,'BBG rates'!$J$10:$J$27)</f>
        <v>-0.51535416666666667</v>
      </c>
      <c r="X52" s="56">
        <f t="shared" si="15"/>
        <v>-0.51657547687606886</v>
      </c>
      <c r="Y52" s="66">
        <f t="shared" si="3"/>
        <v>0</v>
      </c>
      <c r="Z52" s="72">
        <f t="shared" si="4"/>
        <v>0</v>
      </c>
      <c r="AA52" s="79">
        <f t="shared" si="5"/>
        <v>0</v>
      </c>
      <c r="AB52" s="81">
        <f t="shared" si="16"/>
        <v>0</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10015802.159637241</v>
      </c>
    </row>
    <row r="53" spans="1:39" x14ac:dyDescent="0.2">
      <c r="A53" s="7">
        <v>32</v>
      </c>
      <c r="B53" s="7">
        <v>16</v>
      </c>
      <c r="C53" s="7">
        <v>8</v>
      </c>
      <c r="D53" s="12">
        <f t="shared" si="0"/>
        <v>2.6666666666666665</v>
      </c>
      <c r="E53" s="29">
        <f t="shared" si="17"/>
        <v>7553909.0183544066</v>
      </c>
      <c r="F53" s="2">
        <f t="shared" si="1"/>
        <v>9967.7443088411892</v>
      </c>
      <c r="G53" s="2">
        <f t="shared" si="8"/>
        <v>46386.3611299162</v>
      </c>
      <c r="H53" s="2">
        <f t="shared" si="9"/>
        <v>24810.756424832391</v>
      </c>
      <c r="I53" s="2">
        <f t="shared" si="10"/>
        <v>81164.861863589787</v>
      </c>
      <c r="J53" s="2">
        <f t="shared" si="19"/>
        <v>216439.63163623941</v>
      </c>
      <c r="K53" s="2">
        <f t="shared" si="11"/>
        <v>77841.793060071141</v>
      </c>
      <c r="L53" s="2">
        <f t="shared" si="11"/>
        <v>207578.11482685638</v>
      </c>
      <c r="M53" s="2"/>
      <c r="N53" s="28">
        <f t="shared" si="20"/>
        <v>8389632.4062964581</v>
      </c>
      <c r="O53" s="2">
        <f t="shared" si="12"/>
        <v>11034.279292054583</v>
      </c>
      <c r="P53" s="2">
        <f t="shared" si="13"/>
        <v>51349.638212088583</v>
      </c>
      <c r="R53">
        <f t="shared" si="14"/>
        <v>32</v>
      </c>
      <c r="S53" s="89">
        <f t="shared" si="2"/>
        <v>0</v>
      </c>
      <c r="T53" s="89">
        <f>IF(AND(S53=0,S52&gt;0),SUM($G53:$H$381),S53)</f>
        <v>0</v>
      </c>
      <c r="U53" s="82">
        <f>SUM(T53:T$381)</f>
        <v>0</v>
      </c>
      <c r="V53" s="68">
        <f>localspline(R53,'BBG rates'!$G$10:$G$27,'BBG rates'!$K$10:$K$27)</f>
        <v>1.0140577587621398</v>
      </c>
      <c r="W53" s="68">
        <f>locallinterp(R53,'BBG rates'!$G$10:$G$27,'BBG rates'!$J$10:$J$27)</f>
        <v>-0.51408333333333334</v>
      </c>
      <c r="X53" s="56">
        <f t="shared" si="15"/>
        <v>-0.51529861770074348</v>
      </c>
      <c r="Y53" s="66">
        <f t="shared" si="3"/>
        <v>0</v>
      </c>
      <c r="Z53" s="72">
        <f t="shared" si="4"/>
        <v>0</v>
      </c>
      <c r="AA53" s="79">
        <f t="shared" si="5"/>
        <v>0</v>
      </c>
      <c r="AB53" s="81">
        <f t="shared" si="16"/>
        <v>0</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9959222.343447445</v>
      </c>
    </row>
    <row r="54" spans="1:39" x14ac:dyDescent="0.2">
      <c r="A54" s="7">
        <v>33</v>
      </c>
      <c r="B54" s="7">
        <v>16.5</v>
      </c>
      <c r="C54" s="7">
        <v>8.25</v>
      </c>
      <c r="D54" s="12">
        <f t="shared" si="0"/>
        <v>2.75</v>
      </c>
      <c r="E54" s="29">
        <f t="shared" si="17"/>
        <v>7483036.1002427749</v>
      </c>
      <c r="F54" s="2">
        <f t="shared" si="1"/>
        <v>9874.6735173449051</v>
      </c>
      <c r="G54" s="2">
        <f t="shared" si="8"/>
        <v>46294.943244547394</v>
      </c>
      <c r="H54" s="2">
        <f t="shared" si="9"/>
        <v>24577.974867083656</v>
      </c>
      <c r="I54" s="2">
        <f t="shared" si="10"/>
        <v>80747.591628975963</v>
      </c>
      <c r="J54" s="2">
        <f t="shared" si="19"/>
        <v>222055.8769796839</v>
      </c>
      <c r="K54" s="2">
        <f t="shared" si="11"/>
        <v>77340.505197505146</v>
      </c>
      <c r="L54" s="2">
        <f t="shared" si="11"/>
        <v>212686.38929313913</v>
      </c>
      <c r="M54" s="2"/>
      <c r="N54" s="28">
        <f t="shared" si="20"/>
        <v>8338215.642452945</v>
      </c>
      <c r="O54" s="2">
        <f t="shared" si="12"/>
        <v>10967.153660630363</v>
      </c>
      <c r="P54" s="2">
        <f t="shared" si="13"/>
        <v>51416.763843512796</v>
      </c>
      <c r="R54">
        <f t="shared" si="14"/>
        <v>33</v>
      </c>
      <c r="S54" s="89">
        <f t="shared" si="2"/>
        <v>0</v>
      </c>
      <c r="T54" s="89">
        <f>IF(AND(S54=0,S53&gt;0),SUM($G54:$H$381),S54)</f>
        <v>0</v>
      </c>
      <c r="U54" s="82">
        <f>SUM(T54:T$381)</f>
        <v>0</v>
      </c>
      <c r="V54" s="68">
        <f>localspline(R54,'BBG rates'!$G$10:$G$27,'BBG rates'!$K$10:$K$27)</f>
        <v>1.014456179997886</v>
      </c>
      <c r="W54" s="68">
        <f>locallinterp(R54,'BBG rates'!$G$10:$G$27,'BBG rates'!$J$10:$J$27)</f>
        <v>-0.5128125</v>
      </c>
      <c r="X54" s="56">
        <f t="shared" si="15"/>
        <v>-0.51402177347679157</v>
      </c>
      <c r="Y54" s="66">
        <f t="shared" si="3"/>
        <v>0</v>
      </c>
      <c r="Z54" s="72">
        <f t="shared" si="4"/>
        <v>0</v>
      </c>
      <c r="AA54" s="79">
        <f t="shared" si="5"/>
        <v>0</v>
      </c>
      <c r="AB54" s="81">
        <f t="shared" si="16"/>
        <v>0</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9901840.7194059584</v>
      </c>
    </row>
    <row r="55" spans="1:39" x14ac:dyDescent="0.2">
      <c r="A55" s="7">
        <v>34</v>
      </c>
      <c r="B55" s="7">
        <v>17</v>
      </c>
      <c r="C55" s="7">
        <v>8.5</v>
      </c>
      <c r="D55" s="12">
        <f t="shared" si="0"/>
        <v>2.8333333333333335</v>
      </c>
      <c r="E55" s="29">
        <f t="shared" si="17"/>
        <v>7412486.1406537946</v>
      </c>
      <c r="F55" s="2">
        <f t="shared" si="1"/>
        <v>9782.0265281008724</v>
      </c>
      <c r="G55" s="2">
        <f t="shared" si="8"/>
        <v>46203.705524847159</v>
      </c>
      <c r="H55" s="2">
        <f t="shared" si="9"/>
        <v>24346.2540641337</v>
      </c>
      <c r="I55" s="2">
        <f t="shared" si="10"/>
        <v>80331.986117081731</v>
      </c>
      <c r="J55" s="2">
        <f t="shared" si="19"/>
        <v>227607.29399839824</v>
      </c>
      <c r="K55" s="2">
        <f t="shared" si="11"/>
        <v>76841.985945007313</v>
      </c>
      <c r="L55" s="2">
        <f t="shared" si="11"/>
        <v>217718.96017752073</v>
      </c>
      <c r="M55" s="2"/>
      <c r="N55" s="28">
        <f t="shared" si="20"/>
        <v>8286731.6652295729</v>
      </c>
      <c r="O55" s="2">
        <f t="shared" si="12"/>
        <v>10899.940280771081</v>
      </c>
      <c r="P55" s="2">
        <f t="shared" si="13"/>
        <v>51483.977223372094</v>
      </c>
      <c r="R55">
        <f t="shared" si="14"/>
        <v>34</v>
      </c>
      <c r="S55" s="89">
        <f t="shared" si="2"/>
        <v>0</v>
      </c>
      <c r="T55" s="89">
        <f>IF(AND(S55=0,S54&gt;0),SUM($G55:$H$381),S55)</f>
        <v>0</v>
      </c>
      <c r="U55" s="82">
        <f>SUM(T55:T$381)</f>
        <v>0</v>
      </c>
      <c r="V55" s="68">
        <f>localspline(R55,'BBG rates'!$G$10:$G$27,'BBG rates'!$K$10:$K$27)</f>
        <v>1.0148529923475207</v>
      </c>
      <c r="W55" s="68">
        <f>locallinterp(R55,'BBG rates'!$G$10:$G$27,'BBG rates'!$J$10:$J$27)</f>
        <v>-0.51154166666666667</v>
      </c>
      <c r="X55" s="56">
        <f t="shared" si="15"/>
        <v>-0.51274494420368022</v>
      </c>
      <c r="Y55" s="66">
        <f t="shared" si="3"/>
        <v>0</v>
      </c>
      <c r="Z55" s="72">
        <f t="shared" si="4"/>
        <v>0</v>
      </c>
      <c r="AA55" s="79">
        <f t="shared" si="5"/>
        <v>0</v>
      </c>
      <c r="AB55" s="81">
        <f t="shared" si="16"/>
        <v>0</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9843665.9491212331</v>
      </c>
    </row>
    <row r="56" spans="1:39" x14ac:dyDescent="0.2">
      <c r="A56" s="7">
        <v>35</v>
      </c>
      <c r="B56" s="7">
        <v>17.5</v>
      </c>
      <c r="C56" s="7">
        <v>8.75</v>
      </c>
      <c r="D56" s="12">
        <f t="shared" si="0"/>
        <v>2.9166666666666665</v>
      </c>
      <c r="E56" s="29">
        <f t="shared" si="17"/>
        <v>7342257.9030833542</v>
      </c>
      <c r="F56" s="2">
        <f t="shared" si="1"/>
        <v>9689.8017189444054</v>
      </c>
      <c r="G56" s="2">
        <f t="shared" si="8"/>
        <v>46112.647615746362</v>
      </c>
      <c r="H56" s="2">
        <f t="shared" si="9"/>
        <v>24115.589954694235</v>
      </c>
      <c r="I56" s="2">
        <f t="shared" si="10"/>
        <v>79918.039289385008</v>
      </c>
      <c r="J56" s="2">
        <f t="shared" si="19"/>
        <v>233094.28126070625</v>
      </c>
      <c r="K56" s="2">
        <f t="shared" si="11"/>
        <v>76346.221080461837</v>
      </c>
      <c r="L56" s="2">
        <f t="shared" si="11"/>
        <v>222676.47815134702</v>
      </c>
      <c r="M56" s="2"/>
      <c r="N56" s="28">
        <f t="shared" si="20"/>
        <v>8235180.3867631992</v>
      </c>
      <c r="O56" s="2">
        <f t="shared" si="12"/>
        <v>10832.639037769617</v>
      </c>
      <c r="P56" s="2">
        <f t="shared" si="13"/>
        <v>51551.278466373537</v>
      </c>
      <c r="R56">
        <f t="shared" si="14"/>
        <v>35</v>
      </c>
      <c r="S56" s="89">
        <f t="shared" si="2"/>
        <v>0</v>
      </c>
      <c r="T56" s="89">
        <f>IF(AND(S56=0,S55&gt;0),SUM($G56:$H$381),S56)</f>
        <v>0</v>
      </c>
      <c r="U56" s="82">
        <f>SUM(T56:T$381)</f>
        <v>0</v>
      </c>
      <c r="V56" s="68">
        <f>localspline(R56,'BBG rates'!$G$10:$G$27,'BBG rates'!$K$10:$K$27)</f>
        <v>1.0152490050027994</v>
      </c>
      <c r="W56" s="68">
        <f>locallinterp(R56,'BBG rates'!$G$10:$G$27,'BBG rates'!$J$10:$J$27)</f>
        <v>-0.51027083333333334</v>
      </c>
      <c r="X56" s="56">
        <f t="shared" si="15"/>
        <v>-0.51146812988127621</v>
      </c>
      <c r="Y56" s="66">
        <f t="shared" si="3"/>
        <v>0</v>
      </c>
      <c r="Z56" s="72">
        <f t="shared" si="4"/>
        <v>0</v>
      </c>
      <c r="AA56" s="79">
        <f t="shared" si="5"/>
        <v>0</v>
      </c>
      <c r="AB56" s="81">
        <f t="shared" si="16"/>
        <v>0</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9784706.6423207726</v>
      </c>
    </row>
    <row r="57" spans="1:39" x14ac:dyDescent="0.2">
      <c r="A57" s="7">
        <v>36</v>
      </c>
      <c r="B57" s="7">
        <v>18</v>
      </c>
      <c r="C57" s="7">
        <v>9</v>
      </c>
      <c r="D57" s="12">
        <f t="shared" si="0"/>
        <v>3</v>
      </c>
      <c r="E57" s="29">
        <f t="shared" si="17"/>
        <v>7272350.1554285455</v>
      </c>
      <c r="F57" s="2">
        <f t="shared" si="1"/>
        <v>9597.9974734839925</v>
      </c>
      <c r="G57" s="2">
        <f t="shared" si="8"/>
        <v>46021.769162875658</v>
      </c>
      <c r="H57" s="2">
        <f t="shared" si="9"/>
        <v>23885.978491932678</v>
      </c>
      <c r="I57" s="2">
        <f t="shared" si="10"/>
        <v>79505.745128292328</v>
      </c>
      <c r="J57" s="2">
        <f t="shared" si="19"/>
        <v>238517.23538487699</v>
      </c>
      <c r="K57" s="2">
        <f t="shared" si="11"/>
        <v>75853.196451911921</v>
      </c>
      <c r="L57" s="2">
        <f t="shared" si="11"/>
        <v>227559.58935573578</v>
      </c>
      <c r="M57" s="2"/>
      <c r="N57" s="28">
        <f t="shared" si="20"/>
        <v>8183561.7190758251</v>
      </c>
      <c r="O57" s="2">
        <f t="shared" si="12"/>
        <v>10765.249816768903</v>
      </c>
      <c r="P57" s="2">
        <f t="shared" si="13"/>
        <v>51618.667687374262</v>
      </c>
      <c r="R57">
        <f t="shared" si="14"/>
        <v>36</v>
      </c>
      <c r="S57" s="89">
        <f t="shared" si="2"/>
        <v>0</v>
      </c>
      <c r="T57" s="89">
        <f>IF(AND(S57=0,S56&gt;0),SUM($G57:$H$381),S57)</f>
        <v>0</v>
      </c>
      <c r="U57" s="82">
        <f>SUM(T57:T$381)</f>
        <v>0</v>
      </c>
      <c r="V57" s="68">
        <f>localspline(R57,'BBG rates'!$G$10:$G$27,'BBG rates'!$K$10:$K$27)</f>
        <v>1.0156450271606445</v>
      </c>
      <c r="W57" s="68">
        <f>locallinterp(R57,'BBG rates'!$G$10:$G$27,'BBG rates'!$J$10:$J$27)</f>
        <v>-0.50900000000000001</v>
      </c>
      <c r="X57" s="56">
        <f t="shared" si="15"/>
        <v>-0.51019133050904664</v>
      </c>
      <c r="Y57" s="66">
        <f t="shared" si="3"/>
        <v>0</v>
      </c>
      <c r="Z57" s="72">
        <f t="shared" si="4"/>
        <v>0</v>
      </c>
      <c r="AA57" s="79">
        <f t="shared" si="5"/>
        <v>0</v>
      </c>
      <c r="AB57" s="81">
        <f t="shared" si="16"/>
        <v>0</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9724971.3571019135</v>
      </c>
    </row>
    <row r="58" spans="1:39" x14ac:dyDescent="0.2">
      <c r="A58" s="7">
        <v>37</v>
      </c>
      <c r="B58" s="7">
        <v>18.5</v>
      </c>
      <c r="C58" s="7">
        <v>9.25</v>
      </c>
      <c r="D58" s="12">
        <f t="shared" si="0"/>
        <v>3.0833333333333335</v>
      </c>
      <c r="E58" s="29">
        <f t="shared" si="17"/>
        <v>7202761.6699725585</v>
      </c>
      <c r="F58" s="2">
        <f t="shared" si="1"/>
        <v>9506.6121810814948</v>
      </c>
      <c r="G58" s="2">
        <f t="shared" si="8"/>
        <v>45931.069812564085</v>
      </c>
      <c r="H58" s="2">
        <f t="shared" si="9"/>
        <v>23657.415643422541</v>
      </c>
      <c r="I58" s="2">
        <f t="shared" si="10"/>
        <v>79095.097637068116</v>
      </c>
      <c r="J58" s="2">
        <f t="shared" si="19"/>
        <v>243876.55104762671</v>
      </c>
      <c r="K58" s="2">
        <f t="shared" si="11"/>
        <v>75362.897977222339</v>
      </c>
      <c r="L58" s="2">
        <f t="shared" si="11"/>
        <v>232368.93542976887</v>
      </c>
      <c r="M58" s="2"/>
      <c r="N58" s="28">
        <f t="shared" si="20"/>
        <v>8131875.5740744434</v>
      </c>
      <c r="O58" s="2">
        <f t="shared" si="12"/>
        <v>10697.772502761727</v>
      </c>
      <c r="P58" s="2">
        <f t="shared" si="13"/>
        <v>51686.145001381432</v>
      </c>
      <c r="R58">
        <f t="shared" si="14"/>
        <v>37</v>
      </c>
      <c r="S58" s="89">
        <f t="shared" si="2"/>
        <v>0</v>
      </c>
      <c r="T58" s="89">
        <f>IF(AND(S58=0,S57&gt;0),SUM($G58:$H$381),S58)</f>
        <v>0</v>
      </c>
      <c r="U58" s="82">
        <f>SUM(T58:T$381)</f>
        <v>0</v>
      </c>
      <c r="V58" s="68">
        <f>localspline(R58,'BBG rates'!$G$10:$G$27,'BBG rates'!$K$10:$K$27)</f>
        <v>1.0160416158054528</v>
      </c>
      <c r="W58" s="68">
        <f>locallinterp(R58,'BBG rates'!$G$10:$G$27,'BBG rates'!$J$10:$J$27)</f>
        <v>-0.5074791666666667</v>
      </c>
      <c r="X58" s="56">
        <f t="shared" si="15"/>
        <v>-0.50866337714015053</v>
      </c>
      <c r="Y58" s="66">
        <f t="shared" si="3"/>
        <v>0</v>
      </c>
      <c r="Z58" s="72">
        <f t="shared" si="4"/>
        <v>0</v>
      </c>
      <c r="AA58" s="79">
        <f t="shared" si="5"/>
        <v>0</v>
      </c>
      <c r="AB58" s="81">
        <f t="shared" si="16"/>
        <v>0</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9664468.6001815405</v>
      </c>
    </row>
    <row r="59" spans="1:39" x14ac:dyDescent="0.2">
      <c r="A59" s="7">
        <v>38</v>
      </c>
      <c r="B59" s="7">
        <v>19</v>
      </c>
      <c r="C59" s="7">
        <v>9.5</v>
      </c>
      <c r="D59" s="12">
        <f t="shared" si="0"/>
        <v>3.1666666666666665</v>
      </c>
      <c r="E59" s="29">
        <f t="shared" si="17"/>
        <v>7133491.2233696273</v>
      </c>
      <c r="F59" s="2">
        <f t="shared" si="1"/>
        <v>9415.6442368324042</v>
      </c>
      <c r="G59" s="2">
        <f t="shared" si="8"/>
        <v>45840.549211837671</v>
      </c>
      <c r="H59" s="2">
        <f t="shared" si="9"/>
        <v>23429.897391094015</v>
      </c>
      <c r="I59" s="2">
        <f t="shared" si="10"/>
        <v>78686.090839764089</v>
      </c>
      <c r="J59" s="2">
        <f t="shared" si="19"/>
        <v>249172.62099258628</v>
      </c>
      <c r="K59" s="2">
        <f t="shared" si="11"/>
        <v>74875.311643743291</v>
      </c>
      <c r="L59" s="2">
        <f t="shared" si="11"/>
        <v>237105.15353852039</v>
      </c>
      <c r="M59" s="2"/>
      <c r="N59" s="28">
        <f t="shared" si="20"/>
        <v>8080121.8635508912</v>
      </c>
      <c r="O59" s="2">
        <f t="shared" si="12"/>
        <v>10630.206980590534</v>
      </c>
      <c r="P59" s="2">
        <f t="shared" si="13"/>
        <v>51753.710523552618</v>
      </c>
      <c r="R59">
        <f t="shared" si="14"/>
        <v>38</v>
      </c>
      <c r="S59" s="89">
        <f t="shared" si="2"/>
        <v>0</v>
      </c>
      <c r="T59" s="89">
        <f>IF(AND(S59=0,S58&gt;0),SUM($G59:$H$381),S59)</f>
        <v>0</v>
      </c>
      <c r="U59" s="82">
        <f>SUM(T59:T$381)</f>
        <v>0</v>
      </c>
      <c r="V59" s="68">
        <f>localspline(R59,'BBG rates'!$G$10:$G$27,'BBG rates'!$K$10:$K$27)</f>
        <v>1.0164379614377346</v>
      </c>
      <c r="W59" s="68">
        <f>locallinterp(R59,'BBG rates'!$G$10:$G$27,'BBG rates'!$J$10:$J$27)</f>
        <v>-0.50595833333333329</v>
      </c>
      <c r="X59" s="56">
        <f t="shared" si="15"/>
        <v>-0.50713544518106168</v>
      </c>
      <c r="Y59" s="66">
        <f t="shared" si="3"/>
        <v>0</v>
      </c>
      <c r="Z59" s="72">
        <f t="shared" si="4"/>
        <v>0</v>
      </c>
      <c r="AA59" s="79">
        <f t="shared" si="5"/>
        <v>0</v>
      </c>
      <c r="AB59" s="81">
        <f t="shared" si="16"/>
        <v>0</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9603391.0627226885</v>
      </c>
    </row>
    <row r="60" spans="1:39" x14ac:dyDescent="0.2">
      <c r="A60" s="7">
        <v>39</v>
      </c>
      <c r="B60" s="7">
        <v>19.5</v>
      </c>
      <c r="C60" s="7">
        <v>9.75</v>
      </c>
      <c r="D60" s="12">
        <f t="shared" si="0"/>
        <v>3.25</v>
      </c>
      <c r="E60" s="29">
        <f t="shared" si="17"/>
        <v>7064537.5966300247</v>
      </c>
      <c r="F60" s="2">
        <f t="shared" si="1"/>
        <v>9325.0920415461496</v>
      </c>
      <c r="G60" s="2">
        <f t="shared" si="8"/>
        <v>45750.207008418147</v>
      </c>
      <c r="H60" s="2">
        <f t="shared" si="9"/>
        <v>23203.419731184658</v>
      </c>
      <c r="I60" s="2">
        <f t="shared" si="10"/>
        <v>78278.718781148957</v>
      </c>
      <c r="J60" s="2">
        <f t="shared" si="19"/>
        <v>254405.83603873412</v>
      </c>
      <c r="K60" s="2">
        <f t="shared" si="11"/>
        <v>74390.423507975982</v>
      </c>
      <c r="L60" s="2">
        <f t="shared" si="11"/>
        <v>241768.87640092196</v>
      </c>
      <c r="M60" s="2"/>
      <c r="N60" s="28">
        <f t="shared" si="20"/>
        <v>8028300.4991816953</v>
      </c>
      <c r="O60" s="2">
        <f t="shared" si="12"/>
        <v>10562.553134947239</v>
      </c>
      <c r="P60" s="2">
        <f t="shared" si="13"/>
        <v>51821.364369195922</v>
      </c>
      <c r="R60">
        <f t="shared" si="14"/>
        <v>39</v>
      </c>
      <c r="S60" s="89">
        <f t="shared" si="2"/>
        <v>0</v>
      </c>
      <c r="T60" s="89">
        <f>IF(AND(S60=0,S59&gt;0),SUM($G60:$H$381),S60)</f>
        <v>0</v>
      </c>
      <c r="U60" s="82">
        <f>SUM(T60:T$381)</f>
        <v>0</v>
      </c>
      <c r="V60" s="68">
        <f>localspline(R60,'BBG rates'!$G$10:$G$27,'BBG rates'!$K$10:$K$27)</f>
        <v>1.0168333599792945</v>
      </c>
      <c r="W60" s="68">
        <f>locallinterp(R60,'BBG rates'!$G$10:$G$27,'BBG rates'!$J$10:$J$27)</f>
        <v>-0.50443749999999998</v>
      </c>
      <c r="X60" s="56">
        <f t="shared" si="15"/>
        <v>-0.50560753463098074</v>
      </c>
      <c r="Y60" s="66">
        <f t="shared" si="3"/>
        <v>0</v>
      </c>
      <c r="Z60" s="72">
        <f t="shared" si="4"/>
        <v>0</v>
      </c>
      <c r="AA60" s="79">
        <f t="shared" si="5"/>
        <v>0</v>
      </c>
      <c r="AB60" s="81">
        <f t="shared" si="16"/>
        <v>0</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9541745.4654098246</v>
      </c>
    </row>
    <row r="61" spans="1:39" x14ac:dyDescent="0.2">
      <c r="A61" s="7">
        <v>40</v>
      </c>
      <c r="B61" s="7">
        <v>20</v>
      </c>
      <c r="C61" s="7">
        <v>10</v>
      </c>
      <c r="D61" s="12">
        <f t="shared" si="0"/>
        <v>3.3333333333333335</v>
      </c>
      <c r="E61" s="29">
        <f t="shared" si="17"/>
        <v>6995899.575105113</v>
      </c>
      <c r="F61" s="2">
        <f t="shared" si="1"/>
        <v>9234.9540017265026</v>
      </c>
      <c r="G61" s="2">
        <f t="shared" si="8"/>
        <v>45660.042850721431</v>
      </c>
      <c r="H61" s="2">
        <f t="shared" si="9"/>
        <v>22977.978674190304</v>
      </c>
      <c r="I61" s="2">
        <f t="shared" si="10"/>
        <v>77872.975526638242</v>
      </c>
      <c r="J61" s="2">
        <f t="shared" si="19"/>
        <v>259576.58508879415</v>
      </c>
      <c r="K61" s="2">
        <f t="shared" si="11"/>
        <v>73908.219695239706</v>
      </c>
      <c r="L61" s="2">
        <f t="shared" si="11"/>
        <v>246360.73231746568</v>
      </c>
      <c r="M61" s="2"/>
      <c r="N61" s="28">
        <f t="shared" si="20"/>
        <v>7976411.3925279249</v>
      </c>
      <c r="O61" s="2">
        <f t="shared" si="12"/>
        <v>10494.810850373011</v>
      </c>
      <c r="P61" s="2">
        <f t="shared" si="13"/>
        <v>51889.106653770155</v>
      </c>
      <c r="R61">
        <f t="shared" si="14"/>
        <v>40</v>
      </c>
      <c r="S61" s="89">
        <f t="shared" si="2"/>
        <v>0</v>
      </c>
      <c r="T61" s="89">
        <f>IF(AND(S61=0,S60&gt;0),SUM($G61:$H$381),S61)</f>
        <v>0</v>
      </c>
      <c r="U61" s="82">
        <f>SUM(T61:T$381)</f>
        <v>0</v>
      </c>
      <c r="V61" s="68">
        <f>localspline(R61,'BBG rates'!$G$10:$G$27,'BBG rates'!$K$10:$K$27)</f>
        <v>1.0172267497192871</v>
      </c>
      <c r="W61" s="68">
        <f>locallinterp(R61,'BBG rates'!$G$10:$G$27,'BBG rates'!$J$10:$J$27)</f>
        <v>-0.50291666666666668</v>
      </c>
      <c r="X61" s="56">
        <f t="shared" si="15"/>
        <v>-0.50407964548924156</v>
      </c>
      <c r="Y61" s="66">
        <f t="shared" si="3"/>
        <v>0</v>
      </c>
      <c r="Z61" s="72">
        <f t="shared" si="4"/>
        <v>0</v>
      </c>
      <c r="AA61" s="79">
        <f t="shared" si="5"/>
        <v>0</v>
      </c>
      <c r="AB61" s="81">
        <f t="shared" si="16"/>
        <v>0</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9479538.4879714362</v>
      </c>
    </row>
    <row r="62" spans="1:39" x14ac:dyDescent="0.2">
      <c r="A62" s="7">
        <v>41</v>
      </c>
      <c r="B62" s="7">
        <v>20.5</v>
      </c>
      <c r="C62" s="7">
        <v>10.25</v>
      </c>
      <c r="D62" s="12">
        <f t="shared" si="0"/>
        <v>3.4166666666666665</v>
      </c>
      <c r="E62" s="29">
        <f t="shared" si="17"/>
        <v>6927575.9484724402</v>
      </c>
      <c r="F62" s="2">
        <f t="shared" si="1"/>
        <v>9145.2285295520105</v>
      </c>
      <c r="G62" s="2">
        <f t="shared" si="8"/>
        <v>45570.056387856377</v>
      </c>
      <c r="H62" s="2">
        <f t="shared" si="9"/>
        <v>22753.570244816117</v>
      </c>
      <c r="I62" s="2">
        <f t="shared" si="10"/>
        <v>77468.8551622245</v>
      </c>
      <c r="J62" s="2">
        <f t="shared" si="19"/>
        <v>264685.25513760035</v>
      </c>
      <c r="K62" s="2">
        <f t="shared" si="11"/>
        <v>73428.686399340528</v>
      </c>
      <c r="L62" s="2">
        <f t="shared" si="11"/>
        <v>250881.34519774679</v>
      </c>
      <c r="M62" s="2"/>
      <c r="N62" s="28">
        <f t="shared" si="20"/>
        <v>7924454.4550350402</v>
      </c>
      <c r="O62" s="2">
        <f t="shared" si="12"/>
        <v>10426.980011258102</v>
      </c>
      <c r="P62" s="2">
        <f t="shared" si="13"/>
        <v>51956.937492885074</v>
      </c>
      <c r="R62">
        <f t="shared" si="14"/>
        <v>41</v>
      </c>
      <c r="S62" s="89">
        <f t="shared" si="2"/>
        <v>0</v>
      </c>
      <c r="T62" s="89">
        <f>IF(AND(S62=0,S61&gt;0),SUM($G62:$H$381),S62)</f>
        <v>0</v>
      </c>
      <c r="U62" s="82">
        <f>SUM(T62:T$381)</f>
        <v>0</v>
      </c>
      <c r="V62" s="68">
        <f>localspline(R62,'BBG rates'!$G$10:$G$27,'BBG rates'!$K$10:$K$27)</f>
        <v>1.0176170689486232</v>
      </c>
      <c r="W62" s="68">
        <f>locallinterp(R62,'BBG rates'!$G$10:$G$27,'BBG rates'!$J$10:$J$27)</f>
        <v>-0.50139583333333337</v>
      </c>
      <c r="X62" s="56">
        <f t="shared" si="15"/>
        <v>-0.50255177775531124</v>
      </c>
      <c r="Y62" s="66">
        <f t="shared" si="3"/>
        <v>0</v>
      </c>
      <c r="Z62" s="72">
        <f t="shared" si="4"/>
        <v>0</v>
      </c>
      <c r="AA62" s="79">
        <f t="shared" si="5"/>
        <v>0</v>
      </c>
      <c r="AB62" s="81">
        <f t="shared" si="16"/>
        <v>0</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9416776.7693794612</v>
      </c>
    </row>
    <row r="63" spans="1:39" x14ac:dyDescent="0.2">
      <c r="A63" s="7">
        <v>42</v>
      </c>
      <c r="B63" s="7">
        <v>21</v>
      </c>
      <c r="C63" s="7">
        <v>10.5</v>
      </c>
      <c r="D63" s="12">
        <f t="shared" si="0"/>
        <v>3.5</v>
      </c>
      <c r="E63" s="29">
        <f t="shared" si="17"/>
        <v>6859565.5107208891</v>
      </c>
      <c r="F63" s="2">
        <f t="shared" si="1"/>
        <v>9055.914042856537</v>
      </c>
      <c r="G63" s="2">
        <f t="shared" si="8"/>
        <v>45480.247269623374</v>
      </c>
      <c r="H63" s="2">
        <f t="shared" si="9"/>
        <v>22530.190481927795</v>
      </c>
      <c r="I63" s="2">
        <f t="shared" si="10"/>
        <v>77066.351794407703</v>
      </c>
      <c r="J63" s="2">
        <f t="shared" si="19"/>
        <v>269732.23128042696</v>
      </c>
      <c r="K63" s="2">
        <f t="shared" si="11"/>
        <v>72951.80988224165</v>
      </c>
      <c r="L63" s="2">
        <f t="shared" si="11"/>
        <v>255331.33458784578</v>
      </c>
      <c r="M63" s="2"/>
      <c r="N63" s="28">
        <f t="shared" si="20"/>
        <v>7872429.598032739</v>
      </c>
      <c r="O63" s="2">
        <f t="shared" si="12"/>
        <v>10359.060501841623</v>
      </c>
      <c r="P63" s="2">
        <f t="shared" si="13"/>
        <v>52024.857002301535</v>
      </c>
      <c r="R63">
        <f t="shared" si="14"/>
        <v>42</v>
      </c>
      <c r="S63" s="89">
        <f t="shared" si="2"/>
        <v>0</v>
      </c>
      <c r="T63" s="89">
        <f>IF(AND(S63=0,S62&gt;0),SUM($G63:$H$381),S63)</f>
        <v>0</v>
      </c>
      <c r="U63" s="82">
        <f>SUM(T63:T$381)</f>
        <v>0</v>
      </c>
      <c r="V63" s="68">
        <f>localspline(R63,'BBG rates'!$G$10:$G$27,'BBG rates'!$K$10:$K$27)</f>
        <v>1.0180036135864725</v>
      </c>
      <c r="W63" s="68">
        <f>locallinterp(R63,'BBG rates'!$G$10:$G$27,'BBG rates'!$J$10:$J$27)</f>
        <v>-0.49987500000000001</v>
      </c>
      <c r="X63" s="56">
        <f t="shared" si="15"/>
        <v>-0.50102393142865687</v>
      </c>
      <c r="Y63" s="66">
        <f t="shared" si="3"/>
        <v>0</v>
      </c>
      <c r="Z63" s="72">
        <f t="shared" si="4"/>
        <v>0</v>
      </c>
      <c r="AA63" s="79">
        <f t="shared" si="5"/>
        <v>0</v>
      </c>
      <c r="AB63" s="81">
        <f t="shared" si="16"/>
        <v>0</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9353466.9080478512</v>
      </c>
    </row>
    <row r="64" spans="1:39" x14ac:dyDescent="0.2">
      <c r="A64" s="7">
        <v>43</v>
      </c>
      <c r="B64" s="7">
        <v>21.5</v>
      </c>
      <c r="C64" s="7">
        <v>10.75</v>
      </c>
      <c r="D64" s="12">
        <f t="shared" si="0"/>
        <v>3.5833333333333335</v>
      </c>
      <c r="E64" s="29">
        <f t="shared" si="17"/>
        <v>6791867.060135873</v>
      </c>
      <c r="F64" s="2">
        <f t="shared" si="1"/>
        <v>8967.0089651098406</v>
      </c>
      <c r="G64" s="2">
        <f t="shared" si="8"/>
        <v>45390.615146512988</v>
      </c>
      <c r="H64" s="2">
        <f t="shared" si="9"/>
        <v>22307.835438502967</v>
      </c>
      <c r="I64" s="2">
        <f t="shared" si="10"/>
        <v>76665.459550125786</v>
      </c>
      <c r="J64" s="2">
        <f t="shared" si="19"/>
        <v>274717.89672128408</v>
      </c>
      <c r="K64" s="2">
        <f t="shared" si="11"/>
        <v>72477.576473735229</v>
      </c>
      <c r="L64" s="2">
        <f t="shared" si="11"/>
        <v>259711.31569755124</v>
      </c>
      <c r="M64" s="2"/>
      <c r="N64" s="28">
        <f t="shared" si="20"/>
        <v>7820336.7327348068</v>
      </c>
      <c r="O64" s="2">
        <f t="shared" si="12"/>
        <v>10291.052206211371</v>
      </c>
      <c r="P64" s="2">
        <f t="shared" si="13"/>
        <v>52092.865297931799</v>
      </c>
      <c r="R64">
        <f t="shared" si="14"/>
        <v>43</v>
      </c>
      <c r="S64" s="89">
        <f t="shared" si="2"/>
        <v>0</v>
      </c>
      <c r="T64" s="89">
        <f>IF(AND(S64=0,S63&gt;0),SUM($G64:$H$381),S64)</f>
        <v>0</v>
      </c>
      <c r="U64" s="82">
        <f>SUM(T64:T$381)</f>
        <v>0</v>
      </c>
      <c r="V64" s="68">
        <f>localspline(R64,'BBG rates'!$G$10:$G$27,'BBG rates'!$K$10:$K$27)</f>
        <v>1.0183852623190162</v>
      </c>
      <c r="W64" s="68">
        <f>locallinterp(R64,'BBG rates'!$G$10:$G$27,'BBG rates'!$J$10:$J$27)</f>
        <v>-0.49835416666666665</v>
      </c>
      <c r="X64" s="56">
        <f t="shared" si="15"/>
        <v>-0.49949610650834586</v>
      </c>
      <c r="Y64" s="66">
        <f t="shared" si="3"/>
        <v>0</v>
      </c>
      <c r="Z64" s="72">
        <f t="shared" si="4"/>
        <v>0</v>
      </c>
      <c r="AA64" s="79">
        <f t="shared" si="5"/>
        <v>0</v>
      </c>
      <c r="AB64" s="81">
        <f t="shared" si="16"/>
        <v>0</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9289615.4620302636</v>
      </c>
    </row>
    <row r="65" spans="1:39" x14ac:dyDescent="0.2">
      <c r="A65" s="7">
        <v>44</v>
      </c>
      <c r="B65" s="7">
        <v>22</v>
      </c>
      <c r="C65" s="7">
        <v>11</v>
      </c>
      <c r="D65" s="12">
        <f t="shared" si="0"/>
        <v>3.6666666666666665</v>
      </c>
      <c r="E65" s="29">
        <f t="shared" si="17"/>
        <v>6724479.3992845854</v>
      </c>
      <c r="F65" s="2">
        <f t="shared" si="1"/>
        <v>8878.5117253982116</v>
      </c>
      <c r="G65" s="2">
        <f t="shared" si="8"/>
        <v>45301.159669704582</v>
      </c>
      <c r="H65" s="2">
        <f t="shared" si="9"/>
        <v>22086.501181582738</v>
      </c>
      <c r="I65" s="2">
        <f t="shared" si="10"/>
        <v>76266.172576685523</v>
      </c>
      <c r="J65" s="2">
        <f t="shared" si="19"/>
        <v>279642.63278118026</v>
      </c>
      <c r="K65" s="2">
        <f t="shared" si="11"/>
        <v>72005.97257111565</v>
      </c>
      <c r="L65" s="2">
        <f t="shared" si="11"/>
        <v>264021.89942742401</v>
      </c>
      <c r="M65" s="2"/>
      <c r="N65" s="28">
        <f t="shared" si="20"/>
        <v>7768175.7702389676</v>
      </c>
      <c r="O65" s="2">
        <f t="shared" si="12"/>
        <v>10222.955008303608</v>
      </c>
      <c r="P65" s="2">
        <f t="shared" si="13"/>
        <v>52160.962495839558</v>
      </c>
      <c r="R65">
        <f t="shared" si="14"/>
        <v>44</v>
      </c>
      <c r="S65" s="89">
        <f t="shared" si="2"/>
        <v>0</v>
      </c>
      <c r="T65" s="89">
        <f>IF(AND(S65=0,S64&gt;0),SUM($G65:$H$381),S65)</f>
        <v>0</v>
      </c>
      <c r="U65" s="82">
        <f>SUM(T65:T$381)</f>
        <v>0</v>
      </c>
      <c r="V65" s="68">
        <f>localspline(R65,'BBG rates'!$G$10:$G$27,'BBG rates'!$K$10:$K$27)</f>
        <v>1.0187611918553163</v>
      </c>
      <c r="W65" s="68">
        <f>locallinterp(R65,'BBG rates'!$G$10:$G$27,'BBG rates'!$J$10:$J$27)</f>
        <v>-0.49683333333333335</v>
      </c>
      <c r="X65" s="56">
        <f t="shared" si="15"/>
        <v>-0.49796830299397854</v>
      </c>
      <c r="Y65" s="66">
        <f t="shared" si="3"/>
        <v>0</v>
      </c>
      <c r="Z65" s="72">
        <f t="shared" si="4"/>
        <v>0</v>
      </c>
      <c r="AA65" s="79">
        <f t="shared" si="5"/>
        <v>0</v>
      </c>
      <c r="AB65" s="81">
        <f t="shared" si="16"/>
        <v>0</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9225228.9492169116</v>
      </c>
    </row>
    <row r="66" spans="1:39" x14ac:dyDescent="0.2">
      <c r="A66" s="7">
        <v>45</v>
      </c>
      <c r="B66" s="7">
        <v>22.5</v>
      </c>
      <c r="C66" s="7">
        <v>11.25</v>
      </c>
      <c r="D66" s="12">
        <f t="shared" si="0"/>
        <v>3.75</v>
      </c>
      <c r="E66" s="29">
        <f t="shared" si="17"/>
        <v>6657401.3350012973</v>
      </c>
      <c r="F66" s="2">
        <f t="shared" si="1"/>
        <v>8790.4207584052074</v>
      </c>
      <c r="G66" s="2">
        <f t="shared" si="8"/>
        <v>45211.880491064978</v>
      </c>
      <c r="H66" s="2">
        <f t="shared" si="9"/>
        <v>21866.183792223383</v>
      </c>
      <c r="I66" s="2">
        <f t="shared" si="10"/>
        <v>75868.485041693566</v>
      </c>
      <c r="J66" s="2">
        <f t="shared" si="19"/>
        <v>284506.81890635088</v>
      </c>
      <c r="K66" s="2">
        <f t="shared" si="11"/>
        <v>71536.984638854556</v>
      </c>
      <c r="L66" s="2">
        <f t="shared" si="11"/>
        <v>268263.69239570457</v>
      </c>
      <c r="M66" s="2"/>
      <c r="N66" s="28">
        <f t="shared" si="20"/>
        <v>7715946.6215267275</v>
      </c>
      <c r="O66" s="2">
        <f t="shared" si="12"/>
        <v>10154.768791902887</v>
      </c>
      <c r="P66" s="2">
        <f t="shared" si="13"/>
        <v>52229.148712240283</v>
      </c>
      <c r="R66">
        <f t="shared" si="14"/>
        <v>45</v>
      </c>
      <c r="S66" s="89">
        <f t="shared" si="2"/>
        <v>0</v>
      </c>
      <c r="T66" s="89">
        <f>IF(AND(S66=0,S65&gt;0),SUM($G66:$H$381),S66)</f>
        <v>0</v>
      </c>
      <c r="U66" s="82">
        <f>SUM(T66:T$381)</f>
        <v>0</v>
      </c>
      <c r="V66" s="68">
        <f>localspline(R66,'BBG rates'!$G$10:$G$27,'BBG rates'!$K$10:$K$27)</f>
        <v>1.0191303404869316</v>
      </c>
      <c r="W66" s="68">
        <f>locallinterp(R66,'BBG rates'!$G$10:$G$27,'BBG rates'!$J$10:$J$27)</f>
        <v>-0.49531250000000004</v>
      </c>
      <c r="X66" s="56">
        <f t="shared" si="15"/>
        <v>-0.49644052088488877</v>
      </c>
      <c r="Y66" s="66">
        <f t="shared" si="3"/>
        <v>0</v>
      </c>
      <c r="Z66" s="72">
        <f t="shared" si="4"/>
        <v>0</v>
      </c>
      <c r="AA66" s="79">
        <f t="shared" si="5"/>
        <v>0</v>
      </c>
      <c r="AB66" s="81">
        <f t="shared" si="16"/>
        <v>0</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9160313.8475305364</v>
      </c>
    </row>
    <row r="67" spans="1:39" x14ac:dyDescent="0.2">
      <c r="A67" s="7">
        <v>46</v>
      </c>
      <c r="B67" s="7">
        <v>23</v>
      </c>
      <c r="C67" s="7">
        <v>11.5</v>
      </c>
      <c r="D67" s="12">
        <f t="shared" si="0"/>
        <v>3.8333333333333335</v>
      </c>
      <c r="E67" s="29">
        <f t="shared" si="17"/>
        <v>6590631.6783727026</v>
      </c>
      <c r="F67" s="2">
        <f t="shared" si="1"/>
        <v>8702.7345043924142</v>
      </c>
      <c r="G67" s="2">
        <f t="shared" si="8"/>
        <v>45122.777263147087</v>
      </c>
      <c r="H67" s="2">
        <f t="shared" si="9"/>
        <v>21646.879365448243</v>
      </c>
      <c r="I67" s="2">
        <f t="shared" si="10"/>
        <v>75472.391132987745</v>
      </c>
      <c r="J67" s="2">
        <f t="shared" si="19"/>
        <v>289310.83267645305</v>
      </c>
      <c r="K67" s="2">
        <f t="shared" si="11"/>
        <v>71070.599208277315</v>
      </c>
      <c r="L67" s="2">
        <f t="shared" si="11"/>
        <v>272437.29696506308</v>
      </c>
      <c r="M67" s="2"/>
      <c r="N67" s="28">
        <f t="shared" si="20"/>
        <v>7663649.1974632265</v>
      </c>
      <c r="O67" s="2">
        <f t="shared" si="12"/>
        <v>10086.493440641827</v>
      </c>
      <c r="P67" s="2">
        <f t="shared" si="13"/>
        <v>52297.424063501341</v>
      </c>
      <c r="R67">
        <f t="shared" si="14"/>
        <v>46</v>
      </c>
      <c r="S67" s="89">
        <f t="shared" si="2"/>
        <v>0</v>
      </c>
      <c r="T67" s="89">
        <f>IF(AND(S67=0,S66&gt;0),SUM($G67:$H$381),S67)</f>
        <v>0</v>
      </c>
      <c r="U67" s="82">
        <f>SUM(T67:T$381)</f>
        <v>0</v>
      </c>
      <c r="V67" s="68">
        <f>localspline(R67,'BBG rates'!$G$10:$G$27,'BBG rates'!$K$10:$K$27)</f>
        <v>1.0194918551204313</v>
      </c>
      <c r="W67" s="68">
        <f>locallinterp(R67,'BBG rates'!$G$10:$G$27,'BBG rates'!$J$10:$J$27)</f>
        <v>-0.49379166666666668</v>
      </c>
      <c r="X67" s="56">
        <f t="shared" si="15"/>
        <v>-0.49491276018041042</v>
      </c>
      <c r="Y67" s="66">
        <f t="shared" si="3"/>
        <v>0</v>
      </c>
      <c r="Z67" s="72">
        <f t="shared" si="4"/>
        <v>0</v>
      </c>
      <c r="AA67" s="79">
        <f t="shared" si="5"/>
        <v>0</v>
      </c>
      <c r="AB67" s="81">
        <f t="shared" si="16"/>
        <v>0</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9094876.5951215383</v>
      </c>
    </row>
    <row r="68" spans="1:39" x14ac:dyDescent="0.2">
      <c r="A68" s="7">
        <v>47</v>
      </c>
      <c r="B68" s="7">
        <v>23.5</v>
      </c>
      <c r="C68" s="7">
        <v>11.75</v>
      </c>
      <c r="D68" s="12">
        <f t="shared" si="0"/>
        <v>3.9166666666666665</v>
      </c>
      <c r="E68" s="29">
        <f t="shared" si="17"/>
        <v>6524169.2447233144</v>
      </c>
      <c r="F68" s="2">
        <f t="shared" si="1"/>
        <v>8615.4514091803103</v>
      </c>
      <c r="G68" s="2">
        <f t="shared" si="8"/>
        <v>45033.849639188586</v>
      </c>
      <c r="H68" s="2">
        <f t="shared" si="9"/>
        <v>21428.584010199742</v>
      </c>
      <c r="I68" s="2">
        <f t="shared" si="10"/>
        <v>75077.885058568645</v>
      </c>
      <c r="J68" s="2">
        <f t="shared" si="19"/>
        <v>294055.0498127272</v>
      </c>
      <c r="K68" s="2">
        <f t="shared" si="11"/>
        <v>70606.802877241062</v>
      </c>
      <c r="L68" s="2">
        <f t="shared" si="11"/>
        <v>276543.31126919412</v>
      </c>
      <c r="M68" s="2"/>
      <c r="N68" s="28">
        <f t="shared" si="20"/>
        <v>7611283.4087970844</v>
      </c>
      <c r="O68" s="2">
        <f t="shared" si="12"/>
        <v>10018.128838000941</v>
      </c>
      <c r="P68" s="2">
        <f t="shared" si="13"/>
        <v>52365.788666142238</v>
      </c>
      <c r="R68">
        <f t="shared" si="14"/>
        <v>47</v>
      </c>
      <c r="S68" s="89">
        <f t="shared" si="2"/>
        <v>0</v>
      </c>
      <c r="T68" s="89">
        <f>IF(AND(S68=0,S67&gt;0),SUM($G68:$H$381),S68)</f>
        <v>0</v>
      </c>
      <c r="U68" s="82">
        <f>SUM(T68:T$381)</f>
        <v>0</v>
      </c>
      <c r="V68" s="68">
        <f>localspline(R68,'BBG rates'!$G$10:$G$27,'BBG rates'!$K$10:$K$27)</f>
        <v>1.0198447485528579</v>
      </c>
      <c r="W68" s="68">
        <f>locallinterp(R68,'BBG rates'!$G$10:$G$27,'BBG rates'!$J$10:$J$27)</f>
        <v>-0.49227083333333332</v>
      </c>
      <c r="X68" s="56">
        <f t="shared" si="15"/>
        <v>-0.49338502088001057</v>
      </c>
      <c r="Y68" s="66">
        <f t="shared" si="3"/>
        <v>0</v>
      </c>
      <c r="Z68" s="72">
        <f t="shared" si="4"/>
        <v>0</v>
      </c>
      <c r="AA68" s="79">
        <f t="shared" si="5"/>
        <v>0</v>
      </c>
      <c r="AB68" s="81">
        <f t="shared" si="16"/>
        <v>0</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9028923.5905622542</v>
      </c>
    </row>
    <row r="69" spans="1:39" x14ac:dyDescent="0.2">
      <c r="A69" s="7">
        <v>48</v>
      </c>
      <c r="B69" s="7">
        <v>24</v>
      </c>
      <c r="C69" s="7">
        <v>12</v>
      </c>
      <c r="D69" s="12">
        <f t="shared" si="0"/>
        <v>4</v>
      </c>
      <c r="E69" s="29">
        <f t="shared" si="17"/>
        <v>6458012.8536009127</v>
      </c>
      <c r="F69" s="2">
        <f t="shared" si="1"/>
        <v>8528.5699241291622</v>
      </c>
      <c r="G69" s="2">
        <f t="shared" si="8"/>
        <v>44945.097273110528</v>
      </c>
      <c r="H69" s="2">
        <f t="shared" si="9"/>
        <v>21211.293849291578</v>
      </c>
      <c r="I69" s="2">
        <f t="shared" si="10"/>
        <v>74684.961046531273</v>
      </c>
      <c r="J69" s="2">
        <f t="shared" si="19"/>
        <v>298739.84418612509</v>
      </c>
      <c r="K69" s="2">
        <f t="shared" si="11"/>
        <v>70145.582309814097</v>
      </c>
      <c r="L69" s="2">
        <f t="shared" si="11"/>
        <v>280582.32923925639</v>
      </c>
      <c r="M69" s="2"/>
      <c r="N69" s="28">
        <f t="shared" si="20"/>
        <v>7558849.1661602492</v>
      </c>
      <c r="O69" s="2">
        <f t="shared" si="12"/>
        <v>9949.6748673084167</v>
      </c>
      <c r="P69" s="2">
        <f t="shared" si="13"/>
        <v>52434.242636834759</v>
      </c>
      <c r="R69">
        <f t="shared" si="14"/>
        <v>48</v>
      </c>
      <c r="S69" s="89">
        <f t="shared" si="2"/>
        <v>0</v>
      </c>
      <c r="T69" s="89">
        <f>IF(AND(S69=0,S68&gt;0),SUM($G69:$H$381),S69)</f>
        <v>0</v>
      </c>
      <c r="U69" s="82">
        <f>SUM(T69:T$381)</f>
        <v>0</v>
      </c>
      <c r="V69" s="68">
        <f>localspline(R69,'BBG rates'!$G$10:$G$27,'BBG rates'!$K$10:$K$27)</f>
        <v>1.0201880931854248</v>
      </c>
      <c r="W69" s="68">
        <f>locallinterp(R69,'BBG rates'!$G$10:$G$27,'BBG rates'!$J$10:$J$27)</f>
        <v>-0.49075000000000002</v>
      </c>
      <c r="X69" s="56">
        <f t="shared" si="15"/>
        <v>-0.49185730298288988</v>
      </c>
      <c r="Y69" s="66">
        <f t="shared" si="3"/>
        <v>0</v>
      </c>
      <c r="Z69" s="72">
        <f t="shared" si="4"/>
        <v>0</v>
      </c>
      <c r="AA69" s="79">
        <f t="shared" si="5"/>
        <v>0</v>
      </c>
      <c r="AB69" s="81">
        <f t="shared" si="16"/>
        <v>0</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8962461.193040384</v>
      </c>
    </row>
    <row r="70" spans="1:39" x14ac:dyDescent="0.2">
      <c r="A70" s="7">
        <v>49</v>
      </c>
      <c r="B70" s="7">
        <v>24.5</v>
      </c>
      <c r="C70" s="7">
        <v>12.25</v>
      </c>
      <c r="D70" s="12">
        <f t="shared" si="0"/>
        <v>4.083333333333333</v>
      </c>
      <c r="E70" s="29">
        <f t="shared" si="17"/>
        <v>6392161.3287620358</v>
      </c>
      <c r="F70" s="2">
        <f t="shared" si="1"/>
        <v>8442.0885061199988</v>
      </c>
      <c r="G70" s="2">
        <f t="shared" si="8"/>
        <v>44856.519819516026</v>
      </c>
      <c r="H70" s="2">
        <f t="shared" si="9"/>
        <v>20995.005019361099</v>
      </c>
      <c r="I70" s="2">
        <f t="shared" si="10"/>
        <v>74293.613344997124</v>
      </c>
      <c r="J70" s="2">
        <f t="shared" si="19"/>
        <v>303365.58782540489</v>
      </c>
      <c r="K70" s="2">
        <f t="shared" si="11"/>
        <v>69686.924235957107</v>
      </c>
      <c r="L70" s="2">
        <f t="shared" si="11"/>
        <v>284554.94063015818</v>
      </c>
      <c r="M70" s="2"/>
      <c r="N70" s="28">
        <f t="shared" si="20"/>
        <v>7506346.3800678458</v>
      </c>
      <c r="O70" s="2">
        <f t="shared" si="12"/>
        <v>9881.1314117399234</v>
      </c>
      <c r="P70" s="2">
        <f t="shared" si="13"/>
        <v>52502.786092403243</v>
      </c>
      <c r="R70">
        <f t="shared" si="14"/>
        <v>49</v>
      </c>
      <c r="S70" s="89">
        <f t="shared" si="2"/>
        <v>0</v>
      </c>
      <c r="T70" s="89">
        <f>IF(AND(S70=0,S69&gt;0),SUM($G70:$H$381),S70)</f>
        <v>0</v>
      </c>
      <c r="U70" s="82">
        <f>SUM(T70:T$381)</f>
        <v>0</v>
      </c>
      <c r="V70" s="68">
        <f>localspline(R70,'BBG rates'!$G$10:$G$27,'BBG rates'!$K$10:$K$27)</f>
        <v>1.0205211799567286</v>
      </c>
      <c r="W70" s="68">
        <f>locallinterp(R70,'BBG rates'!$G$10:$G$27,'BBG rates'!$J$10:$J$27)</f>
        <v>-0.48802083333333335</v>
      </c>
      <c r="X70" s="56">
        <f t="shared" si="15"/>
        <v>-0.48911583549027249</v>
      </c>
      <c r="Y70" s="66">
        <f t="shared" si="3"/>
        <v>0</v>
      </c>
      <c r="Z70" s="72">
        <f t="shared" si="4"/>
        <v>0</v>
      </c>
      <c r="AA70" s="79">
        <f t="shared" si="5"/>
        <v>0</v>
      </c>
      <c r="AB70" s="81">
        <f t="shared" si="16"/>
        <v>0</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8895495.722551588</v>
      </c>
    </row>
    <row r="71" spans="1:39" x14ac:dyDescent="0.2">
      <c r="A71" s="7">
        <v>50</v>
      </c>
      <c r="B71" s="7">
        <v>25</v>
      </c>
      <c r="C71" s="7">
        <v>12.5</v>
      </c>
      <c r="D71" s="12">
        <f t="shared" si="0"/>
        <v>4.166666666666667</v>
      </c>
      <c r="E71" s="29">
        <f t="shared" si="17"/>
        <v>6326613.4981575254</v>
      </c>
      <c r="F71" s="2">
        <f t="shared" si="1"/>
        <v>8356.0056175356585</v>
      </c>
      <c r="G71" s="2">
        <f t="shared" si="8"/>
        <v>44768.116933688892</v>
      </c>
      <c r="H71" s="2">
        <f t="shared" si="9"/>
        <v>20779.713670821802</v>
      </c>
      <c r="I71" s="2">
        <f t="shared" si="10"/>
        <v>73903.836222046346</v>
      </c>
      <c r="J71" s="2">
        <f t="shared" si="19"/>
        <v>307932.65092519316</v>
      </c>
      <c r="K71" s="2">
        <f t="shared" si="11"/>
        <v>69230.815451205664</v>
      </c>
      <c r="L71" s="2">
        <f t="shared" si="11"/>
        <v>288461.73104669031</v>
      </c>
      <c r="M71" s="2"/>
      <c r="N71" s="28">
        <f t="shared" si="20"/>
        <v>7453774.9609180214</v>
      </c>
      <c r="O71" s="2">
        <f t="shared" si="12"/>
        <v>9812.498354318428</v>
      </c>
      <c r="P71" s="2">
        <f t="shared" si="13"/>
        <v>52571.419149824731</v>
      </c>
      <c r="R71">
        <f t="shared" si="14"/>
        <v>50</v>
      </c>
      <c r="S71" s="89">
        <f t="shared" si="2"/>
        <v>0</v>
      </c>
      <c r="T71" s="89">
        <f>IF(AND(S71=0,S70&gt;0),SUM($G71:$H$381),S71)</f>
        <v>0</v>
      </c>
      <c r="U71" s="82">
        <f>SUM(T71:T$381)</f>
        <v>0</v>
      </c>
      <c r="V71" s="68">
        <f>localspline(R71,'BBG rates'!$G$10:$G$27,'BBG rates'!$K$10:$K$27)</f>
        <v>1.0208440250696518</v>
      </c>
      <c r="W71" s="68">
        <f>locallinterp(R71,'BBG rates'!$G$10:$G$27,'BBG rates'!$J$10:$J$27)</f>
        <v>-0.48529166666666668</v>
      </c>
      <c r="X71" s="56">
        <f t="shared" si="15"/>
        <v>-0.4863744369174583</v>
      </c>
      <c r="Y71" s="66">
        <f t="shared" si="3"/>
        <v>0</v>
      </c>
      <c r="Z71" s="72">
        <f t="shared" si="4"/>
        <v>0</v>
      </c>
      <c r="AA71" s="79">
        <f t="shared" si="5"/>
        <v>0</v>
      </c>
      <c r="AB71" s="81">
        <f t="shared" si="16"/>
        <v>0</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8828128.9897482898</v>
      </c>
    </row>
    <row r="72" spans="1:39" x14ac:dyDescent="0.2">
      <c r="A72" s="7">
        <v>51</v>
      </c>
      <c r="B72" s="7">
        <v>25.5</v>
      </c>
      <c r="C72" s="7">
        <v>12.75</v>
      </c>
      <c r="D72" s="12">
        <f t="shared" si="0"/>
        <v>4.25</v>
      </c>
      <c r="E72" s="29">
        <f t="shared" si="17"/>
        <v>6261368.1939181173</v>
      </c>
      <c r="F72" s="2">
        <f t="shared" si="1"/>
        <v>8270.3197262418853</v>
      </c>
      <c r="G72" s="2">
        <f t="shared" si="8"/>
        <v>44679.888271592317</v>
      </c>
      <c r="H72" s="2">
        <f t="shared" si="9"/>
        <v>20565.415967816014</v>
      </c>
      <c r="I72" s="2">
        <f t="shared" si="10"/>
        <v>73515.623965650215</v>
      </c>
      <c r="J72" s="2">
        <f t="shared" si="19"/>
        <v>312441.40185401344</v>
      </c>
      <c r="K72" s="2">
        <f t="shared" si="11"/>
        <v>68777.242816354294</v>
      </c>
      <c r="L72" s="2">
        <f t="shared" si="11"/>
        <v>292303.28196950577</v>
      </c>
      <c r="M72" s="2"/>
      <c r="N72" s="28">
        <f t="shared" si="20"/>
        <v>7401134.8189917924</v>
      </c>
      <c r="O72" s="2">
        <f t="shared" si="12"/>
        <v>9743.7755779139679</v>
      </c>
      <c r="P72" s="2">
        <f t="shared" si="13"/>
        <v>52640.141926229204</v>
      </c>
      <c r="R72">
        <f t="shared" si="14"/>
        <v>51</v>
      </c>
      <c r="S72" s="89">
        <f t="shared" si="2"/>
        <v>0</v>
      </c>
      <c r="T72" s="89">
        <f>IF(AND(S72=0,S71&gt;0),SUM($G72:$H$381),S72)</f>
        <v>0</v>
      </c>
      <c r="U72" s="82">
        <f>SUM(T72:T$381)</f>
        <v>0</v>
      </c>
      <c r="V72" s="68">
        <f>localspline(R72,'BBG rates'!$G$10:$G$27,'BBG rates'!$K$10:$K$27)</f>
        <v>1.0211570569197193</v>
      </c>
      <c r="W72" s="68">
        <f>locallinterp(R72,'BBG rates'!$G$10:$G$27,'BBG rates'!$J$10:$J$27)</f>
        <v>-0.48256250000000001</v>
      </c>
      <c r="X72" s="56">
        <f t="shared" si="15"/>
        <v>-0.48363310726071695</v>
      </c>
      <c r="Y72" s="66">
        <f t="shared" si="3"/>
        <v>0</v>
      </c>
      <c r="Z72" s="72">
        <f t="shared" si="4"/>
        <v>0</v>
      </c>
      <c r="AA72" s="79">
        <f t="shared" si="5"/>
        <v>0</v>
      </c>
      <c r="AB72" s="81">
        <f t="shared" si="16"/>
        <v>0</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8760366.3556886185</v>
      </c>
    </row>
    <row r="73" spans="1:39" x14ac:dyDescent="0.2">
      <c r="A73" s="7">
        <v>52</v>
      </c>
      <c r="B73" s="7">
        <v>26</v>
      </c>
      <c r="C73" s="7">
        <v>13</v>
      </c>
      <c r="D73" s="12">
        <f t="shared" si="0"/>
        <v>4.333333333333333</v>
      </c>
      <c r="E73" s="29">
        <f t="shared" si="17"/>
        <v>6196424.2523400821</v>
      </c>
      <c r="F73" s="2">
        <f t="shared" si="1"/>
        <v>8185.0293055684915</v>
      </c>
      <c r="G73" s="2">
        <f t="shared" si="8"/>
        <v>44591.833489867495</v>
      </c>
      <c r="H73" s="2">
        <f t="shared" si="9"/>
        <v>20352.108088167737</v>
      </c>
      <c r="I73" s="2">
        <f t="shared" si="10"/>
        <v>73128.970883603717</v>
      </c>
      <c r="J73" s="2">
        <f t="shared" si="19"/>
        <v>316892.20716228278</v>
      </c>
      <c r="K73" s="2">
        <f t="shared" si="11"/>
        <v>68326.19325714196</v>
      </c>
      <c r="L73" s="2">
        <f t="shared" si="11"/>
        <v>296080.17078094848</v>
      </c>
      <c r="M73" s="2"/>
      <c r="N73" s="28">
        <f t="shared" si="20"/>
        <v>7348425.8644528929</v>
      </c>
      <c r="O73" s="2">
        <f t="shared" si="12"/>
        <v>9674.9629652434669</v>
      </c>
      <c r="P73" s="2">
        <f t="shared" si="13"/>
        <v>52708.954538899692</v>
      </c>
      <c r="R73">
        <f t="shared" si="14"/>
        <v>52</v>
      </c>
      <c r="S73" s="89">
        <f t="shared" si="2"/>
        <v>0</v>
      </c>
      <c r="T73" s="89">
        <f>IF(AND(S73=0,S72&gt;0),SUM($G73:$H$381),S73)</f>
        <v>0</v>
      </c>
      <c r="U73" s="82">
        <f>SUM(T73:T$381)</f>
        <v>0</v>
      </c>
      <c r="V73" s="68">
        <f>localspline(R73,'BBG rates'!$G$10:$G$27,'BBG rates'!$K$10:$K$27)</f>
        <v>1.0214605251498039</v>
      </c>
      <c r="W73" s="68">
        <f>locallinterp(R73,'BBG rates'!$G$10:$G$27,'BBG rates'!$J$10:$J$27)</f>
        <v>-0.47983333333333333</v>
      </c>
      <c r="X73" s="56">
        <f t="shared" si="15"/>
        <v>-0.48089184651658456</v>
      </c>
      <c r="Y73" s="66">
        <f t="shared" si="3"/>
        <v>0</v>
      </c>
      <c r="Z73" s="72">
        <f t="shared" si="4"/>
        <v>0</v>
      </c>
      <c r="AA73" s="79">
        <f t="shared" si="5"/>
        <v>0</v>
      </c>
      <c r="AB73" s="81">
        <f t="shared" si="16"/>
        <v>0</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8692213.1478940099</v>
      </c>
    </row>
    <row r="74" spans="1:39" x14ac:dyDescent="0.2">
      <c r="A74" s="7">
        <v>53</v>
      </c>
      <c r="B74" s="7">
        <v>26.5</v>
      </c>
      <c r="C74" s="7">
        <v>13.25</v>
      </c>
      <c r="D74" s="12">
        <f t="shared" si="0"/>
        <v>4.416666666666667</v>
      </c>
      <c r="E74" s="29">
        <f t="shared" si="17"/>
        <v>6131780.5138709145</v>
      </c>
      <c r="F74" s="2">
        <f t="shared" si="1"/>
        <v>8100.1328342905881</v>
      </c>
      <c r="G74" s="2">
        <f t="shared" si="8"/>
        <v>44503.952245832326</v>
      </c>
      <c r="H74" s="2">
        <f t="shared" si="9"/>
        <v>20139.786223335628</v>
      </c>
      <c r="I74" s="2">
        <f t="shared" si="10"/>
        <v>72743.871303458553</v>
      </c>
      <c r="J74" s="2">
        <f t="shared" si="19"/>
        <v>321285.43159027532</v>
      </c>
      <c r="K74" s="2">
        <f t="shared" si="11"/>
        <v>67877.653763939321</v>
      </c>
      <c r="L74" s="2">
        <f t="shared" si="11"/>
        <v>299792.97079073207</v>
      </c>
      <c r="M74" s="2"/>
      <c r="N74" s="28">
        <f t="shared" si="20"/>
        <v>7295648.0073476201</v>
      </c>
      <c r="O74" s="2">
        <f t="shared" si="12"/>
        <v>9606.0603988705425</v>
      </c>
      <c r="P74" s="2">
        <f t="shared" si="13"/>
        <v>52777.857105272633</v>
      </c>
      <c r="R74">
        <f t="shared" si="14"/>
        <v>53</v>
      </c>
      <c r="S74" s="89">
        <f t="shared" si="2"/>
        <v>0</v>
      </c>
      <c r="T74" s="89">
        <f>IF(AND(S74=0,S73&gt;0),SUM($G74:$H$381),S74)</f>
        <v>0</v>
      </c>
      <c r="U74" s="82">
        <f>SUM(T74:T$381)</f>
        <v>0</v>
      </c>
      <c r="V74" s="68">
        <f>localspline(R74,'BBG rates'!$G$10:$G$27,'BBG rates'!$K$10:$K$27)</f>
        <v>1.021754679380267</v>
      </c>
      <c r="W74" s="68">
        <f>locallinterp(R74,'BBG rates'!$G$10:$G$27,'BBG rates'!$J$10:$J$27)</f>
        <v>-0.47710416666666666</v>
      </c>
      <c r="X74" s="56">
        <f t="shared" si="15"/>
        <v>-0.47815065468119755</v>
      </c>
      <c r="Y74" s="66">
        <f t="shared" si="3"/>
        <v>0</v>
      </c>
      <c r="Z74" s="72">
        <f t="shared" si="4"/>
        <v>0</v>
      </c>
      <c r="AA74" s="79">
        <f t="shared" si="5"/>
        <v>0</v>
      </c>
      <c r="AB74" s="81">
        <f t="shared" si="16"/>
        <v>0</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8623674.6605142932</v>
      </c>
    </row>
    <row r="75" spans="1:39" x14ac:dyDescent="0.2">
      <c r="A75" s="7">
        <v>54</v>
      </c>
      <c r="B75" s="7">
        <v>27</v>
      </c>
      <c r="C75" s="7">
        <v>13.5</v>
      </c>
      <c r="D75" s="12">
        <f t="shared" si="0"/>
        <v>4.5</v>
      </c>
      <c r="E75" s="29">
        <f t="shared" si="17"/>
        <v>6067435.8230950683</v>
      </c>
      <c r="F75" s="2">
        <f t="shared" si="1"/>
        <v>8015.6287966098798</v>
      </c>
      <c r="G75" s="2">
        <f t="shared" si="8"/>
        <v>44416.24419748006</v>
      </c>
      <c r="H75" s="2">
        <f t="shared" si="9"/>
        <v>19928.446578366162</v>
      </c>
      <c r="I75" s="2">
        <f t="shared" si="10"/>
        <v>72360.319572456108</v>
      </c>
      <c r="J75" s="2">
        <f t="shared" si="19"/>
        <v>325621.43807605247</v>
      </c>
      <c r="K75" s="2">
        <f t="shared" si="11"/>
        <v>67431.611391437065</v>
      </c>
      <c r="L75" s="2">
        <f t="shared" si="11"/>
        <v>303442.25126146676</v>
      </c>
      <c r="M75" s="2"/>
      <c r="N75" s="28">
        <f t="shared" si="20"/>
        <v>7242801.1576046823</v>
      </c>
      <c r="O75" s="2">
        <f t="shared" si="12"/>
        <v>9537.0677612052859</v>
      </c>
      <c r="P75" s="2">
        <f t="shared" si="13"/>
        <v>52846.849742937891</v>
      </c>
      <c r="R75">
        <f t="shared" si="14"/>
        <v>54</v>
      </c>
      <c r="S75" s="89">
        <f t="shared" si="2"/>
        <v>0</v>
      </c>
      <c r="T75" s="89">
        <f>IF(AND(S75=0,S74&gt;0),SUM($G75:$H$381),S75)</f>
        <v>0</v>
      </c>
      <c r="U75" s="82">
        <f>SUM(T75:T$381)</f>
        <v>0</v>
      </c>
      <c r="V75" s="68">
        <f>localspline(R75,'BBG rates'!$G$10:$G$27,'BBG rates'!$K$10:$K$27)</f>
        <v>1.0220399480404012</v>
      </c>
      <c r="W75" s="68">
        <f>locallinterp(R75,'BBG rates'!$G$10:$G$27,'BBG rates'!$J$10:$J$27)</f>
        <v>-0.47437499999999999</v>
      </c>
      <c r="X75" s="56">
        <f t="shared" si="15"/>
        <v>-0.47540953175122524</v>
      </c>
      <c r="Y75" s="66">
        <f t="shared" si="3"/>
        <v>0</v>
      </c>
      <c r="Z75" s="72">
        <f t="shared" si="4"/>
        <v>0</v>
      </c>
      <c r="AA75" s="79">
        <f t="shared" si="5"/>
        <v>0</v>
      </c>
      <c r="AB75" s="81">
        <f t="shared" si="16"/>
        <v>0</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8554756.1544920374</v>
      </c>
    </row>
    <row r="76" spans="1:39" x14ac:dyDescent="0.2">
      <c r="A76" s="7">
        <v>55</v>
      </c>
      <c r="B76" s="7">
        <v>27.5</v>
      </c>
      <c r="C76" s="7">
        <v>13.75</v>
      </c>
      <c r="D76" s="12">
        <f t="shared" si="0"/>
        <v>4.583333333333333</v>
      </c>
      <c r="E76" s="29">
        <f t="shared" si="17"/>
        <v>6003389.0287197428</v>
      </c>
      <c r="F76" s="2">
        <f t="shared" si="1"/>
        <v>7931.5156821360169</v>
      </c>
      <c r="G76" s="2">
        <f t="shared" si="8"/>
        <v>44328.709003477969</v>
      </c>
      <c r="H76" s="2">
        <f t="shared" si="9"/>
        <v>19718.085371846933</v>
      </c>
      <c r="I76" s="2">
        <f t="shared" si="10"/>
        <v>71978.310057460913</v>
      </c>
      <c r="J76" s="2">
        <f t="shared" si="19"/>
        <v>329900.58776336251</v>
      </c>
      <c r="K76" s="2">
        <f t="shared" si="11"/>
        <v>66988.053258336047</v>
      </c>
      <c r="L76" s="2">
        <f t="shared" si="11"/>
        <v>307028.5774340402</v>
      </c>
      <c r="M76" s="2"/>
      <c r="N76" s="28">
        <f t="shared" si="20"/>
        <v>7189885.2250350434</v>
      </c>
      <c r="O76" s="2">
        <f t="shared" si="12"/>
        <v>9467.9849345040748</v>
      </c>
      <c r="P76" s="2">
        <f t="shared" si="13"/>
        <v>52915.932569639102</v>
      </c>
      <c r="R76">
        <f t="shared" si="14"/>
        <v>55</v>
      </c>
      <c r="S76" s="89">
        <f t="shared" si="2"/>
        <v>0</v>
      </c>
      <c r="T76" s="89">
        <f>IF(AND(S76=0,S75&gt;0),SUM($G76:$H$381),S76)</f>
        <v>0</v>
      </c>
      <c r="U76" s="82">
        <f>SUM(T76:T$381)</f>
        <v>0</v>
      </c>
      <c r="V76" s="68">
        <f>localspline(R76,'BBG rates'!$G$10:$G$27,'BBG rates'!$K$10:$K$27)</f>
        <v>1.0223165509493397</v>
      </c>
      <c r="W76" s="68">
        <f>locallinterp(R76,'BBG rates'!$G$10:$G$27,'BBG rates'!$J$10:$J$27)</f>
        <v>-0.47164583333333338</v>
      </c>
      <c r="X76" s="56">
        <f t="shared" si="15"/>
        <v>-0.47266847772280407</v>
      </c>
      <c r="Y76" s="66">
        <f t="shared" si="3"/>
        <v>0</v>
      </c>
      <c r="Z76" s="72">
        <f t="shared" si="4"/>
        <v>0</v>
      </c>
      <c r="AA76" s="79">
        <f t="shared" si="5"/>
        <v>0</v>
      </c>
      <c r="AB76" s="81">
        <f t="shared" si="16"/>
        <v>0</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8485462.8577261996</v>
      </c>
    </row>
    <row r="77" spans="1:39" x14ac:dyDescent="0.2">
      <c r="A77" s="7">
        <v>56</v>
      </c>
      <c r="B77" s="7">
        <v>28</v>
      </c>
      <c r="C77" s="7">
        <v>14</v>
      </c>
      <c r="D77" s="12">
        <f t="shared" si="0"/>
        <v>4.666666666666667</v>
      </c>
      <c r="E77" s="29">
        <f t="shared" si="17"/>
        <v>5939638.9835607167</v>
      </c>
      <c r="F77" s="2">
        <f t="shared" si="1"/>
        <v>7847.7919858680098</v>
      </c>
      <c r="G77" s="2">
        <f t="shared" si="8"/>
        <v>44241.346323166021</v>
      </c>
      <c r="H77" s="2">
        <f t="shared" si="9"/>
        <v>19508.698835860134</v>
      </c>
      <c r="I77" s="2">
        <f t="shared" si="10"/>
        <v>71597.837144894162</v>
      </c>
      <c r="J77" s="2">
        <f t="shared" si="19"/>
        <v>334123.24000950612</v>
      </c>
      <c r="K77" s="2">
        <f t="shared" si="11"/>
        <v>66546.966547038784</v>
      </c>
      <c r="L77" s="2">
        <f t="shared" si="11"/>
        <v>310552.51055284764</v>
      </c>
      <c r="M77" s="2"/>
      <c r="N77" s="28">
        <f t="shared" si="20"/>
        <v>7136900.1193317696</v>
      </c>
      <c r="O77" s="2">
        <f t="shared" si="12"/>
        <v>9398.8118008693709</v>
      </c>
      <c r="P77" s="2">
        <f t="shared" si="13"/>
        <v>52985.10570327381</v>
      </c>
      <c r="R77">
        <f t="shared" si="14"/>
        <v>56</v>
      </c>
      <c r="S77" s="89">
        <f t="shared" si="2"/>
        <v>0</v>
      </c>
      <c r="T77" s="89">
        <f>IF(AND(S77=0,S76&gt;0),SUM($G77:$H$381),S77)</f>
        <v>0</v>
      </c>
      <c r="U77" s="82">
        <f>SUM(T77:T$381)</f>
        <v>0</v>
      </c>
      <c r="V77" s="68">
        <f>localspline(R77,'BBG rates'!$G$10:$G$27,'BBG rates'!$K$10:$K$27)</f>
        <v>1.0225848569422042</v>
      </c>
      <c r="W77" s="68">
        <f>locallinterp(R77,'BBG rates'!$G$10:$G$27,'BBG rates'!$J$10:$J$27)</f>
        <v>-0.4689166666666667</v>
      </c>
      <c r="X77" s="56">
        <f t="shared" si="15"/>
        <v>-0.46992749259247013</v>
      </c>
      <c r="Y77" s="66">
        <f t="shared" si="3"/>
        <v>0</v>
      </c>
      <c r="Z77" s="72">
        <f t="shared" si="4"/>
        <v>0</v>
      </c>
      <c r="AA77" s="79">
        <f t="shared" si="5"/>
        <v>0</v>
      </c>
      <c r="AB77" s="81">
        <f t="shared" si="16"/>
        <v>0</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8415799.9652350266</v>
      </c>
    </row>
    <row r="78" spans="1:39" x14ac:dyDescent="0.2">
      <c r="A78" s="7">
        <v>57</v>
      </c>
      <c r="B78" s="7">
        <v>28.5</v>
      </c>
      <c r="C78" s="7">
        <v>14.25</v>
      </c>
      <c r="D78" s="12">
        <f t="shared" si="0"/>
        <v>4.75</v>
      </c>
      <c r="E78" s="29">
        <f t="shared" si="17"/>
        <v>5876184.5445282245</v>
      </c>
      <c r="F78" s="2">
        <f t="shared" si="1"/>
        <v>7764.4562081757194</v>
      </c>
      <c r="G78" s="2">
        <f t="shared" si="8"/>
        <v>44154.155816555569</v>
      </c>
      <c r="H78" s="2">
        <f t="shared" si="9"/>
        <v>19300.283215936175</v>
      </c>
      <c r="I78" s="2">
        <f t="shared" si="10"/>
        <v>71218.895240667465</v>
      </c>
      <c r="J78" s="2">
        <f t="shared" si="19"/>
        <v>338289.75239317043</v>
      </c>
      <c r="K78" s="2">
        <f t="shared" si="11"/>
        <v>66108.338503342311</v>
      </c>
      <c r="L78" s="2">
        <f t="shared" si="11"/>
        <v>314014.60789087595</v>
      </c>
      <c r="M78" s="2"/>
      <c r="N78" s="28">
        <f t="shared" si="20"/>
        <v>7083845.7500698762</v>
      </c>
      <c r="O78" s="2">
        <f t="shared" si="12"/>
        <v>9329.5482422495152</v>
      </c>
      <c r="P78" s="2">
        <f t="shared" si="13"/>
        <v>53054.369261893662</v>
      </c>
      <c r="R78">
        <f t="shared" si="14"/>
        <v>57</v>
      </c>
      <c r="S78" s="89">
        <f t="shared" si="2"/>
        <v>0</v>
      </c>
      <c r="T78" s="89">
        <f>IF(AND(S78=0,S77&gt;0),SUM($G78:$H$381),S78)</f>
        <v>0</v>
      </c>
      <c r="U78" s="82">
        <f>SUM(T78:T$381)</f>
        <v>0</v>
      </c>
      <c r="V78" s="68">
        <f>localspline(R78,'BBG rates'!$G$10:$G$27,'BBG rates'!$K$10:$K$27)</f>
        <v>1.0228451156310712</v>
      </c>
      <c r="W78" s="68">
        <f>locallinterp(R78,'BBG rates'!$G$10:$G$27,'BBG rates'!$J$10:$J$27)</f>
        <v>-0.46618750000000003</v>
      </c>
      <c r="X78" s="56">
        <f t="shared" si="15"/>
        <v>-0.46718657635649308</v>
      </c>
      <c r="Y78" s="66">
        <f t="shared" si="3"/>
        <v>0</v>
      </c>
      <c r="Z78" s="72">
        <f t="shared" si="4"/>
        <v>0</v>
      </c>
      <c r="AA78" s="79">
        <f t="shared" si="5"/>
        <v>0</v>
      </c>
      <c r="AB78" s="81">
        <f t="shared" si="16"/>
        <v>0</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8345772.6393182725</v>
      </c>
    </row>
    <row r="79" spans="1:39" x14ac:dyDescent="0.2">
      <c r="A79" s="7">
        <v>58</v>
      </c>
      <c r="B79" s="7">
        <v>29</v>
      </c>
      <c r="C79" s="7">
        <v>14.5</v>
      </c>
      <c r="D79" s="12">
        <f t="shared" si="0"/>
        <v>4.833333333333333</v>
      </c>
      <c r="E79" s="29">
        <f t="shared" si="17"/>
        <v>5813024.5726128891</v>
      </c>
      <c r="F79" s="2">
        <f t="shared" si="1"/>
        <v>7681.5068547813844</v>
      </c>
      <c r="G79" s="2">
        <f t="shared" si="8"/>
        <v>44067.137144327986</v>
      </c>
      <c r="H79" s="2">
        <f t="shared" si="9"/>
        <v>19092.834771007456</v>
      </c>
      <c r="I79" s="2">
        <f t="shared" si="10"/>
        <v>70841.478770116824</v>
      </c>
      <c r="J79" s="2">
        <f t="shared" si="19"/>
        <v>342400.48072223132</v>
      </c>
      <c r="K79" s="2">
        <f t="shared" si="11"/>
        <v>65672.156436132689</v>
      </c>
      <c r="L79" s="2">
        <f t="shared" si="11"/>
        <v>317415.42277464137</v>
      </c>
      <c r="M79" s="2"/>
      <c r="N79" s="28">
        <f t="shared" si="20"/>
        <v>7030722.0267061712</v>
      </c>
      <c r="O79" s="2">
        <f t="shared" si="12"/>
        <v>9260.1941404385325</v>
      </c>
      <c r="P79" s="2">
        <f t="shared" si="13"/>
        <v>53123.723363704637</v>
      </c>
      <c r="R79">
        <f t="shared" si="14"/>
        <v>58</v>
      </c>
      <c r="S79" s="89">
        <f t="shared" si="2"/>
        <v>0</v>
      </c>
      <c r="T79" s="89">
        <f>IF(AND(S79=0,S78&gt;0),SUM($G79:$H$381),S79)</f>
        <v>0</v>
      </c>
      <c r="U79" s="82">
        <f>SUM(T79:T$381)</f>
        <v>0</v>
      </c>
      <c r="V79" s="68">
        <f>localspline(R79,'BBG rates'!$G$10:$G$27,'BBG rates'!$K$10:$K$27)</f>
        <v>1.0230976809520897</v>
      </c>
      <c r="W79" s="68">
        <f>locallinterp(R79,'BBG rates'!$G$10:$G$27,'BBG rates'!$J$10:$J$27)</f>
        <v>-0.46345833333333336</v>
      </c>
      <c r="X79" s="56">
        <f t="shared" si="15"/>
        <v>-0.46444572901140901</v>
      </c>
      <c r="Y79" s="66">
        <f t="shared" si="3"/>
        <v>0</v>
      </c>
      <c r="Z79" s="72">
        <f t="shared" si="4"/>
        <v>0</v>
      </c>
      <c r="AA79" s="79">
        <f t="shared" si="5"/>
        <v>0</v>
      </c>
      <c r="AB79" s="81">
        <f t="shared" si="16"/>
        <v>0</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8275386.0097186817</v>
      </c>
    </row>
    <row r="80" spans="1:39" x14ac:dyDescent="0.2">
      <c r="A80" s="7">
        <v>59</v>
      </c>
      <c r="B80" s="7">
        <v>29.5</v>
      </c>
      <c r="C80" s="7">
        <v>14.75</v>
      </c>
      <c r="D80" s="12">
        <f t="shared" si="0"/>
        <v>4.916666666666667</v>
      </c>
      <c r="E80" s="29">
        <f t="shared" si="17"/>
        <v>5750157.9328716937</v>
      </c>
      <c r="F80" s="2">
        <f t="shared" si="1"/>
        <v>7598.942436741243</v>
      </c>
      <c r="G80" s="2">
        <f t="shared" si="8"/>
        <v>43980.289967833385</v>
      </c>
      <c r="H80" s="2">
        <f t="shared" si="9"/>
        <v>18886.349773362319</v>
      </c>
      <c r="I80" s="2">
        <f t="shared" si="10"/>
        <v>70465.582177936943</v>
      </c>
      <c r="J80" s="2">
        <f t="shared" si="19"/>
        <v>346455.77904152335</v>
      </c>
      <c r="K80" s="2">
        <f t="shared" si="11"/>
        <v>65238.407717080787</v>
      </c>
      <c r="L80" s="2">
        <f t="shared" si="11"/>
        <v>320755.50460898055</v>
      </c>
      <c r="M80" s="2"/>
      <c r="N80" s="28">
        <f t="shared" si="20"/>
        <v>6977528.8585791038</v>
      </c>
      <c r="O80" s="2">
        <f t="shared" si="12"/>
        <v>9190.7493770759193</v>
      </c>
      <c r="P80" s="2">
        <f t="shared" si="13"/>
        <v>53193.168127067256</v>
      </c>
      <c r="R80">
        <f t="shared" si="14"/>
        <v>59</v>
      </c>
      <c r="S80" s="89">
        <f t="shared" si="2"/>
        <v>0</v>
      </c>
      <c r="T80" s="89">
        <f>IF(AND(S80=0,S79&gt;0),SUM($G80:$H$381),S80)</f>
        <v>0</v>
      </c>
      <c r="U80" s="82">
        <f>SUM(T80:T$381)</f>
        <v>0</v>
      </c>
      <c r="V80" s="68">
        <f>localspline(R80,'BBG rates'!$G$10:$G$27,'BBG rates'!$K$10:$K$27)</f>
        <v>1.0233428397743418</v>
      </c>
      <c r="W80" s="68">
        <f>locallinterp(R80,'BBG rates'!$G$10:$G$27,'BBG rates'!$J$10:$J$27)</f>
        <v>-0.46072916666666669</v>
      </c>
      <c r="X80" s="56">
        <f t="shared" si="15"/>
        <v>-0.46170495055348759</v>
      </c>
      <c r="Y80" s="66">
        <f t="shared" si="3"/>
        <v>0</v>
      </c>
      <c r="Z80" s="72">
        <f t="shared" si="4"/>
        <v>0</v>
      </c>
      <c r="AA80" s="79">
        <f t="shared" si="5"/>
        <v>0</v>
      </c>
      <c r="AB80" s="81">
        <f t="shared" si="16"/>
        <v>0</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8204645.1737827845</v>
      </c>
    </row>
    <row r="81" spans="1:39" x14ac:dyDescent="0.2">
      <c r="A81" s="7">
        <v>60</v>
      </c>
      <c r="B81" s="7">
        <v>30</v>
      </c>
      <c r="C81" s="7">
        <v>15</v>
      </c>
      <c r="D81" s="12">
        <f t="shared" si="0"/>
        <v>5</v>
      </c>
      <c r="E81" s="29">
        <f t="shared" si="17"/>
        <v>5687583.4944140054</v>
      </c>
      <c r="F81" s="2">
        <f t="shared" si="1"/>
        <v>7516.7614704271846</v>
      </c>
      <c r="G81" s="2">
        <f t="shared" si="8"/>
        <v>43893.613949089318</v>
      </c>
      <c r="H81" s="2">
        <f t="shared" si="9"/>
        <v>18680.824508599126</v>
      </c>
      <c r="I81" s="2">
        <f>SUM(F81:H81)</f>
        <v>70091.199928115631</v>
      </c>
      <c r="J81" s="2">
        <f>IF($I$7=1,I81*A81,IF($I$7=2,I81*B81,IF($I$7=4,I81*C81,I81*D81)))</f>
        <v>350455.99964057817</v>
      </c>
      <c r="K81" s="2">
        <f t="shared" si="11"/>
        <v>64807.079780339649</v>
      </c>
      <c r="L81" s="2">
        <f t="shared" si="11"/>
        <v>324035.3989016983</v>
      </c>
      <c r="M81" s="2"/>
      <c r="N81" s="28">
        <f t="shared" si="20"/>
        <v>6924266.1549086068</v>
      </c>
      <c r="O81" s="2">
        <f t="shared" si="12"/>
        <v>9121.2138336464523</v>
      </c>
      <c r="P81" s="2">
        <f t="shared" si="13"/>
        <v>53262.703670496732</v>
      </c>
      <c r="R81">
        <f t="shared" si="14"/>
        <v>60</v>
      </c>
      <c r="S81" s="89">
        <f t="shared" si="2"/>
        <v>0</v>
      </c>
      <c r="T81" s="89">
        <f>IF(AND(S81=0,S80&gt;0),SUM($G81:$H$381),S81)</f>
        <v>0</v>
      </c>
      <c r="U81" s="82">
        <f>SUM(T81:T$381)</f>
        <v>0</v>
      </c>
      <c r="V81" s="68">
        <f>localspline(R81,'BBG rates'!$G$10:$G$27,'BBG rates'!$K$10:$K$27)</f>
        <v>1.0235809087753296</v>
      </c>
      <c r="W81" s="68">
        <f>locallinterp(R81,'BBG rates'!$G$10:$G$27,'BBG rates'!$J$10:$J$27)</f>
        <v>-0.45800000000000002</v>
      </c>
      <c r="X81" s="56">
        <f t="shared" si="15"/>
        <v>-0.45896424097899846</v>
      </c>
      <c r="Y81" s="66">
        <f t="shared" si="3"/>
        <v>0</v>
      </c>
      <c r="Z81" s="72">
        <f t="shared" si="4"/>
        <v>0</v>
      </c>
      <c r="AA81" s="79">
        <f t="shared" si="5"/>
        <v>0</v>
      </c>
      <c r="AB81" s="81">
        <f t="shared" si="16"/>
        <v>0</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8133555.1966209831</v>
      </c>
    </row>
    <row r="82" spans="1:39" x14ac:dyDescent="0.2">
      <c r="A82" s="7">
        <v>61</v>
      </c>
      <c r="B82" s="7">
        <v>30.5</v>
      </c>
      <c r="C82" s="7">
        <v>15.25</v>
      </c>
      <c r="D82" s="12">
        <f t="shared" si="0"/>
        <v>5.083333333333333</v>
      </c>
      <c r="E82" s="29">
        <f t="shared" si="17"/>
        <v>5625300.1303876461</v>
      </c>
      <c r="F82" s="2">
        <f t="shared" si="1"/>
        <v>7434.9624775084858</v>
      </c>
      <c r="G82" s="2">
        <f t="shared" si="8"/>
        <v>43807.108750779364</v>
      </c>
      <c r="H82" s="2">
        <f t="shared" si="9"/>
        <v>18476.255275580508</v>
      </c>
      <c r="I82" s="2">
        <f>SUM(F82:H82)</f>
        <v>69718.32650386836</v>
      </c>
      <c r="J82" s="2">
        <f t="shared" si="19"/>
        <v>354401.49306133081</v>
      </c>
      <c r="K82" s="2">
        <f t="shared" si="11"/>
        <v>64378.160122243127</v>
      </c>
      <c r="L82" s="2">
        <f t="shared" si="11"/>
        <v>327255.64728806919</v>
      </c>
      <c r="M82" s="2"/>
      <c r="N82" s="28">
        <f t="shared" si="20"/>
        <v>6870933.8247959437</v>
      </c>
      <c r="O82" s="2">
        <f t="shared" si="12"/>
        <v>9051.5873914799795</v>
      </c>
      <c r="P82" s="2">
        <f t="shared" si="13"/>
        <v>53332.3301126632</v>
      </c>
      <c r="R82">
        <f t="shared" si="14"/>
        <v>61</v>
      </c>
      <c r="S82" s="89">
        <f t="shared" si="2"/>
        <v>0</v>
      </c>
      <c r="T82" s="89">
        <f>IF(AND(S82=0,S81&gt;0),SUM($G82:$H$381),S82)</f>
        <v>0</v>
      </c>
      <c r="U82" s="82">
        <f>SUM(T82:T$381)</f>
        <v>0</v>
      </c>
      <c r="V82" s="68">
        <f>localspline(R82,'BBG rates'!$G$10:$G$27,'BBG rates'!$K$10:$K$27)</f>
        <v>1.0238121751500524</v>
      </c>
      <c r="W82" s="68">
        <f>locallinterp(R82,'BBG rates'!$G$10:$G$27,'BBG rates'!$J$10:$J$27)</f>
        <v>-0.45466666666666666</v>
      </c>
      <c r="X82" s="56">
        <f t="shared" si="15"/>
        <v>-0.45561690287736489</v>
      </c>
      <c r="Y82" s="66">
        <f t="shared" si="3"/>
        <v>0</v>
      </c>
      <c r="Z82" s="72">
        <f t="shared" si="4"/>
        <v>0</v>
      </c>
      <c r="AA82" s="79">
        <f t="shared" si="5"/>
        <v>0</v>
      </c>
      <c r="AB82" s="81">
        <f t="shared" si="16"/>
        <v>0</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8062121.1112669138</v>
      </c>
    </row>
    <row r="83" spans="1:39" x14ac:dyDescent="0.2">
      <c r="A83" s="7">
        <v>62</v>
      </c>
      <c r="B83" s="7">
        <v>31</v>
      </c>
      <c r="C83" s="7">
        <v>15.5</v>
      </c>
      <c r="D83" s="12">
        <f t="shared" si="0"/>
        <v>5.166666666666667</v>
      </c>
      <c r="E83" s="29">
        <f t="shared" si="17"/>
        <v>5563306.7179650068</v>
      </c>
      <c r="F83" s="2">
        <f t="shared" si="1"/>
        <v>7353.5439849336017</v>
      </c>
      <c r="G83" s="2">
        <f t="shared" si="8"/>
        <v>43720.77403625194</v>
      </c>
      <c r="H83" s="2">
        <f t="shared" si="9"/>
        <v>18272.638386387771</v>
      </c>
      <c r="I83" s="2">
        <f t="shared" ref="I83:I146" si="21">SUM(F83:H83)</f>
        <v>69346.956407573307</v>
      </c>
      <c r="J83" s="2">
        <f t="shared" si="19"/>
        <v>358292.60810579546</v>
      </c>
      <c r="K83" s="2">
        <f t="shared" si="11"/>
        <v>63951.636301006169</v>
      </c>
      <c r="L83" s="2">
        <f t="shared" si="11"/>
        <v>330416.78755519859</v>
      </c>
      <c r="M83" s="2"/>
      <c r="N83" s="28">
        <f t="shared" si="20"/>
        <v>6817531.7772235516</v>
      </c>
      <c r="O83" s="2">
        <f t="shared" si="12"/>
        <v>8981.8699317512237</v>
      </c>
      <c r="P83" s="2">
        <f t="shared" si="13"/>
        <v>53402.047572391952</v>
      </c>
      <c r="R83">
        <f t="shared" si="14"/>
        <v>62</v>
      </c>
      <c r="S83" s="89">
        <f t="shared" si="2"/>
        <v>0</v>
      </c>
      <c r="T83" s="89">
        <f>IF(AND(S83=0,S82&gt;0),SUM($G83:$H$381),S83)</f>
        <v>0</v>
      </c>
      <c r="U83" s="82">
        <f>SUM(T83:T$381)</f>
        <v>0</v>
      </c>
      <c r="V83" s="68">
        <f>localspline(R83,'BBG rates'!$G$10:$G$27,'BBG rates'!$K$10:$K$27)</f>
        <v>1.0240364058627833</v>
      </c>
      <c r="W83" s="68">
        <f>locallinterp(R83,'BBG rates'!$G$10:$G$27,'BBG rates'!$J$10:$J$27)</f>
        <v>-0.45133333333333336</v>
      </c>
      <c r="X83" s="56">
        <f t="shared" si="15"/>
        <v>-0.4522696675211435</v>
      </c>
      <c r="Y83" s="66">
        <f t="shared" si="3"/>
        <v>0</v>
      </c>
      <c r="Z83" s="72">
        <f t="shared" si="4"/>
        <v>0</v>
      </c>
      <c r="AA83" s="79">
        <f t="shared" si="5"/>
        <v>0</v>
      </c>
      <c r="AB83" s="81">
        <f t="shared" si="16"/>
        <v>0</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7990584.566481147</v>
      </c>
    </row>
    <row r="84" spans="1:39" x14ac:dyDescent="0.2">
      <c r="A84" s="7">
        <v>63</v>
      </c>
      <c r="B84" s="7">
        <v>31.5</v>
      </c>
      <c r="C84" s="7">
        <v>15.75</v>
      </c>
      <c r="D84" s="12">
        <f t="shared" si="0"/>
        <v>5.25</v>
      </c>
      <c r="E84" s="29">
        <f t="shared" si="17"/>
        <v>5501602.1383292126</v>
      </c>
      <c r="F84" s="2">
        <f t="shared" si="1"/>
        <v>7272.5045249120094</v>
      </c>
      <c r="G84" s="2">
        <f t="shared" si="8"/>
        <v>43634.609469518909</v>
      </c>
      <c r="H84" s="2">
        <f t="shared" si="9"/>
        <v>18069.970166275441</v>
      </c>
      <c r="I84" s="2">
        <f t="shared" si="21"/>
        <v>68977.084160706363</v>
      </c>
      <c r="J84" s="2">
        <f t="shared" si="19"/>
        <v>362129.6918437084</v>
      </c>
      <c r="K84" s="2">
        <f t="shared" si="11"/>
        <v>63527.495936426298</v>
      </c>
      <c r="L84" s="2">
        <f t="shared" si="11"/>
        <v>333519.35366623808</v>
      </c>
      <c r="M84" s="2"/>
      <c r="N84" s="28">
        <f t="shared" si="20"/>
        <v>6764059.9210548876</v>
      </c>
      <c r="O84" s="2">
        <f t="shared" si="12"/>
        <v>8912.0613354795714</v>
      </c>
      <c r="P84" s="2">
        <f t="shared" si="13"/>
        <v>53471.856168663609</v>
      </c>
      <c r="R84">
        <f t="shared" si="14"/>
        <v>63</v>
      </c>
      <c r="S84" s="89">
        <f t="shared" si="2"/>
        <v>0</v>
      </c>
      <c r="T84" s="89">
        <f>IF(AND(S84=0,S83&gt;0),SUM($G84:$H$381),S84)</f>
        <v>0</v>
      </c>
      <c r="U84" s="82">
        <f>SUM(T84:T$381)</f>
        <v>0</v>
      </c>
      <c r="V84" s="68">
        <f>localspline(R84,'BBG rates'!$G$10:$G$27,'BBG rates'!$K$10:$K$27)</f>
        <v>1.0242536438320258</v>
      </c>
      <c r="W84" s="68">
        <f>locallinterp(R84,'BBG rates'!$G$10:$G$27,'BBG rates'!$J$10:$J$27)</f>
        <v>-0.44800000000000001</v>
      </c>
      <c r="X84" s="56">
        <f t="shared" si="15"/>
        <v>-0.44892253490367295</v>
      </c>
      <c r="Y84" s="66">
        <f t="shared" si="3"/>
        <v>0</v>
      </c>
      <c r="Z84" s="72">
        <f t="shared" si="4"/>
        <v>0</v>
      </c>
      <c r="AA84" s="79">
        <f t="shared" si="5"/>
        <v>0</v>
      </c>
      <c r="AB84" s="81">
        <f t="shared" si="16"/>
        <v>0</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7918948.3282582713</v>
      </c>
    </row>
    <row r="85" spans="1:39" x14ac:dyDescent="0.2">
      <c r="A85" s="7">
        <v>64</v>
      </c>
      <c r="B85" s="7">
        <v>32</v>
      </c>
      <c r="C85" s="7">
        <v>16</v>
      </c>
      <c r="D85" s="12">
        <f t="shared" si="0"/>
        <v>5.333333333333333</v>
      </c>
      <c r="E85" s="29">
        <f t="shared" si="17"/>
        <v>5440185.2766603325</v>
      </c>
      <c r="F85" s="2">
        <f t="shared" si="1"/>
        <v>7191.8426348961275</v>
      </c>
      <c r="G85" s="2">
        <f t="shared" si="8"/>
        <v>43548.614715254284</v>
      </c>
      <c r="H85" s="2">
        <f t="shared" si="9"/>
        <v>17868.246953625978</v>
      </c>
      <c r="I85" s="2">
        <f t="shared" si="21"/>
        <v>68608.704303776394</v>
      </c>
      <c r="J85" s="2">
        <f t="shared" si="19"/>
        <v>365913.08962014073</v>
      </c>
      <c r="K85" s="2">
        <f t="shared" si="11"/>
        <v>63105.726709586648</v>
      </c>
      <c r="L85" s="2">
        <f t="shared" si="11"/>
        <v>336563.87578446208</v>
      </c>
      <c r="M85" s="2"/>
      <c r="N85" s="28">
        <f t="shared" si="20"/>
        <v>6710518.1650342736</v>
      </c>
      <c r="O85" s="2">
        <f t="shared" si="12"/>
        <v>8842.1614835288783</v>
      </c>
      <c r="P85" s="2">
        <f t="shared" si="13"/>
        <v>53541.756020614303</v>
      </c>
      <c r="R85">
        <f t="shared" si="14"/>
        <v>64</v>
      </c>
      <c r="S85" s="89">
        <f t="shared" si="2"/>
        <v>0</v>
      </c>
      <c r="T85" s="89">
        <f>IF(AND(S85=0,S84&gt;0),SUM($G85:$H$381),S85)</f>
        <v>0</v>
      </c>
      <c r="U85" s="82">
        <f>SUM(T85:T$381)</f>
        <v>0</v>
      </c>
      <c r="V85" s="68">
        <f>localspline(R85,'BBG rates'!$G$10:$G$27,'BBG rates'!$K$10:$K$27)</f>
        <v>1.0244637532019558</v>
      </c>
      <c r="W85" s="68">
        <f>locallinterp(R85,'BBG rates'!$G$10:$G$27,'BBG rates'!$J$10:$J$27)</f>
        <v>-0.44466666666666665</v>
      </c>
      <c r="X85" s="56">
        <f t="shared" si="15"/>
        <v>-0.44557550501842513</v>
      </c>
      <c r="Y85" s="66">
        <f t="shared" si="3"/>
        <v>0</v>
      </c>
      <c r="Z85" s="72">
        <f t="shared" si="4"/>
        <v>0</v>
      </c>
      <c r="AA85" s="79">
        <f t="shared" si="5"/>
        <v>0</v>
      </c>
      <c r="AB85" s="81">
        <f t="shared" si="16"/>
        <v>0</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7847215.1437430084</v>
      </c>
    </row>
    <row r="86" spans="1:39" x14ac:dyDescent="0.2">
      <c r="A86" s="7">
        <v>65</v>
      </c>
      <c r="B86" s="7">
        <v>32.5</v>
      </c>
      <c r="C86" s="7">
        <v>16.25</v>
      </c>
      <c r="D86" s="12">
        <f t="shared" ref="D86:D149" si="22">A86/12</f>
        <v>5.416666666666667</v>
      </c>
      <c r="E86" s="29">
        <f t="shared" si="17"/>
        <v>5379055.0221216353</v>
      </c>
      <c r="F86" s="2">
        <f t="shared" ref="F86:F149" si="23">IF($A86&lt;=$I$8,-IPMT($G$11,1,$I$8-$A86+1,$E85),0)</f>
        <v>7111.5568575632888</v>
      </c>
      <c r="G86" s="2">
        <f t="shared" si="8"/>
        <v>43462.789438792955</v>
      </c>
      <c r="H86" s="2">
        <f t="shared" si="9"/>
        <v>17667.465099904628</v>
      </c>
      <c r="I86" s="2">
        <f t="shared" si="21"/>
        <v>68241.811396260862</v>
      </c>
      <c r="J86" s="2">
        <f t="shared" si="19"/>
        <v>369643.14506307972</v>
      </c>
      <c r="K86" s="2">
        <f t="shared" ref="K86:L149" si="24">I86/(1+$F$12)^IF($I$7=1,$A86,IF($I$7=2,$B86,IF($I$7=4,$C86,$D86)))</f>
        <v>62686.316362560392</v>
      </c>
      <c r="L86" s="2">
        <f t="shared" si="24"/>
        <v>339550.88029720215</v>
      </c>
      <c r="M86" s="2"/>
      <c r="N86" s="28">
        <f t="shared" si="20"/>
        <v>6656906.4177867379</v>
      </c>
      <c r="O86" s="2">
        <f t="shared" si="12"/>
        <v>8772.1702566072599</v>
      </c>
      <c r="P86" s="2">
        <f t="shared" si="13"/>
        <v>53611.74724753591</v>
      </c>
      <c r="R86">
        <f t="shared" si="14"/>
        <v>65</v>
      </c>
      <c r="S86" s="89">
        <f t="shared" ref="S86:S149" si="25">IF(D86&lt;$I$9,G86+H86,0)</f>
        <v>0</v>
      </c>
      <c r="T86" s="89">
        <f>IF(AND(S86=0,S85&gt;0),SUM($G86:$H$381),S86)</f>
        <v>0</v>
      </c>
      <c r="U86" s="82">
        <f>SUM(T86:T$381)</f>
        <v>0</v>
      </c>
      <c r="V86" s="68">
        <f>localspline(R86,'BBG rates'!$G$10:$G$27,'BBG rates'!$K$10:$K$27)</f>
        <v>1.0246664192882657</v>
      </c>
      <c r="W86" s="68">
        <f>locallinterp(R86,'BBG rates'!$G$10:$G$27,'BBG rates'!$J$10:$J$27)</f>
        <v>-0.44133333333333336</v>
      </c>
      <c r="X86" s="56">
        <f t="shared" si="15"/>
        <v>-0.44222857785860548</v>
      </c>
      <c r="Y86" s="66">
        <f t="shared" ref="Y86:Y149" si="26">T86*X86%/12+Y87</f>
        <v>0</v>
      </c>
      <c r="Z86" s="72">
        <f t="shared" ref="Z86:Z149" si="27">IF(U86=0,0,Y86*1200/U86)</f>
        <v>0</v>
      </c>
      <c r="AA86" s="79">
        <f t="shared" ref="AA86:AA149" si="28">T86*$AA$17%/12+AA87</f>
        <v>0</v>
      </c>
      <c r="AB86" s="81">
        <f t="shared" si="16"/>
        <v>0</v>
      </c>
      <c r="AD86" s="95">
        <f>locallinterp(R86,'BBG rates'!$N$10:$N$369,'BBG rates'!$P$10:$P$369)</f>
        <v>5.4939099981119792</v>
      </c>
      <c r="AI86" s="185">
        <f t="shared" ref="AI86:AI149" si="29">A86</f>
        <v>65</v>
      </c>
      <c r="AJ86" s="127">
        <f>locallinterp(MIN(AI86,CAP_Senior*12),'BBG rates'!$X$24:$X$65,'BBG rates'!$Y$24:$Y$65)</f>
        <v>42.970115536643981</v>
      </c>
      <c r="AK86" s="127">
        <f>locallinterp(MIN(AI86,CAP_CB*12),'BBG rates'!$AA$25:$AA$40,'BBG rates'!$AC$25:$AC$40)</f>
        <v>8.2083333333333339</v>
      </c>
      <c r="AL86" s="144">
        <f t="shared" ref="AL86:AL149" si="30">SUMPRODUCT(AJ86:AK86,$AJ$19:$AK$19)</f>
        <v>14.117836307896145</v>
      </c>
      <c r="AM86" s="142">
        <f>(SUMPRODUCT(AL86:AL$381,G86:G$381)+SUMPRODUCT(AL86:AL$381,H86:H$381))/12</f>
        <v>7775387.7413260825</v>
      </c>
    </row>
    <row r="87" spans="1:39" x14ac:dyDescent="0.2">
      <c r="A87" s="7">
        <v>66</v>
      </c>
      <c r="B87" s="7">
        <v>33</v>
      </c>
      <c r="C87" s="7">
        <v>16.5</v>
      </c>
      <c r="D87" s="12">
        <f t="shared" si="22"/>
        <v>5.5</v>
      </c>
      <c r="E87" s="29">
        <f t="shared" si="17"/>
        <v>5318210.2678458914</v>
      </c>
      <c r="F87" s="2">
        <f t="shared" si="23"/>
        <v>7031.6457407977696</v>
      </c>
      <c r="G87" s="2">
        <f t="shared" ref="G87:G150" si="31">IF($A87&lt;=$I$8,-PPMT($G$11,1,$I$8-$A87+1,$E86),0)</f>
        <v>43377.133306129399</v>
      </c>
      <c r="H87" s="2">
        <f t="shared" ref="H87:H150" si="32">IF($A87&lt;=$I$8,(E86-G87)*$G$13,0)</f>
        <v>17467.620969614436</v>
      </c>
      <c r="I87" s="2">
        <f t="shared" si="21"/>
        <v>67876.400016541607</v>
      </c>
      <c r="J87" s="2">
        <f t="shared" si="19"/>
        <v>373320.20009097882</v>
      </c>
      <c r="K87" s="2">
        <f t="shared" si="24"/>
        <v>62269.252698116587</v>
      </c>
      <c r="L87" s="2">
        <f t="shared" si="24"/>
        <v>342480.88983964123</v>
      </c>
      <c r="M87" s="2"/>
      <c r="N87" s="28">
        <f t="shared" si="20"/>
        <v>6603224.5878178617</v>
      </c>
      <c r="O87" s="2">
        <f t="shared" ref="O87:O150" si="33">IF($A87&lt;=$I$8,-IPMT($G$11,1,$I$8-$A87+1,$N86),0)</f>
        <v>8702.0875352668918</v>
      </c>
      <c r="P87" s="2">
        <f t="shared" ref="P87:P150" si="34">IF($A87&lt;=$I$8,-PPMT($G$11,1,$I$8-$A87+1,$N86),0)</f>
        <v>53681.829968876278</v>
      </c>
      <c r="R87">
        <f t="shared" ref="R87:R150" si="35">ROUND(D87*12,1)</f>
        <v>66</v>
      </c>
      <c r="S87" s="89">
        <f t="shared" si="25"/>
        <v>0</v>
      </c>
      <c r="T87" s="89">
        <f>IF(AND(S87=0,S86&gt;0),SUM($G87:$H$381),S87)</f>
        <v>0</v>
      </c>
      <c r="U87" s="82">
        <f>SUM(T87:T$381)</f>
        <v>0</v>
      </c>
      <c r="V87" s="68">
        <f>localspline(R87,'BBG rates'!$G$10:$G$27,'BBG rates'!$K$10:$K$27)</f>
        <v>1.0248617446359276</v>
      </c>
      <c r="W87" s="68">
        <f>locallinterp(R87,'BBG rates'!$G$10:$G$27,'BBG rates'!$J$10:$J$27)</f>
        <v>-0.438</v>
      </c>
      <c r="X87" s="56">
        <f t="shared" ref="X87:X150" si="36">((1+W87%)^(1/12)-1)*1200</f>
        <v>-0.43888175341795232</v>
      </c>
      <c r="Y87" s="66">
        <f t="shared" si="26"/>
        <v>0</v>
      </c>
      <c r="Z87" s="72">
        <f t="shared" si="27"/>
        <v>0</v>
      </c>
      <c r="AA87" s="79">
        <f t="shared" si="28"/>
        <v>0</v>
      </c>
      <c r="AB87" s="81">
        <f t="shared" ref="AB87:AB150" si="37">IF(U87=0,0,AA87*1200/U87)</f>
        <v>0</v>
      </c>
      <c r="AD87" s="95">
        <f>locallinterp(R87,'BBG rates'!$N$10:$N$369,'BBG rates'!$P$10:$P$369)</f>
        <v>5.5793151434983068</v>
      </c>
      <c r="AI87" s="185">
        <f t="shared" si="29"/>
        <v>66</v>
      </c>
      <c r="AJ87" s="127">
        <f>locallinterp(MIN(AI87,CAP_Senior*12),'BBG rates'!$X$24:$X$65,'BBG rates'!$Y$24:$Y$65)</f>
        <v>43.259399073423722</v>
      </c>
      <c r="AK87" s="127">
        <f>locallinterp(MIN(AI87,CAP_CB*12),'BBG rates'!$AA$25:$AA$40,'BBG rates'!$AC$25:$AC$40)</f>
        <v>8.25</v>
      </c>
      <c r="AL87" s="144">
        <f t="shared" si="30"/>
        <v>14.201597842482032</v>
      </c>
      <c r="AM87" s="142">
        <f>(SUMPRODUCT(AL87:AL$381,G87:G$381)+SUMPRODUCT(AL87:AL$381,H87:H$381))/12</f>
        <v>7703468.830739636</v>
      </c>
    </row>
    <row r="88" spans="1:39" x14ac:dyDescent="0.2">
      <c r="A88" s="7">
        <v>67</v>
      </c>
      <c r="B88" s="7">
        <v>33.5</v>
      </c>
      <c r="C88" s="7">
        <v>16.75</v>
      </c>
      <c r="D88" s="12">
        <f t="shared" si="22"/>
        <v>5.583333333333333</v>
      </c>
      <c r="E88" s="29">
        <f t="shared" ref="E88:E151" si="38">IF($A88&lt;=$I$8,E87-G88-H88,0)</f>
        <v>5257649.9109217236</v>
      </c>
      <c r="F88" s="2">
        <f t="shared" si="23"/>
        <v>6952.1078376728874</v>
      </c>
      <c r="G88" s="2">
        <f t="shared" si="31"/>
        <v>43291.645983916285</v>
      </c>
      <c r="H88" s="2">
        <f t="shared" si="32"/>
        <v>17268.710940251418</v>
      </c>
      <c r="I88" s="2">
        <f t="shared" si="21"/>
        <v>67512.464761840587</v>
      </c>
      <c r="J88" s="2">
        <f t="shared" ref="J88:J151" si="39">IF($I$7=1,I88*A88,IF($I$7=2,I88*B88,IF($I$7=4,I88*C88,I88*D88)))</f>
        <v>376944.59492027661</v>
      </c>
      <c r="K88" s="2">
        <f t="shared" si="24"/>
        <v>61854.523579427216</v>
      </c>
      <c r="L88" s="2">
        <f t="shared" si="24"/>
        <v>345354.42331846862</v>
      </c>
      <c r="M88" s="2"/>
      <c r="N88" s="28">
        <f t="shared" ref="N88:N151" si="40">IF($A88&lt;=$I$8,N87-P88,0)</f>
        <v>6549472.5835136222</v>
      </c>
      <c r="O88" s="2">
        <f t="shared" si="33"/>
        <v>8631.9131999038018</v>
      </c>
      <c r="P88" s="2">
        <f t="shared" si="34"/>
        <v>53752.004304239374</v>
      </c>
      <c r="R88">
        <f t="shared" si="35"/>
        <v>67</v>
      </c>
      <c r="S88" s="89">
        <f t="shared" si="25"/>
        <v>0</v>
      </c>
      <c r="T88" s="89">
        <f>IF(AND(S88=0,S87&gt;0),SUM($G88:$H$381),S88)</f>
        <v>0</v>
      </c>
      <c r="U88" s="82">
        <f>SUM(T88:T$381)</f>
        <v>0</v>
      </c>
      <c r="V88" s="68">
        <f>localspline(R88,'BBG rates'!$G$10:$G$27,'BBG rates'!$K$10:$K$27)</f>
        <v>1.0250494145613411</v>
      </c>
      <c r="W88" s="68">
        <f>locallinterp(R88,'BBG rates'!$G$10:$G$27,'BBG rates'!$J$10:$J$27)</f>
        <v>-0.43466666666666665</v>
      </c>
      <c r="X88" s="56">
        <f t="shared" si="36"/>
        <v>-0.43553503168953789</v>
      </c>
      <c r="Y88" s="66">
        <f t="shared" si="26"/>
        <v>0</v>
      </c>
      <c r="Z88" s="72">
        <f t="shared" si="27"/>
        <v>0</v>
      </c>
      <c r="AA88" s="79">
        <f t="shared" si="28"/>
        <v>0</v>
      </c>
      <c r="AB88" s="81">
        <f t="shared" si="37"/>
        <v>0</v>
      </c>
      <c r="AD88" s="95">
        <f>locallinterp(R88,'BBG rates'!$N$10:$N$369,'BBG rates'!$P$10:$P$369)</f>
        <v>5.6647359280450855</v>
      </c>
      <c r="AI88" s="185">
        <f t="shared" si="29"/>
        <v>67</v>
      </c>
      <c r="AJ88" s="127">
        <f>locallinterp(MIN(AI88,CAP_Senior*12),'BBG rates'!$X$24:$X$65,'BBG rates'!$Y$24:$Y$65)</f>
        <v>43.548682610203464</v>
      </c>
      <c r="AK88" s="127">
        <f>locallinterp(MIN(AI88,CAP_CB*12),'BBG rates'!$AA$25:$AA$40,'BBG rates'!$AC$25:$AC$40)</f>
        <v>8.2916666666666661</v>
      </c>
      <c r="AL88" s="144">
        <f t="shared" si="30"/>
        <v>14.285359377067921</v>
      </c>
      <c r="AM88" s="142">
        <f>(SUMPRODUCT(AL88:AL$381,G88:G$381)+SUMPRODUCT(AL88:AL$381,H88:H$381))/12</f>
        <v>7631461.1031522388</v>
      </c>
    </row>
    <row r="89" spans="1:39" x14ac:dyDescent="0.2">
      <c r="A89" s="7">
        <v>68</v>
      </c>
      <c r="B89" s="7">
        <v>34</v>
      </c>
      <c r="C89" s="7">
        <v>17</v>
      </c>
      <c r="D89" s="12">
        <f t="shared" si="22"/>
        <v>5.666666666666667</v>
      </c>
      <c r="E89" s="29">
        <f t="shared" si="38"/>
        <v>5197372.8523800001</v>
      </c>
      <c r="F89" s="2">
        <f t="shared" si="23"/>
        <v>6872.9417064331565</v>
      </c>
      <c r="G89" s="2">
        <f t="shared" si="31"/>
        <v>43206.327139463268</v>
      </c>
      <c r="H89" s="2">
        <f t="shared" si="32"/>
        <v>17070.731402259866</v>
      </c>
      <c r="I89" s="2">
        <f t="shared" si="21"/>
        <v>67150.000248156284</v>
      </c>
      <c r="J89" s="2">
        <f t="shared" si="39"/>
        <v>380516.66807288566</v>
      </c>
      <c r="K89" s="2">
        <f t="shared" si="24"/>
        <v>61442.116929775999</v>
      </c>
      <c r="L89" s="2">
        <f t="shared" si="24"/>
        <v>348171.99593539734</v>
      </c>
      <c r="M89" s="2"/>
      <c r="N89" s="28">
        <f t="shared" si="40"/>
        <v>6495650.3131402368</v>
      </c>
      <c r="O89" s="2">
        <f t="shared" si="33"/>
        <v>8561.6471307576685</v>
      </c>
      <c r="P89" s="2">
        <f t="shared" si="34"/>
        <v>53822.270373385501</v>
      </c>
      <c r="R89">
        <f t="shared" si="35"/>
        <v>68</v>
      </c>
      <c r="S89" s="89">
        <f t="shared" si="25"/>
        <v>0</v>
      </c>
      <c r="T89" s="89">
        <f>IF(AND(S89=0,S88&gt;0),SUM($G89:$H$381),S89)</f>
        <v>0</v>
      </c>
      <c r="U89" s="82">
        <f>SUM(T89:T$381)</f>
        <v>0</v>
      </c>
      <c r="V89" s="68">
        <f>localspline(R89,'BBG rates'!$G$10:$G$27,'BBG rates'!$K$10:$K$27)</f>
        <v>1.0252293826046364</v>
      </c>
      <c r="W89" s="68">
        <f>locallinterp(R89,'BBG rates'!$G$10:$G$27,'BBG rates'!$J$10:$J$27)</f>
        <v>-0.43133333333333335</v>
      </c>
      <c r="X89" s="56">
        <f t="shared" si="36"/>
        <v>-0.43218841266696728</v>
      </c>
      <c r="Y89" s="66">
        <f t="shared" si="26"/>
        <v>0</v>
      </c>
      <c r="Z89" s="72">
        <f t="shared" si="27"/>
        <v>0</v>
      </c>
      <c r="AA89" s="79">
        <f t="shared" si="28"/>
        <v>0</v>
      </c>
      <c r="AB89" s="81">
        <f t="shared" si="37"/>
        <v>0</v>
      </c>
      <c r="AD89" s="95">
        <f>locallinterp(R89,'BBG rates'!$N$10:$N$369,'BBG rates'!$P$10:$P$369)</f>
        <v>5.7501717099288054</v>
      </c>
      <c r="AI89" s="185">
        <f t="shared" si="29"/>
        <v>68</v>
      </c>
      <c r="AJ89" s="127">
        <f>locallinterp(MIN(AI89,CAP_Senior*12),'BBG rates'!$X$24:$X$65,'BBG rates'!$Y$24:$Y$65)</f>
        <v>43.837966146983206</v>
      </c>
      <c r="AK89" s="127">
        <f>locallinterp(MIN(AI89,CAP_CB*12),'BBG rates'!$AA$25:$AA$40,'BBG rates'!$AC$25:$AC$40)</f>
        <v>8.3333333333333339</v>
      </c>
      <c r="AL89" s="144">
        <f t="shared" si="30"/>
        <v>14.369120911653813</v>
      </c>
      <c r="AM89" s="142">
        <f>(SUMPRODUCT(AL89:AL$381,G89:G$381)+SUMPRODUCT(AL89:AL$381,H89:H$381))/12</f>
        <v>7559367.2312634699</v>
      </c>
    </row>
    <row r="90" spans="1:39" x14ac:dyDescent="0.2">
      <c r="A90" s="7">
        <v>69</v>
      </c>
      <c r="B90" s="7">
        <v>34.5</v>
      </c>
      <c r="C90" s="7">
        <v>17.25</v>
      </c>
      <c r="D90" s="12">
        <f t="shared" si="22"/>
        <v>5.75</v>
      </c>
      <c r="E90" s="29">
        <f t="shared" si="38"/>
        <v>5137377.9971802766</v>
      </c>
      <c r="F90" s="2">
        <f t="shared" si="23"/>
        <v>6794.145910476499</v>
      </c>
      <c r="G90" s="2">
        <f t="shared" si="31"/>
        <v>43121.176440735668</v>
      </c>
      <c r="H90" s="2">
        <f t="shared" si="32"/>
        <v>16873.678758987797</v>
      </c>
      <c r="I90" s="2">
        <f t="shared" si="21"/>
        <v>66789.00111019997</v>
      </c>
      <c r="J90" s="2">
        <f t="shared" si="39"/>
        <v>384036.75638364983</v>
      </c>
      <c r="K90" s="2">
        <f t="shared" si="24"/>
        <v>61032.020732268211</v>
      </c>
      <c r="L90" s="2">
        <f t="shared" si="24"/>
        <v>350934.11921054224</v>
      </c>
      <c r="M90" s="2"/>
      <c r="N90" s="28">
        <f t="shared" si="40"/>
        <v>6441757.6848440049</v>
      </c>
      <c r="O90" s="2">
        <f t="shared" si="33"/>
        <v>8491.2892079116209</v>
      </c>
      <c r="P90" s="2">
        <f t="shared" si="34"/>
        <v>53892.628296231545</v>
      </c>
      <c r="R90">
        <f t="shared" si="35"/>
        <v>69</v>
      </c>
      <c r="S90" s="89">
        <f t="shared" si="25"/>
        <v>0</v>
      </c>
      <c r="T90" s="89">
        <f>IF(AND(S90=0,S89&gt;0),SUM($G90:$H$381),S90)</f>
        <v>0</v>
      </c>
      <c r="U90" s="82">
        <f>SUM(T90:T$381)</f>
        <v>0</v>
      </c>
      <c r="V90" s="68">
        <f>localspline(R90,'BBG rates'!$G$10:$G$27,'BBG rates'!$K$10:$K$27)</f>
        <v>1.0254014532854399</v>
      </c>
      <c r="W90" s="68">
        <f>locallinterp(R90,'BBG rates'!$G$10:$G$27,'BBG rates'!$J$10:$J$27)</f>
        <v>-0.42799999999999999</v>
      </c>
      <c r="X90" s="56">
        <f t="shared" si="36"/>
        <v>-0.42884189634357917</v>
      </c>
      <c r="Y90" s="66">
        <f t="shared" si="26"/>
        <v>0</v>
      </c>
      <c r="Z90" s="72">
        <f t="shared" si="27"/>
        <v>0</v>
      </c>
      <c r="AA90" s="79">
        <f t="shared" si="28"/>
        <v>0</v>
      </c>
      <c r="AB90" s="81">
        <f t="shared" si="37"/>
        <v>0</v>
      </c>
      <c r="AD90" s="95">
        <f>locallinterp(R90,'BBG rates'!$N$10:$N$369,'BBG rates'!$P$10:$P$369)</f>
        <v>5.8356218310359251</v>
      </c>
      <c r="AI90" s="185">
        <f t="shared" si="29"/>
        <v>69</v>
      </c>
      <c r="AJ90" s="127">
        <f>locallinterp(MIN(AI90,CAP_Senior*12),'BBG rates'!$X$24:$X$65,'BBG rates'!$Y$24:$Y$65)</f>
        <v>44.127249683762948</v>
      </c>
      <c r="AK90" s="127">
        <f>locallinterp(MIN(AI90,CAP_CB*12),'BBG rates'!$AA$25:$AA$40,'BBG rates'!$AC$25:$AC$40)</f>
        <v>8.375</v>
      </c>
      <c r="AL90" s="144">
        <f t="shared" si="30"/>
        <v>14.452882446239702</v>
      </c>
      <c r="AM90" s="142">
        <f>(SUMPRODUCT(AL90:AL$381,G90:G$381)+SUMPRODUCT(AL90:AL$381,H90:H$381))/12</f>
        <v>7487189.8693980658</v>
      </c>
    </row>
    <row r="91" spans="1:39" x14ac:dyDescent="0.2">
      <c r="A91" s="7">
        <v>70</v>
      </c>
      <c r="B91" s="7">
        <v>35</v>
      </c>
      <c r="C91" s="7">
        <v>17.5</v>
      </c>
      <c r="D91" s="12">
        <f t="shared" si="22"/>
        <v>5.833333333333333</v>
      </c>
      <c r="E91" s="29">
        <f t="shared" si="38"/>
        <v>5077664.2541972809</v>
      </c>
      <c r="F91" s="2">
        <f t="shared" si="23"/>
        <v>6715.7190183365265</v>
      </c>
      <c r="G91" s="2">
        <f t="shared" si="31"/>
        <v>43036.193556353202</v>
      </c>
      <c r="H91" s="2">
        <f t="shared" si="32"/>
        <v>16677.549426642607</v>
      </c>
      <c r="I91" s="2">
        <f t="shared" si="21"/>
        <v>66429.462001332329</v>
      </c>
      <c r="J91" s="2">
        <f t="shared" si="39"/>
        <v>387505.19500777189</v>
      </c>
      <c r="K91" s="2">
        <f t="shared" si="24"/>
        <v>60624.223029542118</v>
      </c>
      <c r="L91" s="2">
        <f t="shared" si="24"/>
        <v>353641.3010056623</v>
      </c>
      <c r="M91" s="2"/>
      <c r="N91" s="28">
        <f t="shared" si="40"/>
        <v>6387794.6066511534</v>
      </c>
      <c r="O91" s="2">
        <f t="shared" si="33"/>
        <v>8420.8393112920239</v>
      </c>
      <c r="P91" s="2">
        <f t="shared" si="34"/>
        <v>53963.07819285115</v>
      </c>
      <c r="R91">
        <f t="shared" si="35"/>
        <v>70</v>
      </c>
      <c r="S91" s="89">
        <f t="shared" si="25"/>
        <v>0</v>
      </c>
      <c r="T91" s="89">
        <f>IF(AND(S91=0,S90&gt;0),SUM($G91:$H$381),S91)</f>
        <v>0</v>
      </c>
      <c r="U91" s="82">
        <f>SUM(T91:T$381)</f>
        <v>0</v>
      </c>
      <c r="V91" s="68">
        <f>localspline(R91,'BBG rates'!$G$10:$G$27,'BBG rates'!$K$10:$K$27)</f>
        <v>1.0255655354418127</v>
      </c>
      <c r="W91" s="68">
        <f>locallinterp(R91,'BBG rates'!$G$10:$G$27,'BBG rates'!$J$10:$J$27)</f>
        <v>-0.42466666666666664</v>
      </c>
      <c r="X91" s="56">
        <f t="shared" si="36"/>
        <v>-0.42549548271284543</v>
      </c>
      <c r="Y91" s="66">
        <f t="shared" si="26"/>
        <v>0</v>
      </c>
      <c r="Z91" s="72">
        <f t="shared" si="27"/>
        <v>0</v>
      </c>
      <c r="AA91" s="79">
        <f t="shared" si="28"/>
        <v>0</v>
      </c>
      <c r="AB91" s="81">
        <f t="shared" si="37"/>
        <v>0</v>
      </c>
      <c r="AD91" s="95">
        <f>locallinterp(R91,'BBG rates'!$N$10:$N$369,'BBG rates'!$P$10:$P$369)</f>
        <v>5.921085625656076</v>
      </c>
      <c r="AI91" s="185">
        <f t="shared" si="29"/>
        <v>70</v>
      </c>
      <c r="AJ91" s="127">
        <f>locallinterp(MIN(AI91,CAP_Senior*12),'BBG rates'!$X$24:$X$65,'BBG rates'!$Y$24:$Y$65)</f>
        <v>44.416533220542689</v>
      </c>
      <c r="AK91" s="127">
        <f>locallinterp(MIN(AI91,CAP_CB*12),'BBG rates'!$AA$25:$AA$40,'BBG rates'!$AC$25:$AC$40)</f>
        <v>8.4166666666666661</v>
      </c>
      <c r="AL91" s="144">
        <f t="shared" si="30"/>
        <v>14.536643980825591</v>
      </c>
      <c r="AM91" s="142">
        <f>(SUMPRODUCT(AL91:AL$381,G91:G$381)+SUMPRODUCT(AL91:AL$381,H91:H$381))/12</f>
        <v>7414931.6535996692</v>
      </c>
    </row>
    <row r="92" spans="1:39" x14ac:dyDescent="0.2">
      <c r="A92" s="7">
        <v>71</v>
      </c>
      <c r="B92" s="7">
        <v>35.5</v>
      </c>
      <c r="C92" s="7">
        <v>17.75</v>
      </c>
      <c r="D92" s="12">
        <f t="shared" si="22"/>
        <v>5.916666666666667</v>
      </c>
      <c r="E92" s="29">
        <f t="shared" si="38"/>
        <v>5018230.5362074459</v>
      </c>
      <c r="F92" s="2">
        <f t="shared" si="23"/>
        <v>6637.6596036648652</v>
      </c>
      <c r="G92" s="2">
        <f t="shared" si="31"/>
        <v>42951.378155588631</v>
      </c>
      <c r="H92" s="2">
        <f t="shared" si="32"/>
        <v>16482.339834246803</v>
      </c>
      <c r="I92" s="2">
        <f t="shared" si="21"/>
        <v>66071.377593500292</v>
      </c>
      <c r="J92" s="2">
        <f t="shared" si="39"/>
        <v>390922.31742821011</v>
      </c>
      <c r="K92" s="2">
        <f t="shared" si="24"/>
        <v>60218.711923481664</v>
      </c>
      <c r="L92" s="2">
        <f t="shared" si="24"/>
        <v>356294.04554726655</v>
      </c>
      <c r="M92" s="2"/>
      <c r="N92" s="28">
        <f t="shared" si="40"/>
        <v>6333760.9864676781</v>
      </c>
      <c r="O92" s="2">
        <f t="shared" si="33"/>
        <v>8350.29732066828</v>
      </c>
      <c r="P92" s="2">
        <f t="shared" si="34"/>
        <v>54033.620183474894</v>
      </c>
      <c r="R92">
        <f t="shared" si="35"/>
        <v>71</v>
      </c>
      <c r="S92" s="89">
        <f t="shared" si="25"/>
        <v>0</v>
      </c>
      <c r="T92" s="89">
        <f>IF(AND(S92=0,S91&gt;0),SUM($G92:$H$381),S92)</f>
        <v>0</v>
      </c>
      <c r="U92" s="82">
        <f>SUM(T92:T$381)</f>
        <v>0</v>
      </c>
      <c r="V92" s="68">
        <f>localspline(R92,'BBG rates'!$G$10:$G$27,'BBG rates'!$K$10:$K$27)</f>
        <v>1.0257214708489366</v>
      </c>
      <c r="W92" s="68">
        <f>locallinterp(R92,'BBG rates'!$G$10:$G$27,'BBG rates'!$J$10:$J$27)</f>
        <v>-0.42133333333333334</v>
      </c>
      <c r="X92" s="56">
        <f t="shared" si="36"/>
        <v>-0.42214917176823796</v>
      </c>
      <c r="Y92" s="66">
        <f t="shared" si="26"/>
        <v>0</v>
      </c>
      <c r="Z92" s="72">
        <f t="shared" si="27"/>
        <v>0</v>
      </c>
      <c r="AA92" s="79">
        <f t="shared" si="28"/>
        <v>0</v>
      </c>
      <c r="AB92" s="81">
        <f t="shared" si="37"/>
        <v>0</v>
      </c>
      <c r="AD92" s="95">
        <f>locallinterp(R92,'BBG rates'!$N$10:$N$369,'BBG rates'!$P$10:$P$369)</f>
        <v>6.0065624148934873</v>
      </c>
      <c r="AI92" s="185">
        <f t="shared" si="29"/>
        <v>71</v>
      </c>
      <c r="AJ92" s="127">
        <f>locallinterp(MIN(AI92,CAP_Senior*12),'BBG rates'!$X$24:$X$65,'BBG rates'!$Y$24:$Y$65)</f>
        <v>44.705816757322431</v>
      </c>
      <c r="AK92" s="127">
        <f>locallinterp(MIN(AI92,CAP_CB*12),'BBG rates'!$AA$25:$AA$40,'BBG rates'!$AC$25:$AC$40)</f>
        <v>8.4583333333333339</v>
      </c>
      <c r="AL92" s="144">
        <f t="shared" si="30"/>
        <v>14.62040551541148</v>
      </c>
      <c r="AM92" s="142">
        <f>(SUMPRODUCT(AL92:AL$381,G92:G$381)+SUMPRODUCT(AL92:AL$381,H92:H$381))/12</f>
        <v>7342595.2017241409</v>
      </c>
    </row>
    <row r="93" spans="1:39" x14ac:dyDescent="0.2">
      <c r="A93" s="7">
        <v>72</v>
      </c>
      <c r="B93" s="7">
        <v>36</v>
      </c>
      <c r="C93" s="7">
        <v>18</v>
      </c>
      <c r="D93" s="12">
        <f t="shared" si="22"/>
        <v>6</v>
      </c>
      <c r="E93" s="29">
        <f t="shared" si="38"/>
        <v>4959075.7598754857</v>
      </c>
      <c r="F93" s="2">
        <f t="shared" si="23"/>
        <v>6559.9662452135572</v>
      </c>
      <c r="G93" s="2">
        <f t="shared" si="31"/>
        <v>42866.729908366491</v>
      </c>
      <c r="H93" s="2">
        <f t="shared" si="32"/>
        <v>16288.046423593909</v>
      </c>
      <c r="I93" s="2">
        <f t="shared" si="21"/>
        <v>65714.742577173965</v>
      </c>
      <c r="J93" s="2">
        <f t="shared" si="39"/>
        <v>394288.45546304376</v>
      </c>
      <c r="K93" s="2">
        <f t="shared" si="24"/>
        <v>59815.475574930562</v>
      </c>
      <c r="L93" s="2">
        <f t="shared" si="24"/>
        <v>358892.85344958334</v>
      </c>
      <c r="M93" s="2"/>
      <c r="N93" s="28">
        <f t="shared" si="40"/>
        <v>6279656.7320791874</v>
      </c>
      <c r="O93" s="2">
        <f t="shared" si="33"/>
        <v>8279.6631156526273</v>
      </c>
      <c r="P93" s="2">
        <f t="shared" si="34"/>
        <v>54104.254388490532</v>
      </c>
      <c r="R93">
        <f t="shared" si="35"/>
        <v>72</v>
      </c>
      <c r="S93" s="89">
        <f t="shared" si="25"/>
        <v>0</v>
      </c>
      <c r="T93" s="89">
        <f>IF(AND(S93=0,S92&gt;0),SUM($G93:$H$381),S93)</f>
        <v>0</v>
      </c>
      <c r="U93" s="82">
        <f>SUM(T93:T$381)</f>
        <v>0</v>
      </c>
      <c r="V93" s="68">
        <f>localspline(R93,'BBG rates'!$G$10:$G$27,'BBG rates'!$K$10:$K$27)</f>
        <v>1.0258691310882568</v>
      </c>
      <c r="W93" s="68">
        <f>locallinterp(R93,'BBG rates'!$G$10:$G$27,'BBG rates'!$J$10:$J$27)</f>
        <v>-0.41799999999999998</v>
      </c>
      <c r="X93" s="56">
        <f t="shared" si="36"/>
        <v>-0.4188029635029622</v>
      </c>
      <c r="Y93" s="66">
        <f t="shared" si="26"/>
        <v>0</v>
      </c>
      <c r="Z93" s="72">
        <f t="shared" si="27"/>
        <v>0</v>
      </c>
      <c r="AA93" s="79">
        <f t="shared" si="28"/>
        <v>0</v>
      </c>
      <c r="AB93" s="81">
        <f t="shared" si="37"/>
        <v>0</v>
      </c>
      <c r="AD93" s="95">
        <f>locallinterp(R93,'BBG rates'!$N$10:$N$369,'BBG rates'!$P$10:$P$369)</f>
        <v>6.092051509150842</v>
      </c>
      <c r="AI93" s="185">
        <f t="shared" si="29"/>
        <v>72</v>
      </c>
      <c r="AJ93" s="127">
        <f>locallinterp(MIN(AI93,CAP_Senior*12),'BBG rates'!$X$24:$X$65,'BBG rates'!$Y$24:$Y$65)</f>
        <v>44.995100294102173</v>
      </c>
      <c r="AK93" s="127">
        <f>locallinterp(MIN(AI93,CAP_CB*12),'BBG rates'!$AA$25:$AA$40,'BBG rates'!$AC$25:$AC$40)</f>
        <v>8.5</v>
      </c>
      <c r="AL93" s="144">
        <f t="shared" si="30"/>
        <v>14.70416704999737</v>
      </c>
      <c r="AM93" s="142">
        <f>(SUMPRODUCT(AL93:AL$381,G93:G$381)+SUMPRODUCT(AL93:AL$381,H93:H$381))/12</f>
        <v>7270183.1135324724</v>
      </c>
    </row>
    <row r="94" spans="1:39" x14ac:dyDescent="0.2">
      <c r="A94" s="7">
        <v>73</v>
      </c>
      <c r="B94" s="7">
        <v>36.5</v>
      </c>
      <c r="C94" s="7">
        <v>18.25</v>
      </c>
      <c r="D94" s="12">
        <f t="shared" si="22"/>
        <v>6.083333333333333</v>
      </c>
      <c r="E94" s="29">
        <f t="shared" si="38"/>
        <v>4900198.8457410196</v>
      </c>
      <c r="F94" s="2">
        <f t="shared" si="23"/>
        <v>6482.6375268175134</v>
      </c>
      <c r="G94" s="2">
        <f t="shared" si="31"/>
        <v>42782.248485261916</v>
      </c>
      <c r="H94" s="2">
        <f t="shared" si="32"/>
        <v>16094.665649204569</v>
      </c>
      <c r="I94" s="2">
        <f t="shared" si="21"/>
        <v>65359.551661284</v>
      </c>
      <c r="J94" s="2">
        <f t="shared" si="39"/>
        <v>397603.939272811</v>
      </c>
      <c r="K94" s="2">
        <f t="shared" si="24"/>
        <v>59414.502203407756</v>
      </c>
      <c r="L94" s="2">
        <f t="shared" si="24"/>
        <v>361438.22173739719</v>
      </c>
      <c r="M94" s="2"/>
      <c r="N94" s="28">
        <f t="shared" si="40"/>
        <v>6225481.751150744</v>
      </c>
      <c r="O94" s="2">
        <f t="shared" si="33"/>
        <v>8208.936575699925</v>
      </c>
      <c r="P94" s="2">
        <f t="shared" si="34"/>
        <v>54174.980928443241</v>
      </c>
      <c r="R94">
        <f t="shared" si="35"/>
        <v>73</v>
      </c>
      <c r="S94" s="89">
        <f t="shared" si="25"/>
        <v>0</v>
      </c>
      <c r="T94" s="89">
        <f>IF(AND(S94=0,S93&gt;0),SUM($G94:$H$381),S94)</f>
        <v>0</v>
      </c>
      <c r="U94" s="82">
        <f>SUM(T94:T$381)</f>
        <v>0</v>
      </c>
      <c r="V94" s="68">
        <f>localspline(R94,'BBG rates'!$G$10:$G$27,'BBG rates'!$K$10:$K$27)</f>
        <v>1.0260083953310204</v>
      </c>
      <c r="W94" s="68">
        <f>locallinterp(R94,'BBG rates'!$G$10:$G$27,'BBG rates'!$J$10:$J$27)</f>
        <v>-0.41425000000000001</v>
      </c>
      <c r="X94" s="56">
        <f t="shared" si="36"/>
        <v>-0.41503860193037312</v>
      </c>
      <c r="Y94" s="66">
        <f t="shared" si="26"/>
        <v>0</v>
      </c>
      <c r="Z94" s="72">
        <f t="shared" si="27"/>
        <v>0</v>
      </c>
      <c r="AA94" s="79">
        <f t="shared" si="28"/>
        <v>0</v>
      </c>
      <c r="AB94" s="81">
        <f t="shared" si="37"/>
        <v>0</v>
      </c>
      <c r="AD94" s="95">
        <f>locallinterp(R94,'BBG rates'!$N$10:$N$369,'BBG rates'!$P$10:$P$369)</f>
        <v>6.1775522087617603</v>
      </c>
      <c r="AI94" s="185">
        <f t="shared" si="29"/>
        <v>73</v>
      </c>
      <c r="AJ94" s="127">
        <f>locallinterp(MIN(AI94,CAP_Senior*12),'BBG rates'!$X$24:$X$65,'BBG rates'!$Y$24:$Y$65)</f>
        <v>45.239686039428086</v>
      </c>
      <c r="AK94" s="127">
        <f>locallinterp(MIN(AI94,CAP_CB*12),'BBG rates'!$AA$25:$AA$40,'BBG rates'!$AC$25:$AC$40)</f>
        <v>8.5416666666666661</v>
      </c>
      <c r="AL94" s="144">
        <f t="shared" si="30"/>
        <v>14.780329960036108</v>
      </c>
      <c r="AM94" s="142">
        <f>(SUMPRODUCT(AL94:AL$381,G94:G$381)+SUMPRODUCT(AL94:AL$381,H94:H$381))/12</f>
        <v>7197697.9707832756</v>
      </c>
    </row>
    <row r="95" spans="1:39" x14ac:dyDescent="0.2">
      <c r="A95" s="7">
        <v>74</v>
      </c>
      <c r="B95" s="7">
        <v>37</v>
      </c>
      <c r="C95" s="7">
        <v>18.5</v>
      </c>
      <c r="D95" s="12">
        <f t="shared" si="22"/>
        <v>6.166666666666667</v>
      </c>
      <c r="E95" s="29">
        <f t="shared" si="38"/>
        <v>4841598.7182052378</v>
      </c>
      <c r="F95" s="2">
        <f t="shared" si="23"/>
        <v>6405.6720373770204</v>
      </c>
      <c r="G95" s="2">
        <f t="shared" si="31"/>
        <v>42697.933557499171</v>
      </c>
      <c r="H95" s="2">
        <f t="shared" si="32"/>
        <v>15902.193978282707</v>
      </c>
      <c r="I95" s="2">
        <f t="shared" si="21"/>
        <v>65005.799573158904</v>
      </c>
      <c r="J95" s="2">
        <f t="shared" si="39"/>
        <v>400869.09736781323</v>
      </c>
      <c r="K95" s="2">
        <f t="shared" si="24"/>
        <v>59015.780086824176</v>
      </c>
      <c r="L95" s="2">
        <f t="shared" si="24"/>
        <v>363930.64386874909</v>
      </c>
      <c r="M95" s="2"/>
      <c r="N95" s="28">
        <f t="shared" si="40"/>
        <v>6171235.9512267085</v>
      </c>
      <c r="O95" s="2">
        <f t="shared" si="33"/>
        <v>8138.1175801074542</v>
      </c>
      <c r="P95" s="2">
        <f t="shared" si="34"/>
        <v>54245.799924035702</v>
      </c>
      <c r="R95">
        <f t="shared" si="35"/>
        <v>74</v>
      </c>
      <c r="S95" s="89">
        <f t="shared" si="25"/>
        <v>0</v>
      </c>
      <c r="T95" s="89">
        <f>IF(AND(S95=0,S94&gt;0),SUM($G95:$H$381),S95)</f>
        <v>0</v>
      </c>
      <c r="U95" s="82">
        <f>SUM(T95:T$381)</f>
        <v>0</v>
      </c>
      <c r="V95" s="68">
        <f>localspline(R95,'BBG rates'!$G$10:$G$27,'BBG rates'!$K$10:$K$27)</f>
        <v>1.0261391880962436</v>
      </c>
      <c r="W95" s="68">
        <f>locallinterp(R95,'BBG rates'!$G$10:$G$27,'BBG rates'!$J$10:$J$27)</f>
        <v>-0.41049999999999998</v>
      </c>
      <c r="X95" s="56">
        <f t="shared" si="36"/>
        <v>-0.41127437029371272</v>
      </c>
      <c r="Y95" s="66">
        <f t="shared" si="26"/>
        <v>0</v>
      </c>
      <c r="Z95" s="72">
        <f t="shared" si="27"/>
        <v>0</v>
      </c>
      <c r="AA95" s="79">
        <f t="shared" si="28"/>
        <v>0</v>
      </c>
      <c r="AB95" s="81">
        <f t="shared" si="37"/>
        <v>0</v>
      </c>
      <c r="AD95" s="95">
        <f>locallinterp(R95,'BBG rates'!$N$10:$N$369,'BBG rates'!$P$10:$P$369)</f>
        <v>6.2630638077697807</v>
      </c>
      <c r="AI95" s="185">
        <f t="shared" si="29"/>
        <v>74</v>
      </c>
      <c r="AJ95" s="127">
        <f>locallinterp(MIN(AI95,CAP_Senior*12),'BBG rates'!$X$24:$X$65,'BBG rates'!$Y$24:$Y$65)</f>
        <v>45.484271784754007</v>
      </c>
      <c r="AK95" s="127">
        <f>locallinterp(MIN(AI95,CAP_CB*12),'BBG rates'!$AA$25:$AA$40,'BBG rates'!$AC$25:$AC$40)</f>
        <v>8.5833333333333339</v>
      </c>
      <c r="AL95" s="144">
        <f t="shared" si="30"/>
        <v>14.856492870074849</v>
      </c>
      <c r="AM95" s="142">
        <f>(SUMPRODUCT(AL95:AL$381,G95:G$381)+SUMPRODUCT(AL95:AL$381,H95:H$381))/12</f>
        <v>7125179.6192885982</v>
      </c>
    </row>
    <row r="96" spans="1:39" x14ac:dyDescent="0.2">
      <c r="A96" s="7">
        <v>75</v>
      </c>
      <c r="B96" s="7">
        <v>37.5</v>
      </c>
      <c r="C96" s="7">
        <v>18.75</v>
      </c>
      <c r="D96" s="12">
        <f t="shared" si="22"/>
        <v>6.25</v>
      </c>
      <c r="E96" s="29">
        <f t="shared" si="38"/>
        <v>4783274.3055176158</v>
      </c>
      <c r="F96" s="2">
        <f t="shared" si="23"/>
        <v>6329.0683708403167</v>
      </c>
      <c r="G96" s="2">
        <f t="shared" si="31"/>
        <v>42613.784796950524</v>
      </c>
      <c r="H96" s="2">
        <f t="shared" si="32"/>
        <v>15710.627890671918</v>
      </c>
      <c r="I96" s="2">
        <f t="shared" si="21"/>
        <v>64653.481058462756</v>
      </c>
      <c r="J96" s="2">
        <f t="shared" si="39"/>
        <v>404084.25661539222</v>
      </c>
      <c r="K96" s="2">
        <f t="shared" si="24"/>
        <v>58619.29756120091</v>
      </c>
      <c r="L96" s="2">
        <f t="shared" si="24"/>
        <v>366370.60975750571</v>
      </c>
      <c r="M96" s="2"/>
      <c r="N96" s="28">
        <f t="shared" si="40"/>
        <v>6116919.2397305798</v>
      </c>
      <c r="O96" s="2">
        <f t="shared" si="33"/>
        <v>8067.2060080147103</v>
      </c>
      <c r="P96" s="2">
        <f t="shared" si="34"/>
        <v>54316.711496128461</v>
      </c>
      <c r="R96">
        <f t="shared" si="35"/>
        <v>75</v>
      </c>
      <c r="S96" s="89">
        <f t="shared" si="25"/>
        <v>0</v>
      </c>
      <c r="T96" s="89">
        <f>IF(AND(S96=0,S95&gt;0),SUM($G96:$H$381),S96)</f>
        <v>0</v>
      </c>
      <c r="U96" s="82">
        <f>SUM(T96:T$381)</f>
        <v>0</v>
      </c>
      <c r="V96" s="68">
        <f>localspline(R96,'BBG rates'!$G$10:$G$27,'BBG rates'!$K$10:$K$27)</f>
        <v>1.0262614488964346</v>
      </c>
      <c r="W96" s="68">
        <f>locallinterp(R96,'BBG rates'!$G$10:$G$27,'BBG rates'!$J$10:$J$27)</f>
        <v>-0.40675</v>
      </c>
      <c r="X96" s="56">
        <f t="shared" si="36"/>
        <v>-0.40751026858365513</v>
      </c>
      <c r="Y96" s="66">
        <f t="shared" si="26"/>
        <v>0</v>
      </c>
      <c r="Z96" s="72">
        <f t="shared" si="27"/>
        <v>0</v>
      </c>
      <c r="AA96" s="79">
        <f t="shared" si="28"/>
        <v>0</v>
      </c>
      <c r="AB96" s="81">
        <f t="shared" si="37"/>
        <v>0</v>
      </c>
      <c r="AD96" s="95">
        <f>locallinterp(R96,'BBG rates'!$N$10:$N$369,'BBG rates'!$P$10:$P$369)</f>
        <v>6.3485855951778172</v>
      </c>
      <c r="AI96" s="185">
        <f t="shared" si="29"/>
        <v>75</v>
      </c>
      <c r="AJ96" s="127">
        <f>locallinterp(MIN(AI96,CAP_Senior*12),'BBG rates'!$X$24:$X$65,'BBG rates'!$Y$24:$Y$65)</f>
        <v>45.728857530079921</v>
      </c>
      <c r="AK96" s="127">
        <f>locallinterp(MIN(AI96,CAP_CB*12),'BBG rates'!$AA$25:$AA$40,'BBG rates'!$AC$25:$AC$40)</f>
        <v>8.625</v>
      </c>
      <c r="AL96" s="144">
        <f t="shared" si="30"/>
        <v>14.932655780113587</v>
      </c>
      <c r="AM96" s="142">
        <f>(SUMPRODUCT(AL96:AL$381,G96:G$381)+SUMPRODUCT(AL96:AL$381,H96:H$381))/12</f>
        <v>7052630.2545451969</v>
      </c>
    </row>
    <row r="97" spans="1:39" x14ac:dyDescent="0.2">
      <c r="A97" s="7">
        <v>76</v>
      </c>
      <c r="B97" s="7">
        <v>38</v>
      </c>
      <c r="C97" s="7">
        <v>19</v>
      </c>
      <c r="D97" s="12">
        <f t="shared" si="22"/>
        <v>6.333333333333333</v>
      </c>
      <c r="E97" s="29">
        <f t="shared" si="38"/>
        <v>4725224.5397626683</v>
      </c>
      <c r="F97" s="2">
        <f t="shared" si="23"/>
        <v>6252.8251261862233</v>
      </c>
      <c r="G97" s="2">
        <f t="shared" si="31"/>
        <v>42529.801876134894</v>
      </c>
      <c r="H97" s="2">
        <f t="shared" si="32"/>
        <v>15519.963878811961</v>
      </c>
      <c r="I97" s="2">
        <f t="shared" si="21"/>
        <v>64302.590881133081</v>
      </c>
      <c r="J97" s="2">
        <f t="shared" si="39"/>
        <v>407249.74224717618</v>
      </c>
      <c r="K97" s="2">
        <f t="shared" si="24"/>
        <v>58225.043020388686</v>
      </c>
      <c r="L97" s="2">
        <f t="shared" si="24"/>
        <v>368758.60579579498</v>
      </c>
      <c r="M97" s="2"/>
      <c r="N97" s="28">
        <f t="shared" si="40"/>
        <v>6062531.52396484</v>
      </c>
      <c r="O97" s="2">
        <f t="shared" si="33"/>
        <v>7996.201738403196</v>
      </c>
      <c r="P97" s="2">
        <f t="shared" si="34"/>
        <v>54387.715765739958</v>
      </c>
      <c r="R97">
        <f t="shared" si="35"/>
        <v>76</v>
      </c>
      <c r="S97" s="89">
        <f t="shared" si="25"/>
        <v>0</v>
      </c>
      <c r="T97" s="89">
        <f>IF(AND(S97=0,S96&gt;0),SUM($G97:$H$381),S97)</f>
        <v>0</v>
      </c>
      <c r="U97" s="82">
        <f>SUM(T97:T$381)</f>
        <v>0</v>
      </c>
      <c r="V97" s="68">
        <f>localspline(R97,'BBG rates'!$G$10:$G$27,'BBG rates'!$K$10:$K$27)</f>
        <v>1.0263751172932309</v>
      </c>
      <c r="W97" s="68">
        <f>locallinterp(R97,'BBG rates'!$G$10:$G$27,'BBG rates'!$J$10:$J$27)</f>
        <v>-0.40299999999999997</v>
      </c>
      <c r="X97" s="56">
        <f t="shared" si="36"/>
        <v>-0.40374629679087448</v>
      </c>
      <c r="Y97" s="66">
        <f t="shared" si="26"/>
        <v>0</v>
      </c>
      <c r="Z97" s="72">
        <f t="shared" si="27"/>
        <v>0</v>
      </c>
      <c r="AA97" s="79">
        <f t="shared" si="28"/>
        <v>0</v>
      </c>
      <c r="AB97" s="81">
        <f t="shared" si="37"/>
        <v>0</v>
      </c>
      <c r="AD97" s="95">
        <f>locallinterp(R97,'BBG rates'!$N$10:$N$369,'BBG rates'!$P$10:$P$369)</f>
        <v>6.4341168549522534</v>
      </c>
      <c r="AI97" s="185">
        <f t="shared" si="29"/>
        <v>76</v>
      </c>
      <c r="AJ97" s="127">
        <f>locallinterp(MIN(AI97,CAP_Senior*12),'BBG rates'!$X$24:$X$65,'BBG rates'!$Y$24:$Y$65)</f>
        <v>45.973443275405842</v>
      </c>
      <c r="AK97" s="127">
        <f>locallinterp(MIN(AI97,CAP_CB*12),'BBG rates'!$AA$25:$AA$40,'BBG rates'!$AC$25:$AC$40)</f>
        <v>8.6666666666666661</v>
      </c>
      <c r="AL97" s="144">
        <f t="shared" si="30"/>
        <v>15.008818690152326</v>
      </c>
      <c r="AM97" s="142">
        <f>(SUMPRODUCT(AL97:AL$381,G97:G$381)+SUMPRODUCT(AL97:AL$381,H97:H$381))/12</f>
        <v>6980052.0563584007</v>
      </c>
    </row>
    <row r="98" spans="1:39" x14ac:dyDescent="0.2">
      <c r="A98" s="7">
        <v>77</v>
      </c>
      <c r="B98" s="7">
        <v>38.5</v>
      </c>
      <c r="C98" s="7">
        <v>19.25</v>
      </c>
      <c r="D98" s="12">
        <f t="shared" si="22"/>
        <v>6.416666666666667</v>
      </c>
      <c r="E98" s="29">
        <f t="shared" si="38"/>
        <v>4667448.3568467563</v>
      </c>
      <c r="F98" s="2">
        <f t="shared" si="23"/>
        <v>6176.940907406828</v>
      </c>
      <c r="G98" s="2">
        <f t="shared" si="31"/>
        <v>42445.984468216622</v>
      </c>
      <c r="H98" s="2">
        <f t="shared" si="32"/>
        <v>15330.198447695404</v>
      </c>
      <c r="I98" s="2">
        <f t="shared" si="21"/>
        <v>63953.123823318856</v>
      </c>
      <c r="J98" s="2">
        <f t="shared" si="39"/>
        <v>410365.87786629604</v>
      </c>
      <c r="K98" s="2">
        <f t="shared" si="24"/>
        <v>57833.004915788631</v>
      </c>
      <c r="L98" s="2">
        <f t="shared" si="24"/>
        <v>371095.11487631046</v>
      </c>
      <c r="M98" s="2"/>
      <c r="N98" s="28">
        <f t="shared" si="40"/>
        <v>6008072.7111107931</v>
      </c>
      <c r="O98" s="2">
        <f t="shared" si="33"/>
        <v>7925.1046500962166</v>
      </c>
      <c r="P98" s="2">
        <f t="shared" si="34"/>
        <v>54458.812854046941</v>
      </c>
      <c r="R98">
        <f t="shared" si="35"/>
        <v>77</v>
      </c>
      <c r="S98" s="89">
        <f t="shared" si="25"/>
        <v>0</v>
      </c>
      <c r="T98" s="89">
        <f>IF(AND(S98=0,S97&gt;0),SUM($G98:$H$381),S98)</f>
        <v>0</v>
      </c>
      <c r="U98" s="82">
        <f>SUM(T98:T$381)</f>
        <v>0</v>
      </c>
      <c r="V98" s="68">
        <f>localspline(R98,'BBG rates'!$G$10:$G$27,'BBG rates'!$K$10:$K$27)</f>
        <v>1.0264801328302235</v>
      </c>
      <c r="W98" s="68">
        <f>locallinterp(R98,'BBG rates'!$G$10:$G$27,'BBG rates'!$J$10:$J$27)</f>
        <v>-0.39924999999999999</v>
      </c>
      <c r="X98" s="56">
        <f t="shared" si="36"/>
        <v>-0.39998245490577844</v>
      </c>
      <c r="Y98" s="66">
        <f t="shared" si="26"/>
        <v>0</v>
      </c>
      <c r="Z98" s="72">
        <f t="shared" si="27"/>
        <v>0</v>
      </c>
      <c r="AA98" s="79">
        <f t="shared" si="28"/>
        <v>0</v>
      </c>
      <c r="AB98" s="81">
        <f t="shared" si="37"/>
        <v>0</v>
      </c>
      <c r="AD98" s="95">
        <f>locallinterp(R98,'BBG rates'!$N$10:$N$369,'BBG rates'!$P$10:$P$369)</f>
        <v>6.5196568660214389</v>
      </c>
      <c r="AI98" s="185">
        <f t="shared" si="29"/>
        <v>77</v>
      </c>
      <c r="AJ98" s="127">
        <f>locallinterp(MIN(AI98,CAP_Senior*12),'BBG rates'!$X$24:$X$65,'BBG rates'!$Y$24:$Y$65)</f>
        <v>46.218029020731755</v>
      </c>
      <c r="AK98" s="127">
        <f>locallinterp(MIN(AI98,CAP_CB*12),'BBG rates'!$AA$25:$AA$40,'BBG rates'!$AC$25:$AC$40)</f>
        <v>8.7083333333333339</v>
      </c>
      <c r="AL98" s="144">
        <f t="shared" si="30"/>
        <v>15.084981600191067</v>
      </c>
      <c r="AM98" s="142">
        <f>(SUMPRODUCT(AL98:AL$381,G98:G$381)+SUMPRODUCT(AL98:AL$381,H98:H$381))/12</f>
        <v>6907447.1889232509</v>
      </c>
    </row>
    <row r="99" spans="1:39" x14ac:dyDescent="0.2">
      <c r="A99" s="7">
        <v>78</v>
      </c>
      <c r="B99" s="7">
        <v>39</v>
      </c>
      <c r="C99" s="7">
        <v>19.5</v>
      </c>
      <c r="D99" s="12">
        <f t="shared" si="22"/>
        <v>6.5</v>
      </c>
      <c r="E99" s="29">
        <f t="shared" si="38"/>
        <v>4609944.696484928</v>
      </c>
      <c r="F99" s="2">
        <f t="shared" si="23"/>
        <v>6101.4143234902376</v>
      </c>
      <c r="G99" s="2">
        <f t="shared" si="31"/>
        <v>42362.332247004146</v>
      </c>
      <c r="H99" s="2">
        <f t="shared" si="32"/>
        <v>15141.328114824437</v>
      </c>
      <c r="I99" s="2">
        <f t="shared" si="21"/>
        <v>63605.074685318818</v>
      </c>
      <c r="J99" s="2">
        <f t="shared" si="39"/>
        <v>413432.98545457231</v>
      </c>
      <c r="K99" s="2">
        <f t="shared" si="24"/>
        <v>57443.171756074466</v>
      </c>
      <c r="L99" s="2">
        <f t="shared" si="24"/>
        <v>373380.61641448399</v>
      </c>
      <c r="M99" s="2"/>
      <c r="N99" s="28">
        <f t="shared" si="40"/>
        <v>5953542.7082284084</v>
      </c>
      <c r="O99" s="2">
        <f t="shared" si="33"/>
        <v>7853.9146217586704</v>
      </c>
      <c r="P99" s="2">
        <f t="shared" si="34"/>
        <v>54530.002882384484</v>
      </c>
      <c r="R99">
        <f t="shared" si="35"/>
        <v>78</v>
      </c>
      <c r="S99" s="89">
        <f t="shared" si="25"/>
        <v>0</v>
      </c>
      <c r="T99" s="89">
        <f>IF(AND(S99=0,S98&gt;0),SUM($G99:$H$381),S99)</f>
        <v>0</v>
      </c>
      <c r="U99" s="82">
        <f>SUM(T99:T$381)</f>
        <v>0</v>
      </c>
      <c r="V99" s="68">
        <f>localspline(R99,'BBG rates'!$G$10:$G$27,'BBG rates'!$K$10:$K$27)</f>
        <v>1.0265764350469908</v>
      </c>
      <c r="W99" s="68">
        <f>locallinterp(R99,'BBG rates'!$G$10:$G$27,'BBG rates'!$J$10:$J$27)</f>
        <v>-0.39549999999999996</v>
      </c>
      <c r="X99" s="56">
        <f t="shared" si="36"/>
        <v>-0.39621874291917436</v>
      </c>
      <c r="Y99" s="66">
        <f t="shared" si="26"/>
        <v>0</v>
      </c>
      <c r="Z99" s="72">
        <f t="shared" si="27"/>
        <v>0</v>
      </c>
      <c r="AA99" s="79">
        <f t="shared" si="28"/>
        <v>0</v>
      </c>
      <c r="AB99" s="81">
        <f t="shared" si="37"/>
        <v>0</v>
      </c>
      <c r="AD99" s="95">
        <f>locallinterp(R99,'BBG rates'!$N$10:$N$369,'BBG rates'!$P$10:$P$369)</f>
        <v>6.6052049022753545</v>
      </c>
      <c r="AI99" s="185">
        <f t="shared" si="29"/>
        <v>78</v>
      </c>
      <c r="AJ99" s="127">
        <f>locallinterp(MIN(AI99,CAP_Senior*12),'BBG rates'!$X$24:$X$65,'BBG rates'!$Y$24:$Y$65)</f>
        <v>46.462614766057669</v>
      </c>
      <c r="AK99" s="127">
        <f>locallinterp(MIN(AI99,CAP_CB*12),'BBG rates'!$AA$25:$AA$40,'BBG rates'!$AC$25:$AC$40)</f>
        <v>8.75</v>
      </c>
      <c r="AL99" s="144">
        <f t="shared" si="30"/>
        <v>15.161144510229803</v>
      </c>
      <c r="AM99" s="142">
        <f>(SUMPRODUCT(AL99:AL$381,G99:G$381)+SUMPRODUCT(AL99:AL$381,H99:H$381))/12</f>
        <v>6834817.8009052677</v>
      </c>
    </row>
    <row r="100" spans="1:39" x14ac:dyDescent="0.2">
      <c r="A100" s="7">
        <v>79</v>
      </c>
      <c r="B100" s="7">
        <v>39.5</v>
      </c>
      <c r="C100" s="7">
        <v>19.75</v>
      </c>
      <c r="D100" s="12">
        <f t="shared" si="22"/>
        <v>6.583333333333333</v>
      </c>
      <c r="E100" s="29">
        <f t="shared" si="38"/>
        <v>4552712.5021878118</v>
      </c>
      <c r="F100" s="2">
        <f t="shared" si="23"/>
        <v>6026.2439884033793</v>
      </c>
      <c r="G100" s="2">
        <f t="shared" si="31"/>
        <v>42278.844886948769</v>
      </c>
      <c r="H100" s="2">
        <f t="shared" si="32"/>
        <v>14953.34941016779</v>
      </c>
      <c r="I100" s="2">
        <f t="shared" si="21"/>
        <v>63258.438285519936</v>
      </c>
      <c r="J100" s="2">
        <f t="shared" si="39"/>
        <v>416451.38537967292</v>
      </c>
      <c r="K100" s="2">
        <f t="shared" si="24"/>
        <v>57055.532106915867</v>
      </c>
      <c r="L100" s="2">
        <f t="shared" si="24"/>
        <v>375615.58637052949</v>
      </c>
      <c r="M100" s="2"/>
      <c r="N100" s="28">
        <f t="shared" si="40"/>
        <v>5898941.4222561624</v>
      </c>
      <c r="O100" s="2">
        <f t="shared" si="33"/>
        <v>7782.6315318968427</v>
      </c>
      <c r="P100" s="2">
        <f t="shared" si="34"/>
        <v>54601.285972246311</v>
      </c>
      <c r="R100">
        <f t="shared" si="35"/>
        <v>79</v>
      </c>
      <c r="S100" s="89">
        <f t="shared" si="25"/>
        <v>0</v>
      </c>
      <c r="T100" s="89">
        <f>IF(AND(S100=0,S99&gt;0),SUM($G100:$H$381),S100)</f>
        <v>0</v>
      </c>
      <c r="U100" s="82">
        <f>SUM(T100:T$381)</f>
        <v>0</v>
      </c>
      <c r="V100" s="68">
        <f>localspline(R100,'BBG rates'!$G$10:$G$27,'BBG rates'!$K$10:$K$27)</f>
        <v>1.026663963488001</v>
      </c>
      <c r="W100" s="68">
        <f>locallinterp(R100,'BBG rates'!$G$10:$G$27,'BBG rates'!$J$10:$J$27)</f>
        <v>-0.39174999999999999</v>
      </c>
      <c r="X100" s="56">
        <f t="shared" si="36"/>
        <v>-0.39245516082173637</v>
      </c>
      <c r="Y100" s="66">
        <f t="shared" si="26"/>
        <v>0</v>
      </c>
      <c r="Z100" s="72">
        <f t="shared" si="27"/>
        <v>0</v>
      </c>
      <c r="AA100" s="79">
        <f t="shared" si="28"/>
        <v>0</v>
      </c>
      <c r="AB100" s="81">
        <f t="shared" si="37"/>
        <v>0</v>
      </c>
      <c r="AD100" s="95">
        <f>locallinterp(R100,'BBG rates'!$N$10:$N$369,'BBG rates'!$P$10:$P$369)</f>
        <v>6.6907602325660216</v>
      </c>
      <c r="AI100" s="185">
        <f t="shared" si="29"/>
        <v>79</v>
      </c>
      <c r="AJ100" s="127">
        <f>locallinterp(MIN(AI100,CAP_Senior*12),'BBG rates'!$X$24:$X$65,'BBG rates'!$Y$24:$Y$65)</f>
        <v>46.70720051138359</v>
      </c>
      <c r="AK100" s="127">
        <f>locallinterp(MIN(AI100,CAP_CB*12),'BBG rates'!$AA$25:$AA$40,'BBG rates'!$AC$25:$AC$40)</f>
        <v>8.7916666666666661</v>
      </c>
      <c r="AL100" s="144">
        <f t="shared" si="30"/>
        <v>15.237307420268543</v>
      </c>
      <c r="AM100" s="142">
        <f>(SUMPRODUCT(AL100:AL$381,G100:G$381)+SUMPRODUCT(AL100:AL$381,H100:H$381))/12</f>
        <v>6762166.0255208621</v>
      </c>
    </row>
    <row r="101" spans="1:39" x14ac:dyDescent="0.2">
      <c r="A101" s="7">
        <v>80</v>
      </c>
      <c r="B101" s="7">
        <v>40</v>
      </c>
      <c r="C101" s="7">
        <v>20</v>
      </c>
      <c r="D101" s="12">
        <f t="shared" si="22"/>
        <v>6.666666666666667</v>
      </c>
      <c r="E101" s="29">
        <f t="shared" si="38"/>
        <v>4495750.7212485503</v>
      </c>
      <c r="F101" s="2">
        <f t="shared" si="23"/>
        <v>5951.428521074864</v>
      </c>
      <c r="G101" s="2">
        <f t="shared" si="31"/>
        <v>42195.522063143399</v>
      </c>
      <c r="H101" s="2">
        <f t="shared" si="32"/>
        <v>14766.258876117838</v>
      </c>
      <c r="I101" s="2">
        <f t="shared" si="21"/>
        <v>62913.209460336104</v>
      </c>
      <c r="J101" s="2">
        <f t="shared" si="39"/>
        <v>419421.39640224073</v>
      </c>
      <c r="K101" s="2">
        <f t="shared" si="24"/>
        <v>56670.074590703363</v>
      </c>
      <c r="L101" s="2">
        <f t="shared" si="24"/>
        <v>377800.49727135577</v>
      </c>
      <c r="M101" s="2"/>
      <c r="N101" s="28">
        <f t="shared" si="40"/>
        <v>5844268.7600108776</v>
      </c>
      <c r="O101" s="2">
        <f t="shared" si="33"/>
        <v>7711.2552588582021</v>
      </c>
      <c r="P101" s="2">
        <f t="shared" si="34"/>
        <v>54672.662245284962</v>
      </c>
      <c r="R101">
        <f t="shared" si="35"/>
        <v>80</v>
      </c>
      <c r="S101" s="89">
        <f t="shared" si="25"/>
        <v>0</v>
      </c>
      <c r="T101" s="89">
        <f>IF(AND(S101=0,S100&gt;0),SUM($G101:$H$381),S101)</f>
        <v>0</v>
      </c>
      <c r="U101" s="82">
        <f>SUM(T101:T$381)</f>
        <v>0</v>
      </c>
      <c r="V101" s="68">
        <f>localspline(R101,'BBG rates'!$G$10:$G$27,'BBG rates'!$K$10:$K$27)</f>
        <v>1.0267426577012306</v>
      </c>
      <c r="W101" s="68">
        <f>locallinterp(R101,'BBG rates'!$G$10:$G$27,'BBG rates'!$J$10:$J$27)</f>
        <v>-0.38800000000000001</v>
      </c>
      <c r="X101" s="56">
        <f t="shared" si="36"/>
        <v>-0.38869170860400537</v>
      </c>
      <c r="Y101" s="66">
        <f t="shared" si="26"/>
        <v>0</v>
      </c>
      <c r="Z101" s="72">
        <f t="shared" si="27"/>
        <v>0</v>
      </c>
      <c r="AA101" s="79">
        <f t="shared" si="28"/>
        <v>0</v>
      </c>
      <c r="AB101" s="81">
        <f t="shared" si="37"/>
        <v>0</v>
      </c>
      <c r="AD101" s="95">
        <f>locallinterp(R101,'BBG rates'!$N$10:$N$369,'BBG rates'!$P$10:$P$369)</f>
        <v>6.7763221207077908</v>
      </c>
      <c r="AI101" s="185">
        <f t="shared" si="29"/>
        <v>80</v>
      </c>
      <c r="AJ101" s="127">
        <f>locallinterp(MIN(AI101,CAP_Senior*12),'BBG rates'!$X$24:$X$65,'BBG rates'!$Y$24:$Y$65)</f>
        <v>46.951786256709504</v>
      </c>
      <c r="AK101" s="127">
        <f>locallinterp(MIN(AI101,CAP_CB*12),'BBG rates'!$AA$25:$AA$40,'BBG rates'!$AC$25:$AC$40)</f>
        <v>8.8333333333333339</v>
      </c>
      <c r="AL101" s="144">
        <f t="shared" si="30"/>
        <v>15.313470330307283</v>
      </c>
      <c r="AM101" s="142">
        <f>(SUMPRODUCT(AL101:AL$381,G101:G$381)+SUMPRODUCT(AL101:AL$381,H101:H$381))/12</f>
        <v>6689493.9806173863</v>
      </c>
    </row>
    <row r="102" spans="1:39" x14ac:dyDescent="0.2">
      <c r="A102" s="7">
        <v>81</v>
      </c>
      <c r="B102" s="7">
        <v>40.5</v>
      </c>
      <c r="C102" s="7">
        <v>20.25</v>
      </c>
      <c r="D102" s="12">
        <f t="shared" si="22"/>
        <v>6.75</v>
      </c>
      <c r="E102" s="29">
        <f t="shared" si="38"/>
        <v>4439058.3047297811</v>
      </c>
      <c r="F102" s="2">
        <f t="shared" si="23"/>
        <v>5876.9665453779071</v>
      </c>
      <c r="G102" s="2">
        <f t="shared" si="31"/>
        <v>42112.363451321224</v>
      </c>
      <c r="H102" s="2">
        <f t="shared" si="32"/>
        <v>14580.05306744783</v>
      </c>
      <c r="I102" s="2">
        <f t="shared" si="21"/>
        <v>62569.383064146961</v>
      </c>
      <c r="J102" s="2">
        <f t="shared" si="39"/>
        <v>422343.33568299201</v>
      </c>
      <c r="K102" s="2">
        <f t="shared" si="24"/>
        <v>56286.787886274222</v>
      </c>
      <c r="L102" s="2">
        <f t="shared" si="24"/>
        <v>379935.81823235098</v>
      </c>
      <c r="M102" s="2"/>
      <c r="N102" s="28">
        <f t="shared" si="40"/>
        <v>5789524.6281875661</v>
      </c>
      <c r="O102" s="2">
        <f t="shared" si="33"/>
        <v>7639.7856808311863</v>
      </c>
      <c r="P102" s="2">
        <f t="shared" si="34"/>
        <v>54744.13182331196</v>
      </c>
      <c r="R102">
        <f t="shared" si="35"/>
        <v>81</v>
      </c>
      <c r="S102" s="89">
        <f t="shared" si="25"/>
        <v>0</v>
      </c>
      <c r="T102" s="89">
        <f>IF(AND(S102=0,S101&gt;0),SUM($G102:$H$381),S102)</f>
        <v>0</v>
      </c>
      <c r="U102" s="82">
        <f>SUM(T102:T$381)</f>
        <v>0</v>
      </c>
      <c r="V102" s="68">
        <f>localspline(R102,'BBG rates'!$G$10:$G$27,'BBG rates'!$K$10:$K$27)</f>
        <v>1.0268124572236275</v>
      </c>
      <c r="W102" s="68">
        <f>locallinterp(R102,'BBG rates'!$G$10:$G$27,'BBG rates'!$J$10:$J$27)</f>
        <v>-0.38424999999999998</v>
      </c>
      <c r="X102" s="56">
        <f t="shared" si="36"/>
        <v>-0.38492838625652226</v>
      </c>
      <c r="Y102" s="66">
        <f t="shared" si="26"/>
        <v>0</v>
      </c>
      <c r="Z102" s="72">
        <f t="shared" si="27"/>
        <v>0</v>
      </c>
      <c r="AA102" s="79">
        <f t="shared" si="28"/>
        <v>0</v>
      </c>
      <c r="AB102" s="81">
        <f t="shared" si="37"/>
        <v>0</v>
      </c>
      <c r="AD102" s="95">
        <f>locallinterp(R102,'BBG rates'!$N$10:$N$369,'BBG rates'!$P$10:$P$369)</f>
        <v>6.8618898254764265</v>
      </c>
      <c r="AI102" s="185">
        <f t="shared" si="29"/>
        <v>81</v>
      </c>
      <c r="AJ102" s="127">
        <f>locallinterp(MIN(AI102,CAP_Senior*12),'BBG rates'!$X$24:$X$65,'BBG rates'!$Y$24:$Y$65)</f>
        <v>47.196372002035424</v>
      </c>
      <c r="AK102" s="127">
        <f>locallinterp(MIN(AI102,CAP_CB*12),'BBG rates'!$AA$25:$AA$40,'BBG rates'!$AC$25:$AC$40)</f>
        <v>8.875</v>
      </c>
      <c r="AL102" s="144">
        <f t="shared" si="30"/>
        <v>15.389633240346022</v>
      </c>
      <c r="AM102" s="142">
        <f>(SUMPRODUCT(AL102:AL$381,G102:G$381)+SUMPRODUCT(AL102:AL$381,H102:H$381))/12</f>
        <v>6616803.7687528171</v>
      </c>
    </row>
    <row r="103" spans="1:39" x14ac:dyDescent="0.2">
      <c r="A103" s="7">
        <v>82</v>
      </c>
      <c r="B103" s="7">
        <v>41</v>
      </c>
      <c r="C103" s="7">
        <v>20.5</v>
      </c>
      <c r="D103" s="12">
        <f t="shared" si="22"/>
        <v>6.833333333333333</v>
      </c>
      <c r="E103" s="29">
        <f t="shared" si="38"/>
        <v>4382634.2074506572</v>
      </c>
      <c r="F103" s="2">
        <f t="shared" si="23"/>
        <v>5802.8566901133108</v>
      </c>
      <c r="G103" s="2">
        <f t="shared" si="31"/>
        <v>42029.368727854555</v>
      </c>
      <c r="H103" s="2">
        <f t="shared" si="32"/>
        <v>14394.728551269272</v>
      </c>
      <c r="I103" s="2">
        <f t="shared" si="21"/>
        <v>62226.953969237133</v>
      </c>
      <c r="J103" s="2">
        <f t="shared" si="39"/>
        <v>425217.51878978708</v>
      </c>
      <c r="K103" s="2">
        <f t="shared" si="24"/>
        <v>55905.660728640003</v>
      </c>
      <c r="L103" s="2">
        <f t="shared" si="24"/>
        <v>382022.01497904002</v>
      </c>
      <c r="M103" s="2"/>
      <c r="N103" s="28">
        <f t="shared" si="40"/>
        <v>5734708.9333592681</v>
      </c>
      <c r="O103" s="2">
        <f t="shared" si="33"/>
        <v>7568.2226758450006</v>
      </c>
      <c r="P103" s="2">
        <f t="shared" si="34"/>
        <v>54815.694828298161</v>
      </c>
      <c r="R103">
        <f t="shared" si="35"/>
        <v>82</v>
      </c>
      <c r="S103" s="89">
        <f t="shared" si="25"/>
        <v>0</v>
      </c>
      <c r="T103" s="89">
        <f>IF(AND(S103=0,S102&gt;0),SUM($G103:$H$381),S103)</f>
        <v>0</v>
      </c>
      <c r="U103" s="82">
        <f>SUM(T103:T$381)</f>
        <v>0</v>
      </c>
      <c r="V103" s="68">
        <f>localspline(R103,'BBG rates'!$G$10:$G$27,'BBG rates'!$K$10:$K$27)</f>
        <v>1.0268733016049227</v>
      </c>
      <c r="W103" s="68">
        <f>locallinterp(R103,'BBG rates'!$G$10:$G$27,'BBG rates'!$J$10:$J$27)</f>
        <v>-0.3805</v>
      </c>
      <c r="X103" s="56">
        <f t="shared" si="36"/>
        <v>-0.38116519376996116</v>
      </c>
      <c r="Y103" s="66">
        <f t="shared" si="26"/>
        <v>0</v>
      </c>
      <c r="Z103" s="72">
        <f t="shared" si="27"/>
        <v>0</v>
      </c>
      <c r="AA103" s="79">
        <f t="shared" si="28"/>
        <v>0</v>
      </c>
      <c r="AB103" s="81">
        <f t="shared" si="37"/>
        <v>0</v>
      </c>
      <c r="AD103" s="95">
        <f>locallinterp(R103,'BBG rates'!$N$10:$N$369,'BBG rates'!$P$10:$P$369)</f>
        <v>6.9474626006101703</v>
      </c>
      <c r="AI103" s="185">
        <f t="shared" si="29"/>
        <v>82</v>
      </c>
      <c r="AJ103" s="127">
        <f>locallinterp(MIN(AI103,CAP_Senior*12),'BBG rates'!$X$24:$X$65,'BBG rates'!$Y$24:$Y$65)</f>
        <v>47.440957747361338</v>
      </c>
      <c r="AK103" s="127">
        <f>locallinterp(MIN(AI103,CAP_CB*12),'BBG rates'!$AA$25:$AA$40,'BBG rates'!$AC$25:$AC$40)</f>
        <v>8.9166666666666661</v>
      </c>
      <c r="AL103" s="144">
        <f t="shared" si="30"/>
        <v>15.465796150384762</v>
      </c>
      <c r="AM103" s="142">
        <f>(SUMPRODUCT(AL103:AL$381,G103:G$381)+SUMPRODUCT(AL103:AL$381,H103:H$381))/12</f>
        <v>6544097.4772750847</v>
      </c>
    </row>
    <row r="104" spans="1:39" x14ac:dyDescent="0.2">
      <c r="A104" s="7">
        <v>83</v>
      </c>
      <c r="B104" s="7">
        <v>41.5</v>
      </c>
      <c r="C104" s="7">
        <v>20.75</v>
      </c>
      <c r="D104" s="12">
        <f t="shared" si="22"/>
        <v>6.916666666666667</v>
      </c>
      <c r="E104" s="29">
        <f t="shared" si="38"/>
        <v>4326477.3879739139</v>
      </c>
      <c r="F104" s="2">
        <f t="shared" si="23"/>
        <v>5729.097588992493</v>
      </c>
      <c r="G104" s="2">
        <f t="shared" si="31"/>
        <v>41946.537569753462</v>
      </c>
      <c r="H104" s="2">
        <f t="shared" si="32"/>
        <v>14210.281906989421</v>
      </c>
      <c r="I104" s="2">
        <f t="shared" si="21"/>
        <v>61885.917065735382</v>
      </c>
      <c r="J104" s="2">
        <f t="shared" si="39"/>
        <v>428044.25970466976</v>
      </c>
      <c r="K104" s="2">
        <f t="shared" si="24"/>
        <v>55526.681908715138</v>
      </c>
      <c r="L104" s="2">
        <f t="shared" si="24"/>
        <v>384059.54986861307</v>
      </c>
      <c r="M104" s="2"/>
      <c r="N104" s="28">
        <f t="shared" si="40"/>
        <v>5679821.5819768943</v>
      </c>
      <c r="O104" s="2">
        <f t="shared" si="33"/>
        <v>7496.5661217694033</v>
      </c>
      <c r="P104" s="2">
        <f t="shared" si="34"/>
        <v>54887.351382373767</v>
      </c>
      <c r="R104">
        <f t="shared" si="35"/>
        <v>83</v>
      </c>
      <c r="S104" s="89">
        <f t="shared" si="25"/>
        <v>0</v>
      </c>
      <c r="T104" s="89">
        <f>IF(AND(S104=0,S103&gt;0),SUM($G104:$H$381),S104)</f>
        <v>0</v>
      </c>
      <c r="U104" s="82">
        <f>SUM(T104:T$381)</f>
        <v>0</v>
      </c>
      <c r="V104" s="68">
        <f>localspline(R104,'BBG rates'!$G$10:$G$27,'BBG rates'!$K$10:$K$27)</f>
        <v>1.0269251303853537</v>
      </c>
      <c r="W104" s="68">
        <f>locallinterp(R104,'BBG rates'!$G$10:$G$27,'BBG rates'!$J$10:$J$27)</f>
        <v>-0.37674999999999997</v>
      </c>
      <c r="X104" s="56">
        <f t="shared" si="36"/>
        <v>-0.37740213113512944</v>
      </c>
      <c r="Y104" s="66">
        <f t="shared" si="26"/>
        <v>0</v>
      </c>
      <c r="Z104" s="72">
        <f t="shared" si="27"/>
        <v>0</v>
      </c>
      <c r="AA104" s="79">
        <f t="shared" si="28"/>
        <v>0</v>
      </c>
      <c r="AB104" s="81">
        <f t="shared" si="37"/>
        <v>0</v>
      </c>
      <c r="AD104" s="95">
        <f>locallinterp(R104,'BBG rates'!$N$10:$N$369,'BBG rates'!$P$10:$P$369)</f>
        <v>7.0330396948089495</v>
      </c>
      <c r="AI104" s="185">
        <f t="shared" si="29"/>
        <v>83</v>
      </c>
      <c r="AJ104" s="127">
        <f>locallinterp(MIN(AI104,CAP_Senior*12),'BBG rates'!$X$24:$X$65,'BBG rates'!$Y$24:$Y$65)</f>
        <v>47.685543492687259</v>
      </c>
      <c r="AK104" s="127">
        <f>locallinterp(MIN(AI104,CAP_CB*12),'BBG rates'!$AA$25:$AA$40,'BBG rates'!$AC$25:$AC$40)</f>
        <v>8.9583333333333339</v>
      </c>
      <c r="AL104" s="144">
        <f t="shared" si="30"/>
        <v>15.541959060423501</v>
      </c>
      <c r="AM104" s="142">
        <f>(SUMPRODUCT(AL104:AL$381,G104:G$381)+SUMPRODUCT(AL104:AL$381,H104:H$381))/12</f>
        <v>6471377.1784010502</v>
      </c>
    </row>
    <row r="105" spans="1:39" x14ac:dyDescent="0.2">
      <c r="A105" s="7">
        <v>84</v>
      </c>
      <c r="B105" s="7">
        <v>42</v>
      </c>
      <c r="C105" s="7">
        <v>21</v>
      </c>
      <c r="D105" s="12">
        <f t="shared" si="22"/>
        <v>7</v>
      </c>
      <c r="E105" s="29">
        <f t="shared" si="38"/>
        <v>4270586.8085929798</v>
      </c>
      <c r="F105" s="2">
        <f t="shared" si="23"/>
        <v>5655.6878806205859</v>
      </c>
      <c r="G105" s="2">
        <f t="shared" si="31"/>
        <v>41863.869654664581</v>
      </c>
      <c r="H105" s="2">
        <f t="shared" si="32"/>
        <v>14026.709726268984</v>
      </c>
      <c r="I105" s="2">
        <f t="shared" si="21"/>
        <v>61546.267261554152</v>
      </c>
      <c r="J105" s="2">
        <f t="shared" si="39"/>
        <v>430823.87083087908</v>
      </c>
      <c r="K105" s="2">
        <f t="shared" si="24"/>
        <v>55149.840273046844</v>
      </c>
      <c r="L105" s="2">
        <f t="shared" si="24"/>
        <v>386048.88191132789</v>
      </c>
      <c r="M105" s="2"/>
      <c r="N105" s="28">
        <f t="shared" si="40"/>
        <v>5624862.4803690659</v>
      </c>
      <c r="O105" s="2">
        <f t="shared" si="33"/>
        <v>7424.8158963145033</v>
      </c>
      <c r="P105" s="2">
        <f t="shared" si="34"/>
        <v>54959.101607828656</v>
      </c>
      <c r="R105">
        <f t="shared" si="35"/>
        <v>84</v>
      </c>
      <c r="S105" s="89">
        <f t="shared" si="25"/>
        <v>0</v>
      </c>
      <c r="T105" s="89">
        <f>IF(AND(S105=0,S104&gt;0),SUM($G105:$H$381),S105)</f>
        <v>0</v>
      </c>
      <c r="U105" s="82">
        <f>SUM(T105:T$381)</f>
        <v>0</v>
      </c>
      <c r="V105" s="68">
        <f>localspline(R105,'BBG rates'!$G$10:$G$27,'BBG rates'!$K$10:$K$27)</f>
        <v>1.0269678831100464</v>
      </c>
      <c r="W105" s="68">
        <f>locallinterp(R105,'BBG rates'!$G$10:$G$27,'BBG rates'!$J$10:$J$27)</f>
        <v>-0.373</v>
      </c>
      <c r="X105" s="56">
        <f t="shared" si="36"/>
        <v>-0.37363919834243475</v>
      </c>
      <c r="Y105" s="66">
        <f t="shared" si="26"/>
        <v>0</v>
      </c>
      <c r="Z105" s="72">
        <f t="shared" si="27"/>
        <v>0</v>
      </c>
      <c r="AA105" s="79">
        <f t="shared" si="28"/>
        <v>0</v>
      </c>
      <c r="AB105" s="81">
        <f t="shared" si="37"/>
        <v>0</v>
      </c>
      <c r="AD105" s="95">
        <f>locallinterp(R105,'BBG rates'!$N$10:$N$369,'BBG rates'!$P$10:$P$369)</f>
        <v>7.118620351734787</v>
      </c>
      <c r="AI105" s="185">
        <f t="shared" si="29"/>
        <v>84</v>
      </c>
      <c r="AJ105" s="127">
        <f>locallinterp(MIN(AI105,CAP_Senior*12),'BBG rates'!$X$24:$X$65,'BBG rates'!$Y$24:$Y$65)</f>
        <v>47.930129238013173</v>
      </c>
      <c r="AK105" s="127">
        <f>locallinterp(MIN(AI105,CAP_CB*12),'BBG rates'!$AA$25:$AA$40,'BBG rates'!$AC$25:$AC$40)</f>
        <v>9</v>
      </c>
      <c r="AL105" s="144">
        <f t="shared" si="30"/>
        <v>15.618121970462241</v>
      </c>
      <c r="AM105" s="142">
        <f>(SUMPRODUCT(AL105:AL$381,G105:G$381)+SUMPRODUCT(AL105:AL$381,H105:H$381))/12</f>
        <v>6398644.9292951226</v>
      </c>
    </row>
    <row r="106" spans="1:39" x14ac:dyDescent="0.2">
      <c r="A106" s="7">
        <v>85</v>
      </c>
      <c r="B106" s="7">
        <v>42.5</v>
      </c>
      <c r="C106" s="7">
        <v>21.25</v>
      </c>
      <c r="D106" s="12">
        <f t="shared" si="22"/>
        <v>7.083333333333333</v>
      </c>
      <c r="E106" s="29">
        <f t="shared" si="38"/>
        <v>4214961.4353191294</v>
      </c>
      <c r="F106" s="2">
        <f t="shared" si="23"/>
        <v>5582.6262084795835</v>
      </c>
      <c r="G106" s="2">
        <f t="shared" si="31"/>
        <v>41781.364660869833</v>
      </c>
      <c r="H106" s="2">
        <f t="shared" si="32"/>
        <v>13844.008612979887</v>
      </c>
      <c r="I106" s="2">
        <f t="shared" si="21"/>
        <v>61207.999482329302</v>
      </c>
      <c r="J106" s="2">
        <f t="shared" si="39"/>
        <v>433556.66299983254</v>
      </c>
      <c r="K106" s="2">
        <f t="shared" si="24"/>
        <v>54775.124723546447</v>
      </c>
      <c r="L106" s="2">
        <f t="shared" si="24"/>
        <v>387990.4667917873</v>
      </c>
      <c r="M106" s="2"/>
      <c r="N106" s="28">
        <f t="shared" si="40"/>
        <v>5569831.534741953</v>
      </c>
      <c r="O106" s="2">
        <f t="shared" si="33"/>
        <v>7352.971877030549</v>
      </c>
      <c r="P106" s="2">
        <f t="shared" si="34"/>
        <v>55030.945627112633</v>
      </c>
      <c r="R106">
        <f t="shared" si="35"/>
        <v>85</v>
      </c>
      <c r="S106" s="89">
        <f t="shared" si="25"/>
        <v>0</v>
      </c>
      <c r="T106" s="89">
        <f>IF(AND(S106=0,S105&gt;0),SUM($G106:$H$381),S106)</f>
        <v>0</v>
      </c>
      <c r="U106" s="82">
        <f>SUM(T106:T$381)</f>
        <v>0</v>
      </c>
      <c r="V106" s="68">
        <f>localspline(R106,'BBG rates'!$G$10:$G$27,'BBG rates'!$K$10:$K$27)</f>
        <v>1.0270015419268168</v>
      </c>
      <c r="W106" s="68">
        <f>locallinterp(R106,'BBG rates'!$G$10:$G$27,'BBG rates'!$J$10:$J$27)</f>
        <v>-0.36891666666666667</v>
      </c>
      <c r="X106" s="56">
        <f t="shared" si="36"/>
        <v>-0.36954193029132831</v>
      </c>
      <c r="Y106" s="66">
        <f t="shared" si="26"/>
        <v>0</v>
      </c>
      <c r="Z106" s="72">
        <f t="shared" si="27"/>
        <v>0</v>
      </c>
      <c r="AA106" s="79">
        <f t="shared" si="28"/>
        <v>0</v>
      </c>
      <c r="AB106" s="81">
        <f t="shared" si="37"/>
        <v>0</v>
      </c>
      <c r="AD106" s="95">
        <f>locallinterp(R106,'BBG rates'!$N$10:$N$369,'BBG rates'!$P$10:$P$369)</f>
        <v>7.2042038135620219</v>
      </c>
      <c r="AI106" s="185">
        <f t="shared" si="29"/>
        <v>85</v>
      </c>
      <c r="AJ106" s="127">
        <f>locallinterp(MIN(AI106,CAP_Senior*12),'BBG rates'!$X$24:$X$65,'BBG rates'!$Y$24:$Y$65)</f>
        <v>48.141999047644084</v>
      </c>
      <c r="AK106" s="127">
        <f>locallinterp(MIN(AI106,CAP_CB*12),'BBG rates'!$AA$25:$AA$40,'BBG rates'!$AC$25:$AC$40)</f>
        <v>9.0166666666666657</v>
      </c>
      <c r="AL106" s="144">
        <f t="shared" si="30"/>
        <v>15.667973171432827</v>
      </c>
      <c r="AM106" s="142">
        <f>(SUMPRODUCT(AL106:AL$381,G106:G$381)+SUMPRODUCT(AL106:AL$381,H106:H$381))/12</f>
        <v>6325902.7721475204</v>
      </c>
    </row>
    <row r="107" spans="1:39" x14ac:dyDescent="0.2">
      <c r="A107" s="7">
        <v>86</v>
      </c>
      <c r="B107" s="7">
        <v>43</v>
      </c>
      <c r="C107" s="7">
        <v>21.5</v>
      </c>
      <c r="D107" s="12">
        <f t="shared" si="22"/>
        <v>7.166666666666667</v>
      </c>
      <c r="E107" s="29">
        <f t="shared" si="38"/>
        <v>4159600.2378686806</v>
      </c>
      <c r="F107" s="2">
        <f t="shared" si="23"/>
        <v>5509.9112209115474</v>
      </c>
      <c r="G107" s="2">
        <f t="shared" si="31"/>
        <v>41699.022267285167</v>
      </c>
      <c r="H107" s="2">
        <f t="shared" si="32"/>
        <v>13662.175183163261</v>
      </c>
      <c r="I107" s="2">
        <f t="shared" si="21"/>
        <v>60871.10867135998</v>
      </c>
      <c r="J107" s="2">
        <f t="shared" si="39"/>
        <v>436242.9454780799</v>
      </c>
      <c r="K107" s="2">
        <f t="shared" si="24"/>
        <v>54402.524217221828</v>
      </c>
      <c r="L107" s="2">
        <f t="shared" si="24"/>
        <v>389884.75689008977</v>
      </c>
      <c r="M107" s="2"/>
      <c r="N107" s="28">
        <f t="shared" si="40"/>
        <v>5514728.6511791172</v>
      </c>
      <c r="O107" s="2">
        <f t="shared" si="33"/>
        <v>7281.0339413077172</v>
      </c>
      <c r="P107" s="2">
        <f t="shared" si="34"/>
        <v>55102.883562835457</v>
      </c>
      <c r="R107">
        <f t="shared" si="35"/>
        <v>86</v>
      </c>
      <c r="S107" s="89">
        <f t="shared" si="25"/>
        <v>0</v>
      </c>
      <c r="T107" s="89">
        <f>IF(AND(S107=0,S106&gt;0),SUM($G107:$H$381),S107)</f>
        <v>0</v>
      </c>
      <c r="U107" s="82">
        <f>SUM(T107:T$381)</f>
        <v>0</v>
      </c>
      <c r="V107" s="68">
        <f>localspline(R107,'BBG rates'!$G$10:$G$27,'BBG rates'!$K$10:$K$27)</f>
        <v>1.027026140195449</v>
      </c>
      <c r="W107" s="68">
        <f>locallinterp(R107,'BBG rates'!$G$10:$G$27,'BBG rates'!$J$10:$J$27)</f>
        <v>-0.36483333333333334</v>
      </c>
      <c r="X107" s="56">
        <f t="shared" si="36"/>
        <v>-0.36544481616829216</v>
      </c>
      <c r="Y107" s="66">
        <f t="shared" si="26"/>
        <v>0</v>
      </c>
      <c r="Z107" s="72">
        <f t="shared" si="27"/>
        <v>0</v>
      </c>
      <c r="AA107" s="79">
        <f t="shared" si="28"/>
        <v>0</v>
      </c>
      <c r="AB107" s="81">
        <f t="shared" si="37"/>
        <v>0</v>
      </c>
      <c r="AD107" s="95">
        <f>locallinterp(R107,'BBG rates'!$N$10:$N$369,'BBG rates'!$P$10:$P$369)</f>
        <v>7.2897893252449757</v>
      </c>
      <c r="AI107" s="185">
        <f t="shared" si="29"/>
        <v>86</v>
      </c>
      <c r="AJ107" s="127">
        <f>locallinterp(MIN(AI107,CAP_Senior*12),'BBG rates'!$X$24:$X$65,'BBG rates'!$Y$24:$Y$65)</f>
        <v>48.353868857274989</v>
      </c>
      <c r="AK107" s="127">
        <f>locallinterp(MIN(AI107,CAP_CB*12),'BBG rates'!$AA$25:$AA$40,'BBG rates'!$AC$25:$AC$40)</f>
        <v>9.0333333333333332</v>
      </c>
      <c r="AL107" s="144">
        <f t="shared" si="30"/>
        <v>15.717824372403417</v>
      </c>
      <c r="AM107" s="142">
        <f>(SUMPRODUCT(AL107:AL$381,G107:G$381)+SUMPRODUCT(AL107:AL$381,H107:H$381))/12</f>
        <v>6253274.7008053856</v>
      </c>
    </row>
    <row r="108" spans="1:39" x14ac:dyDescent="0.2">
      <c r="A108" s="7">
        <v>87</v>
      </c>
      <c r="B108" s="7">
        <v>43.5</v>
      </c>
      <c r="C108" s="7">
        <v>21.75</v>
      </c>
      <c r="D108" s="12">
        <f t="shared" si="22"/>
        <v>7.25</v>
      </c>
      <c r="E108" s="29">
        <f t="shared" si="38"/>
        <v>4104502.1896502338</v>
      </c>
      <c r="F108" s="2">
        <f t="shared" si="23"/>
        <v>5437.5415711018732</v>
      </c>
      <c r="G108" s="2">
        <f t="shared" si="31"/>
        <v>41616.842153459336</v>
      </c>
      <c r="H108" s="2">
        <f t="shared" si="32"/>
        <v>13481.206064987495</v>
      </c>
      <c r="I108" s="2">
        <f t="shared" si="21"/>
        <v>60535.5897895487</v>
      </c>
      <c r="J108" s="2">
        <f t="shared" si="39"/>
        <v>438883.02597422805</v>
      </c>
      <c r="K108" s="2">
        <f t="shared" si="24"/>
        <v>54032.027765911211</v>
      </c>
      <c r="L108" s="2">
        <f t="shared" si="24"/>
        <v>391732.20130285627</v>
      </c>
      <c r="M108" s="2"/>
      <c r="N108" s="28">
        <f t="shared" si="40"/>
        <v>5459553.73564135</v>
      </c>
      <c r="O108" s="2">
        <f t="shared" si="33"/>
        <v>7209.0019663759076</v>
      </c>
      <c r="P108" s="2">
        <f t="shared" si="34"/>
        <v>55174.915537767258</v>
      </c>
      <c r="R108">
        <f t="shared" si="35"/>
        <v>87</v>
      </c>
      <c r="S108" s="89">
        <f t="shared" si="25"/>
        <v>0</v>
      </c>
      <c r="T108" s="89">
        <f>IF(AND(S108=0,S107&gt;0),SUM($G108:$H$381),S108)</f>
        <v>0</v>
      </c>
      <c r="U108" s="82">
        <f>SUM(T108:T$381)</f>
        <v>0</v>
      </c>
      <c r="V108" s="68">
        <f>localspline(R108,'BBG rates'!$G$10:$G$27,'BBG rates'!$K$10:$K$27)</f>
        <v>1.0270419326415663</v>
      </c>
      <c r="W108" s="68">
        <f>locallinterp(R108,'BBG rates'!$G$10:$G$27,'BBG rates'!$J$10:$J$27)</f>
        <v>-0.36075000000000002</v>
      </c>
      <c r="X108" s="56">
        <f t="shared" si="36"/>
        <v>-0.36134785596120267</v>
      </c>
      <c r="Y108" s="66">
        <f t="shared" si="26"/>
        <v>0</v>
      </c>
      <c r="Z108" s="72">
        <f t="shared" si="27"/>
        <v>0</v>
      </c>
      <c r="AA108" s="79">
        <f t="shared" si="28"/>
        <v>0</v>
      </c>
      <c r="AB108" s="81">
        <f t="shared" si="37"/>
        <v>0</v>
      </c>
      <c r="AD108" s="95">
        <f>locallinterp(R108,'BBG rates'!$N$10:$N$369,'BBG rates'!$P$10:$P$369)</f>
        <v>7.3753761529651065</v>
      </c>
      <c r="AI108" s="185">
        <f t="shared" si="29"/>
        <v>87</v>
      </c>
      <c r="AJ108" s="127">
        <f>locallinterp(MIN(AI108,CAP_Senior*12),'BBG rates'!$X$24:$X$65,'BBG rates'!$Y$24:$Y$65)</f>
        <v>48.565738666905901</v>
      </c>
      <c r="AK108" s="127">
        <f>locallinterp(MIN(AI108,CAP_CB*12),'BBG rates'!$AA$25:$AA$40,'BBG rates'!$AC$25:$AC$40)</f>
        <v>9.0500000000000007</v>
      </c>
      <c r="AL108" s="144">
        <f t="shared" si="30"/>
        <v>15.767675573374003</v>
      </c>
      <c r="AM108" s="142">
        <f>(SUMPRODUCT(AL108:AL$381,G108:G$381)+SUMPRODUCT(AL108:AL$381,H108:H$381))/12</f>
        <v>6180761.5692577111</v>
      </c>
    </row>
    <row r="109" spans="1:39" x14ac:dyDescent="0.2">
      <c r="A109" s="7">
        <v>88</v>
      </c>
      <c r="B109" s="7">
        <v>44</v>
      </c>
      <c r="C109" s="7">
        <v>22</v>
      </c>
      <c r="D109" s="12">
        <f t="shared" si="22"/>
        <v>7.333333333333333</v>
      </c>
      <c r="E109" s="29">
        <f t="shared" si="38"/>
        <v>4049666.267751955</v>
      </c>
      <c r="F109" s="2">
        <f t="shared" si="23"/>
        <v>5365.5159170626066</v>
      </c>
      <c r="G109" s="2">
        <f t="shared" si="31"/>
        <v>41534.823999572654</v>
      </c>
      <c r="H109" s="2">
        <f t="shared" si="32"/>
        <v>13301.097898706494</v>
      </c>
      <c r="I109" s="2">
        <f t="shared" si="21"/>
        <v>60201.437815341757</v>
      </c>
      <c r="J109" s="2">
        <f t="shared" si="39"/>
        <v>441477.21064583951</v>
      </c>
      <c r="K109" s="2">
        <f t="shared" si="24"/>
        <v>53663.62443601829</v>
      </c>
      <c r="L109" s="2">
        <f t="shared" si="24"/>
        <v>393533.24586413411</v>
      </c>
      <c r="M109" s="2"/>
      <c r="N109" s="28">
        <f>IF($A109&lt;=$I$8,N108-P109,0)</f>
        <v>5404306.6939665116</v>
      </c>
      <c r="O109" s="2">
        <f t="shared" si="33"/>
        <v>7136.8758293045321</v>
      </c>
      <c r="P109" s="2">
        <f t="shared" si="34"/>
        <v>55247.041674838627</v>
      </c>
      <c r="R109">
        <f t="shared" si="35"/>
        <v>88</v>
      </c>
      <c r="S109" s="89">
        <f t="shared" si="25"/>
        <v>0</v>
      </c>
      <c r="T109" s="89">
        <f>IF(AND(S109=0,S108&gt;0),SUM($G109:$H$381),S109)</f>
        <v>0</v>
      </c>
      <c r="U109" s="82">
        <f>SUM(T109:T$381)</f>
        <v>0</v>
      </c>
      <c r="V109" s="68">
        <f>localspline(R109,'BBG rates'!$G$10:$G$27,'BBG rates'!$K$10:$K$27)</f>
        <v>1.0270490548348716</v>
      </c>
      <c r="W109" s="68">
        <f>locallinterp(R109,'BBG rates'!$G$10:$G$27,'BBG rates'!$J$10:$J$27)</f>
        <v>-0.35666666666666669</v>
      </c>
      <c r="X109" s="56">
        <f t="shared" si="36"/>
        <v>-0.35725104965780297</v>
      </c>
      <c r="Y109" s="66">
        <f t="shared" si="26"/>
        <v>0</v>
      </c>
      <c r="Z109" s="72">
        <f t="shared" si="27"/>
        <v>0</v>
      </c>
      <c r="AA109" s="79">
        <f t="shared" si="28"/>
        <v>0</v>
      </c>
      <c r="AB109" s="81">
        <f t="shared" si="37"/>
        <v>0</v>
      </c>
      <c r="AD109" s="95">
        <f>locallinterp(R109,'BBG rates'!$N$10:$N$369,'BBG rates'!$P$10:$P$369)</f>
        <v>7.4609635742013456</v>
      </c>
      <c r="AI109" s="185">
        <f t="shared" si="29"/>
        <v>88</v>
      </c>
      <c r="AJ109" s="127">
        <f>locallinterp(MIN(AI109,CAP_Senior*12),'BBG rates'!$X$24:$X$65,'BBG rates'!$Y$24:$Y$65)</f>
        <v>48.777608476536805</v>
      </c>
      <c r="AK109" s="127">
        <f>locallinterp(MIN(AI109,CAP_CB*12),'BBG rates'!$AA$25:$AA$40,'BBG rates'!$AC$25:$AC$40)</f>
        <v>9.0666666666666664</v>
      </c>
      <c r="AL109" s="144">
        <f t="shared" si="30"/>
        <v>15.817526774344589</v>
      </c>
      <c r="AM109" s="142">
        <f>(SUMPRODUCT(AL109:AL$381,G109:G$381)+SUMPRODUCT(AL109:AL$381,H109:H$381))/12</f>
        <v>6108364.2235048292</v>
      </c>
    </row>
    <row r="110" spans="1:39" x14ac:dyDescent="0.2">
      <c r="A110" s="7">
        <v>89</v>
      </c>
      <c r="B110" s="7">
        <v>44.5</v>
      </c>
      <c r="C110" s="7">
        <v>22.25</v>
      </c>
      <c r="D110" s="12">
        <f t="shared" si="22"/>
        <v>7.416666666666667</v>
      </c>
      <c r="E110" s="29">
        <f t="shared" si="38"/>
        <v>3995091.4529289012</v>
      </c>
      <c r="F110" s="2">
        <f t="shared" si="23"/>
        <v>5293.8329216158218</v>
      </c>
      <c r="G110" s="2">
        <f t="shared" si="31"/>
        <v>41452.967486435708</v>
      </c>
      <c r="H110" s="2">
        <f t="shared" si="32"/>
        <v>13121.847336618033</v>
      </c>
      <c r="I110" s="2">
        <f t="shared" si="21"/>
        <v>59868.647744669564</v>
      </c>
      <c r="J110" s="2">
        <f t="shared" si="39"/>
        <v>444025.8041062993</v>
      </c>
      <c r="K110" s="2">
        <f t="shared" si="24"/>
        <v>53297.303348248402</v>
      </c>
      <c r="L110" s="2">
        <f t="shared" si="24"/>
        <v>395288.33316617564</v>
      </c>
      <c r="M110" s="2"/>
      <c r="N110" s="28">
        <f t="shared" si="40"/>
        <v>5348987.4318693709</v>
      </c>
      <c r="O110" s="2">
        <f t="shared" si="33"/>
        <v>7064.6554070023021</v>
      </c>
      <c r="P110" s="2">
        <f t="shared" si="34"/>
        <v>55319.262097140869</v>
      </c>
      <c r="R110">
        <f t="shared" si="35"/>
        <v>89</v>
      </c>
      <c r="S110" s="89">
        <f t="shared" si="25"/>
        <v>0</v>
      </c>
      <c r="T110" s="89">
        <f>IF(AND(S110=0,S109&gt;0),SUM($G110:$H$381),S110)</f>
        <v>0</v>
      </c>
      <c r="U110" s="82">
        <f>SUM(T110:T$381)</f>
        <v>0</v>
      </c>
      <c r="V110" s="68">
        <f>localspline(R110,'BBG rates'!$G$10:$G$27,'BBG rates'!$K$10:$K$27)</f>
        <v>1.0270474635115292</v>
      </c>
      <c r="W110" s="68">
        <f>locallinterp(R110,'BBG rates'!$G$10:$G$27,'BBG rates'!$J$10:$J$27)</f>
        <v>-0.35258333333333336</v>
      </c>
      <c r="X110" s="56">
        <f t="shared" si="36"/>
        <v>-0.35315439724623587</v>
      </c>
      <c r="Y110" s="66">
        <f t="shared" si="26"/>
        <v>0</v>
      </c>
      <c r="Z110" s="72">
        <f t="shared" si="27"/>
        <v>0</v>
      </c>
      <c r="AA110" s="79">
        <f t="shared" si="28"/>
        <v>0</v>
      </c>
      <c r="AB110" s="81">
        <f t="shared" si="37"/>
        <v>0</v>
      </c>
      <c r="AD110" s="95">
        <f>locallinterp(R110,'BBG rates'!$N$10:$N$369,'BBG rates'!$P$10:$P$369)</f>
        <v>7.5465508628273064</v>
      </c>
      <c r="AI110" s="185">
        <f t="shared" si="29"/>
        <v>89</v>
      </c>
      <c r="AJ110" s="127">
        <f>locallinterp(MIN(AI110,CAP_Senior*12),'BBG rates'!$X$24:$X$65,'BBG rates'!$Y$24:$Y$65)</f>
        <v>48.989478286167717</v>
      </c>
      <c r="AK110" s="127">
        <f>locallinterp(MIN(AI110,CAP_CB*12),'BBG rates'!$AA$25:$AA$40,'BBG rates'!$AC$25:$AC$40)</f>
        <v>9.0833333333333321</v>
      </c>
      <c r="AL110" s="144">
        <f t="shared" si="30"/>
        <v>15.867377975315179</v>
      </c>
      <c r="AM110" s="142">
        <f>(SUMPRODUCT(AL110:AL$381,G110:G$381)+SUMPRODUCT(AL110:AL$381,H110:H$381))/12</f>
        <v>6036083.5016030045</v>
      </c>
    </row>
    <row r="111" spans="1:39" x14ac:dyDescent="0.2">
      <c r="A111" s="7">
        <v>90</v>
      </c>
      <c r="B111" s="7">
        <v>45</v>
      </c>
      <c r="C111" s="7">
        <v>22.5</v>
      </c>
      <c r="D111" s="12">
        <f t="shared" si="22"/>
        <v>7.5</v>
      </c>
      <c r="E111" s="29">
        <f t="shared" si="38"/>
        <v>3940776.7295903908</v>
      </c>
      <c r="F111" s="2">
        <f t="shared" si="23"/>
        <v>5222.4912523770508</v>
      </c>
      <c r="G111" s="2">
        <f t="shared" si="31"/>
        <v>41371.272295488125</v>
      </c>
      <c r="H111" s="2">
        <f t="shared" si="32"/>
        <v>12943.451043022284</v>
      </c>
      <c r="I111" s="2">
        <f t="shared" si="21"/>
        <v>59537.214590887466</v>
      </c>
      <c r="J111" s="2">
        <f t="shared" si="39"/>
        <v>446529.10943165602</v>
      </c>
      <c r="K111" s="2">
        <f t="shared" si="24"/>
        <v>52933.05367734615</v>
      </c>
      <c r="L111" s="2">
        <f t="shared" si="24"/>
        <v>396997.90258009615</v>
      </c>
      <c r="M111" s="2"/>
      <c r="N111" s="28">
        <f t="shared" si="40"/>
        <v>5293595.8549414445</v>
      </c>
      <c r="O111" s="2">
        <f t="shared" si="33"/>
        <v>6992.3405762170223</v>
      </c>
      <c r="P111" s="2">
        <f t="shared" si="34"/>
        <v>55391.576927926151</v>
      </c>
      <c r="R111">
        <f t="shared" si="35"/>
        <v>90</v>
      </c>
      <c r="S111" s="89">
        <f t="shared" si="25"/>
        <v>0</v>
      </c>
      <c r="T111" s="89">
        <f>IF(AND(S111=0,S110&gt;0),SUM($G111:$H$381),S111)</f>
        <v>0</v>
      </c>
      <c r="U111" s="82">
        <f>SUM(T111:T$381)</f>
        <v>0</v>
      </c>
      <c r="V111" s="68">
        <f>localspline(R111,'BBG rates'!$G$10:$G$27,'BBG rates'!$K$10:$K$27)</f>
        <v>1.0270374730312142</v>
      </c>
      <c r="W111" s="68">
        <f>locallinterp(R111,'BBG rates'!$G$10:$G$27,'BBG rates'!$J$10:$J$27)</f>
        <v>-0.34850000000000003</v>
      </c>
      <c r="X111" s="56">
        <f t="shared" si="36"/>
        <v>-0.34905789871437776</v>
      </c>
      <c r="Y111" s="66">
        <f t="shared" si="26"/>
        <v>0</v>
      </c>
      <c r="Z111" s="72">
        <f t="shared" si="27"/>
        <v>0</v>
      </c>
      <c r="AA111" s="79">
        <f t="shared" si="28"/>
        <v>0</v>
      </c>
      <c r="AB111" s="81">
        <f t="shared" si="37"/>
        <v>0</v>
      </c>
      <c r="AD111" s="95">
        <f>locallinterp(R111,'BBG rates'!$N$10:$N$369,'BBG rates'!$P$10:$P$369)</f>
        <v>7.6321373189132409</v>
      </c>
      <c r="AI111" s="185">
        <f t="shared" si="29"/>
        <v>90</v>
      </c>
      <c r="AJ111" s="127">
        <f>locallinterp(MIN(AI111,CAP_Senior*12),'BBG rates'!$X$24:$X$65,'BBG rates'!$Y$24:$Y$65)</f>
        <v>49.201348095798622</v>
      </c>
      <c r="AK111" s="127">
        <f>locallinterp(MIN(AI111,CAP_CB*12),'BBG rates'!$AA$25:$AA$40,'BBG rates'!$AC$25:$AC$40)</f>
        <v>9.1</v>
      </c>
      <c r="AL111" s="144">
        <f t="shared" si="30"/>
        <v>15.917229176285765</v>
      </c>
      <c r="AM111" s="142">
        <f>(SUMPRODUCT(AL111:AL$381,G111:G$381)+SUMPRODUCT(AL111:AL$381,H111:H$381))/12</f>
        <v>5963920.2337088184</v>
      </c>
    </row>
    <row r="112" spans="1:39" x14ac:dyDescent="0.2">
      <c r="A112" s="7">
        <v>91</v>
      </c>
      <c r="B112" s="7">
        <v>45.5</v>
      </c>
      <c r="C112" s="7">
        <v>22.75</v>
      </c>
      <c r="D112" s="12">
        <f t="shared" si="22"/>
        <v>7.583333333333333</v>
      </c>
      <c r="E112" s="29">
        <f t="shared" si="38"/>
        <v>3886721.0857874127</v>
      </c>
      <c r="F112" s="2">
        <f t="shared" si="23"/>
        <v>5151.4895817387733</v>
      </c>
      <c r="G112" s="2">
        <f t="shared" si="31"/>
        <v>41289.738108797384</v>
      </c>
      <c r="H112" s="2">
        <f t="shared" si="32"/>
        <v>12765.905694180452</v>
      </c>
      <c r="I112" s="2">
        <f t="shared" si="21"/>
        <v>59207.13338471661</v>
      </c>
      <c r="J112" s="2">
        <f t="shared" si="39"/>
        <v>448987.42816743429</v>
      </c>
      <c r="K112" s="2">
        <f t="shared" si="24"/>
        <v>52570.864651834221</v>
      </c>
      <c r="L112" s="2">
        <f t="shared" si="24"/>
        <v>398662.39027640951</v>
      </c>
      <c r="M112" s="2"/>
      <c r="N112" s="28">
        <f t="shared" si="40"/>
        <v>5238131.8686508369</v>
      </c>
      <c r="O112" s="2">
        <f t="shared" si="33"/>
        <v>6919.9312135353775</v>
      </c>
      <c r="P112" s="2">
        <f t="shared" si="34"/>
        <v>55463.986290607791</v>
      </c>
      <c r="R112">
        <f t="shared" si="35"/>
        <v>91</v>
      </c>
      <c r="S112" s="89">
        <f t="shared" si="25"/>
        <v>0</v>
      </c>
      <c r="T112" s="89">
        <f>IF(AND(S112=0,S111&gt;0),SUM($G112:$H$381),S112)</f>
        <v>0</v>
      </c>
      <c r="U112" s="82">
        <f>SUM(T112:T$381)</f>
        <v>0</v>
      </c>
      <c r="V112" s="68">
        <f>localspline(R112,'BBG rates'!$G$10:$G$27,'BBG rates'!$K$10:$K$27)</f>
        <v>1.0270191295380109</v>
      </c>
      <c r="W112" s="68">
        <f>locallinterp(R112,'BBG rates'!$G$10:$G$27,'BBG rates'!$J$10:$J$27)</f>
        <v>-0.34441666666666665</v>
      </c>
      <c r="X112" s="56">
        <f t="shared" si="36"/>
        <v>-0.34496155404997175</v>
      </c>
      <c r="Y112" s="66">
        <f t="shared" si="26"/>
        <v>0</v>
      </c>
      <c r="Z112" s="72">
        <f t="shared" si="27"/>
        <v>0</v>
      </c>
      <c r="AA112" s="79">
        <f t="shared" si="28"/>
        <v>0</v>
      </c>
      <c r="AB112" s="81">
        <f t="shared" si="37"/>
        <v>0</v>
      </c>
      <c r="AD112" s="95">
        <f>locallinterp(R112,'BBG rates'!$N$10:$N$369,'BBG rates'!$P$10:$P$369)</f>
        <v>7.7177222463747421</v>
      </c>
      <c r="AI112" s="185">
        <f t="shared" si="29"/>
        <v>91</v>
      </c>
      <c r="AJ112" s="127">
        <f>locallinterp(MIN(AI112,CAP_Senior*12),'BBG rates'!$X$24:$X$65,'BBG rates'!$Y$24:$Y$65)</f>
        <v>49.413217905429534</v>
      </c>
      <c r="AK112" s="127">
        <f>locallinterp(MIN(AI112,CAP_CB*12),'BBG rates'!$AA$25:$AA$40,'BBG rates'!$AC$25:$AC$40)</f>
        <v>9.1166666666666671</v>
      </c>
      <c r="AL112" s="144">
        <f t="shared" si="30"/>
        <v>15.967080377256355</v>
      </c>
      <c r="AM112" s="142">
        <f>(SUMPRODUCT(AL112:AL$381,G112:G$381)+SUMPRODUCT(AL112:AL$381,H112:H$381))/12</f>
        <v>5891875.2421233505</v>
      </c>
    </row>
    <row r="113" spans="1:39" x14ac:dyDescent="0.2">
      <c r="A113" s="7">
        <v>92</v>
      </c>
      <c r="B113" s="7">
        <v>46</v>
      </c>
      <c r="C113" s="7">
        <v>23</v>
      </c>
      <c r="D113" s="12">
        <f t="shared" si="22"/>
        <v>7.666666666666667</v>
      </c>
      <c r="E113" s="29">
        <f t="shared" si="38"/>
        <v>3832923.5132000814</v>
      </c>
      <c r="F113" s="2">
        <f t="shared" si="23"/>
        <v>5080.8265868539647</v>
      </c>
      <c r="G113" s="2">
        <f t="shared" si="31"/>
        <v>41208.364609057528</v>
      </c>
      <c r="H113" s="2">
        <f t="shared" si="32"/>
        <v>12589.207978273584</v>
      </c>
      <c r="I113" s="2">
        <f t="shared" si="21"/>
        <v>58878.399174185077</v>
      </c>
      <c r="J113" s="2">
        <f t="shared" si="39"/>
        <v>451401.06033541897</v>
      </c>
      <c r="K113" s="2">
        <f t="shared" si="24"/>
        <v>52210.725553753437</v>
      </c>
      <c r="L113" s="2">
        <f t="shared" si="24"/>
        <v>400282.22924544307</v>
      </c>
      <c r="M113" s="2"/>
      <c r="N113" s="28">
        <f t="shared" si="40"/>
        <v>5182595.3783420762</v>
      </c>
      <c r="O113" s="2">
        <f t="shared" si="33"/>
        <v>6847.4271953827265</v>
      </c>
      <c r="P113" s="2">
        <f t="shared" si="34"/>
        <v>55536.490308760447</v>
      </c>
      <c r="R113">
        <f t="shared" si="35"/>
        <v>92</v>
      </c>
      <c r="S113" s="89">
        <f t="shared" si="25"/>
        <v>0</v>
      </c>
      <c r="T113" s="89">
        <f>IF(AND(S113=0,S112&gt;0),SUM($G113:$H$381),S113)</f>
        <v>0</v>
      </c>
      <c r="U113" s="82">
        <f>SUM(T113:T$381)</f>
        <v>0</v>
      </c>
      <c r="V113" s="68">
        <f>localspline(R113,'BBG rates'!$G$10:$G$27,'BBG rates'!$K$10:$K$27)</f>
        <v>1.0269926579937489</v>
      </c>
      <c r="W113" s="68">
        <f>locallinterp(R113,'BBG rates'!$G$10:$G$27,'BBG rates'!$J$10:$J$27)</f>
        <v>-0.34033333333333332</v>
      </c>
      <c r="X113" s="56">
        <f t="shared" si="36"/>
        <v>-0.34086536324116068</v>
      </c>
      <c r="Y113" s="66">
        <f t="shared" si="26"/>
        <v>0</v>
      </c>
      <c r="Z113" s="72">
        <f t="shared" si="27"/>
        <v>0</v>
      </c>
      <c r="AA113" s="79">
        <f t="shared" si="28"/>
        <v>0</v>
      </c>
      <c r="AB113" s="81">
        <f t="shared" si="37"/>
        <v>0</v>
      </c>
      <c r="AD113" s="95">
        <f>locallinterp(R113,'BBG rates'!$N$10:$N$369,'BBG rates'!$P$10:$P$369)</f>
        <v>7.8033049678742215</v>
      </c>
      <c r="AI113" s="185">
        <f t="shared" si="29"/>
        <v>92</v>
      </c>
      <c r="AJ113" s="127">
        <f>locallinterp(MIN(AI113,CAP_Senior*12),'BBG rates'!$X$24:$X$65,'BBG rates'!$Y$24:$Y$65)</f>
        <v>49.625087715060445</v>
      </c>
      <c r="AK113" s="127">
        <f>locallinterp(MIN(AI113,CAP_CB*12),'BBG rates'!$AA$25:$AA$40,'BBG rates'!$AC$25:$AC$40)</f>
        <v>9.1333333333333329</v>
      </c>
      <c r="AL113" s="144">
        <f t="shared" si="30"/>
        <v>16.016931578226941</v>
      </c>
      <c r="AM113" s="142">
        <f>(SUMPRODUCT(AL113:AL$381,G113:G$381)+SUMPRODUCT(AL113:AL$381,H113:H$381))/12</f>
        <v>5819949.3413361423</v>
      </c>
    </row>
    <row r="114" spans="1:39" x14ac:dyDescent="0.2">
      <c r="A114" s="7">
        <v>93</v>
      </c>
      <c r="B114" s="7">
        <v>46.5</v>
      </c>
      <c r="C114" s="7">
        <v>23.25</v>
      </c>
      <c r="D114" s="12">
        <f t="shared" si="22"/>
        <v>7.75</v>
      </c>
      <c r="E114" s="29">
        <f t="shared" si="38"/>
        <v>3779383.0071251323</v>
      </c>
      <c r="F114" s="2">
        <f t="shared" si="23"/>
        <v>5010.5009496196817</v>
      </c>
      <c r="G114" s="2">
        <f t="shared" si="31"/>
        <v>41127.151479587934</v>
      </c>
      <c r="H114" s="2">
        <f t="shared" si="32"/>
        <v>12413.354595361485</v>
      </c>
      <c r="I114" s="2">
        <f t="shared" si="21"/>
        <v>58551.007024569102</v>
      </c>
      <c r="J114" s="2">
        <f t="shared" si="39"/>
        <v>453770.30444041052</v>
      </c>
      <c r="K114" s="2">
        <f t="shared" si="24"/>
        <v>51852.625718403986</v>
      </c>
      <c r="L114" s="2">
        <f t="shared" si="24"/>
        <v>401857.84931763087</v>
      </c>
      <c r="M114" s="2"/>
      <c r="N114" s="28">
        <f t="shared" si="40"/>
        <v>5126986.289235956</v>
      </c>
      <c r="O114" s="2">
        <f t="shared" si="33"/>
        <v>6774.8283980228834</v>
      </c>
      <c r="P114" s="2">
        <f t="shared" si="34"/>
        <v>55609.089106120278</v>
      </c>
      <c r="R114">
        <f t="shared" si="35"/>
        <v>93</v>
      </c>
      <c r="S114" s="89">
        <f t="shared" si="25"/>
        <v>0</v>
      </c>
      <c r="T114" s="89">
        <f>IF(AND(S114=0,S113&gt;0),SUM($G114:$H$381),S114)</f>
        <v>0</v>
      </c>
      <c r="U114" s="82">
        <f>SUM(T114:T$381)</f>
        <v>0</v>
      </c>
      <c r="V114" s="68">
        <f>localspline(R114,'BBG rates'!$G$10:$G$27,'BBG rates'!$K$10:$K$27)</f>
        <v>1.0269580747320219</v>
      </c>
      <c r="W114" s="68">
        <f>locallinterp(R114,'BBG rates'!$G$10:$G$27,'BBG rates'!$J$10:$J$27)</f>
        <v>-0.33624999999999999</v>
      </c>
      <c r="X114" s="56">
        <f t="shared" si="36"/>
        <v>-0.33676932627555445</v>
      </c>
      <c r="Y114" s="66">
        <f t="shared" si="26"/>
        <v>0</v>
      </c>
      <c r="Z114" s="72">
        <f t="shared" si="27"/>
        <v>0</v>
      </c>
      <c r="AA114" s="79">
        <f t="shared" si="28"/>
        <v>0</v>
      </c>
      <c r="AB114" s="81">
        <f t="shared" si="37"/>
        <v>0</v>
      </c>
      <c r="AD114" s="95">
        <f>locallinterp(R114,'BBG rates'!$N$10:$N$369,'BBG rates'!$P$10:$P$369)</f>
        <v>7.8888848074352236</v>
      </c>
      <c r="AI114" s="185">
        <f t="shared" si="29"/>
        <v>93</v>
      </c>
      <c r="AJ114" s="127">
        <f>locallinterp(MIN(AI114,CAP_Senior*12),'BBG rates'!$X$24:$X$65,'BBG rates'!$Y$24:$Y$65)</f>
        <v>49.83695752469135</v>
      </c>
      <c r="AK114" s="127">
        <f>locallinterp(MIN(AI114,CAP_CB*12),'BBG rates'!$AA$25:$AA$40,'BBG rates'!$AC$25:$AC$40)</f>
        <v>9.1499999999999986</v>
      </c>
      <c r="AL114" s="144">
        <f t="shared" si="30"/>
        <v>16.066782779197528</v>
      </c>
      <c r="AM114" s="142">
        <f>(SUMPRODUCT(AL114:AL$381,G114:G$381)+SUMPRODUCT(AL114:AL$381,H114:H$381))/12</f>
        <v>5748143.338068977</v>
      </c>
    </row>
    <row r="115" spans="1:39" x14ac:dyDescent="0.2">
      <c r="A115" s="7">
        <v>94</v>
      </c>
      <c r="B115" s="7">
        <v>47</v>
      </c>
      <c r="C115" s="7">
        <v>23.5</v>
      </c>
      <c r="D115" s="12">
        <f t="shared" si="22"/>
        <v>7.833333333333333</v>
      </c>
      <c r="E115" s="29">
        <f t="shared" si="38"/>
        <v>3726098.5664634584</v>
      </c>
      <c r="F115" s="2">
        <f t="shared" si="23"/>
        <v>4940.5113566607361</v>
      </c>
      <c r="G115" s="2">
        <f t="shared" si="31"/>
        <v>41046.09840433213</v>
      </c>
      <c r="H115" s="2">
        <f t="shared" si="32"/>
        <v>12238.342257341796</v>
      </c>
      <c r="I115" s="2">
        <f t="shared" si="21"/>
        <v>58224.952018334661</v>
      </c>
      <c r="J115" s="2">
        <f t="shared" si="39"/>
        <v>456095.45747695485</v>
      </c>
      <c r="K115" s="2">
        <f t="shared" si="24"/>
        <v>51496.554534087969</v>
      </c>
      <c r="L115" s="2">
        <f t="shared" si="24"/>
        <v>403389.67718368908</v>
      </c>
      <c r="M115" s="2"/>
      <c r="N115" s="28">
        <f t="shared" si="40"/>
        <v>5071304.5064293705</v>
      </c>
      <c r="O115" s="2">
        <f t="shared" si="33"/>
        <v>6702.1346975579154</v>
      </c>
      <c r="P115" s="2">
        <f t="shared" si="34"/>
        <v>55681.782806585259</v>
      </c>
      <c r="R115">
        <f t="shared" si="35"/>
        <v>94</v>
      </c>
      <c r="S115" s="89">
        <f t="shared" si="25"/>
        <v>0</v>
      </c>
      <c r="T115" s="89">
        <f>IF(AND(S115=0,S114&gt;0),SUM($G115:$H$381),S115)</f>
        <v>0</v>
      </c>
      <c r="U115" s="82">
        <f>SUM(T115:T$381)</f>
        <v>0</v>
      </c>
      <c r="V115" s="68">
        <f>localspline(R115,'BBG rates'!$G$10:$G$27,'BBG rates'!$K$10:$K$27)</f>
        <v>1.026915604716566</v>
      </c>
      <c r="W115" s="68">
        <f>locallinterp(R115,'BBG rates'!$G$10:$G$27,'BBG rates'!$J$10:$J$27)</f>
        <v>-0.33216666666666667</v>
      </c>
      <c r="X115" s="56">
        <f t="shared" si="36"/>
        <v>-0.3326734431414291</v>
      </c>
      <c r="Y115" s="66">
        <f t="shared" si="26"/>
        <v>0</v>
      </c>
      <c r="Z115" s="72">
        <f t="shared" si="27"/>
        <v>0</v>
      </c>
      <c r="AA115" s="79">
        <f t="shared" si="28"/>
        <v>0</v>
      </c>
      <c r="AB115" s="81">
        <f t="shared" si="37"/>
        <v>0</v>
      </c>
      <c r="AD115" s="95">
        <f>locallinterp(R115,'BBG rates'!$N$10:$N$369,'BBG rates'!$P$10:$P$369)</f>
        <v>7.9744611078282706</v>
      </c>
      <c r="AI115" s="185">
        <f t="shared" si="29"/>
        <v>94</v>
      </c>
      <c r="AJ115" s="127">
        <f>locallinterp(MIN(AI115,CAP_Senior*12),'BBG rates'!$X$24:$X$65,'BBG rates'!$Y$24:$Y$65)</f>
        <v>50.048827334322262</v>
      </c>
      <c r="AK115" s="127">
        <f>locallinterp(MIN(AI115,CAP_CB*12),'BBG rates'!$AA$25:$AA$40,'BBG rates'!$AC$25:$AC$40)</f>
        <v>9.1666666666666661</v>
      </c>
      <c r="AL115" s="144">
        <f t="shared" si="30"/>
        <v>16.116633980168118</v>
      </c>
      <c r="AM115" s="142">
        <f>(SUMPRODUCT(AL115:AL$381,G115:G$381)+SUMPRODUCT(AL115:AL$381,H115:H$381))/12</f>
        <v>5676458.0313194348</v>
      </c>
    </row>
    <row r="116" spans="1:39" x14ac:dyDescent="0.2">
      <c r="A116" s="7">
        <v>95</v>
      </c>
      <c r="B116" s="7">
        <v>47.5</v>
      </c>
      <c r="C116" s="7">
        <v>23.75</v>
      </c>
      <c r="D116" s="12">
        <f t="shared" si="22"/>
        <v>7.916666666666667</v>
      </c>
      <c r="E116" s="29">
        <f t="shared" si="38"/>
        <v>3673069.1937076929</v>
      </c>
      <c r="F116" s="2">
        <f t="shared" si="23"/>
        <v>4870.8564993133814</v>
      </c>
      <c r="G116" s="2">
        <f t="shared" si="31"/>
        <v>40965.205067856463</v>
      </c>
      <c r="H116" s="2">
        <f t="shared" si="32"/>
        <v>12064.167687909192</v>
      </c>
      <c r="I116" s="2">
        <f t="shared" si="21"/>
        <v>57900.229255079037</v>
      </c>
      <c r="J116" s="2">
        <f t="shared" si="39"/>
        <v>458376.81493604241</v>
      </c>
      <c r="K116" s="2">
        <f t="shared" si="24"/>
        <v>51142.501441853092</v>
      </c>
      <c r="L116" s="2">
        <f t="shared" si="24"/>
        <v>404878.13641467033</v>
      </c>
      <c r="M116" s="2"/>
      <c r="N116" s="28">
        <f t="shared" si="40"/>
        <v>5015549.934895155</v>
      </c>
      <c r="O116" s="2">
        <f t="shared" si="33"/>
        <v>6629.3459699279238</v>
      </c>
      <c r="P116" s="2">
        <f t="shared" si="34"/>
        <v>55754.571534215254</v>
      </c>
      <c r="R116">
        <f t="shared" si="35"/>
        <v>95</v>
      </c>
      <c r="S116" s="89">
        <f t="shared" si="25"/>
        <v>0</v>
      </c>
      <c r="T116" s="89">
        <f>IF(AND(S116=0,S115&gt;0),SUM($G116:$H$381),S116)</f>
        <v>0</v>
      </c>
      <c r="U116" s="82">
        <f>SUM(T116:T$381)</f>
        <v>0</v>
      </c>
      <c r="V116" s="68">
        <f>localspline(R116,'BBG rates'!$G$10:$G$27,'BBG rates'!$K$10:$K$27)</f>
        <v>1.026865338790353</v>
      </c>
      <c r="W116" s="68">
        <f>locallinterp(R116,'BBG rates'!$G$10:$G$27,'BBG rates'!$J$10:$J$27)</f>
        <v>-0.32808333333333334</v>
      </c>
      <c r="X116" s="56">
        <f t="shared" si="36"/>
        <v>-0.32857771382652778</v>
      </c>
      <c r="Y116" s="66">
        <f t="shared" si="26"/>
        <v>0</v>
      </c>
      <c r="Z116" s="72">
        <f t="shared" si="27"/>
        <v>0</v>
      </c>
      <c r="AA116" s="79">
        <f t="shared" si="28"/>
        <v>0</v>
      </c>
      <c r="AB116" s="81">
        <f t="shared" si="37"/>
        <v>0</v>
      </c>
      <c r="AD116" s="95">
        <f>locallinterp(R116,'BBG rates'!$N$10:$N$369,'BBG rates'!$P$10:$P$369)</f>
        <v>8.0600332193941338</v>
      </c>
      <c r="AI116" s="185">
        <f t="shared" si="29"/>
        <v>95</v>
      </c>
      <c r="AJ116" s="127">
        <f>locallinterp(MIN(AI116,CAP_Senior*12),'BBG rates'!$X$24:$X$65,'BBG rates'!$Y$24:$Y$65)</f>
        <v>50.260697143953166</v>
      </c>
      <c r="AK116" s="127">
        <f>locallinterp(MIN(AI116,CAP_CB*12),'BBG rates'!$AA$25:$AA$40,'BBG rates'!$AC$25:$AC$40)</f>
        <v>9.1833333333333336</v>
      </c>
      <c r="AL116" s="144">
        <f t="shared" si="30"/>
        <v>16.166485181138704</v>
      </c>
      <c r="AM116" s="142">
        <f>(SUMPRODUCT(AL116:AL$381,G116:G$381)+SUMPRODUCT(AL116:AL$381,H116:H$381))/12</f>
        <v>5604894.2124042511</v>
      </c>
    </row>
    <row r="117" spans="1:39" x14ac:dyDescent="0.2">
      <c r="A117" s="7">
        <v>96</v>
      </c>
      <c r="B117" s="7">
        <v>48</v>
      </c>
      <c r="C117" s="7">
        <v>24</v>
      </c>
      <c r="D117" s="12">
        <f t="shared" si="22"/>
        <v>8</v>
      </c>
      <c r="E117" s="29">
        <f t="shared" si="38"/>
        <v>3620293.8949298291</v>
      </c>
      <c r="F117" s="2">
        <f t="shared" si="23"/>
        <v>4801.5350736090986</v>
      </c>
      <c r="G117" s="2">
        <f t="shared" si="31"/>
        <v>40884.471155348983</v>
      </c>
      <c r="H117" s="2">
        <f t="shared" si="32"/>
        <v>11890.827622514735</v>
      </c>
      <c r="I117" s="2">
        <f t="shared" si="21"/>
        <v>57576.833851472817</v>
      </c>
      <c r="J117" s="2">
        <f t="shared" si="39"/>
        <v>460614.67081178253</v>
      </c>
      <c r="K117" s="2">
        <f t="shared" si="24"/>
        <v>50790.45593523766</v>
      </c>
      <c r="L117" s="2">
        <f t="shared" si="24"/>
        <v>406323.64748190128</v>
      </c>
      <c r="M117" s="2"/>
      <c r="N117" s="28">
        <f t="shared" si="40"/>
        <v>4959722.4794819225</v>
      </c>
      <c r="O117" s="2">
        <f t="shared" si="33"/>
        <v>6556.4620909108353</v>
      </c>
      <c r="P117" s="2">
        <f t="shared" si="34"/>
        <v>55827.455413232317</v>
      </c>
      <c r="R117">
        <f t="shared" si="35"/>
        <v>96</v>
      </c>
      <c r="S117" s="89">
        <f t="shared" si="25"/>
        <v>0</v>
      </c>
      <c r="T117" s="89">
        <f>IF(AND(S117=0,S116&gt;0),SUM($G117:$H$381),S117)</f>
        <v>0</v>
      </c>
      <c r="U117" s="82">
        <f>SUM(T117:T$381)</f>
        <v>0</v>
      </c>
      <c r="V117" s="68">
        <f>localspline(R117,'BBG rates'!$G$10:$G$27,'BBG rates'!$K$10:$K$27)</f>
        <v>1.026807427406311</v>
      </c>
      <c r="W117" s="68">
        <f>locallinterp(R117,'BBG rates'!$G$10:$G$27,'BBG rates'!$J$10:$J$27)</f>
        <v>-0.32400000000000001</v>
      </c>
      <c r="X117" s="56">
        <f t="shared" si="36"/>
        <v>-0.32448213831872685</v>
      </c>
      <c r="Y117" s="66">
        <f t="shared" si="26"/>
        <v>0</v>
      </c>
      <c r="Z117" s="72">
        <f t="shared" si="27"/>
        <v>0</v>
      </c>
      <c r="AA117" s="79">
        <f t="shared" si="28"/>
        <v>0</v>
      </c>
      <c r="AB117" s="81">
        <f t="shared" si="37"/>
        <v>0</v>
      </c>
      <c r="AD117" s="95">
        <f>locallinterp(R117,'BBG rates'!$N$10:$N$369,'BBG rates'!$P$10:$P$369)</f>
        <v>8.1456005050113269</v>
      </c>
      <c r="AI117" s="185">
        <f t="shared" si="29"/>
        <v>96</v>
      </c>
      <c r="AJ117" s="127">
        <f>locallinterp(MIN(AI117,CAP_Senior*12),'BBG rates'!$X$24:$X$65,'BBG rates'!$Y$24:$Y$65)</f>
        <v>50.472566953584078</v>
      </c>
      <c r="AK117" s="127">
        <f>locallinterp(MIN(AI117,CAP_CB*12),'BBG rates'!$AA$25:$AA$40,'BBG rates'!$AC$25:$AC$40)</f>
        <v>9.1999999999999993</v>
      </c>
      <c r="AL117" s="144">
        <f t="shared" si="30"/>
        <v>16.216336382109294</v>
      </c>
      <c r="AM117" s="142">
        <f>(SUMPRODUCT(AL117:AL$381,G117:G$381)+SUMPRODUCT(AL117:AL$381,H117:H$381))/12</f>
        <v>5533452.6650024885</v>
      </c>
    </row>
    <row r="118" spans="1:39" x14ac:dyDescent="0.2">
      <c r="A118" s="7">
        <v>97</v>
      </c>
      <c r="B118" s="7">
        <v>48.5</v>
      </c>
      <c r="C118" s="7">
        <v>24.25</v>
      </c>
      <c r="D118" s="12">
        <f t="shared" si="22"/>
        <v>8.0833333333333339</v>
      </c>
      <c r="E118" s="29">
        <f t="shared" si="38"/>
        <v>3567771.6797688855</v>
      </c>
      <c r="F118" s="2">
        <f t="shared" si="23"/>
        <v>4732.5457802583996</v>
      </c>
      <c r="G118" s="2">
        <f t="shared" si="31"/>
        <v>40803.896352618154</v>
      </c>
      <c r="H118" s="2">
        <f t="shared" si="32"/>
        <v>11718.318808325352</v>
      </c>
      <c r="I118" s="2">
        <f t="shared" si="21"/>
        <v>57254.760941201908</v>
      </c>
      <c r="J118" s="2">
        <f t="shared" si="39"/>
        <v>462809.31760804879</v>
      </c>
      <c r="K118" s="2">
        <f t="shared" si="24"/>
        <v>50440.407560016727</v>
      </c>
      <c r="L118" s="2">
        <f t="shared" si="24"/>
        <v>407726.62777680188</v>
      </c>
      <c r="M118" s="2"/>
      <c r="N118" s="28">
        <f t="shared" si="40"/>
        <v>4903822.0449139019</v>
      </c>
      <c r="O118" s="2">
        <f t="shared" si="33"/>
        <v>6483.4829361221946</v>
      </c>
      <c r="P118" s="2">
        <f t="shared" si="34"/>
        <v>55900.434568020974</v>
      </c>
      <c r="R118">
        <f t="shared" si="35"/>
        <v>97</v>
      </c>
      <c r="S118" s="89">
        <f t="shared" si="25"/>
        <v>0</v>
      </c>
      <c r="T118" s="89">
        <f>IF(AND(S118=0,S117&gt;0),SUM($G118:$H$381),S118)</f>
        <v>0</v>
      </c>
      <c r="U118" s="82">
        <f>SUM(T118:T$381)</f>
        <v>0</v>
      </c>
      <c r="V118" s="68">
        <f>localspline(R118,'BBG rates'!$G$10:$G$27,'BBG rates'!$K$10:$K$27)</f>
        <v>1.0267419889840914</v>
      </c>
      <c r="W118" s="68">
        <f>locallinterp(R118,'BBG rates'!$G$10:$G$27,'BBG rates'!$J$10:$J$27)</f>
        <v>-0.31975000000000003</v>
      </c>
      <c r="X118" s="56">
        <f t="shared" si="36"/>
        <v>-0.32021955980270356</v>
      </c>
      <c r="Y118" s="66">
        <f t="shared" si="26"/>
        <v>0</v>
      </c>
      <c r="Z118" s="72">
        <f t="shared" si="27"/>
        <v>0</v>
      </c>
      <c r="AA118" s="79">
        <f t="shared" si="28"/>
        <v>0</v>
      </c>
      <c r="AB118" s="81">
        <f t="shared" si="37"/>
        <v>0</v>
      </c>
      <c r="AD118" s="95">
        <f>locallinterp(R118,'BBG rates'!$N$10:$N$369,'BBG rates'!$P$10:$P$369)</f>
        <v>8.2311623374266674</v>
      </c>
      <c r="AI118" s="185">
        <f t="shared" si="29"/>
        <v>97</v>
      </c>
      <c r="AJ118" s="127">
        <f>locallinterp(MIN(AI118,CAP_Senior*12),'BBG rates'!$X$24:$X$65,'BBG rates'!$Y$24:$Y$65)</f>
        <v>50.659449370158875</v>
      </c>
      <c r="AK118" s="127">
        <f>locallinterp(MIN(AI118,CAP_CB*12),'BBG rates'!$AA$25:$AA$40,'BBG rates'!$AC$25:$AC$40)</f>
        <v>9.2333333333333325</v>
      </c>
      <c r="AL118" s="144">
        <f t="shared" si="30"/>
        <v>16.275773059593675</v>
      </c>
      <c r="AM118" s="142">
        <f>(SUMPRODUCT(AL118:AL$381,G118:G$381)+SUMPRODUCT(AL118:AL$381,H118:H$381))/12</f>
        <v>5462134.1651984742</v>
      </c>
    </row>
    <row r="119" spans="1:39" x14ac:dyDescent="0.2">
      <c r="A119" s="7">
        <v>98</v>
      </c>
      <c r="B119" s="7">
        <v>49</v>
      </c>
      <c r="C119" s="7">
        <v>24.5</v>
      </c>
      <c r="D119" s="12">
        <f t="shared" si="22"/>
        <v>8.1666666666666661</v>
      </c>
      <c r="E119" s="29">
        <f t="shared" si="38"/>
        <v>3515501.5614186106</v>
      </c>
      <c r="F119" s="2">
        <f t="shared" si="23"/>
        <v>4663.887324634713</v>
      </c>
      <c r="G119" s="2">
        <f t="shared" si="31"/>
        <v>40723.480346091645</v>
      </c>
      <c r="H119" s="2">
        <f t="shared" si="32"/>
        <v>11546.638004183451</v>
      </c>
      <c r="I119" s="2">
        <f t="shared" si="21"/>
        <v>56934.005674909808</v>
      </c>
      <c r="J119" s="2">
        <f t="shared" si="39"/>
        <v>464961.04634509672</v>
      </c>
      <c r="K119" s="2">
        <f t="shared" si="24"/>
        <v>50092.345913949423</v>
      </c>
      <c r="L119" s="2">
        <f t="shared" si="24"/>
        <v>409087.49163058691</v>
      </c>
      <c r="M119" s="2"/>
      <c r="N119" s="28">
        <f t="shared" si="40"/>
        <v>4847848.535790774</v>
      </c>
      <c r="O119" s="2">
        <f t="shared" si="33"/>
        <v>6410.4083810149423</v>
      </c>
      <c r="P119" s="2">
        <f t="shared" si="34"/>
        <v>55973.50912312822</v>
      </c>
      <c r="R119">
        <f t="shared" si="35"/>
        <v>98</v>
      </c>
      <c r="S119" s="89">
        <f t="shared" si="25"/>
        <v>0</v>
      </c>
      <c r="T119" s="89">
        <f>IF(AND(S119=0,S118&gt;0),SUM($G119:$H$381),S119)</f>
        <v>0</v>
      </c>
      <c r="U119" s="82">
        <f>SUM(T119:T$381)</f>
        <v>0</v>
      </c>
      <c r="V119" s="68">
        <f>localspline(R119,'BBG rates'!$G$10:$G$27,'BBG rates'!$K$10:$K$27)</f>
        <v>1.0266686263931648</v>
      </c>
      <c r="W119" s="68">
        <f>locallinterp(R119,'BBG rates'!$G$10:$G$27,'BBG rates'!$J$10:$J$27)</f>
        <v>-0.3155</v>
      </c>
      <c r="X119" s="56">
        <f t="shared" si="36"/>
        <v>-0.31595714787915341</v>
      </c>
      <c r="Y119" s="66">
        <f t="shared" si="26"/>
        <v>0</v>
      </c>
      <c r="Z119" s="72">
        <f t="shared" si="27"/>
        <v>0</v>
      </c>
      <c r="AA119" s="79">
        <f t="shared" si="28"/>
        <v>0</v>
      </c>
      <c r="AB119" s="81">
        <f t="shared" si="37"/>
        <v>0</v>
      </c>
      <c r="AD119" s="95">
        <f>locallinterp(R119,'BBG rates'!$N$10:$N$369,'BBG rates'!$P$10:$P$369)</f>
        <v>8.3167180562927641</v>
      </c>
      <c r="AI119" s="185">
        <f t="shared" si="29"/>
        <v>98</v>
      </c>
      <c r="AJ119" s="127">
        <f>locallinterp(MIN(AI119,CAP_Senior*12),'BBG rates'!$X$24:$X$65,'BBG rates'!$Y$24:$Y$65)</f>
        <v>50.846331786733671</v>
      </c>
      <c r="AK119" s="127">
        <f>locallinterp(MIN(AI119,CAP_CB*12),'BBG rates'!$AA$25:$AA$40,'BBG rates'!$AC$25:$AC$40)</f>
        <v>9.2666666666666657</v>
      </c>
      <c r="AL119" s="144">
        <f t="shared" si="30"/>
        <v>16.335209737078056</v>
      </c>
      <c r="AM119" s="142">
        <f>(SUMPRODUCT(AL119:AL$381,G119:G$381)+SUMPRODUCT(AL119:AL$381,H119:H$381))/12</f>
        <v>5390897.5273195859</v>
      </c>
    </row>
    <row r="120" spans="1:39" x14ac:dyDescent="0.2">
      <c r="A120" s="7">
        <v>99</v>
      </c>
      <c r="B120" s="7">
        <v>49.5</v>
      </c>
      <c r="C120" s="7">
        <v>24.75</v>
      </c>
      <c r="D120" s="12">
        <f t="shared" si="22"/>
        <v>8.25</v>
      </c>
      <c r="E120" s="29">
        <f t="shared" si="38"/>
        <v>3463482.5566152288</v>
      </c>
      <c r="F120" s="2">
        <f t="shared" si="23"/>
        <v>4595.5584167582992</v>
      </c>
      <c r="G120" s="2">
        <f t="shared" si="31"/>
        <v>40643.222822815114</v>
      </c>
      <c r="H120" s="2">
        <f t="shared" si="32"/>
        <v>11375.78198056668</v>
      </c>
      <c r="I120" s="2">
        <f t="shared" si="21"/>
        <v>56614.563220140095</v>
      </c>
      <c r="J120" s="2">
        <f t="shared" si="39"/>
        <v>467070.14656615577</v>
      </c>
      <c r="K120" s="2">
        <f t="shared" si="24"/>
        <v>49746.260646527582</v>
      </c>
      <c r="L120" s="2">
        <f t="shared" si="24"/>
        <v>410406.65033385257</v>
      </c>
      <c r="M120" s="2"/>
      <c r="N120" s="28">
        <f t="shared" si="40"/>
        <v>4791801.8565875096</v>
      </c>
      <c r="O120" s="2">
        <f t="shared" si="33"/>
        <v>6337.2383008792112</v>
      </c>
      <c r="P120" s="2">
        <f t="shared" si="34"/>
        <v>56046.679203263964</v>
      </c>
      <c r="R120">
        <f t="shared" si="35"/>
        <v>99</v>
      </c>
      <c r="S120" s="89">
        <f t="shared" si="25"/>
        <v>0</v>
      </c>
      <c r="T120" s="89">
        <f>IF(AND(S120=0,S119&gt;0),SUM($G120:$H$381),S120)</f>
        <v>0</v>
      </c>
      <c r="U120" s="82">
        <f>SUM(T120:T$381)</f>
        <v>0</v>
      </c>
      <c r="V120" s="68">
        <f>localspline(R120,'BBG rates'!$G$10:$G$27,'BBG rates'!$K$10:$K$27)</f>
        <v>1.0265872829573368</v>
      </c>
      <c r="W120" s="68">
        <f>locallinterp(R120,'BBG rates'!$G$10:$G$27,'BBG rates'!$J$10:$J$27)</f>
        <v>-0.31125000000000003</v>
      </c>
      <c r="X120" s="56">
        <f t="shared" si="36"/>
        <v>-0.31169490253435406</v>
      </c>
      <c r="Y120" s="66">
        <f t="shared" si="26"/>
        <v>0</v>
      </c>
      <c r="Z120" s="72">
        <f t="shared" si="27"/>
        <v>0</v>
      </c>
      <c r="AA120" s="79">
        <f t="shared" si="28"/>
        <v>0</v>
      </c>
      <c r="AB120" s="81">
        <f t="shared" si="37"/>
        <v>0</v>
      </c>
      <c r="AD120" s="95">
        <f>locallinterp(R120,'BBG rates'!$N$10:$N$369,'BBG rates'!$P$10:$P$369)</f>
        <v>8.4022669965392094</v>
      </c>
      <c r="AI120" s="185">
        <f t="shared" si="29"/>
        <v>99</v>
      </c>
      <c r="AJ120" s="127">
        <f>locallinterp(MIN(AI120,CAP_Senior*12),'BBG rates'!$X$24:$X$65,'BBG rates'!$Y$24:$Y$65)</f>
        <v>51.033214203308461</v>
      </c>
      <c r="AK120" s="127">
        <f>locallinterp(MIN(AI120,CAP_CB*12),'BBG rates'!$AA$25:$AA$40,'BBG rates'!$AC$25:$AC$40)</f>
        <v>9.2999999999999989</v>
      </c>
      <c r="AL120" s="144">
        <f t="shared" si="30"/>
        <v>16.394646414562438</v>
      </c>
      <c r="AM120" s="142">
        <f>(SUMPRODUCT(AL120:AL$381,G120:G$381)+SUMPRODUCT(AL120:AL$381,H120:H$381))/12</f>
        <v>5319743.9151334502</v>
      </c>
    </row>
    <row r="121" spans="1:39" x14ac:dyDescent="0.2">
      <c r="A121" s="7">
        <v>100</v>
      </c>
      <c r="B121" s="7">
        <v>50</v>
      </c>
      <c r="C121" s="7">
        <v>25</v>
      </c>
      <c r="D121" s="12">
        <f t="shared" si="22"/>
        <v>8.3333333333333339</v>
      </c>
      <c r="E121" s="29">
        <f t="shared" si="38"/>
        <v>3411713.68562523</v>
      </c>
      <c r="F121" s="2">
        <f t="shared" si="23"/>
        <v>4527.557771280246</v>
      </c>
      <c r="G121" s="2">
        <f t="shared" si="31"/>
        <v>40563.123470450984</v>
      </c>
      <c r="H121" s="2">
        <f t="shared" si="32"/>
        <v>11205.747519547818</v>
      </c>
      <c r="I121" s="2">
        <f t="shared" si="21"/>
        <v>56296.42876127905</v>
      </c>
      <c r="J121" s="2">
        <f t="shared" si="39"/>
        <v>469136.9063439921</v>
      </c>
      <c r="K121" s="2">
        <f t="shared" si="24"/>
        <v>49402.141458725448</v>
      </c>
      <c r="L121" s="2">
        <f t="shared" si="24"/>
        <v>411684.51215604541</v>
      </c>
      <c r="M121" s="2"/>
      <c r="N121" s="28">
        <f t="shared" si="40"/>
        <v>4735681.9116542088</v>
      </c>
      <c r="O121" s="2">
        <f t="shared" si="33"/>
        <v>6263.9725708421074</v>
      </c>
      <c r="P121" s="2">
        <f t="shared" si="34"/>
        <v>56119.944933301049</v>
      </c>
      <c r="R121">
        <f t="shared" si="35"/>
        <v>100</v>
      </c>
      <c r="S121" s="89">
        <f t="shared" si="25"/>
        <v>0</v>
      </c>
      <c r="T121" s="89">
        <f>IF(AND(S121=0,S120&gt;0),SUM($G121:$H$381),S121)</f>
        <v>0</v>
      </c>
      <c r="U121" s="82">
        <f>SUM(T121:T$381)</f>
        <v>0</v>
      </c>
      <c r="V121" s="68">
        <f>localspline(R121,'BBG rates'!$G$10:$G$27,'BBG rates'!$K$10:$K$27)</f>
        <v>1.0264974848117654</v>
      </c>
      <c r="W121" s="68">
        <f>locallinterp(R121,'BBG rates'!$G$10:$G$27,'BBG rates'!$J$10:$J$27)</f>
        <v>-0.307</v>
      </c>
      <c r="X121" s="56">
        <f t="shared" si="36"/>
        <v>-0.30743282375471637</v>
      </c>
      <c r="Y121" s="66">
        <f t="shared" si="26"/>
        <v>0</v>
      </c>
      <c r="Z121" s="72">
        <f t="shared" si="27"/>
        <v>0</v>
      </c>
      <c r="AA121" s="79">
        <f t="shared" si="28"/>
        <v>0</v>
      </c>
      <c r="AB121" s="81">
        <f t="shared" si="37"/>
        <v>0</v>
      </c>
      <c r="AD121" s="95">
        <f>locallinterp(R121,'BBG rates'!$N$10:$N$369,'BBG rates'!$P$10:$P$369)</f>
        <v>8.4878084536068563</v>
      </c>
      <c r="AI121" s="185">
        <f t="shared" si="29"/>
        <v>100</v>
      </c>
      <c r="AJ121" s="127">
        <f>locallinterp(MIN(AI121,CAP_Senior*12),'BBG rates'!$X$24:$X$65,'BBG rates'!$Y$24:$Y$65)</f>
        <v>51.220096619883257</v>
      </c>
      <c r="AK121" s="127">
        <f>locallinterp(MIN(AI121,CAP_CB*12),'BBG rates'!$AA$25:$AA$40,'BBG rates'!$AC$25:$AC$40)</f>
        <v>9.3333333333333321</v>
      </c>
      <c r="AL121" s="144">
        <f t="shared" si="30"/>
        <v>16.454083092046819</v>
      </c>
      <c r="AM121" s="142">
        <f>(SUMPRODUCT(AL121:AL$381,G121:G$381)+SUMPRODUCT(AL121:AL$381,H121:H$381))/12</f>
        <v>5248674.4825843787</v>
      </c>
    </row>
    <row r="122" spans="1:39" x14ac:dyDescent="0.2">
      <c r="A122" s="7">
        <v>101</v>
      </c>
      <c r="B122" s="7">
        <v>50.5</v>
      </c>
      <c r="C122" s="7">
        <v>25.25</v>
      </c>
      <c r="D122" s="12">
        <f t="shared" si="22"/>
        <v>8.4166666666666661</v>
      </c>
      <c r="E122" s="29">
        <f t="shared" si="38"/>
        <v>3360193.9722331981</v>
      </c>
      <c r="F122" s="2">
        <f t="shared" si="23"/>
        <v>4459.8841074664942</v>
      </c>
      <c r="G122" s="2">
        <f t="shared" si="31"/>
        <v>40483.181977277229</v>
      </c>
      <c r="H122" s="2">
        <f t="shared" si="32"/>
        <v>11036.531414754785</v>
      </c>
      <c r="I122" s="2">
        <f t="shared" si="21"/>
        <v>55979.597499498508</v>
      </c>
      <c r="J122" s="2">
        <f t="shared" si="39"/>
        <v>471161.61228744575</v>
      </c>
      <c r="K122" s="2">
        <f t="shared" si="24"/>
        <v>49059.978102750669</v>
      </c>
      <c r="L122" s="2">
        <f t="shared" si="24"/>
        <v>412921.4823648181</v>
      </c>
      <c r="M122" s="2"/>
      <c r="N122" s="28">
        <f t="shared" si="40"/>
        <v>4679488.6052159332</v>
      </c>
      <c r="O122" s="2">
        <f t="shared" si="33"/>
        <v>6190.6110658675025</v>
      </c>
      <c r="P122" s="2">
        <f t="shared" si="34"/>
        <v>56193.306438275671</v>
      </c>
      <c r="R122">
        <f t="shared" si="35"/>
        <v>101</v>
      </c>
      <c r="S122" s="89">
        <f t="shared" si="25"/>
        <v>0</v>
      </c>
      <c r="T122" s="89">
        <f>IF(AND(S122=0,S121&gt;0),SUM($G122:$H$381),S122)</f>
        <v>0</v>
      </c>
      <c r="U122" s="82">
        <f>SUM(T122:T$381)</f>
        <v>0</v>
      </c>
      <c r="V122" s="68">
        <f>localspline(R122,'BBG rates'!$G$10:$G$27,'BBG rates'!$K$10:$K$27)</f>
        <v>1.02639893688943</v>
      </c>
      <c r="W122" s="68">
        <f>locallinterp(R122,'BBG rates'!$G$10:$G$27,'BBG rates'!$J$10:$J$27)</f>
        <v>-0.30275000000000002</v>
      </c>
      <c r="X122" s="56">
        <f t="shared" si="36"/>
        <v>-0.30317091152665121</v>
      </c>
      <c r="Y122" s="66">
        <f t="shared" si="26"/>
        <v>0</v>
      </c>
      <c r="Z122" s="72">
        <f t="shared" si="27"/>
        <v>0</v>
      </c>
      <c r="AA122" s="79">
        <f t="shared" si="28"/>
        <v>0</v>
      </c>
      <c r="AB122" s="81">
        <f t="shared" si="37"/>
        <v>0</v>
      </c>
      <c r="AD122" s="95">
        <f>locallinterp(R122,'BBG rates'!$N$10:$N$369,'BBG rates'!$P$10:$P$369)</f>
        <v>8.573341698347642</v>
      </c>
      <c r="AI122" s="185">
        <f t="shared" si="29"/>
        <v>101</v>
      </c>
      <c r="AJ122" s="127">
        <f>locallinterp(MIN(AI122,CAP_Senior*12),'BBG rates'!$X$24:$X$65,'BBG rates'!$Y$24:$Y$65)</f>
        <v>51.406979036458054</v>
      </c>
      <c r="AK122" s="127">
        <f>locallinterp(MIN(AI122,CAP_CB*12),'BBG rates'!$AA$25:$AA$40,'BBG rates'!$AC$25:$AC$40)</f>
        <v>9.3666666666666654</v>
      </c>
      <c r="AL122" s="144">
        <f t="shared" si="30"/>
        <v>16.5135197695312</v>
      </c>
      <c r="AM122" s="142">
        <f>(SUMPRODUCT(AL122:AL$381,G122:G$381)+SUMPRODUCT(AL122:AL$381,H122:H$381))/12</f>
        <v>5177690.3738468038</v>
      </c>
    </row>
    <row r="123" spans="1:39" x14ac:dyDescent="0.2">
      <c r="A123" s="7">
        <v>102</v>
      </c>
      <c r="B123" s="7">
        <v>51</v>
      </c>
      <c r="C123" s="7">
        <v>25.5</v>
      </c>
      <c r="D123" s="12">
        <f t="shared" si="22"/>
        <v>8.5</v>
      </c>
      <c r="E123" s="29">
        <f t="shared" si="38"/>
        <v>3308922.4437296814</v>
      </c>
      <c r="F123" s="2">
        <f t="shared" si="23"/>
        <v>4392.5361491819331</v>
      </c>
      <c r="G123" s="2">
        <f t="shared" si="31"/>
        <v>40403.398032186175</v>
      </c>
      <c r="H123" s="2">
        <f t="shared" si="32"/>
        <v>10868.130471330831</v>
      </c>
      <c r="I123" s="2">
        <f t="shared" si="21"/>
        <v>55664.064652698944</v>
      </c>
      <c r="J123" s="2">
        <f t="shared" si="39"/>
        <v>473144.54954794102</v>
      </c>
      <c r="K123" s="2">
        <f t="shared" si="24"/>
        <v>48719.760381796419</v>
      </c>
      <c r="L123" s="2">
        <f t="shared" si="24"/>
        <v>414117.96324526955</v>
      </c>
      <c r="M123" s="2"/>
      <c r="N123" s="28">
        <f t="shared" si="40"/>
        <v>4623221.8413725458</v>
      </c>
      <c r="O123" s="2">
        <f t="shared" si="33"/>
        <v>6117.1536607558155</v>
      </c>
      <c r="P123" s="2">
        <f t="shared" si="34"/>
        <v>56266.763843387365</v>
      </c>
      <c r="R123">
        <f t="shared" si="35"/>
        <v>102</v>
      </c>
      <c r="S123" s="89">
        <f t="shared" si="25"/>
        <v>0</v>
      </c>
      <c r="T123" s="89">
        <f>IF(AND(S123=0,S122&gt;0),SUM($G123:$H$381),S123)</f>
        <v>0</v>
      </c>
      <c r="U123" s="82">
        <f>SUM(T123:T$381)</f>
        <v>0</v>
      </c>
      <c r="V123" s="68">
        <f>localspline(R123,'BBG rates'!$G$10:$G$27,'BBG rates'!$K$10:$K$27)</f>
        <v>1.0262915229336613</v>
      </c>
      <c r="W123" s="68">
        <f>locallinterp(R123,'BBG rates'!$G$10:$G$27,'BBG rates'!$J$10:$J$27)</f>
        <v>-0.29849999999999999</v>
      </c>
      <c r="X123" s="56">
        <f t="shared" si="36"/>
        <v>-0.29890916583643623</v>
      </c>
      <c r="Y123" s="66">
        <f t="shared" si="26"/>
        <v>0</v>
      </c>
      <c r="Z123" s="72">
        <f t="shared" si="27"/>
        <v>0</v>
      </c>
      <c r="AA123" s="79">
        <f t="shared" si="28"/>
        <v>0</v>
      </c>
      <c r="AB123" s="81">
        <f t="shared" si="37"/>
        <v>0</v>
      </c>
      <c r="AD123" s="95">
        <f>locallinterp(R123,'BBG rates'!$N$10:$N$369,'BBG rates'!$P$10:$P$369)</f>
        <v>8.6588659919254471</v>
      </c>
      <c r="AI123" s="185">
        <f t="shared" si="29"/>
        <v>102</v>
      </c>
      <c r="AJ123" s="127">
        <f>locallinterp(MIN(AI123,CAP_Senior*12),'BBG rates'!$X$24:$X$65,'BBG rates'!$Y$24:$Y$65)</f>
        <v>51.593861453032844</v>
      </c>
      <c r="AK123" s="127">
        <f>locallinterp(MIN(AI123,CAP_CB*12),'BBG rates'!$AA$25:$AA$40,'BBG rates'!$AC$25:$AC$40)</f>
        <v>9.3999999999999986</v>
      </c>
      <c r="AL123" s="144">
        <f t="shared" si="30"/>
        <v>16.572956447015581</v>
      </c>
      <c r="AM123" s="142">
        <f>(SUMPRODUCT(AL123:AL$381,G123:G$381)+SUMPRODUCT(AL123:AL$381,H123:H$381))/12</f>
        <v>5106792.7233784776</v>
      </c>
    </row>
    <row r="124" spans="1:39" x14ac:dyDescent="0.2">
      <c r="A124" s="7">
        <v>103</v>
      </c>
      <c r="B124" s="7">
        <v>51.5</v>
      </c>
      <c r="C124" s="7">
        <v>25.75</v>
      </c>
      <c r="D124" s="12">
        <f t="shared" si="22"/>
        <v>8.5833333333333339</v>
      </c>
      <c r="E124" s="29">
        <f t="shared" si="38"/>
        <v>3257898.1308991034</v>
      </c>
      <c r="F124" s="2">
        <f t="shared" si="23"/>
        <v>4325.5126248745464</v>
      </c>
      <c r="G124" s="2">
        <f t="shared" si="31"/>
        <v>40323.771324683257</v>
      </c>
      <c r="H124" s="2">
        <f t="shared" si="32"/>
        <v>10700.541505894798</v>
      </c>
      <c r="I124" s="2">
        <f t="shared" si="21"/>
        <v>55349.825455452599</v>
      </c>
      <c r="J124" s="2">
        <f t="shared" si="39"/>
        <v>475086.00182596815</v>
      </c>
      <c r="K124" s="2">
        <f t="shared" si="24"/>
        <v>48381.478149794675</v>
      </c>
      <c r="L124" s="2">
        <f t="shared" si="24"/>
        <v>415274.35411907098</v>
      </c>
      <c r="M124" s="2"/>
      <c r="N124" s="28">
        <f t="shared" si="40"/>
        <v>4566881.5240985462</v>
      </c>
      <c r="O124" s="2">
        <f t="shared" si="33"/>
        <v>6043.6002301438011</v>
      </c>
      <c r="P124" s="2">
        <f t="shared" si="34"/>
        <v>56340.317273999368</v>
      </c>
      <c r="R124">
        <f t="shared" si="35"/>
        <v>103</v>
      </c>
      <c r="S124" s="89">
        <f t="shared" si="25"/>
        <v>0</v>
      </c>
      <c r="T124" s="89">
        <f>IF(AND(S124=0,S123&gt;0),SUM($G124:$H$381),S124)</f>
        <v>0</v>
      </c>
      <c r="U124" s="82">
        <f>SUM(T124:T$381)</f>
        <v>0</v>
      </c>
      <c r="V124" s="68">
        <f>localspline(R124,'BBG rates'!$G$10:$G$27,'BBG rates'!$K$10:$K$27)</f>
        <v>1.0261747690642877</v>
      </c>
      <c r="W124" s="68">
        <f>locallinterp(R124,'BBG rates'!$G$10:$G$27,'BBG rates'!$J$10:$J$27)</f>
        <v>-0.29425000000000001</v>
      </c>
      <c r="X124" s="56">
        <f t="shared" si="36"/>
        <v>-0.29464758667061552</v>
      </c>
      <c r="Y124" s="66">
        <f t="shared" si="26"/>
        <v>0</v>
      </c>
      <c r="Z124" s="72">
        <f t="shared" si="27"/>
        <v>0</v>
      </c>
      <c r="AA124" s="79">
        <f t="shared" si="28"/>
        <v>0</v>
      </c>
      <c r="AB124" s="81">
        <f t="shared" si="37"/>
        <v>0</v>
      </c>
      <c r="AD124" s="95">
        <f>locallinterp(R124,'BBG rates'!$N$10:$N$369,'BBG rates'!$P$10:$P$369)</f>
        <v>8.7443805560141374</v>
      </c>
      <c r="AI124" s="185">
        <f t="shared" si="29"/>
        <v>103</v>
      </c>
      <c r="AJ124" s="127">
        <f>locallinterp(MIN(AI124,CAP_Senior*12),'BBG rates'!$X$24:$X$65,'BBG rates'!$Y$24:$Y$65)</f>
        <v>51.78074386960764</v>
      </c>
      <c r="AK124" s="127">
        <f>locallinterp(MIN(AI124,CAP_CB*12),'BBG rates'!$AA$25:$AA$40,'BBG rates'!$AC$25:$AC$40)</f>
        <v>9.4333333333333336</v>
      </c>
      <c r="AL124" s="144">
        <f t="shared" si="30"/>
        <v>16.632393124499966</v>
      </c>
      <c r="AM124" s="142">
        <f>(SUMPRODUCT(AL124:AL$381,G124:G$381)+SUMPRODUCT(AL124:AL$381,H124:H$381))/12</f>
        <v>5035982.6559734195</v>
      </c>
    </row>
    <row r="125" spans="1:39" x14ac:dyDescent="0.2">
      <c r="A125" s="7">
        <v>104</v>
      </c>
      <c r="B125" s="7">
        <v>52</v>
      </c>
      <c r="C125" s="7">
        <v>26</v>
      </c>
      <c r="D125" s="12">
        <f t="shared" si="22"/>
        <v>8.6666666666666661</v>
      </c>
      <c r="E125" s="29">
        <f t="shared" si="38"/>
        <v>3207120.068007716</v>
      </c>
      <c r="F125" s="2">
        <f t="shared" si="23"/>
        <v>4258.8122675595996</v>
      </c>
      <c r="G125" s="2">
        <f t="shared" si="31"/>
        <v>40244.301544885828</v>
      </c>
      <c r="H125" s="2">
        <f t="shared" si="32"/>
        <v>10533.76134650158</v>
      </c>
      <c r="I125" s="2">
        <f t="shared" si="21"/>
        <v>55036.875158947012</v>
      </c>
      <c r="J125" s="2">
        <f t="shared" si="39"/>
        <v>476986.25137754076</v>
      </c>
      <c r="K125" s="2">
        <f t="shared" si="24"/>
        <v>48045.121311170769</v>
      </c>
      <c r="L125" s="2">
        <f t="shared" si="24"/>
        <v>416391.05136347999</v>
      </c>
      <c r="M125" s="2"/>
      <c r="N125" s="28">
        <f t="shared" si="40"/>
        <v>4510467.5572429076</v>
      </c>
      <c r="O125" s="2">
        <f t="shared" si="33"/>
        <v>5969.9506485043376</v>
      </c>
      <c r="P125" s="2">
        <f t="shared" si="34"/>
        <v>56413.966855638828</v>
      </c>
      <c r="R125">
        <f t="shared" si="35"/>
        <v>104</v>
      </c>
      <c r="S125" s="89">
        <f t="shared" si="25"/>
        <v>0</v>
      </c>
      <c r="T125" s="89">
        <f>IF(AND(S125=0,S124&gt;0),SUM($G125:$H$381),S125)</f>
        <v>0</v>
      </c>
      <c r="U125" s="82">
        <f>SUM(T125:T$381)</f>
        <v>0</v>
      </c>
      <c r="V125" s="68">
        <f>localspline(R125,'BBG rates'!$G$10:$G$27,'BBG rates'!$K$10:$K$27)</f>
        <v>1.0260484696251713</v>
      </c>
      <c r="W125" s="68">
        <f>locallinterp(R125,'BBG rates'!$G$10:$G$27,'BBG rates'!$J$10:$J$27)</f>
        <v>-0.29000000000000004</v>
      </c>
      <c r="X125" s="56">
        <f t="shared" si="36"/>
        <v>-0.29038617401559996</v>
      </c>
      <c r="Y125" s="66">
        <f t="shared" si="26"/>
        <v>0</v>
      </c>
      <c r="Z125" s="72">
        <f t="shared" si="27"/>
        <v>0</v>
      </c>
      <c r="AA125" s="79">
        <f t="shared" si="28"/>
        <v>0</v>
      </c>
      <c r="AB125" s="81">
        <f t="shared" si="37"/>
        <v>0</v>
      </c>
      <c r="AD125" s="95">
        <f>locallinterp(R125,'BBG rates'!$N$10:$N$369,'BBG rates'!$P$10:$P$369)</f>
        <v>8.8298845951495686</v>
      </c>
      <c r="AI125" s="185">
        <f t="shared" si="29"/>
        <v>104</v>
      </c>
      <c r="AJ125" s="127">
        <f>locallinterp(MIN(AI125,CAP_Senior*12),'BBG rates'!$X$24:$X$65,'BBG rates'!$Y$24:$Y$65)</f>
        <v>51.967626286182437</v>
      </c>
      <c r="AK125" s="127">
        <f>locallinterp(MIN(AI125,CAP_CB*12),'BBG rates'!$AA$25:$AA$40,'BBG rates'!$AC$25:$AC$40)</f>
        <v>9.4666666666666668</v>
      </c>
      <c r="AL125" s="144">
        <f t="shared" si="30"/>
        <v>16.691829801984348</v>
      </c>
      <c r="AM125" s="142">
        <f>(SUMPRODUCT(AL125:AL$381,G125:G$381)+SUMPRODUCT(AL125:AL$381,H125:H$381))/12</f>
        <v>4965261.2868146161</v>
      </c>
    </row>
    <row r="126" spans="1:39" x14ac:dyDescent="0.2">
      <c r="A126" s="7">
        <v>105</v>
      </c>
      <c r="B126" s="7">
        <v>52.5</v>
      </c>
      <c r="C126" s="7">
        <v>26.25</v>
      </c>
      <c r="D126" s="12">
        <f t="shared" si="22"/>
        <v>8.75</v>
      </c>
      <c r="E126" s="29">
        <f t="shared" si="38"/>
        <v>3156587.2927915915</v>
      </c>
      <c r="F126" s="2">
        <f t="shared" si="23"/>
        <v>4192.4338148039051</v>
      </c>
      <c r="G126" s="2">
        <f t="shared" si="31"/>
        <v>40164.988383522003</v>
      </c>
      <c r="H126" s="2">
        <f t="shared" si="32"/>
        <v>10367.786832602655</v>
      </c>
      <c r="I126" s="2">
        <f t="shared" si="21"/>
        <v>54725.209030928556</v>
      </c>
      <c r="J126" s="2">
        <f t="shared" si="39"/>
        <v>478845.57902062486</v>
      </c>
      <c r="K126" s="2">
        <f t="shared" si="24"/>
        <v>47710.679820598983</v>
      </c>
      <c r="L126" s="2">
        <f t="shared" si="24"/>
        <v>417468.44843024114</v>
      </c>
      <c r="M126" s="2"/>
      <c r="N126" s="28">
        <f t="shared" si="40"/>
        <v>4453979.8445289107</v>
      </c>
      <c r="O126" s="2">
        <f t="shared" si="33"/>
        <v>5896.2047901462101</v>
      </c>
      <c r="P126" s="2">
        <f t="shared" si="34"/>
        <v>56487.712713996953</v>
      </c>
      <c r="R126">
        <f t="shared" si="35"/>
        <v>105</v>
      </c>
      <c r="S126" s="89">
        <f t="shared" si="25"/>
        <v>0</v>
      </c>
      <c r="T126" s="89">
        <f>IF(AND(S126=0,S125&gt;0),SUM($G126:$H$381),S126)</f>
        <v>0</v>
      </c>
      <c r="U126" s="82">
        <f>SUM(T126:T$381)</f>
        <v>0</v>
      </c>
      <c r="V126" s="68">
        <f>localspline(R126,'BBG rates'!$G$10:$G$27,'BBG rates'!$K$10:$K$27)</f>
        <v>1.0259122699387149</v>
      </c>
      <c r="W126" s="68">
        <f>locallinterp(R126,'BBG rates'!$G$10:$G$27,'BBG rates'!$J$10:$J$27)</f>
        <v>-0.28575</v>
      </c>
      <c r="X126" s="56">
        <f t="shared" si="36"/>
        <v>-0.28612492785766719</v>
      </c>
      <c r="Y126" s="66">
        <f t="shared" si="26"/>
        <v>0</v>
      </c>
      <c r="Z126" s="72">
        <f t="shared" si="27"/>
        <v>0</v>
      </c>
      <c r="AA126" s="79">
        <f t="shared" si="28"/>
        <v>0</v>
      </c>
      <c r="AB126" s="81">
        <f t="shared" si="37"/>
        <v>0</v>
      </c>
      <c r="AD126" s="95">
        <f>locallinterp(R126,'BBG rates'!$N$10:$N$369,'BBG rates'!$P$10:$P$369)</f>
        <v>8.9153772843111287</v>
      </c>
      <c r="AI126" s="185">
        <f t="shared" si="29"/>
        <v>105</v>
      </c>
      <c r="AJ126" s="127">
        <f>locallinterp(MIN(AI126,CAP_Senior*12),'BBG rates'!$X$24:$X$65,'BBG rates'!$Y$24:$Y$65)</f>
        <v>52.154508702757234</v>
      </c>
      <c r="AK126" s="127">
        <f>locallinterp(MIN(AI126,CAP_CB*12),'BBG rates'!$AA$25:$AA$40,'BBG rates'!$AC$25:$AC$40)</f>
        <v>9.5</v>
      </c>
      <c r="AL126" s="144">
        <f t="shared" si="30"/>
        <v>16.751266479468732</v>
      </c>
      <c r="AM126" s="142">
        <f>(SUMPRODUCT(AL126:AL$381,G126:G$381)+SUMPRODUCT(AL126:AL$381,H126:H$381))/12</f>
        <v>4894629.7215264905</v>
      </c>
    </row>
    <row r="127" spans="1:39" x14ac:dyDescent="0.2">
      <c r="A127" s="7">
        <v>106</v>
      </c>
      <c r="B127" s="7">
        <v>53</v>
      </c>
      <c r="C127" s="7">
        <v>26.5</v>
      </c>
      <c r="D127" s="12">
        <f t="shared" si="22"/>
        <v>8.8333333333333339</v>
      </c>
      <c r="E127" s="29">
        <f t="shared" si="38"/>
        <v>3106298.8464446552</v>
      </c>
      <c r="F127" s="2">
        <f t="shared" si="23"/>
        <v>4126.3760087101118</v>
      </c>
      <c r="G127" s="2">
        <f t="shared" si="31"/>
        <v>40085.831531929347</v>
      </c>
      <c r="H127" s="2">
        <f t="shared" si="32"/>
        <v>10202.614815006806</v>
      </c>
      <c r="I127" s="2">
        <f t="shared" si="21"/>
        <v>54414.822355646262</v>
      </c>
      <c r="J127" s="2">
        <f t="shared" si="39"/>
        <v>480664.26414154202</v>
      </c>
      <c r="K127" s="2">
        <f t="shared" si="24"/>
        <v>47378.143682759423</v>
      </c>
      <c r="L127" s="2">
        <f t="shared" si="24"/>
        <v>418506.93586437497</v>
      </c>
      <c r="M127" s="2"/>
      <c r="N127" s="28">
        <f t="shared" si="40"/>
        <v>4397418.2895539813</v>
      </c>
      <c r="O127" s="2">
        <f t="shared" si="33"/>
        <v>5822.362529213895</v>
      </c>
      <c r="P127" s="2">
        <f t="shared" si="34"/>
        <v>56561.554974929277</v>
      </c>
      <c r="R127">
        <f t="shared" si="35"/>
        <v>106</v>
      </c>
      <c r="S127" s="89">
        <f t="shared" si="25"/>
        <v>0</v>
      </c>
      <c r="T127" s="89">
        <f>IF(AND(S127=0,S126&gt;0),SUM($G127:$H$381),S127)</f>
        <v>0</v>
      </c>
      <c r="U127" s="82">
        <f>SUM(T127:T$381)</f>
        <v>0</v>
      </c>
      <c r="V127" s="68">
        <f>localspline(R127,'BBG rates'!$G$10:$G$27,'BBG rates'!$K$10:$K$27)</f>
        <v>1.025765919646864</v>
      </c>
      <c r="W127" s="68">
        <f>locallinterp(R127,'BBG rates'!$G$10:$G$27,'BBG rates'!$J$10:$J$27)</f>
        <v>-0.28150000000000003</v>
      </c>
      <c r="X127" s="56">
        <f t="shared" si="36"/>
        <v>-0.28186384818322807</v>
      </c>
      <c r="Y127" s="66">
        <f t="shared" si="26"/>
        <v>0</v>
      </c>
      <c r="Z127" s="72">
        <f t="shared" si="27"/>
        <v>0</v>
      </c>
      <c r="AA127" s="79">
        <f t="shared" si="28"/>
        <v>0</v>
      </c>
      <c r="AB127" s="81">
        <f t="shared" si="37"/>
        <v>0</v>
      </c>
      <c r="AD127" s="95">
        <f>locallinterp(R127,'BBG rates'!$N$10:$N$369,'BBG rates'!$P$10:$P$369)</f>
        <v>9.0008577776150336</v>
      </c>
      <c r="AI127" s="185">
        <f t="shared" si="29"/>
        <v>106</v>
      </c>
      <c r="AJ127" s="127">
        <f>locallinterp(MIN(AI127,CAP_Senior*12),'BBG rates'!$X$24:$X$65,'BBG rates'!$Y$24:$Y$65)</f>
        <v>52.34139111933203</v>
      </c>
      <c r="AK127" s="127">
        <f>locallinterp(MIN(AI127,CAP_CB*12),'BBG rates'!$AA$25:$AA$40,'BBG rates'!$AC$25:$AC$40)</f>
        <v>9.5333333333333332</v>
      </c>
      <c r="AL127" s="144">
        <f t="shared" si="30"/>
        <v>16.81070315695311</v>
      </c>
      <c r="AM127" s="142">
        <f>(SUMPRODUCT(AL127:AL$381,G127:G$381)+SUMPRODUCT(AL127:AL$381,H127:H$381))/12</f>
        <v>4824089.0562271243</v>
      </c>
    </row>
    <row r="128" spans="1:39" x14ac:dyDescent="0.2">
      <c r="A128" s="7">
        <v>107</v>
      </c>
      <c r="B128" s="7">
        <v>53.5</v>
      </c>
      <c r="C128" s="7">
        <v>26.75</v>
      </c>
      <c r="D128" s="12">
        <f t="shared" si="22"/>
        <v>8.9166666666666661</v>
      </c>
      <c r="E128" s="29">
        <f t="shared" si="38"/>
        <v>3056253.7736067604</v>
      </c>
      <c r="F128" s="2">
        <f t="shared" si="23"/>
        <v>4060.637595901072</v>
      </c>
      <c r="G128" s="2">
        <f t="shared" si="31"/>
        <v>40006.830682053755</v>
      </c>
      <c r="H128" s="2">
        <f t="shared" si="32"/>
        <v>10038.24215584093</v>
      </c>
      <c r="I128" s="2">
        <f t="shared" si="21"/>
        <v>54105.710433795757</v>
      </c>
      <c r="J128" s="2">
        <f t="shared" si="39"/>
        <v>482442.58470134548</v>
      </c>
      <c r="K128" s="2">
        <f t="shared" si="24"/>
        <v>47047.502952095907</v>
      </c>
      <c r="L128" s="2">
        <f t="shared" si="24"/>
        <v>419506.90132285515</v>
      </c>
      <c r="M128" s="2"/>
      <c r="N128" s="28">
        <f t="shared" si="40"/>
        <v>4340782.7957895258</v>
      </c>
      <c r="O128" s="2">
        <f t="shared" si="33"/>
        <v>5748.4237396873486</v>
      </c>
      <c r="P128" s="2">
        <f t="shared" si="34"/>
        <v>56635.493764455801</v>
      </c>
      <c r="R128">
        <f t="shared" si="35"/>
        <v>107</v>
      </c>
      <c r="S128" s="89">
        <f t="shared" si="25"/>
        <v>0</v>
      </c>
      <c r="T128" s="89">
        <f>IF(AND(S128=0,S127&gt;0),SUM($G128:$H$381),S128)</f>
        <v>0</v>
      </c>
      <c r="U128" s="82">
        <f>SUM(T128:T$381)</f>
        <v>0</v>
      </c>
      <c r="V128" s="68">
        <f>localspline(R128,'BBG rates'!$G$10:$G$27,'BBG rates'!$K$10:$K$27)</f>
        <v>1.0256091013278616</v>
      </c>
      <c r="W128" s="68">
        <f>locallinterp(R128,'BBG rates'!$G$10:$G$27,'BBG rates'!$J$10:$J$27)</f>
        <v>-0.27725</v>
      </c>
      <c r="X128" s="56">
        <f t="shared" si="36"/>
        <v>-0.27760293497869348</v>
      </c>
      <c r="Y128" s="66">
        <f t="shared" si="26"/>
        <v>0</v>
      </c>
      <c r="Z128" s="72">
        <f t="shared" si="27"/>
        <v>0</v>
      </c>
      <c r="AA128" s="79">
        <f t="shared" si="28"/>
        <v>0</v>
      </c>
      <c r="AB128" s="81">
        <f t="shared" si="37"/>
        <v>0</v>
      </c>
      <c r="AD128" s="95">
        <f>locallinterp(R128,'BBG rates'!$N$10:$N$369,'BBG rates'!$P$10:$P$369)</f>
        <v>9.0863252027256891</v>
      </c>
      <c r="AI128" s="185">
        <f t="shared" si="29"/>
        <v>107</v>
      </c>
      <c r="AJ128" s="127">
        <f>locallinterp(MIN(AI128,CAP_Senior*12),'BBG rates'!$X$24:$X$65,'BBG rates'!$Y$24:$Y$65)</f>
        <v>52.52827353590682</v>
      </c>
      <c r="AK128" s="127">
        <f>locallinterp(MIN(AI128,CAP_CB*12),'BBG rates'!$AA$25:$AA$40,'BBG rates'!$AC$25:$AC$40)</f>
        <v>9.5666666666666664</v>
      </c>
      <c r="AL128" s="144">
        <f t="shared" si="30"/>
        <v>16.870139834437492</v>
      </c>
      <c r="AM128" s="142">
        <f>(SUMPRODUCT(AL128:AL$381,G128:G$381)+SUMPRODUCT(AL128:AL$381,H128:H$381))/12</f>
        <v>4753640.377580232</v>
      </c>
    </row>
    <row r="129" spans="1:39" x14ac:dyDescent="0.2">
      <c r="A129" s="7">
        <v>108</v>
      </c>
      <c r="B129" s="7">
        <v>54</v>
      </c>
      <c r="C129" s="7">
        <v>27</v>
      </c>
      <c r="D129" s="12">
        <f t="shared" si="22"/>
        <v>9</v>
      </c>
      <c r="E129" s="29">
        <f t="shared" si="38"/>
        <v>3006451.1223518015</v>
      </c>
      <c r="F129" s="2">
        <f t="shared" si="23"/>
        <v>3995.2173275042446</v>
      </c>
      <c r="G129" s="2">
        <f t="shared" si="31"/>
        <v>39927.985526448247</v>
      </c>
      <c r="H129" s="2">
        <f t="shared" si="32"/>
        <v>9874.6657285110105</v>
      </c>
      <c r="I129" s="2">
        <f t="shared" si="21"/>
        <v>53797.868582463503</v>
      </c>
      <c r="J129" s="2">
        <f t="shared" si="39"/>
        <v>484180.8172421715</v>
      </c>
      <c r="K129" s="2">
        <f t="shared" si="24"/>
        <v>46718.747732575132</v>
      </c>
      <c r="L129" s="2">
        <f t="shared" si="24"/>
        <v>420468.72959317616</v>
      </c>
      <c r="M129" s="2"/>
      <c r="N129" s="28">
        <f t="shared" si="40"/>
        <v>4284073.2665807642</v>
      </c>
      <c r="O129" s="2">
        <f t="shared" si="33"/>
        <v>5674.388295381792</v>
      </c>
      <c r="P129" s="2">
        <f t="shared" si="34"/>
        <v>56709.529208761378</v>
      </c>
      <c r="R129">
        <f t="shared" si="35"/>
        <v>108</v>
      </c>
      <c r="S129" s="89">
        <f t="shared" si="25"/>
        <v>0</v>
      </c>
      <c r="T129" s="89">
        <f>IF(AND(S129=0,S128&gt;0),SUM($G129:$H$381),S129)</f>
        <v>0</v>
      </c>
      <c r="U129" s="82">
        <f>SUM(T129:T$381)</f>
        <v>0</v>
      </c>
      <c r="V129" s="68">
        <f>localspline(R129,'BBG rates'!$G$10:$G$27,'BBG rates'!$K$10:$K$27)</f>
        <v>1.0254415273666382</v>
      </c>
      <c r="W129" s="68">
        <f>locallinterp(R129,'BBG rates'!$G$10:$G$27,'BBG rates'!$J$10:$J$27)</f>
        <v>-0.27300000000000002</v>
      </c>
      <c r="X129" s="56">
        <f t="shared" si="36"/>
        <v>-0.27334218823060752</v>
      </c>
      <c r="Y129" s="66">
        <f t="shared" si="26"/>
        <v>0</v>
      </c>
      <c r="Z129" s="72">
        <f t="shared" si="27"/>
        <v>0</v>
      </c>
      <c r="AA129" s="79">
        <f t="shared" si="28"/>
        <v>0</v>
      </c>
      <c r="AB129" s="81">
        <f t="shared" si="37"/>
        <v>0</v>
      </c>
      <c r="AD129" s="95">
        <f>locallinterp(R129,'BBG rates'!$N$10:$N$369,'BBG rates'!$P$10:$P$369)</f>
        <v>9.171778663339575</v>
      </c>
      <c r="AI129" s="185">
        <f t="shared" si="29"/>
        <v>108</v>
      </c>
      <c r="AJ129" s="127">
        <f>locallinterp(MIN(AI129,CAP_Senior*12),'BBG rates'!$X$24:$X$65,'BBG rates'!$Y$24:$Y$65)</f>
        <v>52.715155952481616</v>
      </c>
      <c r="AK129" s="127">
        <f>locallinterp(MIN(AI129,CAP_CB*12),'BBG rates'!$AA$25:$AA$40,'BBG rates'!$AC$25:$AC$40)</f>
        <v>9.6</v>
      </c>
      <c r="AL129" s="144">
        <f t="shared" si="30"/>
        <v>16.929576511921873</v>
      </c>
      <c r="AM129" s="142">
        <f>(SUMPRODUCT(AL129:AL$381,G129:G$381)+SUMPRODUCT(AL129:AL$381,H129:H$381))/12</f>
        <v>4683284.7628469076</v>
      </c>
    </row>
    <row r="130" spans="1:39" x14ac:dyDescent="0.2">
      <c r="A130" s="7">
        <v>109</v>
      </c>
      <c r="B130" s="7">
        <v>54.5</v>
      </c>
      <c r="C130" s="7">
        <v>27.25</v>
      </c>
      <c r="D130" s="12">
        <f t="shared" si="22"/>
        <v>9.0833333333333339</v>
      </c>
      <c r="E130" s="29">
        <f t="shared" si="38"/>
        <v>2956889.9441758669</v>
      </c>
      <c r="F130" s="2">
        <f t="shared" si="23"/>
        <v>3930.113959136163</v>
      </c>
      <c r="G130" s="2">
        <f t="shared" si="31"/>
        <v>39849.295758271772</v>
      </c>
      <c r="H130" s="2">
        <f t="shared" si="32"/>
        <v>9711.8824176632043</v>
      </c>
      <c r="I130" s="2">
        <f t="shared" si="21"/>
        <v>53491.29213507114</v>
      </c>
      <c r="J130" s="2">
        <f t="shared" si="39"/>
        <v>485879.23689356289</v>
      </c>
      <c r="K130" s="2">
        <f t="shared" si="24"/>
        <v>46391.86817744701</v>
      </c>
      <c r="L130" s="2">
        <f t="shared" si="24"/>
        <v>421392.80261181039</v>
      </c>
      <c r="M130" s="2"/>
      <c r="N130" s="28">
        <f t="shared" si="40"/>
        <v>4227289.6051465683</v>
      </c>
      <c r="O130" s="2">
        <f t="shared" si="33"/>
        <v>5600.2560699474907</v>
      </c>
      <c r="P130" s="2">
        <f t="shared" si="34"/>
        <v>56783.661434195681</v>
      </c>
      <c r="R130">
        <f t="shared" si="35"/>
        <v>109</v>
      </c>
      <c r="S130" s="89">
        <f t="shared" si="25"/>
        <v>0</v>
      </c>
      <c r="T130" s="89">
        <f>IF(AND(S130=0,S129&gt;0),SUM($G130:$H$381),S130)</f>
        <v>0</v>
      </c>
      <c r="U130" s="82">
        <f>SUM(T130:T$381)</f>
        <v>0</v>
      </c>
      <c r="V130" s="68">
        <f>localspline(R130,'BBG rates'!$G$10:$G$27,'BBG rates'!$K$10:$K$27)</f>
        <v>1.0252631447519678</v>
      </c>
      <c r="W130" s="68">
        <f>locallinterp(R130,'BBG rates'!$G$10:$G$27,'BBG rates'!$J$10:$J$27)</f>
        <v>-0.26866666666666666</v>
      </c>
      <c r="X130" s="56">
        <f t="shared" si="36"/>
        <v>-0.26899806879856492</v>
      </c>
      <c r="Y130" s="66">
        <f t="shared" si="26"/>
        <v>0</v>
      </c>
      <c r="Z130" s="72">
        <f t="shared" si="27"/>
        <v>0</v>
      </c>
      <c r="AA130" s="79">
        <f t="shared" si="28"/>
        <v>0</v>
      </c>
      <c r="AB130" s="81">
        <f t="shared" si="37"/>
        <v>0</v>
      </c>
      <c r="AD130" s="95">
        <f>locallinterp(R130,'BBG rates'!$N$10:$N$369,'BBG rates'!$P$10:$P$369)</f>
        <v>9.2572172587355723</v>
      </c>
      <c r="AI130" s="185">
        <f t="shared" si="29"/>
        <v>109</v>
      </c>
      <c r="AJ130" s="127">
        <f>locallinterp(MIN(AI130,CAP_Senior*12),'BBG rates'!$X$24:$X$65,'BBG rates'!$Y$24:$Y$65)</f>
        <v>52.8823279706587</v>
      </c>
      <c r="AK130" s="127">
        <f>locallinterp(MIN(AI130,CAP_CB*12),'BBG rates'!$AA$25:$AA$40,'BBG rates'!$AC$25:$AC$40)</f>
        <v>9.6333333333333329</v>
      </c>
      <c r="AL130" s="144">
        <f t="shared" si="30"/>
        <v>16.985662421678647</v>
      </c>
      <c r="AM130" s="142">
        <f>(SUMPRODUCT(AL130:AL$381,G130:G$381)+SUMPRODUCT(AL130:AL$381,H130:H$381))/12</f>
        <v>4613023.2799371248</v>
      </c>
    </row>
    <row r="131" spans="1:39" x14ac:dyDescent="0.2">
      <c r="A131" s="7">
        <v>110</v>
      </c>
      <c r="B131" s="7">
        <v>55</v>
      </c>
      <c r="C131" s="7">
        <v>27.5</v>
      </c>
      <c r="D131" s="12">
        <f t="shared" si="22"/>
        <v>9.1666666666666661</v>
      </c>
      <c r="E131" s="29">
        <f t="shared" si="38"/>
        <v>2907569.2939854339</v>
      </c>
      <c r="F131" s="2">
        <f t="shared" si="23"/>
        <v>3865.3262508869407</v>
      </c>
      <c r="G131" s="2">
        <f t="shared" si="31"/>
        <v>39770.761071287925</v>
      </c>
      <c r="H131" s="2">
        <f t="shared" si="32"/>
        <v>9549.8891191450602</v>
      </c>
      <c r="I131" s="2">
        <f t="shared" si="21"/>
        <v>53185.976441319923</v>
      </c>
      <c r="J131" s="2">
        <f t="shared" si="39"/>
        <v>487538.11737876595</v>
      </c>
      <c r="K131" s="2">
        <f t="shared" si="24"/>
        <v>46066.854489005891</v>
      </c>
      <c r="L131" s="2">
        <f t="shared" si="24"/>
        <v>422279.49948255398</v>
      </c>
      <c r="M131" s="2"/>
      <c r="N131" s="28">
        <f t="shared" si="40"/>
        <v>4170431.7145792944</v>
      </c>
      <c r="O131" s="2">
        <f t="shared" si="33"/>
        <v>5526.0269368695435</v>
      </c>
      <c r="P131" s="2">
        <f t="shared" si="34"/>
        <v>56857.890567273629</v>
      </c>
      <c r="R131">
        <f t="shared" si="35"/>
        <v>110</v>
      </c>
      <c r="S131" s="89">
        <f t="shared" si="25"/>
        <v>0</v>
      </c>
      <c r="T131" s="89">
        <f>IF(AND(S131=0,S130&gt;0),SUM($G131:$H$381),S131)</f>
        <v>0</v>
      </c>
      <c r="U131" s="82">
        <f>SUM(T131:T$381)</f>
        <v>0</v>
      </c>
      <c r="V131" s="68">
        <f>localspline(R131,'BBG rates'!$G$10:$G$27,'BBG rates'!$K$10:$K$27)</f>
        <v>1.0250747346431872</v>
      </c>
      <c r="W131" s="68">
        <f>locallinterp(R131,'BBG rates'!$G$10:$G$27,'BBG rates'!$J$10:$J$27)</f>
        <v>-0.26433333333333336</v>
      </c>
      <c r="X131" s="56">
        <f t="shared" si="36"/>
        <v>-0.26465412238612096</v>
      </c>
      <c r="Y131" s="66">
        <f t="shared" si="26"/>
        <v>0</v>
      </c>
      <c r="Z131" s="72">
        <f t="shared" si="27"/>
        <v>0</v>
      </c>
      <c r="AA131" s="79">
        <f t="shared" si="28"/>
        <v>0</v>
      </c>
      <c r="AB131" s="81">
        <f t="shared" si="37"/>
        <v>0</v>
      </c>
      <c r="AD131" s="95">
        <f>locallinterp(R131,'BBG rates'!$N$10:$N$369,'BBG rates'!$P$10:$P$369)</f>
        <v>9.342640153289171</v>
      </c>
      <c r="AI131" s="185">
        <f t="shared" si="29"/>
        <v>110</v>
      </c>
      <c r="AJ131" s="127">
        <f>locallinterp(MIN(AI131,CAP_Senior*12),'BBG rates'!$X$24:$X$65,'BBG rates'!$Y$24:$Y$65)</f>
        <v>53.049499988835784</v>
      </c>
      <c r="AK131" s="127">
        <f>locallinterp(MIN(AI131,CAP_CB*12),'BBG rates'!$AA$25:$AA$40,'BBG rates'!$AC$25:$AC$40)</f>
        <v>9.6666666666666661</v>
      </c>
      <c r="AL131" s="144">
        <f t="shared" si="30"/>
        <v>17.041748331435414</v>
      </c>
      <c r="AM131" s="142">
        <f>(SUMPRODUCT(AL131:AL$381,G131:G$381)+SUMPRODUCT(AL131:AL$381,H131:H$381))/12</f>
        <v>4542870.8264606996</v>
      </c>
    </row>
    <row r="132" spans="1:39" x14ac:dyDescent="0.2">
      <c r="A132" s="7">
        <v>111</v>
      </c>
      <c r="B132" s="7">
        <v>55.5</v>
      </c>
      <c r="C132" s="7">
        <v>27.75</v>
      </c>
      <c r="D132" s="12">
        <f t="shared" si="22"/>
        <v>9.25</v>
      </c>
      <c r="E132" s="29">
        <f t="shared" si="38"/>
        <v>2858488.230085603</v>
      </c>
      <c r="F132" s="2">
        <f t="shared" si="23"/>
        <v>3800.8529673048465</v>
      </c>
      <c r="G132" s="2">
        <f t="shared" si="31"/>
        <v>39692.381159863915</v>
      </c>
      <c r="H132" s="2">
        <f t="shared" si="32"/>
        <v>9388.6827399668764</v>
      </c>
      <c r="I132" s="2">
        <f t="shared" si="21"/>
        <v>52881.916867135638</v>
      </c>
      <c r="J132" s="2">
        <f t="shared" si="39"/>
        <v>489157.73102100467</v>
      </c>
      <c r="K132" s="2">
        <f t="shared" si="24"/>
        <v>45743.696918353307</v>
      </c>
      <c r="L132" s="2">
        <f t="shared" si="24"/>
        <v>423129.19649476808</v>
      </c>
      <c r="M132" s="2"/>
      <c r="N132" s="28">
        <f t="shared" si="40"/>
        <v>4113499.4978446187</v>
      </c>
      <c r="O132" s="2">
        <f t="shared" si="33"/>
        <v>5451.7007694676668</v>
      </c>
      <c r="P132" s="2">
        <f t="shared" si="34"/>
        <v>56932.216734675494</v>
      </c>
      <c r="R132">
        <f t="shared" si="35"/>
        <v>111</v>
      </c>
      <c r="S132" s="89">
        <f t="shared" si="25"/>
        <v>0</v>
      </c>
      <c r="T132" s="89">
        <f>IF(AND(S132=0,S131&gt;0),SUM($G132:$H$381),S132)</f>
        <v>0</v>
      </c>
      <c r="U132" s="82">
        <f>SUM(T132:T$381)</f>
        <v>0</v>
      </c>
      <c r="V132" s="68">
        <f>localspline(R132,'BBG rates'!$G$10:$G$27,'BBG rates'!$K$10:$K$27)</f>
        <v>1.0248774990061804</v>
      </c>
      <c r="W132" s="68">
        <f>locallinterp(R132,'BBG rates'!$G$10:$G$27,'BBG rates'!$J$10:$J$27)</f>
        <v>-0.26</v>
      </c>
      <c r="X132" s="56">
        <f t="shared" si="36"/>
        <v>-0.26031034897862071</v>
      </c>
      <c r="Y132" s="66">
        <f t="shared" si="26"/>
        <v>0</v>
      </c>
      <c r="Z132" s="72">
        <f t="shared" si="27"/>
        <v>0</v>
      </c>
      <c r="AA132" s="79">
        <f t="shared" si="28"/>
        <v>0</v>
      </c>
      <c r="AB132" s="81">
        <f t="shared" si="37"/>
        <v>0</v>
      </c>
      <c r="AD132" s="95">
        <f>locallinterp(R132,'BBG rates'!$N$10:$N$369,'BBG rates'!$P$10:$P$369)</f>
        <v>9.4280466115396866</v>
      </c>
      <c r="AI132" s="185">
        <f t="shared" si="29"/>
        <v>111</v>
      </c>
      <c r="AJ132" s="127">
        <f>locallinterp(MIN(AI132,CAP_Senior*12),'BBG rates'!$X$24:$X$65,'BBG rates'!$Y$24:$Y$65)</f>
        <v>53.216672007012875</v>
      </c>
      <c r="AK132" s="127">
        <f>locallinterp(MIN(AI132,CAP_CB*12),'BBG rates'!$AA$25:$AA$40,'BBG rates'!$AC$25:$AC$40)</f>
        <v>9.6999999999999993</v>
      </c>
      <c r="AL132" s="144">
        <f t="shared" si="30"/>
        <v>17.097834241192189</v>
      </c>
      <c r="AM132" s="142">
        <f>(SUMPRODUCT(AL132:AL$381,G132:G$381)+SUMPRODUCT(AL132:AL$381,H132:H$381))/12</f>
        <v>4472828.3174533555</v>
      </c>
    </row>
    <row r="133" spans="1:39" x14ac:dyDescent="0.2">
      <c r="A133" s="7">
        <v>112</v>
      </c>
      <c r="B133" s="7">
        <v>56</v>
      </c>
      <c r="C133" s="7">
        <v>28</v>
      </c>
      <c r="D133" s="12">
        <f t="shared" si="22"/>
        <v>9.3333333333333339</v>
      </c>
      <c r="E133" s="29">
        <f t="shared" si="38"/>
        <v>2809645.8141683708</v>
      </c>
      <c r="F133" s="2">
        <f t="shared" si="23"/>
        <v>3736.6928773809209</v>
      </c>
      <c r="G133" s="2">
        <f t="shared" si="31"/>
        <v>39614.155718969232</v>
      </c>
      <c r="H133" s="2">
        <f t="shared" si="32"/>
        <v>9228.2601982631895</v>
      </c>
      <c r="I133" s="2">
        <f t="shared" si="21"/>
        <v>52579.108794613341</v>
      </c>
      <c r="J133" s="2">
        <f t="shared" si="39"/>
        <v>490738.34874972457</v>
      </c>
      <c r="K133" s="2">
        <f t="shared" si="24"/>
        <v>45422.385765161511</v>
      </c>
      <c r="L133" s="2">
        <f t="shared" si="24"/>
        <v>423942.26714150753</v>
      </c>
      <c r="M133" s="2"/>
      <c r="N133" s="28">
        <f t="shared" si="40"/>
        <v>4056492.8577813716</v>
      </c>
      <c r="O133" s="2">
        <f t="shared" si="33"/>
        <v>5377.2774408959767</v>
      </c>
      <c r="P133" s="2">
        <f t="shared" si="34"/>
        <v>57006.640063247185</v>
      </c>
      <c r="R133">
        <f t="shared" si="35"/>
        <v>112</v>
      </c>
      <c r="S133" s="89">
        <f t="shared" si="25"/>
        <v>0</v>
      </c>
      <c r="T133" s="89">
        <f>IF(AND(S133=0,S132&gt;0),SUM($G133:$H$381),S133)</f>
        <v>0</v>
      </c>
      <c r="U133" s="82">
        <f>SUM(T133:T$381)</f>
        <v>0</v>
      </c>
      <c r="V133" s="68">
        <f>localspline(R133,'BBG rates'!$G$10:$G$27,'BBG rates'!$K$10:$K$27)</f>
        <v>1.0246725206620915</v>
      </c>
      <c r="W133" s="68">
        <f>locallinterp(R133,'BBG rates'!$G$10:$G$27,'BBG rates'!$J$10:$J$27)</f>
        <v>-0.25566666666666671</v>
      </c>
      <c r="X133" s="56">
        <f t="shared" si="36"/>
        <v>-0.2559667485618089</v>
      </c>
      <c r="Y133" s="66">
        <f t="shared" si="26"/>
        <v>0</v>
      </c>
      <c r="Z133" s="72">
        <f t="shared" si="27"/>
        <v>0</v>
      </c>
      <c r="AA133" s="79">
        <f t="shared" si="28"/>
        <v>0</v>
      </c>
      <c r="AB133" s="81">
        <f t="shared" si="37"/>
        <v>0</v>
      </c>
      <c r="AD133" s="95">
        <f>locallinterp(R133,'BBG rates'!$N$10:$N$369,'BBG rates'!$P$10:$P$369)</f>
        <v>9.5134359882615271</v>
      </c>
      <c r="AI133" s="185">
        <f t="shared" si="29"/>
        <v>112</v>
      </c>
      <c r="AJ133" s="127">
        <f>locallinterp(MIN(AI133,CAP_Senior*12),'BBG rates'!$X$24:$X$65,'BBG rates'!$Y$24:$Y$65)</f>
        <v>53.383844025189958</v>
      </c>
      <c r="AK133" s="127">
        <f>locallinterp(MIN(AI133,CAP_CB*12),'BBG rates'!$AA$25:$AA$40,'BBG rates'!$AC$25:$AC$40)</f>
        <v>9.7333333333333325</v>
      </c>
      <c r="AL133" s="144">
        <f t="shared" si="30"/>
        <v>17.153920150948959</v>
      </c>
      <c r="AM133" s="142">
        <f>(SUMPRODUCT(AL133:AL$381,G133:G$381)+SUMPRODUCT(AL133:AL$381,H133:H$381))/12</f>
        <v>4402896.6595416339</v>
      </c>
    </row>
    <row r="134" spans="1:39" x14ac:dyDescent="0.2">
      <c r="A134" s="7">
        <v>113</v>
      </c>
      <c r="B134" s="7">
        <v>56.5</v>
      </c>
      <c r="C134" s="7">
        <v>28.25</v>
      </c>
      <c r="D134" s="12">
        <f t="shared" si="22"/>
        <v>9.4166666666666661</v>
      </c>
      <c r="E134" s="29">
        <f t="shared" si="38"/>
        <v>2761041.111300942</v>
      </c>
      <c r="F134" s="2">
        <f t="shared" si="23"/>
        <v>3672.8447545336448</v>
      </c>
      <c r="G134" s="2">
        <f t="shared" si="31"/>
        <v>39536.084444174558</v>
      </c>
      <c r="H134" s="2">
        <f t="shared" si="32"/>
        <v>9068.6184232543837</v>
      </c>
      <c r="I134" s="2">
        <f t="shared" si="21"/>
        <v>52277.547621962585</v>
      </c>
      <c r="J134" s="2">
        <f t="shared" si="39"/>
        <v>492280.24010681431</v>
      </c>
      <c r="K134" s="2">
        <f t="shared" si="24"/>
        <v>45102.91137743833</v>
      </c>
      <c r="L134" s="2">
        <f t="shared" si="24"/>
        <v>424719.08213754429</v>
      </c>
      <c r="M134" s="2"/>
      <c r="N134" s="28">
        <f t="shared" si="40"/>
        <v>3999411.6971013714</v>
      </c>
      <c r="O134" s="2">
        <f t="shared" si="33"/>
        <v>5302.7568241427725</v>
      </c>
      <c r="P134" s="2">
        <f t="shared" si="34"/>
        <v>57081.160680000394</v>
      </c>
      <c r="R134">
        <f t="shared" si="35"/>
        <v>113</v>
      </c>
      <c r="S134" s="89">
        <f t="shared" si="25"/>
        <v>0</v>
      </c>
      <c r="T134" s="89">
        <f>IF(AND(S134=0,S133&gt;0),SUM($G134:$H$381),S134)</f>
        <v>0</v>
      </c>
      <c r="U134" s="82">
        <f>SUM(T134:T$381)</f>
        <v>0</v>
      </c>
      <c r="V134" s="68">
        <f>localspline(R134,'BBG rates'!$G$10:$G$27,'BBG rates'!$K$10:$K$27)</f>
        <v>1.0244607035944182</v>
      </c>
      <c r="W134" s="68">
        <f>locallinterp(R134,'BBG rates'!$G$10:$G$27,'BBG rates'!$J$10:$J$27)</f>
        <v>-0.25133333333333335</v>
      </c>
      <c r="X134" s="56">
        <f t="shared" si="36"/>
        <v>-0.25162332112143027</v>
      </c>
      <c r="Y134" s="66">
        <f t="shared" si="26"/>
        <v>0</v>
      </c>
      <c r="Z134" s="72">
        <f t="shared" si="27"/>
        <v>0</v>
      </c>
      <c r="AA134" s="79">
        <f t="shared" si="28"/>
        <v>0</v>
      </c>
      <c r="AB134" s="81">
        <f t="shared" si="37"/>
        <v>0</v>
      </c>
      <c r="AD134" s="95">
        <f>locallinterp(R134,'BBG rates'!$N$10:$N$369,'BBG rates'!$P$10:$P$369)</f>
        <v>9.5988077135610617</v>
      </c>
      <c r="AI134" s="185">
        <f t="shared" si="29"/>
        <v>113</v>
      </c>
      <c r="AJ134" s="127">
        <f>locallinterp(MIN(AI134,CAP_Senior*12),'BBG rates'!$X$24:$X$65,'BBG rates'!$Y$24:$Y$65)</f>
        <v>53.551016043367042</v>
      </c>
      <c r="AK134" s="127">
        <f>locallinterp(MIN(AI134,CAP_CB*12),'BBG rates'!$AA$25:$AA$40,'BBG rates'!$AC$25:$AC$40)</f>
        <v>9.7666666666666657</v>
      </c>
      <c r="AL134" s="144">
        <f t="shared" si="30"/>
        <v>17.21000606070573</v>
      </c>
      <c r="AM134" s="142">
        <f>(SUMPRODUCT(AL134:AL$381,G134:G$381)+SUMPRODUCT(AL134:AL$381,H134:H$381))/12</f>
        <v>4333076.7509896634</v>
      </c>
    </row>
    <row r="135" spans="1:39" x14ac:dyDescent="0.2">
      <c r="A135" s="7">
        <v>114</v>
      </c>
      <c r="B135" s="7">
        <v>57</v>
      </c>
      <c r="C135" s="7">
        <v>28.5</v>
      </c>
      <c r="D135" s="12">
        <f t="shared" si="22"/>
        <v>9.5</v>
      </c>
      <c r="E135" s="29">
        <f t="shared" si="38"/>
        <v>2712673.1899140831</v>
      </c>
      <c r="F135" s="2">
        <f t="shared" si="23"/>
        <v>3609.3073765936633</v>
      </c>
      <c r="G135" s="2">
        <f t="shared" si="31"/>
        <v>39458.167031650519</v>
      </c>
      <c r="H135" s="2">
        <f t="shared" si="32"/>
        <v>8909.7543552084317</v>
      </c>
      <c r="I135" s="2">
        <f t="shared" si="21"/>
        <v>51977.228763452615</v>
      </c>
      <c r="J135" s="2">
        <f t="shared" si="39"/>
        <v>493783.67325279984</v>
      </c>
      <c r="K135" s="2">
        <f t="shared" si="24"/>
        <v>44785.264151293042</v>
      </c>
      <c r="L135" s="2">
        <f t="shared" si="24"/>
        <v>425460.00943728391</v>
      </c>
      <c r="M135" s="2"/>
      <c r="N135" s="28">
        <f t="shared" si="40"/>
        <v>3942255.9183892584</v>
      </c>
      <c r="O135" s="2">
        <f t="shared" si="33"/>
        <v>5228.1387920303214</v>
      </c>
      <c r="P135" s="2">
        <f t="shared" si="34"/>
        <v>57155.778712112849</v>
      </c>
      <c r="R135">
        <f t="shared" si="35"/>
        <v>114</v>
      </c>
      <c r="S135" s="89">
        <f t="shared" si="25"/>
        <v>0</v>
      </c>
      <c r="T135" s="89">
        <f>IF(AND(S135=0,S134&gt;0),SUM($G135:$H$381),S135)</f>
        <v>0</v>
      </c>
      <c r="U135" s="82">
        <f>SUM(T135:T$381)</f>
        <v>0</v>
      </c>
      <c r="V135" s="68">
        <f>localspline(R135,'BBG rates'!$G$10:$G$27,'BBG rates'!$K$10:$K$27)</f>
        <v>1.0242433094092576</v>
      </c>
      <c r="W135" s="68">
        <f>locallinterp(R135,'BBG rates'!$G$10:$G$27,'BBG rates'!$J$10:$J$27)</f>
        <v>-0.247</v>
      </c>
      <c r="X135" s="56">
        <f t="shared" si="36"/>
        <v>-0.24728006664269664</v>
      </c>
      <c r="Y135" s="66">
        <f t="shared" si="26"/>
        <v>0</v>
      </c>
      <c r="Z135" s="72">
        <f t="shared" si="27"/>
        <v>0</v>
      </c>
      <c r="AA135" s="79">
        <f t="shared" si="28"/>
        <v>0</v>
      </c>
      <c r="AB135" s="81">
        <f t="shared" si="37"/>
        <v>0</v>
      </c>
      <c r="AD135" s="95">
        <f>locallinterp(R135,'BBG rates'!$N$10:$N$369,'BBG rates'!$P$10:$P$369)</f>
        <v>9.6841613226785004</v>
      </c>
      <c r="AI135" s="185">
        <f t="shared" si="29"/>
        <v>114</v>
      </c>
      <c r="AJ135" s="127">
        <f>locallinterp(MIN(AI135,CAP_Senior*12),'BBG rates'!$X$24:$X$65,'BBG rates'!$Y$24:$Y$65)</f>
        <v>53.718188061544126</v>
      </c>
      <c r="AK135" s="127">
        <f>locallinterp(MIN(AI135,CAP_CB*12),'BBG rates'!$AA$25:$AA$40,'BBG rates'!$AC$25:$AC$40)</f>
        <v>9.8000000000000007</v>
      </c>
      <c r="AL135" s="144">
        <f t="shared" si="30"/>
        <v>17.266091970462504</v>
      </c>
      <c r="AM135" s="142">
        <f>(SUMPRODUCT(AL135:AL$381,G135:G$381)+SUMPRODUCT(AL135:AL$381,H135:H$381))/12</f>
        <v>4263369.4817457255</v>
      </c>
    </row>
    <row r="136" spans="1:39" x14ac:dyDescent="0.2">
      <c r="A136" s="7">
        <v>115</v>
      </c>
      <c r="B136" s="7">
        <v>57.5</v>
      </c>
      <c r="C136" s="7">
        <v>28.75</v>
      </c>
      <c r="D136" s="12">
        <f t="shared" si="22"/>
        <v>9.5833333333333339</v>
      </c>
      <c r="E136" s="29">
        <f t="shared" si="38"/>
        <v>2664541.1217905139</v>
      </c>
      <c r="F136" s="2">
        <f t="shared" si="23"/>
        <v>3546.0795257885602</v>
      </c>
      <c r="G136" s="2">
        <f t="shared" si="31"/>
        <v>39380.403178166518</v>
      </c>
      <c r="H136" s="2">
        <f t="shared" si="32"/>
        <v>8751.6649454027684</v>
      </c>
      <c r="I136" s="2">
        <f t="shared" si="21"/>
        <v>51678.147649357852</v>
      </c>
      <c r="J136" s="2">
        <f t="shared" si="39"/>
        <v>495248.91497301275</v>
      </c>
      <c r="K136" s="2">
        <f t="shared" si="24"/>
        <v>44469.434530703424</v>
      </c>
      <c r="L136" s="2">
        <f t="shared" si="24"/>
        <v>426165.4142525745</v>
      </c>
      <c r="M136" s="2"/>
      <c r="N136" s="28">
        <f t="shared" si="40"/>
        <v>3885025.4241023301</v>
      </c>
      <c r="O136" s="2">
        <f t="shared" si="33"/>
        <v>5153.4232172146376</v>
      </c>
      <c r="P136" s="2">
        <f t="shared" si="34"/>
        <v>57230.494286928522</v>
      </c>
      <c r="R136">
        <f t="shared" si="35"/>
        <v>115</v>
      </c>
      <c r="S136" s="89">
        <f t="shared" si="25"/>
        <v>0</v>
      </c>
      <c r="T136" s="89">
        <f>IF(AND(S136=0,S135&gt;0),SUM($G136:$H$381),S136)</f>
        <v>0</v>
      </c>
      <c r="U136" s="82">
        <f>SUM(T136:T$381)</f>
        <v>0</v>
      </c>
      <c r="V136" s="68">
        <f>localspline(R136,'BBG rates'!$G$10:$G$27,'BBG rates'!$K$10:$K$27)</f>
        <v>1.0240213314982272</v>
      </c>
      <c r="W136" s="68">
        <f>locallinterp(R136,'BBG rates'!$G$10:$G$27,'BBG rates'!$J$10:$J$27)</f>
        <v>-0.24266666666666667</v>
      </c>
      <c r="X136" s="56">
        <f t="shared" si="36"/>
        <v>-0.24293698511161921</v>
      </c>
      <c r="Y136" s="66">
        <f t="shared" si="26"/>
        <v>0</v>
      </c>
      <c r="Z136" s="72">
        <f t="shared" si="27"/>
        <v>0</v>
      </c>
      <c r="AA136" s="79">
        <f t="shared" si="28"/>
        <v>0</v>
      </c>
      <c r="AB136" s="81">
        <f t="shared" si="37"/>
        <v>0</v>
      </c>
      <c r="AD136" s="95">
        <f>locallinterp(R136,'BBG rates'!$N$10:$N$369,'BBG rates'!$P$10:$P$369)</f>
        <v>9.7694964336366859</v>
      </c>
      <c r="AI136" s="185">
        <f t="shared" si="29"/>
        <v>115</v>
      </c>
      <c r="AJ136" s="127">
        <f>locallinterp(MIN(AI136,CAP_Senior*12),'BBG rates'!$X$24:$X$65,'BBG rates'!$Y$24:$Y$65)</f>
        <v>53.88536007972121</v>
      </c>
      <c r="AK136" s="127">
        <f>locallinterp(MIN(AI136,CAP_CB*12),'BBG rates'!$AA$25:$AA$40,'BBG rates'!$AC$25:$AC$40)</f>
        <v>9.8333333333333339</v>
      </c>
      <c r="AL136" s="144">
        <f t="shared" si="30"/>
        <v>17.322177880219272</v>
      </c>
      <c r="AM136" s="142">
        <f>(SUMPRODUCT(AL136:AL$381,G136:G$381)+SUMPRODUCT(AL136:AL$381,H136:H$381))/12</f>
        <v>4193775.7334885919</v>
      </c>
    </row>
    <row r="137" spans="1:39" x14ac:dyDescent="0.2">
      <c r="A137" s="7">
        <v>116</v>
      </c>
      <c r="B137" s="7">
        <v>58</v>
      </c>
      <c r="C137" s="7">
        <v>29</v>
      </c>
      <c r="D137" s="12">
        <f t="shared" si="22"/>
        <v>9.6666666666666661</v>
      </c>
      <c r="E137" s="29">
        <f t="shared" si="38"/>
        <v>2616643.9820533376</v>
      </c>
      <c r="F137" s="2">
        <f t="shared" si="23"/>
        <v>3483.1599887276825</v>
      </c>
      <c r="G137" s="2">
        <f t="shared" si="31"/>
        <v>39302.792581089583</v>
      </c>
      <c r="H137" s="2">
        <f t="shared" si="32"/>
        <v>8594.3471560863018</v>
      </c>
      <c r="I137" s="2">
        <f t="shared" si="21"/>
        <v>51380.299725903569</v>
      </c>
      <c r="J137" s="2">
        <f t="shared" si="39"/>
        <v>496676.23068373447</v>
      </c>
      <c r="K137" s="2">
        <f t="shared" si="24"/>
        <v>44155.413007283874</v>
      </c>
      <c r="L137" s="2">
        <f t="shared" si="24"/>
        <v>426835.65907041077</v>
      </c>
      <c r="M137" s="2"/>
      <c r="N137" s="28">
        <f t="shared" si="40"/>
        <v>3827720.1165703721</v>
      </c>
      <c r="O137" s="2">
        <f t="shared" si="33"/>
        <v>5078.6099721852706</v>
      </c>
      <c r="P137" s="2">
        <f t="shared" si="34"/>
        <v>57305.307531957886</v>
      </c>
      <c r="R137">
        <f t="shared" si="35"/>
        <v>116</v>
      </c>
      <c r="S137" s="89">
        <f t="shared" si="25"/>
        <v>0</v>
      </c>
      <c r="T137" s="89">
        <f>IF(AND(S137=0,S136&gt;0),SUM($G137:$H$381),S137)</f>
        <v>0</v>
      </c>
      <c r="U137" s="82">
        <f>SUM(T137:T$381)</f>
        <v>0</v>
      </c>
      <c r="V137" s="68">
        <f>localspline(R137,'BBG rates'!$G$10:$G$27,'BBG rates'!$K$10:$K$27)</f>
        <v>1.0237959420714895</v>
      </c>
      <c r="W137" s="68">
        <f>locallinterp(R137,'BBG rates'!$G$10:$G$27,'BBG rates'!$J$10:$J$27)</f>
        <v>-0.23833333333333334</v>
      </c>
      <c r="X137" s="56">
        <f t="shared" si="36"/>
        <v>-0.2385940765134098</v>
      </c>
      <c r="Y137" s="66">
        <f t="shared" si="26"/>
        <v>0</v>
      </c>
      <c r="Z137" s="72">
        <f t="shared" si="27"/>
        <v>0</v>
      </c>
      <c r="AA137" s="79">
        <f t="shared" si="28"/>
        <v>0</v>
      </c>
      <c r="AB137" s="81">
        <f t="shared" si="37"/>
        <v>0</v>
      </c>
      <c r="AD137" s="95">
        <f>locallinterp(R137,'BBG rates'!$N$10:$N$369,'BBG rates'!$P$10:$P$369)</f>
        <v>9.8548127621426431</v>
      </c>
      <c r="AI137" s="185">
        <f t="shared" si="29"/>
        <v>116</v>
      </c>
      <c r="AJ137" s="127">
        <f>locallinterp(MIN(AI137,CAP_Senior*12),'BBG rates'!$X$24:$X$65,'BBG rates'!$Y$24:$Y$65)</f>
        <v>54.052532097898293</v>
      </c>
      <c r="AK137" s="127">
        <f>locallinterp(MIN(AI137,CAP_CB*12),'BBG rates'!$AA$25:$AA$40,'BBG rates'!$AC$25:$AC$40)</f>
        <v>9.8666666666666671</v>
      </c>
      <c r="AL137" s="144">
        <f t="shared" si="30"/>
        <v>17.378263789976046</v>
      </c>
      <c r="AM137" s="142">
        <f>(SUMPRODUCT(AL137:AL$381,G137:G$381)+SUMPRODUCT(AL137:AL$381,H137:H$381))/12</f>
        <v>4124296.379673651</v>
      </c>
    </row>
    <row r="138" spans="1:39" x14ac:dyDescent="0.2">
      <c r="A138" s="7">
        <v>117</v>
      </c>
      <c r="B138" s="7">
        <v>58.5</v>
      </c>
      <c r="C138" s="7">
        <v>29.25</v>
      </c>
      <c r="D138" s="12">
        <f t="shared" si="22"/>
        <v>9.75</v>
      </c>
      <c r="E138" s="29">
        <f t="shared" si="38"/>
        <v>2568980.8491545129</v>
      </c>
      <c r="F138" s="2">
        <f t="shared" si="23"/>
        <v>3420.5475563870164</v>
      </c>
      <c r="G138" s="2">
        <f t="shared" si="31"/>
        <v>39225.334938383159</v>
      </c>
      <c r="H138" s="2">
        <f t="shared" si="32"/>
        <v>8437.7979604415323</v>
      </c>
      <c r="I138" s="2">
        <f t="shared" si="21"/>
        <v>51083.680455211703</v>
      </c>
      <c r="J138" s="2">
        <f t="shared" si="39"/>
        <v>498065.88443831413</v>
      </c>
      <c r="K138" s="2">
        <f t="shared" si="24"/>
        <v>43843.190120054656</v>
      </c>
      <c r="L138" s="2">
        <f t="shared" si="24"/>
        <v>427471.10367053287</v>
      </c>
      <c r="M138" s="2"/>
      <c r="N138" s="28">
        <f t="shared" si="40"/>
        <v>3770339.8979954938</v>
      </c>
      <c r="O138" s="2">
        <f t="shared" si="33"/>
        <v>5003.6989292650851</v>
      </c>
      <c r="P138" s="2">
        <f t="shared" si="34"/>
        <v>57380.218574878083</v>
      </c>
      <c r="R138">
        <f t="shared" si="35"/>
        <v>117</v>
      </c>
      <c r="S138" s="89">
        <f t="shared" si="25"/>
        <v>0</v>
      </c>
      <c r="T138" s="89">
        <f>IF(AND(S138=0,S137&gt;0),SUM($G138:$H$381),S138)</f>
        <v>0</v>
      </c>
      <c r="U138" s="82">
        <f>SUM(T138:T$381)</f>
        <v>0</v>
      </c>
      <c r="V138" s="68">
        <f>localspline(R138,'BBG rates'!$G$10:$G$27,'BBG rates'!$K$10:$K$27)</f>
        <v>1.0235681047084597</v>
      </c>
      <c r="W138" s="68">
        <f>locallinterp(R138,'BBG rates'!$G$10:$G$27,'BBG rates'!$J$10:$J$27)</f>
        <v>-0.23400000000000001</v>
      </c>
      <c r="X138" s="56">
        <f t="shared" si="36"/>
        <v>-0.23425134083407961</v>
      </c>
      <c r="Y138" s="66">
        <f t="shared" si="26"/>
        <v>0</v>
      </c>
      <c r="Z138" s="72">
        <f t="shared" si="27"/>
        <v>0</v>
      </c>
      <c r="AA138" s="79">
        <f t="shared" si="28"/>
        <v>0</v>
      </c>
      <c r="AB138" s="81">
        <f t="shared" si="37"/>
        <v>0</v>
      </c>
      <c r="AD138" s="95">
        <f>locallinterp(R138,'BBG rates'!$N$10:$N$369,'BBG rates'!$P$10:$P$369)</f>
        <v>9.9401101042016808</v>
      </c>
      <c r="AI138" s="185">
        <f t="shared" si="29"/>
        <v>117</v>
      </c>
      <c r="AJ138" s="127">
        <f>locallinterp(MIN(AI138,CAP_Senior*12),'BBG rates'!$X$24:$X$65,'BBG rates'!$Y$24:$Y$65)</f>
        <v>54.219704116075377</v>
      </c>
      <c r="AK138" s="127">
        <f>locallinterp(MIN(AI138,CAP_CB*12),'BBG rates'!$AA$25:$AA$40,'BBG rates'!$AC$25:$AC$40)</f>
        <v>9.9</v>
      </c>
      <c r="AL138" s="144">
        <f t="shared" si="30"/>
        <v>17.434349699732813</v>
      </c>
      <c r="AM138" s="142">
        <f>(SUMPRODUCT(AL138:AL$381,G138:G$381)+SUMPRODUCT(AL138:AL$381,H138:H$381))/12</f>
        <v>4054932.2855788185</v>
      </c>
    </row>
    <row r="139" spans="1:39" x14ac:dyDescent="0.2">
      <c r="A139" s="7">
        <v>118</v>
      </c>
      <c r="B139" s="7">
        <v>59</v>
      </c>
      <c r="C139" s="7">
        <v>29.5</v>
      </c>
      <c r="D139" s="12">
        <f t="shared" si="22"/>
        <v>9.8333333333333339</v>
      </c>
      <c r="E139" s="29">
        <f t="shared" si="38"/>
        <v>2521550.8048633598</v>
      </c>
      <c r="F139" s="2">
        <f t="shared" si="23"/>
        <v>3358.2410240941181</v>
      </c>
      <c r="G139" s="2">
        <f t="shared" si="31"/>
        <v>39148.029948605952</v>
      </c>
      <c r="H139" s="2">
        <f t="shared" si="32"/>
        <v>8282.0143425468104</v>
      </c>
      <c r="I139" s="2">
        <f t="shared" si="21"/>
        <v>50788.285315246882</v>
      </c>
      <c r="J139" s="2">
        <f t="shared" si="39"/>
        <v>499418.13893326104</v>
      </c>
      <c r="K139" s="2">
        <f t="shared" si="24"/>
        <v>43532.756455212257</v>
      </c>
      <c r="L139" s="2">
        <f t="shared" si="24"/>
        <v>428072.10514292057</v>
      </c>
      <c r="M139" s="2"/>
      <c r="N139" s="28">
        <f t="shared" si="40"/>
        <v>3712884.6704519605</v>
      </c>
      <c r="O139" s="2">
        <f t="shared" si="33"/>
        <v>4928.6899606100387</v>
      </c>
      <c r="P139" s="2">
        <f t="shared" si="34"/>
        <v>57455.227543533125</v>
      </c>
      <c r="R139">
        <f t="shared" si="35"/>
        <v>118</v>
      </c>
      <c r="S139" s="89">
        <f t="shared" si="25"/>
        <v>0</v>
      </c>
      <c r="T139" s="89">
        <f>IF(AND(S139=0,S138&gt;0),SUM($G139:$H$381),S139)</f>
        <v>0</v>
      </c>
      <c r="U139" s="82">
        <f>SUM(T139:T$381)</f>
        <v>0</v>
      </c>
      <c r="V139" s="68">
        <f>localspline(R139,'BBG rates'!$G$10:$G$27,'BBG rates'!$K$10:$K$27)</f>
        <v>1.0233389916216058</v>
      </c>
      <c r="W139" s="68">
        <f>locallinterp(R139,'BBG rates'!$G$10:$G$27,'BBG rates'!$J$10:$J$27)</f>
        <v>-0.22966666666666669</v>
      </c>
      <c r="X139" s="56">
        <f t="shared" si="36"/>
        <v>-0.22990877805884047</v>
      </c>
      <c r="Y139" s="66">
        <f t="shared" si="26"/>
        <v>0</v>
      </c>
      <c r="Z139" s="72">
        <f t="shared" si="27"/>
        <v>0</v>
      </c>
      <c r="AA139" s="79">
        <f t="shared" si="28"/>
        <v>0</v>
      </c>
      <c r="AB139" s="81">
        <f t="shared" si="37"/>
        <v>0</v>
      </c>
      <c r="AD139" s="95">
        <f>locallinterp(R139,'BBG rates'!$N$10:$N$369,'BBG rates'!$P$10:$P$369)</f>
        <v>10.025388353503482</v>
      </c>
      <c r="AI139" s="185">
        <f t="shared" si="29"/>
        <v>118</v>
      </c>
      <c r="AJ139" s="127">
        <f>locallinterp(MIN(AI139,CAP_Senior*12),'BBG rates'!$X$24:$X$65,'BBG rates'!$Y$24:$Y$65)</f>
        <v>54.386876134252468</v>
      </c>
      <c r="AK139" s="127">
        <f>locallinterp(MIN(AI139,CAP_CB*12),'BBG rates'!$AA$25:$AA$40,'BBG rates'!$AC$25:$AC$40)</f>
        <v>9.9333333333333336</v>
      </c>
      <c r="AL139" s="144">
        <f t="shared" si="30"/>
        <v>17.490435609489587</v>
      </c>
      <c r="AM139" s="142">
        <f>(SUMPRODUCT(AL139:AL$381,G139:G$381)+SUMPRODUCT(AL139:AL$381,H139:H$381))/12</f>
        <v>3985684.3083502394</v>
      </c>
    </row>
    <row r="140" spans="1:39" x14ac:dyDescent="0.2">
      <c r="A140" s="7">
        <v>119</v>
      </c>
      <c r="B140" s="7">
        <v>59.5</v>
      </c>
      <c r="C140" s="7">
        <v>29.75</v>
      </c>
      <c r="D140" s="12">
        <f t="shared" si="22"/>
        <v>9.9166666666666661</v>
      </c>
      <c r="E140" s="29">
        <f t="shared" si="38"/>
        <v>2474352.9342551101</v>
      </c>
      <c r="F140" s="2">
        <f t="shared" si="23"/>
        <v>3296.2391915130875</v>
      </c>
      <c r="G140" s="2">
        <f t="shared" si="31"/>
        <v>39070.877310910713</v>
      </c>
      <c r="H140" s="2">
        <f t="shared" si="32"/>
        <v>8126.9932973387313</v>
      </c>
      <c r="I140" s="2">
        <f t="shared" si="21"/>
        <v>50494.109799762533</v>
      </c>
      <c r="J140" s="2">
        <f t="shared" si="39"/>
        <v>500733.25551431178</v>
      </c>
      <c r="K140" s="2">
        <f t="shared" si="24"/>
        <v>43224.102645900733</v>
      </c>
      <c r="L140" s="2">
        <f t="shared" si="24"/>
        <v>428639.01790518226</v>
      </c>
      <c r="M140" s="2"/>
      <c r="N140" s="28">
        <f t="shared" si="40"/>
        <v>3655354.3358860263</v>
      </c>
      <c r="O140" s="2">
        <f t="shared" si="33"/>
        <v>4853.5829382089732</v>
      </c>
      <c r="P140" s="2">
        <f t="shared" si="34"/>
        <v>57530.334565934179</v>
      </c>
      <c r="R140">
        <f t="shared" si="35"/>
        <v>119</v>
      </c>
      <c r="S140" s="89">
        <f t="shared" si="25"/>
        <v>0</v>
      </c>
      <c r="T140" s="89">
        <f>IF(AND(S140=0,S139&gt;0),SUM($G140:$H$381),S140)</f>
        <v>0</v>
      </c>
      <c r="U140" s="82">
        <f>SUM(T140:T$381)</f>
        <v>0</v>
      </c>
      <c r="V140" s="68">
        <f>localspline(R140,'BBG rates'!$G$10:$G$27,'BBG rates'!$K$10:$K$27)</f>
        <v>1.0231096409004712</v>
      </c>
      <c r="W140" s="68">
        <f>locallinterp(R140,'BBG rates'!$G$10:$G$27,'BBG rates'!$J$10:$J$27)</f>
        <v>-0.22533333333333333</v>
      </c>
      <c r="X140" s="56">
        <f t="shared" si="36"/>
        <v>-0.22556638817357033</v>
      </c>
      <c r="Y140" s="66">
        <f t="shared" si="26"/>
        <v>0</v>
      </c>
      <c r="Z140" s="72">
        <f t="shared" si="27"/>
        <v>0</v>
      </c>
      <c r="AA140" s="79">
        <f t="shared" si="28"/>
        <v>0</v>
      </c>
      <c r="AB140" s="81">
        <f t="shared" si="37"/>
        <v>0</v>
      </c>
      <c r="AD140" s="95">
        <f>locallinterp(R140,'BBG rates'!$N$10:$N$369,'BBG rates'!$P$10:$P$369)</f>
        <v>10.110647490245189</v>
      </c>
      <c r="AI140" s="185">
        <f t="shared" si="29"/>
        <v>119</v>
      </c>
      <c r="AJ140" s="127">
        <f>locallinterp(MIN(AI140,CAP_Senior*12),'BBG rates'!$X$24:$X$65,'BBG rates'!$Y$24:$Y$65)</f>
        <v>54.554048152429552</v>
      </c>
      <c r="AK140" s="127">
        <f>locallinterp(MIN(AI140,CAP_CB*12),'BBG rates'!$AA$25:$AA$40,'BBG rates'!$AC$25:$AC$40)</f>
        <v>9.9666666666666668</v>
      </c>
      <c r="AL140" s="144">
        <f t="shared" si="30"/>
        <v>17.546521519246355</v>
      </c>
      <c r="AM140" s="142">
        <f>(SUMPRODUCT(AL140:AL$381,G140:G$381)+SUMPRODUCT(AL140:AL$381,H140:H$381))/12</f>
        <v>3916553.2970477692</v>
      </c>
    </row>
    <row r="141" spans="1:39" x14ac:dyDescent="0.2">
      <c r="A141" s="7">
        <v>120</v>
      </c>
      <c r="B141" s="7">
        <v>60</v>
      </c>
      <c r="C141" s="7">
        <v>30</v>
      </c>
      <c r="D141" s="12">
        <f t="shared" si="22"/>
        <v>10</v>
      </c>
      <c r="E141" s="29">
        <f t="shared" si="38"/>
        <v>2427386.3256994924</v>
      </c>
      <c r="F141" s="2">
        <f t="shared" si="23"/>
        <v>3234.5408626296025</v>
      </c>
      <c r="G141" s="2">
        <f t="shared" si="31"/>
        <v>38993.876725043156</v>
      </c>
      <c r="H141" s="2">
        <f t="shared" si="32"/>
        <v>7972.7318305746348</v>
      </c>
      <c r="I141" s="2">
        <f t="shared" si="21"/>
        <v>50201.149418247398</v>
      </c>
      <c r="J141" s="2">
        <f t="shared" si="39"/>
        <v>502011.49418247398</v>
      </c>
      <c r="K141" s="2">
        <f t="shared" si="24"/>
        <v>42917.219371984342</v>
      </c>
      <c r="L141" s="2">
        <f t="shared" si="24"/>
        <v>429172.1937198434</v>
      </c>
      <c r="M141" s="2"/>
      <c r="N141" s="28">
        <f t="shared" si="40"/>
        <v>3597748.7961157663</v>
      </c>
      <c r="O141" s="2">
        <f t="shared" si="33"/>
        <v>4778.3777338833879</v>
      </c>
      <c r="P141" s="2">
        <f t="shared" si="34"/>
        <v>57605.539770259769</v>
      </c>
      <c r="R141">
        <f t="shared" si="35"/>
        <v>120</v>
      </c>
      <c r="S141" s="89">
        <f t="shared" si="25"/>
        <v>0</v>
      </c>
      <c r="T141" s="89">
        <f>IF(AND(S141=0,S140&gt;0),SUM($G141:$H$381),S141)</f>
        <v>0</v>
      </c>
      <c r="U141" s="82">
        <f>SUM(T141:T$381)</f>
        <v>0</v>
      </c>
      <c r="V141" s="68">
        <f>localspline(R141,'BBG rates'!$G$10:$G$27,'BBG rates'!$K$10:$K$27)</f>
        <v>1.0228811502456665</v>
      </c>
      <c r="W141" s="68">
        <f>locallinterp(R141,'BBG rates'!$G$10:$G$27,'BBG rates'!$J$10:$J$27)</f>
        <v>-0.221</v>
      </c>
      <c r="X141" s="56">
        <f t="shared" si="36"/>
        <v>-0.22122417116374749</v>
      </c>
      <c r="Y141" s="66">
        <f t="shared" si="26"/>
        <v>0</v>
      </c>
      <c r="Z141" s="72">
        <f t="shared" si="27"/>
        <v>0</v>
      </c>
      <c r="AA141" s="79">
        <f t="shared" si="28"/>
        <v>0</v>
      </c>
      <c r="AB141" s="81">
        <f t="shared" si="37"/>
        <v>0</v>
      </c>
      <c r="AD141" s="95">
        <f>locallinterp(R141,'BBG rates'!$N$10:$N$369,'BBG rates'!$P$10:$P$369)</f>
        <v>10.195887586098994</v>
      </c>
      <c r="AI141" s="185">
        <f t="shared" si="29"/>
        <v>120</v>
      </c>
      <c r="AJ141" s="127">
        <f>locallinterp(MIN(AI141,CAP_Senior*12),'BBG rates'!$X$24:$X$65,'BBG rates'!$Y$24:$Y$65)</f>
        <v>54.721220170606635</v>
      </c>
      <c r="AK141" s="127">
        <f>locallinterp(MIN(AI141,CAP_CB*12),'BBG rates'!$AA$25:$AA$40,'BBG rates'!$AC$25:$AC$40)</f>
        <v>10</v>
      </c>
      <c r="AL141" s="144">
        <f t="shared" si="30"/>
        <v>17.602607429003129</v>
      </c>
      <c r="AM141" s="142">
        <f>(SUMPRODUCT(AL141:AL$381,G141:G$381)+SUMPRODUCT(AL141:AL$381,H141:H$381))/12</f>
        <v>3847540.092690248</v>
      </c>
    </row>
    <row r="142" spans="1:39" x14ac:dyDescent="0.2">
      <c r="A142" s="7">
        <v>121</v>
      </c>
      <c r="B142" s="7">
        <v>60.5</v>
      </c>
      <c r="C142" s="7">
        <v>30.25</v>
      </c>
      <c r="D142" s="12">
        <f t="shared" si="22"/>
        <v>10.083333333333334</v>
      </c>
      <c r="E142" s="29">
        <f t="shared" si="38"/>
        <v>2380650.0708493562</v>
      </c>
      <c r="F142" s="2">
        <f t="shared" si="23"/>
        <v>3173.1448457359947</v>
      </c>
      <c r="G142" s="2">
        <f t="shared" si="31"/>
        <v>38917.027891340687</v>
      </c>
      <c r="H142" s="2">
        <f t="shared" si="32"/>
        <v>7819.2269587952524</v>
      </c>
      <c r="I142" s="2">
        <f t="shared" si="21"/>
        <v>49909.399695871936</v>
      </c>
      <c r="J142" s="2">
        <f t="shared" si="39"/>
        <v>503253.11360004207</v>
      </c>
      <c r="K142" s="2">
        <f t="shared" si="24"/>
        <v>42612.097359821033</v>
      </c>
      <c r="L142" s="2">
        <f t="shared" si="24"/>
        <v>429671.98171152879</v>
      </c>
      <c r="M142" s="2"/>
      <c r="N142" s="28">
        <f t="shared" si="40"/>
        <v>3540067.9528309102</v>
      </c>
      <c r="O142" s="2">
        <f t="shared" si="33"/>
        <v>4703.074219287224</v>
      </c>
      <c r="P142" s="2">
        <f t="shared" si="34"/>
        <v>57680.843284855924</v>
      </c>
      <c r="R142">
        <f t="shared" si="35"/>
        <v>121</v>
      </c>
      <c r="S142" s="89">
        <f t="shared" si="25"/>
        <v>0</v>
      </c>
      <c r="T142" s="89">
        <f>IF(AND(S142=0,S141&gt;0),SUM($G142:$H$381),S142)</f>
        <v>0</v>
      </c>
      <c r="U142" s="82">
        <f>SUM(T142:T$381)</f>
        <v>0</v>
      </c>
      <c r="V142" s="68">
        <f>localspline(R142,'BBG rates'!$G$10:$G$27,'BBG rates'!$K$10:$K$27)</f>
        <v>1.0226541791605388</v>
      </c>
      <c r="W142" s="68">
        <f>locallinterp(R142,'BBG rates'!$G$10:$G$27,'BBG rates'!$J$10:$J$27)</f>
        <v>-0.21708333333333332</v>
      </c>
      <c r="X142" s="56">
        <f t="shared" si="36"/>
        <v>-0.21729962374896772</v>
      </c>
      <c r="Y142" s="66">
        <f t="shared" si="26"/>
        <v>0</v>
      </c>
      <c r="Z142" s="72">
        <f t="shared" si="27"/>
        <v>0</v>
      </c>
      <c r="AA142" s="79">
        <f t="shared" si="28"/>
        <v>0</v>
      </c>
      <c r="AB142" s="81">
        <f t="shared" si="37"/>
        <v>0</v>
      </c>
      <c r="AD142" s="95">
        <f>locallinterp(R142,'BBG rates'!$N$10:$N$369,'BBG rates'!$P$10:$P$369)</f>
        <v>10.281108767695706</v>
      </c>
      <c r="AI142" s="185">
        <f t="shared" si="29"/>
        <v>121</v>
      </c>
      <c r="AJ142" s="127">
        <f>locallinterp(MIN(AI142,CAP_Senior*12),'BBG rates'!$X$24:$X$65,'BBG rates'!$Y$24:$Y$65)</f>
        <v>54.872445655896165</v>
      </c>
      <c r="AK142" s="127">
        <f>locallinterp(MIN(AI142,CAP_CB*12),'BBG rates'!$AA$25:$AA$40,'BBG rates'!$AC$25:$AC$40)</f>
        <v>10.016666666666666</v>
      </c>
      <c r="AL142" s="144">
        <f t="shared" si="30"/>
        <v>17.642149094835681</v>
      </c>
      <c r="AM142" s="142">
        <f>(SUMPRODUCT(AL142:AL$381,G142:G$381)+SUMPRODUCT(AL142:AL$381,H142:H$381))/12</f>
        <v>3778645.5283005647</v>
      </c>
    </row>
    <row r="143" spans="1:39" x14ac:dyDescent="0.2">
      <c r="A143" s="7">
        <v>122</v>
      </c>
      <c r="B143" s="7">
        <v>61</v>
      </c>
      <c r="C143" s="7">
        <v>30.5</v>
      </c>
      <c r="D143" s="12">
        <f t="shared" si="22"/>
        <v>10.166666666666666</v>
      </c>
      <c r="E143" s="29">
        <f t="shared" si="38"/>
        <v>2334143.2646293375</v>
      </c>
      <c r="F143" s="2">
        <f t="shared" si="23"/>
        <v>3112.049953416381</v>
      </c>
      <c r="G143" s="2">
        <f t="shared" si="31"/>
        <v>38840.330510731314</v>
      </c>
      <c r="H143" s="2">
        <f t="shared" si="32"/>
        <v>7666.4757092874661</v>
      </c>
      <c r="I143" s="2">
        <f t="shared" si="21"/>
        <v>49618.856173435161</v>
      </c>
      <c r="J143" s="2">
        <f t="shared" si="39"/>
        <v>504458.37109659077</v>
      </c>
      <c r="K143" s="2">
        <f t="shared" si="24"/>
        <v>42308.727382037199</v>
      </c>
      <c r="L143" s="2">
        <f t="shared" si="24"/>
        <v>430138.72838404478</v>
      </c>
      <c r="M143" s="2"/>
      <c r="N143" s="28">
        <f t="shared" si="40"/>
        <v>3482311.7075926736</v>
      </c>
      <c r="O143" s="2">
        <f t="shared" si="33"/>
        <v>4627.6722659066454</v>
      </c>
      <c r="P143" s="2">
        <f t="shared" si="34"/>
        <v>57756.245238236508</v>
      </c>
      <c r="R143">
        <f t="shared" si="35"/>
        <v>122</v>
      </c>
      <c r="S143" s="89">
        <f t="shared" si="25"/>
        <v>0</v>
      </c>
      <c r="T143" s="89">
        <f>IF(AND(S143=0,S142&gt;0),SUM($G143:$H$381),S143)</f>
        <v>0</v>
      </c>
      <c r="U143" s="82">
        <f>SUM(T143:T$381)</f>
        <v>0</v>
      </c>
      <c r="V143" s="68">
        <f>localspline(R143,'BBG rates'!$G$10:$G$27,'BBG rates'!$K$10:$K$27)</f>
        <v>1.0224274257333208</v>
      </c>
      <c r="W143" s="68">
        <f>locallinterp(R143,'BBG rates'!$G$10:$G$27,'BBG rates'!$J$10:$J$27)</f>
        <v>-0.21316666666666667</v>
      </c>
      <c r="X143" s="56">
        <f t="shared" si="36"/>
        <v>-0.21337521754043465</v>
      </c>
      <c r="Y143" s="66">
        <f t="shared" si="26"/>
        <v>0</v>
      </c>
      <c r="Z143" s="72">
        <f t="shared" si="27"/>
        <v>0</v>
      </c>
      <c r="AA143" s="79">
        <f t="shared" si="28"/>
        <v>0</v>
      </c>
      <c r="AB143" s="81">
        <f t="shared" si="37"/>
        <v>0</v>
      </c>
      <c r="AD143" s="95">
        <f>locallinterp(R143,'BBG rates'!$N$10:$N$369,'BBG rates'!$P$10:$P$369)</f>
        <v>10.366311053173483</v>
      </c>
      <c r="AI143" s="185">
        <f t="shared" si="29"/>
        <v>122</v>
      </c>
      <c r="AJ143" s="127">
        <f>locallinterp(MIN(AI143,CAP_Senior*12),'BBG rates'!$X$24:$X$65,'BBG rates'!$Y$24:$Y$65)</f>
        <v>55.023671141185694</v>
      </c>
      <c r="AK143" s="127">
        <f>locallinterp(MIN(AI143,CAP_CB*12),'BBG rates'!$AA$25:$AA$40,'BBG rates'!$AC$25:$AC$40)</f>
        <v>10.033333333333333</v>
      </c>
      <c r="AL143" s="144">
        <f t="shared" si="30"/>
        <v>17.681690760668232</v>
      </c>
      <c r="AM143" s="142">
        <f>(SUMPRODUCT(AL143:AL$381,G143:G$381)+SUMPRODUCT(AL143:AL$381,H143:H$381))/12</f>
        <v>3709934.8636172027</v>
      </c>
    </row>
    <row r="144" spans="1:39" x14ac:dyDescent="0.2">
      <c r="A144" s="7">
        <v>123</v>
      </c>
      <c r="B144" s="7">
        <v>61.5</v>
      </c>
      <c r="C144" s="7">
        <v>30.75</v>
      </c>
      <c r="D144" s="12">
        <f t="shared" si="22"/>
        <v>10.25</v>
      </c>
      <c r="E144" s="29">
        <f t="shared" si="38"/>
        <v>2287865.0052245581</v>
      </c>
      <c r="F144" s="2">
        <f t="shared" si="23"/>
        <v>3051.2550025318446</v>
      </c>
      <c r="G144" s="2">
        <f t="shared" si="31"/>
        <v>38763.784284732421</v>
      </c>
      <c r="H144" s="2">
        <f t="shared" si="32"/>
        <v>7514.4751200472056</v>
      </c>
      <c r="I144" s="2">
        <f t="shared" si="21"/>
        <v>49329.514407311464</v>
      </c>
      <c r="J144" s="2">
        <f t="shared" si="39"/>
        <v>505627.52267494251</v>
      </c>
      <c r="K144" s="2">
        <f t="shared" si="24"/>
        <v>42007.10025730334</v>
      </c>
      <c r="L144" s="2">
        <f t="shared" si="24"/>
        <v>430572.77763735922</v>
      </c>
      <c r="M144" s="2"/>
      <c r="N144" s="28">
        <f t="shared" si="40"/>
        <v>3424479.9618335902</v>
      </c>
      <c r="O144" s="2">
        <f t="shared" si="33"/>
        <v>4552.1717450598198</v>
      </c>
      <c r="P144" s="2">
        <f t="shared" si="34"/>
        <v>57831.745759083329</v>
      </c>
      <c r="R144">
        <f t="shared" si="35"/>
        <v>123</v>
      </c>
      <c r="S144" s="89">
        <f t="shared" si="25"/>
        <v>0</v>
      </c>
      <c r="T144" s="89">
        <f>IF(AND(S144=0,S143&gt;0),SUM($G144:$H$381),S144)</f>
        <v>0</v>
      </c>
      <c r="U144" s="82">
        <f>SUM(T144:T$381)</f>
        <v>0</v>
      </c>
      <c r="V144" s="68">
        <f>localspline(R144,'BBG rates'!$G$10:$G$27,'BBG rates'!$K$10:$K$27)</f>
        <v>1.0221993435827414</v>
      </c>
      <c r="W144" s="68">
        <f>locallinterp(R144,'BBG rates'!$G$10:$G$27,'BBG rates'!$J$10:$J$27)</f>
        <v>-0.20924999999999999</v>
      </c>
      <c r="X144" s="56">
        <f t="shared" si="36"/>
        <v>-0.2094509525273569</v>
      </c>
      <c r="Y144" s="66">
        <f t="shared" si="26"/>
        <v>0</v>
      </c>
      <c r="Z144" s="72">
        <f t="shared" si="27"/>
        <v>0</v>
      </c>
      <c r="AA144" s="79">
        <f t="shared" si="28"/>
        <v>0</v>
      </c>
      <c r="AB144" s="81">
        <f t="shared" si="37"/>
        <v>0</v>
      </c>
      <c r="AD144" s="95">
        <f>locallinterp(R144,'BBG rates'!$N$10:$N$369,'BBG rates'!$P$10:$P$369)</f>
        <v>10.451494331805378</v>
      </c>
      <c r="AI144" s="185">
        <f t="shared" si="29"/>
        <v>123</v>
      </c>
      <c r="AJ144" s="127">
        <f>locallinterp(MIN(AI144,CAP_Senior*12),'BBG rates'!$X$24:$X$65,'BBG rates'!$Y$24:$Y$65)</f>
        <v>55.174896626475224</v>
      </c>
      <c r="AK144" s="127">
        <f>locallinterp(MIN(AI144,CAP_CB*12),'BBG rates'!$AA$25:$AA$40,'BBG rates'!$AC$25:$AC$40)</f>
        <v>10.050000000000001</v>
      </c>
      <c r="AL144" s="144">
        <f t="shared" si="30"/>
        <v>17.721232426500791</v>
      </c>
      <c r="AM144" s="142">
        <f>(SUMPRODUCT(AL144:AL$381,G144:G$381)+SUMPRODUCT(AL144:AL$381,H144:H$381))/12</f>
        <v>3641408.2831298118</v>
      </c>
    </row>
    <row r="145" spans="1:39" x14ac:dyDescent="0.2">
      <c r="A145" s="7">
        <v>124</v>
      </c>
      <c r="B145" s="7">
        <v>62</v>
      </c>
      <c r="C145" s="7">
        <v>31</v>
      </c>
      <c r="D145" s="12">
        <f t="shared" si="22"/>
        <v>10.333333333333334</v>
      </c>
      <c r="E145" s="29">
        <f t="shared" si="38"/>
        <v>2241814.3940693657</v>
      </c>
      <c r="F145" s="2">
        <f t="shared" si="23"/>
        <v>2990.7588142056652</v>
      </c>
      <c r="G145" s="2">
        <f t="shared" si="31"/>
        <v>38687.388915449679</v>
      </c>
      <c r="H145" s="2">
        <f t="shared" si="32"/>
        <v>7363.2222397424539</v>
      </c>
      <c r="I145" s="2">
        <f t="shared" si="21"/>
        <v>49041.369969397798</v>
      </c>
      <c r="J145" s="2">
        <f t="shared" si="39"/>
        <v>506760.82301711058</v>
      </c>
      <c r="K145" s="2">
        <f t="shared" si="24"/>
        <v>41707.206850110997</v>
      </c>
      <c r="L145" s="2">
        <f t="shared" si="24"/>
        <v>430974.47078448033</v>
      </c>
      <c r="M145" s="2"/>
      <c r="N145" s="28">
        <f t="shared" si="40"/>
        <v>3366572.6168573438</v>
      </c>
      <c r="O145" s="2">
        <f t="shared" si="33"/>
        <v>4476.5725278966975</v>
      </c>
      <c r="P145" s="2">
        <f t="shared" si="34"/>
        <v>57907.344976246452</v>
      </c>
      <c r="R145">
        <f t="shared" si="35"/>
        <v>124</v>
      </c>
      <c r="S145" s="89">
        <f t="shared" si="25"/>
        <v>0</v>
      </c>
      <c r="T145" s="89">
        <f>IF(AND(S145=0,S144&gt;0),SUM($G145:$H$381),S145)</f>
        <v>0</v>
      </c>
      <c r="U145" s="82">
        <f>SUM(T145:T$381)</f>
        <v>0</v>
      </c>
      <c r="V145" s="68">
        <f>localspline(R145,'BBG rates'!$G$10:$G$27,'BBG rates'!$K$10:$K$27)</f>
        <v>1.0219681478976028</v>
      </c>
      <c r="W145" s="68">
        <f>locallinterp(R145,'BBG rates'!$G$10:$G$27,'BBG rates'!$J$10:$J$27)</f>
        <v>-0.20533333333333334</v>
      </c>
      <c r="X145" s="56">
        <f t="shared" si="36"/>
        <v>-0.20552682869920957</v>
      </c>
      <c r="Y145" s="66">
        <f t="shared" si="26"/>
        <v>0</v>
      </c>
      <c r="Z145" s="72">
        <f t="shared" si="27"/>
        <v>0</v>
      </c>
      <c r="AA145" s="79">
        <f t="shared" si="28"/>
        <v>0</v>
      </c>
      <c r="AB145" s="81">
        <f t="shared" si="37"/>
        <v>0</v>
      </c>
      <c r="AD145" s="95">
        <f>locallinterp(R145,'BBG rates'!$N$10:$N$369,'BBG rates'!$P$10:$P$369)</f>
        <v>10.536658344130178</v>
      </c>
      <c r="AI145" s="185">
        <f t="shared" si="29"/>
        <v>124</v>
      </c>
      <c r="AJ145" s="127">
        <f>locallinterp(MIN(AI145,CAP_Senior*12),'BBG rates'!$X$24:$X$65,'BBG rates'!$Y$24:$Y$65)</f>
        <v>55.326122111764754</v>
      </c>
      <c r="AK145" s="127">
        <f>locallinterp(MIN(AI145,CAP_CB*12),'BBG rates'!$AA$25:$AA$40,'BBG rates'!$AC$25:$AC$40)</f>
        <v>10.066666666666666</v>
      </c>
      <c r="AL145" s="144">
        <f t="shared" si="30"/>
        <v>17.760774092333342</v>
      </c>
      <c r="AM145" s="142">
        <f>(SUMPRODUCT(AL145:AL$381,G145:G$381)+SUMPRODUCT(AL145:AL$381,H145:H$381))/12</f>
        <v>3573065.9671959784</v>
      </c>
    </row>
    <row r="146" spans="1:39" x14ac:dyDescent="0.2">
      <c r="A146" s="7">
        <v>125</v>
      </c>
      <c r="B146" s="7">
        <v>62.5</v>
      </c>
      <c r="C146" s="7">
        <v>31.25</v>
      </c>
      <c r="D146" s="12">
        <f t="shared" si="22"/>
        <v>10.416666666666666</v>
      </c>
      <c r="E146" s="29">
        <f t="shared" si="38"/>
        <v>2195990.5358361132</v>
      </c>
      <c r="F146" s="2">
        <f t="shared" si="23"/>
        <v>2930.5602138085974</v>
      </c>
      <c r="G146" s="2">
        <f t="shared" si="31"/>
        <v>38611.144105575797</v>
      </c>
      <c r="H146" s="2">
        <f t="shared" si="32"/>
        <v>7212.7141276763978</v>
      </c>
      <c r="I146" s="2">
        <f t="shared" si="21"/>
        <v>48754.418447060787</v>
      </c>
      <c r="J146" s="2">
        <f t="shared" si="39"/>
        <v>507858.5254902165</v>
      </c>
      <c r="K146" s="2">
        <f t="shared" si="24"/>
        <v>41409.038070550472</v>
      </c>
      <c r="L146" s="2">
        <f t="shared" si="24"/>
        <v>431344.14656823408</v>
      </c>
      <c r="M146" s="2"/>
      <c r="N146" s="28">
        <f t="shared" si="40"/>
        <v>3308589.5738385995</v>
      </c>
      <c r="O146" s="2">
        <f t="shared" si="33"/>
        <v>4400.8744853987928</v>
      </c>
      <c r="P146" s="2">
        <f t="shared" si="34"/>
        <v>57983.043018744356</v>
      </c>
      <c r="R146">
        <f t="shared" si="35"/>
        <v>125</v>
      </c>
      <c r="S146" s="89">
        <f t="shared" si="25"/>
        <v>0</v>
      </c>
      <c r="T146" s="89">
        <f>IF(AND(S146=0,S145&gt;0),SUM($G146:$H$381),S146)</f>
        <v>0</v>
      </c>
      <c r="U146" s="82">
        <f>SUM(T146:T$381)</f>
        <v>0</v>
      </c>
      <c r="V146" s="68">
        <f>localspline(R146,'BBG rates'!$G$10:$G$27,'BBG rates'!$K$10:$K$27)</f>
        <v>1.0217322326848102</v>
      </c>
      <c r="W146" s="68">
        <f>locallinterp(R146,'BBG rates'!$G$10:$G$27,'BBG rates'!$J$10:$J$27)</f>
        <v>-0.20141666666666666</v>
      </c>
      <c r="X146" s="56">
        <f t="shared" si="36"/>
        <v>-0.20160284604533452</v>
      </c>
      <c r="Y146" s="66">
        <f t="shared" si="26"/>
        <v>0</v>
      </c>
      <c r="Z146" s="72">
        <f t="shared" si="27"/>
        <v>0</v>
      </c>
      <c r="AA146" s="79">
        <f t="shared" si="28"/>
        <v>0</v>
      </c>
      <c r="AB146" s="81">
        <f t="shared" si="37"/>
        <v>0</v>
      </c>
      <c r="AD146" s="95">
        <f>locallinterp(R146,'BBG rates'!$N$10:$N$369,'BBG rates'!$P$10:$P$369)</f>
        <v>10.621802696853912</v>
      </c>
      <c r="AI146" s="185">
        <f t="shared" si="29"/>
        <v>125</v>
      </c>
      <c r="AJ146" s="127">
        <f>locallinterp(MIN(AI146,CAP_Senior*12),'BBG rates'!$X$24:$X$65,'BBG rates'!$Y$24:$Y$65)</f>
        <v>55.477347597054283</v>
      </c>
      <c r="AK146" s="127">
        <f>locallinterp(MIN(AI146,CAP_CB*12),'BBG rates'!$AA$25:$AA$40,'BBG rates'!$AC$25:$AC$40)</f>
        <v>10.083333333333332</v>
      </c>
      <c r="AL146" s="144">
        <f t="shared" si="30"/>
        <v>17.800315758165894</v>
      </c>
      <c r="AM146" s="142">
        <f>(SUMPRODUCT(AL146:AL$381,G146:G$381)+SUMPRODUCT(AL146:AL$381,H146:H$381))/12</f>
        <v>3504908.0920675402</v>
      </c>
    </row>
    <row r="147" spans="1:39" x14ac:dyDescent="0.2">
      <c r="A147" s="7">
        <v>126</v>
      </c>
      <c r="B147" s="7">
        <v>63</v>
      </c>
      <c r="C147" s="7">
        <v>31.5</v>
      </c>
      <c r="D147" s="12">
        <f t="shared" si="22"/>
        <v>10.5</v>
      </c>
      <c r="E147" s="29">
        <f t="shared" si="38"/>
        <v>2150392.5384239731</v>
      </c>
      <c r="F147" s="2">
        <f t="shared" si="23"/>
        <v>2870.6580309442024</v>
      </c>
      <c r="G147" s="2">
        <f t="shared" si="31"/>
        <v>38535.049558389488</v>
      </c>
      <c r="H147" s="2">
        <f t="shared" si="32"/>
        <v>7062.9478537506884</v>
      </c>
      <c r="I147" s="2">
        <f t="shared" ref="I147:I210" si="41">SUM(F147:H147)</f>
        <v>48468.655443084375</v>
      </c>
      <c r="J147" s="2">
        <f t="shared" si="39"/>
        <v>508920.88215238595</v>
      </c>
      <c r="K147" s="2">
        <f t="shared" si="24"/>
        <v>41112.584874089931</v>
      </c>
      <c r="L147" s="2">
        <f t="shared" si="24"/>
        <v>431682.14117794426</v>
      </c>
      <c r="M147" s="2"/>
      <c r="N147" s="28">
        <f t="shared" si="40"/>
        <v>3250530.7338228351</v>
      </c>
      <c r="O147" s="2">
        <f t="shared" si="33"/>
        <v>4325.0774883789645</v>
      </c>
      <c r="P147" s="2">
        <f t="shared" si="34"/>
        <v>58058.840015764195</v>
      </c>
      <c r="R147">
        <f t="shared" si="35"/>
        <v>126</v>
      </c>
      <c r="S147" s="89">
        <f t="shared" si="25"/>
        <v>0</v>
      </c>
      <c r="T147" s="89">
        <f>IF(AND(S147=0,S146&gt;0),SUM($G147:$H$381),S147)</f>
        <v>0</v>
      </c>
      <c r="U147" s="82">
        <f>SUM(T147:T$381)</f>
        <v>0</v>
      </c>
      <c r="V147" s="68">
        <f>localspline(R147,'BBG rates'!$G$10:$G$27,'BBG rates'!$K$10:$K$27)</f>
        <v>1.021489991952194</v>
      </c>
      <c r="W147" s="68">
        <f>locallinterp(R147,'BBG rates'!$G$10:$G$27,'BBG rates'!$J$10:$J$27)</f>
        <v>-0.19750000000000001</v>
      </c>
      <c r="X147" s="56">
        <f t="shared" si="36"/>
        <v>-0.19767900455507359</v>
      </c>
      <c r="Y147" s="66">
        <f t="shared" si="26"/>
        <v>0</v>
      </c>
      <c r="Z147" s="72">
        <f t="shared" si="27"/>
        <v>0</v>
      </c>
      <c r="AA147" s="79">
        <f t="shared" si="28"/>
        <v>0</v>
      </c>
      <c r="AB147" s="81">
        <f t="shared" si="37"/>
        <v>0</v>
      </c>
      <c r="AD147" s="95">
        <f>locallinterp(R147,'BBG rates'!$N$10:$N$369,'BBG rates'!$P$10:$P$369)</f>
        <v>10.706926862849928</v>
      </c>
      <c r="AI147" s="185">
        <f t="shared" si="29"/>
        <v>126</v>
      </c>
      <c r="AJ147" s="127">
        <f>locallinterp(MIN(AI147,CAP_Senior*12),'BBG rates'!$X$24:$X$65,'BBG rates'!$Y$24:$Y$65)</f>
        <v>55.628573082343806</v>
      </c>
      <c r="AK147" s="127">
        <f>locallinterp(MIN(AI147,CAP_CB*12),'BBG rates'!$AA$25:$AA$40,'BBG rates'!$AC$25:$AC$40)</f>
        <v>10.1</v>
      </c>
      <c r="AL147" s="144">
        <f t="shared" si="30"/>
        <v>17.839857423998446</v>
      </c>
      <c r="AM147" s="142">
        <f>(SUMPRODUCT(AL147:AL$381,G147:G$381)+SUMPRODUCT(AL147:AL$381,H147:H$381))/12</f>
        <v>3436934.8299167641</v>
      </c>
    </row>
    <row r="148" spans="1:39" x14ac:dyDescent="0.2">
      <c r="A148" s="7">
        <v>127</v>
      </c>
      <c r="B148" s="7">
        <v>63.5</v>
      </c>
      <c r="C148" s="7">
        <v>31.75</v>
      </c>
      <c r="D148" s="12">
        <f t="shared" si="22"/>
        <v>10.583333333333334</v>
      </c>
      <c r="E148" s="29">
        <f t="shared" si="38"/>
        <v>2105019.5129477903</v>
      </c>
      <c r="F148" s="2">
        <f t="shared" si="23"/>
        <v>2811.0510994342294</v>
      </c>
      <c r="G148" s="2">
        <f t="shared" si="31"/>
        <v>38459.104977754163</v>
      </c>
      <c r="H148" s="2">
        <f t="shared" si="32"/>
        <v>6913.9204984288317</v>
      </c>
      <c r="I148" s="2">
        <f t="shared" si="41"/>
        <v>48184.076575617226</v>
      </c>
      <c r="J148" s="2">
        <f t="shared" si="39"/>
        <v>509948.14375861565</v>
      </c>
      <c r="K148" s="2">
        <f t="shared" si="24"/>
        <v>40817.838261355224</v>
      </c>
      <c r="L148" s="2">
        <f t="shared" si="24"/>
        <v>431988.78826600948</v>
      </c>
      <c r="M148" s="2"/>
      <c r="N148" s="28">
        <f t="shared" si="40"/>
        <v>3192395.9977261731</v>
      </c>
      <c r="O148" s="2">
        <f t="shared" si="33"/>
        <v>4249.1814074811928</v>
      </c>
      <c r="P148" s="2">
        <f t="shared" si="34"/>
        <v>58134.73609666196</v>
      </c>
      <c r="R148">
        <f t="shared" si="35"/>
        <v>127</v>
      </c>
      <c r="S148" s="89">
        <f t="shared" si="25"/>
        <v>0</v>
      </c>
      <c r="T148" s="89">
        <f>IF(AND(S148=0,S147&gt;0),SUM($G148:$H$381),S148)</f>
        <v>0</v>
      </c>
      <c r="U148" s="82">
        <f>SUM(T148:T$381)</f>
        <v>0</v>
      </c>
      <c r="V148" s="68">
        <f>localspline(R148,'BBG rates'!$G$10:$G$27,'BBG rates'!$K$10:$K$27)</f>
        <v>1.0212396706948454</v>
      </c>
      <c r="W148" s="68">
        <f>locallinterp(R148,'BBG rates'!$G$10:$G$27,'BBG rates'!$J$10:$J$27)</f>
        <v>-0.19358333333333333</v>
      </c>
      <c r="X148" s="56">
        <f t="shared" si="36"/>
        <v>-0.19375530421790188</v>
      </c>
      <c r="Y148" s="66">
        <f t="shared" si="26"/>
        <v>0</v>
      </c>
      <c r="Z148" s="72">
        <f t="shared" si="27"/>
        <v>0</v>
      </c>
      <c r="AA148" s="79">
        <f t="shared" si="28"/>
        <v>0</v>
      </c>
      <c r="AB148" s="81">
        <f t="shared" si="37"/>
        <v>0</v>
      </c>
      <c r="AD148" s="95">
        <f>locallinterp(R148,'BBG rates'!$N$10:$N$369,'BBG rates'!$P$10:$P$369)</f>
        <v>10.792030168741165</v>
      </c>
      <c r="AI148" s="185">
        <f t="shared" si="29"/>
        <v>127</v>
      </c>
      <c r="AJ148" s="127">
        <f>locallinterp(MIN(AI148,CAP_Senior*12),'BBG rates'!$X$24:$X$65,'BBG rates'!$Y$24:$Y$65)</f>
        <v>55.779798567633335</v>
      </c>
      <c r="AK148" s="127">
        <f>locallinterp(MIN(AI148,CAP_CB*12),'BBG rates'!$AA$25:$AA$40,'BBG rates'!$AC$25:$AC$40)</f>
        <v>10.116666666666667</v>
      </c>
      <c r="AL148" s="144">
        <f t="shared" si="30"/>
        <v>17.879399089831001</v>
      </c>
      <c r="AM148" s="142">
        <f>(SUMPRODUCT(AL148:AL$381,G148:G$381)+SUMPRODUCT(AL148:AL$381,H148:H$381))/12</f>
        <v>3369146.3488623942</v>
      </c>
    </row>
    <row r="149" spans="1:39" x14ac:dyDescent="0.2">
      <c r="A149" s="7">
        <v>128</v>
      </c>
      <c r="B149" s="7">
        <v>64</v>
      </c>
      <c r="C149" s="7">
        <v>32</v>
      </c>
      <c r="D149" s="12">
        <f t="shared" si="22"/>
        <v>10.666666666666666</v>
      </c>
      <c r="E149" s="29">
        <f t="shared" si="38"/>
        <v>2059870.5737269737</v>
      </c>
      <c r="F149" s="2">
        <f t="shared" si="23"/>
        <v>2751.7382573040386</v>
      </c>
      <c r="G149" s="2">
        <f t="shared" si="31"/>
        <v>38383.310068116902</v>
      </c>
      <c r="H149" s="2">
        <f t="shared" si="32"/>
        <v>6765.6291526996938</v>
      </c>
      <c r="I149" s="2">
        <f t="shared" si="41"/>
        <v>47900.677478120633</v>
      </c>
      <c r="J149" s="2">
        <f t="shared" si="39"/>
        <v>510940.55976662005</v>
      </c>
      <c r="K149" s="2">
        <f t="shared" si="24"/>
        <v>40524.789277911041</v>
      </c>
      <c r="L149" s="2">
        <f t="shared" si="24"/>
        <v>432264.41896438441</v>
      </c>
      <c r="M149" s="2"/>
      <c r="N149" s="28">
        <f t="shared" si="40"/>
        <v>3134185.2663352103</v>
      </c>
      <c r="O149" s="2">
        <f t="shared" si="33"/>
        <v>4173.1861131803616</v>
      </c>
      <c r="P149" s="2">
        <f t="shared" si="34"/>
        <v>58210.731390962785</v>
      </c>
      <c r="R149">
        <f t="shared" si="35"/>
        <v>128</v>
      </c>
      <c r="S149" s="89">
        <f t="shared" si="25"/>
        <v>0</v>
      </c>
      <c r="T149" s="89">
        <f>IF(AND(S149=0,S148&gt;0),SUM($G149:$H$381),S149)</f>
        <v>0</v>
      </c>
      <c r="U149" s="82">
        <f>SUM(T149:T$381)</f>
        <v>0</v>
      </c>
      <c r="V149" s="68">
        <f>localspline(R149,'BBG rates'!$G$10:$G$27,'BBG rates'!$K$10:$K$27)</f>
        <v>1.020979633116333</v>
      </c>
      <c r="W149" s="68">
        <f>locallinterp(R149,'BBG rates'!$G$10:$G$27,'BBG rates'!$J$10:$J$27)</f>
        <v>-0.18966666666666665</v>
      </c>
      <c r="X149" s="56">
        <f t="shared" si="36"/>
        <v>-0.18983174502316125</v>
      </c>
      <c r="Y149" s="66">
        <f t="shared" si="26"/>
        <v>0</v>
      </c>
      <c r="Z149" s="72">
        <f t="shared" si="27"/>
        <v>0</v>
      </c>
      <c r="AA149" s="79">
        <f t="shared" si="28"/>
        <v>0</v>
      </c>
      <c r="AB149" s="81">
        <f t="shared" si="37"/>
        <v>0</v>
      </c>
      <c r="AD149" s="95">
        <f>locallinterp(R149,'BBG rates'!$N$10:$N$369,'BBG rates'!$P$10:$P$369)</f>
        <v>10.877111804834193</v>
      </c>
      <c r="AI149" s="185">
        <f t="shared" si="29"/>
        <v>128</v>
      </c>
      <c r="AJ149" s="127">
        <f>locallinterp(MIN(AI149,CAP_Senior*12),'BBG rates'!$X$24:$X$65,'BBG rates'!$Y$24:$Y$65)</f>
        <v>55.931024052922865</v>
      </c>
      <c r="AK149" s="127">
        <f>locallinterp(MIN(AI149,CAP_CB*12),'BBG rates'!$AA$25:$AA$40,'BBG rates'!$AC$25:$AC$40)</f>
        <v>10.133333333333333</v>
      </c>
      <c r="AL149" s="144">
        <f t="shared" si="30"/>
        <v>17.918940755663556</v>
      </c>
      <c r="AM149" s="142">
        <f>(SUMPRODUCT(AL149:AL$381,G149:G$381)+SUMPRODUCT(AL149:AL$381,H149:H$381))/12</f>
        <v>3301542.8129955824</v>
      </c>
    </row>
    <row r="150" spans="1:39" x14ac:dyDescent="0.2">
      <c r="A150" s="7">
        <v>129</v>
      </c>
      <c r="B150" s="7">
        <v>64.5</v>
      </c>
      <c r="C150" s="7">
        <v>32.25</v>
      </c>
      <c r="D150" s="12">
        <f t="shared" ref="D150:D213" si="42">A150/12</f>
        <v>10.75</v>
      </c>
      <c r="E150" s="29">
        <f t="shared" si="38"/>
        <v>2014944.8382744254</v>
      </c>
      <c r="F150" s="2">
        <f t="shared" ref="F150:F213" si="43">IF($A150&lt;=$I$8,-IPMT($G$11,1,$I$8-$A150+1,$E149),0)</f>
        <v>2692.7183467680848</v>
      </c>
      <c r="G150" s="2">
        <f t="shared" si="31"/>
        <v>38307.664534507254</v>
      </c>
      <c r="H150" s="2">
        <f t="shared" si="32"/>
        <v>6618.0709180411486</v>
      </c>
      <c r="I150" s="2">
        <f t="shared" si="41"/>
        <v>47618.453799316492</v>
      </c>
      <c r="J150" s="2">
        <f t="shared" si="39"/>
        <v>511898.37834265229</v>
      </c>
      <c r="K150" s="2">
        <f t="shared" ref="K150:L213" si="44">I150/(1+$F$12)^IF($I$7=1,$A150,IF($I$7=2,$B150,IF($I$7=4,$C150,$D150)))</f>
        <v>40233.429014042944</v>
      </c>
      <c r="L150" s="2">
        <f t="shared" si="44"/>
        <v>432509.36190096161</v>
      </c>
      <c r="M150" s="2"/>
      <c r="N150" s="28">
        <f t="shared" si="40"/>
        <v>3075898.4403068493</v>
      </c>
      <c r="O150" s="2">
        <f t="shared" si="33"/>
        <v>4097.0914757820365</v>
      </c>
      <c r="P150" s="2">
        <f t="shared" si="34"/>
        <v>58286.826028361109</v>
      </c>
      <c r="R150">
        <f t="shared" si="35"/>
        <v>129</v>
      </c>
      <c r="S150" s="89">
        <f t="shared" ref="S150:S213" si="45">IF(D150&lt;$I$9,G150+H150,0)</f>
        <v>0</v>
      </c>
      <c r="T150" s="89">
        <f>IF(AND(S150=0,S149&gt;0),SUM($G150:$H$381),S150)</f>
        <v>0</v>
      </c>
      <c r="U150" s="82">
        <f>SUM(T150:T$381)</f>
        <v>0</v>
      </c>
      <c r="V150" s="68">
        <f>localspline(R150,'BBG rates'!$G$10:$G$27,'BBG rates'!$K$10:$K$27)</f>
        <v>1.0207082136204519</v>
      </c>
      <c r="W150" s="68">
        <f>locallinterp(R150,'BBG rates'!$G$10:$G$27,'BBG rates'!$J$10:$J$27)</f>
        <v>-0.18575</v>
      </c>
      <c r="X150" s="56">
        <f t="shared" si="36"/>
        <v>-0.18590832696032678</v>
      </c>
      <c r="Y150" s="66">
        <f t="shared" ref="Y150:Y213" si="46">T150*X150%/12+Y151</f>
        <v>0</v>
      </c>
      <c r="Z150" s="72">
        <f t="shared" ref="Z150:Z213" si="47">IF(U150=0,0,Y150*1200/U150)</f>
        <v>0</v>
      </c>
      <c r="AA150" s="79">
        <f t="shared" ref="AA150:AA213" si="48">T150*$AA$17%/12+AA151</f>
        <v>0</v>
      </c>
      <c r="AB150" s="81">
        <f t="shared" si="37"/>
        <v>0</v>
      </c>
      <c r="AD150" s="95">
        <f>locallinterp(R150,'BBG rates'!$N$10:$N$369,'BBG rates'!$P$10:$P$369)</f>
        <v>10.962170822635898</v>
      </c>
      <c r="AI150" s="185">
        <f t="shared" ref="AI150:AI213" si="49">A150</f>
        <v>129</v>
      </c>
      <c r="AJ150" s="127">
        <f>locallinterp(MIN(AI150,CAP_Senior*12),'BBG rates'!$X$24:$X$65,'BBG rates'!$Y$24:$Y$65)</f>
        <v>56.082249538212395</v>
      </c>
      <c r="AK150" s="127">
        <f>locallinterp(MIN(AI150,CAP_CB*12),'BBG rates'!$AA$25:$AA$40,'BBG rates'!$AC$25:$AC$40)</f>
        <v>10.149999999999999</v>
      </c>
      <c r="AL150" s="144">
        <f t="shared" ref="AL150:AL213" si="50">SUMPRODUCT(AJ150:AK150,$AJ$19:$AK$19)</f>
        <v>17.958482421496107</v>
      </c>
      <c r="AM150" s="142">
        <f>(SUMPRODUCT(AL150:AL$381,G150:G$381)+SUMPRODUCT(AL150:AL$381,H150:H$381))/12</f>
        <v>3234124.3824056764</v>
      </c>
    </row>
    <row r="151" spans="1:39" x14ac:dyDescent="0.2">
      <c r="A151" s="7">
        <v>130</v>
      </c>
      <c r="B151" s="7">
        <v>65</v>
      </c>
      <c r="C151" s="7">
        <v>32.5</v>
      </c>
      <c r="D151" s="12">
        <f t="shared" si="42"/>
        <v>10.833333333333334</v>
      </c>
      <c r="E151" s="29">
        <f t="shared" si="38"/>
        <v>1970241.4272855055</v>
      </c>
      <c r="F151" s="2">
        <f t="shared" si="43"/>
        <v>2633.9902142154419</v>
      </c>
      <c r="G151" s="2">
        <f t="shared" ref="G151:G214" si="51">IF($A151&lt;=$I$8,-PPMT($G$11,1,$I$8-$A151+1,$E150),0)</f>
        <v>38232.168082536075</v>
      </c>
      <c r="H151" s="2">
        <f t="shared" ref="H151:H214" si="52">IF($A151&lt;=$I$8,(E150-G151)*$G$13,0)</f>
        <v>6471.2429063838308</v>
      </c>
      <c r="I151" s="2">
        <f t="shared" si="41"/>
        <v>47337.401203135341</v>
      </c>
      <c r="J151" s="2">
        <f t="shared" si="39"/>
        <v>512821.84636729956</v>
      </c>
      <c r="K151" s="2">
        <f t="shared" si="44"/>
        <v>39943.748604540429</v>
      </c>
      <c r="L151" s="2">
        <f t="shared" si="44"/>
        <v>432723.94321585464</v>
      </c>
      <c r="M151" s="2"/>
      <c r="N151" s="28">
        <f t="shared" si="40"/>
        <v>3017535.4201681283</v>
      </c>
      <c r="O151" s="2">
        <f t="shared" ref="O151:O214" si="53">IF($A151&lt;=$I$8,-IPMT($G$11,1,$I$8-$A151+1,$N150),0)</f>
        <v>4020.8973654222414</v>
      </c>
      <c r="P151" s="2">
        <f t="shared" ref="P151:P214" si="54">IF($A151&lt;=$I$8,-PPMT($G$11,1,$I$8-$A151+1,$N150),0)</f>
        <v>58363.020138720902</v>
      </c>
      <c r="R151">
        <f t="shared" ref="R151:R214" si="55">ROUND(D151*12,1)</f>
        <v>130</v>
      </c>
      <c r="S151" s="89">
        <f t="shared" si="45"/>
        <v>0</v>
      </c>
      <c r="T151" s="89">
        <f>IF(AND(S151=0,S150&gt;0),SUM($G151:$H$381),S151)</f>
        <v>0</v>
      </c>
      <c r="U151" s="82">
        <f>SUM(T151:T$381)</f>
        <v>0</v>
      </c>
      <c r="V151" s="68">
        <f>localspline(R151,'BBG rates'!$G$10:$G$27,'BBG rates'!$K$10:$K$27)</f>
        <v>1.0204237466080435</v>
      </c>
      <c r="W151" s="68">
        <f>locallinterp(R151,'BBG rates'!$G$10:$G$27,'BBG rates'!$J$10:$J$27)</f>
        <v>-0.18183333333333332</v>
      </c>
      <c r="X151" s="56">
        <f t="shared" ref="X151:X214" si="56">((1+W151%)^(1/12)-1)*1200</f>
        <v>-0.1819850500186071</v>
      </c>
      <c r="Y151" s="66">
        <f t="shared" si="46"/>
        <v>0</v>
      </c>
      <c r="Z151" s="72">
        <f t="shared" si="47"/>
        <v>0</v>
      </c>
      <c r="AA151" s="79">
        <f t="shared" si="48"/>
        <v>0</v>
      </c>
      <c r="AB151" s="81">
        <f t="shared" ref="AB151:AB214" si="57">IF(U151=0,0,AA151*1200/U151)</f>
        <v>0</v>
      </c>
      <c r="AD151" s="95">
        <f>locallinterp(R151,'BBG rates'!$N$10:$N$369,'BBG rates'!$P$10:$P$369)</f>
        <v>11.047206134853235</v>
      </c>
      <c r="AI151" s="185">
        <f t="shared" si="49"/>
        <v>130</v>
      </c>
      <c r="AJ151" s="127">
        <f>locallinterp(MIN(AI151,CAP_Senior*12),'BBG rates'!$X$24:$X$65,'BBG rates'!$Y$24:$Y$65)</f>
        <v>56.233475023501924</v>
      </c>
      <c r="AK151" s="127">
        <f>locallinterp(MIN(AI151,CAP_CB*12),'BBG rates'!$AA$25:$AA$40,'BBG rates'!$AC$25:$AC$40)</f>
        <v>10.166666666666666</v>
      </c>
      <c r="AL151" s="144">
        <f t="shared" si="50"/>
        <v>17.998024087328659</v>
      </c>
      <c r="AM151" s="142">
        <f>(SUMPRODUCT(AL151:AL$381,G151:G$381)+SUMPRODUCT(AL151:AL$381,H151:H$381))/12</f>
        <v>3166891.2132058959</v>
      </c>
    </row>
    <row r="152" spans="1:39" x14ac:dyDescent="0.2">
      <c r="A152" s="7">
        <v>131</v>
      </c>
      <c r="B152" s="7">
        <v>65.5</v>
      </c>
      <c r="C152" s="7">
        <v>32.75</v>
      </c>
      <c r="D152" s="12">
        <f t="shared" si="42"/>
        <v>10.916666666666666</v>
      </c>
      <c r="E152" s="29">
        <f t="shared" ref="E152:E201" si="58">IF($A152&lt;=$I$8,E151-G152-H152,0)</f>
        <v>1925759.4646270361</v>
      </c>
      <c r="F152" s="2">
        <f t="shared" si="43"/>
        <v>2575.5527101953794</v>
      </c>
      <c r="G152" s="2">
        <f t="shared" si="51"/>
        <v>38156.820418394425</v>
      </c>
      <c r="H152" s="2">
        <f t="shared" si="52"/>
        <v>6325.1422400750116</v>
      </c>
      <c r="I152" s="2">
        <f t="shared" si="41"/>
        <v>47057.515368664812</v>
      </c>
      <c r="J152" s="2">
        <f t="shared" ref="J152:J215" si="59">IF($I$7=1,I152*A152,IF($I$7=2,I152*B152,IF($I$7=4,I152*C152,I152*D152)))</f>
        <v>513711.20944125752</v>
      </c>
      <c r="K152" s="2">
        <f t="shared" si="44"/>
        <v>39655.739228481179</v>
      </c>
      <c r="L152" s="2">
        <f t="shared" si="44"/>
        <v>432908.48657758621</v>
      </c>
      <c r="M152" s="2"/>
      <c r="N152" s="28">
        <f t="shared" ref="N152:N215" si="60">IF($A152&lt;=$I$8,N151-P152,0)</f>
        <v>2959096.1063160524</v>
      </c>
      <c r="O152" s="2">
        <f t="shared" si="53"/>
        <v>3944.6036520672396</v>
      </c>
      <c r="P152" s="2">
        <f t="shared" si="54"/>
        <v>58439.313852075909</v>
      </c>
      <c r="R152">
        <f t="shared" si="55"/>
        <v>131</v>
      </c>
      <c r="S152" s="89">
        <f t="shared" si="45"/>
        <v>0</v>
      </c>
      <c r="T152" s="89">
        <f>IF(AND(S152=0,S151&gt;0),SUM($G152:$H$381),S152)</f>
        <v>0</v>
      </c>
      <c r="U152" s="82">
        <f>SUM(T152:T$381)</f>
        <v>0</v>
      </c>
      <c r="V152" s="68">
        <f>localspline(R152,'BBG rates'!$G$10:$G$27,'BBG rates'!$K$10:$K$27)</f>
        <v>1.0201245664821419</v>
      </c>
      <c r="W152" s="68">
        <f>locallinterp(R152,'BBG rates'!$G$10:$G$27,'BBG rates'!$J$10:$J$27)</f>
        <v>-0.17791666666666667</v>
      </c>
      <c r="X152" s="56">
        <f t="shared" si="56"/>
        <v>-0.1780619141874773</v>
      </c>
      <c r="Y152" s="66">
        <f t="shared" si="46"/>
        <v>0</v>
      </c>
      <c r="Z152" s="72">
        <f t="shared" si="47"/>
        <v>0</v>
      </c>
      <c r="AA152" s="79">
        <f t="shared" si="48"/>
        <v>0</v>
      </c>
      <c r="AB152" s="81">
        <f t="shared" si="57"/>
        <v>0</v>
      </c>
      <c r="AD152" s="95">
        <f>locallinterp(R152,'BBG rates'!$N$10:$N$369,'BBG rates'!$P$10:$P$369)</f>
        <v>11.132216515393413</v>
      </c>
      <c r="AI152" s="185">
        <f t="shared" si="49"/>
        <v>131</v>
      </c>
      <c r="AJ152" s="127">
        <f>locallinterp(MIN(AI152,CAP_Senior*12),'BBG rates'!$X$24:$X$65,'BBG rates'!$Y$24:$Y$65)</f>
        <v>56.384700508791454</v>
      </c>
      <c r="AK152" s="127">
        <f>locallinterp(MIN(AI152,CAP_CB*12),'BBG rates'!$AA$25:$AA$40,'BBG rates'!$AC$25:$AC$40)</f>
        <v>10.183333333333334</v>
      </c>
      <c r="AL152" s="144">
        <f t="shared" si="50"/>
        <v>18.037565753161214</v>
      </c>
      <c r="AM152" s="142">
        <f>(SUMPRODUCT(AL152:AL$381,G152:G$381)+SUMPRODUCT(AL152:AL$381,H152:H$381))/12</f>
        <v>3099843.4575588685</v>
      </c>
    </row>
    <row r="153" spans="1:39" x14ac:dyDescent="0.2">
      <c r="A153" s="7">
        <v>132</v>
      </c>
      <c r="B153" s="7">
        <v>66</v>
      </c>
      <c r="C153" s="7">
        <v>33</v>
      </c>
      <c r="D153" s="12">
        <f t="shared" si="42"/>
        <v>11</v>
      </c>
      <c r="E153" s="29">
        <f t="shared" si="58"/>
        <v>1881498.0773263411</v>
      </c>
      <c r="F153" s="2">
        <f t="shared" si="43"/>
        <v>2517.4046894029871</v>
      </c>
      <c r="G153" s="2">
        <f t="shared" si="51"/>
        <v>38081.621248852389</v>
      </c>
      <c r="H153" s="2">
        <f t="shared" si="52"/>
        <v>6179.7660518426119</v>
      </c>
      <c r="I153" s="2">
        <f t="shared" si="41"/>
        <v>46778.79199009799</v>
      </c>
      <c r="J153" s="2">
        <f t="shared" si="59"/>
        <v>514566.71189107792</v>
      </c>
      <c r="K153" s="2">
        <f t="shared" si="44"/>
        <v>39369.392109016124</v>
      </c>
      <c r="L153" s="2">
        <f t="shared" si="44"/>
        <v>433063.31319917738</v>
      </c>
      <c r="M153" s="2"/>
      <c r="N153" s="28">
        <f t="shared" si="60"/>
        <v>2900580.3990174225</v>
      </c>
      <c r="O153" s="2">
        <f t="shared" si="53"/>
        <v>3868.21020551331</v>
      </c>
      <c r="P153" s="2">
        <f t="shared" si="54"/>
        <v>58515.707298629837</v>
      </c>
      <c r="R153">
        <f t="shared" si="55"/>
        <v>132</v>
      </c>
      <c r="S153" s="89">
        <f t="shared" si="45"/>
        <v>0</v>
      </c>
      <c r="T153" s="89">
        <f>IF(AND(S153=0,S152&gt;0),SUM($G153:$H$381),S153)</f>
        <v>0</v>
      </c>
      <c r="U153" s="82">
        <f>SUM(T153:T$381)</f>
        <v>0</v>
      </c>
      <c r="V153" s="68">
        <f>localspline(R153,'BBG rates'!$G$10:$G$27,'BBG rates'!$K$10:$K$27)</f>
        <v>1.0198090076446533</v>
      </c>
      <c r="W153" s="68">
        <f>locallinterp(R153,'BBG rates'!$G$10:$G$27,'BBG rates'!$J$10:$J$27)</f>
        <v>-0.17399999999999999</v>
      </c>
      <c r="X153" s="56">
        <f t="shared" si="56"/>
        <v>-0.17413891945641247</v>
      </c>
      <c r="Y153" s="66">
        <f t="shared" si="46"/>
        <v>0</v>
      </c>
      <c r="Z153" s="72">
        <f t="shared" si="47"/>
        <v>0</v>
      </c>
      <c r="AA153" s="79">
        <f t="shared" si="48"/>
        <v>0</v>
      </c>
      <c r="AB153" s="81">
        <f t="shared" si="57"/>
        <v>0</v>
      </c>
      <c r="AD153" s="95">
        <f>locallinterp(R153,'BBG rates'!$N$10:$N$369,'BBG rates'!$P$10:$P$369)</f>
        <v>11.217200599363801</v>
      </c>
      <c r="AI153" s="185">
        <f t="shared" si="49"/>
        <v>132</v>
      </c>
      <c r="AJ153" s="127">
        <f>locallinterp(MIN(AI153,CAP_Senior*12),'BBG rates'!$X$24:$X$65,'BBG rates'!$Y$24:$Y$65)</f>
        <v>56.535925994080984</v>
      </c>
      <c r="AK153" s="127">
        <f>locallinterp(MIN(AI153,CAP_CB*12),'BBG rates'!$AA$25:$AA$40,'BBG rates'!$AC$25:$AC$40)</f>
        <v>10.199999999999999</v>
      </c>
      <c r="AL153" s="144">
        <f t="shared" si="50"/>
        <v>18.077107418993769</v>
      </c>
      <c r="AM153" s="142">
        <f>(SUMPRODUCT(AL153:AL$381,G153:G$381)+SUMPRODUCT(AL153:AL$381,H153:H$381))/12</f>
        <v>3032981.2637020517</v>
      </c>
    </row>
    <row r="154" spans="1:39" x14ac:dyDescent="0.2">
      <c r="A154" s="7">
        <v>133</v>
      </c>
      <c r="B154" s="7">
        <v>66.5</v>
      </c>
      <c r="C154" s="7">
        <v>33.25</v>
      </c>
      <c r="D154" s="12">
        <f t="shared" si="42"/>
        <v>11.083333333333334</v>
      </c>
      <c r="E154" s="29">
        <f t="shared" si="58"/>
        <v>1837456.395560324</v>
      </c>
      <c r="F154" s="2">
        <f t="shared" si="43"/>
        <v>2459.5450106648477</v>
      </c>
      <c r="G154" s="2">
        <f t="shared" si="51"/>
        <v>38006.570281257933</v>
      </c>
      <c r="H154" s="2">
        <f t="shared" si="52"/>
        <v>6035.111484759319</v>
      </c>
      <c r="I154" s="2">
        <f t="shared" si="41"/>
        <v>46501.226776682102</v>
      </c>
      <c r="J154" s="2">
        <f t="shared" si="59"/>
        <v>515388.59677489335</v>
      </c>
      <c r="K154" s="2">
        <f t="shared" si="44"/>
        <v>39084.698513155708</v>
      </c>
      <c r="L154" s="2">
        <f t="shared" si="44"/>
        <v>433188.74185414246</v>
      </c>
      <c r="M154" s="2"/>
      <c r="N154" s="28">
        <f t="shared" si="60"/>
        <v>2841988.1984086661</v>
      </c>
      <c r="O154" s="2">
        <f t="shared" si="53"/>
        <v>3791.7168953865271</v>
      </c>
      <c r="P154" s="2">
        <f t="shared" si="54"/>
        <v>58592.200608756611</v>
      </c>
      <c r="R154">
        <f t="shared" si="55"/>
        <v>133</v>
      </c>
      <c r="S154" s="89">
        <f t="shared" si="45"/>
        <v>0</v>
      </c>
      <c r="T154" s="89">
        <f>IF(AND(S154=0,S153&gt;0),SUM($G154:$H$381),S154)</f>
        <v>0</v>
      </c>
      <c r="U154" s="82">
        <f>SUM(T154:T$381)</f>
        <v>0</v>
      </c>
      <c r="V154" s="68">
        <f>localspline(R154,'BBG rates'!$G$10:$G$27,'BBG rates'!$K$10:$K$27)</f>
        <v>1.019475972574923</v>
      </c>
      <c r="W154" s="68">
        <f>locallinterp(R154,'BBG rates'!$G$10:$G$27,'BBG rates'!$J$10:$J$27)</f>
        <v>-0.169625</v>
      </c>
      <c r="X154" s="56">
        <f t="shared" si="56"/>
        <v>-0.16975701769443852</v>
      </c>
      <c r="Y154" s="66">
        <f t="shared" si="46"/>
        <v>0</v>
      </c>
      <c r="Z154" s="72">
        <f t="shared" si="47"/>
        <v>0</v>
      </c>
      <c r="AA154" s="79">
        <f t="shared" si="48"/>
        <v>0</v>
      </c>
      <c r="AB154" s="81">
        <f t="shared" si="57"/>
        <v>0</v>
      </c>
      <c r="AD154" s="95">
        <f>locallinterp(R154,'BBG rates'!$N$10:$N$369,'BBG rates'!$P$10:$P$369)</f>
        <v>11.302156930411712</v>
      </c>
      <c r="AI154" s="185">
        <f t="shared" si="49"/>
        <v>133</v>
      </c>
      <c r="AJ154" s="127">
        <f>locallinterp(MIN(AI154,CAP_Senior*12),'BBG rates'!$X$24:$X$65,'BBG rates'!$Y$24:$Y$65)</f>
        <v>56.673984045571196</v>
      </c>
      <c r="AK154" s="127">
        <f>locallinterp(MIN(AI154,CAP_CB*12),'BBG rates'!$AA$25:$AA$40,'BBG rates'!$AC$25:$AC$40)</f>
        <v>10.216666666666667</v>
      </c>
      <c r="AL154" s="144">
        <f t="shared" si="50"/>
        <v>18.114410621080438</v>
      </c>
      <c r="AM154" s="142">
        <f>(SUMPRODUCT(AL154:AL$381,G154:G$381)+SUMPRODUCT(AL154:AL$381,H154:H$381))/12</f>
        <v>2966304.7759730224</v>
      </c>
    </row>
    <row r="155" spans="1:39" x14ac:dyDescent="0.2">
      <c r="A155" s="7">
        <v>134</v>
      </c>
      <c r="B155" s="7">
        <v>67</v>
      </c>
      <c r="C155" s="7">
        <v>33.5</v>
      </c>
      <c r="D155" s="12">
        <f t="shared" si="42"/>
        <v>11.166666666666666</v>
      </c>
      <c r="E155" s="29">
        <f t="shared" si="58"/>
        <v>1793633.5526445813</v>
      </c>
      <c r="F155" s="2">
        <f t="shared" si="43"/>
        <v>2401.9725369247599</v>
      </c>
      <c r="G155" s="2">
        <f t="shared" si="51"/>
        <v>37931.667223535813</v>
      </c>
      <c r="H155" s="2">
        <f t="shared" si="52"/>
        <v>5891.175692206838</v>
      </c>
      <c r="I155" s="2">
        <f t="shared" si="41"/>
        <v>46224.815452667412</v>
      </c>
      <c r="J155" s="2">
        <f t="shared" si="59"/>
        <v>516177.10588811937</v>
      </c>
      <c r="K155" s="2">
        <f t="shared" si="44"/>
        <v>38801.649751557074</v>
      </c>
      <c r="L155" s="2">
        <f t="shared" si="44"/>
        <v>433285.08889238728</v>
      </c>
      <c r="M155" s="2"/>
      <c r="N155" s="28">
        <f t="shared" si="60"/>
        <v>2783319.4044956653</v>
      </c>
      <c r="O155" s="2">
        <f t="shared" si="53"/>
        <v>3715.123591142536</v>
      </c>
      <c r="P155" s="2">
        <f t="shared" si="54"/>
        <v>58668.793913000613</v>
      </c>
      <c r="R155">
        <f t="shared" si="55"/>
        <v>134</v>
      </c>
      <c r="S155" s="89">
        <f t="shared" si="45"/>
        <v>0</v>
      </c>
      <c r="T155" s="89">
        <f>IF(AND(S155=0,S154&gt;0),SUM($G155:$H$381),S155)</f>
        <v>0</v>
      </c>
      <c r="U155" s="82">
        <f>SUM(T155:T$381)</f>
        <v>0</v>
      </c>
      <c r="V155" s="68">
        <f>localspline(R155,'BBG rates'!$G$10:$G$27,'BBG rates'!$K$10:$K$27)</f>
        <v>1.0191264573757928</v>
      </c>
      <c r="W155" s="68">
        <f>locallinterp(R155,'BBG rates'!$G$10:$G$27,'BBG rates'!$J$10:$J$27)</f>
        <v>-0.16524999999999998</v>
      </c>
      <c r="X155" s="56">
        <f t="shared" si="56"/>
        <v>-0.16537529195992384</v>
      </c>
      <c r="Y155" s="66">
        <f t="shared" si="46"/>
        <v>0</v>
      </c>
      <c r="Z155" s="72">
        <f t="shared" si="47"/>
        <v>0</v>
      </c>
      <c r="AA155" s="79">
        <f t="shared" si="48"/>
        <v>0</v>
      </c>
      <c r="AB155" s="81">
        <f t="shared" si="57"/>
        <v>0</v>
      </c>
      <c r="AD155" s="95">
        <f>locallinterp(R155,'BBG rates'!$N$10:$N$369,'BBG rates'!$P$10:$P$369)</f>
        <v>11.387084135193028</v>
      </c>
      <c r="AI155" s="185">
        <f t="shared" si="49"/>
        <v>134</v>
      </c>
      <c r="AJ155" s="127">
        <f>locallinterp(MIN(AI155,CAP_Senior*12),'BBG rates'!$X$24:$X$65,'BBG rates'!$Y$24:$Y$65)</f>
        <v>56.812042097061408</v>
      </c>
      <c r="AK155" s="127">
        <f>locallinterp(MIN(AI155,CAP_CB*12),'BBG rates'!$AA$25:$AA$40,'BBG rates'!$AC$25:$AC$40)</f>
        <v>10.233333333333333</v>
      </c>
      <c r="AL155" s="144">
        <f t="shared" si="50"/>
        <v>18.151713823167107</v>
      </c>
      <c r="AM155" s="142">
        <f>(SUMPRODUCT(AL155:AL$381,G155:G$381)+SUMPRODUCT(AL155:AL$381,H155:H$381))/12</f>
        <v>2899822.350310307</v>
      </c>
    </row>
    <row r="156" spans="1:39" x14ac:dyDescent="0.2">
      <c r="A156" s="7">
        <v>135</v>
      </c>
      <c r="B156" s="7">
        <v>67.5</v>
      </c>
      <c r="C156" s="7">
        <v>33.75</v>
      </c>
      <c r="D156" s="12">
        <f t="shared" si="42"/>
        <v>11.25</v>
      </c>
      <c r="E156" s="29">
        <f t="shared" si="58"/>
        <v>1750028.6850225548</v>
      </c>
      <c r="F156" s="2">
        <f t="shared" si="43"/>
        <v>2344.6861352295059</v>
      </c>
      <c r="G156" s="2">
        <f t="shared" si="51"/>
        <v>37856.911784186363</v>
      </c>
      <c r="H156" s="2">
        <f t="shared" si="52"/>
        <v>5747.9558378402517</v>
      </c>
      <c r="I156" s="2">
        <f t="shared" si="41"/>
        <v>45949.553757256122</v>
      </c>
      <c r="J156" s="2">
        <f t="shared" si="59"/>
        <v>516932.4797691314</v>
      </c>
      <c r="K156" s="2">
        <f t="shared" si="44"/>
        <v>38520.237178312265</v>
      </c>
      <c r="L156" s="2">
        <f t="shared" si="44"/>
        <v>433352.66825601301</v>
      </c>
      <c r="M156" s="2"/>
      <c r="N156" s="28">
        <f t="shared" si="60"/>
        <v>2724573.9171535885</v>
      </c>
      <c r="O156" s="2">
        <f t="shared" si="53"/>
        <v>3638.4301620663305</v>
      </c>
      <c r="P156" s="2">
        <f t="shared" si="54"/>
        <v>58745.48734207682</v>
      </c>
      <c r="R156">
        <f t="shared" si="55"/>
        <v>135</v>
      </c>
      <c r="S156" s="89">
        <f t="shared" si="45"/>
        <v>0</v>
      </c>
      <c r="T156" s="89">
        <f>IF(AND(S156=0,S155&gt;0),SUM($G156:$H$381),S156)</f>
        <v>0</v>
      </c>
      <c r="U156" s="82">
        <f>SUM(T156:T$381)</f>
        <v>0</v>
      </c>
      <c r="V156" s="68">
        <f>localspline(R156,'BBG rates'!$G$10:$G$27,'BBG rates'!$K$10:$K$27)</f>
        <v>1.0187622049384828</v>
      </c>
      <c r="W156" s="68">
        <f>locallinterp(R156,'BBG rates'!$G$10:$G$27,'BBG rates'!$J$10:$J$27)</f>
        <v>-0.16087499999999999</v>
      </c>
      <c r="X156" s="56">
        <f t="shared" si="56"/>
        <v>-0.16099374223834673</v>
      </c>
      <c r="Y156" s="66">
        <f t="shared" si="46"/>
        <v>0</v>
      </c>
      <c r="Z156" s="72">
        <f t="shared" si="47"/>
        <v>0</v>
      </c>
      <c r="AA156" s="79">
        <f t="shared" si="48"/>
        <v>0</v>
      </c>
      <c r="AB156" s="81">
        <f t="shared" si="57"/>
        <v>0</v>
      </c>
      <c r="AD156" s="95">
        <f>locallinterp(R156,'BBG rates'!$N$10:$N$369,'BBG rates'!$P$10:$P$369)</f>
        <v>11.471980985604569</v>
      </c>
      <c r="AI156" s="185">
        <f t="shared" si="49"/>
        <v>135</v>
      </c>
      <c r="AJ156" s="127">
        <f>locallinterp(MIN(AI156,CAP_Senior*12),'BBG rates'!$X$24:$X$65,'BBG rates'!$Y$24:$Y$65)</f>
        <v>56.95010014855162</v>
      </c>
      <c r="AK156" s="127">
        <f>locallinterp(MIN(AI156,CAP_CB*12),'BBG rates'!$AA$25:$AA$40,'BBG rates'!$AC$25:$AC$40)</f>
        <v>10.25</v>
      </c>
      <c r="AL156" s="144">
        <f t="shared" si="50"/>
        <v>18.189017025253776</v>
      </c>
      <c r="AM156" s="142">
        <f>(SUMPRODUCT(AL156:AL$381,G156:G$381)+SUMPRODUCT(AL156:AL$381,H156:H$381))/12</f>
        <v>2833534.0416832934</v>
      </c>
    </row>
    <row r="157" spans="1:39" x14ac:dyDescent="0.2">
      <c r="A157" s="7">
        <v>136</v>
      </c>
      <c r="B157" s="7">
        <v>68</v>
      </c>
      <c r="C157" s="7">
        <v>34</v>
      </c>
      <c r="D157" s="12">
        <f t="shared" si="42"/>
        <v>11.333333333333334</v>
      </c>
      <c r="E157" s="29">
        <f t="shared" si="58"/>
        <v>1706640.9322547179</v>
      </c>
      <c r="F157" s="2">
        <f t="shared" si="43"/>
        <v>2287.6846767146726</v>
      </c>
      <c r="G157" s="2">
        <f t="shared" si="51"/>
        <v>37782.303672284441</v>
      </c>
      <c r="H157" s="2">
        <f t="shared" si="52"/>
        <v>5605.4490955525143</v>
      </c>
      <c r="I157" s="2">
        <f t="shared" si="41"/>
        <v>45675.43744455163</v>
      </c>
      <c r="J157" s="2">
        <f t="shared" si="59"/>
        <v>517654.95770491852</v>
      </c>
      <c r="K157" s="2">
        <f t="shared" si="44"/>
        <v>38240.452190737546</v>
      </c>
      <c r="L157" s="2">
        <f t="shared" si="44"/>
        <v>433391.79149502557</v>
      </c>
      <c r="M157" s="2"/>
      <c r="N157" s="28">
        <f t="shared" si="60"/>
        <v>2665751.6361267176</v>
      </c>
      <c r="O157" s="2">
        <f t="shared" si="53"/>
        <v>3561.6364772720308</v>
      </c>
      <c r="P157" s="2">
        <f t="shared" si="54"/>
        <v>58822.281026871111</v>
      </c>
      <c r="R157">
        <f t="shared" si="55"/>
        <v>136</v>
      </c>
      <c r="S157" s="89">
        <f t="shared" si="45"/>
        <v>0</v>
      </c>
      <c r="T157" s="89">
        <f>IF(AND(S157=0,S156&gt;0),SUM($G157:$H$381),S157)</f>
        <v>0</v>
      </c>
      <c r="U157" s="82">
        <f>SUM(T157:T$381)</f>
        <v>0</v>
      </c>
      <c r="V157" s="68">
        <f>localspline(R157,'BBG rates'!$G$10:$G$27,'BBG rates'!$K$10:$K$27)</f>
        <v>1.0183847794456817</v>
      </c>
      <c r="W157" s="68">
        <f>locallinterp(R157,'BBG rates'!$G$10:$G$27,'BBG rates'!$J$10:$J$27)</f>
        <v>-0.1565</v>
      </c>
      <c r="X157" s="56">
        <f t="shared" si="56"/>
        <v>-0.15661236851465254</v>
      </c>
      <c r="Y157" s="66">
        <f t="shared" si="46"/>
        <v>0</v>
      </c>
      <c r="Z157" s="72">
        <f t="shared" si="47"/>
        <v>0</v>
      </c>
      <c r="AA157" s="79">
        <f t="shared" si="48"/>
        <v>0</v>
      </c>
      <c r="AB157" s="81">
        <f t="shared" si="57"/>
        <v>0</v>
      </c>
      <c r="AD157" s="95">
        <f>locallinterp(R157,'BBG rates'!$N$10:$N$369,'BBG rates'!$P$10:$P$369)</f>
        <v>11.55684638389171</v>
      </c>
      <c r="AI157" s="185">
        <f t="shared" si="49"/>
        <v>136</v>
      </c>
      <c r="AJ157" s="127">
        <f>locallinterp(MIN(AI157,CAP_Senior*12),'BBG rates'!$X$24:$X$65,'BBG rates'!$Y$24:$Y$65)</f>
        <v>57.088158200041832</v>
      </c>
      <c r="AK157" s="127">
        <f>locallinterp(MIN(AI157,CAP_CB*12),'BBG rates'!$AA$25:$AA$40,'BBG rates'!$AC$25:$AC$40)</f>
        <v>10.266666666666666</v>
      </c>
      <c r="AL157" s="144">
        <f t="shared" si="50"/>
        <v>18.226320227340445</v>
      </c>
      <c r="AM157" s="142">
        <f>(SUMPRODUCT(AL157:AL$381,G157:G$381)+SUMPRODUCT(AL157:AL$381,H157:H$381))/12</f>
        <v>2767439.901719878</v>
      </c>
    </row>
    <row r="158" spans="1:39" x14ac:dyDescent="0.2">
      <c r="A158" s="7">
        <v>137</v>
      </c>
      <c r="B158" s="7">
        <v>68.5</v>
      </c>
      <c r="C158" s="7">
        <v>34.25</v>
      </c>
      <c r="D158" s="12">
        <f t="shared" si="42"/>
        <v>11.416666666666666</v>
      </c>
      <c r="E158" s="29">
        <f t="shared" si="58"/>
        <v>1663469.4370078007</v>
      </c>
      <c r="F158" s="2">
        <f t="shared" si="43"/>
        <v>2230.9670365905131</v>
      </c>
      <c r="G158" s="2">
        <f t="shared" si="51"/>
        <v>37707.842597478237</v>
      </c>
      <c r="H158" s="2">
        <f t="shared" si="52"/>
        <v>5463.6526494390528</v>
      </c>
      <c r="I158" s="2">
        <f t="shared" si="41"/>
        <v>45402.462283507804</v>
      </c>
      <c r="J158" s="2">
        <f t="shared" si="59"/>
        <v>518344.77773671405</v>
      </c>
      <c r="K158" s="2">
        <f t="shared" si="44"/>
        <v>37962.286229163517</v>
      </c>
      <c r="L158" s="2">
        <f t="shared" si="44"/>
        <v>433402.76778295008</v>
      </c>
      <c r="M158" s="2"/>
      <c r="N158" s="28">
        <f t="shared" si="60"/>
        <v>2606852.4610282769</v>
      </c>
      <c r="O158" s="2">
        <f t="shared" si="53"/>
        <v>3484.7424057026597</v>
      </c>
      <c r="P158" s="2">
        <f t="shared" si="54"/>
        <v>58899.175098440486</v>
      </c>
      <c r="R158">
        <f t="shared" si="55"/>
        <v>137</v>
      </c>
      <c r="S158" s="89">
        <f t="shared" si="45"/>
        <v>0</v>
      </c>
      <c r="T158" s="89">
        <f>IF(AND(S158=0,S157&gt;0),SUM($G158:$H$381),S158)</f>
        <v>0</v>
      </c>
      <c r="U158" s="82">
        <f>SUM(T158:T$381)</f>
        <v>0</v>
      </c>
      <c r="V158" s="68">
        <f>localspline(R158,'BBG rates'!$G$10:$G$27,'BBG rates'!$K$10:$K$27)</f>
        <v>1.0179957450413588</v>
      </c>
      <c r="W158" s="68">
        <f>locallinterp(R158,'BBG rates'!$G$10:$G$27,'BBG rates'!$J$10:$J$27)</f>
        <v>-0.15212499999999998</v>
      </c>
      <c r="X158" s="56">
        <f t="shared" si="56"/>
        <v>-0.15223117077418635</v>
      </c>
      <c r="Y158" s="66">
        <f t="shared" si="46"/>
        <v>0</v>
      </c>
      <c r="Z158" s="72">
        <f t="shared" si="47"/>
        <v>0</v>
      </c>
      <c r="AA158" s="79">
        <f t="shared" si="48"/>
        <v>0</v>
      </c>
      <c r="AB158" s="81">
        <f t="shared" si="57"/>
        <v>0</v>
      </c>
      <c r="AD158" s="95">
        <f>locallinterp(R158,'BBG rates'!$N$10:$N$369,'BBG rates'!$P$10:$P$369)</f>
        <v>11.641679362645156</v>
      </c>
      <c r="AI158" s="185">
        <f t="shared" si="49"/>
        <v>137</v>
      </c>
      <c r="AJ158" s="127">
        <f>locallinterp(MIN(AI158,CAP_Senior*12),'BBG rates'!$X$24:$X$65,'BBG rates'!$Y$24:$Y$65)</f>
        <v>57.226216251532044</v>
      </c>
      <c r="AK158" s="127">
        <f>locallinterp(MIN(AI158,CAP_CB*12),'BBG rates'!$AA$25:$AA$40,'BBG rates'!$AC$25:$AC$40)</f>
        <v>10.283333333333333</v>
      </c>
      <c r="AL158" s="144">
        <f t="shared" si="50"/>
        <v>18.263623429427113</v>
      </c>
      <c r="AM158" s="142">
        <f>(SUMPRODUCT(AL158:AL$381,G158:G$381)+SUMPRODUCT(AL158:AL$381,H158:H$381))/12</f>
        <v>2701539.9787289388</v>
      </c>
    </row>
    <row r="159" spans="1:39" x14ac:dyDescent="0.2">
      <c r="A159" s="7">
        <v>138</v>
      </c>
      <c r="B159" s="7">
        <v>69</v>
      </c>
      <c r="C159" s="7">
        <v>34.5</v>
      </c>
      <c r="D159" s="12">
        <f t="shared" si="42"/>
        <v>11.5</v>
      </c>
      <c r="E159" s="29">
        <f t="shared" si="58"/>
        <v>1620513.3450440499</v>
      </c>
      <c r="F159" s="2">
        <f t="shared" si="43"/>
        <v>2174.5320941278646</v>
      </c>
      <c r="G159" s="2">
        <f t="shared" si="51"/>
        <v>37633.528269988172</v>
      </c>
      <c r="H159" s="2">
        <f t="shared" si="52"/>
        <v>5322.5636937625004</v>
      </c>
      <c r="I159" s="2">
        <f t="shared" si="41"/>
        <v>45130.624057878536</v>
      </c>
      <c r="J159" s="2">
        <f t="shared" si="59"/>
        <v>519002.17666560318</v>
      </c>
      <c r="K159" s="2">
        <f t="shared" si="44"/>
        <v>37685.730776726465</v>
      </c>
      <c r="L159" s="2">
        <f t="shared" si="44"/>
        <v>433385.90393235435</v>
      </c>
      <c r="M159" s="2"/>
      <c r="N159" s="28">
        <f t="shared" si="60"/>
        <v>2547876.2913402636</v>
      </c>
      <c r="O159" s="2">
        <f t="shared" si="53"/>
        <v>3407.7478161299177</v>
      </c>
      <c r="P159" s="2">
        <f t="shared" si="54"/>
        <v>58976.169688013237</v>
      </c>
      <c r="R159">
        <f t="shared" si="55"/>
        <v>138</v>
      </c>
      <c r="S159" s="89">
        <f t="shared" si="45"/>
        <v>0</v>
      </c>
      <c r="T159" s="89">
        <f>IF(AND(S159=0,S158&gt;0),SUM($G159:$H$381),S159)</f>
        <v>0</v>
      </c>
      <c r="U159" s="82">
        <f>SUM(T159:T$381)</f>
        <v>0</v>
      </c>
      <c r="V159" s="68">
        <f>localspline(R159,'BBG rates'!$G$10:$G$27,'BBG rates'!$K$10:$K$27)</f>
        <v>1.0175968446748129</v>
      </c>
      <c r="W159" s="68">
        <f>locallinterp(R159,'BBG rates'!$G$10:$G$27,'BBG rates'!$J$10:$J$27)</f>
        <v>-0.14774999999999999</v>
      </c>
      <c r="X159" s="56">
        <f t="shared" si="56"/>
        <v>-0.14785014900229321</v>
      </c>
      <c r="Y159" s="66">
        <f t="shared" si="46"/>
        <v>0</v>
      </c>
      <c r="Z159" s="72">
        <f t="shared" si="47"/>
        <v>0</v>
      </c>
      <c r="AA159" s="79">
        <f t="shared" si="48"/>
        <v>0</v>
      </c>
      <c r="AB159" s="81">
        <f t="shared" si="57"/>
        <v>0</v>
      </c>
      <c r="AD159" s="95">
        <f>locallinterp(R159,'BBG rates'!$N$10:$N$369,'BBG rates'!$P$10:$P$369)</f>
        <v>11.726479099701391</v>
      </c>
      <c r="AI159" s="185">
        <f t="shared" si="49"/>
        <v>138</v>
      </c>
      <c r="AJ159" s="127">
        <f>locallinterp(MIN(AI159,CAP_Senior*12),'BBG rates'!$X$24:$X$65,'BBG rates'!$Y$24:$Y$65)</f>
        <v>57.364274303022256</v>
      </c>
      <c r="AK159" s="127">
        <f>locallinterp(MIN(AI159,CAP_CB*12),'BBG rates'!$AA$25:$AA$40,'BBG rates'!$AC$25:$AC$40)</f>
        <v>10.3</v>
      </c>
      <c r="AL159" s="144">
        <f t="shared" si="50"/>
        <v>18.300926631513782</v>
      </c>
      <c r="AM159" s="142">
        <f>(SUMPRODUCT(AL159:AL$381,G159:G$381)+SUMPRODUCT(AL159:AL$381,H159:H$381))/12</f>
        <v>2635834.3177226889</v>
      </c>
    </row>
    <row r="160" spans="1:39" x14ac:dyDescent="0.2">
      <c r="A160" s="7">
        <v>139</v>
      </c>
      <c r="B160" s="7">
        <v>69.5</v>
      </c>
      <c r="C160" s="7">
        <v>34.75</v>
      </c>
      <c r="D160" s="12">
        <f t="shared" si="42"/>
        <v>11.583333333333334</v>
      </c>
      <c r="E160" s="29">
        <f t="shared" si="58"/>
        <v>1577771.8052105266</v>
      </c>
      <c r="F160" s="2">
        <f t="shared" si="43"/>
        <v>2118.3787326441056</v>
      </c>
      <c r="G160" s="2">
        <f t="shared" si="51"/>
        <v>37559.360400605743</v>
      </c>
      <c r="H160" s="2">
        <f t="shared" si="52"/>
        <v>5182.1794329175327</v>
      </c>
      <c r="I160" s="2">
        <f t="shared" si="41"/>
        <v>44859.918566167384</v>
      </c>
      <c r="J160" s="2">
        <f t="shared" si="59"/>
        <v>519627.39005810558</v>
      </c>
      <c r="K160" s="2">
        <f t="shared" si="44"/>
        <v>37410.777359160522</v>
      </c>
      <c r="L160" s="2">
        <f t="shared" si="44"/>
        <v>433341.50441027607</v>
      </c>
      <c r="M160" s="2"/>
      <c r="N160" s="28">
        <f t="shared" si="60"/>
        <v>2488823.0264132745</v>
      </c>
      <c r="O160" s="2">
        <f t="shared" si="53"/>
        <v>3330.6525771539609</v>
      </c>
      <c r="P160" s="2">
        <f t="shared" si="54"/>
        <v>59053.264926989184</v>
      </c>
      <c r="R160">
        <f t="shared" si="55"/>
        <v>139</v>
      </c>
      <c r="S160" s="89">
        <f t="shared" si="45"/>
        <v>0</v>
      </c>
      <c r="T160" s="89">
        <f>IF(AND(S160=0,S159&gt;0),SUM($G160:$H$381),S160)</f>
        <v>0</v>
      </c>
      <c r="U160" s="82">
        <f>SUM(T160:T$381)</f>
        <v>0</v>
      </c>
      <c r="V160" s="68">
        <f>localspline(R160,'BBG rates'!$G$10:$G$27,'BBG rates'!$K$10:$K$27)</f>
        <v>1.0171896126895736</v>
      </c>
      <c r="W160" s="68">
        <f>locallinterp(R160,'BBG rates'!$G$10:$G$27,'BBG rates'!$J$10:$J$27)</f>
        <v>-0.143375</v>
      </c>
      <c r="X160" s="56">
        <f t="shared" si="56"/>
        <v>-0.14346930318391848</v>
      </c>
      <c r="Y160" s="66">
        <f t="shared" si="46"/>
        <v>0</v>
      </c>
      <c r="Z160" s="72">
        <f t="shared" si="47"/>
        <v>0</v>
      </c>
      <c r="AA160" s="79">
        <f t="shared" si="48"/>
        <v>0</v>
      </c>
      <c r="AB160" s="81">
        <f t="shared" si="57"/>
        <v>0</v>
      </c>
      <c r="AD160" s="95">
        <f>locallinterp(R160,'BBG rates'!$N$10:$N$369,'BBG rates'!$P$10:$P$369)</f>
        <v>11.811244900758856</v>
      </c>
      <c r="AI160" s="185">
        <f t="shared" si="49"/>
        <v>139</v>
      </c>
      <c r="AJ160" s="127">
        <f>locallinterp(MIN(AI160,CAP_Senior*12),'BBG rates'!$X$24:$X$65,'BBG rates'!$Y$24:$Y$65)</f>
        <v>57.502332354512468</v>
      </c>
      <c r="AK160" s="127">
        <f>locallinterp(MIN(AI160,CAP_CB*12),'BBG rates'!$AA$25:$AA$40,'BBG rates'!$AC$25:$AC$40)</f>
        <v>10.316666666666666</v>
      </c>
      <c r="AL160" s="144">
        <f t="shared" si="50"/>
        <v>18.338229833600451</v>
      </c>
      <c r="AM160" s="142">
        <f>(SUMPRODUCT(AL160:AL$381,G160:G$381)+SUMPRODUCT(AL160:AL$381,H160:H$381))/12</f>
        <v>2570322.9604389258</v>
      </c>
    </row>
    <row r="161" spans="1:39" x14ac:dyDescent="0.2">
      <c r="A161" s="7">
        <v>140</v>
      </c>
      <c r="B161" s="7">
        <v>70</v>
      </c>
      <c r="C161" s="7">
        <v>35</v>
      </c>
      <c r="D161" s="12">
        <f t="shared" si="42"/>
        <v>11.666666666666666</v>
      </c>
      <c r="E161" s="29">
        <f t="shared" si="58"/>
        <v>1535243.9694284382</v>
      </c>
      <c r="F161" s="2">
        <f t="shared" si="43"/>
        <v>2062.505839489168</v>
      </c>
      <c r="G161" s="2">
        <f t="shared" si="51"/>
        <v>37485.338700692453</v>
      </c>
      <c r="H161" s="2">
        <f t="shared" si="52"/>
        <v>5042.4970813958398</v>
      </c>
      <c r="I161" s="2">
        <f t="shared" si="41"/>
        <v>44590.341621577463</v>
      </c>
      <c r="J161" s="2">
        <f t="shared" si="59"/>
        <v>520220.65225173702</v>
      </c>
      <c r="K161" s="2">
        <f t="shared" si="44"/>
        <v>37137.417544590906</v>
      </c>
      <c r="L161" s="2">
        <f t="shared" si="44"/>
        <v>433269.87135356048</v>
      </c>
      <c r="M161" s="2"/>
      <c r="N161" s="28">
        <f t="shared" si="60"/>
        <v>2429692.5654663346</v>
      </c>
      <c r="O161" s="2">
        <f t="shared" si="53"/>
        <v>3253.4565572031775</v>
      </c>
      <c r="P161" s="2">
        <f t="shared" si="54"/>
        <v>59130.460946939973</v>
      </c>
      <c r="R161">
        <f t="shared" si="55"/>
        <v>140</v>
      </c>
      <c r="S161" s="89">
        <f t="shared" si="45"/>
        <v>0</v>
      </c>
      <c r="T161" s="89">
        <f>IF(AND(S161=0,S160&gt;0),SUM($G161:$H$381),S161)</f>
        <v>0</v>
      </c>
      <c r="U161" s="82">
        <f>SUM(T161:T$381)</f>
        <v>0</v>
      </c>
      <c r="V161" s="68">
        <f>localspline(R161,'BBG rates'!$G$10:$G$27,'BBG rates'!$K$10:$K$27)</f>
        <v>1.0167757324483095</v>
      </c>
      <c r="W161" s="68">
        <f>locallinterp(R161,'BBG rates'!$G$10:$G$27,'BBG rates'!$J$10:$J$27)</f>
        <v>-0.13899999999999998</v>
      </c>
      <c r="X161" s="56">
        <f t="shared" si="56"/>
        <v>-0.13908863330454047</v>
      </c>
      <c r="Y161" s="66">
        <f t="shared" si="46"/>
        <v>0</v>
      </c>
      <c r="Z161" s="72">
        <f t="shared" si="47"/>
        <v>0</v>
      </c>
      <c r="AA161" s="79">
        <f t="shared" si="48"/>
        <v>0</v>
      </c>
      <c r="AB161" s="81">
        <f t="shared" si="57"/>
        <v>0</v>
      </c>
      <c r="AD161" s="95">
        <f>locallinterp(R161,'BBG rates'!$N$10:$N$369,'BBG rates'!$P$10:$P$369)</f>
        <v>11.895976211796215</v>
      </c>
      <c r="AI161" s="185">
        <f t="shared" si="49"/>
        <v>140</v>
      </c>
      <c r="AJ161" s="127">
        <f>locallinterp(MIN(AI161,CAP_Senior*12),'BBG rates'!$X$24:$X$65,'BBG rates'!$Y$24:$Y$65)</f>
        <v>57.64039040600268</v>
      </c>
      <c r="AK161" s="127">
        <f>locallinterp(MIN(AI161,CAP_CB*12),'BBG rates'!$AA$25:$AA$40,'BBG rates'!$AC$25:$AC$40)</f>
        <v>10.333333333333334</v>
      </c>
      <c r="AL161" s="144">
        <f t="shared" si="50"/>
        <v>18.375533035687123</v>
      </c>
      <c r="AM161" s="142">
        <f>(SUMPRODUCT(AL161:AL$381,G161:G$381)+SUMPRODUCT(AL161:AL$381,H161:H$381))/12</f>
        <v>2505005.9453631639</v>
      </c>
    </row>
    <row r="162" spans="1:39" x14ac:dyDescent="0.2">
      <c r="A162" s="7">
        <v>141</v>
      </c>
      <c r="B162" s="7">
        <v>70.5</v>
      </c>
      <c r="C162" s="7">
        <v>35.25</v>
      </c>
      <c r="D162" s="12">
        <f t="shared" si="42"/>
        <v>11.75</v>
      </c>
      <c r="E162" s="29">
        <f t="shared" si="58"/>
        <v>1492928.9926825084</v>
      </c>
      <c r="F162" s="2">
        <f t="shared" si="43"/>
        <v>2006.9123060315906</v>
      </c>
      <c r="G162" s="2">
        <f t="shared" si="51"/>
        <v>37411.46288217861</v>
      </c>
      <c r="H162" s="2">
        <f t="shared" si="52"/>
        <v>4903.5138637512064</v>
      </c>
      <c r="I162" s="2">
        <f t="shared" si="41"/>
        <v>44321.889051961407</v>
      </c>
      <c r="J162" s="2">
        <f t="shared" si="59"/>
        <v>520782.19636054651</v>
      </c>
      <c r="K162" s="2">
        <f t="shared" si="44"/>
        <v>36865.64294332813</v>
      </c>
      <c r="L162" s="2">
        <f t="shared" si="44"/>
        <v>433171.3045841055</v>
      </c>
      <c r="M162" s="2"/>
      <c r="N162" s="28">
        <f t="shared" si="60"/>
        <v>2370484.8075867253</v>
      </c>
      <c r="O162" s="2">
        <f t="shared" si="53"/>
        <v>3176.1596245339588</v>
      </c>
      <c r="P162" s="2">
        <f t="shared" si="54"/>
        <v>59207.757879609191</v>
      </c>
      <c r="R162">
        <f t="shared" si="55"/>
        <v>141</v>
      </c>
      <c r="S162" s="89">
        <f t="shared" si="45"/>
        <v>0</v>
      </c>
      <c r="T162" s="89">
        <f>IF(AND(S162=0,S161&gt;0),SUM($G162:$H$381),S162)</f>
        <v>0</v>
      </c>
      <c r="U162" s="82">
        <f>SUM(T162:T$381)</f>
        <v>0</v>
      </c>
      <c r="V162" s="68">
        <f>localspline(R162,'BBG rates'!$G$10:$G$27,'BBG rates'!$K$10:$K$27)</f>
        <v>1.0163567680807404</v>
      </c>
      <c r="W162" s="68">
        <f>locallinterp(R162,'BBG rates'!$G$10:$G$27,'BBG rates'!$J$10:$J$27)</f>
        <v>-0.13462499999999999</v>
      </c>
      <c r="X162" s="56">
        <f t="shared" si="56"/>
        <v>-0.13470813934923775</v>
      </c>
      <c r="Y162" s="66">
        <f t="shared" si="46"/>
        <v>0</v>
      </c>
      <c r="Z162" s="72">
        <f t="shared" si="47"/>
        <v>0</v>
      </c>
      <c r="AA162" s="79">
        <f t="shared" si="48"/>
        <v>0</v>
      </c>
      <c r="AB162" s="81">
        <f t="shared" si="57"/>
        <v>0</v>
      </c>
      <c r="AD162" s="95">
        <f>locallinterp(R162,'BBG rates'!$N$10:$N$369,'BBG rates'!$P$10:$P$369)</f>
        <v>11.980672609136278</v>
      </c>
      <c r="AI162" s="185">
        <f t="shared" si="49"/>
        <v>141</v>
      </c>
      <c r="AJ162" s="127">
        <f>locallinterp(MIN(AI162,CAP_Senior*12),'BBG rates'!$X$24:$X$65,'BBG rates'!$Y$24:$Y$65)</f>
        <v>57.778448457492892</v>
      </c>
      <c r="AK162" s="127">
        <f>locallinterp(MIN(AI162,CAP_CB*12),'BBG rates'!$AA$25:$AA$40,'BBG rates'!$AC$25:$AC$40)</f>
        <v>10.35</v>
      </c>
      <c r="AL162" s="144">
        <f t="shared" si="50"/>
        <v>18.412836237773789</v>
      </c>
      <c r="AM162" s="142">
        <f>(SUMPRODUCT(AL162:AL$381,G162:G$381)+SUMPRODUCT(AL162:AL$381,H162:H$381))/12</f>
        <v>2439883.3077506605</v>
      </c>
    </row>
    <row r="163" spans="1:39" x14ac:dyDescent="0.2">
      <c r="A163" s="7">
        <v>142</v>
      </c>
      <c r="B163" s="7">
        <v>71</v>
      </c>
      <c r="C163" s="7">
        <v>35.5</v>
      </c>
      <c r="D163" s="12">
        <f t="shared" si="42"/>
        <v>11.833333333333334</v>
      </c>
      <c r="E163" s="29">
        <f t="shared" si="58"/>
        <v>1450826.0330103815</v>
      </c>
      <c r="F163" s="2">
        <f t="shared" si="43"/>
        <v>1951.597027644623</v>
      </c>
      <c r="G163" s="2">
        <f t="shared" si="51"/>
        <v>37337.732657562294</v>
      </c>
      <c r="H163" s="2">
        <f t="shared" si="52"/>
        <v>4765.2270145647108</v>
      </c>
      <c r="I163" s="2">
        <f t="shared" si="41"/>
        <v>44054.556699771631</v>
      </c>
      <c r="J163" s="2">
        <f t="shared" si="59"/>
        <v>521312.25428063096</v>
      </c>
      <c r="K163" s="2">
        <f t="shared" si="44"/>
        <v>36595.445207663222</v>
      </c>
      <c r="L163" s="2">
        <f t="shared" si="44"/>
        <v>433046.10162401479</v>
      </c>
      <c r="M163" s="2"/>
      <c r="N163" s="28">
        <f t="shared" si="60"/>
        <v>2311199.6517298128</v>
      </c>
      <c r="O163" s="2">
        <f t="shared" si="53"/>
        <v>3098.761647230479</v>
      </c>
      <c r="P163" s="2">
        <f t="shared" si="54"/>
        <v>59285.155856912672</v>
      </c>
      <c r="R163">
        <f t="shared" si="55"/>
        <v>142</v>
      </c>
      <c r="S163" s="89">
        <f t="shared" si="45"/>
        <v>0</v>
      </c>
      <c r="T163" s="89">
        <f>IF(AND(S163=0,S162&gt;0),SUM($G163:$H$381),S163)</f>
        <v>0</v>
      </c>
      <c r="U163" s="82">
        <f>SUM(T163:T$381)</f>
        <v>0</v>
      </c>
      <c r="V163" s="68">
        <f>localspline(R163,'BBG rates'!$G$10:$G$27,'BBG rates'!$K$10:$K$27)</f>
        <v>1.0159343880521383</v>
      </c>
      <c r="W163" s="68">
        <f>locallinterp(R163,'BBG rates'!$G$10:$G$27,'BBG rates'!$J$10:$J$27)</f>
        <v>-0.13025</v>
      </c>
      <c r="X163" s="56">
        <f t="shared" si="56"/>
        <v>-0.13032782130335541</v>
      </c>
      <c r="Y163" s="66">
        <f t="shared" si="46"/>
        <v>0</v>
      </c>
      <c r="Z163" s="72">
        <f t="shared" si="47"/>
        <v>0</v>
      </c>
      <c r="AA163" s="79">
        <f t="shared" si="48"/>
        <v>0</v>
      </c>
      <c r="AB163" s="81">
        <f t="shared" si="57"/>
        <v>0</v>
      </c>
      <c r="AD163" s="95">
        <f>locallinterp(R163,'BBG rates'!$N$10:$N$369,'BBG rates'!$P$10:$P$369)</f>
        <v>12.065333808140622</v>
      </c>
      <c r="AI163" s="185">
        <f t="shared" si="49"/>
        <v>142</v>
      </c>
      <c r="AJ163" s="127">
        <f>locallinterp(MIN(AI163,CAP_Senior*12),'BBG rates'!$X$24:$X$65,'BBG rates'!$Y$24:$Y$65)</f>
        <v>57.916506508983105</v>
      </c>
      <c r="AK163" s="127">
        <f>locallinterp(MIN(AI163,CAP_CB*12),'BBG rates'!$AA$25:$AA$40,'BBG rates'!$AC$25:$AC$40)</f>
        <v>10.366666666666667</v>
      </c>
      <c r="AL163" s="144">
        <f t="shared" si="50"/>
        <v>18.450139439860461</v>
      </c>
      <c r="AM163" s="142">
        <f>(SUMPRODUCT(AL163:AL$381,G163:G$381)+SUMPRODUCT(AL163:AL$381,H163:H$381))/12</f>
        <v>2374955.0796483262</v>
      </c>
    </row>
    <row r="164" spans="1:39" x14ac:dyDescent="0.2">
      <c r="A164" s="7">
        <v>143</v>
      </c>
      <c r="B164" s="7">
        <v>71.5</v>
      </c>
      <c r="C164" s="7">
        <v>35.75</v>
      </c>
      <c r="D164" s="12">
        <f t="shared" si="42"/>
        <v>11.916666666666666</v>
      </c>
      <c r="E164" s="29">
        <f t="shared" si="58"/>
        <v>1408934.2514920633</v>
      </c>
      <c r="F164" s="2">
        <f t="shared" si="43"/>
        <v>1896.5589036923752</v>
      </c>
      <c r="G164" s="2">
        <f t="shared" si="51"/>
        <v>37264.147739908149</v>
      </c>
      <c r="H164" s="2">
        <f t="shared" si="52"/>
        <v>4627.633778410046</v>
      </c>
      <c r="I164" s="2">
        <f t="shared" si="41"/>
        <v>43788.340422010573</v>
      </c>
      <c r="J164" s="2">
        <f t="shared" si="59"/>
        <v>521811.05669562594</v>
      </c>
      <c r="K164" s="2">
        <f t="shared" si="44"/>
        <v>36326.816031663802</v>
      </c>
      <c r="L164" s="2">
        <f t="shared" si="44"/>
        <v>432894.55771066027</v>
      </c>
      <c r="M164" s="2"/>
      <c r="N164" s="28">
        <f t="shared" si="60"/>
        <v>2251836.9967188742</v>
      </c>
      <c r="O164" s="2">
        <f t="shared" si="53"/>
        <v>3021.2624932044682</v>
      </c>
      <c r="P164" s="2">
        <f t="shared" si="54"/>
        <v>59362.655010938688</v>
      </c>
      <c r="R164">
        <f t="shared" si="55"/>
        <v>143</v>
      </c>
      <c r="S164" s="89">
        <f t="shared" si="45"/>
        <v>0</v>
      </c>
      <c r="T164" s="89">
        <f>IF(AND(S164=0,S163&gt;0),SUM($G164:$H$381),S164)</f>
        <v>0</v>
      </c>
      <c r="U164" s="82">
        <f>SUM(T164:T$381)</f>
        <v>0</v>
      </c>
      <c r="V164" s="68">
        <f>localspline(R164,'BBG rates'!$G$10:$G$27,'BBG rates'!$K$10:$K$27)</f>
        <v>1.0155101937521822</v>
      </c>
      <c r="W164" s="68">
        <f>locallinterp(R164,'BBG rates'!$G$10:$G$27,'BBG rates'!$J$10:$J$27)</f>
        <v>-0.12587499999999999</v>
      </c>
      <c r="X164" s="56">
        <f t="shared" si="56"/>
        <v>-0.12594767915197203</v>
      </c>
      <c r="Y164" s="66">
        <f t="shared" si="46"/>
        <v>0</v>
      </c>
      <c r="Z164" s="72">
        <f t="shared" si="47"/>
        <v>0</v>
      </c>
      <c r="AA164" s="79">
        <f t="shared" si="48"/>
        <v>0</v>
      </c>
      <c r="AB164" s="81">
        <f t="shared" si="57"/>
        <v>0</v>
      </c>
      <c r="AD164" s="95">
        <f>locallinterp(R164,'BBG rates'!$N$10:$N$369,'BBG rates'!$P$10:$P$369)</f>
        <v>12.14995965761997</v>
      </c>
      <c r="AI164" s="185">
        <f t="shared" si="49"/>
        <v>143</v>
      </c>
      <c r="AJ164" s="127">
        <f>locallinterp(MIN(AI164,CAP_Senior*12),'BBG rates'!$X$24:$X$65,'BBG rates'!$Y$24:$Y$65)</f>
        <v>58.054564560473317</v>
      </c>
      <c r="AK164" s="127">
        <f>locallinterp(MIN(AI164,CAP_CB*12),'BBG rates'!$AA$25:$AA$40,'BBG rates'!$AC$25:$AC$40)</f>
        <v>10.383333333333333</v>
      </c>
      <c r="AL164" s="144">
        <f t="shared" si="50"/>
        <v>18.48744264194713</v>
      </c>
      <c r="AM164" s="142">
        <f>(SUMPRODUCT(AL164:AL$381,G164:G$381)+SUMPRODUCT(AL164:AL$381,H164:H$381))/12</f>
        <v>2310221.2899165289</v>
      </c>
    </row>
    <row r="165" spans="1:39" x14ac:dyDescent="0.2">
      <c r="A165" s="7">
        <v>144</v>
      </c>
      <c r="B165" s="7">
        <v>72</v>
      </c>
      <c r="C165" s="7">
        <v>36</v>
      </c>
      <c r="D165" s="12">
        <f t="shared" si="42"/>
        <v>12</v>
      </c>
      <c r="E165" s="29">
        <f t="shared" si="58"/>
        <v>1367252.812239398</v>
      </c>
      <c r="F165" s="2">
        <f t="shared" si="43"/>
        <v>1841.796837516014</v>
      </c>
      <c r="G165" s="2">
        <f t="shared" si="51"/>
        <v>37190.707842846336</v>
      </c>
      <c r="H165" s="2">
        <f t="shared" si="52"/>
        <v>4490.7314098189545</v>
      </c>
      <c r="I165" s="2">
        <f t="shared" si="41"/>
        <v>43523.236090181301</v>
      </c>
      <c r="J165" s="2">
        <f t="shared" si="59"/>
        <v>522278.83308217558</v>
      </c>
      <c r="K165" s="2">
        <f t="shared" si="44"/>
        <v>36059.747150971292</v>
      </c>
      <c r="L165" s="2">
        <f t="shared" si="44"/>
        <v>432716.96581165545</v>
      </c>
      <c r="M165" s="2"/>
      <c r="N165" s="28">
        <f t="shared" si="60"/>
        <v>2192396.7412449261</v>
      </c>
      <c r="O165" s="2">
        <f t="shared" si="53"/>
        <v>2943.662030194987</v>
      </c>
      <c r="P165" s="2">
        <f t="shared" si="54"/>
        <v>59440.255473948164</v>
      </c>
      <c r="R165">
        <f t="shared" si="55"/>
        <v>144</v>
      </c>
      <c r="S165" s="89">
        <f t="shared" si="45"/>
        <v>0</v>
      </c>
      <c r="T165" s="89">
        <f>IF(AND(S165=0,S164&gt;0),SUM($G165:$H$381),S165)</f>
        <v>0</v>
      </c>
      <c r="U165" s="82">
        <f>SUM(T165:T$381)</f>
        <v>0</v>
      </c>
      <c r="V165" s="68">
        <f>localspline(R165,'BBG rates'!$G$10:$G$27,'BBG rates'!$K$10:$K$27)</f>
        <v>1.0150858163833618</v>
      </c>
      <c r="W165" s="68">
        <f>locallinterp(R165,'BBG rates'!$G$10:$G$27,'BBG rates'!$J$10:$J$27)</f>
        <v>-0.1215</v>
      </c>
      <c r="X165" s="56">
        <f t="shared" si="56"/>
        <v>-0.12156771288043267</v>
      </c>
      <c r="Y165" s="66">
        <f t="shared" si="46"/>
        <v>0</v>
      </c>
      <c r="Z165" s="72">
        <f t="shared" si="47"/>
        <v>0</v>
      </c>
      <c r="AA165" s="79">
        <f t="shared" si="48"/>
        <v>0</v>
      </c>
      <c r="AB165" s="81">
        <f t="shared" si="57"/>
        <v>0</v>
      </c>
      <c r="AD165" s="95">
        <f>locallinterp(R165,'BBG rates'!$N$10:$N$369,'BBG rates'!$P$10:$P$369)</f>
        <v>12.234550142318584</v>
      </c>
      <c r="AI165" s="185">
        <f t="shared" si="49"/>
        <v>144</v>
      </c>
      <c r="AJ165" s="127">
        <f>locallinterp(MIN(AI165,CAP_Senior*12),'BBG rates'!$X$24:$X$65,'BBG rates'!$Y$24:$Y$65)</f>
        <v>58.192622611963529</v>
      </c>
      <c r="AK165" s="127">
        <f>locallinterp(MIN(AI165,CAP_CB*12),'BBG rates'!$AA$25:$AA$40,'BBG rates'!$AC$25:$AC$40)</f>
        <v>10.4</v>
      </c>
      <c r="AL165" s="144">
        <f t="shared" si="50"/>
        <v>18.524745844033802</v>
      </c>
      <c r="AM165" s="142">
        <f>(SUMPRODUCT(AL165:AL$381,G165:G$381)+SUMPRODUCT(AL165:AL$381,H165:H$381))/12</f>
        <v>2245681.9642507886</v>
      </c>
    </row>
    <row r="166" spans="1:39" x14ac:dyDescent="0.2">
      <c r="A166" s="7">
        <v>145</v>
      </c>
      <c r="B166" s="7">
        <v>72.5</v>
      </c>
      <c r="C166" s="7">
        <v>36.25</v>
      </c>
      <c r="D166" s="12">
        <f t="shared" si="42"/>
        <v>12.083333333333334</v>
      </c>
      <c r="E166" s="29">
        <f t="shared" si="58"/>
        <v>1325780.8823855799</v>
      </c>
      <c r="F166" s="2">
        <f t="shared" si="43"/>
        <v>1787.3097364200073</v>
      </c>
      <c r="G166" s="2">
        <f t="shared" si="51"/>
        <v>37117.412680571375</v>
      </c>
      <c r="H166" s="2">
        <f t="shared" si="52"/>
        <v>4354.5171732467788</v>
      </c>
      <c r="I166" s="2">
        <f t="shared" si="41"/>
        <v>43259.239590238161</v>
      </c>
      <c r="J166" s="2">
        <f t="shared" si="59"/>
        <v>522715.81171537779</v>
      </c>
      <c r="K166" s="2">
        <f t="shared" si="44"/>
        <v>35794.230342599003</v>
      </c>
      <c r="L166" s="2">
        <f t="shared" si="44"/>
        <v>432513.61663973797</v>
      </c>
      <c r="M166" s="2"/>
      <c r="N166" s="28">
        <f t="shared" si="60"/>
        <v>2132878.7838665512</v>
      </c>
      <c r="O166" s="2">
        <f t="shared" si="53"/>
        <v>2865.9601257682011</v>
      </c>
      <c r="P166" s="2">
        <f t="shared" si="54"/>
        <v>59517.957378374951</v>
      </c>
      <c r="R166">
        <f t="shared" si="55"/>
        <v>145</v>
      </c>
      <c r="S166" s="89">
        <f t="shared" si="45"/>
        <v>0</v>
      </c>
      <c r="T166" s="89">
        <f>IF(AND(S166=0,S165&gt;0),SUM($G166:$H$381),S166)</f>
        <v>0</v>
      </c>
      <c r="U166" s="82">
        <f>SUM(T166:T$381)</f>
        <v>0</v>
      </c>
      <c r="V166" s="68">
        <f>localspline(R166,'BBG rates'!$G$10:$G$27,'BBG rates'!$K$10:$K$27)</f>
        <v>1.0146625671640166</v>
      </c>
      <c r="W166" s="68">
        <f>locallinterp(R166,'BBG rates'!$G$10:$G$27,'BBG rates'!$J$10:$J$27)</f>
        <v>-0.11824999999999999</v>
      </c>
      <c r="X166" s="56">
        <f t="shared" si="56"/>
        <v>-0.11831413749665565</v>
      </c>
      <c r="Y166" s="66">
        <f t="shared" si="46"/>
        <v>0</v>
      </c>
      <c r="Z166" s="72">
        <f t="shared" si="47"/>
        <v>0</v>
      </c>
      <c r="AA166" s="79">
        <f t="shared" si="48"/>
        <v>0</v>
      </c>
      <c r="AB166" s="81">
        <f t="shared" si="57"/>
        <v>0</v>
      </c>
      <c r="AD166" s="95">
        <f>locallinterp(R166,'BBG rates'!$N$10:$N$369,'BBG rates'!$P$10:$P$369)</f>
        <v>12.319105356248919</v>
      </c>
      <c r="AI166" s="185">
        <f t="shared" si="49"/>
        <v>145</v>
      </c>
      <c r="AJ166" s="127">
        <f>locallinterp(MIN(AI166,CAP_Senior*12),'BBG rates'!$X$24:$X$65,'BBG rates'!$Y$24:$Y$65)</f>
        <v>58.31962370813887</v>
      </c>
      <c r="AK166" s="127">
        <f>locallinterp(MIN(AI166,CAP_CB*12),'BBG rates'!$AA$25:$AA$40,'BBG rates'!$AC$25:$AC$40)</f>
        <v>10.416666666666668</v>
      </c>
      <c r="AL166" s="144">
        <f t="shared" si="50"/>
        <v>18.560169363716945</v>
      </c>
      <c r="AM166" s="142">
        <f>(SUMPRODUCT(AL166:AL$381,G166:G$381)+SUMPRODUCT(AL166:AL$381,H166:H$381))/12</f>
        <v>2181337.1252033585</v>
      </c>
    </row>
    <row r="167" spans="1:39" x14ac:dyDescent="0.2">
      <c r="A167" s="7">
        <v>146</v>
      </c>
      <c r="B167" s="7">
        <v>73</v>
      </c>
      <c r="C167" s="7">
        <v>36.5</v>
      </c>
      <c r="D167" s="12">
        <f t="shared" si="42"/>
        <v>12.166666666666666</v>
      </c>
      <c r="E167" s="29">
        <f t="shared" si="58"/>
        <v>1284517.6320747007</v>
      </c>
      <c r="F167" s="2">
        <f t="shared" si="43"/>
        <v>1733.0965116584127</v>
      </c>
      <c r="G167" s="2">
        <f t="shared" si="51"/>
        <v>37044.26196784107</v>
      </c>
      <c r="H167" s="2">
        <f t="shared" si="52"/>
        <v>4218.9883430381333</v>
      </c>
      <c r="I167" s="2">
        <f t="shared" si="41"/>
        <v>42996.346822537613</v>
      </c>
      <c r="J167" s="2">
        <f t="shared" si="59"/>
        <v>523122.21967420762</v>
      </c>
      <c r="K167" s="2">
        <f t="shared" si="44"/>
        <v>35530.257424731157</v>
      </c>
      <c r="L167" s="2">
        <f t="shared" si="44"/>
        <v>432284.79866756237</v>
      </c>
      <c r="M167" s="2"/>
      <c r="N167" s="28">
        <f t="shared" si="60"/>
        <v>2073283.0230097251</v>
      </c>
      <c r="O167" s="2">
        <f t="shared" si="53"/>
        <v>2788.1566473171547</v>
      </c>
      <c r="P167" s="2">
        <f t="shared" si="54"/>
        <v>59595.760856826004</v>
      </c>
      <c r="R167">
        <f t="shared" si="55"/>
        <v>146</v>
      </c>
      <c r="S167" s="89">
        <f t="shared" si="45"/>
        <v>0</v>
      </c>
      <c r="T167" s="89">
        <f>IF(AND(S167=0,S166&gt;0),SUM($G167:$H$381),S167)</f>
        <v>0</v>
      </c>
      <c r="U167" s="82">
        <f>SUM(T167:T$381)</f>
        <v>0</v>
      </c>
      <c r="V167" s="68">
        <f>localspline(R167,'BBG rates'!$G$10:$G$27,'BBG rates'!$K$10:$K$27)</f>
        <v>1.0142408102107541</v>
      </c>
      <c r="W167" s="68">
        <f>locallinterp(R167,'BBG rates'!$G$10:$G$27,'BBG rates'!$J$10:$J$27)</f>
        <v>-0.11499999999999999</v>
      </c>
      <c r="X167" s="56">
        <f t="shared" si="56"/>
        <v>-0.11506065915565244</v>
      </c>
      <c r="Y167" s="66">
        <f t="shared" si="46"/>
        <v>0</v>
      </c>
      <c r="Z167" s="72">
        <f t="shared" si="47"/>
        <v>0</v>
      </c>
      <c r="AA167" s="79">
        <f t="shared" si="48"/>
        <v>0</v>
      </c>
      <c r="AB167" s="81">
        <f t="shared" si="57"/>
        <v>0</v>
      </c>
      <c r="AD167" s="95">
        <f>locallinterp(R167,'BBG rates'!$N$10:$N$369,'BBG rates'!$P$10:$P$369)</f>
        <v>12.403625423766481</v>
      </c>
      <c r="AI167" s="185">
        <f t="shared" si="49"/>
        <v>146</v>
      </c>
      <c r="AJ167" s="127">
        <f>locallinterp(MIN(AI167,CAP_Senior*12),'BBG rates'!$X$24:$X$65,'BBG rates'!$Y$24:$Y$65)</f>
        <v>58.446624804314219</v>
      </c>
      <c r="AK167" s="127">
        <f>locallinterp(MIN(AI167,CAP_CB*12),'BBG rates'!$AA$25:$AA$40,'BBG rates'!$AC$25:$AC$40)</f>
        <v>10.433333333333334</v>
      </c>
      <c r="AL167" s="144">
        <f t="shared" si="50"/>
        <v>18.595592883400084</v>
      </c>
      <c r="AM167" s="142">
        <f>(SUMPRODUCT(AL167:AL$381,G167:G$381)+SUMPRODUCT(AL167:AL$381,H167:H$381))/12</f>
        <v>2117193.2883761036</v>
      </c>
    </row>
    <row r="168" spans="1:39" x14ac:dyDescent="0.2">
      <c r="A168" s="7">
        <v>147</v>
      </c>
      <c r="B168" s="7">
        <v>73.5</v>
      </c>
      <c r="C168" s="7">
        <v>36.75</v>
      </c>
      <c r="D168" s="12">
        <f t="shared" si="42"/>
        <v>12.25</v>
      </c>
      <c r="E168" s="29">
        <f t="shared" si="58"/>
        <v>1243462.2344513326</v>
      </c>
      <c r="F168" s="2">
        <f t="shared" si="43"/>
        <v>1679.1560784212147</v>
      </c>
      <c r="G168" s="2">
        <f t="shared" si="51"/>
        <v>36971.255419975336</v>
      </c>
      <c r="H168" s="2">
        <f t="shared" si="52"/>
        <v>4084.1422033926851</v>
      </c>
      <c r="I168" s="2">
        <f t="shared" si="41"/>
        <v>42734.553701789235</v>
      </c>
      <c r="J168" s="2">
        <f t="shared" si="59"/>
        <v>523498.2828469181</v>
      </c>
      <c r="K168" s="2">
        <f t="shared" si="44"/>
        <v>35267.820256522915</v>
      </c>
      <c r="L168" s="2">
        <f t="shared" si="44"/>
        <v>432030.79814240569</v>
      </c>
      <c r="M168" s="2"/>
      <c r="N168" s="28">
        <f t="shared" si="60"/>
        <v>2013609.3569676436</v>
      </c>
      <c r="O168" s="2">
        <f t="shared" si="53"/>
        <v>2710.2514620615452</v>
      </c>
      <c r="P168" s="2">
        <f t="shared" si="54"/>
        <v>59673.666042081619</v>
      </c>
      <c r="R168">
        <f t="shared" si="55"/>
        <v>147</v>
      </c>
      <c r="S168" s="89">
        <f t="shared" si="45"/>
        <v>0</v>
      </c>
      <c r="T168" s="89">
        <f>IF(AND(S168=0,S167&gt;0),SUM($G168:$H$381),S168)</f>
        <v>0</v>
      </c>
      <c r="U168" s="82">
        <f>SUM(T168:T$381)</f>
        <v>0</v>
      </c>
      <c r="V168" s="68">
        <f>localspline(R168,'BBG rates'!$G$10:$G$27,'BBG rates'!$K$10:$K$27)</f>
        <v>1.0138205375314253</v>
      </c>
      <c r="W168" s="68">
        <f>locallinterp(R168,'BBG rates'!$G$10:$G$27,'BBG rates'!$J$10:$J$27)</f>
        <v>-0.11175</v>
      </c>
      <c r="X168" s="56">
        <f t="shared" si="56"/>
        <v>-0.11180727785129463</v>
      </c>
      <c r="Y168" s="66">
        <f t="shared" si="46"/>
        <v>0</v>
      </c>
      <c r="Z168" s="72">
        <f t="shared" si="47"/>
        <v>0</v>
      </c>
      <c r="AA168" s="79">
        <f t="shared" si="48"/>
        <v>0</v>
      </c>
      <c r="AB168" s="81">
        <f t="shared" si="57"/>
        <v>0</v>
      </c>
      <c r="AD168" s="95">
        <f>locallinterp(R168,'BBG rates'!$N$10:$N$369,'BBG rates'!$P$10:$P$369)</f>
        <v>12.488110468560766</v>
      </c>
      <c r="AI168" s="185">
        <f t="shared" si="49"/>
        <v>147</v>
      </c>
      <c r="AJ168" s="127">
        <f>locallinterp(MIN(AI168,CAP_Senior*12),'BBG rates'!$X$24:$X$65,'BBG rates'!$Y$24:$Y$65)</f>
        <v>58.57362590048956</v>
      </c>
      <c r="AK168" s="127">
        <f>locallinterp(MIN(AI168,CAP_CB*12),'BBG rates'!$AA$25:$AA$40,'BBG rates'!$AC$25:$AC$40)</f>
        <v>10.45</v>
      </c>
      <c r="AL168" s="144">
        <f t="shared" si="50"/>
        <v>18.631016403083223</v>
      </c>
      <c r="AM168" s="142">
        <f>(SUMPRODUCT(AL168:AL$381,G168:G$381)+SUMPRODUCT(AL168:AL$381,H168:H$381))/12</f>
        <v>2053250.4047238587</v>
      </c>
    </row>
    <row r="169" spans="1:39" x14ac:dyDescent="0.2">
      <c r="A169" s="7">
        <v>148</v>
      </c>
      <c r="B169" s="7">
        <v>74</v>
      </c>
      <c r="C169" s="7">
        <v>37</v>
      </c>
      <c r="D169" s="12">
        <f t="shared" si="42"/>
        <v>12.333333333333334</v>
      </c>
      <c r="E169" s="29">
        <f t="shared" si="58"/>
        <v>1202613.8656501465</v>
      </c>
      <c r="F169" s="2">
        <f t="shared" si="43"/>
        <v>1625.4873558207069</v>
      </c>
      <c r="G169" s="2">
        <f t="shared" si="51"/>
        <v>36898.392752855187</v>
      </c>
      <c r="H169" s="2">
        <f t="shared" si="52"/>
        <v>3949.9760483310592</v>
      </c>
      <c r="I169" s="2">
        <f t="shared" si="41"/>
        <v>42473.856157006951</v>
      </c>
      <c r="J169" s="2">
        <f t="shared" si="59"/>
        <v>523844.2259364191</v>
      </c>
      <c r="K169" s="2">
        <f t="shared" si="44"/>
        <v>35006.910737901402</v>
      </c>
      <c r="L169" s="2">
        <f t="shared" si="44"/>
        <v>431751.89910078404</v>
      </c>
      <c r="M169" s="2"/>
      <c r="N169" s="28">
        <f t="shared" si="60"/>
        <v>1953857.6839005479</v>
      </c>
      <c r="O169" s="2">
        <f t="shared" si="53"/>
        <v>2632.2444370474955</v>
      </c>
      <c r="P169" s="2">
        <f t="shared" si="54"/>
        <v>59751.67306709566</v>
      </c>
      <c r="R169">
        <f t="shared" si="55"/>
        <v>148</v>
      </c>
      <c r="S169" s="89">
        <f t="shared" si="45"/>
        <v>0</v>
      </c>
      <c r="T169" s="89">
        <f>IF(AND(S169=0,S168&gt;0),SUM($G169:$H$381),S169)</f>
        <v>0</v>
      </c>
      <c r="U169" s="82">
        <f>SUM(T169:T$381)</f>
        <v>0</v>
      </c>
      <c r="V169" s="68">
        <f>localspline(R169,'BBG rates'!$G$10:$G$27,'BBG rates'!$K$10:$K$27)</f>
        <v>1.0134015622325308</v>
      </c>
      <c r="W169" s="68">
        <f>locallinterp(R169,'BBG rates'!$G$10:$G$27,'BBG rates'!$J$10:$J$27)</f>
        <v>-0.1085</v>
      </c>
      <c r="X169" s="56">
        <f t="shared" si="56"/>
        <v>-0.10855399357758699</v>
      </c>
      <c r="Y169" s="66">
        <f t="shared" si="46"/>
        <v>0</v>
      </c>
      <c r="Z169" s="72">
        <f t="shared" si="47"/>
        <v>0</v>
      </c>
      <c r="AA169" s="79">
        <f t="shared" si="48"/>
        <v>0</v>
      </c>
      <c r="AB169" s="81">
        <f t="shared" si="57"/>
        <v>0</v>
      </c>
      <c r="AD169" s="95">
        <f>locallinterp(R169,'BBG rates'!$N$10:$N$369,'BBG rates'!$P$10:$P$369)</f>
        <v>12.57256059874681</v>
      </c>
      <c r="AI169" s="185">
        <f t="shared" si="49"/>
        <v>148</v>
      </c>
      <c r="AJ169" s="127">
        <f>locallinterp(MIN(AI169,CAP_Senior*12),'BBG rates'!$X$24:$X$65,'BBG rates'!$Y$24:$Y$65)</f>
        <v>58.700626996664909</v>
      </c>
      <c r="AK169" s="127">
        <f>locallinterp(MIN(AI169,CAP_CB*12),'BBG rates'!$AA$25:$AA$40,'BBG rates'!$AC$25:$AC$40)</f>
        <v>10.466666666666667</v>
      </c>
      <c r="AL169" s="144">
        <f t="shared" si="50"/>
        <v>18.666439922766369</v>
      </c>
      <c r="AM169" s="142">
        <f>(SUMPRODUCT(AL169:AL$381,G169:G$381)+SUMPRODUCT(AL169:AL$381,H169:H$381))/12</f>
        <v>1989508.4225108528</v>
      </c>
    </row>
    <row r="170" spans="1:39" x14ac:dyDescent="0.2">
      <c r="A170" s="7">
        <v>149</v>
      </c>
      <c r="B170" s="7">
        <v>74.5</v>
      </c>
      <c r="C170" s="7">
        <v>37.25</v>
      </c>
      <c r="D170" s="12">
        <f t="shared" si="42"/>
        <v>12.416666666666666</v>
      </c>
      <c r="E170" s="29">
        <f t="shared" si="58"/>
        <v>1161971.704785564</v>
      </c>
      <c r="F170" s="2">
        <f t="shared" si="43"/>
        <v>1572.0892668779197</v>
      </c>
      <c r="G170" s="2">
        <f t="shared" si="51"/>
        <v>36825.673682921537</v>
      </c>
      <c r="H170" s="2">
        <f t="shared" si="52"/>
        <v>3816.4871816608493</v>
      </c>
      <c r="I170" s="2">
        <f t="shared" si="41"/>
        <v>42214.250131460307</v>
      </c>
      <c r="J170" s="2">
        <f t="shared" si="59"/>
        <v>524160.27246563212</v>
      </c>
      <c r="K170" s="2">
        <f t="shared" si="44"/>
        <v>34747.520809367597</v>
      </c>
      <c r="L170" s="2">
        <f t="shared" si="44"/>
        <v>431448.38338298094</v>
      </c>
      <c r="M170" s="2"/>
      <c r="N170" s="28">
        <f t="shared" si="60"/>
        <v>1894027.9018355522</v>
      </c>
      <c r="O170" s="2">
        <f t="shared" si="53"/>
        <v>2554.1354391473283</v>
      </c>
      <c r="P170" s="2">
        <f t="shared" si="54"/>
        <v>59829.782064995823</v>
      </c>
      <c r="R170">
        <f t="shared" si="55"/>
        <v>149</v>
      </c>
      <c r="S170" s="89">
        <f t="shared" si="45"/>
        <v>0</v>
      </c>
      <c r="T170" s="89">
        <f>IF(AND(S170=0,S169&gt;0),SUM($G170:$H$381),S170)</f>
        <v>0</v>
      </c>
      <c r="U170" s="82">
        <f>SUM(T170:T$381)</f>
        <v>0</v>
      </c>
      <c r="V170" s="68">
        <f>localspline(R170,'BBG rates'!$G$10:$G$27,'BBG rates'!$K$10:$K$27)</f>
        <v>1.0129839955340878</v>
      </c>
      <c r="W170" s="68">
        <f>locallinterp(R170,'BBG rates'!$G$10:$G$27,'BBG rates'!$J$10:$J$27)</f>
        <v>-0.10525</v>
      </c>
      <c r="X170" s="56">
        <f t="shared" si="56"/>
        <v>-0.10530080632840111</v>
      </c>
      <c r="Y170" s="66">
        <f t="shared" si="46"/>
        <v>0</v>
      </c>
      <c r="Z170" s="72">
        <f t="shared" si="47"/>
        <v>0</v>
      </c>
      <c r="AA170" s="79">
        <f t="shared" si="48"/>
        <v>0</v>
      </c>
      <c r="AB170" s="81">
        <f t="shared" si="57"/>
        <v>0</v>
      </c>
      <c r="AD170" s="95">
        <f>locallinterp(R170,'BBG rates'!$N$10:$N$369,'BBG rates'!$P$10:$P$369)</f>
        <v>12.656975931707983</v>
      </c>
      <c r="AI170" s="185">
        <f t="shared" si="49"/>
        <v>149</v>
      </c>
      <c r="AJ170" s="127">
        <f>locallinterp(MIN(AI170,CAP_Senior*12),'BBG rates'!$X$24:$X$65,'BBG rates'!$Y$24:$Y$65)</f>
        <v>58.82762809284025</v>
      </c>
      <c r="AK170" s="127">
        <f>locallinterp(MIN(AI170,CAP_CB*12),'BBG rates'!$AA$25:$AA$40,'BBG rates'!$AC$25:$AC$40)</f>
        <v>10.483333333333334</v>
      </c>
      <c r="AL170" s="144">
        <f t="shared" si="50"/>
        <v>18.701863442449511</v>
      </c>
      <c r="AM170" s="142">
        <f>(SUMPRODUCT(AL170:AL$381,G170:G$381)+SUMPRODUCT(AL170:AL$381,H170:H$381))/12</f>
        <v>1925967.2873299904</v>
      </c>
    </row>
    <row r="171" spans="1:39" x14ac:dyDescent="0.2">
      <c r="A171" s="7">
        <v>150</v>
      </c>
      <c r="B171" s="7">
        <v>75</v>
      </c>
      <c r="C171" s="7">
        <v>37.5</v>
      </c>
      <c r="D171" s="12">
        <f t="shared" si="42"/>
        <v>12.5</v>
      </c>
      <c r="E171" s="29">
        <f t="shared" si="58"/>
        <v>1121534.9339414472</v>
      </c>
      <c r="F171" s="2">
        <f t="shared" si="43"/>
        <v>1518.9607385090949</v>
      </c>
      <c r="G171" s="2">
        <f t="shared" si="51"/>
        <v>36753.097927174153</v>
      </c>
      <c r="H171" s="2">
        <f t="shared" si="52"/>
        <v>3683.6729169427513</v>
      </c>
      <c r="I171" s="2">
        <f t="shared" si="41"/>
        <v>41955.731582625995</v>
      </c>
      <c r="J171" s="2">
        <f t="shared" si="59"/>
        <v>524446.64478282491</v>
      </c>
      <c r="K171" s="2">
        <f t="shared" si="44"/>
        <v>34489.642451799133</v>
      </c>
      <c r="L171" s="2">
        <f t="shared" si="44"/>
        <v>431120.53064748913</v>
      </c>
      <c r="M171" s="2"/>
      <c r="N171" s="28">
        <f t="shared" si="60"/>
        <v>1834119.9086664685</v>
      </c>
      <c r="O171" s="2">
        <f t="shared" si="53"/>
        <v>2475.924335059337</v>
      </c>
      <c r="P171" s="2">
        <f t="shared" si="54"/>
        <v>59907.993169083828</v>
      </c>
      <c r="R171">
        <f t="shared" si="55"/>
        <v>150</v>
      </c>
      <c r="S171" s="89">
        <f t="shared" si="45"/>
        <v>0</v>
      </c>
      <c r="T171" s="89">
        <f>IF(AND(S171=0,S170&gt;0),SUM($G171:$H$381),S171)</f>
        <v>0</v>
      </c>
      <c r="U171" s="82">
        <f>SUM(T171:T$381)</f>
        <v>0</v>
      </c>
      <c r="V171" s="68">
        <f>localspline(R171,'BBG rates'!$G$10:$G$27,'BBG rates'!$K$10:$K$27)</f>
        <v>1.012567889020384</v>
      </c>
      <c r="W171" s="68">
        <f>locallinterp(R171,'BBG rates'!$G$10:$G$27,'BBG rates'!$J$10:$J$27)</f>
        <v>-0.10199999999999999</v>
      </c>
      <c r="X171" s="56">
        <f t="shared" si="56"/>
        <v>-0.102047716097875</v>
      </c>
      <c r="Y171" s="66">
        <f t="shared" si="46"/>
        <v>0</v>
      </c>
      <c r="Z171" s="72">
        <f t="shared" si="47"/>
        <v>0</v>
      </c>
      <c r="AA171" s="79">
        <f t="shared" si="48"/>
        <v>0</v>
      </c>
      <c r="AB171" s="81">
        <f t="shared" si="57"/>
        <v>0</v>
      </c>
      <c r="AD171" s="95">
        <f>locallinterp(R171,'BBG rates'!$N$10:$N$369,'BBG rates'!$P$10:$P$369)</f>
        <v>12.741356589126347</v>
      </c>
      <c r="AI171" s="185">
        <f t="shared" si="49"/>
        <v>150</v>
      </c>
      <c r="AJ171" s="127">
        <f>locallinterp(MIN(AI171,CAP_Senior*12),'BBG rates'!$X$24:$X$65,'BBG rates'!$Y$24:$Y$65)</f>
        <v>58.954629189015591</v>
      </c>
      <c r="AK171" s="127">
        <f>locallinterp(MIN(AI171,CAP_CB*12),'BBG rates'!$AA$25:$AA$40,'BBG rates'!$AC$25:$AC$40)</f>
        <v>10.5</v>
      </c>
      <c r="AL171" s="144">
        <f t="shared" si="50"/>
        <v>18.73728696213265</v>
      </c>
      <c r="AM171" s="142">
        <f>(SUMPRODUCT(AL171:AL$381,G171:G$381)+SUMPRODUCT(AL171:AL$381,H171:H$381))/12</f>
        <v>1862626.9421220329</v>
      </c>
    </row>
    <row r="172" spans="1:39" x14ac:dyDescent="0.2">
      <c r="A172" s="7">
        <v>151</v>
      </c>
      <c r="B172" s="7">
        <v>75.5</v>
      </c>
      <c r="C172" s="7">
        <v>37.75</v>
      </c>
      <c r="D172" s="12">
        <f t="shared" si="42"/>
        <v>12.583333333333334</v>
      </c>
      <c r="E172" s="29">
        <f t="shared" si="58"/>
        <v>1081302.7381608197</v>
      </c>
      <c r="F172" s="2">
        <f t="shared" si="43"/>
        <v>1466.1007015122061</v>
      </c>
      <c r="G172" s="2">
        <f t="shared" si="51"/>
        <v>36680.665203170545</v>
      </c>
      <c r="H172" s="2">
        <f t="shared" si="52"/>
        <v>3551.5305774568083</v>
      </c>
      <c r="I172" s="2">
        <f t="shared" si="41"/>
        <v>41698.296482139565</v>
      </c>
      <c r="J172" s="2">
        <f t="shared" si="59"/>
        <v>524703.56406692287</v>
      </c>
      <c r="K172" s="2">
        <f t="shared" si="44"/>
        <v>34233.267686254236</v>
      </c>
      <c r="L172" s="2">
        <f t="shared" si="44"/>
        <v>430768.61838536581</v>
      </c>
      <c r="M172" s="2"/>
      <c r="N172" s="28">
        <f t="shared" si="60"/>
        <v>1774133.6021536328</v>
      </c>
      <c r="O172" s="2">
        <f t="shared" si="53"/>
        <v>2397.6109913075607</v>
      </c>
      <c r="P172" s="2">
        <f t="shared" si="54"/>
        <v>59986.306512835603</v>
      </c>
      <c r="R172">
        <f t="shared" si="55"/>
        <v>151</v>
      </c>
      <c r="S172" s="89">
        <f t="shared" si="45"/>
        <v>0</v>
      </c>
      <c r="T172" s="89">
        <f>IF(AND(S172=0,S171&gt;0),SUM($G172:$H$381),S172)</f>
        <v>0</v>
      </c>
      <c r="U172" s="82">
        <f>SUM(T172:T$381)</f>
        <v>0</v>
      </c>
      <c r="V172" s="68">
        <f>localspline(R172,'BBG rates'!$G$10:$G$27,'BBG rates'!$K$10:$K$27)</f>
        <v>1.0121532346886226</v>
      </c>
      <c r="W172" s="68">
        <f>locallinterp(R172,'BBG rates'!$G$10:$G$27,'BBG rates'!$J$10:$J$27)</f>
        <v>-9.8749999999999991E-2</v>
      </c>
      <c r="X172" s="56">
        <f t="shared" si="56"/>
        <v>-9.8794722879746999E-2</v>
      </c>
      <c r="Y172" s="66">
        <f t="shared" si="46"/>
        <v>0</v>
      </c>
      <c r="Z172" s="72">
        <f t="shared" si="47"/>
        <v>0</v>
      </c>
      <c r="AA172" s="79">
        <f t="shared" si="48"/>
        <v>0</v>
      </c>
      <c r="AB172" s="81">
        <f t="shared" si="57"/>
        <v>0</v>
      </c>
      <c r="AD172" s="95">
        <f>locallinterp(R172,'BBG rates'!$N$10:$N$369,'BBG rates'!$P$10:$P$369)</f>
        <v>12.825702692017066</v>
      </c>
      <c r="AI172" s="185">
        <f t="shared" si="49"/>
        <v>151</v>
      </c>
      <c r="AJ172" s="127">
        <f>locallinterp(MIN(AI172,CAP_Senior*12),'BBG rates'!$X$24:$X$65,'BBG rates'!$Y$24:$Y$65)</f>
        <v>59.08163028519094</v>
      </c>
      <c r="AK172" s="127">
        <f>locallinterp(MIN(AI172,CAP_CB*12),'BBG rates'!$AA$25:$AA$40,'BBG rates'!$AC$25:$AC$40)</f>
        <v>10.516666666666666</v>
      </c>
      <c r="AL172" s="144">
        <f t="shared" si="50"/>
        <v>18.772710481815793</v>
      </c>
      <c r="AM172" s="142">
        <f>(SUMPRODUCT(AL172:AL$381,G172:G$381)+SUMPRODUCT(AL172:AL$381,H172:H$381))/12</f>
        <v>1799487.3271946816</v>
      </c>
    </row>
    <row r="173" spans="1:39" x14ac:dyDescent="0.2">
      <c r="A173" s="7">
        <v>152</v>
      </c>
      <c r="B173" s="7">
        <v>76</v>
      </c>
      <c r="C173" s="7">
        <v>38</v>
      </c>
      <c r="D173" s="12">
        <f t="shared" si="42"/>
        <v>12.666666666666666</v>
      </c>
      <c r="E173" s="29">
        <f t="shared" si="58"/>
        <v>1041274.3054356262</v>
      </c>
      <c r="F173" s="2">
        <f t="shared" si="43"/>
        <v>1413.5080905535235</v>
      </c>
      <c r="G173" s="2">
        <f t="shared" si="51"/>
        <v>36608.375229024838</v>
      </c>
      <c r="H173" s="2">
        <f t="shared" si="52"/>
        <v>3420.057496168768</v>
      </c>
      <c r="I173" s="2">
        <f t="shared" si="41"/>
        <v>41441.940815747126</v>
      </c>
      <c r="J173" s="2">
        <f t="shared" si="59"/>
        <v>524931.25033279695</v>
      </c>
      <c r="K173" s="2">
        <f t="shared" si="44"/>
        <v>33978.388573776312</v>
      </c>
      <c r="L173" s="2">
        <f t="shared" si="44"/>
        <v>430392.92193449999</v>
      </c>
      <c r="M173" s="2"/>
      <c r="N173" s="28">
        <f t="shared" si="60"/>
        <v>1714068.8799237311</v>
      </c>
      <c r="O173" s="2">
        <f t="shared" si="53"/>
        <v>2319.1952742415547</v>
      </c>
      <c r="P173" s="2">
        <f t="shared" si="54"/>
        <v>60064.722229901607</v>
      </c>
      <c r="R173">
        <f t="shared" si="55"/>
        <v>152</v>
      </c>
      <c r="S173" s="89">
        <f t="shared" si="45"/>
        <v>0</v>
      </c>
      <c r="T173" s="89">
        <f>IF(AND(S173=0,S172&gt;0),SUM($G173:$H$381),S173)</f>
        <v>0</v>
      </c>
      <c r="U173" s="82">
        <f>SUM(T173:T$381)</f>
        <v>0</v>
      </c>
      <c r="V173" s="68">
        <f>localspline(R173,'BBG rates'!$G$10:$G$27,'BBG rates'!$K$10:$K$27)</f>
        <v>1.0117398456669435</v>
      </c>
      <c r="W173" s="68">
        <f>locallinterp(R173,'BBG rates'!$G$10:$G$27,'BBG rates'!$J$10:$J$27)</f>
        <v>-9.5500000000000002E-2</v>
      </c>
      <c r="X173" s="56">
        <f t="shared" si="56"/>
        <v>-9.5541826668155139E-2</v>
      </c>
      <c r="Y173" s="66">
        <f t="shared" si="46"/>
        <v>0</v>
      </c>
      <c r="Z173" s="72">
        <f t="shared" si="47"/>
        <v>0</v>
      </c>
      <c r="AA173" s="79">
        <f t="shared" si="48"/>
        <v>0</v>
      </c>
      <c r="AB173" s="81">
        <f t="shared" si="57"/>
        <v>0</v>
      </c>
      <c r="AD173" s="95">
        <f>locallinterp(R173,'BBG rates'!$N$10:$N$369,'BBG rates'!$P$10:$P$369)</f>
        <v>12.910014345822644</v>
      </c>
      <c r="AI173" s="185">
        <f t="shared" si="49"/>
        <v>152</v>
      </c>
      <c r="AJ173" s="127">
        <f>locallinterp(MIN(AI173,CAP_Senior*12),'BBG rates'!$X$24:$X$65,'BBG rates'!$Y$24:$Y$65)</f>
        <v>59.208631381366281</v>
      </c>
      <c r="AK173" s="127">
        <f>locallinterp(MIN(AI173,CAP_CB*12),'BBG rates'!$AA$25:$AA$40,'BBG rates'!$AC$25:$AC$40)</f>
        <v>10.533333333333333</v>
      </c>
      <c r="AL173" s="144">
        <f t="shared" si="50"/>
        <v>18.808134001498935</v>
      </c>
      <c r="AM173" s="142">
        <f>(SUMPRODUCT(AL173:AL$381,G173:G$381)+SUMPRODUCT(AL173:AL$381,H173:H$381))/12</f>
        <v>1736548.380241561</v>
      </c>
    </row>
    <row r="174" spans="1:39" x14ac:dyDescent="0.2">
      <c r="A174" s="7">
        <v>153</v>
      </c>
      <c r="B174" s="7">
        <v>76.5</v>
      </c>
      <c r="C174" s="7">
        <v>38.25</v>
      </c>
      <c r="D174" s="12">
        <f t="shared" si="42"/>
        <v>12.75</v>
      </c>
      <c r="E174" s="29">
        <f t="shared" si="58"/>
        <v>1001448.8266965229</v>
      </c>
      <c r="F174" s="2">
        <f t="shared" si="43"/>
        <v>1361.1818441542257</v>
      </c>
      <c r="G174" s="2">
        <f t="shared" si="51"/>
        <v>36536.227723406708</v>
      </c>
      <c r="H174" s="2">
        <f t="shared" si="52"/>
        <v>3289.2510156965573</v>
      </c>
      <c r="I174" s="2">
        <f t="shared" si="41"/>
        <v>41186.660583257493</v>
      </c>
      <c r="J174" s="2">
        <f t="shared" si="59"/>
        <v>525129.92243653303</v>
      </c>
      <c r="K174" s="2">
        <f t="shared" si="44"/>
        <v>33724.99721519975</v>
      </c>
      <c r="L174" s="2">
        <f t="shared" si="44"/>
        <v>429993.71449379681</v>
      </c>
      <c r="M174" s="2"/>
      <c r="N174" s="28">
        <f t="shared" si="60"/>
        <v>1653925.639469624</v>
      </c>
      <c r="O174" s="2">
        <f t="shared" si="53"/>
        <v>2240.6770500361617</v>
      </c>
      <c r="P174" s="2">
        <f t="shared" si="54"/>
        <v>60143.240454106985</v>
      </c>
      <c r="R174">
        <f t="shared" si="55"/>
        <v>153</v>
      </c>
      <c r="S174" s="89">
        <f t="shared" si="45"/>
        <v>0</v>
      </c>
      <c r="T174" s="89">
        <f>IF(AND(S174=0,S173&gt;0),SUM($G174:$H$381),S174)</f>
        <v>0</v>
      </c>
      <c r="U174" s="82">
        <f>SUM(T174:T$381)</f>
        <v>0</v>
      </c>
      <c r="V174" s="68">
        <f>localspline(R174,'BBG rates'!$G$10:$G$27,'BBG rates'!$K$10:$K$27)</f>
        <v>1.0113278927690175</v>
      </c>
      <c r="W174" s="68">
        <f>locallinterp(R174,'BBG rates'!$G$10:$G$27,'BBG rates'!$J$10:$J$27)</f>
        <v>-9.2249999999999999E-2</v>
      </c>
      <c r="X174" s="56">
        <f t="shared" si="56"/>
        <v>-9.2289027456837758E-2</v>
      </c>
      <c r="Y174" s="66">
        <f t="shared" si="46"/>
        <v>0</v>
      </c>
      <c r="Z174" s="72">
        <f t="shared" si="47"/>
        <v>0</v>
      </c>
      <c r="AA174" s="79">
        <f t="shared" si="48"/>
        <v>0</v>
      </c>
      <c r="AB174" s="81">
        <f t="shared" si="57"/>
        <v>0</v>
      </c>
      <c r="AD174" s="95">
        <f>locallinterp(R174,'BBG rates'!$N$10:$N$369,'BBG rates'!$P$10:$P$369)</f>
        <v>12.994291670220061</v>
      </c>
      <c r="AI174" s="185">
        <f t="shared" si="49"/>
        <v>153</v>
      </c>
      <c r="AJ174" s="127">
        <f>locallinterp(MIN(AI174,CAP_Senior*12),'BBG rates'!$X$24:$X$65,'BBG rates'!$Y$24:$Y$65)</f>
        <v>59.33563247754163</v>
      </c>
      <c r="AK174" s="127">
        <f>locallinterp(MIN(AI174,CAP_CB*12),'BBG rates'!$AA$25:$AA$40,'BBG rates'!$AC$25:$AC$40)</f>
        <v>10.55</v>
      </c>
      <c r="AL174" s="144">
        <f t="shared" si="50"/>
        <v>18.843557521182078</v>
      </c>
      <c r="AM174" s="142">
        <f>(SUMPRODUCT(AL174:AL$381,G174:G$381)+SUMPRODUCT(AL174:AL$381,H174:H$381))/12</f>
        <v>1673810.0363611088</v>
      </c>
    </row>
    <row r="175" spans="1:39" x14ac:dyDescent="0.2">
      <c r="A175" s="7">
        <v>154</v>
      </c>
      <c r="B175" s="7">
        <v>77</v>
      </c>
      <c r="C175" s="7">
        <v>38.5</v>
      </c>
      <c r="D175" s="12">
        <f t="shared" si="42"/>
        <v>12.833333333333334</v>
      </c>
      <c r="E175" s="29">
        <f t="shared" si="58"/>
        <v>961825.49580270576</v>
      </c>
      <c r="F175" s="2">
        <f t="shared" si="43"/>
        <v>1309.1209046770546</v>
      </c>
      <c r="G175" s="2">
        <f t="shared" si="51"/>
        <v>36464.222405540269</v>
      </c>
      <c r="H175" s="2">
        <f t="shared" si="52"/>
        <v>3159.1084882768669</v>
      </c>
      <c r="I175" s="2">
        <f t="shared" si="41"/>
        <v>40932.451798494192</v>
      </c>
      <c r="J175" s="2">
        <f t="shared" si="59"/>
        <v>525299.79808067554</v>
      </c>
      <c r="K175" s="2">
        <f t="shared" si="44"/>
        <v>33473.085750956416</v>
      </c>
      <c r="L175" s="2">
        <f t="shared" si="44"/>
        <v>429571.26713727403</v>
      </c>
      <c r="M175" s="2"/>
      <c r="N175" s="28">
        <f t="shared" si="60"/>
        <v>1593703.7781501722</v>
      </c>
      <c r="O175" s="2">
        <f t="shared" si="53"/>
        <v>2162.0561846912869</v>
      </c>
      <c r="P175" s="2">
        <f t="shared" si="54"/>
        <v>60221.861319451877</v>
      </c>
      <c r="R175">
        <f t="shared" si="55"/>
        <v>154</v>
      </c>
      <c r="S175" s="89">
        <f t="shared" si="45"/>
        <v>0</v>
      </c>
      <c r="T175" s="89">
        <f>IF(AND(S175=0,S174&gt;0),SUM($G175:$H$381),S175)</f>
        <v>0</v>
      </c>
      <c r="U175" s="82">
        <f>SUM(T175:T$381)</f>
        <v>0</v>
      </c>
      <c r="V175" s="68">
        <f>localspline(R175,'BBG rates'!$G$10:$G$27,'BBG rates'!$K$10:$K$27)</f>
        <v>1.0109172487651976</v>
      </c>
      <c r="W175" s="68">
        <f>locallinterp(R175,'BBG rates'!$G$10:$G$27,'BBG rates'!$J$10:$J$27)</f>
        <v>-8.8999999999999996E-2</v>
      </c>
      <c r="X175" s="56">
        <f t="shared" si="56"/>
        <v>-8.9036325239932879E-2</v>
      </c>
      <c r="Y175" s="66">
        <f t="shared" si="46"/>
        <v>0</v>
      </c>
      <c r="Z175" s="72">
        <f t="shared" si="47"/>
        <v>0</v>
      </c>
      <c r="AA175" s="79">
        <f t="shared" si="48"/>
        <v>0</v>
      </c>
      <c r="AB175" s="81">
        <f t="shared" si="57"/>
        <v>0</v>
      </c>
      <c r="AD175" s="95">
        <f>locallinterp(R175,'BBG rates'!$N$10:$N$369,'BBG rates'!$P$10:$P$369)</f>
        <v>13.078534774283828</v>
      </c>
      <c r="AI175" s="185">
        <f t="shared" si="49"/>
        <v>154</v>
      </c>
      <c r="AJ175" s="127">
        <f>locallinterp(MIN(AI175,CAP_Senior*12),'BBG rates'!$X$24:$X$65,'BBG rates'!$Y$24:$Y$65)</f>
        <v>59.462633573716971</v>
      </c>
      <c r="AK175" s="127">
        <f>locallinterp(MIN(AI175,CAP_CB*12),'BBG rates'!$AA$25:$AA$40,'BBG rates'!$AC$25:$AC$40)</f>
        <v>10.566666666666666</v>
      </c>
      <c r="AL175" s="144">
        <f t="shared" si="50"/>
        <v>18.87898104086522</v>
      </c>
      <c r="AM175" s="142">
        <f>(SUMPRODUCT(AL175:AL$381,G175:G$381)+SUMPRODUCT(AL175:AL$381,H175:H$381))/12</f>
        <v>1611272.2280753665</v>
      </c>
    </row>
    <row r="176" spans="1:39" x14ac:dyDescent="0.2">
      <c r="A176" s="7">
        <v>155</v>
      </c>
      <c r="B176" s="7">
        <v>77.5</v>
      </c>
      <c r="C176" s="7">
        <v>38.75</v>
      </c>
      <c r="D176" s="12">
        <f t="shared" si="42"/>
        <v>12.916666666666666</v>
      </c>
      <c r="E176" s="29">
        <f t="shared" si="58"/>
        <v>922403.50953177083</v>
      </c>
      <c r="F176" s="2">
        <f t="shared" si="43"/>
        <v>1257.324218313018</v>
      </c>
      <c r="G176" s="2">
        <f t="shared" si="51"/>
        <v>36392.358995203002</v>
      </c>
      <c r="H176" s="2">
        <f t="shared" si="52"/>
        <v>3029.627275731852</v>
      </c>
      <c r="I176" s="2">
        <f t="shared" si="41"/>
        <v>40679.310489247873</v>
      </c>
      <c r="J176" s="2">
        <f t="shared" si="59"/>
        <v>525441.09381945163</v>
      </c>
      <c r="K176" s="2">
        <f t="shared" si="44"/>
        <v>33222.646360883249</v>
      </c>
      <c r="L176" s="2">
        <f t="shared" si="44"/>
        <v>429125.84882807522</v>
      </c>
      <c r="M176" s="2"/>
      <c r="N176" s="28">
        <f t="shared" si="60"/>
        <v>1533403.1931900608</v>
      </c>
      <c r="O176" s="2">
        <f t="shared" si="53"/>
        <v>2083.3325440316653</v>
      </c>
      <c r="P176" s="2">
        <f t="shared" si="54"/>
        <v>60300.584960111504</v>
      </c>
      <c r="R176">
        <f t="shared" si="55"/>
        <v>155</v>
      </c>
      <c r="S176" s="89">
        <f t="shared" si="45"/>
        <v>0</v>
      </c>
      <c r="T176" s="89">
        <f>IF(AND(S176=0,S175&gt;0),SUM($G176:$H$381),S176)</f>
        <v>0</v>
      </c>
      <c r="U176" s="82">
        <f>SUM(T176:T$381)</f>
        <v>0</v>
      </c>
      <c r="V176" s="68">
        <f>localspline(R176,'BBG rates'!$G$10:$G$27,'BBG rates'!$K$10:$K$27)</f>
        <v>1.0105079652397713</v>
      </c>
      <c r="W176" s="68">
        <f>locallinterp(R176,'BBG rates'!$G$10:$G$27,'BBG rates'!$J$10:$J$27)</f>
        <v>-8.5749999999999993E-2</v>
      </c>
      <c r="X176" s="56">
        <f t="shared" si="56"/>
        <v>-8.578372001131207E-2</v>
      </c>
      <c r="Y176" s="66">
        <f t="shared" si="46"/>
        <v>0</v>
      </c>
      <c r="Z176" s="72">
        <f t="shared" si="47"/>
        <v>0</v>
      </c>
      <c r="AA176" s="79">
        <f t="shared" si="48"/>
        <v>0</v>
      </c>
      <c r="AB176" s="81">
        <f t="shared" si="57"/>
        <v>0</v>
      </c>
      <c r="AD176" s="95">
        <f>locallinterp(R176,'BBG rates'!$N$10:$N$369,'BBG rates'!$P$10:$P$369)</f>
        <v>13.162743771387142</v>
      </c>
      <c r="AI176" s="185">
        <f t="shared" si="49"/>
        <v>155</v>
      </c>
      <c r="AJ176" s="127">
        <f>locallinterp(MIN(AI176,CAP_Senior*12),'BBG rates'!$X$24:$X$65,'BBG rates'!$Y$24:$Y$65)</f>
        <v>59.58963466989232</v>
      </c>
      <c r="AK176" s="127">
        <f>locallinterp(MIN(AI176,CAP_CB*12),'BBG rates'!$AA$25:$AA$40,'BBG rates'!$AC$25:$AC$40)</f>
        <v>10.583333333333332</v>
      </c>
      <c r="AL176" s="144">
        <f t="shared" si="50"/>
        <v>18.914404560548363</v>
      </c>
      <c r="AM176" s="142">
        <f>(SUMPRODUCT(AL176:AL$381,G176:G$381)+SUMPRODUCT(AL176:AL$381,H176:H$381))/12</f>
        <v>1548934.8853486748</v>
      </c>
    </row>
    <row r="177" spans="1:39" x14ac:dyDescent="0.2">
      <c r="A177" s="7">
        <v>156</v>
      </c>
      <c r="B177" s="7">
        <v>78</v>
      </c>
      <c r="C177" s="7">
        <v>39</v>
      </c>
      <c r="D177" s="12">
        <f t="shared" si="42"/>
        <v>13</v>
      </c>
      <c r="E177" s="29">
        <f t="shared" si="58"/>
        <v>883182.0675696102</v>
      </c>
      <c r="F177" s="2">
        <f t="shared" si="43"/>
        <v>1205.7907350681353</v>
      </c>
      <c r="G177" s="2">
        <f t="shared" si="51"/>
        <v>36320.6372127246</v>
      </c>
      <c r="H177" s="2">
        <f t="shared" si="52"/>
        <v>2900.804749435943</v>
      </c>
      <c r="I177" s="2">
        <f t="shared" si="41"/>
        <v>40427.232697228676</v>
      </c>
      <c r="J177" s="2">
        <f t="shared" si="59"/>
        <v>525554.0250639728</v>
      </c>
      <c r="K177" s="2">
        <f t="shared" si="44"/>
        <v>32973.671264030614</v>
      </c>
      <c r="L177" s="2">
        <f t="shared" si="44"/>
        <v>428657.72643239796</v>
      </c>
      <c r="M177" s="2"/>
      <c r="N177" s="28">
        <f t="shared" si="60"/>
        <v>1473023.7816796242</v>
      </c>
      <c r="O177" s="2">
        <f t="shared" si="53"/>
        <v>2004.5059937066344</v>
      </c>
      <c r="P177" s="2">
        <f t="shared" si="54"/>
        <v>60379.411510436519</v>
      </c>
      <c r="R177">
        <f t="shared" si="55"/>
        <v>156</v>
      </c>
      <c r="S177" s="89">
        <f t="shared" si="45"/>
        <v>0</v>
      </c>
      <c r="T177" s="89">
        <f>IF(AND(S177=0,S176&gt;0),SUM($G177:$H$381),S177)</f>
        <v>0</v>
      </c>
      <c r="U177" s="82">
        <f>SUM(T177:T$381)</f>
        <v>0</v>
      </c>
      <c r="V177" s="68">
        <f>localspline(R177,'BBG rates'!$G$10:$G$27,'BBG rates'!$K$10:$K$27)</f>
        <v>1.0101001533878535</v>
      </c>
      <c r="W177" s="68">
        <f>locallinterp(R177,'BBG rates'!$G$10:$G$27,'BBG rates'!$J$10:$J$27)</f>
        <v>-8.2500000000000004E-2</v>
      </c>
      <c r="X177" s="56">
        <f t="shared" si="56"/>
        <v>-8.2531211764980128E-2</v>
      </c>
      <c r="Y177" s="66">
        <f t="shared" si="46"/>
        <v>0</v>
      </c>
      <c r="Z177" s="72">
        <f t="shared" si="47"/>
        <v>0</v>
      </c>
      <c r="AA177" s="79">
        <f t="shared" si="48"/>
        <v>0</v>
      </c>
      <c r="AB177" s="81">
        <f t="shared" si="57"/>
        <v>0</v>
      </c>
      <c r="AD177" s="95">
        <f>locallinterp(R177,'BBG rates'!$N$10:$N$369,'BBG rates'!$P$10:$P$369)</f>
        <v>13.246918784169463</v>
      </c>
      <c r="AI177" s="185">
        <f t="shared" si="49"/>
        <v>156</v>
      </c>
      <c r="AJ177" s="127">
        <f>locallinterp(MIN(AI177,CAP_Senior*12),'BBG rates'!$X$24:$X$65,'BBG rates'!$Y$24:$Y$65)</f>
        <v>59.716635766067661</v>
      </c>
      <c r="AK177" s="127">
        <f>locallinterp(MIN(AI177,CAP_CB*12),'BBG rates'!$AA$25:$AA$40,'BBG rates'!$AC$25:$AC$40)</f>
        <v>10.6</v>
      </c>
      <c r="AL177" s="144">
        <f t="shared" si="50"/>
        <v>18.949828080231505</v>
      </c>
      <c r="AM177" s="142">
        <f>(SUMPRODUCT(AL177:AL$381,G177:G$381)+SUMPRODUCT(AL177:AL$381,H177:H$381))/12</f>
        <v>1486797.935606271</v>
      </c>
    </row>
    <row r="178" spans="1:39" x14ac:dyDescent="0.2">
      <c r="A178" s="7">
        <v>157</v>
      </c>
      <c r="B178" s="7">
        <v>78.5</v>
      </c>
      <c r="C178" s="7">
        <v>39.25</v>
      </c>
      <c r="D178" s="12">
        <f t="shared" si="42"/>
        <v>13.083333333333334</v>
      </c>
      <c r="E178" s="29">
        <f t="shared" si="58"/>
        <v>844160.37250034139</v>
      </c>
      <c r="F178" s="2">
        <f t="shared" si="43"/>
        <v>1154.5194087502284</v>
      </c>
      <c r="G178" s="2">
        <f t="shared" si="51"/>
        <v>36249.056778986</v>
      </c>
      <c r="H178" s="2">
        <f t="shared" si="52"/>
        <v>2772.638290282769</v>
      </c>
      <c r="I178" s="2">
        <f t="shared" si="41"/>
        <v>40176.214478018999</v>
      </c>
      <c r="J178" s="2">
        <f t="shared" si="59"/>
        <v>525638.80608741532</v>
      </c>
      <c r="K178" s="2">
        <f t="shared" si="44"/>
        <v>32726.152718471778</v>
      </c>
      <c r="L178" s="2">
        <f t="shared" si="44"/>
        <v>428167.16473333916</v>
      </c>
      <c r="M178" s="2"/>
      <c r="N178" s="28">
        <f t="shared" si="60"/>
        <v>1412565.4405746709</v>
      </c>
      <c r="O178" s="2">
        <f t="shared" si="53"/>
        <v>1925.576399189905</v>
      </c>
      <c r="P178" s="2">
        <f t="shared" si="54"/>
        <v>60458.341104953259</v>
      </c>
      <c r="R178">
        <f t="shared" si="55"/>
        <v>157</v>
      </c>
      <c r="S178" s="89">
        <f t="shared" si="45"/>
        <v>0</v>
      </c>
      <c r="T178" s="89">
        <f>IF(AND(S178=0,S177&gt;0),SUM($G178:$H$381),S178)</f>
        <v>0</v>
      </c>
      <c r="U178" s="82">
        <f>SUM(T178:T$381)</f>
        <v>0</v>
      </c>
      <c r="V178" s="68">
        <f>localspline(R178,'BBG rates'!$G$10:$G$27,'BBG rates'!$K$10:$K$27)</f>
        <v>1.0096936263607692</v>
      </c>
      <c r="W178" s="68">
        <f>locallinterp(R178,'BBG rates'!$G$10:$G$27,'BBG rates'!$J$10:$J$27)</f>
        <v>-7.9250000000000001E-2</v>
      </c>
      <c r="X178" s="56">
        <f t="shared" si="56"/>
        <v>-7.9278800494808621E-2</v>
      </c>
      <c r="Y178" s="66">
        <f t="shared" si="46"/>
        <v>0</v>
      </c>
      <c r="Z178" s="72">
        <f t="shared" si="47"/>
        <v>0</v>
      </c>
      <c r="AA178" s="79">
        <f t="shared" si="48"/>
        <v>0</v>
      </c>
      <c r="AB178" s="81">
        <f t="shared" si="57"/>
        <v>0</v>
      </c>
      <c r="AD178" s="95">
        <f>locallinterp(R178,'BBG rates'!$N$10:$N$369,'BBG rates'!$P$10:$P$369)</f>
        <v>13.331059919699527</v>
      </c>
      <c r="AI178" s="185">
        <f t="shared" si="49"/>
        <v>157</v>
      </c>
      <c r="AJ178" s="127">
        <f>locallinterp(MIN(AI178,CAP_Senior*12),'BBG rates'!$X$24:$X$65,'BBG rates'!$Y$24:$Y$65)</f>
        <v>59.834220415218233</v>
      </c>
      <c r="AK178" s="127">
        <f>locallinterp(MIN(AI178,CAP_CB*12),'BBG rates'!$AA$25:$AA$40,'BBG rates'!$AC$25:$AC$40)</f>
        <v>10.616666666666667</v>
      </c>
      <c r="AL178" s="144">
        <f t="shared" si="50"/>
        <v>18.983650803920433</v>
      </c>
      <c r="AM178" s="142">
        <f>(SUMPRODUCT(AL178:AL$381,G178:G$381)+SUMPRODUCT(AL178:AL$381,H178:H$381))/12</f>
        <v>1424861.3037527942</v>
      </c>
    </row>
    <row r="179" spans="1:39" x14ac:dyDescent="0.2">
      <c r="A179" s="7">
        <v>158</v>
      </c>
      <c r="B179" s="7">
        <v>79</v>
      </c>
      <c r="C179" s="7">
        <v>39.5</v>
      </c>
      <c r="D179" s="12">
        <f t="shared" si="42"/>
        <v>13.166666666666666</v>
      </c>
      <c r="E179" s="29">
        <f t="shared" si="58"/>
        <v>805337.6297962711</v>
      </c>
      <c r="F179" s="2">
        <f t="shared" si="43"/>
        <v>1103.5091969557582</v>
      </c>
      <c r="G179" s="2">
        <f t="shared" si="51"/>
        <v>36177.617415418164</v>
      </c>
      <c r="H179" s="2">
        <f t="shared" si="52"/>
        <v>2645.1252886521956</v>
      </c>
      <c r="I179" s="2">
        <f t="shared" si="41"/>
        <v>39926.251901026124</v>
      </c>
      <c r="J179" s="2">
        <f t="shared" si="59"/>
        <v>525695.65003017732</v>
      </c>
      <c r="K179" s="2">
        <f t="shared" si="44"/>
        <v>32480.083021113016</v>
      </c>
      <c r="L179" s="2">
        <f t="shared" si="44"/>
        <v>427654.4264446547</v>
      </c>
      <c r="M179" s="2"/>
      <c r="N179" s="28">
        <f t="shared" si="60"/>
        <v>1352028.0666963072</v>
      </c>
      <c r="O179" s="2">
        <f t="shared" si="53"/>
        <v>1846.5436257793322</v>
      </c>
      <c r="P179" s="2">
        <f t="shared" si="54"/>
        <v>60537.373878363825</v>
      </c>
      <c r="R179">
        <f t="shared" si="55"/>
        <v>158</v>
      </c>
      <c r="S179" s="89">
        <f t="shared" si="45"/>
        <v>0</v>
      </c>
      <c r="T179" s="89">
        <f>IF(AND(S179=0,S178&gt;0),SUM($G179:$H$381),S179)</f>
        <v>0</v>
      </c>
      <c r="U179" s="82">
        <f>SUM(T179:T$381)</f>
        <v>0</v>
      </c>
      <c r="V179" s="68">
        <f>localspline(R179,'BBG rates'!$G$10:$G$27,'BBG rates'!$K$10:$K$27)</f>
        <v>1.0092883761464475</v>
      </c>
      <c r="W179" s="68">
        <f>locallinterp(R179,'BBG rates'!$G$10:$G$27,'BBG rates'!$J$10:$J$27)</f>
        <v>-7.5999999999999998E-2</v>
      </c>
      <c r="X179" s="56">
        <f t="shared" si="56"/>
        <v>-7.6026486194669118E-2</v>
      </c>
      <c r="Y179" s="66">
        <f t="shared" si="46"/>
        <v>0</v>
      </c>
      <c r="Z179" s="72">
        <f t="shared" si="47"/>
        <v>0</v>
      </c>
      <c r="AA179" s="79">
        <f t="shared" si="48"/>
        <v>0</v>
      </c>
      <c r="AB179" s="81">
        <f t="shared" si="57"/>
        <v>0</v>
      </c>
      <c r="AD179" s="95">
        <f>locallinterp(R179,'BBG rates'!$N$10:$N$369,'BBG rates'!$P$10:$P$369)</f>
        <v>13.415167284378398</v>
      </c>
      <c r="AI179" s="185">
        <f t="shared" si="49"/>
        <v>158</v>
      </c>
      <c r="AJ179" s="127">
        <f>locallinterp(MIN(AI179,CAP_Senior*12),'BBG rates'!$X$24:$X$65,'BBG rates'!$Y$24:$Y$65)</f>
        <v>59.951805064368806</v>
      </c>
      <c r="AK179" s="127">
        <f>locallinterp(MIN(AI179,CAP_CB*12),'BBG rates'!$AA$25:$AA$40,'BBG rates'!$AC$25:$AC$40)</f>
        <v>10.633333333333333</v>
      </c>
      <c r="AL179" s="144">
        <f t="shared" si="50"/>
        <v>19.017473527609361</v>
      </c>
      <c r="AM179" s="142">
        <f>(SUMPRODUCT(AL179:AL$381,G179:G$381)+SUMPRODUCT(AL179:AL$381,H179:H$381))/12</f>
        <v>1363130.1176717889</v>
      </c>
    </row>
    <row r="180" spans="1:39" x14ac:dyDescent="0.2">
      <c r="A180" s="7">
        <v>159</v>
      </c>
      <c r="B180" s="7">
        <v>79.5</v>
      </c>
      <c r="C180" s="7">
        <v>39.75</v>
      </c>
      <c r="D180" s="12">
        <f t="shared" si="42"/>
        <v>13.25</v>
      </c>
      <c r="E180" s="29">
        <f t="shared" si="58"/>
        <v>766713.04780789255</v>
      </c>
      <c r="F180" s="2">
        <f t="shared" si="43"/>
        <v>1052.759061056704</v>
      </c>
      <c r="G180" s="2">
        <f t="shared" si="51"/>
        <v>36106.318844001093</v>
      </c>
      <c r="H180" s="2">
        <f t="shared" si="52"/>
        <v>2518.2631443774699</v>
      </c>
      <c r="I180" s="2">
        <f t="shared" si="41"/>
        <v>39677.341049435272</v>
      </c>
      <c r="J180" s="2">
        <f t="shared" si="59"/>
        <v>525724.76890501741</v>
      </c>
      <c r="K180" s="2">
        <f t="shared" si="44"/>
        <v>32235.454507504877</v>
      </c>
      <c r="L180" s="2">
        <f t="shared" si="44"/>
        <v>427119.77222443966</v>
      </c>
      <c r="M180" s="2"/>
      <c r="N180" s="28">
        <f t="shared" si="60"/>
        <v>1291411.5567307607</v>
      </c>
      <c r="O180" s="2">
        <f t="shared" si="53"/>
        <v>1767.4075385966842</v>
      </c>
      <c r="P180" s="2">
        <f t="shared" si="54"/>
        <v>60616.50996554648</v>
      </c>
      <c r="R180">
        <f t="shared" si="55"/>
        <v>159</v>
      </c>
      <c r="S180" s="89">
        <f t="shared" si="45"/>
        <v>0</v>
      </c>
      <c r="T180" s="89">
        <f>IF(AND(S180=0,S179&gt;0),SUM($G180:$H$381),S180)</f>
        <v>0</v>
      </c>
      <c r="U180" s="82">
        <f>SUM(T180:T$381)</f>
        <v>0</v>
      </c>
      <c r="V180" s="68">
        <f>localspline(R180,'BBG rates'!$G$10:$G$27,'BBG rates'!$K$10:$K$27)</f>
        <v>1.0088844543291762</v>
      </c>
      <c r="W180" s="68">
        <f>locallinterp(R180,'BBG rates'!$G$10:$G$27,'BBG rates'!$J$10:$J$27)</f>
        <v>-7.2749999999999995E-2</v>
      </c>
      <c r="X180" s="56">
        <f t="shared" si="56"/>
        <v>-7.2774268858832869E-2</v>
      </c>
      <c r="Y180" s="66">
        <f t="shared" si="46"/>
        <v>0</v>
      </c>
      <c r="Z180" s="72">
        <f t="shared" si="47"/>
        <v>0</v>
      </c>
      <c r="AA180" s="79">
        <f t="shared" si="48"/>
        <v>0</v>
      </c>
      <c r="AB180" s="81">
        <f t="shared" si="57"/>
        <v>0</v>
      </c>
      <c r="AD180" s="95">
        <f>locallinterp(R180,'BBG rates'!$N$10:$N$369,'BBG rates'!$P$10:$P$369)</f>
        <v>13.49924098890583</v>
      </c>
      <c r="AI180" s="185">
        <f t="shared" si="49"/>
        <v>159</v>
      </c>
      <c r="AJ180" s="127">
        <f>locallinterp(MIN(AI180,CAP_Senior*12),'BBG rates'!$X$24:$X$65,'BBG rates'!$Y$24:$Y$65)</f>
        <v>60.069389713519378</v>
      </c>
      <c r="AK180" s="127">
        <f>locallinterp(MIN(AI180,CAP_CB*12),'BBG rates'!$AA$25:$AA$40,'BBG rates'!$AC$25:$AC$40)</f>
        <v>10.65</v>
      </c>
      <c r="AL180" s="144">
        <f t="shared" si="50"/>
        <v>19.051296251298297</v>
      </c>
      <c r="AM180" s="142">
        <f>(SUMPRODUCT(AL180:AL$381,G180:G$381)+SUMPRODUCT(AL180:AL$381,H180:H$381))/12</f>
        <v>1301604.2442014685</v>
      </c>
    </row>
    <row r="181" spans="1:39" x14ac:dyDescent="0.2">
      <c r="A181" s="7">
        <v>160</v>
      </c>
      <c r="B181" s="7">
        <v>80</v>
      </c>
      <c r="C181" s="7">
        <v>40</v>
      </c>
      <c r="D181" s="12">
        <f t="shared" si="42"/>
        <v>13.333333333333334</v>
      </c>
      <c r="E181" s="29">
        <f t="shared" si="58"/>
        <v>728285.83775391732</v>
      </c>
      <c r="F181" s="2">
        <f t="shared" si="43"/>
        <v>1002.267966187488</v>
      </c>
      <c r="G181" s="2">
        <f t="shared" si="51"/>
        <v>36035.160787262699</v>
      </c>
      <c r="H181" s="2">
        <f t="shared" si="52"/>
        <v>2392.0492667124799</v>
      </c>
      <c r="I181" s="2">
        <f t="shared" si="41"/>
        <v>39429.478020162664</v>
      </c>
      <c r="J181" s="2">
        <f t="shared" si="59"/>
        <v>525726.37360216887</v>
      </c>
      <c r="K181" s="2">
        <f t="shared" si="44"/>
        <v>31992.259551654228</v>
      </c>
      <c r="L181" s="2">
        <f t="shared" si="44"/>
        <v>426563.46068872308</v>
      </c>
      <c r="M181" s="2"/>
      <c r="N181" s="28">
        <f t="shared" si="60"/>
        <v>1230715.807229205</v>
      </c>
      <c r="O181" s="2">
        <f t="shared" si="53"/>
        <v>1688.1680025874125</v>
      </c>
      <c r="P181" s="2">
        <f t="shared" si="54"/>
        <v>60695.749501555751</v>
      </c>
      <c r="R181">
        <f t="shared" si="55"/>
        <v>160</v>
      </c>
      <c r="S181" s="89">
        <f t="shared" si="45"/>
        <v>0</v>
      </c>
      <c r="T181" s="89">
        <f>IF(AND(S181=0,S180&gt;0),SUM($G181:$H$381),S181)</f>
        <v>0</v>
      </c>
      <c r="U181" s="82">
        <f>SUM(T181:T$381)</f>
        <v>0</v>
      </c>
      <c r="V181" s="68">
        <f>localspline(R181,'BBG rates'!$G$10:$G$27,'BBG rates'!$K$10:$K$27)</f>
        <v>1.0084819720965132</v>
      </c>
      <c r="W181" s="68">
        <f>locallinterp(R181,'BBG rates'!$G$10:$G$27,'BBG rates'!$J$10:$J$27)</f>
        <v>-6.9499999999999992E-2</v>
      </c>
      <c r="X181" s="56">
        <f t="shared" si="56"/>
        <v>-6.9522148481038215E-2</v>
      </c>
      <c r="Y181" s="66">
        <f t="shared" si="46"/>
        <v>0</v>
      </c>
      <c r="Z181" s="72">
        <f t="shared" si="47"/>
        <v>0</v>
      </c>
      <c r="AA181" s="79">
        <f t="shared" si="48"/>
        <v>0</v>
      </c>
      <c r="AB181" s="81">
        <f t="shared" si="57"/>
        <v>0</v>
      </c>
      <c r="AD181" s="95">
        <f>locallinterp(R181,'BBG rates'!$N$10:$N$369,'BBG rates'!$P$10:$P$369)</f>
        <v>13.583281153247206</v>
      </c>
      <c r="AI181" s="185">
        <f t="shared" si="49"/>
        <v>160</v>
      </c>
      <c r="AJ181" s="127">
        <f>locallinterp(MIN(AI181,CAP_Senior*12),'BBG rates'!$X$24:$X$65,'BBG rates'!$Y$24:$Y$65)</f>
        <v>60.18697436266995</v>
      </c>
      <c r="AK181" s="127">
        <f>locallinterp(MIN(AI181,CAP_CB*12),'BBG rates'!$AA$25:$AA$40,'BBG rates'!$AC$25:$AC$40)</f>
        <v>10.666666666666666</v>
      </c>
      <c r="AL181" s="144">
        <f t="shared" si="50"/>
        <v>19.085118974987225</v>
      </c>
      <c r="AM181" s="142">
        <f>(SUMPRODUCT(AL181:AL$381,G181:G$381)+SUMPRODUCT(AL181:AL$381,H181:H$381))/12</f>
        <v>1240283.5480312051</v>
      </c>
    </row>
    <row r="182" spans="1:39" x14ac:dyDescent="0.2">
      <c r="A182" s="7">
        <v>161</v>
      </c>
      <c r="B182" s="7">
        <v>80.5</v>
      </c>
      <c r="C182" s="7">
        <v>40.25</v>
      </c>
      <c r="D182" s="12">
        <f t="shared" si="42"/>
        <v>13.416666666666666</v>
      </c>
      <c r="E182" s="29">
        <f t="shared" si="58"/>
        <v>690055.21371134056</v>
      </c>
      <c r="F182" s="2">
        <f t="shared" si="43"/>
        <v>952.03488123194506</v>
      </c>
      <c r="G182" s="2">
        <f t="shared" si="51"/>
        <v>35964.142968277709</v>
      </c>
      <c r="H182" s="2">
        <f t="shared" si="52"/>
        <v>2266.4810742991231</v>
      </c>
      <c r="I182" s="2">
        <f t="shared" si="41"/>
        <v>39182.658923808776</v>
      </c>
      <c r="J182" s="2">
        <f t="shared" si="59"/>
        <v>525700.67389443435</v>
      </c>
      <c r="K182" s="2">
        <f t="shared" si="44"/>
        <v>31750.49056583719</v>
      </c>
      <c r="L182" s="2">
        <f t="shared" si="44"/>
        <v>425985.74842498224</v>
      </c>
      <c r="M182" s="2"/>
      <c r="N182" s="28">
        <f t="shared" si="60"/>
        <v>1169940.7146075822</v>
      </c>
      <c r="O182" s="2">
        <f t="shared" si="53"/>
        <v>1608.8248825204225</v>
      </c>
      <c r="P182" s="2">
        <f t="shared" si="54"/>
        <v>60775.092621622731</v>
      </c>
      <c r="R182">
        <f t="shared" si="55"/>
        <v>161</v>
      </c>
      <c r="S182" s="89">
        <f t="shared" si="45"/>
        <v>0</v>
      </c>
      <c r="T182" s="89">
        <f>IF(AND(S182=0,S181&gt;0),SUM($G182:$H$381),S182)</f>
        <v>0</v>
      </c>
      <c r="U182" s="82">
        <f>SUM(T182:T$381)</f>
        <v>0</v>
      </c>
      <c r="V182" s="68">
        <f>localspline(R182,'BBG rates'!$G$10:$G$27,'BBG rates'!$K$10:$K$27)</f>
        <v>1.0080807426152405</v>
      </c>
      <c r="W182" s="68">
        <f>locallinterp(R182,'BBG rates'!$G$10:$G$27,'BBG rates'!$J$10:$J$27)</f>
        <v>-6.6250000000000003E-2</v>
      </c>
      <c r="X182" s="56">
        <f t="shared" si="56"/>
        <v>-6.6270125055156726E-2</v>
      </c>
      <c r="Y182" s="66">
        <f t="shared" si="46"/>
        <v>0</v>
      </c>
      <c r="Z182" s="72">
        <f t="shared" si="47"/>
        <v>0</v>
      </c>
      <c r="AA182" s="79">
        <f t="shared" si="48"/>
        <v>0</v>
      </c>
      <c r="AB182" s="81">
        <f t="shared" si="57"/>
        <v>0</v>
      </c>
      <c r="AD182" s="95">
        <f>locallinterp(R182,'BBG rates'!$N$10:$N$369,'BBG rates'!$P$10:$P$369)</f>
        <v>13.667287881798476</v>
      </c>
      <c r="AI182" s="185">
        <f t="shared" si="49"/>
        <v>161</v>
      </c>
      <c r="AJ182" s="127">
        <f>locallinterp(MIN(AI182,CAP_Senior*12),'BBG rates'!$X$24:$X$65,'BBG rates'!$Y$24:$Y$65)</f>
        <v>60.304559011820523</v>
      </c>
      <c r="AK182" s="127">
        <f>locallinterp(MIN(AI182,CAP_CB*12),'BBG rates'!$AA$25:$AA$40,'BBG rates'!$AC$25:$AC$40)</f>
        <v>10.683333333333334</v>
      </c>
      <c r="AL182" s="144">
        <f t="shared" si="50"/>
        <v>19.118941698676153</v>
      </c>
      <c r="AM182" s="142">
        <f>(SUMPRODUCT(AL182:AL$381,G182:G$381)+SUMPRODUCT(AL182:AL$381,H182:H$381))/12</f>
        <v>1179167.8917181266</v>
      </c>
    </row>
    <row r="183" spans="1:39" x14ac:dyDescent="0.2">
      <c r="A183" s="7">
        <v>162</v>
      </c>
      <c r="B183" s="7">
        <v>81</v>
      </c>
      <c r="C183" s="7">
        <v>40.5</v>
      </c>
      <c r="D183" s="12">
        <f t="shared" si="42"/>
        <v>13.5</v>
      </c>
      <c r="E183" s="29">
        <f t="shared" si="58"/>
        <v>652020.39260553918</v>
      </c>
      <c r="F183" s="2">
        <f t="shared" si="43"/>
        <v>902.05877881033518</v>
      </c>
      <c r="G183" s="2">
        <f t="shared" si="51"/>
        <v>35893.265110666653</v>
      </c>
      <c r="H183" s="2">
        <f t="shared" si="52"/>
        <v>2141.5559951347877</v>
      </c>
      <c r="I183" s="2">
        <f t="shared" si="41"/>
        <v>38936.879884611779</v>
      </c>
      <c r="J183" s="2">
        <f t="shared" si="59"/>
        <v>525647.87844225904</v>
      </c>
      <c r="K183" s="2">
        <f t="shared" si="44"/>
        <v>31510.140000413016</v>
      </c>
      <c r="L183" s="2">
        <f t="shared" si="44"/>
        <v>425386.89000557573</v>
      </c>
      <c r="M183" s="2"/>
      <c r="N183" s="28">
        <f t="shared" si="60"/>
        <v>1109086.1751464268</v>
      </c>
      <c r="O183" s="2">
        <f t="shared" si="53"/>
        <v>1529.3780429878411</v>
      </c>
      <c r="P183" s="2">
        <f t="shared" si="54"/>
        <v>60854.539461155327</v>
      </c>
      <c r="R183">
        <f t="shared" si="55"/>
        <v>162</v>
      </c>
      <c r="S183" s="89">
        <f t="shared" si="45"/>
        <v>0</v>
      </c>
      <c r="T183" s="89">
        <f>IF(AND(S183=0,S182&gt;0),SUM($G183:$H$381),S183)</f>
        <v>0</v>
      </c>
      <c r="U183" s="82">
        <f>SUM(T183:T$381)</f>
        <v>0</v>
      </c>
      <c r="V183" s="68">
        <f>localspline(R183,'BBG rates'!$G$10:$G$27,'BBG rates'!$K$10:$K$27)</f>
        <v>1.007680757865387</v>
      </c>
      <c r="W183" s="68">
        <f>locallinterp(R183,'BBG rates'!$G$10:$G$27,'BBG rates'!$J$10:$J$27)</f>
        <v>-6.3E-2</v>
      </c>
      <c r="X183" s="56">
        <f t="shared" si="56"/>
        <v>-6.3018198575326423E-2</v>
      </c>
      <c r="Y183" s="66">
        <f t="shared" si="46"/>
        <v>0</v>
      </c>
      <c r="Z183" s="72">
        <f t="shared" si="47"/>
        <v>0</v>
      </c>
      <c r="AA183" s="79">
        <f t="shared" si="48"/>
        <v>0</v>
      </c>
      <c r="AB183" s="81">
        <f t="shared" si="57"/>
        <v>0</v>
      </c>
      <c r="AD183" s="95">
        <f>locallinterp(R183,'BBG rates'!$N$10:$N$369,'BBG rates'!$P$10:$P$369)</f>
        <v>13.751261278287258</v>
      </c>
      <c r="AI183" s="185">
        <f t="shared" si="49"/>
        <v>162</v>
      </c>
      <c r="AJ183" s="127">
        <f>locallinterp(MIN(AI183,CAP_Senior*12),'BBG rates'!$X$24:$X$65,'BBG rates'!$Y$24:$Y$65)</f>
        <v>60.422143660971095</v>
      </c>
      <c r="AK183" s="127">
        <f>locallinterp(MIN(AI183,CAP_CB*12),'BBG rates'!$AA$25:$AA$40,'BBG rates'!$AC$25:$AC$40)</f>
        <v>10.7</v>
      </c>
      <c r="AL183" s="144">
        <f t="shared" si="50"/>
        <v>19.152764422365085</v>
      </c>
      <c r="AM183" s="142">
        <f>(SUMPRODUCT(AL183:AL$381,G183:G$381)+SUMPRODUCT(AL183:AL$381,H183:H$381))/12</f>
        <v>1118257.1357036238</v>
      </c>
    </row>
    <row r="184" spans="1:39" x14ac:dyDescent="0.2">
      <c r="A184" s="7">
        <v>163</v>
      </c>
      <c r="B184" s="7">
        <v>81.5</v>
      </c>
      <c r="C184" s="7">
        <v>40.75</v>
      </c>
      <c r="D184" s="12">
        <f t="shared" si="42"/>
        <v>13.583333333333334</v>
      </c>
      <c r="E184" s="29">
        <f t="shared" si="58"/>
        <v>614180.59420040448</v>
      </c>
      <c r="F184" s="2">
        <f t="shared" si="43"/>
        <v>852.33863526639993</v>
      </c>
      <c r="G184" s="2">
        <f t="shared" si="51"/>
        <v>35822.52693859471</v>
      </c>
      <c r="H184" s="2">
        <f t="shared" si="52"/>
        <v>2017.2714665399385</v>
      </c>
      <c r="I184" s="2">
        <f t="shared" si="41"/>
        <v>38692.137040401052</v>
      </c>
      <c r="J184" s="2">
        <f t="shared" si="59"/>
        <v>525568.19479878095</v>
      </c>
      <c r="K184" s="2">
        <f t="shared" si="44"/>
        <v>31271.2003436388</v>
      </c>
      <c r="L184" s="2">
        <f t="shared" si="44"/>
        <v>424767.1380010937</v>
      </c>
      <c r="M184" s="2"/>
      <c r="N184" s="28">
        <f t="shared" si="60"/>
        <v>1048152.0849906884</v>
      </c>
      <c r="O184" s="2">
        <f t="shared" si="53"/>
        <v>1449.8273484047866</v>
      </c>
      <c r="P184" s="2">
        <f t="shared" si="54"/>
        <v>60934.090155738362</v>
      </c>
      <c r="R184">
        <f t="shared" si="55"/>
        <v>163</v>
      </c>
      <c r="S184" s="89">
        <f t="shared" si="45"/>
        <v>0</v>
      </c>
      <c r="T184" s="89">
        <f>IF(AND(S184=0,S183&gt;0),SUM($G184:$H$381),S184)</f>
        <v>0</v>
      </c>
      <c r="U184" s="82">
        <f>SUM(T184:T$381)</f>
        <v>0</v>
      </c>
      <c r="V184" s="68">
        <f>localspline(R184,'BBG rates'!$G$10:$G$27,'BBG rates'!$K$10:$K$27)</f>
        <v>1.0072820992335627</v>
      </c>
      <c r="W184" s="68">
        <f>locallinterp(R184,'BBG rates'!$G$10:$G$27,'BBG rates'!$J$10:$J$27)</f>
        <v>-5.9749999999999998E-2</v>
      </c>
      <c r="X184" s="56">
        <f t="shared" si="56"/>
        <v>-5.9766369035418876E-2</v>
      </c>
      <c r="Y184" s="66">
        <f t="shared" si="46"/>
        <v>0</v>
      </c>
      <c r="Z184" s="72">
        <f t="shared" si="47"/>
        <v>0</v>
      </c>
      <c r="AA184" s="79">
        <f t="shared" si="48"/>
        <v>0</v>
      </c>
      <c r="AB184" s="81">
        <f t="shared" si="57"/>
        <v>0</v>
      </c>
      <c r="AD184" s="95">
        <f>locallinterp(R184,'BBG rates'!$N$10:$N$369,'BBG rates'!$P$10:$P$369)</f>
        <v>13.835201453223387</v>
      </c>
      <c r="AI184" s="185">
        <f t="shared" si="49"/>
        <v>163</v>
      </c>
      <c r="AJ184" s="127">
        <f>locallinterp(MIN(AI184,CAP_Senior*12),'BBG rates'!$X$24:$X$65,'BBG rates'!$Y$24:$Y$65)</f>
        <v>60.539728310121667</v>
      </c>
      <c r="AK184" s="127">
        <f>locallinterp(MIN(AI184,CAP_CB*12),'BBG rates'!$AA$25:$AA$40,'BBG rates'!$AC$25:$AC$40)</f>
        <v>10.716666666666667</v>
      </c>
      <c r="AL184" s="144">
        <f t="shared" si="50"/>
        <v>19.186587146054016</v>
      </c>
      <c r="AM184" s="142">
        <f>(SUMPRODUCT(AL184:AL$381,G184:G$381)+SUMPRODUCT(AL184:AL$381,H184:H$381))/12</f>
        <v>1057551.1383297725</v>
      </c>
    </row>
    <row r="185" spans="1:39" x14ac:dyDescent="0.2">
      <c r="A185" s="7">
        <v>164</v>
      </c>
      <c r="B185" s="7">
        <v>82</v>
      </c>
      <c r="C185" s="7">
        <v>41</v>
      </c>
      <c r="D185" s="12">
        <f t="shared" si="42"/>
        <v>13.666666666666666</v>
      </c>
      <c r="E185" s="29">
        <f t="shared" si="58"/>
        <v>576535.04108850798</v>
      </c>
      <c r="F185" s="2">
        <f t="shared" si="43"/>
        <v>802.87343065446339</v>
      </c>
      <c r="G185" s="2">
        <f t="shared" si="51"/>
        <v>35751.928176770707</v>
      </c>
      <c r="H185" s="2">
        <f t="shared" si="52"/>
        <v>1893.6249351258195</v>
      </c>
      <c r="I185" s="2">
        <f t="shared" si="41"/>
        <v>38448.426542550995</v>
      </c>
      <c r="J185" s="2">
        <f t="shared" si="59"/>
        <v>525461.82941486361</v>
      </c>
      <c r="K185" s="2">
        <f t="shared" si="44"/>
        <v>31033.664121485144</v>
      </c>
      <c r="L185" s="2">
        <f t="shared" si="44"/>
        <v>424126.74299363029</v>
      </c>
      <c r="M185" s="2"/>
      <c r="N185" s="28">
        <f t="shared" si="60"/>
        <v>987138.34014955431</v>
      </c>
      <c r="O185" s="2">
        <f t="shared" si="53"/>
        <v>1370.1726630091375</v>
      </c>
      <c r="P185" s="2">
        <f t="shared" si="54"/>
        <v>61013.744841134023</v>
      </c>
      <c r="R185">
        <f t="shared" si="55"/>
        <v>164</v>
      </c>
      <c r="S185" s="89">
        <f t="shared" si="45"/>
        <v>0</v>
      </c>
      <c r="T185" s="89">
        <f>IF(AND(S185=0,S184&gt;0),SUM($G185:$H$381),S185)</f>
        <v>0</v>
      </c>
      <c r="U185" s="82">
        <f>SUM(T185:T$381)</f>
        <v>0</v>
      </c>
      <c r="V185" s="68">
        <f>localspline(R185,'BBG rates'!$G$10:$G$27,'BBG rates'!$K$10:$K$27)</f>
        <v>1.0068847586956318</v>
      </c>
      <c r="W185" s="68">
        <f>locallinterp(R185,'BBG rates'!$G$10:$G$27,'BBG rates'!$J$10:$J$27)</f>
        <v>-5.6500000000000002E-2</v>
      </c>
      <c r="X185" s="56">
        <f t="shared" si="56"/>
        <v>-5.651463642943888E-2</v>
      </c>
      <c r="Y185" s="66">
        <f t="shared" si="46"/>
        <v>0</v>
      </c>
      <c r="Z185" s="72">
        <f t="shared" si="47"/>
        <v>0</v>
      </c>
      <c r="AA185" s="79">
        <f t="shared" si="48"/>
        <v>0</v>
      </c>
      <c r="AB185" s="81">
        <f t="shared" si="57"/>
        <v>0</v>
      </c>
      <c r="AD185" s="95">
        <f>locallinterp(R185,'BBG rates'!$N$10:$N$369,'BBG rates'!$P$10:$P$369)</f>
        <v>13.919108516448023</v>
      </c>
      <c r="AI185" s="185">
        <f t="shared" si="49"/>
        <v>164</v>
      </c>
      <c r="AJ185" s="127">
        <f>locallinterp(MIN(AI185,CAP_Senior*12),'BBG rates'!$X$24:$X$65,'BBG rates'!$Y$24:$Y$65)</f>
        <v>60.65731295927224</v>
      </c>
      <c r="AK185" s="127">
        <f>locallinterp(MIN(AI185,CAP_CB*12),'BBG rates'!$AA$25:$AA$40,'BBG rates'!$AC$25:$AC$40)</f>
        <v>10.733333333333334</v>
      </c>
      <c r="AL185" s="144">
        <f t="shared" si="50"/>
        <v>19.220409869742948</v>
      </c>
      <c r="AM185" s="142">
        <f>(SUMPRODUCT(AL185:AL$381,G185:G$381)+SUMPRODUCT(AL185:AL$381,H185:H$381))/12</f>
        <v>997049.75585567008</v>
      </c>
    </row>
    <row r="186" spans="1:39" x14ac:dyDescent="0.2">
      <c r="A186" s="7">
        <v>165</v>
      </c>
      <c r="B186" s="7">
        <v>82.5</v>
      </c>
      <c r="C186" s="7">
        <v>41.25</v>
      </c>
      <c r="D186" s="12">
        <f t="shared" si="42"/>
        <v>13.75</v>
      </c>
      <c r="E186" s="29">
        <f t="shared" si="58"/>
        <v>539082.9586812997</v>
      </c>
      <c r="F186" s="2">
        <f t="shared" si="43"/>
        <v>753.66214872657656</v>
      </c>
      <c r="G186" s="2">
        <f t="shared" si="51"/>
        <v>35681.468550445978</v>
      </c>
      <c r="H186" s="2">
        <f t="shared" si="52"/>
        <v>1770.61385676226</v>
      </c>
      <c r="I186" s="2">
        <f t="shared" si="41"/>
        <v>38205.74455593482</v>
      </c>
      <c r="J186" s="2">
        <f t="shared" si="59"/>
        <v>525328.98764410382</v>
      </c>
      <c r="K186" s="2">
        <f t="shared" si="44"/>
        <v>30797.523897452611</v>
      </c>
      <c r="L186" s="2">
        <f t="shared" si="44"/>
        <v>423465.95358997345</v>
      </c>
      <c r="M186" s="2"/>
      <c r="N186" s="28">
        <f t="shared" si="60"/>
        <v>926044.83649627247</v>
      </c>
      <c r="O186" s="2">
        <f t="shared" si="53"/>
        <v>1290.4138508612996</v>
      </c>
      <c r="P186" s="2">
        <f t="shared" si="54"/>
        <v>61093.503653281849</v>
      </c>
      <c r="R186">
        <f t="shared" si="55"/>
        <v>165</v>
      </c>
      <c r="S186" s="89">
        <f t="shared" si="45"/>
        <v>0</v>
      </c>
      <c r="T186" s="89">
        <f>IF(AND(S186=0,S185&gt;0),SUM($G186:$H$381),S186)</f>
        <v>0</v>
      </c>
      <c r="U186" s="82">
        <f>SUM(T186:T$381)</f>
        <v>0</v>
      </c>
      <c r="V186" s="68">
        <f>localspline(R186,'BBG rates'!$G$10:$G$27,'BBG rates'!$K$10:$K$27)</f>
        <v>1.0064886686334835</v>
      </c>
      <c r="W186" s="68">
        <f>locallinterp(R186,'BBG rates'!$G$10:$G$27,'BBG rates'!$J$10:$J$27)</f>
        <v>-5.3249999999999999E-2</v>
      </c>
      <c r="X186" s="56">
        <f t="shared" si="56"/>
        <v>-5.3263000751258005E-2</v>
      </c>
      <c r="Y186" s="66">
        <f t="shared" si="46"/>
        <v>0</v>
      </c>
      <c r="Z186" s="72">
        <f t="shared" si="47"/>
        <v>0</v>
      </c>
      <c r="AA186" s="79">
        <f t="shared" si="48"/>
        <v>0</v>
      </c>
      <c r="AB186" s="81">
        <f t="shared" si="57"/>
        <v>0</v>
      </c>
      <c r="AD186" s="95">
        <f>locallinterp(R186,'BBG rates'!$N$10:$N$369,'BBG rates'!$P$10:$P$369)</f>
        <v>14.002982572167481</v>
      </c>
      <c r="AI186" s="185">
        <f t="shared" si="49"/>
        <v>165</v>
      </c>
      <c r="AJ186" s="127">
        <f>locallinterp(MIN(AI186,CAP_Senior*12),'BBG rates'!$X$24:$X$65,'BBG rates'!$Y$24:$Y$65)</f>
        <v>60.774897608422812</v>
      </c>
      <c r="AK186" s="127">
        <f>locallinterp(MIN(AI186,CAP_CB*12),'BBG rates'!$AA$25:$AA$40,'BBG rates'!$AC$25:$AC$40)</f>
        <v>10.75</v>
      </c>
      <c r="AL186" s="144">
        <f t="shared" si="50"/>
        <v>19.25423259343188</v>
      </c>
      <c r="AM186" s="142">
        <f>(SUMPRODUCT(AL186:AL$381,G186:G$381)+SUMPRODUCT(AL186:AL$381,H186:H$381))/12</f>
        <v>936752.84247368446</v>
      </c>
    </row>
    <row r="187" spans="1:39" x14ac:dyDescent="0.2">
      <c r="A187" s="7">
        <v>166</v>
      </c>
      <c r="B187" s="7">
        <v>83</v>
      </c>
      <c r="C187" s="7">
        <v>41.5</v>
      </c>
      <c r="D187" s="12">
        <f t="shared" si="42"/>
        <v>13.833333333333334</v>
      </c>
      <c r="E187" s="29">
        <f t="shared" si="58"/>
        <v>501823.57519934076</v>
      </c>
      <c r="F187" s="2">
        <f t="shared" si="43"/>
        <v>704.70377691970452</v>
      </c>
      <c r="G187" s="2">
        <f t="shared" si="51"/>
        <v>35611.147785413348</v>
      </c>
      <c r="H187" s="2">
        <f t="shared" si="52"/>
        <v>1648.235696545592</v>
      </c>
      <c r="I187" s="2">
        <f t="shared" si="41"/>
        <v>37964.087258878644</v>
      </c>
      <c r="J187" s="2">
        <f t="shared" si="59"/>
        <v>525169.87374782132</v>
      </c>
      <c r="K187" s="2">
        <f t="shared" si="44"/>
        <v>30562.772272389146</v>
      </c>
      <c r="L187" s="2">
        <f t="shared" si="44"/>
        <v>422785.01643471658</v>
      </c>
      <c r="M187" s="2"/>
      <c r="N187" s="28">
        <f t="shared" si="60"/>
        <v>864871.46976797329</v>
      </c>
      <c r="O187" s="2">
        <f t="shared" si="53"/>
        <v>1210.550775843976</v>
      </c>
      <c r="P187" s="2">
        <f t="shared" si="54"/>
        <v>61173.366728299181</v>
      </c>
      <c r="R187">
        <f t="shared" si="55"/>
        <v>166</v>
      </c>
      <c r="S187" s="89">
        <f t="shared" si="45"/>
        <v>0</v>
      </c>
      <c r="T187" s="89">
        <f>IF(AND(S187=0,S186&gt;0),SUM($G187:$H$381),S187)</f>
        <v>0</v>
      </c>
      <c r="U187" s="82">
        <f>SUM(T187:T$381)</f>
        <v>0</v>
      </c>
      <c r="V187" s="68">
        <f>localspline(R187,'BBG rates'!$G$10:$G$27,'BBG rates'!$K$10:$K$27)</f>
        <v>1.0060938806232689</v>
      </c>
      <c r="W187" s="68">
        <f>locallinterp(R187,'BBG rates'!$G$10:$G$27,'BBG rates'!$J$10:$J$27)</f>
        <v>-4.9999999999999996E-2</v>
      </c>
      <c r="X187" s="56">
        <f t="shared" si="56"/>
        <v>-5.0011461995014272E-2</v>
      </c>
      <c r="Y187" s="66">
        <f t="shared" si="46"/>
        <v>0</v>
      </c>
      <c r="Z187" s="72">
        <f t="shared" si="47"/>
        <v>0</v>
      </c>
      <c r="AA187" s="79">
        <f t="shared" si="48"/>
        <v>0</v>
      </c>
      <c r="AB187" s="81">
        <f t="shared" si="57"/>
        <v>0</v>
      </c>
      <c r="AD187" s="95">
        <f>locallinterp(R187,'BBG rates'!$N$10:$N$369,'BBG rates'!$P$10:$P$369)</f>
        <v>14.086823728886086</v>
      </c>
      <c r="AI187" s="185">
        <f t="shared" si="49"/>
        <v>166</v>
      </c>
      <c r="AJ187" s="127">
        <f>locallinterp(MIN(AI187,CAP_Senior*12),'BBG rates'!$X$24:$X$65,'BBG rates'!$Y$24:$Y$65)</f>
        <v>60.892482257573384</v>
      </c>
      <c r="AK187" s="127">
        <f>locallinterp(MIN(AI187,CAP_CB*12),'BBG rates'!$AA$25:$AA$40,'BBG rates'!$AC$25:$AC$40)</f>
        <v>10.766666666666667</v>
      </c>
      <c r="AL187" s="144">
        <f t="shared" si="50"/>
        <v>19.288055317120808</v>
      </c>
      <c r="AM187" s="142">
        <f>(SUMPRODUCT(AL187:AL$381,G187:G$381)+SUMPRODUCT(AL187:AL$381,H187:H$381))/12</f>
        <v>876660.25032562064</v>
      </c>
    </row>
    <row r="188" spans="1:39" x14ac:dyDescent="0.2">
      <c r="A188" s="7">
        <v>167</v>
      </c>
      <c r="B188" s="7">
        <v>83.5</v>
      </c>
      <c r="C188" s="7">
        <v>41.75</v>
      </c>
      <c r="D188" s="12">
        <f t="shared" si="42"/>
        <v>13.916666666666666</v>
      </c>
      <c r="E188" s="29">
        <f t="shared" si="58"/>
        <v>464756.12166256801</v>
      </c>
      <c r="F188" s="2">
        <f t="shared" si="43"/>
        <v>655.99730634295815</v>
      </c>
      <c r="G188" s="2">
        <f t="shared" si="51"/>
        <v>35540.965608006052</v>
      </c>
      <c r="H188" s="2">
        <f t="shared" si="52"/>
        <v>1526.4879287666777</v>
      </c>
      <c r="I188" s="2">
        <f t="shared" si="41"/>
        <v>37723.450843115686</v>
      </c>
      <c r="J188" s="2">
        <f t="shared" si="59"/>
        <v>524984.69090002659</v>
      </c>
      <c r="K188" s="2">
        <f t="shared" si="44"/>
        <v>30329.401884308303</v>
      </c>
      <c r="L188" s="2">
        <f t="shared" si="44"/>
        <v>422084.1762232905</v>
      </c>
      <c r="M188" s="2"/>
      <c r="N188" s="28">
        <f t="shared" si="60"/>
        <v>803618.13556549209</v>
      </c>
      <c r="O188" s="2">
        <f t="shared" si="53"/>
        <v>1130.5833016619322</v>
      </c>
      <c r="P188" s="2">
        <f t="shared" si="54"/>
        <v>61253.334202481215</v>
      </c>
      <c r="R188">
        <f t="shared" si="55"/>
        <v>167</v>
      </c>
      <c r="S188" s="89">
        <f t="shared" si="45"/>
        <v>0</v>
      </c>
      <c r="T188" s="89">
        <f>IF(AND(S188=0,S187&gt;0),SUM($G188:$H$381),S188)</f>
        <v>0</v>
      </c>
      <c r="U188" s="82">
        <f>SUM(T188:T$381)</f>
        <v>0</v>
      </c>
      <c r="V188" s="68">
        <f>localspline(R188,'BBG rates'!$G$10:$G$27,'BBG rates'!$K$10:$K$27)</f>
        <v>1.005700327049539</v>
      </c>
      <c r="W188" s="68">
        <f>locallinterp(R188,'BBG rates'!$G$10:$G$27,'BBG rates'!$J$10:$J$27)</f>
        <v>-4.675E-2</v>
      </c>
      <c r="X188" s="56">
        <f t="shared" si="56"/>
        <v>-4.6760020154446025E-2</v>
      </c>
      <c r="Y188" s="66">
        <f t="shared" si="46"/>
        <v>0</v>
      </c>
      <c r="Z188" s="72">
        <f t="shared" si="47"/>
        <v>0</v>
      </c>
      <c r="AA188" s="79">
        <f t="shared" si="48"/>
        <v>0</v>
      </c>
      <c r="AB188" s="81">
        <f t="shared" si="57"/>
        <v>0</v>
      </c>
      <c r="AD188" s="95">
        <f>locallinterp(R188,'BBG rates'!$N$10:$N$369,'BBG rates'!$P$10:$P$369)</f>
        <v>14.170632089473548</v>
      </c>
      <c r="AI188" s="185">
        <f t="shared" si="49"/>
        <v>167</v>
      </c>
      <c r="AJ188" s="127">
        <f>locallinterp(MIN(AI188,CAP_Senior*12),'BBG rates'!$X$24:$X$65,'BBG rates'!$Y$24:$Y$65)</f>
        <v>61.010066906723956</v>
      </c>
      <c r="AK188" s="127">
        <f>locallinterp(MIN(AI188,CAP_CB*12),'BBG rates'!$AA$25:$AA$40,'BBG rates'!$AC$25:$AC$40)</f>
        <v>10.783333333333333</v>
      </c>
      <c r="AL188" s="144">
        <f t="shared" si="50"/>
        <v>19.321878040809739</v>
      </c>
      <c r="AM188" s="142">
        <f>(SUMPRODUCT(AL188:AL$381,G188:G$381)+SUMPRODUCT(AL188:AL$381,H188:H$381))/12</f>
        <v>816771.82951880072</v>
      </c>
    </row>
    <row r="189" spans="1:39" x14ac:dyDescent="0.2">
      <c r="A189" s="7">
        <v>168</v>
      </c>
      <c r="B189" s="7">
        <v>84</v>
      </c>
      <c r="C189" s="7">
        <v>42</v>
      </c>
      <c r="D189" s="12">
        <f t="shared" si="42"/>
        <v>14</v>
      </c>
      <c r="E189" s="29">
        <f t="shared" si="58"/>
        <v>427879.83188059228</v>
      </c>
      <c r="F189" s="2">
        <f t="shared" si="43"/>
        <v>607.54173176486756</v>
      </c>
      <c r="G189" s="2">
        <f t="shared" si="51"/>
        <v>35470.921745096661</v>
      </c>
      <c r="H189" s="2">
        <f t="shared" si="52"/>
        <v>1405.3680368790401</v>
      </c>
      <c r="I189" s="2">
        <f t="shared" si="41"/>
        <v>37483.831513740566</v>
      </c>
      <c r="J189" s="2">
        <f t="shared" si="59"/>
        <v>524773.64119236788</v>
      </c>
      <c r="K189" s="2">
        <f t="shared" si="44"/>
        <v>30097.405408208379</v>
      </c>
      <c r="L189" s="2">
        <f t="shared" si="44"/>
        <v>421363.67571491725</v>
      </c>
      <c r="M189" s="2"/>
      <c r="N189" s="28">
        <f t="shared" si="60"/>
        <v>742284.72935319075</v>
      </c>
      <c r="O189" s="2">
        <f t="shared" si="53"/>
        <v>1050.5112918417658</v>
      </c>
      <c r="P189" s="2">
        <f t="shared" si="54"/>
        <v>61333.406212301386</v>
      </c>
      <c r="R189">
        <f t="shared" si="55"/>
        <v>168</v>
      </c>
      <c r="S189" s="89">
        <f t="shared" si="45"/>
        <v>0</v>
      </c>
      <c r="T189" s="89">
        <f>IF(AND(S189=0,S188&gt;0),SUM($G189:$H$381),S189)</f>
        <v>0</v>
      </c>
      <c r="U189" s="82">
        <f>SUM(T189:T$381)</f>
        <v>0</v>
      </c>
      <c r="V189" s="68">
        <f>localspline(R189,'BBG rates'!$G$10:$G$27,'BBG rates'!$K$10:$K$27)</f>
        <v>1.0053080594859547</v>
      </c>
      <c r="W189" s="68">
        <f>locallinterp(R189,'BBG rates'!$G$10:$G$27,'BBG rates'!$J$10:$J$27)</f>
        <v>-4.3499999999999997E-2</v>
      </c>
      <c r="X189" s="56">
        <f t="shared" si="56"/>
        <v>-4.3508675223558058E-2</v>
      </c>
      <c r="Y189" s="66">
        <f t="shared" si="46"/>
        <v>0</v>
      </c>
      <c r="Z189" s="72">
        <f t="shared" si="47"/>
        <v>0</v>
      </c>
      <c r="AA189" s="79">
        <f t="shared" si="48"/>
        <v>0</v>
      </c>
      <c r="AB189" s="81">
        <f t="shared" si="57"/>
        <v>0</v>
      </c>
      <c r="AD189" s="95">
        <f>locallinterp(R189,'BBG rates'!$N$10:$N$369,'BBG rates'!$P$10:$P$369)</f>
        <v>14.254407761097378</v>
      </c>
      <c r="AI189" s="185">
        <f t="shared" si="49"/>
        <v>168</v>
      </c>
      <c r="AJ189" s="127">
        <f>locallinterp(MIN(AI189,CAP_Senior*12),'BBG rates'!$X$24:$X$65,'BBG rates'!$Y$24:$Y$65)</f>
        <v>61.127651555874529</v>
      </c>
      <c r="AK189" s="127">
        <f>locallinterp(MIN(AI189,CAP_CB*12),'BBG rates'!$AA$25:$AA$40,'BBG rates'!$AC$25:$AC$40)</f>
        <v>10.8</v>
      </c>
      <c r="AL189" s="144">
        <f t="shared" si="50"/>
        <v>19.355700764498671</v>
      </c>
      <c r="AM189" s="142">
        <f>(SUMPRODUCT(AL189:AL$381,G189:G$381)+SUMPRODUCT(AL189:AL$381,H189:H$381))/12</f>
        <v>757087.42814205855</v>
      </c>
    </row>
    <row r="190" spans="1:39" x14ac:dyDescent="0.2">
      <c r="A190" s="7">
        <v>169</v>
      </c>
      <c r="B190" s="7">
        <v>84.5</v>
      </c>
      <c r="C190" s="7">
        <v>42.25</v>
      </c>
      <c r="D190" s="12">
        <f t="shared" si="42"/>
        <v>14.083333333333334</v>
      </c>
      <c r="E190" s="29">
        <f t="shared" si="58"/>
        <v>391193.9424430292</v>
      </c>
      <c r="F190" s="2">
        <f t="shared" si="43"/>
        <v>559.33605160070022</v>
      </c>
      <c r="G190" s="2">
        <f t="shared" si="51"/>
        <v>35401.015924096013</v>
      </c>
      <c r="H190" s="2">
        <f t="shared" si="52"/>
        <v>1284.8735134671081</v>
      </c>
      <c r="I190" s="2">
        <f t="shared" si="41"/>
        <v>37245.225489163822</v>
      </c>
      <c r="J190" s="2">
        <f t="shared" si="59"/>
        <v>524536.92563905718</v>
      </c>
      <c r="K190" s="2">
        <f t="shared" si="44"/>
        <v>29866.775555892367</v>
      </c>
      <c r="L190" s="2">
        <f t="shared" si="44"/>
        <v>420623.75574548414</v>
      </c>
      <c r="M190" s="2"/>
      <c r="N190" s="28">
        <f t="shared" si="60"/>
        <v>680871.14645877923</v>
      </c>
      <c r="O190" s="2">
        <f t="shared" si="53"/>
        <v>970.33460973167234</v>
      </c>
      <c r="P190" s="2">
        <f t="shared" si="54"/>
        <v>61413.582894411498</v>
      </c>
      <c r="R190">
        <f t="shared" si="55"/>
        <v>169</v>
      </c>
      <c r="S190" s="89">
        <f t="shared" si="45"/>
        <v>0</v>
      </c>
      <c r="T190" s="89">
        <f>IF(AND(S190=0,S189&gt;0),SUM($G190:$H$381),S190)</f>
        <v>0</v>
      </c>
      <c r="U190" s="82">
        <f>SUM(T190:T$381)</f>
        <v>0</v>
      </c>
      <c r="V190" s="68">
        <f>localspline(R190,'BBG rates'!$G$10:$G$27,'BBG rates'!$K$10:$K$27)</f>
        <v>1.0049170103193859</v>
      </c>
      <c r="W190" s="68">
        <f>locallinterp(R190,'BBG rates'!$G$10:$G$27,'BBG rates'!$J$10:$J$27)</f>
        <v>-4.0250000000000001E-2</v>
      </c>
      <c r="X190" s="56">
        <f t="shared" si="56"/>
        <v>-4.0257427196488393E-2</v>
      </c>
      <c r="Y190" s="66">
        <f t="shared" si="46"/>
        <v>0</v>
      </c>
      <c r="Z190" s="72">
        <f t="shared" si="47"/>
        <v>0</v>
      </c>
      <c r="AA190" s="79">
        <f t="shared" si="48"/>
        <v>0</v>
      </c>
      <c r="AB190" s="81">
        <f t="shared" si="57"/>
        <v>0</v>
      </c>
      <c r="AD190" s="95">
        <f>locallinterp(R190,'BBG rates'!$N$10:$N$369,'BBG rates'!$P$10:$P$369)</f>
        <v>14.338150845290659</v>
      </c>
      <c r="AI190" s="185">
        <f t="shared" si="49"/>
        <v>169</v>
      </c>
      <c r="AJ190" s="127">
        <f>locallinterp(MIN(AI190,CAP_Senior*12),'BBG rates'!$X$24:$X$65,'BBG rates'!$Y$24:$Y$65)</f>
        <v>61.237120245300488</v>
      </c>
      <c r="AK190" s="127">
        <f>locallinterp(MIN(AI190,CAP_CB*12),'BBG rates'!$AA$25:$AA$40,'BBG rates'!$AC$25:$AC$40)</f>
        <v>10.816666666666666</v>
      </c>
      <c r="AL190" s="144">
        <f t="shared" si="50"/>
        <v>19.388143775034415</v>
      </c>
      <c r="AM190" s="142">
        <f>(SUMPRODUCT(AL190:AL$381,G190:G$381)+SUMPRODUCT(AL190:AL$381,H190:H$381))/12</f>
        <v>697606.89228165336</v>
      </c>
    </row>
    <row r="191" spans="1:39" x14ac:dyDescent="0.2">
      <c r="A191" s="7">
        <v>170</v>
      </c>
      <c r="B191" s="7">
        <v>85</v>
      </c>
      <c r="C191" s="7">
        <v>42.5</v>
      </c>
      <c r="D191" s="12">
        <f t="shared" si="42"/>
        <v>14.166666666666666</v>
      </c>
      <c r="E191" s="29">
        <f t="shared" si="58"/>
        <v>354697.69270986243</v>
      </c>
      <c r="F191" s="2">
        <f t="shared" si="43"/>
        <v>511.37926789982043</v>
      </c>
      <c r="G191" s="2">
        <f t="shared" si="51"/>
        <v>35331.247872952183</v>
      </c>
      <c r="H191" s="2">
        <f t="shared" si="52"/>
        <v>1165.0018602145626</v>
      </c>
      <c r="I191" s="2">
        <f t="shared" si="41"/>
        <v>37007.629001066569</v>
      </c>
      <c r="J191" s="2">
        <f t="shared" si="59"/>
        <v>524274.74418177636</v>
      </c>
      <c r="K191" s="2">
        <f t="shared" si="44"/>
        <v>29637.505075788813</v>
      </c>
      <c r="L191" s="2">
        <f t="shared" si="44"/>
        <v>419864.6552403415</v>
      </c>
      <c r="M191" s="2"/>
      <c r="N191" s="28">
        <f t="shared" si="60"/>
        <v>619377.28207313735</v>
      </c>
      <c r="O191" s="2">
        <f t="shared" si="53"/>
        <v>890.05311850121245</v>
      </c>
      <c r="P191" s="2">
        <f t="shared" si="54"/>
        <v>61493.864385641937</v>
      </c>
      <c r="R191">
        <f t="shared" si="55"/>
        <v>170</v>
      </c>
      <c r="S191" s="89">
        <f t="shared" si="45"/>
        <v>0</v>
      </c>
      <c r="T191" s="89">
        <f>IF(AND(S191=0,S190&gt;0),SUM($G191:$H$381),S191)</f>
        <v>0</v>
      </c>
      <c r="U191" s="82">
        <f>SUM(T191:T$381)</f>
        <v>0</v>
      </c>
      <c r="V191" s="68">
        <f>localspline(R191,'BBG rates'!$G$10:$G$27,'BBG rates'!$K$10:$K$27)</f>
        <v>1.0045272311213462</v>
      </c>
      <c r="W191" s="68">
        <f>locallinterp(R191,'BBG rates'!$G$10:$G$27,'BBG rates'!$J$10:$J$27)</f>
        <v>-3.6999999999999998E-2</v>
      </c>
      <c r="X191" s="56">
        <f t="shared" si="56"/>
        <v>-3.7006276066975374E-2</v>
      </c>
      <c r="Y191" s="66">
        <f t="shared" si="46"/>
        <v>0</v>
      </c>
      <c r="Z191" s="72">
        <f t="shared" si="47"/>
        <v>0</v>
      </c>
      <c r="AA191" s="79">
        <f t="shared" si="48"/>
        <v>0</v>
      </c>
      <c r="AB191" s="81">
        <f t="shared" si="57"/>
        <v>0</v>
      </c>
      <c r="AD191" s="95">
        <f>locallinterp(R191,'BBG rates'!$N$10:$N$369,'BBG rates'!$P$10:$P$369)</f>
        <v>14.421861447884105</v>
      </c>
      <c r="AI191" s="185">
        <f t="shared" si="49"/>
        <v>170</v>
      </c>
      <c r="AJ191" s="127">
        <f>locallinterp(MIN(AI191,CAP_Senior*12),'BBG rates'!$X$24:$X$65,'BBG rates'!$Y$24:$Y$65)</f>
        <v>61.346588934726455</v>
      </c>
      <c r="AK191" s="127">
        <f>locallinterp(MIN(AI191,CAP_CB*12),'BBG rates'!$AA$25:$AA$40,'BBG rates'!$AC$25:$AC$40)</f>
        <v>10.833333333333334</v>
      </c>
      <c r="AL191" s="144">
        <f t="shared" si="50"/>
        <v>19.420586785570165</v>
      </c>
      <c r="AM191" s="142">
        <f>(SUMPRODUCT(AL191:AL$381,G191:G$381)+SUMPRODUCT(AL191:AL$381,H191:H$381))/12</f>
        <v>638334.2840374459</v>
      </c>
    </row>
    <row r="192" spans="1:39" x14ac:dyDescent="0.2">
      <c r="A192" s="7">
        <v>171</v>
      </c>
      <c r="B192" s="7">
        <v>85.5</v>
      </c>
      <c r="C192" s="7">
        <v>42.75</v>
      </c>
      <c r="D192" s="12">
        <f t="shared" si="42"/>
        <v>14.25</v>
      </c>
      <c r="E192" s="29">
        <f t="shared" si="58"/>
        <v>318390.32480184024</v>
      </c>
      <c r="F192" s="2">
        <f t="shared" si="43"/>
        <v>463.67038633309255</v>
      </c>
      <c r="G192" s="2">
        <f t="shared" si="51"/>
        <v>35261.61732014938</v>
      </c>
      <c r="H192" s="2">
        <f t="shared" si="52"/>
        <v>1045.7505878727952</v>
      </c>
      <c r="I192" s="2">
        <f t="shared" si="41"/>
        <v>36771.038294355269</v>
      </c>
      <c r="J192" s="2">
        <f t="shared" si="59"/>
        <v>523987.29569456261</v>
      </c>
      <c r="K192" s="2">
        <f t="shared" si="44"/>
        <v>29409.586752773495</v>
      </c>
      <c r="L192" s="2">
        <f t="shared" si="44"/>
        <v>419086.61122702231</v>
      </c>
      <c r="M192" s="2"/>
      <c r="N192" s="28">
        <f t="shared" si="60"/>
        <v>557803.03125013527</v>
      </c>
      <c r="O192" s="2">
        <f t="shared" si="53"/>
        <v>809.66668114107847</v>
      </c>
      <c r="P192" s="2">
        <f t="shared" si="54"/>
        <v>61574.250823002083</v>
      </c>
      <c r="R192">
        <f t="shared" si="55"/>
        <v>171</v>
      </c>
      <c r="S192" s="89">
        <f t="shared" si="45"/>
        <v>0</v>
      </c>
      <c r="T192" s="89">
        <f>IF(AND(S192=0,S191&gt;0),SUM($G192:$H$381),S192)</f>
        <v>0</v>
      </c>
      <c r="U192" s="82">
        <f>SUM(T192:T$381)</f>
        <v>0</v>
      </c>
      <c r="V192" s="68">
        <f>localspline(R192,'BBG rates'!$G$10:$G$27,'BBG rates'!$K$10:$K$27)</f>
        <v>1.0041386542806805</v>
      </c>
      <c r="W192" s="68">
        <f>locallinterp(R192,'BBG rates'!$G$10:$G$27,'BBG rates'!$J$10:$J$27)</f>
        <v>-3.3750000000000002E-2</v>
      </c>
      <c r="X192" s="56">
        <f t="shared" si="56"/>
        <v>-3.3755221829157023E-2</v>
      </c>
      <c r="Y192" s="66">
        <f t="shared" si="46"/>
        <v>0</v>
      </c>
      <c r="Z192" s="72">
        <f t="shared" si="47"/>
        <v>0</v>
      </c>
      <c r="AA192" s="79">
        <f t="shared" si="48"/>
        <v>0</v>
      </c>
      <c r="AB192" s="81">
        <f t="shared" si="57"/>
        <v>0</v>
      </c>
      <c r="AD192" s="95">
        <f>locallinterp(R192,'BBG rates'!$N$10:$N$369,'BBG rates'!$P$10:$P$369)</f>
        <v>14.505539669074162</v>
      </c>
      <c r="AI192" s="185">
        <f t="shared" si="49"/>
        <v>171</v>
      </c>
      <c r="AJ192" s="127">
        <f>locallinterp(MIN(AI192,CAP_Senior*12),'BBG rates'!$X$24:$X$65,'BBG rates'!$Y$24:$Y$65)</f>
        <v>61.456057624152422</v>
      </c>
      <c r="AK192" s="127">
        <f>locallinterp(MIN(AI192,CAP_CB*12),'BBG rates'!$AA$25:$AA$40,'BBG rates'!$AC$25:$AC$40)</f>
        <v>10.850000000000001</v>
      </c>
      <c r="AL192" s="144">
        <f t="shared" si="50"/>
        <v>19.453029796105916</v>
      </c>
      <c r="AM192" s="142">
        <f>(SUMPRODUCT(AL192:AL$381,G192:G$381)+SUMPRODUCT(AL192:AL$381,H192:H$381))/12</f>
        <v>579269.40192987863</v>
      </c>
    </row>
    <row r="193" spans="1:39" x14ac:dyDescent="0.2">
      <c r="A193" s="7">
        <v>172</v>
      </c>
      <c r="B193" s="7">
        <v>86</v>
      </c>
      <c r="C193" s="7">
        <v>43</v>
      </c>
      <c r="D193" s="12">
        <f t="shared" si="42"/>
        <v>14.333333333333334</v>
      </c>
      <c r="E193" s="29">
        <f t="shared" si="58"/>
        <v>282271.08359090379</v>
      </c>
      <c r="F193" s="2">
        <f t="shared" si="43"/>
        <v>416.20841618032676</v>
      </c>
      <c r="G193" s="2">
        <f t="shared" si="51"/>
        <v>35192.123994706933</v>
      </c>
      <c r="H193" s="2">
        <f t="shared" si="52"/>
        <v>927.11721622946891</v>
      </c>
      <c r="I193" s="2">
        <f t="shared" si="41"/>
        <v>36535.44962711673</v>
      </c>
      <c r="J193" s="2">
        <f t="shared" si="59"/>
        <v>523674.77798867313</v>
      </c>
      <c r="K193" s="2">
        <f t="shared" si="44"/>
        <v>29183.013407992003</v>
      </c>
      <c r="L193" s="2">
        <f t="shared" si="44"/>
        <v>418289.85884788539</v>
      </c>
      <c r="M193" s="2"/>
      <c r="N193" s="28">
        <f t="shared" si="60"/>
        <v>496148.28890645498</v>
      </c>
      <c r="O193" s="2">
        <f t="shared" si="53"/>
        <v>729.1751604628605</v>
      </c>
      <c r="P193" s="2">
        <f t="shared" si="54"/>
        <v>61654.742343680315</v>
      </c>
      <c r="R193">
        <f t="shared" si="55"/>
        <v>172</v>
      </c>
      <c r="S193" s="89">
        <f t="shared" si="45"/>
        <v>0</v>
      </c>
      <c r="T193" s="89">
        <f>IF(AND(S193=0,S192&gt;0),SUM($G193:$H$381),S193)</f>
        <v>0</v>
      </c>
      <c r="U193" s="82">
        <f>SUM(T193:T$381)</f>
        <v>0</v>
      </c>
      <c r="V193" s="68">
        <f>localspline(R193,'BBG rates'!$G$10:$G$27,'BBG rates'!$K$10:$K$27)</f>
        <v>1.0037513164698886</v>
      </c>
      <c r="W193" s="68">
        <f>locallinterp(R193,'BBG rates'!$G$10:$G$27,'BBG rates'!$J$10:$J$27)</f>
        <v>-3.0499999999999999E-2</v>
      </c>
      <c r="X193" s="56">
        <f t="shared" si="56"/>
        <v>-3.0504264476771681E-2</v>
      </c>
      <c r="Y193" s="66">
        <f t="shared" si="46"/>
        <v>0</v>
      </c>
      <c r="Z193" s="72">
        <f t="shared" si="47"/>
        <v>0</v>
      </c>
      <c r="AA193" s="79">
        <f t="shared" si="48"/>
        <v>0</v>
      </c>
      <c r="AB193" s="81">
        <f t="shared" si="57"/>
        <v>0</v>
      </c>
      <c r="AD193" s="95">
        <f>locallinterp(R193,'BBG rates'!$N$10:$N$369,'BBG rates'!$P$10:$P$369)</f>
        <v>14.589185612113319</v>
      </c>
      <c r="AI193" s="185">
        <f t="shared" si="49"/>
        <v>172</v>
      </c>
      <c r="AJ193" s="127">
        <f>locallinterp(MIN(AI193,CAP_Senior*12),'BBG rates'!$X$24:$X$65,'BBG rates'!$Y$24:$Y$65)</f>
        <v>61.565526313578381</v>
      </c>
      <c r="AK193" s="127">
        <f>locallinterp(MIN(AI193,CAP_CB*12),'BBG rates'!$AA$25:$AA$40,'BBG rates'!$AC$25:$AC$40)</f>
        <v>10.866666666666667</v>
      </c>
      <c r="AL193" s="144">
        <f t="shared" si="50"/>
        <v>19.48547280664166</v>
      </c>
      <c r="AM193" s="142">
        <f>(SUMPRODUCT(AL193:AL$381,G193:G$381)+SUMPRODUCT(AL193:AL$381,H193:H$381))/12</f>
        <v>520412.04278546735</v>
      </c>
    </row>
    <row r="194" spans="1:39" x14ac:dyDescent="0.2">
      <c r="A194" s="7">
        <v>173</v>
      </c>
      <c r="B194" s="7">
        <v>86.5</v>
      </c>
      <c r="C194" s="7">
        <v>43.25</v>
      </c>
      <c r="D194" s="12">
        <f t="shared" si="42"/>
        <v>14.416666666666666</v>
      </c>
      <c r="E194" s="29">
        <f t="shared" si="58"/>
        <v>246339.21669064841</v>
      </c>
      <c r="F194" s="2">
        <f t="shared" si="43"/>
        <v>368.99237031776681</v>
      </c>
      <c r="G194" s="2">
        <f t="shared" si="51"/>
        <v>35122.767626178196</v>
      </c>
      <c r="H194" s="2">
        <f t="shared" si="52"/>
        <v>809.09927407718931</v>
      </c>
      <c r="I194" s="2">
        <f t="shared" si="41"/>
        <v>36300.859270573157</v>
      </c>
      <c r="J194" s="2">
        <f t="shared" si="59"/>
        <v>523337.38781742967</v>
      </c>
      <c r="K194" s="2">
        <f t="shared" si="44"/>
        <v>28957.777898683089</v>
      </c>
      <c r="L194" s="2">
        <f t="shared" si="44"/>
        <v>417474.63137268118</v>
      </c>
      <c r="M194" s="2"/>
      <c r="N194" s="28">
        <f t="shared" si="60"/>
        <v>434412.94982141064</v>
      </c>
      <c r="O194" s="2">
        <f t="shared" si="53"/>
        <v>648.57841909881211</v>
      </c>
      <c r="P194" s="2">
        <f t="shared" si="54"/>
        <v>61735.339085044361</v>
      </c>
      <c r="R194">
        <f t="shared" si="55"/>
        <v>173</v>
      </c>
      <c r="S194" s="89">
        <f t="shared" si="45"/>
        <v>0</v>
      </c>
      <c r="T194" s="89">
        <f>IF(AND(S194=0,S193&gt;0),SUM($G194:$H$381),S194)</f>
        <v>0</v>
      </c>
      <c r="U194" s="82">
        <f>SUM(T194:T$381)</f>
        <v>0</v>
      </c>
      <c r="V194" s="68">
        <f>localspline(R194,'BBG rates'!$G$10:$G$27,'BBG rates'!$K$10:$K$27)</f>
        <v>1.0033651947710798</v>
      </c>
      <c r="W194" s="68">
        <f>locallinterp(R194,'BBG rates'!$G$10:$G$27,'BBG rates'!$J$10:$J$27)</f>
        <v>-2.725E-2</v>
      </c>
      <c r="X194" s="56">
        <f t="shared" si="56"/>
        <v>-2.7253404004090598E-2</v>
      </c>
      <c r="Y194" s="66">
        <f t="shared" si="46"/>
        <v>0</v>
      </c>
      <c r="Z194" s="72">
        <f t="shared" si="47"/>
        <v>0</v>
      </c>
      <c r="AA194" s="79">
        <f t="shared" si="48"/>
        <v>0</v>
      </c>
      <c r="AB194" s="81">
        <f t="shared" si="57"/>
        <v>0</v>
      </c>
      <c r="AD194" s="95">
        <f>locallinterp(R194,'BBG rates'!$N$10:$N$369,'BBG rates'!$P$10:$P$369)</f>
        <v>14.672799378344243</v>
      </c>
      <c r="AI194" s="185">
        <f t="shared" si="49"/>
        <v>173</v>
      </c>
      <c r="AJ194" s="127">
        <f>locallinterp(MIN(AI194,CAP_Senior*12),'BBG rates'!$X$24:$X$65,'BBG rates'!$Y$24:$Y$65)</f>
        <v>61.674995003004341</v>
      </c>
      <c r="AK194" s="127">
        <f>locallinterp(MIN(AI194,CAP_CB*12),'BBG rates'!$AA$25:$AA$40,'BBG rates'!$AC$25:$AC$40)</f>
        <v>10.883333333333333</v>
      </c>
      <c r="AL194" s="144">
        <f t="shared" si="50"/>
        <v>19.517915817177403</v>
      </c>
      <c r="AM194" s="142">
        <f>(SUMPRODUCT(AL194:AL$381,G194:G$381)+SUMPRODUCT(AL194:AL$381,H194:H$381))/12</f>
        <v>461762.00175111467</v>
      </c>
    </row>
    <row r="195" spans="1:39" x14ac:dyDescent="0.2">
      <c r="A195" s="7">
        <v>174</v>
      </c>
      <c r="B195" s="7">
        <v>87</v>
      </c>
      <c r="C195" s="7">
        <v>43.5</v>
      </c>
      <c r="D195" s="12">
        <f t="shared" si="42"/>
        <v>14.5</v>
      </c>
      <c r="E195" s="29">
        <f t="shared" si="58"/>
        <v>210593.97444681657</v>
      </c>
      <c r="F195" s="2">
        <f t="shared" si="43"/>
        <v>322.02126520562064</v>
      </c>
      <c r="G195" s="2">
        <f t="shared" si="51"/>
        <v>35053.547944649559</v>
      </c>
      <c r="H195" s="2">
        <f t="shared" si="52"/>
        <v>691.6942991822782</v>
      </c>
      <c r="I195" s="2">
        <f t="shared" si="41"/>
        <v>36067.263509037461</v>
      </c>
      <c r="J195" s="2">
        <f t="shared" si="59"/>
        <v>522975.32088104315</v>
      </c>
      <c r="K195" s="2">
        <f t="shared" si="44"/>
        <v>28733.873118002928</v>
      </c>
      <c r="L195" s="2">
        <f t="shared" si="44"/>
        <v>416641.16021104244</v>
      </c>
      <c r="M195" s="2"/>
      <c r="N195" s="28">
        <f t="shared" si="60"/>
        <v>372596.90863676911</v>
      </c>
      <c r="O195" s="2">
        <f t="shared" si="53"/>
        <v>567.87631950161597</v>
      </c>
      <c r="P195" s="2">
        <f t="shared" si="54"/>
        <v>61816.041184641559</v>
      </c>
      <c r="R195">
        <f t="shared" si="55"/>
        <v>174</v>
      </c>
      <c r="S195" s="89">
        <f t="shared" si="45"/>
        <v>0</v>
      </c>
      <c r="T195" s="89">
        <f>IF(AND(S195=0,S194&gt;0),SUM($G195:$H$381),S195)</f>
        <v>0</v>
      </c>
      <c r="U195" s="82">
        <f>SUM(T195:T$381)</f>
        <v>0</v>
      </c>
      <c r="V195" s="68">
        <f>localspline(R195,'BBG rates'!$G$10:$G$27,'BBG rates'!$K$10:$K$27)</f>
        <v>1.0029802811639612</v>
      </c>
      <c r="W195" s="68">
        <f>locallinterp(R195,'BBG rates'!$G$10:$G$27,'BBG rates'!$J$10:$J$27)</f>
        <v>-2.4E-2</v>
      </c>
      <c r="X195" s="56">
        <f t="shared" si="56"/>
        <v>-2.4002640404852116E-2</v>
      </c>
      <c r="Y195" s="66">
        <f t="shared" si="46"/>
        <v>0</v>
      </c>
      <c r="Z195" s="72">
        <f t="shared" si="47"/>
        <v>0</v>
      </c>
      <c r="AA195" s="79">
        <f t="shared" si="48"/>
        <v>0</v>
      </c>
      <c r="AB195" s="81">
        <f t="shared" si="57"/>
        <v>0</v>
      </c>
      <c r="AD195" s="95">
        <f>locallinterp(R195,'BBG rates'!$N$10:$N$369,'BBG rates'!$P$10:$P$369)</f>
        <v>14.75638106844124</v>
      </c>
      <c r="AI195" s="185">
        <f t="shared" si="49"/>
        <v>174</v>
      </c>
      <c r="AJ195" s="127">
        <f>locallinterp(MIN(AI195,CAP_Senior*12),'BBG rates'!$X$24:$X$65,'BBG rates'!$Y$24:$Y$65)</f>
        <v>61.784463692430307</v>
      </c>
      <c r="AK195" s="127">
        <f>locallinterp(MIN(AI195,CAP_CB*12),'BBG rates'!$AA$25:$AA$40,'BBG rates'!$AC$25:$AC$40)</f>
        <v>10.9</v>
      </c>
      <c r="AL195" s="144">
        <f t="shared" si="50"/>
        <v>19.550358827713154</v>
      </c>
      <c r="AM195" s="142">
        <f>(SUMPRODUCT(AL195:AL$381,G195:G$381)+SUMPRODUCT(AL195:AL$381,H195:H$381))/12</f>
        <v>403319.07230834739</v>
      </c>
    </row>
    <row r="196" spans="1:39" x14ac:dyDescent="0.2">
      <c r="A196" s="7">
        <v>175</v>
      </c>
      <c r="B196" s="7">
        <v>87.5</v>
      </c>
      <c r="C196" s="7">
        <v>43.75</v>
      </c>
      <c r="D196" s="12">
        <f t="shared" si="42"/>
        <v>14.583333333333334</v>
      </c>
      <c r="E196" s="29">
        <f t="shared" si="58"/>
        <v>175034.60992782362</v>
      </c>
      <c r="F196" s="2">
        <f t="shared" si="43"/>
        <v>275.29412087563264</v>
      </c>
      <c r="G196" s="2">
        <f t="shared" si="51"/>
        <v>34984.464680739315</v>
      </c>
      <c r="H196" s="2">
        <f t="shared" si="52"/>
        <v>574.89983825365596</v>
      </c>
      <c r="I196" s="2">
        <f t="shared" si="41"/>
        <v>35834.658639868605</v>
      </c>
      <c r="J196" s="2">
        <f t="shared" si="59"/>
        <v>522588.77183141717</v>
      </c>
      <c r="K196" s="2">
        <f t="shared" si="44"/>
        <v>28511.29199485018</v>
      </c>
      <c r="L196" s="2">
        <f t="shared" si="44"/>
        <v>415789.67492489849</v>
      </c>
      <c r="M196" s="2"/>
      <c r="N196" s="28">
        <f t="shared" si="60"/>
        <v>310700.05985657009</v>
      </c>
      <c r="O196" s="2">
        <f t="shared" si="53"/>
        <v>487.06872394414938</v>
      </c>
      <c r="P196" s="2">
        <f t="shared" si="54"/>
        <v>61896.848780199027</v>
      </c>
      <c r="R196">
        <f t="shared" si="55"/>
        <v>175</v>
      </c>
      <c r="S196" s="89">
        <f t="shared" si="45"/>
        <v>0</v>
      </c>
      <c r="T196" s="89">
        <f>IF(AND(S196=0,S195&gt;0),SUM($G196:$H$381),S196)</f>
        <v>0</v>
      </c>
      <c r="U196" s="82">
        <f>SUM(T196:T$381)</f>
        <v>0</v>
      </c>
      <c r="V196" s="68">
        <f>localspline(R196,'BBG rates'!$G$10:$G$27,'BBG rates'!$K$10:$K$27)</f>
        <v>1.00259656762824</v>
      </c>
      <c r="W196" s="68">
        <f>locallinterp(R196,'BBG rates'!$G$10:$G$27,'BBG rates'!$J$10:$J$27)</f>
        <v>-2.0749999999999998E-2</v>
      </c>
      <c r="X196" s="56">
        <f t="shared" si="56"/>
        <v>-2.075197367306103E-2</v>
      </c>
      <c r="Y196" s="66">
        <f t="shared" si="46"/>
        <v>0</v>
      </c>
      <c r="Z196" s="72">
        <f t="shared" si="47"/>
        <v>0</v>
      </c>
      <c r="AA196" s="79">
        <f t="shared" si="48"/>
        <v>0</v>
      </c>
      <c r="AB196" s="81">
        <f t="shared" si="57"/>
        <v>0</v>
      </c>
      <c r="AD196" s="95">
        <f>locallinterp(R196,'BBG rates'!$N$10:$N$369,'BBG rates'!$P$10:$P$369)</f>
        <v>14.83993078241026</v>
      </c>
      <c r="AI196" s="185">
        <f t="shared" si="49"/>
        <v>175</v>
      </c>
      <c r="AJ196" s="127">
        <f>locallinterp(MIN(AI196,CAP_Senior*12),'BBG rates'!$X$24:$X$65,'BBG rates'!$Y$24:$Y$65)</f>
        <v>61.893932381856274</v>
      </c>
      <c r="AK196" s="127">
        <f>locallinterp(MIN(AI196,CAP_CB*12),'BBG rates'!$AA$25:$AA$40,'BBG rates'!$AC$25:$AC$40)</f>
        <v>10.916666666666668</v>
      </c>
      <c r="AL196" s="144">
        <f t="shared" si="50"/>
        <v>19.582801838248901</v>
      </c>
      <c r="AM196" s="142">
        <f>(SUMPRODUCT(AL196:AL$381,G196:G$381)+SUMPRODUCT(AL196:AL$381,H196:H$381))/12</f>
        <v>345083.04628747707</v>
      </c>
    </row>
    <row r="197" spans="1:39" x14ac:dyDescent="0.2">
      <c r="A197" s="7">
        <v>176</v>
      </c>
      <c r="B197" s="7">
        <v>88</v>
      </c>
      <c r="C197" s="7">
        <v>44</v>
      </c>
      <c r="D197" s="12">
        <f t="shared" si="42"/>
        <v>14.666666666666666</v>
      </c>
      <c r="E197" s="29">
        <f t="shared" si="58"/>
        <v>139660.37891531512</v>
      </c>
      <c r="F197" s="2">
        <f t="shared" si="43"/>
        <v>228.80996091869847</v>
      </c>
      <c r="G197" s="2">
        <f t="shared" si="51"/>
        <v>34915.517565596667</v>
      </c>
      <c r="H197" s="2">
        <f t="shared" si="52"/>
        <v>458.71344691182645</v>
      </c>
      <c r="I197" s="2">
        <f t="shared" si="41"/>
        <v>35603.040973427189</v>
      </c>
      <c r="J197" s="2">
        <f t="shared" si="59"/>
        <v>522177.93427693209</v>
      </c>
      <c r="K197" s="2">
        <f t="shared" si="44"/>
        <v>28290.027493691898</v>
      </c>
      <c r="L197" s="2">
        <f t="shared" si="44"/>
        <v>414920.40324081451</v>
      </c>
      <c r="M197" s="2"/>
      <c r="N197" s="28">
        <f t="shared" si="60"/>
        <v>248722.29784694617</v>
      </c>
      <c r="O197" s="2">
        <f t="shared" si="53"/>
        <v>406.15549451924909</v>
      </c>
      <c r="P197" s="2">
        <f t="shared" si="54"/>
        <v>61977.762009623926</v>
      </c>
      <c r="R197">
        <f t="shared" si="55"/>
        <v>176</v>
      </c>
      <c r="S197" s="89">
        <f t="shared" si="45"/>
        <v>0</v>
      </c>
      <c r="T197" s="89">
        <f>IF(AND(S197=0,S196&gt;0),SUM($G197:$H$381),S197)</f>
        <v>0</v>
      </c>
      <c r="U197" s="82">
        <f>SUM(T197:T$381)</f>
        <v>0</v>
      </c>
      <c r="V197" s="68">
        <f>localspline(R197,'BBG rates'!$G$10:$G$27,'BBG rates'!$K$10:$K$27)</f>
        <v>1.0022140386952754</v>
      </c>
      <c r="W197" s="68">
        <f>locallinterp(R197,'BBG rates'!$G$10:$G$27,'BBG rates'!$J$10:$J$27)</f>
        <v>-1.7499999999999998E-2</v>
      </c>
      <c r="X197" s="56">
        <f t="shared" si="56"/>
        <v>-1.7501403802855364E-2</v>
      </c>
      <c r="Y197" s="66">
        <f t="shared" si="46"/>
        <v>0</v>
      </c>
      <c r="Z197" s="72">
        <f t="shared" si="47"/>
        <v>0</v>
      </c>
      <c r="AA197" s="79">
        <f t="shared" si="48"/>
        <v>0</v>
      </c>
      <c r="AB197" s="81">
        <f t="shared" si="57"/>
        <v>0</v>
      </c>
      <c r="AD197" s="95">
        <f>locallinterp(R197,'BBG rates'!$N$10:$N$369,'BBG rates'!$P$10:$P$369)</f>
        <v>14.9234486189682</v>
      </c>
      <c r="AI197" s="185">
        <f t="shared" si="49"/>
        <v>176</v>
      </c>
      <c r="AJ197" s="127">
        <f>locallinterp(MIN(AI197,CAP_Senior*12),'BBG rates'!$X$24:$X$65,'BBG rates'!$Y$24:$Y$65)</f>
        <v>62.003401071282234</v>
      </c>
      <c r="AK197" s="127">
        <f>locallinterp(MIN(AI197,CAP_CB*12),'BBG rates'!$AA$25:$AA$40,'BBG rates'!$AC$25:$AC$40)</f>
        <v>10.933333333333334</v>
      </c>
      <c r="AL197" s="144">
        <f t="shared" si="50"/>
        <v>19.615244848784648</v>
      </c>
      <c r="AM197" s="142">
        <f>(SUMPRODUCT(AL197:AL$381,G197:G$381)+SUMPRODUCT(AL197:AL$381,H197:H$381))/12</f>
        <v>287053.71388168557</v>
      </c>
    </row>
    <row r="198" spans="1:39" x14ac:dyDescent="0.2">
      <c r="A198" s="7">
        <v>177</v>
      </c>
      <c r="B198" s="7">
        <v>88.5</v>
      </c>
      <c r="C198" s="7">
        <v>44.25</v>
      </c>
      <c r="D198" s="12">
        <f t="shared" si="42"/>
        <v>14.75</v>
      </c>
      <c r="E198" s="29">
        <f t="shared" si="58"/>
        <v>104470.53989475648</v>
      </c>
      <c r="F198" s="2">
        <f t="shared" si="43"/>
        <v>182.56781247252158</v>
      </c>
      <c r="G198" s="2">
        <f t="shared" si="51"/>
        <v>34846.706330900663</v>
      </c>
      <c r="H198" s="2">
        <f t="shared" si="52"/>
        <v>343.13268965796931</v>
      </c>
      <c r="I198" s="2">
        <f t="shared" si="41"/>
        <v>35372.406833031157</v>
      </c>
      <c r="J198" s="2">
        <f t="shared" si="59"/>
        <v>521743.00078720954</v>
      </c>
      <c r="K198" s="2">
        <f t="shared" si="44"/>
        <v>28070.072614390283</v>
      </c>
      <c r="L198" s="2">
        <f t="shared" si="44"/>
        <v>414033.57106225664</v>
      </c>
      <c r="M198" s="2"/>
      <c r="N198" s="28">
        <f t="shared" si="60"/>
        <v>186663.51683594246</v>
      </c>
      <c r="O198" s="2">
        <f t="shared" si="53"/>
        <v>325.1364931394757</v>
      </c>
      <c r="P198" s="2">
        <f t="shared" si="54"/>
        <v>62058.781011003703</v>
      </c>
      <c r="R198">
        <f t="shared" si="55"/>
        <v>177</v>
      </c>
      <c r="S198" s="89">
        <f t="shared" si="45"/>
        <v>0</v>
      </c>
      <c r="T198" s="89">
        <f>IF(AND(S198=0,S197&gt;0),SUM($G198:$H$381),S198)</f>
        <v>0</v>
      </c>
      <c r="U198" s="82">
        <f>SUM(T198:T$381)</f>
        <v>0</v>
      </c>
      <c r="V198" s="68">
        <f>localspline(R198,'BBG rates'!$G$10:$G$27,'BBG rates'!$K$10:$K$27)</f>
        <v>1.0018327012415078</v>
      </c>
      <c r="W198" s="68">
        <f>locallinterp(R198,'BBG rates'!$G$10:$G$27,'BBG rates'!$J$10:$J$27)</f>
        <v>-1.4249999999999999E-2</v>
      </c>
      <c r="X198" s="56">
        <f t="shared" si="56"/>
        <v>-1.4250930787840232E-2</v>
      </c>
      <c r="Y198" s="66">
        <f t="shared" si="46"/>
        <v>0</v>
      </c>
      <c r="Z198" s="72">
        <f t="shared" si="47"/>
        <v>0</v>
      </c>
      <c r="AA198" s="79">
        <f t="shared" si="48"/>
        <v>0</v>
      </c>
      <c r="AB198" s="81">
        <f t="shared" si="57"/>
        <v>0</v>
      </c>
      <c r="AD198" s="95">
        <f>locallinterp(R198,'BBG rates'!$N$10:$N$369,'BBG rates'!$P$10:$P$369)</f>
        <v>15.006934677404992</v>
      </c>
      <c r="AI198" s="185">
        <f t="shared" si="49"/>
        <v>177</v>
      </c>
      <c r="AJ198" s="127">
        <f>locallinterp(MIN(AI198,CAP_Senior*12),'BBG rates'!$X$24:$X$65,'BBG rates'!$Y$24:$Y$65)</f>
        <v>62.112869760708193</v>
      </c>
      <c r="AK198" s="127">
        <f>locallinterp(MIN(AI198,CAP_CB*12),'BBG rates'!$AA$25:$AA$40,'BBG rates'!$AC$25:$AC$40)</f>
        <v>10.95</v>
      </c>
      <c r="AL198" s="144">
        <f t="shared" si="50"/>
        <v>19.647687859320392</v>
      </c>
      <c r="AM198" s="142">
        <f>(SUMPRODUCT(AL198:AL$381,G198:G$381)+SUMPRODUCT(AL198:AL$381,H198:H$381))/12</f>
        <v>229230.86366103345</v>
      </c>
    </row>
    <row r="199" spans="1:39" x14ac:dyDescent="0.2">
      <c r="A199" s="7">
        <v>178</v>
      </c>
      <c r="B199" s="7">
        <v>89</v>
      </c>
      <c r="C199" s="7">
        <v>44.5</v>
      </c>
      <c r="D199" s="12">
        <f t="shared" si="42"/>
        <v>14.833333333333334</v>
      </c>
      <c r="E199" s="29">
        <f t="shared" si="58"/>
        <v>69464.354046054199</v>
      </c>
      <c r="F199" s="2">
        <f t="shared" si="43"/>
        <v>136.56670620931169</v>
      </c>
      <c r="G199" s="2">
        <f t="shared" si="51"/>
        <v>34778.030708859158</v>
      </c>
      <c r="H199" s="2">
        <f t="shared" si="52"/>
        <v>228.15513984313537</v>
      </c>
      <c r="I199" s="2">
        <f t="shared" si="41"/>
        <v>35142.752554911604</v>
      </c>
      <c r="J199" s="2">
        <f t="shared" si="59"/>
        <v>521284.16289785545</v>
      </c>
      <c r="K199" s="2">
        <f t="shared" si="44"/>
        <v>27851.420392030195</v>
      </c>
      <c r="L199" s="2">
        <f t="shared" si="44"/>
        <v>413129.40248178126</v>
      </c>
      <c r="M199" s="2"/>
      <c r="N199" s="28">
        <f t="shared" si="60"/>
        <v>124523.61091333616</v>
      </c>
      <c r="O199" s="2">
        <f t="shared" si="53"/>
        <v>244.0115815368782</v>
      </c>
      <c r="P199" s="2">
        <f t="shared" si="54"/>
        <v>62139.905922606289</v>
      </c>
      <c r="R199">
        <f t="shared" si="55"/>
        <v>178</v>
      </c>
      <c r="S199" s="89">
        <f t="shared" si="45"/>
        <v>0</v>
      </c>
      <c r="T199" s="89">
        <f>IF(AND(S199=0,S198&gt;0),SUM($G199:$H$381),S199)</f>
        <v>0</v>
      </c>
      <c r="U199" s="82">
        <f>SUM(T199:T$381)</f>
        <v>0</v>
      </c>
      <c r="V199" s="68">
        <f>localspline(R199,'BBG rates'!$G$10:$G$27,'BBG rates'!$K$10:$K$27)</f>
        <v>1.0014525360741062</v>
      </c>
      <c r="W199" s="68">
        <f>locallinterp(R199,'BBG rates'!$G$10:$G$27,'BBG rates'!$J$10:$J$27)</f>
        <v>-1.0999999999999999E-2</v>
      </c>
      <c r="X199" s="56">
        <f t="shared" si="56"/>
        <v>-1.1000554622286884E-2</v>
      </c>
      <c r="Y199" s="66">
        <f t="shared" si="46"/>
        <v>0</v>
      </c>
      <c r="Z199" s="72">
        <f t="shared" si="47"/>
        <v>0</v>
      </c>
      <c r="AA199" s="79">
        <f t="shared" si="48"/>
        <v>0</v>
      </c>
      <c r="AB199" s="81">
        <f t="shared" si="57"/>
        <v>0</v>
      </c>
      <c r="AD199" s="95">
        <f>locallinterp(R199,'BBG rates'!$N$10:$N$369,'BBG rates'!$P$10:$P$369)</f>
        <v>15.090389055411167</v>
      </c>
      <c r="AI199" s="185">
        <f t="shared" si="49"/>
        <v>178</v>
      </c>
      <c r="AJ199" s="127">
        <f>locallinterp(MIN(AI199,CAP_Senior*12),'BBG rates'!$X$24:$X$65,'BBG rates'!$Y$24:$Y$65)</f>
        <v>62.22233845013416</v>
      </c>
      <c r="AK199" s="127">
        <f>locallinterp(MIN(AI199,CAP_CB*12),'BBG rates'!$AA$25:$AA$40,'BBG rates'!$AC$25:$AC$40)</f>
        <v>10.966666666666667</v>
      </c>
      <c r="AL199" s="144">
        <f t="shared" si="50"/>
        <v>19.680130869856143</v>
      </c>
      <c r="AM199" s="142">
        <f>(SUMPRODUCT(AL199:AL$381,G199:G$381)+SUMPRODUCT(AL199:AL$381,H199:H$381))/12</f>
        <v>171614.2825863944</v>
      </c>
    </row>
    <row r="200" spans="1:39" x14ac:dyDescent="0.2">
      <c r="A200" s="7">
        <v>179</v>
      </c>
      <c r="B200" s="7">
        <v>89.5</v>
      </c>
      <c r="C200" s="7">
        <v>44.75</v>
      </c>
      <c r="D200" s="12">
        <f t="shared" si="42"/>
        <v>14.916666666666666</v>
      </c>
      <c r="E200" s="29">
        <f t="shared" si="58"/>
        <v>34641.085234208869</v>
      </c>
      <c r="F200" s="2">
        <f t="shared" si="43"/>
        <v>90.805676323524352</v>
      </c>
      <c r="G200" s="2">
        <f t="shared" si="51"/>
        <v>34709.490432207785</v>
      </c>
      <c r="H200" s="2">
        <f t="shared" si="52"/>
        <v>113.77837963754654</v>
      </c>
      <c r="I200" s="2">
        <f t="shared" si="41"/>
        <v>34914.074488168852</v>
      </c>
      <c r="J200" s="2">
        <f t="shared" si="59"/>
        <v>520801.61111518537</v>
      </c>
      <c r="K200" s="2">
        <f t="shared" si="44"/>
        <v>27634.063896747655</v>
      </c>
      <c r="L200" s="2">
        <f t="shared" si="44"/>
        <v>412208.11979315249</v>
      </c>
      <c r="M200" s="2"/>
      <c r="N200" s="28">
        <f t="shared" si="60"/>
        <v>62302.474030455742</v>
      </c>
      <c r="O200" s="2">
        <f t="shared" si="53"/>
        <v>162.7806212627581</v>
      </c>
      <c r="P200" s="2">
        <f t="shared" si="54"/>
        <v>62221.136882880419</v>
      </c>
      <c r="R200">
        <f t="shared" si="55"/>
        <v>179</v>
      </c>
      <c r="S200" s="89">
        <f t="shared" si="45"/>
        <v>0</v>
      </c>
      <c r="T200" s="89">
        <f>IF(AND(S200=0,S199&gt;0),SUM($G200:$H$381),S200)</f>
        <v>0</v>
      </c>
      <c r="U200" s="82">
        <f>SUM(T200:T$381)</f>
        <v>0</v>
      </c>
      <c r="V200" s="68">
        <f>localspline(R200,'BBG rates'!$G$10:$G$27,'BBG rates'!$K$10:$K$27)</f>
        <v>1.0010735407590026</v>
      </c>
      <c r="W200" s="68">
        <f>locallinterp(R200,'BBG rates'!$G$10:$G$27,'BBG rates'!$J$10:$J$27)</f>
        <v>-7.7499999999999999E-3</v>
      </c>
      <c r="X200" s="56">
        <f t="shared" si="56"/>
        <v>-7.7502753000668889E-3</v>
      </c>
      <c r="Y200" s="66">
        <f t="shared" si="46"/>
        <v>0</v>
      </c>
      <c r="Z200" s="72">
        <f t="shared" si="47"/>
        <v>0</v>
      </c>
      <c r="AA200" s="79">
        <f t="shared" si="48"/>
        <v>0</v>
      </c>
      <c r="AB200" s="81">
        <f t="shared" si="57"/>
        <v>0</v>
      </c>
      <c r="AD200" s="95">
        <f>locallinterp(R200,'BBG rates'!$N$10:$N$369,'BBG rates'!$P$10:$P$369)</f>
        <v>15.173811850474417</v>
      </c>
      <c r="AI200" s="185">
        <f t="shared" si="49"/>
        <v>179</v>
      </c>
      <c r="AJ200" s="127">
        <f>locallinterp(MIN(AI200,CAP_Senior*12),'BBG rates'!$X$24:$X$65,'BBG rates'!$Y$24:$Y$65)</f>
        <v>62.331807139560127</v>
      </c>
      <c r="AK200" s="127">
        <f>locallinterp(MIN(AI200,CAP_CB*12),'BBG rates'!$AA$25:$AA$40,'BBG rates'!$AC$25:$AC$40)</f>
        <v>10.983333333333334</v>
      </c>
      <c r="AL200" s="144">
        <f t="shared" si="50"/>
        <v>19.712573880391886</v>
      </c>
      <c r="AM200" s="142">
        <f>(SUMPRODUCT(AL200:AL$381,G200:G$381)+SUMPRODUCT(AL200:AL$381,H200:H$381))/12</f>
        <v>114203.75602331379</v>
      </c>
    </row>
    <row r="201" spans="1:39" x14ac:dyDescent="0.2">
      <c r="A201" s="7">
        <v>180</v>
      </c>
      <c r="B201" s="7">
        <v>90</v>
      </c>
      <c r="C201" s="7">
        <v>45</v>
      </c>
      <c r="D201" s="12">
        <f t="shared" si="42"/>
        <v>15</v>
      </c>
      <c r="E201" s="29">
        <f t="shared" si="58"/>
        <v>7.2521380222882805E-12</v>
      </c>
      <c r="F201" s="2">
        <f t="shared" si="43"/>
        <v>45.283760519642662</v>
      </c>
      <c r="G201" s="2">
        <f t="shared" si="51"/>
        <v>34641.085234208862</v>
      </c>
      <c r="H201" s="2">
        <f t="shared" si="52"/>
        <v>2.3819591895145382E-14</v>
      </c>
      <c r="I201" s="2">
        <f t="shared" si="41"/>
        <v>34686.368994728502</v>
      </c>
      <c r="J201" s="2">
        <f t="shared" si="59"/>
        <v>520295.53492092754</v>
      </c>
      <c r="K201" s="2">
        <f t="shared" si="44"/>
        <v>27417.996233558919</v>
      </c>
      <c r="L201" s="2">
        <f t="shared" si="44"/>
        <v>411269.94350338378</v>
      </c>
      <c r="M201" s="2"/>
      <c r="N201" s="28">
        <f t="shared" si="60"/>
        <v>1.4551915228366852E-11</v>
      </c>
      <c r="O201" s="2">
        <f t="shared" si="53"/>
        <v>81.443473687433013</v>
      </c>
      <c r="P201" s="2">
        <f t="shared" si="54"/>
        <v>62302.474030455727</v>
      </c>
      <c r="R201">
        <f t="shared" si="55"/>
        <v>180</v>
      </c>
      <c r="S201" s="89">
        <f t="shared" si="45"/>
        <v>0</v>
      </c>
      <c r="T201" s="89">
        <f>IF(AND(S201=0,S200&gt;0),SUM($G201:$H$381),S201)</f>
        <v>0</v>
      </c>
      <c r="U201" s="82">
        <f>SUM(T201:T$381)</f>
        <v>0</v>
      </c>
      <c r="V201" s="68">
        <f>localspline(R201,'BBG rates'!$G$10:$G$27,'BBG rates'!$K$10:$K$27)</f>
        <v>1.0006957054138184</v>
      </c>
      <c r="W201" s="68">
        <f>locallinterp(R201,'BBG rates'!$G$10:$G$27,'BBG rates'!$J$10:$J$27)</f>
        <v>-4.4999999999999997E-3</v>
      </c>
      <c r="X201" s="56">
        <f t="shared" si="56"/>
        <v>-4.5000928151850417E-3</v>
      </c>
      <c r="Y201" s="66">
        <f t="shared" si="46"/>
        <v>0</v>
      </c>
      <c r="Z201" s="72">
        <f t="shared" si="47"/>
        <v>0</v>
      </c>
      <c r="AA201" s="79">
        <f t="shared" si="48"/>
        <v>0</v>
      </c>
      <c r="AB201" s="81">
        <f t="shared" si="57"/>
        <v>0</v>
      </c>
      <c r="AD201" s="95">
        <f>locallinterp(R201,'BBG rates'!$N$10:$N$369,'BBG rates'!$P$10:$P$369)</f>
        <v>15.257203159258902</v>
      </c>
      <c r="AI201" s="185">
        <f t="shared" si="49"/>
        <v>180</v>
      </c>
      <c r="AJ201" s="127">
        <f>locallinterp(MIN(AI201,CAP_Senior*12),'BBG rates'!$X$24:$X$65,'BBG rates'!$Y$24:$Y$65)</f>
        <v>62.441275828986086</v>
      </c>
      <c r="AK201" s="127">
        <f>locallinterp(MIN(AI201,CAP_CB*12),'BBG rates'!$AA$25:$AA$40,'BBG rates'!$AC$25:$AC$40)</f>
        <v>11</v>
      </c>
      <c r="AL201" s="144">
        <f t="shared" si="50"/>
        <v>19.745016890927634</v>
      </c>
      <c r="AM201" s="142">
        <f>(SUMPRODUCT(AL201:AL$381,G201:G$381)+SUMPRODUCT(AL201:AL$381,H201:H$381))/12</f>
        <v>56999.067755793156</v>
      </c>
    </row>
    <row r="202" spans="1:39" x14ac:dyDescent="0.2">
      <c r="A202" s="7">
        <v>181</v>
      </c>
      <c r="B202" s="7">
        <v>90.5</v>
      </c>
      <c r="C202" s="7">
        <v>45.25</v>
      </c>
      <c r="D202" s="12">
        <f t="shared" si="42"/>
        <v>15.083333333333334</v>
      </c>
      <c r="E202" s="29">
        <f>IF($A202&lt;=$I$8,E201-G202-H202,0)</f>
        <v>0</v>
      </c>
      <c r="F202" s="2">
        <f t="shared" si="43"/>
        <v>0</v>
      </c>
      <c r="G202" s="2">
        <f t="shared" si="51"/>
        <v>0</v>
      </c>
      <c r="H202" s="2">
        <f t="shared" si="52"/>
        <v>0</v>
      </c>
      <c r="I202" s="2">
        <f t="shared" si="41"/>
        <v>0</v>
      </c>
      <c r="J202" s="2">
        <f t="shared" si="59"/>
        <v>0</v>
      </c>
      <c r="K202" s="2">
        <f t="shared" si="44"/>
        <v>0</v>
      </c>
      <c r="L202" s="2">
        <f t="shared" si="44"/>
        <v>0</v>
      </c>
      <c r="M202" s="2"/>
      <c r="N202" s="28">
        <f t="shared" si="60"/>
        <v>0</v>
      </c>
      <c r="O202" s="2">
        <f t="shared" si="53"/>
        <v>0</v>
      </c>
      <c r="P202" s="2">
        <f t="shared" si="54"/>
        <v>0</v>
      </c>
      <c r="R202">
        <f t="shared" si="55"/>
        <v>181</v>
      </c>
      <c r="S202" s="89">
        <f t="shared" si="45"/>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6"/>
        <v>-2.8583707802010139E-3</v>
      </c>
      <c r="Y202" s="66">
        <f t="shared" si="46"/>
        <v>0</v>
      </c>
      <c r="Z202" s="72">
        <f t="shared" si="47"/>
        <v>0</v>
      </c>
      <c r="AA202" s="79">
        <f t="shared" si="48"/>
        <v>0</v>
      </c>
      <c r="AB202" s="81">
        <f t="shared" si="57"/>
        <v>0</v>
      </c>
      <c r="AD202" s="95">
        <f>locallinterp(R202,'BBG rates'!$N$10:$N$369,'BBG rates'!$P$10:$P$369)</f>
        <v>15.340563077127603</v>
      </c>
      <c r="AI202" s="185">
        <f t="shared" si="49"/>
        <v>181</v>
      </c>
      <c r="AJ202" s="127">
        <f>locallinterp(MIN(AI202,CAP_Senior*12),'BBG rates'!$X$24:$X$65,'BBG rates'!$Y$24:$Y$65)</f>
        <v>62.543676949191031</v>
      </c>
      <c r="AK202" s="127">
        <f>locallinterp(MIN(AI202,CAP_CB*12),'BBG rates'!$AA$25:$AA$40,'BBG rates'!$AC$25:$AC$40)</f>
        <v>11</v>
      </c>
      <c r="AL202" s="144">
        <f t="shared" si="50"/>
        <v>19.762425081362473</v>
      </c>
      <c r="AM202" s="142">
        <f>(SUMPRODUCT(AL202:AL$381,G202:G$381)+SUMPRODUCT(AL202:AL$381,H202:H$381))/12</f>
        <v>0</v>
      </c>
    </row>
    <row r="203" spans="1:39" x14ac:dyDescent="0.2">
      <c r="A203" s="7">
        <v>182</v>
      </c>
      <c r="B203" s="7">
        <v>91</v>
      </c>
      <c r="C203" s="7">
        <v>45.5</v>
      </c>
      <c r="D203" s="12">
        <f t="shared" si="42"/>
        <v>15.166666666666666</v>
      </c>
      <c r="E203" s="29">
        <f t="shared" ref="E203:E266" si="61">IF($A203&lt;=$I$8,E202-G203-H203,0)</f>
        <v>0</v>
      </c>
      <c r="F203" s="2">
        <f t="shared" si="43"/>
        <v>0</v>
      </c>
      <c r="G203" s="2">
        <f t="shared" si="51"/>
        <v>0</v>
      </c>
      <c r="H203" s="2">
        <f t="shared" si="52"/>
        <v>0</v>
      </c>
      <c r="I203" s="2">
        <f t="shared" si="41"/>
        <v>0</v>
      </c>
      <c r="J203" s="2">
        <f t="shared" si="59"/>
        <v>0</v>
      </c>
      <c r="K203" s="2">
        <f t="shared" si="44"/>
        <v>0</v>
      </c>
      <c r="L203" s="2">
        <f t="shared" si="44"/>
        <v>0</v>
      </c>
      <c r="M203" s="2"/>
      <c r="N203" s="28">
        <f t="shared" si="60"/>
        <v>0</v>
      </c>
      <c r="O203" s="2">
        <f t="shared" si="53"/>
        <v>0</v>
      </c>
      <c r="P203" s="2">
        <f t="shared" si="54"/>
        <v>0</v>
      </c>
      <c r="R203">
        <f t="shared" si="55"/>
        <v>182</v>
      </c>
      <c r="S203" s="89">
        <f t="shared" si="45"/>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6"/>
        <v>-1.2166734513208155E-3</v>
      </c>
      <c r="Y203" s="66">
        <f t="shared" si="46"/>
        <v>0</v>
      </c>
      <c r="Z203" s="72">
        <f t="shared" si="47"/>
        <v>0</v>
      </c>
      <c r="AA203" s="79">
        <f t="shared" si="48"/>
        <v>0</v>
      </c>
      <c r="AB203" s="81">
        <f t="shared" si="57"/>
        <v>0</v>
      </c>
      <c r="AD203" s="95">
        <f>locallinterp(R203,'BBG rates'!$N$10:$N$369,'BBG rates'!$P$10:$P$369)</f>
        <v>15.423891701451685</v>
      </c>
      <c r="AI203" s="185">
        <f t="shared" si="49"/>
        <v>182</v>
      </c>
      <c r="AJ203" s="127">
        <f>locallinterp(MIN(AI203,CAP_Senior*12),'BBG rates'!$X$24:$X$65,'BBG rates'!$Y$24:$Y$65)</f>
        <v>62.646078069395976</v>
      </c>
      <c r="AK203" s="127">
        <f>locallinterp(MIN(AI203,CAP_CB*12),'BBG rates'!$AA$25:$AA$40,'BBG rates'!$AC$25:$AC$40)</f>
        <v>11</v>
      </c>
      <c r="AL203" s="144">
        <f t="shared" si="50"/>
        <v>19.779833271797315</v>
      </c>
      <c r="AM203" s="142">
        <f>(SUMPRODUCT(AL203:AL$381,G203:G$381)+SUMPRODUCT(AL203:AL$381,H203:H$381))/12</f>
        <v>0</v>
      </c>
    </row>
    <row r="204" spans="1:39" x14ac:dyDescent="0.2">
      <c r="A204" s="7">
        <v>183</v>
      </c>
      <c r="B204" s="7">
        <v>91.5</v>
      </c>
      <c r="C204" s="7">
        <v>45.75</v>
      </c>
      <c r="D204" s="12">
        <f t="shared" si="42"/>
        <v>15.25</v>
      </c>
      <c r="E204" s="29">
        <f t="shared" si="61"/>
        <v>0</v>
      </c>
      <c r="F204" s="2">
        <f t="shared" si="43"/>
        <v>0</v>
      </c>
      <c r="G204" s="2">
        <f t="shared" si="51"/>
        <v>0</v>
      </c>
      <c r="H204" s="2">
        <f t="shared" si="52"/>
        <v>0</v>
      </c>
      <c r="I204" s="2">
        <f t="shared" si="41"/>
        <v>0</v>
      </c>
      <c r="J204" s="2">
        <f t="shared" si="59"/>
        <v>0</v>
      </c>
      <c r="K204" s="2">
        <f t="shared" si="44"/>
        <v>0</v>
      </c>
      <c r="L204" s="2">
        <f t="shared" si="44"/>
        <v>0</v>
      </c>
      <c r="M204" s="2"/>
      <c r="N204" s="28">
        <f t="shared" si="60"/>
        <v>0</v>
      </c>
      <c r="O204" s="2">
        <f t="shared" si="53"/>
        <v>0</v>
      </c>
      <c r="P204" s="2">
        <f t="shared" si="54"/>
        <v>0</v>
      </c>
      <c r="R204">
        <f t="shared" si="55"/>
        <v>183</v>
      </c>
      <c r="S204" s="89">
        <f t="shared" si="45"/>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6"/>
        <v>4.2499917212168725E-4</v>
      </c>
      <c r="Y204" s="66">
        <f t="shared" si="46"/>
        <v>0</v>
      </c>
      <c r="Z204" s="72">
        <f t="shared" si="47"/>
        <v>0</v>
      </c>
      <c r="AA204" s="79">
        <f t="shared" si="48"/>
        <v>0</v>
      </c>
      <c r="AB204" s="81">
        <f t="shared" si="57"/>
        <v>0</v>
      </c>
      <c r="AD204" s="95">
        <f>locallinterp(R204,'BBG rates'!$N$10:$N$369,'BBG rates'!$P$10:$P$369)</f>
        <v>15.507189130996757</v>
      </c>
      <c r="AI204" s="185">
        <f t="shared" si="49"/>
        <v>183</v>
      </c>
      <c r="AJ204" s="127">
        <f>locallinterp(MIN(AI204,CAP_Senior*12),'BBG rates'!$X$24:$X$65,'BBG rates'!$Y$24:$Y$65)</f>
        <v>62.748479189600928</v>
      </c>
      <c r="AK204" s="127">
        <f>locallinterp(MIN(AI204,CAP_CB*12),'BBG rates'!$AA$25:$AA$40,'BBG rates'!$AC$25:$AC$40)</f>
        <v>11</v>
      </c>
      <c r="AL204" s="144">
        <f t="shared" si="50"/>
        <v>19.797241462232158</v>
      </c>
      <c r="AM204" s="142">
        <f>(SUMPRODUCT(AL204:AL$381,G204:G$381)+SUMPRODUCT(AL204:AL$381,H204:H$381))/12</f>
        <v>0</v>
      </c>
    </row>
    <row r="205" spans="1:39" x14ac:dyDescent="0.2">
      <c r="A205" s="7">
        <v>184</v>
      </c>
      <c r="B205" s="7">
        <v>92</v>
      </c>
      <c r="C205" s="7">
        <v>46</v>
      </c>
      <c r="D205" s="12">
        <f t="shared" si="42"/>
        <v>15.333333333333334</v>
      </c>
      <c r="E205" s="29">
        <f t="shared" si="61"/>
        <v>0</v>
      </c>
      <c r="F205" s="2">
        <f t="shared" si="43"/>
        <v>0</v>
      </c>
      <c r="G205" s="2">
        <f t="shared" si="51"/>
        <v>0</v>
      </c>
      <c r="H205" s="2">
        <f t="shared" si="52"/>
        <v>0</v>
      </c>
      <c r="I205" s="2">
        <f t="shared" si="41"/>
        <v>0</v>
      </c>
      <c r="J205" s="2">
        <f t="shared" si="59"/>
        <v>0</v>
      </c>
      <c r="K205" s="2">
        <f t="shared" si="44"/>
        <v>0</v>
      </c>
      <c r="L205" s="2">
        <f t="shared" si="44"/>
        <v>0</v>
      </c>
      <c r="M205" s="2"/>
      <c r="N205" s="28">
        <f t="shared" si="60"/>
        <v>0</v>
      </c>
      <c r="O205" s="2">
        <f t="shared" si="53"/>
        <v>0</v>
      </c>
      <c r="P205" s="2">
        <f t="shared" si="54"/>
        <v>0</v>
      </c>
      <c r="R205">
        <f t="shared" si="55"/>
        <v>184</v>
      </c>
      <c r="S205" s="89">
        <f t="shared" si="45"/>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6"/>
        <v>2.0666470910590817E-3</v>
      </c>
      <c r="Y205" s="66">
        <f t="shared" si="46"/>
        <v>0</v>
      </c>
      <c r="Z205" s="72">
        <f t="shared" si="47"/>
        <v>0</v>
      </c>
      <c r="AA205" s="79">
        <f t="shared" si="48"/>
        <v>0</v>
      </c>
      <c r="AB205" s="81">
        <f t="shared" si="57"/>
        <v>0</v>
      </c>
      <c r="AD205" s="95">
        <f>locallinterp(R205,'BBG rates'!$N$10:$N$369,'BBG rates'!$P$10:$P$369)</f>
        <v>15.590455470870692</v>
      </c>
      <c r="AI205" s="185">
        <f t="shared" si="49"/>
        <v>184</v>
      </c>
      <c r="AJ205" s="127">
        <f>locallinterp(MIN(AI205,CAP_Senior*12),'BBG rates'!$X$24:$X$65,'BBG rates'!$Y$24:$Y$65)</f>
        <v>62.850880309805873</v>
      </c>
      <c r="AK205" s="127">
        <f>locallinterp(MIN(AI205,CAP_CB*12),'BBG rates'!$AA$25:$AA$40,'BBG rates'!$AC$25:$AC$40)</f>
        <v>11</v>
      </c>
      <c r="AL205" s="144">
        <f t="shared" si="50"/>
        <v>19.814649652667001</v>
      </c>
      <c r="AM205" s="142">
        <f>(SUMPRODUCT(AL205:AL$381,G205:G$381)+SUMPRODUCT(AL205:AL$381,H205:H$381))/12</f>
        <v>0</v>
      </c>
    </row>
    <row r="206" spans="1:39" x14ac:dyDescent="0.2">
      <c r="A206" s="7">
        <v>185</v>
      </c>
      <c r="B206" s="7">
        <v>92.5</v>
      </c>
      <c r="C206" s="7">
        <v>46.25</v>
      </c>
      <c r="D206" s="12">
        <f t="shared" si="42"/>
        <v>15.416666666666666</v>
      </c>
      <c r="E206" s="29">
        <f t="shared" si="61"/>
        <v>0</v>
      </c>
      <c r="F206" s="2">
        <f t="shared" si="43"/>
        <v>0</v>
      </c>
      <c r="G206" s="2">
        <f t="shared" si="51"/>
        <v>0</v>
      </c>
      <c r="H206" s="2">
        <f t="shared" si="52"/>
        <v>0</v>
      </c>
      <c r="I206" s="2">
        <f t="shared" si="41"/>
        <v>0</v>
      </c>
      <c r="J206" s="2">
        <f t="shared" si="59"/>
        <v>0</v>
      </c>
      <c r="K206" s="2">
        <f t="shared" si="44"/>
        <v>0</v>
      </c>
      <c r="L206" s="2">
        <f t="shared" si="44"/>
        <v>0</v>
      </c>
      <c r="M206" s="2"/>
      <c r="N206" s="28">
        <f t="shared" si="60"/>
        <v>0</v>
      </c>
      <c r="O206" s="2">
        <f t="shared" si="53"/>
        <v>0</v>
      </c>
      <c r="P206" s="2">
        <f t="shared" si="54"/>
        <v>0</v>
      </c>
      <c r="R206">
        <f t="shared" si="55"/>
        <v>185</v>
      </c>
      <c r="S206" s="89">
        <f t="shared" si="45"/>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6"/>
        <v>3.708270306024275E-3</v>
      </c>
      <c r="Y206" s="66">
        <f t="shared" si="46"/>
        <v>0</v>
      </c>
      <c r="Z206" s="72">
        <f t="shared" si="47"/>
        <v>0</v>
      </c>
      <c r="AA206" s="79">
        <f t="shared" si="48"/>
        <v>0</v>
      </c>
      <c r="AB206" s="81">
        <f t="shared" si="57"/>
        <v>0</v>
      </c>
      <c r="AD206" s="95">
        <f>locallinterp(R206,'BBG rates'!$N$10:$N$369,'BBG rates'!$P$10:$P$369)</f>
        <v>15.673690817628989</v>
      </c>
      <c r="AI206" s="185">
        <f t="shared" si="49"/>
        <v>185</v>
      </c>
      <c r="AJ206" s="127">
        <f>locallinterp(MIN(AI206,CAP_Senior*12),'BBG rates'!$X$24:$X$65,'BBG rates'!$Y$24:$Y$65)</f>
        <v>62.953281430010819</v>
      </c>
      <c r="AK206" s="127">
        <f>locallinterp(MIN(AI206,CAP_CB*12),'BBG rates'!$AA$25:$AA$40,'BBG rates'!$AC$25:$AC$40)</f>
        <v>11</v>
      </c>
      <c r="AL206" s="144">
        <f t="shared" si="50"/>
        <v>19.83205784310184</v>
      </c>
      <c r="AM206" s="142">
        <f>(SUMPRODUCT(AL206:AL$381,G206:G$381)+SUMPRODUCT(AL206:AL$381,H206:H$381))/12</f>
        <v>0</v>
      </c>
    </row>
    <row r="207" spans="1:39" x14ac:dyDescent="0.2">
      <c r="A207" s="7">
        <v>186</v>
      </c>
      <c r="B207" s="7">
        <v>93</v>
      </c>
      <c r="C207" s="7">
        <v>46.5</v>
      </c>
      <c r="D207" s="12">
        <f t="shared" si="42"/>
        <v>15.5</v>
      </c>
      <c r="E207" s="29">
        <f t="shared" si="61"/>
        <v>0</v>
      </c>
      <c r="F207" s="2">
        <f t="shared" si="43"/>
        <v>0</v>
      </c>
      <c r="G207" s="2">
        <f t="shared" si="51"/>
        <v>0</v>
      </c>
      <c r="H207" s="2">
        <f t="shared" si="52"/>
        <v>0</v>
      </c>
      <c r="I207" s="2">
        <f t="shared" si="41"/>
        <v>0</v>
      </c>
      <c r="J207" s="2">
        <f t="shared" si="59"/>
        <v>0</v>
      </c>
      <c r="K207" s="2">
        <f t="shared" si="44"/>
        <v>0</v>
      </c>
      <c r="L207" s="2">
        <f t="shared" si="44"/>
        <v>0</v>
      </c>
      <c r="M207" s="2"/>
      <c r="N207" s="28">
        <f t="shared" si="60"/>
        <v>0</v>
      </c>
      <c r="O207" s="2">
        <f t="shared" si="53"/>
        <v>0</v>
      </c>
      <c r="P207" s="2">
        <f t="shared" si="54"/>
        <v>0</v>
      </c>
      <c r="R207">
        <f t="shared" si="55"/>
        <v>186</v>
      </c>
      <c r="S207" s="89">
        <f t="shared" si="45"/>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6"/>
        <v>5.3498688180830811E-3</v>
      </c>
      <c r="Y207" s="66">
        <f t="shared" si="46"/>
        <v>0</v>
      </c>
      <c r="Z207" s="72">
        <f t="shared" si="47"/>
        <v>0</v>
      </c>
      <c r="AA207" s="79">
        <f t="shared" si="48"/>
        <v>0</v>
      </c>
      <c r="AB207" s="81">
        <f t="shared" si="57"/>
        <v>0</v>
      </c>
      <c r="AD207" s="95">
        <f>locallinterp(R207,'BBG rates'!$N$10:$N$369,'BBG rates'!$P$10:$P$369)</f>
        <v>15.756895274171031</v>
      </c>
      <c r="AI207" s="185">
        <f t="shared" si="49"/>
        <v>186</v>
      </c>
      <c r="AJ207" s="127">
        <f>locallinterp(MIN(AI207,CAP_Senior*12),'BBG rates'!$X$24:$X$65,'BBG rates'!$Y$24:$Y$65)</f>
        <v>63.055682550215764</v>
      </c>
      <c r="AK207" s="127">
        <f>locallinterp(MIN(AI207,CAP_CB*12),'BBG rates'!$AA$25:$AA$40,'BBG rates'!$AC$25:$AC$40)</f>
        <v>11</v>
      </c>
      <c r="AL207" s="144">
        <f t="shared" si="50"/>
        <v>19.849466033536679</v>
      </c>
      <c r="AM207" s="142">
        <f>(SUMPRODUCT(AL207:AL$381,G207:G$381)+SUMPRODUCT(AL207:AL$381,H207:H$381))/12</f>
        <v>0</v>
      </c>
    </row>
    <row r="208" spans="1:39" x14ac:dyDescent="0.2">
      <c r="A208" s="7">
        <v>187</v>
      </c>
      <c r="B208" s="7">
        <v>93.5</v>
      </c>
      <c r="C208" s="7">
        <v>46.75</v>
      </c>
      <c r="D208" s="12">
        <f t="shared" si="42"/>
        <v>15.583333333333334</v>
      </c>
      <c r="E208" s="29">
        <f t="shared" si="61"/>
        <v>0</v>
      </c>
      <c r="F208" s="2">
        <f t="shared" si="43"/>
        <v>0</v>
      </c>
      <c r="G208" s="2">
        <f t="shared" si="51"/>
        <v>0</v>
      </c>
      <c r="H208" s="2">
        <f t="shared" si="52"/>
        <v>0</v>
      </c>
      <c r="I208" s="2">
        <f t="shared" si="41"/>
        <v>0</v>
      </c>
      <c r="J208" s="2">
        <f t="shared" si="59"/>
        <v>0</v>
      </c>
      <c r="K208" s="2">
        <f t="shared" si="44"/>
        <v>0</v>
      </c>
      <c r="L208" s="2">
        <f t="shared" si="44"/>
        <v>0</v>
      </c>
      <c r="M208" s="2"/>
      <c r="N208" s="28">
        <f t="shared" si="60"/>
        <v>0</v>
      </c>
      <c r="O208" s="2">
        <f t="shared" si="53"/>
        <v>0</v>
      </c>
      <c r="P208" s="2">
        <f t="shared" si="54"/>
        <v>0</v>
      </c>
      <c r="R208">
        <f t="shared" si="55"/>
        <v>187</v>
      </c>
      <c r="S208" s="89">
        <f t="shared" si="45"/>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6"/>
        <v>6.9914426277684072E-3</v>
      </c>
      <c r="Y208" s="66">
        <f t="shared" si="46"/>
        <v>0</v>
      </c>
      <c r="Z208" s="72">
        <f t="shared" si="47"/>
        <v>0</v>
      </c>
      <c r="AA208" s="79">
        <f t="shared" si="48"/>
        <v>0</v>
      </c>
      <c r="AB208" s="81">
        <f t="shared" si="57"/>
        <v>0</v>
      </c>
      <c r="AD208" s="95">
        <f>locallinterp(R208,'BBG rates'!$N$10:$N$369,'BBG rates'!$P$10:$P$369)</f>
        <v>15.840068944788056</v>
      </c>
      <c r="AI208" s="185">
        <f t="shared" si="49"/>
        <v>187</v>
      </c>
      <c r="AJ208" s="127">
        <f>locallinterp(MIN(AI208,CAP_Senior*12),'BBG rates'!$X$24:$X$65,'BBG rates'!$Y$24:$Y$65)</f>
        <v>63.158083670420709</v>
      </c>
      <c r="AK208" s="127">
        <f>locallinterp(MIN(AI208,CAP_CB*12),'BBG rates'!$AA$25:$AA$40,'BBG rates'!$AC$25:$AC$40)</f>
        <v>11</v>
      </c>
      <c r="AL208" s="144">
        <f t="shared" si="50"/>
        <v>19.866874223971521</v>
      </c>
      <c r="AM208" s="142">
        <f>(SUMPRODUCT(AL208:AL$381,G208:G$381)+SUMPRODUCT(AL208:AL$381,H208:H$381))/12</f>
        <v>0</v>
      </c>
    </row>
    <row r="209" spans="1:39" x14ac:dyDescent="0.2">
      <c r="A209" s="7">
        <v>188</v>
      </c>
      <c r="B209" s="7">
        <v>94</v>
      </c>
      <c r="C209" s="7">
        <v>47</v>
      </c>
      <c r="D209" s="12">
        <f t="shared" si="42"/>
        <v>15.666666666666666</v>
      </c>
      <c r="E209" s="29">
        <f t="shared" si="61"/>
        <v>0</v>
      </c>
      <c r="F209" s="2">
        <f t="shared" si="43"/>
        <v>0</v>
      </c>
      <c r="G209" s="2">
        <f t="shared" si="51"/>
        <v>0</v>
      </c>
      <c r="H209" s="2">
        <f t="shared" si="52"/>
        <v>0</v>
      </c>
      <c r="I209" s="2">
        <f t="shared" si="41"/>
        <v>0</v>
      </c>
      <c r="J209" s="2">
        <f t="shared" si="59"/>
        <v>0</v>
      </c>
      <c r="K209" s="2">
        <f t="shared" si="44"/>
        <v>0</v>
      </c>
      <c r="L209" s="2">
        <f t="shared" si="44"/>
        <v>0</v>
      </c>
      <c r="M209" s="2"/>
      <c r="N209" s="28">
        <f t="shared" si="60"/>
        <v>0</v>
      </c>
      <c r="O209" s="2">
        <f t="shared" si="53"/>
        <v>0</v>
      </c>
      <c r="P209" s="2">
        <f t="shared" si="54"/>
        <v>0</v>
      </c>
      <c r="R209">
        <f t="shared" si="55"/>
        <v>188</v>
      </c>
      <c r="S209" s="89">
        <f t="shared" si="45"/>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6"/>
        <v>8.6329917358796138E-3</v>
      </c>
      <c r="Y209" s="66">
        <f t="shared" si="46"/>
        <v>0</v>
      </c>
      <c r="Z209" s="72">
        <f t="shared" si="47"/>
        <v>0</v>
      </c>
      <c r="AA209" s="79">
        <f t="shared" si="48"/>
        <v>0</v>
      </c>
      <c r="AB209" s="81">
        <f t="shared" si="57"/>
        <v>0</v>
      </c>
      <c r="AD209" s="95">
        <f>locallinterp(R209,'BBG rates'!$N$10:$N$369,'BBG rates'!$P$10:$P$369)</f>
        <v>15.923211940114877</v>
      </c>
      <c r="AI209" s="185">
        <f t="shared" si="49"/>
        <v>188</v>
      </c>
      <c r="AJ209" s="127">
        <f>locallinterp(MIN(AI209,CAP_Senior*12),'BBG rates'!$X$24:$X$65,'BBG rates'!$Y$24:$Y$65)</f>
        <v>63.260484790625654</v>
      </c>
      <c r="AK209" s="127">
        <f>locallinterp(MIN(AI209,CAP_CB*12),'BBG rates'!$AA$25:$AA$40,'BBG rates'!$AC$25:$AC$40)</f>
        <v>11</v>
      </c>
      <c r="AL209" s="144">
        <f t="shared" si="50"/>
        <v>19.884282414406361</v>
      </c>
      <c r="AM209" s="142">
        <f>(SUMPRODUCT(AL209:AL$381,G209:G$381)+SUMPRODUCT(AL209:AL$381,H209:H$381))/12</f>
        <v>0</v>
      </c>
    </row>
    <row r="210" spans="1:39" x14ac:dyDescent="0.2">
      <c r="A210" s="7">
        <v>189</v>
      </c>
      <c r="B210" s="7">
        <v>94.5</v>
      </c>
      <c r="C210" s="7">
        <v>47.25</v>
      </c>
      <c r="D210" s="12">
        <f t="shared" si="42"/>
        <v>15.75</v>
      </c>
      <c r="E210" s="29">
        <f t="shared" si="61"/>
        <v>0</v>
      </c>
      <c r="F210" s="2">
        <f t="shared" si="43"/>
        <v>0</v>
      </c>
      <c r="G210" s="2">
        <f t="shared" si="51"/>
        <v>0</v>
      </c>
      <c r="H210" s="2">
        <f t="shared" si="52"/>
        <v>0</v>
      </c>
      <c r="I210" s="2">
        <f t="shared" si="41"/>
        <v>0</v>
      </c>
      <c r="J210" s="2">
        <f t="shared" si="59"/>
        <v>0</v>
      </c>
      <c r="K210" s="2">
        <f t="shared" si="44"/>
        <v>0</v>
      </c>
      <c r="L210" s="2">
        <f t="shared" si="44"/>
        <v>0</v>
      </c>
      <c r="M210" s="2"/>
      <c r="N210" s="28">
        <f t="shared" si="60"/>
        <v>0</v>
      </c>
      <c r="O210" s="2">
        <f t="shared" si="53"/>
        <v>0</v>
      </c>
      <c r="P210" s="2">
        <f t="shared" si="54"/>
        <v>0</v>
      </c>
      <c r="R210">
        <f t="shared" si="55"/>
        <v>189</v>
      </c>
      <c r="S210" s="89">
        <f t="shared" si="45"/>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6"/>
        <v>1.0274516143482515E-2</v>
      </c>
      <c r="Y210" s="66">
        <f t="shared" si="46"/>
        <v>0</v>
      </c>
      <c r="Z210" s="72">
        <f t="shared" si="47"/>
        <v>0</v>
      </c>
      <c r="AA210" s="79">
        <f t="shared" si="48"/>
        <v>0</v>
      </c>
      <c r="AB210" s="81">
        <f t="shared" si="57"/>
        <v>0</v>
      </c>
      <c r="AD210" s="95">
        <f>locallinterp(R210,'BBG rates'!$N$10:$N$369,'BBG rates'!$P$10:$P$369)</f>
        <v>16.006324362233926</v>
      </c>
      <c r="AI210" s="185">
        <f t="shared" si="49"/>
        <v>189</v>
      </c>
      <c r="AJ210" s="127">
        <f>locallinterp(MIN(AI210,CAP_Senior*12),'BBG rates'!$X$24:$X$65,'BBG rates'!$Y$24:$Y$65)</f>
        <v>63.362885910830599</v>
      </c>
      <c r="AK210" s="127">
        <f>locallinterp(MIN(AI210,CAP_CB*12),'BBG rates'!$AA$25:$AA$40,'BBG rates'!$AC$25:$AC$40)</f>
        <v>11</v>
      </c>
      <c r="AL210" s="144">
        <f t="shared" si="50"/>
        <v>19.9016906048412</v>
      </c>
      <c r="AM210" s="142">
        <f>(SUMPRODUCT(AL210:AL$381,G210:G$381)+SUMPRODUCT(AL210:AL$381,H210:H$381))/12</f>
        <v>0</v>
      </c>
    </row>
    <row r="211" spans="1:39" x14ac:dyDescent="0.2">
      <c r="A211" s="7">
        <v>190</v>
      </c>
      <c r="B211" s="7">
        <v>95</v>
      </c>
      <c r="C211" s="7">
        <v>47.5</v>
      </c>
      <c r="D211" s="12">
        <f t="shared" si="42"/>
        <v>15.833333333333334</v>
      </c>
      <c r="E211" s="29">
        <f t="shared" si="61"/>
        <v>0</v>
      </c>
      <c r="F211" s="2">
        <f t="shared" si="43"/>
        <v>0</v>
      </c>
      <c r="G211" s="2">
        <f t="shared" si="51"/>
        <v>0</v>
      </c>
      <c r="H211" s="2">
        <f t="shared" si="52"/>
        <v>0</v>
      </c>
      <c r="I211" s="2">
        <f t="shared" ref="I211:I274" si="62">SUM(F211:H211)</f>
        <v>0</v>
      </c>
      <c r="J211" s="2">
        <f t="shared" si="59"/>
        <v>0</v>
      </c>
      <c r="K211" s="2">
        <f t="shared" si="44"/>
        <v>0</v>
      </c>
      <c r="L211" s="2">
        <f t="shared" si="44"/>
        <v>0</v>
      </c>
      <c r="M211" s="2"/>
      <c r="N211" s="28">
        <f t="shared" si="60"/>
        <v>0</v>
      </c>
      <c r="O211" s="2">
        <f t="shared" si="53"/>
        <v>0</v>
      </c>
      <c r="P211" s="2">
        <f t="shared" si="54"/>
        <v>0</v>
      </c>
      <c r="R211">
        <f t="shared" si="55"/>
        <v>190</v>
      </c>
      <c r="S211" s="89">
        <f t="shared" si="45"/>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6"/>
        <v>1.1916015851110018E-2</v>
      </c>
      <c r="Y211" s="66">
        <f t="shared" si="46"/>
        <v>0</v>
      </c>
      <c r="Z211" s="72">
        <f t="shared" si="47"/>
        <v>0</v>
      </c>
      <c r="AA211" s="79">
        <f t="shared" si="48"/>
        <v>0</v>
      </c>
      <c r="AB211" s="81">
        <f t="shared" si="57"/>
        <v>0</v>
      </c>
      <c r="AD211" s="95">
        <f>locallinterp(R211,'BBG rates'!$N$10:$N$369,'BBG rates'!$P$10:$P$369)</f>
        <v>16.089406319572713</v>
      </c>
      <c r="AI211" s="185">
        <f t="shared" si="49"/>
        <v>190</v>
      </c>
      <c r="AJ211" s="127">
        <f>locallinterp(MIN(AI211,CAP_Senior*12),'BBG rates'!$X$24:$X$65,'BBG rates'!$Y$24:$Y$65)</f>
        <v>63.465287031035551</v>
      </c>
      <c r="AK211" s="127">
        <f>locallinterp(MIN(AI211,CAP_CB*12),'BBG rates'!$AA$25:$AA$40,'BBG rates'!$AC$25:$AC$40)</f>
        <v>11</v>
      </c>
      <c r="AL211" s="144">
        <f t="shared" si="50"/>
        <v>19.919098795276042</v>
      </c>
      <c r="AM211" s="142">
        <f>(SUMPRODUCT(AL211:AL$381,G211:G$381)+SUMPRODUCT(AL211:AL$381,H211:H$381))/12</f>
        <v>0</v>
      </c>
    </row>
    <row r="212" spans="1:39" x14ac:dyDescent="0.2">
      <c r="A212" s="7">
        <v>191</v>
      </c>
      <c r="B212" s="7">
        <v>95.5</v>
      </c>
      <c r="C212" s="7">
        <v>47.75</v>
      </c>
      <c r="D212" s="12">
        <f t="shared" si="42"/>
        <v>15.916666666666666</v>
      </c>
      <c r="E212" s="29">
        <f t="shared" si="61"/>
        <v>0</v>
      </c>
      <c r="F212" s="2">
        <f t="shared" si="43"/>
        <v>0</v>
      </c>
      <c r="G212" s="2">
        <f t="shared" si="51"/>
        <v>0</v>
      </c>
      <c r="H212" s="2">
        <f t="shared" si="52"/>
        <v>0</v>
      </c>
      <c r="I212" s="2">
        <f t="shared" si="62"/>
        <v>0</v>
      </c>
      <c r="J212" s="2">
        <f t="shared" si="59"/>
        <v>0</v>
      </c>
      <c r="K212" s="2">
        <f t="shared" si="44"/>
        <v>0</v>
      </c>
      <c r="L212" s="2">
        <f t="shared" si="44"/>
        <v>0</v>
      </c>
      <c r="M212" s="2"/>
      <c r="N212" s="28">
        <f t="shared" si="60"/>
        <v>0</v>
      </c>
      <c r="O212" s="2">
        <f t="shared" si="53"/>
        <v>0</v>
      </c>
      <c r="P212" s="2">
        <f t="shared" si="54"/>
        <v>0</v>
      </c>
      <c r="R212">
        <f t="shared" si="55"/>
        <v>191</v>
      </c>
      <c r="S212" s="89">
        <f t="shared" si="45"/>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6"/>
        <v>1.3557490859561483E-2</v>
      </c>
      <c r="Y212" s="66">
        <f t="shared" si="46"/>
        <v>0</v>
      </c>
      <c r="Z212" s="72">
        <f t="shared" si="47"/>
        <v>0</v>
      </c>
      <c r="AA212" s="79">
        <f t="shared" si="48"/>
        <v>0</v>
      </c>
      <c r="AB212" s="81">
        <f t="shared" si="57"/>
        <v>0</v>
      </c>
      <c r="AD212" s="95">
        <f>locallinterp(R212,'BBG rates'!$N$10:$N$369,'BBG rates'!$P$10:$P$369)</f>
        <v>16.172457921948205</v>
      </c>
      <c r="AI212" s="185">
        <f t="shared" si="49"/>
        <v>191</v>
      </c>
      <c r="AJ212" s="127">
        <f>locallinterp(MIN(AI212,CAP_Senior*12),'BBG rates'!$X$24:$X$65,'BBG rates'!$Y$24:$Y$65)</f>
        <v>63.567688151240496</v>
      </c>
      <c r="AK212" s="127">
        <f>locallinterp(MIN(AI212,CAP_CB*12),'BBG rates'!$AA$25:$AA$40,'BBG rates'!$AC$25:$AC$40)</f>
        <v>11</v>
      </c>
      <c r="AL212" s="144">
        <f t="shared" si="50"/>
        <v>19.936506985710885</v>
      </c>
      <c r="AM212" s="142">
        <f>(SUMPRODUCT(AL212:AL$381,G212:G$381)+SUMPRODUCT(AL212:AL$381,H212:H$381))/12</f>
        <v>0</v>
      </c>
    </row>
    <row r="213" spans="1:39" x14ac:dyDescent="0.2">
      <c r="A213" s="7">
        <v>192</v>
      </c>
      <c r="B213" s="7">
        <v>96</v>
      </c>
      <c r="C213" s="7">
        <v>48</v>
      </c>
      <c r="D213" s="12">
        <f t="shared" si="42"/>
        <v>16</v>
      </c>
      <c r="E213" s="29">
        <f t="shared" si="61"/>
        <v>0</v>
      </c>
      <c r="F213" s="2">
        <f t="shared" si="43"/>
        <v>0</v>
      </c>
      <c r="G213" s="2">
        <f t="shared" si="51"/>
        <v>0</v>
      </c>
      <c r="H213" s="2">
        <f t="shared" si="52"/>
        <v>0</v>
      </c>
      <c r="I213" s="2">
        <f t="shared" si="62"/>
        <v>0</v>
      </c>
      <c r="J213" s="2">
        <f t="shared" si="59"/>
        <v>0</v>
      </c>
      <c r="K213" s="2">
        <f t="shared" si="44"/>
        <v>0</v>
      </c>
      <c r="L213" s="2">
        <f t="shared" si="44"/>
        <v>0</v>
      </c>
      <c r="M213" s="2"/>
      <c r="N213" s="28">
        <f t="shared" si="60"/>
        <v>0</v>
      </c>
      <c r="O213" s="2">
        <f t="shared" si="53"/>
        <v>0</v>
      </c>
      <c r="P213" s="2">
        <f t="shared" si="54"/>
        <v>0</v>
      </c>
      <c r="R213">
        <f t="shared" si="55"/>
        <v>192</v>
      </c>
      <c r="S213" s="89">
        <f t="shared" si="45"/>
        <v>0</v>
      </c>
      <c r="T213" s="89">
        <f>IF(AND(S213=0,S212&gt;0),SUM($G213:$H$381),S213)</f>
        <v>0</v>
      </c>
      <c r="U213" s="82">
        <f>SUM(T213:T$381)</f>
        <v>0</v>
      </c>
      <c r="V213" s="68">
        <f>localspline(R213,'BBG rates'!$G$10:$G$27,'BBG rates'!$K$10:$K$27)</f>
        <v>0.99625636288722907</v>
      </c>
      <c r="W213" s="68">
        <f>locallinterp(R213,'BBG rates'!$G$10:$G$27,'BBG rates'!$J$10:$J$27)</f>
        <v>1.52E-2</v>
      </c>
      <c r="X213" s="56">
        <f t="shared" si="56"/>
        <v>1.5198941169369817E-2</v>
      </c>
      <c r="Y213" s="66">
        <f t="shared" si="46"/>
        <v>0</v>
      </c>
      <c r="Z213" s="72">
        <f t="shared" si="47"/>
        <v>0</v>
      </c>
      <c r="AA213" s="79">
        <f t="shared" si="48"/>
        <v>0</v>
      </c>
      <c r="AB213" s="81">
        <f t="shared" si="57"/>
        <v>0</v>
      </c>
      <c r="AD213" s="95">
        <f>locallinterp(R213,'BBG rates'!$N$10:$N$369,'BBG rates'!$P$10:$P$369)</f>
        <v>16.255479285522139</v>
      </c>
      <c r="AI213" s="185">
        <f t="shared" si="49"/>
        <v>192</v>
      </c>
      <c r="AJ213" s="127">
        <f>locallinterp(MIN(AI213,CAP_Senior*12),'BBG rates'!$X$24:$X$65,'BBG rates'!$Y$24:$Y$65)</f>
        <v>63.670089271445441</v>
      </c>
      <c r="AK213" s="127">
        <f>locallinterp(MIN(AI213,CAP_CB*12),'BBG rates'!$AA$25:$AA$40,'BBG rates'!$AC$25:$AC$40)</f>
        <v>11</v>
      </c>
      <c r="AL213" s="144">
        <f t="shared" si="50"/>
        <v>19.953915176145724</v>
      </c>
      <c r="AM213" s="142">
        <f>(SUMPRODUCT(AL213:AL$381,G213:G$381)+SUMPRODUCT(AL213:AL$381,H213:H$381))/12</f>
        <v>0</v>
      </c>
    </row>
    <row r="214" spans="1:39" x14ac:dyDescent="0.2">
      <c r="A214" s="7">
        <v>193</v>
      </c>
      <c r="B214" s="7">
        <v>96.5</v>
      </c>
      <c r="C214" s="7">
        <v>48.25</v>
      </c>
      <c r="D214" s="12">
        <f t="shared" ref="D214:D277" si="63">A214/12</f>
        <v>16.083333333333332</v>
      </c>
      <c r="E214" s="29">
        <f t="shared" si="61"/>
        <v>0</v>
      </c>
      <c r="F214" s="2">
        <f t="shared" ref="F214:F277" si="64">IF($A214&lt;=$I$8,-IPMT($G$11,1,$I$8-$A214+1,$E213),0)</f>
        <v>0</v>
      </c>
      <c r="G214" s="2">
        <f t="shared" si="51"/>
        <v>0</v>
      </c>
      <c r="H214" s="2">
        <f t="shared" si="52"/>
        <v>0</v>
      </c>
      <c r="I214" s="2">
        <f t="shared" si="62"/>
        <v>0</v>
      </c>
      <c r="J214" s="2">
        <f t="shared" si="59"/>
        <v>0</v>
      </c>
      <c r="K214" s="2">
        <f t="shared" ref="K214:L277" si="65">I214/(1+$F$12)^IF($I$7=1,$A214,IF($I$7=2,$B214,IF($I$7=4,$C214,$D214)))</f>
        <v>0</v>
      </c>
      <c r="L214" s="2">
        <f t="shared" si="65"/>
        <v>0</v>
      </c>
      <c r="M214" s="2"/>
      <c r="N214" s="28">
        <f t="shared" si="60"/>
        <v>0</v>
      </c>
      <c r="O214" s="2">
        <f t="shared" si="53"/>
        <v>0</v>
      </c>
      <c r="P214" s="2">
        <f t="shared" si="54"/>
        <v>0</v>
      </c>
      <c r="R214">
        <f t="shared" si="55"/>
        <v>193</v>
      </c>
      <c r="S214" s="89">
        <f t="shared" ref="S214:S277" si="66">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6"/>
        <v>1.6840366781867289E-2</v>
      </c>
      <c r="Y214" s="66">
        <f t="shared" ref="Y214:Y277" si="67">T214*X214%/12+Y215</f>
        <v>0</v>
      </c>
      <c r="Z214" s="72">
        <f t="shared" ref="Z214:Z277" si="68">IF(U214=0,0,Y214*1200/U214)</f>
        <v>0</v>
      </c>
      <c r="AA214" s="79">
        <f t="shared" ref="AA214:AA277" si="69">T214*$AA$17%/12+AA215</f>
        <v>0</v>
      </c>
      <c r="AB214" s="81">
        <f t="shared" si="57"/>
        <v>0</v>
      </c>
      <c r="AD214" s="95">
        <f>locallinterp(R214,'BBG rates'!$N$10:$N$369,'BBG rates'!$P$10:$P$369)</f>
        <v>16.338470517903893</v>
      </c>
      <c r="AI214" s="185">
        <f t="shared" ref="AI214:AI277" si="70">A214</f>
        <v>193</v>
      </c>
      <c r="AJ214" s="127">
        <f>locallinterp(MIN(AI214,CAP_Senior*12),'BBG rates'!$X$24:$X$65,'BBG rates'!$Y$24:$Y$65)</f>
        <v>63.766280338060852</v>
      </c>
      <c r="AK214" s="127">
        <f>locallinterp(MIN(AI214,CAP_CB*12),'BBG rates'!$AA$25:$AA$40,'BBG rates'!$AC$25:$AC$40)</f>
        <v>11</v>
      </c>
      <c r="AL214" s="144">
        <f t="shared" ref="AL214:AL277" si="71">SUMPRODUCT(AJ214:AK214,$AJ$19:$AK$19)</f>
        <v>19.970267657470345</v>
      </c>
      <c r="AM214" s="142">
        <f>(SUMPRODUCT(AL214:AL$381,G214:G$381)+SUMPRODUCT(AL214:AL$381,H214:H$381))/12</f>
        <v>0</v>
      </c>
    </row>
    <row r="215" spans="1:39" x14ac:dyDescent="0.2">
      <c r="A215" s="7">
        <v>194</v>
      </c>
      <c r="B215" s="7">
        <v>97</v>
      </c>
      <c r="C215" s="7">
        <v>48.5</v>
      </c>
      <c r="D215" s="12">
        <f t="shared" si="63"/>
        <v>16.166666666666668</v>
      </c>
      <c r="E215" s="29">
        <f t="shared" si="61"/>
        <v>0</v>
      </c>
      <c r="F215" s="2">
        <f t="shared" si="64"/>
        <v>0</v>
      </c>
      <c r="G215" s="2">
        <f t="shared" ref="G215:G278" si="72">IF($A215&lt;=$I$8,-PPMT($G$11,1,$I$8-$A215+1,$E214),0)</f>
        <v>0</v>
      </c>
      <c r="H215" s="2">
        <f t="shared" ref="H215:H278" si="73">IF($A215&lt;=$I$8,(E214-G215)*$G$13,0)</f>
        <v>0</v>
      </c>
      <c r="I215" s="2">
        <f t="shared" si="62"/>
        <v>0</v>
      </c>
      <c r="J215" s="2">
        <f t="shared" si="59"/>
        <v>0</v>
      </c>
      <c r="K215" s="2">
        <f t="shared" si="65"/>
        <v>0</v>
      </c>
      <c r="L215" s="2">
        <f t="shared" si="65"/>
        <v>0</v>
      </c>
      <c r="M215" s="2"/>
      <c r="N215" s="28">
        <f t="shared" si="60"/>
        <v>0</v>
      </c>
      <c r="O215" s="2">
        <f t="shared" ref="O215:O278" si="74">IF($A215&lt;=$I$8,-IPMT($G$11,1,$I$8-$A215+1,$N214),0)</f>
        <v>0</v>
      </c>
      <c r="P215" s="2">
        <f t="shared" ref="P215:P278" si="75">IF($A215&lt;=$I$8,-PPMT($G$11,1,$I$8-$A215+1,$N214),0)</f>
        <v>0</v>
      </c>
      <c r="R215">
        <f t="shared" ref="R215:R278" si="76">ROUND(D215*12,1)</f>
        <v>194</v>
      </c>
      <c r="S215" s="89">
        <f t="shared" si="66"/>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7">((1+W215%)^(1/12)-1)*1200</f>
        <v>1.8481767697586804E-2</v>
      </c>
      <c r="Y215" s="66">
        <f t="shared" si="67"/>
        <v>0</v>
      </c>
      <c r="Z215" s="72">
        <f t="shared" si="68"/>
        <v>0</v>
      </c>
      <c r="AA215" s="79">
        <f t="shared" si="69"/>
        <v>0</v>
      </c>
      <c r="AB215" s="81">
        <f t="shared" ref="AB215:AB278" si="78">IF(U215=0,0,AA215*1200/U215)</f>
        <v>0</v>
      </c>
      <c r="AD215" s="95">
        <f>locallinterp(R215,'BBG rates'!$N$10:$N$369,'BBG rates'!$P$10:$P$369)</f>
        <v>16.421431733049008</v>
      </c>
      <c r="AI215" s="185">
        <f t="shared" si="70"/>
        <v>194</v>
      </c>
      <c r="AJ215" s="127">
        <f>locallinterp(MIN(AI215,CAP_Senior*12),'BBG rates'!$X$24:$X$65,'BBG rates'!$Y$24:$Y$65)</f>
        <v>63.862471404676256</v>
      </c>
      <c r="AK215" s="127">
        <f>locallinterp(MIN(AI215,CAP_CB*12),'BBG rates'!$AA$25:$AA$40,'BBG rates'!$AC$25:$AC$40)</f>
        <v>11</v>
      </c>
      <c r="AL215" s="144">
        <f t="shared" si="71"/>
        <v>19.986620138794962</v>
      </c>
      <c r="AM215" s="142">
        <f>(SUMPRODUCT(AL215:AL$381,G215:G$381)+SUMPRODUCT(AL215:AL$381,H215:H$381))/12</f>
        <v>0</v>
      </c>
    </row>
    <row r="216" spans="1:39" x14ac:dyDescent="0.2">
      <c r="A216" s="7">
        <v>195</v>
      </c>
      <c r="B216" s="7">
        <v>97.5</v>
      </c>
      <c r="C216" s="7">
        <v>48.75</v>
      </c>
      <c r="D216" s="12">
        <f t="shared" si="63"/>
        <v>16.25</v>
      </c>
      <c r="E216" s="29">
        <f t="shared" si="61"/>
        <v>0</v>
      </c>
      <c r="F216" s="2">
        <f t="shared" si="64"/>
        <v>0</v>
      </c>
      <c r="G216" s="2">
        <f t="shared" si="72"/>
        <v>0</v>
      </c>
      <c r="H216" s="2">
        <f t="shared" si="73"/>
        <v>0</v>
      </c>
      <c r="I216" s="2">
        <f t="shared" si="62"/>
        <v>0</v>
      </c>
      <c r="J216" s="2">
        <f t="shared" ref="J216:J279" si="79">IF($I$7=1,I216*A216,IF($I$7=2,I216*B216,IF($I$7=4,I216*C216,I216*D216)))</f>
        <v>0</v>
      </c>
      <c r="K216" s="2">
        <f t="shared" si="65"/>
        <v>0</v>
      </c>
      <c r="L216" s="2">
        <f t="shared" si="65"/>
        <v>0</v>
      </c>
      <c r="M216" s="2"/>
      <c r="N216" s="28">
        <f t="shared" ref="N216:N279" si="80">IF($A216&lt;=$I$8,N215-P216,0)</f>
        <v>0</v>
      </c>
      <c r="O216" s="2">
        <f t="shared" si="74"/>
        <v>0</v>
      </c>
      <c r="P216" s="2">
        <f t="shared" si="75"/>
        <v>0</v>
      </c>
      <c r="R216">
        <f t="shared" si="76"/>
        <v>195</v>
      </c>
      <c r="S216" s="89">
        <f t="shared" si="66"/>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7"/>
        <v>2.012314391706127E-2</v>
      </c>
      <c r="Y216" s="66">
        <f t="shared" si="67"/>
        <v>0</v>
      </c>
      <c r="Z216" s="72">
        <f t="shared" si="68"/>
        <v>0</v>
      </c>
      <c r="AA216" s="79">
        <f t="shared" si="69"/>
        <v>0</v>
      </c>
      <c r="AB216" s="81">
        <f t="shared" si="78"/>
        <v>0</v>
      </c>
      <c r="AD216" s="95">
        <f>locallinterp(R216,'BBG rates'!$N$10:$N$369,'BBG rates'!$P$10:$P$369)</f>
        <v>16.504363046300263</v>
      </c>
      <c r="AI216" s="185">
        <f t="shared" si="70"/>
        <v>195</v>
      </c>
      <c r="AJ216" s="127">
        <f>locallinterp(MIN(AI216,CAP_Senior*12),'BBG rates'!$X$24:$X$65,'BBG rates'!$Y$24:$Y$65)</f>
        <v>63.958662471291667</v>
      </c>
      <c r="AK216" s="127">
        <f>locallinterp(MIN(AI216,CAP_CB*12),'BBG rates'!$AA$25:$AA$40,'BBG rates'!$AC$25:$AC$40)</f>
        <v>11</v>
      </c>
      <c r="AL216" s="144">
        <f t="shared" si="71"/>
        <v>20.002972620119586</v>
      </c>
      <c r="AM216" s="142">
        <f>(SUMPRODUCT(AL216:AL$381,G216:G$381)+SUMPRODUCT(AL216:AL$381,H216:H$381))/12</f>
        <v>0</v>
      </c>
    </row>
    <row r="217" spans="1:39" x14ac:dyDescent="0.2">
      <c r="A217" s="7">
        <v>196</v>
      </c>
      <c r="B217" s="7">
        <v>98</v>
      </c>
      <c r="C217" s="7">
        <v>49</v>
      </c>
      <c r="D217" s="12">
        <f t="shared" si="63"/>
        <v>16.333333333333332</v>
      </c>
      <c r="E217" s="29">
        <f t="shared" si="61"/>
        <v>0</v>
      </c>
      <c r="F217" s="2">
        <f t="shared" si="64"/>
        <v>0</v>
      </c>
      <c r="G217" s="2">
        <f t="shared" si="72"/>
        <v>0</v>
      </c>
      <c r="H217" s="2">
        <f t="shared" si="73"/>
        <v>0</v>
      </c>
      <c r="I217" s="2">
        <f t="shared" si="62"/>
        <v>0</v>
      </c>
      <c r="J217" s="2">
        <f t="shared" si="79"/>
        <v>0</v>
      </c>
      <c r="K217" s="2">
        <f t="shared" si="65"/>
        <v>0</v>
      </c>
      <c r="L217" s="2">
        <f t="shared" si="65"/>
        <v>0</v>
      </c>
      <c r="M217" s="2"/>
      <c r="N217" s="28">
        <f t="shared" si="80"/>
        <v>0</v>
      </c>
      <c r="O217" s="2">
        <f t="shared" si="74"/>
        <v>0</v>
      </c>
      <c r="P217" s="2">
        <f t="shared" si="75"/>
        <v>0</v>
      </c>
      <c r="R217">
        <f t="shared" si="76"/>
        <v>196</v>
      </c>
      <c r="S217" s="89">
        <f t="shared" si="66"/>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7"/>
        <v>2.1764495441356502E-2</v>
      </c>
      <c r="Y217" s="66">
        <f t="shared" si="67"/>
        <v>0</v>
      </c>
      <c r="Z217" s="72">
        <f t="shared" si="68"/>
        <v>0</v>
      </c>
      <c r="AA217" s="79">
        <f t="shared" si="69"/>
        <v>0</v>
      </c>
      <c r="AB217" s="81">
        <f t="shared" si="78"/>
        <v>0</v>
      </c>
      <c r="AD217" s="95">
        <f>locallinterp(R217,'BBG rates'!$N$10:$N$369,'BBG rates'!$P$10:$P$369)</f>
        <v>16.587264574379287</v>
      </c>
      <c r="AI217" s="185">
        <f t="shared" si="70"/>
        <v>196</v>
      </c>
      <c r="AJ217" s="127">
        <f>locallinterp(MIN(AI217,CAP_Senior*12),'BBG rates'!$X$24:$X$65,'BBG rates'!$Y$24:$Y$65)</f>
        <v>64.054853537907078</v>
      </c>
      <c r="AK217" s="127">
        <f>locallinterp(MIN(AI217,CAP_CB*12),'BBG rates'!$AA$25:$AA$40,'BBG rates'!$AC$25:$AC$40)</f>
        <v>11</v>
      </c>
      <c r="AL217" s="144">
        <f t="shared" si="71"/>
        <v>20.019325101444203</v>
      </c>
      <c r="AM217" s="142">
        <f>(SUMPRODUCT(AL217:AL$381,G217:G$381)+SUMPRODUCT(AL217:AL$381,H217:H$381))/12</f>
        <v>0</v>
      </c>
    </row>
    <row r="218" spans="1:39" x14ac:dyDescent="0.2">
      <c r="A218" s="7">
        <v>197</v>
      </c>
      <c r="B218" s="7">
        <v>98.5</v>
      </c>
      <c r="C218" s="7">
        <v>49.25</v>
      </c>
      <c r="D218" s="12">
        <f t="shared" si="63"/>
        <v>16.416666666666668</v>
      </c>
      <c r="E218" s="29">
        <f t="shared" si="61"/>
        <v>0</v>
      </c>
      <c r="F218" s="2">
        <f t="shared" si="64"/>
        <v>0</v>
      </c>
      <c r="G218" s="2">
        <f t="shared" si="72"/>
        <v>0</v>
      </c>
      <c r="H218" s="2">
        <f t="shared" si="73"/>
        <v>0</v>
      </c>
      <c r="I218" s="2">
        <f t="shared" si="62"/>
        <v>0</v>
      </c>
      <c r="J218" s="2">
        <f t="shared" si="79"/>
        <v>0</v>
      </c>
      <c r="K218" s="2">
        <f t="shared" si="65"/>
        <v>0</v>
      </c>
      <c r="L218" s="2">
        <f t="shared" si="65"/>
        <v>0</v>
      </c>
      <c r="M218" s="2"/>
      <c r="N218" s="28">
        <f t="shared" si="80"/>
        <v>0</v>
      </c>
      <c r="O218" s="2">
        <f t="shared" si="74"/>
        <v>0</v>
      </c>
      <c r="P218" s="2">
        <f t="shared" si="75"/>
        <v>0</v>
      </c>
      <c r="R218">
        <f t="shared" si="76"/>
        <v>197</v>
      </c>
      <c r="S218" s="89">
        <f t="shared" si="66"/>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7"/>
        <v>2.3405822271005405E-2</v>
      </c>
      <c r="Y218" s="66">
        <f t="shared" si="67"/>
        <v>0</v>
      </c>
      <c r="Z218" s="72">
        <f t="shared" si="68"/>
        <v>0</v>
      </c>
      <c r="AA218" s="79">
        <f t="shared" si="69"/>
        <v>0</v>
      </c>
      <c r="AB218" s="81">
        <f t="shared" si="78"/>
        <v>0</v>
      </c>
      <c r="AD218" s="95">
        <f>locallinterp(R218,'BBG rates'!$N$10:$N$369,'BBG rates'!$P$10:$P$369)</f>
        <v>16.670136435387583</v>
      </c>
      <c r="AI218" s="185">
        <f t="shared" si="70"/>
        <v>197</v>
      </c>
      <c r="AJ218" s="127">
        <f>locallinterp(MIN(AI218,CAP_Senior*12),'BBG rates'!$X$24:$X$65,'BBG rates'!$Y$24:$Y$65)</f>
        <v>64.151044604522482</v>
      </c>
      <c r="AK218" s="127">
        <f>locallinterp(MIN(AI218,CAP_CB*12),'BBG rates'!$AA$25:$AA$40,'BBG rates'!$AC$25:$AC$40)</f>
        <v>11</v>
      </c>
      <c r="AL218" s="144">
        <f t="shared" si="71"/>
        <v>20.03567758276882</v>
      </c>
      <c r="AM218" s="142">
        <f>(SUMPRODUCT(AL218:AL$381,G218:G$381)+SUMPRODUCT(AL218:AL$381,H218:H$381))/12</f>
        <v>0</v>
      </c>
    </row>
    <row r="219" spans="1:39" x14ac:dyDescent="0.2">
      <c r="A219" s="7">
        <v>198</v>
      </c>
      <c r="B219" s="7">
        <v>99</v>
      </c>
      <c r="C219" s="7">
        <v>49.5</v>
      </c>
      <c r="D219" s="12">
        <f t="shared" si="63"/>
        <v>16.5</v>
      </c>
      <c r="E219" s="29">
        <f t="shared" si="61"/>
        <v>0</v>
      </c>
      <c r="F219" s="2">
        <f t="shared" si="64"/>
        <v>0</v>
      </c>
      <c r="G219" s="2">
        <f t="shared" si="72"/>
        <v>0</v>
      </c>
      <c r="H219" s="2">
        <f t="shared" si="73"/>
        <v>0</v>
      </c>
      <c r="I219" s="2">
        <f t="shared" si="62"/>
        <v>0</v>
      </c>
      <c r="J219" s="2">
        <f t="shared" si="79"/>
        <v>0</v>
      </c>
      <c r="K219" s="2">
        <f t="shared" si="65"/>
        <v>0</v>
      </c>
      <c r="L219" s="2">
        <f t="shared" si="65"/>
        <v>0</v>
      </c>
      <c r="M219" s="2"/>
      <c r="N219" s="28">
        <f t="shared" si="80"/>
        <v>0</v>
      </c>
      <c r="O219" s="2">
        <f t="shared" si="74"/>
        <v>0</v>
      </c>
      <c r="P219" s="2">
        <f t="shared" si="75"/>
        <v>0</v>
      </c>
      <c r="R219">
        <f t="shared" si="76"/>
        <v>198</v>
      </c>
      <c r="S219" s="89">
        <f t="shared" si="66"/>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7"/>
        <v>2.5047124407073795E-2</v>
      </c>
      <c r="Y219" s="66">
        <f t="shared" si="67"/>
        <v>0</v>
      </c>
      <c r="Z219" s="72">
        <f t="shared" si="68"/>
        <v>0</v>
      </c>
      <c r="AA219" s="79">
        <f t="shared" si="69"/>
        <v>0</v>
      </c>
      <c r="AB219" s="81">
        <f t="shared" si="78"/>
        <v>0</v>
      </c>
      <c r="AD219" s="95">
        <f>locallinterp(R219,'BBG rates'!$N$10:$N$369,'BBG rates'!$P$10:$P$369)</f>
        <v>16.75297874881235</v>
      </c>
      <c r="AI219" s="185">
        <f t="shared" si="70"/>
        <v>198</v>
      </c>
      <c r="AJ219" s="127">
        <f>locallinterp(MIN(AI219,CAP_Senior*12),'BBG rates'!$X$24:$X$65,'BBG rates'!$Y$24:$Y$65)</f>
        <v>64.247235671137901</v>
      </c>
      <c r="AK219" s="127">
        <f>locallinterp(MIN(AI219,CAP_CB*12),'BBG rates'!$AA$25:$AA$40,'BBG rates'!$AC$25:$AC$40)</f>
        <v>11</v>
      </c>
      <c r="AL219" s="144">
        <f t="shared" si="71"/>
        <v>20.052030064093444</v>
      </c>
      <c r="AM219" s="142">
        <f>(SUMPRODUCT(AL219:AL$381,G219:G$381)+SUMPRODUCT(AL219:AL$381,H219:H$381))/12</f>
        <v>0</v>
      </c>
    </row>
    <row r="220" spans="1:39" x14ac:dyDescent="0.2">
      <c r="A220" s="7">
        <v>199</v>
      </c>
      <c r="B220" s="7">
        <v>99.5</v>
      </c>
      <c r="C220" s="7">
        <v>49.75</v>
      </c>
      <c r="D220" s="12">
        <f t="shared" si="63"/>
        <v>16.583333333333332</v>
      </c>
      <c r="E220" s="29">
        <f t="shared" si="61"/>
        <v>0</v>
      </c>
      <c r="F220" s="2">
        <f t="shared" si="64"/>
        <v>0</v>
      </c>
      <c r="G220" s="2">
        <f t="shared" si="72"/>
        <v>0</v>
      </c>
      <c r="H220" s="2">
        <f t="shared" si="73"/>
        <v>0</v>
      </c>
      <c r="I220" s="2">
        <f t="shared" si="62"/>
        <v>0</v>
      </c>
      <c r="J220" s="2">
        <f t="shared" si="79"/>
        <v>0</v>
      </c>
      <c r="K220" s="2">
        <f t="shared" si="65"/>
        <v>0</v>
      </c>
      <c r="L220" s="2">
        <f t="shared" si="65"/>
        <v>0</v>
      </c>
      <c r="M220" s="2"/>
      <c r="N220" s="28">
        <f t="shared" si="80"/>
        <v>0</v>
      </c>
      <c r="O220" s="2">
        <f t="shared" si="74"/>
        <v>0</v>
      </c>
      <c r="P220" s="2">
        <f t="shared" si="75"/>
        <v>0</v>
      </c>
      <c r="R220">
        <f t="shared" si="76"/>
        <v>199</v>
      </c>
      <c r="S220" s="89">
        <f t="shared" si="66"/>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7"/>
        <v>2.6688401850094579E-2</v>
      </c>
      <c r="Y220" s="66">
        <f t="shared" si="67"/>
        <v>0</v>
      </c>
      <c r="Z220" s="72">
        <f t="shared" si="68"/>
        <v>0</v>
      </c>
      <c r="AA220" s="79">
        <f t="shared" si="69"/>
        <v>0</v>
      </c>
      <c r="AB220" s="81">
        <f t="shared" si="78"/>
        <v>0</v>
      </c>
      <c r="AD220" s="95">
        <f>locallinterp(R220,'BBG rates'!$N$10:$N$369,'BBG rates'!$P$10:$P$369)</f>
        <v>16.835791640487468</v>
      </c>
      <c r="AI220" s="185">
        <f t="shared" si="70"/>
        <v>199</v>
      </c>
      <c r="AJ220" s="127">
        <f>locallinterp(MIN(AI220,CAP_Senior*12),'BBG rates'!$X$24:$X$65,'BBG rates'!$Y$24:$Y$65)</f>
        <v>64.343426737753305</v>
      </c>
      <c r="AK220" s="127">
        <f>locallinterp(MIN(AI220,CAP_CB*12),'BBG rates'!$AA$25:$AA$40,'BBG rates'!$AC$25:$AC$40)</f>
        <v>11</v>
      </c>
      <c r="AL220" s="144">
        <f t="shared" si="71"/>
        <v>20.068382545418061</v>
      </c>
      <c r="AM220" s="142">
        <f>(SUMPRODUCT(AL220:AL$381,G220:G$381)+SUMPRODUCT(AL220:AL$381,H220:H$381))/12</f>
        <v>0</v>
      </c>
    </row>
    <row r="221" spans="1:39" x14ac:dyDescent="0.2">
      <c r="A221" s="7">
        <v>200</v>
      </c>
      <c r="B221" s="7">
        <v>100</v>
      </c>
      <c r="C221" s="7">
        <v>50</v>
      </c>
      <c r="D221" s="12">
        <f t="shared" si="63"/>
        <v>16.666666666666668</v>
      </c>
      <c r="E221" s="29">
        <f t="shared" si="61"/>
        <v>0</v>
      </c>
      <c r="F221" s="2">
        <f t="shared" si="64"/>
        <v>0</v>
      </c>
      <c r="G221" s="2">
        <f t="shared" si="72"/>
        <v>0</v>
      </c>
      <c r="H221" s="2">
        <f t="shared" si="73"/>
        <v>0</v>
      </c>
      <c r="I221" s="2">
        <f t="shared" si="62"/>
        <v>0</v>
      </c>
      <c r="J221" s="2">
        <f t="shared" si="79"/>
        <v>0</v>
      </c>
      <c r="K221" s="2">
        <f t="shared" si="65"/>
        <v>0</v>
      </c>
      <c r="L221" s="2">
        <f t="shared" si="65"/>
        <v>0</v>
      </c>
      <c r="M221" s="2"/>
      <c r="N221" s="28">
        <f t="shared" si="80"/>
        <v>0</v>
      </c>
      <c r="O221" s="2">
        <f t="shared" si="74"/>
        <v>0</v>
      </c>
      <c r="P221" s="2">
        <f t="shared" si="75"/>
        <v>0</v>
      </c>
      <c r="R221">
        <f t="shared" si="76"/>
        <v>200</v>
      </c>
      <c r="S221" s="89">
        <f t="shared" si="66"/>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7"/>
        <v>2.8329654601133569E-2</v>
      </c>
      <c r="Y221" s="66">
        <f t="shared" si="67"/>
        <v>0</v>
      </c>
      <c r="Z221" s="72">
        <f t="shared" si="68"/>
        <v>0</v>
      </c>
      <c r="AA221" s="79">
        <f t="shared" si="69"/>
        <v>0</v>
      </c>
      <c r="AB221" s="81">
        <f t="shared" si="78"/>
        <v>0</v>
      </c>
      <c r="AD221" s="95">
        <f>locallinterp(R221,'BBG rates'!$N$10:$N$369,'BBG rates'!$P$10:$P$369)</f>
        <v>16.918575227694451</v>
      </c>
      <c r="AI221" s="185">
        <f t="shared" si="70"/>
        <v>200</v>
      </c>
      <c r="AJ221" s="127">
        <f>locallinterp(MIN(AI221,CAP_Senior*12),'BBG rates'!$X$24:$X$65,'BBG rates'!$Y$24:$Y$65)</f>
        <v>64.439617804368709</v>
      </c>
      <c r="AK221" s="127">
        <f>locallinterp(MIN(AI221,CAP_CB*12),'BBG rates'!$AA$25:$AA$40,'BBG rates'!$AC$25:$AC$40)</f>
        <v>11</v>
      </c>
      <c r="AL221" s="144">
        <f t="shared" si="71"/>
        <v>20.084735026742678</v>
      </c>
      <c r="AM221" s="142">
        <f>(SUMPRODUCT(AL221:AL$381,G221:G$381)+SUMPRODUCT(AL221:AL$381,H221:H$381))/12</f>
        <v>0</v>
      </c>
    </row>
    <row r="222" spans="1:39" x14ac:dyDescent="0.2">
      <c r="A222" s="7">
        <v>201</v>
      </c>
      <c r="B222" s="7">
        <v>100.5</v>
      </c>
      <c r="C222" s="7">
        <v>50.25</v>
      </c>
      <c r="D222" s="12">
        <f t="shared" si="63"/>
        <v>16.75</v>
      </c>
      <c r="E222" s="29">
        <f t="shared" si="61"/>
        <v>0</v>
      </c>
      <c r="F222" s="2">
        <f t="shared" si="64"/>
        <v>0</v>
      </c>
      <c r="G222" s="2">
        <f t="shared" si="72"/>
        <v>0</v>
      </c>
      <c r="H222" s="2">
        <f t="shared" si="73"/>
        <v>0</v>
      </c>
      <c r="I222" s="2">
        <f t="shared" si="62"/>
        <v>0</v>
      </c>
      <c r="J222" s="2">
        <f t="shared" si="79"/>
        <v>0</v>
      </c>
      <c r="K222" s="2">
        <f t="shared" si="65"/>
        <v>0</v>
      </c>
      <c r="L222" s="2">
        <f t="shared" si="65"/>
        <v>0</v>
      </c>
      <c r="M222" s="2"/>
      <c r="N222" s="28">
        <f t="shared" si="80"/>
        <v>0</v>
      </c>
      <c r="O222" s="2">
        <f t="shared" si="74"/>
        <v>0</v>
      </c>
      <c r="P222" s="2">
        <f t="shared" si="75"/>
        <v>0</v>
      </c>
      <c r="R222">
        <f t="shared" si="76"/>
        <v>201</v>
      </c>
      <c r="S222" s="89">
        <f t="shared" si="66"/>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7"/>
        <v>2.9970882660723674E-2</v>
      </c>
      <c r="Y222" s="66">
        <f t="shared" si="67"/>
        <v>0</v>
      </c>
      <c r="Z222" s="72">
        <f t="shared" si="68"/>
        <v>0</v>
      </c>
      <c r="AA222" s="79">
        <f t="shared" si="69"/>
        <v>0</v>
      </c>
      <c r="AB222" s="81">
        <f t="shared" si="78"/>
        <v>0</v>
      </c>
      <c r="AD222" s="95">
        <f>locallinterp(R222,'BBG rates'!$N$10:$N$369,'BBG rates'!$P$10:$P$369)</f>
        <v>17.001329634062678</v>
      </c>
      <c r="AI222" s="185">
        <f t="shared" si="70"/>
        <v>201</v>
      </c>
      <c r="AJ222" s="127">
        <f>locallinterp(MIN(AI222,CAP_Senior*12),'BBG rates'!$X$24:$X$65,'BBG rates'!$Y$24:$Y$65)</f>
        <v>64.535808870984127</v>
      </c>
      <c r="AK222" s="127">
        <f>locallinterp(MIN(AI222,CAP_CB*12),'BBG rates'!$AA$25:$AA$40,'BBG rates'!$AC$25:$AC$40)</f>
        <v>11</v>
      </c>
      <c r="AL222" s="144">
        <f t="shared" si="71"/>
        <v>20.101087508067302</v>
      </c>
      <c r="AM222" s="142">
        <f>(SUMPRODUCT(AL222:AL$381,G222:G$381)+SUMPRODUCT(AL222:AL$381,H222:H$381))/12</f>
        <v>0</v>
      </c>
    </row>
    <row r="223" spans="1:39" x14ac:dyDescent="0.2">
      <c r="A223" s="7">
        <v>202</v>
      </c>
      <c r="B223" s="7">
        <v>101</v>
      </c>
      <c r="C223" s="7">
        <v>50.5</v>
      </c>
      <c r="D223" s="12">
        <f t="shared" si="63"/>
        <v>16.833333333333332</v>
      </c>
      <c r="E223" s="29">
        <f t="shared" si="61"/>
        <v>0</v>
      </c>
      <c r="F223" s="2">
        <f t="shared" si="64"/>
        <v>0</v>
      </c>
      <c r="G223" s="2">
        <f t="shared" si="72"/>
        <v>0</v>
      </c>
      <c r="H223" s="2">
        <f t="shared" si="73"/>
        <v>0</v>
      </c>
      <c r="I223" s="2">
        <f t="shared" si="62"/>
        <v>0</v>
      </c>
      <c r="J223" s="2">
        <f t="shared" si="79"/>
        <v>0</v>
      </c>
      <c r="K223" s="2">
        <f t="shared" si="65"/>
        <v>0</v>
      </c>
      <c r="L223" s="2">
        <f t="shared" si="65"/>
        <v>0</v>
      </c>
      <c r="M223" s="2"/>
      <c r="N223" s="28">
        <f t="shared" si="80"/>
        <v>0</v>
      </c>
      <c r="O223" s="2">
        <f t="shared" si="74"/>
        <v>0</v>
      </c>
      <c r="P223" s="2">
        <f t="shared" si="75"/>
        <v>0</v>
      </c>
      <c r="R223">
        <f t="shared" si="76"/>
        <v>202</v>
      </c>
      <c r="S223" s="89">
        <f t="shared" si="66"/>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7"/>
        <v>3.1612086029397801E-2</v>
      </c>
      <c r="Y223" s="66">
        <f t="shared" si="67"/>
        <v>0</v>
      </c>
      <c r="Z223" s="72">
        <f t="shared" si="68"/>
        <v>0</v>
      </c>
      <c r="AA223" s="79">
        <f t="shared" si="69"/>
        <v>0</v>
      </c>
      <c r="AB223" s="81">
        <f t="shared" si="78"/>
        <v>0</v>
      </c>
      <c r="AD223" s="95">
        <f>locallinterp(R223,'BBG rates'!$N$10:$N$369,'BBG rates'!$P$10:$P$369)</f>
        <v>17.08405498460532</v>
      </c>
      <c r="AI223" s="185">
        <f t="shared" si="70"/>
        <v>202</v>
      </c>
      <c r="AJ223" s="127">
        <f>locallinterp(MIN(AI223,CAP_Senior*12),'BBG rates'!$X$24:$X$65,'BBG rates'!$Y$24:$Y$65)</f>
        <v>64.631999937599531</v>
      </c>
      <c r="AK223" s="127">
        <f>locallinterp(MIN(AI223,CAP_CB*12),'BBG rates'!$AA$25:$AA$40,'BBG rates'!$AC$25:$AC$40)</f>
        <v>11</v>
      </c>
      <c r="AL223" s="144">
        <f t="shared" si="71"/>
        <v>20.117439989391919</v>
      </c>
      <c r="AM223" s="142">
        <f>(SUMPRODUCT(AL223:AL$381,G223:G$381)+SUMPRODUCT(AL223:AL$381,H223:H$381))/12</f>
        <v>0</v>
      </c>
    </row>
    <row r="224" spans="1:39" x14ac:dyDescent="0.2">
      <c r="A224" s="7">
        <v>203</v>
      </c>
      <c r="B224" s="7">
        <v>101.5</v>
      </c>
      <c r="C224" s="7">
        <v>50.75</v>
      </c>
      <c r="D224" s="12">
        <f t="shared" si="63"/>
        <v>16.916666666666668</v>
      </c>
      <c r="E224" s="29">
        <f t="shared" si="61"/>
        <v>0</v>
      </c>
      <c r="F224" s="2">
        <f t="shared" si="64"/>
        <v>0</v>
      </c>
      <c r="G224" s="2">
        <f t="shared" si="72"/>
        <v>0</v>
      </c>
      <c r="H224" s="2">
        <f t="shared" si="73"/>
        <v>0</v>
      </c>
      <c r="I224" s="2">
        <f t="shared" si="62"/>
        <v>0</v>
      </c>
      <c r="J224" s="2">
        <f t="shared" si="79"/>
        <v>0</v>
      </c>
      <c r="K224" s="2">
        <f t="shared" si="65"/>
        <v>0</v>
      </c>
      <c r="L224" s="2">
        <f t="shared" si="65"/>
        <v>0</v>
      </c>
      <c r="M224" s="2"/>
      <c r="N224" s="28">
        <f t="shared" si="80"/>
        <v>0</v>
      </c>
      <c r="O224" s="2">
        <f t="shared" si="74"/>
        <v>0</v>
      </c>
      <c r="P224" s="2">
        <f t="shared" si="75"/>
        <v>0</v>
      </c>
      <c r="R224">
        <f t="shared" si="76"/>
        <v>203</v>
      </c>
      <c r="S224" s="89">
        <f t="shared" si="66"/>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7"/>
        <v>3.3253264708488217E-2</v>
      </c>
      <c r="Y224" s="66">
        <f t="shared" si="67"/>
        <v>0</v>
      </c>
      <c r="Z224" s="72">
        <f t="shared" si="68"/>
        <v>0</v>
      </c>
      <c r="AA224" s="79">
        <f t="shared" si="69"/>
        <v>0</v>
      </c>
      <c r="AB224" s="81">
        <f t="shared" si="78"/>
        <v>0</v>
      </c>
      <c r="AD224" s="95">
        <f>locallinterp(R224,'BBG rates'!$N$10:$N$369,'BBG rates'!$P$10:$P$369)</f>
        <v>17.166751410683197</v>
      </c>
      <c r="AI224" s="185">
        <f t="shared" si="70"/>
        <v>203</v>
      </c>
      <c r="AJ224" s="127">
        <f>locallinterp(MIN(AI224,CAP_Senior*12),'BBG rates'!$X$24:$X$65,'BBG rates'!$Y$24:$Y$65)</f>
        <v>64.728191004214949</v>
      </c>
      <c r="AK224" s="127">
        <f>locallinterp(MIN(AI224,CAP_CB*12),'BBG rates'!$AA$25:$AA$40,'BBG rates'!$AC$25:$AC$40)</f>
        <v>11</v>
      </c>
      <c r="AL224" s="144">
        <f t="shared" si="71"/>
        <v>20.133792470716543</v>
      </c>
      <c r="AM224" s="142">
        <f>(SUMPRODUCT(AL224:AL$381,G224:G$381)+SUMPRODUCT(AL224:AL$381,H224:H$381))/12</f>
        <v>0</v>
      </c>
    </row>
    <row r="225" spans="1:39" x14ac:dyDescent="0.2">
      <c r="A225" s="7">
        <v>204</v>
      </c>
      <c r="B225" s="7">
        <v>102</v>
      </c>
      <c r="C225" s="7">
        <v>51</v>
      </c>
      <c r="D225" s="12">
        <f t="shared" si="63"/>
        <v>17</v>
      </c>
      <c r="E225" s="29">
        <f t="shared" si="61"/>
        <v>0</v>
      </c>
      <c r="F225" s="2">
        <f t="shared" si="64"/>
        <v>0</v>
      </c>
      <c r="G225" s="2">
        <f t="shared" si="72"/>
        <v>0</v>
      </c>
      <c r="H225" s="2">
        <f t="shared" si="73"/>
        <v>0</v>
      </c>
      <c r="I225" s="2">
        <f t="shared" si="62"/>
        <v>0</v>
      </c>
      <c r="J225" s="2">
        <f t="shared" si="79"/>
        <v>0</v>
      </c>
      <c r="K225" s="2">
        <f t="shared" si="65"/>
        <v>0</v>
      </c>
      <c r="L225" s="2">
        <f t="shared" si="65"/>
        <v>0</v>
      </c>
      <c r="M225" s="2"/>
      <c r="N225" s="28">
        <f t="shared" si="80"/>
        <v>0</v>
      </c>
      <c r="O225" s="2">
        <f t="shared" si="74"/>
        <v>0</v>
      </c>
      <c r="P225" s="2">
        <f t="shared" si="75"/>
        <v>0</v>
      </c>
      <c r="R225">
        <f t="shared" si="76"/>
        <v>204</v>
      </c>
      <c r="S225" s="89">
        <f t="shared" si="66"/>
        <v>0</v>
      </c>
      <c r="T225" s="89">
        <f>IF(AND(S225=0,S224&gt;0),SUM($G225:$H$381),S225)</f>
        <v>0</v>
      </c>
      <c r="U225" s="82">
        <f>SUM(T225:T$381)</f>
        <v>0</v>
      </c>
      <c r="V225" s="68">
        <f>localspline(R225,'BBG rates'!$G$10:$G$27,'BBG rates'!$K$10:$K$27)</f>
        <v>0.99201149305868008</v>
      </c>
      <c r="W225" s="68">
        <f>locallinterp(R225,'BBG rates'!$G$10:$G$27,'BBG rates'!$J$10:$J$27)</f>
        <v>3.49E-2</v>
      </c>
      <c r="X225" s="56">
        <f t="shared" si="77"/>
        <v>3.4894418698527829E-2</v>
      </c>
      <c r="Y225" s="66">
        <f t="shared" si="67"/>
        <v>0</v>
      </c>
      <c r="Z225" s="72">
        <f t="shared" si="68"/>
        <v>0</v>
      </c>
      <c r="AA225" s="79">
        <f t="shared" si="69"/>
        <v>0</v>
      </c>
      <c r="AB225" s="81">
        <f t="shared" si="78"/>
        <v>0</v>
      </c>
      <c r="AD225" s="95">
        <f>locallinterp(R225,'BBG rates'!$N$10:$N$369,'BBG rates'!$P$10:$P$369)</f>
        <v>17.249419035104754</v>
      </c>
      <c r="AI225" s="185">
        <f t="shared" si="70"/>
        <v>204</v>
      </c>
      <c r="AJ225" s="127">
        <f>locallinterp(MIN(AI225,CAP_Senior*12),'BBG rates'!$X$24:$X$65,'BBG rates'!$Y$24:$Y$65)</f>
        <v>64.824382070830353</v>
      </c>
      <c r="AK225" s="127">
        <f>locallinterp(MIN(AI225,CAP_CB*12),'BBG rates'!$AA$25:$AA$40,'BBG rates'!$AC$25:$AC$40)</f>
        <v>11</v>
      </c>
      <c r="AL225" s="144">
        <f t="shared" si="71"/>
        <v>20.15014495204116</v>
      </c>
      <c r="AM225" s="142">
        <f>(SUMPRODUCT(AL225:AL$381,G225:G$381)+SUMPRODUCT(AL225:AL$381,H225:H$381))/12</f>
        <v>0</v>
      </c>
    </row>
    <row r="226" spans="1:39" x14ac:dyDescent="0.2">
      <c r="A226" s="7">
        <v>205</v>
      </c>
      <c r="B226" s="7">
        <v>102.5</v>
      </c>
      <c r="C226" s="7">
        <v>51.25</v>
      </c>
      <c r="D226" s="12">
        <f t="shared" si="63"/>
        <v>17.083333333333332</v>
      </c>
      <c r="E226" s="29">
        <f t="shared" si="61"/>
        <v>0</v>
      </c>
      <c r="F226" s="2">
        <f t="shared" si="64"/>
        <v>0</v>
      </c>
      <c r="G226" s="2">
        <f t="shared" si="72"/>
        <v>0</v>
      </c>
      <c r="H226" s="2">
        <f t="shared" si="73"/>
        <v>0</v>
      </c>
      <c r="I226" s="2">
        <f t="shared" si="62"/>
        <v>0</v>
      </c>
      <c r="J226" s="2">
        <f t="shared" si="79"/>
        <v>0</v>
      </c>
      <c r="K226" s="2">
        <f t="shared" si="65"/>
        <v>0</v>
      </c>
      <c r="L226" s="2">
        <f t="shared" si="65"/>
        <v>0</v>
      </c>
      <c r="M226" s="2"/>
      <c r="N226" s="28">
        <f t="shared" si="80"/>
        <v>0</v>
      </c>
      <c r="O226" s="2">
        <f t="shared" si="74"/>
        <v>0</v>
      </c>
      <c r="P226" s="2">
        <f t="shared" si="75"/>
        <v>0</v>
      </c>
      <c r="R226">
        <f t="shared" si="76"/>
        <v>205</v>
      </c>
      <c r="S226" s="89">
        <f t="shared" si="66"/>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7"/>
        <v>3.6535548000315998E-2</v>
      </c>
      <c r="Y226" s="66">
        <f t="shared" si="67"/>
        <v>0</v>
      </c>
      <c r="Z226" s="72">
        <f t="shared" si="68"/>
        <v>0</v>
      </c>
      <c r="AA226" s="79">
        <f t="shared" si="69"/>
        <v>0</v>
      </c>
      <c r="AB226" s="81">
        <f t="shared" si="78"/>
        <v>0</v>
      </c>
      <c r="AD226" s="95">
        <f>locallinterp(R226,'BBG rates'!$N$10:$N$369,'BBG rates'!$P$10:$P$369)</f>
        <v>17.332057987027156</v>
      </c>
      <c r="AI226" s="185">
        <f t="shared" si="70"/>
        <v>205</v>
      </c>
      <c r="AJ226" s="127">
        <f>locallinterp(MIN(AI226,CAP_Senior*12),'BBG rates'!$X$24:$X$65,'BBG rates'!$Y$24:$Y$65)</f>
        <v>64.915073420789739</v>
      </c>
      <c r="AK226" s="127">
        <f>locallinterp(MIN(AI226,CAP_CB*12),'BBG rates'!$AA$25:$AA$40,'BBG rates'!$AC$25:$AC$40)</f>
        <v>11</v>
      </c>
      <c r="AL226" s="144">
        <f t="shared" si="71"/>
        <v>20.165562481534256</v>
      </c>
      <c r="AM226" s="142">
        <f>(SUMPRODUCT(AL226:AL$381,G226:G$381)+SUMPRODUCT(AL226:AL$381,H226:H$381))/12</f>
        <v>0</v>
      </c>
    </row>
    <row r="227" spans="1:39" x14ac:dyDescent="0.2">
      <c r="A227" s="7">
        <v>206</v>
      </c>
      <c r="B227" s="7">
        <v>103</v>
      </c>
      <c r="C227" s="7">
        <v>51.5</v>
      </c>
      <c r="D227" s="12">
        <f t="shared" si="63"/>
        <v>17.166666666666668</v>
      </c>
      <c r="E227" s="29">
        <f t="shared" si="61"/>
        <v>0</v>
      </c>
      <c r="F227" s="2">
        <f t="shared" si="64"/>
        <v>0</v>
      </c>
      <c r="G227" s="2">
        <f t="shared" si="72"/>
        <v>0</v>
      </c>
      <c r="H227" s="2">
        <f t="shared" si="73"/>
        <v>0</v>
      </c>
      <c r="I227" s="2">
        <f t="shared" si="62"/>
        <v>0</v>
      </c>
      <c r="J227" s="2">
        <f t="shared" si="79"/>
        <v>0</v>
      </c>
      <c r="K227" s="2">
        <f t="shared" si="65"/>
        <v>0</v>
      </c>
      <c r="L227" s="2">
        <f t="shared" si="65"/>
        <v>0</v>
      </c>
      <c r="M227" s="2"/>
      <c r="N227" s="28">
        <f t="shared" si="80"/>
        <v>0</v>
      </c>
      <c r="O227" s="2">
        <f t="shared" si="74"/>
        <v>0</v>
      </c>
      <c r="P227" s="2">
        <f t="shared" si="75"/>
        <v>0</v>
      </c>
      <c r="R227">
        <f t="shared" si="76"/>
        <v>206</v>
      </c>
      <c r="S227" s="89">
        <f t="shared" si="66"/>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7"/>
        <v>3.8176652614652085E-2</v>
      </c>
      <c r="Y227" s="66">
        <f t="shared" si="67"/>
        <v>0</v>
      </c>
      <c r="Z227" s="72">
        <f t="shared" si="68"/>
        <v>0</v>
      </c>
      <c r="AA227" s="79">
        <f t="shared" si="69"/>
        <v>0</v>
      </c>
      <c r="AB227" s="81">
        <f t="shared" si="78"/>
        <v>0</v>
      </c>
      <c r="AD227" s="95">
        <f>locallinterp(R227,'BBG rates'!$N$10:$N$369,'BBG rates'!$P$10:$P$369)</f>
        <v>17.41466839698964</v>
      </c>
      <c r="AI227" s="185">
        <f t="shared" si="70"/>
        <v>206</v>
      </c>
      <c r="AJ227" s="127">
        <f>locallinterp(MIN(AI227,CAP_Senior*12),'BBG rates'!$X$24:$X$65,'BBG rates'!$Y$24:$Y$65)</f>
        <v>65.005764770749124</v>
      </c>
      <c r="AK227" s="127">
        <f>locallinterp(MIN(AI227,CAP_CB*12),'BBG rates'!$AA$25:$AA$40,'BBG rates'!$AC$25:$AC$40)</f>
        <v>11</v>
      </c>
      <c r="AL227" s="144">
        <f t="shared" si="71"/>
        <v>20.180980011027351</v>
      </c>
      <c r="AM227" s="142">
        <f>(SUMPRODUCT(AL227:AL$381,G227:G$381)+SUMPRODUCT(AL227:AL$381,H227:H$381))/12</f>
        <v>0</v>
      </c>
    </row>
    <row r="228" spans="1:39" x14ac:dyDescent="0.2">
      <c r="A228" s="7">
        <v>207</v>
      </c>
      <c r="B228" s="7">
        <v>103.5</v>
      </c>
      <c r="C228" s="7">
        <v>51.75</v>
      </c>
      <c r="D228" s="12">
        <f t="shared" si="63"/>
        <v>17.25</v>
      </c>
      <c r="E228" s="29">
        <f t="shared" si="61"/>
        <v>0</v>
      </c>
      <c r="F228" s="2">
        <f t="shared" si="64"/>
        <v>0</v>
      </c>
      <c r="G228" s="2">
        <f t="shared" si="72"/>
        <v>0</v>
      </c>
      <c r="H228" s="2">
        <f t="shared" si="73"/>
        <v>0</v>
      </c>
      <c r="I228" s="2">
        <f t="shared" si="62"/>
        <v>0</v>
      </c>
      <c r="J228" s="2">
        <f t="shared" si="79"/>
        <v>0</v>
      </c>
      <c r="K228" s="2">
        <f t="shared" si="65"/>
        <v>0</v>
      </c>
      <c r="L228" s="2">
        <f t="shared" si="65"/>
        <v>0</v>
      </c>
      <c r="M228" s="2"/>
      <c r="N228" s="28">
        <f t="shared" si="80"/>
        <v>0</v>
      </c>
      <c r="O228" s="2">
        <f t="shared" si="74"/>
        <v>0</v>
      </c>
      <c r="P228" s="2">
        <f t="shared" si="75"/>
        <v>0</v>
      </c>
      <c r="R228">
        <f t="shared" si="76"/>
        <v>207</v>
      </c>
      <c r="S228" s="89">
        <f t="shared" si="66"/>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7"/>
        <v>3.9817732542068995E-2</v>
      </c>
      <c r="Y228" s="66">
        <f t="shared" si="67"/>
        <v>0</v>
      </c>
      <c r="Z228" s="72">
        <f t="shared" si="68"/>
        <v>0</v>
      </c>
      <c r="AA228" s="79">
        <f t="shared" si="69"/>
        <v>0</v>
      </c>
      <c r="AB228" s="81">
        <f t="shared" si="78"/>
        <v>0</v>
      </c>
      <c r="AD228" s="95">
        <f>locallinterp(R228,'BBG rates'!$N$10:$N$369,'BBG rates'!$P$10:$P$369)</f>
        <v>17.49725040187996</v>
      </c>
      <c r="AI228" s="185">
        <f t="shared" si="70"/>
        <v>207</v>
      </c>
      <c r="AJ228" s="127">
        <f>locallinterp(MIN(AI228,CAP_Senior*12),'BBG rates'!$X$24:$X$65,'BBG rates'!$Y$24:$Y$65)</f>
        <v>65.09645612070851</v>
      </c>
      <c r="AK228" s="127">
        <f>locallinterp(MIN(AI228,CAP_CB*12),'BBG rates'!$AA$25:$AA$40,'BBG rates'!$AC$25:$AC$40)</f>
        <v>11</v>
      </c>
      <c r="AL228" s="144">
        <f t="shared" si="71"/>
        <v>20.196397540520447</v>
      </c>
      <c r="AM228" s="142">
        <f>(SUMPRODUCT(AL228:AL$381,G228:G$381)+SUMPRODUCT(AL228:AL$381,H228:H$381))/12</f>
        <v>0</v>
      </c>
    </row>
    <row r="229" spans="1:39" x14ac:dyDescent="0.2">
      <c r="A229" s="7">
        <v>208</v>
      </c>
      <c r="B229" s="7">
        <v>104</v>
      </c>
      <c r="C229" s="7">
        <v>52</v>
      </c>
      <c r="D229" s="12">
        <f t="shared" si="63"/>
        <v>17.333333333333332</v>
      </c>
      <c r="E229" s="29">
        <f t="shared" si="61"/>
        <v>0</v>
      </c>
      <c r="F229" s="2">
        <f t="shared" si="64"/>
        <v>0</v>
      </c>
      <c r="G229" s="2">
        <f t="shared" si="72"/>
        <v>0</v>
      </c>
      <c r="H229" s="2">
        <f t="shared" si="73"/>
        <v>0</v>
      </c>
      <c r="I229" s="2">
        <f t="shared" si="62"/>
        <v>0</v>
      </c>
      <c r="J229" s="2">
        <f t="shared" si="79"/>
        <v>0</v>
      </c>
      <c r="K229" s="2">
        <f t="shared" si="65"/>
        <v>0</v>
      </c>
      <c r="L229" s="2">
        <f t="shared" si="65"/>
        <v>0</v>
      </c>
      <c r="M229" s="2"/>
      <c r="N229" s="28">
        <f t="shared" si="80"/>
        <v>0</v>
      </c>
      <c r="O229" s="2">
        <f t="shared" si="74"/>
        <v>0</v>
      </c>
      <c r="P229" s="2">
        <f t="shared" si="75"/>
        <v>0</v>
      </c>
      <c r="R229">
        <f t="shared" si="76"/>
        <v>208</v>
      </c>
      <c r="S229" s="89">
        <f t="shared" si="66"/>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7"/>
        <v>4.1458787783632545E-2</v>
      </c>
      <c r="Y229" s="66">
        <f t="shared" si="67"/>
        <v>0</v>
      </c>
      <c r="Z229" s="72">
        <f t="shared" si="68"/>
        <v>0</v>
      </c>
      <c r="AA229" s="79">
        <f t="shared" si="69"/>
        <v>0</v>
      </c>
      <c r="AB229" s="81">
        <f t="shared" si="78"/>
        <v>0</v>
      </c>
      <c r="AD229" s="95">
        <f>locallinterp(R229,'BBG rates'!$N$10:$N$369,'BBG rates'!$P$10:$P$369)</f>
        <v>17.579804130033498</v>
      </c>
      <c r="AI229" s="185">
        <f t="shared" si="70"/>
        <v>208</v>
      </c>
      <c r="AJ229" s="127">
        <f>locallinterp(MIN(AI229,CAP_Senior*12),'BBG rates'!$X$24:$X$65,'BBG rates'!$Y$24:$Y$65)</f>
        <v>65.187147470667895</v>
      </c>
      <c r="AK229" s="127">
        <f>locallinterp(MIN(AI229,CAP_CB*12),'BBG rates'!$AA$25:$AA$40,'BBG rates'!$AC$25:$AC$40)</f>
        <v>11</v>
      </c>
      <c r="AL229" s="144">
        <f t="shared" si="71"/>
        <v>20.211815070013543</v>
      </c>
      <c r="AM229" s="142">
        <f>(SUMPRODUCT(AL229:AL$381,G229:G$381)+SUMPRODUCT(AL229:AL$381,H229:H$381))/12</f>
        <v>0</v>
      </c>
    </row>
    <row r="230" spans="1:39" x14ac:dyDescent="0.2">
      <c r="A230" s="7">
        <v>209</v>
      </c>
      <c r="B230" s="7">
        <v>104.5</v>
      </c>
      <c r="C230" s="7">
        <v>52.25</v>
      </c>
      <c r="D230" s="12">
        <f t="shared" si="63"/>
        <v>17.416666666666668</v>
      </c>
      <c r="E230" s="29">
        <f t="shared" si="61"/>
        <v>0</v>
      </c>
      <c r="F230" s="2">
        <f t="shared" si="64"/>
        <v>0</v>
      </c>
      <c r="G230" s="2">
        <f t="shared" si="72"/>
        <v>0</v>
      </c>
      <c r="H230" s="2">
        <f t="shared" si="73"/>
        <v>0</v>
      </c>
      <c r="I230" s="2">
        <f t="shared" si="62"/>
        <v>0</v>
      </c>
      <c r="J230" s="2">
        <f t="shared" si="79"/>
        <v>0</v>
      </c>
      <c r="K230" s="2">
        <f t="shared" si="65"/>
        <v>0</v>
      </c>
      <c r="L230" s="2">
        <f t="shared" si="65"/>
        <v>0</v>
      </c>
      <c r="M230" s="2"/>
      <c r="N230" s="28">
        <f t="shared" si="80"/>
        <v>0</v>
      </c>
      <c r="O230" s="2">
        <f t="shared" si="74"/>
        <v>0</v>
      </c>
      <c r="P230" s="2">
        <f t="shared" si="75"/>
        <v>0</v>
      </c>
      <c r="R230">
        <f t="shared" si="76"/>
        <v>209</v>
      </c>
      <c r="S230" s="89">
        <f t="shared" si="66"/>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7"/>
        <v>4.309981833987564E-2</v>
      </c>
      <c r="Y230" s="66">
        <f t="shared" si="67"/>
        <v>0</v>
      </c>
      <c r="Z230" s="72">
        <f t="shared" si="68"/>
        <v>0</v>
      </c>
      <c r="AA230" s="79">
        <f t="shared" si="69"/>
        <v>0</v>
      </c>
      <c r="AB230" s="81">
        <f t="shared" si="78"/>
        <v>0</v>
      </c>
      <c r="AD230" s="95">
        <f>locallinterp(R230,'BBG rates'!$N$10:$N$369,'BBG rates'!$P$10:$P$369)</f>
        <v>17.662329716135112</v>
      </c>
      <c r="AI230" s="185">
        <f t="shared" si="70"/>
        <v>209</v>
      </c>
      <c r="AJ230" s="127">
        <f>locallinterp(MIN(AI230,CAP_Senior*12),'BBG rates'!$X$24:$X$65,'BBG rates'!$Y$24:$Y$65)</f>
        <v>65.277838820627281</v>
      </c>
      <c r="AK230" s="127">
        <f>locallinterp(MIN(AI230,CAP_CB*12),'BBG rates'!$AA$25:$AA$40,'BBG rates'!$AC$25:$AC$40)</f>
        <v>11</v>
      </c>
      <c r="AL230" s="144">
        <f t="shared" si="71"/>
        <v>20.227232599506635</v>
      </c>
      <c r="AM230" s="142">
        <f>(SUMPRODUCT(AL230:AL$381,G230:G$381)+SUMPRODUCT(AL230:AL$381,H230:H$381))/12</f>
        <v>0</v>
      </c>
    </row>
    <row r="231" spans="1:39" x14ac:dyDescent="0.2">
      <c r="A231" s="7">
        <v>210</v>
      </c>
      <c r="B231" s="7">
        <v>105</v>
      </c>
      <c r="C231" s="7">
        <v>52.5</v>
      </c>
      <c r="D231" s="12">
        <f t="shared" si="63"/>
        <v>17.5</v>
      </c>
      <c r="E231" s="29">
        <f t="shared" si="61"/>
        <v>0</v>
      </c>
      <c r="F231" s="2">
        <f t="shared" si="64"/>
        <v>0</v>
      </c>
      <c r="G231" s="2">
        <f t="shared" si="72"/>
        <v>0</v>
      </c>
      <c r="H231" s="2">
        <f t="shared" si="73"/>
        <v>0</v>
      </c>
      <c r="I231" s="2">
        <f t="shared" si="62"/>
        <v>0</v>
      </c>
      <c r="J231" s="2">
        <f t="shared" si="79"/>
        <v>0</v>
      </c>
      <c r="K231" s="2">
        <f t="shared" si="65"/>
        <v>0</v>
      </c>
      <c r="L231" s="2">
        <f t="shared" si="65"/>
        <v>0</v>
      </c>
      <c r="M231" s="2"/>
      <c r="N231" s="28">
        <f t="shared" si="80"/>
        <v>0</v>
      </c>
      <c r="O231" s="2">
        <f t="shared" si="74"/>
        <v>0</v>
      </c>
      <c r="P231" s="2">
        <f t="shared" si="75"/>
        <v>0</v>
      </c>
      <c r="R231">
        <f t="shared" si="76"/>
        <v>210</v>
      </c>
      <c r="S231" s="89">
        <f t="shared" si="66"/>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7"/>
        <v>4.4740824211864094E-2</v>
      </c>
      <c r="Y231" s="66">
        <f t="shared" si="67"/>
        <v>0</v>
      </c>
      <c r="Z231" s="72">
        <f t="shared" si="68"/>
        <v>0</v>
      </c>
      <c r="AA231" s="79">
        <f t="shared" si="69"/>
        <v>0</v>
      </c>
      <c r="AB231" s="81">
        <f t="shared" si="78"/>
        <v>0</v>
      </c>
      <c r="AD231" s="95">
        <f>locallinterp(R231,'BBG rates'!$N$10:$N$369,'BBG rates'!$P$10:$P$369)</f>
        <v>17.744827296250197</v>
      </c>
      <c r="AI231" s="185">
        <f t="shared" si="70"/>
        <v>210</v>
      </c>
      <c r="AJ231" s="127">
        <f>locallinterp(MIN(AI231,CAP_Senior*12),'BBG rates'!$X$24:$X$65,'BBG rates'!$Y$24:$Y$65)</f>
        <v>65.368530170586666</v>
      </c>
      <c r="AK231" s="127">
        <f>locallinterp(MIN(AI231,CAP_CB*12),'BBG rates'!$AA$25:$AA$40,'BBG rates'!$AC$25:$AC$40)</f>
        <v>11</v>
      </c>
      <c r="AL231" s="144">
        <f t="shared" si="71"/>
        <v>20.242650128999735</v>
      </c>
      <c r="AM231" s="142">
        <f>(SUMPRODUCT(AL231:AL$381,G231:G$381)+SUMPRODUCT(AL231:AL$381,H231:H$381))/12</f>
        <v>0</v>
      </c>
    </row>
    <row r="232" spans="1:39" x14ac:dyDescent="0.2">
      <c r="A232" s="7">
        <v>211</v>
      </c>
      <c r="B232" s="7">
        <v>105.5</v>
      </c>
      <c r="C232" s="7">
        <v>52.75</v>
      </c>
      <c r="D232" s="12">
        <f t="shared" si="63"/>
        <v>17.583333333333332</v>
      </c>
      <c r="E232" s="29">
        <f t="shared" si="61"/>
        <v>0</v>
      </c>
      <c r="F232" s="2">
        <f t="shared" si="64"/>
        <v>0</v>
      </c>
      <c r="G232" s="2">
        <f t="shared" si="72"/>
        <v>0</v>
      </c>
      <c r="H232" s="2">
        <f t="shared" si="73"/>
        <v>0</v>
      </c>
      <c r="I232" s="2">
        <f t="shared" si="62"/>
        <v>0</v>
      </c>
      <c r="J232" s="2">
        <f t="shared" si="79"/>
        <v>0</v>
      </c>
      <c r="K232" s="2">
        <f t="shared" si="65"/>
        <v>0</v>
      </c>
      <c r="L232" s="2">
        <f t="shared" si="65"/>
        <v>0</v>
      </c>
      <c r="M232" s="2"/>
      <c r="N232" s="28">
        <f t="shared" si="80"/>
        <v>0</v>
      </c>
      <c r="O232" s="2">
        <f t="shared" si="74"/>
        <v>0</v>
      </c>
      <c r="P232" s="2">
        <f t="shared" si="75"/>
        <v>0</v>
      </c>
      <c r="R232">
        <f t="shared" si="76"/>
        <v>211</v>
      </c>
      <c r="S232" s="89">
        <f t="shared" si="66"/>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7"/>
        <v>4.6381805400130816E-2</v>
      </c>
      <c r="Y232" s="66">
        <f t="shared" si="67"/>
        <v>0</v>
      </c>
      <c r="Z232" s="72">
        <f t="shared" si="68"/>
        <v>0</v>
      </c>
      <c r="AA232" s="79">
        <f t="shared" si="69"/>
        <v>0</v>
      </c>
      <c r="AB232" s="81">
        <f t="shared" si="78"/>
        <v>0</v>
      </c>
      <c r="AD232" s="95">
        <f>locallinterp(R232,'BBG rates'!$N$10:$N$369,'BBG rates'!$P$10:$P$369)</f>
        <v>17.8272970078269</v>
      </c>
      <c r="AI232" s="185">
        <f t="shared" si="70"/>
        <v>211</v>
      </c>
      <c r="AJ232" s="127">
        <f>locallinterp(MIN(AI232,CAP_Senior*12),'BBG rates'!$X$24:$X$65,'BBG rates'!$Y$24:$Y$65)</f>
        <v>65.459221520546052</v>
      </c>
      <c r="AK232" s="127">
        <f>locallinterp(MIN(AI232,CAP_CB*12),'BBG rates'!$AA$25:$AA$40,'BBG rates'!$AC$25:$AC$40)</f>
        <v>11</v>
      </c>
      <c r="AL232" s="144">
        <f t="shared" si="71"/>
        <v>20.258067658492827</v>
      </c>
      <c r="AM232" s="142">
        <f>(SUMPRODUCT(AL232:AL$381,G232:G$381)+SUMPRODUCT(AL232:AL$381,H232:H$381))/12</f>
        <v>0</v>
      </c>
    </row>
    <row r="233" spans="1:39" x14ac:dyDescent="0.2">
      <c r="A233" s="7">
        <v>212</v>
      </c>
      <c r="B233" s="7">
        <v>106</v>
      </c>
      <c r="C233" s="7">
        <v>53</v>
      </c>
      <c r="D233" s="12">
        <f t="shared" si="63"/>
        <v>17.666666666666668</v>
      </c>
      <c r="E233" s="29">
        <f t="shared" si="61"/>
        <v>0</v>
      </c>
      <c r="F233" s="2">
        <f t="shared" si="64"/>
        <v>0</v>
      </c>
      <c r="G233" s="2">
        <f t="shared" si="72"/>
        <v>0</v>
      </c>
      <c r="H233" s="2">
        <f t="shared" si="73"/>
        <v>0</v>
      </c>
      <c r="I233" s="2">
        <f t="shared" si="62"/>
        <v>0</v>
      </c>
      <c r="J233" s="2">
        <f t="shared" si="79"/>
        <v>0</v>
      </c>
      <c r="K233" s="2">
        <f t="shared" si="65"/>
        <v>0</v>
      </c>
      <c r="L233" s="2">
        <f t="shared" si="65"/>
        <v>0</v>
      </c>
      <c r="M233" s="2"/>
      <c r="N233" s="28">
        <f t="shared" si="80"/>
        <v>0</v>
      </c>
      <c r="O233" s="2">
        <f t="shared" si="74"/>
        <v>0</v>
      </c>
      <c r="P233" s="2">
        <f t="shared" si="75"/>
        <v>0</v>
      </c>
      <c r="R233">
        <f t="shared" si="76"/>
        <v>212</v>
      </c>
      <c r="S233" s="89">
        <f t="shared" si="66"/>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7"/>
        <v>4.8022761905475164E-2</v>
      </c>
      <c r="Y233" s="66">
        <f t="shared" si="67"/>
        <v>0</v>
      </c>
      <c r="Z233" s="72">
        <f t="shared" si="68"/>
        <v>0</v>
      </c>
      <c r="AA233" s="79">
        <f t="shared" si="69"/>
        <v>0</v>
      </c>
      <c r="AB233" s="81">
        <f t="shared" si="78"/>
        <v>0</v>
      </c>
      <c r="AD233" s="95">
        <f>locallinterp(R233,'BBG rates'!$N$10:$N$369,'BBG rates'!$P$10:$P$369)</f>
        <v>17.909738992177694</v>
      </c>
      <c r="AI233" s="185">
        <f t="shared" si="70"/>
        <v>212</v>
      </c>
      <c r="AJ233" s="127">
        <f>locallinterp(MIN(AI233,CAP_Senior*12),'BBG rates'!$X$24:$X$65,'BBG rates'!$Y$24:$Y$65)</f>
        <v>65.549912870505437</v>
      </c>
      <c r="AK233" s="127">
        <f>locallinterp(MIN(AI233,CAP_CB*12),'BBG rates'!$AA$25:$AA$40,'BBG rates'!$AC$25:$AC$40)</f>
        <v>11</v>
      </c>
      <c r="AL233" s="144">
        <f t="shared" si="71"/>
        <v>20.273485187985926</v>
      </c>
      <c r="AM233" s="142">
        <f>(SUMPRODUCT(AL233:AL$381,G233:G$381)+SUMPRODUCT(AL233:AL$381,H233:H$381))/12</f>
        <v>0</v>
      </c>
    </row>
    <row r="234" spans="1:39" x14ac:dyDescent="0.2">
      <c r="A234" s="7">
        <v>213</v>
      </c>
      <c r="B234" s="7">
        <v>106.5</v>
      </c>
      <c r="C234" s="7">
        <v>53.25</v>
      </c>
      <c r="D234" s="12">
        <f t="shared" si="63"/>
        <v>17.75</v>
      </c>
      <c r="E234" s="29">
        <f t="shared" si="61"/>
        <v>0</v>
      </c>
      <c r="F234" s="2">
        <f t="shared" si="64"/>
        <v>0</v>
      </c>
      <c r="G234" s="2">
        <f t="shared" si="72"/>
        <v>0</v>
      </c>
      <c r="H234" s="2">
        <f t="shared" si="73"/>
        <v>0</v>
      </c>
      <c r="I234" s="2">
        <f t="shared" si="62"/>
        <v>0</v>
      </c>
      <c r="J234" s="2">
        <f t="shared" si="79"/>
        <v>0</v>
      </c>
      <c r="K234" s="2">
        <f t="shared" si="65"/>
        <v>0</v>
      </c>
      <c r="L234" s="2">
        <f t="shared" si="65"/>
        <v>0</v>
      </c>
      <c r="M234" s="2"/>
      <c r="N234" s="28">
        <f t="shared" si="80"/>
        <v>0</v>
      </c>
      <c r="O234" s="2">
        <f t="shared" si="74"/>
        <v>0</v>
      </c>
      <c r="P234" s="2">
        <f t="shared" si="75"/>
        <v>0</v>
      </c>
      <c r="R234">
        <f t="shared" si="76"/>
        <v>213</v>
      </c>
      <c r="S234" s="89">
        <f t="shared" si="66"/>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7"/>
        <v>4.9663693728962954E-2</v>
      </c>
      <c r="Y234" s="66">
        <f t="shared" si="67"/>
        <v>0</v>
      </c>
      <c r="Z234" s="72">
        <f t="shared" si="68"/>
        <v>0</v>
      </c>
      <c r="AA234" s="79">
        <f t="shared" si="69"/>
        <v>0</v>
      </c>
      <c r="AB234" s="81">
        <f t="shared" si="78"/>
        <v>0</v>
      </c>
      <c r="AD234" s="95">
        <f>locallinterp(R234,'BBG rates'!$N$10:$N$369,'BBG rates'!$P$10:$P$369)</f>
        <v>17.992153387030825</v>
      </c>
      <c r="AI234" s="185">
        <f t="shared" si="70"/>
        <v>213</v>
      </c>
      <c r="AJ234" s="127">
        <f>locallinterp(MIN(AI234,CAP_Senior*12),'BBG rates'!$X$24:$X$65,'BBG rates'!$Y$24:$Y$65)</f>
        <v>65.640604220464823</v>
      </c>
      <c r="AK234" s="127">
        <f>locallinterp(MIN(AI234,CAP_CB*12),'BBG rates'!$AA$25:$AA$40,'BBG rates'!$AC$25:$AC$40)</f>
        <v>11</v>
      </c>
      <c r="AL234" s="144">
        <f t="shared" si="71"/>
        <v>20.288902717479019</v>
      </c>
      <c r="AM234" s="142">
        <f>(SUMPRODUCT(AL234:AL$381,G234:G$381)+SUMPRODUCT(AL234:AL$381,H234:H$381))/12</f>
        <v>0</v>
      </c>
    </row>
    <row r="235" spans="1:39" x14ac:dyDescent="0.2">
      <c r="A235" s="7">
        <v>214</v>
      </c>
      <c r="B235" s="7">
        <v>107</v>
      </c>
      <c r="C235" s="7">
        <v>53.5</v>
      </c>
      <c r="D235" s="12">
        <f t="shared" si="63"/>
        <v>17.833333333333332</v>
      </c>
      <c r="E235" s="29">
        <f t="shared" si="61"/>
        <v>0</v>
      </c>
      <c r="F235" s="2">
        <f t="shared" si="64"/>
        <v>0</v>
      </c>
      <c r="G235" s="2">
        <f t="shared" si="72"/>
        <v>0</v>
      </c>
      <c r="H235" s="2">
        <f t="shared" si="73"/>
        <v>0</v>
      </c>
      <c r="I235" s="2">
        <f t="shared" si="62"/>
        <v>0</v>
      </c>
      <c r="J235" s="2">
        <f t="shared" si="79"/>
        <v>0</v>
      </c>
      <c r="K235" s="2">
        <f t="shared" si="65"/>
        <v>0</v>
      </c>
      <c r="L235" s="2">
        <f t="shared" si="65"/>
        <v>0</v>
      </c>
      <c r="M235" s="2"/>
      <c r="N235" s="28">
        <f t="shared" si="80"/>
        <v>0</v>
      </c>
      <c r="O235" s="2">
        <f t="shared" si="74"/>
        <v>0</v>
      </c>
      <c r="P235" s="2">
        <f t="shared" si="75"/>
        <v>0</v>
      </c>
      <c r="R235">
        <f t="shared" si="76"/>
        <v>214</v>
      </c>
      <c r="S235" s="89">
        <f t="shared" si="66"/>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7"/>
        <v>5.1304600871127093E-2</v>
      </c>
      <c r="Y235" s="66">
        <f t="shared" si="67"/>
        <v>0</v>
      </c>
      <c r="Z235" s="72">
        <f t="shared" si="68"/>
        <v>0</v>
      </c>
      <c r="AA235" s="79">
        <f t="shared" si="69"/>
        <v>0</v>
      </c>
      <c r="AB235" s="81">
        <f t="shared" si="78"/>
        <v>0</v>
      </c>
      <c r="AD235" s="95">
        <f>locallinterp(R235,'BBG rates'!$N$10:$N$369,'BBG rates'!$P$10:$P$369)</f>
        <v>18.074540336462064</v>
      </c>
      <c r="AI235" s="185">
        <f t="shared" si="70"/>
        <v>214</v>
      </c>
      <c r="AJ235" s="127">
        <f>locallinterp(MIN(AI235,CAP_Senior*12),'BBG rates'!$X$24:$X$65,'BBG rates'!$Y$24:$Y$65)</f>
        <v>65.731295570424209</v>
      </c>
      <c r="AK235" s="127">
        <f>locallinterp(MIN(AI235,CAP_CB*12),'BBG rates'!$AA$25:$AA$40,'BBG rates'!$AC$25:$AC$40)</f>
        <v>11</v>
      </c>
      <c r="AL235" s="144">
        <f t="shared" si="71"/>
        <v>20.304320246972114</v>
      </c>
      <c r="AM235" s="142">
        <f>(SUMPRODUCT(AL235:AL$381,G235:G$381)+SUMPRODUCT(AL235:AL$381,H235:H$381))/12</f>
        <v>0</v>
      </c>
    </row>
    <row r="236" spans="1:39" x14ac:dyDescent="0.2">
      <c r="A236" s="7">
        <v>215</v>
      </c>
      <c r="B236" s="7">
        <v>107.5</v>
      </c>
      <c r="C236" s="7">
        <v>53.75</v>
      </c>
      <c r="D236" s="12">
        <f t="shared" si="63"/>
        <v>17.916666666666668</v>
      </c>
      <c r="E236" s="29">
        <f t="shared" si="61"/>
        <v>0</v>
      </c>
      <c r="F236" s="2">
        <f t="shared" si="64"/>
        <v>0</v>
      </c>
      <c r="G236" s="2">
        <f t="shared" si="72"/>
        <v>0</v>
      </c>
      <c r="H236" s="2">
        <f t="shared" si="73"/>
        <v>0</v>
      </c>
      <c r="I236" s="2">
        <f t="shared" si="62"/>
        <v>0</v>
      </c>
      <c r="J236" s="2">
        <f t="shared" si="79"/>
        <v>0</v>
      </c>
      <c r="K236" s="2">
        <f t="shared" si="65"/>
        <v>0</v>
      </c>
      <c r="L236" s="2">
        <f t="shared" si="65"/>
        <v>0</v>
      </c>
      <c r="M236" s="2"/>
      <c r="N236" s="28">
        <f t="shared" si="80"/>
        <v>0</v>
      </c>
      <c r="O236" s="2">
        <f t="shared" si="74"/>
        <v>0</v>
      </c>
      <c r="P236" s="2">
        <f t="shared" si="75"/>
        <v>0</v>
      </c>
      <c r="R236">
        <f t="shared" si="76"/>
        <v>215</v>
      </c>
      <c r="S236" s="89">
        <f t="shared" si="66"/>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7"/>
        <v>5.2945483332500487E-2</v>
      </c>
      <c r="Y236" s="66">
        <f t="shared" si="67"/>
        <v>0</v>
      </c>
      <c r="Z236" s="72">
        <f t="shared" si="68"/>
        <v>0</v>
      </c>
      <c r="AA236" s="79">
        <f t="shared" si="69"/>
        <v>0</v>
      </c>
      <c r="AB236" s="81">
        <f t="shared" si="78"/>
        <v>0</v>
      </c>
      <c r="AD236" s="95">
        <f>locallinterp(R236,'BBG rates'!$N$10:$N$369,'BBG rates'!$P$10:$P$369)</f>
        <v>18.156899980963278</v>
      </c>
      <c r="AI236" s="185">
        <f t="shared" si="70"/>
        <v>215</v>
      </c>
      <c r="AJ236" s="127">
        <f>locallinterp(MIN(AI236,CAP_Senior*12),'BBG rates'!$X$24:$X$65,'BBG rates'!$Y$24:$Y$65)</f>
        <v>65.821986920383594</v>
      </c>
      <c r="AK236" s="127">
        <f>locallinterp(MIN(AI236,CAP_CB*12),'BBG rates'!$AA$25:$AA$40,'BBG rates'!$AC$25:$AC$40)</f>
        <v>11</v>
      </c>
      <c r="AL236" s="144">
        <f t="shared" si="71"/>
        <v>20.31973777646521</v>
      </c>
      <c r="AM236" s="142">
        <f>(SUMPRODUCT(AL236:AL$381,G236:G$381)+SUMPRODUCT(AL236:AL$381,H236:H$381))/12</f>
        <v>0</v>
      </c>
    </row>
    <row r="237" spans="1:39" x14ac:dyDescent="0.2">
      <c r="A237" s="7">
        <v>216</v>
      </c>
      <c r="B237" s="7">
        <v>108</v>
      </c>
      <c r="C237" s="7">
        <v>54</v>
      </c>
      <c r="D237" s="12">
        <f t="shared" si="63"/>
        <v>18</v>
      </c>
      <c r="E237" s="29">
        <f t="shared" si="61"/>
        <v>0</v>
      </c>
      <c r="F237" s="2">
        <f t="shared" si="64"/>
        <v>0</v>
      </c>
      <c r="G237" s="2">
        <f t="shared" si="72"/>
        <v>0</v>
      </c>
      <c r="H237" s="2">
        <f t="shared" si="73"/>
        <v>0</v>
      </c>
      <c r="I237" s="2">
        <f t="shared" si="62"/>
        <v>0</v>
      </c>
      <c r="J237" s="2">
        <f t="shared" si="79"/>
        <v>0</v>
      </c>
      <c r="K237" s="2">
        <f t="shared" si="65"/>
        <v>0</v>
      </c>
      <c r="L237" s="2">
        <f t="shared" si="65"/>
        <v>0</v>
      </c>
      <c r="M237" s="2"/>
      <c r="N237" s="28">
        <f t="shared" si="80"/>
        <v>0</v>
      </c>
      <c r="O237" s="2">
        <f t="shared" si="74"/>
        <v>0</v>
      </c>
      <c r="P237" s="2">
        <f t="shared" si="75"/>
        <v>0</v>
      </c>
      <c r="R237">
        <f t="shared" si="76"/>
        <v>216</v>
      </c>
      <c r="S237" s="89">
        <f t="shared" si="66"/>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7"/>
        <v>5.4586341114415404E-2</v>
      </c>
      <c r="Y237" s="66">
        <f t="shared" si="67"/>
        <v>0</v>
      </c>
      <c r="Z237" s="72">
        <f t="shared" si="68"/>
        <v>0</v>
      </c>
      <c r="AA237" s="79">
        <f t="shared" si="69"/>
        <v>0</v>
      </c>
      <c r="AB237" s="81">
        <f t="shared" si="78"/>
        <v>0</v>
      </c>
      <c r="AD237" s="95">
        <f>locallinterp(R237,'BBG rates'!$N$10:$N$369,'BBG rates'!$P$10:$P$369)</f>
        <v>18.239232467373551</v>
      </c>
      <c r="AI237" s="185">
        <f t="shared" si="70"/>
        <v>216</v>
      </c>
      <c r="AJ237" s="127">
        <f>locallinterp(MIN(AI237,CAP_Senior*12),'BBG rates'!$X$24:$X$65,'BBG rates'!$Y$24:$Y$65)</f>
        <v>65.91267827034298</v>
      </c>
      <c r="AK237" s="127">
        <f>locallinterp(MIN(AI237,CAP_CB*12),'BBG rates'!$AA$25:$AA$40,'BBG rates'!$AC$25:$AC$40)</f>
        <v>11</v>
      </c>
      <c r="AL237" s="144">
        <f t="shared" si="71"/>
        <v>20.335155305958306</v>
      </c>
      <c r="AM237" s="142">
        <f>(SUMPRODUCT(AL237:AL$381,G237:G$381)+SUMPRODUCT(AL237:AL$381,H237:H$381))/12</f>
        <v>0</v>
      </c>
    </row>
    <row r="238" spans="1:39" x14ac:dyDescent="0.2">
      <c r="A238" s="7">
        <v>217</v>
      </c>
      <c r="B238" s="7">
        <v>108.5</v>
      </c>
      <c r="C238" s="7">
        <v>54.25</v>
      </c>
      <c r="D238" s="12">
        <f t="shared" si="63"/>
        <v>18.083333333333332</v>
      </c>
      <c r="E238" s="29">
        <f t="shared" si="61"/>
        <v>0</v>
      </c>
      <c r="F238" s="2">
        <f t="shared" si="64"/>
        <v>0</v>
      </c>
      <c r="G238" s="2">
        <f t="shared" si="72"/>
        <v>0</v>
      </c>
      <c r="H238" s="2">
        <f t="shared" si="73"/>
        <v>0</v>
      </c>
      <c r="I238" s="2">
        <f t="shared" si="62"/>
        <v>0</v>
      </c>
      <c r="J238" s="2">
        <f t="shared" si="79"/>
        <v>0</v>
      </c>
      <c r="K238" s="2">
        <f t="shared" si="65"/>
        <v>0</v>
      </c>
      <c r="L238" s="2">
        <f t="shared" si="65"/>
        <v>0</v>
      </c>
      <c r="M238" s="2"/>
      <c r="N238" s="28">
        <f t="shared" si="80"/>
        <v>0</v>
      </c>
      <c r="O238" s="2">
        <f t="shared" si="74"/>
        <v>0</v>
      </c>
      <c r="P238" s="2">
        <f t="shared" si="75"/>
        <v>0</v>
      </c>
      <c r="R238">
        <f t="shared" si="76"/>
        <v>217</v>
      </c>
      <c r="S238" s="89">
        <f t="shared" si="66"/>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7"/>
        <v>5.6227174217404752E-2</v>
      </c>
      <c r="Y238" s="66">
        <f t="shared" si="67"/>
        <v>0</v>
      </c>
      <c r="Z238" s="72">
        <f t="shared" si="68"/>
        <v>0</v>
      </c>
      <c r="AA238" s="79">
        <f t="shared" si="69"/>
        <v>0</v>
      </c>
      <c r="AB238" s="81">
        <f t="shared" si="78"/>
        <v>0</v>
      </c>
      <c r="AD238" s="95">
        <f>locallinterp(R238,'BBG rates'!$N$10:$N$369,'BBG rates'!$P$10:$P$369)</f>
        <v>18.321537938948353</v>
      </c>
      <c r="AI238" s="185">
        <f t="shared" si="70"/>
        <v>217</v>
      </c>
      <c r="AJ238" s="127">
        <f>locallinterp(MIN(AI238,CAP_Senior*12),'BBG rates'!$X$24:$X$65,'BBG rates'!$Y$24:$Y$65)</f>
        <v>65.998464928091821</v>
      </c>
      <c r="AK238" s="127">
        <f>locallinterp(MIN(AI238,CAP_CB*12),'BBG rates'!$AA$25:$AA$40,'BBG rates'!$AC$25:$AC$40)</f>
        <v>11</v>
      </c>
      <c r="AL238" s="144">
        <f t="shared" si="71"/>
        <v>20.34973903777561</v>
      </c>
      <c r="AM238" s="142">
        <f>(SUMPRODUCT(AL238:AL$381,G238:G$381)+SUMPRODUCT(AL238:AL$381,H238:H$381))/12</f>
        <v>0</v>
      </c>
    </row>
    <row r="239" spans="1:39" x14ac:dyDescent="0.2">
      <c r="A239" s="7">
        <v>218</v>
      </c>
      <c r="B239" s="7">
        <v>109</v>
      </c>
      <c r="C239" s="7">
        <v>54.5</v>
      </c>
      <c r="D239" s="12">
        <f t="shared" si="63"/>
        <v>18.166666666666668</v>
      </c>
      <c r="E239" s="29">
        <f t="shared" si="61"/>
        <v>0</v>
      </c>
      <c r="F239" s="2">
        <f t="shared" si="64"/>
        <v>0</v>
      </c>
      <c r="G239" s="2">
        <f t="shared" si="72"/>
        <v>0</v>
      </c>
      <c r="H239" s="2">
        <f t="shared" si="73"/>
        <v>0</v>
      </c>
      <c r="I239" s="2">
        <f t="shared" si="62"/>
        <v>0</v>
      </c>
      <c r="J239" s="2">
        <f t="shared" si="79"/>
        <v>0</v>
      </c>
      <c r="K239" s="2">
        <f t="shared" si="65"/>
        <v>0</v>
      </c>
      <c r="L239" s="2">
        <f t="shared" si="65"/>
        <v>0</v>
      </c>
      <c r="M239" s="2"/>
      <c r="N239" s="28">
        <f t="shared" si="80"/>
        <v>0</v>
      </c>
      <c r="O239" s="2">
        <f t="shared" si="74"/>
        <v>0</v>
      </c>
      <c r="P239" s="2">
        <f t="shared" si="75"/>
        <v>0</v>
      </c>
      <c r="R239">
        <f t="shared" si="76"/>
        <v>218</v>
      </c>
      <c r="S239" s="89">
        <f t="shared" si="66"/>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7"/>
        <v>5.7867982642001436E-2</v>
      </c>
      <c r="Y239" s="66">
        <f t="shared" si="67"/>
        <v>0</v>
      </c>
      <c r="Z239" s="72">
        <f t="shared" si="68"/>
        <v>0</v>
      </c>
      <c r="AA239" s="79">
        <f t="shared" si="69"/>
        <v>0</v>
      </c>
      <c r="AB239" s="81">
        <f t="shared" si="78"/>
        <v>0</v>
      </c>
      <c r="AD239" s="95">
        <f>locallinterp(R239,'BBG rates'!$N$10:$N$369,'BBG rates'!$P$10:$P$369)</f>
        <v>18.403816542806567</v>
      </c>
      <c r="AI239" s="185">
        <f t="shared" si="70"/>
        <v>218</v>
      </c>
      <c r="AJ239" s="127">
        <f>locallinterp(MIN(AI239,CAP_Senior*12),'BBG rates'!$X$24:$X$65,'BBG rates'!$Y$24:$Y$65)</f>
        <v>66.084251585840661</v>
      </c>
      <c r="AK239" s="127">
        <f>locallinterp(MIN(AI239,CAP_CB*12),'BBG rates'!$AA$25:$AA$40,'BBG rates'!$AC$25:$AC$40)</f>
        <v>11</v>
      </c>
      <c r="AL239" s="144">
        <f t="shared" si="71"/>
        <v>20.36432276959291</v>
      </c>
      <c r="AM239" s="142">
        <f>(SUMPRODUCT(AL239:AL$381,G239:G$381)+SUMPRODUCT(AL239:AL$381,H239:H$381))/12</f>
        <v>0</v>
      </c>
    </row>
    <row r="240" spans="1:39" x14ac:dyDescent="0.2">
      <c r="A240" s="7">
        <v>219</v>
      </c>
      <c r="B240" s="7">
        <v>109.5</v>
      </c>
      <c r="C240" s="7">
        <v>54.75</v>
      </c>
      <c r="D240" s="12">
        <f t="shared" si="63"/>
        <v>18.25</v>
      </c>
      <c r="E240" s="29">
        <f t="shared" si="61"/>
        <v>0</v>
      </c>
      <c r="F240" s="2">
        <f t="shared" si="64"/>
        <v>0</v>
      </c>
      <c r="G240" s="2">
        <f t="shared" si="72"/>
        <v>0</v>
      </c>
      <c r="H240" s="2">
        <f t="shared" si="73"/>
        <v>0</v>
      </c>
      <c r="I240" s="2">
        <f t="shared" si="62"/>
        <v>0</v>
      </c>
      <c r="J240" s="2">
        <f t="shared" si="79"/>
        <v>0</v>
      </c>
      <c r="K240" s="2">
        <f t="shared" si="65"/>
        <v>0</v>
      </c>
      <c r="L240" s="2">
        <f t="shared" si="65"/>
        <v>0</v>
      </c>
      <c r="M240" s="2"/>
      <c r="N240" s="28">
        <f t="shared" si="80"/>
        <v>0</v>
      </c>
      <c r="O240" s="2">
        <f t="shared" si="74"/>
        <v>0</v>
      </c>
      <c r="P240" s="2">
        <f t="shared" si="75"/>
        <v>0</v>
      </c>
      <c r="R240">
        <f t="shared" si="76"/>
        <v>219</v>
      </c>
      <c r="S240" s="89">
        <f t="shared" si="66"/>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7"/>
        <v>5.9508766389271273E-2</v>
      </c>
      <c r="Y240" s="66">
        <f t="shared" si="67"/>
        <v>0</v>
      </c>
      <c r="Z240" s="72">
        <f t="shared" si="68"/>
        <v>0</v>
      </c>
      <c r="AA240" s="79">
        <f t="shared" si="69"/>
        <v>0</v>
      </c>
      <c r="AB240" s="81">
        <f t="shared" si="78"/>
        <v>0</v>
      </c>
      <c r="AD240" s="95">
        <f>locallinterp(R240,'BBG rates'!$N$10:$N$369,'BBG rates'!$P$10:$P$369)</f>
        <v>18.486068427450789</v>
      </c>
      <c r="AI240" s="185">
        <f t="shared" si="70"/>
        <v>219</v>
      </c>
      <c r="AJ240" s="127">
        <f>locallinterp(MIN(AI240,CAP_Senior*12),'BBG rates'!$X$24:$X$65,'BBG rates'!$Y$24:$Y$65)</f>
        <v>66.170038243589488</v>
      </c>
      <c r="AK240" s="127">
        <f>locallinterp(MIN(AI240,CAP_CB*12),'BBG rates'!$AA$25:$AA$40,'BBG rates'!$AC$25:$AC$40)</f>
        <v>11</v>
      </c>
      <c r="AL240" s="144">
        <f t="shared" si="71"/>
        <v>20.378906501410214</v>
      </c>
      <c r="AM240" s="142">
        <f>(SUMPRODUCT(AL240:AL$381,G240:G$381)+SUMPRODUCT(AL240:AL$381,H240:H$381))/12</f>
        <v>0</v>
      </c>
    </row>
    <row r="241" spans="1:39" x14ac:dyDescent="0.2">
      <c r="A241" s="7">
        <v>220</v>
      </c>
      <c r="B241" s="7">
        <v>110</v>
      </c>
      <c r="C241" s="7">
        <v>55</v>
      </c>
      <c r="D241" s="12">
        <f t="shared" si="63"/>
        <v>18.333333333333332</v>
      </c>
      <c r="E241" s="29">
        <f t="shared" si="61"/>
        <v>0</v>
      </c>
      <c r="F241" s="2">
        <f t="shared" si="64"/>
        <v>0</v>
      </c>
      <c r="G241" s="2">
        <f t="shared" si="72"/>
        <v>0</v>
      </c>
      <c r="H241" s="2">
        <f t="shared" si="73"/>
        <v>0</v>
      </c>
      <c r="I241" s="2">
        <f t="shared" si="62"/>
        <v>0</v>
      </c>
      <c r="J241" s="2">
        <f t="shared" si="79"/>
        <v>0</v>
      </c>
      <c r="K241" s="2">
        <f t="shared" si="65"/>
        <v>0</v>
      </c>
      <c r="L241" s="2">
        <f t="shared" si="65"/>
        <v>0</v>
      </c>
      <c r="M241" s="2"/>
      <c r="N241" s="28">
        <f t="shared" si="80"/>
        <v>0</v>
      </c>
      <c r="O241" s="2">
        <f t="shared" si="74"/>
        <v>0</v>
      </c>
      <c r="P241" s="2">
        <f t="shared" si="75"/>
        <v>0</v>
      </c>
      <c r="R241">
        <f t="shared" si="76"/>
        <v>220</v>
      </c>
      <c r="S241" s="89">
        <f t="shared" si="66"/>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7"/>
        <v>6.1149525459747167E-2</v>
      </c>
      <c r="Y241" s="66">
        <f t="shared" si="67"/>
        <v>0</v>
      </c>
      <c r="Z241" s="72">
        <f t="shared" si="68"/>
        <v>0</v>
      </c>
      <c r="AA241" s="79">
        <f t="shared" si="69"/>
        <v>0</v>
      </c>
      <c r="AB241" s="81">
        <f t="shared" si="78"/>
        <v>0</v>
      </c>
      <c r="AD241" s="95">
        <f>locallinterp(R241,'BBG rates'!$N$10:$N$369,'BBG rates'!$P$10:$P$369)</f>
        <v>18.568293745246759</v>
      </c>
      <c r="AI241" s="185">
        <f t="shared" si="70"/>
        <v>220</v>
      </c>
      <c r="AJ241" s="127">
        <f>locallinterp(MIN(AI241,CAP_Senior*12),'BBG rates'!$X$24:$X$65,'BBG rates'!$Y$24:$Y$65)</f>
        <v>66.255824901338329</v>
      </c>
      <c r="AK241" s="127">
        <f>locallinterp(MIN(AI241,CAP_CB*12),'BBG rates'!$AA$25:$AA$40,'BBG rates'!$AC$25:$AC$40)</f>
        <v>11</v>
      </c>
      <c r="AL241" s="144">
        <f t="shared" si="71"/>
        <v>20.393490233227517</v>
      </c>
      <c r="AM241" s="142">
        <f>(SUMPRODUCT(AL241:AL$381,G241:G$381)+SUMPRODUCT(AL241:AL$381,H241:H$381))/12</f>
        <v>0</v>
      </c>
    </row>
    <row r="242" spans="1:39" x14ac:dyDescent="0.2">
      <c r="A242" s="7">
        <v>221</v>
      </c>
      <c r="B242" s="7">
        <v>110.5</v>
      </c>
      <c r="C242" s="7">
        <v>55.25</v>
      </c>
      <c r="D242" s="12">
        <f t="shared" si="63"/>
        <v>18.416666666666668</v>
      </c>
      <c r="E242" s="29">
        <f t="shared" si="61"/>
        <v>0</v>
      </c>
      <c r="F242" s="2">
        <f t="shared" si="64"/>
        <v>0</v>
      </c>
      <c r="G242" s="2">
        <f t="shared" si="72"/>
        <v>0</v>
      </c>
      <c r="H242" s="2">
        <f t="shared" si="73"/>
        <v>0</v>
      </c>
      <c r="I242" s="2">
        <f t="shared" si="62"/>
        <v>0</v>
      </c>
      <c r="J242" s="2">
        <f t="shared" si="79"/>
        <v>0</v>
      </c>
      <c r="K242" s="2">
        <f t="shared" si="65"/>
        <v>0</v>
      </c>
      <c r="L242" s="2">
        <f t="shared" si="65"/>
        <v>0</v>
      </c>
      <c r="M242" s="2"/>
      <c r="N242" s="28">
        <f t="shared" si="80"/>
        <v>0</v>
      </c>
      <c r="O242" s="2">
        <f t="shared" si="74"/>
        <v>0</v>
      </c>
      <c r="P242" s="2">
        <f t="shared" si="75"/>
        <v>0</v>
      </c>
      <c r="R242">
        <f t="shared" si="76"/>
        <v>221</v>
      </c>
      <c r="S242" s="89">
        <f t="shared" si="66"/>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7"/>
        <v>6.2790259854494934E-2</v>
      </c>
      <c r="Y242" s="66">
        <f t="shared" si="67"/>
        <v>0</v>
      </c>
      <c r="Z242" s="72">
        <f t="shared" si="68"/>
        <v>0</v>
      </c>
      <c r="AA242" s="79">
        <f t="shared" si="69"/>
        <v>0</v>
      </c>
      <c r="AB242" s="81">
        <f t="shared" si="78"/>
        <v>0</v>
      </c>
      <c r="AD242" s="95">
        <f>locallinterp(R242,'BBG rates'!$N$10:$N$369,'BBG rates'!$P$10:$P$369)</f>
        <v>18.650492644977131</v>
      </c>
      <c r="AI242" s="185">
        <f t="shared" si="70"/>
        <v>221</v>
      </c>
      <c r="AJ242" s="127">
        <f>locallinterp(MIN(AI242,CAP_Senior*12),'BBG rates'!$X$24:$X$65,'BBG rates'!$Y$24:$Y$65)</f>
        <v>66.34161155908717</v>
      </c>
      <c r="AK242" s="127">
        <f>locallinterp(MIN(AI242,CAP_CB*12),'BBG rates'!$AA$25:$AA$40,'BBG rates'!$AC$25:$AC$40)</f>
        <v>11</v>
      </c>
      <c r="AL242" s="144">
        <f t="shared" si="71"/>
        <v>20.408073965044821</v>
      </c>
      <c r="AM242" s="142">
        <f>(SUMPRODUCT(AL242:AL$381,G242:G$381)+SUMPRODUCT(AL242:AL$381,H242:H$381))/12</f>
        <v>0</v>
      </c>
    </row>
    <row r="243" spans="1:39" x14ac:dyDescent="0.2">
      <c r="A243" s="7">
        <v>222</v>
      </c>
      <c r="B243" s="7">
        <v>111</v>
      </c>
      <c r="C243" s="7">
        <v>55.5</v>
      </c>
      <c r="D243" s="12">
        <f t="shared" si="63"/>
        <v>18.5</v>
      </c>
      <c r="E243" s="29">
        <f t="shared" si="61"/>
        <v>0</v>
      </c>
      <c r="F243" s="2">
        <f t="shared" si="64"/>
        <v>0</v>
      </c>
      <c r="G243" s="2">
        <f t="shared" si="72"/>
        <v>0</v>
      </c>
      <c r="H243" s="2">
        <f t="shared" si="73"/>
        <v>0</v>
      </c>
      <c r="I243" s="2">
        <f t="shared" si="62"/>
        <v>0</v>
      </c>
      <c r="J243" s="2">
        <f t="shared" si="79"/>
        <v>0</v>
      </c>
      <c r="K243" s="2">
        <f t="shared" si="65"/>
        <v>0</v>
      </c>
      <c r="L243" s="2">
        <f t="shared" si="65"/>
        <v>0</v>
      </c>
      <c r="M243" s="2"/>
      <c r="N243" s="28">
        <f t="shared" si="80"/>
        <v>0</v>
      </c>
      <c r="O243" s="2">
        <f t="shared" si="74"/>
        <v>0</v>
      </c>
      <c r="P243" s="2">
        <f t="shared" si="75"/>
        <v>0</v>
      </c>
      <c r="R243">
        <f t="shared" si="76"/>
        <v>222</v>
      </c>
      <c r="S243" s="89">
        <f t="shared" si="66"/>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7"/>
        <v>6.4430969574047481E-2</v>
      </c>
      <c r="Y243" s="66">
        <f t="shared" si="67"/>
        <v>0</v>
      </c>
      <c r="Z243" s="72">
        <f t="shared" si="68"/>
        <v>0</v>
      </c>
      <c r="AA243" s="79">
        <f t="shared" si="69"/>
        <v>0</v>
      </c>
      <c r="AB243" s="81">
        <f t="shared" si="78"/>
        <v>0</v>
      </c>
      <c r="AD243" s="95">
        <f>locallinterp(R243,'BBG rates'!$N$10:$N$369,'BBG rates'!$P$10:$P$369)</f>
        <v>18.732665281770995</v>
      </c>
      <c r="AI243" s="185">
        <f t="shared" si="70"/>
        <v>222</v>
      </c>
      <c r="AJ243" s="127">
        <f>locallinterp(MIN(AI243,CAP_Senior*12),'BBG rates'!$X$24:$X$65,'BBG rates'!$Y$24:$Y$65)</f>
        <v>66.427398216835996</v>
      </c>
      <c r="AK243" s="127">
        <f>locallinterp(MIN(AI243,CAP_CB*12),'BBG rates'!$AA$25:$AA$40,'BBG rates'!$AC$25:$AC$40)</f>
        <v>11</v>
      </c>
      <c r="AL243" s="144">
        <f t="shared" si="71"/>
        <v>20.422657696862117</v>
      </c>
      <c r="AM243" s="142">
        <f>(SUMPRODUCT(AL243:AL$381,G243:G$381)+SUMPRODUCT(AL243:AL$381,H243:H$381))/12</f>
        <v>0</v>
      </c>
    </row>
    <row r="244" spans="1:39" x14ac:dyDescent="0.2">
      <c r="A244" s="7">
        <v>223</v>
      </c>
      <c r="B244" s="7">
        <v>111.5</v>
      </c>
      <c r="C244" s="7">
        <v>55.75</v>
      </c>
      <c r="D244" s="12">
        <f t="shared" si="63"/>
        <v>18.583333333333332</v>
      </c>
      <c r="E244" s="29">
        <f t="shared" si="61"/>
        <v>0</v>
      </c>
      <c r="F244" s="2">
        <f t="shared" si="64"/>
        <v>0</v>
      </c>
      <c r="G244" s="2">
        <f t="shared" si="72"/>
        <v>0</v>
      </c>
      <c r="H244" s="2">
        <f t="shared" si="73"/>
        <v>0</v>
      </c>
      <c r="I244" s="2">
        <f t="shared" si="62"/>
        <v>0</v>
      </c>
      <c r="J244" s="2">
        <f t="shared" si="79"/>
        <v>0</v>
      </c>
      <c r="K244" s="2">
        <f t="shared" si="65"/>
        <v>0</v>
      </c>
      <c r="L244" s="2">
        <f t="shared" si="65"/>
        <v>0</v>
      </c>
      <c r="M244" s="2"/>
      <c r="N244" s="28">
        <f t="shared" si="80"/>
        <v>0</v>
      </c>
      <c r="O244" s="2">
        <f t="shared" si="74"/>
        <v>0</v>
      </c>
      <c r="P244" s="2">
        <f t="shared" si="75"/>
        <v>0</v>
      </c>
      <c r="R244">
        <f t="shared" si="76"/>
        <v>223</v>
      </c>
      <c r="S244" s="89">
        <f t="shared" si="66"/>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7"/>
        <v>6.6071654619470621E-2</v>
      </c>
      <c r="Y244" s="66">
        <f t="shared" si="67"/>
        <v>0</v>
      </c>
      <c r="Z244" s="72">
        <f t="shared" si="68"/>
        <v>0</v>
      </c>
      <c r="AA244" s="79">
        <f t="shared" si="69"/>
        <v>0</v>
      </c>
      <c r="AB244" s="81">
        <f t="shared" si="78"/>
        <v>0</v>
      </c>
      <c r="AD244" s="95">
        <f>locallinterp(R244,'BBG rates'!$N$10:$N$369,'BBG rates'!$P$10:$P$369)</f>
        <v>18.814811807174568</v>
      </c>
      <c r="AI244" s="185">
        <f t="shared" si="70"/>
        <v>223</v>
      </c>
      <c r="AJ244" s="127">
        <f>locallinterp(MIN(AI244,CAP_Senior*12),'BBG rates'!$X$24:$X$65,'BBG rates'!$Y$24:$Y$65)</f>
        <v>66.513184874584837</v>
      </c>
      <c r="AK244" s="127">
        <f>locallinterp(MIN(AI244,CAP_CB*12),'BBG rates'!$AA$25:$AA$40,'BBG rates'!$AC$25:$AC$40)</f>
        <v>11</v>
      </c>
      <c r="AL244" s="144">
        <f t="shared" si="71"/>
        <v>20.437241428679421</v>
      </c>
      <c r="AM244" s="142">
        <f>(SUMPRODUCT(AL244:AL$381,G244:G$381)+SUMPRODUCT(AL244:AL$381,H244:H$381))/12</f>
        <v>0</v>
      </c>
    </row>
    <row r="245" spans="1:39" x14ac:dyDescent="0.2">
      <c r="A245" s="7">
        <v>224</v>
      </c>
      <c r="B245" s="7">
        <v>112</v>
      </c>
      <c r="C245" s="7">
        <v>56</v>
      </c>
      <c r="D245" s="12">
        <f t="shared" si="63"/>
        <v>18.666666666666668</v>
      </c>
      <c r="E245" s="29">
        <f t="shared" si="61"/>
        <v>0</v>
      </c>
      <c r="F245" s="2">
        <f t="shared" si="64"/>
        <v>0</v>
      </c>
      <c r="G245" s="2">
        <f t="shared" si="72"/>
        <v>0</v>
      </c>
      <c r="H245" s="2">
        <f t="shared" si="73"/>
        <v>0</v>
      </c>
      <c r="I245" s="2">
        <f t="shared" si="62"/>
        <v>0</v>
      </c>
      <c r="J245" s="2">
        <f t="shared" si="79"/>
        <v>0</v>
      </c>
      <c r="K245" s="2">
        <f t="shared" si="65"/>
        <v>0</v>
      </c>
      <c r="L245" s="2">
        <f t="shared" si="65"/>
        <v>0</v>
      </c>
      <c r="M245" s="2"/>
      <c r="N245" s="28">
        <f t="shared" si="80"/>
        <v>0</v>
      </c>
      <c r="O245" s="2">
        <f t="shared" si="74"/>
        <v>0</v>
      </c>
      <c r="P245" s="2">
        <f t="shared" si="75"/>
        <v>0</v>
      </c>
      <c r="R245">
        <f t="shared" si="76"/>
        <v>224</v>
      </c>
      <c r="S245" s="89">
        <f t="shared" si="66"/>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7"/>
        <v>6.7712314991297262E-2</v>
      </c>
      <c r="Y245" s="66">
        <f t="shared" si="67"/>
        <v>0</v>
      </c>
      <c r="Z245" s="72">
        <f t="shared" si="68"/>
        <v>0</v>
      </c>
      <c r="AA245" s="79">
        <f t="shared" si="69"/>
        <v>0</v>
      </c>
      <c r="AB245" s="81">
        <f t="shared" si="78"/>
        <v>0</v>
      </c>
      <c r="AD245" s="95">
        <f>locallinterp(R245,'BBG rates'!$N$10:$N$369,'BBG rates'!$P$10:$P$369)</f>
        <v>18.896932379080305</v>
      </c>
      <c r="AI245" s="185">
        <f t="shared" si="70"/>
        <v>224</v>
      </c>
      <c r="AJ245" s="127">
        <f>locallinterp(MIN(AI245,CAP_Senior*12),'BBG rates'!$X$24:$X$65,'BBG rates'!$Y$24:$Y$65)</f>
        <v>66.598971532333678</v>
      </c>
      <c r="AK245" s="127">
        <f>locallinterp(MIN(AI245,CAP_CB*12),'BBG rates'!$AA$25:$AA$40,'BBG rates'!$AC$25:$AC$40)</f>
        <v>11</v>
      </c>
      <c r="AL245" s="144">
        <f t="shared" si="71"/>
        <v>20.451825160496725</v>
      </c>
      <c r="AM245" s="142">
        <f>(SUMPRODUCT(AL245:AL$381,G245:G$381)+SUMPRODUCT(AL245:AL$381,H245:H$381))/12</f>
        <v>0</v>
      </c>
    </row>
    <row r="246" spans="1:39" x14ac:dyDescent="0.2">
      <c r="A246" s="7">
        <v>225</v>
      </c>
      <c r="B246" s="7">
        <v>112.5</v>
      </c>
      <c r="C246" s="7">
        <v>56.25</v>
      </c>
      <c r="D246" s="12">
        <f t="shared" si="63"/>
        <v>18.75</v>
      </c>
      <c r="E246" s="29">
        <f t="shared" si="61"/>
        <v>0</v>
      </c>
      <c r="F246" s="2">
        <f t="shared" si="64"/>
        <v>0</v>
      </c>
      <c r="G246" s="2">
        <f t="shared" si="72"/>
        <v>0</v>
      </c>
      <c r="H246" s="2">
        <f t="shared" si="73"/>
        <v>0</v>
      </c>
      <c r="I246" s="2">
        <f t="shared" si="62"/>
        <v>0</v>
      </c>
      <c r="J246" s="2">
        <f t="shared" si="79"/>
        <v>0</v>
      </c>
      <c r="K246" s="2">
        <f t="shared" si="65"/>
        <v>0</v>
      </c>
      <c r="L246" s="2">
        <f t="shared" si="65"/>
        <v>0</v>
      </c>
      <c r="M246" s="2"/>
      <c r="N246" s="28">
        <f t="shared" si="80"/>
        <v>0</v>
      </c>
      <c r="O246" s="2">
        <f t="shared" si="74"/>
        <v>0</v>
      </c>
      <c r="P246" s="2">
        <f t="shared" si="75"/>
        <v>0</v>
      </c>
      <c r="R246">
        <f t="shared" si="76"/>
        <v>225</v>
      </c>
      <c r="S246" s="89">
        <f t="shared" si="66"/>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7"/>
        <v>6.9352950690326765E-2</v>
      </c>
      <c r="Y246" s="66">
        <f t="shared" si="67"/>
        <v>0</v>
      </c>
      <c r="Z246" s="72">
        <f t="shared" si="68"/>
        <v>0</v>
      </c>
      <c r="AA246" s="79">
        <f t="shared" si="69"/>
        <v>0</v>
      </c>
      <c r="AB246" s="81">
        <f t="shared" si="78"/>
        <v>0</v>
      </c>
      <c r="AD246" s="95">
        <f>locallinterp(R246,'BBG rates'!$N$10:$N$369,'BBG rates'!$P$10:$P$369)</f>
        <v>18.979027151797986</v>
      </c>
      <c r="AI246" s="185">
        <f t="shared" si="70"/>
        <v>225</v>
      </c>
      <c r="AJ246" s="127">
        <f>locallinterp(MIN(AI246,CAP_Senior*12),'BBG rates'!$X$24:$X$65,'BBG rates'!$Y$24:$Y$65)</f>
        <v>66.684758190082519</v>
      </c>
      <c r="AK246" s="127">
        <f>locallinterp(MIN(AI246,CAP_CB*12),'BBG rates'!$AA$25:$AA$40,'BBG rates'!$AC$25:$AC$40)</f>
        <v>11</v>
      </c>
      <c r="AL246" s="144">
        <f t="shared" si="71"/>
        <v>20.466408892314028</v>
      </c>
      <c r="AM246" s="142">
        <f>(SUMPRODUCT(AL246:AL$381,G246:G$381)+SUMPRODUCT(AL246:AL$381,H246:H$381))/12</f>
        <v>0</v>
      </c>
    </row>
    <row r="247" spans="1:39" x14ac:dyDescent="0.2">
      <c r="A247" s="7">
        <v>226</v>
      </c>
      <c r="B247" s="7">
        <v>113</v>
      </c>
      <c r="C247" s="7">
        <v>56.5</v>
      </c>
      <c r="D247" s="12">
        <f t="shared" si="63"/>
        <v>18.833333333333332</v>
      </c>
      <c r="E247" s="29">
        <f t="shared" si="61"/>
        <v>0</v>
      </c>
      <c r="F247" s="2">
        <f t="shared" si="64"/>
        <v>0</v>
      </c>
      <c r="G247" s="2">
        <f t="shared" si="72"/>
        <v>0</v>
      </c>
      <c r="H247" s="2">
        <f t="shared" si="73"/>
        <v>0</v>
      </c>
      <c r="I247" s="2">
        <f t="shared" si="62"/>
        <v>0</v>
      </c>
      <c r="J247" s="2">
        <f t="shared" si="79"/>
        <v>0</v>
      </c>
      <c r="K247" s="2">
        <f t="shared" si="65"/>
        <v>0</v>
      </c>
      <c r="L247" s="2">
        <f t="shared" si="65"/>
        <v>0</v>
      </c>
      <c r="M247" s="2"/>
      <c r="N247" s="28">
        <f t="shared" si="80"/>
        <v>0</v>
      </c>
      <c r="O247" s="2">
        <f t="shared" si="74"/>
        <v>0</v>
      </c>
      <c r="P247" s="2">
        <f t="shared" si="75"/>
        <v>0</v>
      </c>
      <c r="R247">
        <f t="shared" si="76"/>
        <v>226</v>
      </c>
      <c r="S247" s="89">
        <f t="shared" si="66"/>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7"/>
        <v>7.0993561717358489E-2</v>
      </c>
      <c r="Y247" s="66">
        <f t="shared" si="67"/>
        <v>0</v>
      </c>
      <c r="Z247" s="72">
        <f t="shared" si="68"/>
        <v>0</v>
      </c>
      <c r="AA247" s="79">
        <f t="shared" si="69"/>
        <v>0</v>
      </c>
      <c r="AB247" s="81">
        <f t="shared" si="78"/>
        <v>0</v>
      </c>
      <c r="AD247" s="95">
        <f>locallinterp(R247,'BBG rates'!$N$10:$N$369,'BBG rates'!$P$10:$P$369)</f>
        <v>19.061096284742387</v>
      </c>
      <c r="AI247" s="185">
        <f t="shared" si="70"/>
        <v>226</v>
      </c>
      <c r="AJ247" s="127">
        <f>locallinterp(MIN(AI247,CAP_Senior*12),'BBG rates'!$X$24:$X$65,'BBG rates'!$Y$24:$Y$65)</f>
        <v>66.77054484783136</v>
      </c>
      <c r="AK247" s="127">
        <f>locallinterp(MIN(AI247,CAP_CB*12),'BBG rates'!$AA$25:$AA$40,'BBG rates'!$AC$25:$AC$40)</f>
        <v>11</v>
      </c>
      <c r="AL247" s="144">
        <f t="shared" si="71"/>
        <v>20.480992624131332</v>
      </c>
      <c r="AM247" s="142">
        <f>(SUMPRODUCT(AL247:AL$381,G247:G$381)+SUMPRODUCT(AL247:AL$381,H247:H$381))/12</f>
        <v>0</v>
      </c>
    </row>
    <row r="248" spans="1:39" x14ac:dyDescent="0.2">
      <c r="A248" s="7">
        <v>227</v>
      </c>
      <c r="B248" s="7">
        <v>113.5</v>
      </c>
      <c r="C248" s="7">
        <v>56.75</v>
      </c>
      <c r="D248" s="12">
        <f t="shared" si="63"/>
        <v>18.916666666666668</v>
      </c>
      <c r="E248" s="29">
        <f t="shared" si="61"/>
        <v>0</v>
      </c>
      <c r="F248" s="2">
        <f t="shared" si="64"/>
        <v>0</v>
      </c>
      <c r="G248" s="2">
        <f t="shared" si="72"/>
        <v>0</v>
      </c>
      <c r="H248" s="2">
        <f t="shared" si="73"/>
        <v>0</v>
      </c>
      <c r="I248" s="2">
        <f t="shared" si="62"/>
        <v>0</v>
      </c>
      <c r="J248" s="2">
        <f t="shared" si="79"/>
        <v>0</v>
      </c>
      <c r="K248" s="2">
        <f t="shared" si="65"/>
        <v>0</v>
      </c>
      <c r="L248" s="2">
        <f t="shared" si="65"/>
        <v>0</v>
      </c>
      <c r="M248" s="2"/>
      <c r="N248" s="28">
        <f t="shared" si="80"/>
        <v>0</v>
      </c>
      <c r="O248" s="2">
        <f t="shared" si="74"/>
        <v>0</v>
      </c>
      <c r="P248" s="2">
        <f t="shared" si="75"/>
        <v>0</v>
      </c>
      <c r="R248">
        <f t="shared" si="76"/>
        <v>227</v>
      </c>
      <c r="S248" s="89">
        <f t="shared" si="66"/>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7"/>
        <v>7.2634148073191795E-2</v>
      </c>
      <c r="Y248" s="66">
        <f t="shared" si="67"/>
        <v>0</v>
      </c>
      <c r="Z248" s="72">
        <f t="shared" si="68"/>
        <v>0</v>
      </c>
      <c r="AA248" s="79">
        <f t="shared" si="69"/>
        <v>0</v>
      </c>
      <c r="AB248" s="81">
        <f t="shared" si="78"/>
        <v>0</v>
      </c>
      <c r="AD248" s="95">
        <f>locallinterp(R248,'BBG rates'!$N$10:$N$369,'BBG rates'!$P$10:$P$369)</f>
        <v>19.143139937468927</v>
      </c>
      <c r="AI248" s="185">
        <f t="shared" si="70"/>
        <v>227</v>
      </c>
      <c r="AJ248" s="127">
        <f>locallinterp(MIN(AI248,CAP_Senior*12),'BBG rates'!$X$24:$X$65,'BBG rates'!$Y$24:$Y$65)</f>
        <v>66.856331505580187</v>
      </c>
      <c r="AK248" s="127">
        <f>locallinterp(MIN(AI248,CAP_CB*12),'BBG rates'!$AA$25:$AA$40,'BBG rates'!$AC$25:$AC$40)</f>
        <v>11</v>
      </c>
      <c r="AL248" s="144">
        <f t="shared" si="71"/>
        <v>20.495576355948632</v>
      </c>
      <c r="AM248" s="142">
        <f>(SUMPRODUCT(AL248:AL$381,G248:G$381)+SUMPRODUCT(AL248:AL$381,H248:H$381))/12</f>
        <v>0</v>
      </c>
    </row>
    <row r="249" spans="1:39" x14ac:dyDescent="0.2">
      <c r="A249" s="7">
        <v>228</v>
      </c>
      <c r="B249" s="7">
        <v>114</v>
      </c>
      <c r="C249" s="7">
        <v>57</v>
      </c>
      <c r="D249" s="12">
        <f t="shared" si="63"/>
        <v>19</v>
      </c>
      <c r="E249" s="29">
        <f t="shared" si="61"/>
        <v>0</v>
      </c>
      <c r="F249" s="2">
        <f t="shared" si="64"/>
        <v>0</v>
      </c>
      <c r="G249" s="2">
        <f t="shared" si="72"/>
        <v>0</v>
      </c>
      <c r="H249" s="2">
        <f t="shared" si="73"/>
        <v>0</v>
      </c>
      <c r="I249" s="2">
        <f t="shared" si="62"/>
        <v>0</v>
      </c>
      <c r="J249" s="2">
        <f t="shared" si="79"/>
        <v>0</v>
      </c>
      <c r="K249" s="2">
        <f t="shared" si="65"/>
        <v>0</v>
      </c>
      <c r="L249" s="2">
        <f t="shared" si="65"/>
        <v>0</v>
      </c>
      <c r="M249" s="2"/>
      <c r="N249" s="28">
        <f t="shared" si="80"/>
        <v>0</v>
      </c>
      <c r="O249" s="2">
        <f t="shared" si="74"/>
        <v>0</v>
      </c>
      <c r="P249" s="2">
        <f t="shared" si="75"/>
        <v>0</v>
      </c>
      <c r="R249">
        <f t="shared" si="76"/>
        <v>228</v>
      </c>
      <c r="S249" s="89">
        <f t="shared" si="66"/>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7"/>
        <v>7.4274709758359592E-2</v>
      </c>
      <c r="Y249" s="66">
        <f t="shared" si="67"/>
        <v>0</v>
      </c>
      <c r="Z249" s="72">
        <f t="shared" si="68"/>
        <v>0</v>
      </c>
      <c r="AA249" s="79">
        <f t="shared" si="69"/>
        <v>0</v>
      </c>
      <c r="AB249" s="81">
        <f t="shared" si="78"/>
        <v>0</v>
      </c>
      <c r="AD249" s="95">
        <f>locallinterp(R249,'BBG rates'!$N$10:$N$369,'BBG rates'!$P$10:$P$369)</f>
        <v>19.225158270914758</v>
      </c>
      <c r="AI249" s="185">
        <f t="shared" si="70"/>
        <v>228</v>
      </c>
      <c r="AJ249" s="127">
        <f>locallinterp(MIN(AI249,CAP_Senior*12),'BBG rates'!$X$24:$X$65,'BBG rates'!$Y$24:$Y$65)</f>
        <v>66.942118163329027</v>
      </c>
      <c r="AK249" s="127">
        <f>locallinterp(MIN(AI249,CAP_CB*12),'BBG rates'!$AA$25:$AA$40,'BBG rates'!$AC$25:$AC$40)</f>
        <v>11</v>
      </c>
      <c r="AL249" s="144">
        <f t="shared" si="71"/>
        <v>20.510160087765932</v>
      </c>
      <c r="AM249" s="142">
        <f>(SUMPRODUCT(AL249:AL$381,G249:G$381)+SUMPRODUCT(AL249:AL$381,H249:H$381))/12</f>
        <v>0</v>
      </c>
    </row>
    <row r="250" spans="1:39" x14ac:dyDescent="0.2">
      <c r="A250" s="7">
        <v>229</v>
      </c>
      <c r="B250" s="7">
        <v>114.5</v>
      </c>
      <c r="C250" s="7">
        <v>57.25</v>
      </c>
      <c r="D250" s="12">
        <f t="shared" si="63"/>
        <v>19.083333333333332</v>
      </c>
      <c r="E250" s="29">
        <f t="shared" si="61"/>
        <v>0</v>
      </c>
      <c r="F250" s="2">
        <f t="shared" si="64"/>
        <v>0</v>
      </c>
      <c r="G250" s="2">
        <f t="shared" si="72"/>
        <v>0</v>
      </c>
      <c r="H250" s="2">
        <f t="shared" si="73"/>
        <v>0</v>
      </c>
      <c r="I250" s="2">
        <f t="shared" si="62"/>
        <v>0</v>
      </c>
      <c r="J250" s="2">
        <f t="shared" si="79"/>
        <v>0</v>
      </c>
      <c r="K250" s="2">
        <f t="shared" si="65"/>
        <v>0</v>
      </c>
      <c r="L250" s="2">
        <f t="shared" si="65"/>
        <v>0</v>
      </c>
      <c r="M250" s="2"/>
      <c r="N250" s="28">
        <f t="shared" si="80"/>
        <v>0</v>
      </c>
      <c r="O250" s="2">
        <f t="shared" si="74"/>
        <v>0</v>
      </c>
      <c r="P250" s="2">
        <f t="shared" si="75"/>
        <v>0</v>
      </c>
      <c r="R250">
        <f t="shared" si="76"/>
        <v>229</v>
      </c>
      <c r="S250" s="89">
        <f t="shared" si="66"/>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7"/>
        <v>7.5915246774194145E-2</v>
      </c>
      <c r="Y250" s="66">
        <f t="shared" si="67"/>
        <v>0</v>
      </c>
      <c r="Z250" s="72">
        <f t="shared" si="68"/>
        <v>0</v>
      </c>
      <c r="AA250" s="79">
        <f t="shared" si="69"/>
        <v>0</v>
      </c>
      <c r="AB250" s="81">
        <f t="shared" si="78"/>
        <v>0</v>
      </c>
      <c r="AD250" s="95">
        <f>locallinterp(R250,'BBG rates'!$N$10:$N$369,'BBG rates'!$P$10:$P$369)</f>
        <v>19.307151446156997</v>
      </c>
      <c r="AI250" s="185">
        <f t="shared" si="70"/>
        <v>229</v>
      </c>
      <c r="AJ250" s="127">
        <f>locallinterp(MIN(AI250,CAP_Senior*12),'BBG rates'!$X$24:$X$65,'BBG rates'!$Y$24:$Y$65)</f>
        <v>67.02350352375727</v>
      </c>
      <c r="AK250" s="127">
        <f>locallinterp(MIN(AI250,CAP_CB*12),'BBG rates'!$AA$25:$AA$40,'BBG rates'!$AC$25:$AC$40)</f>
        <v>11</v>
      </c>
      <c r="AL250" s="144">
        <f t="shared" si="71"/>
        <v>20.523995599038734</v>
      </c>
      <c r="AM250" s="142">
        <f>(SUMPRODUCT(AL250:AL$381,G250:G$381)+SUMPRODUCT(AL250:AL$381,H250:H$381))/12</f>
        <v>0</v>
      </c>
    </row>
    <row r="251" spans="1:39" x14ac:dyDescent="0.2">
      <c r="A251" s="7">
        <v>230</v>
      </c>
      <c r="B251" s="7">
        <v>115</v>
      </c>
      <c r="C251" s="7">
        <v>57.5</v>
      </c>
      <c r="D251" s="12">
        <f t="shared" si="63"/>
        <v>19.166666666666668</v>
      </c>
      <c r="E251" s="29">
        <f t="shared" si="61"/>
        <v>0</v>
      </c>
      <c r="F251" s="2">
        <f t="shared" si="64"/>
        <v>0</v>
      </c>
      <c r="G251" s="2">
        <f t="shared" si="72"/>
        <v>0</v>
      </c>
      <c r="H251" s="2">
        <f t="shared" si="73"/>
        <v>0</v>
      </c>
      <c r="I251" s="2">
        <f t="shared" si="62"/>
        <v>0</v>
      </c>
      <c r="J251" s="2">
        <f t="shared" si="79"/>
        <v>0</v>
      </c>
      <c r="K251" s="2">
        <f t="shared" si="65"/>
        <v>0</v>
      </c>
      <c r="L251" s="2">
        <f t="shared" si="65"/>
        <v>0</v>
      </c>
      <c r="M251" s="2"/>
      <c r="N251" s="28">
        <f t="shared" si="80"/>
        <v>0</v>
      </c>
      <c r="O251" s="2">
        <f t="shared" si="74"/>
        <v>0</v>
      </c>
      <c r="P251" s="2">
        <f t="shared" si="75"/>
        <v>0</v>
      </c>
      <c r="R251">
        <f t="shared" si="76"/>
        <v>230</v>
      </c>
      <c r="S251" s="89">
        <f t="shared" si="66"/>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7"/>
        <v>7.7555759120961909E-2</v>
      </c>
      <c r="Y251" s="66">
        <f t="shared" si="67"/>
        <v>0</v>
      </c>
      <c r="Z251" s="72">
        <f t="shared" si="68"/>
        <v>0</v>
      </c>
      <c r="AA251" s="79">
        <f t="shared" si="69"/>
        <v>0</v>
      </c>
      <c r="AB251" s="81">
        <f t="shared" si="78"/>
        <v>0</v>
      </c>
      <c r="AD251" s="95">
        <f>locallinterp(R251,'BBG rates'!$N$10:$N$369,'BBG rates'!$P$10:$P$369)</f>
        <v>19.389119628138022</v>
      </c>
      <c r="AI251" s="185">
        <f t="shared" si="70"/>
        <v>230</v>
      </c>
      <c r="AJ251" s="127">
        <f>locallinterp(MIN(AI251,CAP_Senior*12),'BBG rates'!$X$24:$X$65,'BBG rates'!$Y$24:$Y$65)</f>
        <v>67.104888884185527</v>
      </c>
      <c r="AK251" s="127">
        <f>locallinterp(MIN(AI251,CAP_CB*12),'BBG rates'!$AA$25:$AA$40,'BBG rates'!$AC$25:$AC$40)</f>
        <v>11</v>
      </c>
      <c r="AL251" s="144">
        <f t="shared" si="71"/>
        <v>20.53783111031154</v>
      </c>
      <c r="AM251" s="142">
        <f>(SUMPRODUCT(AL251:AL$381,G251:G$381)+SUMPRODUCT(AL251:AL$381,H251:H$381))/12</f>
        <v>0</v>
      </c>
    </row>
    <row r="252" spans="1:39" x14ac:dyDescent="0.2">
      <c r="A252" s="7">
        <v>231</v>
      </c>
      <c r="B252" s="7">
        <v>115.5</v>
      </c>
      <c r="C252" s="7">
        <v>57.75</v>
      </c>
      <c r="D252" s="12">
        <f t="shared" si="63"/>
        <v>19.25</v>
      </c>
      <c r="E252" s="29">
        <f t="shared" si="61"/>
        <v>0</v>
      </c>
      <c r="F252" s="2">
        <f t="shared" si="64"/>
        <v>0</v>
      </c>
      <c r="G252" s="2">
        <f t="shared" si="72"/>
        <v>0</v>
      </c>
      <c r="H252" s="2">
        <f t="shared" si="73"/>
        <v>0</v>
      </c>
      <c r="I252" s="2">
        <f t="shared" si="62"/>
        <v>0</v>
      </c>
      <c r="J252" s="2">
        <f t="shared" si="79"/>
        <v>0</v>
      </c>
      <c r="K252" s="2">
        <f t="shared" si="65"/>
        <v>0</v>
      </c>
      <c r="L252" s="2">
        <f t="shared" si="65"/>
        <v>0</v>
      </c>
      <c r="M252" s="2"/>
      <c r="N252" s="28">
        <f t="shared" si="80"/>
        <v>0</v>
      </c>
      <c r="O252" s="2">
        <f t="shared" si="74"/>
        <v>0</v>
      </c>
      <c r="P252" s="2">
        <f t="shared" si="75"/>
        <v>0</v>
      </c>
      <c r="R252">
        <f t="shared" si="76"/>
        <v>231</v>
      </c>
      <c r="S252" s="89">
        <f t="shared" si="66"/>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7"/>
        <v>7.9196246799728698E-2</v>
      </c>
      <c r="Y252" s="66">
        <f t="shared" si="67"/>
        <v>0</v>
      </c>
      <c r="Z252" s="72">
        <f t="shared" si="68"/>
        <v>0</v>
      </c>
      <c r="AA252" s="79">
        <f t="shared" si="69"/>
        <v>0</v>
      </c>
      <c r="AB252" s="81">
        <f t="shared" si="78"/>
        <v>0</v>
      </c>
      <c r="AD252" s="95">
        <f>locallinterp(R252,'BBG rates'!$N$10:$N$369,'BBG rates'!$P$10:$P$369)</f>
        <v>19.471062981940175</v>
      </c>
      <c r="AI252" s="185">
        <f t="shared" si="70"/>
        <v>231</v>
      </c>
      <c r="AJ252" s="127">
        <f>locallinterp(MIN(AI252,CAP_Senior*12),'BBG rates'!$X$24:$X$65,'BBG rates'!$Y$24:$Y$65)</f>
        <v>67.18627424461377</v>
      </c>
      <c r="AK252" s="127">
        <f>locallinterp(MIN(AI252,CAP_CB*12),'BBG rates'!$AA$25:$AA$40,'BBG rates'!$AC$25:$AC$40)</f>
        <v>11</v>
      </c>
      <c r="AL252" s="144">
        <f t="shared" si="71"/>
        <v>20.551666621584339</v>
      </c>
      <c r="AM252" s="142">
        <f>(SUMPRODUCT(AL252:AL$381,G252:G$381)+SUMPRODUCT(AL252:AL$381,H252:H$381))/12</f>
        <v>0</v>
      </c>
    </row>
    <row r="253" spans="1:39" x14ac:dyDescent="0.2">
      <c r="A253" s="7">
        <v>232</v>
      </c>
      <c r="B253" s="7">
        <v>116</v>
      </c>
      <c r="C253" s="7">
        <v>58</v>
      </c>
      <c r="D253" s="12">
        <f t="shared" si="63"/>
        <v>19.333333333333332</v>
      </c>
      <c r="E253" s="29">
        <f t="shared" si="61"/>
        <v>0</v>
      </c>
      <c r="F253" s="2">
        <f t="shared" si="64"/>
        <v>0</v>
      </c>
      <c r="G253" s="2">
        <f t="shared" si="72"/>
        <v>0</v>
      </c>
      <c r="H253" s="2">
        <f t="shared" si="73"/>
        <v>0</v>
      </c>
      <c r="I253" s="2">
        <f t="shared" si="62"/>
        <v>0</v>
      </c>
      <c r="J253" s="2">
        <f t="shared" si="79"/>
        <v>0</v>
      </c>
      <c r="K253" s="2">
        <f t="shared" si="65"/>
        <v>0</v>
      </c>
      <c r="L253" s="2">
        <f t="shared" si="65"/>
        <v>0</v>
      </c>
      <c r="M253" s="2"/>
      <c r="N253" s="28">
        <f t="shared" si="80"/>
        <v>0</v>
      </c>
      <c r="O253" s="2">
        <f t="shared" si="74"/>
        <v>0</v>
      </c>
      <c r="P253" s="2">
        <f t="shared" si="75"/>
        <v>0</v>
      </c>
      <c r="R253">
        <f t="shared" si="76"/>
        <v>232</v>
      </c>
      <c r="S253" s="89">
        <f t="shared" si="66"/>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7"/>
        <v>8.0836709811293872E-2</v>
      </c>
      <c r="Y253" s="66">
        <f t="shared" si="67"/>
        <v>0</v>
      </c>
      <c r="Z253" s="72">
        <f t="shared" si="68"/>
        <v>0</v>
      </c>
      <c r="AA253" s="79">
        <f t="shared" si="69"/>
        <v>0</v>
      </c>
      <c r="AB253" s="81">
        <f t="shared" si="78"/>
        <v>0</v>
      </c>
      <c r="AD253" s="95">
        <f>locallinterp(R253,'BBG rates'!$N$10:$N$369,'BBG rates'!$P$10:$P$369)</f>
        <v>19.552981674027532</v>
      </c>
      <c r="AI253" s="185">
        <f t="shared" si="70"/>
        <v>232</v>
      </c>
      <c r="AJ253" s="127">
        <f>locallinterp(MIN(AI253,CAP_Senior*12),'BBG rates'!$X$24:$X$65,'BBG rates'!$Y$24:$Y$65)</f>
        <v>67.267659605042013</v>
      </c>
      <c r="AK253" s="127">
        <f>locallinterp(MIN(AI253,CAP_CB*12),'BBG rates'!$AA$25:$AA$40,'BBG rates'!$AC$25:$AC$40)</f>
        <v>11</v>
      </c>
      <c r="AL253" s="144">
        <f t="shared" si="71"/>
        <v>20.565502132857141</v>
      </c>
      <c r="AM253" s="142">
        <f>(SUMPRODUCT(AL253:AL$381,G253:G$381)+SUMPRODUCT(AL253:AL$381,H253:H$381))/12</f>
        <v>0</v>
      </c>
    </row>
    <row r="254" spans="1:39" x14ac:dyDescent="0.2">
      <c r="A254" s="7">
        <v>233</v>
      </c>
      <c r="B254" s="7">
        <v>116.5</v>
      </c>
      <c r="C254" s="7">
        <v>58.25</v>
      </c>
      <c r="D254" s="12">
        <f t="shared" si="63"/>
        <v>19.416666666666668</v>
      </c>
      <c r="E254" s="29">
        <f t="shared" si="61"/>
        <v>0</v>
      </c>
      <c r="F254" s="2">
        <f t="shared" si="64"/>
        <v>0</v>
      </c>
      <c r="G254" s="2">
        <f t="shared" si="72"/>
        <v>0</v>
      </c>
      <c r="H254" s="2">
        <f t="shared" si="73"/>
        <v>0</v>
      </c>
      <c r="I254" s="2">
        <f t="shared" si="62"/>
        <v>0</v>
      </c>
      <c r="J254" s="2">
        <f t="shared" si="79"/>
        <v>0</v>
      </c>
      <c r="K254" s="2">
        <f t="shared" si="65"/>
        <v>0</v>
      </c>
      <c r="L254" s="2">
        <f t="shared" si="65"/>
        <v>0</v>
      </c>
      <c r="M254" s="2"/>
      <c r="N254" s="28">
        <f t="shared" si="80"/>
        <v>0</v>
      </c>
      <c r="O254" s="2">
        <f t="shared" si="74"/>
        <v>0</v>
      </c>
      <c r="P254" s="2">
        <f t="shared" si="75"/>
        <v>0</v>
      </c>
      <c r="R254">
        <f t="shared" si="76"/>
        <v>233</v>
      </c>
      <c r="S254" s="89">
        <f t="shared" si="66"/>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7"/>
        <v>8.2477148156190339E-2</v>
      </c>
      <c r="Y254" s="66">
        <f t="shared" si="67"/>
        <v>0</v>
      </c>
      <c r="Z254" s="72">
        <f t="shared" si="68"/>
        <v>0</v>
      </c>
      <c r="AA254" s="79">
        <f t="shared" si="69"/>
        <v>0</v>
      </c>
      <c r="AB254" s="81">
        <f t="shared" si="78"/>
        <v>0</v>
      </c>
      <c r="AD254" s="95">
        <f>locallinterp(R254,'BBG rates'!$N$10:$N$369,'BBG rates'!$P$10:$P$369)</f>
        <v>19.634875871625429</v>
      </c>
      <c r="AI254" s="185">
        <f t="shared" si="70"/>
        <v>233</v>
      </c>
      <c r="AJ254" s="127">
        <f>locallinterp(MIN(AI254,CAP_Senior*12),'BBG rates'!$X$24:$X$65,'BBG rates'!$Y$24:$Y$65)</f>
        <v>67.349044965470256</v>
      </c>
      <c r="AK254" s="127">
        <f>locallinterp(MIN(AI254,CAP_CB*12),'BBG rates'!$AA$25:$AA$40,'BBG rates'!$AC$25:$AC$40)</f>
        <v>11</v>
      </c>
      <c r="AL254" s="144">
        <f t="shared" si="71"/>
        <v>20.579337644129943</v>
      </c>
      <c r="AM254" s="142">
        <f>(SUMPRODUCT(AL254:AL$381,G254:G$381)+SUMPRODUCT(AL254:AL$381,H254:H$381))/12</f>
        <v>0</v>
      </c>
    </row>
    <row r="255" spans="1:39" x14ac:dyDescent="0.2">
      <c r="A255" s="7">
        <v>234</v>
      </c>
      <c r="B255" s="7">
        <v>117</v>
      </c>
      <c r="C255" s="7">
        <v>58.5</v>
      </c>
      <c r="D255" s="12">
        <f t="shared" si="63"/>
        <v>19.5</v>
      </c>
      <c r="E255" s="29">
        <f t="shared" si="61"/>
        <v>0</v>
      </c>
      <c r="F255" s="2">
        <f t="shared" si="64"/>
        <v>0</v>
      </c>
      <c r="G255" s="2">
        <f t="shared" si="72"/>
        <v>0</v>
      </c>
      <c r="H255" s="2">
        <f t="shared" si="73"/>
        <v>0</v>
      </c>
      <c r="I255" s="2">
        <f t="shared" si="62"/>
        <v>0</v>
      </c>
      <c r="J255" s="2">
        <f t="shared" si="79"/>
        <v>0</v>
      </c>
      <c r="K255" s="2">
        <f t="shared" si="65"/>
        <v>0</v>
      </c>
      <c r="L255" s="2">
        <f t="shared" si="65"/>
        <v>0</v>
      </c>
      <c r="M255" s="2"/>
      <c r="N255" s="28">
        <f t="shared" si="80"/>
        <v>0</v>
      </c>
      <c r="O255" s="2">
        <f t="shared" si="74"/>
        <v>0</v>
      </c>
      <c r="P255" s="2">
        <f t="shared" si="75"/>
        <v>0</v>
      </c>
      <c r="R255">
        <f t="shared" si="76"/>
        <v>234</v>
      </c>
      <c r="S255" s="89">
        <f t="shared" si="66"/>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7"/>
        <v>8.4117561835217458E-2</v>
      </c>
      <c r="Y255" s="66">
        <f t="shared" si="67"/>
        <v>0</v>
      </c>
      <c r="Z255" s="72">
        <f t="shared" si="68"/>
        <v>0</v>
      </c>
      <c r="AA255" s="79">
        <f t="shared" si="69"/>
        <v>0</v>
      </c>
      <c r="AB255" s="81">
        <f t="shared" si="78"/>
        <v>0</v>
      </c>
      <c r="AD255" s="95">
        <f>locallinterp(R255,'BBG rates'!$N$10:$N$369,'BBG rates'!$P$10:$P$369)</f>
        <v>19.716745744581878</v>
      </c>
      <c r="AI255" s="185">
        <f t="shared" si="70"/>
        <v>234</v>
      </c>
      <c r="AJ255" s="127">
        <f>locallinterp(MIN(AI255,CAP_Senior*12),'BBG rates'!$X$24:$X$65,'BBG rates'!$Y$24:$Y$65)</f>
        <v>67.430430325898499</v>
      </c>
      <c r="AK255" s="127">
        <f>locallinterp(MIN(AI255,CAP_CB*12),'BBG rates'!$AA$25:$AA$40,'BBG rates'!$AC$25:$AC$40)</f>
        <v>11</v>
      </c>
      <c r="AL255" s="144">
        <f t="shared" si="71"/>
        <v>20.593173155402745</v>
      </c>
      <c r="AM255" s="142">
        <f>(SUMPRODUCT(AL255:AL$381,G255:G$381)+SUMPRODUCT(AL255:AL$381,H255:H$381))/12</f>
        <v>0</v>
      </c>
    </row>
    <row r="256" spans="1:39" x14ac:dyDescent="0.2">
      <c r="A256" s="7">
        <v>235</v>
      </c>
      <c r="B256" s="7">
        <v>117.5</v>
      </c>
      <c r="C256" s="7">
        <v>58.75</v>
      </c>
      <c r="D256" s="12">
        <f t="shared" si="63"/>
        <v>19.583333333333332</v>
      </c>
      <c r="E256" s="29">
        <f t="shared" si="61"/>
        <v>0</v>
      </c>
      <c r="F256" s="2">
        <f t="shared" si="64"/>
        <v>0</v>
      </c>
      <c r="G256" s="2">
        <f t="shared" si="72"/>
        <v>0</v>
      </c>
      <c r="H256" s="2">
        <f t="shared" si="73"/>
        <v>0</v>
      </c>
      <c r="I256" s="2">
        <f t="shared" si="62"/>
        <v>0</v>
      </c>
      <c r="J256" s="2">
        <f t="shared" si="79"/>
        <v>0</v>
      </c>
      <c r="K256" s="2">
        <f t="shared" si="65"/>
        <v>0</v>
      </c>
      <c r="L256" s="2">
        <f t="shared" si="65"/>
        <v>0</v>
      </c>
      <c r="M256" s="2"/>
      <c r="N256" s="28">
        <f t="shared" si="80"/>
        <v>0</v>
      </c>
      <c r="O256" s="2">
        <f t="shared" si="74"/>
        <v>0</v>
      </c>
      <c r="P256" s="2">
        <f t="shared" si="75"/>
        <v>0</v>
      </c>
      <c r="R256">
        <f t="shared" si="76"/>
        <v>235</v>
      </c>
      <c r="S256" s="89">
        <f t="shared" si="66"/>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7"/>
        <v>8.5757950849174591E-2</v>
      </c>
      <c r="Y256" s="66">
        <f t="shared" si="67"/>
        <v>0</v>
      </c>
      <c r="Z256" s="72">
        <f t="shared" si="68"/>
        <v>0</v>
      </c>
      <c r="AA256" s="79">
        <f t="shared" si="69"/>
        <v>0</v>
      </c>
      <c r="AB256" s="81">
        <f t="shared" si="78"/>
        <v>0</v>
      </c>
      <c r="AD256" s="95">
        <f>locallinterp(R256,'BBG rates'!$N$10:$N$369,'BBG rates'!$P$10:$P$369)</f>
        <v>19.798591462885266</v>
      </c>
      <c r="AI256" s="185">
        <f t="shared" si="70"/>
        <v>235</v>
      </c>
      <c r="AJ256" s="127">
        <f>locallinterp(MIN(AI256,CAP_Senior*12),'BBG rates'!$X$24:$X$65,'BBG rates'!$Y$24:$Y$65)</f>
        <v>67.511815686326756</v>
      </c>
      <c r="AK256" s="127">
        <f>locallinterp(MIN(AI256,CAP_CB*12),'BBG rates'!$AA$25:$AA$40,'BBG rates'!$AC$25:$AC$40)</f>
        <v>11</v>
      </c>
      <c r="AL256" s="144">
        <f t="shared" si="71"/>
        <v>20.607008666675547</v>
      </c>
      <c r="AM256" s="142">
        <f>(SUMPRODUCT(AL256:AL$381,G256:G$381)+SUMPRODUCT(AL256:AL$381,H256:H$381))/12</f>
        <v>0</v>
      </c>
    </row>
    <row r="257" spans="1:39" x14ac:dyDescent="0.2">
      <c r="A257" s="7">
        <v>236</v>
      </c>
      <c r="B257" s="7">
        <v>118</v>
      </c>
      <c r="C257" s="7">
        <v>59</v>
      </c>
      <c r="D257" s="12">
        <f t="shared" si="63"/>
        <v>19.666666666666668</v>
      </c>
      <c r="E257" s="29">
        <f t="shared" si="61"/>
        <v>0</v>
      </c>
      <c r="F257" s="2">
        <f t="shared" si="64"/>
        <v>0</v>
      </c>
      <c r="G257" s="2">
        <f t="shared" si="72"/>
        <v>0</v>
      </c>
      <c r="H257" s="2">
        <f t="shared" si="73"/>
        <v>0</v>
      </c>
      <c r="I257" s="2">
        <f t="shared" si="62"/>
        <v>0</v>
      </c>
      <c r="J257" s="2">
        <f t="shared" si="79"/>
        <v>0</v>
      </c>
      <c r="K257" s="2">
        <f t="shared" si="65"/>
        <v>0</v>
      </c>
      <c r="L257" s="2">
        <f t="shared" si="65"/>
        <v>0</v>
      </c>
      <c r="M257" s="2"/>
      <c r="N257" s="28">
        <f t="shared" si="80"/>
        <v>0</v>
      </c>
      <c r="O257" s="2">
        <f t="shared" si="74"/>
        <v>0</v>
      </c>
      <c r="P257" s="2">
        <f t="shared" si="75"/>
        <v>0</v>
      </c>
      <c r="R257">
        <f t="shared" si="76"/>
        <v>236</v>
      </c>
      <c r="S257" s="89">
        <f t="shared" si="66"/>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7"/>
        <v>8.7398315199127552E-2</v>
      </c>
      <c r="Y257" s="66">
        <f t="shared" si="67"/>
        <v>0</v>
      </c>
      <c r="Z257" s="72">
        <f t="shared" si="68"/>
        <v>0</v>
      </c>
      <c r="AA257" s="79">
        <f t="shared" si="69"/>
        <v>0</v>
      </c>
      <c r="AB257" s="81">
        <f t="shared" si="78"/>
        <v>0</v>
      </c>
      <c r="AD257" s="95">
        <f>locallinterp(R257,'BBG rates'!$N$10:$N$369,'BBG rates'!$P$10:$P$369)</f>
        <v>19.880413199147473</v>
      </c>
      <c r="AI257" s="185">
        <f t="shared" si="70"/>
        <v>236</v>
      </c>
      <c r="AJ257" s="127">
        <f>locallinterp(MIN(AI257,CAP_Senior*12),'BBG rates'!$X$24:$X$65,'BBG rates'!$Y$24:$Y$65)</f>
        <v>67.593201046754999</v>
      </c>
      <c r="AK257" s="127">
        <f>locallinterp(MIN(AI257,CAP_CB*12),'BBG rates'!$AA$25:$AA$40,'BBG rates'!$AC$25:$AC$40)</f>
        <v>11</v>
      </c>
      <c r="AL257" s="144">
        <f t="shared" si="71"/>
        <v>20.620844177948349</v>
      </c>
      <c r="AM257" s="142">
        <f>(SUMPRODUCT(AL257:AL$381,G257:G$381)+SUMPRODUCT(AL257:AL$381,H257:H$381))/12</f>
        <v>0</v>
      </c>
    </row>
    <row r="258" spans="1:39" x14ac:dyDescent="0.2">
      <c r="A258" s="7">
        <v>237</v>
      </c>
      <c r="B258" s="7">
        <v>118.5</v>
      </c>
      <c r="C258" s="7">
        <v>59.25</v>
      </c>
      <c r="D258" s="12">
        <f t="shared" si="63"/>
        <v>19.75</v>
      </c>
      <c r="E258" s="29">
        <f t="shared" si="61"/>
        <v>0</v>
      </c>
      <c r="F258" s="2">
        <f t="shared" si="64"/>
        <v>0</v>
      </c>
      <c r="G258" s="2">
        <f t="shared" si="72"/>
        <v>0</v>
      </c>
      <c r="H258" s="2">
        <f t="shared" si="73"/>
        <v>0</v>
      </c>
      <c r="I258" s="2">
        <f t="shared" si="62"/>
        <v>0</v>
      </c>
      <c r="J258" s="2">
        <f t="shared" si="79"/>
        <v>0</v>
      </c>
      <c r="K258" s="2">
        <f t="shared" si="65"/>
        <v>0</v>
      </c>
      <c r="L258" s="2">
        <f t="shared" si="65"/>
        <v>0</v>
      </c>
      <c r="M258" s="2"/>
      <c r="N258" s="28">
        <f t="shared" si="80"/>
        <v>0</v>
      </c>
      <c r="O258" s="2">
        <f t="shared" si="74"/>
        <v>0</v>
      </c>
      <c r="P258" s="2">
        <f t="shared" si="75"/>
        <v>0</v>
      </c>
      <c r="R258">
        <f t="shared" si="76"/>
        <v>237</v>
      </c>
      <c r="S258" s="89">
        <f t="shared" si="66"/>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7"/>
        <v>8.9038654885342794E-2</v>
      </c>
      <c r="Y258" s="66">
        <f t="shared" si="67"/>
        <v>0</v>
      </c>
      <c r="Z258" s="72">
        <f t="shared" si="68"/>
        <v>0</v>
      </c>
      <c r="AA258" s="79">
        <f t="shared" si="69"/>
        <v>0</v>
      </c>
      <c r="AB258" s="81">
        <f t="shared" si="78"/>
        <v>0</v>
      </c>
      <c r="AD258" s="95">
        <f>locallinterp(R258,'BBG rates'!$N$10:$N$369,'BBG rates'!$P$10:$P$369)</f>
        <v>19.962211126431001</v>
      </c>
      <c r="AI258" s="185">
        <f t="shared" si="70"/>
        <v>237</v>
      </c>
      <c r="AJ258" s="127">
        <f>locallinterp(MIN(AI258,CAP_Senior*12),'BBG rates'!$X$24:$X$65,'BBG rates'!$Y$24:$Y$65)</f>
        <v>67.674586407183241</v>
      </c>
      <c r="AK258" s="127">
        <f>locallinterp(MIN(AI258,CAP_CB*12),'BBG rates'!$AA$25:$AA$40,'BBG rates'!$AC$25:$AC$40)</f>
        <v>11</v>
      </c>
      <c r="AL258" s="144">
        <f t="shared" si="71"/>
        <v>20.634679689221151</v>
      </c>
      <c r="AM258" s="142">
        <f>(SUMPRODUCT(AL258:AL$381,G258:G$381)+SUMPRODUCT(AL258:AL$381,H258:H$381))/12</f>
        <v>0</v>
      </c>
    </row>
    <row r="259" spans="1:39" x14ac:dyDescent="0.2">
      <c r="A259" s="7">
        <v>238</v>
      </c>
      <c r="B259" s="7">
        <v>119</v>
      </c>
      <c r="C259" s="7">
        <v>59.5</v>
      </c>
      <c r="D259" s="12">
        <f t="shared" si="63"/>
        <v>19.833333333333332</v>
      </c>
      <c r="E259" s="29">
        <f t="shared" si="61"/>
        <v>0</v>
      </c>
      <c r="F259" s="2">
        <f t="shared" si="64"/>
        <v>0</v>
      </c>
      <c r="G259" s="2">
        <f t="shared" si="72"/>
        <v>0</v>
      </c>
      <c r="H259" s="2">
        <f t="shared" si="73"/>
        <v>0</v>
      </c>
      <c r="I259" s="2">
        <f t="shared" si="62"/>
        <v>0</v>
      </c>
      <c r="J259" s="2">
        <f t="shared" si="79"/>
        <v>0</v>
      </c>
      <c r="K259" s="2">
        <f t="shared" si="65"/>
        <v>0</v>
      </c>
      <c r="L259" s="2">
        <f t="shared" si="65"/>
        <v>0</v>
      </c>
      <c r="M259" s="2"/>
      <c r="N259" s="28">
        <f t="shared" si="80"/>
        <v>0</v>
      </c>
      <c r="O259" s="2">
        <f t="shared" si="74"/>
        <v>0</v>
      </c>
      <c r="P259" s="2">
        <f t="shared" si="75"/>
        <v>0</v>
      </c>
      <c r="R259">
        <f t="shared" si="76"/>
        <v>238</v>
      </c>
      <c r="S259" s="89">
        <f t="shared" si="66"/>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7"/>
        <v>0</v>
      </c>
      <c r="Z259" s="72">
        <f t="shared" si="68"/>
        <v>0</v>
      </c>
      <c r="AA259" s="79">
        <f t="shared" si="69"/>
        <v>0</v>
      </c>
      <c r="AB259" s="81">
        <f t="shared" si="78"/>
        <v>0</v>
      </c>
      <c r="AD259" s="95">
        <f>locallinterp(R259,'BBG rates'!$N$10:$N$369,'BBG rates'!$P$10:$P$369)</f>
        <v>20.043985419490099</v>
      </c>
      <c r="AI259" s="185">
        <f t="shared" si="70"/>
        <v>238</v>
      </c>
      <c r="AJ259" s="127">
        <f>locallinterp(MIN(AI259,CAP_Senior*12),'BBG rates'!$X$24:$X$65,'BBG rates'!$Y$24:$Y$65)</f>
        <v>67.755971767611499</v>
      </c>
      <c r="AK259" s="127">
        <f>locallinterp(MIN(AI259,CAP_CB*12),'BBG rates'!$AA$25:$AA$40,'BBG rates'!$AC$25:$AC$40)</f>
        <v>11</v>
      </c>
      <c r="AL259" s="144">
        <f t="shared" si="71"/>
        <v>20.648515200493954</v>
      </c>
      <c r="AM259" s="142">
        <f>(SUMPRODUCT(AL259:AL$381,G259:G$381)+SUMPRODUCT(AL259:AL$381,H259:H$381))/12</f>
        <v>0</v>
      </c>
    </row>
    <row r="260" spans="1:39" x14ac:dyDescent="0.2">
      <c r="A260" s="7">
        <v>239</v>
      </c>
      <c r="B260" s="7">
        <v>119.5</v>
      </c>
      <c r="C260" s="7">
        <v>59.75</v>
      </c>
      <c r="D260" s="12">
        <f t="shared" si="63"/>
        <v>19.916666666666668</v>
      </c>
      <c r="E260" s="29">
        <f t="shared" si="61"/>
        <v>0</v>
      </c>
      <c r="F260" s="2">
        <f t="shared" si="64"/>
        <v>0</v>
      </c>
      <c r="G260" s="2">
        <f t="shared" si="72"/>
        <v>0</v>
      </c>
      <c r="H260" s="2">
        <f t="shared" si="73"/>
        <v>0</v>
      </c>
      <c r="I260" s="2">
        <f t="shared" si="62"/>
        <v>0</v>
      </c>
      <c r="J260" s="2">
        <f t="shared" si="79"/>
        <v>0</v>
      </c>
      <c r="K260" s="2">
        <f t="shared" si="65"/>
        <v>0</v>
      </c>
      <c r="L260" s="2">
        <f t="shared" si="65"/>
        <v>0</v>
      </c>
      <c r="M260" s="2"/>
      <c r="N260" s="28">
        <f>IF($A260&lt;=$I$8,N259-P260,0)</f>
        <v>0</v>
      </c>
      <c r="O260" s="2">
        <f t="shared" si="74"/>
        <v>0</v>
      </c>
      <c r="P260" s="2">
        <f t="shared" si="75"/>
        <v>0</v>
      </c>
      <c r="R260">
        <f t="shared" si="76"/>
        <v>239</v>
      </c>
      <c r="S260" s="89">
        <f t="shared" si="66"/>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7"/>
        <v>9.2319260270823378E-2</v>
      </c>
      <c r="Y260" s="66">
        <f t="shared" si="67"/>
        <v>0</v>
      </c>
      <c r="Z260" s="72">
        <f t="shared" si="68"/>
        <v>0</v>
      </c>
      <c r="AA260" s="79">
        <f t="shared" si="69"/>
        <v>0</v>
      </c>
      <c r="AB260" s="81">
        <f t="shared" si="78"/>
        <v>0</v>
      </c>
      <c r="AD260" s="95">
        <f>locallinterp(R260,'BBG rates'!$N$10:$N$369,'BBG rates'!$P$10:$P$369)</f>
        <v>20.125736254461067</v>
      </c>
      <c r="AI260" s="185">
        <f t="shared" si="70"/>
        <v>239</v>
      </c>
      <c r="AJ260" s="127">
        <f>locallinterp(MIN(AI260,CAP_Senior*12),'BBG rates'!$X$24:$X$65,'BBG rates'!$Y$24:$Y$65)</f>
        <v>67.837357128039741</v>
      </c>
      <c r="AK260" s="127">
        <f>locallinterp(MIN(AI260,CAP_CB*12),'BBG rates'!$AA$25:$AA$40,'BBG rates'!$AC$25:$AC$40)</f>
        <v>11</v>
      </c>
      <c r="AL260" s="144">
        <f t="shared" si="71"/>
        <v>20.662350711766756</v>
      </c>
      <c r="AM260" s="142">
        <f>(SUMPRODUCT(AL260:AL$381,G260:G$381)+SUMPRODUCT(AL260:AL$381,H260:H$381))/12</f>
        <v>0</v>
      </c>
    </row>
    <row r="261" spans="1:39" x14ac:dyDescent="0.2">
      <c r="A261" s="7">
        <v>240</v>
      </c>
      <c r="B261" s="7">
        <v>120</v>
      </c>
      <c r="C261" s="7">
        <v>60</v>
      </c>
      <c r="D261" s="12">
        <f t="shared" si="63"/>
        <v>20</v>
      </c>
      <c r="E261" s="29">
        <f t="shared" si="61"/>
        <v>0</v>
      </c>
      <c r="F261" s="2">
        <f t="shared" si="64"/>
        <v>0</v>
      </c>
      <c r="G261" s="2">
        <f t="shared" si="72"/>
        <v>0</v>
      </c>
      <c r="H261" s="2">
        <f t="shared" si="73"/>
        <v>0</v>
      </c>
      <c r="I261" s="2">
        <f t="shared" si="62"/>
        <v>0</v>
      </c>
      <c r="J261" s="2">
        <f t="shared" si="79"/>
        <v>0</v>
      </c>
      <c r="K261" s="2">
        <f t="shared" si="65"/>
        <v>0</v>
      </c>
      <c r="L261" s="2">
        <f t="shared" si="65"/>
        <v>0</v>
      </c>
      <c r="M261" s="2"/>
      <c r="N261" s="28">
        <f t="shared" si="80"/>
        <v>0</v>
      </c>
      <c r="O261" s="2">
        <f t="shared" si="74"/>
        <v>0</v>
      </c>
      <c r="P261" s="2">
        <f t="shared" si="75"/>
        <v>0</v>
      </c>
      <c r="R261">
        <f t="shared" si="76"/>
        <v>240</v>
      </c>
      <c r="S261" s="89">
        <f t="shared" si="66"/>
        <v>0</v>
      </c>
      <c r="T261" s="89">
        <f>IF(AND(S261=0,S260&gt;0),SUM($G261:$H$381),S261)</f>
        <v>0</v>
      </c>
      <c r="U261" s="82">
        <f>SUM(T261:T$381)</f>
        <v>0</v>
      </c>
      <c r="V261" s="68">
        <f>localspline(R261,'BBG rates'!$G$10:$G$27,'BBG rates'!$K$10:$K$27)</f>
        <v>0.98073065280914307</v>
      </c>
      <c r="W261" s="68">
        <f>locallinterp(R261,'BBG rates'!$G$10:$G$27,'BBG rates'!$J$10:$J$27)</f>
        <v>9.4E-2</v>
      </c>
      <c r="X261" s="56">
        <f t="shared" si="77"/>
        <v>9.3959525971420987E-2</v>
      </c>
      <c r="Y261" s="66">
        <f t="shared" si="67"/>
        <v>0</v>
      </c>
      <c r="Z261" s="72">
        <f t="shared" si="68"/>
        <v>0</v>
      </c>
      <c r="AA261" s="79">
        <f t="shared" si="69"/>
        <v>0</v>
      </c>
      <c r="AB261" s="81">
        <f t="shared" si="78"/>
        <v>0</v>
      </c>
      <c r="AD261" s="95">
        <f>locallinterp(R261,'BBG rates'!$N$10:$N$369,'BBG rates'!$P$10:$P$369)</f>
        <v>20.207463808861828</v>
      </c>
      <c r="AI261" s="185">
        <f t="shared" si="70"/>
        <v>240</v>
      </c>
      <c r="AJ261" s="127">
        <f>locallinterp(MIN(AI261,CAP_Senior*12),'BBG rates'!$X$24:$X$65,'BBG rates'!$Y$24:$Y$65)</f>
        <v>67.918742488467984</v>
      </c>
      <c r="AK261" s="127">
        <f>locallinterp(MIN(AI261,CAP_CB*12),'BBG rates'!$AA$25:$AA$40,'BBG rates'!$AC$25:$AC$40)</f>
        <v>11</v>
      </c>
      <c r="AL261" s="144">
        <f t="shared" si="71"/>
        <v>20.676186223039558</v>
      </c>
      <c r="AM261" s="142">
        <f>(SUMPRODUCT(AL261:AL$381,G261:G$381)+SUMPRODUCT(AL261:AL$381,H261:H$381))/12</f>
        <v>0</v>
      </c>
    </row>
    <row r="262" spans="1:39" x14ac:dyDescent="0.2">
      <c r="A262" s="7">
        <v>241</v>
      </c>
      <c r="B262" s="7">
        <v>120.5</v>
      </c>
      <c r="C262" s="7">
        <v>60.25</v>
      </c>
      <c r="D262" s="12">
        <f t="shared" si="63"/>
        <v>20.083333333333332</v>
      </c>
      <c r="E262" s="29">
        <f t="shared" si="61"/>
        <v>0</v>
      </c>
      <c r="F262" s="2">
        <f t="shared" si="64"/>
        <v>0</v>
      </c>
      <c r="G262" s="2">
        <f t="shared" si="72"/>
        <v>0</v>
      </c>
      <c r="H262" s="2">
        <f t="shared" si="73"/>
        <v>0</v>
      </c>
      <c r="I262" s="2">
        <f t="shared" si="62"/>
        <v>0</v>
      </c>
      <c r="J262" s="2">
        <f t="shared" si="79"/>
        <v>0</v>
      </c>
      <c r="K262" s="2">
        <f t="shared" si="65"/>
        <v>0</v>
      </c>
      <c r="L262" s="2">
        <f t="shared" si="65"/>
        <v>0</v>
      </c>
      <c r="M262" s="2"/>
      <c r="N262" s="28">
        <f t="shared" si="80"/>
        <v>0</v>
      </c>
      <c r="O262" s="2">
        <f t="shared" si="74"/>
        <v>0</v>
      </c>
      <c r="P262" s="2">
        <f t="shared" si="75"/>
        <v>0</v>
      </c>
      <c r="R262">
        <f t="shared" si="76"/>
        <v>241</v>
      </c>
      <c r="S262" s="89">
        <f t="shared" si="66"/>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7"/>
        <v>9.4425789892493839E-2</v>
      </c>
      <c r="Y262" s="66">
        <f t="shared" si="67"/>
        <v>0</v>
      </c>
      <c r="Z262" s="72">
        <f t="shared" si="68"/>
        <v>0</v>
      </c>
      <c r="AA262" s="79">
        <f t="shared" si="69"/>
        <v>0</v>
      </c>
      <c r="AB262" s="81">
        <f t="shared" si="78"/>
        <v>0</v>
      </c>
      <c r="AD262" s="95">
        <f>locallinterp(R262,'BBG rates'!$N$10:$N$369,'BBG rates'!$P$10:$P$369)</f>
        <v>20.289168262670703</v>
      </c>
      <c r="AI262" s="185">
        <f t="shared" si="70"/>
        <v>241</v>
      </c>
      <c r="AJ262" s="127">
        <f>locallinterp(MIN(AI262,CAP_Senior*12),'BBG rates'!$X$24:$X$65,'BBG rates'!$Y$24:$Y$65)</f>
        <v>67.918742488467984</v>
      </c>
      <c r="AK262" s="127">
        <f>locallinterp(MIN(AI262,CAP_CB*12),'BBG rates'!$AA$25:$AA$40,'BBG rates'!$AC$25:$AC$40)</f>
        <v>11</v>
      </c>
      <c r="AL262" s="144">
        <f t="shared" si="71"/>
        <v>20.676186223039558</v>
      </c>
      <c r="AM262" s="142">
        <f>(SUMPRODUCT(AL262:AL$381,G262:G$381)+SUMPRODUCT(AL262:AL$381,H262:H$381))/12</f>
        <v>0</v>
      </c>
    </row>
    <row r="263" spans="1:39" x14ac:dyDescent="0.2">
      <c r="A263" s="7">
        <v>242</v>
      </c>
      <c r="B263" s="7">
        <v>121</v>
      </c>
      <c r="C263" s="7">
        <v>60.5</v>
      </c>
      <c r="D263" s="12">
        <f t="shared" si="63"/>
        <v>20.166666666666668</v>
      </c>
      <c r="E263" s="29">
        <f t="shared" si="61"/>
        <v>0</v>
      </c>
      <c r="F263" s="2">
        <f t="shared" si="64"/>
        <v>0</v>
      </c>
      <c r="G263" s="2">
        <f t="shared" si="72"/>
        <v>0</v>
      </c>
      <c r="H263" s="2">
        <f t="shared" si="73"/>
        <v>0</v>
      </c>
      <c r="I263" s="2">
        <f t="shared" si="62"/>
        <v>0</v>
      </c>
      <c r="J263" s="2">
        <f t="shared" si="79"/>
        <v>0</v>
      </c>
      <c r="K263" s="2">
        <f t="shared" si="65"/>
        <v>0</v>
      </c>
      <c r="L263" s="2">
        <f t="shared" si="65"/>
        <v>0</v>
      </c>
      <c r="M263" s="2"/>
      <c r="N263" s="28">
        <f t="shared" si="80"/>
        <v>0</v>
      </c>
      <c r="O263" s="2">
        <f t="shared" si="74"/>
        <v>0</v>
      </c>
      <c r="P263" s="2">
        <f t="shared" si="75"/>
        <v>0</v>
      </c>
      <c r="R263">
        <f t="shared" si="76"/>
        <v>242</v>
      </c>
      <c r="S263" s="89">
        <f t="shared" si="66"/>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7"/>
        <v>9.4892051821027223E-2</v>
      </c>
      <c r="Y263" s="66">
        <f t="shared" si="67"/>
        <v>0</v>
      </c>
      <c r="Z263" s="72">
        <f t="shared" si="68"/>
        <v>0</v>
      </c>
      <c r="AA263" s="79">
        <f t="shared" si="69"/>
        <v>0</v>
      </c>
      <c r="AB263" s="81">
        <f t="shared" si="78"/>
        <v>0</v>
      </c>
      <c r="AD263" s="95">
        <f>locallinterp(R263,'BBG rates'!$N$10:$N$369,'BBG rates'!$P$10:$P$369)</f>
        <v>20.370849792297783</v>
      </c>
      <c r="AI263" s="185">
        <f t="shared" si="70"/>
        <v>242</v>
      </c>
      <c r="AJ263" s="127">
        <f>locallinterp(MIN(AI263,CAP_Senior*12),'BBG rates'!$X$24:$X$65,'BBG rates'!$Y$24:$Y$65)</f>
        <v>67.918742488467984</v>
      </c>
      <c r="AK263" s="127">
        <f>locallinterp(MIN(AI263,CAP_CB*12),'BBG rates'!$AA$25:$AA$40,'BBG rates'!$AC$25:$AC$40)</f>
        <v>11</v>
      </c>
      <c r="AL263" s="144">
        <f t="shared" si="71"/>
        <v>20.676186223039558</v>
      </c>
      <c r="AM263" s="142">
        <f>(SUMPRODUCT(AL263:AL$381,G263:G$381)+SUMPRODUCT(AL263:AL$381,H263:H$381))/12</f>
        <v>0</v>
      </c>
    </row>
    <row r="264" spans="1:39" x14ac:dyDescent="0.2">
      <c r="A264" s="7">
        <v>243</v>
      </c>
      <c r="B264" s="7">
        <v>121.5</v>
      </c>
      <c r="C264" s="7">
        <v>60.75</v>
      </c>
      <c r="D264" s="12">
        <f t="shared" si="63"/>
        <v>20.25</v>
      </c>
      <c r="E264" s="29">
        <f t="shared" si="61"/>
        <v>0</v>
      </c>
      <c r="F264" s="2">
        <f t="shared" si="64"/>
        <v>0</v>
      </c>
      <c r="G264" s="2">
        <f t="shared" si="72"/>
        <v>0</v>
      </c>
      <c r="H264" s="2">
        <f t="shared" si="73"/>
        <v>0</v>
      </c>
      <c r="I264" s="2">
        <f t="shared" si="62"/>
        <v>0</v>
      </c>
      <c r="J264" s="2">
        <f t="shared" si="79"/>
        <v>0</v>
      </c>
      <c r="K264" s="2">
        <f t="shared" si="65"/>
        <v>0</v>
      </c>
      <c r="L264" s="2">
        <f t="shared" si="65"/>
        <v>0</v>
      </c>
      <c r="M264" s="2"/>
      <c r="N264" s="28">
        <f t="shared" si="80"/>
        <v>0</v>
      </c>
      <c r="O264" s="2">
        <f t="shared" si="74"/>
        <v>0</v>
      </c>
      <c r="P264" s="2">
        <f t="shared" si="75"/>
        <v>0</v>
      </c>
      <c r="R264">
        <f t="shared" si="76"/>
        <v>243</v>
      </c>
      <c r="S264" s="89">
        <f t="shared" si="66"/>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7"/>
        <v>9.5358311756754688E-2</v>
      </c>
      <c r="Y264" s="66">
        <f t="shared" si="67"/>
        <v>0</v>
      </c>
      <c r="Z264" s="72">
        <f t="shared" si="68"/>
        <v>0</v>
      </c>
      <c r="AA264" s="79">
        <f t="shared" si="69"/>
        <v>0</v>
      </c>
      <c r="AB264" s="81">
        <f t="shared" si="78"/>
        <v>0</v>
      </c>
      <c r="AD264" s="95">
        <f>locallinterp(R264,'BBG rates'!$N$10:$N$369,'BBG rates'!$P$10:$P$369)</f>
        <v>20.452508586600334</v>
      </c>
      <c r="AI264" s="185">
        <f t="shared" si="70"/>
        <v>243</v>
      </c>
      <c r="AJ264" s="127">
        <f>locallinterp(MIN(AI264,CAP_Senior*12),'BBG rates'!$X$24:$X$65,'BBG rates'!$Y$24:$Y$65)</f>
        <v>67.918742488467984</v>
      </c>
      <c r="AK264" s="127">
        <f>locallinterp(MIN(AI264,CAP_CB*12),'BBG rates'!$AA$25:$AA$40,'BBG rates'!$AC$25:$AC$40)</f>
        <v>11</v>
      </c>
      <c r="AL264" s="144">
        <f t="shared" si="71"/>
        <v>20.676186223039558</v>
      </c>
      <c r="AM264" s="142">
        <f>(SUMPRODUCT(AL264:AL$381,G264:G$381)+SUMPRODUCT(AL264:AL$381,H264:H$381))/12</f>
        <v>0</v>
      </c>
    </row>
    <row r="265" spans="1:39" x14ac:dyDescent="0.2">
      <c r="A265" s="7">
        <v>244</v>
      </c>
      <c r="B265" s="7">
        <v>122</v>
      </c>
      <c r="C265" s="7">
        <v>61</v>
      </c>
      <c r="D265" s="12">
        <f t="shared" si="63"/>
        <v>20.333333333333332</v>
      </c>
      <c r="E265" s="29">
        <f t="shared" si="61"/>
        <v>0</v>
      </c>
      <c r="F265" s="2">
        <f t="shared" si="64"/>
        <v>0</v>
      </c>
      <c r="G265" s="2">
        <f t="shared" si="72"/>
        <v>0</v>
      </c>
      <c r="H265" s="2">
        <f t="shared" si="73"/>
        <v>0</v>
      </c>
      <c r="I265" s="2">
        <f t="shared" si="62"/>
        <v>0</v>
      </c>
      <c r="J265" s="2">
        <f t="shared" si="79"/>
        <v>0</v>
      </c>
      <c r="K265" s="2">
        <f t="shared" si="65"/>
        <v>0</v>
      </c>
      <c r="L265" s="2">
        <f t="shared" si="65"/>
        <v>0</v>
      </c>
      <c r="M265" s="2"/>
      <c r="N265" s="28">
        <f t="shared" si="80"/>
        <v>0</v>
      </c>
      <c r="O265" s="2">
        <f t="shared" si="74"/>
        <v>0</v>
      </c>
      <c r="P265" s="2">
        <f t="shared" si="75"/>
        <v>0</v>
      </c>
      <c r="R265">
        <f t="shared" si="76"/>
        <v>244</v>
      </c>
      <c r="S265" s="89">
        <f t="shared" si="66"/>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7"/>
        <v>9.5824569699942685E-2</v>
      </c>
      <c r="Y265" s="66">
        <f t="shared" si="67"/>
        <v>0</v>
      </c>
      <c r="Z265" s="72">
        <f t="shared" si="68"/>
        <v>0</v>
      </c>
      <c r="AA265" s="79">
        <f t="shared" si="69"/>
        <v>0</v>
      </c>
      <c r="AB265" s="81">
        <f t="shared" si="78"/>
        <v>0</v>
      </c>
      <c r="AD265" s="95">
        <f>locallinterp(R265,'BBG rates'!$N$10:$N$369,'BBG rates'!$P$10:$P$369)</f>
        <v>20.534144831945778</v>
      </c>
      <c r="AI265" s="185">
        <f t="shared" si="70"/>
        <v>244</v>
      </c>
      <c r="AJ265" s="127">
        <f>locallinterp(MIN(AI265,CAP_Senior*12),'BBG rates'!$X$24:$X$65,'BBG rates'!$Y$24:$Y$65)</f>
        <v>67.918742488467984</v>
      </c>
      <c r="AK265" s="127">
        <f>locallinterp(MIN(AI265,CAP_CB*12),'BBG rates'!$AA$25:$AA$40,'BBG rates'!$AC$25:$AC$40)</f>
        <v>11</v>
      </c>
      <c r="AL265" s="144">
        <f t="shared" si="71"/>
        <v>20.676186223039558</v>
      </c>
      <c r="AM265" s="142">
        <f>(SUMPRODUCT(AL265:AL$381,G265:G$381)+SUMPRODUCT(AL265:AL$381,H265:H$381))/12</f>
        <v>0</v>
      </c>
    </row>
    <row r="266" spans="1:39" x14ac:dyDescent="0.2">
      <c r="A266" s="7">
        <v>245</v>
      </c>
      <c r="B266" s="7">
        <v>122.5</v>
      </c>
      <c r="C266" s="7">
        <v>61.25</v>
      </c>
      <c r="D266" s="12">
        <f t="shared" si="63"/>
        <v>20.416666666666668</v>
      </c>
      <c r="E266" s="29">
        <f t="shared" si="61"/>
        <v>0</v>
      </c>
      <c r="F266" s="2">
        <f t="shared" si="64"/>
        <v>0</v>
      </c>
      <c r="G266" s="2">
        <f t="shared" si="72"/>
        <v>0</v>
      </c>
      <c r="H266" s="2">
        <f t="shared" si="73"/>
        <v>0</v>
      </c>
      <c r="I266" s="2">
        <f t="shared" si="62"/>
        <v>0</v>
      </c>
      <c r="J266" s="2">
        <f t="shared" si="79"/>
        <v>0</v>
      </c>
      <c r="K266" s="2">
        <f t="shared" si="65"/>
        <v>0</v>
      </c>
      <c r="L266" s="2">
        <f t="shared" si="65"/>
        <v>0</v>
      </c>
      <c r="M266" s="2"/>
      <c r="N266" s="28">
        <f t="shared" si="80"/>
        <v>0</v>
      </c>
      <c r="O266" s="2">
        <f t="shared" si="74"/>
        <v>0</v>
      </c>
      <c r="P266" s="2">
        <f t="shared" si="75"/>
        <v>0</v>
      </c>
      <c r="R266">
        <f t="shared" si="76"/>
        <v>245</v>
      </c>
      <c r="S266" s="89">
        <f t="shared" si="66"/>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7"/>
        <v>9.6290825650324763E-2</v>
      </c>
      <c r="Y266" s="66">
        <f t="shared" si="67"/>
        <v>0</v>
      </c>
      <c r="Z266" s="72">
        <f t="shared" si="68"/>
        <v>0</v>
      </c>
      <c r="AA266" s="79">
        <f t="shared" si="69"/>
        <v>0</v>
      </c>
      <c r="AB266" s="81">
        <f t="shared" si="78"/>
        <v>0</v>
      </c>
      <c r="AD266" s="95">
        <f>locallinterp(R266,'BBG rates'!$N$10:$N$369,'BBG rates'!$P$10:$P$369)</f>
        <v>20.615758717190911</v>
      </c>
      <c r="AI266" s="185">
        <f t="shared" si="70"/>
        <v>245</v>
      </c>
      <c r="AJ266" s="127">
        <f>locallinterp(MIN(AI266,CAP_Senior*12),'BBG rates'!$X$24:$X$65,'BBG rates'!$Y$24:$Y$65)</f>
        <v>67.918742488467984</v>
      </c>
      <c r="AK266" s="127">
        <f>locallinterp(MIN(AI266,CAP_CB*12),'BBG rates'!$AA$25:$AA$40,'BBG rates'!$AC$25:$AC$40)</f>
        <v>11</v>
      </c>
      <c r="AL266" s="144">
        <f t="shared" si="71"/>
        <v>20.676186223039558</v>
      </c>
      <c r="AM266" s="142">
        <f>(SUMPRODUCT(AL266:AL$381,G266:G$381)+SUMPRODUCT(AL266:AL$381,H266:H$381))/12</f>
        <v>0</v>
      </c>
    </row>
    <row r="267" spans="1:39" x14ac:dyDescent="0.2">
      <c r="A267" s="7">
        <v>246</v>
      </c>
      <c r="B267" s="7">
        <v>123</v>
      </c>
      <c r="C267" s="7">
        <v>61.5</v>
      </c>
      <c r="D267" s="12">
        <f t="shared" si="63"/>
        <v>20.5</v>
      </c>
      <c r="E267" s="29">
        <f t="shared" ref="E267:E330" si="81">IF($A267&lt;=$I$8,E266-G267-H267,0)</f>
        <v>0</v>
      </c>
      <c r="F267" s="2">
        <f t="shared" si="64"/>
        <v>0</v>
      </c>
      <c r="G267" s="2">
        <f t="shared" si="72"/>
        <v>0</v>
      </c>
      <c r="H267" s="2">
        <f t="shared" si="73"/>
        <v>0</v>
      </c>
      <c r="I267" s="2">
        <f t="shared" si="62"/>
        <v>0</v>
      </c>
      <c r="J267" s="2">
        <f t="shared" si="79"/>
        <v>0</v>
      </c>
      <c r="K267" s="2">
        <f t="shared" si="65"/>
        <v>0</v>
      </c>
      <c r="L267" s="2">
        <f t="shared" si="65"/>
        <v>0</v>
      </c>
      <c r="M267" s="2"/>
      <c r="N267" s="28">
        <f t="shared" si="80"/>
        <v>0</v>
      </c>
      <c r="O267" s="2">
        <f t="shared" si="74"/>
        <v>0</v>
      </c>
      <c r="P267" s="2">
        <f t="shared" si="75"/>
        <v>0</v>
      </c>
      <c r="R267">
        <f t="shared" si="76"/>
        <v>246</v>
      </c>
      <c r="S267" s="89">
        <f t="shared" si="66"/>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7"/>
        <v>9.6757079608167373E-2</v>
      </c>
      <c r="Y267" s="66">
        <f t="shared" si="67"/>
        <v>0</v>
      </c>
      <c r="Z267" s="72">
        <f t="shared" si="68"/>
        <v>0</v>
      </c>
      <c r="AA267" s="79">
        <f t="shared" si="69"/>
        <v>0</v>
      </c>
      <c r="AB267" s="81">
        <f t="shared" si="78"/>
        <v>0</v>
      </c>
      <c r="AD267" s="95">
        <f>locallinterp(R267,'BBG rates'!$N$10:$N$369,'BBG rates'!$P$10:$P$369)</f>
        <v>20.697350433672749</v>
      </c>
      <c r="AI267" s="185">
        <f t="shared" si="70"/>
        <v>246</v>
      </c>
      <c r="AJ267" s="127">
        <f>locallinterp(MIN(AI267,CAP_Senior*12),'BBG rates'!$X$24:$X$65,'BBG rates'!$Y$24:$Y$65)</f>
        <v>67.918742488467984</v>
      </c>
      <c r="AK267" s="127">
        <f>locallinterp(MIN(AI267,CAP_CB*12),'BBG rates'!$AA$25:$AA$40,'BBG rates'!$AC$25:$AC$40)</f>
        <v>11</v>
      </c>
      <c r="AL267" s="144">
        <f t="shared" si="71"/>
        <v>20.676186223039558</v>
      </c>
      <c r="AM267" s="142">
        <f>(SUMPRODUCT(AL267:AL$381,G267:G$381)+SUMPRODUCT(AL267:AL$381,H267:H$381))/12</f>
        <v>0</v>
      </c>
    </row>
    <row r="268" spans="1:39" x14ac:dyDescent="0.2">
      <c r="A268" s="7">
        <v>247</v>
      </c>
      <c r="B268" s="7">
        <v>123.5</v>
      </c>
      <c r="C268" s="7">
        <v>61.75</v>
      </c>
      <c r="D268" s="12">
        <f t="shared" si="63"/>
        <v>20.583333333333332</v>
      </c>
      <c r="E268" s="29">
        <f t="shared" si="81"/>
        <v>0</v>
      </c>
      <c r="F268" s="2">
        <f t="shared" si="64"/>
        <v>0</v>
      </c>
      <c r="G268" s="2">
        <f t="shared" si="72"/>
        <v>0</v>
      </c>
      <c r="H268" s="2">
        <f t="shared" si="73"/>
        <v>0</v>
      </c>
      <c r="I268" s="2">
        <f t="shared" si="62"/>
        <v>0</v>
      </c>
      <c r="J268" s="2">
        <f t="shared" si="79"/>
        <v>0</v>
      </c>
      <c r="K268" s="2">
        <f t="shared" si="65"/>
        <v>0</v>
      </c>
      <c r="L268" s="2">
        <f t="shared" si="65"/>
        <v>0</v>
      </c>
      <c r="M268" s="2"/>
      <c r="N268" s="28">
        <f t="shared" si="80"/>
        <v>0</v>
      </c>
      <c r="O268" s="2">
        <f t="shared" si="74"/>
        <v>0</v>
      </c>
      <c r="P268" s="2">
        <f t="shared" si="75"/>
        <v>0</v>
      </c>
      <c r="R268">
        <f t="shared" si="76"/>
        <v>247</v>
      </c>
      <c r="S268" s="89">
        <f t="shared" si="66"/>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7"/>
        <v>9.7223331573470517E-2</v>
      </c>
      <c r="Y268" s="66">
        <f t="shared" si="67"/>
        <v>0</v>
      </c>
      <c r="Z268" s="72">
        <f t="shared" si="68"/>
        <v>0</v>
      </c>
      <c r="AA268" s="79">
        <f t="shared" si="69"/>
        <v>0</v>
      </c>
      <c r="AB268" s="81">
        <f t="shared" si="78"/>
        <v>0</v>
      </c>
      <c r="AD268" s="95">
        <f>locallinterp(R268,'BBG rates'!$N$10:$N$369,'BBG rates'!$P$10:$P$369)</f>
        <v>20.778920175236557</v>
      </c>
      <c r="AI268" s="185">
        <f t="shared" si="70"/>
        <v>247</v>
      </c>
      <c r="AJ268" s="127">
        <f>locallinterp(MIN(AI268,CAP_Senior*12),'BBG rates'!$X$24:$X$65,'BBG rates'!$Y$24:$Y$65)</f>
        <v>67.918742488467984</v>
      </c>
      <c r="AK268" s="127">
        <f>locallinterp(MIN(AI268,CAP_CB*12),'BBG rates'!$AA$25:$AA$40,'BBG rates'!$AC$25:$AC$40)</f>
        <v>11</v>
      </c>
      <c r="AL268" s="144">
        <f t="shared" si="71"/>
        <v>20.676186223039558</v>
      </c>
      <c r="AM268" s="142">
        <f>(SUMPRODUCT(AL268:AL$381,G268:G$381)+SUMPRODUCT(AL268:AL$381,H268:H$381))/12</f>
        <v>0</v>
      </c>
    </row>
    <row r="269" spans="1:39" x14ac:dyDescent="0.2">
      <c r="A269" s="7">
        <v>248</v>
      </c>
      <c r="B269" s="7">
        <v>124</v>
      </c>
      <c r="C269" s="7">
        <v>62</v>
      </c>
      <c r="D269" s="12">
        <f t="shared" si="63"/>
        <v>20.666666666666668</v>
      </c>
      <c r="E269" s="29">
        <f t="shared" si="81"/>
        <v>0</v>
      </c>
      <c r="F269" s="2">
        <f t="shared" si="64"/>
        <v>0</v>
      </c>
      <c r="G269" s="2">
        <f t="shared" si="72"/>
        <v>0</v>
      </c>
      <c r="H269" s="2">
        <f t="shared" si="73"/>
        <v>0</v>
      </c>
      <c r="I269" s="2">
        <f t="shared" si="62"/>
        <v>0</v>
      </c>
      <c r="J269" s="2">
        <f t="shared" si="79"/>
        <v>0</v>
      </c>
      <c r="K269" s="2">
        <f t="shared" si="65"/>
        <v>0</v>
      </c>
      <c r="L269" s="2">
        <f t="shared" si="65"/>
        <v>0</v>
      </c>
      <c r="M269" s="2"/>
      <c r="N269" s="28">
        <f t="shared" si="80"/>
        <v>0</v>
      </c>
      <c r="O269" s="2">
        <f t="shared" si="74"/>
        <v>0</v>
      </c>
      <c r="P269" s="2">
        <f t="shared" si="75"/>
        <v>0</v>
      </c>
      <c r="R269">
        <f t="shared" si="76"/>
        <v>248</v>
      </c>
      <c r="S269" s="89">
        <f t="shared" si="66"/>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7"/>
        <v>9.7689581546234194E-2</v>
      </c>
      <c r="Y269" s="66">
        <f t="shared" si="67"/>
        <v>0</v>
      </c>
      <c r="Z269" s="72">
        <f t="shared" si="68"/>
        <v>0</v>
      </c>
      <c r="AA269" s="79">
        <f t="shared" si="69"/>
        <v>0</v>
      </c>
      <c r="AB269" s="81">
        <f t="shared" si="78"/>
        <v>0</v>
      </c>
      <c r="AD269" s="95">
        <f>locallinterp(R269,'BBG rates'!$N$10:$N$369,'BBG rates'!$P$10:$P$369)</f>
        <v>20.860468138207235</v>
      </c>
      <c r="AI269" s="185">
        <f t="shared" si="70"/>
        <v>248</v>
      </c>
      <c r="AJ269" s="127">
        <f>locallinterp(MIN(AI269,CAP_Senior*12),'BBG rates'!$X$24:$X$65,'BBG rates'!$Y$24:$Y$65)</f>
        <v>67.918742488467984</v>
      </c>
      <c r="AK269" s="127">
        <f>locallinterp(MIN(AI269,CAP_CB*12),'BBG rates'!$AA$25:$AA$40,'BBG rates'!$AC$25:$AC$40)</f>
        <v>11</v>
      </c>
      <c r="AL269" s="144">
        <f t="shared" si="71"/>
        <v>20.676186223039558</v>
      </c>
      <c r="AM269" s="142">
        <f>(SUMPRODUCT(AL269:AL$381,G269:G$381)+SUMPRODUCT(AL269:AL$381,H269:H$381))/12</f>
        <v>0</v>
      </c>
    </row>
    <row r="270" spans="1:39" x14ac:dyDescent="0.2">
      <c r="A270" s="7">
        <v>249</v>
      </c>
      <c r="B270" s="7">
        <v>124.5</v>
      </c>
      <c r="C270" s="7">
        <v>62.25</v>
      </c>
      <c r="D270" s="12">
        <f t="shared" si="63"/>
        <v>20.75</v>
      </c>
      <c r="E270" s="29">
        <f t="shared" si="81"/>
        <v>0</v>
      </c>
      <c r="F270" s="2">
        <f t="shared" si="64"/>
        <v>0</v>
      </c>
      <c r="G270" s="2">
        <f t="shared" si="72"/>
        <v>0</v>
      </c>
      <c r="H270" s="2">
        <f t="shared" si="73"/>
        <v>0</v>
      </c>
      <c r="I270" s="2">
        <f t="shared" si="62"/>
        <v>0</v>
      </c>
      <c r="J270" s="2">
        <f t="shared" si="79"/>
        <v>0</v>
      </c>
      <c r="K270" s="2">
        <f t="shared" si="65"/>
        <v>0</v>
      </c>
      <c r="L270" s="2">
        <f t="shared" si="65"/>
        <v>0</v>
      </c>
      <c r="M270" s="2"/>
      <c r="N270" s="28">
        <f t="shared" si="80"/>
        <v>0</v>
      </c>
      <c r="O270" s="2">
        <f t="shared" si="74"/>
        <v>0</v>
      </c>
      <c r="P270" s="2">
        <f t="shared" si="75"/>
        <v>0</v>
      </c>
      <c r="R270">
        <f t="shared" si="76"/>
        <v>249</v>
      </c>
      <c r="S270" s="89">
        <f t="shared" si="66"/>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7"/>
        <v>9.8155829526191951E-2</v>
      </c>
      <c r="Y270" s="66">
        <f t="shared" si="67"/>
        <v>0</v>
      </c>
      <c r="Z270" s="72">
        <f t="shared" si="68"/>
        <v>0</v>
      </c>
      <c r="AA270" s="79">
        <f t="shared" si="69"/>
        <v>0</v>
      </c>
      <c r="AB270" s="81">
        <f t="shared" si="78"/>
        <v>0</v>
      </c>
      <c r="AD270" s="95">
        <f>locallinterp(R270,'BBG rates'!$N$10:$N$369,'BBG rates'!$P$10:$P$369)</f>
        <v>20.941994521399064</v>
      </c>
      <c r="AI270" s="185">
        <f t="shared" si="70"/>
        <v>249</v>
      </c>
      <c r="AJ270" s="127">
        <f>locallinterp(MIN(AI270,CAP_Senior*12),'BBG rates'!$X$24:$X$65,'BBG rates'!$Y$24:$Y$65)</f>
        <v>67.918742488467984</v>
      </c>
      <c r="AK270" s="127">
        <f>locallinterp(MIN(AI270,CAP_CB*12),'BBG rates'!$AA$25:$AA$40,'BBG rates'!$AC$25:$AC$40)</f>
        <v>11</v>
      </c>
      <c r="AL270" s="144">
        <f t="shared" si="71"/>
        <v>20.676186223039558</v>
      </c>
      <c r="AM270" s="142">
        <f>(SUMPRODUCT(AL270:AL$381,G270:G$381)+SUMPRODUCT(AL270:AL$381,H270:H$381))/12</f>
        <v>0</v>
      </c>
    </row>
    <row r="271" spans="1:39" x14ac:dyDescent="0.2">
      <c r="A271" s="7">
        <v>250</v>
      </c>
      <c r="B271" s="7">
        <v>125</v>
      </c>
      <c r="C271" s="7">
        <v>62.5</v>
      </c>
      <c r="D271" s="12">
        <f t="shared" si="63"/>
        <v>20.833333333333332</v>
      </c>
      <c r="E271" s="29">
        <f t="shared" si="81"/>
        <v>0</v>
      </c>
      <c r="F271" s="2">
        <f t="shared" si="64"/>
        <v>0</v>
      </c>
      <c r="G271" s="2">
        <f t="shared" si="72"/>
        <v>0</v>
      </c>
      <c r="H271" s="2">
        <f t="shared" si="73"/>
        <v>0</v>
      </c>
      <c r="I271" s="2">
        <f t="shared" si="62"/>
        <v>0</v>
      </c>
      <c r="J271" s="2">
        <f t="shared" si="79"/>
        <v>0</v>
      </c>
      <c r="K271" s="2">
        <f t="shared" si="65"/>
        <v>0</v>
      </c>
      <c r="L271" s="2">
        <f t="shared" si="65"/>
        <v>0</v>
      </c>
      <c r="M271" s="2"/>
      <c r="N271" s="28">
        <f t="shared" si="80"/>
        <v>0</v>
      </c>
      <c r="O271" s="2">
        <f t="shared" si="74"/>
        <v>0</v>
      </c>
      <c r="P271" s="2">
        <f t="shared" si="75"/>
        <v>0</v>
      </c>
      <c r="R271">
        <f t="shared" si="76"/>
        <v>250</v>
      </c>
      <c r="S271" s="89">
        <f t="shared" si="66"/>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7"/>
        <v>9.8622075513876695E-2</v>
      </c>
      <c r="Y271" s="66">
        <f t="shared" si="67"/>
        <v>0</v>
      </c>
      <c r="Z271" s="72">
        <f t="shared" si="68"/>
        <v>0</v>
      </c>
      <c r="AA271" s="79">
        <f t="shared" si="69"/>
        <v>0</v>
      </c>
      <c r="AB271" s="81">
        <f t="shared" si="78"/>
        <v>0</v>
      </c>
      <c r="AD271" s="95">
        <f>locallinterp(R271,'BBG rates'!$N$10:$N$369,'BBG rates'!$P$10:$P$369)</f>
        <v>21.023499521141709</v>
      </c>
      <c r="AI271" s="185">
        <f t="shared" si="70"/>
        <v>250</v>
      </c>
      <c r="AJ271" s="127">
        <f>locallinterp(MIN(AI271,CAP_Senior*12),'BBG rates'!$X$24:$X$65,'BBG rates'!$Y$24:$Y$65)</f>
        <v>67.918742488467984</v>
      </c>
      <c r="AK271" s="127">
        <f>locallinterp(MIN(AI271,CAP_CB*12),'BBG rates'!$AA$25:$AA$40,'BBG rates'!$AC$25:$AC$40)</f>
        <v>11</v>
      </c>
      <c r="AL271" s="144">
        <f t="shared" si="71"/>
        <v>20.676186223039558</v>
      </c>
      <c r="AM271" s="142">
        <f>(SUMPRODUCT(AL271:AL$381,G271:G$381)+SUMPRODUCT(AL271:AL$381,H271:H$381))/12</f>
        <v>0</v>
      </c>
    </row>
    <row r="272" spans="1:39" x14ac:dyDescent="0.2">
      <c r="A272" s="7">
        <v>251</v>
      </c>
      <c r="B272" s="7">
        <v>125.5</v>
      </c>
      <c r="C272" s="7">
        <v>62.75</v>
      </c>
      <c r="D272" s="12">
        <f t="shared" si="63"/>
        <v>20.916666666666668</v>
      </c>
      <c r="E272" s="29">
        <f t="shared" si="81"/>
        <v>0</v>
      </c>
      <c r="F272" s="2">
        <f t="shared" si="64"/>
        <v>0</v>
      </c>
      <c r="G272" s="2">
        <f t="shared" si="72"/>
        <v>0</v>
      </c>
      <c r="H272" s="2">
        <f t="shared" si="73"/>
        <v>0</v>
      </c>
      <c r="I272" s="2">
        <f t="shared" si="62"/>
        <v>0</v>
      </c>
      <c r="J272" s="2">
        <f t="shared" si="79"/>
        <v>0</v>
      </c>
      <c r="K272" s="2">
        <f t="shared" si="65"/>
        <v>0</v>
      </c>
      <c r="L272" s="2">
        <f t="shared" si="65"/>
        <v>0</v>
      </c>
      <c r="M272" s="2"/>
      <c r="N272" s="28">
        <f t="shared" si="80"/>
        <v>0</v>
      </c>
      <c r="O272" s="2">
        <f t="shared" si="74"/>
        <v>0</v>
      </c>
      <c r="P272" s="2">
        <f t="shared" si="75"/>
        <v>0</v>
      </c>
      <c r="R272">
        <f t="shared" si="76"/>
        <v>251</v>
      </c>
      <c r="S272" s="89">
        <f t="shared" si="66"/>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7"/>
        <v>9.9088319509021971E-2</v>
      </c>
      <c r="Y272" s="66">
        <f t="shared" si="67"/>
        <v>0</v>
      </c>
      <c r="Z272" s="72">
        <f t="shared" si="68"/>
        <v>0</v>
      </c>
      <c r="AA272" s="79">
        <f t="shared" si="69"/>
        <v>0</v>
      </c>
      <c r="AB272" s="81">
        <f t="shared" si="78"/>
        <v>0</v>
      </c>
      <c r="AD272" s="95">
        <f>locallinterp(R272,'BBG rates'!$N$10:$N$369,'BBG rates'!$P$10:$P$369)</f>
        <v>21.104983346202705</v>
      </c>
      <c r="AI272" s="185">
        <f t="shared" si="70"/>
        <v>251</v>
      </c>
      <c r="AJ272" s="127">
        <f>locallinterp(MIN(AI272,CAP_Senior*12),'BBG rates'!$X$24:$X$65,'BBG rates'!$Y$24:$Y$65)</f>
        <v>67.918742488467984</v>
      </c>
      <c r="AK272" s="127">
        <f>locallinterp(MIN(AI272,CAP_CB*12),'BBG rates'!$AA$25:$AA$40,'BBG rates'!$AC$25:$AC$40)</f>
        <v>11</v>
      </c>
      <c r="AL272" s="144">
        <f t="shared" si="71"/>
        <v>20.676186223039558</v>
      </c>
      <c r="AM272" s="142">
        <f>(SUMPRODUCT(AL272:AL$381,G272:G$381)+SUMPRODUCT(AL272:AL$381,H272:H$381))/12</f>
        <v>0</v>
      </c>
    </row>
    <row r="273" spans="1:39" x14ac:dyDescent="0.2">
      <c r="A273" s="7">
        <v>252</v>
      </c>
      <c r="B273" s="7">
        <v>126</v>
      </c>
      <c r="C273" s="7">
        <v>63</v>
      </c>
      <c r="D273" s="12">
        <f t="shared" si="63"/>
        <v>21</v>
      </c>
      <c r="E273" s="29">
        <f t="shared" si="81"/>
        <v>0</v>
      </c>
      <c r="F273" s="2">
        <f t="shared" si="64"/>
        <v>0</v>
      </c>
      <c r="G273" s="2">
        <f t="shared" si="72"/>
        <v>0</v>
      </c>
      <c r="H273" s="2">
        <f t="shared" si="73"/>
        <v>0</v>
      </c>
      <c r="I273" s="2">
        <f t="shared" si="62"/>
        <v>0</v>
      </c>
      <c r="J273" s="2">
        <f t="shared" si="79"/>
        <v>0</v>
      </c>
      <c r="K273" s="2">
        <f t="shared" si="65"/>
        <v>0</v>
      </c>
      <c r="L273" s="2">
        <f t="shared" si="65"/>
        <v>0</v>
      </c>
      <c r="M273" s="2"/>
      <c r="N273" s="28">
        <f t="shared" si="80"/>
        <v>0</v>
      </c>
      <c r="O273" s="2">
        <f t="shared" si="74"/>
        <v>0</v>
      </c>
      <c r="P273" s="2">
        <f t="shared" si="75"/>
        <v>0</v>
      </c>
      <c r="R273">
        <f t="shared" si="76"/>
        <v>252</v>
      </c>
      <c r="S273" s="89">
        <f t="shared" si="66"/>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7"/>
        <v>9.9554561511361328E-2</v>
      </c>
      <c r="Y273" s="66">
        <f t="shared" si="67"/>
        <v>0</v>
      </c>
      <c r="Z273" s="72">
        <f t="shared" si="68"/>
        <v>0</v>
      </c>
      <c r="AA273" s="79">
        <f t="shared" si="69"/>
        <v>0</v>
      </c>
      <c r="AB273" s="81">
        <f t="shared" si="78"/>
        <v>0</v>
      </c>
      <c r="AD273" s="95">
        <f>locallinterp(R273,'BBG rates'!$N$10:$N$369,'BBG rates'!$P$10:$P$369)</f>
        <v>21.186446202864438</v>
      </c>
      <c r="AI273" s="185">
        <f t="shared" si="70"/>
        <v>252</v>
      </c>
      <c r="AJ273" s="127">
        <f>locallinterp(MIN(AI273,CAP_Senior*12),'BBG rates'!$X$24:$X$65,'BBG rates'!$Y$24:$Y$65)</f>
        <v>67.918742488467984</v>
      </c>
      <c r="AK273" s="127">
        <f>locallinterp(MIN(AI273,CAP_CB*12),'BBG rates'!$AA$25:$AA$40,'BBG rates'!$AC$25:$AC$40)</f>
        <v>11</v>
      </c>
      <c r="AL273" s="144">
        <f t="shared" si="71"/>
        <v>20.676186223039558</v>
      </c>
      <c r="AM273" s="142">
        <f>(SUMPRODUCT(AL273:AL$381,G273:G$381)+SUMPRODUCT(AL273:AL$381,H273:H$381))/12</f>
        <v>0</v>
      </c>
    </row>
    <row r="274" spans="1:39" x14ac:dyDescent="0.2">
      <c r="A274" s="7">
        <v>253</v>
      </c>
      <c r="B274" s="7">
        <v>126.5</v>
      </c>
      <c r="C274" s="7">
        <v>63.25</v>
      </c>
      <c r="D274" s="12">
        <f t="shared" si="63"/>
        <v>21.083333333333332</v>
      </c>
      <c r="E274" s="29">
        <f t="shared" si="81"/>
        <v>0</v>
      </c>
      <c r="F274" s="2">
        <f t="shared" si="64"/>
        <v>0</v>
      </c>
      <c r="G274" s="2">
        <f t="shared" si="72"/>
        <v>0</v>
      </c>
      <c r="H274" s="2">
        <f t="shared" si="73"/>
        <v>0</v>
      </c>
      <c r="I274" s="2">
        <f t="shared" si="62"/>
        <v>0</v>
      </c>
      <c r="J274" s="2">
        <f t="shared" si="79"/>
        <v>0</v>
      </c>
      <c r="K274" s="2">
        <f t="shared" si="65"/>
        <v>0</v>
      </c>
      <c r="L274" s="2">
        <f t="shared" si="65"/>
        <v>0</v>
      </c>
      <c r="M274" s="2"/>
      <c r="N274" s="28">
        <f t="shared" si="80"/>
        <v>0</v>
      </c>
      <c r="O274" s="2">
        <f t="shared" si="74"/>
        <v>0</v>
      </c>
      <c r="P274" s="2">
        <f t="shared" si="75"/>
        <v>0</v>
      </c>
      <c r="R274">
        <f t="shared" si="76"/>
        <v>253</v>
      </c>
      <c r="S274" s="89">
        <f t="shared" si="66"/>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7"/>
        <v>0.10002080152142767</v>
      </c>
      <c r="Y274" s="66">
        <f t="shared" si="67"/>
        <v>0</v>
      </c>
      <c r="Z274" s="72">
        <f t="shared" si="68"/>
        <v>0</v>
      </c>
      <c r="AA274" s="79">
        <f t="shared" si="69"/>
        <v>0</v>
      </c>
      <c r="AB274" s="81">
        <f t="shared" si="78"/>
        <v>0</v>
      </c>
      <c r="AD274" s="95">
        <f>locallinterp(R274,'BBG rates'!$N$10:$N$369,'BBG rates'!$P$10:$P$369)</f>
        <v>21.267888299898672</v>
      </c>
      <c r="AI274" s="185">
        <f t="shared" si="70"/>
        <v>253</v>
      </c>
      <c r="AJ274" s="127">
        <f>locallinterp(MIN(AI274,CAP_Senior*12),'BBG rates'!$X$24:$X$65,'BBG rates'!$Y$24:$Y$65)</f>
        <v>67.918742488467984</v>
      </c>
      <c r="AK274" s="127">
        <f>locallinterp(MIN(AI274,CAP_CB*12),'BBG rates'!$AA$25:$AA$40,'BBG rates'!$AC$25:$AC$40)</f>
        <v>11</v>
      </c>
      <c r="AL274" s="144">
        <f t="shared" si="71"/>
        <v>20.676186223039558</v>
      </c>
      <c r="AM274" s="142">
        <f>(SUMPRODUCT(AL274:AL$381,G274:G$381)+SUMPRODUCT(AL274:AL$381,H274:H$381))/12</f>
        <v>0</v>
      </c>
    </row>
    <row r="275" spans="1:39" x14ac:dyDescent="0.2">
      <c r="A275" s="7">
        <v>254</v>
      </c>
      <c r="B275" s="7">
        <v>127</v>
      </c>
      <c r="C275" s="7">
        <v>63.5</v>
      </c>
      <c r="D275" s="12">
        <f t="shared" si="63"/>
        <v>21.166666666666668</v>
      </c>
      <c r="E275" s="29">
        <f t="shared" si="81"/>
        <v>0</v>
      </c>
      <c r="F275" s="2">
        <f t="shared" si="64"/>
        <v>0</v>
      </c>
      <c r="G275" s="2">
        <f t="shared" si="72"/>
        <v>0</v>
      </c>
      <c r="H275" s="2">
        <f t="shared" si="73"/>
        <v>0</v>
      </c>
      <c r="I275" s="2">
        <f t="shared" ref="I275:I338" si="82">SUM(F275:H275)</f>
        <v>0</v>
      </c>
      <c r="J275" s="2">
        <f t="shared" si="79"/>
        <v>0</v>
      </c>
      <c r="K275" s="2">
        <f t="shared" si="65"/>
        <v>0</v>
      </c>
      <c r="L275" s="2">
        <f t="shared" si="65"/>
        <v>0</v>
      </c>
      <c r="M275" s="2"/>
      <c r="N275" s="28">
        <f t="shared" si="80"/>
        <v>0</v>
      </c>
      <c r="O275" s="2">
        <f t="shared" si="74"/>
        <v>0</v>
      </c>
      <c r="P275" s="2">
        <f t="shared" si="75"/>
        <v>0</v>
      </c>
      <c r="R275">
        <f t="shared" si="76"/>
        <v>254</v>
      </c>
      <c r="S275" s="89">
        <f t="shared" si="66"/>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7"/>
        <v>0.10048703953895455</v>
      </c>
      <c r="Y275" s="66">
        <f t="shared" si="67"/>
        <v>0</v>
      </c>
      <c r="Z275" s="72">
        <f t="shared" si="68"/>
        <v>0</v>
      </c>
      <c r="AA275" s="79">
        <f t="shared" si="69"/>
        <v>0</v>
      </c>
      <c r="AB275" s="81">
        <f t="shared" si="78"/>
        <v>0</v>
      </c>
      <c r="AD275" s="95">
        <f>locallinterp(R275,'BBG rates'!$N$10:$N$369,'BBG rates'!$P$10:$P$369)</f>
        <v>21.3493098435946</v>
      </c>
      <c r="AI275" s="185">
        <f t="shared" si="70"/>
        <v>254</v>
      </c>
      <c r="AJ275" s="127">
        <f>locallinterp(MIN(AI275,CAP_Senior*12),'BBG rates'!$X$24:$X$65,'BBG rates'!$Y$24:$Y$65)</f>
        <v>67.918742488467984</v>
      </c>
      <c r="AK275" s="127">
        <f>locallinterp(MIN(AI275,CAP_CB*12),'BBG rates'!$AA$25:$AA$40,'BBG rates'!$AC$25:$AC$40)</f>
        <v>11</v>
      </c>
      <c r="AL275" s="144">
        <f t="shared" si="71"/>
        <v>20.676186223039558</v>
      </c>
      <c r="AM275" s="142">
        <f>(SUMPRODUCT(AL275:AL$381,G275:G$381)+SUMPRODUCT(AL275:AL$381,H275:H$381))/12</f>
        <v>0</v>
      </c>
    </row>
    <row r="276" spans="1:39" x14ac:dyDescent="0.2">
      <c r="A276" s="7">
        <v>255</v>
      </c>
      <c r="B276" s="7">
        <v>127.5</v>
      </c>
      <c r="C276" s="7">
        <v>63.75</v>
      </c>
      <c r="D276" s="12">
        <f t="shared" si="63"/>
        <v>21.25</v>
      </c>
      <c r="E276" s="29">
        <f t="shared" si="81"/>
        <v>0</v>
      </c>
      <c r="F276" s="2">
        <f t="shared" si="64"/>
        <v>0</v>
      </c>
      <c r="G276" s="2">
        <f t="shared" si="72"/>
        <v>0</v>
      </c>
      <c r="H276" s="2">
        <f t="shared" si="73"/>
        <v>0</v>
      </c>
      <c r="I276" s="2">
        <f t="shared" si="82"/>
        <v>0</v>
      </c>
      <c r="J276" s="2">
        <f t="shared" si="79"/>
        <v>0</v>
      </c>
      <c r="K276" s="2">
        <f t="shared" si="65"/>
        <v>0</v>
      </c>
      <c r="L276" s="2">
        <f t="shared" si="65"/>
        <v>0</v>
      </c>
      <c r="M276" s="2"/>
      <c r="N276" s="28">
        <f t="shared" si="80"/>
        <v>0</v>
      </c>
      <c r="O276" s="2">
        <f t="shared" si="74"/>
        <v>0</v>
      </c>
      <c r="P276" s="2">
        <f t="shared" si="75"/>
        <v>0</v>
      </c>
      <c r="R276">
        <f t="shared" si="76"/>
        <v>255</v>
      </c>
      <c r="S276" s="89">
        <f t="shared" si="66"/>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7"/>
        <v>0.10095327556420841</v>
      </c>
      <c r="Y276" s="66">
        <f t="shared" si="67"/>
        <v>0</v>
      </c>
      <c r="Z276" s="72">
        <f t="shared" si="68"/>
        <v>0</v>
      </c>
      <c r="AA276" s="79">
        <f t="shared" si="69"/>
        <v>0</v>
      </c>
      <c r="AB276" s="81">
        <f t="shared" si="78"/>
        <v>0</v>
      </c>
      <c r="AD276" s="95">
        <f>locallinterp(R276,'BBG rates'!$N$10:$N$369,'BBG rates'!$P$10:$P$369)</f>
        <v>21.430711057642203</v>
      </c>
      <c r="AI276" s="185">
        <f t="shared" si="70"/>
        <v>255</v>
      </c>
      <c r="AJ276" s="127">
        <f>locallinterp(MIN(AI276,CAP_Senior*12),'BBG rates'!$X$24:$X$65,'BBG rates'!$Y$24:$Y$65)</f>
        <v>67.918742488467984</v>
      </c>
      <c r="AK276" s="127">
        <f>locallinterp(MIN(AI276,CAP_CB*12),'BBG rates'!$AA$25:$AA$40,'BBG rates'!$AC$25:$AC$40)</f>
        <v>11</v>
      </c>
      <c r="AL276" s="144">
        <f t="shared" si="71"/>
        <v>20.676186223039558</v>
      </c>
      <c r="AM276" s="142">
        <f>(SUMPRODUCT(AL276:AL$381,G276:G$381)+SUMPRODUCT(AL276:AL$381,H276:H$381))/12</f>
        <v>0</v>
      </c>
    </row>
    <row r="277" spans="1:39" x14ac:dyDescent="0.2">
      <c r="A277" s="7">
        <v>256</v>
      </c>
      <c r="B277" s="7">
        <v>128</v>
      </c>
      <c r="C277" s="7">
        <v>64</v>
      </c>
      <c r="D277" s="12">
        <f t="shared" si="63"/>
        <v>21.333333333333332</v>
      </c>
      <c r="E277" s="29">
        <f t="shared" si="81"/>
        <v>0</v>
      </c>
      <c r="F277" s="2">
        <f t="shared" si="64"/>
        <v>0</v>
      </c>
      <c r="G277" s="2">
        <f t="shared" si="72"/>
        <v>0</v>
      </c>
      <c r="H277" s="2">
        <f t="shared" si="73"/>
        <v>0</v>
      </c>
      <c r="I277" s="2">
        <f t="shared" si="82"/>
        <v>0</v>
      </c>
      <c r="J277" s="2">
        <f t="shared" si="79"/>
        <v>0</v>
      </c>
      <c r="K277" s="2">
        <f t="shared" si="65"/>
        <v>0</v>
      </c>
      <c r="L277" s="2">
        <f t="shared" si="65"/>
        <v>0</v>
      </c>
      <c r="M277" s="2"/>
      <c r="N277" s="28">
        <f t="shared" si="80"/>
        <v>0</v>
      </c>
      <c r="O277" s="2">
        <f t="shared" si="74"/>
        <v>0</v>
      </c>
      <c r="P277" s="2">
        <f t="shared" si="75"/>
        <v>0</v>
      </c>
      <c r="R277">
        <f t="shared" si="76"/>
        <v>256</v>
      </c>
      <c r="S277" s="89">
        <f t="shared" si="66"/>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7"/>
        <v>0.10141950959692281</v>
      </c>
      <c r="Y277" s="66">
        <f t="shared" si="67"/>
        <v>0</v>
      </c>
      <c r="Z277" s="72">
        <f t="shared" si="68"/>
        <v>0</v>
      </c>
      <c r="AA277" s="79">
        <f t="shared" si="69"/>
        <v>0</v>
      </c>
      <c r="AB277" s="81">
        <f t="shared" si="78"/>
        <v>0</v>
      </c>
      <c r="AD277" s="95">
        <f>locallinterp(R277,'BBG rates'!$N$10:$N$369,'BBG rates'!$P$10:$P$369)</f>
        <v>21.512092153314295</v>
      </c>
      <c r="AI277" s="185">
        <f t="shared" si="70"/>
        <v>256</v>
      </c>
      <c r="AJ277" s="127">
        <f>locallinterp(MIN(AI277,CAP_Senior*12),'BBG rates'!$X$24:$X$65,'BBG rates'!$Y$24:$Y$65)</f>
        <v>67.918742488467984</v>
      </c>
      <c r="AK277" s="127">
        <f>locallinterp(MIN(AI277,CAP_CB*12),'BBG rates'!$AA$25:$AA$40,'BBG rates'!$AC$25:$AC$40)</f>
        <v>11</v>
      </c>
      <c r="AL277" s="144">
        <f t="shared" si="71"/>
        <v>20.676186223039558</v>
      </c>
      <c r="AM277" s="142">
        <f>(SUMPRODUCT(AL277:AL$381,G277:G$381)+SUMPRODUCT(AL277:AL$381,H277:H$381))/12</f>
        <v>0</v>
      </c>
    </row>
    <row r="278" spans="1:39" x14ac:dyDescent="0.2">
      <c r="A278" s="7">
        <v>257</v>
      </c>
      <c r="B278" s="7">
        <v>128.5</v>
      </c>
      <c r="C278" s="7">
        <v>64.25</v>
      </c>
      <c r="D278" s="12">
        <f t="shared" ref="D278:D341" si="83">A278/12</f>
        <v>21.416666666666668</v>
      </c>
      <c r="E278" s="29">
        <f t="shared" si="81"/>
        <v>0</v>
      </c>
      <c r="F278" s="2">
        <f t="shared" ref="F278:F341" si="84">IF($A278&lt;=$I$8,-IPMT($G$11,1,$I$8-$A278+1,$E277),0)</f>
        <v>0</v>
      </c>
      <c r="G278" s="2">
        <f t="shared" si="72"/>
        <v>0</v>
      </c>
      <c r="H278" s="2">
        <f t="shared" si="73"/>
        <v>0</v>
      </c>
      <c r="I278" s="2">
        <f t="shared" si="82"/>
        <v>0</v>
      </c>
      <c r="J278" s="2">
        <f t="shared" si="79"/>
        <v>0</v>
      </c>
      <c r="K278" s="2">
        <f t="shared" ref="K278:L341" si="85">I278/(1+$F$12)^IF($I$7=1,$A278,IF($I$7=2,$B278,IF($I$7=4,$C278,$D278)))</f>
        <v>0</v>
      </c>
      <c r="L278" s="2">
        <f t="shared" si="85"/>
        <v>0</v>
      </c>
      <c r="M278" s="2"/>
      <c r="N278" s="28">
        <f t="shared" si="80"/>
        <v>0</v>
      </c>
      <c r="O278" s="2">
        <f t="shared" si="74"/>
        <v>0</v>
      </c>
      <c r="P278" s="2">
        <f t="shared" si="75"/>
        <v>0</v>
      </c>
      <c r="R278">
        <f t="shared" si="76"/>
        <v>257</v>
      </c>
      <c r="S278" s="89">
        <f t="shared" ref="S278:S341" si="86">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7"/>
        <v>0.10188574163709774</v>
      </c>
      <c r="Y278" s="66">
        <f t="shared" ref="Y278:Y341" si="87">T278*X278%/12+Y279</f>
        <v>0</v>
      </c>
      <c r="Z278" s="72">
        <f t="shared" ref="Z278:Z341" si="88">IF(U278=0,0,Y278*1200/U278)</f>
        <v>0</v>
      </c>
      <c r="AA278" s="79">
        <f t="shared" ref="AA278:AA341" si="89">T278*$AA$17%/12+AA279</f>
        <v>0</v>
      </c>
      <c r="AB278" s="81">
        <f t="shared" si="78"/>
        <v>0</v>
      </c>
      <c r="AD278" s="95">
        <f>locallinterp(R278,'BBG rates'!$N$10:$N$369,'BBG rates'!$P$10:$P$369)</f>
        <v>21.593453344369607</v>
      </c>
      <c r="AI278" s="185">
        <f t="shared" ref="AI278:AI341" si="90">A278</f>
        <v>257</v>
      </c>
      <c r="AJ278" s="127">
        <f>locallinterp(MIN(AI278,CAP_Senior*12),'BBG rates'!$X$24:$X$65,'BBG rates'!$Y$24:$Y$65)</f>
        <v>67.918742488467984</v>
      </c>
      <c r="AK278" s="127">
        <f>locallinterp(MIN(AI278,CAP_CB*12),'BBG rates'!$AA$25:$AA$40,'BBG rates'!$AC$25:$AC$40)</f>
        <v>11</v>
      </c>
      <c r="AL278" s="144">
        <f t="shared" ref="AL278:AL341" si="91">SUMPRODUCT(AJ278:AK278,$AJ$19:$AK$19)</f>
        <v>20.676186223039558</v>
      </c>
      <c r="AM278" s="142">
        <f>(SUMPRODUCT(AL278:AL$381,G278:G$381)+SUMPRODUCT(AL278:AL$381,H278:H$381))/12</f>
        <v>0</v>
      </c>
    </row>
    <row r="279" spans="1:39" x14ac:dyDescent="0.2">
      <c r="A279" s="7">
        <v>258</v>
      </c>
      <c r="B279" s="7">
        <v>129</v>
      </c>
      <c r="C279" s="7">
        <v>64.5</v>
      </c>
      <c r="D279" s="12">
        <f t="shared" si="83"/>
        <v>21.5</v>
      </c>
      <c r="E279" s="29">
        <f t="shared" si="81"/>
        <v>0</v>
      </c>
      <c r="F279" s="2">
        <f t="shared" si="84"/>
        <v>0</v>
      </c>
      <c r="G279" s="2">
        <f t="shared" ref="G279:G342" si="92">IF($A279&lt;=$I$8,-PPMT($G$11,1,$I$8-$A279+1,$E278),0)</f>
        <v>0</v>
      </c>
      <c r="H279" s="2">
        <f t="shared" ref="H279:H342" si="93">IF($A279&lt;=$I$8,(E278-G279)*$G$13,0)</f>
        <v>0</v>
      </c>
      <c r="I279" s="2">
        <f t="shared" si="82"/>
        <v>0</v>
      </c>
      <c r="J279" s="2">
        <f t="shared" si="79"/>
        <v>0</v>
      </c>
      <c r="K279" s="2">
        <f t="shared" si="85"/>
        <v>0</v>
      </c>
      <c r="L279" s="2">
        <f t="shared" si="85"/>
        <v>0</v>
      </c>
      <c r="M279" s="2"/>
      <c r="N279" s="28">
        <f t="shared" si="80"/>
        <v>0</v>
      </c>
      <c r="O279" s="2">
        <f t="shared" ref="O279:O342" si="94">IF($A279&lt;=$I$8,-IPMT($G$11,1,$I$8-$A279+1,$N278),0)</f>
        <v>0</v>
      </c>
      <c r="P279" s="2">
        <f t="shared" ref="P279:P342" si="95">IF($A279&lt;=$I$8,-PPMT($G$11,1,$I$8-$A279+1,$N278),0)</f>
        <v>0</v>
      </c>
      <c r="R279">
        <f t="shared" ref="R279:R342" si="96">ROUND(D279*12,1)</f>
        <v>258</v>
      </c>
      <c r="S279" s="89">
        <f t="shared" si="86"/>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7">((1+W279%)^(1/12)-1)*1200</f>
        <v>0.10235197168499965</v>
      </c>
      <c r="Y279" s="66">
        <f t="shared" si="87"/>
        <v>0</v>
      </c>
      <c r="Z279" s="72">
        <f t="shared" si="88"/>
        <v>0</v>
      </c>
      <c r="AA279" s="79">
        <f t="shared" si="89"/>
        <v>0</v>
      </c>
      <c r="AB279" s="81">
        <f t="shared" ref="AB279:AB342" si="98">IF(U279=0,0,AA279*1200/U279)</f>
        <v>0</v>
      </c>
      <c r="AD279" s="95">
        <f>locallinterp(R279,'BBG rates'!$N$10:$N$369,'BBG rates'!$P$10:$P$369)</f>
        <v>21.674794856997718</v>
      </c>
      <c r="AI279" s="185">
        <f t="shared" si="90"/>
        <v>258</v>
      </c>
      <c r="AJ279" s="127">
        <f>locallinterp(MIN(AI279,CAP_Senior*12),'BBG rates'!$X$24:$X$65,'BBG rates'!$Y$24:$Y$65)</f>
        <v>67.918742488467984</v>
      </c>
      <c r="AK279" s="127">
        <f>locallinterp(MIN(AI279,CAP_CB*12),'BBG rates'!$AA$25:$AA$40,'BBG rates'!$AC$25:$AC$40)</f>
        <v>11</v>
      </c>
      <c r="AL279" s="144">
        <f t="shared" si="91"/>
        <v>20.676186223039558</v>
      </c>
      <c r="AM279" s="142">
        <f>(SUMPRODUCT(AL279:AL$381,G279:G$381)+SUMPRODUCT(AL279:AL$381,H279:H$381))/12</f>
        <v>0</v>
      </c>
    </row>
    <row r="280" spans="1:39" x14ac:dyDescent="0.2">
      <c r="A280" s="7">
        <v>259</v>
      </c>
      <c r="B280" s="7">
        <v>129.5</v>
      </c>
      <c r="C280" s="7">
        <v>64.75</v>
      </c>
      <c r="D280" s="12">
        <f t="shared" si="83"/>
        <v>21.583333333333332</v>
      </c>
      <c r="E280" s="29">
        <f t="shared" si="81"/>
        <v>0</v>
      </c>
      <c r="F280" s="2">
        <f t="shared" si="84"/>
        <v>0</v>
      </c>
      <c r="G280" s="2">
        <f t="shared" si="92"/>
        <v>0</v>
      </c>
      <c r="H280" s="2">
        <f t="shared" si="93"/>
        <v>0</v>
      </c>
      <c r="I280" s="2">
        <f t="shared" si="82"/>
        <v>0</v>
      </c>
      <c r="J280" s="2">
        <f t="shared" ref="J280:J343" si="99">IF($I$7=1,I280*A280,IF($I$7=2,I280*B280,IF($I$7=4,I280*C280,I280*D280)))</f>
        <v>0</v>
      </c>
      <c r="K280" s="2">
        <f t="shared" si="85"/>
        <v>0</v>
      </c>
      <c r="L280" s="2">
        <f t="shared" si="85"/>
        <v>0</v>
      </c>
      <c r="M280" s="2"/>
      <c r="N280" s="28">
        <f t="shared" ref="N280:N343" si="100">IF($A280&lt;=$I$8,N279-P280,0)</f>
        <v>0</v>
      </c>
      <c r="O280" s="2">
        <f t="shared" si="94"/>
        <v>0</v>
      </c>
      <c r="P280" s="2">
        <f t="shared" si="95"/>
        <v>0</v>
      </c>
      <c r="R280">
        <f t="shared" si="96"/>
        <v>259</v>
      </c>
      <c r="S280" s="89">
        <f t="shared" si="86"/>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7"/>
        <v>0.1028181997403621</v>
      </c>
      <c r="Y280" s="66">
        <f t="shared" si="87"/>
        <v>0</v>
      </c>
      <c r="Z280" s="72">
        <f t="shared" si="88"/>
        <v>0</v>
      </c>
      <c r="AA280" s="79">
        <f t="shared" si="89"/>
        <v>0</v>
      </c>
      <c r="AB280" s="81">
        <f t="shared" si="98"/>
        <v>0</v>
      </c>
      <c r="AD280" s="95">
        <f>locallinterp(R280,'BBG rates'!$N$10:$N$369,'BBG rates'!$P$10:$P$369)</f>
        <v>21.756116914906606</v>
      </c>
      <c r="AI280" s="185">
        <f t="shared" si="90"/>
        <v>259</v>
      </c>
      <c r="AJ280" s="127">
        <f>locallinterp(MIN(AI280,CAP_Senior*12),'BBG rates'!$X$24:$X$65,'BBG rates'!$Y$24:$Y$65)</f>
        <v>67.918742488467984</v>
      </c>
      <c r="AK280" s="127">
        <f>locallinterp(MIN(AI280,CAP_CB*12),'BBG rates'!$AA$25:$AA$40,'BBG rates'!$AC$25:$AC$40)</f>
        <v>11</v>
      </c>
      <c r="AL280" s="144">
        <f t="shared" si="91"/>
        <v>20.676186223039558</v>
      </c>
      <c r="AM280" s="142">
        <f>(SUMPRODUCT(AL280:AL$381,G280:G$381)+SUMPRODUCT(AL280:AL$381,H280:H$381))/12</f>
        <v>0</v>
      </c>
    </row>
    <row r="281" spans="1:39" x14ac:dyDescent="0.2">
      <c r="A281" s="7">
        <v>260</v>
      </c>
      <c r="B281" s="7">
        <v>130</v>
      </c>
      <c r="C281" s="7">
        <v>65</v>
      </c>
      <c r="D281" s="12">
        <f t="shared" si="83"/>
        <v>21.666666666666668</v>
      </c>
      <c r="E281" s="29">
        <f t="shared" si="81"/>
        <v>0</v>
      </c>
      <c r="F281" s="2">
        <f t="shared" si="84"/>
        <v>0</v>
      </c>
      <c r="G281" s="2">
        <f t="shared" si="92"/>
        <v>0</v>
      </c>
      <c r="H281" s="2">
        <f t="shared" si="93"/>
        <v>0</v>
      </c>
      <c r="I281" s="2">
        <f t="shared" si="82"/>
        <v>0</v>
      </c>
      <c r="J281" s="2">
        <f t="shared" si="99"/>
        <v>0</v>
      </c>
      <c r="K281" s="2">
        <f t="shared" si="85"/>
        <v>0</v>
      </c>
      <c r="L281" s="2">
        <f t="shared" si="85"/>
        <v>0</v>
      </c>
      <c r="M281" s="2"/>
      <c r="N281" s="28">
        <f t="shared" si="100"/>
        <v>0</v>
      </c>
      <c r="O281" s="2">
        <f t="shared" si="94"/>
        <v>0</v>
      </c>
      <c r="P281" s="2">
        <f t="shared" si="95"/>
        <v>0</v>
      </c>
      <c r="R281">
        <f t="shared" si="96"/>
        <v>260</v>
      </c>
      <c r="S281" s="89">
        <f t="shared" si="86"/>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7"/>
        <v>0.10328442580345154</v>
      </c>
      <c r="Y281" s="66">
        <f t="shared" si="87"/>
        <v>0</v>
      </c>
      <c r="Z281" s="72">
        <f t="shared" si="88"/>
        <v>0</v>
      </c>
      <c r="AA281" s="79">
        <f t="shared" si="89"/>
        <v>0</v>
      </c>
      <c r="AB281" s="81">
        <f t="shared" si="98"/>
        <v>0</v>
      </c>
      <c r="AD281" s="95">
        <f>locallinterp(R281,'BBG rates'!$N$10:$N$369,'BBG rates'!$P$10:$P$369)</f>
        <v>21.837419744293623</v>
      </c>
      <c r="AI281" s="185">
        <f t="shared" si="90"/>
        <v>260</v>
      </c>
      <c r="AJ281" s="127">
        <f>locallinterp(MIN(AI281,CAP_Senior*12),'BBG rates'!$X$24:$X$65,'BBG rates'!$Y$24:$Y$65)</f>
        <v>67.918742488467984</v>
      </c>
      <c r="AK281" s="127">
        <f>locallinterp(MIN(AI281,CAP_CB*12),'BBG rates'!$AA$25:$AA$40,'BBG rates'!$AC$25:$AC$40)</f>
        <v>11</v>
      </c>
      <c r="AL281" s="144">
        <f t="shared" si="91"/>
        <v>20.676186223039558</v>
      </c>
      <c r="AM281" s="142">
        <f>(SUMPRODUCT(AL281:AL$381,G281:G$381)+SUMPRODUCT(AL281:AL$381,H281:H$381))/12</f>
        <v>0</v>
      </c>
    </row>
    <row r="282" spans="1:39" x14ac:dyDescent="0.2">
      <c r="A282" s="7">
        <v>261</v>
      </c>
      <c r="B282" s="7">
        <v>130.5</v>
      </c>
      <c r="C282" s="7">
        <v>65.25</v>
      </c>
      <c r="D282" s="12">
        <f t="shared" si="83"/>
        <v>21.75</v>
      </c>
      <c r="E282" s="29">
        <f t="shared" si="81"/>
        <v>0</v>
      </c>
      <c r="F282" s="2">
        <f t="shared" si="84"/>
        <v>0</v>
      </c>
      <c r="G282" s="2">
        <f t="shared" si="92"/>
        <v>0</v>
      </c>
      <c r="H282" s="2">
        <f t="shared" si="93"/>
        <v>0</v>
      </c>
      <c r="I282" s="2">
        <f t="shared" si="82"/>
        <v>0</v>
      </c>
      <c r="J282" s="2">
        <f t="shared" si="99"/>
        <v>0</v>
      </c>
      <c r="K282" s="2">
        <f t="shared" si="85"/>
        <v>0</v>
      </c>
      <c r="L282" s="2">
        <f t="shared" si="85"/>
        <v>0</v>
      </c>
      <c r="M282" s="2"/>
      <c r="N282" s="28">
        <f t="shared" si="100"/>
        <v>0</v>
      </c>
      <c r="O282" s="2">
        <f t="shared" si="94"/>
        <v>0</v>
      </c>
      <c r="P282" s="2">
        <f t="shared" si="95"/>
        <v>0</v>
      </c>
      <c r="R282">
        <f t="shared" si="96"/>
        <v>261</v>
      </c>
      <c r="S282" s="89">
        <f t="shared" si="86"/>
        <v>0</v>
      </c>
      <c r="T282" s="89">
        <f>IF(AND(S282=0,S281&gt;0),SUM($G282:$H$381),S282)</f>
        <v>0</v>
      </c>
      <c r="U282" s="82">
        <f>SUM(T282:T$381)</f>
        <v>0</v>
      </c>
      <c r="V282" s="68">
        <f>localspline(R282,'BBG rates'!$G$10:$G$27,'BBG rates'!$K$10:$K$27)</f>
        <v>0.97540589499727048</v>
      </c>
      <c r="W282" s="68">
        <f>locallinterp(R282,'BBG rates'!$G$10:$G$27,'BBG rates'!$J$10:$J$27)</f>
        <v>0.1038</v>
      </c>
      <c r="X282" s="56">
        <f t="shared" si="97"/>
        <v>0.10375064987426796</v>
      </c>
      <c r="Y282" s="66">
        <f t="shared" si="87"/>
        <v>0</v>
      </c>
      <c r="Z282" s="72">
        <f t="shared" si="88"/>
        <v>0</v>
      </c>
      <c r="AA282" s="79">
        <f t="shared" si="89"/>
        <v>0</v>
      </c>
      <c r="AB282" s="81">
        <f t="shared" si="98"/>
        <v>0</v>
      </c>
      <c r="AD282" s="95">
        <f>locallinterp(R282,'BBG rates'!$N$10:$N$369,'BBG rates'!$P$10:$P$369)</f>
        <v>21.91870356887673</v>
      </c>
      <c r="AI282" s="185">
        <f t="shared" si="90"/>
        <v>261</v>
      </c>
      <c r="AJ282" s="127">
        <f>locallinterp(MIN(AI282,CAP_Senior*12),'BBG rates'!$X$24:$X$65,'BBG rates'!$Y$24:$Y$65)</f>
        <v>67.918742488467984</v>
      </c>
      <c r="AK282" s="127">
        <f>locallinterp(MIN(AI282,CAP_CB*12),'BBG rates'!$AA$25:$AA$40,'BBG rates'!$AC$25:$AC$40)</f>
        <v>11</v>
      </c>
      <c r="AL282" s="144">
        <f t="shared" si="91"/>
        <v>20.676186223039558</v>
      </c>
      <c r="AM282" s="142">
        <f>(SUMPRODUCT(AL282:AL$381,G282:G$381)+SUMPRODUCT(AL282:AL$381,H282:H$381))/12</f>
        <v>0</v>
      </c>
    </row>
    <row r="283" spans="1:39" x14ac:dyDescent="0.2">
      <c r="A283" s="7">
        <v>262</v>
      </c>
      <c r="B283" s="7">
        <v>131</v>
      </c>
      <c r="C283" s="7">
        <v>65.5</v>
      </c>
      <c r="D283" s="12">
        <f t="shared" si="83"/>
        <v>21.833333333333332</v>
      </c>
      <c r="E283" s="29">
        <f t="shared" si="81"/>
        <v>0</v>
      </c>
      <c r="F283" s="2">
        <f t="shared" si="84"/>
        <v>0</v>
      </c>
      <c r="G283" s="2">
        <f t="shared" si="92"/>
        <v>0</v>
      </c>
      <c r="H283" s="2">
        <f t="shared" si="93"/>
        <v>0</v>
      </c>
      <c r="I283" s="2">
        <f t="shared" si="82"/>
        <v>0</v>
      </c>
      <c r="J283" s="2">
        <f t="shared" si="99"/>
        <v>0</v>
      </c>
      <c r="K283" s="2">
        <f t="shared" si="85"/>
        <v>0</v>
      </c>
      <c r="L283" s="2">
        <f t="shared" si="85"/>
        <v>0</v>
      </c>
      <c r="M283" s="2"/>
      <c r="N283" s="28">
        <f t="shared" si="100"/>
        <v>0</v>
      </c>
      <c r="O283" s="2">
        <f t="shared" si="94"/>
        <v>0</v>
      </c>
      <c r="P283" s="2">
        <f t="shared" si="95"/>
        <v>0</v>
      </c>
      <c r="R283">
        <f t="shared" si="96"/>
        <v>262</v>
      </c>
      <c r="S283" s="89">
        <f t="shared" si="86"/>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7"/>
        <v>0.10421687195281137</v>
      </c>
      <c r="Y283" s="66">
        <f t="shared" si="87"/>
        <v>0</v>
      </c>
      <c r="Z283" s="72">
        <f t="shared" si="88"/>
        <v>0</v>
      </c>
      <c r="AA283" s="79">
        <f t="shared" si="89"/>
        <v>0</v>
      </c>
      <c r="AB283" s="81">
        <f t="shared" si="98"/>
        <v>0</v>
      </c>
      <c r="AD283" s="95">
        <f>locallinterp(R283,'BBG rates'!$N$10:$N$369,'BBG rates'!$P$10:$P$369)</f>
        <v>21.999968624801195</v>
      </c>
      <c r="AI283" s="185">
        <f t="shared" si="90"/>
        <v>262</v>
      </c>
      <c r="AJ283" s="127">
        <f>locallinterp(MIN(AI283,CAP_Senior*12),'BBG rates'!$X$24:$X$65,'BBG rates'!$Y$24:$Y$65)</f>
        <v>67.918742488467984</v>
      </c>
      <c r="AK283" s="127">
        <f>locallinterp(MIN(AI283,CAP_CB*12),'BBG rates'!$AA$25:$AA$40,'BBG rates'!$AC$25:$AC$40)</f>
        <v>11</v>
      </c>
      <c r="AL283" s="144">
        <f t="shared" si="91"/>
        <v>20.676186223039558</v>
      </c>
      <c r="AM283" s="142">
        <f>(SUMPRODUCT(AL283:AL$381,G283:G$381)+SUMPRODUCT(AL283:AL$381,H283:H$381))/12</f>
        <v>0</v>
      </c>
    </row>
    <row r="284" spans="1:39" x14ac:dyDescent="0.2">
      <c r="A284" s="7">
        <v>263</v>
      </c>
      <c r="B284" s="7">
        <v>131.5</v>
      </c>
      <c r="C284" s="7">
        <v>65.75</v>
      </c>
      <c r="D284" s="12">
        <f t="shared" si="83"/>
        <v>21.916666666666668</v>
      </c>
      <c r="E284" s="29">
        <f t="shared" si="81"/>
        <v>0</v>
      </c>
      <c r="F284" s="2">
        <f t="shared" si="84"/>
        <v>0</v>
      </c>
      <c r="G284" s="2">
        <f t="shared" si="92"/>
        <v>0</v>
      </c>
      <c r="H284" s="2">
        <f t="shared" si="93"/>
        <v>0</v>
      </c>
      <c r="I284" s="2">
        <f t="shared" si="82"/>
        <v>0</v>
      </c>
      <c r="J284" s="2">
        <f t="shared" si="99"/>
        <v>0</v>
      </c>
      <c r="K284" s="2">
        <f t="shared" si="85"/>
        <v>0</v>
      </c>
      <c r="L284" s="2">
        <f t="shared" si="85"/>
        <v>0</v>
      </c>
      <c r="M284" s="2"/>
      <c r="N284" s="28">
        <f t="shared" si="100"/>
        <v>0</v>
      </c>
      <c r="O284" s="2">
        <f t="shared" si="94"/>
        <v>0</v>
      </c>
      <c r="P284" s="2">
        <f t="shared" si="95"/>
        <v>0</v>
      </c>
      <c r="R284">
        <f t="shared" si="96"/>
        <v>263</v>
      </c>
      <c r="S284" s="89">
        <f t="shared" si="86"/>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7"/>
        <v>0.10468309203881532</v>
      </c>
      <c r="Y284" s="66">
        <f t="shared" si="87"/>
        <v>0</v>
      </c>
      <c r="Z284" s="72">
        <f t="shared" si="88"/>
        <v>0</v>
      </c>
      <c r="AA284" s="79">
        <f t="shared" si="89"/>
        <v>0</v>
      </c>
      <c r="AB284" s="81">
        <f t="shared" si="98"/>
        <v>0</v>
      </c>
      <c r="AD284" s="95">
        <f>locallinterp(R284,'BBG rates'!$N$10:$N$369,'BBG rates'!$P$10:$P$369)</f>
        <v>22.081215145732482</v>
      </c>
      <c r="AI284" s="185">
        <f t="shared" si="90"/>
        <v>263</v>
      </c>
      <c r="AJ284" s="127">
        <f>locallinterp(MIN(AI284,CAP_Senior*12),'BBG rates'!$X$24:$X$65,'BBG rates'!$Y$24:$Y$65)</f>
        <v>67.918742488467984</v>
      </c>
      <c r="AK284" s="127">
        <f>locallinterp(MIN(AI284,CAP_CB*12),'BBG rates'!$AA$25:$AA$40,'BBG rates'!$AC$25:$AC$40)</f>
        <v>11</v>
      </c>
      <c r="AL284" s="144">
        <f t="shared" si="91"/>
        <v>20.676186223039558</v>
      </c>
      <c r="AM284" s="142">
        <f>(SUMPRODUCT(AL284:AL$381,G284:G$381)+SUMPRODUCT(AL284:AL$381,H284:H$381))/12</f>
        <v>0</v>
      </c>
    </row>
    <row r="285" spans="1:39" x14ac:dyDescent="0.2">
      <c r="A285" s="7">
        <v>264</v>
      </c>
      <c r="B285" s="7">
        <v>132</v>
      </c>
      <c r="C285" s="7">
        <v>66</v>
      </c>
      <c r="D285" s="12">
        <f t="shared" si="83"/>
        <v>22</v>
      </c>
      <c r="E285" s="29">
        <f t="shared" si="81"/>
        <v>0</v>
      </c>
      <c r="F285" s="2">
        <f t="shared" si="84"/>
        <v>0</v>
      </c>
      <c r="G285" s="2">
        <f t="shared" si="92"/>
        <v>0</v>
      </c>
      <c r="H285" s="2">
        <f t="shared" si="93"/>
        <v>0</v>
      </c>
      <c r="I285" s="2">
        <f t="shared" si="82"/>
        <v>0</v>
      </c>
      <c r="J285" s="2">
        <f t="shared" si="99"/>
        <v>0</v>
      </c>
      <c r="K285" s="2">
        <f t="shared" si="85"/>
        <v>0</v>
      </c>
      <c r="L285" s="2">
        <f t="shared" si="85"/>
        <v>0</v>
      </c>
      <c r="M285" s="2"/>
      <c r="N285" s="28">
        <f t="shared" si="100"/>
        <v>0</v>
      </c>
      <c r="O285" s="2">
        <f t="shared" si="94"/>
        <v>0</v>
      </c>
      <c r="P285" s="2">
        <f t="shared" si="95"/>
        <v>0</v>
      </c>
      <c r="R285">
        <f t="shared" si="96"/>
        <v>264</v>
      </c>
      <c r="S285" s="89">
        <f t="shared" si="86"/>
        <v>0</v>
      </c>
      <c r="T285" s="89">
        <f>IF(AND(S285=0,S284&gt;0),SUM($G285:$H$381),S285)</f>
        <v>0</v>
      </c>
      <c r="U285" s="82">
        <f>SUM(T285:T$381)</f>
        <v>0</v>
      </c>
      <c r="V285" s="68">
        <f>localspline(R285,'BBG rates'!$G$10:$G$27,'BBG rates'!$K$10:$K$27)</f>
        <v>0.97473866511527496</v>
      </c>
      <c r="W285" s="68">
        <f>locallinterp(R285,'BBG rates'!$G$10:$G$27,'BBG rates'!$J$10:$J$27)</f>
        <v>0.1052</v>
      </c>
      <c r="X285" s="56">
        <f t="shared" si="97"/>
        <v>0.10514931013254625</v>
      </c>
      <c r="Y285" s="66">
        <f t="shared" si="87"/>
        <v>0</v>
      </c>
      <c r="Z285" s="72">
        <f t="shared" si="88"/>
        <v>0</v>
      </c>
      <c r="AA285" s="79">
        <f t="shared" si="89"/>
        <v>0</v>
      </c>
      <c r="AB285" s="81">
        <f t="shared" si="98"/>
        <v>0</v>
      </c>
      <c r="AD285" s="95">
        <f>locallinterp(R285,'BBG rates'!$N$10:$N$369,'BBG rates'!$P$10:$P$369)</f>
        <v>22.162443367825421</v>
      </c>
      <c r="AI285" s="185">
        <f t="shared" si="90"/>
        <v>264</v>
      </c>
      <c r="AJ285" s="127">
        <f>locallinterp(MIN(AI285,CAP_Senior*12),'BBG rates'!$X$24:$X$65,'BBG rates'!$Y$24:$Y$65)</f>
        <v>67.918742488467984</v>
      </c>
      <c r="AK285" s="127">
        <f>locallinterp(MIN(AI285,CAP_CB*12),'BBG rates'!$AA$25:$AA$40,'BBG rates'!$AC$25:$AC$40)</f>
        <v>11</v>
      </c>
      <c r="AL285" s="144">
        <f t="shared" si="91"/>
        <v>20.676186223039558</v>
      </c>
      <c r="AM285" s="142">
        <f>(SUMPRODUCT(AL285:AL$381,G285:G$381)+SUMPRODUCT(AL285:AL$381,H285:H$381))/12</f>
        <v>0</v>
      </c>
    </row>
    <row r="286" spans="1:39" x14ac:dyDescent="0.2">
      <c r="A286" s="7">
        <v>265</v>
      </c>
      <c r="B286" s="7">
        <v>132.5</v>
      </c>
      <c r="C286" s="7">
        <v>66.25</v>
      </c>
      <c r="D286" s="12">
        <f t="shared" si="83"/>
        <v>22.083333333333332</v>
      </c>
      <c r="E286" s="29">
        <f t="shared" si="81"/>
        <v>0</v>
      </c>
      <c r="F286" s="2">
        <f t="shared" si="84"/>
        <v>0</v>
      </c>
      <c r="G286" s="2">
        <f t="shared" si="92"/>
        <v>0</v>
      </c>
      <c r="H286" s="2">
        <f t="shared" si="93"/>
        <v>0</v>
      </c>
      <c r="I286" s="2">
        <f t="shared" si="82"/>
        <v>0</v>
      </c>
      <c r="J286" s="2">
        <f t="shared" si="99"/>
        <v>0</v>
      </c>
      <c r="K286" s="2">
        <f t="shared" si="85"/>
        <v>0</v>
      </c>
      <c r="L286" s="2">
        <f t="shared" si="85"/>
        <v>0</v>
      </c>
      <c r="M286" s="2"/>
      <c r="N286" s="28">
        <f t="shared" si="100"/>
        <v>0</v>
      </c>
      <c r="O286" s="2">
        <f t="shared" si="94"/>
        <v>0</v>
      </c>
      <c r="P286" s="2">
        <f t="shared" si="95"/>
        <v>0</v>
      </c>
      <c r="R286">
        <f t="shared" si="96"/>
        <v>265</v>
      </c>
      <c r="S286" s="89">
        <f t="shared" si="86"/>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7"/>
        <v>0.10561552623427062</v>
      </c>
      <c r="Y286" s="66">
        <f t="shared" si="87"/>
        <v>0</v>
      </c>
      <c r="Z286" s="72">
        <f t="shared" si="88"/>
        <v>0</v>
      </c>
      <c r="AA286" s="79">
        <f t="shared" si="89"/>
        <v>0</v>
      </c>
      <c r="AB286" s="81">
        <f t="shared" si="98"/>
        <v>0</v>
      </c>
      <c r="AD286" s="95">
        <f>locallinterp(R286,'BBG rates'!$N$10:$N$369,'BBG rates'!$P$10:$P$369)</f>
        <v>22.243653529724085</v>
      </c>
      <c r="AI286" s="185">
        <f t="shared" si="90"/>
        <v>265</v>
      </c>
      <c r="AJ286" s="127">
        <f>locallinterp(MIN(AI286,CAP_Senior*12),'BBG rates'!$X$24:$X$65,'BBG rates'!$Y$24:$Y$65)</f>
        <v>67.918742488467984</v>
      </c>
      <c r="AK286" s="127">
        <f>locallinterp(MIN(AI286,CAP_CB*12),'BBG rates'!$AA$25:$AA$40,'BBG rates'!$AC$25:$AC$40)</f>
        <v>11</v>
      </c>
      <c r="AL286" s="144">
        <f t="shared" si="91"/>
        <v>20.676186223039558</v>
      </c>
      <c r="AM286" s="142">
        <f>(SUMPRODUCT(AL286:AL$381,G286:G$381)+SUMPRODUCT(AL286:AL$381,H286:H$381))/12</f>
        <v>0</v>
      </c>
    </row>
    <row r="287" spans="1:39" x14ac:dyDescent="0.2">
      <c r="A287" s="7">
        <v>266</v>
      </c>
      <c r="B287" s="7">
        <v>133</v>
      </c>
      <c r="C287" s="7">
        <v>66.5</v>
      </c>
      <c r="D287" s="12">
        <f t="shared" si="83"/>
        <v>22.166666666666668</v>
      </c>
      <c r="E287" s="29">
        <f t="shared" si="81"/>
        <v>0</v>
      </c>
      <c r="F287" s="2">
        <f t="shared" si="84"/>
        <v>0</v>
      </c>
      <c r="G287" s="2">
        <f t="shared" si="92"/>
        <v>0</v>
      </c>
      <c r="H287" s="2">
        <f t="shared" si="93"/>
        <v>0</v>
      </c>
      <c r="I287" s="2">
        <f t="shared" si="82"/>
        <v>0</v>
      </c>
      <c r="J287" s="2">
        <f t="shared" si="99"/>
        <v>0</v>
      </c>
      <c r="K287" s="2">
        <f t="shared" si="85"/>
        <v>0</v>
      </c>
      <c r="L287" s="2">
        <f t="shared" si="85"/>
        <v>0</v>
      </c>
      <c r="M287" s="2"/>
      <c r="N287" s="28">
        <f t="shared" si="100"/>
        <v>0</v>
      </c>
      <c r="O287" s="2">
        <f t="shared" si="94"/>
        <v>0</v>
      </c>
      <c r="P287" s="2">
        <f t="shared" si="95"/>
        <v>0</v>
      </c>
      <c r="R287">
        <f t="shared" si="96"/>
        <v>266</v>
      </c>
      <c r="S287" s="89">
        <f t="shared" si="86"/>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7"/>
        <v>0.10608174034345552</v>
      </c>
      <c r="Y287" s="66">
        <f t="shared" si="87"/>
        <v>0</v>
      </c>
      <c r="Z287" s="72">
        <f t="shared" si="88"/>
        <v>0</v>
      </c>
      <c r="AA287" s="79">
        <f t="shared" si="89"/>
        <v>0</v>
      </c>
      <c r="AB287" s="81">
        <f t="shared" si="98"/>
        <v>0</v>
      </c>
      <c r="AD287" s="95">
        <f>locallinterp(R287,'BBG rates'!$N$10:$N$369,'BBG rates'!$P$10:$P$369)</f>
        <v>22.324845872562559</v>
      </c>
      <c r="AI287" s="185">
        <f t="shared" si="90"/>
        <v>266</v>
      </c>
      <c r="AJ287" s="127">
        <f>locallinterp(MIN(AI287,CAP_Senior*12),'BBG rates'!$X$24:$X$65,'BBG rates'!$Y$24:$Y$65)</f>
        <v>67.918742488467984</v>
      </c>
      <c r="AK287" s="127">
        <f>locallinterp(MIN(AI287,CAP_CB*12),'BBG rates'!$AA$25:$AA$40,'BBG rates'!$AC$25:$AC$40)</f>
        <v>11</v>
      </c>
      <c r="AL287" s="144">
        <f t="shared" si="91"/>
        <v>20.676186223039558</v>
      </c>
      <c r="AM287" s="142">
        <f>(SUMPRODUCT(AL287:AL$381,G287:G$381)+SUMPRODUCT(AL287:AL$381,H287:H$381))/12</f>
        <v>0</v>
      </c>
    </row>
    <row r="288" spans="1:39" x14ac:dyDescent="0.2">
      <c r="A288" s="7">
        <v>267</v>
      </c>
      <c r="B288" s="7">
        <v>133.5</v>
      </c>
      <c r="C288" s="7">
        <v>66.75</v>
      </c>
      <c r="D288" s="12">
        <f t="shared" si="83"/>
        <v>22.25</v>
      </c>
      <c r="E288" s="29">
        <f t="shared" si="81"/>
        <v>0</v>
      </c>
      <c r="F288" s="2">
        <f t="shared" si="84"/>
        <v>0</v>
      </c>
      <c r="G288" s="2">
        <f t="shared" si="92"/>
        <v>0</v>
      </c>
      <c r="H288" s="2">
        <f t="shared" si="93"/>
        <v>0</v>
      </c>
      <c r="I288" s="2">
        <f t="shared" si="82"/>
        <v>0</v>
      </c>
      <c r="J288" s="2">
        <f t="shared" si="99"/>
        <v>0</v>
      </c>
      <c r="K288" s="2">
        <f t="shared" si="85"/>
        <v>0</v>
      </c>
      <c r="L288" s="2">
        <f t="shared" si="85"/>
        <v>0</v>
      </c>
      <c r="M288" s="2"/>
      <c r="N288" s="28">
        <f t="shared" si="100"/>
        <v>0</v>
      </c>
      <c r="O288" s="2">
        <f t="shared" si="94"/>
        <v>0</v>
      </c>
      <c r="P288" s="2">
        <f t="shared" si="95"/>
        <v>0</v>
      </c>
      <c r="R288">
        <f t="shared" si="96"/>
        <v>267</v>
      </c>
      <c r="S288" s="89">
        <f t="shared" si="86"/>
        <v>0</v>
      </c>
      <c r="T288" s="89">
        <f>IF(AND(S288=0,S287&gt;0),SUM($G288:$H$381),S288)</f>
        <v>0</v>
      </c>
      <c r="U288" s="82">
        <f>SUM(T288:T$381)</f>
        <v>0</v>
      </c>
      <c r="V288" s="68">
        <f>localspline(R288,'BBG rates'!$G$10:$G$27,'BBG rates'!$K$10:$K$27)</f>
        <v>0.97409720881464712</v>
      </c>
      <c r="W288" s="68">
        <f>locallinterp(R288,'BBG rates'!$G$10:$G$27,'BBG rates'!$J$10:$J$27)</f>
        <v>0.1066</v>
      </c>
      <c r="X288" s="56">
        <f t="shared" si="97"/>
        <v>0.10654795246063387</v>
      </c>
      <c r="Y288" s="66">
        <f t="shared" si="87"/>
        <v>0</v>
      </c>
      <c r="Z288" s="72">
        <f t="shared" si="88"/>
        <v>0</v>
      </c>
      <c r="AA288" s="79">
        <f t="shared" si="89"/>
        <v>0</v>
      </c>
      <c r="AB288" s="81">
        <f t="shared" si="98"/>
        <v>0</v>
      </c>
      <c r="AD288" s="95">
        <f>locallinterp(R288,'BBG rates'!$N$10:$N$369,'BBG rates'!$P$10:$P$369)</f>
        <v>22.406020639963778</v>
      </c>
      <c r="AI288" s="185">
        <f t="shared" si="90"/>
        <v>267</v>
      </c>
      <c r="AJ288" s="127">
        <f>locallinterp(MIN(AI288,CAP_Senior*12),'BBG rates'!$X$24:$X$65,'BBG rates'!$Y$24:$Y$65)</f>
        <v>67.918742488467984</v>
      </c>
      <c r="AK288" s="127">
        <f>locallinterp(MIN(AI288,CAP_CB*12),'BBG rates'!$AA$25:$AA$40,'BBG rates'!$AC$25:$AC$40)</f>
        <v>11</v>
      </c>
      <c r="AL288" s="144">
        <f t="shared" si="91"/>
        <v>20.676186223039558</v>
      </c>
      <c r="AM288" s="142">
        <f>(SUMPRODUCT(AL288:AL$381,G288:G$381)+SUMPRODUCT(AL288:AL$381,H288:H$381))/12</f>
        <v>0</v>
      </c>
    </row>
    <row r="289" spans="1:39" x14ac:dyDescent="0.2">
      <c r="A289" s="7">
        <v>268</v>
      </c>
      <c r="B289" s="7">
        <v>134</v>
      </c>
      <c r="C289" s="7">
        <v>67</v>
      </c>
      <c r="D289" s="12">
        <f t="shared" si="83"/>
        <v>22.333333333333332</v>
      </c>
      <c r="E289" s="29">
        <f t="shared" si="81"/>
        <v>0</v>
      </c>
      <c r="F289" s="2">
        <f t="shared" si="84"/>
        <v>0</v>
      </c>
      <c r="G289" s="2">
        <f t="shared" si="92"/>
        <v>0</v>
      </c>
      <c r="H289" s="2">
        <f t="shared" si="93"/>
        <v>0</v>
      </c>
      <c r="I289" s="2">
        <f t="shared" si="82"/>
        <v>0</v>
      </c>
      <c r="J289" s="2">
        <f t="shared" si="99"/>
        <v>0</v>
      </c>
      <c r="K289" s="2">
        <f t="shared" si="85"/>
        <v>0</v>
      </c>
      <c r="L289" s="2">
        <f t="shared" si="85"/>
        <v>0</v>
      </c>
      <c r="M289" s="2"/>
      <c r="N289" s="28">
        <f t="shared" si="100"/>
        <v>0</v>
      </c>
      <c r="O289" s="2">
        <f t="shared" si="94"/>
        <v>0</v>
      </c>
      <c r="P289" s="2">
        <f t="shared" si="95"/>
        <v>0</v>
      </c>
      <c r="R289">
        <f t="shared" si="96"/>
        <v>268</v>
      </c>
      <c r="S289" s="89">
        <f t="shared" si="86"/>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7"/>
        <v>0.10701416258527274</v>
      </c>
      <c r="Y289" s="66">
        <f t="shared" si="87"/>
        <v>0</v>
      </c>
      <c r="Z289" s="72">
        <f t="shared" si="88"/>
        <v>0</v>
      </c>
      <c r="AA289" s="79">
        <f t="shared" si="89"/>
        <v>0</v>
      </c>
      <c r="AB289" s="81">
        <f t="shared" si="98"/>
        <v>0</v>
      </c>
      <c r="AD289" s="95">
        <f>locallinterp(R289,'BBG rates'!$N$10:$N$369,'BBG rates'!$P$10:$P$369)</f>
        <v>22.487178078040063</v>
      </c>
      <c r="AI289" s="185">
        <f t="shared" si="90"/>
        <v>268</v>
      </c>
      <c r="AJ289" s="127">
        <f>locallinterp(MIN(AI289,CAP_Senior*12),'BBG rates'!$X$24:$X$65,'BBG rates'!$Y$24:$Y$65)</f>
        <v>67.918742488467984</v>
      </c>
      <c r="AK289" s="127">
        <f>locallinterp(MIN(AI289,CAP_CB*12),'BBG rates'!$AA$25:$AA$40,'BBG rates'!$AC$25:$AC$40)</f>
        <v>11</v>
      </c>
      <c r="AL289" s="144">
        <f t="shared" si="91"/>
        <v>20.676186223039558</v>
      </c>
      <c r="AM289" s="142">
        <f>(SUMPRODUCT(AL289:AL$381,G289:G$381)+SUMPRODUCT(AL289:AL$381,H289:H$381))/12</f>
        <v>0</v>
      </c>
    </row>
    <row r="290" spans="1:39" x14ac:dyDescent="0.2">
      <c r="A290" s="7">
        <v>269</v>
      </c>
      <c r="B290" s="7">
        <v>134.5</v>
      </c>
      <c r="C290" s="7">
        <v>67.25</v>
      </c>
      <c r="D290" s="12">
        <f t="shared" si="83"/>
        <v>22.416666666666668</v>
      </c>
      <c r="E290" s="29">
        <f t="shared" si="81"/>
        <v>0</v>
      </c>
      <c r="F290" s="2">
        <f t="shared" si="84"/>
        <v>0</v>
      </c>
      <c r="G290" s="2">
        <f t="shared" si="92"/>
        <v>0</v>
      </c>
      <c r="H290" s="2">
        <f t="shared" si="93"/>
        <v>0</v>
      </c>
      <c r="I290" s="2">
        <f t="shared" si="82"/>
        <v>0</v>
      </c>
      <c r="J290" s="2">
        <f t="shared" si="99"/>
        <v>0</v>
      </c>
      <c r="K290" s="2">
        <f t="shared" si="85"/>
        <v>0</v>
      </c>
      <c r="L290" s="2">
        <f t="shared" si="85"/>
        <v>0</v>
      </c>
      <c r="M290" s="2"/>
      <c r="N290" s="28">
        <f t="shared" si="100"/>
        <v>0</v>
      </c>
      <c r="O290" s="2">
        <f t="shared" si="94"/>
        <v>0</v>
      </c>
      <c r="P290" s="2">
        <f t="shared" si="95"/>
        <v>0</v>
      </c>
      <c r="R290">
        <f t="shared" si="96"/>
        <v>269</v>
      </c>
      <c r="S290" s="89">
        <f t="shared" si="86"/>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7"/>
        <v>0.10748037071790506</v>
      </c>
      <c r="Y290" s="66">
        <f t="shared" si="87"/>
        <v>0</v>
      </c>
      <c r="Z290" s="72">
        <f t="shared" si="88"/>
        <v>0</v>
      </c>
      <c r="AA290" s="79">
        <f t="shared" si="89"/>
        <v>0</v>
      </c>
      <c r="AB290" s="81">
        <f t="shared" si="98"/>
        <v>0</v>
      </c>
      <c r="AD290" s="95">
        <f>locallinterp(R290,'BBG rates'!$N$10:$N$369,'BBG rates'!$P$10:$P$369)</f>
        <v>22.568318430427322</v>
      </c>
      <c r="AI290" s="185">
        <f t="shared" si="90"/>
        <v>269</v>
      </c>
      <c r="AJ290" s="127">
        <f>locallinterp(MIN(AI290,CAP_Senior*12),'BBG rates'!$X$24:$X$65,'BBG rates'!$Y$24:$Y$65)</f>
        <v>67.918742488467984</v>
      </c>
      <c r="AK290" s="127">
        <f>locallinterp(MIN(AI290,CAP_CB*12),'BBG rates'!$AA$25:$AA$40,'BBG rates'!$AC$25:$AC$40)</f>
        <v>11</v>
      </c>
      <c r="AL290" s="144">
        <f t="shared" si="91"/>
        <v>20.676186223039558</v>
      </c>
      <c r="AM290" s="142">
        <f>(SUMPRODUCT(AL290:AL$381,G290:G$381)+SUMPRODUCT(AL290:AL$381,H290:H$381))/12</f>
        <v>0</v>
      </c>
    </row>
    <row r="291" spans="1:39" x14ac:dyDescent="0.2">
      <c r="A291" s="7">
        <v>270</v>
      </c>
      <c r="B291" s="7">
        <v>135</v>
      </c>
      <c r="C291" s="7">
        <v>67.5</v>
      </c>
      <c r="D291" s="12">
        <f t="shared" si="83"/>
        <v>22.5</v>
      </c>
      <c r="E291" s="29">
        <f t="shared" si="81"/>
        <v>0</v>
      </c>
      <c r="F291" s="2">
        <f t="shared" si="84"/>
        <v>0</v>
      </c>
      <c r="G291" s="2">
        <f t="shared" si="92"/>
        <v>0</v>
      </c>
      <c r="H291" s="2">
        <f t="shared" si="93"/>
        <v>0</v>
      </c>
      <c r="I291" s="2">
        <f t="shared" si="82"/>
        <v>0</v>
      </c>
      <c r="J291" s="2">
        <f t="shared" si="99"/>
        <v>0</v>
      </c>
      <c r="K291" s="2">
        <f t="shared" si="85"/>
        <v>0</v>
      </c>
      <c r="L291" s="2">
        <f t="shared" si="85"/>
        <v>0</v>
      </c>
      <c r="M291" s="2"/>
      <c r="N291" s="28">
        <f t="shared" si="100"/>
        <v>0</v>
      </c>
      <c r="O291" s="2">
        <f t="shared" si="94"/>
        <v>0</v>
      </c>
      <c r="P291" s="2">
        <f t="shared" si="95"/>
        <v>0</v>
      </c>
      <c r="R291">
        <f t="shared" si="96"/>
        <v>270</v>
      </c>
      <c r="S291" s="89">
        <f t="shared" si="86"/>
        <v>0</v>
      </c>
      <c r="T291" s="89">
        <f>IF(AND(S291=0,S290&gt;0),SUM($G291:$H$381),S291)</f>
        <v>0</v>
      </c>
      <c r="U291" s="82">
        <f>SUM(T291:T$381)</f>
        <v>0</v>
      </c>
      <c r="V291" s="68">
        <f>localspline(R291,'BBG rates'!$G$10:$G$27,'BBG rates'!$K$10:$K$27)</f>
        <v>0.97348227306474655</v>
      </c>
      <c r="W291" s="68">
        <f>locallinterp(R291,'BBG rates'!$G$10:$G$27,'BBG rates'!$J$10:$J$27)</f>
        <v>0.108</v>
      </c>
      <c r="X291" s="56">
        <f t="shared" si="97"/>
        <v>0.10794657685826436</v>
      </c>
      <c r="Y291" s="66">
        <f t="shared" si="87"/>
        <v>0</v>
      </c>
      <c r="Z291" s="72">
        <f t="shared" si="88"/>
        <v>0</v>
      </c>
      <c r="AA291" s="79">
        <f t="shared" si="89"/>
        <v>0</v>
      </c>
      <c r="AB291" s="81">
        <f t="shared" si="98"/>
        <v>0</v>
      </c>
      <c r="AD291" s="95">
        <f>locallinterp(R291,'BBG rates'!$N$10:$N$369,'BBG rates'!$P$10:$P$369)</f>
        <v>22.649441953182716</v>
      </c>
      <c r="AI291" s="185">
        <f t="shared" si="90"/>
        <v>270</v>
      </c>
      <c r="AJ291" s="127">
        <f>locallinterp(MIN(AI291,CAP_Senior*12),'BBG rates'!$X$24:$X$65,'BBG rates'!$Y$24:$Y$65)</f>
        <v>67.918742488467984</v>
      </c>
      <c r="AK291" s="127">
        <f>locallinterp(MIN(AI291,CAP_CB*12),'BBG rates'!$AA$25:$AA$40,'BBG rates'!$AC$25:$AC$40)</f>
        <v>11</v>
      </c>
      <c r="AL291" s="144">
        <f t="shared" si="91"/>
        <v>20.676186223039558</v>
      </c>
      <c r="AM291" s="142">
        <f>(SUMPRODUCT(AL291:AL$381,G291:G$381)+SUMPRODUCT(AL291:AL$381,H291:H$381))/12</f>
        <v>0</v>
      </c>
    </row>
    <row r="292" spans="1:39" x14ac:dyDescent="0.2">
      <c r="A292" s="7">
        <v>271</v>
      </c>
      <c r="B292" s="7">
        <v>135.5</v>
      </c>
      <c r="C292" s="7">
        <v>67.75</v>
      </c>
      <c r="D292" s="12">
        <f t="shared" si="83"/>
        <v>22.583333333333332</v>
      </c>
      <c r="E292" s="29">
        <f t="shared" si="81"/>
        <v>0</v>
      </c>
      <c r="F292" s="2">
        <f t="shared" si="84"/>
        <v>0</v>
      </c>
      <c r="G292" s="2">
        <f t="shared" si="92"/>
        <v>0</v>
      </c>
      <c r="H292" s="2">
        <f t="shared" si="93"/>
        <v>0</v>
      </c>
      <c r="I292" s="2">
        <f t="shared" si="82"/>
        <v>0</v>
      </c>
      <c r="J292" s="2">
        <f t="shared" si="99"/>
        <v>0</v>
      </c>
      <c r="K292" s="2">
        <f t="shared" si="85"/>
        <v>0</v>
      </c>
      <c r="L292" s="2">
        <f t="shared" si="85"/>
        <v>0</v>
      </c>
      <c r="M292" s="2"/>
      <c r="N292" s="28">
        <f t="shared" si="100"/>
        <v>0</v>
      </c>
      <c r="O292" s="2">
        <f t="shared" si="94"/>
        <v>0</v>
      </c>
      <c r="P292" s="2">
        <f t="shared" si="95"/>
        <v>0</v>
      </c>
      <c r="R292">
        <f t="shared" si="96"/>
        <v>271</v>
      </c>
      <c r="S292" s="89">
        <f t="shared" si="86"/>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7"/>
        <v>0.10841278100661711</v>
      </c>
      <c r="Y292" s="66">
        <f t="shared" si="87"/>
        <v>0</v>
      </c>
      <c r="Z292" s="72">
        <f t="shared" si="88"/>
        <v>0</v>
      </c>
      <c r="AA292" s="79">
        <f t="shared" si="89"/>
        <v>0</v>
      </c>
      <c r="AB292" s="81">
        <f t="shared" si="98"/>
        <v>0</v>
      </c>
      <c r="AD292" s="95">
        <f>locallinterp(R292,'BBG rates'!$N$10:$N$369,'BBG rates'!$P$10:$P$369)</f>
        <v>22.730548897404105</v>
      </c>
      <c r="AI292" s="185">
        <f t="shared" si="90"/>
        <v>271</v>
      </c>
      <c r="AJ292" s="127">
        <f>locallinterp(MIN(AI292,CAP_Senior*12),'BBG rates'!$X$24:$X$65,'BBG rates'!$Y$24:$Y$65)</f>
        <v>67.918742488467984</v>
      </c>
      <c r="AK292" s="127">
        <f>locallinterp(MIN(AI292,CAP_CB*12),'BBG rates'!$AA$25:$AA$40,'BBG rates'!$AC$25:$AC$40)</f>
        <v>11</v>
      </c>
      <c r="AL292" s="144">
        <f t="shared" si="91"/>
        <v>20.676186223039558</v>
      </c>
      <c r="AM292" s="142">
        <f>(SUMPRODUCT(AL292:AL$381,G292:G$381)+SUMPRODUCT(AL292:AL$381,H292:H$381))/12</f>
        <v>0</v>
      </c>
    </row>
    <row r="293" spans="1:39" x14ac:dyDescent="0.2">
      <c r="A293" s="7">
        <v>272</v>
      </c>
      <c r="B293" s="7">
        <v>136</v>
      </c>
      <c r="C293" s="7">
        <v>68</v>
      </c>
      <c r="D293" s="12">
        <f t="shared" si="83"/>
        <v>22.666666666666668</v>
      </c>
      <c r="E293" s="29">
        <f t="shared" si="81"/>
        <v>0</v>
      </c>
      <c r="F293" s="2">
        <f t="shared" si="84"/>
        <v>0</v>
      </c>
      <c r="G293" s="2">
        <f t="shared" si="92"/>
        <v>0</v>
      </c>
      <c r="H293" s="2">
        <f t="shared" si="93"/>
        <v>0</v>
      </c>
      <c r="I293" s="2">
        <f t="shared" si="82"/>
        <v>0</v>
      </c>
      <c r="J293" s="2">
        <f t="shared" si="99"/>
        <v>0</v>
      </c>
      <c r="K293" s="2">
        <f t="shared" si="85"/>
        <v>0</v>
      </c>
      <c r="L293" s="2">
        <f t="shared" si="85"/>
        <v>0</v>
      </c>
      <c r="M293" s="2"/>
      <c r="N293" s="28">
        <f t="shared" si="100"/>
        <v>0</v>
      </c>
      <c r="O293" s="2">
        <f t="shared" si="94"/>
        <v>0</v>
      </c>
      <c r="P293" s="2">
        <f t="shared" si="95"/>
        <v>0</v>
      </c>
      <c r="R293">
        <f t="shared" si="96"/>
        <v>272</v>
      </c>
      <c r="S293" s="89">
        <f t="shared" si="86"/>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7"/>
        <v>0.10887898316269684</v>
      </c>
      <c r="Y293" s="66">
        <f t="shared" si="87"/>
        <v>0</v>
      </c>
      <c r="Z293" s="72">
        <f t="shared" si="88"/>
        <v>0</v>
      </c>
      <c r="AA293" s="79">
        <f t="shared" si="89"/>
        <v>0</v>
      </c>
      <c r="AB293" s="81">
        <f t="shared" si="98"/>
        <v>0</v>
      </c>
      <c r="AD293" s="95">
        <f>locallinterp(R293,'BBG rates'!$N$10:$N$369,'BBG rates'!$P$10:$P$369)</f>
        <v>22.811639521644008</v>
      </c>
      <c r="AI293" s="185">
        <f t="shared" si="90"/>
        <v>272</v>
      </c>
      <c r="AJ293" s="127">
        <f>locallinterp(MIN(AI293,CAP_Senior*12),'BBG rates'!$X$24:$X$65,'BBG rates'!$Y$24:$Y$65)</f>
        <v>67.918742488467984</v>
      </c>
      <c r="AK293" s="127">
        <f>locallinterp(MIN(AI293,CAP_CB*12),'BBG rates'!$AA$25:$AA$40,'BBG rates'!$AC$25:$AC$40)</f>
        <v>11</v>
      </c>
      <c r="AL293" s="144">
        <f t="shared" si="91"/>
        <v>20.676186223039558</v>
      </c>
      <c r="AM293" s="142">
        <f>(SUMPRODUCT(AL293:AL$381,G293:G$381)+SUMPRODUCT(AL293:AL$381,H293:H$381))/12</f>
        <v>0</v>
      </c>
    </row>
    <row r="294" spans="1:39" x14ac:dyDescent="0.2">
      <c r="A294" s="7">
        <v>273</v>
      </c>
      <c r="B294" s="7">
        <v>136.5</v>
      </c>
      <c r="C294" s="7">
        <v>68.25</v>
      </c>
      <c r="D294" s="12">
        <f t="shared" si="83"/>
        <v>22.75</v>
      </c>
      <c r="E294" s="29">
        <f t="shared" si="81"/>
        <v>0</v>
      </c>
      <c r="F294" s="2">
        <f t="shared" si="84"/>
        <v>0</v>
      </c>
      <c r="G294" s="2">
        <f t="shared" si="92"/>
        <v>0</v>
      </c>
      <c r="H294" s="2">
        <f t="shared" si="93"/>
        <v>0</v>
      </c>
      <c r="I294" s="2">
        <f t="shared" si="82"/>
        <v>0</v>
      </c>
      <c r="J294" s="2">
        <f t="shared" si="99"/>
        <v>0</v>
      </c>
      <c r="K294" s="2">
        <f t="shared" si="85"/>
        <v>0</v>
      </c>
      <c r="L294" s="2">
        <f t="shared" si="85"/>
        <v>0</v>
      </c>
      <c r="M294" s="2"/>
      <c r="N294" s="28">
        <f t="shared" si="100"/>
        <v>0</v>
      </c>
      <c r="O294" s="2">
        <f t="shared" si="94"/>
        <v>0</v>
      </c>
      <c r="P294" s="2">
        <f t="shared" si="95"/>
        <v>0</v>
      </c>
      <c r="R294">
        <f t="shared" si="96"/>
        <v>273</v>
      </c>
      <c r="S294" s="89">
        <f t="shared" si="86"/>
        <v>0</v>
      </c>
      <c r="T294" s="89">
        <f>IF(AND(S294=0,S293&gt;0),SUM($G294:$H$381),S294)</f>
        <v>0</v>
      </c>
      <c r="U294" s="82">
        <f>SUM(T294:T$381)</f>
        <v>0</v>
      </c>
      <c r="V294" s="68">
        <f>localspline(R294,'BBG rates'!$G$10:$G$27,'BBG rates'!$K$10:$K$27)</f>
        <v>0.97289475382600743</v>
      </c>
      <c r="W294" s="68">
        <f>locallinterp(R294,'BBG rates'!$G$10:$G$27,'BBG rates'!$J$10:$J$27)</f>
        <v>0.1094</v>
      </c>
      <c r="X294" s="56">
        <f t="shared" si="97"/>
        <v>0.10934518332677001</v>
      </c>
      <c r="Y294" s="66">
        <f t="shared" si="87"/>
        <v>0</v>
      </c>
      <c r="Z294" s="72">
        <f t="shared" si="88"/>
        <v>0</v>
      </c>
      <c r="AA294" s="79">
        <f t="shared" si="89"/>
        <v>0</v>
      </c>
      <c r="AB294" s="81">
        <f t="shared" si="98"/>
        <v>0</v>
      </c>
      <c r="AD294" s="95">
        <f>locallinterp(R294,'BBG rates'!$N$10:$N$369,'BBG rates'!$P$10:$P$369)</f>
        <v>22.892714084462842</v>
      </c>
      <c r="AI294" s="185">
        <f t="shared" si="90"/>
        <v>273</v>
      </c>
      <c r="AJ294" s="127">
        <f>locallinterp(MIN(AI294,CAP_Senior*12),'BBG rates'!$X$24:$X$65,'BBG rates'!$Y$24:$Y$65)</f>
        <v>67.918742488467984</v>
      </c>
      <c r="AK294" s="127">
        <f>locallinterp(MIN(AI294,CAP_CB*12),'BBG rates'!$AA$25:$AA$40,'BBG rates'!$AC$25:$AC$40)</f>
        <v>11</v>
      </c>
      <c r="AL294" s="144">
        <f t="shared" si="91"/>
        <v>20.676186223039558</v>
      </c>
      <c r="AM294" s="142">
        <f>(SUMPRODUCT(AL294:AL$381,G294:G$381)+SUMPRODUCT(AL294:AL$381,H294:H$381))/12</f>
        <v>0</v>
      </c>
    </row>
    <row r="295" spans="1:39" x14ac:dyDescent="0.2">
      <c r="A295" s="7">
        <v>274</v>
      </c>
      <c r="B295" s="7">
        <v>137</v>
      </c>
      <c r="C295" s="7">
        <v>68.5</v>
      </c>
      <c r="D295" s="12">
        <f t="shared" si="83"/>
        <v>22.833333333333332</v>
      </c>
      <c r="E295" s="29">
        <f t="shared" si="81"/>
        <v>0</v>
      </c>
      <c r="F295" s="2">
        <f t="shared" si="84"/>
        <v>0</v>
      </c>
      <c r="G295" s="2">
        <f t="shared" si="92"/>
        <v>0</v>
      </c>
      <c r="H295" s="2">
        <f t="shared" si="93"/>
        <v>0</v>
      </c>
      <c r="I295" s="2">
        <f t="shared" si="82"/>
        <v>0</v>
      </c>
      <c r="J295" s="2">
        <f t="shared" si="99"/>
        <v>0</v>
      </c>
      <c r="K295" s="2">
        <f t="shared" si="85"/>
        <v>0</v>
      </c>
      <c r="L295" s="2">
        <f t="shared" si="85"/>
        <v>0</v>
      </c>
      <c r="M295" s="2"/>
      <c r="N295" s="28">
        <f t="shared" si="100"/>
        <v>0</v>
      </c>
      <c r="O295" s="2">
        <f t="shared" si="94"/>
        <v>0</v>
      </c>
      <c r="P295" s="2">
        <f t="shared" si="95"/>
        <v>0</v>
      </c>
      <c r="R295">
        <f t="shared" si="96"/>
        <v>274</v>
      </c>
      <c r="S295" s="89">
        <f t="shared" si="86"/>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7"/>
        <v>0.10981138149857017</v>
      </c>
      <c r="Y295" s="66">
        <f t="shared" si="87"/>
        <v>0</v>
      </c>
      <c r="Z295" s="72">
        <f t="shared" si="88"/>
        <v>0</v>
      </c>
      <c r="AA295" s="79">
        <f t="shared" si="89"/>
        <v>0</v>
      </c>
      <c r="AB295" s="81">
        <f t="shared" si="98"/>
        <v>0</v>
      </c>
      <c r="AD295" s="95">
        <f>locallinterp(R295,'BBG rates'!$N$10:$N$369,'BBG rates'!$P$10:$P$369)</f>
        <v>22.973772846908034</v>
      </c>
      <c r="AI295" s="185">
        <f t="shared" si="90"/>
        <v>274</v>
      </c>
      <c r="AJ295" s="127">
        <f>locallinterp(MIN(AI295,CAP_Senior*12),'BBG rates'!$X$24:$X$65,'BBG rates'!$Y$24:$Y$65)</f>
        <v>67.918742488467984</v>
      </c>
      <c r="AK295" s="127">
        <f>locallinterp(MIN(AI295,CAP_CB*12),'BBG rates'!$AA$25:$AA$40,'BBG rates'!$AC$25:$AC$40)</f>
        <v>11</v>
      </c>
      <c r="AL295" s="144">
        <f t="shared" si="91"/>
        <v>20.676186223039558</v>
      </c>
      <c r="AM295" s="142">
        <f>(SUMPRODUCT(AL295:AL$381,G295:G$381)+SUMPRODUCT(AL295:AL$381,H295:H$381))/12</f>
        <v>0</v>
      </c>
    </row>
    <row r="296" spans="1:39" x14ac:dyDescent="0.2">
      <c r="A296" s="7">
        <v>275</v>
      </c>
      <c r="B296" s="7">
        <v>137.5</v>
      </c>
      <c r="C296" s="7">
        <v>68.75</v>
      </c>
      <c r="D296" s="12">
        <f t="shared" si="83"/>
        <v>22.916666666666668</v>
      </c>
      <c r="E296" s="29">
        <f t="shared" si="81"/>
        <v>0</v>
      </c>
      <c r="F296" s="2">
        <f t="shared" si="84"/>
        <v>0</v>
      </c>
      <c r="G296" s="2">
        <f t="shared" si="92"/>
        <v>0</v>
      </c>
      <c r="H296" s="2">
        <f t="shared" si="93"/>
        <v>0</v>
      </c>
      <c r="I296" s="2">
        <f t="shared" si="82"/>
        <v>0</v>
      </c>
      <c r="J296" s="2">
        <f t="shared" si="99"/>
        <v>0</v>
      </c>
      <c r="K296" s="2">
        <f t="shared" si="85"/>
        <v>0</v>
      </c>
      <c r="L296" s="2">
        <f t="shared" si="85"/>
        <v>0</v>
      </c>
      <c r="M296" s="2"/>
      <c r="N296" s="28">
        <f t="shared" si="100"/>
        <v>0</v>
      </c>
      <c r="O296" s="2">
        <f t="shared" si="94"/>
        <v>0</v>
      </c>
      <c r="P296" s="2">
        <f t="shared" si="95"/>
        <v>0</v>
      </c>
      <c r="R296">
        <f t="shared" si="96"/>
        <v>275</v>
      </c>
      <c r="S296" s="89">
        <f t="shared" si="86"/>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7"/>
        <v>0.11027757767836377</v>
      </c>
      <c r="Y296" s="66">
        <f t="shared" si="87"/>
        <v>0</v>
      </c>
      <c r="Z296" s="72">
        <f t="shared" si="88"/>
        <v>0</v>
      </c>
      <c r="AA296" s="79">
        <f t="shared" si="89"/>
        <v>0</v>
      </c>
      <c r="AB296" s="81">
        <f t="shared" si="98"/>
        <v>0</v>
      </c>
      <c r="AD296" s="95">
        <f>locallinterp(R296,'BBG rates'!$N$10:$N$369,'BBG rates'!$P$10:$P$369)</f>
        <v>23.054816070035493</v>
      </c>
      <c r="AI296" s="185">
        <f t="shared" si="90"/>
        <v>275</v>
      </c>
      <c r="AJ296" s="127">
        <f>locallinterp(MIN(AI296,CAP_Senior*12),'BBG rates'!$X$24:$X$65,'BBG rates'!$Y$24:$Y$65)</f>
        <v>67.918742488467984</v>
      </c>
      <c r="AK296" s="127">
        <f>locallinterp(MIN(AI296,CAP_CB*12),'BBG rates'!$AA$25:$AA$40,'BBG rates'!$AC$25:$AC$40)</f>
        <v>11</v>
      </c>
      <c r="AL296" s="144">
        <f t="shared" si="91"/>
        <v>20.676186223039558</v>
      </c>
      <c r="AM296" s="142">
        <f>(SUMPRODUCT(AL296:AL$381,G296:G$381)+SUMPRODUCT(AL296:AL$381,H296:H$381))/12</f>
        <v>0</v>
      </c>
    </row>
    <row r="297" spans="1:39" x14ac:dyDescent="0.2">
      <c r="A297" s="7">
        <v>276</v>
      </c>
      <c r="B297" s="7">
        <v>138</v>
      </c>
      <c r="C297" s="7">
        <v>69</v>
      </c>
      <c r="D297" s="12">
        <f t="shared" si="83"/>
        <v>23</v>
      </c>
      <c r="E297" s="29">
        <f t="shared" si="81"/>
        <v>0</v>
      </c>
      <c r="F297" s="2">
        <f t="shared" si="84"/>
        <v>0</v>
      </c>
      <c r="G297" s="2">
        <f t="shared" si="92"/>
        <v>0</v>
      </c>
      <c r="H297" s="2">
        <f t="shared" si="93"/>
        <v>0</v>
      </c>
      <c r="I297" s="2">
        <f t="shared" si="82"/>
        <v>0</v>
      </c>
      <c r="J297" s="2">
        <f t="shared" si="99"/>
        <v>0</v>
      </c>
      <c r="K297" s="2">
        <f t="shared" si="85"/>
        <v>0</v>
      </c>
      <c r="L297" s="2">
        <f t="shared" si="85"/>
        <v>0</v>
      </c>
      <c r="M297" s="2"/>
      <c r="N297" s="28">
        <f t="shared" si="100"/>
        <v>0</v>
      </c>
      <c r="O297" s="2">
        <f t="shared" si="94"/>
        <v>0</v>
      </c>
      <c r="P297" s="2">
        <f t="shared" si="95"/>
        <v>0</v>
      </c>
      <c r="R297">
        <f t="shared" si="96"/>
        <v>276</v>
      </c>
      <c r="S297" s="89">
        <f t="shared" si="86"/>
        <v>0</v>
      </c>
      <c r="T297" s="89">
        <f>IF(AND(S297=0,S296&gt;0),SUM($G297:$H$381),S297)</f>
        <v>0</v>
      </c>
      <c r="U297" s="82">
        <f>SUM(T297:T$381)</f>
        <v>0</v>
      </c>
      <c r="V297" s="68">
        <f>localspline(R297,'BBG rates'!$G$10:$G$27,'BBG rates'!$K$10:$K$27)</f>
        <v>0.97233542782961224</v>
      </c>
      <c r="W297" s="68">
        <f>locallinterp(R297,'BBG rates'!$G$10:$G$27,'BBG rates'!$J$10:$J$27)</f>
        <v>0.1108</v>
      </c>
      <c r="X297" s="56">
        <f t="shared" si="97"/>
        <v>0.11074377186588436</v>
      </c>
      <c r="Y297" s="66">
        <f t="shared" si="87"/>
        <v>0</v>
      </c>
      <c r="Z297" s="72">
        <f t="shared" si="88"/>
        <v>0</v>
      </c>
      <c r="AA297" s="79">
        <f t="shared" si="89"/>
        <v>0</v>
      </c>
      <c r="AB297" s="81">
        <f t="shared" si="98"/>
        <v>0</v>
      </c>
      <c r="AD297" s="95">
        <f>locallinterp(R297,'BBG rates'!$N$10:$N$369,'BBG rates'!$P$10:$P$369)</f>
        <v>23.135844022354625</v>
      </c>
      <c r="AI297" s="185">
        <f t="shared" si="90"/>
        <v>276</v>
      </c>
      <c r="AJ297" s="127">
        <f>locallinterp(MIN(AI297,CAP_Senior*12),'BBG rates'!$X$24:$X$65,'BBG rates'!$Y$24:$Y$65)</f>
        <v>67.918742488467984</v>
      </c>
      <c r="AK297" s="127">
        <f>locallinterp(MIN(AI297,CAP_CB*12),'BBG rates'!$AA$25:$AA$40,'BBG rates'!$AC$25:$AC$40)</f>
        <v>11</v>
      </c>
      <c r="AL297" s="144">
        <f t="shared" si="91"/>
        <v>20.676186223039558</v>
      </c>
      <c r="AM297" s="142">
        <f>(SUMPRODUCT(AL297:AL$381,G297:G$381)+SUMPRODUCT(AL297:AL$381,H297:H$381))/12</f>
        <v>0</v>
      </c>
    </row>
    <row r="298" spans="1:39" x14ac:dyDescent="0.2">
      <c r="A298" s="7">
        <v>277</v>
      </c>
      <c r="B298" s="7">
        <v>138.5</v>
      </c>
      <c r="C298" s="7">
        <v>69.25</v>
      </c>
      <c r="D298" s="12">
        <f t="shared" si="83"/>
        <v>23.083333333333332</v>
      </c>
      <c r="E298" s="29">
        <f t="shared" si="81"/>
        <v>0</v>
      </c>
      <c r="F298" s="2">
        <f t="shared" si="84"/>
        <v>0</v>
      </c>
      <c r="G298" s="2">
        <f t="shared" si="92"/>
        <v>0</v>
      </c>
      <c r="H298" s="2">
        <f t="shared" si="93"/>
        <v>0</v>
      </c>
      <c r="I298" s="2">
        <f t="shared" si="82"/>
        <v>0</v>
      </c>
      <c r="J298" s="2">
        <f t="shared" si="99"/>
        <v>0</v>
      </c>
      <c r="K298" s="2">
        <f t="shared" si="85"/>
        <v>0</v>
      </c>
      <c r="L298" s="2">
        <f t="shared" si="85"/>
        <v>0</v>
      </c>
      <c r="M298" s="2"/>
      <c r="N298" s="28">
        <f t="shared" si="100"/>
        <v>0</v>
      </c>
      <c r="O298" s="2">
        <f t="shared" si="94"/>
        <v>0</v>
      </c>
      <c r="P298" s="2">
        <f t="shared" si="95"/>
        <v>0</v>
      </c>
      <c r="R298">
        <f t="shared" si="96"/>
        <v>277</v>
      </c>
      <c r="S298" s="89">
        <f t="shared" si="86"/>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7"/>
        <v>0.11120996406166483</v>
      </c>
      <c r="Y298" s="66">
        <f t="shared" si="87"/>
        <v>0</v>
      </c>
      <c r="Z298" s="72">
        <f t="shared" si="88"/>
        <v>0</v>
      </c>
      <c r="AA298" s="79">
        <f t="shared" si="89"/>
        <v>0</v>
      </c>
      <c r="AB298" s="81">
        <f t="shared" si="98"/>
        <v>0</v>
      </c>
      <c r="AD298" s="95">
        <f>locallinterp(R298,'BBG rates'!$N$10:$N$369,'BBG rates'!$P$10:$P$369)</f>
        <v>23.216856969900341</v>
      </c>
      <c r="AI298" s="185">
        <f t="shared" si="90"/>
        <v>277</v>
      </c>
      <c r="AJ298" s="127">
        <f>locallinterp(MIN(AI298,CAP_Senior*12),'BBG rates'!$X$24:$X$65,'BBG rates'!$Y$24:$Y$65)</f>
        <v>67.918742488467984</v>
      </c>
      <c r="AK298" s="127">
        <f>locallinterp(MIN(AI298,CAP_CB*12),'BBG rates'!$AA$25:$AA$40,'BBG rates'!$AC$25:$AC$40)</f>
        <v>11</v>
      </c>
      <c r="AL298" s="144">
        <f t="shared" si="91"/>
        <v>20.676186223039558</v>
      </c>
      <c r="AM298" s="142">
        <f>(SUMPRODUCT(AL298:AL$381,G298:G$381)+SUMPRODUCT(AL298:AL$381,H298:H$381))/12</f>
        <v>0</v>
      </c>
    </row>
    <row r="299" spans="1:39" x14ac:dyDescent="0.2">
      <c r="A299" s="7">
        <v>278</v>
      </c>
      <c r="B299" s="7">
        <v>139</v>
      </c>
      <c r="C299" s="7">
        <v>69.5</v>
      </c>
      <c r="D299" s="12">
        <f t="shared" si="83"/>
        <v>23.166666666666668</v>
      </c>
      <c r="E299" s="29">
        <f t="shared" si="81"/>
        <v>0</v>
      </c>
      <c r="F299" s="2">
        <f t="shared" si="84"/>
        <v>0</v>
      </c>
      <c r="G299" s="2">
        <f t="shared" si="92"/>
        <v>0</v>
      </c>
      <c r="H299" s="2">
        <f t="shared" si="93"/>
        <v>0</v>
      </c>
      <c r="I299" s="2">
        <f t="shared" si="82"/>
        <v>0</v>
      </c>
      <c r="J299" s="2">
        <f t="shared" si="99"/>
        <v>0</v>
      </c>
      <c r="K299" s="2">
        <f t="shared" si="85"/>
        <v>0</v>
      </c>
      <c r="L299" s="2">
        <f t="shared" si="85"/>
        <v>0</v>
      </c>
      <c r="M299" s="2"/>
      <c r="N299" s="28">
        <f t="shared" si="100"/>
        <v>0</v>
      </c>
      <c r="O299" s="2">
        <f t="shared" si="94"/>
        <v>0</v>
      </c>
      <c r="P299" s="2">
        <f t="shared" si="95"/>
        <v>0</v>
      </c>
      <c r="R299">
        <f t="shared" si="96"/>
        <v>278</v>
      </c>
      <c r="S299" s="89">
        <f t="shared" si="86"/>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7"/>
        <v>0.1116761542651723</v>
      </c>
      <c r="Y299" s="66">
        <f t="shared" si="87"/>
        <v>0</v>
      </c>
      <c r="Z299" s="72">
        <f t="shared" si="88"/>
        <v>0</v>
      </c>
      <c r="AA299" s="79">
        <f t="shared" si="89"/>
        <v>0</v>
      </c>
      <c r="AB299" s="81">
        <f t="shared" si="98"/>
        <v>0</v>
      </c>
      <c r="AD299" s="95">
        <f>locallinterp(R299,'BBG rates'!$N$10:$N$369,'BBG rates'!$P$10:$P$369)</f>
        <v>23.297855188644046</v>
      </c>
      <c r="AI299" s="185">
        <f t="shared" si="90"/>
        <v>278</v>
      </c>
      <c r="AJ299" s="127">
        <f>locallinterp(MIN(AI299,CAP_Senior*12),'BBG rates'!$X$24:$X$65,'BBG rates'!$Y$24:$Y$65)</f>
        <v>67.918742488467984</v>
      </c>
      <c r="AK299" s="127">
        <f>locallinterp(MIN(AI299,CAP_CB*12),'BBG rates'!$AA$25:$AA$40,'BBG rates'!$AC$25:$AC$40)</f>
        <v>11</v>
      </c>
      <c r="AL299" s="144">
        <f t="shared" si="91"/>
        <v>20.676186223039558</v>
      </c>
      <c r="AM299" s="142">
        <f>(SUMPRODUCT(AL299:AL$381,G299:G$381)+SUMPRODUCT(AL299:AL$381,H299:H$381))/12</f>
        <v>0</v>
      </c>
    </row>
    <row r="300" spans="1:39" x14ac:dyDescent="0.2">
      <c r="A300" s="7">
        <v>279</v>
      </c>
      <c r="B300" s="7">
        <v>139.5</v>
      </c>
      <c r="C300" s="7">
        <v>69.75</v>
      </c>
      <c r="D300" s="12">
        <f t="shared" si="83"/>
        <v>23.25</v>
      </c>
      <c r="E300" s="29">
        <f t="shared" si="81"/>
        <v>0</v>
      </c>
      <c r="F300" s="2">
        <f t="shared" si="84"/>
        <v>0</v>
      </c>
      <c r="G300" s="2">
        <f t="shared" si="92"/>
        <v>0</v>
      </c>
      <c r="H300" s="2">
        <f t="shared" si="93"/>
        <v>0</v>
      </c>
      <c r="I300" s="2">
        <f t="shared" si="82"/>
        <v>0</v>
      </c>
      <c r="J300" s="2">
        <f t="shared" si="99"/>
        <v>0</v>
      </c>
      <c r="K300" s="2">
        <f t="shared" si="85"/>
        <v>0</v>
      </c>
      <c r="L300" s="2">
        <f t="shared" si="85"/>
        <v>0</v>
      </c>
      <c r="M300" s="2"/>
      <c r="N300" s="28">
        <f t="shared" si="100"/>
        <v>0</v>
      </c>
      <c r="O300" s="2">
        <f t="shared" si="94"/>
        <v>0</v>
      </c>
      <c r="P300" s="2">
        <f t="shared" si="95"/>
        <v>0</v>
      </c>
      <c r="R300">
        <f t="shared" si="96"/>
        <v>279</v>
      </c>
      <c r="S300" s="89">
        <f t="shared" si="86"/>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7"/>
        <v>0.11214234247667321</v>
      </c>
      <c r="Y300" s="66">
        <f t="shared" si="87"/>
        <v>0</v>
      </c>
      <c r="Z300" s="72">
        <f t="shared" si="88"/>
        <v>0</v>
      </c>
      <c r="AA300" s="79">
        <f t="shared" si="89"/>
        <v>0</v>
      </c>
      <c r="AB300" s="81">
        <f t="shared" si="98"/>
        <v>0</v>
      </c>
      <c r="AD300" s="95">
        <f>locallinterp(R300,'BBG rates'!$N$10:$N$369,'BBG rates'!$P$10:$P$369)</f>
        <v>23.378838947116098</v>
      </c>
      <c r="AI300" s="185">
        <f t="shared" si="90"/>
        <v>279</v>
      </c>
      <c r="AJ300" s="127">
        <f>locallinterp(MIN(AI300,CAP_Senior*12),'BBG rates'!$X$24:$X$65,'BBG rates'!$Y$24:$Y$65)</f>
        <v>67.918742488467984</v>
      </c>
      <c r="AK300" s="127">
        <f>locallinterp(MIN(AI300,CAP_CB*12),'BBG rates'!$AA$25:$AA$40,'BBG rates'!$AC$25:$AC$40)</f>
        <v>11</v>
      </c>
      <c r="AL300" s="144">
        <f t="shared" si="91"/>
        <v>20.676186223039558</v>
      </c>
      <c r="AM300" s="142">
        <f>(SUMPRODUCT(AL300:AL$381,G300:G$381)+SUMPRODUCT(AL300:AL$381,H300:H$381))/12</f>
        <v>0</v>
      </c>
    </row>
    <row r="301" spans="1:39" x14ac:dyDescent="0.2">
      <c r="A301" s="7">
        <v>280</v>
      </c>
      <c r="B301" s="7">
        <v>140</v>
      </c>
      <c r="C301" s="7">
        <v>70</v>
      </c>
      <c r="D301" s="12">
        <f t="shared" si="83"/>
        <v>23.333333333333332</v>
      </c>
      <c r="E301" s="29">
        <f t="shared" si="81"/>
        <v>0</v>
      </c>
      <c r="F301" s="2">
        <f t="shared" si="84"/>
        <v>0</v>
      </c>
      <c r="G301" s="2">
        <f t="shared" si="92"/>
        <v>0</v>
      </c>
      <c r="H301" s="2">
        <f t="shared" si="93"/>
        <v>0</v>
      </c>
      <c r="I301" s="2">
        <f t="shared" si="82"/>
        <v>0</v>
      </c>
      <c r="J301" s="2">
        <f t="shared" si="99"/>
        <v>0</v>
      </c>
      <c r="K301" s="2">
        <f t="shared" si="85"/>
        <v>0</v>
      </c>
      <c r="L301" s="2">
        <f t="shared" si="85"/>
        <v>0</v>
      </c>
      <c r="M301" s="2"/>
      <c r="N301" s="28">
        <f t="shared" si="100"/>
        <v>0</v>
      </c>
      <c r="O301" s="2">
        <f t="shared" si="94"/>
        <v>0</v>
      </c>
      <c r="P301" s="2">
        <f t="shared" si="95"/>
        <v>0</v>
      </c>
      <c r="R301">
        <f t="shared" si="96"/>
        <v>280</v>
      </c>
      <c r="S301" s="89">
        <f t="shared" si="86"/>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7"/>
        <v>0.11260852869616755</v>
      </c>
      <c r="Y301" s="66">
        <f t="shared" si="87"/>
        <v>0</v>
      </c>
      <c r="Z301" s="72">
        <f t="shared" si="88"/>
        <v>0</v>
      </c>
      <c r="AA301" s="79">
        <f t="shared" si="89"/>
        <v>0</v>
      </c>
      <c r="AB301" s="81">
        <f t="shared" si="98"/>
        <v>0</v>
      </c>
      <c r="AD301" s="95">
        <f>locallinterp(R301,'BBG rates'!$N$10:$N$369,'BBG rates'!$P$10:$P$369)</f>
        <v>23.459808523782872</v>
      </c>
      <c r="AI301" s="185">
        <f t="shared" si="90"/>
        <v>280</v>
      </c>
      <c r="AJ301" s="127">
        <f>locallinterp(MIN(AI301,CAP_Senior*12),'BBG rates'!$X$24:$X$65,'BBG rates'!$Y$24:$Y$65)</f>
        <v>67.918742488467984</v>
      </c>
      <c r="AK301" s="127">
        <f>locallinterp(MIN(AI301,CAP_CB*12),'BBG rates'!$AA$25:$AA$40,'BBG rates'!$AC$25:$AC$40)</f>
        <v>11</v>
      </c>
      <c r="AL301" s="144">
        <f t="shared" si="91"/>
        <v>20.676186223039558</v>
      </c>
      <c r="AM301" s="142">
        <f>(SUMPRODUCT(AL301:AL$381,G301:G$381)+SUMPRODUCT(AL301:AL$381,H301:H$381))/12</f>
        <v>0</v>
      </c>
    </row>
    <row r="302" spans="1:39" x14ac:dyDescent="0.2">
      <c r="A302" s="7">
        <v>281</v>
      </c>
      <c r="B302" s="7">
        <v>140.5</v>
      </c>
      <c r="C302" s="7">
        <v>70.25</v>
      </c>
      <c r="D302" s="12">
        <f t="shared" si="83"/>
        <v>23.416666666666668</v>
      </c>
      <c r="E302" s="29">
        <f t="shared" si="81"/>
        <v>0</v>
      </c>
      <c r="F302" s="2">
        <f t="shared" si="84"/>
        <v>0</v>
      </c>
      <c r="G302" s="2">
        <f t="shared" si="92"/>
        <v>0</v>
      </c>
      <c r="H302" s="2">
        <f t="shared" si="93"/>
        <v>0</v>
      </c>
      <c r="I302" s="2">
        <f t="shared" si="82"/>
        <v>0</v>
      </c>
      <c r="J302" s="2">
        <f t="shared" si="99"/>
        <v>0</v>
      </c>
      <c r="K302" s="2">
        <f t="shared" si="85"/>
        <v>0</v>
      </c>
      <c r="L302" s="2">
        <f t="shared" si="85"/>
        <v>0</v>
      </c>
      <c r="M302" s="2"/>
      <c r="N302" s="28">
        <f t="shared" si="100"/>
        <v>0</v>
      </c>
      <c r="O302" s="2">
        <f t="shared" si="94"/>
        <v>0</v>
      </c>
      <c r="P302" s="2">
        <f t="shared" si="95"/>
        <v>0</v>
      </c>
      <c r="R302">
        <f t="shared" si="96"/>
        <v>281</v>
      </c>
      <c r="S302" s="89">
        <f t="shared" si="86"/>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7"/>
        <v>0.11307471292365534</v>
      </c>
      <c r="Y302" s="66">
        <f t="shared" si="87"/>
        <v>0</v>
      </c>
      <c r="Z302" s="72">
        <f t="shared" si="88"/>
        <v>0</v>
      </c>
      <c r="AA302" s="79">
        <f t="shared" si="89"/>
        <v>0</v>
      </c>
      <c r="AB302" s="81">
        <f t="shared" si="98"/>
        <v>0</v>
      </c>
      <c r="AD302" s="95">
        <f>locallinterp(R302,'BBG rates'!$N$10:$N$369,'BBG rates'!$P$10:$P$369)</f>
        <v>23.540764194637205</v>
      </c>
      <c r="AI302" s="185">
        <f t="shared" si="90"/>
        <v>281</v>
      </c>
      <c r="AJ302" s="127">
        <f>locallinterp(MIN(AI302,CAP_Senior*12),'BBG rates'!$X$24:$X$65,'BBG rates'!$Y$24:$Y$65)</f>
        <v>67.918742488467984</v>
      </c>
      <c r="AK302" s="127">
        <f>locallinterp(MIN(AI302,CAP_CB*12),'BBG rates'!$AA$25:$AA$40,'BBG rates'!$AC$25:$AC$40)</f>
        <v>11</v>
      </c>
      <c r="AL302" s="144">
        <f t="shared" si="91"/>
        <v>20.676186223039558</v>
      </c>
      <c r="AM302" s="142">
        <f>(SUMPRODUCT(AL302:AL$381,G302:G$381)+SUMPRODUCT(AL302:AL$381,H302:H$381))/12</f>
        <v>0</v>
      </c>
    </row>
    <row r="303" spans="1:39" x14ac:dyDescent="0.2">
      <c r="A303" s="7">
        <v>282</v>
      </c>
      <c r="B303" s="7">
        <v>141</v>
      </c>
      <c r="C303" s="7">
        <v>70.5</v>
      </c>
      <c r="D303" s="12">
        <f t="shared" si="83"/>
        <v>23.5</v>
      </c>
      <c r="E303" s="29">
        <f t="shared" si="81"/>
        <v>0</v>
      </c>
      <c r="F303" s="2">
        <f t="shared" si="84"/>
        <v>0</v>
      </c>
      <c r="G303" s="2">
        <f t="shared" si="92"/>
        <v>0</v>
      </c>
      <c r="H303" s="2">
        <f t="shared" si="93"/>
        <v>0</v>
      </c>
      <c r="I303" s="2">
        <f t="shared" si="82"/>
        <v>0</v>
      </c>
      <c r="J303" s="2">
        <f t="shared" si="99"/>
        <v>0</v>
      </c>
      <c r="K303" s="2">
        <f t="shared" si="85"/>
        <v>0</v>
      </c>
      <c r="L303" s="2">
        <f t="shared" si="85"/>
        <v>0</v>
      </c>
      <c r="M303" s="2"/>
      <c r="N303" s="28">
        <f t="shared" si="100"/>
        <v>0</v>
      </c>
      <c r="O303" s="2">
        <f t="shared" si="94"/>
        <v>0</v>
      </c>
      <c r="P303" s="2">
        <f t="shared" si="95"/>
        <v>0</v>
      </c>
      <c r="R303">
        <f t="shared" si="96"/>
        <v>282</v>
      </c>
      <c r="S303" s="89">
        <f t="shared" si="86"/>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7"/>
        <v>0.11354089515913657</v>
      </c>
      <c r="Y303" s="66">
        <f t="shared" si="87"/>
        <v>0</v>
      </c>
      <c r="Z303" s="72">
        <f t="shared" si="88"/>
        <v>0</v>
      </c>
      <c r="AA303" s="79">
        <f t="shared" si="89"/>
        <v>0</v>
      </c>
      <c r="AB303" s="81">
        <f t="shared" si="98"/>
        <v>0</v>
      </c>
      <c r="AD303" s="95">
        <f>locallinterp(R303,'BBG rates'!$N$10:$N$369,'BBG rates'!$P$10:$P$369)</f>
        <v>23.621706243123992</v>
      </c>
      <c r="AI303" s="185">
        <f t="shared" si="90"/>
        <v>282</v>
      </c>
      <c r="AJ303" s="127">
        <f>locallinterp(MIN(AI303,CAP_Senior*12),'BBG rates'!$X$24:$X$65,'BBG rates'!$Y$24:$Y$65)</f>
        <v>67.918742488467984</v>
      </c>
      <c r="AK303" s="127">
        <f>locallinterp(MIN(AI303,CAP_CB*12),'BBG rates'!$AA$25:$AA$40,'BBG rates'!$AC$25:$AC$40)</f>
        <v>11</v>
      </c>
      <c r="AL303" s="144">
        <f t="shared" si="91"/>
        <v>20.676186223039558</v>
      </c>
      <c r="AM303" s="142">
        <f>(SUMPRODUCT(AL303:AL$381,G303:G$381)+SUMPRODUCT(AL303:AL$381,H303:H$381))/12</f>
        <v>0</v>
      </c>
    </row>
    <row r="304" spans="1:39" x14ac:dyDescent="0.2">
      <c r="A304" s="7">
        <v>283</v>
      </c>
      <c r="B304" s="7">
        <v>141.5</v>
      </c>
      <c r="C304" s="7">
        <v>70.75</v>
      </c>
      <c r="D304" s="12">
        <f t="shared" si="83"/>
        <v>23.583333333333332</v>
      </c>
      <c r="E304" s="29">
        <f t="shared" si="81"/>
        <v>0</v>
      </c>
      <c r="F304" s="2">
        <f t="shared" si="84"/>
        <v>0</v>
      </c>
      <c r="G304" s="2">
        <f t="shared" si="92"/>
        <v>0</v>
      </c>
      <c r="H304" s="2">
        <f t="shared" si="93"/>
        <v>0</v>
      </c>
      <c r="I304" s="2">
        <f t="shared" si="82"/>
        <v>0</v>
      </c>
      <c r="J304" s="2">
        <f t="shared" si="99"/>
        <v>0</v>
      </c>
      <c r="K304" s="2">
        <f t="shared" si="85"/>
        <v>0</v>
      </c>
      <c r="L304" s="2">
        <f t="shared" si="85"/>
        <v>0</v>
      </c>
      <c r="M304" s="2"/>
      <c r="N304" s="28">
        <f t="shared" si="100"/>
        <v>0</v>
      </c>
      <c r="O304" s="2">
        <f t="shared" si="94"/>
        <v>0</v>
      </c>
      <c r="P304" s="2">
        <f t="shared" si="95"/>
        <v>0</v>
      </c>
      <c r="R304">
        <f t="shared" si="96"/>
        <v>283</v>
      </c>
      <c r="S304" s="89">
        <f t="shared" si="86"/>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7"/>
        <v>0.11400707540287769</v>
      </c>
      <c r="Y304" s="66">
        <f t="shared" si="87"/>
        <v>0</v>
      </c>
      <c r="Z304" s="72">
        <f t="shared" si="88"/>
        <v>0</v>
      </c>
      <c r="AA304" s="79">
        <f t="shared" si="89"/>
        <v>0</v>
      </c>
      <c r="AB304" s="81">
        <f t="shared" si="98"/>
        <v>0</v>
      </c>
      <c r="AD304" s="95">
        <f>locallinterp(R304,'BBG rates'!$N$10:$N$369,'BBG rates'!$P$10:$P$369)</f>
        <v>23.702634952698531</v>
      </c>
      <c r="AI304" s="185">
        <f t="shared" si="90"/>
        <v>283</v>
      </c>
      <c r="AJ304" s="127">
        <f>locallinterp(MIN(AI304,CAP_Senior*12),'BBG rates'!$X$24:$X$65,'BBG rates'!$Y$24:$Y$65)</f>
        <v>67.918742488467984</v>
      </c>
      <c r="AK304" s="127">
        <f>locallinterp(MIN(AI304,CAP_CB*12),'BBG rates'!$AA$25:$AA$40,'BBG rates'!$AC$25:$AC$40)</f>
        <v>11</v>
      </c>
      <c r="AL304" s="144">
        <f t="shared" si="91"/>
        <v>20.676186223039558</v>
      </c>
      <c r="AM304" s="142">
        <f>(SUMPRODUCT(AL304:AL$381,G304:G$381)+SUMPRODUCT(AL304:AL$381,H304:H$381))/12</f>
        <v>0</v>
      </c>
    </row>
    <row r="305" spans="1:39" x14ac:dyDescent="0.2">
      <c r="A305" s="7">
        <v>284</v>
      </c>
      <c r="B305" s="7">
        <v>142</v>
      </c>
      <c r="C305" s="7">
        <v>71</v>
      </c>
      <c r="D305" s="12">
        <f t="shared" si="83"/>
        <v>23.666666666666668</v>
      </c>
      <c r="E305" s="29">
        <f t="shared" si="81"/>
        <v>0</v>
      </c>
      <c r="F305" s="2">
        <f t="shared" si="84"/>
        <v>0</v>
      </c>
      <c r="G305" s="2">
        <f t="shared" si="92"/>
        <v>0</v>
      </c>
      <c r="H305" s="2">
        <f t="shared" si="93"/>
        <v>0</v>
      </c>
      <c r="I305" s="2">
        <f t="shared" si="82"/>
        <v>0</v>
      </c>
      <c r="J305" s="2">
        <f t="shared" si="99"/>
        <v>0</v>
      </c>
      <c r="K305" s="2">
        <f t="shared" si="85"/>
        <v>0</v>
      </c>
      <c r="L305" s="2">
        <f t="shared" si="85"/>
        <v>0</v>
      </c>
      <c r="M305" s="2"/>
      <c r="N305" s="28">
        <f t="shared" si="100"/>
        <v>0</v>
      </c>
      <c r="O305" s="2">
        <f t="shared" si="94"/>
        <v>0</v>
      </c>
      <c r="P305" s="2">
        <f t="shared" si="95"/>
        <v>0</v>
      </c>
      <c r="R305">
        <f t="shared" si="96"/>
        <v>284</v>
      </c>
      <c r="S305" s="89">
        <f t="shared" si="86"/>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7"/>
        <v>0.11447325365461225</v>
      </c>
      <c r="Y305" s="66">
        <f t="shared" si="87"/>
        <v>0</v>
      </c>
      <c r="Z305" s="72">
        <f t="shared" si="88"/>
        <v>0</v>
      </c>
      <c r="AA305" s="79">
        <f t="shared" si="89"/>
        <v>0</v>
      </c>
      <c r="AB305" s="81">
        <f t="shared" si="98"/>
        <v>0</v>
      </c>
      <c r="AD305" s="95">
        <f>locallinterp(R305,'BBG rates'!$N$10:$N$369,'BBG rates'!$P$10:$P$369)</f>
        <v>23.783550609300725</v>
      </c>
      <c r="AI305" s="185">
        <f t="shared" si="90"/>
        <v>284</v>
      </c>
      <c r="AJ305" s="127">
        <f>locallinterp(MIN(AI305,CAP_Senior*12),'BBG rates'!$X$24:$X$65,'BBG rates'!$Y$24:$Y$65)</f>
        <v>67.918742488467984</v>
      </c>
      <c r="AK305" s="127">
        <f>locallinterp(MIN(AI305,CAP_CB*12),'BBG rates'!$AA$25:$AA$40,'BBG rates'!$AC$25:$AC$40)</f>
        <v>11</v>
      </c>
      <c r="AL305" s="144">
        <f t="shared" si="91"/>
        <v>20.676186223039558</v>
      </c>
      <c r="AM305" s="142">
        <f>(SUMPRODUCT(AL305:AL$381,G305:G$381)+SUMPRODUCT(AL305:AL$381,H305:H$381))/12</f>
        <v>0</v>
      </c>
    </row>
    <row r="306" spans="1:39" x14ac:dyDescent="0.2">
      <c r="A306" s="7">
        <v>285</v>
      </c>
      <c r="B306" s="7">
        <v>142.5</v>
      </c>
      <c r="C306" s="7">
        <v>71.25</v>
      </c>
      <c r="D306" s="12">
        <f t="shared" si="83"/>
        <v>23.75</v>
      </c>
      <c r="E306" s="29">
        <f t="shared" si="81"/>
        <v>0</v>
      </c>
      <c r="F306" s="2">
        <f t="shared" si="84"/>
        <v>0</v>
      </c>
      <c r="G306" s="2">
        <f t="shared" si="92"/>
        <v>0</v>
      </c>
      <c r="H306" s="2">
        <f t="shared" si="93"/>
        <v>0</v>
      </c>
      <c r="I306" s="2">
        <f t="shared" si="82"/>
        <v>0</v>
      </c>
      <c r="J306" s="2">
        <f t="shared" si="99"/>
        <v>0</v>
      </c>
      <c r="K306" s="2">
        <f t="shared" si="85"/>
        <v>0</v>
      </c>
      <c r="L306" s="2">
        <f t="shared" si="85"/>
        <v>0</v>
      </c>
      <c r="M306" s="2"/>
      <c r="N306" s="28">
        <f t="shared" si="100"/>
        <v>0</v>
      </c>
      <c r="O306" s="2">
        <f t="shared" si="94"/>
        <v>0</v>
      </c>
      <c r="P306" s="2">
        <f t="shared" si="95"/>
        <v>0</v>
      </c>
      <c r="R306">
        <f t="shared" si="96"/>
        <v>285</v>
      </c>
      <c r="S306" s="89">
        <f t="shared" si="86"/>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7"/>
        <v>0.11493942991434025</v>
      </c>
      <c r="Y306" s="66">
        <f t="shared" si="87"/>
        <v>0</v>
      </c>
      <c r="Z306" s="72">
        <f t="shared" si="88"/>
        <v>0</v>
      </c>
      <c r="AA306" s="79">
        <f t="shared" si="89"/>
        <v>0</v>
      </c>
      <c r="AB306" s="81">
        <f t="shared" si="98"/>
        <v>0</v>
      </c>
      <c r="AD306" s="95">
        <f>locallinterp(R306,'BBG rates'!$N$10:$N$369,'BBG rates'!$P$10:$P$369)</f>
        <v>23.864453498881257</v>
      </c>
      <c r="AI306" s="185">
        <f t="shared" si="90"/>
        <v>285</v>
      </c>
      <c r="AJ306" s="127">
        <f>locallinterp(MIN(AI306,CAP_Senior*12),'BBG rates'!$X$24:$X$65,'BBG rates'!$Y$24:$Y$65)</f>
        <v>67.918742488467984</v>
      </c>
      <c r="AK306" s="127">
        <f>locallinterp(MIN(AI306,CAP_CB*12),'BBG rates'!$AA$25:$AA$40,'BBG rates'!$AC$25:$AC$40)</f>
        <v>11</v>
      </c>
      <c r="AL306" s="144">
        <f t="shared" si="91"/>
        <v>20.676186223039558</v>
      </c>
      <c r="AM306" s="142">
        <f>(SUMPRODUCT(AL306:AL$381,G306:G$381)+SUMPRODUCT(AL306:AL$381,H306:H$381))/12</f>
        <v>0</v>
      </c>
    </row>
    <row r="307" spans="1:39" x14ac:dyDescent="0.2">
      <c r="A307" s="7">
        <v>286</v>
      </c>
      <c r="B307" s="7">
        <v>143</v>
      </c>
      <c r="C307" s="7">
        <v>71.5</v>
      </c>
      <c r="D307" s="12">
        <f t="shared" si="83"/>
        <v>23.833333333333332</v>
      </c>
      <c r="E307" s="29">
        <f t="shared" si="81"/>
        <v>0</v>
      </c>
      <c r="F307" s="2">
        <f t="shared" si="84"/>
        <v>0</v>
      </c>
      <c r="G307" s="2">
        <f t="shared" si="92"/>
        <v>0</v>
      </c>
      <c r="H307" s="2">
        <f t="shared" si="93"/>
        <v>0</v>
      </c>
      <c r="I307" s="2">
        <f t="shared" si="82"/>
        <v>0</v>
      </c>
      <c r="J307" s="2">
        <f t="shared" si="99"/>
        <v>0</v>
      </c>
      <c r="K307" s="2">
        <f t="shared" si="85"/>
        <v>0</v>
      </c>
      <c r="L307" s="2">
        <f t="shared" si="85"/>
        <v>0</v>
      </c>
      <c r="M307" s="2"/>
      <c r="N307" s="28">
        <f t="shared" si="100"/>
        <v>0</v>
      </c>
      <c r="O307" s="2">
        <f t="shared" si="94"/>
        <v>0</v>
      </c>
      <c r="P307" s="2">
        <f t="shared" si="95"/>
        <v>0</v>
      </c>
      <c r="R307">
        <f t="shared" si="96"/>
        <v>286</v>
      </c>
      <c r="S307" s="89">
        <f t="shared" si="86"/>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7"/>
        <v>0.11540560418206169</v>
      </c>
      <c r="Y307" s="66">
        <f t="shared" si="87"/>
        <v>0</v>
      </c>
      <c r="Z307" s="72">
        <f t="shared" si="88"/>
        <v>0</v>
      </c>
      <c r="AA307" s="79">
        <f t="shared" si="89"/>
        <v>0</v>
      </c>
      <c r="AB307" s="81">
        <f t="shared" si="98"/>
        <v>0</v>
      </c>
      <c r="AD307" s="95">
        <f>locallinterp(R307,'BBG rates'!$N$10:$N$369,'BBG rates'!$P$10:$P$369)</f>
        <v>23.945343913601693</v>
      </c>
      <c r="AI307" s="185">
        <f t="shared" si="90"/>
        <v>286</v>
      </c>
      <c r="AJ307" s="127">
        <f>locallinterp(MIN(AI307,CAP_Senior*12),'BBG rates'!$X$24:$X$65,'BBG rates'!$Y$24:$Y$65)</f>
        <v>67.918742488467984</v>
      </c>
      <c r="AK307" s="127">
        <f>locallinterp(MIN(AI307,CAP_CB*12),'BBG rates'!$AA$25:$AA$40,'BBG rates'!$AC$25:$AC$40)</f>
        <v>11</v>
      </c>
      <c r="AL307" s="144">
        <f t="shared" si="91"/>
        <v>20.676186223039558</v>
      </c>
      <c r="AM307" s="142">
        <f>(SUMPRODUCT(AL307:AL$381,G307:G$381)+SUMPRODUCT(AL307:AL$381,H307:H$381))/12</f>
        <v>0</v>
      </c>
    </row>
    <row r="308" spans="1:39" x14ac:dyDescent="0.2">
      <c r="A308" s="7">
        <v>287</v>
      </c>
      <c r="B308" s="7">
        <v>143.5</v>
      </c>
      <c r="C308" s="7">
        <v>71.75</v>
      </c>
      <c r="D308" s="12">
        <f t="shared" si="83"/>
        <v>23.916666666666668</v>
      </c>
      <c r="E308" s="29">
        <f t="shared" si="81"/>
        <v>0</v>
      </c>
      <c r="F308" s="2">
        <f t="shared" si="84"/>
        <v>0</v>
      </c>
      <c r="G308" s="2">
        <f t="shared" si="92"/>
        <v>0</v>
      </c>
      <c r="H308" s="2">
        <f t="shared" si="93"/>
        <v>0</v>
      </c>
      <c r="I308" s="2">
        <f t="shared" si="82"/>
        <v>0</v>
      </c>
      <c r="J308" s="2">
        <f t="shared" si="99"/>
        <v>0</v>
      </c>
      <c r="K308" s="2">
        <f t="shared" si="85"/>
        <v>0</v>
      </c>
      <c r="L308" s="2">
        <f t="shared" si="85"/>
        <v>0</v>
      </c>
      <c r="M308" s="2"/>
      <c r="N308" s="28">
        <f t="shared" si="100"/>
        <v>0</v>
      </c>
      <c r="O308" s="2">
        <f t="shared" si="94"/>
        <v>0</v>
      </c>
      <c r="P308" s="2">
        <f t="shared" si="95"/>
        <v>0</v>
      </c>
      <c r="R308">
        <f t="shared" si="96"/>
        <v>287</v>
      </c>
      <c r="S308" s="89">
        <f t="shared" si="86"/>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7"/>
        <v>0.11587177645804303</v>
      </c>
      <c r="Y308" s="66">
        <f t="shared" si="87"/>
        <v>0</v>
      </c>
      <c r="Z308" s="72">
        <f t="shared" si="88"/>
        <v>0</v>
      </c>
      <c r="AA308" s="79">
        <f t="shared" si="89"/>
        <v>0</v>
      </c>
      <c r="AB308" s="81">
        <f t="shared" si="98"/>
        <v>0</v>
      </c>
      <c r="AD308" s="95">
        <f>locallinterp(R308,'BBG rates'!$N$10:$N$369,'BBG rates'!$P$10:$P$369)</f>
        <v>24.026222148114222</v>
      </c>
      <c r="AI308" s="185">
        <f t="shared" si="90"/>
        <v>287</v>
      </c>
      <c r="AJ308" s="127">
        <f>locallinterp(MIN(AI308,CAP_Senior*12),'BBG rates'!$X$24:$X$65,'BBG rates'!$Y$24:$Y$65)</f>
        <v>67.918742488467984</v>
      </c>
      <c r="AK308" s="127">
        <f>locallinterp(MIN(AI308,CAP_CB*12),'BBG rates'!$AA$25:$AA$40,'BBG rates'!$AC$25:$AC$40)</f>
        <v>11</v>
      </c>
      <c r="AL308" s="144">
        <f t="shared" si="91"/>
        <v>20.676186223039558</v>
      </c>
      <c r="AM308" s="142">
        <f>(SUMPRODUCT(AL308:AL$381,G308:G$381)+SUMPRODUCT(AL308:AL$381,H308:H$381))/12</f>
        <v>0</v>
      </c>
    </row>
    <row r="309" spans="1:39" x14ac:dyDescent="0.2">
      <c r="A309" s="7">
        <v>288</v>
      </c>
      <c r="B309" s="7">
        <v>144</v>
      </c>
      <c r="C309" s="7">
        <v>72</v>
      </c>
      <c r="D309" s="12">
        <f t="shared" si="83"/>
        <v>24</v>
      </c>
      <c r="E309" s="29">
        <f t="shared" si="81"/>
        <v>0</v>
      </c>
      <c r="F309" s="2">
        <f t="shared" si="84"/>
        <v>0</v>
      </c>
      <c r="G309" s="2">
        <f t="shared" si="92"/>
        <v>0</v>
      </c>
      <c r="H309" s="2">
        <f t="shared" si="93"/>
        <v>0</v>
      </c>
      <c r="I309" s="2">
        <f t="shared" si="82"/>
        <v>0</v>
      </c>
      <c r="J309" s="2">
        <f t="shared" si="99"/>
        <v>0</v>
      </c>
      <c r="K309" s="2">
        <f t="shared" si="85"/>
        <v>0</v>
      </c>
      <c r="L309" s="2">
        <f t="shared" si="85"/>
        <v>0</v>
      </c>
      <c r="M309" s="2"/>
      <c r="N309" s="28">
        <f t="shared" si="100"/>
        <v>0</v>
      </c>
      <c r="O309" s="2">
        <f t="shared" si="94"/>
        <v>0</v>
      </c>
      <c r="P309" s="2">
        <f t="shared" si="95"/>
        <v>0</v>
      </c>
      <c r="R309">
        <f t="shared" si="96"/>
        <v>288</v>
      </c>
      <c r="S309" s="89">
        <f t="shared" si="86"/>
        <v>0</v>
      </c>
      <c r="T309" s="89">
        <f>IF(AND(S309=0,S308&gt;0),SUM($G309:$H$381),S309)</f>
        <v>0</v>
      </c>
      <c r="U309" s="82">
        <f>SUM(T309:T$381)</f>
        <v>0</v>
      </c>
      <c r="V309" s="68">
        <f>localspline(R309,'BBG rates'!$G$10:$G$27,'BBG rates'!$K$10:$K$27)</f>
        <v>0.97039618755178325</v>
      </c>
      <c r="W309" s="68">
        <f>locallinterp(R309,'BBG rates'!$G$10:$G$27,'BBG rates'!$J$10:$J$27)</f>
        <v>0.1164</v>
      </c>
      <c r="X309" s="56">
        <f t="shared" si="97"/>
        <v>0.11633794674201781</v>
      </c>
      <c r="Y309" s="66">
        <f t="shared" si="87"/>
        <v>0</v>
      </c>
      <c r="Z309" s="72">
        <f t="shared" si="88"/>
        <v>0</v>
      </c>
      <c r="AA309" s="79">
        <f t="shared" si="89"/>
        <v>0</v>
      </c>
      <c r="AB309" s="81">
        <f t="shared" si="98"/>
        <v>0</v>
      </c>
      <c r="AD309" s="95">
        <f>locallinterp(R309,'BBG rates'!$N$10:$N$369,'BBG rates'!$P$10:$P$369)</f>
        <v>24.10708849707687</v>
      </c>
      <c r="AI309" s="185">
        <f t="shared" si="90"/>
        <v>288</v>
      </c>
      <c r="AJ309" s="127">
        <f>locallinterp(MIN(AI309,CAP_Senior*12),'BBG rates'!$X$24:$X$65,'BBG rates'!$Y$24:$Y$65)</f>
        <v>67.918742488467984</v>
      </c>
      <c r="AK309" s="127">
        <f>locallinterp(MIN(AI309,CAP_CB*12),'BBG rates'!$AA$25:$AA$40,'BBG rates'!$AC$25:$AC$40)</f>
        <v>11</v>
      </c>
      <c r="AL309" s="144">
        <f t="shared" si="91"/>
        <v>20.676186223039558</v>
      </c>
      <c r="AM309" s="142">
        <f>(SUMPRODUCT(AL309:AL$381,G309:G$381)+SUMPRODUCT(AL309:AL$381,H309:H$381))/12</f>
        <v>0</v>
      </c>
    </row>
    <row r="310" spans="1:39" x14ac:dyDescent="0.2">
      <c r="A310" s="7">
        <v>289</v>
      </c>
      <c r="B310" s="7">
        <v>144.5</v>
      </c>
      <c r="C310" s="7">
        <v>72.25</v>
      </c>
      <c r="D310" s="12">
        <f t="shared" si="83"/>
        <v>24.083333333333332</v>
      </c>
      <c r="E310" s="29">
        <f t="shared" si="81"/>
        <v>0</v>
      </c>
      <c r="F310" s="2">
        <f t="shared" si="84"/>
        <v>0</v>
      </c>
      <c r="G310" s="2">
        <f t="shared" si="92"/>
        <v>0</v>
      </c>
      <c r="H310" s="2">
        <f t="shared" si="93"/>
        <v>0</v>
      </c>
      <c r="I310" s="2">
        <f t="shared" si="82"/>
        <v>0</v>
      </c>
      <c r="J310" s="2">
        <f t="shared" si="99"/>
        <v>0</v>
      </c>
      <c r="K310" s="2">
        <f t="shared" si="85"/>
        <v>0</v>
      </c>
      <c r="L310" s="2">
        <f t="shared" si="85"/>
        <v>0</v>
      </c>
      <c r="M310" s="2"/>
      <c r="N310" s="28">
        <f t="shared" si="100"/>
        <v>0</v>
      </c>
      <c r="O310" s="2">
        <f t="shared" si="94"/>
        <v>0</v>
      </c>
      <c r="P310" s="2">
        <f t="shared" si="95"/>
        <v>0</v>
      </c>
      <c r="R310">
        <f t="shared" si="96"/>
        <v>289</v>
      </c>
      <c r="S310" s="89">
        <f t="shared" si="86"/>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7"/>
        <v>0.11680411503425248</v>
      </c>
      <c r="Y310" s="66">
        <f t="shared" si="87"/>
        <v>0</v>
      </c>
      <c r="Z310" s="72">
        <f t="shared" si="88"/>
        <v>0</v>
      </c>
      <c r="AA310" s="79">
        <f t="shared" si="89"/>
        <v>0</v>
      </c>
      <c r="AB310" s="81">
        <f t="shared" si="98"/>
        <v>0</v>
      </c>
      <c r="AD310" s="95">
        <f>locallinterp(R310,'BBG rates'!$N$10:$N$369,'BBG rates'!$P$10:$P$369)</f>
        <v>24.187943260120555</v>
      </c>
      <c r="AI310" s="185">
        <f t="shared" si="90"/>
        <v>289</v>
      </c>
      <c r="AJ310" s="127">
        <f>locallinterp(MIN(AI310,CAP_Senior*12),'BBG rates'!$X$24:$X$65,'BBG rates'!$Y$24:$Y$65)</f>
        <v>67.918742488467984</v>
      </c>
      <c r="AK310" s="127">
        <f>locallinterp(MIN(AI310,CAP_CB*12),'BBG rates'!$AA$25:$AA$40,'BBG rates'!$AC$25:$AC$40)</f>
        <v>11</v>
      </c>
      <c r="AL310" s="144">
        <f t="shared" si="91"/>
        <v>20.676186223039558</v>
      </c>
      <c r="AM310" s="142">
        <f>(SUMPRODUCT(AL310:AL$381,G310:G$381)+SUMPRODUCT(AL310:AL$381,H310:H$381))/12</f>
        <v>0</v>
      </c>
    </row>
    <row r="311" spans="1:39" x14ac:dyDescent="0.2">
      <c r="A311" s="7">
        <v>290</v>
      </c>
      <c r="B311" s="7">
        <v>145</v>
      </c>
      <c r="C311" s="7">
        <v>72.5</v>
      </c>
      <c r="D311" s="12">
        <f t="shared" si="83"/>
        <v>24.166666666666668</v>
      </c>
      <c r="E311" s="29">
        <f t="shared" si="81"/>
        <v>0</v>
      </c>
      <c r="F311" s="2">
        <f t="shared" si="84"/>
        <v>0</v>
      </c>
      <c r="G311" s="2">
        <f t="shared" si="92"/>
        <v>0</v>
      </c>
      <c r="H311" s="2">
        <f t="shared" si="93"/>
        <v>0</v>
      </c>
      <c r="I311" s="2">
        <f t="shared" si="82"/>
        <v>0</v>
      </c>
      <c r="J311" s="2">
        <f t="shared" si="99"/>
        <v>0</v>
      </c>
      <c r="K311" s="2">
        <f t="shared" si="85"/>
        <v>0</v>
      </c>
      <c r="L311" s="2">
        <f t="shared" si="85"/>
        <v>0</v>
      </c>
      <c r="M311" s="2"/>
      <c r="N311" s="28">
        <f t="shared" si="100"/>
        <v>0</v>
      </c>
      <c r="O311" s="2">
        <f t="shared" si="94"/>
        <v>0</v>
      </c>
      <c r="P311" s="2">
        <f t="shared" si="95"/>
        <v>0</v>
      </c>
      <c r="R311">
        <f t="shared" si="96"/>
        <v>290</v>
      </c>
      <c r="S311" s="89">
        <f t="shared" si="86"/>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7"/>
        <v>0.11727028133474704</v>
      </c>
      <c r="Y311" s="66">
        <f t="shared" si="87"/>
        <v>0</v>
      </c>
      <c r="Z311" s="72">
        <f t="shared" si="88"/>
        <v>0</v>
      </c>
      <c r="AA311" s="79">
        <f t="shared" si="89"/>
        <v>0</v>
      </c>
      <c r="AB311" s="81">
        <f t="shared" si="98"/>
        <v>0</v>
      </c>
      <c r="AD311" s="95">
        <f>locallinterp(R311,'BBG rates'!$N$10:$N$369,'BBG rates'!$P$10:$P$369)</f>
        <v>24.268786736882035</v>
      </c>
      <c r="AI311" s="185">
        <f t="shared" si="90"/>
        <v>290</v>
      </c>
      <c r="AJ311" s="127">
        <f>locallinterp(MIN(AI311,CAP_Senior*12),'BBG rates'!$X$24:$X$65,'BBG rates'!$Y$24:$Y$65)</f>
        <v>67.918742488467984</v>
      </c>
      <c r="AK311" s="127">
        <f>locallinterp(MIN(AI311,CAP_CB*12),'BBG rates'!$AA$25:$AA$40,'BBG rates'!$AC$25:$AC$40)</f>
        <v>11</v>
      </c>
      <c r="AL311" s="144">
        <f t="shared" si="91"/>
        <v>20.676186223039558</v>
      </c>
      <c r="AM311" s="142">
        <f>(SUMPRODUCT(AL311:AL$381,G311:G$381)+SUMPRODUCT(AL311:AL$381,H311:H$381))/12</f>
        <v>0</v>
      </c>
    </row>
    <row r="312" spans="1:39" x14ac:dyDescent="0.2">
      <c r="A312" s="7">
        <v>291</v>
      </c>
      <c r="B312" s="7">
        <v>145.5</v>
      </c>
      <c r="C312" s="7">
        <v>72.75</v>
      </c>
      <c r="D312" s="12">
        <f t="shared" si="83"/>
        <v>24.25</v>
      </c>
      <c r="E312" s="29">
        <f t="shared" si="81"/>
        <v>0</v>
      </c>
      <c r="F312" s="2">
        <f t="shared" si="84"/>
        <v>0</v>
      </c>
      <c r="G312" s="2">
        <f t="shared" si="92"/>
        <v>0</v>
      </c>
      <c r="H312" s="2">
        <f t="shared" si="93"/>
        <v>0</v>
      </c>
      <c r="I312" s="2">
        <f t="shared" si="82"/>
        <v>0</v>
      </c>
      <c r="J312" s="2">
        <f t="shared" si="99"/>
        <v>0</v>
      </c>
      <c r="K312" s="2">
        <f t="shared" si="85"/>
        <v>0</v>
      </c>
      <c r="L312" s="2">
        <f t="shared" si="85"/>
        <v>0</v>
      </c>
      <c r="M312" s="2"/>
      <c r="N312" s="28">
        <f t="shared" si="100"/>
        <v>0</v>
      </c>
      <c r="O312" s="2">
        <f t="shared" si="94"/>
        <v>0</v>
      </c>
      <c r="P312" s="2">
        <f t="shared" si="95"/>
        <v>0</v>
      </c>
      <c r="R312">
        <f t="shared" si="96"/>
        <v>291</v>
      </c>
      <c r="S312" s="89">
        <f t="shared" si="86"/>
        <v>0</v>
      </c>
      <c r="T312" s="89">
        <f>IF(AND(S312=0,S311&gt;0),SUM($G312:$H$381),S312)</f>
        <v>0</v>
      </c>
      <c r="U312" s="82">
        <f>SUM(T312:T$381)</f>
        <v>0</v>
      </c>
      <c r="V312" s="68">
        <f>localspline(R312,'BBG rates'!$G$10:$G$27,'BBG rates'!$K$10:$K$27)</f>
        <v>0.96998992616594548</v>
      </c>
      <c r="W312" s="68">
        <f>locallinterp(R312,'BBG rates'!$G$10:$G$27,'BBG rates'!$J$10:$J$27)</f>
        <v>0.1178</v>
      </c>
      <c r="X312" s="56">
        <f t="shared" si="97"/>
        <v>0.11773644564323504</v>
      </c>
      <c r="Y312" s="66">
        <f t="shared" si="87"/>
        <v>0</v>
      </c>
      <c r="Z312" s="72">
        <f t="shared" si="88"/>
        <v>0</v>
      </c>
      <c r="AA312" s="79">
        <f t="shared" si="89"/>
        <v>0</v>
      </c>
      <c r="AB312" s="81">
        <f t="shared" si="98"/>
        <v>0</v>
      </c>
      <c r="AD312" s="95">
        <f>locallinterp(R312,'BBG rates'!$N$10:$N$369,'BBG rates'!$P$10:$P$369)</f>
        <v>24.349619230729196</v>
      </c>
      <c r="AI312" s="185">
        <f t="shared" si="90"/>
        <v>291</v>
      </c>
      <c r="AJ312" s="127">
        <f>locallinterp(MIN(AI312,CAP_Senior*12),'BBG rates'!$X$24:$X$65,'BBG rates'!$Y$24:$Y$65)</f>
        <v>67.918742488467984</v>
      </c>
      <c r="AK312" s="127">
        <f>locallinterp(MIN(AI312,CAP_CB*12),'BBG rates'!$AA$25:$AA$40,'BBG rates'!$AC$25:$AC$40)</f>
        <v>11</v>
      </c>
      <c r="AL312" s="144">
        <f t="shared" si="91"/>
        <v>20.676186223039558</v>
      </c>
      <c r="AM312" s="142">
        <f>(SUMPRODUCT(AL312:AL$381,G312:G$381)+SUMPRODUCT(AL312:AL$381,H312:H$381))/12</f>
        <v>0</v>
      </c>
    </row>
    <row r="313" spans="1:39" x14ac:dyDescent="0.2">
      <c r="A313" s="7">
        <v>292</v>
      </c>
      <c r="B313" s="7">
        <v>146</v>
      </c>
      <c r="C313" s="7">
        <v>73</v>
      </c>
      <c r="D313" s="12">
        <f t="shared" si="83"/>
        <v>24.333333333333332</v>
      </c>
      <c r="E313" s="29">
        <f t="shared" si="81"/>
        <v>0</v>
      </c>
      <c r="F313" s="2">
        <f t="shared" si="84"/>
        <v>0</v>
      </c>
      <c r="G313" s="2">
        <f t="shared" si="92"/>
        <v>0</v>
      </c>
      <c r="H313" s="2">
        <f t="shared" si="93"/>
        <v>0</v>
      </c>
      <c r="I313" s="2">
        <f t="shared" si="82"/>
        <v>0</v>
      </c>
      <c r="J313" s="2">
        <f t="shared" si="99"/>
        <v>0</v>
      </c>
      <c r="K313" s="2">
        <f t="shared" si="85"/>
        <v>0</v>
      </c>
      <c r="L313" s="2">
        <f t="shared" si="85"/>
        <v>0</v>
      </c>
      <c r="M313" s="2"/>
      <c r="N313" s="28">
        <f t="shared" si="100"/>
        <v>0</v>
      </c>
      <c r="O313" s="2">
        <f t="shared" si="94"/>
        <v>0</v>
      </c>
      <c r="P313" s="2">
        <f t="shared" si="95"/>
        <v>0</v>
      </c>
      <c r="R313">
        <f t="shared" si="96"/>
        <v>292</v>
      </c>
      <c r="S313" s="89">
        <f t="shared" si="86"/>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7"/>
        <v>0.11820260795998294</v>
      </c>
      <c r="Y313" s="66">
        <f t="shared" si="87"/>
        <v>0</v>
      </c>
      <c r="Z313" s="72">
        <f t="shared" si="88"/>
        <v>0</v>
      </c>
      <c r="AA313" s="79">
        <f t="shared" si="89"/>
        <v>0</v>
      </c>
      <c r="AB313" s="81">
        <f t="shared" si="98"/>
        <v>0</v>
      </c>
      <c r="AD313" s="95">
        <f>locallinterp(R313,'BBG rates'!$N$10:$N$369,'BBG rates'!$P$10:$P$369)</f>
        <v>24.430441048761054</v>
      </c>
      <c r="AI313" s="185">
        <f t="shared" si="90"/>
        <v>292</v>
      </c>
      <c r="AJ313" s="127">
        <f>locallinterp(MIN(AI313,CAP_Senior*12),'BBG rates'!$X$24:$X$65,'BBG rates'!$Y$24:$Y$65)</f>
        <v>67.918742488467984</v>
      </c>
      <c r="AK313" s="127">
        <f>locallinterp(MIN(AI313,CAP_CB*12),'BBG rates'!$AA$25:$AA$40,'BBG rates'!$AC$25:$AC$40)</f>
        <v>11</v>
      </c>
      <c r="AL313" s="144">
        <f t="shared" si="91"/>
        <v>20.676186223039558</v>
      </c>
      <c r="AM313" s="142">
        <f>(SUMPRODUCT(AL313:AL$381,G313:G$381)+SUMPRODUCT(AL313:AL$381,H313:H$381))/12</f>
        <v>0</v>
      </c>
    </row>
    <row r="314" spans="1:39" x14ac:dyDescent="0.2">
      <c r="A314" s="7">
        <v>293</v>
      </c>
      <c r="B314" s="7">
        <v>146.5</v>
      </c>
      <c r="C314" s="7">
        <v>73.25</v>
      </c>
      <c r="D314" s="12">
        <f t="shared" si="83"/>
        <v>24.416666666666668</v>
      </c>
      <c r="E314" s="29">
        <f t="shared" si="81"/>
        <v>0</v>
      </c>
      <c r="F314" s="2">
        <f t="shared" si="84"/>
        <v>0</v>
      </c>
      <c r="G314" s="2">
        <f t="shared" si="92"/>
        <v>0</v>
      </c>
      <c r="H314" s="2">
        <f t="shared" si="93"/>
        <v>0</v>
      </c>
      <c r="I314" s="2">
        <f t="shared" si="82"/>
        <v>0</v>
      </c>
      <c r="J314" s="2">
        <f t="shared" si="99"/>
        <v>0</v>
      </c>
      <c r="K314" s="2">
        <f t="shared" si="85"/>
        <v>0</v>
      </c>
      <c r="L314" s="2">
        <f t="shared" si="85"/>
        <v>0</v>
      </c>
      <c r="M314" s="2"/>
      <c r="N314" s="28">
        <f t="shared" si="100"/>
        <v>0</v>
      </c>
      <c r="O314" s="2">
        <f t="shared" si="94"/>
        <v>0</v>
      </c>
      <c r="P314" s="2">
        <f t="shared" si="95"/>
        <v>0</v>
      </c>
      <c r="R314">
        <f t="shared" si="96"/>
        <v>293</v>
      </c>
      <c r="S314" s="89">
        <f t="shared" si="86"/>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7"/>
        <v>0.11866876828499073</v>
      </c>
      <c r="Y314" s="66">
        <f t="shared" si="87"/>
        <v>0</v>
      </c>
      <c r="Z314" s="72">
        <f t="shared" si="88"/>
        <v>0</v>
      </c>
      <c r="AA314" s="79">
        <f t="shared" si="89"/>
        <v>0</v>
      </c>
      <c r="AB314" s="81">
        <f t="shared" si="98"/>
        <v>0</v>
      </c>
      <c r="AD314" s="95">
        <f>locallinterp(R314,'BBG rates'!$N$10:$N$369,'BBG rates'!$P$10:$P$369)</f>
        <v>24.511252497462344</v>
      </c>
      <c r="AI314" s="185">
        <f t="shared" si="90"/>
        <v>293</v>
      </c>
      <c r="AJ314" s="127">
        <f>locallinterp(MIN(AI314,CAP_Senior*12),'BBG rates'!$X$24:$X$65,'BBG rates'!$Y$24:$Y$65)</f>
        <v>67.918742488467984</v>
      </c>
      <c r="AK314" s="127">
        <f>locallinterp(MIN(AI314,CAP_CB*12),'BBG rates'!$AA$25:$AA$40,'BBG rates'!$AC$25:$AC$40)</f>
        <v>11</v>
      </c>
      <c r="AL314" s="144">
        <f t="shared" si="91"/>
        <v>20.676186223039558</v>
      </c>
      <c r="AM314" s="142">
        <f>(SUMPRODUCT(AL314:AL$381,G314:G$381)+SUMPRODUCT(AL314:AL$381,H314:H$381))/12</f>
        <v>0</v>
      </c>
    </row>
    <row r="315" spans="1:39" x14ac:dyDescent="0.2">
      <c r="A315" s="7">
        <v>294</v>
      </c>
      <c r="B315" s="7">
        <v>147</v>
      </c>
      <c r="C315" s="7">
        <v>73.5</v>
      </c>
      <c r="D315" s="12">
        <f t="shared" si="83"/>
        <v>24.5</v>
      </c>
      <c r="E315" s="29">
        <f t="shared" si="81"/>
        <v>0</v>
      </c>
      <c r="F315" s="2">
        <f t="shared" si="84"/>
        <v>0</v>
      </c>
      <c r="G315" s="2">
        <f t="shared" si="92"/>
        <v>0</v>
      </c>
      <c r="H315" s="2">
        <f t="shared" si="93"/>
        <v>0</v>
      </c>
      <c r="I315" s="2">
        <f t="shared" si="82"/>
        <v>0</v>
      </c>
      <c r="J315" s="2">
        <f t="shared" si="99"/>
        <v>0</v>
      </c>
      <c r="K315" s="2">
        <f t="shared" si="85"/>
        <v>0</v>
      </c>
      <c r="L315" s="2">
        <f t="shared" si="85"/>
        <v>0</v>
      </c>
      <c r="M315" s="2"/>
      <c r="N315" s="28">
        <f t="shared" si="100"/>
        <v>0</v>
      </c>
      <c r="O315" s="2">
        <f t="shared" si="94"/>
        <v>0</v>
      </c>
      <c r="P315" s="2">
        <f t="shared" si="95"/>
        <v>0</v>
      </c>
      <c r="R315">
        <f t="shared" si="96"/>
        <v>294</v>
      </c>
      <c r="S315" s="89">
        <f t="shared" si="86"/>
        <v>0</v>
      </c>
      <c r="T315" s="89">
        <f>IF(AND(S315=0,S314&gt;0),SUM($G315:$H$381),S315)</f>
        <v>0</v>
      </c>
      <c r="U315" s="82">
        <f>SUM(T315:T$381)</f>
        <v>0</v>
      </c>
      <c r="V315" s="68">
        <f>localspline(R315,'BBG rates'!$G$10:$G$27,'BBG rates'!$K$10:$K$27)</f>
        <v>0.96961669737252398</v>
      </c>
      <c r="W315" s="68">
        <f>locallinterp(R315,'BBG rates'!$G$10:$G$27,'BBG rates'!$J$10:$J$27)</f>
        <v>0.1192</v>
      </c>
      <c r="X315" s="56">
        <f t="shared" si="97"/>
        <v>0.11913492661825842</v>
      </c>
      <c r="Y315" s="66">
        <f t="shared" si="87"/>
        <v>0</v>
      </c>
      <c r="Z315" s="72">
        <f t="shared" si="88"/>
        <v>0</v>
      </c>
      <c r="AA315" s="79">
        <f t="shared" si="89"/>
        <v>0</v>
      </c>
      <c r="AB315" s="81">
        <f t="shared" si="98"/>
        <v>0</v>
      </c>
      <c r="AD315" s="95">
        <f>locallinterp(R315,'BBG rates'!$N$10:$N$369,'BBG rates'!$P$10:$P$369)</f>
        <v>24.592053888910055</v>
      </c>
      <c r="AI315" s="185">
        <f t="shared" si="90"/>
        <v>294</v>
      </c>
      <c r="AJ315" s="127">
        <f>locallinterp(MIN(AI315,CAP_Senior*12),'BBG rates'!$X$24:$X$65,'BBG rates'!$Y$24:$Y$65)</f>
        <v>67.918742488467984</v>
      </c>
      <c r="AK315" s="127">
        <f>locallinterp(MIN(AI315,CAP_CB*12),'BBG rates'!$AA$25:$AA$40,'BBG rates'!$AC$25:$AC$40)</f>
        <v>11</v>
      </c>
      <c r="AL315" s="144">
        <f t="shared" si="91"/>
        <v>20.676186223039558</v>
      </c>
      <c r="AM315" s="142">
        <f>(SUMPRODUCT(AL315:AL$381,G315:G$381)+SUMPRODUCT(AL315:AL$381,H315:H$381))/12</f>
        <v>0</v>
      </c>
    </row>
    <row r="316" spans="1:39" x14ac:dyDescent="0.2">
      <c r="A316" s="7">
        <v>295</v>
      </c>
      <c r="B316" s="7">
        <v>147.5</v>
      </c>
      <c r="C316" s="7">
        <v>73.75</v>
      </c>
      <c r="D316" s="12">
        <f t="shared" si="83"/>
        <v>24.583333333333332</v>
      </c>
      <c r="E316" s="29">
        <f t="shared" si="81"/>
        <v>0</v>
      </c>
      <c r="F316" s="2">
        <f t="shared" si="84"/>
        <v>0</v>
      </c>
      <c r="G316" s="2">
        <f t="shared" si="92"/>
        <v>0</v>
      </c>
      <c r="H316" s="2">
        <f t="shared" si="93"/>
        <v>0</v>
      </c>
      <c r="I316" s="2">
        <f t="shared" si="82"/>
        <v>0</v>
      </c>
      <c r="J316" s="2">
        <f t="shared" si="99"/>
        <v>0</v>
      </c>
      <c r="K316" s="2">
        <f t="shared" si="85"/>
        <v>0</v>
      </c>
      <c r="L316" s="2">
        <f t="shared" si="85"/>
        <v>0</v>
      </c>
      <c r="M316" s="2"/>
      <c r="N316" s="28">
        <f t="shared" si="100"/>
        <v>0</v>
      </c>
      <c r="O316" s="2">
        <f t="shared" si="94"/>
        <v>0</v>
      </c>
      <c r="P316" s="2">
        <f t="shared" si="95"/>
        <v>0</v>
      </c>
      <c r="R316">
        <f t="shared" si="96"/>
        <v>295</v>
      </c>
      <c r="S316" s="89">
        <f t="shared" si="86"/>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7"/>
        <v>0.119601082959786</v>
      </c>
      <c r="Y316" s="66">
        <f t="shared" si="87"/>
        <v>0</v>
      </c>
      <c r="Z316" s="72">
        <f t="shared" si="88"/>
        <v>0</v>
      </c>
      <c r="AA316" s="79">
        <f t="shared" si="89"/>
        <v>0</v>
      </c>
      <c r="AB316" s="81">
        <f t="shared" si="98"/>
        <v>0</v>
      </c>
      <c r="AD316" s="95">
        <f>locallinterp(R316,'BBG rates'!$N$10:$N$369,'BBG rates'!$P$10:$P$369)</f>
        <v>24.672845536429531</v>
      </c>
      <c r="AI316" s="185">
        <f t="shared" si="90"/>
        <v>295</v>
      </c>
      <c r="AJ316" s="127">
        <f>locallinterp(MIN(AI316,CAP_Senior*12),'BBG rates'!$X$24:$X$65,'BBG rates'!$Y$24:$Y$65)</f>
        <v>67.918742488467984</v>
      </c>
      <c r="AK316" s="127">
        <f>locallinterp(MIN(AI316,CAP_CB*12),'BBG rates'!$AA$25:$AA$40,'BBG rates'!$AC$25:$AC$40)</f>
        <v>11</v>
      </c>
      <c r="AL316" s="144">
        <f t="shared" si="91"/>
        <v>20.676186223039558</v>
      </c>
      <c r="AM316" s="142">
        <f>(SUMPRODUCT(AL316:AL$381,G316:G$381)+SUMPRODUCT(AL316:AL$381,H316:H$381))/12</f>
        <v>0</v>
      </c>
    </row>
    <row r="317" spans="1:39" x14ac:dyDescent="0.2">
      <c r="A317" s="7">
        <v>296</v>
      </c>
      <c r="B317" s="7">
        <v>148</v>
      </c>
      <c r="C317" s="7">
        <v>74</v>
      </c>
      <c r="D317" s="12">
        <f t="shared" si="83"/>
        <v>24.666666666666668</v>
      </c>
      <c r="E317" s="29">
        <f t="shared" si="81"/>
        <v>0</v>
      </c>
      <c r="F317" s="2">
        <f t="shared" si="84"/>
        <v>0</v>
      </c>
      <c r="G317" s="2">
        <f t="shared" si="92"/>
        <v>0</v>
      </c>
      <c r="H317" s="2">
        <f t="shared" si="93"/>
        <v>0</v>
      </c>
      <c r="I317" s="2">
        <f t="shared" si="82"/>
        <v>0</v>
      </c>
      <c r="J317" s="2">
        <f t="shared" si="99"/>
        <v>0</v>
      </c>
      <c r="K317" s="2">
        <f t="shared" si="85"/>
        <v>0</v>
      </c>
      <c r="L317" s="2">
        <f t="shared" si="85"/>
        <v>0</v>
      </c>
      <c r="M317" s="2"/>
      <c r="N317" s="28">
        <f t="shared" si="100"/>
        <v>0</v>
      </c>
      <c r="O317" s="2">
        <f t="shared" si="94"/>
        <v>0</v>
      </c>
      <c r="P317" s="2">
        <f t="shared" si="95"/>
        <v>0</v>
      </c>
      <c r="R317">
        <f t="shared" si="96"/>
        <v>296</v>
      </c>
      <c r="S317" s="89">
        <f t="shared" si="86"/>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7"/>
        <v>0.12006723730957347</v>
      </c>
      <c r="Y317" s="66">
        <f t="shared" si="87"/>
        <v>0</v>
      </c>
      <c r="Z317" s="72">
        <f t="shared" si="88"/>
        <v>0</v>
      </c>
      <c r="AA317" s="79">
        <f t="shared" si="89"/>
        <v>0</v>
      </c>
      <c r="AB317" s="81">
        <f t="shared" si="98"/>
        <v>0</v>
      </c>
      <c r="AD317" s="95">
        <f>locallinterp(R317,'BBG rates'!$N$10:$N$369,'BBG rates'!$P$10:$P$369)</f>
        <v>24.753627755835481</v>
      </c>
      <c r="AI317" s="185">
        <f t="shared" si="90"/>
        <v>296</v>
      </c>
      <c r="AJ317" s="127">
        <f>locallinterp(MIN(AI317,CAP_Senior*12),'BBG rates'!$X$24:$X$65,'BBG rates'!$Y$24:$Y$65)</f>
        <v>67.918742488467984</v>
      </c>
      <c r="AK317" s="127">
        <f>locallinterp(MIN(AI317,CAP_CB*12),'BBG rates'!$AA$25:$AA$40,'BBG rates'!$AC$25:$AC$40)</f>
        <v>11</v>
      </c>
      <c r="AL317" s="144">
        <f t="shared" si="91"/>
        <v>20.676186223039558</v>
      </c>
      <c r="AM317" s="142">
        <f>(SUMPRODUCT(AL317:AL$381,G317:G$381)+SUMPRODUCT(AL317:AL$381,H317:H$381))/12</f>
        <v>0</v>
      </c>
    </row>
    <row r="318" spans="1:39" x14ac:dyDescent="0.2">
      <c r="A318" s="7">
        <v>297</v>
      </c>
      <c r="B318" s="7">
        <v>148.5</v>
      </c>
      <c r="C318" s="7">
        <v>74.25</v>
      </c>
      <c r="D318" s="12">
        <f t="shared" si="83"/>
        <v>24.75</v>
      </c>
      <c r="E318" s="29">
        <f t="shared" si="81"/>
        <v>0</v>
      </c>
      <c r="F318" s="2">
        <f t="shared" si="84"/>
        <v>0</v>
      </c>
      <c r="G318" s="2">
        <f t="shared" si="92"/>
        <v>0</v>
      </c>
      <c r="H318" s="2">
        <f t="shared" si="93"/>
        <v>0</v>
      </c>
      <c r="I318" s="2">
        <f t="shared" si="82"/>
        <v>0</v>
      </c>
      <c r="J318" s="2">
        <f t="shared" si="99"/>
        <v>0</v>
      </c>
      <c r="K318" s="2">
        <f t="shared" si="85"/>
        <v>0</v>
      </c>
      <c r="L318" s="2">
        <f t="shared" si="85"/>
        <v>0</v>
      </c>
      <c r="M318" s="2"/>
      <c r="N318" s="28">
        <f t="shared" si="100"/>
        <v>0</v>
      </c>
      <c r="O318" s="2">
        <f t="shared" si="94"/>
        <v>0</v>
      </c>
      <c r="P318" s="2">
        <f t="shared" si="95"/>
        <v>0</v>
      </c>
      <c r="R318">
        <f t="shared" si="96"/>
        <v>297</v>
      </c>
      <c r="S318" s="89">
        <f t="shared" si="86"/>
        <v>0</v>
      </c>
      <c r="T318" s="89">
        <f>IF(AND(S318=0,S317&gt;0),SUM($G318:$H$381),S318)</f>
        <v>0</v>
      </c>
      <c r="U318" s="82">
        <f>SUM(T318:T$381)</f>
        <v>0</v>
      </c>
      <c r="V318" s="68">
        <f>localspline(R318,'BBG rates'!$G$10:$G$27,'BBG rates'!$K$10:$K$27)</f>
        <v>0.96927730771220932</v>
      </c>
      <c r="W318" s="68">
        <f>locallinterp(R318,'BBG rates'!$G$10:$G$27,'BBG rates'!$J$10:$J$27)</f>
        <v>0.1206</v>
      </c>
      <c r="X318" s="56">
        <f t="shared" si="97"/>
        <v>0.12053338966762084</v>
      </c>
      <c r="Y318" s="66">
        <f t="shared" si="87"/>
        <v>0</v>
      </c>
      <c r="Z318" s="72">
        <f t="shared" si="88"/>
        <v>0</v>
      </c>
      <c r="AA318" s="79">
        <f t="shared" si="89"/>
        <v>0</v>
      </c>
      <c r="AB318" s="81">
        <f t="shared" si="98"/>
        <v>0</v>
      </c>
      <c r="AD318" s="95">
        <f>locallinterp(R318,'BBG rates'!$N$10:$N$369,'BBG rates'!$P$10:$P$369)</f>
        <v>24.834400864811499</v>
      </c>
      <c r="AI318" s="185">
        <f t="shared" si="90"/>
        <v>297</v>
      </c>
      <c r="AJ318" s="127">
        <f>locallinterp(MIN(AI318,CAP_Senior*12),'BBG rates'!$X$24:$X$65,'BBG rates'!$Y$24:$Y$65)</f>
        <v>67.918742488467984</v>
      </c>
      <c r="AK318" s="127">
        <f>locallinterp(MIN(AI318,CAP_CB*12),'BBG rates'!$AA$25:$AA$40,'BBG rates'!$AC$25:$AC$40)</f>
        <v>11</v>
      </c>
      <c r="AL318" s="144">
        <f t="shared" si="91"/>
        <v>20.676186223039558</v>
      </c>
      <c r="AM318" s="142">
        <f>(SUMPRODUCT(AL318:AL$381,G318:G$381)+SUMPRODUCT(AL318:AL$381,H318:H$381))/12</f>
        <v>0</v>
      </c>
    </row>
    <row r="319" spans="1:39" x14ac:dyDescent="0.2">
      <c r="A319" s="7">
        <v>298</v>
      </c>
      <c r="B319" s="7">
        <v>149</v>
      </c>
      <c r="C319" s="7">
        <v>74.5</v>
      </c>
      <c r="D319" s="12">
        <f t="shared" si="83"/>
        <v>24.833333333333332</v>
      </c>
      <c r="E319" s="29">
        <f t="shared" si="81"/>
        <v>0</v>
      </c>
      <c r="F319" s="2">
        <f t="shared" si="84"/>
        <v>0</v>
      </c>
      <c r="G319" s="2">
        <f t="shared" si="92"/>
        <v>0</v>
      </c>
      <c r="H319" s="2">
        <f t="shared" si="93"/>
        <v>0</v>
      </c>
      <c r="I319" s="2">
        <f t="shared" si="82"/>
        <v>0</v>
      </c>
      <c r="J319" s="2">
        <f t="shared" si="99"/>
        <v>0</v>
      </c>
      <c r="K319" s="2">
        <f t="shared" si="85"/>
        <v>0</v>
      </c>
      <c r="L319" s="2">
        <f t="shared" si="85"/>
        <v>0</v>
      </c>
      <c r="M319" s="2"/>
      <c r="N319" s="28">
        <f t="shared" si="100"/>
        <v>0</v>
      </c>
      <c r="O319" s="2">
        <f t="shared" si="94"/>
        <v>0</v>
      </c>
      <c r="P319" s="2">
        <f t="shared" si="95"/>
        <v>0</v>
      </c>
      <c r="R319">
        <f t="shared" si="96"/>
        <v>298</v>
      </c>
      <c r="S319" s="89">
        <f t="shared" si="86"/>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7"/>
        <v>0.1209995400339281</v>
      </c>
      <c r="Y319" s="66">
        <f t="shared" si="87"/>
        <v>0</v>
      </c>
      <c r="Z319" s="72">
        <f t="shared" si="88"/>
        <v>0</v>
      </c>
      <c r="AA319" s="79">
        <f t="shared" si="89"/>
        <v>0</v>
      </c>
      <c r="AB319" s="81">
        <f t="shared" si="98"/>
        <v>0</v>
      </c>
      <c r="AD319" s="95">
        <f>locallinterp(R319,'BBG rates'!$N$10:$N$369,'BBG rates'!$P$10:$P$369)</f>
        <v>24.91516518477151</v>
      </c>
      <c r="AI319" s="185">
        <f t="shared" si="90"/>
        <v>298</v>
      </c>
      <c r="AJ319" s="127">
        <f>locallinterp(MIN(AI319,CAP_Senior*12),'BBG rates'!$X$24:$X$65,'BBG rates'!$Y$24:$Y$65)</f>
        <v>67.918742488467984</v>
      </c>
      <c r="AK319" s="127">
        <f>locallinterp(MIN(AI319,CAP_CB*12),'BBG rates'!$AA$25:$AA$40,'BBG rates'!$AC$25:$AC$40)</f>
        <v>11</v>
      </c>
      <c r="AL319" s="144">
        <f t="shared" si="91"/>
        <v>20.676186223039558</v>
      </c>
      <c r="AM319" s="142">
        <f>(SUMPRODUCT(AL319:AL$381,G319:G$381)+SUMPRODUCT(AL319:AL$381,H319:H$381))/12</f>
        <v>0</v>
      </c>
    </row>
    <row r="320" spans="1:39" x14ac:dyDescent="0.2">
      <c r="A320" s="7">
        <v>299</v>
      </c>
      <c r="B320" s="7">
        <v>149.5</v>
      </c>
      <c r="C320" s="7">
        <v>74.75</v>
      </c>
      <c r="D320" s="12">
        <f t="shared" si="83"/>
        <v>24.916666666666668</v>
      </c>
      <c r="E320" s="29">
        <f t="shared" si="81"/>
        <v>0</v>
      </c>
      <c r="F320" s="2">
        <f t="shared" si="84"/>
        <v>0</v>
      </c>
      <c r="G320" s="2">
        <f t="shared" si="92"/>
        <v>0</v>
      </c>
      <c r="H320" s="2">
        <f t="shared" si="93"/>
        <v>0</v>
      </c>
      <c r="I320" s="2">
        <f t="shared" si="82"/>
        <v>0</v>
      </c>
      <c r="J320" s="2">
        <f t="shared" si="99"/>
        <v>0</v>
      </c>
      <c r="K320" s="2">
        <f t="shared" si="85"/>
        <v>0</v>
      </c>
      <c r="L320" s="2">
        <f t="shared" si="85"/>
        <v>0</v>
      </c>
      <c r="M320" s="2"/>
      <c r="N320" s="28">
        <f t="shared" si="100"/>
        <v>0</v>
      </c>
      <c r="O320" s="2">
        <f t="shared" si="94"/>
        <v>0</v>
      </c>
      <c r="P320" s="2">
        <f t="shared" si="95"/>
        <v>0</v>
      </c>
      <c r="R320">
        <f t="shared" si="96"/>
        <v>299</v>
      </c>
      <c r="S320" s="89">
        <f t="shared" si="86"/>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7"/>
        <v>0.12146568840876171</v>
      </c>
      <c r="Y320" s="66">
        <f t="shared" si="87"/>
        <v>0</v>
      </c>
      <c r="Z320" s="72">
        <f t="shared" si="88"/>
        <v>0</v>
      </c>
      <c r="AA320" s="79">
        <f t="shared" si="89"/>
        <v>0</v>
      </c>
      <c r="AB320" s="81">
        <f t="shared" si="98"/>
        <v>0</v>
      </c>
      <c r="AD320" s="95">
        <f>locallinterp(R320,'BBG rates'!$N$10:$N$369,'BBG rates'!$P$10:$P$369)</f>
        <v>24.995921038688081</v>
      </c>
      <c r="AI320" s="185">
        <f t="shared" si="90"/>
        <v>299</v>
      </c>
      <c r="AJ320" s="127">
        <f>locallinterp(MIN(AI320,CAP_Senior*12),'BBG rates'!$X$24:$X$65,'BBG rates'!$Y$24:$Y$65)</f>
        <v>67.918742488467984</v>
      </c>
      <c r="AK320" s="127">
        <f>locallinterp(MIN(AI320,CAP_CB*12),'BBG rates'!$AA$25:$AA$40,'BBG rates'!$AC$25:$AC$40)</f>
        <v>11</v>
      </c>
      <c r="AL320" s="144">
        <f t="shared" si="91"/>
        <v>20.676186223039558</v>
      </c>
      <c r="AM320" s="142">
        <f>(SUMPRODUCT(AL320:AL$381,G320:G$381)+SUMPRODUCT(AL320:AL$381,H320:H$381))/12</f>
        <v>0</v>
      </c>
    </row>
    <row r="321" spans="1:39" x14ac:dyDescent="0.2">
      <c r="A321" s="7">
        <v>300</v>
      </c>
      <c r="B321" s="7">
        <v>150</v>
      </c>
      <c r="C321" s="7">
        <v>75</v>
      </c>
      <c r="D321" s="12">
        <f t="shared" si="83"/>
        <v>25</v>
      </c>
      <c r="E321" s="29">
        <f t="shared" si="81"/>
        <v>0</v>
      </c>
      <c r="F321" s="2">
        <f t="shared" si="84"/>
        <v>0</v>
      </c>
      <c r="G321" s="2">
        <f t="shared" si="92"/>
        <v>0</v>
      </c>
      <c r="H321" s="2">
        <f t="shared" si="93"/>
        <v>0</v>
      </c>
      <c r="I321" s="2">
        <f t="shared" si="82"/>
        <v>0</v>
      </c>
      <c r="J321" s="2">
        <f t="shared" si="99"/>
        <v>0</v>
      </c>
      <c r="K321" s="2">
        <f t="shared" si="85"/>
        <v>0</v>
      </c>
      <c r="L321" s="2">
        <f t="shared" si="85"/>
        <v>0</v>
      </c>
      <c r="M321" s="2"/>
      <c r="N321" s="28">
        <f t="shared" si="100"/>
        <v>0</v>
      </c>
      <c r="O321" s="2">
        <f t="shared" si="94"/>
        <v>0</v>
      </c>
      <c r="P321" s="2">
        <f t="shared" si="95"/>
        <v>0</v>
      </c>
      <c r="R321">
        <f t="shared" si="96"/>
        <v>300</v>
      </c>
      <c r="S321" s="89">
        <f t="shared" si="86"/>
        <v>0</v>
      </c>
      <c r="T321" s="89">
        <f>IF(AND(S321=0,S320&gt;0),SUM($G321:$H$381),S321)</f>
        <v>0</v>
      </c>
      <c r="U321" s="82">
        <f>SUM(T321:T$381)</f>
        <v>0</v>
      </c>
      <c r="V321" s="68">
        <f>localspline(R321,'BBG rates'!$G$10:$G$27,'BBG rates'!$K$10:$K$27)</f>
        <v>0.96897256374359131</v>
      </c>
      <c r="W321" s="68">
        <f>locallinterp(R321,'BBG rates'!$G$10:$G$27,'BBG rates'!$J$10:$J$27)</f>
        <v>0.122</v>
      </c>
      <c r="X321" s="56">
        <f t="shared" si="97"/>
        <v>0.12193183479185521</v>
      </c>
      <c r="Y321" s="66">
        <f t="shared" si="87"/>
        <v>0</v>
      </c>
      <c r="Z321" s="72">
        <f t="shared" si="88"/>
        <v>0</v>
      </c>
      <c r="AA321" s="79">
        <f t="shared" si="89"/>
        <v>0</v>
      </c>
      <c r="AB321" s="81">
        <f t="shared" si="98"/>
        <v>0</v>
      </c>
      <c r="AD321" s="95">
        <f>locallinterp(R321,'BBG rates'!$N$10:$N$369,'BBG rates'!$P$10:$P$369)</f>
        <v>25.076668752333379</v>
      </c>
      <c r="AI321" s="185">
        <f t="shared" si="90"/>
        <v>300</v>
      </c>
      <c r="AJ321" s="127">
        <f>locallinterp(MIN(AI321,CAP_Senior*12),'BBG rates'!$X$24:$X$65,'BBG rates'!$Y$24:$Y$65)</f>
        <v>67.918742488467984</v>
      </c>
      <c r="AK321" s="127">
        <f>locallinterp(MIN(AI321,CAP_CB*12),'BBG rates'!$AA$25:$AA$40,'BBG rates'!$AC$25:$AC$40)</f>
        <v>11</v>
      </c>
      <c r="AL321" s="144">
        <f t="shared" si="91"/>
        <v>20.676186223039558</v>
      </c>
      <c r="AM321" s="142">
        <f>(SUMPRODUCT(AL321:AL$381,G321:G$381)+SUMPRODUCT(AL321:AL$381,H321:H$381))/12</f>
        <v>0</v>
      </c>
    </row>
    <row r="322" spans="1:39" x14ac:dyDescent="0.2">
      <c r="A322" s="7">
        <v>301</v>
      </c>
      <c r="B322" s="7">
        <v>150.5</v>
      </c>
      <c r="C322" s="7">
        <v>75.25</v>
      </c>
      <c r="D322" s="12">
        <f t="shared" si="83"/>
        <v>25.083333333333332</v>
      </c>
      <c r="E322" s="29">
        <f t="shared" si="81"/>
        <v>0</v>
      </c>
      <c r="F322" s="2">
        <f t="shared" si="84"/>
        <v>0</v>
      </c>
      <c r="G322" s="2">
        <f t="shared" si="92"/>
        <v>0</v>
      </c>
      <c r="H322" s="2">
        <f t="shared" si="93"/>
        <v>0</v>
      </c>
      <c r="I322" s="2">
        <f t="shared" si="82"/>
        <v>0</v>
      </c>
      <c r="J322" s="2">
        <f t="shared" si="99"/>
        <v>0</v>
      </c>
      <c r="K322" s="2">
        <f t="shared" si="85"/>
        <v>0</v>
      </c>
      <c r="L322" s="2">
        <f t="shared" si="85"/>
        <v>0</v>
      </c>
      <c r="M322" s="2"/>
      <c r="N322" s="28">
        <f t="shared" si="100"/>
        <v>0</v>
      </c>
      <c r="O322" s="2">
        <f t="shared" si="94"/>
        <v>0</v>
      </c>
      <c r="P322" s="2">
        <f t="shared" si="95"/>
        <v>0</v>
      </c>
      <c r="R322">
        <f t="shared" si="96"/>
        <v>301</v>
      </c>
      <c r="S322" s="89">
        <f t="shared" si="86"/>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7"/>
        <v>0.12165880643779658</v>
      </c>
      <c r="Y322" s="66">
        <f t="shared" si="87"/>
        <v>0</v>
      </c>
      <c r="Z322" s="72">
        <f t="shared" si="88"/>
        <v>0</v>
      </c>
      <c r="AA322" s="79">
        <f t="shared" si="89"/>
        <v>0</v>
      </c>
      <c r="AB322" s="81">
        <f t="shared" si="98"/>
        <v>0</v>
      </c>
      <c r="AD322" s="95">
        <f>locallinterp(R322,'BBG rates'!$N$10:$N$369,'BBG rates'!$P$10:$P$369)</f>
        <v>25.157408654571356</v>
      </c>
      <c r="AI322" s="185">
        <f t="shared" si="90"/>
        <v>301</v>
      </c>
      <c r="AJ322" s="127">
        <f>locallinterp(MIN(AI322,CAP_Senior*12),'BBG rates'!$X$24:$X$65,'BBG rates'!$Y$24:$Y$65)</f>
        <v>67.918742488467984</v>
      </c>
      <c r="AK322" s="127">
        <f>locallinterp(MIN(AI322,CAP_CB*12),'BBG rates'!$AA$25:$AA$40,'BBG rates'!$AC$25:$AC$40)</f>
        <v>11</v>
      </c>
      <c r="AL322" s="144">
        <f t="shared" si="91"/>
        <v>20.676186223039558</v>
      </c>
      <c r="AM322" s="142">
        <f>(SUMPRODUCT(AL322:AL$381,G322:G$381)+SUMPRODUCT(AL322:AL$381,H322:H$381))/12</f>
        <v>0</v>
      </c>
    </row>
    <row r="323" spans="1:39" x14ac:dyDescent="0.2">
      <c r="A323" s="7">
        <v>302</v>
      </c>
      <c r="B323" s="7">
        <v>151</v>
      </c>
      <c r="C323" s="7">
        <v>75.5</v>
      </c>
      <c r="D323" s="12">
        <f t="shared" si="83"/>
        <v>25.166666666666668</v>
      </c>
      <c r="E323" s="29">
        <f t="shared" si="81"/>
        <v>0</v>
      </c>
      <c r="F323" s="2">
        <f t="shared" si="84"/>
        <v>0</v>
      </c>
      <c r="G323" s="2">
        <f t="shared" si="92"/>
        <v>0</v>
      </c>
      <c r="H323" s="2">
        <f t="shared" si="93"/>
        <v>0</v>
      </c>
      <c r="I323" s="2">
        <f t="shared" si="82"/>
        <v>0</v>
      </c>
      <c r="J323" s="2">
        <f t="shared" si="99"/>
        <v>0</v>
      </c>
      <c r="K323" s="2">
        <f t="shared" si="85"/>
        <v>0</v>
      </c>
      <c r="L323" s="2">
        <f t="shared" si="85"/>
        <v>0</v>
      </c>
      <c r="M323" s="2"/>
      <c r="N323" s="28">
        <f t="shared" si="100"/>
        <v>0</v>
      </c>
      <c r="O323" s="2">
        <f t="shared" si="94"/>
        <v>0</v>
      </c>
      <c r="P323" s="2">
        <f t="shared" si="95"/>
        <v>0</v>
      </c>
      <c r="R323">
        <f t="shared" si="96"/>
        <v>302</v>
      </c>
      <c r="S323" s="89">
        <f t="shared" si="86"/>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7"/>
        <v>0.12138577740028467</v>
      </c>
      <c r="Y323" s="66">
        <f t="shared" si="87"/>
        <v>0</v>
      </c>
      <c r="Z323" s="72">
        <f t="shared" si="88"/>
        <v>0</v>
      </c>
      <c r="AA323" s="79">
        <f t="shared" si="89"/>
        <v>0</v>
      </c>
      <c r="AB323" s="81">
        <f t="shared" si="98"/>
        <v>0</v>
      </c>
      <c r="AD323" s="95">
        <f>locallinterp(R323,'BBG rates'!$N$10:$N$369,'BBG rates'!$P$10:$P$369)</f>
        <v>25.238141063203688</v>
      </c>
      <c r="AI323" s="185">
        <f t="shared" si="90"/>
        <v>302</v>
      </c>
      <c r="AJ323" s="127">
        <f>locallinterp(MIN(AI323,CAP_Senior*12),'BBG rates'!$X$24:$X$65,'BBG rates'!$Y$24:$Y$65)</f>
        <v>67.918742488467984</v>
      </c>
      <c r="AK323" s="127">
        <f>locallinterp(MIN(AI323,CAP_CB*12),'BBG rates'!$AA$25:$AA$40,'BBG rates'!$AC$25:$AC$40)</f>
        <v>11</v>
      </c>
      <c r="AL323" s="144">
        <f t="shared" si="91"/>
        <v>20.676186223039558</v>
      </c>
      <c r="AM323" s="142">
        <f>(SUMPRODUCT(AL323:AL$381,G323:G$381)+SUMPRODUCT(AL323:AL$381,H323:H$381))/12</f>
        <v>0</v>
      </c>
    </row>
    <row r="324" spans="1:39" x14ac:dyDescent="0.2">
      <c r="A324" s="7">
        <v>303</v>
      </c>
      <c r="B324" s="7">
        <v>151.5</v>
      </c>
      <c r="C324" s="7">
        <v>75.75</v>
      </c>
      <c r="D324" s="12">
        <f t="shared" si="83"/>
        <v>25.25</v>
      </c>
      <c r="E324" s="29">
        <f t="shared" si="81"/>
        <v>0</v>
      </c>
      <c r="F324" s="2">
        <f t="shared" si="84"/>
        <v>0</v>
      </c>
      <c r="G324" s="2">
        <f t="shared" si="92"/>
        <v>0</v>
      </c>
      <c r="H324" s="2">
        <f t="shared" si="93"/>
        <v>0</v>
      </c>
      <c r="I324" s="2">
        <f t="shared" si="82"/>
        <v>0</v>
      </c>
      <c r="J324" s="2">
        <f t="shared" si="99"/>
        <v>0</v>
      </c>
      <c r="K324" s="2">
        <f t="shared" si="85"/>
        <v>0</v>
      </c>
      <c r="L324" s="2">
        <f t="shared" si="85"/>
        <v>0</v>
      </c>
      <c r="M324" s="2"/>
      <c r="N324" s="28">
        <f t="shared" si="100"/>
        <v>0</v>
      </c>
      <c r="O324" s="2">
        <f t="shared" si="94"/>
        <v>0</v>
      </c>
      <c r="P324" s="2">
        <f t="shared" si="95"/>
        <v>0</v>
      </c>
      <c r="R324">
        <f t="shared" si="96"/>
        <v>303</v>
      </c>
      <c r="S324" s="89">
        <f t="shared" si="86"/>
        <v>0</v>
      </c>
      <c r="T324" s="89">
        <f>IF(AND(S324=0,S323&gt;0),SUM($G324:$H$381),S324)</f>
        <v>0</v>
      </c>
      <c r="U324" s="82">
        <f>SUM(T324:T$381)</f>
        <v>0</v>
      </c>
      <c r="V324" s="68">
        <f>localspline(R324,'BBG rates'!$G$10:$G$27,'BBG rates'!$K$10:$K$27)</f>
        <v>0.96870284801908968</v>
      </c>
      <c r="W324" s="68">
        <f>locallinterp(R324,'BBG rates'!$G$10:$G$27,'BBG rates'!$J$10:$J$27)</f>
        <v>0.12118</v>
      </c>
      <c r="X324" s="56">
        <f t="shared" si="97"/>
        <v>0.12111274767958591</v>
      </c>
      <c r="Y324" s="66">
        <f t="shared" si="87"/>
        <v>0</v>
      </c>
      <c r="Z324" s="72">
        <f t="shared" si="88"/>
        <v>0</v>
      </c>
      <c r="AA324" s="79">
        <f t="shared" si="89"/>
        <v>0</v>
      </c>
      <c r="AB324" s="81">
        <f t="shared" si="98"/>
        <v>0</v>
      </c>
      <c r="AD324" s="95">
        <f>locallinterp(R324,'BBG rates'!$N$10:$N$369,'BBG rates'!$P$10:$P$369)</f>
        <v>25.318866300538613</v>
      </c>
      <c r="AI324" s="185">
        <f t="shared" si="90"/>
        <v>303</v>
      </c>
      <c r="AJ324" s="127">
        <f>locallinterp(MIN(AI324,CAP_Senior*12),'BBG rates'!$X$24:$X$65,'BBG rates'!$Y$24:$Y$65)</f>
        <v>67.918742488467984</v>
      </c>
      <c r="AK324" s="127">
        <f>locallinterp(MIN(AI324,CAP_CB*12),'BBG rates'!$AA$25:$AA$40,'BBG rates'!$AC$25:$AC$40)</f>
        <v>11</v>
      </c>
      <c r="AL324" s="144">
        <f t="shared" si="91"/>
        <v>20.676186223039558</v>
      </c>
      <c r="AM324" s="142">
        <f>(SUMPRODUCT(AL324:AL$381,G324:G$381)+SUMPRODUCT(AL324:AL$381,H324:H$381))/12</f>
        <v>0</v>
      </c>
    </row>
    <row r="325" spans="1:39" x14ac:dyDescent="0.2">
      <c r="A325" s="7">
        <v>304</v>
      </c>
      <c r="B325" s="7">
        <v>152</v>
      </c>
      <c r="C325" s="7">
        <v>76</v>
      </c>
      <c r="D325" s="12">
        <f t="shared" si="83"/>
        <v>25.333333333333332</v>
      </c>
      <c r="E325" s="29">
        <f t="shared" si="81"/>
        <v>0</v>
      </c>
      <c r="F325" s="2">
        <f t="shared" si="84"/>
        <v>0</v>
      </c>
      <c r="G325" s="2">
        <f t="shared" si="92"/>
        <v>0</v>
      </c>
      <c r="H325" s="2">
        <f t="shared" si="93"/>
        <v>0</v>
      </c>
      <c r="I325" s="2">
        <f t="shared" si="82"/>
        <v>0</v>
      </c>
      <c r="J325" s="2">
        <f t="shared" si="99"/>
        <v>0</v>
      </c>
      <c r="K325" s="2">
        <f t="shared" si="85"/>
        <v>0</v>
      </c>
      <c r="L325" s="2">
        <f t="shared" si="85"/>
        <v>0</v>
      </c>
      <c r="M325" s="2"/>
      <c r="N325" s="28">
        <f t="shared" si="100"/>
        <v>0</v>
      </c>
      <c r="O325" s="2">
        <f t="shared" si="94"/>
        <v>0</v>
      </c>
      <c r="P325" s="2">
        <f t="shared" si="95"/>
        <v>0</v>
      </c>
      <c r="R325">
        <f t="shared" si="96"/>
        <v>304</v>
      </c>
      <c r="S325" s="89">
        <f t="shared" si="86"/>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7"/>
        <v>0.12083971727570031</v>
      </c>
      <c r="Y325" s="66">
        <f t="shared" si="87"/>
        <v>0</v>
      </c>
      <c r="Z325" s="72">
        <f t="shared" si="88"/>
        <v>0</v>
      </c>
      <c r="AA325" s="79">
        <f t="shared" si="89"/>
        <v>0</v>
      </c>
      <c r="AB325" s="81">
        <f t="shared" si="98"/>
        <v>0</v>
      </c>
      <c r="AD325" s="95">
        <f>locallinterp(R325,'BBG rates'!$N$10:$N$369,'BBG rates'!$P$10:$P$369)</f>
        <v>25.399584678423988</v>
      </c>
      <c r="AI325" s="185">
        <f t="shared" si="90"/>
        <v>304</v>
      </c>
      <c r="AJ325" s="127">
        <f>locallinterp(MIN(AI325,CAP_Senior*12),'BBG rates'!$X$24:$X$65,'BBG rates'!$Y$24:$Y$65)</f>
        <v>67.918742488467984</v>
      </c>
      <c r="AK325" s="127">
        <f>locallinterp(MIN(AI325,CAP_CB*12),'BBG rates'!$AA$25:$AA$40,'BBG rates'!$AC$25:$AC$40)</f>
        <v>11</v>
      </c>
      <c r="AL325" s="144">
        <f t="shared" si="91"/>
        <v>20.676186223039558</v>
      </c>
      <c r="AM325" s="142">
        <f>(SUMPRODUCT(AL325:AL$381,G325:G$381)+SUMPRODUCT(AL325:AL$381,H325:H$381))/12</f>
        <v>0</v>
      </c>
    </row>
    <row r="326" spans="1:39" x14ac:dyDescent="0.2">
      <c r="A326" s="7">
        <v>305</v>
      </c>
      <c r="B326" s="7">
        <v>152.5</v>
      </c>
      <c r="C326" s="7">
        <v>76.25</v>
      </c>
      <c r="D326" s="12">
        <f t="shared" si="83"/>
        <v>25.416666666666668</v>
      </c>
      <c r="E326" s="29">
        <f t="shared" si="81"/>
        <v>0</v>
      </c>
      <c r="F326" s="2">
        <f t="shared" si="84"/>
        <v>0</v>
      </c>
      <c r="G326" s="2">
        <f t="shared" si="92"/>
        <v>0</v>
      </c>
      <c r="H326" s="2">
        <f t="shared" si="93"/>
        <v>0</v>
      </c>
      <c r="I326" s="2">
        <f t="shared" si="82"/>
        <v>0</v>
      </c>
      <c r="J326" s="2">
        <f t="shared" si="99"/>
        <v>0</v>
      </c>
      <c r="K326" s="2">
        <f t="shared" si="85"/>
        <v>0</v>
      </c>
      <c r="L326" s="2">
        <f t="shared" si="85"/>
        <v>0</v>
      </c>
      <c r="M326" s="2"/>
      <c r="N326" s="28">
        <f t="shared" si="100"/>
        <v>0</v>
      </c>
      <c r="O326" s="2">
        <f t="shared" si="94"/>
        <v>0</v>
      </c>
      <c r="P326" s="2">
        <f t="shared" si="95"/>
        <v>0</v>
      </c>
      <c r="R326">
        <f t="shared" si="96"/>
        <v>305</v>
      </c>
      <c r="S326" s="89">
        <f t="shared" si="86"/>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7"/>
        <v>0.12056668618836142</v>
      </c>
      <c r="Y326" s="66">
        <f t="shared" si="87"/>
        <v>0</v>
      </c>
      <c r="Z326" s="72">
        <f t="shared" si="88"/>
        <v>0</v>
      </c>
      <c r="AA326" s="79">
        <f t="shared" si="89"/>
        <v>0</v>
      </c>
      <c r="AB326" s="81">
        <f t="shared" si="98"/>
        <v>0</v>
      </c>
      <c r="AD326" s="95">
        <f>locallinterp(R326,'BBG rates'!$N$10:$N$369,'BBG rates'!$P$10:$P$369)</f>
        <v>25.480296498269613</v>
      </c>
      <c r="AI326" s="185">
        <f t="shared" si="90"/>
        <v>305</v>
      </c>
      <c r="AJ326" s="127">
        <f>locallinterp(MIN(AI326,CAP_Senior*12),'BBG rates'!$X$24:$X$65,'BBG rates'!$Y$24:$Y$65)</f>
        <v>67.918742488467984</v>
      </c>
      <c r="AK326" s="127">
        <f>locallinterp(MIN(AI326,CAP_CB*12),'BBG rates'!$AA$25:$AA$40,'BBG rates'!$AC$25:$AC$40)</f>
        <v>11</v>
      </c>
      <c r="AL326" s="144">
        <f t="shared" si="91"/>
        <v>20.676186223039558</v>
      </c>
      <c r="AM326" s="142">
        <f>(SUMPRODUCT(AL326:AL$381,G326:G$381)+SUMPRODUCT(AL326:AL$381,H326:H$381))/12</f>
        <v>0</v>
      </c>
    </row>
    <row r="327" spans="1:39" x14ac:dyDescent="0.2">
      <c r="A327" s="7">
        <v>306</v>
      </c>
      <c r="B327" s="7">
        <v>153</v>
      </c>
      <c r="C327" s="7">
        <v>76.5</v>
      </c>
      <c r="D327" s="12">
        <f t="shared" si="83"/>
        <v>25.5</v>
      </c>
      <c r="E327" s="29">
        <f t="shared" si="81"/>
        <v>0</v>
      </c>
      <c r="F327" s="2">
        <f t="shared" si="84"/>
        <v>0</v>
      </c>
      <c r="G327" s="2">
        <f t="shared" si="92"/>
        <v>0</v>
      </c>
      <c r="H327" s="2">
        <f t="shared" si="93"/>
        <v>0</v>
      </c>
      <c r="I327" s="2">
        <f t="shared" si="82"/>
        <v>0</v>
      </c>
      <c r="J327" s="2">
        <f t="shared" si="99"/>
        <v>0</v>
      </c>
      <c r="K327" s="2">
        <f t="shared" si="85"/>
        <v>0</v>
      </c>
      <c r="L327" s="2">
        <f t="shared" si="85"/>
        <v>0</v>
      </c>
      <c r="M327" s="2"/>
      <c r="N327" s="28">
        <f t="shared" si="100"/>
        <v>0</v>
      </c>
      <c r="O327" s="2">
        <f t="shared" si="94"/>
        <v>0</v>
      </c>
      <c r="P327" s="2">
        <f t="shared" si="95"/>
        <v>0</v>
      </c>
      <c r="R327">
        <f t="shared" si="96"/>
        <v>306</v>
      </c>
      <c r="S327" s="89">
        <f t="shared" si="86"/>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7"/>
        <v>0.12029365441810214</v>
      </c>
      <c r="Y327" s="66">
        <f t="shared" si="87"/>
        <v>0</v>
      </c>
      <c r="Z327" s="72">
        <f t="shared" si="88"/>
        <v>0</v>
      </c>
      <c r="AA327" s="79">
        <f t="shared" si="89"/>
        <v>0</v>
      </c>
      <c r="AB327" s="81">
        <f t="shared" si="98"/>
        <v>0</v>
      </c>
      <c r="AD327" s="95">
        <f>locallinterp(R327,'BBG rates'!$N$10:$N$369,'BBG rates'!$P$10:$P$369)</f>
        <v>25.561002060964537</v>
      </c>
      <c r="AI327" s="185">
        <f t="shared" si="90"/>
        <v>306</v>
      </c>
      <c r="AJ327" s="127">
        <f>locallinterp(MIN(AI327,CAP_Senior*12),'BBG rates'!$X$24:$X$65,'BBG rates'!$Y$24:$Y$65)</f>
        <v>67.918742488467984</v>
      </c>
      <c r="AK327" s="127">
        <f>locallinterp(MIN(AI327,CAP_CB*12),'BBG rates'!$AA$25:$AA$40,'BBG rates'!$AC$25:$AC$40)</f>
        <v>11</v>
      </c>
      <c r="AL327" s="144">
        <f t="shared" si="91"/>
        <v>20.676186223039558</v>
      </c>
      <c r="AM327" s="142">
        <f>(SUMPRODUCT(AL327:AL$381,G327:G$381)+SUMPRODUCT(AL327:AL$381,H327:H$381))/12</f>
        <v>0</v>
      </c>
    </row>
    <row r="328" spans="1:39" x14ac:dyDescent="0.2">
      <c r="A328" s="7">
        <v>307</v>
      </c>
      <c r="B328" s="7">
        <v>153.5</v>
      </c>
      <c r="C328" s="7">
        <v>76.75</v>
      </c>
      <c r="D328" s="12">
        <f t="shared" si="83"/>
        <v>25.583333333333332</v>
      </c>
      <c r="E328" s="29">
        <f t="shared" si="81"/>
        <v>0</v>
      </c>
      <c r="F328" s="2">
        <f t="shared" si="84"/>
        <v>0</v>
      </c>
      <c r="G328" s="2">
        <f t="shared" si="92"/>
        <v>0</v>
      </c>
      <c r="H328" s="2">
        <f t="shared" si="93"/>
        <v>0</v>
      </c>
      <c r="I328" s="2">
        <f t="shared" si="82"/>
        <v>0</v>
      </c>
      <c r="J328" s="2">
        <f t="shared" si="99"/>
        <v>0</v>
      </c>
      <c r="K328" s="2">
        <f t="shared" si="85"/>
        <v>0</v>
      </c>
      <c r="L328" s="2">
        <f t="shared" si="85"/>
        <v>0</v>
      </c>
      <c r="M328" s="2"/>
      <c r="N328" s="28">
        <f t="shared" si="100"/>
        <v>0</v>
      </c>
      <c r="O328" s="2">
        <f t="shared" si="94"/>
        <v>0</v>
      </c>
      <c r="P328" s="2">
        <f t="shared" si="95"/>
        <v>0</v>
      </c>
      <c r="R328">
        <f t="shared" si="96"/>
        <v>307</v>
      </c>
      <c r="S328" s="89">
        <f t="shared" si="86"/>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7"/>
        <v>0.12002062196438956</v>
      </c>
      <c r="Y328" s="66">
        <f t="shared" si="87"/>
        <v>0</v>
      </c>
      <c r="Z328" s="72">
        <f t="shared" si="88"/>
        <v>0</v>
      </c>
      <c r="AA328" s="79">
        <f t="shared" si="89"/>
        <v>0</v>
      </c>
      <c r="AB328" s="81">
        <f t="shared" si="98"/>
        <v>0</v>
      </c>
      <c r="AD328" s="95">
        <f>locallinterp(R328,'BBG rates'!$N$10:$N$369,'BBG rates'!$P$10:$P$369)</f>
        <v>25.64170166692848</v>
      </c>
      <c r="AI328" s="185">
        <f t="shared" si="90"/>
        <v>307</v>
      </c>
      <c r="AJ328" s="127">
        <f>locallinterp(MIN(AI328,CAP_Senior*12),'BBG rates'!$X$24:$X$65,'BBG rates'!$Y$24:$Y$65)</f>
        <v>67.918742488467984</v>
      </c>
      <c r="AK328" s="127">
        <f>locallinterp(MIN(AI328,CAP_CB*12),'BBG rates'!$AA$25:$AA$40,'BBG rates'!$AC$25:$AC$40)</f>
        <v>11</v>
      </c>
      <c r="AL328" s="144">
        <f t="shared" si="91"/>
        <v>20.676186223039558</v>
      </c>
      <c r="AM328" s="142">
        <f>(SUMPRODUCT(AL328:AL$381,G328:G$381)+SUMPRODUCT(AL328:AL$381,H328:H$381))/12</f>
        <v>0</v>
      </c>
    </row>
    <row r="329" spans="1:39" x14ac:dyDescent="0.2">
      <c r="A329" s="7">
        <v>308</v>
      </c>
      <c r="B329" s="7">
        <v>154</v>
      </c>
      <c r="C329" s="7">
        <v>77</v>
      </c>
      <c r="D329" s="12">
        <f t="shared" si="83"/>
        <v>25.666666666666668</v>
      </c>
      <c r="E329" s="29">
        <f t="shared" si="81"/>
        <v>0</v>
      </c>
      <c r="F329" s="2">
        <f t="shared" si="84"/>
        <v>0</v>
      </c>
      <c r="G329" s="2">
        <f t="shared" si="92"/>
        <v>0</v>
      </c>
      <c r="H329" s="2">
        <f t="shared" si="93"/>
        <v>0</v>
      </c>
      <c r="I329" s="2">
        <f t="shared" si="82"/>
        <v>0</v>
      </c>
      <c r="J329" s="2">
        <f t="shared" si="99"/>
        <v>0</v>
      </c>
      <c r="K329" s="2">
        <f t="shared" si="85"/>
        <v>0</v>
      </c>
      <c r="L329" s="2">
        <f t="shared" si="85"/>
        <v>0</v>
      </c>
      <c r="M329" s="2"/>
      <c r="N329" s="28">
        <f t="shared" si="100"/>
        <v>0</v>
      </c>
      <c r="O329" s="2">
        <f t="shared" si="94"/>
        <v>0</v>
      </c>
      <c r="P329" s="2">
        <f t="shared" si="95"/>
        <v>0</v>
      </c>
      <c r="R329">
        <f t="shared" si="96"/>
        <v>308</v>
      </c>
      <c r="S329" s="89">
        <f t="shared" si="86"/>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7"/>
        <v>0.11974758882722369</v>
      </c>
      <c r="Y329" s="66">
        <f t="shared" si="87"/>
        <v>0</v>
      </c>
      <c r="Z329" s="72">
        <f t="shared" si="88"/>
        <v>0</v>
      </c>
      <c r="AA329" s="79">
        <f t="shared" si="89"/>
        <v>0</v>
      </c>
      <c r="AB329" s="81">
        <f t="shared" si="98"/>
        <v>0</v>
      </c>
      <c r="AD329" s="95">
        <f>locallinterp(R329,'BBG rates'!$N$10:$N$369,'BBG rates'!$P$10:$P$369)</f>
        <v>25.722395606125243</v>
      </c>
      <c r="AI329" s="185">
        <f t="shared" si="90"/>
        <v>308</v>
      </c>
      <c r="AJ329" s="127">
        <f>locallinterp(MIN(AI329,CAP_Senior*12),'BBG rates'!$X$24:$X$65,'BBG rates'!$Y$24:$Y$65)</f>
        <v>67.918742488467984</v>
      </c>
      <c r="AK329" s="127">
        <f>locallinterp(MIN(AI329,CAP_CB*12),'BBG rates'!$AA$25:$AA$40,'BBG rates'!$AC$25:$AC$40)</f>
        <v>11</v>
      </c>
      <c r="AL329" s="144">
        <f t="shared" si="91"/>
        <v>20.676186223039558</v>
      </c>
      <c r="AM329" s="142">
        <f>(SUMPRODUCT(AL329:AL$381,G329:G$381)+SUMPRODUCT(AL329:AL$381,H329:H$381))/12</f>
        <v>0</v>
      </c>
    </row>
    <row r="330" spans="1:39" x14ac:dyDescent="0.2">
      <c r="A330" s="7">
        <v>309</v>
      </c>
      <c r="B330" s="7">
        <v>154.5</v>
      </c>
      <c r="C330" s="7">
        <v>77.25</v>
      </c>
      <c r="D330" s="12">
        <f t="shared" si="83"/>
        <v>25.75</v>
      </c>
      <c r="E330" s="29">
        <f t="shared" si="81"/>
        <v>0</v>
      </c>
      <c r="F330" s="2">
        <f t="shared" si="84"/>
        <v>0</v>
      </c>
      <c r="G330" s="2">
        <f t="shared" si="92"/>
        <v>0</v>
      </c>
      <c r="H330" s="2">
        <f t="shared" si="93"/>
        <v>0</v>
      </c>
      <c r="I330" s="2">
        <f t="shared" si="82"/>
        <v>0</v>
      </c>
      <c r="J330" s="2">
        <f t="shared" si="99"/>
        <v>0</v>
      </c>
      <c r="K330" s="2">
        <f t="shared" si="85"/>
        <v>0</v>
      </c>
      <c r="L330" s="2">
        <f t="shared" si="85"/>
        <v>0</v>
      </c>
      <c r="M330" s="2"/>
      <c r="N330" s="28">
        <f t="shared" si="100"/>
        <v>0</v>
      </c>
      <c r="O330" s="2">
        <f t="shared" si="94"/>
        <v>0</v>
      </c>
      <c r="P330" s="2">
        <f t="shared" si="95"/>
        <v>0</v>
      </c>
      <c r="R330">
        <f t="shared" si="96"/>
        <v>309</v>
      </c>
      <c r="S330" s="89">
        <f t="shared" si="86"/>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7"/>
        <v>0.11947455500687099</v>
      </c>
      <c r="Y330" s="66">
        <f t="shared" si="87"/>
        <v>0</v>
      </c>
      <c r="Z330" s="72">
        <f t="shared" si="88"/>
        <v>0</v>
      </c>
      <c r="AA330" s="79">
        <f t="shared" si="89"/>
        <v>0</v>
      </c>
      <c r="AB330" s="81">
        <f t="shared" si="98"/>
        <v>0</v>
      </c>
      <c r="AD330" s="95">
        <f>locallinterp(R330,'BBG rates'!$N$10:$N$369,'BBG rates'!$P$10:$P$369)</f>
        <v>25.803084163047615</v>
      </c>
      <c r="AI330" s="185">
        <f t="shared" si="90"/>
        <v>309</v>
      </c>
      <c r="AJ330" s="127">
        <f>locallinterp(MIN(AI330,CAP_Senior*12),'BBG rates'!$X$24:$X$65,'BBG rates'!$Y$24:$Y$65)</f>
        <v>67.918742488467984</v>
      </c>
      <c r="AK330" s="127">
        <f>locallinterp(MIN(AI330,CAP_CB*12),'BBG rates'!$AA$25:$AA$40,'BBG rates'!$AC$25:$AC$40)</f>
        <v>11</v>
      </c>
      <c r="AL330" s="144">
        <f t="shared" si="91"/>
        <v>20.676186223039558</v>
      </c>
      <c r="AM330" s="142">
        <f>(SUMPRODUCT(AL330:AL$381,G330:G$381)+SUMPRODUCT(AL330:AL$381,H330:H$381))/12</f>
        <v>0</v>
      </c>
    </row>
    <row r="331" spans="1:39" x14ac:dyDescent="0.2">
      <c r="A331" s="7">
        <v>310</v>
      </c>
      <c r="B331" s="7">
        <v>155</v>
      </c>
      <c r="C331" s="7">
        <v>77.5</v>
      </c>
      <c r="D331" s="12">
        <f t="shared" si="83"/>
        <v>25.833333333333332</v>
      </c>
      <c r="E331" s="29">
        <f t="shared" ref="E331:E381" si="101">IF($A331&lt;=$I$8,E330-G331-H331,0)</f>
        <v>0</v>
      </c>
      <c r="F331" s="2">
        <f t="shared" si="84"/>
        <v>0</v>
      </c>
      <c r="G331" s="2">
        <f t="shared" si="92"/>
        <v>0</v>
      </c>
      <c r="H331" s="2">
        <f t="shared" si="93"/>
        <v>0</v>
      </c>
      <c r="I331" s="2">
        <f t="shared" si="82"/>
        <v>0</v>
      </c>
      <c r="J331" s="2">
        <f t="shared" si="99"/>
        <v>0</v>
      </c>
      <c r="K331" s="2">
        <f t="shared" si="85"/>
        <v>0</v>
      </c>
      <c r="L331" s="2">
        <f t="shared" si="85"/>
        <v>0</v>
      </c>
      <c r="M331" s="2"/>
      <c r="N331" s="28">
        <f t="shared" si="100"/>
        <v>0</v>
      </c>
      <c r="O331" s="2">
        <f t="shared" si="94"/>
        <v>0</v>
      </c>
      <c r="P331" s="2">
        <f t="shared" si="95"/>
        <v>0</v>
      </c>
      <c r="R331">
        <f t="shared" si="96"/>
        <v>310</v>
      </c>
      <c r="S331" s="89">
        <f t="shared" si="86"/>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7"/>
        <v>0.11920152050333144</v>
      </c>
      <c r="Y331" s="66">
        <f t="shared" si="87"/>
        <v>0</v>
      </c>
      <c r="Z331" s="72">
        <f t="shared" si="88"/>
        <v>0</v>
      </c>
      <c r="AA331" s="79">
        <f t="shared" si="89"/>
        <v>0</v>
      </c>
      <c r="AB331" s="81">
        <f t="shared" si="98"/>
        <v>0</v>
      </c>
      <c r="AD331" s="95">
        <f>locallinterp(R331,'BBG rates'!$N$10:$N$369,'BBG rates'!$P$10:$P$369)</f>
        <v>25.883767611737607</v>
      </c>
      <c r="AI331" s="185">
        <f t="shared" si="90"/>
        <v>310</v>
      </c>
      <c r="AJ331" s="127">
        <f>locallinterp(MIN(AI331,CAP_Senior*12),'BBG rates'!$X$24:$X$65,'BBG rates'!$Y$24:$Y$65)</f>
        <v>67.918742488467984</v>
      </c>
      <c r="AK331" s="127">
        <f>locallinterp(MIN(AI331,CAP_CB*12),'BBG rates'!$AA$25:$AA$40,'BBG rates'!$AC$25:$AC$40)</f>
        <v>11</v>
      </c>
      <c r="AL331" s="144">
        <f t="shared" si="91"/>
        <v>20.676186223039558</v>
      </c>
      <c r="AM331" s="142">
        <f>(SUMPRODUCT(AL331:AL$381,G331:G$381)+SUMPRODUCT(AL331:AL$381,H331:H$381))/12</f>
        <v>0</v>
      </c>
    </row>
    <row r="332" spans="1:39" x14ac:dyDescent="0.2">
      <c r="A332" s="7">
        <v>311</v>
      </c>
      <c r="B332" s="7">
        <v>155.5</v>
      </c>
      <c r="C332" s="7">
        <v>77.75</v>
      </c>
      <c r="D332" s="12">
        <f t="shared" si="83"/>
        <v>25.916666666666668</v>
      </c>
      <c r="E332" s="29">
        <f t="shared" si="101"/>
        <v>0</v>
      </c>
      <c r="F332" s="2">
        <f t="shared" si="84"/>
        <v>0</v>
      </c>
      <c r="G332" s="2">
        <f t="shared" si="92"/>
        <v>0</v>
      </c>
      <c r="H332" s="2">
        <f t="shared" si="93"/>
        <v>0</v>
      </c>
      <c r="I332" s="2">
        <f t="shared" si="82"/>
        <v>0</v>
      </c>
      <c r="J332" s="2">
        <f t="shared" si="99"/>
        <v>0</v>
      </c>
      <c r="K332" s="2">
        <f t="shared" si="85"/>
        <v>0</v>
      </c>
      <c r="L332" s="2">
        <f t="shared" si="85"/>
        <v>0</v>
      </c>
      <c r="M332" s="2"/>
      <c r="N332" s="28">
        <f t="shared" si="100"/>
        <v>0</v>
      </c>
      <c r="O332" s="2">
        <f t="shared" si="94"/>
        <v>0</v>
      </c>
      <c r="P332" s="2">
        <f t="shared" si="95"/>
        <v>0</v>
      </c>
      <c r="R332">
        <f t="shared" si="96"/>
        <v>311</v>
      </c>
      <c r="S332" s="89">
        <f t="shared" si="86"/>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7"/>
        <v>0.11892848531660505</v>
      </c>
      <c r="Y332" s="66">
        <f t="shared" si="87"/>
        <v>0</v>
      </c>
      <c r="Z332" s="72">
        <f t="shared" si="88"/>
        <v>0</v>
      </c>
      <c r="AA332" s="79">
        <f t="shared" si="89"/>
        <v>0</v>
      </c>
      <c r="AB332" s="81">
        <f t="shared" si="98"/>
        <v>0</v>
      </c>
      <c r="AD332" s="95">
        <f>locallinterp(R332,'BBG rates'!$N$10:$N$369,'BBG rates'!$P$10:$P$369)</f>
        <v>25.964446230726729</v>
      </c>
      <c r="AI332" s="185">
        <f t="shared" si="90"/>
        <v>311</v>
      </c>
      <c r="AJ332" s="127">
        <f>locallinterp(MIN(AI332,CAP_Senior*12),'BBG rates'!$X$24:$X$65,'BBG rates'!$Y$24:$Y$65)</f>
        <v>67.918742488467984</v>
      </c>
      <c r="AK332" s="127">
        <f>locallinterp(MIN(AI332,CAP_CB*12),'BBG rates'!$AA$25:$AA$40,'BBG rates'!$AC$25:$AC$40)</f>
        <v>11</v>
      </c>
      <c r="AL332" s="144">
        <f t="shared" si="91"/>
        <v>20.676186223039558</v>
      </c>
      <c r="AM332" s="142">
        <f>(SUMPRODUCT(AL332:AL$381,G332:G$381)+SUMPRODUCT(AL332:AL$381,H332:H$381))/12</f>
        <v>0</v>
      </c>
    </row>
    <row r="333" spans="1:39" x14ac:dyDescent="0.2">
      <c r="A333" s="7">
        <v>312</v>
      </c>
      <c r="B333" s="7">
        <v>156</v>
      </c>
      <c r="C333" s="7">
        <v>78</v>
      </c>
      <c r="D333" s="12">
        <f t="shared" si="83"/>
        <v>26</v>
      </c>
      <c r="E333" s="29">
        <f t="shared" si="101"/>
        <v>0</v>
      </c>
      <c r="F333" s="2">
        <f t="shared" si="84"/>
        <v>0</v>
      </c>
      <c r="G333" s="2">
        <f t="shared" si="92"/>
        <v>0</v>
      </c>
      <c r="H333" s="2">
        <f t="shared" si="93"/>
        <v>0</v>
      </c>
      <c r="I333" s="2">
        <f t="shared" si="82"/>
        <v>0</v>
      </c>
      <c r="J333" s="2">
        <f t="shared" si="99"/>
        <v>0</v>
      </c>
      <c r="K333" s="2">
        <f t="shared" si="85"/>
        <v>0</v>
      </c>
      <c r="L333" s="2">
        <f t="shared" si="85"/>
        <v>0</v>
      </c>
      <c r="M333" s="2"/>
      <c r="N333" s="28">
        <f t="shared" si="100"/>
        <v>0</v>
      </c>
      <c r="O333" s="2">
        <f t="shared" si="94"/>
        <v>0</v>
      </c>
      <c r="P333" s="2">
        <f t="shared" si="95"/>
        <v>0</v>
      </c>
      <c r="R333">
        <f t="shared" si="96"/>
        <v>312</v>
      </c>
      <c r="S333" s="89">
        <f t="shared" si="86"/>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7"/>
        <v>0.11865544944642537</v>
      </c>
      <c r="Y333" s="66">
        <f t="shared" si="87"/>
        <v>0</v>
      </c>
      <c r="Z333" s="72">
        <f t="shared" si="88"/>
        <v>0</v>
      </c>
      <c r="AA333" s="79">
        <f t="shared" si="89"/>
        <v>0</v>
      </c>
      <c r="AB333" s="81">
        <f t="shared" si="98"/>
        <v>0</v>
      </c>
      <c r="AD333" s="95">
        <f>locallinterp(R333,'BBG rates'!$N$10:$N$369,'BBG rates'!$P$10:$P$369)</f>
        <v>26.045120288094722</v>
      </c>
      <c r="AI333" s="185">
        <f t="shared" si="90"/>
        <v>312</v>
      </c>
      <c r="AJ333" s="127">
        <f>locallinterp(MIN(AI333,CAP_Senior*12),'BBG rates'!$X$24:$X$65,'BBG rates'!$Y$24:$Y$65)</f>
        <v>67.918742488467984</v>
      </c>
      <c r="AK333" s="127">
        <f>locallinterp(MIN(AI333,CAP_CB*12),'BBG rates'!$AA$25:$AA$40,'BBG rates'!$AC$25:$AC$40)</f>
        <v>11</v>
      </c>
      <c r="AL333" s="144">
        <f t="shared" si="91"/>
        <v>20.676186223039558</v>
      </c>
      <c r="AM333" s="142">
        <f>(SUMPRODUCT(AL333:AL$381,G333:G$381)+SUMPRODUCT(AL333:AL$381,H333:H$381))/12</f>
        <v>0</v>
      </c>
    </row>
    <row r="334" spans="1:39" x14ac:dyDescent="0.2">
      <c r="A334" s="7">
        <v>313</v>
      </c>
      <c r="B334" s="7">
        <v>156.5</v>
      </c>
      <c r="C334" s="7">
        <v>78.25</v>
      </c>
      <c r="D334" s="12">
        <f t="shared" si="83"/>
        <v>26.083333333333332</v>
      </c>
      <c r="E334" s="29">
        <f t="shared" si="101"/>
        <v>0</v>
      </c>
      <c r="F334" s="2">
        <f t="shared" si="84"/>
        <v>0</v>
      </c>
      <c r="G334" s="2">
        <f t="shared" si="92"/>
        <v>0</v>
      </c>
      <c r="H334" s="2">
        <f t="shared" si="93"/>
        <v>0</v>
      </c>
      <c r="I334" s="2">
        <f t="shared" si="82"/>
        <v>0</v>
      </c>
      <c r="J334" s="2">
        <f t="shared" si="99"/>
        <v>0</v>
      </c>
      <c r="K334" s="2">
        <f t="shared" si="85"/>
        <v>0</v>
      </c>
      <c r="L334" s="2">
        <f t="shared" si="85"/>
        <v>0</v>
      </c>
      <c r="M334" s="2"/>
      <c r="N334" s="28">
        <f t="shared" si="100"/>
        <v>0</v>
      </c>
      <c r="O334" s="2">
        <f t="shared" si="94"/>
        <v>0</v>
      </c>
      <c r="P334" s="2">
        <f t="shared" si="95"/>
        <v>0</v>
      </c>
      <c r="R334">
        <f t="shared" si="96"/>
        <v>313</v>
      </c>
      <c r="S334" s="89">
        <f t="shared" si="86"/>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7"/>
        <v>0.11838241289279239</v>
      </c>
      <c r="Y334" s="66">
        <f t="shared" si="87"/>
        <v>0</v>
      </c>
      <c r="Z334" s="72">
        <f t="shared" si="88"/>
        <v>0</v>
      </c>
      <c r="AA334" s="79">
        <f t="shared" si="89"/>
        <v>0</v>
      </c>
      <c r="AB334" s="81">
        <f t="shared" si="98"/>
        <v>0</v>
      </c>
      <c r="AD334" s="95">
        <f>locallinterp(R334,'BBG rates'!$N$10:$N$369,'BBG rates'!$P$10:$P$369)</f>
        <v>26.125790046450316</v>
      </c>
      <c r="AI334" s="185">
        <f t="shared" si="90"/>
        <v>313</v>
      </c>
      <c r="AJ334" s="127">
        <f>locallinterp(MIN(AI334,CAP_Senior*12),'BBG rates'!$X$24:$X$65,'BBG rates'!$Y$24:$Y$65)</f>
        <v>67.918742488467984</v>
      </c>
      <c r="AK334" s="127">
        <f>locallinterp(MIN(AI334,CAP_CB*12),'BBG rates'!$AA$25:$AA$40,'BBG rates'!$AC$25:$AC$40)</f>
        <v>11</v>
      </c>
      <c r="AL334" s="144">
        <f t="shared" si="91"/>
        <v>20.676186223039558</v>
      </c>
      <c r="AM334" s="142">
        <f>(SUMPRODUCT(AL334:AL$381,G334:G$381)+SUMPRODUCT(AL334:AL$381,H334:H$381))/12</f>
        <v>0</v>
      </c>
    </row>
    <row r="335" spans="1:39" x14ac:dyDescent="0.2">
      <c r="A335" s="7">
        <v>314</v>
      </c>
      <c r="B335" s="7">
        <v>157</v>
      </c>
      <c r="C335" s="7">
        <v>78.5</v>
      </c>
      <c r="D335" s="12">
        <f t="shared" si="83"/>
        <v>26.166666666666668</v>
      </c>
      <c r="E335" s="29">
        <f t="shared" si="101"/>
        <v>0</v>
      </c>
      <c r="F335" s="2">
        <f t="shared" si="84"/>
        <v>0</v>
      </c>
      <c r="G335" s="2">
        <f t="shared" si="92"/>
        <v>0</v>
      </c>
      <c r="H335" s="2">
        <f t="shared" si="93"/>
        <v>0</v>
      </c>
      <c r="I335" s="2">
        <f t="shared" si="82"/>
        <v>0</v>
      </c>
      <c r="J335" s="2">
        <f t="shared" si="99"/>
        <v>0</v>
      </c>
      <c r="K335" s="2">
        <f t="shared" si="85"/>
        <v>0</v>
      </c>
      <c r="L335" s="2">
        <f t="shared" si="85"/>
        <v>0</v>
      </c>
      <c r="M335" s="2"/>
      <c r="N335" s="28">
        <f t="shared" si="100"/>
        <v>0</v>
      </c>
      <c r="O335" s="2">
        <f t="shared" si="94"/>
        <v>0</v>
      </c>
      <c r="P335" s="2">
        <f t="shared" si="95"/>
        <v>0</v>
      </c>
      <c r="R335">
        <f t="shared" si="96"/>
        <v>314</v>
      </c>
      <c r="S335" s="89">
        <f t="shared" si="86"/>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7"/>
        <v>0.11810937565597257</v>
      </c>
      <c r="Y335" s="66">
        <f t="shared" si="87"/>
        <v>0</v>
      </c>
      <c r="Z335" s="72">
        <f t="shared" si="88"/>
        <v>0</v>
      </c>
      <c r="AA335" s="79">
        <f t="shared" si="89"/>
        <v>0</v>
      </c>
      <c r="AB335" s="81">
        <f t="shared" si="98"/>
        <v>0</v>
      </c>
      <c r="AD335" s="95">
        <f>locallinterp(R335,'BBG rates'!$N$10:$N$369,'BBG rates'!$P$10:$P$369)</f>
        <v>26.206455757955219</v>
      </c>
      <c r="AI335" s="185">
        <f t="shared" si="90"/>
        <v>314</v>
      </c>
      <c r="AJ335" s="127">
        <f>locallinterp(MIN(AI335,CAP_Senior*12),'BBG rates'!$X$24:$X$65,'BBG rates'!$Y$24:$Y$65)</f>
        <v>67.918742488467984</v>
      </c>
      <c r="AK335" s="127">
        <f>locallinterp(MIN(AI335,CAP_CB*12),'BBG rates'!$AA$25:$AA$40,'BBG rates'!$AC$25:$AC$40)</f>
        <v>11</v>
      </c>
      <c r="AL335" s="144">
        <f t="shared" si="91"/>
        <v>20.676186223039558</v>
      </c>
      <c r="AM335" s="142">
        <f>(SUMPRODUCT(AL335:AL$381,G335:G$381)+SUMPRODUCT(AL335:AL$381,H335:H$381))/12</f>
        <v>0</v>
      </c>
    </row>
    <row r="336" spans="1:39" x14ac:dyDescent="0.2">
      <c r="A336" s="7">
        <v>315</v>
      </c>
      <c r="B336" s="7">
        <v>157.5</v>
      </c>
      <c r="C336" s="7">
        <v>78.75</v>
      </c>
      <c r="D336" s="12">
        <f t="shared" si="83"/>
        <v>26.25</v>
      </c>
      <c r="E336" s="29">
        <f t="shared" si="101"/>
        <v>0</v>
      </c>
      <c r="F336" s="2">
        <f t="shared" si="84"/>
        <v>0</v>
      </c>
      <c r="G336" s="2">
        <f t="shared" si="92"/>
        <v>0</v>
      </c>
      <c r="H336" s="2">
        <f t="shared" si="93"/>
        <v>0</v>
      </c>
      <c r="I336" s="2">
        <f t="shared" si="82"/>
        <v>0</v>
      </c>
      <c r="J336" s="2">
        <f t="shared" si="99"/>
        <v>0</v>
      </c>
      <c r="K336" s="2">
        <f t="shared" si="85"/>
        <v>0</v>
      </c>
      <c r="L336" s="2">
        <f t="shared" si="85"/>
        <v>0</v>
      </c>
      <c r="M336" s="2"/>
      <c r="N336" s="28">
        <f t="shared" si="100"/>
        <v>0</v>
      </c>
      <c r="O336" s="2">
        <f t="shared" si="94"/>
        <v>0</v>
      </c>
      <c r="P336" s="2">
        <f t="shared" si="95"/>
        <v>0</v>
      </c>
      <c r="R336">
        <f t="shared" si="96"/>
        <v>315</v>
      </c>
      <c r="S336" s="89">
        <f t="shared" si="86"/>
        <v>0</v>
      </c>
      <c r="T336" s="89">
        <f>IF(AND(S336=0,S335&gt;0),SUM($G336:$H$381),S336)</f>
        <v>0</v>
      </c>
      <c r="U336" s="82">
        <f>SUM(T336:T$381)</f>
        <v>0</v>
      </c>
      <c r="V336" s="68">
        <f>localspline(R336,'BBG rates'!$G$10:$G$27,'BBG rates'!$K$10:$K$27)</f>
        <v>0.96794299596928113</v>
      </c>
      <c r="W336" s="68">
        <f>locallinterp(R336,'BBG rates'!$G$10:$G$27,'BBG rates'!$J$10:$J$27)</f>
        <v>0.1179</v>
      </c>
      <c r="X336" s="56">
        <f t="shared" si="97"/>
        <v>0.11783633773596591</v>
      </c>
      <c r="Y336" s="66">
        <f t="shared" si="87"/>
        <v>0</v>
      </c>
      <c r="Z336" s="72">
        <f t="shared" si="88"/>
        <v>0</v>
      </c>
      <c r="AA336" s="79">
        <f t="shared" si="89"/>
        <v>0</v>
      </c>
      <c r="AB336" s="81">
        <f t="shared" si="98"/>
        <v>0</v>
      </c>
      <c r="AD336" s="95">
        <f>locallinterp(R336,'BBG rates'!$N$10:$N$369,'BBG rates'!$P$10:$P$369)</f>
        <v>26.287117674285991</v>
      </c>
      <c r="AI336" s="185">
        <f t="shared" si="90"/>
        <v>315</v>
      </c>
      <c r="AJ336" s="127">
        <f>locallinterp(MIN(AI336,CAP_Senior*12),'BBG rates'!$X$24:$X$65,'BBG rates'!$Y$24:$Y$65)</f>
        <v>67.918742488467984</v>
      </c>
      <c r="AK336" s="127">
        <f>locallinterp(MIN(AI336,CAP_CB*12),'BBG rates'!$AA$25:$AA$40,'BBG rates'!$AC$25:$AC$40)</f>
        <v>11</v>
      </c>
      <c r="AL336" s="144">
        <f t="shared" si="91"/>
        <v>20.676186223039558</v>
      </c>
      <c r="AM336" s="142">
        <f>(SUMPRODUCT(AL336:AL$381,G336:G$381)+SUMPRODUCT(AL336:AL$381,H336:H$381))/12</f>
        <v>0</v>
      </c>
    </row>
    <row r="337" spans="1:39" x14ac:dyDescent="0.2">
      <c r="A337" s="7">
        <v>316</v>
      </c>
      <c r="B337" s="7">
        <v>158</v>
      </c>
      <c r="C337" s="7">
        <v>79</v>
      </c>
      <c r="D337" s="12">
        <f t="shared" si="83"/>
        <v>26.333333333333332</v>
      </c>
      <c r="E337" s="29">
        <f t="shared" si="101"/>
        <v>0</v>
      </c>
      <c r="F337" s="2">
        <f t="shared" si="84"/>
        <v>0</v>
      </c>
      <c r="G337" s="2">
        <f t="shared" si="92"/>
        <v>0</v>
      </c>
      <c r="H337" s="2">
        <f t="shared" si="93"/>
        <v>0</v>
      </c>
      <c r="I337" s="2">
        <f t="shared" si="82"/>
        <v>0</v>
      </c>
      <c r="J337" s="2">
        <f t="shared" si="99"/>
        <v>0</v>
      </c>
      <c r="K337" s="2">
        <f t="shared" si="85"/>
        <v>0</v>
      </c>
      <c r="L337" s="2">
        <f t="shared" si="85"/>
        <v>0</v>
      </c>
      <c r="M337" s="2"/>
      <c r="N337" s="28">
        <f t="shared" si="100"/>
        <v>0</v>
      </c>
      <c r="O337" s="2">
        <f t="shared" si="94"/>
        <v>0</v>
      </c>
      <c r="P337" s="2">
        <f t="shared" si="95"/>
        <v>0</v>
      </c>
      <c r="R337">
        <f t="shared" si="96"/>
        <v>316</v>
      </c>
      <c r="S337" s="89">
        <f t="shared" si="86"/>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7"/>
        <v>0.11756329913250596</v>
      </c>
      <c r="Y337" s="66">
        <f t="shared" si="87"/>
        <v>0</v>
      </c>
      <c r="Z337" s="72">
        <f t="shared" si="88"/>
        <v>0</v>
      </c>
      <c r="AA337" s="79">
        <f t="shared" si="89"/>
        <v>0</v>
      </c>
      <c r="AB337" s="81">
        <f t="shared" si="98"/>
        <v>0</v>
      </c>
      <c r="AD337" s="95">
        <f>locallinterp(R337,'BBG rates'!$N$10:$N$369,'BBG rates'!$P$10:$P$369)</f>
        <v>26.367776046605371</v>
      </c>
      <c r="AI337" s="185">
        <f t="shared" si="90"/>
        <v>316</v>
      </c>
      <c r="AJ337" s="127">
        <f>locallinterp(MIN(AI337,CAP_Senior*12),'BBG rates'!$X$24:$X$65,'BBG rates'!$Y$24:$Y$65)</f>
        <v>67.918742488467984</v>
      </c>
      <c r="AK337" s="127">
        <f>locallinterp(MIN(AI337,CAP_CB*12),'BBG rates'!$AA$25:$AA$40,'BBG rates'!$AC$25:$AC$40)</f>
        <v>11</v>
      </c>
      <c r="AL337" s="144">
        <f t="shared" si="91"/>
        <v>20.676186223039558</v>
      </c>
      <c r="AM337" s="142">
        <f>(SUMPRODUCT(AL337:AL$381,G337:G$381)+SUMPRODUCT(AL337:AL$381,H337:H$381))/12</f>
        <v>0</v>
      </c>
    </row>
    <row r="338" spans="1:39" x14ac:dyDescent="0.2">
      <c r="A338" s="7">
        <v>317</v>
      </c>
      <c r="B338" s="7">
        <v>158.5</v>
      </c>
      <c r="C338" s="7">
        <v>79.25</v>
      </c>
      <c r="D338" s="12">
        <f t="shared" si="83"/>
        <v>26.416666666666668</v>
      </c>
      <c r="E338" s="29">
        <f t="shared" si="101"/>
        <v>0</v>
      </c>
      <c r="F338" s="2">
        <f t="shared" si="84"/>
        <v>0</v>
      </c>
      <c r="G338" s="2">
        <f t="shared" si="92"/>
        <v>0</v>
      </c>
      <c r="H338" s="2">
        <f t="shared" si="93"/>
        <v>0</v>
      </c>
      <c r="I338" s="2">
        <f t="shared" si="82"/>
        <v>0</v>
      </c>
      <c r="J338" s="2">
        <f t="shared" si="99"/>
        <v>0</v>
      </c>
      <c r="K338" s="2">
        <f t="shared" si="85"/>
        <v>0</v>
      </c>
      <c r="L338" s="2">
        <f t="shared" si="85"/>
        <v>0</v>
      </c>
      <c r="M338" s="2"/>
      <c r="N338" s="28">
        <f t="shared" si="100"/>
        <v>0</v>
      </c>
      <c r="O338" s="2">
        <f t="shared" si="94"/>
        <v>0</v>
      </c>
      <c r="P338" s="2">
        <f t="shared" si="95"/>
        <v>0</v>
      </c>
      <c r="R338">
        <f t="shared" si="96"/>
        <v>317</v>
      </c>
      <c r="S338" s="89">
        <f t="shared" si="86"/>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7"/>
        <v>0.11729025984585917</v>
      </c>
      <c r="Y338" s="66">
        <f t="shared" si="87"/>
        <v>0</v>
      </c>
      <c r="Z338" s="72">
        <f t="shared" si="88"/>
        <v>0</v>
      </c>
      <c r="AA338" s="79">
        <f t="shared" si="89"/>
        <v>0</v>
      </c>
      <c r="AB338" s="81">
        <f t="shared" si="98"/>
        <v>0</v>
      </c>
      <c r="AD338" s="95">
        <f>locallinterp(R338,'BBG rates'!$N$10:$N$369,'BBG rates'!$P$10:$P$369)</f>
        <v>26.448431110664629</v>
      </c>
      <c r="AI338" s="185">
        <f t="shared" si="90"/>
        <v>317</v>
      </c>
      <c r="AJ338" s="127">
        <f>locallinterp(MIN(AI338,CAP_Senior*12),'BBG rates'!$X$24:$X$65,'BBG rates'!$Y$24:$Y$65)</f>
        <v>67.918742488467984</v>
      </c>
      <c r="AK338" s="127">
        <f>locallinterp(MIN(AI338,CAP_CB*12),'BBG rates'!$AA$25:$AA$40,'BBG rates'!$AC$25:$AC$40)</f>
        <v>11</v>
      </c>
      <c r="AL338" s="144">
        <f t="shared" si="91"/>
        <v>20.676186223039558</v>
      </c>
      <c r="AM338" s="142">
        <f>(SUMPRODUCT(AL338:AL$381,G338:G$381)+SUMPRODUCT(AL338:AL$381,H338:H$381))/12</f>
        <v>0</v>
      </c>
    </row>
    <row r="339" spans="1:39" x14ac:dyDescent="0.2">
      <c r="A339" s="7">
        <v>318</v>
      </c>
      <c r="B339" s="7">
        <v>159</v>
      </c>
      <c r="C339" s="7">
        <v>79.5</v>
      </c>
      <c r="D339" s="12">
        <f t="shared" si="83"/>
        <v>26.5</v>
      </c>
      <c r="E339" s="29">
        <f t="shared" si="101"/>
        <v>0</v>
      </c>
      <c r="F339" s="2">
        <f t="shared" si="84"/>
        <v>0</v>
      </c>
      <c r="G339" s="2">
        <f t="shared" si="92"/>
        <v>0</v>
      </c>
      <c r="H339" s="2">
        <f t="shared" si="93"/>
        <v>0</v>
      </c>
      <c r="I339" s="2">
        <f t="shared" ref="I339:I381" si="102">SUM(F339:H339)</f>
        <v>0</v>
      </c>
      <c r="J339" s="2">
        <f t="shared" si="99"/>
        <v>0</v>
      </c>
      <c r="K339" s="2">
        <f t="shared" si="85"/>
        <v>0</v>
      </c>
      <c r="L339" s="2">
        <f t="shared" si="85"/>
        <v>0</v>
      </c>
      <c r="M339" s="2"/>
      <c r="N339" s="28">
        <f t="shared" si="100"/>
        <v>0</v>
      </c>
      <c r="O339" s="2">
        <f t="shared" si="94"/>
        <v>0</v>
      </c>
      <c r="P339" s="2">
        <f t="shared" si="95"/>
        <v>0</v>
      </c>
      <c r="R339">
        <f t="shared" si="96"/>
        <v>318</v>
      </c>
      <c r="S339" s="89">
        <f t="shared" si="86"/>
        <v>0</v>
      </c>
      <c r="T339" s="89">
        <f>IF(AND(S339=0,S338&gt;0),SUM($G339:$H$381),S339)</f>
        <v>0</v>
      </c>
      <c r="U339" s="82">
        <f>SUM(T339:T$381)</f>
        <v>0</v>
      </c>
      <c r="V339" s="68">
        <f>localspline(R339,'BBG rates'!$G$10:$G$27,'BBG rates'!$K$10:$K$27)</f>
        <v>0.96782395232434282</v>
      </c>
      <c r="W339" s="68">
        <f>locallinterp(R339,'BBG rates'!$G$10:$G$27,'BBG rates'!$J$10:$J$27)</f>
        <v>0.11708</v>
      </c>
      <c r="X339" s="56">
        <f t="shared" si="97"/>
        <v>0.11701721987602554</v>
      </c>
      <c r="Y339" s="66">
        <f t="shared" si="87"/>
        <v>0</v>
      </c>
      <c r="Z339" s="72">
        <f t="shared" si="88"/>
        <v>0</v>
      </c>
      <c r="AA339" s="79">
        <f t="shared" si="89"/>
        <v>0</v>
      </c>
      <c r="AB339" s="81">
        <f t="shared" si="98"/>
        <v>0</v>
      </c>
      <c r="AD339" s="95">
        <f>locallinterp(R339,'BBG rates'!$N$10:$N$369,'BBG rates'!$P$10:$P$369)</f>
        <v>26.529083106691658</v>
      </c>
      <c r="AI339" s="185">
        <f t="shared" si="90"/>
        <v>318</v>
      </c>
      <c r="AJ339" s="127">
        <f>locallinterp(MIN(AI339,CAP_Senior*12),'BBG rates'!$X$24:$X$65,'BBG rates'!$Y$24:$Y$65)</f>
        <v>67.918742488467984</v>
      </c>
      <c r="AK339" s="127">
        <f>locallinterp(MIN(AI339,CAP_CB*12),'BBG rates'!$AA$25:$AA$40,'BBG rates'!$AC$25:$AC$40)</f>
        <v>11</v>
      </c>
      <c r="AL339" s="144">
        <f t="shared" si="91"/>
        <v>20.676186223039558</v>
      </c>
      <c r="AM339" s="142">
        <f>(SUMPRODUCT(AL339:AL$381,G339:G$381)+SUMPRODUCT(AL339:AL$381,H339:H$381))/12</f>
        <v>0</v>
      </c>
    </row>
    <row r="340" spans="1:39" x14ac:dyDescent="0.2">
      <c r="A340" s="7">
        <v>319</v>
      </c>
      <c r="B340" s="7">
        <v>159.5</v>
      </c>
      <c r="C340" s="7">
        <v>79.75</v>
      </c>
      <c r="D340" s="12">
        <f t="shared" si="83"/>
        <v>26.583333333333332</v>
      </c>
      <c r="E340" s="29">
        <f t="shared" si="101"/>
        <v>0</v>
      </c>
      <c r="F340" s="2">
        <f t="shared" si="84"/>
        <v>0</v>
      </c>
      <c r="G340" s="2">
        <f t="shared" si="92"/>
        <v>0</v>
      </c>
      <c r="H340" s="2">
        <f t="shared" si="93"/>
        <v>0</v>
      </c>
      <c r="I340" s="2">
        <f t="shared" si="102"/>
        <v>0</v>
      </c>
      <c r="J340" s="2">
        <f t="shared" si="99"/>
        <v>0</v>
      </c>
      <c r="K340" s="2">
        <f t="shared" si="85"/>
        <v>0</v>
      </c>
      <c r="L340" s="2">
        <f t="shared" si="85"/>
        <v>0</v>
      </c>
      <c r="M340" s="2"/>
      <c r="N340" s="28">
        <f t="shared" si="100"/>
        <v>0</v>
      </c>
      <c r="O340" s="2">
        <f t="shared" si="94"/>
        <v>0</v>
      </c>
      <c r="P340" s="2">
        <f t="shared" si="95"/>
        <v>0</v>
      </c>
      <c r="R340">
        <f t="shared" si="96"/>
        <v>319</v>
      </c>
      <c r="S340" s="89">
        <f t="shared" si="86"/>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7"/>
        <v>0.11674417922273861</v>
      </c>
      <c r="Y340" s="66">
        <f t="shared" si="87"/>
        <v>0</v>
      </c>
      <c r="Z340" s="72">
        <f t="shared" si="88"/>
        <v>0</v>
      </c>
      <c r="AA340" s="79">
        <f t="shared" si="89"/>
        <v>0</v>
      </c>
      <c r="AB340" s="81">
        <f t="shared" si="98"/>
        <v>0</v>
      </c>
      <c r="AD340" s="95">
        <f>locallinterp(R340,'BBG rates'!$N$10:$N$369,'BBG rates'!$P$10:$P$369)</f>
        <v>26.609732264469091</v>
      </c>
      <c r="AI340" s="185">
        <f t="shared" si="90"/>
        <v>319</v>
      </c>
      <c r="AJ340" s="127">
        <f>locallinterp(MIN(AI340,CAP_Senior*12),'BBG rates'!$X$24:$X$65,'BBG rates'!$Y$24:$Y$65)</f>
        <v>67.918742488467984</v>
      </c>
      <c r="AK340" s="127">
        <f>locallinterp(MIN(AI340,CAP_CB*12),'BBG rates'!$AA$25:$AA$40,'BBG rates'!$AC$25:$AC$40)</f>
        <v>11</v>
      </c>
      <c r="AL340" s="144">
        <f t="shared" si="91"/>
        <v>20.676186223039558</v>
      </c>
      <c r="AM340" s="142">
        <f>(SUMPRODUCT(AL340:AL$381,G340:G$381)+SUMPRODUCT(AL340:AL$381,H340:H$381))/12</f>
        <v>0</v>
      </c>
    </row>
    <row r="341" spans="1:39" x14ac:dyDescent="0.2">
      <c r="A341" s="7">
        <v>320</v>
      </c>
      <c r="B341" s="7">
        <v>160</v>
      </c>
      <c r="C341" s="7">
        <v>80</v>
      </c>
      <c r="D341" s="12">
        <f t="shared" si="83"/>
        <v>26.666666666666668</v>
      </c>
      <c r="E341" s="29">
        <f t="shared" si="101"/>
        <v>0</v>
      </c>
      <c r="F341" s="2">
        <f t="shared" si="84"/>
        <v>0</v>
      </c>
      <c r="G341" s="2">
        <f t="shared" si="92"/>
        <v>0</v>
      </c>
      <c r="H341" s="2">
        <f t="shared" si="93"/>
        <v>0</v>
      </c>
      <c r="I341" s="2">
        <f t="shared" si="102"/>
        <v>0</v>
      </c>
      <c r="J341" s="2">
        <f t="shared" si="99"/>
        <v>0</v>
      </c>
      <c r="K341" s="2">
        <f t="shared" si="85"/>
        <v>0</v>
      </c>
      <c r="L341" s="2">
        <f t="shared" si="85"/>
        <v>0</v>
      </c>
      <c r="M341" s="2"/>
      <c r="N341" s="28">
        <f t="shared" si="100"/>
        <v>0</v>
      </c>
      <c r="O341" s="2">
        <f t="shared" si="94"/>
        <v>0</v>
      </c>
      <c r="P341" s="2">
        <f t="shared" si="95"/>
        <v>0</v>
      </c>
      <c r="R341">
        <f t="shared" si="96"/>
        <v>320</v>
      </c>
      <c r="S341" s="89">
        <f t="shared" si="86"/>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7"/>
        <v>0.11647113788599839</v>
      </c>
      <c r="Y341" s="66">
        <f t="shared" si="87"/>
        <v>0</v>
      </c>
      <c r="Z341" s="72">
        <f t="shared" si="88"/>
        <v>0</v>
      </c>
      <c r="AA341" s="79">
        <f t="shared" si="89"/>
        <v>0</v>
      </c>
      <c r="AB341" s="81">
        <f t="shared" si="98"/>
        <v>0</v>
      </c>
      <c r="AD341" s="95">
        <f>locallinterp(R341,'BBG rates'!$N$10:$N$369,'BBG rates'!$P$10:$P$369)</f>
        <v>26.690378808308552</v>
      </c>
      <c r="AI341" s="185">
        <f t="shared" si="90"/>
        <v>320</v>
      </c>
      <c r="AJ341" s="127">
        <f>locallinterp(MIN(AI341,CAP_Senior*12),'BBG rates'!$X$24:$X$65,'BBG rates'!$Y$24:$Y$65)</f>
        <v>67.918742488467984</v>
      </c>
      <c r="AK341" s="127">
        <f>locallinterp(MIN(AI341,CAP_CB*12),'BBG rates'!$AA$25:$AA$40,'BBG rates'!$AC$25:$AC$40)</f>
        <v>11</v>
      </c>
      <c r="AL341" s="144">
        <f t="shared" si="91"/>
        <v>20.676186223039558</v>
      </c>
      <c r="AM341" s="142">
        <f>(SUMPRODUCT(AL341:AL$381,G341:G$381)+SUMPRODUCT(AL341:AL$381,H341:H$381))/12</f>
        <v>0</v>
      </c>
    </row>
    <row r="342" spans="1:39" x14ac:dyDescent="0.2">
      <c r="A342" s="7">
        <v>321</v>
      </c>
      <c r="B342" s="7">
        <v>160.5</v>
      </c>
      <c r="C342" s="7">
        <v>80.25</v>
      </c>
      <c r="D342" s="12">
        <f t="shared" ref="D342:D381" si="103">A342/12</f>
        <v>26.75</v>
      </c>
      <c r="E342" s="29">
        <f t="shared" si="101"/>
        <v>0</v>
      </c>
      <c r="F342" s="2">
        <f t="shared" ref="F342:F381" si="104">IF($A342&lt;=$I$8,-IPMT($G$11,1,$I$8-$A342+1,$E341),0)</f>
        <v>0</v>
      </c>
      <c r="G342" s="2">
        <f t="shared" si="92"/>
        <v>0</v>
      </c>
      <c r="H342" s="2">
        <f t="shared" si="93"/>
        <v>0</v>
      </c>
      <c r="I342" s="2">
        <f t="shared" si="102"/>
        <v>0</v>
      </c>
      <c r="J342" s="2">
        <f t="shared" si="99"/>
        <v>0</v>
      </c>
      <c r="K342" s="2">
        <f t="shared" ref="K342:L381" si="105">I342/(1+$F$12)^IF($I$7=1,$A342,IF($I$7=2,$B342,IF($I$7=4,$C342,$D342)))</f>
        <v>0</v>
      </c>
      <c r="L342" s="2">
        <f t="shared" si="105"/>
        <v>0</v>
      </c>
      <c r="M342" s="2"/>
      <c r="N342" s="28">
        <f t="shared" si="100"/>
        <v>0</v>
      </c>
      <c r="O342" s="2">
        <f t="shared" si="94"/>
        <v>0</v>
      </c>
      <c r="P342" s="2">
        <f t="shared" si="95"/>
        <v>0</v>
      </c>
      <c r="R342">
        <f t="shared" si="96"/>
        <v>321</v>
      </c>
      <c r="S342" s="89">
        <f t="shared" ref="S342:S381" si="106">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7"/>
        <v>0.11619809586607133</v>
      </c>
      <c r="Y342" s="66">
        <f t="shared" ref="Y342:Y380" si="107">T342*X342%/12+Y343</f>
        <v>0</v>
      </c>
      <c r="Z342" s="72">
        <f t="shared" ref="Z342:Z381" si="108">IF(U342=0,0,Y342*1200/U342)</f>
        <v>0</v>
      </c>
      <c r="AA342" s="79">
        <f t="shared" ref="AA342:AA381" si="109">T342*$AA$17%/12+AA343</f>
        <v>0</v>
      </c>
      <c r="AB342" s="81">
        <f t="shared" si="98"/>
        <v>0</v>
      </c>
      <c r="AD342" s="95">
        <f>locallinterp(R342,'BBG rates'!$N$10:$N$369,'BBG rates'!$P$10:$P$369)</f>
        <v>26.771022952080457</v>
      </c>
      <c r="AI342" s="185">
        <f t="shared" ref="AI342:AI381" si="110">A342</f>
        <v>321</v>
      </c>
      <c r="AJ342" s="127">
        <f>locallinterp(MIN(AI342,CAP_Senior*12),'BBG rates'!$X$24:$X$65,'BBG rates'!$Y$24:$Y$65)</f>
        <v>67.918742488467984</v>
      </c>
      <c r="AK342" s="127">
        <f>locallinterp(MIN(AI342,CAP_CB*12),'BBG rates'!$AA$25:$AA$40,'BBG rates'!$AC$25:$AC$40)</f>
        <v>11</v>
      </c>
      <c r="AL342" s="144">
        <f t="shared" ref="AL342:AL381" si="111">SUMPRODUCT(AJ342:AK342,$AJ$19:$AK$19)</f>
        <v>20.676186223039558</v>
      </c>
      <c r="AM342" s="142">
        <f>(SUMPRODUCT(AL342:AL$381,G342:G$381)+SUMPRODUCT(AL342:AL$381,H342:H$381))/12</f>
        <v>0</v>
      </c>
    </row>
    <row r="343" spans="1:39" x14ac:dyDescent="0.2">
      <c r="A343" s="7">
        <v>322</v>
      </c>
      <c r="B343" s="7">
        <v>161</v>
      </c>
      <c r="C343" s="7">
        <v>80.5</v>
      </c>
      <c r="D343" s="12">
        <f t="shared" si="103"/>
        <v>26.833333333333332</v>
      </c>
      <c r="E343" s="29">
        <f t="shared" si="101"/>
        <v>0</v>
      </c>
      <c r="F343" s="2">
        <f t="shared" si="104"/>
        <v>0</v>
      </c>
      <c r="G343" s="2">
        <f t="shared" ref="G343:G381" si="112">IF($A343&lt;=$I$8,-PPMT($G$11,1,$I$8-$A343+1,$E342),0)</f>
        <v>0</v>
      </c>
      <c r="H343" s="2">
        <f t="shared" ref="H343:H381" si="113">IF($A343&lt;=$I$8,(E342-G343)*$G$13,0)</f>
        <v>0</v>
      </c>
      <c r="I343" s="2">
        <f t="shared" si="102"/>
        <v>0</v>
      </c>
      <c r="J343" s="2">
        <f t="shared" si="99"/>
        <v>0</v>
      </c>
      <c r="K343" s="2">
        <f t="shared" si="105"/>
        <v>0</v>
      </c>
      <c r="L343" s="2">
        <f t="shared" si="105"/>
        <v>0</v>
      </c>
      <c r="M343" s="2"/>
      <c r="N343" s="28">
        <f t="shared" si="100"/>
        <v>0</v>
      </c>
      <c r="O343" s="2">
        <f t="shared" ref="O343:O381" si="114">IF($A343&lt;=$I$8,-IPMT($G$11,1,$I$8-$A343+1,$N342),0)</f>
        <v>0</v>
      </c>
      <c r="P343" s="2">
        <f t="shared" ref="P343:P381" si="115">IF($A343&lt;=$I$8,-PPMT($G$11,1,$I$8-$A343+1,$N342),0)</f>
        <v>0</v>
      </c>
      <c r="R343">
        <f t="shared" ref="R343:R381" si="116">ROUND(D343*12,1)</f>
        <v>322</v>
      </c>
      <c r="S343" s="89">
        <f t="shared" si="106"/>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7">((1+W343%)^(1/12)-1)*1200</f>
        <v>0.11592505316269097</v>
      </c>
      <c r="Y343" s="66">
        <f t="shared" si="107"/>
        <v>0</v>
      </c>
      <c r="Z343" s="72">
        <f t="shared" si="108"/>
        <v>0</v>
      </c>
      <c r="AA343" s="79">
        <f t="shared" si="109"/>
        <v>0</v>
      </c>
      <c r="AB343" s="81">
        <f t="shared" ref="AB343:AB381" si="118">IF(U343=0,0,AA343*1200/U343)</f>
        <v>0</v>
      </c>
      <c r="AD343" s="95">
        <f>locallinterp(R343,'BBG rates'!$N$10:$N$369,'BBG rates'!$P$10:$P$369)</f>
        <v>26.851664914125362</v>
      </c>
      <c r="AI343" s="185">
        <f t="shared" si="110"/>
        <v>322</v>
      </c>
      <c r="AJ343" s="127">
        <f>locallinterp(MIN(AI343,CAP_Senior*12),'BBG rates'!$X$24:$X$65,'BBG rates'!$Y$24:$Y$65)</f>
        <v>67.918742488467984</v>
      </c>
      <c r="AK343" s="127">
        <f>locallinterp(MIN(AI343,CAP_CB*12),'BBG rates'!$AA$25:$AA$40,'BBG rates'!$AC$25:$AC$40)</f>
        <v>11</v>
      </c>
      <c r="AL343" s="144">
        <f t="shared" si="111"/>
        <v>20.676186223039558</v>
      </c>
      <c r="AM343" s="142">
        <f>(SUMPRODUCT(AL343:AL$381,G343:G$381)+SUMPRODUCT(AL343:AL$381,H343:H$381))/12</f>
        <v>0</v>
      </c>
    </row>
    <row r="344" spans="1:39" x14ac:dyDescent="0.2">
      <c r="A344" s="7">
        <v>323</v>
      </c>
      <c r="B344" s="7">
        <v>161.5</v>
      </c>
      <c r="C344" s="7">
        <v>80.75</v>
      </c>
      <c r="D344" s="12">
        <f t="shared" si="103"/>
        <v>26.916666666666668</v>
      </c>
      <c r="E344" s="29">
        <f t="shared" si="101"/>
        <v>0</v>
      </c>
      <c r="F344" s="2">
        <f t="shared" si="104"/>
        <v>0</v>
      </c>
      <c r="G344" s="2">
        <f t="shared" si="112"/>
        <v>0</v>
      </c>
      <c r="H344" s="2">
        <f t="shared" si="113"/>
        <v>0</v>
      </c>
      <c r="I344" s="2">
        <f t="shared" si="102"/>
        <v>0</v>
      </c>
      <c r="J344" s="2">
        <f t="shared" ref="J344:J381" si="119">IF($I$7=1,I344*A344,IF($I$7=2,I344*B344,IF($I$7=4,I344*C344,I344*D344)))</f>
        <v>0</v>
      </c>
      <c r="K344" s="2">
        <f t="shared" si="105"/>
        <v>0</v>
      </c>
      <c r="L344" s="2">
        <f t="shared" si="105"/>
        <v>0</v>
      </c>
      <c r="M344" s="2"/>
      <c r="N344" s="28">
        <f t="shared" ref="N344:N381" si="120">IF($A344&lt;=$I$8,N343-P344,0)</f>
        <v>0</v>
      </c>
      <c r="O344" s="2">
        <f t="shared" si="114"/>
        <v>0</v>
      </c>
      <c r="P344" s="2">
        <f t="shared" si="115"/>
        <v>0</v>
      </c>
      <c r="R344">
        <f t="shared" si="116"/>
        <v>323</v>
      </c>
      <c r="S344" s="89">
        <f t="shared" si="106"/>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7"/>
        <v>0.11565200977612378</v>
      </c>
      <c r="Y344" s="66">
        <f t="shared" si="107"/>
        <v>0</v>
      </c>
      <c r="Z344" s="72">
        <f t="shared" si="108"/>
        <v>0</v>
      </c>
      <c r="AA344" s="79">
        <f t="shared" si="109"/>
        <v>0</v>
      </c>
      <c r="AB344" s="81">
        <f t="shared" si="118"/>
        <v>0</v>
      </c>
      <c r="AD344" s="95">
        <f>locallinterp(R344,'BBG rates'!$N$10:$N$369,'BBG rates'!$P$10:$P$369)</f>
        <v>26.932304902341833</v>
      </c>
      <c r="AI344" s="185">
        <f t="shared" si="110"/>
        <v>323</v>
      </c>
      <c r="AJ344" s="127">
        <f>locallinterp(MIN(AI344,CAP_Senior*12),'BBG rates'!$X$24:$X$65,'BBG rates'!$Y$24:$Y$65)</f>
        <v>67.918742488467984</v>
      </c>
      <c r="AK344" s="127">
        <f>locallinterp(MIN(AI344,CAP_CB*12),'BBG rates'!$AA$25:$AA$40,'BBG rates'!$AC$25:$AC$40)</f>
        <v>11</v>
      </c>
      <c r="AL344" s="144">
        <f t="shared" si="111"/>
        <v>20.676186223039558</v>
      </c>
      <c r="AM344" s="142">
        <f>(SUMPRODUCT(AL344:AL$381,G344:G$381)+SUMPRODUCT(AL344:AL$381,H344:H$381))/12</f>
        <v>0</v>
      </c>
    </row>
    <row r="345" spans="1:39" x14ac:dyDescent="0.2">
      <c r="A345" s="7">
        <v>324</v>
      </c>
      <c r="B345" s="7">
        <v>162</v>
      </c>
      <c r="C345" s="7">
        <v>81</v>
      </c>
      <c r="D345" s="12">
        <f t="shared" si="103"/>
        <v>27</v>
      </c>
      <c r="E345" s="29">
        <f t="shared" si="101"/>
        <v>0</v>
      </c>
      <c r="F345" s="2">
        <f t="shared" si="104"/>
        <v>0</v>
      </c>
      <c r="G345" s="2">
        <f t="shared" si="112"/>
        <v>0</v>
      </c>
      <c r="H345" s="2">
        <f t="shared" si="113"/>
        <v>0</v>
      </c>
      <c r="I345" s="2">
        <f t="shared" si="102"/>
        <v>0</v>
      </c>
      <c r="J345" s="2">
        <f t="shared" si="119"/>
        <v>0</v>
      </c>
      <c r="K345" s="2">
        <f t="shared" si="105"/>
        <v>0</v>
      </c>
      <c r="L345" s="2">
        <f t="shared" si="105"/>
        <v>0</v>
      </c>
      <c r="M345" s="2"/>
      <c r="N345" s="28">
        <f t="shared" si="120"/>
        <v>0</v>
      </c>
      <c r="O345" s="2">
        <f t="shared" si="114"/>
        <v>0</v>
      </c>
      <c r="P345" s="2">
        <f t="shared" si="115"/>
        <v>0</v>
      </c>
      <c r="R345">
        <f t="shared" si="116"/>
        <v>324</v>
      </c>
      <c r="S345" s="89">
        <f t="shared" si="106"/>
        <v>0</v>
      </c>
      <c r="T345" s="89">
        <f>IF(AND(S345=0,S344&gt;0),SUM($G345:$H$381),S345)</f>
        <v>0</v>
      </c>
      <c r="U345" s="82">
        <f>SUM(T345:T$381)</f>
        <v>0</v>
      </c>
      <c r="V345" s="68">
        <f>localspline(R345,'BBG rates'!$G$10:$G$27,'BBG rates'!$K$10:$K$27)</f>
        <v>0.96765860178725838</v>
      </c>
      <c r="W345" s="68">
        <f>locallinterp(R345,'BBG rates'!$G$10:$G$27,'BBG rates'!$J$10:$J$27)</f>
        <v>0.11544</v>
      </c>
      <c r="X345" s="56">
        <f t="shared" si="117"/>
        <v>0.11537896570610329</v>
      </c>
      <c r="Y345" s="66">
        <f t="shared" si="107"/>
        <v>0</v>
      </c>
      <c r="Z345" s="72">
        <f t="shared" si="108"/>
        <v>0</v>
      </c>
      <c r="AA345" s="79">
        <f t="shared" si="109"/>
        <v>0</v>
      </c>
      <c r="AB345" s="81">
        <f t="shared" si="118"/>
        <v>0</v>
      </c>
      <c r="AD345" s="95">
        <f>locallinterp(R345,'BBG rates'!$N$10:$N$369,'BBG rates'!$P$10:$P$369)</f>
        <v>27.012943119157438</v>
      </c>
      <c r="AI345" s="185">
        <f t="shared" si="110"/>
        <v>324</v>
      </c>
      <c r="AJ345" s="127">
        <f>locallinterp(MIN(AI345,CAP_Senior*12),'BBG rates'!$X$24:$X$65,'BBG rates'!$Y$24:$Y$65)</f>
        <v>67.918742488467984</v>
      </c>
      <c r="AK345" s="127">
        <f>locallinterp(MIN(AI345,CAP_CB*12),'BBG rates'!$AA$25:$AA$40,'BBG rates'!$AC$25:$AC$40)</f>
        <v>11</v>
      </c>
      <c r="AL345" s="144">
        <f t="shared" si="111"/>
        <v>20.676186223039558</v>
      </c>
      <c r="AM345" s="142">
        <f>(SUMPRODUCT(AL345:AL$381,G345:G$381)+SUMPRODUCT(AL345:AL$381,H345:H$381))/12</f>
        <v>0</v>
      </c>
    </row>
    <row r="346" spans="1:39" x14ac:dyDescent="0.2">
      <c r="A346" s="7">
        <v>325</v>
      </c>
      <c r="B346" s="7">
        <v>162.5</v>
      </c>
      <c r="C346" s="7">
        <v>81.25</v>
      </c>
      <c r="D346" s="12">
        <f t="shared" si="103"/>
        <v>27.083333333333332</v>
      </c>
      <c r="E346" s="29">
        <f t="shared" si="101"/>
        <v>0</v>
      </c>
      <c r="F346" s="2">
        <f t="shared" si="104"/>
        <v>0</v>
      </c>
      <c r="G346" s="2">
        <f t="shared" si="112"/>
        <v>0</v>
      </c>
      <c r="H346" s="2">
        <f t="shared" si="113"/>
        <v>0</v>
      </c>
      <c r="I346" s="2">
        <f t="shared" si="102"/>
        <v>0</v>
      </c>
      <c r="J346" s="2">
        <f t="shared" si="119"/>
        <v>0</v>
      </c>
      <c r="K346" s="2">
        <f t="shared" si="105"/>
        <v>0</v>
      </c>
      <c r="L346" s="2">
        <f t="shared" si="105"/>
        <v>0</v>
      </c>
      <c r="M346" s="2"/>
      <c r="N346" s="28">
        <f t="shared" si="120"/>
        <v>0</v>
      </c>
      <c r="O346" s="2">
        <f t="shared" si="114"/>
        <v>0</v>
      </c>
      <c r="P346" s="2">
        <f t="shared" si="115"/>
        <v>0</v>
      </c>
      <c r="R346">
        <f t="shared" si="116"/>
        <v>325</v>
      </c>
      <c r="S346" s="89">
        <f t="shared" si="106"/>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7"/>
        <v>0.11510592095289596</v>
      </c>
      <c r="Y346" s="66">
        <f t="shared" si="107"/>
        <v>0</v>
      </c>
      <c r="Z346" s="72">
        <f t="shared" si="108"/>
        <v>0</v>
      </c>
      <c r="AA346" s="79">
        <f t="shared" si="109"/>
        <v>0</v>
      </c>
      <c r="AB346" s="81">
        <f t="shared" si="118"/>
        <v>0</v>
      </c>
      <c r="AD346" s="95">
        <f>locallinterp(R346,'BBG rates'!$N$10:$N$369,'BBG rates'!$P$10:$P$369)</f>
        <v>27.093579756561429</v>
      </c>
      <c r="AI346" s="185">
        <f t="shared" si="110"/>
        <v>325</v>
      </c>
      <c r="AJ346" s="127">
        <f>locallinterp(MIN(AI346,CAP_Senior*12),'BBG rates'!$X$24:$X$65,'BBG rates'!$Y$24:$Y$65)</f>
        <v>67.918742488467984</v>
      </c>
      <c r="AK346" s="127">
        <f>locallinterp(MIN(AI346,CAP_CB*12),'BBG rates'!$AA$25:$AA$40,'BBG rates'!$AC$25:$AC$40)</f>
        <v>11</v>
      </c>
      <c r="AL346" s="144">
        <f t="shared" si="111"/>
        <v>20.676186223039558</v>
      </c>
      <c r="AM346" s="142">
        <f>(SUMPRODUCT(AL346:AL$381,G346:G$381)+SUMPRODUCT(AL346:AL$381,H346:H$381))/12</f>
        <v>0</v>
      </c>
    </row>
    <row r="347" spans="1:39" x14ac:dyDescent="0.2">
      <c r="A347" s="7">
        <v>326</v>
      </c>
      <c r="B347" s="7">
        <v>163</v>
      </c>
      <c r="C347" s="7">
        <v>81.5</v>
      </c>
      <c r="D347" s="12">
        <f t="shared" si="103"/>
        <v>27.166666666666668</v>
      </c>
      <c r="E347" s="29">
        <f t="shared" si="101"/>
        <v>0</v>
      </c>
      <c r="F347" s="2">
        <f t="shared" si="104"/>
        <v>0</v>
      </c>
      <c r="G347" s="2">
        <f t="shared" si="112"/>
        <v>0</v>
      </c>
      <c r="H347" s="2">
        <f t="shared" si="113"/>
        <v>0</v>
      </c>
      <c r="I347" s="2">
        <f t="shared" si="102"/>
        <v>0</v>
      </c>
      <c r="J347" s="2">
        <f t="shared" si="119"/>
        <v>0</v>
      </c>
      <c r="K347" s="2">
        <f t="shared" si="105"/>
        <v>0</v>
      </c>
      <c r="L347" s="2">
        <f t="shared" si="105"/>
        <v>0</v>
      </c>
      <c r="M347" s="2"/>
      <c r="N347" s="28">
        <f t="shared" si="120"/>
        <v>0</v>
      </c>
      <c r="O347" s="2">
        <f t="shared" si="114"/>
        <v>0</v>
      </c>
      <c r="P347" s="2">
        <f t="shared" si="115"/>
        <v>0</v>
      </c>
      <c r="R347">
        <f t="shared" si="116"/>
        <v>326</v>
      </c>
      <c r="S347" s="89">
        <f t="shared" si="106"/>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7"/>
        <v>0.11483287551623533</v>
      </c>
      <c r="Y347" s="66">
        <f t="shared" si="107"/>
        <v>0</v>
      </c>
      <c r="Z347" s="72">
        <f t="shared" si="108"/>
        <v>0</v>
      </c>
      <c r="AA347" s="79">
        <f t="shared" si="109"/>
        <v>0</v>
      </c>
      <c r="AB347" s="81">
        <f t="shared" si="118"/>
        <v>0</v>
      </c>
      <c r="AD347" s="95">
        <f>locallinterp(R347,'BBG rates'!$N$10:$N$369,'BBG rates'!$P$10:$P$369)</f>
        <v>27.174215006040271</v>
      </c>
      <c r="AI347" s="185">
        <f t="shared" si="110"/>
        <v>326</v>
      </c>
      <c r="AJ347" s="127">
        <f>locallinterp(MIN(AI347,CAP_Senior*12),'BBG rates'!$X$24:$X$65,'BBG rates'!$Y$24:$Y$65)</f>
        <v>67.918742488467984</v>
      </c>
      <c r="AK347" s="127">
        <f>locallinterp(MIN(AI347,CAP_CB*12),'BBG rates'!$AA$25:$AA$40,'BBG rates'!$AC$25:$AC$40)</f>
        <v>11</v>
      </c>
      <c r="AL347" s="144">
        <f t="shared" si="111"/>
        <v>20.676186223039558</v>
      </c>
      <c r="AM347" s="142">
        <f>(SUMPRODUCT(AL347:AL$381,G347:G$381)+SUMPRODUCT(AL347:AL$381,H347:H$381))/12</f>
        <v>0</v>
      </c>
    </row>
    <row r="348" spans="1:39" x14ac:dyDescent="0.2">
      <c r="A348" s="7">
        <v>327</v>
      </c>
      <c r="B348" s="7">
        <v>163.5</v>
      </c>
      <c r="C348" s="7">
        <v>81.75</v>
      </c>
      <c r="D348" s="12">
        <f t="shared" si="103"/>
        <v>27.25</v>
      </c>
      <c r="E348" s="29">
        <f t="shared" si="101"/>
        <v>0</v>
      </c>
      <c r="F348" s="2">
        <f t="shared" si="104"/>
        <v>0</v>
      </c>
      <c r="G348" s="2">
        <f t="shared" si="112"/>
        <v>0</v>
      </c>
      <c r="H348" s="2">
        <f t="shared" si="113"/>
        <v>0</v>
      </c>
      <c r="I348" s="2">
        <f t="shared" si="102"/>
        <v>0</v>
      </c>
      <c r="J348" s="2">
        <f t="shared" si="119"/>
        <v>0</v>
      </c>
      <c r="K348" s="2">
        <f t="shared" si="105"/>
        <v>0</v>
      </c>
      <c r="L348" s="2">
        <f t="shared" si="105"/>
        <v>0</v>
      </c>
      <c r="M348" s="2"/>
      <c r="N348" s="28">
        <f t="shared" si="120"/>
        <v>0</v>
      </c>
      <c r="O348" s="2">
        <f t="shared" si="114"/>
        <v>0</v>
      </c>
      <c r="P348" s="2">
        <f t="shared" si="115"/>
        <v>0</v>
      </c>
      <c r="R348">
        <f t="shared" si="116"/>
        <v>327</v>
      </c>
      <c r="S348" s="89">
        <f t="shared" si="106"/>
        <v>0</v>
      </c>
      <c r="T348" s="89">
        <f>IF(AND(S348=0,S347&gt;0),SUM($G348:$H$381),S348)</f>
        <v>0</v>
      </c>
      <c r="U348" s="82">
        <f>SUM(T348:T$381)</f>
        <v>0</v>
      </c>
      <c r="V348" s="68">
        <f>localspline(R348,'BBG rates'!$G$10:$G$27,'BBG rates'!$K$10:$K$27)</f>
        <v>0.96760863042313483</v>
      </c>
      <c r="W348" s="68">
        <f>locallinterp(R348,'BBG rates'!$G$10:$G$27,'BBG rates'!$J$10:$J$27)</f>
        <v>0.11462</v>
      </c>
      <c r="X348" s="56">
        <f t="shared" si="117"/>
        <v>0.11455982939612142</v>
      </c>
      <c r="Y348" s="66">
        <f t="shared" si="107"/>
        <v>0</v>
      </c>
      <c r="Z348" s="72">
        <f t="shared" si="108"/>
        <v>0</v>
      </c>
      <c r="AA348" s="79">
        <f t="shared" si="109"/>
        <v>0</v>
      </c>
      <c r="AB348" s="81">
        <f t="shared" si="118"/>
        <v>0</v>
      </c>
      <c r="AD348" s="95">
        <f>locallinterp(R348,'BBG rates'!$N$10:$N$369,'BBG rates'!$P$10:$P$369)</f>
        <v>27.25484905857553</v>
      </c>
      <c r="AI348" s="185">
        <f t="shared" si="110"/>
        <v>327</v>
      </c>
      <c r="AJ348" s="127">
        <f>locallinterp(MIN(AI348,CAP_Senior*12),'BBG rates'!$X$24:$X$65,'BBG rates'!$Y$24:$Y$65)</f>
        <v>67.918742488467984</v>
      </c>
      <c r="AK348" s="127">
        <f>locallinterp(MIN(AI348,CAP_CB*12),'BBG rates'!$AA$25:$AA$40,'BBG rates'!$AC$25:$AC$40)</f>
        <v>11</v>
      </c>
      <c r="AL348" s="144">
        <f t="shared" si="111"/>
        <v>20.676186223039558</v>
      </c>
      <c r="AM348" s="142">
        <f>(SUMPRODUCT(AL348:AL$381,G348:G$381)+SUMPRODUCT(AL348:AL$381,H348:H$381))/12</f>
        <v>0</v>
      </c>
    </row>
    <row r="349" spans="1:39" x14ac:dyDescent="0.2">
      <c r="A349" s="7">
        <v>328</v>
      </c>
      <c r="B349" s="7">
        <v>164</v>
      </c>
      <c r="C349" s="7">
        <v>82</v>
      </c>
      <c r="D349" s="12">
        <f t="shared" si="103"/>
        <v>27.333333333333332</v>
      </c>
      <c r="E349" s="29">
        <f t="shared" si="101"/>
        <v>0</v>
      </c>
      <c r="F349" s="2">
        <f t="shared" si="104"/>
        <v>0</v>
      </c>
      <c r="G349" s="2">
        <f t="shared" si="112"/>
        <v>0</v>
      </c>
      <c r="H349" s="2">
        <f t="shared" si="113"/>
        <v>0</v>
      </c>
      <c r="I349" s="2">
        <f t="shared" si="102"/>
        <v>0</v>
      </c>
      <c r="J349" s="2">
        <f t="shared" si="119"/>
        <v>0</v>
      </c>
      <c r="K349" s="2">
        <f t="shared" si="105"/>
        <v>0</v>
      </c>
      <c r="L349" s="2">
        <f t="shared" si="105"/>
        <v>0</v>
      </c>
      <c r="M349" s="2"/>
      <c r="N349" s="28">
        <f t="shared" si="120"/>
        <v>0</v>
      </c>
      <c r="O349" s="2">
        <f t="shared" si="114"/>
        <v>0</v>
      </c>
      <c r="P349" s="2">
        <f t="shared" si="115"/>
        <v>0</v>
      </c>
      <c r="R349">
        <f t="shared" si="116"/>
        <v>328</v>
      </c>
      <c r="S349" s="89">
        <f t="shared" si="106"/>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7"/>
        <v>0.11428678259282066</v>
      </c>
      <c r="Y349" s="66">
        <f t="shared" si="107"/>
        <v>0</v>
      </c>
      <c r="Z349" s="72">
        <f t="shared" si="108"/>
        <v>0</v>
      </c>
      <c r="AA349" s="79">
        <f t="shared" si="109"/>
        <v>0</v>
      </c>
      <c r="AB349" s="81">
        <f t="shared" si="118"/>
        <v>0</v>
      </c>
      <c r="AD349" s="95">
        <f>locallinterp(R349,'BBG rates'!$N$10:$N$369,'BBG rates'!$P$10:$P$369)</f>
        <v>27.335482094710713</v>
      </c>
      <c r="AI349" s="185">
        <f t="shared" si="110"/>
        <v>328</v>
      </c>
      <c r="AJ349" s="127">
        <f>locallinterp(MIN(AI349,CAP_Senior*12),'BBG rates'!$X$24:$X$65,'BBG rates'!$Y$24:$Y$65)</f>
        <v>67.918742488467984</v>
      </c>
      <c r="AK349" s="127">
        <f>locallinterp(MIN(AI349,CAP_CB*12),'BBG rates'!$AA$25:$AA$40,'BBG rates'!$AC$25:$AC$40)</f>
        <v>11</v>
      </c>
      <c r="AL349" s="144">
        <f t="shared" si="111"/>
        <v>20.676186223039558</v>
      </c>
      <c r="AM349" s="142">
        <f>(SUMPRODUCT(AL349:AL$381,G349:G$381)+SUMPRODUCT(AL349:AL$381,H349:H$381))/12</f>
        <v>0</v>
      </c>
    </row>
    <row r="350" spans="1:39" x14ac:dyDescent="0.2">
      <c r="A350" s="7">
        <v>329</v>
      </c>
      <c r="B350" s="7">
        <v>164.5</v>
      </c>
      <c r="C350" s="7">
        <v>82.25</v>
      </c>
      <c r="D350" s="12">
        <f t="shared" si="103"/>
        <v>27.416666666666668</v>
      </c>
      <c r="E350" s="29">
        <f t="shared" si="101"/>
        <v>0</v>
      </c>
      <c r="F350" s="2">
        <f t="shared" si="104"/>
        <v>0</v>
      </c>
      <c r="G350" s="2">
        <f t="shared" si="112"/>
        <v>0</v>
      </c>
      <c r="H350" s="2">
        <f t="shared" si="113"/>
        <v>0</v>
      </c>
      <c r="I350" s="2">
        <f t="shared" si="102"/>
        <v>0</v>
      </c>
      <c r="J350" s="2">
        <f t="shared" si="119"/>
        <v>0</v>
      </c>
      <c r="K350" s="2">
        <f t="shared" si="105"/>
        <v>0</v>
      </c>
      <c r="L350" s="2">
        <f t="shared" si="105"/>
        <v>0</v>
      </c>
      <c r="M350" s="2"/>
      <c r="N350" s="28">
        <f t="shared" si="120"/>
        <v>0</v>
      </c>
      <c r="O350" s="2">
        <f t="shared" si="114"/>
        <v>0</v>
      </c>
      <c r="P350" s="2">
        <f t="shared" si="115"/>
        <v>0</v>
      </c>
      <c r="R350">
        <f t="shared" si="116"/>
        <v>329</v>
      </c>
      <c r="S350" s="89">
        <f t="shared" si="106"/>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7"/>
        <v>0.1140137351060666</v>
      </c>
      <c r="Y350" s="66">
        <f t="shared" si="107"/>
        <v>0</v>
      </c>
      <c r="Z350" s="72">
        <f t="shared" si="108"/>
        <v>0</v>
      </c>
      <c r="AA350" s="79">
        <f t="shared" si="109"/>
        <v>0</v>
      </c>
      <c r="AB350" s="81">
        <f t="shared" si="118"/>
        <v>0</v>
      </c>
      <c r="AD350" s="95">
        <f>locallinterp(R350,'BBG rates'!$N$10:$N$369,'BBG rates'!$P$10:$P$369)</f>
        <v>27.416114284553597</v>
      </c>
      <c r="AI350" s="185">
        <f t="shared" si="110"/>
        <v>329</v>
      </c>
      <c r="AJ350" s="127">
        <f>locallinterp(MIN(AI350,CAP_Senior*12),'BBG rates'!$X$24:$X$65,'BBG rates'!$Y$24:$Y$65)</f>
        <v>67.918742488467984</v>
      </c>
      <c r="AK350" s="127">
        <f>locallinterp(MIN(AI350,CAP_CB*12),'BBG rates'!$AA$25:$AA$40,'BBG rates'!$AC$25:$AC$40)</f>
        <v>11</v>
      </c>
      <c r="AL350" s="144">
        <f t="shared" si="111"/>
        <v>20.676186223039558</v>
      </c>
      <c r="AM350" s="142">
        <f>(SUMPRODUCT(AL350:AL$381,G350:G$381)+SUMPRODUCT(AL350:AL$381,H350:H$381))/12</f>
        <v>0</v>
      </c>
    </row>
    <row r="351" spans="1:39" x14ac:dyDescent="0.2">
      <c r="A351" s="7">
        <v>330</v>
      </c>
      <c r="B351" s="7">
        <v>165</v>
      </c>
      <c r="C351" s="7">
        <v>82.5</v>
      </c>
      <c r="D351" s="12">
        <f t="shared" si="103"/>
        <v>27.5</v>
      </c>
      <c r="E351" s="29">
        <f t="shared" si="101"/>
        <v>0</v>
      </c>
      <c r="F351" s="2">
        <f t="shared" si="104"/>
        <v>0</v>
      </c>
      <c r="G351" s="2">
        <f t="shared" si="112"/>
        <v>0</v>
      </c>
      <c r="H351" s="2">
        <f t="shared" si="113"/>
        <v>0</v>
      </c>
      <c r="I351" s="2">
        <f t="shared" si="102"/>
        <v>0</v>
      </c>
      <c r="J351" s="2">
        <f t="shared" si="119"/>
        <v>0</v>
      </c>
      <c r="K351" s="2">
        <f t="shared" si="105"/>
        <v>0</v>
      </c>
      <c r="L351" s="2">
        <f t="shared" si="105"/>
        <v>0</v>
      </c>
      <c r="M351" s="2"/>
      <c r="N351" s="28">
        <f t="shared" si="120"/>
        <v>0</v>
      </c>
      <c r="O351" s="2">
        <f t="shared" si="114"/>
        <v>0</v>
      </c>
      <c r="P351" s="2">
        <f t="shared" si="115"/>
        <v>0</v>
      </c>
      <c r="R351">
        <f t="shared" si="116"/>
        <v>330</v>
      </c>
      <c r="S351" s="89">
        <f t="shared" si="106"/>
        <v>0</v>
      </c>
      <c r="T351" s="89">
        <f>IF(AND(S351=0,S350&gt;0),SUM($G351:$H$381),S351)</f>
        <v>0</v>
      </c>
      <c r="U351" s="82">
        <f>SUM(T351:T$381)</f>
        <v>0</v>
      </c>
      <c r="V351" s="68">
        <f>localspline(R351,'BBG rates'!$G$10:$G$27,'BBG rates'!$K$10:$K$27)</f>
        <v>0.96757821740857253</v>
      </c>
      <c r="W351" s="68">
        <f>locallinterp(R351,'BBG rates'!$G$10:$G$27,'BBG rates'!$J$10:$J$27)</f>
        <v>0.1138</v>
      </c>
      <c r="X351" s="56">
        <f t="shared" si="117"/>
        <v>0.11374068693612571</v>
      </c>
      <c r="Y351" s="66">
        <f t="shared" si="107"/>
        <v>0</v>
      </c>
      <c r="Z351" s="72">
        <f t="shared" si="108"/>
        <v>0</v>
      </c>
      <c r="AA351" s="79">
        <f t="shared" si="109"/>
        <v>0</v>
      </c>
      <c r="AB351" s="81">
        <f t="shared" si="118"/>
        <v>0</v>
      </c>
      <c r="AD351" s="95">
        <f>locallinterp(R351,'BBG rates'!$N$10:$N$369,'BBG rates'!$P$10:$P$369)</f>
        <v>27.496745802670979</v>
      </c>
      <c r="AI351" s="185">
        <f t="shared" si="110"/>
        <v>330</v>
      </c>
      <c r="AJ351" s="127">
        <f>locallinterp(MIN(AI351,CAP_Senior*12),'BBG rates'!$X$24:$X$65,'BBG rates'!$Y$24:$Y$65)</f>
        <v>67.918742488467984</v>
      </c>
      <c r="AK351" s="127">
        <f>locallinterp(MIN(AI351,CAP_CB*12),'BBG rates'!$AA$25:$AA$40,'BBG rates'!$AC$25:$AC$40)</f>
        <v>11</v>
      </c>
      <c r="AL351" s="144">
        <f t="shared" si="111"/>
        <v>20.676186223039558</v>
      </c>
      <c r="AM351" s="142">
        <f>(SUMPRODUCT(AL351:AL$381,G351:G$381)+SUMPRODUCT(AL351:AL$381,H351:H$381))/12</f>
        <v>0</v>
      </c>
    </row>
    <row r="352" spans="1:39" x14ac:dyDescent="0.2">
      <c r="A352" s="7">
        <v>331</v>
      </c>
      <c r="B352" s="7">
        <v>165.5</v>
      </c>
      <c r="C352" s="7">
        <v>82.75</v>
      </c>
      <c r="D352" s="12">
        <f t="shared" si="103"/>
        <v>27.583333333333332</v>
      </c>
      <c r="E352" s="29">
        <f t="shared" si="101"/>
        <v>0</v>
      </c>
      <c r="F352" s="2">
        <f t="shared" si="104"/>
        <v>0</v>
      </c>
      <c r="G352" s="2">
        <f t="shared" si="112"/>
        <v>0</v>
      </c>
      <c r="H352" s="2">
        <f t="shared" si="113"/>
        <v>0</v>
      </c>
      <c r="I352" s="2">
        <f t="shared" si="102"/>
        <v>0</v>
      </c>
      <c r="J352" s="2">
        <f t="shared" si="119"/>
        <v>0</v>
      </c>
      <c r="K352" s="2">
        <f t="shared" si="105"/>
        <v>0</v>
      </c>
      <c r="L352" s="2">
        <f t="shared" si="105"/>
        <v>0</v>
      </c>
      <c r="M352" s="2"/>
      <c r="N352" s="28">
        <f t="shared" si="120"/>
        <v>0</v>
      </c>
      <c r="O352" s="2">
        <f t="shared" si="114"/>
        <v>0</v>
      </c>
      <c r="P352" s="2">
        <f t="shared" si="115"/>
        <v>0</v>
      </c>
      <c r="R352">
        <f t="shared" si="116"/>
        <v>331</v>
      </c>
      <c r="S352" s="89">
        <f t="shared" si="106"/>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7"/>
        <v>0.11346763808273153</v>
      </c>
      <c r="Y352" s="66">
        <f t="shared" si="107"/>
        <v>0</v>
      </c>
      <c r="Z352" s="72">
        <f t="shared" si="108"/>
        <v>0</v>
      </c>
      <c r="AA352" s="79">
        <f t="shared" si="109"/>
        <v>0</v>
      </c>
      <c r="AB352" s="81">
        <f t="shared" si="118"/>
        <v>0</v>
      </c>
      <c r="AD352" s="95">
        <f>locallinterp(R352,'BBG rates'!$N$10:$N$369,'BBG rates'!$P$10:$P$369)</f>
        <v>27.577376810711542</v>
      </c>
      <c r="AI352" s="185">
        <f t="shared" si="110"/>
        <v>331</v>
      </c>
      <c r="AJ352" s="127">
        <f>locallinterp(MIN(AI352,CAP_Senior*12),'BBG rates'!$X$24:$X$65,'BBG rates'!$Y$24:$Y$65)</f>
        <v>67.918742488467984</v>
      </c>
      <c r="AK352" s="127">
        <f>locallinterp(MIN(AI352,CAP_CB*12),'BBG rates'!$AA$25:$AA$40,'BBG rates'!$AC$25:$AC$40)</f>
        <v>11</v>
      </c>
      <c r="AL352" s="144">
        <f t="shared" si="111"/>
        <v>20.676186223039558</v>
      </c>
      <c r="AM352" s="142">
        <f>(SUMPRODUCT(AL352:AL$381,G352:G$381)+SUMPRODUCT(AL352:AL$381,H352:H$381))/12</f>
        <v>0</v>
      </c>
    </row>
    <row r="353" spans="1:39" x14ac:dyDescent="0.2">
      <c r="A353" s="7">
        <v>332</v>
      </c>
      <c r="B353" s="7">
        <v>166</v>
      </c>
      <c r="C353" s="7">
        <v>83</v>
      </c>
      <c r="D353" s="12">
        <f t="shared" si="103"/>
        <v>27.666666666666668</v>
      </c>
      <c r="E353" s="29">
        <f t="shared" si="101"/>
        <v>0</v>
      </c>
      <c r="F353" s="2">
        <f t="shared" si="104"/>
        <v>0</v>
      </c>
      <c r="G353" s="2">
        <f t="shared" si="112"/>
        <v>0</v>
      </c>
      <c r="H353" s="2">
        <f t="shared" si="113"/>
        <v>0</v>
      </c>
      <c r="I353" s="2">
        <f t="shared" si="102"/>
        <v>0</v>
      </c>
      <c r="J353" s="2">
        <f t="shared" si="119"/>
        <v>0</v>
      </c>
      <c r="K353" s="2">
        <f t="shared" si="105"/>
        <v>0</v>
      </c>
      <c r="L353" s="2">
        <f t="shared" si="105"/>
        <v>0</v>
      </c>
      <c r="M353" s="2"/>
      <c r="N353" s="28">
        <f t="shared" si="120"/>
        <v>0</v>
      </c>
      <c r="O353" s="2">
        <f t="shared" si="114"/>
        <v>0</v>
      </c>
      <c r="P353" s="2">
        <f t="shared" si="115"/>
        <v>0</v>
      </c>
      <c r="R353">
        <f t="shared" si="116"/>
        <v>332</v>
      </c>
      <c r="S353" s="89">
        <f t="shared" si="106"/>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7"/>
        <v>0.11319458854588405</v>
      </c>
      <c r="Y353" s="66">
        <f t="shared" si="107"/>
        <v>0</v>
      </c>
      <c r="Z353" s="72">
        <f t="shared" si="108"/>
        <v>0</v>
      </c>
      <c r="AA353" s="79">
        <f t="shared" si="109"/>
        <v>0</v>
      </c>
      <c r="AB353" s="81">
        <f t="shared" si="118"/>
        <v>0</v>
      </c>
      <c r="AD353" s="95">
        <f>locallinterp(R353,'BBG rates'!$N$10:$N$369,'BBG rates'!$P$10:$P$369)</f>
        <v>27.658007469816777</v>
      </c>
      <c r="AI353" s="185">
        <f t="shared" si="110"/>
        <v>332</v>
      </c>
      <c r="AJ353" s="127">
        <f>locallinterp(MIN(AI353,CAP_Senior*12),'BBG rates'!$X$24:$X$65,'BBG rates'!$Y$24:$Y$65)</f>
        <v>67.918742488467984</v>
      </c>
      <c r="AK353" s="127">
        <f>locallinterp(MIN(AI353,CAP_CB*12),'BBG rates'!$AA$25:$AA$40,'BBG rates'!$AC$25:$AC$40)</f>
        <v>11</v>
      </c>
      <c r="AL353" s="144">
        <f t="shared" si="111"/>
        <v>20.676186223039558</v>
      </c>
      <c r="AM353" s="142">
        <f>(SUMPRODUCT(AL353:AL$381,G353:G$381)+SUMPRODUCT(AL353:AL$381,H353:H$381))/12</f>
        <v>0</v>
      </c>
    </row>
    <row r="354" spans="1:39" x14ac:dyDescent="0.2">
      <c r="A354" s="7">
        <v>333</v>
      </c>
      <c r="B354" s="7">
        <v>166.5</v>
      </c>
      <c r="C354" s="7">
        <v>83.25</v>
      </c>
      <c r="D354" s="12">
        <f t="shared" si="103"/>
        <v>27.75</v>
      </c>
      <c r="E354" s="29">
        <f t="shared" si="101"/>
        <v>0</v>
      </c>
      <c r="F354" s="2">
        <f t="shared" si="104"/>
        <v>0</v>
      </c>
      <c r="G354" s="2">
        <f t="shared" si="112"/>
        <v>0</v>
      </c>
      <c r="H354" s="2">
        <f t="shared" si="113"/>
        <v>0</v>
      </c>
      <c r="I354" s="2">
        <f t="shared" si="102"/>
        <v>0</v>
      </c>
      <c r="J354" s="2">
        <f t="shared" si="119"/>
        <v>0</v>
      </c>
      <c r="K354" s="2">
        <f t="shared" si="105"/>
        <v>0</v>
      </c>
      <c r="L354" s="2">
        <f t="shared" si="105"/>
        <v>0</v>
      </c>
      <c r="M354" s="2"/>
      <c r="N354" s="28">
        <f t="shared" si="120"/>
        <v>0</v>
      </c>
      <c r="O354" s="2">
        <f t="shared" si="114"/>
        <v>0</v>
      </c>
      <c r="P354" s="2">
        <f t="shared" si="115"/>
        <v>0</v>
      </c>
      <c r="R354">
        <f t="shared" si="116"/>
        <v>333</v>
      </c>
      <c r="S354" s="89">
        <f t="shared" si="106"/>
        <v>0</v>
      </c>
      <c r="T354" s="89">
        <f>IF(AND(S354=0,S353&gt;0),SUM($G354:$H$381),S354)</f>
        <v>0</v>
      </c>
      <c r="U354" s="82">
        <f>SUM(T354:T$381)</f>
        <v>0</v>
      </c>
      <c r="V354" s="68">
        <f>localspline(R354,'BBG rates'!$G$10:$G$27,'BBG rates'!$K$10:$K$27)</f>
        <v>0.96756550072304581</v>
      </c>
      <c r="W354" s="68">
        <f>locallinterp(R354,'BBG rates'!$G$10:$G$27,'BBG rates'!$J$10:$J$27)</f>
        <v>0.11298</v>
      </c>
      <c r="X354" s="56">
        <f t="shared" si="117"/>
        <v>0.11292153832584972</v>
      </c>
      <c r="Y354" s="66">
        <f t="shared" si="107"/>
        <v>0</v>
      </c>
      <c r="Z354" s="72">
        <f t="shared" si="108"/>
        <v>0</v>
      </c>
      <c r="AA354" s="79">
        <f t="shared" si="109"/>
        <v>0</v>
      </c>
      <c r="AB354" s="81">
        <f t="shared" si="118"/>
        <v>0</v>
      </c>
      <c r="AD354" s="95">
        <f>locallinterp(R354,'BBG rates'!$N$10:$N$369,'BBG rates'!$P$10:$P$369)</f>
        <v>27.738637928210363</v>
      </c>
      <c r="AI354" s="185">
        <f t="shared" si="110"/>
        <v>333</v>
      </c>
      <c r="AJ354" s="127">
        <f>locallinterp(MIN(AI354,CAP_Senior*12),'BBG rates'!$X$24:$X$65,'BBG rates'!$Y$24:$Y$65)</f>
        <v>67.918742488467984</v>
      </c>
      <c r="AK354" s="127">
        <f>locallinterp(MIN(AI354,CAP_CB*12),'BBG rates'!$AA$25:$AA$40,'BBG rates'!$AC$25:$AC$40)</f>
        <v>11</v>
      </c>
      <c r="AL354" s="144">
        <f t="shared" si="111"/>
        <v>20.676186223039558</v>
      </c>
      <c r="AM354" s="142">
        <f>(SUMPRODUCT(AL354:AL$381,G354:G$381)+SUMPRODUCT(AL354:AL$381,H354:H$381))/12</f>
        <v>0</v>
      </c>
    </row>
    <row r="355" spans="1:39" x14ac:dyDescent="0.2">
      <c r="A355" s="7">
        <v>334</v>
      </c>
      <c r="B355" s="7">
        <v>167</v>
      </c>
      <c r="C355" s="7">
        <v>83.5</v>
      </c>
      <c r="D355" s="12">
        <f t="shared" si="103"/>
        <v>27.833333333333332</v>
      </c>
      <c r="E355" s="29">
        <f t="shared" si="101"/>
        <v>0</v>
      </c>
      <c r="F355" s="2">
        <f t="shared" si="104"/>
        <v>0</v>
      </c>
      <c r="G355" s="2">
        <f t="shared" si="112"/>
        <v>0</v>
      </c>
      <c r="H355" s="2">
        <f t="shared" si="113"/>
        <v>0</v>
      </c>
      <c r="I355" s="2">
        <f t="shared" si="102"/>
        <v>0</v>
      </c>
      <c r="J355" s="2">
        <f t="shared" si="119"/>
        <v>0</v>
      </c>
      <c r="K355" s="2">
        <f t="shared" si="105"/>
        <v>0</v>
      </c>
      <c r="L355" s="2">
        <f t="shared" si="105"/>
        <v>0</v>
      </c>
      <c r="M355" s="2"/>
      <c r="N355" s="28">
        <f t="shared" si="120"/>
        <v>0</v>
      </c>
      <c r="O355" s="2">
        <f t="shared" si="114"/>
        <v>0</v>
      </c>
      <c r="P355" s="2">
        <f t="shared" si="115"/>
        <v>0</v>
      </c>
      <c r="R355">
        <f t="shared" si="116"/>
        <v>334</v>
      </c>
      <c r="S355" s="89">
        <f t="shared" si="106"/>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7"/>
        <v>0.11264848742236211</v>
      </c>
      <c r="Y355" s="66">
        <f t="shared" si="107"/>
        <v>0</v>
      </c>
      <c r="Z355" s="72">
        <f t="shared" si="108"/>
        <v>0</v>
      </c>
      <c r="AA355" s="79">
        <f t="shared" si="109"/>
        <v>0</v>
      </c>
      <c r="AB355" s="81">
        <f t="shared" si="118"/>
        <v>0</v>
      </c>
      <c r="AD355" s="95">
        <f>locallinterp(R355,'BBG rates'!$N$10:$N$369,'BBG rates'!$P$10:$P$369)</f>
        <v>27.819268338574723</v>
      </c>
      <c r="AI355" s="185">
        <f t="shared" si="110"/>
        <v>334</v>
      </c>
      <c r="AJ355" s="127">
        <f>locallinterp(MIN(AI355,CAP_Senior*12),'BBG rates'!$X$24:$X$65,'BBG rates'!$Y$24:$Y$65)</f>
        <v>67.918742488467984</v>
      </c>
      <c r="AK355" s="127">
        <f>locallinterp(MIN(AI355,CAP_CB*12),'BBG rates'!$AA$25:$AA$40,'BBG rates'!$AC$25:$AC$40)</f>
        <v>11</v>
      </c>
      <c r="AL355" s="144">
        <f t="shared" si="111"/>
        <v>20.676186223039558</v>
      </c>
      <c r="AM355" s="142">
        <f>(SUMPRODUCT(AL355:AL$381,G355:G$381)+SUMPRODUCT(AL355:AL$381,H355:H$381))/12</f>
        <v>0</v>
      </c>
    </row>
    <row r="356" spans="1:39" x14ac:dyDescent="0.2">
      <c r="A356" s="7">
        <v>335</v>
      </c>
      <c r="B356" s="7">
        <v>167.5</v>
      </c>
      <c r="C356" s="7">
        <v>83.75</v>
      </c>
      <c r="D356" s="12">
        <f t="shared" si="103"/>
        <v>27.916666666666668</v>
      </c>
      <c r="E356" s="29">
        <f t="shared" si="101"/>
        <v>0</v>
      </c>
      <c r="F356" s="2">
        <f t="shared" si="104"/>
        <v>0</v>
      </c>
      <c r="G356" s="2">
        <f t="shared" si="112"/>
        <v>0</v>
      </c>
      <c r="H356" s="2">
        <f t="shared" si="113"/>
        <v>0</v>
      </c>
      <c r="I356" s="2">
        <f t="shared" si="102"/>
        <v>0</v>
      </c>
      <c r="J356" s="2">
        <f t="shared" si="119"/>
        <v>0</v>
      </c>
      <c r="K356" s="2">
        <f t="shared" si="105"/>
        <v>0</v>
      </c>
      <c r="L356" s="2">
        <f t="shared" si="105"/>
        <v>0</v>
      </c>
      <c r="M356" s="2"/>
      <c r="N356" s="28">
        <f t="shared" si="120"/>
        <v>0</v>
      </c>
      <c r="O356" s="2">
        <f t="shared" si="114"/>
        <v>0</v>
      </c>
      <c r="P356" s="2">
        <f t="shared" si="115"/>
        <v>0</v>
      </c>
      <c r="R356">
        <f t="shared" si="116"/>
        <v>335</v>
      </c>
      <c r="S356" s="89">
        <f t="shared" si="106"/>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7"/>
        <v>0.1123754358354212</v>
      </c>
      <c r="Y356" s="66">
        <f t="shared" si="107"/>
        <v>0</v>
      </c>
      <c r="Z356" s="72">
        <f t="shared" si="108"/>
        <v>0</v>
      </c>
      <c r="AA356" s="79">
        <f t="shared" si="109"/>
        <v>0</v>
      </c>
      <c r="AB356" s="81">
        <f t="shared" si="118"/>
        <v>0</v>
      </c>
      <c r="AD356" s="95">
        <f>locallinterp(R356,'BBG rates'!$N$10:$N$369,'BBG rates'!$P$10:$P$369)</f>
        <v>27.89989884067554</v>
      </c>
      <c r="AI356" s="185">
        <f t="shared" si="110"/>
        <v>335</v>
      </c>
      <c r="AJ356" s="127">
        <f>locallinterp(MIN(AI356,CAP_Senior*12),'BBG rates'!$X$24:$X$65,'BBG rates'!$Y$24:$Y$65)</f>
        <v>67.918742488467984</v>
      </c>
      <c r="AK356" s="127">
        <f>locallinterp(MIN(AI356,CAP_CB*12),'BBG rates'!$AA$25:$AA$40,'BBG rates'!$AC$25:$AC$40)</f>
        <v>11</v>
      </c>
      <c r="AL356" s="144">
        <f t="shared" si="111"/>
        <v>20.676186223039558</v>
      </c>
      <c r="AM356" s="142">
        <f>(SUMPRODUCT(AL356:AL$381,G356:G$381)+SUMPRODUCT(AL356:AL$381,H356:H$381))/12</f>
        <v>0</v>
      </c>
    </row>
    <row r="357" spans="1:39" x14ac:dyDescent="0.2">
      <c r="A357" s="7">
        <v>336</v>
      </c>
      <c r="B357" s="7">
        <v>168</v>
      </c>
      <c r="C357" s="7">
        <v>84</v>
      </c>
      <c r="D357" s="12">
        <f t="shared" si="103"/>
        <v>28</v>
      </c>
      <c r="E357" s="29">
        <f t="shared" si="101"/>
        <v>0</v>
      </c>
      <c r="F357" s="2">
        <f t="shared" si="104"/>
        <v>0</v>
      </c>
      <c r="G357" s="2">
        <f t="shared" si="112"/>
        <v>0</v>
      </c>
      <c r="H357" s="2">
        <f t="shared" si="113"/>
        <v>0</v>
      </c>
      <c r="I357" s="2">
        <f t="shared" si="102"/>
        <v>0</v>
      </c>
      <c r="J357" s="2">
        <f t="shared" si="119"/>
        <v>0</v>
      </c>
      <c r="K357" s="2">
        <f t="shared" si="105"/>
        <v>0</v>
      </c>
      <c r="L357" s="2">
        <f t="shared" si="105"/>
        <v>0</v>
      </c>
      <c r="M357" s="2"/>
      <c r="N357" s="28">
        <f t="shared" si="120"/>
        <v>0</v>
      </c>
      <c r="O357" s="2">
        <f t="shared" si="114"/>
        <v>0</v>
      </c>
      <c r="P357" s="2">
        <f t="shared" si="115"/>
        <v>0</v>
      </c>
      <c r="R357">
        <f t="shared" si="116"/>
        <v>336</v>
      </c>
      <c r="S357" s="89">
        <f t="shared" si="106"/>
        <v>0</v>
      </c>
      <c r="T357" s="89">
        <f>IF(AND(S357=0,S356&gt;0),SUM($G357:$H$381),S357)</f>
        <v>0</v>
      </c>
      <c r="U357" s="82">
        <f>SUM(T357:T$381)</f>
        <v>0</v>
      </c>
      <c r="V357" s="68">
        <f>localspline(R357,'BBG rates'!$G$10:$G$27,'BBG rates'!$K$10:$K$27)</f>
        <v>0.9675687971233361</v>
      </c>
      <c r="W357" s="68">
        <f>locallinterp(R357,'BBG rates'!$G$10:$G$27,'BBG rates'!$J$10:$J$27)</f>
        <v>0.11216</v>
      </c>
      <c r="X357" s="56">
        <f t="shared" si="117"/>
        <v>0.112102383565027</v>
      </c>
      <c r="Y357" s="66">
        <f t="shared" si="107"/>
        <v>0</v>
      </c>
      <c r="Z357" s="72">
        <f t="shared" si="108"/>
        <v>0</v>
      </c>
      <c r="AA357" s="79">
        <f t="shared" si="109"/>
        <v>0</v>
      </c>
      <c r="AB357" s="81">
        <f t="shared" si="118"/>
        <v>0</v>
      </c>
      <c r="AD357" s="95">
        <f>locallinterp(R357,'BBG rates'!$N$10:$N$369,'BBG rates'!$P$10:$P$369)</f>
        <v>27.98052957376915</v>
      </c>
      <c r="AI357" s="185">
        <f t="shared" si="110"/>
        <v>336</v>
      </c>
      <c r="AJ357" s="127">
        <f>locallinterp(MIN(AI357,CAP_Senior*12),'BBG rates'!$X$24:$X$65,'BBG rates'!$Y$24:$Y$65)</f>
        <v>67.918742488467984</v>
      </c>
      <c r="AK357" s="127">
        <f>locallinterp(MIN(AI357,CAP_CB*12),'BBG rates'!$AA$25:$AA$40,'BBG rates'!$AC$25:$AC$40)</f>
        <v>11</v>
      </c>
      <c r="AL357" s="144">
        <f t="shared" si="111"/>
        <v>20.676186223039558</v>
      </c>
      <c r="AM357" s="142">
        <f>(SUMPRODUCT(AL357:AL$381,G357:G$381)+SUMPRODUCT(AL357:AL$381,H357:H$381))/12</f>
        <v>0</v>
      </c>
    </row>
    <row r="358" spans="1:39" x14ac:dyDescent="0.2">
      <c r="A358" s="7">
        <v>337</v>
      </c>
      <c r="B358" s="7">
        <v>168.5</v>
      </c>
      <c r="C358" s="7">
        <v>84.25</v>
      </c>
      <c r="D358" s="12">
        <f t="shared" si="103"/>
        <v>28.083333333333332</v>
      </c>
      <c r="E358" s="29">
        <f t="shared" si="101"/>
        <v>0</v>
      </c>
      <c r="F358" s="2">
        <f t="shared" si="104"/>
        <v>0</v>
      </c>
      <c r="G358" s="2">
        <f t="shared" si="112"/>
        <v>0</v>
      </c>
      <c r="H358" s="2">
        <f t="shared" si="113"/>
        <v>0</v>
      </c>
      <c r="I358" s="2">
        <f t="shared" si="102"/>
        <v>0</v>
      </c>
      <c r="J358" s="2">
        <f t="shared" si="119"/>
        <v>0</v>
      </c>
      <c r="K358" s="2">
        <f t="shared" si="105"/>
        <v>0</v>
      </c>
      <c r="L358" s="2">
        <f t="shared" si="105"/>
        <v>0</v>
      </c>
      <c r="M358" s="2"/>
      <c r="N358" s="28">
        <f t="shared" si="120"/>
        <v>0</v>
      </c>
      <c r="O358" s="2">
        <f t="shared" si="114"/>
        <v>0</v>
      </c>
      <c r="P358" s="2">
        <f t="shared" si="115"/>
        <v>0</v>
      </c>
      <c r="R358">
        <f t="shared" si="116"/>
        <v>337</v>
      </c>
      <c r="S358" s="89">
        <f t="shared" si="106"/>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7"/>
        <v>0.11182933061144595</v>
      </c>
      <c r="Y358" s="66">
        <f t="shared" si="107"/>
        <v>0</v>
      </c>
      <c r="Z358" s="72">
        <f t="shared" si="108"/>
        <v>0</v>
      </c>
      <c r="AA358" s="79">
        <f t="shared" si="109"/>
        <v>0</v>
      </c>
      <c r="AB358" s="81">
        <f t="shared" si="118"/>
        <v>0</v>
      </c>
      <c r="AD358" s="95">
        <f>locallinterp(R358,'BBG rates'!$N$10:$N$369,'BBG rates'!$P$10:$P$369)</f>
        <v>28.061160666679676</v>
      </c>
      <c r="AI358" s="185">
        <f t="shared" si="110"/>
        <v>337</v>
      </c>
      <c r="AJ358" s="127">
        <f>locallinterp(MIN(AI358,CAP_Senior*12),'BBG rates'!$X$24:$X$65,'BBG rates'!$Y$24:$Y$65)</f>
        <v>67.918742488467984</v>
      </c>
      <c r="AK358" s="127">
        <f>locallinterp(MIN(AI358,CAP_CB*12),'BBG rates'!$AA$25:$AA$40,'BBG rates'!$AC$25:$AC$40)</f>
        <v>11</v>
      </c>
      <c r="AL358" s="144">
        <f t="shared" si="111"/>
        <v>20.676186223039558</v>
      </c>
      <c r="AM358" s="142">
        <f>(SUMPRODUCT(AL358:AL$381,G358:G$381)+SUMPRODUCT(AL358:AL$381,H358:H$381))/12</f>
        <v>0</v>
      </c>
    </row>
    <row r="359" spans="1:39" x14ac:dyDescent="0.2">
      <c r="A359" s="7">
        <v>338</v>
      </c>
      <c r="B359" s="7">
        <v>169</v>
      </c>
      <c r="C359" s="7">
        <v>84.5</v>
      </c>
      <c r="D359" s="12">
        <f t="shared" si="103"/>
        <v>28.166666666666668</v>
      </c>
      <c r="E359" s="29">
        <f t="shared" si="101"/>
        <v>0</v>
      </c>
      <c r="F359" s="2">
        <f t="shared" si="104"/>
        <v>0</v>
      </c>
      <c r="G359" s="2">
        <f t="shared" si="112"/>
        <v>0</v>
      </c>
      <c r="H359" s="2">
        <f t="shared" si="113"/>
        <v>0</v>
      </c>
      <c r="I359" s="2">
        <f t="shared" si="102"/>
        <v>0</v>
      </c>
      <c r="J359" s="2">
        <f t="shared" si="119"/>
        <v>0</v>
      </c>
      <c r="K359" s="2">
        <f t="shared" si="105"/>
        <v>0</v>
      </c>
      <c r="L359" s="2">
        <f t="shared" si="105"/>
        <v>0</v>
      </c>
      <c r="M359" s="2"/>
      <c r="N359" s="28">
        <f t="shared" si="120"/>
        <v>0</v>
      </c>
      <c r="O359" s="2">
        <f t="shared" si="114"/>
        <v>0</v>
      </c>
      <c r="P359" s="2">
        <f t="shared" si="115"/>
        <v>0</v>
      </c>
      <c r="R359">
        <f t="shared" si="116"/>
        <v>338</v>
      </c>
      <c r="S359" s="89">
        <f t="shared" si="106"/>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7"/>
        <v>0.11155627697441162</v>
      </c>
      <c r="Y359" s="66">
        <f t="shared" si="107"/>
        <v>0</v>
      </c>
      <c r="Z359" s="72">
        <f t="shared" si="108"/>
        <v>0</v>
      </c>
      <c r="AA359" s="79">
        <f t="shared" si="109"/>
        <v>0</v>
      </c>
      <c r="AB359" s="81">
        <f t="shared" si="118"/>
        <v>0</v>
      </c>
      <c r="AD359" s="95">
        <f>locallinterp(R359,'BBG rates'!$N$10:$N$369,'BBG rates'!$P$10:$P$369)</f>
        <v>28.141792245237411</v>
      </c>
      <c r="AI359" s="185">
        <f t="shared" si="110"/>
        <v>338</v>
      </c>
      <c r="AJ359" s="127">
        <f>locallinterp(MIN(AI359,CAP_Senior*12),'BBG rates'!$X$24:$X$65,'BBG rates'!$Y$24:$Y$65)</f>
        <v>67.918742488467984</v>
      </c>
      <c r="AK359" s="127">
        <f>locallinterp(MIN(AI359,CAP_CB*12),'BBG rates'!$AA$25:$AA$40,'BBG rates'!$AC$25:$AC$40)</f>
        <v>11</v>
      </c>
      <c r="AL359" s="144">
        <f t="shared" si="111"/>
        <v>20.676186223039558</v>
      </c>
      <c r="AM359" s="142">
        <f>(SUMPRODUCT(AL359:AL$381,G359:G$381)+SUMPRODUCT(AL359:AL$381,H359:H$381))/12</f>
        <v>0</v>
      </c>
    </row>
    <row r="360" spans="1:39" x14ac:dyDescent="0.2">
      <c r="A360" s="7">
        <v>339</v>
      </c>
      <c r="B360" s="7">
        <v>169.5</v>
      </c>
      <c r="C360" s="7">
        <v>84.75</v>
      </c>
      <c r="D360" s="12">
        <f t="shared" si="103"/>
        <v>28.25</v>
      </c>
      <c r="E360" s="29">
        <f t="shared" si="101"/>
        <v>0</v>
      </c>
      <c r="F360" s="2">
        <f t="shared" si="104"/>
        <v>0</v>
      </c>
      <c r="G360" s="2">
        <f t="shared" si="112"/>
        <v>0</v>
      </c>
      <c r="H360" s="2">
        <f t="shared" si="113"/>
        <v>0</v>
      </c>
      <c r="I360" s="2">
        <f t="shared" si="102"/>
        <v>0</v>
      </c>
      <c r="J360" s="2">
        <f t="shared" si="119"/>
        <v>0</v>
      </c>
      <c r="K360" s="2">
        <f t="shared" si="105"/>
        <v>0</v>
      </c>
      <c r="L360" s="2">
        <f t="shared" si="105"/>
        <v>0</v>
      </c>
      <c r="M360" s="2"/>
      <c r="N360" s="28">
        <f t="shared" si="120"/>
        <v>0</v>
      </c>
      <c r="O360" s="2">
        <f t="shared" si="114"/>
        <v>0</v>
      </c>
      <c r="P360" s="2">
        <f t="shared" si="115"/>
        <v>0</v>
      </c>
      <c r="R360">
        <f t="shared" si="116"/>
        <v>339</v>
      </c>
      <c r="S360" s="89">
        <f t="shared" si="106"/>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7"/>
        <v>0.11128322265392399</v>
      </c>
      <c r="Y360" s="66">
        <f t="shared" si="107"/>
        <v>0</v>
      </c>
      <c r="Z360" s="72">
        <f t="shared" si="108"/>
        <v>0</v>
      </c>
      <c r="AA360" s="79">
        <f t="shared" si="109"/>
        <v>0</v>
      </c>
      <c r="AB360" s="81">
        <f t="shared" si="118"/>
        <v>0</v>
      </c>
      <c r="AD360" s="95">
        <f>locallinterp(R360,'BBG rates'!$N$10:$N$369,'BBG rates'!$P$10:$P$369)</f>
        <v>28.222424429808406</v>
      </c>
      <c r="AI360" s="185">
        <f t="shared" si="110"/>
        <v>339</v>
      </c>
      <c r="AJ360" s="127">
        <f>locallinterp(MIN(AI360,CAP_Senior*12),'BBG rates'!$X$24:$X$65,'BBG rates'!$Y$24:$Y$65)</f>
        <v>67.918742488467984</v>
      </c>
      <c r="AK360" s="127">
        <f>locallinterp(MIN(AI360,CAP_CB*12),'BBG rates'!$AA$25:$AA$40,'BBG rates'!$AC$25:$AC$40)</f>
        <v>11</v>
      </c>
      <c r="AL360" s="144">
        <f t="shared" si="111"/>
        <v>20.676186223039558</v>
      </c>
      <c r="AM360" s="142">
        <f>(SUMPRODUCT(AL360:AL$381,G360:G$381)+SUMPRODUCT(AL360:AL$381,H360:H$381))/12</f>
        <v>0</v>
      </c>
    </row>
    <row r="361" spans="1:39" x14ac:dyDescent="0.2">
      <c r="A361" s="7">
        <v>340</v>
      </c>
      <c r="B361" s="7">
        <v>170</v>
      </c>
      <c r="C361" s="7">
        <v>85</v>
      </c>
      <c r="D361" s="12">
        <f t="shared" si="103"/>
        <v>28.333333333333332</v>
      </c>
      <c r="E361" s="29">
        <f t="shared" si="101"/>
        <v>0</v>
      </c>
      <c r="F361" s="2">
        <f t="shared" si="104"/>
        <v>0</v>
      </c>
      <c r="G361" s="2">
        <f t="shared" si="112"/>
        <v>0</v>
      </c>
      <c r="H361" s="2">
        <f t="shared" si="113"/>
        <v>0</v>
      </c>
      <c r="I361" s="2">
        <f t="shared" si="102"/>
        <v>0</v>
      </c>
      <c r="J361" s="2">
        <f t="shared" si="119"/>
        <v>0</v>
      </c>
      <c r="K361" s="2">
        <f t="shared" si="105"/>
        <v>0</v>
      </c>
      <c r="L361" s="2">
        <f t="shared" si="105"/>
        <v>0</v>
      </c>
      <c r="M361" s="2"/>
      <c r="N361" s="28">
        <f t="shared" si="120"/>
        <v>0</v>
      </c>
      <c r="O361" s="2">
        <f t="shared" si="114"/>
        <v>0</v>
      </c>
      <c r="P361" s="2">
        <f t="shared" si="115"/>
        <v>0</v>
      </c>
      <c r="R361">
        <f t="shared" si="116"/>
        <v>340</v>
      </c>
      <c r="S361" s="89">
        <f t="shared" si="106"/>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7"/>
        <v>0.11101016765024951</v>
      </c>
      <c r="Y361" s="66">
        <f t="shared" si="107"/>
        <v>0</v>
      </c>
      <c r="Z361" s="72">
        <f t="shared" si="108"/>
        <v>0</v>
      </c>
      <c r="AA361" s="79">
        <f t="shared" si="109"/>
        <v>0</v>
      </c>
      <c r="AB361" s="81">
        <f t="shared" si="118"/>
        <v>0</v>
      </c>
      <c r="AD361" s="95">
        <f>locallinterp(R361,'BBG rates'!$N$10:$N$369,'BBG rates'!$P$10:$P$369)</f>
        <v>28.303057337763999</v>
      </c>
      <c r="AI361" s="185">
        <f t="shared" si="110"/>
        <v>340</v>
      </c>
      <c r="AJ361" s="127">
        <f>locallinterp(MIN(AI361,CAP_Senior*12),'BBG rates'!$X$24:$X$65,'BBG rates'!$Y$24:$Y$65)</f>
        <v>67.918742488467984</v>
      </c>
      <c r="AK361" s="127">
        <f>locallinterp(MIN(AI361,CAP_CB*12),'BBG rates'!$AA$25:$AA$40,'BBG rates'!$AC$25:$AC$40)</f>
        <v>11</v>
      </c>
      <c r="AL361" s="144">
        <f t="shared" si="111"/>
        <v>20.676186223039558</v>
      </c>
      <c r="AM361" s="142">
        <f>(SUMPRODUCT(AL361:AL$381,G361:G$381)+SUMPRODUCT(AL361:AL$381,H361:H$381))/12</f>
        <v>0</v>
      </c>
    </row>
    <row r="362" spans="1:39" x14ac:dyDescent="0.2">
      <c r="A362" s="7">
        <v>341</v>
      </c>
      <c r="B362" s="7">
        <v>170.5</v>
      </c>
      <c r="C362" s="7">
        <v>85.25</v>
      </c>
      <c r="D362" s="12">
        <f t="shared" si="103"/>
        <v>28.416666666666668</v>
      </c>
      <c r="E362" s="29">
        <f t="shared" si="101"/>
        <v>0</v>
      </c>
      <c r="F362" s="2">
        <f t="shared" si="104"/>
        <v>0</v>
      </c>
      <c r="G362" s="2">
        <f t="shared" si="112"/>
        <v>0</v>
      </c>
      <c r="H362" s="2">
        <f t="shared" si="113"/>
        <v>0</v>
      </c>
      <c r="I362" s="2">
        <f t="shared" si="102"/>
        <v>0</v>
      </c>
      <c r="J362" s="2">
        <f t="shared" si="119"/>
        <v>0</v>
      </c>
      <c r="K362" s="2">
        <f t="shared" si="105"/>
        <v>0</v>
      </c>
      <c r="L362" s="2">
        <f t="shared" si="105"/>
        <v>0</v>
      </c>
      <c r="M362" s="2"/>
      <c r="N362" s="28">
        <f t="shared" si="120"/>
        <v>0</v>
      </c>
      <c r="O362" s="2">
        <f t="shared" si="114"/>
        <v>0</v>
      </c>
      <c r="P362" s="2">
        <f t="shared" si="115"/>
        <v>0</v>
      </c>
      <c r="R362">
        <f t="shared" si="116"/>
        <v>341</v>
      </c>
      <c r="S362" s="89">
        <f t="shared" si="106"/>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7"/>
        <v>0.11073711196312175</v>
      </c>
      <c r="Y362" s="66">
        <f t="shared" si="107"/>
        <v>0</v>
      </c>
      <c r="Z362" s="72">
        <f t="shared" si="108"/>
        <v>0</v>
      </c>
      <c r="AA362" s="79">
        <f t="shared" si="109"/>
        <v>0</v>
      </c>
      <c r="AB362" s="81">
        <f t="shared" si="118"/>
        <v>0</v>
      </c>
      <c r="AD362" s="95">
        <f>locallinterp(R362,'BBG rates'!$N$10:$N$369,'BBG rates'!$P$10:$P$369)</f>
        <v>28.383691076045075</v>
      </c>
      <c r="AI362" s="185">
        <f t="shared" si="110"/>
        <v>341</v>
      </c>
      <c r="AJ362" s="127">
        <f>locallinterp(MIN(AI362,CAP_Senior*12),'BBG rates'!$X$24:$X$65,'BBG rates'!$Y$24:$Y$65)</f>
        <v>67.918742488467984</v>
      </c>
      <c r="AK362" s="127">
        <f>locallinterp(MIN(AI362,CAP_CB*12),'BBG rates'!$AA$25:$AA$40,'BBG rates'!$AC$25:$AC$40)</f>
        <v>11</v>
      </c>
      <c r="AL362" s="144">
        <f t="shared" si="111"/>
        <v>20.676186223039558</v>
      </c>
      <c r="AM362" s="142">
        <f>(SUMPRODUCT(AL362:AL$381,G362:G$381)+SUMPRODUCT(AL362:AL$381,H362:H$381))/12</f>
        <v>0</v>
      </c>
    </row>
    <row r="363" spans="1:39" x14ac:dyDescent="0.2">
      <c r="A363" s="7">
        <v>342</v>
      </c>
      <c r="B363" s="7">
        <v>171</v>
      </c>
      <c r="C363" s="7">
        <v>85.5</v>
      </c>
      <c r="D363" s="12">
        <f t="shared" si="103"/>
        <v>28.5</v>
      </c>
      <c r="E363" s="29">
        <f t="shared" si="101"/>
        <v>0</v>
      </c>
      <c r="F363" s="2">
        <f t="shared" si="104"/>
        <v>0</v>
      </c>
      <c r="G363" s="2">
        <f t="shared" si="112"/>
        <v>0</v>
      </c>
      <c r="H363" s="2">
        <f t="shared" si="113"/>
        <v>0</v>
      </c>
      <c r="I363" s="2">
        <f t="shared" si="102"/>
        <v>0</v>
      </c>
      <c r="J363" s="2">
        <f t="shared" si="119"/>
        <v>0</v>
      </c>
      <c r="K363" s="2">
        <f t="shared" si="105"/>
        <v>0</v>
      </c>
      <c r="L363" s="2">
        <f t="shared" si="105"/>
        <v>0</v>
      </c>
      <c r="M363" s="2"/>
      <c r="N363" s="28">
        <f t="shared" si="120"/>
        <v>0</v>
      </c>
      <c r="O363" s="2">
        <f t="shared" si="114"/>
        <v>0</v>
      </c>
      <c r="P363" s="2">
        <f t="shared" si="115"/>
        <v>0</v>
      </c>
      <c r="R363">
        <f t="shared" si="116"/>
        <v>342</v>
      </c>
      <c r="S363" s="89">
        <f t="shared" si="106"/>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7"/>
        <v>0.11046405559254069</v>
      </c>
      <c r="Y363" s="66">
        <f t="shared" si="107"/>
        <v>0</v>
      </c>
      <c r="Z363" s="72">
        <f t="shared" si="108"/>
        <v>0</v>
      </c>
      <c r="AA363" s="79">
        <f t="shared" si="109"/>
        <v>0</v>
      </c>
      <c r="AB363" s="81">
        <f t="shared" si="118"/>
        <v>0</v>
      </c>
      <c r="AD363" s="95">
        <f>locallinterp(R363,'BBG rates'!$N$10:$N$369,'BBG rates'!$P$10:$P$369)</f>
        <v>28.46432575108053</v>
      </c>
      <c r="AI363" s="185">
        <f t="shared" si="110"/>
        <v>342</v>
      </c>
      <c r="AJ363" s="127">
        <f>locallinterp(MIN(AI363,CAP_Senior*12),'BBG rates'!$X$24:$X$65,'BBG rates'!$Y$24:$Y$65)</f>
        <v>67.918742488467984</v>
      </c>
      <c r="AK363" s="127">
        <f>locallinterp(MIN(AI363,CAP_CB*12),'BBG rates'!$AA$25:$AA$40,'BBG rates'!$AC$25:$AC$40)</f>
        <v>11</v>
      </c>
      <c r="AL363" s="144">
        <f t="shared" si="111"/>
        <v>20.676186223039558</v>
      </c>
      <c r="AM363" s="142">
        <f>(SUMPRODUCT(AL363:AL$381,G363:G$381)+SUMPRODUCT(AL363:AL$381,H363:H$381))/12</f>
        <v>0</v>
      </c>
    </row>
    <row r="364" spans="1:39" x14ac:dyDescent="0.2">
      <c r="A364" s="7">
        <v>343</v>
      </c>
      <c r="B364" s="7">
        <v>171.5</v>
      </c>
      <c r="C364" s="7">
        <v>85.75</v>
      </c>
      <c r="D364" s="12">
        <f t="shared" si="103"/>
        <v>28.583333333333332</v>
      </c>
      <c r="E364" s="29">
        <f t="shared" si="101"/>
        <v>0</v>
      </c>
      <c r="F364" s="2">
        <f t="shared" si="104"/>
        <v>0</v>
      </c>
      <c r="G364" s="2">
        <f t="shared" si="112"/>
        <v>0</v>
      </c>
      <c r="H364" s="2">
        <f t="shared" si="113"/>
        <v>0</v>
      </c>
      <c r="I364" s="2">
        <f t="shared" si="102"/>
        <v>0</v>
      </c>
      <c r="J364" s="2">
        <f t="shared" si="119"/>
        <v>0</v>
      </c>
      <c r="K364" s="2">
        <f t="shared" si="105"/>
        <v>0</v>
      </c>
      <c r="L364" s="2">
        <f t="shared" si="105"/>
        <v>0</v>
      </c>
      <c r="M364" s="2"/>
      <c r="N364" s="28">
        <f t="shared" si="120"/>
        <v>0</v>
      </c>
      <c r="O364" s="2">
        <f t="shared" si="114"/>
        <v>0</v>
      </c>
      <c r="P364" s="2">
        <f t="shared" si="115"/>
        <v>0</v>
      </c>
      <c r="R364">
        <f t="shared" si="116"/>
        <v>343</v>
      </c>
      <c r="S364" s="89">
        <f t="shared" si="106"/>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7"/>
        <v>0.11019099853850634</v>
      </c>
      <c r="Y364" s="66">
        <f t="shared" si="107"/>
        <v>0</v>
      </c>
      <c r="Z364" s="72">
        <f t="shared" si="108"/>
        <v>0</v>
      </c>
      <c r="AA364" s="79">
        <f t="shared" si="109"/>
        <v>0</v>
      </c>
      <c r="AB364" s="81">
        <f t="shared" si="118"/>
        <v>0</v>
      </c>
      <c r="AD364" s="95">
        <f>locallinterp(R364,'BBG rates'!$N$10:$N$369,'BBG rates'!$P$10:$P$369)</f>
        <v>28.544961456386048</v>
      </c>
      <c r="AI364" s="185">
        <f t="shared" si="110"/>
        <v>343</v>
      </c>
      <c r="AJ364" s="127">
        <f>locallinterp(MIN(AI364,CAP_Senior*12),'BBG rates'!$X$24:$X$65,'BBG rates'!$Y$24:$Y$65)</f>
        <v>67.918742488467984</v>
      </c>
      <c r="AK364" s="127">
        <f>locallinterp(MIN(AI364,CAP_CB*12),'BBG rates'!$AA$25:$AA$40,'BBG rates'!$AC$25:$AC$40)</f>
        <v>11</v>
      </c>
      <c r="AL364" s="144">
        <f t="shared" si="111"/>
        <v>20.676186223039558</v>
      </c>
      <c r="AM364" s="142">
        <f>(SUMPRODUCT(AL364:AL$381,G364:G$381)+SUMPRODUCT(AL364:AL$381,H364:H$381))/12</f>
        <v>0</v>
      </c>
    </row>
    <row r="365" spans="1:39" x14ac:dyDescent="0.2">
      <c r="A365" s="7">
        <v>344</v>
      </c>
      <c r="B365" s="7">
        <v>172</v>
      </c>
      <c r="C365" s="7">
        <v>86</v>
      </c>
      <c r="D365" s="12">
        <f t="shared" si="103"/>
        <v>28.666666666666668</v>
      </c>
      <c r="E365" s="29">
        <f t="shared" si="101"/>
        <v>0</v>
      </c>
      <c r="F365" s="2">
        <f t="shared" si="104"/>
        <v>0</v>
      </c>
      <c r="G365" s="2">
        <f t="shared" si="112"/>
        <v>0</v>
      </c>
      <c r="H365" s="2">
        <f t="shared" si="113"/>
        <v>0</v>
      </c>
      <c r="I365" s="2">
        <f t="shared" si="102"/>
        <v>0</v>
      </c>
      <c r="J365" s="2">
        <f t="shared" si="119"/>
        <v>0</v>
      </c>
      <c r="K365" s="2">
        <f t="shared" si="105"/>
        <v>0</v>
      </c>
      <c r="L365" s="2">
        <f t="shared" si="105"/>
        <v>0</v>
      </c>
      <c r="M365" s="2"/>
      <c r="N365" s="28">
        <f t="shared" si="120"/>
        <v>0</v>
      </c>
      <c r="O365" s="2">
        <f t="shared" si="114"/>
        <v>0</v>
      </c>
      <c r="P365" s="2">
        <f t="shared" si="115"/>
        <v>0</v>
      </c>
      <c r="R365">
        <f t="shared" si="116"/>
        <v>344</v>
      </c>
      <c r="S365" s="89">
        <f t="shared" si="106"/>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7"/>
        <v>0.10991794080101869</v>
      </c>
      <c r="Y365" s="66">
        <f t="shared" si="107"/>
        <v>0</v>
      </c>
      <c r="Z365" s="72">
        <f t="shared" si="108"/>
        <v>0</v>
      </c>
      <c r="AA365" s="79">
        <f t="shared" si="109"/>
        <v>0</v>
      </c>
      <c r="AB365" s="81">
        <f t="shared" si="118"/>
        <v>0</v>
      </c>
      <c r="AD365" s="95">
        <f>locallinterp(R365,'BBG rates'!$N$10:$N$369,'BBG rates'!$P$10:$P$369)</f>
        <v>28.625598289931652</v>
      </c>
      <c r="AI365" s="185">
        <f t="shared" si="110"/>
        <v>344</v>
      </c>
      <c r="AJ365" s="127">
        <f>locallinterp(MIN(AI365,CAP_Senior*12),'BBG rates'!$X$24:$X$65,'BBG rates'!$Y$24:$Y$65)</f>
        <v>67.918742488467984</v>
      </c>
      <c r="AK365" s="127">
        <f>locallinterp(MIN(AI365,CAP_CB*12),'BBG rates'!$AA$25:$AA$40,'BBG rates'!$AC$25:$AC$40)</f>
        <v>11</v>
      </c>
      <c r="AL365" s="144">
        <f t="shared" si="111"/>
        <v>20.676186223039558</v>
      </c>
      <c r="AM365" s="142">
        <f>(SUMPRODUCT(AL365:AL$381,G365:G$381)+SUMPRODUCT(AL365:AL$381,H365:H$381))/12</f>
        <v>0</v>
      </c>
    </row>
    <row r="366" spans="1:39" x14ac:dyDescent="0.2">
      <c r="A366" s="7">
        <v>345</v>
      </c>
      <c r="B366" s="7">
        <v>172.5</v>
      </c>
      <c r="C366" s="7">
        <v>86.25</v>
      </c>
      <c r="D366" s="12">
        <f t="shared" si="103"/>
        <v>28.75</v>
      </c>
      <c r="E366" s="29">
        <f t="shared" si="101"/>
        <v>0</v>
      </c>
      <c r="F366" s="2">
        <f t="shared" si="104"/>
        <v>0</v>
      </c>
      <c r="G366" s="2">
        <f t="shared" si="112"/>
        <v>0</v>
      </c>
      <c r="H366" s="2">
        <f t="shared" si="113"/>
        <v>0</v>
      </c>
      <c r="I366" s="2">
        <f t="shared" si="102"/>
        <v>0</v>
      </c>
      <c r="J366" s="2">
        <f t="shared" si="119"/>
        <v>0</v>
      </c>
      <c r="K366" s="2">
        <f t="shared" si="105"/>
        <v>0</v>
      </c>
      <c r="L366" s="2">
        <f t="shared" si="105"/>
        <v>0</v>
      </c>
      <c r="M366" s="2"/>
      <c r="N366" s="28">
        <f t="shared" si="120"/>
        <v>0</v>
      </c>
      <c r="O366" s="2">
        <f t="shared" si="114"/>
        <v>0</v>
      </c>
      <c r="P366" s="2">
        <f t="shared" si="115"/>
        <v>0</v>
      </c>
      <c r="R366">
        <f t="shared" si="116"/>
        <v>345</v>
      </c>
      <c r="S366" s="89">
        <f t="shared" si="106"/>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7"/>
        <v>0.10964488238007775</v>
      </c>
      <c r="Y366" s="66">
        <f t="shared" si="107"/>
        <v>0</v>
      </c>
      <c r="Z366" s="72">
        <f t="shared" si="108"/>
        <v>0</v>
      </c>
      <c r="AA366" s="79">
        <f t="shared" si="109"/>
        <v>0</v>
      </c>
      <c r="AB366" s="81">
        <f t="shared" si="118"/>
        <v>0</v>
      </c>
      <c r="AD366" s="95">
        <f>locallinterp(R366,'BBG rates'!$N$10:$N$369,'BBG rates'!$P$10:$P$369)</f>
        <v>28.706236336774833</v>
      </c>
      <c r="AI366" s="185">
        <f t="shared" si="110"/>
        <v>345</v>
      </c>
      <c r="AJ366" s="127">
        <f>locallinterp(MIN(AI366,CAP_Senior*12),'BBG rates'!$X$24:$X$65,'BBG rates'!$Y$24:$Y$65)</f>
        <v>67.918742488467984</v>
      </c>
      <c r="AK366" s="127">
        <f>locallinterp(MIN(AI366,CAP_CB*12),'BBG rates'!$AA$25:$AA$40,'BBG rates'!$AC$25:$AC$40)</f>
        <v>11</v>
      </c>
      <c r="AL366" s="144">
        <f t="shared" si="111"/>
        <v>20.676186223039558</v>
      </c>
      <c r="AM366" s="142">
        <f>(SUMPRODUCT(AL366:AL$381,G366:G$381)+SUMPRODUCT(AL366:AL$381,H366:H$381))/12</f>
        <v>0</v>
      </c>
    </row>
    <row r="367" spans="1:39" x14ac:dyDescent="0.2">
      <c r="A367" s="7">
        <v>346</v>
      </c>
      <c r="B367" s="7">
        <v>173</v>
      </c>
      <c r="C367" s="7">
        <v>86.5</v>
      </c>
      <c r="D367" s="12">
        <f t="shared" si="103"/>
        <v>28.833333333333332</v>
      </c>
      <c r="E367" s="29">
        <f t="shared" si="101"/>
        <v>0</v>
      </c>
      <c r="F367" s="2">
        <f t="shared" si="104"/>
        <v>0</v>
      </c>
      <c r="G367" s="2">
        <f t="shared" si="112"/>
        <v>0</v>
      </c>
      <c r="H367" s="2">
        <f t="shared" si="113"/>
        <v>0</v>
      </c>
      <c r="I367" s="2">
        <f t="shared" si="102"/>
        <v>0</v>
      </c>
      <c r="J367" s="2">
        <f t="shared" si="119"/>
        <v>0</v>
      </c>
      <c r="K367" s="2">
        <f t="shared" si="105"/>
        <v>0</v>
      </c>
      <c r="L367" s="2">
        <f t="shared" si="105"/>
        <v>0</v>
      </c>
      <c r="M367" s="2"/>
      <c r="N367" s="28">
        <f t="shared" si="120"/>
        <v>0</v>
      </c>
      <c r="O367" s="2">
        <f t="shared" si="114"/>
        <v>0</v>
      </c>
      <c r="P367" s="2">
        <f t="shared" si="115"/>
        <v>0</v>
      </c>
      <c r="R367">
        <f t="shared" si="116"/>
        <v>346</v>
      </c>
      <c r="S367" s="89">
        <f t="shared" si="106"/>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7"/>
        <v>0.10937182327594996</v>
      </c>
      <c r="Y367" s="66">
        <f t="shared" si="107"/>
        <v>0</v>
      </c>
      <c r="Z367" s="72">
        <f t="shared" si="108"/>
        <v>0</v>
      </c>
      <c r="AA367" s="79">
        <f t="shared" si="109"/>
        <v>0</v>
      </c>
      <c r="AB367" s="81">
        <f t="shared" si="118"/>
        <v>0</v>
      </c>
      <c r="AD367" s="95">
        <f>locallinterp(R367,'BBG rates'!$N$10:$N$369,'BBG rates'!$P$10:$P$369)</f>
        <v>28.786875680220419</v>
      </c>
      <c r="AI367" s="185">
        <f t="shared" si="110"/>
        <v>346</v>
      </c>
      <c r="AJ367" s="127">
        <f>locallinterp(MIN(AI367,CAP_Senior*12),'BBG rates'!$X$24:$X$65,'BBG rates'!$Y$24:$Y$65)</f>
        <v>67.918742488467984</v>
      </c>
      <c r="AK367" s="127">
        <f>locallinterp(MIN(AI367,CAP_CB*12),'BBG rates'!$AA$25:$AA$40,'BBG rates'!$AC$25:$AC$40)</f>
        <v>11</v>
      </c>
      <c r="AL367" s="144">
        <f t="shared" si="111"/>
        <v>20.676186223039558</v>
      </c>
      <c r="AM367" s="142">
        <f>(SUMPRODUCT(AL367:AL$381,G367:G$381)+SUMPRODUCT(AL367:AL$381,H367:H$381))/12</f>
        <v>0</v>
      </c>
    </row>
    <row r="368" spans="1:39" x14ac:dyDescent="0.2">
      <c r="A368" s="7">
        <v>347</v>
      </c>
      <c r="B368" s="7">
        <v>173.5</v>
      </c>
      <c r="C368" s="7">
        <v>86.75</v>
      </c>
      <c r="D368" s="12">
        <f t="shared" si="103"/>
        <v>28.916666666666668</v>
      </c>
      <c r="E368" s="29">
        <f t="shared" si="101"/>
        <v>0</v>
      </c>
      <c r="F368" s="2">
        <f t="shared" si="104"/>
        <v>0</v>
      </c>
      <c r="G368" s="2">
        <f t="shared" si="112"/>
        <v>0</v>
      </c>
      <c r="H368" s="2">
        <f t="shared" si="113"/>
        <v>0</v>
      </c>
      <c r="I368" s="2">
        <f t="shared" si="102"/>
        <v>0</v>
      </c>
      <c r="J368" s="2">
        <f t="shared" si="119"/>
        <v>0</v>
      </c>
      <c r="K368" s="2">
        <f t="shared" si="105"/>
        <v>0</v>
      </c>
      <c r="L368" s="2">
        <f t="shared" si="105"/>
        <v>0</v>
      </c>
      <c r="M368" s="2"/>
      <c r="N368" s="28">
        <f t="shared" si="120"/>
        <v>0</v>
      </c>
      <c r="O368" s="2">
        <f t="shared" si="114"/>
        <v>0</v>
      </c>
      <c r="P368" s="2">
        <f t="shared" si="115"/>
        <v>0</v>
      </c>
      <c r="R368">
        <f t="shared" si="116"/>
        <v>347</v>
      </c>
      <c r="S368" s="89">
        <f t="shared" si="106"/>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7"/>
        <v>0.10909876348810243</v>
      </c>
      <c r="Y368" s="66">
        <f t="shared" si="107"/>
        <v>0</v>
      </c>
      <c r="Z368" s="72">
        <f t="shared" si="108"/>
        <v>0</v>
      </c>
      <c r="AA368" s="79">
        <f t="shared" si="109"/>
        <v>0</v>
      </c>
      <c r="AB368" s="81">
        <f t="shared" si="118"/>
        <v>0</v>
      </c>
      <c r="AD368" s="95">
        <f>locallinterp(R368,'BBG rates'!$N$10:$N$369,'BBG rates'!$P$10:$P$369)</f>
        <v>28.867516395620996</v>
      </c>
      <c r="AI368" s="185">
        <f t="shared" si="110"/>
        <v>347</v>
      </c>
      <c r="AJ368" s="127">
        <f>locallinterp(MIN(AI368,CAP_Senior*12),'BBG rates'!$X$24:$X$65,'BBG rates'!$Y$24:$Y$65)</f>
        <v>67.918742488467984</v>
      </c>
      <c r="AK368" s="127">
        <f>locallinterp(MIN(AI368,CAP_CB*12),'BBG rates'!$AA$25:$AA$40,'BBG rates'!$AC$25:$AC$40)</f>
        <v>11</v>
      </c>
      <c r="AL368" s="144">
        <f t="shared" si="111"/>
        <v>20.676186223039558</v>
      </c>
      <c r="AM368" s="142">
        <f>(SUMPRODUCT(AL368:AL$381,G368:G$381)+SUMPRODUCT(AL368:AL$381,H368:H$381))/12</f>
        <v>0</v>
      </c>
    </row>
    <row r="369" spans="1:39" x14ac:dyDescent="0.2">
      <c r="A369" s="7">
        <v>348</v>
      </c>
      <c r="B369" s="7">
        <v>174</v>
      </c>
      <c r="C369" s="7">
        <v>87</v>
      </c>
      <c r="D369" s="12">
        <f t="shared" si="103"/>
        <v>29</v>
      </c>
      <c r="E369" s="29">
        <f t="shared" si="101"/>
        <v>0</v>
      </c>
      <c r="F369" s="2">
        <f t="shared" si="104"/>
        <v>0</v>
      </c>
      <c r="G369" s="2">
        <f t="shared" si="112"/>
        <v>0</v>
      </c>
      <c r="H369" s="2">
        <f t="shared" si="113"/>
        <v>0</v>
      </c>
      <c r="I369" s="2">
        <f t="shared" si="102"/>
        <v>0</v>
      </c>
      <c r="J369" s="2">
        <f t="shared" si="119"/>
        <v>0</v>
      </c>
      <c r="K369" s="2">
        <f t="shared" si="105"/>
        <v>0</v>
      </c>
      <c r="L369" s="2">
        <f t="shared" si="105"/>
        <v>0</v>
      </c>
      <c r="M369" s="2"/>
      <c r="N369" s="28">
        <f t="shared" si="120"/>
        <v>0</v>
      </c>
      <c r="O369" s="2">
        <f t="shared" si="114"/>
        <v>0</v>
      </c>
      <c r="P369" s="2">
        <f t="shared" si="115"/>
        <v>0</v>
      </c>
      <c r="R369">
        <f t="shared" si="116"/>
        <v>348</v>
      </c>
      <c r="S369" s="89">
        <f t="shared" si="106"/>
        <v>0</v>
      </c>
      <c r="T369" s="89">
        <f>IF(AND(S369=0,S368&gt;0),SUM($G369:$H$381),S369)</f>
        <v>0</v>
      </c>
      <c r="U369" s="82">
        <f>SUM(T369:T$381)</f>
        <v>0</v>
      </c>
      <c r="V369" s="68">
        <f>localspline(R369,'BBG rates'!$G$10:$G$27,'BBG rates'!$K$10:$K$27)</f>
        <v>0.9677059166478873</v>
      </c>
      <c r="W369" s="68">
        <f>locallinterp(R369,'BBG rates'!$G$10:$G$27,'BBG rates'!$J$10:$J$27)</f>
        <v>0.10888</v>
      </c>
      <c r="X369" s="56">
        <f t="shared" si="117"/>
        <v>0.10882570301706807</v>
      </c>
      <c r="Y369" s="66">
        <f t="shared" si="107"/>
        <v>0</v>
      </c>
      <c r="Z369" s="72">
        <f t="shared" si="108"/>
        <v>0</v>
      </c>
      <c r="AA369" s="79">
        <f t="shared" si="109"/>
        <v>0</v>
      </c>
      <c r="AB369" s="81">
        <f t="shared" si="118"/>
        <v>0</v>
      </c>
      <c r="AD369" s="95">
        <f>locallinterp(R369,'BBG rates'!$N$10:$N$369,'BBG rates'!$P$10:$P$369)</f>
        <v>28.948158555341653</v>
      </c>
      <c r="AI369" s="185">
        <f t="shared" si="110"/>
        <v>348</v>
      </c>
      <c r="AJ369" s="127">
        <f>locallinterp(MIN(AI369,CAP_Senior*12),'BBG rates'!$X$24:$X$65,'BBG rates'!$Y$24:$Y$65)</f>
        <v>67.918742488467984</v>
      </c>
      <c r="AK369" s="127">
        <f>locallinterp(MIN(AI369,CAP_CB*12),'BBG rates'!$AA$25:$AA$40,'BBG rates'!$AC$25:$AC$40)</f>
        <v>11</v>
      </c>
      <c r="AL369" s="144">
        <f t="shared" si="111"/>
        <v>20.676186223039558</v>
      </c>
      <c r="AM369" s="142">
        <f>(SUMPRODUCT(AL369:AL$381,G369:G$381)+SUMPRODUCT(AL369:AL$381,H369:H$381))/12</f>
        <v>0</v>
      </c>
    </row>
    <row r="370" spans="1:39" x14ac:dyDescent="0.2">
      <c r="A370" s="7">
        <v>349</v>
      </c>
      <c r="B370" s="7">
        <v>174.5</v>
      </c>
      <c r="C370" s="7">
        <v>87.25</v>
      </c>
      <c r="D370" s="12">
        <f t="shared" si="103"/>
        <v>29.083333333333332</v>
      </c>
      <c r="E370" s="29">
        <f t="shared" si="101"/>
        <v>0</v>
      </c>
      <c r="F370" s="2">
        <f t="shared" si="104"/>
        <v>0</v>
      </c>
      <c r="G370" s="2">
        <f t="shared" si="112"/>
        <v>0</v>
      </c>
      <c r="H370" s="2">
        <f t="shared" si="113"/>
        <v>0</v>
      </c>
      <c r="I370" s="2">
        <f t="shared" si="102"/>
        <v>0</v>
      </c>
      <c r="J370" s="2">
        <f t="shared" si="119"/>
        <v>0</v>
      </c>
      <c r="K370" s="2">
        <f t="shared" si="105"/>
        <v>0</v>
      </c>
      <c r="L370" s="2">
        <f t="shared" si="105"/>
        <v>0</v>
      </c>
      <c r="M370" s="2"/>
      <c r="N370" s="28">
        <f t="shared" si="120"/>
        <v>0</v>
      </c>
      <c r="O370" s="2">
        <f t="shared" si="114"/>
        <v>0</v>
      </c>
      <c r="P370" s="2">
        <f t="shared" si="115"/>
        <v>0</v>
      </c>
      <c r="R370">
        <f t="shared" si="116"/>
        <v>349</v>
      </c>
      <c r="S370" s="89">
        <f t="shared" si="106"/>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7"/>
        <v>0.1085526418625804</v>
      </c>
      <c r="Y370" s="66">
        <f t="shared" si="107"/>
        <v>0</v>
      </c>
      <c r="Z370" s="72">
        <f t="shared" si="108"/>
        <v>0</v>
      </c>
      <c r="AA370" s="79">
        <f t="shared" si="109"/>
        <v>0</v>
      </c>
      <c r="AB370" s="81">
        <f t="shared" si="118"/>
        <v>0</v>
      </c>
      <c r="AD370" s="95">
        <f>locallinterp(R370,'BBG rates'!$N$10:$N$369,'BBG rates'!$P$10:$P$369)</f>
        <v>29.028802223792926</v>
      </c>
      <c r="AI370" s="185">
        <f t="shared" si="110"/>
        <v>349</v>
      </c>
      <c r="AJ370" s="127">
        <f>locallinterp(MIN(AI370,CAP_Senior*12),'BBG rates'!$X$24:$X$65,'BBG rates'!$Y$24:$Y$65)</f>
        <v>67.918742488467984</v>
      </c>
      <c r="AK370" s="127">
        <f>locallinterp(MIN(AI370,CAP_CB*12),'BBG rates'!$AA$25:$AA$40,'BBG rates'!$AC$25:$AC$40)</f>
        <v>11</v>
      </c>
      <c r="AL370" s="144">
        <f t="shared" si="111"/>
        <v>20.676186223039558</v>
      </c>
      <c r="AM370" s="142">
        <f>(SUMPRODUCT(AL370:AL$381,G370:G$381)+SUMPRODUCT(AL370:AL$381,H370:H$381))/12</f>
        <v>0</v>
      </c>
    </row>
    <row r="371" spans="1:39" x14ac:dyDescent="0.2">
      <c r="A371" s="7">
        <v>350</v>
      </c>
      <c r="B371" s="7">
        <v>175</v>
      </c>
      <c r="C371" s="7">
        <v>87.5</v>
      </c>
      <c r="D371" s="12">
        <f t="shared" si="103"/>
        <v>29.166666666666668</v>
      </c>
      <c r="E371" s="29">
        <f t="shared" si="101"/>
        <v>0</v>
      </c>
      <c r="F371" s="2">
        <f t="shared" si="104"/>
        <v>0</v>
      </c>
      <c r="G371" s="2">
        <f t="shared" si="112"/>
        <v>0</v>
      </c>
      <c r="H371" s="2">
        <f t="shared" si="113"/>
        <v>0</v>
      </c>
      <c r="I371" s="2">
        <f t="shared" si="102"/>
        <v>0</v>
      </c>
      <c r="J371" s="2">
        <f t="shared" si="119"/>
        <v>0</v>
      </c>
      <c r="K371" s="2">
        <f t="shared" si="105"/>
        <v>0</v>
      </c>
      <c r="L371" s="2">
        <f t="shared" si="105"/>
        <v>0</v>
      </c>
      <c r="M371" s="2"/>
      <c r="N371" s="28">
        <f t="shared" si="120"/>
        <v>0</v>
      </c>
      <c r="O371" s="2">
        <f t="shared" si="114"/>
        <v>0</v>
      </c>
      <c r="P371" s="2">
        <f t="shared" si="115"/>
        <v>0</v>
      </c>
      <c r="R371">
        <f t="shared" si="116"/>
        <v>350</v>
      </c>
      <c r="S371" s="89">
        <f t="shared" si="106"/>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7"/>
        <v>0.10827958002463944</v>
      </c>
      <c r="Y371" s="66">
        <f t="shared" si="107"/>
        <v>0</v>
      </c>
      <c r="Z371" s="72">
        <f t="shared" si="108"/>
        <v>0</v>
      </c>
      <c r="AA371" s="79">
        <f t="shared" si="109"/>
        <v>0</v>
      </c>
      <c r="AB371" s="81">
        <f t="shared" si="118"/>
        <v>0</v>
      </c>
      <c r="AD371" s="95">
        <f>locallinterp(R371,'BBG rates'!$N$10:$N$369,'BBG rates'!$P$10:$P$369)</f>
        <v>29.109447462397856</v>
      </c>
      <c r="AI371" s="185">
        <f t="shared" si="110"/>
        <v>350</v>
      </c>
      <c r="AJ371" s="127">
        <f>locallinterp(MIN(AI371,CAP_Senior*12),'BBG rates'!$X$24:$X$65,'BBG rates'!$Y$24:$Y$65)</f>
        <v>67.918742488467984</v>
      </c>
      <c r="AK371" s="127">
        <f>locallinterp(MIN(AI371,CAP_CB*12),'BBG rates'!$AA$25:$AA$40,'BBG rates'!$AC$25:$AC$40)</f>
        <v>11</v>
      </c>
      <c r="AL371" s="144">
        <f t="shared" si="111"/>
        <v>20.676186223039558</v>
      </c>
      <c r="AM371" s="142">
        <f>(SUMPRODUCT(AL371:AL$381,G371:G$381)+SUMPRODUCT(AL371:AL$381,H371:H$381))/12</f>
        <v>0</v>
      </c>
    </row>
    <row r="372" spans="1:39" x14ac:dyDescent="0.2">
      <c r="A372" s="7">
        <v>351</v>
      </c>
      <c r="B372" s="7">
        <v>175.5</v>
      </c>
      <c r="C372" s="7">
        <v>87.75</v>
      </c>
      <c r="D372" s="12">
        <f t="shared" si="103"/>
        <v>29.25</v>
      </c>
      <c r="E372" s="29">
        <f t="shared" si="101"/>
        <v>0</v>
      </c>
      <c r="F372" s="2">
        <f t="shared" si="104"/>
        <v>0</v>
      </c>
      <c r="G372" s="2">
        <f t="shared" si="112"/>
        <v>0</v>
      </c>
      <c r="H372" s="2">
        <f t="shared" si="113"/>
        <v>0</v>
      </c>
      <c r="I372" s="2">
        <f t="shared" si="102"/>
        <v>0</v>
      </c>
      <c r="J372" s="2">
        <f t="shared" si="119"/>
        <v>0</v>
      </c>
      <c r="K372" s="2">
        <f t="shared" si="105"/>
        <v>0</v>
      </c>
      <c r="L372" s="2">
        <f t="shared" si="105"/>
        <v>0</v>
      </c>
      <c r="M372" s="2"/>
      <c r="N372" s="28">
        <f t="shared" si="120"/>
        <v>0</v>
      </c>
      <c r="O372" s="2">
        <f t="shared" si="114"/>
        <v>0</v>
      </c>
      <c r="P372" s="2">
        <f t="shared" si="115"/>
        <v>0</v>
      </c>
      <c r="R372">
        <f t="shared" si="116"/>
        <v>351</v>
      </c>
      <c r="S372" s="89">
        <f t="shared" si="106"/>
        <v>0</v>
      </c>
      <c r="T372" s="89">
        <f>IF(AND(S372=0,S371&gt;0),SUM($G372:$H$381),S372)</f>
        <v>0</v>
      </c>
      <c r="U372" s="82">
        <f>SUM(T372:T$381)</f>
        <v>0</v>
      </c>
      <c r="V372" s="68">
        <f>localspline(R372,'BBG rates'!$G$10:$G$27,'BBG rates'!$K$10:$K$27)</f>
        <v>0.9677623616260177</v>
      </c>
      <c r="W372" s="68">
        <f>locallinterp(R372,'BBG rates'!$G$10:$G$27,'BBG rates'!$J$10:$J$27)</f>
        <v>0.10806</v>
      </c>
      <c r="X372" s="56">
        <f t="shared" si="117"/>
        <v>0.10800651750324519</v>
      </c>
      <c r="Y372" s="66">
        <f t="shared" si="107"/>
        <v>0</v>
      </c>
      <c r="Z372" s="72">
        <f t="shared" si="108"/>
        <v>0</v>
      </c>
      <c r="AA372" s="79">
        <f t="shared" si="109"/>
        <v>0</v>
      </c>
      <c r="AB372" s="81">
        <f t="shared" si="118"/>
        <v>0</v>
      </c>
      <c r="AD372" s="95">
        <f>locallinterp(R372,'BBG rates'!$N$10:$N$369,'BBG rates'!$P$10:$P$369)</f>
        <v>29.190094325866692</v>
      </c>
      <c r="AI372" s="185">
        <f t="shared" si="110"/>
        <v>351</v>
      </c>
      <c r="AJ372" s="127">
        <f>locallinterp(MIN(AI372,CAP_Senior*12),'BBG rates'!$X$24:$X$65,'BBG rates'!$Y$24:$Y$65)</f>
        <v>67.918742488467984</v>
      </c>
      <c r="AK372" s="127">
        <f>locallinterp(MIN(AI372,CAP_CB*12),'BBG rates'!$AA$25:$AA$40,'BBG rates'!$AC$25:$AC$40)</f>
        <v>11</v>
      </c>
      <c r="AL372" s="144">
        <f t="shared" si="111"/>
        <v>20.676186223039558</v>
      </c>
      <c r="AM372" s="142">
        <f>(SUMPRODUCT(AL372:AL$381,G372:G$381)+SUMPRODUCT(AL372:AL$381,H372:H$381))/12</f>
        <v>0</v>
      </c>
    </row>
    <row r="373" spans="1:39" x14ac:dyDescent="0.2">
      <c r="A373" s="7">
        <v>352</v>
      </c>
      <c r="B373" s="7">
        <v>176</v>
      </c>
      <c r="C373" s="7">
        <v>88</v>
      </c>
      <c r="D373" s="12">
        <f t="shared" si="103"/>
        <v>29.333333333333332</v>
      </c>
      <c r="E373" s="29">
        <f t="shared" si="101"/>
        <v>0</v>
      </c>
      <c r="F373" s="2">
        <f t="shared" si="104"/>
        <v>0</v>
      </c>
      <c r="G373" s="2">
        <f t="shared" si="112"/>
        <v>0</v>
      </c>
      <c r="H373" s="2">
        <f t="shared" si="113"/>
        <v>0</v>
      </c>
      <c r="I373" s="2">
        <f t="shared" si="102"/>
        <v>0</v>
      </c>
      <c r="J373" s="2">
        <f t="shared" si="119"/>
        <v>0</v>
      </c>
      <c r="K373" s="2">
        <f t="shared" si="105"/>
        <v>0</v>
      </c>
      <c r="L373" s="2">
        <f t="shared" si="105"/>
        <v>0</v>
      </c>
      <c r="M373" s="2"/>
      <c r="N373" s="28">
        <f t="shared" si="120"/>
        <v>0</v>
      </c>
      <c r="O373" s="2">
        <f t="shared" si="114"/>
        <v>0</v>
      </c>
      <c r="P373" s="2">
        <f t="shared" si="115"/>
        <v>0</v>
      </c>
      <c r="R373">
        <f t="shared" si="116"/>
        <v>352</v>
      </c>
      <c r="S373" s="89">
        <f t="shared" si="106"/>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7"/>
        <v>0.10773345429839765</v>
      </c>
      <c r="Y373" s="66">
        <f t="shared" si="107"/>
        <v>0</v>
      </c>
      <c r="Z373" s="72">
        <f t="shared" si="108"/>
        <v>0</v>
      </c>
      <c r="AA373" s="79">
        <f t="shared" si="109"/>
        <v>0</v>
      </c>
      <c r="AB373" s="81">
        <f t="shared" si="118"/>
        <v>0</v>
      </c>
      <c r="AD373" s="95">
        <f>locallinterp(R373,'BBG rates'!$N$10:$N$369,'BBG rates'!$P$10:$P$369)</f>
        <v>29.270742862196897</v>
      </c>
      <c r="AI373" s="185">
        <f t="shared" si="110"/>
        <v>352</v>
      </c>
      <c r="AJ373" s="127">
        <f>locallinterp(MIN(AI373,CAP_Senior*12),'BBG rates'!$X$24:$X$65,'BBG rates'!$Y$24:$Y$65)</f>
        <v>67.918742488467984</v>
      </c>
      <c r="AK373" s="127">
        <f>locallinterp(MIN(AI373,CAP_CB*12),'BBG rates'!$AA$25:$AA$40,'BBG rates'!$AC$25:$AC$40)</f>
        <v>11</v>
      </c>
      <c r="AL373" s="144">
        <f t="shared" si="111"/>
        <v>20.676186223039558</v>
      </c>
      <c r="AM373" s="142">
        <f>(SUMPRODUCT(AL373:AL$381,G373:G$381)+SUMPRODUCT(AL373:AL$381,H373:H$381))/12</f>
        <v>0</v>
      </c>
    </row>
    <row r="374" spans="1:39" x14ac:dyDescent="0.2">
      <c r="A374" s="7">
        <v>353</v>
      </c>
      <c r="B374" s="7">
        <v>176.5</v>
      </c>
      <c r="C374" s="7">
        <v>88.25</v>
      </c>
      <c r="D374" s="12">
        <f t="shared" si="103"/>
        <v>29.416666666666668</v>
      </c>
      <c r="E374" s="29">
        <f t="shared" si="101"/>
        <v>0</v>
      </c>
      <c r="F374" s="2">
        <f t="shared" si="104"/>
        <v>0</v>
      </c>
      <c r="G374" s="2">
        <f t="shared" si="112"/>
        <v>0</v>
      </c>
      <c r="H374" s="2">
        <f t="shared" si="113"/>
        <v>0</v>
      </c>
      <c r="I374" s="2">
        <f t="shared" si="102"/>
        <v>0</v>
      </c>
      <c r="J374" s="2">
        <f t="shared" si="119"/>
        <v>0</v>
      </c>
      <c r="K374" s="2">
        <f t="shared" si="105"/>
        <v>0</v>
      </c>
      <c r="L374" s="2">
        <f t="shared" si="105"/>
        <v>0</v>
      </c>
      <c r="M374" s="2"/>
      <c r="N374" s="28">
        <f t="shared" si="120"/>
        <v>0</v>
      </c>
      <c r="O374" s="2">
        <f t="shared" si="114"/>
        <v>0</v>
      </c>
      <c r="P374" s="2">
        <f t="shared" si="115"/>
        <v>0</v>
      </c>
      <c r="R374">
        <f t="shared" si="116"/>
        <v>353</v>
      </c>
      <c r="S374" s="89">
        <f t="shared" si="106"/>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7"/>
        <v>0.10746039041036326</v>
      </c>
      <c r="Y374" s="66">
        <f t="shared" si="107"/>
        <v>0</v>
      </c>
      <c r="Z374" s="72">
        <f t="shared" si="108"/>
        <v>0</v>
      </c>
      <c r="AA374" s="79">
        <f t="shared" si="109"/>
        <v>0</v>
      </c>
      <c r="AB374" s="81">
        <f t="shared" si="118"/>
        <v>0</v>
      </c>
      <c r="AD374" s="95">
        <f>locallinterp(R374,'BBG rates'!$N$10:$N$369,'BBG rates'!$P$10:$P$369)</f>
        <v>29.351393115778961</v>
      </c>
      <c r="AI374" s="185">
        <f t="shared" si="110"/>
        <v>353</v>
      </c>
      <c r="AJ374" s="127">
        <f>locallinterp(MIN(AI374,CAP_Senior*12),'BBG rates'!$X$24:$X$65,'BBG rates'!$Y$24:$Y$65)</f>
        <v>67.918742488467984</v>
      </c>
      <c r="AK374" s="127">
        <f>locallinterp(MIN(AI374,CAP_CB*12),'BBG rates'!$AA$25:$AA$40,'BBG rates'!$AC$25:$AC$40)</f>
        <v>11</v>
      </c>
      <c r="AL374" s="144">
        <f t="shared" si="111"/>
        <v>20.676186223039558</v>
      </c>
      <c r="AM374" s="142">
        <f>(SUMPRODUCT(AL374:AL$381,G374:G$381)+SUMPRODUCT(AL374:AL$381,H374:H$381))/12</f>
        <v>0</v>
      </c>
    </row>
    <row r="375" spans="1:39" x14ac:dyDescent="0.2">
      <c r="A375" s="7">
        <v>354</v>
      </c>
      <c r="B375" s="7">
        <v>177</v>
      </c>
      <c r="C375" s="7">
        <v>88.5</v>
      </c>
      <c r="D375" s="12">
        <f t="shared" si="103"/>
        <v>29.5</v>
      </c>
      <c r="E375" s="29">
        <f t="shared" si="101"/>
        <v>0</v>
      </c>
      <c r="F375" s="2">
        <f t="shared" si="104"/>
        <v>0</v>
      </c>
      <c r="G375" s="2">
        <f t="shared" si="112"/>
        <v>0</v>
      </c>
      <c r="H375" s="2">
        <f t="shared" si="113"/>
        <v>0</v>
      </c>
      <c r="I375" s="2">
        <f t="shared" si="102"/>
        <v>0</v>
      </c>
      <c r="J375" s="2">
        <f t="shared" si="119"/>
        <v>0</v>
      </c>
      <c r="K375" s="2">
        <f t="shared" si="105"/>
        <v>0</v>
      </c>
      <c r="L375" s="2">
        <f t="shared" si="105"/>
        <v>0</v>
      </c>
      <c r="M375" s="2"/>
      <c r="N375" s="28">
        <f t="shared" si="120"/>
        <v>0</v>
      </c>
      <c r="O375" s="2">
        <f t="shared" si="114"/>
        <v>0</v>
      </c>
      <c r="P375" s="2">
        <f t="shared" si="115"/>
        <v>0</v>
      </c>
      <c r="R375">
        <f t="shared" si="116"/>
        <v>354</v>
      </c>
      <c r="S375" s="89">
        <f t="shared" si="106"/>
        <v>0</v>
      </c>
      <c r="T375" s="89">
        <f>IF(AND(S375=0,S374&gt;0),SUM($G375:$H$381),S375)</f>
        <v>0</v>
      </c>
      <c r="U375" s="82">
        <f>SUM(T375:T$381)</f>
        <v>0</v>
      </c>
      <c r="V375" s="68">
        <f>localspline(R375,'BBG rates'!$G$10:$G$27,'BBG rates'!$K$10:$K$27)</f>
        <v>0.9678241095565171</v>
      </c>
      <c r="W375" s="68">
        <f>locallinterp(R375,'BBG rates'!$G$10:$G$27,'BBG rates'!$J$10:$J$27)</f>
        <v>0.10724</v>
      </c>
      <c r="X375" s="56">
        <f t="shared" si="117"/>
        <v>0.10718732583860913</v>
      </c>
      <c r="Y375" s="66">
        <f t="shared" si="107"/>
        <v>0</v>
      </c>
      <c r="Z375" s="72">
        <f t="shared" si="108"/>
        <v>0</v>
      </c>
      <c r="AA375" s="79">
        <f t="shared" si="109"/>
        <v>0</v>
      </c>
      <c r="AB375" s="81">
        <f t="shared" si="118"/>
        <v>0</v>
      </c>
      <c r="AD375" s="95">
        <f>locallinterp(R375,'BBG rates'!$N$10:$N$369,'BBG rates'!$P$10:$P$369)</f>
        <v>29.432045124908672</v>
      </c>
      <c r="AI375" s="185">
        <f t="shared" si="110"/>
        <v>354</v>
      </c>
      <c r="AJ375" s="127">
        <f>locallinterp(MIN(AI375,CAP_Senior*12),'BBG rates'!$X$24:$X$65,'BBG rates'!$Y$24:$Y$65)</f>
        <v>67.918742488467984</v>
      </c>
      <c r="AK375" s="127">
        <f>locallinterp(MIN(AI375,CAP_CB*12),'BBG rates'!$AA$25:$AA$40,'BBG rates'!$AC$25:$AC$40)</f>
        <v>11</v>
      </c>
      <c r="AL375" s="144">
        <f t="shared" si="111"/>
        <v>20.676186223039558</v>
      </c>
      <c r="AM375" s="142">
        <f>(SUMPRODUCT(AL375:AL$381,G375:G$381)+SUMPRODUCT(AL375:AL$381,H375:H$381))/12</f>
        <v>0</v>
      </c>
    </row>
    <row r="376" spans="1:39" x14ac:dyDescent="0.2">
      <c r="A376" s="7">
        <v>355</v>
      </c>
      <c r="B376" s="7">
        <v>177.5</v>
      </c>
      <c r="C376" s="7">
        <v>88.75</v>
      </c>
      <c r="D376" s="12">
        <f t="shared" si="103"/>
        <v>29.583333333333332</v>
      </c>
      <c r="E376" s="29">
        <f t="shared" si="101"/>
        <v>0</v>
      </c>
      <c r="F376" s="2">
        <f t="shared" si="104"/>
        <v>0</v>
      </c>
      <c r="G376" s="2">
        <f t="shared" si="112"/>
        <v>0</v>
      </c>
      <c r="H376" s="2">
        <f t="shared" si="113"/>
        <v>0</v>
      </c>
      <c r="I376" s="2">
        <f t="shared" si="102"/>
        <v>0</v>
      </c>
      <c r="J376" s="2">
        <f t="shared" si="119"/>
        <v>0</v>
      </c>
      <c r="K376" s="2">
        <f t="shared" si="105"/>
        <v>0</v>
      </c>
      <c r="L376" s="2">
        <f t="shared" si="105"/>
        <v>0</v>
      </c>
      <c r="M376" s="2"/>
      <c r="N376" s="28">
        <f t="shared" si="120"/>
        <v>0</v>
      </c>
      <c r="O376" s="2">
        <f t="shared" si="114"/>
        <v>0</v>
      </c>
      <c r="P376" s="2">
        <f t="shared" si="115"/>
        <v>0</v>
      </c>
      <c r="R376">
        <f t="shared" si="116"/>
        <v>355</v>
      </c>
      <c r="S376" s="89">
        <f t="shared" si="106"/>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7"/>
        <v>0.1069142605834017</v>
      </c>
      <c r="Y376" s="66">
        <f t="shared" si="107"/>
        <v>0</v>
      </c>
      <c r="Z376" s="72">
        <f t="shared" si="108"/>
        <v>0</v>
      </c>
      <c r="AA376" s="79">
        <f t="shared" si="109"/>
        <v>0</v>
      </c>
      <c r="AB376" s="81">
        <f t="shared" si="118"/>
        <v>0</v>
      </c>
      <c r="AD376" s="95">
        <f>locallinterp(R376,'BBG rates'!$N$10:$N$369,'BBG rates'!$P$10:$P$369)</f>
        <v>29.512698922412177</v>
      </c>
      <c r="AI376" s="185">
        <f t="shared" si="110"/>
        <v>355</v>
      </c>
      <c r="AJ376" s="127">
        <f>locallinterp(MIN(AI376,CAP_Senior*12),'BBG rates'!$X$24:$X$65,'BBG rates'!$Y$24:$Y$65)</f>
        <v>67.918742488467984</v>
      </c>
      <c r="AK376" s="127">
        <f>locallinterp(MIN(AI376,CAP_CB*12),'BBG rates'!$AA$25:$AA$40,'BBG rates'!$AC$25:$AC$40)</f>
        <v>11</v>
      </c>
      <c r="AL376" s="144">
        <f t="shared" si="111"/>
        <v>20.676186223039558</v>
      </c>
      <c r="AM376" s="142">
        <f>(SUMPRODUCT(AL376:AL$381,G376:G$381)+SUMPRODUCT(AL376:AL$381,H376:H$381))/12</f>
        <v>0</v>
      </c>
    </row>
    <row r="377" spans="1:39" x14ac:dyDescent="0.2">
      <c r="A377" s="7">
        <v>356</v>
      </c>
      <c r="B377" s="7">
        <v>178</v>
      </c>
      <c r="C377" s="7">
        <v>89</v>
      </c>
      <c r="D377" s="12">
        <f t="shared" si="103"/>
        <v>29.666666666666668</v>
      </c>
      <c r="E377" s="29">
        <f t="shared" si="101"/>
        <v>0</v>
      </c>
      <c r="F377" s="2">
        <f t="shared" si="104"/>
        <v>0</v>
      </c>
      <c r="G377" s="2">
        <f t="shared" si="112"/>
        <v>0</v>
      </c>
      <c r="H377" s="2">
        <f t="shared" si="113"/>
        <v>0</v>
      </c>
      <c r="I377" s="2">
        <f t="shared" si="102"/>
        <v>0</v>
      </c>
      <c r="J377" s="2">
        <f t="shared" si="119"/>
        <v>0</v>
      </c>
      <c r="K377" s="2">
        <f t="shared" si="105"/>
        <v>0</v>
      </c>
      <c r="L377" s="2">
        <f t="shared" si="105"/>
        <v>0</v>
      </c>
      <c r="M377" s="2"/>
      <c r="N377" s="28">
        <f t="shared" si="120"/>
        <v>0</v>
      </c>
      <c r="O377" s="2">
        <f t="shared" si="114"/>
        <v>0</v>
      </c>
      <c r="P377" s="2">
        <f t="shared" si="115"/>
        <v>0</v>
      </c>
      <c r="R377">
        <f t="shared" si="116"/>
        <v>356</v>
      </c>
      <c r="S377" s="89">
        <f t="shared" si="106"/>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7"/>
        <v>0.10664119464474098</v>
      </c>
      <c r="Y377" s="66">
        <f t="shared" si="107"/>
        <v>0</v>
      </c>
      <c r="Z377" s="72">
        <f t="shared" si="108"/>
        <v>0</v>
      </c>
      <c r="AA377" s="79">
        <f t="shared" si="109"/>
        <v>0</v>
      </c>
      <c r="AB377" s="81">
        <f t="shared" si="118"/>
        <v>0</v>
      </c>
      <c r="AD377" s="95">
        <f>locallinterp(R377,'BBG rates'!$N$10:$N$369,'BBG rates'!$P$10:$P$369)</f>
        <v>29.593354535644604</v>
      </c>
      <c r="AI377" s="185">
        <f t="shared" si="110"/>
        <v>356</v>
      </c>
      <c r="AJ377" s="127">
        <f>locallinterp(MIN(AI377,CAP_Senior*12),'BBG rates'!$X$24:$X$65,'BBG rates'!$Y$24:$Y$65)</f>
        <v>67.918742488467984</v>
      </c>
      <c r="AK377" s="127">
        <f>locallinterp(MIN(AI377,CAP_CB*12),'BBG rates'!$AA$25:$AA$40,'BBG rates'!$AC$25:$AC$40)</f>
        <v>11</v>
      </c>
      <c r="AL377" s="144">
        <f t="shared" si="111"/>
        <v>20.676186223039558</v>
      </c>
      <c r="AM377" s="142">
        <f>(SUMPRODUCT(AL377:AL$381,G377:G$381)+SUMPRODUCT(AL377:AL$381,H377:H$381))/12</f>
        <v>0</v>
      </c>
    </row>
    <row r="378" spans="1:39" x14ac:dyDescent="0.2">
      <c r="A378" s="7">
        <v>357</v>
      </c>
      <c r="B378" s="7">
        <v>178.5</v>
      </c>
      <c r="C378" s="7">
        <v>89.25</v>
      </c>
      <c r="D378" s="12">
        <f t="shared" si="103"/>
        <v>29.75</v>
      </c>
      <c r="E378" s="29">
        <f t="shared" si="101"/>
        <v>0</v>
      </c>
      <c r="F378" s="2">
        <f t="shared" si="104"/>
        <v>0</v>
      </c>
      <c r="G378" s="2">
        <f t="shared" si="112"/>
        <v>0</v>
      </c>
      <c r="H378" s="2">
        <f t="shared" si="113"/>
        <v>0</v>
      </c>
      <c r="I378" s="2">
        <f t="shared" si="102"/>
        <v>0</v>
      </c>
      <c r="J378" s="2">
        <f t="shared" si="119"/>
        <v>0</v>
      </c>
      <c r="K378" s="2">
        <f t="shared" si="105"/>
        <v>0</v>
      </c>
      <c r="L378" s="2">
        <f t="shared" si="105"/>
        <v>0</v>
      </c>
      <c r="M378" s="2"/>
      <c r="N378" s="28">
        <f t="shared" si="120"/>
        <v>0</v>
      </c>
      <c r="O378" s="2">
        <f t="shared" si="114"/>
        <v>0</v>
      </c>
      <c r="P378" s="2">
        <f t="shared" si="115"/>
        <v>0</v>
      </c>
      <c r="R378">
        <f t="shared" si="116"/>
        <v>357</v>
      </c>
      <c r="S378" s="89">
        <f t="shared" si="106"/>
        <v>0</v>
      </c>
      <c r="T378" s="89">
        <f>IF(AND(S378=0,S377&gt;0),SUM($G378:$H$381),S378)</f>
        <v>0</v>
      </c>
      <c r="U378" s="82">
        <f>SUM(T378:T$381)</f>
        <v>0</v>
      </c>
      <c r="V378" s="68">
        <f>localspline(R378,'BBG rates'!$G$10:$G$27,'BBG rates'!$K$10:$K$27)</f>
        <v>0.96788941015412622</v>
      </c>
      <c r="W378" s="68">
        <f>locallinterp(R378,'BBG rates'!$G$10:$G$27,'BBG rates'!$J$10:$J$27)</f>
        <v>0.10642</v>
      </c>
      <c r="X378" s="56">
        <f t="shared" si="117"/>
        <v>0.10636812802289342</v>
      </c>
      <c r="Y378" s="66">
        <f t="shared" si="107"/>
        <v>0</v>
      </c>
      <c r="Z378" s="72">
        <f t="shared" si="108"/>
        <v>0</v>
      </c>
      <c r="AA378" s="79">
        <f t="shared" si="109"/>
        <v>0</v>
      </c>
      <c r="AB378" s="81">
        <f t="shared" si="118"/>
        <v>0</v>
      </c>
      <c r="AD378" s="95">
        <f>locallinterp(R378,'BBG rates'!$N$10:$N$369,'BBG rates'!$P$10:$P$369)</f>
        <v>29.674011986490783</v>
      </c>
      <c r="AI378" s="185">
        <f t="shared" si="110"/>
        <v>357</v>
      </c>
      <c r="AJ378" s="127">
        <f>locallinterp(MIN(AI378,CAP_Senior*12),'BBG rates'!$X$24:$X$65,'BBG rates'!$Y$24:$Y$65)</f>
        <v>67.918742488467984</v>
      </c>
      <c r="AK378" s="127">
        <f>locallinterp(MIN(AI378,CAP_CB*12),'BBG rates'!$AA$25:$AA$40,'BBG rates'!$AC$25:$AC$40)</f>
        <v>11</v>
      </c>
      <c r="AL378" s="144">
        <f t="shared" si="111"/>
        <v>20.676186223039558</v>
      </c>
      <c r="AM378" s="142">
        <f>(SUMPRODUCT(AL378:AL$381,G378:G$381)+SUMPRODUCT(AL378:AL$381,H378:H$381))/12</f>
        <v>0</v>
      </c>
    </row>
    <row r="379" spans="1:39" x14ac:dyDescent="0.2">
      <c r="A379" s="7">
        <v>358</v>
      </c>
      <c r="B379" s="7">
        <v>179</v>
      </c>
      <c r="C379" s="7">
        <v>89.5</v>
      </c>
      <c r="D379" s="12">
        <f t="shared" si="103"/>
        <v>29.833333333333332</v>
      </c>
      <c r="E379" s="29">
        <f t="shared" si="101"/>
        <v>0</v>
      </c>
      <c r="F379" s="2">
        <f t="shared" si="104"/>
        <v>0</v>
      </c>
      <c r="G379" s="2">
        <f t="shared" si="112"/>
        <v>0</v>
      </c>
      <c r="H379" s="2">
        <f t="shared" si="113"/>
        <v>0</v>
      </c>
      <c r="I379" s="2">
        <f t="shared" si="102"/>
        <v>0</v>
      </c>
      <c r="J379" s="2">
        <f t="shared" si="119"/>
        <v>0</v>
      </c>
      <c r="K379" s="2">
        <f t="shared" si="105"/>
        <v>0</v>
      </c>
      <c r="L379" s="2">
        <f t="shared" si="105"/>
        <v>0</v>
      </c>
      <c r="M379" s="2"/>
      <c r="N379" s="28">
        <f t="shared" si="120"/>
        <v>0</v>
      </c>
      <c r="O379" s="2">
        <f t="shared" si="114"/>
        <v>0</v>
      </c>
      <c r="P379" s="2">
        <f t="shared" si="115"/>
        <v>0</v>
      </c>
      <c r="R379">
        <f t="shared" si="116"/>
        <v>358</v>
      </c>
      <c r="S379" s="89">
        <f t="shared" si="106"/>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7"/>
        <v>0.10609506071732611</v>
      </c>
      <c r="Y379" s="66">
        <f t="shared" si="107"/>
        <v>0</v>
      </c>
      <c r="Z379" s="72">
        <f t="shared" si="108"/>
        <v>0</v>
      </c>
      <c r="AA379" s="79">
        <f t="shared" si="109"/>
        <v>0</v>
      </c>
      <c r="AB379" s="81">
        <f t="shared" si="118"/>
        <v>0</v>
      </c>
      <c r="AD379" s="95">
        <f>locallinterp(R379,'BBG rates'!$N$10:$N$369,'BBG rates'!$P$10:$P$369)</f>
        <v>29.75467129136306</v>
      </c>
      <c r="AI379" s="185">
        <f t="shared" si="110"/>
        <v>358</v>
      </c>
      <c r="AJ379" s="127">
        <f>locallinterp(MIN(AI379,CAP_Senior*12),'BBG rates'!$X$24:$X$65,'BBG rates'!$Y$24:$Y$65)</f>
        <v>67.918742488467984</v>
      </c>
      <c r="AK379" s="127">
        <f>locallinterp(MIN(AI379,CAP_CB*12),'BBG rates'!$AA$25:$AA$40,'BBG rates'!$AC$25:$AC$40)</f>
        <v>11</v>
      </c>
      <c r="AL379" s="144">
        <f t="shared" si="111"/>
        <v>20.676186223039558</v>
      </c>
      <c r="AM379" s="142">
        <f>(SUMPRODUCT(AL379:AL$381,G379:G$381)+SUMPRODUCT(AL379:AL$381,H379:H$381))/12</f>
        <v>0</v>
      </c>
    </row>
    <row r="380" spans="1:39" x14ac:dyDescent="0.2">
      <c r="A380" s="7">
        <v>359</v>
      </c>
      <c r="B380" s="7">
        <v>179.5</v>
      </c>
      <c r="C380" s="7">
        <v>89.75</v>
      </c>
      <c r="D380" s="12">
        <f t="shared" si="103"/>
        <v>29.916666666666668</v>
      </c>
      <c r="E380" s="29">
        <f t="shared" si="101"/>
        <v>0</v>
      </c>
      <c r="F380" s="2">
        <f t="shared" si="104"/>
        <v>0</v>
      </c>
      <c r="G380" s="2">
        <f t="shared" si="112"/>
        <v>0</v>
      </c>
      <c r="H380" s="2">
        <f t="shared" si="113"/>
        <v>0</v>
      </c>
      <c r="I380" s="2">
        <f t="shared" si="102"/>
        <v>0</v>
      </c>
      <c r="J380" s="2">
        <f t="shared" si="119"/>
        <v>0</v>
      </c>
      <c r="K380" s="2">
        <f t="shared" si="105"/>
        <v>0</v>
      </c>
      <c r="L380" s="2">
        <f t="shared" si="105"/>
        <v>0</v>
      </c>
      <c r="M380" s="2"/>
      <c r="N380" s="28">
        <f t="shared" si="120"/>
        <v>0</v>
      </c>
      <c r="O380" s="2">
        <f t="shared" si="114"/>
        <v>0</v>
      </c>
      <c r="P380" s="2">
        <f t="shared" si="115"/>
        <v>0</v>
      </c>
      <c r="R380">
        <f t="shared" si="116"/>
        <v>359</v>
      </c>
      <c r="S380" s="89">
        <f t="shared" si="106"/>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7"/>
        <v>0.1058219927283055</v>
      </c>
      <c r="Y380" s="66">
        <f t="shared" si="107"/>
        <v>0</v>
      </c>
      <c r="Z380" s="72">
        <f t="shared" si="108"/>
        <v>0</v>
      </c>
      <c r="AA380" s="79">
        <f t="shared" si="109"/>
        <v>0</v>
      </c>
      <c r="AB380" s="81">
        <f t="shared" si="118"/>
        <v>0</v>
      </c>
      <c r="AD380" s="95">
        <f>locallinterp(R380,'BBG rates'!$N$10:$N$369,'BBG rates'!$P$10:$P$369)</f>
        <v>29.835332461203858</v>
      </c>
      <c r="AI380" s="185">
        <f t="shared" si="110"/>
        <v>359</v>
      </c>
      <c r="AJ380" s="127">
        <f>locallinterp(MIN(AI380,CAP_Senior*12),'BBG rates'!$X$24:$X$65,'BBG rates'!$Y$24:$Y$65)</f>
        <v>67.918742488467984</v>
      </c>
      <c r="AK380" s="127">
        <f>locallinterp(MIN(AI380,CAP_CB*12),'BBG rates'!$AA$25:$AA$40,'BBG rates'!$AC$25:$AC$40)</f>
        <v>11</v>
      </c>
      <c r="AL380" s="144">
        <f t="shared" si="111"/>
        <v>20.676186223039558</v>
      </c>
      <c r="AM380" s="142">
        <f>(SUMPRODUCT(AL380:AL$381,G380:G$381)+SUMPRODUCT(AL380:AL$381,H380:H$381))/12</f>
        <v>0</v>
      </c>
    </row>
    <row r="381" spans="1:39" ht="13.5" thickBot="1" x14ac:dyDescent="0.25">
      <c r="A381" s="7">
        <v>360</v>
      </c>
      <c r="B381" s="7">
        <v>180</v>
      </c>
      <c r="C381" s="7">
        <v>90</v>
      </c>
      <c r="D381" s="12">
        <f t="shared" si="103"/>
        <v>30</v>
      </c>
      <c r="E381" s="29">
        <f t="shared" si="101"/>
        <v>0</v>
      </c>
      <c r="F381" s="2">
        <f t="shared" si="104"/>
        <v>0</v>
      </c>
      <c r="G381" s="2">
        <f t="shared" si="112"/>
        <v>0</v>
      </c>
      <c r="H381" s="2">
        <f t="shared" si="113"/>
        <v>0</v>
      </c>
      <c r="I381" s="2">
        <f t="shared" si="102"/>
        <v>0</v>
      </c>
      <c r="J381" s="2">
        <f t="shared" si="119"/>
        <v>0</v>
      </c>
      <c r="K381" s="2">
        <f t="shared" si="105"/>
        <v>0</v>
      </c>
      <c r="L381" s="2">
        <f t="shared" si="105"/>
        <v>0</v>
      </c>
      <c r="M381" s="2"/>
      <c r="N381" s="28">
        <f t="shared" si="120"/>
        <v>0</v>
      </c>
      <c r="O381" s="2">
        <f t="shared" si="114"/>
        <v>0</v>
      </c>
      <c r="P381" s="2">
        <f t="shared" si="115"/>
        <v>0</v>
      </c>
      <c r="R381">
        <f t="shared" si="116"/>
        <v>360</v>
      </c>
      <c r="S381" s="89">
        <f t="shared" si="106"/>
        <v>0</v>
      </c>
      <c r="T381" s="89">
        <f>IF(AND(S381=0,S380&gt;0),SUM($G381:$H$381),S381)</f>
        <v>0</v>
      </c>
      <c r="U381" s="83">
        <f>SUM(T381:T$381)</f>
        <v>0</v>
      </c>
      <c r="V381" s="68">
        <f>localspline(R381,'BBG rates'!$G$10:$G$27,'BBG rates'!$K$10:$K$27)</f>
        <v>0.96795648336410522</v>
      </c>
      <c r="W381" s="68">
        <f>locallinterp(R381,'BBG rates'!$G$10:$G$27,'BBG rates'!$J$10:$J$27)</f>
        <v>0.1056</v>
      </c>
      <c r="X381" s="56">
        <f t="shared" si="117"/>
        <v>0.10554892405583161</v>
      </c>
      <c r="Y381" s="66">
        <f>T381*X381%/12+X382</f>
        <v>0</v>
      </c>
      <c r="Z381" s="72">
        <f t="shared" si="108"/>
        <v>0</v>
      </c>
      <c r="AA381" s="80">
        <f t="shared" si="109"/>
        <v>0</v>
      </c>
      <c r="AB381" s="81">
        <f t="shared" si="118"/>
        <v>0</v>
      </c>
      <c r="AD381" s="95">
        <f>locallinterp(R381,'BBG rates'!$N$10:$N$369,'BBG rates'!$P$10:$P$369)</f>
        <v>29.915995501484201</v>
      </c>
      <c r="AI381" s="185">
        <f t="shared" si="110"/>
        <v>360</v>
      </c>
      <c r="AJ381" s="127">
        <f>locallinterp(MIN(AI381,CAP_Senior*12),'BBG rates'!$X$24:$X$65,'BBG rates'!$Y$24:$Y$65)</f>
        <v>67.918742488467984</v>
      </c>
      <c r="AK381" s="127">
        <f>locallinterp(MIN(AI381,CAP_CB*12),'BBG rates'!$AA$25:$AA$40,'BBG rates'!$AC$25:$AC$40)</f>
        <v>11</v>
      </c>
      <c r="AL381" s="144">
        <f t="shared" si="111"/>
        <v>20.676186223039558</v>
      </c>
      <c r="AM381" s="142">
        <f>(SUMPRODUCT(AL381:AL$381,G381:G$381)+SUMPRODUCT(AL381:AL$381,H381:H$381))/12</f>
        <v>0</v>
      </c>
    </row>
  </sheetData>
  <mergeCells count="3">
    <mergeCell ref="F15:G15"/>
    <mergeCell ref="J20:L20"/>
    <mergeCell ref="AI3:AM3"/>
  </mergeCells>
  <conditionalFormatting sqref="AJ22:AJ381">
    <cfRule type="cellIs" dxfId="31" priority="2" operator="equal">
      <formula>AJ21</formula>
    </cfRule>
  </conditionalFormatting>
  <conditionalFormatting sqref="AK22:AK381">
    <cfRule type="cellIs" dxfId="30"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AM381"/>
  <sheetViews>
    <sheetView topLeftCell="U1" workbookViewId="0">
      <selection activeCell="AD11" sqref="AD11:AG12"/>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6" width="6.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88521.253145073759</v>
      </c>
    </row>
    <row r="3" spans="5:39" ht="13.5" thickBot="1" x14ac:dyDescent="0.25">
      <c r="E3" s="16" t="s">
        <v>20</v>
      </c>
      <c r="F3" s="17">
        <f>SUM(L22:L381)/SUM(K22:K381)</f>
        <v>4.3514124028653516</v>
      </c>
      <c r="N3" t="s">
        <v>23</v>
      </c>
      <c r="AI3" s="331" t="s">
        <v>137</v>
      </c>
      <c r="AJ3" s="332"/>
      <c r="AK3" s="332"/>
      <c r="AL3" s="332"/>
      <c r="AM3" s="333"/>
    </row>
    <row r="4" spans="5:39" ht="13.5" thickBot="1" x14ac:dyDescent="0.25">
      <c r="E4" t="s">
        <v>21</v>
      </c>
      <c r="F4" s="26">
        <f ca="1">(N4+(N7*N6/(1+F12)^N6))/(N5+(N7/(1+F12)^N6))</f>
        <v>0.9362693043388699</v>
      </c>
      <c r="N4">
        <f ca="1">SUM(OFFSET($L$22,,,$I$7*$I$9))</f>
        <v>753311.18391760788</v>
      </c>
    </row>
    <row r="5" spans="5:39" ht="13.5" thickBot="1" x14ac:dyDescent="0.25">
      <c r="N5">
        <f ca="1">SUM(OFFSET($K$22,,,$I$7*$I$9))</f>
        <v>1407637.1915772767</v>
      </c>
      <c r="AI5" s="30" t="s">
        <v>164</v>
      </c>
      <c r="AJ5" s="94"/>
    </row>
    <row r="6" spans="5:39" ht="13.5" thickBot="1" x14ac:dyDescent="0.25">
      <c r="E6" s="3" t="s">
        <v>11</v>
      </c>
      <c r="F6" s="90">
        <v>10000000</v>
      </c>
      <c r="H6" s="3" t="s">
        <v>13</v>
      </c>
      <c r="I6" s="70">
        <f>'[2]Option Premium'!$B$18</f>
        <v>10</v>
      </c>
      <c r="N6" s="25">
        <f ca="1">OFFSET($D$21,$I$9*$I$7,0)</f>
        <v>1</v>
      </c>
      <c r="AI6" s="167" t="s">
        <v>163</v>
      </c>
      <c r="AJ6" s="168">
        <f>CAP_Senior</f>
        <v>20</v>
      </c>
    </row>
    <row r="7" spans="5:39" ht="13.5" thickBot="1" x14ac:dyDescent="0.25">
      <c r="E7" s="1"/>
      <c r="H7" s="3" t="s">
        <v>14</v>
      </c>
      <c r="I7" s="71">
        <v>12</v>
      </c>
      <c r="K7" s="9"/>
      <c r="N7">
        <f ca="1">OFFSET($N$22,$I$7*$I$9,0)</f>
        <v>8981669.0269061811</v>
      </c>
      <c r="AI7" s="167" t="s">
        <v>161</v>
      </c>
      <c r="AJ7" s="168">
        <f>CAP_CB</f>
        <v>20</v>
      </c>
    </row>
    <row r="8" spans="5:39" ht="13.5" thickBot="1" x14ac:dyDescent="0.25">
      <c r="H8" s="3" t="s">
        <v>1</v>
      </c>
      <c r="I8" s="3">
        <f>I6*I7</f>
        <v>120</v>
      </c>
    </row>
    <row r="9" spans="5:39" ht="13.5" thickBot="1" x14ac:dyDescent="0.25">
      <c r="E9" s="1"/>
      <c r="H9" s="24" t="s">
        <v>22</v>
      </c>
      <c r="I9" s="19">
        <v>1</v>
      </c>
      <c r="AI9" s="186" t="s">
        <v>162</v>
      </c>
    </row>
    <row r="10" spans="5:39" ht="13.5" thickBot="1" x14ac:dyDescent="0.25">
      <c r="E10" s="4"/>
      <c r="F10" s="27" t="s">
        <v>7</v>
      </c>
      <c r="G10" s="27" t="s">
        <v>8</v>
      </c>
      <c r="I10" s="22"/>
      <c r="AI10" s="168" t="str">
        <f>Senior_LP_TYPE</f>
        <v>A+/A spread not capped</v>
      </c>
    </row>
    <row r="11" spans="5:39" x14ac:dyDescent="0.2">
      <c r="E11" s="7" t="s">
        <v>12</v>
      </c>
      <c r="F11" s="69">
        <f>'[2]Option Premium'!$C$18%</f>
        <v>1.38E-2</v>
      </c>
      <c r="G11" s="6">
        <f>(1+F11)^(1/$I$7)-1</f>
        <v>1.1427897418165855E-3</v>
      </c>
    </row>
    <row r="12" spans="5:39" x14ac:dyDescent="0.2">
      <c r="E12" s="7" t="s">
        <v>16</v>
      </c>
      <c r="F12" s="18">
        <f>F11</f>
        <v>1.38E-2</v>
      </c>
      <c r="G12" s="6"/>
      <c r="T12" s="21" t="s">
        <v>67</v>
      </c>
      <c r="AI12" s="30" t="s">
        <v>165</v>
      </c>
      <c r="AJ12" s="147" t="s">
        <v>131</v>
      </c>
      <c r="AK12" s="147" t="s">
        <v>134</v>
      </c>
    </row>
    <row r="13" spans="5:39" ht="13.5" thickBot="1" x14ac:dyDescent="0.25">
      <c r="E13" s="7" t="s">
        <v>0</v>
      </c>
      <c r="F13" s="91">
        <f>'[2]Option Premium'!$K$3</f>
        <v>0.04</v>
      </c>
      <c r="G13" s="6">
        <f>(1+F13)^(1/$I$7)-1</f>
        <v>3.2737397821989145E-3</v>
      </c>
      <c r="T13" s="21" t="s">
        <v>69</v>
      </c>
      <c r="AJ13" s="180">
        <f>Sec_Factor_Inelligible</f>
        <v>0</v>
      </c>
      <c r="AK13" s="179">
        <f>1-AJ13</f>
        <v>1</v>
      </c>
    </row>
    <row r="14" spans="5:39" x14ac:dyDescent="0.2">
      <c r="J14" s="2"/>
      <c r="AL14" s="178" t="s">
        <v>135</v>
      </c>
    </row>
    <row r="15" spans="5:39" ht="25.5" x14ac:dyDescent="0.2">
      <c r="E15" s="1"/>
      <c r="F15" s="330" t="s">
        <v>4</v>
      </c>
      <c r="G15" s="330"/>
      <c r="J15" s="2"/>
      <c r="Y15" s="84" t="s">
        <v>76</v>
      </c>
      <c r="AJ15" s="182">
        <f>AL15*AK13</f>
        <v>0.17</v>
      </c>
      <c r="AL15" s="183">
        <f>Sec_Factor_OC</f>
        <v>0.17</v>
      </c>
      <c r="AM15" s="151" t="s">
        <v>130</v>
      </c>
    </row>
    <row r="16" spans="5:39" ht="15.75" thickBot="1" x14ac:dyDescent="0.25">
      <c r="E16" s="1"/>
      <c r="F16" s="27" t="s">
        <v>5</v>
      </c>
      <c r="G16" s="27" t="s">
        <v>6</v>
      </c>
      <c r="J16" s="2"/>
      <c r="U16" s="30" t="s">
        <v>73</v>
      </c>
      <c r="AA16" s="30" t="s">
        <v>65</v>
      </c>
      <c r="AD16" s="30" t="s">
        <v>80</v>
      </c>
      <c r="AK16" s="181">
        <f>AL16*AK13</f>
        <v>0.83</v>
      </c>
      <c r="AL16" s="183">
        <f>1-AL15</f>
        <v>0.83</v>
      </c>
      <c r="AM16" s="150" t="s">
        <v>136</v>
      </c>
    </row>
    <row r="17" spans="1:39" ht="13.5" thickBot="1" x14ac:dyDescent="0.25">
      <c r="E17" s="1"/>
      <c r="F17" s="10">
        <f>SUM(F22:F381)</f>
        <v>622550.3774088464</v>
      </c>
      <c r="G17" s="11">
        <f>SUM(G22:H381)</f>
        <v>9999999.9999999981</v>
      </c>
      <c r="AA17" s="87">
        <f>Y20/SUMPRODUCT(V22:V381,U22:U381)*1200</f>
        <v>-0.51280626544203256</v>
      </c>
      <c r="AB17" s="88" t="s">
        <v>77</v>
      </c>
      <c r="AD17" t="s">
        <v>82</v>
      </c>
      <c r="AF17" s="103" t="s">
        <v>85</v>
      </c>
      <c r="AG17" s="73">
        <f>AG18/AD18</f>
        <v>5.0934881006735413</v>
      </c>
      <c r="AM17" s="30" t="s">
        <v>88</v>
      </c>
    </row>
    <row r="18" spans="1:39" ht="13.5" thickBot="1" x14ac:dyDescent="0.25">
      <c r="N18" t="s">
        <v>19</v>
      </c>
      <c r="S18" s="75" t="s">
        <v>79</v>
      </c>
      <c r="T18" s="93">
        <f>locallinterp(T19*12,'BBG rates'!$A$10:$A$27,'BBG rates'!$D$10:$D$27)</f>
        <v>-0.51054862804203993</v>
      </c>
      <c r="U18" s="92" t="s">
        <v>78</v>
      </c>
      <c r="AA18" s="73">
        <f>((1+AA17%/12)^12-1)*100</f>
        <v>-0.51160270028299815</v>
      </c>
      <c r="AB18" s="86" t="s">
        <v>66</v>
      </c>
      <c r="AD18" s="96">
        <f>(SUMPRODUCT(AD22:AD381,G22:G381)+SUMPRODUCT(AD22:AD381,H22:H381))/F6</f>
        <v>4.6081001206688921</v>
      </c>
      <c r="AE18" t="s">
        <v>83</v>
      </c>
      <c r="AF18" s="103" t="s">
        <v>87</v>
      </c>
      <c r="AG18">
        <f>SUM('[2]Option Premium'!$T$53:$T$61)*100</f>
        <v>23.471303131339312</v>
      </c>
      <c r="AM18" s="146">
        <f>SUM(AM22:AM381)/SUM(E21:E380)*12+EMTN_Addon</f>
        <v>14.260541390115263</v>
      </c>
    </row>
    <row r="19" spans="1:39" ht="13.5" thickBot="1" x14ac:dyDescent="0.25">
      <c r="J19" t="s">
        <v>24</v>
      </c>
      <c r="K19" t="s">
        <v>25</v>
      </c>
      <c r="L19" t="s">
        <v>26</v>
      </c>
      <c r="S19" s="1" t="s">
        <v>27</v>
      </c>
      <c r="T19" s="74">
        <f>IF(I7=12,SUMPRODUCT(T22:T381,D22:D381)/F6,"set frequency to 12")</f>
        <v>0.94030273831719013</v>
      </c>
      <c r="U19" t="str">
        <f>IF(SUM(T22:T381)=F6,"ok","check")</f>
        <v>ok</v>
      </c>
      <c r="W19" s="77" t="s">
        <v>70</v>
      </c>
      <c r="X19" s="76"/>
      <c r="Y19" s="76"/>
      <c r="Z19" s="76"/>
      <c r="AA19" s="85" t="s">
        <v>71</v>
      </c>
      <c r="AJ19" s="145">
        <f>AJ13+AL15*(1-AJ13)</f>
        <v>0.17</v>
      </c>
      <c r="AK19" s="141">
        <f>AL16*(1-AJ13)</f>
        <v>0.83</v>
      </c>
      <c r="AL19" t="str">
        <f>IF(AJ19+AK19=1,"ok","check")</f>
        <v>ok</v>
      </c>
    </row>
    <row r="20" spans="1:39" ht="13.5" thickBot="1" x14ac:dyDescent="0.25">
      <c r="A20" s="4"/>
      <c r="B20" s="4"/>
      <c r="C20" s="4"/>
      <c r="D20" s="4"/>
      <c r="E20" s="27" t="str">
        <f>CONCATENATE("Outstanding ",F13*100,"% prepay")</f>
        <v>Outstanding 4% prepay</v>
      </c>
      <c r="F20" s="8" t="s">
        <v>9</v>
      </c>
      <c r="G20" s="27" t="s">
        <v>10</v>
      </c>
      <c r="H20" s="8" t="s">
        <v>2</v>
      </c>
      <c r="I20" s="27" t="s">
        <v>3</v>
      </c>
      <c r="J20" s="330" t="s">
        <v>15</v>
      </c>
      <c r="K20" s="330"/>
      <c r="L20" s="330"/>
      <c r="M20" s="20"/>
      <c r="N20" s="27" t="s">
        <v>18</v>
      </c>
      <c r="O20" s="27"/>
      <c r="P20" s="27"/>
      <c r="S20" s="33" t="str">
        <f>"Principals only (incl "&amp;F13*100&amp;"% CPR)"</f>
        <v>Principals only (incl 4% CPR)</v>
      </c>
      <c r="T20" s="76"/>
      <c r="U20" s="32"/>
      <c r="X20" s="30" t="s">
        <v>63</v>
      </c>
      <c r="Y20" s="67">
        <f>SUMPRODUCT(Y22:Y381,$V22:$V381)</f>
        <v>-48348.268132338962</v>
      </c>
      <c r="Z20" s="30"/>
      <c r="AA20" s="78">
        <f>SUMPRODUCT(AA22:AA381,$V22:$V381)</f>
        <v>-48348.268132338948</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9889719.8176327311</v>
      </c>
      <c r="F22" s="2">
        <f t="shared" ref="F22:F85" si="1">IF($A22&lt;=$I$8,-IPMT($G$11,1,$I$8-$A22+1,$E21),0)</f>
        <v>11427.897418165856</v>
      </c>
      <c r="G22" s="2">
        <f>IF($A22&lt;=$I$8,-PPMT($G$11,1,$I$8-$A22+1,$E21),0)</f>
        <v>77797.473228343719</v>
      </c>
      <c r="H22" s="2">
        <f>IF($A22&lt;=$I$8,(E21-G22)*$G$13,0)</f>
        <v>32482.709138926963</v>
      </c>
      <c r="I22" s="2">
        <f>SUM(F22:H22)</f>
        <v>121708.07978543654</v>
      </c>
      <c r="J22" s="2">
        <f>IF($I$7=1,I22*A22,IF($I$7=2,I22*B22,IF($I$7=4,I22*C22,I22*D22)))</f>
        <v>10142.339982119711</v>
      </c>
      <c r="K22" s="2">
        <f>I22/(1+$F$12)^IF($I$7=1,$A22,IF($I$7=2,$B22,IF($I$7=4,$C22,$D22)))</f>
        <v>121569.15180583148</v>
      </c>
      <c r="L22" s="2">
        <f>J22/(1+$F$12)^IF($I$7=1,$A22,IF($I$7=2,$B22,IF($I$7=4,$C22,$D22)))</f>
        <v>10130.762650485956</v>
      </c>
      <c r="M22" s="2"/>
      <c r="N22" s="28">
        <f>IF($A22&lt;=$I$8,N21-P22,0)</f>
        <v>9922202.5267716572</v>
      </c>
      <c r="O22" s="2">
        <f>IF($A22&lt;=$I$8,-IPMT($G$11,1,$I$8-$A22+1,$N21),0)</f>
        <v>11427.897418165856</v>
      </c>
      <c r="P22" s="2">
        <f>IF($A22&lt;=$I$8,-PPMT($G$11,1,$I$8-$A22+1,$N21),0)</f>
        <v>77797.473228343719</v>
      </c>
      <c r="R22">
        <f>ROUND(D22*12,1)</f>
        <v>1</v>
      </c>
      <c r="S22" s="89">
        <f t="shared" ref="S22:S85" si="2">IF(D22&lt;$I$9,G22+H22,0)</f>
        <v>110280.18236727068</v>
      </c>
      <c r="T22" s="89">
        <f>IF(AND(S22=0,S21&gt;0),SUM($G22:$H$381),S22)</f>
        <v>110280.18236727068</v>
      </c>
      <c r="U22" s="82">
        <f>SUM(T22:T$381)</f>
        <v>10000000</v>
      </c>
      <c r="V22" s="68">
        <f>localspline(R22,'BBG rates'!$G$10:$G$27,'BBG rates'!$K$10:$K$27)</f>
        <v>1.0002517930437387</v>
      </c>
      <c r="W22" s="68">
        <f>locallinterp(R22,'BBG rates'!$G$10:$G$27,'BBG rates'!$J$10:$J$27)</f>
        <v>-0.48612500000000003</v>
      </c>
      <c r="X22" s="56">
        <f>((1+W22%)^(1/12)-1)*1200</f>
        <v>-0.48721149787493978</v>
      </c>
      <c r="Y22" s="66">
        <f t="shared" ref="Y22:Y85" si="3">T22*X22%/12+Y23</f>
        <v>-4264.5613444500286</v>
      </c>
      <c r="Z22" s="72">
        <f t="shared" ref="Z22:Z85" si="4">IF(U22=0,0,Y22*1200/U22)</f>
        <v>-0.51174736133400345</v>
      </c>
      <c r="AA22" s="79">
        <f t="shared" ref="AA22:AA85" si="5">T22*$AA$17%/12+AA23</f>
        <v>-4273.3855453502711</v>
      </c>
      <c r="AB22" s="81">
        <f>IF(U22=0,0,AA22*1200/U22)</f>
        <v>-0.51280626544203256</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9384949.7003466804</v>
      </c>
    </row>
    <row r="23" spans="1:39" x14ac:dyDescent="0.2">
      <c r="A23" s="7">
        <v>2</v>
      </c>
      <c r="B23" s="7">
        <v>1</v>
      </c>
      <c r="C23" s="7">
        <v>0.5</v>
      </c>
      <c r="D23" s="12">
        <f t="shared" si="0"/>
        <v>0.16666666666666666</v>
      </c>
      <c r="E23" s="29">
        <f>IF($A23&lt;=$I$8,E22-G23-H23,0)</f>
        <v>9779966.1937882956</v>
      </c>
      <c r="F23" s="2">
        <f t="shared" si="1"/>
        <v>11301.870357030881</v>
      </c>
      <c r="G23" s="2">
        <f t="shared" ref="G23:G86" si="8">IF($A23&lt;=$I$8,-PPMT($G$11,1,$I$8-$A23+1,$E22),0)</f>
        <v>77631.399644011806</v>
      </c>
      <c r="H23" s="2">
        <f t="shared" ref="H23:H86" si="9">IF($A23&lt;=$I$8,(E22-G23)*$G$13,0)</f>
        <v>32122.224200422883</v>
      </c>
      <c r="I23" s="2">
        <f t="shared" ref="I23:I80" si="10">SUM(F23:H23)</f>
        <v>121055.49420146557</v>
      </c>
      <c r="J23" s="2">
        <f>IF($I$7=1,I23*A23,IF($I$7=2,I23*B23,IF($I$7=4,I23*C23,I23*D23)))</f>
        <v>20175.915700244259</v>
      </c>
      <c r="K23" s="2">
        <f t="shared" ref="K23:L85" si="11">I23/(1+$F$12)^IF($I$7=1,$A23,IF($I$7=2,$B23,IF($I$7=4,$C23,$D23)))</f>
        <v>120779.28580984083</v>
      </c>
      <c r="L23" s="2">
        <f t="shared" si="11"/>
        <v>20129.880968306803</v>
      </c>
      <c r="M23" s="2"/>
      <c r="N23" s="28">
        <f>IF($A23&lt;=$I$8,N22-P23,0)</f>
        <v>9844316.1473889686</v>
      </c>
      <c r="O23" s="2">
        <f t="shared" ref="O23:O86" si="12">IF($A23&lt;=$I$8,-IPMT($G$11,1,$I$8-$A23+1,$N22),0)</f>
        <v>11338.991263821255</v>
      </c>
      <c r="P23" s="2">
        <f t="shared" ref="P23:P86" si="13">IF($A23&lt;=$I$8,-PPMT($G$11,1,$I$8-$A23+1,$N22),0)</f>
        <v>77886.379382688348</v>
      </c>
      <c r="R23">
        <f t="shared" ref="R23:R86" si="14">ROUND(D23*12,1)</f>
        <v>2</v>
      </c>
      <c r="S23" s="89">
        <f t="shared" si="2"/>
        <v>109753.62384443468</v>
      </c>
      <c r="T23" s="89">
        <f>IF(AND(S23=0,S22&gt;0),SUM($G23:$H$381),S23)</f>
        <v>109753.62384443468</v>
      </c>
      <c r="U23" s="82">
        <f>SUM(T23:T$381)</f>
        <v>9889719.8176327311</v>
      </c>
      <c r="V23" s="68">
        <f>localspline(R23,'BBG rates'!$G$10:$G$27,'BBG rates'!$K$10:$K$27)</f>
        <v>1.0007036717399336</v>
      </c>
      <c r="W23" s="68">
        <f>locallinterp(R23,'BBG rates'!$G$10:$G$27,'BBG rates'!$J$10:$J$27)</f>
        <v>-0.48849999999999999</v>
      </c>
      <c r="X23" s="56">
        <f t="shared" ref="X23:X86" si="15">((1+W23%)^(1/12)-1)*1200</f>
        <v>-0.48959715685596983</v>
      </c>
      <c r="Y23" s="66">
        <f t="shared" si="3"/>
        <v>-4219.7865337524627</v>
      </c>
      <c r="Z23" s="72">
        <f t="shared" si="4"/>
        <v>-0.51202096054072499</v>
      </c>
      <c r="AA23" s="79">
        <f t="shared" si="5"/>
        <v>-4226.2585716235826</v>
      </c>
      <c r="AB23" s="81">
        <f t="shared" ref="AB23:AB86" si="16">IF(U23=0,0,AA23*1200/U23)</f>
        <v>-0.51280626544203245</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9383360.5935521517</v>
      </c>
    </row>
    <row r="24" spans="1:39" x14ac:dyDescent="0.2">
      <c r="A24" s="7">
        <v>3</v>
      </c>
      <c r="B24" s="7">
        <v>1.5</v>
      </c>
      <c r="C24" s="7">
        <v>0.75</v>
      </c>
      <c r="D24" s="12">
        <f t="shared" si="0"/>
        <v>0.25</v>
      </c>
      <c r="E24" s="29">
        <f t="shared" ref="E24:E87" si="17">IF($A24&lt;=$I$8,E23-G24-H24,0)</f>
        <v>9670737.0512958802</v>
      </c>
      <c r="F24" s="2">
        <f t="shared" si="1"/>
        <v>11176.445041574261</v>
      </c>
      <c r="G24" s="2">
        <f t="shared" si="8"/>
        <v>77465.680575504957</v>
      </c>
      <c r="H24" s="2">
        <f t="shared" si="9"/>
        <v>31763.461916910099</v>
      </c>
      <c r="I24" s="2">
        <f t="shared" ref="I24:I30" si="18">SUM(F24:H24)</f>
        <v>120405.58753398931</v>
      </c>
      <c r="J24" s="2">
        <f t="shared" ref="J24:J87" si="19">IF($I$7=1,I24*A24,IF($I$7=2,I24*B24,IF($I$7=4,I24*C24,I24*D24)))</f>
        <v>30101.396883497328</v>
      </c>
      <c r="K24" s="2">
        <f t="shared" si="11"/>
        <v>119993.7344045518</v>
      </c>
      <c r="L24" s="2">
        <f t="shared" si="11"/>
        <v>29998.433601137949</v>
      </c>
      <c r="M24" s="2"/>
      <c r="N24" s="28">
        <f t="shared" ref="N24:N87" si="20">IF($A24&lt;=$I$8,N23-P24,0)</f>
        <v>9766340.7602508944</v>
      </c>
      <c r="O24" s="2">
        <f t="shared" si="12"/>
        <v>11249.983508435484</v>
      </c>
      <c r="P24" s="2">
        <f t="shared" si="13"/>
        <v>77975.387138074104</v>
      </c>
      <c r="R24">
        <f t="shared" si="14"/>
        <v>3</v>
      </c>
      <c r="S24" s="89">
        <f t="shared" si="2"/>
        <v>109229.14249241506</v>
      </c>
      <c r="T24" s="89">
        <f>IF(AND(S24=0,S23&gt;0),SUM($G24:$H$381),S24)</f>
        <v>109229.14249241506</v>
      </c>
      <c r="U24" s="82">
        <f>SUM(T24:T$381)</f>
        <v>9779966.1937882956</v>
      </c>
      <c r="V24" s="68">
        <f>localspline(R24,'BBG rates'!$G$10:$G$27,'BBG rates'!$K$10:$K$27)</f>
        <v>1.0011555447240852</v>
      </c>
      <c r="W24" s="68">
        <f>locallinterp(R24,'BBG rates'!$G$10:$G$27,'BBG rates'!$J$10:$J$27)</f>
        <v>-0.49087500000000001</v>
      </c>
      <c r="X24" s="56">
        <f t="shared" si="15"/>
        <v>-0.49198286803018298</v>
      </c>
      <c r="Y24" s="66">
        <f t="shared" si="3"/>
        <v>-4175.0073152617333</v>
      </c>
      <c r="Z24" s="72">
        <f t="shared" si="4"/>
        <v>-0.51227260698469146</v>
      </c>
      <c r="AA24" s="79">
        <f t="shared" si="5"/>
        <v>-4179.3566166549208</v>
      </c>
      <c r="AB24" s="81">
        <f t="shared" si="16"/>
        <v>-0.51280626544203245</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9380197.555087192</v>
      </c>
    </row>
    <row r="25" spans="1:39" x14ac:dyDescent="0.2">
      <c r="A25" s="7">
        <v>4</v>
      </c>
      <c r="B25" s="7">
        <v>2</v>
      </c>
      <c r="C25" s="7">
        <v>1</v>
      </c>
      <c r="D25" s="12">
        <f t="shared" si="0"/>
        <v>0.33333333333333331</v>
      </c>
      <c r="E25" s="29">
        <f t="shared" si="17"/>
        <v>9562030.3205390889</v>
      </c>
      <c r="F25" s="2">
        <f t="shared" si="1"/>
        <v>11051.619098026507</v>
      </c>
      <c r="G25" s="2">
        <f t="shared" si="8"/>
        <v>77300.315266041405</v>
      </c>
      <c r="H25" s="2">
        <f t="shared" si="9"/>
        <v>31406.41549074939</v>
      </c>
      <c r="I25" s="2">
        <f t="shared" si="18"/>
        <v>119758.34985481731</v>
      </c>
      <c r="J25" s="2">
        <f t="shared" si="19"/>
        <v>39919.449951605769</v>
      </c>
      <c r="K25" s="2">
        <f>I25/(1+$F$12)^IF($I$7=1,$A25,IF($I$7=2,$B25,IF($I$7=4,$C25,$D25)))</f>
        <v>119212.47583864711</v>
      </c>
      <c r="L25" s="2">
        <f>J25/(1+$F$12)^IF($I$7=1,$A25,IF($I$7=2,$B25,IF($I$7=4,$C25,$D25)))</f>
        <v>39737.491946215705</v>
      </c>
      <c r="M25" s="2"/>
      <c r="N25" s="28">
        <f t="shared" si="20"/>
        <v>9688276.2636402845</v>
      </c>
      <c r="O25" s="2">
        <f t="shared" si="12"/>
        <v>11160.874035899915</v>
      </c>
      <c r="P25" s="2">
        <f t="shared" si="13"/>
        <v>78064.496610609669</v>
      </c>
      <c r="R25">
        <f t="shared" si="14"/>
        <v>4</v>
      </c>
      <c r="S25" s="89">
        <f t="shared" si="2"/>
        <v>108706.7307567908</v>
      </c>
      <c r="T25" s="89">
        <f>IF(AND(S25=0,S24&gt;0),SUM($G25:$H$381),S25)</f>
        <v>108706.7307567908</v>
      </c>
      <c r="U25" s="82">
        <f>SUM(T25:T$381)</f>
        <v>9670737.0512958802</v>
      </c>
      <c r="V25" s="68">
        <f>localspline(R25,'BBG rates'!$G$10:$G$27,'BBG rates'!$K$10:$K$27)</f>
        <v>1.0016072346102698</v>
      </c>
      <c r="W25" s="68">
        <f>locallinterp(R25,'BBG rates'!$G$10:$G$27,'BBG rates'!$J$10:$J$27)</f>
        <v>-0.49325000000000002</v>
      </c>
      <c r="X25" s="56">
        <f t="shared" si="15"/>
        <v>-0.49436863140024379</v>
      </c>
      <c r="Y25" s="66">
        <f t="shared" si="3"/>
        <v>-4130.224926265153</v>
      </c>
      <c r="Z25" s="72">
        <f t="shared" si="4"/>
        <v>-0.51250177574149247</v>
      </c>
      <c r="AA25" s="79">
        <f t="shared" si="5"/>
        <v>-4132.6787927891119</v>
      </c>
      <c r="AB25" s="81">
        <f t="shared" si="16"/>
        <v>-0.51280626544203256</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9375475.6702815294</v>
      </c>
    </row>
    <row r="26" spans="1:39" x14ac:dyDescent="0.2">
      <c r="A26" s="7">
        <v>5</v>
      </c>
      <c r="B26" s="7">
        <v>2.5</v>
      </c>
      <c r="C26" s="7">
        <v>1.25</v>
      </c>
      <c r="D26" s="12">
        <f t="shared" si="0"/>
        <v>0.41666666666666669</v>
      </c>
      <c r="E26" s="29">
        <f t="shared" si="17"/>
        <v>9453843.9394296054</v>
      </c>
      <c r="F26" s="2">
        <f t="shared" si="1"/>
        <v>10927.390161251229</v>
      </c>
      <c r="G26" s="2">
        <f t="shared" si="8"/>
        <v>77135.302960454806</v>
      </c>
      <c r="H26" s="2">
        <f t="shared" si="9"/>
        <v>31051.078149027446</v>
      </c>
      <c r="I26" s="2">
        <f t="shared" si="18"/>
        <v>119113.77127073347</v>
      </c>
      <c r="J26" s="2">
        <f t="shared" si="19"/>
        <v>49630.738029472283</v>
      </c>
      <c r="K26" s="2">
        <f t="shared" si="11"/>
        <v>118435.48846566142</v>
      </c>
      <c r="L26" s="2">
        <f t="shared" si="11"/>
        <v>49348.120194025592</v>
      </c>
      <c r="M26" s="2"/>
      <c r="N26" s="28">
        <f t="shared" si="20"/>
        <v>9610122.5557237491</v>
      </c>
      <c r="O26" s="2">
        <f t="shared" si="12"/>
        <v>11071.662729973235</v>
      </c>
      <c r="P26" s="2">
        <f t="shared" si="13"/>
        <v>78153.707916536368</v>
      </c>
      <c r="R26">
        <f t="shared" si="14"/>
        <v>5</v>
      </c>
      <c r="S26" s="89">
        <f t="shared" si="2"/>
        <v>108186.38110948226</v>
      </c>
      <c r="T26" s="89">
        <f>IF(AND(S26=0,S25&gt;0),SUM($G26:$H$381),S26)</f>
        <v>108186.38110948226</v>
      </c>
      <c r="U26" s="82">
        <f>SUM(T26:T$381)</f>
        <v>9562030.3205390889</v>
      </c>
      <c r="V26" s="68">
        <f>localspline(R26,'BBG rates'!$G$10:$G$27,'BBG rates'!$K$10:$K$27)</f>
        <v>1.0020585640125637</v>
      </c>
      <c r="W26" s="68">
        <f>locallinterp(R26,'BBG rates'!$G$10:$G$27,'BBG rates'!$J$10:$J$27)</f>
        <v>-0.49562499999999998</v>
      </c>
      <c r="X26" s="56">
        <f t="shared" si="15"/>
        <v>-0.49675444696828386</v>
      </c>
      <c r="Y26" s="66">
        <f t="shared" si="3"/>
        <v>-4085.4405948416284</v>
      </c>
      <c r="Z26" s="72">
        <f t="shared" si="4"/>
        <v>-0.51270792388928121</v>
      </c>
      <c r="AA26" s="79">
        <f t="shared" si="5"/>
        <v>-4086.2242155992762</v>
      </c>
      <c r="AB26" s="81">
        <f t="shared" si="16"/>
        <v>-0.51280626544203245</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9369082.2424427178</v>
      </c>
    </row>
    <row r="27" spans="1:39" x14ac:dyDescent="0.2">
      <c r="A27" s="7">
        <v>6</v>
      </c>
      <c r="B27" s="7">
        <v>3</v>
      </c>
      <c r="C27" s="7">
        <v>1.5</v>
      </c>
      <c r="D27" s="12">
        <f t="shared" si="0"/>
        <v>0.5</v>
      </c>
      <c r="E27" s="29">
        <f t="shared" si="17"/>
        <v>9346175.8533809446</v>
      </c>
      <c r="F27" s="2">
        <f t="shared" si="1"/>
        <v>10803.755874715051</v>
      </c>
      <c r="G27" s="2">
        <f t="shared" si="8"/>
        <v>76970.642905190864</v>
      </c>
      <c r="H27" s="2">
        <f t="shared" si="9"/>
        <v>30697.443143470657</v>
      </c>
      <c r="I27" s="2">
        <f t="shared" si="18"/>
        <v>118471.84192337657</v>
      </c>
      <c r="J27" s="2">
        <f t="shared" si="19"/>
        <v>59235.920961688287</v>
      </c>
      <c r="K27" s="2">
        <f t="shared" si="11"/>
        <v>117662.75074349012</v>
      </c>
      <c r="L27" s="2">
        <f t="shared" si="11"/>
        <v>58831.37537174506</v>
      </c>
      <c r="M27" s="2"/>
      <c r="N27" s="28">
        <f t="shared" si="20"/>
        <v>9531879.5345515199</v>
      </c>
      <c r="O27" s="2">
        <f t="shared" si="12"/>
        <v>10982.349474281289</v>
      </c>
      <c r="P27" s="2">
        <f t="shared" si="13"/>
        <v>78243.021172228313</v>
      </c>
      <c r="R27">
        <f t="shared" si="14"/>
        <v>6</v>
      </c>
      <c r="S27" s="89">
        <f t="shared" si="2"/>
        <v>107668.08604866153</v>
      </c>
      <c r="T27" s="89">
        <f>IF(AND(S27=0,S26&gt;0),SUM($G27:$H$381),S27)</f>
        <v>107668.08604866153</v>
      </c>
      <c r="U27" s="82">
        <f>SUM(T27:T$381)</f>
        <v>9453843.9394296072</v>
      </c>
      <c r="V27" s="68">
        <f>localspline(R27,'BBG rates'!$G$10:$G$27,'BBG rates'!$K$10:$K$27)</f>
        <v>1.0025100708007813</v>
      </c>
      <c r="W27" s="68">
        <f>locallinterp(R27,'BBG rates'!$G$10:$G$27,'BBG rates'!$J$10:$J$27)</f>
        <v>-0.498</v>
      </c>
      <c r="X27" s="56">
        <f t="shared" si="15"/>
        <v>-0.49914031473683451</v>
      </c>
      <c r="Y27" s="66">
        <f t="shared" si="3"/>
        <v>-4040.6555399103445</v>
      </c>
      <c r="Z27" s="72">
        <f t="shared" si="4"/>
        <v>-0.51289048972654849</v>
      </c>
      <c r="AA27" s="79">
        <f t="shared" si="5"/>
        <v>-4039.9920038755745</v>
      </c>
      <c r="AB27" s="81">
        <f t="shared" si="16"/>
        <v>-0.51280626544203245</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9361033.4010764677</v>
      </c>
    </row>
    <row r="28" spans="1:39" x14ac:dyDescent="0.2">
      <c r="A28" s="7">
        <v>7</v>
      </c>
      <c r="B28" s="7">
        <v>3.5</v>
      </c>
      <c r="C28" s="7">
        <v>1.75</v>
      </c>
      <c r="D28" s="12">
        <f t="shared" si="0"/>
        <v>0.58333333333333337</v>
      </c>
      <c r="E28" s="29">
        <f t="shared" si="17"/>
        <v>9239024.0152822807</v>
      </c>
      <c r="F28" s="2">
        <f t="shared" si="1"/>
        <v>10680.713890457615</v>
      </c>
      <c r="G28" s="2">
        <f t="shared" si="8"/>
        <v>76806.334348303935</v>
      </c>
      <c r="H28" s="2">
        <f t="shared" si="9"/>
        <v>30345.503750359174</v>
      </c>
      <c r="I28" s="2">
        <f t="shared" si="18"/>
        <v>117832.55198912072</v>
      </c>
      <c r="J28" s="2">
        <f t="shared" si="19"/>
        <v>68735.655326987093</v>
      </c>
      <c r="K28" s="2">
        <f t="shared" si="11"/>
        <v>116894.24123389969</v>
      </c>
      <c r="L28" s="2">
        <f t="shared" si="11"/>
        <v>68188.307386441491</v>
      </c>
      <c r="M28" s="2"/>
      <c r="N28" s="28">
        <f t="shared" si="20"/>
        <v>9453547.0980573278</v>
      </c>
      <c r="O28" s="2">
        <f t="shared" si="12"/>
        <v>10892.934152316928</v>
      </c>
      <c r="P28" s="2">
        <f t="shared" si="13"/>
        <v>78332.436494192676</v>
      </c>
      <c r="R28">
        <f t="shared" si="14"/>
        <v>7</v>
      </c>
      <c r="S28" s="89">
        <f t="shared" si="2"/>
        <v>107151.83809866311</v>
      </c>
      <c r="T28" s="89">
        <f>IF(AND(S28=0,S27&gt;0),SUM($G28:$H$381),S28)</f>
        <v>107151.83809866311</v>
      </c>
      <c r="U28" s="82">
        <f>SUM(T28:T$381)</f>
        <v>9346175.8533809464</v>
      </c>
      <c r="V28" s="68">
        <f>localspline(R28,'BBG rates'!$G$10:$G$27,'BBG rates'!$K$10:$K$27)</f>
        <v>1.0029614583797093</v>
      </c>
      <c r="W28" s="68">
        <f>locallinterp(R28,'BBG rates'!$G$10:$G$27,'BBG rates'!$J$10:$J$27)</f>
        <v>-0.50037500000000001</v>
      </c>
      <c r="X28" s="56">
        <f t="shared" si="15"/>
        <v>-0.50152623470829383</v>
      </c>
      <c r="Y28" s="66">
        <f t="shared" si="3"/>
        <v>-3995.8709712791433</v>
      </c>
      <c r="Z28" s="72">
        <f t="shared" si="4"/>
        <v>-0.5130488919487195</v>
      </c>
      <c r="AA28" s="79">
        <f t="shared" si="5"/>
        <v>-3993.9812796139868</v>
      </c>
      <c r="AB28" s="81">
        <f t="shared" si="16"/>
        <v>-0.51280626544203245</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9351932.4196404349</v>
      </c>
    </row>
    <row r="29" spans="1:39" x14ac:dyDescent="0.2">
      <c r="A29" s="7">
        <v>8</v>
      </c>
      <c r="B29" s="7">
        <v>4</v>
      </c>
      <c r="C29" s="7">
        <v>2</v>
      </c>
      <c r="D29" s="12">
        <f t="shared" si="0"/>
        <v>0.66666666666666663</v>
      </c>
      <c r="E29" s="29">
        <f t="shared" si="17"/>
        <v>9132386.3854723852</v>
      </c>
      <c r="F29" s="2">
        <f t="shared" si="1"/>
        <v>10558.261869061671</v>
      </c>
      <c r="G29" s="2">
        <f t="shared" si="8"/>
        <v>76642.376539453486</v>
      </c>
      <c r="H29" s="2">
        <f t="shared" si="9"/>
        <v>29995.253270441277</v>
      </c>
      <c r="I29" s="2">
        <f t="shared" si="18"/>
        <v>117195.89167895642</v>
      </c>
      <c r="J29" s="2">
        <f t="shared" si="19"/>
        <v>78130.594452637612</v>
      </c>
      <c r="K29" s="2">
        <f t="shared" si="11"/>
        <v>116129.93860204058</v>
      </c>
      <c r="L29" s="2">
        <f t="shared" si="11"/>
        <v>77419.959068027048</v>
      </c>
      <c r="M29" s="2"/>
      <c r="N29" s="28">
        <f t="shared" si="20"/>
        <v>9375125.1440582573</v>
      </c>
      <c r="O29" s="2">
        <f t="shared" si="12"/>
        <v>10803.416647439864</v>
      </c>
      <c r="P29" s="2">
        <f t="shared" si="13"/>
        <v>78421.953999069752</v>
      </c>
      <c r="R29">
        <f t="shared" si="14"/>
        <v>8</v>
      </c>
      <c r="S29" s="89">
        <f t="shared" si="2"/>
        <v>106637.62980989476</v>
      </c>
      <c r="T29" s="89">
        <f>IF(AND(S29=0,S28&gt;0),SUM($G29:$H$381),S29)</f>
        <v>106637.62980989476</v>
      </c>
      <c r="U29" s="82">
        <f>SUM(T29:T$381)</f>
        <v>9239024.0152822826</v>
      </c>
      <c r="V29" s="68">
        <f>localspline(R29,'BBG rates'!$G$10:$G$27,'BBG rates'!$K$10:$K$27)</f>
        <v>1.0034130262005823</v>
      </c>
      <c r="W29" s="68">
        <f>locallinterp(R29,'BBG rates'!$G$10:$G$27,'BBG rates'!$J$10:$J$27)</f>
        <v>-0.50275000000000003</v>
      </c>
      <c r="X29" s="56">
        <f t="shared" si="15"/>
        <v>-0.50391220688492666</v>
      </c>
      <c r="Y29" s="66">
        <f t="shared" si="3"/>
        <v>-3951.0880896927306</v>
      </c>
      <c r="Z29" s="72">
        <f t="shared" si="4"/>
        <v>-0.51318252878103532</v>
      </c>
      <c r="AA29" s="79">
        <f t="shared" si="5"/>
        <v>-3948.191168005133</v>
      </c>
      <c r="AB29" s="81">
        <f t="shared" si="16"/>
        <v>-0.51280626544203256</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9340731.0219633635</v>
      </c>
    </row>
    <row r="30" spans="1:39" x14ac:dyDescent="0.2">
      <c r="A30" s="7">
        <v>9</v>
      </c>
      <c r="B30" s="7">
        <v>4.5</v>
      </c>
      <c r="C30" s="7">
        <v>2.25</v>
      </c>
      <c r="D30" s="12">
        <f t="shared" si="0"/>
        <v>0.75</v>
      </c>
      <c r="E30" s="29">
        <f t="shared" si="17"/>
        <v>9026260.931713637</v>
      </c>
      <c r="F30" s="2">
        <f t="shared" si="1"/>
        <v>10436.397479623289</v>
      </c>
      <c r="G30" s="2">
        <f t="shared" si="8"/>
        <v>76478.768729900767</v>
      </c>
      <c r="H30" s="2">
        <f t="shared" si="9"/>
        <v>29646.685028848031</v>
      </c>
      <c r="I30" s="2">
        <f t="shared" si="18"/>
        <v>116561.8512383721</v>
      </c>
      <c r="J30" s="2">
        <f t="shared" si="19"/>
        <v>87421.388428779072</v>
      </c>
      <c r="K30" s="2">
        <f t="shared" si="11"/>
        <v>115369.82161596231</v>
      </c>
      <c r="L30" s="2">
        <f t="shared" si="11"/>
        <v>86527.366211971734</v>
      </c>
      <c r="M30" s="2"/>
      <c r="N30" s="28">
        <f t="shared" si="20"/>
        <v>9296613.5702546239</v>
      </c>
      <c r="O30" s="2">
        <f t="shared" si="12"/>
        <v>10713.796842876516</v>
      </c>
      <c r="P30" s="2">
        <f t="shared" si="13"/>
        <v>78511.573803633088</v>
      </c>
      <c r="R30">
        <f t="shared" si="14"/>
        <v>9</v>
      </c>
      <c r="S30" s="89">
        <f t="shared" si="2"/>
        <v>106125.4537587488</v>
      </c>
      <c r="T30" s="89">
        <f>IF(AND(S30=0,S29&gt;0),SUM($G30:$H$381),S30)</f>
        <v>106125.4537587488</v>
      </c>
      <c r="U30" s="82">
        <f>SUM(T30:T$381)</f>
        <v>9132386.3854723871</v>
      </c>
      <c r="V30" s="68">
        <f>localspline(R30,'BBG rates'!$G$10:$G$27,'BBG rates'!$K$10:$K$27)</f>
        <v>1.0038645968774773</v>
      </c>
      <c r="W30" s="68">
        <f>locallinterp(R30,'BBG rates'!$G$10:$G$27,'BBG rates'!$J$10:$J$27)</f>
        <v>-0.50512500000000005</v>
      </c>
      <c r="X30" s="56">
        <f t="shared" si="15"/>
        <v>-0.50629823126926432</v>
      </c>
      <c r="Y30" s="66">
        <f t="shared" si="3"/>
        <v>-3906.3080868806624</v>
      </c>
      <c r="Z30" s="72">
        <f t="shared" si="4"/>
        <v>-0.51329077706498316</v>
      </c>
      <c r="AA30" s="79">
        <f t="shared" si="5"/>
        <v>-3902.6207974231311</v>
      </c>
      <c r="AB30" s="81">
        <f t="shared" si="16"/>
        <v>-0.51280626544203256</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9327449.6137284972</v>
      </c>
    </row>
    <row r="31" spans="1:39" x14ac:dyDescent="0.2">
      <c r="A31" s="7">
        <v>10</v>
      </c>
      <c r="B31" s="7">
        <v>5</v>
      </c>
      <c r="C31" s="7">
        <v>2.5</v>
      </c>
      <c r="D31" s="12">
        <f t="shared" si="0"/>
        <v>0.83333333333333337</v>
      </c>
      <c r="E31" s="29">
        <f t="shared" si="17"/>
        <v>8920645.6291661244</v>
      </c>
      <c r="F31" s="2">
        <f t="shared" si="1"/>
        <v>10315.11839972216</v>
      </c>
      <c r="G31" s="2">
        <f t="shared" si="8"/>
        <v>76315.510172505354</v>
      </c>
      <c r="H31" s="2">
        <f t="shared" si="9"/>
        <v>29299.792375008237</v>
      </c>
      <c r="I31" s="2">
        <f t="shared" si="10"/>
        <v>115930.42094723576</v>
      </c>
      <c r="J31" s="2">
        <f t="shared" si="19"/>
        <v>96608.684122696475</v>
      </c>
      <c r="K31" s="2">
        <f t="shared" si="11"/>
        <v>114613.86914613076</v>
      </c>
      <c r="L31" s="2">
        <f t="shared" si="11"/>
        <v>95511.557621775632</v>
      </c>
      <c r="M31" s="2"/>
      <c r="N31" s="28">
        <f t="shared" si="20"/>
        <v>9218012.2742298339</v>
      </c>
      <c r="O31" s="2">
        <f t="shared" si="12"/>
        <v>10624.074621719847</v>
      </c>
      <c r="P31" s="2">
        <f t="shared" si="13"/>
        <v>78601.296024789757</v>
      </c>
      <c r="R31">
        <f t="shared" si="14"/>
        <v>10</v>
      </c>
      <c r="S31" s="89">
        <f t="shared" si="2"/>
        <v>105615.30254751359</v>
      </c>
      <c r="T31" s="89">
        <f>IF(AND(S31=0,S30&gt;0),SUM($G31:$H$381),S31)</f>
        <v>105615.30254751359</v>
      </c>
      <c r="U31" s="82">
        <f>SUM(T31:T$381)</f>
        <v>9026260.9317136388</v>
      </c>
      <c r="V31" s="68">
        <f>localspline(R31,'BBG rates'!$G$10:$G$27,'BBG rates'!$K$10:$K$27)</f>
        <v>1.0043164102569841</v>
      </c>
      <c r="W31" s="68">
        <f>locallinterp(R31,'BBG rates'!$G$10:$G$27,'BBG rates'!$J$10:$J$27)</f>
        <v>-0.50749999999999995</v>
      </c>
      <c r="X31" s="56">
        <f t="shared" si="15"/>
        <v>-0.50868430786370489</v>
      </c>
      <c r="Y31" s="66">
        <f t="shared" si="3"/>
        <v>-3861.5321456050769</v>
      </c>
      <c r="Z31" s="72">
        <f t="shared" si="4"/>
        <v>-0.51337299129533986</v>
      </c>
      <c r="AA31" s="79">
        <f t="shared" si="5"/>
        <v>-3857.2692994144936</v>
      </c>
      <c r="AB31" s="81">
        <f t="shared" si="16"/>
        <v>-0.51280626544203256</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9312108.4792544674</v>
      </c>
    </row>
    <row r="32" spans="1:39" x14ac:dyDescent="0.2">
      <c r="A32" s="7">
        <v>11</v>
      </c>
      <c r="B32" s="7">
        <v>5.5</v>
      </c>
      <c r="C32" s="7">
        <v>2.75</v>
      </c>
      <c r="D32" s="12">
        <f t="shared" si="0"/>
        <v>0.91666666666666663</v>
      </c>
      <c r="E32" s="29">
        <f t="shared" si="17"/>
        <v>8815538.4603618383</v>
      </c>
      <c r="F32" s="2">
        <f t="shared" si="1"/>
        <v>10194.422315392008</v>
      </c>
      <c r="G32" s="2">
        <f t="shared" si="8"/>
        <v>76152.600121721713</v>
      </c>
      <c r="H32" s="2">
        <f t="shared" si="9"/>
        <v>28954.56868256364</v>
      </c>
      <c r="I32" s="2">
        <f t="shared" si="10"/>
        <v>115301.59111967735</v>
      </c>
      <c r="J32" s="2">
        <f t="shared" si="19"/>
        <v>105693.12519303757</v>
      </c>
      <c r="K32" s="2">
        <f t="shared" si="11"/>
        <v>113862.06016494778</v>
      </c>
      <c r="L32" s="2">
        <f t="shared" si="11"/>
        <v>104373.55515120212</v>
      </c>
      <c r="M32" s="2"/>
      <c r="N32" s="28">
        <f t="shared" si="20"/>
        <v>9139321.1534502544</v>
      </c>
      <c r="O32" s="2">
        <f t="shared" si="12"/>
        <v>10534.249866929229</v>
      </c>
      <c r="P32" s="2">
        <f t="shared" si="13"/>
        <v>78691.120779580349</v>
      </c>
      <c r="R32">
        <f t="shared" si="14"/>
        <v>11</v>
      </c>
      <c r="S32" s="89">
        <f t="shared" si="2"/>
        <v>105107.16880428535</v>
      </c>
      <c r="T32" s="89">
        <f>IF(AND(S32=0,S31&gt;0),SUM($G32:$H$381),S32)</f>
        <v>105107.16880428535</v>
      </c>
      <c r="U32" s="82">
        <f>SUM(T32:T$381)</f>
        <v>8920645.6291661263</v>
      </c>
      <c r="V32" s="68">
        <f>localspline(R32,'BBG rates'!$G$10:$G$27,'BBG rates'!$K$10:$K$27)</f>
        <v>1.004768437964791</v>
      </c>
      <c r="W32" s="68">
        <f>locallinterp(R32,'BBG rates'!$G$10:$G$27,'BBG rates'!$J$10:$J$27)</f>
        <v>-0.50987499999999997</v>
      </c>
      <c r="X32" s="56">
        <f t="shared" si="15"/>
        <v>-0.51107043667037999</v>
      </c>
      <c r="Y32" s="66">
        <f t="shared" si="3"/>
        <v>-3816.7614397082457</v>
      </c>
      <c r="Z32" s="72">
        <f t="shared" si="4"/>
        <v>-0.51342850260469641</v>
      </c>
      <c r="AA32" s="79">
        <f t="shared" si="5"/>
        <v>-3812.1358086870596</v>
      </c>
      <c r="AB32" s="81">
        <f t="shared" si="16"/>
        <v>-0.51280626544203245</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9294727.7820852008</v>
      </c>
    </row>
    <row r="33" spans="1:39" x14ac:dyDescent="0.2">
      <c r="A33" s="7">
        <v>12</v>
      </c>
      <c r="B33" s="7">
        <v>6</v>
      </c>
      <c r="C33" s="7">
        <v>3</v>
      </c>
      <c r="D33" s="12">
        <f t="shared" si="0"/>
        <v>1</v>
      </c>
      <c r="E33" s="29">
        <f t="shared" si="17"/>
        <v>8710937.4151789583</v>
      </c>
      <c r="F33" s="2">
        <f t="shared" si="1"/>
        <v>10074.306921091085</v>
      </c>
      <c r="G33" s="2">
        <f t="shared" si="8"/>
        <v>75990.037833595823</v>
      </c>
      <c r="H33" s="2">
        <f t="shared" si="9"/>
        <v>28611.007349284475</v>
      </c>
      <c r="I33" s="2">
        <f t="shared" si="10"/>
        <v>114675.35210397138</v>
      </c>
      <c r="J33" s="2">
        <f t="shared" si="19"/>
        <v>114675.35210397138</v>
      </c>
      <c r="K33" s="2">
        <f t="shared" si="11"/>
        <v>113114.37374627282</v>
      </c>
      <c r="L33" s="2">
        <f t="shared" si="11"/>
        <v>113114.37374627282</v>
      </c>
      <c r="M33" s="2"/>
      <c r="N33" s="28">
        <f t="shared" si="20"/>
        <v>9060540.1052650753</v>
      </c>
      <c r="O33" s="2">
        <f t="shared" si="12"/>
        <v>10444.322461330275</v>
      </c>
      <c r="P33" s="2">
        <f t="shared" si="13"/>
        <v>78781.04818517933</v>
      </c>
      <c r="R33">
        <f t="shared" si="14"/>
        <v>12</v>
      </c>
      <c r="S33" s="89">
        <f t="shared" si="2"/>
        <v>0</v>
      </c>
      <c r="T33" s="89">
        <f>IF(AND(S33=0,S32&gt;0),SUM($G33:$H$381),S33)</f>
        <v>8815538.4603618402</v>
      </c>
      <c r="U33" s="82">
        <f>SUM(T33:T$381)</f>
        <v>8815538.4603618402</v>
      </c>
      <c r="V33" s="68">
        <f>localspline(R33,'BBG rates'!$G$10:$G$27,'BBG rates'!$K$10:$K$27)</f>
        <v>1.0052207708358765</v>
      </c>
      <c r="W33" s="68">
        <f>locallinterp(R33,'BBG rates'!$G$10:$G$27,'BBG rates'!$J$10:$J$27)</f>
        <v>-0.51224999999999998</v>
      </c>
      <c r="X33" s="56">
        <f t="shared" si="15"/>
        <v>-0.51345661769208739</v>
      </c>
      <c r="Y33" s="66">
        <f t="shared" si="3"/>
        <v>-3771.997134159918</v>
      </c>
      <c r="Z33" s="72">
        <f t="shared" si="4"/>
        <v>-0.51345661769208739</v>
      </c>
      <c r="AA33" s="79">
        <f t="shared" si="5"/>
        <v>-3767.219463098967</v>
      </c>
      <c r="AB33" s="81">
        <f t="shared" si="16"/>
        <v>-0.51280626544203256</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9275327.5655772407</v>
      </c>
    </row>
    <row r="34" spans="1:39" x14ac:dyDescent="0.2">
      <c r="A34" s="7">
        <v>13</v>
      </c>
      <c r="B34" s="7">
        <v>6.5</v>
      </c>
      <c r="C34" s="7">
        <v>3.25</v>
      </c>
      <c r="D34" s="12">
        <f t="shared" si="0"/>
        <v>1.0833333333333333</v>
      </c>
      <c r="E34" s="29">
        <f t="shared" si="17"/>
        <v>8606840.4908162113</v>
      </c>
      <c r="F34" s="2">
        <f t="shared" si="1"/>
        <v>9954.7699196727972</v>
      </c>
      <c r="G34" s="2">
        <f t="shared" si="8"/>
        <v>75827.822565761817</v>
      </c>
      <c r="H34" s="2">
        <f t="shared" si="9"/>
        <v>28269.10179698528</v>
      </c>
      <c r="I34" s="2">
        <f t="shared" si="10"/>
        <v>114051.69428241989</v>
      </c>
      <c r="J34" s="2">
        <f t="shared" si="19"/>
        <v>123556.0021392882</v>
      </c>
      <c r="K34" s="2">
        <f t="shared" si="11"/>
        <v>112370.78906494704</v>
      </c>
      <c r="L34" s="2">
        <f t="shared" si="11"/>
        <v>121735.02148702594</v>
      </c>
      <c r="M34" s="2"/>
      <c r="N34" s="28">
        <f t="shared" si="20"/>
        <v>8981669.0269061811</v>
      </c>
      <c r="O34" s="2">
        <f t="shared" si="12"/>
        <v>10354.292287614695</v>
      </c>
      <c r="P34" s="2">
        <f t="shared" si="13"/>
        <v>78871.078358894913</v>
      </c>
      <c r="R34">
        <f t="shared" si="14"/>
        <v>13</v>
      </c>
      <c r="S34" s="89">
        <f t="shared" si="2"/>
        <v>0</v>
      </c>
      <c r="T34" s="89">
        <f>IF(AND(S34=0,S33&gt;0),SUM($G34:$H$381),S34)</f>
        <v>0</v>
      </c>
      <c r="U34" s="82">
        <f>SUM(T34:T$381)</f>
        <v>0</v>
      </c>
      <c r="V34" s="68">
        <f>localspline(R34,'BBG rates'!$G$10:$G$27,'BBG rates'!$K$10:$K$27)</f>
        <v>1.0056735418767067</v>
      </c>
      <c r="W34" s="68">
        <f>locallinterp(R34,'BBG rates'!$G$10:$G$27,'BBG rates'!$J$10:$J$27)</f>
        <v>-0.51379166666666665</v>
      </c>
      <c r="X34" s="56">
        <f t="shared" si="15"/>
        <v>-0.5150055701634404</v>
      </c>
      <c r="Y34" s="66">
        <f t="shared" si="3"/>
        <v>0</v>
      </c>
      <c r="Z34" s="72">
        <f t="shared" si="4"/>
        <v>0</v>
      </c>
      <c r="AA34" s="79">
        <f t="shared" si="5"/>
        <v>0</v>
      </c>
      <c r="AB34" s="81">
        <f t="shared" si="16"/>
        <v>0</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9239576.8181121666</v>
      </c>
    </row>
    <row r="35" spans="1:39" x14ac:dyDescent="0.2">
      <c r="A35" s="7">
        <v>14</v>
      </c>
      <c r="B35" s="7">
        <v>7</v>
      </c>
      <c r="C35" s="7">
        <v>3.5</v>
      </c>
      <c r="D35" s="12">
        <f t="shared" si="0"/>
        <v>1.1666666666666667</v>
      </c>
      <c r="E35" s="29">
        <f t="shared" si="17"/>
        <v>8503245.6917673312</v>
      </c>
      <c r="F35" s="2">
        <f t="shared" si="1"/>
        <v>9835.8090223563922</v>
      </c>
      <c r="G35" s="2">
        <f t="shared" si="8"/>
        <v>75665.953577438486</v>
      </c>
      <c r="H35" s="2">
        <f t="shared" si="9"/>
        <v>27928.845471440985</v>
      </c>
      <c r="I35" s="2">
        <f t="shared" si="10"/>
        <v>113430.60807123587</v>
      </c>
      <c r="J35" s="2">
        <f t="shared" si="19"/>
        <v>132335.70941644185</v>
      </c>
      <c r="K35" s="2">
        <f t="shared" si="11"/>
        <v>111631.28539631933</v>
      </c>
      <c r="L35" s="2">
        <f t="shared" si="11"/>
        <v>130236.49962903923</v>
      </c>
      <c r="M35" s="2"/>
      <c r="N35" s="28">
        <f t="shared" si="20"/>
        <v>8902707.8154880125</v>
      </c>
      <c r="O35" s="2">
        <f t="shared" si="12"/>
        <v>10264.159228340139</v>
      </c>
      <c r="P35" s="2">
        <f t="shared" si="13"/>
        <v>78961.211418169463</v>
      </c>
      <c r="R35">
        <f t="shared" si="14"/>
        <v>14</v>
      </c>
      <c r="S35" s="89">
        <f t="shared" si="2"/>
        <v>0</v>
      </c>
      <c r="T35" s="89">
        <f>IF(AND(S35=0,S34&gt;0),SUM($G35:$H$381),S35)</f>
        <v>0</v>
      </c>
      <c r="U35" s="82">
        <f>SUM(T35:T$381)</f>
        <v>0</v>
      </c>
      <c r="V35" s="68">
        <f>localspline(R35,'BBG rates'!$G$10:$G$27,'BBG rates'!$K$10:$K$27)</f>
        <v>1.0061271123856481</v>
      </c>
      <c r="W35" s="68">
        <f>locallinterp(R35,'BBG rates'!$G$10:$G$27,'BBG rates'!$J$10:$J$27)</f>
        <v>-0.51533333333333331</v>
      </c>
      <c r="X35" s="56">
        <f t="shared" si="15"/>
        <v>-0.51655454463785944</v>
      </c>
      <c r="Y35" s="66">
        <f t="shared" si="3"/>
        <v>0</v>
      </c>
      <c r="Z35" s="72">
        <f t="shared" si="4"/>
        <v>0</v>
      </c>
      <c r="AA35" s="79">
        <f t="shared" si="5"/>
        <v>0</v>
      </c>
      <c r="AB35" s="81">
        <f t="shared" si="16"/>
        <v>0</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9201004.2854349073</v>
      </c>
    </row>
    <row r="36" spans="1:39" x14ac:dyDescent="0.2">
      <c r="A36" s="7">
        <v>15</v>
      </c>
      <c r="B36" s="7">
        <v>7.5</v>
      </c>
      <c r="C36" s="7">
        <v>3.75</v>
      </c>
      <c r="D36" s="12">
        <f t="shared" si="0"/>
        <v>1.25</v>
      </c>
      <c r="E36" s="29">
        <f t="shared" si="17"/>
        <v>8400151.029795602</v>
      </c>
      <c r="F36" s="2">
        <f t="shared" si="1"/>
        <v>9717.4219486977818</v>
      </c>
      <c r="G36" s="2">
        <f t="shared" si="8"/>
        <v>75504.430129426022</v>
      </c>
      <c r="H36" s="2">
        <f t="shared" si="9"/>
        <v>27590.231842303281</v>
      </c>
      <c r="I36" s="2">
        <f t="shared" si="10"/>
        <v>112812.08392042709</v>
      </c>
      <c r="J36" s="2">
        <f t="shared" si="19"/>
        <v>141015.10490053386</v>
      </c>
      <c r="K36" s="2">
        <f t="shared" si="11"/>
        <v>110895.84211577472</v>
      </c>
      <c r="L36" s="2">
        <f t="shared" si="11"/>
        <v>138619.80264471841</v>
      </c>
      <c r="M36" s="2"/>
      <c r="N36" s="28">
        <f t="shared" si="20"/>
        <v>8823656.3680074327</v>
      </c>
      <c r="O36" s="2">
        <f t="shared" si="12"/>
        <v>10173.923165930044</v>
      </c>
      <c r="P36" s="2">
        <f t="shared" si="13"/>
        <v>79051.447480579562</v>
      </c>
      <c r="R36">
        <f t="shared" si="14"/>
        <v>15</v>
      </c>
      <c r="S36" s="89">
        <f t="shared" si="2"/>
        <v>0</v>
      </c>
      <c r="T36" s="89">
        <f>IF(AND(S36=0,S35&gt;0),SUM($G36:$H$381),S36)</f>
        <v>0</v>
      </c>
      <c r="U36" s="82">
        <f>SUM(T36:T$381)</f>
        <v>0</v>
      </c>
      <c r="V36" s="68">
        <f>localspline(R36,'BBG rates'!$G$10:$G$27,'BBG rates'!$K$10:$K$27)</f>
        <v>1.0065819156345839</v>
      </c>
      <c r="W36" s="68">
        <f>locallinterp(R36,'BBG rates'!$G$10:$G$27,'BBG rates'!$J$10:$J$27)</f>
        <v>-0.51687499999999997</v>
      </c>
      <c r="X36" s="56">
        <f t="shared" si="15"/>
        <v>-0.51810354111574419</v>
      </c>
      <c r="Y36" s="66">
        <f t="shared" si="3"/>
        <v>0</v>
      </c>
      <c r="Z36" s="72">
        <f t="shared" si="4"/>
        <v>0</v>
      </c>
      <c r="AA36" s="79">
        <f t="shared" si="5"/>
        <v>0</v>
      </c>
      <c r="AB36" s="81">
        <f t="shared" si="16"/>
        <v>0</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9159638.1702454165</v>
      </c>
    </row>
    <row r="37" spans="1:39" x14ac:dyDescent="0.2">
      <c r="A37" s="7">
        <v>16</v>
      </c>
      <c r="B37" s="7">
        <v>8</v>
      </c>
      <c r="C37" s="7">
        <v>4</v>
      </c>
      <c r="D37" s="12">
        <f t="shared" si="0"/>
        <v>1.3333333333333333</v>
      </c>
      <c r="E37" s="29">
        <f t="shared" si="17"/>
        <v>8297554.5239084819</v>
      </c>
      <c r="F37" s="2">
        <f t="shared" si="1"/>
        <v>9599.6064265604418</v>
      </c>
      <c r="G37" s="2">
        <f t="shared" si="8"/>
        <v>75343.25148410254</v>
      </c>
      <c r="H37" s="2">
        <f t="shared" si="9"/>
        <v>27253.254403017316</v>
      </c>
      <c r="I37" s="2">
        <f t="shared" si="10"/>
        <v>112196.11231368029</v>
      </c>
      <c r="J37" s="2">
        <f t="shared" si="19"/>
        <v>149594.81641824037</v>
      </c>
      <c r="K37" s="2">
        <f t="shared" si="11"/>
        <v>110164.43869826484</v>
      </c>
      <c r="L37" s="2">
        <f t="shared" si="11"/>
        <v>146885.91826435309</v>
      </c>
      <c r="M37" s="2"/>
      <c r="N37" s="28">
        <f t="shared" si="20"/>
        <v>8744514.5813435968</v>
      </c>
      <c r="O37" s="2">
        <f t="shared" si="12"/>
        <v>10083.583982673485</v>
      </c>
      <c r="P37" s="2">
        <f t="shared" si="13"/>
        <v>79141.78666383613</v>
      </c>
      <c r="R37">
        <f t="shared" si="14"/>
        <v>16</v>
      </c>
      <c r="S37" s="89">
        <f t="shared" si="2"/>
        <v>0</v>
      </c>
      <c r="T37" s="89">
        <f>IF(AND(S37=0,S36&gt;0),SUM($G37:$H$381),S37)</f>
        <v>0</v>
      </c>
      <c r="U37" s="82">
        <f>SUM(T37:T$381)</f>
        <v>0</v>
      </c>
      <c r="V37" s="68">
        <f>localspline(R37,'BBG rates'!$G$10:$G$27,'BBG rates'!$K$10:$K$27)</f>
        <v>1.0070383848956586</v>
      </c>
      <c r="W37" s="68">
        <f>locallinterp(R37,'BBG rates'!$G$10:$G$27,'BBG rates'!$J$10:$J$27)</f>
        <v>-0.51841666666666664</v>
      </c>
      <c r="X37" s="56">
        <f t="shared" si="15"/>
        <v>-0.51965255959802725</v>
      </c>
      <c r="Y37" s="66">
        <f t="shared" si="3"/>
        <v>0</v>
      </c>
      <c r="Z37" s="72">
        <f t="shared" si="4"/>
        <v>0</v>
      </c>
      <c r="AA37" s="79">
        <f t="shared" si="5"/>
        <v>0</v>
      </c>
      <c r="AB37" s="81">
        <f t="shared" si="16"/>
        <v>0</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9115506.506168453</v>
      </c>
    </row>
    <row r="38" spans="1:39" x14ac:dyDescent="0.2">
      <c r="A38" s="7">
        <v>17</v>
      </c>
      <c r="B38" s="7">
        <v>8.5</v>
      </c>
      <c r="C38" s="7">
        <v>4.25</v>
      </c>
      <c r="D38" s="12">
        <f t="shared" si="0"/>
        <v>1.4166666666666667</v>
      </c>
      <c r="E38" s="29">
        <f t="shared" si="17"/>
        <v>8195454.2003323222</v>
      </c>
      <c r="F38" s="2">
        <f t="shared" si="1"/>
        <v>9482.3601920864148</v>
      </c>
      <c r="G38" s="2">
        <f t="shared" si="8"/>
        <v>75182.416905420745</v>
      </c>
      <c r="H38" s="2">
        <f t="shared" si="9"/>
        <v>26917.90667073863</v>
      </c>
      <c r="I38" s="2">
        <f t="shared" si="10"/>
        <v>111582.6837682458</v>
      </c>
      <c r="J38" s="2">
        <f t="shared" si="19"/>
        <v>158075.46867168156</v>
      </c>
      <c r="K38" s="2">
        <f t="shared" si="11"/>
        <v>109437.05471784061</v>
      </c>
      <c r="L38" s="2">
        <f t="shared" si="11"/>
        <v>155035.82751694089</v>
      </c>
      <c r="M38" s="2"/>
      <c r="N38" s="28">
        <f t="shared" si="20"/>
        <v>8665282.3522578124</v>
      </c>
      <c r="O38" s="2">
        <f t="shared" si="12"/>
        <v>9993.1415607250165</v>
      </c>
      <c r="P38" s="2">
        <f t="shared" si="13"/>
        <v>79232.22908578458</v>
      </c>
      <c r="R38">
        <f t="shared" si="14"/>
        <v>17</v>
      </c>
      <c r="S38" s="89">
        <f t="shared" si="2"/>
        <v>0</v>
      </c>
      <c r="T38" s="89">
        <f>IF(AND(S38=0,S37&gt;0),SUM($G38:$H$381),S38)</f>
        <v>0</v>
      </c>
      <c r="U38" s="82">
        <f>SUM(T38:T$381)</f>
        <v>0</v>
      </c>
      <c r="V38" s="68">
        <f>localspline(R38,'BBG rates'!$G$10:$G$27,'BBG rates'!$K$10:$K$27)</f>
        <v>1.0074969534409595</v>
      </c>
      <c r="W38" s="68">
        <f>locallinterp(R38,'BBG rates'!$G$10:$G$27,'BBG rates'!$J$10:$J$27)</f>
        <v>-0.5199583333333333</v>
      </c>
      <c r="X38" s="56">
        <f t="shared" si="15"/>
        <v>-0.52120160008497507</v>
      </c>
      <c r="Y38" s="66">
        <f t="shared" si="3"/>
        <v>0</v>
      </c>
      <c r="Z38" s="72">
        <f t="shared" si="4"/>
        <v>0</v>
      </c>
      <c r="AA38" s="79">
        <f t="shared" si="5"/>
        <v>0</v>
      </c>
      <c r="AB38" s="81">
        <f t="shared" si="16"/>
        <v>0</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9068637.1585783511</v>
      </c>
    </row>
    <row r="39" spans="1:39" x14ac:dyDescent="0.2">
      <c r="A39" s="7">
        <v>18</v>
      </c>
      <c r="B39" s="7">
        <v>9</v>
      </c>
      <c r="C39" s="7">
        <v>4.5</v>
      </c>
      <c r="D39" s="12">
        <f t="shared" si="0"/>
        <v>1.5</v>
      </c>
      <c r="E39" s="29">
        <f t="shared" si="17"/>
        <v>8093848.0924871666</v>
      </c>
      <c r="F39" s="2">
        <f t="shared" si="1"/>
        <v>9365.6809896674258</v>
      </c>
      <c r="G39" s="2">
        <f t="shared" si="8"/>
        <v>75021.925658904627</v>
      </c>
      <c r="H39" s="2">
        <f t="shared" si="9"/>
        <v>26584.182186250389</v>
      </c>
      <c r="I39" s="2">
        <f t="shared" si="10"/>
        <v>110971.78883482244</v>
      </c>
      <c r="J39" s="2">
        <f t="shared" si="19"/>
        <v>166457.68325223366</v>
      </c>
      <c r="K39" s="2">
        <f t="shared" si="11"/>
        <v>108713.66984718708</v>
      </c>
      <c r="L39" s="2">
        <f t="shared" si="11"/>
        <v>163070.50477078062</v>
      </c>
      <c r="M39" s="2"/>
      <c r="N39" s="28">
        <f t="shared" si="20"/>
        <v>8585959.577393407</v>
      </c>
      <c r="O39" s="2">
        <f t="shared" si="12"/>
        <v>9902.5957821045213</v>
      </c>
      <c r="P39" s="2">
        <f t="shared" si="13"/>
        <v>79322.774864405088</v>
      </c>
      <c r="R39">
        <f t="shared" si="14"/>
        <v>18</v>
      </c>
      <c r="S39" s="89">
        <f t="shared" si="2"/>
        <v>0</v>
      </c>
      <c r="T39" s="89">
        <f>IF(AND(S39=0,S38&gt;0),SUM($G39:$H$381),S39)</f>
        <v>0</v>
      </c>
      <c r="U39" s="82">
        <f>SUM(T39:T$381)</f>
        <v>0</v>
      </c>
      <c r="V39" s="68">
        <f>localspline(R39,'BBG rates'!$G$10:$G$27,'BBG rates'!$K$10:$K$27)</f>
        <v>1.0079580545425415</v>
      </c>
      <c r="W39" s="68">
        <f>locallinterp(R39,'BBG rates'!$G$10:$G$27,'BBG rates'!$J$10:$J$27)</f>
        <v>-0.52149999999999996</v>
      </c>
      <c r="X39" s="56">
        <f t="shared" si="15"/>
        <v>-0.52275066257752023</v>
      </c>
      <c r="Y39" s="66">
        <f t="shared" si="3"/>
        <v>0</v>
      </c>
      <c r="Z39" s="72">
        <f t="shared" si="4"/>
        <v>0</v>
      </c>
      <c r="AA39" s="79">
        <f t="shared" si="5"/>
        <v>0</v>
      </c>
      <c r="AB39" s="81">
        <f t="shared" si="16"/>
        <v>0</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9019057.8254201896</v>
      </c>
    </row>
    <row r="40" spans="1:39" x14ac:dyDescent="0.2">
      <c r="A40" s="7">
        <v>19</v>
      </c>
      <c r="B40" s="7">
        <v>9.5</v>
      </c>
      <c r="C40" s="7">
        <v>4.75</v>
      </c>
      <c r="D40" s="12">
        <f t="shared" si="0"/>
        <v>1.5833333333333333</v>
      </c>
      <c r="E40" s="29">
        <f t="shared" si="17"/>
        <v>7992734.2409616401</v>
      </c>
      <c r="F40" s="2">
        <f t="shared" si="1"/>
        <v>9249.5665719160734</v>
      </c>
      <c r="G40" s="2">
        <f t="shared" si="8"/>
        <v>74861.777011646001</v>
      </c>
      <c r="H40" s="2">
        <f t="shared" si="9"/>
        <v>26252.074513880907</v>
      </c>
      <c r="I40" s="2">
        <f t="shared" si="10"/>
        <v>110363.41809744298</v>
      </c>
      <c r="J40" s="2">
        <f t="shared" si="19"/>
        <v>174742.07865428471</v>
      </c>
      <c r="K40" s="2">
        <f t="shared" si="11"/>
        <v>107994.26385716033</v>
      </c>
      <c r="L40" s="2">
        <f t="shared" si="11"/>
        <v>170990.91777383719</v>
      </c>
      <c r="M40" s="2"/>
      <c r="N40" s="28">
        <f t="shared" si="20"/>
        <v>8506546.1532755941</v>
      </c>
      <c r="O40" s="2">
        <f t="shared" si="12"/>
        <v>9811.9465286970517</v>
      </c>
      <c r="P40" s="2">
        <f t="shared" si="13"/>
        <v>79413.424117812552</v>
      </c>
      <c r="R40">
        <f t="shared" si="14"/>
        <v>19</v>
      </c>
      <c r="S40" s="89">
        <f t="shared" si="2"/>
        <v>0</v>
      </c>
      <c r="T40" s="89">
        <f>IF(AND(S40=0,S39&gt;0),SUM($G40:$H$381),S40)</f>
        <v>0</v>
      </c>
      <c r="U40" s="82">
        <f>SUM(T40:T$381)</f>
        <v>0</v>
      </c>
      <c r="V40" s="68">
        <f>localspline(R40,'BBG rates'!$G$10:$G$27,'BBG rates'!$K$10:$K$27)</f>
        <v>1.0084217198850787</v>
      </c>
      <c r="W40" s="68">
        <f>locallinterp(R40,'BBG rates'!$G$10:$G$27,'BBG rates'!$J$10:$J$27)</f>
        <v>-0.5219583333333333</v>
      </c>
      <c r="X40" s="56">
        <f t="shared" si="15"/>
        <v>-0.52321119891365342</v>
      </c>
      <c r="Y40" s="66">
        <f t="shared" si="3"/>
        <v>0</v>
      </c>
      <c r="Z40" s="72">
        <f t="shared" si="4"/>
        <v>0</v>
      </c>
      <c r="AA40" s="79">
        <f t="shared" si="5"/>
        <v>0</v>
      </c>
      <c r="AB40" s="81">
        <f t="shared" si="16"/>
        <v>0</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8966796.0380273629</v>
      </c>
    </row>
    <row r="41" spans="1:39" x14ac:dyDescent="0.2">
      <c r="A41" s="7">
        <v>20</v>
      </c>
      <c r="B41" s="7">
        <v>10</v>
      </c>
      <c r="C41" s="7">
        <v>5</v>
      </c>
      <c r="D41" s="12">
        <f t="shared" si="0"/>
        <v>1.6666666666666667</v>
      </c>
      <c r="E41" s="29">
        <f t="shared" si="17"/>
        <v>7892110.6934879171</v>
      </c>
      <c r="F41" s="2">
        <f t="shared" si="1"/>
        <v>9134.0146996371368</v>
      </c>
      <c r="G41" s="2">
        <f t="shared" si="8"/>
        <v>74701.970232301232</v>
      </c>
      <c r="H41" s="2">
        <f t="shared" si="9"/>
        <v>25921.577241421441</v>
      </c>
      <c r="I41" s="2">
        <f t="shared" si="10"/>
        <v>109757.56217335981</v>
      </c>
      <c r="J41" s="2">
        <f t="shared" si="19"/>
        <v>182929.27028893301</v>
      </c>
      <c r="K41" s="2">
        <f t="shared" si="11"/>
        <v>107278.81661632672</v>
      </c>
      <c r="L41" s="2">
        <f t="shared" si="11"/>
        <v>178798.02769387787</v>
      </c>
      <c r="M41" s="2"/>
      <c r="N41" s="28">
        <f t="shared" si="20"/>
        <v>8427041.9763113372</v>
      </c>
      <c r="O41" s="2">
        <f t="shared" si="12"/>
        <v>9721.1936822526859</v>
      </c>
      <c r="P41" s="2">
        <f t="shared" si="13"/>
        <v>79504.176964256912</v>
      </c>
      <c r="R41">
        <f t="shared" si="14"/>
        <v>20</v>
      </c>
      <c r="S41" s="89">
        <f t="shared" si="2"/>
        <v>0</v>
      </c>
      <c r="T41" s="89">
        <f>IF(AND(S41=0,S40&gt;0),SUM($G41:$H$381),S41)</f>
        <v>0</v>
      </c>
      <c r="U41" s="82">
        <f>SUM(T41:T$381)</f>
        <v>0</v>
      </c>
      <c r="V41" s="68">
        <f>localspline(R41,'BBG rates'!$G$10:$G$27,'BBG rates'!$K$10:$K$27)</f>
        <v>1.0088863748106902</v>
      </c>
      <c r="W41" s="68">
        <f>locallinterp(R41,'BBG rates'!$G$10:$G$27,'BBG rates'!$J$10:$J$27)</f>
        <v>-0.52241666666666664</v>
      </c>
      <c r="X41" s="56">
        <f t="shared" si="15"/>
        <v>-0.52367173719476412</v>
      </c>
      <c r="Y41" s="66">
        <f t="shared" si="3"/>
        <v>0</v>
      </c>
      <c r="Z41" s="72">
        <f t="shared" si="4"/>
        <v>0</v>
      </c>
      <c r="AA41" s="79">
        <f t="shared" si="5"/>
        <v>0</v>
      </c>
      <c r="AB41" s="81">
        <f t="shared" si="16"/>
        <v>0</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8911879.1619355567</v>
      </c>
    </row>
    <row r="42" spans="1:39" x14ac:dyDescent="0.2">
      <c r="A42" s="7">
        <v>21</v>
      </c>
      <c r="B42" s="7">
        <v>10.5</v>
      </c>
      <c r="C42" s="7">
        <v>5.25</v>
      </c>
      <c r="D42" s="12">
        <f t="shared" si="0"/>
        <v>1.75</v>
      </c>
      <c r="E42" s="29">
        <f t="shared" si="17"/>
        <v>7791975.5049167853</v>
      </c>
      <c r="F42" s="2">
        <f t="shared" si="1"/>
        <v>9019.0231417989689</v>
      </c>
      <c r="G42" s="2">
        <f t="shared" si="8"/>
        <v>74542.504591087869</v>
      </c>
      <c r="H42" s="2">
        <f t="shared" si="9"/>
        <v>25592.683980044269</v>
      </c>
      <c r="I42" s="2">
        <f t="shared" si="10"/>
        <v>109154.21171293111</v>
      </c>
      <c r="J42" s="2">
        <f t="shared" si="19"/>
        <v>191019.87049762945</v>
      </c>
      <c r="K42" s="2">
        <f t="shared" si="11"/>
        <v>106567.30809050388</v>
      </c>
      <c r="L42" s="2">
        <f t="shared" si="11"/>
        <v>186492.78915838181</v>
      </c>
      <c r="M42" s="2"/>
      <c r="N42" s="28">
        <f t="shared" si="20"/>
        <v>8347446.9427892137</v>
      </c>
      <c r="O42" s="2">
        <f t="shared" si="12"/>
        <v>9630.3371243863621</v>
      </c>
      <c r="P42" s="2">
        <f t="shared" si="13"/>
        <v>79595.033522123238</v>
      </c>
      <c r="R42">
        <f t="shared" si="14"/>
        <v>21</v>
      </c>
      <c r="S42" s="89">
        <f t="shared" si="2"/>
        <v>0</v>
      </c>
      <c r="T42" s="89">
        <f>IF(AND(S42=0,S41&gt;0),SUM($G42:$H$381),S42)</f>
        <v>0</v>
      </c>
      <c r="U42" s="82">
        <f>SUM(T42:T$381)</f>
        <v>0</v>
      </c>
      <c r="V42" s="68">
        <f>localspline(R42,'BBG rates'!$G$10:$G$27,'BBG rates'!$K$10:$K$27)</f>
        <v>1.0093500430717199</v>
      </c>
      <c r="W42" s="68">
        <f>locallinterp(R42,'BBG rates'!$G$10:$G$27,'BBG rates'!$J$10:$J$27)</f>
        <v>-0.52287499999999998</v>
      </c>
      <c r="X42" s="56">
        <f t="shared" si="15"/>
        <v>-0.52413227742098556</v>
      </c>
      <c r="Y42" s="66">
        <f t="shared" si="3"/>
        <v>0</v>
      </c>
      <c r="Z42" s="72">
        <f t="shared" si="4"/>
        <v>0</v>
      </c>
      <c r="AA42" s="79">
        <f t="shared" si="5"/>
        <v>0</v>
      </c>
      <c r="AB42" s="81">
        <f t="shared" si="16"/>
        <v>0</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8854334.3976932131</v>
      </c>
    </row>
    <row r="43" spans="1:39" x14ac:dyDescent="0.2">
      <c r="A43" s="7">
        <v>22</v>
      </c>
      <c r="B43" s="7">
        <v>11</v>
      </c>
      <c r="C43" s="7">
        <v>5.5</v>
      </c>
      <c r="D43" s="12">
        <f t="shared" si="0"/>
        <v>1.8333333333333333</v>
      </c>
      <c r="E43" s="29">
        <f t="shared" si="17"/>
        <v>7692326.7371927826</v>
      </c>
      <c r="F43" s="2">
        <f t="shared" si="1"/>
        <v>8904.5896755050126</v>
      </c>
      <c r="G43" s="2">
        <f t="shared" si="8"/>
        <v>74383.379359781378</v>
      </c>
      <c r="H43" s="2">
        <f t="shared" si="9"/>
        <v>25265.388364221042</v>
      </c>
      <c r="I43" s="2">
        <f t="shared" si="10"/>
        <v>108553.35739950744</v>
      </c>
      <c r="J43" s="2">
        <f t="shared" si="19"/>
        <v>199014.48856576363</v>
      </c>
      <c r="K43" s="2">
        <f t="shared" si="11"/>
        <v>105859.71834230436</v>
      </c>
      <c r="L43" s="2">
        <f t="shared" si="11"/>
        <v>194076.15029422464</v>
      </c>
      <c r="M43" s="2"/>
      <c r="N43" s="28">
        <f t="shared" si="20"/>
        <v>8267760.948879282</v>
      </c>
      <c r="O43" s="2">
        <f t="shared" si="12"/>
        <v>9539.3767365777312</v>
      </c>
      <c r="P43" s="2">
        <f t="shared" si="13"/>
        <v>79685.993909931873</v>
      </c>
      <c r="R43">
        <f t="shared" si="14"/>
        <v>22</v>
      </c>
      <c r="S43" s="89">
        <f t="shared" si="2"/>
        <v>0</v>
      </c>
      <c r="T43" s="89">
        <f>IF(AND(S43=0,S42&gt;0),SUM($G43:$H$381),S43)</f>
        <v>0</v>
      </c>
      <c r="U43" s="82">
        <f>SUM(T43:T$381)</f>
        <v>0</v>
      </c>
      <c r="V43" s="68">
        <f>localspline(R43,'BBG rates'!$G$10:$G$27,'BBG rates'!$K$10:$K$27)</f>
        <v>1.0098107484226333</v>
      </c>
      <c r="W43" s="68">
        <f>locallinterp(R43,'BBG rates'!$G$10:$G$27,'BBG rates'!$J$10:$J$27)</f>
        <v>-0.52333333333333332</v>
      </c>
      <c r="X43" s="56">
        <f t="shared" si="15"/>
        <v>-0.52459281959218451</v>
      </c>
      <c r="Y43" s="66">
        <f t="shared" si="3"/>
        <v>0</v>
      </c>
      <c r="Z43" s="72">
        <f t="shared" si="4"/>
        <v>0</v>
      </c>
      <c r="AA43" s="79">
        <f t="shared" si="5"/>
        <v>0</v>
      </c>
      <c r="AB43" s="81">
        <f t="shared" si="16"/>
        <v>0</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8794188.7816683799</v>
      </c>
    </row>
    <row r="44" spans="1:39" x14ac:dyDescent="0.2">
      <c r="A44" s="7">
        <v>23</v>
      </c>
      <c r="B44" s="7">
        <v>11.5</v>
      </c>
      <c r="C44" s="7">
        <v>5.75</v>
      </c>
      <c r="D44" s="12">
        <f t="shared" si="0"/>
        <v>1.9166666666666667</v>
      </c>
      <c r="E44" s="29">
        <f t="shared" si="17"/>
        <v>7593162.45932943</v>
      </c>
      <c r="F44" s="2">
        <f t="shared" si="1"/>
        <v>8790.7120859653587</v>
      </c>
      <c r="G44" s="2">
        <f t="shared" si="8"/>
        <v>74224.593811711646</v>
      </c>
      <c r="H44" s="2">
        <f t="shared" si="9"/>
        <v>24939.68405164143</v>
      </c>
      <c r="I44" s="2">
        <f t="shared" si="10"/>
        <v>107954.98994931843</v>
      </c>
      <c r="J44" s="2">
        <f t="shared" si="19"/>
        <v>206913.73073619368</v>
      </c>
      <c r="K44" s="2">
        <f t="shared" si="11"/>
        <v>105156.02753068069</v>
      </c>
      <c r="L44" s="2">
        <f t="shared" si="11"/>
        <v>201549.052767138</v>
      </c>
      <c r="M44" s="2"/>
      <c r="N44" s="28">
        <f t="shared" si="20"/>
        <v>8187983.8906329433</v>
      </c>
      <c r="O44" s="2">
        <f t="shared" si="12"/>
        <v>9448.3124001710039</v>
      </c>
      <c r="P44" s="2">
        <f t="shared" si="13"/>
        <v>79777.058246338609</v>
      </c>
      <c r="R44">
        <f t="shared" si="14"/>
        <v>23</v>
      </c>
      <c r="S44" s="89">
        <f t="shared" si="2"/>
        <v>0</v>
      </c>
      <c r="T44" s="89">
        <f>IF(AND(S44=0,S43&gt;0),SUM($G44:$H$381),S44)</f>
        <v>0</v>
      </c>
      <c r="U44" s="82">
        <f>SUM(T44:T$381)</f>
        <v>0</v>
      </c>
      <c r="V44" s="68">
        <f>localspline(R44,'BBG rates'!$G$10:$G$27,'BBG rates'!$K$10:$K$27)</f>
        <v>1.0102665146174317</v>
      </c>
      <c r="W44" s="68">
        <f>locallinterp(R44,'BBG rates'!$G$10:$G$27,'BBG rates'!$J$10:$J$27)</f>
        <v>-0.52379166666666666</v>
      </c>
      <c r="X44" s="56">
        <f t="shared" si="15"/>
        <v>-0.5250533637084942</v>
      </c>
      <c r="Y44" s="66">
        <f t="shared" si="3"/>
        <v>0</v>
      </c>
      <c r="Z44" s="72">
        <f t="shared" si="4"/>
        <v>0</v>
      </c>
      <c r="AA44" s="79">
        <f t="shared" si="5"/>
        <v>0</v>
      </c>
      <c r="AB44" s="81">
        <f t="shared" si="16"/>
        <v>0</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8731469.1868520845</v>
      </c>
    </row>
    <row r="45" spans="1:39" x14ac:dyDescent="0.2">
      <c r="A45" s="7">
        <v>24</v>
      </c>
      <c r="B45" s="7">
        <v>12</v>
      </c>
      <c r="C45" s="7">
        <v>6</v>
      </c>
      <c r="D45" s="12">
        <f t="shared" si="0"/>
        <v>2</v>
      </c>
      <c r="E45" s="29">
        <f t="shared" si="17"/>
        <v>7494480.7473845379</v>
      </c>
      <c r="F45" s="2">
        <f t="shared" si="1"/>
        <v>8677.3881664684686</v>
      </c>
      <c r="G45" s="2">
        <f t="shared" si="8"/>
        <v>74066.147221759893</v>
      </c>
      <c r="H45" s="2">
        <f t="shared" si="9"/>
        <v>24615.564723132025</v>
      </c>
      <c r="I45" s="2">
        <f t="shared" si="10"/>
        <v>107359.1001113604</v>
      </c>
      <c r="J45" s="2">
        <f t="shared" si="19"/>
        <v>214718.2002227208</v>
      </c>
      <c r="K45" s="2">
        <f t="shared" si="11"/>
        <v>104456.21591047334</v>
      </c>
      <c r="L45" s="2">
        <f t="shared" si="11"/>
        <v>208912.43182094669</v>
      </c>
      <c r="M45" s="2"/>
      <c r="N45" s="28">
        <f t="shared" si="20"/>
        <v>8108115.6639828086</v>
      </c>
      <c r="O45" s="2">
        <f t="shared" si="12"/>
        <v>9357.1439963747835</v>
      </c>
      <c r="P45" s="2">
        <f t="shared" si="13"/>
        <v>79868.22665013482</v>
      </c>
      <c r="R45">
        <f t="shared" si="14"/>
        <v>24</v>
      </c>
      <c r="S45" s="89">
        <f t="shared" si="2"/>
        <v>0</v>
      </c>
      <c r="T45" s="89">
        <f>IF(AND(S45=0,S44&gt;0),SUM($G45:$H$381),S45)</f>
        <v>0</v>
      </c>
      <c r="U45" s="82">
        <f>SUM(T45:T$381)</f>
        <v>0</v>
      </c>
      <c r="V45" s="68">
        <f>localspline(R45,'BBG rates'!$G$10:$G$27,'BBG rates'!$K$10:$K$27)</f>
        <v>1.0107153654098511</v>
      </c>
      <c r="W45" s="68">
        <f>locallinterp(R45,'BBG rates'!$G$10:$G$27,'BBG rates'!$J$10:$J$27)</f>
        <v>-0.52424999999999999</v>
      </c>
      <c r="X45" s="56">
        <f t="shared" si="15"/>
        <v>-0.52551390977004786</v>
      </c>
      <c r="Y45" s="66">
        <f t="shared" si="3"/>
        <v>0</v>
      </c>
      <c r="Z45" s="72">
        <f t="shared" si="4"/>
        <v>0</v>
      </c>
      <c r="AA45" s="79">
        <f t="shared" si="5"/>
        <v>0</v>
      </c>
      <c r="AB45" s="81">
        <f t="shared" si="16"/>
        <v>0</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8666202.3236581534</v>
      </c>
    </row>
    <row r="46" spans="1:39" x14ac:dyDescent="0.2">
      <c r="A46" s="7">
        <v>25</v>
      </c>
      <c r="B46" s="7">
        <v>12.5</v>
      </c>
      <c r="C46" s="7">
        <v>6.25</v>
      </c>
      <c r="D46" s="12">
        <f t="shared" si="0"/>
        <v>2.0833333333333335</v>
      </c>
      <c r="E46" s="29">
        <f t="shared" si="17"/>
        <v>7396279.6844356069</v>
      </c>
      <c r="F46" s="2">
        <f t="shared" si="1"/>
        <v>8564.6157183529467</v>
      </c>
      <c r="G46" s="2">
        <f t="shared" si="8"/>
        <v>73908.0388663552</v>
      </c>
      <c r="H46" s="2">
        <f t="shared" si="9"/>
        <v>24293.024082575525</v>
      </c>
      <c r="I46" s="2">
        <f t="shared" si="10"/>
        <v>106765.67866728368</v>
      </c>
      <c r="J46" s="2">
        <f t="shared" si="19"/>
        <v>222428.49722350767</v>
      </c>
      <c r="K46" s="2">
        <f t="shared" si="11"/>
        <v>103760.26383195999</v>
      </c>
      <c r="L46" s="2">
        <f t="shared" si="11"/>
        <v>216167.21631658333</v>
      </c>
      <c r="M46" s="2"/>
      <c r="N46" s="28">
        <f t="shared" si="20"/>
        <v>8028156.1647425611</v>
      </c>
      <c r="O46" s="2">
        <f t="shared" si="12"/>
        <v>9265.8714062619256</v>
      </c>
      <c r="P46" s="2">
        <f t="shared" si="13"/>
        <v>79959.499240247664</v>
      </c>
      <c r="R46">
        <f t="shared" si="14"/>
        <v>25</v>
      </c>
      <c r="S46" s="89">
        <f t="shared" si="2"/>
        <v>0</v>
      </c>
      <c r="T46" s="89">
        <f>IF(AND(S46=0,S45&gt;0),SUM($G46:$H$381),S46)</f>
        <v>0</v>
      </c>
      <c r="U46" s="82">
        <f>SUM(T46:T$381)</f>
        <v>0</v>
      </c>
      <c r="V46" s="68">
        <f>localspline(R46,'BBG rates'!$G$10:$G$27,'BBG rates'!$K$10:$K$27)</f>
        <v>1.0111558185911758</v>
      </c>
      <c r="W46" s="68">
        <f>locallinterp(R46,'BBG rates'!$G$10:$G$27,'BBG rates'!$J$10:$J$27)</f>
        <v>-0.52297916666666666</v>
      </c>
      <c r="X46" s="56">
        <f t="shared" si="15"/>
        <v>-0.52423694592538261</v>
      </c>
      <c r="Y46" s="66">
        <f t="shared" si="3"/>
        <v>0</v>
      </c>
      <c r="Z46" s="72">
        <f t="shared" si="4"/>
        <v>0</v>
      </c>
      <c r="AA46" s="79">
        <f t="shared" si="5"/>
        <v>0</v>
      </c>
      <c r="AB46" s="81">
        <f t="shared" si="16"/>
        <v>0</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8598414.7407195419</v>
      </c>
    </row>
    <row r="47" spans="1:39" x14ac:dyDescent="0.2">
      <c r="A47" s="7">
        <v>26</v>
      </c>
      <c r="B47" s="7">
        <v>13</v>
      </c>
      <c r="C47" s="7">
        <v>6.5</v>
      </c>
      <c r="D47" s="12">
        <f t="shared" si="0"/>
        <v>2.1666666666666665</v>
      </c>
      <c r="E47" s="29">
        <f t="shared" si="17"/>
        <v>7298557.3605553051</v>
      </c>
      <c r="F47" s="2">
        <f t="shared" si="1"/>
        <v>8452.3925509794244</v>
      </c>
      <c r="G47" s="2">
        <f t="shared" si="8"/>
        <v>73750.268023471202</v>
      </c>
      <c r="H47" s="2">
        <f t="shared" si="9"/>
        <v>23972.055856830208</v>
      </c>
      <c r="I47" s="2">
        <f t="shared" si="10"/>
        <v>106174.71643128083</v>
      </c>
      <c r="J47" s="2">
        <f t="shared" si="19"/>
        <v>230045.21893444177</v>
      </c>
      <c r="K47" s="2">
        <f t="shared" si="11"/>
        <v>103068.15174040745</v>
      </c>
      <c r="L47" s="2">
        <f t="shared" si="11"/>
        <v>223314.3287708828</v>
      </c>
      <c r="M47" s="2"/>
      <c r="N47" s="28">
        <f t="shared" si="20"/>
        <v>7948105.2886068206</v>
      </c>
      <c r="O47" s="2">
        <f t="shared" si="12"/>
        <v>9174.494510769382</v>
      </c>
      <c r="P47" s="2">
        <f t="shared" si="13"/>
        <v>80050.87613574024</v>
      </c>
      <c r="R47">
        <f t="shared" si="14"/>
        <v>26</v>
      </c>
      <c r="S47" s="89">
        <f t="shared" si="2"/>
        <v>0</v>
      </c>
      <c r="T47" s="89">
        <f>IF(AND(S47=0,S46&gt;0),SUM($G47:$H$381),S47)</f>
        <v>0</v>
      </c>
      <c r="U47" s="82">
        <f>SUM(T47:T$381)</f>
        <v>0</v>
      </c>
      <c r="V47" s="68">
        <f>localspline(R47,'BBG rates'!$G$10:$G$27,'BBG rates'!$K$10:$K$27)</f>
        <v>1.0115881297323326</v>
      </c>
      <c r="W47" s="68">
        <f>locallinterp(R47,'BBG rates'!$G$10:$G$27,'BBG rates'!$J$10:$J$27)</f>
        <v>-0.52170833333333333</v>
      </c>
      <c r="X47" s="56">
        <f t="shared" si="15"/>
        <v>-0.52295999703462215</v>
      </c>
      <c r="Y47" s="66">
        <f t="shared" si="3"/>
        <v>0</v>
      </c>
      <c r="Z47" s="72">
        <f t="shared" si="4"/>
        <v>0</v>
      </c>
      <c r="AA47" s="79">
        <f t="shared" si="5"/>
        <v>0</v>
      </c>
      <c r="AB47" s="81">
        <f t="shared" si="16"/>
        <v>0</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8529496.3107038289</v>
      </c>
    </row>
    <row r="48" spans="1:39" x14ac:dyDescent="0.2">
      <c r="A48" s="7">
        <v>27</v>
      </c>
      <c r="B48" s="7">
        <v>13.5</v>
      </c>
      <c r="C48" s="7">
        <v>6.75</v>
      </c>
      <c r="D48" s="12">
        <f t="shared" si="0"/>
        <v>2.25</v>
      </c>
      <c r="E48" s="29">
        <f t="shared" si="17"/>
        <v>7201311.8727870332</v>
      </c>
      <c r="F48" s="2">
        <f t="shared" si="1"/>
        <v>8340.7164817025368</v>
      </c>
      <c r="G48" s="2">
        <f t="shared" si="8"/>
        <v>73592.833972622917</v>
      </c>
      <c r="H48" s="2">
        <f t="shared" si="9"/>
        <v>23652.653795649676</v>
      </c>
      <c r="I48" s="2">
        <f t="shared" si="10"/>
        <v>105586.20424997513</v>
      </c>
      <c r="J48" s="2">
        <f t="shared" si="19"/>
        <v>237568.95956244404</v>
      </c>
      <c r="K48" s="2">
        <f t="shared" si="11"/>
        <v>102379.86017562541</v>
      </c>
      <c r="L48" s="2">
        <f t="shared" si="11"/>
        <v>230354.68539515717</v>
      </c>
      <c r="M48" s="2"/>
      <c r="N48" s="28">
        <f t="shared" si="20"/>
        <v>7867962.9311510092</v>
      </c>
      <c r="O48" s="2">
        <f t="shared" si="12"/>
        <v>9083.0131906980259</v>
      </c>
      <c r="P48" s="2">
        <f t="shared" si="13"/>
        <v>80142.357455811565</v>
      </c>
      <c r="R48">
        <f t="shared" si="14"/>
        <v>27</v>
      </c>
      <c r="S48" s="89">
        <f t="shared" si="2"/>
        <v>0</v>
      </c>
      <c r="T48" s="89">
        <f>IF(AND(S48=0,S47&gt;0),SUM($G48:$H$381),S48)</f>
        <v>0</v>
      </c>
      <c r="U48" s="82">
        <f>SUM(T48:T$381)</f>
        <v>0</v>
      </c>
      <c r="V48" s="68">
        <f>localspline(R48,'BBG rates'!$G$10:$G$27,'BBG rates'!$K$10:$K$27)</f>
        <v>1.0120131676004078</v>
      </c>
      <c r="W48" s="68">
        <f>locallinterp(R48,'BBG rates'!$G$10:$G$27,'BBG rates'!$J$10:$J$27)</f>
        <v>-0.5204375</v>
      </c>
      <c r="X48" s="56">
        <f t="shared" si="15"/>
        <v>-0.52168306309736678</v>
      </c>
      <c r="Y48" s="66">
        <f t="shared" si="3"/>
        <v>0</v>
      </c>
      <c r="Z48" s="72">
        <f t="shared" si="4"/>
        <v>0</v>
      </c>
      <c r="AA48" s="79">
        <f t="shared" si="5"/>
        <v>0</v>
      </c>
      <c r="AB48" s="81">
        <f t="shared" si="16"/>
        <v>0</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8459459.9668315127</v>
      </c>
    </row>
    <row r="49" spans="1:39" x14ac:dyDescent="0.2">
      <c r="A49" s="7">
        <v>28</v>
      </c>
      <c r="B49" s="7">
        <v>14</v>
      </c>
      <c r="C49" s="7">
        <v>7</v>
      </c>
      <c r="D49" s="12">
        <f t="shared" si="0"/>
        <v>2.3333333333333335</v>
      </c>
      <c r="E49" s="29">
        <f t="shared" si="17"/>
        <v>7104541.3251205673</v>
      </c>
      <c r="F49" s="2">
        <f t="shared" si="1"/>
        <v>8229.5853358430049</v>
      </c>
      <c r="G49" s="2">
        <f t="shared" si="8"/>
        <v>73435.735994863324</v>
      </c>
      <c r="H49" s="2">
        <f t="shared" si="9"/>
        <v>23334.811671602838</v>
      </c>
      <c r="I49" s="2">
        <f t="shared" si="10"/>
        <v>105000.13300230916</v>
      </c>
      <c r="J49" s="2">
        <f t="shared" si="19"/>
        <v>245000.31033872138</v>
      </c>
      <c r="K49" s="2">
        <f t="shared" si="11"/>
        <v>101695.36977152208</v>
      </c>
      <c r="L49" s="2">
        <f t="shared" si="11"/>
        <v>237289.19613355154</v>
      </c>
      <c r="M49" s="2"/>
      <c r="N49" s="28">
        <f t="shared" si="20"/>
        <v>7787728.9878312116</v>
      </c>
      <c r="O49" s="2">
        <f t="shared" si="12"/>
        <v>8991.4273267125282</v>
      </c>
      <c r="P49" s="2">
        <f t="shared" si="13"/>
        <v>80233.943319797079</v>
      </c>
      <c r="R49">
        <f t="shared" si="14"/>
        <v>28</v>
      </c>
      <c r="S49" s="89">
        <f t="shared" si="2"/>
        <v>0</v>
      </c>
      <c r="T49" s="89">
        <f>IF(AND(S49=0,S48&gt;0),SUM($G49:$H$381),S49)</f>
        <v>0</v>
      </c>
      <c r="U49" s="82">
        <f>SUM(T49:T$381)</f>
        <v>0</v>
      </c>
      <c r="V49" s="68">
        <f>localspline(R49,'BBG rates'!$G$10:$G$27,'BBG rates'!$K$10:$K$27)</f>
        <v>1.0124318010144244</v>
      </c>
      <c r="W49" s="68">
        <f>locallinterp(R49,'BBG rates'!$G$10:$G$27,'BBG rates'!$J$10:$J$27)</f>
        <v>-0.51916666666666667</v>
      </c>
      <c r="X49" s="56">
        <f t="shared" si="15"/>
        <v>-0.52040614411335007</v>
      </c>
      <c r="Y49" s="66">
        <f t="shared" si="3"/>
        <v>0</v>
      </c>
      <c r="Z49" s="72">
        <f t="shared" si="4"/>
        <v>0</v>
      </c>
      <c r="AA49" s="79">
        <f t="shared" si="5"/>
        <v>0</v>
      </c>
      <c r="AB49" s="81">
        <f t="shared" si="16"/>
        <v>0</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8388318.5621758299</v>
      </c>
    </row>
    <row r="50" spans="1:39" x14ac:dyDescent="0.2">
      <c r="A50" s="7">
        <v>29</v>
      </c>
      <c r="B50" s="7">
        <v>14.5</v>
      </c>
      <c r="C50" s="7">
        <v>7.25</v>
      </c>
      <c r="D50" s="12">
        <f t="shared" si="0"/>
        <v>2.4166666666666665</v>
      </c>
      <c r="E50" s="29">
        <f t="shared" si="17"/>
        <v>7008243.8284677938</v>
      </c>
      <c r="F50" s="2">
        <f t="shared" si="1"/>
        <v>8118.9969466597959</v>
      </c>
      <c r="G50" s="2">
        <f t="shared" si="8"/>
        <v>73278.97337278015</v>
      </c>
      <c r="H50" s="2">
        <f t="shared" si="9"/>
        <v>23018.523279994228</v>
      </c>
      <c r="I50" s="2">
        <f t="shared" si="10"/>
        <v>104416.49359943418</v>
      </c>
      <c r="J50" s="2">
        <f t="shared" si="19"/>
        <v>252339.85953196592</v>
      </c>
      <c r="K50" s="2">
        <f t="shared" si="11"/>
        <v>101014.66125566234</v>
      </c>
      <c r="L50" s="2">
        <f t="shared" si="11"/>
        <v>244118.76470118397</v>
      </c>
      <c r="M50" s="2"/>
      <c r="N50" s="28">
        <f t="shared" si="20"/>
        <v>7707403.353984043</v>
      </c>
      <c r="O50" s="2">
        <f t="shared" si="12"/>
        <v>8899.7367993411699</v>
      </c>
      <c r="P50" s="2">
        <f t="shared" si="13"/>
        <v>80325.633847168414</v>
      </c>
      <c r="R50">
        <f t="shared" si="14"/>
        <v>29</v>
      </c>
      <c r="S50" s="89">
        <f t="shared" si="2"/>
        <v>0</v>
      </c>
      <c r="T50" s="89">
        <f>IF(AND(S50=0,S49&gt;0),SUM($G50:$H$381),S50)</f>
        <v>0</v>
      </c>
      <c r="U50" s="82">
        <f>SUM(T50:T$381)</f>
        <v>0</v>
      </c>
      <c r="V50" s="68">
        <f>localspline(R50,'BBG rates'!$G$10:$G$27,'BBG rates'!$K$10:$K$27)</f>
        <v>1.0128447199603927</v>
      </c>
      <c r="W50" s="68">
        <f>locallinterp(R50,'BBG rates'!$G$10:$G$27,'BBG rates'!$J$10:$J$27)</f>
        <v>-0.51789583333333333</v>
      </c>
      <c r="X50" s="56">
        <f t="shared" si="15"/>
        <v>-0.51912924008190586</v>
      </c>
      <c r="Y50" s="66">
        <f t="shared" si="3"/>
        <v>0</v>
      </c>
      <c r="Z50" s="72">
        <f t="shared" si="4"/>
        <v>0</v>
      </c>
      <c r="AA50" s="79">
        <f t="shared" si="5"/>
        <v>0</v>
      </c>
      <c r="AB50" s="81">
        <f t="shared" si="16"/>
        <v>0</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8316084.8700594185</v>
      </c>
    </row>
    <row r="51" spans="1:39" x14ac:dyDescent="0.2">
      <c r="A51" s="7">
        <v>30</v>
      </c>
      <c r="B51" s="7">
        <v>15</v>
      </c>
      <c r="C51" s="7">
        <v>7.5</v>
      </c>
      <c r="D51" s="12">
        <f t="shared" si="0"/>
        <v>2.5</v>
      </c>
      <c r="E51" s="29">
        <f t="shared" si="17"/>
        <v>6912417.5006385166</v>
      </c>
      <c r="F51" s="2">
        <f t="shared" si="1"/>
        <v>8008.9491553223888</v>
      </c>
      <c r="G51" s="2">
        <f t="shared" si="8"/>
        <v>73122.545390492567</v>
      </c>
      <c r="H51" s="2">
        <f t="shared" si="9"/>
        <v>22703.782438784539</v>
      </c>
      <c r="I51" s="2">
        <f t="shared" si="10"/>
        <v>103835.27698459951</v>
      </c>
      <c r="J51" s="2">
        <f t="shared" si="19"/>
        <v>259588.19246149878</v>
      </c>
      <c r="K51" s="2">
        <f t="shared" si="11"/>
        <v>100337.71544882745</v>
      </c>
      <c r="L51" s="2">
        <f t="shared" si="11"/>
        <v>250844.28862206865</v>
      </c>
      <c r="M51" s="2"/>
      <c r="N51" s="28">
        <f t="shared" si="20"/>
        <v>7626985.9248265093</v>
      </c>
      <c r="O51" s="2">
        <f t="shared" si="12"/>
        <v>8807.9414889757099</v>
      </c>
      <c r="P51" s="2">
        <f t="shared" si="13"/>
        <v>80417.429157533887</v>
      </c>
      <c r="R51">
        <f t="shared" si="14"/>
        <v>30</v>
      </c>
      <c r="S51" s="89">
        <f t="shared" si="2"/>
        <v>0</v>
      </c>
      <c r="T51" s="89">
        <f>IF(AND(S51=0,S50&gt;0),SUM($G51:$H$381),S51)</f>
        <v>0</v>
      </c>
      <c r="U51" s="82">
        <f>SUM(T51:T$381)</f>
        <v>0</v>
      </c>
      <c r="V51" s="68">
        <f>localspline(R51,'BBG rates'!$G$10:$G$27,'BBG rates'!$K$10:$K$27)</f>
        <v>1.0132528528386615</v>
      </c>
      <c r="W51" s="68">
        <f>locallinterp(R51,'BBG rates'!$G$10:$G$27,'BBG rates'!$J$10:$J$27)</f>
        <v>-0.516625</v>
      </c>
      <c r="X51" s="56">
        <f t="shared" si="15"/>
        <v>-0.51785235100290095</v>
      </c>
      <c r="Y51" s="66">
        <f t="shared" si="3"/>
        <v>0</v>
      </c>
      <c r="Z51" s="72">
        <f t="shared" si="4"/>
        <v>0</v>
      </c>
      <c r="AA51" s="79">
        <f t="shared" si="5"/>
        <v>0</v>
      </c>
      <c r="AB51" s="81">
        <f t="shared" si="16"/>
        <v>0</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8242771.5844492391</v>
      </c>
    </row>
    <row r="52" spans="1:39" x14ac:dyDescent="0.2">
      <c r="A52" s="7">
        <v>31</v>
      </c>
      <c r="B52" s="7">
        <v>15.5</v>
      </c>
      <c r="C52" s="7">
        <v>7.75</v>
      </c>
      <c r="D52" s="12">
        <f t="shared" si="0"/>
        <v>2.5833333333333335</v>
      </c>
      <c r="E52" s="29">
        <f t="shared" si="17"/>
        <v>6817060.4663163573</v>
      </c>
      <c r="F52" s="2">
        <f t="shared" si="1"/>
        <v>7899.4398108831383</v>
      </c>
      <c r="G52" s="2">
        <f t="shared" si="8"/>
        <v>72966.451333647914</v>
      </c>
      <c r="H52" s="2">
        <f t="shared" si="9"/>
        <v>22390.582988511458</v>
      </c>
      <c r="I52" s="2">
        <f t="shared" si="10"/>
        <v>103256.4741330425</v>
      </c>
      <c r="J52" s="2">
        <f t="shared" si="19"/>
        <v>266745.89151035983</v>
      </c>
      <c r="K52" s="2">
        <f t="shared" si="11"/>
        <v>99664.51326457705</v>
      </c>
      <c r="L52" s="2">
        <f t="shared" si="11"/>
        <v>257466.65926682408</v>
      </c>
      <c r="M52" s="2"/>
      <c r="N52" s="28">
        <f t="shared" si="20"/>
        <v>7546476.595455871</v>
      </c>
      <c r="O52" s="2">
        <f t="shared" si="12"/>
        <v>8716.0412758712173</v>
      </c>
      <c r="P52" s="2">
        <f t="shared" si="13"/>
        <v>80509.329370638356</v>
      </c>
      <c r="R52">
        <f t="shared" si="14"/>
        <v>31</v>
      </c>
      <c r="S52" s="89">
        <f t="shared" si="2"/>
        <v>0</v>
      </c>
      <c r="T52" s="89">
        <f>IF(AND(S52=0,S51&gt;0),SUM($G52:$H$381),S52)</f>
        <v>0</v>
      </c>
      <c r="U52" s="82">
        <f>SUM(T52:T$381)</f>
        <v>0</v>
      </c>
      <c r="V52" s="68">
        <f>localspline(R52,'BBG rates'!$G$10:$G$27,'BBG rates'!$K$10:$K$27)</f>
        <v>1.013656919438491</v>
      </c>
      <c r="W52" s="68">
        <f>locallinterp(R52,'BBG rates'!$G$10:$G$27,'BBG rates'!$J$10:$J$27)</f>
        <v>-0.51535416666666667</v>
      </c>
      <c r="X52" s="56">
        <f t="shared" si="15"/>
        <v>-0.51657547687606886</v>
      </c>
      <c r="Y52" s="66">
        <f t="shared" si="3"/>
        <v>0</v>
      </c>
      <c r="Z52" s="72">
        <f t="shared" si="4"/>
        <v>0</v>
      </c>
      <c r="AA52" s="79">
        <f t="shared" si="5"/>
        <v>0</v>
      </c>
      <c r="AB52" s="81">
        <f t="shared" si="16"/>
        <v>0</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8168391.3203497268</v>
      </c>
    </row>
    <row r="53" spans="1:39" x14ac:dyDescent="0.2">
      <c r="A53" s="7">
        <v>32</v>
      </c>
      <c r="B53" s="7">
        <v>16</v>
      </c>
      <c r="C53" s="7">
        <v>8</v>
      </c>
      <c r="D53" s="12">
        <f t="shared" si="0"/>
        <v>2.6666666666666665</v>
      </c>
      <c r="E53" s="29">
        <f t="shared" si="17"/>
        <v>6722170.8570347279</v>
      </c>
      <c r="F53" s="2">
        <f t="shared" si="1"/>
        <v>7790.4667702497236</v>
      </c>
      <c r="G53" s="2">
        <f t="shared" si="8"/>
        <v>72810.690489418528</v>
      </c>
      <c r="H53" s="2">
        <f t="shared" si="9"/>
        <v>22078.918792210759</v>
      </c>
      <c r="I53" s="2">
        <f t="shared" si="10"/>
        <v>102680.076051879</v>
      </c>
      <c r="J53" s="2">
        <f t="shared" si="19"/>
        <v>273813.53613834397</v>
      </c>
      <c r="K53" s="2">
        <f t="shared" si="11"/>
        <v>98995.035708813244</v>
      </c>
      <c r="L53" s="2">
        <f t="shared" si="11"/>
        <v>263986.76189016865</v>
      </c>
      <c r="M53" s="2"/>
      <c r="N53" s="28">
        <f t="shared" si="20"/>
        <v>7465875.2608495075</v>
      </c>
      <c r="O53" s="2">
        <f t="shared" si="12"/>
        <v>8624.0360401459202</v>
      </c>
      <c r="P53" s="2">
        <f t="shared" si="13"/>
        <v>80601.334606363671</v>
      </c>
      <c r="R53">
        <f t="shared" si="14"/>
        <v>32</v>
      </c>
      <c r="S53" s="89">
        <f t="shared" si="2"/>
        <v>0</v>
      </c>
      <c r="T53" s="89">
        <f>IF(AND(S53=0,S52&gt;0),SUM($G53:$H$381),S53)</f>
        <v>0</v>
      </c>
      <c r="U53" s="82">
        <f>SUM(T53:T$381)</f>
        <v>0</v>
      </c>
      <c r="V53" s="68">
        <f>localspline(R53,'BBG rates'!$G$10:$G$27,'BBG rates'!$K$10:$K$27)</f>
        <v>1.0140577587621398</v>
      </c>
      <c r="W53" s="68">
        <f>locallinterp(R53,'BBG rates'!$G$10:$G$27,'BBG rates'!$J$10:$J$27)</f>
        <v>-0.51408333333333334</v>
      </c>
      <c r="X53" s="56">
        <f t="shared" si="15"/>
        <v>-0.51529861770074348</v>
      </c>
      <c r="Y53" s="66">
        <f t="shared" si="3"/>
        <v>0</v>
      </c>
      <c r="Z53" s="72">
        <f t="shared" si="4"/>
        <v>0</v>
      </c>
      <c r="AA53" s="79">
        <f t="shared" si="5"/>
        <v>0</v>
      </c>
      <c r="AB53" s="81">
        <f t="shared" si="16"/>
        <v>0</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8092956.6141942414</v>
      </c>
    </row>
    <row r="54" spans="1:39" x14ac:dyDescent="0.2">
      <c r="A54" s="7">
        <v>33</v>
      </c>
      <c r="B54" s="7">
        <v>16.5</v>
      </c>
      <c r="C54" s="7">
        <v>8.25</v>
      </c>
      <c r="D54" s="12">
        <f t="shared" si="0"/>
        <v>2.75</v>
      </c>
      <c r="E54" s="29">
        <f t="shared" si="17"/>
        <v>6627746.8111528922</v>
      </c>
      <c r="F54" s="2">
        <f t="shared" si="1"/>
        <v>7682.0278981576921</v>
      </c>
      <c r="G54" s="2">
        <f t="shared" si="8"/>
        <v>72655.262146498309</v>
      </c>
      <c r="H54" s="2">
        <f t="shared" si="9"/>
        <v>21768.783735337678</v>
      </c>
      <c r="I54" s="2">
        <f t="shared" si="10"/>
        <v>102106.07377999368</v>
      </c>
      <c r="J54" s="2">
        <f t="shared" si="19"/>
        <v>280791.70289498259</v>
      </c>
      <c r="K54" s="2">
        <f t="shared" si="11"/>
        <v>98329.263879346327</v>
      </c>
      <c r="L54" s="2">
        <f t="shared" si="11"/>
        <v>270405.47566820239</v>
      </c>
      <c r="M54" s="2"/>
      <c r="N54" s="28">
        <f t="shared" si="20"/>
        <v>7385181.8158647791</v>
      </c>
      <c r="O54" s="2">
        <f t="shared" si="12"/>
        <v>8531.9256617810424</v>
      </c>
      <c r="P54" s="2">
        <f t="shared" si="13"/>
        <v>80693.444984728558</v>
      </c>
      <c r="R54">
        <f t="shared" si="14"/>
        <v>33</v>
      </c>
      <c r="S54" s="89">
        <f t="shared" si="2"/>
        <v>0</v>
      </c>
      <c r="T54" s="89">
        <f>IF(AND(S54=0,S53&gt;0),SUM($G54:$H$381),S54)</f>
        <v>0</v>
      </c>
      <c r="U54" s="82">
        <f>SUM(T54:T$381)</f>
        <v>0</v>
      </c>
      <c r="V54" s="68">
        <f>localspline(R54,'BBG rates'!$G$10:$G$27,'BBG rates'!$K$10:$K$27)</f>
        <v>1.014456179997886</v>
      </c>
      <c r="W54" s="68">
        <f>locallinterp(R54,'BBG rates'!$G$10:$G$27,'BBG rates'!$J$10:$J$27)</f>
        <v>-0.5128125</v>
      </c>
      <c r="X54" s="56">
        <f t="shared" si="15"/>
        <v>-0.51402177347679157</v>
      </c>
      <c r="Y54" s="66">
        <f t="shared" si="3"/>
        <v>0</v>
      </c>
      <c r="Z54" s="72">
        <f t="shared" si="4"/>
        <v>0</v>
      </c>
      <c r="AA54" s="79">
        <f t="shared" si="5"/>
        <v>0</v>
      </c>
      <c r="AB54" s="81">
        <f t="shared" si="16"/>
        <v>0</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8016479.9242347768</v>
      </c>
    </row>
    <row r="55" spans="1:39" x14ac:dyDescent="0.2">
      <c r="A55" s="7">
        <v>34</v>
      </c>
      <c r="B55" s="7">
        <v>17</v>
      </c>
      <c r="C55" s="7">
        <v>8.5</v>
      </c>
      <c r="D55" s="12">
        <f t="shared" si="0"/>
        <v>2.8333333333333335</v>
      </c>
      <c r="E55" s="29">
        <f t="shared" si="17"/>
        <v>6533786.4738321044</v>
      </c>
      <c r="F55" s="2">
        <f t="shared" si="1"/>
        <v>7574.1210671431118</v>
      </c>
      <c r="G55" s="2">
        <f t="shared" si="8"/>
        <v>72500.165595099636</v>
      </c>
      <c r="H55" s="2">
        <f t="shared" si="9"/>
        <v>21460.171725688535</v>
      </c>
      <c r="I55" s="2">
        <f t="shared" si="10"/>
        <v>101534.45838793128</v>
      </c>
      <c r="J55" s="2">
        <f t="shared" si="19"/>
        <v>287680.965432472</v>
      </c>
      <c r="K55" s="2">
        <f t="shared" si="11"/>
        <v>97667.178965463012</v>
      </c>
      <c r="L55" s="2">
        <f t="shared" si="11"/>
        <v>276723.67373547854</v>
      </c>
      <c r="M55" s="2"/>
      <c r="N55" s="28">
        <f t="shared" si="20"/>
        <v>7304396.1552388901</v>
      </c>
      <c r="O55" s="2">
        <f t="shared" si="12"/>
        <v>8439.7100206206542</v>
      </c>
      <c r="P55" s="2">
        <f t="shared" si="13"/>
        <v>80785.660625888937</v>
      </c>
      <c r="R55">
        <f t="shared" si="14"/>
        <v>34</v>
      </c>
      <c r="S55" s="89">
        <f t="shared" si="2"/>
        <v>0</v>
      </c>
      <c r="T55" s="89">
        <f>IF(AND(S55=0,S54&gt;0),SUM($G55:$H$381),S55)</f>
        <v>0</v>
      </c>
      <c r="U55" s="82">
        <f>SUM(T55:T$381)</f>
        <v>0</v>
      </c>
      <c r="V55" s="68">
        <f>localspline(R55,'BBG rates'!$G$10:$G$27,'BBG rates'!$K$10:$K$27)</f>
        <v>1.0148529923475207</v>
      </c>
      <c r="W55" s="68">
        <f>locallinterp(R55,'BBG rates'!$G$10:$G$27,'BBG rates'!$J$10:$J$27)</f>
        <v>-0.51154166666666667</v>
      </c>
      <c r="X55" s="56">
        <f t="shared" si="15"/>
        <v>-0.51274494420368022</v>
      </c>
      <c r="Y55" s="66">
        <f t="shared" si="3"/>
        <v>0</v>
      </c>
      <c r="Z55" s="72">
        <f t="shared" si="4"/>
        <v>0</v>
      </c>
      <c r="AA55" s="79">
        <f t="shared" si="5"/>
        <v>0</v>
      </c>
      <c r="AB55" s="81">
        <f t="shared" si="16"/>
        <v>0</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7938973.6309299357</v>
      </c>
    </row>
    <row r="56" spans="1:39" x14ac:dyDescent="0.2">
      <c r="A56" s="7">
        <v>35</v>
      </c>
      <c r="B56" s="7">
        <v>17.5</v>
      </c>
      <c r="C56" s="7">
        <v>8.75</v>
      </c>
      <c r="D56" s="12">
        <f t="shared" si="0"/>
        <v>2.9166666666666665</v>
      </c>
      <c r="E56" s="29">
        <f t="shared" si="17"/>
        <v>6440287.997011832</v>
      </c>
      <c r="F56" s="2">
        <f t="shared" si="1"/>
        <v>7466.744157515288</v>
      </c>
      <c r="G56" s="2">
        <f t="shared" si="8"/>
        <v>72345.400126950073</v>
      </c>
      <c r="H56" s="2">
        <f t="shared" si="9"/>
        <v>21153.076693322633</v>
      </c>
      <c r="I56" s="2">
        <f t="shared" si="10"/>
        <v>100965.22097778801</v>
      </c>
      <c r="J56" s="2">
        <f t="shared" si="19"/>
        <v>294481.89451854833</v>
      </c>
      <c r="K56" s="2">
        <f t="shared" si="11"/>
        <v>97008.762247496241</v>
      </c>
      <c r="L56" s="2">
        <f t="shared" si="11"/>
        <v>282942.22322186403</v>
      </c>
      <c r="M56" s="2"/>
      <c r="N56" s="28">
        <f t="shared" si="20"/>
        <v>7223518.1735887518</v>
      </c>
      <c r="O56" s="2">
        <f t="shared" si="12"/>
        <v>8347.3889963715119</v>
      </c>
      <c r="P56" s="2">
        <f t="shared" si="13"/>
        <v>80877.981650138056</v>
      </c>
      <c r="R56">
        <f t="shared" si="14"/>
        <v>35</v>
      </c>
      <c r="S56" s="89">
        <f t="shared" si="2"/>
        <v>0</v>
      </c>
      <c r="T56" s="89">
        <f>IF(AND(S56=0,S55&gt;0),SUM($G56:$H$381),S56)</f>
        <v>0</v>
      </c>
      <c r="U56" s="82">
        <f>SUM(T56:T$381)</f>
        <v>0</v>
      </c>
      <c r="V56" s="68">
        <f>localspline(R56,'BBG rates'!$G$10:$G$27,'BBG rates'!$K$10:$K$27)</f>
        <v>1.0152490050027994</v>
      </c>
      <c r="W56" s="68">
        <f>locallinterp(R56,'BBG rates'!$G$10:$G$27,'BBG rates'!$J$10:$J$27)</f>
        <v>-0.51027083333333334</v>
      </c>
      <c r="X56" s="56">
        <f t="shared" si="15"/>
        <v>-0.51146812988127621</v>
      </c>
      <c r="Y56" s="66">
        <f t="shared" si="3"/>
        <v>0</v>
      </c>
      <c r="Z56" s="72">
        <f t="shared" si="4"/>
        <v>0</v>
      </c>
      <c r="AA56" s="79">
        <f t="shared" si="5"/>
        <v>0</v>
      </c>
      <c r="AB56" s="81">
        <f t="shared" si="16"/>
        <v>0</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7860450.037331217</v>
      </c>
    </row>
    <row r="57" spans="1:39" x14ac:dyDescent="0.2">
      <c r="A57" s="7">
        <v>36</v>
      </c>
      <c r="B57" s="7">
        <v>18</v>
      </c>
      <c r="C57" s="7">
        <v>9</v>
      </c>
      <c r="D57" s="12">
        <f t="shared" si="0"/>
        <v>3</v>
      </c>
      <c r="E57" s="29">
        <f t="shared" si="17"/>
        <v>6347249.5393860582</v>
      </c>
      <c r="F57" s="2">
        <f t="shared" si="1"/>
        <v>7359.8950573296052</v>
      </c>
      <c r="G57" s="2">
        <f t="shared" si="8"/>
        <v>72190.965035289119</v>
      </c>
      <c r="H57" s="2">
        <f t="shared" si="9"/>
        <v>20847.492590484439</v>
      </c>
      <c r="I57" s="2">
        <f t="shared" si="10"/>
        <v>100398.35268310316</v>
      </c>
      <c r="J57" s="2">
        <f t="shared" si="19"/>
        <v>301195.05804930947</v>
      </c>
      <c r="K57" s="2">
        <f t="shared" si="11"/>
        <v>96353.995096397237</v>
      </c>
      <c r="L57" s="2">
        <f t="shared" si="11"/>
        <v>289061.98528919171</v>
      </c>
      <c r="M57" s="2"/>
      <c r="N57" s="28">
        <f t="shared" si="20"/>
        <v>7142547.7654108452</v>
      </c>
      <c r="O57" s="2">
        <f t="shared" si="12"/>
        <v>8254.9624686029038</v>
      </c>
      <c r="P57" s="2">
        <f t="shared" si="13"/>
        <v>80970.408177906691</v>
      </c>
      <c r="R57">
        <f t="shared" si="14"/>
        <v>36</v>
      </c>
      <c r="S57" s="89">
        <f t="shared" si="2"/>
        <v>0</v>
      </c>
      <c r="T57" s="89">
        <f>IF(AND(S57=0,S56&gt;0),SUM($G57:$H$381),S57)</f>
        <v>0</v>
      </c>
      <c r="U57" s="82">
        <f>SUM(T57:T$381)</f>
        <v>0</v>
      </c>
      <c r="V57" s="68">
        <f>localspline(R57,'BBG rates'!$G$10:$G$27,'BBG rates'!$K$10:$K$27)</f>
        <v>1.0156450271606445</v>
      </c>
      <c r="W57" s="68">
        <f>locallinterp(R57,'BBG rates'!$G$10:$G$27,'BBG rates'!$J$10:$J$27)</f>
        <v>-0.50900000000000001</v>
      </c>
      <c r="X57" s="56">
        <f t="shared" si="15"/>
        <v>-0.51019133050904664</v>
      </c>
      <c r="Y57" s="66">
        <f t="shared" si="3"/>
        <v>0</v>
      </c>
      <c r="Z57" s="72">
        <f t="shared" si="4"/>
        <v>0</v>
      </c>
      <c r="AA57" s="79">
        <f t="shared" si="5"/>
        <v>0</v>
      </c>
      <c r="AB57" s="81">
        <f t="shared" si="16"/>
        <v>0</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7780921.3694675835</v>
      </c>
    </row>
    <row r="58" spans="1:39" x14ac:dyDescent="0.2">
      <c r="A58" s="7">
        <v>37</v>
      </c>
      <c r="B58" s="7">
        <v>18.5</v>
      </c>
      <c r="C58" s="7">
        <v>9.25</v>
      </c>
      <c r="D58" s="12">
        <f t="shared" si="0"/>
        <v>3.0833333333333335</v>
      </c>
      <c r="E58" s="29">
        <f t="shared" si="17"/>
        <v>6254669.2663796674</v>
      </c>
      <c r="F58" s="2">
        <f t="shared" si="1"/>
        <v>7253.5716623604339</v>
      </c>
      <c r="G58" s="2">
        <f t="shared" si="8"/>
        <v>72036.859614864967</v>
      </c>
      <c r="H58" s="2">
        <f t="shared" si="9"/>
        <v>20543.413391526014</v>
      </c>
      <c r="I58" s="2">
        <f t="shared" si="10"/>
        <v>99833.844668751422</v>
      </c>
      <c r="J58" s="2">
        <f t="shared" si="19"/>
        <v>307821.02106198354</v>
      </c>
      <c r="K58" s="2">
        <f t="shared" si="11"/>
        <v>95702.858973309354</v>
      </c>
      <c r="L58" s="2">
        <f t="shared" si="11"/>
        <v>295083.81516770384</v>
      </c>
      <c r="M58" s="2"/>
      <c r="N58" s="28">
        <f t="shared" si="20"/>
        <v>7061484.8250810821</v>
      </c>
      <c r="O58" s="2">
        <f t="shared" si="12"/>
        <v>8162.4303167464896</v>
      </c>
      <c r="P58" s="2">
        <f t="shared" si="13"/>
        <v>81062.940329763136</v>
      </c>
      <c r="R58">
        <f t="shared" si="14"/>
        <v>37</v>
      </c>
      <c r="S58" s="89">
        <f t="shared" si="2"/>
        <v>0</v>
      </c>
      <c r="T58" s="89">
        <f>IF(AND(S58=0,S57&gt;0),SUM($G58:$H$381),S58)</f>
        <v>0</v>
      </c>
      <c r="U58" s="82">
        <f>SUM(T58:T$381)</f>
        <v>0</v>
      </c>
      <c r="V58" s="68">
        <f>localspline(R58,'BBG rates'!$G$10:$G$27,'BBG rates'!$K$10:$K$27)</f>
        <v>1.0160416158054528</v>
      </c>
      <c r="W58" s="68">
        <f>locallinterp(R58,'BBG rates'!$G$10:$G$27,'BBG rates'!$J$10:$J$27)</f>
        <v>-0.5074791666666667</v>
      </c>
      <c r="X58" s="56">
        <f t="shared" si="15"/>
        <v>-0.50866337714015053</v>
      </c>
      <c r="Y58" s="66">
        <f t="shared" si="3"/>
        <v>0</v>
      </c>
      <c r="Z58" s="72">
        <f t="shared" si="4"/>
        <v>0</v>
      </c>
      <c r="AA58" s="79">
        <f t="shared" si="5"/>
        <v>0</v>
      </c>
      <c r="AB58" s="81">
        <f t="shared" si="16"/>
        <v>0</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7700399.7767283358</v>
      </c>
    </row>
    <row r="59" spans="1:39" x14ac:dyDescent="0.2">
      <c r="A59" s="7">
        <v>38</v>
      </c>
      <c r="B59" s="7">
        <v>19</v>
      </c>
      <c r="C59" s="7">
        <v>9.5</v>
      </c>
      <c r="D59" s="12">
        <f t="shared" si="0"/>
        <v>3.1666666666666665</v>
      </c>
      <c r="E59" s="29">
        <f t="shared" si="17"/>
        <v>6162545.3501249058</v>
      </c>
      <c r="F59" s="2">
        <f t="shared" si="1"/>
        <v>7147.7718760741527</v>
      </c>
      <c r="G59" s="2">
        <f t="shared" si="8"/>
        <v>71883.083161931267</v>
      </c>
      <c r="H59" s="2">
        <f t="shared" si="9"/>
        <v>20240.833092829689</v>
      </c>
      <c r="I59" s="2">
        <f t="shared" si="10"/>
        <v>99271.688130835115</v>
      </c>
      <c r="J59" s="2">
        <f t="shared" si="19"/>
        <v>314360.34574764449</v>
      </c>
      <c r="K59" s="2">
        <f t="shared" si="11"/>
        <v>95055.335429143932</v>
      </c>
      <c r="L59" s="2">
        <f t="shared" si="11"/>
        <v>301008.5621922891</v>
      </c>
      <c r="M59" s="2"/>
      <c r="N59" s="28">
        <f t="shared" si="20"/>
        <v>6980329.2468546685</v>
      </c>
      <c r="O59" s="2">
        <f t="shared" si="12"/>
        <v>8069.7924200961461</v>
      </c>
      <c r="P59" s="2">
        <f t="shared" si="13"/>
        <v>81155.578226413447</v>
      </c>
      <c r="R59">
        <f t="shared" si="14"/>
        <v>38</v>
      </c>
      <c r="S59" s="89">
        <f t="shared" si="2"/>
        <v>0</v>
      </c>
      <c r="T59" s="89">
        <f>IF(AND(S59=0,S58&gt;0),SUM($G59:$H$381),S59)</f>
        <v>0</v>
      </c>
      <c r="U59" s="82">
        <f>SUM(T59:T$381)</f>
        <v>0</v>
      </c>
      <c r="V59" s="68">
        <f>localspline(R59,'BBG rates'!$G$10:$G$27,'BBG rates'!$K$10:$K$27)</f>
        <v>1.0164379614377346</v>
      </c>
      <c r="W59" s="68">
        <f>locallinterp(R59,'BBG rates'!$G$10:$G$27,'BBG rates'!$J$10:$J$27)</f>
        <v>-0.50595833333333329</v>
      </c>
      <c r="X59" s="56">
        <f t="shared" si="15"/>
        <v>-0.50713544518106168</v>
      </c>
      <c r="Y59" s="66">
        <f t="shared" si="3"/>
        <v>0</v>
      </c>
      <c r="Z59" s="72">
        <f t="shared" si="4"/>
        <v>0</v>
      </c>
      <c r="AA59" s="79">
        <f t="shared" si="5"/>
        <v>0</v>
      </c>
      <c r="AB59" s="81">
        <f t="shared" si="16"/>
        <v>0</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7619142.4386005355</v>
      </c>
    </row>
    <row r="60" spans="1:39" x14ac:dyDescent="0.2">
      <c r="A60" s="7">
        <v>39</v>
      </c>
      <c r="B60" s="7">
        <v>19.5</v>
      </c>
      <c r="C60" s="7">
        <v>9.75</v>
      </c>
      <c r="D60" s="12">
        <f t="shared" si="0"/>
        <v>3.25</v>
      </c>
      <c r="E60" s="29">
        <f t="shared" si="17"/>
        <v>6070875.9694379307</v>
      </c>
      <c r="F60" s="2">
        <f t="shared" si="1"/>
        <v>7042.4936096022402</v>
      </c>
      <c r="G60" s="2">
        <f t="shared" si="8"/>
        <v>71729.634974244051</v>
      </c>
      <c r="H60" s="2">
        <f t="shared" si="9"/>
        <v>19939.745712731052</v>
      </c>
      <c r="I60" s="2">
        <f t="shared" si="10"/>
        <v>98711.874296577342</v>
      </c>
      <c r="J60" s="2">
        <f t="shared" si="19"/>
        <v>320813.59146387636</v>
      </c>
      <c r="K60" s="2">
        <f t="shared" si="11"/>
        <v>94411.406104158348</v>
      </c>
      <c r="L60" s="2">
        <f t="shared" si="11"/>
        <v>306837.06983851467</v>
      </c>
      <c r="M60" s="2"/>
      <c r="N60" s="28">
        <f t="shared" si="20"/>
        <v>6899080.9248659667</v>
      </c>
      <c r="O60" s="2">
        <f t="shared" si="12"/>
        <v>7977.048657807808</v>
      </c>
      <c r="P60" s="2">
        <f t="shared" si="13"/>
        <v>81248.321988701791</v>
      </c>
      <c r="R60">
        <f t="shared" si="14"/>
        <v>39</v>
      </c>
      <c r="S60" s="89">
        <f t="shared" si="2"/>
        <v>0</v>
      </c>
      <c r="T60" s="89">
        <f>IF(AND(S60=0,S59&gt;0),SUM($G60:$H$381),S60)</f>
        <v>0</v>
      </c>
      <c r="U60" s="82">
        <f>SUM(T60:T$381)</f>
        <v>0</v>
      </c>
      <c r="V60" s="68">
        <f>localspline(R60,'BBG rates'!$G$10:$G$27,'BBG rates'!$K$10:$K$27)</f>
        <v>1.0168333599792945</v>
      </c>
      <c r="W60" s="68">
        <f>locallinterp(R60,'BBG rates'!$G$10:$G$27,'BBG rates'!$J$10:$J$27)</f>
        <v>-0.50443749999999998</v>
      </c>
      <c r="X60" s="56">
        <f t="shared" si="15"/>
        <v>-0.50560753463098074</v>
      </c>
      <c r="Y60" s="66">
        <f t="shared" si="3"/>
        <v>0</v>
      </c>
      <c r="Z60" s="72">
        <f t="shared" si="4"/>
        <v>0</v>
      </c>
      <c r="AA60" s="79">
        <f t="shared" si="5"/>
        <v>0</v>
      </c>
      <c r="AB60" s="81">
        <f t="shared" si="16"/>
        <v>0</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7537158.9359261831</v>
      </c>
    </row>
    <row r="61" spans="1:39" x14ac:dyDescent="0.2">
      <c r="A61" s="7">
        <v>40</v>
      </c>
      <c r="B61" s="7">
        <v>20</v>
      </c>
      <c r="C61" s="7">
        <v>10</v>
      </c>
      <c r="D61" s="12">
        <f t="shared" si="0"/>
        <v>3.3333333333333335</v>
      </c>
      <c r="E61" s="29">
        <f t="shared" si="17"/>
        <v>5979659.3097954299</v>
      </c>
      <c r="F61" s="2">
        <f t="shared" si="1"/>
        <v>6937.7347817144864</v>
      </c>
      <c r="G61" s="2">
        <f t="shared" si="8"/>
        <v>71576.514351058402</v>
      </c>
      <c r="H61" s="2">
        <f t="shared" si="9"/>
        <v>19640.145291442164</v>
      </c>
      <c r="I61" s="2">
        <f t="shared" si="10"/>
        <v>98154.394424215061</v>
      </c>
      <c r="J61" s="2">
        <f t="shared" si="19"/>
        <v>327181.31474738353</v>
      </c>
      <c r="K61" s="2">
        <f t="shared" si="11"/>
        <v>93771.052727535731</v>
      </c>
      <c r="L61" s="2">
        <f t="shared" si="11"/>
        <v>312570.17575845245</v>
      </c>
      <c r="M61" s="2"/>
      <c r="N61" s="28">
        <f t="shared" si="20"/>
        <v>6817739.7531283563</v>
      </c>
      <c r="O61" s="2">
        <f t="shared" si="12"/>
        <v>7884.1989088993087</v>
      </c>
      <c r="P61" s="2">
        <f t="shared" si="13"/>
        <v>81341.17173761029</v>
      </c>
      <c r="R61">
        <f t="shared" si="14"/>
        <v>40</v>
      </c>
      <c r="S61" s="89">
        <f t="shared" si="2"/>
        <v>0</v>
      </c>
      <c r="T61" s="89">
        <f>IF(AND(S61=0,S60&gt;0),SUM($G61:$H$381),S61)</f>
        <v>0</v>
      </c>
      <c r="U61" s="82">
        <f>SUM(T61:T$381)</f>
        <v>0</v>
      </c>
      <c r="V61" s="68">
        <f>localspline(R61,'BBG rates'!$G$10:$G$27,'BBG rates'!$K$10:$K$27)</f>
        <v>1.0172267497192871</v>
      </c>
      <c r="W61" s="68">
        <f>locallinterp(R61,'BBG rates'!$G$10:$G$27,'BBG rates'!$J$10:$J$27)</f>
        <v>-0.50291666666666668</v>
      </c>
      <c r="X61" s="56">
        <f t="shared" si="15"/>
        <v>-0.50407964548924156</v>
      </c>
      <c r="Y61" s="66">
        <f t="shared" si="3"/>
        <v>0</v>
      </c>
      <c r="Z61" s="72">
        <f t="shared" si="4"/>
        <v>0</v>
      </c>
      <c r="AA61" s="79">
        <f t="shared" si="5"/>
        <v>0</v>
      </c>
      <c r="AB61" s="81">
        <f t="shared" si="16"/>
        <v>0</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7454458.7885108693</v>
      </c>
    </row>
    <row r="62" spans="1:39" x14ac:dyDescent="0.2">
      <c r="A62" s="7">
        <v>41</v>
      </c>
      <c r="B62" s="7">
        <v>20.5</v>
      </c>
      <c r="C62" s="7">
        <v>10.25</v>
      </c>
      <c r="D62" s="12">
        <f t="shared" si="0"/>
        <v>3.4166666666666665</v>
      </c>
      <c r="E62" s="29">
        <f t="shared" si="17"/>
        <v>5888893.5633113291</v>
      </c>
      <c r="F62" s="2">
        <f t="shared" si="1"/>
        <v>6833.4933187922616</v>
      </c>
      <c r="G62" s="2">
        <f t="shared" si="8"/>
        <v>71423.720593125152</v>
      </c>
      <c r="H62" s="2">
        <f t="shared" si="9"/>
        <v>19342.025890975026</v>
      </c>
      <c r="I62" s="2">
        <f t="shared" si="10"/>
        <v>97599.239802892436</v>
      </c>
      <c r="J62" s="2">
        <f t="shared" si="19"/>
        <v>333464.06932654913</v>
      </c>
      <c r="K62" s="2">
        <f t="shared" si="11"/>
        <v>93134.257116966415</v>
      </c>
      <c r="L62" s="2">
        <f t="shared" si="11"/>
        <v>318208.71181630186</v>
      </c>
      <c r="M62" s="2"/>
      <c r="N62" s="28">
        <f t="shared" si="20"/>
        <v>6736305.6255340967</v>
      </c>
      <c r="O62" s="2">
        <f t="shared" si="12"/>
        <v>7791.2430522502264</v>
      </c>
      <c r="P62" s="2">
        <f t="shared" si="13"/>
        <v>81434.127594259349</v>
      </c>
      <c r="R62">
        <f t="shared" si="14"/>
        <v>41</v>
      </c>
      <c r="S62" s="89">
        <f t="shared" si="2"/>
        <v>0</v>
      </c>
      <c r="T62" s="89">
        <f>IF(AND(S62=0,S61&gt;0),SUM($G62:$H$381),S62)</f>
        <v>0</v>
      </c>
      <c r="U62" s="82">
        <f>SUM(T62:T$381)</f>
        <v>0</v>
      </c>
      <c r="V62" s="68">
        <f>localspline(R62,'BBG rates'!$G$10:$G$27,'BBG rates'!$K$10:$K$27)</f>
        <v>1.0176170689486232</v>
      </c>
      <c r="W62" s="68">
        <f>locallinterp(R62,'BBG rates'!$G$10:$G$27,'BBG rates'!$J$10:$J$27)</f>
        <v>-0.50139583333333337</v>
      </c>
      <c r="X62" s="56">
        <f t="shared" si="15"/>
        <v>-0.50255177775531124</v>
      </c>
      <c r="Y62" s="66">
        <f t="shared" si="3"/>
        <v>0</v>
      </c>
      <c r="Z62" s="72">
        <f t="shared" si="4"/>
        <v>0</v>
      </c>
      <c r="AA62" s="79">
        <f t="shared" si="5"/>
        <v>0</v>
      </c>
      <c r="AB62" s="81">
        <f t="shared" si="16"/>
        <v>0</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7371051.4554293836</v>
      </c>
    </row>
    <row r="63" spans="1:39" x14ac:dyDescent="0.2">
      <c r="A63" s="7">
        <v>42</v>
      </c>
      <c r="B63" s="7">
        <v>21</v>
      </c>
      <c r="C63" s="7">
        <v>10.5</v>
      </c>
      <c r="D63" s="12">
        <f t="shared" si="0"/>
        <v>3.5</v>
      </c>
      <c r="E63" s="29">
        <f t="shared" si="17"/>
        <v>5798576.928713575</v>
      </c>
      <c r="F63" s="2">
        <f t="shared" si="1"/>
        <v>6729.7671548019061</v>
      </c>
      <c r="G63" s="2">
        <f t="shared" si="8"/>
        <v>71271.253002688027</v>
      </c>
      <c r="H63" s="2">
        <f t="shared" si="9"/>
        <v>19045.381595065355</v>
      </c>
      <c r="I63" s="2">
        <f t="shared" si="10"/>
        <v>97046.401752555277</v>
      </c>
      <c r="J63" s="2">
        <f t="shared" si="19"/>
        <v>339662.40613394347</v>
      </c>
      <c r="K63" s="2">
        <f t="shared" si="11"/>
        <v>92501.001178232123</v>
      </c>
      <c r="L63" s="2">
        <f t="shared" si="11"/>
        <v>323753.50412381242</v>
      </c>
      <c r="M63" s="2"/>
      <c r="N63" s="28">
        <f t="shared" si="20"/>
        <v>6654778.4358541891</v>
      </c>
      <c r="O63" s="2">
        <f t="shared" si="12"/>
        <v>7698.1809666017243</v>
      </c>
      <c r="P63" s="2">
        <f t="shared" si="13"/>
        <v>81527.189679907868</v>
      </c>
      <c r="R63">
        <f t="shared" si="14"/>
        <v>42</v>
      </c>
      <c r="S63" s="89">
        <f t="shared" si="2"/>
        <v>0</v>
      </c>
      <c r="T63" s="89">
        <f>IF(AND(S63=0,S62&gt;0),SUM($G63:$H$381),S63)</f>
        <v>0</v>
      </c>
      <c r="U63" s="82">
        <f>SUM(T63:T$381)</f>
        <v>0</v>
      </c>
      <c r="V63" s="68">
        <f>localspline(R63,'BBG rates'!$G$10:$G$27,'BBG rates'!$K$10:$K$27)</f>
        <v>1.0180036135864725</v>
      </c>
      <c r="W63" s="68">
        <f>locallinterp(R63,'BBG rates'!$G$10:$G$27,'BBG rates'!$J$10:$J$27)</f>
        <v>-0.49987500000000001</v>
      </c>
      <c r="X63" s="56">
        <f t="shared" si="15"/>
        <v>-0.50102393142865687</v>
      </c>
      <c r="Y63" s="66">
        <f t="shared" si="3"/>
        <v>0</v>
      </c>
      <c r="Z63" s="72">
        <f t="shared" si="4"/>
        <v>0</v>
      </c>
      <c r="AA63" s="79">
        <f t="shared" si="5"/>
        <v>0</v>
      </c>
      <c r="AB63" s="81">
        <f t="shared" si="16"/>
        <v>0</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7286946.3353299676</v>
      </c>
    </row>
    <row r="64" spans="1:39" x14ac:dyDescent="0.2">
      <c r="A64" s="7">
        <v>43</v>
      </c>
      <c r="B64" s="7">
        <v>21.5</v>
      </c>
      <c r="C64" s="7">
        <v>10.75</v>
      </c>
      <c r="D64" s="12">
        <f t="shared" si="0"/>
        <v>3.5833333333333335</v>
      </c>
      <c r="E64" s="29">
        <f t="shared" si="17"/>
        <v>5708707.6113209985</v>
      </c>
      <c r="F64" s="2">
        <f t="shared" si="1"/>
        <v>6626.5542312681955</v>
      </c>
      <c r="G64" s="2">
        <f t="shared" si="8"/>
        <v>71119.110883480054</v>
      </c>
      <c r="H64" s="2">
        <f t="shared" si="9"/>
        <v>18750.206509096566</v>
      </c>
      <c r="I64" s="2">
        <f t="shared" si="10"/>
        <v>96495.871623844811</v>
      </c>
      <c r="J64" s="2">
        <f t="shared" si="19"/>
        <v>345776.87331877725</v>
      </c>
      <c r="K64" s="2">
        <f t="shared" si="11"/>
        <v>91871.266904791119</v>
      </c>
      <c r="L64" s="2">
        <f t="shared" si="11"/>
        <v>329205.37307550153</v>
      </c>
      <c r="M64" s="2"/>
      <c r="N64" s="28">
        <f t="shared" si="20"/>
        <v>6573158.0777382357</v>
      </c>
      <c r="O64" s="2">
        <f t="shared" si="12"/>
        <v>7605.0125305563897</v>
      </c>
      <c r="P64" s="2">
        <f t="shared" si="13"/>
        <v>81620.358115953219</v>
      </c>
      <c r="R64">
        <f t="shared" si="14"/>
        <v>43</v>
      </c>
      <c r="S64" s="89">
        <f t="shared" si="2"/>
        <v>0</v>
      </c>
      <c r="T64" s="89">
        <f>IF(AND(S64=0,S63&gt;0),SUM($G64:$H$381),S64)</f>
        <v>0</v>
      </c>
      <c r="U64" s="82">
        <f>SUM(T64:T$381)</f>
        <v>0</v>
      </c>
      <c r="V64" s="68">
        <f>localspline(R64,'BBG rates'!$G$10:$G$27,'BBG rates'!$K$10:$K$27)</f>
        <v>1.0183852623190162</v>
      </c>
      <c r="W64" s="68">
        <f>locallinterp(R64,'BBG rates'!$G$10:$G$27,'BBG rates'!$J$10:$J$27)</f>
        <v>-0.49835416666666665</v>
      </c>
      <c r="X64" s="56">
        <f t="shared" si="15"/>
        <v>-0.49949610650834586</v>
      </c>
      <c r="Y64" s="66">
        <f t="shared" si="3"/>
        <v>0</v>
      </c>
      <c r="Z64" s="72">
        <f t="shared" si="4"/>
        <v>0</v>
      </c>
      <c r="AA64" s="79">
        <f t="shared" si="5"/>
        <v>0</v>
      </c>
      <c r="AB64" s="81">
        <f t="shared" si="16"/>
        <v>0</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7202152.7667372255</v>
      </c>
    </row>
    <row r="65" spans="1:39" x14ac:dyDescent="0.2">
      <c r="A65" s="7">
        <v>44</v>
      </c>
      <c r="B65" s="7">
        <v>22</v>
      </c>
      <c r="C65" s="7">
        <v>11</v>
      </c>
      <c r="D65" s="12">
        <f t="shared" si="0"/>
        <v>3.6666666666666665</v>
      </c>
      <c r="E65" s="29">
        <f t="shared" si="17"/>
        <v>5619283.8230202533</v>
      </c>
      <c r="F65" s="2">
        <f t="shared" si="1"/>
        <v>6523.8524972479008</v>
      </c>
      <c r="G65" s="2">
        <f t="shared" si="8"/>
        <v>70967.293540720697</v>
      </c>
      <c r="H65" s="2">
        <f t="shared" si="9"/>
        <v>18456.494760024045</v>
      </c>
      <c r="I65" s="2">
        <f t="shared" si="10"/>
        <v>95947.640797992644</v>
      </c>
      <c r="J65" s="2">
        <f t="shared" si="19"/>
        <v>351808.01625930634</v>
      </c>
      <c r="K65" s="2">
        <f t="shared" si="11"/>
        <v>91245.036377365948</v>
      </c>
      <c r="L65" s="2">
        <f t="shared" si="11"/>
        <v>334565.13338367513</v>
      </c>
      <c r="M65" s="2"/>
      <c r="N65" s="28">
        <f t="shared" si="20"/>
        <v>6491444.4447143041</v>
      </c>
      <c r="O65" s="2">
        <f t="shared" si="12"/>
        <v>7511.7376225780818</v>
      </c>
      <c r="P65" s="2">
        <f t="shared" si="13"/>
        <v>81713.633023931514</v>
      </c>
      <c r="R65">
        <f t="shared" si="14"/>
        <v>44</v>
      </c>
      <c r="S65" s="89">
        <f t="shared" si="2"/>
        <v>0</v>
      </c>
      <c r="T65" s="89">
        <f>IF(AND(S65=0,S64&gt;0),SUM($G65:$H$381),S65)</f>
        <v>0</v>
      </c>
      <c r="U65" s="82">
        <f>SUM(T65:T$381)</f>
        <v>0</v>
      </c>
      <c r="V65" s="68">
        <f>localspline(R65,'BBG rates'!$G$10:$G$27,'BBG rates'!$K$10:$K$27)</f>
        <v>1.0187611918553163</v>
      </c>
      <c r="W65" s="68">
        <f>locallinterp(R65,'BBG rates'!$G$10:$G$27,'BBG rates'!$J$10:$J$27)</f>
        <v>-0.49683333333333335</v>
      </c>
      <c r="X65" s="56">
        <f t="shared" si="15"/>
        <v>-0.49796830299397854</v>
      </c>
      <c r="Y65" s="66">
        <f t="shared" si="3"/>
        <v>0</v>
      </c>
      <c r="Z65" s="72">
        <f t="shared" si="4"/>
        <v>0</v>
      </c>
      <c r="AA65" s="79">
        <f t="shared" si="5"/>
        <v>0</v>
      </c>
      <c r="AB65" s="81">
        <f t="shared" si="16"/>
        <v>0</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7116680.0283536809</v>
      </c>
    </row>
    <row r="66" spans="1:39" x14ac:dyDescent="0.2">
      <c r="A66" s="7">
        <v>45</v>
      </c>
      <c r="B66" s="7">
        <v>22.5</v>
      </c>
      <c r="C66" s="7">
        <v>11.25</v>
      </c>
      <c r="D66" s="12">
        <f t="shared" si="0"/>
        <v>3.75</v>
      </c>
      <c r="E66" s="29">
        <f t="shared" si="17"/>
        <v>5530303.782242842</v>
      </c>
      <c r="F66" s="2">
        <f t="shared" si="1"/>
        <v>6421.6599093034301</v>
      </c>
      <c r="G66" s="2">
        <f t="shared" si="8"/>
        <v>70815.800281112461</v>
      </c>
      <c r="H66" s="2">
        <f t="shared" si="9"/>
        <v>18164.240496299677</v>
      </c>
      <c r="I66" s="2">
        <f t="shared" si="10"/>
        <v>95401.700686715572</v>
      </c>
      <c r="J66" s="2">
        <f t="shared" si="19"/>
        <v>357756.3775751834</v>
      </c>
      <c r="K66" s="2">
        <f t="shared" si="11"/>
        <v>90622.291763532718</v>
      </c>
      <c r="L66" s="2">
        <f t="shared" si="11"/>
        <v>339833.5941132477</v>
      </c>
      <c r="M66" s="2"/>
      <c r="N66" s="28">
        <f t="shared" si="20"/>
        <v>6409637.4301887862</v>
      </c>
      <c r="O66" s="2">
        <f t="shared" si="12"/>
        <v>7418.3561209917671</v>
      </c>
      <c r="P66" s="2">
        <f t="shared" si="13"/>
        <v>81807.014525517807</v>
      </c>
      <c r="R66">
        <f t="shared" si="14"/>
        <v>45</v>
      </c>
      <c r="S66" s="89">
        <f t="shared" si="2"/>
        <v>0</v>
      </c>
      <c r="T66" s="89">
        <f>IF(AND(S66=0,S65&gt;0),SUM($G66:$H$381),S66)</f>
        <v>0</v>
      </c>
      <c r="U66" s="82">
        <f>SUM(T66:T$381)</f>
        <v>0</v>
      </c>
      <c r="V66" s="68">
        <f>localspline(R66,'BBG rates'!$G$10:$G$27,'BBG rates'!$K$10:$K$27)</f>
        <v>1.0191303404869316</v>
      </c>
      <c r="W66" s="68">
        <f>locallinterp(R66,'BBG rates'!$G$10:$G$27,'BBG rates'!$J$10:$J$27)</f>
        <v>-0.49531250000000004</v>
      </c>
      <c r="X66" s="56">
        <f t="shared" si="15"/>
        <v>-0.49644052088488877</v>
      </c>
      <c r="Y66" s="66">
        <f t="shared" si="3"/>
        <v>0</v>
      </c>
      <c r="Z66" s="72">
        <f t="shared" si="4"/>
        <v>0</v>
      </c>
      <c r="AA66" s="79">
        <f t="shared" si="5"/>
        <v>0</v>
      </c>
      <c r="AB66" s="81">
        <f t="shared" si="16"/>
        <v>0</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7030537.3393600071</v>
      </c>
    </row>
    <row r="67" spans="1:39" x14ac:dyDescent="0.2">
      <c r="A67" s="7">
        <v>46</v>
      </c>
      <c r="B67" s="7">
        <v>23</v>
      </c>
      <c r="C67" s="7">
        <v>11.5</v>
      </c>
      <c r="D67" s="12">
        <f t="shared" si="0"/>
        <v>3.8333333333333335</v>
      </c>
      <c r="E67" s="29">
        <f t="shared" si="17"/>
        <v>5441765.7139422083</v>
      </c>
      <c r="F67" s="2">
        <f t="shared" si="1"/>
        <v>6319.974431476583</v>
      </c>
      <c r="G67" s="2">
        <f t="shared" si="8"/>
        <v>70664.630412837956</v>
      </c>
      <c r="H67" s="2">
        <f t="shared" si="9"/>
        <v>17873.437887796626</v>
      </c>
      <c r="I67" s="2">
        <f t="shared" si="10"/>
        <v>94858.042732111164</v>
      </c>
      <c r="J67" s="2">
        <f t="shared" si="19"/>
        <v>363622.49713975948</v>
      </c>
      <c r="K67" s="2">
        <f t="shared" si="11"/>
        <v>90003.0153173125</v>
      </c>
      <c r="L67" s="2">
        <f t="shared" si="11"/>
        <v>345011.55871636461</v>
      </c>
      <c r="M67" s="2"/>
      <c r="N67" s="28">
        <f t="shared" si="20"/>
        <v>6327736.9274462601</v>
      </c>
      <c r="O67" s="2">
        <f t="shared" si="12"/>
        <v>7324.8679039833669</v>
      </c>
      <c r="P67" s="2">
        <f t="shared" si="13"/>
        <v>81900.502742526223</v>
      </c>
      <c r="R67">
        <f t="shared" si="14"/>
        <v>46</v>
      </c>
      <c r="S67" s="89">
        <f t="shared" si="2"/>
        <v>0</v>
      </c>
      <c r="T67" s="89">
        <f>IF(AND(S67=0,S66&gt;0),SUM($G67:$H$381),S67)</f>
        <v>0</v>
      </c>
      <c r="U67" s="82">
        <f>SUM(T67:T$381)</f>
        <v>0</v>
      </c>
      <c r="V67" s="68">
        <f>localspline(R67,'BBG rates'!$G$10:$G$27,'BBG rates'!$K$10:$K$27)</f>
        <v>1.0194918551204313</v>
      </c>
      <c r="W67" s="68">
        <f>locallinterp(R67,'BBG rates'!$G$10:$G$27,'BBG rates'!$J$10:$J$27)</f>
        <v>-0.49379166666666668</v>
      </c>
      <c r="X67" s="56">
        <f t="shared" si="15"/>
        <v>-0.49491276018041042</v>
      </c>
      <c r="Y67" s="66">
        <f t="shared" si="3"/>
        <v>0</v>
      </c>
      <c r="Z67" s="72">
        <f t="shared" si="4"/>
        <v>0</v>
      </c>
      <c r="AA67" s="79">
        <f t="shared" si="5"/>
        <v>0</v>
      </c>
      <c r="AB67" s="81">
        <f t="shared" si="16"/>
        <v>0</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6943733.8597139018</v>
      </c>
    </row>
    <row r="68" spans="1:39" x14ac:dyDescent="0.2">
      <c r="A68" s="7">
        <v>47</v>
      </c>
      <c r="B68" s="7">
        <v>23.5</v>
      </c>
      <c r="C68" s="7">
        <v>11.75</v>
      </c>
      <c r="D68" s="12">
        <f t="shared" si="0"/>
        <v>3.9166666666666665</v>
      </c>
      <c r="E68" s="29">
        <f t="shared" si="17"/>
        <v>5353667.8495709179</v>
      </c>
      <c r="F68" s="2">
        <f t="shared" si="1"/>
        <v>6218.7940352623646</v>
      </c>
      <c r="G68" s="2">
        <f t="shared" si="8"/>
        <v>70513.783245556493</v>
      </c>
      <c r="H68" s="2">
        <f t="shared" si="9"/>
        <v>17584.081125734356</v>
      </c>
      <c r="I68" s="2">
        <f t="shared" si="10"/>
        <v>94316.658406553222</v>
      </c>
      <c r="J68" s="2">
        <f t="shared" si="19"/>
        <v>369406.91209233343</v>
      </c>
      <c r="K68" s="2">
        <f t="shared" si="11"/>
        <v>89387.189378764451</v>
      </c>
      <c r="L68" s="2">
        <f t="shared" si="11"/>
        <v>350099.82506682741</v>
      </c>
      <c r="M68" s="2"/>
      <c r="N68" s="28">
        <f t="shared" si="20"/>
        <v>6245742.8296493497</v>
      </c>
      <c r="O68" s="2">
        <f t="shared" si="12"/>
        <v>7231.2728495995862</v>
      </c>
      <c r="P68" s="2">
        <f t="shared" si="13"/>
        <v>81994.097796909991</v>
      </c>
      <c r="R68">
        <f t="shared" si="14"/>
        <v>47</v>
      </c>
      <c r="S68" s="89">
        <f t="shared" si="2"/>
        <v>0</v>
      </c>
      <c r="T68" s="89">
        <f>IF(AND(S68=0,S67&gt;0),SUM($G68:$H$381),S68)</f>
        <v>0</v>
      </c>
      <c r="U68" s="82">
        <f>SUM(T68:T$381)</f>
        <v>0</v>
      </c>
      <c r="V68" s="68">
        <f>localspline(R68,'BBG rates'!$G$10:$G$27,'BBG rates'!$K$10:$K$27)</f>
        <v>1.0198447485528579</v>
      </c>
      <c r="W68" s="68">
        <f>locallinterp(R68,'BBG rates'!$G$10:$G$27,'BBG rates'!$J$10:$J$27)</f>
        <v>-0.49227083333333332</v>
      </c>
      <c r="X68" s="56">
        <f t="shared" si="15"/>
        <v>-0.49338502088001057</v>
      </c>
      <c r="Y68" s="66">
        <f t="shared" si="3"/>
        <v>0</v>
      </c>
      <c r="Z68" s="72">
        <f t="shared" si="4"/>
        <v>0</v>
      </c>
      <c r="AA68" s="79">
        <f t="shared" si="5"/>
        <v>0</v>
      </c>
      <c r="AB68" s="81">
        <f t="shared" si="16"/>
        <v>0</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6856278.6904476685</v>
      </c>
    </row>
    <row r="69" spans="1:39" x14ac:dyDescent="0.2">
      <c r="A69" s="7">
        <v>48</v>
      </c>
      <c r="B69" s="7">
        <v>24</v>
      </c>
      <c r="C69" s="7">
        <v>12</v>
      </c>
      <c r="D69" s="12">
        <f t="shared" si="0"/>
        <v>4</v>
      </c>
      <c r="E69" s="29">
        <f t="shared" si="17"/>
        <v>5266008.4270579126</v>
      </c>
      <c r="F69" s="2">
        <f t="shared" si="1"/>
        <v>6118.1166995829044</v>
      </c>
      <c r="G69" s="2">
        <f t="shared" si="8"/>
        <v>70363.258090401097</v>
      </c>
      <c r="H69" s="2">
        <f t="shared" si="9"/>
        <v>17296.164422603953</v>
      </c>
      <c r="I69" s="2">
        <f t="shared" si="10"/>
        <v>93777.539212587944</v>
      </c>
      <c r="J69" s="2">
        <f t="shared" si="19"/>
        <v>375110.15685035178</v>
      </c>
      <c r="K69" s="2">
        <f t="shared" si="11"/>
        <v>88774.796373580873</v>
      </c>
      <c r="L69" s="2">
        <f t="shared" si="11"/>
        <v>355099.18549432349</v>
      </c>
      <c r="M69" s="2"/>
      <c r="N69" s="28">
        <f t="shared" si="20"/>
        <v>6163655.0298385881</v>
      </c>
      <c r="O69" s="2">
        <f t="shared" si="12"/>
        <v>7137.5708357477706</v>
      </c>
      <c r="P69" s="2">
        <f t="shared" si="13"/>
        <v>82087.799810761819</v>
      </c>
      <c r="R69">
        <f t="shared" si="14"/>
        <v>48</v>
      </c>
      <c r="S69" s="89">
        <f t="shared" si="2"/>
        <v>0</v>
      </c>
      <c r="T69" s="89">
        <f>IF(AND(S69=0,S68&gt;0),SUM($G69:$H$381),S69)</f>
        <v>0</v>
      </c>
      <c r="U69" s="82">
        <f>SUM(T69:T$381)</f>
        <v>0</v>
      </c>
      <c r="V69" s="68">
        <f>localspline(R69,'BBG rates'!$G$10:$G$27,'BBG rates'!$K$10:$K$27)</f>
        <v>1.0201880931854248</v>
      </c>
      <c r="W69" s="68">
        <f>locallinterp(R69,'BBG rates'!$G$10:$G$27,'BBG rates'!$J$10:$J$27)</f>
        <v>-0.49075000000000002</v>
      </c>
      <c r="X69" s="56">
        <f t="shared" si="15"/>
        <v>-0.49185730298288988</v>
      </c>
      <c r="Y69" s="66">
        <f t="shared" si="3"/>
        <v>0</v>
      </c>
      <c r="Z69" s="72">
        <f t="shared" si="4"/>
        <v>0</v>
      </c>
      <c r="AA69" s="79">
        <f t="shared" si="5"/>
        <v>0</v>
      </c>
      <c r="AB69" s="81">
        <f t="shared" si="16"/>
        <v>0</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6768180.8739644438</v>
      </c>
    </row>
    <row r="70" spans="1:39" x14ac:dyDescent="0.2">
      <c r="A70" s="7">
        <v>49</v>
      </c>
      <c r="B70" s="7">
        <v>24.5</v>
      </c>
      <c r="C70" s="7">
        <v>12.25</v>
      </c>
      <c r="D70" s="12">
        <f t="shared" si="0"/>
        <v>4.083333333333333</v>
      </c>
      <c r="E70" s="29">
        <f t="shared" si="17"/>
        <v>5178785.6907858439</v>
      </c>
      <c r="F70" s="2">
        <f t="shared" si="1"/>
        <v>6017.9404107614755</v>
      </c>
      <c r="G70" s="2">
        <f t="shared" si="8"/>
        <v>70213.054259975281</v>
      </c>
      <c r="H70" s="2">
        <f t="shared" si="9"/>
        <v>17009.682012093646</v>
      </c>
      <c r="I70" s="2">
        <f t="shared" si="10"/>
        <v>93240.676682830395</v>
      </c>
      <c r="J70" s="2">
        <f t="shared" si="19"/>
        <v>380732.76312155742</v>
      </c>
      <c r="K70" s="2">
        <f t="shared" si="11"/>
        <v>88165.818812684185</v>
      </c>
      <c r="L70" s="2">
        <f t="shared" si="11"/>
        <v>360010.4268184604</v>
      </c>
      <c r="M70" s="2"/>
      <c r="N70" s="28">
        <f t="shared" si="20"/>
        <v>6081473.4209322743</v>
      </c>
      <c r="O70" s="2">
        <f t="shared" si="12"/>
        <v>7043.7617401957377</v>
      </c>
      <c r="P70" s="2">
        <f t="shared" si="13"/>
        <v>82181.608906313835</v>
      </c>
      <c r="R70">
        <f t="shared" si="14"/>
        <v>49</v>
      </c>
      <c r="S70" s="89">
        <f t="shared" si="2"/>
        <v>0</v>
      </c>
      <c r="T70" s="89">
        <f>IF(AND(S70=0,S69&gt;0),SUM($G70:$H$381),S70)</f>
        <v>0</v>
      </c>
      <c r="U70" s="82">
        <f>SUM(T70:T$381)</f>
        <v>0</v>
      </c>
      <c r="V70" s="68">
        <f>localspline(R70,'BBG rates'!$G$10:$G$27,'BBG rates'!$K$10:$K$27)</f>
        <v>1.0205211799567286</v>
      </c>
      <c r="W70" s="68">
        <f>locallinterp(R70,'BBG rates'!$G$10:$G$27,'BBG rates'!$J$10:$J$27)</f>
        <v>-0.48802083333333335</v>
      </c>
      <c r="X70" s="56">
        <f t="shared" si="15"/>
        <v>-0.48911583549027249</v>
      </c>
      <c r="Y70" s="66">
        <f t="shared" si="3"/>
        <v>0</v>
      </c>
      <c r="Z70" s="72">
        <f t="shared" si="4"/>
        <v>0</v>
      </c>
      <c r="AA70" s="79">
        <f t="shared" si="5"/>
        <v>0</v>
      </c>
      <c r="AB70" s="81">
        <f t="shared" si="16"/>
        <v>0</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6679449.3943331158</v>
      </c>
    </row>
    <row r="71" spans="1:39" x14ac:dyDescent="0.2">
      <c r="A71" s="7">
        <v>50</v>
      </c>
      <c r="B71" s="7">
        <v>25</v>
      </c>
      <c r="C71" s="7">
        <v>12.5</v>
      </c>
      <c r="D71" s="12">
        <f t="shared" si="0"/>
        <v>4.166666666666667</v>
      </c>
      <c r="E71" s="29">
        <f t="shared" si="17"/>
        <v>5091997.8915684791</v>
      </c>
      <c r="F71" s="2">
        <f t="shared" si="1"/>
        <v>5918.2631624965825</v>
      </c>
      <c r="G71" s="2">
        <f t="shared" si="8"/>
        <v>70063.171068349984</v>
      </c>
      <c r="H71" s="2">
        <f t="shared" si="9"/>
        <v>16724.628149014639</v>
      </c>
      <c r="I71" s="2">
        <f t="shared" si="10"/>
        <v>92706.062379861207</v>
      </c>
      <c r="J71" s="2">
        <f t="shared" si="19"/>
        <v>386275.25991608837</v>
      </c>
      <c r="K71" s="2">
        <f t="shared" si="11"/>
        <v>87560.239291825768</v>
      </c>
      <c r="L71" s="2">
        <f t="shared" si="11"/>
        <v>364834.33038260735</v>
      </c>
      <c r="M71" s="2"/>
      <c r="N71" s="28">
        <f t="shared" si="20"/>
        <v>5999197.8957263362</v>
      </c>
      <c r="O71" s="2">
        <f t="shared" si="12"/>
        <v>6949.8454405716202</v>
      </c>
      <c r="P71" s="2">
        <f t="shared" si="13"/>
        <v>82275.525205937956</v>
      </c>
      <c r="R71">
        <f t="shared" si="14"/>
        <v>50</v>
      </c>
      <c r="S71" s="89">
        <f t="shared" si="2"/>
        <v>0</v>
      </c>
      <c r="T71" s="89">
        <f>IF(AND(S71=0,S70&gt;0),SUM($G71:$H$381),S71)</f>
        <v>0</v>
      </c>
      <c r="U71" s="82">
        <f>SUM(T71:T$381)</f>
        <v>0</v>
      </c>
      <c r="V71" s="68">
        <f>localspline(R71,'BBG rates'!$G$10:$G$27,'BBG rates'!$K$10:$K$27)</f>
        <v>1.0208440250696518</v>
      </c>
      <c r="W71" s="68">
        <f>locallinterp(R71,'BBG rates'!$G$10:$G$27,'BBG rates'!$J$10:$J$27)</f>
        <v>-0.48529166666666668</v>
      </c>
      <c r="X71" s="56">
        <f t="shared" si="15"/>
        <v>-0.4863744369174583</v>
      </c>
      <c r="Y71" s="66">
        <f t="shared" si="3"/>
        <v>0</v>
      </c>
      <c r="Z71" s="72">
        <f t="shared" si="4"/>
        <v>0</v>
      </c>
      <c r="AA71" s="79">
        <f t="shared" si="5"/>
        <v>0</v>
      </c>
      <c r="AB71" s="81">
        <f t="shared" si="16"/>
        <v>0</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6590219.7100822218</v>
      </c>
    </row>
    <row r="72" spans="1:39" x14ac:dyDescent="0.2">
      <c r="A72" s="7">
        <v>51</v>
      </c>
      <c r="B72" s="7">
        <v>25.5</v>
      </c>
      <c r="C72" s="7">
        <v>12.75</v>
      </c>
      <c r="D72" s="12">
        <f t="shared" si="0"/>
        <v>4.25</v>
      </c>
      <c r="E72" s="29">
        <f t="shared" si="17"/>
        <v>5005643.2866281923</v>
      </c>
      <c r="F72" s="2">
        <f t="shared" si="1"/>
        <v>5819.0829558361402</v>
      </c>
      <c r="G72" s="2">
        <f t="shared" si="8"/>
        <v>69913.607831060392</v>
      </c>
      <c r="H72" s="2">
        <f t="shared" si="9"/>
        <v>16440.99710922713</v>
      </c>
      <c r="I72" s="2">
        <f t="shared" si="10"/>
        <v>92173.687896123665</v>
      </c>
      <c r="J72" s="2">
        <f t="shared" si="19"/>
        <v>391738.17355852557</v>
      </c>
      <c r="K72" s="2">
        <f t="shared" si="11"/>
        <v>86958.040491186533</v>
      </c>
      <c r="L72" s="2">
        <f t="shared" si="11"/>
        <v>369571.67208754271</v>
      </c>
      <c r="M72" s="2"/>
      <c r="N72" s="28">
        <f t="shared" si="20"/>
        <v>5916828.3468941906</v>
      </c>
      <c r="O72" s="2">
        <f t="shared" si="12"/>
        <v>6855.8218143637032</v>
      </c>
      <c r="P72" s="2">
        <f t="shared" si="13"/>
        <v>82369.548832145869</v>
      </c>
      <c r="R72">
        <f t="shared" si="14"/>
        <v>51</v>
      </c>
      <c r="S72" s="89">
        <f t="shared" si="2"/>
        <v>0</v>
      </c>
      <c r="T72" s="89">
        <f>IF(AND(S72=0,S71&gt;0),SUM($G72:$H$381),S72)</f>
        <v>0</v>
      </c>
      <c r="U72" s="82">
        <f>SUM(T72:T$381)</f>
        <v>0</v>
      </c>
      <c r="V72" s="68">
        <f>localspline(R72,'BBG rates'!$G$10:$G$27,'BBG rates'!$K$10:$K$27)</f>
        <v>1.0211570569197193</v>
      </c>
      <c r="W72" s="68">
        <f>locallinterp(R72,'BBG rates'!$G$10:$G$27,'BBG rates'!$J$10:$J$27)</f>
        <v>-0.48256250000000001</v>
      </c>
      <c r="X72" s="56">
        <f t="shared" si="15"/>
        <v>-0.48363310726071695</v>
      </c>
      <c r="Y72" s="66">
        <f t="shared" si="3"/>
        <v>0</v>
      </c>
      <c r="Z72" s="72">
        <f t="shared" si="4"/>
        <v>0</v>
      </c>
      <c r="AA72" s="79">
        <f t="shared" si="5"/>
        <v>0</v>
      </c>
      <c r="AB72" s="81">
        <f t="shared" si="16"/>
        <v>0</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6500499.4275805159</v>
      </c>
    </row>
    <row r="73" spans="1:39" x14ac:dyDescent="0.2">
      <c r="A73" s="7">
        <v>52</v>
      </c>
      <c r="B73" s="7">
        <v>26</v>
      </c>
      <c r="C73" s="7">
        <v>13</v>
      </c>
      <c r="D73" s="12">
        <f t="shared" si="0"/>
        <v>4.333333333333333</v>
      </c>
      <c r="E73" s="29">
        <f t="shared" si="17"/>
        <v>4919720.1395735228</v>
      </c>
      <c r="F73" s="2">
        <f t="shared" si="1"/>
        <v>5720.3977991517568</v>
      </c>
      <c r="G73" s="2">
        <f t="shared" si="8"/>
        <v>69764.363865102729</v>
      </c>
      <c r="H73" s="2">
        <f t="shared" si="9"/>
        <v>16158.78318956665</v>
      </c>
      <c r="I73" s="2">
        <f t="shared" si="10"/>
        <v>91643.544853821135</v>
      </c>
      <c r="J73" s="2">
        <f t="shared" si="19"/>
        <v>397122.02769989154</v>
      </c>
      <c r="K73" s="2">
        <f t="shared" si="11"/>
        <v>86359.205174979332</v>
      </c>
      <c r="L73" s="2">
        <f t="shared" si="11"/>
        <v>374223.2224249104</v>
      </c>
      <c r="M73" s="2"/>
      <c r="N73" s="28">
        <f t="shared" si="20"/>
        <v>5834364.6669866014</v>
      </c>
      <c r="O73" s="2">
        <f t="shared" si="12"/>
        <v>6761.690738920267</v>
      </c>
      <c r="P73" s="2">
        <f t="shared" si="13"/>
        <v>82463.679907589321</v>
      </c>
      <c r="R73">
        <f t="shared" si="14"/>
        <v>52</v>
      </c>
      <c r="S73" s="89">
        <f t="shared" si="2"/>
        <v>0</v>
      </c>
      <c r="T73" s="89">
        <f>IF(AND(S73=0,S72&gt;0),SUM($G73:$H$381),S73)</f>
        <v>0</v>
      </c>
      <c r="U73" s="82">
        <f>SUM(T73:T$381)</f>
        <v>0</v>
      </c>
      <c r="V73" s="68">
        <f>localspline(R73,'BBG rates'!$G$10:$G$27,'BBG rates'!$K$10:$K$27)</f>
        <v>1.0214605251498039</v>
      </c>
      <c r="W73" s="68">
        <f>locallinterp(R73,'BBG rates'!$G$10:$G$27,'BBG rates'!$J$10:$J$27)</f>
        <v>-0.47983333333333333</v>
      </c>
      <c r="X73" s="56">
        <f t="shared" si="15"/>
        <v>-0.48089184651658456</v>
      </c>
      <c r="Y73" s="66">
        <f t="shared" si="3"/>
        <v>0</v>
      </c>
      <c r="Z73" s="72">
        <f t="shared" si="4"/>
        <v>0</v>
      </c>
      <c r="AA73" s="79">
        <f t="shared" si="5"/>
        <v>0</v>
      </c>
      <c r="AB73" s="81">
        <f t="shared" si="16"/>
        <v>0</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6410296.1033240864</v>
      </c>
    </row>
    <row r="74" spans="1:39" x14ac:dyDescent="0.2">
      <c r="A74" s="7">
        <v>53</v>
      </c>
      <c r="B74" s="7">
        <v>26.5</v>
      </c>
      <c r="C74" s="7">
        <v>13.25</v>
      </c>
      <c r="D74" s="12">
        <f t="shared" si="0"/>
        <v>4.416666666666667</v>
      </c>
      <c r="E74" s="29">
        <f t="shared" si="17"/>
        <v>4834226.7203768212</v>
      </c>
      <c r="F74" s="2">
        <f t="shared" si="1"/>
        <v>5622.2057081130824</v>
      </c>
      <c r="G74" s="2">
        <f t="shared" si="8"/>
        <v>69615.438488931337</v>
      </c>
      <c r="H74" s="2">
        <f t="shared" si="9"/>
        <v>15877.980707770601</v>
      </c>
      <c r="I74" s="2">
        <f t="shared" si="10"/>
        <v>91115.62490481502</v>
      </c>
      <c r="J74" s="2">
        <f t="shared" si="19"/>
        <v>402427.34332959971</v>
      </c>
      <c r="K74" s="2">
        <f t="shared" si="11"/>
        <v>85763.716191053551</v>
      </c>
      <c r="L74" s="2">
        <f t="shared" si="11"/>
        <v>378789.74651048653</v>
      </c>
      <c r="M74" s="2"/>
      <c r="N74" s="28">
        <f t="shared" si="20"/>
        <v>5751806.748431541</v>
      </c>
      <c r="O74" s="2">
        <f t="shared" si="12"/>
        <v>6667.4520914494269</v>
      </c>
      <c r="P74" s="2">
        <f t="shared" si="13"/>
        <v>82557.918555060169</v>
      </c>
      <c r="R74">
        <f t="shared" si="14"/>
        <v>53</v>
      </c>
      <c r="S74" s="89">
        <f t="shared" si="2"/>
        <v>0</v>
      </c>
      <c r="T74" s="89">
        <f>IF(AND(S74=0,S73&gt;0),SUM($G74:$H$381),S74)</f>
        <v>0</v>
      </c>
      <c r="U74" s="82">
        <f>SUM(T74:T$381)</f>
        <v>0</v>
      </c>
      <c r="V74" s="68">
        <f>localspline(R74,'BBG rates'!$G$10:$G$27,'BBG rates'!$K$10:$K$27)</f>
        <v>1.021754679380267</v>
      </c>
      <c r="W74" s="68">
        <f>locallinterp(R74,'BBG rates'!$G$10:$G$27,'BBG rates'!$J$10:$J$27)</f>
        <v>-0.47710416666666666</v>
      </c>
      <c r="X74" s="56">
        <f t="shared" si="15"/>
        <v>-0.47815065468119755</v>
      </c>
      <c r="Y74" s="66">
        <f t="shared" si="3"/>
        <v>0</v>
      </c>
      <c r="Z74" s="72">
        <f t="shared" si="4"/>
        <v>0</v>
      </c>
      <c r="AA74" s="79">
        <f t="shared" si="5"/>
        <v>0</v>
      </c>
      <c r="AB74" s="81">
        <f t="shared" si="16"/>
        <v>0</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6319617.2441889988</v>
      </c>
    </row>
    <row r="75" spans="1:39" x14ac:dyDescent="0.2">
      <c r="A75" s="7">
        <v>54</v>
      </c>
      <c r="B75" s="7">
        <v>27</v>
      </c>
      <c r="C75" s="7">
        <v>13.5</v>
      </c>
      <c r="D75" s="12">
        <f t="shared" si="0"/>
        <v>4.5</v>
      </c>
      <c r="E75" s="29">
        <f t="shared" si="17"/>
        <v>4749161.3053519605</v>
      </c>
      <c r="F75" s="2">
        <f t="shared" si="1"/>
        <v>5524.504705662267</v>
      </c>
      <c r="G75" s="2">
        <f t="shared" si="8"/>
        <v>69466.831022455372</v>
      </c>
      <c r="H75" s="2">
        <f t="shared" si="9"/>
        <v>15598.584002405085</v>
      </c>
      <c r="I75" s="2">
        <f t="shared" si="10"/>
        <v>90589.919730522728</v>
      </c>
      <c r="J75" s="2">
        <f t="shared" si="19"/>
        <v>407654.63878735225</v>
      </c>
      <c r="K75" s="2">
        <f t="shared" si="11"/>
        <v>85171.556470500989</v>
      </c>
      <c r="L75" s="2">
        <f t="shared" si="11"/>
        <v>383272.00411725446</v>
      </c>
      <c r="M75" s="2"/>
      <c r="N75" s="28">
        <f t="shared" si="20"/>
        <v>5669154.4835340502</v>
      </c>
      <c r="O75" s="2">
        <f t="shared" si="12"/>
        <v>6573.105749018976</v>
      </c>
      <c r="P75" s="2">
        <f t="shared" si="13"/>
        <v>82652.264897490633</v>
      </c>
      <c r="R75">
        <f t="shared" si="14"/>
        <v>54</v>
      </c>
      <c r="S75" s="89">
        <f t="shared" si="2"/>
        <v>0</v>
      </c>
      <c r="T75" s="89">
        <f>IF(AND(S75=0,S74&gt;0),SUM($G75:$H$381),S75)</f>
        <v>0</v>
      </c>
      <c r="U75" s="82">
        <f>SUM(T75:T$381)</f>
        <v>0</v>
      </c>
      <c r="V75" s="68">
        <f>localspline(R75,'BBG rates'!$G$10:$G$27,'BBG rates'!$K$10:$K$27)</f>
        <v>1.0220399480404012</v>
      </c>
      <c r="W75" s="68">
        <f>locallinterp(R75,'BBG rates'!$G$10:$G$27,'BBG rates'!$J$10:$J$27)</f>
        <v>-0.47437499999999999</v>
      </c>
      <c r="X75" s="56">
        <f t="shared" si="15"/>
        <v>-0.47540953175122524</v>
      </c>
      <c r="Y75" s="66">
        <f t="shared" si="3"/>
        <v>0</v>
      </c>
      <c r="Z75" s="72">
        <f t="shared" si="4"/>
        <v>0</v>
      </c>
      <c r="AA75" s="79">
        <f t="shared" si="5"/>
        <v>0</v>
      </c>
      <c r="AB75" s="81">
        <f t="shared" si="16"/>
        <v>0</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6228470.3076828243</v>
      </c>
    </row>
    <row r="76" spans="1:39" x14ac:dyDescent="0.2">
      <c r="A76" s="7">
        <v>55</v>
      </c>
      <c r="B76" s="7">
        <v>27.5</v>
      </c>
      <c r="C76" s="7">
        <v>13.75</v>
      </c>
      <c r="D76" s="12">
        <f t="shared" si="0"/>
        <v>4.583333333333333</v>
      </c>
      <c r="E76" s="29">
        <f t="shared" si="17"/>
        <v>4664522.1771321334</v>
      </c>
      <c r="F76" s="2">
        <f t="shared" si="1"/>
        <v>5427.2928219884852</v>
      </c>
      <c r="G76" s="2">
        <f t="shared" si="8"/>
        <v>69318.540787035774</v>
      </c>
      <c r="H76" s="2">
        <f t="shared" si="9"/>
        <v>15320.587432791943</v>
      </c>
      <c r="I76" s="2">
        <f t="shared" si="10"/>
        <v>90066.421041816211</v>
      </c>
      <c r="J76" s="2">
        <f t="shared" si="19"/>
        <v>412804.42977499095</v>
      </c>
      <c r="K76" s="2">
        <f t="shared" si="11"/>
        <v>84582.709027263976</v>
      </c>
      <c r="L76" s="2">
        <f t="shared" si="11"/>
        <v>387670.74970829318</v>
      </c>
      <c r="M76" s="2"/>
      <c r="N76" s="28">
        <f t="shared" si="20"/>
        <v>5586407.7644760972</v>
      </c>
      <c r="O76" s="2">
        <f t="shared" si="12"/>
        <v>6478.6515885562158</v>
      </c>
      <c r="P76" s="2">
        <f t="shared" si="13"/>
        <v>82746.719057953364</v>
      </c>
      <c r="R76">
        <f t="shared" si="14"/>
        <v>55</v>
      </c>
      <c r="S76" s="89">
        <f t="shared" si="2"/>
        <v>0</v>
      </c>
      <c r="T76" s="89">
        <f>IF(AND(S76=0,S75&gt;0),SUM($G76:$H$381),S76)</f>
        <v>0</v>
      </c>
      <c r="U76" s="82">
        <f>SUM(T76:T$381)</f>
        <v>0</v>
      </c>
      <c r="V76" s="68">
        <f>localspline(R76,'BBG rates'!$G$10:$G$27,'BBG rates'!$K$10:$K$27)</f>
        <v>1.0223165509493397</v>
      </c>
      <c r="W76" s="68">
        <f>locallinterp(R76,'BBG rates'!$G$10:$G$27,'BBG rates'!$J$10:$J$27)</f>
        <v>-0.47164583333333338</v>
      </c>
      <c r="X76" s="56">
        <f t="shared" si="15"/>
        <v>-0.47266847772280407</v>
      </c>
      <c r="Y76" s="66">
        <f t="shared" si="3"/>
        <v>0</v>
      </c>
      <c r="Z76" s="72">
        <f t="shared" si="4"/>
        <v>0</v>
      </c>
      <c r="AA76" s="79">
        <f t="shared" si="5"/>
        <v>0</v>
      </c>
      <c r="AB76" s="81">
        <f t="shared" si="16"/>
        <v>0</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6136862.7021950455</v>
      </c>
    </row>
    <row r="77" spans="1:39" x14ac:dyDescent="0.2">
      <c r="A77" s="7">
        <v>56</v>
      </c>
      <c r="B77" s="7">
        <v>28</v>
      </c>
      <c r="C77" s="7">
        <v>14</v>
      </c>
      <c r="D77" s="12">
        <f t="shared" si="0"/>
        <v>4.666666666666667</v>
      </c>
      <c r="E77" s="29">
        <f t="shared" si="17"/>
        <v>4580307.6246477151</v>
      </c>
      <c r="F77" s="2">
        <f t="shared" si="1"/>
        <v>5330.5680945025679</v>
      </c>
      <c r="G77" s="2">
        <f t="shared" si="8"/>
        <v>69170.567105482201</v>
      </c>
      <c r="H77" s="2">
        <f t="shared" si="9"/>
        <v>15043.98537893608</v>
      </c>
      <c r="I77" s="2">
        <f t="shared" si="10"/>
        <v>89545.120578920847</v>
      </c>
      <c r="J77" s="2">
        <f t="shared" si="19"/>
        <v>417877.22936829732</v>
      </c>
      <c r="K77" s="2">
        <f t="shared" si="11"/>
        <v>83997.156957745145</v>
      </c>
      <c r="L77" s="2">
        <f t="shared" si="11"/>
        <v>391986.73246947734</v>
      </c>
      <c r="M77" s="2"/>
      <c r="N77" s="28">
        <f t="shared" si="20"/>
        <v>5503566.4833164355</v>
      </c>
      <c r="O77" s="2">
        <f t="shared" si="12"/>
        <v>6384.0894868478081</v>
      </c>
      <c r="P77" s="2">
        <f t="shared" si="13"/>
        <v>82841.281159661783</v>
      </c>
      <c r="R77">
        <f t="shared" si="14"/>
        <v>56</v>
      </c>
      <c r="S77" s="89">
        <f t="shared" si="2"/>
        <v>0</v>
      </c>
      <c r="T77" s="89">
        <f>IF(AND(S77=0,S76&gt;0),SUM($G77:$H$381),S77)</f>
        <v>0</v>
      </c>
      <c r="U77" s="82">
        <f>SUM(T77:T$381)</f>
        <v>0</v>
      </c>
      <c r="V77" s="68">
        <f>localspline(R77,'BBG rates'!$G$10:$G$27,'BBG rates'!$K$10:$K$27)</f>
        <v>1.0225848569422042</v>
      </c>
      <c r="W77" s="68">
        <f>locallinterp(R77,'BBG rates'!$G$10:$G$27,'BBG rates'!$J$10:$J$27)</f>
        <v>-0.4689166666666667</v>
      </c>
      <c r="X77" s="56">
        <f t="shared" si="15"/>
        <v>-0.46992749259247013</v>
      </c>
      <c r="Y77" s="66">
        <f t="shared" si="3"/>
        <v>0</v>
      </c>
      <c r="Z77" s="72">
        <f t="shared" si="4"/>
        <v>0</v>
      </c>
      <c r="AA77" s="79">
        <f t="shared" si="5"/>
        <v>0</v>
      </c>
      <c r="AB77" s="81">
        <f t="shared" si="16"/>
        <v>0</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6044801.7872463325</v>
      </c>
    </row>
    <row r="78" spans="1:39" x14ac:dyDescent="0.2">
      <c r="A78" s="7">
        <v>57</v>
      </c>
      <c r="B78" s="7">
        <v>28.5</v>
      </c>
      <c r="C78" s="7">
        <v>14.25</v>
      </c>
      <c r="D78" s="12">
        <f t="shared" si="0"/>
        <v>4.75</v>
      </c>
      <c r="E78" s="29">
        <f t="shared" si="17"/>
        <v>4496515.9431042122</v>
      </c>
      <c r="F78" s="2">
        <f t="shared" si="1"/>
        <v>5234.3285678117009</v>
      </c>
      <c r="G78" s="2">
        <f t="shared" si="8"/>
        <v>69022.909302049913</v>
      </c>
      <c r="H78" s="2">
        <f t="shared" si="9"/>
        <v>14768.772241453009</v>
      </c>
      <c r="I78" s="2">
        <f t="shared" si="10"/>
        <v>89026.010111314623</v>
      </c>
      <c r="J78" s="2">
        <f t="shared" si="19"/>
        <v>422873.54802874447</v>
      </c>
      <c r="K78" s="2">
        <f t="shared" si="11"/>
        <v>83414.883440419042</v>
      </c>
      <c r="L78" s="2">
        <f t="shared" si="11"/>
        <v>396220.69634199049</v>
      </c>
      <c r="M78" s="2"/>
      <c r="N78" s="28">
        <f t="shared" si="20"/>
        <v>5420630.5319904657</v>
      </c>
      <c r="O78" s="2">
        <f t="shared" si="12"/>
        <v>6289.4193205396032</v>
      </c>
      <c r="P78" s="2">
        <f t="shared" si="13"/>
        <v>82935.951325969974</v>
      </c>
      <c r="R78">
        <f t="shared" si="14"/>
        <v>57</v>
      </c>
      <c r="S78" s="89">
        <f t="shared" si="2"/>
        <v>0</v>
      </c>
      <c r="T78" s="89">
        <f>IF(AND(S78=0,S77&gt;0),SUM($G78:$H$381),S78)</f>
        <v>0</v>
      </c>
      <c r="U78" s="82">
        <f>SUM(T78:T$381)</f>
        <v>0</v>
      </c>
      <c r="V78" s="68">
        <f>localspline(R78,'BBG rates'!$G$10:$G$27,'BBG rates'!$K$10:$K$27)</f>
        <v>1.0228451156310712</v>
      </c>
      <c r="W78" s="68">
        <f>locallinterp(R78,'BBG rates'!$G$10:$G$27,'BBG rates'!$J$10:$J$27)</f>
        <v>-0.46618750000000003</v>
      </c>
      <c r="X78" s="56">
        <f t="shared" si="15"/>
        <v>-0.46718657635649308</v>
      </c>
      <c r="Y78" s="66">
        <f t="shared" si="3"/>
        <v>0</v>
      </c>
      <c r="Z78" s="72">
        <f t="shared" si="4"/>
        <v>0</v>
      </c>
      <c r="AA78" s="79">
        <f t="shared" si="5"/>
        <v>0</v>
      </c>
      <c r="AB78" s="81">
        <f t="shared" si="16"/>
        <v>0</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5952294.8737367177</v>
      </c>
    </row>
    <row r="79" spans="1:39" x14ac:dyDescent="0.2">
      <c r="A79" s="7">
        <v>58</v>
      </c>
      <c r="B79" s="7">
        <v>29</v>
      </c>
      <c r="C79" s="7">
        <v>14.5</v>
      </c>
      <c r="D79" s="12">
        <f t="shared" si="0"/>
        <v>4.833333333333333</v>
      </c>
      <c r="E79" s="29">
        <f t="shared" si="17"/>
        <v>4413145.4339602785</v>
      </c>
      <c r="F79" s="2">
        <f t="shared" si="1"/>
        <v>5138.5722936942229</v>
      </c>
      <c r="G79" s="2">
        <f t="shared" si="8"/>
        <v>68875.566702436627</v>
      </c>
      <c r="H79" s="2">
        <f t="shared" si="9"/>
        <v>14494.942441496669</v>
      </c>
      <c r="I79" s="2">
        <f t="shared" si="10"/>
        <v>88509.081437627508</v>
      </c>
      <c r="J79" s="2">
        <f t="shared" si="19"/>
        <v>427793.8936151996</v>
      </c>
      <c r="K79" s="2">
        <f t="shared" si="11"/>
        <v>82835.871735445398</v>
      </c>
      <c r="L79" s="2">
        <f t="shared" si="11"/>
        <v>400373.38005465269</v>
      </c>
      <c r="M79" s="2"/>
      <c r="N79" s="28">
        <f t="shared" si="20"/>
        <v>5337599.8023100924</v>
      </c>
      <c r="O79" s="2">
        <f t="shared" si="12"/>
        <v>6194.6409661364851</v>
      </c>
      <c r="P79" s="2">
        <f t="shared" si="13"/>
        <v>83030.729680373115</v>
      </c>
      <c r="R79">
        <f t="shared" si="14"/>
        <v>58</v>
      </c>
      <c r="S79" s="89">
        <f t="shared" si="2"/>
        <v>0</v>
      </c>
      <c r="T79" s="89">
        <f>IF(AND(S79=0,S78&gt;0),SUM($G79:$H$381),S79)</f>
        <v>0</v>
      </c>
      <c r="U79" s="82">
        <f>SUM(T79:T$381)</f>
        <v>0</v>
      </c>
      <c r="V79" s="68">
        <f>localspline(R79,'BBG rates'!$G$10:$G$27,'BBG rates'!$K$10:$K$27)</f>
        <v>1.0230976809520897</v>
      </c>
      <c r="W79" s="68">
        <f>locallinterp(R79,'BBG rates'!$G$10:$G$27,'BBG rates'!$J$10:$J$27)</f>
        <v>-0.46345833333333336</v>
      </c>
      <c r="X79" s="56">
        <f t="shared" si="15"/>
        <v>-0.46444572901140901</v>
      </c>
      <c r="Y79" s="66">
        <f t="shared" si="3"/>
        <v>0</v>
      </c>
      <c r="Z79" s="72">
        <f t="shared" si="4"/>
        <v>0</v>
      </c>
      <c r="AA79" s="79">
        <f t="shared" si="5"/>
        <v>0</v>
      </c>
      <c r="AB79" s="81">
        <f t="shared" si="16"/>
        <v>0</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5859349.2241926491</v>
      </c>
    </row>
    <row r="80" spans="1:39" x14ac:dyDescent="0.2">
      <c r="A80" s="7">
        <v>59</v>
      </c>
      <c r="B80" s="7">
        <v>29.5</v>
      </c>
      <c r="C80" s="7">
        <v>14.75</v>
      </c>
      <c r="D80" s="12">
        <f t="shared" si="0"/>
        <v>4.916666666666667</v>
      </c>
      <c r="E80" s="29">
        <f t="shared" si="17"/>
        <v>4330194.4049058119</v>
      </c>
      <c r="F80" s="2">
        <f t="shared" si="1"/>
        <v>5043.2973310745101</v>
      </c>
      <c r="G80" s="2">
        <f t="shared" si="8"/>
        <v>68728.538633779492</v>
      </c>
      <c r="H80" s="2">
        <f t="shared" si="9"/>
        <v>14222.490420687456</v>
      </c>
      <c r="I80" s="2">
        <f t="shared" si="10"/>
        <v>87994.32638554147</v>
      </c>
      <c r="J80" s="2">
        <f t="shared" si="19"/>
        <v>432638.77139557892</v>
      </c>
      <c r="K80" s="2">
        <f t="shared" si="11"/>
        <v>82260.105184284388</v>
      </c>
      <c r="L80" s="2">
        <f t="shared" si="11"/>
        <v>404445.51715606492</v>
      </c>
      <c r="M80" s="2"/>
      <c r="N80" s="28">
        <f t="shared" si="20"/>
        <v>5254474.185963585</v>
      </c>
      <c r="O80" s="2">
        <f t="shared" si="12"/>
        <v>6099.7543000022088</v>
      </c>
      <c r="P80" s="2">
        <f t="shared" si="13"/>
        <v>83125.616346507362</v>
      </c>
      <c r="R80">
        <f t="shared" si="14"/>
        <v>59</v>
      </c>
      <c r="S80" s="89">
        <f t="shared" si="2"/>
        <v>0</v>
      </c>
      <c r="T80" s="89">
        <f>IF(AND(S80=0,S79&gt;0),SUM($G80:$H$381),S80)</f>
        <v>0</v>
      </c>
      <c r="U80" s="82">
        <f>SUM(T80:T$381)</f>
        <v>0</v>
      </c>
      <c r="V80" s="68">
        <f>localspline(R80,'BBG rates'!$G$10:$G$27,'BBG rates'!$K$10:$K$27)</f>
        <v>1.0233428397743418</v>
      </c>
      <c r="W80" s="68">
        <f>locallinterp(R80,'BBG rates'!$G$10:$G$27,'BBG rates'!$J$10:$J$27)</f>
        <v>-0.46072916666666669</v>
      </c>
      <c r="X80" s="56">
        <f t="shared" si="15"/>
        <v>-0.46170495055348759</v>
      </c>
      <c r="Y80" s="66">
        <f t="shared" si="3"/>
        <v>0</v>
      </c>
      <c r="Z80" s="72">
        <f t="shared" si="4"/>
        <v>0</v>
      </c>
      <c r="AA80" s="79">
        <f t="shared" si="5"/>
        <v>0</v>
      </c>
      <c r="AB80" s="81">
        <f t="shared" si="16"/>
        <v>0</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5765972.0530129531</v>
      </c>
    </row>
    <row r="81" spans="1:39" x14ac:dyDescent="0.2">
      <c r="A81" s="7">
        <v>60</v>
      </c>
      <c r="B81" s="7">
        <v>30</v>
      </c>
      <c r="C81" s="7">
        <v>15</v>
      </c>
      <c r="D81" s="12">
        <f t="shared" si="0"/>
        <v>5</v>
      </c>
      <c r="E81" s="29">
        <f t="shared" si="17"/>
        <v>4247661.1698401188</v>
      </c>
      <c r="F81" s="2">
        <f t="shared" si="1"/>
        <v>4948.5017459979363</v>
      </c>
      <c r="G81" s="2">
        <f t="shared" si="8"/>
        <v>68581.824424652077</v>
      </c>
      <c r="H81" s="2">
        <f t="shared" si="9"/>
        <v>13951.410641040546</v>
      </c>
      <c r="I81" s="2">
        <f>SUM(F81:H81)</f>
        <v>87481.736811690571</v>
      </c>
      <c r="J81" s="2">
        <f>IF($I$7=1,I81*A81,IF($I$7=2,I81*B81,IF($I$7=4,I81*C81,I81*D81)))</f>
        <v>437408.68405845284</v>
      </c>
      <c r="K81" s="2">
        <f t="shared" si="11"/>
        <v>81687.567209313624</v>
      </c>
      <c r="L81" s="2">
        <f t="shared" si="11"/>
        <v>408437.83604656812</v>
      </c>
      <c r="M81" s="2"/>
      <c r="N81" s="28">
        <f t="shared" si="20"/>
        <v>5171253.5745154349</v>
      </c>
      <c r="O81" s="2">
        <f t="shared" si="12"/>
        <v>6004.7591983592392</v>
      </c>
      <c r="P81" s="2">
        <f t="shared" si="13"/>
        <v>83220.611448150346</v>
      </c>
      <c r="R81">
        <f t="shared" si="14"/>
        <v>60</v>
      </c>
      <c r="S81" s="89">
        <f t="shared" si="2"/>
        <v>0</v>
      </c>
      <c r="T81" s="89">
        <f>IF(AND(S81=0,S80&gt;0),SUM($G81:$H$381),S81)</f>
        <v>0</v>
      </c>
      <c r="U81" s="82">
        <f>SUM(T81:T$381)</f>
        <v>0</v>
      </c>
      <c r="V81" s="68">
        <f>localspline(R81,'BBG rates'!$G$10:$G$27,'BBG rates'!$K$10:$K$27)</f>
        <v>1.0235809087753296</v>
      </c>
      <c r="W81" s="68">
        <f>locallinterp(R81,'BBG rates'!$G$10:$G$27,'BBG rates'!$J$10:$J$27)</f>
        <v>-0.45800000000000002</v>
      </c>
      <c r="X81" s="56">
        <f t="shared" si="15"/>
        <v>-0.45896424097899846</v>
      </c>
      <c r="Y81" s="66">
        <f t="shared" si="3"/>
        <v>0</v>
      </c>
      <c r="Z81" s="72">
        <f t="shared" si="4"/>
        <v>0</v>
      </c>
      <c r="AA81" s="79">
        <f t="shared" si="5"/>
        <v>0</v>
      </c>
      <c r="AB81" s="81">
        <f t="shared" si="16"/>
        <v>0</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5672170.5267136907</v>
      </c>
    </row>
    <row r="82" spans="1:39" x14ac:dyDescent="0.2">
      <c r="A82" s="7">
        <v>61</v>
      </c>
      <c r="B82" s="7">
        <v>30.5</v>
      </c>
      <c r="C82" s="7">
        <v>15.25</v>
      </c>
      <c r="D82" s="12">
        <f t="shared" si="0"/>
        <v>5.083333333333333</v>
      </c>
      <c r="E82" s="29">
        <f t="shared" si="17"/>
        <v>4165544.0488501634</v>
      </c>
      <c r="F82" s="2">
        <f t="shared" si="1"/>
        <v>4854.1836116059249</v>
      </c>
      <c r="G82" s="2">
        <f t="shared" si="8"/>
        <v>68435.423405061156</v>
      </c>
      <c r="H82" s="2">
        <f t="shared" si="9"/>
        <v>13681.697584894402</v>
      </c>
      <c r="I82" s="2">
        <f>SUM(F82:H82)</f>
        <v>86971.304601561482</v>
      </c>
      <c r="J82" s="2">
        <f t="shared" si="19"/>
        <v>442104.13172460417</v>
      </c>
      <c r="K82" s="2">
        <f t="shared" si="11"/>
        <v>81118.241313446677</v>
      </c>
      <c r="L82" s="2">
        <f t="shared" si="11"/>
        <v>412351.06001002056</v>
      </c>
      <c r="M82" s="2"/>
      <c r="N82" s="28">
        <f t="shared" si="20"/>
        <v>5087937.8594062142</v>
      </c>
      <c r="O82" s="2">
        <f t="shared" si="12"/>
        <v>5909.6555372885887</v>
      </c>
      <c r="P82" s="2">
        <f t="shared" si="13"/>
        <v>83315.715109221012</v>
      </c>
      <c r="R82">
        <f t="shared" si="14"/>
        <v>61</v>
      </c>
      <c r="S82" s="89">
        <f t="shared" si="2"/>
        <v>0</v>
      </c>
      <c r="T82" s="89">
        <f>IF(AND(S82=0,S81&gt;0),SUM($G82:$H$381),S82)</f>
        <v>0</v>
      </c>
      <c r="U82" s="82">
        <f>SUM(T82:T$381)</f>
        <v>0</v>
      </c>
      <c r="V82" s="68">
        <f>localspline(R82,'BBG rates'!$G$10:$G$27,'BBG rates'!$K$10:$K$27)</f>
        <v>1.0238121751500524</v>
      </c>
      <c r="W82" s="68">
        <f>locallinterp(R82,'BBG rates'!$G$10:$G$27,'BBG rates'!$J$10:$J$27)</f>
        <v>-0.45466666666666666</v>
      </c>
      <c r="X82" s="56">
        <f t="shared" si="15"/>
        <v>-0.45561690287736489</v>
      </c>
      <c r="Y82" s="66">
        <f t="shared" si="3"/>
        <v>0</v>
      </c>
      <c r="Z82" s="72">
        <f t="shared" si="4"/>
        <v>0</v>
      </c>
      <c r="AA82" s="79">
        <f t="shared" si="5"/>
        <v>0</v>
      </c>
      <c r="AB82" s="81">
        <f t="shared" si="16"/>
        <v>0</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5577951.7641719105</v>
      </c>
    </row>
    <row r="83" spans="1:39" x14ac:dyDescent="0.2">
      <c r="A83" s="7">
        <v>62</v>
      </c>
      <c r="B83" s="7">
        <v>31</v>
      </c>
      <c r="C83" s="7">
        <v>15.5</v>
      </c>
      <c r="D83" s="12">
        <f t="shared" si="0"/>
        <v>5.166666666666667</v>
      </c>
      <c r="E83" s="29">
        <f t="shared" si="17"/>
        <v>4083841.3681888799</v>
      </c>
      <c r="F83" s="2">
        <f t="shared" si="1"/>
        <v>4760.3410081110924</v>
      </c>
      <c r="G83" s="2">
        <f t="shared" si="8"/>
        <v>68289.334906443823</v>
      </c>
      <c r="H83" s="2">
        <f t="shared" si="9"/>
        <v>13413.345754839587</v>
      </c>
      <c r="I83" s="2">
        <f t="shared" ref="I83:I146" si="21">SUM(F83:H83)</f>
        <v>86463.021669394497</v>
      </c>
      <c r="J83" s="2">
        <f t="shared" si="19"/>
        <v>446725.61195853824</v>
      </c>
      <c r="K83" s="2">
        <f t="shared" si="11"/>
        <v>80552.111079753842</v>
      </c>
      <c r="L83" s="2">
        <f t="shared" si="11"/>
        <v>416185.90724539489</v>
      </c>
      <c r="M83" s="2"/>
      <c r="N83" s="28">
        <f t="shared" si="20"/>
        <v>5004526.9319524346</v>
      </c>
      <c r="O83" s="2">
        <f t="shared" si="12"/>
        <v>5814.4431927296582</v>
      </c>
      <c r="P83" s="2">
        <f t="shared" si="13"/>
        <v>83410.927453779965</v>
      </c>
      <c r="R83">
        <f t="shared" si="14"/>
        <v>62</v>
      </c>
      <c r="S83" s="89">
        <f t="shared" si="2"/>
        <v>0</v>
      </c>
      <c r="T83" s="89">
        <f>IF(AND(S83=0,S82&gt;0),SUM($G83:$H$381),S83)</f>
        <v>0</v>
      </c>
      <c r="U83" s="82">
        <f>SUM(T83:T$381)</f>
        <v>0</v>
      </c>
      <c r="V83" s="68">
        <f>localspline(R83,'BBG rates'!$G$10:$G$27,'BBG rates'!$K$10:$K$27)</f>
        <v>1.0240364058627833</v>
      </c>
      <c r="W83" s="68">
        <f>locallinterp(R83,'BBG rates'!$G$10:$G$27,'BBG rates'!$J$10:$J$27)</f>
        <v>-0.45133333333333336</v>
      </c>
      <c r="X83" s="56">
        <f t="shared" si="15"/>
        <v>-0.4522696675211435</v>
      </c>
      <c r="Y83" s="66">
        <f t="shared" si="3"/>
        <v>0</v>
      </c>
      <c r="Z83" s="72">
        <f t="shared" si="4"/>
        <v>0</v>
      </c>
      <c r="AA83" s="79">
        <f t="shared" si="5"/>
        <v>0</v>
      </c>
      <c r="AB83" s="81">
        <f t="shared" si="16"/>
        <v>0</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5483634.8435108839</v>
      </c>
    </row>
    <row r="84" spans="1:39" x14ac:dyDescent="0.2">
      <c r="A84" s="7">
        <v>63</v>
      </c>
      <c r="B84" s="7">
        <v>31.5</v>
      </c>
      <c r="C84" s="7">
        <v>15.75</v>
      </c>
      <c r="D84" s="12">
        <f t="shared" si="0"/>
        <v>5.25</v>
      </c>
      <c r="E84" s="29">
        <f t="shared" si="17"/>
        <v>4002551.4602535679</v>
      </c>
      <c r="F84" s="2">
        <f t="shared" si="1"/>
        <v>4666.972022772462</v>
      </c>
      <c r="G84" s="2">
        <f t="shared" si="8"/>
        <v>68143.558261664206</v>
      </c>
      <c r="H84" s="2">
        <f t="shared" si="9"/>
        <v>13146.349673647781</v>
      </c>
      <c r="I84" s="2">
        <f t="shared" si="21"/>
        <v>85956.87995808445</v>
      </c>
      <c r="J84" s="2">
        <f t="shared" si="19"/>
        <v>451273.61977994337</v>
      </c>
      <c r="K84" s="2">
        <f t="shared" si="11"/>
        <v>79989.160171084062</v>
      </c>
      <c r="L84" s="2">
        <f t="shared" si="11"/>
        <v>419943.09089819138</v>
      </c>
      <c r="M84" s="2"/>
      <c r="N84" s="28">
        <f t="shared" si="20"/>
        <v>4921020.6833464047</v>
      </c>
      <c r="O84" s="2">
        <f t="shared" si="12"/>
        <v>5719.1220404800715</v>
      </c>
      <c r="P84" s="2">
        <f t="shared" si="13"/>
        <v>83506.248606029534</v>
      </c>
      <c r="R84">
        <f t="shared" si="14"/>
        <v>63</v>
      </c>
      <c r="S84" s="89">
        <f t="shared" si="2"/>
        <v>0</v>
      </c>
      <c r="T84" s="89">
        <f>IF(AND(S84=0,S83&gt;0),SUM($G84:$H$381),S84)</f>
        <v>0</v>
      </c>
      <c r="U84" s="82">
        <f>SUM(T84:T$381)</f>
        <v>0</v>
      </c>
      <c r="V84" s="68">
        <f>localspline(R84,'BBG rates'!$G$10:$G$27,'BBG rates'!$K$10:$K$27)</f>
        <v>1.0242536438320258</v>
      </c>
      <c r="W84" s="68">
        <f>locallinterp(R84,'BBG rates'!$G$10:$G$27,'BBG rates'!$J$10:$J$27)</f>
        <v>-0.44800000000000001</v>
      </c>
      <c r="X84" s="56">
        <f t="shared" si="15"/>
        <v>-0.44892253490367295</v>
      </c>
      <c r="Y84" s="66">
        <f t="shared" si="3"/>
        <v>0</v>
      </c>
      <c r="Z84" s="72">
        <f t="shared" si="4"/>
        <v>0</v>
      </c>
      <c r="AA84" s="79">
        <f t="shared" si="5"/>
        <v>0</v>
      </c>
      <c r="AB84" s="81">
        <f t="shared" si="16"/>
        <v>0</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5389223.6396978507</v>
      </c>
    </row>
    <row r="85" spans="1:39" x14ac:dyDescent="0.2">
      <c r="A85" s="7">
        <v>64</v>
      </c>
      <c r="B85" s="7">
        <v>32</v>
      </c>
      <c r="C85" s="7">
        <v>16</v>
      </c>
      <c r="D85" s="12">
        <f t="shared" si="0"/>
        <v>5.333333333333333</v>
      </c>
      <c r="E85" s="29">
        <f t="shared" si="17"/>
        <v>3921672.663564356</v>
      </c>
      <c r="F85" s="2">
        <f t="shared" si="1"/>
        <v>4574.0747498707724</v>
      </c>
      <c r="G85" s="2">
        <f t="shared" si="8"/>
        <v>67998.092805010747</v>
      </c>
      <c r="H85" s="2">
        <f t="shared" si="9"/>
        <v>12880.703884201044</v>
      </c>
      <c r="I85" s="2">
        <f t="shared" si="21"/>
        <v>85452.871439082577</v>
      </c>
      <c r="J85" s="2">
        <f t="shared" si="19"/>
        <v>455748.64767510706</v>
      </c>
      <c r="K85" s="2">
        <f t="shared" si="11"/>
        <v>79429.372329689184</v>
      </c>
      <c r="L85" s="2">
        <f t="shared" si="11"/>
        <v>423623.31909167569</v>
      </c>
      <c r="M85" s="2"/>
      <c r="N85" s="28">
        <f t="shared" si="20"/>
        <v>4837419.0046560904</v>
      </c>
      <c r="O85" s="2">
        <f t="shared" si="12"/>
        <v>5623.6919561955156</v>
      </c>
      <c r="P85" s="2">
        <f t="shared" si="13"/>
        <v>83601.678690314075</v>
      </c>
      <c r="R85">
        <f t="shared" si="14"/>
        <v>64</v>
      </c>
      <c r="S85" s="89">
        <f t="shared" si="2"/>
        <v>0</v>
      </c>
      <c r="T85" s="89">
        <f>IF(AND(S85=0,S84&gt;0),SUM($G85:$H$381),S85)</f>
        <v>0</v>
      </c>
      <c r="U85" s="82">
        <f>SUM(T85:T$381)</f>
        <v>0</v>
      </c>
      <c r="V85" s="68">
        <f>localspline(R85,'BBG rates'!$G$10:$G$27,'BBG rates'!$K$10:$K$27)</f>
        <v>1.0244637532019558</v>
      </c>
      <c r="W85" s="68">
        <f>locallinterp(R85,'BBG rates'!$G$10:$G$27,'BBG rates'!$J$10:$J$27)</f>
        <v>-0.44466666666666665</v>
      </c>
      <c r="X85" s="56">
        <f t="shared" si="15"/>
        <v>-0.44557550501842513</v>
      </c>
      <c r="Y85" s="66">
        <f t="shared" si="3"/>
        <v>0</v>
      </c>
      <c r="Z85" s="72">
        <f t="shared" si="4"/>
        <v>0</v>
      </c>
      <c r="AA85" s="79">
        <f t="shared" si="5"/>
        <v>0</v>
      </c>
      <c r="AB85" s="81">
        <f t="shared" si="16"/>
        <v>0</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5294721.9997941284</v>
      </c>
    </row>
    <row r="86" spans="1:39" x14ac:dyDescent="0.2">
      <c r="A86" s="7">
        <v>65</v>
      </c>
      <c r="B86" s="7">
        <v>32.5</v>
      </c>
      <c r="C86" s="7">
        <v>16.25</v>
      </c>
      <c r="D86" s="12">
        <f t="shared" ref="D86:D149" si="22">A86/12</f>
        <v>5.416666666666667</v>
      </c>
      <c r="E86" s="29">
        <f t="shared" si="17"/>
        <v>3841203.322742742</v>
      </c>
      <c r="F86" s="2">
        <f t="shared" ref="F86:F149" si="23">IF($A86&lt;=$I$8,-IPMT($G$11,1,$I$8-$A86+1,$E85),0)</f>
        <v>4481.6472906838717</v>
      </c>
      <c r="G86" s="2">
        <f t="shared" si="8"/>
        <v>67852.937872192822</v>
      </c>
      <c r="H86" s="2">
        <f t="shared" si="9"/>
        <v>12616.402949421343</v>
      </c>
      <c r="I86" s="2">
        <f t="shared" si="21"/>
        <v>84950.988112298044</v>
      </c>
      <c r="J86" s="2">
        <f t="shared" si="19"/>
        <v>460151.18560828111</v>
      </c>
      <c r="K86" s="2">
        <f t="shared" ref="K86:L149" si="24">I86/(1+$F$12)^IF($I$7=1,$A86,IF($I$7=2,$B86,IF($I$7=4,$C86,$D86)))</f>
        <v>78872.731376849406</v>
      </c>
      <c r="L86" s="2">
        <f t="shared" si="24"/>
        <v>427227.29495793435</v>
      </c>
      <c r="M86" s="2"/>
      <c r="N86" s="28">
        <f t="shared" si="20"/>
        <v>4753721.7868249705</v>
      </c>
      <c r="O86" s="2">
        <f t="shared" si="12"/>
        <v>5528.1528153895779</v>
      </c>
      <c r="P86" s="2">
        <f t="shared" si="13"/>
        <v>83697.217831120011</v>
      </c>
      <c r="R86">
        <f t="shared" si="14"/>
        <v>65</v>
      </c>
      <c r="S86" s="89">
        <f t="shared" ref="S86:S149" si="25">IF(D86&lt;$I$9,G86+H86,0)</f>
        <v>0</v>
      </c>
      <c r="T86" s="89">
        <f>IF(AND(S86=0,S85&gt;0),SUM($G86:$H$381),S86)</f>
        <v>0</v>
      </c>
      <c r="U86" s="82">
        <f>SUM(T86:T$381)</f>
        <v>0</v>
      </c>
      <c r="V86" s="68">
        <f>localspline(R86,'BBG rates'!$G$10:$G$27,'BBG rates'!$K$10:$K$27)</f>
        <v>1.0246664192882657</v>
      </c>
      <c r="W86" s="68">
        <f>locallinterp(R86,'BBG rates'!$G$10:$G$27,'BBG rates'!$J$10:$J$27)</f>
        <v>-0.44133333333333336</v>
      </c>
      <c r="X86" s="56">
        <f t="shared" si="15"/>
        <v>-0.44222857785860548</v>
      </c>
      <c r="Y86" s="66">
        <f t="shared" ref="Y86:Y149" si="26">T86*X86%/12+Y87</f>
        <v>0</v>
      </c>
      <c r="Z86" s="72">
        <f t="shared" ref="Z86:Z149" si="27">IF(U86=0,0,Y86*1200/U86)</f>
        <v>0</v>
      </c>
      <c r="AA86" s="79">
        <f t="shared" ref="AA86:AA149" si="28">T86*$AA$17%/12+AA87</f>
        <v>0</v>
      </c>
      <c r="AB86" s="81">
        <f t="shared" si="16"/>
        <v>0</v>
      </c>
      <c r="AD86" s="95">
        <f>locallinterp(R86,'BBG rates'!$N$10:$N$369,'BBG rates'!$P$10:$P$369)</f>
        <v>5.4939099981119792</v>
      </c>
      <c r="AI86" s="185">
        <f t="shared" ref="AI86:AI149" si="29">A86</f>
        <v>65</v>
      </c>
      <c r="AJ86" s="127">
        <f>locallinterp(MIN(AI86,CAP_Senior*12),'BBG rates'!$X$24:$X$65,'BBG rates'!$Y$24:$Y$65)</f>
        <v>42.970115536643981</v>
      </c>
      <c r="AK86" s="127">
        <f>locallinterp(MIN(AI86,CAP_CB*12),'BBG rates'!$AA$25:$AA$40,'BBG rates'!$AC$25:$AC$40)</f>
        <v>8.2083333333333339</v>
      </c>
      <c r="AL86" s="144">
        <f t="shared" ref="AL86:AL149" si="30">SUMPRODUCT(AJ86:AK86,$AJ$19:$AK$19)</f>
        <v>14.117836307896145</v>
      </c>
      <c r="AM86" s="142">
        <f>(SUMPRODUCT(AL86:AL$381,G86:G$381)+SUMPRODUCT(AL86:AL$381,H86:H$381))/12</f>
        <v>5200133.7431014823</v>
      </c>
    </row>
    <row r="87" spans="1:39" x14ac:dyDescent="0.2">
      <c r="A87" s="7">
        <v>66</v>
      </c>
      <c r="B87" s="7">
        <v>33</v>
      </c>
      <c r="C87" s="7">
        <v>16.5</v>
      </c>
      <c r="D87" s="12">
        <f t="shared" si="22"/>
        <v>5.5</v>
      </c>
      <c r="E87" s="29">
        <f t="shared" si="17"/>
        <v>3761141.7884902041</v>
      </c>
      <c r="F87" s="2">
        <f t="shared" si="23"/>
        <v>4389.687753462189</v>
      </c>
      <c r="G87" s="2">
        <f t="shared" ref="G87:G150" si="31">IF($A87&lt;=$I$8,-PPMT($G$11,1,$I$8-$A87+1,$E86),0)</f>
        <v>67708.092800337952</v>
      </c>
      <c r="H87" s="2">
        <f t="shared" ref="H87:H150" si="32">IF($A87&lt;=$I$8,(E86-G87)*$G$13,0)</f>
        <v>12353.44145220029</v>
      </c>
      <c r="I87" s="2">
        <f t="shared" si="21"/>
        <v>84451.222006000433</v>
      </c>
      <c r="J87" s="2">
        <f t="shared" si="19"/>
        <v>464481.72103300237</v>
      </c>
      <c r="K87" s="2">
        <f t="shared" si="24"/>
        <v>78319.221212500968</v>
      </c>
      <c r="L87" s="2">
        <f t="shared" si="24"/>
        <v>430755.71666875528</v>
      </c>
      <c r="M87" s="2"/>
      <c r="N87" s="28">
        <f t="shared" si="20"/>
        <v>4669928.9206718942</v>
      </c>
      <c r="O87" s="2">
        <f t="shared" ref="O87:O150" si="33">IF($A87&lt;=$I$8,-IPMT($G$11,1,$I$8-$A87+1,$N86),0)</f>
        <v>5432.5044934335856</v>
      </c>
      <c r="P87" s="2">
        <f t="shared" ref="P87:P150" si="34">IF($A87&lt;=$I$8,-PPMT($G$11,1,$I$8-$A87+1,$N86),0)</f>
        <v>83792.866153076015</v>
      </c>
      <c r="R87">
        <f t="shared" ref="R87:R150" si="35">ROUND(D87*12,1)</f>
        <v>66</v>
      </c>
      <c r="S87" s="89">
        <f t="shared" si="25"/>
        <v>0</v>
      </c>
      <c r="T87" s="89">
        <f>IF(AND(S87=0,S86&gt;0),SUM($G87:$H$381),S87)</f>
        <v>0</v>
      </c>
      <c r="U87" s="82">
        <f>SUM(T87:T$381)</f>
        <v>0</v>
      </c>
      <c r="V87" s="68">
        <f>localspline(R87,'BBG rates'!$G$10:$G$27,'BBG rates'!$K$10:$K$27)</f>
        <v>1.0248617446359276</v>
      </c>
      <c r="W87" s="68">
        <f>locallinterp(R87,'BBG rates'!$G$10:$G$27,'BBG rates'!$J$10:$J$27)</f>
        <v>-0.438</v>
      </c>
      <c r="X87" s="56">
        <f t="shared" ref="X87:X150" si="36">((1+W87%)^(1/12)-1)*1200</f>
        <v>-0.43888175341795232</v>
      </c>
      <c r="Y87" s="66">
        <f t="shared" si="26"/>
        <v>0</v>
      </c>
      <c r="Z87" s="72">
        <f t="shared" si="27"/>
        <v>0</v>
      </c>
      <c r="AA87" s="79">
        <f t="shared" si="28"/>
        <v>0</v>
      </c>
      <c r="AB87" s="81">
        <f t="shared" ref="AB87:AB150" si="37">IF(U87=0,0,AA87*1200/U87)</f>
        <v>0</v>
      </c>
      <c r="AD87" s="95">
        <f>locallinterp(R87,'BBG rates'!$N$10:$N$369,'BBG rates'!$P$10:$P$369)</f>
        <v>5.5793151434983068</v>
      </c>
      <c r="AI87" s="185">
        <f t="shared" si="29"/>
        <v>66</v>
      </c>
      <c r="AJ87" s="127">
        <f>locallinterp(MIN(AI87,CAP_Senior*12),'BBG rates'!$X$24:$X$65,'BBG rates'!$Y$24:$Y$65)</f>
        <v>43.259399073423722</v>
      </c>
      <c r="AK87" s="127">
        <f>locallinterp(MIN(AI87,CAP_CB*12),'BBG rates'!$AA$25:$AA$40,'BBG rates'!$AC$25:$AC$40)</f>
        <v>8.25</v>
      </c>
      <c r="AL87" s="144">
        <f t="shared" si="30"/>
        <v>14.201597842482032</v>
      </c>
      <c r="AM87" s="142">
        <f>(SUMPRODUCT(AL87:AL$381,G87:G$381)+SUMPRODUCT(AL87:AL$381,H87:H$381))/12</f>
        <v>5105462.6613078276</v>
      </c>
    </row>
    <row r="88" spans="1:39" x14ac:dyDescent="0.2">
      <c r="A88" s="7">
        <v>67</v>
      </c>
      <c r="B88" s="7">
        <v>33.5</v>
      </c>
      <c r="C88" s="7">
        <v>16.75</v>
      </c>
      <c r="D88" s="12">
        <f t="shared" si="22"/>
        <v>5.583333333333333</v>
      </c>
      <c r="E88" s="29">
        <f t="shared" ref="E88:E151" si="38">IF($A88&lt;=$I$8,E87-G88-H88,0)</f>
        <v>3681486.4175668862</v>
      </c>
      <c r="F88" s="2">
        <f t="shared" si="23"/>
        <v>4298.194253404291</v>
      </c>
      <c r="G88" s="2">
        <f t="shared" si="31"/>
        <v>67563.556927988626</v>
      </c>
      <c r="H88" s="2">
        <f t="shared" si="32"/>
        <v>12091.813995329139</v>
      </c>
      <c r="I88" s="2">
        <f t="shared" si="21"/>
        <v>83953.565176722055</v>
      </c>
      <c r="J88" s="2">
        <f t="shared" ref="J88:J151" si="39">IF($I$7=1,I88*A88,IF($I$7=2,I88*B88,IF($I$7=4,I88*C88,I88*D88)))</f>
        <v>468740.73890336481</v>
      </c>
      <c r="K88" s="2">
        <f t="shared" si="24"/>
        <v>77768.825814865108</v>
      </c>
      <c r="L88" s="2">
        <f t="shared" si="24"/>
        <v>434209.27746633015</v>
      </c>
      <c r="M88" s="2"/>
      <c r="N88" s="28">
        <f t="shared" ref="N88:N151" si="40">IF($A88&lt;=$I$8,N87-P88,0)</f>
        <v>4586040.2968909414</v>
      </c>
      <c r="O88" s="2">
        <f t="shared" si="33"/>
        <v>5336.7468655564398</v>
      </c>
      <c r="P88" s="2">
        <f t="shared" si="34"/>
        <v>83888.623780953145</v>
      </c>
      <c r="R88">
        <f t="shared" si="35"/>
        <v>67</v>
      </c>
      <c r="S88" s="89">
        <f t="shared" si="25"/>
        <v>0</v>
      </c>
      <c r="T88" s="89">
        <f>IF(AND(S88=0,S87&gt;0),SUM($G88:$H$381),S88)</f>
        <v>0</v>
      </c>
      <c r="U88" s="82">
        <f>SUM(T88:T$381)</f>
        <v>0</v>
      </c>
      <c r="V88" s="68">
        <f>localspline(R88,'BBG rates'!$G$10:$G$27,'BBG rates'!$K$10:$K$27)</f>
        <v>1.0250494145613411</v>
      </c>
      <c r="W88" s="68">
        <f>locallinterp(R88,'BBG rates'!$G$10:$G$27,'BBG rates'!$J$10:$J$27)</f>
        <v>-0.43466666666666665</v>
      </c>
      <c r="X88" s="56">
        <f t="shared" si="36"/>
        <v>-0.43553503168953789</v>
      </c>
      <c r="Y88" s="66">
        <f t="shared" si="26"/>
        <v>0</v>
      </c>
      <c r="Z88" s="72">
        <f t="shared" si="27"/>
        <v>0</v>
      </c>
      <c r="AA88" s="79">
        <f t="shared" si="28"/>
        <v>0</v>
      </c>
      <c r="AB88" s="81">
        <f t="shared" si="37"/>
        <v>0</v>
      </c>
      <c r="AD88" s="95">
        <f>locallinterp(R88,'BBG rates'!$N$10:$N$369,'BBG rates'!$P$10:$P$369)</f>
        <v>5.6647359280450855</v>
      </c>
      <c r="AI88" s="185">
        <f t="shared" si="29"/>
        <v>67</v>
      </c>
      <c r="AJ88" s="127">
        <f>locallinterp(MIN(AI88,CAP_Senior*12),'BBG rates'!$X$24:$X$65,'BBG rates'!$Y$24:$Y$65)</f>
        <v>43.548682610203464</v>
      </c>
      <c r="AK88" s="127">
        <f>locallinterp(MIN(AI88,CAP_CB*12),'BBG rates'!$AA$25:$AA$40,'BBG rates'!$AC$25:$AC$40)</f>
        <v>8.2916666666666661</v>
      </c>
      <c r="AL88" s="144">
        <f t="shared" si="30"/>
        <v>14.285359377067921</v>
      </c>
      <c r="AM88" s="142">
        <f>(SUMPRODUCT(AL88:AL$381,G88:G$381)+SUMPRODUCT(AL88:AL$381,H88:H$381))/12</f>
        <v>5010712.5186322741</v>
      </c>
    </row>
    <row r="89" spans="1:39" x14ac:dyDescent="0.2">
      <c r="A89" s="7">
        <v>68</v>
      </c>
      <c r="B89" s="7">
        <v>34</v>
      </c>
      <c r="C89" s="7">
        <v>17</v>
      </c>
      <c r="D89" s="12">
        <f t="shared" si="22"/>
        <v>5.666666666666667</v>
      </c>
      <c r="E89" s="29">
        <f t="shared" si="38"/>
        <v>3602235.5727703581</v>
      </c>
      <c r="F89" s="2">
        <f t="shared" si="23"/>
        <v>4207.1649126325283</v>
      </c>
      <c r="G89" s="2">
        <f t="shared" si="31"/>
        <v>67419.329595099378</v>
      </c>
      <c r="H89" s="2">
        <f t="shared" si="32"/>
        <v>11831.515201429023</v>
      </c>
      <c r="I89" s="2">
        <f t="shared" si="21"/>
        <v>83458.00970916092</v>
      </c>
      <c r="J89" s="2">
        <f t="shared" si="39"/>
        <v>472928.72168524523</v>
      </c>
      <c r="K89" s="2">
        <f t="shared" si="24"/>
        <v>77221.529240079108</v>
      </c>
      <c r="L89" s="2">
        <f t="shared" si="24"/>
        <v>437588.66569378157</v>
      </c>
      <c r="M89" s="2"/>
      <c r="N89" s="28">
        <f t="shared" si="40"/>
        <v>4502055.8060512766</v>
      </c>
      <c r="O89" s="2">
        <f t="shared" si="33"/>
        <v>5240.8798068444567</v>
      </c>
      <c r="P89" s="2">
        <f t="shared" si="34"/>
        <v>83984.490839665144</v>
      </c>
      <c r="R89">
        <f t="shared" si="35"/>
        <v>68</v>
      </c>
      <c r="S89" s="89">
        <f t="shared" si="25"/>
        <v>0</v>
      </c>
      <c r="T89" s="89">
        <f>IF(AND(S89=0,S88&gt;0),SUM($G89:$H$381),S89)</f>
        <v>0</v>
      </c>
      <c r="U89" s="82">
        <f>SUM(T89:T$381)</f>
        <v>0</v>
      </c>
      <c r="V89" s="68">
        <f>localspline(R89,'BBG rates'!$G$10:$G$27,'BBG rates'!$K$10:$K$27)</f>
        <v>1.0252293826046364</v>
      </c>
      <c r="W89" s="68">
        <f>locallinterp(R89,'BBG rates'!$G$10:$G$27,'BBG rates'!$J$10:$J$27)</f>
        <v>-0.43133333333333335</v>
      </c>
      <c r="X89" s="56">
        <f t="shared" si="36"/>
        <v>-0.43218841266696728</v>
      </c>
      <c r="Y89" s="66">
        <f t="shared" si="26"/>
        <v>0</v>
      </c>
      <c r="Z89" s="72">
        <f t="shared" si="27"/>
        <v>0</v>
      </c>
      <c r="AA89" s="79">
        <f t="shared" si="28"/>
        <v>0</v>
      </c>
      <c r="AB89" s="81">
        <f t="shared" si="37"/>
        <v>0</v>
      </c>
      <c r="AD89" s="95">
        <f>locallinterp(R89,'BBG rates'!$N$10:$N$369,'BBG rates'!$P$10:$P$369)</f>
        <v>5.7501717099288054</v>
      </c>
      <c r="AI89" s="185">
        <f t="shared" si="29"/>
        <v>68</v>
      </c>
      <c r="AJ89" s="127">
        <f>locallinterp(MIN(AI89,CAP_Senior*12),'BBG rates'!$X$24:$X$65,'BBG rates'!$Y$24:$Y$65)</f>
        <v>43.837966146983206</v>
      </c>
      <c r="AK89" s="127">
        <f>locallinterp(MIN(AI89,CAP_CB*12),'BBG rates'!$AA$25:$AA$40,'BBG rates'!$AC$25:$AC$40)</f>
        <v>8.3333333333333339</v>
      </c>
      <c r="AL89" s="144">
        <f t="shared" si="30"/>
        <v>14.369120911653813</v>
      </c>
      <c r="AM89" s="142">
        <f>(SUMPRODUCT(AL89:AL$381,G89:G$381)+SUMPRODUCT(AL89:AL$381,H89:H$381))/12</f>
        <v>4915887.0519695031</v>
      </c>
    </row>
    <row r="90" spans="1:39" x14ac:dyDescent="0.2">
      <c r="A90" s="7">
        <v>69</v>
      </c>
      <c r="B90" s="7">
        <v>34.5</v>
      </c>
      <c r="C90" s="7">
        <v>17.25</v>
      </c>
      <c r="D90" s="12">
        <f t="shared" si="22"/>
        <v>5.75</v>
      </c>
      <c r="E90" s="29">
        <f t="shared" si="38"/>
        <v>3523387.6229144433</v>
      </c>
      <c r="F90" s="2">
        <f t="shared" si="23"/>
        <v>4116.5978601687575</v>
      </c>
      <c r="G90" s="2">
        <f t="shared" si="31"/>
        <v>67275.410143033732</v>
      </c>
      <c r="H90" s="2">
        <f t="shared" si="32"/>
        <v>11572.539712881417</v>
      </c>
      <c r="I90" s="2">
        <f t="shared" si="21"/>
        <v>82964.547716083907</v>
      </c>
      <c r="J90" s="2">
        <f t="shared" si="39"/>
        <v>477046.14936748246</v>
      </c>
      <c r="K90" s="2">
        <f t="shared" si="24"/>
        <v>76677.315621828762</v>
      </c>
      <c r="L90" s="2">
        <f t="shared" si="24"/>
        <v>440894.56482551544</v>
      </c>
      <c r="M90" s="2"/>
      <c r="N90" s="28">
        <f t="shared" si="40"/>
        <v>4417975.338597008</v>
      </c>
      <c r="O90" s="2">
        <f t="shared" si="33"/>
        <v>5144.9031922411987</v>
      </c>
      <c r="P90" s="2">
        <f t="shared" si="34"/>
        <v>84080.467454268408</v>
      </c>
      <c r="R90">
        <f t="shared" si="35"/>
        <v>69</v>
      </c>
      <c r="S90" s="89">
        <f t="shared" si="25"/>
        <v>0</v>
      </c>
      <c r="T90" s="89">
        <f>IF(AND(S90=0,S89&gt;0),SUM($G90:$H$381),S90)</f>
        <v>0</v>
      </c>
      <c r="U90" s="82">
        <f>SUM(T90:T$381)</f>
        <v>0</v>
      </c>
      <c r="V90" s="68">
        <f>localspline(R90,'BBG rates'!$G$10:$G$27,'BBG rates'!$K$10:$K$27)</f>
        <v>1.0254014532854399</v>
      </c>
      <c r="W90" s="68">
        <f>locallinterp(R90,'BBG rates'!$G$10:$G$27,'BBG rates'!$J$10:$J$27)</f>
        <v>-0.42799999999999999</v>
      </c>
      <c r="X90" s="56">
        <f t="shared" si="36"/>
        <v>-0.42884189634357917</v>
      </c>
      <c r="Y90" s="66">
        <f t="shared" si="26"/>
        <v>0</v>
      </c>
      <c r="Z90" s="72">
        <f t="shared" si="27"/>
        <v>0</v>
      </c>
      <c r="AA90" s="79">
        <f t="shared" si="28"/>
        <v>0</v>
      </c>
      <c r="AB90" s="81">
        <f t="shared" si="37"/>
        <v>0</v>
      </c>
      <c r="AD90" s="95">
        <f>locallinterp(R90,'BBG rates'!$N$10:$N$369,'BBG rates'!$P$10:$P$369)</f>
        <v>5.8356218310359251</v>
      </c>
      <c r="AI90" s="185">
        <f t="shared" si="29"/>
        <v>69</v>
      </c>
      <c r="AJ90" s="127">
        <f>locallinterp(MIN(AI90,CAP_Senior*12),'BBG rates'!$X$24:$X$65,'BBG rates'!$Y$24:$Y$65)</f>
        <v>44.127249683762948</v>
      </c>
      <c r="AK90" s="127">
        <f>locallinterp(MIN(AI90,CAP_CB*12),'BBG rates'!$AA$25:$AA$40,'BBG rates'!$AC$25:$AC$40)</f>
        <v>8.375</v>
      </c>
      <c r="AL90" s="144">
        <f t="shared" si="30"/>
        <v>14.452882446239702</v>
      </c>
      <c r="AM90" s="142">
        <f>(SUMPRODUCT(AL90:AL$381,G90:G$381)+SUMPRODUCT(AL90:AL$381,H90:H$381))/12</f>
        <v>4820989.9710335014</v>
      </c>
    </row>
    <row r="91" spans="1:39" x14ac:dyDescent="0.2">
      <c r="A91" s="7">
        <v>70</v>
      </c>
      <c r="B91" s="7">
        <v>35</v>
      </c>
      <c r="C91" s="7">
        <v>17.5</v>
      </c>
      <c r="D91" s="12">
        <f t="shared" si="22"/>
        <v>5.833333333333333</v>
      </c>
      <c r="E91" s="29">
        <f t="shared" si="38"/>
        <v>3444940.9428081228</v>
      </c>
      <c r="F91" s="2">
        <f t="shared" si="23"/>
        <v>4026.4912319101495</v>
      </c>
      <c r="G91" s="2">
        <f t="shared" si="31"/>
        <v>67131.797914561219</v>
      </c>
      <c r="H91" s="2">
        <f t="shared" si="32"/>
        <v>11314.882191758843</v>
      </c>
      <c r="I91" s="2">
        <f t="shared" si="21"/>
        <v>82473.171338230197</v>
      </c>
      <c r="J91" s="2">
        <f t="shared" si="39"/>
        <v>481093.49947300943</v>
      </c>
      <c r="K91" s="2">
        <f t="shared" si="24"/>
        <v>76136.169170982772</v>
      </c>
      <c r="L91" s="2">
        <f t="shared" si="24"/>
        <v>444127.65349739947</v>
      </c>
      <c r="M91" s="2"/>
      <c r="N91" s="28">
        <f t="shared" si="40"/>
        <v>4333798.7848470453</v>
      </c>
      <c r="O91" s="2">
        <f t="shared" si="33"/>
        <v>5048.8168965473169</v>
      </c>
      <c r="P91" s="2">
        <f t="shared" si="34"/>
        <v>84176.553749962302</v>
      </c>
      <c r="R91">
        <f t="shared" si="35"/>
        <v>70</v>
      </c>
      <c r="S91" s="89">
        <f t="shared" si="25"/>
        <v>0</v>
      </c>
      <c r="T91" s="89">
        <f>IF(AND(S91=0,S90&gt;0),SUM($G91:$H$381),S91)</f>
        <v>0</v>
      </c>
      <c r="U91" s="82">
        <f>SUM(T91:T$381)</f>
        <v>0</v>
      </c>
      <c r="V91" s="68">
        <f>localspline(R91,'BBG rates'!$G$10:$G$27,'BBG rates'!$K$10:$K$27)</f>
        <v>1.0255655354418127</v>
      </c>
      <c r="W91" s="68">
        <f>locallinterp(R91,'BBG rates'!$G$10:$G$27,'BBG rates'!$J$10:$J$27)</f>
        <v>-0.42466666666666664</v>
      </c>
      <c r="X91" s="56">
        <f t="shared" si="36"/>
        <v>-0.42549548271284543</v>
      </c>
      <c r="Y91" s="66">
        <f t="shared" si="26"/>
        <v>0</v>
      </c>
      <c r="Z91" s="72">
        <f t="shared" si="27"/>
        <v>0</v>
      </c>
      <c r="AA91" s="79">
        <f t="shared" si="28"/>
        <v>0</v>
      </c>
      <c r="AB91" s="81">
        <f t="shared" si="37"/>
        <v>0</v>
      </c>
      <c r="AD91" s="95">
        <f>locallinterp(R91,'BBG rates'!$N$10:$N$369,'BBG rates'!$P$10:$P$369)</f>
        <v>5.921085625656076</v>
      </c>
      <c r="AI91" s="185">
        <f t="shared" si="29"/>
        <v>70</v>
      </c>
      <c r="AJ91" s="127">
        <f>locallinterp(MIN(AI91,CAP_Senior*12),'BBG rates'!$X$24:$X$65,'BBG rates'!$Y$24:$Y$65)</f>
        <v>44.416533220542689</v>
      </c>
      <c r="AK91" s="127">
        <f>locallinterp(MIN(AI91,CAP_CB*12),'BBG rates'!$AA$25:$AA$40,'BBG rates'!$AC$25:$AC$40)</f>
        <v>8.4166666666666661</v>
      </c>
      <c r="AL91" s="144">
        <f t="shared" si="30"/>
        <v>14.536643980825591</v>
      </c>
      <c r="AM91" s="142">
        <f>(SUMPRODUCT(AL91:AL$381,G91:G$381)+SUMPRODUCT(AL91:AL$381,H91:H$381))/12</f>
        <v>4726024.9585006228</v>
      </c>
    </row>
    <row r="92" spans="1:39" x14ac:dyDescent="0.2">
      <c r="A92" s="7">
        <v>71</v>
      </c>
      <c r="B92" s="7">
        <v>35.5</v>
      </c>
      <c r="C92" s="7">
        <v>17.75</v>
      </c>
      <c r="D92" s="12">
        <f t="shared" si="22"/>
        <v>5.916666666666667</v>
      </c>
      <c r="E92" s="29">
        <f t="shared" si="38"/>
        <v>3366893.9132345128</v>
      </c>
      <c r="F92" s="2">
        <f t="shared" si="23"/>
        <v>3936.8431706050796</v>
      </c>
      <c r="G92" s="2">
        <f t="shared" si="31"/>
        <v>66988.49225385426</v>
      </c>
      <c r="H92" s="2">
        <f t="shared" si="32"/>
        <v>11058.53731975582</v>
      </c>
      <c r="I92" s="2">
        <f t="shared" si="21"/>
        <v>81983.872744215158</v>
      </c>
      <c r="J92" s="2">
        <f t="shared" si="39"/>
        <v>485071.24706993968</v>
      </c>
      <c r="K92" s="2">
        <f t="shared" si="24"/>
        <v>75598.074175228554</v>
      </c>
      <c r="L92" s="2">
        <f t="shared" si="24"/>
        <v>447288.60553676897</v>
      </c>
      <c r="M92" s="2"/>
      <c r="N92" s="28">
        <f t="shared" si="40"/>
        <v>4249526.0349949561</v>
      </c>
      <c r="O92" s="2">
        <f t="shared" si="33"/>
        <v>4952.620794420387</v>
      </c>
      <c r="P92" s="2">
        <f t="shared" si="34"/>
        <v>84272.749852089197</v>
      </c>
      <c r="R92">
        <f t="shared" si="35"/>
        <v>71</v>
      </c>
      <c r="S92" s="89">
        <f t="shared" si="25"/>
        <v>0</v>
      </c>
      <c r="T92" s="89">
        <f>IF(AND(S92=0,S91&gt;0),SUM($G92:$H$381),S92)</f>
        <v>0</v>
      </c>
      <c r="U92" s="82">
        <f>SUM(T92:T$381)</f>
        <v>0</v>
      </c>
      <c r="V92" s="68">
        <f>localspline(R92,'BBG rates'!$G$10:$G$27,'BBG rates'!$K$10:$K$27)</f>
        <v>1.0257214708489366</v>
      </c>
      <c r="W92" s="68">
        <f>locallinterp(R92,'BBG rates'!$G$10:$G$27,'BBG rates'!$J$10:$J$27)</f>
        <v>-0.42133333333333334</v>
      </c>
      <c r="X92" s="56">
        <f t="shared" si="36"/>
        <v>-0.42214917176823796</v>
      </c>
      <c r="Y92" s="66">
        <f t="shared" si="26"/>
        <v>0</v>
      </c>
      <c r="Z92" s="72">
        <f t="shared" si="27"/>
        <v>0</v>
      </c>
      <c r="AA92" s="79">
        <f t="shared" si="28"/>
        <v>0</v>
      </c>
      <c r="AB92" s="81">
        <f t="shared" si="37"/>
        <v>0</v>
      </c>
      <c r="AD92" s="95">
        <f>locallinterp(R92,'BBG rates'!$N$10:$N$369,'BBG rates'!$P$10:$P$369)</f>
        <v>6.0065624148934873</v>
      </c>
      <c r="AI92" s="185">
        <f t="shared" si="29"/>
        <v>71</v>
      </c>
      <c r="AJ92" s="127">
        <f>locallinterp(MIN(AI92,CAP_Senior*12),'BBG rates'!$X$24:$X$65,'BBG rates'!$Y$24:$Y$65)</f>
        <v>44.705816757322431</v>
      </c>
      <c r="AK92" s="127">
        <f>locallinterp(MIN(AI92,CAP_CB*12),'BBG rates'!$AA$25:$AA$40,'BBG rates'!$AC$25:$AC$40)</f>
        <v>8.4583333333333339</v>
      </c>
      <c r="AL92" s="144">
        <f t="shared" si="30"/>
        <v>14.62040551541148</v>
      </c>
      <c r="AM92" s="142">
        <f>(SUMPRODUCT(AL92:AL$381,G92:G$381)+SUMPRODUCT(AL92:AL$381,H92:H$381))/12</f>
        <v>4630995.6701520151</v>
      </c>
    </row>
    <row r="93" spans="1:39" x14ac:dyDescent="0.2">
      <c r="A93" s="7">
        <v>72</v>
      </c>
      <c r="B93" s="7">
        <v>36</v>
      </c>
      <c r="C93" s="7">
        <v>18</v>
      </c>
      <c r="D93" s="12">
        <f t="shared" si="22"/>
        <v>6</v>
      </c>
      <c r="E93" s="29">
        <f t="shared" si="38"/>
        <v>3289244.9209299074</v>
      </c>
      <c r="F93" s="2">
        <f t="shared" si="23"/>
        <v>3847.6518258291021</v>
      </c>
      <c r="G93" s="2">
        <f t="shared" si="31"/>
        <v>66845.492506485389</v>
      </c>
      <c r="H93" s="2">
        <f t="shared" si="32"/>
        <v>10803.499798120043</v>
      </c>
      <c r="I93" s="2">
        <f t="shared" si="21"/>
        <v>81496.644130434535</v>
      </c>
      <c r="J93" s="2">
        <f t="shared" si="39"/>
        <v>488979.86478260718</v>
      </c>
      <c r="K93" s="2">
        <f t="shared" si="24"/>
        <v>75063.014998710118</v>
      </c>
      <c r="L93" s="2">
        <f t="shared" si="24"/>
        <v>450378.08999226068</v>
      </c>
      <c r="M93" s="2"/>
      <c r="N93" s="28">
        <f t="shared" si="40"/>
        <v>4165156.9791088211</v>
      </c>
      <c r="O93" s="2">
        <f t="shared" si="33"/>
        <v>4856.3147603747448</v>
      </c>
      <c r="P93" s="2">
        <f t="shared" si="34"/>
        <v>84369.055886134869</v>
      </c>
      <c r="R93">
        <f t="shared" si="35"/>
        <v>72</v>
      </c>
      <c r="S93" s="89">
        <f t="shared" si="25"/>
        <v>0</v>
      </c>
      <c r="T93" s="89">
        <f>IF(AND(S93=0,S92&gt;0),SUM($G93:$H$381),S93)</f>
        <v>0</v>
      </c>
      <c r="U93" s="82">
        <f>SUM(T93:T$381)</f>
        <v>0</v>
      </c>
      <c r="V93" s="68">
        <f>localspline(R93,'BBG rates'!$G$10:$G$27,'BBG rates'!$K$10:$K$27)</f>
        <v>1.0258691310882568</v>
      </c>
      <c r="W93" s="68">
        <f>locallinterp(R93,'BBG rates'!$G$10:$G$27,'BBG rates'!$J$10:$J$27)</f>
        <v>-0.41799999999999998</v>
      </c>
      <c r="X93" s="56">
        <f t="shared" si="36"/>
        <v>-0.4188029635029622</v>
      </c>
      <c r="Y93" s="66">
        <f t="shared" si="26"/>
        <v>0</v>
      </c>
      <c r="Z93" s="72">
        <f t="shared" si="27"/>
        <v>0</v>
      </c>
      <c r="AA93" s="79">
        <f t="shared" si="28"/>
        <v>0</v>
      </c>
      <c r="AB93" s="81">
        <f t="shared" si="37"/>
        <v>0</v>
      </c>
      <c r="AD93" s="95">
        <f>locallinterp(R93,'BBG rates'!$N$10:$N$369,'BBG rates'!$P$10:$P$369)</f>
        <v>6.092051509150842</v>
      </c>
      <c r="AI93" s="185">
        <f t="shared" si="29"/>
        <v>72</v>
      </c>
      <c r="AJ93" s="127">
        <f>locallinterp(MIN(AI93,CAP_Senior*12),'BBG rates'!$X$24:$X$65,'BBG rates'!$Y$24:$Y$65)</f>
        <v>44.995100294102173</v>
      </c>
      <c r="AK93" s="127">
        <f>locallinterp(MIN(AI93,CAP_CB*12),'BBG rates'!$AA$25:$AA$40,'BBG rates'!$AC$25:$AC$40)</f>
        <v>8.5</v>
      </c>
      <c r="AL93" s="144">
        <f t="shared" si="30"/>
        <v>14.70416704999737</v>
      </c>
      <c r="AM93" s="142">
        <f>(SUMPRODUCT(AL93:AL$381,G93:G$381)+SUMPRODUCT(AL93:AL$381,H93:H$381))/12</f>
        <v>4535905.7350153914</v>
      </c>
    </row>
    <row r="94" spans="1:39" x14ac:dyDescent="0.2">
      <c r="A94" s="7">
        <v>73</v>
      </c>
      <c r="B94" s="7">
        <v>36.5</v>
      </c>
      <c r="C94" s="7">
        <v>18.25</v>
      </c>
      <c r="D94" s="12">
        <f t="shared" si="22"/>
        <v>6.083333333333333</v>
      </c>
      <c r="E94" s="29">
        <f t="shared" si="38"/>
        <v>3211992.3585628993</v>
      </c>
      <c r="F94" s="2">
        <f t="shared" si="23"/>
        <v>3758.9153539610043</v>
      </c>
      <c r="G94" s="2">
        <f t="shared" si="31"/>
        <v>66702.798019424052</v>
      </c>
      <c r="H94" s="2">
        <f t="shared" si="32"/>
        <v>10549.764347583792</v>
      </c>
      <c r="I94" s="2">
        <f t="shared" si="21"/>
        <v>81011.477720968847</v>
      </c>
      <c r="J94" s="2">
        <f t="shared" si="39"/>
        <v>492819.82280256046</v>
      </c>
      <c r="K94" s="2">
        <f t="shared" si="24"/>
        <v>74530.976081667119</v>
      </c>
      <c r="L94" s="2">
        <f t="shared" si="24"/>
        <v>453396.771163475</v>
      </c>
      <c r="M94" s="2"/>
      <c r="N94" s="28">
        <f t="shared" si="40"/>
        <v>4080691.5071310927</v>
      </c>
      <c r="O94" s="2">
        <f t="shared" si="33"/>
        <v>4759.8986687813194</v>
      </c>
      <c r="P94" s="2">
        <f t="shared" si="34"/>
        <v>84465.471977728273</v>
      </c>
      <c r="R94">
        <f t="shared" si="35"/>
        <v>73</v>
      </c>
      <c r="S94" s="89">
        <f t="shared" si="25"/>
        <v>0</v>
      </c>
      <c r="T94" s="89">
        <f>IF(AND(S94=0,S93&gt;0),SUM($G94:$H$381),S94)</f>
        <v>0</v>
      </c>
      <c r="U94" s="82">
        <f>SUM(T94:T$381)</f>
        <v>0</v>
      </c>
      <c r="V94" s="68">
        <f>localspline(R94,'BBG rates'!$G$10:$G$27,'BBG rates'!$K$10:$K$27)</f>
        <v>1.0260083953310204</v>
      </c>
      <c r="W94" s="68">
        <f>locallinterp(R94,'BBG rates'!$G$10:$G$27,'BBG rates'!$J$10:$J$27)</f>
        <v>-0.41425000000000001</v>
      </c>
      <c r="X94" s="56">
        <f t="shared" si="36"/>
        <v>-0.41503860193037312</v>
      </c>
      <c r="Y94" s="66">
        <f t="shared" si="26"/>
        <v>0</v>
      </c>
      <c r="Z94" s="72">
        <f t="shared" si="27"/>
        <v>0</v>
      </c>
      <c r="AA94" s="79">
        <f t="shared" si="28"/>
        <v>0</v>
      </c>
      <c r="AB94" s="81">
        <f t="shared" si="37"/>
        <v>0</v>
      </c>
      <c r="AD94" s="95">
        <f>locallinterp(R94,'BBG rates'!$N$10:$N$369,'BBG rates'!$P$10:$P$369)</f>
        <v>6.1775522087617603</v>
      </c>
      <c r="AI94" s="185">
        <f t="shared" si="29"/>
        <v>73</v>
      </c>
      <c r="AJ94" s="127">
        <f>locallinterp(MIN(AI94,CAP_Senior*12),'BBG rates'!$X$24:$X$65,'BBG rates'!$Y$24:$Y$65)</f>
        <v>45.239686039428086</v>
      </c>
      <c r="AK94" s="127">
        <f>locallinterp(MIN(AI94,CAP_CB*12),'BBG rates'!$AA$25:$AA$40,'BBG rates'!$AC$25:$AC$40)</f>
        <v>8.5416666666666661</v>
      </c>
      <c r="AL94" s="144">
        <f t="shared" si="30"/>
        <v>14.780329960036108</v>
      </c>
      <c r="AM94" s="142">
        <f>(SUMPRODUCT(AL94:AL$381,G94:G$381)+SUMPRODUCT(AL94:AL$381,H94:H$381))/12</f>
        <v>4440758.7555061523</v>
      </c>
    </row>
    <row r="95" spans="1:39" x14ac:dyDescent="0.2">
      <c r="A95" s="7">
        <v>74</v>
      </c>
      <c r="B95" s="7">
        <v>37</v>
      </c>
      <c r="C95" s="7">
        <v>18.5</v>
      </c>
      <c r="D95" s="12">
        <f t="shared" si="22"/>
        <v>6.166666666666667</v>
      </c>
      <c r="E95" s="29">
        <f t="shared" si="38"/>
        <v>3135134.6247135699</v>
      </c>
      <c r="F95" s="2">
        <f t="shared" si="23"/>
        <v>3670.6319181589415</v>
      </c>
      <c r="G95" s="2">
        <f t="shared" si="31"/>
        <v>66560.408141033768</v>
      </c>
      <c r="H95" s="2">
        <f t="shared" si="32"/>
        <v>10297.325708295584</v>
      </c>
      <c r="I95" s="2">
        <f t="shared" si="21"/>
        <v>80528.365767488285</v>
      </c>
      <c r="J95" s="2">
        <f t="shared" si="39"/>
        <v>496591.58889951109</v>
      </c>
      <c r="K95" s="2">
        <f t="shared" si="24"/>
        <v>74001.941940076198</v>
      </c>
      <c r="L95" s="2">
        <f t="shared" si="24"/>
        <v>456345.3086304699</v>
      </c>
      <c r="M95" s="2"/>
      <c r="N95" s="28">
        <f t="shared" si="40"/>
        <v>3996129.5088784508</v>
      </c>
      <c r="O95" s="2">
        <f t="shared" si="33"/>
        <v>4663.3723938674739</v>
      </c>
      <c r="P95" s="2">
        <f t="shared" si="34"/>
        <v>84561.998252642108</v>
      </c>
      <c r="R95">
        <f t="shared" si="35"/>
        <v>74</v>
      </c>
      <c r="S95" s="89">
        <f t="shared" si="25"/>
        <v>0</v>
      </c>
      <c r="T95" s="89">
        <f>IF(AND(S95=0,S94&gt;0),SUM($G95:$H$381),S95)</f>
        <v>0</v>
      </c>
      <c r="U95" s="82">
        <f>SUM(T95:T$381)</f>
        <v>0</v>
      </c>
      <c r="V95" s="68">
        <f>localspline(R95,'BBG rates'!$G$10:$G$27,'BBG rates'!$K$10:$K$27)</f>
        <v>1.0261391880962436</v>
      </c>
      <c r="W95" s="68">
        <f>locallinterp(R95,'BBG rates'!$G$10:$G$27,'BBG rates'!$J$10:$J$27)</f>
        <v>-0.41049999999999998</v>
      </c>
      <c r="X95" s="56">
        <f t="shared" si="36"/>
        <v>-0.41127437029371272</v>
      </c>
      <c r="Y95" s="66">
        <f t="shared" si="26"/>
        <v>0</v>
      </c>
      <c r="Z95" s="72">
        <f t="shared" si="27"/>
        <v>0</v>
      </c>
      <c r="AA95" s="79">
        <f t="shared" si="28"/>
        <v>0</v>
      </c>
      <c r="AB95" s="81">
        <f t="shared" si="37"/>
        <v>0</v>
      </c>
      <c r="AD95" s="95">
        <f>locallinterp(R95,'BBG rates'!$N$10:$N$369,'BBG rates'!$P$10:$P$369)</f>
        <v>6.2630638077697807</v>
      </c>
      <c r="AI95" s="185">
        <f t="shared" si="29"/>
        <v>74</v>
      </c>
      <c r="AJ95" s="127">
        <f>locallinterp(MIN(AI95,CAP_Senior*12),'BBG rates'!$X$24:$X$65,'BBG rates'!$Y$24:$Y$65)</f>
        <v>45.484271784754007</v>
      </c>
      <c r="AK95" s="127">
        <f>locallinterp(MIN(AI95,CAP_CB*12),'BBG rates'!$AA$25:$AA$40,'BBG rates'!$AC$25:$AC$40)</f>
        <v>8.5833333333333339</v>
      </c>
      <c r="AL95" s="144">
        <f t="shared" si="30"/>
        <v>14.856492870074849</v>
      </c>
      <c r="AM95" s="142">
        <f>(SUMPRODUCT(AL95:AL$381,G95:G$381)+SUMPRODUCT(AL95:AL$381,H95:H$381))/12</f>
        <v>4345607.2253359314</v>
      </c>
    </row>
    <row r="96" spans="1:39" x14ac:dyDescent="0.2">
      <c r="A96" s="7">
        <v>75</v>
      </c>
      <c r="B96" s="7">
        <v>37.5</v>
      </c>
      <c r="C96" s="7">
        <v>18.75</v>
      </c>
      <c r="D96" s="12">
        <f t="shared" si="22"/>
        <v>6.25</v>
      </c>
      <c r="E96" s="29">
        <f t="shared" si="38"/>
        <v>3058670.1238527489</v>
      </c>
      <c r="F96" s="2">
        <f t="shared" si="23"/>
        <v>3582.7996883366582</v>
      </c>
      <c r="G96" s="2">
        <f t="shared" si="31"/>
        <v>66418.322221069058</v>
      </c>
      <c r="H96" s="2">
        <f t="shared" si="32"/>
        <v>10046.178639752057</v>
      </c>
      <c r="I96" s="2">
        <f t="shared" si="21"/>
        <v>80047.300549157779</v>
      </c>
      <c r="J96" s="2">
        <f t="shared" si="39"/>
        <v>500295.62843223615</v>
      </c>
      <c r="K96" s="2">
        <f t="shared" si="24"/>
        <v>73475.897165293383</v>
      </c>
      <c r="L96" s="2">
        <f t="shared" si="24"/>
        <v>459224.35728308366</v>
      </c>
      <c r="M96" s="2"/>
      <c r="N96" s="28">
        <f t="shared" si="40"/>
        <v>3911470.8740416579</v>
      </c>
      <c r="O96" s="2">
        <f t="shared" si="33"/>
        <v>4566.7358097168435</v>
      </c>
      <c r="P96" s="2">
        <f t="shared" si="34"/>
        <v>84658.634836792742</v>
      </c>
      <c r="R96">
        <f t="shared" si="35"/>
        <v>75</v>
      </c>
      <c r="S96" s="89">
        <f t="shared" si="25"/>
        <v>0</v>
      </c>
      <c r="T96" s="89">
        <f>IF(AND(S96=0,S95&gt;0),SUM($G96:$H$381),S96)</f>
        <v>0</v>
      </c>
      <c r="U96" s="82">
        <f>SUM(T96:T$381)</f>
        <v>0</v>
      </c>
      <c r="V96" s="68">
        <f>localspline(R96,'BBG rates'!$G$10:$G$27,'BBG rates'!$K$10:$K$27)</f>
        <v>1.0262614488964346</v>
      </c>
      <c r="W96" s="68">
        <f>locallinterp(R96,'BBG rates'!$G$10:$G$27,'BBG rates'!$J$10:$J$27)</f>
        <v>-0.40675</v>
      </c>
      <c r="X96" s="56">
        <f t="shared" si="36"/>
        <v>-0.40751026858365513</v>
      </c>
      <c r="Y96" s="66">
        <f t="shared" si="26"/>
        <v>0</v>
      </c>
      <c r="Z96" s="72">
        <f t="shared" si="27"/>
        <v>0</v>
      </c>
      <c r="AA96" s="79">
        <f t="shared" si="28"/>
        <v>0</v>
      </c>
      <c r="AB96" s="81">
        <f t="shared" si="37"/>
        <v>0</v>
      </c>
      <c r="AD96" s="95">
        <f>locallinterp(R96,'BBG rates'!$N$10:$N$369,'BBG rates'!$P$10:$P$369)</f>
        <v>6.3485855951778172</v>
      </c>
      <c r="AI96" s="185">
        <f t="shared" si="29"/>
        <v>75</v>
      </c>
      <c r="AJ96" s="127">
        <f>locallinterp(MIN(AI96,CAP_Senior*12),'BBG rates'!$X$24:$X$65,'BBG rates'!$Y$24:$Y$65)</f>
        <v>45.728857530079921</v>
      </c>
      <c r="AK96" s="127">
        <f>locallinterp(MIN(AI96,CAP_CB*12),'BBG rates'!$AA$25:$AA$40,'BBG rates'!$AC$25:$AC$40)</f>
        <v>8.625</v>
      </c>
      <c r="AL96" s="144">
        <f t="shared" si="30"/>
        <v>14.932655780113587</v>
      </c>
      <c r="AM96" s="142">
        <f>(SUMPRODUCT(AL96:AL$381,G96:G$381)+SUMPRODUCT(AL96:AL$381,H96:H$381))/12</f>
        <v>4250454.1940907091</v>
      </c>
    </row>
    <row r="97" spans="1:39" x14ac:dyDescent="0.2">
      <c r="A97" s="7">
        <v>76</v>
      </c>
      <c r="B97" s="7">
        <v>38</v>
      </c>
      <c r="C97" s="7">
        <v>19</v>
      </c>
      <c r="D97" s="12">
        <f t="shared" si="22"/>
        <v>6.333333333333333</v>
      </c>
      <c r="E97" s="29">
        <f t="shared" si="38"/>
        <v>2982597.2663213462</v>
      </c>
      <c r="F97" s="2">
        <f t="shared" si="23"/>
        <v>3495.4168411397868</v>
      </c>
      <c r="G97" s="2">
        <f t="shared" si="31"/>
        <v>66276.539610672553</v>
      </c>
      <c r="H97" s="2">
        <f t="shared" si="32"/>
        <v>9796.3179207300836</v>
      </c>
      <c r="I97" s="2">
        <f t="shared" si="21"/>
        <v>79568.274372542422</v>
      </c>
      <c r="J97" s="2">
        <f t="shared" si="39"/>
        <v>503932.40435943531</v>
      </c>
      <c r="K97" s="2">
        <f t="shared" si="24"/>
        <v>72952.826423698469</v>
      </c>
      <c r="L97" s="2">
        <f t="shared" si="24"/>
        <v>462034.56735009025</v>
      </c>
      <c r="M97" s="2"/>
      <c r="N97" s="28">
        <f t="shared" si="40"/>
        <v>3826715.4921854176</v>
      </c>
      <c r="O97" s="2">
        <f t="shared" si="33"/>
        <v>4469.9887902691607</v>
      </c>
      <c r="P97" s="2">
        <f t="shared" si="34"/>
        <v>84755.381856240419</v>
      </c>
      <c r="R97">
        <f t="shared" si="35"/>
        <v>76</v>
      </c>
      <c r="S97" s="89">
        <f t="shared" si="25"/>
        <v>0</v>
      </c>
      <c r="T97" s="89">
        <f>IF(AND(S97=0,S96&gt;0),SUM($G97:$H$381),S97)</f>
        <v>0</v>
      </c>
      <c r="U97" s="82">
        <f>SUM(T97:T$381)</f>
        <v>0</v>
      </c>
      <c r="V97" s="68">
        <f>localspline(R97,'BBG rates'!$G$10:$G$27,'BBG rates'!$K$10:$K$27)</f>
        <v>1.0263751172932309</v>
      </c>
      <c r="W97" s="68">
        <f>locallinterp(R97,'BBG rates'!$G$10:$G$27,'BBG rates'!$J$10:$J$27)</f>
        <v>-0.40299999999999997</v>
      </c>
      <c r="X97" s="56">
        <f t="shared" si="36"/>
        <v>-0.40374629679087448</v>
      </c>
      <c r="Y97" s="66">
        <f t="shared" si="26"/>
        <v>0</v>
      </c>
      <c r="Z97" s="72">
        <f t="shared" si="27"/>
        <v>0</v>
      </c>
      <c r="AA97" s="79">
        <f t="shared" si="28"/>
        <v>0</v>
      </c>
      <c r="AB97" s="81">
        <f t="shared" si="37"/>
        <v>0</v>
      </c>
      <c r="AD97" s="95">
        <f>locallinterp(R97,'BBG rates'!$N$10:$N$369,'BBG rates'!$P$10:$P$369)</f>
        <v>6.4341168549522534</v>
      </c>
      <c r="AI97" s="185">
        <f t="shared" si="29"/>
        <v>76</v>
      </c>
      <c r="AJ97" s="127">
        <f>locallinterp(MIN(AI97,CAP_Senior*12),'BBG rates'!$X$24:$X$65,'BBG rates'!$Y$24:$Y$65)</f>
        <v>45.973443275405842</v>
      </c>
      <c r="AK97" s="127">
        <f>locallinterp(MIN(AI97,CAP_CB*12),'BBG rates'!$AA$25:$AA$40,'BBG rates'!$AC$25:$AC$40)</f>
        <v>8.6666666666666661</v>
      </c>
      <c r="AL97" s="144">
        <f t="shared" si="30"/>
        <v>15.008818690152326</v>
      </c>
      <c r="AM97" s="142">
        <f>(SUMPRODUCT(AL97:AL$381,G97:G$381)+SUMPRODUCT(AL97:AL$381,H97:H$381))/12</f>
        <v>4155302.6881946386</v>
      </c>
    </row>
    <row r="98" spans="1:39" x14ac:dyDescent="0.2">
      <c r="A98" s="7">
        <v>77</v>
      </c>
      <c r="B98" s="7">
        <v>38.5</v>
      </c>
      <c r="C98" s="7">
        <v>19.25</v>
      </c>
      <c r="D98" s="12">
        <f t="shared" si="22"/>
        <v>6.416666666666667</v>
      </c>
      <c r="E98" s="29">
        <f t="shared" si="38"/>
        <v>2906914.468309755</v>
      </c>
      <c r="F98" s="2">
        <f t="shared" si="23"/>
        <v>3408.4815599222252</v>
      </c>
      <c r="G98" s="2">
        <f t="shared" si="31"/>
        <v>66135.059662371961</v>
      </c>
      <c r="H98" s="2">
        <f t="shared" si="32"/>
        <v>9547.7383492191166</v>
      </c>
      <c r="I98" s="2">
        <f t="shared" si="21"/>
        <v>79091.279571513296</v>
      </c>
      <c r="J98" s="2">
        <f t="shared" si="39"/>
        <v>507502.37725054368</v>
      </c>
      <c r="K98" s="2">
        <f t="shared" si="24"/>
        <v>72432.714456340982</v>
      </c>
      <c r="L98" s="2">
        <f t="shared" si="24"/>
        <v>464776.58442818793</v>
      </c>
      <c r="M98" s="2"/>
      <c r="N98" s="28">
        <f t="shared" si="40"/>
        <v>3741863.2527482281</v>
      </c>
      <c r="O98" s="2">
        <f t="shared" si="33"/>
        <v>4373.1312093201022</v>
      </c>
      <c r="P98" s="2">
        <f t="shared" si="34"/>
        <v>84852.239437189506</v>
      </c>
      <c r="R98">
        <f t="shared" si="35"/>
        <v>77</v>
      </c>
      <c r="S98" s="89">
        <f t="shared" si="25"/>
        <v>0</v>
      </c>
      <c r="T98" s="89">
        <f>IF(AND(S98=0,S97&gt;0),SUM($G98:$H$381),S98)</f>
        <v>0</v>
      </c>
      <c r="U98" s="82">
        <f>SUM(T98:T$381)</f>
        <v>0</v>
      </c>
      <c r="V98" s="68">
        <f>localspline(R98,'BBG rates'!$G$10:$G$27,'BBG rates'!$K$10:$K$27)</f>
        <v>1.0264801328302235</v>
      </c>
      <c r="W98" s="68">
        <f>locallinterp(R98,'BBG rates'!$G$10:$G$27,'BBG rates'!$J$10:$J$27)</f>
        <v>-0.39924999999999999</v>
      </c>
      <c r="X98" s="56">
        <f t="shared" si="36"/>
        <v>-0.39998245490577844</v>
      </c>
      <c r="Y98" s="66">
        <f t="shared" si="26"/>
        <v>0</v>
      </c>
      <c r="Z98" s="72">
        <f t="shared" si="27"/>
        <v>0</v>
      </c>
      <c r="AA98" s="79">
        <f t="shared" si="28"/>
        <v>0</v>
      </c>
      <c r="AB98" s="81">
        <f t="shared" si="37"/>
        <v>0</v>
      </c>
      <c r="AD98" s="95">
        <f>locallinterp(R98,'BBG rates'!$N$10:$N$369,'BBG rates'!$P$10:$P$369)</f>
        <v>6.5196568660214389</v>
      </c>
      <c r="AI98" s="185">
        <f t="shared" si="29"/>
        <v>77</v>
      </c>
      <c r="AJ98" s="127">
        <f>locallinterp(MIN(AI98,CAP_Senior*12),'BBG rates'!$X$24:$X$65,'BBG rates'!$Y$24:$Y$65)</f>
        <v>46.218029020731755</v>
      </c>
      <c r="AK98" s="127">
        <f>locallinterp(MIN(AI98,CAP_CB*12),'BBG rates'!$AA$25:$AA$40,'BBG rates'!$AC$25:$AC$40)</f>
        <v>8.7083333333333339</v>
      </c>
      <c r="AL98" s="144">
        <f t="shared" si="30"/>
        <v>15.084981600191067</v>
      </c>
      <c r="AM98" s="142">
        <f>(SUMPRODUCT(AL98:AL$381,G98:G$381)+SUMPRODUCT(AL98:AL$381,H98:H$381))/12</f>
        <v>4060155.7110337554</v>
      </c>
    </row>
    <row r="99" spans="1:39" x14ac:dyDescent="0.2">
      <c r="A99" s="7">
        <v>78</v>
      </c>
      <c r="B99" s="7">
        <v>39</v>
      </c>
      <c r="C99" s="7">
        <v>19.5</v>
      </c>
      <c r="D99" s="12">
        <f t="shared" si="22"/>
        <v>6.5</v>
      </c>
      <c r="E99" s="29">
        <f t="shared" si="38"/>
        <v>2831620.1518373238</v>
      </c>
      <c r="F99" s="2">
        <f t="shared" si="23"/>
        <v>3321.9920347226021</v>
      </c>
      <c r="G99" s="2">
        <f t="shared" si="31"/>
        <v>65993.881730077177</v>
      </c>
      <c r="H99" s="2">
        <f t="shared" si="32"/>
        <v>9300.4347423537656</v>
      </c>
      <c r="I99" s="2">
        <f t="shared" si="21"/>
        <v>78616.308507153546</v>
      </c>
      <c r="J99" s="2">
        <f t="shared" si="39"/>
        <v>511006.00529649807</v>
      </c>
      <c r="K99" s="2">
        <f t="shared" si="24"/>
        <v>71915.546078587839</v>
      </c>
      <c r="L99" s="2">
        <f t="shared" si="24"/>
        <v>467451.04951082094</v>
      </c>
      <c r="M99" s="2"/>
      <c r="N99" s="28">
        <f t="shared" si="40"/>
        <v>3656914.0450422396</v>
      </c>
      <c r="O99" s="2">
        <f t="shared" si="33"/>
        <v>4276.162940521117</v>
      </c>
      <c r="P99" s="2">
        <f t="shared" si="34"/>
        <v>84949.207705988476</v>
      </c>
      <c r="R99">
        <f t="shared" si="35"/>
        <v>78</v>
      </c>
      <c r="S99" s="89">
        <f t="shared" si="25"/>
        <v>0</v>
      </c>
      <c r="T99" s="89">
        <f>IF(AND(S99=0,S98&gt;0),SUM($G99:$H$381),S99)</f>
        <v>0</v>
      </c>
      <c r="U99" s="82">
        <f>SUM(T99:T$381)</f>
        <v>0</v>
      </c>
      <c r="V99" s="68">
        <f>localspline(R99,'BBG rates'!$G$10:$G$27,'BBG rates'!$K$10:$K$27)</f>
        <v>1.0265764350469908</v>
      </c>
      <c r="W99" s="68">
        <f>locallinterp(R99,'BBG rates'!$G$10:$G$27,'BBG rates'!$J$10:$J$27)</f>
        <v>-0.39549999999999996</v>
      </c>
      <c r="X99" s="56">
        <f t="shared" si="36"/>
        <v>-0.39621874291917436</v>
      </c>
      <c r="Y99" s="66">
        <f t="shared" si="26"/>
        <v>0</v>
      </c>
      <c r="Z99" s="72">
        <f t="shared" si="27"/>
        <v>0</v>
      </c>
      <c r="AA99" s="79">
        <f t="shared" si="28"/>
        <v>0</v>
      </c>
      <c r="AB99" s="81">
        <f t="shared" si="37"/>
        <v>0</v>
      </c>
      <c r="AD99" s="95">
        <f>locallinterp(R99,'BBG rates'!$N$10:$N$369,'BBG rates'!$P$10:$P$369)</f>
        <v>6.6052049022753545</v>
      </c>
      <c r="AI99" s="185">
        <f t="shared" si="29"/>
        <v>78</v>
      </c>
      <c r="AJ99" s="127">
        <f>locallinterp(MIN(AI99,CAP_Senior*12),'BBG rates'!$X$24:$X$65,'BBG rates'!$Y$24:$Y$65)</f>
        <v>46.462614766057669</v>
      </c>
      <c r="AK99" s="127">
        <f>locallinterp(MIN(AI99,CAP_CB*12),'BBG rates'!$AA$25:$AA$40,'BBG rates'!$AC$25:$AC$40)</f>
        <v>8.75</v>
      </c>
      <c r="AL99" s="144">
        <f t="shared" si="30"/>
        <v>15.161144510229803</v>
      </c>
      <c r="AM99" s="142">
        <f>(SUMPRODUCT(AL99:AL$381,G99:G$381)+SUMPRODUCT(AL99:AL$381,H99:H$381))/12</f>
        <v>3965016.2430791031</v>
      </c>
    </row>
    <row r="100" spans="1:39" x14ac:dyDescent="0.2">
      <c r="A100" s="7">
        <v>79</v>
      </c>
      <c r="B100" s="7">
        <v>39.5</v>
      </c>
      <c r="C100" s="7">
        <v>19.75</v>
      </c>
      <c r="D100" s="12">
        <f t="shared" si="22"/>
        <v>6.583333333333333</v>
      </c>
      <c r="E100" s="29">
        <f t="shared" si="38"/>
        <v>2756712.7447318998</v>
      </c>
      <c r="F100" s="2">
        <f t="shared" si="23"/>
        <v>3235.9464622408159</v>
      </c>
      <c r="G100" s="2">
        <f t="shared" si="31"/>
        <v>65853.005169077253</v>
      </c>
      <c r="H100" s="2">
        <f t="shared" si="32"/>
        <v>9054.4019363466177</v>
      </c>
      <c r="I100" s="2">
        <f t="shared" si="21"/>
        <v>78143.353567664686</v>
      </c>
      <c r="J100" s="2">
        <f t="shared" si="39"/>
        <v>514443.74432045914</v>
      </c>
      <c r="K100" s="2">
        <f t="shared" si="24"/>
        <v>71401.306179772437</v>
      </c>
      <c r="L100" s="2">
        <f t="shared" si="24"/>
        <v>470058.59901683521</v>
      </c>
      <c r="M100" s="2"/>
      <c r="N100" s="28">
        <f t="shared" si="40"/>
        <v>3571867.7582531092</v>
      </c>
      <c r="O100" s="2">
        <f t="shared" si="33"/>
        <v>4179.0838573792662</v>
      </c>
      <c r="P100" s="2">
        <f t="shared" si="34"/>
        <v>85046.286789130347</v>
      </c>
      <c r="R100">
        <f t="shared" si="35"/>
        <v>79</v>
      </c>
      <c r="S100" s="89">
        <f t="shared" si="25"/>
        <v>0</v>
      </c>
      <c r="T100" s="89">
        <f>IF(AND(S100=0,S99&gt;0),SUM($G100:$H$381),S100)</f>
        <v>0</v>
      </c>
      <c r="U100" s="82">
        <f>SUM(T100:T$381)</f>
        <v>0</v>
      </c>
      <c r="V100" s="68">
        <f>localspline(R100,'BBG rates'!$G$10:$G$27,'BBG rates'!$K$10:$K$27)</f>
        <v>1.026663963488001</v>
      </c>
      <c r="W100" s="68">
        <f>locallinterp(R100,'BBG rates'!$G$10:$G$27,'BBG rates'!$J$10:$J$27)</f>
        <v>-0.39174999999999999</v>
      </c>
      <c r="X100" s="56">
        <f t="shared" si="36"/>
        <v>-0.39245516082173637</v>
      </c>
      <c r="Y100" s="66">
        <f t="shared" si="26"/>
        <v>0</v>
      </c>
      <c r="Z100" s="72">
        <f t="shared" si="27"/>
        <v>0</v>
      </c>
      <c r="AA100" s="79">
        <f t="shared" si="28"/>
        <v>0</v>
      </c>
      <c r="AB100" s="81">
        <f t="shared" si="37"/>
        <v>0</v>
      </c>
      <c r="AD100" s="95">
        <f>locallinterp(R100,'BBG rates'!$N$10:$N$369,'BBG rates'!$P$10:$P$369)</f>
        <v>6.6907602325660216</v>
      </c>
      <c r="AI100" s="185">
        <f t="shared" si="29"/>
        <v>79</v>
      </c>
      <c r="AJ100" s="127">
        <f>locallinterp(MIN(AI100,CAP_Senior*12),'BBG rates'!$X$24:$X$65,'BBG rates'!$Y$24:$Y$65)</f>
        <v>46.70720051138359</v>
      </c>
      <c r="AK100" s="127">
        <f>locallinterp(MIN(AI100,CAP_CB*12),'BBG rates'!$AA$25:$AA$40,'BBG rates'!$AC$25:$AC$40)</f>
        <v>8.7916666666666661</v>
      </c>
      <c r="AL100" s="144">
        <f t="shared" si="30"/>
        <v>15.237307420268543</v>
      </c>
      <c r="AM100" s="142">
        <f>(SUMPRODUCT(AL100:AL$381,G100:G$381)+SUMPRODUCT(AL100:AL$381,H100:H$381))/12</f>
        <v>3869887.2420093105</v>
      </c>
    </row>
    <row r="101" spans="1:39" x14ac:dyDescent="0.2">
      <c r="A101" s="7">
        <v>80</v>
      </c>
      <c r="B101" s="7">
        <v>40</v>
      </c>
      <c r="C101" s="7">
        <v>20</v>
      </c>
      <c r="D101" s="12">
        <f t="shared" si="22"/>
        <v>6.666666666666667</v>
      </c>
      <c r="E101" s="29">
        <f t="shared" si="38"/>
        <v>2682190.6806094409</v>
      </c>
      <c r="F101" s="2">
        <f t="shared" si="23"/>
        <v>3150.3430458146586</v>
      </c>
      <c r="G101" s="2">
        <f t="shared" si="31"/>
        <v>65712.429336037545</v>
      </c>
      <c r="H101" s="2">
        <f t="shared" si="32"/>
        <v>8809.6347864212603</v>
      </c>
      <c r="I101" s="2">
        <f t="shared" si="21"/>
        <v>77672.407168273465</v>
      </c>
      <c r="J101" s="2">
        <f t="shared" si="39"/>
        <v>517816.04778848978</v>
      </c>
      <c r="K101" s="2">
        <f t="shared" si="24"/>
        <v>70889.979722845688</v>
      </c>
      <c r="L101" s="2">
        <f t="shared" si="24"/>
        <v>472599.86481897125</v>
      </c>
      <c r="M101" s="2"/>
      <c r="N101" s="28">
        <f t="shared" si="40"/>
        <v>3486724.2814398566</v>
      </c>
      <c r="O101" s="2">
        <f t="shared" si="33"/>
        <v>4081.8938332570569</v>
      </c>
      <c r="P101" s="2">
        <f t="shared" si="34"/>
        <v>85143.476813252535</v>
      </c>
      <c r="R101">
        <f t="shared" si="35"/>
        <v>80</v>
      </c>
      <c r="S101" s="89">
        <f t="shared" si="25"/>
        <v>0</v>
      </c>
      <c r="T101" s="89">
        <f>IF(AND(S101=0,S100&gt;0),SUM($G101:$H$381),S101)</f>
        <v>0</v>
      </c>
      <c r="U101" s="82">
        <f>SUM(T101:T$381)</f>
        <v>0</v>
      </c>
      <c r="V101" s="68">
        <f>localspline(R101,'BBG rates'!$G$10:$G$27,'BBG rates'!$K$10:$K$27)</f>
        <v>1.0267426577012306</v>
      </c>
      <c r="W101" s="68">
        <f>locallinterp(R101,'BBG rates'!$G$10:$G$27,'BBG rates'!$J$10:$J$27)</f>
        <v>-0.38800000000000001</v>
      </c>
      <c r="X101" s="56">
        <f t="shared" si="36"/>
        <v>-0.38869170860400537</v>
      </c>
      <c r="Y101" s="66">
        <f t="shared" si="26"/>
        <v>0</v>
      </c>
      <c r="Z101" s="72">
        <f t="shared" si="27"/>
        <v>0</v>
      </c>
      <c r="AA101" s="79">
        <f t="shared" si="28"/>
        <v>0</v>
      </c>
      <c r="AB101" s="81">
        <f t="shared" si="37"/>
        <v>0</v>
      </c>
      <c r="AD101" s="95">
        <f>locallinterp(R101,'BBG rates'!$N$10:$N$369,'BBG rates'!$P$10:$P$369)</f>
        <v>6.7763221207077908</v>
      </c>
      <c r="AI101" s="185">
        <f t="shared" si="29"/>
        <v>80</v>
      </c>
      <c r="AJ101" s="127">
        <f>locallinterp(MIN(AI101,CAP_Senior*12),'BBG rates'!$X$24:$X$65,'BBG rates'!$Y$24:$Y$65)</f>
        <v>46.951786256709504</v>
      </c>
      <c r="AK101" s="127">
        <f>locallinterp(MIN(AI101,CAP_CB*12),'BBG rates'!$AA$25:$AA$40,'BBG rates'!$AC$25:$AC$40)</f>
        <v>8.8333333333333339</v>
      </c>
      <c r="AL101" s="144">
        <f t="shared" si="30"/>
        <v>15.313470330307283</v>
      </c>
      <c r="AM101" s="142">
        <f>(SUMPRODUCT(AL101:AL$381,G101:G$381)+SUMPRODUCT(AL101:AL$381,H101:H$381))/12</f>
        <v>3774771.6428325977</v>
      </c>
    </row>
    <row r="102" spans="1:39" x14ac:dyDescent="0.2">
      <c r="A102" s="7">
        <v>81</v>
      </c>
      <c r="B102" s="7">
        <v>40.5</v>
      </c>
      <c r="C102" s="7">
        <v>20.25</v>
      </c>
      <c r="D102" s="12">
        <f t="shared" si="22"/>
        <v>6.75</v>
      </c>
      <c r="E102" s="29">
        <f t="shared" si="38"/>
        <v>2608052.3988536987</v>
      </c>
      <c r="F102" s="2">
        <f t="shared" si="23"/>
        <v>3065.1799953965146</v>
      </c>
      <c r="G102" s="2">
        <f t="shared" si="31"/>
        <v>65572.153588996691</v>
      </c>
      <c r="H102" s="2">
        <f t="shared" si="32"/>
        <v>8566.1281667455532</v>
      </c>
      <c r="I102" s="2">
        <f t="shared" si="21"/>
        <v>77203.461751138748</v>
      </c>
      <c r="J102" s="2">
        <f t="shared" si="39"/>
        <v>521123.36682018655</v>
      </c>
      <c r="K102" s="2">
        <f t="shared" si="24"/>
        <v>70381.551744028227</v>
      </c>
      <c r="L102" s="2">
        <f t="shared" si="24"/>
        <v>475075.47427219059</v>
      </c>
      <c r="M102" s="2"/>
      <c r="N102" s="28">
        <f t="shared" si="40"/>
        <v>3401483.5035347193</v>
      </c>
      <c r="O102" s="2">
        <f t="shared" si="33"/>
        <v>3984.5927413722734</v>
      </c>
      <c r="P102" s="2">
        <f t="shared" si="34"/>
        <v>85240.777905137307</v>
      </c>
      <c r="R102">
        <f t="shared" si="35"/>
        <v>81</v>
      </c>
      <c r="S102" s="89">
        <f t="shared" si="25"/>
        <v>0</v>
      </c>
      <c r="T102" s="89">
        <f>IF(AND(S102=0,S101&gt;0),SUM($G102:$H$381),S102)</f>
        <v>0</v>
      </c>
      <c r="U102" s="82">
        <f>SUM(T102:T$381)</f>
        <v>0</v>
      </c>
      <c r="V102" s="68">
        <f>localspline(R102,'BBG rates'!$G$10:$G$27,'BBG rates'!$K$10:$K$27)</f>
        <v>1.0268124572236275</v>
      </c>
      <c r="W102" s="68">
        <f>locallinterp(R102,'BBG rates'!$G$10:$G$27,'BBG rates'!$J$10:$J$27)</f>
        <v>-0.38424999999999998</v>
      </c>
      <c r="X102" s="56">
        <f t="shared" si="36"/>
        <v>-0.38492838625652226</v>
      </c>
      <c r="Y102" s="66">
        <f t="shared" si="26"/>
        <v>0</v>
      </c>
      <c r="Z102" s="72">
        <f t="shared" si="27"/>
        <v>0</v>
      </c>
      <c r="AA102" s="79">
        <f t="shared" si="28"/>
        <v>0</v>
      </c>
      <c r="AB102" s="81">
        <f t="shared" si="37"/>
        <v>0</v>
      </c>
      <c r="AD102" s="95">
        <f>locallinterp(R102,'BBG rates'!$N$10:$N$369,'BBG rates'!$P$10:$P$369)</f>
        <v>6.8618898254764265</v>
      </c>
      <c r="AI102" s="185">
        <f t="shared" si="29"/>
        <v>81</v>
      </c>
      <c r="AJ102" s="127">
        <f>locallinterp(MIN(AI102,CAP_Senior*12),'BBG rates'!$X$24:$X$65,'BBG rates'!$Y$24:$Y$65)</f>
        <v>47.196372002035424</v>
      </c>
      <c r="AK102" s="127">
        <f>locallinterp(MIN(AI102,CAP_CB*12),'BBG rates'!$AA$25:$AA$40,'BBG rates'!$AC$25:$AC$40)</f>
        <v>8.875</v>
      </c>
      <c r="AL102" s="144">
        <f t="shared" si="30"/>
        <v>15.389633240346022</v>
      </c>
      <c r="AM102" s="142">
        <f>(SUMPRODUCT(AL102:AL$381,G102:G$381)+SUMPRODUCT(AL102:AL$381,H102:H$381))/12</f>
        <v>3679672.3580082208</v>
      </c>
    </row>
    <row r="103" spans="1:39" x14ac:dyDescent="0.2">
      <c r="A103" s="7">
        <v>82</v>
      </c>
      <c r="B103" s="7">
        <v>41</v>
      </c>
      <c r="C103" s="7">
        <v>20.5</v>
      </c>
      <c r="D103" s="12">
        <f t="shared" si="22"/>
        <v>6.833333333333333</v>
      </c>
      <c r="E103" s="29">
        <f t="shared" si="38"/>
        <v>2534296.3445959697</v>
      </c>
      <c r="F103" s="2">
        <f t="shared" si="23"/>
        <v>2980.455527530145</v>
      </c>
      <c r="G103" s="2">
        <f t="shared" si="31"/>
        <v>65432.177287363789</v>
      </c>
      <c r="H103" s="2">
        <f t="shared" si="32"/>
        <v>8323.8769703651287</v>
      </c>
      <c r="I103" s="2">
        <f t="shared" si="21"/>
        <v>76736.50978525907</v>
      </c>
      <c r="J103" s="2">
        <f t="shared" si="39"/>
        <v>524366.15019927034</v>
      </c>
      <c r="K103" s="2">
        <f t="shared" si="24"/>
        <v>69876.007352464818</v>
      </c>
      <c r="L103" s="2">
        <f t="shared" si="24"/>
        <v>477486.05024184292</v>
      </c>
      <c r="M103" s="2"/>
      <c r="N103" s="28">
        <f t="shared" si="40"/>
        <v>3316145.3133430076</v>
      </c>
      <c r="O103" s="2">
        <f t="shared" si="33"/>
        <v>3887.1804547978168</v>
      </c>
      <c r="P103" s="2">
        <f t="shared" si="34"/>
        <v>85338.190191711779</v>
      </c>
      <c r="R103">
        <f t="shared" si="35"/>
        <v>82</v>
      </c>
      <c r="S103" s="89">
        <f t="shared" si="25"/>
        <v>0</v>
      </c>
      <c r="T103" s="89">
        <f>IF(AND(S103=0,S102&gt;0),SUM($G103:$H$381),S103)</f>
        <v>0</v>
      </c>
      <c r="U103" s="82">
        <f>SUM(T103:T$381)</f>
        <v>0</v>
      </c>
      <c r="V103" s="68">
        <f>localspline(R103,'BBG rates'!$G$10:$G$27,'BBG rates'!$K$10:$K$27)</f>
        <v>1.0268733016049227</v>
      </c>
      <c r="W103" s="68">
        <f>locallinterp(R103,'BBG rates'!$G$10:$G$27,'BBG rates'!$J$10:$J$27)</f>
        <v>-0.3805</v>
      </c>
      <c r="X103" s="56">
        <f t="shared" si="36"/>
        <v>-0.38116519376996116</v>
      </c>
      <c r="Y103" s="66">
        <f t="shared" si="26"/>
        <v>0</v>
      </c>
      <c r="Z103" s="72">
        <f t="shared" si="27"/>
        <v>0</v>
      </c>
      <c r="AA103" s="79">
        <f t="shared" si="28"/>
        <v>0</v>
      </c>
      <c r="AB103" s="81">
        <f t="shared" si="37"/>
        <v>0</v>
      </c>
      <c r="AD103" s="95">
        <f>locallinterp(R103,'BBG rates'!$N$10:$N$369,'BBG rates'!$P$10:$P$369)</f>
        <v>6.9474626006101703</v>
      </c>
      <c r="AI103" s="185">
        <f t="shared" si="29"/>
        <v>82</v>
      </c>
      <c r="AJ103" s="127">
        <f>locallinterp(MIN(AI103,CAP_Senior*12),'BBG rates'!$X$24:$X$65,'BBG rates'!$Y$24:$Y$65)</f>
        <v>47.440957747361338</v>
      </c>
      <c r="AK103" s="127">
        <f>locallinterp(MIN(AI103,CAP_CB*12),'BBG rates'!$AA$25:$AA$40,'BBG rates'!$AC$25:$AC$40)</f>
        <v>8.9166666666666661</v>
      </c>
      <c r="AL103" s="144">
        <f t="shared" si="30"/>
        <v>15.465796150384762</v>
      </c>
      <c r="AM103" s="142">
        <f>(SUMPRODUCT(AL103:AL$381,G103:G$381)+SUMPRODUCT(AL103:AL$381,H103:H$381))/12</f>
        <v>3584592.2775673624</v>
      </c>
    </row>
    <row r="104" spans="1:39" x14ac:dyDescent="0.2">
      <c r="A104" s="7">
        <v>83</v>
      </c>
      <c r="B104" s="7">
        <v>41.5</v>
      </c>
      <c r="C104" s="7">
        <v>20.75</v>
      </c>
      <c r="D104" s="12">
        <f t="shared" si="22"/>
        <v>6.916666666666667</v>
      </c>
      <c r="E104" s="29">
        <f t="shared" si="38"/>
        <v>2460920.9686949169</v>
      </c>
      <c r="F104" s="2">
        <f t="shared" si="23"/>
        <v>2896.1678653275449</v>
      </c>
      <c r="G104" s="2">
        <f t="shared" si="31"/>
        <v>65292.499791915296</v>
      </c>
      <c r="H104" s="2">
        <f t="shared" si="32"/>
        <v>8082.8761091371071</v>
      </c>
      <c r="I104" s="2">
        <f t="shared" si="21"/>
        <v>76271.543766379953</v>
      </c>
      <c r="J104" s="2">
        <f t="shared" si="39"/>
        <v>527544.84438412799</v>
      </c>
      <c r="K104" s="2">
        <f t="shared" si="24"/>
        <v>69373.331729879617</v>
      </c>
      <c r="L104" s="2">
        <f t="shared" si="24"/>
        <v>479832.21113166731</v>
      </c>
      <c r="M104" s="2"/>
      <c r="N104" s="28">
        <f t="shared" si="40"/>
        <v>3230709.5995429596</v>
      </c>
      <c r="O104" s="2">
        <f t="shared" si="33"/>
        <v>3789.6568464615357</v>
      </c>
      <c r="P104" s="2">
        <f t="shared" si="34"/>
        <v>85435.713800048048</v>
      </c>
      <c r="R104">
        <f t="shared" si="35"/>
        <v>83</v>
      </c>
      <c r="S104" s="89">
        <f t="shared" si="25"/>
        <v>0</v>
      </c>
      <c r="T104" s="89">
        <f>IF(AND(S104=0,S103&gt;0),SUM($G104:$H$381),S104)</f>
        <v>0</v>
      </c>
      <c r="U104" s="82">
        <f>SUM(T104:T$381)</f>
        <v>0</v>
      </c>
      <c r="V104" s="68">
        <f>localspline(R104,'BBG rates'!$G$10:$G$27,'BBG rates'!$K$10:$K$27)</f>
        <v>1.0269251303853537</v>
      </c>
      <c r="W104" s="68">
        <f>locallinterp(R104,'BBG rates'!$G$10:$G$27,'BBG rates'!$J$10:$J$27)</f>
        <v>-0.37674999999999997</v>
      </c>
      <c r="X104" s="56">
        <f t="shared" si="36"/>
        <v>-0.37740213113512944</v>
      </c>
      <c r="Y104" s="66">
        <f t="shared" si="26"/>
        <v>0</v>
      </c>
      <c r="Z104" s="72">
        <f t="shared" si="27"/>
        <v>0</v>
      </c>
      <c r="AA104" s="79">
        <f t="shared" si="28"/>
        <v>0</v>
      </c>
      <c r="AB104" s="81">
        <f t="shared" si="37"/>
        <v>0</v>
      </c>
      <c r="AD104" s="95">
        <f>locallinterp(R104,'BBG rates'!$N$10:$N$369,'BBG rates'!$P$10:$P$369)</f>
        <v>7.0330396948089495</v>
      </c>
      <c r="AI104" s="185">
        <f t="shared" si="29"/>
        <v>83</v>
      </c>
      <c r="AJ104" s="127">
        <f>locallinterp(MIN(AI104,CAP_Senior*12),'BBG rates'!$X$24:$X$65,'BBG rates'!$Y$24:$Y$65)</f>
        <v>47.685543492687259</v>
      </c>
      <c r="AK104" s="127">
        <f>locallinterp(MIN(AI104,CAP_CB*12),'BBG rates'!$AA$25:$AA$40,'BBG rates'!$AC$25:$AC$40)</f>
        <v>8.9583333333333339</v>
      </c>
      <c r="AL104" s="144">
        <f t="shared" si="30"/>
        <v>15.541959060423501</v>
      </c>
      <c r="AM104" s="142">
        <f>(SUMPRODUCT(AL104:AL$381,G104:G$381)+SUMPRODUCT(AL104:AL$381,H104:H$381))/12</f>
        <v>3489534.2692334657</v>
      </c>
    </row>
    <row r="105" spans="1:39" x14ac:dyDescent="0.2">
      <c r="A105" s="7">
        <v>84</v>
      </c>
      <c r="B105" s="7">
        <v>42</v>
      </c>
      <c r="C105" s="7">
        <v>21</v>
      </c>
      <c r="D105" s="12">
        <f t="shared" si="22"/>
        <v>7</v>
      </c>
      <c r="E105" s="29">
        <f t="shared" si="38"/>
        <v>2387924.7277164604</v>
      </c>
      <c r="F105" s="2">
        <f t="shared" si="23"/>
        <v>2812.3152384458858</v>
      </c>
      <c r="G105" s="2">
        <f t="shared" si="31"/>
        <v>65153.120464792293</v>
      </c>
      <c r="H105" s="2">
        <f t="shared" si="32"/>
        <v>7843.1205136640492</v>
      </c>
      <c r="I105" s="2">
        <f t="shared" si="21"/>
        <v>75808.556216902231</v>
      </c>
      <c r="J105" s="2">
        <f t="shared" si="39"/>
        <v>530659.89351831563</v>
      </c>
      <c r="K105" s="2">
        <f t="shared" si="24"/>
        <v>68873.51013023383</v>
      </c>
      <c r="L105" s="2">
        <f t="shared" si="24"/>
        <v>482114.57091163687</v>
      </c>
      <c r="M105" s="2"/>
      <c r="N105" s="28">
        <f t="shared" si="40"/>
        <v>3145176.2506855959</v>
      </c>
      <c r="O105" s="2">
        <f t="shared" si="33"/>
        <v>3692.0217891460634</v>
      </c>
      <c r="P105" s="2">
        <f t="shared" si="34"/>
        <v>85533.348857363526</v>
      </c>
      <c r="R105">
        <f t="shared" si="35"/>
        <v>84</v>
      </c>
      <c r="S105" s="89">
        <f t="shared" si="25"/>
        <v>0</v>
      </c>
      <c r="T105" s="89">
        <f>IF(AND(S105=0,S104&gt;0),SUM($G105:$H$381),S105)</f>
        <v>0</v>
      </c>
      <c r="U105" s="82">
        <f>SUM(T105:T$381)</f>
        <v>0</v>
      </c>
      <c r="V105" s="68">
        <f>localspline(R105,'BBG rates'!$G$10:$G$27,'BBG rates'!$K$10:$K$27)</f>
        <v>1.0269678831100464</v>
      </c>
      <c r="W105" s="68">
        <f>locallinterp(R105,'BBG rates'!$G$10:$G$27,'BBG rates'!$J$10:$J$27)</f>
        <v>-0.373</v>
      </c>
      <c r="X105" s="56">
        <f t="shared" si="36"/>
        <v>-0.37363919834243475</v>
      </c>
      <c r="Y105" s="66">
        <f t="shared" si="26"/>
        <v>0</v>
      </c>
      <c r="Z105" s="72">
        <f t="shared" si="27"/>
        <v>0</v>
      </c>
      <c r="AA105" s="79">
        <f t="shared" si="28"/>
        <v>0</v>
      </c>
      <c r="AB105" s="81">
        <f t="shared" si="37"/>
        <v>0</v>
      </c>
      <c r="AD105" s="95">
        <f>locallinterp(R105,'BBG rates'!$N$10:$N$369,'BBG rates'!$P$10:$P$369)</f>
        <v>7.118620351734787</v>
      </c>
      <c r="AI105" s="185">
        <f t="shared" si="29"/>
        <v>84</v>
      </c>
      <c r="AJ105" s="127">
        <f>locallinterp(MIN(AI105,CAP_Senior*12),'BBG rates'!$X$24:$X$65,'BBG rates'!$Y$24:$Y$65)</f>
        <v>47.930129238013173</v>
      </c>
      <c r="AK105" s="127">
        <f>locallinterp(MIN(AI105,CAP_CB*12),'BBG rates'!$AA$25:$AA$40,'BBG rates'!$AC$25:$AC$40)</f>
        <v>9</v>
      </c>
      <c r="AL105" s="144">
        <f t="shared" si="30"/>
        <v>15.618121970462241</v>
      </c>
      <c r="AM105" s="142">
        <f>(SUMPRODUCT(AL105:AL$381,G105:G$381)+SUMPRODUCT(AL105:AL$381,H105:H$381))/12</f>
        <v>3394501.1785420198</v>
      </c>
    </row>
    <row r="106" spans="1:39" x14ac:dyDescent="0.2">
      <c r="A106" s="7">
        <v>85</v>
      </c>
      <c r="B106" s="7">
        <v>42.5</v>
      </c>
      <c r="C106" s="7">
        <v>21.25</v>
      </c>
      <c r="D106" s="12">
        <f t="shared" si="22"/>
        <v>7.083333333333333</v>
      </c>
      <c r="E106" s="29">
        <f t="shared" si="38"/>
        <v>2315306.0839137351</v>
      </c>
      <c r="F106" s="2">
        <f t="shared" si="23"/>
        <v>2728.8958830645342</v>
      </c>
      <c r="G106" s="2">
        <f t="shared" si="31"/>
        <v>65014.038669497473</v>
      </c>
      <c r="H106" s="2">
        <f t="shared" si="32"/>
        <v>7604.6051332281359</v>
      </c>
      <c r="I106" s="2">
        <f t="shared" si="21"/>
        <v>75347.539685790136</v>
      </c>
      <c r="J106" s="2">
        <f t="shared" si="39"/>
        <v>533711.73944101343</v>
      </c>
      <c r="K106" s="2">
        <f t="shared" si="24"/>
        <v>68376.527879384274</v>
      </c>
      <c r="L106" s="2">
        <f t="shared" si="24"/>
        <v>484333.7391456386</v>
      </c>
      <c r="M106" s="2"/>
      <c r="N106" s="28">
        <f t="shared" si="40"/>
        <v>3059545.155194575</v>
      </c>
      <c r="O106" s="2">
        <f t="shared" si="33"/>
        <v>3594.275155488649</v>
      </c>
      <c r="P106" s="2">
        <f t="shared" si="34"/>
        <v>85631.09549102094</v>
      </c>
      <c r="R106">
        <f t="shared" si="35"/>
        <v>85</v>
      </c>
      <c r="S106" s="89">
        <f t="shared" si="25"/>
        <v>0</v>
      </c>
      <c r="T106" s="89">
        <f>IF(AND(S106=0,S105&gt;0),SUM($G106:$H$381),S106)</f>
        <v>0</v>
      </c>
      <c r="U106" s="82">
        <f>SUM(T106:T$381)</f>
        <v>0</v>
      </c>
      <c r="V106" s="68">
        <f>localspline(R106,'BBG rates'!$G$10:$G$27,'BBG rates'!$K$10:$K$27)</f>
        <v>1.0270015419268168</v>
      </c>
      <c r="W106" s="68">
        <f>locallinterp(R106,'BBG rates'!$G$10:$G$27,'BBG rates'!$J$10:$J$27)</f>
        <v>-0.36891666666666667</v>
      </c>
      <c r="X106" s="56">
        <f t="shared" si="36"/>
        <v>-0.36954193029132831</v>
      </c>
      <c r="Y106" s="66">
        <f t="shared" si="26"/>
        <v>0</v>
      </c>
      <c r="Z106" s="72">
        <f t="shared" si="27"/>
        <v>0</v>
      </c>
      <c r="AA106" s="79">
        <f t="shared" si="28"/>
        <v>0</v>
      </c>
      <c r="AB106" s="81">
        <f t="shared" si="37"/>
        <v>0</v>
      </c>
      <c r="AD106" s="95">
        <f>locallinterp(R106,'BBG rates'!$N$10:$N$369,'BBG rates'!$P$10:$P$369)</f>
        <v>7.2042038135620219</v>
      </c>
      <c r="AI106" s="185">
        <f t="shared" si="29"/>
        <v>85</v>
      </c>
      <c r="AJ106" s="127">
        <f>locallinterp(MIN(AI106,CAP_Senior*12),'BBG rates'!$X$24:$X$65,'BBG rates'!$Y$24:$Y$65)</f>
        <v>48.141999047644084</v>
      </c>
      <c r="AK106" s="127">
        <f>locallinterp(MIN(AI106,CAP_CB*12),'BBG rates'!$AA$25:$AA$40,'BBG rates'!$AC$25:$AC$40)</f>
        <v>9.0166666666666657</v>
      </c>
      <c r="AL106" s="144">
        <f t="shared" si="30"/>
        <v>15.667973171432827</v>
      </c>
      <c r="AM106" s="142">
        <f>(SUMPRODUCT(AL106:AL$381,G106:G$381)+SUMPRODUCT(AL106:AL$381,H106:H$381))/12</f>
        <v>3299495.8289597873</v>
      </c>
    </row>
    <row r="107" spans="1:39" x14ac:dyDescent="0.2">
      <c r="A107" s="7">
        <v>86</v>
      </c>
      <c r="B107" s="7">
        <v>43</v>
      </c>
      <c r="C107" s="7">
        <v>21.5</v>
      </c>
      <c r="D107" s="12">
        <f t="shared" si="22"/>
        <v>7.166666666666667</v>
      </c>
      <c r="E107" s="29">
        <f t="shared" si="38"/>
        <v>2243063.5052071176</v>
      </c>
      <c r="F107" s="2">
        <f t="shared" si="23"/>
        <v>2645.908041862147</v>
      </c>
      <c r="G107" s="2">
        <f t="shared" si="31"/>
        <v>64875.253770892246</v>
      </c>
      <c r="H107" s="2">
        <f t="shared" si="32"/>
        <v>7367.3249357255536</v>
      </c>
      <c r="I107" s="2">
        <f t="shared" si="21"/>
        <v>74888.486748479947</v>
      </c>
      <c r="J107" s="2">
        <f t="shared" si="39"/>
        <v>536700.82169743965</v>
      </c>
      <c r="K107" s="2">
        <f t="shared" si="24"/>
        <v>67882.37037474403</v>
      </c>
      <c r="L107" s="2">
        <f t="shared" si="24"/>
        <v>486490.32101899892</v>
      </c>
      <c r="M107" s="2"/>
      <c r="N107" s="28">
        <f t="shared" si="40"/>
        <v>2973816.2013660464</v>
      </c>
      <c r="O107" s="2">
        <f t="shared" si="33"/>
        <v>3496.416817980994</v>
      </c>
      <c r="P107" s="2">
        <f t="shared" si="34"/>
        <v>85728.953828528596</v>
      </c>
      <c r="R107">
        <f t="shared" si="35"/>
        <v>86</v>
      </c>
      <c r="S107" s="89">
        <f t="shared" si="25"/>
        <v>0</v>
      </c>
      <c r="T107" s="89">
        <f>IF(AND(S107=0,S106&gt;0),SUM($G107:$H$381),S107)</f>
        <v>0</v>
      </c>
      <c r="U107" s="82">
        <f>SUM(T107:T$381)</f>
        <v>0</v>
      </c>
      <c r="V107" s="68">
        <f>localspline(R107,'BBG rates'!$G$10:$G$27,'BBG rates'!$K$10:$K$27)</f>
        <v>1.027026140195449</v>
      </c>
      <c r="W107" s="68">
        <f>locallinterp(R107,'BBG rates'!$G$10:$G$27,'BBG rates'!$J$10:$J$27)</f>
        <v>-0.36483333333333334</v>
      </c>
      <c r="X107" s="56">
        <f t="shared" si="36"/>
        <v>-0.36544481616829216</v>
      </c>
      <c r="Y107" s="66">
        <f t="shared" si="26"/>
        <v>0</v>
      </c>
      <c r="Z107" s="72">
        <f t="shared" si="27"/>
        <v>0</v>
      </c>
      <c r="AA107" s="79">
        <f t="shared" si="28"/>
        <v>0</v>
      </c>
      <c r="AB107" s="81">
        <f t="shared" si="37"/>
        <v>0</v>
      </c>
      <c r="AD107" s="95">
        <f>locallinterp(R107,'BBG rates'!$N$10:$N$369,'BBG rates'!$P$10:$P$369)</f>
        <v>7.2897893252449757</v>
      </c>
      <c r="AI107" s="185">
        <f t="shared" si="29"/>
        <v>86</v>
      </c>
      <c r="AJ107" s="127">
        <f>locallinterp(MIN(AI107,CAP_Senior*12),'BBG rates'!$X$24:$X$65,'BBG rates'!$Y$24:$Y$65)</f>
        <v>48.353868857274989</v>
      </c>
      <c r="AK107" s="127">
        <f>locallinterp(MIN(AI107,CAP_CB*12),'BBG rates'!$AA$25:$AA$40,'BBG rates'!$AC$25:$AC$40)</f>
        <v>9.0333333333333332</v>
      </c>
      <c r="AL107" s="144">
        <f t="shared" si="30"/>
        <v>15.717824372403417</v>
      </c>
      <c r="AM107" s="142">
        <f>(SUMPRODUCT(AL107:AL$381,G107:G$381)+SUMPRODUCT(AL107:AL$381,H107:H$381))/12</f>
        <v>3204680.2487225421</v>
      </c>
    </row>
    <row r="108" spans="1:39" x14ac:dyDescent="0.2">
      <c r="A108" s="7">
        <v>87</v>
      </c>
      <c r="B108" s="7">
        <v>43.5</v>
      </c>
      <c r="C108" s="7">
        <v>21.75</v>
      </c>
      <c r="D108" s="12">
        <f t="shared" si="22"/>
        <v>7.25</v>
      </c>
      <c r="E108" s="29">
        <f t="shared" si="38"/>
        <v>2171195.4651643229</v>
      </c>
      <c r="F108" s="2">
        <f t="shared" si="23"/>
        <v>2563.3499639938473</v>
      </c>
      <c r="G108" s="2">
        <f t="shared" si="31"/>
        <v>64736.76513519384</v>
      </c>
      <c r="H108" s="2">
        <f t="shared" si="32"/>
        <v>7131.2749076011314</v>
      </c>
      <c r="I108" s="2">
        <f t="shared" si="21"/>
        <v>74431.390006788832</v>
      </c>
      <c r="J108" s="2">
        <f t="shared" si="39"/>
        <v>539627.57754921902</v>
      </c>
      <c r="K108" s="2">
        <f t="shared" si="24"/>
        <v>67391.023084944216</v>
      </c>
      <c r="L108" s="2">
        <f t="shared" si="24"/>
        <v>488584.91736584558</v>
      </c>
      <c r="M108" s="2"/>
      <c r="N108" s="28">
        <f t="shared" si="40"/>
        <v>2887989.277368506</v>
      </c>
      <c r="O108" s="2">
        <f t="shared" si="33"/>
        <v>3398.4466489690835</v>
      </c>
      <c r="P108" s="2">
        <f t="shared" si="34"/>
        <v>85826.923997540493</v>
      </c>
      <c r="R108">
        <f t="shared" si="35"/>
        <v>87</v>
      </c>
      <c r="S108" s="89">
        <f t="shared" si="25"/>
        <v>0</v>
      </c>
      <c r="T108" s="89">
        <f>IF(AND(S108=0,S107&gt;0),SUM($G108:$H$381),S108)</f>
        <v>0</v>
      </c>
      <c r="U108" s="82">
        <f>SUM(T108:T$381)</f>
        <v>0</v>
      </c>
      <c r="V108" s="68">
        <f>localspline(R108,'BBG rates'!$G$10:$G$27,'BBG rates'!$K$10:$K$27)</f>
        <v>1.0270419326415663</v>
      </c>
      <c r="W108" s="68">
        <f>locallinterp(R108,'BBG rates'!$G$10:$G$27,'BBG rates'!$J$10:$J$27)</f>
        <v>-0.36075000000000002</v>
      </c>
      <c r="X108" s="56">
        <f t="shared" si="36"/>
        <v>-0.36134785596120267</v>
      </c>
      <c r="Y108" s="66">
        <f t="shared" si="26"/>
        <v>0</v>
      </c>
      <c r="Z108" s="72">
        <f t="shared" si="27"/>
        <v>0</v>
      </c>
      <c r="AA108" s="79">
        <f t="shared" si="28"/>
        <v>0</v>
      </c>
      <c r="AB108" s="81">
        <f t="shared" si="37"/>
        <v>0</v>
      </c>
      <c r="AD108" s="95">
        <f>locallinterp(R108,'BBG rates'!$N$10:$N$369,'BBG rates'!$P$10:$P$369)</f>
        <v>7.3753761529651065</v>
      </c>
      <c r="AI108" s="185">
        <f t="shared" si="29"/>
        <v>87</v>
      </c>
      <c r="AJ108" s="127">
        <f>locallinterp(MIN(AI108,CAP_Senior*12),'BBG rates'!$X$24:$X$65,'BBG rates'!$Y$24:$Y$65)</f>
        <v>48.565738666905901</v>
      </c>
      <c r="AK108" s="127">
        <f>locallinterp(MIN(AI108,CAP_CB*12),'BBG rates'!$AA$25:$AA$40,'BBG rates'!$AC$25:$AC$40)</f>
        <v>9.0500000000000007</v>
      </c>
      <c r="AL108" s="144">
        <f t="shared" si="30"/>
        <v>15.767675573374003</v>
      </c>
      <c r="AM108" s="142">
        <f>(SUMPRODUCT(AL108:AL$381,G108:G$381)+SUMPRODUCT(AL108:AL$381,H108:H$381))/12</f>
        <v>3110055.5683625299</v>
      </c>
    </row>
    <row r="109" spans="1:39" x14ac:dyDescent="0.2">
      <c r="A109" s="7">
        <v>88</v>
      </c>
      <c r="B109" s="7">
        <v>44</v>
      </c>
      <c r="C109" s="7">
        <v>22</v>
      </c>
      <c r="D109" s="12">
        <f t="shared" si="22"/>
        <v>7.333333333333333</v>
      </c>
      <c r="E109" s="29">
        <f t="shared" si="38"/>
        <v>2099700.4429805675</v>
      </c>
      <c r="F109" s="2">
        <f t="shared" si="23"/>
        <v>2481.2199050684781</v>
      </c>
      <c r="G109" s="2">
        <f t="shared" si="31"/>
        <v>64598.572129972454</v>
      </c>
      <c r="H109" s="2">
        <f t="shared" si="32"/>
        <v>6896.4500537831846</v>
      </c>
      <c r="I109" s="2">
        <f t="shared" si="21"/>
        <v>73976.242088824103</v>
      </c>
      <c r="J109" s="2">
        <f t="shared" si="39"/>
        <v>542492.44198471005</v>
      </c>
      <c r="K109" s="2">
        <f t="shared" si="24"/>
        <v>66902.471549497728</v>
      </c>
      <c r="L109" s="2">
        <f t="shared" si="24"/>
        <v>490618.1246963166</v>
      </c>
      <c r="M109" s="2"/>
      <c r="N109" s="28">
        <f>IF($A109&lt;=$I$8,N108-P109,0)</f>
        <v>2802064.2712426493</v>
      </c>
      <c r="O109" s="2">
        <f t="shared" si="33"/>
        <v>3300.3645206530223</v>
      </c>
      <c r="P109" s="2">
        <f t="shared" si="34"/>
        <v>85925.006125856569</v>
      </c>
      <c r="R109">
        <f t="shared" si="35"/>
        <v>88</v>
      </c>
      <c r="S109" s="89">
        <f t="shared" si="25"/>
        <v>0</v>
      </c>
      <c r="T109" s="89">
        <f>IF(AND(S109=0,S108&gt;0),SUM($G109:$H$381),S109)</f>
        <v>0</v>
      </c>
      <c r="U109" s="82">
        <f>SUM(T109:T$381)</f>
        <v>0</v>
      </c>
      <c r="V109" s="68">
        <f>localspline(R109,'BBG rates'!$G$10:$G$27,'BBG rates'!$K$10:$K$27)</f>
        <v>1.0270490548348716</v>
      </c>
      <c r="W109" s="68">
        <f>locallinterp(R109,'BBG rates'!$G$10:$G$27,'BBG rates'!$J$10:$J$27)</f>
        <v>-0.35666666666666669</v>
      </c>
      <c r="X109" s="56">
        <f t="shared" si="36"/>
        <v>-0.35725104965780297</v>
      </c>
      <c r="Y109" s="66">
        <f t="shared" si="26"/>
        <v>0</v>
      </c>
      <c r="Z109" s="72">
        <f t="shared" si="27"/>
        <v>0</v>
      </c>
      <c r="AA109" s="79">
        <f t="shared" si="28"/>
        <v>0</v>
      </c>
      <c r="AB109" s="81">
        <f t="shared" si="37"/>
        <v>0</v>
      </c>
      <c r="AD109" s="95">
        <f>locallinterp(R109,'BBG rates'!$N$10:$N$369,'BBG rates'!$P$10:$P$369)</f>
        <v>7.4609635742013456</v>
      </c>
      <c r="AI109" s="185">
        <f t="shared" si="29"/>
        <v>88</v>
      </c>
      <c r="AJ109" s="127">
        <f>locallinterp(MIN(AI109,CAP_Senior*12),'BBG rates'!$X$24:$X$65,'BBG rates'!$Y$24:$Y$65)</f>
        <v>48.777608476536805</v>
      </c>
      <c r="AK109" s="127">
        <f>locallinterp(MIN(AI109,CAP_CB*12),'BBG rates'!$AA$25:$AA$40,'BBG rates'!$AC$25:$AC$40)</f>
        <v>9.0666666666666664</v>
      </c>
      <c r="AL109" s="144">
        <f t="shared" si="30"/>
        <v>15.817526774344589</v>
      </c>
      <c r="AM109" s="142">
        <f>(SUMPRODUCT(AL109:AL$381,G109:G$381)+SUMPRODUCT(AL109:AL$381,H109:H$381))/12</f>
        <v>3015622.9067384419</v>
      </c>
    </row>
    <row r="110" spans="1:39" x14ac:dyDescent="0.2">
      <c r="A110" s="7">
        <v>89</v>
      </c>
      <c r="B110" s="7">
        <v>44.5</v>
      </c>
      <c r="C110" s="7">
        <v>22.25</v>
      </c>
      <c r="D110" s="12">
        <f t="shared" si="22"/>
        <v>7.416666666666667</v>
      </c>
      <c r="E110" s="29">
        <f t="shared" si="38"/>
        <v>2028576.9234588007</v>
      </c>
      <c r="F110" s="2">
        <f t="shared" si="23"/>
        <v>2399.5161271259331</v>
      </c>
      <c r="G110" s="2">
        <f t="shared" si="31"/>
        <v>64460.674124148252</v>
      </c>
      <c r="H110" s="2">
        <f t="shared" si="32"/>
        <v>6662.8453976185829</v>
      </c>
      <c r="I110" s="2">
        <f t="shared" si="21"/>
        <v>73523.035648892765</v>
      </c>
      <c r="J110" s="2">
        <f t="shared" si="39"/>
        <v>545295.84772928804</v>
      </c>
      <c r="K110" s="2">
        <f t="shared" si="24"/>
        <v>66416.701378464277</v>
      </c>
      <c r="L110" s="2">
        <f t="shared" si="24"/>
        <v>492590.53522361006</v>
      </c>
      <c r="M110" s="2"/>
      <c r="N110" s="28">
        <f t="shared" si="40"/>
        <v>2716041.0709012267</v>
      </c>
      <c r="O110" s="2">
        <f t="shared" si="33"/>
        <v>3202.1703050868659</v>
      </c>
      <c r="P110" s="2">
        <f t="shared" si="34"/>
        <v>86023.200341422722</v>
      </c>
      <c r="R110">
        <f t="shared" si="35"/>
        <v>89</v>
      </c>
      <c r="S110" s="89">
        <f t="shared" si="25"/>
        <v>0</v>
      </c>
      <c r="T110" s="89">
        <f>IF(AND(S110=0,S109&gt;0),SUM($G110:$H$381),S110)</f>
        <v>0</v>
      </c>
      <c r="U110" s="82">
        <f>SUM(T110:T$381)</f>
        <v>0</v>
      </c>
      <c r="V110" s="68">
        <f>localspline(R110,'BBG rates'!$G$10:$G$27,'BBG rates'!$K$10:$K$27)</f>
        <v>1.0270474635115292</v>
      </c>
      <c r="W110" s="68">
        <f>locallinterp(R110,'BBG rates'!$G$10:$G$27,'BBG rates'!$J$10:$J$27)</f>
        <v>-0.35258333333333336</v>
      </c>
      <c r="X110" s="56">
        <f t="shared" si="36"/>
        <v>-0.35315439724623587</v>
      </c>
      <c r="Y110" s="66">
        <f t="shared" si="26"/>
        <v>0</v>
      </c>
      <c r="Z110" s="72">
        <f t="shared" si="27"/>
        <v>0</v>
      </c>
      <c r="AA110" s="79">
        <f t="shared" si="28"/>
        <v>0</v>
      </c>
      <c r="AB110" s="81">
        <f t="shared" si="37"/>
        <v>0</v>
      </c>
      <c r="AD110" s="95">
        <f>locallinterp(R110,'BBG rates'!$N$10:$N$369,'BBG rates'!$P$10:$P$369)</f>
        <v>7.5465508628273064</v>
      </c>
      <c r="AI110" s="185">
        <f t="shared" si="29"/>
        <v>89</v>
      </c>
      <c r="AJ110" s="127">
        <f>locallinterp(MIN(AI110,CAP_Senior*12),'BBG rates'!$X$24:$X$65,'BBG rates'!$Y$24:$Y$65)</f>
        <v>48.989478286167717</v>
      </c>
      <c r="AK110" s="127">
        <f>locallinterp(MIN(AI110,CAP_CB*12),'BBG rates'!$AA$25:$AA$40,'BBG rates'!$AC$25:$AC$40)</f>
        <v>9.0833333333333321</v>
      </c>
      <c r="AL110" s="144">
        <f t="shared" si="30"/>
        <v>15.867377975315179</v>
      </c>
      <c r="AM110" s="142">
        <f>(SUMPRODUCT(AL110:AL$381,G110:G$381)+SUMPRODUCT(AL110:AL$381,H110:H$381))/12</f>
        <v>2921383.3711031168</v>
      </c>
    </row>
    <row r="111" spans="1:39" x14ac:dyDescent="0.2">
      <c r="A111" s="7">
        <v>90</v>
      </c>
      <c r="B111" s="7">
        <v>45</v>
      </c>
      <c r="C111" s="7">
        <v>22.5</v>
      </c>
      <c r="D111" s="12">
        <f t="shared" si="22"/>
        <v>7.5</v>
      </c>
      <c r="E111" s="29">
        <f t="shared" si="38"/>
        <v>1957823.396990004</v>
      </c>
      <c r="F111" s="2">
        <f t="shared" si="23"/>
        <v>2318.2368986145661</v>
      </c>
      <c r="G111" s="2">
        <f t="shared" si="31"/>
        <v>64323.070487988633</v>
      </c>
      <c r="H111" s="2">
        <f t="shared" si="32"/>
        <v>6430.4559808080448</v>
      </c>
      <c r="I111" s="2">
        <f t="shared" si="21"/>
        <v>73071.763367411244</v>
      </c>
      <c r="J111" s="2">
        <f t="shared" si="39"/>
        <v>548038.22525558434</v>
      </c>
      <c r="K111" s="2">
        <f t="shared" si="24"/>
        <v>65933.698252117072</v>
      </c>
      <c r="L111" s="2">
        <f t="shared" si="24"/>
        <v>494502.73689087806</v>
      </c>
      <c r="M111" s="2"/>
      <c r="N111" s="28">
        <f t="shared" si="40"/>
        <v>2629919.5641288958</v>
      </c>
      <c r="O111" s="2">
        <f t="shared" si="33"/>
        <v>3103.8638741784553</v>
      </c>
      <c r="P111" s="2">
        <f t="shared" si="34"/>
        <v>86121.506772331122</v>
      </c>
      <c r="R111">
        <f t="shared" si="35"/>
        <v>90</v>
      </c>
      <c r="S111" s="89">
        <f t="shared" si="25"/>
        <v>0</v>
      </c>
      <c r="T111" s="89">
        <f>IF(AND(S111=0,S110&gt;0),SUM($G111:$H$381),S111)</f>
        <v>0</v>
      </c>
      <c r="U111" s="82">
        <f>SUM(T111:T$381)</f>
        <v>0</v>
      </c>
      <c r="V111" s="68">
        <f>localspline(R111,'BBG rates'!$G$10:$G$27,'BBG rates'!$K$10:$K$27)</f>
        <v>1.0270374730312142</v>
      </c>
      <c r="W111" s="68">
        <f>locallinterp(R111,'BBG rates'!$G$10:$G$27,'BBG rates'!$J$10:$J$27)</f>
        <v>-0.34850000000000003</v>
      </c>
      <c r="X111" s="56">
        <f t="shared" si="36"/>
        <v>-0.34905789871437776</v>
      </c>
      <c r="Y111" s="66">
        <f t="shared" si="26"/>
        <v>0</v>
      </c>
      <c r="Z111" s="72">
        <f t="shared" si="27"/>
        <v>0</v>
      </c>
      <c r="AA111" s="79">
        <f t="shared" si="28"/>
        <v>0</v>
      </c>
      <c r="AB111" s="81">
        <f t="shared" si="37"/>
        <v>0</v>
      </c>
      <c r="AD111" s="95">
        <f>locallinterp(R111,'BBG rates'!$N$10:$N$369,'BBG rates'!$P$10:$P$369)</f>
        <v>7.6321373189132409</v>
      </c>
      <c r="AI111" s="185">
        <f t="shared" si="29"/>
        <v>90</v>
      </c>
      <c r="AJ111" s="127">
        <f>locallinterp(MIN(AI111,CAP_Senior*12),'BBG rates'!$X$24:$X$65,'BBG rates'!$Y$24:$Y$65)</f>
        <v>49.201348095798622</v>
      </c>
      <c r="AK111" s="127">
        <f>locallinterp(MIN(AI111,CAP_CB*12),'BBG rates'!$AA$25:$AA$40,'BBG rates'!$AC$25:$AC$40)</f>
        <v>9.1</v>
      </c>
      <c r="AL111" s="144">
        <f t="shared" si="30"/>
        <v>15.917229176285765</v>
      </c>
      <c r="AM111" s="142">
        <f>(SUMPRODUCT(AL111:AL$381,G111:G$381)+SUMPRODUCT(AL111:AL$381,H111:H$381))/12</f>
        <v>2827338.057170901</v>
      </c>
    </row>
    <row r="112" spans="1:39" x14ac:dyDescent="0.2">
      <c r="A112" s="7">
        <v>91</v>
      </c>
      <c r="B112" s="7">
        <v>45.5</v>
      </c>
      <c r="C112" s="7">
        <v>22.75</v>
      </c>
      <c r="D112" s="12">
        <f t="shared" si="22"/>
        <v>7.583333333333333</v>
      </c>
      <c r="E112" s="29">
        <f t="shared" si="38"/>
        <v>1887438.359533557</v>
      </c>
      <c r="F112" s="2">
        <f t="shared" si="23"/>
        <v>2237.3804943686773</v>
      </c>
      <c r="G112" s="2">
        <f t="shared" si="31"/>
        <v>64185.760593105268</v>
      </c>
      <c r="H112" s="2">
        <f t="shared" si="32"/>
        <v>6199.2768633416499</v>
      </c>
      <c r="I112" s="2">
        <f t="shared" si="21"/>
        <v>72622.417950815608</v>
      </c>
      <c r="J112" s="2">
        <f t="shared" si="39"/>
        <v>550720.00279368507</v>
      </c>
      <c r="K112" s="2">
        <f t="shared" si="24"/>
        <v>65453.447920611121</v>
      </c>
      <c r="L112" s="2">
        <f t="shared" si="24"/>
        <v>496355.31339796772</v>
      </c>
      <c r="M112" s="2"/>
      <c r="N112" s="28">
        <f t="shared" si="40"/>
        <v>2543699.6385820755</v>
      </c>
      <c r="O112" s="2">
        <f t="shared" si="33"/>
        <v>3005.4450996892479</v>
      </c>
      <c r="P112" s="2">
        <f t="shared" si="34"/>
        <v>86219.925546820348</v>
      </c>
      <c r="R112">
        <f t="shared" si="35"/>
        <v>91</v>
      </c>
      <c r="S112" s="89">
        <f t="shared" si="25"/>
        <v>0</v>
      </c>
      <c r="T112" s="89">
        <f>IF(AND(S112=0,S111&gt;0),SUM($G112:$H$381),S112)</f>
        <v>0</v>
      </c>
      <c r="U112" s="82">
        <f>SUM(T112:T$381)</f>
        <v>0</v>
      </c>
      <c r="V112" s="68">
        <f>localspline(R112,'BBG rates'!$G$10:$G$27,'BBG rates'!$K$10:$K$27)</f>
        <v>1.0270191295380109</v>
      </c>
      <c r="W112" s="68">
        <f>locallinterp(R112,'BBG rates'!$G$10:$G$27,'BBG rates'!$J$10:$J$27)</f>
        <v>-0.34441666666666665</v>
      </c>
      <c r="X112" s="56">
        <f t="shared" si="36"/>
        <v>-0.34496155404997175</v>
      </c>
      <c r="Y112" s="66">
        <f t="shared" si="26"/>
        <v>0</v>
      </c>
      <c r="Z112" s="72">
        <f t="shared" si="27"/>
        <v>0</v>
      </c>
      <c r="AA112" s="79">
        <f t="shared" si="28"/>
        <v>0</v>
      </c>
      <c r="AB112" s="81">
        <f t="shared" si="37"/>
        <v>0</v>
      </c>
      <c r="AD112" s="95">
        <f>locallinterp(R112,'BBG rates'!$N$10:$N$369,'BBG rates'!$P$10:$P$369)</f>
        <v>7.7177222463747421</v>
      </c>
      <c r="AI112" s="185">
        <f t="shared" si="29"/>
        <v>91</v>
      </c>
      <c r="AJ112" s="127">
        <f>locallinterp(MIN(AI112,CAP_Senior*12),'BBG rates'!$X$24:$X$65,'BBG rates'!$Y$24:$Y$65)</f>
        <v>49.413217905429534</v>
      </c>
      <c r="AK112" s="127">
        <f>locallinterp(MIN(AI112,CAP_CB*12),'BBG rates'!$AA$25:$AA$40,'BBG rates'!$AC$25:$AC$40)</f>
        <v>9.1166666666666671</v>
      </c>
      <c r="AL112" s="144">
        <f t="shared" si="30"/>
        <v>15.967080377256355</v>
      </c>
      <c r="AM112" s="142">
        <f>(SUMPRODUCT(AL112:AL$381,G112:G$381)+SUMPRODUCT(AL112:AL$381,H112:H$381))/12</f>
        <v>2733488.0491847144</v>
      </c>
    </row>
    <row r="113" spans="1:39" x14ac:dyDescent="0.2">
      <c r="A113" s="7">
        <v>92</v>
      </c>
      <c r="B113" s="7">
        <v>46</v>
      </c>
      <c r="C113" s="7">
        <v>23</v>
      </c>
      <c r="D113" s="12">
        <f t="shared" si="22"/>
        <v>7.666666666666667</v>
      </c>
      <c r="E113" s="29">
        <f t="shared" si="38"/>
        <v>1817420.3125976713</v>
      </c>
      <c r="F113" s="2">
        <f t="shared" si="23"/>
        <v>2156.9451955860732</v>
      </c>
      <c r="G113" s="2">
        <f t="shared" si="31"/>
        <v>64048.74381245119</v>
      </c>
      <c r="H113" s="2">
        <f t="shared" si="32"/>
        <v>5969.3031234345754</v>
      </c>
      <c r="I113" s="2">
        <f t="shared" si="21"/>
        <v>72174.992131471838</v>
      </c>
      <c r="J113" s="2">
        <f t="shared" si="39"/>
        <v>553341.60634128412</v>
      </c>
      <c r="K113" s="2">
        <f t="shared" si="24"/>
        <v>64975.936203652753</v>
      </c>
      <c r="L113" s="2">
        <f t="shared" si="24"/>
        <v>498148.84422800445</v>
      </c>
      <c r="M113" s="2"/>
      <c r="N113" s="28">
        <f t="shared" si="40"/>
        <v>2457381.1817887998</v>
      </c>
      <c r="O113" s="2">
        <f t="shared" si="33"/>
        <v>2906.9138532341522</v>
      </c>
      <c r="P113" s="2">
        <f t="shared" si="34"/>
        <v>86318.456793275443</v>
      </c>
      <c r="R113">
        <f t="shared" si="35"/>
        <v>92</v>
      </c>
      <c r="S113" s="89">
        <f t="shared" si="25"/>
        <v>0</v>
      </c>
      <c r="T113" s="89">
        <f>IF(AND(S113=0,S112&gt;0),SUM($G113:$H$381),S113)</f>
        <v>0</v>
      </c>
      <c r="U113" s="82">
        <f>SUM(T113:T$381)</f>
        <v>0</v>
      </c>
      <c r="V113" s="68">
        <f>localspline(R113,'BBG rates'!$G$10:$G$27,'BBG rates'!$K$10:$K$27)</f>
        <v>1.0269926579937489</v>
      </c>
      <c r="W113" s="68">
        <f>locallinterp(R113,'BBG rates'!$G$10:$G$27,'BBG rates'!$J$10:$J$27)</f>
        <v>-0.34033333333333332</v>
      </c>
      <c r="X113" s="56">
        <f t="shared" si="36"/>
        <v>-0.34086536324116068</v>
      </c>
      <c r="Y113" s="66">
        <f t="shared" si="26"/>
        <v>0</v>
      </c>
      <c r="Z113" s="72">
        <f t="shared" si="27"/>
        <v>0</v>
      </c>
      <c r="AA113" s="79">
        <f t="shared" si="28"/>
        <v>0</v>
      </c>
      <c r="AB113" s="81">
        <f t="shared" si="37"/>
        <v>0</v>
      </c>
      <c r="AD113" s="95">
        <f>locallinterp(R113,'BBG rates'!$N$10:$N$369,'BBG rates'!$P$10:$P$369)</f>
        <v>7.8033049678742215</v>
      </c>
      <c r="AI113" s="185">
        <f t="shared" si="29"/>
        <v>92</v>
      </c>
      <c r="AJ113" s="127">
        <f>locallinterp(MIN(AI113,CAP_Senior*12),'BBG rates'!$X$24:$X$65,'BBG rates'!$Y$24:$Y$65)</f>
        <v>49.625087715060445</v>
      </c>
      <c r="AK113" s="127">
        <f>locallinterp(MIN(AI113,CAP_CB*12),'BBG rates'!$AA$25:$AA$40,'BBG rates'!$AC$25:$AC$40)</f>
        <v>9.1333333333333329</v>
      </c>
      <c r="AL113" s="144">
        <f t="shared" si="30"/>
        <v>16.016931578226941</v>
      </c>
      <c r="AM113" s="142">
        <f>(SUMPRODUCT(AL113:AL$381,G113:G$381)+SUMPRODUCT(AL113:AL$381,H113:H$381))/12</f>
        <v>2639834.4199827746</v>
      </c>
    </row>
    <row r="114" spans="1:39" x14ac:dyDescent="0.2">
      <c r="A114" s="7">
        <v>93</v>
      </c>
      <c r="B114" s="7">
        <v>46.5</v>
      </c>
      <c r="C114" s="7">
        <v>23.25</v>
      </c>
      <c r="D114" s="12">
        <f t="shared" si="22"/>
        <v>7.75</v>
      </c>
      <c r="E114" s="29">
        <f t="shared" si="38"/>
        <v>1747767.7632198902</v>
      </c>
      <c r="F114" s="2">
        <f t="shared" si="23"/>
        <v>2076.9292898057111</v>
      </c>
      <c r="G114" s="2">
        <f t="shared" si="31"/>
        <v>63912.019520318056</v>
      </c>
      <c r="H114" s="2">
        <f t="shared" si="32"/>
        <v>5740.5298574630442</v>
      </c>
      <c r="I114" s="2">
        <f t="shared" si="21"/>
        <v>71729.478667586809</v>
      </c>
      <c r="J114" s="2">
        <f t="shared" si="39"/>
        <v>555903.45967379771</v>
      </c>
      <c r="K114" s="2">
        <f t="shared" si="24"/>
        <v>64501.148990171176</v>
      </c>
      <c r="L114" s="2">
        <f t="shared" si="24"/>
        <v>499883.90467382659</v>
      </c>
      <c r="M114" s="2"/>
      <c r="N114" s="28">
        <f t="shared" si="40"/>
        <v>2370964.0811485718</v>
      </c>
      <c r="O114" s="2">
        <f t="shared" si="33"/>
        <v>2808.2700062813583</v>
      </c>
      <c r="P114" s="2">
        <f t="shared" si="34"/>
        <v>86417.100640228236</v>
      </c>
      <c r="R114">
        <f t="shared" si="35"/>
        <v>93</v>
      </c>
      <c r="S114" s="89">
        <f t="shared" si="25"/>
        <v>0</v>
      </c>
      <c r="T114" s="89">
        <f>IF(AND(S114=0,S113&gt;0),SUM($G114:$H$381),S114)</f>
        <v>0</v>
      </c>
      <c r="U114" s="82">
        <f>SUM(T114:T$381)</f>
        <v>0</v>
      </c>
      <c r="V114" s="68">
        <f>localspline(R114,'BBG rates'!$G$10:$G$27,'BBG rates'!$K$10:$K$27)</f>
        <v>1.0269580747320219</v>
      </c>
      <c r="W114" s="68">
        <f>locallinterp(R114,'BBG rates'!$G$10:$G$27,'BBG rates'!$J$10:$J$27)</f>
        <v>-0.33624999999999999</v>
      </c>
      <c r="X114" s="56">
        <f t="shared" si="36"/>
        <v>-0.33676932627555445</v>
      </c>
      <c r="Y114" s="66">
        <f t="shared" si="26"/>
        <v>0</v>
      </c>
      <c r="Z114" s="72">
        <f t="shared" si="27"/>
        <v>0</v>
      </c>
      <c r="AA114" s="79">
        <f t="shared" si="28"/>
        <v>0</v>
      </c>
      <c r="AB114" s="81">
        <f t="shared" si="37"/>
        <v>0</v>
      </c>
      <c r="AD114" s="95">
        <f>locallinterp(R114,'BBG rates'!$N$10:$N$369,'BBG rates'!$P$10:$P$369)</f>
        <v>7.8888848074352236</v>
      </c>
      <c r="AI114" s="185">
        <f t="shared" si="29"/>
        <v>93</v>
      </c>
      <c r="AJ114" s="127">
        <f>locallinterp(MIN(AI114,CAP_Senior*12),'BBG rates'!$X$24:$X$65,'BBG rates'!$Y$24:$Y$65)</f>
        <v>49.83695752469135</v>
      </c>
      <c r="AK114" s="127">
        <f>locallinterp(MIN(AI114,CAP_CB*12),'BBG rates'!$AA$25:$AA$40,'BBG rates'!$AC$25:$AC$40)</f>
        <v>9.1499999999999986</v>
      </c>
      <c r="AL114" s="144">
        <f t="shared" si="30"/>
        <v>16.066782779197528</v>
      </c>
      <c r="AM114" s="142">
        <f>(SUMPRODUCT(AL114:AL$381,G114:G$381)+SUMPRODUCT(AL114:AL$381,H114:H$381))/12</f>
        <v>2546378.2310650102</v>
      </c>
    </row>
    <row r="115" spans="1:39" x14ac:dyDescent="0.2">
      <c r="A115" s="7">
        <v>94</v>
      </c>
      <c r="B115" s="7">
        <v>47</v>
      </c>
      <c r="C115" s="7">
        <v>23.5</v>
      </c>
      <c r="D115" s="12">
        <f t="shared" si="22"/>
        <v>7.833333333333333</v>
      </c>
      <c r="E115" s="29">
        <f t="shared" si="38"/>
        <v>1678479.2239476563</v>
      </c>
      <c r="F115" s="2">
        <f t="shared" si="23"/>
        <v>1997.3310708854094</v>
      </c>
      <c r="G115" s="2">
        <f t="shared" si="31"/>
        <v>63775.587092333153</v>
      </c>
      <c r="H115" s="2">
        <f t="shared" si="32"/>
        <v>5512.9521799005042</v>
      </c>
      <c r="I115" s="2">
        <f t="shared" si="21"/>
        <v>71285.870343119066</v>
      </c>
      <c r="J115" s="2">
        <f t="shared" si="39"/>
        <v>558405.98435443267</v>
      </c>
      <c r="K115" s="2">
        <f t="shared" si="24"/>
        <v>64029.072237991102</v>
      </c>
      <c r="L115" s="2">
        <f t="shared" si="24"/>
        <v>501561.06586426363</v>
      </c>
      <c r="M115" s="2"/>
      <c r="N115" s="28">
        <f t="shared" si="40"/>
        <v>2284448.2239322145</v>
      </c>
      <c r="O115" s="2">
        <f t="shared" si="33"/>
        <v>2709.5134301521744</v>
      </c>
      <c r="P115" s="2">
        <f t="shared" si="34"/>
        <v>86515.857216357414</v>
      </c>
      <c r="R115">
        <f t="shared" si="35"/>
        <v>94</v>
      </c>
      <c r="S115" s="89">
        <f t="shared" si="25"/>
        <v>0</v>
      </c>
      <c r="T115" s="89">
        <f>IF(AND(S115=0,S114&gt;0),SUM($G115:$H$381),S115)</f>
        <v>0</v>
      </c>
      <c r="U115" s="82">
        <f>SUM(T115:T$381)</f>
        <v>0</v>
      </c>
      <c r="V115" s="68">
        <f>localspline(R115,'BBG rates'!$G$10:$G$27,'BBG rates'!$K$10:$K$27)</f>
        <v>1.026915604716566</v>
      </c>
      <c r="W115" s="68">
        <f>locallinterp(R115,'BBG rates'!$G$10:$G$27,'BBG rates'!$J$10:$J$27)</f>
        <v>-0.33216666666666667</v>
      </c>
      <c r="X115" s="56">
        <f t="shared" si="36"/>
        <v>-0.3326734431414291</v>
      </c>
      <c r="Y115" s="66">
        <f t="shared" si="26"/>
        <v>0</v>
      </c>
      <c r="Z115" s="72">
        <f t="shared" si="27"/>
        <v>0</v>
      </c>
      <c r="AA115" s="79">
        <f t="shared" si="28"/>
        <v>0</v>
      </c>
      <c r="AB115" s="81">
        <f t="shared" si="37"/>
        <v>0</v>
      </c>
      <c r="AD115" s="95">
        <f>locallinterp(R115,'BBG rates'!$N$10:$N$369,'BBG rates'!$P$10:$P$369)</f>
        <v>7.9744611078282706</v>
      </c>
      <c r="AI115" s="185">
        <f t="shared" si="29"/>
        <v>94</v>
      </c>
      <c r="AJ115" s="127">
        <f>locallinterp(MIN(AI115,CAP_Senior*12),'BBG rates'!$X$24:$X$65,'BBG rates'!$Y$24:$Y$65)</f>
        <v>50.048827334322262</v>
      </c>
      <c r="AK115" s="127">
        <f>locallinterp(MIN(AI115,CAP_CB*12),'BBG rates'!$AA$25:$AA$40,'BBG rates'!$AC$25:$AC$40)</f>
        <v>9.1666666666666661</v>
      </c>
      <c r="AL115" s="144">
        <f t="shared" si="30"/>
        <v>16.116633980168118</v>
      </c>
      <c r="AM115" s="142">
        <f>(SUMPRODUCT(AL115:AL$381,G115:G$381)+SUMPRODUCT(AL115:AL$381,H115:H$381))/12</f>
        <v>2453120.5326591651</v>
      </c>
    </row>
    <row r="116" spans="1:39" x14ac:dyDescent="0.2">
      <c r="A116" s="7">
        <v>95</v>
      </c>
      <c r="B116" s="7">
        <v>47.5</v>
      </c>
      <c r="C116" s="7">
        <v>23.75</v>
      </c>
      <c r="D116" s="12">
        <f t="shared" si="22"/>
        <v>7.916666666666667</v>
      </c>
      <c r="E116" s="29">
        <f t="shared" si="38"/>
        <v>1609553.2128189455</v>
      </c>
      <c r="F116" s="2">
        <f t="shared" si="23"/>
        <v>1918.148838979645</v>
      </c>
      <c r="G116" s="2">
        <f t="shared" si="31"/>
        <v>63639.445905456669</v>
      </c>
      <c r="H116" s="2">
        <f t="shared" si="32"/>
        <v>5286.5652232540142</v>
      </c>
      <c r="I116" s="2">
        <f t="shared" si="21"/>
        <v>70844.159967690328</v>
      </c>
      <c r="J116" s="2">
        <f t="shared" si="39"/>
        <v>560849.59974421514</v>
      </c>
      <c r="K116" s="2">
        <f t="shared" si="24"/>
        <v>63559.691973507106</v>
      </c>
      <c r="L116" s="2">
        <f t="shared" si="24"/>
        <v>503180.89479026466</v>
      </c>
      <c r="M116" s="2"/>
      <c r="N116" s="28">
        <f t="shared" si="40"/>
        <v>2197833.497281726</v>
      </c>
      <c r="O116" s="2">
        <f t="shared" si="33"/>
        <v>2610.6439960208527</v>
      </c>
      <c r="P116" s="2">
        <f t="shared" si="34"/>
        <v>86614.726650488738</v>
      </c>
      <c r="R116">
        <f t="shared" si="35"/>
        <v>95</v>
      </c>
      <c r="S116" s="89">
        <f t="shared" si="25"/>
        <v>0</v>
      </c>
      <c r="T116" s="89">
        <f>IF(AND(S116=0,S115&gt;0),SUM($G116:$H$381),S116)</f>
        <v>0</v>
      </c>
      <c r="U116" s="82">
        <f>SUM(T116:T$381)</f>
        <v>0</v>
      </c>
      <c r="V116" s="68">
        <f>localspline(R116,'BBG rates'!$G$10:$G$27,'BBG rates'!$K$10:$K$27)</f>
        <v>1.026865338790353</v>
      </c>
      <c r="W116" s="68">
        <f>locallinterp(R116,'BBG rates'!$G$10:$G$27,'BBG rates'!$J$10:$J$27)</f>
        <v>-0.32808333333333334</v>
      </c>
      <c r="X116" s="56">
        <f t="shared" si="36"/>
        <v>-0.32857771382652778</v>
      </c>
      <c r="Y116" s="66">
        <f t="shared" si="26"/>
        <v>0</v>
      </c>
      <c r="Z116" s="72">
        <f t="shared" si="27"/>
        <v>0</v>
      </c>
      <c r="AA116" s="79">
        <f t="shared" si="28"/>
        <v>0</v>
      </c>
      <c r="AB116" s="81">
        <f t="shared" si="37"/>
        <v>0</v>
      </c>
      <c r="AD116" s="95">
        <f>locallinterp(R116,'BBG rates'!$N$10:$N$369,'BBG rates'!$P$10:$P$369)</f>
        <v>8.0600332193941338</v>
      </c>
      <c r="AI116" s="185">
        <f t="shared" si="29"/>
        <v>95</v>
      </c>
      <c r="AJ116" s="127">
        <f>locallinterp(MIN(AI116,CAP_Senior*12),'BBG rates'!$X$24:$X$65,'BBG rates'!$Y$24:$Y$65)</f>
        <v>50.260697143953166</v>
      </c>
      <c r="AK116" s="127">
        <f>locallinterp(MIN(AI116,CAP_CB*12),'BBG rates'!$AA$25:$AA$40,'BBG rates'!$AC$25:$AC$40)</f>
        <v>9.1833333333333336</v>
      </c>
      <c r="AL116" s="144">
        <f t="shared" si="30"/>
        <v>16.166485181138704</v>
      </c>
      <c r="AM116" s="142">
        <f>(SUMPRODUCT(AL116:AL$381,G116:G$381)+SUMPRODUCT(AL116:AL$381,H116:H$381))/12</f>
        <v>2360062.363786574</v>
      </c>
    </row>
    <row r="117" spans="1:39" x14ac:dyDescent="0.2">
      <c r="A117" s="7">
        <v>96</v>
      </c>
      <c r="B117" s="7">
        <v>48</v>
      </c>
      <c r="C117" s="7">
        <v>24</v>
      </c>
      <c r="D117" s="12">
        <f t="shared" si="22"/>
        <v>8</v>
      </c>
      <c r="E117" s="29">
        <f t="shared" si="38"/>
        <v>1540988.2533429659</v>
      </c>
      <c r="F117" s="2">
        <f t="shared" si="23"/>
        <v>1839.3809005174185</v>
      </c>
      <c r="G117" s="2">
        <f t="shared" si="31"/>
        <v>63503.595337978753</v>
      </c>
      <c r="H117" s="2">
        <f t="shared" si="32"/>
        <v>5061.3641380008548</v>
      </c>
      <c r="I117" s="2">
        <f t="shared" si="21"/>
        <v>70404.340376497028</v>
      </c>
      <c r="J117" s="2">
        <f t="shared" si="39"/>
        <v>563234.72301197622</v>
      </c>
      <c r="K117" s="2">
        <f t="shared" si="24"/>
        <v>63092.994291359471</v>
      </c>
      <c r="L117" s="2">
        <f t="shared" si="24"/>
        <v>504743.95433087577</v>
      </c>
      <c r="M117" s="2"/>
      <c r="N117" s="28">
        <f t="shared" si="40"/>
        <v>2111119.7882101308</v>
      </c>
      <c r="O117" s="2">
        <f t="shared" si="33"/>
        <v>2511.6615749144271</v>
      </c>
      <c r="P117" s="2">
        <f t="shared" si="34"/>
        <v>86713.709071595178</v>
      </c>
      <c r="R117">
        <f t="shared" si="35"/>
        <v>96</v>
      </c>
      <c r="S117" s="89">
        <f t="shared" si="25"/>
        <v>0</v>
      </c>
      <c r="T117" s="89">
        <f>IF(AND(S117=0,S116&gt;0),SUM($G117:$H$381),S117)</f>
        <v>0</v>
      </c>
      <c r="U117" s="82">
        <f>SUM(T117:T$381)</f>
        <v>0</v>
      </c>
      <c r="V117" s="68">
        <f>localspline(R117,'BBG rates'!$G$10:$G$27,'BBG rates'!$K$10:$K$27)</f>
        <v>1.026807427406311</v>
      </c>
      <c r="W117" s="68">
        <f>locallinterp(R117,'BBG rates'!$G$10:$G$27,'BBG rates'!$J$10:$J$27)</f>
        <v>-0.32400000000000001</v>
      </c>
      <c r="X117" s="56">
        <f t="shared" si="36"/>
        <v>-0.32448213831872685</v>
      </c>
      <c r="Y117" s="66">
        <f t="shared" si="26"/>
        <v>0</v>
      </c>
      <c r="Z117" s="72">
        <f t="shared" si="27"/>
        <v>0</v>
      </c>
      <c r="AA117" s="79">
        <f t="shared" si="28"/>
        <v>0</v>
      </c>
      <c r="AB117" s="81">
        <f t="shared" si="37"/>
        <v>0</v>
      </c>
      <c r="AD117" s="95">
        <f>locallinterp(R117,'BBG rates'!$N$10:$N$369,'BBG rates'!$P$10:$P$369)</f>
        <v>8.1456005050113269</v>
      </c>
      <c r="AI117" s="185">
        <f t="shared" si="29"/>
        <v>96</v>
      </c>
      <c r="AJ117" s="127">
        <f>locallinterp(MIN(AI117,CAP_Senior*12),'BBG rates'!$X$24:$X$65,'BBG rates'!$Y$24:$Y$65)</f>
        <v>50.472566953584078</v>
      </c>
      <c r="AK117" s="127">
        <f>locallinterp(MIN(AI117,CAP_CB*12),'BBG rates'!$AA$25:$AA$40,'BBG rates'!$AC$25:$AC$40)</f>
        <v>9.1999999999999993</v>
      </c>
      <c r="AL117" s="144">
        <f t="shared" si="30"/>
        <v>16.216336382109294</v>
      </c>
      <c r="AM117" s="142">
        <f>(SUMPRODUCT(AL117:AL$381,G117:G$381)+SUMPRODUCT(AL117:AL$381,H117:H$381))/12</f>
        <v>2267204.7523276326</v>
      </c>
    </row>
    <row r="118" spans="1:39" x14ac:dyDescent="0.2">
      <c r="A118" s="7">
        <v>97</v>
      </c>
      <c r="B118" s="7">
        <v>48.5</v>
      </c>
      <c r="C118" s="7">
        <v>24.25</v>
      </c>
      <c r="D118" s="12">
        <f t="shared" si="22"/>
        <v>8.0833333333333339</v>
      </c>
      <c r="E118" s="29">
        <f t="shared" si="38"/>
        <v>1472782.8744809239</v>
      </c>
      <c r="F118" s="2">
        <f t="shared" si="23"/>
        <v>1761.0255681801991</v>
      </c>
      <c r="G118" s="2">
        <f t="shared" si="31"/>
        <v>63368.034769516729</v>
      </c>
      <c r="H118" s="2">
        <f t="shared" si="32"/>
        <v>4837.3440925253562</v>
      </c>
      <c r="I118" s="2">
        <f t="shared" si="21"/>
        <v>69966.40443022229</v>
      </c>
      <c r="J118" s="2">
        <f t="shared" si="39"/>
        <v>565561.76914429688</v>
      </c>
      <c r="K118" s="2">
        <f t="shared" si="24"/>
        <v>62628.965354111417</v>
      </c>
      <c r="L118" s="2">
        <f t="shared" si="24"/>
        <v>506250.80327906733</v>
      </c>
      <c r="M118" s="2"/>
      <c r="N118" s="28">
        <f t="shared" si="40"/>
        <v>2024306.9836013336</v>
      </c>
      <c r="O118" s="2">
        <f t="shared" si="33"/>
        <v>2412.56603771254</v>
      </c>
      <c r="P118" s="2">
        <f t="shared" si="34"/>
        <v>86812.804608797072</v>
      </c>
      <c r="R118">
        <f t="shared" si="35"/>
        <v>97</v>
      </c>
      <c r="S118" s="89">
        <f t="shared" si="25"/>
        <v>0</v>
      </c>
      <c r="T118" s="89">
        <f>IF(AND(S118=0,S117&gt;0),SUM($G118:$H$381),S118)</f>
        <v>0</v>
      </c>
      <c r="U118" s="82">
        <f>SUM(T118:T$381)</f>
        <v>0</v>
      </c>
      <c r="V118" s="68">
        <f>localspline(R118,'BBG rates'!$G$10:$G$27,'BBG rates'!$K$10:$K$27)</f>
        <v>1.0267419889840914</v>
      </c>
      <c r="W118" s="68">
        <f>locallinterp(R118,'BBG rates'!$G$10:$G$27,'BBG rates'!$J$10:$J$27)</f>
        <v>-0.31975000000000003</v>
      </c>
      <c r="X118" s="56">
        <f t="shared" si="36"/>
        <v>-0.32021955980270356</v>
      </c>
      <c r="Y118" s="66">
        <f t="shared" si="26"/>
        <v>0</v>
      </c>
      <c r="Z118" s="72">
        <f t="shared" si="27"/>
        <v>0</v>
      </c>
      <c r="AA118" s="79">
        <f t="shared" si="28"/>
        <v>0</v>
      </c>
      <c r="AB118" s="81">
        <f t="shared" si="37"/>
        <v>0</v>
      </c>
      <c r="AD118" s="95">
        <f>locallinterp(R118,'BBG rates'!$N$10:$N$369,'BBG rates'!$P$10:$P$369)</f>
        <v>8.2311623374266674</v>
      </c>
      <c r="AI118" s="185">
        <f t="shared" si="29"/>
        <v>97</v>
      </c>
      <c r="AJ118" s="127">
        <f>locallinterp(MIN(AI118,CAP_Senior*12),'BBG rates'!$X$24:$X$65,'BBG rates'!$Y$24:$Y$65)</f>
        <v>50.659449370158875</v>
      </c>
      <c r="AK118" s="127">
        <f>locallinterp(MIN(AI118,CAP_CB*12),'BBG rates'!$AA$25:$AA$40,'BBG rates'!$AC$25:$AC$40)</f>
        <v>9.2333333333333325</v>
      </c>
      <c r="AL118" s="144">
        <f t="shared" si="30"/>
        <v>16.275773059593675</v>
      </c>
      <c r="AM118" s="142">
        <f>(SUMPRODUCT(AL118:AL$381,G118:G$381)+SUMPRODUCT(AL118:AL$381,H118:H$381))/12</f>
        <v>2174548.7150869514</v>
      </c>
    </row>
    <row r="119" spans="1:39" x14ac:dyDescent="0.2">
      <c r="A119" s="7">
        <v>98</v>
      </c>
      <c r="B119" s="7">
        <v>49</v>
      </c>
      <c r="C119" s="7">
        <v>24.5</v>
      </c>
      <c r="D119" s="12">
        <f t="shared" si="22"/>
        <v>8.1666666666666661</v>
      </c>
      <c r="E119" s="29">
        <f t="shared" si="38"/>
        <v>1404935.6106268559</v>
      </c>
      <c r="F119" s="2">
        <f t="shared" si="23"/>
        <v>1683.0811608799438</v>
      </c>
      <c r="G119" s="2">
        <f t="shared" si="31"/>
        <v>63232.763581012237</v>
      </c>
      <c r="H119" s="2">
        <f t="shared" si="32"/>
        <v>4614.5002730559327</v>
      </c>
      <c r="I119" s="2">
        <f t="shared" si="21"/>
        <v>69530.345014948107</v>
      </c>
      <c r="J119" s="2">
        <f t="shared" si="39"/>
        <v>567831.15095540951</v>
      </c>
      <c r="K119" s="2">
        <f t="shared" si="24"/>
        <v>62167.591391928087</v>
      </c>
      <c r="L119" s="2">
        <f t="shared" si="24"/>
        <v>507701.99636741268</v>
      </c>
      <c r="M119" s="2"/>
      <c r="N119" s="28">
        <f t="shared" si="40"/>
        <v>1937394.9702099713</v>
      </c>
      <c r="O119" s="2">
        <f t="shared" si="33"/>
        <v>2313.3572551472794</v>
      </c>
      <c r="P119" s="2">
        <f t="shared" si="34"/>
        <v>86912.013391362343</v>
      </c>
      <c r="R119">
        <f t="shared" si="35"/>
        <v>98</v>
      </c>
      <c r="S119" s="89">
        <f t="shared" si="25"/>
        <v>0</v>
      </c>
      <c r="T119" s="89">
        <f>IF(AND(S119=0,S118&gt;0),SUM($G119:$H$381),S119)</f>
        <v>0</v>
      </c>
      <c r="U119" s="82">
        <f>SUM(T119:T$381)</f>
        <v>0</v>
      </c>
      <c r="V119" s="68">
        <f>localspline(R119,'BBG rates'!$G$10:$G$27,'BBG rates'!$K$10:$K$27)</f>
        <v>1.0266686263931648</v>
      </c>
      <c r="W119" s="68">
        <f>locallinterp(R119,'BBG rates'!$G$10:$G$27,'BBG rates'!$J$10:$J$27)</f>
        <v>-0.3155</v>
      </c>
      <c r="X119" s="56">
        <f t="shared" si="36"/>
        <v>-0.31595714787915341</v>
      </c>
      <c r="Y119" s="66">
        <f t="shared" si="26"/>
        <v>0</v>
      </c>
      <c r="Z119" s="72">
        <f t="shared" si="27"/>
        <v>0</v>
      </c>
      <c r="AA119" s="79">
        <f t="shared" si="28"/>
        <v>0</v>
      </c>
      <c r="AB119" s="81">
        <f t="shared" si="37"/>
        <v>0</v>
      </c>
      <c r="AD119" s="95">
        <f>locallinterp(R119,'BBG rates'!$N$10:$N$369,'BBG rates'!$P$10:$P$369)</f>
        <v>8.3167180562927641</v>
      </c>
      <c r="AI119" s="185">
        <f t="shared" si="29"/>
        <v>98</v>
      </c>
      <c r="AJ119" s="127">
        <f>locallinterp(MIN(AI119,CAP_Senior*12),'BBG rates'!$X$24:$X$65,'BBG rates'!$Y$24:$Y$65)</f>
        <v>50.846331786733671</v>
      </c>
      <c r="AK119" s="127">
        <f>locallinterp(MIN(AI119,CAP_CB*12),'BBG rates'!$AA$25:$AA$40,'BBG rates'!$AC$25:$AC$40)</f>
        <v>9.2666666666666657</v>
      </c>
      <c r="AL119" s="144">
        <f t="shared" si="30"/>
        <v>16.335209737078056</v>
      </c>
      <c r="AM119" s="142">
        <f>(SUMPRODUCT(AL119:AL$381,G119:G$381)+SUMPRODUCT(AL119:AL$381,H119:H$381))/12</f>
        <v>2082040.7761034339</v>
      </c>
    </row>
    <row r="120" spans="1:39" x14ac:dyDescent="0.2">
      <c r="A120" s="7">
        <v>99</v>
      </c>
      <c r="B120" s="7">
        <v>49.5</v>
      </c>
      <c r="C120" s="7">
        <v>24.75</v>
      </c>
      <c r="D120" s="12">
        <f t="shared" si="22"/>
        <v>8.25</v>
      </c>
      <c r="E120" s="29">
        <f t="shared" si="38"/>
        <v>1337445.001588525</v>
      </c>
      <c r="F120" s="2">
        <f t="shared" si="23"/>
        <v>1605.5460037371915</v>
      </c>
      <c r="G120" s="2">
        <f t="shared" si="31"/>
        <v>63097.781154728436</v>
      </c>
      <c r="H120" s="2">
        <f t="shared" si="32"/>
        <v>4392.8278836023464</v>
      </c>
      <c r="I120" s="2">
        <f t="shared" si="21"/>
        <v>69096.15504206797</v>
      </c>
      <c r="J120" s="2">
        <f t="shared" si="39"/>
        <v>570043.27909706079</v>
      </c>
      <c r="K120" s="2">
        <f t="shared" si="24"/>
        <v>61708.858702256723</v>
      </c>
      <c r="L120" s="2">
        <f t="shared" si="24"/>
        <v>509098.08429361798</v>
      </c>
      <c r="M120" s="2"/>
      <c r="N120" s="28">
        <f t="shared" si="40"/>
        <v>1850383.6346612647</v>
      </c>
      <c r="O120" s="2">
        <f t="shared" si="33"/>
        <v>2214.0350978030046</v>
      </c>
      <c r="P120" s="2">
        <f t="shared" si="34"/>
        <v>87011.335548706615</v>
      </c>
      <c r="R120">
        <f t="shared" si="35"/>
        <v>99</v>
      </c>
      <c r="S120" s="89">
        <f t="shared" si="25"/>
        <v>0</v>
      </c>
      <c r="T120" s="89">
        <f>IF(AND(S120=0,S119&gt;0),SUM($G120:$H$381),S120)</f>
        <v>0</v>
      </c>
      <c r="U120" s="82">
        <f>SUM(T120:T$381)</f>
        <v>0</v>
      </c>
      <c r="V120" s="68">
        <f>localspline(R120,'BBG rates'!$G$10:$G$27,'BBG rates'!$K$10:$K$27)</f>
        <v>1.0265872829573368</v>
      </c>
      <c r="W120" s="68">
        <f>locallinterp(R120,'BBG rates'!$G$10:$G$27,'BBG rates'!$J$10:$J$27)</f>
        <v>-0.31125000000000003</v>
      </c>
      <c r="X120" s="56">
        <f t="shared" si="36"/>
        <v>-0.31169490253435406</v>
      </c>
      <c r="Y120" s="66">
        <f t="shared" si="26"/>
        <v>0</v>
      </c>
      <c r="Z120" s="72">
        <f t="shared" si="27"/>
        <v>0</v>
      </c>
      <c r="AA120" s="79">
        <f t="shared" si="28"/>
        <v>0</v>
      </c>
      <c r="AB120" s="81">
        <f t="shared" si="37"/>
        <v>0</v>
      </c>
      <c r="AD120" s="95">
        <f>locallinterp(R120,'BBG rates'!$N$10:$N$369,'BBG rates'!$P$10:$P$369)</f>
        <v>8.4022669965392094</v>
      </c>
      <c r="AI120" s="185">
        <f t="shared" si="29"/>
        <v>99</v>
      </c>
      <c r="AJ120" s="127">
        <f>locallinterp(MIN(AI120,CAP_Senior*12),'BBG rates'!$X$24:$X$65,'BBG rates'!$Y$24:$Y$65)</f>
        <v>51.033214203308461</v>
      </c>
      <c r="AK120" s="127">
        <f>locallinterp(MIN(AI120,CAP_CB*12),'BBG rates'!$AA$25:$AA$40,'BBG rates'!$AC$25:$AC$40)</f>
        <v>9.2999999999999989</v>
      </c>
      <c r="AL120" s="144">
        <f t="shared" si="30"/>
        <v>16.394646414562438</v>
      </c>
      <c r="AM120" s="142">
        <f>(SUMPRODUCT(AL120:AL$381,G120:G$381)+SUMPRODUCT(AL120:AL$381,H120:H$381))/12</f>
        <v>1989682.5023415114</v>
      </c>
    </row>
    <row r="121" spans="1:39" x14ac:dyDescent="0.2">
      <c r="A121" s="7">
        <v>100</v>
      </c>
      <c r="B121" s="7">
        <v>50</v>
      </c>
      <c r="C121" s="7">
        <v>25</v>
      </c>
      <c r="D121" s="12">
        <f t="shared" si="22"/>
        <v>8.3333333333333339</v>
      </c>
      <c r="E121" s="29">
        <f t="shared" si="38"/>
        <v>1270309.5925683847</v>
      </c>
      <c r="F121" s="2">
        <f t="shared" si="23"/>
        <v>1528.4184280592333</v>
      </c>
      <c r="G121" s="2">
        <f t="shared" si="31"/>
        <v>62963.08687424707</v>
      </c>
      <c r="H121" s="2">
        <f t="shared" si="32"/>
        <v>4172.3221458931757</v>
      </c>
      <c r="I121" s="2">
        <f t="shared" si="21"/>
        <v>68663.827448199474</v>
      </c>
      <c r="J121" s="2">
        <f t="shared" si="39"/>
        <v>572198.56206832896</v>
      </c>
      <c r="K121" s="2">
        <f t="shared" si="24"/>
        <v>61252.753649508413</v>
      </c>
      <c r="L121" s="2">
        <f t="shared" si="24"/>
        <v>510439.61374590348</v>
      </c>
      <c r="M121" s="2"/>
      <c r="N121" s="28">
        <f t="shared" si="40"/>
        <v>1763272.8634508713</v>
      </c>
      <c r="O121" s="2">
        <f t="shared" si="33"/>
        <v>2114.599436116182</v>
      </c>
      <c r="P121" s="2">
        <f t="shared" si="34"/>
        <v>87110.771210393417</v>
      </c>
      <c r="R121">
        <f t="shared" si="35"/>
        <v>100</v>
      </c>
      <c r="S121" s="89">
        <f t="shared" si="25"/>
        <v>0</v>
      </c>
      <c r="T121" s="89">
        <f>IF(AND(S121=0,S120&gt;0),SUM($G121:$H$381),S121)</f>
        <v>0</v>
      </c>
      <c r="U121" s="82">
        <f>SUM(T121:T$381)</f>
        <v>0</v>
      </c>
      <c r="V121" s="68">
        <f>localspline(R121,'BBG rates'!$G$10:$G$27,'BBG rates'!$K$10:$K$27)</f>
        <v>1.0264974848117654</v>
      </c>
      <c r="W121" s="68">
        <f>locallinterp(R121,'BBG rates'!$G$10:$G$27,'BBG rates'!$J$10:$J$27)</f>
        <v>-0.307</v>
      </c>
      <c r="X121" s="56">
        <f t="shared" si="36"/>
        <v>-0.30743282375471637</v>
      </c>
      <c r="Y121" s="66">
        <f t="shared" si="26"/>
        <v>0</v>
      </c>
      <c r="Z121" s="72">
        <f t="shared" si="27"/>
        <v>0</v>
      </c>
      <c r="AA121" s="79">
        <f t="shared" si="28"/>
        <v>0</v>
      </c>
      <c r="AB121" s="81">
        <f t="shared" si="37"/>
        <v>0</v>
      </c>
      <c r="AD121" s="95">
        <f>locallinterp(R121,'BBG rates'!$N$10:$N$369,'BBG rates'!$P$10:$P$369)</f>
        <v>8.4878084536068563</v>
      </c>
      <c r="AI121" s="185">
        <f t="shared" si="29"/>
        <v>100</v>
      </c>
      <c r="AJ121" s="127">
        <f>locallinterp(MIN(AI121,CAP_Senior*12),'BBG rates'!$X$24:$X$65,'BBG rates'!$Y$24:$Y$65)</f>
        <v>51.220096619883257</v>
      </c>
      <c r="AK121" s="127">
        <f>locallinterp(MIN(AI121,CAP_CB*12),'BBG rates'!$AA$25:$AA$40,'BBG rates'!$AC$25:$AC$40)</f>
        <v>9.3333333333333321</v>
      </c>
      <c r="AL121" s="144">
        <f t="shared" si="30"/>
        <v>16.454083092046819</v>
      </c>
      <c r="AM121" s="142">
        <f>(SUMPRODUCT(AL121:AL$381,G121:G$381)+SUMPRODUCT(AL121:AL$381,H121:H$381))/12</f>
        <v>1897475.4463842688</v>
      </c>
    </row>
    <row r="122" spans="1:39" x14ac:dyDescent="0.2">
      <c r="A122" s="7">
        <v>101</v>
      </c>
      <c r="B122" s="7">
        <v>50.5</v>
      </c>
      <c r="C122" s="7">
        <v>25.25</v>
      </c>
      <c r="D122" s="12">
        <f t="shared" si="22"/>
        <v>8.4166666666666661</v>
      </c>
      <c r="E122" s="29">
        <f t="shared" si="38"/>
        <v>1203527.9341446054</v>
      </c>
      <c r="F122" s="2">
        <f t="shared" si="23"/>
        <v>1451.6967713183562</v>
      </c>
      <c r="G122" s="2">
        <f t="shared" si="31"/>
        <v>62828.680124465893</v>
      </c>
      <c r="H122" s="2">
        <f t="shared" si="32"/>
        <v>3952.9782993135013</v>
      </c>
      <c r="I122" s="2">
        <f t="shared" si="21"/>
        <v>68233.355195097742</v>
      </c>
      <c r="J122" s="2">
        <f t="shared" si="39"/>
        <v>574297.40622540598</v>
      </c>
      <c r="K122" s="2">
        <f t="shared" si="24"/>
        <v>60799.262664741567</v>
      </c>
      <c r="L122" s="2">
        <f t="shared" si="24"/>
        <v>511727.12742824148</v>
      </c>
      <c r="M122" s="2"/>
      <c r="N122" s="28">
        <f t="shared" si="40"/>
        <v>1676062.542944737</v>
      </c>
      <c r="O122" s="2">
        <f t="shared" si="33"/>
        <v>2015.0501403752128</v>
      </c>
      <c r="P122" s="2">
        <f t="shared" si="34"/>
        <v>87210.320506134391</v>
      </c>
      <c r="R122">
        <f t="shared" si="35"/>
        <v>101</v>
      </c>
      <c r="S122" s="89">
        <f t="shared" si="25"/>
        <v>0</v>
      </c>
      <c r="T122" s="89">
        <f>IF(AND(S122=0,S121&gt;0),SUM($G122:$H$381),S122)</f>
        <v>0</v>
      </c>
      <c r="U122" s="82">
        <f>SUM(T122:T$381)</f>
        <v>0</v>
      </c>
      <c r="V122" s="68">
        <f>localspline(R122,'BBG rates'!$G$10:$G$27,'BBG rates'!$K$10:$K$27)</f>
        <v>1.02639893688943</v>
      </c>
      <c r="W122" s="68">
        <f>locallinterp(R122,'BBG rates'!$G$10:$G$27,'BBG rates'!$J$10:$J$27)</f>
        <v>-0.30275000000000002</v>
      </c>
      <c r="X122" s="56">
        <f t="shared" si="36"/>
        <v>-0.30317091152665121</v>
      </c>
      <c r="Y122" s="66">
        <f t="shared" si="26"/>
        <v>0</v>
      </c>
      <c r="Z122" s="72">
        <f t="shared" si="27"/>
        <v>0</v>
      </c>
      <c r="AA122" s="79">
        <f t="shared" si="28"/>
        <v>0</v>
      </c>
      <c r="AB122" s="81">
        <f t="shared" si="37"/>
        <v>0</v>
      </c>
      <c r="AD122" s="95">
        <f>locallinterp(R122,'BBG rates'!$N$10:$N$369,'BBG rates'!$P$10:$P$369)</f>
        <v>8.573341698347642</v>
      </c>
      <c r="AI122" s="185">
        <f t="shared" si="29"/>
        <v>101</v>
      </c>
      <c r="AJ122" s="127">
        <f>locallinterp(MIN(AI122,CAP_Senior*12),'BBG rates'!$X$24:$X$65,'BBG rates'!$Y$24:$Y$65)</f>
        <v>51.406979036458054</v>
      </c>
      <c r="AK122" s="127">
        <f>locallinterp(MIN(AI122,CAP_CB*12),'BBG rates'!$AA$25:$AA$40,'BBG rates'!$AC$25:$AC$40)</f>
        <v>9.3666666666666654</v>
      </c>
      <c r="AL122" s="144">
        <f t="shared" si="30"/>
        <v>16.5135197695312</v>
      </c>
      <c r="AM122" s="142">
        <f>(SUMPRODUCT(AL122:AL$381,G122:G$381)+SUMPRODUCT(AL122:AL$381,H122:H$381))/12</f>
        <v>1805421.1465146074</v>
      </c>
    </row>
    <row r="123" spans="1:39" x14ac:dyDescent="0.2">
      <c r="A123" s="7">
        <v>102</v>
      </c>
      <c r="B123" s="7">
        <v>51</v>
      </c>
      <c r="C123" s="7">
        <v>25.5</v>
      </c>
      <c r="D123" s="12">
        <f t="shared" si="22"/>
        <v>8.5</v>
      </c>
      <c r="E123" s="29">
        <f t="shared" si="38"/>
        <v>1137098.5822521672</v>
      </c>
      <c r="F123" s="2">
        <f t="shared" si="23"/>
        <v>1375.3793771301621</v>
      </c>
      <c r="G123" s="2">
        <f t="shared" si="31"/>
        <v>62694.560291595619</v>
      </c>
      <c r="H123" s="2">
        <f t="shared" si="32"/>
        <v>3734.7916008428056</v>
      </c>
      <c r="I123" s="2">
        <f t="shared" si="21"/>
        <v>67804.731269568583</v>
      </c>
      <c r="J123" s="2">
        <f t="shared" si="39"/>
        <v>576340.215791333</v>
      </c>
      <c r="K123" s="2">
        <f t="shared" si="24"/>
        <v>60348.372245346407</v>
      </c>
      <c r="L123" s="2">
        <f t="shared" si="24"/>
        <v>512961.16408544447</v>
      </c>
      <c r="M123" s="2"/>
      <c r="N123" s="28">
        <f t="shared" si="40"/>
        <v>1588752.5593789476</v>
      </c>
      <c r="O123" s="2">
        <f t="shared" si="33"/>
        <v>1915.3870807202657</v>
      </c>
      <c r="P123" s="2">
        <f t="shared" si="34"/>
        <v>87309.983565789327</v>
      </c>
      <c r="R123">
        <f t="shared" si="35"/>
        <v>102</v>
      </c>
      <c r="S123" s="89">
        <f t="shared" si="25"/>
        <v>0</v>
      </c>
      <c r="T123" s="89">
        <f>IF(AND(S123=0,S122&gt;0),SUM($G123:$H$381),S123)</f>
        <v>0</v>
      </c>
      <c r="U123" s="82">
        <f>SUM(T123:T$381)</f>
        <v>0</v>
      </c>
      <c r="V123" s="68">
        <f>localspline(R123,'BBG rates'!$G$10:$G$27,'BBG rates'!$K$10:$K$27)</f>
        <v>1.0262915229336613</v>
      </c>
      <c r="W123" s="68">
        <f>locallinterp(R123,'BBG rates'!$G$10:$G$27,'BBG rates'!$J$10:$J$27)</f>
        <v>-0.29849999999999999</v>
      </c>
      <c r="X123" s="56">
        <f t="shared" si="36"/>
        <v>-0.29890916583643623</v>
      </c>
      <c r="Y123" s="66">
        <f t="shared" si="26"/>
        <v>0</v>
      </c>
      <c r="Z123" s="72">
        <f t="shared" si="27"/>
        <v>0</v>
      </c>
      <c r="AA123" s="79">
        <f t="shared" si="28"/>
        <v>0</v>
      </c>
      <c r="AB123" s="81">
        <f t="shared" si="37"/>
        <v>0</v>
      </c>
      <c r="AD123" s="95">
        <f>locallinterp(R123,'BBG rates'!$N$10:$N$369,'BBG rates'!$P$10:$P$369)</f>
        <v>8.6588659919254471</v>
      </c>
      <c r="AI123" s="185">
        <f t="shared" si="29"/>
        <v>102</v>
      </c>
      <c r="AJ123" s="127">
        <f>locallinterp(MIN(AI123,CAP_Senior*12),'BBG rates'!$X$24:$X$65,'BBG rates'!$Y$24:$Y$65)</f>
        <v>51.593861453032844</v>
      </c>
      <c r="AK123" s="127">
        <f>locallinterp(MIN(AI123,CAP_CB*12),'BBG rates'!$AA$25:$AA$40,'BBG rates'!$AC$25:$AC$40)</f>
        <v>9.3999999999999986</v>
      </c>
      <c r="AL123" s="144">
        <f t="shared" si="30"/>
        <v>16.572956447015581</v>
      </c>
      <c r="AM123" s="142">
        <f>(SUMPRODUCT(AL123:AL$381,G123:G$381)+SUMPRODUCT(AL123:AL$381,H123:H$381))/12</f>
        <v>1713521.1267960111</v>
      </c>
    </row>
    <row r="124" spans="1:39" x14ac:dyDescent="0.2">
      <c r="A124" s="7">
        <v>103</v>
      </c>
      <c r="B124" s="7">
        <v>51.5</v>
      </c>
      <c r="C124" s="7">
        <v>25.75</v>
      </c>
      <c r="D124" s="12">
        <f t="shared" si="22"/>
        <v>8.5833333333333339</v>
      </c>
      <c r="E124" s="29">
        <f t="shared" si="38"/>
        <v>1071020.0981640168</v>
      </c>
      <c r="F124" s="2">
        <f t="shared" si="23"/>
        <v>1299.4645952319595</v>
      </c>
      <c r="G124" s="2">
        <f t="shared" si="31"/>
        <v>62560.726763157247</v>
      </c>
      <c r="H124" s="2">
        <f t="shared" si="32"/>
        <v>3517.7573249930801</v>
      </c>
      <c r="I124" s="2">
        <f t="shared" si="21"/>
        <v>67377.948683382288</v>
      </c>
      <c r="J124" s="2">
        <f t="shared" si="39"/>
        <v>578327.39286569797</v>
      </c>
      <c r="K124" s="2">
        <f t="shared" si="24"/>
        <v>59900.06895473128</v>
      </c>
      <c r="L124" s="2">
        <f t="shared" si="24"/>
        <v>514142.25852811016</v>
      </c>
      <c r="M124" s="2"/>
      <c r="N124" s="28">
        <f t="shared" si="40"/>
        <v>1501342.7988595811</v>
      </c>
      <c r="O124" s="2">
        <f t="shared" si="33"/>
        <v>1815.6101271431071</v>
      </c>
      <c r="P124" s="2">
        <f t="shared" si="34"/>
        <v>87409.760519366479</v>
      </c>
      <c r="R124">
        <f t="shared" si="35"/>
        <v>103</v>
      </c>
      <c r="S124" s="89">
        <f t="shared" si="25"/>
        <v>0</v>
      </c>
      <c r="T124" s="89">
        <f>IF(AND(S124=0,S123&gt;0),SUM($G124:$H$381),S124)</f>
        <v>0</v>
      </c>
      <c r="U124" s="82">
        <f>SUM(T124:T$381)</f>
        <v>0</v>
      </c>
      <c r="V124" s="68">
        <f>localspline(R124,'BBG rates'!$G$10:$G$27,'BBG rates'!$K$10:$K$27)</f>
        <v>1.0261747690642877</v>
      </c>
      <c r="W124" s="68">
        <f>locallinterp(R124,'BBG rates'!$G$10:$G$27,'BBG rates'!$J$10:$J$27)</f>
        <v>-0.29425000000000001</v>
      </c>
      <c r="X124" s="56">
        <f t="shared" si="36"/>
        <v>-0.29464758667061552</v>
      </c>
      <c r="Y124" s="66">
        <f t="shared" si="26"/>
        <v>0</v>
      </c>
      <c r="Z124" s="72">
        <f t="shared" si="27"/>
        <v>0</v>
      </c>
      <c r="AA124" s="79">
        <f t="shared" si="28"/>
        <v>0</v>
      </c>
      <c r="AB124" s="81">
        <f t="shared" si="37"/>
        <v>0</v>
      </c>
      <c r="AD124" s="95">
        <f>locallinterp(R124,'BBG rates'!$N$10:$N$369,'BBG rates'!$P$10:$P$369)</f>
        <v>8.7443805560141374</v>
      </c>
      <c r="AI124" s="185">
        <f t="shared" si="29"/>
        <v>103</v>
      </c>
      <c r="AJ124" s="127">
        <f>locallinterp(MIN(AI124,CAP_Senior*12),'BBG rates'!$X$24:$X$65,'BBG rates'!$Y$24:$Y$65)</f>
        <v>51.78074386960764</v>
      </c>
      <c r="AK124" s="127">
        <f>locallinterp(MIN(AI124,CAP_CB*12),'BBG rates'!$AA$25:$AA$40,'BBG rates'!$AC$25:$AC$40)</f>
        <v>9.4333333333333336</v>
      </c>
      <c r="AL124" s="144">
        <f t="shared" si="30"/>
        <v>16.632393124499966</v>
      </c>
      <c r="AM124" s="142">
        <f>(SUMPRODUCT(AL124:AL$381,G124:G$381)+SUMPRODUCT(AL124:AL$381,H124:H$381))/12</f>
        <v>1621776.8971529398</v>
      </c>
    </row>
    <row r="125" spans="1:39" x14ac:dyDescent="0.2">
      <c r="A125" s="7">
        <v>104</v>
      </c>
      <c r="B125" s="7">
        <v>52</v>
      </c>
      <c r="C125" s="7">
        <v>26</v>
      </c>
      <c r="D125" s="12">
        <f t="shared" si="22"/>
        <v>8.6666666666666661</v>
      </c>
      <c r="E125" s="29">
        <f t="shared" si="38"/>
        <v>1005291.0484722905</v>
      </c>
      <c r="F125" s="2">
        <f t="shared" si="23"/>
        <v>1223.9507814612309</v>
      </c>
      <c r="G125" s="2">
        <f t="shared" si="31"/>
        <v>62427.178927979192</v>
      </c>
      <c r="H125" s="2">
        <f t="shared" si="32"/>
        <v>3301.8707637471534</v>
      </c>
      <c r="I125" s="2">
        <f t="shared" si="21"/>
        <v>66953.000473187582</v>
      </c>
      <c r="J125" s="2">
        <f t="shared" si="39"/>
        <v>580259.33743429231</v>
      </c>
      <c r="K125" s="2">
        <f t="shared" si="24"/>
        <v>59454.339422010249</v>
      </c>
      <c r="L125" s="2">
        <f t="shared" si="24"/>
        <v>515270.94165742205</v>
      </c>
      <c r="M125" s="2"/>
      <c r="N125" s="28">
        <f t="shared" si="40"/>
        <v>1413833.1473625584</v>
      </c>
      <c r="O125" s="2">
        <f t="shared" si="33"/>
        <v>1715.7191494869305</v>
      </c>
      <c r="P125" s="2">
        <f t="shared" si="34"/>
        <v>87509.651497022685</v>
      </c>
      <c r="R125">
        <f t="shared" si="35"/>
        <v>104</v>
      </c>
      <c r="S125" s="89">
        <f t="shared" si="25"/>
        <v>0</v>
      </c>
      <c r="T125" s="89">
        <f>IF(AND(S125=0,S124&gt;0),SUM($G125:$H$381),S125)</f>
        <v>0</v>
      </c>
      <c r="U125" s="82">
        <f>SUM(T125:T$381)</f>
        <v>0</v>
      </c>
      <c r="V125" s="68">
        <f>localspline(R125,'BBG rates'!$G$10:$G$27,'BBG rates'!$K$10:$K$27)</f>
        <v>1.0260484696251713</v>
      </c>
      <c r="W125" s="68">
        <f>locallinterp(R125,'BBG rates'!$G$10:$G$27,'BBG rates'!$J$10:$J$27)</f>
        <v>-0.29000000000000004</v>
      </c>
      <c r="X125" s="56">
        <f t="shared" si="36"/>
        <v>-0.29038617401559996</v>
      </c>
      <c r="Y125" s="66">
        <f t="shared" si="26"/>
        <v>0</v>
      </c>
      <c r="Z125" s="72">
        <f t="shared" si="27"/>
        <v>0</v>
      </c>
      <c r="AA125" s="79">
        <f t="shared" si="28"/>
        <v>0</v>
      </c>
      <c r="AB125" s="81">
        <f t="shared" si="37"/>
        <v>0</v>
      </c>
      <c r="AD125" s="95">
        <f>locallinterp(R125,'BBG rates'!$N$10:$N$369,'BBG rates'!$P$10:$P$369)</f>
        <v>8.8298845951495686</v>
      </c>
      <c r="AI125" s="185">
        <f t="shared" si="29"/>
        <v>104</v>
      </c>
      <c r="AJ125" s="127">
        <f>locallinterp(MIN(AI125,CAP_Senior*12),'BBG rates'!$X$24:$X$65,'BBG rates'!$Y$24:$Y$65)</f>
        <v>51.967626286182437</v>
      </c>
      <c r="AK125" s="127">
        <f>locallinterp(MIN(AI125,CAP_CB*12),'BBG rates'!$AA$25:$AA$40,'BBG rates'!$AC$25:$AC$40)</f>
        <v>9.4666666666666668</v>
      </c>
      <c r="AL125" s="144">
        <f t="shared" si="30"/>
        <v>16.691829801984348</v>
      </c>
      <c r="AM125" s="142">
        <f>(SUMPRODUCT(AL125:AL$381,G125:G$381)+SUMPRODUCT(AL125:AL$381,H125:H$381))/12</f>
        <v>1530189.9534508453</v>
      </c>
    </row>
    <row r="126" spans="1:39" x14ac:dyDescent="0.2">
      <c r="A126" s="7">
        <v>105</v>
      </c>
      <c r="B126" s="7">
        <v>52.5</v>
      </c>
      <c r="C126" s="7">
        <v>26.25</v>
      </c>
      <c r="D126" s="12">
        <f t="shared" si="22"/>
        <v>8.75</v>
      </c>
      <c r="E126" s="29">
        <f t="shared" si="38"/>
        <v>939910.00506959867</v>
      </c>
      <c r="F126" s="2">
        <f t="shared" si="23"/>
        <v>1148.8362977341735</v>
      </c>
      <c r="G126" s="2">
        <f t="shared" si="31"/>
        <v>62293.916176194536</v>
      </c>
      <c r="H126" s="2">
        <f t="shared" si="32"/>
        <v>3087.1272264972222</v>
      </c>
      <c r="I126" s="2">
        <f t="shared" si="21"/>
        <v>66529.87970042594</v>
      </c>
      <c r="J126" s="2">
        <f t="shared" si="39"/>
        <v>582136.44737872703</v>
      </c>
      <c r="K126" s="2">
        <f t="shared" si="24"/>
        <v>59011.170341692188</v>
      </c>
      <c r="L126" s="2">
        <f t="shared" si="24"/>
        <v>516347.74048980669</v>
      </c>
      <c r="M126" s="2"/>
      <c r="N126" s="28">
        <f t="shared" si="40"/>
        <v>1326223.490733495</v>
      </c>
      <c r="O126" s="2">
        <f t="shared" si="33"/>
        <v>1615.7140174461886</v>
      </c>
      <c r="P126" s="2">
        <f t="shared" si="34"/>
        <v>87609.656629063407</v>
      </c>
      <c r="R126">
        <f t="shared" si="35"/>
        <v>105</v>
      </c>
      <c r="S126" s="89">
        <f t="shared" si="25"/>
        <v>0</v>
      </c>
      <c r="T126" s="89">
        <f>IF(AND(S126=0,S125&gt;0),SUM($G126:$H$381),S126)</f>
        <v>0</v>
      </c>
      <c r="U126" s="82">
        <f>SUM(T126:T$381)</f>
        <v>0</v>
      </c>
      <c r="V126" s="68">
        <f>localspline(R126,'BBG rates'!$G$10:$G$27,'BBG rates'!$K$10:$K$27)</f>
        <v>1.0259122699387149</v>
      </c>
      <c r="W126" s="68">
        <f>locallinterp(R126,'BBG rates'!$G$10:$G$27,'BBG rates'!$J$10:$J$27)</f>
        <v>-0.28575</v>
      </c>
      <c r="X126" s="56">
        <f t="shared" si="36"/>
        <v>-0.28612492785766719</v>
      </c>
      <c r="Y126" s="66">
        <f t="shared" si="26"/>
        <v>0</v>
      </c>
      <c r="Z126" s="72">
        <f t="shared" si="27"/>
        <v>0</v>
      </c>
      <c r="AA126" s="79">
        <f t="shared" si="28"/>
        <v>0</v>
      </c>
      <c r="AB126" s="81">
        <f t="shared" si="37"/>
        <v>0</v>
      </c>
      <c r="AD126" s="95">
        <f>locallinterp(R126,'BBG rates'!$N$10:$N$369,'BBG rates'!$P$10:$P$369)</f>
        <v>8.9153772843111287</v>
      </c>
      <c r="AI126" s="185">
        <f t="shared" si="29"/>
        <v>105</v>
      </c>
      <c r="AJ126" s="127">
        <f>locallinterp(MIN(AI126,CAP_Senior*12),'BBG rates'!$X$24:$X$65,'BBG rates'!$Y$24:$Y$65)</f>
        <v>52.154508702757234</v>
      </c>
      <c r="AK126" s="127">
        <f>locallinterp(MIN(AI126,CAP_CB*12),'BBG rates'!$AA$25:$AA$40,'BBG rates'!$AC$25:$AC$40)</f>
        <v>9.5</v>
      </c>
      <c r="AL126" s="144">
        <f t="shared" si="30"/>
        <v>16.751266479468732</v>
      </c>
      <c r="AM126" s="142">
        <f>(SUMPRODUCT(AL126:AL$381,G126:G$381)+SUMPRODUCT(AL126:AL$381,H126:H$381))/12</f>
        <v>1438761.777575806</v>
      </c>
    </row>
    <row r="127" spans="1:39" x14ac:dyDescent="0.2">
      <c r="A127" s="7">
        <v>106</v>
      </c>
      <c r="B127" s="7">
        <v>53</v>
      </c>
      <c r="C127" s="7">
        <v>26.5</v>
      </c>
      <c r="D127" s="12">
        <f t="shared" si="22"/>
        <v>8.8333333333333339</v>
      </c>
      <c r="E127" s="29">
        <f t="shared" si="38"/>
        <v>874875.54513037682</v>
      </c>
      <c r="F127" s="2">
        <f t="shared" si="23"/>
        <v>1074.1195120243124</v>
      </c>
      <c r="G127" s="2">
        <f t="shared" si="31"/>
        <v>62160.937899238292</v>
      </c>
      <c r="H127" s="2">
        <f t="shared" si="32"/>
        <v>2873.5220399835957</v>
      </c>
      <c r="I127" s="2">
        <f t="shared" si="21"/>
        <v>66108.579451246202</v>
      </c>
      <c r="J127" s="2">
        <f t="shared" si="39"/>
        <v>583959.11848600814</v>
      </c>
      <c r="K127" s="2">
        <f t="shared" si="24"/>
        <v>58570.548473371382</v>
      </c>
      <c r="L127" s="2">
        <f t="shared" si="24"/>
        <v>517373.17818144726</v>
      </c>
      <c r="M127" s="2"/>
      <c r="N127" s="28">
        <f t="shared" si="40"/>
        <v>1238513.7146875518</v>
      </c>
      <c r="O127" s="2">
        <f t="shared" si="33"/>
        <v>1515.5946005664216</v>
      </c>
      <c r="P127" s="2">
        <f t="shared" si="34"/>
        <v>87709.776045943188</v>
      </c>
      <c r="R127">
        <f t="shared" si="35"/>
        <v>106</v>
      </c>
      <c r="S127" s="89">
        <f t="shared" si="25"/>
        <v>0</v>
      </c>
      <c r="T127" s="89">
        <f>IF(AND(S127=0,S126&gt;0),SUM($G127:$H$381),S127)</f>
        <v>0</v>
      </c>
      <c r="U127" s="82">
        <f>SUM(T127:T$381)</f>
        <v>0</v>
      </c>
      <c r="V127" s="68">
        <f>localspline(R127,'BBG rates'!$G$10:$G$27,'BBG rates'!$K$10:$K$27)</f>
        <v>1.025765919646864</v>
      </c>
      <c r="W127" s="68">
        <f>locallinterp(R127,'BBG rates'!$G$10:$G$27,'BBG rates'!$J$10:$J$27)</f>
        <v>-0.28150000000000003</v>
      </c>
      <c r="X127" s="56">
        <f t="shared" si="36"/>
        <v>-0.28186384818322807</v>
      </c>
      <c r="Y127" s="66">
        <f t="shared" si="26"/>
        <v>0</v>
      </c>
      <c r="Z127" s="72">
        <f t="shared" si="27"/>
        <v>0</v>
      </c>
      <c r="AA127" s="79">
        <f t="shared" si="28"/>
        <v>0</v>
      </c>
      <c r="AB127" s="81">
        <f t="shared" si="37"/>
        <v>0</v>
      </c>
      <c r="AD127" s="95">
        <f>locallinterp(R127,'BBG rates'!$N$10:$N$369,'BBG rates'!$P$10:$P$369)</f>
        <v>9.0008577776150336</v>
      </c>
      <c r="AI127" s="185">
        <f t="shared" si="29"/>
        <v>106</v>
      </c>
      <c r="AJ127" s="127">
        <f>locallinterp(MIN(AI127,CAP_Senior*12),'BBG rates'!$X$24:$X$65,'BBG rates'!$Y$24:$Y$65)</f>
        <v>52.34139111933203</v>
      </c>
      <c r="AK127" s="127">
        <f>locallinterp(MIN(AI127,CAP_CB*12),'BBG rates'!$AA$25:$AA$40,'BBG rates'!$AC$25:$AC$40)</f>
        <v>9.5333333333333332</v>
      </c>
      <c r="AL127" s="144">
        <f t="shared" si="30"/>
        <v>16.81070315695311</v>
      </c>
      <c r="AM127" s="142">
        <f>(SUMPRODUCT(AL127:AL$381,G127:G$381)+SUMPRODUCT(AL127:AL$381,H127:H$381))/12</f>
        <v>1347493.8375137898</v>
      </c>
    </row>
    <row r="128" spans="1:39" x14ac:dyDescent="0.2">
      <c r="A128" s="7">
        <v>107</v>
      </c>
      <c r="B128" s="7">
        <v>53.5</v>
      </c>
      <c r="C128" s="7">
        <v>26.75</v>
      </c>
      <c r="D128" s="12">
        <f t="shared" si="22"/>
        <v>8.9166666666666661</v>
      </c>
      <c r="E128" s="29">
        <f t="shared" si="38"/>
        <v>810186.25109229854</v>
      </c>
      <c r="F128" s="2">
        <f t="shared" si="23"/>
        <v>999.79879834118788</v>
      </c>
      <c r="G128" s="2">
        <f t="shared" si="31"/>
        <v>62028.24348984455</v>
      </c>
      <c r="H128" s="2">
        <f t="shared" si="32"/>
        <v>2661.0505482336512</v>
      </c>
      <c r="I128" s="2">
        <f t="shared" si="21"/>
        <v>65689.092836419382</v>
      </c>
      <c r="J128" s="2">
        <f t="shared" si="39"/>
        <v>585727.74445807282</v>
      </c>
      <c r="K128" s="2">
        <f t="shared" si="24"/>
        <v>58132.460641419442</v>
      </c>
      <c r="L128" s="2">
        <f t="shared" si="24"/>
        <v>518347.77405265666</v>
      </c>
      <c r="M128" s="2"/>
      <c r="N128" s="28">
        <f t="shared" si="40"/>
        <v>1150703.7048092864</v>
      </c>
      <c r="O128" s="2">
        <f t="shared" si="33"/>
        <v>1415.3607682440877</v>
      </c>
      <c r="P128" s="2">
        <f t="shared" si="34"/>
        <v>87810.009878265526</v>
      </c>
      <c r="R128">
        <f t="shared" si="35"/>
        <v>107</v>
      </c>
      <c r="S128" s="89">
        <f t="shared" si="25"/>
        <v>0</v>
      </c>
      <c r="T128" s="89">
        <f>IF(AND(S128=0,S127&gt;0),SUM($G128:$H$381),S128)</f>
        <v>0</v>
      </c>
      <c r="U128" s="82">
        <f>SUM(T128:T$381)</f>
        <v>0</v>
      </c>
      <c r="V128" s="68">
        <f>localspline(R128,'BBG rates'!$G$10:$G$27,'BBG rates'!$K$10:$K$27)</f>
        <v>1.0256091013278616</v>
      </c>
      <c r="W128" s="68">
        <f>locallinterp(R128,'BBG rates'!$G$10:$G$27,'BBG rates'!$J$10:$J$27)</f>
        <v>-0.27725</v>
      </c>
      <c r="X128" s="56">
        <f t="shared" si="36"/>
        <v>-0.27760293497869348</v>
      </c>
      <c r="Y128" s="66">
        <f t="shared" si="26"/>
        <v>0</v>
      </c>
      <c r="Z128" s="72">
        <f t="shared" si="27"/>
        <v>0</v>
      </c>
      <c r="AA128" s="79">
        <f t="shared" si="28"/>
        <v>0</v>
      </c>
      <c r="AB128" s="81">
        <f t="shared" si="37"/>
        <v>0</v>
      </c>
      <c r="AD128" s="95">
        <f>locallinterp(R128,'BBG rates'!$N$10:$N$369,'BBG rates'!$P$10:$P$369)</f>
        <v>9.0863252027256891</v>
      </c>
      <c r="AI128" s="185">
        <f t="shared" si="29"/>
        <v>107</v>
      </c>
      <c r="AJ128" s="127">
        <f>locallinterp(MIN(AI128,CAP_Senior*12),'BBG rates'!$X$24:$X$65,'BBG rates'!$Y$24:$Y$65)</f>
        <v>52.52827353590682</v>
      </c>
      <c r="AK128" s="127">
        <f>locallinterp(MIN(AI128,CAP_CB*12),'BBG rates'!$AA$25:$AA$40,'BBG rates'!$AC$25:$AC$40)</f>
        <v>9.5666666666666664</v>
      </c>
      <c r="AL128" s="144">
        <f t="shared" si="30"/>
        <v>16.870139834437492</v>
      </c>
      <c r="AM128" s="142">
        <f>(SUMPRODUCT(AL128:AL$381,G128:G$381)+SUMPRODUCT(AL128:AL$381,H128:H$381))/12</f>
        <v>1256387.5874295379</v>
      </c>
    </row>
    <row r="129" spans="1:39" x14ac:dyDescent="0.2">
      <c r="A129" s="7">
        <v>108</v>
      </c>
      <c r="B129" s="7">
        <v>54</v>
      </c>
      <c r="C129" s="7">
        <v>27</v>
      </c>
      <c r="D129" s="12">
        <f t="shared" si="22"/>
        <v>9</v>
      </c>
      <c r="E129" s="29">
        <f t="shared" si="38"/>
        <v>745840.71063775395</v>
      </c>
      <c r="F129" s="2">
        <f t="shared" si="23"/>
        <v>925.87253670911525</v>
      </c>
      <c r="G129" s="2">
        <f t="shared" si="31"/>
        <v>61895.832342043657</v>
      </c>
      <c r="H129" s="2">
        <f t="shared" si="32"/>
        <v>2449.708112500994</v>
      </c>
      <c r="I129" s="2">
        <f t="shared" si="21"/>
        <v>65271.412991253768</v>
      </c>
      <c r="J129" s="2">
        <f t="shared" si="39"/>
        <v>587442.71692128386</v>
      </c>
      <c r="K129" s="2">
        <f t="shared" si="24"/>
        <v>57696.893734678626</v>
      </c>
      <c r="L129" s="2">
        <f t="shared" si="24"/>
        <v>519272.04361210758</v>
      </c>
      <c r="M129" s="2"/>
      <c r="N129" s="28">
        <f t="shared" si="40"/>
        <v>1062793.3465525033</v>
      </c>
      <c r="O129" s="2">
        <f t="shared" si="33"/>
        <v>1315.0123897263929</v>
      </c>
      <c r="P129" s="2">
        <f t="shared" si="34"/>
        <v>87910.35825678322</v>
      </c>
      <c r="R129">
        <f t="shared" si="35"/>
        <v>108</v>
      </c>
      <c r="S129" s="89">
        <f t="shared" si="25"/>
        <v>0</v>
      </c>
      <c r="T129" s="89">
        <f>IF(AND(S129=0,S128&gt;0),SUM($G129:$H$381),S129)</f>
        <v>0</v>
      </c>
      <c r="U129" s="82">
        <f>SUM(T129:T$381)</f>
        <v>0</v>
      </c>
      <c r="V129" s="68">
        <f>localspline(R129,'BBG rates'!$G$10:$G$27,'BBG rates'!$K$10:$K$27)</f>
        <v>1.0254415273666382</v>
      </c>
      <c r="W129" s="68">
        <f>locallinterp(R129,'BBG rates'!$G$10:$G$27,'BBG rates'!$J$10:$J$27)</f>
        <v>-0.27300000000000002</v>
      </c>
      <c r="X129" s="56">
        <f t="shared" si="36"/>
        <v>-0.27334218823060752</v>
      </c>
      <c r="Y129" s="66">
        <f t="shared" si="26"/>
        <v>0</v>
      </c>
      <c r="Z129" s="72">
        <f t="shared" si="27"/>
        <v>0</v>
      </c>
      <c r="AA129" s="79">
        <f t="shared" si="28"/>
        <v>0</v>
      </c>
      <c r="AB129" s="81">
        <f t="shared" si="37"/>
        <v>0</v>
      </c>
      <c r="AD129" s="95">
        <f>locallinterp(R129,'BBG rates'!$N$10:$N$369,'BBG rates'!$P$10:$P$369)</f>
        <v>9.171778663339575</v>
      </c>
      <c r="AI129" s="185">
        <f t="shared" si="29"/>
        <v>108</v>
      </c>
      <c r="AJ129" s="127">
        <f>locallinterp(MIN(AI129,CAP_Senior*12),'BBG rates'!$X$24:$X$65,'BBG rates'!$Y$24:$Y$65)</f>
        <v>52.715155952481616</v>
      </c>
      <c r="AK129" s="127">
        <f>locallinterp(MIN(AI129,CAP_CB*12),'BBG rates'!$AA$25:$AA$40,'BBG rates'!$AC$25:$AC$40)</f>
        <v>9.6</v>
      </c>
      <c r="AL129" s="144">
        <f t="shared" si="30"/>
        <v>16.929576511921873</v>
      </c>
      <c r="AM129" s="142">
        <f>(SUMPRODUCT(AL129:AL$381,G129:G$381)+SUMPRODUCT(AL129:AL$381,H129:H$381))/12</f>
        <v>1165444.4677450859</v>
      </c>
    </row>
    <row r="130" spans="1:39" x14ac:dyDescent="0.2">
      <c r="A130" s="7">
        <v>109</v>
      </c>
      <c r="B130" s="7">
        <v>54.5</v>
      </c>
      <c r="C130" s="7">
        <v>27.25</v>
      </c>
      <c r="D130" s="12">
        <f t="shared" si="22"/>
        <v>9.0833333333333339</v>
      </c>
      <c r="E130" s="29">
        <f t="shared" si="38"/>
        <v>681837.51667538949</v>
      </c>
      <c r="F130" s="2">
        <f t="shared" si="23"/>
        <v>852.33911314601755</v>
      </c>
      <c r="G130" s="2">
        <f t="shared" si="31"/>
        <v>61763.703851159626</v>
      </c>
      <c r="H130" s="2">
        <f t="shared" si="32"/>
        <v>2239.4901112048306</v>
      </c>
      <c r="I130" s="2">
        <f t="shared" si="21"/>
        <v>64855.533075510473</v>
      </c>
      <c r="J130" s="2">
        <f t="shared" si="39"/>
        <v>589104.42543588683</v>
      </c>
      <c r="K130" s="2">
        <f t="shared" si="24"/>
        <v>57263.834706156696</v>
      </c>
      <c r="L130" s="2">
        <f t="shared" si="24"/>
        <v>520146.49858092336</v>
      </c>
      <c r="M130" s="2"/>
      <c r="N130" s="28">
        <f t="shared" si="40"/>
        <v>974782.52524010476</v>
      </c>
      <c r="O130" s="2">
        <f t="shared" si="33"/>
        <v>1214.5493341111201</v>
      </c>
      <c r="P130" s="2">
        <f t="shared" si="34"/>
        <v>88010.82131239849</v>
      </c>
      <c r="R130">
        <f t="shared" si="35"/>
        <v>109</v>
      </c>
      <c r="S130" s="89">
        <f t="shared" si="25"/>
        <v>0</v>
      </c>
      <c r="T130" s="89">
        <f>IF(AND(S130=0,S129&gt;0),SUM($G130:$H$381),S130)</f>
        <v>0</v>
      </c>
      <c r="U130" s="82">
        <f>SUM(T130:T$381)</f>
        <v>0</v>
      </c>
      <c r="V130" s="68">
        <f>localspline(R130,'BBG rates'!$G$10:$G$27,'BBG rates'!$K$10:$K$27)</f>
        <v>1.0252631447519678</v>
      </c>
      <c r="W130" s="68">
        <f>locallinterp(R130,'BBG rates'!$G$10:$G$27,'BBG rates'!$J$10:$J$27)</f>
        <v>-0.26866666666666666</v>
      </c>
      <c r="X130" s="56">
        <f t="shared" si="36"/>
        <v>-0.26899806879856492</v>
      </c>
      <c r="Y130" s="66">
        <f t="shared" si="26"/>
        <v>0</v>
      </c>
      <c r="Z130" s="72">
        <f t="shared" si="27"/>
        <v>0</v>
      </c>
      <c r="AA130" s="79">
        <f t="shared" si="28"/>
        <v>0</v>
      </c>
      <c r="AB130" s="81">
        <f t="shared" si="37"/>
        <v>0</v>
      </c>
      <c r="AD130" s="95">
        <f>locallinterp(R130,'BBG rates'!$N$10:$N$369,'BBG rates'!$P$10:$P$369)</f>
        <v>9.2572172587355723</v>
      </c>
      <c r="AI130" s="185">
        <f t="shared" si="29"/>
        <v>109</v>
      </c>
      <c r="AJ130" s="127">
        <f>locallinterp(MIN(AI130,CAP_Senior*12),'BBG rates'!$X$24:$X$65,'BBG rates'!$Y$24:$Y$65)</f>
        <v>52.8823279706587</v>
      </c>
      <c r="AK130" s="127">
        <f>locallinterp(MIN(AI130,CAP_CB*12),'BBG rates'!$AA$25:$AA$40,'BBG rates'!$AC$25:$AC$40)</f>
        <v>9.6333333333333329</v>
      </c>
      <c r="AL130" s="144">
        <f t="shared" si="30"/>
        <v>16.985662421678647</v>
      </c>
      <c r="AM130" s="142">
        <f>(SUMPRODUCT(AL130:AL$381,G130:G$381)+SUMPRODUCT(AL130:AL$381,H130:H$381))/12</f>
        <v>1074665.9052179044</v>
      </c>
    </row>
    <row r="131" spans="1:39" x14ac:dyDescent="0.2">
      <c r="A131" s="7">
        <v>110</v>
      </c>
      <c r="B131" s="7">
        <v>55</v>
      </c>
      <c r="C131" s="7">
        <v>27.5</v>
      </c>
      <c r="D131" s="12">
        <f t="shared" si="22"/>
        <v>9.1666666666666661</v>
      </c>
      <c r="E131" s="29">
        <f t="shared" si="38"/>
        <v>618175.2673217128</v>
      </c>
      <c r="F131" s="2">
        <f t="shared" si="23"/>
        <v>779.19691964233016</v>
      </c>
      <c r="G131" s="2">
        <f t="shared" si="31"/>
        <v>61631.857413807193</v>
      </c>
      <c r="H131" s="2">
        <f t="shared" si="32"/>
        <v>2030.3919398695466</v>
      </c>
      <c r="I131" s="2">
        <f t="shared" si="21"/>
        <v>64441.446273319067</v>
      </c>
      <c r="J131" s="2">
        <f t="shared" si="39"/>
        <v>590713.25750542479</v>
      </c>
      <c r="K131" s="2">
        <f t="shared" si="24"/>
        <v>56833.270572723253</v>
      </c>
      <c r="L131" s="2">
        <f t="shared" si="24"/>
        <v>520971.6469166298</v>
      </c>
      <c r="M131" s="2"/>
      <c r="N131" s="28">
        <f t="shared" si="40"/>
        <v>886671.12606394163</v>
      </c>
      <c r="O131" s="2">
        <f t="shared" si="33"/>
        <v>1113.9714703464588</v>
      </c>
      <c r="P131" s="2">
        <f t="shared" si="34"/>
        <v>88111.399176163162</v>
      </c>
      <c r="R131">
        <f t="shared" si="35"/>
        <v>110</v>
      </c>
      <c r="S131" s="89">
        <f t="shared" si="25"/>
        <v>0</v>
      </c>
      <c r="T131" s="89">
        <f>IF(AND(S131=0,S130&gt;0),SUM($G131:$H$381),S131)</f>
        <v>0</v>
      </c>
      <c r="U131" s="82">
        <f>SUM(T131:T$381)</f>
        <v>0</v>
      </c>
      <c r="V131" s="68">
        <f>localspline(R131,'BBG rates'!$G$10:$G$27,'BBG rates'!$K$10:$K$27)</f>
        <v>1.0250747346431872</v>
      </c>
      <c r="W131" s="68">
        <f>locallinterp(R131,'BBG rates'!$G$10:$G$27,'BBG rates'!$J$10:$J$27)</f>
        <v>-0.26433333333333336</v>
      </c>
      <c r="X131" s="56">
        <f t="shared" si="36"/>
        <v>-0.26465412238612096</v>
      </c>
      <c r="Y131" s="66">
        <f t="shared" si="26"/>
        <v>0</v>
      </c>
      <c r="Z131" s="72">
        <f t="shared" si="27"/>
        <v>0</v>
      </c>
      <c r="AA131" s="79">
        <f t="shared" si="28"/>
        <v>0</v>
      </c>
      <c r="AB131" s="81">
        <f t="shared" si="37"/>
        <v>0</v>
      </c>
      <c r="AD131" s="95">
        <f>locallinterp(R131,'BBG rates'!$N$10:$N$369,'BBG rates'!$P$10:$P$369)</f>
        <v>9.342640153289171</v>
      </c>
      <c r="AI131" s="185">
        <f t="shared" si="29"/>
        <v>110</v>
      </c>
      <c r="AJ131" s="127">
        <f>locallinterp(MIN(AI131,CAP_Senior*12),'BBG rates'!$X$24:$X$65,'BBG rates'!$Y$24:$Y$65)</f>
        <v>53.049499988835784</v>
      </c>
      <c r="AK131" s="127">
        <f>locallinterp(MIN(AI131,CAP_CB*12),'BBG rates'!$AA$25:$AA$40,'BBG rates'!$AC$25:$AC$40)</f>
        <v>9.6666666666666661</v>
      </c>
      <c r="AL131" s="144">
        <f t="shared" si="30"/>
        <v>17.041748331435414</v>
      </c>
      <c r="AM131" s="142">
        <f>(SUMPRODUCT(AL131:AL$381,G131:G$381)+SUMPRODUCT(AL131:AL$381,H131:H$381))/12</f>
        <v>984071.18467174273</v>
      </c>
    </row>
    <row r="132" spans="1:39" x14ac:dyDescent="0.2">
      <c r="A132" s="7">
        <v>111</v>
      </c>
      <c r="B132" s="7">
        <v>55.5</v>
      </c>
      <c r="C132" s="7">
        <v>27.75</v>
      </c>
      <c r="D132" s="12">
        <f t="shared" si="22"/>
        <v>9.25</v>
      </c>
      <c r="E132" s="29">
        <f t="shared" si="38"/>
        <v>554852.56588275917</v>
      </c>
      <c r="F132" s="2">
        <f t="shared" si="23"/>
        <v>706.44435413997894</v>
      </c>
      <c r="G132" s="2">
        <f t="shared" si="31"/>
        <v>61500.292427889159</v>
      </c>
      <c r="H132" s="2">
        <f t="shared" si="32"/>
        <v>1822.4090110644922</v>
      </c>
      <c r="I132" s="2">
        <f t="shared" si="21"/>
        <v>64029.14579309363</v>
      </c>
      <c r="J132" s="2">
        <f t="shared" si="39"/>
        <v>592269.5985861161</v>
      </c>
      <c r="K132" s="2">
        <f t="shared" si="24"/>
        <v>56405.188414807213</v>
      </c>
      <c r="L132" s="2">
        <f t="shared" si="24"/>
        <v>521747.99283696676</v>
      </c>
      <c r="M132" s="2"/>
      <c r="N132" s="28">
        <f t="shared" si="40"/>
        <v>798459.0340846628</v>
      </c>
      <c r="O132" s="2">
        <f t="shared" si="33"/>
        <v>1013.2786672308329</v>
      </c>
      <c r="P132" s="2">
        <f t="shared" si="34"/>
        <v>88212.091979278775</v>
      </c>
      <c r="R132">
        <f t="shared" si="35"/>
        <v>111</v>
      </c>
      <c r="S132" s="89">
        <f t="shared" si="25"/>
        <v>0</v>
      </c>
      <c r="T132" s="89">
        <f>IF(AND(S132=0,S131&gt;0),SUM($G132:$H$381),S132)</f>
        <v>0</v>
      </c>
      <c r="U132" s="82">
        <f>SUM(T132:T$381)</f>
        <v>0</v>
      </c>
      <c r="V132" s="68">
        <f>localspline(R132,'BBG rates'!$G$10:$G$27,'BBG rates'!$K$10:$K$27)</f>
        <v>1.0248774990061804</v>
      </c>
      <c r="W132" s="68">
        <f>locallinterp(R132,'BBG rates'!$G$10:$G$27,'BBG rates'!$J$10:$J$27)</f>
        <v>-0.26</v>
      </c>
      <c r="X132" s="56">
        <f t="shared" si="36"/>
        <v>-0.26031034897862071</v>
      </c>
      <c r="Y132" s="66">
        <f t="shared" si="26"/>
        <v>0</v>
      </c>
      <c r="Z132" s="72">
        <f t="shared" si="27"/>
        <v>0</v>
      </c>
      <c r="AA132" s="79">
        <f t="shared" si="28"/>
        <v>0</v>
      </c>
      <c r="AB132" s="81">
        <f t="shared" si="37"/>
        <v>0</v>
      </c>
      <c r="AD132" s="95">
        <f>locallinterp(R132,'BBG rates'!$N$10:$N$369,'BBG rates'!$P$10:$P$369)</f>
        <v>9.4280466115396866</v>
      </c>
      <c r="AI132" s="185">
        <f t="shared" si="29"/>
        <v>111</v>
      </c>
      <c r="AJ132" s="127">
        <f>locallinterp(MIN(AI132,CAP_Senior*12),'BBG rates'!$X$24:$X$65,'BBG rates'!$Y$24:$Y$65)</f>
        <v>53.216672007012875</v>
      </c>
      <c r="AK132" s="127">
        <f>locallinterp(MIN(AI132,CAP_CB*12),'BBG rates'!$AA$25:$AA$40,'BBG rates'!$AC$25:$AC$40)</f>
        <v>9.6999999999999993</v>
      </c>
      <c r="AL132" s="144">
        <f t="shared" si="30"/>
        <v>17.097834241192189</v>
      </c>
      <c r="AM132" s="142">
        <f>(SUMPRODUCT(AL132:AL$381,G132:G$381)+SUMPRODUCT(AL132:AL$381,H132:H$381))/12</f>
        <v>893661.51536353899</v>
      </c>
    </row>
    <row r="133" spans="1:39" x14ac:dyDescent="0.2">
      <c r="A133" s="7">
        <v>112</v>
      </c>
      <c r="B133" s="7">
        <v>56</v>
      </c>
      <c r="C133" s="7">
        <v>28</v>
      </c>
      <c r="D133" s="12">
        <f t="shared" si="22"/>
        <v>9.3333333333333339</v>
      </c>
      <c r="E133" s="29">
        <f t="shared" si="38"/>
        <v>491868.02083582163</v>
      </c>
      <c r="F133" s="2">
        <f t="shared" si="23"/>
        <v>634.07982051142835</v>
      </c>
      <c r="G133" s="2">
        <f t="shared" si="31"/>
        <v>61369.0082925936</v>
      </c>
      <c r="H133" s="2">
        <f t="shared" si="32"/>
        <v>1615.5367543439741</v>
      </c>
      <c r="I133" s="2">
        <f t="shared" si="21"/>
        <v>63618.624867448998</v>
      </c>
      <c r="J133" s="2">
        <f t="shared" si="39"/>
        <v>593773.83209619066</v>
      </c>
      <c r="K133" s="2">
        <f t="shared" si="24"/>
        <v>55979.575376095898</v>
      </c>
      <c r="L133" s="2">
        <f t="shared" si="24"/>
        <v>522476.03684356174</v>
      </c>
      <c r="M133" s="2"/>
      <c r="N133" s="28">
        <f t="shared" si="40"/>
        <v>710146.13423156587</v>
      </c>
      <c r="O133" s="2">
        <f t="shared" si="33"/>
        <v>912.47079341273206</v>
      </c>
      <c r="P133" s="2">
        <f t="shared" si="34"/>
        <v>88312.899853096882</v>
      </c>
      <c r="R133">
        <f t="shared" si="35"/>
        <v>112</v>
      </c>
      <c r="S133" s="89">
        <f t="shared" si="25"/>
        <v>0</v>
      </c>
      <c r="T133" s="89">
        <f>IF(AND(S133=0,S132&gt;0),SUM($G133:$H$381),S133)</f>
        <v>0</v>
      </c>
      <c r="U133" s="82">
        <f>SUM(T133:T$381)</f>
        <v>0</v>
      </c>
      <c r="V133" s="68">
        <f>localspline(R133,'BBG rates'!$G$10:$G$27,'BBG rates'!$K$10:$K$27)</f>
        <v>1.0246725206620915</v>
      </c>
      <c r="W133" s="68">
        <f>locallinterp(R133,'BBG rates'!$G$10:$G$27,'BBG rates'!$J$10:$J$27)</f>
        <v>-0.25566666666666671</v>
      </c>
      <c r="X133" s="56">
        <f t="shared" si="36"/>
        <v>-0.2559667485618089</v>
      </c>
      <c r="Y133" s="66">
        <f t="shared" si="26"/>
        <v>0</v>
      </c>
      <c r="Z133" s="72">
        <f t="shared" si="27"/>
        <v>0</v>
      </c>
      <c r="AA133" s="79">
        <f t="shared" si="28"/>
        <v>0</v>
      </c>
      <c r="AB133" s="81">
        <f t="shared" si="37"/>
        <v>0</v>
      </c>
      <c r="AD133" s="95">
        <f>locallinterp(R133,'BBG rates'!$N$10:$N$369,'BBG rates'!$P$10:$P$369)</f>
        <v>9.5134359882615271</v>
      </c>
      <c r="AI133" s="185">
        <f t="shared" si="29"/>
        <v>112</v>
      </c>
      <c r="AJ133" s="127">
        <f>locallinterp(MIN(AI133,CAP_Senior*12),'BBG rates'!$X$24:$X$65,'BBG rates'!$Y$24:$Y$65)</f>
        <v>53.383844025189958</v>
      </c>
      <c r="AK133" s="127">
        <f>locallinterp(MIN(AI133,CAP_CB*12),'BBG rates'!$AA$25:$AA$40,'BBG rates'!$AC$25:$AC$40)</f>
        <v>9.7333333333333325</v>
      </c>
      <c r="AL133" s="144">
        <f t="shared" si="30"/>
        <v>17.153920150948959</v>
      </c>
      <c r="AM133" s="142">
        <f>(SUMPRODUCT(AL133:AL$381,G133:G$381)+SUMPRODUCT(AL133:AL$381,H133:H$381))/12</f>
        <v>803438.09428789455</v>
      </c>
    </row>
    <row r="134" spans="1:39" x14ac:dyDescent="0.2">
      <c r="A134" s="7">
        <v>113</v>
      </c>
      <c r="B134" s="7">
        <v>56.5</v>
      </c>
      <c r="C134" s="7">
        <v>28.25</v>
      </c>
      <c r="D134" s="12">
        <f t="shared" si="22"/>
        <v>9.4166666666666661</v>
      </c>
      <c r="E134" s="29">
        <f t="shared" si="38"/>
        <v>429220.24581124302</v>
      </c>
      <c r="F134" s="2">
        <f t="shared" si="23"/>
        <v>562.10172853880351</v>
      </c>
      <c r="G134" s="2">
        <f t="shared" si="31"/>
        <v>61238.004408391178</v>
      </c>
      <c r="H134" s="2">
        <f t="shared" si="32"/>
        <v>1409.7706161874512</v>
      </c>
      <c r="I134" s="2">
        <f t="shared" si="21"/>
        <v>63209.876753117431</v>
      </c>
      <c r="J134" s="2">
        <f t="shared" si="39"/>
        <v>595226.33942518907</v>
      </c>
      <c r="K134" s="2">
        <f t="shared" si="24"/>
        <v>55556.418663235512</v>
      </c>
      <c r="L134" s="2">
        <f t="shared" si="24"/>
        <v>523156.27574546769</v>
      </c>
      <c r="M134" s="2"/>
      <c r="N134" s="28">
        <f t="shared" si="40"/>
        <v>621732.31130244676</v>
      </c>
      <c r="O134" s="2">
        <f t="shared" si="33"/>
        <v>811.54771739053751</v>
      </c>
      <c r="P134" s="2">
        <f t="shared" si="34"/>
        <v>88413.82292911908</v>
      </c>
      <c r="R134">
        <f t="shared" si="35"/>
        <v>113</v>
      </c>
      <c r="S134" s="89">
        <f t="shared" si="25"/>
        <v>0</v>
      </c>
      <c r="T134" s="89">
        <f>IF(AND(S134=0,S133&gt;0),SUM($G134:$H$381),S134)</f>
        <v>0</v>
      </c>
      <c r="U134" s="82">
        <f>SUM(T134:T$381)</f>
        <v>0</v>
      </c>
      <c r="V134" s="68">
        <f>localspline(R134,'BBG rates'!$G$10:$G$27,'BBG rates'!$K$10:$K$27)</f>
        <v>1.0244607035944182</v>
      </c>
      <c r="W134" s="68">
        <f>locallinterp(R134,'BBG rates'!$G$10:$G$27,'BBG rates'!$J$10:$J$27)</f>
        <v>-0.25133333333333335</v>
      </c>
      <c r="X134" s="56">
        <f t="shared" si="36"/>
        <v>-0.25162332112143027</v>
      </c>
      <c r="Y134" s="66">
        <f t="shared" si="26"/>
        <v>0</v>
      </c>
      <c r="Z134" s="72">
        <f t="shared" si="27"/>
        <v>0</v>
      </c>
      <c r="AA134" s="79">
        <f t="shared" si="28"/>
        <v>0</v>
      </c>
      <c r="AB134" s="81">
        <f t="shared" si="37"/>
        <v>0</v>
      </c>
      <c r="AD134" s="95">
        <f>locallinterp(R134,'BBG rates'!$N$10:$N$369,'BBG rates'!$P$10:$P$369)</f>
        <v>9.5988077135610617</v>
      </c>
      <c r="AI134" s="185">
        <f t="shared" si="29"/>
        <v>113</v>
      </c>
      <c r="AJ134" s="127">
        <f>locallinterp(MIN(AI134,CAP_Senior*12),'BBG rates'!$X$24:$X$65,'BBG rates'!$Y$24:$Y$65)</f>
        <v>53.551016043367042</v>
      </c>
      <c r="AK134" s="127">
        <f>locallinterp(MIN(AI134,CAP_CB*12),'BBG rates'!$AA$25:$AA$40,'BBG rates'!$AC$25:$AC$40)</f>
        <v>9.7666666666666657</v>
      </c>
      <c r="AL134" s="144">
        <f t="shared" si="30"/>
        <v>17.21000606070573</v>
      </c>
      <c r="AM134" s="142">
        <f>(SUMPRODUCT(AL134:AL$381,G134:G$381)+SUMPRODUCT(AL134:AL$381,H134:H$381))/12</f>
        <v>713402.10624797677</v>
      </c>
    </row>
    <row r="135" spans="1:39" x14ac:dyDescent="0.2">
      <c r="A135" s="7">
        <v>114</v>
      </c>
      <c r="B135" s="7">
        <v>57</v>
      </c>
      <c r="C135" s="7">
        <v>28.5</v>
      </c>
      <c r="D135" s="12">
        <f t="shared" si="22"/>
        <v>9.5</v>
      </c>
      <c r="E135" s="29">
        <f t="shared" si="38"/>
        <v>366907.85957427073</v>
      </c>
      <c r="F135" s="2">
        <f t="shared" si="23"/>
        <v>490.50849389308178</v>
      </c>
      <c r="G135" s="2">
        <f t="shared" si="31"/>
        <v>61107.280177032328</v>
      </c>
      <c r="H135" s="2">
        <f t="shared" si="32"/>
        <v>1205.1060599399373</v>
      </c>
      <c r="I135" s="2">
        <f t="shared" si="21"/>
        <v>62802.894730865344</v>
      </c>
      <c r="J135" s="2">
        <f t="shared" si="39"/>
        <v>596627.49994322076</v>
      </c>
      <c r="K135" s="2">
        <f t="shared" si="24"/>
        <v>55135.705545532881</v>
      </c>
      <c r="L135" s="2">
        <f t="shared" si="24"/>
        <v>523789.20268256235</v>
      </c>
      <c r="M135" s="2"/>
      <c r="N135" s="28">
        <f t="shared" si="40"/>
        <v>533217.4499634495</v>
      </c>
      <c r="O135" s="2">
        <f t="shared" si="33"/>
        <v>710.50930751235194</v>
      </c>
      <c r="P135" s="2">
        <f t="shared" si="34"/>
        <v>88514.86133899726</v>
      </c>
      <c r="R135">
        <f t="shared" si="35"/>
        <v>114</v>
      </c>
      <c r="S135" s="89">
        <f t="shared" si="25"/>
        <v>0</v>
      </c>
      <c r="T135" s="89">
        <f>IF(AND(S135=0,S134&gt;0),SUM($G135:$H$381),S135)</f>
        <v>0</v>
      </c>
      <c r="U135" s="82">
        <f>SUM(T135:T$381)</f>
        <v>0</v>
      </c>
      <c r="V135" s="68">
        <f>localspline(R135,'BBG rates'!$G$10:$G$27,'BBG rates'!$K$10:$K$27)</f>
        <v>1.0242433094092576</v>
      </c>
      <c r="W135" s="68">
        <f>locallinterp(R135,'BBG rates'!$G$10:$G$27,'BBG rates'!$J$10:$J$27)</f>
        <v>-0.247</v>
      </c>
      <c r="X135" s="56">
        <f t="shared" si="36"/>
        <v>-0.24728006664269664</v>
      </c>
      <c r="Y135" s="66">
        <f t="shared" si="26"/>
        <v>0</v>
      </c>
      <c r="Z135" s="72">
        <f t="shared" si="27"/>
        <v>0</v>
      </c>
      <c r="AA135" s="79">
        <f t="shared" si="28"/>
        <v>0</v>
      </c>
      <c r="AB135" s="81">
        <f t="shared" si="37"/>
        <v>0</v>
      </c>
      <c r="AD135" s="95">
        <f>locallinterp(R135,'BBG rates'!$N$10:$N$369,'BBG rates'!$P$10:$P$369)</f>
        <v>9.6841613226785004</v>
      </c>
      <c r="AI135" s="185">
        <f t="shared" si="29"/>
        <v>114</v>
      </c>
      <c r="AJ135" s="127">
        <f>locallinterp(MIN(AI135,CAP_Senior*12),'BBG rates'!$X$24:$X$65,'BBG rates'!$Y$24:$Y$65)</f>
        <v>53.718188061544126</v>
      </c>
      <c r="AK135" s="127">
        <f>locallinterp(MIN(AI135,CAP_CB*12),'BBG rates'!$AA$25:$AA$40,'BBG rates'!$AC$25:$AC$40)</f>
        <v>9.8000000000000007</v>
      </c>
      <c r="AL135" s="144">
        <f t="shared" si="30"/>
        <v>17.266091970462504</v>
      </c>
      <c r="AM135" s="142">
        <f>(SUMPRODUCT(AL135:AL$381,G135:G$381)+SUMPRODUCT(AL135:AL$381,H135:H$381))/12</f>
        <v>623554.7239260826</v>
      </c>
    </row>
    <row r="136" spans="1:39" x14ac:dyDescent="0.2">
      <c r="A136" s="7">
        <v>115</v>
      </c>
      <c r="B136" s="7">
        <v>57.5</v>
      </c>
      <c r="C136" s="7">
        <v>28.75</v>
      </c>
      <c r="D136" s="12">
        <f t="shared" si="22"/>
        <v>9.5833333333333339</v>
      </c>
      <c r="E136" s="29">
        <f t="shared" si="38"/>
        <v>304929.48600697354</v>
      </c>
      <c r="F136" s="2">
        <f t="shared" si="23"/>
        <v>419.29853811335687</v>
      </c>
      <c r="G136" s="2">
        <f t="shared" si="31"/>
        <v>60976.835001544539</v>
      </c>
      <c r="H136" s="2">
        <f t="shared" si="32"/>
        <v>1001.5385657526073</v>
      </c>
      <c r="I136" s="2">
        <f t="shared" si="21"/>
        <v>62397.6721054105</v>
      </c>
      <c r="J136" s="2">
        <f t="shared" si="39"/>
        <v>597977.691010184</v>
      </c>
      <c r="K136" s="2">
        <f t="shared" si="24"/>
        <v>54717.423354658698</v>
      </c>
      <c r="L136" s="2">
        <f t="shared" si="24"/>
        <v>524375.30714881257</v>
      </c>
      <c r="M136" s="2"/>
      <c r="N136" s="28">
        <f t="shared" si="40"/>
        <v>444601.43474891572</v>
      </c>
      <c r="O136" s="2">
        <f t="shared" si="33"/>
        <v>609.35543197582854</v>
      </c>
      <c r="P136" s="2">
        <f t="shared" si="34"/>
        <v>88616.015214533763</v>
      </c>
      <c r="R136">
        <f t="shared" si="35"/>
        <v>115</v>
      </c>
      <c r="S136" s="89">
        <f t="shared" si="25"/>
        <v>0</v>
      </c>
      <c r="T136" s="89">
        <f>IF(AND(S136=0,S135&gt;0),SUM($G136:$H$381),S136)</f>
        <v>0</v>
      </c>
      <c r="U136" s="82">
        <f>SUM(T136:T$381)</f>
        <v>0</v>
      </c>
      <c r="V136" s="68">
        <f>localspline(R136,'BBG rates'!$G$10:$G$27,'BBG rates'!$K$10:$K$27)</f>
        <v>1.0240213314982272</v>
      </c>
      <c r="W136" s="68">
        <f>locallinterp(R136,'BBG rates'!$G$10:$G$27,'BBG rates'!$J$10:$J$27)</f>
        <v>-0.24266666666666667</v>
      </c>
      <c r="X136" s="56">
        <f t="shared" si="36"/>
        <v>-0.24293698511161921</v>
      </c>
      <c r="Y136" s="66">
        <f t="shared" si="26"/>
        <v>0</v>
      </c>
      <c r="Z136" s="72">
        <f t="shared" si="27"/>
        <v>0</v>
      </c>
      <c r="AA136" s="79">
        <f t="shared" si="28"/>
        <v>0</v>
      </c>
      <c r="AB136" s="81">
        <f t="shared" si="37"/>
        <v>0</v>
      </c>
      <c r="AD136" s="95">
        <f>locallinterp(R136,'BBG rates'!$N$10:$N$369,'BBG rates'!$P$10:$P$369)</f>
        <v>9.7694964336366859</v>
      </c>
      <c r="AI136" s="185">
        <f t="shared" si="29"/>
        <v>115</v>
      </c>
      <c r="AJ136" s="127">
        <f>locallinterp(MIN(AI136,CAP_Senior*12),'BBG rates'!$X$24:$X$65,'BBG rates'!$Y$24:$Y$65)</f>
        <v>53.88536007972121</v>
      </c>
      <c r="AK136" s="127">
        <f>locallinterp(MIN(AI136,CAP_CB*12),'BBG rates'!$AA$25:$AA$40,'BBG rates'!$AC$25:$AC$40)</f>
        <v>9.8333333333333339</v>
      </c>
      <c r="AL136" s="144">
        <f t="shared" si="30"/>
        <v>17.322177880219272</v>
      </c>
      <c r="AM136" s="142">
        <f>(SUMPRODUCT(AL136:AL$381,G136:G$381)+SUMPRODUCT(AL136:AL$381,H136:H$381))/12</f>
        <v>533897.10795387055</v>
      </c>
    </row>
    <row r="137" spans="1:39" x14ac:dyDescent="0.2">
      <c r="A137" s="7">
        <v>116</v>
      </c>
      <c r="B137" s="7">
        <v>58</v>
      </c>
      <c r="C137" s="7">
        <v>29</v>
      </c>
      <c r="D137" s="12">
        <f t="shared" si="22"/>
        <v>9.6666666666666661</v>
      </c>
      <c r="E137" s="29">
        <f t="shared" si="38"/>
        <v>243283.7540902202</v>
      </c>
      <c r="F137" s="2">
        <f t="shared" si="23"/>
        <v>348.47028858617341</v>
      </c>
      <c r="G137" s="2">
        <f t="shared" si="31"/>
        <v>60846.668286229746</v>
      </c>
      <c r="H137" s="2">
        <f t="shared" si="32"/>
        <v>799.06363052360518</v>
      </c>
      <c r="I137" s="2">
        <f t="shared" si="21"/>
        <v>61994.202205339527</v>
      </c>
      <c r="J137" s="2">
        <f t="shared" si="39"/>
        <v>599277.28798494872</v>
      </c>
      <c r="K137" s="2">
        <f t="shared" si="24"/>
        <v>54301.559484352154</v>
      </c>
      <c r="L137" s="2">
        <f t="shared" si="24"/>
        <v>524915.07501540415</v>
      </c>
      <c r="M137" s="2"/>
      <c r="N137" s="28">
        <f t="shared" si="40"/>
        <v>355884.15006123413</v>
      </c>
      <c r="O137" s="2">
        <f t="shared" si="33"/>
        <v>508.08595882799688</v>
      </c>
      <c r="P137" s="2">
        <f t="shared" si="34"/>
        <v>88717.284687681575</v>
      </c>
      <c r="R137">
        <f t="shared" si="35"/>
        <v>116</v>
      </c>
      <c r="S137" s="89">
        <f t="shared" si="25"/>
        <v>0</v>
      </c>
      <c r="T137" s="89">
        <f>IF(AND(S137=0,S136&gt;0),SUM($G137:$H$381),S137)</f>
        <v>0</v>
      </c>
      <c r="U137" s="82">
        <f>SUM(T137:T$381)</f>
        <v>0</v>
      </c>
      <c r="V137" s="68">
        <f>localspline(R137,'BBG rates'!$G$10:$G$27,'BBG rates'!$K$10:$K$27)</f>
        <v>1.0237959420714895</v>
      </c>
      <c r="W137" s="68">
        <f>locallinterp(R137,'BBG rates'!$G$10:$G$27,'BBG rates'!$J$10:$J$27)</f>
        <v>-0.23833333333333334</v>
      </c>
      <c r="X137" s="56">
        <f t="shared" si="36"/>
        <v>-0.2385940765134098</v>
      </c>
      <c r="Y137" s="66">
        <f t="shared" si="26"/>
        <v>0</v>
      </c>
      <c r="Z137" s="72">
        <f t="shared" si="27"/>
        <v>0</v>
      </c>
      <c r="AA137" s="79">
        <f t="shared" si="28"/>
        <v>0</v>
      </c>
      <c r="AB137" s="81">
        <f t="shared" si="37"/>
        <v>0</v>
      </c>
      <c r="AD137" s="95">
        <f>locallinterp(R137,'BBG rates'!$N$10:$N$369,'BBG rates'!$P$10:$P$369)</f>
        <v>9.8548127621426431</v>
      </c>
      <c r="AI137" s="185">
        <f t="shared" si="29"/>
        <v>116</v>
      </c>
      <c r="AJ137" s="127">
        <f>locallinterp(MIN(AI137,CAP_Senior*12),'BBG rates'!$X$24:$X$65,'BBG rates'!$Y$24:$Y$65)</f>
        <v>54.052532097898293</v>
      </c>
      <c r="AK137" s="127">
        <f>locallinterp(MIN(AI137,CAP_CB*12),'BBG rates'!$AA$25:$AA$40,'BBG rates'!$AC$25:$AC$40)</f>
        <v>9.8666666666666671</v>
      </c>
      <c r="AL137" s="144">
        <f t="shared" si="30"/>
        <v>17.378263789976046</v>
      </c>
      <c r="AM137" s="142">
        <f>(SUMPRODUCT(AL137:AL$381,G137:G$381)+SUMPRODUCT(AL137:AL$381,H137:H$381))/12</f>
        <v>444430.40698225377</v>
      </c>
    </row>
    <row r="138" spans="1:39" x14ac:dyDescent="0.2">
      <c r="A138" s="7">
        <v>117</v>
      </c>
      <c r="B138" s="7">
        <v>58.5</v>
      </c>
      <c r="C138" s="7">
        <v>29.25</v>
      </c>
      <c r="D138" s="12">
        <f t="shared" si="22"/>
        <v>9.75</v>
      </c>
      <c r="E138" s="29">
        <f t="shared" si="38"/>
        <v>181969.29788571969</v>
      </c>
      <c r="F138" s="2">
        <f t="shared" si="23"/>
        <v>278.02217852493237</v>
      </c>
      <c r="G138" s="2">
        <f t="shared" si="31"/>
        <v>60716.77943666144</v>
      </c>
      <c r="H138" s="2">
        <f t="shared" si="32"/>
        <v>597.6767678390562</v>
      </c>
      <c r="I138" s="2">
        <f t="shared" si="21"/>
        <v>61592.478383025424</v>
      </c>
      <c r="J138" s="2">
        <f t="shared" si="39"/>
        <v>600526.66423449793</v>
      </c>
      <c r="K138" s="2">
        <f t="shared" si="24"/>
        <v>53888.101390126743</v>
      </c>
      <c r="L138" s="2">
        <f t="shared" si="24"/>
        <v>525408.98855373578</v>
      </c>
      <c r="M138" s="2"/>
      <c r="N138" s="28">
        <f t="shared" si="40"/>
        <v>267065.48017068964</v>
      </c>
      <c r="O138" s="2">
        <f t="shared" si="33"/>
        <v>406.70075596509275</v>
      </c>
      <c r="P138" s="2">
        <f t="shared" si="34"/>
        <v>88818.669890544508</v>
      </c>
      <c r="R138">
        <f t="shared" si="35"/>
        <v>117</v>
      </c>
      <c r="S138" s="89">
        <f t="shared" si="25"/>
        <v>0</v>
      </c>
      <c r="T138" s="89">
        <f>IF(AND(S138=0,S137&gt;0),SUM($G138:$H$381),S138)</f>
        <v>0</v>
      </c>
      <c r="U138" s="82">
        <f>SUM(T138:T$381)</f>
        <v>0</v>
      </c>
      <c r="V138" s="68">
        <f>localspline(R138,'BBG rates'!$G$10:$G$27,'BBG rates'!$K$10:$K$27)</f>
        <v>1.0235681047084597</v>
      </c>
      <c r="W138" s="68">
        <f>locallinterp(R138,'BBG rates'!$G$10:$G$27,'BBG rates'!$J$10:$J$27)</f>
        <v>-0.23400000000000001</v>
      </c>
      <c r="X138" s="56">
        <f t="shared" si="36"/>
        <v>-0.23425134083407961</v>
      </c>
      <c r="Y138" s="66">
        <f t="shared" si="26"/>
        <v>0</v>
      </c>
      <c r="Z138" s="72">
        <f t="shared" si="27"/>
        <v>0</v>
      </c>
      <c r="AA138" s="79">
        <f t="shared" si="28"/>
        <v>0</v>
      </c>
      <c r="AB138" s="81">
        <f t="shared" si="37"/>
        <v>0</v>
      </c>
      <c r="AD138" s="95">
        <f>locallinterp(R138,'BBG rates'!$N$10:$N$369,'BBG rates'!$P$10:$P$369)</f>
        <v>9.9401101042016808</v>
      </c>
      <c r="AI138" s="185">
        <f t="shared" si="29"/>
        <v>117</v>
      </c>
      <c r="AJ138" s="127">
        <f>locallinterp(MIN(AI138,CAP_Senior*12),'BBG rates'!$X$24:$X$65,'BBG rates'!$Y$24:$Y$65)</f>
        <v>54.219704116075377</v>
      </c>
      <c r="AK138" s="127">
        <f>locallinterp(MIN(AI138,CAP_CB*12),'BBG rates'!$AA$25:$AA$40,'BBG rates'!$AC$25:$AC$40)</f>
        <v>9.9</v>
      </c>
      <c r="AL138" s="144">
        <f t="shared" si="30"/>
        <v>17.434349699732813</v>
      </c>
      <c r="AM138" s="142">
        <f>(SUMPRODUCT(AL138:AL$381,G138:G$381)+SUMPRODUCT(AL138:AL$381,H138:H$381))/12</f>
        <v>355155.75775096333</v>
      </c>
    </row>
    <row r="139" spans="1:39" x14ac:dyDescent="0.2">
      <c r="A139" s="7">
        <v>118</v>
      </c>
      <c r="B139" s="7">
        <v>59</v>
      </c>
      <c r="C139" s="7">
        <v>29.5</v>
      </c>
      <c r="D139" s="12">
        <f t="shared" si="22"/>
        <v>9.8333333333333339</v>
      </c>
      <c r="E139" s="29">
        <f t="shared" si="38"/>
        <v>120984.75651812338</v>
      </c>
      <c r="F139" s="2">
        <f t="shared" si="23"/>
        <v>207.95264694936694</v>
      </c>
      <c r="G139" s="2">
        <f t="shared" si="31"/>
        <v>60587.16785968202</v>
      </c>
      <c r="H139" s="2">
        <f t="shared" si="32"/>
        <v>397.37350791428082</v>
      </c>
      <c r="I139" s="2">
        <f t="shared" si="21"/>
        <v>61192.494014545664</v>
      </c>
      <c r="J139" s="2">
        <f t="shared" si="39"/>
        <v>601726.1911430324</v>
      </c>
      <c r="K139" s="2">
        <f t="shared" si="24"/>
        <v>53477.036588977695</v>
      </c>
      <c r="L139" s="2">
        <f t="shared" si="24"/>
        <v>525857.52645828074</v>
      </c>
      <c r="M139" s="2"/>
      <c r="N139" s="28">
        <f t="shared" si="40"/>
        <v>178145.30921531242</v>
      </c>
      <c r="O139" s="2">
        <f t="shared" si="33"/>
        <v>305.19969113238488</v>
      </c>
      <c r="P139" s="2">
        <f t="shared" si="34"/>
        <v>88920.170955377209</v>
      </c>
      <c r="R139">
        <f t="shared" si="35"/>
        <v>118</v>
      </c>
      <c r="S139" s="89">
        <f t="shared" si="25"/>
        <v>0</v>
      </c>
      <c r="T139" s="89">
        <f>IF(AND(S139=0,S138&gt;0),SUM($G139:$H$381),S139)</f>
        <v>0</v>
      </c>
      <c r="U139" s="82">
        <f>SUM(T139:T$381)</f>
        <v>0</v>
      </c>
      <c r="V139" s="68">
        <f>localspline(R139,'BBG rates'!$G$10:$G$27,'BBG rates'!$K$10:$K$27)</f>
        <v>1.0233389916216058</v>
      </c>
      <c r="W139" s="68">
        <f>locallinterp(R139,'BBG rates'!$G$10:$G$27,'BBG rates'!$J$10:$J$27)</f>
        <v>-0.22966666666666669</v>
      </c>
      <c r="X139" s="56">
        <f t="shared" si="36"/>
        <v>-0.22990877805884047</v>
      </c>
      <c r="Y139" s="66">
        <f t="shared" si="26"/>
        <v>0</v>
      </c>
      <c r="Z139" s="72">
        <f t="shared" si="27"/>
        <v>0</v>
      </c>
      <c r="AA139" s="79">
        <f t="shared" si="28"/>
        <v>0</v>
      </c>
      <c r="AB139" s="81">
        <f t="shared" si="37"/>
        <v>0</v>
      </c>
      <c r="AD139" s="95">
        <f>locallinterp(R139,'BBG rates'!$N$10:$N$369,'BBG rates'!$P$10:$P$369)</f>
        <v>10.025388353503482</v>
      </c>
      <c r="AI139" s="185">
        <f t="shared" si="29"/>
        <v>118</v>
      </c>
      <c r="AJ139" s="127">
        <f>locallinterp(MIN(AI139,CAP_Senior*12),'BBG rates'!$X$24:$X$65,'BBG rates'!$Y$24:$Y$65)</f>
        <v>54.386876134252468</v>
      </c>
      <c r="AK139" s="127">
        <f>locallinterp(MIN(AI139,CAP_CB*12),'BBG rates'!$AA$25:$AA$40,'BBG rates'!$AC$25:$AC$40)</f>
        <v>9.9333333333333336</v>
      </c>
      <c r="AL139" s="144">
        <f t="shared" si="30"/>
        <v>17.490435609489587</v>
      </c>
      <c r="AM139" s="142">
        <f>(SUMPRODUCT(AL139:AL$381,G139:G$381)+SUMPRODUCT(AL139:AL$381,H139:H$381))/12</f>
        <v>266074.28515777882</v>
      </c>
    </row>
    <row r="140" spans="1:39" x14ac:dyDescent="0.2">
      <c r="A140" s="7">
        <v>119</v>
      </c>
      <c r="B140" s="7">
        <v>59.5</v>
      </c>
      <c r="C140" s="7">
        <v>29.75</v>
      </c>
      <c r="D140" s="12">
        <f t="shared" si="22"/>
        <v>9.9166666666666661</v>
      </c>
      <c r="E140" s="29">
        <f t="shared" si="38"/>
        <v>60328.774157187996</v>
      </c>
      <c r="F140" s="2">
        <f t="shared" si="23"/>
        <v>138.26013866508868</v>
      </c>
      <c r="G140" s="2">
        <f t="shared" si="31"/>
        <v>60457.832963400171</v>
      </c>
      <c r="H140" s="2">
        <f t="shared" si="32"/>
        <v>198.14939753520991</v>
      </c>
      <c r="I140" s="2">
        <f t="shared" si="21"/>
        <v>60794.24249960047</v>
      </c>
      <c r="J140" s="2">
        <f t="shared" si="39"/>
        <v>602876.23812103795</v>
      </c>
      <c r="K140" s="2">
        <f t="shared" si="24"/>
        <v>53068.352659090655</v>
      </c>
      <c r="L140" s="2">
        <f t="shared" si="24"/>
        <v>526261.16386931564</v>
      </c>
      <c r="M140" s="2"/>
      <c r="N140" s="28">
        <f t="shared" si="40"/>
        <v>89123.521200726827</v>
      </c>
      <c r="O140" s="2">
        <f t="shared" si="33"/>
        <v>203.58263192400267</v>
      </c>
      <c r="P140" s="2">
        <f t="shared" si="34"/>
        <v>89021.788014585589</v>
      </c>
      <c r="R140">
        <f t="shared" si="35"/>
        <v>119</v>
      </c>
      <c r="S140" s="89">
        <f t="shared" si="25"/>
        <v>0</v>
      </c>
      <c r="T140" s="89">
        <f>IF(AND(S140=0,S139&gt;0),SUM($G140:$H$381),S140)</f>
        <v>0</v>
      </c>
      <c r="U140" s="82">
        <f>SUM(T140:T$381)</f>
        <v>0</v>
      </c>
      <c r="V140" s="68">
        <f>localspline(R140,'BBG rates'!$G$10:$G$27,'BBG rates'!$K$10:$K$27)</f>
        <v>1.0231096409004712</v>
      </c>
      <c r="W140" s="68">
        <f>locallinterp(R140,'BBG rates'!$G$10:$G$27,'BBG rates'!$J$10:$J$27)</f>
        <v>-0.22533333333333333</v>
      </c>
      <c r="X140" s="56">
        <f t="shared" si="36"/>
        <v>-0.22556638817357033</v>
      </c>
      <c r="Y140" s="66">
        <f t="shared" si="26"/>
        <v>0</v>
      </c>
      <c r="Z140" s="72">
        <f t="shared" si="27"/>
        <v>0</v>
      </c>
      <c r="AA140" s="79">
        <f t="shared" si="28"/>
        <v>0</v>
      </c>
      <c r="AB140" s="81">
        <f t="shared" si="37"/>
        <v>0</v>
      </c>
      <c r="AD140" s="95">
        <f>locallinterp(R140,'BBG rates'!$N$10:$N$369,'BBG rates'!$P$10:$P$369)</f>
        <v>10.110647490245189</v>
      </c>
      <c r="AI140" s="185">
        <f t="shared" si="29"/>
        <v>119</v>
      </c>
      <c r="AJ140" s="127">
        <f>locallinterp(MIN(AI140,CAP_Senior*12),'BBG rates'!$X$24:$X$65,'BBG rates'!$Y$24:$Y$65)</f>
        <v>54.554048152429552</v>
      </c>
      <c r="AK140" s="127">
        <f>locallinterp(MIN(AI140,CAP_CB*12),'BBG rates'!$AA$25:$AA$40,'BBG rates'!$AC$25:$AC$40)</f>
        <v>9.9666666666666668</v>
      </c>
      <c r="AL140" s="144">
        <f t="shared" si="30"/>
        <v>17.546521519246355</v>
      </c>
      <c r="AM140" s="142">
        <f>(SUMPRODUCT(AL140:AL$381,G140:G$381)+SUMPRODUCT(AL140:AL$381,H140:H$381))/12</f>
        <v>177187.10232742911</v>
      </c>
    </row>
    <row r="141" spans="1:39" x14ac:dyDescent="0.2">
      <c r="A141" s="7">
        <v>120</v>
      </c>
      <c r="B141" s="7">
        <v>60</v>
      </c>
      <c r="C141" s="7">
        <v>30</v>
      </c>
      <c r="D141" s="12">
        <f t="shared" si="22"/>
        <v>10</v>
      </c>
      <c r="E141" s="29">
        <f t="shared" si="38"/>
        <v>0</v>
      </c>
      <c r="F141" s="2">
        <f t="shared" si="23"/>
        <v>68.943104243203962</v>
      </c>
      <c r="G141" s="2">
        <f t="shared" si="31"/>
        <v>60328.774157187996</v>
      </c>
      <c r="H141" s="2">
        <f t="shared" si="32"/>
        <v>0</v>
      </c>
      <c r="I141" s="2">
        <f t="shared" si="21"/>
        <v>60397.7172614312</v>
      </c>
      <c r="J141" s="2">
        <f t="shared" si="39"/>
        <v>603977.17261431203</v>
      </c>
      <c r="K141" s="2">
        <f t="shared" si="24"/>
        <v>52662.037239551573</v>
      </c>
      <c r="L141" s="2">
        <f t="shared" si="24"/>
        <v>526620.37239551579</v>
      </c>
      <c r="M141" s="2"/>
      <c r="N141" s="28">
        <f t="shared" si="40"/>
        <v>1.4551915228366852E-11</v>
      </c>
      <c r="O141" s="2">
        <f t="shared" si="33"/>
        <v>101.84944578276358</v>
      </c>
      <c r="P141" s="2">
        <f t="shared" si="34"/>
        <v>89123.521200726813</v>
      </c>
      <c r="R141">
        <f t="shared" si="35"/>
        <v>120</v>
      </c>
      <c r="S141" s="89">
        <f t="shared" si="25"/>
        <v>0</v>
      </c>
      <c r="T141" s="89">
        <f>IF(AND(S141=0,S140&gt;0),SUM($G141:$H$381),S141)</f>
        <v>0</v>
      </c>
      <c r="U141" s="82">
        <f>SUM(T141:T$381)</f>
        <v>0</v>
      </c>
      <c r="V141" s="68">
        <f>localspline(R141,'BBG rates'!$G$10:$G$27,'BBG rates'!$K$10:$K$27)</f>
        <v>1.0228811502456665</v>
      </c>
      <c r="W141" s="68">
        <f>locallinterp(R141,'BBG rates'!$G$10:$G$27,'BBG rates'!$J$10:$J$27)</f>
        <v>-0.221</v>
      </c>
      <c r="X141" s="56">
        <f t="shared" si="36"/>
        <v>-0.22122417116374749</v>
      </c>
      <c r="Y141" s="66">
        <f t="shared" si="26"/>
        <v>0</v>
      </c>
      <c r="Z141" s="72">
        <f t="shared" si="27"/>
        <v>0</v>
      </c>
      <c r="AA141" s="79">
        <f t="shared" si="28"/>
        <v>0</v>
      </c>
      <c r="AB141" s="81">
        <f t="shared" si="37"/>
        <v>0</v>
      </c>
      <c r="AD141" s="95">
        <f>locallinterp(R141,'BBG rates'!$N$10:$N$369,'BBG rates'!$P$10:$P$369)</f>
        <v>10.195887586098994</v>
      </c>
      <c r="AI141" s="185">
        <f t="shared" si="29"/>
        <v>120</v>
      </c>
      <c r="AJ141" s="127">
        <f>locallinterp(MIN(AI141,CAP_Senior*12),'BBG rates'!$X$24:$X$65,'BBG rates'!$Y$24:$Y$65)</f>
        <v>54.721220170606635</v>
      </c>
      <c r="AK141" s="127">
        <f>locallinterp(MIN(AI141,CAP_CB*12),'BBG rates'!$AA$25:$AA$40,'BBG rates'!$AC$25:$AC$40)</f>
        <v>10</v>
      </c>
      <c r="AL141" s="144">
        <f t="shared" si="30"/>
        <v>17.602607429003129</v>
      </c>
      <c r="AM141" s="142">
        <f>(SUMPRODUCT(AL141:AL$381,G141:G$381)+SUMPRODUCT(AL141:AL$381,H141:H$381))/12</f>
        <v>88495.310680164126</v>
      </c>
    </row>
    <row r="142" spans="1:39" x14ac:dyDescent="0.2">
      <c r="A142" s="7">
        <v>121</v>
      </c>
      <c r="B142" s="7">
        <v>60.5</v>
      </c>
      <c r="C142" s="7">
        <v>30.25</v>
      </c>
      <c r="D142" s="12">
        <f t="shared" si="22"/>
        <v>10.083333333333334</v>
      </c>
      <c r="E142" s="29">
        <f t="shared" si="38"/>
        <v>0</v>
      </c>
      <c r="F142" s="2">
        <f t="shared" si="23"/>
        <v>0</v>
      </c>
      <c r="G142" s="2">
        <f t="shared" si="31"/>
        <v>0</v>
      </c>
      <c r="H142" s="2">
        <f t="shared" si="32"/>
        <v>0</v>
      </c>
      <c r="I142" s="2">
        <f t="shared" si="21"/>
        <v>0</v>
      </c>
      <c r="J142" s="2">
        <f t="shared" si="39"/>
        <v>0</v>
      </c>
      <c r="K142" s="2">
        <f t="shared" si="24"/>
        <v>0</v>
      </c>
      <c r="L142" s="2">
        <f t="shared" si="24"/>
        <v>0</v>
      </c>
      <c r="M142" s="2"/>
      <c r="N142" s="28">
        <f t="shared" si="40"/>
        <v>0</v>
      </c>
      <c r="O142" s="2">
        <f t="shared" si="33"/>
        <v>0</v>
      </c>
      <c r="P142" s="2">
        <f t="shared" si="34"/>
        <v>0</v>
      </c>
      <c r="R142">
        <f t="shared" si="35"/>
        <v>121</v>
      </c>
      <c r="S142" s="89">
        <f t="shared" si="25"/>
        <v>0</v>
      </c>
      <c r="T142" s="89">
        <f>IF(AND(S142=0,S141&gt;0),SUM($G142:$H$381),S142)</f>
        <v>0</v>
      </c>
      <c r="U142" s="82">
        <f>SUM(T142:T$381)</f>
        <v>0</v>
      </c>
      <c r="V142" s="68">
        <f>localspline(R142,'BBG rates'!$G$10:$G$27,'BBG rates'!$K$10:$K$27)</f>
        <v>1.0226541791605388</v>
      </c>
      <c r="W142" s="68">
        <f>locallinterp(R142,'BBG rates'!$G$10:$G$27,'BBG rates'!$J$10:$J$27)</f>
        <v>-0.21708333333333332</v>
      </c>
      <c r="X142" s="56">
        <f t="shared" si="36"/>
        <v>-0.21729962374896772</v>
      </c>
      <c r="Y142" s="66">
        <f t="shared" si="26"/>
        <v>0</v>
      </c>
      <c r="Z142" s="72">
        <f t="shared" si="27"/>
        <v>0</v>
      </c>
      <c r="AA142" s="79">
        <f t="shared" si="28"/>
        <v>0</v>
      </c>
      <c r="AB142" s="81">
        <f t="shared" si="37"/>
        <v>0</v>
      </c>
      <c r="AD142" s="95">
        <f>locallinterp(R142,'BBG rates'!$N$10:$N$369,'BBG rates'!$P$10:$P$369)</f>
        <v>10.281108767695706</v>
      </c>
      <c r="AI142" s="185">
        <f t="shared" si="29"/>
        <v>121</v>
      </c>
      <c r="AJ142" s="127">
        <f>locallinterp(MIN(AI142,CAP_Senior*12),'BBG rates'!$X$24:$X$65,'BBG rates'!$Y$24:$Y$65)</f>
        <v>54.872445655896165</v>
      </c>
      <c r="AK142" s="127">
        <f>locallinterp(MIN(AI142,CAP_CB*12),'BBG rates'!$AA$25:$AA$40,'BBG rates'!$AC$25:$AC$40)</f>
        <v>10.016666666666666</v>
      </c>
      <c r="AL142" s="144">
        <f t="shared" si="30"/>
        <v>17.642149094835681</v>
      </c>
      <c r="AM142" s="142">
        <f>(SUMPRODUCT(AL142:AL$381,G142:G$381)+SUMPRODUCT(AL142:AL$381,H142:H$381))/12</f>
        <v>0</v>
      </c>
    </row>
    <row r="143" spans="1:39" x14ac:dyDescent="0.2">
      <c r="A143" s="7">
        <v>122</v>
      </c>
      <c r="B143" s="7">
        <v>61</v>
      </c>
      <c r="C143" s="7">
        <v>30.5</v>
      </c>
      <c r="D143" s="12">
        <f t="shared" si="22"/>
        <v>10.166666666666666</v>
      </c>
      <c r="E143" s="29">
        <f t="shared" si="38"/>
        <v>0</v>
      </c>
      <c r="F143" s="2">
        <f t="shared" si="23"/>
        <v>0</v>
      </c>
      <c r="G143" s="2">
        <f t="shared" si="31"/>
        <v>0</v>
      </c>
      <c r="H143" s="2">
        <f t="shared" si="32"/>
        <v>0</v>
      </c>
      <c r="I143" s="2">
        <f t="shared" si="21"/>
        <v>0</v>
      </c>
      <c r="J143" s="2">
        <f t="shared" si="39"/>
        <v>0</v>
      </c>
      <c r="K143" s="2">
        <f t="shared" si="24"/>
        <v>0</v>
      </c>
      <c r="L143" s="2">
        <f t="shared" si="24"/>
        <v>0</v>
      </c>
      <c r="M143" s="2"/>
      <c r="N143" s="28">
        <f t="shared" si="40"/>
        <v>0</v>
      </c>
      <c r="O143" s="2">
        <f t="shared" si="33"/>
        <v>0</v>
      </c>
      <c r="P143" s="2">
        <f t="shared" si="34"/>
        <v>0</v>
      </c>
      <c r="R143">
        <f t="shared" si="35"/>
        <v>122</v>
      </c>
      <c r="S143" s="89">
        <f t="shared" si="25"/>
        <v>0</v>
      </c>
      <c r="T143" s="89">
        <f>IF(AND(S143=0,S142&gt;0),SUM($G143:$H$381),S143)</f>
        <v>0</v>
      </c>
      <c r="U143" s="82">
        <f>SUM(T143:T$381)</f>
        <v>0</v>
      </c>
      <c r="V143" s="68">
        <f>localspline(R143,'BBG rates'!$G$10:$G$27,'BBG rates'!$K$10:$K$27)</f>
        <v>1.0224274257333208</v>
      </c>
      <c r="W143" s="68">
        <f>locallinterp(R143,'BBG rates'!$G$10:$G$27,'BBG rates'!$J$10:$J$27)</f>
        <v>-0.21316666666666667</v>
      </c>
      <c r="X143" s="56">
        <f t="shared" si="36"/>
        <v>-0.21337521754043465</v>
      </c>
      <c r="Y143" s="66">
        <f t="shared" si="26"/>
        <v>0</v>
      </c>
      <c r="Z143" s="72">
        <f t="shared" si="27"/>
        <v>0</v>
      </c>
      <c r="AA143" s="79">
        <f t="shared" si="28"/>
        <v>0</v>
      </c>
      <c r="AB143" s="81">
        <f t="shared" si="37"/>
        <v>0</v>
      </c>
      <c r="AD143" s="95">
        <f>locallinterp(R143,'BBG rates'!$N$10:$N$369,'BBG rates'!$P$10:$P$369)</f>
        <v>10.366311053173483</v>
      </c>
      <c r="AI143" s="185">
        <f t="shared" si="29"/>
        <v>122</v>
      </c>
      <c r="AJ143" s="127">
        <f>locallinterp(MIN(AI143,CAP_Senior*12),'BBG rates'!$X$24:$X$65,'BBG rates'!$Y$24:$Y$65)</f>
        <v>55.023671141185694</v>
      </c>
      <c r="AK143" s="127">
        <f>locallinterp(MIN(AI143,CAP_CB*12),'BBG rates'!$AA$25:$AA$40,'BBG rates'!$AC$25:$AC$40)</f>
        <v>10.033333333333333</v>
      </c>
      <c r="AL143" s="144">
        <f t="shared" si="30"/>
        <v>17.681690760668232</v>
      </c>
      <c r="AM143" s="142">
        <f>(SUMPRODUCT(AL143:AL$381,G143:G$381)+SUMPRODUCT(AL143:AL$381,H143:H$381))/12</f>
        <v>0</v>
      </c>
    </row>
    <row r="144" spans="1:39" x14ac:dyDescent="0.2">
      <c r="A144" s="7">
        <v>123</v>
      </c>
      <c r="B144" s="7">
        <v>61.5</v>
      </c>
      <c r="C144" s="7">
        <v>30.75</v>
      </c>
      <c r="D144" s="12">
        <f t="shared" si="22"/>
        <v>10.25</v>
      </c>
      <c r="E144" s="29">
        <f t="shared" si="38"/>
        <v>0</v>
      </c>
      <c r="F144" s="2">
        <f t="shared" si="23"/>
        <v>0</v>
      </c>
      <c r="G144" s="2">
        <f t="shared" si="31"/>
        <v>0</v>
      </c>
      <c r="H144" s="2">
        <f t="shared" si="32"/>
        <v>0</v>
      </c>
      <c r="I144" s="2">
        <f t="shared" si="21"/>
        <v>0</v>
      </c>
      <c r="J144" s="2">
        <f t="shared" si="39"/>
        <v>0</v>
      </c>
      <c r="K144" s="2">
        <f t="shared" si="24"/>
        <v>0</v>
      </c>
      <c r="L144" s="2">
        <f t="shared" si="24"/>
        <v>0</v>
      </c>
      <c r="M144" s="2"/>
      <c r="N144" s="28">
        <f t="shared" si="40"/>
        <v>0</v>
      </c>
      <c r="O144" s="2">
        <f t="shared" si="33"/>
        <v>0</v>
      </c>
      <c r="P144" s="2">
        <f t="shared" si="34"/>
        <v>0</v>
      </c>
      <c r="R144">
        <f t="shared" si="35"/>
        <v>123</v>
      </c>
      <c r="S144" s="89">
        <f t="shared" si="25"/>
        <v>0</v>
      </c>
      <c r="T144" s="89">
        <f>IF(AND(S144=0,S143&gt;0),SUM($G144:$H$381),S144)</f>
        <v>0</v>
      </c>
      <c r="U144" s="82">
        <f>SUM(T144:T$381)</f>
        <v>0</v>
      </c>
      <c r="V144" s="68">
        <f>localspline(R144,'BBG rates'!$G$10:$G$27,'BBG rates'!$K$10:$K$27)</f>
        <v>1.0221993435827414</v>
      </c>
      <c r="W144" s="68">
        <f>locallinterp(R144,'BBG rates'!$G$10:$G$27,'BBG rates'!$J$10:$J$27)</f>
        <v>-0.20924999999999999</v>
      </c>
      <c r="X144" s="56">
        <f t="shared" si="36"/>
        <v>-0.2094509525273569</v>
      </c>
      <c r="Y144" s="66">
        <f t="shared" si="26"/>
        <v>0</v>
      </c>
      <c r="Z144" s="72">
        <f t="shared" si="27"/>
        <v>0</v>
      </c>
      <c r="AA144" s="79">
        <f t="shared" si="28"/>
        <v>0</v>
      </c>
      <c r="AB144" s="81">
        <f t="shared" si="37"/>
        <v>0</v>
      </c>
      <c r="AD144" s="95">
        <f>locallinterp(R144,'BBG rates'!$N$10:$N$369,'BBG rates'!$P$10:$P$369)</f>
        <v>10.451494331805378</v>
      </c>
      <c r="AI144" s="185">
        <f t="shared" si="29"/>
        <v>123</v>
      </c>
      <c r="AJ144" s="127">
        <f>locallinterp(MIN(AI144,CAP_Senior*12),'BBG rates'!$X$24:$X$65,'BBG rates'!$Y$24:$Y$65)</f>
        <v>55.174896626475224</v>
      </c>
      <c r="AK144" s="127">
        <f>locallinterp(MIN(AI144,CAP_CB*12),'BBG rates'!$AA$25:$AA$40,'BBG rates'!$AC$25:$AC$40)</f>
        <v>10.050000000000001</v>
      </c>
      <c r="AL144" s="144">
        <f t="shared" si="30"/>
        <v>17.721232426500791</v>
      </c>
      <c r="AM144" s="142">
        <f>(SUMPRODUCT(AL144:AL$381,G144:G$381)+SUMPRODUCT(AL144:AL$381,H144:H$381))/12</f>
        <v>0</v>
      </c>
    </row>
    <row r="145" spans="1:39" x14ac:dyDescent="0.2">
      <c r="A145" s="7">
        <v>124</v>
      </c>
      <c r="B145" s="7">
        <v>62</v>
      </c>
      <c r="C145" s="7">
        <v>31</v>
      </c>
      <c r="D145" s="12">
        <f t="shared" si="22"/>
        <v>10.333333333333334</v>
      </c>
      <c r="E145" s="29">
        <f t="shared" si="38"/>
        <v>0</v>
      </c>
      <c r="F145" s="2">
        <f t="shared" si="23"/>
        <v>0</v>
      </c>
      <c r="G145" s="2">
        <f t="shared" si="31"/>
        <v>0</v>
      </c>
      <c r="H145" s="2">
        <f t="shared" si="32"/>
        <v>0</v>
      </c>
      <c r="I145" s="2">
        <f t="shared" si="21"/>
        <v>0</v>
      </c>
      <c r="J145" s="2">
        <f t="shared" si="39"/>
        <v>0</v>
      </c>
      <c r="K145" s="2">
        <f t="shared" si="24"/>
        <v>0</v>
      </c>
      <c r="L145" s="2">
        <f t="shared" si="24"/>
        <v>0</v>
      </c>
      <c r="M145" s="2"/>
      <c r="N145" s="28">
        <f t="shared" si="40"/>
        <v>0</v>
      </c>
      <c r="O145" s="2">
        <f t="shared" si="33"/>
        <v>0</v>
      </c>
      <c r="P145" s="2">
        <f t="shared" si="34"/>
        <v>0</v>
      </c>
      <c r="R145">
        <f t="shared" si="35"/>
        <v>124</v>
      </c>
      <c r="S145" s="89">
        <f t="shared" si="25"/>
        <v>0</v>
      </c>
      <c r="T145" s="89">
        <f>IF(AND(S145=0,S144&gt;0),SUM($G145:$H$381),S145)</f>
        <v>0</v>
      </c>
      <c r="U145" s="82">
        <f>SUM(T145:T$381)</f>
        <v>0</v>
      </c>
      <c r="V145" s="68">
        <f>localspline(R145,'BBG rates'!$G$10:$G$27,'BBG rates'!$K$10:$K$27)</f>
        <v>1.0219681478976028</v>
      </c>
      <c r="W145" s="68">
        <f>locallinterp(R145,'BBG rates'!$G$10:$G$27,'BBG rates'!$J$10:$J$27)</f>
        <v>-0.20533333333333334</v>
      </c>
      <c r="X145" s="56">
        <f t="shared" si="36"/>
        <v>-0.20552682869920957</v>
      </c>
      <c r="Y145" s="66">
        <f t="shared" si="26"/>
        <v>0</v>
      </c>
      <c r="Z145" s="72">
        <f t="shared" si="27"/>
        <v>0</v>
      </c>
      <c r="AA145" s="79">
        <f t="shared" si="28"/>
        <v>0</v>
      </c>
      <c r="AB145" s="81">
        <f t="shared" si="37"/>
        <v>0</v>
      </c>
      <c r="AD145" s="95">
        <f>locallinterp(R145,'BBG rates'!$N$10:$N$369,'BBG rates'!$P$10:$P$369)</f>
        <v>10.536658344130178</v>
      </c>
      <c r="AI145" s="185">
        <f t="shared" si="29"/>
        <v>124</v>
      </c>
      <c r="AJ145" s="127">
        <f>locallinterp(MIN(AI145,CAP_Senior*12),'BBG rates'!$X$24:$X$65,'BBG rates'!$Y$24:$Y$65)</f>
        <v>55.326122111764754</v>
      </c>
      <c r="AK145" s="127">
        <f>locallinterp(MIN(AI145,CAP_CB*12),'BBG rates'!$AA$25:$AA$40,'BBG rates'!$AC$25:$AC$40)</f>
        <v>10.066666666666666</v>
      </c>
      <c r="AL145" s="144">
        <f t="shared" si="30"/>
        <v>17.760774092333342</v>
      </c>
      <c r="AM145" s="142">
        <f>(SUMPRODUCT(AL145:AL$381,G145:G$381)+SUMPRODUCT(AL145:AL$381,H145:H$381))/12</f>
        <v>0</v>
      </c>
    </row>
    <row r="146" spans="1:39" x14ac:dyDescent="0.2">
      <c r="A146" s="7">
        <v>125</v>
      </c>
      <c r="B146" s="7">
        <v>62.5</v>
      </c>
      <c r="C146" s="7">
        <v>31.25</v>
      </c>
      <c r="D146" s="12">
        <f t="shared" si="22"/>
        <v>10.416666666666666</v>
      </c>
      <c r="E146" s="29">
        <f t="shared" si="38"/>
        <v>0</v>
      </c>
      <c r="F146" s="2">
        <f t="shared" si="23"/>
        <v>0</v>
      </c>
      <c r="G146" s="2">
        <f t="shared" si="31"/>
        <v>0</v>
      </c>
      <c r="H146" s="2">
        <f t="shared" si="32"/>
        <v>0</v>
      </c>
      <c r="I146" s="2">
        <f t="shared" si="21"/>
        <v>0</v>
      </c>
      <c r="J146" s="2">
        <f t="shared" si="39"/>
        <v>0</v>
      </c>
      <c r="K146" s="2">
        <f t="shared" si="24"/>
        <v>0</v>
      </c>
      <c r="L146" s="2">
        <f t="shared" si="24"/>
        <v>0</v>
      </c>
      <c r="M146" s="2"/>
      <c r="N146" s="28">
        <f t="shared" si="40"/>
        <v>0</v>
      </c>
      <c r="O146" s="2">
        <f t="shared" si="33"/>
        <v>0</v>
      </c>
      <c r="P146" s="2">
        <f t="shared" si="34"/>
        <v>0</v>
      </c>
      <c r="R146">
        <f t="shared" si="35"/>
        <v>125</v>
      </c>
      <c r="S146" s="89">
        <f t="shared" si="25"/>
        <v>0</v>
      </c>
      <c r="T146" s="89">
        <f>IF(AND(S146=0,S145&gt;0),SUM($G146:$H$381),S146)</f>
        <v>0</v>
      </c>
      <c r="U146" s="82">
        <f>SUM(T146:T$381)</f>
        <v>0</v>
      </c>
      <c r="V146" s="68">
        <f>localspline(R146,'BBG rates'!$G$10:$G$27,'BBG rates'!$K$10:$K$27)</f>
        <v>1.0217322326848102</v>
      </c>
      <c r="W146" s="68">
        <f>locallinterp(R146,'BBG rates'!$G$10:$G$27,'BBG rates'!$J$10:$J$27)</f>
        <v>-0.20141666666666666</v>
      </c>
      <c r="X146" s="56">
        <f t="shared" si="36"/>
        <v>-0.20160284604533452</v>
      </c>
      <c r="Y146" s="66">
        <f t="shared" si="26"/>
        <v>0</v>
      </c>
      <c r="Z146" s="72">
        <f t="shared" si="27"/>
        <v>0</v>
      </c>
      <c r="AA146" s="79">
        <f t="shared" si="28"/>
        <v>0</v>
      </c>
      <c r="AB146" s="81">
        <f t="shared" si="37"/>
        <v>0</v>
      </c>
      <c r="AD146" s="95">
        <f>locallinterp(R146,'BBG rates'!$N$10:$N$369,'BBG rates'!$P$10:$P$369)</f>
        <v>10.621802696853912</v>
      </c>
      <c r="AI146" s="185">
        <f t="shared" si="29"/>
        <v>125</v>
      </c>
      <c r="AJ146" s="127">
        <f>locallinterp(MIN(AI146,CAP_Senior*12),'BBG rates'!$X$24:$X$65,'BBG rates'!$Y$24:$Y$65)</f>
        <v>55.477347597054283</v>
      </c>
      <c r="AK146" s="127">
        <f>locallinterp(MIN(AI146,CAP_CB*12),'BBG rates'!$AA$25:$AA$40,'BBG rates'!$AC$25:$AC$40)</f>
        <v>10.083333333333332</v>
      </c>
      <c r="AL146" s="144">
        <f t="shared" si="30"/>
        <v>17.800315758165894</v>
      </c>
      <c r="AM146" s="142">
        <f>(SUMPRODUCT(AL146:AL$381,G146:G$381)+SUMPRODUCT(AL146:AL$381,H146:H$381))/12</f>
        <v>0</v>
      </c>
    </row>
    <row r="147" spans="1:39" x14ac:dyDescent="0.2">
      <c r="A147" s="7">
        <v>126</v>
      </c>
      <c r="B147" s="7">
        <v>63</v>
      </c>
      <c r="C147" s="7">
        <v>31.5</v>
      </c>
      <c r="D147" s="12">
        <f t="shared" si="22"/>
        <v>10.5</v>
      </c>
      <c r="E147" s="29">
        <f t="shared" si="38"/>
        <v>0</v>
      </c>
      <c r="F147" s="2">
        <f t="shared" si="23"/>
        <v>0</v>
      </c>
      <c r="G147" s="2">
        <f t="shared" si="31"/>
        <v>0</v>
      </c>
      <c r="H147" s="2">
        <f t="shared" si="32"/>
        <v>0</v>
      </c>
      <c r="I147" s="2">
        <f t="shared" ref="I147:I210" si="41">SUM(F147:H147)</f>
        <v>0</v>
      </c>
      <c r="J147" s="2">
        <f t="shared" si="39"/>
        <v>0</v>
      </c>
      <c r="K147" s="2">
        <f t="shared" si="24"/>
        <v>0</v>
      </c>
      <c r="L147" s="2">
        <f t="shared" si="24"/>
        <v>0</v>
      </c>
      <c r="M147" s="2"/>
      <c r="N147" s="28">
        <f t="shared" si="40"/>
        <v>0</v>
      </c>
      <c r="O147" s="2">
        <f t="shared" si="33"/>
        <v>0</v>
      </c>
      <c r="P147" s="2">
        <f t="shared" si="34"/>
        <v>0</v>
      </c>
      <c r="R147">
        <f t="shared" si="35"/>
        <v>126</v>
      </c>
      <c r="S147" s="89">
        <f t="shared" si="25"/>
        <v>0</v>
      </c>
      <c r="T147" s="89">
        <f>IF(AND(S147=0,S146&gt;0),SUM($G147:$H$381),S147)</f>
        <v>0</v>
      </c>
      <c r="U147" s="82">
        <f>SUM(T147:T$381)</f>
        <v>0</v>
      </c>
      <c r="V147" s="68">
        <f>localspline(R147,'BBG rates'!$G$10:$G$27,'BBG rates'!$K$10:$K$27)</f>
        <v>1.021489991952194</v>
      </c>
      <c r="W147" s="68">
        <f>locallinterp(R147,'BBG rates'!$G$10:$G$27,'BBG rates'!$J$10:$J$27)</f>
        <v>-0.19750000000000001</v>
      </c>
      <c r="X147" s="56">
        <f t="shared" si="36"/>
        <v>-0.19767900455507359</v>
      </c>
      <c r="Y147" s="66">
        <f t="shared" si="26"/>
        <v>0</v>
      </c>
      <c r="Z147" s="72">
        <f t="shared" si="27"/>
        <v>0</v>
      </c>
      <c r="AA147" s="79">
        <f t="shared" si="28"/>
        <v>0</v>
      </c>
      <c r="AB147" s="81">
        <f t="shared" si="37"/>
        <v>0</v>
      </c>
      <c r="AD147" s="95">
        <f>locallinterp(R147,'BBG rates'!$N$10:$N$369,'BBG rates'!$P$10:$P$369)</f>
        <v>10.706926862849928</v>
      </c>
      <c r="AI147" s="185">
        <f t="shared" si="29"/>
        <v>126</v>
      </c>
      <c r="AJ147" s="127">
        <f>locallinterp(MIN(AI147,CAP_Senior*12),'BBG rates'!$X$24:$X$65,'BBG rates'!$Y$24:$Y$65)</f>
        <v>55.628573082343806</v>
      </c>
      <c r="AK147" s="127">
        <f>locallinterp(MIN(AI147,CAP_CB*12),'BBG rates'!$AA$25:$AA$40,'BBG rates'!$AC$25:$AC$40)</f>
        <v>10.1</v>
      </c>
      <c r="AL147" s="144">
        <f t="shared" si="30"/>
        <v>17.839857423998446</v>
      </c>
      <c r="AM147" s="142">
        <f>(SUMPRODUCT(AL147:AL$381,G147:G$381)+SUMPRODUCT(AL147:AL$381,H147:H$381))/12</f>
        <v>0</v>
      </c>
    </row>
    <row r="148" spans="1:39" x14ac:dyDescent="0.2">
      <c r="A148" s="7">
        <v>127</v>
      </c>
      <c r="B148" s="7">
        <v>63.5</v>
      </c>
      <c r="C148" s="7">
        <v>31.75</v>
      </c>
      <c r="D148" s="12">
        <f t="shared" si="22"/>
        <v>10.583333333333334</v>
      </c>
      <c r="E148" s="29">
        <f t="shared" si="38"/>
        <v>0</v>
      </c>
      <c r="F148" s="2">
        <f t="shared" si="23"/>
        <v>0</v>
      </c>
      <c r="G148" s="2">
        <f t="shared" si="31"/>
        <v>0</v>
      </c>
      <c r="H148" s="2">
        <f t="shared" si="32"/>
        <v>0</v>
      </c>
      <c r="I148" s="2">
        <f t="shared" si="41"/>
        <v>0</v>
      </c>
      <c r="J148" s="2">
        <f t="shared" si="39"/>
        <v>0</v>
      </c>
      <c r="K148" s="2">
        <f t="shared" si="24"/>
        <v>0</v>
      </c>
      <c r="L148" s="2">
        <f t="shared" si="24"/>
        <v>0</v>
      </c>
      <c r="M148" s="2"/>
      <c r="N148" s="28">
        <f t="shared" si="40"/>
        <v>0</v>
      </c>
      <c r="O148" s="2">
        <f t="shared" si="33"/>
        <v>0</v>
      </c>
      <c r="P148" s="2">
        <f t="shared" si="34"/>
        <v>0</v>
      </c>
      <c r="R148">
        <f t="shared" si="35"/>
        <v>127</v>
      </c>
      <c r="S148" s="89">
        <f t="shared" si="25"/>
        <v>0</v>
      </c>
      <c r="T148" s="89">
        <f>IF(AND(S148=0,S147&gt;0),SUM($G148:$H$381),S148)</f>
        <v>0</v>
      </c>
      <c r="U148" s="82">
        <f>SUM(T148:T$381)</f>
        <v>0</v>
      </c>
      <c r="V148" s="68">
        <f>localspline(R148,'BBG rates'!$G$10:$G$27,'BBG rates'!$K$10:$K$27)</f>
        <v>1.0212396706948454</v>
      </c>
      <c r="W148" s="68">
        <f>locallinterp(R148,'BBG rates'!$G$10:$G$27,'BBG rates'!$J$10:$J$27)</f>
        <v>-0.19358333333333333</v>
      </c>
      <c r="X148" s="56">
        <f t="shared" si="36"/>
        <v>-0.19375530421790188</v>
      </c>
      <c r="Y148" s="66">
        <f t="shared" si="26"/>
        <v>0</v>
      </c>
      <c r="Z148" s="72">
        <f t="shared" si="27"/>
        <v>0</v>
      </c>
      <c r="AA148" s="79">
        <f t="shared" si="28"/>
        <v>0</v>
      </c>
      <c r="AB148" s="81">
        <f t="shared" si="37"/>
        <v>0</v>
      </c>
      <c r="AD148" s="95">
        <f>locallinterp(R148,'BBG rates'!$N$10:$N$369,'BBG rates'!$P$10:$P$369)</f>
        <v>10.792030168741165</v>
      </c>
      <c r="AI148" s="185">
        <f t="shared" si="29"/>
        <v>127</v>
      </c>
      <c r="AJ148" s="127">
        <f>locallinterp(MIN(AI148,CAP_Senior*12),'BBG rates'!$X$24:$X$65,'BBG rates'!$Y$24:$Y$65)</f>
        <v>55.779798567633335</v>
      </c>
      <c r="AK148" s="127">
        <f>locallinterp(MIN(AI148,CAP_CB*12),'BBG rates'!$AA$25:$AA$40,'BBG rates'!$AC$25:$AC$40)</f>
        <v>10.116666666666667</v>
      </c>
      <c r="AL148" s="144">
        <f t="shared" si="30"/>
        <v>17.879399089831001</v>
      </c>
      <c r="AM148" s="142">
        <f>(SUMPRODUCT(AL148:AL$381,G148:G$381)+SUMPRODUCT(AL148:AL$381,H148:H$381))/12</f>
        <v>0</v>
      </c>
    </row>
    <row r="149" spans="1:39" x14ac:dyDescent="0.2">
      <c r="A149" s="7">
        <v>128</v>
      </c>
      <c r="B149" s="7">
        <v>64</v>
      </c>
      <c r="C149" s="7">
        <v>32</v>
      </c>
      <c r="D149" s="12">
        <f t="shared" si="22"/>
        <v>10.666666666666666</v>
      </c>
      <c r="E149" s="29">
        <f t="shared" si="38"/>
        <v>0</v>
      </c>
      <c r="F149" s="2">
        <f t="shared" si="23"/>
        <v>0</v>
      </c>
      <c r="G149" s="2">
        <f t="shared" si="31"/>
        <v>0</v>
      </c>
      <c r="H149" s="2">
        <f t="shared" si="32"/>
        <v>0</v>
      </c>
      <c r="I149" s="2">
        <f t="shared" si="41"/>
        <v>0</v>
      </c>
      <c r="J149" s="2">
        <f t="shared" si="39"/>
        <v>0</v>
      </c>
      <c r="K149" s="2">
        <f t="shared" si="24"/>
        <v>0</v>
      </c>
      <c r="L149" s="2">
        <f t="shared" si="24"/>
        <v>0</v>
      </c>
      <c r="M149" s="2"/>
      <c r="N149" s="28">
        <f t="shared" si="40"/>
        <v>0</v>
      </c>
      <c r="O149" s="2">
        <f t="shared" si="33"/>
        <v>0</v>
      </c>
      <c r="P149" s="2">
        <f t="shared" si="34"/>
        <v>0</v>
      </c>
      <c r="R149">
        <f t="shared" si="35"/>
        <v>128</v>
      </c>
      <c r="S149" s="89">
        <f t="shared" si="25"/>
        <v>0</v>
      </c>
      <c r="T149" s="89">
        <f>IF(AND(S149=0,S148&gt;0),SUM($G149:$H$381),S149)</f>
        <v>0</v>
      </c>
      <c r="U149" s="82">
        <f>SUM(T149:T$381)</f>
        <v>0</v>
      </c>
      <c r="V149" s="68">
        <f>localspline(R149,'BBG rates'!$G$10:$G$27,'BBG rates'!$K$10:$K$27)</f>
        <v>1.020979633116333</v>
      </c>
      <c r="W149" s="68">
        <f>locallinterp(R149,'BBG rates'!$G$10:$G$27,'BBG rates'!$J$10:$J$27)</f>
        <v>-0.18966666666666665</v>
      </c>
      <c r="X149" s="56">
        <f t="shared" si="36"/>
        <v>-0.18983174502316125</v>
      </c>
      <c r="Y149" s="66">
        <f t="shared" si="26"/>
        <v>0</v>
      </c>
      <c r="Z149" s="72">
        <f t="shared" si="27"/>
        <v>0</v>
      </c>
      <c r="AA149" s="79">
        <f t="shared" si="28"/>
        <v>0</v>
      </c>
      <c r="AB149" s="81">
        <f t="shared" si="37"/>
        <v>0</v>
      </c>
      <c r="AD149" s="95">
        <f>locallinterp(R149,'BBG rates'!$N$10:$N$369,'BBG rates'!$P$10:$P$369)</f>
        <v>10.877111804834193</v>
      </c>
      <c r="AI149" s="185">
        <f t="shared" si="29"/>
        <v>128</v>
      </c>
      <c r="AJ149" s="127">
        <f>locallinterp(MIN(AI149,CAP_Senior*12),'BBG rates'!$X$24:$X$65,'BBG rates'!$Y$24:$Y$65)</f>
        <v>55.931024052922865</v>
      </c>
      <c r="AK149" s="127">
        <f>locallinterp(MIN(AI149,CAP_CB*12),'BBG rates'!$AA$25:$AA$40,'BBG rates'!$AC$25:$AC$40)</f>
        <v>10.133333333333333</v>
      </c>
      <c r="AL149" s="144">
        <f t="shared" si="30"/>
        <v>17.918940755663556</v>
      </c>
      <c r="AM149" s="142">
        <f>(SUMPRODUCT(AL149:AL$381,G149:G$381)+SUMPRODUCT(AL149:AL$381,H149:H$381))/12</f>
        <v>0</v>
      </c>
    </row>
    <row r="150" spans="1:39" x14ac:dyDescent="0.2">
      <c r="A150" s="7">
        <v>129</v>
      </c>
      <c r="B150" s="7">
        <v>64.5</v>
      </c>
      <c r="C150" s="7">
        <v>32.25</v>
      </c>
      <c r="D150" s="12">
        <f t="shared" ref="D150:D213" si="42">A150/12</f>
        <v>10.75</v>
      </c>
      <c r="E150" s="29">
        <f t="shared" si="38"/>
        <v>0</v>
      </c>
      <c r="F150" s="2">
        <f t="shared" ref="F150:F213" si="43">IF($A150&lt;=$I$8,-IPMT($G$11,1,$I$8-$A150+1,$E149),0)</f>
        <v>0</v>
      </c>
      <c r="G150" s="2">
        <f t="shared" si="31"/>
        <v>0</v>
      </c>
      <c r="H150" s="2">
        <f t="shared" si="32"/>
        <v>0</v>
      </c>
      <c r="I150" s="2">
        <f t="shared" si="41"/>
        <v>0</v>
      </c>
      <c r="J150" s="2">
        <f t="shared" si="39"/>
        <v>0</v>
      </c>
      <c r="K150" s="2">
        <f t="shared" ref="K150:L213" si="44">I150/(1+$F$12)^IF($I$7=1,$A150,IF($I$7=2,$B150,IF($I$7=4,$C150,$D150)))</f>
        <v>0</v>
      </c>
      <c r="L150" s="2">
        <f t="shared" si="44"/>
        <v>0</v>
      </c>
      <c r="M150" s="2"/>
      <c r="N150" s="28">
        <f t="shared" si="40"/>
        <v>0</v>
      </c>
      <c r="O150" s="2">
        <f t="shared" si="33"/>
        <v>0</v>
      </c>
      <c r="P150" s="2">
        <f t="shared" si="34"/>
        <v>0</v>
      </c>
      <c r="R150">
        <f t="shared" si="35"/>
        <v>129</v>
      </c>
      <c r="S150" s="89">
        <f t="shared" ref="S150:S213" si="45">IF(D150&lt;$I$9,G150+H150,0)</f>
        <v>0</v>
      </c>
      <c r="T150" s="89">
        <f>IF(AND(S150=0,S149&gt;0),SUM($G150:$H$381),S150)</f>
        <v>0</v>
      </c>
      <c r="U150" s="82">
        <f>SUM(T150:T$381)</f>
        <v>0</v>
      </c>
      <c r="V150" s="68">
        <f>localspline(R150,'BBG rates'!$G$10:$G$27,'BBG rates'!$K$10:$K$27)</f>
        <v>1.0207082136204519</v>
      </c>
      <c r="W150" s="68">
        <f>locallinterp(R150,'BBG rates'!$G$10:$G$27,'BBG rates'!$J$10:$J$27)</f>
        <v>-0.18575</v>
      </c>
      <c r="X150" s="56">
        <f t="shared" si="36"/>
        <v>-0.18590832696032678</v>
      </c>
      <c r="Y150" s="66">
        <f t="shared" ref="Y150:Y213" si="46">T150*X150%/12+Y151</f>
        <v>0</v>
      </c>
      <c r="Z150" s="72">
        <f t="shared" ref="Z150:Z213" si="47">IF(U150=0,0,Y150*1200/U150)</f>
        <v>0</v>
      </c>
      <c r="AA150" s="79">
        <f t="shared" ref="AA150:AA213" si="48">T150*$AA$17%/12+AA151</f>
        <v>0</v>
      </c>
      <c r="AB150" s="81">
        <f t="shared" si="37"/>
        <v>0</v>
      </c>
      <c r="AD150" s="95">
        <f>locallinterp(R150,'BBG rates'!$N$10:$N$369,'BBG rates'!$P$10:$P$369)</f>
        <v>10.962170822635898</v>
      </c>
      <c r="AI150" s="185">
        <f t="shared" ref="AI150:AI213" si="49">A150</f>
        <v>129</v>
      </c>
      <c r="AJ150" s="127">
        <f>locallinterp(MIN(AI150,CAP_Senior*12),'BBG rates'!$X$24:$X$65,'BBG rates'!$Y$24:$Y$65)</f>
        <v>56.082249538212395</v>
      </c>
      <c r="AK150" s="127">
        <f>locallinterp(MIN(AI150,CAP_CB*12),'BBG rates'!$AA$25:$AA$40,'BBG rates'!$AC$25:$AC$40)</f>
        <v>10.149999999999999</v>
      </c>
      <c r="AL150" s="144">
        <f t="shared" ref="AL150:AL213" si="50">SUMPRODUCT(AJ150:AK150,$AJ$19:$AK$19)</f>
        <v>17.958482421496107</v>
      </c>
      <c r="AM150" s="142">
        <f>(SUMPRODUCT(AL150:AL$381,G150:G$381)+SUMPRODUCT(AL150:AL$381,H150:H$381))/12</f>
        <v>0</v>
      </c>
    </row>
    <row r="151" spans="1:39" x14ac:dyDescent="0.2">
      <c r="A151" s="7">
        <v>130</v>
      </c>
      <c r="B151" s="7">
        <v>65</v>
      </c>
      <c r="C151" s="7">
        <v>32.5</v>
      </c>
      <c r="D151" s="12">
        <f t="shared" si="42"/>
        <v>10.833333333333334</v>
      </c>
      <c r="E151" s="29">
        <f t="shared" si="38"/>
        <v>0</v>
      </c>
      <c r="F151" s="2">
        <f t="shared" si="43"/>
        <v>0</v>
      </c>
      <c r="G151" s="2">
        <f t="shared" ref="G151:G214" si="51">IF($A151&lt;=$I$8,-PPMT($G$11,1,$I$8-$A151+1,$E150),0)</f>
        <v>0</v>
      </c>
      <c r="H151" s="2">
        <f t="shared" ref="H151:H214" si="52">IF($A151&lt;=$I$8,(E150-G151)*$G$13,0)</f>
        <v>0</v>
      </c>
      <c r="I151" s="2">
        <f t="shared" si="41"/>
        <v>0</v>
      </c>
      <c r="J151" s="2">
        <f t="shared" si="39"/>
        <v>0</v>
      </c>
      <c r="K151" s="2">
        <f t="shared" si="44"/>
        <v>0</v>
      </c>
      <c r="L151" s="2">
        <f t="shared" si="44"/>
        <v>0</v>
      </c>
      <c r="M151" s="2"/>
      <c r="N151" s="28">
        <f t="shared" si="40"/>
        <v>0</v>
      </c>
      <c r="O151" s="2">
        <f t="shared" ref="O151:O214" si="53">IF($A151&lt;=$I$8,-IPMT($G$11,1,$I$8-$A151+1,$N150),0)</f>
        <v>0</v>
      </c>
      <c r="P151" s="2">
        <f t="shared" ref="P151:P214" si="54">IF($A151&lt;=$I$8,-PPMT($G$11,1,$I$8-$A151+1,$N150),0)</f>
        <v>0</v>
      </c>
      <c r="R151">
        <f t="shared" ref="R151:R214" si="55">ROUND(D151*12,1)</f>
        <v>130</v>
      </c>
      <c r="S151" s="89">
        <f t="shared" si="45"/>
        <v>0</v>
      </c>
      <c r="T151" s="89">
        <f>IF(AND(S151=0,S150&gt;0),SUM($G151:$H$381),S151)</f>
        <v>0</v>
      </c>
      <c r="U151" s="82">
        <f>SUM(T151:T$381)</f>
        <v>0</v>
      </c>
      <c r="V151" s="68">
        <f>localspline(R151,'BBG rates'!$G$10:$G$27,'BBG rates'!$K$10:$K$27)</f>
        <v>1.0204237466080435</v>
      </c>
      <c r="W151" s="68">
        <f>locallinterp(R151,'BBG rates'!$G$10:$G$27,'BBG rates'!$J$10:$J$27)</f>
        <v>-0.18183333333333332</v>
      </c>
      <c r="X151" s="56">
        <f t="shared" ref="X151:X214" si="56">((1+W151%)^(1/12)-1)*1200</f>
        <v>-0.1819850500186071</v>
      </c>
      <c r="Y151" s="66">
        <f t="shared" si="46"/>
        <v>0</v>
      </c>
      <c r="Z151" s="72">
        <f t="shared" si="47"/>
        <v>0</v>
      </c>
      <c r="AA151" s="79">
        <f t="shared" si="48"/>
        <v>0</v>
      </c>
      <c r="AB151" s="81">
        <f t="shared" ref="AB151:AB214" si="57">IF(U151=0,0,AA151*1200/U151)</f>
        <v>0</v>
      </c>
      <c r="AD151" s="95">
        <f>locallinterp(R151,'BBG rates'!$N$10:$N$369,'BBG rates'!$P$10:$P$369)</f>
        <v>11.047206134853235</v>
      </c>
      <c r="AI151" s="185">
        <f t="shared" si="49"/>
        <v>130</v>
      </c>
      <c r="AJ151" s="127">
        <f>locallinterp(MIN(AI151,CAP_Senior*12),'BBG rates'!$X$24:$X$65,'BBG rates'!$Y$24:$Y$65)</f>
        <v>56.233475023501924</v>
      </c>
      <c r="AK151" s="127">
        <f>locallinterp(MIN(AI151,CAP_CB*12),'BBG rates'!$AA$25:$AA$40,'BBG rates'!$AC$25:$AC$40)</f>
        <v>10.166666666666666</v>
      </c>
      <c r="AL151" s="144">
        <f t="shared" si="50"/>
        <v>17.998024087328659</v>
      </c>
      <c r="AM151" s="142">
        <f>(SUMPRODUCT(AL151:AL$381,G151:G$381)+SUMPRODUCT(AL151:AL$381,H151:H$381))/12</f>
        <v>0</v>
      </c>
    </row>
    <row r="152" spans="1:39" x14ac:dyDescent="0.2">
      <c r="A152" s="7">
        <v>131</v>
      </c>
      <c r="B152" s="7">
        <v>65.5</v>
      </c>
      <c r="C152" s="7">
        <v>32.75</v>
      </c>
      <c r="D152" s="12">
        <f t="shared" si="42"/>
        <v>10.916666666666666</v>
      </c>
      <c r="E152" s="29">
        <f t="shared" ref="E152:E201" si="58">IF($A152&lt;=$I$8,E151-G152-H152,0)</f>
        <v>0</v>
      </c>
      <c r="F152" s="2">
        <f t="shared" si="43"/>
        <v>0</v>
      </c>
      <c r="G152" s="2">
        <f t="shared" si="51"/>
        <v>0</v>
      </c>
      <c r="H152" s="2">
        <f t="shared" si="52"/>
        <v>0</v>
      </c>
      <c r="I152" s="2">
        <f t="shared" si="41"/>
        <v>0</v>
      </c>
      <c r="J152" s="2">
        <f t="shared" ref="J152:J215" si="59">IF($I$7=1,I152*A152,IF($I$7=2,I152*B152,IF($I$7=4,I152*C152,I152*D152)))</f>
        <v>0</v>
      </c>
      <c r="K152" s="2">
        <f t="shared" si="44"/>
        <v>0</v>
      </c>
      <c r="L152" s="2">
        <f t="shared" si="44"/>
        <v>0</v>
      </c>
      <c r="M152" s="2"/>
      <c r="N152" s="28">
        <f t="shared" ref="N152:N215" si="60">IF($A152&lt;=$I$8,N151-P152,0)</f>
        <v>0</v>
      </c>
      <c r="O152" s="2">
        <f t="shared" si="53"/>
        <v>0</v>
      </c>
      <c r="P152" s="2">
        <f t="shared" si="54"/>
        <v>0</v>
      </c>
      <c r="R152">
        <f t="shared" si="55"/>
        <v>131</v>
      </c>
      <c r="S152" s="89">
        <f t="shared" si="45"/>
        <v>0</v>
      </c>
      <c r="T152" s="89">
        <f>IF(AND(S152=0,S151&gt;0),SUM($G152:$H$381),S152)</f>
        <v>0</v>
      </c>
      <c r="U152" s="82">
        <f>SUM(T152:T$381)</f>
        <v>0</v>
      </c>
      <c r="V152" s="68">
        <f>localspline(R152,'BBG rates'!$G$10:$G$27,'BBG rates'!$K$10:$K$27)</f>
        <v>1.0201245664821419</v>
      </c>
      <c r="W152" s="68">
        <f>locallinterp(R152,'BBG rates'!$G$10:$G$27,'BBG rates'!$J$10:$J$27)</f>
        <v>-0.17791666666666667</v>
      </c>
      <c r="X152" s="56">
        <f t="shared" si="56"/>
        <v>-0.1780619141874773</v>
      </c>
      <c r="Y152" s="66">
        <f t="shared" si="46"/>
        <v>0</v>
      </c>
      <c r="Z152" s="72">
        <f t="shared" si="47"/>
        <v>0</v>
      </c>
      <c r="AA152" s="79">
        <f t="shared" si="48"/>
        <v>0</v>
      </c>
      <c r="AB152" s="81">
        <f t="shared" si="57"/>
        <v>0</v>
      </c>
      <c r="AD152" s="95">
        <f>locallinterp(R152,'BBG rates'!$N$10:$N$369,'BBG rates'!$P$10:$P$369)</f>
        <v>11.132216515393413</v>
      </c>
      <c r="AI152" s="185">
        <f t="shared" si="49"/>
        <v>131</v>
      </c>
      <c r="AJ152" s="127">
        <f>locallinterp(MIN(AI152,CAP_Senior*12),'BBG rates'!$X$24:$X$65,'BBG rates'!$Y$24:$Y$65)</f>
        <v>56.384700508791454</v>
      </c>
      <c r="AK152" s="127">
        <f>locallinterp(MIN(AI152,CAP_CB*12),'BBG rates'!$AA$25:$AA$40,'BBG rates'!$AC$25:$AC$40)</f>
        <v>10.183333333333334</v>
      </c>
      <c r="AL152" s="144">
        <f t="shared" si="50"/>
        <v>18.037565753161214</v>
      </c>
      <c r="AM152" s="142">
        <f>(SUMPRODUCT(AL152:AL$381,G152:G$381)+SUMPRODUCT(AL152:AL$381,H152:H$381))/12</f>
        <v>0</v>
      </c>
    </row>
    <row r="153" spans="1:39" x14ac:dyDescent="0.2">
      <c r="A153" s="7">
        <v>132</v>
      </c>
      <c r="B153" s="7">
        <v>66</v>
      </c>
      <c r="C153" s="7">
        <v>33</v>
      </c>
      <c r="D153" s="12">
        <f t="shared" si="42"/>
        <v>11</v>
      </c>
      <c r="E153" s="29">
        <f t="shared" si="58"/>
        <v>0</v>
      </c>
      <c r="F153" s="2">
        <f t="shared" si="43"/>
        <v>0</v>
      </c>
      <c r="G153" s="2">
        <f t="shared" si="51"/>
        <v>0</v>
      </c>
      <c r="H153" s="2">
        <f t="shared" si="52"/>
        <v>0</v>
      </c>
      <c r="I153" s="2">
        <f t="shared" si="41"/>
        <v>0</v>
      </c>
      <c r="J153" s="2">
        <f t="shared" si="59"/>
        <v>0</v>
      </c>
      <c r="K153" s="2">
        <f t="shared" si="44"/>
        <v>0</v>
      </c>
      <c r="L153" s="2">
        <f t="shared" si="44"/>
        <v>0</v>
      </c>
      <c r="M153" s="2"/>
      <c r="N153" s="28">
        <f t="shared" si="60"/>
        <v>0</v>
      </c>
      <c r="O153" s="2">
        <f t="shared" si="53"/>
        <v>0</v>
      </c>
      <c r="P153" s="2">
        <f t="shared" si="54"/>
        <v>0</v>
      </c>
      <c r="R153">
        <f t="shared" si="55"/>
        <v>132</v>
      </c>
      <c r="S153" s="89">
        <f t="shared" si="45"/>
        <v>0</v>
      </c>
      <c r="T153" s="89">
        <f>IF(AND(S153=0,S152&gt;0),SUM($G153:$H$381),S153)</f>
        <v>0</v>
      </c>
      <c r="U153" s="82">
        <f>SUM(T153:T$381)</f>
        <v>0</v>
      </c>
      <c r="V153" s="68">
        <f>localspline(R153,'BBG rates'!$G$10:$G$27,'BBG rates'!$K$10:$K$27)</f>
        <v>1.0198090076446533</v>
      </c>
      <c r="W153" s="68">
        <f>locallinterp(R153,'BBG rates'!$G$10:$G$27,'BBG rates'!$J$10:$J$27)</f>
        <v>-0.17399999999999999</v>
      </c>
      <c r="X153" s="56">
        <f t="shared" si="56"/>
        <v>-0.17413891945641247</v>
      </c>
      <c r="Y153" s="66">
        <f t="shared" si="46"/>
        <v>0</v>
      </c>
      <c r="Z153" s="72">
        <f t="shared" si="47"/>
        <v>0</v>
      </c>
      <c r="AA153" s="79">
        <f t="shared" si="48"/>
        <v>0</v>
      </c>
      <c r="AB153" s="81">
        <f t="shared" si="57"/>
        <v>0</v>
      </c>
      <c r="AD153" s="95">
        <f>locallinterp(R153,'BBG rates'!$N$10:$N$369,'BBG rates'!$P$10:$P$369)</f>
        <v>11.217200599363801</v>
      </c>
      <c r="AI153" s="185">
        <f t="shared" si="49"/>
        <v>132</v>
      </c>
      <c r="AJ153" s="127">
        <f>locallinterp(MIN(AI153,CAP_Senior*12),'BBG rates'!$X$24:$X$65,'BBG rates'!$Y$24:$Y$65)</f>
        <v>56.535925994080984</v>
      </c>
      <c r="AK153" s="127">
        <f>locallinterp(MIN(AI153,CAP_CB*12),'BBG rates'!$AA$25:$AA$40,'BBG rates'!$AC$25:$AC$40)</f>
        <v>10.199999999999999</v>
      </c>
      <c r="AL153" s="144">
        <f t="shared" si="50"/>
        <v>18.077107418993769</v>
      </c>
      <c r="AM153" s="142">
        <f>(SUMPRODUCT(AL153:AL$381,G153:G$381)+SUMPRODUCT(AL153:AL$381,H153:H$381))/12</f>
        <v>0</v>
      </c>
    </row>
    <row r="154" spans="1:39" x14ac:dyDescent="0.2">
      <c r="A154" s="7">
        <v>133</v>
      </c>
      <c r="B154" s="7">
        <v>66.5</v>
      </c>
      <c r="C154" s="7">
        <v>33.25</v>
      </c>
      <c r="D154" s="12">
        <f t="shared" si="42"/>
        <v>11.083333333333334</v>
      </c>
      <c r="E154" s="29">
        <f t="shared" si="58"/>
        <v>0</v>
      </c>
      <c r="F154" s="2">
        <f t="shared" si="43"/>
        <v>0</v>
      </c>
      <c r="G154" s="2">
        <f t="shared" si="51"/>
        <v>0</v>
      </c>
      <c r="H154" s="2">
        <f t="shared" si="52"/>
        <v>0</v>
      </c>
      <c r="I154" s="2">
        <f t="shared" si="41"/>
        <v>0</v>
      </c>
      <c r="J154" s="2">
        <f t="shared" si="59"/>
        <v>0</v>
      </c>
      <c r="K154" s="2">
        <f t="shared" si="44"/>
        <v>0</v>
      </c>
      <c r="L154" s="2">
        <f t="shared" si="44"/>
        <v>0</v>
      </c>
      <c r="M154" s="2"/>
      <c r="N154" s="28">
        <f t="shared" si="60"/>
        <v>0</v>
      </c>
      <c r="O154" s="2">
        <f t="shared" si="53"/>
        <v>0</v>
      </c>
      <c r="P154" s="2">
        <f t="shared" si="54"/>
        <v>0</v>
      </c>
      <c r="R154">
        <f t="shared" si="55"/>
        <v>133</v>
      </c>
      <c r="S154" s="89">
        <f t="shared" si="45"/>
        <v>0</v>
      </c>
      <c r="T154" s="89">
        <f>IF(AND(S154=0,S153&gt;0),SUM($G154:$H$381),S154)</f>
        <v>0</v>
      </c>
      <c r="U154" s="82">
        <f>SUM(T154:T$381)</f>
        <v>0</v>
      </c>
      <c r="V154" s="68">
        <f>localspline(R154,'BBG rates'!$G$10:$G$27,'BBG rates'!$K$10:$K$27)</f>
        <v>1.019475972574923</v>
      </c>
      <c r="W154" s="68">
        <f>locallinterp(R154,'BBG rates'!$G$10:$G$27,'BBG rates'!$J$10:$J$27)</f>
        <v>-0.169625</v>
      </c>
      <c r="X154" s="56">
        <f t="shared" si="56"/>
        <v>-0.16975701769443852</v>
      </c>
      <c r="Y154" s="66">
        <f t="shared" si="46"/>
        <v>0</v>
      </c>
      <c r="Z154" s="72">
        <f t="shared" si="47"/>
        <v>0</v>
      </c>
      <c r="AA154" s="79">
        <f t="shared" si="48"/>
        <v>0</v>
      </c>
      <c r="AB154" s="81">
        <f t="shared" si="57"/>
        <v>0</v>
      </c>
      <c r="AD154" s="95">
        <f>locallinterp(R154,'BBG rates'!$N$10:$N$369,'BBG rates'!$P$10:$P$369)</f>
        <v>11.302156930411712</v>
      </c>
      <c r="AI154" s="185">
        <f t="shared" si="49"/>
        <v>133</v>
      </c>
      <c r="AJ154" s="127">
        <f>locallinterp(MIN(AI154,CAP_Senior*12),'BBG rates'!$X$24:$X$65,'BBG rates'!$Y$24:$Y$65)</f>
        <v>56.673984045571196</v>
      </c>
      <c r="AK154" s="127">
        <f>locallinterp(MIN(AI154,CAP_CB*12),'BBG rates'!$AA$25:$AA$40,'BBG rates'!$AC$25:$AC$40)</f>
        <v>10.216666666666667</v>
      </c>
      <c r="AL154" s="144">
        <f t="shared" si="50"/>
        <v>18.114410621080438</v>
      </c>
      <c r="AM154" s="142">
        <f>(SUMPRODUCT(AL154:AL$381,G154:G$381)+SUMPRODUCT(AL154:AL$381,H154:H$381))/12</f>
        <v>0</v>
      </c>
    </row>
    <row r="155" spans="1:39" x14ac:dyDescent="0.2">
      <c r="A155" s="7">
        <v>134</v>
      </c>
      <c r="B155" s="7">
        <v>67</v>
      </c>
      <c r="C155" s="7">
        <v>33.5</v>
      </c>
      <c r="D155" s="12">
        <f t="shared" si="42"/>
        <v>11.166666666666666</v>
      </c>
      <c r="E155" s="29">
        <f t="shared" si="58"/>
        <v>0</v>
      </c>
      <c r="F155" s="2">
        <f t="shared" si="43"/>
        <v>0</v>
      </c>
      <c r="G155" s="2">
        <f t="shared" si="51"/>
        <v>0</v>
      </c>
      <c r="H155" s="2">
        <f t="shared" si="52"/>
        <v>0</v>
      </c>
      <c r="I155" s="2">
        <f t="shared" si="41"/>
        <v>0</v>
      </c>
      <c r="J155" s="2">
        <f t="shared" si="59"/>
        <v>0</v>
      </c>
      <c r="K155" s="2">
        <f t="shared" si="44"/>
        <v>0</v>
      </c>
      <c r="L155" s="2">
        <f t="shared" si="44"/>
        <v>0</v>
      </c>
      <c r="M155" s="2"/>
      <c r="N155" s="28">
        <f t="shared" si="60"/>
        <v>0</v>
      </c>
      <c r="O155" s="2">
        <f t="shared" si="53"/>
        <v>0</v>
      </c>
      <c r="P155" s="2">
        <f t="shared" si="54"/>
        <v>0</v>
      </c>
      <c r="R155">
        <f t="shared" si="55"/>
        <v>134</v>
      </c>
      <c r="S155" s="89">
        <f t="shared" si="45"/>
        <v>0</v>
      </c>
      <c r="T155" s="89">
        <f>IF(AND(S155=0,S154&gt;0),SUM($G155:$H$381),S155)</f>
        <v>0</v>
      </c>
      <c r="U155" s="82">
        <f>SUM(T155:T$381)</f>
        <v>0</v>
      </c>
      <c r="V155" s="68">
        <f>localspline(R155,'BBG rates'!$G$10:$G$27,'BBG rates'!$K$10:$K$27)</f>
        <v>1.0191264573757928</v>
      </c>
      <c r="W155" s="68">
        <f>locallinterp(R155,'BBG rates'!$G$10:$G$27,'BBG rates'!$J$10:$J$27)</f>
        <v>-0.16524999999999998</v>
      </c>
      <c r="X155" s="56">
        <f t="shared" si="56"/>
        <v>-0.16537529195992384</v>
      </c>
      <c r="Y155" s="66">
        <f t="shared" si="46"/>
        <v>0</v>
      </c>
      <c r="Z155" s="72">
        <f t="shared" si="47"/>
        <v>0</v>
      </c>
      <c r="AA155" s="79">
        <f t="shared" si="48"/>
        <v>0</v>
      </c>
      <c r="AB155" s="81">
        <f t="shared" si="57"/>
        <v>0</v>
      </c>
      <c r="AD155" s="95">
        <f>locallinterp(R155,'BBG rates'!$N$10:$N$369,'BBG rates'!$P$10:$P$369)</f>
        <v>11.387084135193028</v>
      </c>
      <c r="AI155" s="185">
        <f t="shared" si="49"/>
        <v>134</v>
      </c>
      <c r="AJ155" s="127">
        <f>locallinterp(MIN(AI155,CAP_Senior*12),'BBG rates'!$X$24:$X$65,'BBG rates'!$Y$24:$Y$65)</f>
        <v>56.812042097061408</v>
      </c>
      <c r="AK155" s="127">
        <f>locallinterp(MIN(AI155,CAP_CB*12),'BBG rates'!$AA$25:$AA$40,'BBG rates'!$AC$25:$AC$40)</f>
        <v>10.233333333333333</v>
      </c>
      <c r="AL155" s="144">
        <f t="shared" si="50"/>
        <v>18.151713823167107</v>
      </c>
      <c r="AM155" s="142">
        <f>(SUMPRODUCT(AL155:AL$381,G155:G$381)+SUMPRODUCT(AL155:AL$381,H155:H$381))/12</f>
        <v>0</v>
      </c>
    </row>
    <row r="156" spans="1:39" x14ac:dyDescent="0.2">
      <c r="A156" s="7">
        <v>135</v>
      </c>
      <c r="B156" s="7">
        <v>67.5</v>
      </c>
      <c r="C156" s="7">
        <v>33.75</v>
      </c>
      <c r="D156" s="12">
        <f t="shared" si="42"/>
        <v>11.25</v>
      </c>
      <c r="E156" s="29">
        <f t="shared" si="58"/>
        <v>0</v>
      </c>
      <c r="F156" s="2">
        <f t="shared" si="43"/>
        <v>0</v>
      </c>
      <c r="G156" s="2">
        <f t="shared" si="51"/>
        <v>0</v>
      </c>
      <c r="H156" s="2">
        <f t="shared" si="52"/>
        <v>0</v>
      </c>
      <c r="I156" s="2">
        <f t="shared" si="41"/>
        <v>0</v>
      </c>
      <c r="J156" s="2">
        <f t="shared" si="59"/>
        <v>0</v>
      </c>
      <c r="K156" s="2">
        <f t="shared" si="44"/>
        <v>0</v>
      </c>
      <c r="L156" s="2">
        <f t="shared" si="44"/>
        <v>0</v>
      </c>
      <c r="M156" s="2"/>
      <c r="N156" s="28">
        <f t="shared" si="60"/>
        <v>0</v>
      </c>
      <c r="O156" s="2">
        <f t="shared" si="53"/>
        <v>0</v>
      </c>
      <c r="P156" s="2">
        <f t="shared" si="54"/>
        <v>0</v>
      </c>
      <c r="R156">
        <f t="shared" si="55"/>
        <v>135</v>
      </c>
      <c r="S156" s="89">
        <f t="shared" si="45"/>
        <v>0</v>
      </c>
      <c r="T156" s="89">
        <f>IF(AND(S156=0,S155&gt;0),SUM($G156:$H$381),S156)</f>
        <v>0</v>
      </c>
      <c r="U156" s="82">
        <f>SUM(T156:T$381)</f>
        <v>0</v>
      </c>
      <c r="V156" s="68">
        <f>localspline(R156,'BBG rates'!$G$10:$G$27,'BBG rates'!$K$10:$K$27)</f>
        <v>1.0187622049384828</v>
      </c>
      <c r="W156" s="68">
        <f>locallinterp(R156,'BBG rates'!$G$10:$G$27,'BBG rates'!$J$10:$J$27)</f>
        <v>-0.16087499999999999</v>
      </c>
      <c r="X156" s="56">
        <f t="shared" si="56"/>
        <v>-0.16099374223834673</v>
      </c>
      <c r="Y156" s="66">
        <f t="shared" si="46"/>
        <v>0</v>
      </c>
      <c r="Z156" s="72">
        <f t="shared" si="47"/>
        <v>0</v>
      </c>
      <c r="AA156" s="79">
        <f t="shared" si="48"/>
        <v>0</v>
      </c>
      <c r="AB156" s="81">
        <f t="shared" si="57"/>
        <v>0</v>
      </c>
      <c r="AD156" s="95">
        <f>locallinterp(R156,'BBG rates'!$N$10:$N$369,'BBG rates'!$P$10:$P$369)</f>
        <v>11.471980985604569</v>
      </c>
      <c r="AI156" s="185">
        <f t="shared" si="49"/>
        <v>135</v>
      </c>
      <c r="AJ156" s="127">
        <f>locallinterp(MIN(AI156,CAP_Senior*12),'BBG rates'!$X$24:$X$65,'BBG rates'!$Y$24:$Y$65)</f>
        <v>56.95010014855162</v>
      </c>
      <c r="AK156" s="127">
        <f>locallinterp(MIN(AI156,CAP_CB*12),'BBG rates'!$AA$25:$AA$40,'BBG rates'!$AC$25:$AC$40)</f>
        <v>10.25</v>
      </c>
      <c r="AL156" s="144">
        <f t="shared" si="50"/>
        <v>18.189017025253776</v>
      </c>
      <c r="AM156" s="142">
        <f>(SUMPRODUCT(AL156:AL$381,G156:G$381)+SUMPRODUCT(AL156:AL$381,H156:H$381))/12</f>
        <v>0</v>
      </c>
    </row>
    <row r="157" spans="1:39" x14ac:dyDescent="0.2">
      <c r="A157" s="7">
        <v>136</v>
      </c>
      <c r="B157" s="7">
        <v>68</v>
      </c>
      <c r="C157" s="7">
        <v>34</v>
      </c>
      <c r="D157" s="12">
        <f t="shared" si="42"/>
        <v>11.333333333333334</v>
      </c>
      <c r="E157" s="29">
        <f t="shared" si="58"/>
        <v>0</v>
      </c>
      <c r="F157" s="2">
        <f t="shared" si="43"/>
        <v>0</v>
      </c>
      <c r="G157" s="2">
        <f t="shared" si="51"/>
        <v>0</v>
      </c>
      <c r="H157" s="2">
        <f t="shared" si="52"/>
        <v>0</v>
      </c>
      <c r="I157" s="2">
        <f t="shared" si="41"/>
        <v>0</v>
      </c>
      <c r="J157" s="2">
        <f t="shared" si="59"/>
        <v>0</v>
      </c>
      <c r="K157" s="2">
        <f t="shared" si="44"/>
        <v>0</v>
      </c>
      <c r="L157" s="2">
        <f t="shared" si="44"/>
        <v>0</v>
      </c>
      <c r="M157" s="2"/>
      <c r="N157" s="28">
        <f t="shared" si="60"/>
        <v>0</v>
      </c>
      <c r="O157" s="2">
        <f t="shared" si="53"/>
        <v>0</v>
      </c>
      <c r="P157" s="2">
        <f t="shared" si="54"/>
        <v>0</v>
      </c>
      <c r="R157">
        <f t="shared" si="55"/>
        <v>136</v>
      </c>
      <c r="S157" s="89">
        <f t="shared" si="45"/>
        <v>0</v>
      </c>
      <c r="T157" s="89">
        <f>IF(AND(S157=0,S156&gt;0),SUM($G157:$H$381),S157)</f>
        <v>0</v>
      </c>
      <c r="U157" s="82">
        <f>SUM(T157:T$381)</f>
        <v>0</v>
      </c>
      <c r="V157" s="68">
        <f>localspline(R157,'BBG rates'!$G$10:$G$27,'BBG rates'!$K$10:$K$27)</f>
        <v>1.0183847794456817</v>
      </c>
      <c r="W157" s="68">
        <f>locallinterp(R157,'BBG rates'!$G$10:$G$27,'BBG rates'!$J$10:$J$27)</f>
        <v>-0.1565</v>
      </c>
      <c r="X157" s="56">
        <f t="shared" si="56"/>
        <v>-0.15661236851465254</v>
      </c>
      <c r="Y157" s="66">
        <f t="shared" si="46"/>
        <v>0</v>
      </c>
      <c r="Z157" s="72">
        <f t="shared" si="47"/>
        <v>0</v>
      </c>
      <c r="AA157" s="79">
        <f t="shared" si="48"/>
        <v>0</v>
      </c>
      <c r="AB157" s="81">
        <f t="shared" si="57"/>
        <v>0</v>
      </c>
      <c r="AD157" s="95">
        <f>locallinterp(R157,'BBG rates'!$N$10:$N$369,'BBG rates'!$P$10:$P$369)</f>
        <v>11.55684638389171</v>
      </c>
      <c r="AI157" s="185">
        <f t="shared" si="49"/>
        <v>136</v>
      </c>
      <c r="AJ157" s="127">
        <f>locallinterp(MIN(AI157,CAP_Senior*12),'BBG rates'!$X$24:$X$65,'BBG rates'!$Y$24:$Y$65)</f>
        <v>57.088158200041832</v>
      </c>
      <c r="AK157" s="127">
        <f>locallinterp(MIN(AI157,CAP_CB*12),'BBG rates'!$AA$25:$AA$40,'BBG rates'!$AC$25:$AC$40)</f>
        <v>10.266666666666666</v>
      </c>
      <c r="AL157" s="144">
        <f t="shared" si="50"/>
        <v>18.226320227340445</v>
      </c>
      <c r="AM157" s="142">
        <f>(SUMPRODUCT(AL157:AL$381,G157:G$381)+SUMPRODUCT(AL157:AL$381,H157:H$381))/12</f>
        <v>0</v>
      </c>
    </row>
    <row r="158" spans="1:39" x14ac:dyDescent="0.2">
      <c r="A158" s="7">
        <v>137</v>
      </c>
      <c r="B158" s="7">
        <v>68.5</v>
      </c>
      <c r="C158" s="7">
        <v>34.25</v>
      </c>
      <c r="D158" s="12">
        <f t="shared" si="42"/>
        <v>11.416666666666666</v>
      </c>
      <c r="E158" s="29">
        <f t="shared" si="58"/>
        <v>0</v>
      </c>
      <c r="F158" s="2">
        <f t="shared" si="43"/>
        <v>0</v>
      </c>
      <c r="G158" s="2">
        <f t="shared" si="51"/>
        <v>0</v>
      </c>
      <c r="H158" s="2">
        <f t="shared" si="52"/>
        <v>0</v>
      </c>
      <c r="I158" s="2">
        <f t="shared" si="41"/>
        <v>0</v>
      </c>
      <c r="J158" s="2">
        <f t="shared" si="59"/>
        <v>0</v>
      </c>
      <c r="K158" s="2">
        <f t="shared" si="44"/>
        <v>0</v>
      </c>
      <c r="L158" s="2">
        <f t="shared" si="44"/>
        <v>0</v>
      </c>
      <c r="M158" s="2"/>
      <c r="N158" s="28">
        <f t="shared" si="60"/>
        <v>0</v>
      </c>
      <c r="O158" s="2">
        <f t="shared" si="53"/>
        <v>0</v>
      </c>
      <c r="P158" s="2">
        <f t="shared" si="54"/>
        <v>0</v>
      </c>
      <c r="R158">
        <f t="shared" si="55"/>
        <v>137</v>
      </c>
      <c r="S158" s="89">
        <f t="shared" si="45"/>
        <v>0</v>
      </c>
      <c r="T158" s="89">
        <f>IF(AND(S158=0,S157&gt;0),SUM($G158:$H$381),S158)</f>
        <v>0</v>
      </c>
      <c r="U158" s="82">
        <f>SUM(T158:T$381)</f>
        <v>0</v>
      </c>
      <c r="V158" s="68">
        <f>localspline(R158,'BBG rates'!$G$10:$G$27,'BBG rates'!$K$10:$K$27)</f>
        <v>1.0179957450413588</v>
      </c>
      <c r="W158" s="68">
        <f>locallinterp(R158,'BBG rates'!$G$10:$G$27,'BBG rates'!$J$10:$J$27)</f>
        <v>-0.15212499999999998</v>
      </c>
      <c r="X158" s="56">
        <f t="shared" si="56"/>
        <v>-0.15223117077418635</v>
      </c>
      <c r="Y158" s="66">
        <f t="shared" si="46"/>
        <v>0</v>
      </c>
      <c r="Z158" s="72">
        <f t="shared" si="47"/>
        <v>0</v>
      </c>
      <c r="AA158" s="79">
        <f t="shared" si="48"/>
        <v>0</v>
      </c>
      <c r="AB158" s="81">
        <f t="shared" si="57"/>
        <v>0</v>
      </c>
      <c r="AD158" s="95">
        <f>locallinterp(R158,'BBG rates'!$N$10:$N$369,'BBG rates'!$P$10:$P$369)</f>
        <v>11.641679362645156</v>
      </c>
      <c r="AI158" s="185">
        <f t="shared" si="49"/>
        <v>137</v>
      </c>
      <c r="AJ158" s="127">
        <f>locallinterp(MIN(AI158,CAP_Senior*12),'BBG rates'!$X$24:$X$65,'BBG rates'!$Y$24:$Y$65)</f>
        <v>57.226216251532044</v>
      </c>
      <c r="AK158" s="127">
        <f>locallinterp(MIN(AI158,CAP_CB*12),'BBG rates'!$AA$25:$AA$40,'BBG rates'!$AC$25:$AC$40)</f>
        <v>10.283333333333333</v>
      </c>
      <c r="AL158" s="144">
        <f t="shared" si="50"/>
        <v>18.263623429427113</v>
      </c>
      <c r="AM158" s="142">
        <f>(SUMPRODUCT(AL158:AL$381,G158:G$381)+SUMPRODUCT(AL158:AL$381,H158:H$381))/12</f>
        <v>0</v>
      </c>
    </row>
    <row r="159" spans="1:39" x14ac:dyDescent="0.2">
      <c r="A159" s="7">
        <v>138</v>
      </c>
      <c r="B159" s="7">
        <v>69</v>
      </c>
      <c r="C159" s="7">
        <v>34.5</v>
      </c>
      <c r="D159" s="12">
        <f t="shared" si="42"/>
        <v>11.5</v>
      </c>
      <c r="E159" s="29">
        <f t="shared" si="58"/>
        <v>0</v>
      </c>
      <c r="F159" s="2">
        <f t="shared" si="43"/>
        <v>0</v>
      </c>
      <c r="G159" s="2">
        <f t="shared" si="51"/>
        <v>0</v>
      </c>
      <c r="H159" s="2">
        <f t="shared" si="52"/>
        <v>0</v>
      </c>
      <c r="I159" s="2">
        <f t="shared" si="41"/>
        <v>0</v>
      </c>
      <c r="J159" s="2">
        <f t="shared" si="59"/>
        <v>0</v>
      </c>
      <c r="K159" s="2">
        <f t="shared" si="44"/>
        <v>0</v>
      </c>
      <c r="L159" s="2">
        <f t="shared" si="44"/>
        <v>0</v>
      </c>
      <c r="M159" s="2"/>
      <c r="N159" s="28">
        <f t="shared" si="60"/>
        <v>0</v>
      </c>
      <c r="O159" s="2">
        <f t="shared" si="53"/>
        <v>0</v>
      </c>
      <c r="P159" s="2">
        <f t="shared" si="54"/>
        <v>0</v>
      </c>
      <c r="R159">
        <f t="shared" si="55"/>
        <v>138</v>
      </c>
      <c r="S159" s="89">
        <f t="shared" si="45"/>
        <v>0</v>
      </c>
      <c r="T159" s="89">
        <f>IF(AND(S159=0,S158&gt;0),SUM($G159:$H$381),S159)</f>
        <v>0</v>
      </c>
      <c r="U159" s="82">
        <f>SUM(T159:T$381)</f>
        <v>0</v>
      </c>
      <c r="V159" s="68">
        <f>localspline(R159,'BBG rates'!$G$10:$G$27,'BBG rates'!$K$10:$K$27)</f>
        <v>1.0175968446748129</v>
      </c>
      <c r="W159" s="68">
        <f>locallinterp(R159,'BBG rates'!$G$10:$G$27,'BBG rates'!$J$10:$J$27)</f>
        <v>-0.14774999999999999</v>
      </c>
      <c r="X159" s="56">
        <f t="shared" si="56"/>
        <v>-0.14785014900229321</v>
      </c>
      <c r="Y159" s="66">
        <f t="shared" si="46"/>
        <v>0</v>
      </c>
      <c r="Z159" s="72">
        <f t="shared" si="47"/>
        <v>0</v>
      </c>
      <c r="AA159" s="79">
        <f t="shared" si="48"/>
        <v>0</v>
      </c>
      <c r="AB159" s="81">
        <f t="shared" si="57"/>
        <v>0</v>
      </c>
      <c r="AD159" s="95">
        <f>locallinterp(R159,'BBG rates'!$N$10:$N$369,'BBG rates'!$P$10:$P$369)</f>
        <v>11.726479099701391</v>
      </c>
      <c r="AI159" s="185">
        <f t="shared" si="49"/>
        <v>138</v>
      </c>
      <c r="AJ159" s="127">
        <f>locallinterp(MIN(AI159,CAP_Senior*12),'BBG rates'!$X$24:$X$65,'BBG rates'!$Y$24:$Y$65)</f>
        <v>57.364274303022256</v>
      </c>
      <c r="AK159" s="127">
        <f>locallinterp(MIN(AI159,CAP_CB*12),'BBG rates'!$AA$25:$AA$40,'BBG rates'!$AC$25:$AC$40)</f>
        <v>10.3</v>
      </c>
      <c r="AL159" s="144">
        <f t="shared" si="50"/>
        <v>18.300926631513782</v>
      </c>
      <c r="AM159" s="142">
        <f>(SUMPRODUCT(AL159:AL$381,G159:G$381)+SUMPRODUCT(AL159:AL$381,H159:H$381))/12</f>
        <v>0</v>
      </c>
    </row>
    <row r="160" spans="1:39" x14ac:dyDescent="0.2">
      <c r="A160" s="7">
        <v>139</v>
      </c>
      <c r="B160" s="7">
        <v>69.5</v>
      </c>
      <c r="C160" s="7">
        <v>34.75</v>
      </c>
      <c r="D160" s="12">
        <f t="shared" si="42"/>
        <v>11.583333333333334</v>
      </c>
      <c r="E160" s="29">
        <f t="shared" si="58"/>
        <v>0</v>
      </c>
      <c r="F160" s="2">
        <f t="shared" si="43"/>
        <v>0</v>
      </c>
      <c r="G160" s="2">
        <f t="shared" si="51"/>
        <v>0</v>
      </c>
      <c r="H160" s="2">
        <f t="shared" si="52"/>
        <v>0</v>
      </c>
      <c r="I160" s="2">
        <f t="shared" si="41"/>
        <v>0</v>
      </c>
      <c r="J160" s="2">
        <f t="shared" si="59"/>
        <v>0</v>
      </c>
      <c r="K160" s="2">
        <f t="shared" si="44"/>
        <v>0</v>
      </c>
      <c r="L160" s="2">
        <f t="shared" si="44"/>
        <v>0</v>
      </c>
      <c r="M160" s="2"/>
      <c r="N160" s="28">
        <f t="shared" si="60"/>
        <v>0</v>
      </c>
      <c r="O160" s="2">
        <f t="shared" si="53"/>
        <v>0</v>
      </c>
      <c r="P160" s="2">
        <f t="shared" si="54"/>
        <v>0</v>
      </c>
      <c r="R160">
        <f t="shared" si="55"/>
        <v>139</v>
      </c>
      <c r="S160" s="89">
        <f t="shared" si="45"/>
        <v>0</v>
      </c>
      <c r="T160" s="89">
        <f>IF(AND(S160=0,S159&gt;0),SUM($G160:$H$381),S160)</f>
        <v>0</v>
      </c>
      <c r="U160" s="82">
        <f>SUM(T160:T$381)</f>
        <v>0</v>
      </c>
      <c r="V160" s="68">
        <f>localspline(R160,'BBG rates'!$G$10:$G$27,'BBG rates'!$K$10:$K$27)</f>
        <v>1.0171896126895736</v>
      </c>
      <c r="W160" s="68">
        <f>locallinterp(R160,'BBG rates'!$G$10:$G$27,'BBG rates'!$J$10:$J$27)</f>
        <v>-0.143375</v>
      </c>
      <c r="X160" s="56">
        <f t="shared" si="56"/>
        <v>-0.14346930318391848</v>
      </c>
      <c r="Y160" s="66">
        <f t="shared" si="46"/>
        <v>0</v>
      </c>
      <c r="Z160" s="72">
        <f t="shared" si="47"/>
        <v>0</v>
      </c>
      <c r="AA160" s="79">
        <f t="shared" si="48"/>
        <v>0</v>
      </c>
      <c r="AB160" s="81">
        <f t="shared" si="57"/>
        <v>0</v>
      </c>
      <c r="AD160" s="95">
        <f>locallinterp(R160,'BBG rates'!$N$10:$N$369,'BBG rates'!$P$10:$P$369)</f>
        <v>11.811244900758856</v>
      </c>
      <c r="AI160" s="185">
        <f t="shared" si="49"/>
        <v>139</v>
      </c>
      <c r="AJ160" s="127">
        <f>locallinterp(MIN(AI160,CAP_Senior*12),'BBG rates'!$X$24:$X$65,'BBG rates'!$Y$24:$Y$65)</f>
        <v>57.502332354512468</v>
      </c>
      <c r="AK160" s="127">
        <f>locallinterp(MIN(AI160,CAP_CB*12),'BBG rates'!$AA$25:$AA$40,'BBG rates'!$AC$25:$AC$40)</f>
        <v>10.316666666666666</v>
      </c>
      <c r="AL160" s="144">
        <f t="shared" si="50"/>
        <v>18.338229833600451</v>
      </c>
      <c r="AM160" s="142">
        <f>(SUMPRODUCT(AL160:AL$381,G160:G$381)+SUMPRODUCT(AL160:AL$381,H160:H$381))/12</f>
        <v>0</v>
      </c>
    </row>
    <row r="161" spans="1:39" x14ac:dyDescent="0.2">
      <c r="A161" s="7">
        <v>140</v>
      </c>
      <c r="B161" s="7">
        <v>70</v>
      </c>
      <c r="C161" s="7">
        <v>35</v>
      </c>
      <c r="D161" s="12">
        <f t="shared" si="42"/>
        <v>11.666666666666666</v>
      </c>
      <c r="E161" s="29">
        <f t="shared" si="58"/>
        <v>0</v>
      </c>
      <c r="F161" s="2">
        <f t="shared" si="43"/>
        <v>0</v>
      </c>
      <c r="G161" s="2">
        <f t="shared" si="51"/>
        <v>0</v>
      </c>
      <c r="H161" s="2">
        <f t="shared" si="52"/>
        <v>0</v>
      </c>
      <c r="I161" s="2">
        <f t="shared" si="41"/>
        <v>0</v>
      </c>
      <c r="J161" s="2">
        <f t="shared" si="59"/>
        <v>0</v>
      </c>
      <c r="K161" s="2">
        <f t="shared" si="44"/>
        <v>0</v>
      </c>
      <c r="L161" s="2">
        <f t="shared" si="44"/>
        <v>0</v>
      </c>
      <c r="M161" s="2"/>
      <c r="N161" s="28">
        <f t="shared" si="60"/>
        <v>0</v>
      </c>
      <c r="O161" s="2">
        <f t="shared" si="53"/>
        <v>0</v>
      </c>
      <c r="P161" s="2">
        <f t="shared" si="54"/>
        <v>0</v>
      </c>
      <c r="R161">
        <f t="shared" si="55"/>
        <v>140</v>
      </c>
      <c r="S161" s="89">
        <f t="shared" si="45"/>
        <v>0</v>
      </c>
      <c r="T161" s="89">
        <f>IF(AND(S161=0,S160&gt;0),SUM($G161:$H$381),S161)</f>
        <v>0</v>
      </c>
      <c r="U161" s="82">
        <f>SUM(T161:T$381)</f>
        <v>0</v>
      </c>
      <c r="V161" s="68">
        <f>localspline(R161,'BBG rates'!$G$10:$G$27,'BBG rates'!$K$10:$K$27)</f>
        <v>1.0167757324483095</v>
      </c>
      <c r="W161" s="68">
        <f>locallinterp(R161,'BBG rates'!$G$10:$G$27,'BBG rates'!$J$10:$J$27)</f>
        <v>-0.13899999999999998</v>
      </c>
      <c r="X161" s="56">
        <f t="shared" si="56"/>
        <v>-0.13908863330454047</v>
      </c>
      <c r="Y161" s="66">
        <f t="shared" si="46"/>
        <v>0</v>
      </c>
      <c r="Z161" s="72">
        <f t="shared" si="47"/>
        <v>0</v>
      </c>
      <c r="AA161" s="79">
        <f t="shared" si="48"/>
        <v>0</v>
      </c>
      <c r="AB161" s="81">
        <f t="shared" si="57"/>
        <v>0</v>
      </c>
      <c r="AD161" s="95">
        <f>locallinterp(R161,'BBG rates'!$N$10:$N$369,'BBG rates'!$P$10:$P$369)</f>
        <v>11.895976211796215</v>
      </c>
      <c r="AI161" s="185">
        <f t="shared" si="49"/>
        <v>140</v>
      </c>
      <c r="AJ161" s="127">
        <f>locallinterp(MIN(AI161,CAP_Senior*12),'BBG rates'!$X$24:$X$65,'BBG rates'!$Y$24:$Y$65)</f>
        <v>57.64039040600268</v>
      </c>
      <c r="AK161" s="127">
        <f>locallinterp(MIN(AI161,CAP_CB*12),'BBG rates'!$AA$25:$AA$40,'BBG rates'!$AC$25:$AC$40)</f>
        <v>10.333333333333334</v>
      </c>
      <c r="AL161" s="144">
        <f t="shared" si="50"/>
        <v>18.375533035687123</v>
      </c>
      <c r="AM161" s="142">
        <f>(SUMPRODUCT(AL161:AL$381,G161:G$381)+SUMPRODUCT(AL161:AL$381,H161:H$381))/12</f>
        <v>0</v>
      </c>
    </row>
    <row r="162" spans="1:39" x14ac:dyDescent="0.2">
      <c r="A162" s="7">
        <v>141</v>
      </c>
      <c r="B162" s="7">
        <v>70.5</v>
      </c>
      <c r="C162" s="7">
        <v>35.25</v>
      </c>
      <c r="D162" s="12">
        <f t="shared" si="42"/>
        <v>11.75</v>
      </c>
      <c r="E162" s="29">
        <f t="shared" si="58"/>
        <v>0</v>
      </c>
      <c r="F162" s="2">
        <f t="shared" si="43"/>
        <v>0</v>
      </c>
      <c r="G162" s="2">
        <f t="shared" si="51"/>
        <v>0</v>
      </c>
      <c r="H162" s="2">
        <f t="shared" si="52"/>
        <v>0</v>
      </c>
      <c r="I162" s="2">
        <f t="shared" si="41"/>
        <v>0</v>
      </c>
      <c r="J162" s="2">
        <f t="shared" si="59"/>
        <v>0</v>
      </c>
      <c r="K162" s="2">
        <f t="shared" si="44"/>
        <v>0</v>
      </c>
      <c r="L162" s="2">
        <f t="shared" si="44"/>
        <v>0</v>
      </c>
      <c r="M162" s="2"/>
      <c r="N162" s="28">
        <f t="shared" si="60"/>
        <v>0</v>
      </c>
      <c r="O162" s="2">
        <f t="shared" si="53"/>
        <v>0</v>
      </c>
      <c r="P162" s="2">
        <f t="shared" si="54"/>
        <v>0</v>
      </c>
      <c r="R162">
        <f t="shared" si="55"/>
        <v>141</v>
      </c>
      <c r="S162" s="89">
        <f t="shared" si="45"/>
        <v>0</v>
      </c>
      <c r="T162" s="89">
        <f>IF(AND(S162=0,S161&gt;0),SUM($G162:$H$381),S162)</f>
        <v>0</v>
      </c>
      <c r="U162" s="82">
        <f>SUM(T162:T$381)</f>
        <v>0</v>
      </c>
      <c r="V162" s="68">
        <f>localspline(R162,'BBG rates'!$G$10:$G$27,'BBG rates'!$K$10:$K$27)</f>
        <v>1.0163567680807404</v>
      </c>
      <c r="W162" s="68">
        <f>locallinterp(R162,'BBG rates'!$G$10:$G$27,'BBG rates'!$J$10:$J$27)</f>
        <v>-0.13462499999999999</v>
      </c>
      <c r="X162" s="56">
        <f t="shared" si="56"/>
        <v>-0.13470813934923775</v>
      </c>
      <c r="Y162" s="66">
        <f t="shared" si="46"/>
        <v>0</v>
      </c>
      <c r="Z162" s="72">
        <f t="shared" si="47"/>
        <v>0</v>
      </c>
      <c r="AA162" s="79">
        <f t="shared" si="48"/>
        <v>0</v>
      </c>
      <c r="AB162" s="81">
        <f t="shared" si="57"/>
        <v>0</v>
      </c>
      <c r="AD162" s="95">
        <f>locallinterp(R162,'BBG rates'!$N$10:$N$369,'BBG rates'!$P$10:$P$369)</f>
        <v>11.980672609136278</v>
      </c>
      <c r="AI162" s="185">
        <f t="shared" si="49"/>
        <v>141</v>
      </c>
      <c r="AJ162" s="127">
        <f>locallinterp(MIN(AI162,CAP_Senior*12),'BBG rates'!$X$24:$X$65,'BBG rates'!$Y$24:$Y$65)</f>
        <v>57.778448457492892</v>
      </c>
      <c r="AK162" s="127">
        <f>locallinterp(MIN(AI162,CAP_CB*12),'BBG rates'!$AA$25:$AA$40,'BBG rates'!$AC$25:$AC$40)</f>
        <v>10.35</v>
      </c>
      <c r="AL162" s="144">
        <f t="shared" si="50"/>
        <v>18.412836237773789</v>
      </c>
      <c r="AM162" s="142">
        <f>(SUMPRODUCT(AL162:AL$381,G162:G$381)+SUMPRODUCT(AL162:AL$381,H162:H$381))/12</f>
        <v>0</v>
      </c>
    </row>
    <row r="163" spans="1:39" x14ac:dyDescent="0.2">
      <c r="A163" s="7">
        <v>142</v>
      </c>
      <c r="B163" s="7">
        <v>71</v>
      </c>
      <c r="C163" s="7">
        <v>35.5</v>
      </c>
      <c r="D163" s="12">
        <f t="shared" si="42"/>
        <v>11.833333333333334</v>
      </c>
      <c r="E163" s="29">
        <f t="shared" si="58"/>
        <v>0</v>
      </c>
      <c r="F163" s="2">
        <f t="shared" si="43"/>
        <v>0</v>
      </c>
      <c r="G163" s="2">
        <f t="shared" si="51"/>
        <v>0</v>
      </c>
      <c r="H163" s="2">
        <f t="shared" si="52"/>
        <v>0</v>
      </c>
      <c r="I163" s="2">
        <f t="shared" si="41"/>
        <v>0</v>
      </c>
      <c r="J163" s="2">
        <f t="shared" si="59"/>
        <v>0</v>
      </c>
      <c r="K163" s="2">
        <f t="shared" si="44"/>
        <v>0</v>
      </c>
      <c r="L163" s="2">
        <f t="shared" si="44"/>
        <v>0</v>
      </c>
      <c r="M163" s="2"/>
      <c r="N163" s="28">
        <f t="shared" si="60"/>
        <v>0</v>
      </c>
      <c r="O163" s="2">
        <f t="shared" si="53"/>
        <v>0</v>
      </c>
      <c r="P163" s="2">
        <f t="shared" si="54"/>
        <v>0</v>
      </c>
      <c r="R163">
        <f t="shared" si="55"/>
        <v>142</v>
      </c>
      <c r="S163" s="89">
        <f t="shared" si="45"/>
        <v>0</v>
      </c>
      <c r="T163" s="89">
        <f>IF(AND(S163=0,S162&gt;0),SUM($G163:$H$381),S163)</f>
        <v>0</v>
      </c>
      <c r="U163" s="82">
        <f>SUM(T163:T$381)</f>
        <v>0</v>
      </c>
      <c r="V163" s="68">
        <f>localspline(R163,'BBG rates'!$G$10:$G$27,'BBG rates'!$K$10:$K$27)</f>
        <v>1.0159343880521383</v>
      </c>
      <c r="W163" s="68">
        <f>locallinterp(R163,'BBG rates'!$G$10:$G$27,'BBG rates'!$J$10:$J$27)</f>
        <v>-0.13025</v>
      </c>
      <c r="X163" s="56">
        <f t="shared" si="56"/>
        <v>-0.13032782130335541</v>
      </c>
      <c r="Y163" s="66">
        <f t="shared" si="46"/>
        <v>0</v>
      </c>
      <c r="Z163" s="72">
        <f t="shared" si="47"/>
        <v>0</v>
      </c>
      <c r="AA163" s="79">
        <f t="shared" si="48"/>
        <v>0</v>
      </c>
      <c r="AB163" s="81">
        <f t="shared" si="57"/>
        <v>0</v>
      </c>
      <c r="AD163" s="95">
        <f>locallinterp(R163,'BBG rates'!$N$10:$N$369,'BBG rates'!$P$10:$P$369)</f>
        <v>12.065333808140622</v>
      </c>
      <c r="AI163" s="185">
        <f t="shared" si="49"/>
        <v>142</v>
      </c>
      <c r="AJ163" s="127">
        <f>locallinterp(MIN(AI163,CAP_Senior*12),'BBG rates'!$X$24:$X$65,'BBG rates'!$Y$24:$Y$65)</f>
        <v>57.916506508983105</v>
      </c>
      <c r="AK163" s="127">
        <f>locallinterp(MIN(AI163,CAP_CB*12),'BBG rates'!$AA$25:$AA$40,'BBG rates'!$AC$25:$AC$40)</f>
        <v>10.366666666666667</v>
      </c>
      <c r="AL163" s="144">
        <f t="shared" si="50"/>
        <v>18.450139439860461</v>
      </c>
      <c r="AM163" s="142">
        <f>(SUMPRODUCT(AL163:AL$381,G163:G$381)+SUMPRODUCT(AL163:AL$381,H163:H$381))/12</f>
        <v>0</v>
      </c>
    </row>
    <row r="164" spans="1:39" x14ac:dyDescent="0.2">
      <c r="A164" s="7">
        <v>143</v>
      </c>
      <c r="B164" s="7">
        <v>71.5</v>
      </c>
      <c r="C164" s="7">
        <v>35.75</v>
      </c>
      <c r="D164" s="12">
        <f t="shared" si="42"/>
        <v>11.916666666666666</v>
      </c>
      <c r="E164" s="29">
        <f t="shared" si="58"/>
        <v>0</v>
      </c>
      <c r="F164" s="2">
        <f t="shared" si="43"/>
        <v>0</v>
      </c>
      <c r="G164" s="2">
        <f t="shared" si="51"/>
        <v>0</v>
      </c>
      <c r="H164" s="2">
        <f t="shared" si="52"/>
        <v>0</v>
      </c>
      <c r="I164" s="2">
        <f t="shared" si="41"/>
        <v>0</v>
      </c>
      <c r="J164" s="2">
        <f t="shared" si="59"/>
        <v>0</v>
      </c>
      <c r="K164" s="2">
        <f t="shared" si="44"/>
        <v>0</v>
      </c>
      <c r="L164" s="2">
        <f t="shared" si="44"/>
        <v>0</v>
      </c>
      <c r="M164" s="2"/>
      <c r="N164" s="28">
        <f t="shared" si="60"/>
        <v>0</v>
      </c>
      <c r="O164" s="2">
        <f t="shared" si="53"/>
        <v>0</v>
      </c>
      <c r="P164" s="2">
        <f t="shared" si="54"/>
        <v>0</v>
      </c>
      <c r="R164">
        <f t="shared" si="55"/>
        <v>143</v>
      </c>
      <c r="S164" s="89">
        <f t="shared" si="45"/>
        <v>0</v>
      </c>
      <c r="T164" s="89">
        <f>IF(AND(S164=0,S163&gt;0),SUM($G164:$H$381),S164)</f>
        <v>0</v>
      </c>
      <c r="U164" s="82">
        <f>SUM(T164:T$381)</f>
        <v>0</v>
      </c>
      <c r="V164" s="68">
        <f>localspline(R164,'BBG rates'!$G$10:$G$27,'BBG rates'!$K$10:$K$27)</f>
        <v>1.0155101937521822</v>
      </c>
      <c r="W164" s="68">
        <f>locallinterp(R164,'BBG rates'!$G$10:$G$27,'BBG rates'!$J$10:$J$27)</f>
        <v>-0.12587499999999999</v>
      </c>
      <c r="X164" s="56">
        <f t="shared" si="56"/>
        <v>-0.12594767915197203</v>
      </c>
      <c r="Y164" s="66">
        <f t="shared" si="46"/>
        <v>0</v>
      </c>
      <c r="Z164" s="72">
        <f t="shared" si="47"/>
        <v>0</v>
      </c>
      <c r="AA164" s="79">
        <f t="shared" si="48"/>
        <v>0</v>
      </c>
      <c r="AB164" s="81">
        <f t="shared" si="57"/>
        <v>0</v>
      </c>
      <c r="AD164" s="95">
        <f>locallinterp(R164,'BBG rates'!$N$10:$N$369,'BBG rates'!$P$10:$P$369)</f>
        <v>12.14995965761997</v>
      </c>
      <c r="AI164" s="185">
        <f t="shared" si="49"/>
        <v>143</v>
      </c>
      <c r="AJ164" s="127">
        <f>locallinterp(MIN(AI164,CAP_Senior*12),'BBG rates'!$X$24:$X$65,'BBG rates'!$Y$24:$Y$65)</f>
        <v>58.054564560473317</v>
      </c>
      <c r="AK164" s="127">
        <f>locallinterp(MIN(AI164,CAP_CB*12),'BBG rates'!$AA$25:$AA$40,'BBG rates'!$AC$25:$AC$40)</f>
        <v>10.383333333333333</v>
      </c>
      <c r="AL164" s="144">
        <f t="shared" si="50"/>
        <v>18.48744264194713</v>
      </c>
      <c r="AM164" s="142">
        <f>(SUMPRODUCT(AL164:AL$381,G164:G$381)+SUMPRODUCT(AL164:AL$381,H164:H$381))/12</f>
        <v>0</v>
      </c>
    </row>
    <row r="165" spans="1:39" x14ac:dyDescent="0.2">
      <c r="A165" s="7">
        <v>144</v>
      </c>
      <c r="B165" s="7">
        <v>72</v>
      </c>
      <c r="C165" s="7">
        <v>36</v>
      </c>
      <c r="D165" s="12">
        <f t="shared" si="42"/>
        <v>12</v>
      </c>
      <c r="E165" s="29">
        <f t="shared" si="58"/>
        <v>0</v>
      </c>
      <c r="F165" s="2">
        <f t="shared" si="43"/>
        <v>0</v>
      </c>
      <c r="G165" s="2">
        <f t="shared" si="51"/>
        <v>0</v>
      </c>
      <c r="H165" s="2">
        <f t="shared" si="52"/>
        <v>0</v>
      </c>
      <c r="I165" s="2">
        <f t="shared" si="41"/>
        <v>0</v>
      </c>
      <c r="J165" s="2">
        <f t="shared" si="59"/>
        <v>0</v>
      </c>
      <c r="K165" s="2">
        <f t="shared" si="44"/>
        <v>0</v>
      </c>
      <c r="L165" s="2">
        <f t="shared" si="44"/>
        <v>0</v>
      </c>
      <c r="M165" s="2"/>
      <c r="N165" s="28">
        <f t="shared" si="60"/>
        <v>0</v>
      </c>
      <c r="O165" s="2">
        <f t="shared" si="53"/>
        <v>0</v>
      </c>
      <c r="P165" s="2">
        <f t="shared" si="54"/>
        <v>0</v>
      </c>
      <c r="R165">
        <f t="shared" si="55"/>
        <v>144</v>
      </c>
      <c r="S165" s="89">
        <f t="shared" si="45"/>
        <v>0</v>
      </c>
      <c r="T165" s="89">
        <f>IF(AND(S165=0,S164&gt;0),SUM($G165:$H$381),S165)</f>
        <v>0</v>
      </c>
      <c r="U165" s="82">
        <f>SUM(T165:T$381)</f>
        <v>0</v>
      </c>
      <c r="V165" s="68">
        <f>localspline(R165,'BBG rates'!$G$10:$G$27,'BBG rates'!$K$10:$K$27)</f>
        <v>1.0150858163833618</v>
      </c>
      <c r="W165" s="68">
        <f>locallinterp(R165,'BBG rates'!$G$10:$G$27,'BBG rates'!$J$10:$J$27)</f>
        <v>-0.1215</v>
      </c>
      <c r="X165" s="56">
        <f t="shared" si="56"/>
        <v>-0.12156771288043267</v>
      </c>
      <c r="Y165" s="66">
        <f t="shared" si="46"/>
        <v>0</v>
      </c>
      <c r="Z165" s="72">
        <f t="shared" si="47"/>
        <v>0</v>
      </c>
      <c r="AA165" s="79">
        <f t="shared" si="48"/>
        <v>0</v>
      </c>
      <c r="AB165" s="81">
        <f t="shared" si="57"/>
        <v>0</v>
      </c>
      <c r="AD165" s="95">
        <f>locallinterp(R165,'BBG rates'!$N$10:$N$369,'BBG rates'!$P$10:$P$369)</f>
        <v>12.234550142318584</v>
      </c>
      <c r="AI165" s="185">
        <f t="shared" si="49"/>
        <v>144</v>
      </c>
      <c r="AJ165" s="127">
        <f>locallinterp(MIN(AI165,CAP_Senior*12),'BBG rates'!$X$24:$X$65,'BBG rates'!$Y$24:$Y$65)</f>
        <v>58.192622611963529</v>
      </c>
      <c r="AK165" s="127">
        <f>locallinterp(MIN(AI165,CAP_CB*12),'BBG rates'!$AA$25:$AA$40,'BBG rates'!$AC$25:$AC$40)</f>
        <v>10.4</v>
      </c>
      <c r="AL165" s="144">
        <f t="shared" si="50"/>
        <v>18.524745844033802</v>
      </c>
      <c r="AM165" s="142">
        <f>(SUMPRODUCT(AL165:AL$381,G165:G$381)+SUMPRODUCT(AL165:AL$381,H165:H$381))/12</f>
        <v>0</v>
      </c>
    </row>
    <row r="166" spans="1:39" x14ac:dyDescent="0.2">
      <c r="A166" s="7">
        <v>145</v>
      </c>
      <c r="B166" s="7">
        <v>72.5</v>
      </c>
      <c r="C166" s="7">
        <v>36.25</v>
      </c>
      <c r="D166" s="12">
        <f t="shared" si="42"/>
        <v>12.083333333333334</v>
      </c>
      <c r="E166" s="29">
        <f t="shared" si="58"/>
        <v>0</v>
      </c>
      <c r="F166" s="2">
        <f t="shared" si="43"/>
        <v>0</v>
      </c>
      <c r="G166" s="2">
        <f t="shared" si="51"/>
        <v>0</v>
      </c>
      <c r="H166" s="2">
        <f t="shared" si="52"/>
        <v>0</v>
      </c>
      <c r="I166" s="2">
        <f t="shared" si="41"/>
        <v>0</v>
      </c>
      <c r="J166" s="2">
        <f t="shared" si="59"/>
        <v>0</v>
      </c>
      <c r="K166" s="2">
        <f t="shared" si="44"/>
        <v>0</v>
      </c>
      <c r="L166" s="2">
        <f t="shared" si="44"/>
        <v>0</v>
      </c>
      <c r="M166" s="2"/>
      <c r="N166" s="28">
        <f t="shared" si="60"/>
        <v>0</v>
      </c>
      <c r="O166" s="2">
        <f t="shared" si="53"/>
        <v>0</v>
      </c>
      <c r="P166" s="2">
        <f t="shared" si="54"/>
        <v>0</v>
      </c>
      <c r="R166">
        <f t="shared" si="55"/>
        <v>145</v>
      </c>
      <c r="S166" s="89">
        <f t="shared" si="45"/>
        <v>0</v>
      </c>
      <c r="T166" s="89">
        <f>IF(AND(S166=0,S165&gt;0),SUM($G166:$H$381),S166)</f>
        <v>0</v>
      </c>
      <c r="U166" s="82">
        <f>SUM(T166:T$381)</f>
        <v>0</v>
      </c>
      <c r="V166" s="68">
        <f>localspline(R166,'BBG rates'!$G$10:$G$27,'BBG rates'!$K$10:$K$27)</f>
        <v>1.0146625671640166</v>
      </c>
      <c r="W166" s="68">
        <f>locallinterp(R166,'BBG rates'!$G$10:$G$27,'BBG rates'!$J$10:$J$27)</f>
        <v>-0.11824999999999999</v>
      </c>
      <c r="X166" s="56">
        <f t="shared" si="56"/>
        <v>-0.11831413749665565</v>
      </c>
      <c r="Y166" s="66">
        <f t="shared" si="46"/>
        <v>0</v>
      </c>
      <c r="Z166" s="72">
        <f t="shared" si="47"/>
        <v>0</v>
      </c>
      <c r="AA166" s="79">
        <f t="shared" si="48"/>
        <v>0</v>
      </c>
      <c r="AB166" s="81">
        <f t="shared" si="57"/>
        <v>0</v>
      </c>
      <c r="AD166" s="95">
        <f>locallinterp(R166,'BBG rates'!$N$10:$N$369,'BBG rates'!$P$10:$P$369)</f>
        <v>12.319105356248919</v>
      </c>
      <c r="AI166" s="185">
        <f t="shared" si="49"/>
        <v>145</v>
      </c>
      <c r="AJ166" s="127">
        <f>locallinterp(MIN(AI166,CAP_Senior*12),'BBG rates'!$X$24:$X$65,'BBG rates'!$Y$24:$Y$65)</f>
        <v>58.31962370813887</v>
      </c>
      <c r="AK166" s="127">
        <f>locallinterp(MIN(AI166,CAP_CB*12),'BBG rates'!$AA$25:$AA$40,'BBG rates'!$AC$25:$AC$40)</f>
        <v>10.416666666666668</v>
      </c>
      <c r="AL166" s="144">
        <f t="shared" si="50"/>
        <v>18.560169363716945</v>
      </c>
      <c r="AM166" s="142">
        <f>(SUMPRODUCT(AL166:AL$381,G166:G$381)+SUMPRODUCT(AL166:AL$381,H166:H$381))/12</f>
        <v>0</v>
      </c>
    </row>
    <row r="167" spans="1:39" x14ac:dyDescent="0.2">
      <c r="A167" s="7">
        <v>146</v>
      </c>
      <c r="B167" s="7">
        <v>73</v>
      </c>
      <c r="C167" s="7">
        <v>36.5</v>
      </c>
      <c r="D167" s="12">
        <f t="shared" si="42"/>
        <v>12.166666666666666</v>
      </c>
      <c r="E167" s="29">
        <f t="shared" si="58"/>
        <v>0</v>
      </c>
      <c r="F167" s="2">
        <f t="shared" si="43"/>
        <v>0</v>
      </c>
      <c r="G167" s="2">
        <f t="shared" si="51"/>
        <v>0</v>
      </c>
      <c r="H167" s="2">
        <f t="shared" si="52"/>
        <v>0</v>
      </c>
      <c r="I167" s="2">
        <f t="shared" si="41"/>
        <v>0</v>
      </c>
      <c r="J167" s="2">
        <f t="shared" si="59"/>
        <v>0</v>
      </c>
      <c r="K167" s="2">
        <f t="shared" si="44"/>
        <v>0</v>
      </c>
      <c r="L167" s="2">
        <f t="shared" si="44"/>
        <v>0</v>
      </c>
      <c r="M167" s="2"/>
      <c r="N167" s="28">
        <f t="shared" si="60"/>
        <v>0</v>
      </c>
      <c r="O167" s="2">
        <f t="shared" si="53"/>
        <v>0</v>
      </c>
      <c r="P167" s="2">
        <f t="shared" si="54"/>
        <v>0</v>
      </c>
      <c r="R167">
        <f t="shared" si="55"/>
        <v>146</v>
      </c>
      <c r="S167" s="89">
        <f t="shared" si="45"/>
        <v>0</v>
      </c>
      <c r="T167" s="89">
        <f>IF(AND(S167=0,S166&gt;0),SUM($G167:$H$381),S167)</f>
        <v>0</v>
      </c>
      <c r="U167" s="82">
        <f>SUM(T167:T$381)</f>
        <v>0</v>
      </c>
      <c r="V167" s="68">
        <f>localspline(R167,'BBG rates'!$G$10:$G$27,'BBG rates'!$K$10:$K$27)</f>
        <v>1.0142408102107541</v>
      </c>
      <c r="W167" s="68">
        <f>locallinterp(R167,'BBG rates'!$G$10:$G$27,'BBG rates'!$J$10:$J$27)</f>
        <v>-0.11499999999999999</v>
      </c>
      <c r="X167" s="56">
        <f t="shared" si="56"/>
        <v>-0.11506065915565244</v>
      </c>
      <c r="Y167" s="66">
        <f t="shared" si="46"/>
        <v>0</v>
      </c>
      <c r="Z167" s="72">
        <f t="shared" si="47"/>
        <v>0</v>
      </c>
      <c r="AA167" s="79">
        <f t="shared" si="48"/>
        <v>0</v>
      </c>
      <c r="AB167" s="81">
        <f t="shared" si="57"/>
        <v>0</v>
      </c>
      <c r="AD167" s="95">
        <f>locallinterp(R167,'BBG rates'!$N$10:$N$369,'BBG rates'!$P$10:$P$369)</f>
        <v>12.403625423766481</v>
      </c>
      <c r="AI167" s="185">
        <f t="shared" si="49"/>
        <v>146</v>
      </c>
      <c r="AJ167" s="127">
        <f>locallinterp(MIN(AI167,CAP_Senior*12),'BBG rates'!$X$24:$X$65,'BBG rates'!$Y$24:$Y$65)</f>
        <v>58.446624804314219</v>
      </c>
      <c r="AK167" s="127">
        <f>locallinterp(MIN(AI167,CAP_CB*12),'BBG rates'!$AA$25:$AA$40,'BBG rates'!$AC$25:$AC$40)</f>
        <v>10.433333333333334</v>
      </c>
      <c r="AL167" s="144">
        <f t="shared" si="50"/>
        <v>18.595592883400084</v>
      </c>
      <c r="AM167" s="142">
        <f>(SUMPRODUCT(AL167:AL$381,G167:G$381)+SUMPRODUCT(AL167:AL$381,H167:H$381))/12</f>
        <v>0</v>
      </c>
    </row>
    <row r="168" spans="1:39" x14ac:dyDescent="0.2">
      <c r="A168" s="7">
        <v>147</v>
      </c>
      <c r="B168" s="7">
        <v>73.5</v>
      </c>
      <c r="C168" s="7">
        <v>36.75</v>
      </c>
      <c r="D168" s="12">
        <f t="shared" si="42"/>
        <v>12.25</v>
      </c>
      <c r="E168" s="29">
        <f t="shared" si="58"/>
        <v>0</v>
      </c>
      <c r="F168" s="2">
        <f t="shared" si="43"/>
        <v>0</v>
      </c>
      <c r="G168" s="2">
        <f t="shared" si="51"/>
        <v>0</v>
      </c>
      <c r="H168" s="2">
        <f t="shared" si="52"/>
        <v>0</v>
      </c>
      <c r="I168" s="2">
        <f t="shared" si="41"/>
        <v>0</v>
      </c>
      <c r="J168" s="2">
        <f t="shared" si="59"/>
        <v>0</v>
      </c>
      <c r="K168" s="2">
        <f t="shared" si="44"/>
        <v>0</v>
      </c>
      <c r="L168" s="2">
        <f t="shared" si="44"/>
        <v>0</v>
      </c>
      <c r="M168" s="2"/>
      <c r="N168" s="28">
        <f t="shared" si="60"/>
        <v>0</v>
      </c>
      <c r="O168" s="2">
        <f t="shared" si="53"/>
        <v>0</v>
      </c>
      <c r="P168" s="2">
        <f t="shared" si="54"/>
        <v>0</v>
      </c>
      <c r="R168">
        <f t="shared" si="55"/>
        <v>147</v>
      </c>
      <c r="S168" s="89">
        <f t="shared" si="45"/>
        <v>0</v>
      </c>
      <c r="T168" s="89">
        <f>IF(AND(S168=0,S167&gt;0),SUM($G168:$H$381),S168)</f>
        <v>0</v>
      </c>
      <c r="U168" s="82">
        <f>SUM(T168:T$381)</f>
        <v>0</v>
      </c>
      <c r="V168" s="68">
        <f>localspline(R168,'BBG rates'!$G$10:$G$27,'BBG rates'!$K$10:$K$27)</f>
        <v>1.0138205375314253</v>
      </c>
      <c r="W168" s="68">
        <f>locallinterp(R168,'BBG rates'!$G$10:$G$27,'BBG rates'!$J$10:$J$27)</f>
        <v>-0.11175</v>
      </c>
      <c r="X168" s="56">
        <f t="shared" si="56"/>
        <v>-0.11180727785129463</v>
      </c>
      <c r="Y168" s="66">
        <f t="shared" si="46"/>
        <v>0</v>
      </c>
      <c r="Z168" s="72">
        <f t="shared" si="47"/>
        <v>0</v>
      </c>
      <c r="AA168" s="79">
        <f t="shared" si="48"/>
        <v>0</v>
      </c>
      <c r="AB168" s="81">
        <f t="shared" si="57"/>
        <v>0</v>
      </c>
      <c r="AD168" s="95">
        <f>locallinterp(R168,'BBG rates'!$N$10:$N$369,'BBG rates'!$P$10:$P$369)</f>
        <v>12.488110468560766</v>
      </c>
      <c r="AI168" s="185">
        <f t="shared" si="49"/>
        <v>147</v>
      </c>
      <c r="AJ168" s="127">
        <f>locallinterp(MIN(AI168,CAP_Senior*12),'BBG rates'!$X$24:$X$65,'BBG rates'!$Y$24:$Y$65)</f>
        <v>58.57362590048956</v>
      </c>
      <c r="AK168" s="127">
        <f>locallinterp(MIN(AI168,CAP_CB*12),'BBG rates'!$AA$25:$AA$40,'BBG rates'!$AC$25:$AC$40)</f>
        <v>10.45</v>
      </c>
      <c r="AL168" s="144">
        <f t="shared" si="50"/>
        <v>18.631016403083223</v>
      </c>
      <c r="AM168" s="142">
        <f>(SUMPRODUCT(AL168:AL$381,G168:G$381)+SUMPRODUCT(AL168:AL$381,H168:H$381))/12</f>
        <v>0</v>
      </c>
    </row>
    <row r="169" spans="1:39" x14ac:dyDescent="0.2">
      <c r="A169" s="7">
        <v>148</v>
      </c>
      <c r="B169" s="7">
        <v>74</v>
      </c>
      <c r="C169" s="7">
        <v>37</v>
      </c>
      <c r="D169" s="12">
        <f t="shared" si="42"/>
        <v>12.333333333333334</v>
      </c>
      <c r="E169" s="29">
        <f t="shared" si="58"/>
        <v>0</v>
      </c>
      <c r="F169" s="2">
        <f t="shared" si="43"/>
        <v>0</v>
      </c>
      <c r="G169" s="2">
        <f t="shared" si="51"/>
        <v>0</v>
      </c>
      <c r="H169" s="2">
        <f t="shared" si="52"/>
        <v>0</v>
      </c>
      <c r="I169" s="2">
        <f t="shared" si="41"/>
        <v>0</v>
      </c>
      <c r="J169" s="2">
        <f t="shared" si="59"/>
        <v>0</v>
      </c>
      <c r="K169" s="2">
        <f t="shared" si="44"/>
        <v>0</v>
      </c>
      <c r="L169" s="2">
        <f t="shared" si="44"/>
        <v>0</v>
      </c>
      <c r="M169" s="2"/>
      <c r="N169" s="28">
        <f t="shared" si="60"/>
        <v>0</v>
      </c>
      <c r="O169" s="2">
        <f t="shared" si="53"/>
        <v>0</v>
      </c>
      <c r="P169" s="2">
        <f t="shared" si="54"/>
        <v>0</v>
      </c>
      <c r="R169">
        <f t="shared" si="55"/>
        <v>148</v>
      </c>
      <c r="S169" s="89">
        <f t="shared" si="45"/>
        <v>0</v>
      </c>
      <c r="T169" s="89">
        <f>IF(AND(S169=0,S168&gt;0),SUM($G169:$H$381),S169)</f>
        <v>0</v>
      </c>
      <c r="U169" s="82">
        <f>SUM(T169:T$381)</f>
        <v>0</v>
      </c>
      <c r="V169" s="68">
        <f>localspline(R169,'BBG rates'!$G$10:$G$27,'BBG rates'!$K$10:$K$27)</f>
        <v>1.0134015622325308</v>
      </c>
      <c r="W169" s="68">
        <f>locallinterp(R169,'BBG rates'!$G$10:$G$27,'BBG rates'!$J$10:$J$27)</f>
        <v>-0.1085</v>
      </c>
      <c r="X169" s="56">
        <f t="shared" si="56"/>
        <v>-0.10855399357758699</v>
      </c>
      <c r="Y169" s="66">
        <f t="shared" si="46"/>
        <v>0</v>
      </c>
      <c r="Z169" s="72">
        <f t="shared" si="47"/>
        <v>0</v>
      </c>
      <c r="AA169" s="79">
        <f t="shared" si="48"/>
        <v>0</v>
      </c>
      <c r="AB169" s="81">
        <f t="shared" si="57"/>
        <v>0</v>
      </c>
      <c r="AD169" s="95">
        <f>locallinterp(R169,'BBG rates'!$N$10:$N$369,'BBG rates'!$P$10:$P$369)</f>
        <v>12.57256059874681</v>
      </c>
      <c r="AI169" s="185">
        <f t="shared" si="49"/>
        <v>148</v>
      </c>
      <c r="AJ169" s="127">
        <f>locallinterp(MIN(AI169,CAP_Senior*12),'BBG rates'!$X$24:$X$65,'BBG rates'!$Y$24:$Y$65)</f>
        <v>58.700626996664909</v>
      </c>
      <c r="AK169" s="127">
        <f>locallinterp(MIN(AI169,CAP_CB*12),'BBG rates'!$AA$25:$AA$40,'BBG rates'!$AC$25:$AC$40)</f>
        <v>10.466666666666667</v>
      </c>
      <c r="AL169" s="144">
        <f t="shared" si="50"/>
        <v>18.666439922766369</v>
      </c>
      <c r="AM169" s="142">
        <f>(SUMPRODUCT(AL169:AL$381,G169:G$381)+SUMPRODUCT(AL169:AL$381,H169:H$381))/12</f>
        <v>0</v>
      </c>
    </row>
    <row r="170" spans="1:39" x14ac:dyDescent="0.2">
      <c r="A170" s="7">
        <v>149</v>
      </c>
      <c r="B170" s="7">
        <v>74.5</v>
      </c>
      <c r="C170" s="7">
        <v>37.25</v>
      </c>
      <c r="D170" s="12">
        <f t="shared" si="42"/>
        <v>12.416666666666666</v>
      </c>
      <c r="E170" s="29">
        <f t="shared" si="58"/>
        <v>0</v>
      </c>
      <c r="F170" s="2">
        <f t="shared" si="43"/>
        <v>0</v>
      </c>
      <c r="G170" s="2">
        <f t="shared" si="51"/>
        <v>0</v>
      </c>
      <c r="H170" s="2">
        <f t="shared" si="52"/>
        <v>0</v>
      </c>
      <c r="I170" s="2">
        <f t="shared" si="41"/>
        <v>0</v>
      </c>
      <c r="J170" s="2">
        <f t="shared" si="59"/>
        <v>0</v>
      </c>
      <c r="K170" s="2">
        <f t="shared" si="44"/>
        <v>0</v>
      </c>
      <c r="L170" s="2">
        <f t="shared" si="44"/>
        <v>0</v>
      </c>
      <c r="M170" s="2"/>
      <c r="N170" s="28">
        <f t="shared" si="60"/>
        <v>0</v>
      </c>
      <c r="O170" s="2">
        <f t="shared" si="53"/>
        <v>0</v>
      </c>
      <c r="P170" s="2">
        <f t="shared" si="54"/>
        <v>0</v>
      </c>
      <c r="R170">
        <f t="shared" si="55"/>
        <v>149</v>
      </c>
      <c r="S170" s="89">
        <f t="shared" si="45"/>
        <v>0</v>
      </c>
      <c r="T170" s="89">
        <f>IF(AND(S170=0,S169&gt;0),SUM($G170:$H$381),S170)</f>
        <v>0</v>
      </c>
      <c r="U170" s="82">
        <f>SUM(T170:T$381)</f>
        <v>0</v>
      </c>
      <c r="V170" s="68">
        <f>localspline(R170,'BBG rates'!$G$10:$G$27,'BBG rates'!$K$10:$K$27)</f>
        <v>1.0129839955340878</v>
      </c>
      <c r="W170" s="68">
        <f>locallinterp(R170,'BBG rates'!$G$10:$G$27,'BBG rates'!$J$10:$J$27)</f>
        <v>-0.10525</v>
      </c>
      <c r="X170" s="56">
        <f t="shared" si="56"/>
        <v>-0.10530080632840111</v>
      </c>
      <c r="Y170" s="66">
        <f t="shared" si="46"/>
        <v>0</v>
      </c>
      <c r="Z170" s="72">
        <f t="shared" si="47"/>
        <v>0</v>
      </c>
      <c r="AA170" s="79">
        <f t="shared" si="48"/>
        <v>0</v>
      </c>
      <c r="AB170" s="81">
        <f t="shared" si="57"/>
        <v>0</v>
      </c>
      <c r="AD170" s="95">
        <f>locallinterp(R170,'BBG rates'!$N$10:$N$369,'BBG rates'!$P$10:$P$369)</f>
        <v>12.656975931707983</v>
      </c>
      <c r="AI170" s="185">
        <f t="shared" si="49"/>
        <v>149</v>
      </c>
      <c r="AJ170" s="127">
        <f>locallinterp(MIN(AI170,CAP_Senior*12),'BBG rates'!$X$24:$X$65,'BBG rates'!$Y$24:$Y$65)</f>
        <v>58.82762809284025</v>
      </c>
      <c r="AK170" s="127">
        <f>locallinterp(MIN(AI170,CAP_CB*12),'BBG rates'!$AA$25:$AA$40,'BBG rates'!$AC$25:$AC$40)</f>
        <v>10.483333333333334</v>
      </c>
      <c r="AL170" s="144">
        <f t="shared" si="50"/>
        <v>18.701863442449511</v>
      </c>
      <c r="AM170" s="142">
        <f>(SUMPRODUCT(AL170:AL$381,G170:G$381)+SUMPRODUCT(AL170:AL$381,H170:H$381))/12</f>
        <v>0</v>
      </c>
    </row>
    <row r="171" spans="1:39" x14ac:dyDescent="0.2">
      <c r="A171" s="7">
        <v>150</v>
      </c>
      <c r="B171" s="7">
        <v>75</v>
      </c>
      <c r="C171" s="7">
        <v>37.5</v>
      </c>
      <c r="D171" s="12">
        <f t="shared" si="42"/>
        <v>12.5</v>
      </c>
      <c r="E171" s="29">
        <f t="shared" si="58"/>
        <v>0</v>
      </c>
      <c r="F171" s="2">
        <f t="shared" si="43"/>
        <v>0</v>
      </c>
      <c r="G171" s="2">
        <f t="shared" si="51"/>
        <v>0</v>
      </c>
      <c r="H171" s="2">
        <f t="shared" si="52"/>
        <v>0</v>
      </c>
      <c r="I171" s="2">
        <f t="shared" si="41"/>
        <v>0</v>
      </c>
      <c r="J171" s="2">
        <f t="shared" si="59"/>
        <v>0</v>
      </c>
      <c r="K171" s="2">
        <f t="shared" si="44"/>
        <v>0</v>
      </c>
      <c r="L171" s="2">
        <f t="shared" si="44"/>
        <v>0</v>
      </c>
      <c r="M171" s="2"/>
      <c r="N171" s="28">
        <f t="shared" si="60"/>
        <v>0</v>
      </c>
      <c r="O171" s="2">
        <f t="shared" si="53"/>
        <v>0</v>
      </c>
      <c r="P171" s="2">
        <f t="shared" si="54"/>
        <v>0</v>
      </c>
      <c r="R171">
        <f t="shared" si="55"/>
        <v>150</v>
      </c>
      <c r="S171" s="89">
        <f t="shared" si="45"/>
        <v>0</v>
      </c>
      <c r="T171" s="89">
        <f>IF(AND(S171=0,S170&gt;0),SUM($G171:$H$381),S171)</f>
        <v>0</v>
      </c>
      <c r="U171" s="82">
        <f>SUM(T171:T$381)</f>
        <v>0</v>
      </c>
      <c r="V171" s="68">
        <f>localspline(R171,'BBG rates'!$G$10:$G$27,'BBG rates'!$K$10:$K$27)</f>
        <v>1.012567889020384</v>
      </c>
      <c r="W171" s="68">
        <f>locallinterp(R171,'BBG rates'!$G$10:$G$27,'BBG rates'!$J$10:$J$27)</f>
        <v>-0.10199999999999999</v>
      </c>
      <c r="X171" s="56">
        <f t="shared" si="56"/>
        <v>-0.102047716097875</v>
      </c>
      <c r="Y171" s="66">
        <f t="shared" si="46"/>
        <v>0</v>
      </c>
      <c r="Z171" s="72">
        <f t="shared" si="47"/>
        <v>0</v>
      </c>
      <c r="AA171" s="79">
        <f t="shared" si="48"/>
        <v>0</v>
      </c>
      <c r="AB171" s="81">
        <f t="shared" si="57"/>
        <v>0</v>
      </c>
      <c r="AD171" s="95">
        <f>locallinterp(R171,'BBG rates'!$N$10:$N$369,'BBG rates'!$P$10:$P$369)</f>
        <v>12.741356589126347</v>
      </c>
      <c r="AI171" s="185">
        <f t="shared" si="49"/>
        <v>150</v>
      </c>
      <c r="AJ171" s="127">
        <f>locallinterp(MIN(AI171,CAP_Senior*12),'BBG rates'!$X$24:$X$65,'BBG rates'!$Y$24:$Y$65)</f>
        <v>58.954629189015591</v>
      </c>
      <c r="AK171" s="127">
        <f>locallinterp(MIN(AI171,CAP_CB*12),'BBG rates'!$AA$25:$AA$40,'BBG rates'!$AC$25:$AC$40)</f>
        <v>10.5</v>
      </c>
      <c r="AL171" s="144">
        <f t="shared" si="50"/>
        <v>18.73728696213265</v>
      </c>
      <c r="AM171" s="142">
        <f>(SUMPRODUCT(AL171:AL$381,G171:G$381)+SUMPRODUCT(AL171:AL$381,H171:H$381))/12</f>
        <v>0</v>
      </c>
    </row>
    <row r="172" spans="1:39" x14ac:dyDescent="0.2">
      <c r="A172" s="7">
        <v>151</v>
      </c>
      <c r="B172" s="7">
        <v>75.5</v>
      </c>
      <c r="C172" s="7">
        <v>37.75</v>
      </c>
      <c r="D172" s="12">
        <f t="shared" si="42"/>
        <v>12.583333333333334</v>
      </c>
      <c r="E172" s="29">
        <f t="shared" si="58"/>
        <v>0</v>
      </c>
      <c r="F172" s="2">
        <f t="shared" si="43"/>
        <v>0</v>
      </c>
      <c r="G172" s="2">
        <f t="shared" si="51"/>
        <v>0</v>
      </c>
      <c r="H172" s="2">
        <f t="shared" si="52"/>
        <v>0</v>
      </c>
      <c r="I172" s="2">
        <f t="shared" si="41"/>
        <v>0</v>
      </c>
      <c r="J172" s="2">
        <f t="shared" si="59"/>
        <v>0</v>
      </c>
      <c r="K172" s="2">
        <f t="shared" si="44"/>
        <v>0</v>
      </c>
      <c r="L172" s="2">
        <f t="shared" si="44"/>
        <v>0</v>
      </c>
      <c r="M172" s="2"/>
      <c r="N172" s="28">
        <f t="shared" si="60"/>
        <v>0</v>
      </c>
      <c r="O172" s="2">
        <f t="shared" si="53"/>
        <v>0</v>
      </c>
      <c r="P172" s="2">
        <f t="shared" si="54"/>
        <v>0</v>
      </c>
      <c r="R172">
        <f t="shared" si="55"/>
        <v>151</v>
      </c>
      <c r="S172" s="89">
        <f t="shared" si="45"/>
        <v>0</v>
      </c>
      <c r="T172" s="89">
        <f>IF(AND(S172=0,S171&gt;0),SUM($G172:$H$381),S172)</f>
        <v>0</v>
      </c>
      <c r="U172" s="82">
        <f>SUM(T172:T$381)</f>
        <v>0</v>
      </c>
      <c r="V172" s="68">
        <f>localspline(R172,'BBG rates'!$G$10:$G$27,'BBG rates'!$K$10:$K$27)</f>
        <v>1.0121532346886226</v>
      </c>
      <c r="W172" s="68">
        <f>locallinterp(R172,'BBG rates'!$G$10:$G$27,'BBG rates'!$J$10:$J$27)</f>
        <v>-9.8749999999999991E-2</v>
      </c>
      <c r="X172" s="56">
        <f t="shared" si="56"/>
        <v>-9.8794722879746999E-2</v>
      </c>
      <c r="Y172" s="66">
        <f t="shared" si="46"/>
        <v>0</v>
      </c>
      <c r="Z172" s="72">
        <f t="shared" si="47"/>
        <v>0</v>
      </c>
      <c r="AA172" s="79">
        <f t="shared" si="48"/>
        <v>0</v>
      </c>
      <c r="AB172" s="81">
        <f t="shared" si="57"/>
        <v>0</v>
      </c>
      <c r="AD172" s="95">
        <f>locallinterp(R172,'BBG rates'!$N$10:$N$369,'BBG rates'!$P$10:$P$369)</f>
        <v>12.825702692017066</v>
      </c>
      <c r="AI172" s="185">
        <f t="shared" si="49"/>
        <v>151</v>
      </c>
      <c r="AJ172" s="127">
        <f>locallinterp(MIN(AI172,CAP_Senior*12),'BBG rates'!$X$24:$X$65,'BBG rates'!$Y$24:$Y$65)</f>
        <v>59.08163028519094</v>
      </c>
      <c r="AK172" s="127">
        <f>locallinterp(MIN(AI172,CAP_CB*12),'BBG rates'!$AA$25:$AA$40,'BBG rates'!$AC$25:$AC$40)</f>
        <v>10.516666666666666</v>
      </c>
      <c r="AL172" s="144">
        <f t="shared" si="50"/>
        <v>18.772710481815793</v>
      </c>
      <c r="AM172" s="142">
        <f>(SUMPRODUCT(AL172:AL$381,G172:G$381)+SUMPRODUCT(AL172:AL$381,H172:H$381))/12</f>
        <v>0</v>
      </c>
    </row>
    <row r="173" spans="1:39" x14ac:dyDescent="0.2">
      <c r="A173" s="7">
        <v>152</v>
      </c>
      <c r="B173" s="7">
        <v>76</v>
      </c>
      <c r="C173" s="7">
        <v>38</v>
      </c>
      <c r="D173" s="12">
        <f t="shared" si="42"/>
        <v>12.666666666666666</v>
      </c>
      <c r="E173" s="29">
        <f t="shared" si="58"/>
        <v>0</v>
      </c>
      <c r="F173" s="2">
        <f t="shared" si="43"/>
        <v>0</v>
      </c>
      <c r="G173" s="2">
        <f t="shared" si="51"/>
        <v>0</v>
      </c>
      <c r="H173" s="2">
        <f t="shared" si="52"/>
        <v>0</v>
      </c>
      <c r="I173" s="2">
        <f t="shared" si="41"/>
        <v>0</v>
      </c>
      <c r="J173" s="2">
        <f t="shared" si="59"/>
        <v>0</v>
      </c>
      <c r="K173" s="2">
        <f t="shared" si="44"/>
        <v>0</v>
      </c>
      <c r="L173" s="2">
        <f t="shared" si="44"/>
        <v>0</v>
      </c>
      <c r="M173" s="2"/>
      <c r="N173" s="28">
        <f t="shared" si="60"/>
        <v>0</v>
      </c>
      <c r="O173" s="2">
        <f t="shared" si="53"/>
        <v>0</v>
      </c>
      <c r="P173" s="2">
        <f t="shared" si="54"/>
        <v>0</v>
      </c>
      <c r="R173">
        <f t="shared" si="55"/>
        <v>152</v>
      </c>
      <c r="S173" s="89">
        <f t="shared" si="45"/>
        <v>0</v>
      </c>
      <c r="T173" s="89">
        <f>IF(AND(S173=0,S172&gt;0),SUM($G173:$H$381),S173)</f>
        <v>0</v>
      </c>
      <c r="U173" s="82">
        <f>SUM(T173:T$381)</f>
        <v>0</v>
      </c>
      <c r="V173" s="68">
        <f>localspline(R173,'BBG rates'!$G$10:$G$27,'BBG rates'!$K$10:$K$27)</f>
        <v>1.0117398456669435</v>
      </c>
      <c r="W173" s="68">
        <f>locallinterp(R173,'BBG rates'!$G$10:$G$27,'BBG rates'!$J$10:$J$27)</f>
        <v>-9.5500000000000002E-2</v>
      </c>
      <c r="X173" s="56">
        <f t="shared" si="56"/>
        <v>-9.5541826668155139E-2</v>
      </c>
      <c r="Y173" s="66">
        <f t="shared" si="46"/>
        <v>0</v>
      </c>
      <c r="Z173" s="72">
        <f t="shared" si="47"/>
        <v>0</v>
      </c>
      <c r="AA173" s="79">
        <f t="shared" si="48"/>
        <v>0</v>
      </c>
      <c r="AB173" s="81">
        <f t="shared" si="57"/>
        <v>0</v>
      </c>
      <c r="AD173" s="95">
        <f>locallinterp(R173,'BBG rates'!$N$10:$N$369,'BBG rates'!$P$10:$P$369)</f>
        <v>12.910014345822644</v>
      </c>
      <c r="AI173" s="185">
        <f t="shared" si="49"/>
        <v>152</v>
      </c>
      <c r="AJ173" s="127">
        <f>locallinterp(MIN(AI173,CAP_Senior*12),'BBG rates'!$X$24:$X$65,'BBG rates'!$Y$24:$Y$65)</f>
        <v>59.208631381366281</v>
      </c>
      <c r="AK173" s="127">
        <f>locallinterp(MIN(AI173,CAP_CB*12),'BBG rates'!$AA$25:$AA$40,'BBG rates'!$AC$25:$AC$40)</f>
        <v>10.533333333333333</v>
      </c>
      <c r="AL173" s="144">
        <f t="shared" si="50"/>
        <v>18.808134001498935</v>
      </c>
      <c r="AM173" s="142">
        <f>(SUMPRODUCT(AL173:AL$381,G173:G$381)+SUMPRODUCT(AL173:AL$381,H173:H$381))/12</f>
        <v>0</v>
      </c>
    </row>
    <row r="174" spans="1:39" x14ac:dyDescent="0.2">
      <c r="A174" s="7">
        <v>153</v>
      </c>
      <c r="B174" s="7">
        <v>76.5</v>
      </c>
      <c r="C174" s="7">
        <v>38.25</v>
      </c>
      <c r="D174" s="12">
        <f t="shared" si="42"/>
        <v>12.75</v>
      </c>
      <c r="E174" s="29">
        <f t="shared" si="58"/>
        <v>0</v>
      </c>
      <c r="F174" s="2">
        <f t="shared" si="43"/>
        <v>0</v>
      </c>
      <c r="G174" s="2">
        <f t="shared" si="51"/>
        <v>0</v>
      </c>
      <c r="H174" s="2">
        <f t="shared" si="52"/>
        <v>0</v>
      </c>
      <c r="I174" s="2">
        <f t="shared" si="41"/>
        <v>0</v>
      </c>
      <c r="J174" s="2">
        <f t="shared" si="59"/>
        <v>0</v>
      </c>
      <c r="K174" s="2">
        <f t="shared" si="44"/>
        <v>0</v>
      </c>
      <c r="L174" s="2">
        <f t="shared" si="44"/>
        <v>0</v>
      </c>
      <c r="M174" s="2"/>
      <c r="N174" s="28">
        <f t="shared" si="60"/>
        <v>0</v>
      </c>
      <c r="O174" s="2">
        <f t="shared" si="53"/>
        <v>0</v>
      </c>
      <c r="P174" s="2">
        <f t="shared" si="54"/>
        <v>0</v>
      </c>
      <c r="R174">
        <f t="shared" si="55"/>
        <v>153</v>
      </c>
      <c r="S174" s="89">
        <f t="shared" si="45"/>
        <v>0</v>
      </c>
      <c r="T174" s="89">
        <f>IF(AND(S174=0,S173&gt;0),SUM($G174:$H$381),S174)</f>
        <v>0</v>
      </c>
      <c r="U174" s="82">
        <f>SUM(T174:T$381)</f>
        <v>0</v>
      </c>
      <c r="V174" s="68">
        <f>localspline(R174,'BBG rates'!$G$10:$G$27,'BBG rates'!$K$10:$K$27)</f>
        <v>1.0113278927690175</v>
      </c>
      <c r="W174" s="68">
        <f>locallinterp(R174,'BBG rates'!$G$10:$G$27,'BBG rates'!$J$10:$J$27)</f>
        <v>-9.2249999999999999E-2</v>
      </c>
      <c r="X174" s="56">
        <f t="shared" si="56"/>
        <v>-9.2289027456837758E-2</v>
      </c>
      <c r="Y174" s="66">
        <f t="shared" si="46"/>
        <v>0</v>
      </c>
      <c r="Z174" s="72">
        <f t="shared" si="47"/>
        <v>0</v>
      </c>
      <c r="AA174" s="79">
        <f t="shared" si="48"/>
        <v>0</v>
      </c>
      <c r="AB174" s="81">
        <f t="shared" si="57"/>
        <v>0</v>
      </c>
      <c r="AD174" s="95">
        <f>locallinterp(R174,'BBG rates'!$N$10:$N$369,'BBG rates'!$P$10:$P$369)</f>
        <v>12.994291670220061</v>
      </c>
      <c r="AI174" s="185">
        <f t="shared" si="49"/>
        <v>153</v>
      </c>
      <c r="AJ174" s="127">
        <f>locallinterp(MIN(AI174,CAP_Senior*12),'BBG rates'!$X$24:$X$65,'BBG rates'!$Y$24:$Y$65)</f>
        <v>59.33563247754163</v>
      </c>
      <c r="AK174" s="127">
        <f>locallinterp(MIN(AI174,CAP_CB*12),'BBG rates'!$AA$25:$AA$40,'BBG rates'!$AC$25:$AC$40)</f>
        <v>10.55</v>
      </c>
      <c r="AL174" s="144">
        <f t="shared" si="50"/>
        <v>18.843557521182078</v>
      </c>
      <c r="AM174" s="142">
        <f>(SUMPRODUCT(AL174:AL$381,G174:G$381)+SUMPRODUCT(AL174:AL$381,H174:H$381))/12</f>
        <v>0</v>
      </c>
    </row>
    <row r="175" spans="1:39" x14ac:dyDescent="0.2">
      <c r="A175" s="7">
        <v>154</v>
      </c>
      <c r="B175" s="7">
        <v>77</v>
      </c>
      <c r="C175" s="7">
        <v>38.5</v>
      </c>
      <c r="D175" s="12">
        <f t="shared" si="42"/>
        <v>12.833333333333334</v>
      </c>
      <c r="E175" s="29">
        <f t="shared" si="58"/>
        <v>0</v>
      </c>
      <c r="F175" s="2">
        <f t="shared" si="43"/>
        <v>0</v>
      </c>
      <c r="G175" s="2">
        <f t="shared" si="51"/>
        <v>0</v>
      </c>
      <c r="H175" s="2">
        <f t="shared" si="52"/>
        <v>0</v>
      </c>
      <c r="I175" s="2">
        <f t="shared" si="41"/>
        <v>0</v>
      </c>
      <c r="J175" s="2">
        <f t="shared" si="59"/>
        <v>0</v>
      </c>
      <c r="K175" s="2">
        <f t="shared" si="44"/>
        <v>0</v>
      </c>
      <c r="L175" s="2">
        <f t="shared" si="44"/>
        <v>0</v>
      </c>
      <c r="M175" s="2"/>
      <c r="N175" s="28">
        <f t="shared" si="60"/>
        <v>0</v>
      </c>
      <c r="O175" s="2">
        <f t="shared" si="53"/>
        <v>0</v>
      </c>
      <c r="P175" s="2">
        <f t="shared" si="54"/>
        <v>0</v>
      </c>
      <c r="R175">
        <f t="shared" si="55"/>
        <v>154</v>
      </c>
      <c r="S175" s="89">
        <f t="shared" si="45"/>
        <v>0</v>
      </c>
      <c r="T175" s="89">
        <f>IF(AND(S175=0,S174&gt;0),SUM($G175:$H$381),S175)</f>
        <v>0</v>
      </c>
      <c r="U175" s="82">
        <f>SUM(T175:T$381)</f>
        <v>0</v>
      </c>
      <c r="V175" s="68">
        <f>localspline(R175,'BBG rates'!$G$10:$G$27,'BBG rates'!$K$10:$K$27)</f>
        <v>1.0109172487651976</v>
      </c>
      <c r="W175" s="68">
        <f>locallinterp(R175,'BBG rates'!$G$10:$G$27,'BBG rates'!$J$10:$J$27)</f>
        <v>-8.8999999999999996E-2</v>
      </c>
      <c r="X175" s="56">
        <f t="shared" si="56"/>
        <v>-8.9036325239932879E-2</v>
      </c>
      <c r="Y175" s="66">
        <f t="shared" si="46"/>
        <v>0</v>
      </c>
      <c r="Z175" s="72">
        <f t="shared" si="47"/>
        <v>0</v>
      </c>
      <c r="AA175" s="79">
        <f t="shared" si="48"/>
        <v>0</v>
      </c>
      <c r="AB175" s="81">
        <f t="shared" si="57"/>
        <v>0</v>
      </c>
      <c r="AD175" s="95">
        <f>locallinterp(R175,'BBG rates'!$N$10:$N$369,'BBG rates'!$P$10:$P$369)</f>
        <v>13.078534774283828</v>
      </c>
      <c r="AI175" s="185">
        <f t="shared" si="49"/>
        <v>154</v>
      </c>
      <c r="AJ175" s="127">
        <f>locallinterp(MIN(AI175,CAP_Senior*12),'BBG rates'!$X$24:$X$65,'BBG rates'!$Y$24:$Y$65)</f>
        <v>59.462633573716971</v>
      </c>
      <c r="AK175" s="127">
        <f>locallinterp(MIN(AI175,CAP_CB*12),'BBG rates'!$AA$25:$AA$40,'BBG rates'!$AC$25:$AC$40)</f>
        <v>10.566666666666666</v>
      </c>
      <c r="AL175" s="144">
        <f t="shared" si="50"/>
        <v>18.87898104086522</v>
      </c>
      <c r="AM175" s="142">
        <f>(SUMPRODUCT(AL175:AL$381,G175:G$381)+SUMPRODUCT(AL175:AL$381,H175:H$381))/12</f>
        <v>0</v>
      </c>
    </row>
    <row r="176" spans="1:39" x14ac:dyDescent="0.2">
      <c r="A176" s="7">
        <v>155</v>
      </c>
      <c r="B176" s="7">
        <v>77.5</v>
      </c>
      <c r="C176" s="7">
        <v>38.75</v>
      </c>
      <c r="D176" s="12">
        <f t="shared" si="42"/>
        <v>12.916666666666666</v>
      </c>
      <c r="E176" s="29">
        <f t="shared" si="58"/>
        <v>0</v>
      </c>
      <c r="F176" s="2">
        <f t="shared" si="43"/>
        <v>0</v>
      </c>
      <c r="G176" s="2">
        <f t="shared" si="51"/>
        <v>0</v>
      </c>
      <c r="H176" s="2">
        <f t="shared" si="52"/>
        <v>0</v>
      </c>
      <c r="I176" s="2">
        <f t="shared" si="41"/>
        <v>0</v>
      </c>
      <c r="J176" s="2">
        <f t="shared" si="59"/>
        <v>0</v>
      </c>
      <c r="K176" s="2">
        <f t="shared" si="44"/>
        <v>0</v>
      </c>
      <c r="L176" s="2">
        <f t="shared" si="44"/>
        <v>0</v>
      </c>
      <c r="M176" s="2"/>
      <c r="N176" s="28">
        <f t="shared" si="60"/>
        <v>0</v>
      </c>
      <c r="O176" s="2">
        <f t="shared" si="53"/>
        <v>0</v>
      </c>
      <c r="P176" s="2">
        <f t="shared" si="54"/>
        <v>0</v>
      </c>
      <c r="R176">
        <f t="shared" si="55"/>
        <v>155</v>
      </c>
      <c r="S176" s="89">
        <f t="shared" si="45"/>
        <v>0</v>
      </c>
      <c r="T176" s="89">
        <f>IF(AND(S176=0,S175&gt;0),SUM($G176:$H$381),S176)</f>
        <v>0</v>
      </c>
      <c r="U176" s="82">
        <f>SUM(T176:T$381)</f>
        <v>0</v>
      </c>
      <c r="V176" s="68">
        <f>localspline(R176,'BBG rates'!$G$10:$G$27,'BBG rates'!$K$10:$K$27)</f>
        <v>1.0105079652397713</v>
      </c>
      <c r="W176" s="68">
        <f>locallinterp(R176,'BBG rates'!$G$10:$G$27,'BBG rates'!$J$10:$J$27)</f>
        <v>-8.5749999999999993E-2</v>
      </c>
      <c r="X176" s="56">
        <f t="shared" si="56"/>
        <v>-8.578372001131207E-2</v>
      </c>
      <c r="Y176" s="66">
        <f t="shared" si="46"/>
        <v>0</v>
      </c>
      <c r="Z176" s="72">
        <f t="shared" si="47"/>
        <v>0</v>
      </c>
      <c r="AA176" s="79">
        <f t="shared" si="48"/>
        <v>0</v>
      </c>
      <c r="AB176" s="81">
        <f t="shared" si="57"/>
        <v>0</v>
      </c>
      <c r="AD176" s="95">
        <f>locallinterp(R176,'BBG rates'!$N$10:$N$369,'BBG rates'!$P$10:$P$369)</f>
        <v>13.162743771387142</v>
      </c>
      <c r="AI176" s="185">
        <f t="shared" si="49"/>
        <v>155</v>
      </c>
      <c r="AJ176" s="127">
        <f>locallinterp(MIN(AI176,CAP_Senior*12),'BBG rates'!$X$24:$X$65,'BBG rates'!$Y$24:$Y$65)</f>
        <v>59.58963466989232</v>
      </c>
      <c r="AK176" s="127">
        <f>locallinterp(MIN(AI176,CAP_CB*12),'BBG rates'!$AA$25:$AA$40,'BBG rates'!$AC$25:$AC$40)</f>
        <v>10.583333333333332</v>
      </c>
      <c r="AL176" s="144">
        <f t="shared" si="50"/>
        <v>18.914404560548363</v>
      </c>
      <c r="AM176" s="142">
        <f>(SUMPRODUCT(AL176:AL$381,G176:G$381)+SUMPRODUCT(AL176:AL$381,H176:H$381))/12</f>
        <v>0</v>
      </c>
    </row>
    <row r="177" spans="1:39" x14ac:dyDescent="0.2">
      <c r="A177" s="7">
        <v>156</v>
      </c>
      <c r="B177" s="7">
        <v>78</v>
      </c>
      <c r="C177" s="7">
        <v>39</v>
      </c>
      <c r="D177" s="12">
        <f t="shared" si="42"/>
        <v>13</v>
      </c>
      <c r="E177" s="29">
        <f t="shared" si="58"/>
        <v>0</v>
      </c>
      <c r="F177" s="2">
        <f t="shared" si="43"/>
        <v>0</v>
      </c>
      <c r="G177" s="2">
        <f t="shared" si="51"/>
        <v>0</v>
      </c>
      <c r="H177" s="2">
        <f t="shared" si="52"/>
        <v>0</v>
      </c>
      <c r="I177" s="2">
        <f t="shared" si="41"/>
        <v>0</v>
      </c>
      <c r="J177" s="2">
        <f t="shared" si="59"/>
        <v>0</v>
      </c>
      <c r="K177" s="2">
        <f t="shared" si="44"/>
        <v>0</v>
      </c>
      <c r="L177" s="2">
        <f t="shared" si="44"/>
        <v>0</v>
      </c>
      <c r="M177" s="2"/>
      <c r="N177" s="28">
        <f t="shared" si="60"/>
        <v>0</v>
      </c>
      <c r="O177" s="2">
        <f t="shared" si="53"/>
        <v>0</v>
      </c>
      <c r="P177" s="2">
        <f t="shared" si="54"/>
        <v>0</v>
      </c>
      <c r="R177">
        <f t="shared" si="55"/>
        <v>156</v>
      </c>
      <c r="S177" s="89">
        <f t="shared" si="45"/>
        <v>0</v>
      </c>
      <c r="T177" s="89">
        <f>IF(AND(S177=0,S176&gt;0),SUM($G177:$H$381),S177)</f>
        <v>0</v>
      </c>
      <c r="U177" s="82">
        <f>SUM(T177:T$381)</f>
        <v>0</v>
      </c>
      <c r="V177" s="68">
        <f>localspline(R177,'BBG rates'!$G$10:$G$27,'BBG rates'!$K$10:$K$27)</f>
        <v>1.0101001533878535</v>
      </c>
      <c r="W177" s="68">
        <f>locallinterp(R177,'BBG rates'!$G$10:$G$27,'BBG rates'!$J$10:$J$27)</f>
        <v>-8.2500000000000004E-2</v>
      </c>
      <c r="X177" s="56">
        <f t="shared" si="56"/>
        <v>-8.2531211764980128E-2</v>
      </c>
      <c r="Y177" s="66">
        <f t="shared" si="46"/>
        <v>0</v>
      </c>
      <c r="Z177" s="72">
        <f t="shared" si="47"/>
        <v>0</v>
      </c>
      <c r="AA177" s="79">
        <f t="shared" si="48"/>
        <v>0</v>
      </c>
      <c r="AB177" s="81">
        <f t="shared" si="57"/>
        <v>0</v>
      </c>
      <c r="AD177" s="95">
        <f>locallinterp(R177,'BBG rates'!$N$10:$N$369,'BBG rates'!$P$10:$P$369)</f>
        <v>13.246918784169463</v>
      </c>
      <c r="AI177" s="185">
        <f t="shared" si="49"/>
        <v>156</v>
      </c>
      <c r="AJ177" s="127">
        <f>locallinterp(MIN(AI177,CAP_Senior*12),'BBG rates'!$X$24:$X$65,'BBG rates'!$Y$24:$Y$65)</f>
        <v>59.716635766067661</v>
      </c>
      <c r="AK177" s="127">
        <f>locallinterp(MIN(AI177,CAP_CB*12),'BBG rates'!$AA$25:$AA$40,'BBG rates'!$AC$25:$AC$40)</f>
        <v>10.6</v>
      </c>
      <c r="AL177" s="144">
        <f t="shared" si="50"/>
        <v>18.949828080231505</v>
      </c>
      <c r="AM177" s="142">
        <f>(SUMPRODUCT(AL177:AL$381,G177:G$381)+SUMPRODUCT(AL177:AL$381,H177:H$381))/12</f>
        <v>0</v>
      </c>
    </row>
    <row r="178" spans="1:39" x14ac:dyDescent="0.2">
      <c r="A178" s="7">
        <v>157</v>
      </c>
      <c r="B178" s="7">
        <v>78.5</v>
      </c>
      <c r="C178" s="7">
        <v>39.25</v>
      </c>
      <c r="D178" s="12">
        <f t="shared" si="42"/>
        <v>13.083333333333334</v>
      </c>
      <c r="E178" s="29">
        <f t="shared" si="58"/>
        <v>0</v>
      </c>
      <c r="F178" s="2">
        <f t="shared" si="43"/>
        <v>0</v>
      </c>
      <c r="G178" s="2">
        <f t="shared" si="51"/>
        <v>0</v>
      </c>
      <c r="H178" s="2">
        <f t="shared" si="52"/>
        <v>0</v>
      </c>
      <c r="I178" s="2">
        <f t="shared" si="41"/>
        <v>0</v>
      </c>
      <c r="J178" s="2">
        <f t="shared" si="59"/>
        <v>0</v>
      </c>
      <c r="K178" s="2">
        <f t="shared" si="44"/>
        <v>0</v>
      </c>
      <c r="L178" s="2">
        <f t="shared" si="44"/>
        <v>0</v>
      </c>
      <c r="M178" s="2"/>
      <c r="N178" s="28">
        <f t="shared" si="60"/>
        <v>0</v>
      </c>
      <c r="O178" s="2">
        <f t="shared" si="53"/>
        <v>0</v>
      </c>
      <c r="P178" s="2">
        <f t="shared" si="54"/>
        <v>0</v>
      </c>
      <c r="R178">
        <f t="shared" si="55"/>
        <v>157</v>
      </c>
      <c r="S178" s="89">
        <f t="shared" si="45"/>
        <v>0</v>
      </c>
      <c r="T178" s="89">
        <f>IF(AND(S178=0,S177&gt;0),SUM($G178:$H$381),S178)</f>
        <v>0</v>
      </c>
      <c r="U178" s="82">
        <f>SUM(T178:T$381)</f>
        <v>0</v>
      </c>
      <c r="V178" s="68">
        <f>localspline(R178,'BBG rates'!$G$10:$G$27,'BBG rates'!$K$10:$K$27)</f>
        <v>1.0096936263607692</v>
      </c>
      <c r="W178" s="68">
        <f>locallinterp(R178,'BBG rates'!$G$10:$G$27,'BBG rates'!$J$10:$J$27)</f>
        <v>-7.9250000000000001E-2</v>
      </c>
      <c r="X178" s="56">
        <f t="shared" si="56"/>
        <v>-7.9278800494808621E-2</v>
      </c>
      <c r="Y178" s="66">
        <f t="shared" si="46"/>
        <v>0</v>
      </c>
      <c r="Z178" s="72">
        <f t="shared" si="47"/>
        <v>0</v>
      </c>
      <c r="AA178" s="79">
        <f t="shared" si="48"/>
        <v>0</v>
      </c>
      <c r="AB178" s="81">
        <f t="shared" si="57"/>
        <v>0</v>
      </c>
      <c r="AD178" s="95">
        <f>locallinterp(R178,'BBG rates'!$N$10:$N$369,'BBG rates'!$P$10:$P$369)</f>
        <v>13.331059919699527</v>
      </c>
      <c r="AI178" s="185">
        <f t="shared" si="49"/>
        <v>157</v>
      </c>
      <c r="AJ178" s="127">
        <f>locallinterp(MIN(AI178,CAP_Senior*12),'BBG rates'!$X$24:$X$65,'BBG rates'!$Y$24:$Y$65)</f>
        <v>59.834220415218233</v>
      </c>
      <c r="AK178" s="127">
        <f>locallinterp(MIN(AI178,CAP_CB*12),'BBG rates'!$AA$25:$AA$40,'BBG rates'!$AC$25:$AC$40)</f>
        <v>10.616666666666667</v>
      </c>
      <c r="AL178" s="144">
        <f t="shared" si="50"/>
        <v>18.983650803920433</v>
      </c>
      <c r="AM178" s="142">
        <f>(SUMPRODUCT(AL178:AL$381,G178:G$381)+SUMPRODUCT(AL178:AL$381,H178:H$381))/12</f>
        <v>0</v>
      </c>
    </row>
    <row r="179" spans="1:39" x14ac:dyDescent="0.2">
      <c r="A179" s="7">
        <v>158</v>
      </c>
      <c r="B179" s="7">
        <v>79</v>
      </c>
      <c r="C179" s="7">
        <v>39.5</v>
      </c>
      <c r="D179" s="12">
        <f t="shared" si="42"/>
        <v>13.166666666666666</v>
      </c>
      <c r="E179" s="29">
        <f t="shared" si="58"/>
        <v>0</v>
      </c>
      <c r="F179" s="2">
        <f t="shared" si="43"/>
        <v>0</v>
      </c>
      <c r="G179" s="2">
        <f t="shared" si="51"/>
        <v>0</v>
      </c>
      <c r="H179" s="2">
        <f t="shared" si="52"/>
        <v>0</v>
      </c>
      <c r="I179" s="2">
        <f t="shared" si="41"/>
        <v>0</v>
      </c>
      <c r="J179" s="2">
        <f t="shared" si="59"/>
        <v>0</v>
      </c>
      <c r="K179" s="2">
        <f t="shared" si="44"/>
        <v>0</v>
      </c>
      <c r="L179" s="2">
        <f t="shared" si="44"/>
        <v>0</v>
      </c>
      <c r="M179" s="2"/>
      <c r="N179" s="28">
        <f t="shared" si="60"/>
        <v>0</v>
      </c>
      <c r="O179" s="2">
        <f t="shared" si="53"/>
        <v>0</v>
      </c>
      <c r="P179" s="2">
        <f t="shared" si="54"/>
        <v>0</v>
      </c>
      <c r="R179">
        <f t="shared" si="55"/>
        <v>158</v>
      </c>
      <c r="S179" s="89">
        <f t="shared" si="45"/>
        <v>0</v>
      </c>
      <c r="T179" s="89">
        <f>IF(AND(S179=0,S178&gt;0),SUM($G179:$H$381),S179)</f>
        <v>0</v>
      </c>
      <c r="U179" s="82">
        <f>SUM(T179:T$381)</f>
        <v>0</v>
      </c>
      <c r="V179" s="68">
        <f>localspline(R179,'BBG rates'!$G$10:$G$27,'BBG rates'!$K$10:$K$27)</f>
        <v>1.0092883761464475</v>
      </c>
      <c r="W179" s="68">
        <f>locallinterp(R179,'BBG rates'!$G$10:$G$27,'BBG rates'!$J$10:$J$27)</f>
        <v>-7.5999999999999998E-2</v>
      </c>
      <c r="X179" s="56">
        <f t="shared" si="56"/>
        <v>-7.6026486194669118E-2</v>
      </c>
      <c r="Y179" s="66">
        <f t="shared" si="46"/>
        <v>0</v>
      </c>
      <c r="Z179" s="72">
        <f t="shared" si="47"/>
        <v>0</v>
      </c>
      <c r="AA179" s="79">
        <f t="shared" si="48"/>
        <v>0</v>
      </c>
      <c r="AB179" s="81">
        <f t="shared" si="57"/>
        <v>0</v>
      </c>
      <c r="AD179" s="95">
        <f>locallinterp(R179,'BBG rates'!$N$10:$N$369,'BBG rates'!$P$10:$P$369)</f>
        <v>13.415167284378398</v>
      </c>
      <c r="AI179" s="185">
        <f t="shared" si="49"/>
        <v>158</v>
      </c>
      <c r="AJ179" s="127">
        <f>locallinterp(MIN(AI179,CAP_Senior*12),'BBG rates'!$X$24:$X$65,'BBG rates'!$Y$24:$Y$65)</f>
        <v>59.951805064368806</v>
      </c>
      <c r="AK179" s="127">
        <f>locallinterp(MIN(AI179,CAP_CB*12),'BBG rates'!$AA$25:$AA$40,'BBG rates'!$AC$25:$AC$40)</f>
        <v>10.633333333333333</v>
      </c>
      <c r="AL179" s="144">
        <f t="shared" si="50"/>
        <v>19.017473527609361</v>
      </c>
      <c r="AM179" s="142">
        <f>(SUMPRODUCT(AL179:AL$381,G179:G$381)+SUMPRODUCT(AL179:AL$381,H179:H$381))/12</f>
        <v>0</v>
      </c>
    </row>
    <row r="180" spans="1:39" x14ac:dyDescent="0.2">
      <c r="A180" s="7">
        <v>159</v>
      </c>
      <c r="B180" s="7">
        <v>79.5</v>
      </c>
      <c r="C180" s="7">
        <v>39.75</v>
      </c>
      <c r="D180" s="12">
        <f t="shared" si="42"/>
        <v>13.25</v>
      </c>
      <c r="E180" s="29">
        <f t="shared" si="58"/>
        <v>0</v>
      </c>
      <c r="F180" s="2">
        <f t="shared" si="43"/>
        <v>0</v>
      </c>
      <c r="G180" s="2">
        <f t="shared" si="51"/>
        <v>0</v>
      </c>
      <c r="H180" s="2">
        <f t="shared" si="52"/>
        <v>0</v>
      </c>
      <c r="I180" s="2">
        <f t="shared" si="41"/>
        <v>0</v>
      </c>
      <c r="J180" s="2">
        <f t="shared" si="59"/>
        <v>0</v>
      </c>
      <c r="K180" s="2">
        <f t="shared" si="44"/>
        <v>0</v>
      </c>
      <c r="L180" s="2">
        <f t="shared" si="44"/>
        <v>0</v>
      </c>
      <c r="M180" s="2"/>
      <c r="N180" s="28">
        <f t="shared" si="60"/>
        <v>0</v>
      </c>
      <c r="O180" s="2">
        <f t="shared" si="53"/>
        <v>0</v>
      </c>
      <c r="P180" s="2">
        <f t="shared" si="54"/>
        <v>0</v>
      </c>
      <c r="R180">
        <f t="shared" si="55"/>
        <v>159</v>
      </c>
      <c r="S180" s="89">
        <f t="shared" si="45"/>
        <v>0</v>
      </c>
      <c r="T180" s="89">
        <f>IF(AND(S180=0,S179&gt;0),SUM($G180:$H$381),S180)</f>
        <v>0</v>
      </c>
      <c r="U180" s="82">
        <f>SUM(T180:T$381)</f>
        <v>0</v>
      </c>
      <c r="V180" s="68">
        <f>localspline(R180,'BBG rates'!$G$10:$G$27,'BBG rates'!$K$10:$K$27)</f>
        <v>1.0088844543291762</v>
      </c>
      <c r="W180" s="68">
        <f>locallinterp(R180,'BBG rates'!$G$10:$G$27,'BBG rates'!$J$10:$J$27)</f>
        <v>-7.2749999999999995E-2</v>
      </c>
      <c r="X180" s="56">
        <f t="shared" si="56"/>
        <v>-7.2774268858832869E-2</v>
      </c>
      <c r="Y180" s="66">
        <f t="shared" si="46"/>
        <v>0</v>
      </c>
      <c r="Z180" s="72">
        <f t="shared" si="47"/>
        <v>0</v>
      </c>
      <c r="AA180" s="79">
        <f t="shared" si="48"/>
        <v>0</v>
      </c>
      <c r="AB180" s="81">
        <f t="shared" si="57"/>
        <v>0</v>
      </c>
      <c r="AD180" s="95">
        <f>locallinterp(R180,'BBG rates'!$N$10:$N$369,'BBG rates'!$P$10:$P$369)</f>
        <v>13.49924098890583</v>
      </c>
      <c r="AI180" s="185">
        <f t="shared" si="49"/>
        <v>159</v>
      </c>
      <c r="AJ180" s="127">
        <f>locallinterp(MIN(AI180,CAP_Senior*12),'BBG rates'!$X$24:$X$65,'BBG rates'!$Y$24:$Y$65)</f>
        <v>60.069389713519378</v>
      </c>
      <c r="AK180" s="127">
        <f>locallinterp(MIN(AI180,CAP_CB*12),'BBG rates'!$AA$25:$AA$40,'BBG rates'!$AC$25:$AC$40)</f>
        <v>10.65</v>
      </c>
      <c r="AL180" s="144">
        <f t="shared" si="50"/>
        <v>19.051296251298297</v>
      </c>
      <c r="AM180" s="142">
        <f>(SUMPRODUCT(AL180:AL$381,G180:G$381)+SUMPRODUCT(AL180:AL$381,H180:H$381))/12</f>
        <v>0</v>
      </c>
    </row>
    <row r="181" spans="1:39" x14ac:dyDescent="0.2">
      <c r="A181" s="7">
        <v>160</v>
      </c>
      <c r="B181" s="7">
        <v>80</v>
      </c>
      <c r="C181" s="7">
        <v>40</v>
      </c>
      <c r="D181" s="12">
        <f t="shared" si="42"/>
        <v>13.333333333333334</v>
      </c>
      <c r="E181" s="29">
        <f t="shared" si="58"/>
        <v>0</v>
      </c>
      <c r="F181" s="2">
        <f t="shared" si="43"/>
        <v>0</v>
      </c>
      <c r="G181" s="2">
        <f t="shared" si="51"/>
        <v>0</v>
      </c>
      <c r="H181" s="2">
        <f t="shared" si="52"/>
        <v>0</v>
      </c>
      <c r="I181" s="2">
        <f t="shared" si="41"/>
        <v>0</v>
      </c>
      <c r="J181" s="2">
        <f t="shared" si="59"/>
        <v>0</v>
      </c>
      <c r="K181" s="2">
        <f t="shared" si="44"/>
        <v>0</v>
      </c>
      <c r="L181" s="2">
        <f t="shared" si="44"/>
        <v>0</v>
      </c>
      <c r="M181" s="2"/>
      <c r="N181" s="28">
        <f t="shared" si="60"/>
        <v>0</v>
      </c>
      <c r="O181" s="2">
        <f t="shared" si="53"/>
        <v>0</v>
      </c>
      <c r="P181" s="2">
        <f t="shared" si="54"/>
        <v>0</v>
      </c>
      <c r="R181">
        <f t="shared" si="55"/>
        <v>160</v>
      </c>
      <c r="S181" s="89">
        <f t="shared" si="45"/>
        <v>0</v>
      </c>
      <c r="T181" s="89">
        <f>IF(AND(S181=0,S180&gt;0),SUM($G181:$H$381),S181)</f>
        <v>0</v>
      </c>
      <c r="U181" s="82">
        <f>SUM(T181:T$381)</f>
        <v>0</v>
      </c>
      <c r="V181" s="68">
        <f>localspline(R181,'BBG rates'!$G$10:$G$27,'BBG rates'!$K$10:$K$27)</f>
        <v>1.0084819720965132</v>
      </c>
      <c r="W181" s="68">
        <f>locallinterp(R181,'BBG rates'!$G$10:$G$27,'BBG rates'!$J$10:$J$27)</f>
        <v>-6.9499999999999992E-2</v>
      </c>
      <c r="X181" s="56">
        <f t="shared" si="56"/>
        <v>-6.9522148481038215E-2</v>
      </c>
      <c r="Y181" s="66">
        <f t="shared" si="46"/>
        <v>0</v>
      </c>
      <c r="Z181" s="72">
        <f t="shared" si="47"/>
        <v>0</v>
      </c>
      <c r="AA181" s="79">
        <f t="shared" si="48"/>
        <v>0</v>
      </c>
      <c r="AB181" s="81">
        <f t="shared" si="57"/>
        <v>0</v>
      </c>
      <c r="AD181" s="95">
        <f>locallinterp(R181,'BBG rates'!$N$10:$N$369,'BBG rates'!$P$10:$P$369)</f>
        <v>13.583281153247206</v>
      </c>
      <c r="AI181" s="185">
        <f t="shared" si="49"/>
        <v>160</v>
      </c>
      <c r="AJ181" s="127">
        <f>locallinterp(MIN(AI181,CAP_Senior*12),'BBG rates'!$X$24:$X$65,'BBG rates'!$Y$24:$Y$65)</f>
        <v>60.18697436266995</v>
      </c>
      <c r="AK181" s="127">
        <f>locallinterp(MIN(AI181,CAP_CB*12),'BBG rates'!$AA$25:$AA$40,'BBG rates'!$AC$25:$AC$40)</f>
        <v>10.666666666666666</v>
      </c>
      <c r="AL181" s="144">
        <f t="shared" si="50"/>
        <v>19.085118974987225</v>
      </c>
      <c r="AM181" s="142">
        <f>(SUMPRODUCT(AL181:AL$381,G181:G$381)+SUMPRODUCT(AL181:AL$381,H181:H$381))/12</f>
        <v>0</v>
      </c>
    </row>
    <row r="182" spans="1:39" x14ac:dyDescent="0.2">
      <c r="A182" s="7">
        <v>161</v>
      </c>
      <c r="B182" s="7">
        <v>80.5</v>
      </c>
      <c r="C182" s="7">
        <v>40.25</v>
      </c>
      <c r="D182" s="12">
        <f t="shared" si="42"/>
        <v>13.416666666666666</v>
      </c>
      <c r="E182" s="29">
        <f t="shared" si="58"/>
        <v>0</v>
      </c>
      <c r="F182" s="2">
        <f t="shared" si="43"/>
        <v>0</v>
      </c>
      <c r="G182" s="2">
        <f t="shared" si="51"/>
        <v>0</v>
      </c>
      <c r="H182" s="2">
        <f t="shared" si="52"/>
        <v>0</v>
      </c>
      <c r="I182" s="2">
        <f t="shared" si="41"/>
        <v>0</v>
      </c>
      <c r="J182" s="2">
        <f t="shared" si="59"/>
        <v>0</v>
      </c>
      <c r="K182" s="2">
        <f t="shared" si="44"/>
        <v>0</v>
      </c>
      <c r="L182" s="2">
        <f t="shared" si="44"/>
        <v>0</v>
      </c>
      <c r="M182" s="2"/>
      <c r="N182" s="28">
        <f t="shared" si="60"/>
        <v>0</v>
      </c>
      <c r="O182" s="2">
        <f t="shared" si="53"/>
        <v>0</v>
      </c>
      <c r="P182" s="2">
        <f t="shared" si="54"/>
        <v>0</v>
      </c>
      <c r="R182">
        <f t="shared" si="55"/>
        <v>161</v>
      </c>
      <c r="S182" s="89">
        <f t="shared" si="45"/>
        <v>0</v>
      </c>
      <c r="T182" s="89">
        <f>IF(AND(S182=0,S181&gt;0),SUM($G182:$H$381),S182)</f>
        <v>0</v>
      </c>
      <c r="U182" s="82">
        <f>SUM(T182:T$381)</f>
        <v>0</v>
      </c>
      <c r="V182" s="68">
        <f>localspline(R182,'BBG rates'!$G$10:$G$27,'BBG rates'!$K$10:$K$27)</f>
        <v>1.0080807426152405</v>
      </c>
      <c r="W182" s="68">
        <f>locallinterp(R182,'BBG rates'!$G$10:$G$27,'BBG rates'!$J$10:$J$27)</f>
        <v>-6.6250000000000003E-2</v>
      </c>
      <c r="X182" s="56">
        <f t="shared" si="56"/>
        <v>-6.6270125055156726E-2</v>
      </c>
      <c r="Y182" s="66">
        <f t="shared" si="46"/>
        <v>0</v>
      </c>
      <c r="Z182" s="72">
        <f t="shared" si="47"/>
        <v>0</v>
      </c>
      <c r="AA182" s="79">
        <f t="shared" si="48"/>
        <v>0</v>
      </c>
      <c r="AB182" s="81">
        <f t="shared" si="57"/>
        <v>0</v>
      </c>
      <c r="AD182" s="95">
        <f>locallinterp(R182,'BBG rates'!$N$10:$N$369,'BBG rates'!$P$10:$P$369)</f>
        <v>13.667287881798476</v>
      </c>
      <c r="AI182" s="185">
        <f t="shared" si="49"/>
        <v>161</v>
      </c>
      <c r="AJ182" s="127">
        <f>locallinterp(MIN(AI182,CAP_Senior*12),'BBG rates'!$X$24:$X$65,'BBG rates'!$Y$24:$Y$65)</f>
        <v>60.304559011820523</v>
      </c>
      <c r="AK182" s="127">
        <f>locallinterp(MIN(AI182,CAP_CB*12),'BBG rates'!$AA$25:$AA$40,'BBG rates'!$AC$25:$AC$40)</f>
        <v>10.683333333333334</v>
      </c>
      <c r="AL182" s="144">
        <f t="shared" si="50"/>
        <v>19.118941698676153</v>
      </c>
      <c r="AM182" s="142">
        <f>(SUMPRODUCT(AL182:AL$381,G182:G$381)+SUMPRODUCT(AL182:AL$381,H182:H$381))/12</f>
        <v>0</v>
      </c>
    </row>
    <row r="183" spans="1:39" x14ac:dyDescent="0.2">
      <c r="A183" s="7">
        <v>162</v>
      </c>
      <c r="B183" s="7">
        <v>81</v>
      </c>
      <c r="C183" s="7">
        <v>40.5</v>
      </c>
      <c r="D183" s="12">
        <f t="shared" si="42"/>
        <v>13.5</v>
      </c>
      <c r="E183" s="29">
        <f t="shared" si="58"/>
        <v>0</v>
      </c>
      <c r="F183" s="2">
        <f t="shared" si="43"/>
        <v>0</v>
      </c>
      <c r="G183" s="2">
        <f t="shared" si="51"/>
        <v>0</v>
      </c>
      <c r="H183" s="2">
        <f t="shared" si="52"/>
        <v>0</v>
      </c>
      <c r="I183" s="2">
        <f t="shared" si="41"/>
        <v>0</v>
      </c>
      <c r="J183" s="2">
        <f t="shared" si="59"/>
        <v>0</v>
      </c>
      <c r="K183" s="2">
        <f t="shared" si="44"/>
        <v>0</v>
      </c>
      <c r="L183" s="2">
        <f t="shared" si="44"/>
        <v>0</v>
      </c>
      <c r="M183" s="2"/>
      <c r="N183" s="28">
        <f t="shared" si="60"/>
        <v>0</v>
      </c>
      <c r="O183" s="2">
        <f t="shared" si="53"/>
        <v>0</v>
      </c>
      <c r="P183" s="2">
        <f t="shared" si="54"/>
        <v>0</v>
      </c>
      <c r="R183">
        <f t="shared" si="55"/>
        <v>162</v>
      </c>
      <c r="S183" s="89">
        <f t="shared" si="45"/>
        <v>0</v>
      </c>
      <c r="T183" s="89">
        <f>IF(AND(S183=0,S182&gt;0),SUM($G183:$H$381),S183)</f>
        <v>0</v>
      </c>
      <c r="U183" s="82">
        <f>SUM(T183:T$381)</f>
        <v>0</v>
      </c>
      <c r="V183" s="68">
        <f>localspline(R183,'BBG rates'!$G$10:$G$27,'BBG rates'!$K$10:$K$27)</f>
        <v>1.007680757865387</v>
      </c>
      <c r="W183" s="68">
        <f>locallinterp(R183,'BBG rates'!$G$10:$G$27,'BBG rates'!$J$10:$J$27)</f>
        <v>-6.3E-2</v>
      </c>
      <c r="X183" s="56">
        <f t="shared" si="56"/>
        <v>-6.3018198575326423E-2</v>
      </c>
      <c r="Y183" s="66">
        <f t="shared" si="46"/>
        <v>0</v>
      </c>
      <c r="Z183" s="72">
        <f t="shared" si="47"/>
        <v>0</v>
      </c>
      <c r="AA183" s="79">
        <f t="shared" si="48"/>
        <v>0</v>
      </c>
      <c r="AB183" s="81">
        <f t="shared" si="57"/>
        <v>0</v>
      </c>
      <c r="AD183" s="95">
        <f>locallinterp(R183,'BBG rates'!$N$10:$N$369,'BBG rates'!$P$10:$P$369)</f>
        <v>13.751261278287258</v>
      </c>
      <c r="AI183" s="185">
        <f t="shared" si="49"/>
        <v>162</v>
      </c>
      <c r="AJ183" s="127">
        <f>locallinterp(MIN(AI183,CAP_Senior*12),'BBG rates'!$X$24:$X$65,'BBG rates'!$Y$24:$Y$65)</f>
        <v>60.422143660971095</v>
      </c>
      <c r="AK183" s="127">
        <f>locallinterp(MIN(AI183,CAP_CB*12),'BBG rates'!$AA$25:$AA$40,'BBG rates'!$AC$25:$AC$40)</f>
        <v>10.7</v>
      </c>
      <c r="AL183" s="144">
        <f t="shared" si="50"/>
        <v>19.152764422365085</v>
      </c>
      <c r="AM183" s="142">
        <f>(SUMPRODUCT(AL183:AL$381,G183:G$381)+SUMPRODUCT(AL183:AL$381,H183:H$381))/12</f>
        <v>0</v>
      </c>
    </row>
    <row r="184" spans="1:39" x14ac:dyDescent="0.2">
      <c r="A184" s="7">
        <v>163</v>
      </c>
      <c r="B184" s="7">
        <v>81.5</v>
      </c>
      <c r="C184" s="7">
        <v>40.75</v>
      </c>
      <c r="D184" s="12">
        <f t="shared" si="42"/>
        <v>13.583333333333334</v>
      </c>
      <c r="E184" s="29">
        <f t="shared" si="58"/>
        <v>0</v>
      </c>
      <c r="F184" s="2">
        <f t="shared" si="43"/>
        <v>0</v>
      </c>
      <c r="G184" s="2">
        <f t="shared" si="51"/>
        <v>0</v>
      </c>
      <c r="H184" s="2">
        <f t="shared" si="52"/>
        <v>0</v>
      </c>
      <c r="I184" s="2">
        <f t="shared" si="41"/>
        <v>0</v>
      </c>
      <c r="J184" s="2">
        <f t="shared" si="59"/>
        <v>0</v>
      </c>
      <c r="K184" s="2">
        <f t="shared" si="44"/>
        <v>0</v>
      </c>
      <c r="L184" s="2">
        <f t="shared" si="44"/>
        <v>0</v>
      </c>
      <c r="M184" s="2"/>
      <c r="N184" s="28">
        <f t="shared" si="60"/>
        <v>0</v>
      </c>
      <c r="O184" s="2">
        <f t="shared" si="53"/>
        <v>0</v>
      </c>
      <c r="P184" s="2">
        <f t="shared" si="54"/>
        <v>0</v>
      </c>
      <c r="R184">
        <f t="shared" si="55"/>
        <v>163</v>
      </c>
      <c r="S184" s="89">
        <f t="shared" si="45"/>
        <v>0</v>
      </c>
      <c r="T184" s="89">
        <f>IF(AND(S184=0,S183&gt;0),SUM($G184:$H$381),S184)</f>
        <v>0</v>
      </c>
      <c r="U184" s="82">
        <f>SUM(T184:T$381)</f>
        <v>0</v>
      </c>
      <c r="V184" s="68">
        <f>localspline(R184,'BBG rates'!$G$10:$G$27,'BBG rates'!$K$10:$K$27)</f>
        <v>1.0072820992335627</v>
      </c>
      <c r="W184" s="68">
        <f>locallinterp(R184,'BBG rates'!$G$10:$G$27,'BBG rates'!$J$10:$J$27)</f>
        <v>-5.9749999999999998E-2</v>
      </c>
      <c r="X184" s="56">
        <f t="shared" si="56"/>
        <v>-5.9766369035418876E-2</v>
      </c>
      <c r="Y184" s="66">
        <f t="shared" si="46"/>
        <v>0</v>
      </c>
      <c r="Z184" s="72">
        <f t="shared" si="47"/>
        <v>0</v>
      </c>
      <c r="AA184" s="79">
        <f t="shared" si="48"/>
        <v>0</v>
      </c>
      <c r="AB184" s="81">
        <f t="shared" si="57"/>
        <v>0</v>
      </c>
      <c r="AD184" s="95">
        <f>locallinterp(R184,'BBG rates'!$N$10:$N$369,'BBG rates'!$P$10:$P$369)</f>
        <v>13.835201453223387</v>
      </c>
      <c r="AI184" s="185">
        <f t="shared" si="49"/>
        <v>163</v>
      </c>
      <c r="AJ184" s="127">
        <f>locallinterp(MIN(AI184,CAP_Senior*12),'BBG rates'!$X$24:$X$65,'BBG rates'!$Y$24:$Y$65)</f>
        <v>60.539728310121667</v>
      </c>
      <c r="AK184" s="127">
        <f>locallinterp(MIN(AI184,CAP_CB*12),'BBG rates'!$AA$25:$AA$40,'BBG rates'!$AC$25:$AC$40)</f>
        <v>10.716666666666667</v>
      </c>
      <c r="AL184" s="144">
        <f t="shared" si="50"/>
        <v>19.186587146054016</v>
      </c>
      <c r="AM184" s="142">
        <f>(SUMPRODUCT(AL184:AL$381,G184:G$381)+SUMPRODUCT(AL184:AL$381,H184:H$381))/12</f>
        <v>0</v>
      </c>
    </row>
    <row r="185" spans="1:39" x14ac:dyDescent="0.2">
      <c r="A185" s="7">
        <v>164</v>
      </c>
      <c r="B185" s="7">
        <v>82</v>
      </c>
      <c r="C185" s="7">
        <v>41</v>
      </c>
      <c r="D185" s="12">
        <f t="shared" si="42"/>
        <v>13.666666666666666</v>
      </c>
      <c r="E185" s="29">
        <f t="shared" si="58"/>
        <v>0</v>
      </c>
      <c r="F185" s="2">
        <f t="shared" si="43"/>
        <v>0</v>
      </c>
      <c r="G185" s="2">
        <f t="shared" si="51"/>
        <v>0</v>
      </c>
      <c r="H185" s="2">
        <f t="shared" si="52"/>
        <v>0</v>
      </c>
      <c r="I185" s="2">
        <f t="shared" si="41"/>
        <v>0</v>
      </c>
      <c r="J185" s="2">
        <f t="shared" si="59"/>
        <v>0</v>
      </c>
      <c r="K185" s="2">
        <f t="shared" si="44"/>
        <v>0</v>
      </c>
      <c r="L185" s="2">
        <f t="shared" si="44"/>
        <v>0</v>
      </c>
      <c r="M185" s="2"/>
      <c r="N185" s="28">
        <f t="shared" si="60"/>
        <v>0</v>
      </c>
      <c r="O185" s="2">
        <f t="shared" si="53"/>
        <v>0</v>
      </c>
      <c r="P185" s="2">
        <f t="shared" si="54"/>
        <v>0</v>
      </c>
      <c r="R185">
        <f t="shared" si="55"/>
        <v>164</v>
      </c>
      <c r="S185" s="89">
        <f t="shared" si="45"/>
        <v>0</v>
      </c>
      <c r="T185" s="89">
        <f>IF(AND(S185=0,S184&gt;0),SUM($G185:$H$381),S185)</f>
        <v>0</v>
      </c>
      <c r="U185" s="82">
        <f>SUM(T185:T$381)</f>
        <v>0</v>
      </c>
      <c r="V185" s="68">
        <f>localspline(R185,'BBG rates'!$G$10:$G$27,'BBG rates'!$K$10:$K$27)</f>
        <v>1.0068847586956318</v>
      </c>
      <c r="W185" s="68">
        <f>locallinterp(R185,'BBG rates'!$G$10:$G$27,'BBG rates'!$J$10:$J$27)</f>
        <v>-5.6500000000000002E-2</v>
      </c>
      <c r="X185" s="56">
        <f t="shared" si="56"/>
        <v>-5.651463642943888E-2</v>
      </c>
      <c r="Y185" s="66">
        <f t="shared" si="46"/>
        <v>0</v>
      </c>
      <c r="Z185" s="72">
        <f t="shared" si="47"/>
        <v>0</v>
      </c>
      <c r="AA185" s="79">
        <f t="shared" si="48"/>
        <v>0</v>
      </c>
      <c r="AB185" s="81">
        <f t="shared" si="57"/>
        <v>0</v>
      </c>
      <c r="AD185" s="95">
        <f>locallinterp(R185,'BBG rates'!$N$10:$N$369,'BBG rates'!$P$10:$P$369)</f>
        <v>13.919108516448023</v>
      </c>
      <c r="AI185" s="185">
        <f t="shared" si="49"/>
        <v>164</v>
      </c>
      <c r="AJ185" s="127">
        <f>locallinterp(MIN(AI185,CAP_Senior*12),'BBG rates'!$X$24:$X$65,'BBG rates'!$Y$24:$Y$65)</f>
        <v>60.65731295927224</v>
      </c>
      <c r="AK185" s="127">
        <f>locallinterp(MIN(AI185,CAP_CB*12),'BBG rates'!$AA$25:$AA$40,'BBG rates'!$AC$25:$AC$40)</f>
        <v>10.733333333333334</v>
      </c>
      <c r="AL185" s="144">
        <f t="shared" si="50"/>
        <v>19.220409869742948</v>
      </c>
      <c r="AM185" s="142">
        <f>(SUMPRODUCT(AL185:AL$381,G185:G$381)+SUMPRODUCT(AL185:AL$381,H185:H$381))/12</f>
        <v>0</v>
      </c>
    </row>
    <row r="186" spans="1:39" x14ac:dyDescent="0.2">
      <c r="A186" s="7">
        <v>165</v>
      </c>
      <c r="B186" s="7">
        <v>82.5</v>
      </c>
      <c r="C186" s="7">
        <v>41.25</v>
      </c>
      <c r="D186" s="12">
        <f t="shared" si="42"/>
        <v>13.75</v>
      </c>
      <c r="E186" s="29">
        <f t="shared" si="58"/>
        <v>0</v>
      </c>
      <c r="F186" s="2">
        <f t="shared" si="43"/>
        <v>0</v>
      </c>
      <c r="G186" s="2">
        <f t="shared" si="51"/>
        <v>0</v>
      </c>
      <c r="H186" s="2">
        <f t="shared" si="52"/>
        <v>0</v>
      </c>
      <c r="I186" s="2">
        <f t="shared" si="41"/>
        <v>0</v>
      </c>
      <c r="J186" s="2">
        <f t="shared" si="59"/>
        <v>0</v>
      </c>
      <c r="K186" s="2">
        <f t="shared" si="44"/>
        <v>0</v>
      </c>
      <c r="L186" s="2">
        <f t="shared" si="44"/>
        <v>0</v>
      </c>
      <c r="M186" s="2"/>
      <c r="N186" s="28">
        <f t="shared" si="60"/>
        <v>0</v>
      </c>
      <c r="O186" s="2">
        <f t="shared" si="53"/>
        <v>0</v>
      </c>
      <c r="P186" s="2">
        <f t="shared" si="54"/>
        <v>0</v>
      </c>
      <c r="R186">
        <f t="shared" si="55"/>
        <v>165</v>
      </c>
      <c r="S186" s="89">
        <f t="shared" si="45"/>
        <v>0</v>
      </c>
      <c r="T186" s="89">
        <f>IF(AND(S186=0,S185&gt;0),SUM($G186:$H$381),S186)</f>
        <v>0</v>
      </c>
      <c r="U186" s="82">
        <f>SUM(T186:T$381)</f>
        <v>0</v>
      </c>
      <c r="V186" s="68">
        <f>localspline(R186,'BBG rates'!$G$10:$G$27,'BBG rates'!$K$10:$K$27)</f>
        <v>1.0064886686334835</v>
      </c>
      <c r="W186" s="68">
        <f>locallinterp(R186,'BBG rates'!$G$10:$G$27,'BBG rates'!$J$10:$J$27)</f>
        <v>-5.3249999999999999E-2</v>
      </c>
      <c r="X186" s="56">
        <f t="shared" si="56"/>
        <v>-5.3263000751258005E-2</v>
      </c>
      <c r="Y186" s="66">
        <f t="shared" si="46"/>
        <v>0</v>
      </c>
      <c r="Z186" s="72">
        <f t="shared" si="47"/>
        <v>0</v>
      </c>
      <c r="AA186" s="79">
        <f t="shared" si="48"/>
        <v>0</v>
      </c>
      <c r="AB186" s="81">
        <f t="shared" si="57"/>
        <v>0</v>
      </c>
      <c r="AD186" s="95">
        <f>locallinterp(R186,'BBG rates'!$N$10:$N$369,'BBG rates'!$P$10:$P$369)</f>
        <v>14.002982572167481</v>
      </c>
      <c r="AI186" s="185">
        <f t="shared" si="49"/>
        <v>165</v>
      </c>
      <c r="AJ186" s="127">
        <f>locallinterp(MIN(AI186,CAP_Senior*12),'BBG rates'!$X$24:$X$65,'BBG rates'!$Y$24:$Y$65)</f>
        <v>60.774897608422812</v>
      </c>
      <c r="AK186" s="127">
        <f>locallinterp(MIN(AI186,CAP_CB*12),'BBG rates'!$AA$25:$AA$40,'BBG rates'!$AC$25:$AC$40)</f>
        <v>10.75</v>
      </c>
      <c r="AL186" s="144">
        <f t="shared" si="50"/>
        <v>19.25423259343188</v>
      </c>
      <c r="AM186" s="142">
        <f>(SUMPRODUCT(AL186:AL$381,G186:G$381)+SUMPRODUCT(AL186:AL$381,H186:H$381))/12</f>
        <v>0</v>
      </c>
    </row>
    <row r="187" spans="1:39" x14ac:dyDescent="0.2">
      <c r="A187" s="7">
        <v>166</v>
      </c>
      <c r="B187" s="7">
        <v>83</v>
      </c>
      <c r="C187" s="7">
        <v>41.5</v>
      </c>
      <c r="D187" s="12">
        <f t="shared" si="42"/>
        <v>13.833333333333334</v>
      </c>
      <c r="E187" s="29">
        <f t="shared" si="58"/>
        <v>0</v>
      </c>
      <c r="F187" s="2">
        <f t="shared" si="43"/>
        <v>0</v>
      </c>
      <c r="G187" s="2">
        <f t="shared" si="51"/>
        <v>0</v>
      </c>
      <c r="H187" s="2">
        <f t="shared" si="52"/>
        <v>0</v>
      </c>
      <c r="I187" s="2">
        <f t="shared" si="41"/>
        <v>0</v>
      </c>
      <c r="J187" s="2">
        <f t="shared" si="59"/>
        <v>0</v>
      </c>
      <c r="K187" s="2">
        <f t="shared" si="44"/>
        <v>0</v>
      </c>
      <c r="L187" s="2">
        <f t="shared" si="44"/>
        <v>0</v>
      </c>
      <c r="M187" s="2"/>
      <c r="N187" s="28">
        <f t="shared" si="60"/>
        <v>0</v>
      </c>
      <c r="O187" s="2">
        <f t="shared" si="53"/>
        <v>0</v>
      </c>
      <c r="P187" s="2">
        <f t="shared" si="54"/>
        <v>0</v>
      </c>
      <c r="R187">
        <f t="shared" si="55"/>
        <v>166</v>
      </c>
      <c r="S187" s="89">
        <f t="shared" si="45"/>
        <v>0</v>
      </c>
      <c r="T187" s="89">
        <f>IF(AND(S187=0,S186&gt;0),SUM($G187:$H$381),S187)</f>
        <v>0</v>
      </c>
      <c r="U187" s="82">
        <f>SUM(T187:T$381)</f>
        <v>0</v>
      </c>
      <c r="V187" s="68">
        <f>localspline(R187,'BBG rates'!$G$10:$G$27,'BBG rates'!$K$10:$K$27)</f>
        <v>1.0060938806232689</v>
      </c>
      <c r="W187" s="68">
        <f>locallinterp(R187,'BBG rates'!$G$10:$G$27,'BBG rates'!$J$10:$J$27)</f>
        <v>-4.9999999999999996E-2</v>
      </c>
      <c r="X187" s="56">
        <f t="shared" si="56"/>
        <v>-5.0011461995014272E-2</v>
      </c>
      <c r="Y187" s="66">
        <f t="shared" si="46"/>
        <v>0</v>
      </c>
      <c r="Z187" s="72">
        <f t="shared" si="47"/>
        <v>0</v>
      </c>
      <c r="AA187" s="79">
        <f t="shared" si="48"/>
        <v>0</v>
      </c>
      <c r="AB187" s="81">
        <f t="shared" si="57"/>
        <v>0</v>
      </c>
      <c r="AD187" s="95">
        <f>locallinterp(R187,'BBG rates'!$N$10:$N$369,'BBG rates'!$P$10:$P$369)</f>
        <v>14.086823728886086</v>
      </c>
      <c r="AI187" s="185">
        <f t="shared" si="49"/>
        <v>166</v>
      </c>
      <c r="AJ187" s="127">
        <f>locallinterp(MIN(AI187,CAP_Senior*12),'BBG rates'!$X$24:$X$65,'BBG rates'!$Y$24:$Y$65)</f>
        <v>60.892482257573384</v>
      </c>
      <c r="AK187" s="127">
        <f>locallinterp(MIN(AI187,CAP_CB*12),'BBG rates'!$AA$25:$AA$40,'BBG rates'!$AC$25:$AC$40)</f>
        <v>10.766666666666667</v>
      </c>
      <c r="AL187" s="144">
        <f t="shared" si="50"/>
        <v>19.288055317120808</v>
      </c>
      <c r="AM187" s="142">
        <f>(SUMPRODUCT(AL187:AL$381,G187:G$381)+SUMPRODUCT(AL187:AL$381,H187:H$381))/12</f>
        <v>0</v>
      </c>
    </row>
    <row r="188" spans="1:39" x14ac:dyDescent="0.2">
      <c r="A188" s="7">
        <v>167</v>
      </c>
      <c r="B188" s="7">
        <v>83.5</v>
      </c>
      <c r="C188" s="7">
        <v>41.75</v>
      </c>
      <c r="D188" s="12">
        <f t="shared" si="42"/>
        <v>13.916666666666666</v>
      </c>
      <c r="E188" s="29">
        <f t="shared" si="58"/>
        <v>0</v>
      </c>
      <c r="F188" s="2">
        <f t="shared" si="43"/>
        <v>0</v>
      </c>
      <c r="G188" s="2">
        <f t="shared" si="51"/>
        <v>0</v>
      </c>
      <c r="H188" s="2">
        <f t="shared" si="52"/>
        <v>0</v>
      </c>
      <c r="I188" s="2">
        <f t="shared" si="41"/>
        <v>0</v>
      </c>
      <c r="J188" s="2">
        <f t="shared" si="59"/>
        <v>0</v>
      </c>
      <c r="K188" s="2">
        <f t="shared" si="44"/>
        <v>0</v>
      </c>
      <c r="L188" s="2">
        <f t="shared" si="44"/>
        <v>0</v>
      </c>
      <c r="M188" s="2"/>
      <c r="N188" s="28">
        <f t="shared" si="60"/>
        <v>0</v>
      </c>
      <c r="O188" s="2">
        <f t="shared" si="53"/>
        <v>0</v>
      </c>
      <c r="P188" s="2">
        <f t="shared" si="54"/>
        <v>0</v>
      </c>
      <c r="R188">
        <f t="shared" si="55"/>
        <v>167</v>
      </c>
      <c r="S188" s="89">
        <f t="shared" si="45"/>
        <v>0</v>
      </c>
      <c r="T188" s="89">
        <f>IF(AND(S188=0,S187&gt;0),SUM($G188:$H$381),S188)</f>
        <v>0</v>
      </c>
      <c r="U188" s="82">
        <f>SUM(T188:T$381)</f>
        <v>0</v>
      </c>
      <c r="V188" s="68">
        <f>localspline(R188,'BBG rates'!$G$10:$G$27,'BBG rates'!$K$10:$K$27)</f>
        <v>1.005700327049539</v>
      </c>
      <c r="W188" s="68">
        <f>locallinterp(R188,'BBG rates'!$G$10:$G$27,'BBG rates'!$J$10:$J$27)</f>
        <v>-4.675E-2</v>
      </c>
      <c r="X188" s="56">
        <f t="shared" si="56"/>
        <v>-4.6760020154446025E-2</v>
      </c>
      <c r="Y188" s="66">
        <f t="shared" si="46"/>
        <v>0</v>
      </c>
      <c r="Z188" s="72">
        <f t="shared" si="47"/>
        <v>0</v>
      </c>
      <c r="AA188" s="79">
        <f t="shared" si="48"/>
        <v>0</v>
      </c>
      <c r="AB188" s="81">
        <f t="shared" si="57"/>
        <v>0</v>
      </c>
      <c r="AD188" s="95">
        <f>locallinterp(R188,'BBG rates'!$N$10:$N$369,'BBG rates'!$P$10:$P$369)</f>
        <v>14.170632089473548</v>
      </c>
      <c r="AI188" s="185">
        <f t="shared" si="49"/>
        <v>167</v>
      </c>
      <c r="AJ188" s="127">
        <f>locallinterp(MIN(AI188,CAP_Senior*12),'BBG rates'!$X$24:$X$65,'BBG rates'!$Y$24:$Y$65)</f>
        <v>61.010066906723956</v>
      </c>
      <c r="AK188" s="127">
        <f>locallinterp(MIN(AI188,CAP_CB*12),'BBG rates'!$AA$25:$AA$40,'BBG rates'!$AC$25:$AC$40)</f>
        <v>10.783333333333333</v>
      </c>
      <c r="AL188" s="144">
        <f t="shared" si="50"/>
        <v>19.321878040809739</v>
      </c>
      <c r="AM188" s="142">
        <f>(SUMPRODUCT(AL188:AL$381,G188:G$381)+SUMPRODUCT(AL188:AL$381,H188:H$381))/12</f>
        <v>0</v>
      </c>
    </row>
    <row r="189" spans="1:39" x14ac:dyDescent="0.2">
      <c r="A189" s="7">
        <v>168</v>
      </c>
      <c r="B189" s="7">
        <v>84</v>
      </c>
      <c r="C189" s="7">
        <v>42</v>
      </c>
      <c r="D189" s="12">
        <f t="shared" si="42"/>
        <v>14</v>
      </c>
      <c r="E189" s="29">
        <f t="shared" si="58"/>
        <v>0</v>
      </c>
      <c r="F189" s="2">
        <f t="shared" si="43"/>
        <v>0</v>
      </c>
      <c r="G189" s="2">
        <f t="shared" si="51"/>
        <v>0</v>
      </c>
      <c r="H189" s="2">
        <f t="shared" si="52"/>
        <v>0</v>
      </c>
      <c r="I189" s="2">
        <f t="shared" si="41"/>
        <v>0</v>
      </c>
      <c r="J189" s="2">
        <f t="shared" si="59"/>
        <v>0</v>
      </c>
      <c r="K189" s="2">
        <f t="shared" si="44"/>
        <v>0</v>
      </c>
      <c r="L189" s="2">
        <f t="shared" si="44"/>
        <v>0</v>
      </c>
      <c r="M189" s="2"/>
      <c r="N189" s="28">
        <f t="shared" si="60"/>
        <v>0</v>
      </c>
      <c r="O189" s="2">
        <f t="shared" si="53"/>
        <v>0</v>
      </c>
      <c r="P189" s="2">
        <f t="shared" si="54"/>
        <v>0</v>
      </c>
      <c r="R189">
        <f t="shared" si="55"/>
        <v>168</v>
      </c>
      <c r="S189" s="89">
        <f t="shared" si="45"/>
        <v>0</v>
      </c>
      <c r="T189" s="89">
        <f>IF(AND(S189=0,S188&gt;0),SUM($G189:$H$381),S189)</f>
        <v>0</v>
      </c>
      <c r="U189" s="82">
        <f>SUM(T189:T$381)</f>
        <v>0</v>
      </c>
      <c r="V189" s="68">
        <f>localspline(R189,'BBG rates'!$G$10:$G$27,'BBG rates'!$K$10:$K$27)</f>
        <v>1.0053080594859547</v>
      </c>
      <c r="W189" s="68">
        <f>locallinterp(R189,'BBG rates'!$G$10:$G$27,'BBG rates'!$J$10:$J$27)</f>
        <v>-4.3499999999999997E-2</v>
      </c>
      <c r="X189" s="56">
        <f t="shared" si="56"/>
        <v>-4.3508675223558058E-2</v>
      </c>
      <c r="Y189" s="66">
        <f t="shared" si="46"/>
        <v>0</v>
      </c>
      <c r="Z189" s="72">
        <f t="shared" si="47"/>
        <v>0</v>
      </c>
      <c r="AA189" s="79">
        <f t="shared" si="48"/>
        <v>0</v>
      </c>
      <c r="AB189" s="81">
        <f t="shared" si="57"/>
        <v>0</v>
      </c>
      <c r="AD189" s="95">
        <f>locallinterp(R189,'BBG rates'!$N$10:$N$369,'BBG rates'!$P$10:$P$369)</f>
        <v>14.254407761097378</v>
      </c>
      <c r="AI189" s="185">
        <f t="shared" si="49"/>
        <v>168</v>
      </c>
      <c r="AJ189" s="127">
        <f>locallinterp(MIN(AI189,CAP_Senior*12),'BBG rates'!$X$24:$X$65,'BBG rates'!$Y$24:$Y$65)</f>
        <v>61.127651555874529</v>
      </c>
      <c r="AK189" s="127">
        <f>locallinterp(MIN(AI189,CAP_CB*12),'BBG rates'!$AA$25:$AA$40,'BBG rates'!$AC$25:$AC$40)</f>
        <v>10.8</v>
      </c>
      <c r="AL189" s="144">
        <f t="shared" si="50"/>
        <v>19.355700764498671</v>
      </c>
      <c r="AM189" s="142">
        <f>(SUMPRODUCT(AL189:AL$381,G189:G$381)+SUMPRODUCT(AL189:AL$381,H189:H$381))/12</f>
        <v>0</v>
      </c>
    </row>
    <row r="190" spans="1:39" x14ac:dyDescent="0.2">
      <c r="A190" s="7">
        <v>169</v>
      </c>
      <c r="B190" s="7">
        <v>84.5</v>
      </c>
      <c r="C190" s="7">
        <v>42.25</v>
      </c>
      <c r="D190" s="12">
        <f t="shared" si="42"/>
        <v>14.083333333333334</v>
      </c>
      <c r="E190" s="29">
        <f t="shared" si="58"/>
        <v>0</v>
      </c>
      <c r="F190" s="2">
        <f t="shared" si="43"/>
        <v>0</v>
      </c>
      <c r="G190" s="2">
        <f t="shared" si="51"/>
        <v>0</v>
      </c>
      <c r="H190" s="2">
        <f t="shared" si="52"/>
        <v>0</v>
      </c>
      <c r="I190" s="2">
        <f t="shared" si="41"/>
        <v>0</v>
      </c>
      <c r="J190" s="2">
        <f t="shared" si="59"/>
        <v>0</v>
      </c>
      <c r="K190" s="2">
        <f t="shared" si="44"/>
        <v>0</v>
      </c>
      <c r="L190" s="2">
        <f t="shared" si="44"/>
        <v>0</v>
      </c>
      <c r="M190" s="2"/>
      <c r="N190" s="28">
        <f t="shared" si="60"/>
        <v>0</v>
      </c>
      <c r="O190" s="2">
        <f t="shared" si="53"/>
        <v>0</v>
      </c>
      <c r="P190" s="2">
        <f t="shared" si="54"/>
        <v>0</v>
      </c>
      <c r="R190">
        <f t="shared" si="55"/>
        <v>169</v>
      </c>
      <c r="S190" s="89">
        <f t="shared" si="45"/>
        <v>0</v>
      </c>
      <c r="T190" s="89">
        <f>IF(AND(S190=0,S189&gt;0),SUM($G190:$H$381),S190)</f>
        <v>0</v>
      </c>
      <c r="U190" s="82">
        <f>SUM(T190:T$381)</f>
        <v>0</v>
      </c>
      <c r="V190" s="68">
        <f>localspline(R190,'BBG rates'!$G$10:$G$27,'BBG rates'!$K$10:$K$27)</f>
        <v>1.0049170103193859</v>
      </c>
      <c r="W190" s="68">
        <f>locallinterp(R190,'BBG rates'!$G$10:$G$27,'BBG rates'!$J$10:$J$27)</f>
        <v>-4.0250000000000001E-2</v>
      </c>
      <c r="X190" s="56">
        <f t="shared" si="56"/>
        <v>-4.0257427196488393E-2</v>
      </c>
      <c r="Y190" s="66">
        <f t="shared" si="46"/>
        <v>0</v>
      </c>
      <c r="Z190" s="72">
        <f t="shared" si="47"/>
        <v>0</v>
      </c>
      <c r="AA190" s="79">
        <f t="shared" si="48"/>
        <v>0</v>
      </c>
      <c r="AB190" s="81">
        <f t="shared" si="57"/>
        <v>0</v>
      </c>
      <c r="AD190" s="95">
        <f>locallinterp(R190,'BBG rates'!$N$10:$N$369,'BBG rates'!$P$10:$P$369)</f>
        <v>14.338150845290659</v>
      </c>
      <c r="AI190" s="185">
        <f t="shared" si="49"/>
        <v>169</v>
      </c>
      <c r="AJ190" s="127">
        <f>locallinterp(MIN(AI190,CAP_Senior*12),'BBG rates'!$X$24:$X$65,'BBG rates'!$Y$24:$Y$65)</f>
        <v>61.237120245300488</v>
      </c>
      <c r="AK190" s="127">
        <f>locallinterp(MIN(AI190,CAP_CB*12),'BBG rates'!$AA$25:$AA$40,'BBG rates'!$AC$25:$AC$40)</f>
        <v>10.816666666666666</v>
      </c>
      <c r="AL190" s="144">
        <f t="shared" si="50"/>
        <v>19.388143775034415</v>
      </c>
      <c r="AM190" s="142">
        <f>(SUMPRODUCT(AL190:AL$381,G190:G$381)+SUMPRODUCT(AL190:AL$381,H190:H$381))/12</f>
        <v>0</v>
      </c>
    </row>
    <row r="191" spans="1:39" x14ac:dyDescent="0.2">
      <c r="A191" s="7">
        <v>170</v>
      </c>
      <c r="B191" s="7">
        <v>85</v>
      </c>
      <c r="C191" s="7">
        <v>42.5</v>
      </c>
      <c r="D191" s="12">
        <f t="shared" si="42"/>
        <v>14.166666666666666</v>
      </c>
      <c r="E191" s="29">
        <f t="shared" si="58"/>
        <v>0</v>
      </c>
      <c r="F191" s="2">
        <f t="shared" si="43"/>
        <v>0</v>
      </c>
      <c r="G191" s="2">
        <f t="shared" si="51"/>
        <v>0</v>
      </c>
      <c r="H191" s="2">
        <f t="shared" si="52"/>
        <v>0</v>
      </c>
      <c r="I191" s="2">
        <f t="shared" si="41"/>
        <v>0</v>
      </c>
      <c r="J191" s="2">
        <f t="shared" si="59"/>
        <v>0</v>
      </c>
      <c r="K191" s="2">
        <f t="shared" si="44"/>
        <v>0</v>
      </c>
      <c r="L191" s="2">
        <f t="shared" si="44"/>
        <v>0</v>
      </c>
      <c r="M191" s="2"/>
      <c r="N191" s="28">
        <f t="shared" si="60"/>
        <v>0</v>
      </c>
      <c r="O191" s="2">
        <f t="shared" si="53"/>
        <v>0</v>
      </c>
      <c r="P191" s="2">
        <f t="shared" si="54"/>
        <v>0</v>
      </c>
      <c r="R191">
        <f t="shared" si="55"/>
        <v>170</v>
      </c>
      <c r="S191" s="89">
        <f t="shared" si="45"/>
        <v>0</v>
      </c>
      <c r="T191" s="89">
        <f>IF(AND(S191=0,S190&gt;0),SUM($G191:$H$381),S191)</f>
        <v>0</v>
      </c>
      <c r="U191" s="82">
        <f>SUM(T191:T$381)</f>
        <v>0</v>
      </c>
      <c r="V191" s="68">
        <f>localspline(R191,'BBG rates'!$G$10:$G$27,'BBG rates'!$K$10:$K$27)</f>
        <v>1.0045272311213462</v>
      </c>
      <c r="W191" s="68">
        <f>locallinterp(R191,'BBG rates'!$G$10:$G$27,'BBG rates'!$J$10:$J$27)</f>
        <v>-3.6999999999999998E-2</v>
      </c>
      <c r="X191" s="56">
        <f t="shared" si="56"/>
        <v>-3.7006276066975374E-2</v>
      </c>
      <c r="Y191" s="66">
        <f t="shared" si="46"/>
        <v>0</v>
      </c>
      <c r="Z191" s="72">
        <f t="shared" si="47"/>
        <v>0</v>
      </c>
      <c r="AA191" s="79">
        <f t="shared" si="48"/>
        <v>0</v>
      </c>
      <c r="AB191" s="81">
        <f t="shared" si="57"/>
        <v>0</v>
      </c>
      <c r="AD191" s="95">
        <f>locallinterp(R191,'BBG rates'!$N$10:$N$369,'BBG rates'!$P$10:$P$369)</f>
        <v>14.421861447884105</v>
      </c>
      <c r="AI191" s="185">
        <f t="shared" si="49"/>
        <v>170</v>
      </c>
      <c r="AJ191" s="127">
        <f>locallinterp(MIN(AI191,CAP_Senior*12),'BBG rates'!$X$24:$X$65,'BBG rates'!$Y$24:$Y$65)</f>
        <v>61.346588934726455</v>
      </c>
      <c r="AK191" s="127">
        <f>locallinterp(MIN(AI191,CAP_CB*12),'BBG rates'!$AA$25:$AA$40,'BBG rates'!$AC$25:$AC$40)</f>
        <v>10.833333333333334</v>
      </c>
      <c r="AL191" s="144">
        <f t="shared" si="50"/>
        <v>19.420586785570165</v>
      </c>
      <c r="AM191" s="142">
        <f>(SUMPRODUCT(AL191:AL$381,G191:G$381)+SUMPRODUCT(AL191:AL$381,H191:H$381))/12</f>
        <v>0</v>
      </c>
    </row>
    <row r="192" spans="1:39" x14ac:dyDescent="0.2">
      <c r="A192" s="7">
        <v>171</v>
      </c>
      <c r="B192" s="7">
        <v>85.5</v>
      </c>
      <c r="C192" s="7">
        <v>42.75</v>
      </c>
      <c r="D192" s="12">
        <f t="shared" si="42"/>
        <v>14.25</v>
      </c>
      <c r="E192" s="29">
        <f t="shared" si="58"/>
        <v>0</v>
      </c>
      <c r="F192" s="2">
        <f t="shared" si="43"/>
        <v>0</v>
      </c>
      <c r="G192" s="2">
        <f t="shared" si="51"/>
        <v>0</v>
      </c>
      <c r="H192" s="2">
        <f t="shared" si="52"/>
        <v>0</v>
      </c>
      <c r="I192" s="2">
        <f t="shared" si="41"/>
        <v>0</v>
      </c>
      <c r="J192" s="2">
        <f t="shared" si="59"/>
        <v>0</v>
      </c>
      <c r="K192" s="2">
        <f t="shared" si="44"/>
        <v>0</v>
      </c>
      <c r="L192" s="2">
        <f t="shared" si="44"/>
        <v>0</v>
      </c>
      <c r="M192" s="2"/>
      <c r="N192" s="28">
        <f t="shared" si="60"/>
        <v>0</v>
      </c>
      <c r="O192" s="2">
        <f t="shared" si="53"/>
        <v>0</v>
      </c>
      <c r="P192" s="2">
        <f t="shared" si="54"/>
        <v>0</v>
      </c>
      <c r="R192">
        <f t="shared" si="55"/>
        <v>171</v>
      </c>
      <c r="S192" s="89">
        <f t="shared" si="45"/>
        <v>0</v>
      </c>
      <c r="T192" s="89">
        <f>IF(AND(S192=0,S191&gt;0),SUM($G192:$H$381),S192)</f>
        <v>0</v>
      </c>
      <c r="U192" s="82">
        <f>SUM(T192:T$381)</f>
        <v>0</v>
      </c>
      <c r="V192" s="68">
        <f>localspline(R192,'BBG rates'!$G$10:$G$27,'BBG rates'!$K$10:$K$27)</f>
        <v>1.0041386542806805</v>
      </c>
      <c r="W192" s="68">
        <f>locallinterp(R192,'BBG rates'!$G$10:$G$27,'BBG rates'!$J$10:$J$27)</f>
        <v>-3.3750000000000002E-2</v>
      </c>
      <c r="X192" s="56">
        <f t="shared" si="56"/>
        <v>-3.3755221829157023E-2</v>
      </c>
      <c r="Y192" s="66">
        <f t="shared" si="46"/>
        <v>0</v>
      </c>
      <c r="Z192" s="72">
        <f t="shared" si="47"/>
        <v>0</v>
      </c>
      <c r="AA192" s="79">
        <f t="shared" si="48"/>
        <v>0</v>
      </c>
      <c r="AB192" s="81">
        <f t="shared" si="57"/>
        <v>0</v>
      </c>
      <c r="AD192" s="95">
        <f>locallinterp(R192,'BBG rates'!$N$10:$N$369,'BBG rates'!$P$10:$P$369)</f>
        <v>14.505539669074162</v>
      </c>
      <c r="AI192" s="185">
        <f t="shared" si="49"/>
        <v>171</v>
      </c>
      <c r="AJ192" s="127">
        <f>locallinterp(MIN(AI192,CAP_Senior*12),'BBG rates'!$X$24:$X$65,'BBG rates'!$Y$24:$Y$65)</f>
        <v>61.456057624152422</v>
      </c>
      <c r="AK192" s="127">
        <f>locallinterp(MIN(AI192,CAP_CB*12),'BBG rates'!$AA$25:$AA$40,'BBG rates'!$AC$25:$AC$40)</f>
        <v>10.850000000000001</v>
      </c>
      <c r="AL192" s="144">
        <f t="shared" si="50"/>
        <v>19.453029796105916</v>
      </c>
      <c r="AM192" s="142">
        <f>(SUMPRODUCT(AL192:AL$381,G192:G$381)+SUMPRODUCT(AL192:AL$381,H192:H$381))/12</f>
        <v>0</v>
      </c>
    </row>
    <row r="193" spans="1:39" x14ac:dyDescent="0.2">
      <c r="A193" s="7">
        <v>172</v>
      </c>
      <c r="B193" s="7">
        <v>86</v>
      </c>
      <c r="C193" s="7">
        <v>43</v>
      </c>
      <c r="D193" s="12">
        <f t="shared" si="42"/>
        <v>14.333333333333334</v>
      </c>
      <c r="E193" s="29">
        <f t="shared" si="58"/>
        <v>0</v>
      </c>
      <c r="F193" s="2">
        <f t="shared" si="43"/>
        <v>0</v>
      </c>
      <c r="G193" s="2">
        <f t="shared" si="51"/>
        <v>0</v>
      </c>
      <c r="H193" s="2">
        <f t="shared" si="52"/>
        <v>0</v>
      </c>
      <c r="I193" s="2">
        <f t="shared" si="41"/>
        <v>0</v>
      </c>
      <c r="J193" s="2">
        <f t="shared" si="59"/>
        <v>0</v>
      </c>
      <c r="K193" s="2">
        <f t="shared" si="44"/>
        <v>0</v>
      </c>
      <c r="L193" s="2">
        <f t="shared" si="44"/>
        <v>0</v>
      </c>
      <c r="M193" s="2"/>
      <c r="N193" s="28">
        <f t="shared" si="60"/>
        <v>0</v>
      </c>
      <c r="O193" s="2">
        <f t="shared" si="53"/>
        <v>0</v>
      </c>
      <c r="P193" s="2">
        <f t="shared" si="54"/>
        <v>0</v>
      </c>
      <c r="R193">
        <f t="shared" si="55"/>
        <v>172</v>
      </c>
      <c r="S193" s="89">
        <f t="shared" si="45"/>
        <v>0</v>
      </c>
      <c r="T193" s="89">
        <f>IF(AND(S193=0,S192&gt;0),SUM($G193:$H$381),S193)</f>
        <v>0</v>
      </c>
      <c r="U193" s="82">
        <f>SUM(T193:T$381)</f>
        <v>0</v>
      </c>
      <c r="V193" s="68">
        <f>localspline(R193,'BBG rates'!$G$10:$G$27,'BBG rates'!$K$10:$K$27)</f>
        <v>1.0037513164698886</v>
      </c>
      <c r="W193" s="68">
        <f>locallinterp(R193,'BBG rates'!$G$10:$G$27,'BBG rates'!$J$10:$J$27)</f>
        <v>-3.0499999999999999E-2</v>
      </c>
      <c r="X193" s="56">
        <f t="shared" si="56"/>
        <v>-3.0504264476771681E-2</v>
      </c>
      <c r="Y193" s="66">
        <f t="shared" si="46"/>
        <v>0</v>
      </c>
      <c r="Z193" s="72">
        <f t="shared" si="47"/>
        <v>0</v>
      </c>
      <c r="AA193" s="79">
        <f t="shared" si="48"/>
        <v>0</v>
      </c>
      <c r="AB193" s="81">
        <f t="shared" si="57"/>
        <v>0</v>
      </c>
      <c r="AD193" s="95">
        <f>locallinterp(R193,'BBG rates'!$N$10:$N$369,'BBG rates'!$P$10:$P$369)</f>
        <v>14.589185612113319</v>
      </c>
      <c r="AI193" s="185">
        <f t="shared" si="49"/>
        <v>172</v>
      </c>
      <c r="AJ193" s="127">
        <f>locallinterp(MIN(AI193,CAP_Senior*12),'BBG rates'!$X$24:$X$65,'BBG rates'!$Y$24:$Y$65)</f>
        <v>61.565526313578381</v>
      </c>
      <c r="AK193" s="127">
        <f>locallinterp(MIN(AI193,CAP_CB*12),'BBG rates'!$AA$25:$AA$40,'BBG rates'!$AC$25:$AC$40)</f>
        <v>10.866666666666667</v>
      </c>
      <c r="AL193" s="144">
        <f t="shared" si="50"/>
        <v>19.48547280664166</v>
      </c>
      <c r="AM193" s="142">
        <f>(SUMPRODUCT(AL193:AL$381,G193:G$381)+SUMPRODUCT(AL193:AL$381,H193:H$381))/12</f>
        <v>0</v>
      </c>
    </row>
    <row r="194" spans="1:39" x14ac:dyDescent="0.2">
      <c r="A194" s="7">
        <v>173</v>
      </c>
      <c r="B194" s="7">
        <v>86.5</v>
      </c>
      <c r="C194" s="7">
        <v>43.25</v>
      </c>
      <c r="D194" s="12">
        <f t="shared" si="42"/>
        <v>14.416666666666666</v>
      </c>
      <c r="E194" s="29">
        <f t="shared" si="58"/>
        <v>0</v>
      </c>
      <c r="F194" s="2">
        <f t="shared" si="43"/>
        <v>0</v>
      </c>
      <c r="G194" s="2">
        <f t="shared" si="51"/>
        <v>0</v>
      </c>
      <c r="H194" s="2">
        <f t="shared" si="52"/>
        <v>0</v>
      </c>
      <c r="I194" s="2">
        <f t="shared" si="41"/>
        <v>0</v>
      </c>
      <c r="J194" s="2">
        <f t="shared" si="59"/>
        <v>0</v>
      </c>
      <c r="K194" s="2">
        <f t="shared" si="44"/>
        <v>0</v>
      </c>
      <c r="L194" s="2">
        <f t="shared" si="44"/>
        <v>0</v>
      </c>
      <c r="M194" s="2"/>
      <c r="N194" s="28">
        <f t="shared" si="60"/>
        <v>0</v>
      </c>
      <c r="O194" s="2">
        <f t="shared" si="53"/>
        <v>0</v>
      </c>
      <c r="P194" s="2">
        <f t="shared" si="54"/>
        <v>0</v>
      </c>
      <c r="R194">
        <f t="shared" si="55"/>
        <v>173</v>
      </c>
      <c r="S194" s="89">
        <f t="shared" si="45"/>
        <v>0</v>
      </c>
      <c r="T194" s="89">
        <f>IF(AND(S194=0,S193&gt;0),SUM($G194:$H$381),S194)</f>
        <v>0</v>
      </c>
      <c r="U194" s="82">
        <f>SUM(T194:T$381)</f>
        <v>0</v>
      </c>
      <c r="V194" s="68">
        <f>localspline(R194,'BBG rates'!$G$10:$G$27,'BBG rates'!$K$10:$K$27)</f>
        <v>1.0033651947710798</v>
      </c>
      <c r="W194" s="68">
        <f>locallinterp(R194,'BBG rates'!$G$10:$G$27,'BBG rates'!$J$10:$J$27)</f>
        <v>-2.725E-2</v>
      </c>
      <c r="X194" s="56">
        <f t="shared" si="56"/>
        <v>-2.7253404004090598E-2</v>
      </c>
      <c r="Y194" s="66">
        <f t="shared" si="46"/>
        <v>0</v>
      </c>
      <c r="Z194" s="72">
        <f t="shared" si="47"/>
        <v>0</v>
      </c>
      <c r="AA194" s="79">
        <f t="shared" si="48"/>
        <v>0</v>
      </c>
      <c r="AB194" s="81">
        <f t="shared" si="57"/>
        <v>0</v>
      </c>
      <c r="AD194" s="95">
        <f>locallinterp(R194,'BBG rates'!$N$10:$N$369,'BBG rates'!$P$10:$P$369)</f>
        <v>14.672799378344243</v>
      </c>
      <c r="AI194" s="185">
        <f t="shared" si="49"/>
        <v>173</v>
      </c>
      <c r="AJ194" s="127">
        <f>locallinterp(MIN(AI194,CAP_Senior*12),'BBG rates'!$X$24:$X$65,'BBG rates'!$Y$24:$Y$65)</f>
        <v>61.674995003004341</v>
      </c>
      <c r="AK194" s="127">
        <f>locallinterp(MIN(AI194,CAP_CB*12),'BBG rates'!$AA$25:$AA$40,'BBG rates'!$AC$25:$AC$40)</f>
        <v>10.883333333333333</v>
      </c>
      <c r="AL194" s="144">
        <f t="shared" si="50"/>
        <v>19.517915817177403</v>
      </c>
      <c r="AM194" s="142">
        <f>(SUMPRODUCT(AL194:AL$381,G194:G$381)+SUMPRODUCT(AL194:AL$381,H194:H$381))/12</f>
        <v>0</v>
      </c>
    </row>
    <row r="195" spans="1:39" x14ac:dyDescent="0.2">
      <c r="A195" s="7">
        <v>174</v>
      </c>
      <c r="B195" s="7">
        <v>87</v>
      </c>
      <c r="C195" s="7">
        <v>43.5</v>
      </c>
      <c r="D195" s="12">
        <f t="shared" si="42"/>
        <v>14.5</v>
      </c>
      <c r="E195" s="29">
        <f t="shared" si="58"/>
        <v>0</v>
      </c>
      <c r="F195" s="2">
        <f t="shared" si="43"/>
        <v>0</v>
      </c>
      <c r="G195" s="2">
        <f t="shared" si="51"/>
        <v>0</v>
      </c>
      <c r="H195" s="2">
        <f t="shared" si="52"/>
        <v>0</v>
      </c>
      <c r="I195" s="2">
        <f t="shared" si="41"/>
        <v>0</v>
      </c>
      <c r="J195" s="2">
        <f t="shared" si="59"/>
        <v>0</v>
      </c>
      <c r="K195" s="2">
        <f t="shared" si="44"/>
        <v>0</v>
      </c>
      <c r="L195" s="2">
        <f t="shared" si="44"/>
        <v>0</v>
      </c>
      <c r="M195" s="2"/>
      <c r="N195" s="28">
        <f t="shared" si="60"/>
        <v>0</v>
      </c>
      <c r="O195" s="2">
        <f t="shared" si="53"/>
        <v>0</v>
      </c>
      <c r="P195" s="2">
        <f t="shared" si="54"/>
        <v>0</v>
      </c>
      <c r="R195">
        <f t="shared" si="55"/>
        <v>174</v>
      </c>
      <c r="S195" s="89">
        <f t="shared" si="45"/>
        <v>0</v>
      </c>
      <c r="T195" s="89">
        <f>IF(AND(S195=0,S194&gt;0),SUM($G195:$H$381),S195)</f>
        <v>0</v>
      </c>
      <c r="U195" s="82">
        <f>SUM(T195:T$381)</f>
        <v>0</v>
      </c>
      <c r="V195" s="68">
        <f>localspline(R195,'BBG rates'!$G$10:$G$27,'BBG rates'!$K$10:$K$27)</f>
        <v>1.0029802811639612</v>
      </c>
      <c r="W195" s="68">
        <f>locallinterp(R195,'BBG rates'!$G$10:$G$27,'BBG rates'!$J$10:$J$27)</f>
        <v>-2.4E-2</v>
      </c>
      <c r="X195" s="56">
        <f t="shared" si="56"/>
        <v>-2.4002640404852116E-2</v>
      </c>
      <c r="Y195" s="66">
        <f t="shared" si="46"/>
        <v>0</v>
      </c>
      <c r="Z195" s="72">
        <f t="shared" si="47"/>
        <v>0</v>
      </c>
      <c r="AA195" s="79">
        <f t="shared" si="48"/>
        <v>0</v>
      </c>
      <c r="AB195" s="81">
        <f t="shared" si="57"/>
        <v>0</v>
      </c>
      <c r="AD195" s="95">
        <f>locallinterp(R195,'BBG rates'!$N$10:$N$369,'BBG rates'!$P$10:$P$369)</f>
        <v>14.75638106844124</v>
      </c>
      <c r="AI195" s="185">
        <f t="shared" si="49"/>
        <v>174</v>
      </c>
      <c r="AJ195" s="127">
        <f>locallinterp(MIN(AI195,CAP_Senior*12),'BBG rates'!$X$24:$X$65,'BBG rates'!$Y$24:$Y$65)</f>
        <v>61.784463692430307</v>
      </c>
      <c r="AK195" s="127">
        <f>locallinterp(MIN(AI195,CAP_CB*12),'BBG rates'!$AA$25:$AA$40,'BBG rates'!$AC$25:$AC$40)</f>
        <v>10.9</v>
      </c>
      <c r="AL195" s="144">
        <f t="shared" si="50"/>
        <v>19.550358827713154</v>
      </c>
      <c r="AM195" s="142">
        <f>(SUMPRODUCT(AL195:AL$381,G195:G$381)+SUMPRODUCT(AL195:AL$381,H195:H$381))/12</f>
        <v>0</v>
      </c>
    </row>
    <row r="196" spans="1:39" x14ac:dyDescent="0.2">
      <c r="A196" s="7">
        <v>175</v>
      </c>
      <c r="B196" s="7">
        <v>87.5</v>
      </c>
      <c r="C196" s="7">
        <v>43.75</v>
      </c>
      <c r="D196" s="12">
        <f t="shared" si="42"/>
        <v>14.583333333333334</v>
      </c>
      <c r="E196" s="29">
        <f t="shared" si="58"/>
        <v>0</v>
      </c>
      <c r="F196" s="2">
        <f t="shared" si="43"/>
        <v>0</v>
      </c>
      <c r="G196" s="2">
        <f t="shared" si="51"/>
        <v>0</v>
      </c>
      <c r="H196" s="2">
        <f t="shared" si="52"/>
        <v>0</v>
      </c>
      <c r="I196" s="2">
        <f t="shared" si="41"/>
        <v>0</v>
      </c>
      <c r="J196" s="2">
        <f t="shared" si="59"/>
        <v>0</v>
      </c>
      <c r="K196" s="2">
        <f t="shared" si="44"/>
        <v>0</v>
      </c>
      <c r="L196" s="2">
        <f t="shared" si="44"/>
        <v>0</v>
      </c>
      <c r="M196" s="2"/>
      <c r="N196" s="28">
        <f t="shared" si="60"/>
        <v>0</v>
      </c>
      <c r="O196" s="2">
        <f t="shared" si="53"/>
        <v>0</v>
      </c>
      <c r="P196" s="2">
        <f t="shared" si="54"/>
        <v>0</v>
      </c>
      <c r="R196">
        <f t="shared" si="55"/>
        <v>175</v>
      </c>
      <c r="S196" s="89">
        <f t="shared" si="45"/>
        <v>0</v>
      </c>
      <c r="T196" s="89">
        <f>IF(AND(S196=0,S195&gt;0),SUM($G196:$H$381),S196)</f>
        <v>0</v>
      </c>
      <c r="U196" s="82">
        <f>SUM(T196:T$381)</f>
        <v>0</v>
      </c>
      <c r="V196" s="68">
        <f>localspline(R196,'BBG rates'!$G$10:$G$27,'BBG rates'!$K$10:$K$27)</f>
        <v>1.00259656762824</v>
      </c>
      <c r="W196" s="68">
        <f>locallinterp(R196,'BBG rates'!$G$10:$G$27,'BBG rates'!$J$10:$J$27)</f>
        <v>-2.0749999999999998E-2</v>
      </c>
      <c r="X196" s="56">
        <f t="shared" si="56"/>
        <v>-2.075197367306103E-2</v>
      </c>
      <c r="Y196" s="66">
        <f t="shared" si="46"/>
        <v>0</v>
      </c>
      <c r="Z196" s="72">
        <f t="shared" si="47"/>
        <v>0</v>
      </c>
      <c r="AA196" s="79">
        <f t="shared" si="48"/>
        <v>0</v>
      </c>
      <c r="AB196" s="81">
        <f t="shared" si="57"/>
        <v>0</v>
      </c>
      <c r="AD196" s="95">
        <f>locallinterp(R196,'BBG rates'!$N$10:$N$369,'BBG rates'!$P$10:$P$369)</f>
        <v>14.83993078241026</v>
      </c>
      <c r="AI196" s="185">
        <f t="shared" si="49"/>
        <v>175</v>
      </c>
      <c r="AJ196" s="127">
        <f>locallinterp(MIN(AI196,CAP_Senior*12),'BBG rates'!$X$24:$X$65,'BBG rates'!$Y$24:$Y$65)</f>
        <v>61.893932381856274</v>
      </c>
      <c r="AK196" s="127">
        <f>locallinterp(MIN(AI196,CAP_CB*12),'BBG rates'!$AA$25:$AA$40,'BBG rates'!$AC$25:$AC$40)</f>
        <v>10.916666666666668</v>
      </c>
      <c r="AL196" s="144">
        <f t="shared" si="50"/>
        <v>19.582801838248901</v>
      </c>
      <c r="AM196" s="142">
        <f>(SUMPRODUCT(AL196:AL$381,G196:G$381)+SUMPRODUCT(AL196:AL$381,H196:H$381))/12</f>
        <v>0</v>
      </c>
    </row>
    <row r="197" spans="1:39" x14ac:dyDescent="0.2">
      <c r="A197" s="7">
        <v>176</v>
      </c>
      <c r="B197" s="7">
        <v>88</v>
      </c>
      <c r="C197" s="7">
        <v>44</v>
      </c>
      <c r="D197" s="12">
        <f t="shared" si="42"/>
        <v>14.666666666666666</v>
      </c>
      <c r="E197" s="29">
        <f t="shared" si="58"/>
        <v>0</v>
      </c>
      <c r="F197" s="2">
        <f t="shared" si="43"/>
        <v>0</v>
      </c>
      <c r="G197" s="2">
        <f t="shared" si="51"/>
        <v>0</v>
      </c>
      <c r="H197" s="2">
        <f t="shared" si="52"/>
        <v>0</v>
      </c>
      <c r="I197" s="2">
        <f t="shared" si="41"/>
        <v>0</v>
      </c>
      <c r="J197" s="2">
        <f t="shared" si="59"/>
        <v>0</v>
      </c>
      <c r="K197" s="2">
        <f t="shared" si="44"/>
        <v>0</v>
      </c>
      <c r="L197" s="2">
        <f t="shared" si="44"/>
        <v>0</v>
      </c>
      <c r="M197" s="2"/>
      <c r="N197" s="28">
        <f t="shared" si="60"/>
        <v>0</v>
      </c>
      <c r="O197" s="2">
        <f t="shared" si="53"/>
        <v>0</v>
      </c>
      <c r="P197" s="2">
        <f t="shared" si="54"/>
        <v>0</v>
      </c>
      <c r="R197">
        <f t="shared" si="55"/>
        <v>176</v>
      </c>
      <c r="S197" s="89">
        <f t="shared" si="45"/>
        <v>0</v>
      </c>
      <c r="T197" s="89">
        <f>IF(AND(S197=0,S196&gt;0),SUM($G197:$H$381),S197)</f>
        <v>0</v>
      </c>
      <c r="U197" s="82">
        <f>SUM(T197:T$381)</f>
        <v>0</v>
      </c>
      <c r="V197" s="68">
        <f>localspline(R197,'BBG rates'!$G$10:$G$27,'BBG rates'!$K$10:$K$27)</f>
        <v>1.0022140386952754</v>
      </c>
      <c r="W197" s="68">
        <f>locallinterp(R197,'BBG rates'!$G$10:$G$27,'BBG rates'!$J$10:$J$27)</f>
        <v>-1.7499999999999998E-2</v>
      </c>
      <c r="X197" s="56">
        <f t="shared" si="56"/>
        <v>-1.7501403802855364E-2</v>
      </c>
      <c r="Y197" s="66">
        <f t="shared" si="46"/>
        <v>0</v>
      </c>
      <c r="Z197" s="72">
        <f t="shared" si="47"/>
        <v>0</v>
      </c>
      <c r="AA197" s="79">
        <f t="shared" si="48"/>
        <v>0</v>
      </c>
      <c r="AB197" s="81">
        <f t="shared" si="57"/>
        <v>0</v>
      </c>
      <c r="AD197" s="95">
        <f>locallinterp(R197,'BBG rates'!$N$10:$N$369,'BBG rates'!$P$10:$P$369)</f>
        <v>14.9234486189682</v>
      </c>
      <c r="AI197" s="185">
        <f t="shared" si="49"/>
        <v>176</v>
      </c>
      <c r="AJ197" s="127">
        <f>locallinterp(MIN(AI197,CAP_Senior*12),'BBG rates'!$X$24:$X$65,'BBG rates'!$Y$24:$Y$65)</f>
        <v>62.003401071282234</v>
      </c>
      <c r="AK197" s="127">
        <f>locallinterp(MIN(AI197,CAP_CB*12),'BBG rates'!$AA$25:$AA$40,'BBG rates'!$AC$25:$AC$40)</f>
        <v>10.933333333333334</v>
      </c>
      <c r="AL197" s="144">
        <f t="shared" si="50"/>
        <v>19.615244848784648</v>
      </c>
      <c r="AM197" s="142">
        <f>(SUMPRODUCT(AL197:AL$381,G197:G$381)+SUMPRODUCT(AL197:AL$381,H197:H$381))/12</f>
        <v>0</v>
      </c>
    </row>
    <row r="198" spans="1:39" x14ac:dyDescent="0.2">
      <c r="A198" s="7">
        <v>177</v>
      </c>
      <c r="B198" s="7">
        <v>88.5</v>
      </c>
      <c r="C198" s="7">
        <v>44.25</v>
      </c>
      <c r="D198" s="12">
        <f t="shared" si="42"/>
        <v>14.75</v>
      </c>
      <c r="E198" s="29">
        <f t="shared" si="58"/>
        <v>0</v>
      </c>
      <c r="F198" s="2">
        <f t="shared" si="43"/>
        <v>0</v>
      </c>
      <c r="G198" s="2">
        <f t="shared" si="51"/>
        <v>0</v>
      </c>
      <c r="H198" s="2">
        <f t="shared" si="52"/>
        <v>0</v>
      </c>
      <c r="I198" s="2">
        <f t="shared" si="41"/>
        <v>0</v>
      </c>
      <c r="J198" s="2">
        <f t="shared" si="59"/>
        <v>0</v>
      </c>
      <c r="K198" s="2">
        <f t="shared" si="44"/>
        <v>0</v>
      </c>
      <c r="L198" s="2">
        <f t="shared" si="44"/>
        <v>0</v>
      </c>
      <c r="M198" s="2"/>
      <c r="N198" s="28">
        <f t="shared" si="60"/>
        <v>0</v>
      </c>
      <c r="O198" s="2">
        <f t="shared" si="53"/>
        <v>0</v>
      </c>
      <c r="P198" s="2">
        <f t="shared" si="54"/>
        <v>0</v>
      </c>
      <c r="R198">
        <f t="shared" si="55"/>
        <v>177</v>
      </c>
      <c r="S198" s="89">
        <f t="shared" si="45"/>
        <v>0</v>
      </c>
      <c r="T198" s="89">
        <f>IF(AND(S198=0,S197&gt;0),SUM($G198:$H$381),S198)</f>
        <v>0</v>
      </c>
      <c r="U198" s="82">
        <f>SUM(T198:T$381)</f>
        <v>0</v>
      </c>
      <c r="V198" s="68">
        <f>localspline(R198,'BBG rates'!$G$10:$G$27,'BBG rates'!$K$10:$K$27)</f>
        <v>1.0018327012415078</v>
      </c>
      <c r="W198" s="68">
        <f>locallinterp(R198,'BBG rates'!$G$10:$G$27,'BBG rates'!$J$10:$J$27)</f>
        <v>-1.4249999999999999E-2</v>
      </c>
      <c r="X198" s="56">
        <f t="shared" si="56"/>
        <v>-1.4250930787840232E-2</v>
      </c>
      <c r="Y198" s="66">
        <f t="shared" si="46"/>
        <v>0</v>
      </c>
      <c r="Z198" s="72">
        <f t="shared" si="47"/>
        <v>0</v>
      </c>
      <c r="AA198" s="79">
        <f t="shared" si="48"/>
        <v>0</v>
      </c>
      <c r="AB198" s="81">
        <f t="shared" si="57"/>
        <v>0</v>
      </c>
      <c r="AD198" s="95">
        <f>locallinterp(R198,'BBG rates'!$N$10:$N$369,'BBG rates'!$P$10:$P$369)</f>
        <v>15.006934677404992</v>
      </c>
      <c r="AI198" s="185">
        <f t="shared" si="49"/>
        <v>177</v>
      </c>
      <c r="AJ198" s="127">
        <f>locallinterp(MIN(AI198,CAP_Senior*12),'BBG rates'!$X$24:$X$65,'BBG rates'!$Y$24:$Y$65)</f>
        <v>62.112869760708193</v>
      </c>
      <c r="AK198" s="127">
        <f>locallinterp(MIN(AI198,CAP_CB*12),'BBG rates'!$AA$25:$AA$40,'BBG rates'!$AC$25:$AC$40)</f>
        <v>10.95</v>
      </c>
      <c r="AL198" s="144">
        <f t="shared" si="50"/>
        <v>19.647687859320392</v>
      </c>
      <c r="AM198" s="142">
        <f>(SUMPRODUCT(AL198:AL$381,G198:G$381)+SUMPRODUCT(AL198:AL$381,H198:H$381))/12</f>
        <v>0</v>
      </c>
    </row>
    <row r="199" spans="1:39" x14ac:dyDescent="0.2">
      <c r="A199" s="7">
        <v>178</v>
      </c>
      <c r="B199" s="7">
        <v>89</v>
      </c>
      <c r="C199" s="7">
        <v>44.5</v>
      </c>
      <c r="D199" s="12">
        <f t="shared" si="42"/>
        <v>14.833333333333334</v>
      </c>
      <c r="E199" s="29">
        <f t="shared" si="58"/>
        <v>0</v>
      </c>
      <c r="F199" s="2">
        <f t="shared" si="43"/>
        <v>0</v>
      </c>
      <c r="G199" s="2">
        <f t="shared" si="51"/>
        <v>0</v>
      </c>
      <c r="H199" s="2">
        <f t="shared" si="52"/>
        <v>0</v>
      </c>
      <c r="I199" s="2">
        <f t="shared" si="41"/>
        <v>0</v>
      </c>
      <c r="J199" s="2">
        <f t="shared" si="59"/>
        <v>0</v>
      </c>
      <c r="K199" s="2">
        <f t="shared" si="44"/>
        <v>0</v>
      </c>
      <c r="L199" s="2">
        <f t="shared" si="44"/>
        <v>0</v>
      </c>
      <c r="M199" s="2"/>
      <c r="N199" s="28">
        <f t="shared" si="60"/>
        <v>0</v>
      </c>
      <c r="O199" s="2">
        <f t="shared" si="53"/>
        <v>0</v>
      </c>
      <c r="P199" s="2">
        <f t="shared" si="54"/>
        <v>0</v>
      </c>
      <c r="R199">
        <f t="shared" si="55"/>
        <v>178</v>
      </c>
      <c r="S199" s="89">
        <f t="shared" si="45"/>
        <v>0</v>
      </c>
      <c r="T199" s="89">
        <f>IF(AND(S199=0,S198&gt;0),SUM($G199:$H$381),S199)</f>
        <v>0</v>
      </c>
      <c r="U199" s="82">
        <f>SUM(T199:T$381)</f>
        <v>0</v>
      </c>
      <c r="V199" s="68">
        <f>localspline(R199,'BBG rates'!$G$10:$G$27,'BBG rates'!$K$10:$K$27)</f>
        <v>1.0014525360741062</v>
      </c>
      <c r="W199" s="68">
        <f>locallinterp(R199,'BBG rates'!$G$10:$G$27,'BBG rates'!$J$10:$J$27)</f>
        <v>-1.0999999999999999E-2</v>
      </c>
      <c r="X199" s="56">
        <f t="shared" si="56"/>
        <v>-1.1000554622286884E-2</v>
      </c>
      <c r="Y199" s="66">
        <f t="shared" si="46"/>
        <v>0</v>
      </c>
      <c r="Z199" s="72">
        <f t="shared" si="47"/>
        <v>0</v>
      </c>
      <c r="AA199" s="79">
        <f t="shared" si="48"/>
        <v>0</v>
      </c>
      <c r="AB199" s="81">
        <f t="shared" si="57"/>
        <v>0</v>
      </c>
      <c r="AD199" s="95">
        <f>locallinterp(R199,'BBG rates'!$N$10:$N$369,'BBG rates'!$P$10:$P$369)</f>
        <v>15.090389055411167</v>
      </c>
      <c r="AI199" s="185">
        <f t="shared" si="49"/>
        <v>178</v>
      </c>
      <c r="AJ199" s="127">
        <f>locallinterp(MIN(AI199,CAP_Senior*12),'BBG rates'!$X$24:$X$65,'BBG rates'!$Y$24:$Y$65)</f>
        <v>62.22233845013416</v>
      </c>
      <c r="AK199" s="127">
        <f>locallinterp(MIN(AI199,CAP_CB*12),'BBG rates'!$AA$25:$AA$40,'BBG rates'!$AC$25:$AC$40)</f>
        <v>10.966666666666667</v>
      </c>
      <c r="AL199" s="144">
        <f t="shared" si="50"/>
        <v>19.680130869856143</v>
      </c>
      <c r="AM199" s="142">
        <f>(SUMPRODUCT(AL199:AL$381,G199:G$381)+SUMPRODUCT(AL199:AL$381,H199:H$381))/12</f>
        <v>0</v>
      </c>
    </row>
    <row r="200" spans="1:39" x14ac:dyDescent="0.2">
      <c r="A200" s="7">
        <v>179</v>
      </c>
      <c r="B200" s="7">
        <v>89.5</v>
      </c>
      <c r="C200" s="7">
        <v>44.75</v>
      </c>
      <c r="D200" s="12">
        <f t="shared" si="42"/>
        <v>14.916666666666666</v>
      </c>
      <c r="E200" s="29">
        <f t="shared" si="58"/>
        <v>0</v>
      </c>
      <c r="F200" s="2">
        <f t="shared" si="43"/>
        <v>0</v>
      </c>
      <c r="G200" s="2">
        <f t="shared" si="51"/>
        <v>0</v>
      </c>
      <c r="H200" s="2">
        <f t="shared" si="52"/>
        <v>0</v>
      </c>
      <c r="I200" s="2">
        <f t="shared" si="41"/>
        <v>0</v>
      </c>
      <c r="J200" s="2">
        <f t="shared" si="59"/>
        <v>0</v>
      </c>
      <c r="K200" s="2">
        <f t="shared" si="44"/>
        <v>0</v>
      </c>
      <c r="L200" s="2">
        <f t="shared" si="44"/>
        <v>0</v>
      </c>
      <c r="M200" s="2"/>
      <c r="N200" s="28">
        <f t="shared" si="60"/>
        <v>0</v>
      </c>
      <c r="O200" s="2">
        <f t="shared" si="53"/>
        <v>0</v>
      </c>
      <c r="P200" s="2">
        <f t="shared" si="54"/>
        <v>0</v>
      </c>
      <c r="R200">
        <f t="shared" si="55"/>
        <v>179</v>
      </c>
      <c r="S200" s="89">
        <f t="shared" si="45"/>
        <v>0</v>
      </c>
      <c r="T200" s="89">
        <f>IF(AND(S200=0,S199&gt;0),SUM($G200:$H$381),S200)</f>
        <v>0</v>
      </c>
      <c r="U200" s="82">
        <f>SUM(T200:T$381)</f>
        <v>0</v>
      </c>
      <c r="V200" s="68">
        <f>localspline(R200,'BBG rates'!$G$10:$G$27,'BBG rates'!$K$10:$K$27)</f>
        <v>1.0010735407590026</v>
      </c>
      <c r="W200" s="68">
        <f>locallinterp(R200,'BBG rates'!$G$10:$G$27,'BBG rates'!$J$10:$J$27)</f>
        <v>-7.7499999999999999E-3</v>
      </c>
      <c r="X200" s="56">
        <f t="shared" si="56"/>
        <v>-7.7502753000668889E-3</v>
      </c>
      <c r="Y200" s="66">
        <f t="shared" si="46"/>
        <v>0</v>
      </c>
      <c r="Z200" s="72">
        <f t="shared" si="47"/>
        <v>0</v>
      </c>
      <c r="AA200" s="79">
        <f t="shared" si="48"/>
        <v>0</v>
      </c>
      <c r="AB200" s="81">
        <f t="shared" si="57"/>
        <v>0</v>
      </c>
      <c r="AD200" s="95">
        <f>locallinterp(R200,'BBG rates'!$N$10:$N$369,'BBG rates'!$P$10:$P$369)</f>
        <v>15.173811850474417</v>
      </c>
      <c r="AI200" s="185">
        <f t="shared" si="49"/>
        <v>179</v>
      </c>
      <c r="AJ200" s="127">
        <f>locallinterp(MIN(AI200,CAP_Senior*12),'BBG rates'!$X$24:$X$65,'BBG rates'!$Y$24:$Y$65)</f>
        <v>62.331807139560127</v>
      </c>
      <c r="AK200" s="127">
        <f>locallinterp(MIN(AI200,CAP_CB*12),'BBG rates'!$AA$25:$AA$40,'BBG rates'!$AC$25:$AC$40)</f>
        <v>10.983333333333334</v>
      </c>
      <c r="AL200" s="144">
        <f t="shared" si="50"/>
        <v>19.712573880391886</v>
      </c>
      <c r="AM200" s="142">
        <f>(SUMPRODUCT(AL200:AL$381,G200:G$381)+SUMPRODUCT(AL200:AL$381,H200:H$381))/12</f>
        <v>0</v>
      </c>
    </row>
    <row r="201" spans="1:39" x14ac:dyDescent="0.2">
      <c r="A201" s="7">
        <v>180</v>
      </c>
      <c r="B201" s="7">
        <v>90</v>
      </c>
      <c r="C201" s="7">
        <v>45</v>
      </c>
      <c r="D201" s="12">
        <f t="shared" si="42"/>
        <v>15</v>
      </c>
      <c r="E201" s="29">
        <f t="shared" si="58"/>
        <v>0</v>
      </c>
      <c r="F201" s="2">
        <f t="shared" si="43"/>
        <v>0</v>
      </c>
      <c r="G201" s="2">
        <f t="shared" si="51"/>
        <v>0</v>
      </c>
      <c r="H201" s="2">
        <f t="shared" si="52"/>
        <v>0</v>
      </c>
      <c r="I201" s="2">
        <f t="shared" si="41"/>
        <v>0</v>
      </c>
      <c r="J201" s="2">
        <f t="shared" si="59"/>
        <v>0</v>
      </c>
      <c r="K201" s="2">
        <f t="shared" si="44"/>
        <v>0</v>
      </c>
      <c r="L201" s="2">
        <f t="shared" si="44"/>
        <v>0</v>
      </c>
      <c r="M201" s="2"/>
      <c r="N201" s="28">
        <f t="shared" si="60"/>
        <v>0</v>
      </c>
      <c r="O201" s="2">
        <f t="shared" si="53"/>
        <v>0</v>
      </c>
      <c r="P201" s="2">
        <f t="shared" si="54"/>
        <v>0</v>
      </c>
      <c r="R201">
        <f t="shared" si="55"/>
        <v>180</v>
      </c>
      <c r="S201" s="89">
        <f t="shared" si="45"/>
        <v>0</v>
      </c>
      <c r="T201" s="89">
        <f>IF(AND(S201=0,S200&gt;0),SUM($G201:$H$381),S201)</f>
        <v>0</v>
      </c>
      <c r="U201" s="82">
        <f>SUM(T201:T$381)</f>
        <v>0</v>
      </c>
      <c r="V201" s="68">
        <f>localspline(R201,'BBG rates'!$G$10:$G$27,'BBG rates'!$K$10:$K$27)</f>
        <v>1.0006957054138184</v>
      </c>
      <c r="W201" s="68">
        <f>locallinterp(R201,'BBG rates'!$G$10:$G$27,'BBG rates'!$J$10:$J$27)</f>
        <v>-4.4999999999999997E-3</v>
      </c>
      <c r="X201" s="56">
        <f t="shared" si="56"/>
        <v>-4.5000928151850417E-3</v>
      </c>
      <c r="Y201" s="66">
        <f t="shared" si="46"/>
        <v>0</v>
      </c>
      <c r="Z201" s="72">
        <f t="shared" si="47"/>
        <v>0</v>
      </c>
      <c r="AA201" s="79">
        <f t="shared" si="48"/>
        <v>0</v>
      </c>
      <c r="AB201" s="81">
        <f t="shared" si="57"/>
        <v>0</v>
      </c>
      <c r="AD201" s="95">
        <f>locallinterp(R201,'BBG rates'!$N$10:$N$369,'BBG rates'!$P$10:$P$369)</f>
        <v>15.257203159258902</v>
      </c>
      <c r="AI201" s="185">
        <f t="shared" si="49"/>
        <v>180</v>
      </c>
      <c r="AJ201" s="127">
        <f>locallinterp(MIN(AI201,CAP_Senior*12),'BBG rates'!$X$24:$X$65,'BBG rates'!$Y$24:$Y$65)</f>
        <v>62.441275828986086</v>
      </c>
      <c r="AK201" s="127">
        <f>locallinterp(MIN(AI201,CAP_CB*12),'BBG rates'!$AA$25:$AA$40,'BBG rates'!$AC$25:$AC$40)</f>
        <v>11</v>
      </c>
      <c r="AL201" s="144">
        <f t="shared" si="50"/>
        <v>19.745016890927634</v>
      </c>
      <c r="AM201" s="142">
        <f>(SUMPRODUCT(AL201:AL$381,G201:G$381)+SUMPRODUCT(AL201:AL$381,H201:H$381))/12</f>
        <v>0</v>
      </c>
    </row>
    <row r="202" spans="1:39" x14ac:dyDescent="0.2">
      <c r="A202" s="7">
        <v>181</v>
      </c>
      <c r="B202" s="7">
        <v>90.5</v>
      </c>
      <c r="C202" s="7">
        <v>45.25</v>
      </c>
      <c r="D202" s="12">
        <f t="shared" si="42"/>
        <v>15.083333333333334</v>
      </c>
      <c r="E202" s="29">
        <f>IF($A202&lt;=$I$8,E201-G202-H202,0)</f>
        <v>0</v>
      </c>
      <c r="F202" s="2">
        <f t="shared" si="43"/>
        <v>0</v>
      </c>
      <c r="G202" s="2">
        <f t="shared" si="51"/>
        <v>0</v>
      </c>
      <c r="H202" s="2">
        <f t="shared" si="52"/>
        <v>0</v>
      </c>
      <c r="I202" s="2">
        <f t="shared" si="41"/>
        <v>0</v>
      </c>
      <c r="J202" s="2">
        <f t="shared" si="59"/>
        <v>0</v>
      </c>
      <c r="K202" s="2">
        <f t="shared" si="44"/>
        <v>0</v>
      </c>
      <c r="L202" s="2">
        <f t="shared" si="44"/>
        <v>0</v>
      </c>
      <c r="M202" s="2"/>
      <c r="N202" s="28">
        <f t="shared" si="60"/>
        <v>0</v>
      </c>
      <c r="O202" s="2">
        <f t="shared" si="53"/>
        <v>0</v>
      </c>
      <c r="P202" s="2">
        <f t="shared" si="54"/>
        <v>0</v>
      </c>
      <c r="R202">
        <f t="shared" si="55"/>
        <v>181</v>
      </c>
      <c r="S202" s="89">
        <f t="shared" si="45"/>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6"/>
        <v>-2.8583707802010139E-3</v>
      </c>
      <c r="Y202" s="66">
        <f t="shared" si="46"/>
        <v>0</v>
      </c>
      <c r="Z202" s="72">
        <f t="shared" si="47"/>
        <v>0</v>
      </c>
      <c r="AA202" s="79">
        <f t="shared" si="48"/>
        <v>0</v>
      </c>
      <c r="AB202" s="81">
        <f t="shared" si="57"/>
        <v>0</v>
      </c>
      <c r="AD202" s="95">
        <f>locallinterp(R202,'BBG rates'!$N$10:$N$369,'BBG rates'!$P$10:$P$369)</f>
        <v>15.340563077127603</v>
      </c>
      <c r="AI202" s="185">
        <f t="shared" si="49"/>
        <v>181</v>
      </c>
      <c r="AJ202" s="127">
        <f>locallinterp(MIN(AI202,CAP_Senior*12),'BBG rates'!$X$24:$X$65,'BBG rates'!$Y$24:$Y$65)</f>
        <v>62.543676949191031</v>
      </c>
      <c r="AK202" s="127">
        <f>locallinterp(MIN(AI202,CAP_CB*12),'BBG rates'!$AA$25:$AA$40,'BBG rates'!$AC$25:$AC$40)</f>
        <v>11</v>
      </c>
      <c r="AL202" s="144">
        <f t="shared" si="50"/>
        <v>19.762425081362473</v>
      </c>
      <c r="AM202" s="142">
        <f>(SUMPRODUCT(AL202:AL$381,G202:G$381)+SUMPRODUCT(AL202:AL$381,H202:H$381))/12</f>
        <v>0</v>
      </c>
    </row>
    <row r="203" spans="1:39" x14ac:dyDescent="0.2">
      <c r="A203" s="7">
        <v>182</v>
      </c>
      <c r="B203" s="7">
        <v>91</v>
      </c>
      <c r="C203" s="7">
        <v>45.5</v>
      </c>
      <c r="D203" s="12">
        <f t="shared" si="42"/>
        <v>15.166666666666666</v>
      </c>
      <c r="E203" s="29">
        <f t="shared" ref="E203:E266" si="61">IF($A203&lt;=$I$8,E202-G203-H203,0)</f>
        <v>0</v>
      </c>
      <c r="F203" s="2">
        <f t="shared" si="43"/>
        <v>0</v>
      </c>
      <c r="G203" s="2">
        <f t="shared" si="51"/>
        <v>0</v>
      </c>
      <c r="H203" s="2">
        <f t="shared" si="52"/>
        <v>0</v>
      </c>
      <c r="I203" s="2">
        <f t="shared" si="41"/>
        <v>0</v>
      </c>
      <c r="J203" s="2">
        <f t="shared" si="59"/>
        <v>0</v>
      </c>
      <c r="K203" s="2">
        <f t="shared" si="44"/>
        <v>0</v>
      </c>
      <c r="L203" s="2">
        <f t="shared" si="44"/>
        <v>0</v>
      </c>
      <c r="M203" s="2"/>
      <c r="N203" s="28">
        <f t="shared" si="60"/>
        <v>0</v>
      </c>
      <c r="O203" s="2">
        <f t="shared" si="53"/>
        <v>0</v>
      </c>
      <c r="P203" s="2">
        <f t="shared" si="54"/>
        <v>0</v>
      </c>
      <c r="R203">
        <f t="shared" si="55"/>
        <v>182</v>
      </c>
      <c r="S203" s="89">
        <f t="shared" si="45"/>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6"/>
        <v>-1.2166734513208155E-3</v>
      </c>
      <c r="Y203" s="66">
        <f t="shared" si="46"/>
        <v>0</v>
      </c>
      <c r="Z203" s="72">
        <f t="shared" si="47"/>
        <v>0</v>
      </c>
      <c r="AA203" s="79">
        <f t="shared" si="48"/>
        <v>0</v>
      </c>
      <c r="AB203" s="81">
        <f t="shared" si="57"/>
        <v>0</v>
      </c>
      <c r="AD203" s="95">
        <f>locallinterp(R203,'BBG rates'!$N$10:$N$369,'BBG rates'!$P$10:$P$369)</f>
        <v>15.423891701451685</v>
      </c>
      <c r="AI203" s="185">
        <f t="shared" si="49"/>
        <v>182</v>
      </c>
      <c r="AJ203" s="127">
        <f>locallinterp(MIN(AI203,CAP_Senior*12),'BBG rates'!$X$24:$X$65,'BBG rates'!$Y$24:$Y$65)</f>
        <v>62.646078069395976</v>
      </c>
      <c r="AK203" s="127">
        <f>locallinterp(MIN(AI203,CAP_CB*12),'BBG rates'!$AA$25:$AA$40,'BBG rates'!$AC$25:$AC$40)</f>
        <v>11</v>
      </c>
      <c r="AL203" s="144">
        <f t="shared" si="50"/>
        <v>19.779833271797315</v>
      </c>
      <c r="AM203" s="142">
        <f>(SUMPRODUCT(AL203:AL$381,G203:G$381)+SUMPRODUCT(AL203:AL$381,H203:H$381))/12</f>
        <v>0</v>
      </c>
    </row>
    <row r="204" spans="1:39" x14ac:dyDescent="0.2">
      <c r="A204" s="7">
        <v>183</v>
      </c>
      <c r="B204" s="7">
        <v>91.5</v>
      </c>
      <c r="C204" s="7">
        <v>45.75</v>
      </c>
      <c r="D204" s="12">
        <f t="shared" si="42"/>
        <v>15.25</v>
      </c>
      <c r="E204" s="29">
        <f t="shared" si="61"/>
        <v>0</v>
      </c>
      <c r="F204" s="2">
        <f t="shared" si="43"/>
        <v>0</v>
      </c>
      <c r="G204" s="2">
        <f t="shared" si="51"/>
        <v>0</v>
      </c>
      <c r="H204" s="2">
        <f t="shared" si="52"/>
        <v>0</v>
      </c>
      <c r="I204" s="2">
        <f t="shared" si="41"/>
        <v>0</v>
      </c>
      <c r="J204" s="2">
        <f t="shared" si="59"/>
        <v>0</v>
      </c>
      <c r="K204" s="2">
        <f t="shared" si="44"/>
        <v>0</v>
      </c>
      <c r="L204" s="2">
        <f t="shared" si="44"/>
        <v>0</v>
      </c>
      <c r="M204" s="2"/>
      <c r="N204" s="28">
        <f t="shared" si="60"/>
        <v>0</v>
      </c>
      <c r="O204" s="2">
        <f t="shared" si="53"/>
        <v>0</v>
      </c>
      <c r="P204" s="2">
        <f t="shared" si="54"/>
        <v>0</v>
      </c>
      <c r="R204">
        <f t="shared" si="55"/>
        <v>183</v>
      </c>
      <c r="S204" s="89">
        <f t="shared" si="45"/>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6"/>
        <v>4.2499917212168725E-4</v>
      </c>
      <c r="Y204" s="66">
        <f t="shared" si="46"/>
        <v>0</v>
      </c>
      <c r="Z204" s="72">
        <f t="shared" si="47"/>
        <v>0</v>
      </c>
      <c r="AA204" s="79">
        <f t="shared" si="48"/>
        <v>0</v>
      </c>
      <c r="AB204" s="81">
        <f t="shared" si="57"/>
        <v>0</v>
      </c>
      <c r="AD204" s="95">
        <f>locallinterp(R204,'BBG rates'!$N$10:$N$369,'BBG rates'!$P$10:$P$369)</f>
        <v>15.507189130996757</v>
      </c>
      <c r="AI204" s="185">
        <f t="shared" si="49"/>
        <v>183</v>
      </c>
      <c r="AJ204" s="127">
        <f>locallinterp(MIN(AI204,CAP_Senior*12),'BBG rates'!$X$24:$X$65,'BBG rates'!$Y$24:$Y$65)</f>
        <v>62.748479189600928</v>
      </c>
      <c r="AK204" s="127">
        <f>locallinterp(MIN(AI204,CAP_CB*12),'BBG rates'!$AA$25:$AA$40,'BBG rates'!$AC$25:$AC$40)</f>
        <v>11</v>
      </c>
      <c r="AL204" s="144">
        <f t="shared" si="50"/>
        <v>19.797241462232158</v>
      </c>
      <c r="AM204" s="142">
        <f>(SUMPRODUCT(AL204:AL$381,G204:G$381)+SUMPRODUCT(AL204:AL$381,H204:H$381))/12</f>
        <v>0</v>
      </c>
    </row>
    <row r="205" spans="1:39" x14ac:dyDescent="0.2">
      <c r="A205" s="7">
        <v>184</v>
      </c>
      <c r="B205" s="7">
        <v>92</v>
      </c>
      <c r="C205" s="7">
        <v>46</v>
      </c>
      <c r="D205" s="12">
        <f t="shared" si="42"/>
        <v>15.333333333333334</v>
      </c>
      <c r="E205" s="29">
        <f t="shared" si="61"/>
        <v>0</v>
      </c>
      <c r="F205" s="2">
        <f t="shared" si="43"/>
        <v>0</v>
      </c>
      <c r="G205" s="2">
        <f t="shared" si="51"/>
        <v>0</v>
      </c>
      <c r="H205" s="2">
        <f t="shared" si="52"/>
        <v>0</v>
      </c>
      <c r="I205" s="2">
        <f t="shared" si="41"/>
        <v>0</v>
      </c>
      <c r="J205" s="2">
        <f t="shared" si="59"/>
        <v>0</v>
      </c>
      <c r="K205" s="2">
        <f t="shared" si="44"/>
        <v>0</v>
      </c>
      <c r="L205" s="2">
        <f t="shared" si="44"/>
        <v>0</v>
      </c>
      <c r="M205" s="2"/>
      <c r="N205" s="28">
        <f t="shared" si="60"/>
        <v>0</v>
      </c>
      <c r="O205" s="2">
        <f t="shared" si="53"/>
        <v>0</v>
      </c>
      <c r="P205" s="2">
        <f t="shared" si="54"/>
        <v>0</v>
      </c>
      <c r="R205">
        <f t="shared" si="55"/>
        <v>184</v>
      </c>
      <c r="S205" s="89">
        <f t="shared" si="45"/>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6"/>
        <v>2.0666470910590817E-3</v>
      </c>
      <c r="Y205" s="66">
        <f t="shared" si="46"/>
        <v>0</v>
      </c>
      <c r="Z205" s="72">
        <f t="shared" si="47"/>
        <v>0</v>
      </c>
      <c r="AA205" s="79">
        <f t="shared" si="48"/>
        <v>0</v>
      </c>
      <c r="AB205" s="81">
        <f t="shared" si="57"/>
        <v>0</v>
      </c>
      <c r="AD205" s="95">
        <f>locallinterp(R205,'BBG rates'!$N$10:$N$369,'BBG rates'!$P$10:$P$369)</f>
        <v>15.590455470870692</v>
      </c>
      <c r="AI205" s="185">
        <f t="shared" si="49"/>
        <v>184</v>
      </c>
      <c r="AJ205" s="127">
        <f>locallinterp(MIN(AI205,CAP_Senior*12),'BBG rates'!$X$24:$X$65,'BBG rates'!$Y$24:$Y$65)</f>
        <v>62.850880309805873</v>
      </c>
      <c r="AK205" s="127">
        <f>locallinterp(MIN(AI205,CAP_CB*12),'BBG rates'!$AA$25:$AA$40,'BBG rates'!$AC$25:$AC$40)</f>
        <v>11</v>
      </c>
      <c r="AL205" s="144">
        <f t="shared" si="50"/>
        <v>19.814649652667001</v>
      </c>
      <c r="AM205" s="142">
        <f>(SUMPRODUCT(AL205:AL$381,G205:G$381)+SUMPRODUCT(AL205:AL$381,H205:H$381))/12</f>
        <v>0</v>
      </c>
    </row>
    <row r="206" spans="1:39" x14ac:dyDescent="0.2">
      <c r="A206" s="7">
        <v>185</v>
      </c>
      <c r="B206" s="7">
        <v>92.5</v>
      </c>
      <c r="C206" s="7">
        <v>46.25</v>
      </c>
      <c r="D206" s="12">
        <f t="shared" si="42"/>
        <v>15.416666666666666</v>
      </c>
      <c r="E206" s="29">
        <f t="shared" si="61"/>
        <v>0</v>
      </c>
      <c r="F206" s="2">
        <f t="shared" si="43"/>
        <v>0</v>
      </c>
      <c r="G206" s="2">
        <f t="shared" si="51"/>
        <v>0</v>
      </c>
      <c r="H206" s="2">
        <f t="shared" si="52"/>
        <v>0</v>
      </c>
      <c r="I206" s="2">
        <f t="shared" si="41"/>
        <v>0</v>
      </c>
      <c r="J206" s="2">
        <f t="shared" si="59"/>
        <v>0</v>
      </c>
      <c r="K206" s="2">
        <f t="shared" si="44"/>
        <v>0</v>
      </c>
      <c r="L206" s="2">
        <f t="shared" si="44"/>
        <v>0</v>
      </c>
      <c r="M206" s="2"/>
      <c r="N206" s="28">
        <f t="shared" si="60"/>
        <v>0</v>
      </c>
      <c r="O206" s="2">
        <f t="shared" si="53"/>
        <v>0</v>
      </c>
      <c r="P206" s="2">
        <f t="shared" si="54"/>
        <v>0</v>
      </c>
      <c r="R206">
        <f t="shared" si="55"/>
        <v>185</v>
      </c>
      <c r="S206" s="89">
        <f t="shared" si="45"/>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6"/>
        <v>3.708270306024275E-3</v>
      </c>
      <c r="Y206" s="66">
        <f t="shared" si="46"/>
        <v>0</v>
      </c>
      <c r="Z206" s="72">
        <f t="shared" si="47"/>
        <v>0</v>
      </c>
      <c r="AA206" s="79">
        <f t="shared" si="48"/>
        <v>0</v>
      </c>
      <c r="AB206" s="81">
        <f t="shared" si="57"/>
        <v>0</v>
      </c>
      <c r="AD206" s="95">
        <f>locallinterp(R206,'BBG rates'!$N$10:$N$369,'BBG rates'!$P$10:$P$369)</f>
        <v>15.673690817628989</v>
      </c>
      <c r="AI206" s="185">
        <f t="shared" si="49"/>
        <v>185</v>
      </c>
      <c r="AJ206" s="127">
        <f>locallinterp(MIN(AI206,CAP_Senior*12),'BBG rates'!$X$24:$X$65,'BBG rates'!$Y$24:$Y$65)</f>
        <v>62.953281430010819</v>
      </c>
      <c r="AK206" s="127">
        <f>locallinterp(MIN(AI206,CAP_CB*12),'BBG rates'!$AA$25:$AA$40,'BBG rates'!$AC$25:$AC$40)</f>
        <v>11</v>
      </c>
      <c r="AL206" s="144">
        <f t="shared" si="50"/>
        <v>19.83205784310184</v>
      </c>
      <c r="AM206" s="142">
        <f>(SUMPRODUCT(AL206:AL$381,G206:G$381)+SUMPRODUCT(AL206:AL$381,H206:H$381))/12</f>
        <v>0</v>
      </c>
    </row>
    <row r="207" spans="1:39" x14ac:dyDescent="0.2">
      <c r="A207" s="7">
        <v>186</v>
      </c>
      <c r="B207" s="7">
        <v>93</v>
      </c>
      <c r="C207" s="7">
        <v>46.5</v>
      </c>
      <c r="D207" s="12">
        <f t="shared" si="42"/>
        <v>15.5</v>
      </c>
      <c r="E207" s="29">
        <f t="shared" si="61"/>
        <v>0</v>
      </c>
      <c r="F207" s="2">
        <f t="shared" si="43"/>
        <v>0</v>
      </c>
      <c r="G207" s="2">
        <f t="shared" si="51"/>
        <v>0</v>
      </c>
      <c r="H207" s="2">
        <f t="shared" si="52"/>
        <v>0</v>
      </c>
      <c r="I207" s="2">
        <f t="shared" si="41"/>
        <v>0</v>
      </c>
      <c r="J207" s="2">
        <f t="shared" si="59"/>
        <v>0</v>
      </c>
      <c r="K207" s="2">
        <f t="shared" si="44"/>
        <v>0</v>
      </c>
      <c r="L207" s="2">
        <f t="shared" si="44"/>
        <v>0</v>
      </c>
      <c r="M207" s="2"/>
      <c r="N207" s="28">
        <f t="shared" si="60"/>
        <v>0</v>
      </c>
      <c r="O207" s="2">
        <f t="shared" si="53"/>
        <v>0</v>
      </c>
      <c r="P207" s="2">
        <f t="shared" si="54"/>
        <v>0</v>
      </c>
      <c r="R207">
        <f t="shared" si="55"/>
        <v>186</v>
      </c>
      <c r="S207" s="89">
        <f t="shared" si="45"/>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6"/>
        <v>5.3498688180830811E-3</v>
      </c>
      <c r="Y207" s="66">
        <f t="shared" si="46"/>
        <v>0</v>
      </c>
      <c r="Z207" s="72">
        <f t="shared" si="47"/>
        <v>0</v>
      </c>
      <c r="AA207" s="79">
        <f t="shared" si="48"/>
        <v>0</v>
      </c>
      <c r="AB207" s="81">
        <f t="shared" si="57"/>
        <v>0</v>
      </c>
      <c r="AD207" s="95">
        <f>locallinterp(R207,'BBG rates'!$N$10:$N$369,'BBG rates'!$P$10:$P$369)</f>
        <v>15.756895274171031</v>
      </c>
      <c r="AI207" s="185">
        <f t="shared" si="49"/>
        <v>186</v>
      </c>
      <c r="AJ207" s="127">
        <f>locallinterp(MIN(AI207,CAP_Senior*12),'BBG rates'!$X$24:$X$65,'BBG rates'!$Y$24:$Y$65)</f>
        <v>63.055682550215764</v>
      </c>
      <c r="AK207" s="127">
        <f>locallinterp(MIN(AI207,CAP_CB*12),'BBG rates'!$AA$25:$AA$40,'BBG rates'!$AC$25:$AC$40)</f>
        <v>11</v>
      </c>
      <c r="AL207" s="144">
        <f t="shared" si="50"/>
        <v>19.849466033536679</v>
      </c>
      <c r="AM207" s="142">
        <f>(SUMPRODUCT(AL207:AL$381,G207:G$381)+SUMPRODUCT(AL207:AL$381,H207:H$381))/12</f>
        <v>0</v>
      </c>
    </row>
    <row r="208" spans="1:39" x14ac:dyDescent="0.2">
      <c r="A208" s="7">
        <v>187</v>
      </c>
      <c r="B208" s="7">
        <v>93.5</v>
      </c>
      <c r="C208" s="7">
        <v>46.75</v>
      </c>
      <c r="D208" s="12">
        <f t="shared" si="42"/>
        <v>15.583333333333334</v>
      </c>
      <c r="E208" s="29">
        <f t="shared" si="61"/>
        <v>0</v>
      </c>
      <c r="F208" s="2">
        <f t="shared" si="43"/>
        <v>0</v>
      </c>
      <c r="G208" s="2">
        <f t="shared" si="51"/>
        <v>0</v>
      </c>
      <c r="H208" s="2">
        <f t="shared" si="52"/>
        <v>0</v>
      </c>
      <c r="I208" s="2">
        <f t="shared" si="41"/>
        <v>0</v>
      </c>
      <c r="J208" s="2">
        <f t="shared" si="59"/>
        <v>0</v>
      </c>
      <c r="K208" s="2">
        <f t="shared" si="44"/>
        <v>0</v>
      </c>
      <c r="L208" s="2">
        <f t="shared" si="44"/>
        <v>0</v>
      </c>
      <c r="M208" s="2"/>
      <c r="N208" s="28">
        <f t="shared" si="60"/>
        <v>0</v>
      </c>
      <c r="O208" s="2">
        <f t="shared" si="53"/>
        <v>0</v>
      </c>
      <c r="P208" s="2">
        <f t="shared" si="54"/>
        <v>0</v>
      </c>
      <c r="R208">
        <f t="shared" si="55"/>
        <v>187</v>
      </c>
      <c r="S208" s="89">
        <f t="shared" si="45"/>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6"/>
        <v>6.9914426277684072E-3</v>
      </c>
      <c r="Y208" s="66">
        <f t="shared" si="46"/>
        <v>0</v>
      </c>
      <c r="Z208" s="72">
        <f t="shared" si="47"/>
        <v>0</v>
      </c>
      <c r="AA208" s="79">
        <f t="shared" si="48"/>
        <v>0</v>
      </c>
      <c r="AB208" s="81">
        <f t="shared" si="57"/>
        <v>0</v>
      </c>
      <c r="AD208" s="95">
        <f>locallinterp(R208,'BBG rates'!$N$10:$N$369,'BBG rates'!$P$10:$P$369)</f>
        <v>15.840068944788056</v>
      </c>
      <c r="AI208" s="185">
        <f t="shared" si="49"/>
        <v>187</v>
      </c>
      <c r="AJ208" s="127">
        <f>locallinterp(MIN(AI208,CAP_Senior*12),'BBG rates'!$X$24:$X$65,'BBG rates'!$Y$24:$Y$65)</f>
        <v>63.158083670420709</v>
      </c>
      <c r="AK208" s="127">
        <f>locallinterp(MIN(AI208,CAP_CB*12),'BBG rates'!$AA$25:$AA$40,'BBG rates'!$AC$25:$AC$40)</f>
        <v>11</v>
      </c>
      <c r="AL208" s="144">
        <f t="shared" si="50"/>
        <v>19.866874223971521</v>
      </c>
      <c r="AM208" s="142">
        <f>(SUMPRODUCT(AL208:AL$381,G208:G$381)+SUMPRODUCT(AL208:AL$381,H208:H$381))/12</f>
        <v>0</v>
      </c>
    </row>
    <row r="209" spans="1:39" x14ac:dyDescent="0.2">
      <c r="A209" s="7">
        <v>188</v>
      </c>
      <c r="B209" s="7">
        <v>94</v>
      </c>
      <c r="C209" s="7">
        <v>47</v>
      </c>
      <c r="D209" s="12">
        <f t="shared" si="42"/>
        <v>15.666666666666666</v>
      </c>
      <c r="E209" s="29">
        <f t="shared" si="61"/>
        <v>0</v>
      </c>
      <c r="F209" s="2">
        <f t="shared" si="43"/>
        <v>0</v>
      </c>
      <c r="G209" s="2">
        <f t="shared" si="51"/>
        <v>0</v>
      </c>
      <c r="H209" s="2">
        <f t="shared" si="52"/>
        <v>0</v>
      </c>
      <c r="I209" s="2">
        <f t="shared" si="41"/>
        <v>0</v>
      </c>
      <c r="J209" s="2">
        <f t="shared" si="59"/>
        <v>0</v>
      </c>
      <c r="K209" s="2">
        <f t="shared" si="44"/>
        <v>0</v>
      </c>
      <c r="L209" s="2">
        <f t="shared" si="44"/>
        <v>0</v>
      </c>
      <c r="M209" s="2"/>
      <c r="N209" s="28">
        <f t="shared" si="60"/>
        <v>0</v>
      </c>
      <c r="O209" s="2">
        <f t="shared" si="53"/>
        <v>0</v>
      </c>
      <c r="P209" s="2">
        <f t="shared" si="54"/>
        <v>0</v>
      </c>
      <c r="R209">
        <f t="shared" si="55"/>
        <v>188</v>
      </c>
      <c r="S209" s="89">
        <f t="shared" si="45"/>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6"/>
        <v>8.6329917358796138E-3</v>
      </c>
      <c r="Y209" s="66">
        <f t="shared" si="46"/>
        <v>0</v>
      </c>
      <c r="Z209" s="72">
        <f t="shared" si="47"/>
        <v>0</v>
      </c>
      <c r="AA209" s="79">
        <f t="shared" si="48"/>
        <v>0</v>
      </c>
      <c r="AB209" s="81">
        <f t="shared" si="57"/>
        <v>0</v>
      </c>
      <c r="AD209" s="95">
        <f>locallinterp(R209,'BBG rates'!$N$10:$N$369,'BBG rates'!$P$10:$P$369)</f>
        <v>15.923211940114877</v>
      </c>
      <c r="AI209" s="185">
        <f t="shared" si="49"/>
        <v>188</v>
      </c>
      <c r="AJ209" s="127">
        <f>locallinterp(MIN(AI209,CAP_Senior*12),'BBG rates'!$X$24:$X$65,'BBG rates'!$Y$24:$Y$65)</f>
        <v>63.260484790625654</v>
      </c>
      <c r="AK209" s="127">
        <f>locallinterp(MIN(AI209,CAP_CB*12),'BBG rates'!$AA$25:$AA$40,'BBG rates'!$AC$25:$AC$40)</f>
        <v>11</v>
      </c>
      <c r="AL209" s="144">
        <f t="shared" si="50"/>
        <v>19.884282414406361</v>
      </c>
      <c r="AM209" s="142">
        <f>(SUMPRODUCT(AL209:AL$381,G209:G$381)+SUMPRODUCT(AL209:AL$381,H209:H$381))/12</f>
        <v>0</v>
      </c>
    </row>
    <row r="210" spans="1:39" x14ac:dyDescent="0.2">
      <c r="A210" s="7">
        <v>189</v>
      </c>
      <c r="B210" s="7">
        <v>94.5</v>
      </c>
      <c r="C210" s="7">
        <v>47.25</v>
      </c>
      <c r="D210" s="12">
        <f t="shared" si="42"/>
        <v>15.75</v>
      </c>
      <c r="E210" s="29">
        <f t="shared" si="61"/>
        <v>0</v>
      </c>
      <c r="F210" s="2">
        <f t="shared" si="43"/>
        <v>0</v>
      </c>
      <c r="G210" s="2">
        <f t="shared" si="51"/>
        <v>0</v>
      </c>
      <c r="H210" s="2">
        <f t="shared" si="52"/>
        <v>0</v>
      </c>
      <c r="I210" s="2">
        <f t="shared" si="41"/>
        <v>0</v>
      </c>
      <c r="J210" s="2">
        <f t="shared" si="59"/>
        <v>0</v>
      </c>
      <c r="K210" s="2">
        <f t="shared" si="44"/>
        <v>0</v>
      </c>
      <c r="L210" s="2">
        <f t="shared" si="44"/>
        <v>0</v>
      </c>
      <c r="M210" s="2"/>
      <c r="N210" s="28">
        <f t="shared" si="60"/>
        <v>0</v>
      </c>
      <c r="O210" s="2">
        <f t="shared" si="53"/>
        <v>0</v>
      </c>
      <c r="P210" s="2">
        <f t="shared" si="54"/>
        <v>0</v>
      </c>
      <c r="R210">
        <f t="shared" si="55"/>
        <v>189</v>
      </c>
      <c r="S210" s="89">
        <f t="shared" si="45"/>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6"/>
        <v>1.0274516143482515E-2</v>
      </c>
      <c r="Y210" s="66">
        <f t="shared" si="46"/>
        <v>0</v>
      </c>
      <c r="Z210" s="72">
        <f t="shared" si="47"/>
        <v>0</v>
      </c>
      <c r="AA210" s="79">
        <f t="shared" si="48"/>
        <v>0</v>
      </c>
      <c r="AB210" s="81">
        <f t="shared" si="57"/>
        <v>0</v>
      </c>
      <c r="AD210" s="95">
        <f>locallinterp(R210,'BBG rates'!$N$10:$N$369,'BBG rates'!$P$10:$P$369)</f>
        <v>16.006324362233926</v>
      </c>
      <c r="AI210" s="185">
        <f t="shared" si="49"/>
        <v>189</v>
      </c>
      <c r="AJ210" s="127">
        <f>locallinterp(MIN(AI210,CAP_Senior*12),'BBG rates'!$X$24:$X$65,'BBG rates'!$Y$24:$Y$65)</f>
        <v>63.362885910830599</v>
      </c>
      <c r="AK210" s="127">
        <f>locallinterp(MIN(AI210,CAP_CB*12),'BBG rates'!$AA$25:$AA$40,'BBG rates'!$AC$25:$AC$40)</f>
        <v>11</v>
      </c>
      <c r="AL210" s="144">
        <f t="shared" si="50"/>
        <v>19.9016906048412</v>
      </c>
      <c r="AM210" s="142">
        <f>(SUMPRODUCT(AL210:AL$381,G210:G$381)+SUMPRODUCT(AL210:AL$381,H210:H$381))/12</f>
        <v>0</v>
      </c>
    </row>
    <row r="211" spans="1:39" x14ac:dyDescent="0.2">
      <c r="A211" s="7">
        <v>190</v>
      </c>
      <c r="B211" s="7">
        <v>95</v>
      </c>
      <c r="C211" s="7">
        <v>47.5</v>
      </c>
      <c r="D211" s="12">
        <f t="shared" si="42"/>
        <v>15.833333333333334</v>
      </c>
      <c r="E211" s="29">
        <f t="shared" si="61"/>
        <v>0</v>
      </c>
      <c r="F211" s="2">
        <f t="shared" si="43"/>
        <v>0</v>
      </c>
      <c r="G211" s="2">
        <f t="shared" si="51"/>
        <v>0</v>
      </c>
      <c r="H211" s="2">
        <f t="shared" si="52"/>
        <v>0</v>
      </c>
      <c r="I211" s="2">
        <f t="shared" ref="I211:I274" si="62">SUM(F211:H211)</f>
        <v>0</v>
      </c>
      <c r="J211" s="2">
        <f t="shared" si="59"/>
        <v>0</v>
      </c>
      <c r="K211" s="2">
        <f t="shared" si="44"/>
        <v>0</v>
      </c>
      <c r="L211" s="2">
        <f t="shared" si="44"/>
        <v>0</v>
      </c>
      <c r="M211" s="2"/>
      <c r="N211" s="28">
        <f t="shared" si="60"/>
        <v>0</v>
      </c>
      <c r="O211" s="2">
        <f t="shared" si="53"/>
        <v>0</v>
      </c>
      <c r="P211" s="2">
        <f t="shared" si="54"/>
        <v>0</v>
      </c>
      <c r="R211">
        <f t="shared" si="55"/>
        <v>190</v>
      </c>
      <c r="S211" s="89">
        <f t="shared" si="45"/>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6"/>
        <v>1.1916015851110018E-2</v>
      </c>
      <c r="Y211" s="66">
        <f t="shared" si="46"/>
        <v>0</v>
      </c>
      <c r="Z211" s="72">
        <f t="shared" si="47"/>
        <v>0</v>
      </c>
      <c r="AA211" s="79">
        <f t="shared" si="48"/>
        <v>0</v>
      </c>
      <c r="AB211" s="81">
        <f t="shared" si="57"/>
        <v>0</v>
      </c>
      <c r="AD211" s="95">
        <f>locallinterp(R211,'BBG rates'!$N$10:$N$369,'BBG rates'!$P$10:$P$369)</f>
        <v>16.089406319572713</v>
      </c>
      <c r="AI211" s="185">
        <f t="shared" si="49"/>
        <v>190</v>
      </c>
      <c r="AJ211" s="127">
        <f>locallinterp(MIN(AI211,CAP_Senior*12),'BBG rates'!$X$24:$X$65,'BBG rates'!$Y$24:$Y$65)</f>
        <v>63.465287031035551</v>
      </c>
      <c r="AK211" s="127">
        <f>locallinterp(MIN(AI211,CAP_CB*12),'BBG rates'!$AA$25:$AA$40,'BBG rates'!$AC$25:$AC$40)</f>
        <v>11</v>
      </c>
      <c r="AL211" s="144">
        <f t="shared" si="50"/>
        <v>19.919098795276042</v>
      </c>
      <c r="AM211" s="142">
        <f>(SUMPRODUCT(AL211:AL$381,G211:G$381)+SUMPRODUCT(AL211:AL$381,H211:H$381))/12</f>
        <v>0</v>
      </c>
    </row>
    <row r="212" spans="1:39" x14ac:dyDescent="0.2">
      <c r="A212" s="7">
        <v>191</v>
      </c>
      <c r="B212" s="7">
        <v>95.5</v>
      </c>
      <c r="C212" s="7">
        <v>47.75</v>
      </c>
      <c r="D212" s="12">
        <f t="shared" si="42"/>
        <v>15.916666666666666</v>
      </c>
      <c r="E212" s="29">
        <f t="shared" si="61"/>
        <v>0</v>
      </c>
      <c r="F212" s="2">
        <f t="shared" si="43"/>
        <v>0</v>
      </c>
      <c r="G212" s="2">
        <f t="shared" si="51"/>
        <v>0</v>
      </c>
      <c r="H212" s="2">
        <f t="shared" si="52"/>
        <v>0</v>
      </c>
      <c r="I212" s="2">
        <f t="shared" si="62"/>
        <v>0</v>
      </c>
      <c r="J212" s="2">
        <f t="shared" si="59"/>
        <v>0</v>
      </c>
      <c r="K212" s="2">
        <f t="shared" si="44"/>
        <v>0</v>
      </c>
      <c r="L212" s="2">
        <f t="shared" si="44"/>
        <v>0</v>
      </c>
      <c r="M212" s="2"/>
      <c r="N212" s="28">
        <f t="shared" si="60"/>
        <v>0</v>
      </c>
      <c r="O212" s="2">
        <f t="shared" si="53"/>
        <v>0</v>
      </c>
      <c r="P212" s="2">
        <f t="shared" si="54"/>
        <v>0</v>
      </c>
      <c r="R212">
        <f t="shared" si="55"/>
        <v>191</v>
      </c>
      <c r="S212" s="89">
        <f t="shared" si="45"/>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6"/>
        <v>1.3557490859561483E-2</v>
      </c>
      <c r="Y212" s="66">
        <f t="shared" si="46"/>
        <v>0</v>
      </c>
      <c r="Z212" s="72">
        <f t="shared" si="47"/>
        <v>0</v>
      </c>
      <c r="AA212" s="79">
        <f t="shared" si="48"/>
        <v>0</v>
      </c>
      <c r="AB212" s="81">
        <f t="shared" si="57"/>
        <v>0</v>
      </c>
      <c r="AD212" s="95">
        <f>locallinterp(R212,'BBG rates'!$N$10:$N$369,'BBG rates'!$P$10:$P$369)</f>
        <v>16.172457921948205</v>
      </c>
      <c r="AI212" s="185">
        <f t="shared" si="49"/>
        <v>191</v>
      </c>
      <c r="AJ212" s="127">
        <f>locallinterp(MIN(AI212,CAP_Senior*12),'BBG rates'!$X$24:$X$65,'BBG rates'!$Y$24:$Y$65)</f>
        <v>63.567688151240496</v>
      </c>
      <c r="AK212" s="127">
        <f>locallinterp(MIN(AI212,CAP_CB*12),'BBG rates'!$AA$25:$AA$40,'BBG rates'!$AC$25:$AC$40)</f>
        <v>11</v>
      </c>
      <c r="AL212" s="144">
        <f t="shared" si="50"/>
        <v>19.936506985710885</v>
      </c>
      <c r="AM212" s="142">
        <f>(SUMPRODUCT(AL212:AL$381,G212:G$381)+SUMPRODUCT(AL212:AL$381,H212:H$381))/12</f>
        <v>0</v>
      </c>
    </row>
    <row r="213" spans="1:39" x14ac:dyDescent="0.2">
      <c r="A213" s="7">
        <v>192</v>
      </c>
      <c r="B213" s="7">
        <v>96</v>
      </c>
      <c r="C213" s="7">
        <v>48</v>
      </c>
      <c r="D213" s="12">
        <f t="shared" si="42"/>
        <v>16</v>
      </c>
      <c r="E213" s="29">
        <f t="shared" si="61"/>
        <v>0</v>
      </c>
      <c r="F213" s="2">
        <f t="shared" si="43"/>
        <v>0</v>
      </c>
      <c r="G213" s="2">
        <f t="shared" si="51"/>
        <v>0</v>
      </c>
      <c r="H213" s="2">
        <f t="shared" si="52"/>
        <v>0</v>
      </c>
      <c r="I213" s="2">
        <f t="shared" si="62"/>
        <v>0</v>
      </c>
      <c r="J213" s="2">
        <f t="shared" si="59"/>
        <v>0</v>
      </c>
      <c r="K213" s="2">
        <f t="shared" si="44"/>
        <v>0</v>
      </c>
      <c r="L213" s="2">
        <f t="shared" si="44"/>
        <v>0</v>
      </c>
      <c r="M213" s="2"/>
      <c r="N213" s="28">
        <f t="shared" si="60"/>
        <v>0</v>
      </c>
      <c r="O213" s="2">
        <f t="shared" si="53"/>
        <v>0</v>
      </c>
      <c r="P213" s="2">
        <f t="shared" si="54"/>
        <v>0</v>
      </c>
      <c r="R213">
        <f t="shared" si="55"/>
        <v>192</v>
      </c>
      <c r="S213" s="89">
        <f t="shared" si="45"/>
        <v>0</v>
      </c>
      <c r="T213" s="89">
        <f>IF(AND(S213=0,S212&gt;0),SUM($G213:$H$381),S213)</f>
        <v>0</v>
      </c>
      <c r="U213" s="82">
        <f>SUM(T213:T$381)</f>
        <v>0</v>
      </c>
      <c r="V213" s="68">
        <f>localspline(R213,'BBG rates'!$G$10:$G$27,'BBG rates'!$K$10:$K$27)</f>
        <v>0.99625636288722907</v>
      </c>
      <c r="W213" s="68">
        <f>locallinterp(R213,'BBG rates'!$G$10:$G$27,'BBG rates'!$J$10:$J$27)</f>
        <v>1.52E-2</v>
      </c>
      <c r="X213" s="56">
        <f t="shared" si="56"/>
        <v>1.5198941169369817E-2</v>
      </c>
      <c r="Y213" s="66">
        <f t="shared" si="46"/>
        <v>0</v>
      </c>
      <c r="Z213" s="72">
        <f t="shared" si="47"/>
        <v>0</v>
      </c>
      <c r="AA213" s="79">
        <f t="shared" si="48"/>
        <v>0</v>
      </c>
      <c r="AB213" s="81">
        <f t="shared" si="57"/>
        <v>0</v>
      </c>
      <c r="AD213" s="95">
        <f>locallinterp(R213,'BBG rates'!$N$10:$N$369,'BBG rates'!$P$10:$P$369)</f>
        <v>16.255479285522139</v>
      </c>
      <c r="AI213" s="185">
        <f t="shared" si="49"/>
        <v>192</v>
      </c>
      <c r="AJ213" s="127">
        <f>locallinterp(MIN(AI213,CAP_Senior*12),'BBG rates'!$X$24:$X$65,'BBG rates'!$Y$24:$Y$65)</f>
        <v>63.670089271445441</v>
      </c>
      <c r="AK213" s="127">
        <f>locallinterp(MIN(AI213,CAP_CB*12),'BBG rates'!$AA$25:$AA$40,'BBG rates'!$AC$25:$AC$40)</f>
        <v>11</v>
      </c>
      <c r="AL213" s="144">
        <f t="shared" si="50"/>
        <v>19.953915176145724</v>
      </c>
      <c r="AM213" s="142">
        <f>(SUMPRODUCT(AL213:AL$381,G213:G$381)+SUMPRODUCT(AL213:AL$381,H213:H$381))/12</f>
        <v>0</v>
      </c>
    </row>
    <row r="214" spans="1:39" x14ac:dyDescent="0.2">
      <c r="A214" s="7">
        <v>193</v>
      </c>
      <c r="B214" s="7">
        <v>96.5</v>
      </c>
      <c r="C214" s="7">
        <v>48.25</v>
      </c>
      <c r="D214" s="12">
        <f t="shared" ref="D214:D277" si="63">A214/12</f>
        <v>16.083333333333332</v>
      </c>
      <c r="E214" s="29">
        <f t="shared" si="61"/>
        <v>0</v>
      </c>
      <c r="F214" s="2">
        <f t="shared" ref="F214:F277" si="64">IF($A214&lt;=$I$8,-IPMT($G$11,1,$I$8-$A214+1,$E213),0)</f>
        <v>0</v>
      </c>
      <c r="G214" s="2">
        <f t="shared" si="51"/>
        <v>0</v>
      </c>
      <c r="H214" s="2">
        <f t="shared" si="52"/>
        <v>0</v>
      </c>
      <c r="I214" s="2">
        <f t="shared" si="62"/>
        <v>0</v>
      </c>
      <c r="J214" s="2">
        <f t="shared" si="59"/>
        <v>0</v>
      </c>
      <c r="K214" s="2">
        <f t="shared" ref="K214:L277" si="65">I214/(1+$F$12)^IF($I$7=1,$A214,IF($I$7=2,$B214,IF($I$7=4,$C214,$D214)))</f>
        <v>0</v>
      </c>
      <c r="L214" s="2">
        <f t="shared" si="65"/>
        <v>0</v>
      </c>
      <c r="M214" s="2"/>
      <c r="N214" s="28">
        <f t="shared" si="60"/>
        <v>0</v>
      </c>
      <c r="O214" s="2">
        <f t="shared" si="53"/>
        <v>0</v>
      </c>
      <c r="P214" s="2">
        <f t="shared" si="54"/>
        <v>0</v>
      </c>
      <c r="R214">
        <f t="shared" si="55"/>
        <v>193</v>
      </c>
      <c r="S214" s="89">
        <f t="shared" ref="S214:S277" si="66">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6"/>
        <v>1.6840366781867289E-2</v>
      </c>
      <c r="Y214" s="66">
        <f t="shared" ref="Y214:Y277" si="67">T214*X214%/12+Y215</f>
        <v>0</v>
      </c>
      <c r="Z214" s="72">
        <f t="shared" ref="Z214:Z277" si="68">IF(U214=0,0,Y214*1200/U214)</f>
        <v>0</v>
      </c>
      <c r="AA214" s="79">
        <f t="shared" ref="AA214:AA277" si="69">T214*$AA$17%/12+AA215</f>
        <v>0</v>
      </c>
      <c r="AB214" s="81">
        <f t="shared" si="57"/>
        <v>0</v>
      </c>
      <c r="AD214" s="95">
        <f>locallinterp(R214,'BBG rates'!$N$10:$N$369,'BBG rates'!$P$10:$P$369)</f>
        <v>16.338470517903893</v>
      </c>
      <c r="AI214" s="185">
        <f t="shared" ref="AI214:AI277" si="70">A214</f>
        <v>193</v>
      </c>
      <c r="AJ214" s="127">
        <f>locallinterp(MIN(AI214,CAP_Senior*12),'BBG rates'!$X$24:$X$65,'BBG rates'!$Y$24:$Y$65)</f>
        <v>63.766280338060852</v>
      </c>
      <c r="AK214" s="127">
        <f>locallinterp(MIN(AI214,CAP_CB*12),'BBG rates'!$AA$25:$AA$40,'BBG rates'!$AC$25:$AC$40)</f>
        <v>11</v>
      </c>
      <c r="AL214" s="144">
        <f t="shared" ref="AL214:AL277" si="71">SUMPRODUCT(AJ214:AK214,$AJ$19:$AK$19)</f>
        <v>19.970267657470345</v>
      </c>
      <c r="AM214" s="142">
        <f>(SUMPRODUCT(AL214:AL$381,G214:G$381)+SUMPRODUCT(AL214:AL$381,H214:H$381))/12</f>
        <v>0</v>
      </c>
    </row>
    <row r="215" spans="1:39" x14ac:dyDescent="0.2">
      <c r="A215" s="7">
        <v>194</v>
      </c>
      <c r="B215" s="7">
        <v>97</v>
      </c>
      <c r="C215" s="7">
        <v>48.5</v>
      </c>
      <c r="D215" s="12">
        <f t="shared" si="63"/>
        <v>16.166666666666668</v>
      </c>
      <c r="E215" s="29">
        <f t="shared" si="61"/>
        <v>0</v>
      </c>
      <c r="F215" s="2">
        <f t="shared" si="64"/>
        <v>0</v>
      </c>
      <c r="G215" s="2">
        <f t="shared" ref="G215:G278" si="72">IF($A215&lt;=$I$8,-PPMT($G$11,1,$I$8-$A215+1,$E214),0)</f>
        <v>0</v>
      </c>
      <c r="H215" s="2">
        <f t="shared" ref="H215:H278" si="73">IF($A215&lt;=$I$8,(E214-G215)*$G$13,0)</f>
        <v>0</v>
      </c>
      <c r="I215" s="2">
        <f t="shared" si="62"/>
        <v>0</v>
      </c>
      <c r="J215" s="2">
        <f t="shared" si="59"/>
        <v>0</v>
      </c>
      <c r="K215" s="2">
        <f t="shared" si="65"/>
        <v>0</v>
      </c>
      <c r="L215" s="2">
        <f t="shared" si="65"/>
        <v>0</v>
      </c>
      <c r="M215" s="2"/>
      <c r="N215" s="28">
        <f t="shared" si="60"/>
        <v>0</v>
      </c>
      <c r="O215" s="2">
        <f t="shared" ref="O215:O278" si="74">IF($A215&lt;=$I$8,-IPMT($G$11,1,$I$8-$A215+1,$N214),0)</f>
        <v>0</v>
      </c>
      <c r="P215" s="2">
        <f t="shared" ref="P215:P278" si="75">IF($A215&lt;=$I$8,-PPMT($G$11,1,$I$8-$A215+1,$N214),0)</f>
        <v>0</v>
      </c>
      <c r="R215">
        <f t="shared" ref="R215:R278" si="76">ROUND(D215*12,1)</f>
        <v>194</v>
      </c>
      <c r="S215" s="89">
        <f t="shared" si="66"/>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7">((1+W215%)^(1/12)-1)*1200</f>
        <v>1.8481767697586804E-2</v>
      </c>
      <c r="Y215" s="66">
        <f t="shared" si="67"/>
        <v>0</v>
      </c>
      <c r="Z215" s="72">
        <f t="shared" si="68"/>
        <v>0</v>
      </c>
      <c r="AA215" s="79">
        <f t="shared" si="69"/>
        <v>0</v>
      </c>
      <c r="AB215" s="81">
        <f t="shared" ref="AB215:AB278" si="78">IF(U215=0,0,AA215*1200/U215)</f>
        <v>0</v>
      </c>
      <c r="AD215" s="95">
        <f>locallinterp(R215,'BBG rates'!$N$10:$N$369,'BBG rates'!$P$10:$P$369)</f>
        <v>16.421431733049008</v>
      </c>
      <c r="AI215" s="185">
        <f t="shared" si="70"/>
        <v>194</v>
      </c>
      <c r="AJ215" s="127">
        <f>locallinterp(MIN(AI215,CAP_Senior*12),'BBG rates'!$X$24:$X$65,'BBG rates'!$Y$24:$Y$65)</f>
        <v>63.862471404676256</v>
      </c>
      <c r="AK215" s="127">
        <f>locallinterp(MIN(AI215,CAP_CB*12),'BBG rates'!$AA$25:$AA$40,'BBG rates'!$AC$25:$AC$40)</f>
        <v>11</v>
      </c>
      <c r="AL215" s="144">
        <f t="shared" si="71"/>
        <v>19.986620138794962</v>
      </c>
      <c r="AM215" s="142">
        <f>(SUMPRODUCT(AL215:AL$381,G215:G$381)+SUMPRODUCT(AL215:AL$381,H215:H$381))/12</f>
        <v>0</v>
      </c>
    </row>
    <row r="216" spans="1:39" x14ac:dyDescent="0.2">
      <c r="A216" s="7">
        <v>195</v>
      </c>
      <c r="B216" s="7">
        <v>97.5</v>
      </c>
      <c r="C216" s="7">
        <v>48.75</v>
      </c>
      <c r="D216" s="12">
        <f t="shared" si="63"/>
        <v>16.25</v>
      </c>
      <c r="E216" s="29">
        <f t="shared" si="61"/>
        <v>0</v>
      </c>
      <c r="F216" s="2">
        <f t="shared" si="64"/>
        <v>0</v>
      </c>
      <c r="G216" s="2">
        <f t="shared" si="72"/>
        <v>0</v>
      </c>
      <c r="H216" s="2">
        <f t="shared" si="73"/>
        <v>0</v>
      </c>
      <c r="I216" s="2">
        <f t="shared" si="62"/>
        <v>0</v>
      </c>
      <c r="J216" s="2">
        <f t="shared" ref="J216:J279" si="79">IF($I$7=1,I216*A216,IF($I$7=2,I216*B216,IF($I$7=4,I216*C216,I216*D216)))</f>
        <v>0</v>
      </c>
      <c r="K216" s="2">
        <f t="shared" si="65"/>
        <v>0</v>
      </c>
      <c r="L216" s="2">
        <f t="shared" si="65"/>
        <v>0</v>
      </c>
      <c r="M216" s="2"/>
      <c r="N216" s="28">
        <f t="shared" ref="N216:N279" si="80">IF($A216&lt;=$I$8,N215-P216,0)</f>
        <v>0</v>
      </c>
      <c r="O216" s="2">
        <f t="shared" si="74"/>
        <v>0</v>
      </c>
      <c r="P216" s="2">
        <f t="shared" si="75"/>
        <v>0</v>
      </c>
      <c r="R216">
        <f t="shared" si="76"/>
        <v>195</v>
      </c>
      <c r="S216" s="89">
        <f t="shared" si="66"/>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7"/>
        <v>2.012314391706127E-2</v>
      </c>
      <c r="Y216" s="66">
        <f t="shared" si="67"/>
        <v>0</v>
      </c>
      <c r="Z216" s="72">
        <f t="shared" si="68"/>
        <v>0</v>
      </c>
      <c r="AA216" s="79">
        <f t="shared" si="69"/>
        <v>0</v>
      </c>
      <c r="AB216" s="81">
        <f t="shared" si="78"/>
        <v>0</v>
      </c>
      <c r="AD216" s="95">
        <f>locallinterp(R216,'BBG rates'!$N$10:$N$369,'BBG rates'!$P$10:$P$369)</f>
        <v>16.504363046300263</v>
      </c>
      <c r="AI216" s="185">
        <f t="shared" si="70"/>
        <v>195</v>
      </c>
      <c r="AJ216" s="127">
        <f>locallinterp(MIN(AI216,CAP_Senior*12),'BBG rates'!$X$24:$X$65,'BBG rates'!$Y$24:$Y$65)</f>
        <v>63.958662471291667</v>
      </c>
      <c r="AK216" s="127">
        <f>locallinterp(MIN(AI216,CAP_CB*12),'BBG rates'!$AA$25:$AA$40,'BBG rates'!$AC$25:$AC$40)</f>
        <v>11</v>
      </c>
      <c r="AL216" s="144">
        <f t="shared" si="71"/>
        <v>20.002972620119586</v>
      </c>
      <c r="AM216" s="142">
        <f>(SUMPRODUCT(AL216:AL$381,G216:G$381)+SUMPRODUCT(AL216:AL$381,H216:H$381))/12</f>
        <v>0</v>
      </c>
    </row>
    <row r="217" spans="1:39" x14ac:dyDescent="0.2">
      <c r="A217" s="7">
        <v>196</v>
      </c>
      <c r="B217" s="7">
        <v>98</v>
      </c>
      <c r="C217" s="7">
        <v>49</v>
      </c>
      <c r="D217" s="12">
        <f t="shared" si="63"/>
        <v>16.333333333333332</v>
      </c>
      <c r="E217" s="29">
        <f t="shared" si="61"/>
        <v>0</v>
      </c>
      <c r="F217" s="2">
        <f t="shared" si="64"/>
        <v>0</v>
      </c>
      <c r="G217" s="2">
        <f t="shared" si="72"/>
        <v>0</v>
      </c>
      <c r="H217" s="2">
        <f t="shared" si="73"/>
        <v>0</v>
      </c>
      <c r="I217" s="2">
        <f t="shared" si="62"/>
        <v>0</v>
      </c>
      <c r="J217" s="2">
        <f t="shared" si="79"/>
        <v>0</v>
      </c>
      <c r="K217" s="2">
        <f t="shared" si="65"/>
        <v>0</v>
      </c>
      <c r="L217" s="2">
        <f t="shared" si="65"/>
        <v>0</v>
      </c>
      <c r="M217" s="2"/>
      <c r="N217" s="28">
        <f t="shared" si="80"/>
        <v>0</v>
      </c>
      <c r="O217" s="2">
        <f t="shared" si="74"/>
        <v>0</v>
      </c>
      <c r="P217" s="2">
        <f t="shared" si="75"/>
        <v>0</v>
      </c>
      <c r="R217">
        <f t="shared" si="76"/>
        <v>196</v>
      </c>
      <c r="S217" s="89">
        <f t="shared" si="66"/>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7"/>
        <v>2.1764495441356502E-2</v>
      </c>
      <c r="Y217" s="66">
        <f t="shared" si="67"/>
        <v>0</v>
      </c>
      <c r="Z217" s="72">
        <f t="shared" si="68"/>
        <v>0</v>
      </c>
      <c r="AA217" s="79">
        <f t="shared" si="69"/>
        <v>0</v>
      </c>
      <c r="AB217" s="81">
        <f t="shared" si="78"/>
        <v>0</v>
      </c>
      <c r="AD217" s="95">
        <f>locallinterp(R217,'BBG rates'!$N$10:$N$369,'BBG rates'!$P$10:$P$369)</f>
        <v>16.587264574379287</v>
      </c>
      <c r="AI217" s="185">
        <f t="shared" si="70"/>
        <v>196</v>
      </c>
      <c r="AJ217" s="127">
        <f>locallinterp(MIN(AI217,CAP_Senior*12),'BBG rates'!$X$24:$X$65,'BBG rates'!$Y$24:$Y$65)</f>
        <v>64.054853537907078</v>
      </c>
      <c r="AK217" s="127">
        <f>locallinterp(MIN(AI217,CAP_CB*12),'BBG rates'!$AA$25:$AA$40,'BBG rates'!$AC$25:$AC$40)</f>
        <v>11</v>
      </c>
      <c r="AL217" s="144">
        <f t="shared" si="71"/>
        <v>20.019325101444203</v>
      </c>
      <c r="AM217" s="142">
        <f>(SUMPRODUCT(AL217:AL$381,G217:G$381)+SUMPRODUCT(AL217:AL$381,H217:H$381))/12</f>
        <v>0</v>
      </c>
    </row>
    <row r="218" spans="1:39" x14ac:dyDescent="0.2">
      <c r="A218" s="7">
        <v>197</v>
      </c>
      <c r="B218" s="7">
        <v>98.5</v>
      </c>
      <c r="C218" s="7">
        <v>49.25</v>
      </c>
      <c r="D218" s="12">
        <f t="shared" si="63"/>
        <v>16.416666666666668</v>
      </c>
      <c r="E218" s="29">
        <f t="shared" si="61"/>
        <v>0</v>
      </c>
      <c r="F218" s="2">
        <f t="shared" si="64"/>
        <v>0</v>
      </c>
      <c r="G218" s="2">
        <f t="shared" si="72"/>
        <v>0</v>
      </c>
      <c r="H218" s="2">
        <f t="shared" si="73"/>
        <v>0</v>
      </c>
      <c r="I218" s="2">
        <f t="shared" si="62"/>
        <v>0</v>
      </c>
      <c r="J218" s="2">
        <f t="shared" si="79"/>
        <v>0</v>
      </c>
      <c r="K218" s="2">
        <f t="shared" si="65"/>
        <v>0</v>
      </c>
      <c r="L218" s="2">
        <f t="shared" si="65"/>
        <v>0</v>
      </c>
      <c r="M218" s="2"/>
      <c r="N218" s="28">
        <f t="shared" si="80"/>
        <v>0</v>
      </c>
      <c r="O218" s="2">
        <f t="shared" si="74"/>
        <v>0</v>
      </c>
      <c r="P218" s="2">
        <f t="shared" si="75"/>
        <v>0</v>
      </c>
      <c r="R218">
        <f t="shared" si="76"/>
        <v>197</v>
      </c>
      <c r="S218" s="89">
        <f t="shared" si="66"/>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7"/>
        <v>2.3405822271005405E-2</v>
      </c>
      <c r="Y218" s="66">
        <f t="shared" si="67"/>
        <v>0</v>
      </c>
      <c r="Z218" s="72">
        <f t="shared" si="68"/>
        <v>0</v>
      </c>
      <c r="AA218" s="79">
        <f t="shared" si="69"/>
        <v>0</v>
      </c>
      <c r="AB218" s="81">
        <f t="shared" si="78"/>
        <v>0</v>
      </c>
      <c r="AD218" s="95">
        <f>locallinterp(R218,'BBG rates'!$N$10:$N$369,'BBG rates'!$P$10:$P$369)</f>
        <v>16.670136435387583</v>
      </c>
      <c r="AI218" s="185">
        <f t="shared" si="70"/>
        <v>197</v>
      </c>
      <c r="AJ218" s="127">
        <f>locallinterp(MIN(AI218,CAP_Senior*12),'BBG rates'!$X$24:$X$65,'BBG rates'!$Y$24:$Y$65)</f>
        <v>64.151044604522482</v>
      </c>
      <c r="AK218" s="127">
        <f>locallinterp(MIN(AI218,CAP_CB*12),'BBG rates'!$AA$25:$AA$40,'BBG rates'!$AC$25:$AC$40)</f>
        <v>11</v>
      </c>
      <c r="AL218" s="144">
        <f t="shared" si="71"/>
        <v>20.03567758276882</v>
      </c>
      <c r="AM218" s="142">
        <f>(SUMPRODUCT(AL218:AL$381,G218:G$381)+SUMPRODUCT(AL218:AL$381,H218:H$381))/12</f>
        <v>0</v>
      </c>
    </row>
    <row r="219" spans="1:39" x14ac:dyDescent="0.2">
      <c r="A219" s="7">
        <v>198</v>
      </c>
      <c r="B219" s="7">
        <v>99</v>
      </c>
      <c r="C219" s="7">
        <v>49.5</v>
      </c>
      <c r="D219" s="12">
        <f t="shared" si="63"/>
        <v>16.5</v>
      </c>
      <c r="E219" s="29">
        <f t="shared" si="61"/>
        <v>0</v>
      </c>
      <c r="F219" s="2">
        <f t="shared" si="64"/>
        <v>0</v>
      </c>
      <c r="G219" s="2">
        <f t="shared" si="72"/>
        <v>0</v>
      </c>
      <c r="H219" s="2">
        <f t="shared" si="73"/>
        <v>0</v>
      </c>
      <c r="I219" s="2">
        <f t="shared" si="62"/>
        <v>0</v>
      </c>
      <c r="J219" s="2">
        <f t="shared" si="79"/>
        <v>0</v>
      </c>
      <c r="K219" s="2">
        <f t="shared" si="65"/>
        <v>0</v>
      </c>
      <c r="L219" s="2">
        <f t="shared" si="65"/>
        <v>0</v>
      </c>
      <c r="M219" s="2"/>
      <c r="N219" s="28">
        <f t="shared" si="80"/>
        <v>0</v>
      </c>
      <c r="O219" s="2">
        <f t="shared" si="74"/>
        <v>0</v>
      </c>
      <c r="P219" s="2">
        <f t="shared" si="75"/>
        <v>0</v>
      </c>
      <c r="R219">
        <f t="shared" si="76"/>
        <v>198</v>
      </c>
      <c r="S219" s="89">
        <f t="shared" si="66"/>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7"/>
        <v>2.5047124407073795E-2</v>
      </c>
      <c r="Y219" s="66">
        <f t="shared" si="67"/>
        <v>0</v>
      </c>
      <c r="Z219" s="72">
        <f t="shared" si="68"/>
        <v>0</v>
      </c>
      <c r="AA219" s="79">
        <f t="shared" si="69"/>
        <v>0</v>
      </c>
      <c r="AB219" s="81">
        <f t="shared" si="78"/>
        <v>0</v>
      </c>
      <c r="AD219" s="95">
        <f>locallinterp(R219,'BBG rates'!$N$10:$N$369,'BBG rates'!$P$10:$P$369)</f>
        <v>16.75297874881235</v>
      </c>
      <c r="AI219" s="185">
        <f t="shared" si="70"/>
        <v>198</v>
      </c>
      <c r="AJ219" s="127">
        <f>locallinterp(MIN(AI219,CAP_Senior*12),'BBG rates'!$X$24:$X$65,'BBG rates'!$Y$24:$Y$65)</f>
        <v>64.247235671137901</v>
      </c>
      <c r="AK219" s="127">
        <f>locallinterp(MIN(AI219,CAP_CB*12),'BBG rates'!$AA$25:$AA$40,'BBG rates'!$AC$25:$AC$40)</f>
        <v>11</v>
      </c>
      <c r="AL219" s="144">
        <f t="shared" si="71"/>
        <v>20.052030064093444</v>
      </c>
      <c r="AM219" s="142">
        <f>(SUMPRODUCT(AL219:AL$381,G219:G$381)+SUMPRODUCT(AL219:AL$381,H219:H$381))/12</f>
        <v>0</v>
      </c>
    </row>
    <row r="220" spans="1:39" x14ac:dyDescent="0.2">
      <c r="A220" s="7">
        <v>199</v>
      </c>
      <c r="B220" s="7">
        <v>99.5</v>
      </c>
      <c r="C220" s="7">
        <v>49.75</v>
      </c>
      <c r="D220" s="12">
        <f t="shared" si="63"/>
        <v>16.583333333333332</v>
      </c>
      <c r="E220" s="29">
        <f t="shared" si="61"/>
        <v>0</v>
      </c>
      <c r="F220" s="2">
        <f t="shared" si="64"/>
        <v>0</v>
      </c>
      <c r="G220" s="2">
        <f t="shared" si="72"/>
        <v>0</v>
      </c>
      <c r="H220" s="2">
        <f t="shared" si="73"/>
        <v>0</v>
      </c>
      <c r="I220" s="2">
        <f t="shared" si="62"/>
        <v>0</v>
      </c>
      <c r="J220" s="2">
        <f t="shared" si="79"/>
        <v>0</v>
      </c>
      <c r="K220" s="2">
        <f t="shared" si="65"/>
        <v>0</v>
      </c>
      <c r="L220" s="2">
        <f t="shared" si="65"/>
        <v>0</v>
      </c>
      <c r="M220" s="2"/>
      <c r="N220" s="28">
        <f t="shared" si="80"/>
        <v>0</v>
      </c>
      <c r="O220" s="2">
        <f t="shared" si="74"/>
        <v>0</v>
      </c>
      <c r="P220" s="2">
        <f t="shared" si="75"/>
        <v>0</v>
      </c>
      <c r="R220">
        <f t="shared" si="76"/>
        <v>199</v>
      </c>
      <c r="S220" s="89">
        <f t="shared" si="66"/>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7"/>
        <v>2.6688401850094579E-2</v>
      </c>
      <c r="Y220" s="66">
        <f t="shared" si="67"/>
        <v>0</v>
      </c>
      <c r="Z220" s="72">
        <f t="shared" si="68"/>
        <v>0</v>
      </c>
      <c r="AA220" s="79">
        <f t="shared" si="69"/>
        <v>0</v>
      </c>
      <c r="AB220" s="81">
        <f t="shared" si="78"/>
        <v>0</v>
      </c>
      <c r="AD220" s="95">
        <f>locallinterp(R220,'BBG rates'!$N$10:$N$369,'BBG rates'!$P$10:$P$369)</f>
        <v>16.835791640487468</v>
      </c>
      <c r="AI220" s="185">
        <f t="shared" si="70"/>
        <v>199</v>
      </c>
      <c r="AJ220" s="127">
        <f>locallinterp(MIN(AI220,CAP_Senior*12),'BBG rates'!$X$24:$X$65,'BBG rates'!$Y$24:$Y$65)</f>
        <v>64.343426737753305</v>
      </c>
      <c r="AK220" s="127">
        <f>locallinterp(MIN(AI220,CAP_CB*12),'BBG rates'!$AA$25:$AA$40,'BBG rates'!$AC$25:$AC$40)</f>
        <v>11</v>
      </c>
      <c r="AL220" s="144">
        <f t="shared" si="71"/>
        <v>20.068382545418061</v>
      </c>
      <c r="AM220" s="142">
        <f>(SUMPRODUCT(AL220:AL$381,G220:G$381)+SUMPRODUCT(AL220:AL$381,H220:H$381))/12</f>
        <v>0</v>
      </c>
    </row>
    <row r="221" spans="1:39" x14ac:dyDescent="0.2">
      <c r="A221" s="7">
        <v>200</v>
      </c>
      <c r="B221" s="7">
        <v>100</v>
      </c>
      <c r="C221" s="7">
        <v>50</v>
      </c>
      <c r="D221" s="12">
        <f t="shared" si="63"/>
        <v>16.666666666666668</v>
      </c>
      <c r="E221" s="29">
        <f t="shared" si="61"/>
        <v>0</v>
      </c>
      <c r="F221" s="2">
        <f t="shared" si="64"/>
        <v>0</v>
      </c>
      <c r="G221" s="2">
        <f t="shared" si="72"/>
        <v>0</v>
      </c>
      <c r="H221" s="2">
        <f t="shared" si="73"/>
        <v>0</v>
      </c>
      <c r="I221" s="2">
        <f t="shared" si="62"/>
        <v>0</v>
      </c>
      <c r="J221" s="2">
        <f t="shared" si="79"/>
        <v>0</v>
      </c>
      <c r="K221" s="2">
        <f t="shared" si="65"/>
        <v>0</v>
      </c>
      <c r="L221" s="2">
        <f t="shared" si="65"/>
        <v>0</v>
      </c>
      <c r="M221" s="2"/>
      <c r="N221" s="28">
        <f t="shared" si="80"/>
        <v>0</v>
      </c>
      <c r="O221" s="2">
        <f t="shared" si="74"/>
        <v>0</v>
      </c>
      <c r="P221" s="2">
        <f t="shared" si="75"/>
        <v>0</v>
      </c>
      <c r="R221">
        <f t="shared" si="76"/>
        <v>200</v>
      </c>
      <c r="S221" s="89">
        <f t="shared" si="66"/>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7"/>
        <v>2.8329654601133569E-2</v>
      </c>
      <c r="Y221" s="66">
        <f t="shared" si="67"/>
        <v>0</v>
      </c>
      <c r="Z221" s="72">
        <f t="shared" si="68"/>
        <v>0</v>
      </c>
      <c r="AA221" s="79">
        <f t="shared" si="69"/>
        <v>0</v>
      </c>
      <c r="AB221" s="81">
        <f t="shared" si="78"/>
        <v>0</v>
      </c>
      <c r="AD221" s="95">
        <f>locallinterp(R221,'BBG rates'!$N$10:$N$369,'BBG rates'!$P$10:$P$369)</f>
        <v>16.918575227694451</v>
      </c>
      <c r="AI221" s="185">
        <f t="shared" si="70"/>
        <v>200</v>
      </c>
      <c r="AJ221" s="127">
        <f>locallinterp(MIN(AI221,CAP_Senior*12),'BBG rates'!$X$24:$X$65,'BBG rates'!$Y$24:$Y$65)</f>
        <v>64.439617804368709</v>
      </c>
      <c r="AK221" s="127">
        <f>locallinterp(MIN(AI221,CAP_CB*12),'BBG rates'!$AA$25:$AA$40,'BBG rates'!$AC$25:$AC$40)</f>
        <v>11</v>
      </c>
      <c r="AL221" s="144">
        <f t="shared" si="71"/>
        <v>20.084735026742678</v>
      </c>
      <c r="AM221" s="142">
        <f>(SUMPRODUCT(AL221:AL$381,G221:G$381)+SUMPRODUCT(AL221:AL$381,H221:H$381))/12</f>
        <v>0</v>
      </c>
    </row>
    <row r="222" spans="1:39" x14ac:dyDescent="0.2">
      <c r="A222" s="7">
        <v>201</v>
      </c>
      <c r="B222" s="7">
        <v>100.5</v>
      </c>
      <c r="C222" s="7">
        <v>50.25</v>
      </c>
      <c r="D222" s="12">
        <f t="shared" si="63"/>
        <v>16.75</v>
      </c>
      <c r="E222" s="29">
        <f t="shared" si="61"/>
        <v>0</v>
      </c>
      <c r="F222" s="2">
        <f t="shared" si="64"/>
        <v>0</v>
      </c>
      <c r="G222" s="2">
        <f t="shared" si="72"/>
        <v>0</v>
      </c>
      <c r="H222" s="2">
        <f t="shared" si="73"/>
        <v>0</v>
      </c>
      <c r="I222" s="2">
        <f t="shared" si="62"/>
        <v>0</v>
      </c>
      <c r="J222" s="2">
        <f t="shared" si="79"/>
        <v>0</v>
      </c>
      <c r="K222" s="2">
        <f t="shared" si="65"/>
        <v>0</v>
      </c>
      <c r="L222" s="2">
        <f t="shared" si="65"/>
        <v>0</v>
      </c>
      <c r="M222" s="2"/>
      <c r="N222" s="28">
        <f t="shared" si="80"/>
        <v>0</v>
      </c>
      <c r="O222" s="2">
        <f t="shared" si="74"/>
        <v>0</v>
      </c>
      <c r="P222" s="2">
        <f t="shared" si="75"/>
        <v>0</v>
      </c>
      <c r="R222">
        <f t="shared" si="76"/>
        <v>201</v>
      </c>
      <c r="S222" s="89">
        <f t="shared" si="66"/>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7"/>
        <v>2.9970882660723674E-2</v>
      </c>
      <c r="Y222" s="66">
        <f t="shared" si="67"/>
        <v>0</v>
      </c>
      <c r="Z222" s="72">
        <f t="shared" si="68"/>
        <v>0</v>
      </c>
      <c r="AA222" s="79">
        <f t="shared" si="69"/>
        <v>0</v>
      </c>
      <c r="AB222" s="81">
        <f t="shared" si="78"/>
        <v>0</v>
      </c>
      <c r="AD222" s="95">
        <f>locallinterp(R222,'BBG rates'!$N$10:$N$369,'BBG rates'!$P$10:$P$369)</f>
        <v>17.001329634062678</v>
      </c>
      <c r="AI222" s="185">
        <f t="shared" si="70"/>
        <v>201</v>
      </c>
      <c r="AJ222" s="127">
        <f>locallinterp(MIN(AI222,CAP_Senior*12),'BBG rates'!$X$24:$X$65,'BBG rates'!$Y$24:$Y$65)</f>
        <v>64.535808870984127</v>
      </c>
      <c r="AK222" s="127">
        <f>locallinterp(MIN(AI222,CAP_CB*12),'BBG rates'!$AA$25:$AA$40,'BBG rates'!$AC$25:$AC$40)</f>
        <v>11</v>
      </c>
      <c r="AL222" s="144">
        <f t="shared" si="71"/>
        <v>20.101087508067302</v>
      </c>
      <c r="AM222" s="142">
        <f>(SUMPRODUCT(AL222:AL$381,G222:G$381)+SUMPRODUCT(AL222:AL$381,H222:H$381))/12</f>
        <v>0</v>
      </c>
    </row>
    <row r="223" spans="1:39" x14ac:dyDescent="0.2">
      <c r="A223" s="7">
        <v>202</v>
      </c>
      <c r="B223" s="7">
        <v>101</v>
      </c>
      <c r="C223" s="7">
        <v>50.5</v>
      </c>
      <c r="D223" s="12">
        <f t="shared" si="63"/>
        <v>16.833333333333332</v>
      </c>
      <c r="E223" s="29">
        <f t="shared" si="61"/>
        <v>0</v>
      </c>
      <c r="F223" s="2">
        <f t="shared" si="64"/>
        <v>0</v>
      </c>
      <c r="G223" s="2">
        <f t="shared" si="72"/>
        <v>0</v>
      </c>
      <c r="H223" s="2">
        <f t="shared" si="73"/>
        <v>0</v>
      </c>
      <c r="I223" s="2">
        <f t="shared" si="62"/>
        <v>0</v>
      </c>
      <c r="J223" s="2">
        <f t="shared" si="79"/>
        <v>0</v>
      </c>
      <c r="K223" s="2">
        <f t="shared" si="65"/>
        <v>0</v>
      </c>
      <c r="L223" s="2">
        <f t="shared" si="65"/>
        <v>0</v>
      </c>
      <c r="M223" s="2"/>
      <c r="N223" s="28">
        <f t="shared" si="80"/>
        <v>0</v>
      </c>
      <c r="O223" s="2">
        <f t="shared" si="74"/>
        <v>0</v>
      </c>
      <c r="P223" s="2">
        <f t="shared" si="75"/>
        <v>0</v>
      </c>
      <c r="R223">
        <f t="shared" si="76"/>
        <v>202</v>
      </c>
      <c r="S223" s="89">
        <f t="shared" si="66"/>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7"/>
        <v>3.1612086029397801E-2</v>
      </c>
      <c r="Y223" s="66">
        <f t="shared" si="67"/>
        <v>0</v>
      </c>
      <c r="Z223" s="72">
        <f t="shared" si="68"/>
        <v>0</v>
      </c>
      <c r="AA223" s="79">
        <f t="shared" si="69"/>
        <v>0</v>
      </c>
      <c r="AB223" s="81">
        <f t="shared" si="78"/>
        <v>0</v>
      </c>
      <c r="AD223" s="95">
        <f>locallinterp(R223,'BBG rates'!$N$10:$N$369,'BBG rates'!$P$10:$P$369)</f>
        <v>17.08405498460532</v>
      </c>
      <c r="AI223" s="185">
        <f t="shared" si="70"/>
        <v>202</v>
      </c>
      <c r="AJ223" s="127">
        <f>locallinterp(MIN(AI223,CAP_Senior*12),'BBG rates'!$X$24:$X$65,'BBG rates'!$Y$24:$Y$65)</f>
        <v>64.631999937599531</v>
      </c>
      <c r="AK223" s="127">
        <f>locallinterp(MIN(AI223,CAP_CB*12),'BBG rates'!$AA$25:$AA$40,'BBG rates'!$AC$25:$AC$40)</f>
        <v>11</v>
      </c>
      <c r="AL223" s="144">
        <f t="shared" si="71"/>
        <v>20.117439989391919</v>
      </c>
      <c r="AM223" s="142">
        <f>(SUMPRODUCT(AL223:AL$381,G223:G$381)+SUMPRODUCT(AL223:AL$381,H223:H$381))/12</f>
        <v>0</v>
      </c>
    </row>
    <row r="224" spans="1:39" x14ac:dyDescent="0.2">
      <c r="A224" s="7">
        <v>203</v>
      </c>
      <c r="B224" s="7">
        <v>101.5</v>
      </c>
      <c r="C224" s="7">
        <v>50.75</v>
      </c>
      <c r="D224" s="12">
        <f t="shared" si="63"/>
        <v>16.916666666666668</v>
      </c>
      <c r="E224" s="29">
        <f t="shared" si="61"/>
        <v>0</v>
      </c>
      <c r="F224" s="2">
        <f t="shared" si="64"/>
        <v>0</v>
      </c>
      <c r="G224" s="2">
        <f t="shared" si="72"/>
        <v>0</v>
      </c>
      <c r="H224" s="2">
        <f t="shared" si="73"/>
        <v>0</v>
      </c>
      <c r="I224" s="2">
        <f t="shared" si="62"/>
        <v>0</v>
      </c>
      <c r="J224" s="2">
        <f t="shared" si="79"/>
        <v>0</v>
      </c>
      <c r="K224" s="2">
        <f t="shared" si="65"/>
        <v>0</v>
      </c>
      <c r="L224" s="2">
        <f t="shared" si="65"/>
        <v>0</v>
      </c>
      <c r="M224" s="2"/>
      <c r="N224" s="28">
        <f t="shared" si="80"/>
        <v>0</v>
      </c>
      <c r="O224" s="2">
        <f t="shared" si="74"/>
        <v>0</v>
      </c>
      <c r="P224" s="2">
        <f t="shared" si="75"/>
        <v>0</v>
      </c>
      <c r="R224">
        <f t="shared" si="76"/>
        <v>203</v>
      </c>
      <c r="S224" s="89">
        <f t="shared" si="66"/>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7"/>
        <v>3.3253264708488217E-2</v>
      </c>
      <c r="Y224" s="66">
        <f t="shared" si="67"/>
        <v>0</v>
      </c>
      <c r="Z224" s="72">
        <f t="shared" si="68"/>
        <v>0</v>
      </c>
      <c r="AA224" s="79">
        <f t="shared" si="69"/>
        <v>0</v>
      </c>
      <c r="AB224" s="81">
        <f t="shared" si="78"/>
        <v>0</v>
      </c>
      <c r="AD224" s="95">
        <f>locallinterp(R224,'BBG rates'!$N$10:$N$369,'BBG rates'!$P$10:$P$369)</f>
        <v>17.166751410683197</v>
      </c>
      <c r="AI224" s="185">
        <f t="shared" si="70"/>
        <v>203</v>
      </c>
      <c r="AJ224" s="127">
        <f>locallinterp(MIN(AI224,CAP_Senior*12),'BBG rates'!$X$24:$X$65,'BBG rates'!$Y$24:$Y$65)</f>
        <v>64.728191004214949</v>
      </c>
      <c r="AK224" s="127">
        <f>locallinterp(MIN(AI224,CAP_CB*12),'BBG rates'!$AA$25:$AA$40,'BBG rates'!$AC$25:$AC$40)</f>
        <v>11</v>
      </c>
      <c r="AL224" s="144">
        <f t="shared" si="71"/>
        <v>20.133792470716543</v>
      </c>
      <c r="AM224" s="142">
        <f>(SUMPRODUCT(AL224:AL$381,G224:G$381)+SUMPRODUCT(AL224:AL$381,H224:H$381))/12</f>
        <v>0</v>
      </c>
    </row>
    <row r="225" spans="1:39" x14ac:dyDescent="0.2">
      <c r="A225" s="7">
        <v>204</v>
      </c>
      <c r="B225" s="7">
        <v>102</v>
      </c>
      <c r="C225" s="7">
        <v>51</v>
      </c>
      <c r="D225" s="12">
        <f t="shared" si="63"/>
        <v>17</v>
      </c>
      <c r="E225" s="29">
        <f t="shared" si="61"/>
        <v>0</v>
      </c>
      <c r="F225" s="2">
        <f t="shared" si="64"/>
        <v>0</v>
      </c>
      <c r="G225" s="2">
        <f t="shared" si="72"/>
        <v>0</v>
      </c>
      <c r="H225" s="2">
        <f t="shared" si="73"/>
        <v>0</v>
      </c>
      <c r="I225" s="2">
        <f t="shared" si="62"/>
        <v>0</v>
      </c>
      <c r="J225" s="2">
        <f t="shared" si="79"/>
        <v>0</v>
      </c>
      <c r="K225" s="2">
        <f t="shared" si="65"/>
        <v>0</v>
      </c>
      <c r="L225" s="2">
        <f t="shared" si="65"/>
        <v>0</v>
      </c>
      <c r="M225" s="2"/>
      <c r="N225" s="28">
        <f t="shared" si="80"/>
        <v>0</v>
      </c>
      <c r="O225" s="2">
        <f t="shared" si="74"/>
        <v>0</v>
      </c>
      <c r="P225" s="2">
        <f t="shared" si="75"/>
        <v>0</v>
      </c>
      <c r="R225">
        <f t="shared" si="76"/>
        <v>204</v>
      </c>
      <c r="S225" s="89">
        <f t="shared" si="66"/>
        <v>0</v>
      </c>
      <c r="T225" s="89">
        <f>IF(AND(S225=0,S224&gt;0),SUM($G225:$H$381),S225)</f>
        <v>0</v>
      </c>
      <c r="U225" s="82">
        <f>SUM(T225:T$381)</f>
        <v>0</v>
      </c>
      <c r="V225" s="68">
        <f>localspline(R225,'BBG rates'!$G$10:$G$27,'BBG rates'!$K$10:$K$27)</f>
        <v>0.99201149305868008</v>
      </c>
      <c r="W225" s="68">
        <f>locallinterp(R225,'BBG rates'!$G$10:$G$27,'BBG rates'!$J$10:$J$27)</f>
        <v>3.49E-2</v>
      </c>
      <c r="X225" s="56">
        <f t="shared" si="77"/>
        <v>3.4894418698527829E-2</v>
      </c>
      <c r="Y225" s="66">
        <f t="shared" si="67"/>
        <v>0</v>
      </c>
      <c r="Z225" s="72">
        <f t="shared" si="68"/>
        <v>0</v>
      </c>
      <c r="AA225" s="79">
        <f t="shared" si="69"/>
        <v>0</v>
      </c>
      <c r="AB225" s="81">
        <f t="shared" si="78"/>
        <v>0</v>
      </c>
      <c r="AD225" s="95">
        <f>locallinterp(R225,'BBG rates'!$N$10:$N$369,'BBG rates'!$P$10:$P$369)</f>
        <v>17.249419035104754</v>
      </c>
      <c r="AI225" s="185">
        <f t="shared" si="70"/>
        <v>204</v>
      </c>
      <c r="AJ225" s="127">
        <f>locallinterp(MIN(AI225,CAP_Senior*12),'BBG rates'!$X$24:$X$65,'BBG rates'!$Y$24:$Y$65)</f>
        <v>64.824382070830353</v>
      </c>
      <c r="AK225" s="127">
        <f>locallinterp(MIN(AI225,CAP_CB*12),'BBG rates'!$AA$25:$AA$40,'BBG rates'!$AC$25:$AC$40)</f>
        <v>11</v>
      </c>
      <c r="AL225" s="144">
        <f t="shared" si="71"/>
        <v>20.15014495204116</v>
      </c>
      <c r="AM225" s="142">
        <f>(SUMPRODUCT(AL225:AL$381,G225:G$381)+SUMPRODUCT(AL225:AL$381,H225:H$381))/12</f>
        <v>0</v>
      </c>
    </row>
    <row r="226" spans="1:39" x14ac:dyDescent="0.2">
      <c r="A226" s="7">
        <v>205</v>
      </c>
      <c r="B226" s="7">
        <v>102.5</v>
      </c>
      <c r="C226" s="7">
        <v>51.25</v>
      </c>
      <c r="D226" s="12">
        <f t="shared" si="63"/>
        <v>17.083333333333332</v>
      </c>
      <c r="E226" s="29">
        <f t="shared" si="61"/>
        <v>0</v>
      </c>
      <c r="F226" s="2">
        <f t="shared" si="64"/>
        <v>0</v>
      </c>
      <c r="G226" s="2">
        <f t="shared" si="72"/>
        <v>0</v>
      </c>
      <c r="H226" s="2">
        <f t="shared" si="73"/>
        <v>0</v>
      </c>
      <c r="I226" s="2">
        <f t="shared" si="62"/>
        <v>0</v>
      </c>
      <c r="J226" s="2">
        <f t="shared" si="79"/>
        <v>0</v>
      </c>
      <c r="K226" s="2">
        <f t="shared" si="65"/>
        <v>0</v>
      </c>
      <c r="L226" s="2">
        <f t="shared" si="65"/>
        <v>0</v>
      </c>
      <c r="M226" s="2"/>
      <c r="N226" s="28">
        <f t="shared" si="80"/>
        <v>0</v>
      </c>
      <c r="O226" s="2">
        <f t="shared" si="74"/>
        <v>0</v>
      </c>
      <c r="P226" s="2">
        <f t="shared" si="75"/>
        <v>0</v>
      </c>
      <c r="R226">
        <f t="shared" si="76"/>
        <v>205</v>
      </c>
      <c r="S226" s="89">
        <f t="shared" si="66"/>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7"/>
        <v>3.6535548000315998E-2</v>
      </c>
      <c r="Y226" s="66">
        <f t="shared" si="67"/>
        <v>0</v>
      </c>
      <c r="Z226" s="72">
        <f t="shared" si="68"/>
        <v>0</v>
      </c>
      <c r="AA226" s="79">
        <f t="shared" si="69"/>
        <v>0</v>
      </c>
      <c r="AB226" s="81">
        <f t="shared" si="78"/>
        <v>0</v>
      </c>
      <c r="AD226" s="95">
        <f>locallinterp(R226,'BBG rates'!$N$10:$N$369,'BBG rates'!$P$10:$P$369)</f>
        <v>17.332057987027156</v>
      </c>
      <c r="AI226" s="185">
        <f t="shared" si="70"/>
        <v>205</v>
      </c>
      <c r="AJ226" s="127">
        <f>locallinterp(MIN(AI226,CAP_Senior*12),'BBG rates'!$X$24:$X$65,'BBG rates'!$Y$24:$Y$65)</f>
        <v>64.915073420789739</v>
      </c>
      <c r="AK226" s="127">
        <f>locallinterp(MIN(AI226,CAP_CB*12),'BBG rates'!$AA$25:$AA$40,'BBG rates'!$AC$25:$AC$40)</f>
        <v>11</v>
      </c>
      <c r="AL226" s="144">
        <f t="shared" si="71"/>
        <v>20.165562481534256</v>
      </c>
      <c r="AM226" s="142">
        <f>(SUMPRODUCT(AL226:AL$381,G226:G$381)+SUMPRODUCT(AL226:AL$381,H226:H$381))/12</f>
        <v>0</v>
      </c>
    </row>
    <row r="227" spans="1:39" x14ac:dyDescent="0.2">
      <c r="A227" s="7">
        <v>206</v>
      </c>
      <c r="B227" s="7">
        <v>103</v>
      </c>
      <c r="C227" s="7">
        <v>51.5</v>
      </c>
      <c r="D227" s="12">
        <f t="shared" si="63"/>
        <v>17.166666666666668</v>
      </c>
      <c r="E227" s="29">
        <f t="shared" si="61"/>
        <v>0</v>
      </c>
      <c r="F227" s="2">
        <f t="shared" si="64"/>
        <v>0</v>
      </c>
      <c r="G227" s="2">
        <f t="shared" si="72"/>
        <v>0</v>
      </c>
      <c r="H227" s="2">
        <f t="shared" si="73"/>
        <v>0</v>
      </c>
      <c r="I227" s="2">
        <f t="shared" si="62"/>
        <v>0</v>
      </c>
      <c r="J227" s="2">
        <f t="shared" si="79"/>
        <v>0</v>
      </c>
      <c r="K227" s="2">
        <f t="shared" si="65"/>
        <v>0</v>
      </c>
      <c r="L227" s="2">
        <f t="shared" si="65"/>
        <v>0</v>
      </c>
      <c r="M227" s="2"/>
      <c r="N227" s="28">
        <f t="shared" si="80"/>
        <v>0</v>
      </c>
      <c r="O227" s="2">
        <f t="shared" si="74"/>
        <v>0</v>
      </c>
      <c r="P227" s="2">
        <f t="shared" si="75"/>
        <v>0</v>
      </c>
      <c r="R227">
        <f t="shared" si="76"/>
        <v>206</v>
      </c>
      <c r="S227" s="89">
        <f t="shared" si="66"/>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7"/>
        <v>3.8176652614652085E-2</v>
      </c>
      <c r="Y227" s="66">
        <f t="shared" si="67"/>
        <v>0</v>
      </c>
      <c r="Z227" s="72">
        <f t="shared" si="68"/>
        <v>0</v>
      </c>
      <c r="AA227" s="79">
        <f t="shared" si="69"/>
        <v>0</v>
      </c>
      <c r="AB227" s="81">
        <f t="shared" si="78"/>
        <v>0</v>
      </c>
      <c r="AD227" s="95">
        <f>locallinterp(R227,'BBG rates'!$N$10:$N$369,'BBG rates'!$P$10:$P$369)</f>
        <v>17.41466839698964</v>
      </c>
      <c r="AI227" s="185">
        <f t="shared" si="70"/>
        <v>206</v>
      </c>
      <c r="AJ227" s="127">
        <f>locallinterp(MIN(AI227,CAP_Senior*12),'BBG rates'!$X$24:$X$65,'BBG rates'!$Y$24:$Y$65)</f>
        <v>65.005764770749124</v>
      </c>
      <c r="AK227" s="127">
        <f>locallinterp(MIN(AI227,CAP_CB*12),'BBG rates'!$AA$25:$AA$40,'BBG rates'!$AC$25:$AC$40)</f>
        <v>11</v>
      </c>
      <c r="AL227" s="144">
        <f t="shared" si="71"/>
        <v>20.180980011027351</v>
      </c>
      <c r="AM227" s="142">
        <f>(SUMPRODUCT(AL227:AL$381,G227:G$381)+SUMPRODUCT(AL227:AL$381,H227:H$381))/12</f>
        <v>0</v>
      </c>
    </row>
    <row r="228" spans="1:39" x14ac:dyDescent="0.2">
      <c r="A228" s="7">
        <v>207</v>
      </c>
      <c r="B228" s="7">
        <v>103.5</v>
      </c>
      <c r="C228" s="7">
        <v>51.75</v>
      </c>
      <c r="D228" s="12">
        <f t="shared" si="63"/>
        <v>17.25</v>
      </c>
      <c r="E228" s="29">
        <f t="shared" si="61"/>
        <v>0</v>
      </c>
      <c r="F228" s="2">
        <f t="shared" si="64"/>
        <v>0</v>
      </c>
      <c r="G228" s="2">
        <f t="shared" si="72"/>
        <v>0</v>
      </c>
      <c r="H228" s="2">
        <f t="shared" si="73"/>
        <v>0</v>
      </c>
      <c r="I228" s="2">
        <f t="shared" si="62"/>
        <v>0</v>
      </c>
      <c r="J228" s="2">
        <f t="shared" si="79"/>
        <v>0</v>
      </c>
      <c r="K228" s="2">
        <f t="shared" si="65"/>
        <v>0</v>
      </c>
      <c r="L228" s="2">
        <f t="shared" si="65"/>
        <v>0</v>
      </c>
      <c r="M228" s="2"/>
      <c r="N228" s="28">
        <f t="shared" si="80"/>
        <v>0</v>
      </c>
      <c r="O228" s="2">
        <f t="shared" si="74"/>
        <v>0</v>
      </c>
      <c r="P228" s="2">
        <f t="shared" si="75"/>
        <v>0</v>
      </c>
      <c r="R228">
        <f t="shared" si="76"/>
        <v>207</v>
      </c>
      <c r="S228" s="89">
        <f t="shared" si="66"/>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7"/>
        <v>3.9817732542068995E-2</v>
      </c>
      <c r="Y228" s="66">
        <f t="shared" si="67"/>
        <v>0</v>
      </c>
      <c r="Z228" s="72">
        <f t="shared" si="68"/>
        <v>0</v>
      </c>
      <c r="AA228" s="79">
        <f t="shared" si="69"/>
        <v>0</v>
      </c>
      <c r="AB228" s="81">
        <f t="shared" si="78"/>
        <v>0</v>
      </c>
      <c r="AD228" s="95">
        <f>locallinterp(R228,'BBG rates'!$N$10:$N$369,'BBG rates'!$P$10:$P$369)</f>
        <v>17.49725040187996</v>
      </c>
      <c r="AI228" s="185">
        <f t="shared" si="70"/>
        <v>207</v>
      </c>
      <c r="AJ228" s="127">
        <f>locallinterp(MIN(AI228,CAP_Senior*12),'BBG rates'!$X$24:$X$65,'BBG rates'!$Y$24:$Y$65)</f>
        <v>65.09645612070851</v>
      </c>
      <c r="AK228" s="127">
        <f>locallinterp(MIN(AI228,CAP_CB*12),'BBG rates'!$AA$25:$AA$40,'BBG rates'!$AC$25:$AC$40)</f>
        <v>11</v>
      </c>
      <c r="AL228" s="144">
        <f t="shared" si="71"/>
        <v>20.196397540520447</v>
      </c>
      <c r="AM228" s="142">
        <f>(SUMPRODUCT(AL228:AL$381,G228:G$381)+SUMPRODUCT(AL228:AL$381,H228:H$381))/12</f>
        <v>0</v>
      </c>
    </row>
    <row r="229" spans="1:39" x14ac:dyDescent="0.2">
      <c r="A229" s="7">
        <v>208</v>
      </c>
      <c r="B229" s="7">
        <v>104</v>
      </c>
      <c r="C229" s="7">
        <v>52</v>
      </c>
      <c r="D229" s="12">
        <f t="shared" si="63"/>
        <v>17.333333333333332</v>
      </c>
      <c r="E229" s="29">
        <f t="shared" si="61"/>
        <v>0</v>
      </c>
      <c r="F229" s="2">
        <f t="shared" si="64"/>
        <v>0</v>
      </c>
      <c r="G229" s="2">
        <f t="shared" si="72"/>
        <v>0</v>
      </c>
      <c r="H229" s="2">
        <f t="shared" si="73"/>
        <v>0</v>
      </c>
      <c r="I229" s="2">
        <f t="shared" si="62"/>
        <v>0</v>
      </c>
      <c r="J229" s="2">
        <f t="shared" si="79"/>
        <v>0</v>
      </c>
      <c r="K229" s="2">
        <f t="shared" si="65"/>
        <v>0</v>
      </c>
      <c r="L229" s="2">
        <f t="shared" si="65"/>
        <v>0</v>
      </c>
      <c r="M229" s="2"/>
      <c r="N229" s="28">
        <f t="shared" si="80"/>
        <v>0</v>
      </c>
      <c r="O229" s="2">
        <f t="shared" si="74"/>
        <v>0</v>
      </c>
      <c r="P229" s="2">
        <f t="shared" si="75"/>
        <v>0</v>
      </c>
      <c r="R229">
        <f t="shared" si="76"/>
        <v>208</v>
      </c>
      <c r="S229" s="89">
        <f t="shared" si="66"/>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7"/>
        <v>4.1458787783632545E-2</v>
      </c>
      <c r="Y229" s="66">
        <f t="shared" si="67"/>
        <v>0</v>
      </c>
      <c r="Z229" s="72">
        <f t="shared" si="68"/>
        <v>0</v>
      </c>
      <c r="AA229" s="79">
        <f t="shared" si="69"/>
        <v>0</v>
      </c>
      <c r="AB229" s="81">
        <f t="shared" si="78"/>
        <v>0</v>
      </c>
      <c r="AD229" s="95">
        <f>locallinterp(R229,'BBG rates'!$N$10:$N$369,'BBG rates'!$P$10:$P$369)</f>
        <v>17.579804130033498</v>
      </c>
      <c r="AI229" s="185">
        <f t="shared" si="70"/>
        <v>208</v>
      </c>
      <c r="AJ229" s="127">
        <f>locallinterp(MIN(AI229,CAP_Senior*12),'BBG rates'!$X$24:$X$65,'BBG rates'!$Y$24:$Y$65)</f>
        <v>65.187147470667895</v>
      </c>
      <c r="AK229" s="127">
        <f>locallinterp(MIN(AI229,CAP_CB*12),'BBG rates'!$AA$25:$AA$40,'BBG rates'!$AC$25:$AC$40)</f>
        <v>11</v>
      </c>
      <c r="AL229" s="144">
        <f t="shared" si="71"/>
        <v>20.211815070013543</v>
      </c>
      <c r="AM229" s="142">
        <f>(SUMPRODUCT(AL229:AL$381,G229:G$381)+SUMPRODUCT(AL229:AL$381,H229:H$381))/12</f>
        <v>0</v>
      </c>
    </row>
    <row r="230" spans="1:39" x14ac:dyDescent="0.2">
      <c r="A230" s="7">
        <v>209</v>
      </c>
      <c r="B230" s="7">
        <v>104.5</v>
      </c>
      <c r="C230" s="7">
        <v>52.25</v>
      </c>
      <c r="D230" s="12">
        <f t="shared" si="63"/>
        <v>17.416666666666668</v>
      </c>
      <c r="E230" s="29">
        <f t="shared" si="61"/>
        <v>0</v>
      </c>
      <c r="F230" s="2">
        <f t="shared" si="64"/>
        <v>0</v>
      </c>
      <c r="G230" s="2">
        <f t="shared" si="72"/>
        <v>0</v>
      </c>
      <c r="H230" s="2">
        <f t="shared" si="73"/>
        <v>0</v>
      </c>
      <c r="I230" s="2">
        <f t="shared" si="62"/>
        <v>0</v>
      </c>
      <c r="J230" s="2">
        <f t="shared" si="79"/>
        <v>0</v>
      </c>
      <c r="K230" s="2">
        <f t="shared" si="65"/>
        <v>0</v>
      </c>
      <c r="L230" s="2">
        <f t="shared" si="65"/>
        <v>0</v>
      </c>
      <c r="M230" s="2"/>
      <c r="N230" s="28">
        <f t="shared" si="80"/>
        <v>0</v>
      </c>
      <c r="O230" s="2">
        <f t="shared" si="74"/>
        <v>0</v>
      </c>
      <c r="P230" s="2">
        <f t="shared" si="75"/>
        <v>0</v>
      </c>
      <c r="R230">
        <f t="shared" si="76"/>
        <v>209</v>
      </c>
      <c r="S230" s="89">
        <f t="shared" si="66"/>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7"/>
        <v>4.309981833987564E-2</v>
      </c>
      <c r="Y230" s="66">
        <f t="shared" si="67"/>
        <v>0</v>
      </c>
      <c r="Z230" s="72">
        <f t="shared" si="68"/>
        <v>0</v>
      </c>
      <c r="AA230" s="79">
        <f t="shared" si="69"/>
        <v>0</v>
      </c>
      <c r="AB230" s="81">
        <f t="shared" si="78"/>
        <v>0</v>
      </c>
      <c r="AD230" s="95">
        <f>locallinterp(R230,'BBG rates'!$N$10:$N$369,'BBG rates'!$P$10:$P$369)</f>
        <v>17.662329716135112</v>
      </c>
      <c r="AI230" s="185">
        <f t="shared" si="70"/>
        <v>209</v>
      </c>
      <c r="AJ230" s="127">
        <f>locallinterp(MIN(AI230,CAP_Senior*12),'BBG rates'!$X$24:$X$65,'BBG rates'!$Y$24:$Y$65)</f>
        <v>65.277838820627281</v>
      </c>
      <c r="AK230" s="127">
        <f>locallinterp(MIN(AI230,CAP_CB*12),'BBG rates'!$AA$25:$AA$40,'BBG rates'!$AC$25:$AC$40)</f>
        <v>11</v>
      </c>
      <c r="AL230" s="144">
        <f t="shared" si="71"/>
        <v>20.227232599506635</v>
      </c>
      <c r="AM230" s="142">
        <f>(SUMPRODUCT(AL230:AL$381,G230:G$381)+SUMPRODUCT(AL230:AL$381,H230:H$381))/12</f>
        <v>0</v>
      </c>
    </row>
    <row r="231" spans="1:39" x14ac:dyDescent="0.2">
      <c r="A231" s="7">
        <v>210</v>
      </c>
      <c r="B231" s="7">
        <v>105</v>
      </c>
      <c r="C231" s="7">
        <v>52.5</v>
      </c>
      <c r="D231" s="12">
        <f t="shared" si="63"/>
        <v>17.5</v>
      </c>
      <c r="E231" s="29">
        <f t="shared" si="61"/>
        <v>0</v>
      </c>
      <c r="F231" s="2">
        <f t="shared" si="64"/>
        <v>0</v>
      </c>
      <c r="G231" s="2">
        <f t="shared" si="72"/>
        <v>0</v>
      </c>
      <c r="H231" s="2">
        <f t="shared" si="73"/>
        <v>0</v>
      </c>
      <c r="I231" s="2">
        <f t="shared" si="62"/>
        <v>0</v>
      </c>
      <c r="J231" s="2">
        <f t="shared" si="79"/>
        <v>0</v>
      </c>
      <c r="K231" s="2">
        <f t="shared" si="65"/>
        <v>0</v>
      </c>
      <c r="L231" s="2">
        <f t="shared" si="65"/>
        <v>0</v>
      </c>
      <c r="M231" s="2"/>
      <c r="N231" s="28">
        <f t="shared" si="80"/>
        <v>0</v>
      </c>
      <c r="O231" s="2">
        <f t="shared" si="74"/>
        <v>0</v>
      </c>
      <c r="P231" s="2">
        <f t="shared" si="75"/>
        <v>0</v>
      </c>
      <c r="R231">
        <f t="shared" si="76"/>
        <v>210</v>
      </c>
      <c r="S231" s="89">
        <f t="shared" si="66"/>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7"/>
        <v>4.4740824211864094E-2</v>
      </c>
      <c r="Y231" s="66">
        <f t="shared" si="67"/>
        <v>0</v>
      </c>
      <c r="Z231" s="72">
        <f t="shared" si="68"/>
        <v>0</v>
      </c>
      <c r="AA231" s="79">
        <f t="shared" si="69"/>
        <v>0</v>
      </c>
      <c r="AB231" s="81">
        <f t="shared" si="78"/>
        <v>0</v>
      </c>
      <c r="AD231" s="95">
        <f>locallinterp(R231,'BBG rates'!$N$10:$N$369,'BBG rates'!$P$10:$P$369)</f>
        <v>17.744827296250197</v>
      </c>
      <c r="AI231" s="185">
        <f t="shared" si="70"/>
        <v>210</v>
      </c>
      <c r="AJ231" s="127">
        <f>locallinterp(MIN(AI231,CAP_Senior*12),'BBG rates'!$X$24:$X$65,'BBG rates'!$Y$24:$Y$65)</f>
        <v>65.368530170586666</v>
      </c>
      <c r="AK231" s="127">
        <f>locallinterp(MIN(AI231,CAP_CB*12),'BBG rates'!$AA$25:$AA$40,'BBG rates'!$AC$25:$AC$40)</f>
        <v>11</v>
      </c>
      <c r="AL231" s="144">
        <f t="shared" si="71"/>
        <v>20.242650128999735</v>
      </c>
      <c r="AM231" s="142">
        <f>(SUMPRODUCT(AL231:AL$381,G231:G$381)+SUMPRODUCT(AL231:AL$381,H231:H$381))/12</f>
        <v>0</v>
      </c>
    </row>
    <row r="232" spans="1:39" x14ac:dyDescent="0.2">
      <c r="A232" s="7">
        <v>211</v>
      </c>
      <c r="B232" s="7">
        <v>105.5</v>
      </c>
      <c r="C232" s="7">
        <v>52.75</v>
      </c>
      <c r="D232" s="12">
        <f t="shared" si="63"/>
        <v>17.583333333333332</v>
      </c>
      <c r="E232" s="29">
        <f t="shared" si="61"/>
        <v>0</v>
      </c>
      <c r="F232" s="2">
        <f t="shared" si="64"/>
        <v>0</v>
      </c>
      <c r="G232" s="2">
        <f t="shared" si="72"/>
        <v>0</v>
      </c>
      <c r="H232" s="2">
        <f t="shared" si="73"/>
        <v>0</v>
      </c>
      <c r="I232" s="2">
        <f t="shared" si="62"/>
        <v>0</v>
      </c>
      <c r="J232" s="2">
        <f t="shared" si="79"/>
        <v>0</v>
      </c>
      <c r="K232" s="2">
        <f t="shared" si="65"/>
        <v>0</v>
      </c>
      <c r="L232" s="2">
        <f t="shared" si="65"/>
        <v>0</v>
      </c>
      <c r="M232" s="2"/>
      <c r="N232" s="28">
        <f t="shared" si="80"/>
        <v>0</v>
      </c>
      <c r="O232" s="2">
        <f t="shared" si="74"/>
        <v>0</v>
      </c>
      <c r="P232" s="2">
        <f t="shared" si="75"/>
        <v>0</v>
      </c>
      <c r="R232">
        <f t="shared" si="76"/>
        <v>211</v>
      </c>
      <c r="S232" s="89">
        <f t="shared" si="66"/>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7"/>
        <v>4.6381805400130816E-2</v>
      </c>
      <c r="Y232" s="66">
        <f t="shared" si="67"/>
        <v>0</v>
      </c>
      <c r="Z232" s="72">
        <f t="shared" si="68"/>
        <v>0</v>
      </c>
      <c r="AA232" s="79">
        <f t="shared" si="69"/>
        <v>0</v>
      </c>
      <c r="AB232" s="81">
        <f t="shared" si="78"/>
        <v>0</v>
      </c>
      <c r="AD232" s="95">
        <f>locallinterp(R232,'BBG rates'!$N$10:$N$369,'BBG rates'!$P$10:$P$369)</f>
        <v>17.8272970078269</v>
      </c>
      <c r="AI232" s="185">
        <f t="shared" si="70"/>
        <v>211</v>
      </c>
      <c r="AJ232" s="127">
        <f>locallinterp(MIN(AI232,CAP_Senior*12),'BBG rates'!$X$24:$X$65,'BBG rates'!$Y$24:$Y$65)</f>
        <v>65.459221520546052</v>
      </c>
      <c r="AK232" s="127">
        <f>locallinterp(MIN(AI232,CAP_CB*12),'BBG rates'!$AA$25:$AA$40,'BBG rates'!$AC$25:$AC$40)</f>
        <v>11</v>
      </c>
      <c r="AL232" s="144">
        <f t="shared" si="71"/>
        <v>20.258067658492827</v>
      </c>
      <c r="AM232" s="142">
        <f>(SUMPRODUCT(AL232:AL$381,G232:G$381)+SUMPRODUCT(AL232:AL$381,H232:H$381))/12</f>
        <v>0</v>
      </c>
    </row>
    <row r="233" spans="1:39" x14ac:dyDescent="0.2">
      <c r="A233" s="7">
        <v>212</v>
      </c>
      <c r="B233" s="7">
        <v>106</v>
      </c>
      <c r="C233" s="7">
        <v>53</v>
      </c>
      <c r="D233" s="12">
        <f t="shared" si="63"/>
        <v>17.666666666666668</v>
      </c>
      <c r="E233" s="29">
        <f t="shared" si="61"/>
        <v>0</v>
      </c>
      <c r="F233" s="2">
        <f t="shared" si="64"/>
        <v>0</v>
      </c>
      <c r="G233" s="2">
        <f t="shared" si="72"/>
        <v>0</v>
      </c>
      <c r="H233" s="2">
        <f t="shared" si="73"/>
        <v>0</v>
      </c>
      <c r="I233" s="2">
        <f t="shared" si="62"/>
        <v>0</v>
      </c>
      <c r="J233" s="2">
        <f t="shared" si="79"/>
        <v>0</v>
      </c>
      <c r="K233" s="2">
        <f t="shared" si="65"/>
        <v>0</v>
      </c>
      <c r="L233" s="2">
        <f t="shared" si="65"/>
        <v>0</v>
      </c>
      <c r="M233" s="2"/>
      <c r="N233" s="28">
        <f t="shared" si="80"/>
        <v>0</v>
      </c>
      <c r="O233" s="2">
        <f t="shared" si="74"/>
        <v>0</v>
      </c>
      <c r="P233" s="2">
        <f t="shared" si="75"/>
        <v>0</v>
      </c>
      <c r="R233">
        <f t="shared" si="76"/>
        <v>212</v>
      </c>
      <c r="S233" s="89">
        <f t="shared" si="66"/>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7"/>
        <v>4.8022761905475164E-2</v>
      </c>
      <c r="Y233" s="66">
        <f t="shared" si="67"/>
        <v>0</v>
      </c>
      <c r="Z233" s="72">
        <f t="shared" si="68"/>
        <v>0</v>
      </c>
      <c r="AA233" s="79">
        <f t="shared" si="69"/>
        <v>0</v>
      </c>
      <c r="AB233" s="81">
        <f t="shared" si="78"/>
        <v>0</v>
      </c>
      <c r="AD233" s="95">
        <f>locallinterp(R233,'BBG rates'!$N$10:$N$369,'BBG rates'!$P$10:$P$369)</f>
        <v>17.909738992177694</v>
      </c>
      <c r="AI233" s="185">
        <f t="shared" si="70"/>
        <v>212</v>
      </c>
      <c r="AJ233" s="127">
        <f>locallinterp(MIN(AI233,CAP_Senior*12),'BBG rates'!$X$24:$X$65,'BBG rates'!$Y$24:$Y$65)</f>
        <v>65.549912870505437</v>
      </c>
      <c r="AK233" s="127">
        <f>locallinterp(MIN(AI233,CAP_CB*12),'BBG rates'!$AA$25:$AA$40,'BBG rates'!$AC$25:$AC$40)</f>
        <v>11</v>
      </c>
      <c r="AL233" s="144">
        <f t="shared" si="71"/>
        <v>20.273485187985926</v>
      </c>
      <c r="AM233" s="142">
        <f>(SUMPRODUCT(AL233:AL$381,G233:G$381)+SUMPRODUCT(AL233:AL$381,H233:H$381))/12</f>
        <v>0</v>
      </c>
    </row>
    <row r="234" spans="1:39" x14ac:dyDescent="0.2">
      <c r="A234" s="7">
        <v>213</v>
      </c>
      <c r="B234" s="7">
        <v>106.5</v>
      </c>
      <c r="C234" s="7">
        <v>53.25</v>
      </c>
      <c r="D234" s="12">
        <f t="shared" si="63"/>
        <v>17.75</v>
      </c>
      <c r="E234" s="29">
        <f t="shared" si="61"/>
        <v>0</v>
      </c>
      <c r="F234" s="2">
        <f t="shared" si="64"/>
        <v>0</v>
      </c>
      <c r="G234" s="2">
        <f t="shared" si="72"/>
        <v>0</v>
      </c>
      <c r="H234" s="2">
        <f t="shared" si="73"/>
        <v>0</v>
      </c>
      <c r="I234" s="2">
        <f t="shared" si="62"/>
        <v>0</v>
      </c>
      <c r="J234" s="2">
        <f t="shared" si="79"/>
        <v>0</v>
      </c>
      <c r="K234" s="2">
        <f t="shared" si="65"/>
        <v>0</v>
      </c>
      <c r="L234" s="2">
        <f t="shared" si="65"/>
        <v>0</v>
      </c>
      <c r="M234" s="2"/>
      <c r="N234" s="28">
        <f t="shared" si="80"/>
        <v>0</v>
      </c>
      <c r="O234" s="2">
        <f t="shared" si="74"/>
        <v>0</v>
      </c>
      <c r="P234" s="2">
        <f t="shared" si="75"/>
        <v>0</v>
      </c>
      <c r="R234">
        <f t="shared" si="76"/>
        <v>213</v>
      </c>
      <c r="S234" s="89">
        <f t="shared" si="66"/>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7"/>
        <v>4.9663693728962954E-2</v>
      </c>
      <c r="Y234" s="66">
        <f t="shared" si="67"/>
        <v>0</v>
      </c>
      <c r="Z234" s="72">
        <f t="shared" si="68"/>
        <v>0</v>
      </c>
      <c r="AA234" s="79">
        <f t="shared" si="69"/>
        <v>0</v>
      </c>
      <c r="AB234" s="81">
        <f t="shared" si="78"/>
        <v>0</v>
      </c>
      <c r="AD234" s="95">
        <f>locallinterp(R234,'BBG rates'!$N$10:$N$369,'BBG rates'!$P$10:$P$369)</f>
        <v>17.992153387030825</v>
      </c>
      <c r="AI234" s="185">
        <f t="shared" si="70"/>
        <v>213</v>
      </c>
      <c r="AJ234" s="127">
        <f>locallinterp(MIN(AI234,CAP_Senior*12),'BBG rates'!$X$24:$X$65,'BBG rates'!$Y$24:$Y$65)</f>
        <v>65.640604220464823</v>
      </c>
      <c r="AK234" s="127">
        <f>locallinterp(MIN(AI234,CAP_CB*12),'BBG rates'!$AA$25:$AA$40,'BBG rates'!$AC$25:$AC$40)</f>
        <v>11</v>
      </c>
      <c r="AL234" s="144">
        <f t="shared" si="71"/>
        <v>20.288902717479019</v>
      </c>
      <c r="AM234" s="142">
        <f>(SUMPRODUCT(AL234:AL$381,G234:G$381)+SUMPRODUCT(AL234:AL$381,H234:H$381))/12</f>
        <v>0</v>
      </c>
    </row>
    <row r="235" spans="1:39" x14ac:dyDescent="0.2">
      <c r="A235" s="7">
        <v>214</v>
      </c>
      <c r="B235" s="7">
        <v>107</v>
      </c>
      <c r="C235" s="7">
        <v>53.5</v>
      </c>
      <c r="D235" s="12">
        <f t="shared" si="63"/>
        <v>17.833333333333332</v>
      </c>
      <c r="E235" s="29">
        <f t="shared" si="61"/>
        <v>0</v>
      </c>
      <c r="F235" s="2">
        <f t="shared" si="64"/>
        <v>0</v>
      </c>
      <c r="G235" s="2">
        <f t="shared" si="72"/>
        <v>0</v>
      </c>
      <c r="H235" s="2">
        <f t="shared" si="73"/>
        <v>0</v>
      </c>
      <c r="I235" s="2">
        <f t="shared" si="62"/>
        <v>0</v>
      </c>
      <c r="J235" s="2">
        <f t="shared" si="79"/>
        <v>0</v>
      </c>
      <c r="K235" s="2">
        <f t="shared" si="65"/>
        <v>0</v>
      </c>
      <c r="L235" s="2">
        <f t="shared" si="65"/>
        <v>0</v>
      </c>
      <c r="M235" s="2"/>
      <c r="N235" s="28">
        <f t="shared" si="80"/>
        <v>0</v>
      </c>
      <c r="O235" s="2">
        <f t="shared" si="74"/>
        <v>0</v>
      </c>
      <c r="P235" s="2">
        <f t="shared" si="75"/>
        <v>0</v>
      </c>
      <c r="R235">
        <f t="shared" si="76"/>
        <v>214</v>
      </c>
      <c r="S235" s="89">
        <f t="shared" si="66"/>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7"/>
        <v>5.1304600871127093E-2</v>
      </c>
      <c r="Y235" s="66">
        <f t="shared" si="67"/>
        <v>0</v>
      </c>
      <c r="Z235" s="72">
        <f t="shared" si="68"/>
        <v>0</v>
      </c>
      <c r="AA235" s="79">
        <f t="shared" si="69"/>
        <v>0</v>
      </c>
      <c r="AB235" s="81">
        <f t="shared" si="78"/>
        <v>0</v>
      </c>
      <c r="AD235" s="95">
        <f>locallinterp(R235,'BBG rates'!$N$10:$N$369,'BBG rates'!$P$10:$P$369)</f>
        <v>18.074540336462064</v>
      </c>
      <c r="AI235" s="185">
        <f t="shared" si="70"/>
        <v>214</v>
      </c>
      <c r="AJ235" s="127">
        <f>locallinterp(MIN(AI235,CAP_Senior*12),'BBG rates'!$X$24:$X$65,'BBG rates'!$Y$24:$Y$65)</f>
        <v>65.731295570424209</v>
      </c>
      <c r="AK235" s="127">
        <f>locallinterp(MIN(AI235,CAP_CB*12),'BBG rates'!$AA$25:$AA$40,'BBG rates'!$AC$25:$AC$40)</f>
        <v>11</v>
      </c>
      <c r="AL235" s="144">
        <f t="shared" si="71"/>
        <v>20.304320246972114</v>
      </c>
      <c r="AM235" s="142">
        <f>(SUMPRODUCT(AL235:AL$381,G235:G$381)+SUMPRODUCT(AL235:AL$381,H235:H$381))/12</f>
        <v>0</v>
      </c>
    </row>
    <row r="236" spans="1:39" x14ac:dyDescent="0.2">
      <c r="A236" s="7">
        <v>215</v>
      </c>
      <c r="B236" s="7">
        <v>107.5</v>
      </c>
      <c r="C236" s="7">
        <v>53.75</v>
      </c>
      <c r="D236" s="12">
        <f t="shared" si="63"/>
        <v>17.916666666666668</v>
      </c>
      <c r="E236" s="29">
        <f t="shared" si="61"/>
        <v>0</v>
      </c>
      <c r="F236" s="2">
        <f t="shared" si="64"/>
        <v>0</v>
      </c>
      <c r="G236" s="2">
        <f t="shared" si="72"/>
        <v>0</v>
      </c>
      <c r="H236" s="2">
        <f t="shared" si="73"/>
        <v>0</v>
      </c>
      <c r="I236" s="2">
        <f t="shared" si="62"/>
        <v>0</v>
      </c>
      <c r="J236" s="2">
        <f t="shared" si="79"/>
        <v>0</v>
      </c>
      <c r="K236" s="2">
        <f t="shared" si="65"/>
        <v>0</v>
      </c>
      <c r="L236" s="2">
        <f t="shared" si="65"/>
        <v>0</v>
      </c>
      <c r="M236" s="2"/>
      <c r="N236" s="28">
        <f t="shared" si="80"/>
        <v>0</v>
      </c>
      <c r="O236" s="2">
        <f t="shared" si="74"/>
        <v>0</v>
      </c>
      <c r="P236" s="2">
        <f t="shared" si="75"/>
        <v>0</v>
      </c>
      <c r="R236">
        <f t="shared" si="76"/>
        <v>215</v>
      </c>
      <c r="S236" s="89">
        <f t="shared" si="66"/>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7"/>
        <v>5.2945483332500487E-2</v>
      </c>
      <c r="Y236" s="66">
        <f t="shared" si="67"/>
        <v>0</v>
      </c>
      <c r="Z236" s="72">
        <f t="shared" si="68"/>
        <v>0</v>
      </c>
      <c r="AA236" s="79">
        <f t="shared" si="69"/>
        <v>0</v>
      </c>
      <c r="AB236" s="81">
        <f t="shared" si="78"/>
        <v>0</v>
      </c>
      <c r="AD236" s="95">
        <f>locallinterp(R236,'BBG rates'!$N$10:$N$369,'BBG rates'!$P$10:$P$369)</f>
        <v>18.156899980963278</v>
      </c>
      <c r="AI236" s="185">
        <f t="shared" si="70"/>
        <v>215</v>
      </c>
      <c r="AJ236" s="127">
        <f>locallinterp(MIN(AI236,CAP_Senior*12),'BBG rates'!$X$24:$X$65,'BBG rates'!$Y$24:$Y$65)</f>
        <v>65.821986920383594</v>
      </c>
      <c r="AK236" s="127">
        <f>locallinterp(MIN(AI236,CAP_CB*12),'BBG rates'!$AA$25:$AA$40,'BBG rates'!$AC$25:$AC$40)</f>
        <v>11</v>
      </c>
      <c r="AL236" s="144">
        <f t="shared" si="71"/>
        <v>20.31973777646521</v>
      </c>
      <c r="AM236" s="142">
        <f>(SUMPRODUCT(AL236:AL$381,G236:G$381)+SUMPRODUCT(AL236:AL$381,H236:H$381))/12</f>
        <v>0</v>
      </c>
    </row>
    <row r="237" spans="1:39" x14ac:dyDescent="0.2">
      <c r="A237" s="7">
        <v>216</v>
      </c>
      <c r="B237" s="7">
        <v>108</v>
      </c>
      <c r="C237" s="7">
        <v>54</v>
      </c>
      <c r="D237" s="12">
        <f t="shared" si="63"/>
        <v>18</v>
      </c>
      <c r="E237" s="29">
        <f t="shared" si="61"/>
        <v>0</v>
      </c>
      <c r="F237" s="2">
        <f t="shared" si="64"/>
        <v>0</v>
      </c>
      <c r="G237" s="2">
        <f t="shared" si="72"/>
        <v>0</v>
      </c>
      <c r="H237" s="2">
        <f t="shared" si="73"/>
        <v>0</v>
      </c>
      <c r="I237" s="2">
        <f t="shared" si="62"/>
        <v>0</v>
      </c>
      <c r="J237" s="2">
        <f t="shared" si="79"/>
        <v>0</v>
      </c>
      <c r="K237" s="2">
        <f t="shared" si="65"/>
        <v>0</v>
      </c>
      <c r="L237" s="2">
        <f t="shared" si="65"/>
        <v>0</v>
      </c>
      <c r="M237" s="2"/>
      <c r="N237" s="28">
        <f t="shared" si="80"/>
        <v>0</v>
      </c>
      <c r="O237" s="2">
        <f t="shared" si="74"/>
        <v>0</v>
      </c>
      <c r="P237" s="2">
        <f t="shared" si="75"/>
        <v>0</v>
      </c>
      <c r="R237">
        <f t="shared" si="76"/>
        <v>216</v>
      </c>
      <c r="S237" s="89">
        <f t="shared" si="66"/>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7"/>
        <v>5.4586341114415404E-2</v>
      </c>
      <c r="Y237" s="66">
        <f t="shared" si="67"/>
        <v>0</v>
      </c>
      <c r="Z237" s="72">
        <f t="shared" si="68"/>
        <v>0</v>
      </c>
      <c r="AA237" s="79">
        <f t="shared" si="69"/>
        <v>0</v>
      </c>
      <c r="AB237" s="81">
        <f t="shared" si="78"/>
        <v>0</v>
      </c>
      <c r="AD237" s="95">
        <f>locallinterp(R237,'BBG rates'!$N$10:$N$369,'BBG rates'!$P$10:$P$369)</f>
        <v>18.239232467373551</v>
      </c>
      <c r="AI237" s="185">
        <f t="shared" si="70"/>
        <v>216</v>
      </c>
      <c r="AJ237" s="127">
        <f>locallinterp(MIN(AI237,CAP_Senior*12),'BBG rates'!$X$24:$X$65,'BBG rates'!$Y$24:$Y$65)</f>
        <v>65.91267827034298</v>
      </c>
      <c r="AK237" s="127">
        <f>locallinterp(MIN(AI237,CAP_CB*12),'BBG rates'!$AA$25:$AA$40,'BBG rates'!$AC$25:$AC$40)</f>
        <v>11</v>
      </c>
      <c r="AL237" s="144">
        <f t="shared" si="71"/>
        <v>20.335155305958306</v>
      </c>
      <c r="AM237" s="142">
        <f>(SUMPRODUCT(AL237:AL$381,G237:G$381)+SUMPRODUCT(AL237:AL$381,H237:H$381))/12</f>
        <v>0</v>
      </c>
    </row>
    <row r="238" spans="1:39" x14ac:dyDescent="0.2">
      <c r="A238" s="7">
        <v>217</v>
      </c>
      <c r="B238" s="7">
        <v>108.5</v>
      </c>
      <c r="C238" s="7">
        <v>54.25</v>
      </c>
      <c r="D238" s="12">
        <f t="shared" si="63"/>
        <v>18.083333333333332</v>
      </c>
      <c r="E238" s="29">
        <f t="shared" si="61"/>
        <v>0</v>
      </c>
      <c r="F238" s="2">
        <f t="shared" si="64"/>
        <v>0</v>
      </c>
      <c r="G238" s="2">
        <f t="shared" si="72"/>
        <v>0</v>
      </c>
      <c r="H238" s="2">
        <f t="shared" si="73"/>
        <v>0</v>
      </c>
      <c r="I238" s="2">
        <f t="shared" si="62"/>
        <v>0</v>
      </c>
      <c r="J238" s="2">
        <f t="shared" si="79"/>
        <v>0</v>
      </c>
      <c r="K238" s="2">
        <f t="shared" si="65"/>
        <v>0</v>
      </c>
      <c r="L238" s="2">
        <f t="shared" si="65"/>
        <v>0</v>
      </c>
      <c r="M238" s="2"/>
      <c r="N238" s="28">
        <f t="shared" si="80"/>
        <v>0</v>
      </c>
      <c r="O238" s="2">
        <f t="shared" si="74"/>
        <v>0</v>
      </c>
      <c r="P238" s="2">
        <f t="shared" si="75"/>
        <v>0</v>
      </c>
      <c r="R238">
        <f t="shared" si="76"/>
        <v>217</v>
      </c>
      <c r="S238" s="89">
        <f t="shared" si="66"/>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7"/>
        <v>5.6227174217404752E-2</v>
      </c>
      <c r="Y238" s="66">
        <f t="shared" si="67"/>
        <v>0</v>
      </c>
      <c r="Z238" s="72">
        <f t="shared" si="68"/>
        <v>0</v>
      </c>
      <c r="AA238" s="79">
        <f t="shared" si="69"/>
        <v>0</v>
      </c>
      <c r="AB238" s="81">
        <f t="shared" si="78"/>
        <v>0</v>
      </c>
      <c r="AD238" s="95">
        <f>locallinterp(R238,'BBG rates'!$N$10:$N$369,'BBG rates'!$P$10:$P$369)</f>
        <v>18.321537938948353</v>
      </c>
      <c r="AI238" s="185">
        <f t="shared" si="70"/>
        <v>217</v>
      </c>
      <c r="AJ238" s="127">
        <f>locallinterp(MIN(AI238,CAP_Senior*12),'BBG rates'!$X$24:$X$65,'BBG rates'!$Y$24:$Y$65)</f>
        <v>65.998464928091821</v>
      </c>
      <c r="AK238" s="127">
        <f>locallinterp(MIN(AI238,CAP_CB*12),'BBG rates'!$AA$25:$AA$40,'BBG rates'!$AC$25:$AC$40)</f>
        <v>11</v>
      </c>
      <c r="AL238" s="144">
        <f t="shared" si="71"/>
        <v>20.34973903777561</v>
      </c>
      <c r="AM238" s="142">
        <f>(SUMPRODUCT(AL238:AL$381,G238:G$381)+SUMPRODUCT(AL238:AL$381,H238:H$381))/12</f>
        <v>0</v>
      </c>
    </row>
    <row r="239" spans="1:39" x14ac:dyDescent="0.2">
      <c r="A239" s="7">
        <v>218</v>
      </c>
      <c r="B239" s="7">
        <v>109</v>
      </c>
      <c r="C239" s="7">
        <v>54.5</v>
      </c>
      <c r="D239" s="12">
        <f t="shared" si="63"/>
        <v>18.166666666666668</v>
      </c>
      <c r="E239" s="29">
        <f t="shared" si="61"/>
        <v>0</v>
      </c>
      <c r="F239" s="2">
        <f t="shared" si="64"/>
        <v>0</v>
      </c>
      <c r="G239" s="2">
        <f t="shared" si="72"/>
        <v>0</v>
      </c>
      <c r="H239" s="2">
        <f t="shared" si="73"/>
        <v>0</v>
      </c>
      <c r="I239" s="2">
        <f t="shared" si="62"/>
        <v>0</v>
      </c>
      <c r="J239" s="2">
        <f t="shared" si="79"/>
        <v>0</v>
      </c>
      <c r="K239" s="2">
        <f t="shared" si="65"/>
        <v>0</v>
      </c>
      <c r="L239" s="2">
        <f t="shared" si="65"/>
        <v>0</v>
      </c>
      <c r="M239" s="2"/>
      <c r="N239" s="28">
        <f t="shared" si="80"/>
        <v>0</v>
      </c>
      <c r="O239" s="2">
        <f t="shared" si="74"/>
        <v>0</v>
      </c>
      <c r="P239" s="2">
        <f t="shared" si="75"/>
        <v>0</v>
      </c>
      <c r="R239">
        <f t="shared" si="76"/>
        <v>218</v>
      </c>
      <c r="S239" s="89">
        <f t="shared" si="66"/>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7"/>
        <v>5.7867982642001436E-2</v>
      </c>
      <c r="Y239" s="66">
        <f t="shared" si="67"/>
        <v>0</v>
      </c>
      <c r="Z239" s="72">
        <f t="shared" si="68"/>
        <v>0</v>
      </c>
      <c r="AA239" s="79">
        <f t="shared" si="69"/>
        <v>0</v>
      </c>
      <c r="AB239" s="81">
        <f t="shared" si="78"/>
        <v>0</v>
      </c>
      <c r="AD239" s="95">
        <f>locallinterp(R239,'BBG rates'!$N$10:$N$369,'BBG rates'!$P$10:$P$369)</f>
        <v>18.403816542806567</v>
      </c>
      <c r="AI239" s="185">
        <f t="shared" si="70"/>
        <v>218</v>
      </c>
      <c r="AJ239" s="127">
        <f>locallinterp(MIN(AI239,CAP_Senior*12),'BBG rates'!$X$24:$X$65,'BBG rates'!$Y$24:$Y$65)</f>
        <v>66.084251585840661</v>
      </c>
      <c r="AK239" s="127">
        <f>locallinterp(MIN(AI239,CAP_CB*12),'BBG rates'!$AA$25:$AA$40,'BBG rates'!$AC$25:$AC$40)</f>
        <v>11</v>
      </c>
      <c r="AL239" s="144">
        <f t="shared" si="71"/>
        <v>20.36432276959291</v>
      </c>
      <c r="AM239" s="142">
        <f>(SUMPRODUCT(AL239:AL$381,G239:G$381)+SUMPRODUCT(AL239:AL$381,H239:H$381))/12</f>
        <v>0</v>
      </c>
    </row>
    <row r="240" spans="1:39" x14ac:dyDescent="0.2">
      <c r="A240" s="7">
        <v>219</v>
      </c>
      <c r="B240" s="7">
        <v>109.5</v>
      </c>
      <c r="C240" s="7">
        <v>54.75</v>
      </c>
      <c r="D240" s="12">
        <f t="shared" si="63"/>
        <v>18.25</v>
      </c>
      <c r="E240" s="29">
        <f t="shared" si="61"/>
        <v>0</v>
      </c>
      <c r="F240" s="2">
        <f t="shared" si="64"/>
        <v>0</v>
      </c>
      <c r="G240" s="2">
        <f t="shared" si="72"/>
        <v>0</v>
      </c>
      <c r="H240" s="2">
        <f t="shared" si="73"/>
        <v>0</v>
      </c>
      <c r="I240" s="2">
        <f t="shared" si="62"/>
        <v>0</v>
      </c>
      <c r="J240" s="2">
        <f t="shared" si="79"/>
        <v>0</v>
      </c>
      <c r="K240" s="2">
        <f t="shared" si="65"/>
        <v>0</v>
      </c>
      <c r="L240" s="2">
        <f t="shared" si="65"/>
        <v>0</v>
      </c>
      <c r="M240" s="2"/>
      <c r="N240" s="28">
        <f t="shared" si="80"/>
        <v>0</v>
      </c>
      <c r="O240" s="2">
        <f t="shared" si="74"/>
        <v>0</v>
      </c>
      <c r="P240" s="2">
        <f t="shared" si="75"/>
        <v>0</v>
      </c>
      <c r="R240">
        <f t="shared" si="76"/>
        <v>219</v>
      </c>
      <c r="S240" s="89">
        <f t="shared" si="66"/>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7"/>
        <v>5.9508766389271273E-2</v>
      </c>
      <c r="Y240" s="66">
        <f t="shared" si="67"/>
        <v>0</v>
      </c>
      <c r="Z240" s="72">
        <f t="shared" si="68"/>
        <v>0</v>
      </c>
      <c r="AA240" s="79">
        <f t="shared" si="69"/>
        <v>0</v>
      </c>
      <c r="AB240" s="81">
        <f t="shared" si="78"/>
        <v>0</v>
      </c>
      <c r="AD240" s="95">
        <f>locallinterp(R240,'BBG rates'!$N$10:$N$369,'BBG rates'!$P$10:$P$369)</f>
        <v>18.486068427450789</v>
      </c>
      <c r="AI240" s="185">
        <f t="shared" si="70"/>
        <v>219</v>
      </c>
      <c r="AJ240" s="127">
        <f>locallinterp(MIN(AI240,CAP_Senior*12),'BBG rates'!$X$24:$X$65,'BBG rates'!$Y$24:$Y$65)</f>
        <v>66.170038243589488</v>
      </c>
      <c r="AK240" s="127">
        <f>locallinterp(MIN(AI240,CAP_CB*12),'BBG rates'!$AA$25:$AA$40,'BBG rates'!$AC$25:$AC$40)</f>
        <v>11</v>
      </c>
      <c r="AL240" s="144">
        <f t="shared" si="71"/>
        <v>20.378906501410214</v>
      </c>
      <c r="AM240" s="142">
        <f>(SUMPRODUCT(AL240:AL$381,G240:G$381)+SUMPRODUCT(AL240:AL$381,H240:H$381))/12</f>
        <v>0</v>
      </c>
    </row>
    <row r="241" spans="1:39" x14ac:dyDescent="0.2">
      <c r="A241" s="7">
        <v>220</v>
      </c>
      <c r="B241" s="7">
        <v>110</v>
      </c>
      <c r="C241" s="7">
        <v>55</v>
      </c>
      <c r="D241" s="12">
        <f t="shared" si="63"/>
        <v>18.333333333333332</v>
      </c>
      <c r="E241" s="29">
        <f t="shared" si="61"/>
        <v>0</v>
      </c>
      <c r="F241" s="2">
        <f t="shared" si="64"/>
        <v>0</v>
      </c>
      <c r="G241" s="2">
        <f t="shared" si="72"/>
        <v>0</v>
      </c>
      <c r="H241" s="2">
        <f t="shared" si="73"/>
        <v>0</v>
      </c>
      <c r="I241" s="2">
        <f t="shared" si="62"/>
        <v>0</v>
      </c>
      <c r="J241" s="2">
        <f t="shared" si="79"/>
        <v>0</v>
      </c>
      <c r="K241" s="2">
        <f t="shared" si="65"/>
        <v>0</v>
      </c>
      <c r="L241" s="2">
        <f t="shared" si="65"/>
        <v>0</v>
      </c>
      <c r="M241" s="2"/>
      <c r="N241" s="28">
        <f t="shared" si="80"/>
        <v>0</v>
      </c>
      <c r="O241" s="2">
        <f t="shared" si="74"/>
        <v>0</v>
      </c>
      <c r="P241" s="2">
        <f t="shared" si="75"/>
        <v>0</v>
      </c>
      <c r="R241">
        <f t="shared" si="76"/>
        <v>220</v>
      </c>
      <c r="S241" s="89">
        <f t="shared" si="66"/>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7"/>
        <v>6.1149525459747167E-2</v>
      </c>
      <c r="Y241" s="66">
        <f t="shared" si="67"/>
        <v>0</v>
      </c>
      <c r="Z241" s="72">
        <f t="shared" si="68"/>
        <v>0</v>
      </c>
      <c r="AA241" s="79">
        <f t="shared" si="69"/>
        <v>0</v>
      </c>
      <c r="AB241" s="81">
        <f t="shared" si="78"/>
        <v>0</v>
      </c>
      <c r="AD241" s="95">
        <f>locallinterp(R241,'BBG rates'!$N$10:$N$369,'BBG rates'!$P$10:$P$369)</f>
        <v>18.568293745246759</v>
      </c>
      <c r="AI241" s="185">
        <f t="shared" si="70"/>
        <v>220</v>
      </c>
      <c r="AJ241" s="127">
        <f>locallinterp(MIN(AI241,CAP_Senior*12),'BBG rates'!$X$24:$X$65,'BBG rates'!$Y$24:$Y$65)</f>
        <v>66.255824901338329</v>
      </c>
      <c r="AK241" s="127">
        <f>locallinterp(MIN(AI241,CAP_CB*12),'BBG rates'!$AA$25:$AA$40,'BBG rates'!$AC$25:$AC$40)</f>
        <v>11</v>
      </c>
      <c r="AL241" s="144">
        <f t="shared" si="71"/>
        <v>20.393490233227517</v>
      </c>
      <c r="AM241" s="142">
        <f>(SUMPRODUCT(AL241:AL$381,G241:G$381)+SUMPRODUCT(AL241:AL$381,H241:H$381))/12</f>
        <v>0</v>
      </c>
    </row>
    <row r="242" spans="1:39" x14ac:dyDescent="0.2">
      <c r="A242" s="7">
        <v>221</v>
      </c>
      <c r="B242" s="7">
        <v>110.5</v>
      </c>
      <c r="C242" s="7">
        <v>55.25</v>
      </c>
      <c r="D242" s="12">
        <f t="shared" si="63"/>
        <v>18.416666666666668</v>
      </c>
      <c r="E242" s="29">
        <f t="shared" si="61"/>
        <v>0</v>
      </c>
      <c r="F242" s="2">
        <f t="shared" si="64"/>
        <v>0</v>
      </c>
      <c r="G242" s="2">
        <f t="shared" si="72"/>
        <v>0</v>
      </c>
      <c r="H242" s="2">
        <f t="shared" si="73"/>
        <v>0</v>
      </c>
      <c r="I242" s="2">
        <f t="shared" si="62"/>
        <v>0</v>
      </c>
      <c r="J242" s="2">
        <f t="shared" si="79"/>
        <v>0</v>
      </c>
      <c r="K242" s="2">
        <f t="shared" si="65"/>
        <v>0</v>
      </c>
      <c r="L242" s="2">
        <f t="shared" si="65"/>
        <v>0</v>
      </c>
      <c r="M242" s="2"/>
      <c r="N242" s="28">
        <f t="shared" si="80"/>
        <v>0</v>
      </c>
      <c r="O242" s="2">
        <f t="shared" si="74"/>
        <v>0</v>
      </c>
      <c r="P242" s="2">
        <f t="shared" si="75"/>
        <v>0</v>
      </c>
      <c r="R242">
        <f t="shared" si="76"/>
        <v>221</v>
      </c>
      <c r="S242" s="89">
        <f t="shared" si="66"/>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7"/>
        <v>6.2790259854494934E-2</v>
      </c>
      <c r="Y242" s="66">
        <f t="shared" si="67"/>
        <v>0</v>
      </c>
      <c r="Z242" s="72">
        <f t="shared" si="68"/>
        <v>0</v>
      </c>
      <c r="AA242" s="79">
        <f t="shared" si="69"/>
        <v>0</v>
      </c>
      <c r="AB242" s="81">
        <f t="shared" si="78"/>
        <v>0</v>
      </c>
      <c r="AD242" s="95">
        <f>locallinterp(R242,'BBG rates'!$N$10:$N$369,'BBG rates'!$P$10:$P$369)</f>
        <v>18.650492644977131</v>
      </c>
      <c r="AI242" s="185">
        <f t="shared" si="70"/>
        <v>221</v>
      </c>
      <c r="AJ242" s="127">
        <f>locallinterp(MIN(AI242,CAP_Senior*12),'BBG rates'!$X$24:$X$65,'BBG rates'!$Y$24:$Y$65)</f>
        <v>66.34161155908717</v>
      </c>
      <c r="AK242" s="127">
        <f>locallinterp(MIN(AI242,CAP_CB*12),'BBG rates'!$AA$25:$AA$40,'BBG rates'!$AC$25:$AC$40)</f>
        <v>11</v>
      </c>
      <c r="AL242" s="144">
        <f t="shared" si="71"/>
        <v>20.408073965044821</v>
      </c>
      <c r="AM242" s="142">
        <f>(SUMPRODUCT(AL242:AL$381,G242:G$381)+SUMPRODUCT(AL242:AL$381,H242:H$381))/12</f>
        <v>0</v>
      </c>
    </row>
    <row r="243" spans="1:39" x14ac:dyDescent="0.2">
      <c r="A243" s="7">
        <v>222</v>
      </c>
      <c r="B243" s="7">
        <v>111</v>
      </c>
      <c r="C243" s="7">
        <v>55.5</v>
      </c>
      <c r="D243" s="12">
        <f t="shared" si="63"/>
        <v>18.5</v>
      </c>
      <c r="E243" s="29">
        <f t="shared" si="61"/>
        <v>0</v>
      </c>
      <c r="F243" s="2">
        <f t="shared" si="64"/>
        <v>0</v>
      </c>
      <c r="G243" s="2">
        <f t="shared" si="72"/>
        <v>0</v>
      </c>
      <c r="H243" s="2">
        <f t="shared" si="73"/>
        <v>0</v>
      </c>
      <c r="I243" s="2">
        <f t="shared" si="62"/>
        <v>0</v>
      </c>
      <c r="J243" s="2">
        <f t="shared" si="79"/>
        <v>0</v>
      </c>
      <c r="K243" s="2">
        <f t="shared" si="65"/>
        <v>0</v>
      </c>
      <c r="L243" s="2">
        <f t="shared" si="65"/>
        <v>0</v>
      </c>
      <c r="M243" s="2"/>
      <c r="N243" s="28">
        <f t="shared" si="80"/>
        <v>0</v>
      </c>
      <c r="O243" s="2">
        <f t="shared" si="74"/>
        <v>0</v>
      </c>
      <c r="P243" s="2">
        <f t="shared" si="75"/>
        <v>0</v>
      </c>
      <c r="R243">
        <f t="shared" si="76"/>
        <v>222</v>
      </c>
      <c r="S243" s="89">
        <f t="shared" si="66"/>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7"/>
        <v>6.4430969574047481E-2</v>
      </c>
      <c r="Y243" s="66">
        <f t="shared" si="67"/>
        <v>0</v>
      </c>
      <c r="Z243" s="72">
        <f t="shared" si="68"/>
        <v>0</v>
      </c>
      <c r="AA243" s="79">
        <f t="shared" si="69"/>
        <v>0</v>
      </c>
      <c r="AB243" s="81">
        <f t="shared" si="78"/>
        <v>0</v>
      </c>
      <c r="AD243" s="95">
        <f>locallinterp(R243,'BBG rates'!$N$10:$N$369,'BBG rates'!$P$10:$P$369)</f>
        <v>18.732665281770995</v>
      </c>
      <c r="AI243" s="185">
        <f t="shared" si="70"/>
        <v>222</v>
      </c>
      <c r="AJ243" s="127">
        <f>locallinterp(MIN(AI243,CAP_Senior*12),'BBG rates'!$X$24:$X$65,'BBG rates'!$Y$24:$Y$65)</f>
        <v>66.427398216835996</v>
      </c>
      <c r="AK243" s="127">
        <f>locallinterp(MIN(AI243,CAP_CB*12),'BBG rates'!$AA$25:$AA$40,'BBG rates'!$AC$25:$AC$40)</f>
        <v>11</v>
      </c>
      <c r="AL243" s="144">
        <f t="shared" si="71"/>
        <v>20.422657696862117</v>
      </c>
      <c r="AM243" s="142">
        <f>(SUMPRODUCT(AL243:AL$381,G243:G$381)+SUMPRODUCT(AL243:AL$381,H243:H$381))/12</f>
        <v>0</v>
      </c>
    </row>
    <row r="244" spans="1:39" x14ac:dyDescent="0.2">
      <c r="A244" s="7">
        <v>223</v>
      </c>
      <c r="B244" s="7">
        <v>111.5</v>
      </c>
      <c r="C244" s="7">
        <v>55.75</v>
      </c>
      <c r="D244" s="12">
        <f t="shared" si="63"/>
        <v>18.583333333333332</v>
      </c>
      <c r="E244" s="29">
        <f t="shared" si="61"/>
        <v>0</v>
      </c>
      <c r="F244" s="2">
        <f t="shared" si="64"/>
        <v>0</v>
      </c>
      <c r="G244" s="2">
        <f t="shared" si="72"/>
        <v>0</v>
      </c>
      <c r="H244" s="2">
        <f t="shared" si="73"/>
        <v>0</v>
      </c>
      <c r="I244" s="2">
        <f t="shared" si="62"/>
        <v>0</v>
      </c>
      <c r="J244" s="2">
        <f t="shared" si="79"/>
        <v>0</v>
      </c>
      <c r="K244" s="2">
        <f t="shared" si="65"/>
        <v>0</v>
      </c>
      <c r="L244" s="2">
        <f t="shared" si="65"/>
        <v>0</v>
      </c>
      <c r="M244" s="2"/>
      <c r="N244" s="28">
        <f t="shared" si="80"/>
        <v>0</v>
      </c>
      <c r="O244" s="2">
        <f t="shared" si="74"/>
        <v>0</v>
      </c>
      <c r="P244" s="2">
        <f t="shared" si="75"/>
        <v>0</v>
      </c>
      <c r="R244">
        <f t="shared" si="76"/>
        <v>223</v>
      </c>
      <c r="S244" s="89">
        <f t="shared" si="66"/>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7"/>
        <v>6.6071654619470621E-2</v>
      </c>
      <c r="Y244" s="66">
        <f t="shared" si="67"/>
        <v>0</v>
      </c>
      <c r="Z244" s="72">
        <f t="shared" si="68"/>
        <v>0</v>
      </c>
      <c r="AA244" s="79">
        <f t="shared" si="69"/>
        <v>0</v>
      </c>
      <c r="AB244" s="81">
        <f t="shared" si="78"/>
        <v>0</v>
      </c>
      <c r="AD244" s="95">
        <f>locallinterp(R244,'BBG rates'!$N$10:$N$369,'BBG rates'!$P$10:$P$369)</f>
        <v>18.814811807174568</v>
      </c>
      <c r="AI244" s="185">
        <f t="shared" si="70"/>
        <v>223</v>
      </c>
      <c r="AJ244" s="127">
        <f>locallinterp(MIN(AI244,CAP_Senior*12),'BBG rates'!$X$24:$X$65,'BBG rates'!$Y$24:$Y$65)</f>
        <v>66.513184874584837</v>
      </c>
      <c r="AK244" s="127">
        <f>locallinterp(MIN(AI244,CAP_CB*12),'BBG rates'!$AA$25:$AA$40,'BBG rates'!$AC$25:$AC$40)</f>
        <v>11</v>
      </c>
      <c r="AL244" s="144">
        <f t="shared" si="71"/>
        <v>20.437241428679421</v>
      </c>
      <c r="AM244" s="142">
        <f>(SUMPRODUCT(AL244:AL$381,G244:G$381)+SUMPRODUCT(AL244:AL$381,H244:H$381))/12</f>
        <v>0</v>
      </c>
    </row>
    <row r="245" spans="1:39" x14ac:dyDescent="0.2">
      <c r="A245" s="7">
        <v>224</v>
      </c>
      <c r="B245" s="7">
        <v>112</v>
      </c>
      <c r="C245" s="7">
        <v>56</v>
      </c>
      <c r="D245" s="12">
        <f t="shared" si="63"/>
        <v>18.666666666666668</v>
      </c>
      <c r="E245" s="29">
        <f t="shared" si="61"/>
        <v>0</v>
      </c>
      <c r="F245" s="2">
        <f t="shared" si="64"/>
        <v>0</v>
      </c>
      <c r="G245" s="2">
        <f t="shared" si="72"/>
        <v>0</v>
      </c>
      <c r="H245" s="2">
        <f t="shared" si="73"/>
        <v>0</v>
      </c>
      <c r="I245" s="2">
        <f t="shared" si="62"/>
        <v>0</v>
      </c>
      <c r="J245" s="2">
        <f t="shared" si="79"/>
        <v>0</v>
      </c>
      <c r="K245" s="2">
        <f t="shared" si="65"/>
        <v>0</v>
      </c>
      <c r="L245" s="2">
        <f t="shared" si="65"/>
        <v>0</v>
      </c>
      <c r="M245" s="2"/>
      <c r="N245" s="28">
        <f t="shared" si="80"/>
        <v>0</v>
      </c>
      <c r="O245" s="2">
        <f t="shared" si="74"/>
        <v>0</v>
      </c>
      <c r="P245" s="2">
        <f t="shared" si="75"/>
        <v>0</v>
      </c>
      <c r="R245">
        <f t="shared" si="76"/>
        <v>224</v>
      </c>
      <c r="S245" s="89">
        <f t="shared" si="66"/>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7"/>
        <v>6.7712314991297262E-2</v>
      </c>
      <c r="Y245" s="66">
        <f t="shared" si="67"/>
        <v>0</v>
      </c>
      <c r="Z245" s="72">
        <f t="shared" si="68"/>
        <v>0</v>
      </c>
      <c r="AA245" s="79">
        <f t="shared" si="69"/>
        <v>0</v>
      </c>
      <c r="AB245" s="81">
        <f t="shared" si="78"/>
        <v>0</v>
      </c>
      <c r="AD245" s="95">
        <f>locallinterp(R245,'BBG rates'!$N$10:$N$369,'BBG rates'!$P$10:$P$369)</f>
        <v>18.896932379080305</v>
      </c>
      <c r="AI245" s="185">
        <f t="shared" si="70"/>
        <v>224</v>
      </c>
      <c r="AJ245" s="127">
        <f>locallinterp(MIN(AI245,CAP_Senior*12),'BBG rates'!$X$24:$X$65,'BBG rates'!$Y$24:$Y$65)</f>
        <v>66.598971532333678</v>
      </c>
      <c r="AK245" s="127">
        <f>locallinterp(MIN(AI245,CAP_CB*12),'BBG rates'!$AA$25:$AA$40,'BBG rates'!$AC$25:$AC$40)</f>
        <v>11</v>
      </c>
      <c r="AL245" s="144">
        <f t="shared" si="71"/>
        <v>20.451825160496725</v>
      </c>
      <c r="AM245" s="142">
        <f>(SUMPRODUCT(AL245:AL$381,G245:G$381)+SUMPRODUCT(AL245:AL$381,H245:H$381))/12</f>
        <v>0</v>
      </c>
    </row>
    <row r="246" spans="1:39" x14ac:dyDescent="0.2">
      <c r="A246" s="7">
        <v>225</v>
      </c>
      <c r="B246" s="7">
        <v>112.5</v>
      </c>
      <c r="C246" s="7">
        <v>56.25</v>
      </c>
      <c r="D246" s="12">
        <f t="shared" si="63"/>
        <v>18.75</v>
      </c>
      <c r="E246" s="29">
        <f t="shared" si="61"/>
        <v>0</v>
      </c>
      <c r="F246" s="2">
        <f t="shared" si="64"/>
        <v>0</v>
      </c>
      <c r="G246" s="2">
        <f t="shared" si="72"/>
        <v>0</v>
      </c>
      <c r="H246" s="2">
        <f t="shared" si="73"/>
        <v>0</v>
      </c>
      <c r="I246" s="2">
        <f t="shared" si="62"/>
        <v>0</v>
      </c>
      <c r="J246" s="2">
        <f t="shared" si="79"/>
        <v>0</v>
      </c>
      <c r="K246" s="2">
        <f t="shared" si="65"/>
        <v>0</v>
      </c>
      <c r="L246" s="2">
        <f t="shared" si="65"/>
        <v>0</v>
      </c>
      <c r="M246" s="2"/>
      <c r="N246" s="28">
        <f t="shared" si="80"/>
        <v>0</v>
      </c>
      <c r="O246" s="2">
        <f t="shared" si="74"/>
        <v>0</v>
      </c>
      <c r="P246" s="2">
        <f t="shared" si="75"/>
        <v>0</v>
      </c>
      <c r="R246">
        <f t="shared" si="76"/>
        <v>225</v>
      </c>
      <c r="S246" s="89">
        <f t="shared" si="66"/>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7"/>
        <v>6.9352950690326765E-2</v>
      </c>
      <c r="Y246" s="66">
        <f t="shared" si="67"/>
        <v>0</v>
      </c>
      <c r="Z246" s="72">
        <f t="shared" si="68"/>
        <v>0</v>
      </c>
      <c r="AA246" s="79">
        <f t="shared" si="69"/>
        <v>0</v>
      </c>
      <c r="AB246" s="81">
        <f t="shared" si="78"/>
        <v>0</v>
      </c>
      <c r="AD246" s="95">
        <f>locallinterp(R246,'BBG rates'!$N$10:$N$369,'BBG rates'!$P$10:$P$369)</f>
        <v>18.979027151797986</v>
      </c>
      <c r="AI246" s="185">
        <f t="shared" si="70"/>
        <v>225</v>
      </c>
      <c r="AJ246" s="127">
        <f>locallinterp(MIN(AI246,CAP_Senior*12),'BBG rates'!$X$24:$X$65,'BBG rates'!$Y$24:$Y$65)</f>
        <v>66.684758190082519</v>
      </c>
      <c r="AK246" s="127">
        <f>locallinterp(MIN(AI246,CAP_CB*12),'BBG rates'!$AA$25:$AA$40,'BBG rates'!$AC$25:$AC$40)</f>
        <v>11</v>
      </c>
      <c r="AL246" s="144">
        <f t="shared" si="71"/>
        <v>20.466408892314028</v>
      </c>
      <c r="AM246" s="142">
        <f>(SUMPRODUCT(AL246:AL$381,G246:G$381)+SUMPRODUCT(AL246:AL$381,H246:H$381))/12</f>
        <v>0</v>
      </c>
    </row>
    <row r="247" spans="1:39" x14ac:dyDescent="0.2">
      <c r="A247" s="7">
        <v>226</v>
      </c>
      <c r="B247" s="7">
        <v>113</v>
      </c>
      <c r="C247" s="7">
        <v>56.5</v>
      </c>
      <c r="D247" s="12">
        <f t="shared" si="63"/>
        <v>18.833333333333332</v>
      </c>
      <c r="E247" s="29">
        <f t="shared" si="61"/>
        <v>0</v>
      </c>
      <c r="F247" s="2">
        <f t="shared" si="64"/>
        <v>0</v>
      </c>
      <c r="G247" s="2">
        <f t="shared" si="72"/>
        <v>0</v>
      </c>
      <c r="H247" s="2">
        <f t="shared" si="73"/>
        <v>0</v>
      </c>
      <c r="I247" s="2">
        <f t="shared" si="62"/>
        <v>0</v>
      </c>
      <c r="J247" s="2">
        <f t="shared" si="79"/>
        <v>0</v>
      </c>
      <c r="K247" s="2">
        <f t="shared" si="65"/>
        <v>0</v>
      </c>
      <c r="L247" s="2">
        <f t="shared" si="65"/>
        <v>0</v>
      </c>
      <c r="M247" s="2"/>
      <c r="N247" s="28">
        <f t="shared" si="80"/>
        <v>0</v>
      </c>
      <c r="O247" s="2">
        <f t="shared" si="74"/>
        <v>0</v>
      </c>
      <c r="P247" s="2">
        <f t="shared" si="75"/>
        <v>0</v>
      </c>
      <c r="R247">
        <f t="shared" si="76"/>
        <v>226</v>
      </c>
      <c r="S247" s="89">
        <f t="shared" si="66"/>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7"/>
        <v>7.0993561717358489E-2</v>
      </c>
      <c r="Y247" s="66">
        <f t="shared" si="67"/>
        <v>0</v>
      </c>
      <c r="Z247" s="72">
        <f t="shared" si="68"/>
        <v>0</v>
      </c>
      <c r="AA247" s="79">
        <f t="shared" si="69"/>
        <v>0</v>
      </c>
      <c r="AB247" s="81">
        <f t="shared" si="78"/>
        <v>0</v>
      </c>
      <c r="AD247" s="95">
        <f>locallinterp(R247,'BBG rates'!$N$10:$N$369,'BBG rates'!$P$10:$P$369)</f>
        <v>19.061096284742387</v>
      </c>
      <c r="AI247" s="185">
        <f t="shared" si="70"/>
        <v>226</v>
      </c>
      <c r="AJ247" s="127">
        <f>locallinterp(MIN(AI247,CAP_Senior*12),'BBG rates'!$X$24:$X$65,'BBG rates'!$Y$24:$Y$65)</f>
        <v>66.77054484783136</v>
      </c>
      <c r="AK247" s="127">
        <f>locallinterp(MIN(AI247,CAP_CB*12),'BBG rates'!$AA$25:$AA$40,'BBG rates'!$AC$25:$AC$40)</f>
        <v>11</v>
      </c>
      <c r="AL247" s="144">
        <f t="shared" si="71"/>
        <v>20.480992624131332</v>
      </c>
      <c r="AM247" s="142">
        <f>(SUMPRODUCT(AL247:AL$381,G247:G$381)+SUMPRODUCT(AL247:AL$381,H247:H$381))/12</f>
        <v>0</v>
      </c>
    </row>
    <row r="248" spans="1:39" x14ac:dyDescent="0.2">
      <c r="A248" s="7">
        <v>227</v>
      </c>
      <c r="B248" s="7">
        <v>113.5</v>
      </c>
      <c r="C248" s="7">
        <v>56.75</v>
      </c>
      <c r="D248" s="12">
        <f t="shared" si="63"/>
        <v>18.916666666666668</v>
      </c>
      <c r="E248" s="29">
        <f t="shared" si="61"/>
        <v>0</v>
      </c>
      <c r="F248" s="2">
        <f t="shared" si="64"/>
        <v>0</v>
      </c>
      <c r="G248" s="2">
        <f t="shared" si="72"/>
        <v>0</v>
      </c>
      <c r="H248" s="2">
        <f t="shared" si="73"/>
        <v>0</v>
      </c>
      <c r="I248" s="2">
        <f t="shared" si="62"/>
        <v>0</v>
      </c>
      <c r="J248" s="2">
        <f t="shared" si="79"/>
        <v>0</v>
      </c>
      <c r="K248" s="2">
        <f t="shared" si="65"/>
        <v>0</v>
      </c>
      <c r="L248" s="2">
        <f t="shared" si="65"/>
        <v>0</v>
      </c>
      <c r="M248" s="2"/>
      <c r="N248" s="28">
        <f t="shared" si="80"/>
        <v>0</v>
      </c>
      <c r="O248" s="2">
        <f t="shared" si="74"/>
        <v>0</v>
      </c>
      <c r="P248" s="2">
        <f t="shared" si="75"/>
        <v>0</v>
      </c>
      <c r="R248">
        <f t="shared" si="76"/>
        <v>227</v>
      </c>
      <c r="S248" s="89">
        <f t="shared" si="66"/>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7"/>
        <v>7.2634148073191795E-2</v>
      </c>
      <c r="Y248" s="66">
        <f t="shared" si="67"/>
        <v>0</v>
      </c>
      <c r="Z248" s="72">
        <f t="shared" si="68"/>
        <v>0</v>
      </c>
      <c r="AA248" s="79">
        <f t="shared" si="69"/>
        <v>0</v>
      </c>
      <c r="AB248" s="81">
        <f t="shared" si="78"/>
        <v>0</v>
      </c>
      <c r="AD248" s="95">
        <f>locallinterp(R248,'BBG rates'!$N$10:$N$369,'BBG rates'!$P$10:$P$369)</f>
        <v>19.143139937468927</v>
      </c>
      <c r="AI248" s="185">
        <f t="shared" si="70"/>
        <v>227</v>
      </c>
      <c r="AJ248" s="127">
        <f>locallinterp(MIN(AI248,CAP_Senior*12),'BBG rates'!$X$24:$X$65,'BBG rates'!$Y$24:$Y$65)</f>
        <v>66.856331505580187</v>
      </c>
      <c r="AK248" s="127">
        <f>locallinterp(MIN(AI248,CAP_CB*12),'BBG rates'!$AA$25:$AA$40,'BBG rates'!$AC$25:$AC$40)</f>
        <v>11</v>
      </c>
      <c r="AL248" s="144">
        <f t="shared" si="71"/>
        <v>20.495576355948632</v>
      </c>
      <c r="AM248" s="142">
        <f>(SUMPRODUCT(AL248:AL$381,G248:G$381)+SUMPRODUCT(AL248:AL$381,H248:H$381))/12</f>
        <v>0</v>
      </c>
    </row>
    <row r="249" spans="1:39" x14ac:dyDescent="0.2">
      <c r="A249" s="7">
        <v>228</v>
      </c>
      <c r="B249" s="7">
        <v>114</v>
      </c>
      <c r="C249" s="7">
        <v>57</v>
      </c>
      <c r="D249" s="12">
        <f t="shared" si="63"/>
        <v>19</v>
      </c>
      <c r="E249" s="29">
        <f t="shared" si="61"/>
        <v>0</v>
      </c>
      <c r="F249" s="2">
        <f t="shared" si="64"/>
        <v>0</v>
      </c>
      <c r="G249" s="2">
        <f t="shared" si="72"/>
        <v>0</v>
      </c>
      <c r="H249" s="2">
        <f t="shared" si="73"/>
        <v>0</v>
      </c>
      <c r="I249" s="2">
        <f t="shared" si="62"/>
        <v>0</v>
      </c>
      <c r="J249" s="2">
        <f t="shared" si="79"/>
        <v>0</v>
      </c>
      <c r="K249" s="2">
        <f t="shared" si="65"/>
        <v>0</v>
      </c>
      <c r="L249" s="2">
        <f t="shared" si="65"/>
        <v>0</v>
      </c>
      <c r="M249" s="2"/>
      <c r="N249" s="28">
        <f t="shared" si="80"/>
        <v>0</v>
      </c>
      <c r="O249" s="2">
        <f t="shared" si="74"/>
        <v>0</v>
      </c>
      <c r="P249" s="2">
        <f t="shared" si="75"/>
        <v>0</v>
      </c>
      <c r="R249">
        <f t="shared" si="76"/>
        <v>228</v>
      </c>
      <c r="S249" s="89">
        <f t="shared" si="66"/>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7"/>
        <v>7.4274709758359592E-2</v>
      </c>
      <c r="Y249" s="66">
        <f t="shared" si="67"/>
        <v>0</v>
      </c>
      <c r="Z249" s="72">
        <f t="shared" si="68"/>
        <v>0</v>
      </c>
      <c r="AA249" s="79">
        <f t="shared" si="69"/>
        <v>0</v>
      </c>
      <c r="AB249" s="81">
        <f t="shared" si="78"/>
        <v>0</v>
      </c>
      <c r="AD249" s="95">
        <f>locallinterp(R249,'BBG rates'!$N$10:$N$369,'BBG rates'!$P$10:$P$369)</f>
        <v>19.225158270914758</v>
      </c>
      <c r="AI249" s="185">
        <f t="shared" si="70"/>
        <v>228</v>
      </c>
      <c r="AJ249" s="127">
        <f>locallinterp(MIN(AI249,CAP_Senior*12),'BBG rates'!$X$24:$X$65,'BBG rates'!$Y$24:$Y$65)</f>
        <v>66.942118163329027</v>
      </c>
      <c r="AK249" s="127">
        <f>locallinterp(MIN(AI249,CAP_CB*12),'BBG rates'!$AA$25:$AA$40,'BBG rates'!$AC$25:$AC$40)</f>
        <v>11</v>
      </c>
      <c r="AL249" s="144">
        <f t="shared" si="71"/>
        <v>20.510160087765932</v>
      </c>
      <c r="AM249" s="142">
        <f>(SUMPRODUCT(AL249:AL$381,G249:G$381)+SUMPRODUCT(AL249:AL$381,H249:H$381))/12</f>
        <v>0</v>
      </c>
    </row>
    <row r="250" spans="1:39" x14ac:dyDescent="0.2">
      <c r="A250" s="7">
        <v>229</v>
      </c>
      <c r="B250" s="7">
        <v>114.5</v>
      </c>
      <c r="C250" s="7">
        <v>57.25</v>
      </c>
      <c r="D250" s="12">
        <f t="shared" si="63"/>
        <v>19.083333333333332</v>
      </c>
      <c r="E250" s="29">
        <f t="shared" si="61"/>
        <v>0</v>
      </c>
      <c r="F250" s="2">
        <f t="shared" si="64"/>
        <v>0</v>
      </c>
      <c r="G250" s="2">
        <f t="shared" si="72"/>
        <v>0</v>
      </c>
      <c r="H250" s="2">
        <f t="shared" si="73"/>
        <v>0</v>
      </c>
      <c r="I250" s="2">
        <f t="shared" si="62"/>
        <v>0</v>
      </c>
      <c r="J250" s="2">
        <f t="shared" si="79"/>
        <v>0</v>
      </c>
      <c r="K250" s="2">
        <f t="shared" si="65"/>
        <v>0</v>
      </c>
      <c r="L250" s="2">
        <f t="shared" si="65"/>
        <v>0</v>
      </c>
      <c r="M250" s="2"/>
      <c r="N250" s="28">
        <f t="shared" si="80"/>
        <v>0</v>
      </c>
      <c r="O250" s="2">
        <f t="shared" si="74"/>
        <v>0</v>
      </c>
      <c r="P250" s="2">
        <f t="shared" si="75"/>
        <v>0</v>
      </c>
      <c r="R250">
        <f t="shared" si="76"/>
        <v>229</v>
      </c>
      <c r="S250" s="89">
        <f t="shared" si="66"/>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7"/>
        <v>7.5915246774194145E-2</v>
      </c>
      <c r="Y250" s="66">
        <f t="shared" si="67"/>
        <v>0</v>
      </c>
      <c r="Z250" s="72">
        <f t="shared" si="68"/>
        <v>0</v>
      </c>
      <c r="AA250" s="79">
        <f t="shared" si="69"/>
        <v>0</v>
      </c>
      <c r="AB250" s="81">
        <f t="shared" si="78"/>
        <v>0</v>
      </c>
      <c r="AD250" s="95">
        <f>locallinterp(R250,'BBG rates'!$N$10:$N$369,'BBG rates'!$P$10:$P$369)</f>
        <v>19.307151446156997</v>
      </c>
      <c r="AI250" s="185">
        <f t="shared" si="70"/>
        <v>229</v>
      </c>
      <c r="AJ250" s="127">
        <f>locallinterp(MIN(AI250,CAP_Senior*12),'BBG rates'!$X$24:$X$65,'BBG rates'!$Y$24:$Y$65)</f>
        <v>67.02350352375727</v>
      </c>
      <c r="AK250" s="127">
        <f>locallinterp(MIN(AI250,CAP_CB*12),'BBG rates'!$AA$25:$AA$40,'BBG rates'!$AC$25:$AC$40)</f>
        <v>11</v>
      </c>
      <c r="AL250" s="144">
        <f t="shared" si="71"/>
        <v>20.523995599038734</v>
      </c>
      <c r="AM250" s="142">
        <f>(SUMPRODUCT(AL250:AL$381,G250:G$381)+SUMPRODUCT(AL250:AL$381,H250:H$381))/12</f>
        <v>0</v>
      </c>
    </row>
    <row r="251" spans="1:39" x14ac:dyDescent="0.2">
      <c r="A251" s="7">
        <v>230</v>
      </c>
      <c r="B251" s="7">
        <v>115</v>
      </c>
      <c r="C251" s="7">
        <v>57.5</v>
      </c>
      <c r="D251" s="12">
        <f t="shared" si="63"/>
        <v>19.166666666666668</v>
      </c>
      <c r="E251" s="29">
        <f t="shared" si="61"/>
        <v>0</v>
      </c>
      <c r="F251" s="2">
        <f t="shared" si="64"/>
        <v>0</v>
      </c>
      <c r="G251" s="2">
        <f t="shared" si="72"/>
        <v>0</v>
      </c>
      <c r="H251" s="2">
        <f t="shared" si="73"/>
        <v>0</v>
      </c>
      <c r="I251" s="2">
        <f t="shared" si="62"/>
        <v>0</v>
      </c>
      <c r="J251" s="2">
        <f t="shared" si="79"/>
        <v>0</v>
      </c>
      <c r="K251" s="2">
        <f t="shared" si="65"/>
        <v>0</v>
      </c>
      <c r="L251" s="2">
        <f t="shared" si="65"/>
        <v>0</v>
      </c>
      <c r="M251" s="2"/>
      <c r="N251" s="28">
        <f t="shared" si="80"/>
        <v>0</v>
      </c>
      <c r="O251" s="2">
        <f t="shared" si="74"/>
        <v>0</v>
      </c>
      <c r="P251" s="2">
        <f t="shared" si="75"/>
        <v>0</v>
      </c>
      <c r="R251">
        <f t="shared" si="76"/>
        <v>230</v>
      </c>
      <c r="S251" s="89">
        <f t="shared" si="66"/>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7"/>
        <v>7.7555759120961909E-2</v>
      </c>
      <c r="Y251" s="66">
        <f t="shared" si="67"/>
        <v>0</v>
      </c>
      <c r="Z251" s="72">
        <f t="shared" si="68"/>
        <v>0</v>
      </c>
      <c r="AA251" s="79">
        <f t="shared" si="69"/>
        <v>0</v>
      </c>
      <c r="AB251" s="81">
        <f t="shared" si="78"/>
        <v>0</v>
      </c>
      <c r="AD251" s="95">
        <f>locallinterp(R251,'BBG rates'!$N$10:$N$369,'BBG rates'!$P$10:$P$369)</f>
        <v>19.389119628138022</v>
      </c>
      <c r="AI251" s="185">
        <f t="shared" si="70"/>
        <v>230</v>
      </c>
      <c r="AJ251" s="127">
        <f>locallinterp(MIN(AI251,CAP_Senior*12),'BBG rates'!$X$24:$X$65,'BBG rates'!$Y$24:$Y$65)</f>
        <v>67.104888884185527</v>
      </c>
      <c r="AK251" s="127">
        <f>locallinterp(MIN(AI251,CAP_CB*12),'BBG rates'!$AA$25:$AA$40,'BBG rates'!$AC$25:$AC$40)</f>
        <v>11</v>
      </c>
      <c r="AL251" s="144">
        <f t="shared" si="71"/>
        <v>20.53783111031154</v>
      </c>
      <c r="AM251" s="142">
        <f>(SUMPRODUCT(AL251:AL$381,G251:G$381)+SUMPRODUCT(AL251:AL$381,H251:H$381))/12</f>
        <v>0</v>
      </c>
    </row>
    <row r="252" spans="1:39" x14ac:dyDescent="0.2">
      <c r="A252" s="7">
        <v>231</v>
      </c>
      <c r="B252" s="7">
        <v>115.5</v>
      </c>
      <c r="C252" s="7">
        <v>57.75</v>
      </c>
      <c r="D252" s="12">
        <f t="shared" si="63"/>
        <v>19.25</v>
      </c>
      <c r="E252" s="29">
        <f t="shared" si="61"/>
        <v>0</v>
      </c>
      <c r="F252" s="2">
        <f t="shared" si="64"/>
        <v>0</v>
      </c>
      <c r="G252" s="2">
        <f t="shared" si="72"/>
        <v>0</v>
      </c>
      <c r="H252" s="2">
        <f t="shared" si="73"/>
        <v>0</v>
      </c>
      <c r="I252" s="2">
        <f t="shared" si="62"/>
        <v>0</v>
      </c>
      <c r="J252" s="2">
        <f t="shared" si="79"/>
        <v>0</v>
      </c>
      <c r="K252" s="2">
        <f t="shared" si="65"/>
        <v>0</v>
      </c>
      <c r="L252" s="2">
        <f t="shared" si="65"/>
        <v>0</v>
      </c>
      <c r="M252" s="2"/>
      <c r="N252" s="28">
        <f t="shared" si="80"/>
        <v>0</v>
      </c>
      <c r="O252" s="2">
        <f t="shared" si="74"/>
        <v>0</v>
      </c>
      <c r="P252" s="2">
        <f t="shared" si="75"/>
        <v>0</v>
      </c>
      <c r="R252">
        <f t="shared" si="76"/>
        <v>231</v>
      </c>
      <c r="S252" s="89">
        <f t="shared" si="66"/>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7"/>
        <v>7.9196246799728698E-2</v>
      </c>
      <c r="Y252" s="66">
        <f t="shared" si="67"/>
        <v>0</v>
      </c>
      <c r="Z252" s="72">
        <f t="shared" si="68"/>
        <v>0</v>
      </c>
      <c r="AA252" s="79">
        <f t="shared" si="69"/>
        <v>0</v>
      </c>
      <c r="AB252" s="81">
        <f t="shared" si="78"/>
        <v>0</v>
      </c>
      <c r="AD252" s="95">
        <f>locallinterp(R252,'BBG rates'!$N$10:$N$369,'BBG rates'!$P$10:$P$369)</f>
        <v>19.471062981940175</v>
      </c>
      <c r="AI252" s="185">
        <f t="shared" si="70"/>
        <v>231</v>
      </c>
      <c r="AJ252" s="127">
        <f>locallinterp(MIN(AI252,CAP_Senior*12),'BBG rates'!$X$24:$X$65,'BBG rates'!$Y$24:$Y$65)</f>
        <v>67.18627424461377</v>
      </c>
      <c r="AK252" s="127">
        <f>locallinterp(MIN(AI252,CAP_CB*12),'BBG rates'!$AA$25:$AA$40,'BBG rates'!$AC$25:$AC$40)</f>
        <v>11</v>
      </c>
      <c r="AL252" s="144">
        <f t="shared" si="71"/>
        <v>20.551666621584339</v>
      </c>
      <c r="AM252" s="142">
        <f>(SUMPRODUCT(AL252:AL$381,G252:G$381)+SUMPRODUCT(AL252:AL$381,H252:H$381))/12</f>
        <v>0</v>
      </c>
    </row>
    <row r="253" spans="1:39" x14ac:dyDescent="0.2">
      <c r="A253" s="7">
        <v>232</v>
      </c>
      <c r="B253" s="7">
        <v>116</v>
      </c>
      <c r="C253" s="7">
        <v>58</v>
      </c>
      <c r="D253" s="12">
        <f t="shared" si="63"/>
        <v>19.333333333333332</v>
      </c>
      <c r="E253" s="29">
        <f t="shared" si="61"/>
        <v>0</v>
      </c>
      <c r="F253" s="2">
        <f t="shared" si="64"/>
        <v>0</v>
      </c>
      <c r="G253" s="2">
        <f t="shared" si="72"/>
        <v>0</v>
      </c>
      <c r="H253" s="2">
        <f t="shared" si="73"/>
        <v>0</v>
      </c>
      <c r="I253" s="2">
        <f t="shared" si="62"/>
        <v>0</v>
      </c>
      <c r="J253" s="2">
        <f t="shared" si="79"/>
        <v>0</v>
      </c>
      <c r="K253" s="2">
        <f t="shared" si="65"/>
        <v>0</v>
      </c>
      <c r="L253" s="2">
        <f t="shared" si="65"/>
        <v>0</v>
      </c>
      <c r="M253" s="2"/>
      <c r="N253" s="28">
        <f t="shared" si="80"/>
        <v>0</v>
      </c>
      <c r="O253" s="2">
        <f t="shared" si="74"/>
        <v>0</v>
      </c>
      <c r="P253" s="2">
        <f t="shared" si="75"/>
        <v>0</v>
      </c>
      <c r="R253">
        <f t="shared" si="76"/>
        <v>232</v>
      </c>
      <c r="S253" s="89">
        <f t="shared" si="66"/>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7"/>
        <v>8.0836709811293872E-2</v>
      </c>
      <c r="Y253" s="66">
        <f t="shared" si="67"/>
        <v>0</v>
      </c>
      <c r="Z253" s="72">
        <f t="shared" si="68"/>
        <v>0</v>
      </c>
      <c r="AA253" s="79">
        <f t="shared" si="69"/>
        <v>0</v>
      </c>
      <c r="AB253" s="81">
        <f t="shared" si="78"/>
        <v>0</v>
      </c>
      <c r="AD253" s="95">
        <f>locallinterp(R253,'BBG rates'!$N$10:$N$369,'BBG rates'!$P$10:$P$369)</f>
        <v>19.552981674027532</v>
      </c>
      <c r="AI253" s="185">
        <f t="shared" si="70"/>
        <v>232</v>
      </c>
      <c r="AJ253" s="127">
        <f>locallinterp(MIN(AI253,CAP_Senior*12),'BBG rates'!$X$24:$X$65,'BBG rates'!$Y$24:$Y$65)</f>
        <v>67.267659605042013</v>
      </c>
      <c r="AK253" s="127">
        <f>locallinterp(MIN(AI253,CAP_CB*12),'BBG rates'!$AA$25:$AA$40,'BBG rates'!$AC$25:$AC$40)</f>
        <v>11</v>
      </c>
      <c r="AL253" s="144">
        <f t="shared" si="71"/>
        <v>20.565502132857141</v>
      </c>
      <c r="AM253" s="142">
        <f>(SUMPRODUCT(AL253:AL$381,G253:G$381)+SUMPRODUCT(AL253:AL$381,H253:H$381))/12</f>
        <v>0</v>
      </c>
    </row>
    <row r="254" spans="1:39" x14ac:dyDescent="0.2">
      <c r="A254" s="7">
        <v>233</v>
      </c>
      <c r="B254" s="7">
        <v>116.5</v>
      </c>
      <c r="C254" s="7">
        <v>58.25</v>
      </c>
      <c r="D254" s="12">
        <f t="shared" si="63"/>
        <v>19.416666666666668</v>
      </c>
      <c r="E254" s="29">
        <f t="shared" si="61"/>
        <v>0</v>
      </c>
      <c r="F254" s="2">
        <f t="shared" si="64"/>
        <v>0</v>
      </c>
      <c r="G254" s="2">
        <f t="shared" si="72"/>
        <v>0</v>
      </c>
      <c r="H254" s="2">
        <f t="shared" si="73"/>
        <v>0</v>
      </c>
      <c r="I254" s="2">
        <f t="shared" si="62"/>
        <v>0</v>
      </c>
      <c r="J254" s="2">
        <f t="shared" si="79"/>
        <v>0</v>
      </c>
      <c r="K254" s="2">
        <f t="shared" si="65"/>
        <v>0</v>
      </c>
      <c r="L254" s="2">
        <f t="shared" si="65"/>
        <v>0</v>
      </c>
      <c r="M254" s="2"/>
      <c r="N254" s="28">
        <f t="shared" si="80"/>
        <v>0</v>
      </c>
      <c r="O254" s="2">
        <f t="shared" si="74"/>
        <v>0</v>
      </c>
      <c r="P254" s="2">
        <f t="shared" si="75"/>
        <v>0</v>
      </c>
      <c r="R254">
        <f t="shared" si="76"/>
        <v>233</v>
      </c>
      <c r="S254" s="89">
        <f t="shared" si="66"/>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7"/>
        <v>8.2477148156190339E-2</v>
      </c>
      <c r="Y254" s="66">
        <f t="shared" si="67"/>
        <v>0</v>
      </c>
      <c r="Z254" s="72">
        <f t="shared" si="68"/>
        <v>0</v>
      </c>
      <c r="AA254" s="79">
        <f t="shared" si="69"/>
        <v>0</v>
      </c>
      <c r="AB254" s="81">
        <f t="shared" si="78"/>
        <v>0</v>
      </c>
      <c r="AD254" s="95">
        <f>locallinterp(R254,'BBG rates'!$N$10:$N$369,'BBG rates'!$P$10:$P$369)</f>
        <v>19.634875871625429</v>
      </c>
      <c r="AI254" s="185">
        <f t="shared" si="70"/>
        <v>233</v>
      </c>
      <c r="AJ254" s="127">
        <f>locallinterp(MIN(AI254,CAP_Senior*12),'BBG rates'!$X$24:$X$65,'BBG rates'!$Y$24:$Y$65)</f>
        <v>67.349044965470256</v>
      </c>
      <c r="AK254" s="127">
        <f>locallinterp(MIN(AI254,CAP_CB*12),'BBG rates'!$AA$25:$AA$40,'BBG rates'!$AC$25:$AC$40)</f>
        <v>11</v>
      </c>
      <c r="AL254" s="144">
        <f t="shared" si="71"/>
        <v>20.579337644129943</v>
      </c>
      <c r="AM254" s="142">
        <f>(SUMPRODUCT(AL254:AL$381,G254:G$381)+SUMPRODUCT(AL254:AL$381,H254:H$381))/12</f>
        <v>0</v>
      </c>
    </row>
    <row r="255" spans="1:39" x14ac:dyDescent="0.2">
      <c r="A255" s="7">
        <v>234</v>
      </c>
      <c r="B255" s="7">
        <v>117</v>
      </c>
      <c r="C255" s="7">
        <v>58.5</v>
      </c>
      <c r="D255" s="12">
        <f t="shared" si="63"/>
        <v>19.5</v>
      </c>
      <c r="E255" s="29">
        <f t="shared" si="61"/>
        <v>0</v>
      </c>
      <c r="F255" s="2">
        <f t="shared" si="64"/>
        <v>0</v>
      </c>
      <c r="G255" s="2">
        <f t="shared" si="72"/>
        <v>0</v>
      </c>
      <c r="H255" s="2">
        <f t="shared" si="73"/>
        <v>0</v>
      </c>
      <c r="I255" s="2">
        <f t="shared" si="62"/>
        <v>0</v>
      </c>
      <c r="J255" s="2">
        <f t="shared" si="79"/>
        <v>0</v>
      </c>
      <c r="K255" s="2">
        <f t="shared" si="65"/>
        <v>0</v>
      </c>
      <c r="L255" s="2">
        <f t="shared" si="65"/>
        <v>0</v>
      </c>
      <c r="M255" s="2"/>
      <c r="N255" s="28">
        <f t="shared" si="80"/>
        <v>0</v>
      </c>
      <c r="O255" s="2">
        <f t="shared" si="74"/>
        <v>0</v>
      </c>
      <c r="P255" s="2">
        <f t="shared" si="75"/>
        <v>0</v>
      </c>
      <c r="R255">
        <f t="shared" si="76"/>
        <v>234</v>
      </c>
      <c r="S255" s="89">
        <f t="shared" si="66"/>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7"/>
        <v>8.4117561835217458E-2</v>
      </c>
      <c r="Y255" s="66">
        <f t="shared" si="67"/>
        <v>0</v>
      </c>
      <c r="Z255" s="72">
        <f t="shared" si="68"/>
        <v>0</v>
      </c>
      <c r="AA255" s="79">
        <f t="shared" si="69"/>
        <v>0</v>
      </c>
      <c r="AB255" s="81">
        <f t="shared" si="78"/>
        <v>0</v>
      </c>
      <c r="AD255" s="95">
        <f>locallinterp(R255,'BBG rates'!$N$10:$N$369,'BBG rates'!$P$10:$P$369)</f>
        <v>19.716745744581878</v>
      </c>
      <c r="AI255" s="185">
        <f t="shared" si="70"/>
        <v>234</v>
      </c>
      <c r="AJ255" s="127">
        <f>locallinterp(MIN(AI255,CAP_Senior*12),'BBG rates'!$X$24:$X$65,'BBG rates'!$Y$24:$Y$65)</f>
        <v>67.430430325898499</v>
      </c>
      <c r="AK255" s="127">
        <f>locallinterp(MIN(AI255,CAP_CB*12),'BBG rates'!$AA$25:$AA$40,'BBG rates'!$AC$25:$AC$40)</f>
        <v>11</v>
      </c>
      <c r="AL255" s="144">
        <f t="shared" si="71"/>
        <v>20.593173155402745</v>
      </c>
      <c r="AM255" s="142">
        <f>(SUMPRODUCT(AL255:AL$381,G255:G$381)+SUMPRODUCT(AL255:AL$381,H255:H$381))/12</f>
        <v>0</v>
      </c>
    </row>
    <row r="256" spans="1:39" x14ac:dyDescent="0.2">
      <c r="A256" s="7">
        <v>235</v>
      </c>
      <c r="B256" s="7">
        <v>117.5</v>
      </c>
      <c r="C256" s="7">
        <v>58.75</v>
      </c>
      <c r="D256" s="12">
        <f t="shared" si="63"/>
        <v>19.583333333333332</v>
      </c>
      <c r="E256" s="29">
        <f t="shared" si="61"/>
        <v>0</v>
      </c>
      <c r="F256" s="2">
        <f t="shared" si="64"/>
        <v>0</v>
      </c>
      <c r="G256" s="2">
        <f t="shared" si="72"/>
        <v>0</v>
      </c>
      <c r="H256" s="2">
        <f t="shared" si="73"/>
        <v>0</v>
      </c>
      <c r="I256" s="2">
        <f t="shared" si="62"/>
        <v>0</v>
      </c>
      <c r="J256" s="2">
        <f t="shared" si="79"/>
        <v>0</v>
      </c>
      <c r="K256" s="2">
        <f t="shared" si="65"/>
        <v>0</v>
      </c>
      <c r="L256" s="2">
        <f t="shared" si="65"/>
        <v>0</v>
      </c>
      <c r="M256" s="2"/>
      <c r="N256" s="28">
        <f t="shared" si="80"/>
        <v>0</v>
      </c>
      <c r="O256" s="2">
        <f t="shared" si="74"/>
        <v>0</v>
      </c>
      <c r="P256" s="2">
        <f t="shared" si="75"/>
        <v>0</v>
      </c>
      <c r="R256">
        <f t="shared" si="76"/>
        <v>235</v>
      </c>
      <c r="S256" s="89">
        <f t="shared" si="66"/>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7"/>
        <v>8.5757950849174591E-2</v>
      </c>
      <c r="Y256" s="66">
        <f t="shared" si="67"/>
        <v>0</v>
      </c>
      <c r="Z256" s="72">
        <f t="shared" si="68"/>
        <v>0</v>
      </c>
      <c r="AA256" s="79">
        <f t="shared" si="69"/>
        <v>0</v>
      </c>
      <c r="AB256" s="81">
        <f t="shared" si="78"/>
        <v>0</v>
      </c>
      <c r="AD256" s="95">
        <f>locallinterp(R256,'BBG rates'!$N$10:$N$369,'BBG rates'!$P$10:$P$369)</f>
        <v>19.798591462885266</v>
      </c>
      <c r="AI256" s="185">
        <f t="shared" si="70"/>
        <v>235</v>
      </c>
      <c r="AJ256" s="127">
        <f>locallinterp(MIN(AI256,CAP_Senior*12),'BBG rates'!$X$24:$X$65,'BBG rates'!$Y$24:$Y$65)</f>
        <v>67.511815686326756</v>
      </c>
      <c r="AK256" s="127">
        <f>locallinterp(MIN(AI256,CAP_CB*12),'BBG rates'!$AA$25:$AA$40,'BBG rates'!$AC$25:$AC$40)</f>
        <v>11</v>
      </c>
      <c r="AL256" s="144">
        <f t="shared" si="71"/>
        <v>20.607008666675547</v>
      </c>
      <c r="AM256" s="142">
        <f>(SUMPRODUCT(AL256:AL$381,G256:G$381)+SUMPRODUCT(AL256:AL$381,H256:H$381))/12</f>
        <v>0</v>
      </c>
    </row>
    <row r="257" spans="1:39" x14ac:dyDescent="0.2">
      <c r="A257" s="7">
        <v>236</v>
      </c>
      <c r="B257" s="7">
        <v>118</v>
      </c>
      <c r="C257" s="7">
        <v>59</v>
      </c>
      <c r="D257" s="12">
        <f t="shared" si="63"/>
        <v>19.666666666666668</v>
      </c>
      <c r="E257" s="29">
        <f t="shared" si="61"/>
        <v>0</v>
      </c>
      <c r="F257" s="2">
        <f t="shared" si="64"/>
        <v>0</v>
      </c>
      <c r="G257" s="2">
        <f t="shared" si="72"/>
        <v>0</v>
      </c>
      <c r="H257" s="2">
        <f t="shared" si="73"/>
        <v>0</v>
      </c>
      <c r="I257" s="2">
        <f t="shared" si="62"/>
        <v>0</v>
      </c>
      <c r="J257" s="2">
        <f t="shared" si="79"/>
        <v>0</v>
      </c>
      <c r="K257" s="2">
        <f t="shared" si="65"/>
        <v>0</v>
      </c>
      <c r="L257" s="2">
        <f t="shared" si="65"/>
        <v>0</v>
      </c>
      <c r="M257" s="2"/>
      <c r="N257" s="28">
        <f t="shared" si="80"/>
        <v>0</v>
      </c>
      <c r="O257" s="2">
        <f t="shared" si="74"/>
        <v>0</v>
      </c>
      <c r="P257" s="2">
        <f t="shared" si="75"/>
        <v>0</v>
      </c>
      <c r="R257">
        <f t="shared" si="76"/>
        <v>236</v>
      </c>
      <c r="S257" s="89">
        <f t="shared" si="66"/>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7"/>
        <v>8.7398315199127552E-2</v>
      </c>
      <c r="Y257" s="66">
        <f t="shared" si="67"/>
        <v>0</v>
      </c>
      <c r="Z257" s="72">
        <f t="shared" si="68"/>
        <v>0</v>
      </c>
      <c r="AA257" s="79">
        <f t="shared" si="69"/>
        <v>0</v>
      </c>
      <c r="AB257" s="81">
        <f t="shared" si="78"/>
        <v>0</v>
      </c>
      <c r="AD257" s="95">
        <f>locallinterp(R257,'BBG rates'!$N$10:$N$369,'BBG rates'!$P$10:$P$369)</f>
        <v>19.880413199147473</v>
      </c>
      <c r="AI257" s="185">
        <f t="shared" si="70"/>
        <v>236</v>
      </c>
      <c r="AJ257" s="127">
        <f>locallinterp(MIN(AI257,CAP_Senior*12),'BBG rates'!$X$24:$X$65,'BBG rates'!$Y$24:$Y$65)</f>
        <v>67.593201046754999</v>
      </c>
      <c r="AK257" s="127">
        <f>locallinterp(MIN(AI257,CAP_CB*12),'BBG rates'!$AA$25:$AA$40,'BBG rates'!$AC$25:$AC$40)</f>
        <v>11</v>
      </c>
      <c r="AL257" s="144">
        <f t="shared" si="71"/>
        <v>20.620844177948349</v>
      </c>
      <c r="AM257" s="142">
        <f>(SUMPRODUCT(AL257:AL$381,G257:G$381)+SUMPRODUCT(AL257:AL$381,H257:H$381))/12</f>
        <v>0</v>
      </c>
    </row>
    <row r="258" spans="1:39" x14ac:dyDescent="0.2">
      <c r="A258" s="7">
        <v>237</v>
      </c>
      <c r="B258" s="7">
        <v>118.5</v>
      </c>
      <c r="C258" s="7">
        <v>59.25</v>
      </c>
      <c r="D258" s="12">
        <f t="shared" si="63"/>
        <v>19.75</v>
      </c>
      <c r="E258" s="29">
        <f t="shared" si="61"/>
        <v>0</v>
      </c>
      <c r="F258" s="2">
        <f t="shared" si="64"/>
        <v>0</v>
      </c>
      <c r="G258" s="2">
        <f t="shared" si="72"/>
        <v>0</v>
      </c>
      <c r="H258" s="2">
        <f t="shared" si="73"/>
        <v>0</v>
      </c>
      <c r="I258" s="2">
        <f t="shared" si="62"/>
        <v>0</v>
      </c>
      <c r="J258" s="2">
        <f t="shared" si="79"/>
        <v>0</v>
      </c>
      <c r="K258" s="2">
        <f t="shared" si="65"/>
        <v>0</v>
      </c>
      <c r="L258" s="2">
        <f t="shared" si="65"/>
        <v>0</v>
      </c>
      <c r="M258" s="2"/>
      <c r="N258" s="28">
        <f t="shared" si="80"/>
        <v>0</v>
      </c>
      <c r="O258" s="2">
        <f t="shared" si="74"/>
        <v>0</v>
      </c>
      <c r="P258" s="2">
        <f t="shared" si="75"/>
        <v>0</v>
      </c>
      <c r="R258">
        <f t="shared" si="76"/>
        <v>237</v>
      </c>
      <c r="S258" s="89">
        <f t="shared" si="66"/>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7"/>
        <v>8.9038654885342794E-2</v>
      </c>
      <c r="Y258" s="66">
        <f t="shared" si="67"/>
        <v>0</v>
      </c>
      <c r="Z258" s="72">
        <f t="shared" si="68"/>
        <v>0</v>
      </c>
      <c r="AA258" s="79">
        <f t="shared" si="69"/>
        <v>0</v>
      </c>
      <c r="AB258" s="81">
        <f t="shared" si="78"/>
        <v>0</v>
      </c>
      <c r="AD258" s="95">
        <f>locallinterp(R258,'BBG rates'!$N$10:$N$369,'BBG rates'!$P$10:$P$369)</f>
        <v>19.962211126431001</v>
      </c>
      <c r="AI258" s="185">
        <f t="shared" si="70"/>
        <v>237</v>
      </c>
      <c r="AJ258" s="127">
        <f>locallinterp(MIN(AI258,CAP_Senior*12),'BBG rates'!$X$24:$X$65,'BBG rates'!$Y$24:$Y$65)</f>
        <v>67.674586407183241</v>
      </c>
      <c r="AK258" s="127">
        <f>locallinterp(MIN(AI258,CAP_CB*12),'BBG rates'!$AA$25:$AA$40,'BBG rates'!$AC$25:$AC$40)</f>
        <v>11</v>
      </c>
      <c r="AL258" s="144">
        <f t="shared" si="71"/>
        <v>20.634679689221151</v>
      </c>
      <c r="AM258" s="142">
        <f>(SUMPRODUCT(AL258:AL$381,G258:G$381)+SUMPRODUCT(AL258:AL$381,H258:H$381))/12</f>
        <v>0</v>
      </c>
    </row>
    <row r="259" spans="1:39" x14ac:dyDescent="0.2">
      <c r="A259" s="7">
        <v>238</v>
      </c>
      <c r="B259" s="7">
        <v>119</v>
      </c>
      <c r="C259" s="7">
        <v>59.5</v>
      </c>
      <c r="D259" s="12">
        <f t="shared" si="63"/>
        <v>19.833333333333332</v>
      </c>
      <c r="E259" s="29">
        <f t="shared" si="61"/>
        <v>0</v>
      </c>
      <c r="F259" s="2">
        <f t="shared" si="64"/>
        <v>0</v>
      </c>
      <c r="G259" s="2">
        <f t="shared" si="72"/>
        <v>0</v>
      </c>
      <c r="H259" s="2">
        <f t="shared" si="73"/>
        <v>0</v>
      </c>
      <c r="I259" s="2">
        <f t="shared" si="62"/>
        <v>0</v>
      </c>
      <c r="J259" s="2">
        <f t="shared" si="79"/>
        <v>0</v>
      </c>
      <c r="K259" s="2">
        <f t="shared" si="65"/>
        <v>0</v>
      </c>
      <c r="L259" s="2">
        <f t="shared" si="65"/>
        <v>0</v>
      </c>
      <c r="M259" s="2"/>
      <c r="N259" s="28">
        <f t="shared" si="80"/>
        <v>0</v>
      </c>
      <c r="O259" s="2">
        <f t="shared" si="74"/>
        <v>0</v>
      </c>
      <c r="P259" s="2">
        <f t="shared" si="75"/>
        <v>0</v>
      </c>
      <c r="R259">
        <f t="shared" si="76"/>
        <v>238</v>
      </c>
      <c r="S259" s="89">
        <f t="shared" si="66"/>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7"/>
        <v>0</v>
      </c>
      <c r="Z259" s="72">
        <f t="shared" si="68"/>
        <v>0</v>
      </c>
      <c r="AA259" s="79">
        <f t="shared" si="69"/>
        <v>0</v>
      </c>
      <c r="AB259" s="81">
        <f t="shared" si="78"/>
        <v>0</v>
      </c>
      <c r="AD259" s="95">
        <f>locallinterp(R259,'BBG rates'!$N$10:$N$369,'BBG rates'!$P$10:$P$369)</f>
        <v>20.043985419490099</v>
      </c>
      <c r="AI259" s="185">
        <f t="shared" si="70"/>
        <v>238</v>
      </c>
      <c r="AJ259" s="127">
        <f>locallinterp(MIN(AI259,CAP_Senior*12),'BBG rates'!$X$24:$X$65,'BBG rates'!$Y$24:$Y$65)</f>
        <v>67.755971767611499</v>
      </c>
      <c r="AK259" s="127">
        <f>locallinterp(MIN(AI259,CAP_CB*12),'BBG rates'!$AA$25:$AA$40,'BBG rates'!$AC$25:$AC$40)</f>
        <v>11</v>
      </c>
      <c r="AL259" s="144">
        <f t="shared" si="71"/>
        <v>20.648515200493954</v>
      </c>
      <c r="AM259" s="142">
        <f>(SUMPRODUCT(AL259:AL$381,G259:G$381)+SUMPRODUCT(AL259:AL$381,H259:H$381))/12</f>
        <v>0</v>
      </c>
    </row>
    <row r="260" spans="1:39" x14ac:dyDescent="0.2">
      <c r="A260" s="7">
        <v>239</v>
      </c>
      <c r="B260" s="7">
        <v>119.5</v>
      </c>
      <c r="C260" s="7">
        <v>59.75</v>
      </c>
      <c r="D260" s="12">
        <f t="shared" si="63"/>
        <v>19.916666666666668</v>
      </c>
      <c r="E260" s="29">
        <f t="shared" si="61"/>
        <v>0</v>
      </c>
      <c r="F260" s="2">
        <f t="shared" si="64"/>
        <v>0</v>
      </c>
      <c r="G260" s="2">
        <f t="shared" si="72"/>
        <v>0</v>
      </c>
      <c r="H260" s="2">
        <f t="shared" si="73"/>
        <v>0</v>
      </c>
      <c r="I260" s="2">
        <f t="shared" si="62"/>
        <v>0</v>
      </c>
      <c r="J260" s="2">
        <f t="shared" si="79"/>
        <v>0</v>
      </c>
      <c r="K260" s="2">
        <f t="shared" si="65"/>
        <v>0</v>
      </c>
      <c r="L260" s="2">
        <f t="shared" si="65"/>
        <v>0</v>
      </c>
      <c r="M260" s="2"/>
      <c r="N260" s="28">
        <f>IF($A260&lt;=$I$8,N259-P260,0)</f>
        <v>0</v>
      </c>
      <c r="O260" s="2">
        <f t="shared" si="74"/>
        <v>0</v>
      </c>
      <c r="P260" s="2">
        <f t="shared" si="75"/>
        <v>0</v>
      </c>
      <c r="R260">
        <f t="shared" si="76"/>
        <v>239</v>
      </c>
      <c r="S260" s="89">
        <f t="shared" si="66"/>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7"/>
        <v>9.2319260270823378E-2</v>
      </c>
      <c r="Y260" s="66">
        <f t="shared" si="67"/>
        <v>0</v>
      </c>
      <c r="Z260" s="72">
        <f t="shared" si="68"/>
        <v>0</v>
      </c>
      <c r="AA260" s="79">
        <f t="shared" si="69"/>
        <v>0</v>
      </c>
      <c r="AB260" s="81">
        <f t="shared" si="78"/>
        <v>0</v>
      </c>
      <c r="AD260" s="95">
        <f>locallinterp(R260,'BBG rates'!$N$10:$N$369,'BBG rates'!$P$10:$P$369)</f>
        <v>20.125736254461067</v>
      </c>
      <c r="AI260" s="185">
        <f t="shared" si="70"/>
        <v>239</v>
      </c>
      <c r="AJ260" s="127">
        <f>locallinterp(MIN(AI260,CAP_Senior*12),'BBG rates'!$X$24:$X$65,'BBG rates'!$Y$24:$Y$65)</f>
        <v>67.837357128039741</v>
      </c>
      <c r="AK260" s="127">
        <f>locallinterp(MIN(AI260,CAP_CB*12),'BBG rates'!$AA$25:$AA$40,'BBG rates'!$AC$25:$AC$40)</f>
        <v>11</v>
      </c>
      <c r="AL260" s="144">
        <f t="shared" si="71"/>
        <v>20.662350711766756</v>
      </c>
      <c r="AM260" s="142">
        <f>(SUMPRODUCT(AL260:AL$381,G260:G$381)+SUMPRODUCT(AL260:AL$381,H260:H$381))/12</f>
        <v>0</v>
      </c>
    </row>
    <row r="261" spans="1:39" x14ac:dyDescent="0.2">
      <c r="A261" s="7">
        <v>240</v>
      </c>
      <c r="B261" s="7">
        <v>120</v>
      </c>
      <c r="C261" s="7">
        <v>60</v>
      </c>
      <c r="D261" s="12">
        <f t="shared" si="63"/>
        <v>20</v>
      </c>
      <c r="E261" s="29">
        <f t="shared" si="61"/>
        <v>0</v>
      </c>
      <c r="F261" s="2">
        <f t="shared" si="64"/>
        <v>0</v>
      </c>
      <c r="G261" s="2">
        <f t="shared" si="72"/>
        <v>0</v>
      </c>
      <c r="H261" s="2">
        <f t="shared" si="73"/>
        <v>0</v>
      </c>
      <c r="I261" s="2">
        <f t="shared" si="62"/>
        <v>0</v>
      </c>
      <c r="J261" s="2">
        <f t="shared" si="79"/>
        <v>0</v>
      </c>
      <c r="K261" s="2">
        <f t="shared" si="65"/>
        <v>0</v>
      </c>
      <c r="L261" s="2">
        <f t="shared" si="65"/>
        <v>0</v>
      </c>
      <c r="M261" s="2"/>
      <c r="N261" s="28">
        <f t="shared" si="80"/>
        <v>0</v>
      </c>
      <c r="O261" s="2">
        <f t="shared" si="74"/>
        <v>0</v>
      </c>
      <c r="P261" s="2">
        <f t="shared" si="75"/>
        <v>0</v>
      </c>
      <c r="R261">
        <f t="shared" si="76"/>
        <v>240</v>
      </c>
      <c r="S261" s="89">
        <f t="shared" si="66"/>
        <v>0</v>
      </c>
      <c r="T261" s="89">
        <f>IF(AND(S261=0,S260&gt;0),SUM($G261:$H$381),S261)</f>
        <v>0</v>
      </c>
      <c r="U261" s="82">
        <f>SUM(T261:T$381)</f>
        <v>0</v>
      </c>
      <c r="V261" s="68">
        <f>localspline(R261,'BBG rates'!$G$10:$G$27,'BBG rates'!$K$10:$K$27)</f>
        <v>0.98073065280914307</v>
      </c>
      <c r="W261" s="68">
        <f>locallinterp(R261,'BBG rates'!$G$10:$G$27,'BBG rates'!$J$10:$J$27)</f>
        <v>9.4E-2</v>
      </c>
      <c r="X261" s="56">
        <f t="shared" si="77"/>
        <v>9.3959525971420987E-2</v>
      </c>
      <c r="Y261" s="66">
        <f t="shared" si="67"/>
        <v>0</v>
      </c>
      <c r="Z261" s="72">
        <f t="shared" si="68"/>
        <v>0</v>
      </c>
      <c r="AA261" s="79">
        <f t="shared" si="69"/>
        <v>0</v>
      </c>
      <c r="AB261" s="81">
        <f t="shared" si="78"/>
        <v>0</v>
      </c>
      <c r="AD261" s="95">
        <f>locallinterp(R261,'BBG rates'!$N$10:$N$369,'BBG rates'!$P$10:$P$369)</f>
        <v>20.207463808861828</v>
      </c>
      <c r="AI261" s="185">
        <f t="shared" si="70"/>
        <v>240</v>
      </c>
      <c r="AJ261" s="127">
        <f>locallinterp(MIN(AI261,CAP_Senior*12),'BBG rates'!$X$24:$X$65,'BBG rates'!$Y$24:$Y$65)</f>
        <v>67.918742488467984</v>
      </c>
      <c r="AK261" s="127">
        <f>locallinterp(MIN(AI261,CAP_CB*12),'BBG rates'!$AA$25:$AA$40,'BBG rates'!$AC$25:$AC$40)</f>
        <v>11</v>
      </c>
      <c r="AL261" s="144">
        <f t="shared" si="71"/>
        <v>20.676186223039558</v>
      </c>
      <c r="AM261" s="142">
        <f>(SUMPRODUCT(AL261:AL$381,G261:G$381)+SUMPRODUCT(AL261:AL$381,H261:H$381))/12</f>
        <v>0</v>
      </c>
    </row>
    <row r="262" spans="1:39" x14ac:dyDescent="0.2">
      <c r="A262" s="7">
        <v>241</v>
      </c>
      <c r="B262" s="7">
        <v>120.5</v>
      </c>
      <c r="C262" s="7">
        <v>60.25</v>
      </c>
      <c r="D262" s="12">
        <f t="shared" si="63"/>
        <v>20.083333333333332</v>
      </c>
      <c r="E262" s="29">
        <f t="shared" si="61"/>
        <v>0</v>
      </c>
      <c r="F262" s="2">
        <f t="shared" si="64"/>
        <v>0</v>
      </c>
      <c r="G262" s="2">
        <f t="shared" si="72"/>
        <v>0</v>
      </c>
      <c r="H262" s="2">
        <f t="shared" si="73"/>
        <v>0</v>
      </c>
      <c r="I262" s="2">
        <f t="shared" si="62"/>
        <v>0</v>
      </c>
      <c r="J262" s="2">
        <f t="shared" si="79"/>
        <v>0</v>
      </c>
      <c r="K262" s="2">
        <f t="shared" si="65"/>
        <v>0</v>
      </c>
      <c r="L262" s="2">
        <f t="shared" si="65"/>
        <v>0</v>
      </c>
      <c r="M262" s="2"/>
      <c r="N262" s="28">
        <f t="shared" si="80"/>
        <v>0</v>
      </c>
      <c r="O262" s="2">
        <f t="shared" si="74"/>
        <v>0</v>
      </c>
      <c r="P262" s="2">
        <f t="shared" si="75"/>
        <v>0</v>
      </c>
      <c r="R262">
        <f t="shared" si="76"/>
        <v>241</v>
      </c>
      <c r="S262" s="89">
        <f t="shared" si="66"/>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7"/>
        <v>9.4425789892493839E-2</v>
      </c>
      <c r="Y262" s="66">
        <f t="shared" si="67"/>
        <v>0</v>
      </c>
      <c r="Z262" s="72">
        <f t="shared" si="68"/>
        <v>0</v>
      </c>
      <c r="AA262" s="79">
        <f t="shared" si="69"/>
        <v>0</v>
      </c>
      <c r="AB262" s="81">
        <f t="shared" si="78"/>
        <v>0</v>
      </c>
      <c r="AD262" s="95">
        <f>locallinterp(R262,'BBG rates'!$N$10:$N$369,'BBG rates'!$P$10:$P$369)</f>
        <v>20.289168262670703</v>
      </c>
      <c r="AI262" s="185">
        <f t="shared" si="70"/>
        <v>241</v>
      </c>
      <c r="AJ262" s="127">
        <f>locallinterp(MIN(AI262,CAP_Senior*12),'BBG rates'!$X$24:$X$65,'BBG rates'!$Y$24:$Y$65)</f>
        <v>67.918742488467984</v>
      </c>
      <c r="AK262" s="127">
        <f>locallinterp(MIN(AI262,CAP_CB*12),'BBG rates'!$AA$25:$AA$40,'BBG rates'!$AC$25:$AC$40)</f>
        <v>11</v>
      </c>
      <c r="AL262" s="144">
        <f t="shared" si="71"/>
        <v>20.676186223039558</v>
      </c>
      <c r="AM262" s="142">
        <f>(SUMPRODUCT(AL262:AL$381,G262:G$381)+SUMPRODUCT(AL262:AL$381,H262:H$381))/12</f>
        <v>0</v>
      </c>
    </row>
    <row r="263" spans="1:39" x14ac:dyDescent="0.2">
      <c r="A263" s="7">
        <v>242</v>
      </c>
      <c r="B263" s="7">
        <v>121</v>
      </c>
      <c r="C263" s="7">
        <v>60.5</v>
      </c>
      <c r="D263" s="12">
        <f t="shared" si="63"/>
        <v>20.166666666666668</v>
      </c>
      <c r="E263" s="29">
        <f t="shared" si="61"/>
        <v>0</v>
      </c>
      <c r="F263" s="2">
        <f t="shared" si="64"/>
        <v>0</v>
      </c>
      <c r="G263" s="2">
        <f t="shared" si="72"/>
        <v>0</v>
      </c>
      <c r="H263" s="2">
        <f t="shared" si="73"/>
        <v>0</v>
      </c>
      <c r="I263" s="2">
        <f t="shared" si="62"/>
        <v>0</v>
      </c>
      <c r="J263" s="2">
        <f t="shared" si="79"/>
        <v>0</v>
      </c>
      <c r="K263" s="2">
        <f t="shared" si="65"/>
        <v>0</v>
      </c>
      <c r="L263" s="2">
        <f t="shared" si="65"/>
        <v>0</v>
      </c>
      <c r="M263" s="2"/>
      <c r="N263" s="28">
        <f t="shared" si="80"/>
        <v>0</v>
      </c>
      <c r="O263" s="2">
        <f t="shared" si="74"/>
        <v>0</v>
      </c>
      <c r="P263" s="2">
        <f t="shared" si="75"/>
        <v>0</v>
      </c>
      <c r="R263">
        <f t="shared" si="76"/>
        <v>242</v>
      </c>
      <c r="S263" s="89">
        <f t="shared" si="66"/>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7"/>
        <v>9.4892051821027223E-2</v>
      </c>
      <c r="Y263" s="66">
        <f t="shared" si="67"/>
        <v>0</v>
      </c>
      <c r="Z263" s="72">
        <f t="shared" si="68"/>
        <v>0</v>
      </c>
      <c r="AA263" s="79">
        <f t="shared" si="69"/>
        <v>0</v>
      </c>
      <c r="AB263" s="81">
        <f t="shared" si="78"/>
        <v>0</v>
      </c>
      <c r="AD263" s="95">
        <f>locallinterp(R263,'BBG rates'!$N$10:$N$369,'BBG rates'!$P$10:$P$369)</f>
        <v>20.370849792297783</v>
      </c>
      <c r="AI263" s="185">
        <f t="shared" si="70"/>
        <v>242</v>
      </c>
      <c r="AJ263" s="127">
        <f>locallinterp(MIN(AI263,CAP_Senior*12),'BBG rates'!$X$24:$X$65,'BBG rates'!$Y$24:$Y$65)</f>
        <v>67.918742488467984</v>
      </c>
      <c r="AK263" s="127">
        <f>locallinterp(MIN(AI263,CAP_CB*12),'BBG rates'!$AA$25:$AA$40,'BBG rates'!$AC$25:$AC$40)</f>
        <v>11</v>
      </c>
      <c r="AL263" s="144">
        <f t="shared" si="71"/>
        <v>20.676186223039558</v>
      </c>
      <c r="AM263" s="142">
        <f>(SUMPRODUCT(AL263:AL$381,G263:G$381)+SUMPRODUCT(AL263:AL$381,H263:H$381))/12</f>
        <v>0</v>
      </c>
    </row>
    <row r="264" spans="1:39" x14ac:dyDescent="0.2">
      <c r="A264" s="7">
        <v>243</v>
      </c>
      <c r="B264" s="7">
        <v>121.5</v>
      </c>
      <c r="C264" s="7">
        <v>60.75</v>
      </c>
      <c r="D264" s="12">
        <f t="shared" si="63"/>
        <v>20.25</v>
      </c>
      <c r="E264" s="29">
        <f t="shared" si="61"/>
        <v>0</v>
      </c>
      <c r="F264" s="2">
        <f t="shared" si="64"/>
        <v>0</v>
      </c>
      <c r="G264" s="2">
        <f t="shared" si="72"/>
        <v>0</v>
      </c>
      <c r="H264" s="2">
        <f t="shared" si="73"/>
        <v>0</v>
      </c>
      <c r="I264" s="2">
        <f t="shared" si="62"/>
        <v>0</v>
      </c>
      <c r="J264" s="2">
        <f t="shared" si="79"/>
        <v>0</v>
      </c>
      <c r="K264" s="2">
        <f t="shared" si="65"/>
        <v>0</v>
      </c>
      <c r="L264" s="2">
        <f t="shared" si="65"/>
        <v>0</v>
      </c>
      <c r="M264" s="2"/>
      <c r="N264" s="28">
        <f t="shared" si="80"/>
        <v>0</v>
      </c>
      <c r="O264" s="2">
        <f t="shared" si="74"/>
        <v>0</v>
      </c>
      <c r="P264" s="2">
        <f t="shared" si="75"/>
        <v>0</v>
      </c>
      <c r="R264">
        <f t="shared" si="76"/>
        <v>243</v>
      </c>
      <c r="S264" s="89">
        <f t="shared" si="66"/>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7"/>
        <v>9.5358311756754688E-2</v>
      </c>
      <c r="Y264" s="66">
        <f t="shared" si="67"/>
        <v>0</v>
      </c>
      <c r="Z264" s="72">
        <f t="shared" si="68"/>
        <v>0</v>
      </c>
      <c r="AA264" s="79">
        <f t="shared" si="69"/>
        <v>0</v>
      </c>
      <c r="AB264" s="81">
        <f t="shared" si="78"/>
        <v>0</v>
      </c>
      <c r="AD264" s="95">
        <f>locallinterp(R264,'BBG rates'!$N$10:$N$369,'BBG rates'!$P$10:$P$369)</f>
        <v>20.452508586600334</v>
      </c>
      <c r="AI264" s="185">
        <f t="shared" si="70"/>
        <v>243</v>
      </c>
      <c r="AJ264" s="127">
        <f>locallinterp(MIN(AI264,CAP_Senior*12),'BBG rates'!$X$24:$X$65,'BBG rates'!$Y$24:$Y$65)</f>
        <v>67.918742488467984</v>
      </c>
      <c r="AK264" s="127">
        <f>locallinterp(MIN(AI264,CAP_CB*12),'BBG rates'!$AA$25:$AA$40,'BBG rates'!$AC$25:$AC$40)</f>
        <v>11</v>
      </c>
      <c r="AL264" s="144">
        <f t="shared" si="71"/>
        <v>20.676186223039558</v>
      </c>
      <c r="AM264" s="142">
        <f>(SUMPRODUCT(AL264:AL$381,G264:G$381)+SUMPRODUCT(AL264:AL$381,H264:H$381))/12</f>
        <v>0</v>
      </c>
    </row>
    <row r="265" spans="1:39" x14ac:dyDescent="0.2">
      <c r="A265" s="7">
        <v>244</v>
      </c>
      <c r="B265" s="7">
        <v>122</v>
      </c>
      <c r="C265" s="7">
        <v>61</v>
      </c>
      <c r="D265" s="12">
        <f t="shared" si="63"/>
        <v>20.333333333333332</v>
      </c>
      <c r="E265" s="29">
        <f t="shared" si="61"/>
        <v>0</v>
      </c>
      <c r="F265" s="2">
        <f t="shared" si="64"/>
        <v>0</v>
      </c>
      <c r="G265" s="2">
        <f t="shared" si="72"/>
        <v>0</v>
      </c>
      <c r="H265" s="2">
        <f t="shared" si="73"/>
        <v>0</v>
      </c>
      <c r="I265" s="2">
        <f t="shared" si="62"/>
        <v>0</v>
      </c>
      <c r="J265" s="2">
        <f t="shared" si="79"/>
        <v>0</v>
      </c>
      <c r="K265" s="2">
        <f t="shared" si="65"/>
        <v>0</v>
      </c>
      <c r="L265" s="2">
        <f t="shared" si="65"/>
        <v>0</v>
      </c>
      <c r="M265" s="2"/>
      <c r="N265" s="28">
        <f t="shared" si="80"/>
        <v>0</v>
      </c>
      <c r="O265" s="2">
        <f t="shared" si="74"/>
        <v>0</v>
      </c>
      <c r="P265" s="2">
        <f t="shared" si="75"/>
        <v>0</v>
      </c>
      <c r="R265">
        <f t="shared" si="76"/>
        <v>244</v>
      </c>
      <c r="S265" s="89">
        <f t="shared" si="66"/>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7"/>
        <v>9.5824569699942685E-2</v>
      </c>
      <c r="Y265" s="66">
        <f t="shared" si="67"/>
        <v>0</v>
      </c>
      <c r="Z265" s="72">
        <f t="shared" si="68"/>
        <v>0</v>
      </c>
      <c r="AA265" s="79">
        <f t="shared" si="69"/>
        <v>0</v>
      </c>
      <c r="AB265" s="81">
        <f t="shared" si="78"/>
        <v>0</v>
      </c>
      <c r="AD265" s="95">
        <f>locallinterp(R265,'BBG rates'!$N$10:$N$369,'BBG rates'!$P$10:$P$369)</f>
        <v>20.534144831945778</v>
      </c>
      <c r="AI265" s="185">
        <f t="shared" si="70"/>
        <v>244</v>
      </c>
      <c r="AJ265" s="127">
        <f>locallinterp(MIN(AI265,CAP_Senior*12),'BBG rates'!$X$24:$X$65,'BBG rates'!$Y$24:$Y$65)</f>
        <v>67.918742488467984</v>
      </c>
      <c r="AK265" s="127">
        <f>locallinterp(MIN(AI265,CAP_CB*12),'BBG rates'!$AA$25:$AA$40,'BBG rates'!$AC$25:$AC$40)</f>
        <v>11</v>
      </c>
      <c r="AL265" s="144">
        <f t="shared" si="71"/>
        <v>20.676186223039558</v>
      </c>
      <c r="AM265" s="142">
        <f>(SUMPRODUCT(AL265:AL$381,G265:G$381)+SUMPRODUCT(AL265:AL$381,H265:H$381))/12</f>
        <v>0</v>
      </c>
    </row>
    <row r="266" spans="1:39" x14ac:dyDescent="0.2">
      <c r="A266" s="7">
        <v>245</v>
      </c>
      <c r="B266" s="7">
        <v>122.5</v>
      </c>
      <c r="C266" s="7">
        <v>61.25</v>
      </c>
      <c r="D266" s="12">
        <f t="shared" si="63"/>
        <v>20.416666666666668</v>
      </c>
      <c r="E266" s="29">
        <f t="shared" si="61"/>
        <v>0</v>
      </c>
      <c r="F266" s="2">
        <f t="shared" si="64"/>
        <v>0</v>
      </c>
      <c r="G266" s="2">
        <f t="shared" si="72"/>
        <v>0</v>
      </c>
      <c r="H266" s="2">
        <f t="shared" si="73"/>
        <v>0</v>
      </c>
      <c r="I266" s="2">
        <f t="shared" si="62"/>
        <v>0</v>
      </c>
      <c r="J266" s="2">
        <f t="shared" si="79"/>
        <v>0</v>
      </c>
      <c r="K266" s="2">
        <f t="shared" si="65"/>
        <v>0</v>
      </c>
      <c r="L266" s="2">
        <f t="shared" si="65"/>
        <v>0</v>
      </c>
      <c r="M266" s="2"/>
      <c r="N266" s="28">
        <f t="shared" si="80"/>
        <v>0</v>
      </c>
      <c r="O266" s="2">
        <f t="shared" si="74"/>
        <v>0</v>
      </c>
      <c r="P266" s="2">
        <f t="shared" si="75"/>
        <v>0</v>
      </c>
      <c r="R266">
        <f t="shared" si="76"/>
        <v>245</v>
      </c>
      <c r="S266" s="89">
        <f t="shared" si="66"/>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7"/>
        <v>9.6290825650324763E-2</v>
      </c>
      <c r="Y266" s="66">
        <f t="shared" si="67"/>
        <v>0</v>
      </c>
      <c r="Z266" s="72">
        <f t="shared" si="68"/>
        <v>0</v>
      </c>
      <c r="AA266" s="79">
        <f t="shared" si="69"/>
        <v>0</v>
      </c>
      <c r="AB266" s="81">
        <f t="shared" si="78"/>
        <v>0</v>
      </c>
      <c r="AD266" s="95">
        <f>locallinterp(R266,'BBG rates'!$N$10:$N$369,'BBG rates'!$P$10:$P$369)</f>
        <v>20.615758717190911</v>
      </c>
      <c r="AI266" s="185">
        <f t="shared" si="70"/>
        <v>245</v>
      </c>
      <c r="AJ266" s="127">
        <f>locallinterp(MIN(AI266,CAP_Senior*12),'BBG rates'!$X$24:$X$65,'BBG rates'!$Y$24:$Y$65)</f>
        <v>67.918742488467984</v>
      </c>
      <c r="AK266" s="127">
        <f>locallinterp(MIN(AI266,CAP_CB*12),'BBG rates'!$AA$25:$AA$40,'BBG rates'!$AC$25:$AC$40)</f>
        <v>11</v>
      </c>
      <c r="AL266" s="144">
        <f t="shared" si="71"/>
        <v>20.676186223039558</v>
      </c>
      <c r="AM266" s="142">
        <f>(SUMPRODUCT(AL266:AL$381,G266:G$381)+SUMPRODUCT(AL266:AL$381,H266:H$381))/12</f>
        <v>0</v>
      </c>
    </row>
    <row r="267" spans="1:39" x14ac:dyDescent="0.2">
      <c r="A267" s="7">
        <v>246</v>
      </c>
      <c r="B267" s="7">
        <v>123</v>
      </c>
      <c r="C267" s="7">
        <v>61.5</v>
      </c>
      <c r="D267" s="12">
        <f t="shared" si="63"/>
        <v>20.5</v>
      </c>
      <c r="E267" s="29">
        <f t="shared" ref="E267:E330" si="81">IF($A267&lt;=$I$8,E266-G267-H267,0)</f>
        <v>0</v>
      </c>
      <c r="F267" s="2">
        <f t="shared" si="64"/>
        <v>0</v>
      </c>
      <c r="G267" s="2">
        <f t="shared" si="72"/>
        <v>0</v>
      </c>
      <c r="H267" s="2">
        <f t="shared" si="73"/>
        <v>0</v>
      </c>
      <c r="I267" s="2">
        <f t="shared" si="62"/>
        <v>0</v>
      </c>
      <c r="J267" s="2">
        <f t="shared" si="79"/>
        <v>0</v>
      </c>
      <c r="K267" s="2">
        <f t="shared" si="65"/>
        <v>0</v>
      </c>
      <c r="L267" s="2">
        <f t="shared" si="65"/>
        <v>0</v>
      </c>
      <c r="M267" s="2"/>
      <c r="N267" s="28">
        <f t="shared" si="80"/>
        <v>0</v>
      </c>
      <c r="O267" s="2">
        <f t="shared" si="74"/>
        <v>0</v>
      </c>
      <c r="P267" s="2">
        <f t="shared" si="75"/>
        <v>0</v>
      </c>
      <c r="R267">
        <f t="shared" si="76"/>
        <v>246</v>
      </c>
      <c r="S267" s="89">
        <f t="shared" si="66"/>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7"/>
        <v>9.6757079608167373E-2</v>
      </c>
      <c r="Y267" s="66">
        <f t="shared" si="67"/>
        <v>0</v>
      </c>
      <c r="Z267" s="72">
        <f t="shared" si="68"/>
        <v>0</v>
      </c>
      <c r="AA267" s="79">
        <f t="shared" si="69"/>
        <v>0</v>
      </c>
      <c r="AB267" s="81">
        <f t="shared" si="78"/>
        <v>0</v>
      </c>
      <c r="AD267" s="95">
        <f>locallinterp(R267,'BBG rates'!$N$10:$N$369,'BBG rates'!$P$10:$P$369)</f>
        <v>20.697350433672749</v>
      </c>
      <c r="AI267" s="185">
        <f t="shared" si="70"/>
        <v>246</v>
      </c>
      <c r="AJ267" s="127">
        <f>locallinterp(MIN(AI267,CAP_Senior*12),'BBG rates'!$X$24:$X$65,'BBG rates'!$Y$24:$Y$65)</f>
        <v>67.918742488467984</v>
      </c>
      <c r="AK267" s="127">
        <f>locallinterp(MIN(AI267,CAP_CB*12),'BBG rates'!$AA$25:$AA$40,'BBG rates'!$AC$25:$AC$40)</f>
        <v>11</v>
      </c>
      <c r="AL267" s="144">
        <f t="shared" si="71"/>
        <v>20.676186223039558</v>
      </c>
      <c r="AM267" s="142">
        <f>(SUMPRODUCT(AL267:AL$381,G267:G$381)+SUMPRODUCT(AL267:AL$381,H267:H$381))/12</f>
        <v>0</v>
      </c>
    </row>
    <row r="268" spans="1:39" x14ac:dyDescent="0.2">
      <c r="A268" s="7">
        <v>247</v>
      </c>
      <c r="B268" s="7">
        <v>123.5</v>
      </c>
      <c r="C268" s="7">
        <v>61.75</v>
      </c>
      <c r="D268" s="12">
        <f t="shared" si="63"/>
        <v>20.583333333333332</v>
      </c>
      <c r="E268" s="29">
        <f t="shared" si="81"/>
        <v>0</v>
      </c>
      <c r="F268" s="2">
        <f t="shared" si="64"/>
        <v>0</v>
      </c>
      <c r="G268" s="2">
        <f t="shared" si="72"/>
        <v>0</v>
      </c>
      <c r="H268" s="2">
        <f t="shared" si="73"/>
        <v>0</v>
      </c>
      <c r="I268" s="2">
        <f t="shared" si="62"/>
        <v>0</v>
      </c>
      <c r="J268" s="2">
        <f t="shared" si="79"/>
        <v>0</v>
      </c>
      <c r="K268" s="2">
        <f t="shared" si="65"/>
        <v>0</v>
      </c>
      <c r="L268" s="2">
        <f t="shared" si="65"/>
        <v>0</v>
      </c>
      <c r="M268" s="2"/>
      <c r="N268" s="28">
        <f t="shared" si="80"/>
        <v>0</v>
      </c>
      <c r="O268" s="2">
        <f t="shared" si="74"/>
        <v>0</v>
      </c>
      <c r="P268" s="2">
        <f t="shared" si="75"/>
        <v>0</v>
      </c>
      <c r="R268">
        <f t="shared" si="76"/>
        <v>247</v>
      </c>
      <c r="S268" s="89">
        <f t="shared" si="66"/>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7"/>
        <v>9.7223331573470517E-2</v>
      </c>
      <c r="Y268" s="66">
        <f t="shared" si="67"/>
        <v>0</v>
      </c>
      <c r="Z268" s="72">
        <f t="shared" si="68"/>
        <v>0</v>
      </c>
      <c r="AA268" s="79">
        <f t="shared" si="69"/>
        <v>0</v>
      </c>
      <c r="AB268" s="81">
        <f t="shared" si="78"/>
        <v>0</v>
      </c>
      <c r="AD268" s="95">
        <f>locallinterp(R268,'BBG rates'!$N$10:$N$369,'BBG rates'!$P$10:$P$369)</f>
        <v>20.778920175236557</v>
      </c>
      <c r="AI268" s="185">
        <f t="shared" si="70"/>
        <v>247</v>
      </c>
      <c r="AJ268" s="127">
        <f>locallinterp(MIN(AI268,CAP_Senior*12),'BBG rates'!$X$24:$X$65,'BBG rates'!$Y$24:$Y$65)</f>
        <v>67.918742488467984</v>
      </c>
      <c r="AK268" s="127">
        <f>locallinterp(MIN(AI268,CAP_CB*12),'BBG rates'!$AA$25:$AA$40,'BBG rates'!$AC$25:$AC$40)</f>
        <v>11</v>
      </c>
      <c r="AL268" s="144">
        <f t="shared" si="71"/>
        <v>20.676186223039558</v>
      </c>
      <c r="AM268" s="142">
        <f>(SUMPRODUCT(AL268:AL$381,G268:G$381)+SUMPRODUCT(AL268:AL$381,H268:H$381))/12</f>
        <v>0</v>
      </c>
    </row>
    <row r="269" spans="1:39" x14ac:dyDescent="0.2">
      <c r="A269" s="7">
        <v>248</v>
      </c>
      <c r="B269" s="7">
        <v>124</v>
      </c>
      <c r="C269" s="7">
        <v>62</v>
      </c>
      <c r="D269" s="12">
        <f t="shared" si="63"/>
        <v>20.666666666666668</v>
      </c>
      <c r="E269" s="29">
        <f t="shared" si="81"/>
        <v>0</v>
      </c>
      <c r="F269" s="2">
        <f t="shared" si="64"/>
        <v>0</v>
      </c>
      <c r="G269" s="2">
        <f t="shared" si="72"/>
        <v>0</v>
      </c>
      <c r="H269" s="2">
        <f t="shared" si="73"/>
        <v>0</v>
      </c>
      <c r="I269" s="2">
        <f t="shared" si="62"/>
        <v>0</v>
      </c>
      <c r="J269" s="2">
        <f t="shared" si="79"/>
        <v>0</v>
      </c>
      <c r="K269" s="2">
        <f t="shared" si="65"/>
        <v>0</v>
      </c>
      <c r="L269" s="2">
        <f t="shared" si="65"/>
        <v>0</v>
      </c>
      <c r="M269" s="2"/>
      <c r="N269" s="28">
        <f t="shared" si="80"/>
        <v>0</v>
      </c>
      <c r="O269" s="2">
        <f t="shared" si="74"/>
        <v>0</v>
      </c>
      <c r="P269" s="2">
        <f t="shared" si="75"/>
        <v>0</v>
      </c>
      <c r="R269">
        <f t="shared" si="76"/>
        <v>248</v>
      </c>
      <c r="S269" s="89">
        <f t="shared" si="66"/>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7"/>
        <v>9.7689581546234194E-2</v>
      </c>
      <c r="Y269" s="66">
        <f t="shared" si="67"/>
        <v>0</v>
      </c>
      <c r="Z269" s="72">
        <f t="shared" si="68"/>
        <v>0</v>
      </c>
      <c r="AA269" s="79">
        <f t="shared" si="69"/>
        <v>0</v>
      </c>
      <c r="AB269" s="81">
        <f t="shared" si="78"/>
        <v>0</v>
      </c>
      <c r="AD269" s="95">
        <f>locallinterp(R269,'BBG rates'!$N$10:$N$369,'BBG rates'!$P$10:$P$369)</f>
        <v>20.860468138207235</v>
      </c>
      <c r="AI269" s="185">
        <f t="shared" si="70"/>
        <v>248</v>
      </c>
      <c r="AJ269" s="127">
        <f>locallinterp(MIN(AI269,CAP_Senior*12),'BBG rates'!$X$24:$X$65,'BBG rates'!$Y$24:$Y$65)</f>
        <v>67.918742488467984</v>
      </c>
      <c r="AK269" s="127">
        <f>locallinterp(MIN(AI269,CAP_CB*12),'BBG rates'!$AA$25:$AA$40,'BBG rates'!$AC$25:$AC$40)</f>
        <v>11</v>
      </c>
      <c r="AL269" s="144">
        <f t="shared" si="71"/>
        <v>20.676186223039558</v>
      </c>
      <c r="AM269" s="142">
        <f>(SUMPRODUCT(AL269:AL$381,G269:G$381)+SUMPRODUCT(AL269:AL$381,H269:H$381))/12</f>
        <v>0</v>
      </c>
    </row>
    <row r="270" spans="1:39" x14ac:dyDescent="0.2">
      <c r="A270" s="7">
        <v>249</v>
      </c>
      <c r="B270" s="7">
        <v>124.5</v>
      </c>
      <c r="C270" s="7">
        <v>62.25</v>
      </c>
      <c r="D270" s="12">
        <f t="shared" si="63"/>
        <v>20.75</v>
      </c>
      <c r="E270" s="29">
        <f t="shared" si="81"/>
        <v>0</v>
      </c>
      <c r="F270" s="2">
        <f t="shared" si="64"/>
        <v>0</v>
      </c>
      <c r="G270" s="2">
        <f t="shared" si="72"/>
        <v>0</v>
      </c>
      <c r="H270" s="2">
        <f t="shared" si="73"/>
        <v>0</v>
      </c>
      <c r="I270" s="2">
        <f t="shared" si="62"/>
        <v>0</v>
      </c>
      <c r="J270" s="2">
        <f t="shared" si="79"/>
        <v>0</v>
      </c>
      <c r="K270" s="2">
        <f t="shared" si="65"/>
        <v>0</v>
      </c>
      <c r="L270" s="2">
        <f t="shared" si="65"/>
        <v>0</v>
      </c>
      <c r="M270" s="2"/>
      <c r="N270" s="28">
        <f t="shared" si="80"/>
        <v>0</v>
      </c>
      <c r="O270" s="2">
        <f t="shared" si="74"/>
        <v>0</v>
      </c>
      <c r="P270" s="2">
        <f t="shared" si="75"/>
        <v>0</v>
      </c>
      <c r="R270">
        <f t="shared" si="76"/>
        <v>249</v>
      </c>
      <c r="S270" s="89">
        <f t="shared" si="66"/>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7"/>
        <v>9.8155829526191951E-2</v>
      </c>
      <c r="Y270" s="66">
        <f t="shared" si="67"/>
        <v>0</v>
      </c>
      <c r="Z270" s="72">
        <f t="shared" si="68"/>
        <v>0</v>
      </c>
      <c r="AA270" s="79">
        <f t="shared" si="69"/>
        <v>0</v>
      </c>
      <c r="AB270" s="81">
        <f t="shared" si="78"/>
        <v>0</v>
      </c>
      <c r="AD270" s="95">
        <f>locallinterp(R270,'BBG rates'!$N$10:$N$369,'BBG rates'!$P$10:$P$369)</f>
        <v>20.941994521399064</v>
      </c>
      <c r="AI270" s="185">
        <f t="shared" si="70"/>
        <v>249</v>
      </c>
      <c r="AJ270" s="127">
        <f>locallinterp(MIN(AI270,CAP_Senior*12),'BBG rates'!$X$24:$X$65,'BBG rates'!$Y$24:$Y$65)</f>
        <v>67.918742488467984</v>
      </c>
      <c r="AK270" s="127">
        <f>locallinterp(MIN(AI270,CAP_CB*12),'BBG rates'!$AA$25:$AA$40,'BBG rates'!$AC$25:$AC$40)</f>
        <v>11</v>
      </c>
      <c r="AL270" s="144">
        <f t="shared" si="71"/>
        <v>20.676186223039558</v>
      </c>
      <c r="AM270" s="142">
        <f>(SUMPRODUCT(AL270:AL$381,G270:G$381)+SUMPRODUCT(AL270:AL$381,H270:H$381))/12</f>
        <v>0</v>
      </c>
    </row>
    <row r="271" spans="1:39" x14ac:dyDescent="0.2">
      <c r="A271" s="7">
        <v>250</v>
      </c>
      <c r="B271" s="7">
        <v>125</v>
      </c>
      <c r="C271" s="7">
        <v>62.5</v>
      </c>
      <c r="D271" s="12">
        <f t="shared" si="63"/>
        <v>20.833333333333332</v>
      </c>
      <c r="E271" s="29">
        <f t="shared" si="81"/>
        <v>0</v>
      </c>
      <c r="F271" s="2">
        <f t="shared" si="64"/>
        <v>0</v>
      </c>
      <c r="G271" s="2">
        <f t="shared" si="72"/>
        <v>0</v>
      </c>
      <c r="H271" s="2">
        <f t="shared" si="73"/>
        <v>0</v>
      </c>
      <c r="I271" s="2">
        <f t="shared" si="62"/>
        <v>0</v>
      </c>
      <c r="J271" s="2">
        <f t="shared" si="79"/>
        <v>0</v>
      </c>
      <c r="K271" s="2">
        <f t="shared" si="65"/>
        <v>0</v>
      </c>
      <c r="L271" s="2">
        <f t="shared" si="65"/>
        <v>0</v>
      </c>
      <c r="M271" s="2"/>
      <c r="N271" s="28">
        <f t="shared" si="80"/>
        <v>0</v>
      </c>
      <c r="O271" s="2">
        <f t="shared" si="74"/>
        <v>0</v>
      </c>
      <c r="P271" s="2">
        <f t="shared" si="75"/>
        <v>0</v>
      </c>
      <c r="R271">
        <f t="shared" si="76"/>
        <v>250</v>
      </c>
      <c r="S271" s="89">
        <f t="shared" si="66"/>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7"/>
        <v>9.8622075513876695E-2</v>
      </c>
      <c r="Y271" s="66">
        <f t="shared" si="67"/>
        <v>0</v>
      </c>
      <c r="Z271" s="72">
        <f t="shared" si="68"/>
        <v>0</v>
      </c>
      <c r="AA271" s="79">
        <f t="shared" si="69"/>
        <v>0</v>
      </c>
      <c r="AB271" s="81">
        <f t="shared" si="78"/>
        <v>0</v>
      </c>
      <c r="AD271" s="95">
        <f>locallinterp(R271,'BBG rates'!$N$10:$N$369,'BBG rates'!$P$10:$P$369)</f>
        <v>21.023499521141709</v>
      </c>
      <c r="AI271" s="185">
        <f t="shared" si="70"/>
        <v>250</v>
      </c>
      <c r="AJ271" s="127">
        <f>locallinterp(MIN(AI271,CAP_Senior*12),'BBG rates'!$X$24:$X$65,'BBG rates'!$Y$24:$Y$65)</f>
        <v>67.918742488467984</v>
      </c>
      <c r="AK271" s="127">
        <f>locallinterp(MIN(AI271,CAP_CB*12),'BBG rates'!$AA$25:$AA$40,'BBG rates'!$AC$25:$AC$40)</f>
        <v>11</v>
      </c>
      <c r="AL271" s="144">
        <f t="shared" si="71"/>
        <v>20.676186223039558</v>
      </c>
      <c r="AM271" s="142">
        <f>(SUMPRODUCT(AL271:AL$381,G271:G$381)+SUMPRODUCT(AL271:AL$381,H271:H$381))/12</f>
        <v>0</v>
      </c>
    </row>
    <row r="272" spans="1:39" x14ac:dyDescent="0.2">
      <c r="A272" s="7">
        <v>251</v>
      </c>
      <c r="B272" s="7">
        <v>125.5</v>
      </c>
      <c r="C272" s="7">
        <v>62.75</v>
      </c>
      <c r="D272" s="12">
        <f t="shared" si="63"/>
        <v>20.916666666666668</v>
      </c>
      <c r="E272" s="29">
        <f t="shared" si="81"/>
        <v>0</v>
      </c>
      <c r="F272" s="2">
        <f t="shared" si="64"/>
        <v>0</v>
      </c>
      <c r="G272" s="2">
        <f t="shared" si="72"/>
        <v>0</v>
      </c>
      <c r="H272" s="2">
        <f t="shared" si="73"/>
        <v>0</v>
      </c>
      <c r="I272" s="2">
        <f t="shared" si="62"/>
        <v>0</v>
      </c>
      <c r="J272" s="2">
        <f t="shared" si="79"/>
        <v>0</v>
      </c>
      <c r="K272" s="2">
        <f t="shared" si="65"/>
        <v>0</v>
      </c>
      <c r="L272" s="2">
        <f t="shared" si="65"/>
        <v>0</v>
      </c>
      <c r="M272" s="2"/>
      <c r="N272" s="28">
        <f t="shared" si="80"/>
        <v>0</v>
      </c>
      <c r="O272" s="2">
        <f t="shared" si="74"/>
        <v>0</v>
      </c>
      <c r="P272" s="2">
        <f t="shared" si="75"/>
        <v>0</v>
      </c>
      <c r="R272">
        <f t="shared" si="76"/>
        <v>251</v>
      </c>
      <c r="S272" s="89">
        <f t="shared" si="66"/>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7"/>
        <v>9.9088319509021971E-2</v>
      </c>
      <c r="Y272" s="66">
        <f t="shared" si="67"/>
        <v>0</v>
      </c>
      <c r="Z272" s="72">
        <f t="shared" si="68"/>
        <v>0</v>
      </c>
      <c r="AA272" s="79">
        <f t="shared" si="69"/>
        <v>0</v>
      </c>
      <c r="AB272" s="81">
        <f t="shared" si="78"/>
        <v>0</v>
      </c>
      <c r="AD272" s="95">
        <f>locallinterp(R272,'BBG rates'!$N$10:$N$369,'BBG rates'!$P$10:$P$369)</f>
        <v>21.104983346202705</v>
      </c>
      <c r="AI272" s="185">
        <f t="shared" si="70"/>
        <v>251</v>
      </c>
      <c r="AJ272" s="127">
        <f>locallinterp(MIN(AI272,CAP_Senior*12),'BBG rates'!$X$24:$X$65,'BBG rates'!$Y$24:$Y$65)</f>
        <v>67.918742488467984</v>
      </c>
      <c r="AK272" s="127">
        <f>locallinterp(MIN(AI272,CAP_CB*12),'BBG rates'!$AA$25:$AA$40,'BBG rates'!$AC$25:$AC$40)</f>
        <v>11</v>
      </c>
      <c r="AL272" s="144">
        <f t="shared" si="71"/>
        <v>20.676186223039558</v>
      </c>
      <c r="AM272" s="142">
        <f>(SUMPRODUCT(AL272:AL$381,G272:G$381)+SUMPRODUCT(AL272:AL$381,H272:H$381))/12</f>
        <v>0</v>
      </c>
    </row>
    <row r="273" spans="1:39" x14ac:dyDescent="0.2">
      <c r="A273" s="7">
        <v>252</v>
      </c>
      <c r="B273" s="7">
        <v>126</v>
      </c>
      <c r="C273" s="7">
        <v>63</v>
      </c>
      <c r="D273" s="12">
        <f t="shared" si="63"/>
        <v>21</v>
      </c>
      <c r="E273" s="29">
        <f t="shared" si="81"/>
        <v>0</v>
      </c>
      <c r="F273" s="2">
        <f t="shared" si="64"/>
        <v>0</v>
      </c>
      <c r="G273" s="2">
        <f t="shared" si="72"/>
        <v>0</v>
      </c>
      <c r="H273" s="2">
        <f t="shared" si="73"/>
        <v>0</v>
      </c>
      <c r="I273" s="2">
        <f t="shared" si="62"/>
        <v>0</v>
      </c>
      <c r="J273" s="2">
        <f t="shared" si="79"/>
        <v>0</v>
      </c>
      <c r="K273" s="2">
        <f t="shared" si="65"/>
        <v>0</v>
      </c>
      <c r="L273" s="2">
        <f t="shared" si="65"/>
        <v>0</v>
      </c>
      <c r="M273" s="2"/>
      <c r="N273" s="28">
        <f t="shared" si="80"/>
        <v>0</v>
      </c>
      <c r="O273" s="2">
        <f t="shared" si="74"/>
        <v>0</v>
      </c>
      <c r="P273" s="2">
        <f t="shared" si="75"/>
        <v>0</v>
      </c>
      <c r="R273">
        <f t="shared" si="76"/>
        <v>252</v>
      </c>
      <c r="S273" s="89">
        <f t="shared" si="66"/>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7"/>
        <v>9.9554561511361328E-2</v>
      </c>
      <c r="Y273" s="66">
        <f t="shared" si="67"/>
        <v>0</v>
      </c>
      <c r="Z273" s="72">
        <f t="shared" si="68"/>
        <v>0</v>
      </c>
      <c r="AA273" s="79">
        <f t="shared" si="69"/>
        <v>0</v>
      </c>
      <c r="AB273" s="81">
        <f t="shared" si="78"/>
        <v>0</v>
      </c>
      <c r="AD273" s="95">
        <f>locallinterp(R273,'BBG rates'!$N$10:$N$369,'BBG rates'!$P$10:$P$369)</f>
        <v>21.186446202864438</v>
      </c>
      <c r="AI273" s="185">
        <f t="shared" si="70"/>
        <v>252</v>
      </c>
      <c r="AJ273" s="127">
        <f>locallinterp(MIN(AI273,CAP_Senior*12),'BBG rates'!$X$24:$X$65,'BBG rates'!$Y$24:$Y$65)</f>
        <v>67.918742488467984</v>
      </c>
      <c r="AK273" s="127">
        <f>locallinterp(MIN(AI273,CAP_CB*12),'BBG rates'!$AA$25:$AA$40,'BBG rates'!$AC$25:$AC$40)</f>
        <v>11</v>
      </c>
      <c r="AL273" s="144">
        <f t="shared" si="71"/>
        <v>20.676186223039558</v>
      </c>
      <c r="AM273" s="142">
        <f>(SUMPRODUCT(AL273:AL$381,G273:G$381)+SUMPRODUCT(AL273:AL$381,H273:H$381))/12</f>
        <v>0</v>
      </c>
    </row>
    <row r="274" spans="1:39" x14ac:dyDescent="0.2">
      <c r="A274" s="7">
        <v>253</v>
      </c>
      <c r="B274" s="7">
        <v>126.5</v>
      </c>
      <c r="C274" s="7">
        <v>63.25</v>
      </c>
      <c r="D274" s="12">
        <f t="shared" si="63"/>
        <v>21.083333333333332</v>
      </c>
      <c r="E274" s="29">
        <f t="shared" si="81"/>
        <v>0</v>
      </c>
      <c r="F274" s="2">
        <f t="shared" si="64"/>
        <v>0</v>
      </c>
      <c r="G274" s="2">
        <f t="shared" si="72"/>
        <v>0</v>
      </c>
      <c r="H274" s="2">
        <f t="shared" si="73"/>
        <v>0</v>
      </c>
      <c r="I274" s="2">
        <f t="shared" si="62"/>
        <v>0</v>
      </c>
      <c r="J274" s="2">
        <f t="shared" si="79"/>
        <v>0</v>
      </c>
      <c r="K274" s="2">
        <f t="shared" si="65"/>
        <v>0</v>
      </c>
      <c r="L274" s="2">
        <f t="shared" si="65"/>
        <v>0</v>
      </c>
      <c r="M274" s="2"/>
      <c r="N274" s="28">
        <f t="shared" si="80"/>
        <v>0</v>
      </c>
      <c r="O274" s="2">
        <f t="shared" si="74"/>
        <v>0</v>
      </c>
      <c r="P274" s="2">
        <f t="shared" si="75"/>
        <v>0</v>
      </c>
      <c r="R274">
        <f t="shared" si="76"/>
        <v>253</v>
      </c>
      <c r="S274" s="89">
        <f t="shared" si="66"/>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7"/>
        <v>0.10002080152142767</v>
      </c>
      <c r="Y274" s="66">
        <f t="shared" si="67"/>
        <v>0</v>
      </c>
      <c r="Z274" s="72">
        <f t="shared" si="68"/>
        <v>0</v>
      </c>
      <c r="AA274" s="79">
        <f t="shared" si="69"/>
        <v>0</v>
      </c>
      <c r="AB274" s="81">
        <f t="shared" si="78"/>
        <v>0</v>
      </c>
      <c r="AD274" s="95">
        <f>locallinterp(R274,'BBG rates'!$N$10:$N$369,'BBG rates'!$P$10:$P$369)</f>
        <v>21.267888299898672</v>
      </c>
      <c r="AI274" s="185">
        <f t="shared" si="70"/>
        <v>253</v>
      </c>
      <c r="AJ274" s="127">
        <f>locallinterp(MIN(AI274,CAP_Senior*12),'BBG rates'!$X$24:$X$65,'BBG rates'!$Y$24:$Y$65)</f>
        <v>67.918742488467984</v>
      </c>
      <c r="AK274" s="127">
        <f>locallinterp(MIN(AI274,CAP_CB*12),'BBG rates'!$AA$25:$AA$40,'BBG rates'!$AC$25:$AC$40)</f>
        <v>11</v>
      </c>
      <c r="AL274" s="144">
        <f t="shared" si="71"/>
        <v>20.676186223039558</v>
      </c>
      <c r="AM274" s="142">
        <f>(SUMPRODUCT(AL274:AL$381,G274:G$381)+SUMPRODUCT(AL274:AL$381,H274:H$381))/12</f>
        <v>0</v>
      </c>
    </row>
    <row r="275" spans="1:39" x14ac:dyDescent="0.2">
      <c r="A275" s="7">
        <v>254</v>
      </c>
      <c r="B275" s="7">
        <v>127</v>
      </c>
      <c r="C275" s="7">
        <v>63.5</v>
      </c>
      <c r="D275" s="12">
        <f t="shared" si="63"/>
        <v>21.166666666666668</v>
      </c>
      <c r="E275" s="29">
        <f t="shared" si="81"/>
        <v>0</v>
      </c>
      <c r="F275" s="2">
        <f t="shared" si="64"/>
        <v>0</v>
      </c>
      <c r="G275" s="2">
        <f t="shared" si="72"/>
        <v>0</v>
      </c>
      <c r="H275" s="2">
        <f t="shared" si="73"/>
        <v>0</v>
      </c>
      <c r="I275" s="2">
        <f t="shared" ref="I275:I338" si="82">SUM(F275:H275)</f>
        <v>0</v>
      </c>
      <c r="J275" s="2">
        <f t="shared" si="79"/>
        <v>0</v>
      </c>
      <c r="K275" s="2">
        <f t="shared" si="65"/>
        <v>0</v>
      </c>
      <c r="L275" s="2">
        <f t="shared" si="65"/>
        <v>0</v>
      </c>
      <c r="M275" s="2"/>
      <c r="N275" s="28">
        <f t="shared" si="80"/>
        <v>0</v>
      </c>
      <c r="O275" s="2">
        <f t="shared" si="74"/>
        <v>0</v>
      </c>
      <c r="P275" s="2">
        <f t="shared" si="75"/>
        <v>0</v>
      </c>
      <c r="R275">
        <f t="shared" si="76"/>
        <v>254</v>
      </c>
      <c r="S275" s="89">
        <f t="shared" si="66"/>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7"/>
        <v>0.10048703953895455</v>
      </c>
      <c r="Y275" s="66">
        <f t="shared" si="67"/>
        <v>0</v>
      </c>
      <c r="Z275" s="72">
        <f t="shared" si="68"/>
        <v>0</v>
      </c>
      <c r="AA275" s="79">
        <f t="shared" si="69"/>
        <v>0</v>
      </c>
      <c r="AB275" s="81">
        <f t="shared" si="78"/>
        <v>0</v>
      </c>
      <c r="AD275" s="95">
        <f>locallinterp(R275,'BBG rates'!$N$10:$N$369,'BBG rates'!$P$10:$P$369)</f>
        <v>21.3493098435946</v>
      </c>
      <c r="AI275" s="185">
        <f t="shared" si="70"/>
        <v>254</v>
      </c>
      <c r="AJ275" s="127">
        <f>locallinterp(MIN(AI275,CAP_Senior*12),'BBG rates'!$X$24:$X$65,'BBG rates'!$Y$24:$Y$65)</f>
        <v>67.918742488467984</v>
      </c>
      <c r="AK275" s="127">
        <f>locallinterp(MIN(AI275,CAP_CB*12),'BBG rates'!$AA$25:$AA$40,'BBG rates'!$AC$25:$AC$40)</f>
        <v>11</v>
      </c>
      <c r="AL275" s="144">
        <f t="shared" si="71"/>
        <v>20.676186223039558</v>
      </c>
      <c r="AM275" s="142">
        <f>(SUMPRODUCT(AL275:AL$381,G275:G$381)+SUMPRODUCT(AL275:AL$381,H275:H$381))/12</f>
        <v>0</v>
      </c>
    </row>
    <row r="276" spans="1:39" x14ac:dyDescent="0.2">
      <c r="A276" s="7">
        <v>255</v>
      </c>
      <c r="B276" s="7">
        <v>127.5</v>
      </c>
      <c r="C276" s="7">
        <v>63.75</v>
      </c>
      <c r="D276" s="12">
        <f t="shared" si="63"/>
        <v>21.25</v>
      </c>
      <c r="E276" s="29">
        <f t="shared" si="81"/>
        <v>0</v>
      </c>
      <c r="F276" s="2">
        <f t="shared" si="64"/>
        <v>0</v>
      </c>
      <c r="G276" s="2">
        <f t="shared" si="72"/>
        <v>0</v>
      </c>
      <c r="H276" s="2">
        <f t="shared" si="73"/>
        <v>0</v>
      </c>
      <c r="I276" s="2">
        <f t="shared" si="82"/>
        <v>0</v>
      </c>
      <c r="J276" s="2">
        <f t="shared" si="79"/>
        <v>0</v>
      </c>
      <c r="K276" s="2">
        <f t="shared" si="65"/>
        <v>0</v>
      </c>
      <c r="L276" s="2">
        <f t="shared" si="65"/>
        <v>0</v>
      </c>
      <c r="M276" s="2"/>
      <c r="N276" s="28">
        <f t="shared" si="80"/>
        <v>0</v>
      </c>
      <c r="O276" s="2">
        <f t="shared" si="74"/>
        <v>0</v>
      </c>
      <c r="P276" s="2">
        <f t="shared" si="75"/>
        <v>0</v>
      </c>
      <c r="R276">
        <f t="shared" si="76"/>
        <v>255</v>
      </c>
      <c r="S276" s="89">
        <f t="shared" si="66"/>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7"/>
        <v>0.10095327556420841</v>
      </c>
      <c r="Y276" s="66">
        <f t="shared" si="67"/>
        <v>0</v>
      </c>
      <c r="Z276" s="72">
        <f t="shared" si="68"/>
        <v>0</v>
      </c>
      <c r="AA276" s="79">
        <f t="shared" si="69"/>
        <v>0</v>
      </c>
      <c r="AB276" s="81">
        <f t="shared" si="78"/>
        <v>0</v>
      </c>
      <c r="AD276" s="95">
        <f>locallinterp(R276,'BBG rates'!$N$10:$N$369,'BBG rates'!$P$10:$P$369)</f>
        <v>21.430711057642203</v>
      </c>
      <c r="AI276" s="185">
        <f t="shared" si="70"/>
        <v>255</v>
      </c>
      <c r="AJ276" s="127">
        <f>locallinterp(MIN(AI276,CAP_Senior*12),'BBG rates'!$X$24:$X$65,'BBG rates'!$Y$24:$Y$65)</f>
        <v>67.918742488467984</v>
      </c>
      <c r="AK276" s="127">
        <f>locallinterp(MIN(AI276,CAP_CB*12),'BBG rates'!$AA$25:$AA$40,'BBG rates'!$AC$25:$AC$40)</f>
        <v>11</v>
      </c>
      <c r="AL276" s="144">
        <f t="shared" si="71"/>
        <v>20.676186223039558</v>
      </c>
      <c r="AM276" s="142">
        <f>(SUMPRODUCT(AL276:AL$381,G276:G$381)+SUMPRODUCT(AL276:AL$381,H276:H$381))/12</f>
        <v>0</v>
      </c>
    </row>
    <row r="277" spans="1:39" x14ac:dyDescent="0.2">
      <c r="A277" s="7">
        <v>256</v>
      </c>
      <c r="B277" s="7">
        <v>128</v>
      </c>
      <c r="C277" s="7">
        <v>64</v>
      </c>
      <c r="D277" s="12">
        <f t="shared" si="63"/>
        <v>21.333333333333332</v>
      </c>
      <c r="E277" s="29">
        <f t="shared" si="81"/>
        <v>0</v>
      </c>
      <c r="F277" s="2">
        <f t="shared" si="64"/>
        <v>0</v>
      </c>
      <c r="G277" s="2">
        <f t="shared" si="72"/>
        <v>0</v>
      </c>
      <c r="H277" s="2">
        <f t="shared" si="73"/>
        <v>0</v>
      </c>
      <c r="I277" s="2">
        <f t="shared" si="82"/>
        <v>0</v>
      </c>
      <c r="J277" s="2">
        <f t="shared" si="79"/>
        <v>0</v>
      </c>
      <c r="K277" s="2">
        <f t="shared" si="65"/>
        <v>0</v>
      </c>
      <c r="L277" s="2">
        <f t="shared" si="65"/>
        <v>0</v>
      </c>
      <c r="M277" s="2"/>
      <c r="N277" s="28">
        <f t="shared" si="80"/>
        <v>0</v>
      </c>
      <c r="O277" s="2">
        <f t="shared" si="74"/>
        <v>0</v>
      </c>
      <c r="P277" s="2">
        <f t="shared" si="75"/>
        <v>0</v>
      </c>
      <c r="R277">
        <f t="shared" si="76"/>
        <v>256</v>
      </c>
      <c r="S277" s="89">
        <f t="shared" si="66"/>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7"/>
        <v>0.10141950959692281</v>
      </c>
      <c r="Y277" s="66">
        <f t="shared" si="67"/>
        <v>0</v>
      </c>
      <c r="Z277" s="72">
        <f t="shared" si="68"/>
        <v>0</v>
      </c>
      <c r="AA277" s="79">
        <f t="shared" si="69"/>
        <v>0</v>
      </c>
      <c r="AB277" s="81">
        <f t="shared" si="78"/>
        <v>0</v>
      </c>
      <c r="AD277" s="95">
        <f>locallinterp(R277,'BBG rates'!$N$10:$N$369,'BBG rates'!$P$10:$P$369)</f>
        <v>21.512092153314295</v>
      </c>
      <c r="AI277" s="185">
        <f t="shared" si="70"/>
        <v>256</v>
      </c>
      <c r="AJ277" s="127">
        <f>locallinterp(MIN(AI277,CAP_Senior*12),'BBG rates'!$X$24:$X$65,'BBG rates'!$Y$24:$Y$65)</f>
        <v>67.918742488467984</v>
      </c>
      <c r="AK277" s="127">
        <f>locallinterp(MIN(AI277,CAP_CB*12),'BBG rates'!$AA$25:$AA$40,'BBG rates'!$AC$25:$AC$40)</f>
        <v>11</v>
      </c>
      <c r="AL277" s="144">
        <f t="shared" si="71"/>
        <v>20.676186223039558</v>
      </c>
      <c r="AM277" s="142">
        <f>(SUMPRODUCT(AL277:AL$381,G277:G$381)+SUMPRODUCT(AL277:AL$381,H277:H$381))/12</f>
        <v>0</v>
      </c>
    </row>
    <row r="278" spans="1:39" x14ac:dyDescent="0.2">
      <c r="A278" s="7">
        <v>257</v>
      </c>
      <c r="B278" s="7">
        <v>128.5</v>
      </c>
      <c r="C278" s="7">
        <v>64.25</v>
      </c>
      <c r="D278" s="12">
        <f t="shared" ref="D278:D341" si="83">A278/12</f>
        <v>21.416666666666668</v>
      </c>
      <c r="E278" s="29">
        <f t="shared" si="81"/>
        <v>0</v>
      </c>
      <c r="F278" s="2">
        <f t="shared" ref="F278:F341" si="84">IF($A278&lt;=$I$8,-IPMT($G$11,1,$I$8-$A278+1,$E277),0)</f>
        <v>0</v>
      </c>
      <c r="G278" s="2">
        <f t="shared" si="72"/>
        <v>0</v>
      </c>
      <c r="H278" s="2">
        <f t="shared" si="73"/>
        <v>0</v>
      </c>
      <c r="I278" s="2">
        <f t="shared" si="82"/>
        <v>0</v>
      </c>
      <c r="J278" s="2">
        <f t="shared" si="79"/>
        <v>0</v>
      </c>
      <c r="K278" s="2">
        <f t="shared" ref="K278:L341" si="85">I278/(1+$F$12)^IF($I$7=1,$A278,IF($I$7=2,$B278,IF($I$7=4,$C278,$D278)))</f>
        <v>0</v>
      </c>
      <c r="L278" s="2">
        <f t="shared" si="85"/>
        <v>0</v>
      </c>
      <c r="M278" s="2"/>
      <c r="N278" s="28">
        <f t="shared" si="80"/>
        <v>0</v>
      </c>
      <c r="O278" s="2">
        <f t="shared" si="74"/>
        <v>0</v>
      </c>
      <c r="P278" s="2">
        <f t="shared" si="75"/>
        <v>0</v>
      </c>
      <c r="R278">
        <f t="shared" si="76"/>
        <v>257</v>
      </c>
      <c r="S278" s="89">
        <f t="shared" ref="S278:S341" si="86">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7"/>
        <v>0.10188574163709774</v>
      </c>
      <c r="Y278" s="66">
        <f t="shared" ref="Y278:Y341" si="87">T278*X278%/12+Y279</f>
        <v>0</v>
      </c>
      <c r="Z278" s="72">
        <f t="shared" ref="Z278:Z341" si="88">IF(U278=0,0,Y278*1200/U278)</f>
        <v>0</v>
      </c>
      <c r="AA278" s="79">
        <f t="shared" ref="AA278:AA341" si="89">T278*$AA$17%/12+AA279</f>
        <v>0</v>
      </c>
      <c r="AB278" s="81">
        <f t="shared" si="78"/>
        <v>0</v>
      </c>
      <c r="AD278" s="95">
        <f>locallinterp(R278,'BBG rates'!$N$10:$N$369,'BBG rates'!$P$10:$P$369)</f>
        <v>21.593453344369607</v>
      </c>
      <c r="AI278" s="185">
        <f t="shared" ref="AI278:AI341" si="90">A278</f>
        <v>257</v>
      </c>
      <c r="AJ278" s="127">
        <f>locallinterp(MIN(AI278,CAP_Senior*12),'BBG rates'!$X$24:$X$65,'BBG rates'!$Y$24:$Y$65)</f>
        <v>67.918742488467984</v>
      </c>
      <c r="AK278" s="127">
        <f>locallinterp(MIN(AI278,CAP_CB*12),'BBG rates'!$AA$25:$AA$40,'BBG rates'!$AC$25:$AC$40)</f>
        <v>11</v>
      </c>
      <c r="AL278" s="144">
        <f t="shared" ref="AL278:AL341" si="91">SUMPRODUCT(AJ278:AK278,$AJ$19:$AK$19)</f>
        <v>20.676186223039558</v>
      </c>
      <c r="AM278" s="142">
        <f>(SUMPRODUCT(AL278:AL$381,G278:G$381)+SUMPRODUCT(AL278:AL$381,H278:H$381))/12</f>
        <v>0</v>
      </c>
    </row>
    <row r="279" spans="1:39" x14ac:dyDescent="0.2">
      <c r="A279" s="7">
        <v>258</v>
      </c>
      <c r="B279" s="7">
        <v>129</v>
      </c>
      <c r="C279" s="7">
        <v>64.5</v>
      </c>
      <c r="D279" s="12">
        <f t="shared" si="83"/>
        <v>21.5</v>
      </c>
      <c r="E279" s="29">
        <f t="shared" si="81"/>
        <v>0</v>
      </c>
      <c r="F279" s="2">
        <f t="shared" si="84"/>
        <v>0</v>
      </c>
      <c r="G279" s="2">
        <f t="shared" ref="G279:G342" si="92">IF($A279&lt;=$I$8,-PPMT($G$11,1,$I$8-$A279+1,$E278),0)</f>
        <v>0</v>
      </c>
      <c r="H279" s="2">
        <f t="shared" ref="H279:H342" si="93">IF($A279&lt;=$I$8,(E278-G279)*$G$13,0)</f>
        <v>0</v>
      </c>
      <c r="I279" s="2">
        <f t="shared" si="82"/>
        <v>0</v>
      </c>
      <c r="J279" s="2">
        <f t="shared" si="79"/>
        <v>0</v>
      </c>
      <c r="K279" s="2">
        <f t="shared" si="85"/>
        <v>0</v>
      </c>
      <c r="L279" s="2">
        <f t="shared" si="85"/>
        <v>0</v>
      </c>
      <c r="M279" s="2"/>
      <c r="N279" s="28">
        <f t="shared" si="80"/>
        <v>0</v>
      </c>
      <c r="O279" s="2">
        <f t="shared" ref="O279:O342" si="94">IF($A279&lt;=$I$8,-IPMT($G$11,1,$I$8-$A279+1,$N278),0)</f>
        <v>0</v>
      </c>
      <c r="P279" s="2">
        <f t="shared" ref="P279:P342" si="95">IF($A279&lt;=$I$8,-PPMT($G$11,1,$I$8-$A279+1,$N278),0)</f>
        <v>0</v>
      </c>
      <c r="R279">
        <f t="shared" ref="R279:R342" si="96">ROUND(D279*12,1)</f>
        <v>258</v>
      </c>
      <c r="S279" s="89">
        <f t="shared" si="86"/>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7">((1+W279%)^(1/12)-1)*1200</f>
        <v>0.10235197168499965</v>
      </c>
      <c r="Y279" s="66">
        <f t="shared" si="87"/>
        <v>0</v>
      </c>
      <c r="Z279" s="72">
        <f t="shared" si="88"/>
        <v>0</v>
      </c>
      <c r="AA279" s="79">
        <f t="shared" si="89"/>
        <v>0</v>
      </c>
      <c r="AB279" s="81">
        <f t="shared" ref="AB279:AB342" si="98">IF(U279=0,0,AA279*1200/U279)</f>
        <v>0</v>
      </c>
      <c r="AD279" s="95">
        <f>locallinterp(R279,'BBG rates'!$N$10:$N$369,'BBG rates'!$P$10:$P$369)</f>
        <v>21.674794856997718</v>
      </c>
      <c r="AI279" s="185">
        <f t="shared" si="90"/>
        <v>258</v>
      </c>
      <c r="AJ279" s="127">
        <f>locallinterp(MIN(AI279,CAP_Senior*12),'BBG rates'!$X$24:$X$65,'BBG rates'!$Y$24:$Y$65)</f>
        <v>67.918742488467984</v>
      </c>
      <c r="AK279" s="127">
        <f>locallinterp(MIN(AI279,CAP_CB*12),'BBG rates'!$AA$25:$AA$40,'BBG rates'!$AC$25:$AC$40)</f>
        <v>11</v>
      </c>
      <c r="AL279" s="144">
        <f t="shared" si="91"/>
        <v>20.676186223039558</v>
      </c>
      <c r="AM279" s="142">
        <f>(SUMPRODUCT(AL279:AL$381,G279:G$381)+SUMPRODUCT(AL279:AL$381,H279:H$381))/12</f>
        <v>0</v>
      </c>
    </row>
    <row r="280" spans="1:39" x14ac:dyDescent="0.2">
      <c r="A280" s="7">
        <v>259</v>
      </c>
      <c r="B280" s="7">
        <v>129.5</v>
      </c>
      <c r="C280" s="7">
        <v>64.75</v>
      </c>
      <c r="D280" s="12">
        <f t="shared" si="83"/>
        <v>21.583333333333332</v>
      </c>
      <c r="E280" s="29">
        <f t="shared" si="81"/>
        <v>0</v>
      </c>
      <c r="F280" s="2">
        <f t="shared" si="84"/>
        <v>0</v>
      </c>
      <c r="G280" s="2">
        <f t="shared" si="92"/>
        <v>0</v>
      </c>
      <c r="H280" s="2">
        <f t="shared" si="93"/>
        <v>0</v>
      </c>
      <c r="I280" s="2">
        <f t="shared" si="82"/>
        <v>0</v>
      </c>
      <c r="J280" s="2">
        <f t="shared" ref="J280:J343" si="99">IF($I$7=1,I280*A280,IF($I$7=2,I280*B280,IF($I$7=4,I280*C280,I280*D280)))</f>
        <v>0</v>
      </c>
      <c r="K280" s="2">
        <f t="shared" si="85"/>
        <v>0</v>
      </c>
      <c r="L280" s="2">
        <f t="shared" si="85"/>
        <v>0</v>
      </c>
      <c r="M280" s="2"/>
      <c r="N280" s="28">
        <f t="shared" ref="N280:N343" si="100">IF($A280&lt;=$I$8,N279-P280,0)</f>
        <v>0</v>
      </c>
      <c r="O280" s="2">
        <f t="shared" si="94"/>
        <v>0</v>
      </c>
      <c r="P280" s="2">
        <f t="shared" si="95"/>
        <v>0</v>
      </c>
      <c r="R280">
        <f t="shared" si="96"/>
        <v>259</v>
      </c>
      <c r="S280" s="89">
        <f t="shared" si="86"/>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7"/>
        <v>0.1028181997403621</v>
      </c>
      <c r="Y280" s="66">
        <f t="shared" si="87"/>
        <v>0</v>
      </c>
      <c r="Z280" s="72">
        <f t="shared" si="88"/>
        <v>0</v>
      </c>
      <c r="AA280" s="79">
        <f t="shared" si="89"/>
        <v>0</v>
      </c>
      <c r="AB280" s="81">
        <f t="shared" si="98"/>
        <v>0</v>
      </c>
      <c r="AD280" s="95">
        <f>locallinterp(R280,'BBG rates'!$N$10:$N$369,'BBG rates'!$P$10:$P$369)</f>
        <v>21.756116914906606</v>
      </c>
      <c r="AI280" s="185">
        <f t="shared" si="90"/>
        <v>259</v>
      </c>
      <c r="AJ280" s="127">
        <f>locallinterp(MIN(AI280,CAP_Senior*12),'BBG rates'!$X$24:$X$65,'BBG rates'!$Y$24:$Y$65)</f>
        <v>67.918742488467984</v>
      </c>
      <c r="AK280" s="127">
        <f>locallinterp(MIN(AI280,CAP_CB*12),'BBG rates'!$AA$25:$AA$40,'BBG rates'!$AC$25:$AC$40)</f>
        <v>11</v>
      </c>
      <c r="AL280" s="144">
        <f t="shared" si="91"/>
        <v>20.676186223039558</v>
      </c>
      <c r="AM280" s="142">
        <f>(SUMPRODUCT(AL280:AL$381,G280:G$381)+SUMPRODUCT(AL280:AL$381,H280:H$381))/12</f>
        <v>0</v>
      </c>
    </row>
    <row r="281" spans="1:39" x14ac:dyDescent="0.2">
      <c r="A281" s="7">
        <v>260</v>
      </c>
      <c r="B281" s="7">
        <v>130</v>
      </c>
      <c r="C281" s="7">
        <v>65</v>
      </c>
      <c r="D281" s="12">
        <f t="shared" si="83"/>
        <v>21.666666666666668</v>
      </c>
      <c r="E281" s="29">
        <f t="shared" si="81"/>
        <v>0</v>
      </c>
      <c r="F281" s="2">
        <f t="shared" si="84"/>
        <v>0</v>
      </c>
      <c r="G281" s="2">
        <f t="shared" si="92"/>
        <v>0</v>
      </c>
      <c r="H281" s="2">
        <f t="shared" si="93"/>
        <v>0</v>
      </c>
      <c r="I281" s="2">
        <f t="shared" si="82"/>
        <v>0</v>
      </c>
      <c r="J281" s="2">
        <f t="shared" si="99"/>
        <v>0</v>
      </c>
      <c r="K281" s="2">
        <f t="shared" si="85"/>
        <v>0</v>
      </c>
      <c r="L281" s="2">
        <f t="shared" si="85"/>
        <v>0</v>
      </c>
      <c r="M281" s="2"/>
      <c r="N281" s="28">
        <f t="shared" si="100"/>
        <v>0</v>
      </c>
      <c r="O281" s="2">
        <f t="shared" si="94"/>
        <v>0</v>
      </c>
      <c r="P281" s="2">
        <f t="shared" si="95"/>
        <v>0</v>
      </c>
      <c r="R281">
        <f t="shared" si="96"/>
        <v>260</v>
      </c>
      <c r="S281" s="89">
        <f t="shared" si="86"/>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7"/>
        <v>0.10328442580345154</v>
      </c>
      <c r="Y281" s="66">
        <f t="shared" si="87"/>
        <v>0</v>
      </c>
      <c r="Z281" s="72">
        <f t="shared" si="88"/>
        <v>0</v>
      </c>
      <c r="AA281" s="79">
        <f t="shared" si="89"/>
        <v>0</v>
      </c>
      <c r="AB281" s="81">
        <f t="shared" si="98"/>
        <v>0</v>
      </c>
      <c r="AD281" s="95">
        <f>locallinterp(R281,'BBG rates'!$N$10:$N$369,'BBG rates'!$P$10:$P$369)</f>
        <v>21.837419744293623</v>
      </c>
      <c r="AI281" s="185">
        <f t="shared" si="90"/>
        <v>260</v>
      </c>
      <c r="AJ281" s="127">
        <f>locallinterp(MIN(AI281,CAP_Senior*12),'BBG rates'!$X$24:$X$65,'BBG rates'!$Y$24:$Y$65)</f>
        <v>67.918742488467984</v>
      </c>
      <c r="AK281" s="127">
        <f>locallinterp(MIN(AI281,CAP_CB*12),'BBG rates'!$AA$25:$AA$40,'BBG rates'!$AC$25:$AC$40)</f>
        <v>11</v>
      </c>
      <c r="AL281" s="144">
        <f t="shared" si="91"/>
        <v>20.676186223039558</v>
      </c>
      <c r="AM281" s="142">
        <f>(SUMPRODUCT(AL281:AL$381,G281:G$381)+SUMPRODUCT(AL281:AL$381,H281:H$381))/12</f>
        <v>0</v>
      </c>
    </row>
    <row r="282" spans="1:39" x14ac:dyDescent="0.2">
      <c r="A282" s="7">
        <v>261</v>
      </c>
      <c r="B282" s="7">
        <v>130.5</v>
      </c>
      <c r="C282" s="7">
        <v>65.25</v>
      </c>
      <c r="D282" s="12">
        <f t="shared" si="83"/>
        <v>21.75</v>
      </c>
      <c r="E282" s="29">
        <f t="shared" si="81"/>
        <v>0</v>
      </c>
      <c r="F282" s="2">
        <f t="shared" si="84"/>
        <v>0</v>
      </c>
      <c r="G282" s="2">
        <f t="shared" si="92"/>
        <v>0</v>
      </c>
      <c r="H282" s="2">
        <f t="shared" si="93"/>
        <v>0</v>
      </c>
      <c r="I282" s="2">
        <f t="shared" si="82"/>
        <v>0</v>
      </c>
      <c r="J282" s="2">
        <f t="shared" si="99"/>
        <v>0</v>
      </c>
      <c r="K282" s="2">
        <f t="shared" si="85"/>
        <v>0</v>
      </c>
      <c r="L282" s="2">
        <f t="shared" si="85"/>
        <v>0</v>
      </c>
      <c r="M282" s="2"/>
      <c r="N282" s="28">
        <f t="shared" si="100"/>
        <v>0</v>
      </c>
      <c r="O282" s="2">
        <f t="shared" si="94"/>
        <v>0</v>
      </c>
      <c r="P282" s="2">
        <f t="shared" si="95"/>
        <v>0</v>
      </c>
      <c r="R282">
        <f t="shared" si="96"/>
        <v>261</v>
      </c>
      <c r="S282" s="89">
        <f t="shared" si="86"/>
        <v>0</v>
      </c>
      <c r="T282" s="89">
        <f>IF(AND(S282=0,S281&gt;0),SUM($G282:$H$381),S282)</f>
        <v>0</v>
      </c>
      <c r="U282" s="82">
        <f>SUM(T282:T$381)</f>
        <v>0</v>
      </c>
      <c r="V282" s="68">
        <f>localspline(R282,'BBG rates'!$G$10:$G$27,'BBG rates'!$K$10:$K$27)</f>
        <v>0.97540589499727048</v>
      </c>
      <c r="W282" s="68">
        <f>locallinterp(R282,'BBG rates'!$G$10:$G$27,'BBG rates'!$J$10:$J$27)</f>
        <v>0.1038</v>
      </c>
      <c r="X282" s="56">
        <f t="shared" si="97"/>
        <v>0.10375064987426796</v>
      </c>
      <c r="Y282" s="66">
        <f t="shared" si="87"/>
        <v>0</v>
      </c>
      <c r="Z282" s="72">
        <f t="shared" si="88"/>
        <v>0</v>
      </c>
      <c r="AA282" s="79">
        <f t="shared" si="89"/>
        <v>0</v>
      </c>
      <c r="AB282" s="81">
        <f t="shared" si="98"/>
        <v>0</v>
      </c>
      <c r="AD282" s="95">
        <f>locallinterp(R282,'BBG rates'!$N$10:$N$369,'BBG rates'!$P$10:$P$369)</f>
        <v>21.91870356887673</v>
      </c>
      <c r="AI282" s="185">
        <f t="shared" si="90"/>
        <v>261</v>
      </c>
      <c r="AJ282" s="127">
        <f>locallinterp(MIN(AI282,CAP_Senior*12),'BBG rates'!$X$24:$X$65,'BBG rates'!$Y$24:$Y$65)</f>
        <v>67.918742488467984</v>
      </c>
      <c r="AK282" s="127">
        <f>locallinterp(MIN(AI282,CAP_CB*12),'BBG rates'!$AA$25:$AA$40,'BBG rates'!$AC$25:$AC$40)</f>
        <v>11</v>
      </c>
      <c r="AL282" s="144">
        <f t="shared" si="91"/>
        <v>20.676186223039558</v>
      </c>
      <c r="AM282" s="142">
        <f>(SUMPRODUCT(AL282:AL$381,G282:G$381)+SUMPRODUCT(AL282:AL$381,H282:H$381))/12</f>
        <v>0</v>
      </c>
    </row>
    <row r="283" spans="1:39" x14ac:dyDescent="0.2">
      <c r="A283" s="7">
        <v>262</v>
      </c>
      <c r="B283" s="7">
        <v>131</v>
      </c>
      <c r="C283" s="7">
        <v>65.5</v>
      </c>
      <c r="D283" s="12">
        <f t="shared" si="83"/>
        <v>21.833333333333332</v>
      </c>
      <c r="E283" s="29">
        <f t="shared" si="81"/>
        <v>0</v>
      </c>
      <c r="F283" s="2">
        <f t="shared" si="84"/>
        <v>0</v>
      </c>
      <c r="G283" s="2">
        <f t="shared" si="92"/>
        <v>0</v>
      </c>
      <c r="H283" s="2">
        <f t="shared" si="93"/>
        <v>0</v>
      </c>
      <c r="I283" s="2">
        <f t="shared" si="82"/>
        <v>0</v>
      </c>
      <c r="J283" s="2">
        <f t="shared" si="99"/>
        <v>0</v>
      </c>
      <c r="K283" s="2">
        <f t="shared" si="85"/>
        <v>0</v>
      </c>
      <c r="L283" s="2">
        <f t="shared" si="85"/>
        <v>0</v>
      </c>
      <c r="M283" s="2"/>
      <c r="N283" s="28">
        <f t="shared" si="100"/>
        <v>0</v>
      </c>
      <c r="O283" s="2">
        <f t="shared" si="94"/>
        <v>0</v>
      </c>
      <c r="P283" s="2">
        <f t="shared" si="95"/>
        <v>0</v>
      </c>
      <c r="R283">
        <f t="shared" si="96"/>
        <v>262</v>
      </c>
      <c r="S283" s="89">
        <f t="shared" si="86"/>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7"/>
        <v>0.10421687195281137</v>
      </c>
      <c r="Y283" s="66">
        <f t="shared" si="87"/>
        <v>0</v>
      </c>
      <c r="Z283" s="72">
        <f t="shared" si="88"/>
        <v>0</v>
      </c>
      <c r="AA283" s="79">
        <f t="shared" si="89"/>
        <v>0</v>
      </c>
      <c r="AB283" s="81">
        <f t="shared" si="98"/>
        <v>0</v>
      </c>
      <c r="AD283" s="95">
        <f>locallinterp(R283,'BBG rates'!$N$10:$N$369,'BBG rates'!$P$10:$P$369)</f>
        <v>21.999968624801195</v>
      </c>
      <c r="AI283" s="185">
        <f t="shared" si="90"/>
        <v>262</v>
      </c>
      <c r="AJ283" s="127">
        <f>locallinterp(MIN(AI283,CAP_Senior*12),'BBG rates'!$X$24:$X$65,'BBG rates'!$Y$24:$Y$65)</f>
        <v>67.918742488467984</v>
      </c>
      <c r="AK283" s="127">
        <f>locallinterp(MIN(AI283,CAP_CB*12),'BBG rates'!$AA$25:$AA$40,'BBG rates'!$AC$25:$AC$40)</f>
        <v>11</v>
      </c>
      <c r="AL283" s="144">
        <f t="shared" si="91"/>
        <v>20.676186223039558</v>
      </c>
      <c r="AM283" s="142">
        <f>(SUMPRODUCT(AL283:AL$381,G283:G$381)+SUMPRODUCT(AL283:AL$381,H283:H$381))/12</f>
        <v>0</v>
      </c>
    </row>
    <row r="284" spans="1:39" x14ac:dyDescent="0.2">
      <c r="A284" s="7">
        <v>263</v>
      </c>
      <c r="B284" s="7">
        <v>131.5</v>
      </c>
      <c r="C284" s="7">
        <v>65.75</v>
      </c>
      <c r="D284" s="12">
        <f t="shared" si="83"/>
        <v>21.916666666666668</v>
      </c>
      <c r="E284" s="29">
        <f t="shared" si="81"/>
        <v>0</v>
      </c>
      <c r="F284" s="2">
        <f t="shared" si="84"/>
        <v>0</v>
      </c>
      <c r="G284" s="2">
        <f t="shared" si="92"/>
        <v>0</v>
      </c>
      <c r="H284" s="2">
        <f t="shared" si="93"/>
        <v>0</v>
      </c>
      <c r="I284" s="2">
        <f t="shared" si="82"/>
        <v>0</v>
      </c>
      <c r="J284" s="2">
        <f t="shared" si="99"/>
        <v>0</v>
      </c>
      <c r="K284" s="2">
        <f t="shared" si="85"/>
        <v>0</v>
      </c>
      <c r="L284" s="2">
        <f t="shared" si="85"/>
        <v>0</v>
      </c>
      <c r="M284" s="2"/>
      <c r="N284" s="28">
        <f t="shared" si="100"/>
        <v>0</v>
      </c>
      <c r="O284" s="2">
        <f t="shared" si="94"/>
        <v>0</v>
      </c>
      <c r="P284" s="2">
        <f t="shared" si="95"/>
        <v>0</v>
      </c>
      <c r="R284">
        <f t="shared" si="96"/>
        <v>263</v>
      </c>
      <c r="S284" s="89">
        <f t="shared" si="86"/>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7"/>
        <v>0.10468309203881532</v>
      </c>
      <c r="Y284" s="66">
        <f t="shared" si="87"/>
        <v>0</v>
      </c>
      <c r="Z284" s="72">
        <f t="shared" si="88"/>
        <v>0</v>
      </c>
      <c r="AA284" s="79">
        <f t="shared" si="89"/>
        <v>0</v>
      </c>
      <c r="AB284" s="81">
        <f t="shared" si="98"/>
        <v>0</v>
      </c>
      <c r="AD284" s="95">
        <f>locallinterp(R284,'BBG rates'!$N$10:$N$369,'BBG rates'!$P$10:$P$369)</f>
        <v>22.081215145732482</v>
      </c>
      <c r="AI284" s="185">
        <f t="shared" si="90"/>
        <v>263</v>
      </c>
      <c r="AJ284" s="127">
        <f>locallinterp(MIN(AI284,CAP_Senior*12),'BBG rates'!$X$24:$X$65,'BBG rates'!$Y$24:$Y$65)</f>
        <v>67.918742488467984</v>
      </c>
      <c r="AK284" s="127">
        <f>locallinterp(MIN(AI284,CAP_CB*12),'BBG rates'!$AA$25:$AA$40,'BBG rates'!$AC$25:$AC$40)</f>
        <v>11</v>
      </c>
      <c r="AL284" s="144">
        <f t="shared" si="91"/>
        <v>20.676186223039558</v>
      </c>
      <c r="AM284" s="142">
        <f>(SUMPRODUCT(AL284:AL$381,G284:G$381)+SUMPRODUCT(AL284:AL$381,H284:H$381))/12</f>
        <v>0</v>
      </c>
    </row>
    <row r="285" spans="1:39" x14ac:dyDescent="0.2">
      <c r="A285" s="7">
        <v>264</v>
      </c>
      <c r="B285" s="7">
        <v>132</v>
      </c>
      <c r="C285" s="7">
        <v>66</v>
      </c>
      <c r="D285" s="12">
        <f t="shared" si="83"/>
        <v>22</v>
      </c>
      <c r="E285" s="29">
        <f t="shared" si="81"/>
        <v>0</v>
      </c>
      <c r="F285" s="2">
        <f t="shared" si="84"/>
        <v>0</v>
      </c>
      <c r="G285" s="2">
        <f t="shared" si="92"/>
        <v>0</v>
      </c>
      <c r="H285" s="2">
        <f t="shared" si="93"/>
        <v>0</v>
      </c>
      <c r="I285" s="2">
        <f t="shared" si="82"/>
        <v>0</v>
      </c>
      <c r="J285" s="2">
        <f t="shared" si="99"/>
        <v>0</v>
      </c>
      <c r="K285" s="2">
        <f t="shared" si="85"/>
        <v>0</v>
      </c>
      <c r="L285" s="2">
        <f t="shared" si="85"/>
        <v>0</v>
      </c>
      <c r="M285" s="2"/>
      <c r="N285" s="28">
        <f t="shared" si="100"/>
        <v>0</v>
      </c>
      <c r="O285" s="2">
        <f t="shared" si="94"/>
        <v>0</v>
      </c>
      <c r="P285" s="2">
        <f t="shared" si="95"/>
        <v>0</v>
      </c>
      <c r="R285">
        <f t="shared" si="96"/>
        <v>264</v>
      </c>
      <c r="S285" s="89">
        <f t="shared" si="86"/>
        <v>0</v>
      </c>
      <c r="T285" s="89">
        <f>IF(AND(S285=0,S284&gt;0),SUM($G285:$H$381),S285)</f>
        <v>0</v>
      </c>
      <c r="U285" s="82">
        <f>SUM(T285:T$381)</f>
        <v>0</v>
      </c>
      <c r="V285" s="68">
        <f>localspline(R285,'BBG rates'!$G$10:$G$27,'BBG rates'!$K$10:$K$27)</f>
        <v>0.97473866511527496</v>
      </c>
      <c r="W285" s="68">
        <f>locallinterp(R285,'BBG rates'!$G$10:$G$27,'BBG rates'!$J$10:$J$27)</f>
        <v>0.1052</v>
      </c>
      <c r="X285" s="56">
        <f t="shared" si="97"/>
        <v>0.10514931013254625</v>
      </c>
      <c r="Y285" s="66">
        <f t="shared" si="87"/>
        <v>0</v>
      </c>
      <c r="Z285" s="72">
        <f t="shared" si="88"/>
        <v>0</v>
      </c>
      <c r="AA285" s="79">
        <f t="shared" si="89"/>
        <v>0</v>
      </c>
      <c r="AB285" s="81">
        <f t="shared" si="98"/>
        <v>0</v>
      </c>
      <c r="AD285" s="95">
        <f>locallinterp(R285,'BBG rates'!$N$10:$N$369,'BBG rates'!$P$10:$P$369)</f>
        <v>22.162443367825421</v>
      </c>
      <c r="AI285" s="185">
        <f t="shared" si="90"/>
        <v>264</v>
      </c>
      <c r="AJ285" s="127">
        <f>locallinterp(MIN(AI285,CAP_Senior*12),'BBG rates'!$X$24:$X$65,'BBG rates'!$Y$24:$Y$65)</f>
        <v>67.918742488467984</v>
      </c>
      <c r="AK285" s="127">
        <f>locallinterp(MIN(AI285,CAP_CB*12),'BBG rates'!$AA$25:$AA$40,'BBG rates'!$AC$25:$AC$40)</f>
        <v>11</v>
      </c>
      <c r="AL285" s="144">
        <f t="shared" si="91"/>
        <v>20.676186223039558</v>
      </c>
      <c r="AM285" s="142">
        <f>(SUMPRODUCT(AL285:AL$381,G285:G$381)+SUMPRODUCT(AL285:AL$381,H285:H$381))/12</f>
        <v>0</v>
      </c>
    </row>
    <row r="286" spans="1:39" x14ac:dyDescent="0.2">
      <c r="A286" s="7">
        <v>265</v>
      </c>
      <c r="B286" s="7">
        <v>132.5</v>
      </c>
      <c r="C286" s="7">
        <v>66.25</v>
      </c>
      <c r="D286" s="12">
        <f t="shared" si="83"/>
        <v>22.083333333333332</v>
      </c>
      <c r="E286" s="29">
        <f t="shared" si="81"/>
        <v>0</v>
      </c>
      <c r="F286" s="2">
        <f t="shared" si="84"/>
        <v>0</v>
      </c>
      <c r="G286" s="2">
        <f t="shared" si="92"/>
        <v>0</v>
      </c>
      <c r="H286" s="2">
        <f t="shared" si="93"/>
        <v>0</v>
      </c>
      <c r="I286" s="2">
        <f t="shared" si="82"/>
        <v>0</v>
      </c>
      <c r="J286" s="2">
        <f t="shared" si="99"/>
        <v>0</v>
      </c>
      <c r="K286" s="2">
        <f t="shared" si="85"/>
        <v>0</v>
      </c>
      <c r="L286" s="2">
        <f t="shared" si="85"/>
        <v>0</v>
      </c>
      <c r="M286" s="2"/>
      <c r="N286" s="28">
        <f t="shared" si="100"/>
        <v>0</v>
      </c>
      <c r="O286" s="2">
        <f t="shared" si="94"/>
        <v>0</v>
      </c>
      <c r="P286" s="2">
        <f t="shared" si="95"/>
        <v>0</v>
      </c>
      <c r="R286">
        <f t="shared" si="96"/>
        <v>265</v>
      </c>
      <c r="S286" s="89">
        <f t="shared" si="86"/>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7"/>
        <v>0.10561552623427062</v>
      </c>
      <c r="Y286" s="66">
        <f t="shared" si="87"/>
        <v>0</v>
      </c>
      <c r="Z286" s="72">
        <f t="shared" si="88"/>
        <v>0</v>
      </c>
      <c r="AA286" s="79">
        <f t="shared" si="89"/>
        <v>0</v>
      </c>
      <c r="AB286" s="81">
        <f t="shared" si="98"/>
        <v>0</v>
      </c>
      <c r="AD286" s="95">
        <f>locallinterp(R286,'BBG rates'!$N$10:$N$369,'BBG rates'!$P$10:$P$369)</f>
        <v>22.243653529724085</v>
      </c>
      <c r="AI286" s="185">
        <f t="shared" si="90"/>
        <v>265</v>
      </c>
      <c r="AJ286" s="127">
        <f>locallinterp(MIN(AI286,CAP_Senior*12),'BBG rates'!$X$24:$X$65,'BBG rates'!$Y$24:$Y$65)</f>
        <v>67.918742488467984</v>
      </c>
      <c r="AK286" s="127">
        <f>locallinterp(MIN(AI286,CAP_CB*12),'BBG rates'!$AA$25:$AA$40,'BBG rates'!$AC$25:$AC$40)</f>
        <v>11</v>
      </c>
      <c r="AL286" s="144">
        <f t="shared" si="91"/>
        <v>20.676186223039558</v>
      </c>
      <c r="AM286" s="142">
        <f>(SUMPRODUCT(AL286:AL$381,G286:G$381)+SUMPRODUCT(AL286:AL$381,H286:H$381))/12</f>
        <v>0</v>
      </c>
    </row>
    <row r="287" spans="1:39" x14ac:dyDescent="0.2">
      <c r="A287" s="7">
        <v>266</v>
      </c>
      <c r="B287" s="7">
        <v>133</v>
      </c>
      <c r="C287" s="7">
        <v>66.5</v>
      </c>
      <c r="D287" s="12">
        <f t="shared" si="83"/>
        <v>22.166666666666668</v>
      </c>
      <c r="E287" s="29">
        <f t="shared" si="81"/>
        <v>0</v>
      </c>
      <c r="F287" s="2">
        <f t="shared" si="84"/>
        <v>0</v>
      </c>
      <c r="G287" s="2">
        <f t="shared" si="92"/>
        <v>0</v>
      </c>
      <c r="H287" s="2">
        <f t="shared" si="93"/>
        <v>0</v>
      </c>
      <c r="I287" s="2">
        <f t="shared" si="82"/>
        <v>0</v>
      </c>
      <c r="J287" s="2">
        <f t="shared" si="99"/>
        <v>0</v>
      </c>
      <c r="K287" s="2">
        <f t="shared" si="85"/>
        <v>0</v>
      </c>
      <c r="L287" s="2">
        <f t="shared" si="85"/>
        <v>0</v>
      </c>
      <c r="M287" s="2"/>
      <c r="N287" s="28">
        <f t="shared" si="100"/>
        <v>0</v>
      </c>
      <c r="O287" s="2">
        <f t="shared" si="94"/>
        <v>0</v>
      </c>
      <c r="P287" s="2">
        <f t="shared" si="95"/>
        <v>0</v>
      </c>
      <c r="R287">
        <f t="shared" si="96"/>
        <v>266</v>
      </c>
      <c r="S287" s="89">
        <f t="shared" si="86"/>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7"/>
        <v>0.10608174034345552</v>
      </c>
      <c r="Y287" s="66">
        <f t="shared" si="87"/>
        <v>0</v>
      </c>
      <c r="Z287" s="72">
        <f t="shared" si="88"/>
        <v>0</v>
      </c>
      <c r="AA287" s="79">
        <f t="shared" si="89"/>
        <v>0</v>
      </c>
      <c r="AB287" s="81">
        <f t="shared" si="98"/>
        <v>0</v>
      </c>
      <c r="AD287" s="95">
        <f>locallinterp(R287,'BBG rates'!$N$10:$N$369,'BBG rates'!$P$10:$P$369)</f>
        <v>22.324845872562559</v>
      </c>
      <c r="AI287" s="185">
        <f t="shared" si="90"/>
        <v>266</v>
      </c>
      <c r="AJ287" s="127">
        <f>locallinterp(MIN(AI287,CAP_Senior*12),'BBG rates'!$X$24:$X$65,'BBG rates'!$Y$24:$Y$65)</f>
        <v>67.918742488467984</v>
      </c>
      <c r="AK287" s="127">
        <f>locallinterp(MIN(AI287,CAP_CB*12),'BBG rates'!$AA$25:$AA$40,'BBG rates'!$AC$25:$AC$40)</f>
        <v>11</v>
      </c>
      <c r="AL287" s="144">
        <f t="shared" si="91"/>
        <v>20.676186223039558</v>
      </c>
      <c r="AM287" s="142">
        <f>(SUMPRODUCT(AL287:AL$381,G287:G$381)+SUMPRODUCT(AL287:AL$381,H287:H$381))/12</f>
        <v>0</v>
      </c>
    </row>
    <row r="288" spans="1:39" x14ac:dyDescent="0.2">
      <c r="A288" s="7">
        <v>267</v>
      </c>
      <c r="B288" s="7">
        <v>133.5</v>
      </c>
      <c r="C288" s="7">
        <v>66.75</v>
      </c>
      <c r="D288" s="12">
        <f t="shared" si="83"/>
        <v>22.25</v>
      </c>
      <c r="E288" s="29">
        <f t="shared" si="81"/>
        <v>0</v>
      </c>
      <c r="F288" s="2">
        <f t="shared" si="84"/>
        <v>0</v>
      </c>
      <c r="G288" s="2">
        <f t="shared" si="92"/>
        <v>0</v>
      </c>
      <c r="H288" s="2">
        <f t="shared" si="93"/>
        <v>0</v>
      </c>
      <c r="I288" s="2">
        <f t="shared" si="82"/>
        <v>0</v>
      </c>
      <c r="J288" s="2">
        <f t="shared" si="99"/>
        <v>0</v>
      </c>
      <c r="K288" s="2">
        <f t="shared" si="85"/>
        <v>0</v>
      </c>
      <c r="L288" s="2">
        <f t="shared" si="85"/>
        <v>0</v>
      </c>
      <c r="M288" s="2"/>
      <c r="N288" s="28">
        <f t="shared" si="100"/>
        <v>0</v>
      </c>
      <c r="O288" s="2">
        <f t="shared" si="94"/>
        <v>0</v>
      </c>
      <c r="P288" s="2">
        <f t="shared" si="95"/>
        <v>0</v>
      </c>
      <c r="R288">
        <f t="shared" si="96"/>
        <v>267</v>
      </c>
      <c r="S288" s="89">
        <f t="shared" si="86"/>
        <v>0</v>
      </c>
      <c r="T288" s="89">
        <f>IF(AND(S288=0,S287&gt;0),SUM($G288:$H$381),S288)</f>
        <v>0</v>
      </c>
      <c r="U288" s="82">
        <f>SUM(T288:T$381)</f>
        <v>0</v>
      </c>
      <c r="V288" s="68">
        <f>localspline(R288,'BBG rates'!$G$10:$G$27,'BBG rates'!$K$10:$K$27)</f>
        <v>0.97409720881464712</v>
      </c>
      <c r="W288" s="68">
        <f>locallinterp(R288,'BBG rates'!$G$10:$G$27,'BBG rates'!$J$10:$J$27)</f>
        <v>0.1066</v>
      </c>
      <c r="X288" s="56">
        <f t="shared" si="97"/>
        <v>0.10654795246063387</v>
      </c>
      <c r="Y288" s="66">
        <f t="shared" si="87"/>
        <v>0</v>
      </c>
      <c r="Z288" s="72">
        <f t="shared" si="88"/>
        <v>0</v>
      </c>
      <c r="AA288" s="79">
        <f t="shared" si="89"/>
        <v>0</v>
      </c>
      <c r="AB288" s="81">
        <f t="shared" si="98"/>
        <v>0</v>
      </c>
      <c r="AD288" s="95">
        <f>locallinterp(R288,'BBG rates'!$N$10:$N$369,'BBG rates'!$P$10:$P$369)</f>
        <v>22.406020639963778</v>
      </c>
      <c r="AI288" s="185">
        <f t="shared" si="90"/>
        <v>267</v>
      </c>
      <c r="AJ288" s="127">
        <f>locallinterp(MIN(AI288,CAP_Senior*12),'BBG rates'!$X$24:$X$65,'BBG rates'!$Y$24:$Y$65)</f>
        <v>67.918742488467984</v>
      </c>
      <c r="AK288" s="127">
        <f>locallinterp(MIN(AI288,CAP_CB*12),'BBG rates'!$AA$25:$AA$40,'BBG rates'!$AC$25:$AC$40)</f>
        <v>11</v>
      </c>
      <c r="AL288" s="144">
        <f t="shared" si="91"/>
        <v>20.676186223039558</v>
      </c>
      <c r="AM288" s="142">
        <f>(SUMPRODUCT(AL288:AL$381,G288:G$381)+SUMPRODUCT(AL288:AL$381,H288:H$381))/12</f>
        <v>0</v>
      </c>
    </row>
    <row r="289" spans="1:39" x14ac:dyDescent="0.2">
      <c r="A289" s="7">
        <v>268</v>
      </c>
      <c r="B289" s="7">
        <v>134</v>
      </c>
      <c r="C289" s="7">
        <v>67</v>
      </c>
      <c r="D289" s="12">
        <f t="shared" si="83"/>
        <v>22.333333333333332</v>
      </c>
      <c r="E289" s="29">
        <f t="shared" si="81"/>
        <v>0</v>
      </c>
      <c r="F289" s="2">
        <f t="shared" si="84"/>
        <v>0</v>
      </c>
      <c r="G289" s="2">
        <f t="shared" si="92"/>
        <v>0</v>
      </c>
      <c r="H289" s="2">
        <f t="shared" si="93"/>
        <v>0</v>
      </c>
      <c r="I289" s="2">
        <f t="shared" si="82"/>
        <v>0</v>
      </c>
      <c r="J289" s="2">
        <f t="shared" si="99"/>
        <v>0</v>
      </c>
      <c r="K289" s="2">
        <f t="shared" si="85"/>
        <v>0</v>
      </c>
      <c r="L289" s="2">
        <f t="shared" si="85"/>
        <v>0</v>
      </c>
      <c r="M289" s="2"/>
      <c r="N289" s="28">
        <f t="shared" si="100"/>
        <v>0</v>
      </c>
      <c r="O289" s="2">
        <f t="shared" si="94"/>
        <v>0</v>
      </c>
      <c r="P289" s="2">
        <f t="shared" si="95"/>
        <v>0</v>
      </c>
      <c r="R289">
        <f t="shared" si="96"/>
        <v>268</v>
      </c>
      <c r="S289" s="89">
        <f t="shared" si="86"/>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7"/>
        <v>0.10701416258527274</v>
      </c>
      <c r="Y289" s="66">
        <f t="shared" si="87"/>
        <v>0</v>
      </c>
      <c r="Z289" s="72">
        <f t="shared" si="88"/>
        <v>0</v>
      </c>
      <c r="AA289" s="79">
        <f t="shared" si="89"/>
        <v>0</v>
      </c>
      <c r="AB289" s="81">
        <f t="shared" si="98"/>
        <v>0</v>
      </c>
      <c r="AD289" s="95">
        <f>locallinterp(R289,'BBG rates'!$N$10:$N$369,'BBG rates'!$P$10:$P$369)</f>
        <v>22.487178078040063</v>
      </c>
      <c r="AI289" s="185">
        <f t="shared" si="90"/>
        <v>268</v>
      </c>
      <c r="AJ289" s="127">
        <f>locallinterp(MIN(AI289,CAP_Senior*12),'BBG rates'!$X$24:$X$65,'BBG rates'!$Y$24:$Y$65)</f>
        <v>67.918742488467984</v>
      </c>
      <c r="AK289" s="127">
        <f>locallinterp(MIN(AI289,CAP_CB*12),'BBG rates'!$AA$25:$AA$40,'BBG rates'!$AC$25:$AC$40)</f>
        <v>11</v>
      </c>
      <c r="AL289" s="144">
        <f t="shared" si="91"/>
        <v>20.676186223039558</v>
      </c>
      <c r="AM289" s="142">
        <f>(SUMPRODUCT(AL289:AL$381,G289:G$381)+SUMPRODUCT(AL289:AL$381,H289:H$381))/12</f>
        <v>0</v>
      </c>
    </row>
    <row r="290" spans="1:39" x14ac:dyDescent="0.2">
      <c r="A290" s="7">
        <v>269</v>
      </c>
      <c r="B290" s="7">
        <v>134.5</v>
      </c>
      <c r="C290" s="7">
        <v>67.25</v>
      </c>
      <c r="D290" s="12">
        <f t="shared" si="83"/>
        <v>22.416666666666668</v>
      </c>
      <c r="E290" s="29">
        <f t="shared" si="81"/>
        <v>0</v>
      </c>
      <c r="F290" s="2">
        <f t="shared" si="84"/>
        <v>0</v>
      </c>
      <c r="G290" s="2">
        <f t="shared" si="92"/>
        <v>0</v>
      </c>
      <c r="H290" s="2">
        <f t="shared" si="93"/>
        <v>0</v>
      </c>
      <c r="I290" s="2">
        <f t="shared" si="82"/>
        <v>0</v>
      </c>
      <c r="J290" s="2">
        <f t="shared" si="99"/>
        <v>0</v>
      </c>
      <c r="K290" s="2">
        <f t="shared" si="85"/>
        <v>0</v>
      </c>
      <c r="L290" s="2">
        <f t="shared" si="85"/>
        <v>0</v>
      </c>
      <c r="M290" s="2"/>
      <c r="N290" s="28">
        <f t="shared" si="100"/>
        <v>0</v>
      </c>
      <c r="O290" s="2">
        <f t="shared" si="94"/>
        <v>0</v>
      </c>
      <c r="P290" s="2">
        <f t="shared" si="95"/>
        <v>0</v>
      </c>
      <c r="R290">
        <f t="shared" si="96"/>
        <v>269</v>
      </c>
      <c r="S290" s="89">
        <f t="shared" si="86"/>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7"/>
        <v>0.10748037071790506</v>
      </c>
      <c r="Y290" s="66">
        <f t="shared" si="87"/>
        <v>0</v>
      </c>
      <c r="Z290" s="72">
        <f t="shared" si="88"/>
        <v>0</v>
      </c>
      <c r="AA290" s="79">
        <f t="shared" si="89"/>
        <v>0</v>
      </c>
      <c r="AB290" s="81">
        <f t="shared" si="98"/>
        <v>0</v>
      </c>
      <c r="AD290" s="95">
        <f>locallinterp(R290,'BBG rates'!$N$10:$N$369,'BBG rates'!$P$10:$P$369)</f>
        <v>22.568318430427322</v>
      </c>
      <c r="AI290" s="185">
        <f t="shared" si="90"/>
        <v>269</v>
      </c>
      <c r="AJ290" s="127">
        <f>locallinterp(MIN(AI290,CAP_Senior*12),'BBG rates'!$X$24:$X$65,'BBG rates'!$Y$24:$Y$65)</f>
        <v>67.918742488467984</v>
      </c>
      <c r="AK290" s="127">
        <f>locallinterp(MIN(AI290,CAP_CB*12),'BBG rates'!$AA$25:$AA$40,'BBG rates'!$AC$25:$AC$40)</f>
        <v>11</v>
      </c>
      <c r="AL290" s="144">
        <f t="shared" si="91"/>
        <v>20.676186223039558</v>
      </c>
      <c r="AM290" s="142">
        <f>(SUMPRODUCT(AL290:AL$381,G290:G$381)+SUMPRODUCT(AL290:AL$381,H290:H$381))/12</f>
        <v>0</v>
      </c>
    </row>
    <row r="291" spans="1:39" x14ac:dyDescent="0.2">
      <c r="A291" s="7">
        <v>270</v>
      </c>
      <c r="B291" s="7">
        <v>135</v>
      </c>
      <c r="C291" s="7">
        <v>67.5</v>
      </c>
      <c r="D291" s="12">
        <f t="shared" si="83"/>
        <v>22.5</v>
      </c>
      <c r="E291" s="29">
        <f t="shared" si="81"/>
        <v>0</v>
      </c>
      <c r="F291" s="2">
        <f t="shared" si="84"/>
        <v>0</v>
      </c>
      <c r="G291" s="2">
        <f t="shared" si="92"/>
        <v>0</v>
      </c>
      <c r="H291" s="2">
        <f t="shared" si="93"/>
        <v>0</v>
      </c>
      <c r="I291" s="2">
        <f t="shared" si="82"/>
        <v>0</v>
      </c>
      <c r="J291" s="2">
        <f t="shared" si="99"/>
        <v>0</v>
      </c>
      <c r="K291" s="2">
        <f t="shared" si="85"/>
        <v>0</v>
      </c>
      <c r="L291" s="2">
        <f t="shared" si="85"/>
        <v>0</v>
      </c>
      <c r="M291" s="2"/>
      <c r="N291" s="28">
        <f t="shared" si="100"/>
        <v>0</v>
      </c>
      <c r="O291" s="2">
        <f t="shared" si="94"/>
        <v>0</v>
      </c>
      <c r="P291" s="2">
        <f t="shared" si="95"/>
        <v>0</v>
      </c>
      <c r="R291">
        <f t="shared" si="96"/>
        <v>270</v>
      </c>
      <c r="S291" s="89">
        <f t="shared" si="86"/>
        <v>0</v>
      </c>
      <c r="T291" s="89">
        <f>IF(AND(S291=0,S290&gt;0),SUM($G291:$H$381),S291)</f>
        <v>0</v>
      </c>
      <c r="U291" s="82">
        <f>SUM(T291:T$381)</f>
        <v>0</v>
      </c>
      <c r="V291" s="68">
        <f>localspline(R291,'BBG rates'!$G$10:$G$27,'BBG rates'!$K$10:$K$27)</f>
        <v>0.97348227306474655</v>
      </c>
      <c r="W291" s="68">
        <f>locallinterp(R291,'BBG rates'!$G$10:$G$27,'BBG rates'!$J$10:$J$27)</f>
        <v>0.108</v>
      </c>
      <c r="X291" s="56">
        <f t="shared" si="97"/>
        <v>0.10794657685826436</v>
      </c>
      <c r="Y291" s="66">
        <f t="shared" si="87"/>
        <v>0</v>
      </c>
      <c r="Z291" s="72">
        <f t="shared" si="88"/>
        <v>0</v>
      </c>
      <c r="AA291" s="79">
        <f t="shared" si="89"/>
        <v>0</v>
      </c>
      <c r="AB291" s="81">
        <f t="shared" si="98"/>
        <v>0</v>
      </c>
      <c r="AD291" s="95">
        <f>locallinterp(R291,'BBG rates'!$N$10:$N$369,'BBG rates'!$P$10:$P$369)</f>
        <v>22.649441953182716</v>
      </c>
      <c r="AI291" s="185">
        <f t="shared" si="90"/>
        <v>270</v>
      </c>
      <c r="AJ291" s="127">
        <f>locallinterp(MIN(AI291,CAP_Senior*12),'BBG rates'!$X$24:$X$65,'BBG rates'!$Y$24:$Y$65)</f>
        <v>67.918742488467984</v>
      </c>
      <c r="AK291" s="127">
        <f>locallinterp(MIN(AI291,CAP_CB*12),'BBG rates'!$AA$25:$AA$40,'BBG rates'!$AC$25:$AC$40)</f>
        <v>11</v>
      </c>
      <c r="AL291" s="144">
        <f t="shared" si="91"/>
        <v>20.676186223039558</v>
      </c>
      <c r="AM291" s="142">
        <f>(SUMPRODUCT(AL291:AL$381,G291:G$381)+SUMPRODUCT(AL291:AL$381,H291:H$381))/12</f>
        <v>0</v>
      </c>
    </row>
    <row r="292" spans="1:39" x14ac:dyDescent="0.2">
      <c r="A292" s="7">
        <v>271</v>
      </c>
      <c r="B292" s="7">
        <v>135.5</v>
      </c>
      <c r="C292" s="7">
        <v>67.75</v>
      </c>
      <c r="D292" s="12">
        <f t="shared" si="83"/>
        <v>22.583333333333332</v>
      </c>
      <c r="E292" s="29">
        <f t="shared" si="81"/>
        <v>0</v>
      </c>
      <c r="F292" s="2">
        <f t="shared" si="84"/>
        <v>0</v>
      </c>
      <c r="G292" s="2">
        <f t="shared" si="92"/>
        <v>0</v>
      </c>
      <c r="H292" s="2">
        <f t="shared" si="93"/>
        <v>0</v>
      </c>
      <c r="I292" s="2">
        <f t="shared" si="82"/>
        <v>0</v>
      </c>
      <c r="J292" s="2">
        <f t="shared" si="99"/>
        <v>0</v>
      </c>
      <c r="K292" s="2">
        <f t="shared" si="85"/>
        <v>0</v>
      </c>
      <c r="L292" s="2">
        <f t="shared" si="85"/>
        <v>0</v>
      </c>
      <c r="M292" s="2"/>
      <c r="N292" s="28">
        <f t="shared" si="100"/>
        <v>0</v>
      </c>
      <c r="O292" s="2">
        <f t="shared" si="94"/>
        <v>0</v>
      </c>
      <c r="P292" s="2">
        <f t="shared" si="95"/>
        <v>0</v>
      </c>
      <c r="R292">
        <f t="shared" si="96"/>
        <v>271</v>
      </c>
      <c r="S292" s="89">
        <f t="shared" si="86"/>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7"/>
        <v>0.10841278100661711</v>
      </c>
      <c r="Y292" s="66">
        <f t="shared" si="87"/>
        <v>0</v>
      </c>
      <c r="Z292" s="72">
        <f t="shared" si="88"/>
        <v>0</v>
      </c>
      <c r="AA292" s="79">
        <f t="shared" si="89"/>
        <v>0</v>
      </c>
      <c r="AB292" s="81">
        <f t="shared" si="98"/>
        <v>0</v>
      </c>
      <c r="AD292" s="95">
        <f>locallinterp(R292,'BBG rates'!$N$10:$N$369,'BBG rates'!$P$10:$P$369)</f>
        <v>22.730548897404105</v>
      </c>
      <c r="AI292" s="185">
        <f t="shared" si="90"/>
        <v>271</v>
      </c>
      <c r="AJ292" s="127">
        <f>locallinterp(MIN(AI292,CAP_Senior*12),'BBG rates'!$X$24:$X$65,'BBG rates'!$Y$24:$Y$65)</f>
        <v>67.918742488467984</v>
      </c>
      <c r="AK292" s="127">
        <f>locallinterp(MIN(AI292,CAP_CB*12),'BBG rates'!$AA$25:$AA$40,'BBG rates'!$AC$25:$AC$40)</f>
        <v>11</v>
      </c>
      <c r="AL292" s="144">
        <f t="shared" si="91"/>
        <v>20.676186223039558</v>
      </c>
      <c r="AM292" s="142">
        <f>(SUMPRODUCT(AL292:AL$381,G292:G$381)+SUMPRODUCT(AL292:AL$381,H292:H$381))/12</f>
        <v>0</v>
      </c>
    </row>
    <row r="293" spans="1:39" x14ac:dyDescent="0.2">
      <c r="A293" s="7">
        <v>272</v>
      </c>
      <c r="B293" s="7">
        <v>136</v>
      </c>
      <c r="C293" s="7">
        <v>68</v>
      </c>
      <c r="D293" s="12">
        <f t="shared" si="83"/>
        <v>22.666666666666668</v>
      </c>
      <c r="E293" s="29">
        <f t="shared" si="81"/>
        <v>0</v>
      </c>
      <c r="F293" s="2">
        <f t="shared" si="84"/>
        <v>0</v>
      </c>
      <c r="G293" s="2">
        <f t="shared" si="92"/>
        <v>0</v>
      </c>
      <c r="H293" s="2">
        <f t="shared" si="93"/>
        <v>0</v>
      </c>
      <c r="I293" s="2">
        <f t="shared" si="82"/>
        <v>0</v>
      </c>
      <c r="J293" s="2">
        <f t="shared" si="99"/>
        <v>0</v>
      </c>
      <c r="K293" s="2">
        <f t="shared" si="85"/>
        <v>0</v>
      </c>
      <c r="L293" s="2">
        <f t="shared" si="85"/>
        <v>0</v>
      </c>
      <c r="M293" s="2"/>
      <c r="N293" s="28">
        <f t="shared" si="100"/>
        <v>0</v>
      </c>
      <c r="O293" s="2">
        <f t="shared" si="94"/>
        <v>0</v>
      </c>
      <c r="P293" s="2">
        <f t="shared" si="95"/>
        <v>0</v>
      </c>
      <c r="R293">
        <f t="shared" si="96"/>
        <v>272</v>
      </c>
      <c r="S293" s="89">
        <f t="shared" si="86"/>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7"/>
        <v>0.10887898316269684</v>
      </c>
      <c r="Y293" s="66">
        <f t="shared" si="87"/>
        <v>0</v>
      </c>
      <c r="Z293" s="72">
        <f t="shared" si="88"/>
        <v>0</v>
      </c>
      <c r="AA293" s="79">
        <f t="shared" si="89"/>
        <v>0</v>
      </c>
      <c r="AB293" s="81">
        <f t="shared" si="98"/>
        <v>0</v>
      </c>
      <c r="AD293" s="95">
        <f>locallinterp(R293,'BBG rates'!$N$10:$N$369,'BBG rates'!$P$10:$P$369)</f>
        <v>22.811639521644008</v>
      </c>
      <c r="AI293" s="185">
        <f t="shared" si="90"/>
        <v>272</v>
      </c>
      <c r="AJ293" s="127">
        <f>locallinterp(MIN(AI293,CAP_Senior*12),'BBG rates'!$X$24:$X$65,'BBG rates'!$Y$24:$Y$65)</f>
        <v>67.918742488467984</v>
      </c>
      <c r="AK293" s="127">
        <f>locallinterp(MIN(AI293,CAP_CB*12),'BBG rates'!$AA$25:$AA$40,'BBG rates'!$AC$25:$AC$40)</f>
        <v>11</v>
      </c>
      <c r="AL293" s="144">
        <f t="shared" si="91"/>
        <v>20.676186223039558</v>
      </c>
      <c r="AM293" s="142">
        <f>(SUMPRODUCT(AL293:AL$381,G293:G$381)+SUMPRODUCT(AL293:AL$381,H293:H$381))/12</f>
        <v>0</v>
      </c>
    </row>
    <row r="294" spans="1:39" x14ac:dyDescent="0.2">
      <c r="A294" s="7">
        <v>273</v>
      </c>
      <c r="B294" s="7">
        <v>136.5</v>
      </c>
      <c r="C294" s="7">
        <v>68.25</v>
      </c>
      <c r="D294" s="12">
        <f t="shared" si="83"/>
        <v>22.75</v>
      </c>
      <c r="E294" s="29">
        <f t="shared" si="81"/>
        <v>0</v>
      </c>
      <c r="F294" s="2">
        <f t="shared" si="84"/>
        <v>0</v>
      </c>
      <c r="G294" s="2">
        <f t="shared" si="92"/>
        <v>0</v>
      </c>
      <c r="H294" s="2">
        <f t="shared" si="93"/>
        <v>0</v>
      </c>
      <c r="I294" s="2">
        <f t="shared" si="82"/>
        <v>0</v>
      </c>
      <c r="J294" s="2">
        <f t="shared" si="99"/>
        <v>0</v>
      </c>
      <c r="K294" s="2">
        <f t="shared" si="85"/>
        <v>0</v>
      </c>
      <c r="L294" s="2">
        <f t="shared" si="85"/>
        <v>0</v>
      </c>
      <c r="M294" s="2"/>
      <c r="N294" s="28">
        <f t="shared" si="100"/>
        <v>0</v>
      </c>
      <c r="O294" s="2">
        <f t="shared" si="94"/>
        <v>0</v>
      </c>
      <c r="P294" s="2">
        <f t="shared" si="95"/>
        <v>0</v>
      </c>
      <c r="R294">
        <f t="shared" si="96"/>
        <v>273</v>
      </c>
      <c r="S294" s="89">
        <f t="shared" si="86"/>
        <v>0</v>
      </c>
      <c r="T294" s="89">
        <f>IF(AND(S294=0,S293&gt;0),SUM($G294:$H$381),S294)</f>
        <v>0</v>
      </c>
      <c r="U294" s="82">
        <f>SUM(T294:T$381)</f>
        <v>0</v>
      </c>
      <c r="V294" s="68">
        <f>localspline(R294,'BBG rates'!$G$10:$G$27,'BBG rates'!$K$10:$K$27)</f>
        <v>0.97289475382600743</v>
      </c>
      <c r="W294" s="68">
        <f>locallinterp(R294,'BBG rates'!$G$10:$G$27,'BBG rates'!$J$10:$J$27)</f>
        <v>0.1094</v>
      </c>
      <c r="X294" s="56">
        <f t="shared" si="97"/>
        <v>0.10934518332677001</v>
      </c>
      <c r="Y294" s="66">
        <f t="shared" si="87"/>
        <v>0</v>
      </c>
      <c r="Z294" s="72">
        <f t="shared" si="88"/>
        <v>0</v>
      </c>
      <c r="AA294" s="79">
        <f t="shared" si="89"/>
        <v>0</v>
      </c>
      <c r="AB294" s="81">
        <f t="shared" si="98"/>
        <v>0</v>
      </c>
      <c r="AD294" s="95">
        <f>locallinterp(R294,'BBG rates'!$N$10:$N$369,'BBG rates'!$P$10:$P$369)</f>
        <v>22.892714084462842</v>
      </c>
      <c r="AI294" s="185">
        <f t="shared" si="90"/>
        <v>273</v>
      </c>
      <c r="AJ294" s="127">
        <f>locallinterp(MIN(AI294,CAP_Senior*12),'BBG rates'!$X$24:$X$65,'BBG rates'!$Y$24:$Y$65)</f>
        <v>67.918742488467984</v>
      </c>
      <c r="AK294" s="127">
        <f>locallinterp(MIN(AI294,CAP_CB*12),'BBG rates'!$AA$25:$AA$40,'BBG rates'!$AC$25:$AC$40)</f>
        <v>11</v>
      </c>
      <c r="AL294" s="144">
        <f t="shared" si="91"/>
        <v>20.676186223039558</v>
      </c>
      <c r="AM294" s="142">
        <f>(SUMPRODUCT(AL294:AL$381,G294:G$381)+SUMPRODUCT(AL294:AL$381,H294:H$381))/12</f>
        <v>0</v>
      </c>
    </row>
    <row r="295" spans="1:39" x14ac:dyDescent="0.2">
      <c r="A295" s="7">
        <v>274</v>
      </c>
      <c r="B295" s="7">
        <v>137</v>
      </c>
      <c r="C295" s="7">
        <v>68.5</v>
      </c>
      <c r="D295" s="12">
        <f t="shared" si="83"/>
        <v>22.833333333333332</v>
      </c>
      <c r="E295" s="29">
        <f t="shared" si="81"/>
        <v>0</v>
      </c>
      <c r="F295" s="2">
        <f t="shared" si="84"/>
        <v>0</v>
      </c>
      <c r="G295" s="2">
        <f t="shared" si="92"/>
        <v>0</v>
      </c>
      <c r="H295" s="2">
        <f t="shared" si="93"/>
        <v>0</v>
      </c>
      <c r="I295" s="2">
        <f t="shared" si="82"/>
        <v>0</v>
      </c>
      <c r="J295" s="2">
        <f t="shared" si="99"/>
        <v>0</v>
      </c>
      <c r="K295" s="2">
        <f t="shared" si="85"/>
        <v>0</v>
      </c>
      <c r="L295" s="2">
        <f t="shared" si="85"/>
        <v>0</v>
      </c>
      <c r="M295" s="2"/>
      <c r="N295" s="28">
        <f t="shared" si="100"/>
        <v>0</v>
      </c>
      <c r="O295" s="2">
        <f t="shared" si="94"/>
        <v>0</v>
      </c>
      <c r="P295" s="2">
        <f t="shared" si="95"/>
        <v>0</v>
      </c>
      <c r="R295">
        <f t="shared" si="96"/>
        <v>274</v>
      </c>
      <c r="S295" s="89">
        <f t="shared" si="86"/>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7"/>
        <v>0.10981138149857017</v>
      </c>
      <c r="Y295" s="66">
        <f t="shared" si="87"/>
        <v>0</v>
      </c>
      <c r="Z295" s="72">
        <f t="shared" si="88"/>
        <v>0</v>
      </c>
      <c r="AA295" s="79">
        <f t="shared" si="89"/>
        <v>0</v>
      </c>
      <c r="AB295" s="81">
        <f t="shared" si="98"/>
        <v>0</v>
      </c>
      <c r="AD295" s="95">
        <f>locallinterp(R295,'BBG rates'!$N$10:$N$369,'BBG rates'!$P$10:$P$369)</f>
        <v>22.973772846908034</v>
      </c>
      <c r="AI295" s="185">
        <f t="shared" si="90"/>
        <v>274</v>
      </c>
      <c r="AJ295" s="127">
        <f>locallinterp(MIN(AI295,CAP_Senior*12),'BBG rates'!$X$24:$X$65,'BBG rates'!$Y$24:$Y$65)</f>
        <v>67.918742488467984</v>
      </c>
      <c r="AK295" s="127">
        <f>locallinterp(MIN(AI295,CAP_CB*12),'BBG rates'!$AA$25:$AA$40,'BBG rates'!$AC$25:$AC$40)</f>
        <v>11</v>
      </c>
      <c r="AL295" s="144">
        <f t="shared" si="91"/>
        <v>20.676186223039558</v>
      </c>
      <c r="AM295" s="142">
        <f>(SUMPRODUCT(AL295:AL$381,G295:G$381)+SUMPRODUCT(AL295:AL$381,H295:H$381))/12</f>
        <v>0</v>
      </c>
    </row>
    <row r="296" spans="1:39" x14ac:dyDescent="0.2">
      <c r="A296" s="7">
        <v>275</v>
      </c>
      <c r="B296" s="7">
        <v>137.5</v>
      </c>
      <c r="C296" s="7">
        <v>68.75</v>
      </c>
      <c r="D296" s="12">
        <f t="shared" si="83"/>
        <v>22.916666666666668</v>
      </c>
      <c r="E296" s="29">
        <f t="shared" si="81"/>
        <v>0</v>
      </c>
      <c r="F296" s="2">
        <f t="shared" si="84"/>
        <v>0</v>
      </c>
      <c r="G296" s="2">
        <f t="shared" si="92"/>
        <v>0</v>
      </c>
      <c r="H296" s="2">
        <f t="shared" si="93"/>
        <v>0</v>
      </c>
      <c r="I296" s="2">
        <f t="shared" si="82"/>
        <v>0</v>
      </c>
      <c r="J296" s="2">
        <f t="shared" si="99"/>
        <v>0</v>
      </c>
      <c r="K296" s="2">
        <f t="shared" si="85"/>
        <v>0</v>
      </c>
      <c r="L296" s="2">
        <f t="shared" si="85"/>
        <v>0</v>
      </c>
      <c r="M296" s="2"/>
      <c r="N296" s="28">
        <f t="shared" si="100"/>
        <v>0</v>
      </c>
      <c r="O296" s="2">
        <f t="shared" si="94"/>
        <v>0</v>
      </c>
      <c r="P296" s="2">
        <f t="shared" si="95"/>
        <v>0</v>
      </c>
      <c r="R296">
        <f t="shared" si="96"/>
        <v>275</v>
      </c>
      <c r="S296" s="89">
        <f t="shared" si="86"/>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7"/>
        <v>0.11027757767836377</v>
      </c>
      <c r="Y296" s="66">
        <f t="shared" si="87"/>
        <v>0</v>
      </c>
      <c r="Z296" s="72">
        <f t="shared" si="88"/>
        <v>0</v>
      </c>
      <c r="AA296" s="79">
        <f t="shared" si="89"/>
        <v>0</v>
      </c>
      <c r="AB296" s="81">
        <f t="shared" si="98"/>
        <v>0</v>
      </c>
      <c r="AD296" s="95">
        <f>locallinterp(R296,'BBG rates'!$N$10:$N$369,'BBG rates'!$P$10:$P$369)</f>
        <v>23.054816070035493</v>
      </c>
      <c r="AI296" s="185">
        <f t="shared" si="90"/>
        <v>275</v>
      </c>
      <c r="AJ296" s="127">
        <f>locallinterp(MIN(AI296,CAP_Senior*12),'BBG rates'!$X$24:$X$65,'BBG rates'!$Y$24:$Y$65)</f>
        <v>67.918742488467984</v>
      </c>
      <c r="AK296" s="127">
        <f>locallinterp(MIN(AI296,CAP_CB*12),'BBG rates'!$AA$25:$AA$40,'BBG rates'!$AC$25:$AC$40)</f>
        <v>11</v>
      </c>
      <c r="AL296" s="144">
        <f t="shared" si="91"/>
        <v>20.676186223039558</v>
      </c>
      <c r="AM296" s="142">
        <f>(SUMPRODUCT(AL296:AL$381,G296:G$381)+SUMPRODUCT(AL296:AL$381,H296:H$381))/12</f>
        <v>0</v>
      </c>
    </row>
    <row r="297" spans="1:39" x14ac:dyDescent="0.2">
      <c r="A297" s="7">
        <v>276</v>
      </c>
      <c r="B297" s="7">
        <v>138</v>
      </c>
      <c r="C297" s="7">
        <v>69</v>
      </c>
      <c r="D297" s="12">
        <f t="shared" si="83"/>
        <v>23</v>
      </c>
      <c r="E297" s="29">
        <f t="shared" si="81"/>
        <v>0</v>
      </c>
      <c r="F297" s="2">
        <f t="shared" si="84"/>
        <v>0</v>
      </c>
      <c r="G297" s="2">
        <f t="shared" si="92"/>
        <v>0</v>
      </c>
      <c r="H297" s="2">
        <f t="shared" si="93"/>
        <v>0</v>
      </c>
      <c r="I297" s="2">
        <f t="shared" si="82"/>
        <v>0</v>
      </c>
      <c r="J297" s="2">
        <f t="shared" si="99"/>
        <v>0</v>
      </c>
      <c r="K297" s="2">
        <f t="shared" si="85"/>
        <v>0</v>
      </c>
      <c r="L297" s="2">
        <f t="shared" si="85"/>
        <v>0</v>
      </c>
      <c r="M297" s="2"/>
      <c r="N297" s="28">
        <f t="shared" si="100"/>
        <v>0</v>
      </c>
      <c r="O297" s="2">
        <f t="shared" si="94"/>
        <v>0</v>
      </c>
      <c r="P297" s="2">
        <f t="shared" si="95"/>
        <v>0</v>
      </c>
      <c r="R297">
        <f t="shared" si="96"/>
        <v>276</v>
      </c>
      <c r="S297" s="89">
        <f t="shared" si="86"/>
        <v>0</v>
      </c>
      <c r="T297" s="89">
        <f>IF(AND(S297=0,S296&gt;0),SUM($G297:$H$381),S297)</f>
        <v>0</v>
      </c>
      <c r="U297" s="82">
        <f>SUM(T297:T$381)</f>
        <v>0</v>
      </c>
      <c r="V297" s="68">
        <f>localspline(R297,'BBG rates'!$G$10:$G$27,'BBG rates'!$K$10:$K$27)</f>
        <v>0.97233542782961224</v>
      </c>
      <c r="W297" s="68">
        <f>locallinterp(R297,'BBG rates'!$G$10:$G$27,'BBG rates'!$J$10:$J$27)</f>
        <v>0.1108</v>
      </c>
      <c r="X297" s="56">
        <f t="shared" si="97"/>
        <v>0.11074377186588436</v>
      </c>
      <c r="Y297" s="66">
        <f t="shared" si="87"/>
        <v>0</v>
      </c>
      <c r="Z297" s="72">
        <f t="shared" si="88"/>
        <v>0</v>
      </c>
      <c r="AA297" s="79">
        <f t="shared" si="89"/>
        <v>0</v>
      </c>
      <c r="AB297" s="81">
        <f t="shared" si="98"/>
        <v>0</v>
      </c>
      <c r="AD297" s="95">
        <f>locallinterp(R297,'BBG rates'!$N$10:$N$369,'BBG rates'!$P$10:$P$369)</f>
        <v>23.135844022354625</v>
      </c>
      <c r="AI297" s="185">
        <f t="shared" si="90"/>
        <v>276</v>
      </c>
      <c r="AJ297" s="127">
        <f>locallinterp(MIN(AI297,CAP_Senior*12),'BBG rates'!$X$24:$X$65,'BBG rates'!$Y$24:$Y$65)</f>
        <v>67.918742488467984</v>
      </c>
      <c r="AK297" s="127">
        <f>locallinterp(MIN(AI297,CAP_CB*12),'BBG rates'!$AA$25:$AA$40,'BBG rates'!$AC$25:$AC$40)</f>
        <v>11</v>
      </c>
      <c r="AL297" s="144">
        <f t="shared" si="91"/>
        <v>20.676186223039558</v>
      </c>
      <c r="AM297" s="142">
        <f>(SUMPRODUCT(AL297:AL$381,G297:G$381)+SUMPRODUCT(AL297:AL$381,H297:H$381))/12</f>
        <v>0</v>
      </c>
    </row>
    <row r="298" spans="1:39" x14ac:dyDescent="0.2">
      <c r="A298" s="7">
        <v>277</v>
      </c>
      <c r="B298" s="7">
        <v>138.5</v>
      </c>
      <c r="C298" s="7">
        <v>69.25</v>
      </c>
      <c r="D298" s="12">
        <f t="shared" si="83"/>
        <v>23.083333333333332</v>
      </c>
      <c r="E298" s="29">
        <f t="shared" si="81"/>
        <v>0</v>
      </c>
      <c r="F298" s="2">
        <f t="shared" si="84"/>
        <v>0</v>
      </c>
      <c r="G298" s="2">
        <f t="shared" si="92"/>
        <v>0</v>
      </c>
      <c r="H298" s="2">
        <f t="shared" si="93"/>
        <v>0</v>
      </c>
      <c r="I298" s="2">
        <f t="shared" si="82"/>
        <v>0</v>
      </c>
      <c r="J298" s="2">
        <f t="shared" si="99"/>
        <v>0</v>
      </c>
      <c r="K298" s="2">
        <f t="shared" si="85"/>
        <v>0</v>
      </c>
      <c r="L298" s="2">
        <f t="shared" si="85"/>
        <v>0</v>
      </c>
      <c r="M298" s="2"/>
      <c r="N298" s="28">
        <f t="shared" si="100"/>
        <v>0</v>
      </c>
      <c r="O298" s="2">
        <f t="shared" si="94"/>
        <v>0</v>
      </c>
      <c r="P298" s="2">
        <f t="shared" si="95"/>
        <v>0</v>
      </c>
      <c r="R298">
        <f t="shared" si="96"/>
        <v>277</v>
      </c>
      <c r="S298" s="89">
        <f t="shared" si="86"/>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7"/>
        <v>0.11120996406166483</v>
      </c>
      <c r="Y298" s="66">
        <f t="shared" si="87"/>
        <v>0</v>
      </c>
      <c r="Z298" s="72">
        <f t="shared" si="88"/>
        <v>0</v>
      </c>
      <c r="AA298" s="79">
        <f t="shared" si="89"/>
        <v>0</v>
      </c>
      <c r="AB298" s="81">
        <f t="shared" si="98"/>
        <v>0</v>
      </c>
      <c r="AD298" s="95">
        <f>locallinterp(R298,'BBG rates'!$N$10:$N$369,'BBG rates'!$P$10:$P$369)</f>
        <v>23.216856969900341</v>
      </c>
      <c r="AI298" s="185">
        <f t="shared" si="90"/>
        <v>277</v>
      </c>
      <c r="AJ298" s="127">
        <f>locallinterp(MIN(AI298,CAP_Senior*12),'BBG rates'!$X$24:$X$65,'BBG rates'!$Y$24:$Y$65)</f>
        <v>67.918742488467984</v>
      </c>
      <c r="AK298" s="127">
        <f>locallinterp(MIN(AI298,CAP_CB*12),'BBG rates'!$AA$25:$AA$40,'BBG rates'!$AC$25:$AC$40)</f>
        <v>11</v>
      </c>
      <c r="AL298" s="144">
        <f t="shared" si="91"/>
        <v>20.676186223039558</v>
      </c>
      <c r="AM298" s="142">
        <f>(SUMPRODUCT(AL298:AL$381,G298:G$381)+SUMPRODUCT(AL298:AL$381,H298:H$381))/12</f>
        <v>0</v>
      </c>
    </row>
    <row r="299" spans="1:39" x14ac:dyDescent="0.2">
      <c r="A299" s="7">
        <v>278</v>
      </c>
      <c r="B299" s="7">
        <v>139</v>
      </c>
      <c r="C299" s="7">
        <v>69.5</v>
      </c>
      <c r="D299" s="12">
        <f t="shared" si="83"/>
        <v>23.166666666666668</v>
      </c>
      <c r="E299" s="29">
        <f t="shared" si="81"/>
        <v>0</v>
      </c>
      <c r="F299" s="2">
        <f t="shared" si="84"/>
        <v>0</v>
      </c>
      <c r="G299" s="2">
        <f t="shared" si="92"/>
        <v>0</v>
      </c>
      <c r="H299" s="2">
        <f t="shared" si="93"/>
        <v>0</v>
      </c>
      <c r="I299" s="2">
        <f t="shared" si="82"/>
        <v>0</v>
      </c>
      <c r="J299" s="2">
        <f t="shared" si="99"/>
        <v>0</v>
      </c>
      <c r="K299" s="2">
        <f t="shared" si="85"/>
        <v>0</v>
      </c>
      <c r="L299" s="2">
        <f t="shared" si="85"/>
        <v>0</v>
      </c>
      <c r="M299" s="2"/>
      <c r="N299" s="28">
        <f t="shared" si="100"/>
        <v>0</v>
      </c>
      <c r="O299" s="2">
        <f t="shared" si="94"/>
        <v>0</v>
      </c>
      <c r="P299" s="2">
        <f t="shared" si="95"/>
        <v>0</v>
      </c>
      <c r="R299">
        <f t="shared" si="96"/>
        <v>278</v>
      </c>
      <c r="S299" s="89">
        <f t="shared" si="86"/>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7"/>
        <v>0.1116761542651723</v>
      </c>
      <c r="Y299" s="66">
        <f t="shared" si="87"/>
        <v>0</v>
      </c>
      <c r="Z299" s="72">
        <f t="shared" si="88"/>
        <v>0</v>
      </c>
      <c r="AA299" s="79">
        <f t="shared" si="89"/>
        <v>0</v>
      </c>
      <c r="AB299" s="81">
        <f t="shared" si="98"/>
        <v>0</v>
      </c>
      <c r="AD299" s="95">
        <f>locallinterp(R299,'BBG rates'!$N$10:$N$369,'BBG rates'!$P$10:$P$369)</f>
        <v>23.297855188644046</v>
      </c>
      <c r="AI299" s="185">
        <f t="shared" si="90"/>
        <v>278</v>
      </c>
      <c r="AJ299" s="127">
        <f>locallinterp(MIN(AI299,CAP_Senior*12),'BBG rates'!$X$24:$X$65,'BBG rates'!$Y$24:$Y$65)</f>
        <v>67.918742488467984</v>
      </c>
      <c r="AK299" s="127">
        <f>locallinterp(MIN(AI299,CAP_CB*12),'BBG rates'!$AA$25:$AA$40,'BBG rates'!$AC$25:$AC$40)</f>
        <v>11</v>
      </c>
      <c r="AL299" s="144">
        <f t="shared" si="91"/>
        <v>20.676186223039558</v>
      </c>
      <c r="AM299" s="142">
        <f>(SUMPRODUCT(AL299:AL$381,G299:G$381)+SUMPRODUCT(AL299:AL$381,H299:H$381))/12</f>
        <v>0</v>
      </c>
    </row>
    <row r="300" spans="1:39" x14ac:dyDescent="0.2">
      <c r="A300" s="7">
        <v>279</v>
      </c>
      <c r="B300" s="7">
        <v>139.5</v>
      </c>
      <c r="C300" s="7">
        <v>69.75</v>
      </c>
      <c r="D300" s="12">
        <f t="shared" si="83"/>
        <v>23.25</v>
      </c>
      <c r="E300" s="29">
        <f t="shared" si="81"/>
        <v>0</v>
      </c>
      <c r="F300" s="2">
        <f t="shared" si="84"/>
        <v>0</v>
      </c>
      <c r="G300" s="2">
        <f t="shared" si="92"/>
        <v>0</v>
      </c>
      <c r="H300" s="2">
        <f t="shared" si="93"/>
        <v>0</v>
      </c>
      <c r="I300" s="2">
        <f t="shared" si="82"/>
        <v>0</v>
      </c>
      <c r="J300" s="2">
        <f t="shared" si="99"/>
        <v>0</v>
      </c>
      <c r="K300" s="2">
        <f t="shared" si="85"/>
        <v>0</v>
      </c>
      <c r="L300" s="2">
        <f t="shared" si="85"/>
        <v>0</v>
      </c>
      <c r="M300" s="2"/>
      <c r="N300" s="28">
        <f t="shared" si="100"/>
        <v>0</v>
      </c>
      <c r="O300" s="2">
        <f t="shared" si="94"/>
        <v>0</v>
      </c>
      <c r="P300" s="2">
        <f t="shared" si="95"/>
        <v>0</v>
      </c>
      <c r="R300">
        <f t="shared" si="96"/>
        <v>279</v>
      </c>
      <c r="S300" s="89">
        <f t="shared" si="86"/>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7"/>
        <v>0.11214234247667321</v>
      </c>
      <c r="Y300" s="66">
        <f t="shared" si="87"/>
        <v>0</v>
      </c>
      <c r="Z300" s="72">
        <f t="shared" si="88"/>
        <v>0</v>
      </c>
      <c r="AA300" s="79">
        <f t="shared" si="89"/>
        <v>0</v>
      </c>
      <c r="AB300" s="81">
        <f t="shared" si="98"/>
        <v>0</v>
      </c>
      <c r="AD300" s="95">
        <f>locallinterp(R300,'BBG rates'!$N$10:$N$369,'BBG rates'!$P$10:$P$369)</f>
        <v>23.378838947116098</v>
      </c>
      <c r="AI300" s="185">
        <f t="shared" si="90"/>
        <v>279</v>
      </c>
      <c r="AJ300" s="127">
        <f>locallinterp(MIN(AI300,CAP_Senior*12),'BBG rates'!$X$24:$X$65,'BBG rates'!$Y$24:$Y$65)</f>
        <v>67.918742488467984</v>
      </c>
      <c r="AK300" s="127">
        <f>locallinterp(MIN(AI300,CAP_CB*12),'BBG rates'!$AA$25:$AA$40,'BBG rates'!$AC$25:$AC$40)</f>
        <v>11</v>
      </c>
      <c r="AL300" s="144">
        <f t="shared" si="91"/>
        <v>20.676186223039558</v>
      </c>
      <c r="AM300" s="142">
        <f>(SUMPRODUCT(AL300:AL$381,G300:G$381)+SUMPRODUCT(AL300:AL$381,H300:H$381))/12</f>
        <v>0</v>
      </c>
    </row>
    <row r="301" spans="1:39" x14ac:dyDescent="0.2">
      <c r="A301" s="7">
        <v>280</v>
      </c>
      <c r="B301" s="7">
        <v>140</v>
      </c>
      <c r="C301" s="7">
        <v>70</v>
      </c>
      <c r="D301" s="12">
        <f t="shared" si="83"/>
        <v>23.333333333333332</v>
      </c>
      <c r="E301" s="29">
        <f t="shared" si="81"/>
        <v>0</v>
      </c>
      <c r="F301" s="2">
        <f t="shared" si="84"/>
        <v>0</v>
      </c>
      <c r="G301" s="2">
        <f t="shared" si="92"/>
        <v>0</v>
      </c>
      <c r="H301" s="2">
        <f t="shared" si="93"/>
        <v>0</v>
      </c>
      <c r="I301" s="2">
        <f t="shared" si="82"/>
        <v>0</v>
      </c>
      <c r="J301" s="2">
        <f t="shared" si="99"/>
        <v>0</v>
      </c>
      <c r="K301" s="2">
        <f t="shared" si="85"/>
        <v>0</v>
      </c>
      <c r="L301" s="2">
        <f t="shared" si="85"/>
        <v>0</v>
      </c>
      <c r="M301" s="2"/>
      <c r="N301" s="28">
        <f t="shared" si="100"/>
        <v>0</v>
      </c>
      <c r="O301" s="2">
        <f t="shared" si="94"/>
        <v>0</v>
      </c>
      <c r="P301" s="2">
        <f t="shared" si="95"/>
        <v>0</v>
      </c>
      <c r="R301">
        <f t="shared" si="96"/>
        <v>280</v>
      </c>
      <c r="S301" s="89">
        <f t="shared" si="86"/>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7"/>
        <v>0.11260852869616755</v>
      </c>
      <c r="Y301" s="66">
        <f t="shared" si="87"/>
        <v>0</v>
      </c>
      <c r="Z301" s="72">
        <f t="shared" si="88"/>
        <v>0</v>
      </c>
      <c r="AA301" s="79">
        <f t="shared" si="89"/>
        <v>0</v>
      </c>
      <c r="AB301" s="81">
        <f t="shared" si="98"/>
        <v>0</v>
      </c>
      <c r="AD301" s="95">
        <f>locallinterp(R301,'BBG rates'!$N$10:$N$369,'BBG rates'!$P$10:$P$369)</f>
        <v>23.459808523782872</v>
      </c>
      <c r="AI301" s="185">
        <f t="shared" si="90"/>
        <v>280</v>
      </c>
      <c r="AJ301" s="127">
        <f>locallinterp(MIN(AI301,CAP_Senior*12),'BBG rates'!$X$24:$X$65,'BBG rates'!$Y$24:$Y$65)</f>
        <v>67.918742488467984</v>
      </c>
      <c r="AK301" s="127">
        <f>locallinterp(MIN(AI301,CAP_CB*12),'BBG rates'!$AA$25:$AA$40,'BBG rates'!$AC$25:$AC$40)</f>
        <v>11</v>
      </c>
      <c r="AL301" s="144">
        <f t="shared" si="91"/>
        <v>20.676186223039558</v>
      </c>
      <c r="AM301" s="142">
        <f>(SUMPRODUCT(AL301:AL$381,G301:G$381)+SUMPRODUCT(AL301:AL$381,H301:H$381))/12</f>
        <v>0</v>
      </c>
    </row>
    <row r="302" spans="1:39" x14ac:dyDescent="0.2">
      <c r="A302" s="7">
        <v>281</v>
      </c>
      <c r="B302" s="7">
        <v>140.5</v>
      </c>
      <c r="C302" s="7">
        <v>70.25</v>
      </c>
      <c r="D302" s="12">
        <f t="shared" si="83"/>
        <v>23.416666666666668</v>
      </c>
      <c r="E302" s="29">
        <f t="shared" si="81"/>
        <v>0</v>
      </c>
      <c r="F302" s="2">
        <f t="shared" si="84"/>
        <v>0</v>
      </c>
      <c r="G302" s="2">
        <f t="shared" si="92"/>
        <v>0</v>
      </c>
      <c r="H302" s="2">
        <f t="shared" si="93"/>
        <v>0</v>
      </c>
      <c r="I302" s="2">
        <f t="shared" si="82"/>
        <v>0</v>
      </c>
      <c r="J302" s="2">
        <f t="shared" si="99"/>
        <v>0</v>
      </c>
      <c r="K302" s="2">
        <f t="shared" si="85"/>
        <v>0</v>
      </c>
      <c r="L302" s="2">
        <f t="shared" si="85"/>
        <v>0</v>
      </c>
      <c r="M302" s="2"/>
      <c r="N302" s="28">
        <f t="shared" si="100"/>
        <v>0</v>
      </c>
      <c r="O302" s="2">
        <f t="shared" si="94"/>
        <v>0</v>
      </c>
      <c r="P302" s="2">
        <f t="shared" si="95"/>
        <v>0</v>
      </c>
      <c r="R302">
        <f t="shared" si="96"/>
        <v>281</v>
      </c>
      <c r="S302" s="89">
        <f t="shared" si="86"/>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7"/>
        <v>0.11307471292365534</v>
      </c>
      <c r="Y302" s="66">
        <f t="shared" si="87"/>
        <v>0</v>
      </c>
      <c r="Z302" s="72">
        <f t="shared" si="88"/>
        <v>0</v>
      </c>
      <c r="AA302" s="79">
        <f t="shared" si="89"/>
        <v>0</v>
      </c>
      <c r="AB302" s="81">
        <f t="shared" si="98"/>
        <v>0</v>
      </c>
      <c r="AD302" s="95">
        <f>locallinterp(R302,'BBG rates'!$N$10:$N$369,'BBG rates'!$P$10:$P$369)</f>
        <v>23.540764194637205</v>
      </c>
      <c r="AI302" s="185">
        <f t="shared" si="90"/>
        <v>281</v>
      </c>
      <c r="AJ302" s="127">
        <f>locallinterp(MIN(AI302,CAP_Senior*12),'BBG rates'!$X$24:$X$65,'BBG rates'!$Y$24:$Y$65)</f>
        <v>67.918742488467984</v>
      </c>
      <c r="AK302" s="127">
        <f>locallinterp(MIN(AI302,CAP_CB*12),'BBG rates'!$AA$25:$AA$40,'BBG rates'!$AC$25:$AC$40)</f>
        <v>11</v>
      </c>
      <c r="AL302" s="144">
        <f t="shared" si="91"/>
        <v>20.676186223039558</v>
      </c>
      <c r="AM302" s="142">
        <f>(SUMPRODUCT(AL302:AL$381,G302:G$381)+SUMPRODUCT(AL302:AL$381,H302:H$381))/12</f>
        <v>0</v>
      </c>
    </row>
    <row r="303" spans="1:39" x14ac:dyDescent="0.2">
      <c r="A303" s="7">
        <v>282</v>
      </c>
      <c r="B303" s="7">
        <v>141</v>
      </c>
      <c r="C303" s="7">
        <v>70.5</v>
      </c>
      <c r="D303" s="12">
        <f t="shared" si="83"/>
        <v>23.5</v>
      </c>
      <c r="E303" s="29">
        <f t="shared" si="81"/>
        <v>0</v>
      </c>
      <c r="F303" s="2">
        <f t="shared" si="84"/>
        <v>0</v>
      </c>
      <c r="G303" s="2">
        <f t="shared" si="92"/>
        <v>0</v>
      </c>
      <c r="H303" s="2">
        <f t="shared" si="93"/>
        <v>0</v>
      </c>
      <c r="I303" s="2">
        <f t="shared" si="82"/>
        <v>0</v>
      </c>
      <c r="J303" s="2">
        <f t="shared" si="99"/>
        <v>0</v>
      </c>
      <c r="K303" s="2">
        <f t="shared" si="85"/>
        <v>0</v>
      </c>
      <c r="L303" s="2">
        <f t="shared" si="85"/>
        <v>0</v>
      </c>
      <c r="M303" s="2"/>
      <c r="N303" s="28">
        <f t="shared" si="100"/>
        <v>0</v>
      </c>
      <c r="O303" s="2">
        <f t="shared" si="94"/>
        <v>0</v>
      </c>
      <c r="P303" s="2">
        <f t="shared" si="95"/>
        <v>0</v>
      </c>
      <c r="R303">
        <f t="shared" si="96"/>
        <v>282</v>
      </c>
      <c r="S303" s="89">
        <f t="shared" si="86"/>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7"/>
        <v>0.11354089515913657</v>
      </c>
      <c r="Y303" s="66">
        <f t="shared" si="87"/>
        <v>0</v>
      </c>
      <c r="Z303" s="72">
        <f t="shared" si="88"/>
        <v>0</v>
      </c>
      <c r="AA303" s="79">
        <f t="shared" si="89"/>
        <v>0</v>
      </c>
      <c r="AB303" s="81">
        <f t="shared" si="98"/>
        <v>0</v>
      </c>
      <c r="AD303" s="95">
        <f>locallinterp(R303,'BBG rates'!$N$10:$N$369,'BBG rates'!$P$10:$P$369)</f>
        <v>23.621706243123992</v>
      </c>
      <c r="AI303" s="185">
        <f t="shared" si="90"/>
        <v>282</v>
      </c>
      <c r="AJ303" s="127">
        <f>locallinterp(MIN(AI303,CAP_Senior*12),'BBG rates'!$X$24:$X$65,'BBG rates'!$Y$24:$Y$65)</f>
        <v>67.918742488467984</v>
      </c>
      <c r="AK303" s="127">
        <f>locallinterp(MIN(AI303,CAP_CB*12),'BBG rates'!$AA$25:$AA$40,'BBG rates'!$AC$25:$AC$40)</f>
        <v>11</v>
      </c>
      <c r="AL303" s="144">
        <f t="shared" si="91"/>
        <v>20.676186223039558</v>
      </c>
      <c r="AM303" s="142">
        <f>(SUMPRODUCT(AL303:AL$381,G303:G$381)+SUMPRODUCT(AL303:AL$381,H303:H$381))/12</f>
        <v>0</v>
      </c>
    </row>
    <row r="304" spans="1:39" x14ac:dyDescent="0.2">
      <c r="A304" s="7">
        <v>283</v>
      </c>
      <c r="B304" s="7">
        <v>141.5</v>
      </c>
      <c r="C304" s="7">
        <v>70.75</v>
      </c>
      <c r="D304" s="12">
        <f t="shared" si="83"/>
        <v>23.583333333333332</v>
      </c>
      <c r="E304" s="29">
        <f t="shared" si="81"/>
        <v>0</v>
      </c>
      <c r="F304" s="2">
        <f t="shared" si="84"/>
        <v>0</v>
      </c>
      <c r="G304" s="2">
        <f t="shared" si="92"/>
        <v>0</v>
      </c>
      <c r="H304" s="2">
        <f t="shared" si="93"/>
        <v>0</v>
      </c>
      <c r="I304" s="2">
        <f t="shared" si="82"/>
        <v>0</v>
      </c>
      <c r="J304" s="2">
        <f t="shared" si="99"/>
        <v>0</v>
      </c>
      <c r="K304" s="2">
        <f t="shared" si="85"/>
        <v>0</v>
      </c>
      <c r="L304" s="2">
        <f t="shared" si="85"/>
        <v>0</v>
      </c>
      <c r="M304" s="2"/>
      <c r="N304" s="28">
        <f t="shared" si="100"/>
        <v>0</v>
      </c>
      <c r="O304" s="2">
        <f t="shared" si="94"/>
        <v>0</v>
      </c>
      <c r="P304" s="2">
        <f t="shared" si="95"/>
        <v>0</v>
      </c>
      <c r="R304">
        <f t="shared" si="96"/>
        <v>283</v>
      </c>
      <c r="S304" s="89">
        <f t="shared" si="86"/>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7"/>
        <v>0.11400707540287769</v>
      </c>
      <c r="Y304" s="66">
        <f t="shared" si="87"/>
        <v>0</v>
      </c>
      <c r="Z304" s="72">
        <f t="shared" si="88"/>
        <v>0</v>
      </c>
      <c r="AA304" s="79">
        <f t="shared" si="89"/>
        <v>0</v>
      </c>
      <c r="AB304" s="81">
        <f t="shared" si="98"/>
        <v>0</v>
      </c>
      <c r="AD304" s="95">
        <f>locallinterp(R304,'BBG rates'!$N$10:$N$369,'BBG rates'!$P$10:$P$369)</f>
        <v>23.702634952698531</v>
      </c>
      <c r="AI304" s="185">
        <f t="shared" si="90"/>
        <v>283</v>
      </c>
      <c r="AJ304" s="127">
        <f>locallinterp(MIN(AI304,CAP_Senior*12),'BBG rates'!$X$24:$X$65,'BBG rates'!$Y$24:$Y$65)</f>
        <v>67.918742488467984</v>
      </c>
      <c r="AK304" s="127">
        <f>locallinterp(MIN(AI304,CAP_CB*12),'BBG rates'!$AA$25:$AA$40,'BBG rates'!$AC$25:$AC$40)</f>
        <v>11</v>
      </c>
      <c r="AL304" s="144">
        <f t="shared" si="91"/>
        <v>20.676186223039558</v>
      </c>
      <c r="AM304" s="142">
        <f>(SUMPRODUCT(AL304:AL$381,G304:G$381)+SUMPRODUCT(AL304:AL$381,H304:H$381))/12</f>
        <v>0</v>
      </c>
    </row>
    <row r="305" spans="1:39" x14ac:dyDescent="0.2">
      <c r="A305" s="7">
        <v>284</v>
      </c>
      <c r="B305" s="7">
        <v>142</v>
      </c>
      <c r="C305" s="7">
        <v>71</v>
      </c>
      <c r="D305" s="12">
        <f t="shared" si="83"/>
        <v>23.666666666666668</v>
      </c>
      <c r="E305" s="29">
        <f t="shared" si="81"/>
        <v>0</v>
      </c>
      <c r="F305" s="2">
        <f t="shared" si="84"/>
        <v>0</v>
      </c>
      <c r="G305" s="2">
        <f t="shared" si="92"/>
        <v>0</v>
      </c>
      <c r="H305" s="2">
        <f t="shared" si="93"/>
        <v>0</v>
      </c>
      <c r="I305" s="2">
        <f t="shared" si="82"/>
        <v>0</v>
      </c>
      <c r="J305" s="2">
        <f t="shared" si="99"/>
        <v>0</v>
      </c>
      <c r="K305" s="2">
        <f t="shared" si="85"/>
        <v>0</v>
      </c>
      <c r="L305" s="2">
        <f t="shared" si="85"/>
        <v>0</v>
      </c>
      <c r="M305" s="2"/>
      <c r="N305" s="28">
        <f t="shared" si="100"/>
        <v>0</v>
      </c>
      <c r="O305" s="2">
        <f t="shared" si="94"/>
        <v>0</v>
      </c>
      <c r="P305" s="2">
        <f t="shared" si="95"/>
        <v>0</v>
      </c>
      <c r="R305">
        <f t="shared" si="96"/>
        <v>284</v>
      </c>
      <c r="S305" s="89">
        <f t="shared" si="86"/>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7"/>
        <v>0.11447325365461225</v>
      </c>
      <c r="Y305" s="66">
        <f t="shared" si="87"/>
        <v>0</v>
      </c>
      <c r="Z305" s="72">
        <f t="shared" si="88"/>
        <v>0</v>
      </c>
      <c r="AA305" s="79">
        <f t="shared" si="89"/>
        <v>0</v>
      </c>
      <c r="AB305" s="81">
        <f t="shared" si="98"/>
        <v>0</v>
      </c>
      <c r="AD305" s="95">
        <f>locallinterp(R305,'BBG rates'!$N$10:$N$369,'BBG rates'!$P$10:$P$369)</f>
        <v>23.783550609300725</v>
      </c>
      <c r="AI305" s="185">
        <f t="shared" si="90"/>
        <v>284</v>
      </c>
      <c r="AJ305" s="127">
        <f>locallinterp(MIN(AI305,CAP_Senior*12),'BBG rates'!$X$24:$X$65,'BBG rates'!$Y$24:$Y$65)</f>
        <v>67.918742488467984</v>
      </c>
      <c r="AK305" s="127">
        <f>locallinterp(MIN(AI305,CAP_CB*12),'BBG rates'!$AA$25:$AA$40,'BBG rates'!$AC$25:$AC$40)</f>
        <v>11</v>
      </c>
      <c r="AL305" s="144">
        <f t="shared" si="91"/>
        <v>20.676186223039558</v>
      </c>
      <c r="AM305" s="142">
        <f>(SUMPRODUCT(AL305:AL$381,G305:G$381)+SUMPRODUCT(AL305:AL$381,H305:H$381))/12</f>
        <v>0</v>
      </c>
    </row>
    <row r="306" spans="1:39" x14ac:dyDescent="0.2">
      <c r="A306" s="7">
        <v>285</v>
      </c>
      <c r="B306" s="7">
        <v>142.5</v>
      </c>
      <c r="C306" s="7">
        <v>71.25</v>
      </c>
      <c r="D306" s="12">
        <f t="shared" si="83"/>
        <v>23.75</v>
      </c>
      <c r="E306" s="29">
        <f t="shared" si="81"/>
        <v>0</v>
      </c>
      <c r="F306" s="2">
        <f t="shared" si="84"/>
        <v>0</v>
      </c>
      <c r="G306" s="2">
        <f t="shared" si="92"/>
        <v>0</v>
      </c>
      <c r="H306" s="2">
        <f t="shared" si="93"/>
        <v>0</v>
      </c>
      <c r="I306" s="2">
        <f t="shared" si="82"/>
        <v>0</v>
      </c>
      <c r="J306" s="2">
        <f t="shared" si="99"/>
        <v>0</v>
      </c>
      <c r="K306" s="2">
        <f t="shared" si="85"/>
        <v>0</v>
      </c>
      <c r="L306" s="2">
        <f t="shared" si="85"/>
        <v>0</v>
      </c>
      <c r="M306" s="2"/>
      <c r="N306" s="28">
        <f t="shared" si="100"/>
        <v>0</v>
      </c>
      <c r="O306" s="2">
        <f t="shared" si="94"/>
        <v>0</v>
      </c>
      <c r="P306" s="2">
        <f t="shared" si="95"/>
        <v>0</v>
      </c>
      <c r="R306">
        <f t="shared" si="96"/>
        <v>285</v>
      </c>
      <c r="S306" s="89">
        <f t="shared" si="86"/>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7"/>
        <v>0.11493942991434025</v>
      </c>
      <c r="Y306" s="66">
        <f t="shared" si="87"/>
        <v>0</v>
      </c>
      <c r="Z306" s="72">
        <f t="shared" si="88"/>
        <v>0</v>
      </c>
      <c r="AA306" s="79">
        <f t="shared" si="89"/>
        <v>0</v>
      </c>
      <c r="AB306" s="81">
        <f t="shared" si="98"/>
        <v>0</v>
      </c>
      <c r="AD306" s="95">
        <f>locallinterp(R306,'BBG rates'!$N$10:$N$369,'BBG rates'!$P$10:$P$369)</f>
        <v>23.864453498881257</v>
      </c>
      <c r="AI306" s="185">
        <f t="shared" si="90"/>
        <v>285</v>
      </c>
      <c r="AJ306" s="127">
        <f>locallinterp(MIN(AI306,CAP_Senior*12),'BBG rates'!$X$24:$X$65,'BBG rates'!$Y$24:$Y$65)</f>
        <v>67.918742488467984</v>
      </c>
      <c r="AK306" s="127">
        <f>locallinterp(MIN(AI306,CAP_CB*12),'BBG rates'!$AA$25:$AA$40,'BBG rates'!$AC$25:$AC$40)</f>
        <v>11</v>
      </c>
      <c r="AL306" s="144">
        <f t="shared" si="91"/>
        <v>20.676186223039558</v>
      </c>
      <c r="AM306" s="142">
        <f>(SUMPRODUCT(AL306:AL$381,G306:G$381)+SUMPRODUCT(AL306:AL$381,H306:H$381))/12</f>
        <v>0</v>
      </c>
    </row>
    <row r="307" spans="1:39" x14ac:dyDescent="0.2">
      <c r="A307" s="7">
        <v>286</v>
      </c>
      <c r="B307" s="7">
        <v>143</v>
      </c>
      <c r="C307" s="7">
        <v>71.5</v>
      </c>
      <c r="D307" s="12">
        <f t="shared" si="83"/>
        <v>23.833333333333332</v>
      </c>
      <c r="E307" s="29">
        <f t="shared" si="81"/>
        <v>0</v>
      </c>
      <c r="F307" s="2">
        <f t="shared" si="84"/>
        <v>0</v>
      </c>
      <c r="G307" s="2">
        <f t="shared" si="92"/>
        <v>0</v>
      </c>
      <c r="H307" s="2">
        <f t="shared" si="93"/>
        <v>0</v>
      </c>
      <c r="I307" s="2">
        <f t="shared" si="82"/>
        <v>0</v>
      </c>
      <c r="J307" s="2">
        <f t="shared" si="99"/>
        <v>0</v>
      </c>
      <c r="K307" s="2">
        <f t="shared" si="85"/>
        <v>0</v>
      </c>
      <c r="L307" s="2">
        <f t="shared" si="85"/>
        <v>0</v>
      </c>
      <c r="M307" s="2"/>
      <c r="N307" s="28">
        <f t="shared" si="100"/>
        <v>0</v>
      </c>
      <c r="O307" s="2">
        <f t="shared" si="94"/>
        <v>0</v>
      </c>
      <c r="P307" s="2">
        <f t="shared" si="95"/>
        <v>0</v>
      </c>
      <c r="R307">
        <f t="shared" si="96"/>
        <v>286</v>
      </c>
      <c r="S307" s="89">
        <f t="shared" si="86"/>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7"/>
        <v>0.11540560418206169</v>
      </c>
      <c r="Y307" s="66">
        <f t="shared" si="87"/>
        <v>0</v>
      </c>
      <c r="Z307" s="72">
        <f t="shared" si="88"/>
        <v>0</v>
      </c>
      <c r="AA307" s="79">
        <f t="shared" si="89"/>
        <v>0</v>
      </c>
      <c r="AB307" s="81">
        <f t="shared" si="98"/>
        <v>0</v>
      </c>
      <c r="AD307" s="95">
        <f>locallinterp(R307,'BBG rates'!$N$10:$N$369,'BBG rates'!$P$10:$P$369)</f>
        <v>23.945343913601693</v>
      </c>
      <c r="AI307" s="185">
        <f t="shared" si="90"/>
        <v>286</v>
      </c>
      <c r="AJ307" s="127">
        <f>locallinterp(MIN(AI307,CAP_Senior*12),'BBG rates'!$X$24:$X$65,'BBG rates'!$Y$24:$Y$65)</f>
        <v>67.918742488467984</v>
      </c>
      <c r="AK307" s="127">
        <f>locallinterp(MIN(AI307,CAP_CB*12),'BBG rates'!$AA$25:$AA$40,'BBG rates'!$AC$25:$AC$40)</f>
        <v>11</v>
      </c>
      <c r="AL307" s="144">
        <f t="shared" si="91"/>
        <v>20.676186223039558</v>
      </c>
      <c r="AM307" s="142">
        <f>(SUMPRODUCT(AL307:AL$381,G307:G$381)+SUMPRODUCT(AL307:AL$381,H307:H$381))/12</f>
        <v>0</v>
      </c>
    </row>
    <row r="308" spans="1:39" x14ac:dyDescent="0.2">
      <c r="A308" s="7">
        <v>287</v>
      </c>
      <c r="B308" s="7">
        <v>143.5</v>
      </c>
      <c r="C308" s="7">
        <v>71.75</v>
      </c>
      <c r="D308" s="12">
        <f t="shared" si="83"/>
        <v>23.916666666666668</v>
      </c>
      <c r="E308" s="29">
        <f t="shared" si="81"/>
        <v>0</v>
      </c>
      <c r="F308" s="2">
        <f t="shared" si="84"/>
        <v>0</v>
      </c>
      <c r="G308" s="2">
        <f t="shared" si="92"/>
        <v>0</v>
      </c>
      <c r="H308" s="2">
        <f t="shared" si="93"/>
        <v>0</v>
      </c>
      <c r="I308" s="2">
        <f t="shared" si="82"/>
        <v>0</v>
      </c>
      <c r="J308" s="2">
        <f t="shared" si="99"/>
        <v>0</v>
      </c>
      <c r="K308" s="2">
        <f t="shared" si="85"/>
        <v>0</v>
      </c>
      <c r="L308" s="2">
        <f t="shared" si="85"/>
        <v>0</v>
      </c>
      <c r="M308" s="2"/>
      <c r="N308" s="28">
        <f t="shared" si="100"/>
        <v>0</v>
      </c>
      <c r="O308" s="2">
        <f t="shared" si="94"/>
        <v>0</v>
      </c>
      <c r="P308" s="2">
        <f t="shared" si="95"/>
        <v>0</v>
      </c>
      <c r="R308">
        <f t="shared" si="96"/>
        <v>287</v>
      </c>
      <c r="S308" s="89">
        <f t="shared" si="86"/>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7"/>
        <v>0.11587177645804303</v>
      </c>
      <c r="Y308" s="66">
        <f t="shared" si="87"/>
        <v>0</v>
      </c>
      <c r="Z308" s="72">
        <f t="shared" si="88"/>
        <v>0</v>
      </c>
      <c r="AA308" s="79">
        <f t="shared" si="89"/>
        <v>0</v>
      </c>
      <c r="AB308" s="81">
        <f t="shared" si="98"/>
        <v>0</v>
      </c>
      <c r="AD308" s="95">
        <f>locallinterp(R308,'BBG rates'!$N$10:$N$369,'BBG rates'!$P$10:$P$369)</f>
        <v>24.026222148114222</v>
      </c>
      <c r="AI308" s="185">
        <f t="shared" si="90"/>
        <v>287</v>
      </c>
      <c r="AJ308" s="127">
        <f>locallinterp(MIN(AI308,CAP_Senior*12),'BBG rates'!$X$24:$X$65,'BBG rates'!$Y$24:$Y$65)</f>
        <v>67.918742488467984</v>
      </c>
      <c r="AK308" s="127">
        <f>locallinterp(MIN(AI308,CAP_CB*12),'BBG rates'!$AA$25:$AA$40,'BBG rates'!$AC$25:$AC$40)</f>
        <v>11</v>
      </c>
      <c r="AL308" s="144">
        <f t="shared" si="91"/>
        <v>20.676186223039558</v>
      </c>
      <c r="AM308" s="142">
        <f>(SUMPRODUCT(AL308:AL$381,G308:G$381)+SUMPRODUCT(AL308:AL$381,H308:H$381))/12</f>
        <v>0</v>
      </c>
    </row>
    <row r="309" spans="1:39" x14ac:dyDescent="0.2">
      <c r="A309" s="7">
        <v>288</v>
      </c>
      <c r="B309" s="7">
        <v>144</v>
      </c>
      <c r="C309" s="7">
        <v>72</v>
      </c>
      <c r="D309" s="12">
        <f t="shared" si="83"/>
        <v>24</v>
      </c>
      <c r="E309" s="29">
        <f t="shared" si="81"/>
        <v>0</v>
      </c>
      <c r="F309" s="2">
        <f t="shared" si="84"/>
        <v>0</v>
      </c>
      <c r="G309" s="2">
        <f t="shared" si="92"/>
        <v>0</v>
      </c>
      <c r="H309" s="2">
        <f t="shared" si="93"/>
        <v>0</v>
      </c>
      <c r="I309" s="2">
        <f t="shared" si="82"/>
        <v>0</v>
      </c>
      <c r="J309" s="2">
        <f t="shared" si="99"/>
        <v>0</v>
      </c>
      <c r="K309" s="2">
        <f t="shared" si="85"/>
        <v>0</v>
      </c>
      <c r="L309" s="2">
        <f t="shared" si="85"/>
        <v>0</v>
      </c>
      <c r="M309" s="2"/>
      <c r="N309" s="28">
        <f t="shared" si="100"/>
        <v>0</v>
      </c>
      <c r="O309" s="2">
        <f t="shared" si="94"/>
        <v>0</v>
      </c>
      <c r="P309" s="2">
        <f t="shared" si="95"/>
        <v>0</v>
      </c>
      <c r="R309">
        <f t="shared" si="96"/>
        <v>288</v>
      </c>
      <c r="S309" s="89">
        <f t="shared" si="86"/>
        <v>0</v>
      </c>
      <c r="T309" s="89">
        <f>IF(AND(S309=0,S308&gt;0),SUM($G309:$H$381),S309)</f>
        <v>0</v>
      </c>
      <c r="U309" s="82">
        <f>SUM(T309:T$381)</f>
        <v>0</v>
      </c>
      <c r="V309" s="68">
        <f>localspline(R309,'BBG rates'!$G$10:$G$27,'BBG rates'!$K$10:$K$27)</f>
        <v>0.97039618755178325</v>
      </c>
      <c r="W309" s="68">
        <f>locallinterp(R309,'BBG rates'!$G$10:$G$27,'BBG rates'!$J$10:$J$27)</f>
        <v>0.1164</v>
      </c>
      <c r="X309" s="56">
        <f t="shared" si="97"/>
        <v>0.11633794674201781</v>
      </c>
      <c r="Y309" s="66">
        <f t="shared" si="87"/>
        <v>0</v>
      </c>
      <c r="Z309" s="72">
        <f t="shared" si="88"/>
        <v>0</v>
      </c>
      <c r="AA309" s="79">
        <f t="shared" si="89"/>
        <v>0</v>
      </c>
      <c r="AB309" s="81">
        <f t="shared" si="98"/>
        <v>0</v>
      </c>
      <c r="AD309" s="95">
        <f>locallinterp(R309,'BBG rates'!$N$10:$N$369,'BBG rates'!$P$10:$P$369)</f>
        <v>24.10708849707687</v>
      </c>
      <c r="AI309" s="185">
        <f t="shared" si="90"/>
        <v>288</v>
      </c>
      <c r="AJ309" s="127">
        <f>locallinterp(MIN(AI309,CAP_Senior*12),'BBG rates'!$X$24:$X$65,'BBG rates'!$Y$24:$Y$65)</f>
        <v>67.918742488467984</v>
      </c>
      <c r="AK309" s="127">
        <f>locallinterp(MIN(AI309,CAP_CB*12),'BBG rates'!$AA$25:$AA$40,'BBG rates'!$AC$25:$AC$40)</f>
        <v>11</v>
      </c>
      <c r="AL309" s="144">
        <f t="shared" si="91"/>
        <v>20.676186223039558</v>
      </c>
      <c r="AM309" s="142">
        <f>(SUMPRODUCT(AL309:AL$381,G309:G$381)+SUMPRODUCT(AL309:AL$381,H309:H$381))/12</f>
        <v>0</v>
      </c>
    </row>
    <row r="310" spans="1:39" x14ac:dyDescent="0.2">
      <c r="A310" s="7">
        <v>289</v>
      </c>
      <c r="B310" s="7">
        <v>144.5</v>
      </c>
      <c r="C310" s="7">
        <v>72.25</v>
      </c>
      <c r="D310" s="12">
        <f t="shared" si="83"/>
        <v>24.083333333333332</v>
      </c>
      <c r="E310" s="29">
        <f t="shared" si="81"/>
        <v>0</v>
      </c>
      <c r="F310" s="2">
        <f t="shared" si="84"/>
        <v>0</v>
      </c>
      <c r="G310" s="2">
        <f t="shared" si="92"/>
        <v>0</v>
      </c>
      <c r="H310" s="2">
        <f t="shared" si="93"/>
        <v>0</v>
      </c>
      <c r="I310" s="2">
        <f t="shared" si="82"/>
        <v>0</v>
      </c>
      <c r="J310" s="2">
        <f t="shared" si="99"/>
        <v>0</v>
      </c>
      <c r="K310" s="2">
        <f t="shared" si="85"/>
        <v>0</v>
      </c>
      <c r="L310" s="2">
        <f t="shared" si="85"/>
        <v>0</v>
      </c>
      <c r="M310" s="2"/>
      <c r="N310" s="28">
        <f t="shared" si="100"/>
        <v>0</v>
      </c>
      <c r="O310" s="2">
        <f t="shared" si="94"/>
        <v>0</v>
      </c>
      <c r="P310" s="2">
        <f t="shared" si="95"/>
        <v>0</v>
      </c>
      <c r="R310">
        <f t="shared" si="96"/>
        <v>289</v>
      </c>
      <c r="S310" s="89">
        <f t="shared" si="86"/>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7"/>
        <v>0.11680411503425248</v>
      </c>
      <c r="Y310" s="66">
        <f t="shared" si="87"/>
        <v>0</v>
      </c>
      <c r="Z310" s="72">
        <f t="shared" si="88"/>
        <v>0</v>
      </c>
      <c r="AA310" s="79">
        <f t="shared" si="89"/>
        <v>0</v>
      </c>
      <c r="AB310" s="81">
        <f t="shared" si="98"/>
        <v>0</v>
      </c>
      <c r="AD310" s="95">
        <f>locallinterp(R310,'BBG rates'!$N$10:$N$369,'BBG rates'!$P$10:$P$369)</f>
        <v>24.187943260120555</v>
      </c>
      <c r="AI310" s="185">
        <f t="shared" si="90"/>
        <v>289</v>
      </c>
      <c r="AJ310" s="127">
        <f>locallinterp(MIN(AI310,CAP_Senior*12),'BBG rates'!$X$24:$X$65,'BBG rates'!$Y$24:$Y$65)</f>
        <v>67.918742488467984</v>
      </c>
      <c r="AK310" s="127">
        <f>locallinterp(MIN(AI310,CAP_CB*12),'BBG rates'!$AA$25:$AA$40,'BBG rates'!$AC$25:$AC$40)</f>
        <v>11</v>
      </c>
      <c r="AL310" s="144">
        <f t="shared" si="91"/>
        <v>20.676186223039558</v>
      </c>
      <c r="AM310" s="142">
        <f>(SUMPRODUCT(AL310:AL$381,G310:G$381)+SUMPRODUCT(AL310:AL$381,H310:H$381))/12</f>
        <v>0</v>
      </c>
    </row>
    <row r="311" spans="1:39" x14ac:dyDescent="0.2">
      <c r="A311" s="7">
        <v>290</v>
      </c>
      <c r="B311" s="7">
        <v>145</v>
      </c>
      <c r="C311" s="7">
        <v>72.5</v>
      </c>
      <c r="D311" s="12">
        <f t="shared" si="83"/>
        <v>24.166666666666668</v>
      </c>
      <c r="E311" s="29">
        <f t="shared" si="81"/>
        <v>0</v>
      </c>
      <c r="F311" s="2">
        <f t="shared" si="84"/>
        <v>0</v>
      </c>
      <c r="G311" s="2">
        <f t="shared" si="92"/>
        <v>0</v>
      </c>
      <c r="H311" s="2">
        <f t="shared" si="93"/>
        <v>0</v>
      </c>
      <c r="I311" s="2">
        <f t="shared" si="82"/>
        <v>0</v>
      </c>
      <c r="J311" s="2">
        <f t="shared" si="99"/>
        <v>0</v>
      </c>
      <c r="K311" s="2">
        <f t="shared" si="85"/>
        <v>0</v>
      </c>
      <c r="L311" s="2">
        <f t="shared" si="85"/>
        <v>0</v>
      </c>
      <c r="M311" s="2"/>
      <c r="N311" s="28">
        <f t="shared" si="100"/>
        <v>0</v>
      </c>
      <c r="O311" s="2">
        <f t="shared" si="94"/>
        <v>0</v>
      </c>
      <c r="P311" s="2">
        <f t="shared" si="95"/>
        <v>0</v>
      </c>
      <c r="R311">
        <f t="shared" si="96"/>
        <v>290</v>
      </c>
      <c r="S311" s="89">
        <f t="shared" si="86"/>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7"/>
        <v>0.11727028133474704</v>
      </c>
      <c r="Y311" s="66">
        <f t="shared" si="87"/>
        <v>0</v>
      </c>
      <c r="Z311" s="72">
        <f t="shared" si="88"/>
        <v>0</v>
      </c>
      <c r="AA311" s="79">
        <f t="shared" si="89"/>
        <v>0</v>
      </c>
      <c r="AB311" s="81">
        <f t="shared" si="98"/>
        <v>0</v>
      </c>
      <c r="AD311" s="95">
        <f>locallinterp(R311,'BBG rates'!$N$10:$N$369,'BBG rates'!$P$10:$P$369)</f>
        <v>24.268786736882035</v>
      </c>
      <c r="AI311" s="185">
        <f t="shared" si="90"/>
        <v>290</v>
      </c>
      <c r="AJ311" s="127">
        <f>locallinterp(MIN(AI311,CAP_Senior*12),'BBG rates'!$X$24:$X$65,'BBG rates'!$Y$24:$Y$65)</f>
        <v>67.918742488467984</v>
      </c>
      <c r="AK311" s="127">
        <f>locallinterp(MIN(AI311,CAP_CB*12),'BBG rates'!$AA$25:$AA$40,'BBG rates'!$AC$25:$AC$40)</f>
        <v>11</v>
      </c>
      <c r="AL311" s="144">
        <f t="shared" si="91"/>
        <v>20.676186223039558</v>
      </c>
      <c r="AM311" s="142">
        <f>(SUMPRODUCT(AL311:AL$381,G311:G$381)+SUMPRODUCT(AL311:AL$381,H311:H$381))/12</f>
        <v>0</v>
      </c>
    </row>
    <row r="312" spans="1:39" x14ac:dyDescent="0.2">
      <c r="A312" s="7">
        <v>291</v>
      </c>
      <c r="B312" s="7">
        <v>145.5</v>
      </c>
      <c r="C312" s="7">
        <v>72.75</v>
      </c>
      <c r="D312" s="12">
        <f t="shared" si="83"/>
        <v>24.25</v>
      </c>
      <c r="E312" s="29">
        <f t="shared" si="81"/>
        <v>0</v>
      </c>
      <c r="F312" s="2">
        <f t="shared" si="84"/>
        <v>0</v>
      </c>
      <c r="G312" s="2">
        <f t="shared" si="92"/>
        <v>0</v>
      </c>
      <c r="H312" s="2">
        <f t="shared" si="93"/>
        <v>0</v>
      </c>
      <c r="I312" s="2">
        <f t="shared" si="82"/>
        <v>0</v>
      </c>
      <c r="J312" s="2">
        <f t="shared" si="99"/>
        <v>0</v>
      </c>
      <c r="K312" s="2">
        <f t="shared" si="85"/>
        <v>0</v>
      </c>
      <c r="L312" s="2">
        <f t="shared" si="85"/>
        <v>0</v>
      </c>
      <c r="M312" s="2"/>
      <c r="N312" s="28">
        <f t="shared" si="100"/>
        <v>0</v>
      </c>
      <c r="O312" s="2">
        <f t="shared" si="94"/>
        <v>0</v>
      </c>
      <c r="P312" s="2">
        <f t="shared" si="95"/>
        <v>0</v>
      </c>
      <c r="R312">
        <f t="shared" si="96"/>
        <v>291</v>
      </c>
      <c r="S312" s="89">
        <f t="shared" si="86"/>
        <v>0</v>
      </c>
      <c r="T312" s="89">
        <f>IF(AND(S312=0,S311&gt;0),SUM($G312:$H$381),S312)</f>
        <v>0</v>
      </c>
      <c r="U312" s="82">
        <f>SUM(T312:T$381)</f>
        <v>0</v>
      </c>
      <c r="V312" s="68">
        <f>localspline(R312,'BBG rates'!$G$10:$G$27,'BBG rates'!$K$10:$K$27)</f>
        <v>0.96998992616594548</v>
      </c>
      <c r="W312" s="68">
        <f>locallinterp(R312,'BBG rates'!$G$10:$G$27,'BBG rates'!$J$10:$J$27)</f>
        <v>0.1178</v>
      </c>
      <c r="X312" s="56">
        <f t="shared" si="97"/>
        <v>0.11773644564323504</v>
      </c>
      <c r="Y312" s="66">
        <f t="shared" si="87"/>
        <v>0</v>
      </c>
      <c r="Z312" s="72">
        <f t="shared" si="88"/>
        <v>0</v>
      </c>
      <c r="AA312" s="79">
        <f t="shared" si="89"/>
        <v>0</v>
      </c>
      <c r="AB312" s="81">
        <f t="shared" si="98"/>
        <v>0</v>
      </c>
      <c r="AD312" s="95">
        <f>locallinterp(R312,'BBG rates'!$N$10:$N$369,'BBG rates'!$P$10:$P$369)</f>
        <v>24.349619230729196</v>
      </c>
      <c r="AI312" s="185">
        <f t="shared" si="90"/>
        <v>291</v>
      </c>
      <c r="AJ312" s="127">
        <f>locallinterp(MIN(AI312,CAP_Senior*12),'BBG rates'!$X$24:$X$65,'BBG rates'!$Y$24:$Y$65)</f>
        <v>67.918742488467984</v>
      </c>
      <c r="AK312" s="127">
        <f>locallinterp(MIN(AI312,CAP_CB*12),'BBG rates'!$AA$25:$AA$40,'BBG rates'!$AC$25:$AC$40)</f>
        <v>11</v>
      </c>
      <c r="AL312" s="144">
        <f t="shared" si="91"/>
        <v>20.676186223039558</v>
      </c>
      <c r="AM312" s="142">
        <f>(SUMPRODUCT(AL312:AL$381,G312:G$381)+SUMPRODUCT(AL312:AL$381,H312:H$381))/12</f>
        <v>0</v>
      </c>
    </row>
    <row r="313" spans="1:39" x14ac:dyDescent="0.2">
      <c r="A313" s="7">
        <v>292</v>
      </c>
      <c r="B313" s="7">
        <v>146</v>
      </c>
      <c r="C313" s="7">
        <v>73</v>
      </c>
      <c r="D313" s="12">
        <f t="shared" si="83"/>
        <v>24.333333333333332</v>
      </c>
      <c r="E313" s="29">
        <f t="shared" si="81"/>
        <v>0</v>
      </c>
      <c r="F313" s="2">
        <f t="shared" si="84"/>
        <v>0</v>
      </c>
      <c r="G313" s="2">
        <f t="shared" si="92"/>
        <v>0</v>
      </c>
      <c r="H313" s="2">
        <f t="shared" si="93"/>
        <v>0</v>
      </c>
      <c r="I313" s="2">
        <f t="shared" si="82"/>
        <v>0</v>
      </c>
      <c r="J313" s="2">
        <f t="shared" si="99"/>
        <v>0</v>
      </c>
      <c r="K313" s="2">
        <f t="shared" si="85"/>
        <v>0</v>
      </c>
      <c r="L313" s="2">
        <f t="shared" si="85"/>
        <v>0</v>
      </c>
      <c r="M313" s="2"/>
      <c r="N313" s="28">
        <f t="shared" si="100"/>
        <v>0</v>
      </c>
      <c r="O313" s="2">
        <f t="shared" si="94"/>
        <v>0</v>
      </c>
      <c r="P313" s="2">
        <f t="shared" si="95"/>
        <v>0</v>
      </c>
      <c r="R313">
        <f t="shared" si="96"/>
        <v>292</v>
      </c>
      <c r="S313" s="89">
        <f t="shared" si="86"/>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7"/>
        <v>0.11820260795998294</v>
      </c>
      <c r="Y313" s="66">
        <f t="shared" si="87"/>
        <v>0</v>
      </c>
      <c r="Z313" s="72">
        <f t="shared" si="88"/>
        <v>0</v>
      </c>
      <c r="AA313" s="79">
        <f t="shared" si="89"/>
        <v>0</v>
      </c>
      <c r="AB313" s="81">
        <f t="shared" si="98"/>
        <v>0</v>
      </c>
      <c r="AD313" s="95">
        <f>locallinterp(R313,'BBG rates'!$N$10:$N$369,'BBG rates'!$P$10:$P$369)</f>
        <v>24.430441048761054</v>
      </c>
      <c r="AI313" s="185">
        <f t="shared" si="90"/>
        <v>292</v>
      </c>
      <c r="AJ313" s="127">
        <f>locallinterp(MIN(AI313,CAP_Senior*12),'BBG rates'!$X$24:$X$65,'BBG rates'!$Y$24:$Y$65)</f>
        <v>67.918742488467984</v>
      </c>
      <c r="AK313" s="127">
        <f>locallinterp(MIN(AI313,CAP_CB*12),'BBG rates'!$AA$25:$AA$40,'BBG rates'!$AC$25:$AC$40)</f>
        <v>11</v>
      </c>
      <c r="AL313" s="144">
        <f t="shared" si="91"/>
        <v>20.676186223039558</v>
      </c>
      <c r="AM313" s="142">
        <f>(SUMPRODUCT(AL313:AL$381,G313:G$381)+SUMPRODUCT(AL313:AL$381,H313:H$381))/12</f>
        <v>0</v>
      </c>
    </row>
    <row r="314" spans="1:39" x14ac:dyDescent="0.2">
      <c r="A314" s="7">
        <v>293</v>
      </c>
      <c r="B314" s="7">
        <v>146.5</v>
      </c>
      <c r="C314" s="7">
        <v>73.25</v>
      </c>
      <c r="D314" s="12">
        <f t="shared" si="83"/>
        <v>24.416666666666668</v>
      </c>
      <c r="E314" s="29">
        <f t="shared" si="81"/>
        <v>0</v>
      </c>
      <c r="F314" s="2">
        <f t="shared" si="84"/>
        <v>0</v>
      </c>
      <c r="G314" s="2">
        <f t="shared" si="92"/>
        <v>0</v>
      </c>
      <c r="H314" s="2">
        <f t="shared" si="93"/>
        <v>0</v>
      </c>
      <c r="I314" s="2">
        <f t="shared" si="82"/>
        <v>0</v>
      </c>
      <c r="J314" s="2">
        <f t="shared" si="99"/>
        <v>0</v>
      </c>
      <c r="K314" s="2">
        <f t="shared" si="85"/>
        <v>0</v>
      </c>
      <c r="L314" s="2">
        <f t="shared" si="85"/>
        <v>0</v>
      </c>
      <c r="M314" s="2"/>
      <c r="N314" s="28">
        <f t="shared" si="100"/>
        <v>0</v>
      </c>
      <c r="O314" s="2">
        <f t="shared" si="94"/>
        <v>0</v>
      </c>
      <c r="P314" s="2">
        <f t="shared" si="95"/>
        <v>0</v>
      </c>
      <c r="R314">
        <f t="shared" si="96"/>
        <v>293</v>
      </c>
      <c r="S314" s="89">
        <f t="shared" si="86"/>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7"/>
        <v>0.11866876828499073</v>
      </c>
      <c r="Y314" s="66">
        <f t="shared" si="87"/>
        <v>0</v>
      </c>
      <c r="Z314" s="72">
        <f t="shared" si="88"/>
        <v>0</v>
      </c>
      <c r="AA314" s="79">
        <f t="shared" si="89"/>
        <v>0</v>
      </c>
      <c r="AB314" s="81">
        <f t="shared" si="98"/>
        <v>0</v>
      </c>
      <c r="AD314" s="95">
        <f>locallinterp(R314,'BBG rates'!$N$10:$N$369,'BBG rates'!$P$10:$P$369)</f>
        <v>24.511252497462344</v>
      </c>
      <c r="AI314" s="185">
        <f t="shared" si="90"/>
        <v>293</v>
      </c>
      <c r="AJ314" s="127">
        <f>locallinterp(MIN(AI314,CAP_Senior*12),'BBG rates'!$X$24:$X$65,'BBG rates'!$Y$24:$Y$65)</f>
        <v>67.918742488467984</v>
      </c>
      <c r="AK314" s="127">
        <f>locallinterp(MIN(AI314,CAP_CB*12),'BBG rates'!$AA$25:$AA$40,'BBG rates'!$AC$25:$AC$40)</f>
        <v>11</v>
      </c>
      <c r="AL314" s="144">
        <f t="shared" si="91"/>
        <v>20.676186223039558</v>
      </c>
      <c r="AM314" s="142">
        <f>(SUMPRODUCT(AL314:AL$381,G314:G$381)+SUMPRODUCT(AL314:AL$381,H314:H$381))/12</f>
        <v>0</v>
      </c>
    </row>
    <row r="315" spans="1:39" x14ac:dyDescent="0.2">
      <c r="A315" s="7">
        <v>294</v>
      </c>
      <c r="B315" s="7">
        <v>147</v>
      </c>
      <c r="C315" s="7">
        <v>73.5</v>
      </c>
      <c r="D315" s="12">
        <f t="shared" si="83"/>
        <v>24.5</v>
      </c>
      <c r="E315" s="29">
        <f t="shared" si="81"/>
        <v>0</v>
      </c>
      <c r="F315" s="2">
        <f t="shared" si="84"/>
        <v>0</v>
      </c>
      <c r="G315" s="2">
        <f t="shared" si="92"/>
        <v>0</v>
      </c>
      <c r="H315" s="2">
        <f t="shared" si="93"/>
        <v>0</v>
      </c>
      <c r="I315" s="2">
        <f t="shared" si="82"/>
        <v>0</v>
      </c>
      <c r="J315" s="2">
        <f t="shared" si="99"/>
        <v>0</v>
      </c>
      <c r="K315" s="2">
        <f t="shared" si="85"/>
        <v>0</v>
      </c>
      <c r="L315" s="2">
        <f t="shared" si="85"/>
        <v>0</v>
      </c>
      <c r="M315" s="2"/>
      <c r="N315" s="28">
        <f t="shared" si="100"/>
        <v>0</v>
      </c>
      <c r="O315" s="2">
        <f t="shared" si="94"/>
        <v>0</v>
      </c>
      <c r="P315" s="2">
        <f t="shared" si="95"/>
        <v>0</v>
      </c>
      <c r="R315">
        <f t="shared" si="96"/>
        <v>294</v>
      </c>
      <c r="S315" s="89">
        <f t="shared" si="86"/>
        <v>0</v>
      </c>
      <c r="T315" s="89">
        <f>IF(AND(S315=0,S314&gt;0),SUM($G315:$H$381),S315)</f>
        <v>0</v>
      </c>
      <c r="U315" s="82">
        <f>SUM(T315:T$381)</f>
        <v>0</v>
      </c>
      <c r="V315" s="68">
        <f>localspline(R315,'BBG rates'!$G$10:$G$27,'BBG rates'!$K$10:$K$27)</f>
        <v>0.96961669737252398</v>
      </c>
      <c r="W315" s="68">
        <f>locallinterp(R315,'BBG rates'!$G$10:$G$27,'BBG rates'!$J$10:$J$27)</f>
        <v>0.1192</v>
      </c>
      <c r="X315" s="56">
        <f t="shared" si="97"/>
        <v>0.11913492661825842</v>
      </c>
      <c r="Y315" s="66">
        <f t="shared" si="87"/>
        <v>0</v>
      </c>
      <c r="Z315" s="72">
        <f t="shared" si="88"/>
        <v>0</v>
      </c>
      <c r="AA315" s="79">
        <f t="shared" si="89"/>
        <v>0</v>
      </c>
      <c r="AB315" s="81">
        <f t="shared" si="98"/>
        <v>0</v>
      </c>
      <c r="AD315" s="95">
        <f>locallinterp(R315,'BBG rates'!$N$10:$N$369,'BBG rates'!$P$10:$P$369)</f>
        <v>24.592053888910055</v>
      </c>
      <c r="AI315" s="185">
        <f t="shared" si="90"/>
        <v>294</v>
      </c>
      <c r="AJ315" s="127">
        <f>locallinterp(MIN(AI315,CAP_Senior*12),'BBG rates'!$X$24:$X$65,'BBG rates'!$Y$24:$Y$65)</f>
        <v>67.918742488467984</v>
      </c>
      <c r="AK315" s="127">
        <f>locallinterp(MIN(AI315,CAP_CB*12),'BBG rates'!$AA$25:$AA$40,'BBG rates'!$AC$25:$AC$40)</f>
        <v>11</v>
      </c>
      <c r="AL315" s="144">
        <f t="shared" si="91"/>
        <v>20.676186223039558</v>
      </c>
      <c r="AM315" s="142">
        <f>(SUMPRODUCT(AL315:AL$381,G315:G$381)+SUMPRODUCT(AL315:AL$381,H315:H$381))/12</f>
        <v>0</v>
      </c>
    </row>
    <row r="316" spans="1:39" x14ac:dyDescent="0.2">
      <c r="A316" s="7">
        <v>295</v>
      </c>
      <c r="B316" s="7">
        <v>147.5</v>
      </c>
      <c r="C316" s="7">
        <v>73.75</v>
      </c>
      <c r="D316" s="12">
        <f t="shared" si="83"/>
        <v>24.583333333333332</v>
      </c>
      <c r="E316" s="29">
        <f t="shared" si="81"/>
        <v>0</v>
      </c>
      <c r="F316" s="2">
        <f t="shared" si="84"/>
        <v>0</v>
      </c>
      <c r="G316" s="2">
        <f t="shared" si="92"/>
        <v>0</v>
      </c>
      <c r="H316" s="2">
        <f t="shared" si="93"/>
        <v>0</v>
      </c>
      <c r="I316" s="2">
        <f t="shared" si="82"/>
        <v>0</v>
      </c>
      <c r="J316" s="2">
        <f t="shared" si="99"/>
        <v>0</v>
      </c>
      <c r="K316" s="2">
        <f t="shared" si="85"/>
        <v>0</v>
      </c>
      <c r="L316" s="2">
        <f t="shared" si="85"/>
        <v>0</v>
      </c>
      <c r="M316" s="2"/>
      <c r="N316" s="28">
        <f t="shared" si="100"/>
        <v>0</v>
      </c>
      <c r="O316" s="2">
        <f t="shared" si="94"/>
        <v>0</v>
      </c>
      <c r="P316" s="2">
        <f t="shared" si="95"/>
        <v>0</v>
      </c>
      <c r="R316">
        <f t="shared" si="96"/>
        <v>295</v>
      </c>
      <c r="S316" s="89">
        <f t="shared" si="86"/>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7"/>
        <v>0.119601082959786</v>
      </c>
      <c r="Y316" s="66">
        <f t="shared" si="87"/>
        <v>0</v>
      </c>
      <c r="Z316" s="72">
        <f t="shared" si="88"/>
        <v>0</v>
      </c>
      <c r="AA316" s="79">
        <f t="shared" si="89"/>
        <v>0</v>
      </c>
      <c r="AB316" s="81">
        <f t="shared" si="98"/>
        <v>0</v>
      </c>
      <c r="AD316" s="95">
        <f>locallinterp(R316,'BBG rates'!$N$10:$N$369,'BBG rates'!$P$10:$P$369)</f>
        <v>24.672845536429531</v>
      </c>
      <c r="AI316" s="185">
        <f t="shared" si="90"/>
        <v>295</v>
      </c>
      <c r="AJ316" s="127">
        <f>locallinterp(MIN(AI316,CAP_Senior*12),'BBG rates'!$X$24:$X$65,'BBG rates'!$Y$24:$Y$65)</f>
        <v>67.918742488467984</v>
      </c>
      <c r="AK316" s="127">
        <f>locallinterp(MIN(AI316,CAP_CB*12),'BBG rates'!$AA$25:$AA$40,'BBG rates'!$AC$25:$AC$40)</f>
        <v>11</v>
      </c>
      <c r="AL316" s="144">
        <f t="shared" si="91"/>
        <v>20.676186223039558</v>
      </c>
      <c r="AM316" s="142">
        <f>(SUMPRODUCT(AL316:AL$381,G316:G$381)+SUMPRODUCT(AL316:AL$381,H316:H$381))/12</f>
        <v>0</v>
      </c>
    </row>
    <row r="317" spans="1:39" x14ac:dyDescent="0.2">
      <c r="A317" s="7">
        <v>296</v>
      </c>
      <c r="B317" s="7">
        <v>148</v>
      </c>
      <c r="C317" s="7">
        <v>74</v>
      </c>
      <c r="D317" s="12">
        <f t="shared" si="83"/>
        <v>24.666666666666668</v>
      </c>
      <c r="E317" s="29">
        <f t="shared" si="81"/>
        <v>0</v>
      </c>
      <c r="F317" s="2">
        <f t="shared" si="84"/>
        <v>0</v>
      </c>
      <c r="G317" s="2">
        <f t="shared" si="92"/>
        <v>0</v>
      </c>
      <c r="H317" s="2">
        <f t="shared" si="93"/>
        <v>0</v>
      </c>
      <c r="I317" s="2">
        <f t="shared" si="82"/>
        <v>0</v>
      </c>
      <c r="J317" s="2">
        <f t="shared" si="99"/>
        <v>0</v>
      </c>
      <c r="K317" s="2">
        <f t="shared" si="85"/>
        <v>0</v>
      </c>
      <c r="L317" s="2">
        <f t="shared" si="85"/>
        <v>0</v>
      </c>
      <c r="M317" s="2"/>
      <c r="N317" s="28">
        <f t="shared" si="100"/>
        <v>0</v>
      </c>
      <c r="O317" s="2">
        <f t="shared" si="94"/>
        <v>0</v>
      </c>
      <c r="P317" s="2">
        <f t="shared" si="95"/>
        <v>0</v>
      </c>
      <c r="R317">
        <f t="shared" si="96"/>
        <v>296</v>
      </c>
      <c r="S317" s="89">
        <f t="shared" si="86"/>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7"/>
        <v>0.12006723730957347</v>
      </c>
      <c r="Y317" s="66">
        <f t="shared" si="87"/>
        <v>0</v>
      </c>
      <c r="Z317" s="72">
        <f t="shared" si="88"/>
        <v>0</v>
      </c>
      <c r="AA317" s="79">
        <f t="shared" si="89"/>
        <v>0</v>
      </c>
      <c r="AB317" s="81">
        <f t="shared" si="98"/>
        <v>0</v>
      </c>
      <c r="AD317" s="95">
        <f>locallinterp(R317,'BBG rates'!$N$10:$N$369,'BBG rates'!$P$10:$P$369)</f>
        <v>24.753627755835481</v>
      </c>
      <c r="AI317" s="185">
        <f t="shared" si="90"/>
        <v>296</v>
      </c>
      <c r="AJ317" s="127">
        <f>locallinterp(MIN(AI317,CAP_Senior*12),'BBG rates'!$X$24:$X$65,'BBG rates'!$Y$24:$Y$65)</f>
        <v>67.918742488467984</v>
      </c>
      <c r="AK317" s="127">
        <f>locallinterp(MIN(AI317,CAP_CB*12),'BBG rates'!$AA$25:$AA$40,'BBG rates'!$AC$25:$AC$40)</f>
        <v>11</v>
      </c>
      <c r="AL317" s="144">
        <f t="shared" si="91"/>
        <v>20.676186223039558</v>
      </c>
      <c r="AM317" s="142">
        <f>(SUMPRODUCT(AL317:AL$381,G317:G$381)+SUMPRODUCT(AL317:AL$381,H317:H$381))/12</f>
        <v>0</v>
      </c>
    </row>
    <row r="318" spans="1:39" x14ac:dyDescent="0.2">
      <c r="A318" s="7">
        <v>297</v>
      </c>
      <c r="B318" s="7">
        <v>148.5</v>
      </c>
      <c r="C318" s="7">
        <v>74.25</v>
      </c>
      <c r="D318" s="12">
        <f t="shared" si="83"/>
        <v>24.75</v>
      </c>
      <c r="E318" s="29">
        <f t="shared" si="81"/>
        <v>0</v>
      </c>
      <c r="F318" s="2">
        <f t="shared" si="84"/>
        <v>0</v>
      </c>
      <c r="G318" s="2">
        <f t="shared" si="92"/>
        <v>0</v>
      </c>
      <c r="H318" s="2">
        <f t="shared" si="93"/>
        <v>0</v>
      </c>
      <c r="I318" s="2">
        <f t="shared" si="82"/>
        <v>0</v>
      </c>
      <c r="J318" s="2">
        <f t="shared" si="99"/>
        <v>0</v>
      </c>
      <c r="K318" s="2">
        <f t="shared" si="85"/>
        <v>0</v>
      </c>
      <c r="L318" s="2">
        <f t="shared" si="85"/>
        <v>0</v>
      </c>
      <c r="M318" s="2"/>
      <c r="N318" s="28">
        <f t="shared" si="100"/>
        <v>0</v>
      </c>
      <c r="O318" s="2">
        <f t="shared" si="94"/>
        <v>0</v>
      </c>
      <c r="P318" s="2">
        <f t="shared" si="95"/>
        <v>0</v>
      </c>
      <c r="R318">
        <f t="shared" si="96"/>
        <v>297</v>
      </c>
      <c r="S318" s="89">
        <f t="shared" si="86"/>
        <v>0</v>
      </c>
      <c r="T318" s="89">
        <f>IF(AND(S318=0,S317&gt;0),SUM($G318:$H$381),S318)</f>
        <v>0</v>
      </c>
      <c r="U318" s="82">
        <f>SUM(T318:T$381)</f>
        <v>0</v>
      </c>
      <c r="V318" s="68">
        <f>localspline(R318,'BBG rates'!$G$10:$G$27,'BBG rates'!$K$10:$K$27)</f>
        <v>0.96927730771220932</v>
      </c>
      <c r="W318" s="68">
        <f>locallinterp(R318,'BBG rates'!$G$10:$G$27,'BBG rates'!$J$10:$J$27)</f>
        <v>0.1206</v>
      </c>
      <c r="X318" s="56">
        <f t="shared" si="97"/>
        <v>0.12053338966762084</v>
      </c>
      <c r="Y318" s="66">
        <f t="shared" si="87"/>
        <v>0</v>
      </c>
      <c r="Z318" s="72">
        <f t="shared" si="88"/>
        <v>0</v>
      </c>
      <c r="AA318" s="79">
        <f t="shared" si="89"/>
        <v>0</v>
      </c>
      <c r="AB318" s="81">
        <f t="shared" si="98"/>
        <v>0</v>
      </c>
      <c r="AD318" s="95">
        <f>locallinterp(R318,'BBG rates'!$N$10:$N$369,'BBG rates'!$P$10:$P$369)</f>
        <v>24.834400864811499</v>
      </c>
      <c r="AI318" s="185">
        <f t="shared" si="90"/>
        <v>297</v>
      </c>
      <c r="AJ318" s="127">
        <f>locallinterp(MIN(AI318,CAP_Senior*12),'BBG rates'!$X$24:$X$65,'BBG rates'!$Y$24:$Y$65)</f>
        <v>67.918742488467984</v>
      </c>
      <c r="AK318" s="127">
        <f>locallinterp(MIN(AI318,CAP_CB*12),'BBG rates'!$AA$25:$AA$40,'BBG rates'!$AC$25:$AC$40)</f>
        <v>11</v>
      </c>
      <c r="AL318" s="144">
        <f t="shared" si="91"/>
        <v>20.676186223039558</v>
      </c>
      <c r="AM318" s="142">
        <f>(SUMPRODUCT(AL318:AL$381,G318:G$381)+SUMPRODUCT(AL318:AL$381,H318:H$381))/12</f>
        <v>0</v>
      </c>
    </row>
    <row r="319" spans="1:39" x14ac:dyDescent="0.2">
      <c r="A319" s="7">
        <v>298</v>
      </c>
      <c r="B319" s="7">
        <v>149</v>
      </c>
      <c r="C319" s="7">
        <v>74.5</v>
      </c>
      <c r="D319" s="12">
        <f t="shared" si="83"/>
        <v>24.833333333333332</v>
      </c>
      <c r="E319" s="29">
        <f t="shared" si="81"/>
        <v>0</v>
      </c>
      <c r="F319" s="2">
        <f t="shared" si="84"/>
        <v>0</v>
      </c>
      <c r="G319" s="2">
        <f t="shared" si="92"/>
        <v>0</v>
      </c>
      <c r="H319" s="2">
        <f t="shared" si="93"/>
        <v>0</v>
      </c>
      <c r="I319" s="2">
        <f t="shared" si="82"/>
        <v>0</v>
      </c>
      <c r="J319" s="2">
        <f t="shared" si="99"/>
        <v>0</v>
      </c>
      <c r="K319" s="2">
        <f t="shared" si="85"/>
        <v>0</v>
      </c>
      <c r="L319" s="2">
        <f t="shared" si="85"/>
        <v>0</v>
      </c>
      <c r="M319" s="2"/>
      <c r="N319" s="28">
        <f t="shared" si="100"/>
        <v>0</v>
      </c>
      <c r="O319" s="2">
        <f t="shared" si="94"/>
        <v>0</v>
      </c>
      <c r="P319" s="2">
        <f t="shared" si="95"/>
        <v>0</v>
      </c>
      <c r="R319">
        <f t="shared" si="96"/>
        <v>298</v>
      </c>
      <c r="S319" s="89">
        <f t="shared" si="86"/>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7"/>
        <v>0.1209995400339281</v>
      </c>
      <c r="Y319" s="66">
        <f t="shared" si="87"/>
        <v>0</v>
      </c>
      <c r="Z319" s="72">
        <f t="shared" si="88"/>
        <v>0</v>
      </c>
      <c r="AA319" s="79">
        <f t="shared" si="89"/>
        <v>0</v>
      </c>
      <c r="AB319" s="81">
        <f t="shared" si="98"/>
        <v>0</v>
      </c>
      <c r="AD319" s="95">
        <f>locallinterp(R319,'BBG rates'!$N$10:$N$369,'BBG rates'!$P$10:$P$369)</f>
        <v>24.91516518477151</v>
      </c>
      <c r="AI319" s="185">
        <f t="shared" si="90"/>
        <v>298</v>
      </c>
      <c r="AJ319" s="127">
        <f>locallinterp(MIN(AI319,CAP_Senior*12),'BBG rates'!$X$24:$X$65,'BBG rates'!$Y$24:$Y$65)</f>
        <v>67.918742488467984</v>
      </c>
      <c r="AK319" s="127">
        <f>locallinterp(MIN(AI319,CAP_CB*12),'BBG rates'!$AA$25:$AA$40,'BBG rates'!$AC$25:$AC$40)</f>
        <v>11</v>
      </c>
      <c r="AL319" s="144">
        <f t="shared" si="91"/>
        <v>20.676186223039558</v>
      </c>
      <c r="AM319" s="142">
        <f>(SUMPRODUCT(AL319:AL$381,G319:G$381)+SUMPRODUCT(AL319:AL$381,H319:H$381))/12</f>
        <v>0</v>
      </c>
    </row>
    <row r="320" spans="1:39" x14ac:dyDescent="0.2">
      <c r="A320" s="7">
        <v>299</v>
      </c>
      <c r="B320" s="7">
        <v>149.5</v>
      </c>
      <c r="C320" s="7">
        <v>74.75</v>
      </c>
      <c r="D320" s="12">
        <f t="shared" si="83"/>
        <v>24.916666666666668</v>
      </c>
      <c r="E320" s="29">
        <f t="shared" si="81"/>
        <v>0</v>
      </c>
      <c r="F320" s="2">
        <f t="shared" si="84"/>
        <v>0</v>
      </c>
      <c r="G320" s="2">
        <f t="shared" si="92"/>
        <v>0</v>
      </c>
      <c r="H320" s="2">
        <f t="shared" si="93"/>
        <v>0</v>
      </c>
      <c r="I320" s="2">
        <f t="shared" si="82"/>
        <v>0</v>
      </c>
      <c r="J320" s="2">
        <f t="shared" si="99"/>
        <v>0</v>
      </c>
      <c r="K320" s="2">
        <f t="shared" si="85"/>
        <v>0</v>
      </c>
      <c r="L320" s="2">
        <f t="shared" si="85"/>
        <v>0</v>
      </c>
      <c r="M320" s="2"/>
      <c r="N320" s="28">
        <f t="shared" si="100"/>
        <v>0</v>
      </c>
      <c r="O320" s="2">
        <f t="shared" si="94"/>
        <v>0</v>
      </c>
      <c r="P320" s="2">
        <f t="shared" si="95"/>
        <v>0</v>
      </c>
      <c r="R320">
        <f t="shared" si="96"/>
        <v>299</v>
      </c>
      <c r="S320" s="89">
        <f t="shared" si="86"/>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7"/>
        <v>0.12146568840876171</v>
      </c>
      <c r="Y320" s="66">
        <f t="shared" si="87"/>
        <v>0</v>
      </c>
      <c r="Z320" s="72">
        <f t="shared" si="88"/>
        <v>0</v>
      </c>
      <c r="AA320" s="79">
        <f t="shared" si="89"/>
        <v>0</v>
      </c>
      <c r="AB320" s="81">
        <f t="shared" si="98"/>
        <v>0</v>
      </c>
      <c r="AD320" s="95">
        <f>locallinterp(R320,'BBG rates'!$N$10:$N$369,'BBG rates'!$P$10:$P$369)</f>
        <v>24.995921038688081</v>
      </c>
      <c r="AI320" s="185">
        <f t="shared" si="90"/>
        <v>299</v>
      </c>
      <c r="AJ320" s="127">
        <f>locallinterp(MIN(AI320,CAP_Senior*12),'BBG rates'!$X$24:$X$65,'BBG rates'!$Y$24:$Y$65)</f>
        <v>67.918742488467984</v>
      </c>
      <c r="AK320" s="127">
        <f>locallinterp(MIN(AI320,CAP_CB*12),'BBG rates'!$AA$25:$AA$40,'BBG rates'!$AC$25:$AC$40)</f>
        <v>11</v>
      </c>
      <c r="AL320" s="144">
        <f t="shared" si="91"/>
        <v>20.676186223039558</v>
      </c>
      <c r="AM320" s="142">
        <f>(SUMPRODUCT(AL320:AL$381,G320:G$381)+SUMPRODUCT(AL320:AL$381,H320:H$381))/12</f>
        <v>0</v>
      </c>
    </row>
    <row r="321" spans="1:39" x14ac:dyDescent="0.2">
      <c r="A321" s="7">
        <v>300</v>
      </c>
      <c r="B321" s="7">
        <v>150</v>
      </c>
      <c r="C321" s="7">
        <v>75</v>
      </c>
      <c r="D321" s="12">
        <f t="shared" si="83"/>
        <v>25</v>
      </c>
      <c r="E321" s="29">
        <f t="shared" si="81"/>
        <v>0</v>
      </c>
      <c r="F321" s="2">
        <f t="shared" si="84"/>
        <v>0</v>
      </c>
      <c r="G321" s="2">
        <f t="shared" si="92"/>
        <v>0</v>
      </c>
      <c r="H321" s="2">
        <f t="shared" si="93"/>
        <v>0</v>
      </c>
      <c r="I321" s="2">
        <f t="shared" si="82"/>
        <v>0</v>
      </c>
      <c r="J321" s="2">
        <f t="shared" si="99"/>
        <v>0</v>
      </c>
      <c r="K321" s="2">
        <f t="shared" si="85"/>
        <v>0</v>
      </c>
      <c r="L321" s="2">
        <f t="shared" si="85"/>
        <v>0</v>
      </c>
      <c r="M321" s="2"/>
      <c r="N321" s="28">
        <f t="shared" si="100"/>
        <v>0</v>
      </c>
      <c r="O321" s="2">
        <f t="shared" si="94"/>
        <v>0</v>
      </c>
      <c r="P321" s="2">
        <f t="shared" si="95"/>
        <v>0</v>
      </c>
      <c r="R321">
        <f t="shared" si="96"/>
        <v>300</v>
      </c>
      <c r="S321" s="89">
        <f t="shared" si="86"/>
        <v>0</v>
      </c>
      <c r="T321" s="89">
        <f>IF(AND(S321=0,S320&gt;0),SUM($G321:$H$381),S321)</f>
        <v>0</v>
      </c>
      <c r="U321" s="82">
        <f>SUM(T321:T$381)</f>
        <v>0</v>
      </c>
      <c r="V321" s="68">
        <f>localspline(R321,'BBG rates'!$G$10:$G$27,'BBG rates'!$K$10:$K$27)</f>
        <v>0.96897256374359131</v>
      </c>
      <c r="W321" s="68">
        <f>locallinterp(R321,'BBG rates'!$G$10:$G$27,'BBG rates'!$J$10:$J$27)</f>
        <v>0.122</v>
      </c>
      <c r="X321" s="56">
        <f t="shared" si="97"/>
        <v>0.12193183479185521</v>
      </c>
      <c r="Y321" s="66">
        <f t="shared" si="87"/>
        <v>0</v>
      </c>
      <c r="Z321" s="72">
        <f t="shared" si="88"/>
        <v>0</v>
      </c>
      <c r="AA321" s="79">
        <f t="shared" si="89"/>
        <v>0</v>
      </c>
      <c r="AB321" s="81">
        <f t="shared" si="98"/>
        <v>0</v>
      </c>
      <c r="AD321" s="95">
        <f>locallinterp(R321,'BBG rates'!$N$10:$N$369,'BBG rates'!$P$10:$P$369)</f>
        <v>25.076668752333379</v>
      </c>
      <c r="AI321" s="185">
        <f t="shared" si="90"/>
        <v>300</v>
      </c>
      <c r="AJ321" s="127">
        <f>locallinterp(MIN(AI321,CAP_Senior*12),'BBG rates'!$X$24:$X$65,'BBG rates'!$Y$24:$Y$65)</f>
        <v>67.918742488467984</v>
      </c>
      <c r="AK321" s="127">
        <f>locallinterp(MIN(AI321,CAP_CB*12),'BBG rates'!$AA$25:$AA$40,'BBG rates'!$AC$25:$AC$40)</f>
        <v>11</v>
      </c>
      <c r="AL321" s="144">
        <f t="shared" si="91"/>
        <v>20.676186223039558</v>
      </c>
      <c r="AM321" s="142">
        <f>(SUMPRODUCT(AL321:AL$381,G321:G$381)+SUMPRODUCT(AL321:AL$381,H321:H$381))/12</f>
        <v>0</v>
      </c>
    </row>
    <row r="322" spans="1:39" x14ac:dyDescent="0.2">
      <c r="A322" s="7">
        <v>301</v>
      </c>
      <c r="B322" s="7">
        <v>150.5</v>
      </c>
      <c r="C322" s="7">
        <v>75.25</v>
      </c>
      <c r="D322" s="12">
        <f t="shared" si="83"/>
        <v>25.083333333333332</v>
      </c>
      <c r="E322" s="29">
        <f t="shared" si="81"/>
        <v>0</v>
      </c>
      <c r="F322" s="2">
        <f t="shared" si="84"/>
        <v>0</v>
      </c>
      <c r="G322" s="2">
        <f t="shared" si="92"/>
        <v>0</v>
      </c>
      <c r="H322" s="2">
        <f t="shared" si="93"/>
        <v>0</v>
      </c>
      <c r="I322" s="2">
        <f t="shared" si="82"/>
        <v>0</v>
      </c>
      <c r="J322" s="2">
        <f t="shared" si="99"/>
        <v>0</v>
      </c>
      <c r="K322" s="2">
        <f t="shared" si="85"/>
        <v>0</v>
      </c>
      <c r="L322" s="2">
        <f t="shared" si="85"/>
        <v>0</v>
      </c>
      <c r="M322" s="2"/>
      <c r="N322" s="28">
        <f t="shared" si="100"/>
        <v>0</v>
      </c>
      <c r="O322" s="2">
        <f t="shared" si="94"/>
        <v>0</v>
      </c>
      <c r="P322" s="2">
        <f t="shared" si="95"/>
        <v>0</v>
      </c>
      <c r="R322">
        <f t="shared" si="96"/>
        <v>301</v>
      </c>
      <c r="S322" s="89">
        <f t="shared" si="86"/>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7"/>
        <v>0.12165880643779658</v>
      </c>
      <c r="Y322" s="66">
        <f t="shared" si="87"/>
        <v>0</v>
      </c>
      <c r="Z322" s="72">
        <f t="shared" si="88"/>
        <v>0</v>
      </c>
      <c r="AA322" s="79">
        <f t="shared" si="89"/>
        <v>0</v>
      </c>
      <c r="AB322" s="81">
        <f t="shared" si="98"/>
        <v>0</v>
      </c>
      <c r="AD322" s="95">
        <f>locallinterp(R322,'BBG rates'!$N$10:$N$369,'BBG rates'!$P$10:$P$369)</f>
        <v>25.157408654571356</v>
      </c>
      <c r="AI322" s="185">
        <f t="shared" si="90"/>
        <v>301</v>
      </c>
      <c r="AJ322" s="127">
        <f>locallinterp(MIN(AI322,CAP_Senior*12),'BBG rates'!$X$24:$X$65,'BBG rates'!$Y$24:$Y$65)</f>
        <v>67.918742488467984</v>
      </c>
      <c r="AK322" s="127">
        <f>locallinterp(MIN(AI322,CAP_CB*12),'BBG rates'!$AA$25:$AA$40,'BBG rates'!$AC$25:$AC$40)</f>
        <v>11</v>
      </c>
      <c r="AL322" s="144">
        <f t="shared" si="91"/>
        <v>20.676186223039558</v>
      </c>
      <c r="AM322" s="142">
        <f>(SUMPRODUCT(AL322:AL$381,G322:G$381)+SUMPRODUCT(AL322:AL$381,H322:H$381))/12</f>
        <v>0</v>
      </c>
    </row>
    <row r="323" spans="1:39" x14ac:dyDescent="0.2">
      <c r="A323" s="7">
        <v>302</v>
      </c>
      <c r="B323" s="7">
        <v>151</v>
      </c>
      <c r="C323" s="7">
        <v>75.5</v>
      </c>
      <c r="D323" s="12">
        <f t="shared" si="83"/>
        <v>25.166666666666668</v>
      </c>
      <c r="E323" s="29">
        <f t="shared" si="81"/>
        <v>0</v>
      </c>
      <c r="F323" s="2">
        <f t="shared" si="84"/>
        <v>0</v>
      </c>
      <c r="G323" s="2">
        <f t="shared" si="92"/>
        <v>0</v>
      </c>
      <c r="H323" s="2">
        <f t="shared" si="93"/>
        <v>0</v>
      </c>
      <c r="I323" s="2">
        <f t="shared" si="82"/>
        <v>0</v>
      </c>
      <c r="J323" s="2">
        <f t="shared" si="99"/>
        <v>0</v>
      </c>
      <c r="K323" s="2">
        <f t="shared" si="85"/>
        <v>0</v>
      </c>
      <c r="L323" s="2">
        <f t="shared" si="85"/>
        <v>0</v>
      </c>
      <c r="M323" s="2"/>
      <c r="N323" s="28">
        <f t="shared" si="100"/>
        <v>0</v>
      </c>
      <c r="O323" s="2">
        <f t="shared" si="94"/>
        <v>0</v>
      </c>
      <c r="P323" s="2">
        <f t="shared" si="95"/>
        <v>0</v>
      </c>
      <c r="R323">
        <f t="shared" si="96"/>
        <v>302</v>
      </c>
      <c r="S323" s="89">
        <f t="shared" si="86"/>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7"/>
        <v>0.12138577740028467</v>
      </c>
      <c r="Y323" s="66">
        <f t="shared" si="87"/>
        <v>0</v>
      </c>
      <c r="Z323" s="72">
        <f t="shared" si="88"/>
        <v>0</v>
      </c>
      <c r="AA323" s="79">
        <f t="shared" si="89"/>
        <v>0</v>
      </c>
      <c r="AB323" s="81">
        <f t="shared" si="98"/>
        <v>0</v>
      </c>
      <c r="AD323" s="95">
        <f>locallinterp(R323,'BBG rates'!$N$10:$N$369,'BBG rates'!$P$10:$P$369)</f>
        <v>25.238141063203688</v>
      </c>
      <c r="AI323" s="185">
        <f t="shared" si="90"/>
        <v>302</v>
      </c>
      <c r="AJ323" s="127">
        <f>locallinterp(MIN(AI323,CAP_Senior*12),'BBG rates'!$X$24:$X$65,'BBG rates'!$Y$24:$Y$65)</f>
        <v>67.918742488467984</v>
      </c>
      <c r="AK323" s="127">
        <f>locallinterp(MIN(AI323,CAP_CB*12),'BBG rates'!$AA$25:$AA$40,'BBG rates'!$AC$25:$AC$40)</f>
        <v>11</v>
      </c>
      <c r="AL323" s="144">
        <f t="shared" si="91"/>
        <v>20.676186223039558</v>
      </c>
      <c r="AM323" s="142">
        <f>(SUMPRODUCT(AL323:AL$381,G323:G$381)+SUMPRODUCT(AL323:AL$381,H323:H$381))/12</f>
        <v>0</v>
      </c>
    </row>
    <row r="324" spans="1:39" x14ac:dyDescent="0.2">
      <c r="A324" s="7">
        <v>303</v>
      </c>
      <c r="B324" s="7">
        <v>151.5</v>
      </c>
      <c r="C324" s="7">
        <v>75.75</v>
      </c>
      <c r="D324" s="12">
        <f t="shared" si="83"/>
        <v>25.25</v>
      </c>
      <c r="E324" s="29">
        <f t="shared" si="81"/>
        <v>0</v>
      </c>
      <c r="F324" s="2">
        <f t="shared" si="84"/>
        <v>0</v>
      </c>
      <c r="G324" s="2">
        <f t="shared" si="92"/>
        <v>0</v>
      </c>
      <c r="H324" s="2">
        <f t="shared" si="93"/>
        <v>0</v>
      </c>
      <c r="I324" s="2">
        <f t="shared" si="82"/>
        <v>0</v>
      </c>
      <c r="J324" s="2">
        <f t="shared" si="99"/>
        <v>0</v>
      </c>
      <c r="K324" s="2">
        <f t="shared" si="85"/>
        <v>0</v>
      </c>
      <c r="L324" s="2">
        <f t="shared" si="85"/>
        <v>0</v>
      </c>
      <c r="M324" s="2"/>
      <c r="N324" s="28">
        <f t="shared" si="100"/>
        <v>0</v>
      </c>
      <c r="O324" s="2">
        <f t="shared" si="94"/>
        <v>0</v>
      </c>
      <c r="P324" s="2">
        <f t="shared" si="95"/>
        <v>0</v>
      </c>
      <c r="R324">
        <f t="shared" si="96"/>
        <v>303</v>
      </c>
      <c r="S324" s="89">
        <f t="shared" si="86"/>
        <v>0</v>
      </c>
      <c r="T324" s="89">
        <f>IF(AND(S324=0,S323&gt;0),SUM($G324:$H$381),S324)</f>
        <v>0</v>
      </c>
      <c r="U324" s="82">
        <f>SUM(T324:T$381)</f>
        <v>0</v>
      </c>
      <c r="V324" s="68">
        <f>localspline(R324,'BBG rates'!$G$10:$G$27,'BBG rates'!$K$10:$K$27)</f>
        <v>0.96870284801908968</v>
      </c>
      <c r="W324" s="68">
        <f>locallinterp(R324,'BBG rates'!$G$10:$G$27,'BBG rates'!$J$10:$J$27)</f>
        <v>0.12118</v>
      </c>
      <c r="X324" s="56">
        <f t="shared" si="97"/>
        <v>0.12111274767958591</v>
      </c>
      <c r="Y324" s="66">
        <f t="shared" si="87"/>
        <v>0</v>
      </c>
      <c r="Z324" s="72">
        <f t="shared" si="88"/>
        <v>0</v>
      </c>
      <c r="AA324" s="79">
        <f t="shared" si="89"/>
        <v>0</v>
      </c>
      <c r="AB324" s="81">
        <f t="shared" si="98"/>
        <v>0</v>
      </c>
      <c r="AD324" s="95">
        <f>locallinterp(R324,'BBG rates'!$N$10:$N$369,'BBG rates'!$P$10:$P$369)</f>
        <v>25.318866300538613</v>
      </c>
      <c r="AI324" s="185">
        <f t="shared" si="90"/>
        <v>303</v>
      </c>
      <c r="AJ324" s="127">
        <f>locallinterp(MIN(AI324,CAP_Senior*12),'BBG rates'!$X$24:$X$65,'BBG rates'!$Y$24:$Y$65)</f>
        <v>67.918742488467984</v>
      </c>
      <c r="AK324" s="127">
        <f>locallinterp(MIN(AI324,CAP_CB*12),'BBG rates'!$AA$25:$AA$40,'BBG rates'!$AC$25:$AC$40)</f>
        <v>11</v>
      </c>
      <c r="AL324" s="144">
        <f t="shared" si="91"/>
        <v>20.676186223039558</v>
      </c>
      <c r="AM324" s="142">
        <f>(SUMPRODUCT(AL324:AL$381,G324:G$381)+SUMPRODUCT(AL324:AL$381,H324:H$381))/12</f>
        <v>0</v>
      </c>
    </row>
    <row r="325" spans="1:39" x14ac:dyDescent="0.2">
      <c r="A325" s="7">
        <v>304</v>
      </c>
      <c r="B325" s="7">
        <v>152</v>
      </c>
      <c r="C325" s="7">
        <v>76</v>
      </c>
      <c r="D325" s="12">
        <f t="shared" si="83"/>
        <v>25.333333333333332</v>
      </c>
      <c r="E325" s="29">
        <f t="shared" si="81"/>
        <v>0</v>
      </c>
      <c r="F325" s="2">
        <f t="shared" si="84"/>
        <v>0</v>
      </c>
      <c r="G325" s="2">
        <f t="shared" si="92"/>
        <v>0</v>
      </c>
      <c r="H325" s="2">
        <f t="shared" si="93"/>
        <v>0</v>
      </c>
      <c r="I325" s="2">
        <f t="shared" si="82"/>
        <v>0</v>
      </c>
      <c r="J325" s="2">
        <f t="shared" si="99"/>
        <v>0</v>
      </c>
      <c r="K325" s="2">
        <f t="shared" si="85"/>
        <v>0</v>
      </c>
      <c r="L325" s="2">
        <f t="shared" si="85"/>
        <v>0</v>
      </c>
      <c r="M325" s="2"/>
      <c r="N325" s="28">
        <f t="shared" si="100"/>
        <v>0</v>
      </c>
      <c r="O325" s="2">
        <f t="shared" si="94"/>
        <v>0</v>
      </c>
      <c r="P325" s="2">
        <f t="shared" si="95"/>
        <v>0</v>
      </c>
      <c r="R325">
        <f t="shared" si="96"/>
        <v>304</v>
      </c>
      <c r="S325" s="89">
        <f t="shared" si="86"/>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7"/>
        <v>0.12083971727570031</v>
      </c>
      <c r="Y325" s="66">
        <f t="shared" si="87"/>
        <v>0</v>
      </c>
      <c r="Z325" s="72">
        <f t="shared" si="88"/>
        <v>0</v>
      </c>
      <c r="AA325" s="79">
        <f t="shared" si="89"/>
        <v>0</v>
      </c>
      <c r="AB325" s="81">
        <f t="shared" si="98"/>
        <v>0</v>
      </c>
      <c r="AD325" s="95">
        <f>locallinterp(R325,'BBG rates'!$N$10:$N$369,'BBG rates'!$P$10:$P$369)</f>
        <v>25.399584678423988</v>
      </c>
      <c r="AI325" s="185">
        <f t="shared" si="90"/>
        <v>304</v>
      </c>
      <c r="AJ325" s="127">
        <f>locallinterp(MIN(AI325,CAP_Senior*12),'BBG rates'!$X$24:$X$65,'BBG rates'!$Y$24:$Y$65)</f>
        <v>67.918742488467984</v>
      </c>
      <c r="AK325" s="127">
        <f>locallinterp(MIN(AI325,CAP_CB*12),'BBG rates'!$AA$25:$AA$40,'BBG rates'!$AC$25:$AC$40)</f>
        <v>11</v>
      </c>
      <c r="AL325" s="144">
        <f t="shared" si="91"/>
        <v>20.676186223039558</v>
      </c>
      <c r="AM325" s="142">
        <f>(SUMPRODUCT(AL325:AL$381,G325:G$381)+SUMPRODUCT(AL325:AL$381,H325:H$381))/12</f>
        <v>0</v>
      </c>
    </row>
    <row r="326" spans="1:39" x14ac:dyDescent="0.2">
      <c r="A326" s="7">
        <v>305</v>
      </c>
      <c r="B326" s="7">
        <v>152.5</v>
      </c>
      <c r="C326" s="7">
        <v>76.25</v>
      </c>
      <c r="D326" s="12">
        <f t="shared" si="83"/>
        <v>25.416666666666668</v>
      </c>
      <c r="E326" s="29">
        <f t="shared" si="81"/>
        <v>0</v>
      </c>
      <c r="F326" s="2">
        <f t="shared" si="84"/>
        <v>0</v>
      </c>
      <c r="G326" s="2">
        <f t="shared" si="92"/>
        <v>0</v>
      </c>
      <c r="H326" s="2">
        <f t="shared" si="93"/>
        <v>0</v>
      </c>
      <c r="I326" s="2">
        <f t="shared" si="82"/>
        <v>0</v>
      </c>
      <c r="J326" s="2">
        <f t="shared" si="99"/>
        <v>0</v>
      </c>
      <c r="K326" s="2">
        <f t="shared" si="85"/>
        <v>0</v>
      </c>
      <c r="L326" s="2">
        <f t="shared" si="85"/>
        <v>0</v>
      </c>
      <c r="M326" s="2"/>
      <c r="N326" s="28">
        <f t="shared" si="100"/>
        <v>0</v>
      </c>
      <c r="O326" s="2">
        <f t="shared" si="94"/>
        <v>0</v>
      </c>
      <c r="P326" s="2">
        <f t="shared" si="95"/>
        <v>0</v>
      </c>
      <c r="R326">
        <f t="shared" si="96"/>
        <v>305</v>
      </c>
      <c r="S326" s="89">
        <f t="shared" si="86"/>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7"/>
        <v>0.12056668618836142</v>
      </c>
      <c r="Y326" s="66">
        <f t="shared" si="87"/>
        <v>0</v>
      </c>
      <c r="Z326" s="72">
        <f t="shared" si="88"/>
        <v>0</v>
      </c>
      <c r="AA326" s="79">
        <f t="shared" si="89"/>
        <v>0</v>
      </c>
      <c r="AB326" s="81">
        <f t="shared" si="98"/>
        <v>0</v>
      </c>
      <c r="AD326" s="95">
        <f>locallinterp(R326,'BBG rates'!$N$10:$N$369,'BBG rates'!$P$10:$P$369)</f>
        <v>25.480296498269613</v>
      </c>
      <c r="AI326" s="185">
        <f t="shared" si="90"/>
        <v>305</v>
      </c>
      <c r="AJ326" s="127">
        <f>locallinterp(MIN(AI326,CAP_Senior*12),'BBG rates'!$X$24:$X$65,'BBG rates'!$Y$24:$Y$65)</f>
        <v>67.918742488467984</v>
      </c>
      <c r="AK326" s="127">
        <f>locallinterp(MIN(AI326,CAP_CB*12),'BBG rates'!$AA$25:$AA$40,'BBG rates'!$AC$25:$AC$40)</f>
        <v>11</v>
      </c>
      <c r="AL326" s="144">
        <f t="shared" si="91"/>
        <v>20.676186223039558</v>
      </c>
      <c r="AM326" s="142">
        <f>(SUMPRODUCT(AL326:AL$381,G326:G$381)+SUMPRODUCT(AL326:AL$381,H326:H$381))/12</f>
        <v>0</v>
      </c>
    </row>
    <row r="327" spans="1:39" x14ac:dyDescent="0.2">
      <c r="A327" s="7">
        <v>306</v>
      </c>
      <c r="B327" s="7">
        <v>153</v>
      </c>
      <c r="C327" s="7">
        <v>76.5</v>
      </c>
      <c r="D327" s="12">
        <f t="shared" si="83"/>
        <v>25.5</v>
      </c>
      <c r="E327" s="29">
        <f t="shared" si="81"/>
        <v>0</v>
      </c>
      <c r="F327" s="2">
        <f t="shared" si="84"/>
        <v>0</v>
      </c>
      <c r="G327" s="2">
        <f t="shared" si="92"/>
        <v>0</v>
      </c>
      <c r="H327" s="2">
        <f t="shared" si="93"/>
        <v>0</v>
      </c>
      <c r="I327" s="2">
        <f t="shared" si="82"/>
        <v>0</v>
      </c>
      <c r="J327" s="2">
        <f t="shared" si="99"/>
        <v>0</v>
      </c>
      <c r="K327" s="2">
        <f t="shared" si="85"/>
        <v>0</v>
      </c>
      <c r="L327" s="2">
        <f t="shared" si="85"/>
        <v>0</v>
      </c>
      <c r="M327" s="2"/>
      <c r="N327" s="28">
        <f t="shared" si="100"/>
        <v>0</v>
      </c>
      <c r="O327" s="2">
        <f t="shared" si="94"/>
        <v>0</v>
      </c>
      <c r="P327" s="2">
        <f t="shared" si="95"/>
        <v>0</v>
      </c>
      <c r="R327">
        <f t="shared" si="96"/>
        <v>306</v>
      </c>
      <c r="S327" s="89">
        <f t="shared" si="86"/>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7"/>
        <v>0.12029365441810214</v>
      </c>
      <c r="Y327" s="66">
        <f t="shared" si="87"/>
        <v>0</v>
      </c>
      <c r="Z327" s="72">
        <f t="shared" si="88"/>
        <v>0</v>
      </c>
      <c r="AA327" s="79">
        <f t="shared" si="89"/>
        <v>0</v>
      </c>
      <c r="AB327" s="81">
        <f t="shared" si="98"/>
        <v>0</v>
      </c>
      <c r="AD327" s="95">
        <f>locallinterp(R327,'BBG rates'!$N$10:$N$369,'BBG rates'!$P$10:$P$369)</f>
        <v>25.561002060964537</v>
      </c>
      <c r="AI327" s="185">
        <f t="shared" si="90"/>
        <v>306</v>
      </c>
      <c r="AJ327" s="127">
        <f>locallinterp(MIN(AI327,CAP_Senior*12),'BBG rates'!$X$24:$X$65,'BBG rates'!$Y$24:$Y$65)</f>
        <v>67.918742488467984</v>
      </c>
      <c r="AK327" s="127">
        <f>locallinterp(MIN(AI327,CAP_CB*12),'BBG rates'!$AA$25:$AA$40,'BBG rates'!$AC$25:$AC$40)</f>
        <v>11</v>
      </c>
      <c r="AL327" s="144">
        <f t="shared" si="91"/>
        <v>20.676186223039558</v>
      </c>
      <c r="AM327" s="142">
        <f>(SUMPRODUCT(AL327:AL$381,G327:G$381)+SUMPRODUCT(AL327:AL$381,H327:H$381))/12</f>
        <v>0</v>
      </c>
    </row>
    <row r="328" spans="1:39" x14ac:dyDescent="0.2">
      <c r="A328" s="7">
        <v>307</v>
      </c>
      <c r="B328" s="7">
        <v>153.5</v>
      </c>
      <c r="C328" s="7">
        <v>76.75</v>
      </c>
      <c r="D328" s="12">
        <f t="shared" si="83"/>
        <v>25.583333333333332</v>
      </c>
      <c r="E328" s="29">
        <f t="shared" si="81"/>
        <v>0</v>
      </c>
      <c r="F328" s="2">
        <f t="shared" si="84"/>
        <v>0</v>
      </c>
      <c r="G328" s="2">
        <f t="shared" si="92"/>
        <v>0</v>
      </c>
      <c r="H328" s="2">
        <f t="shared" si="93"/>
        <v>0</v>
      </c>
      <c r="I328" s="2">
        <f t="shared" si="82"/>
        <v>0</v>
      </c>
      <c r="J328" s="2">
        <f t="shared" si="99"/>
        <v>0</v>
      </c>
      <c r="K328" s="2">
        <f t="shared" si="85"/>
        <v>0</v>
      </c>
      <c r="L328" s="2">
        <f t="shared" si="85"/>
        <v>0</v>
      </c>
      <c r="M328" s="2"/>
      <c r="N328" s="28">
        <f t="shared" si="100"/>
        <v>0</v>
      </c>
      <c r="O328" s="2">
        <f t="shared" si="94"/>
        <v>0</v>
      </c>
      <c r="P328" s="2">
        <f t="shared" si="95"/>
        <v>0</v>
      </c>
      <c r="R328">
        <f t="shared" si="96"/>
        <v>307</v>
      </c>
      <c r="S328" s="89">
        <f t="shared" si="86"/>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7"/>
        <v>0.12002062196438956</v>
      </c>
      <c r="Y328" s="66">
        <f t="shared" si="87"/>
        <v>0</v>
      </c>
      <c r="Z328" s="72">
        <f t="shared" si="88"/>
        <v>0</v>
      </c>
      <c r="AA328" s="79">
        <f t="shared" si="89"/>
        <v>0</v>
      </c>
      <c r="AB328" s="81">
        <f t="shared" si="98"/>
        <v>0</v>
      </c>
      <c r="AD328" s="95">
        <f>locallinterp(R328,'BBG rates'!$N$10:$N$369,'BBG rates'!$P$10:$P$369)</f>
        <v>25.64170166692848</v>
      </c>
      <c r="AI328" s="185">
        <f t="shared" si="90"/>
        <v>307</v>
      </c>
      <c r="AJ328" s="127">
        <f>locallinterp(MIN(AI328,CAP_Senior*12),'BBG rates'!$X$24:$X$65,'BBG rates'!$Y$24:$Y$65)</f>
        <v>67.918742488467984</v>
      </c>
      <c r="AK328" s="127">
        <f>locallinterp(MIN(AI328,CAP_CB*12),'BBG rates'!$AA$25:$AA$40,'BBG rates'!$AC$25:$AC$40)</f>
        <v>11</v>
      </c>
      <c r="AL328" s="144">
        <f t="shared" si="91"/>
        <v>20.676186223039558</v>
      </c>
      <c r="AM328" s="142">
        <f>(SUMPRODUCT(AL328:AL$381,G328:G$381)+SUMPRODUCT(AL328:AL$381,H328:H$381))/12</f>
        <v>0</v>
      </c>
    </row>
    <row r="329" spans="1:39" x14ac:dyDescent="0.2">
      <c r="A329" s="7">
        <v>308</v>
      </c>
      <c r="B329" s="7">
        <v>154</v>
      </c>
      <c r="C329" s="7">
        <v>77</v>
      </c>
      <c r="D329" s="12">
        <f t="shared" si="83"/>
        <v>25.666666666666668</v>
      </c>
      <c r="E329" s="29">
        <f t="shared" si="81"/>
        <v>0</v>
      </c>
      <c r="F329" s="2">
        <f t="shared" si="84"/>
        <v>0</v>
      </c>
      <c r="G329" s="2">
        <f t="shared" si="92"/>
        <v>0</v>
      </c>
      <c r="H329" s="2">
        <f t="shared" si="93"/>
        <v>0</v>
      </c>
      <c r="I329" s="2">
        <f t="shared" si="82"/>
        <v>0</v>
      </c>
      <c r="J329" s="2">
        <f t="shared" si="99"/>
        <v>0</v>
      </c>
      <c r="K329" s="2">
        <f t="shared" si="85"/>
        <v>0</v>
      </c>
      <c r="L329" s="2">
        <f t="shared" si="85"/>
        <v>0</v>
      </c>
      <c r="M329" s="2"/>
      <c r="N329" s="28">
        <f t="shared" si="100"/>
        <v>0</v>
      </c>
      <c r="O329" s="2">
        <f t="shared" si="94"/>
        <v>0</v>
      </c>
      <c r="P329" s="2">
        <f t="shared" si="95"/>
        <v>0</v>
      </c>
      <c r="R329">
        <f t="shared" si="96"/>
        <v>308</v>
      </c>
      <c r="S329" s="89">
        <f t="shared" si="86"/>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7"/>
        <v>0.11974758882722369</v>
      </c>
      <c r="Y329" s="66">
        <f t="shared" si="87"/>
        <v>0</v>
      </c>
      <c r="Z329" s="72">
        <f t="shared" si="88"/>
        <v>0</v>
      </c>
      <c r="AA329" s="79">
        <f t="shared" si="89"/>
        <v>0</v>
      </c>
      <c r="AB329" s="81">
        <f t="shared" si="98"/>
        <v>0</v>
      </c>
      <c r="AD329" s="95">
        <f>locallinterp(R329,'BBG rates'!$N$10:$N$369,'BBG rates'!$P$10:$P$369)</f>
        <v>25.722395606125243</v>
      </c>
      <c r="AI329" s="185">
        <f t="shared" si="90"/>
        <v>308</v>
      </c>
      <c r="AJ329" s="127">
        <f>locallinterp(MIN(AI329,CAP_Senior*12),'BBG rates'!$X$24:$X$65,'BBG rates'!$Y$24:$Y$65)</f>
        <v>67.918742488467984</v>
      </c>
      <c r="AK329" s="127">
        <f>locallinterp(MIN(AI329,CAP_CB*12),'BBG rates'!$AA$25:$AA$40,'BBG rates'!$AC$25:$AC$40)</f>
        <v>11</v>
      </c>
      <c r="AL329" s="144">
        <f t="shared" si="91"/>
        <v>20.676186223039558</v>
      </c>
      <c r="AM329" s="142">
        <f>(SUMPRODUCT(AL329:AL$381,G329:G$381)+SUMPRODUCT(AL329:AL$381,H329:H$381))/12</f>
        <v>0</v>
      </c>
    </row>
    <row r="330" spans="1:39" x14ac:dyDescent="0.2">
      <c r="A330" s="7">
        <v>309</v>
      </c>
      <c r="B330" s="7">
        <v>154.5</v>
      </c>
      <c r="C330" s="7">
        <v>77.25</v>
      </c>
      <c r="D330" s="12">
        <f t="shared" si="83"/>
        <v>25.75</v>
      </c>
      <c r="E330" s="29">
        <f t="shared" si="81"/>
        <v>0</v>
      </c>
      <c r="F330" s="2">
        <f t="shared" si="84"/>
        <v>0</v>
      </c>
      <c r="G330" s="2">
        <f t="shared" si="92"/>
        <v>0</v>
      </c>
      <c r="H330" s="2">
        <f t="shared" si="93"/>
        <v>0</v>
      </c>
      <c r="I330" s="2">
        <f t="shared" si="82"/>
        <v>0</v>
      </c>
      <c r="J330" s="2">
        <f t="shared" si="99"/>
        <v>0</v>
      </c>
      <c r="K330" s="2">
        <f t="shared" si="85"/>
        <v>0</v>
      </c>
      <c r="L330" s="2">
        <f t="shared" si="85"/>
        <v>0</v>
      </c>
      <c r="M330" s="2"/>
      <c r="N330" s="28">
        <f t="shared" si="100"/>
        <v>0</v>
      </c>
      <c r="O330" s="2">
        <f t="shared" si="94"/>
        <v>0</v>
      </c>
      <c r="P330" s="2">
        <f t="shared" si="95"/>
        <v>0</v>
      </c>
      <c r="R330">
        <f t="shared" si="96"/>
        <v>309</v>
      </c>
      <c r="S330" s="89">
        <f t="shared" si="86"/>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7"/>
        <v>0.11947455500687099</v>
      </c>
      <c r="Y330" s="66">
        <f t="shared" si="87"/>
        <v>0</v>
      </c>
      <c r="Z330" s="72">
        <f t="shared" si="88"/>
        <v>0</v>
      </c>
      <c r="AA330" s="79">
        <f t="shared" si="89"/>
        <v>0</v>
      </c>
      <c r="AB330" s="81">
        <f t="shared" si="98"/>
        <v>0</v>
      </c>
      <c r="AD330" s="95">
        <f>locallinterp(R330,'BBG rates'!$N$10:$N$369,'BBG rates'!$P$10:$P$369)</f>
        <v>25.803084163047615</v>
      </c>
      <c r="AI330" s="185">
        <f t="shared" si="90"/>
        <v>309</v>
      </c>
      <c r="AJ330" s="127">
        <f>locallinterp(MIN(AI330,CAP_Senior*12),'BBG rates'!$X$24:$X$65,'BBG rates'!$Y$24:$Y$65)</f>
        <v>67.918742488467984</v>
      </c>
      <c r="AK330" s="127">
        <f>locallinterp(MIN(AI330,CAP_CB*12),'BBG rates'!$AA$25:$AA$40,'BBG rates'!$AC$25:$AC$40)</f>
        <v>11</v>
      </c>
      <c r="AL330" s="144">
        <f t="shared" si="91"/>
        <v>20.676186223039558</v>
      </c>
      <c r="AM330" s="142">
        <f>(SUMPRODUCT(AL330:AL$381,G330:G$381)+SUMPRODUCT(AL330:AL$381,H330:H$381))/12</f>
        <v>0</v>
      </c>
    </row>
    <row r="331" spans="1:39" x14ac:dyDescent="0.2">
      <c r="A331" s="7">
        <v>310</v>
      </c>
      <c r="B331" s="7">
        <v>155</v>
      </c>
      <c r="C331" s="7">
        <v>77.5</v>
      </c>
      <c r="D331" s="12">
        <f t="shared" si="83"/>
        <v>25.833333333333332</v>
      </c>
      <c r="E331" s="29">
        <f t="shared" ref="E331:E381" si="101">IF($A331&lt;=$I$8,E330-G331-H331,0)</f>
        <v>0</v>
      </c>
      <c r="F331" s="2">
        <f t="shared" si="84"/>
        <v>0</v>
      </c>
      <c r="G331" s="2">
        <f t="shared" si="92"/>
        <v>0</v>
      </c>
      <c r="H331" s="2">
        <f t="shared" si="93"/>
        <v>0</v>
      </c>
      <c r="I331" s="2">
        <f t="shared" si="82"/>
        <v>0</v>
      </c>
      <c r="J331" s="2">
        <f t="shared" si="99"/>
        <v>0</v>
      </c>
      <c r="K331" s="2">
        <f t="shared" si="85"/>
        <v>0</v>
      </c>
      <c r="L331" s="2">
        <f t="shared" si="85"/>
        <v>0</v>
      </c>
      <c r="M331" s="2"/>
      <c r="N331" s="28">
        <f t="shared" si="100"/>
        <v>0</v>
      </c>
      <c r="O331" s="2">
        <f t="shared" si="94"/>
        <v>0</v>
      </c>
      <c r="P331" s="2">
        <f t="shared" si="95"/>
        <v>0</v>
      </c>
      <c r="R331">
        <f t="shared" si="96"/>
        <v>310</v>
      </c>
      <c r="S331" s="89">
        <f t="shared" si="86"/>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7"/>
        <v>0.11920152050333144</v>
      </c>
      <c r="Y331" s="66">
        <f t="shared" si="87"/>
        <v>0</v>
      </c>
      <c r="Z331" s="72">
        <f t="shared" si="88"/>
        <v>0</v>
      </c>
      <c r="AA331" s="79">
        <f t="shared" si="89"/>
        <v>0</v>
      </c>
      <c r="AB331" s="81">
        <f t="shared" si="98"/>
        <v>0</v>
      </c>
      <c r="AD331" s="95">
        <f>locallinterp(R331,'BBG rates'!$N$10:$N$369,'BBG rates'!$P$10:$P$369)</f>
        <v>25.883767611737607</v>
      </c>
      <c r="AI331" s="185">
        <f t="shared" si="90"/>
        <v>310</v>
      </c>
      <c r="AJ331" s="127">
        <f>locallinterp(MIN(AI331,CAP_Senior*12),'BBG rates'!$X$24:$X$65,'BBG rates'!$Y$24:$Y$65)</f>
        <v>67.918742488467984</v>
      </c>
      <c r="AK331" s="127">
        <f>locallinterp(MIN(AI331,CAP_CB*12),'BBG rates'!$AA$25:$AA$40,'BBG rates'!$AC$25:$AC$40)</f>
        <v>11</v>
      </c>
      <c r="AL331" s="144">
        <f t="shared" si="91"/>
        <v>20.676186223039558</v>
      </c>
      <c r="AM331" s="142">
        <f>(SUMPRODUCT(AL331:AL$381,G331:G$381)+SUMPRODUCT(AL331:AL$381,H331:H$381))/12</f>
        <v>0</v>
      </c>
    </row>
    <row r="332" spans="1:39" x14ac:dyDescent="0.2">
      <c r="A332" s="7">
        <v>311</v>
      </c>
      <c r="B332" s="7">
        <v>155.5</v>
      </c>
      <c r="C332" s="7">
        <v>77.75</v>
      </c>
      <c r="D332" s="12">
        <f t="shared" si="83"/>
        <v>25.916666666666668</v>
      </c>
      <c r="E332" s="29">
        <f t="shared" si="101"/>
        <v>0</v>
      </c>
      <c r="F332" s="2">
        <f t="shared" si="84"/>
        <v>0</v>
      </c>
      <c r="G332" s="2">
        <f t="shared" si="92"/>
        <v>0</v>
      </c>
      <c r="H332" s="2">
        <f t="shared" si="93"/>
        <v>0</v>
      </c>
      <c r="I332" s="2">
        <f t="shared" si="82"/>
        <v>0</v>
      </c>
      <c r="J332" s="2">
        <f t="shared" si="99"/>
        <v>0</v>
      </c>
      <c r="K332" s="2">
        <f t="shared" si="85"/>
        <v>0</v>
      </c>
      <c r="L332" s="2">
        <f t="shared" si="85"/>
        <v>0</v>
      </c>
      <c r="M332" s="2"/>
      <c r="N332" s="28">
        <f t="shared" si="100"/>
        <v>0</v>
      </c>
      <c r="O332" s="2">
        <f t="shared" si="94"/>
        <v>0</v>
      </c>
      <c r="P332" s="2">
        <f t="shared" si="95"/>
        <v>0</v>
      </c>
      <c r="R332">
        <f t="shared" si="96"/>
        <v>311</v>
      </c>
      <c r="S332" s="89">
        <f t="shared" si="86"/>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7"/>
        <v>0.11892848531660505</v>
      </c>
      <c r="Y332" s="66">
        <f t="shared" si="87"/>
        <v>0</v>
      </c>
      <c r="Z332" s="72">
        <f t="shared" si="88"/>
        <v>0</v>
      </c>
      <c r="AA332" s="79">
        <f t="shared" si="89"/>
        <v>0</v>
      </c>
      <c r="AB332" s="81">
        <f t="shared" si="98"/>
        <v>0</v>
      </c>
      <c r="AD332" s="95">
        <f>locallinterp(R332,'BBG rates'!$N$10:$N$369,'BBG rates'!$P$10:$P$369)</f>
        <v>25.964446230726729</v>
      </c>
      <c r="AI332" s="185">
        <f t="shared" si="90"/>
        <v>311</v>
      </c>
      <c r="AJ332" s="127">
        <f>locallinterp(MIN(AI332,CAP_Senior*12),'BBG rates'!$X$24:$X$65,'BBG rates'!$Y$24:$Y$65)</f>
        <v>67.918742488467984</v>
      </c>
      <c r="AK332" s="127">
        <f>locallinterp(MIN(AI332,CAP_CB*12),'BBG rates'!$AA$25:$AA$40,'BBG rates'!$AC$25:$AC$40)</f>
        <v>11</v>
      </c>
      <c r="AL332" s="144">
        <f t="shared" si="91"/>
        <v>20.676186223039558</v>
      </c>
      <c r="AM332" s="142">
        <f>(SUMPRODUCT(AL332:AL$381,G332:G$381)+SUMPRODUCT(AL332:AL$381,H332:H$381))/12</f>
        <v>0</v>
      </c>
    </row>
    <row r="333" spans="1:39" x14ac:dyDescent="0.2">
      <c r="A333" s="7">
        <v>312</v>
      </c>
      <c r="B333" s="7">
        <v>156</v>
      </c>
      <c r="C333" s="7">
        <v>78</v>
      </c>
      <c r="D333" s="12">
        <f t="shared" si="83"/>
        <v>26</v>
      </c>
      <c r="E333" s="29">
        <f t="shared" si="101"/>
        <v>0</v>
      </c>
      <c r="F333" s="2">
        <f t="shared" si="84"/>
        <v>0</v>
      </c>
      <c r="G333" s="2">
        <f t="shared" si="92"/>
        <v>0</v>
      </c>
      <c r="H333" s="2">
        <f t="shared" si="93"/>
        <v>0</v>
      </c>
      <c r="I333" s="2">
        <f t="shared" si="82"/>
        <v>0</v>
      </c>
      <c r="J333" s="2">
        <f t="shared" si="99"/>
        <v>0</v>
      </c>
      <c r="K333" s="2">
        <f t="shared" si="85"/>
        <v>0</v>
      </c>
      <c r="L333" s="2">
        <f t="shared" si="85"/>
        <v>0</v>
      </c>
      <c r="M333" s="2"/>
      <c r="N333" s="28">
        <f t="shared" si="100"/>
        <v>0</v>
      </c>
      <c r="O333" s="2">
        <f t="shared" si="94"/>
        <v>0</v>
      </c>
      <c r="P333" s="2">
        <f t="shared" si="95"/>
        <v>0</v>
      </c>
      <c r="R333">
        <f t="shared" si="96"/>
        <v>312</v>
      </c>
      <c r="S333" s="89">
        <f t="shared" si="86"/>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7"/>
        <v>0.11865544944642537</v>
      </c>
      <c r="Y333" s="66">
        <f t="shared" si="87"/>
        <v>0</v>
      </c>
      <c r="Z333" s="72">
        <f t="shared" si="88"/>
        <v>0</v>
      </c>
      <c r="AA333" s="79">
        <f t="shared" si="89"/>
        <v>0</v>
      </c>
      <c r="AB333" s="81">
        <f t="shared" si="98"/>
        <v>0</v>
      </c>
      <c r="AD333" s="95">
        <f>locallinterp(R333,'BBG rates'!$N$10:$N$369,'BBG rates'!$P$10:$P$369)</f>
        <v>26.045120288094722</v>
      </c>
      <c r="AI333" s="185">
        <f t="shared" si="90"/>
        <v>312</v>
      </c>
      <c r="AJ333" s="127">
        <f>locallinterp(MIN(AI333,CAP_Senior*12),'BBG rates'!$X$24:$X$65,'BBG rates'!$Y$24:$Y$65)</f>
        <v>67.918742488467984</v>
      </c>
      <c r="AK333" s="127">
        <f>locallinterp(MIN(AI333,CAP_CB*12),'BBG rates'!$AA$25:$AA$40,'BBG rates'!$AC$25:$AC$40)</f>
        <v>11</v>
      </c>
      <c r="AL333" s="144">
        <f t="shared" si="91"/>
        <v>20.676186223039558</v>
      </c>
      <c r="AM333" s="142">
        <f>(SUMPRODUCT(AL333:AL$381,G333:G$381)+SUMPRODUCT(AL333:AL$381,H333:H$381))/12</f>
        <v>0</v>
      </c>
    </row>
    <row r="334" spans="1:39" x14ac:dyDescent="0.2">
      <c r="A334" s="7">
        <v>313</v>
      </c>
      <c r="B334" s="7">
        <v>156.5</v>
      </c>
      <c r="C334" s="7">
        <v>78.25</v>
      </c>
      <c r="D334" s="12">
        <f t="shared" si="83"/>
        <v>26.083333333333332</v>
      </c>
      <c r="E334" s="29">
        <f t="shared" si="101"/>
        <v>0</v>
      </c>
      <c r="F334" s="2">
        <f t="shared" si="84"/>
        <v>0</v>
      </c>
      <c r="G334" s="2">
        <f t="shared" si="92"/>
        <v>0</v>
      </c>
      <c r="H334" s="2">
        <f t="shared" si="93"/>
        <v>0</v>
      </c>
      <c r="I334" s="2">
        <f t="shared" si="82"/>
        <v>0</v>
      </c>
      <c r="J334" s="2">
        <f t="shared" si="99"/>
        <v>0</v>
      </c>
      <c r="K334" s="2">
        <f t="shared" si="85"/>
        <v>0</v>
      </c>
      <c r="L334" s="2">
        <f t="shared" si="85"/>
        <v>0</v>
      </c>
      <c r="M334" s="2"/>
      <c r="N334" s="28">
        <f t="shared" si="100"/>
        <v>0</v>
      </c>
      <c r="O334" s="2">
        <f t="shared" si="94"/>
        <v>0</v>
      </c>
      <c r="P334" s="2">
        <f t="shared" si="95"/>
        <v>0</v>
      </c>
      <c r="R334">
        <f t="shared" si="96"/>
        <v>313</v>
      </c>
      <c r="S334" s="89">
        <f t="shared" si="86"/>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7"/>
        <v>0.11838241289279239</v>
      </c>
      <c r="Y334" s="66">
        <f t="shared" si="87"/>
        <v>0</v>
      </c>
      <c r="Z334" s="72">
        <f t="shared" si="88"/>
        <v>0</v>
      </c>
      <c r="AA334" s="79">
        <f t="shared" si="89"/>
        <v>0</v>
      </c>
      <c r="AB334" s="81">
        <f t="shared" si="98"/>
        <v>0</v>
      </c>
      <c r="AD334" s="95">
        <f>locallinterp(R334,'BBG rates'!$N$10:$N$369,'BBG rates'!$P$10:$P$369)</f>
        <v>26.125790046450316</v>
      </c>
      <c r="AI334" s="185">
        <f t="shared" si="90"/>
        <v>313</v>
      </c>
      <c r="AJ334" s="127">
        <f>locallinterp(MIN(AI334,CAP_Senior*12),'BBG rates'!$X$24:$X$65,'BBG rates'!$Y$24:$Y$65)</f>
        <v>67.918742488467984</v>
      </c>
      <c r="AK334" s="127">
        <f>locallinterp(MIN(AI334,CAP_CB*12),'BBG rates'!$AA$25:$AA$40,'BBG rates'!$AC$25:$AC$40)</f>
        <v>11</v>
      </c>
      <c r="AL334" s="144">
        <f t="shared" si="91"/>
        <v>20.676186223039558</v>
      </c>
      <c r="AM334" s="142">
        <f>(SUMPRODUCT(AL334:AL$381,G334:G$381)+SUMPRODUCT(AL334:AL$381,H334:H$381))/12</f>
        <v>0</v>
      </c>
    </row>
    <row r="335" spans="1:39" x14ac:dyDescent="0.2">
      <c r="A335" s="7">
        <v>314</v>
      </c>
      <c r="B335" s="7">
        <v>157</v>
      </c>
      <c r="C335" s="7">
        <v>78.5</v>
      </c>
      <c r="D335" s="12">
        <f t="shared" si="83"/>
        <v>26.166666666666668</v>
      </c>
      <c r="E335" s="29">
        <f t="shared" si="101"/>
        <v>0</v>
      </c>
      <c r="F335" s="2">
        <f t="shared" si="84"/>
        <v>0</v>
      </c>
      <c r="G335" s="2">
        <f t="shared" si="92"/>
        <v>0</v>
      </c>
      <c r="H335" s="2">
        <f t="shared" si="93"/>
        <v>0</v>
      </c>
      <c r="I335" s="2">
        <f t="shared" si="82"/>
        <v>0</v>
      </c>
      <c r="J335" s="2">
        <f t="shared" si="99"/>
        <v>0</v>
      </c>
      <c r="K335" s="2">
        <f t="shared" si="85"/>
        <v>0</v>
      </c>
      <c r="L335" s="2">
        <f t="shared" si="85"/>
        <v>0</v>
      </c>
      <c r="M335" s="2"/>
      <c r="N335" s="28">
        <f t="shared" si="100"/>
        <v>0</v>
      </c>
      <c r="O335" s="2">
        <f t="shared" si="94"/>
        <v>0</v>
      </c>
      <c r="P335" s="2">
        <f t="shared" si="95"/>
        <v>0</v>
      </c>
      <c r="R335">
        <f t="shared" si="96"/>
        <v>314</v>
      </c>
      <c r="S335" s="89">
        <f t="shared" si="86"/>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7"/>
        <v>0.11810937565597257</v>
      </c>
      <c r="Y335" s="66">
        <f t="shared" si="87"/>
        <v>0</v>
      </c>
      <c r="Z335" s="72">
        <f t="shared" si="88"/>
        <v>0</v>
      </c>
      <c r="AA335" s="79">
        <f t="shared" si="89"/>
        <v>0</v>
      </c>
      <c r="AB335" s="81">
        <f t="shared" si="98"/>
        <v>0</v>
      </c>
      <c r="AD335" s="95">
        <f>locallinterp(R335,'BBG rates'!$N$10:$N$369,'BBG rates'!$P$10:$P$369)</f>
        <v>26.206455757955219</v>
      </c>
      <c r="AI335" s="185">
        <f t="shared" si="90"/>
        <v>314</v>
      </c>
      <c r="AJ335" s="127">
        <f>locallinterp(MIN(AI335,CAP_Senior*12),'BBG rates'!$X$24:$X$65,'BBG rates'!$Y$24:$Y$65)</f>
        <v>67.918742488467984</v>
      </c>
      <c r="AK335" s="127">
        <f>locallinterp(MIN(AI335,CAP_CB*12),'BBG rates'!$AA$25:$AA$40,'BBG rates'!$AC$25:$AC$40)</f>
        <v>11</v>
      </c>
      <c r="AL335" s="144">
        <f t="shared" si="91"/>
        <v>20.676186223039558</v>
      </c>
      <c r="AM335" s="142">
        <f>(SUMPRODUCT(AL335:AL$381,G335:G$381)+SUMPRODUCT(AL335:AL$381,H335:H$381))/12</f>
        <v>0</v>
      </c>
    </row>
    <row r="336" spans="1:39" x14ac:dyDescent="0.2">
      <c r="A336" s="7">
        <v>315</v>
      </c>
      <c r="B336" s="7">
        <v>157.5</v>
      </c>
      <c r="C336" s="7">
        <v>78.75</v>
      </c>
      <c r="D336" s="12">
        <f t="shared" si="83"/>
        <v>26.25</v>
      </c>
      <c r="E336" s="29">
        <f t="shared" si="101"/>
        <v>0</v>
      </c>
      <c r="F336" s="2">
        <f t="shared" si="84"/>
        <v>0</v>
      </c>
      <c r="G336" s="2">
        <f t="shared" si="92"/>
        <v>0</v>
      </c>
      <c r="H336" s="2">
        <f t="shared" si="93"/>
        <v>0</v>
      </c>
      <c r="I336" s="2">
        <f t="shared" si="82"/>
        <v>0</v>
      </c>
      <c r="J336" s="2">
        <f t="shared" si="99"/>
        <v>0</v>
      </c>
      <c r="K336" s="2">
        <f t="shared" si="85"/>
        <v>0</v>
      </c>
      <c r="L336" s="2">
        <f t="shared" si="85"/>
        <v>0</v>
      </c>
      <c r="M336" s="2"/>
      <c r="N336" s="28">
        <f t="shared" si="100"/>
        <v>0</v>
      </c>
      <c r="O336" s="2">
        <f t="shared" si="94"/>
        <v>0</v>
      </c>
      <c r="P336" s="2">
        <f t="shared" si="95"/>
        <v>0</v>
      </c>
      <c r="R336">
        <f t="shared" si="96"/>
        <v>315</v>
      </c>
      <c r="S336" s="89">
        <f t="shared" si="86"/>
        <v>0</v>
      </c>
      <c r="T336" s="89">
        <f>IF(AND(S336=0,S335&gt;0),SUM($G336:$H$381),S336)</f>
        <v>0</v>
      </c>
      <c r="U336" s="82">
        <f>SUM(T336:T$381)</f>
        <v>0</v>
      </c>
      <c r="V336" s="68">
        <f>localspline(R336,'BBG rates'!$G$10:$G$27,'BBG rates'!$K$10:$K$27)</f>
        <v>0.96794299596928113</v>
      </c>
      <c r="W336" s="68">
        <f>locallinterp(R336,'BBG rates'!$G$10:$G$27,'BBG rates'!$J$10:$J$27)</f>
        <v>0.1179</v>
      </c>
      <c r="X336" s="56">
        <f t="shared" si="97"/>
        <v>0.11783633773596591</v>
      </c>
      <c r="Y336" s="66">
        <f t="shared" si="87"/>
        <v>0</v>
      </c>
      <c r="Z336" s="72">
        <f t="shared" si="88"/>
        <v>0</v>
      </c>
      <c r="AA336" s="79">
        <f t="shared" si="89"/>
        <v>0</v>
      </c>
      <c r="AB336" s="81">
        <f t="shared" si="98"/>
        <v>0</v>
      </c>
      <c r="AD336" s="95">
        <f>locallinterp(R336,'BBG rates'!$N$10:$N$369,'BBG rates'!$P$10:$P$369)</f>
        <v>26.287117674285991</v>
      </c>
      <c r="AI336" s="185">
        <f t="shared" si="90"/>
        <v>315</v>
      </c>
      <c r="AJ336" s="127">
        <f>locallinterp(MIN(AI336,CAP_Senior*12),'BBG rates'!$X$24:$X$65,'BBG rates'!$Y$24:$Y$65)</f>
        <v>67.918742488467984</v>
      </c>
      <c r="AK336" s="127">
        <f>locallinterp(MIN(AI336,CAP_CB*12),'BBG rates'!$AA$25:$AA$40,'BBG rates'!$AC$25:$AC$40)</f>
        <v>11</v>
      </c>
      <c r="AL336" s="144">
        <f t="shared" si="91"/>
        <v>20.676186223039558</v>
      </c>
      <c r="AM336" s="142">
        <f>(SUMPRODUCT(AL336:AL$381,G336:G$381)+SUMPRODUCT(AL336:AL$381,H336:H$381))/12</f>
        <v>0</v>
      </c>
    </row>
    <row r="337" spans="1:39" x14ac:dyDescent="0.2">
      <c r="A337" s="7">
        <v>316</v>
      </c>
      <c r="B337" s="7">
        <v>158</v>
      </c>
      <c r="C337" s="7">
        <v>79</v>
      </c>
      <c r="D337" s="12">
        <f t="shared" si="83"/>
        <v>26.333333333333332</v>
      </c>
      <c r="E337" s="29">
        <f t="shared" si="101"/>
        <v>0</v>
      </c>
      <c r="F337" s="2">
        <f t="shared" si="84"/>
        <v>0</v>
      </c>
      <c r="G337" s="2">
        <f t="shared" si="92"/>
        <v>0</v>
      </c>
      <c r="H337" s="2">
        <f t="shared" si="93"/>
        <v>0</v>
      </c>
      <c r="I337" s="2">
        <f t="shared" si="82"/>
        <v>0</v>
      </c>
      <c r="J337" s="2">
        <f t="shared" si="99"/>
        <v>0</v>
      </c>
      <c r="K337" s="2">
        <f t="shared" si="85"/>
        <v>0</v>
      </c>
      <c r="L337" s="2">
        <f t="shared" si="85"/>
        <v>0</v>
      </c>
      <c r="M337" s="2"/>
      <c r="N337" s="28">
        <f t="shared" si="100"/>
        <v>0</v>
      </c>
      <c r="O337" s="2">
        <f t="shared" si="94"/>
        <v>0</v>
      </c>
      <c r="P337" s="2">
        <f t="shared" si="95"/>
        <v>0</v>
      </c>
      <c r="R337">
        <f t="shared" si="96"/>
        <v>316</v>
      </c>
      <c r="S337" s="89">
        <f t="shared" si="86"/>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7"/>
        <v>0.11756329913250596</v>
      </c>
      <c r="Y337" s="66">
        <f t="shared" si="87"/>
        <v>0</v>
      </c>
      <c r="Z337" s="72">
        <f t="shared" si="88"/>
        <v>0</v>
      </c>
      <c r="AA337" s="79">
        <f t="shared" si="89"/>
        <v>0</v>
      </c>
      <c r="AB337" s="81">
        <f t="shared" si="98"/>
        <v>0</v>
      </c>
      <c r="AD337" s="95">
        <f>locallinterp(R337,'BBG rates'!$N$10:$N$369,'BBG rates'!$P$10:$P$369)</f>
        <v>26.367776046605371</v>
      </c>
      <c r="AI337" s="185">
        <f t="shared" si="90"/>
        <v>316</v>
      </c>
      <c r="AJ337" s="127">
        <f>locallinterp(MIN(AI337,CAP_Senior*12),'BBG rates'!$X$24:$X$65,'BBG rates'!$Y$24:$Y$65)</f>
        <v>67.918742488467984</v>
      </c>
      <c r="AK337" s="127">
        <f>locallinterp(MIN(AI337,CAP_CB*12),'BBG rates'!$AA$25:$AA$40,'BBG rates'!$AC$25:$AC$40)</f>
        <v>11</v>
      </c>
      <c r="AL337" s="144">
        <f t="shared" si="91"/>
        <v>20.676186223039558</v>
      </c>
      <c r="AM337" s="142">
        <f>(SUMPRODUCT(AL337:AL$381,G337:G$381)+SUMPRODUCT(AL337:AL$381,H337:H$381))/12</f>
        <v>0</v>
      </c>
    </row>
    <row r="338" spans="1:39" x14ac:dyDescent="0.2">
      <c r="A338" s="7">
        <v>317</v>
      </c>
      <c r="B338" s="7">
        <v>158.5</v>
      </c>
      <c r="C338" s="7">
        <v>79.25</v>
      </c>
      <c r="D338" s="12">
        <f t="shared" si="83"/>
        <v>26.416666666666668</v>
      </c>
      <c r="E338" s="29">
        <f t="shared" si="101"/>
        <v>0</v>
      </c>
      <c r="F338" s="2">
        <f t="shared" si="84"/>
        <v>0</v>
      </c>
      <c r="G338" s="2">
        <f t="shared" si="92"/>
        <v>0</v>
      </c>
      <c r="H338" s="2">
        <f t="shared" si="93"/>
        <v>0</v>
      </c>
      <c r="I338" s="2">
        <f t="shared" si="82"/>
        <v>0</v>
      </c>
      <c r="J338" s="2">
        <f t="shared" si="99"/>
        <v>0</v>
      </c>
      <c r="K338" s="2">
        <f t="shared" si="85"/>
        <v>0</v>
      </c>
      <c r="L338" s="2">
        <f t="shared" si="85"/>
        <v>0</v>
      </c>
      <c r="M338" s="2"/>
      <c r="N338" s="28">
        <f t="shared" si="100"/>
        <v>0</v>
      </c>
      <c r="O338" s="2">
        <f t="shared" si="94"/>
        <v>0</v>
      </c>
      <c r="P338" s="2">
        <f t="shared" si="95"/>
        <v>0</v>
      </c>
      <c r="R338">
        <f t="shared" si="96"/>
        <v>317</v>
      </c>
      <c r="S338" s="89">
        <f t="shared" si="86"/>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7"/>
        <v>0.11729025984585917</v>
      </c>
      <c r="Y338" s="66">
        <f t="shared" si="87"/>
        <v>0</v>
      </c>
      <c r="Z338" s="72">
        <f t="shared" si="88"/>
        <v>0</v>
      </c>
      <c r="AA338" s="79">
        <f t="shared" si="89"/>
        <v>0</v>
      </c>
      <c r="AB338" s="81">
        <f t="shared" si="98"/>
        <v>0</v>
      </c>
      <c r="AD338" s="95">
        <f>locallinterp(R338,'BBG rates'!$N$10:$N$369,'BBG rates'!$P$10:$P$369)</f>
        <v>26.448431110664629</v>
      </c>
      <c r="AI338" s="185">
        <f t="shared" si="90"/>
        <v>317</v>
      </c>
      <c r="AJ338" s="127">
        <f>locallinterp(MIN(AI338,CAP_Senior*12),'BBG rates'!$X$24:$X$65,'BBG rates'!$Y$24:$Y$65)</f>
        <v>67.918742488467984</v>
      </c>
      <c r="AK338" s="127">
        <f>locallinterp(MIN(AI338,CAP_CB*12),'BBG rates'!$AA$25:$AA$40,'BBG rates'!$AC$25:$AC$40)</f>
        <v>11</v>
      </c>
      <c r="AL338" s="144">
        <f t="shared" si="91"/>
        <v>20.676186223039558</v>
      </c>
      <c r="AM338" s="142">
        <f>(SUMPRODUCT(AL338:AL$381,G338:G$381)+SUMPRODUCT(AL338:AL$381,H338:H$381))/12</f>
        <v>0</v>
      </c>
    </row>
    <row r="339" spans="1:39" x14ac:dyDescent="0.2">
      <c r="A339" s="7">
        <v>318</v>
      </c>
      <c r="B339" s="7">
        <v>159</v>
      </c>
      <c r="C339" s="7">
        <v>79.5</v>
      </c>
      <c r="D339" s="12">
        <f t="shared" si="83"/>
        <v>26.5</v>
      </c>
      <c r="E339" s="29">
        <f t="shared" si="101"/>
        <v>0</v>
      </c>
      <c r="F339" s="2">
        <f t="shared" si="84"/>
        <v>0</v>
      </c>
      <c r="G339" s="2">
        <f t="shared" si="92"/>
        <v>0</v>
      </c>
      <c r="H339" s="2">
        <f t="shared" si="93"/>
        <v>0</v>
      </c>
      <c r="I339" s="2">
        <f t="shared" ref="I339:I381" si="102">SUM(F339:H339)</f>
        <v>0</v>
      </c>
      <c r="J339" s="2">
        <f t="shared" si="99"/>
        <v>0</v>
      </c>
      <c r="K339" s="2">
        <f t="shared" si="85"/>
        <v>0</v>
      </c>
      <c r="L339" s="2">
        <f t="shared" si="85"/>
        <v>0</v>
      </c>
      <c r="M339" s="2"/>
      <c r="N339" s="28">
        <f t="shared" si="100"/>
        <v>0</v>
      </c>
      <c r="O339" s="2">
        <f t="shared" si="94"/>
        <v>0</v>
      </c>
      <c r="P339" s="2">
        <f t="shared" si="95"/>
        <v>0</v>
      </c>
      <c r="R339">
        <f t="shared" si="96"/>
        <v>318</v>
      </c>
      <c r="S339" s="89">
        <f t="shared" si="86"/>
        <v>0</v>
      </c>
      <c r="T339" s="89">
        <f>IF(AND(S339=0,S338&gt;0),SUM($G339:$H$381),S339)</f>
        <v>0</v>
      </c>
      <c r="U339" s="82">
        <f>SUM(T339:T$381)</f>
        <v>0</v>
      </c>
      <c r="V339" s="68">
        <f>localspline(R339,'BBG rates'!$G$10:$G$27,'BBG rates'!$K$10:$K$27)</f>
        <v>0.96782395232434282</v>
      </c>
      <c r="W339" s="68">
        <f>locallinterp(R339,'BBG rates'!$G$10:$G$27,'BBG rates'!$J$10:$J$27)</f>
        <v>0.11708</v>
      </c>
      <c r="X339" s="56">
        <f t="shared" si="97"/>
        <v>0.11701721987602554</v>
      </c>
      <c r="Y339" s="66">
        <f t="shared" si="87"/>
        <v>0</v>
      </c>
      <c r="Z339" s="72">
        <f t="shared" si="88"/>
        <v>0</v>
      </c>
      <c r="AA339" s="79">
        <f t="shared" si="89"/>
        <v>0</v>
      </c>
      <c r="AB339" s="81">
        <f t="shared" si="98"/>
        <v>0</v>
      </c>
      <c r="AD339" s="95">
        <f>locallinterp(R339,'BBG rates'!$N$10:$N$369,'BBG rates'!$P$10:$P$369)</f>
        <v>26.529083106691658</v>
      </c>
      <c r="AI339" s="185">
        <f t="shared" si="90"/>
        <v>318</v>
      </c>
      <c r="AJ339" s="127">
        <f>locallinterp(MIN(AI339,CAP_Senior*12),'BBG rates'!$X$24:$X$65,'BBG rates'!$Y$24:$Y$65)</f>
        <v>67.918742488467984</v>
      </c>
      <c r="AK339" s="127">
        <f>locallinterp(MIN(AI339,CAP_CB*12),'BBG rates'!$AA$25:$AA$40,'BBG rates'!$AC$25:$AC$40)</f>
        <v>11</v>
      </c>
      <c r="AL339" s="144">
        <f t="shared" si="91"/>
        <v>20.676186223039558</v>
      </c>
      <c r="AM339" s="142">
        <f>(SUMPRODUCT(AL339:AL$381,G339:G$381)+SUMPRODUCT(AL339:AL$381,H339:H$381))/12</f>
        <v>0</v>
      </c>
    </row>
    <row r="340" spans="1:39" x14ac:dyDescent="0.2">
      <c r="A340" s="7">
        <v>319</v>
      </c>
      <c r="B340" s="7">
        <v>159.5</v>
      </c>
      <c r="C340" s="7">
        <v>79.75</v>
      </c>
      <c r="D340" s="12">
        <f t="shared" si="83"/>
        <v>26.583333333333332</v>
      </c>
      <c r="E340" s="29">
        <f t="shared" si="101"/>
        <v>0</v>
      </c>
      <c r="F340" s="2">
        <f t="shared" si="84"/>
        <v>0</v>
      </c>
      <c r="G340" s="2">
        <f t="shared" si="92"/>
        <v>0</v>
      </c>
      <c r="H340" s="2">
        <f t="shared" si="93"/>
        <v>0</v>
      </c>
      <c r="I340" s="2">
        <f t="shared" si="102"/>
        <v>0</v>
      </c>
      <c r="J340" s="2">
        <f t="shared" si="99"/>
        <v>0</v>
      </c>
      <c r="K340" s="2">
        <f t="shared" si="85"/>
        <v>0</v>
      </c>
      <c r="L340" s="2">
        <f t="shared" si="85"/>
        <v>0</v>
      </c>
      <c r="M340" s="2"/>
      <c r="N340" s="28">
        <f t="shared" si="100"/>
        <v>0</v>
      </c>
      <c r="O340" s="2">
        <f t="shared" si="94"/>
        <v>0</v>
      </c>
      <c r="P340" s="2">
        <f t="shared" si="95"/>
        <v>0</v>
      </c>
      <c r="R340">
        <f t="shared" si="96"/>
        <v>319</v>
      </c>
      <c r="S340" s="89">
        <f t="shared" si="86"/>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7"/>
        <v>0.11674417922273861</v>
      </c>
      <c r="Y340" s="66">
        <f t="shared" si="87"/>
        <v>0</v>
      </c>
      <c r="Z340" s="72">
        <f t="shared" si="88"/>
        <v>0</v>
      </c>
      <c r="AA340" s="79">
        <f t="shared" si="89"/>
        <v>0</v>
      </c>
      <c r="AB340" s="81">
        <f t="shared" si="98"/>
        <v>0</v>
      </c>
      <c r="AD340" s="95">
        <f>locallinterp(R340,'BBG rates'!$N$10:$N$369,'BBG rates'!$P$10:$P$369)</f>
        <v>26.609732264469091</v>
      </c>
      <c r="AI340" s="185">
        <f t="shared" si="90"/>
        <v>319</v>
      </c>
      <c r="AJ340" s="127">
        <f>locallinterp(MIN(AI340,CAP_Senior*12),'BBG rates'!$X$24:$X$65,'BBG rates'!$Y$24:$Y$65)</f>
        <v>67.918742488467984</v>
      </c>
      <c r="AK340" s="127">
        <f>locallinterp(MIN(AI340,CAP_CB*12),'BBG rates'!$AA$25:$AA$40,'BBG rates'!$AC$25:$AC$40)</f>
        <v>11</v>
      </c>
      <c r="AL340" s="144">
        <f t="shared" si="91"/>
        <v>20.676186223039558</v>
      </c>
      <c r="AM340" s="142">
        <f>(SUMPRODUCT(AL340:AL$381,G340:G$381)+SUMPRODUCT(AL340:AL$381,H340:H$381))/12</f>
        <v>0</v>
      </c>
    </row>
    <row r="341" spans="1:39" x14ac:dyDescent="0.2">
      <c r="A341" s="7">
        <v>320</v>
      </c>
      <c r="B341" s="7">
        <v>160</v>
      </c>
      <c r="C341" s="7">
        <v>80</v>
      </c>
      <c r="D341" s="12">
        <f t="shared" si="83"/>
        <v>26.666666666666668</v>
      </c>
      <c r="E341" s="29">
        <f t="shared" si="101"/>
        <v>0</v>
      </c>
      <c r="F341" s="2">
        <f t="shared" si="84"/>
        <v>0</v>
      </c>
      <c r="G341" s="2">
        <f t="shared" si="92"/>
        <v>0</v>
      </c>
      <c r="H341" s="2">
        <f t="shared" si="93"/>
        <v>0</v>
      </c>
      <c r="I341" s="2">
        <f t="shared" si="102"/>
        <v>0</v>
      </c>
      <c r="J341" s="2">
        <f t="shared" si="99"/>
        <v>0</v>
      </c>
      <c r="K341" s="2">
        <f t="shared" si="85"/>
        <v>0</v>
      </c>
      <c r="L341" s="2">
        <f t="shared" si="85"/>
        <v>0</v>
      </c>
      <c r="M341" s="2"/>
      <c r="N341" s="28">
        <f t="shared" si="100"/>
        <v>0</v>
      </c>
      <c r="O341" s="2">
        <f t="shared" si="94"/>
        <v>0</v>
      </c>
      <c r="P341" s="2">
        <f t="shared" si="95"/>
        <v>0</v>
      </c>
      <c r="R341">
        <f t="shared" si="96"/>
        <v>320</v>
      </c>
      <c r="S341" s="89">
        <f t="shared" si="86"/>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7"/>
        <v>0.11647113788599839</v>
      </c>
      <c r="Y341" s="66">
        <f t="shared" si="87"/>
        <v>0</v>
      </c>
      <c r="Z341" s="72">
        <f t="shared" si="88"/>
        <v>0</v>
      </c>
      <c r="AA341" s="79">
        <f t="shared" si="89"/>
        <v>0</v>
      </c>
      <c r="AB341" s="81">
        <f t="shared" si="98"/>
        <v>0</v>
      </c>
      <c r="AD341" s="95">
        <f>locallinterp(R341,'BBG rates'!$N$10:$N$369,'BBG rates'!$P$10:$P$369)</f>
        <v>26.690378808308552</v>
      </c>
      <c r="AI341" s="185">
        <f t="shared" si="90"/>
        <v>320</v>
      </c>
      <c r="AJ341" s="127">
        <f>locallinterp(MIN(AI341,CAP_Senior*12),'BBG rates'!$X$24:$X$65,'BBG rates'!$Y$24:$Y$65)</f>
        <v>67.918742488467984</v>
      </c>
      <c r="AK341" s="127">
        <f>locallinterp(MIN(AI341,CAP_CB*12),'BBG rates'!$AA$25:$AA$40,'BBG rates'!$AC$25:$AC$40)</f>
        <v>11</v>
      </c>
      <c r="AL341" s="144">
        <f t="shared" si="91"/>
        <v>20.676186223039558</v>
      </c>
      <c r="AM341" s="142">
        <f>(SUMPRODUCT(AL341:AL$381,G341:G$381)+SUMPRODUCT(AL341:AL$381,H341:H$381))/12</f>
        <v>0</v>
      </c>
    </row>
    <row r="342" spans="1:39" x14ac:dyDescent="0.2">
      <c r="A342" s="7">
        <v>321</v>
      </c>
      <c r="B342" s="7">
        <v>160.5</v>
      </c>
      <c r="C342" s="7">
        <v>80.25</v>
      </c>
      <c r="D342" s="12">
        <f t="shared" ref="D342:D381" si="103">A342/12</f>
        <v>26.75</v>
      </c>
      <c r="E342" s="29">
        <f t="shared" si="101"/>
        <v>0</v>
      </c>
      <c r="F342" s="2">
        <f t="shared" ref="F342:F381" si="104">IF($A342&lt;=$I$8,-IPMT($G$11,1,$I$8-$A342+1,$E341),0)</f>
        <v>0</v>
      </c>
      <c r="G342" s="2">
        <f t="shared" si="92"/>
        <v>0</v>
      </c>
      <c r="H342" s="2">
        <f t="shared" si="93"/>
        <v>0</v>
      </c>
      <c r="I342" s="2">
        <f t="shared" si="102"/>
        <v>0</v>
      </c>
      <c r="J342" s="2">
        <f t="shared" si="99"/>
        <v>0</v>
      </c>
      <c r="K342" s="2">
        <f t="shared" ref="K342:L381" si="105">I342/(1+$F$12)^IF($I$7=1,$A342,IF($I$7=2,$B342,IF($I$7=4,$C342,$D342)))</f>
        <v>0</v>
      </c>
      <c r="L342" s="2">
        <f t="shared" si="105"/>
        <v>0</v>
      </c>
      <c r="M342" s="2"/>
      <c r="N342" s="28">
        <f t="shared" si="100"/>
        <v>0</v>
      </c>
      <c r="O342" s="2">
        <f t="shared" si="94"/>
        <v>0</v>
      </c>
      <c r="P342" s="2">
        <f t="shared" si="95"/>
        <v>0</v>
      </c>
      <c r="R342">
        <f t="shared" si="96"/>
        <v>321</v>
      </c>
      <c r="S342" s="89">
        <f t="shared" ref="S342:S381" si="106">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7"/>
        <v>0.11619809586607133</v>
      </c>
      <c r="Y342" s="66">
        <f t="shared" ref="Y342:Y380" si="107">T342*X342%/12+Y343</f>
        <v>0</v>
      </c>
      <c r="Z342" s="72">
        <f t="shared" ref="Z342:Z381" si="108">IF(U342=0,0,Y342*1200/U342)</f>
        <v>0</v>
      </c>
      <c r="AA342" s="79">
        <f t="shared" ref="AA342:AA381" si="109">T342*$AA$17%/12+AA343</f>
        <v>0</v>
      </c>
      <c r="AB342" s="81">
        <f t="shared" si="98"/>
        <v>0</v>
      </c>
      <c r="AD342" s="95">
        <f>locallinterp(R342,'BBG rates'!$N$10:$N$369,'BBG rates'!$P$10:$P$369)</f>
        <v>26.771022952080457</v>
      </c>
      <c r="AI342" s="185">
        <f t="shared" ref="AI342:AI381" si="110">A342</f>
        <v>321</v>
      </c>
      <c r="AJ342" s="127">
        <f>locallinterp(MIN(AI342,CAP_Senior*12),'BBG rates'!$X$24:$X$65,'BBG rates'!$Y$24:$Y$65)</f>
        <v>67.918742488467984</v>
      </c>
      <c r="AK342" s="127">
        <f>locallinterp(MIN(AI342,CAP_CB*12),'BBG rates'!$AA$25:$AA$40,'BBG rates'!$AC$25:$AC$40)</f>
        <v>11</v>
      </c>
      <c r="AL342" s="144">
        <f t="shared" ref="AL342:AL381" si="111">SUMPRODUCT(AJ342:AK342,$AJ$19:$AK$19)</f>
        <v>20.676186223039558</v>
      </c>
      <c r="AM342" s="142">
        <f>(SUMPRODUCT(AL342:AL$381,G342:G$381)+SUMPRODUCT(AL342:AL$381,H342:H$381))/12</f>
        <v>0</v>
      </c>
    </row>
    <row r="343" spans="1:39" x14ac:dyDescent="0.2">
      <c r="A343" s="7">
        <v>322</v>
      </c>
      <c r="B343" s="7">
        <v>161</v>
      </c>
      <c r="C343" s="7">
        <v>80.5</v>
      </c>
      <c r="D343" s="12">
        <f t="shared" si="103"/>
        <v>26.833333333333332</v>
      </c>
      <c r="E343" s="29">
        <f t="shared" si="101"/>
        <v>0</v>
      </c>
      <c r="F343" s="2">
        <f t="shared" si="104"/>
        <v>0</v>
      </c>
      <c r="G343" s="2">
        <f t="shared" ref="G343:G381" si="112">IF($A343&lt;=$I$8,-PPMT($G$11,1,$I$8-$A343+1,$E342),0)</f>
        <v>0</v>
      </c>
      <c r="H343" s="2">
        <f t="shared" ref="H343:H381" si="113">IF($A343&lt;=$I$8,(E342-G343)*$G$13,0)</f>
        <v>0</v>
      </c>
      <c r="I343" s="2">
        <f t="shared" si="102"/>
        <v>0</v>
      </c>
      <c r="J343" s="2">
        <f t="shared" si="99"/>
        <v>0</v>
      </c>
      <c r="K343" s="2">
        <f t="shared" si="105"/>
        <v>0</v>
      </c>
      <c r="L343" s="2">
        <f t="shared" si="105"/>
        <v>0</v>
      </c>
      <c r="M343" s="2"/>
      <c r="N343" s="28">
        <f t="shared" si="100"/>
        <v>0</v>
      </c>
      <c r="O343" s="2">
        <f t="shared" ref="O343:O381" si="114">IF($A343&lt;=$I$8,-IPMT($G$11,1,$I$8-$A343+1,$N342),0)</f>
        <v>0</v>
      </c>
      <c r="P343" s="2">
        <f t="shared" ref="P343:P381" si="115">IF($A343&lt;=$I$8,-PPMT($G$11,1,$I$8-$A343+1,$N342),0)</f>
        <v>0</v>
      </c>
      <c r="R343">
        <f t="shared" ref="R343:R381" si="116">ROUND(D343*12,1)</f>
        <v>322</v>
      </c>
      <c r="S343" s="89">
        <f t="shared" si="106"/>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7">((1+W343%)^(1/12)-1)*1200</f>
        <v>0.11592505316269097</v>
      </c>
      <c r="Y343" s="66">
        <f t="shared" si="107"/>
        <v>0</v>
      </c>
      <c r="Z343" s="72">
        <f t="shared" si="108"/>
        <v>0</v>
      </c>
      <c r="AA343" s="79">
        <f t="shared" si="109"/>
        <v>0</v>
      </c>
      <c r="AB343" s="81">
        <f t="shared" ref="AB343:AB381" si="118">IF(U343=0,0,AA343*1200/U343)</f>
        <v>0</v>
      </c>
      <c r="AD343" s="95">
        <f>locallinterp(R343,'BBG rates'!$N$10:$N$369,'BBG rates'!$P$10:$P$369)</f>
        <v>26.851664914125362</v>
      </c>
      <c r="AI343" s="185">
        <f t="shared" si="110"/>
        <v>322</v>
      </c>
      <c r="AJ343" s="127">
        <f>locallinterp(MIN(AI343,CAP_Senior*12),'BBG rates'!$X$24:$X$65,'BBG rates'!$Y$24:$Y$65)</f>
        <v>67.918742488467984</v>
      </c>
      <c r="AK343" s="127">
        <f>locallinterp(MIN(AI343,CAP_CB*12),'BBG rates'!$AA$25:$AA$40,'BBG rates'!$AC$25:$AC$40)</f>
        <v>11</v>
      </c>
      <c r="AL343" s="144">
        <f t="shared" si="111"/>
        <v>20.676186223039558</v>
      </c>
      <c r="AM343" s="142">
        <f>(SUMPRODUCT(AL343:AL$381,G343:G$381)+SUMPRODUCT(AL343:AL$381,H343:H$381))/12</f>
        <v>0</v>
      </c>
    </row>
    <row r="344" spans="1:39" x14ac:dyDescent="0.2">
      <c r="A344" s="7">
        <v>323</v>
      </c>
      <c r="B344" s="7">
        <v>161.5</v>
      </c>
      <c r="C344" s="7">
        <v>80.75</v>
      </c>
      <c r="D344" s="12">
        <f t="shared" si="103"/>
        <v>26.916666666666668</v>
      </c>
      <c r="E344" s="29">
        <f t="shared" si="101"/>
        <v>0</v>
      </c>
      <c r="F344" s="2">
        <f t="shared" si="104"/>
        <v>0</v>
      </c>
      <c r="G344" s="2">
        <f t="shared" si="112"/>
        <v>0</v>
      </c>
      <c r="H344" s="2">
        <f t="shared" si="113"/>
        <v>0</v>
      </c>
      <c r="I344" s="2">
        <f t="shared" si="102"/>
        <v>0</v>
      </c>
      <c r="J344" s="2">
        <f t="shared" ref="J344:J381" si="119">IF($I$7=1,I344*A344,IF($I$7=2,I344*B344,IF($I$7=4,I344*C344,I344*D344)))</f>
        <v>0</v>
      </c>
      <c r="K344" s="2">
        <f t="shared" si="105"/>
        <v>0</v>
      </c>
      <c r="L344" s="2">
        <f t="shared" si="105"/>
        <v>0</v>
      </c>
      <c r="M344" s="2"/>
      <c r="N344" s="28">
        <f t="shared" ref="N344:N381" si="120">IF($A344&lt;=$I$8,N343-P344,0)</f>
        <v>0</v>
      </c>
      <c r="O344" s="2">
        <f t="shared" si="114"/>
        <v>0</v>
      </c>
      <c r="P344" s="2">
        <f t="shared" si="115"/>
        <v>0</v>
      </c>
      <c r="R344">
        <f t="shared" si="116"/>
        <v>323</v>
      </c>
      <c r="S344" s="89">
        <f t="shared" si="106"/>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7"/>
        <v>0.11565200977612378</v>
      </c>
      <c r="Y344" s="66">
        <f t="shared" si="107"/>
        <v>0</v>
      </c>
      <c r="Z344" s="72">
        <f t="shared" si="108"/>
        <v>0</v>
      </c>
      <c r="AA344" s="79">
        <f t="shared" si="109"/>
        <v>0</v>
      </c>
      <c r="AB344" s="81">
        <f t="shared" si="118"/>
        <v>0</v>
      </c>
      <c r="AD344" s="95">
        <f>locallinterp(R344,'BBG rates'!$N$10:$N$369,'BBG rates'!$P$10:$P$369)</f>
        <v>26.932304902341833</v>
      </c>
      <c r="AI344" s="185">
        <f t="shared" si="110"/>
        <v>323</v>
      </c>
      <c r="AJ344" s="127">
        <f>locallinterp(MIN(AI344,CAP_Senior*12),'BBG rates'!$X$24:$X$65,'BBG rates'!$Y$24:$Y$65)</f>
        <v>67.918742488467984</v>
      </c>
      <c r="AK344" s="127">
        <f>locallinterp(MIN(AI344,CAP_CB*12),'BBG rates'!$AA$25:$AA$40,'BBG rates'!$AC$25:$AC$40)</f>
        <v>11</v>
      </c>
      <c r="AL344" s="144">
        <f t="shared" si="111"/>
        <v>20.676186223039558</v>
      </c>
      <c r="AM344" s="142">
        <f>(SUMPRODUCT(AL344:AL$381,G344:G$381)+SUMPRODUCT(AL344:AL$381,H344:H$381))/12</f>
        <v>0</v>
      </c>
    </row>
    <row r="345" spans="1:39" x14ac:dyDescent="0.2">
      <c r="A345" s="7">
        <v>324</v>
      </c>
      <c r="B345" s="7">
        <v>162</v>
      </c>
      <c r="C345" s="7">
        <v>81</v>
      </c>
      <c r="D345" s="12">
        <f t="shared" si="103"/>
        <v>27</v>
      </c>
      <c r="E345" s="29">
        <f t="shared" si="101"/>
        <v>0</v>
      </c>
      <c r="F345" s="2">
        <f t="shared" si="104"/>
        <v>0</v>
      </c>
      <c r="G345" s="2">
        <f t="shared" si="112"/>
        <v>0</v>
      </c>
      <c r="H345" s="2">
        <f t="shared" si="113"/>
        <v>0</v>
      </c>
      <c r="I345" s="2">
        <f t="shared" si="102"/>
        <v>0</v>
      </c>
      <c r="J345" s="2">
        <f t="shared" si="119"/>
        <v>0</v>
      </c>
      <c r="K345" s="2">
        <f t="shared" si="105"/>
        <v>0</v>
      </c>
      <c r="L345" s="2">
        <f t="shared" si="105"/>
        <v>0</v>
      </c>
      <c r="M345" s="2"/>
      <c r="N345" s="28">
        <f t="shared" si="120"/>
        <v>0</v>
      </c>
      <c r="O345" s="2">
        <f t="shared" si="114"/>
        <v>0</v>
      </c>
      <c r="P345" s="2">
        <f t="shared" si="115"/>
        <v>0</v>
      </c>
      <c r="R345">
        <f t="shared" si="116"/>
        <v>324</v>
      </c>
      <c r="S345" s="89">
        <f t="shared" si="106"/>
        <v>0</v>
      </c>
      <c r="T345" s="89">
        <f>IF(AND(S345=0,S344&gt;0),SUM($G345:$H$381),S345)</f>
        <v>0</v>
      </c>
      <c r="U345" s="82">
        <f>SUM(T345:T$381)</f>
        <v>0</v>
      </c>
      <c r="V345" s="68">
        <f>localspline(R345,'BBG rates'!$G$10:$G$27,'BBG rates'!$K$10:$K$27)</f>
        <v>0.96765860178725838</v>
      </c>
      <c r="W345" s="68">
        <f>locallinterp(R345,'BBG rates'!$G$10:$G$27,'BBG rates'!$J$10:$J$27)</f>
        <v>0.11544</v>
      </c>
      <c r="X345" s="56">
        <f t="shared" si="117"/>
        <v>0.11537896570610329</v>
      </c>
      <c r="Y345" s="66">
        <f t="shared" si="107"/>
        <v>0</v>
      </c>
      <c r="Z345" s="72">
        <f t="shared" si="108"/>
        <v>0</v>
      </c>
      <c r="AA345" s="79">
        <f t="shared" si="109"/>
        <v>0</v>
      </c>
      <c r="AB345" s="81">
        <f t="shared" si="118"/>
        <v>0</v>
      </c>
      <c r="AD345" s="95">
        <f>locallinterp(R345,'BBG rates'!$N$10:$N$369,'BBG rates'!$P$10:$P$369)</f>
        <v>27.012943119157438</v>
      </c>
      <c r="AI345" s="185">
        <f t="shared" si="110"/>
        <v>324</v>
      </c>
      <c r="AJ345" s="127">
        <f>locallinterp(MIN(AI345,CAP_Senior*12),'BBG rates'!$X$24:$X$65,'BBG rates'!$Y$24:$Y$65)</f>
        <v>67.918742488467984</v>
      </c>
      <c r="AK345" s="127">
        <f>locallinterp(MIN(AI345,CAP_CB*12),'BBG rates'!$AA$25:$AA$40,'BBG rates'!$AC$25:$AC$40)</f>
        <v>11</v>
      </c>
      <c r="AL345" s="144">
        <f t="shared" si="111"/>
        <v>20.676186223039558</v>
      </c>
      <c r="AM345" s="142">
        <f>(SUMPRODUCT(AL345:AL$381,G345:G$381)+SUMPRODUCT(AL345:AL$381,H345:H$381))/12</f>
        <v>0</v>
      </c>
    </row>
    <row r="346" spans="1:39" x14ac:dyDescent="0.2">
      <c r="A346" s="7">
        <v>325</v>
      </c>
      <c r="B346" s="7">
        <v>162.5</v>
      </c>
      <c r="C346" s="7">
        <v>81.25</v>
      </c>
      <c r="D346" s="12">
        <f t="shared" si="103"/>
        <v>27.083333333333332</v>
      </c>
      <c r="E346" s="29">
        <f t="shared" si="101"/>
        <v>0</v>
      </c>
      <c r="F346" s="2">
        <f t="shared" si="104"/>
        <v>0</v>
      </c>
      <c r="G346" s="2">
        <f t="shared" si="112"/>
        <v>0</v>
      </c>
      <c r="H346" s="2">
        <f t="shared" si="113"/>
        <v>0</v>
      </c>
      <c r="I346" s="2">
        <f t="shared" si="102"/>
        <v>0</v>
      </c>
      <c r="J346" s="2">
        <f t="shared" si="119"/>
        <v>0</v>
      </c>
      <c r="K346" s="2">
        <f t="shared" si="105"/>
        <v>0</v>
      </c>
      <c r="L346" s="2">
        <f t="shared" si="105"/>
        <v>0</v>
      </c>
      <c r="M346" s="2"/>
      <c r="N346" s="28">
        <f t="shared" si="120"/>
        <v>0</v>
      </c>
      <c r="O346" s="2">
        <f t="shared" si="114"/>
        <v>0</v>
      </c>
      <c r="P346" s="2">
        <f t="shared" si="115"/>
        <v>0</v>
      </c>
      <c r="R346">
        <f t="shared" si="116"/>
        <v>325</v>
      </c>
      <c r="S346" s="89">
        <f t="shared" si="106"/>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7"/>
        <v>0.11510592095289596</v>
      </c>
      <c r="Y346" s="66">
        <f t="shared" si="107"/>
        <v>0</v>
      </c>
      <c r="Z346" s="72">
        <f t="shared" si="108"/>
        <v>0</v>
      </c>
      <c r="AA346" s="79">
        <f t="shared" si="109"/>
        <v>0</v>
      </c>
      <c r="AB346" s="81">
        <f t="shared" si="118"/>
        <v>0</v>
      </c>
      <c r="AD346" s="95">
        <f>locallinterp(R346,'BBG rates'!$N$10:$N$369,'BBG rates'!$P$10:$P$369)</f>
        <v>27.093579756561429</v>
      </c>
      <c r="AI346" s="185">
        <f t="shared" si="110"/>
        <v>325</v>
      </c>
      <c r="AJ346" s="127">
        <f>locallinterp(MIN(AI346,CAP_Senior*12),'BBG rates'!$X$24:$X$65,'BBG rates'!$Y$24:$Y$65)</f>
        <v>67.918742488467984</v>
      </c>
      <c r="AK346" s="127">
        <f>locallinterp(MIN(AI346,CAP_CB*12),'BBG rates'!$AA$25:$AA$40,'BBG rates'!$AC$25:$AC$40)</f>
        <v>11</v>
      </c>
      <c r="AL346" s="144">
        <f t="shared" si="111"/>
        <v>20.676186223039558</v>
      </c>
      <c r="AM346" s="142">
        <f>(SUMPRODUCT(AL346:AL$381,G346:G$381)+SUMPRODUCT(AL346:AL$381,H346:H$381))/12</f>
        <v>0</v>
      </c>
    </row>
    <row r="347" spans="1:39" x14ac:dyDescent="0.2">
      <c r="A347" s="7">
        <v>326</v>
      </c>
      <c r="B347" s="7">
        <v>163</v>
      </c>
      <c r="C347" s="7">
        <v>81.5</v>
      </c>
      <c r="D347" s="12">
        <f t="shared" si="103"/>
        <v>27.166666666666668</v>
      </c>
      <c r="E347" s="29">
        <f t="shared" si="101"/>
        <v>0</v>
      </c>
      <c r="F347" s="2">
        <f t="shared" si="104"/>
        <v>0</v>
      </c>
      <c r="G347" s="2">
        <f t="shared" si="112"/>
        <v>0</v>
      </c>
      <c r="H347" s="2">
        <f t="shared" si="113"/>
        <v>0</v>
      </c>
      <c r="I347" s="2">
        <f t="shared" si="102"/>
        <v>0</v>
      </c>
      <c r="J347" s="2">
        <f t="shared" si="119"/>
        <v>0</v>
      </c>
      <c r="K347" s="2">
        <f t="shared" si="105"/>
        <v>0</v>
      </c>
      <c r="L347" s="2">
        <f t="shared" si="105"/>
        <v>0</v>
      </c>
      <c r="M347" s="2"/>
      <c r="N347" s="28">
        <f t="shared" si="120"/>
        <v>0</v>
      </c>
      <c r="O347" s="2">
        <f t="shared" si="114"/>
        <v>0</v>
      </c>
      <c r="P347" s="2">
        <f t="shared" si="115"/>
        <v>0</v>
      </c>
      <c r="R347">
        <f t="shared" si="116"/>
        <v>326</v>
      </c>
      <c r="S347" s="89">
        <f t="shared" si="106"/>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7"/>
        <v>0.11483287551623533</v>
      </c>
      <c r="Y347" s="66">
        <f t="shared" si="107"/>
        <v>0</v>
      </c>
      <c r="Z347" s="72">
        <f t="shared" si="108"/>
        <v>0</v>
      </c>
      <c r="AA347" s="79">
        <f t="shared" si="109"/>
        <v>0</v>
      </c>
      <c r="AB347" s="81">
        <f t="shared" si="118"/>
        <v>0</v>
      </c>
      <c r="AD347" s="95">
        <f>locallinterp(R347,'BBG rates'!$N$10:$N$369,'BBG rates'!$P$10:$P$369)</f>
        <v>27.174215006040271</v>
      </c>
      <c r="AI347" s="185">
        <f t="shared" si="110"/>
        <v>326</v>
      </c>
      <c r="AJ347" s="127">
        <f>locallinterp(MIN(AI347,CAP_Senior*12),'BBG rates'!$X$24:$X$65,'BBG rates'!$Y$24:$Y$65)</f>
        <v>67.918742488467984</v>
      </c>
      <c r="AK347" s="127">
        <f>locallinterp(MIN(AI347,CAP_CB*12),'BBG rates'!$AA$25:$AA$40,'BBG rates'!$AC$25:$AC$40)</f>
        <v>11</v>
      </c>
      <c r="AL347" s="144">
        <f t="shared" si="111"/>
        <v>20.676186223039558</v>
      </c>
      <c r="AM347" s="142">
        <f>(SUMPRODUCT(AL347:AL$381,G347:G$381)+SUMPRODUCT(AL347:AL$381,H347:H$381))/12</f>
        <v>0</v>
      </c>
    </row>
    <row r="348" spans="1:39" x14ac:dyDescent="0.2">
      <c r="A348" s="7">
        <v>327</v>
      </c>
      <c r="B348" s="7">
        <v>163.5</v>
      </c>
      <c r="C348" s="7">
        <v>81.75</v>
      </c>
      <c r="D348" s="12">
        <f t="shared" si="103"/>
        <v>27.25</v>
      </c>
      <c r="E348" s="29">
        <f t="shared" si="101"/>
        <v>0</v>
      </c>
      <c r="F348" s="2">
        <f t="shared" si="104"/>
        <v>0</v>
      </c>
      <c r="G348" s="2">
        <f t="shared" si="112"/>
        <v>0</v>
      </c>
      <c r="H348" s="2">
        <f t="shared" si="113"/>
        <v>0</v>
      </c>
      <c r="I348" s="2">
        <f t="shared" si="102"/>
        <v>0</v>
      </c>
      <c r="J348" s="2">
        <f t="shared" si="119"/>
        <v>0</v>
      </c>
      <c r="K348" s="2">
        <f t="shared" si="105"/>
        <v>0</v>
      </c>
      <c r="L348" s="2">
        <f t="shared" si="105"/>
        <v>0</v>
      </c>
      <c r="M348" s="2"/>
      <c r="N348" s="28">
        <f t="shared" si="120"/>
        <v>0</v>
      </c>
      <c r="O348" s="2">
        <f t="shared" si="114"/>
        <v>0</v>
      </c>
      <c r="P348" s="2">
        <f t="shared" si="115"/>
        <v>0</v>
      </c>
      <c r="R348">
        <f t="shared" si="116"/>
        <v>327</v>
      </c>
      <c r="S348" s="89">
        <f t="shared" si="106"/>
        <v>0</v>
      </c>
      <c r="T348" s="89">
        <f>IF(AND(S348=0,S347&gt;0),SUM($G348:$H$381),S348)</f>
        <v>0</v>
      </c>
      <c r="U348" s="82">
        <f>SUM(T348:T$381)</f>
        <v>0</v>
      </c>
      <c r="V348" s="68">
        <f>localspline(R348,'BBG rates'!$G$10:$G$27,'BBG rates'!$K$10:$K$27)</f>
        <v>0.96760863042313483</v>
      </c>
      <c r="W348" s="68">
        <f>locallinterp(R348,'BBG rates'!$G$10:$G$27,'BBG rates'!$J$10:$J$27)</f>
        <v>0.11462</v>
      </c>
      <c r="X348" s="56">
        <f t="shared" si="117"/>
        <v>0.11455982939612142</v>
      </c>
      <c r="Y348" s="66">
        <f t="shared" si="107"/>
        <v>0</v>
      </c>
      <c r="Z348" s="72">
        <f t="shared" si="108"/>
        <v>0</v>
      </c>
      <c r="AA348" s="79">
        <f t="shared" si="109"/>
        <v>0</v>
      </c>
      <c r="AB348" s="81">
        <f t="shared" si="118"/>
        <v>0</v>
      </c>
      <c r="AD348" s="95">
        <f>locallinterp(R348,'BBG rates'!$N$10:$N$369,'BBG rates'!$P$10:$P$369)</f>
        <v>27.25484905857553</v>
      </c>
      <c r="AI348" s="185">
        <f t="shared" si="110"/>
        <v>327</v>
      </c>
      <c r="AJ348" s="127">
        <f>locallinterp(MIN(AI348,CAP_Senior*12),'BBG rates'!$X$24:$X$65,'BBG rates'!$Y$24:$Y$65)</f>
        <v>67.918742488467984</v>
      </c>
      <c r="AK348" s="127">
        <f>locallinterp(MIN(AI348,CAP_CB*12),'BBG rates'!$AA$25:$AA$40,'BBG rates'!$AC$25:$AC$40)</f>
        <v>11</v>
      </c>
      <c r="AL348" s="144">
        <f t="shared" si="111"/>
        <v>20.676186223039558</v>
      </c>
      <c r="AM348" s="142">
        <f>(SUMPRODUCT(AL348:AL$381,G348:G$381)+SUMPRODUCT(AL348:AL$381,H348:H$381))/12</f>
        <v>0</v>
      </c>
    </row>
    <row r="349" spans="1:39" x14ac:dyDescent="0.2">
      <c r="A349" s="7">
        <v>328</v>
      </c>
      <c r="B349" s="7">
        <v>164</v>
      </c>
      <c r="C349" s="7">
        <v>82</v>
      </c>
      <c r="D349" s="12">
        <f t="shared" si="103"/>
        <v>27.333333333333332</v>
      </c>
      <c r="E349" s="29">
        <f t="shared" si="101"/>
        <v>0</v>
      </c>
      <c r="F349" s="2">
        <f t="shared" si="104"/>
        <v>0</v>
      </c>
      <c r="G349" s="2">
        <f t="shared" si="112"/>
        <v>0</v>
      </c>
      <c r="H349" s="2">
        <f t="shared" si="113"/>
        <v>0</v>
      </c>
      <c r="I349" s="2">
        <f t="shared" si="102"/>
        <v>0</v>
      </c>
      <c r="J349" s="2">
        <f t="shared" si="119"/>
        <v>0</v>
      </c>
      <c r="K349" s="2">
        <f t="shared" si="105"/>
        <v>0</v>
      </c>
      <c r="L349" s="2">
        <f t="shared" si="105"/>
        <v>0</v>
      </c>
      <c r="M349" s="2"/>
      <c r="N349" s="28">
        <f t="shared" si="120"/>
        <v>0</v>
      </c>
      <c r="O349" s="2">
        <f t="shared" si="114"/>
        <v>0</v>
      </c>
      <c r="P349" s="2">
        <f t="shared" si="115"/>
        <v>0</v>
      </c>
      <c r="R349">
        <f t="shared" si="116"/>
        <v>328</v>
      </c>
      <c r="S349" s="89">
        <f t="shared" si="106"/>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7"/>
        <v>0.11428678259282066</v>
      </c>
      <c r="Y349" s="66">
        <f t="shared" si="107"/>
        <v>0</v>
      </c>
      <c r="Z349" s="72">
        <f t="shared" si="108"/>
        <v>0</v>
      </c>
      <c r="AA349" s="79">
        <f t="shared" si="109"/>
        <v>0</v>
      </c>
      <c r="AB349" s="81">
        <f t="shared" si="118"/>
        <v>0</v>
      </c>
      <c r="AD349" s="95">
        <f>locallinterp(R349,'BBG rates'!$N$10:$N$369,'BBG rates'!$P$10:$P$369)</f>
        <v>27.335482094710713</v>
      </c>
      <c r="AI349" s="185">
        <f t="shared" si="110"/>
        <v>328</v>
      </c>
      <c r="AJ349" s="127">
        <f>locallinterp(MIN(AI349,CAP_Senior*12),'BBG rates'!$X$24:$X$65,'BBG rates'!$Y$24:$Y$65)</f>
        <v>67.918742488467984</v>
      </c>
      <c r="AK349" s="127">
        <f>locallinterp(MIN(AI349,CAP_CB*12),'BBG rates'!$AA$25:$AA$40,'BBG rates'!$AC$25:$AC$40)</f>
        <v>11</v>
      </c>
      <c r="AL349" s="144">
        <f t="shared" si="111"/>
        <v>20.676186223039558</v>
      </c>
      <c r="AM349" s="142">
        <f>(SUMPRODUCT(AL349:AL$381,G349:G$381)+SUMPRODUCT(AL349:AL$381,H349:H$381))/12</f>
        <v>0</v>
      </c>
    </row>
    <row r="350" spans="1:39" x14ac:dyDescent="0.2">
      <c r="A350" s="7">
        <v>329</v>
      </c>
      <c r="B350" s="7">
        <v>164.5</v>
      </c>
      <c r="C350" s="7">
        <v>82.25</v>
      </c>
      <c r="D350" s="12">
        <f t="shared" si="103"/>
        <v>27.416666666666668</v>
      </c>
      <c r="E350" s="29">
        <f t="shared" si="101"/>
        <v>0</v>
      </c>
      <c r="F350" s="2">
        <f t="shared" si="104"/>
        <v>0</v>
      </c>
      <c r="G350" s="2">
        <f t="shared" si="112"/>
        <v>0</v>
      </c>
      <c r="H350" s="2">
        <f t="shared" si="113"/>
        <v>0</v>
      </c>
      <c r="I350" s="2">
        <f t="shared" si="102"/>
        <v>0</v>
      </c>
      <c r="J350" s="2">
        <f t="shared" si="119"/>
        <v>0</v>
      </c>
      <c r="K350" s="2">
        <f t="shared" si="105"/>
        <v>0</v>
      </c>
      <c r="L350" s="2">
        <f t="shared" si="105"/>
        <v>0</v>
      </c>
      <c r="M350" s="2"/>
      <c r="N350" s="28">
        <f t="shared" si="120"/>
        <v>0</v>
      </c>
      <c r="O350" s="2">
        <f t="shared" si="114"/>
        <v>0</v>
      </c>
      <c r="P350" s="2">
        <f t="shared" si="115"/>
        <v>0</v>
      </c>
      <c r="R350">
        <f t="shared" si="116"/>
        <v>329</v>
      </c>
      <c r="S350" s="89">
        <f t="shared" si="106"/>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7"/>
        <v>0.1140137351060666</v>
      </c>
      <c r="Y350" s="66">
        <f t="shared" si="107"/>
        <v>0</v>
      </c>
      <c r="Z350" s="72">
        <f t="shared" si="108"/>
        <v>0</v>
      </c>
      <c r="AA350" s="79">
        <f t="shared" si="109"/>
        <v>0</v>
      </c>
      <c r="AB350" s="81">
        <f t="shared" si="118"/>
        <v>0</v>
      </c>
      <c r="AD350" s="95">
        <f>locallinterp(R350,'BBG rates'!$N$10:$N$369,'BBG rates'!$P$10:$P$369)</f>
        <v>27.416114284553597</v>
      </c>
      <c r="AI350" s="185">
        <f t="shared" si="110"/>
        <v>329</v>
      </c>
      <c r="AJ350" s="127">
        <f>locallinterp(MIN(AI350,CAP_Senior*12),'BBG rates'!$X$24:$X$65,'BBG rates'!$Y$24:$Y$65)</f>
        <v>67.918742488467984</v>
      </c>
      <c r="AK350" s="127">
        <f>locallinterp(MIN(AI350,CAP_CB*12),'BBG rates'!$AA$25:$AA$40,'BBG rates'!$AC$25:$AC$40)</f>
        <v>11</v>
      </c>
      <c r="AL350" s="144">
        <f t="shared" si="111"/>
        <v>20.676186223039558</v>
      </c>
      <c r="AM350" s="142">
        <f>(SUMPRODUCT(AL350:AL$381,G350:G$381)+SUMPRODUCT(AL350:AL$381,H350:H$381))/12</f>
        <v>0</v>
      </c>
    </row>
    <row r="351" spans="1:39" x14ac:dyDescent="0.2">
      <c r="A351" s="7">
        <v>330</v>
      </c>
      <c r="B351" s="7">
        <v>165</v>
      </c>
      <c r="C351" s="7">
        <v>82.5</v>
      </c>
      <c r="D351" s="12">
        <f t="shared" si="103"/>
        <v>27.5</v>
      </c>
      <c r="E351" s="29">
        <f t="shared" si="101"/>
        <v>0</v>
      </c>
      <c r="F351" s="2">
        <f t="shared" si="104"/>
        <v>0</v>
      </c>
      <c r="G351" s="2">
        <f t="shared" si="112"/>
        <v>0</v>
      </c>
      <c r="H351" s="2">
        <f t="shared" si="113"/>
        <v>0</v>
      </c>
      <c r="I351" s="2">
        <f t="shared" si="102"/>
        <v>0</v>
      </c>
      <c r="J351" s="2">
        <f t="shared" si="119"/>
        <v>0</v>
      </c>
      <c r="K351" s="2">
        <f t="shared" si="105"/>
        <v>0</v>
      </c>
      <c r="L351" s="2">
        <f t="shared" si="105"/>
        <v>0</v>
      </c>
      <c r="M351" s="2"/>
      <c r="N351" s="28">
        <f t="shared" si="120"/>
        <v>0</v>
      </c>
      <c r="O351" s="2">
        <f t="shared" si="114"/>
        <v>0</v>
      </c>
      <c r="P351" s="2">
        <f t="shared" si="115"/>
        <v>0</v>
      </c>
      <c r="R351">
        <f t="shared" si="116"/>
        <v>330</v>
      </c>
      <c r="S351" s="89">
        <f t="shared" si="106"/>
        <v>0</v>
      </c>
      <c r="T351" s="89">
        <f>IF(AND(S351=0,S350&gt;0),SUM($G351:$H$381),S351)</f>
        <v>0</v>
      </c>
      <c r="U351" s="82">
        <f>SUM(T351:T$381)</f>
        <v>0</v>
      </c>
      <c r="V351" s="68">
        <f>localspline(R351,'BBG rates'!$G$10:$G$27,'BBG rates'!$K$10:$K$27)</f>
        <v>0.96757821740857253</v>
      </c>
      <c r="W351" s="68">
        <f>locallinterp(R351,'BBG rates'!$G$10:$G$27,'BBG rates'!$J$10:$J$27)</f>
        <v>0.1138</v>
      </c>
      <c r="X351" s="56">
        <f t="shared" si="117"/>
        <v>0.11374068693612571</v>
      </c>
      <c r="Y351" s="66">
        <f t="shared" si="107"/>
        <v>0</v>
      </c>
      <c r="Z351" s="72">
        <f t="shared" si="108"/>
        <v>0</v>
      </c>
      <c r="AA351" s="79">
        <f t="shared" si="109"/>
        <v>0</v>
      </c>
      <c r="AB351" s="81">
        <f t="shared" si="118"/>
        <v>0</v>
      </c>
      <c r="AD351" s="95">
        <f>locallinterp(R351,'BBG rates'!$N$10:$N$369,'BBG rates'!$P$10:$P$369)</f>
        <v>27.496745802670979</v>
      </c>
      <c r="AI351" s="185">
        <f t="shared" si="110"/>
        <v>330</v>
      </c>
      <c r="AJ351" s="127">
        <f>locallinterp(MIN(AI351,CAP_Senior*12),'BBG rates'!$X$24:$X$65,'BBG rates'!$Y$24:$Y$65)</f>
        <v>67.918742488467984</v>
      </c>
      <c r="AK351" s="127">
        <f>locallinterp(MIN(AI351,CAP_CB*12),'BBG rates'!$AA$25:$AA$40,'BBG rates'!$AC$25:$AC$40)</f>
        <v>11</v>
      </c>
      <c r="AL351" s="144">
        <f t="shared" si="111"/>
        <v>20.676186223039558</v>
      </c>
      <c r="AM351" s="142">
        <f>(SUMPRODUCT(AL351:AL$381,G351:G$381)+SUMPRODUCT(AL351:AL$381,H351:H$381))/12</f>
        <v>0</v>
      </c>
    </row>
    <row r="352" spans="1:39" x14ac:dyDescent="0.2">
      <c r="A352" s="7">
        <v>331</v>
      </c>
      <c r="B352" s="7">
        <v>165.5</v>
      </c>
      <c r="C352" s="7">
        <v>82.75</v>
      </c>
      <c r="D352" s="12">
        <f t="shared" si="103"/>
        <v>27.583333333333332</v>
      </c>
      <c r="E352" s="29">
        <f t="shared" si="101"/>
        <v>0</v>
      </c>
      <c r="F352" s="2">
        <f t="shared" si="104"/>
        <v>0</v>
      </c>
      <c r="G352" s="2">
        <f t="shared" si="112"/>
        <v>0</v>
      </c>
      <c r="H352" s="2">
        <f t="shared" si="113"/>
        <v>0</v>
      </c>
      <c r="I352" s="2">
        <f t="shared" si="102"/>
        <v>0</v>
      </c>
      <c r="J352" s="2">
        <f t="shared" si="119"/>
        <v>0</v>
      </c>
      <c r="K352" s="2">
        <f t="shared" si="105"/>
        <v>0</v>
      </c>
      <c r="L352" s="2">
        <f t="shared" si="105"/>
        <v>0</v>
      </c>
      <c r="M352" s="2"/>
      <c r="N352" s="28">
        <f t="shared" si="120"/>
        <v>0</v>
      </c>
      <c r="O352" s="2">
        <f t="shared" si="114"/>
        <v>0</v>
      </c>
      <c r="P352" s="2">
        <f t="shared" si="115"/>
        <v>0</v>
      </c>
      <c r="R352">
        <f t="shared" si="116"/>
        <v>331</v>
      </c>
      <c r="S352" s="89">
        <f t="shared" si="106"/>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7"/>
        <v>0.11346763808273153</v>
      </c>
      <c r="Y352" s="66">
        <f t="shared" si="107"/>
        <v>0</v>
      </c>
      <c r="Z352" s="72">
        <f t="shared" si="108"/>
        <v>0</v>
      </c>
      <c r="AA352" s="79">
        <f t="shared" si="109"/>
        <v>0</v>
      </c>
      <c r="AB352" s="81">
        <f t="shared" si="118"/>
        <v>0</v>
      </c>
      <c r="AD352" s="95">
        <f>locallinterp(R352,'BBG rates'!$N$10:$N$369,'BBG rates'!$P$10:$P$369)</f>
        <v>27.577376810711542</v>
      </c>
      <c r="AI352" s="185">
        <f t="shared" si="110"/>
        <v>331</v>
      </c>
      <c r="AJ352" s="127">
        <f>locallinterp(MIN(AI352,CAP_Senior*12),'BBG rates'!$X$24:$X$65,'BBG rates'!$Y$24:$Y$65)</f>
        <v>67.918742488467984</v>
      </c>
      <c r="AK352" s="127">
        <f>locallinterp(MIN(AI352,CAP_CB*12),'BBG rates'!$AA$25:$AA$40,'BBG rates'!$AC$25:$AC$40)</f>
        <v>11</v>
      </c>
      <c r="AL352" s="144">
        <f t="shared" si="111"/>
        <v>20.676186223039558</v>
      </c>
      <c r="AM352" s="142">
        <f>(SUMPRODUCT(AL352:AL$381,G352:G$381)+SUMPRODUCT(AL352:AL$381,H352:H$381))/12</f>
        <v>0</v>
      </c>
    </row>
    <row r="353" spans="1:39" x14ac:dyDescent="0.2">
      <c r="A353" s="7">
        <v>332</v>
      </c>
      <c r="B353" s="7">
        <v>166</v>
      </c>
      <c r="C353" s="7">
        <v>83</v>
      </c>
      <c r="D353" s="12">
        <f t="shared" si="103"/>
        <v>27.666666666666668</v>
      </c>
      <c r="E353" s="29">
        <f t="shared" si="101"/>
        <v>0</v>
      </c>
      <c r="F353" s="2">
        <f t="shared" si="104"/>
        <v>0</v>
      </c>
      <c r="G353" s="2">
        <f t="shared" si="112"/>
        <v>0</v>
      </c>
      <c r="H353" s="2">
        <f t="shared" si="113"/>
        <v>0</v>
      </c>
      <c r="I353" s="2">
        <f t="shared" si="102"/>
        <v>0</v>
      </c>
      <c r="J353" s="2">
        <f t="shared" si="119"/>
        <v>0</v>
      </c>
      <c r="K353" s="2">
        <f t="shared" si="105"/>
        <v>0</v>
      </c>
      <c r="L353" s="2">
        <f t="shared" si="105"/>
        <v>0</v>
      </c>
      <c r="M353" s="2"/>
      <c r="N353" s="28">
        <f t="shared" si="120"/>
        <v>0</v>
      </c>
      <c r="O353" s="2">
        <f t="shared" si="114"/>
        <v>0</v>
      </c>
      <c r="P353" s="2">
        <f t="shared" si="115"/>
        <v>0</v>
      </c>
      <c r="R353">
        <f t="shared" si="116"/>
        <v>332</v>
      </c>
      <c r="S353" s="89">
        <f t="shared" si="106"/>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7"/>
        <v>0.11319458854588405</v>
      </c>
      <c r="Y353" s="66">
        <f t="shared" si="107"/>
        <v>0</v>
      </c>
      <c r="Z353" s="72">
        <f t="shared" si="108"/>
        <v>0</v>
      </c>
      <c r="AA353" s="79">
        <f t="shared" si="109"/>
        <v>0</v>
      </c>
      <c r="AB353" s="81">
        <f t="shared" si="118"/>
        <v>0</v>
      </c>
      <c r="AD353" s="95">
        <f>locallinterp(R353,'BBG rates'!$N$10:$N$369,'BBG rates'!$P$10:$P$369)</f>
        <v>27.658007469816777</v>
      </c>
      <c r="AI353" s="185">
        <f t="shared" si="110"/>
        <v>332</v>
      </c>
      <c r="AJ353" s="127">
        <f>locallinterp(MIN(AI353,CAP_Senior*12),'BBG rates'!$X$24:$X$65,'BBG rates'!$Y$24:$Y$65)</f>
        <v>67.918742488467984</v>
      </c>
      <c r="AK353" s="127">
        <f>locallinterp(MIN(AI353,CAP_CB*12),'BBG rates'!$AA$25:$AA$40,'BBG rates'!$AC$25:$AC$40)</f>
        <v>11</v>
      </c>
      <c r="AL353" s="144">
        <f t="shared" si="111"/>
        <v>20.676186223039558</v>
      </c>
      <c r="AM353" s="142">
        <f>(SUMPRODUCT(AL353:AL$381,G353:G$381)+SUMPRODUCT(AL353:AL$381,H353:H$381))/12</f>
        <v>0</v>
      </c>
    </row>
    <row r="354" spans="1:39" x14ac:dyDescent="0.2">
      <c r="A354" s="7">
        <v>333</v>
      </c>
      <c r="B354" s="7">
        <v>166.5</v>
      </c>
      <c r="C354" s="7">
        <v>83.25</v>
      </c>
      <c r="D354" s="12">
        <f t="shared" si="103"/>
        <v>27.75</v>
      </c>
      <c r="E354" s="29">
        <f t="shared" si="101"/>
        <v>0</v>
      </c>
      <c r="F354" s="2">
        <f t="shared" si="104"/>
        <v>0</v>
      </c>
      <c r="G354" s="2">
        <f t="shared" si="112"/>
        <v>0</v>
      </c>
      <c r="H354" s="2">
        <f t="shared" si="113"/>
        <v>0</v>
      </c>
      <c r="I354" s="2">
        <f t="shared" si="102"/>
        <v>0</v>
      </c>
      <c r="J354" s="2">
        <f t="shared" si="119"/>
        <v>0</v>
      </c>
      <c r="K354" s="2">
        <f t="shared" si="105"/>
        <v>0</v>
      </c>
      <c r="L354" s="2">
        <f t="shared" si="105"/>
        <v>0</v>
      </c>
      <c r="M354" s="2"/>
      <c r="N354" s="28">
        <f t="shared" si="120"/>
        <v>0</v>
      </c>
      <c r="O354" s="2">
        <f t="shared" si="114"/>
        <v>0</v>
      </c>
      <c r="P354" s="2">
        <f t="shared" si="115"/>
        <v>0</v>
      </c>
      <c r="R354">
        <f t="shared" si="116"/>
        <v>333</v>
      </c>
      <c r="S354" s="89">
        <f t="shared" si="106"/>
        <v>0</v>
      </c>
      <c r="T354" s="89">
        <f>IF(AND(S354=0,S353&gt;0),SUM($G354:$H$381),S354)</f>
        <v>0</v>
      </c>
      <c r="U354" s="82">
        <f>SUM(T354:T$381)</f>
        <v>0</v>
      </c>
      <c r="V354" s="68">
        <f>localspline(R354,'BBG rates'!$G$10:$G$27,'BBG rates'!$K$10:$K$27)</f>
        <v>0.96756550072304581</v>
      </c>
      <c r="W354" s="68">
        <f>locallinterp(R354,'BBG rates'!$G$10:$G$27,'BBG rates'!$J$10:$J$27)</f>
        <v>0.11298</v>
      </c>
      <c r="X354" s="56">
        <f t="shared" si="117"/>
        <v>0.11292153832584972</v>
      </c>
      <c r="Y354" s="66">
        <f t="shared" si="107"/>
        <v>0</v>
      </c>
      <c r="Z354" s="72">
        <f t="shared" si="108"/>
        <v>0</v>
      </c>
      <c r="AA354" s="79">
        <f t="shared" si="109"/>
        <v>0</v>
      </c>
      <c r="AB354" s="81">
        <f t="shared" si="118"/>
        <v>0</v>
      </c>
      <c r="AD354" s="95">
        <f>locallinterp(R354,'BBG rates'!$N$10:$N$369,'BBG rates'!$P$10:$P$369)</f>
        <v>27.738637928210363</v>
      </c>
      <c r="AI354" s="185">
        <f t="shared" si="110"/>
        <v>333</v>
      </c>
      <c r="AJ354" s="127">
        <f>locallinterp(MIN(AI354,CAP_Senior*12),'BBG rates'!$X$24:$X$65,'BBG rates'!$Y$24:$Y$65)</f>
        <v>67.918742488467984</v>
      </c>
      <c r="AK354" s="127">
        <f>locallinterp(MIN(AI354,CAP_CB*12),'BBG rates'!$AA$25:$AA$40,'BBG rates'!$AC$25:$AC$40)</f>
        <v>11</v>
      </c>
      <c r="AL354" s="144">
        <f t="shared" si="111"/>
        <v>20.676186223039558</v>
      </c>
      <c r="AM354" s="142">
        <f>(SUMPRODUCT(AL354:AL$381,G354:G$381)+SUMPRODUCT(AL354:AL$381,H354:H$381))/12</f>
        <v>0</v>
      </c>
    </row>
    <row r="355" spans="1:39" x14ac:dyDescent="0.2">
      <c r="A355" s="7">
        <v>334</v>
      </c>
      <c r="B355" s="7">
        <v>167</v>
      </c>
      <c r="C355" s="7">
        <v>83.5</v>
      </c>
      <c r="D355" s="12">
        <f t="shared" si="103"/>
        <v>27.833333333333332</v>
      </c>
      <c r="E355" s="29">
        <f t="shared" si="101"/>
        <v>0</v>
      </c>
      <c r="F355" s="2">
        <f t="shared" si="104"/>
        <v>0</v>
      </c>
      <c r="G355" s="2">
        <f t="shared" si="112"/>
        <v>0</v>
      </c>
      <c r="H355" s="2">
        <f t="shared" si="113"/>
        <v>0</v>
      </c>
      <c r="I355" s="2">
        <f t="shared" si="102"/>
        <v>0</v>
      </c>
      <c r="J355" s="2">
        <f t="shared" si="119"/>
        <v>0</v>
      </c>
      <c r="K355" s="2">
        <f t="shared" si="105"/>
        <v>0</v>
      </c>
      <c r="L355" s="2">
        <f t="shared" si="105"/>
        <v>0</v>
      </c>
      <c r="M355" s="2"/>
      <c r="N355" s="28">
        <f t="shared" si="120"/>
        <v>0</v>
      </c>
      <c r="O355" s="2">
        <f t="shared" si="114"/>
        <v>0</v>
      </c>
      <c r="P355" s="2">
        <f t="shared" si="115"/>
        <v>0</v>
      </c>
      <c r="R355">
        <f t="shared" si="116"/>
        <v>334</v>
      </c>
      <c r="S355" s="89">
        <f t="shared" si="106"/>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7"/>
        <v>0.11264848742236211</v>
      </c>
      <c r="Y355" s="66">
        <f t="shared" si="107"/>
        <v>0</v>
      </c>
      <c r="Z355" s="72">
        <f t="shared" si="108"/>
        <v>0</v>
      </c>
      <c r="AA355" s="79">
        <f t="shared" si="109"/>
        <v>0</v>
      </c>
      <c r="AB355" s="81">
        <f t="shared" si="118"/>
        <v>0</v>
      </c>
      <c r="AD355" s="95">
        <f>locallinterp(R355,'BBG rates'!$N$10:$N$369,'BBG rates'!$P$10:$P$369)</f>
        <v>27.819268338574723</v>
      </c>
      <c r="AI355" s="185">
        <f t="shared" si="110"/>
        <v>334</v>
      </c>
      <c r="AJ355" s="127">
        <f>locallinterp(MIN(AI355,CAP_Senior*12),'BBG rates'!$X$24:$X$65,'BBG rates'!$Y$24:$Y$65)</f>
        <v>67.918742488467984</v>
      </c>
      <c r="AK355" s="127">
        <f>locallinterp(MIN(AI355,CAP_CB*12),'BBG rates'!$AA$25:$AA$40,'BBG rates'!$AC$25:$AC$40)</f>
        <v>11</v>
      </c>
      <c r="AL355" s="144">
        <f t="shared" si="111"/>
        <v>20.676186223039558</v>
      </c>
      <c r="AM355" s="142">
        <f>(SUMPRODUCT(AL355:AL$381,G355:G$381)+SUMPRODUCT(AL355:AL$381,H355:H$381))/12</f>
        <v>0</v>
      </c>
    </row>
    <row r="356" spans="1:39" x14ac:dyDescent="0.2">
      <c r="A356" s="7">
        <v>335</v>
      </c>
      <c r="B356" s="7">
        <v>167.5</v>
      </c>
      <c r="C356" s="7">
        <v>83.75</v>
      </c>
      <c r="D356" s="12">
        <f t="shared" si="103"/>
        <v>27.916666666666668</v>
      </c>
      <c r="E356" s="29">
        <f t="shared" si="101"/>
        <v>0</v>
      </c>
      <c r="F356" s="2">
        <f t="shared" si="104"/>
        <v>0</v>
      </c>
      <c r="G356" s="2">
        <f t="shared" si="112"/>
        <v>0</v>
      </c>
      <c r="H356" s="2">
        <f t="shared" si="113"/>
        <v>0</v>
      </c>
      <c r="I356" s="2">
        <f t="shared" si="102"/>
        <v>0</v>
      </c>
      <c r="J356" s="2">
        <f t="shared" si="119"/>
        <v>0</v>
      </c>
      <c r="K356" s="2">
        <f t="shared" si="105"/>
        <v>0</v>
      </c>
      <c r="L356" s="2">
        <f t="shared" si="105"/>
        <v>0</v>
      </c>
      <c r="M356" s="2"/>
      <c r="N356" s="28">
        <f t="shared" si="120"/>
        <v>0</v>
      </c>
      <c r="O356" s="2">
        <f t="shared" si="114"/>
        <v>0</v>
      </c>
      <c r="P356" s="2">
        <f t="shared" si="115"/>
        <v>0</v>
      </c>
      <c r="R356">
        <f t="shared" si="116"/>
        <v>335</v>
      </c>
      <c r="S356" s="89">
        <f t="shared" si="106"/>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7"/>
        <v>0.1123754358354212</v>
      </c>
      <c r="Y356" s="66">
        <f t="shared" si="107"/>
        <v>0</v>
      </c>
      <c r="Z356" s="72">
        <f t="shared" si="108"/>
        <v>0</v>
      </c>
      <c r="AA356" s="79">
        <f t="shared" si="109"/>
        <v>0</v>
      </c>
      <c r="AB356" s="81">
        <f t="shared" si="118"/>
        <v>0</v>
      </c>
      <c r="AD356" s="95">
        <f>locallinterp(R356,'BBG rates'!$N$10:$N$369,'BBG rates'!$P$10:$P$369)</f>
        <v>27.89989884067554</v>
      </c>
      <c r="AI356" s="185">
        <f t="shared" si="110"/>
        <v>335</v>
      </c>
      <c r="AJ356" s="127">
        <f>locallinterp(MIN(AI356,CAP_Senior*12),'BBG rates'!$X$24:$X$65,'BBG rates'!$Y$24:$Y$65)</f>
        <v>67.918742488467984</v>
      </c>
      <c r="AK356" s="127">
        <f>locallinterp(MIN(AI356,CAP_CB*12),'BBG rates'!$AA$25:$AA$40,'BBG rates'!$AC$25:$AC$40)</f>
        <v>11</v>
      </c>
      <c r="AL356" s="144">
        <f t="shared" si="111"/>
        <v>20.676186223039558</v>
      </c>
      <c r="AM356" s="142">
        <f>(SUMPRODUCT(AL356:AL$381,G356:G$381)+SUMPRODUCT(AL356:AL$381,H356:H$381))/12</f>
        <v>0</v>
      </c>
    </row>
    <row r="357" spans="1:39" x14ac:dyDescent="0.2">
      <c r="A357" s="7">
        <v>336</v>
      </c>
      <c r="B357" s="7">
        <v>168</v>
      </c>
      <c r="C357" s="7">
        <v>84</v>
      </c>
      <c r="D357" s="12">
        <f t="shared" si="103"/>
        <v>28</v>
      </c>
      <c r="E357" s="29">
        <f t="shared" si="101"/>
        <v>0</v>
      </c>
      <c r="F357" s="2">
        <f t="shared" si="104"/>
        <v>0</v>
      </c>
      <c r="G357" s="2">
        <f t="shared" si="112"/>
        <v>0</v>
      </c>
      <c r="H357" s="2">
        <f t="shared" si="113"/>
        <v>0</v>
      </c>
      <c r="I357" s="2">
        <f t="shared" si="102"/>
        <v>0</v>
      </c>
      <c r="J357" s="2">
        <f t="shared" si="119"/>
        <v>0</v>
      </c>
      <c r="K357" s="2">
        <f t="shared" si="105"/>
        <v>0</v>
      </c>
      <c r="L357" s="2">
        <f t="shared" si="105"/>
        <v>0</v>
      </c>
      <c r="M357" s="2"/>
      <c r="N357" s="28">
        <f t="shared" si="120"/>
        <v>0</v>
      </c>
      <c r="O357" s="2">
        <f t="shared" si="114"/>
        <v>0</v>
      </c>
      <c r="P357" s="2">
        <f t="shared" si="115"/>
        <v>0</v>
      </c>
      <c r="R357">
        <f t="shared" si="116"/>
        <v>336</v>
      </c>
      <c r="S357" s="89">
        <f t="shared" si="106"/>
        <v>0</v>
      </c>
      <c r="T357" s="89">
        <f>IF(AND(S357=0,S356&gt;0),SUM($G357:$H$381),S357)</f>
        <v>0</v>
      </c>
      <c r="U357" s="82">
        <f>SUM(T357:T$381)</f>
        <v>0</v>
      </c>
      <c r="V357" s="68">
        <f>localspline(R357,'BBG rates'!$G$10:$G$27,'BBG rates'!$K$10:$K$27)</f>
        <v>0.9675687971233361</v>
      </c>
      <c r="W357" s="68">
        <f>locallinterp(R357,'BBG rates'!$G$10:$G$27,'BBG rates'!$J$10:$J$27)</f>
        <v>0.11216</v>
      </c>
      <c r="X357" s="56">
        <f t="shared" si="117"/>
        <v>0.112102383565027</v>
      </c>
      <c r="Y357" s="66">
        <f t="shared" si="107"/>
        <v>0</v>
      </c>
      <c r="Z357" s="72">
        <f t="shared" si="108"/>
        <v>0</v>
      </c>
      <c r="AA357" s="79">
        <f t="shared" si="109"/>
        <v>0</v>
      </c>
      <c r="AB357" s="81">
        <f t="shared" si="118"/>
        <v>0</v>
      </c>
      <c r="AD357" s="95">
        <f>locallinterp(R357,'BBG rates'!$N$10:$N$369,'BBG rates'!$P$10:$P$369)</f>
        <v>27.98052957376915</v>
      </c>
      <c r="AI357" s="185">
        <f t="shared" si="110"/>
        <v>336</v>
      </c>
      <c r="AJ357" s="127">
        <f>locallinterp(MIN(AI357,CAP_Senior*12),'BBG rates'!$X$24:$X$65,'BBG rates'!$Y$24:$Y$65)</f>
        <v>67.918742488467984</v>
      </c>
      <c r="AK357" s="127">
        <f>locallinterp(MIN(AI357,CAP_CB*12),'BBG rates'!$AA$25:$AA$40,'BBG rates'!$AC$25:$AC$40)</f>
        <v>11</v>
      </c>
      <c r="AL357" s="144">
        <f t="shared" si="111"/>
        <v>20.676186223039558</v>
      </c>
      <c r="AM357" s="142">
        <f>(SUMPRODUCT(AL357:AL$381,G357:G$381)+SUMPRODUCT(AL357:AL$381,H357:H$381))/12</f>
        <v>0</v>
      </c>
    </row>
    <row r="358" spans="1:39" x14ac:dyDescent="0.2">
      <c r="A358" s="7">
        <v>337</v>
      </c>
      <c r="B358" s="7">
        <v>168.5</v>
      </c>
      <c r="C358" s="7">
        <v>84.25</v>
      </c>
      <c r="D358" s="12">
        <f t="shared" si="103"/>
        <v>28.083333333333332</v>
      </c>
      <c r="E358" s="29">
        <f t="shared" si="101"/>
        <v>0</v>
      </c>
      <c r="F358" s="2">
        <f t="shared" si="104"/>
        <v>0</v>
      </c>
      <c r="G358" s="2">
        <f t="shared" si="112"/>
        <v>0</v>
      </c>
      <c r="H358" s="2">
        <f t="shared" si="113"/>
        <v>0</v>
      </c>
      <c r="I358" s="2">
        <f t="shared" si="102"/>
        <v>0</v>
      </c>
      <c r="J358" s="2">
        <f t="shared" si="119"/>
        <v>0</v>
      </c>
      <c r="K358" s="2">
        <f t="shared" si="105"/>
        <v>0</v>
      </c>
      <c r="L358" s="2">
        <f t="shared" si="105"/>
        <v>0</v>
      </c>
      <c r="M358" s="2"/>
      <c r="N358" s="28">
        <f t="shared" si="120"/>
        <v>0</v>
      </c>
      <c r="O358" s="2">
        <f t="shared" si="114"/>
        <v>0</v>
      </c>
      <c r="P358" s="2">
        <f t="shared" si="115"/>
        <v>0</v>
      </c>
      <c r="R358">
        <f t="shared" si="116"/>
        <v>337</v>
      </c>
      <c r="S358" s="89">
        <f t="shared" si="106"/>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7"/>
        <v>0.11182933061144595</v>
      </c>
      <c r="Y358" s="66">
        <f t="shared" si="107"/>
        <v>0</v>
      </c>
      <c r="Z358" s="72">
        <f t="shared" si="108"/>
        <v>0</v>
      </c>
      <c r="AA358" s="79">
        <f t="shared" si="109"/>
        <v>0</v>
      </c>
      <c r="AB358" s="81">
        <f t="shared" si="118"/>
        <v>0</v>
      </c>
      <c r="AD358" s="95">
        <f>locallinterp(R358,'BBG rates'!$N$10:$N$369,'BBG rates'!$P$10:$P$369)</f>
        <v>28.061160666679676</v>
      </c>
      <c r="AI358" s="185">
        <f t="shared" si="110"/>
        <v>337</v>
      </c>
      <c r="AJ358" s="127">
        <f>locallinterp(MIN(AI358,CAP_Senior*12),'BBG rates'!$X$24:$X$65,'BBG rates'!$Y$24:$Y$65)</f>
        <v>67.918742488467984</v>
      </c>
      <c r="AK358" s="127">
        <f>locallinterp(MIN(AI358,CAP_CB*12),'BBG rates'!$AA$25:$AA$40,'BBG rates'!$AC$25:$AC$40)</f>
        <v>11</v>
      </c>
      <c r="AL358" s="144">
        <f t="shared" si="111"/>
        <v>20.676186223039558</v>
      </c>
      <c r="AM358" s="142">
        <f>(SUMPRODUCT(AL358:AL$381,G358:G$381)+SUMPRODUCT(AL358:AL$381,H358:H$381))/12</f>
        <v>0</v>
      </c>
    </row>
    <row r="359" spans="1:39" x14ac:dyDescent="0.2">
      <c r="A359" s="7">
        <v>338</v>
      </c>
      <c r="B359" s="7">
        <v>169</v>
      </c>
      <c r="C359" s="7">
        <v>84.5</v>
      </c>
      <c r="D359" s="12">
        <f t="shared" si="103"/>
        <v>28.166666666666668</v>
      </c>
      <c r="E359" s="29">
        <f t="shared" si="101"/>
        <v>0</v>
      </c>
      <c r="F359" s="2">
        <f t="shared" si="104"/>
        <v>0</v>
      </c>
      <c r="G359" s="2">
        <f t="shared" si="112"/>
        <v>0</v>
      </c>
      <c r="H359" s="2">
        <f t="shared" si="113"/>
        <v>0</v>
      </c>
      <c r="I359" s="2">
        <f t="shared" si="102"/>
        <v>0</v>
      </c>
      <c r="J359" s="2">
        <f t="shared" si="119"/>
        <v>0</v>
      </c>
      <c r="K359" s="2">
        <f t="shared" si="105"/>
        <v>0</v>
      </c>
      <c r="L359" s="2">
        <f t="shared" si="105"/>
        <v>0</v>
      </c>
      <c r="M359" s="2"/>
      <c r="N359" s="28">
        <f t="shared" si="120"/>
        <v>0</v>
      </c>
      <c r="O359" s="2">
        <f t="shared" si="114"/>
        <v>0</v>
      </c>
      <c r="P359" s="2">
        <f t="shared" si="115"/>
        <v>0</v>
      </c>
      <c r="R359">
        <f t="shared" si="116"/>
        <v>338</v>
      </c>
      <c r="S359" s="89">
        <f t="shared" si="106"/>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7"/>
        <v>0.11155627697441162</v>
      </c>
      <c r="Y359" s="66">
        <f t="shared" si="107"/>
        <v>0</v>
      </c>
      <c r="Z359" s="72">
        <f t="shared" si="108"/>
        <v>0</v>
      </c>
      <c r="AA359" s="79">
        <f t="shared" si="109"/>
        <v>0</v>
      </c>
      <c r="AB359" s="81">
        <f t="shared" si="118"/>
        <v>0</v>
      </c>
      <c r="AD359" s="95">
        <f>locallinterp(R359,'BBG rates'!$N$10:$N$369,'BBG rates'!$P$10:$P$369)</f>
        <v>28.141792245237411</v>
      </c>
      <c r="AI359" s="185">
        <f t="shared" si="110"/>
        <v>338</v>
      </c>
      <c r="AJ359" s="127">
        <f>locallinterp(MIN(AI359,CAP_Senior*12),'BBG rates'!$X$24:$X$65,'BBG rates'!$Y$24:$Y$65)</f>
        <v>67.918742488467984</v>
      </c>
      <c r="AK359" s="127">
        <f>locallinterp(MIN(AI359,CAP_CB*12),'BBG rates'!$AA$25:$AA$40,'BBG rates'!$AC$25:$AC$40)</f>
        <v>11</v>
      </c>
      <c r="AL359" s="144">
        <f t="shared" si="111"/>
        <v>20.676186223039558</v>
      </c>
      <c r="AM359" s="142">
        <f>(SUMPRODUCT(AL359:AL$381,G359:G$381)+SUMPRODUCT(AL359:AL$381,H359:H$381))/12</f>
        <v>0</v>
      </c>
    </row>
    <row r="360" spans="1:39" x14ac:dyDescent="0.2">
      <c r="A360" s="7">
        <v>339</v>
      </c>
      <c r="B360" s="7">
        <v>169.5</v>
      </c>
      <c r="C360" s="7">
        <v>84.75</v>
      </c>
      <c r="D360" s="12">
        <f t="shared" si="103"/>
        <v>28.25</v>
      </c>
      <c r="E360" s="29">
        <f t="shared" si="101"/>
        <v>0</v>
      </c>
      <c r="F360" s="2">
        <f t="shared" si="104"/>
        <v>0</v>
      </c>
      <c r="G360" s="2">
        <f t="shared" si="112"/>
        <v>0</v>
      </c>
      <c r="H360" s="2">
        <f t="shared" si="113"/>
        <v>0</v>
      </c>
      <c r="I360" s="2">
        <f t="shared" si="102"/>
        <v>0</v>
      </c>
      <c r="J360" s="2">
        <f t="shared" si="119"/>
        <v>0</v>
      </c>
      <c r="K360" s="2">
        <f t="shared" si="105"/>
        <v>0</v>
      </c>
      <c r="L360" s="2">
        <f t="shared" si="105"/>
        <v>0</v>
      </c>
      <c r="M360" s="2"/>
      <c r="N360" s="28">
        <f t="shared" si="120"/>
        <v>0</v>
      </c>
      <c r="O360" s="2">
        <f t="shared" si="114"/>
        <v>0</v>
      </c>
      <c r="P360" s="2">
        <f t="shared" si="115"/>
        <v>0</v>
      </c>
      <c r="R360">
        <f t="shared" si="116"/>
        <v>339</v>
      </c>
      <c r="S360" s="89">
        <f t="shared" si="106"/>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7"/>
        <v>0.11128322265392399</v>
      </c>
      <c r="Y360" s="66">
        <f t="shared" si="107"/>
        <v>0</v>
      </c>
      <c r="Z360" s="72">
        <f t="shared" si="108"/>
        <v>0</v>
      </c>
      <c r="AA360" s="79">
        <f t="shared" si="109"/>
        <v>0</v>
      </c>
      <c r="AB360" s="81">
        <f t="shared" si="118"/>
        <v>0</v>
      </c>
      <c r="AD360" s="95">
        <f>locallinterp(R360,'BBG rates'!$N$10:$N$369,'BBG rates'!$P$10:$P$369)</f>
        <v>28.222424429808406</v>
      </c>
      <c r="AI360" s="185">
        <f t="shared" si="110"/>
        <v>339</v>
      </c>
      <c r="AJ360" s="127">
        <f>locallinterp(MIN(AI360,CAP_Senior*12),'BBG rates'!$X$24:$X$65,'BBG rates'!$Y$24:$Y$65)</f>
        <v>67.918742488467984</v>
      </c>
      <c r="AK360" s="127">
        <f>locallinterp(MIN(AI360,CAP_CB*12),'BBG rates'!$AA$25:$AA$40,'BBG rates'!$AC$25:$AC$40)</f>
        <v>11</v>
      </c>
      <c r="AL360" s="144">
        <f t="shared" si="111"/>
        <v>20.676186223039558</v>
      </c>
      <c r="AM360" s="142">
        <f>(SUMPRODUCT(AL360:AL$381,G360:G$381)+SUMPRODUCT(AL360:AL$381,H360:H$381))/12</f>
        <v>0</v>
      </c>
    </row>
    <row r="361" spans="1:39" x14ac:dyDescent="0.2">
      <c r="A361" s="7">
        <v>340</v>
      </c>
      <c r="B361" s="7">
        <v>170</v>
      </c>
      <c r="C361" s="7">
        <v>85</v>
      </c>
      <c r="D361" s="12">
        <f t="shared" si="103"/>
        <v>28.333333333333332</v>
      </c>
      <c r="E361" s="29">
        <f t="shared" si="101"/>
        <v>0</v>
      </c>
      <c r="F361" s="2">
        <f t="shared" si="104"/>
        <v>0</v>
      </c>
      <c r="G361" s="2">
        <f t="shared" si="112"/>
        <v>0</v>
      </c>
      <c r="H361" s="2">
        <f t="shared" si="113"/>
        <v>0</v>
      </c>
      <c r="I361" s="2">
        <f t="shared" si="102"/>
        <v>0</v>
      </c>
      <c r="J361" s="2">
        <f t="shared" si="119"/>
        <v>0</v>
      </c>
      <c r="K361" s="2">
        <f t="shared" si="105"/>
        <v>0</v>
      </c>
      <c r="L361" s="2">
        <f t="shared" si="105"/>
        <v>0</v>
      </c>
      <c r="M361" s="2"/>
      <c r="N361" s="28">
        <f t="shared" si="120"/>
        <v>0</v>
      </c>
      <c r="O361" s="2">
        <f t="shared" si="114"/>
        <v>0</v>
      </c>
      <c r="P361" s="2">
        <f t="shared" si="115"/>
        <v>0</v>
      </c>
      <c r="R361">
        <f t="shared" si="116"/>
        <v>340</v>
      </c>
      <c r="S361" s="89">
        <f t="shared" si="106"/>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7"/>
        <v>0.11101016765024951</v>
      </c>
      <c r="Y361" s="66">
        <f t="shared" si="107"/>
        <v>0</v>
      </c>
      <c r="Z361" s="72">
        <f t="shared" si="108"/>
        <v>0</v>
      </c>
      <c r="AA361" s="79">
        <f t="shared" si="109"/>
        <v>0</v>
      </c>
      <c r="AB361" s="81">
        <f t="shared" si="118"/>
        <v>0</v>
      </c>
      <c r="AD361" s="95">
        <f>locallinterp(R361,'BBG rates'!$N$10:$N$369,'BBG rates'!$P$10:$P$369)</f>
        <v>28.303057337763999</v>
      </c>
      <c r="AI361" s="185">
        <f t="shared" si="110"/>
        <v>340</v>
      </c>
      <c r="AJ361" s="127">
        <f>locallinterp(MIN(AI361,CAP_Senior*12),'BBG rates'!$X$24:$X$65,'BBG rates'!$Y$24:$Y$65)</f>
        <v>67.918742488467984</v>
      </c>
      <c r="AK361" s="127">
        <f>locallinterp(MIN(AI361,CAP_CB*12),'BBG rates'!$AA$25:$AA$40,'BBG rates'!$AC$25:$AC$40)</f>
        <v>11</v>
      </c>
      <c r="AL361" s="144">
        <f t="shared" si="111"/>
        <v>20.676186223039558</v>
      </c>
      <c r="AM361" s="142">
        <f>(SUMPRODUCT(AL361:AL$381,G361:G$381)+SUMPRODUCT(AL361:AL$381,H361:H$381))/12</f>
        <v>0</v>
      </c>
    </row>
    <row r="362" spans="1:39" x14ac:dyDescent="0.2">
      <c r="A362" s="7">
        <v>341</v>
      </c>
      <c r="B362" s="7">
        <v>170.5</v>
      </c>
      <c r="C362" s="7">
        <v>85.25</v>
      </c>
      <c r="D362" s="12">
        <f t="shared" si="103"/>
        <v>28.416666666666668</v>
      </c>
      <c r="E362" s="29">
        <f t="shared" si="101"/>
        <v>0</v>
      </c>
      <c r="F362" s="2">
        <f t="shared" si="104"/>
        <v>0</v>
      </c>
      <c r="G362" s="2">
        <f t="shared" si="112"/>
        <v>0</v>
      </c>
      <c r="H362" s="2">
        <f t="shared" si="113"/>
        <v>0</v>
      </c>
      <c r="I362" s="2">
        <f t="shared" si="102"/>
        <v>0</v>
      </c>
      <c r="J362" s="2">
        <f t="shared" si="119"/>
        <v>0</v>
      </c>
      <c r="K362" s="2">
        <f t="shared" si="105"/>
        <v>0</v>
      </c>
      <c r="L362" s="2">
        <f t="shared" si="105"/>
        <v>0</v>
      </c>
      <c r="M362" s="2"/>
      <c r="N362" s="28">
        <f t="shared" si="120"/>
        <v>0</v>
      </c>
      <c r="O362" s="2">
        <f t="shared" si="114"/>
        <v>0</v>
      </c>
      <c r="P362" s="2">
        <f t="shared" si="115"/>
        <v>0</v>
      </c>
      <c r="R362">
        <f t="shared" si="116"/>
        <v>341</v>
      </c>
      <c r="S362" s="89">
        <f t="shared" si="106"/>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7"/>
        <v>0.11073711196312175</v>
      </c>
      <c r="Y362" s="66">
        <f t="shared" si="107"/>
        <v>0</v>
      </c>
      <c r="Z362" s="72">
        <f t="shared" si="108"/>
        <v>0</v>
      </c>
      <c r="AA362" s="79">
        <f t="shared" si="109"/>
        <v>0</v>
      </c>
      <c r="AB362" s="81">
        <f t="shared" si="118"/>
        <v>0</v>
      </c>
      <c r="AD362" s="95">
        <f>locallinterp(R362,'BBG rates'!$N$10:$N$369,'BBG rates'!$P$10:$P$369)</f>
        <v>28.383691076045075</v>
      </c>
      <c r="AI362" s="185">
        <f t="shared" si="110"/>
        <v>341</v>
      </c>
      <c r="AJ362" s="127">
        <f>locallinterp(MIN(AI362,CAP_Senior*12),'BBG rates'!$X$24:$X$65,'BBG rates'!$Y$24:$Y$65)</f>
        <v>67.918742488467984</v>
      </c>
      <c r="AK362" s="127">
        <f>locallinterp(MIN(AI362,CAP_CB*12),'BBG rates'!$AA$25:$AA$40,'BBG rates'!$AC$25:$AC$40)</f>
        <v>11</v>
      </c>
      <c r="AL362" s="144">
        <f t="shared" si="111"/>
        <v>20.676186223039558</v>
      </c>
      <c r="AM362" s="142">
        <f>(SUMPRODUCT(AL362:AL$381,G362:G$381)+SUMPRODUCT(AL362:AL$381,H362:H$381))/12</f>
        <v>0</v>
      </c>
    </row>
    <row r="363" spans="1:39" x14ac:dyDescent="0.2">
      <c r="A363" s="7">
        <v>342</v>
      </c>
      <c r="B363" s="7">
        <v>171</v>
      </c>
      <c r="C363" s="7">
        <v>85.5</v>
      </c>
      <c r="D363" s="12">
        <f t="shared" si="103"/>
        <v>28.5</v>
      </c>
      <c r="E363" s="29">
        <f t="shared" si="101"/>
        <v>0</v>
      </c>
      <c r="F363" s="2">
        <f t="shared" si="104"/>
        <v>0</v>
      </c>
      <c r="G363" s="2">
        <f t="shared" si="112"/>
        <v>0</v>
      </c>
      <c r="H363" s="2">
        <f t="shared" si="113"/>
        <v>0</v>
      </c>
      <c r="I363" s="2">
        <f t="shared" si="102"/>
        <v>0</v>
      </c>
      <c r="J363" s="2">
        <f t="shared" si="119"/>
        <v>0</v>
      </c>
      <c r="K363" s="2">
        <f t="shared" si="105"/>
        <v>0</v>
      </c>
      <c r="L363" s="2">
        <f t="shared" si="105"/>
        <v>0</v>
      </c>
      <c r="M363" s="2"/>
      <c r="N363" s="28">
        <f t="shared" si="120"/>
        <v>0</v>
      </c>
      <c r="O363" s="2">
        <f t="shared" si="114"/>
        <v>0</v>
      </c>
      <c r="P363" s="2">
        <f t="shared" si="115"/>
        <v>0</v>
      </c>
      <c r="R363">
        <f t="shared" si="116"/>
        <v>342</v>
      </c>
      <c r="S363" s="89">
        <f t="shared" si="106"/>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7"/>
        <v>0.11046405559254069</v>
      </c>
      <c r="Y363" s="66">
        <f t="shared" si="107"/>
        <v>0</v>
      </c>
      <c r="Z363" s="72">
        <f t="shared" si="108"/>
        <v>0</v>
      </c>
      <c r="AA363" s="79">
        <f t="shared" si="109"/>
        <v>0</v>
      </c>
      <c r="AB363" s="81">
        <f t="shared" si="118"/>
        <v>0</v>
      </c>
      <c r="AD363" s="95">
        <f>locallinterp(R363,'BBG rates'!$N$10:$N$369,'BBG rates'!$P$10:$P$369)</f>
        <v>28.46432575108053</v>
      </c>
      <c r="AI363" s="185">
        <f t="shared" si="110"/>
        <v>342</v>
      </c>
      <c r="AJ363" s="127">
        <f>locallinterp(MIN(AI363,CAP_Senior*12),'BBG rates'!$X$24:$X$65,'BBG rates'!$Y$24:$Y$65)</f>
        <v>67.918742488467984</v>
      </c>
      <c r="AK363" s="127">
        <f>locallinterp(MIN(AI363,CAP_CB*12),'BBG rates'!$AA$25:$AA$40,'BBG rates'!$AC$25:$AC$40)</f>
        <v>11</v>
      </c>
      <c r="AL363" s="144">
        <f t="shared" si="111"/>
        <v>20.676186223039558</v>
      </c>
      <c r="AM363" s="142">
        <f>(SUMPRODUCT(AL363:AL$381,G363:G$381)+SUMPRODUCT(AL363:AL$381,H363:H$381))/12</f>
        <v>0</v>
      </c>
    </row>
    <row r="364" spans="1:39" x14ac:dyDescent="0.2">
      <c r="A364" s="7">
        <v>343</v>
      </c>
      <c r="B364" s="7">
        <v>171.5</v>
      </c>
      <c r="C364" s="7">
        <v>85.75</v>
      </c>
      <c r="D364" s="12">
        <f t="shared" si="103"/>
        <v>28.583333333333332</v>
      </c>
      <c r="E364" s="29">
        <f t="shared" si="101"/>
        <v>0</v>
      </c>
      <c r="F364" s="2">
        <f t="shared" si="104"/>
        <v>0</v>
      </c>
      <c r="G364" s="2">
        <f t="shared" si="112"/>
        <v>0</v>
      </c>
      <c r="H364" s="2">
        <f t="shared" si="113"/>
        <v>0</v>
      </c>
      <c r="I364" s="2">
        <f t="shared" si="102"/>
        <v>0</v>
      </c>
      <c r="J364" s="2">
        <f t="shared" si="119"/>
        <v>0</v>
      </c>
      <c r="K364" s="2">
        <f t="shared" si="105"/>
        <v>0</v>
      </c>
      <c r="L364" s="2">
        <f t="shared" si="105"/>
        <v>0</v>
      </c>
      <c r="M364" s="2"/>
      <c r="N364" s="28">
        <f t="shared" si="120"/>
        <v>0</v>
      </c>
      <c r="O364" s="2">
        <f t="shared" si="114"/>
        <v>0</v>
      </c>
      <c r="P364" s="2">
        <f t="shared" si="115"/>
        <v>0</v>
      </c>
      <c r="R364">
        <f t="shared" si="116"/>
        <v>343</v>
      </c>
      <c r="S364" s="89">
        <f t="shared" si="106"/>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7"/>
        <v>0.11019099853850634</v>
      </c>
      <c r="Y364" s="66">
        <f t="shared" si="107"/>
        <v>0</v>
      </c>
      <c r="Z364" s="72">
        <f t="shared" si="108"/>
        <v>0</v>
      </c>
      <c r="AA364" s="79">
        <f t="shared" si="109"/>
        <v>0</v>
      </c>
      <c r="AB364" s="81">
        <f t="shared" si="118"/>
        <v>0</v>
      </c>
      <c r="AD364" s="95">
        <f>locallinterp(R364,'BBG rates'!$N$10:$N$369,'BBG rates'!$P$10:$P$369)</f>
        <v>28.544961456386048</v>
      </c>
      <c r="AI364" s="185">
        <f t="shared" si="110"/>
        <v>343</v>
      </c>
      <c r="AJ364" s="127">
        <f>locallinterp(MIN(AI364,CAP_Senior*12),'BBG rates'!$X$24:$X$65,'BBG rates'!$Y$24:$Y$65)</f>
        <v>67.918742488467984</v>
      </c>
      <c r="AK364" s="127">
        <f>locallinterp(MIN(AI364,CAP_CB*12),'BBG rates'!$AA$25:$AA$40,'BBG rates'!$AC$25:$AC$40)</f>
        <v>11</v>
      </c>
      <c r="AL364" s="144">
        <f t="shared" si="111"/>
        <v>20.676186223039558</v>
      </c>
      <c r="AM364" s="142">
        <f>(SUMPRODUCT(AL364:AL$381,G364:G$381)+SUMPRODUCT(AL364:AL$381,H364:H$381))/12</f>
        <v>0</v>
      </c>
    </row>
    <row r="365" spans="1:39" x14ac:dyDescent="0.2">
      <c r="A365" s="7">
        <v>344</v>
      </c>
      <c r="B365" s="7">
        <v>172</v>
      </c>
      <c r="C365" s="7">
        <v>86</v>
      </c>
      <c r="D365" s="12">
        <f t="shared" si="103"/>
        <v>28.666666666666668</v>
      </c>
      <c r="E365" s="29">
        <f t="shared" si="101"/>
        <v>0</v>
      </c>
      <c r="F365" s="2">
        <f t="shared" si="104"/>
        <v>0</v>
      </c>
      <c r="G365" s="2">
        <f t="shared" si="112"/>
        <v>0</v>
      </c>
      <c r="H365" s="2">
        <f t="shared" si="113"/>
        <v>0</v>
      </c>
      <c r="I365" s="2">
        <f t="shared" si="102"/>
        <v>0</v>
      </c>
      <c r="J365" s="2">
        <f t="shared" si="119"/>
        <v>0</v>
      </c>
      <c r="K365" s="2">
        <f t="shared" si="105"/>
        <v>0</v>
      </c>
      <c r="L365" s="2">
        <f t="shared" si="105"/>
        <v>0</v>
      </c>
      <c r="M365" s="2"/>
      <c r="N365" s="28">
        <f t="shared" si="120"/>
        <v>0</v>
      </c>
      <c r="O365" s="2">
        <f t="shared" si="114"/>
        <v>0</v>
      </c>
      <c r="P365" s="2">
        <f t="shared" si="115"/>
        <v>0</v>
      </c>
      <c r="R365">
        <f t="shared" si="116"/>
        <v>344</v>
      </c>
      <c r="S365" s="89">
        <f t="shared" si="106"/>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7"/>
        <v>0.10991794080101869</v>
      </c>
      <c r="Y365" s="66">
        <f t="shared" si="107"/>
        <v>0</v>
      </c>
      <c r="Z365" s="72">
        <f t="shared" si="108"/>
        <v>0</v>
      </c>
      <c r="AA365" s="79">
        <f t="shared" si="109"/>
        <v>0</v>
      </c>
      <c r="AB365" s="81">
        <f t="shared" si="118"/>
        <v>0</v>
      </c>
      <c r="AD365" s="95">
        <f>locallinterp(R365,'BBG rates'!$N$10:$N$369,'BBG rates'!$P$10:$P$369)</f>
        <v>28.625598289931652</v>
      </c>
      <c r="AI365" s="185">
        <f t="shared" si="110"/>
        <v>344</v>
      </c>
      <c r="AJ365" s="127">
        <f>locallinterp(MIN(AI365,CAP_Senior*12),'BBG rates'!$X$24:$X$65,'BBG rates'!$Y$24:$Y$65)</f>
        <v>67.918742488467984</v>
      </c>
      <c r="AK365" s="127">
        <f>locallinterp(MIN(AI365,CAP_CB*12),'BBG rates'!$AA$25:$AA$40,'BBG rates'!$AC$25:$AC$40)</f>
        <v>11</v>
      </c>
      <c r="AL365" s="144">
        <f t="shared" si="111"/>
        <v>20.676186223039558</v>
      </c>
      <c r="AM365" s="142">
        <f>(SUMPRODUCT(AL365:AL$381,G365:G$381)+SUMPRODUCT(AL365:AL$381,H365:H$381))/12</f>
        <v>0</v>
      </c>
    </row>
    <row r="366" spans="1:39" x14ac:dyDescent="0.2">
      <c r="A366" s="7">
        <v>345</v>
      </c>
      <c r="B366" s="7">
        <v>172.5</v>
      </c>
      <c r="C366" s="7">
        <v>86.25</v>
      </c>
      <c r="D366" s="12">
        <f t="shared" si="103"/>
        <v>28.75</v>
      </c>
      <c r="E366" s="29">
        <f t="shared" si="101"/>
        <v>0</v>
      </c>
      <c r="F366" s="2">
        <f t="shared" si="104"/>
        <v>0</v>
      </c>
      <c r="G366" s="2">
        <f t="shared" si="112"/>
        <v>0</v>
      </c>
      <c r="H366" s="2">
        <f t="shared" si="113"/>
        <v>0</v>
      </c>
      <c r="I366" s="2">
        <f t="shared" si="102"/>
        <v>0</v>
      </c>
      <c r="J366" s="2">
        <f t="shared" si="119"/>
        <v>0</v>
      </c>
      <c r="K366" s="2">
        <f t="shared" si="105"/>
        <v>0</v>
      </c>
      <c r="L366" s="2">
        <f t="shared" si="105"/>
        <v>0</v>
      </c>
      <c r="M366" s="2"/>
      <c r="N366" s="28">
        <f t="shared" si="120"/>
        <v>0</v>
      </c>
      <c r="O366" s="2">
        <f t="shared" si="114"/>
        <v>0</v>
      </c>
      <c r="P366" s="2">
        <f t="shared" si="115"/>
        <v>0</v>
      </c>
      <c r="R366">
        <f t="shared" si="116"/>
        <v>345</v>
      </c>
      <c r="S366" s="89">
        <f t="shared" si="106"/>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7"/>
        <v>0.10964488238007775</v>
      </c>
      <c r="Y366" s="66">
        <f t="shared" si="107"/>
        <v>0</v>
      </c>
      <c r="Z366" s="72">
        <f t="shared" si="108"/>
        <v>0</v>
      </c>
      <c r="AA366" s="79">
        <f t="shared" si="109"/>
        <v>0</v>
      </c>
      <c r="AB366" s="81">
        <f t="shared" si="118"/>
        <v>0</v>
      </c>
      <c r="AD366" s="95">
        <f>locallinterp(R366,'BBG rates'!$N$10:$N$369,'BBG rates'!$P$10:$P$369)</f>
        <v>28.706236336774833</v>
      </c>
      <c r="AI366" s="185">
        <f t="shared" si="110"/>
        <v>345</v>
      </c>
      <c r="AJ366" s="127">
        <f>locallinterp(MIN(AI366,CAP_Senior*12),'BBG rates'!$X$24:$X$65,'BBG rates'!$Y$24:$Y$65)</f>
        <v>67.918742488467984</v>
      </c>
      <c r="AK366" s="127">
        <f>locallinterp(MIN(AI366,CAP_CB*12),'BBG rates'!$AA$25:$AA$40,'BBG rates'!$AC$25:$AC$40)</f>
        <v>11</v>
      </c>
      <c r="AL366" s="144">
        <f t="shared" si="111"/>
        <v>20.676186223039558</v>
      </c>
      <c r="AM366" s="142">
        <f>(SUMPRODUCT(AL366:AL$381,G366:G$381)+SUMPRODUCT(AL366:AL$381,H366:H$381))/12</f>
        <v>0</v>
      </c>
    </row>
    <row r="367" spans="1:39" x14ac:dyDescent="0.2">
      <c r="A367" s="7">
        <v>346</v>
      </c>
      <c r="B367" s="7">
        <v>173</v>
      </c>
      <c r="C367" s="7">
        <v>86.5</v>
      </c>
      <c r="D367" s="12">
        <f t="shared" si="103"/>
        <v>28.833333333333332</v>
      </c>
      <c r="E367" s="29">
        <f t="shared" si="101"/>
        <v>0</v>
      </c>
      <c r="F367" s="2">
        <f t="shared" si="104"/>
        <v>0</v>
      </c>
      <c r="G367" s="2">
        <f t="shared" si="112"/>
        <v>0</v>
      </c>
      <c r="H367" s="2">
        <f t="shared" si="113"/>
        <v>0</v>
      </c>
      <c r="I367" s="2">
        <f t="shared" si="102"/>
        <v>0</v>
      </c>
      <c r="J367" s="2">
        <f t="shared" si="119"/>
        <v>0</v>
      </c>
      <c r="K367" s="2">
        <f t="shared" si="105"/>
        <v>0</v>
      </c>
      <c r="L367" s="2">
        <f t="shared" si="105"/>
        <v>0</v>
      </c>
      <c r="M367" s="2"/>
      <c r="N367" s="28">
        <f t="shared" si="120"/>
        <v>0</v>
      </c>
      <c r="O367" s="2">
        <f t="shared" si="114"/>
        <v>0</v>
      </c>
      <c r="P367" s="2">
        <f t="shared" si="115"/>
        <v>0</v>
      </c>
      <c r="R367">
        <f t="shared" si="116"/>
        <v>346</v>
      </c>
      <c r="S367" s="89">
        <f t="shared" si="106"/>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7"/>
        <v>0.10937182327594996</v>
      </c>
      <c r="Y367" s="66">
        <f t="shared" si="107"/>
        <v>0</v>
      </c>
      <c r="Z367" s="72">
        <f t="shared" si="108"/>
        <v>0</v>
      </c>
      <c r="AA367" s="79">
        <f t="shared" si="109"/>
        <v>0</v>
      </c>
      <c r="AB367" s="81">
        <f t="shared" si="118"/>
        <v>0</v>
      </c>
      <c r="AD367" s="95">
        <f>locallinterp(R367,'BBG rates'!$N$10:$N$369,'BBG rates'!$P$10:$P$369)</f>
        <v>28.786875680220419</v>
      </c>
      <c r="AI367" s="185">
        <f t="shared" si="110"/>
        <v>346</v>
      </c>
      <c r="AJ367" s="127">
        <f>locallinterp(MIN(AI367,CAP_Senior*12),'BBG rates'!$X$24:$X$65,'BBG rates'!$Y$24:$Y$65)</f>
        <v>67.918742488467984</v>
      </c>
      <c r="AK367" s="127">
        <f>locallinterp(MIN(AI367,CAP_CB*12),'BBG rates'!$AA$25:$AA$40,'BBG rates'!$AC$25:$AC$40)</f>
        <v>11</v>
      </c>
      <c r="AL367" s="144">
        <f t="shared" si="111"/>
        <v>20.676186223039558</v>
      </c>
      <c r="AM367" s="142">
        <f>(SUMPRODUCT(AL367:AL$381,G367:G$381)+SUMPRODUCT(AL367:AL$381,H367:H$381))/12</f>
        <v>0</v>
      </c>
    </row>
    <row r="368" spans="1:39" x14ac:dyDescent="0.2">
      <c r="A368" s="7">
        <v>347</v>
      </c>
      <c r="B368" s="7">
        <v>173.5</v>
      </c>
      <c r="C368" s="7">
        <v>86.75</v>
      </c>
      <c r="D368" s="12">
        <f t="shared" si="103"/>
        <v>28.916666666666668</v>
      </c>
      <c r="E368" s="29">
        <f t="shared" si="101"/>
        <v>0</v>
      </c>
      <c r="F368" s="2">
        <f t="shared" si="104"/>
        <v>0</v>
      </c>
      <c r="G368" s="2">
        <f t="shared" si="112"/>
        <v>0</v>
      </c>
      <c r="H368" s="2">
        <f t="shared" si="113"/>
        <v>0</v>
      </c>
      <c r="I368" s="2">
        <f t="shared" si="102"/>
        <v>0</v>
      </c>
      <c r="J368" s="2">
        <f t="shared" si="119"/>
        <v>0</v>
      </c>
      <c r="K368" s="2">
        <f t="shared" si="105"/>
        <v>0</v>
      </c>
      <c r="L368" s="2">
        <f t="shared" si="105"/>
        <v>0</v>
      </c>
      <c r="M368" s="2"/>
      <c r="N368" s="28">
        <f t="shared" si="120"/>
        <v>0</v>
      </c>
      <c r="O368" s="2">
        <f t="shared" si="114"/>
        <v>0</v>
      </c>
      <c r="P368" s="2">
        <f t="shared" si="115"/>
        <v>0</v>
      </c>
      <c r="R368">
        <f t="shared" si="116"/>
        <v>347</v>
      </c>
      <c r="S368" s="89">
        <f t="shared" si="106"/>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7"/>
        <v>0.10909876348810243</v>
      </c>
      <c r="Y368" s="66">
        <f t="shared" si="107"/>
        <v>0</v>
      </c>
      <c r="Z368" s="72">
        <f t="shared" si="108"/>
        <v>0</v>
      </c>
      <c r="AA368" s="79">
        <f t="shared" si="109"/>
        <v>0</v>
      </c>
      <c r="AB368" s="81">
        <f t="shared" si="118"/>
        <v>0</v>
      </c>
      <c r="AD368" s="95">
        <f>locallinterp(R368,'BBG rates'!$N$10:$N$369,'BBG rates'!$P$10:$P$369)</f>
        <v>28.867516395620996</v>
      </c>
      <c r="AI368" s="185">
        <f t="shared" si="110"/>
        <v>347</v>
      </c>
      <c r="AJ368" s="127">
        <f>locallinterp(MIN(AI368,CAP_Senior*12),'BBG rates'!$X$24:$X$65,'BBG rates'!$Y$24:$Y$65)</f>
        <v>67.918742488467984</v>
      </c>
      <c r="AK368" s="127">
        <f>locallinterp(MIN(AI368,CAP_CB*12),'BBG rates'!$AA$25:$AA$40,'BBG rates'!$AC$25:$AC$40)</f>
        <v>11</v>
      </c>
      <c r="AL368" s="144">
        <f t="shared" si="111"/>
        <v>20.676186223039558</v>
      </c>
      <c r="AM368" s="142">
        <f>(SUMPRODUCT(AL368:AL$381,G368:G$381)+SUMPRODUCT(AL368:AL$381,H368:H$381))/12</f>
        <v>0</v>
      </c>
    </row>
    <row r="369" spans="1:39" x14ac:dyDescent="0.2">
      <c r="A369" s="7">
        <v>348</v>
      </c>
      <c r="B369" s="7">
        <v>174</v>
      </c>
      <c r="C369" s="7">
        <v>87</v>
      </c>
      <c r="D369" s="12">
        <f t="shared" si="103"/>
        <v>29</v>
      </c>
      <c r="E369" s="29">
        <f t="shared" si="101"/>
        <v>0</v>
      </c>
      <c r="F369" s="2">
        <f t="shared" si="104"/>
        <v>0</v>
      </c>
      <c r="G369" s="2">
        <f t="shared" si="112"/>
        <v>0</v>
      </c>
      <c r="H369" s="2">
        <f t="shared" si="113"/>
        <v>0</v>
      </c>
      <c r="I369" s="2">
        <f t="shared" si="102"/>
        <v>0</v>
      </c>
      <c r="J369" s="2">
        <f t="shared" si="119"/>
        <v>0</v>
      </c>
      <c r="K369" s="2">
        <f t="shared" si="105"/>
        <v>0</v>
      </c>
      <c r="L369" s="2">
        <f t="shared" si="105"/>
        <v>0</v>
      </c>
      <c r="M369" s="2"/>
      <c r="N369" s="28">
        <f t="shared" si="120"/>
        <v>0</v>
      </c>
      <c r="O369" s="2">
        <f t="shared" si="114"/>
        <v>0</v>
      </c>
      <c r="P369" s="2">
        <f t="shared" si="115"/>
        <v>0</v>
      </c>
      <c r="R369">
        <f t="shared" si="116"/>
        <v>348</v>
      </c>
      <c r="S369" s="89">
        <f t="shared" si="106"/>
        <v>0</v>
      </c>
      <c r="T369" s="89">
        <f>IF(AND(S369=0,S368&gt;0),SUM($G369:$H$381),S369)</f>
        <v>0</v>
      </c>
      <c r="U369" s="82">
        <f>SUM(T369:T$381)</f>
        <v>0</v>
      </c>
      <c r="V369" s="68">
        <f>localspline(R369,'BBG rates'!$G$10:$G$27,'BBG rates'!$K$10:$K$27)</f>
        <v>0.9677059166478873</v>
      </c>
      <c r="W369" s="68">
        <f>locallinterp(R369,'BBG rates'!$G$10:$G$27,'BBG rates'!$J$10:$J$27)</f>
        <v>0.10888</v>
      </c>
      <c r="X369" s="56">
        <f t="shared" si="117"/>
        <v>0.10882570301706807</v>
      </c>
      <c r="Y369" s="66">
        <f t="shared" si="107"/>
        <v>0</v>
      </c>
      <c r="Z369" s="72">
        <f t="shared" si="108"/>
        <v>0</v>
      </c>
      <c r="AA369" s="79">
        <f t="shared" si="109"/>
        <v>0</v>
      </c>
      <c r="AB369" s="81">
        <f t="shared" si="118"/>
        <v>0</v>
      </c>
      <c r="AD369" s="95">
        <f>locallinterp(R369,'BBG rates'!$N$10:$N$369,'BBG rates'!$P$10:$P$369)</f>
        <v>28.948158555341653</v>
      </c>
      <c r="AI369" s="185">
        <f t="shared" si="110"/>
        <v>348</v>
      </c>
      <c r="AJ369" s="127">
        <f>locallinterp(MIN(AI369,CAP_Senior*12),'BBG rates'!$X$24:$X$65,'BBG rates'!$Y$24:$Y$65)</f>
        <v>67.918742488467984</v>
      </c>
      <c r="AK369" s="127">
        <f>locallinterp(MIN(AI369,CAP_CB*12),'BBG rates'!$AA$25:$AA$40,'BBG rates'!$AC$25:$AC$40)</f>
        <v>11</v>
      </c>
      <c r="AL369" s="144">
        <f t="shared" si="111"/>
        <v>20.676186223039558</v>
      </c>
      <c r="AM369" s="142">
        <f>(SUMPRODUCT(AL369:AL$381,G369:G$381)+SUMPRODUCT(AL369:AL$381,H369:H$381))/12</f>
        <v>0</v>
      </c>
    </row>
    <row r="370" spans="1:39" x14ac:dyDescent="0.2">
      <c r="A370" s="7">
        <v>349</v>
      </c>
      <c r="B370" s="7">
        <v>174.5</v>
      </c>
      <c r="C370" s="7">
        <v>87.25</v>
      </c>
      <c r="D370" s="12">
        <f t="shared" si="103"/>
        <v>29.083333333333332</v>
      </c>
      <c r="E370" s="29">
        <f t="shared" si="101"/>
        <v>0</v>
      </c>
      <c r="F370" s="2">
        <f t="shared" si="104"/>
        <v>0</v>
      </c>
      <c r="G370" s="2">
        <f t="shared" si="112"/>
        <v>0</v>
      </c>
      <c r="H370" s="2">
        <f t="shared" si="113"/>
        <v>0</v>
      </c>
      <c r="I370" s="2">
        <f t="shared" si="102"/>
        <v>0</v>
      </c>
      <c r="J370" s="2">
        <f t="shared" si="119"/>
        <v>0</v>
      </c>
      <c r="K370" s="2">
        <f t="shared" si="105"/>
        <v>0</v>
      </c>
      <c r="L370" s="2">
        <f t="shared" si="105"/>
        <v>0</v>
      </c>
      <c r="M370" s="2"/>
      <c r="N370" s="28">
        <f t="shared" si="120"/>
        <v>0</v>
      </c>
      <c r="O370" s="2">
        <f t="shared" si="114"/>
        <v>0</v>
      </c>
      <c r="P370" s="2">
        <f t="shared" si="115"/>
        <v>0</v>
      </c>
      <c r="R370">
        <f t="shared" si="116"/>
        <v>349</v>
      </c>
      <c r="S370" s="89">
        <f t="shared" si="106"/>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7"/>
        <v>0.1085526418625804</v>
      </c>
      <c r="Y370" s="66">
        <f t="shared" si="107"/>
        <v>0</v>
      </c>
      <c r="Z370" s="72">
        <f t="shared" si="108"/>
        <v>0</v>
      </c>
      <c r="AA370" s="79">
        <f t="shared" si="109"/>
        <v>0</v>
      </c>
      <c r="AB370" s="81">
        <f t="shared" si="118"/>
        <v>0</v>
      </c>
      <c r="AD370" s="95">
        <f>locallinterp(R370,'BBG rates'!$N$10:$N$369,'BBG rates'!$P$10:$P$369)</f>
        <v>29.028802223792926</v>
      </c>
      <c r="AI370" s="185">
        <f t="shared" si="110"/>
        <v>349</v>
      </c>
      <c r="AJ370" s="127">
        <f>locallinterp(MIN(AI370,CAP_Senior*12),'BBG rates'!$X$24:$X$65,'BBG rates'!$Y$24:$Y$65)</f>
        <v>67.918742488467984</v>
      </c>
      <c r="AK370" s="127">
        <f>locallinterp(MIN(AI370,CAP_CB*12),'BBG rates'!$AA$25:$AA$40,'BBG rates'!$AC$25:$AC$40)</f>
        <v>11</v>
      </c>
      <c r="AL370" s="144">
        <f t="shared" si="111"/>
        <v>20.676186223039558</v>
      </c>
      <c r="AM370" s="142">
        <f>(SUMPRODUCT(AL370:AL$381,G370:G$381)+SUMPRODUCT(AL370:AL$381,H370:H$381))/12</f>
        <v>0</v>
      </c>
    </row>
    <row r="371" spans="1:39" x14ac:dyDescent="0.2">
      <c r="A371" s="7">
        <v>350</v>
      </c>
      <c r="B371" s="7">
        <v>175</v>
      </c>
      <c r="C371" s="7">
        <v>87.5</v>
      </c>
      <c r="D371" s="12">
        <f t="shared" si="103"/>
        <v>29.166666666666668</v>
      </c>
      <c r="E371" s="29">
        <f t="shared" si="101"/>
        <v>0</v>
      </c>
      <c r="F371" s="2">
        <f t="shared" si="104"/>
        <v>0</v>
      </c>
      <c r="G371" s="2">
        <f t="shared" si="112"/>
        <v>0</v>
      </c>
      <c r="H371" s="2">
        <f t="shared" si="113"/>
        <v>0</v>
      </c>
      <c r="I371" s="2">
        <f t="shared" si="102"/>
        <v>0</v>
      </c>
      <c r="J371" s="2">
        <f t="shared" si="119"/>
        <v>0</v>
      </c>
      <c r="K371" s="2">
        <f t="shared" si="105"/>
        <v>0</v>
      </c>
      <c r="L371" s="2">
        <f t="shared" si="105"/>
        <v>0</v>
      </c>
      <c r="M371" s="2"/>
      <c r="N371" s="28">
        <f t="shared" si="120"/>
        <v>0</v>
      </c>
      <c r="O371" s="2">
        <f t="shared" si="114"/>
        <v>0</v>
      </c>
      <c r="P371" s="2">
        <f t="shared" si="115"/>
        <v>0</v>
      </c>
      <c r="R371">
        <f t="shared" si="116"/>
        <v>350</v>
      </c>
      <c r="S371" s="89">
        <f t="shared" si="106"/>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7"/>
        <v>0.10827958002463944</v>
      </c>
      <c r="Y371" s="66">
        <f t="shared" si="107"/>
        <v>0</v>
      </c>
      <c r="Z371" s="72">
        <f t="shared" si="108"/>
        <v>0</v>
      </c>
      <c r="AA371" s="79">
        <f t="shared" si="109"/>
        <v>0</v>
      </c>
      <c r="AB371" s="81">
        <f t="shared" si="118"/>
        <v>0</v>
      </c>
      <c r="AD371" s="95">
        <f>locallinterp(R371,'BBG rates'!$N$10:$N$369,'BBG rates'!$P$10:$P$369)</f>
        <v>29.109447462397856</v>
      </c>
      <c r="AI371" s="185">
        <f t="shared" si="110"/>
        <v>350</v>
      </c>
      <c r="AJ371" s="127">
        <f>locallinterp(MIN(AI371,CAP_Senior*12),'BBG rates'!$X$24:$X$65,'BBG rates'!$Y$24:$Y$65)</f>
        <v>67.918742488467984</v>
      </c>
      <c r="AK371" s="127">
        <f>locallinterp(MIN(AI371,CAP_CB*12),'BBG rates'!$AA$25:$AA$40,'BBG rates'!$AC$25:$AC$40)</f>
        <v>11</v>
      </c>
      <c r="AL371" s="144">
        <f t="shared" si="111"/>
        <v>20.676186223039558</v>
      </c>
      <c r="AM371" s="142">
        <f>(SUMPRODUCT(AL371:AL$381,G371:G$381)+SUMPRODUCT(AL371:AL$381,H371:H$381))/12</f>
        <v>0</v>
      </c>
    </row>
    <row r="372" spans="1:39" x14ac:dyDescent="0.2">
      <c r="A372" s="7">
        <v>351</v>
      </c>
      <c r="B372" s="7">
        <v>175.5</v>
      </c>
      <c r="C372" s="7">
        <v>87.75</v>
      </c>
      <c r="D372" s="12">
        <f t="shared" si="103"/>
        <v>29.25</v>
      </c>
      <c r="E372" s="29">
        <f t="shared" si="101"/>
        <v>0</v>
      </c>
      <c r="F372" s="2">
        <f t="shared" si="104"/>
        <v>0</v>
      </c>
      <c r="G372" s="2">
        <f t="shared" si="112"/>
        <v>0</v>
      </c>
      <c r="H372" s="2">
        <f t="shared" si="113"/>
        <v>0</v>
      </c>
      <c r="I372" s="2">
        <f t="shared" si="102"/>
        <v>0</v>
      </c>
      <c r="J372" s="2">
        <f t="shared" si="119"/>
        <v>0</v>
      </c>
      <c r="K372" s="2">
        <f t="shared" si="105"/>
        <v>0</v>
      </c>
      <c r="L372" s="2">
        <f t="shared" si="105"/>
        <v>0</v>
      </c>
      <c r="M372" s="2"/>
      <c r="N372" s="28">
        <f t="shared" si="120"/>
        <v>0</v>
      </c>
      <c r="O372" s="2">
        <f t="shared" si="114"/>
        <v>0</v>
      </c>
      <c r="P372" s="2">
        <f t="shared" si="115"/>
        <v>0</v>
      </c>
      <c r="R372">
        <f t="shared" si="116"/>
        <v>351</v>
      </c>
      <c r="S372" s="89">
        <f t="shared" si="106"/>
        <v>0</v>
      </c>
      <c r="T372" s="89">
        <f>IF(AND(S372=0,S371&gt;0),SUM($G372:$H$381),S372)</f>
        <v>0</v>
      </c>
      <c r="U372" s="82">
        <f>SUM(T372:T$381)</f>
        <v>0</v>
      </c>
      <c r="V372" s="68">
        <f>localspline(R372,'BBG rates'!$G$10:$G$27,'BBG rates'!$K$10:$K$27)</f>
        <v>0.9677623616260177</v>
      </c>
      <c r="W372" s="68">
        <f>locallinterp(R372,'BBG rates'!$G$10:$G$27,'BBG rates'!$J$10:$J$27)</f>
        <v>0.10806</v>
      </c>
      <c r="X372" s="56">
        <f t="shared" si="117"/>
        <v>0.10800651750324519</v>
      </c>
      <c r="Y372" s="66">
        <f t="shared" si="107"/>
        <v>0</v>
      </c>
      <c r="Z372" s="72">
        <f t="shared" si="108"/>
        <v>0</v>
      </c>
      <c r="AA372" s="79">
        <f t="shared" si="109"/>
        <v>0</v>
      </c>
      <c r="AB372" s="81">
        <f t="shared" si="118"/>
        <v>0</v>
      </c>
      <c r="AD372" s="95">
        <f>locallinterp(R372,'BBG rates'!$N$10:$N$369,'BBG rates'!$P$10:$P$369)</f>
        <v>29.190094325866692</v>
      </c>
      <c r="AI372" s="185">
        <f t="shared" si="110"/>
        <v>351</v>
      </c>
      <c r="AJ372" s="127">
        <f>locallinterp(MIN(AI372,CAP_Senior*12),'BBG rates'!$X$24:$X$65,'BBG rates'!$Y$24:$Y$65)</f>
        <v>67.918742488467984</v>
      </c>
      <c r="AK372" s="127">
        <f>locallinterp(MIN(AI372,CAP_CB*12),'BBG rates'!$AA$25:$AA$40,'BBG rates'!$AC$25:$AC$40)</f>
        <v>11</v>
      </c>
      <c r="AL372" s="144">
        <f t="shared" si="111"/>
        <v>20.676186223039558</v>
      </c>
      <c r="AM372" s="142">
        <f>(SUMPRODUCT(AL372:AL$381,G372:G$381)+SUMPRODUCT(AL372:AL$381,H372:H$381))/12</f>
        <v>0</v>
      </c>
    </row>
    <row r="373" spans="1:39" x14ac:dyDescent="0.2">
      <c r="A373" s="7">
        <v>352</v>
      </c>
      <c r="B373" s="7">
        <v>176</v>
      </c>
      <c r="C373" s="7">
        <v>88</v>
      </c>
      <c r="D373" s="12">
        <f t="shared" si="103"/>
        <v>29.333333333333332</v>
      </c>
      <c r="E373" s="29">
        <f t="shared" si="101"/>
        <v>0</v>
      </c>
      <c r="F373" s="2">
        <f t="shared" si="104"/>
        <v>0</v>
      </c>
      <c r="G373" s="2">
        <f t="shared" si="112"/>
        <v>0</v>
      </c>
      <c r="H373" s="2">
        <f t="shared" si="113"/>
        <v>0</v>
      </c>
      <c r="I373" s="2">
        <f t="shared" si="102"/>
        <v>0</v>
      </c>
      <c r="J373" s="2">
        <f t="shared" si="119"/>
        <v>0</v>
      </c>
      <c r="K373" s="2">
        <f t="shared" si="105"/>
        <v>0</v>
      </c>
      <c r="L373" s="2">
        <f t="shared" si="105"/>
        <v>0</v>
      </c>
      <c r="M373" s="2"/>
      <c r="N373" s="28">
        <f t="shared" si="120"/>
        <v>0</v>
      </c>
      <c r="O373" s="2">
        <f t="shared" si="114"/>
        <v>0</v>
      </c>
      <c r="P373" s="2">
        <f t="shared" si="115"/>
        <v>0</v>
      </c>
      <c r="R373">
        <f t="shared" si="116"/>
        <v>352</v>
      </c>
      <c r="S373" s="89">
        <f t="shared" si="106"/>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7"/>
        <v>0.10773345429839765</v>
      </c>
      <c r="Y373" s="66">
        <f t="shared" si="107"/>
        <v>0</v>
      </c>
      <c r="Z373" s="72">
        <f t="shared" si="108"/>
        <v>0</v>
      </c>
      <c r="AA373" s="79">
        <f t="shared" si="109"/>
        <v>0</v>
      </c>
      <c r="AB373" s="81">
        <f t="shared" si="118"/>
        <v>0</v>
      </c>
      <c r="AD373" s="95">
        <f>locallinterp(R373,'BBG rates'!$N$10:$N$369,'BBG rates'!$P$10:$P$369)</f>
        <v>29.270742862196897</v>
      </c>
      <c r="AI373" s="185">
        <f t="shared" si="110"/>
        <v>352</v>
      </c>
      <c r="AJ373" s="127">
        <f>locallinterp(MIN(AI373,CAP_Senior*12),'BBG rates'!$X$24:$X$65,'BBG rates'!$Y$24:$Y$65)</f>
        <v>67.918742488467984</v>
      </c>
      <c r="AK373" s="127">
        <f>locallinterp(MIN(AI373,CAP_CB*12),'BBG rates'!$AA$25:$AA$40,'BBG rates'!$AC$25:$AC$40)</f>
        <v>11</v>
      </c>
      <c r="AL373" s="144">
        <f t="shared" si="111"/>
        <v>20.676186223039558</v>
      </c>
      <c r="AM373" s="142">
        <f>(SUMPRODUCT(AL373:AL$381,G373:G$381)+SUMPRODUCT(AL373:AL$381,H373:H$381))/12</f>
        <v>0</v>
      </c>
    </row>
    <row r="374" spans="1:39" x14ac:dyDescent="0.2">
      <c r="A374" s="7">
        <v>353</v>
      </c>
      <c r="B374" s="7">
        <v>176.5</v>
      </c>
      <c r="C374" s="7">
        <v>88.25</v>
      </c>
      <c r="D374" s="12">
        <f t="shared" si="103"/>
        <v>29.416666666666668</v>
      </c>
      <c r="E374" s="29">
        <f t="shared" si="101"/>
        <v>0</v>
      </c>
      <c r="F374" s="2">
        <f t="shared" si="104"/>
        <v>0</v>
      </c>
      <c r="G374" s="2">
        <f t="shared" si="112"/>
        <v>0</v>
      </c>
      <c r="H374" s="2">
        <f t="shared" si="113"/>
        <v>0</v>
      </c>
      <c r="I374" s="2">
        <f t="shared" si="102"/>
        <v>0</v>
      </c>
      <c r="J374" s="2">
        <f t="shared" si="119"/>
        <v>0</v>
      </c>
      <c r="K374" s="2">
        <f t="shared" si="105"/>
        <v>0</v>
      </c>
      <c r="L374" s="2">
        <f t="shared" si="105"/>
        <v>0</v>
      </c>
      <c r="M374" s="2"/>
      <c r="N374" s="28">
        <f t="shared" si="120"/>
        <v>0</v>
      </c>
      <c r="O374" s="2">
        <f t="shared" si="114"/>
        <v>0</v>
      </c>
      <c r="P374" s="2">
        <f t="shared" si="115"/>
        <v>0</v>
      </c>
      <c r="R374">
        <f t="shared" si="116"/>
        <v>353</v>
      </c>
      <c r="S374" s="89">
        <f t="shared" si="106"/>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7"/>
        <v>0.10746039041036326</v>
      </c>
      <c r="Y374" s="66">
        <f t="shared" si="107"/>
        <v>0</v>
      </c>
      <c r="Z374" s="72">
        <f t="shared" si="108"/>
        <v>0</v>
      </c>
      <c r="AA374" s="79">
        <f t="shared" si="109"/>
        <v>0</v>
      </c>
      <c r="AB374" s="81">
        <f t="shared" si="118"/>
        <v>0</v>
      </c>
      <c r="AD374" s="95">
        <f>locallinterp(R374,'BBG rates'!$N$10:$N$369,'BBG rates'!$P$10:$P$369)</f>
        <v>29.351393115778961</v>
      </c>
      <c r="AI374" s="185">
        <f t="shared" si="110"/>
        <v>353</v>
      </c>
      <c r="AJ374" s="127">
        <f>locallinterp(MIN(AI374,CAP_Senior*12),'BBG rates'!$X$24:$X$65,'BBG rates'!$Y$24:$Y$65)</f>
        <v>67.918742488467984</v>
      </c>
      <c r="AK374" s="127">
        <f>locallinterp(MIN(AI374,CAP_CB*12),'BBG rates'!$AA$25:$AA$40,'BBG rates'!$AC$25:$AC$40)</f>
        <v>11</v>
      </c>
      <c r="AL374" s="144">
        <f t="shared" si="111"/>
        <v>20.676186223039558</v>
      </c>
      <c r="AM374" s="142">
        <f>(SUMPRODUCT(AL374:AL$381,G374:G$381)+SUMPRODUCT(AL374:AL$381,H374:H$381))/12</f>
        <v>0</v>
      </c>
    </row>
    <row r="375" spans="1:39" x14ac:dyDescent="0.2">
      <c r="A375" s="7">
        <v>354</v>
      </c>
      <c r="B375" s="7">
        <v>177</v>
      </c>
      <c r="C375" s="7">
        <v>88.5</v>
      </c>
      <c r="D375" s="12">
        <f t="shared" si="103"/>
        <v>29.5</v>
      </c>
      <c r="E375" s="29">
        <f t="shared" si="101"/>
        <v>0</v>
      </c>
      <c r="F375" s="2">
        <f t="shared" si="104"/>
        <v>0</v>
      </c>
      <c r="G375" s="2">
        <f t="shared" si="112"/>
        <v>0</v>
      </c>
      <c r="H375" s="2">
        <f t="shared" si="113"/>
        <v>0</v>
      </c>
      <c r="I375" s="2">
        <f t="shared" si="102"/>
        <v>0</v>
      </c>
      <c r="J375" s="2">
        <f t="shared" si="119"/>
        <v>0</v>
      </c>
      <c r="K375" s="2">
        <f t="shared" si="105"/>
        <v>0</v>
      </c>
      <c r="L375" s="2">
        <f t="shared" si="105"/>
        <v>0</v>
      </c>
      <c r="M375" s="2"/>
      <c r="N375" s="28">
        <f t="shared" si="120"/>
        <v>0</v>
      </c>
      <c r="O375" s="2">
        <f t="shared" si="114"/>
        <v>0</v>
      </c>
      <c r="P375" s="2">
        <f t="shared" si="115"/>
        <v>0</v>
      </c>
      <c r="R375">
        <f t="shared" si="116"/>
        <v>354</v>
      </c>
      <c r="S375" s="89">
        <f t="shared" si="106"/>
        <v>0</v>
      </c>
      <c r="T375" s="89">
        <f>IF(AND(S375=0,S374&gt;0),SUM($G375:$H$381),S375)</f>
        <v>0</v>
      </c>
      <c r="U375" s="82">
        <f>SUM(T375:T$381)</f>
        <v>0</v>
      </c>
      <c r="V375" s="68">
        <f>localspline(R375,'BBG rates'!$G$10:$G$27,'BBG rates'!$K$10:$K$27)</f>
        <v>0.9678241095565171</v>
      </c>
      <c r="W375" s="68">
        <f>locallinterp(R375,'BBG rates'!$G$10:$G$27,'BBG rates'!$J$10:$J$27)</f>
        <v>0.10724</v>
      </c>
      <c r="X375" s="56">
        <f t="shared" si="117"/>
        <v>0.10718732583860913</v>
      </c>
      <c r="Y375" s="66">
        <f t="shared" si="107"/>
        <v>0</v>
      </c>
      <c r="Z375" s="72">
        <f t="shared" si="108"/>
        <v>0</v>
      </c>
      <c r="AA375" s="79">
        <f t="shared" si="109"/>
        <v>0</v>
      </c>
      <c r="AB375" s="81">
        <f t="shared" si="118"/>
        <v>0</v>
      </c>
      <c r="AD375" s="95">
        <f>locallinterp(R375,'BBG rates'!$N$10:$N$369,'BBG rates'!$P$10:$P$369)</f>
        <v>29.432045124908672</v>
      </c>
      <c r="AI375" s="185">
        <f t="shared" si="110"/>
        <v>354</v>
      </c>
      <c r="AJ375" s="127">
        <f>locallinterp(MIN(AI375,CAP_Senior*12),'BBG rates'!$X$24:$X$65,'BBG rates'!$Y$24:$Y$65)</f>
        <v>67.918742488467984</v>
      </c>
      <c r="AK375" s="127">
        <f>locallinterp(MIN(AI375,CAP_CB*12),'BBG rates'!$AA$25:$AA$40,'BBG rates'!$AC$25:$AC$40)</f>
        <v>11</v>
      </c>
      <c r="AL375" s="144">
        <f t="shared" si="111"/>
        <v>20.676186223039558</v>
      </c>
      <c r="AM375" s="142">
        <f>(SUMPRODUCT(AL375:AL$381,G375:G$381)+SUMPRODUCT(AL375:AL$381,H375:H$381))/12</f>
        <v>0</v>
      </c>
    </row>
    <row r="376" spans="1:39" x14ac:dyDescent="0.2">
      <c r="A376" s="7">
        <v>355</v>
      </c>
      <c r="B376" s="7">
        <v>177.5</v>
      </c>
      <c r="C376" s="7">
        <v>88.75</v>
      </c>
      <c r="D376" s="12">
        <f t="shared" si="103"/>
        <v>29.583333333333332</v>
      </c>
      <c r="E376" s="29">
        <f t="shared" si="101"/>
        <v>0</v>
      </c>
      <c r="F376" s="2">
        <f t="shared" si="104"/>
        <v>0</v>
      </c>
      <c r="G376" s="2">
        <f t="shared" si="112"/>
        <v>0</v>
      </c>
      <c r="H376" s="2">
        <f t="shared" si="113"/>
        <v>0</v>
      </c>
      <c r="I376" s="2">
        <f t="shared" si="102"/>
        <v>0</v>
      </c>
      <c r="J376" s="2">
        <f t="shared" si="119"/>
        <v>0</v>
      </c>
      <c r="K376" s="2">
        <f t="shared" si="105"/>
        <v>0</v>
      </c>
      <c r="L376" s="2">
        <f t="shared" si="105"/>
        <v>0</v>
      </c>
      <c r="M376" s="2"/>
      <c r="N376" s="28">
        <f t="shared" si="120"/>
        <v>0</v>
      </c>
      <c r="O376" s="2">
        <f t="shared" si="114"/>
        <v>0</v>
      </c>
      <c r="P376" s="2">
        <f t="shared" si="115"/>
        <v>0</v>
      </c>
      <c r="R376">
        <f t="shared" si="116"/>
        <v>355</v>
      </c>
      <c r="S376" s="89">
        <f t="shared" si="106"/>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7"/>
        <v>0.1069142605834017</v>
      </c>
      <c r="Y376" s="66">
        <f t="shared" si="107"/>
        <v>0</v>
      </c>
      <c r="Z376" s="72">
        <f t="shared" si="108"/>
        <v>0</v>
      </c>
      <c r="AA376" s="79">
        <f t="shared" si="109"/>
        <v>0</v>
      </c>
      <c r="AB376" s="81">
        <f t="shared" si="118"/>
        <v>0</v>
      </c>
      <c r="AD376" s="95">
        <f>locallinterp(R376,'BBG rates'!$N$10:$N$369,'BBG rates'!$P$10:$P$369)</f>
        <v>29.512698922412177</v>
      </c>
      <c r="AI376" s="185">
        <f t="shared" si="110"/>
        <v>355</v>
      </c>
      <c r="AJ376" s="127">
        <f>locallinterp(MIN(AI376,CAP_Senior*12),'BBG rates'!$X$24:$X$65,'BBG rates'!$Y$24:$Y$65)</f>
        <v>67.918742488467984</v>
      </c>
      <c r="AK376" s="127">
        <f>locallinterp(MIN(AI376,CAP_CB*12),'BBG rates'!$AA$25:$AA$40,'BBG rates'!$AC$25:$AC$40)</f>
        <v>11</v>
      </c>
      <c r="AL376" s="144">
        <f t="shared" si="111"/>
        <v>20.676186223039558</v>
      </c>
      <c r="AM376" s="142">
        <f>(SUMPRODUCT(AL376:AL$381,G376:G$381)+SUMPRODUCT(AL376:AL$381,H376:H$381))/12</f>
        <v>0</v>
      </c>
    </row>
    <row r="377" spans="1:39" x14ac:dyDescent="0.2">
      <c r="A377" s="7">
        <v>356</v>
      </c>
      <c r="B377" s="7">
        <v>178</v>
      </c>
      <c r="C377" s="7">
        <v>89</v>
      </c>
      <c r="D377" s="12">
        <f t="shared" si="103"/>
        <v>29.666666666666668</v>
      </c>
      <c r="E377" s="29">
        <f t="shared" si="101"/>
        <v>0</v>
      </c>
      <c r="F377" s="2">
        <f t="shared" si="104"/>
        <v>0</v>
      </c>
      <c r="G377" s="2">
        <f t="shared" si="112"/>
        <v>0</v>
      </c>
      <c r="H377" s="2">
        <f t="shared" si="113"/>
        <v>0</v>
      </c>
      <c r="I377" s="2">
        <f t="shared" si="102"/>
        <v>0</v>
      </c>
      <c r="J377" s="2">
        <f t="shared" si="119"/>
        <v>0</v>
      </c>
      <c r="K377" s="2">
        <f t="shared" si="105"/>
        <v>0</v>
      </c>
      <c r="L377" s="2">
        <f t="shared" si="105"/>
        <v>0</v>
      </c>
      <c r="M377" s="2"/>
      <c r="N377" s="28">
        <f t="shared" si="120"/>
        <v>0</v>
      </c>
      <c r="O377" s="2">
        <f t="shared" si="114"/>
        <v>0</v>
      </c>
      <c r="P377" s="2">
        <f t="shared" si="115"/>
        <v>0</v>
      </c>
      <c r="R377">
        <f t="shared" si="116"/>
        <v>356</v>
      </c>
      <c r="S377" s="89">
        <f t="shared" si="106"/>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7"/>
        <v>0.10664119464474098</v>
      </c>
      <c r="Y377" s="66">
        <f t="shared" si="107"/>
        <v>0</v>
      </c>
      <c r="Z377" s="72">
        <f t="shared" si="108"/>
        <v>0</v>
      </c>
      <c r="AA377" s="79">
        <f t="shared" si="109"/>
        <v>0</v>
      </c>
      <c r="AB377" s="81">
        <f t="shared" si="118"/>
        <v>0</v>
      </c>
      <c r="AD377" s="95">
        <f>locallinterp(R377,'BBG rates'!$N$10:$N$369,'BBG rates'!$P$10:$P$369)</f>
        <v>29.593354535644604</v>
      </c>
      <c r="AI377" s="185">
        <f t="shared" si="110"/>
        <v>356</v>
      </c>
      <c r="AJ377" s="127">
        <f>locallinterp(MIN(AI377,CAP_Senior*12),'BBG rates'!$X$24:$X$65,'BBG rates'!$Y$24:$Y$65)</f>
        <v>67.918742488467984</v>
      </c>
      <c r="AK377" s="127">
        <f>locallinterp(MIN(AI377,CAP_CB*12),'BBG rates'!$AA$25:$AA$40,'BBG rates'!$AC$25:$AC$40)</f>
        <v>11</v>
      </c>
      <c r="AL377" s="144">
        <f t="shared" si="111"/>
        <v>20.676186223039558</v>
      </c>
      <c r="AM377" s="142">
        <f>(SUMPRODUCT(AL377:AL$381,G377:G$381)+SUMPRODUCT(AL377:AL$381,H377:H$381))/12</f>
        <v>0</v>
      </c>
    </row>
    <row r="378" spans="1:39" x14ac:dyDescent="0.2">
      <c r="A378" s="7">
        <v>357</v>
      </c>
      <c r="B378" s="7">
        <v>178.5</v>
      </c>
      <c r="C378" s="7">
        <v>89.25</v>
      </c>
      <c r="D378" s="12">
        <f t="shared" si="103"/>
        <v>29.75</v>
      </c>
      <c r="E378" s="29">
        <f t="shared" si="101"/>
        <v>0</v>
      </c>
      <c r="F378" s="2">
        <f t="shared" si="104"/>
        <v>0</v>
      </c>
      <c r="G378" s="2">
        <f t="shared" si="112"/>
        <v>0</v>
      </c>
      <c r="H378" s="2">
        <f t="shared" si="113"/>
        <v>0</v>
      </c>
      <c r="I378" s="2">
        <f t="shared" si="102"/>
        <v>0</v>
      </c>
      <c r="J378" s="2">
        <f t="shared" si="119"/>
        <v>0</v>
      </c>
      <c r="K378" s="2">
        <f t="shared" si="105"/>
        <v>0</v>
      </c>
      <c r="L378" s="2">
        <f t="shared" si="105"/>
        <v>0</v>
      </c>
      <c r="M378" s="2"/>
      <c r="N378" s="28">
        <f t="shared" si="120"/>
        <v>0</v>
      </c>
      <c r="O378" s="2">
        <f t="shared" si="114"/>
        <v>0</v>
      </c>
      <c r="P378" s="2">
        <f t="shared" si="115"/>
        <v>0</v>
      </c>
      <c r="R378">
        <f t="shared" si="116"/>
        <v>357</v>
      </c>
      <c r="S378" s="89">
        <f t="shared" si="106"/>
        <v>0</v>
      </c>
      <c r="T378" s="89">
        <f>IF(AND(S378=0,S377&gt;0),SUM($G378:$H$381),S378)</f>
        <v>0</v>
      </c>
      <c r="U378" s="82">
        <f>SUM(T378:T$381)</f>
        <v>0</v>
      </c>
      <c r="V378" s="68">
        <f>localspline(R378,'BBG rates'!$G$10:$G$27,'BBG rates'!$K$10:$K$27)</f>
        <v>0.96788941015412622</v>
      </c>
      <c r="W378" s="68">
        <f>locallinterp(R378,'BBG rates'!$G$10:$G$27,'BBG rates'!$J$10:$J$27)</f>
        <v>0.10642</v>
      </c>
      <c r="X378" s="56">
        <f t="shared" si="117"/>
        <v>0.10636812802289342</v>
      </c>
      <c r="Y378" s="66">
        <f t="shared" si="107"/>
        <v>0</v>
      </c>
      <c r="Z378" s="72">
        <f t="shared" si="108"/>
        <v>0</v>
      </c>
      <c r="AA378" s="79">
        <f t="shared" si="109"/>
        <v>0</v>
      </c>
      <c r="AB378" s="81">
        <f t="shared" si="118"/>
        <v>0</v>
      </c>
      <c r="AD378" s="95">
        <f>locallinterp(R378,'BBG rates'!$N$10:$N$369,'BBG rates'!$P$10:$P$369)</f>
        <v>29.674011986490783</v>
      </c>
      <c r="AI378" s="185">
        <f t="shared" si="110"/>
        <v>357</v>
      </c>
      <c r="AJ378" s="127">
        <f>locallinterp(MIN(AI378,CAP_Senior*12),'BBG rates'!$X$24:$X$65,'BBG rates'!$Y$24:$Y$65)</f>
        <v>67.918742488467984</v>
      </c>
      <c r="AK378" s="127">
        <f>locallinterp(MIN(AI378,CAP_CB*12),'BBG rates'!$AA$25:$AA$40,'BBG rates'!$AC$25:$AC$40)</f>
        <v>11</v>
      </c>
      <c r="AL378" s="144">
        <f t="shared" si="111"/>
        <v>20.676186223039558</v>
      </c>
      <c r="AM378" s="142">
        <f>(SUMPRODUCT(AL378:AL$381,G378:G$381)+SUMPRODUCT(AL378:AL$381,H378:H$381))/12</f>
        <v>0</v>
      </c>
    </row>
    <row r="379" spans="1:39" x14ac:dyDescent="0.2">
      <c r="A379" s="7">
        <v>358</v>
      </c>
      <c r="B379" s="7">
        <v>179</v>
      </c>
      <c r="C379" s="7">
        <v>89.5</v>
      </c>
      <c r="D379" s="12">
        <f t="shared" si="103"/>
        <v>29.833333333333332</v>
      </c>
      <c r="E379" s="29">
        <f t="shared" si="101"/>
        <v>0</v>
      </c>
      <c r="F379" s="2">
        <f t="shared" si="104"/>
        <v>0</v>
      </c>
      <c r="G379" s="2">
        <f t="shared" si="112"/>
        <v>0</v>
      </c>
      <c r="H379" s="2">
        <f t="shared" si="113"/>
        <v>0</v>
      </c>
      <c r="I379" s="2">
        <f t="shared" si="102"/>
        <v>0</v>
      </c>
      <c r="J379" s="2">
        <f t="shared" si="119"/>
        <v>0</v>
      </c>
      <c r="K379" s="2">
        <f t="shared" si="105"/>
        <v>0</v>
      </c>
      <c r="L379" s="2">
        <f t="shared" si="105"/>
        <v>0</v>
      </c>
      <c r="M379" s="2"/>
      <c r="N379" s="28">
        <f t="shared" si="120"/>
        <v>0</v>
      </c>
      <c r="O379" s="2">
        <f t="shared" si="114"/>
        <v>0</v>
      </c>
      <c r="P379" s="2">
        <f t="shared" si="115"/>
        <v>0</v>
      </c>
      <c r="R379">
        <f t="shared" si="116"/>
        <v>358</v>
      </c>
      <c r="S379" s="89">
        <f t="shared" si="106"/>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7"/>
        <v>0.10609506071732611</v>
      </c>
      <c r="Y379" s="66">
        <f t="shared" si="107"/>
        <v>0</v>
      </c>
      <c r="Z379" s="72">
        <f t="shared" si="108"/>
        <v>0</v>
      </c>
      <c r="AA379" s="79">
        <f t="shared" si="109"/>
        <v>0</v>
      </c>
      <c r="AB379" s="81">
        <f t="shared" si="118"/>
        <v>0</v>
      </c>
      <c r="AD379" s="95">
        <f>locallinterp(R379,'BBG rates'!$N$10:$N$369,'BBG rates'!$P$10:$P$369)</f>
        <v>29.75467129136306</v>
      </c>
      <c r="AI379" s="185">
        <f t="shared" si="110"/>
        <v>358</v>
      </c>
      <c r="AJ379" s="127">
        <f>locallinterp(MIN(AI379,CAP_Senior*12),'BBG rates'!$X$24:$X$65,'BBG rates'!$Y$24:$Y$65)</f>
        <v>67.918742488467984</v>
      </c>
      <c r="AK379" s="127">
        <f>locallinterp(MIN(AI379,CAP_CB*12),'BBG rates'!$AA$25:$AA$40,'BBG rates'!$AC$25:$AC$40)</f>
        <v>11</v>
      </c>
      <c r="AL379" s="144">
        <f t="shared" si="111"/>
        <v>20.676186223039558</v>
      </c>
      <c r="AM379" s="142">
        <f>(SUMPRODUCT(AL379:AL$381,G379:G$381)+SUMPRODUCT(AL379:AL$381,H379:H$381))/12</f>
        <v>0</v>
      </c>
    </row>
    <row r="380" spans="1:39" x14ac:dyDescent="0.2">
      <c r="A380" s="7">
        <v>359</v>
      </c>
      <c r="B380" s="7">
        <v>179.5</v>
      </c>
      <c r="C380" s="7">
        <v>89.75</v>
      </c>
      <c r="D380" s="12">
        <f t="shared" si="103"/>
        <v>29.916666666666668</v>
      </c>
      <c r="E380" s="29">
        <f t="shared" si="101"/>
        <v>0</v>
      </c>
      <c r="F380" s="2">
        <f t="shared" si="104"/>
        <v>0</v>
      </c>
      <c r="G380" s="2">
        <f t="shared" si="112"/>
        <v>0</v>
      </c>
      <c r="H380" s="2">
        <f t="shared" si="113"/>
        <v>0</v>
      </c>
      <c r="I380" s="2">
        <f t="shared" si="102"/>
        <v>0</v>
      </c>
      <c r="J380" s="2">
        <f t="shared" si="119"/>
        <v>0</v>
      </c>
      <c r="K380" s="2">
        <f t="shared" si="105"/>
        <v>0</v>
      </c>
      <c r="L380" s="2">
        <f t="shared" si="105"/>
        <v>0</v>
      </c>
      <c r="M380" s="2"/>
      <c r="N380" s="28">
        <f t="shared" si="120"/>
        <v>0</v>
      </c>
      <c r="O380" s="2">
        <f t="shared" si="114"/>
        <v>0</v>
      </c>
      <c r="P380" s="2">
        <f t="shared" si="115"/>
        <v>0</v>
      </c>
      <c r="R380">
        <f t="shared" si="116"/>
        <v>359</v>
      </c>
      <c r="S380" s="89">
        <f t="shared" si="106"/>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7"/>
        <v>0.1058219927283055</v>
      </c>
      <c r="Y380" s="66">
        <f t="shared" si="107"/>
        <v>0</v>
      </c>
      <c r="Z380" s="72">
        <f t="shared" si="108"/>
        <v>0</v>
      </c>
      <c r="AA380" s="79">
        <f t="shared" si="109"/>
        <v>0</v>
      </c>
      <c r="AB380" s="81">
        <f t="shared" si="118"/>
        <v>0</v>
      </c>
      <c r="AD380" s="95">
        <f>locallinterp(R380,'BBG rates'!$N$10:$N$369,'BBG rates'!$P$10:$P$369)</f>
        <v>29.835332461203858</v>
      </c>
      <c r="AI380" s="185">
        <f t="shared" si="110"/>
        <v>359</v>
      </c>
      <c r="AJ380" s="127">
        <f>locallinterp(MIN(AI380,CAP_Senior*12),'BBG rates'!$X$24:$X$65,'BBG rates'!$Y$24:$Y$65)</f>
        <v>67.918742488467984</v>
      </c>
      <c r="AK380" s="127">
        <f>locallinterp(MIN(AI380,CAP_CB*12),'BBG rates'!$AA$25:$AA$40,'BBG rates'!$AC$25:$AC$40)</f>
        <v>11</v>
      </c>
      <c r="AL380" s="144">
        <f t="shared" si="111"/>
        <v>20.676186223039558</v>
      </c>
      <c r="AM380" s="142">
        <f>(SUMPRODUCT(AL380:AL$381,G380:G$381)+SUMPRODUCT(AL380:AL$381,H380:H$381))/12</f>
        <v>0</v>
      </c>
    </row>
    <row r="381" spans="1:39" ht="13.5" thickBot="1" x14ac:dyDescent="0.25">
      <c r="A381" s="7">
        <v>360</v>
      </c>
      <c r="B381" s="7">
        <v>180</v>
      </c>
      <c r="C381" s="7">
        <v>90</v>
      </c>
      <c r="D381" s="12">
        <f t="shared" si="103"/>
        <v>30</v>
      </c>
      <c r="E381" s="29">
        <f t="shared" si="101"/>
        <v>0</v>
      </c>
      <c r="F381" s="2">
        <f t="shared" si="104"/>
        <v>0</v>
      </c>
      <c r="G381" s="2">
        <f t="shared" si="112"/>
        <v>0</v>
      </c>
      <c r="H381" s="2">
        <f t="shared" si="113"/>
        <v>0</v>
      </c>
      <c r="I381" s="2">
        <f t="shared" si="102"/>
        <v>0</v>
      </c>
      <c r="J381" s="2">
        <f t="shared" si="119"/>
        <v>0</v>
      </c>
      <c r="K381" s="2">
        <f t="shared" si="105"/>
        <v>0</v>
      </c>
      <c r="L381" s="2">
        <f t="shared" si="105"/>
        <v>0</v>
      </c>
      <c r="M381" s="2"/>
      <c r="N381" s="28">
        <f t="shared" si="120"/>
        <v>0</v>
      </c>
      <c r="O381" s="2">
        <f t="shared" si="114"/>
        <v>0</v>
      </c>
      <c r="P381" s="2">
        <f t="shared" si="115"/>
        <v>0</v>
      </c>
      <c r="R381">
        <f t="shared" si="116"/>
        <v>360</v>
      </c>
      <c r="S381" s="89">
        <f t="shared" si="106"/>
        <v>0</v>
      </c>
      <c r="T381" s="89">
        <f>IF(AND(S381=0,S380&gt;0),SUM($G381:$H$381),S381)</f>
        <v>0</v>
      </c>
      <c r="U381" s="83">
        <f>SUM(T381:T$381)</f>
        <v>0</v>
      </c>
      <c r="V381" s="68">
        <f>localspline(R381,'BBG rates'!$G$10:$G$27,'BBG rates'!$K$10:$K$27)</f>
        <v>0.96795648336410522</v>
      </c>
      <c r="W381" s="68">
        <f>locallinterp(R381,'BBG rates'!$G$10:$G$27,'BBG rates'!$J$10:$J$27)</f>
        <v>0.1056</v>
      </c>
      <c r="X381" s="56">
        <f t="shared" si="117"/>
        <v>0.10554892405583161</v>
      </c>
      <c r="Y381" s="66">
        <f>T381*X381%/12+X382</f>
        <v>0</v>
      </c>
      <c r="Z381" s="72">
        <f t="shared" si="108"/>
        <v>0</v>
      </c>
      <c r="AA381" s="80">
        <f t="shared" si="109"/>
        <v>0</v>
      </c>
      <c r="AB381" s="81">
        <f t="shared" si="118"/>
        <v>0</v>
      </c>
      <c r="AD381" s="95">
        <f>locallinterp(R381,'BBG rates'!$N$10:$N$369,'BBG rates'!$P$10:$P$369)</f>
        <v>29.915995501484201</v>
      </c>
      <c r="AI381" s="185">
        <f t="shared" si="110"/>
        <v>360</v>
      </c>
      <c r="AJ381" s="127">
        <f>locallinterp(MIN(AI381,CAP_Senior*12),'BBG rates'!$X$24:$X$65,'BBG rates'!$Y$24:$Y$65)</f>
        <v>67.918742488467984</v>
      </c>
      <c r="AK381" s="127">
        <f>locallinterp(MIN(AI381,CAP_CB*12),'BBG rates'!$AA$25:$AA$40,'BBG rates'!$AC$25:$AC$40)</f>
        <v>11</v>
      </c>
      <c r="AL381" s="144">
        <f t="shared" si="111"/>
        <v>20.676186223039558</v>
      </c>
      <c r="AM381" s="142">
        <f>(SUMPRODUCT(AL381:AL$381,G381:G$381)+SUMPRODUCT(AL381:AL$381,H381:H$381))/12</f>
        <v>0</v>
      </c>
    </row>
  </sheetData>
  <mergeCells count="3">
    <mergeCell ref="F15:G15"/>
    <mergeCell ref="J20:L20"/>
    <mergeCell ref="AI3:AM3"/>
  </mergeCells>
  <conditionalFormatting sqref="AJ22:AJ381">
    <cfRule type="cellIs" dxfId="29" priority="2" operator="equal">
      <formula>AJ21</formula>
    </cfRule>
  </conditionalFormatting>
  <conditionalFormatting sqref="AK22:AK381">
    <cfRule type="cellIs" dxfId="28"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AM381"/>
  <sheetViews>
    <sheetView topLeftCell="AB7" workbookViewId="0">
      <selection activeCell="U5" sqref="U5"/>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6" width="6.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86416.854751982173</v>
      </c>
    </row>
    <row r="3" spans="5:39" ht="13.5" thickBot="1" x14ac:dyDescent="0.25">
      <c r="E3" s="16" t="s">
        <v>20</v>
      </c>
      <c r="F3" s="17">
        <f>SUM(L22:L381)/SUM(K22:K381)</f>
        <v>4.3891619370059312</v>
      </c>
      <c r="N3" t="s">
        <v>23</v>
      </c>
      <c r="AI3" s="331" t="s">
        <v>137</v>
      </c>
      <c r="AJ3" s="332"/>
      <c r="AK3" s="332"/>
      <c r="AL3" s="332"/>
      <c r="AM3" s="333"/>
    </row>
    <row r="4" spans="5:39" ht="13.5" thickBot="1" x14ac:dyDescent="0.25">
      <c r="E4" t="s">
        <v>21</v>
      </c>
      <c r="F4" s="26">
        <f ca="1">(N4+(N7*N6/(1+F12)^N6))/(N5+(N7/(1+F12)^N6))</f>
        <v>3.5509534444035009</v>
      </c>
      <c r="N4">
        <f ca="1">SUM(OFFSET($L$22,,,$I$7*$I$9))</f>
        <v>14244771.624347463</v>
      </c>
    </row>
    <row r="5" spans="5:39" ht="13.5" thickBot="1" x14ac:dyDescent="0.25">
      <c r="N5">
        <f ca="1">SUM(OFFSET($K$22,,,$I$7*$I$9))</f>
        <v>5977353.6782418638</v>
      </c>
      <c r="AI5" s="30" t="s">
        <v>164</v>
      </c>
      <c r="AJ5" s="94"/>
    </row>
    <row r="6" spans="5:39" ht="13.5" thickBot="1" x14ac:dyDescent="0.25">
      <c r="E6" s="3" t="s">
        <v>11</v>
      </c>
      <c r="F6" s="90">
        <v>10000000</v>
      </c>
      <c r="H6" s="3" t="s">
        <v>13</v>
      </c>
      <c r="I6" s="70">
        <f>'[2]Option Premium'!$B$5</f>
        <v>10</v>
      </c>
      <c r="N6" s="25">
        <f ca="1">OFFSET($D$21,$I$9*$I$7,0)</f>
        <v>5</v>
      </c>
      <c r="AI6" s="167" t="s">
        <v>163</v>
      </c>
      <c r="AJ6" s="168">
        <f>CAP_Senior</f>
        <v>20</v>
      </c>
    </row>
    <row r="7" spans="5:39" ht="13.5" thickBot="1" x14ac:dyDescent="0.25">
      <c r="E7" s="1"/>
      <c r="H7" s="3" t="s">
        <v>14</v>
      </c>
      <c r="I7" s="71">
        <v>12</v>
      </c>
      <c r="K7" s="9"/>
      <c r="N7">
        <f ca="1">OFFSET($N$22,$I$7*$I$9,0)</f>
        <v>5019349.0680619404</v>
      </c>
      <c r="AI7" s="167" t="s">
        <v>161</v>
      </c>
      <c r="AJ7" s="168">
        <f>CAP_CB</f>
        <v>20</v>
      </c>
    </row>
    <row r="8" spans="5:39" ht="13.5" thickBot="1" x14ac:dyDescent="0.25">
      <c r="H8" s="3" t="s">
        <v>1</v>
      </c>
      <c r="I8" s="3">
        <f>I6*I7</f>
        <v>120</v>
      </c>
    </row>
    <row r="9" spans="5:39" ht="13.5" thickBot="1" x14ac:dyDescent="0.25">
      <c r="E9" s="1"/>
      <c r="H9" s="24" t="s">
        <v>22</v>
      </c>
      <c r="I9" s="19">
        <v>5</v>
      </c>
      <c r="AI9" s="186" t="s">
        <v>162</v>
      </c>
    </row>
    <row r="10" spans="5:39" ht="13.5" thickBot="1" x14ac:dyDescent="0.25">
      <c r="E10" s="4"/>
      <c r="F10" s="5" t="s">
        <v>7</v>
      </c>
      <c r="G10" s="5" t="s">
        <v>8</v>
      </c>
      <c r="I10" s="22"/>
      <c r="AI10" s="168" t="str">
        <f>Senior_LP_TYPE</f>
        <v>A+/A spread not capped</v>
      </c>
    </row>
    <row r="11" spans="5:39" x14ac:dyDescent="0.2">
      <c r="E11" s="7" t="s">
        <v>12</v>
      </c>
      <c r="F11" s="69">
        <f>'[2]Option Premium'!$C$5%</f>
        <v>8.2500000000000004E-3</v>
      </c>
      <c r="G11" s="6">
        <f>(1+F11)^(1/$I$7)-1</f>
        <v>6.8491401083514702E-4</v>
      </c>
    </row>
    <row r="12" spans="5:39" x14ac:dyDescent="0.2">
      <c r="E12" s="7" t="s">
        <v>16</v>
      </c>
      <c r="F12" s="18">
        <f>F11</f>
        <v>8.2500000000000004E-3</v>
      </c>
      <c r="G12" s="6"/>
      <c r="T12" s="21" t="s">
        <v>67</v>
      </c>
      <c r="AI12" s="30" t="s">
        <v>165</v>
      </c>
      <c r="AJ12" s="147" t="s">
        <v>131</v>
      </c>
      <c r="AK12" s="147" t="s">
        <v>134</v>
      </c>
    </row>
    <row r="13" spans="5:39" ht="13.5" thickBot="1" x14ac:dyDescent="0.25">
      <c r="E13" s="7" t="s">
        <v>0</v>
      </c>
      <c r="F13" s="91">
        <f>'[2]Option Premium'!$K$3</f>
        <v>0.04</v>
      </c>
      <c r="G13" s="6">
        <f>(1+F13)^(1/$I$7)-1</f>
        <v>3.2737397821989145E-3</v>
      </c>
      <c r="T13" s="21" t="s">
        <v>69</v>
      </c>
      <c r="AJ13" s="180">
        <f>Sec_Factor_Inelligible</f>
        <v>0</v>
      </c>
      <c r="AK13" s="179">
        <f>1-AJ13</f>
        <v>1</v>
      </c>
    </row>
    <row r="14" spans="5:39" x14ac:dyDescent="0.2">
      <c r="J14" s="2"/>
      <c r="AL14" s="178" t="s">
        <v>135</v>
      </c>
    </row>
    <row r="15" spans="5:39" ht="25.5" x14ac:dyDescent="0.2">
      <c r="E15" s="1"/>
      <c r="F15" s="330" t="s">
        <v>4</v>
      </c>
      <c r="G15" s="330"/>
      <c r="J15" s="2"/>
      <c r="Y15" s="84" t="s">
        <v>76</v>
      </c>
      <c r="AJ15" s="182">
        <f>AL15*AK13</f>
        <v>0.17</v>
      </c>
      <c r="AL15" s="183">
        <f>Sec_Factor_OC</f>
        <v>0.17</v>
      </c>
      <c r="AM15" s="151" t="s">
        <v>130</v>
      </c>
    </row>
    <row r="16" spans="5:39" ht="15.75" thickBot="1" x14ac:dyDescent="0.25">
      <c r="E16" s="1"/>
      <c r="F16" s="5" t="s">
        <v>5</v>
      </c>
      <c r="G16" s="5" t="s">
        <v>6</v>
      </c>
      <c r="J16" s="2"/>
      <c r="U16" s="30" t="s">
        <v>73</v>
      </c>
      <c r="AA16" s="30" t="s">
        <v>65</v>
      </c>
      <c r="AD16" s="30" t="s">
        <v>80</v>
      </c>
      <c r="AK16" s="181">
        <f>AL16*AK13</f>
        <v>0.83</v>
      </c>
      <c r="AL16" s="183">
        <f>1-AL15</f>
        <v>0.83</v>
      </c>
      <c r="AM16" s="150" t="s">
        <v>136</v>
      </c>
    </row>
    <row r="17" spans="1:39" ht="13.5" thickBot="1" x14ac:dyDescent="0.25">
      <c r="E17" s="1"/>
      <c r="F17" s="10">
        <f>SUM(F22:F381)</f>
        <v>370022.570237851</v>
      </c>
      <c r="G17" s="11">
        <f>SUM(G22:H381)</f>
        <v>10000000.000000002</v>
      </c>
      <c r="AA17" s="87">
        <f>Y20/SUMPRODUCT(V22:V381,U22:U381)*1200</f>
        <v>-0.47454848016388468</v>
      </c>
      <c r="AB17" s="88" t="s">
        <v>77</v>
      </c>
      <c r="AD17" t="s">
        <v>82</v>
      </c>
      <c r="AF17" s="103" t="s">
        <v>85</v>
      </c>
      <c r="AG17" s="73">
        <f>AG18/AD18</f>
        <v>5.848197736868153</v>
      </c>
      <c r="AM17" s="30" t="s">
        <v>88</v>
      </c>
    </row>
    <row r="18" spans="1:39" ht="13.5" thickBot="1" x14ac:dyDescent="0.25">
      <c r="N18" t="s">
        <v>19</v>
      </c>
      <c r="S18" s="75" t="s">
        <v>79</v>
      </c>
      <c r="T18" s="93">
        <f>locallinterp(T19*12,'BBG rates'!$A$10:$A$27,'BBG rates'!$D$10:$D$27)</f>
        <v>-0.49995345073335906</v>
      </c>
      <c r="U18" s="92" t="s">
        <v>78</v>
      </c>
      <c r="AA18" s="73">
        <f>((1+AA17%/12)^12-1)*100</f>
        <v>-0.47351768999830401</v>
      </c>
      <c r="AB18" s="86" t="s">
        <v>66</v>
      </c>
      <c r="AD18" s="96">
        <f>(SUMPRODUCT(AD22:AD381,G22:G381)+SUMPRODUCT(AD22:AD381,H22:H381))/F6</f>
        <v>4.5696758237684811</v>
      </c>
      <c r="AE18" t="s">
        <v>83</v>
      </c>
      <c r="AF18" s="103" t="s">
        <v>86</v>
      </c>
      <c r="AG18">
        <f>'[2]Option Premium'!$T$14*100</f>
        <v>26.724367810783946</v>
      </c>
      <c r="AM18" s="146">
        <f>SUM(AM22:AM381)/SUM(E21:E380)*12+EMTN_Addon</f>
        <v>14.22584486704697</v>
      </c>
    </row>
    <row r="19" spans="1:39" ht="13.5" thickBot="1" x14ac:dyDescent="0.25">
      <c r="J19" t="s">
        <v>24</v>
      </c>
      <c r="K19" t="s">
        <v>25</v>
      </c>
      <c r="L19" t="s">
        <v>26</v>
      </c>
      <c r="S19" s="1" t="s">
        <v>27</v>
      </c>
      <c r="T19" s="74">
        <f>IF(I7=12,SUMPRODUCT(T22:T381,D22:D381)/F6,"set frequency to 12")</f>
        <v>3.495701329678957</v>
      </c>
      <c r="U19" t="str">
        <f>IF(SUM(T22:T381)=F6,"ok","check")</f>
        <v>ok</v>
      </c>
      <c r="W19" s="77" t="s">
        <v>70</v>
      </c>
      <c r="X19" s="76"/>
      <c r="Y19" s="76"/>
      <c r="Z19" s="76"/>
      <c r="AA19" s="85" t="s">
        <v>71</v>
      </c>
      <c r="AJ19" s="145">
        <f>AJ13+AL15*(1-AJ13)</f>
        <v>0.17</v>
      </c>
      <c r="AK19" s="141">
        <f>AL16*(1-AJ13)</f>
        <v>0.83</v>
      </c>
      <c r="AL19" t="str">
        <f>IF(AJ19+AK19=1,"ok","check")</f>
        <v>ok</v>
      </c>
    </row>
    <row r="20" spans="1:39" ht="13.5" thickBot="1" x14ac:dyDescent="0.25">
      <c r="A20" s="4"/>
      <c r="B20" s="4"/>
      <c r="C20" s="4"/>
      <c r="D20" s="4"/>
      <c r="E20" s="5" t="str">
        <f>CONCATENATE("Outstanding ",F13*100,"% prepay")</f>
        <v>Outstanding 4% prepay</v>
      </c>
      <c r="F20" s="8" t="s">
        <v>9</v>
      </c>
      <c r="G20" s="5" t="s">
        <v>10</v>
      </c>
      <c r="H20" s="8" t="s">
        <v>2</v>
      </c>
      <c r="I20" s="5" t="s">
        <v>3</v>
      </c>
      <c r="J20" s="330" t="s">
        <v>15</v>
      </c>
      <c r="K20" s="330"/>
      <c r="L20" s="330"/>
      <c r="M20" s="20"/>
      <c r="N20" s="5" t="s">
        <v>18</v>
      </c>
      <c r="O20" s="5"/>
      <c r="P20" s="5"/>
      <c r="S20" s="33" t="str">
        <f>"Principals only (incl "&amp;F13*100&amp;"% CPR)"</f>
        <v>Principals only (incl 4% CPR)</v>
      </c>
      <c r="T20" s="76"/>
      <c r="U20" s="32"/>
      <c r="X20" s="30" t="s">
        <v>63</v>
      </c>
      <c r="Y20" s="67">
        <f>SUMPRODUCT(Y22:Y381,$V22:$V381)</f>
        <v>-167752.38954995791</v>
      </c>
      <c r="Z20" s="30"/>
      <c r="AA20" s="78">
        <f>SUMPRODUCT(AA22:AA381,$V22:$V381)</f>
        <v>-167752.38954995788</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9887540.262100745</v>
      </c>
      <c r="F22" s="2">
        <f t="shared" ref="F22:F85" si="1">IF($A22&lt;=$I$8,-IPMT($G$11,1,$I$8-$A22+1,$E21),0)</f>
        <v>6849.1401083514702</v>
      </c>
      <c r="G22" s="2">
        <f>IF($A22&lt;=$I$8,-PPMT($G$11,1,$I$8-$A22+1,$E21),0)</f>
        <v>79984.18749381126</v>
      </c>
      <c r="H22" s="2">
        <f>IF($A22&lt;=$I$8,(E21-G22)*$G$13,0)</f>
        <v>32475.550405443802</v>
      </c>
      <c r="I22" s="2">
        <f>SUM(F22:H22)</f>
        <v>119308.87800760653</v>
      </c>
      <c r="J22" s="2">
        <f>IF($I$7=1,I22*A22,IF($I$7=2,I22*B22,IF($I$7=4,I22*C22,I22*D22)))</f>
        <v>9942.4065006338769</v>
      </c>
      <c r="K22" s="2">
        <f>I22/(1+$F$12)^IF($I$7=1,$A22,IF($I$7=2,$B22,IF($I$7=4,$C22,$D22)))</f>
        <v>119227.21761578858</v>
      </c>
      <c r="L22" s="2">
        <f>J22/(1+$F$12)^IF($I$7=1,$A22,IF($I$7=2,$B22,IF($I$7=4,$C22,$D22)))</f>
        <v>9935.601467982382</v>
      </c>
      <c r="M22" s="2"/>
      <c r="N22" s="28">
        <f>IF($A22&lt;=$I$8,N21-P22,0)</f>
        <v>9920015.8125061896</v>
      </c>
      <c r="O22" s="2">
        <f>IF($A22&lt;=$I$8,-IPMT($G$11,1,$I$8-$A22+1,$N21),0)</f>
        <v>6849.1401083514702</v>
      </c>
      <c r="P22" s="2">
        <f>IF($A22&lt;=$I$8,-PPMT($G$11,1,$I$8-$A22+1,$N21),0)</f>
        <v>79984.18749381126</v>
      </c>
      <c r="R22">
        <f>ROUND(D22*12,1)</f>
        <v>1</v>
      </c>
      <c r="S22" s="89">
        <f t="shared" ref="S22:S85" si="2">IF(D22&lt;$I$9,G22+H22,0)</f>
        <v>112459.73789925507</v>
      </c>
      <c r="T22" s="89">
        <f>IF(AND(S22=0,S21&gt;0),SUM($G22:$H$381),S22)</f>
        <v>112459.73789925507</v>
      </c>
      <c r="U22" s="82">
        <f>SUM(T22:T$381)</f>
        <v>10000000</v>
      </c>
      <c r="V22" s="68">
        <f>localspline(R22,'BBG rates'!$G$10:$G$27,'BBG rates'!$K$10:$K$27)</f>
        <v>1.0002517930437387</v>
      </c>
      <c r="W22" s="68">
        <f>locallinterp(R22,'BBG rates'!$G$10:$G$27,'BBG rates'!$J$10:$J$27)</f>
        <v>-0.48612500000000003</v>
      </c>
      <c r="X22" s="56">
        <f>((1+W22%)^(1/12)-1)*1200</f>
        <v>-0.48721149787493978</v>
      </c>
      <c r="Y22" s="66">
        <f t="shared" ref="Y22:Y85" si="3">T22*X22%/12+Y23</f>
        <v>-4040.8196998898575</v>
      </c>
      <c r="Z22" s="72">
        <f t="shared" ref="Z22:Z85" si="4">IF(U22=0,0,Y22*1200/U22)</f>
        <v>-0.48489836398678293</v>
      </c>
      <c r="AA22" s="79">
        <f t="shared" ref="AA22:AA85" si="5">T22*$AA$17%/12+AA23</f>
        <v>-3954.5706680323742</v>
      </c>
      <c r="AB22" s="81">
        <f>IF(U22=0,0,AA22*1200/U22)</f>
        <v>-0.4745484801638849</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9333214.097717138</v>
      </c>
    </row>
    <row r="23" spans="1:39" x14ac:dyDescent="0.2">
      <c r="A23" s="7">
        <v>2</v>
      </c>
      <c r="B23" s="7">
        <v>1</v>
      </c>
      <c r="C23" s="7">
        <v>0.5</v>
      </c>
      <c r="D23" s="12">
        <f t="shared" si="0"/>
        <v>0.16666666666666666</v>
      </c>
      <c r="E23" s="29">
        <f>IF($A23&lt;=$I$8,E22-G23-H23,0)</f>
        <v>9775655.2541237343</v>
      </c>
      <c r="F23" s="2">
        <f t="shared" si="1"/>
        <v>6772.114858209422</v>
      </c>
      <c r="G23" s="2">
        <f t="shared" ref="G23:G86" si="8">IF($A23&lt;=$I$8,-PPMT($G$11,1,$I$8-$A23+1,$E22),0)</f>
        <v>79776.943024961409</v>
      </c>
      <c r="H23" s="2">
        <f t="shared" ref="H23:H86" si="9">IF($A23&lt;=$I$8,(E22-G23)*$G$13,0)</f>
        <v>32108.064952049659</v>
      </c>
      <c r="I23" s="2">
        <f t="shared" ref="I23:I80" si="10">SUM(F23:H23)</f>
        <v>118657.12283522048</v>
      </c>
      <c r="J23" s="2">
        <f>IF($I$7=1,I23*A23,IF($I$7=2,I23*B23,IF($I$7=4,I23*C23,I23*D23)))</f>
        <v>19776.187139203412</v>
      </c>
      <c r="K23" s="2">
        <f t="shared" ref="K23:L85" si="11">I23/(1+$F$12)^IF($I$7=1,$A23,IF($I$7=2,$B23,IF($I$7=4,$C23,$D23)))</f>
        <v>118494.74981975601</v>
      </c>
      <c r="L23" s="2">
        <f t="shared" si="11"/>
        <v>19749.124969959332</v>
      </c>
      <c r="M23" s="2"/>
      <c r="N23" s="28">
        <f>IF($A23&lt;=$I$8,N22-P23,0)</f>
        <v>9839976.8427217193</v>
      </c>
      <c r="O23" s="2">
        <f t="shared" ref="O23:O86" si="12">IF($A23&lt;=$I$8,-IPMT($G$11,1,$I$8-$A23+1,$N22),0)</f>
        <v>6794.3578176916944</v>
      </c>
      <c r="P23" s="2">
        <f t="shared" ref="P23:P86" si="13">IF($A23&lt;=$I$8,-PPMT($G$11,1,$I$8-$A23+1,$N22),0)</f>
        <v>80038.969784471046</v>
      </c>
      <c r="R23">
        <f t="shared" ref="R23:R86" si="14">ROUND(D23*12,1)</f>
        <v>2</v>
      </c>
      <c r="S23" s="89">
        <f t="shared" si="2"/>
        <v>111885.00797701106</v>
      </c>
      <c r="T23" s="89">
        <f>IF(AND(S23=0,S22&gt;0),SUM($G23:$H$381),S23)</f>
        <v>111885.00797701106</v>
      </c>
      <c r="U23" s="82">
        <f>SUM(T23:T$381)</f>
        <v>9887540.2621007487</v>
      </c>
      <c r="V23" s="68">
        <f>localspline(R23,'BBG rates'!$G$10:$G$27,'BBG rates'!$K$10:$K$27)</f>
        <v>1.0007036717399336</v>
      </c>
      <c r="W23" s="68">
        <f>locallinterp(R23,'BBG rates'!$G$10:$G$27,'BBG rates'!$J$10:$J$27)</f>
        <v>-0.48849999999999999</v>
      </c>
      <c r="X23" s="56">
        <f t="shared" ref="X23:X86" si="15">((1+W23%)^(1/12)-1)*1200</f>
        <v>-0.48959715685596983</v>
      </c>
      <c r="Y23" s="66">
        <f t="shared" si="3"/>
        <v>-3995.1599687627581</v>
      </c>
      <c r="Z23" s="72">
        <f t="shared" si="4"/>
        <v>-0.48487205466981481</v>
      </c>
      <c r="AA23" s="79">
        <f t="shared" si="5"/>
        <v>-3910.0976699492739</v>
      </c>
      <c r="AB23" s="81">
        <f t="shared" ref="AB23:AB86" si="16">IF(U23=0,0,AA23*1200/U23)</f>
        <v>-0.47454848016388473</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9331593.5841328278</v>
      </c>
    </row>
    <row r="24" spans="1:39" x14ac:dyDescent="0.2">
      <c r="A24" s="7">
        <v>3</v>
      </c>
      <c r="B24" s="7">
        <v>1.5</v>
      </c>
      <c r="C24" s="7">
        <v>0.75</v>
      </c>
      <c r="D24" s="12">
        <f t="shared" si="0"/>
        <v>0.25</v>
      </c>
      <c r="E24" s="29">
        <f t="shared" ref="E24:E87" si="17">IF($A24&lt;=$I$8,E23-G24-H24,0)</f>
        <v>9664342.5593261924</v>
      </c>
      <c r="F24" s="2">
        <f t="shared" si="1"/>
        <v>6695.4832486435653</v>
      </c>
      <c r="G24" s="2">
        <f t="shared" si="8"/>
        <v>79570.235540623282</v>
      </c>
      <c r="H24" s="2">
        <f t="shared" si="9"/>
        <v>31742.459256918431</v>
      </c>
      <c r="I24" s="2">
        <f t="shared" ref="I24:I30" si="18">SUM(F24:H24)</f>
        <v>118008.17804618528</v>
      </c>
      <c r="J24" s="2">
        <f t="shared" ref="J24:J87" si="19">IF($I$7=1,I24*A24,IF($I$7=2,I24*B24,IF($I$7=4,I24*C24,I24*D24)))</f>
        <v>29502.044511546319</v>
      </c>
      <c r="K24" s="2">
        <f t="shared" si="11"/>
        <v>117766.03345472302</v>
      </c>
      <c r="L24" s="2">
        <f t="shared" si="11"/>
        <v>29441.508363680754</v>
      </c>
      <c r="M24" s="2"/>
      <c r="N24" s="28">
        <f t="shared" ref="N24:N87" si="20">IF($A24&lt;=$I$8,N23-P24,0)</f>
        <v>9759883.0531254299</v>
      </c>
      <c r="O24" s="2">
        <f t="shared" si="12"/>
        <v>6739.5380058734991</v>
      </c>
      <c r="P24" s="2">
        <f t="shared" si="13"/>
        <v>80093.789596289236</v>
      </c>
      <c r="R24">
        <f t="shared" si="14"/>
        <v>3</v>
      </c>
      <c r="S24" s="89">
        <f t="shared" si="2"/>
        <v>111312.69479754171</v>
      </c>
      <c r="T24" s="89">
        <f>IF(AND(S24=0,S23&gt;0),SUM($G24:$H$381),S24)</f>
        <v>111312.69479754171</v>
      </c>
      <c r="U24" s="82">
        <f>SUM(T24:T$381)</f>
        <v>9775655.2541237362</v>
      </c>
      <c r="V24" s="68">
        <f>localspline(R24,'BBG rates'!$G$10:$G$27,'BBG rates'!$K$10:$K$27)</f>
        <v>1.0011555447240852</v>
      </c>
      <c r="W24" s="68">
        <f>locallinterp(R24,'BBG rates'!$G$10:$G$27,'BBG rates'!$J$10:$J$27)</f>
        <v>-0.49087500000000001</v>
      </c>
      <c r="X24" s="56">
        <f t="shared" si="15"/>
        <v>-0.49198286803018298</v>
      </c>
      <c r="Y24" s="66">
        <f t="shared" si="3"/>
        <v>-3949.511150595798</v>
      </c>
      <c r="Z24" s="72">
        <f t="shared" si="4"/>
        <v>-0.48481797460233639</v>
      </c>
      <c r="AA24" s="79">
        <f t="shared" si="5"/>
        <v>-3865.8519528754282</v>
      </c>
      <c r="AB24" s="81">
        <f t="shared" si="16"/>
        <v>-0.47454848016388479</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9328369.1203612667</v>
      </c>
    </row>
    <row r="25" spans="1:39" x14ac:dyDescent="0.2">
      <c r="A25" s="7">
        <v>4</v>
      </c>
      <c r="B25" s="7">
        <v>2</v>
      </c>
      <c r="C25" s="7">
        <v>1</v>
      </c>
      <c r="D25" s="12">
        <f t="shared" si="0"/>
        <v>0.33333333333333331</v>
      </c>
      <c r="E25" s="29">
        <f t="shared" si="17"/>
        <v>9553599.770263942</v>
      </c>
      <c r="F25" s="2">
        <f t="shared" si="1"/>
        <v>6619.2436243929124</v>
      </c>
      <c r="G25" s="2">
        <f t="shared" si="8"/>
        <v>79364.063649433534</v>
      </c>
      <c r="H25" s="2">
        <f t="shared" si="9"/>
        <v>31378.725412818116</v>
      </c>
      <c r="I25" s="2">
        <f t="shared" si="18"/>
        <v>117362.03268664455</v>
      </c>
      <c r="J25" s="2">
        <f t="shared" si="19"/>
        <v>39120.677562214849</v>
      </c>
      <c r="K25" s="2">
        <f>I25/(1+$F$12)^IF($I$7=1,$A25,IF($I$7=2,$B25,IF($I$7=4,$C25,$D25)))</f>
        <v>117041.05088502288</v>
      </c>
      <c r="L25" s="2">
        <f>J25/(1+$F$12)^IF($I$7=1,$A25,IF($I$7=2,$B25,IF($I$7=4,$C25,$D25)))</f>
        <v>39013.683628340958</v>
      </c>
      <c r="M25" s="2"/>
      <c r="N25" s="28">
        <f t="shared" si="20"/>
        <v>9679734.4061704651</v>
      </c>
      <c r="O25" s="2">
        <f t="shared" si="12"/>
        <v>6684.6806471981181</v>
      </c>
      <c r="P25" s="2">
        <f t="shared" si="13"/>
        <v>80148.646954964628</v>
      </c>
      <c r="R25">
        <f t="shared" si="14"/>
        <v>4</v>
      </c>
      <c r="S25" s="89">
        <f t="shared" si="2"/>
        <v>110742.78906225166</v>
      </c>
      <c r="T25" s="89">
        <f>IF(AND(S25=0,S24&gt;0),SUM($G25:$H$381),S25)</f>
        <v>110742.78906225166</v>
      </c>
      <c r="U25" s="82">
        <f>SUM(T25:T$381)</f>
        <v>9664342.5593261942</v>
      </c>
      <c r="V25" s="68">
        <f>localspline(R25,'BBG rates'!$G$10:$G$27,'BBG rates'!$K$10:$K$27)</f>
        <v>1.0016072346102698</v>
      </c>
      <c r="W25" s="68">
        <f>locallinterp(R25,'BBG rates'!$G$10:$G$27,'BBG rates'!$J$10:$J$27)</f>
        <v>-0.49325000000000002</v>
      </c>
      <c r="X25" s="56">
        <f t="shared" si="15"/>
        <v>-0.49436863140024379</v>
      </c>
      <c r="Y25" s="66">
        <f t="shared" si="3"/>
        <v>-3903.8745349002456</v>
      </c>
      <c r="Z25" s="72">
        <f t="shared" si="4"/>
        <v>-0.48473545025155984</v>
      </c>
      <c r="AA25" s="79">
        <f t="shared" si="5"/>
        <v>-3821.8325610928282</v>
      </c>
      <c r="AB25" s="81">
        <f t="shared" si="16"/>
        <v>-0.47454848016388479</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9323557.1653257478</v>
      </c>
    </row>
    <row r="26" spans="1:39" x14ac:dyDescent="0.2">
      <c r="A26" s="7">
        <v>5</v>
      </c>
      <c r="B26" s="7">
        <v>2.5</v>
      </c>
      <c r="C26" s="7">
        <v>1.25</v>
      </c>
      <c r="D26" s="12">
        <f t="shared" si="0"/>
        <v>0.41666666666666669</v>
      </c>
      <c r="E26" s="29">
        <f t="shared" si="17"/>
        <v>9443424.4887573607</v>
      </c>
      <c r="F26" s="2">
        <f t="shared" si="1"/>
        <v>6543.3943365652158</v>
      </c>
      <c r="G26" s="2">
        <f t="shared" si="8"/>
        <v>79158.425963633883</v>
      </c>
      <c r="H26" s="2">
        <f t="shared" si="9"/>
        <v>31016.855542946079</v>
      </c>
      <c r="I26" s="2">
        <f t="shared" si="18"/>
        <v>116718.67584314517</v>
      </c>
      <c r="J26" s="2">
        <f t="shared" si="19"/>
        <v>48632.781601310489</v>
      </c>
      <c r="K26" s="2">
        <f t="shared" si="11"/>
        <v>116319.78455390548</v>
      </c>
      <c r="L26" s="2">
        <f t="shared" si="11"/>
        <v>48466.576897460618</v>
      </c>
      <c r="M26" s="2"/>
      <c r="N26" s="28">
        <f t="shared" si="20"/>
        <v>9599530.8642842509</v>
      </c>
      <c r="O26" s="2">
        <f t="shared" si="12"/>
        <v>6629.7857159491832</v>
      </c>
      <c r="P26" s="2">
        <f t="shared" si="13"/>
        <v>80203.54188621357</v>
      </c>
      <c r="R26">
        <f t="shared" si="14"/>
        <v>5</v>
      </c>
      <c r="S26" s="89">
        <f t="shared" si="2"/>
        <v>110175.28150657997</v>
      </c>
      <c r="T26" s="89">
        <f>IF(AND(S26=0,S25&gt;0),SUM($G26:$H$381),S26)</f>
        <v>110175.28150657997</v>
      </c>
      <c r="U26" s="82">
        <f>SUM(T26:T$381)</f>
        <v>9553599.7702639438</v>
      </c>
      <c r="V26" s="68">
        <f>localspline(R26,'BBG rates'!$G$10:$G$27,'BBG rates'!$K$10:$K$27)</f>
        <v>1.0020585640125637</v>
      </c>
      <c r="W26" s="68">
        <f>locallinterp(R26,'BBG rates'!$G$10:$G$27,'BBG rates'!$J$10:$J$27)</f>
        <v>-0.49562499999999998</v>
      </c>
      <c r="X26" s="56">
        <f t="shared" si="15"/>
        <v>-0.49675444696828386</v>
      </c>
      <c r="Y26" s="66">
        <f t="shared" si="3"/>
        <v>-3858.2514006784531</v>
      </c>
      <c r="Z26" s="72">
        <f t="shared" si="4"/>
        <v>-0.48462378497631275</v>
      </c>
      <c r="AA26" s="79">
        <f t="shared" si="5"/>
        <v>-3778.0385425606605</v>
      </c>
      <c r="AB26" s="81">
        <f t="shared" si="16"/>
        <v>-0.47454848016388468</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9317043.9896869529</v>
      </c>
    </row>
    <row r="27" spans="1:39" x14ac:dyDescent="0.2">
      <c r="A27" s="7">
        <v>6</v>
      </c>
      <c r="B27" s="7">
        <v>3</v>
      </c>
      <c r="C27" s="7">
        <v>1.5</v>
      </c>
      <c r="D27" s="12">
        <f t="shared" si="0"/>
        <v>0.5</v>
      </c>
      <c r="E27" s="29">
        <f t="shared" si="17"/>
        <v>9333814.325857481</v>
      </c>
      <c r="F27" s="2">
        <f t="shared" si="1"/>
        <v>6467.9337426136517</v>
      </c>
      <c r="G27" s="2">
        <f t="shared" si="8"/>
        <v>78953.32109906181</v>
      </c>
      <c r="H27" s="2">
        <f t="shared" si="9"/>
        <v>30656.841800817696</v>
      </c>
      <c r="I27" s="2">
        <f t="shared" si="18"/>
        <v>116078.09664249315</v>
      </c>
      <c r="J27" s="2">
        <f t="shared" si="19"/>
        <v>58039.048321246577</v>
      </c>
      <c r="K27" s="2">
        <f t="shared" si="11"/>
        <v>115602.21698319494</v>
      </c>
      <c r="L27" s="2">
        <f t="shared" si="11"/>
        <v>57801.108491597472</v>
      </c>
      <c r="M27" s="2"/>
      <c r="N27" s="28">
        <f t="shared" si="20"/>
        <v>9519272.3898684811</v>
      </c>
      <c r="O27" s="2">
        <f t="shared" si="12"/>
        <v>6574.8531863927119</v>
      </c>
      <c r="P27" s="2">
        <f t="shared" si="13"/>
        <v>80258.474415770033</v>
      </c>
      <c r="R27">
        <f t="shared" si="14"/>
        <v>6</v>
      </c>
      <c r="S27" s="89">
        <f t="shared" si="2"/>
        <v>109610.16289987951</v>
      </c>
      <c r="T27" s="89">
        <f>IF(AND(S27=0,S26&gt;0),SUM($G27:$H$381),S27)</f>
        <v>109610.16289987951</v>
      </c>
      <c r="U27" s="82">
        <f>SUM(T27:T$381)</f>
        <v>9443424.4887573645</v>
      </c>
      <c r="V27" s="68">
        <f>localspline(R27,'BBG rates'!$G$10:$G$27,'BBG rates'!$K$10:$K$27)</f>
        <v>1.0025100708007813</v>
      </c>
      <c r="W27" s="68">
        <f>locallinterp(R27,'BBG rates'!$G$10:$G$27,'BBG rates'!$J$10:$J$27)</f>
        <v>-0.498</v>
      </c>
      <c r="X27" s="56">
        <f t="shared" si="15"/>
        <v>-0.49914031473683451</v>
      </c>
      <c r="Y27" s="66">
        <f t="shared" si="3"/>
        <v>-3812.6430164831395</v>
      </c>
      <c r="Z27" s="72">
        <f t="shared" si="4"/>
        <v>-0.48448225802267225</v>
      </c>
      <c r="AA27" s="79">
        <f t="shared" si="5"/>
        <v>-3734.4689489018474</v>
      </c>
      <c r="AB27" s="81">
        <f t="shared" si="16"/>
        <v>-0.47454848016388468</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9308847.1782747004</v>
      </c>
    </row>
    <row r="28" spans="1:39" x14ac:dyDescent="0.2">
      <c r="A28" s="7">
        <v>7</v>
      </c>
      <c r="B28" s="7">
        <v>3.5</v>
      </c>
      <c r="C28" s="7">
        <v>1.75</v>
      </c>
      <c r="D28" s="12">
        <f t="shared" si="0"/>
        <v>0.58333333333333337</v>
      </c>
      <c r="E28" s="29">
        <f t="shared" si="17"/>
        <v>9224766.9018121846</v>
      </c>
      <c r="F28" s="2">
        <f t="shared" si="1"/>
        <v>6392.8602063136013</v>
      </c>
      <c r="G28" s="2">
        <f t="shared" si="8"/>
        <v>78748.747675141291</v>
      </c>
      <c r="H28" s="2">
        <f t="shared" si="9"/>
        <v>30298.676370155325</v>
      </c>
      <c r="I28" s="2">
        <f t="shared" si="18"/>
        <v>115440.28425161022</v>
      </c>
      <c r="J28" s="2">
        <f t="shared" si="19"/>
        <v>67340.165813439307</v>
      </c>
      <c r="K28" s="2">
        <f t="shared" si="11"/>
        <v>114888.33077294915</v>
      </c>
      <c r="L28" s="2">
        <f t="shared" si="11"/>
        <v>67018.192950887023</v>
      </c>
      <c r="M28" s="2"/>
      <c r="N28" s="28">
        <f t="shared" si="20"/>
        <v>9438958.9452990945</v>
      </c>
      <c r="O28" s="2">
        <f t="shared" si="12"/>
        <v>6519.8830327770966</v>
      </c>
      <c r="P28" s="2">
        <f t="shared" si="13"/>
        <v>80313.444569385625</v>
      </c>
      <c r="R28">
        <f t="shared" si="14"/>
        <v>7</v>
      </c>
      <c r="S28" s="89">
        <f t="shared" si="2"/>
        <v>109047.42404529662</v>
      </c>
      <c r="T28" s="89">
        <f>IF(AND(S28=0,S27&gt;0),SUM($G28:$H$381),S28)</f>
        <v>109047.42404529662</v>
      </c>
      <c r="U28" s="82">
        <f>SUM(T28:T$381)</f>
        <v>9333814.3258574829</v>
      </c>
      <c r="V28" s="68">
        <f>localspline(R28,'BBG rates'!$G$10:$G$27,'BBG rates'!$K$10:$K$27)</f>
        <v>1.0029614583797093</v>
      </c>
      <c r="W28" s="68">
        <f>locallinterp(R28,'BBG rates'!$G$10:$G$27,'BBG rates'!$J$10:$J$27)</f>
        <v>-0.50037500000000001</v>
      </c>
      <c r="X28" s="56">
        <f t="shared" si="15"/>
        <v>-0.50152623470829383</v>
      </c>
      <c r="Y28" s="66">
        <f t="shared" si="3"/>
        <v>-3767.050640476305</v>
      </c>
      <c r="Z28" s="72">
        <f t="shared" si="4"/>
        <v>-0.48431012346672947</v>
      </c>
      <c r="AA28" s="79">
        <f t="shared" si="5"/>
        <v>-3691.1228353896358</v>
      </c>
      <c r="AB28" s="81">
        <f t="shared" si="16"/>
        <v>-0.47454848016388473</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9299582.0367238279</v>
      </c>
    </row>
    <row r="29" spans="1:39" x14ac:dyDescent="0.2">
      <c r="A29" s="7">
        <v>8</v>
      </c>
      <c r="B29" s="7">
        <v>4</v>
      </c>
      <c r="C29" s="7">
        <v>2</v>
      </c>
      <c r="D29" s="12">
        <f t="shared" si="0"/>
        <v>0.66666666666666663</v>
      </c>
      <c r="E29" s="29">
        <f t="shared" si="17"/>
        <v>9116279.8460325338</v>
      </c>
      <c r="F29" s="2">
        <f t="shared" si="1"/>
        <v>6318.1720977394962</v>
      </c>
      <c r="G29" s="2">
        <f t="shared" si="8"/>
        <v>78544.70431487351</v>
      </c>
      <c r="H29" s="2">
        <f t="shared" si="9"/>
        <v>29942.351464777727</v>
      </c>
      <c r="I29" s="2">
        <f t="shared" si="18"/>
        <v>114805.22787739075</v>
      </c>
      <c r="J29" s="2">
        <f t="shared" si="19"/>
        <v>76536.818584927154</v>
      </c>
      <c r="K29" s="2">
        <f t="shared" si="11"/>
        <v>114178.10860112046</v>
      </c>
      <c r="L29" s="2">
        <f t="shared" si="11"/>
        <v>76118.739067413626</v>
      </c>
      <c r="M29" s="2"/>
      <c r="N29" s="28">
        <f t="shared" si="20"/>
        <v>9358590.4929262642</v>
      </c>
      <c r="O29" s="2">
        <f t="shared" si="12"/>
        <v>6464.8752293330917</v>
      </c>
      <c r="P29" s="2">
        <f t="shared" si="13"/>
        <v>80368.452372829634</v>
      </c>
      <c r="R29">
        <f t="shared" si="14"/>
        <v>8</v>
      </c>
      <c r="S29" s="89">
        <f t="shared" si="2"/>
        <v>108487.05577965124</v>
      </c>
      <c r="T29" s="89">
        <f>IF(AND(S29=0,S28&gt;0),SUM($G29:$H$381),S29)</f>
        <v>108487.05577965124</v>
      </c>
      <c r="U29" s="82">
        <f>SUM(T29:T$381)</f>
        <v>9224766.9018121883</v>
      </c>
      <c r="V29" s="68">
        <f>localspline(R29,'BBG rates'!$G$10:$G$27,'BBG rates'!$K$10:$K$27)</f>
        <v>1.0034130262005823</v>
      </c>
      <c r="W29" s="68">
        <f>locallinterp(R29,'BBG rates'!$G$10:$G$27,'BBG rates'!$J$10:$J$27)</f>
        <v>-0.50275000000000003</v>
      </c>
      <c r="X29" s="56">
        <f t="shared" si="15"/>
        <v>-0.50391220688492666</v>
      </c>
      <c r="Y29" s="66">
        <f t="shared" si="3"/>
        <v>-3721.4755204879079</v>
      </c>
      <c r="Z29" s="72">
        <f t="shared" si="4"/>
        <v>-0.48410660910122266</v>
      </c>
      <c r="AA29" s="79">
        <f t="shared" si="5"/>
        <v>-3647.9992609342339</v>
      </c>
      <c r="AB29" s="81">
        <f t="shared" si="16"/>
        <v>-0.47454848016388468</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9288182.479011463</v>
      </c>
    </row>
    <row r="30" spans="1:39" x14ac:dyDescent="0.2">
      <c r="A30" s="7">
        <v>9</v>
      </c>
      <c r="B30" s="7">
        <v>4.5</v>
      </c>
      <c r="C30" s="7">
        <v>2.25</v>
      </c>
      <c r="D30" s="12">
        <f t="shared" si="0"/>
        <v>0.75</v>
      </c>
      <c r="E30" s="29">
        <f t="shared" si="17"/>
        <v>9008350.7970592175</v>
      </c>
      <c r="F30" s="2">
        <f t="shared" si="1"/>
        <v>6243.8677932417595</v>
      </c>
      <c r="G30" s="2">
        <f t="shared" si="8"/>
        <v>78341.189644827449</v>
      </c>
      <c r="H30" s="2">
        <f t="shared" si="9"/>
        <v>29587.859328489842</v>
      </c>
      <c r="I30" s="2">
        <f t="shared" si="18"/>
        <v>114172.91676655905</v>
      </c>
      <c r="J30" s="2">
        <f t="shared" si="19"/>
        <v>85629.687574919284</v>
      </c>
      <c r="K30" s="2">
        <f t="shared" si="11"/>
        <v>113471.53322321769</v>
      </c>
      <c r="L30" s="2">
        <f t="shared" si="11"/>
        <v>85103.649917413262</v>
      </c>
      <c r="M30" s="2"/>
      <c r="N30" s="28">
        <f t="shared" si="20"/>
        <v>9278166.9950743746</v>
      </c>
      <c r="O30" s="2">
        <f t="shared" si="12"/>
        <v>6409.8297502738033</v>
      </c>
      <c r="P30" s="2">
        <f t="shared" si="13"/>
        <v>80423.497851888926</v>
      </c>
      <c r="R30">
        <f t="shared" si="14"/>
        <v>9</v>
      </c>
      <c r="S30" s="89">
        <f t="shared" si="2"/>
        <v>107929.04897331729</v>
      </c>
      <c r="T30" s="89">
        <f>IF(AND(S30=0,S29&gt;0),SUM($G30:$H$381),S30)</f>
        <v>107929.04897331729</v>
      </c>
      <c r="U30" s="82">
        <f>SUM(T30:T$381)</f>
        <v>9116279.8460325375</v>
      </c>
      <c r="V30" s="68">
        <f>localspline(R30,'BBG rates'!$G$10:$G$27,'BBG rates'!$K$10:$K$27)</f>
        <v>1.0038645968774773</v>
      </c>
      <c r="W30" s="68">
        <f>locallinterp(R30,'BBG rates'!$G$10:$G$27,'BBG rates'!$J$10:$J$27)</f>
        <v>-0.50512500000000005</v>
      </c>
      <c r="X30" s="56">
        <f t="shared" si="15"/>
        <v>-0.50629823126926432</v>
      </c>
      <c r="Y30" s="66">
        <f t="shared" si="3"/>
        <v>-3675.9188940742642</v>
      </c>
      <c r="Z30" s="72">
        <f t="shared" si="4"/>
        <v>-0.48387091526252968</v>
      </c>
      <c r="AA30" s="79">
        <f t="shared" si="5"/>
        <v>-3605.097288069494</v>
      </c>
      <c r="AB30" s="81">
        <f t="shared" si="16"/>
        <v>-0.47454848016388457</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9274670.7301234137</v>
      </c>
    </row>
    <row r="31" spans="1:39" x14ac:dyDescent="0.2">
      <c r="A31" s="7">
        <v>10</v>
      </c>
      <c r="B31" s="7">
        <v>5</v>
      </c>
      <c r="C31" s="7">
        <v>2.5</v>
      </c>
      <c r="D31" s="12">
        <f t="shared" si="0"/>
        <v>0.83333333333333337</v>
      </c>
      <c r="E31" s="29">
        <f t="shared" si="17"/>
        <v>8900977.4025291149</v>
      </c>
      <c r="F31" s="2">
        <f t="shared" si="1"/>
        <v>6169.9456754238226</v>
      </c>
      <c r="G31" s="2">
        <f t="shared" si="8"/>
        <v>78138.202295130817</v>
      </c>
      <c r="H31" s="2">
        <f t="shared" si="9"/>
        <v>29235.192234972987</v>
      </c>
      <c r="I31" s="2">
        <f t="shared" si="10"/>
        <v>113543.34020552762</v>
      </c>
      <c r="J31" s="2">
        <f t="shared" si="19"/>
        <v>94619.450171273027</v>
      </c>
      <c r="K31" s="2">
        <f t="shared" si="11"/>
        <v>112768.5874719701</v>
      </c>
      <c r="L31" s="2">
        <f t="shared" si="11"/>
        <v>93973.822893308417</v>
      </c>
      <c r="M31" s="2"/>
      <c r="N31" s="28">
        <f t="shared" si="20"/>
        <v>9197688.4140420072</v>
      </c>
      <c r="O31" s="2">
        <f t="shared" si="12"/>
        <v>6354.7465697946736</v>
      </c>
      <c r="P31" s="2">
        <f t="shared" si="13"/>
        <v>80478.581032368034</v>
      </c>
      <c r="R31">
        <f t="shared" si="14"/>
        <v>10</v>
      </c>
      <c r="S31" s="89">
        <f t="shared" si="2"/>
        <v>107373.3945301038</v>
      </c>
      <c r="T31" s="89">
        <f>IF(AND(S31=0,S30&gt;0),SUM($G31:$H$381),S31)</f>
        <v>107373.3945301038</v>
      </c>
      <c r="U31" s="82">
        <f>SUM(T31:T$381)</f>
        <v>9008350.7970592193</v>
      </c>
      <c r="V31" s="68">
        <f>localspline(R31,'BBG rates'!$G$10:$G$27,'BBG rates'!$K$10:$K$27)</f>
        <v>1.0043164102569841</v>
      </c>
      <c r="W31" s="68">
        <f>locallinterp(R31,'BBG rates'!$G$10:$G$27,'BBG rates'!$J$10:$J$27)</f>
        <v>-0.50749999999999995</v>
      </c>
      <c r="X31" s="56">
        <f t="shared" si="15"/>
        <v>-0.50868430786370489</v>
      </c>
      <c r="Y31" s="66">
        <f t="shared" si="3"/>
        <v>-3630.3819885761272</v>
      </c>
      <c r="Z31" s="72">
        <f t="shared" si="4"/>
        <v>-0.48360221359424871</v>
      </c>
      <c r="AA31" s="79">
        <f t="shared" si="5"/>
        <v>-3562.4159829396431</v>
      </c>
      <c r="AB31" s="81">
        <f t="shared" si="16"/>
        <v>-0.47454848016388462</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9259068.8740623984</v>
      </c>
    </row>
    <row r="32" spans="1:39" x14ac:dyDescent="0.2">
      <c r="A32" s="7">
        <v>11</v>
      </c>
      <c r="B32" s="7">
        <v>5.5</v>
      </c>
      <c r="C32" s="7">
        <v>2.75</v>
      </c>
      <c r="D32" s="12">
        <f t="shared" si="0"/>
        <v>0.91666666666666663</v>
      </c>
      <c r="E32" s="29">
        <f t="shared" si="17"/>
        <v>8794157.3191419784</v>
      </c>
      <c r="F32" s="2">
        <f t="shared" si="1"/>
        <v>6096.4041331192248</v>
      </c>
      <c r="G32" s="2">
        <f t="shared" si="8"/>
        <v>77935.74089946071</v>
      </c>
      <c r="H32" s="2">
        <f t="shared" si="9"/>
        <v>28884.342487675414</v>
      </c>
      <c r="I32" s="2">
        <f t="shared" si="10"/>
        <v>112916.48752025535</v>
      </c>
      <c r="J32" s="2">
        <f t="shared" si="19"/>
        <v>103506.78022690074</v>
      </c>
      <c r="K32" s="2">
        <f t="shared" si="11"/>
        <v>112069.25425699208</v>
      </c>
      <c r="L32" s="2">
        <f t="shared" si="11"/>
        <v>102730.14973557607</v>
      </c>
      <c r="M32" s="2"/>
      <c r="N32" s="28">
        <f t="shared" si="20"/>
        <v>9117154.7121019177</v>
      </c>
      <c r="O32" s="2">
        <f t="shared" si="12"/>
        <v>6299.6256620734739</v>
      </c>
      <c r="P32" s="2">
        <f t="shared" si="13"/>
        <v>80533.701940089246</v>
      </c>
      <c r="R32">
        <f t="shared" si="14"/>
        <v>11</v>
      </c>
      <c r="S32" s="89">
        <f t="shared" si="2"/>
        <v>106820.08338713612</v>
      </c>
      <c r="T32" s="89">
        <f>IF(AND(S32=0,S31&gt;0),SUM($G32:$H$381),S32)</f>
        <v>106820.08338713612</v>
      </c>
      <c r="U32" s="82">
        <f>SUM(T32:T$381)</f>
        <v>8900977.4025291167</v>
      </c>
      <c r="V32" s="68">
        <f>localspline(R32,'BBG rates'!$G$10:$G$27,'BBG rates'!$K$10:$K$27)</f>
        <v>1.004768437964791</v>
      </c>
      <c r="W32" s="68">
        <f>locallinterp(R32,'BBG rates'!$G$10:$G$27,'BBG rates'!$J$10:$J$27)</f>
        <v>-0.50987499999999997</v>
      </c>
      <c r="X32" s="56">
        <f t="shared" si="15"/>
        <v>-0.51107043667037999</v>
      </c>
      <c r="Y32" s="66">
        <f t="shared" si="3"/>
        <v>-3584.8660211765255</v>
      </c>
      <c r="Z32" s="72">
        <f t="shared" si="4"/>
        <v>-0.48329964574334378</v>
      </c>
      <c r="AA32" s="79">
        <f t="shared" si="5"/>
        <v>-3519.9544152860612</v>
      </c>
      <c r="AB32" s="81">
        <f t="shared" si="16"/>
        <v>-0.47454848016388462</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9241398.8545732759</v>
      </c>
    </row>
    <row r="33" spans="1:39" x14ac:dyDescent="0.2">
      <c r="A33" s="7">
        <v>12</v>
      </c>
      <c r="B33" s="7">
        <v>6</v>
      </c>
      <c r="C33" s="7">
        <v>3</v>
      </c>
      <c r="D33" s="12">
        <f t="shared" si="0"/>
        <v>1</v>
      </c>
      <c r="E33" s="29">
        <f t="shared" si="17"/>
        <v>8687888.2126272414</v>
      </c>
      <c r="F33" s="2">
        <f t="shared" si="1"/>
        <v>6023.2415613687963</v>
      </c>
      <c r="G33" s="2">
        <f t="shared" si="8"/>
        <v>77733.804095034458</v>
      </c>
      <c r="H33" s="2">
        <f t="shared" si="9"/>
        <v>28535.302419703283</v>
      </c>
      <c r="I33" s="2">
        <f t="shared" si="10"/>
        <v>112292.34807610653</v>
      </c>
      <c r="J33" s="2">
        <f t="shared" si="19"/>
        <v>112292.34807610653</v>
      </c>
      <c r="K33" s="2">
        <f t="shared" si="11"/>
        <v>111373.5165644498</v>
      </c>
      <c r="L33" s="2">
        <f t="shared" si="11"/>
        <v>111373.5165644498</v>
      </c>
      <c r="M33" s="2"/>
      <c r="N33" s="28">
        <f t="shared" si="20"/>
        <v>9036565.8515010253</v>
      </c>
      <c r="O33" s="2">
        <f t="shared" si="12"/>
        <v>6244.4670012702845</v>
      </c>
      <c r="P33" s="2">
        <f t="shared" si="13"/>
        <v>80588.860600892425</v>
      </c>
      <c r="R33">
        <f t="shared" si="14"/>
        <v>12</v>
      </c>
      <c r="S33" s="89">
        <f t="shared" si="2"/>
        <v>106269.10651473774</v>
      </c>
      <c r="T33" s="89">
        <f>IF(AND(S33=0,S32&gt;0),SUM($G33:$H$381),S33)</f>
        <v>106269.10651473774</v>
      </c>
      <c r="U33" s="82">
        <f>SUM(T33:T$381)</f>
        <v>8794157.3191419803</v>
      </c>
      <c r="V33" s="68">
        <f>localspline(R33,'BBG rates'!$G$10:$G$27,'BBG rates'!$K$10:$K$27)</f>
        <v>1.0052207708358765</v>
      </c>
      <c r="W33" s="68">
        <f>locallinterp(R33,'BBG rates'!$G$10:$G$27,'BBG rates'!$J$10:$J$27)</f>
        <v>-0.51224999999999998</v>
      </c>
      <c r="X33" s="56">
        <f t="shared" si="15"/>
        <v>-0.51345661769208739</v>
      </c>
      <c r="Y33" s="66">
        <f t="shared" si="3"/>
        <v>-3539.3721989583337</v>
      </c>
      <c r="Z33" s="72">
        <f t="shared" si="4"/>
        <v>-0.48296232198452327</v>
      </c>
      <c r="AA33" s="79">
        <f t="shared" si="5"/>
        <v>-3477.711658434107</v>
      </c>
      <c r="AB33" s="81">
        <f t="shared" si="16"/>
        <v>-0.47454848016388457</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9221682.475864917</v>
      </c>
    </row>
    <row r="34" spans="1:39" x14ac:dyDescent="0.2">
      <c r="A34" s="7">
        <v>13</v>
      </c>
      <c r="B34" s="7">
        <v>6.5</v>
      </c>
      <c r="C34" s="7">
        <v>3.25</v>
      </c>
      <c r="D34" s="12">
        <f t="shared" si="0"/>
        <v>1.0833333333333333</v>
      </c>
      <c r="E34" s="29">
        <f t="shared" si="17"/>
        <v>8582167.7577109281</v>
      </c>
      <c r="F34" s="2">
        <f t="shared" si="1"/>
        <v>5950.4563613979208</v>
      </c>
      <c r="G34" s="2">
        <f t="shared" si="8"/>
        <v>77532.39052260053</v>
      </c>
      <c r="H34" s="2">
        <f t="shared" si="9"/>
        <v>28188.064393712</v>
      </c>
      <c r="I34" s="2">
        <f t="shared" si="10"/>
        <v>111670.91127771046</v>
      </c>
      <c r="J34" s="2">
        <f t="shared" si="19"/>
        <v>120976.82055085299</v>
      </c>
      <c r="K34" s="2">
        <f t="shared" si="11"/>
        <v>110681.35745672927</v>
      </c>
      <c r="L34" s="2">
        <f t="shared" si="11"/>
        <v>119904.80391145669</v>
      </c>
      <c r="M34" s="2"/>
      <c r="N34" s="28">
        <f t="shared" si="20"/>
        <v>8955921.7944603898</v>
      </c>
      <c r="O34" s="2">
        <f t="shared" si="12"/>
        <v>6189.2705615274926</v>
      </c>
      <c r="P34" s="2">
        <f t="shared" si="13"/>
        <v>80644.057040635234</v>
      </c>
      <c r="R34">
        <f t="shared" si="14"/>
        <v>13</v>
      </c>
      <c r="S34" s="89">
        <f t="shared" si="2"/>
        <v>105720.45491631253</v>
      </c>
      <c r="T34" s="89">
        <f>IF(AND(S34=0,S33&gt;0),SUM($G34:$H$381),S34)</f>
        <v>105720.45491631253</v>
      </c>
      <c r="U34" s="82">
        <f>SUM(T34:T$381)</f>
        <v>8687888.2126272433</v>
      </c>
      <c r="V34" s="68">
        <f>localspline(R34,'BBG rates'!$G$10:$G$27,'BBG rates'!$K$10:$K$27)</f>
        <v>1.0056735418767067</v>
      </c>
      <c r="W34" s="68">
        <f>locallinterp(R34,'BBG rates'!$G$10:$G$27,'BBG rates'!$J$10:$J$27)</f>
        <v>-0.51379166666666665</v>
      </c>
      <c r="X34" s="56">
        <f t="shared" si="15"/>
        <v>-0.5150055701634404</v>
      </c>
      <c r="Y34" s="66">
        <f t="shared" si="3"/>
        <v>-3493.901718961486</v>
      </c>
      <c r="Z34" s="72">
        <f t="shared" si="4"/>
        <v>-0.48258931976818142</v>
      </c>
      <c r="AA34" s="79">
        <f t="shared" si="5"/>
        <v>-3435.6867892799878</v>
      </c>
      <c r="AB34" s="81">
        <f t="shared" si="16"/>
        <v>-0.47454848016388451</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9185361.6151727028</v>
      </c>
    </row>
    <row r="35" spans="1:39" x14ac:dyDescent="0.2">
      <c r="A35" s="7">
        <v>14</v>
      </c>
      <c r="B35" s="7">
        <v>7</v>
      </c>
      <c r="C35" s="7">
        <v>3.5</v>
      </c>
      <c r="D35" s="12">
        <f t="shared" si="0"/>
        <v>1.1666666666666667</v>
      </c>
      <c r="E35" s="29">
        <f t="shared" si="17"/>
        <v>8476993.6380827017</v>
      </c>
      <c r="F35" s="2">
        <f t="shared" si="1"/>
        <v>5878.046940593872</v>
      </c>
      <c r="G35" s="2">
        <f t="shared" si="8"/>
        <v>77331.498826429204</v>
      </c>
      <c r="H35" s="2">
        <f t="shared" si="9"/>
        <v>27842.62080179797</v>
      </c>
      <c r="I35" s="2">
        <f t="shared" si="10"/>
        <v>111052.16656882105</v>
      </c>
      <c r="J35" s="2">
        <f t="shared" si="19"/>
        <v>129560.8609969579</v>
      </c>
      <c r="K35" s="2">
        <f t="shared" si="11"/>
        <v>109992.76007210517</v>
      </c>
      <c r="L35" s="2">
        <f t="shared" si="11"/>
        <v>128324.88675078937</v>
      </c>
      <c r="M35" s="2"/>
      <c r="N35" s="28">
        <f t="shared" si="20"/>
        <v>8875222.5031751972</v>
      </c>
      <c r="O35" s="2">
        <f t="shared" si="12"/>
        <v>6134.036316969773</v>
      </c>
      <c r="P35" s="2">
        <f t="shared" si="13"/>
        <v>80699.291285192943</v>
      </c>
      <c r="R35">
        <f t="shared" si="14"/>
        <v>14</v>
      </c>
      <c r="S35" s="89">
        <f t="shared" si="2"/>
        <v>105174.11962822717</v>
      </c>
      <c r="T35" s="89">
        <f>IF(AND(S35=0,S34&gt;0),SUM($G35:$H$381),S35)</f>
        <v>105174.11962822717</v>
      </c>
      <c r="U35" s="82">
        <f>SUM(T35:T$381)</f>
        <v>8582167.75771093</v>
      </c>
      <c r="V35" s="68">
        <f>localspline(R35,'BBG rates'!$G$10:$G$27,'BBG rates'!$K$10:$K$27)</f>
        <v>1.0061271123856481</v>
      </c>
      <c r="W35" s="68">
        <f>locallinterp(R35,'BBG rates'!$G$10:$G$27,'BBG rates'!$J$10:$J$27)</f>
        <v>-0.51533333333333331</v>
      </c>
      <c r="X35" s="56">
        <f t="shared" si="15"/>
        <v>-0.51655454463785944</v>
      </c>
      <c r="Y35" s="66">
        <f t="shared" si="3"/>
        <v>-3448.5295329930577</v>
      </c>
      <c r="Z35" s="72">
        <f t="shared" si="4"/>
        <v>-0.48218999632971937</v>
      </c>
      <c r="AA35" s="79">
        <f t="shared" si="5"/>
        <v>-3393.8788882776789</v>
      </c>
      <c r="AB35" s="81">
        <f t="shared" si="16"/>
        <v>-0.47454848016388451</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9146187.4923359547</v>
      </c>
    </row>
    <row r="36" spans="1:39" x14ac:dyDescent="0.2">
      <c r="A36" s="7">
        <v>15</v>
      </c>
      <c r="B36" s="7">
        <v>7.5</v>
      </c>
      <c r="C36" s="7">
        <v>3.75</v>
      </c>
      <c r="D36" s="12">
        <f t="shared" si="0"/>
        <v>1.25</v>
      </c>
      <c r="E36" s="29">
        <f t="shared" si="17"/>
        <v>8372363.5463630082</v>
      </c>
      <c r="F36" s="2">
        <f t="shared" si="1"/>
        <v>5806.0117124832477</v>
      </c>
      <c r="G36" s="2">
        <f t="shared" si="8"/>
        <v>77131.127654303637</v>
      </c>
      <c r="H36" s="2">
        <f t="shared" si="9"/>
        <v>27498.964065390694</v>
      </c>
      <c r="I36" s="2">
        <f t="shared" si="10"/>
        <v>110436.10343217758</v>
      </c>
      <c r="J36" s="2">
        <f t="shared" si="19"/>
        <v>138045.12929022199</v>
      </c>
      <c r="K36" s="2">
        <f t="shared" si="11"/>
        <v>109307.70762441211</v>
      </c>
      <c r="L36" s="2">
        <f t="shared" si="11"/>
        <v>136634.63453051515</v>
      </c>
      <c r="M36" s="2"/>
      <c r="N36" s="28">
        <f t="shared" si="20"/>
        <v>8794467.9398147389</v>
      </c>
      <c r="O36" s="2">
        <f t="shared" si="12"/>
        <v>6078.7642417040779</v>
      </c>
      <c r="P36" s="2">
        <f t="shared" si="13"/>
        <v>80754.563360458647</v>
      </c>
      <c r="R36">
        <f t="shared" si="14"/>
        <v>15</v>
      </c>
      <c r="S36" s="89">
        <f t="shared" si="2"/>
        <v>104630.09171969433</v>
      </c>
      <c r="T36" s="89">
        <f>IF(AND(S36=0,S35&gt;0),SUM($G36:$H$381),S36)</f>
        <v>104630.09171969433</v>
      </c>
      <c r="U36" s="82">
        <f>SUM(T36:T$381)</f>
        <v>8476993.6380827017</v>
      </c>
      <c r="V36" s="68">
        <f>localspline(R36,'BBG rates'!$G$10:$G$27,'BBG rates'!$K$10:$K$27)</f>
        <v>1.0065819156345839</v>
      </c>
      <c r="W36" s="68">
        <f>locallinterp(R36,'BBG rates'!$G$10:$G$27,'BBG rates'!$J$10:$J$27)</f>
        <v>-0.51687499999999997</v>
      </c>
      <c r="X36" s="56">
        <f t="shared" si="15"/>
        <v>-0.51810354111574419</v>
      </c>
      <c r="Y36" s="66">
        <f t="shared" si="3"/>
        <v>-3403.2560584328521</v>
      </c>
      <c r="Z36" s="72">
        <f t="shared" si="4"/>
        <v>-0.48176363513741022</v>
      </c>
      <c r="AA36" s="79">
        <f t="shared" si="5"/>
        <v>-3352.2870394258875</v>
      </c>
      <c r="AB36" s="81">
        <f t="shared" si="16"/>
        <v>-0.47454848016388462</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9104190.7435856443</v>
      </c>
    </row>
    <row r="37" spans="1:39" x14ac:dyDescent="0.2">
      <c r="A37" s="7">
        <v>16</v>
      </c>
      <c r="B37" s="7">
        <v>8</v>
      </c>
      <c r="C37" s="7">
        <v>4</v>
      </c>
      <c r="D37" s="12">
        <f t="shared" si="0"/>
        <v>1.3333333333333333</v>
      </c>
      <c r="E37" s="29">
        <f t="shared" si="17"/>
        <v>8268275.1840703525</v>
      </c>
      <c r="F37" s="2">
        <f t="shared" si="1"/>
        <v>5734.3490967094631</v>
      </c>
      <c r="G37" s="2">
        <f t="shared" si="8"/>
        <v>76931.275657510589</v>
      </c>
      <c r="H37" s="2">
        <f t="shared" si="9"/>
        <v>27157.086635145264</v>
      </c>
      <c r="I37" s="2">
        <f t="shared" si="10"/>
        <v>109822.71138936531</v>
      </c>
      <c r="J37" s="2">
        <f t="shared" si="19"/>
        <v>146430.28185248707</v>
      </c>
      <c r="K37" s="2">
        <f t="shared" si="11"/>
        <v>108626.18340271618</v>
      </c>
      <c r="L37" s="2">
        <f t="shared" si="11"/>
        <v>144834.91120362157</v>
      </c>
      <c r="M37" s="2"/>
      <c r="N37" s="28">
        <f t="shared" si="20"/>
        <v>8713658.0665223952</v>
      </c>
      <c r="O37" s="2">
        <f t="shared" si="12"/>
        <v>6023.4543098196255</v>
      </c>
      <c r="P37" s="2">
        <f t="shared" si="13"/>
        <v>80809.87329234308</v>
      </c>
      <c r="R37">
        <f t="shared" si="14"/>
        <v>16</v>
      </c>
      <c r="S37" s="89">
        <f t="shared" si="2"/>
        <v>104088.36229265586</v>
      </c>
      <c r="T37" s="89">
        <f>IF(AND(S37=0,S36&gt;0),SUM($G37:$H$381),S37)</f>
        <v>104088.36229265586</v>
      </c>
      <c r="U37" s="82">
        <f>SUM(T37:T$381)</f>
        <v>8372363.5463630073</v>
      </c>
      <c r="V37" s="68">
        <f>localspline(R37,'BBG rates'!$G$10:$G$27,'BBG rates'!$K$10:$K$27)</f>
        <v>1.0070383848956586</v>
      </c>
      <c r="W37" s="68">
        <f>locallinterp(R37,'BBG rates'!$G$10:$G$27,'BBG rates'!$J$10:$J$27)</f>
        <v>-0.51841666666666664</v>
      </c>
      <c r="X37" s="56">
        <f t="shared" si="15"/>
        <v>-0.51965255959802725</v>
      </c>
      <c r="Y37" s="66">
        <f t="shared" si="3"/>
        <v>-3358.08170757682</v>
      </c>
      <c r="Z37" s="72">
        <f t="shared" si="4"/>
        <v>-0.48130949244824694</v>
      </c>
      <c r="AA37" s="79">
        <f t="shared" si="5"/>
        <v>-3310.9103302550634</v>
      </c>
      <c r="AB37" s="81">
        <f t="shared" si="16"/>
        <v>-0.47454848016388462</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9059401.8091073316</v>
      </c>
    </row>
    <row r="38" spans="1:39" x14ac:dyDescent="0.2">
      <c r="A38" s="7">
        <v>17</v>
      </c>
      <c r="B38" s="7">
        <v>8.5</v>
      </c>
      <c r="C38" s="7">
        <v>4.25</v>
      </c>
      <c r="D38" s="12">
        <f t="shared" si="0"/>
        <v>1.4166666666666667</v>
      </c>
      <c r="E38" s="29">
        <f t="shared" si="17"/>
        <v>8164726.2615886852</v>
      </c>
      <c r="F38" s="2">
        <f t="shared" si="1"/>
        <v>5663.0575190103391</v>
      </c>
      <c r="G38" s="2">
        <f t="shared" si="8"/>
        <v>76731.941490831494</v>
      </c>
      <c r="H38" s="2">
        <f t="shared" si="9"/>
        <v>26816.980990835269</v>
      </c>
      <c r="I38" s="2">
        <f t="shared" si="10"/>
        <v>109211.98000067711</v>
      </c>
      <c r="J38" s="2">
        <f t="shared" si="19"/>
        <v>154716.97166762591</v>
      </c>
      <c r="K38" s="2">
        <f t="shared" si="11"/>
        <v>107948.17077098895</v>
      </c>
      <c r="L38" s="2">
        <f t="shared" si="11"/>
        <v>152926.57525890102</v>
      </c>
      <c r="M38" s="2"/>
      <c r="N38" s="28">
        <f t="shared" si="20"/>
        <v>8632792.8454156201</v>
      </c>
      <c r="O38" s="2">
        <f t="shared" si="12"/>
        <v>5968.1064953878858</v>
      </c>
      <c r="P38" s="2">
        <f t="shared" si="13"/>
        <v>80865.221106774814</v>
      </c>
      <c r="R38">
        <f t="shared" si="14"/>
        <v>17</v>
      </c>
      <c r="S38" s="89">
        <f t="shared" si="2"/>
        <v>103548.92248166676</v>
      </c>
      <c r="T38" s="89">
        <f>IF(AND(S38=0,S37&gt;0),SUM($G38:$H$381),S38)</f>
        <v>103548.92248166676</v>
      </c>
      <c r="U38" s="82">
        <f>SUM(T38:T$381)</f>
        <v>8268275.1840703515</v>
      </c>
      <c r="V38" s="68">
        <f>localspline(R38,'BBG rates'!$G$10:$G$27,'BBG rates'!$K$10:$K$27)</f>
        <v>1.0074969534409595</v>
      </c>
      <c r="W38" s="68">
        <f>locallinterp(R38,'BBG rates'!$G$10:$G$27,'BBG rates'!$J$10:$J$27)</f>
        <v>-0.5199583333333333</v>
      </c>
      <c r="X38" s="56">
        <f t="shared" si="15"/>
        <v>-0.52120160008497507</v>
      </c>
      <c r="Y38" s="66">
        <f t="shared" si="3"/>
        <v>-3313.0068876686987</v>
      </c>
      <c r="Z38" s="72">
        <f t="shared" si="4"/>
        <v>-0.48082679599994932</v>
      </c>
      <c r="AA38" s="79">
        <f t="shared" si="5"/>
        <v>-3269.7478518144571</v>
      </c>
      <c r="AB38" s="81">
        <f t="shared" si="16"/>
        <v>-0.47454848016388462</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9011850.9340536892</v>
      </c>
    </row>
    <row r="39" spans="1:39" x14ac:dyDescent="0.2">
      <c r="A39" s="7">
        <v>18</v>
      </c>
      <c r="B39" s="7">
        <v>9</v>
      </c>
      <c r="C39" s="7">
        <v>4.5</v>
      </c>
      <c r="D39" s="12">
        <f t="shared" si="0"/>
        <v>1.5</v>
      </c>
      <c r="E39" s="29">
        <f t="shared" si="17"/>
        <v>8061714.4981349064</v>
      </c>
      <c r="F39" s="2">
        <f t="shared" si="1"/>
        <v>5592.1354111957626</v>
      </c>
      <c r="G39" s="2">
        <f t="shared" si="8"/>
        <v>76533.123812533304</v>
      </c>
      <c r="H39" s="2">
        <f t="shared" si="9"/>
        <v>26478.639641246056</v>
      </c>
      <c r="I39" s="2">
        <f t="shared" si="10"/>
        <v>108603.89886497513</v>
      </c>
      <c r="J39" s="2">
        <f t="shared" si="19"/>
        <v>162905.84829746268</v>
      </c>
      <c r="K39" s="2">
        <f t="shared" si="11"/>
        <v>107273.65316778196</v>
      </c>
      <c r="L39" s="2">
        <f t="shared" si="11"/>
        <v>160910.47975167294</v>
      </c>
      <c r="M39" s="2"/>
      <c r="N39" s="28">
        <f t="shared" si="20"/>
        <v>8551872.2385859191</v>
      </c>
      <c r="O39" s="2">
        <f t="shared" si="12"/>
        <v>5912.7207724625741</v>
      </c>
      <c r="P39" s="2">
        <f t="shared" si="13"/>
        <v>80920.606829700148</v>
      </c>
      <c r="R39">
        <f t="shared" si="14"/>
        <v>18</v>
      </c>
      <c r="S39" s="89">
        <f t="shared" si="2"/>
        <v>103011.76345377936</v>
      </c>
      <c r="T39" s="89">
        <f>IF(AND(S39=0,S38&gt;0),SUM($G39:$H$381),S39)</f>
        <v>103011.76345377936</v>
      </c>
      <c r="U39" s="82">
        <f>SUM(T39:T$381)</f>
        <v>8164726.2615886852</v>
      </c>
      <c r="V39" s="68">
        <f>localspline(R39,'BBG rates'!$G$10:$G$27,'BBG rates'!$K$10:$K$27)</f>
        <v>1.0079580545425415</v>
      </c>
      <c r="W39" s="68">
        <f>locallinterp(R39,'BBG rates'!$G$10:$G$27,'BBG rates'!$J$10:$J$27)</f>
        <v>-0.52149999999999996</v>
      </c>
      <c r="X39" s="56">
        <f t="shared" si="15"/>
        <v>-0.52275066257752023</v>
      </c>
      <c r="Y39" s="66">
        <f t="shared" si="3"/>
        <v>-3268.0320009315988</v>
      </c>
      <c r="Z39" s="72">
        <f t="shared" si="4"/>
        <v>-0.48031474362679361</v>
      </c>
      <c r="AA39" s="79">
        <f t="shared" si="5"/>
        <v>-3228.7986986592214</v>
      </c>
      <c r="AB39" s="81">
        <f t="shared" si="16"/>
        <v>-0.47454848016388457</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8961568.1695523839</v>
      </c>
    </row>
    <row r="40" spans="1:39" x14ac:dyDescent="0.2">
      <c r="A40" s="7">
        <v>19</v>
      </c>
      <c r="B40" s="7">
        <v>9.5</v>
      </c>
      <c r="C40" s="7">
        <v>4.75</v>
      </c>
      <c r="D40" s="12">
        <f t="shared" si="0"/>
        <v>1.5833333333333333</v>
      </c>
      <c r="E40" s="29">
        <f t="shared" si="17"/>
        <v>7959237.6217264785</v>
      </c>
      <c r="F40" s="2">
        <f t="shared" si="1"/>
        <v>5521.5812111254336</v>
      </c>
      <c r="G40" s="2">
        <f t="shared" si="8"/>
        <v>76334.821284359525</v>
      </c>
      <c r="H40" s="2">
        <f t="shared" si="9"/>
        <v>26142.055124068349</v>
      </c>
      <c r="I40" s="2">
        <f t="shared" si="10"/>
        <v>107998.45761955332</v>
      </c>
      <c r="J40" s="2">
        <f t="shared" si="19"/>
        <v>170997.55789762607</v>
      </c>
      <c r="K40" s="2">
        <f t="shared" si="11"/>
        <v>106602.61410590322</v>
      </c>
      <c r="L40" s="2">
        <f t="shared" si="11"/>
        <v>168787.47233434676</v>
      </c>
      <c r="M40" s="2"/>
      <c r="N40" s="28">
        <f t="shared" si="20"/>
        <v>8470896.2080988362</v>
      </c>
      <c r="O40" s="2">
        <f t="shared" si="12"/>
        <v>5857.2971150796293</v>
      </c>
      <c r="P40" s="2">
        <f t="shared" si="13"/>
        <v>80976.030487083073</v>
      </c>
      <c r="R40">
        <f t="shared" si="14"/>
        <v>19</v>
      </c>
      <c r="S40" s="89">
        <f t="shared" si="2"/>
        <v>102476.87640842787</v>
      </c>
      <c r="T40" s="89">
        <f>IF(AND(S40=0,S39&gt;0),SUM($G40:$H$381),S40)</f>
        <v>102476.87640842787</v>
      </c>
      <c r="U40" s="82">
        <f>SUM(T40:T$381)</f>
        <v>8061714.4981349055</v>
      </c>
      <c r="V40" s="68">
        <f>localspline(R40,'BBG rates'!$G$10:$G$27,'BBG rates'!$K$10:$K$27)</f>
        <v>1.0084217198850787</v>
      </c>
      <c r="W40" s="68">
        <f>locallinterp(R40,'BBG rates'!$G$10:$G$27,'BBG rates'!$J$10:$J$27)</f>
        <v>-0.5219583333333333</v>
      </c>
      <c r="X40" s="56">
        <f t="shared" si="15"/>
        <v>-0.52321119891365342</v>
      </c>
      <c r="Y40" s="66">
        <f t="shared" si="3"/>
        <v>-3223.1574445993137</v>
      </c>
      <c r="Z40" s="72">
        <f t="shared" si="4"/>
        <v>-0.47977250179400394</v>
      </c>
      <c r="AA40" s="79">
        <f t="shared" si="5"/>
        <v>-3188.0619688375609</v>
      </c>
      <c r="AB40" s="81">
        <f t="shared" si="16"/>
        <v>-0.47454848016388457</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8908583.3737093415</v>
      </c>
    </row>
    <row r="41" spans="1:39" x14ac:dyDescent="0.2">
      <c r="A41" s="7">
        <v>20</v>
      </c>
      <c r="B41" s="7">
        <v>10</v>
      </c>
      <c r="C41" s="7">
        <v>5</v>
      </c>
      <c r="D41" s="12">
        <f t="shared" si="0"/>
        <v>1.6666666666666667</v>
      </c>
      <c r="E41" s="29">
        <f t="shared" si="17"/>
        <v>7857293.3691491643</v>
      </c>
      <c r="F41" s="2">
        <f t="shared" si="1"/>
        <v>5451.3933626866792</v>
      </c>
      <c r="G41" s="2">
        <f t="shared" si="8"/>
        <v>76137.032571521122</v>
      </c>
      <c r="H41" s="2">
        <f t="shared" si="9"/>
        <v>25807.220005792282</v>
      </c>
      <c r="I41" s="2">
        <f t="shared" si="10"/>
        <v>107395.64594000007</v>
      </c>
      <c r="J41" s="2">
        <f t="shared" si="19"/>
        <v>178992.74323333346</v>
      </c>
      <c r="K41" s="2">
        <f t="shared" si="11"/>
        <v>105935.03717209463</v>
      </c>
      <c r="L41" s="2">
        <f t="shared" si="11"/>
        <v>176558.39528682438</v>
      </c>
      <c r="M41" s="2"/>
      <c r="N41" s="28">
        <f t="shared" si="20"/>
        <v>8389864.7159939315</v>
      </c>
      <c r="O41" s="2">
        <f t="shared" si="12"/>
        <v>5801.8354972572124</v>
      </c>
      <c r="P41" s="2">
        <f t="shared" si="13"/>
        <v>81031.492104905483</v>
      </c>
      <c r="R41">
        <f t="shared" si="14"/>
        <v>20</v>
      </c>
      <c r="S41" s="89">
        <f t="shared" si="2"/>
        <v>101944.2525773134</v>
      </c>
      <c r="T41" s="89">
        <f>IF(AND(S41=0,S40&gt;0),SUM($G41:$H$381),S41)</f>
        <v>101944.2525773134</v>
      </c>
      <c r="U41" s="82">
        <f>SUM(T41:T$381)</f>
        <v>7959237.6217264775</v>
      </c>
      <c r="V41" s="68">
        <f>localspline(R41,'BBG rates'!$G$10:$G$27,'BBG rates'!$K$10:$K$27)</f>
        <v>1.0088863748106902</v>
      </c>
      <c r="W41" s="68">
        <f>locallinterp(R41,'BBG rates'!$G$10:$G$27,'BBG rates'!$J$10:$J$27)</f>
        <v>-0.52241666666666664</v>
      </c>
      <c r="X41" s="56">
        <f t="shared" si="15"/>
        <v>-0.52367173719476412</v>
      </c>
      <c r="Y41" s="66">
        <f t="shared" si="3"/>
        <v>-3178.476570127164</v>
      </c>
      <c r="Z41" s="72">
        <f t="shared" si="4"/>
        <v>-0.47921321933409572</v>
      </c>
      <c r="AA41" s="79">
        <f t="shared" si="5"/>
        <v>-3147.5367638779262</v>
      </c>
      <c r="AB41" s="81">
        <f t="shared" si="16"/>
        <v>-0.47454848016388457</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8852926.2126073707</v>
      </c>
    </row>
    <row r="42" spans="1:39" x14ac:dyDescent="0.2">
      <c r="A42" s="7">
        <v>21</v>
      </c>
      <c r="B42" s="7">
        <v>10.5</v>
      </c>
      <c r="C42" s="7">
        <v>5.25</v>
      </c>
      <c r="D42" s="12">
        <f t="shared" si="0"/>
        <v>1.75</v>
      </c>
      <c r="E42" s="29">
        <f t="shared" si="17"/>
        <v>7755879.4859248744</v>
      </c>
      <c r="F42" s="2">
        <f t="shared" si="1"/>
        <v>5381.5703157723592</v>
      </c>
      <c r="G42" s="2">
        <f t="shared" si="8"/>
        <v>75939.756342687644</v>
      </c>
      <c r="H42" s="2">
        <f t="shared" si="9"/>
        <v>25474.126881601813</v>
      </c>
      <c r="I42" s="2">
        <f t="shared" si="10"/>
        <v>106795.45354006182</v>
      </c>
      <c r="J42" s="2">
        <f t="shared" si="19"/>
        <v>186892.04369510818</v>
      </c>
      <c r="K42" s="2">
        <f t="shared" si="11"/>
        <v>105270.90602671129</v>
      </c>
      <c r="L42" s="2">
        <f t="shared" si="11"/>
        <v>184224.08554674478</v>
      </c>
      <c r="M42" s="2"/>
      <c r="N42" s="28">
        <f t="shared" si="20"/>
        <v>8308777.7242847644</v>
      </c>
      <c r="O42" s="2">
        <f t="shared" si="12"/>
        <v>5746.3358929956858</v>
      </c>
      <c r="P42" s="2">
        <f t="shared" si="13"/>
        <v>81086.991709167036</v>
      </c>
      <c r="R42">
        <f t="shared" si="14"/>
        <v>21</v>
      </c>
      <c r="S42" s="89">
        <f t="shared" si="2"/>
        <v>101413.88322428946</v>
      </c>
      <c r="T42" s="89">
        <f>IF(AND(S42=0,S41&gt;0),SUM($G42:$H$381),S42)</f>
        <v>101413.88322428946</v>
      </c>
      <c r="U42" s="82">
        <f>SUM(T42:T$381)</f>
        <v>7857293.3691491643</v>
      </c>
      <c r="V42" s="68">
        <f>localspline(R42,'BBG rates'!$G$10:$G$27,'BBG rates'!$K$10:$K$27)</f>
        <v>1.0093500430717199</v>
      </c>
      <c r="W42" s="68">
        <f>locallinterp(R42,'BBG rates'!$G$10:$G$27,'BBG rates'!$J$10:$J$27)</f>
        <v>-0.52287499999999998</v>
      </c>
      <c r="X42" s="56">
        <f t="shared" si="15"/>
        <v>-0.52413227742098556</v>
      </c>
      <c r="Y42" s="66">
        <f t="shared" si="3"/>
        <v>-3133.988800257011</v>
      </c>
      <c r="Z42" s="72">
        <f t="shared" si="4"/>
        <v>-0.47863639342712416</v>
      </c>
      <c r="AA42" s="79">
        <f t="shared" si="5"/>
        <v>-3107.2221887762535</v>
      </c>
      <c r="AB42" s="81">
        <f t="shared" si="16"/>
        <v>-0.47454848016388457</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8794626.1613002401</v>
      </c>
    </row>
    <row r="43" spans="1:39" x14ac:dyDescent="0.2">
      <c r="A43" s="7">
        <v>22</v>
      </c>
      <c r="B43" s="7">
        <v>11</v>
      </c>
      <c r="C43" s="7">
        <v>5.5</v>
      </c>
      <c r="D43" s="12">
        <f t="shared" si="0"/>
        <v>1.8333333333333333</v>
      </c>
      <c r="E43" s="29">
        <f t="shared" si="17"/>
        <v>7654993.7262796275</v>
      </c>
      <c r="F43" s="2">
        <f t="shared" si="1"/>
        <v>5312.1105262588444</v>
      </c>
      <c r="G43" s="2">
        <f t="shared" si="8"/>
        <v>75742.991269978156</v>
      </c>
      <c r="H43" s="2">
        <f t="shared" si="9"/>
        <v>25142.768375269457</v>
      </c>
      <c r="I43" s="2">
        <f t="shared" si="10"/>
        <v>106197.87017150645</v>
      </c>
      <c r="J43" s="2">
        <f t="shared" si="19"/>
        <v>194696.0953144285</v>
      </c>
      <c r="K43" s="2">
        <f t="shared" si="11"/>
        <v>104610.2044034015</v>
      </c>
      <c r="L43" s="2">
        <f t="shared" si="11"/>
        <v>191785.37473956944</v>
      </c>
      <c r="M43" s="2"/>
      <c r="N43" s="28">
        <f t="shared" si="20"/>
        <v>8227635.1949588796</v>
      </c>
      <c r="O43" s="2">
        <f t="shared" si="12"/>
        <v>5690.7982762776037</v>
      </c>
      <c r="P43" s="2">
        <f t="shared" si="13"/>
        <v>81142.529325885116</v>
      </c>
      <c r="R43">
        <f t="shared" si="14"/>
        <v>22</v>
      </c>
      <c r="S43" s="89">
        <f t="shared" si="2"/>
        <v>100885.75964524761</v>
      </c>
      <c r="T43" s="89">
        <f>IF(AND(S43=0,S42&gt;0),SUM($G43:$H$381),S43)</f>
        <v>100885.75964524761</v>
      </c>
      <c r="U43" s="82">
        <f>SUM(T43:T$381)</f>
        <v>7755879.4859248754</v>
      </c>
      <c r="V43" s="68">
        <f>localspline(R43,'BBG rates'!$G$10:$G$27,'BBG rates'!$K$10:$K$27)</f>
        <v>1.0098107484226333</v>
      </c>
      <c r="W43" s="68">
        <f>locallinterp(R43,'BBG rates'!$G$10:$G$27,'BBG rates'!$J$10:$J$27)</f>
        <v>-0.52333333333333332</v>
      </c>
      <c r="X43" s="56">
        <f t="shared" si="15"/>
        <v>-0.52459281959218451</v>
      </c>
      <c r="Y43" s="66">
        <f t="shared" si="3"/>
        <v>-3089.6935589433006</v>
      </c>
      <c r="Z43" s="72">
        <f t="shared" si="4"/>
        <v>-0.47804150096200626</v>
      </c>
      <c r="AA43" s="79">
        <f t="shared" si="5"/>
        <v>-3067.11735198325</v>
      </c>
      <c r="AB43" s="81">
        <f t="shared" si="16"/>
        <v>-0.47454848016388457</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8733712.504802132</v>
      </c>
    </row>
    <row r="44" spans="1:39" x14ac:dyDescent="0.2">
      <c r="A44" s="7">
        <v>23</v>
      </c>
      <c r="B44" s="7">
        <v>11.5</v>
      </c>
      <c r="C44" s="7">
        <v>5.75</v>
      </c>
      <c r="D44" s="12">
        <f t="shared" si="0"/>
        <v>1.9166666666666667</v>
      </c>
      <c r="E44" s="29">
        <f t="shared" si="17"/>
        <v>7554633.8531116238</v>
      </c>
      <c r="F44" s="2">
        <f t="shared" si="1"/>
        <v>5243.0124559840669</v>
      </c>
      <c r="G44" s="2">
        <f t="shared" si="8"/>
        <v>75546.736028952422</v>
      </c>
      <c r="H44" s="2">
        <f t="shared" si="9"/>
        <v>24813.137139051461</v>
      </c>
      <c r="I44" s="2">
        <f t="shared" si="10"/>
        <v>105602.88562398794</v>
      </c>
      <c r="J44" s="2">
        <f t="shared" si="19"/>
        <v>202405.53077931021</v>
      </c>
      <c r="K44" s="2">
        <f t="shared" si="11"/>
        <v>103952.91610878873</v>
      </c>
      <c r="L44" s="2">
        <f t="shared" si="11"/>
        <v>199243.08920851175</v>
      </c>
      <c r="M44" s="2"/>
      <c r="N44" s="28">
        <f t="shared" si="20"/>
        <v>8146437.089977785</v>
      </c>
      <c r="O44" s="2">
        <f t="shared" si="12"/>
        <v>5635.2226210677027</v>
      </c>
      <c r="P44" s="2">
        <f t="shared" si="13"/>
        <v>81198.104981095035</v>
      </c>
      <c r="R44">
        <f t="shared" si="14"/>
        <v>23</v>
      </c>
      <c r="S44" s="89">
        <f t="shared" si="2"/>
        <v>100359.87316800389</v>
      </c>
      <c r="T44" s="89">
        <f>IF(AND(S44=0,S43&gt;0),SUM($G44:$H$381),S44)</f>
        <v>100359.87316800389</v>
      </c>
      <c r="U44" s="82">
        <f>SUM(T44:T$381)</f>
        <v>7654993.7262796275</v>
      </c>
      <c r="V44" s="68">
        <f>localspline(R44,'BBG rates'!$G$10:$G$27,'BBG rates'!$K$10:$K$27)</f>
        <v>1.0102665146174317</v>
      </c>
      <c r="W44" s="68">
        <f>locallinterp(R44,'BBG rates'!$G$10:$G$27,'BBG rates'!$J$10:$J$27)</f>
        <v>-0.52379166666666666</v>
      </c>
      <c r="X44" s="56">
        <f t="shared" si="15"/>
        <v>-0.5250533637084942</v>
      </c>
      <c r="Y44" s="66">
        <f t="shared" si="3"/>
        <v>-3045.5902713524674</v>
      </c>
      <c r="Z44" s="72">
        <f t="shared" si="4"/>
        <v>-0.47742799750133447</v>
      </c>
      <c r="AA44" s="79">
        <f t="shared" si="5"/>
        <v>-3027.2213653917242</v>
      </c>
      <c r="AB44" s="81">
        <f t="shared" si="16"/>
        <v>-0.47454848016388462</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8670214.3390725814</v>
      </c>
    </row>
    <row r="45" spans="1:39" x14ac:dyDescent="0.2">
      <c r="A45" s="7">
        <v>24</v>
      </c>
      <c r="B45" s="7">
        <v>12</v>
      </c>
      <c r="C45" s="7">
        <v>6</v>
      </c>
      <c r="D45" s="12">
        <f t="shared" si="0"/>
        <v>2</v>
      </c>
      <c r="E45" s="29">
        <f t="shared" si="17"/>
        <v>7454797.6379594384</v>
      </c>
      <c r="F45" s="2">
        <f t="shared" si="1"/>
        <v>5174.2745727256633</v>
      </c>
      <c r="G45" s="2">
        <f t="shared" si="8"/>
        <v>75350.989298601853</v>
      </c>
      <c r="H45" s="2">
        <f t="shared" si="9"/>
        <v>24485.225853583317</v>
      </c>
      <c r="I45" s="2">
        <f t="shared" si="10"/>
        <v>105010.48972491085</v>
      </c>
      <c r="J45" s="2">
        <f t="shared" si="19"/>
        <v>210020.97944982169</v>
      </c>
      <c r="K45" s="2">
        <f t="shared" si="11"/>
        <v>103299.0250221547</v>
      </c>
      <c r="L45" s="2">
        <f t="shared" si="11"/>
        <v>206598.05004430941</v>
      </c>
      <c r="M45" s="2"/>
      <c r="N45" s="28">
        <f t="shared" si="20"/>
        <v>8065183.3712769356</v>
      </c>
      <c r="O45" s="2">
        <f t="shared" si="12"/>
        <v>5579.6089013128885</v>
      </c>
      <c r="P45" s="2">
        <f t="shared" si="13"/>
        <v>81253.718700849844</v>
      </c>
      <c r="R45">
        <f t="shared" si="14"/>
        <v>24</v>
      </c>
      <c r="S45" s="89">
        <f t="shared" si="2"/>
        <v>99836.215152185177</v>
      </c>
      <c r="T45" s="89">
        <f>IF(AND(S45=0,S44&gt;0),SUM($G45:$H$381),S45)</f>
        <v>99836.215152185177</v>
      </c>
      <c r="U45" s="82">
        <f>SUM(T45:T$381)</f>
        <v>7554633.8531116238</v>
      </c>
      <c r="V45" s="68">
        <f>localspline(R45,'BBG rates'!$G$10:$G$27,'BBG rates'!$K$10:$K$27)</f>
        <v>1.0107153654098511</v>
      </c>
      <c r="W45" s="68">
        <f>locallinterp(R45,'BBG rates'!$G$10:$G$27,'BBG rates'!$J$10:$J$27)</f>
        <v>-0.52424999999999999</v>
      </c>
      <c r="X45" s="56">
        <f t="shared" si="15"/>
        <v>-0.52551390977004786</v>
      </c>
      <c r="Y45" s="66">
        <f t="shared" si="3"/>
        <v>-3001.6783638622856</v>
      </c>
      <c r="Z45" s="72">
        <f t="shared" si="4"/>
        <v>-0.4767953161821516</v>
      </c>
      <c r="AA45" s="79">
        <f t="shared" si="5"/>
        <v>-2987.5333443239606</v>
      </c>
      <c r="AB45" s="81">
        <f t="shared" si="16"/>
        <v>-0.47454848016388462</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8604160.571996877</v>
      </c>
    </row>
    <row r="46" spans="1:39" x14ac:dyDescent="0.2">
      <c r="A46" s="7">
        <v>25</v>
      </c>
      <c r="B46" s="7">
        <v>12.5</v>
      </c>
      <c r="C46" s="7">
        <v>6.25</v>
      </c>
      <c r="D46" s="12">
        <f t="shared" si="0"/>
        <v>2.0833333333333335</v>
      </c>
      <c r="E46" s="29">
        <f t="shared" si="17"/>
        <v>7355482.860970323</v>
      </c>
      <c r="F46" s="2">
        <f t="shared" si="1"/>
        <v>5105.8953501791793</v>
      </c>
      <c r="G46" s="2">
        <f t="shared" si="8"/>
        <v>75155.749761340674</v>
      </c>
      <c r="H46" s="2">
        <f t="shared" si="9"/>
        <v>24159.027227775627</v>
      </c>
      <c r="I46" s="2">
        <f t="shared" si="10"/>
        <v>104420.67233929549</v>
      </c>
      <c r="J46" s="2">
        <f t="shared" si="19"/>
        <v>217543.06737353228</v>
      </c>
      <c r="K46" s="2">
        <f t="shared" si="11"/>
        <v>102648.51509512353</v>
      </c>
      <c r="L46" s="2">
        <f t="shared" si="11"/>
        <v>213851.07311484069</v>
      </c>
      <c r="M46" s="2"/>
      <c r="N46" s="28">
        <f t="shared" si="20"/>
        <v>7983874.0007657148</v>
      </c>
      <c r="O46" s="2">
        <f t="shared" si="12"/>
        <v>5523.9570909422182</v>
      </c>
      <c r="P46" s="2">
        <f t="shared" si="13"/>
        <v>81309.370511220492</v>
      </c>
      <c r="R46">
        <f t="shared" si="14"/>
        <v>25</v>
      </c>
      <c r="S46" s="89">
        <f t="shared" si="2"/>
        <v>99314.776989116304</v>
      </c>
      <c r="T46" s="89">
        <f>IF(AND(S46=0,S45&gt;0),SUM($G46:$H$381),S46)</f>
        <v>99314.776989116304</v>
      </c>
      <c r="U46" s="82">
        <f>SUM(T46:T$381)</f>
        <v>7454797.6379594393</v>
      </c>
      <c r="V46" s="68">
        <f>localspline(R46,'BBG rates'!$G$10:$G$27,'BBG rates'!$K$10:$K$27)</f>
        <v>1.0111558185911758</v>
      </c>
      <c r="W46" s="68">
        <f>locallinterp(R46,'BBG rates'!$G$10:$G$27,'BBG rates'!$J$10:$J$27)</f>
        <v>-0.52297916666666666</v>
      </c>
      <c r="X46" s="56">
        <f t="shared" si="15"/>
        <v>-0.52423694592538261</v>
      </c>
      <c r="Y46" s="66">
        <f t="shared" si="3"/>
        <v>-2957.9572640612287</v>
      </c>
      <c r="Z46" s="72">
        <f t="shared" si="4"/>
        <v>-0.47614286654802784</v>
      </c>
      <c r="AA46" s="79">
        <f t="shared" si="5"/>
        <v>-2948.0524075191406</v>
      </c>
      <c r="AB46" s="81">
        <f t="shared" si="16"/>
        <v>-0.47454848016388457</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8535579.9243619312</v>
      </c>
    </row>
    <row r="47" spans="1:39" x14ac:dyDescent="0.2">
      <c r="A47" s="7">
        <v>26</v>
      </c>
      <c r="B47" s="7">
        <v>13</v>
      </c>
      <c r="C47" s="7">
        <v>6.5</v>
      </c>
      <c r="D47" s="12">
        <f t="shared" si="0"/>
        <v>2.1666666666666665</v>
      </c>
      <c r="E47" s="29">
        <f t="shared" si="17"/>
        <v>7256687.3108686153</v>
      </c>
      <c r="F47" s="2">
        <f t="shared" si="1"/>
        <v>5037.8732679363657</v>
      </c>
      <c r="G47" s="2">
        <f t="shared" si="8"/>
        <v>74961.016102997208</v>
      </c>
      <c r="H47" s="2">
        <f t="shared" si="9"/>
        <v>23834.533998710398</v>
      </c>
      <c r="I47" s="2">
        <f t="shared" si="10"/>
        <v>103833.42336964396</v>
      </c>
      <c r="J47" s="2">
        <f t="shared" si="19"/>
        <v>224972.41730089523</v>
      </c>
      <c r="K47" s="2">
        <f t="shared" si="11"/>
        <v>102001.37035134791</v>
      </c>
      <c r="L47" s="2">
        <f t="shared" si="11"/>
        <v>221002.96909458711</v>
      </c>
      <c r="M47" s="2"/>
      <c r="N47" s="28">
        <f t="shared" si="20"/>
        <v>7902508.940327419</v>
      </c>
      <c r="O47" s="2">
        <f t="shared" si="12"/>
        <v>5468.2671638668971</v>
      </c>
      <c r="P47" s="2">
        <f t="shared" si="13"/>
        <v>81365.060438295826</v>
      </c>
      <c r="R47">
        <f t="shared" si="14"/>
        <v>26</v>
      </c>
      <c r="S47" s="89">
        <f t="shared" si="2"/>
        <v>98795.550101707602</v>
      </c>
      <c r="T47" s="89">
        <f>IF(AND(S47=0,S46&gt;0),SUM($G47:$H$381),S47)</f>
        <v>98795.550101707602</v>
      </c>
      <c r="U47" s="82">
        <f>SUM(T47:T$381)</f>
        <v>7355482.860970322</v>
      </c>
      <c r="V47" s="68">
        <f>localspline(R47,'BBG rates'!$G$10:$G$27,'BBG rates'!$K$10:$K$27)</f>
        <v>1.0115881297323326</v>
      </c>
      <c r="W47" s="68">
        <f>locallinterp(R47,'BBG rates'!$G$10:$G$27,'BBG rates'!$J$10:$J$27)</f>
        <v>-0.52170833333333333</v>
      </c>
      <c r="X47" s="56">
        <f t="shared" si="15"/>
        <v>-0.52295999703462215</v>
      </c>
      <c r="Y47" s="66">
        <f t="shared" si="3"/>
        <v>-2914.5702012495331</v>
      </c>
      <c r="Z47" s="72">
        <f t="shared" si="4"/>
        <v>-0.47549349343981179</v>
      </c>
      <c r="AA47" s="79">
        <f t="shared" si="5"/>
        <v>-2908.7776771208069</v>
      </c>
      <c r="AB47" s="81">
        <f t="shared" si="16"/>
        <v>-0.47454848016388462</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8465879.8793531526</v>
      </c>
    </row>
    <row r="48" spans="1:39" x14ac:dyDescent="0.2">
      <c r="A48" s="7">
        <v>27</v>
      </c>
      <c r="B48" s="7">
        <v>13.5</v>
      </c>
      <c r="C48" s="7">
        <v>6.75</v>
      </c>
      <c r="D48" s="12">
        <f t="shared" si="0"/>
        <v>2.25</v>
      </c>
      <c r="E48" s="29">
        <f t="shared" si="17"/>
        <v>7158408.7849242734</v>
      </c>
      <c r="F48" s="2">
        <f t="shared" si="1"/>
        <v>4970.2068114635404</v>
      </c>
      <c r="G48" s="2">
        <f t="shared" si="8"/>
        <v>74766.787012804678</v>
      </c>
      <c r="H48" s="2">
        <f t="shared" si="9"/>
        <v>23511.738931537635</v>
      </c>
      <c r="I48" s="2">
        <f t="shared" si="10"/>
        <v>103248.73275580586</v>
      </c>
      <c r="J48" s="2">
        <f t="shared" si="19"/>
        <v>232309.64870056318</v>
      </c>
      <c r="K48" s="2">
        <f t="shared" si="11"/>
        <v>101357.57488619587</v>
      </c>
      <c r="L48" s="2">
        <f t="shared" si="11"/>
        <v>228054.5434939407</v>
      </c>
      <c r="M48" s="2"/>
      <c r="N48" s="28">
        <f t="shared" si="20"/>
        <v>7821088.1518192366</v>
      </c>
      <c r="O48" s="2">
        <f t="shared" si="12"/>
        <v>5412.5390939802601</v>
      </c>
      <c r="P48" s="2">
        <f t="shared" si="13"/>
        <v>81420.788508182464</v>
      </c>
      <c r="R48">
        <f t="shared" si="14"/>
        <v>27</v>
      </c>
      <c r="S48" s="89">
        <f t="shared" si="2"/>
        <v>98278.525944342313</v>
      </c>
      <c r="T48" s="89">
        <f>IF(AND(S48=0,S47&gt;0),SUM($G48:$H$381),S48)</f>
        <v>98278.525944342313</v>
      </c>
      <c r="U48" s="82">
        <f>SUM(T48:T$381)</f>
        <v>7256687.3108686144</v>
      </c>
      <c r="V48" s="68">
        <f>localspline(R48,'BBG rates'!$G$10:$G$27,'BBG rates'!$K$10:$K$27)</f>
        <v>1.0120131676004078</v>
      </c>
      <c r="W48" s="68">
        <f>locallinterp(R48,'BBG rates'!$G$10:$G$27,'BBG rates'!$J$10:$J$27)</f>
        <v>-0.5204375</v>
      </c>
      <c r="X48" s="56">
        <f t="shared" si="15"/>
        <v>-0.52168306309736678</v>
      </c>
      <c r="Y48" s="66">
        <f t="shared" si="3"/>
        <v>-2871.5151007593472</v>
      </c>
      <c r="Z48" s="72">
        <f t="shared" si="4"/>
        <v>-0.47484726477745365</v>
      </c>
      <c r="AA48" s="79">
        <f t="shared" si="5"/>
        <v>-2869.7082786643732</v>
      </c>
      <c r="AB48" s="81">
        <f t="shared" si="16"/>
        <v>-0.47454848016388457</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8395074.3679282181</v>
      </c>
    </row>
    <row r="49" spans="1:39" x14ac:dyDescent="0.2">
      <c r="A49" s="7">
        <v>28</v>
      </c>
      <c r="B49" s="7">
        <v>14</v>
      </c>
      <c r="C49" s="7">
        <v>7</v>
      </c>
      <c r="D49" s="12">
        <f t="shared" si="0"/>
        <v>2.3333333333333335</v>
      </c>
      <c r="E49" s="29">
        <f t="shared" si="17"/>
        <v>7060645.0889215078</v>
      </c>
      <c r="F49" s="2">
        <f t="shared" si="1"/>
        <v>4902.8944720800355</v>
      </c>
      <c r="G49" s="2">
        <f t="shared" si="8"/>
        <v>74573.061183392711</v>
      </c>
      <c r="H49" s="2">
        <f t="shared" si="9"/>
        <v>23190.634819372361</v>
      </c>
      <c r="I49" s="2">
        <f t="shared" si="10"/>
        <v>102666.59047484511</v>
      </c>
      <c r="J49" s="2">
        <f t="shared" si="19"/>
        <v>239555.37777463862</v>
      </c>
      <c r="K49" s="2">
        <f t="shared" si="11"/>
        <v>100717.1128664393</v>
      </c>
      <c r="L49" s="2">
        <f t="shared" si="11"/>
        <v>235006.59668835838</v>
      </c>
      <c r="M49" s="2"/>
      <c r="N49" s="28">
        <f t="shared" si="20"/>
        <v>7739611.5970722316</v>
      </c>
      <c r="O49" s="2">
        <f t="shared" si="12"/>
        <v>5356.7728551577602</v>
      </c>
      <c r="P49" s="2">
        <f t="shared" si="13"/>
        <v>81476.55474700495</v>
      </c>
      <c r="R49">
        <f t="shared" si="14"/>
        <v>28</v>
      </c>
      <c r="S49" s="89">
        <f t="shared" si="2"/>
        <v>97763.696002765064</v>
      </c>
      <c r="T49" s="89">
        <f>IF(AND(S49=0,S48&gt;0),SUM($G49:$H$381),S49)</f>
        <v>97763.696002765064</v>
      </c>
      <c r="U49" s="82">
        <f>SUM(T49:T$381)</f>
        <v>7158408.7849242724</v>
      </c>
      <c r="V49" s="68">
        <f>localspline(R49,'BBG rates'!$G$10:$G$27,'BBG rates'!$K$10:$K$27)</f>
        <v>1.0124318010144244</v>
      </c>
      <c r="W49" s="68">
        <f>locallinterp(R49,'BBG rates'!$G$10:$G$27,'BBG rates'!$J$10:$J$27)</f>
        <v>-0.51916666666666667</v>
      </c>
      <c r="X49" s="56">
        <f t="shared" si="15"/>
        <v>-0.52040614411335007</v>
      </c>
      <c r="Y49" s="66">
        <f t="shared" si="3"/>
        <v>-2828.7898987165649</v>
      </c>
      <c r="Z49" s="72">
        <f t="shared" si="4"/>
        <v>-0.47420425131474075</v>
      </c>
      <c r="AA49" s="79">
        <f t="shared" si="5"/>
        <v>-2830.8433410646776</v>
      </c>
      <c r="AB49" s="81">
        <f t="shared" si="16"/>
        <v>-0.47454848016388451</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8323177.2285994394</v>
      </c>
    </row>
    <row r="50" spans="1:39" x14ac:dyDescent="0.2">
      <c r="A50" s="7">
        <v>29</v>
      </c>
      <c r="B50" s="7">
        <v>14.5</v>
      </c>
      <c r="C50" s="7">
        <v>7.25</v>
      </c>
      <c r="D50" s="12">
        <f t="shared" si="0"/>
        <v>2.4166666666666665</v>
      </c>
      <c r="E50" s="29">
        <f t="shared" si="17"/>
        <v>6963394.0371275377</v>
      </c>
      <c r="F50" s="2">
        <f t="shared" si="1"/>
        <v>4835.9347469367131</v>
      </c>
      <c r="G50" s="2">
        <f t="shared" si="8"/>
        <v>74379.837310778443</v>
      </c>
      <c r="H50" s="2">
        <f t="shared" si="9"/>
        <v>22871.214483191954</v>
      </c>
      <c r="I50" s="2">
        <f t="shared" si="10"/>
        <v>102086.98654090712</v>
      </c>
      <c r="J50" s="2">
        <f t="shared" si="19"/>
        <v>246710.21747385885</v>
      </c>
      <c r="K50" s="2">
        <f t="shared" si="11"/>
        <v>100079.96852994381</v>
      </c>
      <c r="L50" s="2">
        <f t="shared" si="11"/>
        <v>241859.92394736418</v>
      </c>
      <c r="M50" s="2"/>
      <c r="N50" s="28">
        <f t="shared" si="20"/>
        <v>7658079.2378913257</v>
      </c>
      <c r="O50" s="2">
        <f t="shared" si="12"/>
        <v>5300.96842125696</v>
      </c>
      <c r="P50" s="2">
        <f t="shared" si="13"/>
        <v>81532.359180905769</v>
      </c>
      <c r="R50">
        <f t="shared" si="14"/>
        <v>29</v>
      </c>
      <c r="S50" s="89">
        <f t="shared" si="2"/>
        <v>97251.0517939704</v>
      </c>
      <c r="T50" s="89">
        <f>IF(AND(S50=0,S49&gt;0),SUM($G50:$H$381),S50)</f>
        <v>97251.0517939704</v>
      </c>
      <c r="U50" s="82">
        <f>SUM(T50:T$381)</f>
        <v>7060645.088921506</v>
      </c>
      <c r="V50" s="68">
        <f>localspline(R50,'BBG rates'!$G$10:$G$27,'BBG rates'!$K$10:$K$27)</f>
        <v>1.0128447199603927</v>
      </c>
      <c r="W50" s="68">
        <f>locallinterp(R50,'BBG rates'!$G$10:$G$27,'BBG rates'!$J$10:$J$27)</f>
        <v>-0.51789583333333333</v>
      </c>
      <c r="X50" s="56">
        <f t="shared" si="15"/>
        <v>-0.51912924008190586</v>
      </c>
      <c r="Y50" s="66">
        <f t="shared" si="3"/>
        <v>-2786.3925419906745</v>
      </c>
      <c r="Z50" s="72">
        <f t="shared" si="4"/>
        <v>-0.47356452679305339</v>
      </c>
      <c r="AA50" s="79">
        <f t="shared" si="5"/>
        <v>-2792.181996603581</v>
      </c>
      <c r="AB50" s="81">
        <f t="shared" si="16"/>
        <v>-0.47454848016388468</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8250202.2079189131</v>
      </c>
    </row>
    <row r="51" spans="1:39" x14ac:dyDescent="0.2">
      <c r="A51" s="7">
        <v>30</v>
      </c>
      <c r="B51" s="7">
        <v>15</v>
      </c>
      <c r="C51" s="7">
        <v>7.5</v>
      </c>
      <c r="D51" s="12">
        <f t="shared" si="0"/>
        <v>2.5</v>
      </c>
      <c r="E51" s="29">
        <f t="shared" si="17"/>
        <v>6866653.452261446</v>
      </c>
      <c r="F51" s="2">
        <f t="shared" si="1"/>
        <v>4769.3261389945683</v>
      </c>
      <c r="G51" s="2">
        <f t="shared" si="8"/>
        <v>74187.114094357647</v>
      </c>
      <c r="H51" s="2">
        <f t="shared" si="9"/>
        <v>22553.470771733897</v>
      </c>
      <c r="I51" s="2">
        <f t="shared" si="10"/>
        <v>101509.91100508612</v>
      </c>
      <c r="J51" s="2">
        <f t="shared" si="19"/>
        <v>253774.77751271531</v>
      </c>
      <c r="K51" s="2">
        <f t="shared" si="11"/>
        <v>99446.126185359593</v>
      </c>
      <c r="L51" s="2">
        <f t="shared" si="11"/>
        <v>248615.31546339899</v>
      </c>
      <c r="M51" s="2"/>
      <c r="N51" s="28">
        <f t="shared" si="20"/>
        <v>7576491.0360552808</v>
      </c>
      <c r="O51" s="2">
        <f t="shared" si="12"/>
        <v>5245.1257661175141</v>
      </c>
      <c r="P51" s="2">
        <f t="shared" si="13"/>
        <v>81588.201836045206</v>
      </c>
      <c r="R51">
        <f t="shared" si="14"/>
        <v>30</v>
      </c>
      <c r="S51" s="89">
        <f t="shared" si="2"/>
        <v>96740.584866091551</v>
      </c>
      <c r="T51" s="89">
        <f>IF(AND(S51=0,S50&gt;0),SUM($G51:$H$381),S51)</f>
        <v>96740.584866091551</v>
      </c>
      <c r="U51" s="82">
        <f>SUM(T51:T$381)</f>
        <v>6963394.0371275367</v>
      </c>
      <c r="V51" s="68">
        <f>localspline(R51,'BBG rates'!$G$10:$G$27,'BBG rates'!$K$10:$K$27)</f>
        <v>1.0132528528386615</v>
      </c>
      <c r="W51" s="68">
        <f>locallinterp(R51,'BBG rates'!$G$10:$G$27,'BBG rates'!$J$10:$J$27)</f>
        <v>-0.516625</v>
      </c>
      <c r="X51" s="56">
        <f t="shared" si="15"/>
        <v>-0.51785235100290095</v>
      </c>
      <c r="Y51" s="66">
        <f t="shared" si="3"/>
        <v>-2744.3209881448661</v>
      </c>
      <c r="Z51" s="72">
        <f t="shared" si="4"/>
        <v>-0.47292816810526322</v>
      </c>
      <c r="AA51" s="79">
        <f t="shared" si="5"/>
        <v>-2753.7233809176078</v>
      </c>
      <c r="AB51" s="81">
        <f t="shared" si="16"/>
        <v>-0.47454848016388457</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8176162.9609614322</v>
      </c>
    </row>
    <row r="52" spans="1:39" x14ac:dyDescent="0.2">
      <c r="A52" s="7">
        <v>31</v>
      </c>
      <c r="B52" s="7">
        <v>15.5</v>
      </c>
      <c r="C52" s="7">
        <v>7.75</v>
      </c>
      <c r="D52" s="12">
        <f t="shared" si="0"/>
        <v>2.5833333333333335</v>
      </c>
      <c r="E52" s="29">
        <f t="shared" si="17"/>
        <v>6770421.1654631561</v>
      </c>
      <c r="F52" s="2">
        <f t="shared" si="1"/>
        <v>4703.0671570033956</v>
      </c>
      <c r="G52" s="2">
        <f t="shared" si="8"/>
        <v>73994.890236896084</v>
      </c>
      <c r="H52" s="2">
        <f t="shared" si="9"/>
        <v>22237.396561393842</v>
      </c>
      <c r="I52" s="2">
        <f t="shared" si="10"/>
        <v>100935.35395529331</v>
      </c>
      <c r="J52" s="2">
        <f t="shared" si="19"/>
        <v>260749.66438450772</v>
      </c>
      <c r="K52" s="2">
        <f t="shared" si="11"/>
        <v>98815.57021181396</v>
      </c>
      <c r="L52" s="2">
        <f t="shared" si="11"/>
        <v>255273.55638051941</v>
      </c>
      <c r="M52" s="2"/>
      <c r="N52" s="28">
        <f t="shared" si="20"/>
        <v>7494846.9533166792</v>
      </c>
      <c r="O52" s="2">
        <f t="shared" si="12"/>
        <v>5189.2448635611609</v>
      </c>
      <c r="P52" s="2">
        <f t="shared" si="13"/>
        <v>81644.082738601559</v>
      </c>
      <c r="R52">
        <f t="shared" si="14"/>
        <v>31</v>
      </c>
      <c r="S52" s="89">
        <f t="shared" si="2"/>
        <v>96232.286798289919</v>
      </c>
      <c r="T52" s="89">
        <f>IF(AND(S52=0,S51&gt;0),SUM($G52:$H$381),S52)</f>
        <v>96232.286798289919</v>
      </c>
      <c r="U52" s="82">
        <f>SUM(T52:T$381)</f>
        <v>6866653.4522614451</v>
      </c>
      <c r="V52" s="68">
        <f>localspline(R52,'BBG rates'!$G$10:$G$27,'BBG rates'!$K$10:$K$27)</f>
        <v>1.013656919438491</v>
      </c>
      <c r="W52" s="68">
        <f>locallinterp(R52,'BBG rates'!$G$10:$G$27,'BBG rates'!$J$10:$J$27)</f>
        <v>-0.51535416666666667</v>
      </c>
      <c r="X52" s="56">
        <f t="shared" si="15"/>
        <v>-0.51657547687606886</v>
      </c>
      <c r="Y52" s="66">
        <f t="shared" si="3"/>
        <v>-2702.5732053862816</v>
      </c>
      <c r="Z52" s="72">
        <f t="shared" si="4"/>
        <v>-0.47229525547054774</v>
      </c>
      <c r="AA52" s="79">
        <f t="shared" si="5"/>
        <v>-2715.4666329856336</v>
      </c>
      <c r="AB52" s="81">
        <f t="shared" si="16"/>
        <v>-0.47454848016388468</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8101073.0518051451</v>
      </c>
    </row>
    <row r="53" spans="1:39" x14ac:dyDescent="0.2">
      <c r="A53" s="7">
        <v>32</v>
      </c>
      <c r="B53" s="7">
        <v>16</v>
      </c>
      <c r="C53" s="7">
        <v>8</v>
      </c>
      <c r="D53" s="12">
        <f t="shared" si="0"/>
        <v>2.6666666666666665</v>
      </c>
      <c r="E53" s="29">
        <f t="shared" si="17"/>
        <v>6674695.0162625108</v>
      </c>
      <c r="F53" s="2">
        <f t="shared" si="1"/>
        <v>4637.1563154805408</v>
      </c>
      <c r="G53" s="2">
        <f t="shared" si="8"/>
        <v>73803.164444520735</v>
      </c>
      <c r="H53" s="2">
        <f t="shared" si="9"/>
        <v>21922.984756124075</v>
      </c>
      <c r="I53" s="2">
        <f t="shared" si="10"/>
        <v>100363.30551612536</v>
      </c>
      <c r="J53" s="2">
        <f t="shared" si="19"/>
        <v>267635.48137633427</v>
      </c>
      <c r="K53" s="2">
        <f t="shared" si="11"/>
        <v>98188.285058605063</v>
      </c>
      <c r="L53" s="2">
        <f t="shared" si="11"/>
        <v>261835.42682294681</v>
      </c>
      <c r="M53" s="2"/>
      <c r="N53" s="28">
        <f t="shared" si="20"/>
        <v>7413146.951401908</v>
      </c>
      <c r="O53" s="2">
        <f t="shared" si="12"/>
        <v>5133.3256873917089</v>
      </c>
      <c r="P53" s="2">
        <f t="shared" si="13"/>
        <v>81700.001914771012</v>
      </c>
      <c r="R53">
        <f t="shared" si="14"/>
        <v>32</v>
      </c>
      <c r="S53" s="89">
        <f t="shared" si="2"/>
        <v>95726.14920064481</v>
      </c>
      <c r="T53" s="89">
        <f>IF(AND(S53=0,S52&gt;0),SUM($G53:$H$381),S53)</f>
        <v>95726.14920064481</v>
      </c>
      <c r="U53" s="82">
        <f>SUM(T53:T$381)</f>
        <v>6770421.1654631551</v>
      </c>
      <c r="V53" s="68">
        <f>localspline(R53,'BBG rates'!$G$10:$G$27,'BBG rates'!$K$10:$K$27)</f>
        <v>1.0140577587621398</v>
      </c>
      <c r="W53" s="68">
        <f>locallinterp(R53,'BBG rates'!$G$10:$G$27,'BBG rates'!$J$10:$J$27)</f>
        <v>-0.51408333333333334</v>
      </c>
      <c r="X53" s="56">
        <f t="shared" si="15"/>
        <v>-0.51529861770074348</v>
      </c>
      <c r="Y53" s="66">
        <f t="shared" si="3"/>
        <v>-2661.1471725165306</v>
      </c>
      <c r="Z53" s="72">
        <f t="shared" si="4"/>
        <v>-0.47166587262099552</v>
      </c>
      <c r="AA53" s="79">
        <f t="shared" si="5"/>
        <v>-2677.410895116614</v>
      </c>
      <c r="AB53" s="81">
        <f t="shared" si="16"/>
        <v>-0.47454848016388462</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8024945.9540099874</v>
      </c>
    </row>
    <row r="54" spans="1:39" x14ac:dyDescent="0.2">
      <c r="A54" s="7">
        <v>33</v>
      </c>
      <c r="B54" s="7">
        <v>16.5</v>
      </c>
      <c r="C54" s="7">
        <v>8.25</v>
      </c>
      <c r="D54" s="12">
        <f t="shared" si="0"/>
        <v>2.75</v>
      </c>
      <c r="E54" s="29">
        <f t="shared" si="17"/>
        <v>6579472.852548467</v>
      </c>
      <c r="F54" s="2">
        <f t="shared" si="1"/>
        <v>4571.592134689723</v>
      </c>
      <c r="G54" s="2">
        <f t="shared" si="8"/>
        <v>73611.93542671109</v>
      </c>
      <c r="H54" s="2">
        <f t="shared" si="9"/>
        <v>21610.228287332331</v>
      </c>
      <c r="I54" s="2">
        <f t="shared" si="10"/>
        <v>99793.755848733141</v>
      </c>
      <c r="J54" s="2">
        <f t="shared" si="19"/>
        <v>274432.82858401613</v>
      </c>
      <c r="K54" s="2">
        <f t="shared" si="11"/>
        <v>97564.255244896674</v>
      </c>
      <c r="L54" s="2">
        <f t="shared" si="11"/>
        <v>268301.70192346588</v>
      </c>
      <c r="M54" s="2"/>
      <c r="N54" s="28">
        <f t="shared" si="20"/>
        <v>7331390.9920111401</v>
      </c>
      <c r="O54" s="2">
        <f t="shared" si="12"/>
        <v>5077.3682113950235</v>
      </c>
      <c r="P54" s="2">
        <f t="shared" si="13"/>
        <v>81755.95939076769</v>
      </c>
      <c r="R54">
        <f t="shared" si="14"/>
        <v>33</v>
      </c>
      <c r="S54" s="89">
        <f t="shared" si="2"/>
        <v>95222.163714043418</v>
      </c>
      <c r="T54" s="89">
        <f>IF(AND(S54=0,S53&gt;0),SUM($G54:$H$381),S54)</f>
        <v>95222.163714043418</v>
      </c>
      <c r="U54" s="82">
        <f>SUM(T54:T$381)</f>
        <v>6674695.0162625108</v>
      </c>
      <c r="V54" s="68">
        <f>localspline(R54,'BBG rates'!$G$10:$G$27,'BBG rates'!$K$10:$K$27)</f>
        <v>1.014456179997886</v>
      </c>
      <c r="W54" s="68">
        <f>locallinterp(R54,'BBG rates'!$G$10:$G$27,'BBG rates'!$J$10:$J$27)</f>
        <v>-0.5128125</v>
      </c>
      <c r="X54" s="56">
        <f t="shared" si="15"/>
        <v>-0.51402177347679157</v>
      </c>
      <c r="Y54" s="66">
        <f t="shared" si="3"/>
        <v>-2620.0408788824411</v>
      </c>
      <c r="Z54" s="72">
        <f t="shared" si="4"/>
        <v>-0.47104010700093929</v>
      </c>
      <c r="AA54" s="79">
        <f t="shared" si="5"/>
        <v>-2639.5553129373579</v>
      </c>
      <c r="AB54" s="81">
        <f t="shared" si="16"/>
        <v>-0.47454848016388462</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7947795.0510939127</v>
      </c>
    </row>
    <row r="55" spans="1:39" x14ac:dyDescent="0.2">
      <c r="A55" s="7">
        <v>34</v>
      </c>
      <c r="B55" s="7">
        <v>17</v>
      </c>
      <c r="C55" s="7">
        <v>8.5</v>
      </c>
      <c r="D55" s="12">
        <f t="shared" si="0"/>
        <v>2.8333333333333335</v>
      </c>
      <c r="E55" s="29">
        <f t="shared" si="17"/>
        <v>6484752.530538396</v>
      </c>
      <c r="F55" s="2">
        <f t="shared" si="1"/>
        <v>4506.3731406199367</v>
      </c>
      <c r="G55" s="2">
        <f t="shared" si="8"/>
        <v>73421.201896290455</v>
      </c>
      <c r="H55" s="2">
        <f t="shared" si="9"/>
        <v>21299.120113780944</v>
      </c>
      <c r="I55" s="2">
        <f t="shared" si="10"/>
        <v>99226.695150691332</v>
      </c>
      <c r="J55" s="2">
        <f t="shared" si="19"/>
        <v>281142.30292695877</v>
      </c>
      <c r="K55" s="2">
        <f t="shared" si="11"/>
        <v>96943.46535941468</v>
      </c>
      <c r="L55" s="2">
        <f t="shared" si="11"/>
        <v>274673.15185167489</v>
      </c>
      <c r="M55" s="2"/>
      <c r="N55" s="28">
        <f t="shared" si="20"/>
        <v>7249579.0368183162</v>
      </c>
      <c r="O55" s="2">
        <f t="shared" si="12"/>
        <v>5021.3724093390174</v>
      </c>
      <c r="P55" s="2">
        <f t="shared" si="13"/>
        <v>81811.955192823691</v>
      </c>
      <c r="R55">
        <f t="shared" si="14"/>
        <v>34</v>
      </c>
      <c r="S55" s="89">
        <f t="shared" si="2"/>
        <v>94720.322010071395</v>
      </c>
      <c r="T55" s="89">
        <f>IF(AND(S55=0,S54&gt;0),SUM($G55:$H$381),S55)</f>
        <v>94720.322010071395</v>
      </c>
      <c r="U55" s="82">
        <f>SUM(T55:T$381)</f>
        <v>6579472.852548467</v>
      </c>
      <c r="V55" s="68">
        <f>localspline(R55,'BBG rates'!$G$10:$G$27,'BBG rates'!$K$10:$K$27)</f>
        <v>1.0148529923475207</v>
      </c>
      <c r="W55" s="68">
        <f>locallinterp(R55,'BBG rates'!$G$10:$G$27,'BBG rates'!$J$10:$J$27)</f>
        <v>-0.51154166666666667</v>
      </c>
      <c r="X55" s="56">
        <f t="shared" si="15"/>
        <v>-0.51274494420368022</v>
      </c>
      <c r="Y55" s="66">
        <f t="shared" si="3"/>
        <v>-2579.2523243269493</v>
      </c>
      <c r="Z55" s="72">
        <f t="shared" si="4"/>
        <v>-0.47041804998002146</v>
      </c>
      <c r="AA55" s="79">
        <f t="shared" si="5"/>
        <v>-2601.8990353803447</v>
      </c>
      <c r="AB55" s="81">
        <f t="shared" si="16"/>
        <v>-0.47454848016388462</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7869633.63700689</v>
      </c>
    </row>
    <row r="56" spans="1:39" x14ac:dyDescent="0.2">
      <c r="A56" s="7">
        <v>35</v>
      </c>
      <c r="B56" s="7">
        <v>17.5</v>
      </c>
      <c r="C56" s="7">
        <v>8.75</v>
      </c>
      <c r="D56" s="12">
        <f t="shared" si="0"/>
        <v>2.9166666666666665</v>
      </c>
      <c r="E56" s="29">
        <f t="shared" si="17"/>
        <v>6390531.9147474924</v>
      </c>
      <c r="F56" s="2">
        <f t="shared" si="1"/>
        <v>4441.4978649644218</v>
      </c>
      <c r="G56" s="2">
        <f t="shared" si="8"/>
        <v>73230.962569417359</v>
      </c>
      <c r="H56" s="2">
        <f t="shared" si="9"/>
        <v>20989.653221486406</v>
      </c>
      <c r="I56" s="2">
        <f t="shared" si="10"/>
        <v>98662.11365586819</v>
      </c>
      <c r="J56" s="2">
        <f t="shared" si="19"/>
        <v>287764.49816294888</v>
      </c>
      <c r="K56" s="2">
        <f t="shared" si="11"/>
        <v>96325.900060144588</v>
      </c>
      <c r="L56" s="2">
        <f t="shared" si="11"/>
        <v>280950.54184208834</v>
      </c>
      <c r="M56" s="2"/>
      <c r="N56" s="28">
        <f t="shared" si="20"/>
        <v>7167711.0474711275</v>
      </c>
      <c r="O56" s="2">
        <f t="shared" si="12"/>
        <v>4965.3382549736352</v>
      </c>
      <c r="P56" s="2">
        <f t="shared" si="13"/>
        <v>81867.989347189083</v>
      </c>
      <c r="R56">
        <f t="shared" si="14"/>
        <v>35</v>
      </c>
      <c r="S56" s="89">
        <f t="shared" si="2"/>
        <v>94220.615790903772</v>
      </c>
      <c r="T56" s="89">
        <f>IF(AND(S56=0,S55&gt;0),SUM($G56:$H$381),S56)</f>
        <v>94220.615790903772</v>
      </c>
      <c r="U56" s="82">
        <f>SUM(T56:T$381)</f>
        <v>6484752.530538395</v>
      </c>
      <c r="V56" s="68">
        <f>localspline(R56,'BBG rates'!$G$10:$G$27,'BBG rates'!$K$10:$K$27)</f>
        <v>1.0152490050027994</v>
      </c>
      <c r="W56" s="68">
        <f>locallinterp(R56,'BBG rates'!$G$10:$G$27,'BBG rates'!$J$10:$J$27)</f>
        <v>-0.51027083333333334</v>
      </c>
      <c r="X56" s="56">
        <f t="shared" si="15"/>
        <v>-0.51146812988127621</v>
      </c>
      <c r="Y56" s="66">
        <f t="shared" si="3"/>
        <v>-2538.7795191402752</v>
      </c>
      <c r="Z56" s="72">
        <f t="shared" si="4"/>
        <v>-0.46979979708113739</v>
      </c>
      <c r="AA56" s="79">
        <f t="shared" si="5"/>
        <v>-2564.4412146715836</v>
      </c>
      <c r="AB56" s="81">
        <f t="shared" si="16"/>
        <v>-0.47454848016388462</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7790474.9166027093</v>
      </c>
    </row>
    <row r="57" spans="1:39" x14ac:dyDescent="0.2">
      <c r="A57" s="7">
        <v>36</v>
      </c>
      <c r="B57" s="7">
        <v>18</v>
      </c>
      <c r="C57" s="7">
        <v>9</v>
      </c>
      <c r="D57" s="12">
        <f t="shared" si="0"/>
        <v>3</v>
      </c>
      <c r="E57" s="29">
        <f t="shared" si="17"/>
        <v>6296808.8779582959</v>
      </c>
      <c r="F57" s="2">
        <f t="shared" si="1"/>
        <v>4376.9648450997165</v>
      </c>
      <c r="G57" s="2">
        <f t="shared" si="8"/>
        <v>73041.216165576756</v>
      </c>
      <c r="H57" s="2">
        <f t="shared" si="9"/>
        <v>20681.820623619227</v>
      </c>
      <c r="I57" s="2">
        <f t="shared" si="10"/>
        <v>98100.00163429571</v>
      </c>
      <c r="J57" s="2">
        <f t="shared" si="19"/>
        <v>294300.00490288716</v>
      </c>
      <c r="K57" s="2">
        <f t="shared" si="11"/>
        <v>95711.544074030331</v>
      </c>
      <c r="L57" s="2">
        <f t="shared" si="11"/>
        <v>287134.63222209102</v>
      </c>
      <c r="M57" s="2"/>
      <c r="N57" s="28">
        <f t="shared" si="20"/>
        <v>7085786.9855909953</v>
      </c>
      <c r="O57" s="2">
        <f t="shared" si="12"/>
        <v>4909.2657220308429</v>
      </c>
      <c r="P57" s="2">
        <f t="shared" si="13"/>
        <v>81924.061880131892</v>
      </c>
      <c r="R57">
        <f t="shared" si="14"/>
        <v>36</v>
      </c>
      <c r="S57" s="89">
        <f t="shared" si="2"/>
        <v>93723.03678919599</v>
      </c>
      <c r="T57" s="89">
        <f>IF(AND(S57=0,S56&gt;0),SUM($G57:$H$381),S57)</f>
        <v>93723.03678919599</v>
      </c>
      <c r="U57" s="82">
        <f>SUM(T57:T$381)</f>
        <v>6390531.9147474915</v>
      </c>
      <c r="V57" s="68">
        <f>localspline(R57,'BBG rates'!$G$10:$G$27,'BBG rates'!$K$10:$K$27)</f>
        <v>1.0156450271606445</v>
      </c>
      <c r="W57" s="68">
        <f>locallinterp(R57,'BBG rates'!$G$10:$G$27,'BBG rates'!$J$10:$J$27)</f>
        <v>-0.50900000000000001</v>
      </c>
      <c r="X57" s="56">
        <f t="shared" si="15"/>
        <v>-0.51019133050904664</v>
      </c>
      <c r="Y57" s="66">
        <f t="shared" si="3"/>
        <v>-2498.6204840112455</v>
      </c>
      <c r="Z57" s="72">
        <f t="shared" si="4"/>
        <v>-0.46918544822445624</v>
      </c>
      <c r="AA57" s="79">
        <f t="shared" si="5"/>
        <v>-2527.181006318518</v>
      </c>
      <c r="AB57" s="81">
        <f t="shared" si="16"/>
        <v>-0.47454848016388468</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7710332.0061086109</v>
      </c>
    </row>
    <row r="58" spans="1:39" x14ac:dyDescent="0.2">
      <c r="A58" s="7">
        <v>37</v>
      </c>
      <c r="B58" s="7">
        <v>18.5</v>
      </c>
      <c r="C58" s="7">
        <v>9.25</v>
      </c>
      <c r="D58" s="12">
        <f t="shared" si="0"/>
        <v>3.0833333333333335</v>
      </c>
      <c r="E58" s="29">
        <f t="shared" si="17"/>
        <v>6203581.3011903204</v>
      </c>
      <c r="F58" s="2">
        <f t="shared" si="1"/>
        <v>4312.772624064778</v>
      </c>
      <c r="G58" s="2">
        <f t="shared" si="8"/>
        <v>72851.961407571551</v>
      </c>
      <c r="H58" s="2">
        <f t="shared" si="9"/>
        <v>20375.615360404197</v>
      </c>
      <c r="I58" s="2">
        <f t="shared" si="10"/>
        <v>97540.349392040516</v>
      </c>
      <c r="J58" s="2">
        <f t="shared" si="19"/>
        <v>300749.41062545829</v>
      </c>
      <c r="K58" s="2">
        <f t="shared" si="11"/>
        <v>95100.382196674429</v>
      </c>
      <c r="L58" s="2">
        <f t="shared" si="11"/>
        <v>293226.1784397462</v>
      </c>
      <c r="M58" s="2"/>
      <c r="N58" s="28">
        <f t="shared" si="20"/>
        <v>7003806.8127730573</v>
      </c>
      <c r="O58" s="2">
        <f t="shared" si="12"/>
        <v>4853.1547842246146</v>
      </c>
      <c r="P58" s="2">
        <f t="shared" si="13"/>
        <v>81980.172817938103</v>
      </c>
      <c r="R58">
        <f t="shared" si="14"/>
        <v>37</v>
      </c>
      <c r="S58" s="89">
        <f t="shared" si="2"/>
        <v>93227.576767975756</v>
      </c>
      <c r="T58" s="89">
        <f>IF(AND(S58=0,S57&gt;0),SUM($G58:$H$381),S58)</f>
        <v>93227.576767975756</v>
      </c>
      <c r="U58" s="82">
        <f>SUM(T58:T$381)</f>
        <v>6296808.8779582959</v>
      </c>
      <c r="V58" s="68">
        <f>localspline(R58,'BBG rates'!$G$10:$G$27,'BBG rates'!$K$10:$K$27)</f>
        <v>1.0160416158054528</v>
      </c>
      <c r="W58" s="68">
        <f>locallinterp(R58,'BBG rates'!$G$10:$G$27,'BBG rates'!$J$10:$J$27)</f>
        <v>-0.5074791666666667</v>
      </c>
      <c r="X58" s="56">
        <f t="shared" si="15"/>
        <v>-0.50866337714015053</v>
      </c>
      <c r="Y58" s="66">
        <f t="shared" si="3"/>
        <v>-2458.7732499788885</v>
      </c>
      <c r="Z58" s="72">
        <f t="shared" si="4"/>
        <v>-0.46857510798888308</v>
      </c>
      <c r="AA58" s="79">
        <f t="shared" si="5"/>
        <v>-2490.1175690979708</v>
      </c>
      <c r="AB58" s="81">
        <f t="shared" si="16"/>
        <v>-0.47454848016388462</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7629217.933592706</v>
      </c>
    </row>
    <row r="59" spans="1:39" x14ac:dyDescent="0.2">
      <c r="A59" s="7">
        <v>38</v>
      </c>
      <c r="B59" s="7">
        <v>19</v>
      </c>
      <c r="C59" s="7">
        <v>9.5</v>
      </c>
      <c r="D59" s="12">
        <f t="shared" si="0"/>
        <v>3.1666666666666665</v>
      </c>
      <c r="E59" s="29">
        <f t="shared" si="17"/>
        <v>6110847.0736697856</v>
      </c>
      <c r="F59" s="2">
        <f t="shared" si="1"/>
        <v>4248.9197505401826</v>
      </c>
      <c r="G59" s="2">
        <f t="shared" si="8"/>
        <v>72663.197021514003</v>
      </c>
      <c r="H59" s="2">
        <f t="shared" si="9"/>
        <v>20071.03049902097</v>
      </c>
      <c r="I59" s="2">
        <f t="shared" si="10"/>
        <v>96983.147271075155</v>
      </c>
      <c r="J59" s="2">
        <f t="shared" si="19"/>
        <v>307113.29969173798</v>
      </c>
      <c r="K59" s="2">
        <f t="shared" si="11"/>
        <v>94492.399292039627</v>
      </c>
      <c r="L59" s="2">
        <f t="shared" si="11"/>
        <v>299225.93109145877</v>
      </c>
      <c r="M59" s="2"/>
      <c r="N59" s="28">
        <f t="shared" si="20"/>
        <v>6921770.4905861458</v>
      </c>
      <c r="O59" s="2">
        <f t="shared" si="12"/>
        <v>4797.0054152509219</v>
      </c>
      <c r="P59" s="2">
        <f t="shared" si="13"/>
        <v>82036.322186911799</v>
      </c>
      <c r="R59">
        <f t="shared" si="14"/>
        <v>38</v>
      </c>
      <c r="S59" s="89">
        <f t="shared" si="2"/>
        <v>92734.227520534972</v>
      </c>
      <c r="T59" s="89">
        <f>IF(AND(S59=0,S58&gt;0),SUM($G59:$H$381),S59)</f>
        <v>92734.227520534972</v>
      </c>
      <c r="U59" s="82">
        <f>SUM(T59:T$381)</f>
        <v>6203581.3011903204</v>
      </c>
      <c r="V59" s="68">
        <f>localspline(R59,'BBG rates'!$G$10:$G$27,'BBG rates'!$K$10:$K$27)</f>
        <v>1.0164379614377346</v>
      </c>
      <c r="W59" s="68">
        <f>locallinterp(R59,'BBG rates'!$G$10:$G$27,'BBG rates'!$J$10:$J$27)</f>
        <v>-0.50595833333333329</v>
      </c>
      <c r="X59" s="56">
        <f t="shared" si="15"/>
        <v>-0.50713544518106168</v>
      </c>
      <c r="Y59" s="66">
        <f t="shared" si="3"/>
        <v>-2419.2553716110624</v>
      </c>
      <c r="Z59" s="72">
        <f t="shared" si="4"/>
        <v>-0.46797266046569547</v>
      </c>
      <c r="AA59" s="79">
        <f t="shared" si="5"/>
        <v>-2453.2500650441334</v>
      </c>
      <c r="AB59" s="81">
        <f t="shared" si="16"/>
        <v>-0.47454848016388457</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7547392.45952278</v>
      </c>
    </row>
    <row r="60" spans="1:39" x14ac:dyDescent="0.2">
      <c r="A60" s="7">
        <v>39</v>
      </c>
      <c r="B60" s="7">
        <v>19.5</v>
      </c>
      <c r="C60" s="7">
        <v>9.75</v>
      </c>
      <c r="D60" s="12">
        <f t="shared" si="0"/>
        <v>3.25</v>
      </c>
      <c r="E60" s="29">
        <f t="shared" si="17"/>
        <v>6018604.0927994633</v>
      </c>
      <c r="F60" s="2">
        <f t="shared" si="1"/>
        <v>4185.4047788273938</v>
      </c>
      <c r="G60" s="2">
        <f t="shared" si="8"/>
        <v>72474.921736816977</v>
      </c>
      <c r="H60" s="2">
        <f t="shared" si="9"/>
        <v>19768.059133505027</v>
      </c>
      <c r="I60" s="2">
        <f t="shared" si="10"/>
        <v>96428.385649149393</v>
      </c>
      <c r="J60" s="2">
        <f t="shared" si="19"/>
        <v>313392.25335973554</v>
      </c>
      <c r="K60" s="2">
        <f t="shared" si="11"/>
        <v>93887.580292151135</v>
      </c>
      <c r="L60" s="2">
        <f t="shared" si="11"/>
        <v>305134.63594949117</v>
      </c>
      <c r="M60" s="2"/>
      <c r="N60" s="28">
        <f t="shared" si="20"/>
        <v>6839677.9805727703</v>
      </c>
      <c r="O60" s="2">
        <f t="shared" si="12"/>
        <v>4740.8175887877205</v>
      </c>
      <c r="P60" s="2">
        <f t="shared" si="13"/>
        <v>82092.510013375009</v>
      </c>
      <c r="R60">
        <f t="shared" si="14"/>
        <v>39</v>
      </c>
      <c r="S60" s="89">
        <f t="shared" si="2"/>
        <v>92242.980870322004</v>
      </c>
      <c r="T60" s="89">
        <f>IF(AND(S60=0,S59&gt;0),SUM($G60:$H$381),S60)</f>
        <v>92242.980870322004</v>
      </c>
      <c r="U60" s="82">
        <f>SUM(T60:T$381)</f>
        <v>6110847.0736697847</v>
      </c>
      <c r="V60" s="68">
        <f>localspline(R60,'BBG rates'!$G$10:$G$27,'BBG rates'!$K$10:$K$27)</f>
        <v>1.0168333599792945</v>
      </c>
      <c r="W60" s="68">
        <f>locallinterp(R60,'BBG rates'!$G$10:$G$27,'BBG rates'!$J$10:$J$27)</f>
        <v>-0.50443749999999998</v>
      </c>
      <c r="X60" s="56">
        <f t="shared" si="15"/>
        <v>-0.50560753463098074</v>
      </c>
      <c r="Y60" s="66">
        <f t="shared" si="3"/>
        <v>-2380.0646934801052</v>
      </c>
      <c r="Z60" s="72">
        <f t="shared" si="4"/>
        <v>-0.46737835160076235</v>
      </c>
      <c r="AA60" s="79">
        <f t="shared" si="5"/>
        <v>-2416.5776594365984</v>
      </c>
      <c r="AB60" s="81">
        <f t="shared" si="16"/>
        <v>-0.47454848016388462</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7464865.8247571746</v>
      </c>
    </row>
    <row r="61" spans="1:39" x14ac:dyDescent="0.2">
      <c r="A61" s="7">
        <v>40</v>
      </c>
      <c r="B61" s="7">
        <v>20</v>
      </c>
      <c r="C61" s="7">
        <v>10</v>
      </c>
      <c r="D61" s="12">
        <f t="shared" si="0"/>
        <v>3.3333333333333335</v>
      </c>
      <c r="E61" s="29">
        <f t="shared" si="17"/>
        <v>5926850.2641286282</v>
      </c>
      <c r="F61" s="2">
        <f t="shared" si="1"/>
        <v>4122.2262688281116</v>
      </c>
      <c r="G61" s="2">
        <f t="shared" si="8"/>
        <v>72287.134286185639</v>
      </c>
      <c r="H61" s="2">
        <f t="shared" si="9"/>
        <v>19466.69438464897</v>
      </c>
      <c r="I61" s="2">
        <f t="shared" si="10"/>
        <v>95876.054939662732</v>
      </c>
      <c r="J61" s="2">
        <f t="shared" si="19"/>
        <v>319586.8497988758</v>
      </c>
      <c r="K61" s="2">
        <f t="shared" si="11"/>
        <v>93285.910196801022</v>
      </c>
      <c r="L61" s="2">
        <f t="shared" si="11"/>
        <v>310953.03398933675</v>
      </c>
      <c r="M61" s="2"/>
      <c r="N61" s="28">
        <f t="shared" si="20"/>
        <v>6757529.2442491027</v>
      </c>
      <c r="O61" s="2">
        <f t="shared" si="12"/>
        <v>4684.5912784949351</v>
      </c>
      <c r="P61" s="2">
        <f t="shared" si="13"/>
        <v>82148.736323667792</v>
      </c>
      <c r="R61">
        <f t="shared" si="14"/>
        <v>40</v>
      </c>
      <c r="S61" s="89">
        <f t="shared" si="2"/>
        <v>91753.828670834613</v>
      </c>
      <c r="T61" s="89">
        <f>IF(AND(S61=0,S60&gt;0),SUM($G61:$H$381),S61)</f>
        <v>91753.828670834613</v>
      </c>
      <c r="U61" s="82">
        <f>SUM(T61:T$381)</f>
        <v>6018604.0927994624</v>
      </c>
      <c r="V61" s="68">
        <f>localspline(R61,'BBG rates'!$G$10:$G$27,'BBG rates'!$K$10:$K$27)</f>
        <v>1.0172267497192871</v>
      </c>
      <c r="W61" s="68">
        <f>locallinterp(R61,'BBG rates'!$G$10:$G$27,'BBG rates'!$J$10:$J$27)</f>
        <v>-0.50291666666666668</v>
      </c>
      <c r="X61" s="56">
        <f t="shared" si="15"/>
        <v>-0.50407964548924156</v>
      </c>
      <c r="Y61" s="66">
        <f t="shared" si="3"/>
        <v>-2341.1990716927248</v>
      </c>
      <c r="Z61" s="72">
        <f t="shared" si="4"/>
        <v>-0.46679243936188236</v>
      </c>
      <c r="AA61" s="79">
        <f t="shared" si="5"/>
        <v>-2380.0995207884339</v>
      </c>
      <c r="AB61" s="81">
        <f t="shared" si="16"/>
        <v>-0.47454848016388462</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7381648.2000843016</v>
      </c>
    </row>
    <row r="62" spans="1:39" x14ac:dyDescent="0.2">
      <c r="A62" s="7">
        <v>41</v>
      </c>
      <c r="B62" s="7">
        <v>20.5</v>
      </c>
      <c r="C62" s="7">
        <v>10.25</v>
      </c>
      <c r="D62" s="12">
        <f t="shared" si="0"/>
        <v>3.4166666666666665</v>
      </c>
      <c r="E62" s="29">
        <f t="shared" si="17"/>
        <v>5835583.501323116</v>
      </c>
      <c r="F62" s="2">
        <f t="shared" si="1"/>
        <v>4059.3827860236893</v>
      </c>
      <c r="G62" s="2">
        <f t="shared" si="8"/>
        <v>72099.833405608733</v>
      </c>
      <c r="H62" s="2">
        <f t="shared" si="9"/>
        <v>19166.92939990418</v>
      </c>
      <c r="I62" s="2">
        <f t="shared" si="10"/>
        <v>95326.14559153661</v>
      </c>
      <c r="J62" s="2">
        <f t="shared" si="19"/>
        <v>325697.66410441673</v>
      </c>
      <c r="K62" s="2">
        <f t="shared" si="11"/>
        <v>92687.37407325313</v>
      </c>
      <c r="L62" s="2">
        <f t="shared" si="11"/>
        <v>316681.8614169482</v>
      </c>
      <c r="M62" s="2"/>
      <c r="N62" s="28">
        <f t="shared" si="20"/>
        <v>6675324.2431049543</v>
      </c>
      <c r="O62" s="2">
        <f t="shared" si="12"/>
        <v>4628.3264580144532</v>
      </c>
      <c r="P62" s="2">
        <f t="shared" si="13"/>
        <v>82205.001144148264</v>
      </c>
      <c r="R62">
        <f t="shared" si="14"/>
        <v>41</v>
      </c>
      <c r="S62" s="89">
        <f t="shared" si="2"/>
        <v>91266.762805512917</v>
      </c>
      <c r="T62" s="89">
        <f>IF(AND(S62=0,S61&gt;0),SUM($G62:$H$381),S62)</f>
        <v>91266.762805512917</v>
      </c>
      <c r="U62" s="82">
        <f>SUM(T62:T$381)</f>
        <v>5926850.2641286282</v>
      </c>
      <c r="V62" s="68">
        <f>localspline(R62,'BBG rates'!$G$10:$G$27,'BBG rates'!$K$10:$K$27)</f>
        <v>1.0176170689486232</v>
      </c>
      <c r="W62" s="68">
        <f>locallinterp(R62,'BBG rates'!$G$10:$G$27,'BBG rates'!$J$10:$J$27)</f>
        <v>-0.50139583333333337</v>
      </c>
      <c r="X62" s="56">
        <f t="shared" si="15"/>
        <v>-0.50255177775531124</v>
      </c>
      <c r="Y62" s="66">
        <f t="shared" si="3"/>
        <v>-2302.6563738354957</v>
      </c>
      <c r="Z62" s="72">
        <f t="shared" si="4"/>
        <v>-0.4662151944897906</v>
      </c>
      <c r="AA62" s="79">
        <f t="shared" si="5"/>
        <v>-2343.8148208342986</v>
      </c>
      <c r="AB62" s="81">
        <f t="shared" si="16"/>
        <v>-0.47454848016388457</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7297749.6865951689</v>
      </c>
    </row>
    <row r="63" spans="1:39" x14ac:dyDescent="0.2">
      <c r="A63" s="7">
        <v>42</v>
      </c>
      <c r="B63" s="7">
        <v>21</v>
      </c>
      <c r="C63" s="7">
        <v>10.5</v>
      </c>
      <c r="D63" s="12">
        <f t="shared" si="0"/>
        <v>3.5</v>
      </c>
      <c r="E63" s="29">
        <f t="shared" si="17"/>
        <v>5744801.726135483</v>
      </c>
      <c r="F63" s="2">
        <f t="shared" si="1"/>
        <v>3996.8729014546261</v>
      </c>
      <c r="G63" s="2">
        <f t="shared" si="8"/>
        <v>71913.017834350161</v>
      </c>
      <c r="H63" s="2">
        <f t="shared" si="9"/>
        <v>18868.757353282825</v>
      </c>
      <c r="I63" s="2">
        <f t="shared" si="10"/>
        <v>94778.648089087612</v>
      </c>
      <c r="J63" s="2">
        <f t="shared" si="19"/>
        <v>331725.26831180666</v>
      </c>
      <c r="K63" s="2">
        <f t="shared" si="11"/>
        <v>92091.957055949708</v>
      </c>
      <c r="L63" s="2">
        <f t="shared" si="11"/>
        <v>322321.84969582403</v>
      </c>
      <c r="M63" s="2"/>
      <c r="N63" s="28">
        <f t="shared" si="20"/>
        <v>6593062.9386037616</v>
      </c>
      <c r="O63" s="2">
        <f t="shared" si="12"/>
        <v>4572.0231009701065</v>
      </c>
      <c r="P63" s="2">
        <f t="shared" si="13"/>
        <v>82261.304501192615</v>
      </c>
      <c r="R63">
        <f t="shared" si="14"/>
        <v>42</v>
      </c>
      <c r="S63" s="89">
        <f t="shared" si="2"/>
        <v>90781.775187632986</v>
      </c>
      <c r="T63" s="89">
        <f>IF(AND(S63=0,S62&gt;0),SUM($G63:$H$381),S63)</f>
        <v>90781.775187632986</v>
      </c>
      <c r="U63" s="82">
        <f>SUM(T63:T$381)</f>
        <v>5835583.5013231151</v>
      </c>
      <c r="V63" s="68">
        <f>localspline(R63,'BBG rates'!$G$10:$G$27,'BBG rates'!$K$10:$K$27)</f>
        <v>1.0180036135864725</v>
      </c>
      <c r="W63" s="68">
        <f>locallinterp(R63,'BBG rates'!$G$10:$G$27,'BBG rates'!$J$10:$J$27)</f>
        <v>-0.49987500000000001</v>
      </c>
      <c r="X63" s="56">
        <f t="shared" si="15"/>
        <v>-0.50102393142865687</v>
      </c>
      <c r="Y63" s="66">
        <f t="shared" si="3"/>
        <v>-2264.4344789205934</v>
      </c>
      <c r="Z63" s="72">
        <f t="shared" si="4"/>
        <v>-0.46564690130620318</v>
      </c>
      <c r="AA63" s="79">
        <f t="shared" si="5"/>
        <v>-2307.7227345186038</v>
      </c>
      <c r="AB63" s="81">
        <f t="shared" si="16"/>
        <v>-0.47454848016388457</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7213180.3160541905</v>
      </c>
    </row>
    <row r="64" spans="1:39" x14ac:dyDescent="0.2">
      <c r="A64" s="7">
        <v>43</v>
      </c>
      <c r="B64" s="7">
        <v>21.5</v>
      </c>
      <c r="C64" s="7">
        <v>10.75</v>
      </c>
      <c r="D64" s="12">
        <f t="shared" si="0"/>
        <v>3.5833333333333335</v>
      </c>
      <c r="E64" s="29">
        <f t="shared" si="17"/>
        <v>5654502.8683752827</v>
      </c>
      <c r="F64" s="2">
        <f t="shared" si="1"/>
        <v>3934.6951917001297</v>
      </c>
      <c r="G64" s="2">
        <f t="shared" si="8"/>
        <v>71726.686314940482</v>
      </c>
      <c r="H64" s="2">
        <f t="shared" si="9"/>
        <v>18572.171445260203</v>
      </c>
      <c r="I64" s="2">
        <f t="shared" si="10"/>
        <v>94233.552951900812</v>
      </c>
      <c r="J64" s="2">
        <f t="shared" si="19"/>
        <v>337670.2314109779</v>
      </c>
      <c r="K64" s="2">
        <f t="shared" si="11"/>
        <v>91499.644346219051</v>
      </c>
      <c r="L64" s="2">
        <f t="shared" si="11"/>
        <v>327873.72557395155</v>
      </c>
      <c r="M64" s="2"/>
      <c r="N64" s="28">
        <f t="shared" si="20"/>
        <v>6510745.2921825666</v>
      </c>
      <c r="O64" s="2">
        <f t="shared" si="12"/>
        <v>4515.6811809676628</v>
      </c>
      <c r="P64" s="2">
        <f t="shared" si="13"/>
        <v>82317.646421195052</v>
      </c>
      <c r="R64">
        <f t="shared" si="14"/>
        <v>43</v>
      </c>
      <c r="S64" s="89">
        <f t="shared" si="2"/>
        <v>90298.857760200684</v>
      </c>
      <c r="T64" s="89">
        <f>IF(AND(S64=0,S63&gt;0),SUM($G64:$H$381),S64)</f>
        <v>90298.857760200684</v>
      </c>
      <c r="U64" s="82">
        <f>SUM(T64:T$381)</f>
        <v>5744801.7261354821</v>
      </c>
      <c r="V64" s="68">
        <f>localspline(R64,'BBG rates'!$G$10:$G$27,'BBG rates'!$K$10:$K$27)</f>
        <v>1.0183852623190162</v>
      </c>
      <c r="W64" s="68">
        <f>locallinterp(R64,'BBG rates'!$G$10:$G$27,'BBG rates'!$J$10:$J$27)</f>
        <v>-0.49835416666666665</v>
      </c>
      <c r="X64" s="56">
        <f t="shared" si="15"/>
        <v>-0.49949610650834586</v>
      </c>
      <c r="Y64" s="66">
        <f t="shared" si="3"/>
        <v>-2226.5312773317764</v>
      </c>
      <c r="Z64" s="72">
        <f t="shared" si="4"/>
        <v>-0.4650878585840198</v>
      </c>
      <c r="AA64" s="79">
        <f t="shared" si="5"/>
        <v>-2271.8224399837118</v>
      </c>
      <c r="AB64" s="81">
        <f t="shared" si="16"/>
        <v>-0.47454848016388468</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7127950.0512682274</v>
      </c>
    </row>
    <row r="65" spans="1:39" x14ac:dyDescent="0.2">
      <c r="A65" s="7">
        <v>44</v>
      </c>
      <c r="B65" s="7">
        <v>22</v>
      </c>
      <c r="C65" s="7">
        <v>11</v>
      </c>
      <c r="D65" s="12">
        <f t="shared" si="0"/>
        <v>3.6666666666666665</v>
      </c>
      <c r="E65" s="29">
        <f t="shared" si="17"/>
        <v>5564684.865879437</v>
      </c>
      <c r="F65" s="2">
        <f t="shared" si="1"/>
        <v>3872.8482388577581</v>
      </c>
      <c r="G65" s="2">
        <f t="shared" si="8"/>
        <v>71540.837593168457</v>
      </c>
      <c r="H65" s="2">
        <f t="shared" si="9"/>
        <v>18277.16490267745</v>
      </c>
      <c r="I65" s="2">
        <f t="shared" si="10"/>
        <v>93690.850734703665</v>
      </c>
      <c r="J65" s="2">
        <f t="shared" si="19"/>
        <v>343533.11936058011</v>
      </c>
      <c r="K65" s="2">
        <f t="shared" si="11"/>
        <v>90910.421211984489</v>
      </c>
      <c r="L65" s="2">
        <f t="shared" si="11"/>
        <v>333338.21111060976</v>
      </c>
      <c r="M65" s="2"/>
      <c r="N65" s="28">
        <f t="shared" si="20"/>
        <v>6428371.2652519988</v>
      </c>
      <c r="O65" s="2">
        <f t="shared" si="12"/>
        <v>4459.3006715948131</v>
      </c>
      <c r="P65" s="2">
        <f t="shared" si="13"/>
        <v>82374.02693056791</v>
      </c>
      <c r="R65">
        <f t="shared" si="14"/>
        <v>44</v>
      </c>
      <c r="S65" s="89">
        <f t="shared" si="2"/>
        <v>89818.002495845911</v>
      </c>
      <c r="T65" s="89">
        <f>IF(AND(S65=0,S64&gt;0),SUM($G65:$H$381),S65)</f>
        <v>89818.002495845911</v>
      </c>
      <c r="U65" s="82">
        <f>SUM(T65:T$381)</f>
        <v>5654502.8683752818</v>
      </c>
      <c r="V65" s="68">
        <f>localspline(R65,'BBG rates'!$G$10:$G$27,'BBG rates'!$K$10:$K$27)</f>
        <v>1.0187611918553163</v>
      </c>
      <c r="W65" s="68">
        <f>locallinterp(R65,'BBG rates'!$G$10:$G$27,'BBG rates'!$J$10:$J$27)</f>
        <v>-0.49683333333333335</v>
      </c>
      <c r="X65" s="56">
        <f t="shared" si="15"/>
        <v>-0.49796830299397854</v>
      </c>
      <c r="Y65" s="66">
        <f t="shared" si="3"/>
        <v>-2188.9446707706338</v>
      </c>
      <c r="Z65" s="72">
        <f t="shared" si="4"/>
        <v>-0.46453838048533957</v>
      </c>
      <c r="AA65" s="79">
        <f t="shared" si="5"/>
        <v>-2236.1131185581803</v>
      </c>
      <c r="AB65" s="81">
        <f t="shared" si="16"/>
        <v>-0.47454848016388468</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7042068.7864539465</v>
      </c>
    </row>
    <row r="66" spans="1:39" x14ac:dyDescent="0.2">
      <c r="A66" s="7">
        <v>45</v>
      </c>
      <c r="B66" s="7">
        <v>22.5</v>
      </c>
      <c r="C66" s="7">
        <v>11.25</v>
      </c>
      <c r="D66" s="12">
        <f t="shared" si="0"/>
        <v>3.75</v>
      </c>
      <c r="E66" s="29">
        <f t="shared" si="17"/>
        <v>5475345.6644827202</v>
      </c>
      <c r="F66" s="2">
        <f t="shared" si="1"/>
        <v>3811.3306305231272</v>
      </c>
      <c r="G66" s="2">
        <f t="shared" si="8"/>
        <v>71355.470418072538</v>
      </c>
      <c r="H66" s="2">
        <f t="shared" si="9"/>
        <v>17983.730978644584</v>
      </c>
      <c r="I66" s="2">
        <f t="shared" si="10"/>
        <v>93150.532027240246</v>
      </c>
      <c r="J66" s="2">
        <f t="shared" si="19"/>
        <v>349314.49510215095</v>
      </c>
      <c r="K66" s="2">
        <f t="shared" si="11"/>
        <v>90324.272987474455</v>
      </c>
      <c r="L66" s="2">
        <f t="shared" si="11"/>
        <v>338716.0237030292</v>
      </c>
      <c r="M66" s="2"/>
      <c r="N66" s="28">
        <f t="shared" si="20"/>
        <v>6345940.8191962568</v>
      </c>
      <c r="O66" s="2">
        <f t="shared" si="12"/>
        <v>4402.8815464211557</v>
      </c>
      <c r="P66" s="2">
        <f t="shared" si="13"/>
        <v>82430.446055741588</v>
      </c>
      <c r="R66">
        <f t="shared" si="14"/>
        <v>45</v>
      </c>
      <c r="S66" s="89">
        <f t="shared" si="2"/>
        <v>89339.201396717122</v>
      </c>
      <c r="T66" s="89">
        <f>IF(AND(S66=0,S65&gt;0),SUM($G66:$H$381),S66)</f>
        <v>89339.201396717122</v>
      </c>
      <c r="U66" s="82">
        <f>SUM(T66:T$381)</f>
        <v>5564684.865879436</v>
      </c>
      <c r="V66" s="68">
        <f>localspline(R66,'BBG rates'!$G$10:$G$27,'BBG rates'!$K$10:$K$27)</f>
        <v>1.0191303404869316</v>
      </c>
      <c r="W66" s="68">
        <f>locallinterp(R66,'BBG rates'!$G$10:$G$27,'BBG rates'!$J$10:$J$27)</f>
        <v>-0.49531250000000004</v>
      </c>
      <c r="X66" s="56">
        <f t="shared" si="15"/>
        <v>-0.49644052088488877</v>
      </c>
      <c r="Y66" s="66">
        <f t="shared" si="3"/>
        <v>-2151.672572202996</v>
      </c>
      <c r="Z66" s="72">
        <f t="shared" si="4"/>
        <v>-0.46399879757351509</v>
      </c>
      <c r="AA66" s="79">
        <f t="shared" si="5"/>
        <v>-2200.5939547450471</v>
      </c>
      <c r="AB66" s="81">
        <f t="shared" si="16"/>
        <v>-0.47454848016388462</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6955546.3476034282</v>
      </c>
    </row>
    <row r="67" spans="1:39" x14ac:dyDescent="0.2">
      <c r="A67" s="7">
        <v>46</v>
      </c>
      <c r="B67" s="7">
        <v>23</v>
      </c>
      <c r="C67" s="7">
        <v>11.5</v>
      </c>
      <c r="D67" s="12">
        <f t="shared" si="0"/>
        <v>3.8333333333333335</v>
      </c>
      <c r="E67" s="29">
        <f t="shared" si="17"/>
        <v>5386483.2179883439</v>
      </c>
      <c r="F67" s="2">
        <f t="shared" si="1"/>
        <v>3750.1409597696929</v>
      </c>
      <c r="G67" s="2">
        <f t="shared" si="8"/>
        <v>71170.583541932545</v>
      </c>
      <c r="H67" s="2">
        <f t="shared" si="9"/>
        <v>17691.862952443895</v>
      </c>
      <c r="I67" s="2">
        <f t="shared" si="10"/>
        <v>92612.587454146123</v>
      </c>
      <c r="J67" s="2">
        <f t="shared" si="19"/>
        <v>355014.91857422685</v>
      </c>
      <c r="K67" s="2">
        <f t="shared" si="11"/>
        <v>89741.18507293408</v>
      </c>
      <c r="L67" s="2">
        <f t="shared" si="11"/>
        <v>344007.876112914</v>
      </c>
      <c r="M67" s="2"/>
      <c r="N67" s="28">
        <f t="shared" si="20"/>
        <v>6263453.9153730925</v>
      </c>
      <c r="O67" s="2">
        <f t="shared" si="12"/>
        <v>4346.4237789981871</v>
      </c>
      <c r="P67" s="2">
        <f t="shared" si="13"/>
        <v>82486.903823164525</v>
      </c>
      <c r="R67">
        <f t="shared" si="14"/>
        <v>46</v>
      </c>
      <c r="S67" s="89">
        <f t="shared" si="2"/>
        <v>88862.446494376432</v>
      </c>
      <c r="T67" s="89">
        <f>IF(AND(S67=0,S66&gt;0),SUM($G67:$H$381),S67)</f>
        <v>88862.446494376432</v>
      </c>
      <c r="U67" s="82">
        <f>SUM(T67:T$381)</f>
        <v>5475345.6644827183</v>
      </c>
      <c r="V67" s="68">
        <f>localspline(R67,'BBG rates'!$G$10:$G$27,'BBG rates'!$K$10:$K$27)</f>
        <v>1.0194918551204313</v>
      </c>
      <c r="W67" s="68">
        <f>locallinterp(R67,'BBG rates'!$G$10:$G$27,'BBG rates'!$J$10:$J$27)</f>
        <v>-0.49379166666666668</v>
      </c>
      <c r="X67" s="56">
        <f t="shared" si="15"/>
        <v>-0.49491276018041042</v>
      </c>
      <c r="Y67" s="66">
        <f t="shared" si="3"/>
        <v>-2114.7129058056407</v>
      </c>
      <c r="Z67" s="72">
        <f t="shared" si="4"/>
        <v>-0.46346945790618188</v>
      </c>
      <c r="AA67" s="79">
        <f t="shared" si="5"/>
        <v>-2165.2641362101576</v>
      </c>
      <c r="AB67" s="81">
        <f t="shared" si="16"/>
        <v>-0.47454848016388468</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6868392.4928480862</v>
      </c>
    </row>
    <row r="68" spans="1:39" x14ac:dyDescent="0.2">
      <c r="A68" s="7">
        <v>47</v>
      </c>
      <c r="B68" s="7">
        <v>23.5</v>
      </c>
      <c r="C68" s="7">
        <v>11.75</v>
      </c>
      <c r="D68" s="12">
        <f t="shared" si="0"/>
        <v>3.9166666666666665</v>
      </c>
      <c r="E68" s="29">
        <f t="shared" si="17"/>
        <v>5298095.4881386487</v>
      </c>
      <c r="F68" s="2">
        <f t="shared" si="1"/>
        <v>3689.2778251286063</v>
      </c>
      <c r="G68" s="2">
        <f t="shared" si="8"/>
        <v>70986.175720261221</v>
      </c>
      <c r="H68" s="2">
        <f t="shared" si="9"/>
        <v>17401.554129433687</v>
      </c>
      <c r="I68" s="2">
        <f t="shared" si="10"/>
        <v>92077.007674823515</v>
      </c>
      <c r="J68" s="2">
        <f t="shared" si="19"/>
        <v>360634.94672639208</v>
      </c>
      <c r="K68" s="2">
        <f t="shared" si="11"/>
        <v>89161.142934337826</v>
      </c>
      <c r="L68" s="2">
        <f t="shared" si="11"/>
        <v>349214.47649282316</v>
      </c>
      <c r="M68" s="2"/>
      <c r="N68" s="28">
        <f t="shared" si="20"/>
        <v>6180910.5151137887</v>
      </c>
      <c r="O68" s="2">
        <f t="shared" si="12"/>
        <v>4289.9273428592905</v>
      </c>
      <c r="P68" s="2">
        <f t="shared" si="13"/>
        <v>82543.400259303424</v>
      </c>
      <c r="R68">
        <f t="shared" si="14"/>
        <v>47</v>
      </c>
      <c r="S68" s="89">
        <f t="shared" si="2"/>
        <v>88387.729849694908</v>
      </c>
      <c r="T68" s="89">
        <f>IF(AND(S68=0,S67&gt;0),SUM($G68:$H$381),S68)</f>
        <v>88387.729849694908</v>
      </c>
      <c r="U68" s="82">
        <f>SUM(T68:T$381)</f>
        <v>5386483.217988342</v>
      </c>
      <c r="V68" s="68">
        <f>localspline(R68,'BBG rates'!$G$10:$G$27,'BBG rates'!$K$10:$K$27)</f>
        <v>1.0198447485528579</v>
      </c>
      <c r="W68" s="68">
        <f>locallinterp(R68,'BBG rates'!$G$10:$G$27,'BBG rates'!$J$10:$J$27)</f>
        <v>-0.49227083333333332</v>
      </c>
      <c r="X68" s="56">
        <f t="shared" si="15"/>
        <v>-0.49338502088001057</v>
      </c>
      <c r="Y68" s="66">
        <f t="shared" si="3"/>
        <v>-2078.0636069132106</v>
      </c>
      <c r="Z68" s="72">
        <f t="shared" si="4"/>
        <v>-0.46295072821690719</v>
      </c>
      <c r="AA68" s="79">
        <f t="shared" si="5"/>
        <v>-2130.1228537705319</v>
      </c>
      <c r="AB68" s="81">
        <f t="shared" si="16"/>
        <v>-0.47454848016388468</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6780616.9128208719</v>
      </c>
    </row>
    <row r="69" spans="1:39" x14ac:dyDescent="0.2">
      <c r="A69" s="7">
        <v>48</v>
      </c>
      <c r="B69" s="7">
        <v>24</v>
      </c>
      <c r="C69" s="7">
        <v>12</v>
      </c>
      <c r="D69" s="12">
        <f t="shared" si="0"/>
        <v>4</v>
      </c>
      <c r="E69" s="29">
        <f t="shared" si="17"/>
        <v>5210180.4445859008</v>
      </c>
      <c r="F69" s="2">
        <f t="shared" si="1"/>
        <v>3628.7398305686379</v>
      </c>
      <c r="G69" s="2">
        <f t="shared" si="8"/>
        <v>70802.245711795913</v>
      </c>
      <c r="H69" s="2">
        <f t="shared" si="9"/>
        <v>17112.797840952342</v>
      </c>
      <c r="I69" s="2">
        <f t="shared" si="10"/>
        <v>91543.783383316884</v>
      </c>
      <c r="J69" s="2">
        <f t="shared" si="19"/>
        <v>366175.13353326754</v>
      </c>
      <c r="K69" s="2">
        <f t="shared" si="11"/>
        <v>88584.132103103271</v>
      </c>
      <c r="L69" s="2">
        <f t="shared" si="11"/>
        <v>354336.52841241308</v>
      </c>
      <c r="M69" s="2"/>
      <c r="N69" s="28">
        <f t="shared" si="20"/>
        <v>6098310.5797231458</v>
      </c>
      <c r="O69" s="2">
        <f t="shared" si="12"/>
        <v>4233.3922115197192</v>
      </c>
      <c r="P69" s="2">
        <f t="shared" si="13"/>
        <v>82599.93539064299</v>
      </c>
      <c r="R69">
        <f t="shared" si="14"/>
        <v>48</v>
      </c>
      <c r="S69" s="89">
        <f t="shared" si="2"/>
        <v>87915.043552748248</v>
      </c>
      <c r="T69" s="89">
        <f>IF(AND(S69=0,S68&gt;0),SUM($G69:$H$381),S69)</f>
        <v>87915.043552748248</v>
      </c>
      <c r="U69" s="82">
        <f>SUM(T69:T$381)</f>
        <v>5298095.4881386478</v>
      </c>
      <c r="V69" s="68">
        <f>localspline(R69,'BBG rates'!$G$10:$G$27,'BBG rates'!$K$10:$K$27)</f>
        <v>1.0201880931854248</v>
      </c>
      <c r="W69" s="68">
        <f>locallinterp(R69,'BBG rates'!$G$10:$G$27,'BBG rates'!$J$10:$J$27)</f>
        <v>-0.49075000000000002</v>
      </c>
      <c r="X69" s="56">
        <f t="shared" si="15"/>
        <v>-0.49185730298288988</v>
      </c>
      <c r="Y69" s="66">
        <f t="shared" si="3"/>
        <v>-2041.7226219653537</v>
      </c>
      <c r="Z69" s="72">
        <f t="shared" si="4"/>
        <v>-0.46244299519395671</v>
      </c>
      <c r="AA69" s="79">
        <f t="shared" si="5"/>
        <v>-2095.1693013827748</v>
      </c>
      <c r="AB69" s="81">
        <f t="shared" si="16"/>
        <v>-0.47454848016388462</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6692229.2310168063</v>
      </c>
    </row>
    <row r="70" spans="1:39" x14ac:dyDescent="0.2">
      <c r="A70" s="7">
        <v>49</v>
      </c>
      <c r="B70" s="7">
        <v>24.5</v>
      </c>
      <c r="C70" s="7">
        <v>12.25</v>
      </c>
      <c r="D70" s="12">
        <f t="shared" si="0"/>
        <v>4.083333333333333</v>
      </c>
      <c r="E70" s="29">
        <f t="shared" si="17"/>
        <v>5122736.0648631882</v>
      </c>
      <c r="F70" s="2">
        <f t="shared" si="1"/>
        <v>3568.5255854761785</v>
      </c>
      <c r="G70" s="2">
        <f t="shared" si="8"/>
        <v>70618.792278490058</v>
      </c>
      <c r="H70" s="2">
        <f t="shared" si="9"/>
        <v>16825.587444222754</v>
      </c>
      <c r="I70" s="2">
        <f t="shared" si="10"/>
        <v>91012.905308188987</v>
      </c>
      <c r="J70" s="2">
        <f t="shared" si="19"/>
        <v>371636.03000843833</v>
      </c>
      <c r="K70" s="2">
        <f t="shared" si="11"/>
        <v>88010.138175806249</v>
      </c>
      <c r="L70" s="2">
        <f t="shared" si="11"/>
        <v>359374.73088454216</v>
      </c>
      <c r="M70" s="2"/>
      <c r="N70" s="28">
        <f t="shared" si="20"/>
        <v>6015654.0704794601</v>
      </c>
      <c r="O70" s="2">
        <f t="shared" si="12"/>
        <v>4176.8183584765902</v>
      </c>
      <c r="P70" s="2">
        <f t="shared" si="13"/>
        <v>82656.509243686131</v>
      </c>
      <c r="R70">
        <f t="shared" si="14"/>
        <v>49</v>
      </c>
      <c r="S70" s="89">
        <f t="shared" si="2"/>
        <v>87444.379722712809</v>
      </c>
      <c r="T70" s="89">
        <f>IF(AND(S70=0,S69&gt;0),SUM($G70:$H$381),S70)</f>
        <v>87444.379722712809</v>
      </c>
      <c r="U70" s="82">
        <f>SUM(T70:T$381)</f>
        <v>5210180.4445858989</v>
      </c>
      <c r="V70" s="68">
        <f>localspline(R70,'BBG rates'!$G$10:$G$27,'BBG rates'!$K$10:$K$27)</f>
        <v>1.0205211799567286</v>
      </c>
      <c r="W70" s="68">
        <f>locallinterp(R70,'BBG rates'!$G$10:$G$27,'BBG rates'!$J$10:$J$27)</f>
        <v>-0.48802083333333335</v>
      </c>
      <c r="X70" s="56">
        <f t="shared" si="15"/>
        <v>-0.48911583549027249</v>
      </c>
      <c r="Y70" s="66">
        <f t="shared" si="3"/>
        <v>-2005.687908454122</v>
      </c>
      <c r="Z70" s="72">
        <f t="shared" si="4"/>
        <v>-0.46194666686563074</v>
      </c>
      <c r="AA70" s="79">
        <f t="shared" si="5"/>
        <v>-2060.4026761315263</v>
      </c>
      <c r="AB70" s="81">
        <f t="shared" si="16"/>
        <v>-0.47454848016388473</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6603239.0041517979</v>
      </c>
    </row>
    <row r="71" spans="1:39" x14ac:dyDescent="0.2">
      <c r="A71" s="7">
        <v>50</v>
      </c>
      <c r="B71" s="7">
        <v>25</v>
      </c>
      <c r="C71" s="7">
        <v>12.5</v>
      </c>
      <c r="D71" s="12">
        <f t="shared" si="0"/>
        <v>4.166666666666667</v>
      </c>
      <c r="E71" s="29">
        <f t="shared" si="17"/>
        <v>5035760.334355426</v>
      </c>
      <c r="F71" s="2">
        <f t="shared" si="1"/>
        <v>3508.6337046353042</v>
      </c>
      <c r="G71" s="2">
        <f t="shared" si="8"/>
        <v>70435.814185505049</v>
      </c>
      <c r="H71" s="2">
        <f t="shared" si="9"/>
        <v>16539.916322257079</v>
      </c>
      <c r="I71" s="2">
        <f t="shared" si="10"/>
        <v>90484.364212397428</v>
      </c>
      <c r="J71" s="2">
        <f t="shared" si="19"/>
        <v>377018.18421832263</v>
      </c>
      <c r="K71" s="2">
        <f t="shared" si="11"/>
        <v>87439.146813897125</v>
      </c>
      <c r="L71" s="2">
        <f t="shared" si="11"/>
        <v>364329.77839123801</v>
      </c>
      <c r="M71" s="2"/>
      <c r="N71" s="28">
        <f t="shared" si="20"/>
        <v>5932940.9486345062</v>
      </c>
      <c r="O71" s="2">
        <f t="shared" si="12"/>
        <v>4120.2057572088652</v>
      </c>
      <c r="P71" s="2">
        <f t="shared" si="13"/>
        <v>82713.121844953872</v>
      </c>
      <c r="R71">
        <f t="shared" si="14"/>
        <v>50</v>
      </c>
      <c r="S71" s="89">
        <f t="shared" si="2"/>
        <v>86975.730507762128</v>
      </c>
      <c r="T71" s="89">
        <f>IF(AND(S71=0,S70&gt;0),SUM($G71:$H$381),S71)</f>
        <v>86975.730507762128</v>
      </c>
      <c r="U71" s="82">
        <f>SUM(T71:T$381)</f>
        <v>5122736.0648631863</v>
      </c>
      <c r="V71" s="68">
        <f>localspline(R71,'BBG rates'!$G$10:$G$27,'BBG rates'!$K$10:$K$27)</f>
        <v>1.0208440250696518</v>
      </c>
      <c r="W71" s="68">
        <f>locallinterp(R71,'BBG rates'!$G$10:$G$27,'BBG rates'!$J$10:$J$27)</f>
        <v>-0.48529166666666668</v>
      </c>
      <c r="X71" s="56">
        <f t="shared" si="15"/>
        <v>-0.4863744369174583</v>
      </c>
      <c r="Y71" s="66">
        <f t="shared" si="3"/>
        <v>-1970.0458827482857</v>
      </c>
      <c r="Z71" s="72">
        <f t="shared" si="4"/>
        <v>-0.46148289300184359</v>
      </c>
      <c r="AA71" s="79">
        <f t="shared" si="5"/>
        <v>-2025.8221782179537</v>
      </c>
      <c r="AB71" s="81">
        <f t="shared" si="16"/>
        <v>-0.47454848016388468</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6513782.576554358</v>
      </c>
    </row>
    <row r="72" spans="1:39" x14ac:dyDescent="0.2">
      <c r="A72" s="7">
        <v>51</v>
      </c>
      <c r="B72" s="7">
        <v>25.5</v>
      </c>
      <c r="C72" s="7">
        <v>12.75</v>
      </c>
      <c r="D72" s="12">
        <f t="shared" si="0"/>
        <v>4.25</v>
      </c>
      <c r="E72" s="29">
        <f t="shared" si="17"/>
        <v>4949251.2462704629</v>
      </c>
      <c r="F72" s="2">
        <f t="shared" si="1"/>
        <v>3449.0628082079161</v>
      </c>
      <c r="G72" s="2">
        <f t="shared" si="8"/>
        <v>70253.310201201733</v>
      </c>
      <c r="H72" s="2">
        <f t="shared" si="9"/>
        <v>16255.77788376183</v>
      </c>
      <c r="I72" s="2">
        <f t="shared" si="10"/>
        <v>89958.150893171478</v>
      </c>
      <c r="J72" s="2">
        <f t="shared" si="19"/>
        <v>382322.1412959788</v>
      </c>
      <c r="K72" s="2">
        <f t="shared" si="11"/>
        <v>86871.143743418303</v>
      </c>
      <c r="L72" s="2">
        <f t="shared" si="11"/>
        <v>369202.36090952775</v>
      </c>
      <c r="M72" s="2"/>
      <c r="N72" s="28">
        <f t="shared" si="20"/>
        <v>5850171.175413521</v>
      </c>
      <c r="O72" s="2">
        <f t="shared" si="12"/>
        <v>4063.5543811773418</v>
      </c>
      <c r="P72" s="2">
        <f t="shared" si="13"/>
        <v>82769.773220985371</v>
      </c>
      <c r="R72">
        <f t="shared" si="14"/>
        <v>51</v>
      </c>
      <c r="S72" s="89">
        <f t="shared" si="2"/>
        <v>86509.088084963558</v>
      </c>
      <c r="T72" s="89">
        <f>IF(AND(S72=0,S71&gt;0),SUM($G72:$H$381),S72)</f>
        <v>86509.088084963558</v>
      </c>
      <c r="U72" s="82">
        <f>SUM(T72:T$381)</f>
        <v>5035760.3343554242</v>
      </c>
      <c r="V72" s="68">
        <f>localspline(R72,'BBG rates'!$G$10:$G$27,'BBG rates'!$K$10:$K$27)</f>
        <v>1.0211570569197193</v>
      </c>
      <c r="W72" s="68">
        <f>locallinterp(R72,'BBG rates'!$G$10:$G$27,'BBG rates'!$J$10:$J$27)</f>
        <v>-0.48256250000000001</v>
      </c>
      <c r="X72" s="56">
        <f t="shared" si="15"/>
        <v>-0.48363310726071695</v>
      </c>
      <c r="Y72" s="66">
        <f t="shared" si="3"/>
        <v>-1934.7935727889546</v>
      </c>
      <c r="Z72" s="72">
        <f t="shared" si="4"/>
        <v>-0.46105297575563214</v>
      </c>
      <c r="AA72" s="79">
        <f t="shared" si="5"/>
        <v>-1991.4270109482852</v>
      </c>
      <c r="AB72" s="81">
        <f t="shared" si="16"/>
        <v>-0.47454848016388462</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6423868.0127295004</v>
      </c>
    </row>
    <row r="73" spans="1:39" x14ac:dyDescent="0.2">
      <c r="A73" s="7">
        <v>52</v>
      </c>
      <c r="B73" s="7">
        <v>26</v>
      </c>
      <c r="C73" s="7">
        <v>13</v>
      </c>
      <c r="D73" s="12">
        <f t="shared" si="0"/>
        <v>4.333333333333333</v>
      </c>
      <c r="E73" s="29">
        <f t="shared" si="17"/>
        <v>4863206.8016102873</v>
      </c>
      <c r="F73" s="2">
        <f t="shared" si="1"/>
        <v>3389.8115217139525</v>
      </c>
      <c r="G73" s="2">
        <f t="shared" si="8"/>
        <v>70071.279097132341</v>
      </c>
      <c r="H73" s="2">
        <f t="shared" si="9"/>
        <v>15973.165563043325</v>
      </c>
      <c r="I73" s="2">
        <f t="shared" si="10"/>
        <v>89434.256181889621</v>
      </c>
      <c r="J73" s="2">
        <f t="shared" si="19"/>
        <v>387548.44345485501</v>
      </c>
      <c r="K73" s="2">
        <f t="shared" si="11"/>
        <v>86306.114754723079</v>
      </c>
      <c r="L73" s="2">
        <f t="shared" si="11"/>
        <v>373993.16393713333</v>
      </c>
      <c r="M73" s="2"/>
      <c r="N73" s="28">
        <f t="shared" si="20"/>
        <v>5767344.7120151827</v>
      </c>
      <c r="O73" s="2">
        <f t="shared" si="12"/>
        <v>4006.8642038246412</v>
      </c>
      <c r="P73" s="2">
        <f t="shared" si="13"/>
        <v>82826.463398338077</v>
      </c>
      <c r="R73">
        <f t="shared" si="14"/>
        <v>52</v>
      </c>
      <c r="S73" s="89">
        <f t="shared" si="2"/>
        <v>86044.444660175664</v>
      </c>
      <c r="T73" s="89">
        <f>IF(AND(S73=0,S72&gt;0),SUM($G73:$H$381),S73)</f>
        <v>86044.444660175664</v>
      </c>
      <c r="U73" s="82">
        <f>SUM(T73:T$381)</f>
        <v>4949251.246270461</v>
      </c>
      <c r="V73" s="68">
        <f>localspline(R73,'BBG rates'!$G$10:$G$27,'BBG rates'!$K$10:$K$27)</f>
        <v>1.0214605251498039</v>
      </c>
      <c r="W73" s="68">
        <f>locallinterp(R73,'BBG rates'!$G$10:$G$27,'BBG rates'!$J$10:$J$27)</f>
        <v>-0.47983333333333333</v>
      </c>
      <c r="X73" s="56">
        <f t="shared" si="15"/>
        <v>-0.48089184651658456</v>
      </c>
      <c r="Y73" s="66">
        <f t="shared" si="3"/>
        <v>-1899.9280235582696</v>
      </c>
      <c r="Z73" s="72">
        <f t="shared" si="4"/>
        <v>-0.46065829250191459</v>
      </c>
      <c r="AA73" s="79">
        <f t="shared" si="5"/>
        <v>-1957.2163807223826</v>
      </c>
      <c r="AB73" s="81">
        <f t="shared" si="16"/>
        <v>-0.47454848016388462</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6333503.3202032363</v>
      </c>
    </row>
    <row r="74" spans="1:39" x14ac:dyDescent="0.2">
      <c r="A74" s="7">
        <v>53</v>
      </c>
      <c r="B74" s="7">
        <v>26.5</v>
      </c>
      <c r="C74" s="7">
        <v>13.25</v>
      </c>
      <c r="D74" s="12">
        <f t="shared" si="0"/>
        <v>4.416666666666667</v>
      </c>
      <c r="E74" s="29">
        <f t="shared" si="17"/>
        <v>4777625.009142342</v>
      </c>
      <c r="F74" s="2">
        <f t="shared" si="1"/>
        <v>3330.8784760116691</v>
      </c>
      <c r="G74" s="2">
        <f t="shared" si="8"/>
        <v>69889.719648031984</v>
      </c>
      <c r="H74" s="2">
        <f t="shared" si="9"/>
        <v>15692.072819913452</v>
      </c>
      <c r="I74" s="2">
        <f t="shared" si="10"/>
        <v>88912.670943957099</v>
      </c>
      <c r="J74" s="2">
        <f t="shared" si="19"/>
        <v>392697.63000247721</v>
      </c>
      <c r="K74" s="2">
        <f t="shared" si="11"/>
        <v>85744.045702195348</v>
      </c>
      <c r="L74" s="2">
        <f t="shared" si="11"/>
        <v>378702.86851802946</v>
      </c>
      <c r="M74" s="2"/>
      <c r="N74" s="28">
        <f t="shared" si="20"/>
        <v>5684461.5196115952</v>
      </c>
      <c r="O74" s="2">
        <f t="shared" si="12"/>
        <v>3950.1351985751949</v>
      </c>
      <c r="P74" s="2">
        <f t="shared" si="13"/>
        <v>82883.192403587527</v>
      </c>
      <c r="R74">
        <f t="shared" si="14"/>
        <v>53</v>
      </c>
      <c r="S74" s="89">
        <f t="shared" si="2"/>
        <v>85581.79246794543</v>
      </c>
      <c r="T74" s="89">
        <f>IF(AND(S74=0,S73&gt;0),SUM($G74:$H$381),S74)</f>
        <v>85581.79246794543</v>
      </c>
      <c r="U74" s="82">
        <f>SUM(T74:T$381)</f>
        <v>4863206.8016102854</v>
      </c>
      <c r="V74" s="68">
        <f>localspline(R74,'BBG rates'!$G$10:$G$27,'BBG rates'!$K$10:$K$27)</f>
        <v>1.021754679380267</v>
      </c>
      <c r="W74" s="68">
        <f>locallinterp(R74,'BBG rates'!$G$10:$G$27,'BBG rates'!$J$10:$J$27)</f>
        <v>-0.47710416666666666</v>
      </c>
      <c r="X74" s="56">
        <f t="shared" si="15"/>
        <v>-0.47815065468119755</v>
      </c>
      <c r="Y74" s="66">
        <f t="shared" si="3"/>
        <v>-1865.4462969956646</v>
      </c>
      <c r="Z74" s="72">
        <f t="shared" si="4"/>
        <v>-0.46030030136772776</v>
      </c>
      <c r="AA74" s="79">
        <f t="shared" si="5"/>
        <v>-1923.1894970223561</v>
      </c>
      <c r="AB74" s="81">
        <f t="shared" si="16"/>
        <v>-0.47454848016388462</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6242696.4498294974</v>
      </c>
    </row>
    <row r="75" spans="1:39" x14ac:dyDescent="0.2">
      <c r="A75" s="7">
        <v>54</v>
      </c>
      <c r="B75" s="7">
        <v>27</v>
      </c>
      <c r="C75" s="7">
        <v>13.5</v>
      </c>
      <c r="D75" s="12">
        <f t="shared" si="0"/>
        <v>4.5</v>
      </c>
      <c r="E75" s="29">
        <f t="shared" si="17"/>
        <v>4692503.8853709353</v>
      </c>
      <c r="F75" s="2">
        <f t="shared" si="1"/>
        <v>3272.2623072779875</v>
      </c>
      <c r="G75" s="2">
        <f t="shared" si="8"/>
        <v>69708.630631810622</v>
      </c>
      <c r="H75" s="2">
        <f t="shared" si="9"/>
        <v>15412.493139595768</v>
      </c>
      <c r="I75" s="2">
        <f t="shared" si="10"/>
        <v>88393.386078684372</v>
      </c>
      <c r="J75" s="2">
        <f t="shared" si="19"/>
        <v>397770.23735407967</v>
      </c>
      <c r="K75" s="2">
        <f t="shared" si="11"/>
        <v>85184.922503970913</v>
      </c>
      <c r="L75" s="2">
        <f t="shared" si="11"/>
        <v>383332.15126786905</v>
      </c>
      <c r="M75" s="2"/>
      <c r="N75" s="28">
        <f t="shared" si="20"/>
        <v>5601521.5593482675</v>
      </c>
      <c r="O75" s="2">
        <f t="shared" si="12"/>
        <v>3893.3673388352327</v>
      </c>
      <c r="P75" s="2">
        <f t="shared" si="13"/>
        <v>82939.960263327506</v>
      </c>
      <c r="R75">
        <f t="shared" si="14"/>
        <v>54</v>
      </c>
      <c r="S75" s="89">
        <f t="shared" si="2"/>
        <v>85121.12377140639</v>
      </c>
      <c r="T75" s="89">
        <f>IF(AND(S75=0,S74&gt;0),SUM($G75:$H$381),S75)</f>
        <v>85121.12377140639</v>
      </c>
      <c r="U75" s="82">
        <f>SUM(T75:T$381)</f>
        <v>4777625.0091423392</v>
      </c>
      <c r="V75" s="68">
        <f>localspline(R75,'BBG rates'!$G$10:$G$27,'BBG rates'!$K$10:$K$27)</f>
        <v>1.0220399480404012</v>
      </c>
      <c r="W75" s="68">
        <f>locallinterp(R75,'BBG rates'!$G$10:$G$27,'BBG rates'!$J$10:$J$27)</f>
        <v>-0.47437499999999999</v>
      </c>
      <c r="X75" s="56">
        <f t="shared" si="15"/>
        <v>-0.47540953175122524</v>
      </c>
      <c r="Y75" s="66">
        <f t="shared" si="3"/>
        <v>-1831.3454719145493</v>
      </c>
      <c r="Z75" s="72">
        <f t="shared" si="4"/>
        <v>-0.4599805472577192</v>
      </c>
      <c r="AA75" s="79">
        <f t="shared" si="5"/>
        <v>-1889.345572401219</v>
      </c>
      <c r="AB75" s="81">
        <f t="shared" si="16"/>
        <v>-0.47454848016388462</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6151455.2960956311</v>
      </c>
    </row>
    <row r="76" spans="1:39" x14ac:dyDescent="0.2">
      <c r="A76" s="7">
        <v>55</v>
      </c>
      <c r="B76" s="7">
        <v>27.5</v>
      </c>
      <c r="C76" s="7">
        <v>13.75</v>
      </c>
      <c r="D76" s="12">
        <f t="shared" si="0"/>
        <v>4.583333333333333</v>
      </c>
      <c r="E76" s="29">
        <f t="shared" si="17"/>
        <v>4607841.4545087591</v>
      </c>
      <c r="F76" s="2">
        <f t="shared" si="1"/>
        <v>3213.9616569889181</v>
      </c>
      <c r="G76" s="2">
        <f t="shared" si="8"/>
        <v>69528.010829544553</v>
      </c>
      <c r="H76" s="2">
        <f t="shared" si="9"/>
        <v>15134.420032631968</v>
      </c>
      <c r="I76" s="2">
        <f t="shared" si="10"/>
        <v>87876.392519165442</v>
      </c>
      <c r="J76" s="2">
        <f t="shared" si="19"/>
        <v>402766.79904617491</v>
      </c>
      <c r="K76" s="2">
        <f t="shared" si="11"/>
        <v>84628.731141659431</v>
      </c>
      <c r="L76" s="2">
        <f t="shared" si="11"/>
        <v>387881.68439927237</v>
      </c>
      <c r="M76" s="2"/>
      <c r="N76" s="28">
        <f t="shared" si="20"/>
        <v>5518524.792344098</v>
      </c>
      <c r="O76" s="2">
        <f t="shared" si="12"/>
        <v>3836.5605979927691</v>
      </c>
      <c r="P76" s="2">
        <f t="shared" si="13"/>
        <v>82996.767004169931</v>
      </c>
      <c r="R76">
        <f t="shared" si="14"/>
        <v>55</v>
      </c>
      <c r="S76" s="89">
        <f t="shared" si="2"/>
        <v>84662.430862176523</v>
      </c>
      <c r="T76" s="89">
        <f>IF(AND(S76=0,S75&gt;0),SUM($G76:$H$381),S76)</f>
        <v>84662.430862176523</v>
      </c>
      <c r="U76" s="82">
        <f>SUM(T76:T$381)</f>
        <v>4692503.8853709335</v>
      </c>
      <c r="V76" s="68">
        <f>localspline(R76,'BBG rates'!$G$10:$G$27,'BBG rates'!$K$10:$K$27)</f>
        <v>1.0223165509493397</v>
      </c>
      <c r="W76" s="68">
        <f>locallinterp(R76,'BBG rates'!$G$10:$G$27,'BBG rates'!$J$10:$J$27)</f>
        <v>-0.47164583333333338</v>
      </c>
      <c r="X76" s="56">
        <f t="shared" si="15"/>
        <v>-0.47266847772280407</v>
      </c>
      <c r="Y76" s="66">
        <f t="shared" si="3"/>
        <v>-1797.6226439192974</v>
      </c>
      <c r="Z76" s="72">
        <f t="shared" si="4"/>
        <v>-0.45970066842739299</v>
      </c>
      <c r="AA76" s="79">
        <f t="shared" si="5"/>
        <v>-1855.6838224715832</v>
      </c>
      <c r="AB76" s="81">
        <f t="shared" si="16"/>
        <v>-0.47454848016388462</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6059787.6974264355</v>
      </c>
    </row>
    <row r="77" spans="1:39" x14ac:dyDescent="0.2">
      <c r="A77" s="7">
        <v>56</v>
      </c>
      <c r="B77" s="7">
        <v>28</v>
      </c>
      <c r="C77" s="7">
        <v>14</v>
      </c>
      <c r="D77" s="12">
        <f t="shared" si="0"/>
        <v>4.666666666666667</v>
      </c>
      <c r="E77" s="29">
        <f t="shared" si="17"/>
        <v>4523635.7484485013</v>
      </c>
      <c r="F77" s="2">
        <f t="shared" si="1"/>
        <v>3155.9751719000519</v>
      </c>
      <c r="G77" s="2">
        <f t="shared" si="8"/>
        <v>69347.859025468642</v>
      </c>
      <c r="H77" s="2">
        <f t="shared" si="9"/>
        <v>14857.847034788634</v>
      </c>
      <c r="I77" s="2">
        <f t="shared" si="10"/>
        <v>87361.681232157323</v>
      </c>
      <c r="J77" s="2">
        <f t="shared" si="19"/>
        <v>407687.84575006756</v>
      </c>
      <c r="K77" s="2">
        <f t="shared" si="11"/>
        <v>84075.457660068438</v>
      </c>
      <c r="L77" s="2">
        <f t="shared" si="11"/>
        <v>392352.13574698608</v>
      </c>
      <c r="M77" s="2"/>
      <c r="N77" s="28">
        <f t="shared" si="20"/>
        <v>5435471.1796913529</v>
      </c>
      <c r="O77" s="2">
        <f t="shared" si="12"/>
        <v>3779.7149494175928</v>
      </c>
      <c r="P77" s="2">
        <f t="shared" si="13"/>
        <v>83053.612652745112</v>
      </c>
      <c r="R77">
        <f t="shared" si="14"/>
        <v>56</v>
      </c>
      <c r="S77" s="89">
        <f t="shared" si="2"/>
        <v>84205.706060257275</v>
      </c>
      <c r="T77" s="89">
        <f>IF(AND(S77=0,S76&gt;0),SUM($G77:$H$381),S77)</f>
        <v>84205.706060257275</v>
      </c>
      <c r="U77" s="82">
        <f>SUM(T77:T$381)</f>
        <v>4607841.4545087563</v>
      </c>
      <c r="V77" s="68">
        <f>localspline(R77,'BBG rates'!$G$10:$G$27,'BBG rates'!$K$10:$K$27)</f>
        <v>1.0225848569422042</v>
      </c>
      <c r="W77" s="68">
        <f>locallinterp(R77,'BBG rates'!$G$10:$G$27,'BBG rates'!$J$10:$J$27)</f>
        <v>-0.4689166666666667</v>
      </c>
      <c r="X77" s="56">
        <f t="shared" si="15"/>
        <v>-0.46992749259247013</v>
      </c>
      <c r="Y77" s="66">
        <f t="shared" si="3"/>
        <v>-1764.2749253226832</v>
      </c>
      <c r="Z77" s="72">
        <f t="shared" si="4"/>
        <v>-0.45946240366313296</v>
      </c>
      <c r="AA77" s="79">
        <f t="shared" si="5"/>
        <v>-1822.2034658943951</v>
      </c>
      <c r="AB77" s="81">
        <f t="shared" si="16"/>
        <v>-0.47454848016388468</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5967701.436486803</v>
      </c>
    </row>
    <row r="78" spans="1:39" x14ac:dyDescent="0.2">
      <c r="A78" s="7">
        <v>57</v>
      </c>
      <c r="B78" s="7">
        <v>28.5</v>
      </c>
      <c r="C78" s="7">
        <v>14.25</v>
      </c>
      <c r="D78" s="12">
        <f t="shared" si="0"/>
        <v>4.75</v>
      </c>
      <c r="E78" s="29">
        <f t="shared" si="17"/>
        <v>4439884.8067345694</v>
      </c>
      <c r="F78" s="2">
        <f t="shared" si="1"/>
        <v>3098.3015040271152</v>
      </c>
      <c r="G78" s="2">
        <f t="shared" si="8"/>
        <v>69168.174006967703</v>
      </c>
      <c r="H78" s="2">
        <f t="shared" si="9"/>
        <v>14582.767706964352</v>
      </c>
      <c r="I78" s="2">
        <f t="shared" si="10"/>
        <v>86849.243217959171</v>
      </c>
      <c r="J78" s="2">
        <f t="shared" si="19"/>
        <v>412533.90528530604</v>
      </c>
      <c r="K78" s="2">
        <f t="shared" si="11"/>
        <v>83525.088166927468</v>
      </c>
      <c r="L78" s="2">
        <f t="shared" si="11"/>
        <v>396744.16879290546</v>
      </c>
      <c r="M78" s="2"/>
      <c r="N78" s="28">
        <f t="shared" si="20"/>
        <v>5352360.6824556515</v>
      </c>
      <c r="O78" s="2">
        <f t="shared" si="12"/>
        <v>3722.8303664612527</v>
      </c>
      <c r="P78" s="2">
        <f t="shared" si="13"/>
        <v>83110.497235701463</v>
      </c>
      <c r="R78">
        <f t="shared" si="14"/>
        <v>57</v>
      </c>
      <c r="S78" s="89">
        <f t="shared" si="2"/>
        <v>83750.941713932058</v>
      </c>
      <c r="T78" s="89">
        <f>IF(AND(S78=0,S77&gt;0),SUM($G78:$H$381),S78)</f>
        <v>83750.941713932058</v>
      </c>
      <c r="U78" s="82">
        <f>SUM(T78:T$381)</f>
        <v>4523635.7484484995</v>
      </c>
      <c r="V78" s="68">
        <f>localspline(R78,'BBG rates'!$G$10:$G$27,'BBG rates'!$K$10:$K$27)</f>
        <v>1.0228451156310712</v>
      </c>
      <c r="W78" s="68">
        <f>locallinterp(R78,'BBG rates'!$G$10:$G$27,'BBG rates'!$J$10:$J$27)</f>
        <v>-0.46618750000000003</v>
      </c>
      <c r="X78" s="56">
        <f t="shared" si="15"/>
        <v>-0.46718657635649308</v>
      </c>
      <c r="Y78" s="66">
        <f t="shared" si="3"/>
        <v>-1731.2994450636204</v>
      </c>
      <c r="Z78" s="72">
        <f t="shared" si="4"/>
        <v>-0.4592676001353333</v>
      </c>
      <c r="AA78" s="79">
        <f t="shared" si="5"/>
        <v>-1788.9037243677101</v>
      </c>
      <c r="AB78" s="81">
        <f t="shared" si="16"/>
        <v>-0.47454848016388462</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5875204.2404828975</v>
      </c>
    </row>
    <row r="79" spans="1:39" x14ac:dyDescent="0.2">
      <c r="A79" s="7">
        <v>58</v>
      </c>
      <c r="B79" s="7">
        <v>29</v>
      </c>
      <c r="C79" s="7">
        <v>14.5</v>
      </c>
      <c r="D79" s="12">
        <f t="shared" si="0"/>
        <v>4.833333333333333</v>
      </c>
      <c r="E79" s="29">
        <f t="shared" si="17"/>
        <v>4356586.6765349032</v>
      </c>
      <c r="F79" s="2">
        <f t="shared" si="1"/>
        <v>3040.9393106266057</v>
      </c>
      <c r="G79" s="2">
        <f t="shared" si="8"/>
        <v>68988.954564568558</v>
      </c>
      <c r="H79" s="2">
        <f t="shared" si="9"/>
        <v>14309.175635097157</v>
      </c>
      <c r="I79" s="2">
        <f t="shared" si="10"/>
        <v>86339.06951029232</v>
      </c>
      <c r="J79" s="2">
        <f t="shared" si="19"/>
        <v>417305.50263307954</v>
      </c>
      <c r="K79" s="2">
        <f t="shared" si="11"/>
        <v>82977.608832614147</v>
      </c>
      <c r="L79" s="2">
        <f t="shared" si="11"/>
        <v>401058.44269096834</v>
      </c>
      <c r="M79" s="2"/>
      <c r="N79" s="28">
        <f t="shared" si="20"/>
        <v>5269193.2616759455</v>
      </c>
      <c r="O79" s="2">
        <f t="shared" si="12"/>
        <v>3665.9068224570451</v>
      </c>
      <c r="P79" s="2">
        <f t="shared" si="13"/>
        <v>83167.420779705673</v>
      </c>
      <c r="R79">
        <f t="shared" si="14"/>
        <v>58</v>
      </c>
      <c r="S79" s="89">
        <f t="shared" si="2"/>
        <v>83298.130199665713</v>
      </c>
      <c r="T79" s="89">
        <f>IF(AND(S79=0,S78&gt;0),SUM($G79:$H$381),S79)</f>
        <v>83298.130199665713</v>
      </c>
      <c r="U79" s="82">
        <f>SUM(T79:T$381)</f>
        <v>4439884.8067345675</v>
      </c>
      <c r="V79" s="68">
        <f>localspline(R79,'BBG rates'!$G$10:$G$27,'BBG rates'!$K$10:$K$27)</f>
        <v>1.0230976809520897</v>
      </c>
      <c r="W79" s="68">
        <f>locallinterp(R79,'BBG rates'!$G$10:$G$27,'BBG rates'!$J$10:$J$27)</f>
        <v>-0.46345833333333336</v>
      </c>
      <c r="X79" s="56">
        <f t="shared" si="15"/>
        <v>-0.46444572901140901</v>
      </c>
      <c r="Y79" s="66">
        <f t="shared" si="3"/>
        <v>-1698.693348625317</v>
      </c>
      <c r="Z79" s="72">
        <f t="shared" si="4"/>
        <v>-0.45911822199945762</v>
      </c>
      <c r="AA79" s="79">
        <f t="shared" si="5"/>
        <v>-1755.7838226155097</v>
      </c>
      <c r="AB79" s="81">
        <f t="shared" si="16"/>
        <v>-0.47454848016388468</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5782303.7814619467</v>
      </c>
    </row>
    <row r="80" spans="1:39" x14ac:dyDescent="0.2">
      <c r="A80" s="7">
        <v>59</v>
      </c>
      <c r="B80" s="7">
        <v>29.5</v>
      </c>
      <c r="C80" s="7">
        <v>14.75</v>
      </c>
      <c r="D80" s="12">
        <f t="shared" si="0"/>
        <v>4.916666666666667</v>
      </c>
      <c r="E80" s="29">
        <f t="shared" si="17"/>
        <v>4273739.4126128992</v>
      </c>
      <c r="F80" s="2">
        <f t="shared" si="1"/>
        <v>2983.887254176484</v>
      </c>
      <c r="G80" s="2">
        <f t="shared" si="8"/>
        <v>68810.199491931897</v>
      </c>
      <c r="H80" s="2">
        <f t="shared" si="9"/>
        <v>14037.064430072285</v>
      </c>
      <c r="I80" s="2">
        <f t="shared" si="10"/>
        <v>85831.151176180661</v>
      </c>
      <c r="J80" s="2">
        <f t="shared" si="19"/>
        <v>422003.15994955495</v>
      </c>
      <c r="K80" s="2">
        <f t="shared" si="11"/>
        <v>82433.005889881126</v>
      </c>
      <c r="L80" s="2">
        <f t="shared" si="11"/>
        <v>405295.61229191558</v>
      </c>
      <c r="M80" s="2"/>
      <c r="N80" s="28">
        <f t="shared" si="20"/>
        <v>5185968.8783645025</v>
      </c>
      <c r="O80" s="2">
        <f t="shared" si="12"/>
        <v>3608.9442907200023</v>
      </c>
      <c r="P80" s="2">
        <f t="shared" si="13"/>
        <v>83224.383311442725</v>
      </c>
      <c r="R80">
        <f t="shared" si="14"/>
        <v>59</v>
      </c>
      <c r="S80" s="89">
        <f t="shared" si="2"/>
        <v>82847.263922004175</v>
      </c>
      <c r="T80" s="89">
        <f>IF(AND(S80=0,S79&gt;0),SUM($G80:$H$381),S80)</f>
        <v>82847.263922004175</v>
      </c>
      <c r="U80" s="82">
        <f>SUM(T80:T$381)</f>
        <v>4356586.6765349014</v>
      </c>
      <c r="V80" s="68">
        <f>localspline(R80,'BBG rates'!$G$10:$G$27,'BBG rates'!$K$10:$K$27)</f>
        <v>1.0233428397743418</v>
      </c>
      <c r="W80" s="68">
        <f>locallinterp(R80,'BBG rates'!$G$10:$G$27,'BBG rates'!$J$10:$J$27)</f>
        <v>-0.46072916666666669</v>
      </c>
      <c r="X80" s="56">
        <f t="shared" si="15"/>
        <v>-0.46170495055348759</v>
      </c>
      <c r="Y80" s="66">
        <f t="shared" si="3"/>
        <v>-1666.4537979537579</v>
      </c>
      <c r="Z80" s="72">
        <f t="shared" si="4"/>
        <v>-0.45901635982944483</v>
      </c>
      <c r="AA80" s="79">
        <f t="shared" si="5"/>
        <v>-1722.8429883765557</v>
      </c>
      <c r="AB80" s="81">
        <f t="shared" si="16"/>
        <v>-0.47454848016388468</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5689007.6766105974</v>
      </c>
    </row>
    <row r="81" spans="1:39" x14ac:dyDescent="0.2">
      <c r="A81" s="7">
        <v>60</v>
      </c>
      <c r="B81" s="7">
        <v>30</v>
      </c>
      <c r="C81" s="7">
        <v>15</v>
      </c>
      <c r="D81" s="12">
        <f t="shared" si="0"/>
        <v>5</v>
      </c>
      <c r="E81" s="29">
        <f t="shared" si="17"/>
        <v>4191341.0772994244</v>
      </c>
      <c r="F81" s="2">
        <f t="shared" si="1"/>
        <v>2927.1440023569462</v>
      </c>
      <c r="G81" s="2">
        <f t="shared" si="8"/>
        <v>68631.907585844048</v>
      </c>
      <c r="H81" s="2">
        <f t="shared" si="9"/>
        <v>13766.427727630291</v>
      </c>
      <c r="I81" s="2">
        <f>SUM(F81:H81)</f>
        <v>85325.479315831282</v>
      </c>
      <c r="J81" s="2">
        <f>IF($I$7=1,I81*A81,IF($I$7=2,I81*B81,IF($I$7=4,I81*C81,I81*D81)))</f>
        <v>426627.3965791564</v>
      </c>
      <c r="K81" s="2">
        <f t="shared" si="11"/>
        <v>81891.265633584218</v>
      </c>
      <c r="L81" s="2">
        <f t="shared" si="11"/>
        <v>409456.32816792105</v>
      </c>
      <c r="M81" s="2"/>
      <c r="N81" s="28">
        <f t="shared" si="20"/>
        <v>5102687.493506887</v>
      </c>
      <c r="O81" s="2">
        <f t="shared" si="12"/>
        <v>3551.94274454688</v>
      </c>
      <c r="P81" s="2">
        <f t="shared" si="13"/>
        <v>83281.38485761582</v>
      </c>
      <c r="R81">
        <f t="shared" si="14"/>
        <v>60</v>
      </c>
      <c r="S81" s="89">
        <f t="shared" si="2"/>
        <v>0</v>
      </c>
      <c r="T81" s="89">
        <f>IF(AND(S81=0,S80&gt;0),SUM($G81:$H$381),S81)</f>
        <v>4273739.4126128973</v>
      </c>
      <c r="U81" s="82">
        <f>SUM(T81:T$381)</f>
        <v>4273739.4126128973</v>
      </c>
      <c r="V81" s="68">
        <f>localspline(R81,'BBG rates'!$G$10:$G$27,'BBG rates'!$K$10:$K$27)</f>
        <v>1.0235809087753296</v>
      </c>
      <c r="W81" s="68">
        <f>locallinterp(R81,'BBG rates'!$G$10:$G$27,'BBG rates'!$J$10:$J$27)</f>
        <v>-0.45800000000000002</v>
      </c>
      <c r="X81" s="56">
        <f t="shared" si="15"/>
        <v>-0.45896424097899846</v>
      </c>
      <c r="Y81" s="66">
        <f t="shared" si="3"/>
        <v>-1634.5779713765908</v>
      </c>
      <c r="Z81" s="72">
        <f t="shared" si="4"/>
        <v>-0.45896424097899841</v>
      </c>
      <c r="AA81" s="79">
        <f t="shared" si="5"/>
        <v>-1690.0804523932864</v>
      </c>
      <c r="AB81" s="81">
        <f t="shared" si="16"/>
        <v>-0.47454848016388468</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5595323.4885518914</v>
      </c>
    </row>
    <row r="82" spans="1:39" x14ac:dyDescent="0.2">
      <c r="A82" s="7">
        <v>61</v>
      </c>
      <c r="B82" s="7">
        <v>30.5</v>
      </c>
      <c r="C82" s="7">
        <v>15.25</v>
      </c>
      <c r="D82" s="12">
        <f t="shared" si="0"/>
        <v>5.083333333333333</v>
      </c>
      <c r="E82" s="29">
        <f t="shared" si="17"/>
        <v>4109389.7404649402</v>
      </c>
      <c r="F82" s="2">
        <f t="shared" si="1"/>
        <v>2870.7082280312547</v>
      </c>
      <c r="G82" s="2">
        <f t="shared" si="8"/>
        <v>68454.077646209014</v>
      </c>
      <c r="H82" s="2">
        <f t="shared" si="9"/>
        <v>13497.259188275453</v>
      </c>
      <c r="I82" s="2">
        <f>SUM(F82:H82)</f>
        <v>84822.045062515725</v>
      </c>
      <c r="J82" s="2">
        <f t="shared" si="19"/>
        <v>431178.72906778823</v>
      </c>
      <c r="K82" s="2">
        <f t="shared" si="11"/>
        <v>81352.374420411768</v>
      </c>
      <c r="L82" s="2">
        <f t="shared" si="11"/>
        <v>413541.23663709313</v>
      </c>
      <c r="M82" s="2"/>
      <c r="N82" s="28">
        <f t="shared" si="20"/>
        <v>5019349.0680619404</v>
      </c>
      <c r="O82" s="2">
        <f t="shared" si="12"/>
        <v>3494.902157216145</v>
      </c>
      <c r="P82" s="2">
        <f t="shared" si="13"/>
        <v>83338.425444946566</v>
      </c>
      <c r="R82">
        <f t="shared" si="14"/>
        <v>61</v>
      </c>
      <c r="S82" s="89">
        <f t="shared" si="2"/>
        <v>0</v>
      </c>
      <c r="T82" s="89">
        <f>IF(AND(S82=0,S81&gt;0),SUM($G82:$H$381),S82)</f>
        <v>0</v>
      </c>
      <c r="U82" s="82">
        <f>SUM(T82:T$381)</f>
        <v>0</v>
      </c>
      <c r="V82" s="68">
        <f>localspline(R82,'BBG rates'!$G$10:$G$27,'BBG rates'!$K$10:$K$27)</f>
        <v>1.0238121751500524</v>
      </c>
      <c r="W82" s="68">
        <f>locallinterp(R82,'BBG rates'!$G$10:$G$27,'BBG rates'!$J$10:$J$27)</f>
        <v>-0.45466666666666666</v>
      </c>
      <c r="X82" s="56">
        <f t="shared" si="15"/>
        <v>-0.45561690287736489</v>
      </c>
      <c r="Y82" s="66">
        <f t="shared" si="3"/>
        <v>0</v>
      </c>
      <c r="Z82" s="72">
        <f t="shared" si="4"/>
        <v>0</v>
      </c>
      <c r="AA82" s="79">
        <f t="shared" si="5"/>
        <v>0</v>
      </c>
      <c r="AB82" s="81">
        <f t="shared" si="16"/>
        <v>0</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5501258.7256408194</v>
      </c>
    </row>
    <row r="83" spans="1:39" x14ac:dyDescent="0.2">
      <c r="A83" s="7">
        <v>62</v>
      </c>
      <c r="B83" s="7">
        <v>31</v>
      </c>
      <c r="C83" s="7">
        <v>15.5</v>
      </c>
      <c r="D83" s="12">
        <f t="shared" si="0"/>
        <v>5.166666666666667</v>
      </c>
      <c r="E83" s="29">
        <f t="shared" si="17"/>
        <v>4027883.4794917153</v>
      </c>
      <c r="F83" s="2">
        <f t="shared" si="1"/>
        <v>2814.5786092266458</v>
      </c>
      <c r="G83" s="2">
        <f t="shared" si="8"/>
        <v>68276.708476040309</v>
      </c>
      <c r="H83" s="2">
        <f t="shared" si="9"/>
        <v>13229.552497184535</v>
      </c>
      <c r="I83" s="2">
        <f t="shared" ref="I83:I146" si="21">SUM(F83:H83)</f>
        <v>84320.839582451488</v>
      </c>
      <c r="J83" s="2">
        <f t="shared" si="19"/>
        <v>435657.67117599939</v>
      </c>
      <c r="K83" s="2">
        <f t="shared" si="11"/>
        <v>80816.318668615015</v>
      </c>
      <c r="L83" s="2">
        <f t="shared" si="11"/>
        <v>417550.97978784423</v>
      </c>
      <c r="M83" s="2"/>
      <c r="N83" s="28">
        <f t="shared" si="20"/>
        <v>4935953.5629617656</v>
      </c>
      <c r="O83" s="2">
        <f t="shared" si="12"/>
        <v>3437.822501987961</v>
      </c>
      <c r="P83" s="2">
        <f t="shared" si="13"/>
        <v>83395.505100174778</v>
      </c>
      <c r="R83">
        <f t="shared" si="14"/>
        <v>62</v>
      </c>
      <c r="S83" s="89">
        <f t="shared" si="2"/>
        <v>0</v>
      </c>
      <c r="T83" s="89">
        <f>IF(AND(S83=0,S82&gt;0),SUM($G83:$H$381),S83)</f>
        <v>0</v>
      </c>
      <c r="U83" s="82">
        <f>SUM(T83:T$381)</f>
        <v>0</v>
      </c>
      <c r="V83" s="68">
        <f>localspline(R83,'BBG rates'!$G$10:$G$27,'BBG rates'!$K$10:$K$27)</f>
        <v>1.0240364058627833</v>
      </c>
      <c r="W83" s="68">
        <f>locallinterp(R83,'BBG rates'!$G$10:$G$27,'BBG rates'!$J$10:$J$27)</f>
        <v>-0.45133333333333336</v>
      </c>
      <c r="X83" s="56">
        <f t="shared" si="15"/>
        <v>-0.4522696675211435</v>
      </c>
      <c r="Y83" s="66">
        <f t="shared" si="3"/>
        <v>0</v>
      </c>
      <c r="Z83" s="72">
        <f t="shared" si="4"/>
        <v>0</v>
      </c>
      <c r="AA83" s="79">
        <f t="shared" si="5"/>
        <v>0</v>
      </c>
      <c r="AB83" s="81">
        <f t="shared" si="16"/>
        <v>0</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5407132.2189988168</v>
      </c>
    </row>
    <row r="84" spans="1:39" x14ac:dyDescent="0.2">
      <c r="A84" s="7">
        <v>63</v>
      </c>
      <c r="B84" s="7">
        <v>31.5</v>
      </c>
      <c r="C84" s="7">
        <v>15.75</v>
      </c>
      <c r="D84" s="12">
        <f t="shared" si="0"/>
        <v>5.25</v>
      </c>
      <c r="E84" s="29">
        <f t="shared" si="17"/>
        <v>3946820.3792461464</v>
      </c>
      <c r="F84" s="2">
        <f t="shared" si="1"/>
        <v>2758.7538291152982</v>
      </c>
      <c r="G84" s="2">
        <f t="shared" si="8"/>
        <v>68099.798881452909</v>
      </c>
      <c r="H84" s="2">
        <f t="shared" si="9"/>
        <v>12963.301364115856</v>
      </c>
      <c r="I84" s="2">
        <f t="shared" si="21"/>
        <v>83821.854074684074</v>
      </c>
      <c r="J84" s="2">
        <f t="shared" si="19"/>
        <v>440064.73389209138</v>
      </c>
      <c r="K84" s="2">
        <f t="shared" si="11"/>
        <v>80283.084857739799</v>
      </c>
      <c r="L84" s="2">
        <f t="shared" si="11"/>
        <v>421486.19550313393</v>
      </c>
      <c r="M84" s="2"/>
      <c r="N84" s="28">
        <f t="shared" si="20"/>
        <v>4852500.9391117068</v>
      </c>
      <c r="O84" s="2">
        <f t="shared" si="12"/>
        <v>3380.7037521041771</v>
      </c>
      <c r="P84" s="2">
        <f t="shared" si="13"/>
        <v>83452.62385005856</v>
      </c>
      <c r="R84">
        <f t="shared" si="14"/>
        <v>63</v>
      </c>
      <c r="S84" s="89">
        <f t="shared" si="2"/>
        <v>0</v>
      </c>
      <c r="T84" s="89">
        <f>IF(AND(S84=0,S83&gt;0),SUM($G84:$H$381),S84)</f>
        <v>0</v>
      </c>
      <c r="U84" s="82">
        <f>SUM(T84:T$381)</f>
        <v>0</v>
      </c>
      <c r="V84" s="68">
        <f>localspline(R84,'BBG rates'!$G$10:$G$27,'BBG rates'!$K$10:$K$27)</f>
        <v>1.0242536438320258</v>
      </c>
      <c r="W84" s="68">
        <f>locallinterp(R84,'BBG rates'!$G$10:$G$27,'BBG rates'!$J$10:$J$27)</f>
        <v>-0.44800000000000001</v>
      </c>
      <c r="X84" s="56">
        <f t="shared" si="15"/>
        <v>-0.44892253490367295</v>
      </c>
      <c r="Y84" s="66">
        <f t="shared" si="3"/>
        <v>0</v>
      </c>
      <c r="Z84" s="72">
        <f t="shared" si="4"/>
        <v>0</v>
      </c>
      <c r="AA84" s="79">
        <f t="shared" si="5"/>
        <v>0</v>
      </c>
      <c r="AB84" s="81">
        <f t="shared" si="16"/>
        <v>0</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5312947.9871657975</v>
      </c>
    </row>
    <row r="85" spans="1:39" x14ac:dyDescent="0.2">
      <c r="A85" s="7">
        <v>64</v>
      </c>
      <c r="B85" s="7">
        <v>32</v>
      </c>
      <c r="C85" s="7">
        <v>16</v>
      </c>
      <c r="D85" s="12">
        <f t="shared" si="0"/>
        <v>5.333333333333333</v>
      </c>
      <c r="E85" s="29">
        <f t="shared" si="17"/>
        <v>3866198.5320511726</v>
      </c>
      <c r="F85" s="2">
        <f t="shared" si="1"/>
        <v>2703.2325759953742</v>
      </c>
      <c r="G85" s="2">
        <f t="shared" si="8"/>
        <v>67923.347671655181</v>
      </c>
      <c r="H85" s="2">
        <f t="shared" si="9"/>
        <v>12698.499523318691</v>
      </c>
      <c r="I85" s="2">
        <f t="shared" si="21"/>
        <v>83325.079770969242</v>
      </c>
      <c r="J85" s="2">
        <f t="shared" si="19"/>
        <v>444400.42544516927</v>
      </c>
      <c r="K85" s="2">
        <f t="shared" si="11"/>
        <v>79752.659528359174</v>
      </c>
      <c r="L85" s="2">
        <f t="shared" si="11"/>
        <v>425347.51748458226</v>
      </c>
      <c r="M85" s="2"/>
      <c r="N85" s="28">
        <f t="shared" si="20"/>
        <v>4768991.1573903328</v>
      </c>
      <c r="O85" s="2">
        <f t="shared" si="12"/>
        <v>3323.5458807883165</v>
      </c>
      <c r="P85" s="2">
        <f t="shared" si="13"/>
        <v>83509.781721374384</v>
      </c>
      <c r="R85">
        <f t="shared" si="14"/>
        <v>64</v>
      </c>
      <c r="S85" s="89">
        <f t="shared" si="2"/>
        <v>0</v>
      </c>
      <c r="T85" s="89">
        <f>IF(AND(S85=0,S84&gt;0),SUM($G85:$H$381),S85)</f>
        <v>0</v>
      </c>
      <c r="U85" s="82">
        <f>SUM(T85:T$381)</f>
        <v>0</v>
      </c>
      <c r="V85" s="68">
        <f>localspline(R85,'BBG rates'!$G$10:$G$27,'BBG rates'!$K$10:$K$27)</f>
        <v>1.0244637532019558</v>
      </c>
      <c r="W85" s="68">
        <f>locallinterp(R85,'BBG rates'!$G$10:$G$27,'BBG rates'!$J$10:$J$27)</f>
        <v>-0.44466666666666665</v>
      </c>
      <c r="X85" s="56">
        <f t="shared" si="15"/>
        <v>-0.44557550501842513</v>
      </c>
      <c r="Y85" s="66">
        <f t="shared" si="3"/>
        <v>0</v>
      </c>
      <c r="Z85" s="72">
        <f t="shared" si="4"/>
        <v>0</v>
      </c>
      <c r="AA85" s="79">
        <f t="shared" si="5"/>
        <v>0</v>
      </c>
      <c r="AB85" s="81">
        <f t="shared" si="16"/>
        <v>0</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5218710.0171218142</v>
      </c>
    </row>
    <row r="86" spans="1:39" x14ac:dyDescent="0.2">
      <c r="A86" s="7">
        <v>65</v>
      </c>
      <c r="B86" s="7">
        <v>32.5</v>
      </c>
      <c r="C86" s="7">
        <v>16.25</v>
      </c>
      <c r="D86" s="12">
        <f t="shared" ref="D86:D149" si="22">A86/12</f>
        <v>5.416666666666667</v>
      </c>
      <c r="E86" s="29">
        <f t="shared" si="17"/>
        <v>3786016.0376587883</v>
      </c>
      <c r="F86" s="2">
        <f t="shared" ref="F86:F149" si="23">IF($A86&lt;=$I$8,-IPMT($G$11,1,$I$8-$A86+1,$E85),0)</f>
        <v>2648.0135432721268</v>
      </c>
      <c r="G86" s="2">
        <f t="shared" si="8"/>
        <v>67747.353658941036</v>
      </c>
      <c r="H86" s="2">
        <f t="shared" si="9"/>
        <v>12435.140733442993</v>
      </c>
      <c r="I86" s="2">
        <f t="shared" si="21"/>
        <v>82830.507935656162</v>
      </c>
      <c r="J86" s="2">
        <f t="shared" si="19"/>
        <v>448665.25131813757</v>
      </c>
      <c r="K86" s="2">
        <f t="shared" ref="K86:L149" si="24">I86/(1+$F$12)^IF($I$7=1,$A86,IF($I$7=2,$B86,IF($I$7=4,$C86,$D86)))</f>
        <v>79225.029281807569</v>
      </c>
      <c r="L86" s="2">
        <f t="shared" si="24"/>
        <v>429135.57527645765</v>
      </c>
      <c r="M86" s="2"/>
      <c r="N86" s="28">
        <f t="shared" si="20"/>
        <v>4685424.1786494153</v>
      </c>
      <c r="O86" s="2">
        <f t="shared" si="12"/>
        <v>3266.3488612455626</v>
      </c>
      <c r="P86" s="2">
        <f t="shared" si="13"/>
        <v>83566.978740917155</v>
      </c>
      <c r="R86">
        <f t="shared" si="14"/>
        <v>65</v>
      </c>
      <c r="S86" s="89">
        <f t="shared" ref="S86:S149" si="25">IF(D86&lt;$I$9,G86+H86,0)</f>
        <v>0</v>
      </c>
      <c r="T86" s="89">
        <f>IF(AND(S86=0,S85&gt;0),SUM($G86:$H$381),S86)</f>
        <v>0</v>
      </c>
      <c r="U86" s="82">
        <f>SUM(T86:T$381)</f>
        <v>0</v>
      </c>
      <c r="V86" s="68">
        <f>localspline(R86,'BBG rates'!$G$10:$G$27,'BBG rates'!$K$10:$K$27)</f>
        <v>1.0246664192882657</v>
      </c>
      <c r="W86" s="68">
        <f>locallinterp(R86,'BBG rates'!$G$10:$G$27,'BBG rates'!$J$10:$J$27)</f>
        <v>-0.44133333333333336</v>
      </c>
      <c r="X86" s="56">
        <f t="shared" si="15"/>
        <v>-0.44222857785860548</v>
      </c>
      <c r="Y86" s="66">
        <f t="shared" ref="Y86:Y149" si="26">T86*X86%/12+Y87</f>
        <v>0</v>
      </c>
      <c r="Z86" s="72">
        <f t="shared" ref="Z86:Z149" si="27">IF(U86=0,0,Y86*1200/U86)</f>
        <v>0</v>
      </c>
      <c r="AA86" s="79">
        <f t="shared" ref="AA86:AA149" si="28">T86*$AA$17%/12+AA87</f>
        <v>0</v>
      </c>
      <c r="AB86" s="81">
        <f t="shared" si="16"/>
        <v>0</v>
      </c>
      <c r="AD86" s="95">
        <f>locallinterp(R86,'BBG rates'!$N$10:$N$369,'BBG rates'!$P$10:$P$369)</f>
        <v>5.4939099981119792</v>
      </c>
      <c r="AI86" s="185">
        <f t="shared" ref="AI86:AI149" si="29">A86</f>
        <v>65</v>
      </c>
      <c r="AJ86" s="127">
        <f>locallinterp(MIN(AI86,CAP_Senior*12),'BBG rates'!$X$24:$X$65,'BBG rates'!$Y$24:$Y$65)</f>
        <v>42.970115536643981</v>
      </c>
      <c r="AK86" s="127">
        <f>locallinterp(MIN(AI86,CAP_CB*12),'BBG rates'!$AA$25:$AA$40,'BBG rates'!$AC$25:$AC$40)</f>
        <v>8.2083333333333339</v>
      </c>
      <c r="AL86" s="144">
        <f t="shared" ref="AL86:AL149" si="30">SUMPRODUCT(AJ86:AK86,$AJ$19:$AK$19)</f>
        <v>14.117836307896145</v>
      </c>
      <c r="AM86" s="142">
        <f>(SUMPRODUCT(AL86:AL$381,G86:G$381)+SUMPRODUCT(AL86:AL$381,H86:H$381))/12</f>
        <v>5124422.26446376</v>
      </c>
    </row>
    <row r="87" spans="1:39" x14ac:dyDescent="0.2">
      <c r="A87" s="7">
        <v>66</v>
      </c>
      <c r="B87" s="7">
        <v>33</v>
      </c>
      <c r="C87" s="7">
        <v>16.5</v>
      </c>
      <c r="D87" s="12">
        <f t="shared" si="22"/>
        <v>5.5</v>
      </c>
      <c r="E87" s="29">
        <f t="shared" si="17"/>
        <v>3706271.0032226574</v>
      </c>
      <c r="F87" s="2">
        <f t="shared" si="23"/>
        <v>2593.0954294390717</v>
      </c>
      <c r="G87" s="2">
        <f t="shared" ref="G87:G150" si="31">IF($A87&lt;=$I$8,-PPMT($G$11,1,$I$8-$A87+1,$E86),0)</f>
        <v>67571.815658681706</v>
      </c>
      <c r="H87" s="2">
        <f t="shared" ref="H87:H150" si="32">IF($A87&lt;=$I$8,(E86-G87)*$G$13,0)</f>
        <v>12173.218777449441</v>
      </c>
      <c r="I87" s="2">
        <f t="shared" si="21"/>
        <v>82338.129865570212</v>
      </c>
      <c r="J87" s="2">
        <f t="shared" si="19"/>
        <v>452859.71426063619</v>
      </c>
      <c r="K87" s="2">
        <f t="shared" si="24"/>
        <v>78700.180779915463</v>
      </c>
      <c r="L87" s="2">
        <f t="shared" si="24"/>
        <v>432850.9942895351</v>
      </c>
      <c r="M87" s="2"/>
      <c r="N87" s="28">
        <f t="shared" si="20"/>
        <v>4601799.9637139151</v>
      </c>
      <c r="O87" s="2">
        <f t="shared" ref="O87:O150" si="33">IF($A87&lt;=$I$8,-IPMT($G$11,1,$I$8-$A87+1,$N86),0)</f>
        <v>3209.1126666627456</v>
      </c>
      <c r="P87" s="2">
        <f t="shared" ref="P87:P150" si="34">IF($A87&lt;=$I$8,-PPMT($G$11,1,$I$8-$A87+1,$N86),0)</f>
        <v>83624.214935499971</v>
      </c>
      <c r="R87">
        <f t="shared" ref="R87:R150" si="35">ROUND(D87*12,1)</f>
        <v>66</v>
      </c>
      <c r="S87" s="89">
        <f t="shared" si="25"/>
        <v>0</v>
      </c>
      <c r="T87" s="89">
        <f>IF(AND(S87=0,S86&gt;0),SUM($G87:$H$381),S87)</f>
        <v>0</v>
      </c>
      <c r="U87" s="82">
        <f>SUM(T87:T$381)</f>
        <v>0</v>
      </c>
      <c r="V87" s="68">
        <f>localspline(R87,'BBG rates'!$G$10:$G$27,'BBG rates'!$K$10:$K$27)</f>
        <v>1.0248617446359276</v>
      </c>
      <c r="W87" s="68">
        <f>locallinterp(R87,'BBG rates'!$G$10:$G$27,'BBG rates'!$J$10:$J$27)</f>
        <v>-0.438</v>
      </c>
      <c r="X87" s="56">
        <f t="shared" ref="X87:X150" si="36">((1+W87%)^(1/12)-1)*1200</f>
        <v>-0.43888175341795232</v>
      </c>
      <c r="Y87" s="66">
        <f t="shared" si="26"/>
        <v>0</v>
      </c>
      <c r="Z87" s="72">
        <f t="shared" si="27"/>
        <v>0</v>
      </c>
      <c r="AA87" s="79">
        <f t="shared" si="28"/>
        <v>0</v>
      </c>
      <c r="AB87" s="81">
        <f t="shared" ref="AB87:AB150" si="37">IF(U87=0,0,AA87*1200/U87)</f>
        <v>0</v>
      </c>
      <c r="AD87" s="95">
        <f>locallinterp(R87,'BBG rates'!$N$10:$N$369,'BBG rates'!$P$10:$P$369)</f>
        <v>5.5793151434983068</v>
      </c>
      <c r="AI87" s="185">
        <f t="shared" si="29"/>
        <v>66</v>
      </c>
      <c r="AJ87" s="127">
        <f>locallinterp(MIN(AI87,CAP_Senior*12),'BBG rates'!$X$24:$X$65,'BBG rates'!$Y$24:$Y$65)</f>
        <v>43.259399073423722</v>
      </c>
      <c r="AK87" s="127">
        <f>locallinterp(MIN(AI87,CAP_CB*12),'BBG rates'!$AA$25:$AA$40,'BBG rates'!$AC$25:$AC$40)</f>
        <v>8.25</v>
      </c>
      <c r="AL87" s="144">
        <f t="shared" si="30"/>
        <v>14.201597842482032</v>
      </c>
      <c r="AM87" s="142">
        <f>(SUMPRODUCT(AL87:AL$381,G87:G$381)+SUMPRODUCT(AL87:AL$381,H87:H$381))/12</f>
        <v>5030088.6535812197</v>
      </c>
    </row>
    <row r="88" spans="1:39" x14ac:dyDescent="0.2">
      <c r="A88" s="7">
        <v>67</v>
      </c>
      <c r="B88" s="7">
        <v>33.5</v>
      </c>
      <c r="C88" s="7">
        <v>16.75</v>
      </c>
      <c r="D88" s="12">
        <f t="shared" si="22"/>
        <v>5.583333333333333</v>
      </c>
      <c r="E88" s="29">
        <f t="shared" ref="E88:E151" si="38">IF($A88&lt;=$I$8,E87-G88-H88,0)</f>
        <v>3626961.5432708194</v>
      </c>
      <c r="F88" s="2">
        <f t="shared" si="23"/>
        <v>2538.4769380592343</v>
      </c>
      <c r="G88" s="2">
        <f t="shared" si="31"/>
        <v>67396.732489317932</v>
      </c>
      <c r="H88" s="2">
        <f t="shared" si="32"/>
        <v>11912.727462519795</v>
      </c>
      <c r="I88" s="2">
        <f t="shared" si="21"/>
        <v>81847.936889896955</v>
      </c>
      <c r="J88" s="2">
        <f t="shared" ref="J88:J151" si="39">IF($I$7=1,I88*A88,IF($I$7=2,I88*B88,IF($I$7=4,I88*C88,I88*D88)))</f>
        <v>456984.31430192466</v>
      </c>
      <c r="K88" s="2">
        <f t="shared" si="24"/>
        <v>78178.100744745898</v>
      </c>
      <c r="L88" s="2">
        <f t="shared" si="24"/>
        <v>436494.39582483127</v>
      </c>
      <c r="M88" s="2"/>
      <c r="N88" s="28">
        <f t="shared" ref="N88:N151" si="40">IF($A88&lt;=$I$8,N87-P88,0)</f>
        <v>4518118.4733819608</v>
      </c>
      <c r="O88" s="2">
        <f t="shared" si="33"/>
        <v>3151.8372702083316</v>
      </c>
      <c r="P88" s="2">
        <f t="shared" si="34"/>
        <v>83681.490331954381</v>
      </c>
      <c r="R88">
        <f t="shared" si="35"/>
        <v>67</v>
      </c>
      <c r="S88" s="89">
        <f t="shared" si="25"/>
        <v>0</v>
      </c>
      <c r="T88" s="89">
        <f>IF(AND(S88=0,S87&gt;0),SUM($G88:$H$381),S88)</f>
        <v>0</v>
      </c>
      <c r="U88" s="82">
        <f>SUM(T88:T$381)</f>
        <v>0</v>
      </c>
      <c r="V88" s="68">
        <f>localspline(R88,'BBG rates'!$G$10:$G$27,'BBG rates'!$K$10:$K$27)</f>
        <v>1.0250494145613411</v>
      </c>
      <c r="W88" s="68">
        <f>locallinterp(R88,'BBG rates'!$G$10:$G$27,'BBG rates'!$J$10:$J$27)</f>
        <v>-0.43466666666666665</v>
      </c>
      <c r="X88" s="56">
        <f t="shared" si="36"/>
        <v>-0.43553503168953789</v>
      </c>
      <c r="Y88" s="66">
        <f t="shared" si="26"/>
        <v>0</v>
      </c>
      <c r="Z88" s="72">
        <f t="shared" si="27"/>
        <v>0</v>
      </c>
      <c r="AA88" s="79">
        <f t="shared" si="28"/>
        <v>0</v>
      </c>
      <c r="AB88" s="81">
        <f t="shared" si="37"/>
        <v>0</v>
      </c>
      <c r="AD88" s="95">
        <f>locallinterp(R88,'BBG rates'!$N$10:$N$369,'BBG rates'!$P$10:$P$369)</f>
        <v>5.6647359280450855</v>
      </c>
      <c r="AI88" s="185">
        <f t="shared" si="29"/>
        <v>67</v>
      </c>
      <c r="AJ88" s="127">
        <f>locallinterp(MIN(AI88,CAP_Senior*12),'BBG rates'!$X$24:$X$65,'BBG rates'!$Y$24:$Y$65)</f>
        <v>43.548682610203464</v>
      </c>
      <c r="AK88" s="127">
        <f>locallinterp(MIN(AI88,CAP_CB*12),'BBG rates'!$AA$25:$AA$40,'BBG rates'!$AC$25:$AC$40)</f>
        <v>8.2916666666666661</v>
      </c>
      <c r="AL88" s="144">
        <f t="shared" si="30"/>
        <v>14.285359377067921</v>
      </c>
      <c r="AM88" s="142">
        <f>(SUMPRODUCT(AL88:AL$381,G88:G$381)+SUMPRODUCT(AL88:AL$381,H88:H$381))/12</f>
        <v>4935713.0778314853</v>
      </c>
    </row>
    <row r="89" spans="1:39" x14ac:dyDescent="0.2">
      <c r="A89" s="7">
        <v>68</v>
      </c>
      <c r="B89" s="7">
        <v>34</v>
      </c>
      <c r="C89" s="7">
        <v>17</v>
      </c>
      <c r="D89" s="12">
        <f t="shared" si="22"/>
        <v>5.666666666666667</v>
      </c>
      <c r="E89" s="29">
        <f t="shared" si="38"/>
        <v>3548085.7796784998</v>
      </c>
      <c r="F89" s="2">
        <f t="shared" si="23"/>
        <v>2484.1567777464516</v>
      </c>
      <c r="G89" s="2">
        <f t="shared" si="31"/>
        <v>67222.102972351888</v>
      </c>
      <c r="H89" s="2">
        <f t="shared" si="32"/>
        <v>11653.66061996759</v>
      </c>
      <c r="I89" s="2">
        <f t="shared" si="21"/>
        <v>81359.920370065927</v>
      </c>
      <c r="J89" s="2">
        <f t="shared" si="39"/>
        <v>461039.54876370693</v>
      </c>
      <c r="K89" s="2">
        <f t="shared" si="24"/>
        <v>77658.775958331389</v>
      </c>
      <c r="L89" s="2">
        <f t="shared" si="24"/>
        <v>440066.39709721116</v>
      </c>
      <c r="M89" s="2"/>
      <c r="N89" s="28">
        <f t="shared" si="40"/>
        <v>4434379.6684248308</v>
      </c>
      <c r="O89" s="2">
        <f t="shared" si="33"/>
        <v>3094.5226450324103</v>
      </c>
      <c r="P89" s="2">
        <f t="shared" si="34"/>
        <v>83738.804957130298</v>
      </c>
      <c r="R89">
        <f t="shared" si="35"/>
        <v>68</v>
      </c>
      <c r="S89" s="89">
        <f t="shared" si="25"/>
        <v>0</v>
      </c>
      <c r="T89" s="89">
        <f>IF(AND(S89=0,S88&gt;0),SUM($G89:$H$381),S89)</f>
        <v>0</v>
      </c>
      <c r="U89" s="82">
        <f>SUM(T89:T$381)</f>
        <v>0</v>
      </c>
      <c r="V89" s="68">
        <f>localspline(R89,'BBG rates'!$G$10:$G$27,'BBG rates'!$K$10:$K$27)</f>
        <v>1.0252293826046364</v>
      </c>
      <c r="W89" s="68">
        <f>locallinterp(R89,'BBG rates'!$G$10:$G$27,'BBG rates'!$J$10:$J$27)</f>
        <v>-0.43133333333333335</v>
      </c>
      <c r="X89" s="56">
        <f t="shared" si="36"/>
        <v>-0.43218841266696728</v>
      </c>
      <c r="Y89" s="66">
        <f t="shared" si="26"/>
        <v>0</v>
      </c>
      <c r="Z89" s="72">
        <f t="shared" si="27"/>
        <v>0</v>
      </c>
      <c r="AA89" s="79">
        <f t="shared" si="28"/>
        <v>0</v>
      </c>
      <c r="AB89" s="81">
        <f t="shared" si="37"/>
        <v>0</v>
      </c>
      <c r="AD89" s="95">
        <f>locallinterp(R89,'BBG rates'!$N$10:$N$369,'BBG rates'!$P$10:$P$369)</f>
        <v>5.7501717099288054</v>
      </c>
      <c r="AI89" s="185">
        <f t="shared" si="29"/>
        <v>68</v>
      </c>
      <c r="AJ89" s="127">
        <f>locallinterp(MIN(AI89,CAP_Senior*12),'BBG rates'!$X$24:$X$65,'BBG rates'!$Y$24:$Y$65)</f>
        <v>43.837966146983206</v>
      </c>
      <c r="AK89" s="127">
        <f>locallinterp(MIN(AI89,CAP_CB*12),'BBG rates'!$AA$25:$AA$40,'BBG rates'!$AC$25:$AC$40)</f>
        <v>8.3333333333333339</v>
      </c>
      <c r="AL89" s="144">
        <f t="shared" si="30"/>
        <v>14.369120911653813</v>
      </c>
      <c r="AM89" s="142">
        <f>(SUMPRODUCT(AL89:AL$381,G89:G$381)+SUMPRODUCT(AL89:AL$381,H89:H$381))/12</f>
        <v>4841299.3997137202</v>
      </c>
    </row>
    <row r="90" spans="1:39" x14ac:dyDescent="0.2">
      <c r="A90" s="7">
        <v>69</v>
      </c>
      <c r="B90" s="7">
        <v>34.5</v>
      </c>
      <c r="C90" s="7">
        <v>17.25</v>
      </c>
      <c r="D90" s="12">
        <f t="shared" si="22"/>
        <v>5.75</v>
      </c>
      <c r="E90" s="29">
        <f t="shared" si="38"/>
        <v>3469641.8416410112</v>
      </c>
      <c r="F90" s="2">
        <f t="shared" si="23"/>
        <v>2430.1336621467512</v>
      </c>
      <c r="G90" s="2">
        <f t="shared" si="31"/>
        <v>67047.925932339378</v>
      </c>
      <c r="H90" s="2">
        <f t="shared" si="32"/>
        <v>11396.012105149131</v>
      </c>
      <c r="I90" s="2">
        <f t="shared" si="21"/>
        <v>80874.071699635257</v>
      </c>
      <c r="J90" s="2">
        <f t="shared" si="39"/>
        <v>465025.91227290273</v>
      </c>
      <c r="K90" s="2">
        <f t="shared" si="24"/>
        <v>77142.193262412591</v>
      </c>
      <c r="L90" s="2">
        <f t="shared" si="24"/>
        <v>443567.61125887238</v>
      </c>
      <c r="M90" s="2"/>
      <c r="N90" s="28">
        <f t="shared" si="40"/>
        <v>4350583.5095869349</v>
      </c>
      <c r="O90" s="2">
        <f t="shared" si="33"/>
        <v>3037.1687642666802</v>
      </c>
      <c r="P90" s="2">
        <f t="shared" si="34"/>
        <v>83796.15883789603</v>
      </c>
      <c r="R90">
        <f t="shared" si="35"/>
        <v>69</v>
      </c>
      <c r="S90" s="89">
        <f t="shared" si="25"/>
        <v>0</v>
      </c>
      <c r="T90" s="89">
        <f>IF(AND(S90=0,S89&gt;0),SUM($G90:$H$381),S90)</f>
        <v>0</v>
      </c>
      <c r="U90" s="82">
        <f>SUM(T90:T$381)</f>
        <v>0</v>
      </c>
      <c r="V90" s="68">
        <f>localspline(R90,'BBG rates'!$G$10:$G$27,'BBG rates'!$K$10:$K$27)</f>
        <v>1.0254014532854399</v>
      </c>
      <c r="W90" s="68">
        <f>locallinterp(R90,'BBG rates'!$G$10:$G$27,'BBG rates'!$J$10:$J$27)</f>
        <v>-0.42799999999999999</v>
      </c>
      <c r="X90" s="56">
        <f t="shared" si="36"/>
        <v>-0.42884189634357917</v>
      </c>
      <c r="Y90" s="66">
        <f t="shared" si="26"/>
        <v>0</v>
      </c>
      <c r="Z90" s="72">
        <f t="shared" si="27"/>
        <v>0</v>
      </c>
      <c r="AA90" s="79">
        <f t="shared" si="28"/>
        <v>0</v>
      </c>
      <c r="AB90" s="81">
        <f t="shared" si="37"/>
        <v>0</v>
      </c>
      <c r="AD90" s="95">
        <f>locallinterp(R90,'BBG rates'!$N$10:$N$369,'BBG rates'!$P$10:$P$369)</f>
        <v>5.8356218310359251</v>
      </c>
      <c r="AI90" s="185">
        <f t="shared" si="29"/>
        <v>69</v>
      </c>
      <c r="AJ90" s="127">
        <f>locallinterp(MIN(AI90,CAP_Senior*12),'BBG rates'!$X$24:$X$65,'BBG rates'!$Y$24:$Y$65)</f>
        <v>44.127249683762948</v>
      </c>
      <c r="AK90" s="127">
        <f>locallinterp(MIN(AI90,CAP_CB*12),'BBG rates'!$AA$25:$AA$40,'BBG rates'!$AC$25:$AC$40)</f>
        <v>8.375</v>
      </c>
      <c r="AL90" s="144">
        <f t="shared" si="30"/>
        <v>14.452882446239702</v>
      </c>
      <c r="AM90" s="142">
        <f>(SUMPRODUCT(AL90:AL$381,G90:G$381)+SUMPRODUCT(AL90:AL$381,H90:H$381))/12</f>
        <v>4746851.4510422992</v>
      </c>
    </row>
    <row r="91" spans="1:39" x14ac:dyDescent="0.2">
      <c r="A91" s="7">
        <v>70</v>
      </c>
      <c r="B91" s="7">
        <v>35</v>
      </c>
      <c r="C91" s="7">
        <v>17.5</v>
      </c>
      <c r="D91" s="12">
        <f t="shared" si="22"/>
        <v>5.833333333333333</v>
      </c>
      <c r="E91" s="29">
        <f t="shared" si="38"/>
        <v>3391627.8656467544</v>
      </c>
      <c r="F91" s="2">
        <f t="shared" si="23"/>
        <v>2376.4063099197911</v>
      </c>
      <c r="G91" s="2">
        <f t="shared" si="31"/>
        <v>66874.200196881895</v>
      </c>
      <c r="H91" s="2">
        <f t="shared" si="32"/>
        <v>11139.775797374818</v>
      </c>
      <c r="I91" s="2">
        <f t="shared" si="21"/>
        <v>80390.382304176514</v>
      </c>
      <c r="J91" s="2">
        <f t="shared" si="39"/>
        <v>468943.89677436295</v>
      </c>
      <c r="K91" s="2">
        <f t="shared" si="24"/>
        <v>76628.339558177802</v>
      </c>
      <c r="L91" s="2">
        <f t="shared" si="24"/>
        <v>446998.6474227038</v>
      </c>
      <c r="M91" s="2"/>
      <c r="N91" s="28">
        <f t="shared" si="40"/>
        <v>4266729.9575857967</v>
      </c>
      <c r="O91" s="2">
        <f t="shared" si="33"/>
        <v>2979.7756010244379</v>
      </c>
      <c r="P91" s="2">
        <f t="shared" si="34"/>
        <v>83853.552001138276</v>
      </c>
      <c r="R91">
        <f t="shared" si="35"/>
        <v>70</v>
      </c>
      <c r="S91" s="89">
        <f t="shared" si="25"/>
        <v>0</v>
      </c>
      <c r="T91" s="89">
        <f>IF(AND(S91=0,S90&gt;0),SUM($G91:$H$381),S91)</f>
        <v>0</v>
      </c>
      <c r="U91" s="82">
        <f>SUM(T91:T$381)</f>
        <v>0</v>
      </c>
      <c r="V91" s="68">
        <f>localspline(R91,'BBG rates'!$G$10:$G$27,'BBG rates'!$K$10:$K$27)</f>
        <v>1.0255655354418127</v>
      </c>
      <c r="W91" s="68">
        <f>locallinterp(R91,'BBG rates'!$G$10:$G$27,'BBG rates'!$J$10:$J$27)</f>
        <v>-0.42466666666666664</v>
      </c>
      <c r="X91" s="56">
        <f t="shared" si="36"/>
        <v>-0.42549548271284543</v>
      </c>
      <c r="Y91" s="66">
        <f t="shared" si="26"/>
        <v>0</v>
      </c>
      <c r="Z91" s="72">
        <f t="shared" si="27"/>
        <v>0</v>
      </c>
      <c r="AA91" s="79">
        <f t="shared" si="28"/>
        <v>0</v>
      </c>
      <c r="AB91" s="81">
        <f t="shared" si="37"/>
        <v>0</v>
      </c>
      <c r="AD91" s="95">
        <f>locallinterp(R91,'BBG rates'!$N$10:$N$369,'BBG rates'!$P$10:$P$369)</f>
        <v>5.921085625656076</v>
      </c>
      <c r="AI91" s="185">
        <f t="shared" si="29"/>
        <v>70</v>
      </c>
      <c r="AJ91" s="127">
        <f>locallinterp(MIN(AI91,CAP_Senior*12),'BBG rates'!$X$24:$X$65,'BBG rates'!$Y$24:$Y$65)</f>
        <v>44.416533220542689</v>
      </c>
      <c r="AK91" s="127">
        <f>locallinterp(MIN(AI91,CAP_CB*12),'BBG rates'!$AA$25:$AA$40,'BBG rates'!$AC$25:$AC$40)</f>
        <v>8.4166666666666661</v>
      </c>
      <c r="AL91" s="144">
        <f t="shared" si="30"/>
        <v>14.536643980825591</v>
      </c>
      <c r="AM91" s="142">
        <f>(SUMPRODUCT(AL91:AL$381,G91:G$381)+SUMPRODUCT(AL91:AL$381,H91:H$381))/12</f>
        <v>4652373.033119305</v>
      </c>
    </row>
    <row r="92" spans="1:39" x14ac:dyDescent="0.2">
      <c r="A92" s="7">
        <v>71</v>
      </c>
      <c r="B92" s="7">
        <v>35.5</v>
      </c>
      <c r="C92" s="7">
        <v>17.75</v>
      </c>
      <c r="D92" s="12">
        <f t="shared" si="22"/>
        <v>5.916666666666667</v>
      </c>
      <c r="E92" s="29">
        <f t="shared" si="38"/>
        <v>3314041.9954503151</v>
      </c>
      <c r="F92" s="2">
        <f t="shared" si="23"/>
        <v>2322.9734447203678</v>
      </c>
      <c r="G92" s="2">
        <f t="shared" si="31"/>
        <v>66700.924596618599</v>
      </c>
      <c r="H92" s="2">
        <f t="shared" si="32"/>
        <v>10884.945599820776</v>
      </c>
      <c r="I92" s="2">
        <f t="shared" si="21"/>
        <v>79908.843641159736</v>
      </c>
      <c r="J92" s="2">
        <f t="shared" si="39"/>
        <v>472793.99154352845</v>
      </c>
      <c r="K92" s="2">
        <f t="shared" si="24"/>
        <v>76117.201806003388</v>
      </c>
      <c r="L92" s="2">
        <f t="shared" si="24"/>
        <v>450360.11068552005</v>
      </c>
      <c r="M92" s="2"/>
      <c r="N92" s="28">
        <f t="shared" si="40"/>
        <v>4182818.9731120346</v>
      </c>
      <c r="O92" s="2">
        <f t="shared" si="33"/>
        <v>2922.3431284005646</v>
      </c>
      <c r="P92" s="2">
        <f t="shared" si="34"/>
        <v>83910.984473762146</v>
      </c>
      <c r="R92">
        <f t="shared" si="35"/>
        <v>71</v>
      </c>
      <c r="S92" s="89">
        <f t="shared" si="25"/>
        <v>0</v>
      </c>
      <c r="T92" s="89">
        <f>IF(AND(S92=0,S91&gt;0),SUM($G92:$H$381),S92)</f>
        <v>0</v>
      </c>
      <c r="U92" s="82">
        <f>SUM(T92:T$381)</f>
        <v>0</v>
      </c>
      <c r="V92" s="68">
        <f>localspline(R92,'BBG rates'!$G$10:$G$27,'BBG rates'!$K$10:$K$27)</f>
        <v>1.0257214708489366</v>
      </c>
      <c r="W92" s="68">
        <f>locallinterp(R92,'BBG rates'!$G$10:$G$27,'BBG rates'!$J$10:$J$27)</f>
        <v>-0.42133333333333334</v>
      </c>
      <c r="X92" s="56">
        <f t="shared" si="36"/>
        <v>-0.42214917176823796</v>
      </c>
      <c r="Y92" s="66">
        <f t="shared" si="26"/>
        <v>0</v>
      </c>
      <c r="Z92" s="72">
        <f t="shared" si="27"/>
        <v>0</v>
      </c>
      <c r="AA92" s="79">
        <f t="shared" si="28"/>
        <v>0</v>
      </c>
      <c r="AB92" s="81">
        <f t="shared" si="37"/>
        <v>0</v>
      </c>
      <c r="AD92" s="95">
        <f>locallinterp(R92,'BBG rates'!$N$10:$N$369,'BBG rates'!$P$10:$P$369)</f>
        <v>6.0065624148934873</v>
      </c>
      <c r="AI92" s="185">
        <f t="shared" si="29"/>
        <v>71</v>
      </c>
      <c r="AJ92" s="127">
        <f>locallinterp(MIN(AI92,CAP_Senior*12),'BBG rates'!$X$24:$X$65,'BBG rates'!$Y$24:$Y$65)</f>
        <v>44.705816757322431</v>
      </c>
      <c r="AK92" s="127">
        <f>locallinterp(MIN(AI92,CAP_CB*12),'BBG rates'!$AA$25:$AA$40,'BBG rates'!$AC$25:$AC$40)</f>
        <v>8.4583333333333339</v>
      </c>
      <c r="AL92" s="144">
        <f t="shared" si="30"/>
        <v>14.62040551541148</v>
      </c>
      <c r="AM92" s="142">
        <f>(SUMPRODUCT(AL92:AL$381,G92:G$381)+SUMPRODUCT(AL92:AL$381,H92:H$381))/12</f>
        <v>4557867.9169062059</v>
      </c>
    </row>
    <row r="93" spans="1:39" x14ac:dyDescent="0.2">
      <c r="A93" s="7">
        <v>72</v>
      </c>
      <c r="B93" s="7">
        <v>36</v>
      </c>
      <c r="C93" s="7">
        <v>18</v>
      </c>
      <c r="D93" s="12">
        <f t="shared" si="22"/>
        <v>6</v>
      </c>
      <c r="E93" s="29">
        <f t="shared" si="38"/>
        <v>3236882.3820456555</v>
      </c>
      <c r="F93" s="2">
        <f t="shared" si="23"/>
        <v>2269.8337951799895</v>
      </c>
      <c r="G93" s="2">
        <f t="shared" si="31"/>
        <v>66528.097965218592</v>
      </c>
      <c r="H93" s="2">
        <f t="shared" si="32"/>
        <v>10631.515439440807</v>
      </c>
      <c r="I93" s="2">
        <f t="shared" si="21"/>
        <v>79429.447199839386</v>
      </c>
      <c r="J93" s="2">
        <f t="shared" si="39"/>
        <v>476576.68319903628</v>
      </c>
      <c r="K93" s="2">
        <f t="shared" si="24"/>
        <v>75608.767025195702</v>
      </c>
      <c r="L93" s="2">
        <f t="shared" si="24"/>
        <v>453652.60215117416</v>
      </c>
      <c r="M93" s="2"/>
      <c r="N93" s="28">
        <f t="shared" si="40"/>
        <v>4098850.5168293435</v>
      </c>
      <c r="O93" s="2">
        <f t="shared" si="33"/>
        <v>2864.8713194715147</v>
      </c>
      <c r="P93" s="2">
        <f t="shared" si="34"/>
        <v>83968.456282691215</v>
      </c>
      <c r="R93">
        <f t="shared" si="35"/>
        <v>72</v>
      </c>
      <c r="S93" s="89">
        <f t="shared" si="25"/>
        <v>0</v>
      </c>
      <c r="T93" s="89">
        <f>IF(AND(S93=0,S92&gt;0),SUM($G93:$H$381),S93)</f>
        <v>0</v>
      </c>
      <c r="U93" s="82">
        <f>SUM(T93:T$381)</f>
        <v>0</v>
      </c>
      <c r="V93" s="68">
        <f>localspline(R93,'BBG rates'!$G$10:$G$27,'BBG rates'!$K$10:$K$27)</f>
        <v>1.0258691310882568</v>
      </c>
      <c r="W93" s="68">
        <f>locallinterp(R93,'BBG rates'!$G$10:$G$27,'BBG rates'!$J$10:$J$27)</f>
        <v>-0.41799999999999998</v>
      </c>
      <c r="X93" s="56">
        <f t="shared" si="36"/>
        <v>-0.4188029635029622</v>
      </c>
      <c r="Y93" s="66">
        <f t="shared" si="26"/>
        <v>0</v>
      </c>
      <c r="Z93" s="72">
        <f t="shared" si="27"/>
        <v>0</v>
      </c>
      <c r="AA93" s="79">
        <f t="shared" si="28"/>
        <v>0</v>
      </c>
      <c r="AB93" s="81">
        <f t="shared" si="37"/>
        <v>0</v>
      </c>
      <c r="AD93" s="95">
        <f>locallinterp(R93,'BBG rates'!$N$10:$N$369,'BBG rates'!$P$10:$P$369)</f>
        <v>6.092051509150842</v>
      </c>
      <c r="AI93" s="185">
        <f t="shared" si="29"/>
        <v>72</v>
      </c>
      <c r="AJ93" s="127">
        <f>locallinterp(MIN(AI93,CAP_Senior*12),'BBG rates'!$X$24:$X$65,'BBG rates'!$Y$24:$Y$65)</f>
        <v>44.995100294102173</v>
      </c>
      <c r="AK93" s="127">
        <f>locallinterp(MIN(AI93,CAP_CB*12),'BBG rates'!$AA$25:$AA$40,'BBG rates'!$AC$25:$AC$40)</f>
        <v>8.5</v>
      </c>
      <c r="AL93" s="144">
        <f t="shared" si="30"/>
        <v>14.70416704999737</v>
      </c>
      <c r="AM93" s="142">
        <f>(SUMPRODUCT(AL93:AL$381,G93:G$381)+SUMPRODUCT(AL93:AL$381,H93:H$381))/12</f>
        <v>4463339.8431947045</v>
      </c>
    </row>
    <row r="94" spans="1:39" x14ac:dyDescent="0.2">
      <c r="A94" s="7">
        <v>73</v>
      </c>
      <c r="B94" s="7">
        <v>36.5</v>
      </c>
      <c r="C94" s="7">
        <v>18.25</v>
      </c>
      <c r="D94" s="12">
        <f t="shared" si="22"/>
        <v>6.083333333333333</v>
      </c>
      <c r="E94" s="29">
        <f t="shared" si="38"/>
        <v>3160147.1836394039</v>
      </c>
      <c r="F94" s="2">
        <f t="shared" si="23"/>
        <v>2216.9860948885148</v>
      </c>
      <c r="G94" s="2">
        <f t="shared" si="31"/>
        <v>66355.719139373046</v>
      </c>
      <c r="H94" s="2">
        <f t="shared" si="32"/>
        <v>10379.479266878665</v>
      </c>
      <c r="I94" s="2">
        <f t="shared" si="21"/>
        <v>78952.184501140233</v>
      </c>
      <c r="J94" s="2">
        <f t="shared" si="39"/>
        <v>480292.45571526972</v>
      </c>
      <c r="K94" s="2">
        <f t="shared" si="24"/>
        <v>75103.022293733855</v>
      </c>
      <c r="L94" s="2">
        <f t="shared" si="24"/>
        <v>456876.71895354753</v>
      </c>
      <c r="M94" s="2"/>
      <c r="N94" s="28">
        <f t="shared" si="40"/>
        <v>4014824.5493744761</v>
      </c>
      <c r="O94" s="2">
        <f t="shared" si="33"/>
        <v>2807.360147295301</v>
      </c>
      <c r="P94" s="2">
        <f t="shared" si="34"/>
        <v>84025.967454867423</v>
      </c>
      <c r="R94">
        <f t="shared" si="35"/>
        <v>73</v>
      </c>
      <c r="S94" s="89">
        <f t="shared" si="25"/>
        <v>0</v>
      </c>
      <c r="T94" s="89">
        <f>IF(AND(S94=0,S93&gt;0),SUM($G94:$H$381),S94)</f>
        <v>0</v>
      </c>
      <c r="U94" s="82">
        <f>SUM(T94:T$381)</f>
        <v>0</v>
      </c>
      <c r="V94" s="68">
        <f>localspline(R94,'BBG rates'!$G$10:$G$27,'BBG rates'!$K$10:$K$27)</f>
        <v>1.0260083953310204</v>
      </c>
      <c r="W94" s="68">
        <f>locallinterp(R94,'BBG rates'!$G$10:$G$27,'BBG rates'!$J$10:$J$27)</f>
        <v>-0.41425000000000001</v>
      </c>
      <c r="X94" s="56">
        <f t="shared" si="36"/>
        <v>-0.41503860193037312</v>
      </c>
      <c r="Y94" s="66">
        <f t="shared" si="26"/>
        <v>0</v>
      </c>
      <c r="Z94" s="72">
        <f t="shared" si="27"/>
        <v>0</v>
      </c>
      <c r="AA94" s="79">
        <f t="shared" si="28"/>
        <v>0</v>
      </c>
      <c r="AB94" s="81">
        <f t="shared" si="37"/>
        <v>0</v>
      </c>
      <c r="AD94" s="95">
        <f>locallinterp(R94,'BBG rates'!$N$10:$N$369,'BBG rates'!$P$10:$P$369)</f>
        <v>6.1775522087617603</v>
      </c>
      <c r="AI94" s="185">
        <f t="shared" si="29"/>
        <v>73</v>
      </c>
      <c r="AJ94" s="127">
        <f>locallinterp(MIN(AI94,CAP_Senior*12),'BBG rates'!$X$24:$X$65,'BBG rates'!$Y$24:$Y$65)</f>
        <v>45.239686039428086</v>
      </c>
      <c r="AK94" s="127">
        <f>locallinterp(MIN(AI94,CAP_CB*12),'BBG rates'!$AA$25:$AA$40,'BBG rates'!$AC$25:$AC$40)</f>
        <v>8.5416666666666661</v>
      </c>
      <c r="AL94" s="144">
        <f t="shared" si="30"/>
        <v>14.780329960036108</v>
      </c>
      <c r="AM94" s="142">
        <f>(SUMPRODUCT(AL94:AL$381,G94:G$381)+SUMPRODUCT(AL94:AL$381,H94:H$381))/12</f>
        <v>4368792.5227767602</v>
      </c>
    </row>
    <row r="95" spans="1:39" x14ac:dyDescent="0.2">
      <c r="A95" s="7">
        <v>74</v>
      </c>
      <c r="B95" s="7">
        <v>37</v>
      </c>
      <c r="C95" s="7">
        <v>18.5</v>
      </c>
      <c r="D95" s="12">
        <f t="shared" si="22"/>
        <v>6.166666666666667</v>
      </c>
      <c r="E95" s="29">
        <f t="shared" si="38"/>
        <v>3083834.5656242361</v>
      </c>
      <c r="F95" s="2">
        <f t="shared" si="23"/>
        <v>2164.4290823758579</v>
      </c>
      <c r="G95" s="2">
        <f t="shared" si="31"/>
        <v>66183.786958787299</v>
      </c>
      <c r="H95" s="2">
        <f t="shared" si="32"/>
        <v>10128.831056380615</v>
      </c>
      <c r="I95" s="2">
        <f t="shared" si="21"/>
        <v>78477.047097543778</v>
      </c>
      <c r="J95" s="2">
        <f t="shared" si="39"/>
        <v>483941.79043485335</v>
      </c>
      <c r="K95" s="2">
        <f t="shared" si="24"/>
        <v>74599.954748013566</v>
      </c>
      <c r="L95" s="2">
        <f t="shared" si="24"/>
        <v>460033.05427941697</v>
      </c>
      <c r="M95" s="2"/>
      <c r="N95" s="28">
        <f t="shared" si="40"/>
        <v>3930741.031357225</v>
      </c>
      <c r="O95" s="2">
        <f t="shared" si="33"/>
        <v>2749.8095849114843</v>
      </c>
      <c r="P95" s="2">
        <f t="shared" si="34"/>
        <v>84083.518017251234</v>
      </c>
      <c r="R95">
        <f t="shared" si="35"/>
        <v>74</v>
      </c>
      <c r="S95" s="89">
        <f t="shared" si="25"/>
        <v>0</v>
      </c>
      <c r="T95" s="89">
        <f>IF(AND(S95=0,S94&gt;0),SUM($G95:$H$381),S95)</f>
        <v>0</v>
      </c>
      <c r="U95" s="82">
        <f>SUM(T95:T$381)</f>
        <v>0</v>
      </c>
      <c r="V95" s="68">
        <f>localspline(R95,'BBG rates'!$G$10:$G$27,'BBG rates'!$K$10:$K$27)</f>
        <v>1.0261391880962436</v>
      </c>
      <c r="W95" s="68">
        <f>locallinterp(R95,'BBG rates'!$G$10:$G$27,'BBG rates'!$J$10:$J$27)</f>
        <v>-0.41049999999999998</v>
      </c>
      <c r="X95" s="56">
        <f t="shared" si="36"/>
        <v>-0.41127437029371272</v>
      </c>
      <c r="Y95" s="66">
        <f t="shared" si="26"/>
        <v>0</v>
      </c>
      <c r="Z95" s="72">
        <f t="shared" si="27"/>
        <v>0</v>
      </c>
      <c r="AA95" s="79">
        <f t="shared" si="28"/>
        <v>0</v>
      </c>
      <c r="AB95" s="81">
        <f t="shared" si="37"/>
        <v>0</v>
      </c>
      <c r="AD95" s="95">
        <f>locallinterp(R95,'BBG rates'!$N$10:$N$369,'BBG rates'!$P$10:$P$369)</f>
        <v>6.2630638077697807</v>
      </c>
      <c r="AI95" s="185">
        <f t="shared" si="29"/>
        <v>74</v>
      </c>
      <c r="AJ95" s="127">
        <f>locallinterp(MIN(AI95,CAP_Senior*12),'BBG rates'!$X$24:$X$65,'BBG rates'!$Y$24:$Y$65)</f>
        <v>45.484271784754007</v>
      </c>
      <c r="AK95" s="127">
        <f>locallinterp(MIN(AI95,CAP_CB*12),'BBG rates'!$AA$25:$AA$40,'BBG rates'!$AC$25:$AC$40)</f>
        <v>8.5833333333333339</v>
      </c>
      <c r="AL95" s="144">
        <f t="shared" si="30"/>
        <v>14.856492870074849</v>
      </c>
      <c r="AM95" s="142">
        <f>(SUMPRODUCT(AL95:AL$381,G95:G$381)+SUMPRODUCT(AL95:AL$381,H95:H$381))/12</f>
        <v>4274278.2267773235</v>
      </c>
    </row>
    <row r="96" spans="1:39" x14ac:dyDescent="0.2">
      <c r="A96" s="7">
        <v>75</v>
      </c>
      <c r="B96" s="7">
        <v>37.5</v>
      </c>
      <c r="C96" s="7">
        <v>18.75</v>
      </c>
      <c r="D96" s="12">
        <f t="shared" si="22"/>
        <v>6.25</v>
      </c>
      <c r="E96" s="29">
        <f t="shared" si="38"/>
        <v>3007942.7005523546</v>
      </c>
      <c r="F96" s="2">
        <f t="shared" si="23"/>
        <v>2112.1615010937589</v>
      </c>
      <c r="G96" s="2">
        <f t="shared" si="31"/>
        <v>66012.30026617313</v>
      </c>
      <c r="H96" s="2">
        <f t="shared" si="32"/>
        <v>9879.5648057083399</v>
      </c>
      <c r="I96" s="2">
        <f t="shared" si="21"/>
        <v>78004.026572975228</v>
      </c>
      <c r="J96" s="2">
        <f t="shared" si="39"/>
        <v>487525.16608109517</v>
      </c>
      <c r="K96" s="2">
        <f t="shared" si="24"/>
        <v>74099.551582592292</v>
      </c>
      <c r="L96" s="2">
        <f t="shared" si="24"/>
        <v>463122.19739120186</v>
      </c>
      <c r="M96" s="2"/>
      <c r="N96" s="28">
        <f t="shared" si="40"/>
        <v>3846599.9233604036</v>
      </c>
      <c r="O96" s="2">
        <f t="shared" si="33"/>
        <v>2692.2196053411594</v>
      </c>
      <c r="P96" s="2">
        <f t="shared" si="34"/>
        <v>84141.107996821549</v>
      </c>
      <c r="R96">
        <f t="shared" si="35"/>
        <v>75</v>
      </c>
      <c r="S96" s="89">
        <f t="shared" si="25"/>
        <v>0</v>
      </c>
      <c r="T96" s="89">
        <f>IF(AND(S96=0,S95&gt;0),SUM($G96:$H$381),S96)</f>
        <v>0</v>
      </c>
      <c r="U96" s="82">
        <f>SUM(T96:T$381)</f>
        <v>0</v>
      </c>
      <c r="V96" s="68">
        <f>localspline(R96,'BBG rates'!$G$10:$G$27,'BBG rates'!$K$10:$K$27)</f>
        <v>1.0262614488964346</v>
      </c>
      <c r="W96" s="68">
        <f>locallinterp(R96,'BBG rates'!$G$10:$G$27,'BBG rates'!$J$10:$J$27)</f>
        <v>-0.40675</v>
      </c>
      <c r="X96" s="56">
        <f t="shared" si="36"/>
        <v>-0.40751026858365513</v>
      </c>
      <c r="Y96" s="66">
        <f t="shared" si="26"/>
        <v>0</v>
      </c>
      <c r="Z96" s="72">
        <f t="shared" si="27"/>
        <v>0</v>
      </c>
      <c r="AA96" s="79">
        <f t="shared" si="28"/>
        <v>0</v>
      </c>
      <c r="AB96" s="81">
        <f t="shared" si="37"/>
        <v>0</v>
      </c>
      <c r="AD96" s="95">
        <f>locallinterp(R96,'BBG rates'!$N$10:$N$369,'BBG rates'!$P$10:$P$369)</f>
        <v>6.3485855951778172</v>
      </c>
      <c r="AI96" s="185">
        <f t="shared" si="29"/>
        <v>75</v>
      </c>
      <c r="AJ96" s="127">
        <f>locallinterp(MIN(AI96,CAP_Senior*12),'BBG rates'!$X$24:$X$65,'BBG rates'!$Y$24:$Y$65)</f>
        <v>45.728857530079921</v>
      </c>
      <c r="AK96" s="127">
        <f>locallinterp(MIN(AI96,CAP_CB*12),'BBG rates'!$AA$25:$AA$40,'BBG rates'!$AC$25:$AC$40)</f>
        <v>8.625</v>
      </c>
      <c r="AL96" s="144">
        <f t="shared" si="30"/>
        <v>14.932655780113587</v>
      </c>
      <c r="AM96" s="142">
        <f>(SUMPRODUCT(AL96:AL$381,G96:G$381)+SUMPRODUCT(AL96:AL$381,H96:H$381))/12</f>
        <v>4179800.0713240667</v>
      </c>
    </row>
    <row r="97" spans="1:39" x14ac:dyDescent="0.2">
      <c r="A97" s="7">
        <v>76</v>
      </c>
      <c r="B97" s="7">
        <v>38</v>
      </c>
      <c r="C97" s="7">
        <v>19</v>
      </c>
      <c r="D97" s="12">
        <f t="shared" si="22"/>
        <v>6.333333333333333</v>
      </c>
      <c r="E97" s="29">
        <f t="shared" si="38"/>
        <v>2932469.7681090618</v>
      </c>
      <c r="F97" s="2">
        <f t="shared" si="23"/>
        <v>2060.1820993976166</v>
      </c>
      <c r="G97" s="2">
        <f t="shared" si="31"/>
        <v>65841.257907240884</v>
      </c>
      <c r="H97" s="2">
        <f t="shared" si="32"/>
        <v>9631.6745360521272</v>
      </c>
      <c r="I97" s="2">
        <f t="shared" si="21"/>
        <v>77533.11454269063</v>
      </c>
      <c r="J97" s="2">
        <f t="shared" si="39"/>
        <v>491043.05877037399</v>
      </c>
      <c r="K97" s="2">
        <f t="shared" si="24"/>
        <v>73601.800049935264</v>
      </c>
      <c r="L97" s="2">
        <f t="shared" si="24"/>
        <v>466144.73364958999</v>
      </c>
      <c r="M97" s="2"/>
      <c r="N97" s="28">
        <f t="shared" si="40"/>
        <v>3762401.1859398279</v>
      </c>
      <c r="O97" s="2">
        <f t="shared" si="33"/>
        <v>2634.5901815869433</v>
      </c>
      <c r="P97" s="2">
        <f t="shared" si="34"/>
        <v>84198.737420575795</v>
      </c>
      <c r="R97">
        <f t="shared" si="35"/>
        <v>76</v>
      </c>
      <c r="S97" s="89">
        <f t="shared" si="25"/>
        <v>0</v>
      </c>
      <c r="T97" s="89">
        <f>IF(AND(S97=0,S96&gt;0),SUM($G97:$H$381),S97)</f>
        <v>0</v>
      </c>
      <c r="U97" s="82">
        <f>SUM(T97:T$381)</f>
        <v>0</v>
      </c>
      <c r="V97" s="68">
        <f>localspline(R97,'BBG rates'!$G$10:$G$27,'BBG rates'!$K$10:$K$27)</f>
        <v>1.0263751172932309</v>
      </c>
      <c r="W97" s="68">
        <f>locallinterp(R97,'BBG rates'!$G$10:$G$27,'BBG rates'!$J$10:$J$27)</f>
        <v>-0.40299999999999997</v>
      </c>
      <c r="X97" s="56">
        <f t="shared" si="36"/>
        <v>-0.40374629679087448</v>
      </c>
      <c r="Y97" s="66">
        <f t="shared" si="26"/>
        <v>0</v>
      </c>
      <c r="Z97" s="72">
        <f t="shared" si="27"/>
        <v>0</v>
      </c>
      <c r="AA97" s="79">
        <f t="shared" si="28"/>
        <v>0</v>
      </c>
      <c r="AB97" s="81">
        <f t="shared" si="37"/>
        <v>0</v>
      </c>
      <c r="AD97" s="95">
        <f>locallinterp(R97,'BBG rates'!$N$10:$N$369,'BBG rates'!$P$10:$P$369)</f>
        <v>6.4341168549522534</v>
      </c>
      <c r="AI97" s="185">
        <f t="shared" si="29"/>
        <v>76</v>
      </c>
      <c r="AJ97" s="127">
        <f>locallinterp(MIN(AI97,CAP_Senior*12),'BBG rates'!$X$24:$X$65,'BBG rates'!$Y$24:$Y$65)</f>
        <v>45.973443275405842</v>
      </c>
      <c r="AK97" s="127">
        <f>locallinterp(MIN(AI97,CAP_CB*12),'BBG rates'!$AA$25:$AA$40,'BBG rates'!$AC$25:$AC$40)</f>
        <v>8.6666666666666661</v>
      </c>
      <c r="AL97" s="144">
        <f t="shared" si="30"/>
        <v>15.008818690152326</v>
      </c>
      <c r="AM97" s="142">
        <f>(SUMPRODUCT(AL97:AL$381,G97:G$381)+SUMPRODUCT(AL97:AL$381,H97:H$381))/12</f>
        <v>4085361.1465216312</v>
      </c>
    </row>
    <row r="98" spans="1:39" x14ac:dyDescent="0.2">
      <c r="A98" s="7">
        <v>77</v>
      </c>
      <c r="B98" s="7">
        <v>38.5</v>
      </c>
      <c r="C98" s="7">
        <v>19.25</v>
      </c>
      <c r="D98" s="12">
        <f t="shared" si="22"/>
        <v>6.416666666666667</v>
      </c>
      <c r="E98" s="29">
        <f t="shared" si="38"/>
        <v>2857413.9550864254</v>
      </c>
      <c r="F98" s="2">
        <f t="shared" si="23"/>
        <v>2008.489630528391</v>
      </c>
      <c r="G98" s="2">
        <f t="shared" si="31"/>
        <v>65670.658730691765</v>
      </c>
      <c r="H98" s="2">
        <f t="shared" si="32"/>
        <v>9385.1542919443873</v>
      </c>
      <c r="I98" s="2">
        <f t="shared" si="21"/>
        <v>77064.302653164545</v>
      </c>
      <c r="J98" s="2">
        <f t="shared" si="39"/>
        <v>494495.94202447252</v>
      </c>
      <c r="K98" s="2">
        <f t="shared" si="24"/>
        <v>73106.687460162662</v>
      </c>
      <c r="L98" s="2">
        <f t="shared" si="24"/>
        <v>469101.24453604373</v>
      </c>
      <c r="M98" s="2"/>
      <c r="N98" s="28">
        <f t="shared" si="40"/>
        <v>3678144.7796242982</v>
      </c>
      <c r="O98" s="2">
        <f t="shared" si="33"/>
        <v>2576.9212866329613</v>
      </c>
      <c r="P98" s="2">
        <f t="shared" si="34"/>
        <v>84256.406315529763</v>
      </c>
      <c r="R98">
        <f t="shared" si="35"/>
        <v>77</v>
      </c>
      <c r="S98" s="89">
        <f t="shared" si="25"/>
        <v>0</v>
      </c>
      <c r="T98" s="89">
        <f>IF(AND(S98=0,S97&gt;0),SUM($G98:$H$381),S98)</f>
        <v>0</v>
      </c>
      <c r="U98" s="82">
        <f>SUM(T98:T$381)</f>
        <v>0</v>
      </c>
      <c r="V98" s="68">
        <f>localspline(R98,'BBG rates'!$G$10:$G$27,'BBG rates'!$K$10:$K$27)</f>
        <v>1.0264801328302235</v>
      </c>
      <c r="W98" s="68">
        <f>locallinterp(R98,'BBG rates'!$G$10:$G$27,'BBG rates'!$J$10:$J$27)</f>
        <v>-0.39924999999999999</v>
      </c>
      <c r="X98" s="56">
        <f t="shared" si="36"/>
        <v>-0.39998245490577844</v>
      </c>
      <c r="Y98" s="66">
        <f t="shared" si="26"/>
        <v>0</v>
      </c>
      <c r="Z98" s="72">
        <f t="shared" si="27"/>
        <v>0</v>
      </c>
      <c r="AA98" s="79">
        <f t="shared" si="28"/>
        <v>0</v>
      </c>
      <c r="AB98" s="81">
        <f t="shared" si="37"/>
        <v>0</v>
      </c>
      <c r="AD98" s="95">
        <f>locallinterp(R98,'BBG rates'!$N$10:$N$369,'BBG rates'!$P$10:$P$369)</f>
        <v>6.5196568660214389</v>
      </c>
      <c r="AI98" s="185">
        <f t="shared" si="29"/>
        <v>77</v>
      </c>
      <c r="AJ98" s="127">
        <f>locallinterp(MIN(AI98,CAP_Senior*12),'BBG rates'!$X$24:$X$65,'BBG rates'!$Y$24:$Y$65)</f>
        <v>46.218029020731755</v>
      </c>
      <c r="AK98" s="127">
        <f>locallinterp(MIN(AI98,CAP_CB*12),'BBG rates'!$AA$25:$AA$40,'BBG rates'!$AC$25:$AC$40)</f>
        <v>8.7083333333333339</v>
      </c>
      <c r="AL98" s="144">
        <f t="shared" si="30"/>
        <v>15.084981600191067</v>
      </c>
      <c r="AM98" s="142">
        <f>(SUMPRODUCT(AL98:AL$381,G98:G$381)+SUMPRODUCT(AL98:AL$381,H98:H$381))/12</f>
        <v>3990964.5166003387</v>
      </c>
    </row>
    <row r="99" spans="1:39" x14ac:dyDescent="0.2">
      <c r="A99" s="7">
        <v>78</v>
      </c>
      <c r="B99" s="7">
        <v>39</v>
      </c>
      <c r="C99" s="7">
        <v>19.5</v>
      </c>
      <c r="D99" s="12">
        <f t="shared" si="22"/>
        <v>6.5</v>
      </c>
      <c r="E99" s="29">
        <f t="shared" si="38"/>
        <v>2782773.4553570421</v>
      </c>
      <c r="F99" s="2">
        <f t="shared" si="23"/>
        <v>1957.0828525945642</v>
      </c>
      <c r="G99" s="2">
        <f t="shared" si="31"/>
        <v>65500.501588210136</v>
      </c>
      <c r="H99" s="2">
        <f t="shared" si="32"/>
        <v>9139.9981411734661</v>
      </c>
      <c r="I99" s="2">
        <f t="shared" si="21"/>
        <v>76597.58258197816</v>
      </c>
      <c r="J99" s="2">
        <f t="shared" si="39"/>
        <v>497884.28678285802</v>
      </c>
      <c r="K99" s="2">
        <f t="shared" si="24"/>
        <v>72614.201180797958</v>
      </c>
      <c r="L99" s="2">
        <f t="shared" si="24"/>
        <v>471992.30767518672</v>
      </c>
      <c r="M99" s="2"/>
      <c r="N99" s="28">
        <f t="shared" si="40"/>
        <v>3593830.6649155803</v>
      </c>
      <c r="O99" s="2">
        <f t="shared" si="33"/>
        <v>2519.212893444836</v>
      </c>
      <c r="P99" s="2">
        <f t="shared" si="34"/>
        <v>84314.114708717898</v>
      </c>
      <c r="R99">
        <f t="shared" si="35"/>
        <v>78</v>
      </c>
      <c r="S99" s="89">
        <f t="shared" si="25"/>
        <v>0</v>
      </c>
      <c r="T99" s="89">
        <f>IF(AND(S99=0,S98&gt;0),SUM($G99:$H$381),S99)</f>
        <v>0</v>
      </c>
      <c r="U99" s="82">
        <f>SUM(T99:T$381)</f>
        <v>0</v>
      </c>
      <c r="V99" s="68">
        <f>localspline(R99,'BBG rates'!$G$10:$G$27,'BBG rates'!$K$10:$K$27)</f>
        <v>1.0265764350469908</v>
      </c>
      <c r="W99" s="68">
        <f>locallinterp(R99,'BBG rates'!$G$10:$G$27,'BBG rates'!$J$10:$J$27)</f>
        <v>-0.39549999999999996</v>
      </c>
      <c r="X99" s="56">
        <f t="shared" si="36"/>
        <v>-0.39621874291917436</v>
      </c>
      <c r="Y99" s="66">
        <f t="shared" si="26"/>
        <v>0</v>
      </c>
      <c r="Z99" s="72">
        <f t="shared" si="27"/>
        <v>0</v>
      </c>
      <c r="AA99" s="79">
        <f t="shared" si="28"/>
        <v>0</v>
      </c>
      <c r="AB99" s="81">
        <f t="shared" si="37"/>
        <v>0</v>
      </c>
      <c r="AD99" s="95">
        <f>locallinterp(R99,'BBG rates'!$N$10:$N$369,'BBG rates'!$P$10:$P$369)</f>
        <v>6.6052049022753545</v>
      </c>
      <c r="AI99" s="185">
        <f t="shared" si="29"/>
        <v>78</v>
      </c>
      <c r="AJ99" s="127">
        <f>locallinterp(MIN(AI99,CAP_Senior*12),'BBG rates'!$X$24:$X$65,'BBG rates'!$Y$24:$Y$65)</f>
        <v>46.462614766057669</v>
      </c>
      <c r="AK99" s="127">
        <f>locallinterp(MIN(AI99,CAP_CB*12),'BBG rates'!$AA$25:$AA$40,'BBG rates'!$AC$25:$AC$40)</f>
        <v>8.75</v>
      </c>
      <c r="AL99" s="144">
        <f t="shared" si="30"/>
        <v>15.161144510229803</v>
      </c>
      <c r="AM99" s="142">
        <f>(SUMPRODUCT(AL99:AL$381,G99:G$381)+SUMPRODUCT(AL99:AL$381,H99:H$381))/12</f>
        <v>3896613.2200641851</v>
      </c>
    </row>
    <row r="100" spans="1:39" x14ac:dyDescent="0.2">
      <c r="A100" s="7">
        <v>79</v>
      </c>
      <c r="B100" s="7">
        <v>39.5</v>
      </c>
      <c r="C100" s="7">
        <v>19.75</v>
      </c>
      <c r="D100" s="12">
        <f t="shared" si="22"/>
        <v>6.583333333333333</v>
      </c>
      <c r="E100" s="29">
        <f t="shared" si="38"/>
        <v>2708546.4698478887</v>
      </c>
      <c r="F100" s="2">
        <f t="shared" si="23"/>
        <v>1905.9605285541727</v>
      </c>
      <c r="G100" s="2">
        <f t="shared" si="31"/>
        <v>65330.785334455628</v>
      </c>
      <c r="H100" s="2">
        <f t="shared" si="32"/>
        <v>8896.2001746977785</v>
      </c>
      <c r="I100" s="2">
        <f t="shared" si="21"/>
        <v>76132.946037707574</v>
      </c>
      <c r="J100" s="2">
        <f t="shared" si="39"/>
        <v>501208.56141490815</v>
      </c>
      <c r="K100" s="2">
        <f t="shared" si="24"/>
        <v>72124.328636517181</v>
      </c>
      <c r="L100" s="2">
        <f t="shared" si="24"/>
        <v>474818.49685707141</v>
      </c>
      <c r="M100" s="2"/>
      <c r="N100" s="28">
        <f t="shared" si="40"/>
        <v>3509458.8022883874</v>
      </c>
      <c r="O100" s="2">
        <f t="shared" si="33"/>
        <v>2461.4649749696732</v>
      </c>
      <c r="P100" s="2">
        <f t="shared" si="34"/>
        <v>84371.862627193055</v>
      </c>
      <c r="R100">
        <f t="shared" si="35"/>
        <v>79</v>
      </c>
      <c r="S100" s="89">
        <f t="shared" si="25"/>
        <v>0</v>
      </c>
      <c r="T100" s="89">
        <f>IF(AND(S100=0,S99&gt;0),SUM($G100:$H$381),S100)</f>
        <v>0</v>
      </c>
      <c r="U100" s="82">
        <f>SUM(T100:T$381)</f>
        <v>0</v>
      </c>
      <c r="V100" s="68">
        <f>localspline(R100,'BBG rates'!$G$10:$G$27,'BBG rates'!$K$10:$K$27)</f>
        <v>1.026663963488001</v>
      </c>
      <c r="W100" s="68">
        <f>locallinterp(R100,'BBG rates'!$G$10:$G$27,'BBG rates'!$J$10:$J$27)</f>
        <v>-0.39174999999999999</v>
      </c>
      <c r="X100" s="56">
        <f t="shared" si="36"/>
        <v>-0.39245516082173637</v>
      </c>
      <c r="Y100" s="66">
        <f t="shared" si="26"/>
        <v>0</v>
      </c>
      <c r="Z100" s="72">
        <f t="shared" si="27"/>
        <v>0</v>
      </c>
      <c r="AA100" s="79">
        <f t="shared" si="28"/>
        <v>0</v>
      </c>
      <c r="AB100" s="81">
        <f t="shared" si="37"/>
        <v>0</v>
      </c>
      <c r="AD100" s="95">
        <f>locallinterp(R100,'BBG rates'!$N$10:$N$369,'BBG rates'!$P$10:$P$369)</f>
        <v>6.6907602325660216</v>
      </c>
      <c r="AI100" s="185">
        <f t="shared" si="29"/>
        <v>79</v>
      </c>
      <c r="AJ100" s="127">
        <f>locallinterp(MIN(AI100,CAP_Senior*12),'BBG rates'!$X$24:$X$65,'BBG rates'!$Y$24:$Y$65)</f>
        <v>46.70720051138359</v>
      </c>
      <c r="AK100" s="127">
        <f>locallinterp(MIN(AI100,CAP_CB*12),'BBG rates'!$AA$25:$AA$40,'BBG rates'!$AC$25:$AC$40)</f>
        <v>8.7916666666666661</v>
      </c>
      <c r="AL100" s="144">
        <f t="shared" si="30"/>
        <v>15.237307420268543</v>
      </c>
      <c r="AM100" s="142">
        <f>(SUMPRODUCT(AL100:AL$381,G100:G$381)+SUMPRODUCT(AL100:AL$381,H100:H$381))/12</f>
        <v>3802310.2698381054</v>
      </c>
    </row>
    <row r="101" spans="1:39" x14ac:dyDescent="0.2">
      <c r="A101" s="7">
        <v>80</v>
      </c>
      <c r="B101" s="7">
        <v>40</v>
      </c>
      <c r="C101" s="7">
        <v>20</v>
      </c>
      <c r="D101" s="12">
        <f t="shared" si="22"/>
        <v>6.666666666666667</v>
      </c>
      <c r="E101" s="29">
        <f t="shared" si="38"/>
        <v>2634731.2065142728</v>
      </c>
      <c r="F101" s="2">
        <f t="shared" si="23"/>
        <v>1855.121426196896</v>
      </c>
      <c r="G101" s="2">
        <f t="shared" si="31"/>
        <v>65161.508827055586</v>
      </c>
      <c r="H101" s="2">
        <f t="shared" si="32"/>
        <v>8653.754506560228</v>
      </c>
      <c r="I101" s="2">
        <f t="shared" si="21"/>
        <v>75670.384759812718</v>
      </c>
      <c r="J101" s="2">
        <f t="shared" si="39"/>
        <v>504469.23173208482</v>
      </c>
      <c r="K101" s="2">
        <f t="shared" si="24"/>
        <v>71637.057308899297</v>
      </c>
      <c r="L101" s="2">
        <f t="shared" si="24"/>
        <v>477580.38205932867</v>
      </c>
      <c r="M101" s="2"/>
      <c r="N101" s="28">
        <f t="shared" si="40"/>
        <v>3425029.1521903607</v>
      </c>
      <c r="O101" s="2">
        <f t="shared" si="33"/>
        <v>2403.6775041360506</v>
      </c>
      <c r="P101" s="2">
        <f t="shared" si="34"/>
        <v>84429.650098026701</v>
      </c>
      <c r="R101">
        <f t="shared" si="35"/>
        <v>80</v>
      </c>
      <c r="S101" s="89">
        <f t="shared" si="25"/>
        <v>0</v>
      </c>
      <c r="T101" s="89">
        <f>IF(AND(S101=0,S100&gt;0),SUM($G101:$H$381),S101)</f>
        <v>0</v>
      </c>
      <c r="U101" s="82">
        <f>SUM(T101:T$381)</f>
        <v>0</v>
      </c>
      <c r="V101" s="68">
        <f>localspline(R101,'BBG rates'!$G$10:$G$27,'BBG rates'!$K$10:$K$27)</f>
        <v>1.0267426577012306</v>
      </c>
      <c r="W101" s="68">
        <f>locallinterp(R101,'BBG rates'!$G$10:$G$27,'BBG rates'!$J$10:$J$27)</f>
        <v>-0.38800000000000001</v>
      </c>
      <c r="X101" s="56">
        <f t="shared" si="36"/>
        <v>-0.38869170860400537</v>
      </c>
      <c r="Y101" s="66">
        <f t="shared" si="26"/>
        <v>0</v>
      </c>
      <c r="Z101" s="72">
        <f t="shared" si="27"/>
        <v>0</v>
      </c>
      <c r="AA101" s="79">
        <f t="shared" si="28"/>
        <v>0</v>
      </c>
      <c r="AB101" s="81">
        <f t="shared" si="37"/>
        <v>0</v>
      </c>
      <c r="AD101" s="95">
        <f>locallinterp(R101,'BBG rates'!$N$10:$N$369,'BBG rates'!$P$10:$P$369)</f>
        <v>6.7763221207077908</v>
      </c>
      <c r="AI101" s="185">
        <f t="shared" si="29"/>
        <v>80</v>
      </c>
      <c r="AJ101" s="127">
        <f>locallinterp(MIN(AI101,CAP_Senior*12),'BBG rates'!$X$24:$X$65,'BBG rates'!$Y$24:$Y$65)</f>
        <v>46.951786256709504</v>
      </c>
      <c r="AK101" s="127">
        <f>locallinterp(MIN(AI101,CAP_CB*12),'BBG rates'!$AA$25:$AA$40,'BBG rates'!$AC$25:$AC$40)</f>
        <v>8.8333333333333339</v>
      </c>
      <c r="AL101" s="144">
        <f t="shared" si="30"/>
        <v>15.313470330307283</v>
      </c>
      <c r="AM101" s="142">
        <f>(SUMPRODUCT(AL101:AL$381,G101:G$381)+SUMPRODUCT(AL101:AL$381,H101:H$381))/12</f>
        <v>3708058.6534145395</v>
      </c>
    </row>
    <row r="102" spans="1:39" x14ac:dyDescent="0.2">
      <c r="A102" s="7">
        <v>81</v>
      </c>
      <c r="B102" s="7">
        <v>40.5</v>
      </c>
      <c r="C102" s="7">
        <v>20.25</v>
      </c>
      <c r="D102" s="12">
        <f t="shared" si="22"/>
        <v>6.75</v>
      </c>
      <c r="E102" s="29">
        <f t="shared" si="38"/>
        <v>2561325.8803138724</v>
      </c>
      <c r="F102" s="2">
        <f t="shared" si="23"/>
        <v>1804.5643181262167</v>
      </c>
      <c r="G102" s="2">
        <f t="shared" si="31"/>
        <v>64992.67092659726</v>
      </c>
      <c r="H102" s="2">
        <f t="shared" si="32"/>
        <v>8412.6552738029532</v>
      </c>
      <c r="I102" s="2">
        <f t="shared" si="21"/>
        <v>75209.89051852643</v>
      </c>
      <c r="J102" s="2">
        <f t="shared" si="39"/>
        <v>507666.76100005338</v>
      </c>
      <c r="K102" s="2">
        <f t="shared" si="24"/>
        <v>71152.374736177677</v>
      </c>
      <c r="L102" s="2">
        <f t="shared" si="24"/>
        <v>480278.5294691993</v>
      </c>
      <c r="M102" s="2"/>
      <c r="N102" s="28">
        <f t="shared" si="40"/>
        <v>3340541.6750420518</v>
      </c>
      <c r="O102" s="2">
        <f t="shared" si="33"/>
        <v>2345.8504538540033</v>
      </c>
      <c r="P102" s="2">
        <f t="shared" si="34"/>
        <v>84487.477148308739</v>
      </c>
      <c r="R102">
        <f t="shared" si="35"/>
        <v>81</v>
      </c>
      <c r="S102" s="89">
        <f t="shared" si="25"/>
        <v>0</v>
      </c>
      <c r="T102" s="89">
        <f>IF(AND(S102=0,S101&gt;0),SUM($G102:$H$381),S102)</f>
        <v>0</v>
      </c>
      <c r="U102" s="82">
        <f>SUM(T102:T$381)</f>
        <v>0</v>
      </c>
      <c r="V102" s="68">
        <f>localspline(R102,'BBG rates'!$G$10:$G$27,'BBG rates'!$K$10:$K$27)</f>
        <v>1.0268124572236275</v>
      </c>
      <c r="W102" s="68">
        <f>locallinterp(R102,'BBG rates'!$G$10:$G$27,'BBG rates'!$J$10:$J$27)</f>
        <v>-0.38424999999999998</v>
      </c>
      <c r="X102" s="56">
        <f t="shared" si="36"/>
        <v>-0.38492838625652226</v>
      </c>
      <c r="Y102" s="66">
        <f t="shared" si="26"/>
        <v>0</v>
      </c>
      <c r="Z102" s="72">
        <f t="shared" si="27"/>
        <v>0</v>
      </c>
      <c r="AA102" s="79">
        <f t="shared" si="28"/>
        <v>0</v>
      </c>
      <c r="AB102" s="81">
        <f t="shared" si="37"/>
        <v>0</v>
      </c>
      <c r="AD102" s="95">
        <f>locallinterp(R102,'BBG rates'!$N$10:$N$369,'BBG rates'!$P$10:$P$369)</f>
        <v>6.8618898254764265</v>
      </c>
      <c r="AI102" s="185">
        <f t="shared" si="29"/>
        <v>81</v>
      </c>
      <c r="AJ102" s="127">
        <f>locallinterp(MIN(AI102,CAP_Senior*12),'BBG rates'!$X$24:$X$65,'BBG rates'!$Y$24:$Y$65)</f>
        <v>47.196372002035424</v>
      </c>
      <c r="AK102" s="127">
        <f>locallinterp(MIN(AI102,CAP_CB*12),'BBG rates'!$AA$25:$AA$40,'BBG rates'!$AC$25:$AC$40)</f>
        <v>8.875</v>
      </c>
      <c r="AL102" s="144">
        <f t="shared" si="30"/>
        <v>15.389633240346022</v>
      </c>
      <c r="AM102" s="142">
        <f>(SUMPRODUCT(AL102:AL$381,G102:G$381)+SUMPRODUCT(AL102:AL$381,H102:H$381))/12</f>
        <v>3613861.3329992774</v>
      </c>
    </row>
    <row r="103" spans="1:39" x14ac:dyDescent="0.2">
      <c r="A103" s="7">
        <v>82</v>
      </c>
      <c r="B103" s="7">
        <v>41</v>
      </c>
      <c r="C103" s="7">
        <v>20.5</v>
      </c>
      <c r="D103" s="12">
        <f t="shared" si="22"/>
        <v>6.833333333333333</v>
      </c>
      <c r="E103" s="29">
        <f t="shared" si="38"/>
        <v>2488328.7131808698</v>
      </c>
      <c r="F103" s="2">
        <f t="shared" si="23"/>
        <v>1754.2879817416381</v>
      </c>
      <c r="G103" s="2">
        <f t="shared" si="31"/>
        <v>64824.270496620287</v>
      </c>
      <c r="H103" s="2">
        <f t="shared" si="32"/>
        <v>8172.8966363823702</v>
      </c>
      <c r="I103" s="2">
        <f t="shared" si="21"/>
        <v>74751.455114744298</v>
      </c>
      <c r="J103" s="2">
        <f t="shared" si="39"/>
        <v>510801.6099507527</v>
      </c>
      <c r="K103" s="2">
        <f t="shared" si="24"/>
        <v>70670.268512992843</v>
      </c>
      <c r="L103" s="2">
        <f t="shared" si="24"/>
        <v>482913.50150545104</v>
      </c>
      <c r="M103" s="2"/>
      <c r="N103" s="28">
        <f t="shared" si="40"/>
        <v>3255996.331236904</v>
      </c>
      <c r="O103" s="2">
        <f t="shared" si="33"/>
        <v>2287.983797015012</v>
      </c>
      <c r="P103" s="2">
        <f t="shared" si="34"/>
        <v>84545.343805147713</v>
      </c>
      <c r="R103">
        <f t="shared" si="35"/>
        <v>82</v>
      </c>
      <c r="S103" s="89">
        <f t="shared" si="25"/>
        <v>0</v>
      </c>
      <c r="T103" s="89">
        <f>IF(AND(S103=0,S102&gt;0),SUM($G103:$H$381),S103)</f>
        <v>0</v>
      </c>
      <c r="U103" s="82">
        <f>SUM(T103:T$381)</f>
        <v>0</v>
      </c>
      <c r="V103" s="68">
        <f>localspline(R103,'BBG rates'!$G$10:$G$27,'BBG rates'!$K$10:$K$27)</f>
        <v>1.0268733016049227</v>
      </c>
      <c r="W103" s="68">
        <f>locallinterp(R103,'BBG rates'!$G$10:$G$27,'BBG rates'!$J$10:$J$27)</f>
        <v>-0.3805</v>
      </c>
      <c r="X103" s="56">
        <f t="shared" si="36"/>
        <v>-0.38116519376996116</v>
      </c>
      <c r="Y103" s="66">
        <f t="shared" si="26"/>
        <v>0</v>
      </c>
      <c r="Z103" s="72">
        <f t="shared" si="27"/>
        <v>0</v>
      </c>
      <c r="AA103" s="79">
        <f t="shared" si="28"/>
        <v>0</v>
      </c>
      <c r="AB103" s="81">
        <f t="shared" si="37"/>
        <v>0</v>
      </c>
      <c r="AD103" s="95">
        <f>locallinterp(R103,'BBG rates'!$N$10:$N$369,'BBG rates'!$P$10:$P$369)</f>
        <v>6.9474626006101703</v>
      </c>
      <c r="AI103" s="185">
        <f t="shared" si="29"/>
        <v>82</v>
      </c>
      <c r="AJ103" s="127">
        <f>locallinterp(MIN(AI103,CAP_Senior*12),'BBG rates'!$X$24:$X$65,'BBG rates'!$Y$24:$Y$65)</f>
        <v>47.440957747361338</v>
      </c>
      <c r="AK103" s="127">
        <f>locallinterp(MIN(AI103,CAP_CB*12),'BBG rates'!$AA$25:$AA$40,'BBG rates'!$AC$25:$AC$40)</f>
        <v>8.9166666666666661</v>
      </c>
      <c r="AL103" s="144">
        <f t="shared" si="30"/>
        <v>15.465796150384762</v>
      </c>
      <c r="AM103" s="142">
        <f>(SUMPRODUCT(AL103:AL$381,G103:G$381)+SUMPRODUCT(AL103:AL$381,H103:H$381))/12</f>
        <v>3519721.2456566002</v>
      </c>
    </row>
    <row r="104" spans="1:39" x14ac:dyDescent="0.2">
      <c r="A104" s="7">
        <v>83</v>
      </c>
      <c r="B104" s="7">
        <v>41.5</v>
      </c>
      <c r="C104" s="7">
        <v>20.75</v>
      </c>
      <c r="D104" s="12">
        <f t="shared" si="22"/>
        <v>6.916666666666667</v>
      </c>
      <c r="E104" s="29">
        <f t="shared" si="38"/>
        <v>2415737.9340001764</v>
      </c>
      <c r="F104" s="2">
        <f t="shared" si="23"/>
        <v>1704.2911992209697</v>
      </c>
      <c r="G104" s="2">
        <f t="shared" si="31"/>
        <v>64656.306403608876</v>
      </c>
      <c r="H104" s="2">
        <f t="shared" si="32"/>
        <v>7934.4727770845084</v>
      </c>
      <c r="I104" s="2">
        <f t="shared" si="21"/>
        <v>74295.070379914352</v>
      </c>
      <c r="J104" s="2">
        <f t="shared" si="39"/>
        <v>513874.2367944076</v>
      </c>
      <c r="K104" s="2">
        <f t="shared" si="24"/>
        <v>70190.726290145685</v>
      </c>
      <c r="L104" s="2">
        <f t="shared" si="24"/>
        <v>485485.8568401743</v>
      </c>
      <c r="M104" s="2"/>
      <c r="N104" s="28">
        <f t="shared" si="40"/>
        <v>3171393.0811412334</v>
      </c>
      <c r="O104" s="2">
        <f t="shared" si="33"/>
        <v>2230.0775064919917</v>
      </c>
      <c r="P104" s="2">
        <f t="shared" si="34"/>
        <v>84603.250095670723</v>
      </c>
      <c r="R104">
        <f t="shared" si="35"/>
        <v>83</v>
      </c>
      <c r="S104" s="89">
        <f t="shared" si="25"/>
        <v>0</v>
      </c>
      <c r="T104" s="89">
        <f>IF(AND(S104=0,S103&gt;0),SUM($G104:$H$381),S104)</f>
        <v>0</v>
      </c>
      <c r="U104" s="82">
        <f>SUM(T104:T$381)</f>
        <v>0</v>
      </c>
      <c r="V104" s="68">
        <f>localspline(R104,'BBG rates'!$G$10:$G$27,'BBG rates'!$K$10:$K$27)</f>
        <v>1.0269251303853537</v>
      </c>
      <c r="W104" s="68">
        <f>locallinterp(R104,'BBG rates'!$G$10:$G$27,'BBG rates'!$J$10:$J$27)</f>
        <v>-0.37674999999999997</v>
      </c>
      <c r="X104" s="56">
        <f t="shared" si="36"/>
        <v>-0.37740213113512944</v>
      </c>
      <c r="Y104" s="66">
        <f t="shared" si="26"/>
        <v>0</v>
      </c>
      <c r="Z104" s="72">
        <f t="shared" si="27"/>
        <v>0</v>
      </c>
      <c r="AA104" s="79">
        <f t="shared" si="28"/>
        <v>0</v>
      </c>
      <c r="AB104" s="81">
        <f t="shared" si="37"/>
        <v>0</v>
      </c>
      <c r="AD104" s="95">
        <f>locallinterp(R104,'BBG rates'!$N$10:$N$369,'BBG rates'!$P$10:$P$369)</f>
        <v>7.0330396948089495</v>
      </c>
      <c r="AI104" s="185">
        <f t="shared" si="29"/>
        <v>83</v>
      </c>
      <c r="AJ104" s="127">
        <f>locallinterp(MIN(AI104,CAP_Senior*12),'BBG rates'!$X$24:$X$65,'BBG rates'!$Y$24:$Y$65)</f>
        <v>47.685543492687259</v>
      </c>
      <c r="AK104" s="127">
        <f>locallinterp(MIN(AI104,CAP_CB*12),'BBG rates'!$AA$25:$AA$40,'BBG rates'!$AC$25:$AC$40)</f>
        <v>8.9583333333333339</v>
      </c>
      <c r="AL104" s="144">
        <f t="shared" si="30"/>
        <v>15.541959060423501</v>
      </c>
      <c r="AM104" s="142">
        <f>(SUMPRODUCT(AL104:AL$381,G104:G$381)+SUMPRODUCT(AL104:AL$381,H104:H$381))/12</f>
        <v>3425641.3034537188</v>
      </c>
    </row>
    <row r="105" spans="1:39" x14ac:dyDescent="0.2">
      <c r="A105" s="7">
        <v>84</v>
      </c>
      <c r="B105" s="7">
        <v>42</v>
      </c>
      <c r="C105" s="7">
        <v>21</v>
      </c>
      <c r="D105" s="12">
        <f t="shared" si="22"/>
        <v>7</v>
      </c>
      <c r="E105" s="29">
        <f t="shared" si="38"/>
        <v>2343551.7785817515</v>
      </c>
      <c r="F105" s="2">
        <f t="shared" si="23"/>
        <v>1654.5727575026724</v>
      </c>
      <c r="G105" s="2">
        <f t="shared" si="31"/>
        <v>64488.777516984293</v>
      </c>
      <c r="H105" s="2">
        <f t="shared" si="32"/>
        <v>7697.3779014406664</v>
      </c>
      <c r="I105" s="2">
        <f t="shared" si="21"/>
        <v>73840.728175927623</v>
      </c>
      <c r="J105" s="2">
        <f t="shared" si="39"/>
        <v>516885.09723149333</v>
      </c>
      <c r="K105" s="2">
        <f t="shared" si="24"/>
        <v>69713.73577435239</v>
      </c>
      <c r="L105" s="2">
        <f t="shared" si="24"/>
        <v>487996.15042046667</v>
      </c>
      <c r="M105" s="2"/>
      <c r="N105" s="28">
        <f t="shared" si="40"/>
        <v>3086731.88509421</v>
      </c>
      <c r="O105" s="2">
        <f t="shared" si="33"/>
        <v>2172.1315551392772</v>
      </c>
      <c r="P105" s="2">
        <f t="shared" si="34"/>
        <v>84661.196047023463</v>
      </c>
      <c r="R105">
        <f t="shared" si="35"/>
        <v>84</v>
      </c>
      <c r="S105" s="89">
        <f t="shared" si="25"/>
        <v>0</v>
      </c>
      <c r="T105" s="89">
        <f>IF(AND(S105=0,S104&gt;0),SUM($G105:$H$381),S105)</f>
        <v>0</v>
      </c>
      <c r="U105" s="82">
        <f>SUM(T105:T$381)</f>
        <v>0</v>
      </c>
      <c r="V105" s="68">
        <f>localspline(R105,'BBG rates'!$G$10:$G$27,'BBG rates'!$K$10:$K$27)</f>
        <v>1.0269678831100464</v>
      </c>
      <c r="W105" s="68">
        <f>locallinterp(R105,'BBG rates'!$G$10:$G$27,'BBG rates'!$J$10:$J$27)</f>
        <v>-0.373</v>
      </c>
      <c r="X105" s="56">
        <f t="shared" si="36"/>
        <v>-0.37363919834243475</v>
      </c>
      <c r="Y105" s="66">
        <f t="shared" si="26"/>
        <v>0</v>
      </c>
      <c r="Z105" s="72">
        <f t="shared" si="27"/>
        <v>0</v>
      </c>
      <c r="AA105" s="79">
        <f t="shared" si="28"/>
        <v>0</v>
      </c>
      <c r="AB105" s="81">
        <f t="shared" si="37"/>
        <v>0</v>
      </c>
      <c r="AD105" s="95">
        <f>locallinterp(R105,'BBG rates'!$N$10:$N$369,'BBG rates'!$P$10:$P$369)</f>
        <v>7.118620351734787</v>
      </c>
      <c r="AI105" s="185">
        <f t="shared" si="29"/>
        <v>84</v>
      </c>
      <c r="AJ105" s="127">
        <f>locallinterp(MIN(AI105,CAP_Senior*12),'BBG rates'!$X$24:$X$65,'BBG rates'!$Y$24:$Y$65)</f>
        <v>47.930129238013173</v>
      </c>
      <c r="AK105" s="127">
        <f>locallinterp(MIN(AI105,CAP_CB*12),'BBG rates'!$AA$25:$AA$40,'BBG rates'!$AC$25:$AC$40)</f>
        <v>9</v>
      </c>
      <c r="AL105" s="144">
        <f t="shared" si="30"/>
        <v>15.618121970462241</v>
      </c>
      <c r="AM105" s="142">
        <f>(SUMPRODUCT(AL105:AL$381,G105:G$381)+SUMPRODUCT(AL105:AL$381,H105:H$381))/12</f>
        <v>3331624.3936045039</v>
      </c>
    </row>
    <row r="106" spans="1:39" x14ac:dyDescent="0.2">
      <c r="A106" s="7">
        <v>85</v>
      </c>
      <c r="B106" s="7">
        <v>42.5</v>
      </c>
      <c r="C106" s="7">
        <v>21.25</v>
      </c>
      <c r="D106" s="12">
        <f t="shared" si="22"/>
        <v>7.083333333333333</v>
      </c>
      <c r="E106" s="29">
        <f t="shared" si="38"/>
        <v>2271768.4896350107</v>
      </c>
      <c r="F106" s="2">
        <f t="shared" si="23"/>
        <v>1605.1314482682699</v>
      </c>
      <c r="G106" s="2">
        <f t="shared" si="31"/>
        <v>64321.6827090972</v>
      </c>
      <c r="H106" s="2">
        <f t="shared" si="32"/>
        <v>7461.6062376433538</v>
      </c>
      <c r="I106" s="2">
        <f t="shared" si="21"/>
        <v>73388.420395008827</v>
      </c>
      <c r="J106" s="2">
        <f t="shared" si="39"/>
        <v>519834.64446464583</v>
      </c>
      <c r="K106" s="2">
        <f t="shared" si="24"/>
        <v>69239.284728000042</v>
      </c>
      <c r="L106" s="2">
        <f t="shared" si="24"/>
        <v>490444.93349000026</v>
      </c>
      <c r="M106" s="2"/>
      <c r="N106" s="28">
        <f t="shared" si="40"/>
        <v>3002012.7034078399</v>
      </c>
      <c r="O106" s="2">
        <f t="shared" si="33"/>
        <v>2114.1459157926097</v>
      </c>
      <c r="P106" s="2">
        <f t="shared" si="34"/>
        <v>84719.181686370124</v>
      </c>
      <c r="R106">
        <f t="shared" si="35"/>
        <v>85</v>
      </c>
      <c r="S106" s="89">
        <f t="shared" si="25"/>
        <v>0</v>
      </c>
      <c r="T106" s="89">
        <f>IF(AND(S106=0,S105&gt;0),SUM($G106:$H$381),S106)</f>
        <v>0</v>
      </c>
      <c r="U106" s="82">
        <f>SUM(T106:T$381)</f>
        <v>0</v>
      </c>
      <c r="V106" s="68">
        <f>localspline(R106,'BBG rates'!$G$10:$G$27,'BBG rates'!$K$10:$K$27)</f>
        <v>1.0270015419268168</v>
      </c>
      <c r="W106" s="68">
        <f>locallinterp(R106,'BBG rates'!$G$10:$G$27,'BBG rates'!$J$10:$J$27)</f>
        <v>-0.36891666666666667</v>
      </c>
      <c r="X106" s="56">
        <f t="shared" si="36"/>
        <v>-0.36954193029132831</v>
      </c>
      <c r="Y106" s="66">
        <f t="shared" si="26"/>
        <v>0</v>
      </c>
      <c r="Z106" s="72">
        <f t="shared" si="27"/>
        <v>0</v>
      </c>
      <c r="AA106" s="79">
        <f t="shared" si="28"/>
        <v>0</v>
      </c>
      <c r="AB106" s="81">
        <f t="shared" si="37"/>
        <v>0</v>
      </c>
      <c r="AD106" s="95">
        <f>locallinterp(R106,'BBG rates'!$N$10:$N$369,'BBG rates'!$P$10:$P$369)</f>
        <v>7.2042038135620219</v>
      </c>
      <c r="AI106" s="185">
        <f t="shared" si="29"/>
        <v>85</v>
      </c>
      <c r="AJ106" s="127">
        <f>locallinterp(MIN(AI106,CAP_Senior*12),'BBG rates'!$X$24:$X$65,'BBG rates'!$Y$24:$Y$65)</f>
        <v>48.141999047644084</v>
      </c>
      <c r="AK106" s="127">
        <f>locallinterp(MIN(AI106,CAP_CB*12),'BBG rates'!$AA$25:$AA$40,'BBG rates'!$AC$25:$AC$40)</f>
        <v>9.0166666666666657</v>
      </c>
      <c r="AL106" s="144">
        <f t="shared" si="30"/>
        <v>15.667973171432827</v>
      </c>
      <c r="AM106" s="142">
        <f>(SUMPRODUCT(AL106:AL$381,G106:G$381)+SUMPRODUCT(AL106:AL$381,H106:H$381))/12</f>
        <v>3237673.378612529</v>
      </c>
    </row>
    <row r="107" spans="1:39" x14ac:dyDescent="0.2">
      <c r="A107" s="7">
        <v>86</v>
      </c>
      <c r="B107" s="7">
        <v>43</v>
      </c>
      <c r="C107" s="7">
        <v>21.5</v>
      </c>
      <c r="D107" s="12">
        <f t="shared" si="22"/>
        <v>7.166666666666667</v>
      </c>
      <c r="E107" s="29">
        <f t="shared" si="38"/>
        <v>2200386.3167433282</v>
      </c>
      <c r="F107" s="2">
        <f t="shared" si="23"/>
        <v>1555.9660679248193</v>
      </c>
      <c r="G107" s="2">
        <f t="shared" si="31"/>
        <v>64155.020855220035</v>
      </c>
      <c r="H107" s="2">
        <f t="shared" si="32"/>
        <v>7227.1520364625421</v>
      </c>
      <c r="I107" s="2">
        <f t="shared" si="21"/>
        <v>72938.1389596074</v>
      </c>
      <c r="J107" s="2">
        <f t="shared" si="39"/>
        <v>522723.32921051973</v>
      </c>
      <c r="K107" s="2">
        <f t="shared" si="24"/>
        <v>68767.360968903202</v>
      </c>
      <c r="L107" s="2">
        <f t="shared" si="24"/>
        <v>492832.75361047295</v>
      </c>
      <c r="M107" s="2"/>
      <c r="N107" s="28">
        <f t="shared" si="40"/>
        <v>2917235.4963669465</v>
      </c>
      <c r="O107" s="2">
        <f t="shared" si="33"/>
        <v>2056.120561269126</v>
      </c>
      <c r="P107" s="2">
        <f t="shared" si="34"/>
        <v>84777.207040893598</v>
      </c>
      <c r="R107">
        <f t="shared" si="35"/>
        <v>86</v>
      </c>
      <c r="S107" s="89">
        <f t="shared" si="25"/>
        <v>0</v>
      </c>
      <c r="T107" s="89">
        <f>IF(AND(S107=0,S106&gt;0),SUM($G107:$H$381),S107)</f>
        <v>0</v>
      </c>
      <c r="U107" s="82">
        <f>SUM(T107:T$381)</f>
        <v>0</v>
      </c>
      <c r="V107" s="68">
        <f>localspline(R107,'BBG rates'!$G$10:$G$27,'BBG rates'!$K$10:$K$27)</f>
        <v>1.027026140195449</v>
      </c>
      <c r="W107" s="68">
        <f>locallinterp(R107,'BBG rates'!$G$10:$G$27,'BBG rates'!$J$10:$J$27)</f>
        <v>-0.36483333333333334</v>
      </c>
      <c r="X107" s="56">
        <f t="shared" si="36"/>
        <v>-0.36544481616829216</v>
      </c>
      <c r="Y107" s="66">
        <f t="shared" si="26"/>
        <v>0</v>
      </c>
      <c r="Z107" s="72">
        <f t="shared" si="27"/>
        <v>0</v>
      </c>
      <c r="AA107" s="79">
        <f t="shared" si="28"/>
        <v>0</v>
      </c>
      <c r="AB107" s="81">
        <f t="shared" si="37"/>
        <v>0</v>
      </c>
      <c r="AD107" s="95">
        <f>locallinterp(R107,'BBG rates'!$N$10:$N$369,'BBG rates'!$P$10:$P$369)</f>
        <v>7.2897893252449757</v>
      </c>
      <c r="AI107" s="185">
        <f t="shared" si="29"/>
        <v>86</v>
      </c>
      <c r="AJ107" s="127">
        <f>locallinterp(MIN(AI107,CAP_Senior*12),'BBG rates'!$X$24:$X$65,'BBG rates'!$Y$24:$Y$65)</f>
        <v>48.353868857274989</v>
      </c>
      <c r="AK107" s="127">
        <f>locallinterp(MIN(AI107,CAP_CB*12),'BBG rates'!$AA$25:$AA$40,'BBG rates'!$AC$25:$AC$40)</f>
        <v>9.0333333333333332</v>
      </c>
      <c r="AL107" s="144">
        <f t="shared" si="30"/>
        <v>15.717824372403417</v>
      </c>
      <c r="AM107" s="142">
        <f>(SUMPRODUCT(AL107:AL$381,G107:G$381)+SUMPRODUCT(AL107:AL$381,H107:H$381))/12</f>
        <v>3143948.4914979674</v>
      </c>
    </row>
    <row r="108" spans="1:39" x14ac:dyDescent="0.2">
      <c r="A108" s="7">
        <v>87</v>
      </c>
      <c r="B108" s="7">
        <v>43.5</v>
      </c>
      <c r="C108" s="7">
        <v>21.75</v>
      </c>
      <c r="D108" s="12">
        <f t="shared" si="22"/>
        <v>7.25</v>
      </c>
      <c r="E108" s="29">
        <f t="shared" si="38"/>
        <v>2129403.5163386264</v>
      </c>
      <c r="F108" s="2">
        <f t="shared" si="23"/>
        <v>1507.0754175874492</v>
      </c>
      <c r="G108" s="2">
        <f t="shared" si="31"/>
        <v>63988.790833539577</v>
      </c>
      <c r="H108" s="2">
        <f t="shared" si="32"/>
        <v>6994.0095711622107</v>
      </c>
      <c r="I108" s="2">
        <f t="shared" si="21"/>
        <v>72489.875822289236</v>
      </c>
      <c r="J108" s="2">
        <f t="shared" si="39"/>
        <v>525551.59971159697</v>
      </c>
      <c r="K108" s="2">
        <f t="shared" si="24"/>
        <v>68297.952370061947</v>
      </c>
      <c r="L108" s="2">
        <f t="shared" si="24"/>
        <v>495160.15468294913</v>
      </c>
      <c r="M108" s="2"/>
      <c r="N108" s="28">
        <f t="shared" si="40"/>
        <v>2832400.2242291509</v>
      </c>
      <c r="O108" s="2">
        <f t="shared" si="33"/>
        <v>1998.0554643673463</v>
      </c>
      <c r="P108" s="2">
        <f t="shared" si="34"/>
        <v>84835.2721377954</v>
      </c>
      <c r="R108">
        <f t="shared" si="35"/>
        <v>87</v>
      </c>
      <c r="S108" s="89">
        <f t="shared" si="25"/>
        <v>0</v>
      </c>
      <c r="T108" s="89">
        <f>IF(AND(S108=0,S107&gt;0),SUM($G108:$H$381),S108)</f>
        <v>0</v>
      </c>
      <c r="U108" s="82">
        <f>SUM(T108:T$381)</f>
        <v>0</v>
      </c>
      <c r="V108" s="68">
        <f>localspline(R108,'BBG rates'!$G$10:$G$27,'BBG rates'!$K$10:$K$27)</f>
        <v>1.0270419326415663</v>
      </c>
      <c r="W108" s="68">
        <f>locallinterp(R108,'BBG rates'!$G$10:$G$27,'BBG rates'!$J$10:$J$27)</f>
        <v>-0.36075000000000002</v>
      </c>
      <c r="X108" s="56">
        <f t="shared" si="36"/>
        <v>-0.36134785596120267</v>
      </c>
      <c r="Y108" s="66">
        <f t="shared" si="26"/>
        <v>0</v>
      </c>
      <c r="Z108" s="72">
        <f t="shared" si="27"/>
        <v>0</v>
      </c>
      <c r="AA108" s="79">
        <f t="shared" si="28"/>
        <v>0</v>
      </c>
      <c r="AB108" s="81">
        <f t="shared" si="37"/>
        <v>0</v>
      </c>
      <c r="AD108" s="95">
        <f>locallinterp(R108,'BBG rates'!$N$10:$N$369,'BBG rates'!$P$10:$P$369)</f>
        <v>7.3753761529651065</v>
      </c>
      <c r="AI108" s="185">
        <f t="shared" si="29"/>
        <v>87</v>
      </c>
      <c r="AJ108" s="127">
        <f>locallinterp(MIN(AI108,CAP_Senior*12),'BBG rates'!$X$24:$X$65,'BBG rates'!$Y$24:$Y$65)</f>
        <v>48.565738666905901</v>
      </c>
      <c r="AK108" s="127">
        <f>locallinterp(MIN(AI108,CAP_CB*12),'BBG rates'!$AA$25:$AA$40,'BBG rates'!$AC$25:$AC$40)</f>
        <v>9.0500000000000007</v>
      </c>
      <c r="AL108" s="144">
        <f t="shared" si="30"/>
        <v>15.767675573374003</v>
      </c>
      <c r="AM108" s="142">
        <f>(SUMPRODUCT(AL108:AL$381,G108:G$381)+SUMPRODUCT(AL108:AL$381,H108:H$381))/12</f>
        <v>3050450.786761967</v>
      </c>
    </row>
    <row r="109" spans="1:39" x14ac:dyDescent="0.2">
      <c r="A109" s="7">
        <v>88</v>
      </c>
      <c r="B109" s="7">
        <v>44</v>
      </c>
      <c r="C109" s="7">
        <v>22</v>
      </c>
      <c r="D109" s="12">
        <f t="shared" si="22"/>
        <v>7.333333333333333</v>
      </c>
      <c r="E109" s="29">
        <f t="shared" si="38"/>
        <v>2058818.3516760599</v>
      </c>
      <c r="F109" s="2">
        <f t="shared" si="23"/>
        <v>1458.4583030619542</v>
      </c>
      <c r="G109" s="2">
        <f t="shared" si="31"/>
        <v>63822.991525149155</v>
      </c>
      <c r="H109" s="2">
        <f t="shared" si="32"/>
        <v>6762.1731374171923</v>
      </c>
      <c r="I109" s="2">
        <f t="shared" si="21"/>
        <v>72043.622965628296</v>
      </c>
      <c r="J109" s="2">
        <f t="shared" si="39"/>
        <v>528319.90174794081</v>
      </c>
      <c r="K109" s="2">
        <f t="shared" si="24"/>
        <v>67831.04685942037</v>
      </c>
      <c r="L109" s="2">
        <f t="shared" si="24"/>
        <v>497427.67696908274</v>
      </c>
      <c r="M109" s="2"/>
      <c r="N109" s="28">
        <f>IF($A109&lt;=$I$8,N108-P109,0)</f>
        <v>2747506.8472248553</v>
      </c>
      <c r="O109" s="2">
        <f t="shared" si="33"/>
        <v>1939.9505978671575</v>
      </c>
      <c r="P109" s="2">
        <f t="shared" si="34"/>
        <v>84893.377004295573</v>
      </c>
      <c r="R109">
        <f t="shared" si="35"/>
        <v>88</v>
      </c>
      <c r="S109" s="89">
        <f t="shared" si="25"/>
        <v>0</v>
      </c>
      <c r="T109" s="89">
        <f>IF(AND(S109=0,S108&gt;0),SUM($G109:$H$381),S109)</f>
        <v>0</v>
      </c>
      <c r="U109" s="82">
        <f>SUM(T109:T$381)</f>
        <v>0</v>
      </c>
      <c r="V109" s="68">
        <f>localspline(R109,'BBG rates'!$G$10:$G$27,'BBG rates'!$K$10:$K$27)</f>
        <v>1.0270490548348716</v>
      </c>
      <c r="W109" s="68">
        <f>locallinterp(R109,'BBG rates'!$G$10:$G$27,'BBG rates'!$J$10:$J$27)</f>
        <v>-0.35666666666666669</v>
      </c>
      <c r="X109" s="56">
        <f t="shared" si="36"/>
        <v>-0.35725104965780297</v>
      </c>
      <c r="Y109" s="66">
        <f t="shared" si="26"/>
        <v>0</v>
      </c>
      <c r="Z109" s="72">
        <f t="shared" si="27"/>
        <v>0</v>
      </c>
      <c r="AA109" s="79">
        <f t="shared" si="28"/>
        <v>0</v>
      </c>
      <c r="AB109" s="81">
        <f t="shared" si="37"/>
        <v>0</v>
      </c>
      <c r="AD109" s="95">
        <f>locallinterp(R109,'BBG rates'!$N$10:$N$369,'BBG rates'!$P$10:$P$369)</f>
        <v>7.4609635742013456</v>
      </c>
      <c r="AI109" s="185">
        <f t="shared" si="29"/>
        <v>88</v>
      </c>
      <c r="AJ109" s="127">
        <f>locallinterp(MIN(AI109,CAP_Senior*12),'BBG rates'!$X$24:$X$65,'BBG rates'!$Y$24:$Y$65)</f>
        <v>48.777608476536805</v>
      </c>
      <c r="AK109" s="127">
        <f>locallinterp(MIN(AI109,CAP_CB*12),'BBG rates'!$AA$25:$AA$40,'BBG rates'!$AC$25:$AC$40)</f>
        <v>9.0666666666666664</v>
      </c>
      <c r="AL109" s="144">
        <f t="shared" si="30"/>
        <v>15.817526774344589</v>
      </c>
      <c r="AM109" s="142">
        <f>(SUMPRODUCT(AL109:AL$381,G109:G$381)+SUMPRODUCT(AL109:AL$381,H109:H$381))/12</f>
        <v>2957181.3060893919</v>
      </c>
    </row>
    <row r="110" spans="1:39" x14ac:dyDescent="0.2">
      <c r="A110" s="7">
        <v>89</v>
      </c>
      <c r="B110" s="7">
        <v>44.5</v>
      </c>
      <c r="C110" s="7">
        <v>22.25</v>
      </c>
      <c r="D110" s="12">
        <f t="shared" si="22"/>
        <v>7.416666666666667</v>
      </c>
      <c r="E110" s="29">
        <f t="shared" si="38"/>
        <v>1988629.0928087882</v>
      </c>
      <c r="F110" s="2">
        <f t="shared" si="23"/>
        <v>1410.1135348274563</v>
      </c>
      <c r="G110" s="2">
        <f t="shared" si="31"/>
        <v>63657.621814041428</v>
      </c>
      <c r="H110" s="2">
        <f t="shared" si="32"/>
        <v>6531.6370532303117</v>
      </c>
      <c r="I110" s="2">
        <f t="shared" si="21"/>
        <v>71599.372402099194</v>
      </c>
      <c r="J110" s="2">
        <f t="shared" si="39"/>
        <v>531028.67864890234</v>
      </c>
      <c r="K110" s="2">
        <f t="shared" si="24"/>
        <v>67366.632419626694</v>
      </c>
      <c r="L110" s="2">
        <f t="shared" si="24"/>
        <v>499635.85711223132</v>
      </c>
      <c r="M110" s="2"/>
      <c r="N110" s="28">
        <f t="shared" si="40"/>
        <v>2662555.3255572226</v>
      </c>
      <c r="O110" s="2">
        <f t="shared" si="33"/>
        <v>1881.8059345298052</v>
      </c>
      <c r="P110" s="2">
        <f t="shared" si="34"/>
        <v>84951.521667632944</v>
      </c>
      <c r="R110">
        <f t="shared" si="35"/>
        <v>89</v>
      </c>
      <c r="S110" s="89">
        <f t="shared" si="25"/>
        <v>0</v>
      </c>
      <c r="T110" s="89">
        <f>IF(AND(S110=0,S109&gt;0),SUM($G110:$H$381),S110)</f>
        <v>0</v>
      </c>
      <c r="U110" s="82">
        <f>SUM(T110:T$381)</f>
        <v>0</v>
      </c>
      <c r="V110" s="68">
        <f>localspline(R110,'BBG rates'!$G$10:$G$27,'BBG rates'!$K$10:$K$27)</f>
        <v>1.0270474635115292</v>
      </c>
      <c r="W110" s="68">
        <f>locallinterp(R110,'BBG rates'!$G$10:$G$27,'BBG rates'!$J$10:$J$27)</f>
        <v>-0.35258333333333336</v>
      </c>
      <c r="X110" s="56">
        <f t="shared" si="36"/>
        <v>-0.35315439724623587</v>
      </c>
      <c r="Y110" s="66">
        <f t="shared" si="26"/>
        <v>0</v>
      </c>
      <c r="Z110" s="72">
        <f t="shared" si="27"/>
        <v>0</v>
      </c>
      <c r="AA110" s="79">
        <f t="shared" si="28"/>
        <v>0</v>
      </c>
      <c r="AB110" s="81">
        <f t="shared" si="37"/>
        <v>0</v>
      </c>
      <c r="AD110" s="95">
        <f>locallinterp(R110,'BBG rates'!$N$10:$N$369,'BBG rates'!$P$10:$P$369)</f>
        <v>7.5465508628273064</v>
      </c>
      <c r="AI110" s="185">
        <f t="shared" si="29"/>
        <v>89</v>
      </c>
      <c r="AJ110" s="127">
        <f>locallinterp(MIN(AI110,CAP_Senior*12),'BBG rates'!$X$24:$X$65,'BBG rates'!$Y$24:$Y$65)</f>
        <v>48.989478286167717</v>
      </c>
      <c r="AK110" s="127">
        <f>locallinterp(MIN(AI110,CAP_CB*12),'BBG rates'!$AA$25:$AA$40,'BBG rates'!$AC$25:$AC$40)</f>
        <v>9.0833333333333321</v>
      </c>
      <c r="AL110" s="144">
        <f t="shared" si="30"/>
        <v>15.867377975315179</v>
      </c>
      <c r="AM110" s="142">
        <f>(SUMPRODUCT(AL110:AL$381,G110:G$381)+SUMPRODUCT(AL110:AL$381,H110:H$381))/12</f>
        <v>2864141.0784292533</v>
      </c>
    </row>
    <row r="111" spans="1:39" x14ac:dyDescent="0.2">
      <c r="A111" s="7">
        <v>90</v>
      </c>
      <c r="B111" s="7">
        <v>45</v>
      </c>
      <c r="C111" s="7">
        <v>22.5</v>
      </c>
      <c r="D111" s="12">
        <f t="shared" si="22"/>
        <v>7.5</v>
      </c>
      <c r="E111" s="29">
        <f t="shared" si="38"/>
        <v>1918834.0165628379</v>
      </c>
      <c r="F111" s="2">
        <f t="shared" si="23"/>
        <v>1362.039928019127</v>
      </c>
      <c r="G111" s="2">
        <f t="shared" si="31"/>
        <v>63492.680587100578</v>
      </c>
      <c r="H111" s="2">
        <f t="shared" si="32"/>
        <v>6302.3956588498277</v>
      </c>
      <c r="I111" s="2">
        <f t="shared" si="21"/>
        <v>71157.116173969538</v>
      </c>
      <c r="J111" s="2">
        <f t="shared" si="39"/>
        <v>533678.37130477151</v>
      </c>
      <c r="K111" s="2">
        <f t="shared" si="24"/>
        <v>66904.697087793858</v>
      </c>
      <c r="L111" s="2">
        <f t="shared" si="24"/>
        <v>501785.22815845395</v>
      </c>
      <c r="M111" s="2"/>
      <c r="N111" s="28">
        <f t="shared" si="40"/>
        <v>2577545.6194021576</v>
      </c>
      <c r="O111" s="2">
        <f t="shared" si="33"/>
        <v>1823.621447097878</v>
      </c>
      <c r="P111" s="2">
        <f t="shared" si="34"/>
        <v>85009.70615506488</v>
      </c>
      <c r="R111">
        <f t="shared" si="35"/>
        <v>90</v>
      </c>
      <c r="S111" s="89">
        <f t="shared" si="25"/>
        <v>0</v>
      </c>
      <c r="T111" s="89">
        <f>IF(AND(S111=0,S110&gt;0),SUM($G111:$H$381),S111)</f>
        <v>0</v>
      </c>
      <c r="U111" s="82">
        <f>SUM(T111:T$381)</f>
        <v>0</v>
      </c>
      <c r="V111" s="68">
        <f>localspline(R111,'BBG rates'!$G$10:$G$27,'BBG rates'!$K$10:$K$27)</f>
        <v>1.0270374730312142</v>
      </c>
      <c r="W111" s="68">
        <f>locallinterp(R111,'BBG rates'!$G$10:$G$27,'BBG rates'!$J$10:$J$27)</f>
        <v>-0.34850000000000003</v>
      </c>
      <c r="X111" s="56">
        <f t="shared" si="36"/>
        <v>-0.34905789871437776</v>
      </c>
      <c r="Y111" s="66">
        <f t="shared" si="26"/>
        <v>0</v>
      </c>
      <c r="Z111" s="72">
        <f t="shared" si="27"/>
        <v>0</v>
      </c>
      <c r="AA111" s="79">
        <f t="shared" si="28"/>
        <v>0</v>
      </c>
      <c r="AB111" s="81">
        <f t="shared" si="37"/>
        <v>0</v>
      </c>
      <c r="AD111" s="95">
        <f>locallinterp(R111,'BBG rates'!$N$10:$N$369,'BBG rates'!$P$10:$P$369)</f>
        <v>7.6321373189132409</v>
      </c>
      <c r="AI111" s="185">
        <f t="shared" si="29"/>
        <v>90</v>
      </c>
      <c r="AJ111" s="127">
        <f>locallinterp(MIN(AI111,CAP_Senior*12),'BBG rates'!$X$24:$X$65,'BBG rates'!$Y$24:$Y$65)</f>
        <v>49.201348095798622</v>
      </c>
      <c r="AK111" s="127">
        <f>locallinterp(MIN(AI111,CAP_CB*12),'BBG rates'!$AA$25:$AA$40,'BBG rates'!$AC$25:$AC$40)</f>
        <v>9.1</v>
      </c>
      <c r="AL111" s="144">
        <f t="shared" si="30"/>
        <v>15.917229176285765</v>
      </c>
      <c r="AM111" s="142">
        <f>(SUMPRODUCT(AL111:AL$381,G111:G$381)+SUMPRODUCT(AL111:AL$381,H111:H$381))/12</f>
        <v>2771331.1200747327</v>
      </c>
    </row>
    <row r="112" spans="1:39" x14ac:dyDescent="0.2">
      <c r="A112" s="7">
        <v>91</v>
      </c>
      <c r="B112" s="7">
        <v>45.5</v>
      </c>
      <c r="C112" s="7">
        <v>22.75</v>
      </c>
      <c r="D112" s="12">
        <f t="shared" si="22"/>
        <v>7.583333333333333</v>
      </c>
      <c r="E112" s="29">
        <f t="shared" si="38"/>
        <v>1849431.4065120558</v>
      </c>
      <c r="F112" s="2">
        <f t="shared" si="23"/>
        <v>1314.2363024109682</v>
      </c>
      <c r="G112" s="2">
        <f t="shared" si="31"/>
        <v>63328.166734094986</v>
      </c>
      <c r="H112" s="2">
        <f t="shared" si="32"/>
        <v>6074.4433166871604</v>
      </c>
      <c r="I112" s="2">
        <f t="shared" si="21"/>
        <v>70716.846353193105</v>
      </c>
      <c r="J112" s="2">
        <f t="shared" si="39"/>
        <v>536269.41817838105</v>
      </c>
      <c r="K112" s="2">
        <f t="shared" si="24"/>
        <v>66445.228955261511</v>
      </c>
      <c r="L112" s="2">
        <f t="shared" si="24"/>
        <v>503876.31957739976</v>
      </c>
      <c r="M112" s="2"/>
      <c r="N112" s="28">
        <f t="shared" si="40"/>
        <v>2492477.6889082901</v>
      </c>
      <c r="O112" s="2">
        <f t="shared" si="33"/>
        <v>1765.3971082952951</v>
      </c>
      <c r="P112" s="2">
        <f t="shared" si="34"/>
        <v>85067.930493867432</v>
      </c>
      <c r="R112">
        <f t="shared" si="35"/>
        <v>91</v>
      </c>
      <c r="S112" s="89">
        <f t="shared" si="25"/>
        <v>0</v>
      </c>
      <c r="T112" s="89">
        <f>IF(AND(S112=0,S111&gt;0),SUM($G112:$H$381),S112)</f>
        <v>0</v>
      </c>
      <c r="U112" s="82">
        <f>SUM(T112:T$381)</f>
        <v>0</v>
      </c>
      <c r="V112" s="68">
        <f>localspline(R112,'BBG rates'!$G$10:$G$27,'BBG rates'!$K$10:$K$27)</f>
        <v>1.0270191295380109</v>
      </c>
      <c r="W112" s="68">
        <f>locallinterp(R112,'BBG rates'!$G$10:$G$27,'BBG rates'!$J$10:$J$27)</f>
        <v>-0.34441666666666665</v>
      </c>
      <c r="X112" s="56">
        <f t="shared" si="36"/>
        <v>-0.34496155404997175</v>
      </c>
      <c r="Y112" s="66">
        <f t="shared" si="26"/>
        <v>0</v>
      </c>
      <c r="Z112" s="72">
        <f t="shared" si="27"/>
        <v>0</v>
      </c>
      <c r="AA112" s="79">
        <f t="shared" si="28"/>
        <v>0</v>
      </c>
      <c r="AB112" s="81">
        <f t="shared" si="37"/>
        <v>0</v>
      </c>
      <c r="AD112" s="95">
        <f>locallinterp(R112,'BBG rates'!$N$10:$N$369,'BBG rates'!$P$10:$P$369)</f>
        <v>7.7177222463747421</v>
      </c>
      <c r="AI112" s="185">
        <f t="shared" si="29"/>
        <v>91</v>
      </c>
      <c r="AJ112" s="127">
        <f>locallinterp(MIN(AI112,CAP_Senior*12),'BBG rates'!$X$24:$X$65,'BBG rates'!$Y$24:$Y$65)</f>
        <v>49.413217905429534</v>
      </c>
      <c r="AK112" s="127">
        <f>locallinterp(MIN(AI112,CAP_CB*12),'BBG rates'!$AA$25:$AA$40,'BBG rates'!$AC$25:$AC$40)</f>
        <v>9.1166666666666671</v>
      </c>
      <c r="AL112" s="144">
        <f t="shared" si="30"/>
        <v>15.967080377256355</v>
      </c>
      <c r="AM112" s="142">
        <f>(SUMPRODUCT(AL112:AL$381,G112:G$381)+SUMPRODUCT(AL112:AL$381,H112:H$381))/12</f>
        <v>2678752.4347428051</v>
      </c>
    </row>
    <row r="113" spans="1:39" x14ac:dyDescent="0.2">
      <c r="A113" s="7">
        <v>92</v>
      </c>
      <c r="B113" s="7">
        <v>46</v>
      </c>
      <c r="C113" s="7">
        <v>23</v>
      </c>
      <c r="D113" s="12">
        <f t="shared" si="22"/>
        <v>7.666666666666667</v>
      </c>
      <c r="E113" s="29">
        <f t="shared" si="38"/>
        <v>1780419.5529531511</v>
      </c>
      <c r="F113" s="2">
        <f t="shared" si="23"/>
        <v>1266.7014823986594</v>
      </c>
      <c r="G113" s="2">
        <f t="shared" si="31"/>
        <v>63164.079147669756</v>
      </c>
      <c r="H113" s="2">
        <f t="shared" si="32"/>
        <v>5847.7744112349219</v>
      </c>
      <c r="I113" s="2">
        <f t="shared" si="21"/>
        <v>70278.555041303334</v>
      </c>
      <c r="J113" s="2">
        <f t="shared" si="39"/>
        <v>538802.25531665888</v>
      </c>
      <c r="K113" s="2">
        <f t="shared" si="24"/>
        <v>65988.216167358987</v>
      </c>
      <c r="L113" s="2">
        <f t="shared" si="24"/>
        <v>505909.65728308551</v>
      </c>
      <c r="M113" s="2"/>
      <c r="N113" s="28">
        <f t="shared" si="40"/>
        <v>2407351.4941969546</v>
      </c>
      <c r="O113" s="2">
        <f t="shared" si="33"/>
        <v>1707.1328908272949</v>
      </c>
      <c r="P113" s="2">
        <f t="shared" si="34"/>
        <v>85126.194711335454</v>
      </c>
      <c r="R113">
        <f t="shared" si="35"/>
        <v>92</v>
      </c>
      <c r="S113" s="89">
        <f t="shared" si="25"/>
        <v>0</v>
      </c>
      <c r="T113" s="89">
        <f>IF(AND(S113=0,S112&gt;0),SUM($G113:$H$381),S113)</f>
        <v>0</v>
      </c>
      <c r="U113" s="82">
        <f>SUM(T113:T$381)</f>
        <v>0</v>
      </c>
      <c r="V113" s="68">
        <f>localspline(R113,'BBG rates'!$G$10:$G$27,'BBG rates'!$K$10:$K$27)</f>
        <v>1.0269926579937489</v>
      </c>
      <c r="W113" s="68">
        <f>locallinterp(R113,'BBG rates'!$G$10:$G$27,'BBG rates'!$J$10:$J$27)</f>
        <v>-0.34033333333333332</v>
      </c>
      <c r="X113" s="56">
        <f t="shared" si="36"/>
        <v>-0.34086536324116068</v>
      </c>
      <c r="Y113" s="66">
        <f t="shared" si="26"/>
        <v>0</v>
      </c>
      <c r="Z113" s="72">
        <f t="shared" si="27"/>
        <v>0</v>
      </c>
      <c r="AA113" s="79">
        <f t="shared" si="28"/>
        <v>0</v>
      </c>
      <c r="AB113" s="81">
        <f t="shared" si="37"/>
        <v>0</v>
      </c>
      <c r="AD113" s="95">
        <f>locallinterp(R113,'BBG rates'!$N$10:$N$369,'BBG rates'!$P$10:$P$369)</f>
        <v>7.8033049678742215</v>
      </c>
      <c r="AI113" s="185">
        <f t="shared" si="29"/>
        <v>92</v>
      </c>
      <c r="AJ113" s="127">
        <f>locallinterp(MIN(AI113,CAP_Senior*12),'BBG rates'!$X$24:$X$65,'BBG rates'!$Y$24:$Y$65)</f>
        <v>49.625087715060445</v>
      </c>
      <c r="AK113" s="127">
        <f>locallinterp(MIN(AI113,CAP_CB*12),'BBG rates'!$AA$25:$AA$40,'BBG rates'!$AC$25:$AC$40)</f>
        <v>9.1333333333333329</v>
      </c>
      <c r="AL113" s="144">
        <f t="shared" si="30"/>
        <v>16.016931578226941</v>
      </c>
      <c r="AM113" s="142">
        <f>(SUMPRODUCT(AL113:AL$381,G113:G$381)+SUMPRODUCT(AL113:AL$381,H113:H$381))/12</f>
        <v>2586406.0136534534</v>
      </c>
    </row>
    <row r="114" spans="1:39" x14ac:dyDescent="0.2">
      <c r="A114" s="7">
        <v>93</v>
      </c>
      <c r="B114" s="7">
        <v>46.5</v>
      </c>
      <c r="C114" s="7">
        <v>23.25</v>
      </c>
      <c r="D114" s="12">
        <f t="shared" si="22"/>
        <v>7.75</v>
      </c>
      <c r="E114" s="29">
        <f t="shared" si="38"/>
        <v>1711796.7528808266</v>
      </c>
      <c r="F114" s="2">
        <f t="shared" si="23"/>
        <v>1219.4342969824622</v>
      </c>
      <c r="G114" s="2">
        <f t="shared" si="31"/>
        <v>63000.416723339156</v>
      </c>
      <c r="H114" s="2">
        <f t="shared" si="32"/>
        <v>5622.3833489852323</v>
      </c>
      <c r="I114" s="2">
        <f t="shared" si="21"/>
        <v>69842.234369306854</v>
      </c>
      <c r="J114" s="2">
        <f t="shared" si="39"/>
        <v>541277.31636212813</v>
      </c>
      <c r="K114" s="2">
        <f t="shared" si="24"/>
        <v>65533.646923168984</v>
      </c>
      <c r="L114" s="2">
        <f t="shared" si="24"/>
        <v>507885.76365455962</v>
      </c>
      <c r="M114" s="2"/>
      <c r="N114" s="28">
        <f t="shared" si="40"/>
        <v>2322166.9953621724</v>
      </c>
      <c r="O114" s="2">
        <f t="shared" si="33"/>
        <v>1648.8287673804205</v>
      </c>
      <c r="P114" s="2">
        <f t="shared" si="34"/>
        <v>85184.498834782295</v>
      </c>
      <c r="R114">
        <f t="shared" si="35"/>
        <v>93</v>
      </c>
      <c r="S114" s="89">
        <f t="shared" si="25"/>
        <v>0</v>
      </c>
      <c r="T114" s="89">
        <f>IF(AND(S114=0,S113&gt;0),SUM($G114:$H$381),S114)</f>
        <v>0</v>
      </c>
      <c r="U114" s="82">
        <f>SUM(T114:T$381)</f>
        <v>0</v>
      </c>
      <c r="V114" s="68">
        <f>localspline(R114,'BBG rates'!$G$10:$G$27,'BBG rates'!$K$10:$K$27)</f>
        <v>1.0269580747320219</v>
      </c>
      <c r="W114" s="68">
        <f>locallinterp(R114,'BBG rates'!$G$10:$G$27,'BBG rates'!$J$10:$J$27)</f>
        <v>-0.33624999999999999</v>
      </c>
      <c r="X114" s="56">
        <f t="shared" si="36"/>
        <v>-0.33676932627555445</v>
      </c>
      <c r="Y114" s="66">
        <f t="shared" si="26"/>
        <v>0</v>
      </c>
      <c r="Z114" s="72">
        <f t="shared" si="27"/>
        <v>0</v>
      </c>
      <c r="AA114" s="79">
        <f t="shared" si="28"/>
        <v>0</v>
      </c>
      <c r="AB114" s="81">
        <f t="shared" si="37"/>
        <v>0</v>
      </c>
      <c r="AD114" s="95">
        <f>locallinterp(R114,'BBG rates'!$N$10:$N$369,'BBG rates'!$P$10:$P$369)</f>
        <v>7.8888848074352236</v>
      </c>
      <c r="AI114" s="185">
        <f t="shared" si="29"/>
        <v>93</v>
      </c>
      <c r="AJ114" s="127">
        <f>locallinterp(MIN(AI114,CAP_Senior*12),'BBG rates'!$X$24:$X$65,'BBG rates'!$Y$24:$Y$65)</f>
        <v>49.83695752469135</v>
      </c>
      <c r="AK114" s="127">
        <f>locallinterp(MIN(AI114,CAP_CB*12),'BBG rates'!$AA$25:$AA$40,'BBG rates'!$AC$25:$AC$40)</f>
        <v>9.1499999999999986</v>
      </c>
      <c r="AL114" s="144">
        <f t="shared" si="30"/>
        <v>16.066782779197528</v>
      </c>
      <c r="AM114" s="142">
        <f>(SUMPRODUCT(AL114:AL$381,G114:G$381)+SUMPRODUCT(AL114:AL$381,H114:H$381))/12</f>
        <v>2494292.8356084875</v>
      </c>
    </row>
    <row r="115" spans="1:39" x14ac:dyDescent="0.2">
      <c r="A115" s="7">
        <v>94</v>
      </c>
      <c r="B115" s="7">
        <v>47</v>
      </c>
      <c r="C115" s="7">
        <v>23.5</v>
      </c>
      <c r="D115" s="12">
        <f t="shared" si="22"/>
        <v>7.833333333333333</v>
      </c>
      <c r="E115" s="29">
        <f t="shared" si="38"/>
        <v>1643561.3099629988</v>
      </c>
      <c r="F115" s="2">
        <f t="shared" si="23"/>
        <v>1172.4335797501881</v>
      </c>
      <c r="G115" s="2">
        <f t="shared" si="31"/>
        <v>62837.178359479323</v>
      </c>
      <c r="H115" s="2">
        <f t="shared" si="32"/>
        <v>5398.26455834833</v>
      </c>
      <c r="I115" s="2">
        <f t="shared" si="21"/>
        <v>69407.876497577832</v>
      </c>
      <c r="J115" s="2">
        <f t="shared" si="39"/>
        <v>543695.03256435972</v>
      </c>
      <c r="K115" s="2">
        <f t="shared" si="24"/>
        <v>65081.509475292682</v>
      </c>
      <c r="L115" s="2">
        <f t="shared" si="24"/>
        <v>509805.15755645937</v>
      </c>
      <c r="M115" s="2"/>
      <c r="N115" s="28">
        <f t="shared" si="40"/>
        <v>2236924.152470632</v>
      </c>
      <c r="O115" s="2">
        <f t="shared" si="33"/>
        <v>1590.4847106225077</v>
      </c>
      <c r="P115" s="2">
        <f t="shared" si="34"/>
        <v>85242.842891540233</v>
      </c>
      <c r="R115">
        <f t="shared" si="35"/>
        <v>94</v>
      </c>
      <c r="S115" s="89">
        <f t="shared" si="25"/>
        <v>0</v>
      </c>
      <c r="T115" s="89">
        <f>IF(AND(S115=0,S114&gt;0),SUM($G115:$H$381),S115)</f>
        <v>0</v>
      </c>
      <c r="U115" s="82">
        <f>SUM(T115:T$381)</f>
        <v>0</v>
      </c>
      <c r="V115" s="68">
        <f>localspline(R115,'BBG rates'!$G$10:$G$27,'BBG rates'!$K$10:$K$27)</f>
        <v>1.026915604716566</v>
      </c>
      <c r="W115" s="68">
        <f>locallinterp(R115,'BBG rates'!$G$10:$G$27,'BBG rates'!$J$10:$J$27)</f>
        <v>-0.33216666666666667</v>
      </c>
      <c r="X115" s="56">
        <f t="shared" si="36"/>
        <v>-0.3326734431414291</v>
      </c>
      <c r="Y115" s="66">
        <f t="shared" si="26"/>
        <v>0</v>
      </c>
      <c r="Z115" s="72">
        <f t="shared" si="27"/>
        <v>0</v>
      </c>
      <c r="AA115" s="79">
        <f t="shared" si="28"/>
        <v>0</v>
      </c>
      <c r="AB115" s="81">
        <f t="shared" si="37"/>
        <v>0</v>
      </c>
      <c r="AD115" s="95">
        <f>locallinterp(R115,'BBG rates'!$N$10:$N$369,'BBG rates'!$P$10:$P$369)</f>
        <v>7.9744611078282706</v>
      </c>
      <c r="AI115" s="185">
        <f t="shared" si="29"/>
        <v>94</v>
      </c>
      <c r="AJ115" s="127">
        <f>locallinterp(MIN(AI115,CAP_Senior*12),'BBG rates'!$X$24:$X$65,'BBG rates'!$Y$24:$Y$65)</f>
        <v>50.048827334322262</v>
      </c>
      <c r="AK115" s="127">
        <f>locallinterp(MIN(AI115,CAP_CB*12),'BBG rates'!$AA$25:$AA$40,'BBG rates'!$AC$25:$AC$40)</f>
        <v>9.1666666666666661</v>
      </c>
      <c r="AL115" s="144">
        <f t="shared" si="30"/>
        <v>16.116633980168118</v>
      </c>
      <c r="AM115" s="142">
        <f>(SUMPRODUCT(AL115:AL$381,G115:G$381)+SUMPRODUCT(AL115:AL$381,H115:H$381))/12</f>
        <v>2402413.8670699592</v>
      </c>
    </row>
    <row r="116" spans="1:39" x14ac:dyDescent="0.2">
      <c r="A116" s="7">
        <v>95</v>
      </c>
      <c r="B116" s="7">
        <v>47.5</v>
      </c>
      <c r="C116" s="7">
        <v>23.75</v>
      </c>
      <c r="D116" s="12">
        <f t="shared" si="22"/>
        <v>7.916666666666667</v>
      </c>
      <c r="E116" s="29">
        <f t="shared" si="38"/>
        <v>1575711.5345161068</v>
      </c>
      <c r="F116" s="2">
        <f t="shared" si="23"/>
        <v>1125.6981688602259</v>
      </c>
      <c r="G116" s="2">
        <f t="shared" si="31"/>
        <v>62674.362957320714</v>
      </c>
      <c r="H116" s="2">
        <f t="shared" si="32"/>
        <v>5175.4124895714758</v>
      </c>
      <c r="I116" s="2">
        <f t="shared" si="21"/>
        <v>68975.473615752417</v>
      </c>
      <c r="J116" s="2">
        <f t="shared" si="39"/>
        <v>546055.83279137337</v>
      </c>
      <c r="K116" s="2">
        <f t="shared" si="24"/>
        <v>64631.792129615547</v>
      </c>
      <c r="L116" s="2">
        <f t="shared" si="24"/>
        <v>511668.35435945651</v>
      </c>
      <c r="M116" s="2"/>
      <c r="N116" s="28">
        <f t="shared" si="40"/>
        <v>2151622.9255616721</v>
      </c>
      <c r="O116" s="2">
        <f t="shared" si="33"/>
        <v>1532.1006932026726</v>
      </c>
      <c r="P116" s="2">
        <f t="shared" si="34"/>
        <v>85301.226908960045</v>
      </c>
      <c r="R116">
        <f t="shared" si="35"/>
        <v>95</v>
      </c>
      <c r="S116" s="89">
        <f t="shared" si="25"/>
        <v>0</v>
      </c>
      <c r="T116" s="89">
        <f>IF(AND(S116=0,S115&gt;0),SUM($G116:$H$381),S116)</f>
        <v>0</v>
      </c>
      <c r="U116" s="82">
        <f>SUM(T116:T$381)</f>
        <v>0</v>
      </c>
      <c r="V116" s="68">
        <f>localspline(R116,'BBG rates'!$G$10:$G$27,'BBG rates'!$K$10:$K$27)</f>
        <v>1.026865338790353</v>
      </c>
      <c r="W116" s="68">
        <f>locallinterp(R116,'BBG rates'!$G$10:$G$27,'BBG rates'!$J$10:$J$27)</f>
        <v>-0.32808333333333334</v>
      </c>
      <c r="X116" s="56">
        <f t="shared" si="36"/>
        <v>-0.32857771382652778</v>
      </c>
      <c r="Y116" s="66">
        <f t="shared" si="26"/>
        <v>0</v>
      </c>
      <c r="Z116" s="72">
        <f t="shared" si="27"/>
        <v>0</v>
      </c>
      <c r="AA116" s="79">
        <f t="shared" si="28"/>
        <v>0</v>
      </c>
      <c r="AB116" s="81">
        <f t="shared" si="37"/>
        <v>0</v>
      </c>
      <c r="AD116" s="95">
        <f>locallinterp(R116,'BBG rates'!$N$10:$N$369,'BBG rates'!$P$10:$P$369)</f>
        <v>8.0600332193941338</v>
      </c>
      <c r="AI116" s="185">
        <f t="shared" si="29"/>
        <v>95</v>
      </c>
      <c r="AJ116" s="127">
        <f>locallinterp(MIN(AI116,CAP_Senior*12),'BBG rates'!$X$24:$X$65,'BBG rates'!$Y$24:$Y$65)</f>
        <v>50.260697143953166</v>
      </c>
      <c r="AK116" s="127">
        <f>locallinterp(MIN(AI116,CAP_CB*12),'BBG rates'!$AA$25:$AA$40,'BBG rates'!$AC$25:$AC$40)</f>
        <v>9.1833333333333336</v>
      </c>
      <c r="AL116" s="144">
        <f t="shared" si="30"/>
        <v>16.166485181138704</v>
      </c>
      <c r="AM116" s="142">
        <f>(SUMPRODUCT(AL116:AL$381,G116:G$381)+SUMPRODUCT(AL116:AL$381,H116:H$381))/12</f>
        <v>2310770.0622381861</v>
      </c>
    </row>
    <row r="117" spans="1:39" x14ac:dyDescent="0.2">
      <c r="A117" s="7">
        <v>96</v>
      </c>
      <c r="B117" s="7">
        <v>48</v>
      </c>
      <c r="C117" s="7">
        <v>24</v>
      </c>
      <c r="D117" s="12">
        <f t="shared" si="22"/>
        <v>8</v>
      </c>
      <c r="E117" s="29">
        <f t="shared" si="38"/>
        <v>1508245.7434805078</v>
      </c>
      <c r="F117" s="2">
        <f t="shared" si="23"/>
        <v>1079.2269070246309</v>
      </c>
      <c r="G117" s="2">
        <f t="shared" si="31"/>
        <v>62511.969420940804</v>
      </c>
      <c r="H117" s="2">
        <f t="shared" si="32"/>
        <v>4953.8216146581408</v>
      </c>
      <c r="I117" s="2">
        <f t="shared" si="21"/>
        <v>68545.017942623585</v>
      </c>
      <c r="J117" s="2">
        <f t="shared" si="39"/>
        <v>548360.14354098868</v>
      </c>
      <c r="K117" s="2">
        <f t="shared" si="24"/>
        <v>64184.483245074196</v>
      </c>
      <c r="L117" s="2">
        <f t="shared" si="24"/>
        <v>513475.86596059357</v>
      </c>
      <c r="M117" s="2"/>
      <c r="N117" s="28">
        <f t="shared" si="40"/>
        <v>2066263.2746472606</v>
      </c>
      <c r="O117" s="2">
        <f t="shared" si="33"/>
        <v>1473.6766877512978</v>
      </c>
      <c r="P117" s="2">
        <f t="shared" si="34"/>
        <v>85359.650914411439</v>
      </c>
      <c r="R117">
        <f t="shared" si="35"/>
        <v>96</v>
      </c>
      <c r="S117" s="89">
        <f t="shared" si="25"/>
        <v>0</v>
      </c>
      <c r="T117" s="89">
        <f>IF(AND(S117=0,S116&gt;0),SUM($G117:$H$381),S117)</f>
        <v>0</v>
      </c>
      <c r="U117" s="82">
        <f>SUM(T117:T$381)</f>
        <v>0</v>
      </c>
      <c r="V117" s="68">
        <f>localspline(R117,'BBG rates'!$G$10:$G$27,'BBG rates'!$K$10:$K$27)</f>
        <v>1.026807427406311</v>
      </c>
      <c r="W117" s="68">
        <f>locallinterp(R117,'BBG rates'!$G$10:$G$27,'BBG rates'!$J$10:$J$27)</f>
        <v>-0.32400000000000001</v>
      </c>
      <c r="X117" s="56">
        <f t="shared" si="36"/>
        <v>-0.32448213831872685</v>
      </c>
      <c r="Y117" s="66">
        <f t="shared" si="26"/>
        <v>0</v>
      </c>
      <c r="Z117" s="72">
        <f t="shared" si="27"/>
        <v>0</v>
      </c>
      <c r="AA117" s="79">
        <f t="shared" si="28"/>
        <v>0</v>
      </c>
      <c r="AB117" s="81">
        <f t="shared" si="37"/>
        <v>0</v>
      </c>
      <c r="AD117" s="95">
        <f>locallinterp(R117,'BBG rates'!$N$10:$N$369,'BBG rates'!$P$10:$P$369)</f>
        <v>8.1456005050113269</v>
      </c>
      <c r="AI117" s="185">
        <f t="shared" si="29"/>
        <v>96</v>
      </c>
      <c r="AJ117" s="127">
        <f>locallinterp(MIN(AI117,CAP_Senior*12),'BBG rates'!$X$24:$X$65,'BBG rates'!$Y$24:$Y$65)</f>
        <v>50.472566953584078</v>
      </c>
      <c r="AK117" s="127">
        <f>locallinterp(MIN(AI117,CAP_CB*12),'BBG rates'!$AA$25:$AA$40,'BBG rates'!$AC$25:$AC$40)</f>
        <v>9.1999999999999993</v>
      </c>
      <c r="AL117" s="144">
        <f t="shared" si="30"/>
        <v>16.216336382109294</v>
      </c>
      <c r="AM117" s="142">
        <f>(SUMPRODUCT(AL117:AL$381,G117:G$381)+SUMPRODUCT(AL117:AL$381,H117:H$381))/12</f>
        <v>2219362.3631293718</v>
      </c>
    </row>
    <row r="118" spans="1:39" x14ac:dyDescent="0.2">
      <c r="A118" s="7">
        <v>97</v>
      </c>
      <c r="B118" s="7">
        <v>48.5</v>
      </c>
      <c r="C118" s="7">
        <v>24.25</v>
      </c>
      <c r="D118" s="12">
        <f t="shared" si="22"/>
        <v>8.0833333333333339</v>
      </c>
      <c r="E118" s="29">
        <f t="shared" si="38"/>
        <v>1441162.2603959634</v>
      </c>
      <c r="F118" s="2">
        <f t="shared" si="23"/>
        <v>1033.0186414922728</v>
      </c>
      <c r="G118" s="2">
        <f t="shared" si="31"/>
        <v>62349.996657256677</v>
      </c>
      <c r="H118" s="2">
        <f t="shared" si="32"/>
        <v>4733.4864272874865</v>
      </c>
      <c r="I118" s="2">
        <f t="shared" si="21"/>
        <v>68116.50172603644</v>
      </c>
      <c r="J118" s="2">
        <f t="shared" si="39"/>
        <v>550608.38895212789</v>
      </c>
      <c r="K118" s="2">
        <f t="shared" si="24"/>
        <v>63739.571233424453</v>
      </c>
      <c r="L118" s="2">
        <f t="shared" si="24"/>
        <v>515228.20080351428</v>
      </c>
      <c r="M118" s="2"/>
      <c r="N118" s="28">
        <f t="shared" si="40"/>
        <v>1980845.1597119779</v>
      </c>
      <c r="O118" s="2">
        <f t="shared" si="33"/>
        <v>1415.2126668800202</v>
      </c>
      <c r="P118" s="2">
        <f t="shared" si="34"/>
        <v>85418.114935282705</v>
      </c>
      <c r="R118">
        <f t="shared" si="35"/>
        <v>97</v>
      </c>
      <c r="S118" s="89">
        <f t="shared" si="25"/>
        <v>0</v>
      </c>
      <c r="T118" s="89">
        <f>IF(AND(S118=0,S117&gt;0),SUM($G118:$H$381),S118)</f>
        <v>0</v>
      </c>
      <c r="U118" s="82">
        <f>SUM(T118:T$381)</f>
        <v>0</v>
      </c>
      <c r="V118" s="68">
        <f>localspline(R118,'BBG rates'!$G$10:$G$27,'BBG rates'!$K$10:$K$27)</f>
        <v>1.0267419889840914</v>
      </c>
      <c r="W118" s="68">
        <f>locallinterp(R118,'BBG rates'!$G$10:$G$27,'BBG rates'!$J$10:$J$27)</f>
        <v>-0.31975000000000003</v>
      </c>
      <c r="X118" s="56">
        <f t="shared" si="36"/>
        <v>-0.32021955980270356</v>
      </c>
      <c r="Y118" s="66">
        <f t="shared" si="26"/>
        <v>0</v>
      </c>
      <c r="Z118" s="72">
        <f t="shared" si="27"/>
        <v>0</v>
      </c>
      <c r="AA118" s="79">
        <f t="shared" si="28"/>
        <v>0</v>
      </c>
      <c r="AB118" s="81">
        <f t="shared" si="37"/>
        <v>0</v>
      </c>
      <c r="AD118" s="95">
        <f>locallinterp(R118,'BBG rates'!$N$10:$N$369,'BBG rates'!$P$10:$P$369)</f>
        <v>8.2311623374266674</v>
      </c>
      <c r="AI118" s="185">
        <f t="shared" si="29"/>
        <v>97</v>
      </c>
      <c r="AJ118" s="127">
        <f>locallinterp(MIN(AI118,CAP_Senior*12),'BBG rates'!$X$24:$X$65,'BBG rates'!$Y$24:$Y$65)</f>
        <v>50.659449370158875</v>
      </c>
      <c r="AK118" s="127">
        <f>locallinterp(MIN(AI118,CAP_CB*12),'BBG rates'!$AA$25:$AA$40,'BBG rates'!$AC$25:$AC$40)</f>
        <v>9.2333333333333325</v>
      </c>
      <c r="AL118" s="144">
        <f t="shared" si="30"/>
        <v>16.275773059593675</v>
      </c>
      <c r="AM118" s="142">
        <f>(SUMPRODUCT(AL118:AL$381,G118:G$381)+SUMPRODUCT(AL118:AL$381,H118:H$381))/12</f>
        <v>2128191.6996528408</v>
      </c>
    </row>
    <row r="119" spans="1:39" x14ac:dyDescent="0.2">
      <c r="A119" s="7">
        <v>98</v>
      </c>
      <c r="B119" s="7">
        <v>49</v>
      </c>
      <c r="C119" s="7">
        <v>24.5</v>
      </c>
      <c r="D119" s="12">
        <f t="shared" si="22"/>
        <v>8.1666666666666661</v>
      </c>
      <c r="E119" s="29">
        <f t="shared" si="38"/>
        <v>1374459.4153772118</v>
      </c>
      <c r="F119" s="2">
        <f t="shared" si="23"/>
        <v>987.07222403204594</v>
      </c>
      <c r="G119" s="2">
        <f t="shared" si="31"/>
        <v>62188.443576017671</v>
      </c>
      <c r="H119" s="2">
        <f t="shared" si="32"/>
        <v>4514.4014427341353</v>
      </c>
      <c r="I119" s="2">
        <f t="shared" si="21"/>
        <v>67689.917242783849</v>
      </c>
      <c r="J119" s="2">
        <f t="shared" si="39"/>
        <v>552800.99081606802</v>
      </c>
      <c r="K119" s="2">
        <f t="shared" si="24"/>
        <v>63297.04455901005</v>
      </c>
      <c r="L119" s="2">
        <f t="shared" si="24"/>
        <v>516925.863898582</v>
      </c>
      <c r="M119" s="2"/>
      <c r="N119" s="28">
        <f t="shared" si="40"/>
        <v>1895368.5407129969</v>
      </c>
      <c r="O119" s="2">
        <f t="shared" si="33"/>
        <v>1356.7086031817182</v>
      </c>
      <c r="P119" s="2">
        <f t="shared" si="34"/>
        <v>85476.618998981023</v>
      </c>
      <c r="R119">
        <f t="shared" si="35"/>
        <v>98</v>
      </c>
      <c r="S119" s="89">
        <f t="shared" si="25"/>
        <v>0</v>
      </c>
      <c r="T119" s="89">
        <f>IF(AND(S119=0,S118&gt;0),SUM($G119:$H$381),S119)</f>
        <v>0</v>
      </c>
      <c r="U119" s="82">
        <f>SUM(T119:T$381)</f>
        <v>0</v>
      </c>
      <c r="V119" s="68">
        <f>localspline(R119,'BBG rates'!$G$10:$G$27,'BBG rates'!$K$10:$K$27)</f>
        <v>1.0266686263931648</v>
      </c>
      <c r="W119" s="68">
        <f>locallinterp(R119,'BBG rates'!$G$10:$G$27,'BBG rates'!$J$10:$J$27)</f>
        <v>-0.3155</v>
      </c>
      <c r="X119" s="56">
        <f t="shared" si="36"/>
        <v>-0.31595714787915341</v>
      </c>
      <c r="Y119" s="66">
        <f t="shared" si="26"/>
        <v>0</v>
      </c>
      <c r="Z119" s="72">
        <f t="shared" si="27"/>
        <v>0</v>
      </c>
      <c r="AA119" s="79">
        <f t="shared" si="28"/>
        <v>0</v>
      </c>
      <c r="AB119" s="81">
        <f t="shared" si="37"/>
        <v>0</v>
      </c>
      <c r="AD119" s="95">
        <f>locallinterp(R119,'BBG rates'!$N$10:$N$369,'BBG rates'!$P$10:$P$369)</f>
        <v>8.3167180562927641</v>
      </c>
      <c r="AI119" s="185">
        <f t="shared" si="29"/>
        <v>98</v>
      </c>
      <c r="AJ119" s="127">
        <f>locallinterp(MIN(AI119,CAP_Senior*12),'BBG rates'!$X$24:$X$65,'BBG rates'!$Y$24:$Y$65)</f>
        <v>50.846331786733671</v>
      </c>
      <c r="AK119" s="127">
        <f>locallinterp(MIN(AI119,CAP_CB*12),'BBG rates'!$AA$25:$AA$40,'BBG rates'!$AC$25:$AC$40)</f>
        <v>9.2666666666666657</v>
      </c>
      <c r="AL119" s="144">
        <f t="shared" si="30"/>
        <v>16.335209737078056</v>
      </c>
      <c r="AM119" s="142">
        <f>(SUMPRODUCT(AL119:AL$381,G119:G$381)+SUMPRODUCT(AL119:AL$381,H119:H$381))/12</f>
        <v>2037205.4040919135</v>
      </c>
    </row>
    <row r="120" spans="1:39" x14ac:dyDescent="0.2">
      <c r="A120" s="7">
        <v>99</v>
      </c>
      <c r="B120" s="7">
        <v>49.5</v>
      </c>
      <c r="C120" s="7">
        <v>24.75</v>
      </c>
      <c r="D120" s="12">
        <f t="shared" si="22"/>
        <v>8.25</v>
      </c>
      <c r="E120" s="29">
        <f t="shared" si="38"/>
        <v>1308135.5450896255</v>
      </c>
      <c r="F120" s="2">
        <f t="shared" si="23"/>
        <v>941.38651091613747</v>
      </c>
      <c r="G120" s="2">
        <f t="shared" si="31"/>
        <v>62027.309089798015</v>
      </c>
      <c r="H120" s="2">
        <f t="shared" si="32"/>
        <v>4296.5611977882209</v>
      </c>
      <c r="I120" s="2">
        <f t="shared" si="21"/>
        <v>67265.256798502363</v>
      </c>
      <c r="J120" s="2">
        <f t="shared" si="39"/>
        <v>554938.36858764454</v>
      </c>
      <c r="K120" s="2">
        <f t="shared" si="24"/>
        <v>62856.891738532708</v>
      </c>
      <c r="L120" s="2">
        <f t="shared" si="24"/>
        <v>518569.35684289492</v>
      </c>
      <c r="M120" s="2"/>
      <c r="N120" s="28">
        <f t="shared" si="40"/>
        <v>1809833.3775800646</v>
      </c>
      <c r="O120" s="2">
        <f t="shared" si="33"/>
        <v>1298.1644692304983</v>
      </c>
      <c r="P120" s="2">
        <f t="shared" si="34"/>
        <v>85535.163132932241</v>
      </c>
      <c r="R120">
        <f t="shared" si="35"/>
        <v>99</v>
      </c>
      <c r="S120" s="89">
        <f t="shared" si="25"/>
        <v>0</v>
      </c>
      <c r="T120" s="89">
        <f>IF(AND(S120=0,S119&gt;0),SUM($G120:$H$381),S120)</f>
        <v>0</v>
      </c>
      <c r="U120" s="82">
        <f>SUM(T120:T$381)</f>
        <v>0</v>
      </c>
      <c r="V120" s="68">
        <f>localspline(R120,'BBG rates'!$G$10:$G$27,'BBG rates'!$K$10:$K$27)</f>
        <v>1.0265872829573368</v>
      </c>
      <c r="W120" s="68">
        <f>locallinterp(R120,'BBG rates'!$G$10:$G$27,'BBG rates'!$J$10:$J$27)</f>
        <v>-0.31125000000000003</v>
      </c>
      <c r="X120" s="56">
        <f t="shared" si="36"/>
        <v>-0.31169490253435406</v>
      </c>
      <c r="Y120" s="66">
        <f t="shared" si="26"/>
        <v>0</v>
      </c>
      <c r="Z120" s="72">
        <f t="shared" si="27"/>
        <v>0</v>
      </c>
      <c r="AA120" s="79">
        <f t="shared" si="28"/>
        <v>0</v>
      </c>
      <c r="AB120" s="81">
        <f t="shared" si="37"/>
        <v>0</v>
      </c>
      <c r="AD120" s="95">
        <f>locallinterp(R120,'BBG rates'!$N$10:$N$369,'BBG rates'!$P$10:$P$369)</f>
        <v>8.4022669965392094</v>
      </c>
      <c r="AI120" s="185">
        <f t="shared" si="29"/>
        <v>99</v>
      </c>
      <c r="AJ120" s="127">
        <f>locallinterp(MIN(AI120,CAP_Senior*12),'BBG rates'!$X$24:$X$65,'BBG rates'!$Y$24:$Y$65)</f>
        <v>51.033214203308461</v>
      </c>
      <c r="AK120" s="127">
        <f>locallinterp(MIN(AI120,CAP_CB*12),'BBG rates'!$AA$25:$AA$40,'BBG rates'!$AC$25:$AC$40)</f>
        <v>9.2999999999999989</v>
      </c>
      <c r="AL120" s="144">
        <f t="shared" si="30"/>
        <v>16.394646414562438</v>
      </c>
      <c r="AM120" s="142">
        <f>(SUMPRODUCT(AL120:AL$381,G120:G$381)+SUMPRODUCT(AL120:AL$381,H120:H$381))/12</f>
        <v>1946404.9904718201</v>
      </c>
    </row>
    <row r="121" spans="1:39" x14ac:dyDescent="0.2">
      <c r="A121" s="7">
        <v>100</v>
      </c>
      <c r="B121" s="7">
        <v>50</v>
      </c>
      <c r="C121" s="7">
        <v>25</v>
      </c>
      <c r="D121" s="12">
        <f t="shared" si="22"/>
        <v>8.3333333333333339</v>
      </c>
      <c r="E121" s="29">
        <f t="shared" si="38"/>
        <v>1242188.9927249602</v>
      </c>
      <c r="F121" s="2">
        <f t="shared" si="23"/>
        <v>895.96036290335678</v>
      </c>
      <c r="G121" s="2">
        <f t="shared" si="31"/>
        <v>61866.592113989551</v>
      </c>
      <c r="H121" s="2">
        <f t="shared" si="32"/>
        <v>4079.9602506757274</v>
      </c>
      <c r="I121" s="2">
        <f t="shared" si="21"/>
        <v>66842.512727568639</v>
      </c>
      <c r="J121" s="2">
        <f t="shared" si="39"/>
        <v>557020.93939640536</v>
      </c>
      <c r="K121" s="2">
        <f t="shared" si="24"/>
        <v>62419.101340822846</v>
      </c>
      <c r="L121" s="2">
        <f t="shared" si="24"/>
        <v>520159.17784019042</v>
      </c>
      <c r="M121" s="2"/>
      <c r="N121" s="28">
        <f t="shared" si="40"/>
        <v>1724239.6302154835</v>
      </c>
      <c r="O121" s="2">
        <f t="shared" si="33"/>
        <v>1239.5802375816831</v>
      </c>
      <c r="P121" s="2">
        <f t="shared" si="34"/>
        <v>85593.747364581039</v>
      </c>
      <c r="R121">
        <f t="shared" si="35"/>
        <v>100</v>
      </c>
      <c r="S121" s="89">
        <f t="shared" si="25"/>
        <v>0</v>
      </c>
      <c r="T121" s="89">
        <f>IF(AND(S121=0,S120&gt;0),SUM($G121:$H$381),S121)</f>
        <v>0</v>
      </c>
      <c r="U121" s="82">
        <f>SUM(T121:T$381)</f>
        <v>0</v>
      </c>
      <c r="V121" s="68">
        <f>localspline(R121,'BBG rates'!$G$10:$G$27,'BBG rates'!$K$10:$K$27)</f>
        <v>1.0264974848117654</v>
      </c>
      <c r="W121" s="68">
        <f>locallinterp(R121,'BBG rates'!$G$10:$G$27,'BBG rates'!$J$10:$J$27)</f>
        <v>-0.307</v>
      </c>
      <c r="X121" s="56">
        <f t="shared" si="36"/>
        <v>-0.30743282375471637</v>
      </c>
      <c r="Y121" s="66">
        <f t="shared" si="26"/>
        <v>0</v>
      </c>
      <c r="Z121" s="72">
        <f t="shared" si="27"/>
        <v>0</v>
      </c>
      <c r="AA121" s="79">
        <f t="shared" si="28"/>
        <v>0</v>
      </c>
      <c r="AB121" s="81">
        <f t="shared" si="37"/>
        <v>0</v>
      </c>
      <c r="AD121" s="95">
        <f>locallinterp(R121,'BBG rates'!$N$10:$N$369,'BBG rates'!$P$10:$P$369)</f>
        <v>8.4878084536068563</v>
      </c>
      <c r="AI121" s="185">
        <f t="shared" si="29"/>
        <v>100</v>
      </c>
      <c r="AJ121" s="127">
        <f>locallinterp(MIN(AI121,CAP_Senior*12),'BBG rates'!$X$24:$X$65,'BBG rates'!$Y$24:$Y$65)</f>
        <v>51.220096619883257</v>
      </c>
      <c r="AK121" s="127">
        <f>locallinterp(MIN(AI121,CAP_CB*12),'BBG rates'!$AA$25:$AA$40,'BBG rates'!$AC$25:$AC$40)</f>
        <v>9.3333333333333321</v>
      </c>
      <c r="AL121" s="144">
        <f t="shared" si="30"/>
        <v>16.454083092046819</v>
      </c>
      <c r="AM121" s="142">
        <f>(SUMPRODUCT(AL121:AL$381,G121:G$381)+SUMPRODUCT(AL121:AL$381,H121:H$381))/12</f>
        <v>1855791.9569542964</v>
      </c>
    </row>
    <row r="122" spans="1:39" x14ac:dyDescent="0.2">
      <c r="A122" s="7">
        <v>101</v>
      </c>
      <c r="B122" s="7">
        <v>50.5</v>
      </c>
      <c r="C122" s="7">
        <v>25.25</v>
      </c>
      <c r="D122" s="12">
        <f t="shared" si="22"/>
        <v>8.4166666666666661</v>
      </c>
      <c r="E122" s="29">
        <f t="shared" si="38"/>
        <v>1176618.1079771866</v>
      </c>
      <c r="F122" s="2">
        <f t="shared" si="23"/>
        <v>850.79264522252379</v>
      </c>
      <c r="G122" s="2">
        <f t="shared" si="31"/>
        <v>61706.291566794447</v>
      </c>
      <c r="H122" s="2">
        <f t="shared" si="32"/>
        <v>3864.5931809791196</v>
      </c>
      <c r="I122" s="2">
        <f t="shared" si="21"/>
        <v>66421.677392996091</v>
      </c>
      <c r="J122" s="2">
        <f t="shared" si="39"/>
        <v>559049.1180577171</v>
      </c>
      <c r="K122" s="2">
        <f t="shared" si="24"/>
        <v>61983.661986611522</v>
      </c>
      <c r="L122" s="2">
        <f t="shared" si="24"/>
        <v>521695.82172064699</v>
      </c>
      <c r="M122" s="2"/>
      <c r="N122" s="28">
        <f t="shared" si="40"/>
        <v>1638587.2584940926</v>
      </c>
      <c r="O122" s="2">
        <f t="shared" si="33"/>
        <v>1180.9558807717976</v>
      </c>
      <c r="P122" s="2">
        <f t="shared" si="34"/>
        <v>85652.371721390926</v>
      </c>
      <c r="R122">
        <f t="shared" si="35"/>
        <v>101</v>
      </c>
      <c r="S122" s="89">
        <f t="shared" si="25"/>
        <v>0</v>
      </c>
      <c r="T122" s="89">
        <f>IF(AND(S122=0,S121&gt;0),SUM($G122:$H$381),S122)</f>
        <v>0</v>
      </c>
      <c r="U122" s="82">
        <f>SUM(T122:T$381)</f>
        <v>0</v>
      </c>
      <c r="V122" s="68">
        <f>localspline(R122,'BBG rates'!$G$10:$G$27,'BBG rates'!$K$10:$K$27)</f>
        <v>1.02639893688943</v>
      </c>
      <c r="W122" s="68">
        <f>locallinterp(R122,'BBG rates'!$G$10:$G$27,'BBG rates'!$J$10:$J$27)</f>
        <v>-0.30275000000000002</v>
      </c>
      <c r="X122" s="56">
        <f t="shared" si="36"/>
        <v>-0.30317091152665121</v>
      </c>
      <c r="Y122" s="66">
        <f t="shared" si="26"/>
        <v>0</v>
      </c>
      <c r="Z122" s="72">
        <f t="shared" si="27"/>
        <v>0</v>
      </c>
      <c r="AA122" s="79">
        <f t="shared" si="28"/>
        <v>0</v>
      </c>
      <c r="AB122" s="81">
        <f t="shared" si="37"/>
        <v>0</v>
      </c>
      <c r="AD122" s="95">
        <f>locallinterp(R122,'BBG rates'!$N$10:$N$369,'BBG rates'!$P$10:$P$369)</f>
        <v>8.573341698347642</v>
      </c>
      <c r="AI122" s="185">
        <f t="shared" si="29"/>
        <v>101</v>
      </c>
      <c r="AJ122" s="127">
        <f>locallinterp(MIN(AI122,CAP_Senior*12),'BBG rates'!$X$24:$X$65,'BBG rates'!$Y$24:$Y$65)</f>
        <v>51.406979036458054</v>
      </c>
      <c r="AK122" s="127">
        <f>locallinterp(MIN(AI122,CAP_CB*12),'BBG rates'!$AA$25:$AA$40,'BBG rates'!$AC$25:$AC$40)</f>
        <v>9.3666666666666654</v>
      </c>
      <c r="AL122" s="144">
        <f t="shared" si="30"/>
        <v>16.5135197695312</v>
      </c>
      <c r="AM122" s="142">
        <f>(SUMPRODUCT(AL122:AL$381,G122:G$381)+SUMPRODUCT(AL122:AL$381,H122:H$381))/12</f>
        <v>1765367.7859341118</v>
      </c>
    </row>
    <row r="123" spans="1:39" x14ac:dyDescent="0.2">
      <c r="A123" s="7">
        <v>102</v>
      </c>
      <c r="B123" s="7">
        <v>51</v>
      </c>
      <c r="C123" s="7">
        <v>25.5</v>
      </c>
      <c r="D123" s="12">
        <f t="shared" si="22"/>
        <v>8.5</v>
      </c>
      <c r="E123" s="29">
        <f t="shared" si="38"/>
        <v>1111421.2470184104</v>
      </c>
      <c r="F123" s="2">
        <f t="shared" si="23"/>
        <v>805.88222755591698</v>
      </c>
      <c r="G123" s="2">
        <f t="shared" si="31"/>
        <v>61546.406369217802</v>
      </c>
      <c r="H123" s="2">
        <f t="shared" si="32"/>
        <v>3650.4545895582442</v>
      </c>
      <c r="I123" s="2">
        <f t="shared" si="21"/>
        <v>66002.743186331965</v>
      </c>
      <c r="J123" s="2">
        <f t="shared" si="39"/>
        <v>561023.31708382175</v>
      </c>
      <c r="K123" s="2">
        <f t="shared" si="24"/>
        <v>61550.56234830313</v>
      </c>
      <c r="L123" s="2">
        <f t="shared" si="24"/>
        <v>523179.77996057668</v>
      </c>
      <c r="M123" s="2"/>
      <c r="N123" s="28">
        <f t="shared" si="40"/>
        <v>1552876.2222632484</v>
      </c>
      <c r="O123" s="2">
        <f t="shared" si="33"/>
        <v>1122.2913713185569</v>
      </c>
      <c r="P123" s="2">
        <f t="shared" si="34"/>
        <v>85711.036230844184</v>
      </c>
      <c r="R123">
        <f t="shared" si="35"/>
        <v>102</v>
      </c>
      <c r="S123" s="89">
        <f t="shared" si="25"/>
        <v>0</v>
      </c>
      <c r="T123" s="89">
        <f>IF(AND(S123=0,S122&gt;0),SUM($G123:$H$381),S123)</f>
        <v>0</v>
      </c>
      <c r="U123" s="82">
        <f>SUM(T123:T$381)</f>
        <v>0</v>
      </c>
      <c r="V123" s="68">
        <f>localspline(R123,'BBG rates'!$G$10:$G$27,'BBG rates'!$K$10:$K$27)</f>
        <v>1.0262915229336613</v>
      </c>
      <c r="W123" s="68">
        <f>locallinterp(R123,'BBG rates'!$G$10:$G$27,'BBG rates'!$J$10:$J$27)</f>
        <v>-0.29849999999999999</v>
      </c>
      <c r="X123" s="56">
        <f t="shared" si="36"/>
        <v>-0.29890916583643623</v>
      </c>
      <c r="Y123" s="66">
        <f t="shared" si="26"/>
        <v>0</v>
      </c>
      <c r="Z123" s="72">
        <f t="shared" si="27"/>
        <v>0</v>
      </c>
      <c r="AA123" s="79">
        <f t="shared" si="28"/>
        <v>0</v>
      </c>
      <c r="AB123" s="81">
        <f t="shared" si="37"/>
        <v>0</v>
      </c>
      <c r="AD123" s="95">
        <f>locallinterp(R123,'BBG rates'!$N$10:$N$369,'BBG rates'!$P$10:$P$369)</f>
        <v>8.6588659919254471</v>
      </c>
      <c r="AI123" s="185">
        <f t="shared" si="29"/>
        <v>102</v>
      </c>
      <c r="AJ123" s="127">
        <f>locallinterp(MIN(AI123,CAP_Senior*12),'BBG rates'!$X$24:$X$65,'BBG rates'!$Y$24:$Y$65)</f>
        <v>51.593861453032844</v>
      </c>
      <c r="AK123" s="127">
        <f>locallinterp(MIN(AI123,CAP_CB*12),'BBG rates'!$AA$25:$AA$40,'BBG rates'!$AC$25:$AC$40)</f>
        <v>9.3999999999999986</v>
      </c>
      <c r="AL123" s="144">
        <f t="shared" si="30"/>
        <v>16.572956447015581</v>
      </c>
      <c r="AM123" s="142">
        <f>(SUMPRODUCT(AL123:AL$381,G123:G$381)+SUMPRODUCT(AL123:AL$381,H123:H$381))/12</f>
        <v>1675133.9441351108</v>
      </c>
    </row>
    <row r="124" spans="1:39" x14ac:dyDescent="0.2">
      <c r="A124" s="7">
        <v>103</v>
      </c>
      <c r="B124" s="7">
        <v>51.5</v>
      </c>
      <c r="C124" s="7">
        <v>25.75</v>
      </c>
      <c r="D124" s="12">
        <f t="shared" si="22"/>
        <v>8.5833333333333339</v>
      </c>
      <c r="E124" s="29">
        <f t="shared" si="38"/>
        <v>1046596.7724748784</v>
      </c>
      <c r="F124" s="2">
        <f t="shared" si="23"/>
        <v>761.22798402278011</v>
      </c>
      <c r="G124" s="2">
        <f t="shared" si="31"/>
        <v>61386.935445060531</v>
      </c>
      <c r="H124" s="2">
        <f t="shared" si="32"/>
        <v>3437.5390984715254</v>
      </c>
      <c r="I124" s="2">
        <f t="shared" si="21"/>
        <v>65585.702527554837</v>
      </c>
      <c r="J124" s="2">
        <f t="shared" si="39"/>
        <v>562943.94669484568</v>
      </c>
      <c r="K124" s="2">
        <f t="shared" si="24"/>
        <v>61119.791149749355</v>
      </c>
      <c r="L124" s="2">
        <f t="shared" si="24"/>
        <v>524611.54070201528</v>
      </c>
      <c r="M124" s="2"/>
      <c r="N124" s="28">
        <f t="shared" si="40"/>
        <v>1467106.4813428065</v>
      </c>
      <c r="O124" s="2">
        <f t="shared" si="33"/>
        <v>1063.5866817208528</v>
      </c>
      <c r="P124" s="2">
        <f t="shared" si="34"/>
        <v>85769.74092044188</v>
      </c>
      <c r="R124">
        <f t="shared" si="35"/>
        <v>103</v>
      </c>
      <c r="S124" s="89">
        <f t="shared" si="25"/>
        <v>0</v>
      </c>
      <c r="T124" s="89">
        <f>IF(AND(S124=0,S123&gt;0),SUM($G124:$H$381),S124)</f>
        <v>0</v>
      </c>
      <c r="U124" s="82">
        <f>SUM(T124:T$381)</f>
        <v>0</v>
      </c>
      <c r="V124" s="68">
        <f>localspline(R124,'BBG rates'!$G$10:$G$27,'BBG rates'!$K$10:$K$27)</f>
        <v>1.0261747690642877</v>
      </c>
      <c r="W124" s="68">
        <f>locallinterp(R124,'BBG rates'!$G$10:$G$27,'BBG rates'!$J$10:$J$27)</f>
        <v>-0.29425000000000001</v>
      </c>
      <c r="X124" s="56">
        <f t="shared" si="36"/>
        <v>-0.29464758667061552</v>
      </c>
      <c r="Y124" s="66">
        <f t="shared" si="26"/>
        <v>0</v>
      </c>
      <c r="Z124" s="72">
        <f t="shared" si="27"/>
        <v>0</v>
      </c>
      <c r="AA124" s="79">
        <f t="shared" si="28"/>
        <v>0</v>
      </c>
      <c r="AB124" s="81">
        <f t="shared" si="37"/>
        <v>0</v>
      </c>
      <c r="AD124" s="95">
        <f>locallinterp(R124,'BBG rates'!$N$10:$N$369,'BBG rates'!$P$10:$P$369)</f>
        <v>8.7443805560141374</v>
      </c>
      <c r="AI124" s="185">
        <f t="shared" si="29"/>
        <v>103</v>
      </c>
      <c r="AJ124" s="127">
        <f>locallinterp(MIN(AI124,CAP_Senior*12),'BBG rates'!$X$24:$X$65,'BBG rates'!$Y$24:$Y$65)</f>
        <v>51.78074386960764</v>
      </c>
      <c r="AK124" s="127">
        <f>locallinterp(MIN(AI124,CAP_CB*12),'BBG rates'!$AA$25:$AA$40,'BBG rates'!$AC$25:$AC$40)</f>
        <v>9.4333333333333336</v>
      </c>
      <c r="AL124" s="144">
        <f t="shared" si="30"/>
        <v>16.632393124499966</v>
      </c>
      <c r="AM124" s="142">
        <f>(SUMPRODUCT(AL124:AL$381,G124:G$381)+SUMPRODUCT(AL124:AL$381,H124:H$381))/12</f>
        <v>1585091.8827057837</v>
      </c>
    </row>
    <row r="125" spans="1:39" x14ac:dyDescent="0.2">
      <c r="A125" s="7">
        <v>104</v>
      </c>
      <c r="B125" s="7">
        <v>52</v>
      </c>
      <c r="C125" s="7">
        <v>26</v>
      </c>
      <c r="D125" s="12">
        <f t="shared" si="22"/>
        <v>8.6666666666666661</v>
      </c>
      <c r="E125" s="29">
        <f t="shared" si="38"/>
        <v>982143.05340306892</v>
      </c>
      <c r="F125" s="2">
        <f t="shared" si="23"/>
        <v>716.8287931628887</v>
      </c>
      <c r="G125" s="2">
        <f t="shared" si="31"/>
        <v>61227.877720912038</v>
      </c>
      <c r="H125" s="2">
        <f t="shared" si="32"/>
        <v>3225.8413508974349</v>
      </c>
      <c r="I125" s="2">
        <f t="shared" si="21"/>
        <v>65170.547864972359</v>
      </c>
      <c r="J125" s="2">
        <f t="shared" si="39"/>
        <v>564811.41482976044</v>
      </c>
      <c r="K125" s="2">
        <f t="shared" si="24"/>
        <v>60691.33716602379</v>
      </c>
      <c r="L125" s="2">
        <f t="shared" si="24"/>
        <v>525991.58877220622</v>
      </c>
      <c r="M125" s="2"/>
      <c r="N125" s="28">
        <f t="shared" si="40"/>
        <v>1381277.9955251026</v>
      </c>
      <c r="O125" s="2">
        <f t="shared" si="33"/>
        <v>1004.8417844587414</v>
      </c>
      <c r="P125" s="2">
        <f t="shared" si="34"/>
        <v>85828.485817704001</v>
      </c>
      <c r="R125">
        <f t="shared" si="35"/>
        <v>104</v>
      </c>
      <c r="S125" s="89">
        <f t="shared" si="25"/>
        <v>0</v>
      </c>
      <c r="T125" s="89">
        <f>IF(AND(S125=0,S124&gt;0),SUM($G125:$H$381),S125)</f>
        <v>0</v>
      </c>
      <c r="U125" s="82">
        <f>SUM(T125:T$381)</f>
        <v>0</v>
      </c>
      <c r="V125" s="68">
        <f>localspline(R125,'BBG rates'!$G$10:$G$27,'BBG rates'!$K$10:$K$27)</f>
        <v>1.0260484696251713</v>
      </c>
      <c r="W125" s="68">
        <f>locallinterp(R125,'BBG rates'!$G$10:$G$27,'BBG rates'!$J$10:$J$27)</f>
        <v>-0.29000000000000004</v>
      </c>
      <c r="X125" s="56">
        <f t="shared" si="36"/>
        <v>-0.29038617401559996</v>
      </c>
      <c r="Y125" s="66">
        <f t="shared" si="26"/>
        <v>0</v>
      </c>
      <c r="Z125" s="72">
        <f t="shared" si="27"/>
        <v>0</v>
      </c>
      <c r="AA125" s="79">
        <f t="shared" si="28"/>
        <v>0</v>
      </c>
      <c r="AB125" s="81">
        <f t="shared" si="37"/>
        <v>0</v>
      </c>
      <c r="AD125" s="95">
        <f>locallinterp(R125,'BBG rates'!$N$10:$N$369,'BBG rates'!$P$10:$P$369)</f>
        <v>8.8298845951495686</v>
      </c>
      <c r="AI125" s="185">
        <f t="shared" si="29"/>
        <v>104</v>
      </c>
      <c r="AJ125" s="127">
        <f>locallinterp(MIN(AI125,CAP_Senior*12),'BBG rates'!$X$24:$X$65,'BBG rates'!$Y$24:$Y$65)</f>
        <v>51.967626286182437</v>
      </c>
      <c r="AK125" s="127">
        <f>locallinterp(MIN(AI125,CAP_CB*12),'BBG rates'!$AA$25:$AA$40,'BBG rates'!$AC$25:$AC$40)</f>
        <v>9.4666666666666668</v>
      </c>
      <c r="AL125" s="144">
        <f t="shared" si="30"/>
        <v>16.691829801984348</v>
      </c>
      <c r="AM125" s="142">
        <f>(SUMPRODUCT(AL125:AL$381,G125:G$381)+SUMPRODUCT(AL125:AL$381,H125:H$381))/12</f>
        <v>1495243.0373143533</v>
      </c>
    </row>
    <row r="126" spans="1:39" x14ac:dyDescent="0.2">
      <c r="A126" s="7">
        <v>105</v>
      </c>
      <c r="B126" s="7">
        <v>52.5</v>
      </c>
      <c r="C126" s="7">
        <v>26.25</v>
      </c>
      <c r="D126" s="12">
        <f t="shared" si="22"/>
        <v>8.75</v>
      </c>
      <c r="E126" s="29">
        <f t="shared" si="38"/>
        <v>918058.46526586975</v>
      </c>
      <c r="F126" s="2">
        <f t="shared" si="23"/>
        <v>672.68353792017388</v>
      </c>
      <c r="G126" s="2">
        <f t="shared" si="31"/>
        <v>61069.23212614299</v>
      </c>
      <c r="H126" s="2">
        <f t="shared" si="32"/>
        <v>3015.3560110562457</v>
      </c>
      <c r="I126" s="2">
        <f t="shared" si="21"/>
        <v>64757.271675119409</v>
      </c>
      <c r="J126" s="2">
        <f t="shared" si="39"/>
        <v>566626.12715729489</v>
      </c>
      <c r="K126" s="2">
        <f t="shared" si="24"/>
        <v>60265.189223197711</v>
      </c>
      <c r="L126" s="2">
        <f t="shared" si="24"/>
        <v>527320.40570298</v>
      </c>
      <c r="M126" s="2"/>
      <c r="N126" s="28">
        <f t="shared" si="40"/>
        <v>1295390.7245749333</v>
      </c>
      <c r="O126" s="2">
        <f t="shared" si="33"/>
        <v>946.05665199343025</v>
      </c>
      <c r="P126" s="2">
        <f t="shared" si="34"/>
        <v>85887.270950169317</v>
      </c>
      <c r="R126">
        <f t="shared" si="35"/>
        <v>105</v>
      </c>
      <c r="S126" s="89">
        <f t="shared" si="25"/>
        <v>0</v>
      </c>
      <c r="T126" s="89">
        <f>IF(AND(S126=0,S125&gt;0),SUM($G126:$H$381),S126)</f>
        <v>0</v>
      </c>
      <c r="U126" s="82">
        <f>SUM(T126:T$381)</f>
        <v>0</v>
      </c>
      <c r="V126" s="68">
        <f>localspline(R126,'BBG rates'!$G$10:$G$27,'BBG rates'!$K$10:$K$27)</f>
        <v>1.0259122699387149</v>
      </c>
      <c r="W126" s="68">
        <f>locallinterp(R126,'BBG rates'!$G$10:$G$27,'BBG rates'!$J$10:$J$27)</f>
        <v>-0.28575</v>
      </c>
      <c r="X126" s="56">
        <f t="shared" si="36"/>
        <v>-0.28612492785766719</v>
      </c>
      <c r="Y126" s="66">
        <f t="shared" si="26"/>
        <v>0</v>
      </c>
      <c r="Z126" s="72">
        <f t="shared" si="27"/>
        <v>0</v>
      </c>
      <c r="AA126" s="79">
        <f t="shared" si="28"/>
        <v>0</v>
      </c>
      <c r="AB126" s="81">
        <f t="shared" si="37"/>
        <v>0</v>
      </c>
      <c r="AD126" s="95">
        <f>locallinterp(R126,'BBG rates'!$N$10:$N$369,'BBG rates'!$P$10:$P$369)</f>
        <v>8.9153772843111287</v>
      </c>
      <c r="AI126" s="185">
        <f t="shared" si="29"/>
        <v>105</v>
      </c>
      <c r="AJ126" s="127">
        <f>locallinterp(MIN(AI126,CAP_Senior*12),'BBG rates'!$X$24:$X$65,'BBG rates'!$Y$24:$Y$65)</f>
        <v>52.154508702757234</v>
      </c>
      <c r="AK126" s="127">
        <f>locallinterp(MIN(AI126,CAP_CB*12),'BBG rates'!$AA$25:$AA$40,'BBG rates'!$AC$25:$AC$40)</f>
        <v>9.5</v>
      </c>
      <c r="AL126" s="144">
        <f t="shared" si="30"/>
        <v>16.751266479468732</v>
      </c>
      <c r="AM126" s="142">
        <f>(SUMPRODUCT(AL126:AL$381,G126:G$381)+SUMPRODUCT(AL126:AL$381,H126:H$381))/12</f>
        <v>1405588.8282433904</v>
      </c>
    </row>
    <row r="127" spans="1:39" x14ac:dyDescent="0.2">
      <c r="A127" s="7">
        <v>106</v>
      </c>
      <c r="B127" s="7">
        <v>53</v>
      </c>
      <c r="C127" s="7">
        <v>26.5</v>
      </c>
      <c r="D127" s="12">
        <f t="shared" si="22"/>
        <v>8.8333333333333339</v>
      </c>
      <c r="E127" s="29">
        <f t="shared" si="38"/>
        <v>854341.3899088396</v>
      </c>
      <c r="F127" s="2">
        <f t="shared" si="23"/>
        <v>628.79110562640631</v>
      </c>
      <c r="G127" s="2">
        <f t="shared" si="31"/>
        <v>60910.997592898137</v>
      </c>
      <c r="H127" s="2">
        <f t="shared" si="32"/>
        <v>2806.0777641320651</v>
      </c>
      <c r="I127" s="2">
        <f t="shared" si="21"/>
        <v>64345.86646265661</v>
      </c>
      <c r="J127" s="2">
        <f t="shared" si="39"/>
        <v>568388.48708680004</v>
      </c>
      <c r="K127" s="2">
        <f t="shared" si="24"/>
        <v>59841.336198116733</v>
      </c>
      <c r="L127" s="2">
        <f t="shared" si="24"/>
        <v>528598.46975003113</v>
      </c>
      <c r="M127" s="2"/>
      <c r="N127" s="28">
        <f t="shared" si="40"/>
        <v>1209444.6282295377</v>
      </c>
      <c r="O127" s="2">
        <f t="shared" si="33"/>
        <v>887.23125676726477</v>
      </c>
      <c r="P127" s="2">
        <f t="shared" si="34"/>
        <v>85946.096345395461</v>
      </c>
      <c r="R127">
        <f t="shared" si="35"/>
        <v>106</v>
      </c>
      <c r="S127" s="89">
        <f t="shared" si="25"/>
        <v>0</v>
      </c>
      <c r="T127" s="89">
        <f>IF(AND(S127=0,S126&gt;0),SUM($G127:$H$381),S127)</f>
        <v>0</v>
      </c>
      <c r="U127" s="82">
        <f>SUM(T127:T$381)</f>
        <v>0</v>
      </c>
      <c r="V127" s="68">
        <f>localspline(R127,'BBG rates'!$G$10:$G$27,'BBG rates'!$K$10:$K$27)</f>
        <v>1.025765919646864</v>
      </c>
      <c r="W127" s="68">
        <f>locallinterp(R127,'BBG rates'!$G$10:$G$27,'BBG rates'!$J$10:$J$27)</f>
        <v>-0.28150000000000003</v>
      </c>
      <c r="X127" s="56">
        <f t="shared" si="36"/>
        <v>-0.28186384818322807</v>
      </c>
      <c r="Y127" s="66">
        <f t="shared" si="26"/>
        <v>0</v>
      </c>
      <c r="Z127" s="72">
        <f t="shared" si="27"/>
        <v>0</v>
      </c>
      <c r="AA127" s="79">
        <f t="shared" si="28"/>
        <v>0</v>
      </c>
      <c r="AB127" s="81">
        <f t="shared" si="37"/>
        <v>0</v>
      </c>
      <c r="AD127" s="95">
        <f>locallinterp(R127,'BBG rates'!$N$10:$N$369,'BBG rates'!$P$10:$P$369)</f>
        <v>9.0008577776150336</v>
      </c>
      <c r="AI127" s="185">
        <f t="shared" si="29"/>
        <v>106</v>
      </c>
      <c r="AJ127" s="127">
        <f>locallinterp(MIN(AI127,CAP_Senior*12),'BBG rates'!$X$24:$X$65,'BBG rates'!$Y$24:$Y$65)</f>
        <v>52.34139111933203</v>
      </c>
      <c r="AK127" s="127">
        <f>locallinterp(MIN(AI127,CAP_CB*12),'BBG rates'!$AA$25:$AA$40,'BBG rates'!$AC$25:$AC$40)</f>
        <v>9.5333333333333332</v>
      </c>
      <c r="AL127" s="144">
        <f t="shared" si="30"/>
        <v>16.81070315695311</v>
      </c>
      <c r="AM127" s="142">
        <f>(SUMPRODUCT(AL127:AL$381,G127:G$381)+SUMPRODUCT(AL127:AL$381,H127:H$381))/12</f>
        <v>1316130.6604839547</v>
      </c>
    </row>
    <row r="128" spans="1:39" x14ac:dyDescent="0.2">
      <c r="A128" s="7">
        <v>107</v>
      </c>
      <c r="B128" s="7">
        <v>53.5</v>
      </c>
      <c r="C128" s="7">
        <v>26.75</v>
      </c>
      <c r="D128" s="12">
        <f t="shared" si="22"/>
        <v>8.9166666666666661</v>
      </c>
      <c r="E128" s="29">
        <f t="shared" si="38"/>
        <v>790990.21553655539</v>
      </c>
      <c r="F128" s="2">
        <f t="shared" si="23"/>
        <v>585.15038798493754</v>
      </c>
      <c r="G128" s="2">
        <f t="shared" si="31"/>
        <v>60753.17305608913</v>
      </c>
      <c r="H128" s="2">
        <f t="shared" si="32"/>
        <v>2598.0013161951483</v>
      </c>
      <c r="I128" s="2">
        <f t="shared" si="21"/>
        <v>63936.324760269221</v>
      </c>
      <c r="J128" s="2">
        <f t="shared" si="39"/>
        <v>570098.89577906718</v>
      </c>
      <c r="K128" s="2">
        <f t="shared" si="24"/>
        <v>59419.767018178485</v>
      </c>
      <c r="L128" s="2">
        <f t="shared" si="24"/>
        <v>529826.25591209147</v>
      </c>
      <c r="M128" s="2"/>
      <c r="N128" s="28">
        <f t="shared" si="40"/>
        <v>1123439.6661985787</v>
      </c>
      <c r="O128" s="2">
        <f t="shared" si="33"/>
        <v>828.36557120371594</v>
      </c>
      <c r="P128" s="2">
        <f t="shared" si="34"/>
        <v>86004.962030958995</v>
      </c>
      <c r="R128">
        <f t="shared" si="35"/>
        <v>107</v>
      </c>
      <c r="S128" s="89">
        <f t="shared" si="25"/>
        <v>0</v>
      </c>
      <c r="T128" s="89">
        <f>IF(AND(S128=0,S127&gt;0),SUM($G128:$H$381),S128)</f>
        <v>0</v>
      </c>
      <c r="U128" s="82">
        <f>SUM(T128:T$381)</f>
        <v>0</v>
      </c>
      <c r="V128" s="68">
        <f>localspline(R128,'BBG rates'!$G$10:$G$27,'BBG rates'!$K$10:$K$27)</f>
        <v>1.0256091013278616</v>
      </c>
      <c r="W128" s="68">
        <f>locallinterp(R128,'BBG rates'!$G$10:$G$27,'BBG rates'!$J$10:$J$27)</f>
        <v>-0.27725</v>
      </c>
      <c r="X128" s="56">
        <f t="shared" si="36"/>
        <v>-0.27760293497869348</v>
      </c>
      <c r="Y128" s="66">
        <f t="shared" si="26"/>
        <v>0</v>
      </c>
      <c r="Z128" s="72">
        <f t="shared" si="27"/>
        <v>0</v>
      </c>
      <c r="AA128" s="79">
        <f t="shared" si="28"/>
        <v>0</v>
      </c>
      <c r="AB128" s="81">
        <f t="shared" si="37"/>
        <v>0</v>
      </c>
      <c r="AD128" s="95">
        <f>locallinterp(R128,'BBG rates'!$N$10:$N$369,'BBG rates'!$P$10:$P$369)</f>
        <v>9.0863252027256891</v>
      </c>
      <c r="AI128" s="185">
        <f t="shared" si="29"/>
        <v>107</v>
      </c>
      <c r="AJ128" s="127">
        <f>locallinterp(MIN(AI128,CAP_Senior*12),'BBG rates'!$X$24:$X$65,'BBG rates'!$Y$24:$Y$65)</f>
        <v>52.52827353590682</v>
      </c>
      <c r="AK128" s="127">
        <f>locallinterp(MIN(AI128,CAP_CB*12),'BBG rates'!$AA$25:$AA$40,'BBG rates'!$AC$25:$AC$40)</f>
        <v>9.5666666666666664</v>
      </c>
      <c r="AL128" s="144">
        <f t="shared" si="30"/>
        <v>16.870139834437492</v>
      </c>
      <c r="AM128" s="142">
        <f>(SUMPRODUCT(AL128:AL$381,G128:G$381)+SUMPRODUCT(AL128:AL$381,H128:H$381))/12</f>
        <v>1226869.9238292675</v>
      </c>
    </row>
    <row r="129" spans="1:39" x14ac:dyDescent="0.2">
      <c r="A129" s="7">
        <v>108</v>
      </c>
      <c r="B129" s="7">
        <v>54</v>
      </c>
      <c r="C129" s="7">
        <v>27</v>
      </c>
      <c r="D129" s="12">
        <f t="shared" si="22"/>
        <v>9</v>
      </c>
      <c r="E129" s="29">
        <f t="shared" si="38"/>
        <v>728003.33668904356</v>
      </c>
      <c r="F129" s="2">
        <f t="shared" si="23"/>
        <v>541.7602810544995</v>
      </c>
      <c r="G129" s="2">
        <f t="shared" si="31"/>
        <v>60595.757453387319</v>
      </c>
      <c r="H129" s="2">
        <f t="shared" si="32"/>
        <v>2391.1213941244846</v>
      </c>
      <c r="I129" s="2">
        <f t="shared" si="21"/>
        <v>63528.639128566305</v>
      </c>
      <c r="J129" s="2">
        <f t="shared" si="39"/>
        <v>571757.75215709675</v>
      </c>
      <c r="K129" s="2">
        <f t="shared" si="24"/>
        <v>59000.470661111045</v>
      </c>
      <c r="L129" s="2">
        <f t="shared" si="24"/>
        <v>531004.23594999942</v>
      </c>
      <c r="M129" s="2"/>
      <c r="N129" s="28">
        <f t="shared" si="40"/>
        <v>1037375.7981641233</v>
      </c>
      <c r="O129" s="2">
        <f t="shared" si="33"/>
        <v>769.45956770736723</v>
      </c>
      <c r="P129" s="2">
        <f t="shared" si="34"/>
        <v>86063.868034455343</v>
      </c>
      <c r="R129">
        <f t="shared" si="35"/>
        <v>108</v>
      </c>
      <c r="S129" s="89">
        <f t="shared" si="25"/>
        <v>0</v>
      </c>
      <c r="T129" s="89">
        <f>IF(AND(S129=0,S128&gt;0),SUM($G129:$H$381),S129)</f>
        <v>0</v>
      </c>
      <c r="U129" s="82">
        <f>SUM(T129:T$381)</f>
        <v>0</v>
      </c>
      <c r="V129" s="68">
        <f>localspline(R129,'BBG rates'!$G$10:$G$27,'BBG rates'!$K$10:$K$27)</f>
        <v>1.0254415273666382</v>
      </c>
      <c r="W129" s="68">
        <f>locallinterp(R129,'BBG rates'!$G$10:$G$27,'BBG rates'!$J$10:$J$27)</f>
        <v>-0.27300000000000002</v>
      </c>
      <c r="X129" s="56">
        <f t="shared" si="36"/>
        <v>-0.27334218823060752</v>
      </c>
      <c r="Y129" s="66">
        <f t="shared" si="26"/>
        <v>0</v>
      </c>
      <c r="Z129" s="72">
        <f t="shared" si="27"/>
        <v>0</v>
      </c>
      <c r="AA129" s="79">
        <f t="shared" si="28"/>
        <v>0</v>
      </c>
      <c r="AB129" s="81">
        <f t="shared" si="37"/>
        <v>0</v>
      </c>
      <c r="AD129" s="95">
        <f>locallinterp(R129,'BBG rates'!$N$10:$N$369,'BBG rates'!$P$10:$P$369)</f>
        <v>9.171778663339575</v>
      </c>
      <c r="AI129" s="185">
        <f t="shared" si="29"/>
        <v>108</v>
      </c>
      <c r="AJ129" s="127">
        <f>locallinterp(MIN(AI129,CAP_Senior*12),'BBG rates'!$X$24:$X$65,'BBG rates'!$Y$24:$Y$65)</f>
        <v>52.715155952481616</v>
      </c>
      <c r="AK129" s="127">
        <f>locallinterp(MIN(AI129,CAP_CB*12),'BBG rates'!$AA$25:$AA$40,'BBG rates'!$AC$25:$AC$40)</f>
        <v>9.6</v>
      </c>
      <c r="AL129" s="144">
        <f t="shared" si="30"/>
        <v>16.929576511921873</v>
      </c>
      <c r="AM129" s="142">
        <f>(SUMPRODUCT(AL129:AL$381,G129:G$381)+SUMPRODUCT(AL129:AL$381,H129:H$381))/12</f>
        <v>1137807.9929679118</v>
      </c>
    </row>
    <row r="130" spans="1:39" x14ac:dyDescent="0.2">
      <c r="A130" s="7">
        <v>109</v>
      </c>
      <c r="B130" s="7">
        <v>54.5</v>
      </c>
      <c r="C130" s="7">
        <v>27.25</v>
      </c>
      <c r="D130" s="12">
        <f t="shared" si="22"/>
        <v>9.0833333333333339</v>
      </c>
      <c r="E130" s="29">
        <f t="shared" si="38"/>
        <v>665379.15421829629</v>
      </c>
      <c r="F130" s="2">
        <f t="shared" si="23"/>
        <v>498.61968523306274</v>
      </c>
      <c r="G130" s="2">
        <f t="shared" si="31"/>
        <v>60438.749725216629</v>
      </c>
      <c r="H130" s="2">
        <f t="shared" si="32"/>
        <v>2185.432745530667</v>
      </c>
      <c r="I130" s="2">
        <f t="shared" si="21"/>
        <v>63122.80215598036</v>
      </c>
      <c r="J130" s="2">
        <f t="shared" si="39"/>
        <v>573365.4529168217</v>
      </c>
      <c r="K130" s="2">
        <f t="shared" si="24"/>
        <v>58583.436154752737</v>
      </c>
      <c r="L130" s="2">
        <f t="shared" si="24"/>
        <v>532132.87840567075</v>
      </c>
      <c r="M130" s="2"/>
      <c r="N130" s="28">
        <f t="shared" si="40"/>
        <v>951252.98378062446</v>
      </c>
      <c r="O130" s="2">
        <f t="shared" si="33"/>
        <v>710.51321866390163</v>
      </c>
      <c r="P130" s="2">
        <f t="shared" si="34"/>
        <v>86122.814383498815</v>
      </c>
      <c r="R130">
        <f t="shared" si="35"/>
        <v>109</v>
      </c>
      <c r="S130" s="89">
        <f t="shared" si="25"/>
        <v>0</v>
      </c>
      <c r="T130" s="89">
        <f>IF(AND(S130=0,S129&gt;0),SUM($G130:$H$381),S130)</f>
        <v>0</v>
      </c>
      <c r="U130" s="82">
        <f>SUM(T130:T$381)</f>
        <v>0</v>
      </c>
      <c r="V130" s="68">
        <f>localspline(R130,'BBG rates'!$G$10:$G$27,'BBG rates'!$K$10:$K$27)</f>
        <v>1.0252631447519678</v>
      </c>
      <c r="W130" s="68">
        <f>locallinterp(R130,'BBG rates'!$G$10:$G$27,'BBG rates'!$J$10:$J$27)</f>
        <v>-0.26866666666666666</v>
      </c>
      <c r="X130" s="56">
        <f t="shared" si="36"/>
        <v>-0.26899806879856492</v>
      </c>
      <c r="Y130" s="66">
        <f t="shared" si="26"/>
        <v>0</v>
      </c>
      <c r="Z130" s="72">
        <f t="shared" si="27"/>
        <v>0</v>
      </c>
      <c r="AA130" s="79">
        <f t="shared" si="28"/>
        <v>0</v>
      </c>
      <c r="AB130" s="81">
        <f t="shared" si="37"/>
        <v>0</v>
      </c>
      <c r="AD130" s="95">
        <f>locallinterp(R130,'BBG rates'!$N$10:$N$369,'BBG rates'!$P$10:$P$369)</f>
        <v>9.2572172587355723</v>
      </c>
      <c r="AI130" s="185">
        <f t="shared" si="29"/>
        <v>109</v>
      </c>
      <c r="AJ130" s="127">
        <f>locallinterp(MIN(AI130,CAP_Senior*12),'BBG rates'!$X$24:$X$65,'BBG rates'!$Y$24:$Y$65)</f>
        <v>52.8823279706587</v>
      </c>
      <c r="AK130" s="127">
        <f>locallinterp(MIN(AI130,CAP_CB*12),'BBG rates'!$AA$25:$AA$40,'BBG rates'!$AC$25:$AC$40)</f>
        <v>9.6333333333333329</v>
      </c>
      <c r="AL130" s="144">
        <f t="shared" si="30"/>
        <v>16.985662421678647</v>
      </c>
      <c r="AM130" s="142">
        <f>(SUMPRODUCT(AL130:AL$381,G130:G$381)+SUMPRODUCT(AL130:AL$381,H130:H$381))/12</f>
        <v>1048946.2275765697</v>
      </c>
    </row>
    <row r="131" spans="1:39" x14ac:dyDescent="0.2">
      <c r="A131" s="7">
        <v>110</v>
      </c>
      <c r="B131" s="7">
        <v>55</v>
      </c>
      <c r="C131" s="7">
        <v>27.5</v>
      </c>
      <c r="D131" s="12">
        <f t="shared" si="22"/>
        <v>9.1666666666666661</v>
      </c>
      <c r="E131" s="29">
        <f t="shared" si="38"/>
        <v>603116.07526487089</v>
      </c>
      <c r="F131" s="2">
        <f t="shared" si="23"/>
        <v>455.72750524175115</v>
      </c>
      <c r="G131" s="2">
        <f t="shared" si="31"/>
        <v>60282.148814746397</v>
      </c>
      <c r="H131" s="2">
        <f t="shared" si="32"/>
        <v>1980.9301386790328</v>
      </c>
      <c r="I131" s="2">
        <f t="shared" si="21"/>
        <v>62718.806458667183</v>
      </c>
      <c r="J131" s="2">
        <f t="shared" si="39"/>
        <v>574922.39253778243</v>
      </c>
      <c r="K131" s="2">
        <f t="shared" si="24"/>
        <v>58168.652576832261</v>
      </c>
      <c r="L131" s="2">
        <f t="shared" si="24"/>
        <v>533212.64862096228</v>
      </c>
      <c r="M131" s="2"/>
      <c r="N131" s="28">
        <f t="shared" si="40"/>
        <v>865071.18267490179</v>
      </c>
      <c r="O131" s="2">
        <f t="shared" si="33"/>
        <v>651.52649644008852</v>
      </c>
      <c r="P131" s="2">
        <f t="shared" si="34"/>
        <v>86181.801105722625</v>
      </c>
      <c r="R131">
        <f t="shared" si="35"/>
        <v>110</v>
      </c>
      <c r="S131" s="89">
        <f t="shared" si="25"/>
        <v>0</v>
      </c>
      <c r="T131" s="89">
        <f>IF(AND(S131=0,S130&gt;0),SUM($G131:$H$381),S131)</f>
        <v>0</v>
      </c>
      <c r="U131" s="82">
        <f>SUM(T131:T$381)</f>
        <v>0</v>
      </c>
      <c r="V131" s="68">
        <f>localspline(R131,'BBG rates'!$G$10:$G$27,'BBG rates'!$K$10:$K$27)</f>
        <v>1.0250747346431872</v>
      </c>
      <c r="W131" s="68">
        <f>locallinterp(R131,'BBG rates'!$G$10:$G$27,'BBG rates'!$J$10:$J$27)</f>
        <v>-0.26433333333333336</v>
      </c>
      <c r="X131" s="56">
        <f t="shared" si="36"/>
        <v>-0.26465412238612096</v>
      </c>
      <c r="Y131" s="66">
        <f t="shared" si="26"/>
        <v>0</v>
      </c>
      <c r="Z131" s="72">
        <f t="shared" si="27"/>
        <v>0</v>
      </c>
      <c r="AA131" s="79">
        <f t="shared" si="28"/>
        <v>0</v>
      </c>
      <c r="AB131" s="81">
        <f t="shared" si="37"/>
        <v>0</v>
      </c>
      <c r="AD131" s="95">
        <f>locallinterp(R131,'BBG rates'!$N$10:$N$369,'BBG rates'!$P$10:$P$369)</f>
        <v>9.342640153289171</v>
      </c>
      <c r="AI131" s="185">
        <f t="shared" si="29"/>
        <v>110</v>
      </c>
      <c r="AJ131" s="127">
        <f>locallinterp(MIN(AI131,CAP_Senior*12),'BBG rates'!$X$24:$X$65,'BBG rates'!$Y$24:$Y$65)</f>
        <v>53.049499988835784</v>
      </c>
      <c r="AK131" s="127">
        <f>locallinterp(MIN(AI131,CAP_CB*12),'BBG rates'!$AA$25:$AA$40,'BBG rates'!$AC$25:$AC$40)</f>
        <v>9.6666666666666661</v>
      </c>
      <c r="AL131" s="144">
        <f t="shared" si="30"/>
        <v>17.041748331435414</v>
      </c>
      <c r="AM131" s="142">
        <f>(SUMPRODUCT(AL131:AL$381,G131:G$381)+SUMPRODUCT(AL131:AL$381,H131:H$381))/12</f>
        <v>960303.45900309307</v>
      </c>
    </row>
    <row r="132" spans="1:39" x14ac:dyDescent="0.2">
      <c r="A132" s="7">
        <v>111</v>
      </c>
      <c r="B132" s="7">
        <v>55.5</v>
      </c>
      <c r="C132" s="7">
        <v>27.75</v>
      </c>
      <c r="D132" s="12">
        <f t="shared" si="22"/>
        <v>9.25</v>
      </c>
      <c r="E132" s="29">
        <f t="shared" si="38"/>
        <v>541212.51323457342</v>
      </c>
      <c r="F132" s="2">
        <f t="shared" si="23"/>
        <v>413.08265010881513</v>
      </c>
      <c r="G132" s="2">
        <f t="shared" si="31"/>
        <v>60125.953667884336</v>
      </c>
      <c r="H132" s="2">
        <f t="shared" si="32"/>
        <v>1777.6083624130808</v>
      </c>
      <c r="I132" s="2">
        <f t="shared" si="21"/>
        <v>62316.644680406236</v>
      </c>
      <c r="J132" s="2">
        <f t="shared" si="39"/>
        <v>576428.96329375764</v>
      </c>
      <c r="K132" s="2">
        <f t="shared" si="24"/>
        <v>57756.109054750377</v>
      </c>
      <c r="L132" s="2">
        <f t="shared" si="24"/>
        <v>534244.00875644095</v>
      </c>
      <c r="M132" s="2"/>
      <c r="N132" s="28">
        <f t="shared" si="40"/>
        <v>778830.35444612289</v>
      </c>
      <c r="O132" s="2">
        <f t="shared" si="33"/>
        <v>592.49937338377117</v>
      </c>
      <c r="P132" s="2">
        <f t="shared" si="34"/>
        <v>86240.828228778948</v>
      </c>
      <c r="R132">
        <f t="shared" si="35"/>
        <v>111</v>
      </c>
      <c r="S132" s="89">
        <f t="shared" si="25"/>
        <v>0</v>
      </c>
      <c r="T132" s="89">
        <f>IF(AND(S132=0,S131&gt;0),SUM($G132:$H$381),S132)</f>
        <v>0</v>
      </c>
      <c r="U132" s="82">
        <f>SUM(T132:T$381)</f>
        <v>0</v>
      </c>
      <c r="V132" s="68">
        <f>localspline(R132,'BBG rates'!$G$10:$G$27,'BBG rates'!$K$10:$K$27)</f>
        <v>1.0248774990061804</v>
      </c>
      <c r="W132" s="68">
        <f>locallinterp(R132,'BBG rates'!$G$10:$G$27,'BBG rates'!$J$10:$J$27)</f>
        <v>-0.26</v>
      </c>
      <c r="X132" s="56">
        <f t="shared" si="36"/>
        <v>-0.26031034897862071</v>
      </c>
      <c r="Y132" s="66">
        <f t="shared" si="26"/>
        <v>0</v>
      </c>
      <c r="Z132" s="72">
        <f t="shared" si="27"/>
        <v>0</v>
      </c>
      <c r="AA132" s="79">
        <f t="shared" si="28"/>
        <v>0</v>
      </c>
      <c r="AB132" s="81">
        <f t="shared" si="37"/>
        <v>0</v>
      </c>
      <c r="AD132" s="95">
        <f>locallinterp(R132,'BBG rates'!$N$10:$N$369,'BBG rates'!$P$10:$P$369)</f>
        <v>9.4280466115396866</v>
      </c>
      <c r="AI132" s="185">
        <f t="shared" si="29"/>
        <v>111</v>
      </c>
      <c r="AJ132" s="127">
        <f>locallinterp(MIN(AI132,CAP_Senior*12),'BBG rates'!$X$24:$X$65,'BBG rates'!$Y$24:$Y$65)</f>
        <v>53.216672007012875</v>
      </c>
      <c r="AK132" s="127">
        <f>locallinterp(MIN(AI132,CAP_CB*12),'BBG rates'!$AA$25:$AA$40,'BBG rates'!$AC$25:$AC$40)</f>
        <v>9.6999999999999993</v>
      </c>
      <c r="AL132" s="144">
        <f t="shared" si="30"/>
        <v>17.097834241192189</v>
      </c>
      <c r="AM132" s="142">
        <f>(SUMPRODUCT(AL132:AL$381,G132:G$381)+SUMPRODUCT(AL132:AL$381,H132:H$381))/12</f>
        <v>871880.81551437906</v>
      </c>
    </row>
    <row r="133" spans="1:39" x14ac:dyDescent="0.2">
      <c r="A133" s="7">
        <v>112</v>
      </c>
      <c r="B133" s="7">
        <v>56</v>
      </c>
      <c r="C133" s="7">
        <v>28</v>
      </c>
      <c r="D133" s="12">
        <f t="shared" si="22"/>
        <v>9.3333333333333339</v>
      </c>
      <c r="E133" s="29">
        <f t="shared" si="38"/>
        <v>479666.88777522597</v>
      </c>
      <c r="F133" s="2">
        <f t="shared" si="23"/>
        <v>370.68403315366174</v>
      </c>
      <c r="G133" s="2">
        <f t="shared" si="31"/>
        <v>59970.163233269275</v>
      </c>
      <c r="H133" s="2">
        <f t="shared" si="32"/>
        <v>1575.4622260781632</v>
      </c>
      <c r="I133" s="2">
        <f t="shared" si="21"/>
        <v>61916.309492501096</v>
      </c>
      <c r="J133" s="2">
        <f t="shared" si="39"/>
        <v>577885.55526334362</v>
      </c>
      <c r="K133" s="2">
        <f t="shared" si="24"/>
        <v>57345.794765361992</v>
      </c>
      <c r="L133" s="2">
        <f t="shared" si="24"/>
        <v>535227.4178100453</v>
      </c>
      <c r="M133" s="2"/>
      <c r="N133" s="28">
        <f t="shared" si="40"/>
        <v>692530.45866578398</v>
      </c>
      <c r="O133" s="2">
        <f t="shared" si="33"/>
        <v>533.43182182385317</v>
      </c>
      <c r="P133" s="2">
        <f t="shared" si="34"/>
        <v>86299.895780338877</v>
      </c>
      <c r="R133">
        <f t="shared" si="35"/>
        <v>112</v>
      </c>
      <c r="S133" s="89">
        <f t="shared" si="25"/>
        <v>0</v>
      </c>
      <c r="T133" s="89">
        <f>IF(AND(S133=0,S132&gt;0),SUM($G133:$H$381),S133)</f>
        <v>0</v>
      </c>
      <c r="U133" s="82">
        <f>SUM(T133:T$381)</f>
        <v>0</v>
      </c>
      <c r="V133" s="68">
        <f>localspline(R133,'BBG rates'!$G$10:$G$27,'BBG rates'!$K$10:$K$27)</f>
        <v>1.0246725206620915</v>
      </c>
      <c r="W133" s="68">
        <f>locallinterp(R133,'BBG rates'!$G$10:$G$27,'BBG rates'!$J$10:$J$27)</f>
        <v>-0.25566666666666671</v>
      </c>
      <c r="X133" s="56">
        <f t="shared" si="36"/>
        <v>-0.2559667485618089</v>
      </c>
      <c r="Y133" s="66">
        <f t="shared" si="26"/>
        <v>0</v>
      </c>
      <c r="Z133" s="72">
        <f t="shared" si="27"/>
        <v>0</v>
      </c>
      <c r="AA133" s="79">
        <f t="shared" si="28"/>
        <v>0</v>
      </c>
      <c r="AB133" s="81">
        <f t="shared" si="37"/>
        <v>0</v>
      </c>
      <c r="AD133" s="95">
        <f>locallinterp(R133,'BBG rates'!$N$10:$N$369,'BBG rates'!$P$10:$P$369)</f>
        <v>9.5134359882615271</v>
      </c>
      <c r="AI133" s="185">
        <f t="shared" si="29"/>
        <v>112</v>
      </c>
      <c r="AJ133" s="127">
        <f>locallinterp(MIN(AI133,CAP_Senior*12),'BBG rates'!$X$24:$X$65,'BBG rates'!$Y$24:$Y$65)</f>
        <v>53.383844025189958</v>
      </c>
      <c r="AK133" s="127">
        <f>locallinterp(MIN(AI133,CAP_CB*12),'BBG rates'!$AA$25:$AA$40,'BBG rates'!$AC$25:$AC$40)</f>
        <v>9.7333333333333325</v>
      </c>
      <c r="AL133" s="144">
        <f t="shared" si="30"/>
        <v>17.153920150948959</v>
      </c>
      <c r="AM133" s="142">
        <f>(SUMPRODUCT(AL133:AL$381,G133:G$381)+SUMPRODUCT(AL133:AL$381,H133:H$381))/12</f>
        <v>783679.4119699304</v>
      </c>
    </row>
    <row r="134" spans="1:39" x14ac:dyDescent="0.2">
      <c r="A134" s="7">
        <v>113</v>
      </c>
      <c r="B134" s="7">
        <v>56.5</v>
      </c>
      <c r="C134" s="7">
        <v>28.25</v>
      </c>
      <c r="D134" s="12">
        <f t="shared" si="22"/>
        <v>9.4166666666666661</v>
      </c>
      <c r="E134" s="29">
        <f t="shared" si="38"/>
        <v>418477.62475351623</v>
      </c>
      <c r="F134" s="2">
        <f t="shared" si="23"/>
        <v>328.53057197094239</v>
      </c>
      <c r="G134" s="2">
        <f t="shared" si="31"/>
        <v>59814.776462264323</v>
      </c>
      <c r="H134" s="2">
        <f t="shared" si="32"/>
        <v>1374.4865594454495</v>
      </c>
      <c r="I134" s="2">
        <f t="shared" si="21"/>
        <v>61517.793593680719</v>
      </c>
      <c r="J134" s="2">
        <f t="shared" si="39"/>
        <v>579292.55634049338</v>
      </c>
      <c r="K134" s="2">
        <f t="shared" si="24"/>
        <v>56937.698934759792</v>
      </c>
      <c r="L134" s="2">
        <f t="shared" si="24"/>
        <v>536163.33163565467</v>
      </c>
      <c r="M134" s="2"/>
      <c r="N134" s="28">
        <f t="shared" si="40"/>
        <v>606171.45487769158</v>
      </c>
      <c r="O134" s="2">
        <f t="shared" si="33"/>
        <v>474.32381407028612</v>
      </c>
      <c r="P134" s="2">
        <f t="shared" si="34"/>
        <v>86359.003788092436</v>
      </c>
      <c r="R134">
        <f t="shared" si="35"/>
        <v>113</v>
      </c>
      <c r="S134" s="89">
        <f t="shared" si="25"/>
        <v>0</v>
      </c>
      <c r="T134" s="89">
        <f>IF(AND(S134=0,S133&gt;0),SUM($G134:$H$381),S134)</f>
        <v>0</v>
      </c>
      <c r="U134" s="82">
        <f>SUM(T134:T$381)</f>
        <v>0</v>
      </c>
      <c r="V134" s="68">
        <f>localspline(R134,'BBG rates'!$G$10:$G$27,'BBG rates'!$K$10:$K$27)</f>
        <v>1.0244607035944182</v>
      </c>
      <c r="W134" s="68">
        <f>locallinterp(R134,'BBG rates'!$G$10:$G$27,'BBG rates'!$J$10:$J$27)</f>
        <v>-0.25133333333333335</v>
      </c>
      <c r="X134" s="56">
        <f t="shared" si="36"/>
        <v>-0.25162332112143027</v>
      </c>
      <c r="Y134" s="66">
        <f t="shared" si="26"/>
        <v>0</v>
      </c>
      <c r="Z134" s="72">
        <f t="shared" si="27"/>
        <v>0</v>
      </c>
      <c r="AA134" s="79">
        <f t="shared" si="28"/>
        <v>0</v>
      </c>
      <c r="AB134" s="81">
        <f t="shared" si="37"/>
        <v>0</v>
      </c>
      <c r="AD134" s="95">
        <f>locallinterp(R134,'BBG rates'!$N$10:$N$369,'BBG rates'!$P$10:$P$369)</f>
        <v>9.5988077135610617</v>
      </c>
      <c r="AI134" s="185">
        <f t="shared" si="29"/>
        <v>113</v>
      </c>
      <c r="AJ134" s="127">
        <f>locallinterp(MIN(AI134,CAP_Senior*12),'BBG rates'!$X$24:$X$65,'BBG rates'!$Y$24:$Y$65)</f>
        <v>53.551016043367042</v>
      </c>
      <c r="AK134" s="127">
        <f>locallinterp(MIN(AI134,CAP_CB*12),'BBG rates'!$AA$25:$AA$40,'BBG rates'!$AC$25:$AC$40)</f>
        <v>9.7666666666666657</v>
      </c>
      <c r="AL134" s="144">
        <f t="shared" si="30"/>
        <v>17.21000606070573</v>
      </c>
      <c r="AM134" s="142">
        <f>(SUMPRODUCT(AL134:AL$381,G134:G$381)+SUMPRODUCT(AL134:AL$381,H134:H$381))/12</f>
        <v>695700.34990577551</v>
      </c>
    </row>
    <row r="135" spans="1:39" x14ac:dyDescent="0.2">
      <c r="A135" s="7">
        <v>114</v>
      </c>
      <c r="B135" s="7">
        <v>57</v>
      </c>
      <c r="C135" s="7">
        <v>28.5</v>
      </c>
      <c r="D135" s="12">
        <f t="shared" si="22"/>
        <v>9.5</v>
      </c>
      <c r="E135" s="29">
        <f t="shared" si="38"/>
        <v>357643.15623193048</v>
      </c>
      <c r="F135" s="2">
        <f t="shared" si="23"/>
        <v>286.62118841469646</v>
      </c>
      <c r="G135" s="2">
        <f t="shared" si="31"/>
        <v>59659.792308949582</v>
      </c>
      <c r="H135" s="2">
        <f t="shared" si="32"/>
        <v>1174.6762126361623</v>
      </c>
      <c r="I135" s="2">
        <f t="shared" si="21"/>
        <v>61121.089710000444</v>
      </c>
      <c r="J135" s="2">
        <f t="shared" si="39"/>
        <v>580650.35224500427</v>
      </c>
      <c r="K135" s="2">
        <f t="shared" si="24"/>
        <v>56531.810838057987</v>
      </c>
      <c r="L135" s="2">
        <f t="shared" si="24"/>
        <v>537052.20296155091</v>
      </c>
      <c r="M135" s="2"/>
      <c r="N135" s="28">
        <f t="shared" si="40"/>
        <v>519753.30259794288</v>
      </c>
      <c r="O135" s="2">
        <f t="shared" si="33"/>
        <v>415.1753224140561</v>
      </c>
      <c r="P135" s="2">
        <f t="shared" si="34"/>
        <v>86418.152279748669</v>
      </c>
      <c r="R135">
        <f t="shared" si="35"/>
        <v>114</v>
      </c>
      <c r="S135" s="89">
        <f t="shared" si="25"/>
        <v>0</v>
      </c>
      <c r="T135" s="89">
        <f>IF(AND(S135=0,S134&gt;0),SUM($G135:$H$381),S135)</f>
        <v>0</v>
      </c>
      <c r="U135" s="82">
        <f>SUM(T135:T$381)</f>
        <v>0</v>
      </c>
      <c r="V135" s="68">
        <f>localspline(R135,'BBG rates'!$G$10:$G$27,'BBG rates'!$K$10:$K$27)</f>
        <v>1.0242433094092576</v>
      </c>
      <c r="W135" s="68">
        <f>locallinterp(R135,'BBG rates'!$G$10:$G$27,'BBG rates'!$J$10:$J$27)</f>
        <v>-0.247</v>
      </c>
      <c r="X135" s="56">
        <f t="shared" si="36"/>
        <v>-0.24728006664269664</v>
      </c>
      <c r="Y135" s="66">
        <f t="shared" si="26"/>
        <v>0</v>
      </c>
      <c r="Z135" s="72">
        <f t="shared" si="27"/>
        <v>0</v>
      </c>
      <c r="AA135" s="79">
        <f t="shared" si="28"/>
        <v>0</v>
      </c>
      <c r="AB135" s="81">
        <f t="shared" si="37"/>
        <v>0</v>
      </c>
      <c r="AD135" s="95">
        <f>locallinterp(R135,'BBG rates'!$N$10:$N$369,'BBG rates'!$P$10:$P$369)</f>
        <v>9.6841613226785004</v>
      </c>
      <c r="AI135" s="185">
        <f t="shared" si="29"/>
        <v>114</v>
      </c>
      <c r="AJ135" s="127">
        <f>locallinterp(MIN(AI135,CAP_Senior*12),'BBG rates'!$X$24:$X$65,'BBG rates'!$Y$24:$Y$65)</f>
        <v>53.718188061544126</v>
      </c>
      <c r="AK135" s="127">
        <f>locallinterp(MIN(AI135,CAP_CB*12),'BBG rates'!$AA$25:$AA$40,'BBG rates'!$AC$25:$AC$40)</f>
        <v>9.8000000000000007</v>
      </c>
      <c r="AL135" s="144">
        <f t="shared" si="30"/>
        <v>17.266091970462504</v>
      </c>
      <c r="AM135" s="142">
        <f>(SUMPRODUCT(AL135:AL$381,G135:G$381)+SUMPRODUCT(AL135:AL$381,H135:H$381))/12</f>
        <v>607944.71761796379</v>
      </c>
    </row>
    <row r="136" spans="1:39" x14ac:dyDescent="0.2">
      <c r="A136" s="7">
        <v>115</v>
      </c>
      <c r="B136" s="7">
        <v>57.5</v>
      </c>
      <c r="C136" s="7">
        <v>28.75</v>
      </c>
      <c r="D136" s="12">
        <f t="shared" si="22"/>
        <v>9.5833333333333339</v>
      </c>
      <c r="E136" s="29">
        <f t="shared" si="38"/>
        <v>297161.92044576915</v>
      </c>
      <c r="F136" s="2">
        <f t="shared" si="23"/>
        <v>244.9548085825526</v>
      </c>
      <c r="G136" s="2">
        <f t="shared" si="31"/>
        <v>59505.209730115261</v>
      </c>
      <c r="H136" s="2">
        <f t="shared" si="32"/>
        <v>976.02605604608425</v>
      </c>
      <c r="I136" s="2">
        <f t="shared" si="21"/>
        <v>60726.190594743894</v>
      </c>
      <c r="J136" s="2">
        <f t="shared" si="39"/>
        <v>581959.32653296238</v>
      </c>
      <c r="K136" s="2">
        <f t="shared" si="24"/>
        <v>56128.119799177803</v>
      </c>
      <c r="L136" s="2">
        <f t="shared" si="24"/>
        <v>537894.48140878731</v>
      </c>
      <c r="M136" s="2"/>
      <c r="N136" s="28">
        <f t="shared" si="40"/>
        <v>433275.96131490736</v>
      </c>
      <c r="O136" s="2">
        <f t="shared" si="33"/>
        <v>355.98631912717087</v>
      </c>
      <c r="P136" s="2">
        <f t="shared" si="34"/>
        <v>86477.341283035537</v>
      </c>
      <c r="R136">
        <f t="shared" si="35"/>
        <v>115</v>
      </c>
      <c r="S136" s="89">
        <f t="shared" si="25"/>
        <v>0</v>
      </c>
      <c r="T136" s="89">
        <f>IF(AND(S136=0,S135&gt;0),SUM($G136:$H$381),S136)</f>
        <v>0</v>
      </c>
      <c r="U136" s="82">
        <f>SUM(T136:T$381)</f>
        <v>0</v>
      </c>
      <c r="V136" s="68">
        <f>localspline(R136,'BBG rates'!$G$10:$G$27,'BBG rates'!$K$10:$K$27)</f>
        <v>1.0240213314982272</v>
      </c>
      <c r="W136" s="68">
        <f>locallinterp(R136,'BBG rates'!$G$10:$G$27,'BBG rates'!$J$10:$J$27)</f>
        <v>-0.24266666666666667</v>
      </c>
      <c r="X136" s="56">
        <f t="shared" si="36"/>
        <v>-0.24293698511161921</v>
      </c>
      <c r="Y136" s="66">
        <f t="shared" si="26"/>
        <v>0</v>
      </c>
      <c r="Z136" s="72">
        <f t="shared" si="27"/>
        <v>0</v>
      </c>
      <c r="AA136" s="79">
        <f t="shared" si="28"/>
        <v>0</v>
      </c>
      <c r="AB136" s="81">
        <f t="shared" si="37"/>
        <v>0</v>
      </c>
      <c r="AD136" s="95">
        <f>locallinterp(R136,'BBG rates'!$N$10:$N$369,'BBG rates'!$P$10:$P$369)</f>
        <v>9.7694964336366859</v>
      </c>
      <c r="AI136" s="185">
        <f t="shared" si="29"/>
        <v>115</v>
      </c>
      <c r="AJ136" s="127">
        <f>locallinterp(MIN(AI136,CAP_Senior*12),'BBG rates'!$X$24:$X$65,'BBG rates'!$Y$24:$Y$65)</f>
        <v>53.88536007972121</v>
      </c>
      <c r="AK136" s="127">
        <f>locallinterp(MIN(AI136,CAP_CB*12),'BBG rates'!$AA$25:$AA$40,'BBG rates'!$AC$25:$AC$40)</f>
        <v>9.8333333333333339</v>
      </c>
      <c r="AL136" s="144">
        <f t="shared" si="30"/>
        <v>17.322177880219272</v>
      </c>
      <c r="AM136" s="142">
        <f>(SUMPRODUCT(AL136:AL$381,G136:G$381)+SUMPRODUCT(AL136:AL$381,H136:H$381))/12</f>
        <v>520413.59024563822</v>
      </c>
    </row>
    <row r="137" spans="1:39" x14ac:dyDescent="0.2">
      <c r="A137" s="7">
        <v>116</v>
      </c>
      <c r="B137" s="7">
        <v>58</v>
      </c>
      <c r="C137" s="7">
        <v>29</v>
      </c>
      <c r="D137" s="12">
        <f t="shared" si="22"/>
        <v>9.6666666666666661</v>
      </c>
      <c r="E137" s="29">
        <f t="shared" si="38"/>
        <v>237032.36178024425</v>
      </c>
      <c r="F137" s="2">
        <f t="shared" si="23"/>
        <v>203.53036279998662</v>
      </c>
      <c r="G137" s="2">
        <f t="shared" si="31"/>
        <v>59351.027685254565</v>
      </c>
      <c r="H137" s="2">
        <f t="shared" si="32"/>
        <v>778.53098027033639</v>
      </c>
      <c r="I137" s="2">
        <f t="shared" si="21"/>
        <v>60333.089028324888</v>
      </c>
      <c r="J137" s="2">
        <f t="shared" si="39"/>
        <v>583219.86060714058</v>
      </c>
      <c r="K137" s="2">
        <f t="shared" si="24"/>
        <v>55726.615190633325</v>
      </c>
      <c r="L137" s="2">
        <f t="shared" si="24"/>
        <v>538690.61350945546</v>
      </c>
      <c r="M137" s="2"/>
      <c r="N137" s="28">
        <f t="shared" si="40"/>
        <v>346739.39048920729</v>
      </c>
      <c r="O137" s="2">
        <f t="shared" si="33"/>
        <v>296.75677646264722</v>
      </c>
      <c r="P137" s="2">
        <f t="shared" si="34"/>
        <v>86536.570825700081</v>
      </c>
      <c r="R137">
        <f t="shared" si="35"/>
        <v>116</v>
      </c>
      <c r="S137" s="89">
        <f t="shared" si="25"/>
        <v>0</v>
      </c>
      <c r="T137" s="89">
        <f>IF(AND(S137=0,S136&gt;0),SUM($G137:$H$381),S137)</f>
        <v>0</v>
      </c>
      <c r="U137" s="82">
        <f>SUM(T137:T$381)</f>
        <v>0</v>
      </c>
      <c r="V137" s="68">
        <f>localspline(R137,'BBG rates'!$G$10:$G$27,'BBG rates'!$K$10:$K$27)</f>
        <v>1.0237959420714895</v>
      </c>
      <c r="W137" s="68">
        <f>locallinterp(R137,'BBG rates'!$G$10:$G$27,'BBG rates'!$J$10:$J$27)</f>
        <v>-0.23833333333333334</v>
      </c>
      <c r="X137" s="56">
        <f t="shared" si="36"/>
        <v>-0.2385940765134098</v>
      </c>
      <c r="Y137" s="66">
        <f t="shared" si="26"/>
        <v>0</v>
      </c>
      <c r="Z137" s="72">
        <f t="shared" si="27"/>
        <v>0</v>
      </c>
      <c r="AA137" s="79">
        <f t="shared" si="28"/>
        <v>0</v>
      </c>
      <c r="AB137" s="81">
        <f t="shared" si="37"/>
        <v>0</v>
      </c>
      <c r="AD137" s="95">
        <f>locallinterp(R137,'BBG rates'!$N$10:$N$369,'BBG rates'!$P$10:$P$369)</f>
        <v>9.8548127621426431</v>
      </c>
      <c r="AI137" s="185">
        <f t="shared" si="29"/>
        <v>116</v>
      </c>
      <c r="AJ137" s="127">
        <f>locallinterp(MIN(AI137,CAP_Senior*12),'BBG rates'!$X$24:$X$65,'BBG rates'!$Y$24:$Y$65)</f>
        <v>54.052532097898293</v>
      </c>
      <c r="AK137" s="127">
        <f>locallinterp(MIN(AI137,CAP_CB*12),'BBG rates'!$AA$25:$AA$40,'BBG rates'!$AC$25:$AC$40)</f>
        <v>9.8666666666666671</v>
      </c>
      <c r="AL137" s="144">
        <f t="shared" si="30"/>
        <v>17.378263789976046</v>
      </c>
      <c r="AM137" s="142">
        <f>(SUMPRODUCT(AL137:AL$381,G137:G$381)+SUMPRODUCT(AL137:AL$381,H137:H$381))/12</f>
        <v>433108.02985369071</v>
      </c>
    </row>
    <row r="138" spans="1:39" x14ac:dyDescent="0.2">
      <c r="A138" s="7">
        <v>117</v>
      </c>
      <c r="B138" s="7">
        <v>58.5</v>
      </c>
      <c r="C138" s="7">
        <v>29.25</v>
      </c>
      <c r="D138" s="12">
        <f t="shared" si="22"/>
        <v>9.75</v>
      </c>
      <c r="E138" s="29">
        <f t="shared" si="38"/>
        <v>177252.93074765912</v>
      </c>
      <c r="F138" s="2">
        <f t="shared" si="23"/>
        <v>162.3467856046347</v>
      </c>
      <c r="G138" s="2">
        <f t="shared" si="31"/>
        <v>59197.245136556725</v>
      </c>
      <c r="H138" s="2">
        <f t="shared" si="32"/>
        <v>582.18589602842417</v>
      </c>
      <c r="I138" s="2">
        <f t="shared" si="21"/>
        <v>59941.777818189781</v>
      </c>
      <c r="J138" s="2">
        <f t="shared" si="39"/>
        <v>584432.33372735034</v>
      </c>
      <c r="K138" s="2">
        <f t="shared" si="24"/>
        <v>55327.286433318484</v>
      </c>
      <c r="L138" s="2">
        <f t="shared" si="24"/>
        <v>539441.04272485513</v>
      </c>
      <c r="M138" s="2"/>
      <c r="N138" s="28">
        <f t="shared" si="40"/>
        <v>260143.54955369909</v>
      </c>
      <c r="O138" s="2">
        <f t="shared" si="33"/>
        <v>237.48666665449718</v>
      </c>
      <c r="P138" s="2">
        <f t="shared" si="34"/>
        <v>86595.840935508211</v>
      </c>
      <c r="R138">
        <f t="shared" si="35"/>
        <v>117</v>
      </c>
      <c r="S138" s="89">
        <f t="shared" si="25"/>
        <v>0</v>
      </c>
      <c r="T138" s="89">
        <f>IF(AND(S138=0,S137&gt;0),SUM($G138:$H$381),S138)</f>
        <v>0</v>
      </c>
      <c r="U138" s="82">
        <f>SUM(T138:T$381)</f>
        <v>0</v>
      </c>
      <c r="V138" s="68">
        <f>localspline(R138,'BBG rates'!$G$10:$G$27,'BBG rates'!$K$10:$K$27)</f>
        <v>1.0235681047084597</v>
      </c>
      <c r="W138" s="68">
        <f>locallinterp(R138,'BBG rates'!$G$10:$G$27,'BBG rates'!$J$10:$J$27)</f>
        <v>-0.23400000000000001</v>
      </c>
      <c r="X138" s="56">
        <f t="shared" si="36"/>
        <v>-0.23425134083407961</v>
      </c>
      <c r="Y138" s="66">
        <f t="shared" si="26"/>
        <v>0</v>
      </c>
      <c r="Z138" s="72">
        <f t="shared" si="27"/>
        <v>0</v>
      </c>
      <c r="AA138" s="79">
        <f t="shared" si="28"/>
        <v>0</v>
      </c>
      <c r="AB138" s="81">
        <f t="shared" si="37"/>
        <v>0</v>
      </c>
      <c r="AD138" s="95">
        <f>locallinterp(R138,'BBG rates'!$N$10:$N$369,'BBG rates'!$P$10:$P$369)</f>
        <v>9.9401101042016808</v>
      </c>
      <c r="AI138" s="185">
        <f t="shared" si="29"/>
        <v>117</v>
      </c>
      <c r="AJ138" s="127">
        <f>locallinterp(MIN(AI138,CAP_Senior*12),'BBG rates'!$X$24:$X$65,'BBG rates'!$Y$24:$Y$65)</f>
        <v>54.219704116075377</v>
      </c>
      <c r="AK138" s="127">
        <f>locallinterp(MIN(AI138,CAP_CB*12),'BBG rates'!$AA$25:$AA$40,'BBG rates'!$AC$25:$AC$40)</f>
        <v>9.9</v>
      </c>
      <c r="AL138" s="144">
        <f t="shared" si="30"/>
        <v>17.434349699732813</v>
      </c>
      <c r="AM138" s="142">
        <f>(SUMPRODUCT(AL138:AL$381,G138:G$381)+SUMPRODUCT(AL138:AL$381,H138:H$381))/12</f>
        <v>346029.08551499638</v>
      </c>
    </row>
    <row r="139" spans="1:39" x14ac:dyDescent="0.2">
      <c r="A139" s="7">
        <v>118</v>
      </c>
      <c r="B139" s="7">
        <v>59</v>
      </c>
      <c r="C139" s="7">
        <v>29.5</v>
      </c>
      <c r="D139" s="12">
        <f t="shared" si="22"/>
        <v>9.8333333333333339</v>
      </c>
      <c r="E139" s="29">
        <f t="shared" si="38"/>
        <v>117822.08396466954</v>
      </c>
      <c r="F139" s="2">
        <f t="shared" si="23"/>
        <v>121.40301573066377</v>
      </c>
      <c r="G139" s="2">
        <f t="shared" si="31"/>
        <v>59043.861048900028</v>
      </c>
      <c r="H139" s="2">
        <f t="shared" si="32"/>
        <v>386.9857340895519</v>
      </c>
      <c r="I139" s="2">
        <f t="shared" si="21"/>
        <v>59552.249798720244</v>
      </c>
      <c r="J139" s="2">
        <f t="shared" si="39"/>
        <v>585597.12302074907</v>
      </c>
      <c r="K139" s="2">
        <f t="shared" si="24"/>
        <v>54930.122996294958</v>
      </c>
      <c r="L139" s="2">
        <f t="shared" si="24"/>
        <v>540146.20946356712</v>
      </c>
      <c r="M139" s="2"/>
      <c r="N139" s="28">
        <f t="shared" si="40"/>
        <v>173488.3979134541</v>
      </c>
      <c r="O139" s="2">
        <f t="shared" si="33"/>
        <v>178.17596191771588</v>
      </c>
      <c r="P139" s="2">
        <f t="shared" si="34"/>
        <v>86655.151640244992</v>
      </c>
      <c r="R139">
        <f t="shared" si="35"/>
        <v>118</v>
      </c>
      <c r="S139" s="89">
        <f t="shared" si="25"/>
        <v>0</v>
      </c>
      <c r="T139" s="89">
        <f>IF(AND(S139=0,S138&gt;0),SUM($G139:$H$381),S139)</f>
        <v>0</v>
      </c>
      <c r="U139" s="82">
        <f>SUM(T139:T$381)</f>
        <v>0</v>
      </c>
      <c r="V139" s="68">
        <f>localspline(R139,'BBG rates'!$G$10:$G$27,'BBG rates'!$K$10:$K$27)</f>
        <v>1.0233389916216058</v>
      </c>
      <c r="W139" s="68">
        <f>locallinterp(R139,'BBG rates'!$G$10:$G$27,'BBG rates'!$J$10:$J$27)</f>
        <v>-0.22966666666666669</v>
      </c>
      <c r="X139" s="56">
        <f t="shared" si="36"/>
        <v>-0.22990877805884047</v>
      </c>
      <c r="Y139" s="66">
        <f t="shared" si="26"/>
        <v>0</v>
      </c>
      <c r="Z139" s="72">
        <f t="shared" si="27"/>
        <v>0</v>
      </c>
      <c r="AA139" s="79">
        <f t="shared" si="28"/>
        <v>0</v>
      </c>
      <c r="AB139" s="81">
        <f t="shared" si="37"/>
        <v>0</v>
      </c>
      <c r="AD139" s="95">
        <f>locallinterp(R139,'BBG rates'!$N$10:$N$369,'BBG rates'!$P$10:$P$369)</f>
        <v>10.025388353503482</v>
      </c>
      <c r="AI139" s="185">
        <f t="shared" si="29"/>
        <v>118</v>
      </c>
      <c r="AJ139" s="127">
        <f>locallinterp(MIN(AI139,CAP_Senior*12),'BBG rates'!$X$24:$X$65,'BBG rates'!$Y$24:$Y$65)</f>
        <v>54.386876134252468</v>
      </c>
      <c r="AK139" s="127">
        <f>locallinterp(MIN(AI139,CAP_CB*12),'BBG rates'!$AA$25:$AA$40,'BBG rates'!$AC$25:$AC$40)</f>
        <v>9.9333333333333336</v>
      </c>
      <c r="AL139" s="144">
        <f t="shared" si="30"/>
        <v>17.490435609489587</v>
      </c>
      <c r="AM139" s="142">
        <f>(SUMPRODUCT(AL139:AL$381,G139:G$381)+SUMPRODUCT(AL139:AL$381,H139:H$381))/12</f>
        <v>259177.79339223393</v>
      </c>
    </row>
    <row r="140" spans="1:39" x14ac:dyDescent="0.2">
      <c r="A140" s="7">
        <v>119</v>
      </c>
      <c r="B140" s="7">
        <v>59.5</v>
      </c>
      <c r="C140" s="7">
        <v>29.75</v>
      </c>
      <c r="D140" s="12">
        <f t="shared" si="22"/>
        <v>9.9166666666666661</v>
      </c>
      <c r="E140" s="29">
        <f t="shared" si="38"/>
        <v>58738.28412962654</v>
      </c>
      <c r="F140" s="2">
        <f t="shared" si="23"/>
        <v>80.697996093197276</v>
      </c>
      <c r="G140" s="2">
        <f t="shared" si="31"/>
        <v>58890.874389844794</v>
      </c>
      <c r="H140" s="2">
        <f t="shared" si="32"/>
        <v>192.92544519820535</v>
      </c>
      <c r="I140" s="2">
        <f t="shared" si="21"/>
        <v>59164.497831136199</v>
      </c>
      <c r="J140" s="2">
        <f t="shared" si="39"/>
        <v>586714.60349210061</v>
      </c>
      <c r="K140" s="2">
        <f t="shared" si="24"/>
        <v>54535.114396580873</v>
      </c>
      <c r="L140" s="2">
        <f t="shared" si="24"/>
        <v>540806.55109942704</v>
      </c>
      <c r="M140" s="2"/>
      <c r="N140" s="28">
        <f t="shared" si="40"/>
        <v>86773.894945739637</v>
      </c>
      <c r="O140" s="2">
        <f t="shared" si="33"/>
        <v>118.8246344482678</v>
      </c>
      <c r="P140" s="2">
        <f t="shared" si="34"/>
        <v>86714.502967714463</v>
      </c>
      <c r="R140">
        <f t="shared" si="35"/>
        <v>119</v>
      </c>
      <c r="S140" s="89">
        <f t="shared" si="25"/>
        <v>0</v>
      </c>
      <c r="T140" s="89">
        <f>IF(AND(S140=0,S139&gt;0),SUM($G140:$H$381),S140)</f>
        <v>0</v>
      </c>
      <c r="U140" s="82">
        <f>SUM(T140:T$381)</f>
        <v>0</v>
      </c>
      <c r="V140" s="68">
        <f>localspline(R140,'BBG rates'!$G$10:$G$27,'BBG rates'!$K$10:$K$27)</f>
        <v>1.0231096409004712</v>
      </c>
      <c r="W140" s="68">
        <f>locallinterp(R140,'BBG rates'!$G$10:$G$27,'BBG rates'!$J$10:$J$27)</f>
        <v>-0.22533333333333333</v>
      </c>
      <c r="X140" s="56">
        <f t="shared" si="36"/>
        <v>-0.22556638817357033</v>
      </c>
      <c r="Y140" s="66">
        <f t="shared" si="26"/>
        <v>0</v>
      </c>
      <c r="Z140" s="72">
        <f t="shared" si="27"/>
        <v>0</v>
      </c>
      <c r="AA140" s="79">
        <f t="shared" si="28"/>
        <v>0</v>
      </c>
      <c r="AB140" s="81">
        <f t="shared" si="37"/>
        <v>0</v>
      </c>
      <c r="AD140" s="95">
        <f>locallinterp(R140,'BBG rates'!$N$10:$N$369,'BBG rates'!$P$10:$P$369)</f>
        <v>10.110647490245189</v>
      </c>
      <c r="AI140" s="185">
        <f t="shared" si="29"/>
        <v>119</v>
      </c>
      <c r="AJ140" s="127">
        <f>locallinterp(MIN(AI140,CAP_Senior*12),'BBG rates'!$X$24:$X$65,'BBG rates'!$Y$24:$Y$65)</f>
        <v>54.554048152429552</v>
      </c>
      <c r="AK140" s="127">
        <f>locallinterp(MIN(AI140,CAP_CB*12),'BBG rates'!$AA$25:$AA$40,'BBG rates'!$AC$25:$AC$40)</f>
        <v>9.9666666666666668</v>
      </c>
      <c r="AL140" s="144">
        <f t="shared" si="30"/>
        <v>17.546521519246355</v>
      </c>
      <c r="AM140" s="142">
        <f>(SUMPRODUCT(AL140:AL$381,G140:G$381)+SUMPRODUCT(AL140:AL$381,H140:H$381))/12</f>
        <v>172555.17681929059</v>
      </c>
    </row>
    <row r="141" spans="1:39" x14ac:dyDescent="0.2">
      <c r="A141" s="7">
        <v>120</v>
      </c>
      <c r="B141" s="7">
        <v>60</v>
      </c>
      <c r="C141" s="7">
        <v>30</v>
      </c>
      <c r="D141" s="12">
        <f t="shared" si="22"/>
        <v>10</v>
      </c>
      <c r="E141" s="29">
        <f t="shared" si="38"/>
        <v>0</v>
      </c>
      <c r="F141" s="2">
        <f t="shared" si="23"/>
        <v>40.230673772796983</v>
      </c>
      <c r="G141" s="2">
        <f t="shared" si="31"/>
        <v>58738.28412962654</v>
      </c>
      <c r="H141" s="2">
        <f t="shared" si="32"/>
        <v>0</v>
      </c>
      <c r="I141" s="2">
        <f t="shared" si="21"/>
        <v>58778.514803399339</v>
      </c>
      <c r="J141" s="2">
        <f t="shared" si="39"/>
        <v>587785.14803399344</v>
      </c>
      <c r="K141" s="2">
        <f t="shared" si="24"/>
        <v>54142.250198940579</v>
      </c>
      <c r="L141" s="2">
        <f t="shared" si="24"/>
        <v>541422.50198940584</v>
      </c>
      <c r="M141" s="2"/>
      <c r="N141" s="28">
        <f t="shared" si="40"/>
        <v>0</v>
      </c>
      <c r="O141" s="2">
        <f t="shared" si="33"/>
        <v>59.432656423074228</v>
      </c>
      <c r="P141" s="2">
        <f t="shared" si="34"/>
        <v>86773.894945739637</v>
      </c>
      <c r="R141">
        <f t="shared" si="35"/>
        <v>120</v>
      </c>
      <c r="S141" s="89">
        <f t="shared" si="25"/>
        <v>0</v>
      </c>
      <c r="T141" s="89">
        <f>IF(AND(S141=0,S140&gt;0),SUM($G141:$H$381),S141)</f>
        <v>0</v>
      </c>
      <c r="U141" s="82">
        <f>SUM(T141:T$381)</f>
        <v>0</v>
      </c>
      <c r="V141" s="68">
        <f>localspline(R141,'BBG rates'!$G$10:$G$27,'BBG rates'!$K$10:$K$27)</f>
        <v>1.0228811502456665</v>
      </c>
      <c r="W141" s="68">
        <f>locallinterp(R141,'BBG rates'!$G$10:$G$27,'BBG rates'!$J$10:$J$27)</f>
        <v>-0.221</v>
      </c>
      <c r="X141" s="56">
        <f t="shared" si="36"/>
        <v>-0.22122417116374749</v>
      </c>
      <c r="Y141" s="66">
        <f t="shared" si="26"/>
        <v>0</v>
      </c>
      <c r="Z141" s="72">
        <f t="shared" si="27"/>
        <v>0</v>
      </c>
      <c r="AA141" s="79">
        <f t="shared" si="28"/>
        <v>0</v>
      </c>
      <c r="AB141" s="81">
        <f t="shared" si="37"/>
        <v>0</v>
      </c>
      <c r="AD141" s="95">
        <f>locallinterp(R141,'BBG rates'!$N$10:$N$369,'BBG rates'!$P$10:$P$369)</f>
        <v>10.195887586098994</v>
      </c>
      <c r="AI141" s="185">
        <f t="shared" si="29"/>
        <v>120</v>
      </c>
      <c r="AJ141" s="127">
        <f>locallinterp(MIN(AI141,CAP_Senior*12),'BBG rates'!$X$24:$X$65,'BBG rates'!$Y$24:$Y$65)</f>
        <v>54.721220170606635</v>
      </c>
      <c r="AK141" s="127">
        <f>locallinterp(MIN(AI141,CAP_CB*12),'BBG rates'!$AA$25:$AA$40,'BBG rates'!$AC$25:$AC$40)</f>
        <v>10</v>
      </c>
      <c r="AL141" s="144">
        <f t="shared" si="30"/>
        <v>17.602607429003129</v>
      </c>
      <c r="AM141" s="142">
        <f>(SUMPRODUCT(AL141:AL$381,G141:G$381)+SUMPRODUCT(AL141:AL$381,H141:H$381))/12</f>
        <v>86162.246382255064</v>
      </c>
    </row>
    <row r="142" spans="1:39" x14ac:dyDescent="0.2">
      <c r="A142" s="7">
        <v>121</v>
      </c>
      <c r="B142" s="7">
        <v>60.5</v>
      </c>
      <c r="C142" s="7">
        <v>30.25</v>
      </c>
      <c r="D142" s="12">
        <f t="shared" si="22"/>
        <v>10.083333333333334</v>
      </c>
      <c r="E142" s="29">
        <f t="shared" si="38"/>
        <v>0</v>
      </c>
      <c r="F142" s="2">
        <f t="shared" si="23"/>
        <v>0</v>
      </c>
      <c r="G142" s="2">
        <f t="shared" si="31"/>
        <v>0</v>
      </c>
      <c r="H142" s="2">
        <f t="shared" si="32"/>
        <v>0</v>
      </c>
      <c r="I142" s="2">
        <f t="shared" si="21"/>
        <v>0</v>
      </c>
      <c r="J142" s="2">
        <f t="shared" si="39"/>
        <v>0</v>
      </c>
      <c r="K142" s="2">
        <f t="shared" si="24"/>
        <v>0</v>
      </c>
      <c r="L142" s="2">
        <f t="shared" si="24"/>
        <v>0</v>
      </c>
      <c r="M142" s="2"/>
      <c r="N142" s="28">
        <f t="shared" si="40"/>
        <v>0</v>
      </c>
      <c r="O142" s="2">
        <f t="shared" si="33"/>
        <v>0</v>
      </c>
      <c r="P142" s="2">
        <f t="shared" si="34"/>
        <v>0</v>
      </c>
      <c r="R142">
        <f t="shared" si="35"/>
        <v>121</v>
      </c>
      <c r="S142" s="89">
        <f t="shared" si="25"/>
        <v>0</v>
      </c>
      <c r="T142" s="89">
        <f>IF(AND(S142=0,S141&gt;0),SUM($G142:$H$381),S142)</f>
        <v>0</v>
      </c>
      <c r="U142" s="82">
        <f>SUM(T142:T$381)</f>
        <v>0</v>
      </c>
      <c r="V142" s="68">
        <f>localspline(R142,'BBG rates'!$G$10:$G$27,'BBG rates'!$K$10:$K$27)</f>
        <v>1.0226541791605388</v>
      </c>
      <c r="W142" s="68">
        <f>locallinterp(R142,'BBG rates'!$G$10:$G$27,'BBG rates'!$J$10:$J$27)</f>
        <v>-0.21708333333333332</v>
      </c>
      <c r="X142" s="56">
        <f t="shared" si="36"/>
        <v>-0.21729962374896772</v>
      </c>
      <c r="Y142" s="66">
        <f t="shared" si="26"/>
        <v>0</v>
      </c>
      <c r="Z142" s="72">
        <f t="shared" si="27"/>
        <v>0</v>
      </c>
      <c r="AA142" s="79">
        <f t="shared" si="28"/>
        <v>0</v>
      </c>
      <c r="AB142" s="81">
        <f t="shared" si="37"/>
        <v>0</v>
      </c>
      <c r="AD142" s="95">
        <f>locallinterp(R142,'BBG rates'!$N$10:$N$369,'BBG rates'!$P$10:$P$369)</f>
        <v>10.281108767695706</v>
      </c>
      <c r="AI142" s="185">
        <f t="shared" si="29"/>
        <v>121</v>
      </c>
      <c r="AJ142" s="127">
        <f>locallinterp(MIN(AI142,CAP_Senior*12),'BBG rates'!$X$24:$X$65,'BBG rates'!$Y$24:$Y$65)</f>
        <v>54.872445655896165</v>
      </c>
      <c r="AK142" s="127">
        <f>locallinterp(MIN(AI142,CAP_CB*12),'BBG rates'!$AA$25:$AA$40,'BBG rates'!$AC$25:$AC$40)</f>
        <v>10.016666666666666</v>
      </c>
      <c r="AL142" s="144">
        <f t="shared" si="30"/>
        <v>17.642149094835681</v>
      </c>
      <c r="AM142" s="142">
        <f>(SUMPRODUCT(AL142:AL$381,G142:G$381)+SUMPRODUCT(AL142:AL$381,H142:H$381))/12</f>
        <v>0</v>
      </c>
    </row>
    <row r="143" spans="1:39" x14ac:dyDescent="0.2">
      <c r="A143" s="7">
        <v>122</v>
      </c>
      <c r="B143" s="7">
        <v>61</v>
      </c>
      <c r="C143" s="7">
        <v>30.5</v>
      </c>
      <c r="D143" s="12">
        <f t="shared" si="22"/>
        <v>10.166666666666666</v>
      </c>
      <c r="E143" s="29">
        <f t="shared" si="38"/>
        <v>0</v>
      </c>
      <c r="F143" s="2">
        <f t="shared" si="23"/>
        <v>0</v>
      </c>
      <c r="G143" s="2">
        <f t="shared" si="31"/>
        <v>0</v>
      </c>
      <c r="H143" s="2">
        <f t="shared" si="32"/>
        <v>0</v>
      </c>
      <c r="I143" s="2">
        <f t="shared" si="21"/>
        <v>0</v>
      </c>
      <c r="J143" s="2">
        <f t="shared" si="39"/>
        <v>0</v>
      </c>
      <c r="K143" s="2">
        <f t="shared" si="24"/>
        <v>0</v>
      </c>
      <c r="L143" s="2">
        <f t="shared" si="24"/>
        <v>0</v>
      </c>
      <c r="M143" s="2"/>
      <c r="N143" s="28">
        <f t="shared" si="40"/>
        <v>0</v>
      </c>
      <c r="O143" s="2">
        <f t="shared" si="33"/>
        <v>0</v>
      </c>
      <c r="P143" s="2">
        <f t="shared" si="34"/>
        <v>0</v>
      </c>
      <c r="R143">
        <f t="shared" si="35"/>
        <v>122</v>
      </c>
      <c r="S143" s="89">
        <f t="shared" si="25"/>
        <v>0</v>
      </c>
      <c r="T143" s="89">
        <f>IF(AND(S143=0,S142&gt;0),SUM($G143:$H$381),S143)</f>
        <v>0</v>
      </c>
      <c r="U143" s="82">
        <f>SUM(T143:T$381)</f>
        <v>0</v>
      </c>
      <c r="V143" s="68">
        <f>localspline(R143,'BBG rates'!$G$10:$G$27,'BBG rates'!$K$10:$K$27)</f>
        <v>1.0224274257333208</v>
      </c>
      <c r="W143" s="68">
        <f>locallinterp(R143,'BBG rates'!$G$10:$G$27,'BBG rates'!$J$10:$J$27)</f>
        <v>-0.21316666666666667</v>
      </c>
      <c r="X143" s="56">
        <f t="shared" si="36"/>
        <v>-0.21337521754043465</v>
      </c>
      <c r="Y143" s="66">
        <f t="shared" si="26"/>
        <v>0</v>
      </c>
      <c r="Z143" s="72">
        <f t="shared" si="27"/>
        <v>0</v>
      </c>
      <c r="AA143" s="79">
        <f t="shared" si="28"/>
        <v>0</v>
      </c>
      <c r="AB143" s="81">
        <f t="shared" si="37"/>
        <v>0</v>
      </c>
      <c r="AD143" s="95">
        <f>locallinterp(R143,'BBG rates'!$N$10:$N$369,'BBG rates'!$P$10:$P$369)</f>
        <v>10.366311053173483</v>
      </c>
      <c r="AI143" s="185">
        <f t="shared" si="29"/>
        <v>122</v>
      </c>
      <c r="AJ143" s="127">
        <f>locallinterp(MIN(AI143,CAP_Senior*12),'BBG rates'!$X$24:$X$65,'BBG rates'!$Y$24:$Y$65)</f>
        <v>55.023671141185694</v>
      </c>
      <c r="AK143" s="127">
        <f>locallinterp(MIN(AI143,CAP_CB*12),'BBG rates'!$AA$25:$AA$40,'BBG rates'!$AC$25:$AC$40)</f>
        <v>10.033333333333333</v>
      </c>
      <c r="AL143" s="144">
        <f t="shared" si="30"/>
        <v>17.681690760668232</v>
      </c>
      <c r="AM143" s="142">
        <f>(SUMPRODUCT(AL143:AL$381,G143:G$381)+SUMPRODUCT(AL143:AL$381,H143:H$381))/12</f>
        <v>0</v>
      </c>
    </row>
    <row r="144" spans="1:39" x14ac:dyDescent="0.2">
      <c r="A144" s="7">
        <v>123</v>
      </c>
      <c r="B144" s="7">
        <v>61.5</v>
      </c>
      <c r="C144" s="7">
        <v>30.75</v>
      </c>
      <c r="D144" s="12">
        <f t="shared" si="22"/>
        <v>10.25</v>
      </c>
      <c r="E144" s="29">
        <f t="shared" si="38"/>
        <v>0</v>
      </c>
      <c r="F144" s="2">
        <f t="shared" si="23"/>
        <v>0</v>
      </c>
      <c r="G144" s="2">
        <f t="shared" si="31"/>
        <v>0</v>
      </c>
      <c r="H144" s="2">
        <f t="shared" si="32"/>
        <v>0</v>
      </c>
      <c r="I144" s="2">
        <f t="shared" si="21"/>
        <v>0</v>
      </c>
      <c r="J144" s="2">
        <f t="shared" si="39"/>
        <v>0</v>
      </c>
      <c r="K144" s="2">
        <f t="shared" si="24"/>
        <v>0</v>
      </c>
      <c r="L144" s="2">
        <f t="shared" si="24"/>
        <v>0</v>
      </c>
      <c r="M144" s="2"/>
      <c r="N144" s="28">
        <f t="shared" si="40"/>
        <v>0</v>
      </c>
      <c r="O144" s="2">
        <f t="shared" si="33"/>
        <v>0</v>
      </c>
      <c r="P144" s="2">
        <f t="shared" si="34"/>
        <v>0</v>
      </c>
      <c r="R144">
        <f t="shared" si="35"/>
        <v>123</v>
      </c>
      <c r="S144" s="89">
        <f t="shared" si="25"/>
        <v>0</v>
      </c>
      <c r="T144" s="89">
        <f>IF(AND(S144=0,S143&gt;0),SUM($G144:$H$381),S144)</f>
        <v>0</v>
      </c>
      <c r="U144" s="82">
        <f>SUM(T144:T$381)</f>
        <v>0</v>
      </c>
      <c r="V144" s="68">
        <f>localspline(R144,'BBG rates'!$G$10:$G$27,'BBG rates'!$K$10:$K$27)</f>
        <v>1.0221993435827414</v>
      </c>
      <c r="W144" s="68">
        <f>locallinterp(R144,'BBG rates'!$G$10:$G$27,'BBG rates'!$J$10:$J$27)</f>
        <v>-0.20924999999999999</v>
      </c>
      <c r="X144" s="56">
        <f t="shared" si="36"/>
        <v>-0.2094509525273569</v>
      </c>
      <c r="Y144" s="66">
        <f t="shared" si="26"/>
        <v>0</v>
      </c>
      <c r="Z144" s="72">
        <f t="shared" si="27"/>
        <v>0</v>
      </c>
      <c r="AA144" s="79">
        <f t="shared" si="28"/>
        <v>0</v>
      </c>
      <c r="AB144" s="81">
        <f t="shared" si="37"/>
        <v>0</v>
      </c>
      <c r="AD144" s="95">
        <f>locallinterp(R144,'BBG rates'!$N$10:$N$369,'BBG rates'!$P$10:$P$369)</f>
        <v>10.451494331805378</v>
      </c>
      <c r="AI144" s="185">
        <f t="shared" si="29"/>
        <v>123</v>
      </c>
      <c r="AJ144" s="127">
        <f>locallinterp(MIN(AI144,CAP_Senior*12),'BBG rates'!$X$24:$X$65,'BBG rates'!$Y$24:$Y$65)</f>
        <v>55.174896626475224</v>
      </c>
      <c r="AK144" s="127">
        <f>locallinterp(MIN(AI144,CAP_CB*12),'BBG rates'!$AA$25:$AA$40,'BBG rates'!$AC$25:$AC$40)</f>
        <v>10.050000000000001</v>
      </c>
      <c r="AL144" s="144">
        <f t="shared" si="30"/>
        <v>17.721232426500791</v>
      </c>
      <c r="AM144" s="142">
        <f>(SUMPRODUCT(AL144:AL$381,G144:G$381)+SUMPRODUCT(AL144:AL$381,H144:H$381))/12</f>
        <v>0</v>
      </c>
    </row>
    <row r="145" spans="1:39" x14ac:dyDescent="0.2">
      <c r="A145" s="7">
        <v>124</v>
      </c>
      <c r="B145" s="7">
        <v>62</v>
      </c>
      <c r="C145" s="7">
        <v>31</v>
      </c>
      <c r="D145" s="12">
        <f t="shared" si="22"/>
        <v>10.333333333333334</v>
      </c>
      <c r="E145" s="29">
        <f t="shared" si="38"/>
        <v>0</v>
      </c>
      <c r="F145" s="2">
        <f t="shared" si="23"/>
        <v>0</v>
      </c>
      <c r="G145" s="2">
        <f t="shared" si="31"/>
        <v>0</v>
      </c>
      <c r="H145" s="2">
        <f t="shared" si="32"/>
        <v>0</v>
      </c>
      <c r="I145" s="2">
        <f t="shared" si="21"/>
        <v>0</v>
      </c>
      <c r="J145" s="2">
        <f t="shared" si="39"/>
        <v>0</v>
      </c>
      <c r="K145" s="2">
        <f t="shared" si="24"/>
        <v>0</v>
      </c>
      <c r="L145" s="2">
        <f t="shared" si="24"/>
        <v>0</v>
      </c>
      <c r="M145" s="2"/>
      <c r="N145" s="28">
        <f t="shared" si="40"/>
        <v>0</v>
      </c>
      <c r="O145" s="2">
        <f t="shared" si="33"/>
        <v>0</v>
      </c>
      <c r="P145" s="2">
        <f t="shared" si="34"/>
        <v>0</v>
      </c>
      <c r="R145">
        <f t="shared" si="35"/>
        <v>124</v>
      </c>
      <c r="S145" s="89">
        <f t="shared" si="25"/>
        <v>0</v>
      </c>
      <c r="T145" s="89">
        <f>IF(AND(S145=0,S144&gt;0),SUM($G145:$H$381),S145)</f>
        <v>0</v>
      </c>
      <c r="U145" s="82">
        <f>SUM(T145:T$381)</f>
        <v>0</v>
      </c>
      <c r="V145" s="68">
        <f>localspline(R145,'BBG rates'!$G$10:$G$27,'BBG rates'!$K$10:$K$27)</f>
        <v>1.0219681478976028</v>
      </c>
      <c r="W145" s="68">
        <f>locallinterp(R145,'BBG rates'!$G$10:$G$27,'BBG rates'!$J$10:$J$27)</f>
        <v>-0.20533333333333334</v>
      </c>
      <c r="X145" s="56">
        <f t="shared" si="36"/>
        <v>-0.20552682869920957</v>
      </c>
      <c r="Y145" s="66">
        <f t="shared" si="26"/>
        <v>0</v>
      </c>
      <c r="Z145" s="72">
        <f t="shared" si="27"/>
        <v>0</v>
      </c>
      <c r="AA145" s="79">
        <f t="shared" si="28"/>
        <v>0</v>
      </c>
      <c r="AB145" s="81">
        <f t="shared" si="37"/>
        <v>0</v>
      </c>
      <c r="AD145" s="95">
        <f>locallinterp(R145,'BBG rates'!$N$10:$N$369,'BBG rates'!$P$10:$P$369)</f>
        <v>10.536658344130178</v>
      </c>
      <c r="AI145" s="185">
        <f t="shared" si="29"/>
        <v>124</v>
      </c>
      <c r="AJ145" s="127">
        <f>locallinterp(MIN(AI145,CAP_Senior*12),'BBG rates'!$X$24:$X$65,'BBG rates'!$Y$24:$Y$65)</f>
        <v>55.326122111764754</v>
      </c>
      <c r="AK145" s="127">
        <f>locallinterp(MIN(AI145,CAP_CB*12),'BBG rates'!$AA$25:$AA$40,'BBG rates'!$AC$25:$AC$40)</f>
        <v>10.066666666666666</v>
      </c>
      <c r="AL145" s="144">
        <f t="shared" si="30"/>
        <v>17.760774092333342</v>
      </c>
      <c r="AM145" s="142">
        <f>(SUMPRODUCT(AL145:AL$381,G145:G$381)+SUMPRODUCT(AL145:AL$381,H145:H$381))/12</f>
        <v>0</v>
      </c>
    </row>
    <row r="146" spans="1:39" x14ac:dyDescent="0.2">
      <c r="A146" s="7">
        <v>125</v>
      </c>
      <c r="B146" s="7">
        <v>62.5</v>
      </c>
      <c r="C146" s="7">
        <v>31.25</v>
      </c>
      <c r="D146" s="12">
        <f t="shared" si="22"/>
        <v>10.416666666666666</v>
      </c>
      <c r="E146" s="29">
        <f t="shared" si="38"/>
        <v>0</v>
      </c>
      <c r="F146" s="2">
        <f t="shared" si="23"/>
        <v>0</v>
      </c>
      <c r="G146" s="2">
        <f t="shared" si="31"/>
        <v>0</v>
      </c>
      <c r="H146" s="2">
        <f t="shared" si="32"/>
        <v>0</v>
      </c>
      <c r="I146" s="2">
        <f t="shared" si="21"/>
        <v>0</v>
      </c>
      <c r="J146" s="2">
        <f t="shared" si="39"/>
        <v>0</v>
      </c>
      <c r="K146" s="2">
        <f t="shared" si="24"/>
        <v>0</v>
      </c>
      <c r="L146" s="2">
        <f t="shared" si="24"/>
        <v>0</v>
      </c>
      <c r="M146" s="2"/>
      <c r="N146" s="28">
        <f t="shared" si="40"/>
        <v>0</v>
      </c>
      <c r="O146" s="2">
        <f t="shared" si="33"/>
        <v>0</v>
      </c>
      <c r="P146" s="2">
        <f t="shared" si="34"/>
        <v>0</v>
      </c>
      <c r="R146">
        <f t="shared" si="35"/>
        <v>125</v>
      </c>
      <c r="S146" s="89">
        <f t="shared" si="25"/>
        <v>0</v>
      </c>
      <c r="T146" s="89">
        <f>IF(AND(S146=0,S145&gt;0),SUM($G146:$H$381),S146)</f>
        <v>0</v>
      </c>
      <c r="U146" s="82">
        <f>SUM(T146:T$381)</f>
        <v>0</v>
      </c>
      <c r="V146" s="68">
        <f>localspline(R146,'BBG rates'!$G$10:$G$27,'BBG rates'!$K$10:$K$27)</f>
        <v>1.0217322326848102</v>
      </c>
      <c r="W146" s="68">
        <f>locallinterp(R146,'BBG rates'!$G$10:$G$27,'BBG rates'!$J$10:$J$27)</f>
        <v>-0.20141666666666666</v>
      </c>
      <c r="X146" s="56">
        <f t="shared" si="36"/>
        <v>-0.20160284604533452</v>
      </c>
      <c r="Y146" s="66">
        <f t="shared" si="26"/>
        <v>0</v>
      </c>
      <c r="Z146" s="72">
        <f t="shared" si="27"/>
        <v>0</v>
      </c>
      <c r="AA146" s="79">
        <f t="shared" si="28"/>
        <v>0</v>
      </c>
      <c r="AB146" s="81">
        <f t="shared" si="37"/>
        <v>0</v>
      </c>
      <c r="AD146" s="95">
        <f>locallinterp(R146,'BBG rates'!$N$10:$N$369,'BBG rates'!$P$10:$P$369)</f>
        <v>10.621802696853912</v>
      </c>
      <c r="AI146" s="185">
        <f t="shared" si="29"/>
        <v>125</v>
      </c>
      <c r="AJ146" s="127">
        <f>locallinterp(MIN(AI146,CAP_Senior*12),'BBG rates'!$X$24:$X$65,'BBG rates'!$Y$24:$Y$65)</f>
        <v>55.477347597054283</v>
      </c>
      <c r="AK146" s="127">
        <f>locallinterp(MIN(AI146,CAP_CB*12),'BBG rates'!$AA$25:$AA$40,'BBG rates'!$AC$25:$AC$40)</f>
        <v>10.083333333333332</v>
      </c>
      <c r="AL146" s="144">
        <f t="shared" si="30"/>
        <v>17.800315758165894</v>
      </c>
      <c r="AM146" s="142">
        <f>(SUMPRODUCT(AL146:AL$381,G146:G$381)+SUMPRODUCT(AL146:AL$381,H146:H$381))/12</f>
        <v>0</v>
      </c>
    </row>
    <row r="147" spans="1:39" x14ac:dyDescent="0.2">
      <c r="A147" s="7">
        <v>126</v>
      </c>
      <c r="B147" s="7">
        <v>63</v>
      </c>
      <c r="C147" s="7">
        <v>31.5</v>
      </c>
      <c r="D147" s="12">
        <f t="shared" si="22"/>
        <v>10.5</v>
      </c>
      <c r="E147" s="29">
        <f t="shared" si="38"/>
        <v>0</v>
      </c>
      <c r="F147" s="2">
        <f t="shared" si="23"/>
        <v>0</v>
      </c>
      <c r="G147" s="2">
        <f t="shared" si="31"/>
        <v>0</v>
      </c>
      <c r="H147" s="2">
        <f t="shared" si="32"/>
        <v>0</v>
      </c>
      <c r="I147" s="2">
        <f t="shared" ref="I147:I210" si="41">SUM(F147:H147)</f>
        <v>0</v>
      </c>
      <c r="J147" s="2">
        <f t="shared" si="39"/>
        <v>0</v>
      </c>
      <c r="K147" s="2">
        <f t="shared" si="24"/>
        <v>0</v>
      </c>
      <c r="L147" s="2">
        <f t="shared" si="24"/>
        <v>0</v>
      </c>
      <c r="M147" s="2"/>
      <c r="N147" s="28">
        <f t="shared" si="40"/>
        <v>0</v>
      </c>
      <c r="O147" s="2">
        <f t="shared" si="33"/>
        <v>0</v>
      </c>
      <c r="P147" s="2">
        <f t="shared" si="34"/>
        <v>0</v>
      </c>
      <c r="R147">
        <f t="shared" si="35"/>
        <v>126</v>
      </c>
      <c r="S147" s="89">
        <f t="shared" si="25"/>
        <v>0</v>
      </c>
      <c r="T147" s="89">
        <f>IF(AND(S147=0,S146&gt;0),SUM($G147:$H$381),S147)</f>
        <v>0</v>
      </c>
      <c r="U147" s="82">
        <f>SUM(T147:T$381)</f>
        <v>0</v>
      </c>
      <c r="V147" s="68">
        <f>localspline(R147,'BBG rates'!$G$10:$G$27,'BBG rates'!$K$10:$K$27)</f>
        <v>1.021489991952194</v>
      </c>
      <c r="W147" s="68">
        <f>locallinterp(R147,'BBG rates'!$G$10:$G$27,'BBG rates'!$J$10:$J$27)</f>
        <v>-0.19750000000000001</v>
      </c>
      <c r="X147" s="56">
        <f t="shared" si="36"/>
        <v>-0.19767900455507359</v>
      </c>
      <c r="Y147" s="66">
        <f t="shared" si="26"/>
        <v>0</v>
      </c>
      <c r="Z147" s="72">
        <f t="shared" si="27"/>
        <v>0</v>
      </c>
      <c r="AA147" s="79">
        <f t="shared" si="28"/>
        <v>0</v>
      </c>
      <c r="AB147" s="81">
        <f t="shared" si="37"/>
        <v>0</v>
      </c>
      <c r="AD147" s="95">
        <f>locallinterp(R147,'BBG rates'!$N$10:$N$369,'BBG rates'!$P$10:$P$369)</f>
        <v>10.706926862849928</v>
      </c>
      <c r="AI147" s="185">
        <f t="shared" si="29"/>
        <v>126</v>
      </c>
      <c r="AJ147" s="127">
        <f>locallinterp(MIN(AI147,CAP_Senior*12),'BBG rates'!$X$24:$X$65,'BBG rates'!$Y$24:$Y$65)</f>
        <v>55.628573082343806</v>
      </c>
      <c r="AK147" s="127">
        <f>locallinterp(MIN(AI147,CAP_CB*12),'BBG rates'!$AA$25:$AA$40,'BBG rates'!$AC$25:$AC$40)</f>
        <v>10.1</v>
      </c>
      <c r="AL147" s="144">
        <f t="shared" si="30"/>
        <v>17.839857423998446</v>
      </c>
      <c r="AM147" s="142">
        <f>(SUMPRODUCT(AL147:AL$381,G147:G$381)+SUMPRODUCT(AL147:AL$381,H147:H$381))/12</f>
        <v>0</v>
      </c>
    </row>
    <row r="148" spans="1:39" x14ac:dyDescent="0.2">
      <c r="A148" s="7">
        <v>127</v>
      </c>
      <c r="B148" s="7">
        <v>63.5</v>
      </c>
      <c r="C148" s="7">
        <v>31.75</v>
      </c>
      <c r="D148" s="12">
        <f t="shared" si="22"/>
        <v>10.583333333333334</v>
      </c>
      <c r="E148" s="29">
        <f t="shared" si="38"/>
        <v>0</v>
      </c>
      <c r="F148" s="2">
        <f t="shared" si="23"/>
        <v>0</v>
      </c>
      <c r="G148" s="2">
        <f t="shared" si="31"/>
        <v>0</v>
      </c>
      <c r="H148" s="2">
        <f t="shared" si="32"/>
        <v>0</v>
      </c>
      <c r="I148" s="2">
        <f t="shared" si="41"/>
        <v>0</v>
      </c>
      <c r="J148" s="2">
        <f t="shared" si="39"/>
        <v>0</v>
      </c>
      <c r="K148" s="2">
        <f t="shared" si="24"/>
        <v>0</v>
      </c>
      <c r="L148" s="2">
        <f t="shared" si="24"/>
        <v>0</v>
      </c>
      <c r="M148" s="2"/>
      <c r="N148" s="28">
        <f t="shared" si="40"/>
        <v>0</v>
      </c>
      <c r="O148" s="2">
        <f t="shared" si="33"/>
        <v>0</v>
      </c>
      <c r="P148" s="2">
        <f t="shared" si="34"/>
        <v>0</v>
      </c>
      <c r="R148">
        <f t="shared" si="35"/>
        <v>127</v>
      </c>
      <c r="S148" s="89">
        <f t="shared" si="25"/>
        <v>0</v>
      </c>
      <c r="T148" s="89">
        <f>IF(AND(S148=0,S147&gt;0),SUM($G148:$H$381),S148)</f>
        <v>0</v>
      </c>
      <c r="U148" s="82">
        <f>SUM(T148:T$381)</f>
        <v>0</v>
      </c>
      <c r="V148" s="68">
        <f>localspline(R148,'BBG rates'!$G$10:$G$27,'BBG rates'!$K$10:$K$27)</f>
        <v>1.0212396706948454</v>
      </c>
      <c r="W148" s="68">
        <f>locallinterp(R148,'BBG rates'!$G$10:$G$27,'BBG rates'!$J$10:$J$27)</f>
        <v>-0.19358333333333333</v>
      </c>
      <c r="X148" s="56">
        <f t="shared" si="36"/>
        <v>-0.19375530421790188</v>
      </c>
      <c r="Y148" s="66">
        <f t="shared" si="26"/>
        <v>0</v>
      </c>
      <c r="Z148" s="72">
        <f t="shared" si="27"/>
        <v>0</v>
      </c>
      <c r="AA148" s="79">
        <f t="shared" si="28"/>
        <v>0</v>
      </c>
      <c r="AB148" s="81">
        <f t="shared" si="37"/>
        <v>0</v>
      </c>
      <c r="AD148" s="95">
        <f>locallinterp(R148,'BBG rates'!$N$10:$N$369,'BBG rates'!$P$10:$P$369)</f>
        <v>10.792030168741165</v>
      </c>
      <c r="AI148" s="185">
        <f t="shared" si="29"/>
        <v>127</v>
      </c>
      <c r="AJ148" s="127">
        <f>locallinterp(MIN(AI148,CAP_Senior*12),'BBG rates'!$X$24:$X$65,'BBG rates'!$Y$24:$Y$65)</f>
        <v>55.779798567633335</v>
      </c>
      <c r="AK148" s="127">
        <f>locallinterp(MIN(AI148,CAP_CB*12),'BBG rates'!$AA$25:$AA$40,'BBG rates'!$AC$25:$AC$40)</f>
        <v>10.116666666666667</v>
      </c>
      <c r="AL148" s="144">
        <f t="shared" si="30"/>
        <v>17.879399089831001</v>
      </c>
      <c r="AM148" s="142">
        <f>(SUMPRODUCT(AL148:AL$381,G148:G$381)+SUMPRODUCT(AL148:AL$381,H148:H$381))/12</f>
        <v>0</v>
      </c>
    </row>
    <row r="149" spans="1:39" x14ac:dyDescent="0.2">
      <c r="A149" s="7">
        <v>128</v>
      </c>
      <c r="B149" s="7">
        <v>64</v>
      </c>
      <c r="C149" s="7">
        <v>32</v>
      </c>
      <c r="D149" s="12">
        <f t="shared" si="22"/>
        <v>10.666666666666666</v>
      </c>
      <c r="E149" s="29">
        <f t="shared" si="38"/>
        <v>0</v>
      </c>
      <c r="F149" s="2">
        <f t="shared" si="23"/>
        <v>0</v>
      </c>
      <c r="G149" s="2">
        <f t="shared" si="31"/>
        <v>0</v>
      </c>
      <c r="H149" s="2">
        <f t="shared" si="32"/>
        <v>0</v>
      </c>
      <c r="I149" s="2">
        <f t="shared" si="41"/>
        <v>0</v>
      </c>
      <c r="J149" s="2">
        <f t="shared" si="39"/>
        <v>0</v>
      </c>
      <c r="K149" s="2">
        <f t="shared" si="24"/>
        <v>0</v>
      </c>
      <c r="L149" s="2">
        <f t="shared" si="24"/>
        <v>0</v>
      </c>
      <c r="M149" s="2"/>
      <c r="N149" s="28">
        <f t="shared" si="40"/>
        <v>0</v>
      </c>
      <c r="O149" s="2">
        <f t="shared" si="33"/>
        <v>0</v>
      </c>
      <c r="P149" s="2">
        <f t="shared" si="34"/>
        <v>0</v>
      </c>
      <c r="R149">
        <f t="shared" si="35"/>
        <v>128</v>
      </c>
      <c r="S149" s="89">
        <f t="shared" si="25"/>
        <v>0</v>
      </c>
      <c r="T149" s="89">
        <f>IF(AND(S149=0,S148&gt;0),SUM($G149:$H$381),S149)</f>
        <v>0</v>
      </c>
      <c r="U149" s="82">
        <f>SUM(T149:T$381)</f>
        <v>0</v>
      </c>
      <c r="V149" s="68">
        <f>localspline(R149,'BBG rates'!$G$10:$G$27,'BBG rates'!$K$10:$K$27)</f>
        <v>1.020979633116333</v>
      </c>
      <c r="W149" s="68">
        <f>locallinterp(R149,'BBG rates'!$G$10:$G$27,'BBG rates'!$J$10:$J$27)</f>
        <v>-0.18966666666666665</v>
      </c>
      <c r="X149" s="56">
        <f t="shared" si="36"/>
        <v>-0.18983174502316125</v>
      </c>
      <c r="Y149" s="66">
        <f t="shared" si="26"/>
        <v>0</v>
      </c>
      <c r="Z149" s="72">
        <f t="shared" si="27"/>
        <v>0</v>
      </c>
      <c r="AA149" s="79">
        <f t="shared" si="28"/>
        <v>0</v>
      </c>
      <c r="AB149" s="81">
        <f t="shared" si="37"/>
        <v>0</v>
      </c>
      <c r="AD149" s="95">
        <f>locallinterp(R149,'BBG rates'!$N$10:$N$369,'BBG rates'!$P$10:$P$369)</f>
        <v>10.877111804834193</v>
      </c>
      <c r="AI149" s="185">
        <f t="shared" si="29"/>
        <v>128</v>
      </c>
      <c r="AJ149" s="127">
        <f>locallinterp(MIN(AI149,CAP_Senior*12),'BBG rates'!$X$24:$X$65,'BBG rates'!$Y$24:$Y$65)</f>
        <v>55.931024052922865</v>
      </c>
      <c r="AK149" s="127">
        <f>locallinterp(MIN(AI149,CAP_CB*12),'BBG rates'!$AA$25:$AA$40,'BBG rates'!$AC$25:$AC$40)</f>
        <v>10.133333333333333</v>
      </c>
      <c r="AL149" s="144">
        <f t="shared" si="30"/>
        <v>17.918940755663556</v>
      </c>
      <c r="AM149" s="142">
        <f>(SUMPRODUCT(AL149:AL$381,G149:G$381)+SUMPRODUCT(AL149:AL$381,H149:H$381))/12</f>
        <v>0</v>
      </c>
    </row>
    <row r="150" spans="1:39" x14ac:dyDescent="0.2">
      <c r="A150" s="7">
        <v>129</v>
      </c>
      <c r="B150" s="7">
        <v>64.5</v>
      </c>
      <c r="C150" s="7">
        <v>32.25</v>
      </c>
      <c r="D150" s="12">
        <f t="shared" ref="D150:D213" si="42">A150/12</f>
        <v>10.75</v>
      </c>
      <c r="E150" s="29">
        <f t="shared" si="38"/>
        <v>0</v>
      </c>
      <c r="F150" s="2">
        <f t="shared" ref="F150:F213" si="43">IF($A150&lt;=$I$8,-IPMT($G$11,1,$I$8-$A150+1,$E149),0)</f>
        <v>0</v>
      </c>
      <c r="G150" s="2">
        <f t="shared" si="31"/>
        <v>0</v>
      </c>
      <c r="H150" s="2">
        <f t="shared" si="32"/>
        <v>0</v>
      </c>
      <c r="I150" s="2">
        <f t="shared" si="41"/>
        <v>0</v>
      </c>
      <c r="J150" s="2">
        <f t="shared" si="39"/>
        <v>0</v>
      </c>
      <c r="K150" s="2">
        <f t="shared" ref="K150:L213" si="44">I150/(1+$F$12)^IF($I$7=1,$A150,IF($I$7=2,$B150,IF($I$7=4,$C150,$D150)))</f>
        <v>0</v>
      </c>
      <c r="L150" s="2">
        <f t="shared" si="44"/>
        <v>0</v>
      </c>
      <c r="M150" s="2"/>
      <c r="N150" s="28">
        <f t="shared" si="40"/>
        <v>0</v>
      </c>
      <c r="O150" s="2">
        <f t="shared" si="33"/>
        <v>0</v>
      </c>
      <c r="P150" s="2">
        <f t="shared" si="34"/>
        <v>0</v>
      </c>
      <c r="R150">
        <f t="shared" si="35"/>
        <v>129</v>
      </c>
      <c r="S150" s="89">
        <f t="shared" ref="S150:S213" si="45">IF(D150&lt;$I$9,G150+H150,0)</f>
        <v>0</v>
      </c>
      <c r="T150" s="89">
        <f>IF(AND(S150=0,S149&gt;0),SUM($G150:$H$381),S150)</f>
        <v>0</v>
      </c>
      <c r="U150" s="82">
        <f>SUM(T150:T$381)</f>
        <v>0</v>
      </c>
      <c r="V150" s="68">
        <f>localspline(R150,'BBG rates'!$G$10:$G$27,'BBG rates'!$K$10:$K$27)</f>
        <v>1.0207082136204519</v>
      </c>
      <c r="W150" s="68">
        <f>locallinterp(R150,'BBG rates'!$G$10:$G$27,'BBG rates'!$J$10:$J$27)</f>
        <v>-0.18575</v>
      </c>
      <c r="X150" s="56">
        <f t="shared" si="36"/>
        <v>-0.18590832696032678</v>
      </c>
      <c r="Y150" s="66">
        <f t="shared" ref="Y150:Y213" si="46">T150*X150%/12+Y151</f>
        <v>0</v>
      </c>
      <c r="Z150" s="72">
        <f t="shared" ref="Z150:Z213" si="47">IF(U150=0,0,Y150*1200/U150)</f>
        <v>0</v>
      </c>
      <c r="AA150" s="79">
        <f t="shared" ref="AA150:AA213" si="48">T150*$AA$17%/12+AA151</f>
        <v>0</v>
      </c>
      <c r="AB150" s="81">
        <f t="shared" si="37"/>
        <v>0</v>
      </c>
      <c r="AD150" s="95">
        <f>locallinterp(R150,'BBG rates'!$N$10:$N$369,'BBG rates'!$P$10:$P$369)</f>
        <v>10.962170822635898</v>
      </c>
      <c r="AI150" s="185">
        <f t="shared" ref="AI150:AI213" si="49">A150</f>
        <v>129</v>
      </c>
      <c r="AJ150" s="127">
        <f>locallinterp(MIN(AI150,CAP_Senior*12),'BBG rates'!$X$24:$X$65,'BBG rates'!$Y$24:$Y$65)</f>
        <v>56.082249538212395</v>
      </c>
      <c r="AK150" s="127">
        <f>locallinterp(MIN(AI150,CAP_CB*12),'BBG rates'!$AA$25:$AA$40,'BBG rates'!$AC$25:$AC$40)</f>
        <v>10.149999999999999</v>
      </c>
      <c r="AL150" s="144">
        <f t="shared" ref="AL150:AL213" si="50">SUMPRODUCT(AJ150:AK150,$AJ$19:$AK$19)</f>
        <v>17.958482421496107</v>
      </c>
      <c r="AM150" s="142">
        <f>(SUMPRODUCT(AL150:AL$381,G150:G$381)+SUMPRODUCT(AL150:AL$381,H150:H$381))/12</f>
        <v>0</v>
      </c>
    </row>
    <row r="151" spans="1:39" x14ac:dyDescent="0.2">
      <c r="A151" s="7">
        <v>130</v>
      </c>
      <c r="B151" s="7">
        <v>65</v>
      </c>
      <c r="C151" s="7">
        <v>32.5</v>
      </c>
      <c r="D151" s="12">
        <f t="shared" si="42"/>
        <v>10.833333333333334</v>
      </c>
      <c r="E151" s="29">
        <f t="shared" si="38"/>
        <v>0</v>
      </c>
      <c r="F151" s="2">
        <f t="shared" si="43"/>
        <v>0</v>
      </c>
      <c r="G151" s="2">
        <f t="shared" ref="G151:G214" si="51">IF($A151&lt;=$I$8,-PPMT($G$11,1,$I$8-$A151+1,$E150),0)</f>
        <v>0</v>
      </c>
      <c r="H151" s="2">
        <f t="shared" ref="H151:H214" si="52">IF($A151&lt;=$I$8,(E150-G151)*$G$13,0)</f>
        <v>0</v>
      </c>
      <c r="I151" s="2">
        <f t="shared" si="41"/>
        <v>0</v>
      </c>
      <c r="J151" s="2">
        <f t="shared" si="39"/>
        <v>0</v>
      </c>
      <c r="K151" s="2">
        <f t="shared" si="44"/>
        <v>0</v>
      </c>
      <c r="L151" s="2">
        <f t="shared" si="44"/>
        <v>0</v>
      </c>
      <c r="M151" s="2"/>
      <c r="N151" s="28">
        <f t="shared" si="40"/>
        <v>0</v>
      </c>
      <c r="O151" s="2">
        <f t="shared" ref="O151:O214" si="53">IF($A151&lt;=$I$8,-IPMT($G$11,1,$I$8-$A151+1,$N150),0)</f>
        <v>0</v>
      </c>
      <c r="P151" s="2">
        <f t="shared" ref="P151:P214" si="54">IF($A151&lt;=$I$8,-PPMT($G$11,1,$I$8-$A151+1,$N150),0)</f>
        <v>0</v>
      </c>
      <c r="R151">
        <f t="shared" ref="R151:R214" si="55">ROUND(D151*12,1)</f>
        <v>130</v>
      </c>
      <c r="S151" s="89">
        <f t="shared" si="45"/>
        <v>0</v>
      </c>
      <c r="T151" s="89">
        <f>IF(AND(S151=0,S150&gt;0),SUM($G151:$H$381),S151)</f>
        <v>0</v>
      </c>
      <c r="U151" s="82">
        <f>SUM(T151:T$381)</f>
        <v>0</v>
      </c>
      <c r="V151" s="68">
        <f>localspline(R151,'BBG rates'!$G$10:$G$27,'BBG rates'!$K$10:$K$27)</f>
        <v>1.0204237466080435</v>
      </c>
      <c r="W151" s="68">
        <f>locallinterp(R151,'BBG rates'!$G$10:$G$27,'BBG rates'!$J$10:$J$27)</f>
        <v>-0.18183333333333332</v>
      </c>
      <c r="X151" s="56">
        <f t="shared" ref="X151:X214" si="56">((1+W151%)^(1/12)-1)*1200</f>
        <v>-0.1819850500186071</v>
      </c>
      <c r="Y151" s="66">
        <f t="shared" si="46"/>
        <v>0</v>
      </c>
      <c r="Z151" s="72">
        <f t="shared" si="47"/>
        <v>0</v>
      </c>
      <c r="AA151" s="79">
        <f t="shared" si="48"/>
        <v>0</v>
      </c>
      <c r="AB151" s="81">
        <f t="shared" ref="AB151:AB214" si="57">IF(U151=0,0,AA151*1200/U151)</f>
        <v>0</v>
      </c>
      <c r="AD151" s="95">
        <f>locallinterp(R151,'BBG rates'!$N$10:$N$369,'BBG rates'!$P$10:$P$369)</f>
        <v>11.047206134853235</v>
      </c>
      <c r="AI151" s="185">
        <f t="shared" si="49"/>
        <v>130</v>
      </c>
      <c r="AJ151" s="127">
        <f>locallinterp(MIN(AI151,CAP_Senior*12),'BBG rates'!$X$24:$X$65,'BBG rates'!$Y$24:$Y$65)</f>
        <v>56.233475023501924</v>
      </c>
      <c r="AK151" s="127">
        <f>locallinterp(MIN(AI151,CAP_CB*12),'BBG rates'!$AA$25:$AA$40,'BBG rates'!$AC$25:$AC$40)</f>
        <v>10.166666666666666</v>
      </c>
      <c r="AL151" s="144">
        <f t="shared" si="50"/>
        <v>17.998024087328659</v>
      </c>
      <c r="AM151" s="142">
        <f>(SUMPRODUCT(AL151:AL$381,G151:G$381)+SUMPRODUCT(AL151:AL$381,H151:H$381))/12</f>
        <v>0</v>
      </c>
    </row>
    <row r="152" spans="1:39" x14ac:dyDescent="0.2">
      <c r="A152" s="7">
        <v>131</v>
      </c>
      <c r="B152" s="7">
        <v>65.5</v>
      </c>
      <c r="C152" s="7">
        <v>32.75</v>
      </c>
      <c r="D152" s="12">
        <f t="shared" si="42"/>
        <v>10.916666666666666</v>
      </c>
      <c r="E152" s="29">
        <f t="shared" ref="E152:E201" si="58">IF($A152&lt;=$I$8,E151-G152-H152,0)</f>
        <v>0</v>
      </c>
      <c r="F152" s="2">
        <f t="shared" si="43"/>
        <v>0</v>
      </c>
      <c r="G152" s="2">
        <f t="shared" si="51"/>
        <v>0</v>
      </c>
      <c r="H152" s="2">
        <f t="shared" si="52"/>
        <v>0</v>
      </c>
      <c r="I152" s="2">
        <f t="shared" si="41"/>
        <v>0</v>
      </c>
      <c r="J152" s="2">
        <f t="shared" ref="J152:J215" si="59">IF($I$7=1,I152*A152,IF($I$7=2,I152*B152,IF($I$7=4,I152*C152,I152*D152)))</f>
        <v>0</v>
      </c>
      <c r="K152" s="2">
        <f t="shared" si="44"/>
        <v>0</v>
      </c>
      <c r="L152" s="2">
        <f t="shared" si="44"/>
        <v>0</v>
      </c>
      <c r="M152" s="2"/>
      <c r="N152" s="28">
        <f t="shared" ref="N152:N215" si="60">IF($A152&lt;=$I$8,N151-P152,0)</f>
        <v>0</v>
      </c>
      <c r="O152" s="2">
        <f t="shared" si="53"/>
        <v>0</v>
      </c>
      <c r="P152" s="2">
        <f t="shared" si="54"/>
        <v>0</v>
      </c>
      <c r="R152">
        <f t="shared" si="55"/>
        <v>131</v>
      </c>
      <c r="S152" s="89">
        <f t="shared" si="45"/>
        <v>0</v>
      </c>
      <c r="T152" s="89">
        <f>IF(AND(S152=0,S151&gt;0),SUM($G152:$H$381),S152)</f>
        <v>0</v>
      </c>
      <c r="U152" s="82">
        <f>SUM(T152:T$381)</f>
        <v>0</v>
      </c>
      <c r="V152" s="68">
        <f>localspline(R152,'BBG rates'!$G$10:$G$27,'BBG rates'!$K$10:$K$27)</f>
        <v>1.0201245664821419</v>
      </c>
      <c r="W152" s="68">
        <f>locallinterp(R152,'BBG rates'!$G$10:$G$27,'BBG rates'!$J$10:$J$27)</f>
        <v>-0.17791666666666667</v>
      </c>
      <c r="X152" s="56">
        <f t="shared" si="56"/>
        <v>-0.1780619141874773</v>
      </c>
      <c r="Y152" s="66">
        <f t="shared" si="46"/>
        <v>0</v>
      </c>
      <c r="Z152" s="72">
        <f t="shared" si="47"/>
        <v>0</v>
      </c>
      <c r="AA152" s="79">
        <f t="shared" si="48"/>
        <v>0</v>
      </c>
      <c r="AB152" s="81">
        <f t="shared" si="57"/>
        <v>0</v>
      </c>
      <c r="AD152" s="95">
        <f>locallinterp(R152,'BBG rates'!$N$10:$N$369,'BBG rates'!$P$10:$P$369)</f>
        <v>11.132216515393413</v>
      </c>
      <c r="AI152" s="185">
        <f t="shared" si="49"/>
        <v>131</v>
      </c>
      <c r="AJ152" s="127">
        <f>locallinterp(MIN(AI152,CAP_Senior*12),'BBG rates'!$X$24:$X$65,'BBG rates'!$Y$24:$Y$65)</f>
        <v>56.384700508791454</v>
      </c>
      <c r="AK152" s="127">
        <f>locallinterp(MIN(AI152,CAP_CB*12),'BBG rates'!$AA$25:$AA$40,'BBG rates'!$AC$25:$AC$40)</f>
        <v>10.183333333333334</v>
      </c>
      <c r="AL152" s="144">
        <f t="shared" si="50"/>
        <v>18.037565753161214</v>
      </c>
      <c r="AM152" s="142">
        <f>(SUMPRODUCT(AL152:AL$381,G152:G$381)+SUMPRODUCT(AL152:AL$381,H152:H$381))/12</f>
        <v>0</v>
      </c>
    </row>
    <row r="153" spans="1:39" x14ac:dyDescent="0.2">
      <c r="A153" s="7">
        <v>132</v>
      </c>
      <c r="B153" s="7">
        <v>66</v>
      </c>
      <c r="C153" s="7">
        <v>33</v>
      </c>
      <c r="D153" s="12">
        <f t="shared" si="42"/>
        <v>11</v>
      </c>
      <c r="E153" s="29">
        <f t="shared" si="58"/>
        <v>0</v>
      </c>
      <c r="F153" s="2">
        <f t="shared" si="43"/>
        <v>0</v>
      </c>
      <c r="G153" s="2">
        <f t="shared" si="51"/>
        <v>0</v>
      </c>
      <c r="H153" s="2">
        <f t="shared" si="52"/>
        <v>0</v>
      </c>
      <c r="I153" s="2">
        <f t="shared" si="41"/>
        <v>0</v>
      </c>
      <c r="J153" s="2">
        <f t="shared" si="59"/>
        <v>0</v>
      </c>
      <c r="K153" s="2">
        <f t="shared" si="44"/>
        <v>0</v>
      </c>
      <c r="L153" s="2">
        <f t="shared" si="44"/>
        <v>0</v>
      </c>
      <c r="M153" s="2"/>
      <c r="N153" s="28">
        <f t="shared" si="60"/>
        <v>0</v>
      </c>
      <c r="O153" s="2">
        <f t="shared" si="53"/>
        <v>0</v>
      </c>
      <c r="P153" s="2">
        <f t="shared" si="54"/>
        <v>0</v>
      </c>
      <c r="R153">
        <f t="shared" si="55"/>
        <v>132</v>
      </c>
      <c r="S153" s="89">
        <f t="shared" si="45"/>
        <v>0</v>
      </c>
      <c r="T153" s="89">
        <f>IF(AND(S153=0,S152&gt;0),SUM($G153:$H$381),S153)</f>
        <v>0</v>
      </c>
      <c r="U153" s="82">
        <f>SUM(T153:T$381)</f>
        <v>0</v>
      </c>
      <c r="V153" s="68">
        <f>localspline(R153,'BBG rates'!$G$10:$G$27,'BBG rates'!$K$10:$K$27)</f>
        <v>1.0198090076446533</v>
      </c>
      <c r="W153" s="68">
        <f>locallinterp(R153,'BBG rates'!$G$10:$G$27,'BBG rates'!$J$10:$J$27)</f>
        <v>-0.17399999999999999</v>
      </c>
      <c r="X153" s="56">
        <f t="shared" si="56"/>
        <v>-0.17413891945641247</v>
      </c>
      <c r="Y153" s="66">
        <f t="shared" si="46"/>
        <v>0</v>
      </c>
      <c r="Z153" s="72">
        <f t="shared" si="47"/>
        <v>0</v>
      </c>
      <c r="AA153" s="79">
        <f t="shared" si="48"/>
        <v>0</v>
      </c>
      <c r="AB153" s="81">
        <f t="shared" si="57"/>
        <v>0</v>
      </c>
      <c r="AD153" s="95">
        <f>locallinterp(R153,'BBG rates'!$N$10:$N$369,'BBG rates'!$P$10:$P$369)</f>
        <v>11.217200599363801</v>
      </c>
      <c r="AI153" s="185">
        <f t="shared" si="49"/>
        <v>132</v>
      </c>
      <c r="AJ153" s="127">
        <f>locallinterp(MIN(AI153,CAP_Senior*12),'BBG rates'!$X$24:$X$65,'BBG rates'!$Y$24:$Y$65)</f>
        <v>56.535925994080984</v>
      </c>
      <c r="AK153" s="127">
        <f>locallinterp(MIN(AI153,CAP_CB*12),'BBG rates'!$AA$25:$AA$40,'BBG rates'!$AC$25:$AC$40)</f>
        <v>10.199999999999999</v>
      </c>
      <c r="AL153" s="144">
        <f t="shared" si="50"/>
        <v>18.077107418993769</v>
      </c>
      <c r="AM153" s="142">
        <f>(SUMPRODUCT(AL153:AL$381,G153:G$381)+SUMPRODUCT(AL153:AL$381,H153:H$381))/12</f>
        <v>0</v>
      </c>
    </row>
    <row r="154" spans="1:39" x14ac:dyDescent="0.2">
      <c r="A154" s="7">
        <v>133</v>
      </c>
      <c r="B154" s="7">
        <v>66.5</v>
      </c>
      <c r="C154" s="7">
        <v>33.25</v>
      </c>
      <c r="D154" s="12">
        <f t="shared" si="42"/>
        <v>11.083333333333334</v>
      </c>
      <c r="E154" s="29">
        <f t="shared" si="58"/>
        <v>0</v>
      </c>
      <c r="F154" s="2">
        <f t="shared" si="43"/>
        <v>0</v>
      </c>
      <c r="G154" s="2">
        <f t="shared" si="51"/>
        <v>0</v>
      </c>
      <c r="H154" s="2">
        <f t="shared" si="52"/>
        <v>0</v>
      </c>
      <c r="I154" s="2">
        <f t="shared" si="41"/>
        <v>0</v>
      </c>
      <c r="J154" s="2">
        <f t="shared" si="59"/>
        <v>0</v>
      </c>
      <c r="K154" s="2">
        <f t="shared" si="44"/>
        <v>0</v>
      </c>
      <c r="L154" s="2">
        <f t="shared" si="44"/>
        <v>0</v>
      </c>
      <c r="M154" s="2"/>
      <c r="N154" s="28">
        <f t="shared" si="60"/>
        <v>0</v>
      </c>
      <c r="O154" s="2">
        <f t="shared" si="53"/>
        <v>0</v>
      </c>
      <c r="P154" s="2">
        <f t="shared" si="54"/>
        <v>0</v>
      </c>
      <c r="R154">
        <f t="shared" si="55"/>
        <v>133</v>
      </c>
      <c r="S154" s="89">
        <f t="shared" si="45"/>
        <v>0</v>
      </c>
      <c r="T154" s="89">
        <f>IF(AND(S154=0,S153&gt;0),SUM($G154:$H$381),S154)</f>
        <v>0</v>
      </c>
      <c r="U154" s="82">
        <f>SUM(T154:T$381)</f>
        <v>0</v>
      </c>
      <c r="V154" s="68">
        <f>localspline(R154,'BBG rates'!$G$10:$G$27,'BBG rates'!$K$10:$K$27)</f>
        <v>1.019475972574923</v>
      </c>
      <c r="W154" s="68">
        <f>locallinterp(R154,'BBG rates'!$G$10:$G$27,'BBG rates'!$J$10:$J$27)</f>
        <v>-0.169625</v>
      </c>
      <c r="X154" s="56">
        <f t="shared" si="56"/>
        <v>-0.16975701769443852</v>
      </c>
      <c r="Y154" s="66">
        <f t="shared" si="46"/>
        <v>0</v>
      </c>
      <c r="Z154" s="72">
        <f t="shared" si="47"/>
        <v>0</v>
      </c>
      <c r="AA154" s="79">
        <f t="shared" si="48"/>
        <v>0</v>
      </c>
      <c r="AB154" s="81">
        <f t="shared" si="57"/>
        <v>0</v>
      </c>
      <c r="AD154" s="95">
        <f>locallinterp(R154,'BBG rates'!$N$10:$N$369,'BBG rates'!$P$10:$P$369)</f>
        <v>11.302156930411712</v>
      </c>
      <c r="AI154" s="185">
        <f t="shared" si="49"/>
        <v>133</v>
      </c>
      <c r="AJ154" s="127">
        <f>locallinterp(MIN(AI154,CAP_Senior*12),'BBG rates'!$X$24:$X$65,'BBG rates'!$Y$24:$Y$65)</f>
        <v>56.673984045571196</v>
      </c>
      <c r="AK154" s="127">
        <f>locallinterp(MIN(AI154,CAP_CB*12),'BBG rates'!$AA$25:$AA$40,'BBG rates'!$AC$25:$AC$40)</f>
        <v>10.216666666666667</v>
      </c>
      <c r="AL154" s="144">
        <f t="shared" si="50"/>
        <v>18.114410621080438</v>
      </c>
      <c r="AM154" s="142">
        <f>(SUMPRODUCT(AL154:AL$381,G154:G$381)+SUMPRODUCT(AL154:AL$381,H154:H$381))/12</f>
        <v>0</v>
      </c>
    </row>
    <row r="155" spans="1:39" x14ac:dyDescent="0.2">
      <c r="A155" s="7">
        <v>134</v>
      </c>
      <c r="B155" s="7">
        <v>67</v>
      </c>
      <c r="C155" s="7">
        <v>33.5</v>
      </c>
      <c r="D155" s="12">
        <f t="shared" si="42"/>
        <v>11.166666666666666</v>
      </c>
      <c r="E155" s="29">
        <f t="shared" si="58"/>
        <v>0</v>
      </c>
      <c r="F155" s="2">
        <f t="shared" si="43"/>
        <v>0</v>
      </c>
      <c r="G155" s="2">
        <f t="shared" si="51"/>
        <v>0</v>
      </c>
      <c r="H155" s="2">
        <f t="shared" si="52"/>
        <v>0</v>
      </c>
      <c r="I155" s="2">
        <f t="shared" si="41"/>
        <v>0</v>
      </c>
      <c r="J155" s="2">
        <f t="shared" si="59"/>
        <v>0</v>
      </c>
      <c r="K155" s="2">
        <f t="shared" si="44"/>
        <v>0</v>
      </c>
      <c r="L155" s="2">
        <f t="shared" si="44"/>
        <v>0</v>
      </c>
      <c r="M155" s="2"/>
      <c r="N155" s="28">
        <f t="shared" si="60"/>
        <v>0</v>
      </c>
      <c r="O155" s="2">
        <f t="shared" si="53"/>
        <v>0</v>
      </c>
      <c r="P155" s="2">
        <f t="shared" si="54"/>
        <v>0</v>
      </c>
      <c r="R155">
        <f t="shared" si="55"/>
        <v>134</v>
      </c>
      <c r="S155" s="89">
        <f t="shared" si="45"/>
        <v>0</v>
      </c>
      <c r="T155" s="89">
        <f>IF(AND(S155=0,S154&gt;0),SUM($G155:$H$381),S155)</f>
        <v>0</v>
      </c>
      <c r="U155" s="82">
        <f>SUM(T155:T$381)</f>
        <v>0</v>
      </c>
      <c r="V155" s="68">
        <f>localspline(R155,'BBG rates'!$G$10:$G$27,'BBG rates'!$K$10:$K$27)</f>
        <v>1.0191264573757928</v>
      </c>
      <c r="W155" s="68">
        <f>locallinterp(R155,'BBG rates'!$G$10:$G$27,'BBG rates'!$J$10:$J$27)</f>
        <v>-0.16524999999999998</v>
      </c>
      <c r="X155" s="56">
        <f t="shared" si="56"/>
        <v>-0.16537529195992384</v>
      </c>
      <c r="Y155" s="66">
        <f t="shared" si="46"/>
        <v>0</v>
      </c>
      <c r="Z155" s="72">
        <f t="shared" si="47"/>
        <v>0</v>
      </c>
      <c r="AA155" s="79">
        <f t="shared" si="48"/>
        <v>0</v>
      </c>
      <c r="AB155" s="81">
        <f t="shared" si="57"/>
        <v>0</v>
      </c>
      <c r="AD155" s="95">
        <f>locallinterp(R155,'BBG rates'!$N$10:$N$369,'BBG rates'!$P$10:$P$369)</f>
        <v>11.387084135193028</v>
      </c>
      <c r="AI155" s="185">
        <f t="shared" si="49"/>
        <v>134</v>
      </c>
      <c r="AJ155" s="127">
        <f>locallinterp(MIN(AI155,CAP_Senior*12),'BBG rates'!$X$24:$X$65,'BBG rates'!$Y$24:$Y$65)</f>
        <v>56.812042097061408</v>
      </c>
      <c r="AK155" s="127">
        <f>locallinterp(MIN(AI155,CAP_CB*12),'BBG rates'!$AA$25:$AA$40,'BBG rates'!$AC$25:$AC$40)</f>
        <v>10.233333333333333</v>
      </c>
      <c r="AL155" s="144">
        <f t="shared" si="50"/>
        <v>18.151713823167107</v>
      </c>
      <c r="AM155" s="142">
        <f>(SUMPRODUCT(AL155:AL$381,G155:G$381)+SUMPRODUCT(AL155:AL$381,H155:H$381))/12</f>
        <v>0</v>
      </c>
    </row>
    <row r="156" spans="1:39" x14ac:dyDescent="0.2">
      <c r="A156" s="7">
        <v>135</v>
      </c>
      <c r="B156" s="7">
        <v>67.5</v>
      </c>
      <c r="C156" s="7">
        <v>33.75</v>
      </c>
      <c r="D156" s="12">
        <f t="shared" si="42"/>
        <v>11.25</v>
      </c>
      <c r="E156" s="29">
        <f t="shared" si="58"/>
        <v>0</v>
      </c>
      <c r="F156" s="2">
        <f t="shared" si="43"/>
        <v>0</v>
      </c>
      <c r="G156" s="2">
        <f t="shared" si="51"/>
        <v>0</v>
      </c>
      <c r="H156" s="2">
        <f t="shared" si="52"/>
        <v>0</v>
      </c>
      <c r="I156" s="2">
        <f t="shared" si="41"/>
        <v>0</v>
      </c>
      <c r="J156" s="2">
        <f t="shared" si="59"/>
        <v>0</v>
      </c>
      <c r="K156" s="2">
        <f t="shared" si="44"/>
        <v>0</v>
      </c>
      <c r="L156" s="2">
        <f t="shared" si="44"/>
        <v>0</v>
      </c>
      <c r="M156" s="2"/>
      <c r="N156" s="28">
        <f t="shared" si="60"/>
        <v>0</v>
      </c>
      <c r="O156" s="2">
        <f t="shared" si="53"/>
        <v>0</v>
      </c>
      <c r="P156" s="2">
        <f t="shared" si="54"/>
        <v>0</v>
      </c>
      <c r="R156">
        <f t="shared" si="55"/>
        <v>135</v>
      </c>
      <c r="S156" s="89">
        <f t="shared" si="45"/>
        <v>0</v>
      </c>
      <c r="T156" s="89">
        <f>IF(AND(S156=0,S155&gt;0),SUM($G156:$H$381),S156)</f>
        <v>0</v>
      </c>
      <c r="U156" s="82">
        <f>SUM(T156:T$381)</f>
        <v>0</v>
      </c>
      <c r="V156" s="68">
        <f>localspline(R156,'BBG rates'!$G$10:$G$27,'BBG rates'!$K$10:$K$27)</f>
        <v>1.0187622049384828</v>
      </c>
      <c r="W156" s="68">
        <f>locallinterp(R156,'BBG rates'!$G$10:$G$27,'BBG rates'!$J$10:$J$27)</f>
        <v>-0.16087499999999999</v>
      </c>
      <c r="X156" s="56">
        <f t="shared" si="56"/>
        <v>-0.16099374223834673</v>
      </c>
      <c r="Y156" s="66">
        <f t="shared" si="46"/>
        <v>0</v>
      </c>
      <c r="Z156" s="72">
        <f t="shared" si="47"/>
        <v>0</v>
      </c>
      <c r="AA156" s="79">
        <f t="shared" si="48"/>
        <v>0</v>
      </c>
      <c r="AB156" s="81">
        <f t="shared" si="57"/>
        <v>0</v>
      </c>
      <c r="AD156" s="95">
        <f>locallinterp(R156,'BBG rates'!$N$10:$N$369,'BBG rates'!$P$10:$P$369)</f>
        <v>11.471980985604569</v>
      </c>
      <c r="AI156" s="185">
        <f t="shared" si="49"/>
        <v>135</v>
      </c>
      <c r="AJ156" s="127">
        <f>locallinterp(MIN(AI156,CAP_Senior*12),'BBG rates'!$X$24:$X$65,'BBG rates'!$Y$24:$Y$65)</f>
        <v>56.95010014855162</v>
      </c>
      <c r="AK156" s="127">
        <f>locallinterp(MIN(AI156,CAP_CB*12),'BBG rates'!$AA$25:$AA$40,'BBG rates'!$AC$25:$AC$40)</f>
        <v>10.25</v>
      </c>
      <c r="AL156" s="144">
        <f t="shared" si="50"/>
        <v>18.189017025253776</v>
      </c>
      <c r="AM156" s="142">
        <f>(SUMPRODUCT(AL156:AL$381,G156:G$381)+SUMPRODUCT(AL156:AL$381,H156:H$381))/12</f>
        <v>0</v>
      </c>
    </row>
    <row r="157" spans="1:39" x14ac:dyDescent="0.2">
      <c r="A157" s="7">
        <v>136</v>
      </c>
      <c r="B157" s="7">
        <v>68</v>
      </c>
      <c r="C157" s="7">
        <v>34</v>
      </c>
      <c r="D157" s="12">
        <f t="shared" si="42"/>
        <v>11.333333333333334</v>
      </c>
      <c r="E157" s="29">
        <f t="shared" si="58"/>
        <v>0</v>
      </c>
      <c r="F157" s="2">
        <f t="shared" si="43"/>
        <v>0</v>
      </c>
      <c r="G157" s="2">
        <f t="shared" si="51"/>
        <v>0</v>
      </c>
      <c r="H157" s="2">
        <f t="shared" si="52"/>
        <v>0</v>
      </c>
      <c r="I157" s="2">
        <f t="shared" si="41"/>
        <v>0</v>
      </c>
      <c r="J157" s="2">
        <f t="shared" si="59"/>
        <v>0</v>
      </c>
      <c r="K157" s="2">
        <f t="shared" si="44"/>
        <v>0</v>
      </c>
      <c r="L157" s="2">
        <f t="shared" si="44"/>
        <v>0</v>
      </c>
      <c r="M157" s="2"/>
      <c r="N157" s="28">
        <f t="shared" si="60"/>
        <v>0</v>
      </c>
      <c r="O157" s="2">
        <f t="shared" si="53"/>
        <v>0</v>
      </c>
      <c r="P157" s="2">
        <f t="shared" si="54"/>
        <v>0</v>
      </c>
      <c r="R157">
        <f t="shared" si="55"/>
        <v>136</v>
      </c>
      <c r="S157" s="89">
        <f t="shared" si="45"/>
        <v>0</v>
      </c>
      <c r="T157" s="89">
        <f>IF(AND(S157=0,S156&gt;0),SUM($G157:$H$381),S157)</f>
        <v>0</v>
      </c>
      <c r="U157" s="82">
        <f>SUM(T157:T$381)</f>
        <v>0</v>
      </c>
      <c r="V157" s="68">
        <f>localspline(R157,'BBG rates'!$G$10:$G$27,'BBG rates'!$K$10:$K$27)</f>
        <v>1.0183847794456817</v>
      </c>
      <c r="W157" s="68">
        <f>locallinterp(R157,'BBG rates'!$G$10:$G$27,'BBG rates'!$J$10:$J$27)</f>
        <v>-0.1565</v>
      </c>
      <c r="X157" s="56">
        <f t="shared" si="56"/>
        <v>-0.15661236851465254</v>
      </c>
      <c r="Y157" s="66">
        <f t="shared" si="46"/>
        <v>0</v>
      </c>
      <c r="Z157" s="72">
        <f t="shared" si="47"/>
        <v>0</v>
      </c>
      <c r="AA157" s="79">
        <f t="shared" si="48"/>
        <v>0</v>
      </c>
      <c r="AB157" s="81">
        <f t="shared" si="57"/>
        <v>0</v>
      </c>
      <c r="AD157" s="95">
        <f>locallinterp(R157,'BBG rates'!$N$10:$N$369,'BBG rates'!$P$10:$P$369)</f>
        <v>11.55684638389171</v>
      </c>
      <c r="AI157" s="185">
        <f t="shared" si="49"/>
        <v>136</v>
      </c>
      <c r="AJ157" s="127">
        <f>locallinterp(MIN(AI157,CAP_Senior*12),'BBG rates'!$X$24:$X$65,'BBG rates'!$Y$24:$Y$65)</f>
        <v>57.088158200041832</v>
      </c>
      <c r="AK157" s="127">
        <f>locallinterp(MIN(AI157,CAP_CB*12),'BBG rates'!$AA$25:$AA$40,'BBG rates'!$AC$25:$AC$40)</f>
        <v>10.266666666666666</v>
      </c>
      <c r="AL157" s="144">
        <f t="shared" si="50"/>
        <v>18.226320227340445</v>
      </c>
      <c r="AM157" s="142">
        <f>(SUMPRODUCT(AL157:AL$381,G157:G$381)+SUMPRODUCT(AL157:AL$381,H157:H$381))/12</f>
        <v>0</v>
      </c>
    </row>
    <row r="158" spans="1:39" x14ac:dyDescent="0.2">
      <c r="A158" s="7">
        <v>137</v>
      </c>
      <c r="B158" s="7">
        <v>68.5</v>
      </c>
      <c r="C158" s="7">
        <v>34.25</v>
      </c>
      <c r="D158" s="12">
        <f t="shared" si="42"/>
        <v>11.416666666666666</v>
      </c>
      <c r="E158" s="29">
        <f t="shared" si="58"/>
        <v>0</v>
      </c>
      <c r="F158" s="2">
        <f t="shared" si="43"/>
        <v>0</v>
      </c>
      <c r="G158" s="2">
        <f t="shared" si="51"/>
        <v>0</v>
      </c>
      <c r="H158" s="2">
        <f t="shared" si="52"/>
        <v>0</v>
      </c>
      <c r="I158" s="2">
        <f t="shared" si="41"/>
        <v>0</v>
      </c>
      <c r="J158" s="2">
        <f t="shared" si="59"/>
        <v>0</v>
      </c>
      <c r="K158" s="2">
        <f t="shared" si="44"/>
        <v>0</v>
      </c>
      <c r="L158" s="2">
        <f t="shared" si="44"/>
        <v>0</v>
      </c>
      <c r="M158" s="2"/>
      <c r="N158" s="28">
        <f t="shared" si="60"/>
        <v>0</v>
      </c>
      <c r="O158" s="2">
        <f t="shared" si="53"/>
        <v>0</v>
      </c>
      <c r="P158" s="2">
        <f t="shared" si="54"/>
        <v>0</v>
      </c>
      <c r="R158">
        <f t="shared" si="55"/>
        <v>137</v>
      </c>
      <c r="S158" s="89">
        <f t="shared" si="45"/>
        <v>0</v>
      </c>
      <c r="T158" s="89">
        <f>IF(AND(S158=0,S157&gt;0),SUM($G158:$H$381),S158)</f>
        <v>0</v>
      </c>
      <c r="U158" s="82">
        <f>SUM(T158:T$381)</f>
        <v>0</v>
      </c>
      <c r="V158" s="68">
        <f>localspline(R158,'BBG rates'!$G$10:$G$27,'BBG rates'!$K$10:$K$27)</f>
        <v>1.0179957450413588</v>
      </c>
      <c r="W158" s="68">
        <f>locallinterp(R158,'BBG rates'!$G$10:$G$27,'BBG rates'!$J$10:$J$27)</f>
        <v>-0.15212499999999998</v>
      </c>
      <c r="X158" s="56">
        <f t="shared" si="56"/>
        <v>-0.15223117077418635</v>
      </c>
      <c r="Y158" s="66">
        <f t="shared" si="46"/>
        <v>0</v>
      </c>
      <c r="Z158" s="72">
        <f t="shared" si="47"/>
        <v>0</v>
      </c>
      <c r="AA158" s="79">
        <f t="shared" si="48"/>
        <v>0</v>
      </c>
      <c r="AB158" s="81">
        <f t="shared" si="57"/>
        <v>0</v>
      </c>
      <c r="AD158" s="95">
        <f>locallinterp(R158,'BBG rates'!$N$10:$N$369,'BBG rates'!$P$10:$P$369)</f>
        <v>11.641679362645156</v>
      </c>
      <c r="AI158" s="185">
        <f t="shared" si="49"/>
        <v>137</v>
      </c>
      <c r="AJ158" s="127">
        <f>locallinterp(MIN(AI158,CAP_Senior*12),'BBG rates'!$X$24:$X$65,'BBG rates'!$Y$24:$Y$65)</f>
        <v>57.226216251532044</v>
      </c>
      <c r="AK158" s="127">
        <f>locallinterp(MIN(AI158,CAP_CB*12),'BBG rates'!$AA$25:$AA$40,'BBG rates'!$AC$25:$AC$40)</f>
        <v>10.283333333333333</v>
      </c>
      <c r="AL158" s="144">
        <f t="shared" si="50"/>
        <v>18.263623429427113</v>
      </c>
      <c r="AM158" s="142">
        <f>(SUMPRODUCT(AL158:AL$381,G158:G$381)+SUMPRODUCT(AL158:AL$381,H158:H$381))/12</f>
        <v>0</v>
      </c>
    </row>
    <row r="159" spans="1:39" x14ac:dyDescent="0.2">
      <c r="A159" s="7">
        <v>138</v>
      </c>
      <c r="B159" s="7">
        <v>69</v>
      </c>
      <c r="C159" s="7">
        <v>34.5</v>
      </c>
      <c r="D159" s="12">
        <f t="shared" si="42"/>
        <v>11.5</v>
      </c>
      <c r="E159" s="29">
        <f t="shared" si="58"/>
        <v>0</v>
      </c>
      <c r="F159" s="2">
        <f t="shared" si="43"/>
        <v>0</v>
      </c>
      <c r="G159" s="2">
        <f t="shared" si="51"/>
        <v>0</v>
      </c>
      <c r="H159" s="2">
        <f t="shared" si="52"/>
        <v>0</v>
      </c>
      <c r="I159" s="2">
        <f t="shared" si="41"/>
        <v>0</v>
      </c>
      <c r="J159" s="2">
        <f t="shared" si="59"/>
        <v>0</v>
      </c>
      <c r="K159" s="2">
        <f t="shared" si="44"/>
        <v>0</v>
      </c>
      <c r="L159" s="2">
        <f t="shared" si="44"/>
        <v>0</v>
      </c>
      <c r="M159" s="2"/>
      <c r="N159" s="28">
        <f t="shared" si="60"/>
        <v>0</v>
      </c>
      <c r="O159" s="2">
        <f t="shared" si="53"/>
        <v>0</v>
      </c>
      <c r="P159" s="2">
        <f t="shared" si="54"/>
        <v>0</v>
      </c>
      <c r="R159">
        <f t="shared" si="55"/>
        <v>138</v>
      </c>
      <c r="S159" s="89">
        <f t="shared" si="45"/>
        <v>0</v>
      </c>
      <c r="T159" s="89">
        <f>IF(AND(S159=0,S158&gt;0),SUM($G159:$H$381),S159)</f>
        <v>0</v>
      </c>
      <c r="U159" s="82">
        <f>SUM(T159:T$381)</f>
        <v>0</v>
      </c>
      <c r="V159" s="68">
        <f>localspline(R159,'BBG rates'!$G$10:$G$27,'BBG rates'!$K$10:$K$27)</f>
        <v>1.0175968446748129</v>
      </c>
      <c r="W159" s="68">
        <f>locallinterp(R159,'BBG rates'!$G$10:$G$27,'BBG rates'!$J$10:$J$27)</f>
        <v>-0.14774999999999999</v>
      </c>
      <c r="X159" s="56">
        <f t="shared" si="56"/>
        <v>-0.14785014900229321</v>
      </c>
      <c r="Y159" s="66">
        <f t="shared" si="46"/>
        <v>0</v>
      </c>
      <c r="Z159" s="72">
        <f t="shared" si="47"/>
        <v>0</v>
      </c>
      <c r="AA159" s="79">
        <f t="shared" si="48"/>
        <v>0</v>
      </c>
      <c r="AB159" s="81">
        <f t="shared" si="57"/>
        <v>0</v>
      </c>
      <c r="AD159" s="95">
        <f>locallinterp(R159,'BBG rates'!$N$10:$N$369,'BBG rates'!$P$10:$P$369)</f>
        <v>11.726479099701391</v>
      </c>
      <c r="AI159" s="185">
        <f t="shared" si="49"/>
        <v>138</v>
      </c>
      <c r="AJ159" s="127">
        <f>locallinterp(MIN(AI159,CAP_Senior*12),'BBG rates'!$X$24:$X$65,'BBG rates'!$Y$24:$Y$65)</f>
        <v>57.364274303022256</v>
      </c>
      <c r="AK159" s="127">
        <f>locallinterp(MIN(AI159,CAP_CB*12),'BBG rates'!$AA$25:$AA$40,'BBG rates'!$AC$25:$AC$40)</f>
        <v>10.3</v>
      </c>
      <c r="AL159" s="144">
        <f t="shared" si="50"/>
        <v>18.300926631513782</v>
      </c>
      <c r="AM159" s="142">
        <f>(SUMPRODUCT(AL159:AL$381,G159:G$381)+SUMPRODUCT(AL159:AL$381,H159:H$381))/12</f>
        <v>0</v>
      </c>
    </row>
    <row r="160" spans="1:39" x14ac:dyDescent="0.2">
      <c r="A160" s="7">
        <v>139</v>
      </c>
      <c r="B160" s="7">
        <v>69.5</v>
      </c>
      <c r="C160" s="7">
        <v>34.75</v>
      </c>
      <c r="D160" s="12">
        <f t="shared" si="42"/>
        <v>11.583333333333334</v>
      </c>
      <c r="E160" s="29">
        <f t="shared" si="58"/>
        <v>0</v>
      </c>
      <c r="F160" s="2">
        <f t="shared" si="43"/>
        <v>0</v>
      </c>
      <c r="G160" s="2">
        <f t="shared" si="51"/>
        <v>0</v>
      </c>
      <c r="H160" s="2">
        <f t="shared" si="52"/>
        <v>0</v>
      </c>
      <c r="I160" s="2">
        <f t="shared" si="41"/>
        <v>0</v>
      </c>
      <c r="J160" s="2">
        <f t="shared" si="59"/>
        <v>0</v>
      </c>
      <c r="K160" s="2">
        <f t="shared" si="44"/>
        <v>0</v>
      </c>
      <c r="L160" s="2">
        <f t="shared" si="44"/>
        <v>0</v>
      </c>
      <c r="M160" s="2"/>
      <c r="N160" s="28">
        <f t="shared" si="60"/>
        <v>0</v>
      </c>
      <c r="O160" s="2">
        <f t="shared" si="53"/>
        <v>0</v>
      </c>
      <c r="P160" s="2">
        <f t="shared" si="54"/>
        <v>0</v>
      </c>
      <c r="R160">
        <f t="shared" si="55"/>
        <v>139</v>
      </c>
      <c r="S160" s="89">
        <f t="shared" si="45"/>
        <v>0</v>
      </c>
      <c r="T160" s="89">
        <f>IF(AND(S160=0,S159&gt;0),SUM($G160:$H$381),S160)</f>
        <v>0</v>
      </c>
      <c r="U160" s="82">
        <f>SUM(T160:T$381)</f>
        <v>0</v>
      </c>
      <c r="V160" s="68">
        <f>localspline(R160,'BBG rates'!$G$10:$G$27,'BBG rates'!$K$10:$K$27)</f>
        <v>1.0171896126895736</v>
      </c>
      <c r="W160" s="68">
        <f>locallinterp(R160,'BBG rates'!$G$10:$G$27,'BBG rates'!$J$10:$J$27)</f>
        <v>-0.143375</v>
      </c>
      <c r="X160" s="56">
        <f t="shared" si="56"/>
        <v>-0.14346930318391848</v>
      </c>
      <c r="Y160" s="66">
        <f t="shared" si="46"/>
        <v>0</v>
      </c>
      <c r="Z160" s="72">
        <f t="shared" si="47"/>
        <v>0</v>
      </c>
      <c r="AA160" s="79">
        <f t="shared" si="48"/>
        <v>0</v>
      </c>
      <c r="AB160" s="81">
        <f t="shared" si="57"/>
        <v>0</v>
      </c>
      <c r="AD160" s="95">
        <f>locallinterp(R160,'BBG rates'!$N$10:$N$369,'BBG rates'!$P$10:$P$369)</f>
        <v>11.811244900758856</v>
      </c>
      <c r="AI160" s="185">
        <f t="shared" si="49"/>
        <v>139</v>
      </c>
      <c r="AJ160" s="127">
        <f>locallinterp(MIN(AI160,CAP_Senior*12),'BBG rates'!$X$24:$X$65,'BBG rates'!$Y$24:$Y$65)</f>
        <v>57.502332354512468</v>
      </c>
      <c r="AK160" s="127">
        <f>locallinterp(MIN(AI160,CAP_CB*12),'BBG rates'!$AA$25:$AA$40,'BBG rates'!$AC$25:$AC$40)</f>
        <v>10.316666666666666</v>
      </c>
      <c r="AL160" s="144">
        <f t="shared" si="50"/>
        <v>18.338229833600451</v>
      </c>
      <c r="AM160" s="142">
        <f>(SUMPRODUCT(AL160:AL$381,G160:G$381)+SUMPRODUCT(AL160:AL$381,H160:H$381))/12</f>
        <v>0</v>
      </c>
    </row>
    <row r="161" spans="1:39" x14ac:dyDescent="0.2">
      <c r="A161" s="7">
        <v>140</v>
      </c>
      <c r="B161" s="7">
        <v>70</v>
      </c>
      <c r="C161" s="7">
        <v>35</v>
      </c>
      <c r="D161" s="12">
        <f t="shared" si="42"/>
        <v>11.666666666666666</v>
      </c>
      <c r="E161" s="29">
        <f t="shared" si="58"/>
        <v>0</v>
      </c>
      <c r="F161" s="2">
        <f t="shared" si="43"/>
        <v>0</v>
      </c>
      <c r="G161" s="2">
        <f t="shared" si="51"/>
        <v>0</v>
      </c>
      <c r="H161" s="2">
        <f t="shared" si="52"/>
        <v>0</v>
      </c>
      <c r="I161" s="2">
        <f t="shared" si="41"/>
        <v>0</v>
      </c>
      <c r="J161" s="2">
        <f t="shared" si="59"/>
        <v>0</v>
      </c>
      <c r="K161" s="2">
        <f t="shared" si="44"/>
        <v>0</v>
      </c>
      <c r="L161" s="2">
        <f t="shared" si="44"/>
        <v>0</v>
      </c>
      <c r="M161" s="2"/>
      <c r="N161" s="28">
        <f t="shared" si="60"/>
        <v>0</v>
      </c>
      <c r="O161" s="2">
        <f t="shared" si="53"/>
        <v>0</v>
      </c>
      <c r="P161" s="2">
        <f t="shared" si="54"/>
        <v>0</v>
      </c>
      <c r="R161">
        <f t="shared" si="55"/>
        <v>140</v>
      </c>
      <c r="S161" s="89">
        <f t="shared" si="45"/>
        <v>0</v>
      </c>
      <c r="T161" s="89">
        <f>IF(AND(S161=0,S160&gt;0),SUM($G161:$H$381),S161)</f>
        <v>0</v>
      </c>
      <c r="U161" s="82">
        <f>SUM(T161:T$381)</f>
        <v>0</v>
      </c>
      <c r="V161" s="68">
        <f>localspline(R161,'BBG rates'!$G$10:$G$27,'BBG rates'!$K$10:$K$27)</f>
        <v>1.0167757324483095</v>
      </c>
      <c r="W161" s="68">
        <f>locallinterp(R161,'BBG rates'!$G$10:$G$27,'BBG rates'!$J$10:$J$27)</f>
        <v>-0.13899999999999998</v>
      </c>
      <c r="X161" s="56">
        <f t="shared" si="56"/>
        <v>-0.13908863330454047</v>
      </c>
      <c r="Y161" s="66">
        <f t="shared" si="46"/>
        <v>0</v>
      </c>
      <c r="Z161" s="72">
        <f t="shared" si="47"/>
        <v>0</v>
      </c>
      <c r="AA161" s="79">
        <f t="shared" si="48"/>
        <v>0</v>
      </c>
      <c r="AB161" s="81">
        <f t="shared" si="57"/>
        <v>0</v>
      </c>
      <c r="AD161" s="95">
        <f>locallinterp(R161,'BBG rates'!$N$10:$N$369,'BBG rates'!$P$10:$P$369)</f>
        <v>11.895976211796215</v>
      </c>
      <c r="AI161" s="185">
        <f t="shared" si="49"/>
        <v>140</v>
      </c>
      <c r="AJ161" s="127">
        <f>locallinterp(MIN(AI161,CAP_Senior*12),'BBG rates'!$X$24:$X$65,'BBG rates'!$Y$24:$Y$65)</f>
        <v>57.64039040600268</v>
      </c>
      <c r="AK161" s="127">
        <f>locallinterp(MIN(AI161,CAP_CB*12),'BBG rates'!$AA$25:$AA$40,'BBG rates'!$AC$25:$AC$40)</f>
        <v>10.333333333333334</v>
      </c>
      <c r="AL161" s="144">
        <f t="shared" si="50"/>
        <v>18.375533035687123</v>
      </c>
      <c r="AM161" s="142">
        <f>(SUMPRODUCT(AL161:AL$381,G161:G$381)+SUMPRODUCT(AL161:AL$381,H161:H$381))/12</f>
        <v>0</v>
      </c>
    </row>
    <row r="162" spans="1:39" x14ac:dyDescent="0.2">
      <c r="A162" s="7">
        <v>141</v>
      </c>
      <c r="B162" s="7">
        <v>70.5</v>
      </c>
      <c r="C162" s="7">
        <v>35.25</v>
      </c>
      <c r="D162" s="12">
        <f t="shared" si="42"/>
        <v>11.75</v>
      </c>
      <c r="E162" s="29">
        <f t="shared" si="58"/>
        <v>0</v>
      </c>
      <c r="F162" s="2">
        <f t="shared" si="43"/>
        <v>0</v>
      </c>
      <c r="G162" s="2">
        <f t="shared" si="51"/>
        <v>0</v>
      </c>
      <c r="H162" s="2">
        <f t="shared" si="52"/>
        <v>0</v>
      </c>
      <c r="I162" s="2">
        <f t="shared" si="41"/>
        <v>0</v>
      </c>
      <c r="J162" s="2">
        <f t="shared" si="59"/>
        <v>0</v>
      </c>
      <c r="K162" s="2">
        <f t="shared" si="44"/>
        <v>0</v>
      </c>
      <c r="L162" s="2">
        <f t="shared" si="44"/>
        <v>0</v>
      </c>
      <c r="M162" s="2"/>
      <c r="N162" s="28">
        <f t="shared" si="60"/>
        <v>0</v>
      </c>
      <c r="O162" s="2">
        <f t="shared" si="53"/>
        <v>0</v>
      </c>
      <c r="P162" s="2">
        <f t="shared" si="54"/>
        <v>0</v>
      </c>
      <c r="R162">
        <f t="shared" si="55"/>
        <v>141</v>
      </c>
      <c r="S162" s="89">
        <f t="shared" si="45"/>
        <v>0</v>
      </c>
      <c r="T162" s="89">
        <f>IF(AND(S162=0,S161&gt;0),SUM($G162:$H$381),S162)</f>
        <v>0</v>
      </c>
      <c r="U162" s="82">
        <f>SUM(T162:T$381)</f>
        <v>0</v>
      </c>
      <c r="V162" s="68">
        <f>localspline(R162,'BBG rates'!$G$10:$G$27,'BBG rates'!$K$10:$K$27)</f>
        <v>1.0163567680807404</v>
      </c>
      <c r="W162" s="68">
        <f>locallinterp(R162,'BBG rates'!$G$10:$G$27,'BBG rates'!$J$10:$J$27)</f>
        <v>-0.13462499999999999</v>
      </c>
      <c r="X162" s="56">
        <f t="shared" si="56"/>
        <v>-0.13470813934923775</v>
      </c>
      <c r="Y162" s="66">
        <f t="shared" si="46"/>
        <v>0</v>
      </c>
      <c r="Z162" s="72">
        <f t="shared" si="47"/>
        <v>0</v>
      </c>
      <c r="AA162" s="79">
        <f t="shared" si="48"/>
        <v>0</v>
      </c>
      <c r="AB162" s="81">
        <f t="shared" si="57"/>
        <v>0</v>
      </c>
      <c r="AD162" s="95">
        <f>locallinterp(R162,'BBG rates'!$N$10:$N$369,'BBG rates'!$P$10:$P$369)</f>
        <v>11.980672609136278</v>
      </c>
      <c r="AI162" s="185">
        <f t="shared" si="49"/>
        <v>141</v>
      </c>
      <c r="AJ162" s="127">
        <f>locallinterp(MIN(AI162,CAP_Senior*12),'BBG rates'!$X$24:$X$65,'BBG rates'!$Y$24:$Y$65)</f>
        <v>57.778448457492892</v>
      </c>
      <c r="AK162" s="127">
        <f>locallinterp(MIN(AI162,CAP_CB*12),'BBG rates'!$AA$25:$AA$40,'BBG rates'!$AC$25:$AC$40)</f>
        <v>10.35</v>
      </c>
      <c r="AL162" s="144">
        <f t="shared" si="50"/>
        <v>18.412836237773789</v>
      </c>
      <c r="AM162" s="142">
        <f>(SUMPRODUCT(AL162:AL$381,G162:G$381)+SUMPRODUCT(AL162:AL$381,H162:H$381))/12</f>
        <v>0</v>
      </c>
    </row>
    <row r="163" spans="1:39" x14ac:dyDescent="0.2">
      <c r="A163" s="7">
        <v>142</v>
      </c>
      <c r="B163" s="7">
        <v>71</v>
      </c>
      <c r="C163" s="7">
        <v>35.5</v>
      </c>
      <c r="D163" s="12">
        <f t="shared" si="42"/>
        <v>11.833333333333334</v>
      </c>
      <c r="E163" s="29">
        <f t="shared" si="58"/>
        <v>0</v>
      </c>
      <c r="F163" s="2">
        <f t="shared" si="43"/>
        <v>0</v>
      </c>
      <c r="G163" s="2">
        <f t="shared" si="51"/>
        <v>0</v>
      </c>
      <c r="H163" s="2">
        <f t="shared" si="52"/>
        <v>0</v>
      </c>
      <c r="I163" s="2">
        <f t="shared" si="41"/>
        <v>0</v>
      </c>
      <c r="J163" s="2">
        <f t="shared" si="59"/>
        <v>0</v>
      </c>
      <c r="K163" s="2">
        <f t="shared" si="44"/>
        <v>0</v>
      </c>
      <c r="L163" s="2">
        <f t="shared" si="44"/>
        <v>0</v>
      </c>
      <c r="M163" s="2"/>
      <c r="N163" s="28">
        <f t="shared" si="60"/>
        <v>0</v>
      </c>
      <c r="O163" s="2">
        <f t="shared" si="53"/>
        <v>0</v>
      </c>
      <c r="P163" s="2">
        <f t="shared" si="54"/>
        <v>0</v>
      </c>
      <c r="R163">
        <f t="shared" si="55"/>
        <v>142</v>
      </c>
      <c r="S163" s="89">
        <f t="shared" si="45"/>
        <v>0</v>
      </c>
      <c r="T163" s="89">
        <f>IF(AND(S163=0,S162&gt;0),SUM($G163:$H$381),S163)</f>
        <v>0</v>
      </c>
      <c r="U163" s="82">
        <f>SUM(T163:T$381)</f>
        <v>0</v>
      </c>
      <c r="V163" s="68">
        <f>localspline(R163,'BBG rates'!$G$10:$G$27,'BBG rates'!$K$10:$K$27)</f>
        <v>1.0159343880521383</v>
      </c>
      <c r="W163" s="68">
        <f>locallinterp(R163,'BBG rates'!$G$10:$G$27,'BBG rates'!$J$10:$J$27)</f>
        <v>-0.13025</v>
      </c>
      <c r="X163" s="56">
        <f t="shared" si="56"/>
        <v>-0.13032782130335541</v>
      </c>
      <c r="Y163" s="66">
        <f t="shared" si="46"/>
        <v>0</v>
      </c>
      <c r="Z163" s="72">
        <f t="shared" si="47"/>
        <v>0</v>
      </c>
      <c r="AA163" s="79">
        <f t="shared" si="48"/>
        <v>0</v>
      </c>
      <c r="AB163" s="81">
        <f t="shared" si="57"/>
        <v>0</v>
      </c>
      <c r="AD163" s="95">
        <f>locallinterp(R163,'BBG rates'!$N$10:$N$369,'BBG rates'!$P$10:$P$369)</f>
        <v>12.065333808140622</v>
      </c>
      <c r="AI163" s="185">
        <f t="shared" si="49"/>
        <v>142</v>
      </c>
      <c r="AJ163" s="127">
        <f>locallinterp(MIN(AI163,CAP_Senior*12),'BBG rates'!$X$24:$X$65,'BBG rates'!$Y$24:$Y$65)</f>
        <v>57.916506508983105</v>
      </c>
      <c r="AK163" s="127">
        <f>locallinterp(MIN(AI163,CAP_CB*12),'BBG rates'!$AA$25:$AA$40,'BBG rates'!$AC$25:$AC$40)</f>
        <v>10.366666666666667</v>
      </c>
      <c r="AL163" s="144">
        <f t="shared" si="50"/>
        <v>18.450139439860461</v>
      </c>
      <c r="AM163" s="142">
        <f>(SUMPRODUCT(AL163:AL$381,G163:G$381)+SUMPRODUCT(AL163:AL$381,H163:H$381))/12</f>
        <v>0</v>
      </c>
    </row>
    <row r="164" spans="1:39" x14ac:dyDescent="0.2">
      <c r="A164" s="7">
        <v>143</v>
      </c>
      <c r="B164" s="7">
        <v>71.5</v>
      </c>
      <c r="C164" s="7">
        <v>35.75</v>
      </c>
      <c r="D164" s="12">
        <f t="shared" si="42"/>
        <v>11.916666666666666</v>
      </c>
      <c r="E164" s="29">
        <f t="shared" si="58"/>
        <v>0</v>
      </c>
      <c r="F164" s="2">
        <f t="shared" si="43"/>
        <v>0</v>
      </c>
      <c r="G164" s="2">
        <f t="shared" si="51"/>
        <v>0</v>
      </c>
      <c r="H164" s="2">
        <f t="shared" si="52"/>
        <v>0</v>
      </c>
      <c r="I164" s="2">
        <f t="shared" si="41"/>
        <v>0</v>
      </c>
      <c r="J164" s="2">
        <f t="shared" si="59"/>
        <v>0</v>
      </c>
      <c r="K164" s="2">
        <f t="shared" si="44"/>
        <v>0</v>
      </c>
      <c r="L164" s="2">
        <f t="shared" si="44"/>
        <v>0</v>
      </c>
      <c r="M164" s="2"/>
      <c r="N164" s="28">
        <f t="shared" si="60"/>
        <v>0</v>
      </c>
      <c r="O164" s="2">
        <f t="shared" si="53"/>
        <v>0</v>
      </c>
      <c r="P164" s="2">
        <f t="shared" si="54"/>
        <v>0</v>
      </c>
      <c r="R164">
        <f t="shared" si="55"/>
        <v>143</v>
      </c>
      <c r="S164" s="89">
        <f t="shared" si="45"/>
        <v>0</v>
      </c>
      <c r="T164" s="89">
        <f>IF(AND(S164=0,S163&gt;0),SUM($G164:$H$381),S164)</f>
        <v>0</v>
      </c>
      <c r="U164" s="82">
        <f>SUM(T164:T$381)</f>
        <v>0</v>
      </c>
      <c r="V164" s="68">
        <f>localspline(R164,'BBG rates'!$G$10:$G$27,'BBG rates'!$K$10:$K$27)</f>
        <v>1.0155101937521822</v>
      </c>
      <c r="W164" s="68">
        <f>locallinterp(R164,'BBG rates'!$G$10:$G$27,'BBG rates'!$J$10:$J$27)</f>
        <v>-0.12587499999999999</v>
      </c>
      <c r="X164" s="56">
        <f t="shared" si="56"/>
        <v>-0.12594767915197203</v>
      </c>
      <c r="Y164" s="66">
        <f t="shared" si="46"/>
        <v>0</v>
      </c>
      <c r="Z164" s="72">
        <f t="shared" si="47"/>
        <v>0</v>
      </c>
      <c r="AA164" s="79">
        <f t="shared" si="48"/>
        <v>0</v>
      </c>
      <c r="AB164" s="81">
        <f t="shared" si="57"/>
        <v>0</v>
      </c>
      <c r="AD164" s="95">
        <f>locallinterp(R164,'BBG rates'!$N$10:$N$369,'BBG rates'!$P$10:$P$369)</f>
        <v>12.14995965761997</v>
      </c>
      <c r="AI164" s="185">
        <f t="shared" si="49"/>
        <v>143</v>
      </c>
      <c r="AJ164" s="127">
        <f>locallinterp(MIN(AI164,CAP_Senior*12),'BBG rates'!$X$24:$X$65,'BBG rates'!$Y$24:$Y$65)</f>
        <v>58.054564560473317</v>
      </c>
      <c r="AK164" s="127">
        <f>locallinterp(MIN(AI164,CAP_CB*12),'BBG rates'!$AA$25:$AA$40,'BBG rates'!$AC$25:$AC$40)</f>
        <v>10.383333333333333</v>
      </c>
      <c r="AL164" s="144">
        <f t="shared" si="50"/>
        <v>18.48744264194713</v>
      </c>
      <c r="AM164" s="142">
        <f>(SUMPRODUCT(AL164:AL$381,G164:G$381)+SUMPRODUCT(AL164:AL$381,H164:H$381))/12</f>
        <v>0</v>
      </c>
    </row>
    <row r="165" spans="1:39" x14ac:dyDescent="0.2">
      <c r="A165" s="7">
        <v>144</v>
      </c>
      <c r="B165" s="7">
        <v>72</v>
      </c>
      <c r="C165" s="7">
        <v>36</v>
      </c>
      <c r="D165" s="12">
        <f t="shared" si="42"/>
        <v>12</v>
      </c>
      <c r="E165" s="29">
        <f t="shared" si="58"/>
        <v>0</v>
      </c>
      <c r="F165" s="2">
        <f t="shared" si="43"/>
        <v>0</v>
      </c>
      <c r="G165" s="2">
        <f t="shared" si="51"/>
        <v>0</v>
      </c>
      <c r="H165" s="2">
        <f t="shared" si="52"/>
        <v>0</v>
      </c>
      <c r="I165" s="2">
        <f t="shared" si="41"/>
        <v>0</v>
      </c>
      <c r="J165" s="2">
        <f t="shared" si="59"/>
        <v>0</v>
      </c>
      <c r="K165" s="2">
        <f t="shared" si="44"/>
        <v>0</v>
      </c>
      <c r="L165" s="2">
        <f t="shared" si="44"/>
        <v>0</v>
      </c>
      <c r="M165" s="2"/>
      <c r="N165" s="28">
        <f t="shared" si="60"/>
        <v>0</v>
      </c>
      <c r="O165" s="2">
        <f t="shared" si="53"/>
        <v>0</v>
      </c>
      <c r="P165" s="2">
        <f t="shared" si="54"/>
        <v>0</v>
      </c>
      <c r="R165">
        <f t="shared" si="55"/>
        <v>144</v>
      </c>
      <c r="S165" s="89">
        <f t="shared" si="45"/>
        <v>0</v>
      </c>
      <c r="T165" s="89">
        <f>IF(AND(S165=0,S164&gt;0),SUM($G165:$H$381),S165)</f>
        <v>0</v>
      </c>
      <c r="U165" s="82">
        <f>SUM(T165:T$381)</f>
        <v>0</v>
      </c>
      <c r="V165" s="68">
        <f>localspline(R165,'BBG rates'!$G$10:$G$27,'BBG rates'!$K$10:$K$27)</f>
        <v>1.0150858163833618</v>
      </c>
      <c r="W165" s="68">
        <f>locallinterp(R165,'BBG rates'!$G$10:$G$27,'BBG rates'!$J$10:$J$27)</f>
        <v>-0.1215</v>
      </c>
      <c r="X165" s="56">
        <f t="shared" si="56"/>
        <v>-0.12156771288043267</v>
      </c>
      <c r="Y165" s="66">
        <f t="shared" si="46"/>
        <v>0</v>
      </c>
      <c r="Z165" s="72">
        <f t="shared" si="47"/>
        <v>0</v>
      </c>
      <c r="AA165" s="79">
        <f t="shared" si="48"/>
        <v>0</v>
      </c>
      <c r="AB165" s="81">
        <f t="shared" si="57"/>
        <v>0</v>
      </c>
      <c r="AD165" s="95">
        <f>locallinterp(R165,'BBG rates'!$N$10:$N$369,'BBG rates'!$P$10:$P$369)</f>
        <v>12.234550142318584</v>
      </c>
      <c r="AI165" s="185">
        <f t="shared" si="49"/>
        <v>144</v>
      </c>
      <c r="AJ165" s="127">
        <f>locallinterp(MIN(AI165,CAP_Senior*12),'BBG rates'!$X$24:$X$65,'BBG rates'!$Y$24:$Y$65)</f>
        <v>58.192622611963529</v>
      </c>
      <c r="AK165" s="127">
        <f>locallinterp(MIN(AI165,CAP_CB*12),'BBG rates'!$AA$25:$AA$40,'BBG rates'!$AC$25:$AC$40)</f>
        <v>10.4</v>
      </c>
      <c r="AL165" s="144">
        <f t="shared" si="50"/>
        <v>18.524745844033802</v>
      </c>
      <c r="AM165" s="142">
        <f>(SUMPRODUCT(AL165:AL$381,G165:G$381)+SUMPRODUCT(AL165:AL$381,H165:H$381))/12</f>
        <v>0</v>
      </c>
    </row>
    <row r="166" spans="1:39" x14ac:dyDescent="0.2">
      <c r="A166" s="7">
        <v>145</v>
      </c>
      <c r="B166" s="7">
        <v>72.5</v>
      </c>
      <c r="C166" s="7">
        <v>36.25</v>
      </c>
      <c r="D166" s="12">
        <f t="shared" si="42"/>
        <v>12.083333333333334</v>
      </c>
      <c r="E166" s="29">
        <f t="shared" si="58"/>
        <v>0</v>
      </c>
      <c r="F166" s="2">
        <f t="shared" si="43"/>
        <v>0</v>
      </c>
      <c r="G166" s="2">
        <f t="shared" si="51"/>
        <v>0</v>
      </c>
      <c r="H166" s="2">
        <f t="shared" si="52"/>
        <v>0</v>
      </c>
      <c r="I166" s="2">
        <f t="shared" si="41"/>
        <v>0</v>
      </c>
      <c r="J166" s="2">
        <f t="shared" si="59"/>
        <v>0</v>
      </c>
      <c r="K166" s="2">
        <f t="shared" si="44"/>
        <v>0</v>
      </c>
      <c r="L166" s="2">
        <f t="shared" si="44"/>
        <v>0</v>
      </c>
      <c r="M166" s="2"/>
      <c r="N166" s="28">
        <f t="shared" si="60"/>
        <v>0</v>
      </c>
      <c r="O166" s="2">
        <f t="shared" si="53"/>
        <v>0</v>
      </c>
      <c r="P166" s="2">
        <f t="shared" si="54"/>
        <v>0</v>
      </c>
      <c r="R166">
        <f t="shared" si="55"/>
        <v>145</v>
      </c>
      <c r="S166" s="89">
        <f t="shared" si="45"/>
        <v>0</v>
      </c>
      <c r="T166" s="89">
        <f>IF(AND(S166=0,S165&gt;0),SUM($G166:$H$381),S166)</f>
        <v>0</v>
      </c>
      <c r="U166" s="82">
        <f>SUM(T166:T$381)</f>
        <v>0</v>
      </c>
      <c r="V166" s="68">
        <f>localspline(R166,'BBG rates'!$G$10:$G$27,'BBG rates'!$K$10:$K$27)</f>
        <v>1.0146625671640166</v>
      </c>
      <c r="W166" s="68">
        <f>locallinterp(R166,'BBG rates'!$G$10:$G$27,'BBG rates'!$J$10:$J$27)</f>
        <v>-0.11824999999999999</v>
      </c>
      <c r="X166" s="56">
        <f t="shared" si="56"/>
        <v>-0.11831413749665565</v>
      </c>
      <c r="Y166" s="66">
        <f t="shared" si="46"/>
        <v>0</v>
      </c>
      <c r="Z166" s="72">
        <f t="shared" si="47"/>
        <v>0</v>
      </c>
      <c r="AA166" s="79">
        <f t="shared" si="48"/>
        <v>0</v>
      </c>
      <c r="AB166" s="81">
        <f t="shared" si="57"/>
        <v>0</v>
      </c>
      <c r="AD166" s="95">
        <f>locallinterp(R166,'BBG rates'!$N$10:$N$369,'BBG rates'!$P$10:$P$369)</f>
        <v>12.319105356248919</v>
      </c>
      <c r="AI166" s="185">
        <f t="shared" si="49"/>
        <v>145</v>
      </c>
      <c r="AJ166" s="127">
        <f>locallinterp(MIN(AI166,CAP_Senior*12),'BBG rates'!$X$24:$X$65,'BBG rates'!$Y$24:$Y$65)</f>
        <v>58.31962370813887</v>
      </c>
      <c r="AK166" s="127">
        <f>locallinterp(MIN(AI166,CAP_CB*12),'BBG rates'!$AA$25:$AA$40,'BBG rates'!$AC$25:$AC$40)</f>
        <v>10.416666666666668</v>
      </c>
      <c r="AL166" s="144">
        <f t="shared" si="50"/>
        <v>18.560169363716945</v>
      </c>
      <c r="AM166" s="142">
        <f>(SUMPRODUCT(AL166:AL$381,G166:G$381)+SUMPRODUCT(AL166:AL$381,H166:H$381))/12</f>
        <v>0</v>
      </c>
    </row>
    <row r="167" spans="1:39" x14ac:dyDescent="0.2">
      <c r="A167" s="7">
        <v>146</v>
      </c>
      <c r="B167" s="7">
        <v>73</v>
      </c>
      <c r="C167" s="7">
        <v>36.5</v>
      </c>
      <c r="D167" s="12">
        <f t="shared" si="42"/>
        <v>12.166666666666666</v>
      </c>
      <c r="E167" s="29">
        <f t="shared" si="58"/>
        <v>0</v>
      </c>
      <c r="F167" s="2">
        <f t="shared" si="43"/>
        <v>0</v>
      </c>
      <c r="G167" s="2">
        <f t="shared" si="51"/>
        <v>0</v>
      </c>
      <c r="H167" s="2">
        <f t="shared" si="52"/>
        <v>0</v>
      </c>
      <c r="I167" s="2">
        <f t="shared" si="41"/>
        <v>0</v>
      </c>
      <c r="J167" s="2">
        <f t="shared" si="59"/>
        <v>0</v>
      </c>
      <c r="K167" s="2">
        <f t="shared" si="44"/>
        <v>0</v>
      </c>
      <c r="L167" s="2">
        <f t="shared" si="44"/>
        <v>0</v>
      </c>
      <c r="M167" s="2"/>
      <c r="N167" s="28">
        <f t="shared" si="60"/>
        <v>0</v>
      </c>
      <c r="O167" s="2">
        <f t="shared" si="53"/>
        <v>0</v>
      </c>
      <c r="P167" s="2">
        <f t="shared" si="54"/>
        <v>0</v>
      </c>
      <c r="R167">
        <f t="shared" si="55"/>
        <v>146</v>
      </c>
      <c r="S167" s="89">
        <f t="shared" si="45"/>
        <v>0</v>
      </c>
      <c r="T167" s="89">
        <f>IF(AND(S167=0,S166&gt;0),SUM($G167:$H$381),S167)</f>
        <v>0</v>
      </c>
      <c r="U167" s="82">
        <f>SUM(T167:T$381)</f>
        <v>0</v>
      </c>
      <c r="V167" s="68">
        <f>localspline(R167,'BBG rates'!$G$10:$G$27,'BBG rates'!$K$10:$K$27)</f>
        <v>1.0142408102107541</v>
      </c>
      <c r="W167" s="68">
        <f>locallinterp(R167,'BBG rates'!$G$10:$G$27,'BBG rates'!$J$10:$J$27)</f>
        <v>-0.11499999999999999</v>
      </c>
      <c r="X167" s="56">
        <f t="shared" si="56"/>
        <v>-0.11506065915565244</v>
      </c>
      <c r="Y167" s="66">
        <f t="shared" si="46"/>
        <v>0</v>
      </c>
      <c r="Z167" s="72">
        <f t="shared" si="47"/>
        <v>0</v>
      </c>
      <c r="AA167" s="79">
        <f t="shared" si="48"/>
        <v>0</v>
      </c>
      <c r="AB167" s="81">
        <f t="shared" si="57"/>
        <v>0</v>
      </c>
      <c r="AD167" s="95">
        <f>locallinterp(R167,'BBG rates'!$N$10:$N$369,'BBG rates'!$P$10:$P$369)</f>
        <v>12.403625423766481</v>
      </c>
      <c r="AI167" s="185">
        <f t="shared" si="49"/>
        <v>146</v>
      </c>
      <c r="AJ167" s="127">
        <f>locallinterp(MIN(AI167,CAP_Senior*12),'BBG rates'!$X$24:$X$65,'BBG rates'!$Y$24:$Y$65)</f>
        <v>58.446624804314219</v>
      </c>
      <c r="AK167" s="127">
        <f>locallinterp(MIN(AI167,CAP_CB*12),'BBG rates'!$AA$25:$AA$40,'BBG rates'!$AC$25:$AC$40)</f>
        <v>10.433333333333334</v>
      </c>
      <c r="AL167" s="144">
        <f t="shared" si="50"/>
        <v>18.595592883400084</v>
      </c>
      <c r="AM167" s="142">
        <f>(SUMPRODUCT(AL167:AL$381,G167:G$381)+SUMPRODUCT(AL167:AL$381,H167:H$381))/12</f>
        <v>0</v>
      </c>
    </row>
    <row r="168" spans="1:39" x14ac:dyDescent="0.2">
      <c r="A168" s="7">
        <v>147</v>
      </c>
      <c r="B168" s="7">
        <v>73.5</v>
      </c>
      <c r="C168" s="7">
        <v>36.75</v>
      </c>
      <c r="D168" s="12">
        <f t="shared" si="42"/>
        <v>12.25</v>
      </c>
      <c r="E168" s="29">
        <f t="shared" si="58"/>
        <v>0</v>
      </c>
      <c r="F168" s="2">
        <f t="shared" si="43"/>
        <v>0</v>
      </c>
      <c r="G168" s="2">
        <f t="shared" si="51"/>
        <v>0</v>
      </c>
      <c r="H168" s="2">
        <f t="shared" si="52"/>
        <v>0</v>
      </c>
      <c r="I168" s="2">
        <f t="shared" si="41"/>
        <v>0</v>
      </c>
      <c r="J168" s="2">
        <f t="shared" si="59"/>
        <v>0</v>
      </c>
      <c r="K168" s="2">
        <f t="shared" si="44"/>
        <v>0</v>
      </c>
      <c r="L168" s="2">
        <f t="shared" si="44"/>
        <v>0</v>
      </c>
      <c r="M168" s="2"/>
      <c r="N168" s="28">
        <f t="shared" si="60"/>
        <v>0</v>
      </c>
      <c r="O168" s="2">
        <f t="shared" si="53"/>
        <v>0</v>
      </c>
      <c r="P168" s="2">
        <f t="shared" si="54"/>
        <v>0</v>
      </c>
      <c r="R168">
        <f t="shared" si="55"/>
        <v>147</v>
      </c>
      <c r="S168" s="89">
        <f t="shared" si="45"/>
        <v>0</v>
      </c>
      <c r="T168" s="89">
        <f>IF(AND(S168=0,S167&gt;0),SUM($G168:$H$381),S168)</f>
        <v>0</v>
      </c>
      <c r="U168" s="82">
        <f>SUM(T168:T$381)</f>
        <v>0</v>
      </c>
      <c r="V168" s="68">
        <f>localspline(R168,'BBG rates'!$G$10:$G$27,'BBG rates'!$K$10:$K$27)</f>
        <v>1.0138205375314253</v>
      </c>
      <c r="W168" s="68">
        <f>locallinterp(R168,'BBG rates'!$G$10:$G$27,'BBG rates'!$J$10:$J$27)</f>
        <v>-0.11175</v>
      </c>
      <c r="X168" s="56">
        <f t="shared" si="56"/>
        <v>-0.11180727785129463</v>
      </c>
      <c r="Y168" s="66">
        <f t="shared" si="46"/>
        <v>0</v>
      </c>
      <c r="Z168" s="72">
        <f t="shared" si="47"/>
        <v>0</v>
      </c>
      <c r="AA168" s="79">
        <f t="shared" si="48"/>
        <v>0</v>
      </c>
      <c r="AB168" s="81">
        <f t="shared" si="57"/>
        <v>0</v>
      </c>
      <c r="AD168" s="95">
        <f>locallinterp(R168,'BBG rates'!$N$10:$N$369,'BBG rates'!$P$10:$P$369)</f>
        <v>12.488110468560766</v>
      </c>
      <c r="AI168" s="185">
        <f t="shared" si="49"/>
        <v>147</v>
      </c>
      <c r="AJ168" s="127">
        <f>locallinterp(MIN(AI168,CAP_Senior*12),'BBG rates'!$X$24:$X$65,'BBG rates'!$Y$24:$Y$65)</f>
        <v>58.57362590048956</v>
      </c>
      <c r="AK168" s="127">
        <f>locallinterp(MIN(AI168,CAP_CB*12),'BBG rates'!$AA$25:$AA$40,'BBG rates'!$AC$25:$AC$40)</f>
        <v>10.45</v>
      </c>
      <c r="AL168" s="144">
        <f t="shared" si="50"/>
        <v>18.631016403083223</v>
      </c>
      <c r="AM168" s="142">
        <f>(SUMPRODUCT(AL168:AL$381,G168:G$381)+SUMPRODUCT(AL168:AL$381,H168:H$381))/12</f>
        <v>0</v>
      </c>
    </row>
    <row r="169" spans="1:39" x14ac:dyDescent="0.2">
      <c r="A169" s="7">
        <v>148</v>
      </c>
      <c r="B169" s="7">
        <v>74</v>
      </c>
      <c r="C169" s="7">
        <v>37</v>
      </c>
      <c r="D169" s="12">
        <f t="shared" si="42"/>
        <v>12.333333333333334</v>
      </c>
      <c r="E169" s="29">
        <f t="shared" si="58"/>
        <v>0</v>
      </c>
      <c r="F169" s="2">
        <f t="shared" si="43"/>
        <v>0</v>
      </c>
      <c r="G169" s="2">
        <f t="shared" si="51"/>
        <v>0</v>
      </c>
      <c r="H169" s="2">
        <f t="shared" si="52"/>
        <v>0</v>
      </c>
      <c r="I169" s="2">
        <f t="shared" si="41"/>
        <v>0</v>
      </c>
      <c r="J169" s="2">
        <f t="shared" si="59"/>
        <v>0</v>
      </c>
      <c r="K169" s="2">
        <f t="shared" si="44"/>
        <v>0</v>
      </c>
      <c r="L169" s="2">
        <f t="shared" si="44"/>
        <v>0</v>
      </c>
      <c r="M169" s="2"/>
      <c r="N169" s="28">
        <f t="shared" si="60"/>
        <v>0</v>
      </c>
      <c r="O169" s="2">
        <f t="shared" si="53"/>
        <v>0</v>
      </c>
      <c r="P169" s="2">
        <f t="shared" si="54"/>
        <v>0</v>
      </c>
      <c r="R169">
        <f t="shared" si="55"/>
        <v>148</v>
      </c>
      <c r="S169" s="89">
        <f t="shared" si="45"/>
        <v>0</v>
      </c>
      <c r="T169" s="89">
        <f>IF(AND(S169=0,S168&gt;0),SUM($G169:$H$381),S169)</f>
        <v>0</v>
      </c>
      <c r="U169" s="82">
        <f>SUM(T169:T$381)</f>
        <v>0</v>
      </c>
      <c r="V169" s="68">
        <f>localspline(R169,'BBG rates'!$G$10:$G$27,'BBG rates'!$K$10:$K$27)</f>
        <v>1.0134015622325308</v>
      </c>
      <c r="W169" s="68">
        <f>locallinterp(R169,'BBG rates'!$G$10:$G$27,'BBG rates'!$J$10:$J$27)</f>
        <v>-0.1085</v>
      </c>
      <c r="X169" s="56">
        <f t="shared" si="56"/>
        <v>-0.10855399357758699</v>
      </c>
      <c r="Y169" s="66">
        <f t="shared" si="46"/>
        <v>0</v>
      </c>
      <c r="Z169" s="72">
        <f t="shared" si="47"/>
        <v>0</v>
      </c>
      <c r="AA169" s="79">
        <f t="shared" si="48"/>
        <v>0</v>
      </c>
      <c r="AB169" s="81">
        <f t="shared" si="57"/>
        <v>0</v>
      </c>
      <c r="AD169" s="95">
        <f>locallinterp(R169,'BBG rates'!$N$10:$N$369,'BBG rates'!$P$10:$P$369)</f>
        <v>12.57256059874681</v>
      </c>
      <c r="AI169" s="185">
        <f t="shared" si="49"/>
        <v>148</v>
      </c>
      <c r="AJ169" s="127">
        <f>locallinterp(MIN(AI169,CAP_Senior*12),'BBG rates'!$X$24:$X$65,'BBG rates'!$Y$24:$Y$65)</f>
        <v>58.700626996664909</v>
      </c>
      <c r="AK169" s="127">
        <f>locallinterp(MIN(AI169,CAP_CB*12),'BBG rates'!$AA$25:$AA$40,'BBG rates'!$AC$25:$AC$40)</f>
        <v>10.466666666666667</v>
      </c>
      <c r="AL169" s="144">
        <f t="shared" si="50"/>
        <v>18.666439922766369</v>
      </c>
      <c r="AM169" s="142">
        <f>(SUMPRODUCT(AL169:AL$381,G169:G$381)+SUMPRODUCT(AL169:AL$381,H169:H$381))/12</f>
        <v>0</v>
      </c>
    </row>
    <row r="170" spans="1:39" x14ac:dyDescent="0.2">
      <c r="A170" s="7">
        <v>149</v>
      </c>
      <c r="B170" s="7">
        <v>74.5</v>
      </c>
      <c r="C170" s="7">
        <v>37.25</v>
      </c>
      <c r="D170" s="12">
        <f t="shared" si="42"/>
        <v>12.416666666666666</v>
      </c>
      <c r="E170" s="29">
        <f t="shared" si="58"/>
        <v>0</v>
      </c>
      <c r="F170" s="2">
        <f t="shared" si="43"/>
        <v>0</v>
      </c>
      <c r="G170" s="2">
        <f t="shared" si="51"/>
        <v>0</v>
      </c>
      <c r="H170" s="2">
        <f t="shared" si="52"/>
        <v>0</v>
      </c>
      <c r="I170" s="2">
        <f t="shared" si="41"/>
        <v>0</v>
      </c>
      <c r="J170" s="2">
        <f t="shared" si="59"/>
        <v>0</v>
      </c>
      <c r="K170" s="2">
        <f t="shared" si="44"/>
        <v>0</v>
      </c>
      <c r="L170" s="2">
        <f t="shared" si="44"/>
        <v>0</v>
      </c>
      <c r="M170" s="2"/>
      <c r="N170" s="28">
        <f t="shared" si="60"/>
        <v>0</v>
      </c>
      <c r="O170" s="2">
        <f t="shared" si="53"/>
        <v>0</v>
      </c>
      <c r="P170" s="2">
        <f t="shared" si="54"/>
        <v>0</v>
      </c>
      <c r="R170">
        <f t="shared" si="55"/>
        <v>149</v>
      </c>
      <c r="S170" s="89">
        <f t="shared" si="45"/>
        <v>0</v>
      </c>
      <c r="T170" s="89">
        <f>IF(AND(S170=0,S169&gt;0),SUM($G170:$H$381),S170)</f>
        <v>0</v>
      </c>
      <c r="U170" s="82">
        <f>SUM(T170:T$381)</f>
        <v>0</v>
      </c>
      <c r="V170" s="68">
        <f>localspline(R170,'BBG rates'!$G$10:$G$27,'BBG rates'!$K$10:$K$27)</f>
        <v>1.0129839955340878</v>
      </c>
      <c r="W170" s="68">
        <f>locallinterp(R170,'BBG rates'!$G$10:$G$27,'BBG rates'!$J$10:$J$27)</f>
        <v>-0.10525</v>
      </c>
      <c r="X170" s="56">
        <f t="shared" si="56"/>
        <v>-0.10530080632840111</v>
      </c>
      <c r="Y170" s="66">
        <f t="shared" si="46"/>
        <v>0</v>
      </c>
      <c r="Z170" s="72">
        <f t="shared" si="47"/>
        <v>0</v>
      </c>
      <c r="AA170" s="79">
        <f t="shared" si="48"/>
        <v>0</v>
      </c>
      <c r="AB170" s="81">
        <f t="shared" si="57"/>
        <v>0</v>
      </c>
      <c r="AD170" s="95">
        <f>locallinterp(R170,'BBG rates'!$N$10:$N$369,'BBG rates'!$P$10:$P$369)</f>
        <v>12.656975931707983</v>
      </c>
      <c r="AI170" s="185">
        <f t="shared" si="49"/>
        <v>149</v>
      </c>
      <c r="AJ170" s="127">
        <f>locallinterp(MIN(AI170,CAP_Senior*12),'BBG rates'!$X$24:$X$65,'BBG rates'!$Y$24:$Y$65)</f>
        <v>58.82762809284025</v>
      </c>
      <c r="AK170" s="127">
        <f>locallinterp(MIN(AI170,CAP_CB*12),'BBG rates'!$AA$25:$AA$40,'BBG rates'!$AC$25:$AC$40)</f>
        <v>10.483333333333334</v>
      </c>
      <c r="AL170" s="144">
        <f t="shared" si="50"/>
        <v>18.701863442449511</v>
      </c>
      <c r="AM170" s="142">
        <f>(SUMPRODUCT(AL170:AL$381,G170:G$381)+SUMPRODUCT(AL170:AL$381,H170:H$381))/12</f>
        <v>0</v>
      </c>
    </row>
    <row r="171" spans="1:39" x14ac:dyDescent="0.2">
      <c r="A171" s="7">
        <v>150</v>
      </c>
      <c r="B171" s="7">
        <v>75</v>
      </c>
      <c r="C171" s="7">
        <v>37.5</v>
      </c>
      <c r="D171" s="12">
        <f t="shared" si="42"/>
        <v>12.5</v>
      </c>
      <c r="E171" s="29">
        <f t="shared" si="58"/>
        <v>0</v>
      </c>
      <c r="F171" s="2">
        <f t="shared" si="43"/>
        <v>0</v>
      </c>
      <c r="G171" s="2">
        <f t="shared" si="51"/>
        <v>0</v>
      </c>
      <c r="H171" s="2">
        <f t="shared" si="52"/>
        <v>0</v>
      </c>
      <c r="I171" s="2">
        <f t="shared" si="41"/>
        <v>0</v>
      </c>
      <c r="J171" s="2">
        <f t="shared" si="59"/>
        <v>0</v>
      </c>
      <c r="K171" s="2">
        <f t="shared" si="44"/>
        <v>0</v>
      </c>
      <c r="L171" s="2">
        <f t="shared" si="44"/>
        <v>0</v>
      </c>
      <c r="M171" s="2"/>
      <c r="N171" s="28">
        <f t="shared" si="60"/>
        <v>0</v>
      </c>
      <c r="O171" s="2">
        <f t="shared" si="53"/>
        <v>0</v>
      </c>
      <c r="P171" s="2">
        <f t="shared" si="54"/>
        <v>0</v>
      </c>
      <c r="R171">
        <f t="shared" si="55"/>
        <v>150</v>
      </c>
      <c r="S171" s="89">
        <f t="shared" si="45"/>
        <v>0</v>
      </c>
      <c r="T171" s="89">
        <f>IF(AND(S171=0,S170&gt;0),SUM($G171:$H$381),S171)</f>
        <v>0</v>
      </c>
      <c r="U171" s="82">
        <f>SUM(T171:T$381)</f>
        <v>0</v>
      </c>
      <c r="V171" s="68">
        <f>localspline(R171,'BBG rates'!$G$10:$G$27,'BBG rates'!$K$10:$K$27)</f>
        <v>1.012567889020384</v>
      </c>
      <c r="W171" s="68">
        <f>locallinterp(R171,'BBG rates'!$G$10:$G$27,'BBG rates'!$J$10:$J$27)</f>
        <v>-0.10199999999999999</v>
      </c>
      <c r="X171" s="56">
        <f t="shared" si="56"/>
        <v>-0.102047716097875</v>
      </c>
      <c r="Y171" s="66">
        <f t="shared" si="46"/>
        <v>0</v>
      </c>
      <c r="Z171" s="72">
        <f t="shared" si="47"/>
        <v>0</v>
      </c>
      <c r="AA171" s="79">
        <f t="shared" si="48"/>
        <v>0</v>
      </c>
      <c r="AB171" s="81">
        <f t="shared" si="57"/>
        <v>0</v>
      </c>
      <c r="AD171" s="95">
        <f>locallinterp(R171,'BBG rates'!$N$10:$N$369,'BBG rates'!$P$10:$P$369)</f>
        <v>12.741356589126347</v>
      </c>
      <c r="AI171" s="185">
        <f t="shared" si="49"/>
        <v>150</v>
      </c>
      <c r="AJ171" s="127">
        <f>locallinterp(MIN(AI171,CAP_Senior*12),'BBG rates'!$X$24:$X$65,'BBG rates'!$Y$24:$Y$65)</f>
        <v>58.954629189015591</v>
      </c>
      <c r="AK171" s="127">
        <f>locallinterp(MIN(AI171,CAP_CB*12),'BBG rates'!$AA$25:$AA$40,'BBG rates'!$AC$25:$AC$40)</f>
        <v>10.5</v>
      </c>
      <c r="AL171" s="144">
        <f t="shared" si="50"/>
        <v>18.73728696213265</v>
      </c>
      <c r="AM171" s="142">
        <f>(SUMPRODUCT(AL171:AL$381,G171:G$381)+SUMPRODUCT(AL171:AL$381,H171:H$381))/12</f>
        <v>0</v>
      </c>
    </row>
    <row r="172" spans="1:39" x14ac:dyDescent="0.2">
      <c r="A172" s="7">
        <v>151</v>
      </c>
      <c r="B172" s="7">
        <v>75.5</v>
      </c>
      <c r="C172" s="7">
        <v>37.75</v>
      </c>
      <c r="D172" s="12">
        <f t="shared" si="42"/>
        <v>12.583333333333334</v>
      </c>
      <c r="E172" s="29">
        <f t="shared" si="58"/>
        <v>0</v>
      </c>
      <c r="F172" s="2">
        <f t="shared" si="43"/>
        <v>0</v>
      </c>
      <c r="G172" s="2">
        <f t="shared" si="51"/>
        <v>0</v>
      </c>
      <c r="H172" s="2">
        <f t="shared" si="52"/>
        <v>0</v>
      </c>
      <c r="I172" s="2">
        <f t="shared" si="41"/>
        <v>0</v>
      </c>
      <c r="J172" s="2">
        <f t="shared" si="59"/>
        <v>0</v>
      </c>
      <c r="K172" s="2">
        <f t="shared" si="44"/>
        <v>0</v>
      </c>
      <c r="L172" s="2">
        <f t="shared" si="44"/>
        <v>0</v>
      </c>
      <c r="M172" s="2"/>
      <c r="N172" s="28">
        <f t="shared" si="60"/>
        <v>0</v>
      </c>
      <c r="O172" s="2">
        <f t="shared" si="53"/>
        <v>0</v>
      </c>
      <c r="P172" s="2">
        <f t="shared" si="54"/>
        <v>0</v>
      </c>
      <c r="R172">
        <f t="shared" si="55"/>
        <v>151</v>
      </c>
      <c r="S172" s="89">
        <f t="shared" si="45"/>
        <v>0</v>
      </c>
      <c r="T172" s="89">
        <f>IF(AND(S172=0,S171&gt;0),SUM($G172:$H$381),S172)</f>
        <v>0</v>
      </c>
      <c r="U172" s="82">
        <f>SUM(T172:T$381)</f>
        <v>0</v>
      </c>
      <c r="V172" s="68">
        <f>localspline(R172,'BBG rates'!$G$10:$G$27,'BBG rates'!$K$10:$K$27)</f>
        <v>1.0121532346886226</v>
      </c>
      <c r="W172" s="68">
        <f>locallinterp(R172,'BBG rates'!$G$10:$G$27,'BBG rates'!$J$10:$J$27)</f>
        <v>-9.8749999999999991E-2</v>
      </c>
      <c r="X172" s="56">
        <f t="shared" si="56"/>
        <v>-9.8794722879746999E-2</v>
      </c>
      <c r="Y172" s="66">
        <f t="shared" si="46"/>
        <v>0</v>
      </c>
      <c r="Z172" s="72">
        <f t="shared" si="47"/>
        <v>0</v>
      </c>
      <c r="AA172" s="79">
        <f t="shared" si="48"/>
        <v>0</v>
      </c>
      <c r="AB172" s="81">
        <f t="shared" si="57"/>
        <v>0</v>
      </c>
      <c r="AD172" s="95">
        <f>locallinterp(R172,'BBG rates'!$N$10:$N$369,'BBG rates'!$P$10:$P$369)</f>
        <v>12.825702692017066</v>
      </c>
      <c r="AI172" s="185">
        <f t="shared" si="49"/>
        <v>151</v>
      </c>
      <c r="AJ172" s="127">
        <f>locallinterp(MIN(AI172,CAP_Senior*12),'BBG rates'!$X$24:$X$65,'BBG rates'!$Y$24:$Y$65)</f>
        <v>59.08163028519094</v>
      </c>
      <c r="AK172" s="127">
        <f>locallinterp(MIN(AI172,CAP_CB*12),'BBG rates'!$AA$25:$AA$40,'BBG rates'!$AC$25:$AC$40)</f>
        <v>10.516666666666666</v>
      </c>
      <c r="AL172" s="144">
        <f t="shared" si="50"/>
        <v>18.772710481815793</v>
      </c>
      <c r="AM172" s="142">
        <f>(SUMPRODUCT(AL172:AL$381,G172:G$381)+SUMPRODUCT(AL172:AL$381,H172:H$381))/12</f>
        <v>0</v>
      </c>
    </row>
    <row r="173" spans="1:39" x14ac:dyDescent="0.2">
      <c r="A173" s="7">
        <v>152</v>
      </c>
      <c r="B173" s="7">
        <v>76</v>
      </c>
      <c r="C173" s="7">
        <v>38</v>
      </c>
      <c r="D173" s="12">
        <f t="shared" si="42"/>
        <v>12.666666666666666</v>
      </c>
      <c r="E173" s="29">
        <f t="shared" si="58"/>
        <v>0</v>
      </c>
      <c r="F173" s="2">
        <f t="shared" si="43"/>
        <v>0</v>
      </c>
      <c r="G173" s="2">
        <f t="shared" si="51"/>
        <v>0</v>
      </c>
      <c r="H173" s="2">
        <f t="shared" si="52"/>
        <v>0</v>
      </c>
      <c r="I173" s="2">
        <f t="shared" si="41"/>
        <v>0</v>
      </c>
      <c r="J173" s="2">
        <f t="shared" si="59"/>
        <v>0</v>
      </c>
      <c r="K173" s="2">
        <f t="shared" si="44"/>
        <v>0</v>
      </c>
      <c r="L173" s="2">
        <f t="shared" si="44"/>
        <v>0</v>
      </c>
      <c r="M173" s="2"/>
      <c r="N173" s="28">
        <f t="shared" si="60"/>
        <v>0</v>
      </c>
      <c r="O173" s="2">
        <f t="shared" si="53"/>
        <v>0</v>
      </c>
      <c r="P173" s="2">
        <f t="shared" si="54"/>
        <v>0</v>
      </c>
      <c r="R173">
        <f t="shared" si="55"/>
        <v>152</v>
      </c>
      <c r="S173" s="89">
        <f t="shared" si="45"/>
        <v>0</v>
      </c>
      <c r="T173" s="89">
        <f>IF(AND(S173=0,S172&gt;0),SUM($G173:$H$381),S173)</f>
        <v>0</v>
      </c>
      <c r="U173" s="82">
        <f>SUM(T173:T$381)</f>
        <v>0</v>
      </c>
      <c r="V173" s="68">
        <f>localspline(R173,'BBG rates'!$G$10:$G$27,'BBG rates'!$K$10:$K$27)</f>
        <v>1.0117398456669435</v>
      </c>
      <c r="W173" s="68">
        <f>locallinterp(R173,'BBG rates'!$G$10:$G$27,'BBG rates'!$J$10:$J$27)</f>
        <v>-9.5500000000000002E-2</v>
      </c>
      <c r="X173" s="56">
        <f t="shared" si="56"/>
        <v>-9.5541826668155139E-2</v>
      </c>
      <c r="Y173" s="66">
        <f t="shared" si="46"/>
        <v>0</v>
      </c>
      <c r="Z173" s="72">
        <f t="shared" si="47"/>
        <v>0</v>
      </c>
      <c r="AA173" s="79">
        <f t="shared" si="48"/>
        <v>0</v>
      </c>
      <c r="AB173" s="81">
        <f t="shared" si="57"/>
        <v>0</v>
      </c>
      <c r="AD173" s="95">
        <f>locallinterp(R173,'BBG rates'!$N$10:$N$369,'BBG rates'!$P$10:$P$369)</f>
        <v>12.910014345822644</v>
      </c>
      <c r="AI173" s="185">
        <f t="shared" si="49"/>
        <v>152</v>
      </c>
      <c r="AJ173" s="127">
        <f>locallinterp(MIN(AI173,CAP_Senior*12),'BBG rates'!$X$24:$X$65,'BBG rates'!$Y$24:$Y$65)</f>
        <v>59.208631381366281</v>
      </c>
      <c r="AK173" s="127">
        <f>locallinterp(MIN(AI173,CAP_CB*12),'BBG rates'!$AA$25:$AA$40,'BBG rates'!$AC$25:$AC$40)</f>
        <v>10.533333333333333</v>
      </c>
      <c r="AL173" s="144">
        <f t="shared" si="50"/>
        <v>18.808134001498935</v>
      </c>
      <c r="AM173" s="142">
        <f>(SUMPRODUCT(AL173:AL$381,G173:G$381)+SUMPRODUCT(AL173:AL$381,H173:H$381))/12</f>
        <v>0</v>
      </c>
    </row>
    <row r="174" spans="1:39" x14ac:dyDescent="0.2">
      <c r="A174" s="7">
        <v>153</v>
      </c>
      <c r="B174" s="7">
        <v>76.5</v>
      </c>
      <c r="C174" s="7">
        <v>38.25</v>
      </c>
      <c r="D174" s="12">
        <f t="shared" si="42"/>
        <v>12.75</v>
      </c>
      <c r="E174" s="29">
        <f t="shared" si="58"/>
        <v>0</v>
      </c>
      <c r="F174" s="2">
        <f t="shared" si="43"/>
        <v>0</v>
      </c>
      <c r="G174" s="2">
        <f t="shared" si="51"/>
        <v>0</v>
      </c>
      <c r="H174" s="2">
        <f t="shared" si="52"/>
        <v>0</v>
      </c>
      <c r="I174" s="2">
        <f t="shared" si="41"/>
        <v>0</v>
      </c>
      <c r="J174" s="2">
        <f t="shared" si="59"/>
        <v>0</v>
      </c>
      <c r="K174" s="2">
        <f t="shared" si="44"/>
        <v>0</v>
      </c>
      <c r="L174" s="2">
        <f t="shared" si="44"/>
        <v>0</v>
      </c>
      <c r="M174" s="2"/>
      <c r="N174" s="28">
        <f t="shared" si="60"/>
        <v>0</v>
      </c>
      <c r="O174" s="2">
        <f t="shared" si="53"/>
        <v>0</v>
      </c>
      <c r="P174" s="2">
        <f t="shared" si="54"/>
        <v>0</v>
      </c>
      <c r="R174">
        <f t="shared" si="55"/>
        <v>153</v>
      </c>
      <c r="S174" s="89">
        <f t="shared" si="45"/>
        <v>0</v>
      </c>
      <c r="T174" s="89">
        <f>IF(AND(S174=0,S173&gt;0),SUM($G174:$H$381),S174)</f>
        <v>0</v>
      </c>
      <c r="U174" s="82">
        <f>SUM(T174:T$381)</f>
        <v>0</v>
      </c>
      <c r="V174" s="68">
        <f>localspline(R174,'BBG rates'!$G$10:$G$27,'BBG rates'!$K$10:$K$27)</f>
        <v>1.0113278927690175</v>
      </c>
      <c r="W174" s="68">
        <f>locallinterp(R174,'BBG rates'!$G$10:$G$27,'BBG rates'!$J$10:$J$27)</f>
        <v>-9.2249999999999999E-2</v>
      </c>
      <c r="X174" s="56">
        <f t="shared" si="56"/>
        <v>-9.2289027456837758E-2</v>
      </c>
      <c r="Y174" s="66">
        <f t="shared" si="46"/>
        <v>0</v>
      </c>
      <c r="Z174" s="72">
        <f t="shared" si="47"/>
        <v>0</v>
      </c>
      <c r="AA174" s="79">
        <f t="shared" si="48"/>
        <v>0</v>
      </c>
      <c r="AB174" s="81">
        <f t="shared" si="57"/>
        <v>0</v>
      </c>
      <c r="AD174" s="95">
        <f>locallinterp(R174,'BBG rates'!$N$10:$N$369,'BBG rates'!$P$10:$P$369)</f>
        <v>12.994291670220061</v>
      </c>
      <c r="AI174" s="185">
        <f t="shared" si="49"/>
        <v>153</v>
      </c>
      <c r="AJ174" s="127">
        <f>locallinterp(MIN(AI174,CAP_Senior*12),'BBG rates'!$X$24:$X$65,'BBG rates'!$Y$24:$Y$65)</f>
        <v>59.33563247754163</v>
      </c>
      <c r="AK174" s="127">
        <f>locallinterp(MIN(AI174,CAP_CB*12),'BBG rates'!$AA$25:$AA$40,'BBG rates'!$AC$25:$AC$40)</f>
        <v>10.55</v>
      </c>
      <c r="AL174" s="144">
        <f t="shared" si="50"/>
        <v>18.843557521182078</v>
      </c>
      <c r="AM174" s="142">
        <f>(SUMPRODUCT(AL174:AL$381,G174:G$381)+SUMPRODUCT(AL174:AL$381,H174:H$381))/12</f>
        <v>0</v>
      </c>
    </row>
    <row r="175" spans="1:39" x14ac:dyDescent="0.2">
      <c r="A175" s="7">
        <v>154</v>
      </c>
      <c r="B175" s="7">
        <v>77</v>
      </c>
      <c r="C175" s="7">
        <v>38.5</v>
      </c>
      <c r="D175" s="12">
        <f t="shared" si="42"/>
        <v>12.833333333333334</v>
      </c>
      <c r="E175" s="29">
        <f t="shared" si="58"/>
        <v>0</v>
      </c>
      <c r="F175" s="2">
        <f t="shared" si="43"/>
        <v>0</v>
      </c>
      <c r="G175" s="2">
        <f t="shared" si="51"/>
        <v>0</v>
      </c>
      <c r="H175" s="2">
        <f t="shared" si="52"/>
        <v>0</v>
      </c>
      <c r="I175" s="2">
        <f t="shared" si="41"/>
        <v>0</v>
      </c>
      <c r="J175" s="2">
        <f t="shared" si="59"/>
        <v>0</v>
      </c>
      <c r="K175" s="2">
        <f t="shared" si="44"/>
        <v>0</v>
      </c>
      <c r="L175" s="2">
        <f t="shared" si="44"/>
        <v>0</v>
      </c>
      <c r="M175" s="2"/>
      <c r="N175" s="28">
        <f t="shared" si="60"/>
        <v>0</v>
      </c>
      <c r="O175" s="2">
        <f t="shared" si="53"/>
        <v>0</v>
      </c>
      <c r="P175" s="2">
        <f t="shared" si="54"/>
        <v>0</v>
      </c>
      <c r="R175">
        <f t="shared" si="55"/>
        <v>154</v>
      </c>
      <c r="S175" s="89">
        <f t="shared" si="45"/>
        <v>0</v>
      </c>
      <c r="T175" s="89">
        <f>IF(AND(S175=0,S174&gt;0),SUM($G175:$H$381),S175)</f>
        <v>0</v>
      </c>
      <c r="U175" s="82">
        <f>SUM(T175:T$381)</f>
        <v>0</v>
      </c>
      <c r="V175" s="68">
        <f>localspline(R175,'BBG rates'!$G$10:$G$27,'BBG rates'!$K$10:$K$27)</f>
        <v>1.0109172487651976</v>
      </c>
      <c r="W175" s="68">
        <f>locallinterp(R175,'BBG rates'!$G$10:$G$27,'BBG rates'!$J$10:$J$27)</f>
        <v>-8.8999999999999996E-2</v>
      </c>
      <c r="X175" s="56">
        <f t="shared" si="56"/>
        <v>-8.9036325239932879E-2</v>
      </c>
      <c r="Y175" s="66">
        <f t="shared" si="46"/>
        <v>0</v>
      </c>
      <c r="Z175" s="72">
        <f t="shared" si="47"/>
        <v>0</v>
      </c>
      <c r="AA175" s="79">
        <f t="shared" si="48"/>
        <v>0</v>
      </c>
      <c r="AB175" s="81">
        <f t="shared" si="57"/>
        <v>0</v>
      </c>
      <c r="AD175" s="95">
        <f>locallinterp(R175,'BBG rates'!$N$10:$N$369,'BBG rates'!$P$10:$P$369)</f>
        <v>13.078534774283828</v>
      </c>
      <c r="AI175" s="185">
        <f t="shared" si="49"/>
        <v>154</v>
      </c>
      <c r="AJ175" s="127">
        <f>locallinterp(MIN(AI175,CAP_Senior*12),'BBG rates'!$X$24:$X$65,'BBG rates'!$Y$24:$Y$65)</f>
        <v>59.462633573716971</v>
      </c>
      <c r="AK175" s="127">
        <f>locallinterp(MIN(AI175,CAP_CB*12),'BBG rates'!$AA$25:$AA$40,'BBG rates'!$AC$25:$AC$40)</f>
        <v>10.566666666666666</v>
      </c>
      <c r="AL175" s="144">
        <f t="shared" si="50"/>
        <v>18.87898104086522</v>
      </c>
      <c r="AM175" s="142">
        <f>(SUMPRODUCT(AL175:AL$381,G175:G$381)+SUMPRODUCT(AL175:AL$381,H175:H$381))/12</f>
        <v>0</v>
      </c>
    </row>
    <row r="176" spans="1:39" x14ac:dyDescent="0.2">
      <c r="A176" s="7">
        <v>155</v>
      </c>
      <c r="B176" s="7">
        <v>77.5</v>
      </c>
      <c r="C176" s="7">
        <v>38.75</v>
      </c>
      <c r="D176" s="12">
        <f t="shared" si="42"/>
        <v>12.916666666666666</v>
      </c>
      <c r="E176" s="29">
        <f t="shared" si="58"/>
        <v>0</v>
      </c>
      <c r="F176" s="2">
        <f t="shared" si="43"/>
        <v>0</v>
      </c>
      <c r="G176" s="2">
        <f t="shared" si="51"/>
        <v>0</v>
      </c>
      <c r="H176" s="2">
        <f t="shared" si="52"/>
        <v>0</v>
      </c>
      <c r="I176" s="2">
        <f t="shared" si="41"/>
        <v>0</v>
      </c>
      <c r="J176" s="2">
        <f t="shared" si="59"/>
        <v>0</v>
      </c>
      <c r="K176" s="2">
        <f t="shared" si="44"/>
        <v>0</v>
      </c>
      <c r="L176" s="2">
        <f t="shared" si="44"/>
        <v>0</v>
      </c>
      <c r="M176" s="2"/>
      <c r="N176" s="28">
        <f t="shared" si="60"/>
        <v>0</v>
      </c>
      <c r="O176" s="2">
        <f t="shared" si="53"/>
        <v>0</v>
      </c>
      <c r="P176" s="2">
        <f t="shared" si="54"/>
        <v>0</v>
      </c>
      <c r="R176">
        <f t="shared" si="55"/>
        <v>155</v>
      </c>
      <c r="S176" s="89">
        <f t="shared" si="45"/>
        <v>0</v>
      </c>
      <c r="T176" s="89">
        <f>IF(AND(S176=0,S175&gt;0),SUM($G176:$H$381),S176)</f>
        <v>0</v>
      </c>
      <c r="U176" s="82">
        <f>SUM(T176:T$381)</f>
        <v>0</v>
      </c>
      <c r="V176" s="68">
        <f>localspline(R176,'BBG rates'!$G$10:$G$27,'BBG rates'!$K$10:$K$27)</f>
        <v>1.0105079652397713</v>
      </c>
      <c r="W176" s="68">
        <f>locallinterp(R176,'BBG rates'!$G$10:$G$27,'BBG rates'!$J$10:$J$27)</f>
        <v>-8.5749999999999993E-2</v>
      </c>
      <c r="X176" s="56">
        <f t="shared" si="56"/>
        <v>-8.578372001131207E-2</v>
      </c>
      <c r="Y176" s="66">
        <f t="shared" si="46"/>
        <v>0</v>
      </c>
      <c r="Z176" s="72">
        <f t="shared" si="47"/>
        <v>0</v>
      </c>
      <c r="AA176" s="79">
        <f t="shared" si="48"/>
        <v>0</v>
      </c>
      <c r="AB176" s="81">
        <f t="shared" si="57"/>
        <v>0</v>
      </c>
      <c r="AD176" s="95">
        <f>locallinterp(R176,'BBG rates'!$N$10:$N$369,'BBG rates'!$P$10:$P$369)</f>
        <v>13.162743771387142</v>
      </c>
      <c r="AI176" s="185">
        <f t="shared" si="49"/>
        <v>155</v>
      </c>
      <c r="AJ176" s="127">
        <f>locallinterp(MIN(AI176,CAP_Senior*12),'BBG rates'!$X$24:$X$65,'BBG rates'!$Y$24:$Y$65)</f>
        <v>59.58963466989232</v>
      </c>
      <c r="AK176" s="127">
        <f>locallinterp(MIN(AI176,CAP_CB*12),'BBG rates'!$AA$25:$AA$40,'BBG rates'!$AC$25:$AC$40)</f>
        <v>10.583333333333332</v>
      </c>
      <c r="AL176" s="144">
        <f t="shared" si="50"/>
        <v>18.914404560548363</v>
      </c>
      <c r="AM176" s="142">
        <f>(SUMPRODUCT(AL176:AL$381,G176:G$381)+SUMPRODUCT(AL176:AL$381,H176:H$381))/12</f>
        <v>0</v>
      </c>
    </row>
    <row r="177" spans="1:39" x14ac:dyDescent="0.2">
      <c r="A177" s="7">
        <v>156</v>
      </c>
      <c r="B177" s="7">
        <v>78</v>
      </c>
      <c r="C177" s="7">
        <v>39</v>
      </c>
      <c r="D177" s="12">
        <f t="shared" si="42"/>
        <v>13</v>
      </c>
      <c r="E177" s="29">
        <f t="shared" si="58"/>
        <v>0</v>
      </c>
      <c r="F177" s="2">
        <f t="shared" si="43"/>
        <v>0</v>
      </c>
      <c r="G177" s="2">
        <f t="shared" si="51"/>
        <v>0</v>
      </c>
      <c r="H177" s="2">
        <f t="shared" si="52"/>
        <v>0</v>
      </c>
      <c r="I177" s="2">
        <f t="shared" si="41"/>
        <v>0</v>
      </c>
      <c r="J177" s="2">
        <f t="shared" si="59"/>
        <v>0</v>
      </c>
      <c r="K177" s="2">
        <f t="shared" si="44"/>
        <v>0</v>
      </c>
      <c r="L177" s="2">
        <f t="shared" si="44"/>
        <v>0</v>
      </c>
      <c r="M177" s="2"/>
      <c r="N177" s="28">
        <f t="shared" si="60"/>
        <v>0</v>
      </c>
      <c r="O177" s="2">
        <f t="shared" si="53"/>
        <v>0</v>
      </c>
      <c r="P177" s="2">
        <f t="shared" si="54"/>
        <v>0</v>
      </c>
      <c r="R177">
        <f t="shared" si="55"/>
        <v>156</v>
      </c>
      <c r="S177" s="89">
        <f t="shared" si="45"/>
        <v>0</v>
      </c>
      <c r="T177" s="89">
        <f>IF(AND(S177=0,S176&gt;0),SUM($G177:$H$381),S177)</f>
        <v>0</v>
      </c>
      <c r="U177" s="82">
        <f>SUM(T177:T$381)</f>
        <v>0</v>
      </c>
      <c r="V177" s="68">
        <f>localspline(R177,'BBG rates'!$G$10:$G$27,'BBG rates'!$K$10:$K$27)</f>
        <v>1.0101001533878535</v>
      </c>
      <c r="W177" s="68">
        <f>locallinterp(R177,'BBG rates'!$G$10:$G$27,'BBG rates'!$J$10:$J$27)</f>
        <v>-8.2500000000000004E-2</v>
      </c>
      <c r="X177" s="56">
        <f t="shared" si="56"/>
        <v>-8.2531211764980128E-2</v>
      </c>
      <c r="Y177" s="66">
        <f t="shared" si="46"/>
        <v>0</v>
      </c>
      <c r="Z177" s="72">
        <f t="shared" si="47"/>
        <v>0</v>
      </c>
      <c r="AA177" s="79">
        <f t="shared" si="48"/>
        <v>0</v>
      </c>
      <c r="AB177" s="81">
        <f t="shared" si="57"/>
        <v>0</v>
      </c>
      <c r="AD177" s="95">
        <f>locallinterp(R177,'BBG rates'!$N$10:$N$369,'BBG rates'!$P$10:$P$369)</f>
        <v>13.246918784169463</v>
      </c>
      <c r="AI177" s="185">
        <f t="shared" si="49"/>
        <v>156</v>
      </c>
      <c r="AJ177" s="127">
        <f>locallinterp(MIN(AI177,CAP_Senior*12),'BBG rates'!$X$24:$X$65,'BBG rates'!$Y$24:$Y$65)</f>
        <v>59.716635766067661</v>
      </c>
      <c r="AK177" s="127">
        <f>locallinterp(MIN(AI177,CAP_CB*12),'BBG rates'!$AA$25:$AA$40,'BBG rates'!$AC$25:$AC$40)</f>
        <v>10.6</v>
      </c>
      <c r="AL177" s="144">
        <f t="shared" si="50"/>
        <v>18.949828080231505</v>
      </c>
      <c r="AM177" s="142">
        <f>(SUMPRODUCT(AL177:AL$381,G177:G$381)+SUMPRODUCT(AL177:AL$381,H177:H$381))/12</f>
        <v>0</v>
      </c>
    </row>
    <row r="178" spans="1:39" x14ac:dyDescent="0.2">
      <c r="A178" s="7">
        <v>157</v>
      </c>
      <c r="B178" s="7">
        <v>78.5</v>
      </c>
      <c r="C178" s="7">
        <v>39.25</v>
      </c>
      <c r="D178" s="12">
        <f t="shared" si="42"/>
        <v>13.083333333333334</v>
      </c>
      <c r="E178" s="29">
        <f t="shared" si="58"/>
        <v>0</v>
      </c>
      <c r="F178" s="2">
        <f t="shared" si="43"/>
        <v>0</v>
      </c>
      <c r="G178" s="2">
        <f t="shared" si="51"/>
        <v>0</v>
      </c>
      <c r="H178" s="2">
        <f t="shared" si="52"/>
        <v>0</v>
      </c>
      <c r="I178" s="2">
        <f t="shared" si="41"/>
        <v>0</v>
      </c>
      <c r="J178" s="2">
        <f t="shared" si="59"/>
        <v>0</v>
      </c>
      <c r="K178" s="2">
        <f t="shared" si="44"/>
        <v>0</v>
      </c>
      <c r="L178" s="2">
        <f t="shared" si="44"/>
        <v>0</v>
      </c>
      <c r="M178" s="2"/>
      <c r="N178" s="28">
        <f t="shared" si="60"/>
        <v>0</v>
      </c>
      <c r="O178" s="2">
        <f t="shared" si="53"/>
        <v>0</v>
      </c>
      <c r="P178" s="2">
        <f t="shared" si="54"/>
        <v>0</v>
      </c>
      <c r="R178">
        <f t="shared" si="55"/>
        <v>157</v>
      </c>
      <c r="S178" s="89">
        <f t="shared" si="45"/>
        <v>0</v>
      </c>
      <c r="T178" s="89">
        <f>IF(AND(S178=0,S177&gt;0),SUM($G178:$H$381),S178)</f>
        <v>0</v>
      </c>
      <c r="U178" s="82">
        <f>SUM(T178:T$381)</f>
        <v>0</v>
      </c>
      <c r="V178" s="68">
        <f>localspline(R178,'BBG rates'!$G$10:$G$27,'BBG rates'!$K$10:$K$27)</f>
        <v>1.0096936263607692</v>
      </c>
      <c r="W178" s="68">
        <f>locallinterp(R178,'BBG rates'!$G$10:$G$27,'BBG rates'!$J$10:$J$27)</f>
        <v>-7.9250000000000001E-2</v>
      </c>
      <c r="X178" s="56">
        <f t="shared" si="56"/>
        <v>-7.9278800494808621E-2</v>
      </c>
      <c r="Y178" s="66">
        <f t="shared" si="46"/>
        <v>0</v>
      </c>
      <c r="Z178" s="72">
        <f t="shared" si="47"/>
        <v>0</v>
      </c>
      <c r="AA178" s="79">
        <f t="shared" si="48"/>
        <v>0</v>
      </c>
      <c r="AB178" s="81">
        <f t="shared" si="57"/>
        <v>0</v>
      </c>
      <c r="AD178" s="95">
        <f>locallinterp(R178,'BBG rates'!$N$10:$N$369,'BBG rates'!$P$10:$P$369)</f>
        <v>13.331059919699527</v>
      </c>
      <c r="AI178" s="185">
        <f t="shared" si="49"/>
        <v>157</v>
      </c>
      <c r="AJ178" s="127">
        <f>locallinterp(MIN(AI178,CAP_Senior*12),'BBG rates'!$X$24:$X$65,'BBG rates'!$Y$24:$Y$65)</f>
        <v>59.834220415218233</v>
      </c>
      <c r="AK178" s="127">
        <f>locallinterp(MIN(AI178,CAP_CB*12),'BBG rates'!$AA$25:$AA$40,'BBG rates'!$AC$25:$AC$40)</f>
        <v>10.616666666666667</v>
      </c>
      <c r="AL178" s="144">
        <f t="shared" si="50"/>
        <v>18.983650803920433</v>
      </c>
      <c r="AM178" s="142">
        <f>(SUMPRODUCT(AL178:AL$381,G178:G$381)+SUMPRODUCT(AL178:AL$381,H178:H$381))/12</f>
        <v>0</v>
      </c>
    </row>
    <row r="179" spans="1:39" x14ac:dyDescent="0.2">
      <c r="A179" s="7">
        <v>158</v>
      </c>
      <c r="B179" s="7">
        <v>79</v>
      </c>
      <c r="C179" s="7">
        <v>39.5</v>
      </c>
      <c r="D179" s="12">
        <f t="shared" si="42"/>
        <v>13.166666666666666</v>
      </c>
      <c r="E179" s="29">
        <f t="shared" si="58"/>
        <v>0</v>
      </c>
      <c r="F179" s="2">
        <f t="shared" si="43"/>
        <v>0</v>
      </c>
      <c r="G179" s="2">
        <f t="shared" si="51"/>
        <v>0</v>
      </c>
      <c r="H179" s="2">
        <f t="shared" si="52"/>
        <v>0</v>
      </c>
      <c r="I179" s="2">
        <f t="shared" si="41"/>
        <v>0</v>
      </c>
      <c r="J179" s="2">
        <f t="shared" si="59"/>
        <v>0</v>
      </c>
      <c r="K179" s="2">
        <f t="shared" si="44"/>
        <v>0</v>
      </c>
      <c r="L179" s="2">
        <f t="shared" si="44"/>
        <v>0</v>
      </c>
      <c r="M179" s="2"/>
      <c r="N179" s="28">
        <f t="shared" si="60"/>
        <v>0</v>
      </c>
      <c r="O179" s="2">
        <f t="shared" si="53"/>
        <v>0</v>
      </c>
      <c r="P179" s="2">
        <f t="shared" si="54"/>
        <v>0</v>
      </c>
      <c r="R179">
        <f t="shared" si="55"/>
        <v>158</v>
      </c>
      <c r="S179" s="89">
        <f t="shared" si="45"/>
        <v>0</v>
      </c>
      <c r="T179" s="89">
        <f>IF(AND(S179=0,S178&gt;0),SUM($G179:$H$381),S179)</f>
        <v>0</v>
      </c>
      <c r="U179" s="82">
        <f>SUM(T179:T$381)</f>
        <v>0</v>
      </c>
      <c r="V179" s="68">
        <f>localspline(R179,'BBG rates'!$G$10:$G$27,'BBG rates'!$K$10:$K$27)</f>
        <v>1.0092883761464475</v>
      </c>
      <c r="W179" s="68">
        <f>locallinterp(R179,'BBG rates'!$G$10:$G$27,'BBG rates'!$J$10:$J$27)</f>
        <v>-7.5999999999999998E-2</v>
      </c>
      <c r="X179" s="56">
        <f t="shared" si="56"/>
        <v>-7.6026486194669118E-2</v>
      </c>
      <c r="Y179" s="66">
        <f t="shared" si="46"/>
        <v>0</v>
      </c>
      <c r="Z179" s="72">
        <f t="shared" si="47"/>
        <v>0</v>
      </c>
      <c r="AA179" s="79">
        <f t="shared" si="48"/>
        <v>0</v>
      </c>
      <c r="AB179" s="81">
        <f t="shared" si="57"/>
        <v>0</v>
      </c>
      <c r="AD179" s="95">
        <f>locallinterp(R179,'BBG rates'!$N$10:$N$369,'BBG rates'!$P$10:$P$369)</f>
        <v>13.415167284378398</v>
      </c>
      <c r="AI179" s="185">
        <f t="shared" si="49"/>
        <v>158</v>
      </c>
      <c r="AJ179" s="127">
        <f>locallinterp(MIN(AI179,CAP_Senior*12),'BBG rates'!$X$24:$X$65,'BBG rates'!$Y$24:$Y$65)</f>
        <v>59.951805064368806</v>
      </c>
      <c r="AK179" s="127">
        <f>locallinterp(MIN(AI179,CAP_CB*12),'BBG rates'!$AA$25:$AA$40,'BBG rates'!$AC$25:$AC$40)</f>
        <v>10.633333333333333</v>
      </c>
      <c r="AL179" s="144">
        <f t="shared" si="50"/>
        <v>19.017473527609361</v>
      </c>
      <c r="AM179" s="142">
        <f>(SUMPRODUCT(AL179:AL$381,G179:G$381)+SUMPRODUCT(AL179:AL$381,H179:H$381))/12</f>
        <v>0</v>
      </c>
    </row>
    <row r="180" spans="1:39" x14ac:dyDescent="0.2">
      <c r="A180" s="7">
        <v>159</v>
      </c>
      <c r="B180" s="7">
        <v>79.5</v>
      </c>
      <c r="C180" s="7">
        <v>39.75</v>
      </c>
      <c r="D180" s="12">
        <f t="shared" si="42"/>
        <v>13.25</v>
      </c>
      <c r="E180" s="29">
        <f t="shared" si="58"/>
        <v>0</v>
      </c>
      <c r="F180" s="2">
        <f t="shared" si="43"/>
        <v>0</v>
      </c>
      <c r="G180" s="2">
        <f t="shared" si="51"/>
        <v>0</v>
      </c>
      <c r="H180" s="2">
        <f t="shared" si="52"/>
        <v>0</v>
      </c>
      <c r="I180" s="2">
        <f t="shared" si="41"/>
        <v>0</v>
      </c>
      <c r="J180" s="2">
        <f t="shared" si="59"/>
        <v>0</v>
      </c>
      <c r="K180" s="2">
        <f t="shared" si="44"/>
        <v>0</v>
      </c>
      <c r="L180" s="2">
        <f t="shared" si="44"/>
        <v>0</v>
      </c>
      <c r="M180" s="2"/>
      <c r="N180" s="28">
        <f t="shared" si="60"/>
        <v>0</v>
      </c>
      <c r="O180" s="2">
        <f t="shared" si="53"/>
        <v>0</v>
      </c>
      <c r="P180" s="2">
        <f t="shared" si="54"/>
        <v>0</v>
      </c>
      <c r="R180">
        <f t="shared" si="55"/>
        <v>159</v>
      </c>
      <c r="S180" s="89">
        <f t="shared" si="45"/>
        <v>0</v>
      </c>
      <c r="T180" s="89">
        <f>IF(AND(S180=0,S179&gt;0),SUM($G180:$H$381),S180)</f>
        <v>0</v>
      </c>
      <c r="U180" s="82">
        <f>SUM(T180:T$381)</f>
        <v>0</v>
      </c>
      <c r="V180" s="68">
        <f>localspline(R180,'BBG rates'!$G$10:$G$27,'BBG rates'!$K$10:$K$27)</f>
        <v>1.0088844543291762</v>
      </c>
      <c r="W180" s="68">
        <f>locallinterp(R180,'BBG rates'!$G$10:$G$27,'BBG rates'!$J$10:$J$27)</f>
        <v>-7.2749999999999995E-2</v>
      </c>
      <c r="X180" s="56">
        <f t="shared" si="56"/>
        <v>-7.2774268858832869E-2</v>
      </c>
      <c r="Y180" s="66">
        <f t="shared" si="46"/>
        <v>0</v>
      </c>
      <c r="Z180" s="72">
        <f t="shared" si="47"/>
        <v>0</v>
      </c>
      <c r="AA180" s="79">
        <f t="shared" si="48"/>
        <v>0</v>
      </c>
      <c r="AB180" s="81">
        <f t="shared" si="57"/>
        <v>0</v>
      </c>
      <c r="AD180" s="95">
        <f>locallinterp(R180,'BBG rates'!$N$10:$N$369,'BBG rates'!$P$10:$P$369)</f>
        <v>13.49924098890583</v>
      </c>
      <c r="AI180" s="185">
        <f t="shared" si="49"/>
        <v>159</v>
      </c>
      <c r="AJ180" s="127">
        <f>locallinterp(MIN(AI180,CAP_Senior*12),'BBG rates'!$X$24:$X$65,'BBG rates'!$Y$24:$Y$65)</f>
        <v>60.069389713519378</v>
      </c>
      <c r="AK180" s="127">
        <f>locallinterp(MIN(AI180,CAP_CB*12),'BBG rates'!$AA$25:$AA$40,'BBG rates'!$AC$25:$AC$40)</f>
        <v>10.65</v>
      </c>
      <c r="AL180" s="144">
        <f t="shared" si="50"/>
        <v>19.051296251298297</v>
      </c>
      <c r="AM180" s="142">
        <f>(SUMPRODUCT(AL180:AL$381,G180:G$381)+SUMPRODUCT(AL180:AL$381,H180:H$381))/12</f>
        <v>0</v>
      </c>
    </row>
    <row r="181" spans="1:39" x14ac:dyDescent="0.2">
      <c r="A181" s="7">
        <v>160</v>
      </c>
      <c r="B181" s="7">
        <v>80</v>
      </c>
      <c r="C181" s="7">
        <v>40</v>
      </c>
      <c r="D181" s="12">
        <f t="shared" si="42"/>
        <v>13.333333333333334</v>
      </c>
      <c r="E181" s="29">
        <f t="shared" si="58"/>
        <v>0</v>
      </c>
      <c r="F181" s="2">
        <f t="shared" si="43"/>
        <v>0</v>
      </c>
      <c r="G181" s="2">
        <f t="shared" si="51"/>
        <v>0</v>
      </c>
      <c r="H181" s="2">
        <f t="shared" si="52"/>
        <v>0</v>
      </c>
      <c r="I181" s="2">
        <f t="shared" si="41"/>
        <v>0</v>
      </c>
      <c r="J181" s="2">
        <f t="shared" si="59"/>
        <v>0</v>
      </c>
      <c r="K181" s="2">
        <f t="shared" si="44"/>
        <v>0</v>
      </c>
      <c r="L181" s="2">
        <f t="shared" si="44"/>
        <v>0</v>
      </c>
      <c r="M181" s="2"/>
      <c r="N181" s="28">
        <f t="shared" si="60"/>
        <v>0</v>
      </c>
      <c r="O181" s="2">
        <f t="shared" si="53"/>
        <v>0</v>
      </c>
      <c r="P181" s="2">
        <f t="shared" si="54"/>
        <v>0</v>
      </c>
      <c r="R181">
        <f t="shared" si="55"/>
        <v>160</v>
      </c>
      <c r="S181" s="89">
        <f t="shared" si="45"/>
        <v>0</v>
      </c>
      <c r="T181" s="89">
        <f>IF(AND(S181=0,S180&gt;0),SUM($G181:$H$381),S181)</f>
        <v>0</v>
      </c>
      <c r="U181" s="82">
        <f>SUM(T181:T$381)</f>
        <v>0</v>
      </c>
      <c r="V181" s="68">
        <f>localspline(R181,'BBG rates'!$G$10:$G$27,'BBG rates'!$K$10:$K$27)</f>
        <v>1.0084819720965132</v>
      </c>
      <c r="W181" s="68">
        <f>locallinterp(R181,'BBG rates'!$G$10:$G$27,'BBG rates'!$J$10:$J$27)</f>
        <v>-6.9499999999999992E-2</v>
      </c>
      <c r="X181" s="56">
        <f t="shared" si="56"/>
        <v>-6.9522148481038215E-2</v>
      </c>
      <c r="Y181" s="66">
        <f t="shared" si="46"/>
        <v>0</v>
      </c>
      <c r="Z181" s="72">
        <f t="shared" si="47"/>
        <v>0</v>
      </c>
      <c r="AA181" s="79">
        <f t="shared" si="48"/>
        <v>0</v>
      </c>
      <c r="AB181" s="81">
        <f t="shared" si="57"/>
        <v>0</v>
      </c>
      <c r="AD181" s="95">
        <f>locallinterp(R181,'BBG rates'!$N$10:$N$369,'BBG rates'!$P$10:$P$369)</f>
        <v>13.583281153247206</v>
      </c>
      <c r="AI181" s="185">
        <f t="shared" si="49"/>
        <v>160</v>
      </c>
      <c r="AJ181" s="127">
        <f>locallinterp(MIN(AI181,CAP_Senior*12),'BBG rates'!$X$24:$X$65,'BBG rates'!$Y$24:$Y$65)</f>
        <v>60.18697436266995</v>
      </c>
      <c r="AK181" s="127">
        <f>locallinterp(MIN(AI181,CAP_CB*12),'BBG rates'!$AA$25:$AA$40,'BBG rates'!$AC$25:$AC$40)</f>
        <v>10.666666666666666</v>
      </c>
      <c r="AL181" s="144">
        <f t="shared" si="50"/>
        <v>19.085118974987225</v>
      </c>
      <c r="AM181" s="142">
        <f>(SUMPRODUCT(AL181:AL$381,G181:G$381)+SUMPRODUCT(AL181:AL$381,H181:H$381))/12</f>
        <v>0</v>
      </c>
    </row>
    <row r="182" spans="1:39" x14ac:dyDescent="0.2">
      <c r="A182" s="7">
        <v>161</v>
      </c>
      <c r="B182" s="7">
        <v>80.5</v>
      </c>
      <c r="C182" s="7">
        <v>40.25</v>
      </c>
      <c r="D182" s="12">
        <f t="shared" si="42"/>
        <v>13.416666666666666</v>
      </c>
      <c r="E182" s="29">
        <f t="shared" si="58"/>
        <v>0</v>
      </c>
      <c r="F182" s="2">
        <f t="shared" si="43"/>
        <v>0</v>
      </c>
      <c r="G182" s="2">
        <f t="shared" si="51"/>
        <v>0</v>
      </c>
      <c r="H182" s="2">
        <f t="shared" si="52"/>
        <v>0</v>
      </c>
      <c r="I182" s="2">
        <f t="shared" si="41"/>
        <v>0</v>
      </c>
      <c r="J182" s="2">
        <f t="shared" si="59"/>
        <v>0</v>
      </c>
      <c r="K182" s="2">
        <f t="shared" si="44"/>
        <v>0</v>
      </c>
      <c r="L182" s="2">
        <f t="shared" si="44"/>
        <v>0</v>
      </c>
      <c r="M182" s="2"/>
      <c r="N182" s="28">
        <f t="shared" si="60"/>
        <v>0</v>
      </c>
      <c r="O182" s="2">
        <f t="shared" si="53"/>
        <v>0</v>
      </c>
      <c r="P182" s="2">
        <f t="shared" si="54"/>
        <v>0</v>
      </c>
      <c r="R182">
        <f t="shared" si="55"/>
        <v>161</v>
      </c>
      <c r="S182" s="89">
        <f t="shared" si="45"/>
        <v>0</v>
      </c>
      <c r="T182" s="89">
        <f>IF(AND(S182=0,S181&gt;0),SUM($G182:$H$381),S182)</f>
        <v>0</v>
      </c>
      <c r="U182" s="82">
        <f>SUM(T182:T$381)</f>
        <v>0</v>
      </c>
      <c r="V182" s="68">
        <f>localspline(R182,'BBG rates'!$G$10:$G$27,'BBG rates'!$K$10:$K$27)</f>
        <v>1.0080807426152405</v>
      </c>
      <c r="W182" s="68">
        <f>locallinterp(R182,'BBG rates'!$G$10:$G$27,'BBG rates'!$J$10:$J$27)</f>
        <v>-6.6250000000000003E-2</v>
      </c>
      <c r="X182" s="56">
        <f t="shared" si="56"/>
        <v>-6.6270125055156726E-2</v>
      </c>
      <c r="Y182" s="66">
        <f t="shared" si="46"/>
        <v>0</v>
      </c>
      <c r="Z182" s="72">
        <f t="shared" si="47"/>
        <v>0</v>
      </c>
      <c r="AA182" s="79">
        <f t="shared" si="48"/>
        <v>0</v>
      </c>
      <c r="AB182" s="81">
        <f t="shared" si="57"/>
        <v>0</v>
      </c>
      <c r="AD182" s="95">
        <f>locallinterp(R182,'BBG rates'!$N$10:$N$369,'BBG rates'!$P$10:$P$369)</f>
        <v>13.667287881798476</v>
      </c>
      <c r="AI182" s="185">
        <f t="shared" si="49"/>
        <v>161</v>
      </c>
      <c r="AJ182" s="127">
        <f>locallinterp(MIN(AI182,CAP_Senior*12),'BBG rates'!$X$24:$X$65,'BBG rates'!$Y$24:$Y$65)</f>
        <v>60.304559011820523</v>
      </c>
      <c r="AK182" s="127">
        <f>locallinterp(MIN(AI182,CAP_CB*12),'BBG rates'!$AA$25:$AA$40,'BBG rates'!$AC$25:$AC$40)</f>
        <v>10.683333333333334</v>
      </c>
      <c r="AL182" s="144">
        <f t="shared" si="50"/>
        <v>19.118941698676153</v>
      </c>
      <c r="AM182" s="142">
        <f>(SUMPRODUCT(AL182:AL$381,G182:G$381)+SUMPRODUCT(AL182:AL$381,H182:H$381))/12</f>
        <v>0</v>
      </c>
    </row>
    <row r="183" spans="1:39" x14ac:dyDescent="0.2">
      <c r="A183" s="7">
        <v>162</v>
      </c>
      <c r="B183" s="7">
        <v>81</v>
      </c>
      <c r="C183" s="7">
        <v>40.5</v>
      </c>
      <c r="D183" s="12">
        <f t="shared" si="42"/>
        <v>13.5</v>
      </c>
      <c r="E183" s="29">
        <f t="shared" si="58"/>
        <v>0</v>
      </c>
      <c r="F183" s="2">
        <f t="shared" si="43"/>
        <v>0</v>
      </c>
      <c r="G183" s="2">
        <f t="shared" si="51"/>
        <v>0</v>
      </c>
      <c r="H183" s="2">
        <f t="shared" si="52"/>
        <v>0</v>
      </c>
      <c r="I183" s="2">
        <f t="shared" si="41"/>
        <v>0</v>
      </c>
      <c r="J183" s="2">
        <f t="shared" si="59"/>
        <v>0</v>
      </c>
      <c r="K183" s="2">
        <f t="shared" si="44"/>
        <v>0</v>
      </c>
      <c r="L183" s="2">
        <f t="shared" si="44"/>
        <v>0</v>
      </c>
      <c r="M183" s="2"/>
      <c r="N183" s="28">
        <f t="shared" si="60"/>
        <v>0</v>
      </c>
      <c r="O183" s="2">
        <f t="shared" si="53"/>
        <v>0</v>
      </c>
      <c r="P183" s="2">
        <f t="shared" si="54"/>
        <v>0</v>
      </c>
      <c r="R183">
        <f t="shared" si="55"/>
        <v>162</v>
      </c>
      <c r="S183" s="89">
        <f t="shared" si="45"/>
        <v>0</v>
      </c>
      <c r="T183" s="89">
        <f>IF(AND(S183=0,S182&gt;0),SUM($G183:$H$381),S183)</f>
        <v>0</v>
      </c>
      <c r="U183" s="82">
        <f>SUM(T183:T$381)</f>
        <v>0</v>
      </c>
      <c r="V183" s="68">
        <f>localspline(R183,'BBG rates'!$G$10:$G$27,'BBG rates'!$K$10:$K$27)</f>
        <v>1.007680757865387</v>
      </c>
      <c r="W183" s="68">
        <f>locallinterp(R183,'BBG rates'!$G$10:$G$27,'BBG rates'!$J$10:$J$27)</f>
        <v>-6.3E-2</v>
      </c>
      <c r="X183" s="56">
        <f t="shared" si="56"/>
        <v>-6.3018198575326423E-2</v>
      </c>
      <c r="Y183" s="66">
        <f t="shared" si="46"/>
        <v>0</v>
      </c>
      <c r="Z183" s="72">
        <f t="shared" si="47"/>
        <v>0</v>
      </c>
      <c r="AA183" s="79">
        <f t="shared" si="48"/>
        <v>0</v>
      </c>
      <c r="AB183" s="81">
        <f t="shared" si="57"/>
        <v>0</v>
      </c>
      <c r="AD183" s="95">
        <f>locallinterp(R183,'BBG rates'!$N$10:$N$369,'BBG rates'!$P$10:$P$369)</f>
        <v>13.751261278287258</v>
      </c>
      <c r="AI183" s="185">
        <f t="shared" si="49"/>
        <v>162</v>
      </c>
      <c r="AJ183" s="127">
        <f>locallinterp(MIN(AI183,CAP_Senior*12),'BBG rates'!$X$24:$X$65,'BBG rates'!$Y$24:$Y$65)</f>
        <v>60.422143660971095</v>
      </c>
      <c r="AK183" s="127">
        <f>locallinterp(MIN(AI183,CAP_CB*12),'BBG rates'!$AA$25:$AA$40,'BBG rates'!$AC$25:$AC$40)</f>
        <v>10.7</v>
      </c>
      <c r="AL183" s="144">
        <f t="shared" si="50"/>
        <v>19.152764422365085</v>
      </c>
      <c r="AM183" s="142">
        <f>(SUMPRODUCT(AL183:AL$381,G183:G$381)+SUMPRODUCT(AL183:AL$381,H183:H$381))/12</f>
        <v>0</v>
      </c>
    </row>
    <row r="184" spans="1:39" x14ac:dyDescent="0.2">
      <c r="A184" s="7">
        <v>163</v>
      </c>
      <c r="B184" s="7">
        <v>81.5</v>
      </c>
      <c r="C184" s="7">
        <v>40.75</v>
      </c>
      <c r="D184" s="12">
        <f t="shared" si="42"/>
        <v>13.583333333333334</v>
      </c>
      <c r="E184" s="29">
        <f t="shared" si="58"/>
        <v>0</v>
      </c>
      <c r="F184" s="2">
        <f t="shared" si="43"/>
        <v>0</v>
      </c>
      <c r="G184" s="2">
        <f t="shared" si="51"/>
        <v>0</v>
      </c>
      <c r="H184" s="2">
        <f t="shared" si="52"/>
        <v>0</v>
      </c>
      <c r="I184" s="2">
        <f t="shared" si="41"/>
        <v>0</v>
      </c>
      <c r="J184" s="2">
        <f t="shared" si="59"/>
        <v>0</v>
      </c>
      <c r="K184" s="2">
        <f t="shared" si="44"/>
        <v>0</v>
      </c>
      <c r="L184" s="2">
        <f t="shared" si="44"/>
        <v>0</v>
      </c>
      <c r="M184" s="2"/>
      <c r="N184" s="28">
        <f t="shared" si="60"/>
        <v>0</v>
      </c>
      <c r="O184" s="2">
        <f t="shared" si="53"/>
        <v>0</v>
      </c>
      <c r="P184" s="2">
        <f t="shared" si="54"/>
        <v>0</v>
      </c>
      <c r="R184">
        <f t="shared" si="55"/>
        <v>163</v>
      </c>
      <c r="S184" s="89">
        <f t="shared" si="45"/>
        <v>0</v>
      </c>
      <c r="T184" s="89">
        <f>IF(AND(S184=0,S183&gt;0),SUM($G184:$H$381),S184)</f>
        <v>0</v>
      </c>
      <c r="U184" s="82">
        <f>SUM(T184:T$381)</f>
        <v>0</v>
      </c>
      <c r="V184" s="68">
        <f>localspline(R184,'BBG rates'!$G$10:$G$27,'BBG rates'!$K$10:$K$27)</f>
        <v>1.0072820992335627</v>
      </c>
      <c r="W184" s="68">
        <f>locallinterp(R184,'BBG rates'!$G$10:$G$27,'BBG rates'!$J$10:$J$27)</f>
        <v>-5.9749999999999998E-2</v>
      </c>
      <c r="X184" s="56">
        <f t="shared" si="56"/>
        <v>-5.9766369035418876E-2</v>
      </c>
      <c r="Y184" s="66">
        <f t="shared" si="46"/>
        <v>0</v>
      </c>
      <c r="Z184" s="72">
        <f t="shared" si="47"/>
        <v>0</v>
      </c>
      <c r="AA184" s="79">
        <f t="shared" si="48"/>
        <v>0</v>
      </c>
      <c r="AB184" s="81">
        <f t="shared" si="57"/>
        <v>0</v>
      </c>
      <c r="AD184" s="95">
        <f>locallinterp(R184,'BBG rates'!$N$10:$N$369,'BBG rates'!$P$10:$P$369)</f>
        <v>13.835201453223387</v>
      </c>
      <c r="AI184" s="185">
        <f t="shared" si="49"/>
        <v>163</v>
      </c>
      <c r="AJ184" s="127">
        <f>locallinterp(MIN(AI184,CAP_Senior*12),'BBG rates'!$X$24:$X$65,'BBG rates'!$Y$24:$Y$65)</f>
        <v>60.539728310121667</v>
      </c>
      <c r="AK184" s="127">
        <f>locallinterp(MIN(AI184,CAP_CB*12),'BBG rates'!$AA$25:$AA$40,'BBG rates'!$AC$25:$AC$40)</f>
        <v>10.716666666666667</v>
      </c>
      <c r="AL184" s="144">
        <f t="shared" si="50"/>
        <v>19.186587146054016</v>
      </c>
      <c r="AM184" s="142">
        <f>(SUMPRODUCT(AL184:AL$381,G184:G$381)+SUMPRODUCT(AL184:AL$381,H184:H$381))/12</f>
        <v>0</v>
      </c>
    </row>
    <row r="185" spans="1:39" x14ac:dyDescent="0.2">
      <c r="A185" s="7">
        <v>164</v>
      </c>
      <c r="B185" s="7">
        <v>82</v>
      </c>
      <c r="C185" s="7">
        <v>41</v>
      </c>
      <c r="D185" s="12">
        <f t="shared" si="42"/>
        <v>13.666666666666666</v>
      </c>
      <c r="E185" s="29">
        <f t="shared" si="58"/>
        <v>0</v>
      </c>
      <c r="F185" s="2">
        <f t="shared" si="43"/>
        <v>0</v>
      </c>
      <c r="G185" s="2">
        <f t="shared" si="51"/>
        <v>0</v>
      </c>
      <c r="H185" s="2">
        <f t="shared" si="52"/>
        <v>0</v>
      </c>
      <c r="I185" s="2">
        <f t="shared" si="41"/>
        <v>0</v>
      </c>
      <c r="J185" s="2">
        <f t="shared" si="59"/>
        <v>0</v>
      </c>
      <c r="K185" s="2">
        <f t="shared" si="44"/>
        <v>0</v>
      </c>
      <c r="L185" s="2">
        <f t="shared" si="44"/>
        <v>0</v>
      </c>
      <c r="M185" s="2"/>
      <c r="N185" s="28">
        <f t="shared" si="60"/>
        <v>0</v>
      </c>
      <c r="O185" s="2">
        <f t="shared" si="53"/>
        <v>0</v>
      </c>
      <c r="P185" s="2">
        <f t="shared" si="54"/>
        <v>0</v>
      </c>
      <c r="R185">
        <f t="shared" si="55"/>
        <v>164</v>
      </c>
      <c r="S185" s="89">
        <f t="shared" si="45"/>
        <v>0</v>
      </c>
      <c r="T185" s="89">
        <f>IF(AND(S185=0,S184&gt;0),SUM($G185:$H$381),S185)</f>
        <v>0</v>
      </c>
      <c r="U185" s="82">
        <f>SUM(T185:T$381)</f>
        <v>0</v>
      </c>
      <c r="V185" s="68">
        <f>localspline(R185,'BBG rates'!$G$10:$G$27,'BBG rates'!$K$10:$K$27)</f>
        <v>1.0068847586956318</v>
      </c>
      <c r="W185" s="68">
        <f>locallinterp(R185,'BBG rates'!$G$10:$G$27,'BBG rates'!$J$10:$J$27)</f>
        <v>-5.6500000000000002E-2</v>
      </c>
      <c r="X185" s="56">
        <f t="shared" si="56"/>
        <v>-5.651463642943888E-2</v>
      </c>
      <c r="Y185" s="66">
        <f t="shared" si="46"/>
        <v>0</v>
      </c>
      <c r="Z185" s="72">
        <f t="shared" si="47"/>
        <v>0</v>
      </c>
      <c r="AA185" s="79">
        <f t="shared" si="48"/>
        <v>0</v>
      </c>
      <c r="AB185" s="81">
        <f t="shared" si="57"/>
        <v>0</v>
      </c>
      <c r="AD185" s="95">
        <f>locallinterp(R185,'BBG rates'!$N$10:$N$369,'BBG rates'!$P$10:$P$369)</f>
        <v>13.919108516448023</v>
      </c>
      <c r="AI185" s="185">
        <f t="shared" si="49"/>
        <v>164</v>
      </c>
      <c r="AJ185" s="127">
        <f>locallinterp(MIN(AI185,CAP_Senior*12),'BBG rates'!$X$24:$X$65,'BBG rates'!$Y$24:$Y$65)</f>
        <v>60.65731295927224</v>
      </c>
      <c r="AK185" s="127">
        <f>locallinterp(MIN(AI185,CAP_CB*12),'BBG rates'!$AA$25:$AA$40,'BBG rates'!$AC$25:$AC$40)</f>
        <v>10.733333333333334</v>
      </c>
      <c r="AL185" s="144">
        <f t="shared" si="50"/>
        <v>19.220409869742948</v>
      </c>
      <c r="AM185" s="142">
        <f>(SUMPRODUCT(AL185:AL$381,G185:G$381)+SUMPRODUCT(AL185:AL$381,H185:H$381))/12</f>
        <v>0</v>
      </c>
    </row>
    <row r="186" spans="1:39" x14ac:dyDescent="0.2">
      <c r="A186" s="7">
        <v>165</v>
      </c>
      <c r="B186" s="7">
        <v>82.5</v>
      </c>
      <c r="C186" s="7">
        <v>41.25</v>
      </c>
      <c r="D186" s="12">
        <f t="shared" si="42"/>
        <v>13.75</v>
      </c>
      <c r="E186" s="29">
        <f t="shared" si="58"/>
        <v>0</v>
      </c>
      <c r="F186" s="2">
        <f t="shared" si="43"/>
        <v>0</v>
      </c>
      <c r="G186" s="2">
        <f t="shared" si="51"/>
        <v>0</v>
      </c>
      <c r="H186" s="2">
        <f t="shared" si="52"/>
        <v>0</v>
      </c>
      <c r="I186" s="2">
        <f t="shared" si="41"/>
        <v>0</v>
      </c>
      <c r="J186" s="2">
        <f t="shared" si="59"/>
        <v>0</v>
      </c>
      <c r="K186" s="2">
        <f t="shared" si="44"/>
        <v>0</v>
      </c>
      <c r="L186" s="2">
        <f t="shared" si="44"/>
        <v>0</v>
      </c>
      <c r="M186" s="2"/>
      <c r="N186" s="28">
        <f t="shared" si="60"/>
        <v>0</v>
      </c>
      <c r="O186" s="2">
        <f t="shared" si="53"/>
        <v>0</v>
      </c>
      <c r="P186" s="2">
        <f t="shared" si="54"/>
        <v>0</v>
      </c>
      <c r="R186">
        <f t="shared" si="55"/>
        <v>165</v>
      </c>
      <c r="S186" s="89">
        <f t="shared" si="45"/>
        <v>0</v>
      </c>
      <c r="T186" s="89">
        <f>IF(AND(S186=0,S185&gt;0),SUM($G186:$H$381),S186)</f>
        <v>0</v>
      </c>
      <c r="U186" s="82">
        <f>SUM(T186:T$381)</f>
        <v>0</v>
      </c>
      <c r="V186" s="68">
        <f>localspline(R186,'BBG rates'!$G$10:$G$27,'BBG rates'!$K$10:$K$27)</f>
        <v>1.0064886686334835</v>
      </c>
      <c r="W186" s="68">
        <f>locallinterp(R186,'BBG rates'!$G$10:$G$27,'BBG rates'!$J$10:$J$27)</f>
        <v>-5.3249999999999999E-2</v>
      </c>
      <c r="X186" s="56">
        <f t="shared" si="56"/>
        <v>-5.3263000751258005E-2</v>
      </c>
      <c r="Y186" s="66">
        <f t="shared" si="46"/>
        <v>0</v>
      </c>
      <c r="Z186" s="72">
        <f t="shared" si="47"/>
        <v>0</v>
      </c>
      <c r="AA186" s="79">
        <f t="shared" si="48"/>
        <v>0</v>
      </c>
      <c r="AB186" s="81">
        <f t="shared" si="57"/>
        <v>0</v>
      </c>
      <c r="AD186" s="95">
        <f>locallinterp(R186,'BBG rates'!$N$10:$N$369,'BBG rates'!$P$10:$P$369)</f>
        <v>14.002982572167481</v>
      </c>
      <c r="AI186" s="185">
        <f t="shared" si="49"/>
        <v>165</v>
      </c>
      <c r="AJ186" s="127">
        <f>locallinterp(MIN(AI186,CAP_Senior*12),'BBG rates'!$X$24:$X$65,'BBG rates'!$Y$24:$Y$65)</f>
        <v>60.774897608422812</v>
      </c>
      <c r="AK186" s="127">
        <f>locallinterp(MIN(AI186,CAP_CB*12),'BBG rates'!$AA$25:$AA$40,'BBG rates'!$AC$25:$AC$40)</f>
        <v>10.75</v>
      </c>
      <c r="AL186" s="144">
        <f t="shared" si="50"/>
        <v>19.25423259343188</v>
      </c>
      <c r="AM186" s="142">
        <f>(SUMPRODUCT(AL186:AL$381,G186:G$381)+SUMPRODUCT(AL186:AL$381,H186:H$381))/12</f>
        <v>0</v>
      </c>
    </row>
    <row r="187" spans="1:39" x14ac:dyDescent="0.2">
      <c r="A187" s="7">
        <v>166</v>
      </c>
      <c r="B187" s="7">
        <v>83</v>
      </c>
      <c r="C187" s="7">
        <v>41.5</v>
      </c>
      <c r="D187" s="12">
        <f t="shared" si="42"/>
        <v>13.833333333333334</v>
      </c>
      <c r="E187" s="29">
        <f t="shared" si="58"/>
        <v>0</v>
      </c>
      <c r="F187" s="2">
        <f t="shared" si="43"/>
        <v>0</v>
      </c>
      <c r="G187" s="2">
        <f t="shared" si="51"/>
        <v>0</v>
      </c>
      <c r="H187" s="2">
        <f t="shared" si="52"/>
        <v>0</v>
      </c>
      <c r="I187" s="2">
        <f t="shared" si="41"/>
        <v>0</v>
      </c>
      <c r="J187" s="2">
        <f t="shared" si="59"/>
        <v>0</v>
      </c>
      <c r="K187" s="2">
        <f t="shared" si="44"/>
        <v>0</v>
      </c>
      <c r="L187" s="2">
        <f t="shared" si="44"/>
        <v>0</v>
      </c>
      <c r="M187" s="2"/>
      <c r="N187" s="28">
        <f t="shared" si="60"/>
        <v>0</v>
      </c>
      <c r="O187" s="2">
        <f t="shared" si="53"/>
        <v>0</v>
      </c>
      <c r="P187" s="2">
        <f t="shared" si="54"/>
        <v>0</v>
      </c>
      <c r="R187">
        <f t="shared" si="55"/>
        <v>166</v>
      </c>
      <c r="S187" s="89">
        <f t="shared" si="45"/>
        <v>0</v>
      </c>
      <c r="T187" s="89">
        <f>IF(AND(S187=0,S186&gt;0),SUM($G187:$H$381),S187)</f>
        <v>0</v>
      </c>
      <c r="U187" s="82">
        <f>SUM(T187:T$381)</f>
        <v>0</v>
      </c>
      <c r="V187" s="68">
        <f>localspline(R187,'BBG rates'!$G$10:$G$27,'BBG rates'!$K$10:$K$27)</f>
        <v>1.0060938806232689</v>
      </c>
      <c r="W187" s="68">
        <f>locallinterp(R187,'BBG rates'!$G$10:$G$27,'BBG rates'!$J$10:$J$27)</f>
        <v>-4.9999999999999996E-2</v>
      </c>
      <c r="X187" s="56">
        <f t="shared" si="56"/>
        <v>-5.0011461995014272E-2</v>
      </c>
      <c r="Y187" s="66">
        <f t="shared" si="46"/>
        <v>0</v>
      </c>
      <c r="Z187" s="72">
        <f t="shared" si="47"/>
        <v>0</v>
      </c>
      <c r="AA187" s="79">
        <f t="shared" si="48"/>
        <v>0</v>
      </c>
      <c r="AB187" s="81">
        <f t="shared" si="57"/>
        <v>0</v>
      </c>
      <c r="AD187" s="95">
        <f>locallinterp(R187,'BBG rates'!$N$10:$N$369,'BBG rates'!$P$10:$P$369)</f>
        <v>14.086823728886086</v>
      </c>
      <c r="AI187" s="185">
        <f t="shared" si="49"/>
        <v>166</v>
      </c>
      <c r="AJ187" s="127">
        <f>locallinterp(MIN(AI187,CAP_Senior*12),'BBG rates'!$X$24:$X$65,'BBG rates'!$Y$24:$Y$65)</f>
        <v>60.892482257573384</v>
      </c>
      <c r="AK187" s="127">
        <f>locallinterp(MIN(AI187,CAP_CB*12),'BBG rates'!$AA$25:$AA$40,'BBG rates'!$AC$25:$AC$40)</f>
        <v>10.766666666666667</v>
      </c>
      <c r="AL187" s="144">
        <f t="shared" si="50"/>
        <v>19.288055317120808</v>
      </c>
      <c r="AM187" s="142">
        <f>(SUMPRODUCT(AL187:AL$381,G187:G$381)+SUMPRODUCT(AL187:AL$381,H187:H$381))/12</f>
        <v>0</v>
      </c>
    </row>
    <row r="188" spans="1:39" x14ac:dyDescent="0.2">
      <c r="A188" s="7">
        <v>167</v>
      </c>
      <c r="B188" s="7">
        <v>83.5</v>
      </c>
      <c r="C188" s="7">
        <v>41.75</v>
      </c>
      <c r="D188" s="12">
        <f t="shared" si="42"/>
        <v>13.916666666666666</v>
      </c>
      <c r="E188" s="29">
        <f t="shared" si="58"/>
        <v>0</v>
      </c>
      <c r="F188" s="2">
        <f t="shared" si="43"/>
        <v>0</v>
      </c>
      <c r="G188" s="2">
        <f t="shared" si="51"/>
        <v>0</v>
      </c>
      <c r="H188" s="2">
        <f t="shared" si="52"/>
        <v>0</v>
      </c>
      <c r="I188" s="2">
        <f t="shared" si="41"/>
        <v>0</v>
      </c>
      <c r="J188" s="2">
        <f t="shared" si="59"/>
        <v>0</v>
      </c>
      <c r="K188" s="2">
        <f t="shared" si="44"/>
        <v>0</v>
      </c>
      <c r="L188" s="2">
        <f t="shared" si="44"/>
        <v>0</v>
      </c>
      <c r="M188" s="2"/>
      <c r="N188" s="28">
        <f t="shared" si="60"/>
        <v>0</v>
      </c>
      <c r="O188" s="2">
        <f t="shared" si="53"/>
        <v>0</v>
      </c>
      <c r="P188" s="2">
        <f t="shared" si="54"/>
        <v>0</v>
      </c>
      <c r="R188">
        <f t="shared" si="55"/>
        <v>167</v>
      </c>
      <c r="S188" s="89">
        <f t="shared" si="45"/>
        <v>0</v>
      </c>
      <c r="T188" s="89">
        <f>IF(AND(S188=0,S187&gt;0),SUM($G188:$H$381),S188)</f>
        <v>0</v>
      </c>
      <c r="U188" s="82">
        <f>SUM(T188:T$381)</f>
        <v>0</v>
      </c>
      <c r="V188" s="68">
        <f>localspline(R188,'BBG rates'!$G$10:$G$27,'BBG rates'!$K$10:$K$27)</f>
        <v>1.005700327049539</v>
      </c>
      <c r="W188" s="68">
        <f>locallinterp(R188,'BBG rates'!$G$10:$G$27,'BBG rates'!$J$10:$J$27)</f>
        <v>-4.675E-2</v>
      </c>
      <c r="X188" s="56">
        <f t="shared" si="56"/>
        <v>-4.6760020154446025E-2</v>
      </c>
      <c r="Y188" s="66">
        <f t="shared" si="46"/>
        <v>0</v>
      </c>
      <c r="Z188" s="72">
        <f t="shared" si="47"/>
        <v>0</v>
      </c>
      <c r="AA188" s="79">
        <f t="shared" si="48"/>
        <v>0</v>
      </c>
      <c r="AB188" s="81">
        <f t="shared" si="57"/>
        <v>0</v>
      </c>
      <c r="AD188" s="95">
        <f>locallinterp(R188,'BBG rates'!$N$10:$N$369,'BBG rates'!$P$10:$P$369)</f>
        <v>14.170632089473548</v>
      </c>
      <c r="AI188" s="185">
        <f t="shared" si="49"/>
        <v>167</v>
      </c>
      <c r="AJ188" s="127">
        <f>locallinterp(MIN(AI188,CAP_Senior*12),'BBG rates'!$X$24:$X$65,'BBG rates'!$Y$24:$Y$65)</f>
        <v>61.010066906723956</v>
      </c>
      <c r="AK188" s="127">
        <f>locallinterp(MIN(AI188,CAP_CB*12),'BBG rates'!$AA$25:$AA$40,'BBG rates'!$AC$25:$AC$40)</f>
        <v>10.783333333333333</v>
      </c>
      <c r="AL188" s="144">
        <f t="shared" si="50"/>
        <v>19.321878040809739</v>
      </c>
      <c r="AM188" s="142">
        <f>(SUMPRODUCT(AL188:AL$381,G188:G$381)+SUMPRODUCT(AL188:AL$381,H188:H$381))/12</f>
        <v>0</v>
      </c>
    </row>
    <row r="189" spans="1:39" x14ac:dyDescent="0.2">
      <c r="A189" s="7">
        <v>168</v>
      </c>
      <c r="B189" s="7">
        <v>84</v>
      </c>
      <c r="C189" s="7">
        <v>42</v>
      </c>
      <c r="D189" s="12">
        <f t="shared" si="42"/>
        <v>14</v>
      </c>
      <c r="E189" s="29">
        <f t="shared" si="58"/>
        <v>0</v>
      </c>
      <c r="F189" s="2">
        <f t="shared" si="43"/>
        <v>0</v>
      </c>
      <c r="G189" s="2">
        <f t="shared" si="51"/>
        <v>0</v>
      </c>
      <c r="H189" s="2">
        <f t="shared" si="52"/>
        <v>0</v>
      </c>
      <c r="I189" s="2">
        <f t="shared" si="41"/>
        <v>0</v>
      </c>
      <c r="J189" s="2">
        <f t="shared" si="59"/>
        <v>0</v>
      </c>
      <c r="K189" s="2">
        <f t="shared" si="44"/>
        <v>0</v>
      </c>
      <c r="L189" s="2">
        <f t="shared" si="44"/>
        <v>0</v>
      </c>
      <c r="M189" s="2"/>
      <c r="N189" s="28">
        <f t="shared" si="60"/>
        <v>0</v>
      </c>
      <c r="O189" s="2">
        <f t="shared" si="53"/>
        <v>0</v>
      </c>
      <c r="P189" s="2">
        <f t="shared" si="54"/>
        <v>0</v>
      </c>
      <c r="R189">
        <f t="shared" si="55"/>
        <v>168</v>
      </c>
      <c r="S189" s="89">
        <f t="shared" si="45"/>
        <v>0</v>
      </c>
      <c r="T189" s="89">
        <f>IF(AND(S189=0,S188&gt;0),SUM($G189:$H$381),S189)</f>
        <v>0</v>
      </c>
      <c r="U189" s="82">
        <f>SUM(T189:T$381)</f>
        <v>0</v>
      </c>
      <c r="V189" s="68">
        <f>localspline(R189,'BBG rates'!$G$10:$G$27,'BBG rates'!$K$10:$K$27)</f>
        <v>1.0053080594859547</v>
      </c>
      <c r="W189" s="68">
        <f>locallinterp(R189,'BBG rates'!$G$10:$G$27,'BBG rates'!$J$10:$J$27)</f>
        <v>-4.3499999999999997E-2</v>
      </c>
      <c r="X189" s="56">
        <f t="shared" si="56"/>
        <v>-4.3508675223558058E-2</v>
      </c>
      <c r="Y189" s="66">
        <f t="shared" si="46"/>
        <v>0</v>
      </c>
      <c r="Z189" s="72">
        <f t="shared" si="47"/>
        <v>0</v>
      </c>
      <c r="AA189" s="79">
        <f t="shared" si="48"/>
        <v>0</v>
      </c>
      <c r="AB189" s="81">
        <f t="shared" si="57"/>
        <v>0</v>
      </c>
      <c r="AD189" s="95">
        <f>locallinterp(R189,'BBG rates'!$N$10:$N$369,'BBG rates'!$P$10:$P$369)</f>
        <v>14.254407761097378</v>
      </c>
      <c r="AI189" s="185">
        <f t="shared" si="49"/>
        <v>168</v>
      </c>
      <c r="AJ189" s="127">
        <f>locallinterp(MIN(AI189,CAP_Senior*12),'BBG rates'!$X$24:$X$65,'BBG rates'!$Y$24:$Y$65)</f>
        <v>61.127651555874529</v>
      </c>
      <c r="AK189" s="127">
        <f>locallinterp(MIN(AI189,CAP_CB*12),'BBG rates'!$AA$25:$AA$40,'BBG rates'!$AC$25:$AC$40)</f>
        <v>10.8</v>
      </c>
      <c r="AL189" s="144">
        <f t="shared" si="50"/>
        <v>19.355700764498671</v>
      </c>
      <c r="AM189" s="142">
        <f>(SUMPRODUCT(AL189:AL$381,G189:G$381)+SUMPRODUCT(AL189:AL$381,H189:H$381))/12</f>
        <v>0</v>
      </c>
    </row>
    <row r="190" spans="1:39" x14ac:dyDescent="0.2">
      <c r="A190" s="7">
        <v>169</v>
      </c>
      <c r="B190" s="7">
        <v>84.5</v>
      </c>
      <c r="C190" s="7">
        <v>42.25</v>
      </c>
      <c r="D190" s="12">
        <f t="shared" si="42"/>
        <v>14.083333333333334</v>
      </c>
      <c r="E190" s="29">
        <f t="shared" si="58"/>
        <v>0</v>
      </c>
      <c r="F190" s="2">
        <f t="shared" si="43"/>
        <v>0</v>
      </c>
      <c r="G190" s="2">
        <f t="shared" si="51"/>
        <v>0</v>
      </c>
      <c r="H190" s="2">
        <f t="shared" si="52"/>
        <v>0</v>
      </c>
      <c r="I190" s="2">
        <f t="shared" si="41"/>
        <v>0</v>
      </c>
      <c r="J190" s="2">
        <f t="shared" si="59"/>
        <v>0</v>
      </c>
      <c r="K190" s="2">
        <f t="shared" si="44"/>
        <v>0</v>
      </c>
      <c r="L190" s="2">
        <f t="shared" si="44"/>
        <v>0</v>
      </c>
      <c r="M190" s="2"/>
      <c r="N190" s="28">
        <f t="shared" si="60"/>
        <v>0</v>
      </c>
      <c r="O190" s="2">
        <f t="shared" si="53"/>
        <v>0</v>
      </c>
      <c r="P190" s="2">
        <f t="shared" si="54"/>
        <v>0</v>
      </c>
      <c r="R190">
        <f t="shared" si="55"/>
        <v>169</v>
      </c>
      <c r="S190" s="89">
        <f t="shared" si="45"/>
        <v>0</v>
      </c>
      <c r="T190" s="89">
        <f>IF(AND(S190=0,S189&gt;0),SUM($G190:$H$381),S190)</f>
        <v>0</v>
      </c>
      <c r="U190" s="82">
        <f>SUM(T190:T$381)</f>
        <v>0</v>
      </c>
      <c r="V190" s="68">
        <f>localspline(R190,'BBG rates'!$G$10:$G$27,'BBG rates'!$K$10:$K$27)</f>
        <v>1.0049170103193859</v>
      </c>
      <c r="W190" s="68">
        <f>locallinterp(R190,'BBG rates'!$G$10:$G$27,'BBG rates'!$J$10:$J$27)</f>
        <v>-4.0250000000000001E-2</v>
      </c>
      <c r="X190" s="56">
        <f t="shared" si="56"/>
        <v>-4.0257427196488393E-2</v>
      </c>
      <c r="Y190" s="66">
        <f t="shared" si="46"/>
        <v>0</v>
      </c>
      <c r="Z190" s="72">
        <f t="shared" si="47"/>
        <v>0</v>
      </c>
      <c r="AA190" s="79">
        <f t="shared" si="48"/>
        <v>0</v>
      </c>
      <c r="AB190" s="81">
        <f t="shared" si="57"/>
        <v>0</v>
      </c>
      <c r="AD190" s="95">
        <f>locallinterp(R190,'BBG rates'!$N$10:$N$369,'BBG rates'!$P$10:$P$369)</f>
        <v>14.338150845290659</v>
      </c>
      <c r="AI190" s="185">
        <f t="shared" si="49"/>
        <v>169</v>
      </c>
      <c r="AJ190" s="127">
        <f>locallinterp(MIN(AI190,CAP_Senior*12),'BBG rates'!$X$24:$X$65,'BBG rates'!$Y$24:$Y$65)</f>
        <v>61.237120245300488</v>
      </c>
      <c r="AK190" s="127">
        <f>locallinterp(MIN(AI190,CAP_CB*12),'BBG rates'!$AA$25:$AA$40,'BBG rates'!$AC$25:$AC$40)</f>
        <v>10.816666666666666</v>
      </c>
      <c r="AL190" s="144">
        <f t="shared" si="50"/>
        <v>19.388143775034415</v>
      </c>
      <c r="AM190" s="142">
        <f>(SUMPRODUCT(AL190:AL$381,G190:G$381)+SUMPRODUCT(AL190:AL$381,H190:H$381))/12</f>
        <v>0</v>
      </c>
    </row>
    <row r="191" spans="1:39" x14ac:dyDescent="0.2">
      <c r="A191" s="7">
        <v>170</v>
      </c>
      <c r="B191" s="7">
        <v>85</v>
      </c>
      <c r="C191" s="7">
        <v>42.5</v>
      </c>
      <c r="D191" s="12">
        <f t="shared" si="42"/>
        <v>14.166666666666666</v>
      </c>
      <c r="E191" s="29">
        <f t="shared" si="58"/>
        <v>0</v>
      </c>
      <c r="F191" s="2">
        <f t="shared" si="43"/>
        <v>0</v>
      </c>
      <c r="G191" s="2">
        <f t="shared" si="51"/>
        <v>0</v>
      </c>
      <c r="H191" s="2">
        <f t="shared" si="52"/>
        <v>0</v>
      </c>
      <c r="I191" s="2">
        <f t="shared" si="41"/>
        <v>0</v>
      </c>
      <c r="J191" s="2">
        <f t="shared" si="59"/>
        <v>0</v>
      </c>
      <c r="K191" s="2">
        <f t="shared" si="44"/>
        <v>0</v>
      </c>
      <c r="L191" s="2">
        <f t="shared" si="44"/>
        <v>0</v>
      </c>
      <c r="M191" s="2"/>
      <c r="N191" s="28">
        <f t="shared" si="60"/>
        <v>0</v>
      </c>
      <c r="O191" s="2">
        <f t="shared" si="53"/>
        <v>0</v>
      </c>
      <c r="P191" s="2">
        <f t="shared" si="54"/>
        <v>0</v>
      </c>
      <c r="R191">
        <f t="shared" si="55"/>
        <v>170</v>
      </c>
      <c r="S191" s="89">
        <f t="shared" si="45"/>
        <v>0</v>
      </c>
      <c r="T191" s="89">
        <f>IF(AND(S191=0,S190&gt;0),SUM($G191:$H$381),S191)</f>
        <v>0</v>
      </c>
      <c r="U191" s="82">
        <f>SUM(T191:T$381)</f>
        <v>0</v>
      </c>
      <c r="V191" s="68">
        <f>localspline(R191,'BBG rates'!$G$10:$G$27,'BBG rates'!$K$10:$K$27)</f>
        <v>1.0045272311213462</v>
      </c>
      <c r="W191" s="68">
        <f>locallinterp(R191,'BBG rates'!$G$10:$G$27,'BBG rates'!$J$10:$J$27)</f>
        <v>-3.6999999999999998E-2</v>
      </c>
      <c r="X191" s="56">
        <f t="shared" si="56"/>
        <v>-3.7006276066975374E-2</v>
      </c>
      <c r="Y191" s="66">
        <f t="shared" si="46"/>
        <v>0</v>
      </c>
      <c r="Z191" s="72">
        <f t="shared" si="47"/>
        <v>0</v>
      </c>
      <c r="AA191" s="79">
        <f t="shared" si="48"/>
        <v>0</v>
      </c>
      <c r="AB191" s="81">
        <f t="shared" si="57"/>
        <v>0</v>
      </c>
      <c r="AD191" s="95">
        <f>locallinterp(R191,'BBG rates'!$N$10:$N$369,'BBG rates'!$P$10:$P$369)</f>
        <v>14.421861447884105</v>
      </c>
      <c r="AI191" s="185">
        <f t="shared" si="49"/>
        <v>170</v>
      </c>
      <c r="AJ191" s="127">
        <f>locallinterp(MIN(AI191,CAP_Senior*12),'BBG rates'!$X$24:$X$65,'BBG rates'!$Y$24:$Y$65)</f>
        <v>61.346588934726455</v>
      </c>
      <c r="AK191" s="127">
        <f>locallinterp(MIN(AI191,CAP_CB*12),'BBG rates'!$AA$25:$AA$40,'BBG rates'!$AC$25:$AC$40)</f>
        <v>10.833333333333334</v>
      </c>
      <c r="AL191" s="144">
        <f t="shared" si="50"/>
        <v>19.420586785570165</v>
      </c>
      <c r="AM191" s="142">
        <f>(SUMPRODUCT(AL191:AL$381,G191:G$381)+SUMPRODUCT(AL191:AL$381,H191:H$381))/12</f>
        <v>0</v>
      </c>
    </row>
    <row r="192" spans="1:39" x14ac:dyDescent="0.2">
      <c r="A192" s="7">
        <v>171</v>
      </c>
      <c r="B192" s="7">
        <v>85.5</v>
      </c>
      <c r="C192" s="7">
        <v>42.75</v>
      </c>
      <c r="D192" s="12">
        <f t="shared" si="42"/>
        <v>14.25</v>
      </c>
      <c r="E192" s="29">
        <f t="shared" si="58"/>
        <v>0</v>
      </c>
      <c r="F192" s="2">
        <f t="shared" si="43"/>
        <v>0</v>
      </c>
      <c r="G192" s="2">
        <f t="shared" si="51"/>
        <v>0</v>
      </c>
      <c r="H192" s="2">
        <f t="shared" si="52"/>
        <v>0</v>
      </c>
      <c r="I192" s="2">
        <f t="shared" si="41"/>
        <v>0</v>
      </c>
      <c r="J192" s="2">
        <f t="shared" si="59"/>
        <v>0</v>
      </c>
      <c r="K192" s="2">
        <f t="shared" si="44"/>
        <v>0</v>
      </c>
      <c r="L192" s="2">
        <f t="shared" si="44"/>
        <v>0</v>
      </c>
      <c r="M192" s="2"/>
      <c r="N192" s="28">
        <f t="shared" si="60"/>
        <v>0</v>
      </c>
      <c r="O192" s="2">
        <f t="shared" si="53"/>
        <v>0</v>
      </c>
      <c r="P192" s="2">
        <f t="shared" si="54"/>
        <v>0</v>
      </c>
      <c r="R192">
        <f t="shared" si="55"/>
        <v>171</v>
      </c>
      <c r="S192" s="89">
        <f t="shared" si="45"/>
        <v>0</v>
      </c>
      <c r="T192" s="89">
        <f>IF(AND(S192=0,S191&gt;0),SUM($G192:$H$381),S192)</f>
        <v>0</v>
      </c>
      <c r="U192" s="82">
        <f>SUM(T192:T$381)</f>
        <v>0</v>
      </c>
      <c r="V192" s="68">
        <f>localspline(R192,'BBG rates'!$G$10:$G$27,'BBG rates'!$K$10:$K$27)</f>
        <v>1.0041386542806805</v>
      </c>
      <c r="W192" s="68">
        <f>locallinterp(R192,'BBG rates'!$G$10:$G$27,'BBG rates'!$J$10:$J$27)</f>
        <v>-3.3750000000000002E-2</v>
      </c>
      <c r="X192" s="56">
        <f t="shared" si="56"/>
        <v>-3.3755221829157023E-2</v>
      </c>
      <c r="Y192" s="66">
        <f t="shared" si="46"/>
        <v>0</v>
      </c>
      <c r="Z192" s="72">
        <f t="shared" si="47"/>
        <v>0</v>
      </c>
      <c r="AA192" s="79">
        <f t="shared" si="48"/>
        <v>0</v>
      </c>
      <c r="AB192" s="81">
        <f t="shared" si="57"/>
        <v>0</v>
      </c>
      <c r="AD192" s="95">
        <f>locallinterp(R192,'BBG rates'!$N$10:$N$369,'BBG rates'!$P$10:$P$369)</f>
        <v>14.505539669074162</v>
      </c>
      <c r="AI192" s="185">
        <f t="shared" si="49"/>
        <v>171</v>
      </c>
      <c r="AJ192" s="127">
        <f>locallinterp(MIN(AI192,CAP_Senior*12),'BBG rates'!$X$24:$X$65,'BBG rates'!$Y$24:$Y$65)</f>
        <v>61.456057624152422</v>
      </c>
      <c r="AK192" s="127">
        <f>locallinterp(MIN(AI192,CAP_CB*12),'BBG rates'!$AA$25:$AA$40,'BBG rates'!$AC$25:$AC$40)</f>
        <v>10.850000000000001</v>
      </c>
      <c r="AL192" s="144">
        <f t="shared" si="50"/>
        <v>19.453029796105916</v>
      </c>
      <c r="AM192" s="142">
        <f>(SUMPRODUCT(AL192:AL$381,G192:G$381)+SUMPRODUCT(AL192:AL$381,H192:H$381))/12</f>
        <v>0</v>
      </c>
    </row>
    <row r="193" spans="1:39" x14ac:dyDescent="0.2">
      <c r="A193" s="7">
        <v>172</v>
      </c>
      <c r="B193" s="7">
        <v>86</v>
      </c>
      <c r="C193" s="7">
        <v>43</v>
      </c>
      <c r="D193" s="12">
        <f t="shared" si="42"/>
        <v>14.333333333333334</v>
      </c>
      <c r="E193" s="29">
        <f t="shared" si="58"/>
        <v>0</v>
      </c>
      <c r="F193" s="2">
        <f t="shared" si="43"/>
        <v>0</v>
      </c>
      <c r="G193" s="2">
        <f t="shared" si="51"/>
        <v>0</v>
      </c>
      <c r="H193" s="2">
        <f t="shared" si="52"/>
        <v>0</v>
      </c>
      <c r="I193" s="2">
        <f t="shared" si="41"/>
        <v>0</v>
      </c>
      <c r="J193" s="2">
        <f t="shared" si="59"/>
        <v>0</v>
      </c>
      <c r="K193" s="2">
        <f t="shared" si="44"/>
        <v>0</v>
      </c>
      <c r="L193" s="2">
        <f t="shared" si="44"/>
        <v>0</v>
      </c>
      <c r="M193" s="2"/>
      <c r="N193" s="28">
        <f t="shared" si="60"/>
        <v>0</v>
      </c>
      <c r="O193" s="2">
        <f t="shared" si="53"/>
        <v>0</v>
      </c>
      <c r="P193" s="2">
        <f t="shared" si="54"/>
        <v>0</v>
      </c>
      <c r="R193">
        <f t="shared" si="55"/>
        <v>172</v>
      </c>
      <c r="S193" s="89">
        <f t="shared" si="45"/>
        <v>0</v>
      </c>
      <c r="T193" s="89">
        <f>IF(AND(S193=0,S192&gt;0),SUM($G193:$H$381),S193)</f>
        <v>0</v>
      </c>
      <c r="U193" s="82">
        <f>SUM(T193:T$381)</f>
        <v>0</v>
      </c>
      <c r="V193" s="68">
        <f>localspline(R193,'BBG rates'!$G$10:$G$27,'BBG rates'!$K$10:$K$27)</f>
        <v>1.0037513164698886</v>
      </c>
      <c r="W193" s="68">
        <f>locallinterp(R193,'BBG rates'!$G$10:$G$27,'BBG rates'!$J$10:$J$27)</f>
        <v>-3.0499999999999999E-2</v>
      </c>
      <c r="X193" s="56">
        <f t="shared" si="56"/>
        <v>-3.0504264476771681E-2</v>
      </c>
      <c r="Y193" s="66">
        <f t="shared" si="46"/>
        <v>0</v>
      </c>
      <c r="Z193" s="72">
        <f t="shared" si="47"/>
        <v>0</v>
      </c>
      <c r="AA193" s="79">
        <f t="shared" si="48"/>
        <v>0</v>
      </c>
      <c r="AB193" s="81">
        <f t="shared" si="57"/>
        <v>0</v>
      </c>
      <c r="AD193" s="95">
        <f>locallinterp(R193,'BBG rates'!$N$10:$N$369,'BBG rates'!$P$10:$P$369)</f>
        <v>14.589185612113319</v>
      </c>
      <c r="AI193" s="185">
        <f t="shared" si="49"/>
        <v>172</v>
      </c>
      <c r="AJ193" s="127">
        <f>locallinterp(MIN(AI193,CAP_Senior*12),'BBG rates'!$X$24:$X$65,'BBG rates'!$Y$24:$Y$65)</f>
        <v>61.565526313578381</v>
      </c>
      <c r="AK193" s="127">
        <f>locallinterp(MIN(AI193,CAP_CB*12),'BBG rates'!$AA$25:$AA$40,'BBG rates'!$AC$25:$AC$40)</f>
        <v>10.866666666666667</v>
      </c>
      <c r="AL193" s="144">
        <f t="shared" si="50"/>
        <v>19.48547280664166</v>
      </c>
      <c r="AM193" s="142">
        <f>(SUMPRODUCT(AL193:AL$381,G193:G$381)+SUMPRODUCT(AL193:AL$381,H193:H$381))/12</f>
        <v>0</v>
      </c>
    </row>
    <row r="194" spans="1:39" x14ac:dyDescent="0.2">
      <c r="A194" s="7">
        <v>173</v>
      </c>
      <c r="B194" s="7">
        <v>86.5</v>
      </c>
      <c r="C194" s="7">
        <v>43.25</v>
      </c>
      <c r="D194" s="12">
        <f t="shared" si="42"/>
        <v>14.416666666666666</v>
      </c>
      <c r="E194" s="29">
        <f t="shared" si="58"/>
        <v>0</v>
      </c>
      <c r="F194" s="2">
        <f t="shared" si="43"/>
        <v>0</v>
      </c>
      <c r="G194" s="2">
        <f t="shared" si="51"/>
        <v>0</v>
      </c>
      <c r="H194" s="2">
        <f t="shared" si="52"/>
        <v>0</v>
      </c>
      <c r="I194" s="2">
        <f t="shared" si="41"/>
        <v>0</v>
      </c>
      <c r="J194" s="2">
        <f t="shared" si="59"/>
        <v>0</v>
      </c>
      <c r="K194" s="2">
        <f t="shared" si="44"/>
        <v>0</v>
      </c>
      <c r="L194" s="2">
        <f t="shared" si="44"/>
        <v>0</v>
      </c>
      <c r="M194" s="2"/>
      <c r="N194" s="28">
        <f t="shared" si="60"/>
        <v>0</v>
      </c>
      <c r="O194" s="2">
        <f t="shared" si="53"/>
        <v>0</v>
      </c>
      <c r="P194" s="2">
        <f t="shared" si="54"/>
        <v>0</v>
      </c>
      <c r="R194">
        <f t="shared" si="55"/>
        <v>173</v>
      </c>
      <c r="S194" s="89">
        <f t="shared" si="45"/>
        <v>0</v>
      </c>
      <c r="T194" s="89">
        <f>IF(AND(S194=0,S193&gt;0),SUM($G194:$H$381),S194)</f>
        <v>0</v>
      </c>
      <c r="U194" s="82">
        <f>SUM(T194:T$381)</f>
        <v>0</v>
      </c>
      <c r="V194" s="68">
        <f>localspline(R194,'BBG rates'!$G$10:$G$27,'BBG rates'!$K$10:$K$27)</f>
        <v>1.0033651947710798</v>
      </c>
      <c r="W194" s="68">
        <f>locallinterp(R194,'BBG rates'!$G$10:$G$27,'BBG rates'!$J$10:$J$27)</f>
        <v>-2.725E-2</v>
      </c>
      <c r="X194" s="56">
        <f t="shared" si="56"/>
        <v>-2.7253404004090598E-2</v>
      </c>
      <c r="Y194" s="66">
        <f t="shared" si="46"/>
        <v>0</v>
      </c>
      <c r="Z194" s="72">
        <f t="shared" si="47"/>
        <v>0</v>
      </c>
      <c r="AA194" s="79">
        <f t="shared" si="48"/>
        <v>0</v>
      </c>
      <c r="AB194" s="81">
        <f t="shared" si="57"/>
        <v>0</v>
      </c>
      <c r="AD194" s="95">
        <f>locallinterp(R194,'BBG rates'!$N$10:$N$369,'BBG rates'!$P$10:$P$369)</f>
        <v>14.672799378344243</v>
      </c>
      <c r="AI194" s="185">
        <f t="shared" si="49"/>
        <v>173</v>
      </c>
      <c r="AJ194" s="127">
        <f>locallinterp(MIN(AI194,CAP_Senior*12),'BBG rates'!$X$24:$X$65,'BBG rates'!$Y$24:$Y$65)</f>
        <v>61.674995003004341</v>
      </c>
      <c r="AK194" s="127">
        <f>locallinterp(MIN(AI194,CAP_CB*12),'BBG rates'!$AA$25:$AA$40,'BBG rates'!$AC$25:$AC$40)</f>
        <v>10.883333333333333</v>
      </c>
      <c r="AL194" s="144">
        <f t="shared" si="50"/>
        <v>19.517915817177403</v>
      </c>
      <c r="AM194" s="142">
        <f>(SUMPRODUCT(AL194:AL$381,G194:G$381)+SUMPRODUCT(AL194:AL$381,H194:H$381))/12</f>
        <v>0</v>
      </c>
    </row>
    <row r="195" spans="1:39" x14ac:dyDescent="0.2">
      <c r="A195" s="7">
        <v>174</v>
      </c>
      <c r="B195" s="7">
        <v>87</v>
      </c>
      <c r="C195" s="7">
        <v>43.5</v>
      </c>
      <c r="D195" s="12">
        <f t="shared" si="42"/>
        <v>14.5</v>
      </c>
      <c r="E195" s="29">
        <f t="shared" si="58"/>
        <v>0</v>
      </c>
      <c r="F195" s="2">
        <f t="shared" si="43"/>
        <v>0</v>
      </c>
      <c r="G195" s="2">
        <f t="shared" si="51"/>
        <v>0</v>
      </c>
      <c r="H195" s="2">
        <f t="shared" si="52"/>
        <v>0</v>
      </c>
      <c r="I195" s="2">
        <f t="shared" si="41"/>
        <v>0</v>
      </c>
      <c r="J195" s="2">
        <f t="shared" si="59"/>
        <v>0</v>
      </c>
      <c r="K195" s="2">
        <f t="shared" si="44"/>
        <v>0</v>
      </c>
      <c r="L195" s="2">
        <f t="shared" si="44"/>
        <v>0</v>
      </c>
      <c r="M195" s="2"/>
      <c r="N195" s="28">
        <f t="shared" si="60"/>
        <v>0</v>
      </c>
      <c r="O195" s="2">
        <f t="shared" si="53"/>
        <v>0</v>
      </c>
      <c r="P195" s="2">
        <f t="shared" si="54"/>
        <v>0</v>
      </c>
      <c r="R195">
        <f t="shared" si="55"/>
        <v>174</v>
      </c>
      <c r="S195" s="89">
        <f t="shared" si="45"/>
        <v>0</v>
      </c>
      <c r="T195" s="89">
        <f>IF(AND(S195=0,S194&gt;0),SUM($G195:$H$381),S195)</f>
        <v>0</v>
      </c>
      <c r="U195" s="82">
        <f>SUM(T195:T$381)</f>
        <v>0</v>
      </c>
      <c r="V195" s="68">
        <f>localspline(R195,'BBG rates'!$G$10:$G$27,'BBG rates'!$K$10:$K$27)</f>
        <v>1.0029802811639612</v>
      </c>
      <c r="W195" s="68">
        <f>locallinterp(R195,'BBG rates'!$G$10:$G$27,'BBG rates'!$J$10:$J$27)</f>
        <v>-2.4E-2</v>
      </c>
      <c r="X195" s="56">
        <f t="shared" si="56"/>
        <v>-2.4002640404852116E-2</v>
      </c>
      <c r="Y195" s="66">
        <f t="shared" si="46"/>
        <v>0</v>
      </c>
      <c r="Z195" s="72">
        <f t="shared" si="47"/>
        <v>0</v>
      </c>
      <c r="AA195" s="79">
        <f t="shared" si="48"/>
        <v>0</v>
      </c>
      <c r="AB195" s="81">
        <f t="shared" si="57"/>
        <v>0</v>
      </c>
      <c r="AD195" s="95">
        <f>locallinterp(R195,'BBG rates'!$N$10:$N$369,'BBG rates'!$P$10:$P$369)</f>
        <v>14.75638106844124</v>
      </c>
      <c r="AI195" s="185">
        <f t="shared" si="49"/>
        <v>174</v>
      </c>
      <c r="AJ195" s="127">
        <f>locallinterp(MIN(AI195,CAP_Senior*12),'BBG rates'!$X$24:$X$65,'BBG rates'!$Y$24:$Y$65)</f>
        <v>61.784463692430307</v>
      </c>
      <c r="AK195" s="127">
        <f>locallinterp(MIN(AI195,CAP_CB*12),'BBG rates'!$AA$25:$AA$40,'BBG rates'!$AC$25:$AC$40)</f>
        <v>10.9</v>
      </c>
      <c r="AL195" s="144">
        <f t="shared" si="50"/>
        <v>19.550358827713154</v>
      </c>
      <c r="AM195" s="142">
        <f>(SUMPRODUCT(AL195:AL$381,G195:G$381)+SUMPRODUCT(AL195:AL$381,H195:H$381))/12</f>
        <v>0</v>
      </c>
    </row>
    <row r="196" spans="1:39" x14ac:dyDescent="0.2">
      <c r="A196" s="7">
        <v>175</v>
      </c>
      <c r="B196" s="7">
        <v>87.5</v>
      </c>
      <c r="C196" s="7">
        <v>43.75</v>
      </c>
      <c r="D196" s="12">
        <f t="shared" si="42"/>
        <v>14.583333333333334</v>
      </c>
      <c r="E196" s="29">
        <f t="shared" si="58"/>
        <v>0</v>
      </c>
      <c r="F196" s="2">
        <f t="shared" si="43"/>
        <v>0</v>
      </c>
      <c r="G196" s="2">
        <f t="shared" si="51"/>
        <v>0</v>
      </c>
      <c r="H196" s="2">
        <f t="shared" si="52"/>
        <v>0</v>
      </c>
      <c r="I196" s="2">
        <f t="shared" si="41"/>
        <v>0</v>
      </c>
      <c r="J196" s="2">
        <f t="shared" si="59"/>
        <v>0</v>
      </c>
      <c r="K196" s="2">
        <f t="shared" si="44"/>
        <v>0</v>
      </c>
      <c r="L196" s="2">
        <f t="shared" si="44"/>
        <v>0</v>
      </c>
      <c r="M196" s="2"/>
      <c r="N196" s="28">
        <f t="shared" si="60"/>
        <v>0</v>
      </c>
      <c r="O196" s="2">
        <f t="shared" si="53"/>
        <v>0</v>
      </c>
      <c r="P196" s="2">
        <f t="shared" si="54"/>
        <v>0</v>
      </c>
      <c r="R196">
        <f t="shared" si="55"/>
        <v>175</v>
      </c>
      <c r="S196" s="89">
        <f t="shared" si="45"/>
        <v>0</v>
      </c>
      <c r="T196" s="89">
        <f>IF(AND(S196=0,S195&gt;0),SUM($G196:$H$381),S196)</f>
        <v>0</v>
      </c>
      <c r="U196" s="82">
        <f>SUM(T196:T$381)</f>
        <v>0</v>
      </c>
      <c r="V196" s="68">
        <f>localspline(R196,'BBG rates'!$G$10:$G$27,'BBG rates'!$K$10:$K$27)</f>
        <v>1.00259656762824</v>
      </c>
      <c r="W196" s="68">
        <f>locallinterp(R196,'BBG rates'!$G$10:$G$27,'BBG rates'!$J$10:$J$27)</f>
        <v>-2.0749999999999998E-2</v>
      </c>
      <c r="X196" s="56">
        <f t="shared" si="56"/>
        <v>-2.075197367306103E-2</v>
      </c>
      <c r="Y196" s="66">
        <f t="shared" si="46"/>
        <v>0</v>
      </c>
      <c r="Z196" s="72">
        <f t="shared" si="47"/>
        <v>0</v>
      </c>
      <c r="AA196" s="79">
        <f t="shared" si="48"/>
        <v>0</v>
      </c>
      <c r="AB196" s="81">
        <f t="shared" si="57"/>
        <v>0</v>
      </c>
      <c r="AD196" s="95">
        <f>locallinterp(R196,'BBG rates'!$N$10:$N$369,'BBG rates'!$P$10:$P$369)</f>
        <v>14.83993078241026</v>
      </c>
      <c r="AI196" s="185">
        <f t="shared" si="49"/>
        <v>175</v>
      </c>
      <c r="AJ196" s="127">
        <f>locallinterp(MIN(AI196,CAP_Senior*12),'BBG rates'!$X$24:$X$65,'BBG rates'!$Y$24:$Y$65)</f>
        <v>61.893932381856274</v>
      </c>
      <c r="AK196" s="127">
        <f>locallinterp(MIN(AI196,CAP_CB*12),'BBG rates'!$AA$25:$AA$40,'BBG rates'!$AC$25:$AC$40)</f>
        <v>10.916666666666668</v>
      </c>
      <c r="AL196" s="144">
        <f t="shared" si="50"/>
        <v>19.582801838248901</v>
      </c>
      <c r="AM196" s="142">
        <f>(SUMPRODUCT(AL196:AL$381,G196:G$381)+SUMPRODUCT(AL196:AL$381,H196:H$381))/12</f>
        <v>0</v>
      </c>
    </row>
    <row r="197" spans="1:39" x14ac:dyDescent="0.2">
      <c r="A197" s="7">
        <v>176</v>
      </c>
      <c r="B197" s="7">
        <v>88</v>
      </c>
      <c r="C197" s="7">
        <v>44</v>
      </c>
      <c r="D197" s="12">
        <f t="shared" si="42"/>
        <v>14.666666666666666</v>
      </c>
      <c r="E197" s="29">
        <f t="shared" si="58"/>
        <v>0</v>
      </c>
      <c r="F197" s="2">
        <f t="shared" si="43"/>
        <v>0</v>
      </c>
      <c r="G197" s="2">
        <f t="shared" si="51"/>
        <v>0</v>
      </c>
      <c r="H197" s="2">
        <f t="shared" si="52"/>
        <v>0</v>
      </c>
      <c r="I197" s="2">
        <f t="shared" si="41"/>
        <v>0</v>
      </c>
      <c r="J197" s="2">
        <f t="shared" si="59"/>
        <v>0</v>
      </c>
      <c r="K197" s="2">
        <f t="shared" si="44"/>
        <v>0</v>
      </c>
      <c r="L197" s="2">
        <f t="shared" si="44"/>
        <v>0</v>
      </c>
      <c r="M197" s="2"/>
      <c r="N197" s="28">
        <f t="shared" si="60"/>
        <v>0</v>
      </c>
      <c r="O197" s="2">
        <f t="shared" si="53"/>
        <v>0</v>
      </c>
      <c r="P197" s="2">
        <f t="shared" si="54"/>
        <v>0</v>
      </c>
      <c r="R197">
        <f t="shared" si="55"/>
        <v>176</v>
      </c>
      <c r="S197" s="89">
        <f t="shared" si="45"/>
        <v>0</v>
      </c>
      <c r="T197" s="89">
        <f>IF(AND(S197=0,S196&gt;0),SUM($G197:$H$381),S197)</f>
        <v>0</v>
      </c>
      <c r="U197" s="82">
        <f>SUM(T197:T$381)</f>
        <v>0</v>
      </c>
      <c r="V197" s="68">
        <f>localspline(R197,'BBG rates'!$G$10:$G$27,'BBG rates'!$K$10:$K$27)</f>
        <v>1.0022140386952754</v>
      </c>
      <c r="W197" s="68">
        <f>locallinterp(R197,'BBG rates'!$G$10:$G$27,'BBG rates'!$J$10:$J$27)</f>
        <v>-1.7499999999999998E-2</v>
      </c>
      <c r="X197" s="56">
        <f t="shared" si="56"/>
        <v>-1.7501403802855364E-2</v>
      </c>
      <c r="Y197" s="66">
        <f t="shared" si="46"/>
        <v>0</v>
      </c>
      <c r="Z197" s="72">
        <f t="shared" si="47"/>
        <v>0</v>
      </c>
      <c r="AA197" s="79">
        <f t="shared" si="48"/>
        <v>0</v>
      </c>
      <c r="AB197" s="81">
        <f t="shared" si="57"/>
        <v>0</v>
      </c>
      <c r="AD197" s="95">
        <f>locallinterp(R197,'BBG rates'!$N$10:$N$369,'BBG rates'!$P$10:$P$369)</f>
        <v>14.9234486189682</v>
      </c>
      <c r="AI197" s="185">
        <f t="shared" si="49"/>
        <v>176</v>
      </c>
      <c r="AJ197" s="127">
        <f>locallinterp(MIN(AI197,CAP_Senior*12),'BBG rates'!$X$24:$X$65,'BBG rates'!$Y$24:$Y$65)</f>
        <v>62.003401071282234</v>
      </c>
      <c r="AK197" s="127">
        <f>locallinterp(MIN(AI197,CAP_CB*12),'BBG rates'!$AA$25:$AA$40,'BBG rates'!$AC$25:$AC$40)</f>
        <v>10.933333333333334</v>
      </c>
      <c r="AL197" s="144">
        <f t="shared" si="50"/>
        <v>19.615244848784648</v>
      </c>
      <c r="AM197" s="142">
        <f>(SUMPRODUCT(AL197:AL$381,G197:G$381)+SUMPRODUCT(AL197:AL$381,H197:H$381))/12</f>
        <v>0</v>
      </c>
    </row>
    <row r="198" spans="1:39" x14ac:dyDescent="0.2">
      <c r="A198" s="7">
        <v>177</v>
      </c>
      <c r="B198" s="7">
        <v>88.5</v>
      </c>
      <c r="C198" s="7">
        <v>44.25</v>
      </c>
      <c r="D198" s="12">
        <f t="shared" si="42"/>
        <v>14.75</v>
      </c>
      <c r="E198" s="29">
        <f t="shared" si="58"/>
        <v>0</v>
      </c>
      <c r="F198" s="2">
        <f t="shared" si="43"/>
        <v>0</v>
      </c>
      <c r="G198" s="2">
        <f t="shared" si="51"/>
        <v>0</v>
      </c>
      <c r="H198" s="2">
        <f t="shared" si="52"/>
        <v>0</v>
      </c>
      <c r="I198" s="2">
        <f t="shared" si="41"/>
        <v>0</v>
      </c>
      <c r="J198" s="2">
        <f t="shared" si="59"/>
        <v>0</v>
      </c>
      <c r="K198" s="2">
        <f t="shared" si="44"/>
        <v>0</v>
      </c>
      <c r="L198" s="2">
        <f t="shared" si="44"/>
        <v>0</v>
      </c>
      <c r="M198" s="2"/>
      <c r="N198" s="28">
        <f t="shared" si="60"/>
        <v>0</v>
      </c>
      <c r="O198" s="2">
        <f t="shared" si="53"/>
        <v>0</v>
      </c>
      <c r="P198" s="2">
        <f t="shared" si="54"/>
        <v>0</v>
      </c>
      <c r="R198">
        <f t="shared" si="55"/>
        <v>177</v>
      </c>
      <c r="S198" s="89">
        <f t="shared" si="45"/>
        <v>0</v>
      </c>
      <c r="T198" s="89">
        <f>IF(AND(S198=0,S197&gt;0),SUM($G198:$H$381),S198)</f>
        <v>0</v>
      </c>
      <c r="U198" s="82">
        <f>SUM(T198:T$381)</f>
        <v>0</v>
      </c>
      <c r="V198" s="68">
        <f>localspline(R198,'BBG rates'!$G$10:$G$27,'BBG rates'!$K$10:$K$27)</f>
        <v>1.0018327012415078</v>
      </c>
      <c r="W198" s="68">
        <f>locallinterp(R198,'BBG rates'!$G$10:$G$27,'BBG rates'!$J$10:$J$27)</f>
        <v>-1.4249999999999999E-2</v>
      </c>
      <c r="X198" s="56">
        <f t="shared" si="56"/>
        <v>-1.4250930787840232E-2</v>
      </c>
      <c r="Y198" s="66">
        <f t="shared" si="46"/>
        <v>0</v>
      </c>
      <c r="Z198" s="72">
        <f t="shared" si="47"/>
        <v>0</v>
      </c>
      <c r="AA198" s="79">
        <f t="shared" si="48"/>
        <v>0</v>
      </c>
      <c r="AB198" s="81">
        <f t="shared" si="57"/>
        <v>0</v>
      </c>
      <c r="AD198" s="95">
        <f>locallinterp(R198,'BBG rates'!$N$10:$N$369,'BBG rates'!$P$10:$P$369)</f>
        <v>15.006934677404992</v>
      </c>
      <c r="AI198" s="185">
        <f t="shared" si="49"/>
        <v>177</v>
      </c>
      <c r="AJ198" s="127">
        <f>locallinterp(MIN(AI198,CAP_Senior*12),'BBG rates'!$X$24:$X$65,'BBG rates'!$Y$24:$Y$65)</f>
        <v>62.112869760708193</v>
      </c>
      <c r="AK198" s="127">
        <f>locallinterp(MIN(AI198,CAP_CB*12),'BBG rates'!$AA$25:$AA$40,'BBG rates'!$AC$25:$AC$40)</f>
        <v>10.95</v>
      </c>
      <c r="AL198" s="144">
        <f t="shared" si="50"/>
        <v>19.647687859320392</v>
      </c>
      <c r="AM198" s="142">
        <f>(SUMPRODUCT(AL198:AL$381,G198:G$381)+SUMPRODUCT(AL198:AL$381,H198:H$381))/12</f>
        <v>0</v>
      </c>
    </row>
    <row r="199" spans="1:39" x14ac:dyDescent="0.2">
      <c r="A199" s="7">
        <v>178</v>
      </c>
      <c r="B199" s="7">
        <v>89</v>
      </c>
      <c r="C199" s="7">
        <v>44.5</v>
      </c>
      <c r="D199" s="12">
        <f t="shared" si="42"/>
        <v>14.833333333333334</v>
      </c>
      <c r="E199" s="29">
        <f t="shared" si="58"/>
        <v>0</v>
      </c>
      <c r="F199" s="2">
        <f t="shared" si="43"/>
        <v>0</v>
      </c>
      <c r="G199" s="2">
        <f t="shared" si="51"/>
        <v>0</v>
      </c>
      <c r="H199" s="2">
        <f t="shared" si="52"/>
        <v>0</v>
      </c>
      <c r="I199" s="2">
        <f t="shared" si="41"/>
        <v>0</v>
      </c>
      <c r="J199" s="2">
        <f t="shared" si="59"/>
        <v>0</v>
      </c>
      <c r="K199" s="2">
        <f t="shared" si="44"/>
        <v>0</v>
      </c>
      <c r="L199" s="2">
        <f t="shared" si="44"/>
        <v>0</v>
      </c>
      <c r="M199" s="2"/>
      <c r="N199" s="28">
        <f t="shared" si="60"/>
        <v>0</v>
      </c>
      <c r="O199" s="2">
        <f t="shared" si="53"/>
        <v>0</v>
      </c>
      <c r="P199" s="2">
        <f t="shared" si="54"/>
        <v>0</v>
      </c>
      <c r="R199">
        <f t="shared" si="55"/>
        <v>178</v>
      </c>
      <c r="S199" s="89">
        <f t="shared" si="45"/>
        <v>0</v>
      </c>
      <c r="T199" s="89">
        <f>IF(AND(S199=0,S198&gt;0),SUM($G199:$H$381),S199)</f>
        <v>0</v>
      </c>
      <c r="U199" s="82">
        <f>SUM(T199:T$381)</f>
        <v>0</v>
      </c>
      <c r="V199" s="68">
        <f>localspline(R199,'BBG rates'!$G$10:$G$27,'BBG rates'!$K$10:$K$27)</f>
        <v>1.0014525360741062</v>
      </c>
      <c r="W199" s="68">
        <f>locallinterp(R199,'BBG rates'!$G$10:$G$27,'BBG rates'!$J$10:$J$27)</f>
        <v>-1.0999999999999999E-2</v>
      </c>
      <c r="X199" s="56">
        <f t="shared" si="56"/>
        <v>-1.1000554622286884E-2</v>
      </c>
      <c r="Y199" s="66">
        <f t="shared" si="46"/>
        <v>0</v>
      </c>
      <c r="Z199" s="72">
        <f t="shared" si="47"/>
        <v>0</v>
      </c>
      <c r="AA199" s="79">
        <f t="shared" si="48"/>
        <v>0</v>
      </c>
      <c r="AB199" s="81">
        <f t="shared" si="57"/>
        <v>0</v>
      </c>
      <c r="AD199" s="95">
        <f>locallinterp(R199,'BBG rates'!$N$10:$N$369,'BBG rates'!$P$10:$P$369)</f>
        <v>15.090389055411167</v>
      </c>
      <c r="AI199" s="185">
        <f t="shared" si="49"/>
        <v>178</v>
      </c>
      <c r="AJ199" s="127">
        <f>locallinterp(MIN(AI199,CAP_Senior*12),'BBG rates'!$X$24:$X$65,'BBG rates'!$Y$24:$Y$65)</f>
        <v>62.22233845013416</v>
      </c>
      <c r="AK199" s="127">
        <f>locallinterp(MIN(AI199,CAP_CB*12),'BBG rates'!$AA$25:$AA$40,'BBG rates'!$AC$25:$AC$40)</f>
        <v>10.966666666666667</v>
      </c>
      <c r="AL199" s="144">
        <f t="shared" si="50"/>
        <v>19.680130869856143</v>
      </c>
      <c r="AM199" s="142">
        <f>(SUMPRODUCT(AL199:AL$381,G199:G$381)+SUMPRODUCT(AL199:AL$381,H199:H$381))/12</f>
        <v>0</v>
      </c>
    </row>
    <row r="200" spans="1:39" x14ac:dyDescent="0.2">
      <c r="A200" s="7">
        <v>179</v>
      </c>
      <c r="B200" s="7">
        <v>89.5</v>
      </c>
      <c r="C200" s="7">
        <v>44.75</v>
      </c>
      <c r="D200" s="12">
        <f t="shared" si="42"/>
        <v>14.916666666666666</v>
      </c>
      <c r="E200" s="29">
        <f t="shared" si="58"/>
        <v>0</v>
      </c>
      <c r="F200" s="2">
        <f t="shared" si="43"/>
        <v>0</v>
      </c>
      <c r="G200" s="2">
        <f t="shared" si="51"/>
        <v>0</v>
      </c>
      <c r="H200" s="2">
        <f t="shared" si="52"/>
        <v>0</v>
      </c>
      <c r="I200" s="2">
        <f t="shared" si="41"/>
        <v>0</v>
      </c>
      <c r="J200" s="2">
        <f t="shared" si="59"/>
        <v>0</v>
      </c>
      <c r="K200" s="2">
        <f t="shared" si="44"/>
        <v>0</v>
      </c>
      <c r="L200" s="2">
        <f t="shared" si="44"/>
        <v>0</v>
      </c>
      <c r="M200" s="2"/>
      <c r="N200" s="28">
        <f t="shared" si="60"/>
        <v>0</v>
      </c>
      <c r="O200" s="2">
        <f t="shared" si="53"/>
        <v>0</v>
      </c>
      <c r="P200" s="2">
        <f t="shared" si="54"/>
        <v>0</v>
      </c>
      <c r="R200">
        <f t="shared" si="55"/>
        <v>179</v>
      </c>
      <c r="S200" s="89">
        <f t="shared" si="45"/>
        <v>0</v>
      </c>
      <c r="T200" s="89">
        <f>IF(AND(S200=0,S199&gt;0),SUM($G200:$H$381),S200)</f>
        <v>0</v>
      </c>
      <c r="U200" s="82">
        <f>SUM(T200:T$381)</f>
        <v>0</v>
      </c>
      <c r="V200" s="68">
        <f>localspline(R200,'BBG rates'!$G$10:$G$27,'BBG rates'!$K$10:$K$27)</f>
        <v>1.0010735407590026</v>
      </c>
      <c r="W200" s="68">
        <f>locallinterp(R200,'BBG rates'!$G$10:$G$27,'BBG rates'!$J$10:$J$27)</f>
        <v>-7.7499999999999999E-3</v>
      </c>
      <c r="X200" s="56">
        <f t="shared" si="56"/>
        <v>-7.7502753000668889E-3</v>
      </c>
      <c r="Y200" s="66">
        <f t="shared" si="46"/>
        <v>0</v>
      </c>
      <c r="Z200" s="72">
        <f t="shared" si="47"/>
        <v>0</v>
      </c>
      <c r="AA200" s="79">
        <f t="shared" si="48"/>
        <v>0</v>
      </c>
      <c r="AB200" s="81">
        <f t="shared" si="57"/>
        <v>0</v>
      </c>
      <c r="AD200" s="95">
        <f>locallinterp(R200,'BBG rates'!$N$10:$N$369,'BBG rates'!$P$10:$P$369)</f>
        <v>15.173811850474417</v>
      </c>
      <c r="AI200" s="185">
        <f t="shared" si="49"/>
        <v>179</v>
      </c>
      <c r="AJ200" s="127">
        <f>locallinterp(MIN(AI200,CAP_Senior*12),'BBG rates'!$X$24:$X$65,'BBG rates'!$Y$24:$Y$65)</f>
        <v>62.331807139560127</v>
      </c>
      <c r="AK200" s="127">
        <f>locallinterp(MIN(AI200,CAP_CB*12),'BBG rates'!$AA$25:$AA$40,'BBG rates'!$AC$25:$AC$40)</f>
        <v>10.983333333333334</v>
      </c>
      <c r="AL200" s="144">
        <f t="shared" si="50"/>
        <v>19.712573880391886</v>
      </c>
      <c r="AM200" s="142">
        <f>(SUMPRODUCT(AL200:AL$381,G200:G$381)+SUMPRODUCT(AL200:AL$381,H200:H$381))/12</f>
        <v>0</v>
      </c>
    </row>
    <row r="201" spans="1:39" x14ac:dyDescent="0.2">
      <c r="A201" s="7">
        <v>180</v>
      </c>
      <c r="B201" s="7">
        <v>90</v>
      </c>
      <c r="C201" s="7">
        <v>45</v>
      </c>
      <c r="D201" s="12">
        <f t="shared" si="42"/>
        <v>15</v>
      </c>
      <c r="E201" s="29">
        <f t="shared" si="58"/>
        <v>0</v>
      </c>
      <c r="F201" s="2">
        <f t="shared" si="43"/>
        <v>0</v>
      </c>
      <c r="G201" s="2">
        <f t="shared" si="51"/>
        <v>0</v>
      </c>
      <c r="H201" s="2">
        <f t="shared" si="52"/>
        <v>0</v>
      </c>
      <c r="I201" s="2">
        <f t="shared" si="41"/>
        <v>0</v>
      </c>
      <c r="J201" s="2">
        <f t="shared" si="59"/>
        <v>0</v>
      </c>
      <c r="K201" s="2">
        <f t="shared" si="44"/>
        <v>0</v>
      </c>
      <c r="L201" s="2">
        <f t="shared" si="44"/>
        <v>0</v>
      </c>
      <c r="M201" s="2"/>
      <c r="N201" s="28">
        <f t="shared" si="60"/>
        <v>0</v>
      </c>
      <c r="O201" s="2">
        <f t="shared" si="53"/>
        <v>0</v>
      </c>
      <c r="P201" s="2">
        <f t="shared" si="54"/>
        <v>0</v>
      </c>
      <c r="R201">
        <f t="shared" si="55"/>
        <v>180</v>
      </c>
      <c r="S201" s="89">
        <f t="shared" si="45"/>
        <v>0</v>
      </c>
      <c r="T201" s="89">
        <f>IF(AND(S201=0,S200&gt;0),SUM($G201:$H$381),S201)</f>
        <v>0</v>
      </c>
      <c r="U201" s="82">
        <f>SUM(T201:T$381)</f>
        <v>0</v>
      </c>
      <c r="V201" s="68">
        <f>localspline(R201,'BBG rates'!$G$10:$G$27,'BBG rates'!$K$10:$K$27)</f>
        <v>1.0006957054138184</v>
      </c>
      <c r="W201" s="68">
        <f>locallinterp(R201,'BBG rates'!$G$10:$G$27,'BBG rates'!$J$10:$J$27)</f>
        <v>-4.4999999999999997E-3</v>
      </c>
      <c r="X201" s="56">
        <f t="shared" si="56"/>
        <v>-4.5000928151850417E-3</v>
      </c>
      <c r="Y201" s="66">
        <f t="shared" si="46"/>
        <v>0</v>
      </c>
      <c r="Z201" s="72">
        <f t="shared" si="47"/>
        <v>0</v>
      </c>
      <c r="AA201" s="79">
        <f t="shared" si="48"/>
        <v>0</v>
      </c>
      <c r="AB201" s="81">
        <f t="shared" si="57"/>
        <v>0</v>
      </c>
      <c r="AD201" s="95">
        <f>locallinterp(R201,'BBG rates'!$N$10:$N$369,'BBG rates'!$P$10:$P$369)</f>
        <v>15.257203159258902</v>
      </c>
      <c r="AI201" s="185">
        <f t="shared" si="49"/>
        <v>180</v>
      </c>
      <c r="AJ201" s="127">
        <f>locallinterp(MIN(AI201,CAP_Senior*12),'BBG rates'!$X$24:$X$65,'BBG rates'!$Y$24:$Y$65)</f>
        <v>62.441275828986086</v>
      </c>
      <c r="AK201" s="127">
        <f>locallinterp(MIN(AI201,CAP_CB*12),'BBG rates'!$AA$25:$AA$40,'BBG rates'!$AC$25:$AC$40)</f>
        <v>11</v>
      </c>
      <c r="AL201" s="144">
        <f t="shared" si="50"/>
        <v>19.745016890927634</v>
      </c>
      <c r="AM201" s="142">
        <f>(SUMPRODUCT(AL201:AL$381,G201:G$381)+SUMPRODUCT(AL201:AL$381,H201:H$381))/12</f>
        <v>0</v>
      </c>
    </row>
    <row r="202" spans="1:39" x14ac:dyDescent="0.2">
      <c r="A202" s="7">
        <v>181</v>
      </c>
      <c r="B202" s="7">
        <v>90.5</v>
      </c>
      <c r="C202" s="7">
        <v>45.25</v>
      </c>
      <c r="D202" s="12">
        <f t="shared" si="42"/>
        <v>15.083333333333334</v>
      </c>
      <c r="E202" s="29">
        <f>IF($A202&lt;=$I$8,E201-G202-H202,0)</f>
        <v>0</v>
      </c>
      <c r="F202" s="2">
        <f t="shared" si="43"/>
        <v>0</v>
      </c>
      <c r="G202" s="2">
        <f t="shared" si="51"/>
        <v>0</v>
      </c>
      <c r="H202" s="2">
        <f t="shared" si="52"/>
        <v>0</v>
      </c>
      <c r="I202" s="2">
        <f t="shared" si="41"/>
        <v>0</v>
      </c>
      <c r="J202" s="2">
        <f t="shared" si="59"/>
        <v>0</v>
      </c>
      <c r="K202" s="2">
        <f t="shared" si="44"/>
        <v>0</v>
      </c>
      <c r="L202" s="2">
        <f t="shared" si="44"/>
        <v>0</v>
      </c>
      <c r="M202" s="2"/>
      <c r="N202" s="28">
        <f t="shared" si="60"/>
        <v>0</v>
      </c>
      <c r="O202" s="2">
        <f t="shared" si="53"/>
        <v>0</v>
      </c>
      <c r="P202" s="2">
        <f t="shared" si="54"/>
        <v>0</v>
      </c>
      <c r="R202">
        <f t="shared" si="55"/>
        <v>181</v>
      </c>
      <c r="S202" s="89">
        <f t="shared" si="45"/>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6"/>
        <v>-2.8583707802010139E-3</v>
      </c>
      <c r="Y202" s="66">
        <f t="shared" si="46"/>
        <v>0</v>
      </c>
      <c r="Z202" s="72">
        <f t="shared" si="47"/>
        <v>0</v>
      </c>
      <c r="AA202" s="79">
        <f t="shared" si="48"/>
        <v>0</v>
      </c>
      <c r="AB202" s="81">
        <f t="shared" si="57"/>
        <v>0</v>
      </c>
      <c r="AD202" s="95">
        <f>locallinterp(R202,'BBG rates'!$N$10:$N$369,'BBG rates'!$P$10:$P$369)</f>
        <v>15.340563077127603</v>
      </c>
      <c r="AI202" s="185">
        <f t="shared" si="49"/>
        <v>181</v>
      </c>
      <c r="AJ202" s="127">
        <f>locallinterp(MIN(AI202,CAP_Senior*12),'BBG rates'!$X$24:$X$65,'BBG rates'!$Y$24:$Y$65)</f>
        <v>62.543676949191031</v>
      </c>
      <c r="AK202" s="127">
        <f>locallinterp(MIN(AI202,CAP_CB*12),'BBG rates'!$AA$25:$AA$40,'BBG rates'!$AC$25:$AC$40)</f>
        <v>11</v>
      </c>
      <c r="AL202" s="144">
        <f t="shared" si="50"/>
        <v>19.762425081362473</v>
      </c>
      <c r="AM202" s="142">
        <f>(SUMPRODUCT(AL202:AL$381,G202:G$381)+SUMPRODUCT(AL202:AL$381,H202:H$381))/12</f>
        <v>0</v>
      </c>
    </row>
    <row r="203" spans="1:39" x14ac:dyDescent="0.2">
      <c r="A203" s="7">
        <v>182</v>
      </c>
      <c r="B203" s="7">
        <v>91</v>
      </c>
      <c r="C203" s="7">
        <v>45.5</v>
      </c>
      <c r="D203" s="12">
        <f t="shared" si="42"/>
        <v>15.166666666666666</v>
      </c>
      <c r="E203" s="29">
        <f t="shared" ref="E203:E266" si="61">IF($A203&lt;=$I$8,E202-G203-H203,0)</f>
        <v>0</v>
      </c>
      <c r="F203" s="2">
        <f t="shared" si="43"/>
        <v>0</v>
      </c>
      <c r="G203" s="2">
        <f t="shared" si="51"/>
        <v>0</v>
      </c>
      <c r="H203" s="2">
        <f t="shared" si="52"/>
        <v>0</v>
      </c>
      <c r="I203" s="2">
        <f t="shared" si="41"/>
        <v>0</v>
      </c>
      <c r="J203" s="2">
        <f t="shared" si="59"/>
        <v>0</v>
      </c>
      <c r="K203" s="2">
        <f t="shared" si="44"/>
        <v>0</v>
      </c>
      <c r="L203" s="2">
        <f t="shared" si="44"/>
        <v>0</v>
      </c>
      <c r="M203" s="2"/>
      <c r="N203" s="28">
        <f t="shared" si="60"/>
        <v>0</v>
      </c>
      <c r="O203" s="2">
        <f t="shared" si="53"/>
        <v>0</v>
      </c>
      <c r="P203" s="2">
        <f t="shared" si="54"/>
        <v>0</v>
      </c>
      <c r="R203">
        <f t="shared" si="55"/>
        <v>182</v>
      </c>
      <c r="S203" s="89">
        <f t="shared" si="45"/>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6"/>
        <v>-1.2166734513208155E-3</v>
      </c>
      <c r="Y203" s="66">
        <f t="shared" si="46"/>
        <v>0</v>
      </c>
      <c r="Z203" s="72">
        <f t="shared" si="47"/>
        <v>0</v>
      </c>
      <c r="AA203" s="79">
        <f t="shared" si="48"/>
        <v>0</v>
      </c>
      <c r="AB203" s="81">
        <f t="shared" si="57"/>
        <v>0</v>
      </c>
      <c r="AD203" s="95">
        <f>locallinterp(R203,'BBG rates'!$N$10:$N$369,'BBG rates'!$P$10:$P$369)</f>
        <v>15.423891701451685</v>
      </c>
      <c r="AI203" s="185">
        <f t="shared" si="49"/>
        <v>182</v>
      </c>
      <c r="AJ203" s="127">
        <f>locallinterp(MIN(AI203,CAP_Senior*12),'BBG rates'!$X$24:$X$65,'BBG rates'!$Y$24:$Y$65)</f>
        <v>62.646078069395976</v>
      </c>
      <c r="AK203" s="127">
        <f>locallinterp(MIN(AI203,CAP_CB*12),'BBG rates'!$AA$25:$AA$40,'BBG rates'!$AC$25:$AC$40)</f>
        <v>11</v>
      </c>
      <c r="AL203" s="144">
        <f t="shared" si="50"/>
        <v>19.779833271797315</v>
      </c>
      <c r="AM203" s="142">
        <f>(SUMPRODUCT(AL203:AL$381,G203:G$381)+SUMPRODUCT(AL203:AL$381,H203:H$381))/12</f>
        <v>0</v>
      </c>
    </row>
    <row r="204" spans="1:39" x14ac:dyDescent="0.2">
      <c r="A204" s="7">
        <v>183</v>
      </c>
      <c r="B204" s="7">
        <v>91.5</v>
      </c>
      <c r="C204" s="7">
        <v>45.75</v>
      </c>
      <c r="D204" s="12">
        <f t="shared" si="42"/>
        <v>15.25</v>
      </c>
      <c r="E204" s="29">
        <f t="shared" si="61"/>
        <v>0</v>
      </c>
      <c r="F204" s="2">
        <f t="shared" si="43"/>
        <v>0</v>
      </c>
      <c r="G204" s="2">
        <f t="shared" si="51"/>
        <v>0</v>
      </c>
      <c r="H204" s="2">
        <f t="shared" si="52"/>
        <v>0</v>
      </c>
      <c r="I204" s="2">
        <f t="shared" si="41"/>
        <v>0</v>
      </c>
      <c r="J204" s="2">
        <f t="shared" si="59"/>
        <v>0</v>
      </c>
      <c r="K204" s="2">
        <f t="shared" si="44"/>
        <v>0</v>
      </c>
      <c r="L204" s="2">
        <f t="shared" si="44"/>
        <v>0</v>
      </c>
      <c r="M204" s="2"/>
      <c r="N204" s="28">
        <f t="shared" si="60"/>
        <v>0</v>
      </c>
      <c r="O204" s="2">
        <f t="shared" si="53"/>
        <v>0</v>
      </c>
      <c r="P204" s="2">
        <f t="shared" si="54"/>
        <v>0</v>
      </c>
      <c r="R204">
        <f t="shared" si="55"/>
        <v>183</v>
      </c>
      <c r="S204" s="89">
        <f t="shared" si="45"/>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6"/>
        <v>4.2499917212168725E-4</v>
      </c>
      <c r="Y204" s="66">
        <f t="shared" si="46"/>
        <v>0</v>
      </c>
      <c r="Z204" s="72">
        <f t="shared" si="47"/>
        <v>0</v>
      </c>
      <c r="AA204" s="79">
        <f t="shared" si="48"/>
        <v>0</v>
      </c>
      <c r="AB204" s="81">
        <f t="shared" si="57"/>
        <v>0</v>
      </c>
      <c r="AD204" s="95">
        <f>locallinterp(R204,'BBG rates'!$N$10:$N$369,'BBG rates'!$P$10:$P$369)</f>
        <v>15.507189130996757</v>
      </c>
      <c r="AI204" s="185">
        <f t="shared" si="49"/>
        <v>183</v>
      </c>
      <c r="AJ204" s="127">
        <f>locallinterp(MIN(AI204,CAP_Senior*12),'BBG rates'!$X$24:$X$65,'BBG rates'!$Y$24:$Y$65)</f>
        <v>62.748479189600928</v>
      </c>
      <c r="AK204" s="127">
        <f>locallinterp(MIN(AI204,CAP_CB*12),'BBG rates'!$AA$25:$AA$40,'BBG rates'!$AC$25:$AC$40)</f>
        <v>11</v>
      </c>
      <c r="AL204" s="144">
        <f t="shared" si="50"/>
        <v>19.797241462232158</v>
      </c>
      <c r="AM204" s="142">
        <f>(SUMPRODUCT(AL204:AL$381,G204:G$381)+SUMPRODUCT(AL204:AL$381,H204:H$381))/12</f>
        <v>0</v>
      </c>
    </row>
    <row r="205" spans="1:39" x14ac:dyDescent="0.2">
      <c r="A205" s="7">
        <v>184</v>
      </c>
      <c r="B205" s="7">
        <v>92</v>
      </c>
      <c r="C205" s="7">
        <v>46</v>
      </c>
      <c r="D205" s="12">
        <f t="shared" si="42"/>
        <v>15.333333333333334</v>
      </c>
      <c r="E205" s="29">
        <f t="shared" si="61"/>
        <v>0</v>
      </c>
      <c r="F205" s="2">
        <f t="shared" si="43"/>
        <v>0</v>
      </c>
      <c r="G205" s="2">
        <f t="shared" si="51"/>
        <v>0</v>
      </c>
      <c r="H205" s="2">
        <f t="shared" si="52"/>
        <v>0</v>
      </c>
      <c r="I205" s="2">
        <f t="shared" si="41"/>
        <v>0</v>
      </c>
      <c r="J205" s="2">
        <f t="shared" si="59"/>
        <v>0</v>
      </c>
      <c r="K205" s="2">
        <f t="shared" si="44"/>
        <v>0</v>
      </c>
      <c r="L205" s="2">
        <f t="shared" si="44"/>
        <v>0</v>
      </c>
      <c r="M205" s="2"/>
      <c r="N205" s="28">
        <f t="shared" si="60"/>
        <v>0</v>
      </c>
      <c r="O205" s="2">
        <f t="shared" si="53"/>
        <v>0</v>
      </c>
      <c r="P205" s="2">
        <f t="shared" si="54"/>
        <v>0</v>
      </c>
      <c r="R205">
        <f t="shared" si="55"/>
        <v>184</v>
      </c>
      <c r="S205" s="89">
        <f t="shared" si="45"/>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6"/>
        <v>2.0666470910590817E-3</v>
      </c>
      <c r="Y205" s="66">
        <f t="shared" si="46"/>
        <v>0</v>
      </c>
      <c r="Z205" s="72">
        <f t="shared" si="47"/>
        <v>0</v>
      </c>
      <c r="AA205" s="79">
        <f t="shared" si="48"/>
        <v>0</v>
      </c>
      <c r="AB205" s="81">
        <f t="shared" si="57"/>
        <v>0</v>
      </c>
      <c r="AD205" s="95">
        <f>locallinterp(R205,'BBG rates'!$N$10:$N$369,'BBG rates'!$P$10:$P$369)</f>
        <v>15.590455470870692</v>
      </c>
      <c r="AI205" s="185">
        <f t="shared" si="49"/>
        <v>184</v>
      </c>
      <c r="AJ205" s="127">
        <f>locallinterp(MIN(AI205,CAP_Senior*12),'BBG rates'!$X$24:$X$65,'BBG rates'!$Y$24:$Y$65)</f>
        <v>62.850880309805873</v>
      </c>
      <c r="AK205" s="127">
        <f>locallinterp(MIN(AI205,CAP_CB*12),'BBG rates'!$AA$25:$AA$40,'BBG rates'!$AC$25:$AC$40)</f>
        <v>11</v>
      </c>
      <c r="AL205" s="144">
        <f t="shared" si="50"/>
        <v>19.814649652667001</v>
      </c>
      <c r="AM205" s="142">
        <f>(SUMPRODUCT(AL205:AL$381,G205:G$381)+SUMPRODUCT(AL205:AL$381,H205:H$381))/12</f>
        <v>0</v>
      </c>
    </row>
    <row r="206" spans="1:39" x14ac:dyDescent="0.2">
      <c r="A206" s="7">
        <v>185</v>
      </c>
      <c r="B206" s="7">
        <v>92.5</v>
      </c>
      <c r="C206" s="7">
        <v>46.25</v>
      </c>
      <c r="D206" s="12">
        <f t="shared" si="42"/>
        <v>15.416666666666666</v>
      </c>
      <c r="E206" s="29">
        <f t="shared" si="61"/>
        <v>0</v>
      </c>
      <c r="F206" s="2">
        <f t="shared" si="43"/>
        <v>0</v>
      </c>
      <c r="G206" s="2">
        <f t="shared" si="51"/>
        <v>0</v>
      </c>
      <c r="H206" s="2">
        <f t="shared" si="52"/>
        <v>0</v>
      </c>
      <c r="I206" s="2">
        <f t="shared" si="41"/>
        <v>0</v>
      </c>
      <c r="J206" s="2">
        <f t="shared" si="59"/>
        <v>0</v>
      </c>
      <c r="K206" s="2">
        <f t="shared" si="44"/>
        <v>0</v>
      </c>
      <c r="L206" s="2">
        <f t="shared" si="44"/>
        <v>0</v>
      </c>
      <c r="M206" s="2"/>
      <c r="N206" s="28">
        <f t="shared" si="60"/>
        <v>0</v>
      </c>
      <c r="O206" s="2">
        <f t="shared" si="53"/>
        <v>0</v>
      </c>
      <c r="P206" s="2">
        <f t="shared" si="54"/>
        <v>0</v>
      </c>
      <c r="R206">
        <f t="shared" si="55"/>
        <v>185</v>
      </c>
      <c r="S206" s="89">
        <f t="shared" si="45"/>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6"/>
        <v>3.708270306024275E-3</v>
      </c>
      <c r="Y206" s="66">
        <f t="shared" si="46"/>
        <v>0</v>
      </c>
      <c r="Z206" s="72">
        <f t="shared" si="47"/>
        <v>0</v>
      </c>
      <c r="AA206" s="79">
        <f t="shared" si="48"/>
        <v>0</v>
      </c>
      <c r="AB206" s="81">
        <f t="shared" si="57"/>
        <v>0</v>
      </c>
      <c r="AD206" s="95">
        <f>locallinterp(R206,'BBG rates'!$N$10:$N$369,'BBG rates'!$P$10:$P$369)</f>
        <v>15.673690817628989</v>
      </c>
      <c r="AI206" s="185">
        <f t="shared" si="49"/>
        <v>185</v>
      </c>
      <c r="AJ206" s="127">
        <f>locallinterp(MIN(AI206,CAP_Senior*12),'BBG rates'!$X$24:$X$65,'BBG rates'!$Y$24:$Y$65)</f>
        <v>62.953281430010819</v>
      </c>
      <c r="AK206" s="127">
        <f>locallinterp(MIN(AI206,CAP_CB*12),'BBG rates'!$AA$25:$AA$40,'BBG rates'!$AC$25:$AC$40)</f>
        <v>11</v>
      </c>
      <c r="AL206" s="144">
        <f t="shared" si="50"/>
        <v>19.83205784310184</v>
      </c>
      <c r="AM206" s="142">
        <f>(SUMPRODUCT(AL206:AL$381,G206:G$381)+SUMPRODUCT(AL206:AL$381,H206:H$381))/12</f>
        <v>0</v>
      </c>
    </row>
    <row r="207" spans="1:39" x14ac:dyDescent="0.2">
      <c r="A207" s="7">
        <v>186</v>
      </c>
      <c r="B207" s="7">
        <v>93</v>
      </c>
      <c r="C207" s="7">
        <v>46.5</v>
      </c>
      <c r="D207" s="12">
        <f t="shared" si="42"/>
        <v>15.5</v>
      </c>
      <c r="E207" s="29">
        <f t="shared" si="61"/>
        <v>0</v>
      </c>
      <c r="F207" s="2">
        <f t="shared" si="43"/>
        <v>0</v>
      </c>
      <c r="G207" s="2">
        <f t="shared" si="51"/>
        <v>0</v>
      </c>
      <c r="H207" s="2">
        <f t="shared" si="52"/>
        <v>0</v>
      </c>
      <c r="I207" s="2">
        <f t="shared" si="41"/>
        <v>0</v>
      </c>
      <c r="J207" s="2">
        <f t="shared" si="59"/>
        <v>0</v>
      </c>
      <c r="K207" s="2">
        <f t="shared" si="44"/>
        <v>0</v>
      </c>
      <c r="L207" s="2">
        <f t="shared" si="44"/>
        <v>0</v>
      </c>
      <c r="M207" s="2"/>
      <c r="N207" s="28">
        <f t="shared" si="60"/>
        <v>0</v>
      </c>
      <c r="O207" s="2">
        <f t="shared" si="53"/>
        <v>0</v>
      </c>
      <c r="P207" s="2">
        <f t="shared" si="54"/>
        <v>0</v>
      </c>
      <c r="R207">
        <f t="shared" si="55"/>
        <v>186</v>
      </c>
      <c r="S207" s="89">
        <f t="shared" si="45"/>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6"/>
        <v>5.3498688180830811E-3</v>
      </c>
      <c r="Y207" s="66">
        <f t="shared" si="46"/>
        <v>0</v>
      </c>
      <c r="Z207" s="72">
        <f t="shared" si="47"/>
        <v>0</v>
      </c>
      <c r="AA207" s="79">
        <f t="shared" si="48"/>
        <v>0</v>
      </c>
      <c r="AB207" s="81">
        <f t="shared" si="57"/>
        <v>0</v>
      </c>
      <c r="AD207" s="95">
        <f>locallinterp(R207,'BBG rates'!$N$10:$N$369,'BBG rates'!$P$10:$P$369)</f>
        <v>15.756895274171031</v>
      </c>
      <c r="AI207" s="185">
        <f t="shared" si="49"/>
        <v>186</v>
      </c>
      <c r="AJ207" s="127">
        <f>locallinterp(MIN(AI207,CAP_Senior*12),'BBG rates'!$X$24:$X$65,'BBG rates'!$Y$24:$Y$65)</f>
        <v>63.055682550215764</v>
      </c>
      <c r="AK207" s="127">
        <f>locallinterp(MIN(AI207,CAP_CB*12),'BBG rates'!$AA$25:$AA$40,'BBG rates'!$AC$25:$AC$40)</f>
        <v>11</v>
      </c>
      <c r="AL207" s="144">
        <f t="shared" si="50"/>
        <v>19.849466033536679</v>
      </c>
      <c r="AM207" s="142">
        <f>(SUMPRODUCT(AL207:AL$381,G207:G$381)+SUMPRODUCT(AL207:AL$381,H207:H$381))/12</f>
        <v>0</v>
      </c>
    </row>
    <row r="208" spans="1:39" x14ac:dyDescent="0.2">
      <c r="A208" s="7">
        <v>187</v>
      </c>
      <c r="B208" s="7">
        <v>93.5</v>
      </c>
      <c r="C208" s="7">
        <v>46.75</v>
      </c>
      <c r="D208" s="12">
        <f t="shared" si="42"/>
        <v>15.583333333333334</v>
      </c>
      <c r="E208" s="29">
        <f t="shared" si="61"/>
        <v>0</v>
      </c>
      <c r="F208" s="2">
        <f t="shared" si="43"/>
        <v>0</v>
      </c>
      <c r="G208" s="2">
        <f t="shared" si="51"/>
        <v>0</v>
      </c>
      <c r="H208" s="2">
        <f t="shared" si="52"/>
        <v>0</v>
      </c>
      <c r="I208" s="2">
        <f t="shared" si="41"/>
        <v>0</v>
      </c>
      <c r="J208" s="2">
        <f t="shared" si="59"/>
        <v>0</v>
      </c>
      <c r="K208" s="2">
        <f t="shared" si="44"/>
        <v>0</v>
      </c>
      <c r="L208" s="2">
        <f t="shared" si="44"/>
        <v>0</v>
      </c>
      <c r="M208" s="2"/>
      <c r="N208" s="28">
        <f t="shared" si="60"/>
        <v>0</v>
      </c>
      <c r="O208" s="2">
        <f t="shared" si="53"/>
        <v>0</v>
      </c>
      <c r="P208" s="2">
        <f t="shared" si="54"/>
        <v>0</v>
      </c>
      <c r="R208">
        <f t="shared" si="55"/>
        <v>187</v>
      </c>
      <c r="S208" s="89">
        <f t="shared" si="45"/>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6"/>
        <v>6.9914426277684072E-3</v>
      </c>
      <c r="Y208" s="66">
        <f t="shared" si="46"/>
        <v>0</v>
      </c>
      <c r="Z208" s="72">
        <f t="shared" si="47"/>
        <v>0</v>
      </c>
      <c r="AA208" s="79">
        <f t="shared" si="48"/>
        <v>0</v>
      </c>
      <c r="AB208" s="81">
        <f t="shared" si="57"/>
        <v>0</v>
      </c>
      <c r="AD208" s="95">
        <f>locallinterp(R208,'BBG rates'!$N$10:$N$369,'BBG rates'!$P$10:$P$369)</f>
        <v>15.840068944788056</v>
      </c>
      <c r="AI208" s="185">
        <f t="shared" si="49"/>
        <v>187</v>
      </c>
      <c r="AJ208" s="127">
        <f>locallinterp(MIN(AI208,CAP_Senior*12),'BBG rates'!$X$24:$X$65,'BBG rates'!$Y$24:$Y$65)</f>
        <v>63.158083670420709</v>
      </c>
      <c r="AK208" s="127">
        <f>locallinterp(MIN(AI208,CAP_CB*12),'BBG rates'!$AA$25:$AA$40,'BBG rates'!$AC$25:$AC$40)</f>
        <v>11</v>
      </c>
      <c r="AL208" s="144">
        <f t="shared" si="50"/>
        <v>19.866874223971521</v>
      </c>
      <c r="AM208" s="142">
        <f>(SUMPRODUCT(AL208:AL$381,G208:G$381)+SUMPRODUCT(AL208:AL$381,H208:H$381))/12</f>
        <v>0</v>
      </c>
    </row>
    <row r="209" spans="1:39" x14ac:dyDescent="0.2">
      <c r="A209" s="7">
        <v>188</v>
      </c>
      <c r="B209" s="7">
        <v>94</v>
      </c>
      <c r="C209" s="7">
        <v>47</v>
      </c>
      <c r="D209" s="12">
        <f t="shared" si="42"/>
        <v>15.666666666666666</v>
      </c>
      <c r="E209" s="29">
        <f t="shared" si="61"/>
        <v>0</v>
      </c>
      <c r="F209" s="2">
        <f t="shared" si="43"/>
        <v>0</v>
      </c>
      <c r="G209" s="2">
        <f t="shared" si="51"/>
        <v>0</v>
      </c>
      <c r="H209" s="2">
        <f t="shared" si="52"/>
        <v>0</v>
      </c>
      <c r="I209" s="2">
        <f t="shared" si="41"/>
        <v>0</v>
      </c>
      <c r="J209" s="2">
        <f t="shared" si="59"/>
        <v>0</v>
      </c>
      <c r="K209" s="2">
        <f t="shared" si="44"/>
        <v>0</v>
      </c>
      <c r="L209" s="2">
        <f t="shared" si="44"/>
        <v>0</v>
      </c>
      <c r="M209" s="2"/>
      <c r="N209" s="28">
        <f t="shared" si="60"/>
        <v>0</v>
      </c>
      <c r="O209" s="2">
        <f t="shared" si="53"/>
        <v>0</v>
      </c>
      <c r="P209" s="2">
        <f t="shared" si="54"/>
        <v>0</v>
      </c>
      <c r="R209">
        <f t="shared" si="55"/>
        <v>188</v>
      </c>
      <c r="S209" s="89">
        <f t="shared" si="45"/>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6"/>
        <v>8.6329917358796138E-3</v>
      </c>
      <c r="Y209" s="66">
        <f t="shared" si="46"/>
        <v>0</v>
      </c>
      <c r="Z209" s="72">
        <f t="shared" si="47"/>
        <v>0</v>
      </c>
      <c r="AA209" s="79">
        <f t="shared" si="48"/>
        <v>0</v>
      </c>
      <c r="AB209" s="81">
        <f t="shared" si="57"/>
        <v>0</v>
      </c>
      <c r="AD209" s="95">
        <f>locallinterp(R209,'BBG rates'!$N$10:$N$369,'BBG rates'!$P$10:$P$369)</f>
        <v>15.923211940114877</v>
      </c>
      <c r="AI209" s="185">
        <f t="shared" si="49"/>
        <v>188</v>
      </c>
      <c r="AJ209" s="127">
        <f>locallinterp(MIN(AI209,CAP_Senior*12),'BBG rates'!$X$24:$X$65,'BBG rates'!$Y$24:$Y$65)</f>
        <v>63.260484790625654</v>
      </c>
      <c r="AK209" s="127">
        <f>locallinterp(MIN(AI209,CAP_CB*12),'BBG rates'!$AA$25:$AA$40,'BBG rates'!$AC$25:$AC$40)</f>
        <v>11</v>
      </c>
      <c r="AL209" s="144">
        <f t="shared" si="50"/>
        <v>19.884282414406361</v>
      </c>
      <c r="AM209" s="142">
        <f>(SUMPRODUCT(AL209:AL$381,G209:G$381)+SUMPRODUCT(AL209:AL$381,H209:H$381))/12</f>
        <v>0</v>
      </c>
    </row>
    <row r="210" spans="1:39" x14ac:dyDescent="0.2">
      <c r="A210" s="7">
        <v>189</v>
      </c>
      <c r="B210" s="7">
        <v>94.5</v>
      </c>
      <c r="C210" s="7">
        <v>47.25</v>
      </c>
      <c r="D210" s="12">
        <f t="shared" si="42"/>
        <v>15.75</v>
      </c>
      <c r="E210" s="29">
        <f t="shared" si="61"/>
        <v>0</v>
      </c>
      <c r="F210" s="2">
        <f t="shared" si="43"/>
        <v>0</v>
      </c>
      <c r="G210" s="2">
        <f t="shared" si="51"/>
        <v>0</v>
      </c>
      <c r="H210" s="2">
        <f t="shared" si="52"/>
        <v>0</v>
      </c>
      <c r="I210" s="2">
        <f t="shared" si="41"/>
        <v>0</v>
      </c>
      <c r="J210" s="2">
        <f t="shared" si="59"/>
        <v>0</v>
      </c>
      <c r="K210" s="2">
        <f t="shared" si="44"/>
        <v>0</v>
      </c>
      <c r="L210" s="2">
        <f t="shared" si="44"/>
        <v>0</v>
      </c>
      <c r="M210" s="2"/>
      <c r="N210" s="28">
        <f t="shared" si="60"/>
        <v>0</v>
      </c>
      <c r="O210" s="2">
        <f t="shared" si="53"/>
        <v>0</v>
      </c>
      <c r="P210" s="2">
        <f t="shared" si="54"/>
        <v>0</v>
      </c>
      <c r="R210">
        <f t="shared" si="55"/>
        <v>189</v>
      </c>
      <c r="S210" s="89">
        <f t="shared" si="45"/>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6"/>
        <v>1.0274516143482515E-2</v>
      </c>
      <c r="Y210" s="66">
        <f t="shared" si="46"/>
        <v>0</v>
      </c>
      <c r="Z210" s="72">
        <f t="shared" si="47"/>
        <v>0</v>
      </c>
      <c r="AA210" s="79">
        <f t="shared" si="48"/>
        <v>0</v>
      </c>
      <c r="AB210" s="81">
        <f t="shared" si="57"/>
        <v>0</v>
      </c>
      <c r="AD210" s="95">
        <f>locallinterp(R210,'BBG rates'!$N$10:$N$369,'BBG rates'!$P$10:$P$369)</f>
        <v>16.006324362233926</v>
      </c>
      <c r="AI210" s="185">
        <f t="shared" si="49"/>
        <v>189</v>
      </c>
      <c r="AJ210" s="127">
        <f>locallinterp(MIN(AI210,CAP_Senior*12),'BBG rates'!$X$24:$X$65,'BBG rates'!$Y$24:$Y$65)</f>
        <v>63.362885910830599</v>
      </c>
      <c r="AK210" s="127">
        <f>locallinterp(MIN(AI210,CAP_CB*12),'BBG rates'!$AA$25:$AA$40,'BBG rates'!$AC$25:$AC$40)</f>
        <v>11</v>
      </c>
      <c r="AL210" s="144">
        <f t="shared" si="50"/>
        <v>19.9016906048412</v>
      </c>
      <c r="AM210" s="142">
        <f>(SUMPRODUCT(AL210:AL$381,G210:G$381)+SUMPRODUCT(AL210:AL$381,H210:H$381))/12</f>
        <v>0</v>
      </c>
    </row>
    <row r="211" spans="1:39" x14ac:dyDescent="0.2">
      <c r="A211" s="7">
        <v>190</v>
      </c>
      <c r="B211" s="7">
        <v>95</v>
      </c>
      <c r="C211" s="7">
        <v>47.5</v>
      </c>
      <c r="D211" s="12">
        <f t="shared" si="42"/>
        <v>15.833333333333334</v>
      </c>
      <c r="E211" s="29">
        <f t="shared" si="61"/>
        <v>0</v>
      </c>
      <c r="F211" s="2">
        <f t="shared" si="43"/>
        <v>0</v>
      </c>
      <c r="G211" s="2">
        <f t="shared" si="51"/>
        <v>0</v>
      </c>
      <c r="H211" s="2">
        <f t="shared" si="52"/>
        <v>0</v>
      </c>
      <c r="I211" s="2">
        <f t="shared" ref="I211:I274" si="62">SUM(F211:H211)</f>
        <v>0</v>
      </c>
      <c r="J211" s="2">
        <f t="shared" si="59"/>
        <v>0</v>
      </c>
      <c r="K211" s="2">
        <f t="shared" si="44"/>
        <v>0</v>
      </c>
      <c r="L211" s="2">
        <f t="shared" si="44"/>
        <v>0</v>
      </c>
      <c r="M211" s="2"/>
      <c r="N211" s="28">
        <f t="shared" si="60"/>
        <v>0</v>
      </c>
      <c r="O211" s="2">
        <f t="shared" si="53"/>
        <v>0</v>
      </c>
      <c r="P211" s="2">
        <f t="shared" si="54"/>
        <v>0</v>
      </c>
      <c r="R211">
        <f t="shared" si="55"/>
        <v>190</v>
      </c>
      <c r="S211" s="89">
        <f t="shared" si="45"/>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6"/>
        <v>1.1916015851110018E-2</v>
      </c>
      <c r="Y211" s="66">
        <f t="shared" si="46"/>
        <v>0</v>
      </c>
      <c r="Z211" s="72">
        <f t="shared" si="47"/>
        <v>0</v>
      </c>
      <c r="AA211" s="79">
        <f t="shared" si="48"/>
        <v>0</v>
      </c>
      <c r="AB211" s="81">
        <f t="shared" si="57"/>
        <v>0</v>
      </c>
      <c r="AD211" s="95">
        <f>locallinterp(R211,'BBG rates'!$N$10:$N$369,'BBG rates'!$P$10:$P$369)</f>
        <v>16.089406319572713</v>
      </c>
      <c r="AI211" s="185">
        <f t="shared" si="49"/>
        <v>190</v>
      </c>
      <c r="AJ211" s="127">
        <f>locallinterp(MIN(AI211,CAP_Senior*12),'BBG rates'!$X$24:$X$65,'BBG rates'!$Y$24:$Y$65)</f>
        <v>63.465287031035551</v>
      </c>
      <c r="AK211" s="127">
        <f>locallinterp(MIN(AI211,CAP_CB*12),'BBG rates'!$AA$25:$AA$40,'BBG rates'!$AC$25:$AC$40)</f>
        <v>11</v>
      </c>
      <c r="AL211" s="144">
        <f t="shared" si="50"/>
        <v>19.919098795276042</v>
      </c>
      <c r="AM211" s="142">
        <f>(SUMPRODUCT(AL211:AL$381,G211:G$381)+SUMPRODUCT(AL211:AL$381,H211:H$381))/12</f>
        <v>0</v>
      </c>
    </row>
    <row r="212" spans="1:39" x14ac:dyDescent="0.2">
      <c r="A212" s="7">
        <v>191</v>
      </c>
      <c r="B212" s="7">
        <v>95.5</v>
      </c>
      <c r="C212" s="7">
        <v>47.75</v>
      </c>
      <c r="D212" s="12">
        <f t="shared" si="42"/>
        <v>15.916666666666666</v>
      </c>
      <c r="E212" s="29">
        <f t="shared" si="61"/>
        <v>0</v>
      </c>
      <c r="F212" s="2">
        <f t="shared" si="43"/>
        <v>0</v>
      </c>
      <c r="G212" s="2">
        <f t="shared" si="51"/>
        <v>0</v>
      </c>
      <c r="H212" s="2">
        <f t="shared" si="52"/>
        <v>0</v>
      </c>
      <c r="I212" s="2">
        <f t="shared" si="62"/>
        <v>0</v>
      </c>
      <c r="J212" s="2">
        <f t="shared" si="59"/>
        <v>0</v>
      </c>
      <c r="K212" s="2">
        <f t="shared" si="44"/>
        <v>0</v>
      </c>
      <c r="L212" s="2">
        <f t="shared" si="44"/>
        <v>0</v>
      </c>
      <c r="M212" s="2"/>
      <c r="N212" s="28">
        <f t="shared" si="60"/>
        <v>0</v>
      </c>
      <c r="O212" s="2">
        <f t="shared" si="53"/>
        <v>0</v>
      </c>
      <c r="P212" s="2">
        <f t="shared" si="54"/>
        <v>0</v>
      </c>
      <c r="R212">
        <f t="shared" si="55"/>
        <v>191</v>
      </c>
      <c r="S212" s="89">
        <f t="shared" si="45"/>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6"/>
        <v>1.3557490859561483E-2</v>
      </c>
      <c r="Y212" s="66">
        <f t="shared" si="46"/>
        <v>0</v>
      </c>
      <c r="Z212" s="72">
        <f t="shared" si="47"/>
        <v>0</v>
      </c>
      <c r="AA212" s="79">
        <f t="shared" si="48"/>
        <v>0</v>
      </c>
      <c r="AB212" s="81">
        <f t="shared" si="57"/>
        <v>0</v>
      </c>
      <c r="AD212" s="95">
        <f>locallinterp(R212,'BBG rates'!$N$10:$N$369,'BBG rates'!$P$10:$P$369)</f>
        <v>16.172457921948205</v>
      </c>
      <c r="AI212" s="185">
        <f t="shared" si="49"/>
        <v>191</v>
      </c>
      <c r="AJ212" s="127">
        <f>locallinterp(MIN(AI212,CAP_Senior*12),'BBG rates'!$X$24:$X$65,'BBG rates'!$Y$24:$Y$65)</f>
        <v>63.567688151240496</v>
      </c>
      <c r="AK212" s="127">
        <f>locallinterp(MIN(AI212,CAP_CB*12),'BBG rates'!$AA$25:$AA$40,'BBG rates'!$AC$25:$AC$40)</f>
        <v>11</v>
      </c>
      <c r="AL212" s="144">
        <f t="shared" si="50"/>
        <v>19.936506985710885</v>
      </c>
      <c r="AM212" s="142">
        <f>(SUMPRODUCT(AL212:AL$381,G212:G$381)+SUMPRODUCT(AL212:AL$381,H212:H$381))/12</f>
        <v>0</v>
      </c>
    </row>
    <row r="213" spans="1:39" x14ac:dyDescent="0.2">
      <c r="A213" s="7">
        <v>192</v>
      </c>
      <c r="B213" s="7">
        <v>96</v>
      </c>
      <c r="C213" s="7">
        <v>48</v>
      </c>
      <c r="D213" s="12">
        <f t="shared" si="42"/>
        <v>16</v>
      </c>
      <c r="E213" s="29">
        <f t="shared" si="61"/>
        <v>0</v>
      </c>
      <c r="F213" s="2">
        <f t="shared" si="43"/>
        <v>0</v>
      </c>
      <c r="G213" s="2">
        <f t="shared" si="51"/>
        <v>0</v>
      </c>
      <c r="H213" s="2">
        <f t="shared" si="52"/>
        <v>0</v>
      </c>
      <c r="I213" s="2">
        <f t="shared" si="62"/>
        <v>0</v>
      </c>
      <c r="J213" s="2">
        <f t="shared" si="59"/>
        <v>0</v>
      </c>
      <c r="K213" s="2">
        <f t="shared" si="44"/>
        <v>0</v>
      </c>
      <c r="L213" s="2">
        <f t="shared" si="44"/>
        <v>0</v>
      </c>
      <c r="M213" s="2"/>
      <c r="N213" s="28">
        <f t="shared" si="60"/>
        <v>0</v>
      </c>
      <c r="O213" s="2">
        <f t="shared" si="53"/>
        <v>0</v>
      </c>
      <c r="P213" s="2">
        <f t="shared" si="54"/>
        <v>0</v>
      </c>
      <c r="R213">
        <f t="shared" si="55"/>
        <v>192</v>
      </c>
      <c r="S213" s="89">
        <f t="shared" si="45"/>
        <v>0</v>
      </c>
      <c r="T213" s="89">
        <f>IF(AND(S213=0,S212&gt;0),SUM($G213:$H$381),S213)</f>
        <v>0</v>
      </c>
      <c r="U213" s="82">
        <f>SUM(T213:T$381)</f>
        <v>0</v>
      </c>
      <c r="V213" s="68">
        <f>localspline(R213,'BBG rates'!$G$10:$G$27,'BBG rates'!$K$10:$K$27)</f>
        <v>0.99625636288722907</v>
      </c>
      <c r="W213" s="68">
        <f>locallinterp(R213,'BBG rates'!$G$10:$G$27,'BBG rates'!$J$10:$J$27)</f>
        <v>1.52E-2</v>
      </c>
      <c r="X213" s="56">
        <f t="shared" si="56"/>
        <v>1.5198941169369817E-2</v>
      </c>
      <c r="Y213" s="66">
        <f t="shared" si="46"/>
        <v>0</v>
      </c>
      <c r="Z213" s="72">
        <f t="shared" si="47"/>
        <v>0</v>
      </c>
      <c r="AA213" s="79">
        <f t="shared" si="48"/>
        <v>0</v>
      </c>
      <c r="AB213" s="81">
        <f t="shared" si="57"/>
        <v>0</v>
      </c>
      <c r="AD213" s="95">
        <f>locallinterp(R213,'BBG rates'!$N$10:$N$369,'BBG rates'!$P$10:$P$369)</f>
        <v>16.255479285522139</v>
      </c>
      <c r="AI213" s="185">
        <f t="shared" si="49"/>
        <v>192</v>
      </c>
      <c r="AJ213" s="127">
        <f>locallinterp(MIN(AI213,CAP_Senior*12),'BBG rates'!$X$24:$X$65,'BBG rates'!$Y$24:$Y$65)</f>
        <v>63.670089271445441</v>
      </c>
      <c r="AK213" s="127">
        <f>locallinterp(MIN(AI213,CAP_CB*12),'BBG rates'!$AA$25:$AA$40,'BBG rates'!$AC$25:$AC$40)</f>
        <v>11</v>
      </c>
      <c r="AL213" s="144">
        <f t="shared" si="50"/>
        <v>19.953915176145724</v>
      </c>
      <c r="AM213" s="142">
        <f>(SUMPRODUCT(AL213:AL$381,G213:G$381)+SUMPRODUCT(AL213:AL$381,H213:H$381))/12</f>
        <v>0</v>
      </c>
    </row>
    <row r="214" spans="1:39" x14ac:dyDescent="0.2">
      <c r="A214" s="7">
        <v>193</v>
      </c>
      <c r="B214" s="7">
        <v>96.5</v>
      </c>
      <c r="C214" s="7">
        <v>48.25</v>
      </c>
      <c r="D214" s="12">
        <f t="shared" ref="D214:D277" si="63">A214/12</f>
        <v>16.083333333333332</v>
      </c>
      <c r="E214" s="29">
        <f t="shared" si="61"/>
        <v>0</v>
      </c>
      <c r="F214" s="2">
        <f t="shared" ref="F214:F277" si="64">IF($A214&lt;=$I$8,-IPMT($G$11,1,$I$8-$A214+1,$E213),0)</f>
        <v>0</v>
      </c>
      <c r="G214" s="2">
        <f t="shared" si="51"/>
        <v>0</v>
      </c>
      <c r="H214" s="2">
        <f t="shared" si="52"/>
        <v>0</v>
      </c>
      <c r="I214" s="2">
        <f t="shared" si="62"/>
        <v>0</v>
      </c>
      <c r="J214" s="2">
        <f t="shared" si="59"/>
        <v>0</v>
      </c>
      <c r="K214" s="2">
        <f t="shared" ref="K214:L277" si="65">I214/(1+$F$12)^IF($I$7=1,$A214,IF($I$7=2,$B214,IF($I$7=4,$C214,$D214)))</f>
        <v>0</v>
      </c>
      <c r="L214" s="2">
        <f t="shared" si="65"/>
        <v>0</v>
      </c>
      <c r="M214" s="2"/>
      <c r="N214" s="28">
        <f t="shared" si="60"/>
        <v>0</v>
      </c>
      <c r="O214" s="2">
        <f t="shared" si="53"/>
        <v>0</v>
      </c>
      <c r="P214" s="2">
        <f t="shared" si="54"/>
        <v>0</v>
      </c>
      <c r="R214">
        <f t="shared" si="55"/>
        <v>193</v>
      </c>
      <c r="S214" s="89">
        <f t="shared" ref="S214:S277" si="66">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6"/>
        <v>1.6840366781867289E-2</v>
      </c>
      <c r="Y214" s="66">
        <f t="shared" ref="Y214:Y277" si="67">T214*X214%/12+Y215</f>
        <v>0</v>
      </c>
      <c r="Z214" s="72">
        <f t="shared" ref="Z214:Z277" si="68">IF(U214=0,0,Y214*1200/U214)</f>
        <v>0</v>
      </c>
      <c r="AA214" s="79">
        <f t="shared" ref="AA214:AA277" si="69">T214*$AA$17%/12+AA215</f>
        <v>0</v>
      </c>
      <c r="AB214" s="81">
        <f t="shared" si="57"/>
        <v>0</v>
      </c>
      <c r="AD214" s="95">
        <f>locallinterp(R214,'BBG rates'!$N$10:$N$369,'BBG rates'!$P$10:$P$369)</f>
        <v>16.338470517903893</v>
      </c>
      <c r="AI214" s="185">
        <f t="shared" ref="AI214:AI277" si="70">A214</f>
        <v>193</v>
      </c>
      <c r="AJ214" s="127">
        <f>locallinterp(MIN(AI214,CAP_Senior*12),'BBG rates'!$X$24:$X$65,'BBG rates'!$Y$24:$Y$65)</f>
        <v>63.766280338060852</v>
      </c>
      <c r="AK214" s="127">
        <f>locallinterp(MIN(AI214,CAP_CB*12),'BBG rates'!$AA$25:$AA$40,'BBG rates'!$AC$25:$AC$40)</f>
        <v>11</v>
      </c>
      <c r="AL214" s="144">
        <f t="shared" ref="AL214:AL277" si="71">SUMPRODUCT(AJ214:AK214,$AJ$19:$AK$19)</f>
        <v>19.970267657470345</v>
      </c>
      <c r="AM214" s="142">
        <f>(SUMPRODUCT(AL214:AL$381,G214:G$381)+SUMPRODUCT(AL214:AL$381,H214:H$381))/12</f>
        <v>0</v>
      </c>
    </row>
    <row r="215" spans="1:39" x14ac:dyDescent="0.2">
      <c r="A215" s="7">
        <v>194</v>
      </c>
      <c r="B215" s="7">
        <v>97</v>
      </c>
      <c r="C215" s="7">
        <v>48.5</v>
      </c>
      <c r="D215" s="12">
        <f t="shared" si="63"/>
        <v>16.166666666666668</v>
      </c>
      <c r="E215" s="29">
        <f t="shared" si="61"/>
        <v>0</v>
      </c>
      <c r="F215" s="2">
        <f t="shared" si="64"/>
        <v>0</v>
      </c>
      <c r="G215" s="2">
        <f t="shared" ref="G215:G278" si="72">IF($A215&lt;=$I$8,-PPMT($G$11,1,$I$8-$A215+1,$E214),0)</f>
        <v>0</v>
      </c>
      <c r="H215" s="2">
        <f t="shared" ref="H215:H278" si="73">IF($A215&lt;=$I$8,(E214-G215)*$G$13,0)</f>
        <v>0</v>
      </c>
      <c r="I215" s="2">
        <f t="shared" si="62"/>
        <v>0</v>
      </c>
      <c r="J215" s="2">
        <f t="shared" si="59"/>
        <v>0</v>
      </c>
      <c r="K215" s="2">
        <f t="shared" si="65"/>
        <v>0</v>
      </c>
      <c r="L215" s="2">
        <f t="shared" si="65"/>
        <v>0</v>
      </c>
      <c r="M215" s="2"/>
      <c r="N215" s="28">
        <f t="shared" si="60"/>
        <v>0</v>
      </c>
      <c r="O215" s="2">
        <f t="shared" ref="O215:O278" si="74">IF($A215&lt;=$I$8,-IPMT($G$11,1,$I$8-$A215+1,$N214),0)</f>
        <v>0</v>
      </c>
      <c r="P215" s="2">
        <f t="shared" ref="P215:P278" si="75">IF($A215&lt;=$I$8,-PPMT($G$11,1,$I$8-$A215+1,$N214),0)</f>
        <v>0</v>
      </c>
      <c r="R215">
        <f t="shared" ref="R215:R278" si="76">ROUND(D215*12,1)</f>
        <v>194</v>
      </c>
      <c r="S215" s="89">
        <f t="shared" si="66"/>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7">((1+W215%)^(1/12)-1)*1200</f>
        <v>1.8481767697586804E-2</v>
      </c>
      <c r="Y215" s="66">
        <f t="shared" si="67"/>
        <v>0</v>
      </c>
      <c r="Z215" s="72">
        <f t="shared" si="68"/>
        <v>0</v>
      </c>
      <c r="AA215" s="79">
        <f t="shared" si="69"/>
        <v>0</v>
      </c>
      <c r="AB215" s="81">
        <f t="shared" ref="AB215:AB278" si="78">IF(U215=0,0,AA215*1200/U215)</f>
        <v>0</v>
      </c>
      <c r="AD215" s="95">
        <f>locallinterp(R215,'BBG rates'!$N$10:$N$369,'BBG rates'!$P$10:$P$369)</f>
        <v>16.421431733049008</v>
      </c>
      <c r="AI215" s="185">
        <f t="shared" si="70"/>
        <v>194</v>
      </c>
      <c r="AJ215" s="127">
        <f>locallinterp(MIN(AI215,CAP_Senior*12),'BBG rates'!$X$24:$X$65,'BBG rates'!$Y$24:$Y$65)</f>
        <v>63.862471404676256</v>
      </c>
      <c r="AK215" s="127">
        <f>locallinterp(MIN(AI215,CAP_CB*12),'BBG rates'!$AA$25:$AA$40,'BBG rates'!$AC$25:$AC$40)</f>
        <v>11</v>
      </c>
      <c r="AL215" s="144">
        <f t="shared" si="71"/>
        <v>19.986620138794962</v>
      </c>
      <c r="AM215" s="142">
        <f>(SUMPRODUCT(AL215:AL$381,G215:G$381)+SUMPRODUCT(AL215:AL$381,H215:H$381))/12</f>
        <v>0</v>
      </c>
    </row>
    <row r="216" spans="1:39" x14ac:dyDescent="0.2">
      <c r="A216" s="7">
        <v>195</v>
      </c>
      <c r="B216" s="7">
        <v>97.5</v>
      </c>
      <c r="C216" s="7">
        <v>48.75</v>
      </c>
      <c r="D216" s="12">
        <f t="shared" si="63"/>
        <v>16.25</v>
      </c>
      <c r="E216" s="29">
        <f t="shared" si="61"/>
        <v>0</v>
      </c>
      <c r="F216" s="2">
        <f t="shared" si="64"/>
        <v>0</v>
      </c>
      <c r="G216" s="2">
        <f t="shared" si="72"/>
        <v>0</v>
      </c>
      <c r="H216" s="2">
        <f t="shared" si="73"/>
        <v>0</v>
      </c>
      <c r="I216" s="2">
        <f t="shared" si="62"/>
        <v>0</v>
      </c>
      <c r="J216" s="2">
        <f t="shared" ref="J216:J279" si="79">IF($I$7=1,I216*A216,IF($I$7=2,I216*B216,IF($I$7=4,I216*C216,I216*D216)))</f>
        <v>0</v>
      </c>
      <c r="K216" s="2">
        <f t="shared" si="65"/>
        <v>0</v>
      </c>
      <c r="L216" s="2">
        <f t="shared" si="65"/>
        <v>0</v>
      </c>
      <c r="M216" s="2"/>
      <c r="N216" s="28">
        <f t="shared" ref="N216:N279" si="80">IF($A216&lt;=$I$8,N215-P216,0)</f>
        <v>0</v>
      </c>
      <c r="O216" s="2">
        <f t="shared" si="74"/>
        <v>0</v>
      </c>
      <c r="P216" s="2">
        <f t="shared" si="75"/>
        <v>0</v>
      </c>
      <c r="R216">
        <f t="shared" si="76"/>
        <v>195</v>
      </c>
      <c r="S216" s="89">
        <f t="shared" si="66"/>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7"/>
        <v>2.012314391706127E-2</v>
      </c>
      <c r="Y216" s="66">
        <f t="shared" si="67"/>
        <v>0</v>
      </c>
      <c r="Z216" s="72">
        <f t="shared" si="68"/>
        <v>0</v>
      </c>
      <c r="AA216" s="79">
        <f t="shared" si="69"/>
        <v>0</v>
      </c>
      <c r="AB216" s="81">
        <f t="shared" si="78"/>
        <v>0</v>
      </c>
      <c r="AD216" s="95">
        <f>locallinterp(R216,'BBG rates'!$N$10:$N$369,'BBG rates'!$P$10:$P$369)</f>
        <v>16.504363046300263</v>
      </c>
      <c r="AI216" s="185">
        <f t="shared" si="70"/>
        <v>195</v>
      </c>
      <c r="AJ216" s="127">
        <f>locallinterp(MIN(AI216,CAP_Senior*12),'BBG rates'!$X$24:$X$65,'BBG rates'!$Y$24:$Y$65)</f>
        <v>63.958662471291667</v>
      </c>
      <c r="AK216" s="127">
        <f>locallinterp(MIN(AI216,CAP_CB*12),'BBG rates'!$AA$25:$AA$40,'BBG rates'!$AC$25:$AC$40)</f>
        <v>11</v>
      </c>
      <c r="AL216" s="144">
        <f t="shared" si="71"/>
        <v>20.002972620119586</v>
      </c>
      <c r="AM216" s="142">
        <f>(SUMPRODUCT(AL216:AL$381,G216:G$381)+SUMPRODUCT(AL216:AL$381,H216:H$381))/12</f>
        <v>0</v>
      </c>
    </row>
    <row r="217" spans="1:39" x14ac:dyDescent="0.2">
      <c r="A217" s="7">
        <v>196</v>
      </c>
      <c r="B217" s="7">
        <v>98</v>
      </c>
      <c r="C217" s="7">
        <v>49</v>
      </c>
      <c r="D217" s="12">
        <f t="shared" si="63"/>
        <v>16.333333333333332</v>
      </c>
      <c r="E217" s="29">
        <f t="shared" si="61"/>
        <v>0</v>
      </c>
      <c r="F217" s="2">
        <f t="shared" si="64"/>
        <v>0</v>
      </c>
      <c r="G217" s="2">
        <f t="shared" si="72"/>
        <v>0</v>
      </c>
      <c r="H217" s="2">
        <f t="shared" si="73"/>
        <v>0</v>
      </c>
      <c r="I217" s="2">
        <f t="shared" si="62"/>
        <v>0</v>
      </c>
      <c r="J217" s="2">
        <f t="shared" si="79"/>
        <v>0</v>
      </c>
      <c r="K217" s="2">
        <f t="shared" si="65"/>
        <v>0</v>
      </c>
      <c r="L217" s="2">
        <f t="shared" si="65"/>
        <v>0</v>
      </c>
      <c r="M217" s="2"/>
      <c r="N217" s="28">
        <f t="shared" si="80"/>
        <v>0</v>
      </c>
      <c r="O217" s="2">
        <f t="shared" si="74"/>
        <v>0</v>
      </c>
      <c r="P217" s="2">
        <f t="shared" si="75"/>
        <v>0</v>
      </c>
      <c r="R217">
        <f t="shared" si="76"/>
        <v>196</v>
      </c>
      <c r="S217" s="89">
        <f t="shared" si="66"/>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7"/>
        <v>2.1764495441356502E-2</v>
      </c>
      <c r="Y217" s="66">
        <f t="shared" si="67"/>
        <v>0</v>
      </c>
      <c r="Z217" s="72">
        <f t="shared" si="68"/>
        <v>0</v>
      </c>
      <c r="AA217" s="79">
        <f t="shared" si="69"/>
        <v>0</v>
      </c>
      <c r="AB217" s="81">
        <f t="shared" si="78"/>
        <v>0</v>
      </c>
      <c r="AD217" s="95">
        <f>locallinterp(R217,'BBG rates'!$N$10:$N$369,'BBG rates'!$P$10:$P$369)</f>
        <v>16.587264574379287</v>
      </c>
      <c r="AI217" s="185">
        <f t="shared" si="70"/>
        <v>196</v>
      </c>
      <c r="AJ217" s="127">
        <f>locallinterp(MIN(AI217,CAP_Senior*12),'BBG rates'!$X$24:$X$65,'BBG rates'!$Y$24:$Y$65)</f>
        <v>64.054853537907078</v>
      </c>
      <c r="AK217" s="127">
        <f>locallinterp(MIN(AI217,CAP_CB*12),'BBG rates'!$AA$25:$AA$40,'BBG rates'!$AC$25:$AC$40)</f>
        <v>11</v>
      </c>
      <c r="AL217" s="144">
        <f t="shared" si="71"/>
        <v>20.019325101444203</v>
      </c>
      <c r="AM217" s="142">
        <f>(SUMPRODUCT(AL217:AL$381,G217:G$381)+SUMPRODUCT(AL217:AL$381,H217:H$381))/12</f>
        <v>0</v>
      </c>
    </row>
    <row r="218" spans="1:39" x14ac:dyDescent="0.2">
      <c r="A218" s="7">
        <v>197</v>
      </c>
      <c r="B218" s="7">
        <v>98.5</v>
      </c>
      <c r="C218" s="7">
        <v>49.25</v>
      </c>
      <c r="D218" s="12">
        <f t="shared" si="63"/>
        <v>16.416666666666668</v>
      </c>
      <c r="E218" s="29">
        <f t="shared" si="61"/>
        <v>0</v>
      </c>
      <c r="F218" s="2">
        <f t="shared" si="64"/>
        <v>0</v>
      </c>
      <c r="G218" s="2">
        <f t="shared" si="72"/>
        <v>0</v>
      </c>
      <c r="H218" s="2">
        <f t="shared" si="73"/>
        <v>0</v>
      </c>
      <c r="I218" s="2">
        <f t="shared" si="62"/>
        <v>0</v>
      </c>
      <c r="J218" s="2">
        <f t="shared" si="79"/>
        <v>0</v>
      </c>
      <c r="K218" s="2">
        <f t="shared" si="65"/>
        <v>0</v>
      </c>
      <c r="L218" s="2">
        <f t="shared" si="65"/>
        <v>0</v>
      </c>
      <c r="M218" s="2"/>
      <c r="N218" s="28">
        <f t="shared" si="80"/>
        <v>0</v>
      </c>
      <c r="O218" s="2">
        <f t="shared" si="74"/>
        <v>0</v>
      </c>
      <c r="P218" s="2">
        <f t="shared" si="75"/>
        <v>0</v>
      </c>
      <c r="R218">
        <f t="shared" si="76"/>
        <v>197</v>
      </c>
      <c r="S218" s="89">
        <f t="shared" si="66"/>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7"/>
        <v>2.3405822271005405E-2</v>
      </c>
      <c r="Y218" s="66">
        <f t="shared" si="67"/>
        <v>0</v>
      </c>
      <c r="Z218" s="72">
        <f t="shared" si="68"/>
        <v>0</v>
      </c>
      <c r="AA218" s="79">
        <f t="shared" si="69"/>
        <v>0</v>
      </c>
      <c r="AB218" s="81">
        <f t="shared" si="78"/>
        <v>0</v>
      </c>
      <c r="AD218" s="95">
        <f>locallinterp(R218,'BBG rates'!$N$10:$N$369,'BBG rates'!$P$10:$P$369)</f>
        <v>16.670136435387583</v>
      </c>
      <c r="AI218" s="185">
        <f t="shared" si="70"/>
        <v>197</v>
      </c>
      <c r="AJ218" s="127">
        <f>locallinterp(MIN(AI218,CAP_Senior*12),'BBG rates'!$X$24:$X$65,'BBG rates'!$Y$24:$Y$65)</f>
        <v>64.151044604522482</v>
      </c>
      <c r="AK218" s="127">
        <f>locallinterp(MIN(AI218,CAP_CB*12),'BBG rates'!$AA$25:$AA$40,'BBG rates'!$AC$25:$AC$40)</f>
        <v>11</v>
      </c>
      <c r="AL218" s="144">
        <f t="shared" si="71"/>
        <v>20.03567758276882</v>
      </c>
      <c r="AM218" s="142">
        <f>(SUMPRODUCT(AL218:AL$381,G218:G$381)+SUMPRODUCT(AL218:AL$381,H218:H$381))/12</f>
        <v>0</v>
      </c>
    </row>
    <row r="219" spans="1:39" x14ac:dyDescent="0.2">
      <c r="A219" s="7">
        <v>198</v>
      </c>
      <c r="B219" s="7">
        <v>99</v>
      </c>
      <c r="C219" s="7">
        <v>49.5</v>
      </c>
      <c r="D219" s="12">
        <f t="shared" si="63"/>
        <v>16.5</v>
      </c>
      <c r="E219" s="29">
        <f t="shared" si="61"/>
        <v>0</v>
      </c>
      <c r="F219" s="2">
        <f t="shared" si="64"/>
        <v>0</v>
      </c>
      <c r="G219" s="2">
        <f t="shared" si="72"/>
        <v>0</v>
      </c>
      <c r="H219" s="2">
        <f t="shared" si="73"/>
        <v>0</v>
      </c>
      <c r="I219" s="2">
        <f t="shared" si="62"/>
        <v>0</v>
      </c>
      <c r="J219" s="2">
        <f t="shared" si="79"/>
        <v>0</v>
      </c>
      <c r="K219" s="2">
        <f t="shared" si="65"/>
        <v>0</v>
      </c>
      <c r="L219" s="2">
        <f t="shared" si="65"/>
        <v>0</v>
      </c>
      <c r="M219" s="2"/>
      <c r="N219" s="28">
        <f t="shared" si="80"/>
        <v>0</v>
      </c>
      <c r="O219" s="2">
        <f t="shared" si="74"/>
        <v>0</v>
      </c>
      <c r="P219" s="2">
        <f t="shared" si="75"/>
        <v>0</v>
      </c>
      <c r="R219">
        <f t="shared" si="76"/>
        <v>198</v>
      </c>
      <c r="S219" s="89">
        <f t="shared" si="66"/>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7"/>
        <v>2.5047124407073795E-2</v>
      </c>
      <c r="Y219" s="66">
        <f t="shared" si="67"/>
        <v>0</v>
      </c>
      <c r="Z219" s="72">
        <f t="shared" si="68"/>
        <v>0</v>
      </c>
      <c r="AA219" s="79">
        <f t="shared" si="69"/>
        <v>0</v>
      </c>
      <c r="AB219" s="81">
        <f t="shared" si="78"/>
        <v>0</v>
      </c>
      <c r="AD219" s="95">
        <f>locallinterp(R219,'BBG rates'!$N$10:$N$369,'BBG rates'!$P$10:$P$369)</f>
        <v>16.75297874881235</v>
      </c>
      <c r="AI219" s="185">
        <f t="shared" si="70"/>
        <v>198</v>
      </c>
      <c r="AJ219" s="127">
        <f>locallinterp(MIN(AI219,CAP_Senior*12),'BBG rates'!$X$24:$X$65,'BBG rates'!$Y$24:$Y$65)</f>
        <v>64.247235671137901</v>
      </c>
      <c r="AK219" s="127">
        <f>locallinterp(MIN(AI219,CAP_CB*12),'BBG rates'!$AA$25:$AA$40,'BBG rates'!$AC$25:$AC$40)</f>
        <v>11</v>
      </c>
      <c r="AL219" s="144">
        <f t="shared" si="71"/>
        <v>20.052030064093444</v>
      </c>
      <c r="AM219" s="142">
        <f>(SUMPRODUCT(AL219:AL$381,G219:G$381)+SUMPRODUCT(AL219:AL$381,H219:H$381))/12</f>
        <v>0</v>
      </c>
    </row>
    <row r="220" spans="1:39" x14ac:dyDescent="0.2">
      <c r="A220" s="7">
        <v>199</v>
      </c>
      <c r="B220" s="7">
        <v>99.5</v>
      </c>
      <c r="C220" s="7">
        <v>49.75</v>
      </c>
      <c r="D220" s="12">
        <f t="shared" si="63"/>
        <v>16.583333333333332</v>
      </c>
      <c r="E220" s="29">
        <f t="shared" si="61"/>
        <v>0</v>
      </c>
      <c r="F220" s="2">
        <f t="shared" si="64"/>
        <v>0</v>
      </c>
      <c r="G220" s="2">
        <f t="shared" si="72"/>
        <v>0</v>
      </c>
      <c r="H220" s="2">
        <f t="shared" si="73"/>
        <v>0</v>
      </c>
      <c r="I220" s="2">
        <f t="shared" si="62"/>
        <v>0</v>
      </c>
      <c r="J220" s="2">
        <f t="shared" si="79"/>
        <v>0</v>
      </c>
      <c r="K220" s="2">
        <f t="shared" si="65"/>
        <v>0</v>
      </c>
      <c r="L220" s="2">
        <f t="shared" si="65"/>
        <v>0</v>
      </c>
      <c r="M220" s="2"/>
      <c r="N220" s="28">
        <f t="shared" si="80"/>
        <v>0</v>
      </c>
      <c r="O220" s="2">
        <f t="shared" si="74"/>
        <v>0</v>
      </c>
      <c r="P220" s="2">
        <f t="shared" si="75"/>
        <v>0</v>
      </c>
      <c r="R220">
        <f t="shared" si="76"/>
        <v>199</v>
      </c>
      <c r="S220" s="89">
        <f t="shared" si="66"/>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7"/>
        <v>2.6688401850094579E-2</v>
      </c>
      <c r="Y220" s="66">
        <f t="shared" si="67"/>
        <v>0</v>
      </c>
      <c r="Z220" s="72">
        <f t="shared" si="68"/>
        <v>0</v>
      </c>
      <c r="AA220" s="79">
        <f t="shared" si="69"/>
        <v>0</v>
      </c>
      <c r="AB220" s="81">
        <f t="shared" si="78"/>
        <v>0</v>
      </c>
      <c r="AD220" s="95">
        <f>locallinterp(R220,'BBG rates'!$N$10:$N$369,'BBG rates'!$P$10:$P$369)</f>
        <v>16.835791640487468</v>
      </c>
      <c r="AI220" s="185">
        <f t="shared" si="70"/>
        <v>199</v>
      </c>
      <c r="AJ220" s="127">
        <f>locallinterp(MIN(AI220,CAP_Senior*12),'BBG rates'!$X$24:$X$65,'BBG rates'!$Y$24:$Y$65)</f>
        <v>64.343426737753305</v>
      </c>
      <c r="AK220" s="127">
        <f>locallinterp(MIN(AI220,CAP_CB*12),'BBG rates'!$AA$25:$AA$40,'BBG rates'!$AC$25:$AC$40)</f>
        <v>11</v>
      </c>
      <c r="AL220" s="144">
        <f t="shared" si="71"/>
        <v>20.068382545418061</v>
      </c>
      <c r="AM220" s="142">
        <f>(SUMPRODUCT(AL220:AL$381,G220:G$381)+SUMPRODUCT(AL220:AL$381,H220:H$381))/12</f>
        <v>0</v>
      </c>
    </row>
    <row r="221" spans="1:39" x14ac:dyDescent="0.2">
      <c r="A221" s="7">
        <v>200</v>
      </c>
      <c r="B221" s="7">
        <v>100</v>
      </c>
      <c r="C221" s="7">
        <v>50</v>
      </c>
      <c r="D221" s="12">
        <f t="shared" si="63"/>
        <v>16.666666666666668</v>
      </c>
      <c r="E221" s="29">
        <f t="shared" si="61"/>
        <v>0</v>
      </c>
      <c r="F221" s="2">
        <f t="shared" si="64"/>
        <v>0</v>
      </c>
      <c r="G221" s="2">
        <f t="shared" si="72"/>
        <v>0</v>
      </c>
      <c r="H221" s="2">
        <f t="shared" si="73"/>
        <v>0</v>
      </c>
      <c r="I221" s="2">
        <f t="shared" si="62"/>
        <v>0</v>
      </c>
      <c r="J221" s="2">
        <f t="shared" si="79"/>
        <v>0</v>
      </c>
      <c r="K221" s="2">
        <f t="shared" si="65"/>
        <v>0</v>
      </c>
      <c r="L221" s="2">
        <f t="shared" si="65"/>
        <v>0</v>
      </c>
      <c r="M221" s="2"/>
      <c r="N221" s="28">
        <f t="shared" si="80"/>
        <v>0</v>
      </c>
      <c r="O221" s="2">
        <f t="shared" si="74"/>
        <v>0</v>
      </c>
      <c r="P221" s="2">
        <f t="shared" si="75"/>
        <v>0</v>
      </c>
      <c r="R221">
        <f t="shared" si="76"/>
        <v>200</v>
      </c>
      <c r="S221" s="89">
        <f t="shared" si="66"/>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7"/>
        <v>2.8329654601133569E-2</v>
      </c>
      <c r="Y221" s="66">
        <f t="shared" si="67"/>
        <v>0</v>
      </c>
      <c r="Z221" s="72">
        <f t="shared" si="68"/>
        <v>0</v>
      </c>
      <c r="AA221" s="79">
        <f t="shared" si="69"/>
        <v>0</v>
      </c>
      <c r="AB221" s="81">
        <f t="shared" si="78"/>
        <v>0</v>
      </c>
      <c r="AD221" s="95">
        <f>locallinterp(R221,'BBG rates'!$N$10:$N$369,'BBG rates'!$P$10:$P$369)</f>
        <v>16.918575227694451</v>
      </c>
      <c r="AI221" s="185">
        <f t="shared" si="70"/>
        <v>200</v>
      </c>
      <c r="AJ221" s="127">
        <f>locallinterp(MIN(AI221,CAP_Senior*12),'BBG rates'!$X$24:$X$65,'BBG rates'!$Y$24:$Y$65)</f>
        <v>64.439617804368709</v>
      </c>
      <c r="AK221" s="127">
        <f>locallinterp(MIN(AI221,CAP_CB*12),'BBG rates'!$AA$25:$AA$40,'BBG rates'!$AC$25:$AC$40)</f>
        <v>11</v>
      </c>
      <c r="AL221" s="144">
        <f t="shared" si="71"/>
        <v>20.084735026742678</v>
      </c>
      <c r="AM221" s="142">
        <f>(SUMPRODUCT(AL221:AL$381,G221:G$381)+SUMPRODUCT(AL221:AL$381,H221:H$381))/12</f>
        <v>0</v>
      </c>
    </row>
    <row r="222" spans="1:39" x14ac:dyDescent="0.2">
      <c r="A222" s="7">
        <v>201</v>
      </c>
      <c r="B222" s="7">
        <v>100.5</v>
      </c>
      <c r="C222" s="7">
        <v>50.25</v>
      </c>
      <c r="D222" s="12">
        <f t="shared" si="63"/>
        <v>16.75</v>
      </c>
      <c r="E222" s="29">
        <f t="shared" si="61"/>
        <v>0</v>
      </c>
      <c r="F222" s="2">
        <f t="shared" si="64"/>
        <v>0</v>
      </c>
      <c r="G222" s="2">
        <f t="shared" si="72"/>
        <v>0</v>
      </c>
      <c r="H222" s="2">
        <f t="shared" si="73"/>
        <v>0</v>
      </c>
      <c r="I222" s="2">
        <f t="shared" si="62"/>
        <v>0</v>
      </c>
      <c r="J222" s="2">
        <f t="shared" si="79"/>
        <v>0</v>
      </c>
      <c r="K222" s="2">
        <f t="shared" si="65"/>
        <v>0</v>
      </c>
      <c r="L222" s="2">
        <f t="shared" si="65"/>
        <v>0</v>
      </c>
      <c r="M222" s="2"/>
      <c r="N222" s="28">
        <f t="shared" si="80"/>
        <v>0</v>
      </c>
      <c r="O222" s="2">
        <f t="shared" si="74"/>
        <v>0</v>
      </c>
      <c r="P222" s="2">
        <f t="shared" si="75"/>
        <v>0</v>
      </c>
      <c r="R222">
        <f t="shared" si="76"/>
        <v>201</v>
      </c>
      <c r="S222" s="89">
        <f t="shared" si="66"/>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7"/>
        <v>2.9970882660723674E-2</v>
      </c>
      <c r="Y222" s="66">
        <f t="shared" si="67"/>
        <v>0</v>
      </c>
      <c r="Z222" s="72">
        <f t="shared" si="68"/>
        <v>0</v>
      </c>
      <c r="AA222" s="79">
        <f t="shared" si="69"/>
        <v>0</v>
      </c>
      <c r="AB222" s="81">
        <f t="shared" si="78"/>
        <v>0</v>
      </c>
      <c r="AD222" s="95">
        <f>locallinterp(R222,'BBG rates'!$N$10:$N$369,'BBG rates'!$P$10:$P$369)</f>
        <v>17.001329634062678</v>
      </c>
      <c r="AI222" s="185">
        <f t="shared" si="70"/>
        <v>201</v>
      </c>
      <c r="AJ222" s="127">
        <f>locallinterp(MIN(AI222,CAP_Senior*12),'BBG rates'!$X$24:$X$65,'BBG rates'!$Y$24:$Y$65)</f>
        <v>64.535808870984127</v>
      </c>
      <c r="AK222" s="127">
        <f>locallinterp(MIN(AI222,CAP_CB*12),'BBG rates'!$AA$25:$AA$40,'BBG rates'!$AC$25:$AC$40)</f>
        <v>11</v>
      </c>
      <c r="AL222" s="144">
        <f t="shared" si="71"/>
        <v>20.101087508067302</v>
      </c>
      <c r="AM222" s="142">
        <f>(SUMPRODUCT(AL222:AL$381,G222:G$381)+SUMPRODUCT(AL222:AL$381,H222:H$381))/12</f>
        <v>0</v>
      </c>
    </row>
    <row r="223" spans="1:39" x14ac:dyDescent="0.2">
      <c r="A223" s="7">
        <v>202</v>
      </c>
      <c r="B223" s="7">
        <v>101</v>
      </c>
      <c r="C223" s="7">
        <v>50.5</v>
      </c>
      <c r="D223" s="12">
        <f t="shared" si="63"/>
        <v>16.833333333333332</v>
      </c>
      <c r="E223" s="29">
        <f t="shared" si="61"/>
        <v>0</v>
      </c>
      <c r="F223" s="2">
        <f t="shared" si="64"/>
        <v>0</v>
      </c>
      <c r="G223" s="2">
        <f t="shared" si="72"/>
        <v>0</v>
      </c>
      <c r="H223" s="2">
        <f t="shared" si="73"/>
        <v>0</v>
      </c>
      <c r="I223" s="2">
        <f t="shared" si="62"/>
        <v>0</v>
      </c>
      <c r="J223" s="2">
        <f t="shared" si="79"/>
        <v>0</v>
      </c>
      <c r="K223" s="2">
        <f t="shared" si="65"/>
        <v>0</v>
      </c>
      <c r="L223" s="2">
        <f t="shared" si="65"/>
        <v>0</v>
      </c>
      <c r="M223" s="2"/>
      <c r="N223" s="28">
        <f t="shared" si="80"/>
        <v>0</v>
      </c>
      <c r="O223" s="2">
        <f t="shared" si="74"/>
        <v>0</v>
      </c>
      <c r="P223" s="2">
        <f t="shared" si="75"/>
        <v>0</v>
      </c>
      <c r="R223">
        <f t="shared" si="76"/>
        <v>202</v>
      </c>
      <c r="S223" s="89">
        <f t="shared" si="66"/>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7"/>
        <v>3.1612086029397801E-2</v>
      </c>
      <c r="Y223" s="66">
        <f t="shared" si="67"/>
        <v>0</v>
      </c>
      <c r="Z223" s="72">
        <f t="shared" si="68"/>
        <v>0</v>
      </c>
      <c r="AA223" s="79">
        <f t="shared" si="69"/>
        <v>0</v>
      </c>
      <c r="AB223" s="81">
        <f t="shared" si="78"/>
        <v>0</v>
      </c>
      <c r="AD223" s="95">
        <f>locallinterp(R223,'BBG rates'!$N$10:$N$369,'BBG rates'!$P$10:$P$369)</f>
        <v>17.08405498460532</v>
      </c>
      <c r="AI223" s="185">
        <f t="shared" si="70"/>
        <v>202</v>
      </c>
      <c r="AJ223" s="127">
        <f>locallinterp(MIN(AI223,CAP_Senior*12),'BBG rates'!$X$24:$X$65,'BBG rates'!$Y$24:$Y$65)</f>
        <v>64.631999937599531</v>
      </c>
      <c r="AK223" s="127">
        <f>locallinterp(MIN(AI223,CAP_CB*12),'BBG rates'!$AA$25:$AA$40,'BBG rates'!$AC$25:$AC$40)</f>
        <v>11</v>
      </c>
      <c r="AL223" s="144">
        <f t="shared" si="71"/>
        <v>20.117439989391919</v>
      </c>
      <c r="AM223" s="142">
        <f>(SUMPRODUCT(AL223:AL$381,G223:G$381)+SUMPRODUCT(AL223:AL$381,H223:H$381))/12</f>
        <v>0</v>
      </c>
    </row>
    <row r="224" spans="1:39" x14ac:dyDescent="0.2">
      <c r="A224" s="7">
        <v>203</v>
      </c>
      <c r="B224" s="7">
        <v>101.5</v>
      </c>
      <c r="C224" s="7">
        <v>50.75</v>
      </c>
      <c r="D224" s="12">
        <f t="shared" si="63"/>
        <v>16.916666666666668</v>
      </c>
      <c r="E224" s="29">
        <f t="shared" si="61"/>
        <v>0</v>
      </c>
      <c r="F224" s="2">
        <f t="shared" si="64"/>
        <v>0</v>
      </c>
      <c r="G224" s="2">
        <f t="shared" si="72"/>
        <v>0</v>
      </c>
      <c r="H224" s="2">
        <f t="shared" si="73"/>
        <v>0</v>
      </c>
      <c r="I224" s="2">
        <f t="shared" si="62"/>
        <v>0</v>
      </c>
      <c r="J224" s="2">
        <f t="shared" si="79"/>
        <v>0</v>
      </c>
      <c r="K224" s="2">
        <f t="shared" si="65"/>
        <v>0</v>
      </c>
      <c r="L224" s="2">
        <f t="shared" si="65"/>
        <v>0</v>
      </c>
      <c r="M224" s="2"/>
      <c r="N224" s="28">
        <f t="shared" si="80"/>
        <v>0</v>
      </c>
      <c r="O224" s="2">
        <f t="shared" si="74"/>
        <v>0</v>
      </c>
      <c r="P224" s="2">
        <f t="shared" si="75"/>
        <v>0</v>
      </c>
      <c r="R224">
        <f t="shared" si="76"/>
        <v>203</v>
      </c>
      <c r="S224" s="89">
        <f t="shared" si="66"/>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7"/>
        <v>3.3253264708488217E-2</v>
      </c>
      <c r="Y224" s="66">
        <f t="shared" si="67"/>
        <v>0</v>
      </c>
      <c r="Z224" s="72">
        <f t="shared" si="68"/>
        <v>0</v>
      </c>
      <c r="AA224" s="79">
        <f t="shared" si="69"/>
        <v>0</v>
      </c>
      <c r="AB224" s="81">
        <f t="shared" si="78"/>
        <v>0</v>
      </c>
      <c r="AD224" s="95">
        <f>locallinterp(R224,'BBG rates'!$N$10:$N$369,'BBG rates'!$P$10:$P$369)</f>
        <v>17.166751410683197</v>
      </c>
      <c r="AI224" s="185">
        <f t="shared" si="70"/>
        <v>203</v>
      </c>
      <c r="AJ224" s="127">
        <f>locallinterp(MIN(AI224,CAP_Senior*12),'BBG rates'!$X$24:$X$65,'BBG rates'!$Y$24:$Y$65)</f>
        <v>64.728191004214949</v>
      </c>
      <c r="AK224" s="127">
        <f>locallinterp(MIN(AI224,CAP_CB*12),'BBG rates'!$AA$25:$AA$40,'BBG rates'!$AC$25:$AC$40)</f>
        <v>11</v>
      </c>
      <c r="AL224" s="144">
        <f t="shared" si="71"/>
        <v>20.133792470716543</v>
      </c>
      <c r="AM224" s="142">
        <f>(SUMPRODUCT(AL224:AL$381,G224:G$381)+SUMPRODUCT(AL224:AL$381,H224:H$381))/12</f>
        <v>0</v>
      </c>
    </row>
    <row r="225" spans="1:39" x14ac:dyDescent="0.2">
      <c r="A225" s="7">
        <v>204</v>
      </c>
      <c r="B225" s="7">
        <v>102</v>
      </c>
      <c r="C225" s="7">
        <v>51</v>
      </c>
      <c r="D225" s="12">
        <f t="shared" si="63"/>
        <v>17</v>
      </c>
      <c r="E225" s="29">
        <f t="shared" si="61"/>
        <v>0</v>
      </c>
      <c r="F225" s="2">
        <f t="shared" si="64"/>
        <v>0</v>
      </c>
      <c r="G225" s="2">
        <f t="shared" si="72"/>
        <v>0</v>
      </c>
      <c r="H225" s="2">
        <f t="shared" si="73"/>
        <v>0</v>
      </c>
      <c r="I225" s="2">
        <f t="shared" si="62"/>
        <v>0</v>
      </c>
      <c r="J225" s="2">
        <f t="shared" si="79"/>
        <v>0</v>
      </c>
      <c r="K225" s="2">
        <f t="shared" si="65"/>
        <v>0</v>
      </c>
      <c r="L225" s="2">
        <f t="shared" si="65"/>
        <v>0</v>
      </c>
      <c r="M225" s="2"/>
      <c r="N225" s="28">
        <f t="shared" si="80"/>
        <v>0</v>
      </c>
      <c r="O225" s="2">
        <f t="shared" si="74"/>
        <v>0</v>
      </c>
      <c r="P225" s="2">
        <f t="shared" si="75"/>
        <v>0</v>
      </c>
      <c r="R225">
        <f t="shared" si="76"/>
        <v>204</v>
      </c>
      <c r="S225" s="89">
        <f t="shared" si="66"/>
        <v>0</v>
      </c>
      <c r="T225" s="89">
        <f>IF(AND(S225=0,S224&gt;0),SUM($G225:$H$381),S225)</f>
        <v>0</v>
      </c>
      <c r="U225" s="82">
        <f>SUM(T225:T$381)</f>
        <v>0</v>
      </c>
      <c r="V225" s="68">
        <f>localspline(R225,'BBG rates'!$G$10:$G$27,'BBG rates'!$K$10:$K$27)</f>
        <v>0.99201149305868008</v>
      </c>
      <c r="W225" s="68">
        <f>locallinterp(R225,'BBG rates'!$G$10:$G$27,'BBG rates'!$J$10:$J$27)</f>
        <v>3.49E-2</v>
      </c>
      <c r="X225" s="56">
        <f t="shared" si="77"/>
        <v>3.4894418698527829E-2</v>
      </c>
      <c r="Y225" s="66">
        <f t="shared" si="67"/>
        <v>0</v>
      </c>
      <c r="Z225" s="72">
        <f t="shared" si="68"/>
        <v>0</v>
      </c>
      <c r="AA225" s="79">
        <f t="shared" si="69"/>
        <v>0</v>
      </c>
      <c r="AB225" s="81">
        <f t="shared" si="78"/>
        <v>0</v>
      </c>
      <c r="AD225" s="95">
        <f>locallinterp(R225,'BBG rates'!$N$10:$N$369,'BBG rates'!$P$10:$P$369)</f>
        <v>17.249419035104754</v>
      </c>
      <c r="AI225" s="185">
        <f t="shared" si="70"/>
        <v>204</v>
      </c>
      <c r="AJ225" s="127">
        <f>locallinterp(MIN(AI225,CAP_Senior*12),'BBG rates'!$X$24:$X$65,'BBG rates'!$Y$24:$Y$65)</f>
        <v>64.824382070830353</v>
      </c>
      <c r="AK225" s="127">
        <f>locallinterp(MIN(AI225,CAP_CB*12),'BBG rates'!$AA$25:$AA$40,'BBG rates'!$AC$25:$AC$40)</f>
        <v>11</v>
      </c>
      <c r="AL225" s="144">
        <f t="shared" si="71"/>
        <v>20.15014495204116</v>
      </c>
      <c r="AM225" s="142">
        <f>(SUMPRODUCT(AL225:AL$381,G225:G$381)+SUMPRODUCT(AL225:AL$381,H225:H$381))/12</f>
        <v>0</v>
      </c>
    </row>
    <row r="226" spans="1:39" x14ac:dyDescent="0.2">
      <c r="A226" s="7">
        <v>205</v>
      </c>
      <c r="B226" s="7">
        <v>102.5</v>
      </c>
      <c r="C226" s="7">
        <v>51.25</v>
      </c>
      <c r="D226" s="12">
        <f t="shared" si="63"/>
        <v>17.083333333333332</v>
      </c>
      <c r="E226" s="29">
        <f t="shared" si="61"/>
        <v>0</v>
      </c>
      <c r="F226" s="2">
        <f t="shared" si="64"/>
        <v>0</v>
      </c>
      <c r="G226" s="2">
        <f t="shared" si="72"/>
        <v>0</v>
      </c>
      <c r="H226" s="2">
        <f t="shared" si="73"/>
        <v>0</v>
      </c>
      <c r="I226" s="2">
        <f t="shared" si="62"/>
        <v>0</v>
      </c>
      <c r="J226" s="2">
        <f t="shared" si="79"/>
        <v>0</v>
      </c>
      <c r="K226" s="2">
        <f t="shared" si="65"/>
        <v>0</v>
      </c>
      <c r="L226" s="2">
        <f t="shared" si="65"/>
        <v>0</v>
      </c>
      <c r="M226" s="2"/>
      <c r="N226" s="28">
        <f t="shared" si="80"/>
        <v>0</v>
      </c>
      <c r="O226" s="2">
        <f t="shared" si="74"/>
        <v>0</v>
      </c>
      <c r="P226" s="2">
        <f t="shared" si="75"/>
        <v>0</v>
      </c>
      <c r="R226">
        <f t="shared" si="76"/>
        <v>205</v>
      </c>
      <c r="S226" s="89">
        <f t="shared" si="66"/>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7"/>
        <v>3.6535548000315998E-2</v>
      </c>
      <c r="Y226" s="66">
        <f t="shared" si="67"/>
        <v>0</v>
      </c>
      <c r="Z226" s="72">
        <f t="shared" si="68"/>
        <v>0</v>
      </c>
      <c r="AA226" s="79">
        <f t="shared" si="69"/>
        <v>0</v>
      </c>
      <c r="AB226" s="81">
        <f t="shared" si="78"/>
        <v>0</v>
      </c>
      <c r="AD226" s="95">
        <f>locallinterp(R226,'BBG rates'!$N$10:$N$369,'BBG rates'!$P$10:$P$369)</f>
        <v>17.332057987027156</v>
      </c>
      <c r="AI226" s="185">
        <f t="shared" si="70"/>
        <v>205</v>
      </c>
      <c r="AJ226" s="127">
        <f>locallinterp(MIN(AI226,CAP_Senior*12),'BBG rates'!$X$24:$X$65,'BBG rates'!$Y$24:$Y$65)</f>
        <v>64.915073420789739</v>
      </c>
      <c r="AK226" s="127">
        <f>locallinterp(MIN(AI226,CAP_CB*12),'BBG rates'!$AA$25:$AA$40,'BBG rates'!$AC$25:$AC$40)</f>
        <v>11</v>
      </c>
      <c r="AL226" s="144">
        <f t="shared" si="71"/>
        <v>20.165562481534256</v>
      </c>
      <c r="AM226" s="142">
        <f>(SUMPRODUCT(AL226:AL$381,G226:G$381)+SUMPRODUCT(AL226:AL$381,H226:H$381))/12</f>
        <v>0</v>
      </c>
    </row>
    <row r="227" spans="1:39" x14ac:dyDescent="0.2">
      <c r="A227" s="7">
        <v>206</v>
      </c>
      <c r="B227" s="7">
        <v>103</v>
      </c>
      <c r="C227" s="7">
        <v>51.5</v>
      </c>
      <c r="D227" s="12">
        <f t="shared" si="63"/>
        <v>17.166666666666668</v>
      </c>
      <c r="E227" s="29">
        <f t="shared" si="61"/>
        <v>0</v>
      </c>
      <c r="F227" s="2">
        <f t="shared" si="64"/>
        <v>0</v>
      </c>
      <c r="G227" s="2">
        <f t="shared" si="72"/>
        <v>0</v>
      </c>
      <c r="H227" s="2">
        <f t="shared" si="73"/>
        <v>0</v>
      </c>
      <c r="I227" s="2">
        <f t="shared" si="62"/>
        <v>0</v>
      </c>
      <c r="J227" s="2">
        <f t="shared" si="79"/>
        <v>0</v>
      </c>
      <c r="K227" s="2">
        <f t="shared" si="65"/>
        <v>0</v>
      </c>
      <c r="L227" s="2">
        <f t="shared" si="65"/>
        <v>0</v>
      </c>
      <c r="M227" s="2"/>
      <c r="N227" s="28">
        <f t="shared" si="80"/>
        <v>0</v>
      </c>
      <c r="O227" s="2">
        <f t="shared" si="74"/>
        <v>0</v>
      </c>
      <c r="P227" s="2">
        <f t="shared" si="75"/>
        <v>0</v>
      </c>
      <c r="R227">
        <f t="shared" si="76"/>
        <v>206</v>
      </c>
      <c r="S227" s="89">
        <f t="shared" si="66"/>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7"/>
        <v>3.8176652614652085E-2</v>
      </c>
      <c r="Y227" s="66">
        <f t="shared" si="67"/>
        <v>0</v>
      </c>
      <c r="Z227" s="72">
        <f t="shared" si="68"/>
        <v>0</v>
      </c>
      <c r="AA227" s="79">
        <f t="shared" si="69"/>
        <v>0</v>
      </c>
      <c r="AB227" s="81">
        <f t="shared" si="78"/>
        <v>0</v>
      </c>
      <c r="AD227" s="95">
        <f>locallinterp(R227,'BBG rates'!$N$10:$N$369,'BBG rates'!$P$10:$P$369)</f>
        <v>17.41466839698964</v>
      </c>
      <c r="AI227" s="185">
        <f t="shared" si="70"/>
        <v>206</v>
      </c>
      <c r="AJ227" s="127">
        <f>locallinterp(MIN(AI227,CAP_Senior*12),'BBG rates'!$X$24:$X$65,'BBG rates'!$Y$24:$Y$65)</f>
        <v>65.005764770749124</v>
      </c>
      <c r="AK227" s="127">
        <f>locallinterp(MIN(AI227,CAP_CB*12),'BBG rates'!$AA$25:$AA$40,'BBG rates'!$AC$25:$AC$40)</f>
        <v>11</v>
      </c>
      <c r="AL227" s="144">
        <f t="shared" si="71"/>
        <v>20.180980011027351</v>
      </c>
      <c r="AM227" s="142">
        <f>(SUMPRODUCT(AL227:AL$381,G227:G$381)+SUMPRODUCT(AL227:AL$381,H227:H$381))/12</f>
        <v>0</v>
      </c>
    </row>
    <row r="228" spans="1:39" x14ac:dyDescent="0.2">
      <c r="A228" s="7">
        <v>207</v>
      </c>
      <c r="B228" s="7">
        <v>103.5</v>
      </c>
      <c r="C228" s="7">
        <v>51.75</v>
      </c>
      <c r="D228" s="12">
        <f t="shared" si="63"/>
        <v>17.25</v>
      </c>
      <c r="E228" s="29">
        <f t="shared" si="61"/>
        <v>0</v>
      </c>
      <c r="F228" s="2">
        <f t="shared" si="64"/>
        <v>0</v>
      </c>
      <c r="G228" s="2">
        <f t="shared" si="72"/>
        <v>0</v>
      </c>
      <c r="H228" s="2">
        <f t="shared" si="73"/>
        <v>0</v>
      </c>
      <c r="I228" s="2">
        <f t="shared" si="62"/>
        <v>0</v>
      </c>
      <c r="J228" s="2">
        <f t="shared" si="79"/>
        <v>0</v>
      </c>
      <c r="K228" s="2">
        <f t="shared" si="65"/>
        <v>0</v>
      </c>
      <c r="L228" s="2">
        <f t="shared" si="65"/>
        <v>0</v>
      </c>
      <c r="M228" s="2"/>
      <c r="N228" s="28">
        <f t="shared" si="80"/>
        <v>0</v>
      </c>
      <c r="O228" s="2">
        <f t="shared" si="74"/>
        <v>0</v>
      </c>
      <c r="P228" s="2">
        <f t="shared" si="75"/>
        <v>0</v>
      </c>
      <c r="R228">
        <f t="shared" si="76"/>
        <v>207</v>
      </c>
      <c r="S228" s="89">
        <f t="shared" si="66"/>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7"/>
        <v>3.9817732542068995E-2</v>
      </c>
      <c r="Y228" s="66">
        <f t="shared" si="67"/>
        <v>0</v>
      </c>
      <c r="Z228" s="72">
        <f t="shared" si="68"/>
        <v>0</v>
      </c>
      <c r="AA228" s="79">
        <f t="shared" si="69"/>
        <v>0</v>
      </c>
      <c r="AB228" s="81">
        <f t="shared" si="78"/>
        <v>0</v>
      </c>
      <c r="AD228" s="95">
        <f>locallinterp(R228,'BBG rates'!$N$10:$N$369,'BBG rates'!$P$10:$P$369)</f>
        <v>17.49725040187996</v>
      </c>
      <c r="AI228" s="185">
        <f t="shared" si="70"/>
        <v>207</v>
      </c>
      <c r="AJ228" s="127">
        <f>locallinterp(MIN(AI228,CAP_Senior*12),'BBG rates'!$X$24:$X$65,'BBG rates'!$Y$24:$Y$65)</f>
        <v>65.09645612070851</v>
      </c>
      <c r="AK228" s="127">
        <f>locallinterp(MIN(AI228,CAP_CB*12),'BBG rates'!$AA$25:$AA$40,'BBG rates'!$AC$25:$AC$40)</f>
        <v>11</v>
      </c>
      <c r="AL228" s="144">
        <f t="shared" si="71"/>
        <v>20.196397540520447</v>
      </c>
      <c r="AM228" s="142">
        <f>(SUMPRODUCT(AL228:AL$381,G228:G$381)+SUMPRODUCT(AL228:AL$381,H228:H$381))/12</f>
        <v>0</v>
      </c>
    </row>
    <row r="229" spans="1:39" x14ac:dyDescent="0.2">
      <c r="A229" s="7">
        <v>208</v>
      </c>
      <c r="B229" s="7">
        <v>104</v>
      </c>
      <c r="C229" s="7">
        <v>52</v>
      </c>
      <c r="D229" s="12">
        <f t="shared" si="63"/>
        <v>17.333333333333332</v>
      </c>
      <c r="E229" s="29">
        <f t="shared" si="61"/>
        <v>0</v>
      </c>
      <c r="F229" s="2">
        <f t="shared" si="64"/>
        <v>0</v>
      </c>
      <c r="G229" s="2">
        <f t="shared" si="72"/>
        <v>0</v>
      </c>
      <c r="H229" s="2">
        <f t="shared" si="73"/>
        <v>0</v>
      </c>
      <c r="I229" s="2">
        <f t="shared" si="62"/>
        <v>0</v>
      </c>
      <c r="J229" s="2">
        <f t="shared" si="79"/>
        <v>0</v>
      </c>
      <c r="K229" s="2">
        <f t="shared" si="65"/>
        <v>0</v>
      </c>
      <c r="L229" s="2">
        <f t="shared" si="65"/>
        <v>0</v>
      </c>
      <c r="M229" s="2"/>
      <c r="N229" s="28">
        <f t="shared" si="80"/>
        <v>0</v>
      </c>
      <c r="O229" s="2">
        <f t="shared" si="74"/>
        <v>0</v>
      </c>
      <c r="P229" s="2">
        <f t="shared" si="75"/>
        <v>0</v>
      </c>
      <c r="R229">
        <f t="shared" si="76"/>
        <v>208</v>
      </c>
      <c r="S229" s="89">
        <f t="shared" si="66"/>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7"/>
        <v>4.1458787783632545E-2</v>
      </c>
      <c r="Y229" s="66">
        <f t="shared" si="67"/>
        <v>0</v>
      </c>
      <c r="Z229" s="72">
        <f t="shared" si="68"/>
        <v>0</v>
      </c>
      <c r="AA229" s="79">
        <f t="shared" si="69"/>
        <v>0</v>
      </c>
      <c r="AB229" s="81">
        <f t="shared" si="78"/>
        <v>0</v>
      </c>
      <c r="AD229" s="95">
        <f>locallinterp(R229,'BBG rates'!$N$10:$N$369,'BBG rates'!$P$10:$P$369)</f>
        <v>17.579804130033498</v>
      </c>
      <c r="AI229" s="185">
        <f t="shared" si="70"/>
        <v>208</v>
      </c>
      <c r="AJ229" s="127">
        <f>locallinterp(MIN(AI229,CAP_Senior*12),'BBG rates'!$X$24:$X$65,'BBG rates'!$Y$24:$Y$65)</f>
        <v>65.187147470667895</v>
      </c>
      <c r="AK229" s="127">
        <f>locallinterp(MIN(AI229,CAP_CB*12),'BBG rates'!$AA$25:$AA$40,'BBG rates'!$AC$25:$AC$40)</f>
        <v>11</v>
      </c>
      <c r="AL229" s="144">
        <f t="shared" si="71"/>
        <v>20.211815070013543</v>
      </c>
      <c r="AM229" s="142">
        <f>(SUMPRODUCT(AL229:AL$381,G229:G$381)+SUMPRODUCT(AL229:AL$381,H229:H$381))/12</f>
        <v>0</v>
      </c>
    </row>
    <row r="230" spans="1:39" x14ac:dyDescent="0.2">
      <c r="A230" s="7">
        <v>209</v>
      </c>
      <c r="B230" s="7">
        <v>104.5</v>
      </c>
      <c r="C230" s="7">
        <v>52.25</v>
      </c>
      <c r="D230" s="12">
        <f t="shared" si="63"/>
        <v>17.416666666666668</v>
      </c>
      <c r="E230" s="29">
        <f t="shared" si="61"/>
        <v>0</v>
      </c>
      <c r="F230" s="2">
        <f t="shared" si="64"/>
        <v>0</v>
      </c>
      <c r="G230" s="2">
        <f t="shared" si="72"/>
        <v>0</v>
      </c>
      <c r="H230" s="2">
        <f t="shared" si="73"/>
        <v>0</v>
      </c>
      <c r="I230" s="2">
        <f t="shared" si="62"/>
        <v>0</v>
      </c>
      <c r="J230" s="2">
        <f t="shared" si="79"/>
        <v>0</v>
      </c>
      <c r="K230" s="2">
        <f t="shared" si="65"/>
        <v>0</v>
      </c>
      <c r="L230" s="2">
        <f t="shared" si="65"/>
        <v>0</v>
      </c>
      <c r="M230" s="2"/>
      <c r="N230" s="28">
        <f t="shared" si="80"/>
        <v>0</v>
      </c>
      <c r="O230" s="2">
        <f t="shared" si="74"/>
        <v>0</v>
      </c>
      <c r="P230" s="2">
        <f t="shared" si="75"/>
        <v>0</v>
      </c>
      <c r="R230">
        <f t="shared" si="76"/>
        <v>209</v>
      </c>
      <c r="S230" s="89">
        <f t="shared" si="66"/>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7"/>
        <v>4.309981833987564E-2</v>
      </c>
      <c r="Y230" s="66">
        <f t="shared" si="67"/>
        <v>0</v>
      </c>
      <c r="Z230" s="72">
        <f t="shared" si="68"/>
        <v>0</v>
      </c>
      <c r="AA230" s="79">
        <f t="shared" si="69"/>
        <v>0</v>
      </c>
      <c r="AB230" s="81">
        <f t="shared" si="78"/>
        <v>0</v>
      </c>
      <c r="AD230" s="95">
        <f>locallinterp(R230,'BBG rates'!$N$10:$N$369,'BBG rates'!$P$10:$P$369)</f>
        <v>17.662329716135112</v>
      </c>
      <c r="AI230" s="185">
        <f t="shared" si="70"/>
        <v>209</v>
      </c>
      <c r="AJ230" s="127">
        <f>locallinterp(MIN(AI230,CAP_Senior*12),'BBG rates'!$X$24:$X$65,'BBG rates'!$Y$24:$Y$65)</f>
        <v>65.277838820627281</v>
      </c>
      <c r="AK230" s="127">
        <f>locallinterp(MIN(AI230,CAP_CB*12),'BBG rates'!$AA$25:$AA$40,'BBG rates'!$AC$25:$AC$40)</f>
        <v>11</v>
      </c>
      <c r="AL230" s="144">
        <f t="shared" si="71"/>
        <v>20.227232599506635</v>
      </c>
      <c r="AM230" s="142">
        <f>(SUMPRODUCT(AL230:AL$381,G230:G$381)+SUMPRODUCT(AL230:AL$381,H230:H$381))/12</f>
        <v>0</v>
      </c>
    </row>
    <row r="231" spans="1:39" x14ac:dyDescent="0.2">
      <c r="A231" s="7">
        <v>210</v>
      </c>
      <c r="B231" s="7">
        <v>105</v>
      </c>
      <c r="C231" s="7">
        <v>52.5</v>
      </c>
      <c r="D231" s="12">
        <f t="shared" si="63"/>
        <v>17.5</v>
      </c>
      <c r="E231" s="29">
        <f t="shared" si="61"/>
        <v>0</v>
      </c>
      <c r="F231" s="2">
        <f t="shared" si="64"/>
        <v>0</v>
      </c>
      <c r="G231" s="2">
        <f t="shared" si="72"/>
        <v>0</v>
      </c>
      <c r="H231" s="2">
        <f t="shared" si="73"/>
        <v>0</v>
      </c>
      <c r="I231" s="2">
        <f t="shared" si="62"/>
        <v>0</v>
      </c>
      <c r="J231" s="2">
        <f t="shared" si="79"/>
        <v>0</v>
      </c>
      <c r="K231" s="2">
        <f t="shared" si="65"/>
        <v>0</v>
      </c>
      <c r="L231" s="2">
        <f t="shared" si="65"/>
        <v>0</v>
      </c>
      <c r="M231" s="2"/>
      <c r="N231" s="28">
        <f t="shared" si="80"/>
        <v>0</v>
      </c>
      <c r="O231" s="2">
        <f t="shared" si="74"/>
        <v>0</v>
      </c>
      <c r="P231" s="2">
        <f t="shared" si="75"/>
        <v>0</v>
      </c>
      <c r="R231">
        <f t="shared" si="76"/>
        <v>210</v>
      </c>
      <c r="S231" s="89">
        <f t="shared" si="66"/>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7"/>
        <v>4.4740824211864094E-2</v>
      </c>
      <c r="Y231" s="66">
        <f t="shared" si="67"/>
        <v>0</v>
      </c>
      <c r="Z231" s="72">
        <f t="shared" si="68"/>
        <v>0</v>
      </c>
      <c r="AA231" s="79">
        <f t="shared" si="69"/>
        <v>0</v>
      </c>
      <c r="AB231" s="81">
        <f t="shared" si="78"/>
        <v>0</v>
      </c>
      <c r="AD231" s="95">
        <f>locallinterp(R231,'BBG rates'!$N$10:$N$369,'BBG rates'!$P$10:$P$369)</f>
        <v>17.744827296250197</v>
      </c>
      <c r="AI231" s="185">
        <f t="shared" si="70"/>
        <v>210</v>
      </c>
      <c r="AJ231" s="127">
        <f>locallinterp(MIN(AI231,CAP_Senior*12),'BBG rates'!$X$24:$X$65,'BBG rates'!$Y$24:$Y$65)</f>
        <v>65.368530170586666</v>
      </c>
      <c r="AK231" s="127">
        <f>locallinterp(MIN(AI231,CAP_CB*12),'BBG rates'!$AA$25:$AA$40,'BBG rates'!$AC$25:$AC$40)</f>
        <v>11</v>
      </c>
      <c r="AL231" s="144">
        <f t="shared" si="71"/>
        <v>20.242650128999735</v>
      </c>
      <c r="AM231" s="142">
        <f>(SUMPRODUCT(AL231:AL$381,G231:G$381)+SUMPRODUCT(AL231:AL$381,H231:H$381))/12</f>
        <v>0</v>
      </c>
    </row>
    <row r="232" spans="1:39" x14ac:dyDescent="0.2">
      <c r="A232" s="7">
        <v>211</v>
      </c>
      <c r="B232" s="7">
        <v>105.5</v>
      </c>
      <c r="C232" s="7">
        <v>52.75</v>
      </c>
      <c r="D232" s="12">
        <f t="shared" si="63"/>
        <v>17.583333333333332</v>
      </c>
      <c r="E232" s="29">
        <f t="shared" si="61"/>
        <v>0</v>
      </c>
      <c r="F232" s="2">
        <f t="shared" si="64"/>
        <v>0</v>
      </c>
      <c r="G232" s="2">
        <f t="shared" si="72"/>
        <v>0</v>
      </c>
      <c r="H232" s="2">
        <f t="shared" si="73"/>
        <v>0</v>
      </c>
      <c r="I232" s="2">
        <f t="shared" si="62"/>
        <v>0</v>
      </c>
      <c r="J232" s="2">
        <f t="shared" si="79"/>
        <v>0</v>
      </c>
      <c r="K232" s="2">
        <f t="shared" si="65"/>
        <v>0</v>
      </c>
      <c r="L232" s="2">
        <f t="shared" si="65"/>
        <v>0</v>
      </c>
      <c r="M232" s="2"/>
      <c r="N232" s="28">
        <f t="shared" si="80"/>
        <v>0</v>
      </c>
      <c r="O232" s="2">
        <f t="shared" si="74"/>
        <v>0</v>
      </c>
      <c r="P232" s="2">
        <f t="shared" si="75"/>
        <v>0</v>
      </c>
      <c r="R232">
        <f t="shared" si="76"/>
        <v>211</v>
      </c>
      <c r="S232" s="89">
        <f t="shared" si="66"/>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7"/>
        <v>4.6381805400130816E-2</v>
      </c>
      <c r="Y232" s="66">
        <f t="shared" si="67"/>
        <v>0</v>
      </c>
      <c r="Z232" s="72">
        <f t="shared" si="68"/>
        <v>0</v>
      </c>
      <c r="AA232" s="79">
        <f t="shared" si="69"/>
        <v>0</v>
      </c>
      <c r="AB232" s="81">
        <f t="shared" si="78"/>
        <v>0</v>
      </c>
      <c r="AD232" s="95">
        <f>locallinterp(R232,'BBG rates'!$N$10:$N$369,'BBG rates'!$P$10:$P$369)</f>
        <v>17.8272970078269</v>
      </c>
      <c r="AI232" s="185">
        <f t="shared" si="70"/>
        <v>211</v>
      </c>
      <c r="AJ232" s="127">
        <f>locallinterp(MIN(AI232,CAP_Senior*12),'BBG rates'!$X$24:$X$65,'BBG rates'!$Y$24:$Y$65)</f>
        <v>65.459221520546052</v>
      </c>
      <c r="AK232" s="127">
        <f>locallinterp(MIN(AI232,CAP_CB*12),'BBG rates'!$AA$25:$AA$40,'BBG rates'!$AC$25:$AC$40)</f>
        <v>11</v>
      </c>
      <c r="AL232" s="144">
        <f t="shared" si="71"/>
        <v>20.258067658492827</v>
      </c>
      <c r="AM232" s="142">
        <f>(SUMPRODUCT(AL232:AL$381,G232:G$381)+SUMPRODUCT(AL232:AL$381,H232:H$381))/12</f>
        <v>0</v>
      </c>
    </row>
    <row r="233" spans="1:39" x14ac:dyDescent="0.2">
      <c r="A233" s="7">
        <v>212</v>
      </c>
      <c r="B233" s="7">
        <v>106</v>
      </c>
      <c r="C233" s="7">
        <v>53</v>
      </c>
      <c r="D233" s="12">
        <f t="shared" si="63"/>
        <v>17.666666666666668</v>
      </c>
      <c r="E233" s="29">
        <f t="shared" si="61"/>
        <v>0</v>
      </c>
      <c r="F233" s="2">
        <f t="shared" si="64"/>
        <v>0</v>
      </c>
      <c r="G233" s="2">
        <f t="shared" si="72"/>
        <v>0</v>
      </c>
      <c r="H233" s="2">
        <f t="shared" si="73"/>
        <v>0</v>
      </c>
      <c r="I233" s="2">
        <f t="shared" si="62"/>
        <v>0</v>
      </c>
      <c r="J233" s="2">
        <f t="shared" si="79"/>
        <v>0</v>
      </c>
      <c r="K233" s="2">
        <f t="shared" si="65"/>
        <v>0</v>
      </c>
      <c r="L233" s="2">
        <f t="shared" si="65"/>
        <v>0</v>
      </c>
      <c r="M233" s="2"/>
      <c r="N233" s="28">
        <f t="shared" si="80"/>
        <v>0</v>
      </c>
      <c r="O233" s="2">
        <f t="shared" si="74"/>
        <v>0</v>
      </c>
      <c r="P233" s="2">
        <f t="shared" si="75"/>
        <v>0</v>
      </c>
      <c r="R233">
        <f t="shared" si="76"/>
        <v>212</v>
      </c>
      <c r="S233" s="89">
        <f t="shared" si="66"/>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7"/>
        <v>4.8022761905475164E-2</v>
      </c>
      <c r="Y233" s="66">
        <f t="shared" si="67"/>
        <v>0</v>
      </c>
      <c r="Z233" s="72">
        <f t="shared" si="68"/>
        <v>0</v>
      </c>
      <c r="AA233" s="79">
        <f t="shared" si="69"/>
        <v>0</v>
      </c>
      <c r="AB233" s="81">
        <f t="shared" si="78"/>
        <v>0</v>
      </c>
      <c r="AD233" s="95">
        <f>locallinterp(R233,'BBG rates'!$N$10:$N$369,'BBG rates'!$P$10:$P$369)</f>
        <v>17.909738992177694</v>
      </c>
      <c r="AI233" s="185">
        <f t="shared" si="70"/>
        <v>212</v>
      </c>
      <c r="AJ233" s="127">
        <f>locallinterp(MIN(AI233,CAP_Senior*12),'BBG rates'!$X$24:$X$65,'BBG rates'!$Y$24:$Y$65)</f>
        <v>65.549912870505437</v>
      </c>
      <c r="AK233" s="127">
        <f>locallinterp(MIN(AI233,CAP_CB*12),'BBG rates'!$AA$25:$AA$40,'BBG rates'!$AC$25:$AC$40)</f>
        <v>11</v>
      </c>
      <c r="AL233" s="144">
        <f t="shared" si="71"/>
        <v>20.273485187985926</v>
      </c>
      <c r="AM233" s="142">
        <f>(SUMPRODUCT(AL233:AL$381,G233:G$381)+SUMPRODUCT(AL233:AL$381,H233:H$381))/12</f>
        <v>0</v>
      </c>
    </row>
    <row r="234" spans="1:39" x14ac:dyDescent="0.2">
      <c r="A234" s="7">
        <v>213</v>
      </c>
      <c r="B234" s="7">
        <v>106.5</v>
      </c>
      <c r="C234" s="7">
        <v>53.25</v>
      </c>
      <c r="D234" s="12">
        <f t="shared" si="63"/>
        <v>17.75</v>
      </c>
      <c r="E234" s="29">
        <f t="shared" si="61"/>
        <v>0</v>
      </c>
      <c r="F234" s="2">
        <f t="shared" si="64"/>
        <v>0</v>
      </c>
      <c r="G234" s="2">
        <f t="shared" si="72"/>
        <v>0</v>
      </c>
      <c r="H234" s="2">
        <f t="shared" si="73"/>
        <v>0</v>
      </c>
      <c r="I234" s="2">
        <f t="shared" si="62"/>
        <v>0</v>
      </c>
      <c r="J234" s="2">
        <f t="shared" si="79"/>
        <v>0</v>
      </c>
      <c r="K234" s="2">
        <f t="shared" si="65"/>
        <v>0</v>
      </c>
      <c r="L234" s="2">
        <f t="shared" si="65"/>
        <v>0</v>
      </c>
      <c r="M234" s="2"/>
      <c r="N234" s="28">
        <f t="shared" si="80"/>
        <v>0</v>
      </c>
      <c r="O234" s="2">
        <f t="shared" si="74"/>
        <v>0</v>
      </c>
      <c r="P234" s="2">
        <f t="shared" si="75"/>
        <v>0</v>
      </c>
      <c r="R234">
        <f t="shared" si="76"/>
        <v>213</v>
      </c>
      <c r="S234" s="89">
        <f t="shared" si="66"/>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7"/>
        <v>4.9663693728962954E-2</v>
      </c>
      <c r="Y234" s="66">
        <f t="shared" si="67"/>
        <v>0</v>
      </c>
      <c r="Z234" s="72">
        <f t="shared" si="68"/>
        <v>0</v>
      </c>
      <c r="AA234" s="79">
        <f t="shared" si="69"/>
        <v>0</v>
      </c>
      <c r="AB234" s="81">
        <f t="shared" si="78"/>
        <v>0</v>
      </c>
      <c r="AD234" s="95">
        <f>locallinterp(R234,'BBG rates'!$N$10:$N$369,'BBG rates'!$P$10:$P$369)</f>
        <v>17.992153387030825</v>
      </c>
      <c r="AI234" s="185">
        <f t="shared" si="70"/>
        <v>213</v>
      </c>
      <c r="AJ234" s="127">
        <f>locallinterp(MIN(AI234,CAP_Senior*12),'BBG rates'!$X$24:$X$65,'BBG rates'!$Y$24:$Y$65)</f>
        <v>65.640604220464823</v>
      </c>
      <c r="AK234" s="127">
        <f>locallinterp(MIN(AI234,CAP_CB*12),'BBG rates'!$AA$25:$AA$40,'BBG rates'!$AC$25:$AC$40)</f>
        <v>11</v>
      </c>
      <c r="AL234" s="144">
        <f t="shared" si="71"/>
        <v>20.288902717479019</v>
      </c>
      <c r="AM234" s="142">
        <f>(SUMPRODUCT(AL234:AL$381,G234:G$381)+SUMPRODUCT(AL234:AL$381,H234:H$381))/12</f>
        <v>0</v>
      </c>
    </row>
    <row r="235" spans="1:39" x14ac:dyDescent="0.2">
      <c r="A235" s="7">
        <v>214</v>
      </c>
      <c r="B235" s="7">
        <v>107</v>
      </c>
      <c r="C235" s="7">
        <v>53.5</v>
      </c>
      <c r="D235" s="12">
        <f t="shared" si="63"/>
        <v>17.833333333333332</v>
      </c>
      <c r="E235" s="29">
        <f t="shared" si="61"/>
        <v>0</v>
      </c>
      <c r="F235" s="2">
        <f t="shared" si="64"/>
        <v>0</v>
      </c>
      <c r="G235" s="2">
        <f t="shared" si="72"/>
        <v>0</v>
      </c>
      <c r="H235" s="2">
        <f t="shared" si="73"/>
        <v>0</v>
      </c>
      <c r="I235" s="2">
        <f t="shared" si="62"/>
        <v>0</v>
      </c>
      <c r="J235" s="2">
        <f t="shared" si="79"/>
        <v>0</v>
      </c>
      <c r="K235" s="2">
        <f t="shared" si="65"/>
        <v>0</v>
      </c>
      <c r="L235" s="2">
        <f t="shared" si="65"/>
        <v>0</v>
      </c>
      <c r="M235" s="2"/>
      <c r="N235" s="28">
        <f t="shared" si="80"/>
        <v>0</v>
      </c>
      <c r="O235" s="2">
        <f t="shared" si="74"/>
        <v>0</v>
      </c>
      <c r="P235" s="2">
        <f t="shared" si="75"/>
        <v>0</v>
      </c>
      <c r="R235">
        <f t="shared" si="76"/>
        <v>214</v>
      </c>
      <c r="S235" s="89">
        <f t="shared" si="66"/>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7"/>
        <v>5.1304600871127093E-2</v>
      </c>
      <c r="Y235" s="66">
        <f t="shared" si="67"/>
        <v>0</v>
      </c>
      <c r="Z235" s="72">
        <f t="shared" si="68"/>
        <v>0</v>
      </c>
      <c r="AA235" s="79">
        <f t="shared" si="69"/>
        <v>0</v>
      </c>
      <c r="AB235" s="81">
        <f t="shared" si="78"/>
        <v>0</v>
      </c>
      <c r="AD235" s="95">
        <f>locallinterp(R235,'BBG rates'!$N$10:$N$369,'BBG rates'!$P$10:$P$369)</f>
        <v>18.074540336462064</v>
      </c>
      <c r="AI235" s="185">
        <f t="shared" si="70"/>
        <v>214</v>
      </c>
      <c r="AJ235" s="127">
        <f>locallinterp(MIN(AI235,CAP_Senior*12),'BBG rates'!$X$24:$X$65,'BBG rates'!$Y$24:$Y$65)</f>
        <v>65.731295570424209</v>
      </c>
      <c r="AK235" s="127">
        <f>locallinterp(MIN(AI235,CAP_CB*12),'BBG rates'!$AA$25:$AA$40,'BBG rates'!$AC$25:$AC$40)</f>
        <v>11</v>
      </c>
      <c r="AL235" s="144">
        <f t="shared" si="71"/>
        <v>20.304320246972114</v>
      </c>
      <c r="AM235" s="142">
        <f>(SUMPRODUCT(AL235:AL$381,G235:G$381)+SUMPRODUCT(AL235:AL$381,H235:H$381))/12</f>
        <v>0</v>
      </c>
    </row>
    <row r="236" spans="1:39" x14ac:dyDescent="0.2">
      <c r="A236" s="7">
        <v>215</v>
      </c>
      <c r="B236" s="7">
        <v>107.5</v>
      </c>
      <c r="C236" s="7">
        <v>53.75</v>
      </c>
      <c r="D236" s="12">
        <f t="shared" si="63"/>
        <v>17.916666666666668</v>
      </c>
      <c r="E236" s="29">
        <f t="shared" si="61"/>
        <v>0</v>
      </c>
      <c r="F236" s="2">
        <f t="shared" si="64"/>
        <v>0</v>
      </c>
      <c r="G236" s="2">
        <f t="shared" si="72"/>
        <v>0</v>
      </c>
      <c r="H236" s="2">
        <f t="shared" si="73"/>
        <v>0</v>
      </c>
      <c r="I236" s="2">
        <f t="shared" si="62"/>
        <v>0</v>
      </c>
      <c r="J236" s="2">
        <f t="shared" si="79"/>
        <v>0</v>
      </c>
      <c r="K236" s="2">
        <f t="shared" si="65"/>
        <v>0</v>
      </c>
      <c r="L236" s="2">
        <f t="shared" si="65"/>
        <v>0</v>
      </c>
      <c r="M236" s="2"/>
      <c r="N236" s="28">
        <f t="shared" si="80"/>
        <v>0</v>
      </c>
      <c r="O236" s="2">
        <f t="shared" si="74"/>
        <v>0</v>
      </c>
      <c r="P236" s="2">
        <f t="shared" si="75"/>
        <v>0</v>
      </c>
      <c r="R236">
        <f t="shared" si="76"/>
        <v>215</v>
      </c>
      <c r="S236" s="89">
        <f t="shared" si="66"/>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7"/>
        <v>5.2945483332500487E-2</v>
      </c>
      <c r="Y236" s="66">
        <f t="shared" si="67"/>
        <v>0</v>
      </c>
      <c r="Z236" s="72">
        <f t="shared" si="68"/>
        <v>0</v>
      </c>
      <c r="AA236" s="79">
        <f t="shared" si="69"/>
        <v>0</v>
      </c>
      <c r="AB236" s="81">
        <f t="shared" si="78"/>
        <v>0</v>
      </c>
      <c r="AD236" s="95">
        <f>locallinterp(R236,'BBG rates'!$N$10:$N$369,'BBG rates'!$P$10:$P$369)</f>
        <v>18.156899980963278</v>
      </c>
      <c r="AI236" s="185">
        <f t="shared" si="70"/>
        <v>215</v>
      </c>
      <c r="AJ236" s="127">
        <f>locallinterp(MIN(AI236,CAP_Senior*12),'BBG rates'!$X$24:$X$65,'BBG rates'!$Y$24:$Y$65)</f>
        <v>65.821986920383594</v>
      </c>
      <c r="AK236" s="127">
        <f>locallinterp(MIN(AI236,CAP_CB*12),'BBG rates'!$AA$25:$AA$40,'BBG rates'!$AC$25:$AC$40)</f>
        <v>11</v>
      </c>
      <c r="AL236" s="144">
        <f t="shared" si="71"/>
        <v>20.31973777646521</v>
      </c>
      <c r="AM236" s="142">
        <f>(SUMPRODUCT(AL236:AL$381,G236:G$381)+SUMPRODUCT(AL236:AL$381,H236:H$381))/12</f>
        <v>0</v>
      </c>
    </row>
    <row r="237" spans="1:39" x14ac:dyDescent="0.2">
      <c r="A237" s="7">
        <v>216</v>
      </c>
      <c r="B237" s="7">
        <v>108</v>
      </c>
      <c r="C237" s="7">
        <v>54</v>
      </c>
      <c r="D237" s="12">
        <f t="shared" si="63"/>
        <v>18</v>
      </c>
      <c r="E237" s="29">
        <f t="shared" si="61"/>
        <v>0</v>
      </c>
      <c r="F237" s="2">
        <f t="shared" si="64"/>
        <v>0</v>
      </c>
      <c r="G237" s="2">
        <f t="shared" si="72"/>
        <v>0</v>
      </c>
      <c r="H237" s="2">
        <f t="shared" si="73"/>
        <v>0</v>
      </c>
      <c r="I237" s="2">
        <f t="shared" si="62"/>
        <v>0</v>
      </c>
      <c r="J237" s="2">
        <f t="shared" si="79"/>
        <v>0</v>
      </c>
      <c r="K237" s="2">
        <f t="shared" si="65"/>
        <v>0</v>
      </c>
      <c r="L237" s="2">
        <f t="shared" si="65"/>
        <v>0</v>
      </c>
      <c r="M237" s="2"/>
      <c r="N237" s="28">
        <f t="shared" si="80"/>
        <v>0</v>
      </c>
      <c r="O237" s="2">
        <f t="shared" si="74"/>
        <v>0</v>
      </c>
      <c r="P237" s="2">
        <f t="shared" si="75"/>
        <v>0</v>
      </c>
      <c r="R237">
        <f t="shared" si="76"/>
        <v>216</v>
      </c>
      <c r="S237" s="89">
        <f t="shared" si="66"/>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7"/>
        <v>5.4586341114415404E-2</v>
      </c>
      <c r="Y237" s="66">
        <f t="shared" si="67"/>
        <v>0</v>
      </c>
      <c r="Z237" s="72">
        <f t="shared" si="68"/>
        <v>0</v>
      </c>
      <c r="AA237" s="79">
        <f t="shared" si="69"/>
        <v>0</v>
      </c>
      <c r="AB237" s="81">
        <f t="shared" si="78"/>
        <v>0</v>
      </c>
      <c r="AD237" s="95">
        <f>locallinterp(R237,'BBG rates'!$N$10:$N$369,'BBG rates'!$P$10:$P$369)</f>
        <v>18.239232467373551</v>
      </c>
      <c r="AI237" s="185">
        <f t="shared" si="70"/>
        <v>216</v>
      </c>
      <c r="AJ237" s="127">
        <f>locallinterp(MIN(AI237,CAP_Senior*12),'BBG rates'!$X$24:$X$65,'BBG rates'!$Y$24:$Y$65)</f>
        <v>65.91267827034298</v>
      </c>
      <c r="AK237" s="127">
        <f>locallinterp(MIN(AI237,CAP_CB*12),'BBG rates'!$AA$25:$AA$40,'BBG rates'!$AC$25:$AC$40)</f>
        <v>11</v>
      </c>
      <c r="AL237" s="144">
        <f t="shared" si="71"/>
        <v>20.335155305958306</v>
      </c>
      <c r="AM237" s="142">
        <f>(SUMPRODUCT(AL237:AL$381,G237:G$381)+SUMPRODUCT(AL237:AL$381,H237:H$381))/12</f>
        <v>0</v>
      </c>
    </row>
    <row r="238" spans="1:39" x14ac:dyDescent="0.2">
      <c r="A238" s="7">
        <v>217</v>
      </c>
      <c r="B238" s="7">
        <v>108.5</v>
      </c>
      <c r="C238" s="7">
        <v>54.25</v>
      </c>
      <c r="D238" s="12">
        <f t="shared" si="63"/>
        <v>18.083333333333332</v>
      </c>
      <c r="E238" s="29">
        <f t="shared" si="61"/>
        <v>0</v>
      </c>
      <c r="F238" s="2">
        <f t="shared" si="64"/>
        <v>0</v>
      </c>
      <c r="G238" s="2">
        <f t="shared" si="72"/>
        <v>0</v>
      </c>
      <c r="H238" s="2">
        <f t="shared" si="73"/>
        <v>0</v>
      </c>
      <c r="I238" s="2">
        <f t="shared" si="62"/>
        <v>0</v>
      </c>
      <c r="J238" s="2">
        <f t="shared" si="79"/>
        <v>0</v>
      </c>
      <c r="K238" s="2">
        <f t="shared" si="65"/>
        <v>0</v>
      </c>
      <c r="L238" s="2">
        <f t="shared" si="65"/>
        <v>0</v>
      </c>
      <c r="M238" s="2"/>
      <c r="N238" s="28">
        <f t="shared" si="80"/>
        <v>0</v>
      </c>
      <c r="O238" s="2">
        <f t="shared" si="74"/>
        <v>0</v>
      </c>
      <c r="P238" s="2">
        <f t="shared" si="75"/>
        <v>0</v>
      </c>
      <c r="R238">
        <f t="shared" si="76"/>
        <v>217</v>
      </c>
      <c r="S238" s="89">
        <f t="shared" si="66"/>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7"/>
        <v>5.6227174217404752E-2</v>
      </c>
      <c r="Y238" s="66">
        <f t="shared" si="67"/>
        <v>0</v>
      </c>
      <c r="Z238" s="72">
        <f t="shared" si="68"/>
        <v>0</v>
      </c>
      <c r="AA238" s="79">
        <f t="shared" si="69"/>
        <v>0</v>
      </c>
      <c r="AB238" s="81">
        <f t="shared" si="78"/>
        <v>0</v>
      </c>
      <c r="AD238" s="95">
        <f>locallinterp(R238,'BBG rates'!$N$10:$N$369,'BBG rates'!$P$10:$P$369)</f>
        <v>18.321537938948353</v>
      </c>
      <c r="AI238" s="185">
        <f t="shared" si="70"/>
        <v>217</v>
      </c>
      <c r="AJ238" s="127">
        <f>locallinterp(MIN(AI238,CAP_Senior*12),'BBG rates'!$X$24:$X$65,'BBG rates'!$Y$24:$Y$65)</f>
        <v>65.998464928091821</v>
      </c>
      <c r="AK238" s="127">
        <f>locallinterp(MIN(AI238,CAP_CB*12),'BBG rates'!$AA$25:$AA$40,'BBG rates'!$AC$25:$AC$40)</f>
        <v>11</v>
      </c>
      <c r="AL238" s="144">
        <f t="shared" si="71"/>
        <v>20.34973903777561</v>
      </c>
      <c r="AM238" s="142">
        <f>(SUMPRODUCT(AL238:AL$381,G238:G$381)+SUMPRODUCT(AL238:AL$381,H238:H$381))/12</f>
        <v>0</v>
      </c>
    </row>
    <row r="239" spans="1:39" x14ac:dyDescent="0.2">
      <c r="A239" s="7">
        <v>218</v>
      </c>
      <c r="B239" s="7">
        <v>109</v>
      </c>
      <c r="C239" s="7">
        <v>54.5</v>
      </c>
      <c r="D239" s="12">
        <f t="shared" si="63"/>
        <v>18.166666666666668</v>
      </c>
      <c r="E239" s="29">
        <f t="shared" si="61"/>
        <v>0</v>
      </c>
      <c r="F239" s="2">
        <f t="shared" si="64"/>
        <v>0</v>
      </c>
      <c r="G239" s="2">
        <f t="shared" si="72"/>
        <v>0</v>
      </c>
      <c r="H239" s="2">
        <f t="shared" si="73"/>
        <v>0</v>
      </c>
      <c r="I239" s="2">
        <f t="shared" si="62"/>
        <v>0</v>
      </c>
      <c r="J239" s="2">
        <f t="shared" si="79"/>
        <v>0</v>
      </c>
      <c r="K239" s="2">
        <f t="shared" si="65"/>
        <v>0</v>
      </c>
      <c r="L239" s="2">
        <f t="shared" si="65"/>
        <v>0</v>
      </c>
      <c r="M239" s="2"/>
      <c r="N239" s="28">
        <f t="shared" si="80"/>
        <v>0</v>
      </c>
      <c r="O239" s="2">
        <f t="shared" si="74"/>
        <v>0</v>
      </c>
      <c r="P239" s="2">
        <f t="shared" si="75"/>
        <v>0</v>
      </c>
      <c r="R239">
        <f t="shared" si="76"/>
        <v>218</v>
      </c>
      <c r="S239" s="89">
        <f t="shared" si="66"/>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7"/>
        <v>5.7867982642001436E-2</v>
      </c>
      <c r="Y239" s="66">
        <f t="shared" si="67"/>
        <v>0</v>
      </c>
      <c r="Z239" s="72">
        <f t="shared" si="68"/>
        <v>0</v>
      </c>
      <c r="AA239" s="79">
        <f t="shared" si="69"/>
        <v>0</v>
      </c>
      <c r="AB239" s="81">
        <f t="shared" si="78"/>
        <v>0</v>
      </c>
      <c r="AD239" s="95">
        <f>locallinterp(R239,'BBG rates'!$N$10:$N$369,'BBG rates'!$P$10:$P$369)</f>
        <v>18.403816542806567</v>
      </c>
      <c r="AI239" s="185">
        <f t="shared" si="70"/>
        <v>218</v>
      </c>
      <c r="AJ239" s="127">
        <f>locallinterp(MIN(AI239,CAP_Senior*12),'BBG rates'!$X$24:$X$65,'BBG rates'!$Y$24:$Y$65)</f>
        <v>66.084251585840661</v>
      </c>
      <c r="AK239" s="127">
        <f>locallinterp(MIN(AI239,CAP_CB*12),'BBG rates'!$AA$25:$AA$40,'BBG rates'!$AC$25:$AC$40)</f>
        <v>11</v>
      </c>
      <c r="AL239" s="144">
        <f t="shared" si="71"/>
        <v>20.36432276959291</v>
      </c>
      <c r="AM239" s="142">
        <f>(SUMPRODUCT(AL239:AL$381,G239:G$381)+SUMPRODUCT(AL239:AL$381,H239:H$381))/12</f>
        <v>0</v>
      </c>
    </row>
    <row r="240" spans="1:39" x14ac:dyDescent="0.2">
      <c r="A240" s="7">
        <v>219</v>
      </c>
      <c r="B240" s="7">
        <v>109.5</v>
      </c>
      <c r="C240" s="7">
        <v>54.75</v>
      </c>
      <c r="D240" s="12">
        <f t="shared" si="63"/>
        <v>18.25</v>
      </c>
      <c r="E240" s="29">
        <f t="shared" si="61"/>
        <v>0</v>
      </c>
      <c r="F240" s="2">
        <f t="shared" si="64"/>
        <v>0</v>
      </c>
      <c r="G240" s="2">
        <f t="shared" si="72"/>
        <v>0</v>
      </c>
      <c r="H240" s="2">
        <f t="shared" si="73"/>
        <v>0</v>
      </c>
      <c r="I240" s="2">
        <f t="shared" si="62"/>
        <v>0</v>
      </c>
      <c r="J240" s="2">
        <f t="shared" si="79"/>
        <v>0</v>
      </c>
      <c r="K240" s="2">
        <f t="shared" si="65"/>
        <v>0</v>
      </c>
      <c r="L240" s="2">
        <f t="shared" si="65"/>
        <v>0</v>
      </c>
      <c r="M240" s="2"/>
      <c r="N240" s="28">
        <f t="shared" si="80"/>
        <v>0</v>
      </c>
      <c r="O240" s="2">
        <f t="shared" si="74"/>
        <v>0</v>
      </c>
      <c r="P240" s="2">
        <f t="shared" si="75"/>
        <v>0</v>
      </c>
      <c r="R240">
        <f t="shared" si="76"/>
        <v>219</v>
      </c>
      <c r="S240" s="89">
        <f t="shared" si="66"/>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7"/>
        <v>5.9508766389271273E-2</v>
      </c>
      <c r="Y240" s="66">
        <f t="shared" si="67"/>
        <v>0</v>
      </c>
      <c r="Z240" s="72">
        <f t="shared" si="68"/>
        <v>0</v>
      </c>
      <c r="AA240" s="79">
        <f t="shared" si="69"/>
        <v>0</v>
      </c>
      <c r="AB240" s="81">
        <f t="shared" si="78"/>
        <v>0</v>
      </c>
      <c r="AD240" s="95">
        <f>locallinterp(R240,'BBG rates'!$N$10:$N$369,'BBG rates'!$P$10:$P$369)</f>
        <v>18.486068427450789</v>
      </c>
      <c r="AI240" s="185">
        <f t="shared" si="70"/>
        <v>219</v>
      </c>
      <c r="AJ240" s="127">
        <f>locallinterp(MIN(AI240,CAP_Senior*12),'BBG rates'!$X$24:$X$65,'BBG rates'!$Y$24:$Y$65)</f>
        <v>66.170038243589488</v>
      </c>
      <c r="AK240" s="127">
        <f>locallinterp(MIN(AI240,CAP_CB*12),'BBG rates'!$AA$25:$AA$40,'BBG rates'!$AC$25:$AC$40)</f>
        <v>11</v>
      </c>
      <c r="AL240" s="144">
        <f t="shared" si="71"/>
        <v>20.378906501410214</v>
      </c>
      <c r="AM240" s="142">
        <f>(SUMPRODUCT(AL240:AL$381,G240:G$381)+SUMPRODUCT(AL240:AL$381,H240:H$381))/12</f>
        <v>0</v>
      </c>
    </row>
    <row r="241" spans="1:39" x14ac:dyDescent="0.2">
      <c r="A241" s="7">
        <v>220</v>
      </c>
      <c r="B241" s="7">
        <v>110</v>
      </c>
      <c r="C241" s="7">
        <v>55</v>
      </c>
      <c r="D241" s="12">
        <f t="shared" si="63"/>
        <v>18.333333333333332</v>
      </c>
      <c r="E241" s="29">
        <f t="shared" si="61"/>
        <v>0</v>
      </c>
      <c r="F241" s="2">
        <f t="shared" si="64"/>
        <v>0</v>
      </c>
      <c r="G241" s="2">
        <f t="shared" si="72"/>
        <v>0</v>
      </c>
      <c r="H241" s="2">
        <f t="shared" si="73"/>
        <v>0</v>
      </c>
      <c r="I241" s="2">
        <f t="shared" si="62"/>
        <v>0</v>
      </c>
      <c r="J241" s="2">
        <f t="shared" si="79"/>
        <v>0</v>
      </c>
      <c r="K241" s="2">
        <f t="shared" si="65"/>
        <v>0</v>
      </c>
      <c r="L241" s="2">
        <f t="shared" si="65"/>
        <v>0</v>
      </c>
      <c r="M241" s="2"/>
      <c r="N241" s="28">
        <f t="shared" si="80"/>
        <v>0</v>
      </c>
      <c r="O241" s="2">
        <f t="shared" si="74"/>
        <v>0</v>
      </c>
      <c r="P241" s="2">
        <f t="shared" si="75"/>
        <v>0</v>
      </c>
      <c r="R241">
        <f t="shared" si="76"/>
        <v>220</v>
      </c>
      <c r="S241" s="89">
        <f t="shared" si="66"/>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7"/>
        <v>6.1149525459747167E-2</v>
      </c>
      <c r="Y241" s="66">
        <f t="shared" si="67"/>
        <v>0</v>
      </c>
      <c r="Z241" s="72">
        <f t="shared" si="68"/>
        <v>0</v>
      </c>
      <c r="AA241" s="79">
        <f t="shared" si="69"/>
        <v>0</v>
      </c>
      <c r="AB241" s="81">
        <f t="shared" si="78"/>
        <v>0</v>
      </c>
      <c r="AD241" s="95">
        <f>locallinterp(R241,'BBG rates'!$N$10:$N$369,'BBG rates'!$P$10:$P$369)</f>
        <v>18.568293745246759</v>
      </c>
      <c r="AI241" s="185">
        <f t="shared" si="70"/>
        <v>220</v>
      </c>
      <c r="AJ241" s="127">
        <f>locallinterp(MIN(AI241,CAP_Senior*12),'BBG rates'!$X$24:$X$65,'BBG rates'!$Y$24:$Y$65)</f>
        <v>66.255824901338329</v>
      </c>
      <c r="AK241" s="127">
        <f>locallinterp(MIN(AI241,CAP_CB*12),'BBG rates'!$AA$25:$AA$40,'BBG rates'!$AC$25:$AC$40)</f>
        <v>11</v>
      </c>
      <c r="AL241" s="144">
        <f t="shared" si="71"/>
        <v>20.393490233227517</v>
      </c>
      <c r="AM241" s="142">
        <f>(SUMPRODUCT(AL241:AL$381,G241:G$381)+SUMPRODUCT(AL241:AL$381,H241:H$381))/12</f>
        <v>0</v>
      </c>
    </row>
    <row r="242" spans="1:39" x14ac:dyDescent="0.2">
      <c r="A242" s="7">
        <v>221</v>
      </c>
      <c r="B242" s="7">
        <v>110.5</v>
      </c>
      <c r="C242" s="7">
        <v>55.25</v>
      </c>
      <c r="D242" s="12">
        <f t="shared" si="63"/>
        <v>18.416666666666668</v>
      </c>
      <c r="E242" s="29">
        <f t="shared" si="61"/>
        <v>0</v>
      </c>
      <c r="F242" s="2">
        <f t="shared" si="64"/>
        <v>0</v>
      </c>
      <c r="G242" s="2">
        <f t="shared" si="72"/>
        <v>0</v>
      </c>
      <c r="H242" s="2">
        <f t="shared" si="73"/>
        <v>0</v>
      </c>
      <c r="I242" s="2">
        <f t="shared" si="62"/>
        <v>0</v>
      </c>
      <c r="J242" s="2">
        <f t="shared" si="79"/>
        <v>0</v>
      </c>
      <c r="K242" s="2">
        <f t="shared" si="65"/>
        <v>0</v>
      </c>
      <c r="L242" s="2">
        <f t="shared" si="65"/>
        <v>0</v>
      </c>
      <c r="M242" s="2"/>
      <c r="N242" s="28">
        <f t="shared" si="80"/>
        <v>0</v>
      </c>
      <c r="O242" s="2">
        <f t="shared" si="74"/>
        <v>0</v>
      </c>
      <c r="P242" s="2">
        <f t="shared" si="75"/>
        <v>0</v>
      </c>
      <c r="R242">
        <f t="shared" si="76"/>
        <v>221</v>
      </c>
      <c r="S242" s="89">
        <f t="shared" si="66"/>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7"/>
        <v>6.2790259854494934E-2</v>
      </c>
      <c r="Y242" s="66">
        <f t="shared" si="67"/>
        <v>0</v>
      </c>
      <c r="Z242" s="72">
        <f t="shared" si="68"/>
        <v>0</v>
      </c>
      <c r="AA242" s="79">
        <f t="shared" si="69"/>
        <v>0</v>
      </c>
      <c r="AB242" s="81">
        <f t="shared" si="78"/>
        <v>0</v>
      </c>
      <c r="AD242" s="95">
        <f>locallinterp(R242,'BBG rates'!$N$10:$N$369,'BBG rates'!$P$10:$P$369)</f>
        <v>18.650492644977131</v>
      </c>
      <c r="AI242" s="185">
        <f t="shared" si="70"/>
        <v>221</v>
      </c>
      <c r="AJ242" s="127">
        <f>locallinterp(MIN(AI242,CAP_Senior*12),'BBG rates'!$X$24:$X$65,'BBG rates'!$Y$24:$Y$65)</f>
        <v>66.34161155908717</v>
      </c>
      <c r="AK242" s="127">
        <f>locallinterp(MIN(AI242,CAP_CB*12),'BBG rates'!$AA$25:$AA$40,'BBG rates'!$AC$25:$AC$40)</f>
        <v>11</v>
      </c>
      <c r="AL242" s="144">
        <f t="shared" si="71"/>
        <v>20.408073965044821</v>
      </c>
      <c r="AM242" s="142">
        <f>(SUMPRODUCT(AL242:AL$381,G242:G$381)+SUMPRODUCT(AL242:AL$381,H242:H$381))/12</f>
        <v>0</v>
      </c>
    </row>
    <row r="243" spans="1:39" x14ac:dyDescent="0.2">
      <c r="A243" s="7">
        <v>222</v>
      </c>
      <c r="B243" s="7">
        <v>111</v>
      </c>
      <c r="C243" s="7">
        <v>55.5</v>
      </c>
      <c r="D243" s="12">
        <f t="shared" si="63"/>
        <v>18.5</v>
      </c>
      <c r="E243" s="29">
        <f t="shared" si="61"/>
        <v>0</v>
      </c>
      <c r="F243" s="2">
        <f t="shared" si="64"/>
        <v>0</v>
      </c>
      <c r="G243" s="2">
        <f t="shared" si="72"/>
        <v>0</v>
      </c>
      <c r="H243" s="2">
        <f t="shared" si="73"/>
        <v>0</v>
      </c>
      <c r="I243" s="2">
        <f t="shared" si="62"/>
        <v>0</v>
      </c>
      <c r="J243" s="2">
        <f t="shared" si="79"/>
        <v>0</v>
      </c>
      <c r="K243" s="2">
        <f t="shared" si="65"/>
        <v>0</v>
      </c>
      <c r="L243" s="2">
        <f t="shared" si="65"/>
        <v>0</v>
      </c>
      <c r="M243" s="2"/>
      <c r="N243" s="28">
        <f t="shared" si="80"/>
        <v>0</v>
      </c>
      <c r="O243" s="2">
        <f t="shared" si="74"/>
        <v>0</v>
      </c>
      <c r="P243" s="2">
        <f t="shared" si="75"/>
        <v>0</v>
      </c>
      <c r="R243">
        <f t="shared" si="76"/>
        <v>222</v>
      </c>
      <c r="S243" s="89">
        <f t="shared" si="66"/>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7"/>
        <v>6.4430969574047481E-2</v>
      </c>
      <c r="Y243" s="66">
        <f t="shared" si="67"/>
        <v>0</v>
      </c>
      <c r="Z243" s="72">
        <f t="shared" si="68"/>
        <v>0</v>
      </c>
      <c r="AA243" s="79">
        <f t="shared" si="69"/>
        <v>0</v>
      </c>
      <c r="AB243" s="81">
        <f t="shared" si="78"/>
        <v>0</v>
      </c>
      <c r="AD243" s="95">
        <f>locallinterp(R243,'BBG rates'!$N$10:$N$369,'BBG rates'!$P$10:$P$369)</f>
        <v>18.732665281770995</v>
      </c>
      <c r="AI243" s="185">
        <f t="shared" si="70"/>
        <v>222</v>
      </c>
      <c r="AJ243" s="127">
        <f>locallinterp(MIN(AI243,CAP_Senior*12),'BBG rates'!$X$24:$X$65,'BBG rates'!$Y$24:$Y$65)</f>
        <v>66.427398216835996</v>
      </c>
      <c r="AK243" s="127">
        <f>locallinterp(MIN(AI243,CAP_CB*12),'BBG rates'!$AA$25:$AA$40,'BBG rates'!$AC$25:$AC$40)</f>
        <v>11</v>
      </c>
      <c r="AL243" s="144">
        <f t="shared" si="71"/>
        <v>20.422657696862117</v>
      </c>
      <c r="AM243" s="142">
        <f>(SUMPRODUCT(AL243:AL$381,G243:G$381)+SUMPRODUCT(AL243:AL$381,H243:H$381))/12</f>
        <v>0</v>
      </c>
    </row>
    <row r="244" spans="1:39" x14ac:dyDescent="0.2">
      <c r="A244" s="7">
        <v>223</v>
      </c>
      <c r="B244" s="7">
        <v>111.5</v>
      </c>
      <c r="C244" s="7">
        <v>55.75</v>
      </c>
      <c r="D244" s="12">
        <f t="shared" si="63"/>
        <v>18.583333333333332</v>
      </c>
      <c r="E244" s="29">
        <f t="shared" si="61"/>
        <v>0</v>
      </c>
      <c r="F244" s="2">
        <f t="shared" si="64"/>
        <v>0</v>
      </c>
      <c r="G244" s="2">
        <f t="shared" si="72"/>
        <v>0</v>
      </c>
      <c r="H244" s="2">
        <f t="shared" si="73"/>
        <v>0</v>
      </c>
      <c r="I244" s="2">
        <f t="shared" si="62"/>
        <v>0</v>
      </c>
      <c r="J244" s="2">
        <f t="shared" si="79"/>
        <v>0</v>
      </c>
      <c r="K244" s="2">
        <f t="shared" si="65"/>
        <v>0</v>
      </c>
      <c r="L244" s="2">
        <f t="shared" si="65"/>
        <v>0</v>
      </c>
      <c r="M244" s="2"/>
      <c r="N244" s="28">
        <f t="shared" si="80"/>
        <v>0</v>
      </c>
      <c r="O244" s="2">
        <f t="shared" si="74"/>
        <v>0</v>
      </c>
      <c r="P244" s="2">
        <f t="shared" si="75"/>
        <v>0</v>
      </c>
      <c r="R244">
        <f t="shared" si="76"/>
        <v>223</v>
      </c>
      <c r="S244" s="89">
        <f t="shared" si="66"/>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7"/>
        <v>6.6071654619470621E-2</v>
      </c>
      <c r="Y244" s="66">
        <f t="shared" si="67"/>
        <v>0</v>
      </c>
      <c r="Z244" s="72">
        <f t="shared" si="68"/>
        <v>0</v>
      </c>
      <c r="AA244" s="79">
        <f t="shared" si="69"/>
        <v>0</v>
      </c>
      <c r="AB244" s="81">
        <f t="shared" si="78"/>
        <v>0</v>
      </c>
      <c r="AD244" s="95">
        <f>locallinterp(R244,'BBG rates'!$N$10:$N$369,'BBG rates'!$P$10:$P$369)</f>
        <v>18.814811807174568</v>
      </c>
      <c r="AI244" s="185">
        <f t="shared" si="70"/>
        <v>223</v>
      </c>
      <c r="AJ244" s="127">
        <f>locallinterp(MIN(AI244,CAP_Senior*12),'BBG rates'!$X$24:$X$65,'BBG rates'!$Y$24:$Y$65)</f>
        <v>66.513184874584837</v>
      </c>
      <c r="AK244" s="127">
        <f>locallinterp(MIN(AI244,CAP_CB*12),'BBG rates'!$AA$25:$AA$40,'BBG rates'!$AC$25:$AC$40)</f>
        <v>11</v>
      </c>
      <c r="AL244" s="144">
        <f t="shared" si="71"/>
        <v>20.437241428679421</v>
      </c>
      <c r="AM244" s="142">
        <f>(SUMPRODUCT(AL244:AL$381,G244:G$381)+SUMPRODUCT(AL244:AL$381,H244:H$381))/12</f>
        <v>0</v>
      </c>
    </row>
    <row r="245" spans="1:39" x14ac:dyDescent="0.2">
      <c r="A245" s="7">
        <v>224</v>
      </c>
      <c r="B245" s="7">
        <v>112</v>
      </c>
      <c r="C245" s="7">
        <v>56</v>
      </c>
      <c r="D245" s="12">
        <f t="shared" si="63"/>
        <v>18.666666666666668</v>
      </c>
      <c r="E245" s="29">
        <f t="shared" si="61"/>
        <v>0</v>
      </c>
      <c r="F245" s="2">
        <f t="shared" si="64"/>
        <v>0</v>
      </c>
      <c r="G245" s="2">
        <f t="shared" si="72"/>
        <v>0</v>
      </c>
      <c r="H245" s="2">
        <f t="shared" si="73"/>
        <v>0</v>
      </c>
      <c r="I245" s="2">
        <f t="shared" si="62"/>
        <v>0</v>
      </c>
      <c r="J245" s="2">
        <f t="shared" si="79"/>
        <v>0</v>
      </c>
      <c r="K245" s="2">
        <f t="shared" si="65"/>
        <v>0</v>
      </c>
      <c r="L245" s="2">
        <f t="shared" si="65"/>
        <v>0</v>
      </c>
      <c r="M245" s="2"/>
      <c r="N245" s="28">
        <f t="shared" si="80"/>
        <v>0</v>
      </c>
      <c r="O245" s="2">
        <f t="shared" si="74"/>
        <v>0</v>
      </c>
      <c r="P245" s="2">
        <f t="shared" si="75"/>
        <v>0</v>
      </c>
      <c r="R245">
        <f t="shared" si="76"/>
        <v>224</v>
      </c>
      <c r="S245" s="89">
        <f t="shared" si="66"/>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7"/>
        <v>6.7712314991297262E-2</v>
      </c>
      <c r="Y245" s="66">
        <f t="shared" si="67"/>
        <v>0</v>
      </c>
      <c r="Z245" s="72">
        <f t="shared" si="68"/>
        <v>0</v>
      </c>
      <c r="AA245" s="79">
        <f t="shared" si="69"/>
        <v>0</v>
      </c>
      <c r="AB245" s="81">
        <f t="shared" si="78"/>
        <v>0</v>
      </c>
      <c r="AD245" s="95">
        <f>locallinterp(R245,'BBG rates'!$N$10:$N$369,'BBG rates'!$P$10:$P$369)</f>
        <v>18.896932379080305</v>
      </c>
      <c r="AI245" s="185">
        <f t="shared" si="70"/>
        <v>224</v>
      </c>
      <c r="AJ245" s="127">
        <f>locallinterp(MIN(AI245,CAP_Senior*12),'BBG rates'!$X$24:$X$65,'BBG rates'!$Y$24:$Y$65)</f>
        <v>66.598971532333678</v>
      </c>
      <c r="AK245" s="127">
        <f>locallinterp(MIN(AI245,CAP_CB*12),'BBG rates'!$AA$25:$AA$40,'BBG rates'!$AC$25:$AC$40)</f>
        <v>11</v>
      </c>
      <c r="AL245" s="144">
        <f t="shared" si="71"/>
        <v>20.451825160496725</v>
      </c>
      <c r="AM245" s="142">
        <f>(SUMPRODUCT(AL245:AL$381,G245:G$381)+SUMPRODUCT(AL245:AL$381,H245:H$381))/12</f>
        <v>0</v>
      </c>
    </row>
    <row r="246" spans="1:39" x14ac:dyDescent="0.2">
      <c r="A246" s="7">
        <v>225</v>
      </c>
      <c r="B246" s="7">
        <v>112.5</v>
      </c>
      <c r="C246" s="7">
        <v>56.25</v>
      </c>
      <c r="D246" s="12">
        <f t="shared" si="63"/>
        <v>18.75</v>
      </c>
      <c r="E246" s="29">
        <f t="shared" si="61"/>
        <v>0</v>
      </c>
      <c r="F246" s="2">
        <f t="shared" si="64"/>
        <v>0</v>
      </c>
      <c r="G246" s="2">
        <f t="shared" si="72"/>
        <v>0</v>
      </c>
      <c r="H246" s="2">
        <f t="shared" si="73"/>
        <v>0</v>
      </c>
      <c r="I246" s="2">
        <f t="shared" si="62"/>
        <v>0</v>
      </c>
      <c r="J246" s="2">
        <f t="shared" si="79"/>
        <v>0</v>
      </c>
      <c r="K246" s="2">
        <f t="shared" si="65"/>
        <v>0</v>
      </c>
      <c r="L246" s="2">
        <f t="shared" si="65"/>
        <v>0</v>
      </c>
      <c r="M246" s="2"/>
      <c r="N246" s="28">
        <f t="shared" si="80"/>
        <v>0</v>
      </c>
      <c r="O246" s="2">
        <f t="shared" si="74"/>
        <v>0</v>
      </c>
      <c r="P246" s="2">
        <f t="shared" si="75"/>
        <v>0</v>
      </c>
      <c r="R246">
        <f t="shared" si="76"/>
        <v>225</v>
      </c>
      <c r="S246" s="89">
        <f t="shared" si="66"/>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7"/>
        <v>6.9352950690326765E-2</v>
      </c>
      <c r="Y246" s="66">
        <f t="shared" si="67"/>
        <v>0</v>
      </c>
      <c r="Z246" s="72">
        <f t="shared" si="68"/>
        <v>0</v>
      </c>
      <c r="AA246" s="79">
        <f t="shared" si="69"/>
        <v>0</v>
      </c>
      <c r="AB246" s="81">
        <f t="shared" si="78"/>
        <v>0</v>
      </c>
      <c r="AD246" s="95">
        <f>locallinterp(R246,'BBG rates'!$N$10:$N$369,'BBG rates'!$P$10:$P$369)</f>
        <v>18.979027151797986</v>
      </c>
      <c r="AI246" s="185">
        <f t="shared" si="70"/>
        <v>225</v>
      </c>
      <c r="AJ246" s="127">
        <f>locallinterp(MIN(AI246,CAP_Senior*12),'BBG rates'!$X$24:$X$65,'BBG rates'!$Y$24:$Y$65)</f>
        <v>66.684758190082519</v>
      </c>
      <c r="AK246" s="127">
        <f>locallinterp(MIN(AI246,CAP_CB*12),'BBG rates'!$AA$25:$AA$40,'BBG rates'!$AC$25:$AC$40)</f>
        <v>11</v>
      </c>
      <c r="AL246" s="144">
        <f t="shared" si="71"/>
        <v>20.466408892314028</v>
      </c>
      <c r="AM246" s="142">
        <f>(SUMPRODUCT(AL246:AL$381,G246:G$381)+SUMPRODUCT(AL246:AL$381,H246:H$381))/12</f>
        <v>0</v>
      </c>
    </row>
    <row r="247" spans="1:39" x14ac:dyDescent="0.2">
      <c r="A247" s="7">
        <v>226</v>
      </c>
      <c r="B247" s="7">
        <v>113</v>
      </c>
      <c r="C247" s="7">
        <v>56.5</v>
      </c>
      <c r="D247" s="12">
        <f t="shared" si="63"/>
        <v>18.833333333333332</v>
      </c>
      <c r="E247" s="29">
        <f t="shared" si="61"/>
        <v>0</v>
      </c>
      <c r="F247" s="2">
        <f t="shared" si="64"/>
        <v>0</v>
      </c>
      <c r="G247" s="2">
        <f t="shared" si="72"/>
        <v>0</v>
      </c>
      <c r="H247" s="2">
        <f t="shared" si="73"/>
        <v>0</v>
      </c>
      <c r="I247" s="2">
        <f t="shared" si="62"/>
        <v>0</v>
      </c>
      <c r="J247" s="2">
        <f t="shared" si="79"/>
        <v>0</v>
      </c>
      <c r="K247" s="2">
        <f t="shared" si="65"/>
        <v>0</v>
      </c>
      <c r="L247" s="2">
        <f t="shared" si="65"/>
        <v>0</v>
      </c>
      <c r="M247" s="2"/>
      <c r="N247" s="28">
        <f t="shared" si="80"/>
        <v>0</v>
      </c>
      <c r="O247" s="2">
        <f t="shared" si="74"/>
        <v>0</v>
      </c>
      <c r="P247" s="2">
        <f t="shared" si="75"/>
        <v>0</v>
      </c>
      <c r="R247">
        <f t="shared" si="76"/>
        <v>226</v>
      </c>
      <c r="S247" s="89">
        <f t="shared" si="66"/>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7"/>
        <v>7.0993561717358489E-2</v>
      </c>
      <c r="Y247" s="66">
        <f t="shared" si="67"/>
        <v>0</v>
      </c>
      <c r="Z247" s="72">
        <f t="shared" si="68"/>
        <v>0</v>
      </c>
      <c r="AA247" s="79">
        <f t="shared" si="69"/>
        <v>0</v>
      </c>
      <c r="AB247" s="81">
        <f t="shared" si="78"/>
        <v>0</v>
      </c>
      <c r="AD247" s="95">
        <f>locallinterp(R247,'BBG rates'!$N$10:$N$369,'BBG rates'!$P$10:$P$369)</f>
        <v>19.061096284742387</v>
      </c>
      <c r="AI247" s="185">
        <f t="shared" si="70"/>
        <v>226</v>
      </c>
      <c r="AJ247" s="127">
        <f>locallinterp(MIN(AI247,CAP_Senior*12),'BBG rates'!$X$24:$X$65,'BBG rates'!$Y$24:$Y$65)</f>
        <v>66.77054484783136</v>
      </c>
      <c r="AK247" s="127">
        <f>locallinterp(MIN(AI247,CAP_CB*12),'BBG rates'!$AA$25:$AA$40,'BBG rates'!$AC$25:$AC$40)</f>
        <v>11</v>
      </c>
      <c r="AL247" s="144">
        <f t="shared" si="71"/>
        <v>20.480992624131332</v>
      </c>
      <c r="AM247" s="142">
        <f>(SUMPRODUCT(AL247:AL$381,G247:G$381)+SUMPRODUCT(AL247:AL$381,H247:H$381))/12</f>
        <v>0</v>
      </c>
    </row>
    <row r="248" spans="1:39" x14ac:dyDescent="0.2">
      <c r="A248" s="7">
        <v>227</v>
      </c>
      <c r="B248" s="7">
        <v>113.5</v>
      </c>
      <c r="C248" s="7">
        <v>56.75</v>
      </c>
      <c r="D248" s="12">
        <f t="shared" si="63"/>
        <v>18.916666666666668</v>
      </c>
      <c r="E248" s="29">
        <f t="shared" si="61"/>
        <v>0</v>
      </c>
      <c r="F248" s="2">
        <f t="shared" si="64"/>
        <v>0</v>
      </c>
      <c r="G248" s="2">
        <f t="shared" si="72"/>
        <v>0</v>
      </c>
      <c r="H248" s="2">
        <f t="shared" si="73"/>
        <v>0</v>
      </c>
      <c r="I248" s="2">
        <f t="shared" si="62"/>
        <v>0</v>
      </c>
      <c r="J248" s="2">
        <f t="shared" si="79"/>
        <v>0</v>
      </c>
      <c r="K248" s="2">
        <f t="shared" si="65"/>
        <v>0</v>
      </c>
      <c r="L248" s="2">
        <f t="shared" si="65"/>
        <v>0</v>
      </c>
      <c r="M248" s="2"/>
      <c r="N248" s="28">
        <f t="shared" si="80"/>
        <v>0</v>
      </c>
      <c r="O248" s="2">
        <f t="shared" si="74"/>
        <v>0</v>
      </c>
      <c r="P248" s="2">
        <f t="shared" si="75"/>
        <v>0</v>
      </c>
      <c r="R248">
        <f t="shared" si="76"/>
        <v>227</v>
      </c>
      <c r="S248" s="89">
        <f t="shared" si="66"/>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7"/>
        <v>7.2634148073191795E-2</v>
      </c>
      <c r="Y248" s="66">
        <f t="shared" si="67"/>
        <v>0</v>
      </c>
      <c r="Z248" s="72">
        <f t="shared" si="68"/>
        <v>0</v>
      </c>
      <c r="AA248" s="79">
        <f t="shared" si="69"/>
        <v>0</v>
      </c>
      <c r="AB248" s="81">
        <f t="shared" si="78"/>
        <v>0</v>
      </c>
      <c r="AD248" s="95">
        <f>locallinterp(R248,'BBG rates'!$N$10:$N$369,'BBG rates'!$P$10:$P$369)</f>
        <v>19.143139937468927</v>
      </c>
      <c r="AI248" s="185">
        <f t="shared" si="70"/>
        <v>227</v>
      </c>
      <c r="AJ248" s="127">
        <f>locallinterp(MIN(AI248,CAP_Senior*12),'BBG rates'!$X$24:$X$65,'BBG rates'!$Y$24:$Y$65)</f>
        <v>66.856331505580187</v>
      </c>
      <c r="AK248" s="127">
        <f>locallinterp(MIN(AI248,CAP_CB*12),'BBG rates'!$AA$25:$AA$40,'BBG rates'!$AC$25:$AC$40)</f>
        <v>11</v>
      </c>
      <c r="AL248" s="144">
        <f t="shared" si="71"/>
        <v>20.495576355948632</v>
      </c>
      <c r="AM248" s="142">
        <f>(SUMPRODUCT(AL248:AL$381,G248:G$381)+SUMPRODUCT(AL248:AL$381,H248:H$381))/12</f>
        <v>0</v>
      </c>
    </row>
    <row r="249" spans="1:39" x14ac:dyDescent="0.2">
      <c r="A249" s="7">
        <v>228</v>
      </c>
      <c r="B249" s="7">
        <v>114</v>
      </c>
      <c r="C249" s="7">
        <v>57</v>
      </c>
      <c r="D249" s="12">
        <f t="shared" si="63"/>
        <v>19</v>
      </c>
      <c r="E249" s="29">
        <f t="shared" si="61"/>
        <v>0</v>
      </c>
      <c r="F249" s="2">
        <f t="shared" si="64"/>
        <v>0</v>
      </c>
      <c r="G249" s="2">
        <f t="shared" si="72"/>
        <v>0</v>
      </c>
      <c r="H249" s="2">
        <f t="shared" si="73"/>
        <v>0</v>
      </c>
      <c r="I249" s="2">
        <f t="shared" si="62"/>
        <v>0</v>
      </c>
      <c r="J249" s="2">
        <f t="shared" si="79"/>
        <v>0</v>
      </c>
      <c r="K249" s="2">
        <f t="shared" si="65"/>
        <v>0</v>
      </c>
      <c r="L249" s="2">
        <f t="shared" si="65"/>
        <v>0</v>
      </c>
      <c r="M249" s="2"/>
      <c r="N249" s="28">
        <f t="shared" si="80"/>
        <v>0</v>
      </c>
      <c r="O249" s="2">
        <f t="shared" si="74"/>
        <v>0</v>
      </c>
      <c r="P249" s="2">
        <f t="shared" si="75"/>
        <v>0</v>
      </c>
      <c r="R249">
        <f t="shared" si="76"/>
        <v>228</v>
      </c>
      <c r="S249" s="89">
        <f t="shared" si="66"/>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7"/>
        <v>7.4274709758359592E-2</v>
      </c>
      <c r="Y249" s="66">
        <f t="shared" si="67"/>
        <v>0</v>
      </c>
      <c r="Z249" s="72">
        <f t="shared" si="68"/>
        <v>0</v>
      </c>
      <c r="AA249" s="79">
        <f t="shared" si="69"/>
        <v>0</v>
      </c>
      <c r="AB249" s="81">
        <f t="shared" si="78"/>
        <v>0</v>
      </c>
      <c r="AD249" s="95">
        <f>locallinterp(R249,'BBG rates'!$N$10:$N$369,'BBG rates'!$P$10:$P$369)</f>
        <v>19.225158270914758</v>
      </c>
      <c r="AI249" s="185">
        <f t="shared" si="70"/>
        <v>228</v>
      </c>
      <c r="AJ249" s="127">
        <f>locallinterp(MIN(AI249,CAP_Senior*12),'BBG rates'!$X$24:$X$65,'BBG rates'!$Y$24:$Y$65)</f>
        <v>66.942118163329027</v>
      </c>
      <c r="AK249" s="127">
        <f>locallinterp(MIN(AI249,CAP_CB*12),'BBG rates'!$AA$25:$AA$40,'BBG rates'!$AC$25:$AC$40)</f>
        <v>11</v>
      </c>
      <c r="AL249" s="144">
        <f t="shared" si="71"/>
        <v>20.510160087765932</v>
      </c>
      <c r="AM249" s="142">
        <f>(SUMPRODUCT(AL249:AL$381,G249:G$381)+SUMPRODUCT(AL249:AL$381,H249:H$381))/12</f>
        <v>0</v>
      </c>
    </row>
    <row r="250" spans="1:39" x14ac:dyDescent="0.2">
      <c r="A250" s="7">
        <v>229</v>
      </c>
      <c r="B250" s="7">
        <v>114.5</v>
      </c>
      <c r="C250" s="7">
        <v>57.25</v>
      </c>
      <c r="D250" s="12">
        <f t="shared" si="63"/>
        <v>19.083333333333332</v>
      </c>
      <c r="E250" s="29">
        <f t="shared" si="61"/>
        <v>0</v>
      </c>
      <c r="F250" s="2">
        <f t="shared" si="64"/>
        <v>0</v>
      </c>
      <c r="G250" s="2">
        <f t="shared" si="72"/>
        <v>0</v>
      </c>
      <c r="H250" s="2">
        <f t="shared" si="73"/>
        <v>0</v>
      </c>
      <c r="I250" s="2">
        <f t="shared" si="62"/>
        <v>0</v>
      </c>
      <c r="J250" s="2">
        <f t="shared" si="79"/>
        <v>0</v>
      </c>
      <c r="K250" s="2">
        <f t="shared" si="65"/>
        <v>0</v>
      </c>
      <c r="L250" s="2">
        <f t="shared" si="65"/>
        <v>0</v>
      </c>
      <c r="M250" s="2"/>
      <c r="N250" s="28">
        <f t="shared" si="80"/>
        <v>0</v>
      </c>
      <c r="O250" s="2">
        <f t="shared" si="74"/>
        <v>0</v>
      </c>
      <c r="P250" s="2">
        <f t="shared" si="75"/>
        <v>0</v>
      </c>
      <c r="R250">
        <f t="shared" si="76"/>
        <v>229</v>
      </c>
      <c r="S250" s="89">
        <f t="shared" si="66"/>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7"/>
        <v>7.5915246774194145E-2</v>
      </c>
      <c r="Y250" s="66">
        <f t="shared" si="67"/>
        <v>0</v>
      </c>
      <c r="Z250" s="72">
        <f t="shared" si="68"/>
        <v>0</v>
      </c>
      <c r="AA250" s="79">
        <f t="shared" si="69"/>
        <v>0</v>
      </c>
      <c r="AB250" s="81">
        <f t="shared" si="78"/>
        <v>0</v>
      </c>
      <c r="AD250" s="95">
        <f>locallinterp(R250,'BBG rates'!$N$10:$N$369,'BBG rates'!$P$10:$P$369)</f>
        <v>19.307151446156997</v>
      </c>
      <c r="AI250" s="185">
        <f t="shared" si="70"/>
        <v>229</v>
      </c>
      <c r="AJ250" s="127">
        <f>locallinterp(MIN(AI250,CAP_Senior*12),'BBG rates'!$X$24:$X$65,'BBG rates'!$Y$24:$Y$65)</f>
        <v>67.02350352375727</v>
      </c>
      <c r="AK250" s="127">
        <f>locallinterp(MIN(AI250,CAP_CB*12),'BBG rates'!$AA$25:$AA$40,'BBG rates'!$AC$25:$AC$40)</f>
        <v>11</v>
      </c>
      <c r="AL250" s="144">
        <f t="shared" si="71"/>
        <v>20.523995599038734</v>
      </c>
      <c r="AM250" s="142">
        <f>(SUMPRODUCT(AL250:AL$381,G250:G$381)+SUMPRODUCT(AL250:AL$381,H250:H$381))/12</f>
        <v>0</v>
      </c>
    </row>
    <row r="251" spans="1:39" x14ac:dyDescent="0.2">
      <c r="A251" s="7">
        <v>230</v>
      </c>
      <c r="B251" s="7">
        <v>115</v>
      </c>
      <c r="C251" s="7">
        <v>57.5</v>
      </c>
      <c r="D251" s="12">
        <f t="shared" si="63"/>
        <v>19.166666666666668</v>
      </c>
      <c r="E251" s="29">
        <f t="shared" si="61"/>
        <v>0</v>
      </c>
      <c r="F251" s="2">
        <f t="shared" si="64"/>
        <v>0</v>
      </c>
      <c r="G251" s="2">
        <f t="shared" si="72"/>
        <v>0</v>
      </c>
      <c r="H251" s="2">
        <f t="shared" si="73"/>
        <v>0</v>
      </c>
      <c r="I251" s="2">
        <f t="shared" si="62"/>
        <v>0</v>
      </c>
      <c r="J251" s="2">
        <f t="shared" si="79"/>
        <v>0</v>
      </c>
      <c r="K251" s="2">
        <f t="shared" si="65"/>
        <v>0</v>
      </c>
      <c r="L251" s="2">
        <f t="shared" si="65"/>
        <v>0</v>
      </c>
      <c r="M251" s="2"/>
      <c r="N251" s="28">
        <f t="shared" si="80"/>
        <v>0</v>
      </c>
      <c r="O251" s="2">
        <f t="shared" si="74"/>
        <v>0</v>
      </c>
      <c r="P251" s="2">
        <f t="shared" si="75"/>
        <v>0</v>
      </c>
      <c r="R251">
        <f t="shared" si="76"/>
        <v>230</v>
      </c>
      <c r="S251" s="89">
        <f t="shared" si="66"/>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7"/>
        <v>7.7555759120961909E-2</v>
      </c>
      <c r="Y251" s="66">
        <f t="shared" si="67"/>
        <v>0</v>
      </c>
      <c r="Z251" s="72">
        <f t="shared" si="68"/>
        <v>0</v>
      </c>
      <c r="AA251" s="79">
        <f t="shared" si="69"/>
        <v>0</v>
      </c>
      <c r="AB251" s="81">
        <f t="shared" si="78"/>
        <v>0</v>
      </c>
      <c r="AD251" s="95">
        <f>locallinterp(R251,'BBG rates'!$N$10:$N$369,'BBG rates'!$P$10:$P$369)</f>
        <v>19.389119628138022</v>
      </c>
      <c r="AI251" s="185">
        <f t="shared" si="70"/>
        <v>230</v>
      </c>
      <c r="AJ251" s="127">
        <f>locallinterp(MIN(AI251,CAP_Senior*12),'BBG rates'!$X$24:$X$65,'BBG rates'!$Y$24:$Y$65)</f>
        <v>67.104888884185527</v>
      </c>
      <c r="AK251" s="127">
        <f>locallinterp(MIN(AI251,CAP_CB*12),'BBG rates'!$AA$25:$AA$40,'BBG rates'!$AC$25:$AC$40)</f>
        <v>11</v>
      </c>
      <c r="AL251" s="144">
        <f t="shared" si="71"/>
        <v>20.53783111031154</v>
      </c>
      <c r="AM251" s="142">
        <f>(SUMPRODUCT(AL251:AL$381,G251:G$381)+SUMPRODUCT(AL251:AL$381,H251:H$381))/12</f>
        <v>0</v>
      </c>
    </row>
    <row r="252" spans="1:39" x14ac:dyDescent="0.2">
      <c r="A252" s="7">
        <v>231</v>
      </c>
      <c r="B252" s="7">
        <v>115.5</v>
      </c>
      <c r="C252" s="7">
        <v>57.75</v>
      </c>
      <c r="D252" s="12">
        <f t="shared" si="63"/>
        <v>19.25</v>
      </c>
      <c r="E252" s="29">
        <f t="shared" si="61"/>
        <v>0</v>
      </c>
      <c r="F252" s="2">
        <f t="shared" si="64"/>
        <v>0</v>
      </c>
      <c r="G252" s="2">
        <f t="shared" si="72"/>
        <v>0</v>
      </c>
      <c r="H252" s="2">
        <f t="shared" si="73"/>
        <v>0</v>
      </c>
      <c r="I252" s="2">
        <f t="shared" si="62"/>
        <v>0</v>
      </c>
      <c r="J252" s="2">
        <f t="shared" si="79"/>
        <v>0</v>
      </c>
      <c r="K252" s="2">
        <f t="shared" si="65"/>
        <v>0</v>
      </c>
      <c r="L252" s="2">
        <f t="shared" si="65"/>
        <v>0</v>
      </c>
      <c r="M252" s="2"/>
      <c r="N252" s="28">
        <f t="shared" si="80"/>
        <v>0</v>
      </c>
      <c r="O252" s="2">
        <f t="shared" si="74"/>
        <v>0</v>
      </c>
      <c r="P252" s="2">
        <f t="shared" si="75"/>
        <v>0</v>
      </c>
      <c r="R252">
        <f t="shared" si="76"/>
        <v>231</v>
      </c>
      <c r="S252" s="89">
        <f t="shared" si="66"/>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7"/>
        <v>7.9196246799728698E-2</v>
      </c>
      <c r="Y252" s="66">
        <f t="shared" si="67"/>
        <v>0</v>
      </c>
      <c r="Z252" s="72">
        <f t="shared" si="68"/>
        <v>0</v>
      </c>
      <c r="AA252" s="79">
        <f t="shared" si="69"/>
        <v>0</v>
      </c>
      <c r="AB252" s="81">
        <f t="shared" si="78"/>
        <v>0</v>
      </c>
      <c r="AD252" s="95">
        <f>locallinterp(R252,'BBG rates'!$N$10:$N$369,'BBG rates'!$P$10:$P$369)</f>
        <v>19.471062981940175</v>
      </c>
      <c r="AI252" s="185">
        <f t="shared" si="70"/>
        <v>231</v>
      </c>
      <c r="AJ252" s="127">
        <f>locallinterp(MIN(AI252,CAP_Senior*12),'BBG rates'!$X$24:$X$65,'BBG rates'!$Y$24:$Y$65)</f>
        <v>67.18627424461377</v>
      </c>
      <c r="AK252" s="127">
        <f>locallinterp(MIN(AI252,CAP_CB*12),'BBG rates'!$AA$25:$AA$40,'BBG rates'!$AC$25:$AC$40)</f>
        <v>11</v>
      </c>
      <c r="AL252" s="144">
        <f t="shared" si="71"/>
        <v>20.551666621584339</v>
      </c>
      <c r="AM252" s="142">
        <f>(SUMPRODUCT(AL252:AL$381,G252:G$381)+SUMPRODUCT(AL252:AL$381,H252:H$381))/12</f>
        <v>0</v>
      </c>
    </row>
    <row r="253" spans="1:39" x14ac:dyDescent="0.2">
      <c r="A253" s="7">
        <v>232</v>
      </c>
      <c r="B253" s="7">
        <v>116</v>
      </c>
      <c r="C253" s="7">
        <v>58</v>
      </c>
      <c r="D253" s="12">
        <f t="shared" si="63"/>
        <v>19.333333333333332</v>
      </c>
      <c r="E253" s="29">
        <f t="shared" si="61"/>
        <v>0</v>
      </c>
      <c r="F253" s="2">
        <f t="shared" si="64"/>
        <v>0</v>
      </c>
      <c r="G253" s="2">
        <f t="shared" si="72"/>
        <v>0</v>
      </c>
      <c r="H253" s="2">
        <f t="shared" si="73"/>
        <v>0</v>
      </c>
      <c r="I253" s="2">
        <f t="shared" si="62"/>
        <v>0</v>
      </c>
      <c r="J253" s="2">
        <f t="shared" si="79"/>
        <v>0</v>
      </c>
      <c r="K253" s="2">
        <f t="shared" si="65"/>
        <v>0</v>
      </c>
      <c r="L253" s="2">
        <f t="shared" si="65"/>
        <v>0</v>
      </c>
      <c r="M253" s="2"/>
      <c r="N253" s="28">
        <f t="shared" si="80"/>
        <v>0</v>
      </c>
      <c r="O253" s="2">
        <f t="shared" si="74"/>
        <v>0</v>
      </c>
      <c r="P253" s="2">
        <f t="shared" si="75"/>
        <v>0</v>
      </c>
      <c r="R253">
        <f t="shared" si="76"/>
        <v>232</v>
      </c>
      <c r="S253" s="89">
        <f t="shared" si="66"/>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7"/>
        <v>8.0836709811293872E-2</v>
      </c>
      <c r="Y253" s="66">
        <f t="shared" si="67"/>
        <v>0</v>
      </c>
      <c r="Z253" s="72">
        <f t="shared" si="68"/>
        <v>0</v>
      </c>
      <c r="AA253" s="79">
        <f t="shared" si="69"/>
        <v>0</v>
      </c>
      <c r="AB253" s="81">
        <f t="shared" si="78"/>
        <v>0</v>
      </c>
      <c r="AD253" s="95">
        <f>locallinterp(R253,'BBG rates'!$N$10:$N$369,'BBG rates'!$P$10:$P$369)</f>
        <v>19.552981674027532</v>
      </c>
      <c r="AI253" s="185">
        <f t="shared" si="70"/>
        <v>232</v>
      </c>
      <c r="AJ253" s="127">
        <f>locallinterp(MIN(AI253,CAP_Senior*12),'BBG rates'!$X$24:$X$65,'BBG rates'!$Y$24:$Y$65)</f>
        <v>67.267659605042013</v>
      </c>
      <c r="AK253" s="127">
        <f>locallinterp(MIN(AI253,CAP_CB*12),'BBG rates'!$AA$25:$AA$40,'BBG rates'!$AC$25:$AC$40)</f>
        <v>11</v>
      </c>
      <c r="AL253" s="144">
        <f t="shared" si="71"/>
        <v>20.565502132857141</v>
      </c>
      <c r="AM253" s="142">
        <f>(SUMPRODUCT(AL253:AL$381,G253:G$381)+SUMPRODUCT(AL253:AL$381,H253:H$381))/12</f>
        <v>0</v>
      </c>
    </row>
    <row r="254" spans="1:39" x14ac:dyDescent="0.2">
      <c r="A254" s="7">
        <v>233</v>
      </c>
      <c r="B254" s="7">
        <v>116.5</v>
      </c>
      <c r="C254" s="7">
        <v>58.25</v>
      </c>
      <c r="D254" s="12">
        <f t="shared" si="63"/>
        <v>19.416666666666668</v>
      </c>
      <c r="E254" s="29">
        <f t="shared" si="61"/>
        <v>0</v>
      </c>
      <c r="F254" s="2">
        <f t="shared" si="64"/>
        <v>0</v>
      </c>
      <c r="G254" s="2">
        <f t="shared" si="72"/>
        <v>0</v>
      </c>
      <c r="H254" s="2">
        <f t="shared" si="73"/>
        <v>0</v>
      </c>
      <c r="I254" s="2">
        <f t="shared" si="62"/>
        <v>0</v>
      </c>
      <c r="J254" s="2">
        <f t="shared" si="79"/>
        <v>0</v>
      </c>
      <c r="K254" s="2">
        <f t="shared" si="65"/>
        <v>0</v>
      </c>
      <c r="L254" s="2">
        <f t="shared" si="65"/>
        <v>0</v>
      </c>
      <c r="M254" s="2"/>
      <c r="N254" s="28">
        <f t="shared" si="80"/>
        <v>0</v>
      </c>
      <c r="O254" s="2">
        <f t="shared" si="74"/>
        <v>0</v>
      </c>
      <c r="P254" s="2">
        <f t="shared" si="75"/>
        <v>0</v>
      </c>
      <c r="R254">
        <f t="shared" si="76"/>
        <v>233</v>
      </c>
      <c r="S254" s="89">
        <f t="shared" si="66"/>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7"/>
        <v>8.2477148156190339E-2</v>
      </c>
      <c r="Y254" s="66">
        <f t="shared" si="67"/>
        <v>0</v>
      </c>
      <c r="Z254" s="72">
        <f t="shared" si="68"/>
        <v>0</v>
      </c>
      <c r="AA254" s="79">
        <f t="shared" si="69"/>
        <v>0</v>
      </c>
      <c r="AB254" s="81">
        <f t="shared" si="78"/>
        <v>0</v>
      </c>
      <c r="AD254" s="95">
        <f>locallinterp(R254,'BBG rates'!$N$10:$N$369,'BBG rates'!$P$10:$P$369)</f>
        <v>19.634875871625429</v>
      </c>
      <c r="AI254" s="185">
        <f t="shared" si="70"/>
        <v>233</v>
      </c>
      <c r="AJ254" s="127">
        <f>locallinterp(MIN(AI254,CAP_Senior*12),'BBG rates'!$X$24:$X$65,'BBG rates'!$Y$24:$Y$65)</f>
        <v>67.349044965470256</v>
      </c>
      <c r="AK254" s="127">
        <f>locallinterp(MIN(AI254,CAP_CB*12),'BBG rates'!$AA$25:$AA$40,'BBG rates'!$AC$25:$AC$40)</f>
        <v>11</v>
      </c>
      <c r="AL254" s="144">
        <f t="shared" si="71"/>
        <v>20.579337644129943</v>
      </c>
      <c r="AM254" s="142">
        <f>(SUMPRODUCT(AL254:AL$381,G254:G$381)+SUMPRODUCT(AL254:AL$381,H254:H$381))/12</f>
        <v>0</v>
      </c>
    </row>
    <row r="255" spans="1:39" x14ac:dyDescent="0.2">
      <c r="A255" s="7">
        <v>234</v>
      </c>
      <c r="B255" s="7">
        <v>117</v>
      </c>
      <c r="C255" s="7">
        <v>58.5</v>
      </c>
      <c r="D255" s="12">
        <f t="shared" si="63"/>
        <v>19.5</v>
      </c>
      <c r="E255" s="29">
        <f t="shared" si="61"/>
        <v>0</v>
      </c>
      <c r="F255" s="2">
        <f t="shared" si="64"/>
        <v>0</v>
      </c>
      <c r="G255" s="2">
        <f t="shared" si="72"/>
        <v>0</v>
      </c>
      <c r="H255" s="2">
        <f t="shared" si="73"/>
        <v>0</v>
      </c>
      <c r="I255" s="2">
        <f t="shared" si="62"/>
        <v>0</v>
      </c>
      <c r="J255" s="2">
        <f t="shared" si="79"/>
        <v>0</v>
      </c>
      <c r="K255" s="2">
        <f t="shared" si="65"/>
        <v>0</v>
      </c>
      <c r="L255" s="2">
        <f t="shared" si="65"/>
        <v>0</v>
      </c>
      <c r="M255" s="2"/>
      <c r="N255" s="28">
        <f t="shared" si="80"/>
        <v>0</v>
      </c>
      <c r="O255" s="2">
        <f t="shared" si="74"/>
        <v>0</v>
      </c>
      <c r="P255" s="2">
        <f t="shared" si="75"/>
        <v>0</v>
      </c>
      <c r="R255">
        <f t="shared" si="76"/>
        <v>234</v>
      </c>
      <c r="S255" s="89">
        <f t="shared" si="66"/>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7"/>
        <v>8.4117561835217458E-2</v>
      </c>
      <c r="Y255" s="66">
        <f t="shared" si="67"/>
        <v>0</v>
      </c>
      <c r="Z255" s="72">
        <f t="shared" si="68"/>
        <v>0</v>
      </c>
      <c r="AA255" s="79">
        <f t="shared" si="69"/>
        <v>0</v>
      </c>
      <c r="AB255" s="81">
        <f t="shared" si="78"/>
        <v>0</v>
      </c>
      <c r="AD255" s="95">
        <f>locallinterp(R255,'BBG rates'!$N$10:$N$369,'BBG rates'!$P$10:$P$369)</f>
        <v>19.716745744581878</v>
      </c>
      <c r="AI255" s="185">
        <f t="shared" si="70"/>
        <v>234</v>
      </c>
      <c r="AJ255" s="127">
        <f>locallinterp(MIN(AI255,CAP_Senior*12),'BBG rates'!$X$24:$X$65,'BBG rates'!$Y$24:$Y$65)</f>
        <v>67.430430325898499</v>
      </c>
      <c r="AK255" s="127">
        <f>locallinterp(MIN(AI255,CAP_CB*12),'BBG rates'!$AA$25:$AA$40,'BBG rates'!$AC$25:$AC$40)</f>
        <v>11</v>
      </c>
      <c r="AL255" s="144">
        <f t="shared" si="71"/>
        <v>20.593173155402745</v>
      </c>
      <c r="AM255" s="142">
        <f>(SUMPRODUCT(AL255:AL$381,G255:G$381)+SUMPRODUCT(AL255:AL$381,H255:H$381))/12</f>
        <v>0</v>
      </c>
    </row>
    <row r="256" spans="1:39" x14ac:dyDescent="0.2">
      <c r="A256" s="7">
        <v>235</v>
      </c>
      <c r="B256" s="7">
        <v>117.5</v>
      </c>
      <c r="C256" s="7">
        <v>58.75</v>
      </c>
      <c r="D256" s="12">
        <f t="shared" si="63"/>
        <v>19.583333333333332</v>
      </c>
      <c r="E256" s="29">
        <f t="shared" si="61"/>
        <v>0</v>
      </c>
      <c r="F256" s="2">
        <f t="shared" si="64"/>
        <v>0</v>
      </c>
      <c r="G256" s="2">
        <f t="shared" si="72"/>
        <v>0</v>
      </c>
      <c r="H256" s="2">
        <f t="shared" si="73"/>
        <v>0</v>
      </c>
      <c r="I256" s="2">
        <f t="shared" si="62"/>
        <v>0</v>
      </c>
      <c r="J256" s="2">
        <f t="shared" si="79"/>
        <v>0</v>
      </c>
      <c r="K256" s="2">
        <f t="shared" si="65"/>
        <v>0</v>
      </c>
      <c r="L256" s="2">
        <f t="shared" si="65"/>
        <v>0</v>
      </c>
      <c r="M256" s="2"/>
      <c r="N256" s="28">
        <f t="shared" si="80"/>
        <v>0</v>
      </c>
      <c r="O256" s="2">
        <f t="shared" si="74"/>
        <v>0</v>
      </c>
      <c r="P256" s="2">
        <f t="shared" si="75"/>
        <v>0</v>
      </c>
      <c r="R256">
        <f t="shared" si="76"/>
        <v>235</v>
      </c>
      <c r="S256" s="89">
        <f t="shared" si="66"/>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7"/>
        <v>8.5757950849174591E-2</v>
      </c>
      <c r="Y256" s="66">
        <f t="shared" si="67"/>
        <v>0</v>
      </c>
      <c r="Z256" s="72">
        <f t="shared" si="68"/>
        <v>0</v>
      </c>
      <c r="AA256" s="79">
        <f t="shared" si="69"/>
        <v>0</v>
      </c>
      <c r="AB256" s="81">
        <f t="shared" si="78"/>
        <v>0</v>
      </c>
      <c r="AD256" s="95">
        <f>locallinterp(R256,'BBG rates'!$N$10:$N$369,'BBG rates'!$P$10:$P$369)</f>
        <v>19.798591462885266</v>
      </c>
      <c r="AI256" s="185">
        <f t="shared" si="70"/>
        <v>235</v>
      </c>
      <c r="AJ256" s="127">
        <f>locallinterp(MIN(AI256,CAP_Senior*12),'BBG rates'!$X$24:$X$65,'BBG rates'!$Y$24:$Y$65)</f>
        <v>67.511815686326756</v>
      </c>
      <c r="AK256" s="127">
        <f>locallinterp(MIN(AI256,CAP_CB*12),'BBG rates'!$AA$25:$AA$40,'BBG rates'!$AC$25:$AC$40)</f>
        <v>11</v>
      </c>
      <c r="AL256" s="144">
        <f t="shared" si="71"/>
        <v>20.607008666675547</v>
      </c>
      <c r="AM256" s="142">
        <f>(SUMPRODUCT(AL256:AL$381,G256:G$381)+SUMPRODUCT(AL256:AL$381,H256:H$381))/12</f>
        <v>0</v>
      </c>
    </row>
    <row r="257" spans="1:39" x14ac:dyDescent="0.2">
      <c r="A257" s="7">
        <v>236</v>
      </c>
      <c r="B257" s="7">
        <v>118</v>
      </c>
      <c r="C257" s="7">
        <v>59</v>
      </c>
      <c r="D257" s="12">
        <f t="shared" si="63"/>
        <v>19.666666666666668</v>
      </c>
      <c r="E257" s="29">
        <f t="shared" si="61"/>
        <v>0</v>
      </c>
      <c r="F257" s="2">
        <f t="shared" si="64"/>
        <v>0</v>
      </c>
      <c r="G257" s="2">
        <f t="shared" si="72"/>
        <v>0</v>
      </c>
      <c r="H257" s="2">
        <f t="shared" si="73"/>
        <v>0</v>
      </c>
      <c r="I257" s="2">
        <f t="shared" si="62"/>
        <v>0</v>
      </c>
      <c r="J257" s="2">
        <f t="shared" si="79"/>
        <v>0</v>
      </c>
      <c r="K257" s="2">
        <f t="shared" si="65"/>
        <v>0</v>
      </c>
      <c r="L257" s="2">
        <f t="shared" si="65"/>
        <v>0</v>
      </c>
      <c r="M257" s="2"/>
      <c r="N257" s="28">
        <f t="shared" si="80"/>
        <v>0</v>
      </c>
      <c r="O257" s="2">
        <f t="shared" si="74"/>
        <v>0</v>
      </c>
      <c r="P257" s="2">
        <f t="shared" si="75"/>
        <v>0</v>
      </c>
      <c r="R257">
        <f t="shared" si="76"/>
        <v>236</v>
      </c>
      <c r="S257" s="89">
        <f t="shared" si="66"/>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7"/>
        <v>8.7398315199127552E-2</v>
      </c>
      <c r="Y257" s="66">
        <f t="shared" si="67"/>
        <v>0</v>
      </c>
      <c r="Z257" s="72">
        <f t="shared" si="68"/>
        <v>0</v>
      </c>
      <c r="AA257" s="79">
        <f t="shared" si="69"/>
        <v>0</v>
      </c>
      <c r="AB257" s="81">
        <f t="shared" si="78"/>
        <v>0</v>
      </c>
      <c r="AD257" s="95">
        <f>locallinterp(R257,'BBG rates'!$N$10:$N$369,'BBG rates'!$P$10:$P$369)</f>
        <v>19.880413199147473</v>
      </c>
      <c r="AI257" s="185">
        <f t="shared" si="70"/>
        <v>236</v>
      </c>
      <c r="AJ257" s="127">
        <f>locallinterp(MIN(AI257,CAP_Senior*12),'BBG rates'!$X$24:$X$65,'BBG rates'!$Y$24:$Y$65)</f>
        <v>67.593201046754999</v>
      </c>
      <c r="AK257" s="127">
        <f>locallinterp(MIN(AI257,CAP_CB*12),'BBG rates'!$AA$25:$AA$40,'BBG rates'!$AC$25:$AC$40)</f>
        <v>11</v>
      </c>
      <c r="AL257" s="144">
        <f t="shared" si="71"/>
        <v>20.620844177948349</v>
      </c>
      <c r="AM257" s="142">
        <f>(SUMPRODUCT(AL257:AL$381,G257:G$381)+SUMPRODUCT(AL257:AL$381,H257:H$381))/12</f>
        <v>0</v>
      </c>
    </row>
    <row r="258" spans="1:39" x14ac:dyDescent="0.2">
      <c r="A258" s="7">
        <v>237</v>
      </c>
      <c r="B258" s="7">
        <v>118.5</v>
      </c>
      <c r="C258" s="7">
        <v>59.25</v>
      </c>
      <c r="D258" s="12">
        <f t="shared" si="63"/>
        <v>19.75</v>
      </c>
      <c r="E258" s="29">
        <f t="shared" si="61"/>
        <v>0</v>
      </c>
      <c r="F258" s="2">
        <f t="shared" si="64"/>
        <v>0</v>
      </c>
      <c r="G258" s="2">
        <f t="shared" si="72"/>
        <v>0</v>
      </c>
      <c r="H258" s="2">
        <f t="shared" si="73"/>
        <v>0</v>
      </c>
      <c r="I258" s="2">
        <f t="shared" si="62"/>
        <v>0</v>
      </c>
      <c r="J258" s="2">
        <f t="shared" si="79"/>
        <v>0</v>
      </c>
      <c r="K258" s="2">
        <f t="shared" si="65"/>
        <v>0</v>
      </c>
      <c r="L258" s="2">
        <f t="shared" si="65"/>
        <v>0</v>
      </c>
      <c r="M258" s="2"/>
      <c r="N258" s="28">
        <f t="shared" si="80"/>
        <v>0</v>
      </c>
      <c r="O258" s="2">
        <f t="shared" si="74"/>
        <v>0</v>
      </c>
      <c r="P258" s="2">
        <f t="shared" si="75"/>
        <v>0</v>
      </c>
      <c r="R258">
        <f t="shared" si="76"/>
        <v>237</v>
      </c>
      <c r="S258" s="89">
        <f t="shared" si="66"/>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7"/>
        <v>8.9038654885342794E-2</v>
      </c>
      <c r="Y258" s="66">
        <f t="shared" si="67"/>
        <v>0</v>
      </c>
      <c r="Z258" s="72">
        <f t="shared" si="68"/>
        <v>0</v>
      </c>
      <c r="AA258" s="79">
        <f t="shared" si="69"/>
        <v>0</v>
      </c>
      <c r="AB258" s="81">
        <f t="shared" si="78"/>
        <v>0</v>
      </c>
      <c r="AD258" s="95">
        <f>locallinterp(R258,'BBG rates'!$N$10:$N$369,'BBG rates'!$P$10:$P$369)</f>
        <v>19.962211126431001</v>
      </c>
      <c r="AI258" s="185">
        <f t="shared" si="70"/>
        <v>237</v>
      </c>
      <c r="AJ258" s="127">
        <f>locallinterp(MIN(AI258,CAP_Senior*12),'BBG rates'!$X$24:$X$65,'BBG rates'!$Y$24:$Y$65)</f>
        <v>67.674586407183241</v>
      </c>
      <c r="AK258" s="127">
        <f>locallinterp(MIN(AI258,CAP_CB*12),'BBG rates'!$AA$25:$AA$40,'BBG rates'!$AC$25:$AC$40)</f>
        <v>11</v>
      </c>
      <c r="AL258" s="144">
        <f t="shared" si="71"/>
        <v>20.634679689221151</v>
      </c>
      <c r="AM258" s="142">
        <f>(SUMPRODUCT(AL258:AL$381,G258:G$381)+SUMPRODUCT(AL258:AL$381,H258:H$381))/12</f>
        <v>0</v>
      </c>
    </row>
    <row r="259" spans="1:39" x14ac:dyDescent="0.2">
      <c r="A259" s="7">
        <v>238</v>
      </c>
      <c r="B259" s="7">
        <v>119</v>
      </c>
      <c r="C259" s="7">
        <v>59.5</v>
      </c>
      <c r="D259" s="12">
        <f t="shared" si="63"/>
        <v>19.833333333333332</v>
      </c>
      <c r="E259" s="29">
        <f t="shared" si="61"/>
        <v>0</v>
      </c>
      <c r="F259" s="2">
        <f t="shared" si="64"/>
        <v>0</v>
      </c>
      <c r="G259" s="2">
        <f t="shared" si="72"/>
        <v>0</v>
      </c>
      <c r="H259" s="2">
        <f t="shared" si="73"/>
        <v>0</v>
      </c>
      <c r="I259" s="2">
        <f t="shared" si="62"/>
        <v>0</v>
      </c>
      <c r="J259" s="2">
        <f t="shared" si="79"/>
        <v>0</v>
      </c>
      <c r="K259" s="2">
        <f t="shared" si="65"/>
        <v>0</v>
      </c>
      <c r="L259" s="2">
        <f t="shared" si="65"/>
        <v>0</v>
      </c>
      <c r="M259" s="2"/>
      <c r="N259" s="28">
        <f t="shared" si="80"/>
        <v>0</v>
      </c>
      <c r="O259" s="2">
        <f t="shared" si="74"/>
        <v>0</v>
      </c>
      <c r="P259" s="2">
        <f t="shared" si="75"/>
        <v>0</v>
      </c>
      <c r="R259">
        <f t="shared" si="76"/>
        <v>238</v>
      </c>
      <c r="S259" s="89">
        <f t="shared" si="66"/>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7"/>
        <v>0</v>
      </c>
      <c r="Z259" s="72">
        <f t="shared" si="68"/>
        <v>0</v>
      </c>
      <c r="AA259" s="79">
        <f t="shared" si="69"/>
        <v>0</v>
      </c>
      <c r="AB259" s="81">
        <f t="shared" si="78"/>
        <v>0</v>
      </c>
      <c r="AD259" s="95">
        <f>locallinterp(R259,'BBG rates'!$N$10:$N$369,'BBG rates'!$P$10:$P$369)</f>
        <v>20.043985419490099</v>
      </c>
      <c r="AI259" s="185">
        <f t="shared" si="70"/>
        <v>238</v>
      </c>
      <c r="AJ259" s="127">
        <f>locallinterp(MIN(AI259,CAP_Senior*12),'BBG rates'!$X$24:$X$65,'BBG rates'!$Y$24:$Y$65)</f>
        <v>67.755971767611499</v>
      </c>
      <c r="AK259" s="127">
        <f>locallinterp(MIN(AI259,CAP_CB*12),'BBG rates'!$AA$25:$AA$40,'BBG rates'!$AC$25:$AC$40)</f>
        <v>11</v>
      </c>
      <c r="AL259" s="144">
        <f t="shared" si="71"/>
        <v>20.648515200493954</v>
      </c>
      <c r="AM259" s="142">
        <f>(SUMPRODUCT(AL259:AL$381,G259:G$381)+SUMPRODUCT(AL259:AL$381,H259:H$381))/12</f>
        <v>0</v>
      </c>
    </row>
    <row r="260" spans="1:39" x14ac:dyDescent="0.2">
      <c r="A260" s="7">
        <v>239</v>
      </c>
      <c r="B260" s="7">
        <v>119.5</v>
      </c>
      <c r="C260" s="7">
        <v>59.75</v>
      </c>
      <c r="D260" s="12">
        <f t="shared" si="63"/>
        <v>19.916666666666668</v>
      </c>
      <c r="E260" s="29">
        <f t="shared" si="61"/>
        <v>0</v>
      </c>
      <c r="F260" s="2">
        <f t="shared" si="64"/>
        <v>0</v>
      </c>
      <c r="G260" s="2">
        <f t="shared" si="72"/>
        <v>0</v>
      </c>
      <c r="H260" s="2">
        <f t="shared" si="73"/>
        <v>0</v>
      </c>
      <c r="I260" s="2">
        <f t="shared" si="62"/>
        <v>0</v>
      </c>
      <c r="J260" s="2">
        <f t="shared" si="79"/>
        <v>0</v>
      </c>
      <c r="K260" s="2">
        <f t="shared" si="65"/>
        <v>0</v>
      </c>
      <c r="L260" s="2">
        <f t="shared" si="65"/>
        <v>0</v>
      </c>
      <c r="M260" s="2"/>
      <c r="N260" s="28">
        <f>IF($A260&lt;=$I$8,N259-P260,0)</f>
        <v>0</v>
      </c>
      <c r="O260" s="2">
        <f t="shared" si="74"/>
        <v>0</v>
      </c>
      <c r="P260" s="2">
        <f t="shared" si="75"/>
        <v>0</v>
      </c>
      <c r="R260">
        <f t="shared" si="76"/>
        <v>239</v>
      </c>
      <c r="S260" s="89">
        <f t="shared" si="66"/>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7"/>
        <v>9.2319260270823378E-2</v>
      </c>
      <c r="Y260" s="66">
        <f t="shared" si="67"/>
        <v>0</v>
      </c>
      <c r="Z260" s="72">
        <f t="shared" si="68"/>
        <v>0</v>
      </c>
      <c r="AA260" s="79">
        <f t="shared" si="69"/>
        <v>0</v>
      </c>
      <c r="AB260" s="81">
        <f t="shared" si="78"/>
        <v>0</v>
      </c>
      <c r="AD260" s="95">
        <f>locallinterp(R260,'BBG rates'!$N$10:$N$369,'BBG rates'!$P$10:$P$369)</f>
        <v>20.125736254461067</v>
      </c>
      <c r="AI260" s="185">
        <f t="shared" si="70"/>
        <v>239</v>
      </c>
      <c r="AJ260" s="127">
        <f>locallinterp(MIN(AI260,CAP_Senior*12),'BBG rates'!$X$24:$X$65,'BBG rates'!$Y$24:$Y$65)</f>
        <v>67.837357128039741</v>
      </c>
      <c r="AK260" s="127">
        <f>locallinterp(MIN(AI260,CAP_CB*12),'BBG rates'!$AA$25:$AA$40,'BBG rates'!$AC$25:$AC$40)</f>
        <v>11</v>
      </c>
      <c r="AL260" s="144">
        <f t="shared" si="71"/>
        <v>20.662350711766756</v>
      </c>
      <c r="AM260" s="142">
        <f>(SUMPRODUCT(AL260:AL$381,G260:G$381)+SUMPRODUCT(AL260:AL$381,H260:H$381))/12</f>
        <v>0</v>
      </c>
    </row>
    <row r="261" spans="1:39" x14ac:dyDescent="0.2">
      <c r="A261" s="7">
        <v>240</v>
      </c>
      <c r="B261" s="7">
        <v>120</v>
      </c>
      <c r="C261" s="7">
        <v>60</v>
      </c>
      <c r="D261" s="12">
        <f t="shared" si="63"/>
        <v>20</v>
      </c>
      <c r="E261" s="29">
        <f t="shared" si="61"/>
        <v>0</v>
      </c>
      <c r="F261" s="2">
        <f t="shared" si="64"/>
        <v>0</v>
      </c>
      <c r="G261" s="2">
        <f t="shared" si="72"/>
        <v>0</v>
      </c>
      <c r="H261" s="2">
        <f t="shared" si="73"/>
        <v>0</v>
      </c>
      <c r="I261" s="2">
        <f t="shared" si="62"/>
        <v>0</v>
      </c>
      <c r="J261" s="2">
        <f t="shared" si="79"/>
        <v>0</v>
      </c>
      <c r="K261" s="2">
        <f t="shared" si="65"/>
        <v>0</v>
      </c>
      <c r="L261" s="2">
        <f t="shared" si="65"/>
        <v>0</v>
      </c>
      <c r="M261" s="2"/>
      <c r="N261" s="28">
        <f t="shared" si="80"/>
        <v>0</v>
      </c>
      <c r="O261" s="2">
        <f t="shared" si="74"/>
        <v>0</v>
      </c>
      <c r="P261" s="2">
        <f t="shared" si="75"/>
        <v>0</v>
      </c>
      <c r="R261">
        <f t="shared" si="76"/>
        <v>240</v>
      </c>
      <c r="S261" s="89">
        <f t="shared" si="66"/>
        <v>0</v>
      </c>
      <c r="T261" s="89">
        <f>IF(AND(S261=0,S260&gt;0),SUM($G261:$H$381),S261)</f>
        <v>0</v>
      </c>
      <c r="U261" s="82">
        <f>SUM(T261:T$381)</f>
        <v>0</v>
      </c>
      <c r="V261" s="68">
        <f>localspline(R261,'BBG rates'!$G$10:$G$27,'BBG rates'!$K$10:$K$27)</f>
        <v>0.98073065280914307</v>
      </c>
      <c r="W261" s="68">
        <f>locallinterp(R261,'BBG rates'!$G$10:$G$27,'BBG rates'!$J$10:$J$27)</f>
        <v>9.4E-2</v>
      </c>
      <c r="X261" s="56">
        <f t="shared" si="77"/>
        <v>9.3959525971420987E-2</v>
      </c>
      <c r="Y261" s="66">
        <f t="shared" si="67"/>
        <v>0</v>
      </c>
      <c r="Z261" s="72">
        <f t="shared" si="68"/>
        <v>0</v>
      </c>
      <c r="AA261" s="79">
        <f t="shared" si="69"/>
        <v>0</v>
      </c>
      <c r="AB261" s="81">
        <f t="shared" si="78"/>
        <v>0</v>
      </c>
      <c r="AD261" s="95">
        <f>locallinterp(R261,'BBG rates'!$N$10:$N$369,'BBG rates'!$P$10:$P$369)</f>
        <v>20.207463808861828</v>
      </c>
      <c r="AI261" s="185">
        <f t="shared" si="70"/>
        <v>240</v>
      </c>
      <c r="AJ261" s="127">
        <f>locallinterp(MIN(AI261,CAP_Senior*12),'BBG rates'!$X$24:$X$65,'BBG rates'!$Y$24:$Y$65)</f>
        <v>67.918742488467984</v>
      </c>
      <c r="AK261" s="127">
        <f>locallinterp(MIN(AI261,CAP_CB*12),'BBG rates'!$AA$25:$AA$40,'BBG rates'!$AC$25:$AC$40)</f>
        <v>11</v>
      </c>
      <c r="AL261" s="144">
        <f t="shared" si="71"/>
        <v>20.676186223039558</v>
      </c>
      <c r="AM261" s="142">
        <f>(SUMPRODUCT(AL261:AL$381,G261:G$381)+SUMPRODUCT(AL261:AL$381,H261:H$381))/12</f>
        <v>0</v>
      </c>
    </row>
    <row r="262" spans="1:39" x14ac:dyDescent="0.2">
      <c r="A262" s="7">
        <v>241</v>
      </c>
      <c r="B262" s="7">
        <v>120.5</v>
      </c>
      <c r="C262" s="7">
        <v>60.25</v>
      </c>
      <c r="D262" s="12">
        <f t="shared" si="63"/>
        <v>20.083333333333332</v>
      </c>
      <c r="E262" s="29">
        <f t="shared" si="61"/>
        <v>0</v>
      </c>
      <c r="F262" s="2">
        <f t="shared" si="64"/>
        <v>0</v>
      </c>
      <c r="G262" s="2">
        <f t="shared" si="72"/>
        <v>0</v>
      </c>
      <c r="H262" s="2">
        <f t="shared" si="73"/>
        <v>0</v>
      </c>
      <c r="I262" s="2">
        <f t="shared" si="62"/>
        <v>0</v>
      </c>
      <c r="J262" s="2">
        <f t="shared" si="79"/>
        <v>0</v>
      </c>
      <c r="K262" s="2">
        <f t="shared" si="65"/>
        <v>0</v>
      </c>
      <c r="L262" s="2">
        <f t="shared" si="65"/>
        <v>0</v>
      </c>
      <c r="M262" s="2"/>
      <c r="N262" s="28">
        <f t="shared" si="80"/>
        <v>0</v>
      </c>
      <c r="O262" s="2">
        <f t="shared" si="74"/>
        <v>0</v>
      </c>
      <c r="P262" s="2">
        <f t="shared" si="75"/>
        <v>0</v>
      </c>
      <c r="R262">
        <f t="shared" si="76"/>
        <v>241</v>
      </c>
      <c r="S262" s="89">
        <f t="shared" si="66"/>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7"/>
        <v>9.4425789892493839E-2</v>
      </c>
      <c r="Y262" s="66">
        <f t="shared" si="67"/>
        <v>0</v>
      </c>
      <c r="Z262" s="72">
        <f t="shared" si="68"/>
        <v>0</v>
      </c>
      <c r="AA262" s="79">
        <f t="shared" si="69"/>
        <v>0</v>
      </c>
      <c r="AB262" s="81">
        <f t="shared" si="78"/>
        <v>0</v>
      </c>
      <c r="AD262" s="95">
        <f>locallinterp(R262,'BBG rates'!$N$10:$N$369,'BBG rates'!$P$10:$P$369)</f>
        <v>20.289168262670703</v>
      </c>
      <c r="AI262" s="185">
        <f t="shared" si="70"/>
        <v>241</v>
      </c>
      <c r="AJ262" s="127">
        <f>locallinterp(MIN(AI262,CAP_Senior*12),'BBG rates'!$X$24:$X$65,'BBG rates'!$Y$24:$Y$65)</f>
        <v>67.918742488467984</v>
      </c>
      <c r="AK262" s="127">
        <f>locallinterp(MIN(AI262,CAP_CB*12),'BBG rates'!$AA$25:$AA$40,'BBG rates'!$AC$25:$AC$40)</f>
        <v>11</v>
      </c>
      <c r="AL262" s="144">
        <f t="shared" si="71"/>
        <v>20.676186223039558</v>
      </c>
      <c r="AM262" s="142">
        <f>(SUMPRODUCT(AL262:AL$381,G262:G$381)+SUMPRODUCT(AL262:AL$381,H262:H$381))/12</f>
        <v>0</v>
      </c>
    </row>
    <row r="263" spans="1:39" x14ac:dyDescent="0.2">
      <c r="A263" s="7">
        <v>242</v>
      </c>
      <c r="B263" s="7">
        <v>121</v>
      </c>
      <c r="C263" s="7">
        <v>60.5</v>
      </c>
      <c r="D263" s="12">
        <f t="shared" si="63"/>
        <v>20.166666666666668</v>
      </c>
      <c r="E263" s="29">
        <f t="shared" si="61"/>
        <v>0</v>
      </c>
      <c r="F263" s="2">
        <f t="shared" si="64"/>
        <v>0</v>
      </c>
      <c r="G263" s="2">
        <f t="shared" si="72"/>
        <v>0</v>
      </c>
      <c r="H263" s="2">
        <f t="shared" si="73"/>
        <v>0</v>
      </c>
      <c r="I263" s="2">
        <f t="shared" si="62"/>
        <v>0</v>
      </c>
      <c r="J263" s="2">
        <f t="shared" si="79"/>
        <v>0</v>
      </c>
      <c r="K263" s="2">
        <f t="shared" si="65"/>
        <v>0</v>
      </c>
      <c r="L263" s="2">
        <f t="shared" si="65"/>
        <v>0</v>
      </c>
      <c r="M263" s="2"/>
      <c r="N263" s="28">
        <f t="shared" si="80"/>
        <v>0</v>
      </c>
      <c r="O263" s="2">
        <f t="shared" si="74"/>
        <v>0</v>
      </c>
      <c r="P263" s="2">
        <f t="shared" si="75"/>
        <v>0</v>
      </c>
      <c r="R263">
        <f t="shared" si="76"/>
        <v>242</v>
      </c>
      <c r="S263" s="89">
        <f t="shared" si="66"/>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7"/>
        <v>9.4892051821027223E-2</v>
      </c>
      <c r="Y263" s="66">
        <f t="shared" si="67"/>
        <v>0</v>
      </c>
      <c r="Z263" s="72">
        <f t="shared" si="68"/>
        <v>0</v>
      </c>
      <c r="AA263" s="79">
        <f t="shared" si="69"/>
        <v>0</v>
      </c>
      <c r="AB263" s="81">
        <f t="shared" si="78"/>
        <v>0</v>
      </c>
      <c r="AD263" s="95">
        <f>locallinterp(R263,'BBG rates'!$N$10:$N$369,'BBG rates'!$P$10:$P$369)</f>
        <v>20.370849792297783</v>
      </c>
      <c r="AI263" s="185">
        <f t="shared" si="70"/>
        <v>242</v>
      </c>
      <c r="AJ263" s="127">
        <f>locallinterp(MIN(AI263,CAP_Senior*12),'BBG rates'!$X$24:$X$65,'BBG rates'!$Y$24:$Y$65)</f>
        <v>67.918742488467984</v>
      </c>
      <c r="AK263" s="127">
        <f>locallinterp(MIN(AI263,CAP_CB*12),'BBG rates'!$AA$25:$AA$40,'BBG rates'!$AC$25:$AC$40)</f>
        <v>11</v>
      </c>
      <c r="AL263" s="144">
        <f t="shared" si="71"/>
        <v>20.676186223039558</v>
      </c>
      <c r="AM263" s="142">
        <f>(SUMPRODUCT(AL263:AL$381,G263:G$381)+SUMPRODUCT(AL263:AL$381,H263:H$381))/12</f>
        <v>0</v>
      </c>
    </row>
    <row r="264" spans="1:39" x14ac:dyDescent="0.2">
      <c r="A264" s="7">
        <v>243</v>
      </c>
      <c r="B264" s="7">
        <v>121.5</v>
      </c>
      <c r="C264" s="7">
        <v>60.75</v>
      </c>
      <c r="D264" s="12">
        <f t="shared" si="63"/>
        <v>20.25</v>
      </c>
      <c r="E264" s="29">
        <f t="shared" si="61"/>
        <v>0</v>
      </c>
      <c r="F264" s="2">
        <f t="shared" si="64"/>
        <v>0</v>
      </c>
      <c r="G264" s="2">
        <f t="shared" si="72"/>
        <v>0</v>
      </c>
      <c r="H264" s="2">
        <f t="shared" si="73"/>
        <v>0</v>
      </c>
      <c r="I264" s="2">
        <f t="shared" si="62"/>
        <v>0</v>
      </c>
      <c r="J264" s="2">
        <f t="shared" si="79"/>
        <v>0</v>
      </c>
      <c r="K264" s="2">
        <f t="shared" si="65"/>
        <v>0</v>
      </c>
      <c r="L264" s="2">
        <f t="shared" si="65"/>
        <v>0</v>
      </c>
      <c r="M264" s="2"/>
      <c r="N264" s="28">
        <f t="shared" si="80"/>
        <v>0</v>
      </c>
      <c r="O264" s="2">
        <f t="shared" si="74"/>
        <v>0</v>
      </c>
      <c r="P264" s="2">
        <f t="shared" si="75"/>
        <v>0</v>
      </c>
      <c r="R264">
        <f t="shared" si="76"/>
        <v>243</v>
      </c>
      <c r="S264" s="89">
        <f t="shared" si="66"/>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7"/>
        <v>9.5358311756754688E-2</v>
      </c>
      <c r="Y264" s="66">
        <f t="shared" si="67"/>
        <v>0</v>
      </c>
      <c r="Z264" s="72">
        <f t="shared" si="68"/>
        <v>0</v>
      </c>
      <c r="AA264" s="79">
        <f t="shared" si="69"/>
        <v>0</v>
      </c>
      <c r="AB264" s="81">
        <f t="shared" si="78"/>
        <v>0</v>
      </c>
      <c r="AD264" s="95">
        <f>locallinterp(R264,'BBG rates'!$N$10:$N$369,'BBG rates'!$P$10:$P$369)</f>
        <v>20.452508586600334</v>
      </c>
      <c r="AI264" s="185">
        <f t="shared" si="70"/>
        <v>243</v>
      </c>
      <c r="AJ264" s="127">
        <f>locallinterp(MIN(AI264,CAP_Senior*12),'BBG rates'!$X$24:$X$65,'BBG rates'!$Y$24:$Y$65)</f>
        <v>67.918742488467984</v>
      </c>
      <c r="AK264" s="127">
        <f>locallinterp(MIN(AI264,CAP_CB*12),'BBG rates'!$AA$25:$AA$40,'BBG rates'!$AC$25:$AC$40)</f>
        <v>11</v>
      </c>
      <c r="AL264" s="144">
        <f t="shared" si="71"/>
        <v>20.676186223039558</v>
      </c>
      <c r="AM264" s="142">
        <f>(SUMPRODUCT(AL264:AL$381,G264:G$381)+SUMPRODUCT(AL264:AL$381,H264:H$381))/12</f>
        <v>0</v>
      </c>
    </row>
    <row r="265" spans="1:39" x14ac:dyDescent="0.2">
      <c r="A265" s="7">
        <v>244</v>
      </c>
      <c r="B265" s="7">
        <v>122</v>
      </c>
      <c r="C265" s="7">
        <v>61</v>
      </c>
      <c r="D265" s="12">
        <f t="shared" si="63"/>
        <v>20.333333333333332</v>
      </c>
      <c r="E265" s="29">
        <f t="shared" si="61"/>
        <v>0</v>
      </c>
      <c r="F265" s="2">
        <f t="shared" si="64"/>
        <v>0</v>
      </c>
      <c r="G265" s="2">
        <f t="shared" si="72"/>
        <v>0</v>
      </c>
      <c r="H265" s="2">
        <f t="shared" si="73"/>
        <v>0</v>
      </c>
      <c r="I265" s="2">
        <f t="shared" si="62"/>
        <v>0</v>
      </c>
      <c r="J265" s="2">
        <f t="shared" si="79"/>
        <v>0</v>
      </c>
      <c r="K265" s="2">
        <f t="shared" si="65"/>
        <v>0</v>
      </c>
      <c r="L265" s="2">
        <f t="shared" si="65"/>
        <v>0</v>
      </c>
      <c r="M265" s="2"/>
      <c r="N265" s="28">
        <f t="shared" si="80"/>
        <v>0</v>
      </c>
      <c r="O265" s="2">
        <f t="shared" si="74"/>
        <v>0</v>
      </c>
      <c r="P265" s="2">
        <f t="shared" si="75"/>
        <v>0</v>
      </c>
      <c r="R265">
        <f t="shared" si="76"/>
        <v>244</v>
      </c>
      <c r="S265" s="89">
        <f t="shared" si="66"/>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7"/>
        <v>9.5824569699942685E-2</v>
      </c>
      <c r="Y265" s="66">
        <f t="shared" si="67"/>
        <v>0</v>
      </c>
      <c r="Z265" s="72">
        <f t="shared" si="68"/>
        <v>0</v>
      </c>
      <c r="AA265" s="79">
        <f t="shared" si="69"/>
        <v>0</v>
      </c>
      <c r="AB265" s="81">
        <f t="shared" si="78"/>
        <v>0</v>
      </c>
      <c r="AD265" s="95">
        <f>locallinterp(R265,'BBG rates'!$N$10:$N$369,'BBG rates'!$P$10:$P$369)</f>
        <v>20.534144831945778</v>
      </c>
      <c r="AI265" s="185">
        <f t="shared" si="70"/>
        <v>244</v>
      </c>
      <c r="AJ265" s="127">
        <f>locallinterp(MIN(AI265,CAP_Senior*12),'BBG rates'!$X$24:$X$65,'BBG rates'!$Y$24:$Y$65)</f>
        <v>67.918742488467984</v>
      </c>
      <c r="AK265" s="127">
        <f>locallinterp(MIN(AI265,CAP_CB*12),'BBG rates'!$AA$25:$AA$40,'BBG rates'!$AC$25:$AC$40)</f>
        <v>11</v>
      </c>
      <c r="AL265" s="144">
        <f t="shared" si="71"/>
        <v>20.676186223039558</v>
      </c>
      <c r="AM265" s="142">
        <f>(SUMPRODUCT(AL265:AL$381,G265:G$381)+SUMPRODUCT(AL265:AL$381,H265:H$381))/12</f>
        <v>0</v>
      </c>
    </row>
    <row r="266" spans="1:39" x14ac:dyDescent="0.2">
      <c r="A266" s="7">
        <v>245</v>
      </c>
      <c r="B266" s="7">
        <v>122.5</v>
      </c>
      <c r="C266" s="7">
        <v>61.25</v>
      </c>
      <c r="D266" s="12">
        <f t="shared" si="63"/>
        <v>20.416666666666668</v>
      </c>
      <c r="E266" s="29">
        <f t="shared" si="61"/>
        <v>0</v>
      </c>
      <c r="F266" s="2">
        <f t="shared" si="64"/>
        <v>0</v>
      </c>
      <c r="G266" s="2">
        <f t="shared" si="72"/>
        <v>0</v>
      </c>
      <c r="H266" s="2">
        <f t="shared" si="73"/>
        <v>0</v>
      </c>
      <c r="I266" s="2">
        <f t="shared" si="62"/>
        <v>0</v>
      </c>
      <c r="J266" s="2">
        <f t="shared" si="79"/>
        <v>0</v>
      </c>
      <c r="K266" s="2">
        <f t="shared" si="65"/>
        <v>0</v>
      </c>
      <c r="L266" s="2">
        <f t="shared" si="65"/>
        <v>0</v>
      </c>
      <c r="M266" s="2"/>
      <c r="N266" s="28">
        <f t="shared" si="80"/>
        <v>0</v>
      </c>
      <c r="O266" s="2">
        <f t="shared" si="74"/>
        <v>0</v>
      </c>
      <c r="P266" s="2">
        <f t="shared" si="75"/>
        <v>0</v>
      </c>
      <c r="R266">
        <f t="shared" si="76"/>
        <v>245</v>
      </c>
      <c r="S266" s="89">
        <f t="shared" si="66"/>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7"/>
        <v>9.6290825650324763E-2</v>
      </c>
      <c r="Y266" s="66">
        <f t="shared" si="67"/>
        <v>0</v>
      </c>
      <c r="Z266" s="72">
        <f t="shared" si="68"/>
        <v>0</v>
      </c>
      <c r="AA266" s="79">
        <f t="shared" si="69"/>
        <v>0</v>
      </c>
      <c r="AB266" s="81">
        <f t="shared" si="78"/>
        <v>0</v>
      </c>
      <c r="AD266" s="95">
        <f>locallinterp(R266,'BBG rates'!$N$10:$N$369,'BBG rates'!$P$10:$P$369)</f>
        <v>20.615758717190911</v>
      </c>
      <c r="AI266" s="185">
        <f t="shared" si="70"/>
        <v>245</v>
      </c>
      <c r="AJ266" s="127">
        <f>locallinterp(MIN(AI266,CAP_Senior*12),'BBG rates'!$X$24:$X$65,'BBG rates'!$Y$24:$Y$65)</f>
        <v>67.918742488467984</v>
      </c>
      <c r="AK266" s="127">
        <f>locallinterp(MIN(AI266,CAP_CB*12),'BBG rates'!$AA$25:$AA$40,'BBG rates'!$AC$25:$AC$40)</f>
        <v>11</v>
      </c>
      <c r="AL266" s="144">
        <f t="shared" si="71"/>
        <v>20.676186223039558</v>
      </c>
      <c r="AM266" s="142">
        <f>(SUMPRODUCT(AL266:AL$381,G266:G$381)+SUMPRODUCT(AL266:AL$381,H266:H$381))/12</f>
        <v>0</v>
      </c>
    </row>
    <row r="267" spans="1:39" x14ac:dyDescent="0.2">
      <c r="A267" s="7">
        <v>246</v>
      </c>
      <c r="B267" s="7">
        <v>123</v>
      </c>
      <c r="C267" s="7">
        <v>61.5</v>
      </c>
      <c r="D267" s="12">
        <f t="shared" si="63"/>
        <v>20.5</v>
      </c>
      <c r="E267" s="29">
        <f t="shared" ref="E267:E330" si="81">IF($A267&lt;=$I$8,E266-G267-H267,0)</f>
        <v>0</v>
      </c>
      <c r="F267" s="2">
        <f t="shared" si="64"/>
        <v>0</v>
      </c>
      <c r="G267" s="2">
        <f t="shared" si="72"/>
        <v>0</v>
      </c>
      <c r="H267" s="2">
        <f t="shared" si="73"/>
        <v>0</v>
      </c>
      <c r="I267" s="2">
        <f t="shared" si="62"/>
        <v>0</v>
      </c>
      <c r="J267" s="2">
        <f t="shared" si="79"/>
        <v>0</v>
      </c>
      <c r="K267" s="2">
        <f t="shared" si="65"/>
        <v>0</v>
      </c>
      <c r="L267" s="2">
        <f t="shared" si="65"/>
        <v>0</v>
      </c>
      <c r="M267" s="2"/>
      <c r="N267" s="28">
        <f t="shared" si="80"/>
        <v>0</v>
      </c>
      <c r="O267" s="2">
        <f t="shared" si="74"/>
        <v>0</v>
      </c>
      <c r="P267" s="2">
        <f t="shared" si="75"/>
        <v>0</v>
      </c>
      <c r="R267">
        <f t="shared" si="76"/>
        <v>246</v>
      </c>
      <c r="S267" s="89">
        <f t="shared" si="66"/>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7"/>
        <v>9.6757079608167373E-2</v>
      </c>
      <c r="Y267" s="66">
        <f t="shared" si="67"/>
        <v>0</v>
      </c>
      <c r="Z267" s="72">
        <f t="shared" si="68"/>
        <v>0</v>
      </c>
      <c r="AA267" s="79">
        <f t="shared" si="69"/>
        <v>0</v>
      </c>
      <c r="AB267" s="81">
        <f t="shared" si="78"/>
        <v>0</v>
      </c>
      <c r="AD267" s="95">
        <f>locallinterp(R267,'BBG rates'!$N$10:$N$369,'BBG rates'!$P$10:$P$369)</f>
        <v>20.697350433672749</v>
      </c>
      <c r="AI267" s="185">
        <f t="shared" si="70"/>
        <v>246</v>
      </c>
      <c r="AJ267" s="127">
        <f>locallinterp(MIN(AI267,CAP_Senior*12),'BBG rates'!$X$24:$X$65,'BBG rates'!$Y$24:$Y$65)</f>
        <v>67.918742488467984</v>
      </c>
      <c r="AK267" s="127">
        <f>locallinterp(MIN(AI267,CAP_CB*12),'BBG rates'!$AA$25:$AA$40,'BBG rates'!$AC$25:$AC$40)</f>
        <v>11</v>
      </c>
      <c r="AL267" s="144">
        <f t="shared" si="71"/>
        <v>20.676186223039558</v>
      </c>
      <c r="AM267" s="142">
        <f>(SUMPRODUCT(AL267:AL$381,G267:G$381)+SUMPRODUCT(AL267:AL$381,H267:H$381))/12</f>
        <v>0</v>
      </c>
    </row>
    <row r="268" spans="1:39" x14ac:dyDescent="0.2">
      <c r="A268" s="7">
        <v>247</v>
      </c>
      <c r="B268" s="7">
        <v>123.5</v>
      </c>
      <c r="C268" s="7">
        <v>61.75</v>
      </c>
      <c r="D268" s="12">
        <f t="shared" si="63"/>
        <v>20.583333333333332</v>
      </c>
      <c r="E268" s="29">
        <f t="shared" si="81"/>
        <v>0</v>
      </c>
      <c r="F268" s="2">
        <f t="shared" si="64"/>
        <v>0</v>
      </c>
      <c r="G268" s="2">
        <f t="shared" si="72"/>
        <v>0</v>
      </c>
      <c r="H268" s="2">
        <f t="shared" si="73"/>
        <v>0</v>
      </c>
      <c r="I268" s="2">
        <f t="shared" si="62"/>
        <v>0</v>
      </c>
      <c r="J268" s="2">
        <f t="shared" si="79"/>
        <v>0</v>
      </c>
      <c r="K268" s="2">
        <f t="shared" si="65"/>
        <v>0</v>
      </c>
      <c r="L268" s="2">
        <f t="shared" si="65"/>
        <v>0</v>
      </c>
      <c r="M268" s="2"/>
      <c r="N268" s="28">
        <f t="shared" si="80"/>
        <v>0</v>
      </c>
      <c r="O268" s="2">
        <f t="shared" si="74"/>
        <v>0</v>
      </c>
      <c r="P268" s="2">
        <f t="shared" si="75"/>
        <v>0</v>
      </c>
      <c r="R268">
        <f t="shared" si="76"/>
        <v>247</v>
      </c>
      <c r="S268" s="89">
        <f t="shared" si="66"/>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7"/>
        <v>9.7223331573470517E-2</v>
      </c>
      <c r="Y268" s="66">
        <f t="shared" si="67"/>
        <v>0</v>
      </c>
      <c r="Z268" s="72">
        <f t="shared" si="68"/>
        <v>0</v>
      </c>
      <c r="AA268" s="79">
        <f t="shared" si="69"/>
        <v>0</v>
      </c>
      <c r="AB268" s="81">
        <f t="shared" si="78"/>
        <v>0</v>
      </c>
      <c r="AD268" s="95">
        <f>locallinterp(R268,'BBG rates'!$N$10:$N$369,'BBG rates'!$P$10:$P$369)</f>
        <v>20.778920175236557</v>
      </c>
      <c r="AI268" s="185">
        <f t="shared" si="70"/>
        <v>247</v>
      </c>
      <c r="AJ268" s="127">
        <f>locallinterp(MIN(AI268,CAP_Senior*12),'BBG rates'!$X$24:$X$65,'BBG rates'!$Y$24:$Y$65)</f>
        <v>67.918742488467984</v>
      </c>
      <c r="AK268" s="127">
        <f>locallinterp(MIN(AI268,CAP_CB*12),'BBG rates'!$AA$25:$AA$40,'BBG rates'!$AC$25:$AC$40)</f>
        <v>11</v>
      </c>
      <c r="AL268" s="144">
        <f t="shared" si="71"/>
        <v>20.676186223039558</v>
      </c>
      <c r="AM268" s="142">
        <f>(SUMPRODUCT(AL268:AL$381,G268:G$381)+SUMPRODUCT(AL268:AL$381,H268:H$381))/12</f>
        <v>0</v>
      </c>
    </row>
    <row r="269" spans="1:39" x14ac:dyDescent="0.2">
      <c r="A269" s="7">
        <v>248</v>
      </c>
      <c r="B269" s="7">
        <v>124</v>
      </c>
      <c r="C269" s="7">
        <v>62</v>
      </c>
      <c r="D269" s="12">
        <f t="shared" si="63"/>
        <v>20.666666666666668</v>
      </c>
      <c r="E269" s="29">
        <f t="shared" si="81"/>
        <v>0</v>
      </c>
      <c r="F269" s="2">
        <f t="shared" si="64"/>
        <v>0</v>
      </c>
      <c r="G269" s="2">
        <f t="shared" si="72"/>
        <v>0</v>
      </c>
      <c r="H269" s="2">
        <f t="shared" si="73"/>
        <v>0</v>
      </c>
      <c r="I269" s="2">
        <f t="shared" si="62"/>
        <v>0</v>
      </c>
      <c r="J269" s="2">
        <f t="shared" si="79"/>
        <v>0</v>
      </c>
      <c r="K269" s="2">
        <f t="shared" si="65"/>
        <v>0</v>
      </c>
      <c r="L269" s="2">
        <f t="shared" si="65"/>
        <v>0</v>
      </c>
      <c r="M269" s="2"/>
      <c r="N269" s="28">
        <f t="shared" si="80"/>
        <v>0</v>
      </c>
      <c r="O269" s="2">
        <f t="shared" si="74"/>
        <v>0</v>
      </c>
      <c r="P269" s="2">
        <f t="shared" si="75"/>
        <v>0</v>
      </c>
      <c r="R269">
        <f t="shared" si="76"/>
        <v>248</v>
      </c>
      <c r="S269" s="89">
        <f t="shared" si="66"/>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7"/>
        <v>9.7689581546234194E-2</v>
      </c>
      <c r="Y269" s="66">
        <f t="shared" si="67"/>
        <v>0</v>
      </c>
      <c r="Z269" s="72">
        <f t="shared" si="68"/>
        <v>0</v>
      </c>
      <c r="AA269" s="79">
        <f t="shared" si="69"/>
        <v>0</v>
      </c>
      <c r="AB269" s="81">
        <f t="shared" si="78"/>
        <v>0</v>
      </c>
      <c r="AD269" s="95">
        <f>locallinterp(R269,'BBG rates'!$N$10:$N$369,'BBG rates'!$P$10:$P$369)</f>
        <v>20.860468138207235</v>
      </c>
      <c r="AI269" s="185">
        <f t="shared" si="70"/>
        <v>248</v>
      </c>
      <c r="AJ269" s="127">
        <f>locallinterp(MIN(AI269,CAP_Senior*12),'BBG rates'!$X$24:$X$65,'BBG rates'!$Y$24:$Y$65)</f>
        <v>67.918742488467984</v>
      </c>
      <c r="AK269" s="127">
        <f>locallinterp(MIN(AI269,CAP_CB*12),'BBG rates'!$AA$25:$AA$40,'BBG rates'!$AC$25:$AC$40)</f>
        <v>11</v>
      </c>
      <c r="AL269" s="144">
        <f t="shared" si="71"/>
        <v>20.676186223039558</v>
      </c>
      <c r="AM269" s="142">
        <f>(SUMPRODUCT(AL269:AL$381,G269:G$381)+SUMPRODUCT(AL269:AL$381,H269:H$381))/12</f>
        <v>0</v>
      </c>
    </row>
    <row r="270" spans="1:39" x14ac:dyDescent="0.2">
      <c r="A270" s="7">
        <v>249</v>
      </c>
      <c r="B270" s="7">
        <v>124.5</v>
      </c>
      <c r="C270" s="7">
        <v>62.25</v>
      </c>
      <c r="D270" s="12">
        <f t="shared" si="63"/>
        <v>20.75</v>
      </c>
      <c r="E270" s="29">
        <f t="shared" si="81"/>
        <v>0</v>
      </c>
      <c r="F270" s="2">
        <f t="shared" si="64"/>
        <v>0</v>
      </c>
      <c r="G270" s="2">
        <f t="shared" si="72"/>
        <v>0</v>
      </c>
      <c r="H270" s="2">
        <f t="shared" si="73"/>
        <v>0</v>
      </c>
      <c r="I270" s="2">
        <f t="shared" si="62"/>
        <v>0</v>
      </c>
      <c r="J270" s="2">
        <f t="shared" si="79"/>
        <v>0</v>
      </c>
      <c r="K270" s="2">
        <f t="shared" si="65"/>
        <v>0</v>
      </c>
      <c r="L270" s="2">
        <f t="shared" si="65"/>
        <v>0</v>
      </c>
      <c r="M270" s="2"/>
      <c r="N270" s="28">
        <f t="shared" si="80"/>
        <v>0</v>
      </c>
      <c r="O270" s="2">
        <f t="shared" si="74"/>
        <v>0</v>
      </c>
      <c r="P270" s="2">
        <f t="shared" si="75"/>
        <v>0</v>
      </c>
      <c r="R270">
        <f t="shared" si="76"/>
        <v>249</v>
      </c>
      <c r="S270" s="89">
        <f t="shared" si="66"/>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7"/>
        <v>9.8155829526191951E-2</v>
      </c>
      <c r="Y270" s="66">
        <f t="shared" si="67"/>
        <v>0</v>
      </c>
      <c r="Z270" s="72">
        <f t="shared" si="68"/>
        <v>0</v>
      </c>
      <c r="AA270" s="79">
        <f t="shared" si="69"/>
        <v>0</v>
      </c>
      <c r="AB270" s="81">
        <f t="shared" si="78"/>
        <v>0</v>
      </c>
      <c r="AD270" s="95">
        <f>locallinterp(R270,'BBG rates'!$N$10:$N$369,'BBG rates'!$P$10:$P$369)</f>
        <v>20.941994521399064</v>
      </c>
      <c r="AI270" s="185">
        <f t="shared" si="70"/>
        <v>249</v>
      </c>
      <c r="AJ270" s="127">
        <f>locallinterp(MIN(AI270,CAP_Senior*12),'BBG rates'!$X$24:$X$65,'BBG rates'!$Y$24:$Y$65)</f>
        <v>67.918742488467984</v>
      </c>
      <c r="AK270" s="127">
        <f>locallinterp(MIN(AI270,CAP_CB*12),'BBG rates'!$AA$25:$AA$40,'BBG rates'!$AC$25:$AC$40)</f>
        <v>11</v>
      </c>
      <c r="AL270" s="144">
        <f t="shared" si="71"/>
        <v>20.676186223039558</v>
      </c>
      <c r="AM270" s="142">
        <f>(SUMPRODUCT(AL270:AL$381,G270:G$381)+SUMPRODUCT(AL270:AL$381,H270:H$381))/12</f>
        <v>0</v>
      </c>
    </row>
    <row r="271" spans="1:39" x14ac:dyDescent="0.2">
      <c r="A271" s="7">
        <v>250</v>
      </c>
      <c r="B271" s="7">
        <v>125</v>
      </c>
      <c r="C271" s="7">
        <v>62.5</v>
      </c>
      <c r="D271" s="12">
        <f t="shared" si="63"/>
        <v>20.833333333333332</v>
      </c>
      <c r="E271" s="29">
        <f t="shared" si="81"/>
        <v>0</v>
      </c>
      <c r="F271" s="2">
        <f t="shared" si="64"/>
        <v>0</v>
      </c>
      <c r="G271" s="2">
        <f t="shared" si="72"/>
        <v>0</v>
      </c>
      <c r="H271" s="2">
        <f t="shared" si="73"/>
        <v>0</v>
      </c>
      <c r="I271" s="2">
        <f t="shared" si="62"/>
        <v>0</v>
      </c>
      <c r="J271" s="2">
        <f t="shared" si="79"/>
        <v>0</v>
      </c>
      <c r="K271" s="2">
        <f t="shared" si="65"/>
        <v>0</v>
      </c>
      <c r="L271" s="2">
        <f t="shared" si="65"/>
        <v>0</v>
      </c>
      <c r="M271" s="2"/>
      <c r="N271" s="28">
        <f t="shared" si="80"/>
        <v>0</v>
      </c>
      <c r="O271" s="2">
        <f t="shared" si="74"/>
        <v>0</v>
      </c>
      <c r="P271" s="2">
        <f t="shared" si="75"/>
        <v>0</v>
      </c>
      <c r="R271">
        <f t="shared" si="76"/>
        <v>250</v>
      </c>
      <c r="S271" s="89">
        <f t="shared" si="66"/>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7"/>
        <v>9.8622075513876695E-2</v>
      </c>
      <c r="Y271" s="66">
        <f t="shared" si="67"/>
        <v>0</v>
      </c>
      <c r="Z271" s="72">
        <f t="shared" si="68"/>
        <v>0</v>
      </c>
      <c r="AA271" s="79">
        <f t="shared" si="69"/>
        <v>0</v>
      </c>
      <c r="AB271" s="81">
        <f t="shared" si="78"/>
        <v>0</v>
      </c>
      <c r="AD271" s="95">
        <f>locallinterp(R271,'BBG rates'!$N$10:$N$369,'BBG rates'!$P$10:$P$369)</f>
        <v>21.023499521141709</v>
      </c>
      <c r="AI271" s="185">
        <f t="shared" si="70"/>
        <v>250</v>
      </c>
      <c r="AJ271" s="127">
        <f>locallinterp(MIN(AI271,CAP_Senior*12),'BBG rates'!$X$24:$X$65,'BBG rates'!$Y$24:$Y$65)</f>
        <v>67.918742488467984</v>
      </c>
      <c r="AK271" s="127">
        <f>locallinterp(MIN(AI271,CAP_CB*12),'BBG rates'!$AA$25:$AA$40,'BBG rates'!$AC$25:$AC$40)</f>
        <v>11</v>
      </c>
      <c r="AL271" s="144">
        <f t="shared" si="71"/>
        <v>20.676186223039558</v>
      </c>
      <c r="AM271" s="142">
        <f>(SUMPRODUCT(AL271:AL$381,G271:G$381)+SUMPRODUCT(AL271:AL$381,H271:H$381))/12</f>
        <v>0</v>
      </c>
    </row>
    <row r="272" spans="1:39" x14ac:dyDescent="0.2">
      <c r="A272" s="7">
        <v>251</v>
      </c>
      <c r="B272" s="7">
        <v>125.5</v>
      </c>
      <c r="C272" s="7">
        <v>62.75</v>
      </c>
      <c r="D272" s="12">
        <f t="shared" si="63"/>
        <v>20.916666666666668</v>
      </c>
      <c r="E272" s="29">
        <f t="shared" si="81"/>
        <v>0</v>
      </c>
      <c r="F272" s="2">
        <f t="shared" si="64"/>
        <v>0</v>
      </c>
      <c r="G272" s="2">
        <f t="shared" si="72"/>
        <v>0</v>
      </c>
      <c r="H272" s="2">
        <f t="shared" si="73"/>
        <v>0</v>
      </c>
      <c r="I272" s="2">
        <f t="shared" si="62"/>
        <v>0</v>
      </c>
      <c r="J272" s="2">
        <f t="shared" si="79"/>
        <v>0</v>
      </c>
      <c r="K272" s="2">
        <f t="shared" si="65"/>
        <v>0</v>
      </c>
      <c r="L272" s="2">
        <f t="shared" si="65"/>
        <v>0</v>
      </c>
      <c r="M272" s="2"/>
      <c r="N272" s="28">
        <f t="shared" si="80"/>
        <v>0</v>
      </c>
      <c r="O272" s="2">
        <f t="shared" si="74"/>
        <v>0</v>
      </c>
      <c r="P272" s="2">
        <f t="shared" si="75"/>
        <v>0</v>
      </c>
      <c r="R272">
        <f t="shared" si="76"/>
        <v>251</v>
      </c>
      <c r="S272" s="89">
        <f t="shared" si="66"/>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7"/>
        <v>9.9088319509021971E-2</v>
      </c>
      <c r="Y272" s="66">
        <f t="shared" si="67"/>
        <v>0</v>
      </c>
      <c r="Z272" s="72">
        <f t="shared" si="68"/>
        <v>0</v>
      </c>
      <c r="AA272" s="79">
        <f t="shared" si="69"/>
        <v>0</v>
      </c>
      <c r="AB272" s="81">
        <f t="shared" si="78"/>
        <v>0</v>
      </c>
      <c r="AD272" s="95">
        <f>locallinterp(R272,'BBG rates'!$N$10:$N$369,'BBG rates'!$P$10:$P$369)</f>
        <v>21.104983346202705</v>
      </c>
      <c r="AI272" s="185">
        <f t="shared" si="70"/>
        <v>251</v>
      </c>
      <c r="AJ272" s="127">
        <f>locallinterp(MIN(AI272,CAP_Senior*12),'BBG rates'!$X$24:$X$65,'BBG rates'!$Y$24:$Y$65)</f>
        <v>67.918742488467984</v>
      </c>
      <c r="AK272" s="127">
        <f>locallinterp(MIN(AI272,CAP_CB*12),'BBG rates'!$AA$25:$AA$40,'BBG rates'!$AC$25:$AC$40)</f>
        <v>11</v>
      </c>
      <c r="AL272" s="144">
        <f t="shared" si="71"/>
        <v>20.676186223039558</v>
      </c>
      <c r="AM272" s="142">
        <f>(SUMPRODUCT(AL272:AL$381,G272:G$381)+SUMPRODUCT(AL272:AL$381,H272:H$381))/12</f>
        <v>0</v>
      </c>
    </row>
    <row r="273" spans="1:39" x14ac:dyDescent="0.2">
      <c r="A273" s="7">
        <v>252</v>
      </c>
      <c r="B273" s="7">
        <v>126</v>
      </c>
      <c r="C273" s="7">
        <v>63</v>
      </c>
      <c r="D273" s="12">
        <f t="shared" si="63"/>
        <v>21</v>
      </c>
      <c r="E273" s="29">
        <f t="shared" si="81"/>
        <v>0</v>
      </c>
      <c r="F273" s="2">
        <f t="shared" si="64"/>
        <v>0</v>
      </c>
      <c r="G273" s="2">
        <f t="shared" si="72"/>
        <v>0</v>
      </c>
      <c r="H273" s="2">
        <f t="shared" si="73"/>
        <v>0</v>
      </c>
      <c r="I273" s="2">
        <f t="shared" si="62"/>
        <v>0</v>
      </c>
      <c r="J273" s="2">
        <f t="shared" si="79"/>
        <v>0</v>
      </c>
      <c r="K273" s="2">
        <f t="shared" si="65"/>
        <v>0</v>
      </c>
      <c r="L273" s="2">
        <f t="shared" si="65"/>
        <v>0</v>
      </c>
      <c r="M273" s="2"/>
      <c r="N273" s="28">
        <f t="shared" si="80"/>
        <v>0</v>
      </c>
      <c r="O273" s="2">
        <f t="shared" si="74"/>
        <v>0</v>
      </c>
      <c r="P273" s="2">
        <f t="shared" si="75"/>
        <v>0</v>
      </c>
      <c r="R273">
        <f t="shared" si="76"/>
        <v>252</v>
      </c>
      <c r="S273" s="89">
        <f t="shared" si="66"/>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7"/>
        <v>9.9554561511361328E-2</v>
      </c>
      <c r="Y273" s="66">
        <f t="shared" si="67"/>
        <v>0</v>
      </c>
      <c r="Z273" s="72">
        <f t="shared" si="68"/>
        <v>0</v>
      </c>
      <c r="AA273" s="79">
        <f t="shared" si="69"/>
        <v>0</v>
      </c>
      <c r="AB273" s="81">
        <f t="shared" si="78"/>
        <v>0</v>
      </c>
      <c r="AD273" s="95">
        <f>locallinterp(R273,'BBG rates'!$N$10:$N$369,'BBG rates'!$P$10:$P$369)</f>
        <v>21.186446202864438</v>
      </c>
      <c r="AI273" s="185">
        <f t="shared" si="70"/>
        <v>252</v>
      </c>
      <c r="AJ273" s="127">
        <f>locallinterp(MIN(AI273,CAP_Senior*12),'BBG rates'!$X$24:$X$65,'BBG rates'!$Y$24:$Y$65)</f>
        <v>67.918742488467984</v>
      </c>
      <c r="AK273" s="127">
        <f>locallinterp(MIN(AI273,CAP_CB*12),'BBG rates'!$AA$25:$AA$40,'BBG rates'!$AC$25:$AC$40)</f>
        <v>11</v>
      </c>
      <c r="AL273" s="144">
        <f t="shared" si="71"/>
        <v>20.676186223039558</v>
      </c>
      <c r="AM273" s="142">
        <f>(SUMPRODUCT(AL273:AL$381,G273:G$381)+SUMPRODUCT(AL273:AL$381,H273:H$381))/12</f>
        <v>0</v>
      </c>
    </row>
    <row r="274" spans="1:39" x14ac:dyDescent="0.2">
      <c r="A274" s="7">
        <v>253</v>
      </c>
      <c r="B274" s="7">
        <v>126.5</v>
      </c>
      <c r="C274" s="7">
        <v>63.25</v>
      </c>
      <c r="D274" s="12">
        <f t="shared" si="63"/>
        <v>21.083333333333332</v>
      </c>
      <c r="E274" s="29">
        <f t="shared" si="81"/>
        <v>0</v>
      </c>
      <c r="F274" s="2">
        <f t="shared" si="64"/>
        <v>0</v>
      </c>
      <c r="G274" s="2">
        <f t="shared" si="72"/>
        <v>0</v>
      </c>
      <c r="H274" s="2">
        <f t="shared" si="73"/>
        <v>0</v>
      </c>
      <c r="I274" s="2">
        <f t="shared" si="62"/>
        <v>0</v>
      </c>
      <c r="J274" s="2">
        <f t="shared" si="79"/>
        <v>0</v>
      </c>
      <c r="K274" s="2">
        <f t="shared" si="65"/>
        <v>0</v>
      </c>
      <c r="L274" s="2">
        <f t="shared" si="65"/>
        <v>0</v>
      </c>
      <c r="M274" s="2"/>
      <c r="N274" s="28">
        <f t="shared" si="80"/>
        <v>0</v>
      </c>
      <c r="O274" s="2">
        <f t="shared" si="74"/>
        <v>0</v>
      </c>
      <c r="P274" s="2">
        <f t="shared" si="75"/>
        <v>0</v>
      </c>
      <c r="R274">
        <f t="shared" si="76"/>
        <v>253</v>
      </c>
      <c r="S274" s="89">
        <f t="shared" si="66"/>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7"/>
        <v>0.10002080152142767</v>
      </c>
      <c r="Y274" s="66">
        <f t="shared" si="67"/>
        <v>0</v>
      </c>
      <c r="Z274" s="72">
        <f t="shared" si="68"/>
        <v>0</v>
      </c>
      <c r="AA274" s="79">
        <f t="shared" si="69"/>
        <v>0</v>
      </c>
      <c r="AB274" s="81">
        <f t="shared" si="78"/>
        <v>0</v>
      </c>
      <c r="AD274" s="95">
        <f>locallinterp(R274,'BBG rates'!$N$10:$N$369,'BBG rates'!$P$10:$P$369)</f>
        <v>21.267888299898672</v>
      </c>
      <c r="AI274" s="185">
        <f t="shared" si="70"/>
        <v>253</v>
      </c>
      <c r="AJ274" s="127">
        <f>locallinterp(MIN(AI274,CAP_Senior*12),'BBG rates'!$X$24:$X$65,'BBG rates'!$Y$24:$Y$65)</f>
        <v>67.918742488467984</v>
      </c>
      <c r="AK274" s="127">
        <f>locallinterp(MIN(AI274,CAP_CB*12),'BBG rates'!$AA$25:$AA$40,'BBG rates'!$AC$25:$AC$40)</f>
        <v>11</v>
      </c>
      <c r="AL274" s="144">
        <f t="shared" si="71"/>
        <v>20.676186223039558</v>
      </c>
      <c r="AM274" s="142">
        <f>(SUMPRODUCT(AL274:AL$381,G274:G$381)+SUMPRODUCT(AL274:AL$381,H274:H$381))/12</f>
        <v>0</v>
      </c>
    </row>
    <row r="275" spans="1:39" x14ac:dyDescent="0.2">
      <c r="A275" s="7">
        <v>254</v>
      </c>
      <c r="B275" s="7">
        <v>127</v>
      </c>
      <c r="C275" s="7">
        <v>63.5</v>
      </c>
      <c r="D275" s="12">
        <f t="shared" si="63"/>
        <v>21.166666666666668</v>
      </c>
      <c r="E275" s="29">
        <f t="shared" si="81"/>
        <v>0</v>
      </c>
      <c r="F275" s="2">
        <f t="shared" si="64"/>
        <v>0</v>
      </c>
      <c r="G275" s="2">
        <f t="shared" si="72"/>
        <v>0</v>
      </c>
      <c r="H275" s="2">
        <f t="shared" si="73"/>
        <v>0</v>
      </c>
      <c r="I275" s="2">
        <f t="shared" ref="I275:I338" si="82">SUM(F275:H275)</f>
        <v>0</v>
      </c>
      <c r="J275" s="2">
        <f t="shared" si="79"/>
        <v>0</v>
      </c>
      <c r="K275" s="2">
        <f t="shared" si="65"/>
        <v>0</v>
      </c>
      <c r="L275" s="2">
        <f t="shared" si="65"/>
        <v>0</v>
      </c>
      <c r="M275" s="2"/>
      <c r="N275" s="28">
        <f t="shared" si="80"/>
        <v>0</v>
      </c>
      <c r="O275" s="2">
        <f t="shared" si="74"/>
        <v>0</v>
      </c>
      <c r="P275" s="2">
        <f t="shared" si="75"/>
        <v>0</v>
      </c>
      <c r="R275">
        <f t="shared" si="76"/>
        <v>254</v>
      </c>
      <c r="S275" s="89">
        <f t="shared" si="66"/>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7"/>
        <v>0.10048703953895455</v>
      </c>
      <c r="Y275" s="66">
        <f t="shared" si="67"/>
        <v>0</v>
      </c>
      <c r="Z275" s="72">
        <f t="shared" si="68"/>
        <v>0</v>
      </c>
      <c r="AA275" s="79">
        <f t="shared" si="69"/>
        <v>0</v>
      </c>
      <c r="AB275" s="81">
        <f t="shared" si="78"/>
        <v>0</v>
      </c>
      <c r="AD275" s="95">
        <f>locallinterp(R275,'BBG rates'!$N$10:$N$369,'BBG rates'!$P$10:$P$369)</f>
        <v>21.3493098435946</v>
      </c>
      <c r="AI275" s="185">
        <f t="shared" si="70"/>
        <v>254</v>
      </c>
      <c r="AJ275" s="127">
        <f>locallinterp(MIN(AI275,CAP_Senior*12),'BBG rates'!$X$24:$X$65,'BBG rates'!$Y$24:$Y$65)</f>
        <v>67.918742488467984</v>
      </c>
      <c r="AK275" s="127">
        <f>locallinterp(MIN(AI275,CAP_CB*12),'BBG rates'!$AA$25:$AA$40,'BBG rates'!$AC$25:$AC$40)</f>
        <v>11</v>
      </c>
      <c r="AL275" s="144">
        <f t="shared" si="71"/>
        <v>20.676186223039558</v>
      </c>
      <c r="AM275" s="142">
        <f>(SUMPRODUCT(AL275:AL$381,G275:G$381)+SUMPRODUCT(AL275:AL$381,H275:H$381))/12</f>
        <v>0</v>
      </c>
    </row>
    <row r="276" spans="1:39" x14ac:dyDescent="0.2">
      <c r="A276" s="7">
        <v>255</v>
      </c>
      <c r="B276" s="7">
        <v>127.5</v>
      </c>
      <c r="C276" s="7">
        <v>63.75</v>
      </c>
      <c r="D276" s="12">
        <f t="shared" si="63"/>
        <v>21.25</v>
      </c>
      <c r="E276" s="29">
        <f t="shared" si="81"/>
        <v>0</v>
      </c>
      <c r="F276" s="2">
        <f t="shared" si="64"/>
        <v>0</v>
      </c>
      <c r="G276" s="2">
        <f t="shared" si="72"/>
        <v>0</v>
      </c>
      <c r="H276" s="2">
        <f t="shared" si="73"/>
        <v>0</v>
      </c>
      <c r="I276" s="2">
        <f t="shared" si="82"/>
        <v>0</v>
      </c>
      <c r="J276" s="2">
        <f t="shared" si="79"/>
        <v>0</v>
      </c>
      <c r="K276" s="2">
        <f t="shared" si="65"/>
        <v>0</v>
      </c>
      <c r="L276" s="2">
        <f t="shared" si="65"/>
        <v>0</v>
      </c>
      <c r="M276" s="2"/>
      <c r="N276" s="28">
        <f t="shared" si="80"/>
        <v>0</v>
      </c>
      <c r="O276" s="2">
        <f t="shared" si="74"/>
        <v>0</v>
      </c>
      <c r="P276" s="2">
        <f t="shared" si="75"/>
        <v>0</v>
      </c>
      <c r="R276">
        <f t="shared" si="76"/>
        <v>255</v>
      </c>
      <c r="S276" s="89">
        <f t="shared" si="66"/>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7"/>
        <v>0.10095327556420841</v>
      </c>
      <c r="Y276" s="66">
        <f t="shared" si="67"/>
        <v>0</v>
      </c>
      <c r="Z276" s="72">
        <f t="shared" si="68"/>
        <v>0</v>
      </c>
      <c r="AA276" s="79">
        <f t="shared" si="69"/>
        <v>0</v>
      </c>
      <c r="AB276" s="81">
        <f t="shared" si="78"/>
        <v>0</v>
      </c>
      <c r="AD276" s="95">
        <f>locallinterp(R276,'BBG rates'!$N$10:$N$369,'BBG rates'!$P$10:$P$369)</f>
        <v>21.430711057642203</v>
      </c>
      <c r="AI276" s="185">
        <f t="shared" si="70"/>
        <v>255</v>
      </c>
      <c r="AJ276" s="127">
        <f>locallinterp(MIN(AI276,CAP_Senior*12),'BBG rates'!$X$24:$X$65,'BBG rates'!$Y$24:$Y$65)</f>
        <v>67.918742488467984</v>
      </c>
      <c r="AK276" s="127">
        <f>locallinterp(MIN(AI276,CAP_CB*12),'BBG rates'!$AA$25:$AA$40,'BBG rates'!$AC$25:$AC$40)</f>
        <v>11</v>
      </c>
      <c r="AL276" s="144">
        <f t="shared" si="71"/>
        <v>20.676186223039558</v>
      </c>
      <c r="AM276" s="142">
        <f>(SUMPRODUCT(AL276:AL$381,G276:G$381)+SUMPRODUCT(AL276:AL$381,H276:H$381))/12</f>
        <v>0</v>
      </c>
    </row>
    <row r="277" spans="1:39" x14ac:dyDescent="0.2">
      <c r="A277" s="7">
        <v>256</v>
      </c>
      <c r="B277" s="7">
        <v>128</v>
      </c>
      <c r="C277" s="7">
        <v>64</v>
      </c>
      <c r="D277" s="12">
        <f t="shared" si="63"/>
        <v>21.333333333333332</v>
      </c>
      <c r="E277" s="29">
        <f t="shared" si="81"/>
        <v>0</v>
      </c>
      <c r="F277" s="2">
        <f t="shared" si="64"/>
        <v>0</v>
      </c>
      <c r="G277" s="2">
        <f t="shared" si="72"/>
        <v>0</v>
      </c>
      <c r="H277" s="2">
        <f t="shared" si="73"/>
        <v>0</v>
      </c>
      <c r="I277" s="2">
        <f t="shared" si="82"/>
        <v>0</v>
      </c>
      <c r="J277" s="2">
        <f t="shared" si="79"/>
        <v>0</v>
      </c>
      <c r="K277" s="2">
        <f t="shared" si="65"/>
        <v>0</v>
      </c>
      <c r="L277" s="2">
        <f t="shared" si="65"/>
        <v>0</v>
      </c>
      <c r="M277" s="2"/>
      <c r="N277" s="28">
        <f t="shared" si="80"/>
        <v>0</v>
      </c>
      <c r="O277" s="2">
        <f t="shared" si="74"/>
        <v>0</v>
      </c>
      <c r="P277" s="2">
        <f t="shared" si="75"/>
        <v>0</v>
      </c>
      <c r="R277">
        <f t="shared" si="76"/>
        <v>256</v>
      </c>
      <c r="S277" s="89">
        <f t="shared" si="66"/>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7"/>
        <v>0.10141950959692281</v>
      </c>
      <c r="Y277" s="66">
        <f t="shared" si="67"/>
        <v>0</v>
      </c>
      <c r="Z277" s="72">
        <f t="shared" si="68"/>
        <v>0</v>
      </c>
      <c r="AA277" s="79">
        <f t="shared" si="69"/>
        <v>0</v>
      </c>
      <c r="AB277" s="81">
        <f t="shared" si="78"/>
        <v>0</v>
      </c>
      <c r="AD277" s="95">
        <f>locallinterp(R277,'BBG rates'!$N$10:$N$369,'BBG rates'!$P$10:$P$369)</f>
        <v>21.512092153314295</v>
      </c>
      <c r="AI277" s="185">
        <f t="shared" si="70"/>
        <v>256</v>
      </c>
      <c r="AJ277" s="127">
        <f>locallinterp(MIN(AI277,CAP_Senior*12),'BBG rates'!$X$24:$X$65,'BBG rates'!$Y$24:$Y$65)</f>
        <v>67.918742488467984</v>
      </c>
      <c r="AK277" s="127">
        <f>locallinterp(MIN(AI277,CAP_CB*12),'BBG rates'!$AA$25:$AA$40,'BBG rates'!$AC$25:$AC$40)</f>
        <v>11</v>
      </c>
      <c r="AL277" s="144">
        <f t="shared" si="71"/>
        <v>20.676186223039558</v>
      </c>
      <c r="AM277" s="142">
        <f>(SUMPRODUCT(AL277:AL$381,G277:G$381)+SUMPRODUCT(AL277:AL$381,H277:H$381))/12</f>
        <v>0</v>
      </c>
    </row>
    <row r="278" spans="1:39" x14ac:dyDescent="0.2">
      <c r="A278" s="7">
        <v>257</v>
      </c>
      <c r="B278" s="7">
        <v>128.5</v>
      </c>
      <c r="C278" s="7">
        <v>64.25</v>
      </c>
      <c r="D278" s="12">
        <f t="shared" ref="D278:D341" si="83">A278/12</f>
        <v>21.416666666666668</v>
      </c>
      <c r="E278" s="29">
        <f t="shared" si="81"/>
        <v>0</v>
      </c>
      <c r="F278" s="2">
        <f t="shared" ref="F278:F341" si="84">IF($A278&lt;=$I$8,-IPMT($G$11,1,$I$8-$A278+1,$E277),0)</f>
        <v>0</v>
      </c>
      <c r="G278" s="2">
        <f t="shared" si="72"/>
        <v>0</v>
      </c>
      <c r="H278" s="2">
        <f t="shared" si="73"/>
        <v>0</v>
      </c>
      <c r="I278" s="2">
        <f t="shared" si="82"/>
        <v>0</v>
      </c>
      <c r="J278" s="2">
        <f t="shared" si="79"/>
        <v>0</v>
      </c>
      <c r="K278" s="2">
        <f t="shared" ref="K278:L341" si="85">I278/(1+$F$12)^IF($I$7=1,$A278,IF($I$7=2,$B278,IF($I$7=4,$C278,$D278)))</f>
        <v>0</v>
      </c>
      <c r="L278" s="2">
        <f t="shared" si="85"/>
        <v>0</v>
      </c>
      <c r="M278" s="2"/>
      <c r="N278" s="28">
        <f t="shared" si="80"/>
        <v>0</v>
      </c>
      <c r="O278" s="2">
        <f t="shared" si="74"/>
        <v>0</v>
      </c>
      <c r="P278" s="2">
        <f t="shared" si="75"/>
        <v>0</v>
      </c>
      <c r="R278">
        <f t="shared" si="76"/>
        <v>257</v>
      </c>
      <c r="S278" s="89">
        <f t="shared" ref="S278:S341" si="86">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7"/>
        <v>0.10188574163709774</v>
      </c>
      <c r="Y278" s="66">
        <f t="shared" ref="Y278:Y341" si="87">T278*X278%/12+Y279</f>
        <v>0</v>
      </c>
      <c r="Z278" s="72">
        <f t="shared" ref="Z278:Z341" si="88">IF(U278=0,0,Y278*1200/U278)</f>
        <v>0</v>
      </c>
      <c r="AA278" s="79">
        <f t="shared" ref="AA278:AA341" si="89">T278*$AA$17%/12+AA279</f>
        <v>0</v>
      </c>
      <c r="AB278" s="81">
        <f t="shared" si="78"/>
        <v>0</v>
      </c>
      <c r="AD278" s="95">
        <f>locallinterp(R278,'BBG rates'!$N$10:$N$369,'BBG rates'!$P$10:$P$369)</f>
        <v>21.593453344369607</v>
      </c>
      <c r="AI278" s="185">
        <f t="shared" ref="AI278:AI341" si="90">A278</f>
        <v>257</v>
      </c>
      <c r="AJ278" s="127">
        <f>locallinterp(MIN(AI278,CAP_Senior*12),'BBG rates'!$X$24:$X$65,'BBG rates'!$Y$24:$Y$65)</f>
        <v>67.918742488467984</v>
      </c>
      <c r="AK278" s="127">
        <f>locallinterp(MIN(AI278,CAP_CB*12),'BBG rates'!$AA$25:$AA$40,'BBG rates'!$AC$25:$AC$40)</f>
        <v>11</v>
      </c>
      <c r="AL278" s="144">
        <f t="shared" ref="AL278:AL341" si="91">SUMPRODUCT(AJ278:AK278,$AJ$19:$AK$19)</f>
        <v>20.676186223039558</v>
      </c>
      <c r="AM278" s="142">
        <f>(SUMPRODUCT(AL278:AL$381,G278:G$381)+SUMPRODUCT(AL278:AL$381,H278:H$381))/12</f>
        <v>0</v>
      </c>
    </row>
    <row r="279" spans="1:39" x14ac:dyDescent="0.2">
      <c r="A279" s="7">
        <v>258</v>
      </c>
      <c r="B279" s="7">
        <v>129</v>
      </c>
      <c r="C279" s="7">
        <v>64.5</v>
      </c>
      <c r="D279" s="12">
        <f t="shared" si="83"/>
        <v>21.5</v>
      </c>
      <c r="E279" s="29">
        <f t="shared" si="81"/>
        <v>0</v>
      </c>
      <c r="F279" s="2">
        <f t="shared" si="84"/>
        <v>0</v>
      </c>
      <c r="G279" s="2">
        <f t="shared" ref="G279:G342" si="92">IF($A279&lt;=$I$8,-PPMT($G$11,1,$I$8-$A279+1,$E278),0)</f>
        <v>0</v>
      </c>
      <c r="H279" s="2">
        <f t="shared" ref="H279:H342" si="93">IF($A279&lt;=$I$8,(E278-G279)*$G$13,0)</f>
        <v>0</v>
      </c>
      <c r="I279" s="2">
        <f t="shared" si="82"/>
        <v>0</v>
      </c>
      <c r="J279" s="2">
        <f t="shared" si="79"/>
        <v>0</v>
      </c>
      <c r="K279" s="2">
        <f t="shared" si="85"/>
        <v>0</v>
      </c>
      <c r="L279" s="2">
        <f t="shared" si="85"/>
        <v>0</v>
      </c>
      <c r="M279" s="2"/>
      <c r="N279" s="28">
        <f t="shared" si="80"/>
        <v>0</v>
      </c>
      <c r="O279" s="2">
        <f t="shared" ref="O279:O342" si="94">IF($A279&lt;=$I$8,-IPMT($G$11,1,$I$8-$A279+1,$N278),0)</f>
        <v>0</v>
      </c>
      <c r="P279" s="2">
        <f t="shared" ref="P279:P342" si="95">IF($A279&lt;=$I$8,-PPMT($G$11,1,$I$8-$A279+1,$N278),0)</f>
        <v>0</v>
      </c>
      <c r="R279">
        <f t="shared" ref="R279:R342" si="96">ROUND(D279*12,1)</f>
        <v>258</v>
      </c>
      <c r="S279" s="89">
        <f t="shared" si="86"/>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7">((1+W279%)^(1/12)-1)*1200</f>
        <v>0.10235197168499965</v>
      </c>
      <c r="Y279" s="66">
        <f t="shared" si="87"/>
        <v>0</v>
      </c>
      <c r="Z279" s="72">
        <f t="shared" si="88"/>
        <v>0</v>
      </c>
      <c r="AA279" s="79">
        <f t="shared" si="89"/>
        <v>0</v>
      </c>
      <c r="AB279" s="81">
        <f t="shared" ref="AB279:AB342" si="98">IF(U279=0,0,AA279*1200/U279)</f>
        <v>0</v>
      </c>
      <c r="AD279" s="95">
        <f>locallinterp(R279,'BBG rates'!$N$10:$N$369,'BBG rates'!$P$10:$P$369)</f>
        <v>21.674794856997718</v>
      </c>
      <c r="AI279" s="185">
        <f t="shared" si="90"/>
        <v>258</v>
      </c>
      <c r="AJ279" s="127">
        <f>locallinterp(MIN(AI279,CAP_Senior*12),'BBG rates'!$X$24:$X$65,'BBG rates'!$Y$24:$Y$65)</f>
        <v>67.918742488467984</v>
      </c>
      <c r="AK279" s="127">
        <f>locallinterp(MIN(AI279,CAP_CB*12),'BBG rates'!$AA$25:$AA$40,'BBG rates'!$AC$25:$AC$40)</f>
        <v>11</v>
      </c>
      <c r="AL279" s="144">
        <f t="shared" si="91"/>
        <v>20.676186223039558</v>
      </c>
      <c r="AM279" s="142">
        <f>(SUMPRODUCT(AL279:AL$381,G279:G$381)+SUMPRODUCT(AL279:AL$381,H279:H$381))/12</f>
        <v>0</v>
      </c>
    </row>
    <row r="280" spans="1:39" x14ac:dyDescent="0.2">
      <c r="A280" s="7">
        <v>259</v>
      </c>
      <c r="B280" s="7">
        <v>129.5</v>
      </c>
      <c r="C280" s="7">
        <v>64.75</v>
      </c>
      <c r="D280" s="12">
        <f t="shared" si="83"/>
        <v>21.583333333333332</v>
      </c>
      <c r="E280" s="29">
        <f t="shared" si="81"/>
        <v>0</v>
      </c>
      <c r="F280" s="2">
        <f t="shared" si="84"/>
        <v>0</v>
      </c>
      <c r="G280" s="2">
        <f t="shared" si="92"/>
        <v>0</v>
      </c>
      <c r="H280" s="2">
        <f t="shared" si="93"/>
        <v>0</v>
      </c>
      <c r="I280" s="2">
        <f t="shared" si="82"/>
        <v>0</v>
      </c>
      <c r="J280" s="2">
        <f t="shared" ref="J280:J343" si="99">IF($I$7=1,I280*A280,IF($I$7=2,I280*B280,IF($I$7=4,I280*C280,I280*D280)))</f>
        <v>0</v>
      </c>
      <c r="K280" s="2">
        <f t="shared" si="85"/>
        <v>0</v>
      </c>
      <c r="L280" s="2">
        <f t="shared" si="85"/>
        <v>0</v>
      </c>
      <c r="M280" s="2"/>
      <c r="N280" s="28">
        <f t="shared" ref="N280:N343" si="100">IF($A280&lt;=$I$8,N279-P280,0)</f>
        <v>0</v>
      </c>
      <c r="O280" s="2">
        <f t="shared" si="94"/>
        <v>0</v>
      </c>
      <c r="P280" s="2">
        <f t="shared" si="95"/>
        <v>0</v>
      </c>
      <c r="R280">
        <f t="shared" si="96"/>
        <v>259</v>
      </c>
      <c r="S280" s="89">
        <f t="shared" si="86"/>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7"/>
        <v>0.1028181997403621</v>
      </c>
      <c r="Y280" s="66">
        <f t="shared" si="87"/>
        <v>0</v>
      </c>
      <c r="Z280" s="72">
        <f t="shared" si="88"/>
        <v>0</v>
      </c>
      <c r="AA280" s="79">
        <f t="shared" si="89"/>
        <v>0</v>
      </c>
      <c r="AB280" s="81">
        <f t="shared" si="98"/>
        <v>0</v>
      </c>
      <c r="AD280" s="95">
        <f>locallinterp(R280,'BBG rates'!$N$10:$N$369,'BBG rates'!$P$10:$P$369)</f>
        <v>21.756116914906606</v>
      </c>
      <c r="AI280" s="185">
        <f t="shared" si="90"/>
        <v>259</v>
      </c>
      <c r="AJ280" s="127">
        <f>locallinterp(MIN(AI280,CAP_Senior*12),'BBG rates'!$X$24:$X$65,'BBG rates'!$Y$24:$Y$65)</f>
        <v>67.918742488467984</v>
      </c>
      <c r="AK280" s="127">
        <f>locallinterp(MIN(AI280,CAP_CB*12),'BBG rates'!$AA$25:$AA$40,'BBG rates'!$AC$25:$AC$40)</f>
        <v>11</v>
      </c>
      <c r="AL280" s="144">
        <f t="shared" si="91"/>
        <v>20.676186223039558</v>
      </c>
      <c r="AM280" s="142">
        <f>(SUMPRODUCT(AL280:AL$381,G280:G$381)+SUMPRODUCT(AL280:AL$381,H280:H$381))/12</f>
        <v>0</v>
      </c>
    </row>
    <row r="281" spans="1:39" x14ac:dyDescent="0.2">
      <c r="A281" s="7">
        <v>260</v>
      </c>
      <c r="B281" s="7">
        <v>130</v>
      </c>
      <c r="C281" s="7">
        <v>65</v>
      </c>
      <c r="D281" s="12">
        <f t="shared" si="83"/>
        <v>21.666666666666668</v>
      </c>
      <c r="E281" s="29">
        <f t="shared" si="81"/>
        <v>0</v>
      </c>
      <c r="F281" s="2">
        <f t="shared" si="84"/>
        <v>0</v>
      </c>
      <c r="G281" s="2">
        <f t="shared" si="92"/>
        <v>0</v>
      </c>
      <c r="H281" s="2">
        <f t="shared" si="93"/>
        <v>0</v>
      </c>
      <c r="I281" s="2">
        <f t="shared" si="82"/>
        <v>0</v>
      </c>
      <c r="J281" s="2">
        <f t="shared" si="99"/>
        <v>0</v>
      </c>
      <c r="K281" s="2">
        <f t="shared" si="85"/>
        <v>0</v>
      </c>
      <c r="L281" s="2">
        <f t="shared" si="85"/>
        <v>0</v>
      </c>
      <c r="M281" s="2"/>
      <c r="N281" s="28">
        <f t="shared" si="100"/>
        <v>0</v>
      </c>
      <c r="O281" s="2">
        <f t="shared" si="94"/>
        <v>0</v>
      </c>
      <c r="P281" s="2">
        <f t="shared" si="95"/>
        <v>0</v>
      </c>
      <c r="R281">
        <f t="shared" si="96"/>
        <v>260</v>
      </c>
      <c r="S281" s="89">
        <f t="shared" si="86"/>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7"/>
        <v>0.10328442580345154</v>
      </c>
      <c r="Y281" s="66">
        <f t="shared" si="87"/>
        <v>0</v>
      </c>
      <c r="Z281" s="72">
        <f t="shared" si="88"/>
        <v>0</v>
      </c>
      <c r="AA281" s="79">
        <f t="shared" si="89"/>
        <v>0</v>
      </c>
      <c r="AB281" s="81">
        <f t="shared" si="98"/>
        <v>0</v>
      </c>
      <c r="AD281" s="95">
        <f>locallinterp(R281,'BBG rates'!$N$10:$N$369,'BBG rates'!$P$10:$P$369)</f>
        <v>21.837419744293623</v>
      </c>
      <c r="AI281" s="185">
        <f t="shared" si="90"/>
        <v>260</v>
      </c>
      <c r="AJ281" s="127">
        <f>locallinterp(MIN(AI281,CAP_Senior*12),'BBG rates'!$X$24:$X$65,'BBG rates'!$Y$24:$Y$65)</f>
        <v>67.918742488467984</v>
      </c>
      <c r="AK281" s="127">
        <f>locallinterp(MIN(AI281,CAP_CB*12),'BBG rates'!$AA$25:$AA$40,'BBG rates'!$AC$25:$AC$40)</f>
        <v>11</v>
      </c>
      <c r="AL281" s="144">
        <f t="shared" si="91"/>
        <v>20.676186223039558</v>
      </c>
      <c r="AM281" s="142">
        <f>(SUMPRODUCT(AL281:AL$381,G281:G$381)+SUMPRODUCT(AL281:AL$381,H281:H$381))/12</f>
        <v>0</v>
      </c>
    </row>
    <row r="282" spans="1:39" x14ac:dyDescent="0.2">
      <c r="A282" s="7">
        <v>261</v>
      </c>
      <c r="B282" s="7">
        <v>130.5</v>
      </c>
      <c r="C282" s="7">
        <v>65.25</v>
      </c>
      <c r="D282" s="12">
        <f t="shared" si="83"/>
        <v>21.75</v>
      </c>
      <c r="E282" s="29">
        <f t="shared" si="81"/>
        <v>0</v>
      </c>
      <c r="F282" s="2">
        <f t="shared" si="84"/>
        <v>0</v>
      </c>
      <c r="G282" s="2">
        <f t="shared" si="92"/>
        <v>0</v>
      </c>
      <c r="H282" s="2">
        <f t="shared" si="93"/>
        <v>0</v>
      </c>
      <c r="I282" s="2">
        <f t="shared" si="82"/>
        <v>0</v>
      </c>
      <c r="J282" s="2">
        <f t="shared" si="99"/>
        <v>0</v>
      </c>
      <c r="K282" s="2">
        <f t="shared" si="85"/>
        <v>0</v>
      </c>
      <c r="L282" s="2">
        <f t="shared" si="85"/>
        <v>0</v>
      </c>
      <c r="M282" s="2"/>
      <c r="N282" s="28">
        <f t="shared" si="100"/>
        <v>0</v>
      </c>
      <c r="O282" s="2">
        <f t="shared" si="94"/>
        <v>0</v>
      </c>
      <c r="P282" s="2">
        <f t="shared" si="95"/>
        <v>0</v>
      </c>
      <c r="R282">
        <f t="shared" si="96"/>
        <v>261</v>
      </c>
      <c r="S282" s="89">
        <f t="shared" si="86"/>
        <v>0</v>
      </c>
      <c r="T282" s="89">
        <f>IF(AND(S282=0,S281&gt;0),SUM($G282:$H$381),S282)</f>
        <v>0</v>
      </c>
      <c r="U282" s="82">
        <f>SUM(T282:T$381)</f>
        <v>0</v>
      </c>
      <c r="V282" s="68">
        <f>localspline(R282,'BBG rates'!$G$10:$G$27,'BBG rates'!$K$10:$K$27)</f>
        <v>0.97540589499727048</v>
      </c>
      <c r="W282" s="68">
        <f>locallinterp(R282,'BBG rates'!$G$10:$G$27,'BBG rates'!$J$10:$J$27)</f>
        <v>0.1038</v>
      </c>
      <c r="X282" s="56">
        <f t="shared" si="97"/>
        <v>0.10375064987426796</v>
      </c>
      <c r="Y282" s="66">
        <f t="shared" si="87"/>
        <v>0</v>
      </c>
      <c r="Z282" s="72">
        <f t="shared" si="88"/>
        <v>0</v>
      </c>
      <c r="AA282" s="79">
        <f t="shared" si="89"/>
        <v>0</v>
      </c>
      <c r="AB282" s="81">
        <f t="shared" si="98"/>
        <v>0</v>
      </c>
      <c r="AD282" s="95">
        <f>locallinterp(R282,'BBG rates'!$N$10:$N$369,'BBG rates'!$P$10:$P$369)</f>
        <v>21.91870356887673</v>
      </c>
      <c r="AI282" s="185">
        <f t="shared" si="90"/>
        <v>261</v>
      </c>
      <c r="AJ282" s="127">
        <f>locallinterp(MIN(AI282,CAP_Senior*12),'BBG rates'!$X$24:$X$65,'BBG rates'!$Y$24:$Y$65)</f>
        <v>67.918742488467984</v>
      </c>
      <c r="AK282" s="127">
        <f>locallinterp(MIN(AI282,CAP_CB*12),'BBG rates'!$AA$25:$AA$40,'BBG rates'!$AC$25:$AC$40)</f>
        <v>11</v>
      </c>
      <c r="AL282" s="144">
        <f t="shared" si="91"/>
        <v>20.676186223039558</v>
      </c>
      <c r="AM282" s="142">
        <f>(SUMPRODUCT(AL282:AL$381,G282:G$381)+SUMPRODUCT(AL282:AL$381,H282:H$381))/12</f>
        <v>0</v>
      </c>
    </row>
    <row r="283" spans="1:39" x14ac:dyDescent="0.2">
      <c r="A283" s="7">
        <v>262</v>
      </c>
      <c r="B283" s="7">
        <v>131</v>
      </c>
      <c r="C283" s="7">
        <v>65.5</v>
      </c>
      <c r="D283" s="12">
        <f t="shared" si="83"/>
        <v>21.833333333333332</v>
      </c>
      <c r="E283" s="29">
        <f t="shared" si="81"/>
        <v>0</v>
      </c>
      <c r="F283" s="2">
        <f t="shared" si="84"/>
        <v>0</v>
      </c>
      <c r="G283" s="2">
        <f t="shared" si="92"/>
        <v>0</v>
      </c>
      <c r="H283" s="2">
        <f t="shared" si="93"/>
        <v>0</v>
      </c>
      <c r="I283" s="2">
        <f t="shared" si="82"/>
        <v>0</v>
      </c>
      <c r="J283" s="2">
        <f t="shared" si="99"/>
        <v>0</v>
      </c>
      <c r="K283" s="2">
        <f t="shared" si="85"/>
        <v>0</v>
      </c>
      <c r="L283" s="2">
        <f t="shared" si="85"/>
        <v>0</v>
      </c>
      <c r="M283" s="2"/>
      <c r="N283" s="28">
        <f t="shared" si="100"/>
        <v>0</v>
      </c>
      <c r="O283" s="2">
        <f t="shared" si="94"/>
        <v>0</v>
      </c>
      <c r="P283" s="2">
        <f t="shared" si="95"/>
        <v>0</v>
      </c>
      <c r="R283">
        <f t="shared" si="96"/>
        <v>262</v>
      </c>
      <c r="S283" s="89">
        <f t="shared" si="86"/>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7"/>
        <v>0.10421687195281137</v>
      </c>
      <c r="Y283" s="66">
        <f t="shared" si="87"/>
        <v>0</v>
      </c>
      <c r="Z283" s="72">
        <f t="shared" si="88"/>
        <v>0</v>
      </c>
      <c r="AA283" s="79">
        <f t="shared" si="89"/>
        <v>0</v>
      </c>
      <c r="AB283" s="81">
        <f t="shared" si="98"/>
        <v>0</v>
      </c>
      <c r="AD283" s="95">
        <f>locallinterp(R283,'BBG rates'!$N$10:$N$369,'BBG rates'!$P$10:$P$369)</f>
        <v>21.999968624801195</v>
      </c>
      <c r="AI283" s="185">
        <f t="shared" si="90"/>
        <v>262</v>
      </c>
      <c r="AJ283" s="127">
        <f>locallinterp(MIN(AI283,CAP_Senior*12),'BBG rates'!$X$24:$X$65,'BBG rates'!$Y$24:$Y$65)</f>
        <v>67.918742488467984</v>
      </c>
      <c r="AK283" s="127">
        <f>locallinterp(MIN(AI283,CAP_CB*12),'BBG rates'!$AA$25:$AA$40,'BBG rates'!$AC$25:$AC$40)</f>
        <v>11</v>
      </c>
      <c r="AL283" s="144">
        <f t="shared" si="91"/>
        <v>20.676186223039558</v>
      </c>
      <c r="AM283" s="142">
        <f>(SUMPRODUCT(AL283:AL$381,G283:G$381)+SUMPRODUCT(AL283:AL$381,H283:H$381))/12</f>
        <v>0</v>
      </c>
    </row>
    <row r="284" spans="1:39" x14ac:dyDescent="0.2">
      <c r="A284" s="7">
        <v>263</v>
      </c>
      <c r="B284" s="7">
        <v>131.5</v>
      </c>
      <c r="C284" s="7">
        <v>65.75</v>
      </c>
      <c r="D284" s="12">
        <f t="shared" si="83"/>
        <v>21.916666666666668</v>
      </c>
      <c r="E284" s="29">
        <f t="shared" si="81"/>
        <v>0</v>
      </c>
      <c r="F284" s="2">
        <f t="shared" si="84"/>
        <v>0</v>
      </c>
      <c r="G284" s="2">
        <f t="shared" si="92"/>
        <v>0</v>
      </c>
      <c r="H284" s="2">
        <f t="shared" si="93"/>
        <v>0</v>
      </c>
      <c r="I284" s="2">
        <f t="shared" si="82"/>
        <v>0</v>
      </c>
      <c r="J284" s="2">
        <f t="shared" si="99"/>
        <v>0</v>
      </c>
      <c r="K284" s="2">
        <f t="shared" si="85"/>
        <v>0</v>
      </c>
      <c r="L284" s="2">
        <f t="shared" si="85"/>
        <v>0</v>
      </c>
      <c r="M284" s="2"/>
      <c r="N284" s="28">
        <f t="shared" si="100"/>
        <v>0</v>
      </c>
      <c r="O284" s="2">
        <f t="shared" si="94"/>
        <v>0</v>
      </c>
      <c r="P284" s="2">
        <f t="shared" si="95"/>
        <v>0</v>
      </c>
      <c r="R284">
        <f t="shared" si="96"/>
        <v>263</v>
      </c>
      <c r="S284" s="89">
        <f t="shared" si="86"/>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7"/>
        <v>0.10468309203881532</v>
      </c>
      <c r="Y284" s="66">
        <f t="shared" si="87"/>
        <v>0</v>
      </c>
      <c r="Z284" s="72">
        <f t="shared" si="88"/>
        <v>0</v>
      </c>
      <c r="AA284" s="79">
        <f t="shared" si="89"/>
        <v>0</v>
      </c>
      <c r="AB284" s="81">
        <f t="shared" si="98"/>
        <v>0</v>
      </c>
      <c r="AD284" s="95">
        <f>locallinterp(R284,'BBG rates'!$N$10:$N$369,'BBG rates'!$P$10:$P$369)</f>
        <v>22.081215145732482</v>
      </c>
      <c r="AI284" s="185">
        <f t="shared" si="90"/>
        <v>263</v>
      </c>
      <c r="AJ284" s="127">
        <f>locallinterp(MIN(AI284,CAP_Senior*12),'BBG rates'!$X$24:$X$65,'BBG rates'!$Y$24:$Y$65)</f>
        <v>67.918742488467984</v>
      </c>
      <c r="AK284" s="127">
        <f>locallinterp(MIN(AI284,CAP_CB*12),'BBG rates'!$AA$25:$AA$40,'BBG rates'!$AC$25:$AC$40)</f>
        <v>11</v>
      </c>
      <c r="AL284" s="144">
        <f t="shared" si="91"/>
        <v>20.676186223039558</v>
      </c>
      <c r="AM284" s="142">
        <f>(SUMPRODUCT(AL284:AL$381,G284:G$381)+SUMPRODUCT(AL284:AL$381,H284:H$381))/12</f>
        <v>0</v>
      </c>
    </row>
    <row r="285" spans="1:39" x14ac:dyDescent="0.2">
      <c r="A285" s="7">
        <v>264</v>
      </c>
      <c r="B285" s="7">
        <v>132</v>
      </c>
      <c r="C285" s="7">
        <v>66</v>
      </c>
      <c r="D285" s="12">
        <f t="shared" si="83"/>
        <v>22</v>
      </c>
      <c r="E285" s="29">
        <f t="shared" si="81"/>
        <v>0</v>
      </c>
      <c r="F285" s="2">
        <f t="shared" si="84"/>
        <v>0</v>
      </c>
      <c r="G285" s="2">
        <f t="shared" si="92"/>
        <v>0</v>
      </c>
      <c r="H285" s="2">
        <f t="shared" si="93"/>
        <v>0</v>
      </c>
      <c r="I285" s="2">
        <f t="shared" si="82"/>
        <v>0</v>
      </c>
      <c r="J285" s="2">
        <f t="shared" si="99"/>
        <v>0</v>
      </c>
      <c r="K285" s="2">
        <f t="shared" si="85"/>
        <v>0</v>
      </c>
      <c r="L285" s="2">
        <f t="shared" si="85"/>
        <v>0</v>
      </c>
      <c r="M285" s="2"/>
      <c r="N285" s="28">
        <f t="shared" si="100"/>
        <v>0</v>
      </c>
      <c r="O285" s="2">
        <f t="shared" si="94"/>
        <v>0</v>
      </c>
      <c r="P285" s="2">
        <f t="shared" si="95"/>
        <v>0</v>
      </c>
      <c r="R285">
        <f t="shared" si="96"/>
        <v>264</v>
      </c>
      <c r="S285" s="89">
        <f t="shared" si="86"/>
        <v>0</v>
      </c>
      <c r="T285" s="89">
        <f>IF(AND(S285=0,S284&gt;0),SUM($G285:$H$381),S285)</f>
        <v>0</v>
      </c>
      <c r="U285" s="82">
        <f>SUM(T285:T$381)</f>
        <v>0</v>
      </c>
      <c r="V285" s="68">
        <f>localspline(R285,'BBG rates'!$G$10:$G$27,'BBG rates'!$K$10:$K$27)</f>
        <v>0.97473866511527496</v>
      </c>
      <c r="W285" s="68">
        <f>locallinterp(R285,'BBG rates'!$G$10:$G$27,'BBG rates'!$J$10:$J$27)</f>
        <v>0.1052</v>
      </c>
      <c r="X285" s="56">
        <f t="shared" si="97"/>
        <v>0.10514931013254625</v>
      </c>
      <c r="Y285" s="66">
        <f t="shared" si="87"/>
        <v>0</v>
      </c>
      <c r="Z285" s="72">
        <f t="shared" si="88"/>
        <v>0</v>
      </c>
      <c r="AA285" s="79">
        <f t="shared" si="89"/>
        <v>0</v>
      </c>
      <c r="AB285" s="81">
        <f t="shared" si="98"/>
        <v>0</v>
      </c>
      <c r="AD285" s="95">
        <f>locallinterp(R285,'BBG rates'!$N$10:$N$369,'BBG rates'!$P$10:$P$369)</f>
        <v>22.162443367825421</v>
      </c>
      <c r="AI285" s="185">
        <f t="shared" si="90"/>
        <v>264</v>
      </c>
      <c r="AJ285" s="127">
        <f>locallinterp(MIN(AI285,CAP_Senior*12),'BBG rates'!$X$24:$X$65,'BBG rates'!$Y$24:$Y$65)</f>
        <v>67.918742488467984</v>
      </c>
      <c r="AK285" s="127">
        <f>locallinterp(MIN(AI285,CAP_CB*12),'BBG rates'!$AA$25:$AA$40,'BBG rates'!$AC$25:$AC$40)</f>
        <v>11</v>
      </c>
      <c r="AL285" s="144">
        <f t="shared" si="91"/>
        <v>20.676186223039558</v>
      </c>
      <c r="AM285" s="142">
        <f>(SUMPRODUCT(AL285:AL$381,G285:G$381)+SUMPRODUCT(AL285:AL$381,H285:H$381))/12</f>
        <v>0</v>
      </c>
    </row>
    <row r="286" spans="1:39" x14ac:dyDescent="0.2">
      <c r="A286" s="7">
        <v>265</v>
      </c>
      <c r="B286" s="7">
        <v>132.5</v>
      </c>
      <c r="C286" s="7">
        <v>66.25</v>
      </c>
      <c r="D286" s="12">
        <f t="shared" si="83"/>
        <v>22.083333333333332</v>
      </c>
      <c r="E286" s="29">
        <f t="shared" si="81"/>
        <v>0</v>
      </c>
      <c r="F286" s="2">
        <f t="shared" si="84"/>
        <v>0</v>
      </c>
      <c r="G286" s="2">
        <f t="shared" si="92"/>
        <v>0</v>
      </c>
      <c r="H286" s="2">
        <f t="shared" si="93"/>
        <v>0</v>
      </c>
      <c r="I286" s="2">
        <f t="shared" si="82"/>
        <v>0</v>
      </c>
      <c r="J286" s="2">
        <f t="shared" si="99"/>
        <v>0</v>
      </c>
      <c r="K286" s="2">
        <f t="shared" si="85"/>
        <v>0</v>
      </c>
      <c r="L286" s="2">
        <f t="shared" si="85"/>
        <v>0</v>
      </c>
      <c r="M286" s="2"/>
      <c r="N286" s="28">
        <f t="shared" si="100"/>
        <v>0</v>
      </c>
      <c r="O286" s="2">
        <f t="shared" si="94"/>
        <v>0</v>
      </c>
      <c r="P286" s="2">
        <f t="shared" si="95"/>
        <v>0</v>
      </c>
      <c r="R286">
        <f t="shared" si="96"/>
        <v>265</v>
      </c>
      <c r="S286" s="89">
        <f t="shared" si="86"/>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7"/>
        <v>0.10561552623427062</v>
      </c>
      <c r="Y286" s="66">
        <f t="shared" si="87"/>
        <v>0</v>
      </c>
      <c r="Z286" s="72">
        <f t="shared" si="88"/>
        <v>0</v>
      </c>
      <c r="AA286" s="79">
        <f t="shared" si="89"/>
        <v>0</v>
      </c>
      <c r="AB286" s="81">
        <f t="shared" si="98"/>
        <v>0</v>
      </c>
      <c r="AD286" s="95">
        <f>locallinterp(R286,'BBG rates'!$N$10:$N$369,'BBG rates'!$P$10:$P$369)</f>
        <v>22.243653529724085</v>
      </c>
      <c r="AI286" s="185">
        <f t="shared" si="90"/>
        <v>265</v>
      </c>
      <c r="AJ286" s="127">
        <f>locallinterp(MIN(AI286,CAP_Senior*12),'BBG rates'!$X$24:$X$65,'BBG rates'!$Y$24:$Y$65)</f>
        <v>67.918742488467984</v>
      </c>
      <c r="AK286" s="127">
        <f>locallinterp(MIN(AI286,CAP_CB*12),'BBG rates'!$AA$25:$AA$40,'BBG rates'!$AC$25:$AC$40)</f>
        <v>11</v>
      </c>
      <c r="AL286" s="144">
        <f t="shared" si="91"/>
        <v>20.676186223039558</v>
      </c>
      <c r="AM286" s="142">
        <f>(SUMPRODUCT(AL286:AL$381,G286:G$381)+SUMPRODUCT(AL286:AL$381,H286:H$381))/12</f>
        <v>0</v>
      </c>
    </row>
    <row r="287" spans="1:39" x14ac:dyDescent="0.2">
      <c r="A287" s="7">
        <v>266</v>
      </c>
      <c r="B287" s="7">
        <v>133</v>
      </c>
      <c r="C287" s="7">
        <v>66.5</v>
      </c>
      <c r="D287" s="12">
        <f t="shared" si="83"/>
        <v>22.166666666666668</v>
      </c>
      <c r="E287" s="29">
        <f t="shared" si="81"/>
        <v>0</v>
      </c>
      <c r="F287" s="2">
        <f t="shared" si="84"/>
        <v>0</v>
      </c>
      <c r="G287" s="2">
        <f t="shared" si="92"/>
        <v>0</v>
      </c>
      <c r="H287" s="2">
        <f t="shared" si="93"/>
        <v>0</v>
      </c>
      <c r="I287" s="2">
        <f t="shared" si="82"/>
        <v>0</v>
      </c>
      <c r="J287" s="2">
        <f t="shared" si="99"/>
        <v>0</v>
      </c>
      <c r="K287" s="2">
        <f t="shared" si="85"/>
        <v>0</v>
      </c>
      <c r="L287" s="2">
        <f t="shared" si="85"/>
        <v>0</v>
      </c>
      <c r="M287" s="2"/>
      <c r="N287" s="28">
        <f t="shared" si="100"/>
        <v>0</v>
      </c>
      <c r="O287" s="2">
        <f t="shared" si="94"/>
        <v>0</v>
      </c>
      <c r="P287" s="2">
        <f t="shared" si="95"/>
        <v>0</v>
      </c>
      <c r="R287">
        <f t="shared" si="96"/>
        <v>266</v>
      </c>
      <c r="S287" s="89">
        <f t="shared" si="86"/>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7"/>
        <v>0.10608174034345552</v>
      </c>
      <c r="Y287" s="66">
        <f t="shared" si="87"/>
        <v>0</v>
      </c>
      <c r="Z287" s="72">
        <f t="shared" si="88"/>
        <v>0</v>
      </c>
      <c r="AA287" s="79">
        <f t="shared" si="89"/>
        <v>0</v>
      </c>
      <c r="AB287" s="81">
        <f t="shared" si="98"/>
        <v>0</v>
      </c>
      <c r="AD287" s="95">
        <f>locallinterp(R287,'BBG rates'!$N$10:$N$369,'BBG rates'!$P$10:$P$369)</f>
        <v>22.324845872562559</v>
      </c>
      <c r="AI287" s="185">
        <f t="shared" si="90"/>
        <v>266</v>
      </c>
      <c r="AJ287" s="127">
        <f>locallinterp(MIN(AI287,CAP_Senior*12),'BBG rates'!$X$24:$X$65,'BBG rates'!$Y$24:$Y$65)</f>
        <v>67.918742488467984</v>
      </c>
      <c r="AK287" s="127">
        <f>locallinterp(MIN(AI287,CAP_CB*12),'BBG rates'!$AA$25:$AA$40,'BBG rates'!$AC$25:$AC$40)</f>
        <v>11</v>
      </c>
      <c r="AL287" s="144">
        <f t="shared" si="91"/>
        <v>20.676186223039558</v>
      </c>
      <c r="AM287" s="142">
        <f>(SUMPRODUCT(AL287:AL$381,G287:G$381)+SUMPRODUCT(AL287:AL$381,H287:H$381))/12</f>
        <v>0</v>
      </c>
    </row>
    <row r="288" spans="1:39" x14ac:dyDescent="0.2">
      <c r="A288" s="7">
        <v>267</v>
      </c>
      <c r="B288" s="7">
        <v>133.5</v>
      </c>
      <c r="C288" s="7">
        <v>66.75</v>
      </c>
      <c r="D288" s="12">
        <f t="shared" si="83"/>
        <v>22.25</v>
      </c>
      <c r="E288" s="29">
        <f t="shared" si="81"/>
        <v>0</v>
      </c>
      <c r="F288" s="2">
        <f t="shared" si="84"/>
        <v>0</v>
      </c>
      <c r="G288" s="2">
        <f t="shared" si="92"/>
        <v>0</v>
      </c>
      <c r="H288" s="2">
        <f t="shared" si="93"/>
        <v>0</v>
      </c>
      <c r="I288" s="2">
        <f t="shared" si="82"/>
        <v>0</v>
      </c>
      <c r="J288" s="2">
        <f t="shared" si="99"/>
        <v>0</v>
      </c>
      <c r="K288" s="2">
        <f t="shared" si="85"/>
        <v>0</v>
      </c>
      <c r="L288" s="2">
        <f t="shared" si="85"/>
        <v>0</v>
      </c>
      <c r="M288" s="2"/>
      <c r="N288" s="28">
        <f t="shared" si="100"/>
        <v>0</v>
      </c>
      <c r="O288" s="2">
        <f t="shared" si="94"/>
        <v>0</v>
      </c>
      <c r="P288" s="2">
        <f t="shared" si="95"/>
        <v>0</v>
      </c>
      <c r="R288">
        <f t="shared" si="96"/>
        <v>267</v>
      </c>
      <c r="S288" s="89">
        <f t="shared" si="86"/>
        <v>0</v>
      </c>
      <c r="T288" s="89">
        <f>IF(AND(S288=0,S287&gt;0),SUM($G288:$H$381),S288)</f>
        <v>0</v>
      </c>
      <c r="U288" s="82">
        <f>SUM(T288:T$381)</f>
        <v>0</v>
      </c>
      <c r="V288" s="68">
        <f>localspline(R288,'BBG rates'!$G$10:$G$27,'BBG rates'!$K$10:$K$27)</f>
        <v>0.97409720881464712</v>
      </c>
      <c r="W288" s="68">
        <f>locallinterp(R288,'BBG rates'!$G$10:$G$27,'BBG rates'!$J$10:$J$27)</f>
        <v>0.1066</v>
      </c>
      <c r="X288" s="56">
        <f t="shared" si="97"/>
        <v>0.10654795246063387</v>
      </c>
      <c r="Y288" s="66">
        <f t="shared" si="87"/>
        <v>0</v>
      </c>
      <c r="Z288" s="72">
        <f t="shared" si="88"/>
        <v>0</v>
      </c>
      <c r="AA288" s="79">
        <f t="shared" si="89"/>
        <v>0</v>
      </c>
      <c r="AB288" s="81">
        <f t="shared" si="98"/>
        <v>0</v>
      </c>
      <c r="AD288" s="95">
        <f>locallinterp(R288,'BBG rates'!$N$10:$N$369,'BBG rates'!$P$10:$P$369)</f>
        <v>22.406020639963778</v>
      </c>
      <c r="AI288" s="185">
        <f t="shared" si="90"/>
        <v>267</v>
      </c>
      <c r="AJ288" s="127">
        <f>locallinterp(MIN(AI288,CAP_Senior*12),'BBG rates'!$X$24:$X$65,'BBG rates'!$Y$24:$Y$65)</f>
        <v>67.918742488467984</v>
      </c>
      <c r="AK288" s="127">
        <f>locallinterp(MIN(AI288,CAP_CB*12),'BBG rates'!$AA$25:$AA$40,'BBG rates'!$AC$25:$AC$40)</f>
        <v>11</v>
      </c>
      <c r="AL288" s="144">
        <f t="shared" si="91"/>
        <v>20.676186223039558</v>
      </c>
      <c r="AM288" s="142">
        <f>(SUMPRODUCT(AL288:AL$381,G288:G$381)+SUMPRODUCT(AL288:AL$381,H288:H$381))/12</f>
        <v>0</v>
      </c>
    </row>
    <row r="289" spans="1:39" x14ac:dyDescent="0.2">
      <c r="A289" s="7">
        <v>268</v>
      </c>
      <c r="B289" s="7">
        <v>134</v>
      </c>
      <c r="C289" s="7">
        <v>67</v>
      </c>
      <c r="D289" s="12">
        <f t="shared" si="83"/>
        <v>22.333333333333332</v>
      </c>
      <c r="E289" s="29">
        <f t="shared" si="81"/>
        <v>0</v>
      </c>
      <c r="F289" s="2">
        <f t="shared" si="84"/>
        <v>0</v>
      </c>
      <c r="G289" s="2">
        <f t="shared" si="92"/>
        <v>0</v>
      </c>
      <c r="H289" s="2">
        <f t="shared" si="93"/>
        <v>0</v>
      </c>
      <c r="I289" s="2">
        <f t="shared" si="82"/>
        <v>0</v>
      </c>
      <c r="J289" s="2">
        <f t="shared" si="99"/>
        <v>0</v>
      </c>
      <c r="K289" s="2">
        <f t="shared" si="85"/>
        <v>0</v>
      </c>
      <c r="L289" s="2">
        <f t="shared" si="85"/>
        <v>0</v>
      </c>
      <c r="M289" s="2"/>
      <c r="N289" s="28">
        <f t="shared" si="100"/>
        <v>0</v>
      </c>
      <c r="O289" s="2">
        <f t="shared" si="94"/>
        <v>0</v>
      </c>
      <c r="P289" s="2">
        <f t="shared" si="95"/>
        <v>0</v>
      </c>
      <c r="R289">
        <f t="shared" si="96"/>
        <v>268</v>
      </c>
      <c r="S289" s="89">
        <f t="shared" si="86"/>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7"/>
        <v>0.10701416258527274</v>
      </c>
      <c r="Y289" s="66">
        <f t="shared" si="87"/>
        <v>0</v>
      </c>
      <c r="Z289" s="72">
        <f t="shared" si="88"/>
        <v>0</v>
      </c>
      <c r="AA289" s="79">
        <f t="shared" si="89"/>
        <v>0</v>
      </c>
      <c r="AB289" s="81">
        <f t="shared" si="98"/>
        <v>0</v>
      </c>
      <c r="AD289" s="95">
        <f>locallinterp(R289,'BBG rates'!$N$10:$N$369,'BBG rates'!$P$10:$P$369)</f>
        <v>22.487178078040063</v>
      </c>
      <c r="AI289" s="185">
        <f t="shared" si="90"/>
        <v>268</v>
      </c>
      <c r="AJ289" s="127">
        <f>locallinterp(MIN(AI289,CAP_Senior*12),'BBG rates'!$X$24:$X$65,'BBG rates'!$Y$24:$Y$65)</f>
        <v>67.918742488467984</v>
      </c>
      <c r="AK289" s="127">
        <f>locallinterp(MIN(AI289,CAP_CB*12),'BBG rates'!$AA$25:$AA$40,'BBG rates'!$AC$25:$AC$40)</f>
        <v>11</v>
      </c>
      <c r="AL289" s="144">
        <f t="shared" si="91"/>
        <v>20.676186223039558</v>
      </c>
      <c r="AM289" s="142">
        <f>(SUMPRODUCT(AL289:AL$381,G289:G$381)+SUMPRODUCT(AL289:AL$381,H289:H$381))/12</f>
        <v>0</v>
      </c>
    </row>
    <row r="290" spans="1:39" x14ac:dyDescent="0.2">
      <c r="A290" s="7">
        <v>269</v>
      </c>
      <c r="B290" s="7">
        <v>134.5</v>
      </c>
      <c r="C290" s="7">
        <v>67.25</v>
      </c>
      <c r="D290" s="12">
        <f t="shared" si="83"/>
        <v>22.416666666666668</v>
      </c>
      <c r="E290" s="29">
        <f t="shared" si="81"/>
        <v>0</v>
      </c>
      <c r="F290" s="2">
        <f t="shared" si="84"/>
        <v>0</v>
      </c>
      <c r="G290" s="2">
        <f t="shared" si="92"/>
        <v>0</v>
      </c>
      <c r="H290" s="2">
        <f t="shared" si="93"/>
        <v>0</v>
      </c>
      <c r="I290" s="2">
        <f t="shared" si="82"/>
        <v>0</v>
      </c>
      <c r="J290" s="2">
        <f t="shared" si="99"/>
        <v>0</v>
      </c>
      <c r="K290" s="2">
        <f t="shared" si="85"/>
        <v>0</v>
      </c>
      <c r="L290" s="2">
        <f t="shared" si="85"/>
        <v>0</v>
      </c>
      <c r="M290" s="2"/>
      <c r="N290" s="28">
        <f t="shared" si="100"/>
        <v>0</v>
      </c>
      <c r="O290" s="2">
        <f t="shared" si="94"/>
        <v>0</v>
      </c>
      <c r="P290" s="2">
        <f t="shared" si="95"/>
        <v>0</v>
      </c>
      <c r="R290">
        <f t="shared" si="96"/>
        <v>269</v>
      </c>
      <c r="S290" s="89">
        <f t="shared" si="86"/>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7"/>
        <v>0.10748037071790506</v>
      </c>
      <c r="Y290" s="66">
        <f t="shared" si="87"/>
        <v>0</v>
      </c>
      <c r="Z290" s="72">
        <f t="shared" si="88"/>
        <v>0</v>
      </c>
      <c r="AA290" s="79">
        <f t="shared" si="89"/>
        <v>0</v>
      </c>
      <c r="AB290" s="81">
        <f t="shared" si="98"/>
        <v>0</v>
      </c>
      <c r="AD290" s="95">
        <f>locallinterp(R290,'BBG rates'!$N$10:$N$369,'BBG rates'!$P$10:$P$369)</f>
        <v>22.568318430427322</v>
      </c>
      <c r="AI290" s="185">
        <f t="shared" si="90"/>
        <v>269</v>
      </c>
      <c r="AJ290" s="127">
        <f>locallinterp(MIN(AI290,CAP_Senior*12),'BBG rates'!$X$24:$X$65,'BBG rates'!$Y$24:$Y$65)</f>
        <v>67.918742488467984</v>
      </c>
      <c r="AK290" s="127">
        <f>locallinterp(MIN(AI290,CAP_CB*12),'BBG rates'!$AA$25:$AA$40,'BBG rates'!$AC$25:$AC$40)</f>
        <v>11</v>
      </c>
      <c r="AL290" s="144">
        <f t="shared" si="91"/>
        <v>20.676186223039558</v>
      </c>
      <c r="AM290" s="142">
        <f>(SUMPRODUCT(AL290:AL$381,G290:G$381)+SUMPRODUCT(AL290:AL$381,H290:H$381))/12</f>
        <v>0</v>
      </c>
    </row>
    <row r="291" spans="1:39" x14ac:dyDescent="0.2">
      <c r="A291" s="7">
        <v>270</v>
      </c>
      <c r="B291" s="7">
        <v>135</v>
      </c>
      <c r="C291" s="7">
        <v>67.5</v>
      </c>
      <c r="D291" s="12">
        <f t="shared" si="83"/>
        <v>22.5</v>
      </c>
      <c r="E291" s="29">
        <f t="shared" si="81"/>
        <v>0</v>
      </c>
      <c r="F291" s="2">
        <f t="shared" si="84"/>
        <v>0</v>
      </c>
      <c r="G291" s="2">
        <f t="shared" si="92"/>
        <v>0</v>
      </c>
      <c r="H291" s="2">
        <f t="shared" si="93"/>
        <v>0</v>
      </c>
      <c r="I291" s="2">
        <f t="shared" si="82"/>
        <v>0</v>
      </c>
      <c r="J291" s="2">
        <f t="shared" si="99"/>
        <v>0</v>
      </c>
      <c r="K291" s="2">
        <f t="shared" si="85"/>
        <v>0</v>
      </c>
      <c r="L291" s="2">
        <f t="shared" si="85"/>
        <v>0</v>
      </c>
      <c r="M291" s="2"/>
      <c r="N291" s="28">
        <f t="shared" si="100"/>
        <v>0</v>
      </c>
      <c r="O291" s="2">
        <f t="shared" si="94"/>
        <v>0</v>
      </c>
      <c r="P291" s="2">
        <f t="shared" si="95"/>
        <v>0</v>
      </c>
      <c r="R291">
        <f t="shared" si="96"/>
        <v>270</v>
      </c>
      <c r="S291" s="89">
        <f t="shared" si="86"/>
        <v>0</v>
      </c>
      <c r="T291" s="89">
        <f>IF(AND(S291=0,S290&gt;0),SUM($G291:$H$381),S291)</f>
        <v>0</v>
      </c>
      <c r="U291" s="82">
        <f>SUM(T291:T$381)</f>
        <v>0</v>
      </c>
      <c r="V291" s="68">
        <f>localspline(R291,'BBG rates'!$G$10:$G$27,'BBG rates'!$K$10:$K$27)</f>
        <v>0.97348227306474655</v>
      </c>
      <c r="W291" s="68">
        <f>locallinterp(R291,'BBG rates'!$G$10:$G$27,'BBG rates'!$J$10:$J$27)</f>
        <v>0.108</v>
      </c>
      <c r="X291" s="56">
        <f t="shared" si="97"/>
        <v>0.10794657685826436</v>
      </c>
      <c r="Y291" s="66">
        <f t="shared" si="87"/>
        <v>0</v>
      </c>
      <c r="Z291" s="72">
        <f t="shared" si="88"/>
        <v>0</v>
      </c>
      <c r="AA291" s="79">
        <f t="shared" si="89"/>
        <v>0</v>
      </c>
      <c r="AB291" s="81">
        <f t="shared" si="98"/>
        <v>0</v>
      </c>
      <c r="AD291" s="95">
        <f>locallinterp(R291,'BBG rates'!$N$10:$N$369,'BBG rates'!$P$10:$P$369)</f>
        <v>22.649441953182716</v>
      </c>
      <c r="AI291" s="185">
        <f t="shared" si="90"/>
        <v>270</v>
      </c>
      <c r="AJ291" s="127">
        <f>locallinterp(MIN(AI291,CAP_Senior*12),'BBG rates'!$X$24:$X$65,'BBG rates'!$Y$24:$Y$65)</f>
        <v>67.918742488467984</v>
      </c>
      <c r="AK291" s="127">
        <f>locallinterp(MIN(AI291,CAP_CB*12),'BBG rates'!$AA$25:$AA$40,'BBG rates'!$AC$25:$AC$40)</f>
        <v>11</v>
      </c>
      <c r="AL291" s="144">
        <f t="shared" si="91"/>
        <v>20.676186223039558</v>
      </c>
      <c r="AM291" s="142">
        <f>(SUMPRODUCT(AL291:AL$381,G291:G$381)+SUMPRODUCT(AL291:AL$381,H291:H$381))/12</f>
        <v>0</v>
      </c>
    </row>
    <row r="292" spans="1:39" x14ac:dyDescent="0.2">
      <c r="A292" s="7">
        <v>271</v>
      </c>
      <c r="B292" s="7">
        <v>135.5</v>
      </c>
      <c r="C292" s="7">
        <v>67.75</v>
      </c>
      <c r="D292" s="12">
        <f t="shared" si="83"/>
        <v>22.583333333333332</v>
      </c>
      <c r="E292" s="29">
        <f t="shared" si="81"/>
        <v>0</v>
      </c>
      <c r="F292" s="2">
        <f t="shared" si="84"/>
        <v>0</v>
      </c>
      <c r="G292" s="2">
        <f t="shared" si="92"/>
        <v>0</v>
      </c>
      <c r="H292" s="2">
        <f t="shared" si="93"/>
        <v>0</v>
      </c>
      <c r="I292" s="2">
        <f t="shared" si="82"/>
        <v>0</v>
      </c>
      <c r="J292" s="2">
        <f t="shared" si="99"/>
        <v>0</v>
      </c>
      <c r="K292" s="2">
        <f t="shared" si="85"/>
        <v>0</v>
      </c>
      <c r="L292" s="2">
        <f t="shared" si="85"/>
        <v>0</v>
      </c>
      <c r="M292" s="2"/>
      <c r="N292" s="28">
        <f t="shared" si="100"/>
        <v>0</v>
      </c>
      <c r="O292" s="2">
        <f t="shared" si="94"/>
        <v>0</v>
      </c>
      <c r="P292" s="2">
        <f t="shared" si="95"/>
        <v>0</v>
      </c>
      <c r="R292">
        <f t="shared" si="96"/>
        <v>271</v>
      </c>
      <c r="S292" s="89">
        <f t="shared" si="86"/>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7"/>
        <v>0.10841278100661711</v>
      </c>
      <c r="Y292" s="66">
        <f t="shared" si="87"/>
        <v>0</v>
      </c>
      <c r="Z292" s="72">
        <f t="shared" si="88"/>
        <v>0</v>
      </c>
      <c r="AA292" s="79">
        <f t="shared" si="89"/>
        <v>0</v>
      </c>
      <c r="AB292" s="81">
        <f t="shared" si="98"/>
        <v>0</v>
      </c>
      <c r="AD292" s="95">
        <f>locallinterp(R292,'BBG rates'!$N$10:$N$369,'BBG rates'!$P$10:$P$369)</f>
        <v>22.730548897404105</v>
      </c>
      <c r="AI292" s="185">
        <f t="shared" si="90"/>
        <v>271</v>
      </c>
      <c r="AJ292" s="127">
        <f>locallinterp(MIN(AI292,CAP_Senior*12),'BBG rates'!$X$24:$X$65,'BBG rates'!$Y$24:$Y$65)</f>
        <v>67.918742488467984</v>
      </c>
      <c r="AK292" s="127">
        <f>locallinterp(MIN(AI292,CAP_CB*12),'BBG rates'!$AA$25:$AA$40,'BBG rates'!$AC$25:$AC$40)</f>
        <v>11</v>
      </c>
      <c r="AL292" s="144">
        <f t="shared" si="91"/>
        <v>20.676186223039558</v>
      </c>
      <c r="AM292" s="142">
        <f>(SUMPRODUCT(AL292:AL$381,G292:G$381)+SUMPRODUCT(AL292:AL$381,H292:H$381))/12</f>
        <v>0</v>
      </c>
    </row>
    <row r="293" spans="1:39" x14ac:dyDescent="0.2">
      <c r="A293" s="7">
        <v>272</v>
      </c>
      <c r="B293" s="7">
        <v>136</v>
      </c>
      <c r="C293" s="7">
        <v>68</v>
      </c>
      <c r="D293" s="12">
        <f t="shared" si="83"/>
        <v>22.666666666666668</v>
      </c>
      <c r="E293" s="29">
        <f t="shared" si="81"/>
        <v>0</v>
      </c>
      <c r="F293" s="2">
        <f t="shared" si="84"/>
        <v>0</v>
      </c>
      <c r="G293" s="2">
        <f t="shared" si="92"/>
        <v>0</v>
      </c>
      <c r="H293" s="2">
        <f t="shared" si="93"/>
        <v>0</v>
      </c>
      <c r="I293" s="2">
        <f t="shared" si="82"/>
        <v>0</v>
      </c>
      <c r="J293" s="2">
        <f t="shared" si="99"/>
        <v>0</v>
      </c>
      <c r="K293" s="2">
        <f t="shared" si="85"/>
        <v>0</v>
      </c>
      <c r="L293" s="2">
        <f t="shared" si="85"/>
        <v>0</v>
      </c>
      <c r="M293" s="2"/>
      <c r="N293" s="28">
        <f t="shared" si="100"/>
        <v>0</v>
      </c>
      <c r="O293" s="2">
        <f t="shared" si="94"/>
        <v>0</v>
      </c>
      <c r="P293" s="2">
        <f t="shared" si="95"/>
        <v>0</v>
      </c>
      <c r="R293">
        <f t="shared" si="96"/>
        <v>272</v>
      </c>
      <c r="S293" s="89">
        <f t="shared" si="86"/>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7"/>
        <v>0.10887898316269684</v>
      </c>
      <c r="Y293" s="66">
        <f t="shared" si="87"/>
        <v>0</v>
      </c>
      <c r="Z293" s="72">
        <f t="shared" si="88"/>
        <v>0</v>
      </c>
      <c r="AA293" s="79">
        <f t="shared" si="89"/>
        <v>0</v>
      </c>
      <c r="AB293" s="81">
        <f t="shared" si="98"/>
        <v>0</v>
      </c>
      <c r="AD293" s="95">
        <f>locallinterp(R293,'BBG rates'!$N$10:$N$369,'BBG rates'!$P$10:$P$369)</f>
        <v>22.811639521644008</v>
      </c>
      <c r="AI293" s="185">
        <f t="shared" si="90"/>
        <v>272</v>
      </c>
      <c r="AJ293" s="127">
        <f>locallinterp(MIN(AI293,CAP_Senior*12),'BBG rates'!$X$24:$X$65,'BBG rates'!$Y$24:$Y$65)</f>
        <v>67.918742488467984</v>
      </c>
      <c r="AK293" s="127">
        <f>locallinterp(MIN(AI293,CAP_CB*12),'BBG rates'!$AA$25:$AA$40,'BBG rates'!$AC$25:$AC$40)</f>
        <v>11</v>
      </c>
      <c r="AL293" s="144">
        <f t="shared" si="91"/>
        <v>20.676186223039558</v>
      </c>
      <c r="AM293" s="142">
        <f>(SUMPRODUCT(AL293:AL$381,G293:G$381)+SUMPRODUCT(AL293:AL$381,H293:H$381))/12</f>
        <v>0</v>
      </c>
    </row>
    <row r="294" spans="1:39" x14ac:dyDescent="0.2">
      <c r="A294" s="7">
        <v>273</v>
      </c>
      <c r="B294" s="7">
        <v>136.5</v>
      </c>
      <c r="C294" s="7">
        <v>68.25</v>
      </c>
      <c r="D294" s="12">
        <f t="shared" si="83"/>
        <v>22.75</v>
      </c>
      <c r="E294" s="29">
        <f t="shared" si="81"/>
        <v>0</v>
      </c>
      <c r="F294" s="2">
        <f t="shared" si="84"/>
        <v>0</v>
      </c>
      <c r="G294" s="2">
        <f t="shared" si="92"/>
        <v>0</v>
      </c>
      <c r="H294" s="2">
        <f t="shared" si="93"/>
        <v>0</v>
      </c>
      <c r="I294" s="2">
        <f t="shared" si="82"/>
        <v>0</v>
      </c>
      <c r="J294" s="2">
        <f t="shared" si="99"/>
        <v>0</v>
      </c>
      <c r="K294" s="2">
        <f t="shared" si="85"/>
        <v>0</v>
      </c>
      <c r="L294" s="2">
        <f t="shared" si="85"/>
        <v>0</v>
      </c>
      <c r="M294" s="2"/>
      <c r="N294" s="28">
        <f t="shared" si="100"/>
        <v>0</v>
      </c>
      <c r="O294" s="2">
        <f t="shared" si="94"/>
        <v>0</v>
      </c>
      <c r="P294" s="2">
        <f t="shared" si="95"/>
        <v>0</v>
      </c>
      <c r="R294">
        <f t="shared" si="96"/>
        <v>273</v>
      </c>
      <c r="S294" s="89">
        <f t="shared" si="86"/>
        <v>0</v>
      </c>
      <c r="T294" s="89">
        <f>IF(AND(S294=0,S293&gt;0),SUM($G294:$H$381),S294)</f>
        <v>0</v>
      </c>
      <c r="U294" s="82">
        <f>SUM(T294:T$381)</f>
        <v>0</v>
      </c>
      <c r="V294" s="68">
        <f>localspline(R294,'BBG rates'!$G$10:$G$27,'BBG rates'!$K$10:$K$27)</f>
        <v>0.97289475382600743</v>
      </c>
      <c r="W294" s="68">
        <f>locallinterp(R294,'BBG rates'!$G$10:$G$27,'BBG rates'!$J$10:$J$27)</f>
        <v>0.1094</v>
      </c>
      <c r="X294" s="56">
        <f t="shared" si="97"/>
        <v>0.10934518332677001</v>
      </c>
      <c r="Y294" s="66">
        <f t="shared" si="87"/>
        <v>0</v>
      </c>
      <c r="Z294" s="72">
        <f t="shared" si="88"/>
        <v>0</v>
      </c>
      <c r="AA294" s="79">
        <f t="shared" si="89"/>
        <v>0</v>
      </c>
      <c r="AB294" s="81">
        <f t="shared" si="98"/>
        <v>0</v>
      </c>
      <c r="AD294" s="95">
        <f>locallinterp(R294,'BBG rates'!$N$10:$N$369,'BBG rates'!$P$10:$P$369)</f>
        <v>22.892714084462842</v>
      </c>
      <c r="AI294" s="185">
        <f t="shared" si="90"/>
        <v>273</v>
      </c>
      <c r="AJ294" s="127">
        <f>locallinterp(MIN(AI294,CAP_Senior*12),'BBG rates'!$X$24:$X$65,'BBG rates'!$Y$24:$Y$65)</f>
        <v>67.918742488467984</v>
      </c>
      <c r="AK294" s="127">
        <f>locallinterp(MIN(AI294,CAP_CB*12),'BBG rates'!$AA$25:$AA$40,'BBG rates'!$AC$25:$AC$40)</f>
        <v>11</v>
      </c>
      <c r="AL294" s="144">
        <f t="shared" si="91"/>
        <v>20.676186223039558</v>
      </c>
      <c r="AM294" s="142">
        <f>(SUMPRODUCT(AL294:AL$381,G294:G$381)+SUMPRODUCT(AL294:AL$381,H294:H$381))/12</f>
        <v>0</v>
      </c>
    </row>
    <row r="295" spans="1:39" x14ac:dyDescent="0.2">
      <c r="A295" s="7">
        <v>274</v>
      </c>
      <c r="B295" s="7">
        <v>137</v>
      </c>
      <c r="C295" s="7">
        <v>68.5</v>
      </c>
      <c r="D295" s="12">
        <f t="shared" si="83"/>
        <v>22.833333333333332</v>
      </c>
      <c r="E295" s="29">
        <f t="shared" si="81"/>
        <v>0</v>
      </c>
      <c r="F295" s="2">
        <f t="shared" si="84"/>
        <v>0</v>
      </c>
      <c r="G295" s="2">
        <f t="shared" si="92"/>
        <v>0</v>
      </c>
      <c r="H295" s="2">
        <f t="shared" si="93"/>
        <v>0</v>
      </c>
      <c r="I295" s="2">
        <f t="shared" si="82"/>
        <v>0</v>
      </c>
      <c r="J295" s="2">
        <f t="shared" si="99"/>
        <v>0</v>
      </c>
      <c r="K295" s="2">
        <f t="shared" si="85"/>
        <v>0</v>
      </c>
      <c r="L295" s="2">
        <f t="shared" si="85"/>
        <v>0</v>
      </c>
      <c r="M295" s="2"/>
      <c r="N295" s="28">
        <f t="shared" si="100"/>
        <v>0</v>
      </c>
      <c r="O295" s="2">
        <f t="shared" si="94"/>
        <v>0</v>
      </c>
      <c r="P295" s="2">
        <f t="shared" si="95"/>
        <v>0</v>
      </c>
      <c r="R295">
        <f t="shared" si="96"/>
        <v>274</v>
      </c>
      <c r="S295" s="89">
        <f t="shared" si="86"/>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7"/>
        <v>0.10981138149857017</v>
      </c>
      <c r="Y295" s="66">
        <f t="shared" si="87"/>
        <v>0</v>
      </c>
      <c r="Z295" s="72">
        <f t="shared" si="88"/>
        <v>0</v>
      </c>
      <c r="AA295" s="79">
        <f t="shared" si="89"/>
        <v>0</v>
      </c>
      <c r="AB295" s="81">
        <f t="shared" si="98"/>
        <v>0</v>
      </c>
      <c r="AD295" s="95">
        <f>locallinterp(R295,'BBG rates'!$N$10:$N$369,'BBG rates'!$P$10:$P$369)</f>
        <v>22.973772846908034</v>
      </c>
      <c r="AI295" s="185">
        <f t="shared" si="90"/>
        <v>274</v>
      </c>
      <c r="AJ295" s="127">
        <f>locallinterp(MIN(AI295,CAP_Senior*12),'BBG rates'!$X$24:$X$65,'BBG rates'!$Y$24:$Y$65)</f>
        <v>67.918742488467984</v>
      </c>
      <c r="AK295" s="127">
        <f>locallinterp(MIN(AI295,CAP_CB*12),'BBG rates'!$AA$25:$AA$40,'BBG rates'!$AC$25:$AC$40)</f>
        <v>11</v>
      </c>
      <c r="AL295" s="144">
        <f t="shared" si="91"/>
        <v>20.676186223039558</v>
      </c>
      <c r="AM295" s="142">
        <f>(SUMPRODUCT(AL295:AL$381,G295:G$381)+SUMPRODUCT(AL295:AL$381,H295:H$381))/12</f>
        <v>0</v>
      </c>
    </row>
    <row r="296" spans="1:39" x14ac:dyDescent="0.2">
      <c r="A296" s="7">
        <v>275</v>
      </c>
      <c r="B296" s="7">
        <v>137.5</v>
      </c>
      <c r="C296" s="7">
        <v>68.75</v>
      </c>
      <c r="D296" s="12">
        <f t="shared" si="83"/>
        <v>22.916666666666668</v>
      </c>
      <c r="E296" s="29">
        <f t="shared" si="81"/>
        <v>0</v>
      </c>
      <c r="F296" s="2">
        <f t="shared" si="84"/>
        <v>0</v>
      </c>
      <c r="G296" s="2">
        <f t="shared" si="92"/>
        <v>0</v>
      </c>
      <c r="H296" s="2">
        <f t="shared" si="93"/>
        <v>0</v>
      </c>
      <c r="I296" s="2">
        <f t="shared" si="82"/>
        <v>0</v>
      </c>
      <c r="J296" s="2">
        <f t="shared" si="99"/>
        <v>0</v>
      </c>
      <c r="K296" s="2">
        <f t="shared" si="85"/>
        <v>0</v>
      </c>
      <c r="L296" s="2">
        <f t="shared" si="85"/>
        <v>0</v>
      </c>
      <c r="M296" s="2"/>
      <c r="N296" s="28">
        <f t="shared" si="100"/>
        <v>0</v>
      </c>
      <c r="O296" s="2">
        <f t="shared" si="94"/>
        <v>0</v>
      </c>
      <c r="P296" s="2">
        <f t="shared" si="95"/>
        <v>0</v>
      </c>
      <c r="R296">
        <f t="shared" si="96"/>
        <v>275</v>
      </c>
      <c r="S296" s="89">
        <f t="shared" si="86"/>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7"/>
        <v>0.11027757767836377</v>
      </c>
      <c r="Y296" s="66">
        <f t="shared" si="87"/>
        <v>0</v>
      </c>
      <c r="Z296" s="72">
        <f t="shared" si="88"/>
        <v>0</v>
      </c>
      <c r="AA296" s="79">
        <f t="shared" si="89"/>
        <v>0</v>
      </c>
      <c r="AB296" s="81">
        <f t="shared" si="98"/>
        <v>0</v>
      </c>
      <c r="AD296" s="95">
        <f>locallinterp(R296,'BBG rates'!$N$10:$N$369,'BBG rates'!$P$10:$P$369)</f>
        <v>23.054816070035493</v>
      </c>
      <c r="AI296" s="185">
        <f t="shared" si="90"/>
        <v>275</v>
      </c>
      <c r="AJ296" s="127">
        <f>locallinterp(MIN(AI296,CAP_Senior*12),'BBG rates'!$X$24:$X$65,'BBG rates'!$Y$24:$Y$65)</f>
        <v>67.918742488467984</v>
      </c>
      <c r="AK296" s="127">
        <f>locallinterp(MIN(AI296,CAP_CB*12),'BBG rates'!$AA$25:$AA$40,'BBG rates'!$AC$25:$AC$40)</f>
        <v>11</v>
      </c>
      <c r="AL296" s="144">
        <f t="shared" si="91"/>
        <v>20.676186223039558</v>
      </c>
      <c r="AM296" s="142">
        <f>(SUMPRODUCT(AL296:AL$381,G296:G$381)+SUMPRODUCT(AL296:AL$381,H296:H$381))/12</f>
        <v>0</v>
      </c>
    </row>
    <row r="297" spans="1:39" x14ac:dyDescent="0.2">
      <c r="A297" s="7">
        <v>276</v>
      </c>
      <c r="B297" s="7">
        <v>138</v>
      </c>
      <c r="C297" s="7">
        <v>69</v>
      </c>
      <c r="D297" s="12">
        <f t="shared" si="83"/>
        <v>23</v>
      </c>
      <c r="E297" s="29">
        <f t="shared" si="81"/>
        <v>0</v>
      </c>
      <c r="F297" s="2">
        <f t="shared" si="84"/>
        <v>0</v>
      </c>
      <c r="G297" s="2">
        <f t="shared" si="92"/>
        <v>0</v>
      </c>
      <c r="H297" s="2">
        <f t="shared" si="93"/>
        <v>0</v>
      </c>
      <c r="I297" s="2">
        <f t="shared" si="82"/>
        <v>0</v>
      </c>
      <c r="J297" s="2">
        <f t="shared" si="99"/>
        <v>0</v>
      </c>
      <c r="K297" s="2">
        <f t="shared" si="85"/>
        <v>0</v>
      </c>
      <c r="L297" s="2">
        <f t="shared" si="85"/>
        <v>0</v>
      </c>
      <c r="M297" s="2"/>
      <c r="N297" s="28">
        <f t="shared" si="100"/>
        <v>0</v>
      </c>
      <c r="O297" s="2">
        <f t="shared" si="94"/>
        <v>0</v>
      </c>
      <c r="P297" s="2">
        <f t="shared" si="95"/>
        <v>0</v>
      </c>
      <c r="R297">
        <f t="shared" si="96"/>
        <v>276</v>
      </c>
      <c r="S297" s="89">
        <f t="shared" si="86"/>
        <v>0</v>
      </c>
      <c r="T297" s="89">
        <f>IF(AND(S297=0,S296&gt;0),SUM($G297:$H$381),S297)</f>
        <v>0</v>
      </c>
      <c r="U297" s="82">
        <f>SUM(T297:T$381)</f>
        <v>0</v>
      </c>
      <c r="V297" s="68">
        <f>localspline(R297,'BBG rates'!$G$10:$G$27,'BBG rates'!$K$10:$K$27)</f>
        <v>0.97233542782961224</v>
      </c>
      <c r="W297" s="68">
        <f>locallinterp(R297,'BBG rates'!$G$10:$G$27,'BBG rates'!$J$10:$J$27)</f>
        <v>0.1108</v>
      </c>
      <c r="X297" s="56">
        <f t="shared" si="97"/>
        <v>0.11074377186588436</v>
      </c>
      <c r="Y297" s="66">
        <f t="shared" si="87"/>
        <v>0</v>
      </c>
      <c r="Z297" s="72">
        <f t="shared" si="88"/>
        <v>0</v>
      </c>
      <c r="AA297" s="79">
        <f t="shared" si="89"/>
        <v>0</v>
      </c>
      <c r="AB297" s="81">
        <f t="shared" si="98"/>
        <v>0</v>
      </c>
      <c r="AD297" s="95">
        <f>locallinterp(R297,'BBG rates'!$N$10:$N$369,'BBG rates'!$P$10:$P$369)</f>
        <v>23.135844022354625</v>
      </c>
      <c r="AI297" s="185">
        <f t="shared" si="90"/>
        <v>276</v>
      </c>
      <c r="AJ297" s="127">
        <f>locallinterp(MIN(AI297,CAP_Senior*12),'BBG rates'!$X$24:$X$65,'BBG rates'!$Y$24:$Y$65)</f>
        <v>67.918742488467984</v>
      </c>
      <c r="AK297" s="127">
        <f>locallinterp(MIN(AI297,CAP_CB*12),'BBG rates'!$AA$25:$AA$40,'BBG rates'!$AC$25:$AC$40)</f>
        <v>11</v>
      </c>
      <c r="AL297" s="144">
        <f t="shared" si="91"/>
        <v>20.676186223039558</v>
      </c>
      <c r="AM297" s="142">
        <f>(SUMPRODUCT(AL297:AL$381,G297:G$381)+SUMPRODUCT(AL297:AL$381,H297:H$381))/12</f>
        <v>0</v>
      </c>
    </row>
    <row r="298" spans="1:39" x14ac:dyDescent="0.2">
      <c r="A298" s="7">
        <v>277</v>
      </c>
      <c r="B298" s="7">
        <v>138.5</v>
      </c>
      <c r="C298" s="7">
        <v>69.25</v>
      </c>
      <c r="D298" s="12">
        <f t="shared" si="83"/>
        <v>23.083333333333332</v>
      </c>
      <c r="E298" s="29">
        <f t="shared" si="81"/>
        <v>0</v>
      </c>
      <c r="F298" s="2">
        <f t="shared" si="84"/>
        <v>0</v>
      </c>
      <c r="G298" s="2">
        <f t="shared" si="92"/>
        <v>0</v>
      </c>
      <c r="H298" s="2">
        <f t="shared" si="93"/>
        <v>0</v>
      </c>
      <c r="I298" s="2">
        <f t="shared" si="82"/>
        <v>0</v>
      </c>
      <c r="J298" s="2">
        <f t="shared" si="99"/>
        <v>0</v>
      </c>
      <c r="K298" s="2">
        <f t="shared" si="85"/>
        <v>0</v>
      </c>
      <c r="L298" s="2">
        <f t="shared" si="85"/>
        <v>0</v>
      </c>
      <c r="M298" s="2"/>
      <c r="N298" s="28">
        <f t="shared" si="100"/>
        <v>0</v>
      </c>
      <c r="O298" s="2">
        <f t="shared" si="94"/>
        <v>0</v>
      </c>
      <c r="P298" s="2">
        <f t="shared" si="95"/>
        <v>0</v>
      </c>
      <c r="R298">
        <f t="shared" si="96"/>
        <v>277</v>
      </c>
      <c r="S298" s="89">
        <f t="shared" si="86"/>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7"/>
        <v>0.11120996406166483</v>
      </c>
      <c r="Y298" s="66">
        <f t="shared" si="87"/>
        <v>0</v>
      </c>
      <c r="Z298" s="72">
        <f t="shared" si="88"/>
        <v>0</v>
      </c>
      <c r="AA298" s="79">
        <f t="shared" si="89"/>
        <v>0</v>
      </c>
      <c r="AB298" s="81">
        <f t="shared" si="98"/>
        <v>0</v>
      </c>
      <c r="AD298" s="95">
        <f>locallinterp(R298,'BBG rates'!$N$10:$N$369,'BBG rates'!$P$10:$P$369)</f>
        <v>23.216856969900341</v>
      </c>
      <c r="AI298" s="185">
        <f t="shared" si="90"/>
        <v>277</v>
      </c>
      <c r="AJ298" s="127">
        <f>locallinterp(MIN(AI298,CAP_Senior*12),'BBG rates'!$X$24:$X$65,'BBG rates'!$Y$24:$Y$65)</f>
        <v>67.918742488467984</v>
      </c>
      <c r="AK298" s="127">
        <f>locallinterp(MIN(AI298,CAP_CB*12),'BBG rates'!$AA$25:$AA$40,'BBG rates'!$AC$25:$AC$40)</f>
        <v>11</v>
      </c>
      <c r="AL298" s="144">
        <f t="shared" si="91"/>
        <v>20.676186223039558</v>
      </c>
      <c r="AM298" s="142">
        <f>(SUMPRODUCT(AL298:AL$381,G298:G$381)+SUMPRODUCT(AL298:AL$381,H298:H$381))/12</f>
        <v>0</v>
      </c>
    </row>
    <row r="299" spans="1:39" x14ac:dyDescent="0.2">
      <c r="A299" s="7">
        <v>278</v>
      </c>
      <c r="B299" s="7">
        <v>139</v>
      </c>
      <c r="C299" s="7">
        <v>69.5</v>
      </c>
      <c r="D299" s="12">
        <f t="shared" si="83"/>
        <v>23.166666666666668</v>
      </c>
      <c r="E299" s="29">
        <f t="shared" si="81"/>
        <v>0</v>
      </c>
      <c r="F299" s="2">
        <f t="shared" si="84"/>
        <v>0</v>
      </c>
      <c r="G299" s="2">
        <f t="shared" si="92"/>
        <v>0</v>
      </c>
      <c r="H299" s="2">
        <f t="shared" si="93"/>
        <v>0</v>
      </c>
      <c r="I299" s="2">
        <f t="shared" si="82"/>
        <v>0</v>
      </c>
      <c r="J299" s="2">
        <f t="shared" si="99"/>
        <v>0</v>
      </c>
      <c r="K299" s="2">
        <f t="shared" si="85"/>
        <v>0</v>
      </c>
      <c r="L299" s="2">
        <f t="shared" si="85"/>
        <v>0</v>
      </c>
      <c r="M299" s="2"/>
      <c r="N299" s="28">
        <f t="shared" si="100"/>
        <v>0</v>
      </c>
      <c r="O299" s="2">
        <f t="shared" si="94"/>
        <v>0</v>
      </c>
      <c r="P299" s="2">
        <f t="shared" si="95"/>
        <v>0</v>
      </c>
      <c r="R299">
        <f t="shared" si="96"/>
        <v>278</v>
      </c>
      <c r="S299" s="89">
        <f t="shared" si="86"/>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7"/>
        <v>0.1116761542651723</v>
      </c>
      <c r="Y299" s="66">
        <f t="shared" si="87"/>
        <v>0</v>
      </c>
      <c r="Z299" s="72">
        <f t="shared" si="88"/>
        <v>0</v>
      </c>
      <c r="AA299" s="79">
        <f t="shared" si="89"/>
        <v>0</v>
      </c>
      <c r="AB299" s="81">
        <f t="shared" si="98"/>
        <v>0</v>
      </c>
      <c r="AD299" s="95">
        <f>locallinterp(R299,'BBG rates'!$N$10:$N$369,'BBG rates'!$P$10:$P$369)</f>
        <v>23.297855188644046</v>
      </c>
      <c r="AI299" s="185">
        <f t="shared" si="90"/>
        <v>278</v>
      </c>
      <c r="AJ299" s="127">
        <f>locallinterp(MIN(AI299,CAP_Senior*12),'BBG rates'!$X$24:$X$65,'BBG rates'!$Y$24:$Y$65)</f>
        <v>67.918742488467984</v>
      </c>
      <c r="AK299" s="127">
        <f>locallinterp(MIN(AI299,CAP_CB*12),'BBG rates'!$AA$25:$AA$40,'BBG rates'!$AC$25:$AC$40)</f>
        <v>11</v>
      </c>
      <c r="AL299" s="144">
        <f t="shared" si="91"/>
        <v>20.676186223039558</v>
      </c>
      <c r="AM299" s="142">
        <f>(SUMPRODUCT(AL299:AL$381,G299:G$381)+SUMPRODUCT(AL299:AL$381,H299:H$381))/12</f>
        <v>0</v>
      </c>
    </row>
    <row r="300" spans="1:39" x14ac:dyDescent="0.2">
      <c r="A300" s="7">
        <v>279</v>
      </c>
      <c r="B300" s="7">
        <v>139.5</v>
      </c>
      <c r="C300" s="7">
        <v>69.75</v>
      </c>
      <c r="D300" s="12">
        <f t="shared" si="83"/>
        <v>23.25</v>
      </c>
      <c r="E300" s="29">
        <f t="shared" si="81"/>
        <v>0</v>
      </c>
      <c r="F300" s="2">
        <f t="shared" si="84"/>
        <v>0</v>
      </c>
      <c r="G300" s="2">
        <f t="shared" si="92"/>
        <v>0</v>
      </c>
      <c r="H300" s="2">
        <f t="shared" si="93"/>
        <v>0</v>
      </c>
      <c r="I300" s="2">
        <f t="shared" si="82"/>
        <v>0</v>
      </c>
      <c r="J300" s="2">
        <f t="shared" si="99"/>
        <v>0</v>
      </c>
      <c r="K300" s="2">
        <f t="shared" si="85"/>
        <v>0</v>
      </c>
      <c r="L300" s="2">
        <f t="shared" si="85"/>
        <v>0</v>
      </c>
      <c r="M300" s="2"/>
      <c r="N300" s="28">
        <f t="shared" si="100"/>
        <v>0</v>
      </c>
      <c r="O300" s="2">
        <f t="shared" si="94"/>
        <v>0</v>
      </c>
      <c r="P300" s="2">
        <f t="shared" si="95"/>
        <v>0</v>
      </c>
      <c r="R300">
        <f t="shared" si="96"/>
        <v>279</v>
      </c>
      <c r="S300" s="89">
        <f t="shared" si="86"/>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7"/>
        <v>0.11214234247667321</v>
      </c>
      <c r="Y300" s="66">
        <f t="shared" si="87"/>
        <v>0</v>
      </c>
      <c r="Z300" s="72">
        <f t="shared" si="88"/>
        <v>0</v>
      </c>
      <c r="AA300" s="79">
        <f t="shared" si="89"/>
        <v>0</v>
      </c>
      <c r="AB300" s="81">
        <f t="shared" si="98"/>
        <v>0</v>
      </c>
      <c r="AD300" s="95">
        <f>locallinterp(R300,'BBG rates'!$N$10:$N$369,'BBG rates'!$P$10:$P$369)</f>
        <v>23.378838947116098</v>
      </c>
      <c r="AI300" s="185">
        <f t="shared" si="90"/>
        <v>279</v>
      </c>
      <c r="AJ300" s="127">
        <f>locallinterp(MIN(AI300,CAP_Senior*12),'BBG rates'!$X$24:$X$65,'BBG rates'!$Y$24:$Y$65)</f>
        <v>67.918742488467984</v>
      </c>
      <c r="AK300" s="127">
        <f>locallinterp(MIN(AI300,CAP_CB*12),'BBG rates'!$AA$25:$AA$40,'BBG rates'!$AC$25:$AC$40)</f>
        <v>11</v>
      </c>
      <c r="AL300" s="144">
        <f t="shared" si="91"/>
        <v>20.676186223039558</v>
      </c>
      <c r="AM300" s="142">
        <f>(SUMPRODUCT(AL300:AL$381,G300:G$381)+SUMPRODUCT(AL300:AL$381,H300:H$381))/12</f>
        <v>0</v>
      </c>
    </row>
    <row r="301" spans="1:39" x14ac:dyDescent="0.2">
      <c r="A301" s="7">
        <v>280</v>
      </c>
      <c r="B301" s="7">
        <v>140</v>
      </c>
      <c r="C301" s="7">
        <v>70</v>
      </c>
      <c r="D301" s="12">
        <f t="shared" si="83"/>
        <v>23.333333333333332</v>
      </c>
      <c r="E301" s="29">
        <f t="shared" si="81"/>
        <v>0</v>
      </c>
      <c r="F301" s="2">
        <f t="shared" si="84"/>
        <v>0</v>
      </c>
      <c r="G301" s="2">
        <f t="shared" si="92"/>
        <v>0</v>
      </c>
      <c r="H301" s="2">
        <f t="shared" si="93"/>
        <v>0</v>
      </c>
      <c r="I301" s="2">
        <f t="shared" si="82"/>
        <v>0</v>
      </c>
      <c r="J301" s="2">
        <f t="shared" si="99"/>
        <v>0</v>
      </c>
      <c r="K301" s="2">
        <f t="shared" si="85"/>
        <v>0</v>
      </c>
      <c r="L301" s="2">
        <f t="shared" si="85"/>
        <v>0</v>
      </c>
      <c r="M301" s="2"/>
      <c r="N301" s="28">
        <f t="shared" si="100"/>
        <v>0</v>
      </c>
      <c r="O301" s="2">
        <f t="shared" si="94"/>
        <v>0</v>
      </c>
      <c r="P301" s="2">
        <f t="shared" si="95"/>
        <v>0</v>
      </c>
      <c r="R301">
        <f t="shared" si="96"/>
        <v>280</v>
      </c>
      <c r="S301" s="89">
        <f t="shared" si="86"/>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7"/>
        <v>0.11260852869616755</v>
      </c>
      <c r="Y301" s="66">
        <f t="shared" si="87"/>
        <v>0</v>
      </c>
      <c r="Z301" s="72">
        <f t="shared" si="88"/>
        <v>0</v>
      </c>
      <c r="AA301" s="79">
        <f t="shared" si="89"/>
        <v>0</v>
      </c>
      <c r="AB301" s="81">
        <f t="shared" si="98"/>
        <v>0</v>
      </c>
      <c r="AD301" s="95">
        <f>locallinterp(R301,'BBG rates'!$N$10:$N$369,'BBG rates'!$P$10:$P$369)</f>
        <v>23.459808523782872</v>
      </c>
      <c r="AI301" s="185">
        <f t="shared" si="90"/>
        <v>280</v>
      </c>
      <c r="AJ301" s="127">
        <f>locallinterp(MIN(AI301,CAP_Senior*12),'BBG rates'!$X$24:$X$65,'BBG rates'!$Y$24:$Y$65)</f>
        <v>67.918742488467984</v>
      </c>
      <c r="AK301" s="127">
        <f>locallinterp(MIN(AI301,CAP_CB*12),'BBG rates'!$AA$25:$AA$40,'BBG rates'!$AC$25:$AC$40)</f>
        <v>11</v>
      </c>
      <c r="AL301" s="144">
        <f t="shared" si="91"/>
        <v>20.676186223039558</v>
      </c>
      <c r="AM301" s="142">
        <f>(SUMPRODUCT(AL301:AL$381,G301:G$381)+SUMPRODUCT(AL301:AL$381,H301:H$381))/12</f>
        <v>0</v>
      </c>
    </row>
    <row r="302" spans="1:39" x14ac:dyDescent="0.2">
      <c r="A302" s="7">
        <v>281</v>
      </c>
      <c r="B302" s="7">
        <v>140.5</v>
      </c>
      <c r="C302" s="7">
        <v>70.25</v>
      </c>
      <c r="D302" s="12">
        <f t="shared" si="83"/>
        <v>23.416666666666668</v>
      </c>
      <c r="E302" s="29">
        <f t="shared" si="81"/>
        <v>0</v>
      </c>
      <c r="F302" s="2">
        <f t="shared" si="84"/>
        <v>0</v>
      </c>
      <c r="G302" s="2">
        <f t="shared" si="92"/>
        <v>0</v>
      </c>
      <c r="H302" s="2">
        <f t="shared" si="93"/>
        <v>0</v>
      </c>
      <c r="I302" s="2">
        <f t="shared" si="82"/>
        <v>0</v>
      </c>
      <c r="J302" s="2">
        <f t="shared" si="99"/>
        <v>0</v>
      </c>
      <c r="K302" s="2">
        <f t="shared" si="85"/>
        <v>0</v>
      </c>
      <c r="L302" s="2">
        <f t="shared" si="85"/>
        <v>0</v>
      </c>
      <c r="M302" s="2"/>
      <c r="N302" s="28">
        <f t="shared" si="100"/>
        <v>0</v>
      </c>
      <c r="O302" s="2">
        <f t="shared" si="94"/>
        <v>0</v>
      </c>
      <c r="P302" s="2">
        <f t="shared" si="95"/>
        <v>0</v>
      </c>
      <c r="R302">
        <f t="shared" si="96"/>
        <v>281</v>
      </c>
      <c r="S302" s="89">
        <f t="shared" si="86"/>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7"/>
        <v>0.11307471292365534</v>
      </c>
      <c r="Y302" s="66">
        <f t="shared" si="87"/>
        <v>0</v>
      </c>
      <c r="Z302" s="72">
        <f t="shared" si="88"/>
        <v>0</v>
      </c>
      <c r="AA302" s="79">
        <f t="shared" si="89"/>
        <v>0</v>
      </c>
      <c r="AB302" s="81">
        <f t="shared" si="98"/>
        <v>0</v>
      </c>
      <c r="AD302" s="95">
        <f>locallinterp(R302,'BBG rates'!$N$10:$N$369,'BBG rates'!$P$10:$P$369)</f>
        <v>23.540764194637205</v>
      </c>
      <c r="AI302" s="185">
        <f t="shared" si="90"/>
        <v>281</v>
      </c>
      <c r="AJ302" s="127">
        <f>locallinterp(MIN(AI302,CAP_Senior*12),'BBG rates'!$X$24:$X$65,'BBG rates'!$Y$24:$Y$65)</f>
        <v>67.918742488467984</v>
      </c>
      <c r="AK302" s="127">
        <f>locallinterp(MIN(AI302,CAP_CB*12),'BBG rates'!$AA$25:$AA$40,'BBG rates'!$AC$25:$AC$40)</f>
        <v>11</v>
      </c>
      <c r="AL302" s="144">
        <f t="shared" si="91"/>
        <v>20.676186223039558</v>
      </c>
      <c r="AM302" s="142">
        <f>(SUMPRODUCT(AL302:AL$381,G302:G$381)+SUMPRODUCT(AL302:AL$381,H302:H$381))/12</f>
        <v>0</v>
      </c>
    </row>
    <row r="303" spans="1:39" x14ac:dyDescent="0.2">
      <c r="A303" s="7">
        <v>282</v>
      </c>
      <c r="B303" s="7">
        <v>141</v>
      </c>
      <c r="C303" s="7">
        <v>70.5</v>
      </c>
      <c r="D303" s="12">
        <f t="shared" si="83"/>
        <v>23.5</v>
      </c>
      <c r="E303" s="29">
        <f t="shared" si="81"/>
        <v>0</v>
      </c>
      <c r="F303" s="2">
        <f t="shared" si="84"/>
        <v>0</v>
      </c>
      <c r="G303" s="2">
        <f t="shared" si="92"/>
        <v>0</v>
      </c>
      <c r="H303" s="2">
        <f t="shared" si="93"/>
        <v>0</v>
      </c>
      <c r="I303" s="2">
        <f t="shared" si="82"/>
        <v>0</v>
      </c>
      <c r="J303" s="2">
        <f t="shared" si="99"/>
        <v>0</v>
      </c>
      <c r="K303" s="2">
        <f t="shared" si="85"/>
        <v>0</v>
      </c>
      <c r="L303" s="2">
        <f t="shared" si="85"/>
        <v>0</v>
      </c>
      <c r="M303" s="2"/>
      <c r="N303" s="28">
        <f t="shared" si="100"/>
        <v>0</v>
      </c>
      <c r="O303" s="2">
        <f t="shared" si="94"/>
        <v>0</v>
      </c>
      <c r="P303" s="2">
        <f t="shared" si="95"/>
        <v>0</v>
      </c>
      <c r="R303">
        <f t="shared" si="96"/>
        <v>282</v>
      </c>
      <c r="S303" s="89">
        <f t="shared" si="86"/>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7"/>
        <v>0.11354089515913657</v>
      </c>
      <c r="Y303" s="66">
        <f t="shared" si="87"/>
        <v>0</v>
      </c>
      <c r="Z303" s="72">
        <f t="shared" si="88"/>
        <v>0</v>
      </c>
      <c r="AA303" s="79">
        <f t="shared" si="89"/>
        <v>0</v>
      </c>
      <c r="AB303" s="81">
        <f t="shared" si="98"/>
        <v>0</v>
      </c>
      <c r="AD303" s="95">
        <f>locallinterp(R303,'BBG rates'!$N$10:$N$369,'BBG rates'!$P$10:$P$369)</f>
        <v>23.621706243123992</v>
      </c>
      <c r="AI303" s="185">
        <f t="shared" si="90"/>
        <v>282</v>
      </c>
      <c r="AJ303" s="127">
        <f>locallinterp(MIN(AI303,CAP_Senior*12),'BBG rates'!$X$24:$X$65,'BBG rates'!$Y$24:$Y$65)</f>
        <v>67.918742488467984</v>
      </c>
      <c r="AK303" s="127">
        <f>locallinterp(MIN(AI303,CAP_CB*12),'BBG rates'!$AA$25:$AA$40,'BBG rates'!$AC$25:$AC$40)</f>
        <v>11</v>
      </c>
      <c r="AL303" s="144">
        <f t="shared" si="91"/>
        <v>20.676186223039558</v>
      </c>
      <c r="AM303" s="142">
        <f>(SUMPRODUCT(AL303:AL$381,G303:G$381)+SUMPRODUCT(AL303:AL$381,H303:H$381))/12</f>
        <v>0</v>
      </c>
    </row>
    <row r="304" spans="1:39" x14ac:dyDescent="0.2">
      <c r="A304" s="7">
        <v>283</v>
      </c>
      <c r="B304" s="7">
        <v>141.5</v>
      </c>
      <c r="C304" s="7">
        <v>70.75</v>
      </c>
      <c r="D304" s="12">
        <f t="shared" si="83"/>
        <v>23.583333333333332</v>
      </c>
      <c r="E304" s="29">
        <f t="shared" si="81"/>
        <v>0</v>
      </c>
      <c r="F304" s="2">
        <f t="shared" si="84"/>
        <v>0</v>
      </c>
      <c r="G304" s="2">
        <f t="shared" si="92"/>
        <v>0</v>
      </c>
      <c r="H304" s="2">
        <f t="shared" si="93"/>
        <v>0</v>
      </c>
      <c r="I304" s="2">
        <f t="shared" si="82"/>
        <v>0</v>
      </c>
      <c r="J304" s="2">
        <f t="shared" si="99"/>
        <v>0</v>
      </c>
      <c r="K304" s="2">
        <f t="shared" si="85"/>
        <v>0</v>
      </c>
      <c r="L304" s="2">
        <f t="shared" si="85"/>
        <v>0</v>
      </c>
      <c r="M304" s="2"/>
      <c r="N304" s="28">
        <f t="shared" si="100"/>
        <v>0</v>
      </c>
      <c r="O304" s="2">
        <f t="shared" si="94"/>
        <v>0</v>
      </c>
      <c r="P304" s="2">
        <f t="shared" si="95"/>
        <v>0</v>
      </c>
      <c r="R304">
        <f t="shared" si="96"/>
        <v>283</v>
      </c>
      <c r="S304" s="89">
        <f t="shared" si="86"/>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7"/>
        <v>0.11400707540287769</v>
      </c>
      <c r="Y304" s="66">
        <f t="shared" si="87"/>
        <v>0</v>
      </c>
      <c r="Z304" s="72">
        <f t="shared" si="88"/>
        <v>0</v>
      </c>
      <c r="AA304" s="79">
        <f t="shared" si="89"/>
        <v>0</v>
      </c>
      <c r="AB304" s="81">
        <f t="shared" si="98"/>
        <v>0</v>
      </c>
      <c r="AD304" s="95">
        <f>locallinterp(R304,'BBG rates'!$N$10:$N$369,'BBG rates'!$P$10:$P$369)</f>
        <v>23.702634952698531</v>
      </c>
      <c r="AI304" s="185">
        <f t="shared" si="90"/>
        <v>283</v>
      </c>
      <c r="AJ304" s="127">
        <f>locallinterp(MIN(AI304,CAP_Senior*12),'BBG rates'!$X$24:$X$65,'BBG rates'!$Y$24:$Y$65)</f>
        <v>67.918742488467984</v>
      </c>
      <c r="AK304" s="127">
        <f>locallinterp(MIN(AI304,CAP_CB*12),'BBG rates'!$AA$25:$AA$40,'BBG rates'!$AC$25:$AC$40)</f>
        <v>11</v>
      </c>
      <c r="AL304" s="144">
        <f t="shared" si="91"/>
        <v>20.676186223039558</v>
      </c>
      <c r="AM304" s="142">
        <f>(SUMPRODUCT(AL304:AL$381,G304:G$381)+SUMPRODUCT(AL304:AL$381,H304:H$381))/12</f>
        <v>0</v>
      </c>
    </row>
    <row r="305" spans="1:39" x14ac:dyDescent="0.2">
      <c r="A305" s="7">
        <v>284</v>
      </c>
      <c r="B305" s="7">
        <v>142</v>
      </c>
      <c r="C305" s="7">
        <v>71</v>
      </c>
      <c r="D305" s="12">
        <f t="shared" si="83"/>
        <v>23.666666666666668</v>
      </c>
      <c r="E305" s="29">
        <f t="shared" si="81"/>
        <v>0</v>
      </c>
      <c r="F305" s="2">
        <f t="shared" si="84"/>
        <v>0</v>
      </c>
      <c r="G305" s="2">
        <f t="shared" si="92"/>
        <v>0</v>
      </c>
      <c r="H305" s="2">
        <f t="shared" si="93"/>
        <v>0</v>
      </c>
      <c r="I305" s="2">
        <f t="shared" si="82"/>
        <v>0</v>
      </c>
      <c r="J305" s="2">
        <f t="shared" si="99"/>
        <v>0</v>
      </c>
      <c r="K305" s="2">
        <f t="shared" si="85"/>
        <v>0</v>
      </c>
      <c r="L305" s="2">
        <f t="shared" si="85"/>
        <v>0</v>
      </c>
      <c r="M305" s="2"/>
      <c r="N305" s="28">
        <f t="shared" si="100"/>
        <v>0</v>
      </c>
      <c r="O305" s="2">
        <f t="shared" si="94"/>
        <v>0</v>
      </c>
      <c r="P305" s="2">
        <f t="shared" si="95"/>
        <v>0</v>
      </c>
      <c r="R305">
        <f t="shared" si="96"/>
        <v>284</v>
      </c>
      <c r="S305" s="89">
        <f t="shared" si="86"/>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7"/>
        <v>0.11447325365461225</v>
      </c>
      <c r="Y305" s="66">
        <f t="shared" si="87"/>
        <v>0</v>
      </c>
      <c r="Z305" s="72">
        <f t="shared" si="88"/>
        <v>0</v>
      </c>
      <c r="AA305" s="79">
        <f t="shared" si="89"/>
        <v>0</v>
      </c>
      <c r="AB305" s="81">
        <f t="shared" si="98"/>
        <v>0</v>
      </c>
      <c r="AD305" s="95">
        <f>locallinterp(R305,'BBG rates'!$N$10:$N$369,'BBG rates'!$P$10:$P$369)</f>
        <v>23.783550609300725</v>
      </c>
      <c r="AI305" s="185">
        <f t="shared" si="90"/>
        <v>284</v>
      </c>
      <c r="AJ305" s="127">
        <f>locallinterp(MIN(AI305,CAP_Senior*12),'BBG rates'!$X$24:$X$65,'BBG rates'!$Y$24:$Y$65)</f>
        <v>67.918742488467984</v>
      </c>
      <c r="AK305" s="127">
        <f>locallinterp(MIN(AI305,CAP_CB*12),'BBG rates'!$AA$25:$AA$40,'BBG rates'!$AC$25:$AC$40)</f>
        <v>11</v>
      </c>
      <c r="AL305" s="144">
        <f t="shared" si="91"/>
        <v>20.676186223039558</v>
      </c>
      <c r="AM305" s="142">
        <f>(SUMPRODUCT(AL305:AL$381,G305:G$381)+SUMPRODUCT(AL305:AL$381,H305:H$381))/12</f>
        <v>0</v>
      </c>
    </row>
    <row r="306" spans="1:39" x14ac:dyDescent="0.2">
      <c r="A306" s="7">
        <v>285</v>
      </c>
      <c r="B306" s="7">
        <v>142.5</v>
      </c>
      <c r="C306" s="7">
        <v>71.25</v>
      </c>
      <c r="D306" s="12">
        <f t="shared" si="83"/>
        <v>23.75</v>
      </c>
      <c r="E306" s="29">
        <f t="shared" si="81"/>
        <v>0</v>
      </c>
      <c r="F306" s="2">
        <f t="shared" si="84"/>
        <v>0</v>
      </c>
      <c r="G306" s="2">
        <f t="shared" si="92"/>
        <v>0</v>
      </c>
      <c r="H306" s="2">
        <f t="shared" si="93"/>
        <v>0</v>
      </c>
      <c r="I306" s="2">
        <f t="shared" si="82"/>
        <v>0</v>
      </c>
      <c r="J306" s="2">
        <f t="shared" si="99"/>
        <v>0</v>
      </c>
      <c r="K306" s="2">
        <f t="shared" si="85"/>
        <v>0</v>
      </c>
      <c r="L306" s="2">
        <f t="shared" si="85"/>
        <v>0</v>
      </c>
      <c r="M306" s="2"/>
      <c r="N306" s="28">
        <f t="shared" si="100"/>
        <v>0</v>
      </c>
      <c r="O306" s="2">
        <f t="shared" si="94"/>
        <v>0</v>
      </c>
      <c r="P306" s="2">
        <f t="shared" si="95"/>
        <v>0</v>
      </c>
      <c r="R306">
        <f t="shared" si="96"/>
        <v>285</v>
      </c>
      <c r="S306" s="89">
        <f t="shared" si="86"/>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7"/>
        <v>0.11493942991434025</v>
      </c>
      <c r="Y306" s="66">
        <f t="shared" si="87"/>
        <v>0</v>
      </c>
      <c r="Z306" s="72">
        <f t="shared" si="88"/>
        <v>0</v>
      </c>
      <c r="AA306" s="79">
        <f t="shared" si="89"/>
        <v>0</v>
      </c>
      <c r="AB306" s="81">
        <f t="shared" si="98"/>
        <v>0</v>
      </c>
      <c r="AD306" s="95">
        <f>locallinterp(R306,'BBG rates'!$N$10:$N$369,'BBG rates'!$P$10:$P$369)</f>
        <v>23.864453498881257</v>
      </c>
      <c r="AI306" s="185">
        <f t="shared" si="90"/>
        <v>285</v>
      </c>
      <c r="AJ306" s="127">
        <f>locallinterp(MIN(AI306,CAP_Senior*12),'BBG rates'!$X$24:$X$65,'BBG rates'!$Y$24:$Y$65)</f>
        <v>67.918742488467984</v>
      </c>
      <c r="AK306" s="127">
        <f>locallinterp(MIN(AI306,CAP_CB*12),'BBG rates'!$AA$25:$AA$40,'BBG rates'!$AC$25:$AC$40)</f>
        <v>11</v>
      </c>
      <c r="AL306" s="144">
        <f t="shared" si="91"/>
        <v>20.676186223039558</v>
      </c>
      <c r="AM306" s="142">
        <f>(SUMPRODUCT(AL306:AL$381,G306:G$381)+SUMPRODUCT(AL306:AL$381,H306:H$381))/12</f>
        <v>0</v>
      </c>
    </row>
    <row r="307" spans="1:39" x14ac:dyDescent="0.2">
      <c r="A307" s="7">
        <v>286</v>
      </c>
      <c r="B307" s="7">
        <v>143</v>
      </c>
      <c r="C307" s="7">
        <v>71.5</v>
      </c>
      <c r="D307" s="12">
        <f t="shared" si="83"/>
        <v>23.833333333333332</v>
      </c>
      <c r="E307" s="29">
        <f t="shared" si="81"/>
        <v>0</v>
      </c>
      <c r="F307" s="2">
        <f t="shared" si="84"/>
        <v>0</v>
      </c>
      <c r="G307" s="2">
        <f t="shared" si="92"/>
        <v>0</v>
      </c>
      <c r="H307" s="2">
        <f t="shared" si="93"/>
        <v>0</v>
      </c>
      <c r="I307" s="2">
        <f t="shared" si="82"/>
        <v>0</v>
      </c>
      <c r="J307" s="2">
        <f t="shared" si="99"/>
        <v>0</v>
      </c>
      <c r="K307" s="2">
        <f t="shared" si="85"/>
        <v>0</v>
      </c>
      <c r="L307" s="2">
        <f t="shared" si="85"/>
        <v>0</v>
      </c>
      <c r="M307" s="2"/>
      <c r="N307" s="28">
        <f t="shared" si="100"/>
        <v>0</v>
      </c>
      <c r="O307" s="2">
        <f t="shared" si="94"/>
        <v>0</v>
      </c>
      <c r="P307" s="2">
        <f t="shared" si="95"/>
        <v>0</v>
      </c>
      <c r="R307">
        <f t="shared" si="96"/>
        <v>286</v>
      </c>
      <c r="S307" s="89">
        <f t="shared" si="86"/>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7"/>
        <v>0.11540560418206169</v>
      </c>
      <c r="Y307" s="66">
        <f t="shared" si="87"/>
        <v>0</v>
      </c>
      <c r="Z307" s="72">
        <f t="shared" si="88"/>
        <v>0</v>
      </c>
      <c r="AA307" s="79">
        <f t="shared" si="89"/>
        <v>0</v>
      </c>
      <c r="AB307" s="81">
        <f t="shared" si="98"/>
        <v>0</v>
      </c>
      <c r="AD307" s="95">
        <f>locallinterp(R307,'BBG rates'!$N$10:$N$369,'BBG rates'!$P$10:$P$369)</f>
        <v>23.945343913601693</v>
      </c>
      <c r="AI307" s="185">
        <f t="shared" si="90"/>
        <v>286</v>
      </c>
      <c r="AJ307" s="127">
        <f>locallinterp(MIN(AI307,CAP_Senior*12),'BBG rates'!$X$24:$X$65,'BBG rates'!$Y$24:$Y$65)</f>
        <v>67.918742488467984</v>
      </c>
      <c r="AK307" s="127">
        <f>locallinterp(MIN(AI307,CAP_CB*12),'BBG rates'!$AA$25:$AA$40,'BBG rates'!$AC$25:$AC$40)</f>
        <v>11</v>
      </c>
      <c r="AL307" s="144">
        <f t="shared" si="91"/>
        <v>20.676186223039558</v>
      </c>
      <c r="AM307" s="142">
        <f>(SUMPRODUCT(AL307:AL$381,G307:G$381)+SUMPRODUCT(AL307:AL$381,H307:H$381))/12</f>
        <v>0</v>
      </c>
    </row>
    <row r="308" spans="1:39" x14ac:dyDescent="0.2">
      <c r="A308" s="7">
        <v>287</v>
      </c>
      <c r="B308" s="7">
        <v>143.5</v>
      </c>
      <c r="C308" s="7">
        <v>71.75</v>
      </c>
      <c r="D308" s="12">
        <f t="shared" si="83"/>
        <v>23.916666666666668</v>
      </c>
      <c r="E308" s="29">
        <f t="shared" si="81"/>
        <v>0</v>
      </c>
      <c r="F308" s="2">
        <f t="shared" si="84"/>
        <v>0</v>
      </c>
      <c r="G308" s="2">
        <f t="shared" si="92"/>
        <v>0</v>
      </c>
      <c r="H308" s="2">
        <f t="shared" si="93"/>
        <v>0</v>
      </c>
      <c r="I308" s="2">
        <f t="shared" si="82"/>
        <v>0</v>
      </c>
      <c r="J308" s="2">
        <f t="shared" si="99"/>
        <v>0</v>
      </c>
      <c r="K308" s="2">
        <f t="shared" si="85"/>
        <v>0</v>
      </c>
      <c r="L308" s="2">
        <f t="shared" si="85"/>
        <v>0</v>
      </c>
      <c r="M308" s="2"/>
      <c r="N308" s="28">
        <f t="shared" si="100"/>
        <v>0</v>
      </c>
      <c r="O308" s="2">
        <f t="shared" si="94"/>
        <v>0</v>
      </c>
      <c r="P308" s="2">
        <f t="shared" si="95"/>
        <v>0</v>
      </c>
      <c r="R308">
        <f t="shared" si="96"/>
        <v>287</v>
      </c>
      <c r="S308" s="89">
        <f t="shared" si="86"/>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7"/>
        <v>0.11587177645804303</v>
      </c>
      <c r="Y308" s="66">
        <f t="shared" si="87"/>
        <v>0</v>
      </c>
      <c r="Z308" s="72">
        <f t="shared" si="88"/>
        <v>0</v>
      </c>
      <c r="AA308" s="79">
        <f t="shared" si="89"/>
        <v>0</v>
      </c>
      <c r="AB308" s="81">
        <f t="shared" si="98"/>
        <v>0</v>
      </c>
      <c r="AD308" s="95">
        <f>locallinterp(R308,'BBG rates'!$N$10:$N$369,'BBG rates'!$P$10:$P$369)</f>
        <v>24.026222148114222</v>
      </c>
      <c r="AI308" s="185">
        <f t="shared" si="90"/>
        <v>287</v>
      </c>
      <c r="AJ308" s="127">
        <f>locallinterp(MIN(AI308,CAP_Senior*12),'BBG rates'!$X$24:$X$65,'BBG rates'!$Y$24:$Y$65)</f>
        <v>67.918742488467984</v>
      </c>
      <c r="AK308" s="127">
        <f>locallinterp(MIN(AI308,CAP_CB*12),'BBG rates'!$AA$25:$AA$40,'BBG rates'!$AC$25:$AC$40)</f>
        <v>11</v>
      </c>
      <c r="AL308" s="144">
        <f t="shared" si="91"/>
        <v>20.676186223039558</v>
      </c>
      <c r="AM308" s="142">
        <f>(SUMPRODUCT(AL308:AL$381,G308:G$381)+SUMPRODUCT(AL308:AL$381,H308:H$381))/12</f>
        <v>0</v>
      </c>
    </row>
    <row r="309" spans="1:39" x14ac:dyDescent="0.2">
      <c r="A309" s="7">
        <v>288</v>
      </c>
      <c r="B309" s="7">
        <v>144</v>
      </c>
      <c r="C309" s="7">
        <v>72</v>
      </c>
      <c r="D309" s="12">
        <f t="shared" si="83"/>
        <v>24</v>
      </c>
      <c r="E309" s="29">
        <f t="shared" si="81"/>
        <v>0</v>
      </c>
      <c r="F309" s="2">
        <f t="shared" si="84"/>
        <v>0</v>
      </c>
      <c r="G309" s="2">
        <f t="shared" si="92"/>
        <v>0</v>
      </c>
      <c r="H309" s="2">
        <f t="shared" si="93"/>
        <v>0</v>
      </c>
      <c r="I309" s="2">
        <f t="shared" si="82"/>
        <v>0</v>
      </c>
      <c r="J309" s="2">
        <f t="shared" si="99"/>
        <v>0</v>
      </c>
      <c r="K309" s="2">
        <f t="shared" si="85"/>
        <v>0</v>
      </c>
      <c r="L309" s="2">
        <f t="shared" si="85"/>
        <v>0</v>
      </c>
      <c r="M309" s="2"/>
      <c r="N309" s="28">
        <f t="shared" si="100"/>
        <v>0</v>
      </c>
      <c r="O309" s="2">
        <f t="shared" si="94"/>
        <v>0</v>
      </c>
      <c r="P309" s="2">
        <f t="shared" si="95"/>
        <v>0</v>
      </c>
      <c r="R309">
        <f t="shared" si="96"/>
        <v>288</v>
      </c>
      <c r="S309" s="89">
        <f t="shared" si="86"/>
        <v>0</v>
      </c>
      <c r="T309" s="89">
        <f>IF(AND(S309=0,S308&gt;0),SUM($G309:$H$381),S309)</f>
        <v>0</v>
      </c>
      <c r="U309" s="82">
        <f>SUM(T309:T$381)</f>
        <v>0</v>
      </c>
      <c r="V309" s="68">
        <f>localspline(R309,'BBG rates'!$G$10:$G$27,'BBG rates'!$K$10:$K$27)</f>
        <v>0.97039618755178325</v>
      </c>
      <c r="W309" s="68">
        <f>locallinterp(R309,'BBG rates'!$G$10:$G$27,'BBG rates'!$J$10:$J$27)</f>
        <v>0.1164</v>
      </c>
      <c r="X309" s="56">
        <f t="shared" si="97"/>
        <v>0.11633794674201781</v>
      </c>
      <c r="Y309" s="66">
        <f t="shared" si="87"/>
        <v>0</v>
      </c>
      <c r="Z309" s="72">
        <f t="shared" si="88"/>
        <v>0</v>
      </c>
      <c r="AA309" s="79">
        <f t="shared" si="89"/>
        <v>0</v>
      </c>
      <c r="AB309" s="81">
        <f t="shared" si="98"/>
        <v>0</v>
      </c>
      <c r="AD309" s="95">
        <f>locallinterp(R309,'BBG rates'!$N$10:$N$369,'BBG rates'!$P$10:$P$369)</f>
        <v>24.10708849707687</v>
      </c>
      <c r="AI309" s="185">
        <f t="shared" si="90"/>
        <v>288</v>
      </c>
      <c r="AJ309" s="127">
        <f>locallinterp(MIN(AI309,CAP_Senior*12),'BBG rates'!$X$24:$X$65,'BBG rates'!$Y$24:$Y$65)</f>
        <v>67.918742488467984</v>
      </c>
      <c r="AK309" s="127">
        <f>locallinterp(MIN(AI309,CAP_CB*12),'BBG rates'!$AA$25:$AA$40,'BBG rates'!$AC$25:$AC$40)</f>
        <v>11</v>
      </c>
      <c r="AL309" s="144">
        <f t="shared" si="91"/>
        <v>20.676186223039558</v>
      </c>
      <c r="AM309" s="142">
        <f>(SUMPRODUCT(AL309:AL$381,G309:G$381)+SUMPRODUCT(AL309:AL$381,H309:H$381))/12</f>
        <v>0</v>
      </c>
    </row>
    <row r="310" spans="1:39" x14ac:dyDescent="0.2">
      <c r="A310" s="7">
        <v>289</v>
      </c>
      <c r="B310" s="7">
        <v>144.5</v>
      </c>
      <c r="C310" s="7">
        <v>72.25</v>
      </c>
      <c r="D310" s="12">
        <f t="shared" si="83"/>
        <v>24.083333333333332</v>
      </c>
      <c r="E310" s="29">
        <f t="shared" si="81"/>
        <v>0</v>
      </c>
      <c r="F310" s="2">
        <f t="shared" si="84"/>
        <v>0</v>
      </c>
      <c r="G310" s="2">
        <f t="shared" si="92"/>
        <v>0</v>
      </c>
      <c r="H310" s="2">
        <f t="shared" si="93"/>
        <v>0</v>
      </c>
      <c r="I310" s="2">
        <f t="shared" si="82"/>
        <v>0</v>
      </c>
      <c r="J310" s="2">
        <f t="shared" si="99"/>
        <v>0</v>
      </c>
      <c r="K310" s="2">
        <f t="shared" si="85"/>
        <v>0</v>
      </c>
      <c r="L310" s="2">
        <f t="shared" si="85"/>
        <v>0</v>
      </c>
      <c r="M310" s="2"/>
      <c r="N310" s="28">
        <f t="shared" si="100"/>
        <v>0</v>
      </c>
      <c r="O310" s="2">
        <f t="shared" si="94"/>
        <v>0</v>
      </c>
      <c r="P310" s="2">
        <f t="shared" si="95"/>
        <v>0</v>
      </c>
      <c r="R310">
        <f t="shared" si="96"/>
        <v>289</v>
      </c>
      <c r="S310" s="89">
        <f t="shared" si="86"/>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7"/>
        <v>0.11680411503425248</v>
      </c>
      <c r="Y310" s="66">
        <f t="shared" si="87"/>
        <v>0</v>
      </c>
      <c r="Z310" s="72">
        <f t="shared" si="88"/>
        <v>0</v>
      </c>
      <c r="AA310" s="79">
        <f t="shared" si="89"/>
        <v>0</v>
      </c>
      <c r="AB310" s="81">
        <f t="shared" si="98"/>
        <v>0</v>
      </c>
      <c r="AD310" s="95">
        <f>locallinterp(R310,'BBG rates'!$N$10:$N$369,'BBG rates'!$P$10:$P$369)</f>
        <v>24.187943260120555</v>
      </c>
      <c r="AI310" s="185">
        <f t="shared" si="90"/>
        <v>289</v>
      </c>
      <c r="AJ310" s="127">
        <f>locallinterp(MIN(AI310,CAP_Senior*12),'BBG rates'!$X$24:$X$65,'BBG rates'!$Y$24:$Y$65)</f>
        <v>67.918742488467984</v>
      </c>
      <c r="AK310" s="127">
        <f>locallinterp(MIN(AI310,CAP_CB*12),'BBG rates'!$AA$25:$AA$40,'BBG rates'!$AC$25:$AC$40)</f>
        <v>11</v>
      </c>
      <c r="AL310" s="144">
        <f t="shared" si="91"/>
        <v>20.676186223039558</v>
      </c>
      <c r="AM310" s="142">
        <f>(SUMPRODUCT(AL310:AL$381,G310:G$381)+SUMPRODUCT(AL310:AL$381,H310:H$381))/12</f>
        <v>0</v>
      </c>
    </row>
    <row r="311" spans="1:39" x14ac:dyDescent="0.2">
      <c r="A311" s="7">
        <v>290</v>
      </c>
      <c r="B311" s="7">
        <v>145</v>
      </c>
      <c r="C311" s="7">
        <v>72.5</v>
      </c>
      <c r="D311" s="12">
        <f t="shared" si="83"/>
        <v>24.166666666666668</v>
      </c>
      <c r="E311" s="29">
        <f t="shared" si="81"/>
        <v>0</v>
      </c>
      <c r="F311" s="2">
        <f t="shared" si="84"/>
        <v>0</v>
      </c>
      <c r="G311" s="2">
        <f t="shared" si="92"/>
        <v>0</v>
      </c>
      <c r="H311" s="2">
        <f t="shared" si="93"/>
        <v>0</v>
      </c>
      <c r="I311" s="2">
        <f t="shared" si="82"/>
        <v>0</v>
      </c>
      <c r="J311" s="2">
        <f t="shared" si="99"/>
        <v>0</v>
      </c>
      <c r="K311" s="2">
        <f t="shared" si="85"/>
        <v>0</v>
      </c>
      <c r="L311" s="2">
        <f t="shared" si="85"/>
        <v>0</v>
      </c>
      <c r="M311" s="2"/>
      <c r="N311" s="28">
        <f t="shared" si="100"/>
        <v>0</v>
      </c>
      <c r="O311" s="2">
        <f t="shared" si="94"/>
        <v>0</v>
      </c>
      <c r="P311" s="2">
        <f t="shared" si="95"/>
        <v>0</v>
      </c>
      <c r="R311">
        <f t="shared" si="96"/>
        <v>290</v>
      </c>
      <c r="S311" s="89">
        <f t="shared" si="86"/>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7"/>
        <v>0.11727028133474704</v>
      </c>
      <c r="Y311" s="66">
        <f t="shared" si="87"/>
        <v>0</v>
      </c>
      <c r="Z311" s="72">
        <f t="shared" si="88"/>
        <v>0</v>
      </c>
      <c r="AA311" s="79">
        <f t="shared" si="89"/>
        <v>0</v>
      </c>
      <c r="AB311" s="81">
        <f t="shared" si="98"/>
        <v>0</v>
      </c>
      <c r="AD311" s="95">
        <f>locallinterp(R311,'BBG rates'!$N$10:$N$369,'BBG rates'!$P$10:$P$369)</f>
        <v>24.268786736882035</v>
      </c>
      <c r="AI311" s="185">
        <f t="shared" si="90"/>
        <v>290</v>
      </c>
      <c r="AJ311" s="127">
        <f>locallinterp(MIN(AI311,CAP_Senior*12),'BBG rates'!$X$24:$X$65,'BBG rates'!$Y$24:$Y$65)</f>
        <v>67.918742488467984</v>
      </c>
      <c r="AK311" s="127">
        <f>locallinterp(MIN(AI311,CAP_CB*12),'BBG rates'!$AA$25:$AA$40,'BBG rates'!$AC$25:$AC$40)</f>
        <v>11</v>
      </c>
      <c r="AL311" s="144">
        <f t="shared" si="91"/>
        <v>20.676186223039558</v>
      </c>
      <c r="AM311" s="142">
        <f>(SUMPRODUCT(AL311:AL$381,G311:G$381)+SUMPRODUCT(AL311:AL$381,H311:H$381))/12</f>
        <v>0</v>
      </c>
    </row>
    <row r="312" spans="1:39" x14ac:dyDescent="0.2">
      <c r="A312" s="7">
        <v>291</v>
      </c>
      <c r="B312" s="7">
        <v>145.5</v>
      </c>
      <c r="C312" s="7">
        <v>72.75</v>
      </c>
      <c r="D312" s="12">
        <f t="shared" si="83"/>
        <v>24.25</v>
      </c>
      <c r="E312" s="29">
        <f t="shared" si="81"/>
        <v>0</v>
      </c>
      <c r="F312" s="2">
        <f t="shared" si="84"/>
        <v>0</v>
      </c>
      <c r="G312" s="2">
        <f t="shared" si="92"/>
        <v>0</v>
      </c>
      <c r="H312" s="2">
        <f t="shared" si="93"/>
        <v>0</v>
      </c>
      <c r="I312" s="2">
        <f t="shared" si="82"/>
        <v>0</v>
      </c>
      <c r="J312" s="2">
        <f t="shared" si="99"/>
        <v>0</v>
      </c>
      <c r="K312" s="2">
        <f t="shared" si="85"/>
        <v>0</v>
      </c>
      <c r="L312" s="2">
        <f t="shared" si="85"/>
        <v>0</v>
      </c>
      <c r="M312" s="2"/>
      <c r="N312" s="28">
        <f t="shared" si="100"/>
        <v>0</v>
      </c>
      <c r="O312" s="2">
        <f t="shared" si="94"/>
        <v>0</v>
      </c>
      <c r="P312" s="2">
        <f t="shared" si="95"/>
        <v>0</v>
      </c>
      <c r="R312">
        <f t="shared" si="96"/>
        <v>291</v>
      </c>
      <c r="S312" s="89">
        <f t="shared" si="86"/>
        <v>0</v>
      </c>
      <c r="T312" s="89">
        <f>IF(AND(S312=0,S311&gt;0),SUM($G312:$H$381),S312)</f>
        <v>0</v>
      </c>
      <c r="U312" s="82">
        <f>SUM(T312:T$381)</f>
        <v>0</v>
      </c>
      <c r="V312" s="68">
        <f>localspline(R312,'BBG rates'!$G$10:$G$27,'BBG rates'!$K$10:$K$27)</f>
        <v>0.96998992616594548</v>
      </c>
      <c r="W312" s="68">
        <f>locallinterp(R312,'BBG rates'!$G$10:$G$27,'BBG rates'!$J$10:$J$27)</f>
        <v>0.1178</v>
      </c>
      <c r="X312" s="56">
        <f t="shared" si="97"/>
        <v>0.11773644564323504</v>
      </c>
      <c r="Y312" s="66">
        <f t="shared" si="87"/>
        <v>0</v>
      </c>
      <c r="Z312" s="72">
        <f t="shared" si="88"/>
        <v>0</v>
      </c>
      <c r="AA312" s="79">
        <f t="shared" si="89"/>
        <v>0</v>
      </c>
      <c r="AB312" s="81">
        <f t="shared" si="98"/>
        <v>0</v>
      </c>
      <c r="AD312" s="95">
        <f>locallinterp(R312,'BBG rates'!$N$10:$N$369,'BBG rates'!$P$10:$P$369)</f>
        <v>24.349619230729196</v>
      </c>
      <c r="AI312" s="185">
        <f t="shared" si="90"/>
        <v>291</v>
      </c>
      <c r="AJ312" s="127">
        <f>locallinterp(MIN(AI312,CAP_Senior*12),'BBG rates'!$X$24:$X$65,'BBG rates'!$Y$24:$Y$65)</f>
        <v>67.918742488467984</v>
      </c>
      <c r="AK312" s="127">
        <f>locallinterp(MIN(AI312,CAP_CB*12),'BBG rates'!$AA$25:$AA$40,'BBG rates'!$AC$25:$AC$40)</f>
        <v>11</v>
      </c>
      <c r="AL312" s="144">
        <f t="shared" si="91"/>
        <v>20.676186223039558</v>
      </c>
      <c r="AM312" s="142">
        <f>(SUMPRODUCT(AL312:AL$381,G312:G$381)+SUMPRODUCT(AL312:AL$381,H312:H$381))/12</f>
        <v>0</v>
      </c>
    </row>
    <row r="313" spans="1:39" x14ac:dyDescent="0.2">
      <c r="A313" s="7">
        <v>292</v>
      </c>
      <c r="B313" s="7">
        <v>146</v>
      </c>
      <c r="C313" s="7">
        <v>73</v>
      </c>
      <c r="D313" s="12">
        <f t="shared" si="83"/>
        <v>24.333333333333332</v>
      </c>
      <c r="E313" s="29">
        <f t="shared" si="81"/>
        <v>0</v>
      </c>
      <c r="F313" s="2">
        <f t="shared" si="84"/>
        <v>0</v>
      </c>
      <c r="G313" s="2">
        <f t="shared" si="92"/>
        <v>0</v>
      </c>
      <c r="H313" s="2">
        <f t="shared" si="93"/>
        <v>0</v>
      </c>
      <c r="I313" s="2">
        <f t="shared" si="82"/>
        <v>0</v>
      </c>
      <c r="J313" s="2">
        <f t="shared" si="99"/>
        <v>0</v>
      </c>
      <c r="K313" s="2">
        <f t="shared" si="85"/>
        <v>0</v>
      </c>
      <c r="L313" s="2">
        <f t="shared" si="85"/>
        <v>0</v>
      </c>
      <c r="M313" s="2"/>
      <c r="N313" s="28">
        <f t="shared" si="100"/>
        <v>0</v>
      </c>
      <c r="O313" s="2">
        <f t="shared" si="94"/>
        <v>0</v>
      </c>
      <c r="P313" s="2">
        <f t="shared" si="95"/>
        <v>0</v>
      </c>
      <c r="R313">
        <f t="shared" si="96"/>
        <v>292</v>
      </c>
      <c r="S313" s="89">
        <f t="shared" si="86"/>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7"/>
        <v>0.11820260795998294</v>
      </c>
      <c r="Y313" s="66">
        <f t="shared" si="87"/>
        <v>0</v>
      </c>
      <c r="Z313" s="72">
        <f t="shared" si="88"/>
        <v>0</v>
      </c>
      <c r="AA313" s="79">
        <f t="shared" si="89"/>
        <v>0</v>
      </c>
      <c r="AB313" s="81">
        <f t="shared" si="98"/>
        <v>0</v>
      </c>
      <c r="AD313" s="95">
        <f>locallinterp(R313,'BBG rates'!$N$10:$N$369,'BBG rates'!$P$10:$P$369)</f>
        <v>24.430441048761054</v>
      </c>
      <c r="AI313" s="185">
        <f t="shared" si="90"/>
        <v>292</v>
      </c>
      <c r="AJ313" s="127">
        <f>locallinterp(MIN(AI313,CAP_Senior*12),'BBG rates'!$X$24:$X$65,'BBG rates'!$Y$24:$Y$65)</f>
        <v>67.918742488467984</v>
      </c>
      <c r="AK313" s="127">
        <f>locallinterp(MIN(AI313,CAP_CB*12),'BBG rates'!$AA$25:$AA$40,'BBG rates'!$AC$25:$AC$40)</f>
        <v>11</v>
      </c>
      <c r="AL313" s="144">
        <f t="shared" si="91"/>
        <v>20.676186223039558</v>
      </c>
      <c r="AM313" s="142">
        <f>(SUMPRODUCT(AL313:AL$381,G313:G$381)+SUMPRODUCT(AL313:AL$381,H313:H$381))/12</f>
        <v>0</v>
      </c>
    </row>
    <row r="314" spans="1:39" x14ac:dyDescent="0.2">
      <c r="A314" s="7">
        <v>293</v>
      </c>
      <c r="B314" s="7">
        <v>146.5</v>
      </c>
      <c r="C314" s="7">
        <v>73.25</v>
      </c>
      <c r="D314" s="12">
        <f t="shared" si="83"/>
        <v>24.416666666666668</v>
      </c>
      <c r="E314" s="29">
        <f t="shared" si="81"/>
        <v>0</v>
      </c>
      <c r="F314" s="2">
        <f t="shared" si="84"/>
        <v>0</v>
      </c>
      <c r="G314" s="2">
        <f t="shared" si="92"/>
        <v>0</v>
      </c>
      <c r="H314" s="2">
        <f t="shared" si="93"/>
        <v>0</v>
      </c>
      <c r="I314" s="2">
        <f t="shared" si="82"/>
        <v>0</v>
      </c>
      <c r="J314" s="2">
        <f t="shared" si="99"/>
        <v>0</v>
      </c>
      <c r="K314" s="2">
        <f t="shared" si="85"/>
        <v>0</v>
      </c>
      <c r="L314" s="2">
        <f t="shared" si="85"/>
        <v>0</v>
      </c>
      <c r="M314" s="2"/>
      <c r="N314" s="28">
        <f t="shared" si="100"/>
        <v>0</v>
      </c>
      <c r="O314" s="2">
        <f t="shared" si="94"/>
        <v>0</v>
      </c>
      <c r="P314" s="2">
        <f t="shared" si="95"/>
        <v>0</v>
      </c>
      <c r="R314">
        <f t="shared" si="96"/>
        <v>293</v>
      </c>
      <c r="S314" s="89">
        <f t="shared" si="86"/>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7"/>
        <v>0.11866876828499073</v>
      </c>
      <c r="Y314" s="66">
        <f t="shared" si="87"/>
        <v>0</v>
      </c>
      <c r="Z314" s="72">
        <f t="shared" si="88"/>
        <v>0</v>
      </c>
      <c r="AA314" s="79">
        <f t="shared" si="89"/>
        <v>0</v>
      </c>
      <c r="AB314" s="81">
        <f t="shared" si="98"/>
        <v>0</v>
      </c>
      <c r="AD314" s="95">
        <f>locallinterp(R314,'BBG rates'!$N$10:$N$369,'BBG rates'!$P$10:$P$369)</f>
        <v>24.511252497462344</v>
      </c>
      <c r="AI314" s="185">
        <f t="shared" si="90"/>
        <v>293</v>
      </c>
      <c r="AJ314" s="127">
        <f>locallinterp(MIN(AI314,CAP_Senior*12),'BBG rates'!$X$24:$X$65,'BBG rates'!$Y$24:$Y$65)</f>
        <v>67.918742488467984</v>
      </c>
      <c r="AK314" s="127">
        <f>locallinterp(MIN(AI314,CAP_CB*12),'BBG rates'!$AA$25:$AA$40,'BBG rates'!$AC$25:$AC$40)</f>
        <v>11</v>
      </c>
      <c r="AL314" s="144">
        <f t="shared" si="91"/>
        <v>20.676186223039558</v>
      </c>
      <c r="AM314" s="142">
        <f>(SUMPRODUCT(AL314:AL$381,G314:G$381)+SUMPRODUCT(AL314:AL$381,H314:H$381))/12</f>
        <v>0</v>
      </c>
    </row>
    <row r="315" spans="1:39" x14ac:dyDescent="0.2">
      <c r="A315" s="7">
        <v>294</v>
      </c>
      <c r="B315" s="7">
        <v>147</v>
      </c>
      <c r="C315" s="7">
        <v>73.5</v>
      </c>
      <c r="D315" s="12">
        <f t="shared" si="83"/>
        <v>24.5</v>
      </c>
      <c r="E315" s="29">
        <f t="shared" si="81"/>
        <v>0</v>
      </c>
      <c r="F315" s="2">
        <f t="shared" si="84"/>
        <v>0</v>
      </c>
      <c r="G315" s="2">
        <f t="shared" si="92"/>
        <v>0</v>
      </c>
      <c r="H315" s="2">
        <f t="shared" si="93"/>
        <v>0</v>
      </c>
      <c r="I315" s="2">
        <f t="shared" si="82"/>
        <v>0</v>
      </c>
      <c r="J315" s="2">
        <f t="shared" si="99"/>
        <v>0</v>
      </c>
      <c r="K315" s="2">
        <f t="shared" si="85"/>
        <v>0</v>
      </c>
      <c r="L315" s="2">
        <f t="shared" si="85"/>
        <v>0</v>
      </c>
      <c r="M315" s="2"/>
      <c r="N315" s="28">
        <f t="shared" si="100"/>
        <v>0</v>
      </c>
      <c r="O315" s="2">
        <f t="shared" si="94"/>
        <v>0</v>
      </c>
      <c r="P315" s="2">
        <f t="shared" si="95"/>
        <v>0</v>
      </c>
      <c r="R315">
        <f t="shared" si="96"/>
        <v>294</v>
      </c>
      <c r="S315" s="89">
        <f t="shared" si="86"/>
        <v>0</v>
      </c>
      <c r="T315" s="89">
        <f>IF(AND(S315=0,S314&gt;0),SUM($G315:$H$381),S315)</f>
        <v>0</v>
      </c>
      <c r="U315" s="82">
        <f>SUM(T315:T$381)</f>
        <v>0</v>
      </c>
      <c r="V315" s="68">
        <f>localspline(R315,'BBG rates'!$G$10:$G$27,'BBG rates'!$K$10:$K$27)</f>
        <v>0.96961669737252398</v>
      </c>
      <c r="W315" s="68">
        <f>locallinterp(R315,'BBG rates'!$G$10:$G$27,'BBG rates'!$J$10:$J$27)</f>
        <v>0.1192</v>
      </c>
      <c r="X315" s="56">
        <f t="shared" si="97"/>
        <v>0.11913492661825842</v>
      </c>
      <c r="Y315" s="66">
        <f t="shared" si="87"/>
        <v>0</v>
      </c>
      <c r="Z315" s="72">
        <f t="shared" si="88"/>
        <v>0</v>
      </c>
      <c r="AA315" s="79">
        <f t="shared" si="89"/>
        <v>0</v>
      </c>
      <c r="AB315" s="81">
        <f t="shared" si="98"/>
        <v>0</v>
      </c>
      <c r="AD315" s="95">
        <f>locallinterp(R315,'BBG rates'!$N$10:$N$369,'BBG rates'!$P$10:$P$369)</f>
        <v>24.592053888910055</v>
      </c>
      <c r="AI315" s="185">
        <f t="shared" si="90"/>
        <v>294</v>
      </c>
      <c r="AJ315" s="127">
        <f>locallinterp(MIN(AI315,CAP_Senior*12),'BBG rates'!$X$24:$X$65,'BBG rates'!$Y$24:$Y$65)</f>
        <v>67.918742488467984</v>
      </c>
      <c r="AK315" s="127">
        <f>locallinterp(MIN(AI315,CAP_CB*12),'BBG rates'!$AA$25:$AA$40,'BBG rates'!$AC$25:$AC$40)</f>
        <v>11</v>
      </c>
      <c r="AL315" s="144">
        <f t="shared" si="91"/>
        <v>20.676186223039558</v>
      </c>
      <c r="AM315" s="142">
        <f>(SUMPRODUCT(AL315:AL$381,G315:G$381)+SUMPRODUCT(AL315:AL$381,H315:H$381))/12</f>
        <v>0</v>
      </c>
    </row>
    <row r="316" spans="1:39" x14ac:dyDescent="0.2">
      <c r="A316" s="7">
        <v>295</v>
      </c>
      <c r="B316" s="7">
        <v>147.5</v>
      </c>
      <c r="C316" s="7">
        <v>73.75</v>
      </c>
      <c r="D316" s="12">
        <f t="shared" si="83"/>
        <v>24.583333333333332</v>
      </c>
      <c r="E316" s="29">
        <f t="shared" si="81"/>
        <v>0</v>
      </c>
      <c r="F316" s="2">
        <f t="shared" si="84"/>
        <v>0</v>
      </c>
      <c r="G316" s="2">
        <f t="shared" si="92"/>
        <v>0</v>
      </c>
      <c r="H316" s="2">
        <f t="shared" si="93"/>
        <v>0</v>
      </c>
      <c r="I316" s="2">
        <f t="shared" si="82"/>
        <v>0</v>
      </c>
      <c r="J316" s="2">
        <f t="shared" si="99"/>
        <v>0</v>
      </c>
      <c r="K316" s="2">
        <f t="shared" si="85"/>
        <v>0</v>
      </c>
      <c r="L316" s="2">
        <f t="shared" si="85"/>
        <v>0</v>
      </c>
      <c r="M316" s="2"/>
      <c r="N316" s="28">
        <f t="shared" si="100"/>
        <v>0</v>
      </c>
      <c r="O316" s="2">
        <f t="shared" si="94"/>
        <v>0</v>
      </c>
      <c r="P316" s="2">
        <f t="shared" si="95"/>
        <v>0</v>
      </c>
      <c r="R316">
        <f t="shared" si="96"/>
        <v>295</v>
      </c>
      <c r="S316" s="89">
        <f t="shared" si="86"/>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7"/>
        <v>0.119601082959786</v>
      </c>
      <c r="Y316" s="66">
        <f t="shared" si="87"/>
        <v>0</v>
      </c>
      <c r="Z316" s="72">
        <f t="shared" si="88"/>
        <v>0</v>
      </c>
      <c r="AA316" s="79">
        <f t="shared" si="89"/>
        <v>0</v>
      </c>
      <c r="AB316" s="81">
        <f t="shared" si="98"/>
        <v>0</v>
      </c>
      <c r="AD316" s="95">
        <f>locallinterp(R316,'BBG rates'!$N$10:$N$369,'BBG rates'!$P$10:$P$369)</f>
        <v>24.672845536429531</v>
      </c>
      <c r="AI316" s="185">
        <f t="shared" si="90"/>
        <v>295</v>
      </c>
      <c r="AJ316" s="127">
        <f>locallinterp(MIN(AI316,CAP_Senior*12),'BBG rates'!$X$24:$X$65,'BBG rates'!$Y$24:$Y$65)</f>
        <v>67.918742488467984</v>
      </c>
      <c r="AK316" s="127">
        <f>locallinterp(MIN(AI316,CAP_CB*12),'BBG rates'!$AA$25:$AA$40,'BBG rates'!$AC$25:$AC$40)</f>
        <v>11</v>
      </c>
      <c r="AL316" s="144">
        <f t="shared" si="91"/>
        <v>20.676186223039558</v>
      </c>
      <c r="AM316" s="142">
        <f>(SUMPRODUCT(AL316:AL$381,G316:G$381)+SUMPRODUCT(AL316:AL$381,H316:H$381))/12</f>
        <v>0</v>
      </c>
    </row>
    <row r="317" spans="1:39" x14ac:dyDescent="0.2">
      <c r="A317" s="7">
        <v>296</v>
      </c>
      <c r="B317" s="7">
        <v>148</v>
      </c>
      <c r="C317" s="7">
        <v>74</v>
      </c>
      <c r="D317" s="12">
        <f t="shared" si="83"/>
        <v>24.666666666666668</v>
      </c>
      <c r="E317" s="29">
        <f t="shared" si="81"/>
        <v>0</v>
      </c>
      <c r="F317" s="2">
        <f t="shared" si="84"/>
        <v>0</v>
      </c>
      <c r="G317" s="2">
        <f t="shared" si="92"/>
        <v>0</v>
      </c>
      <c r="H317" s="2">
        <f t="shared" si="93"/>
        <v>0</v>
      </c>
      <c r="I317" s="2">
        <f t="shared" si="82"/>
        <v>0</v>
      </c>
      <c r="J317" s="2">
        <f t="shared" si="99"/>
        <v>0</v>
      </c>
      <c r="K317" s="2">
        <f t="shared" si="85"/>
        <v>0</v>
      </c>
      <c r="L317" s="2">
        <f t="shared" si="85"/>
        <v>0</v>
      </c>
      <c r="M317" s="2"/>
      <c r="N317" s="28">
        <f t="shared" si="100"/>
        <v>0</v>
      </c>
      <c r="O317" s="2">
        <f t="shared" si="94"/>
        <v>0</v>
      </c>
      <c r="P317" s="2">
        <f t="shared" si="95"/>
        <v>0</v>
      </c>
      <c r="R317">
        <f t="shared" si="96"/>
        <v>296</v>
      </c>
      <c r="S317" s="89">
        <f t="shared" si="86"/>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7"/>
        <v>0.12006723730957347</v>
      </c>
      <c r="Y317" s="66">
        <f t="shared" si="87"/>
        <v>0</v>
      </c>
      <c r="Z317" s="72">
        <f t="shared" si="88"/>
        <v>0</v>
      </c>
      <c r="AA317" s="79">
        <f t="shared" si="89"/>
        <v>0</v>
      </c>
      <c r="AB317" s="81">
        <f t="shared" si="98"/>
        <v>0</v>
      </c>
      <c r="AD317" s="95">
        <f>locallinterp(R317,'BBG rates'!$N$10:$N$369,'BBG rates'!$P$10:$P$369)</f>
        <v>24.753627755835481</v>
      </c>
      <c r="AI317" s="185">
        <f t="shared" si="90"/>
        <v>296</v>
      </c>
      <c r="AJ317" s="127">
        <f>locallinterp(MIN(AI317,CAP_Senior*12),'BBG rates'!$X$24:$X$65,'BBG rates'!$Y$24:$Y$65)</f>
        <v>67.918742488467984</v>
      </c>
      <c r="AK317" s="127">
        <f>locallinterp(MIN(AI317,CAP_CB*12),'BBG rates'!$AA$25:$AA$40,'BBG rates'!$AC$25:$AC$40)</f>
        <v>11</v>
      </c>
      <c r="AL317" s="144">
        <f t="shared" si="91"/>
        <v>20.676186223039558</v>
      </c>
      <c r="AM317" s="142">
        <f>(SUMPRODUCT(AL317:AL$381,G317:G$381)+SUMPRODUCT(AL317:AL$381,H317:H$381))/12</f>
        <v>0</v>
      </c>
    </row>
    <row r="318" spans="1:39" x14ac:dyDescent="0.2">
      <c r="A318" s="7">
        <v>297</v>
      </c>
      <c r="B318" s="7">
        <v>148.5</v>
      </c>
      <c r="C318" s="7">
        <v>74.25</v>
      </c>
      <c r="D318" s="12">
        <f t="shared" si="83"/>
        <v>24.75</v>
      </c>
      <c r="E318" s="29">
        <f t="shared" si="81"/>
        <v>0</v>
      </c>
      <c r="F318" s="2">
        <f t="shared" si="84"/>
        <v>0</v>
      </c>
      <c r="G318" s="2">
        <f t="shared" si="92"/>
        <v>0</v>
      </c>
      <c r="H318" s="2">
        <f t="shared" si="93"/>
        <v>0</v>
      </c>
      <c r="I318" s="2">
        <f t="shared" si="82"/>
        <v>0</v>
      </c>
      <c r="J318" s="2">
        <f t="shared" si="99"/>
        <v>0</v>
      </c>
      <c r="K318" s="2">
        <f t="shared" si="85"/>
        <v>0</v>
      </c>
      <c r="L318" s="2">
        <f t="shared" si="85"/>
        <v>0</v>
      </c>
      <c r="M318" s="2"/>
      <c r="N318" s="28">
        <f t="shared" si="100"/>
        <v>0</v>
      </c>
      <c r="O318" s="2">
        <f t="shared" si="94"/>
        <v>0</v>
      </c>
      <c r="P318" s="2">
        <f t="shared" si="95"/>
        <v>0</v>
      </c>
      <c r="R318">
        <f t="shared" si="96"/>
        <v>297</v>
      </c>
      <c r="S318" s="89">
        <f t="shared" si="86"/>
        <v>0</v>
      </c>
      <c r="T318" s="89">
        <f>IF(AND(S318=0,S317&gt;0),SUM($G318:$H$381),S318)</f>
        <v>0</v>
      </c>
      <c r="U318" s="82">
        <f>SUM(T318:T$381)</f>
        <v>0</v>
      </c>
      <c r="V318" s="68">
        <f>localspline(R318,'BBG rates'!$G$10:$G$27,'BBG rates'!$K$10:$K$27)</f>
        <v>0.96927730771220932</v>
      </c>
      <c r="W318" s="68">
        <f>locallinterp(R318,'BBG rates'!$G$10:$G$27,'BBG rates'!$J$10:$J$27)</f>
        <v>0.1206</v>
      </c>
      <c r="X318" s="56">
        <f t="shared" si="97"/>
        <v>0.12053338966762084</v>
      </c>
      <c r="Y318" s="66">
        <f t="shared" si="87"/>
        <v>0</v>
      </c>
      <c r="Z318" s="72">
        <f t="shared" si="88"/>
        <v>0</v>
      </c>
      <c r="AA318" s="79">
        <f t="shared" si="89"/>
        <v>0</v>
      </c>
      <c r="AB318" s="81">
        <f t="shared" si="98"/>
        <v>0</v>
      </c>
      <c r="AD318" s="95">
        <f>locallinterp(R318,'BBG rates'!$N$10:$N$369,'BBG rates'!$P$10:$P$369)</f>
        <v>24.834400864811499</v>
      </c>
      <c r="AI318" s="185">
        <f t="shared" si="90"/>
        <v>297</v>
      </c>
      <c r="AJ318" s="127">
        <f>locallinterp(MIN(AI318,CAP_Senior*12),'BBG rates'!$X$24:$X$65,'BBG rates'!$Y$24:$Y$65)</f>
        <v>67.918742488467984</v>
      </c>
      <c r="AK318" s="127">
        <f>locallinterp(MIN(AI318,CAP_CB*12),'BBG rates'!$AA$25:$AA$40,'BBG rates'!$AC$25:$AC$40)</f>
        <v>11</v>
      </c>
      <c r="AL318" s="144">
        <f t="shared" si="91"/>
        <v>20.676186223039558</v>
      </c>
      <c r="AM318" s="142">
        <f>(SUMPRODUCT(AL318:AL$381,G318:G$381)+SUMPRODUCT(AL318:AL$381,H318:H$381))/12</f>
        <v>0</v>
      </c>
    </row>
    <row r="319" spans="1:39" x14ac:dyDescent="0.2">
      <c r="A319" s="7">
        <v>298</v>
      </c>
      <c r="B319" s="7">
        <v>149</v>
      </c>
      <c r="C319" s="7">
        <v>74.5</v>
      </c>
      <c r="D319" s="12">
        <f t="shared" si="83"/>
        <v>24.833333333333332</v>
      </c>
      <c r="E319" s="29">
        <f t="shared" si="81"/>
        <v>0</v>
      </c>
      <c r="F319" s="2">
        <f t="shared" si="84"/>
        <v>0</v>
      </c>
      <c r="G319" s="2">
        <f t="shared" si="92"/>
        <v>0</v>
      </c>
      <c r="H319" s="2">
        <f t="shared" si="93"/>
        <v>0</v>
      </c>
      <c r="I319" s="2">
        <f t="shared" si="82"/>
        <v>0</v>
      </c>
      <c r="J319" s="2">
        <f t="shared" si="99"/>
        <v>0</v>
      </c>
      <c r="K319" s="2">
        <f t="shared" si="85"/>
        <v>0</v>
      </c>
      <c r="L319" s="2">
        <f t="shared" si="85"/>
        <v>0</v>
      </c>
      <c r="M319" s="2"/>
      <c r="N319" s="28">
        <f t="shared" si="100"/>
        <v>0</v>
      </c>
      <c r="O319" s="2">
        <f t="shared" si="94"/>
        <v>0</v>
      </c>
      <c r="P319" s="2">
        <f t="shared" si="95"/>
        <v>0</v>
      </c>
      <c r="R319">
        <f t="shared" si="96"/>
        <v>298</v>
      </c>
      <c r="S319" s="89">
        <f t="shared" si="86"/>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7"/>
        <v>0.1209995400339281</v>
      </c>
      <c r="Y319" s="66">
        <f t="shared" si="87"/>
        <v>0</v>
      </c>
      <c r="Z319" s="72">
        <f t="shared" si="88"/>
        <v>0</v>
      </c>
      <c r="AA319" s="79">
        <f t="shared" si="89"/>
        <v>0</v>
      </c>
      <c r="AB319" s="81">
        <f t="shared" si="98"/>
        <v>0</v>
      </c>
      <c r="AD319" s="95">
        <f>locallinterp(R319,'BBG rates'!$N$10:$N$369,'BBG rates'!$P$10:$P$369)</f>
        <v>24.91516518477151</v>
      </c>
      <c r="AI319" s="185">
        <f t="shared" si="90"/>
        <v>298</v>
      </c>
      <c r="AJ319" s="127">
        <f>locallinterp(MIN(AI319,CAP_Senior*12),'BBG rates'!$X$24:$X$65,'BBG rates'!$Y$24:$Y$65)</f>
        <v>67.918742488467984</v>
      </c>
      <c r="AK319" s="127">
        <f>locallinterp(MIN(AI319,CAP_CB*12),'BBG rates'!$AA$25:$AA$40,'BBG rates'!$AC$25:$AC$40)</f>
        <v>11</v>
      </c>
      <c r="AL319" s="144">
        <f t="shared" si="91"/>
        <v>20.676186223039558</v>
      </c>
      <c r="AM319" s="142">
        <f>(SUMPRODUCT(AL319:AL$381,G319:G$381)+SUMPRODUCT(AL319:AL$381,H319:H$381))/12</f>
        <v>0</v>
      </c>
    </row>
    <row r="320" spans="1:39" x14ac:dyDescent="0.2">
      <c r="A320" s="7">
        <v>299</v>
      </c>
      <c r="B320" s="7">
        <v>149.5</v>
      </c>
      <c r="C320" s="7">
        <v>74.75</v>
      </c>
      <c r="D320" s="12">
        <f t="shared" si="83"/>
        <v>24.916666666666668</v>
      </c>
      <c r="E320" s="29">
        <f t="shared" si="81"/>
        <v>0</v>
      </c>
      <c r="F320" s="2">
        <f t="shared" si="84"/>
        <v>0</v>
      </c>
      <c r="G320" s="2">
        <f t="shared" si="92"/>
        <v>0</v>
      </c>
      <c r="H320" s="2">
        <f t="shared" si="93"/>
        <v>0</v>
      </c>
      <c r="I320" s="2">
        <f t="shared" si="82"/>
        <v>0</v>
      </c>
      <c r="J320" s="2">
        <f t="shared" si="99"/>
        <v>0</v>
      </c>
      <c r="K320" s="2">
        <f t="shared" si="85"/>
        <v>0</v>
      </c>
      <c r="L320" s="2">
        <f t="shared" si="85"/>
        <v>0</v>
      </c>
      <c r="M320" s="2"/>
      <c r="N320" s="28">
        <f t="shared" si="100"/>
        <v>0</v>
      </c>
      <c r="O320" s="2">
        <f t="shared" si="94"/>
        <v>0</v>
      </c>
      <c r="P320" s="2">
        <f t="shared" si="95"/>
        <v>0</v>
      </c>
      <c r="R320">
        <f t="shared" si="96"/>
        <v>299</v>
      </c>
      <c r="S320" s="89">
        <f t="shared" si="86"/>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7"/>
        <v>0.12146568840876171</v>
      </c>
      <c r="Y320" s="66">
        <f t="shared" si="87"/>
        <v>0</v>
      </c>
      <c r="Z320" s="72">
        <f t="shared" si="88"/>
        <v>0</v>
      </c>
      <c r="AA320" s="79">
        <f t="shared" si="89"/>
        <v>0</v>
      </c>
      <c r="AB320" s="81">
        <f t="shared" si="98"/>
        <v>0</v>
      </c>
      <c r="AD320" s="95">
        <f>locallinterp(R320,'BBG rates'!$N$10:$N$369,'BBG rates'!$P$10:$P$369)</f>
        <v>24.995921038688081</v>
      </c>
      <c r="AI320" s="185">
        <f t="shared" si="90"/>
        <v>299</v>
      </c>
      <c r="AJ320" s="127">
        <f>locallinterp(MIN(AI320,CAP_Senior*12),'BBG rates'!$X$24:$X$65,'BBG rates'!$Y$24:$Y$65)</f>
        <v>67.918742488467984</v>
      </c>
      <c r="AK320" s="127">
        <f>locallinterp(MIN(AI320,CAP_CB*12),'BBG rates'!$AA$25:$AA$40,'BBG rates'!$AC$25:$AC$40)</f>
        <v>11</v>
      </c>
      <c r="AL320" s="144">
        <f t="shared" si="91"/>
        <v>20.676186223039558</v>
      </c>
      <c r="AM320" s="142">
        <f>(SUMPRODUCT(AL320:AL$381,G320:G$381)+SUMPRODUCT(AL320:AL$381,H320:H$381))/12</f>
        <v>0</v>
      </c>
    </row>
    <row r="321" spans="1:39" x14ac:dyDescent="0.2">
      <c r="A321" s="7">
        <v>300</v>
      </c>
      <c r="B321" s="7">
        <v>150</v>
      </c>
      <c r="C321" s="7">
        <v>75</v>
      </c>
      <c r="D321" s="12">
        <f t="shared" si="83"/>
        <v>25</v>
      </c>
      <c r="E321" s="29">
        <f t="shared" si="81"/>
        <v>0</v>
      </c>
      <c r="F321" s="2">
        <f t="shared" si="84"/>
        <v>0</v>
      </c>
      <c r="G321" s="2">
        <f t="shared" si="92"/>
        <v>0</v>
      </c>
      <c r="H321" s="2">
        <f t="shared" si="93"/>
        <v>0</v>
      </c>
      <c r="I321" s="2">
        <f t="shared" si="82"/>
        <v>0</v>
      </c>
      <c r="J321" s="2">
        <f t="shared" si="99"/>
        <v>0</v>
      </c>
      <c r="K321" s="2">
        <f t="shared" si="85"/>
        <v>0</v>
      </c>
      <c r="L321" s="2">
        <f t="shared" si="85"/>
        <v>0</v>
      </c>
      <c r="M321" s="2"/>
      <c r="N321" s="28">
        <f t="shared" si="100"/>
        <v>0</v>
      </c>
      <c r="O321" s="2">
        <f t="shared" si="94"/>
        <v>0</v>
      </c>
      <c r="P321" s="2">
        <f t="shared" si="95"/>
        <v>0</v>
      </c>
      <c r="R321">
        <f t="shared" si="96"/>
        <v>300</v>
      </c>
      <c r="S321" s="89">
        <f t="shared" si="86"/>
        <v>0</v>
      </c>
      <c r="T321" s="89">
        <f>IF(AND(S321=0,S320&gt;0),SUM($G321:$H$381),S321)</f>
        <v>0</v>
      </c>
      <c r="U321" s="82">
        <f>SUM(T321:T$381)</f>
        <v>0</v>
      </c>
      <c r="V321" s="68">
        <f>localspline(R321,'BBG rates'!$G$10:$G$27,'BBG rates'!$K$10:$K$27)</f>
        <v>0.96897256374359131</v>
      </c>
      <c r="W321" s="68">
        <f>locallinterp(R321,'BBG rates'!$G$10:$G$27,'BBG rates'!$J$10:$J$27)</f>
        <v>0.122</v>
      </c>
      <c r="X321" s="56">
        <f t="shared" si="97"/>
        <v>0.12193183479185521</v>
      </c>
      <c r="Y321" s="66">
        <f t="shared" si="87"/>
        <v>0</v>
      </c>
      <c r="Z321" s="72">
        <f t="shared" si="88"/>
        <v>0</v>
      </c>
      <c r="AA321" s="79">
        <f t="shared" si="89"/>
        <v>0</v>
      </c>
      <c r="AB321" s="81">
        <f t="shared" si="98"/>
        <v>0</v>
      </c>
      <c r="AD321" s="95">
        <f>locallinterp(R321,'BBG rates'!$N$10:$N$369,'BBG rates'!$P$10:$P$369)</f>
        <v>25.076668752333379</v>
      </c>
      <c r="AI321" s="185">
        <f t="shared" si="90"/>
        <v>300</v>
      </c>
      <c r="AJ321" s="127">
        <f>locallinterp(MIN(AI321,CAP_Senior*12),'BBG rates'!$X$24:$X$65,'BBG rates'!$Y$24:$Y$65)</f>
        <v>67.918742488467984</v>
      </c>
      <c r="AK321" s="127">
        <f>locallinterp(MIN(AI321,CAP_CB*12),'BBG rates'!$AA$25:$AA$40,'BBG rates'!$AC$25:$AC$40)</f>
        <v>11</v>
      </c>
      <c r="AL321" s="144">
        <f t="shared" si="91"/>
        <v>20.676186223039558</v>
      </c>
      <c r="AM321" s="142">
        <f>(SUMPRODUCT(AL321:AL$381,G321:G$381)+SUMPRODUCT(AL321:AL$381,H321:H$381))/12</f>
        <v>0</v>
      </c>
    </row>
    <row r="322" spans="1:39" x14ac:dyDescent="0.2">
      <c r="A322" s="7">
        <v>301</v>
      </c>
      <c r="B322" s="7">
        <v>150.5</v>
      </c>
      <c r="C322" s="7">
        <v>75.25</v>
      </c>
      <c r="D322" s="12">
        <f t="shared" si="83"/>
        <v>25.083333333333332</v>
      </c>
      <c r="E322" s="29">
        <f t="shared" si="81"/>
        <v>0</v>
      </c>
      <c r="F322" s="2">
        <f t="shared" si="84"/>
        <v>0</v>
      </c>
      <c r="G322" s="2">
        <f t="shared" si="92"/>
        <v>0</v>
      </c>
      <c r="H322" s="2">
        <f t="shared" si="93"/>
        <v>0</v>
      </c>
      <c r="I322" s="2">
        <f t="shared" si="82"/>
        <v>0</v>
      </c>
      <c r="J322" s="2">
        <f t="shared" si="99"/>
        <v>0</v>
      </c>
      <c r="K322" s="2">
        <f t="shared" si="85"/>
        <v>0</v>
      </c>
      <c r="L322" s="2">
        <f t="shared" si="85"/>
        <v>0</v>
      </c>
      <c r="M322" s="2"/>
      <c r="N322" s="28">
        <f t="shared" si="100"/>
        <v>0</v>
      </c>
      <c r="O322" s="2">
        <f t="shared" si="94"/>
        <v>0</v>
      </c>
      <c r="P322" s="2">
        <f t="shared" si="95"/>
        <v>0</v>
      </c>
      <c r="R322">
        <f t="shared" si="96"/>
        <v>301</v>
      </c>
      <c r="S322" s="89">
        <f t="shared" si="86"/>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7"/>
        <v>0.12165880643779658</v>
      </c>
      <c r="Y322" s="66">
        <f t="shared" si="87"/>
        <v>0</v>
      </c>
      <c r="Z322" s="72">
        <f t="shared" si="88"/>
        <v>0</v>
      </c>
      <c r="AA322" s="79">
        <f t="shared" si="89"/>
        <v>0</v>
      </c>
      <c r="AB322" s="81">
        <f t="shared" si="98"/>
        <v>0</v>
      </c>
      <c r="AD322" s="95">
        <f>locallinterp(R322,'BBG rates'!$N$10:$N$369,'BBG rates'!$P$10:$P$369)</f>
        <v>25.157408654571356</v>
      </c>
      <c r="AI322" s="185">
        <f t="shared" si="90"/>
        <v>301</v>
      </c>
      <c r="AJ322" s="127">
        <f>locallinterp(MIN(AI322,CAP_Senior*12),'BBG rates'!$X$24:$X$65,'BBG rates'!$Y$24:$Y$65)</f>
        <v>67.918742488467984</v>
      </c>
      <c r="AK322" s="127">
        <f>locallinterp(MIN(AI322,CAP_CB*12),'BBG rates'!$AA$25:$AA$40,'BBG rates'!$AC$25:$AC$40)</f>
        <v>11</v>
      </c>
      <c r="AL322" s="144">
        <f t="shared" si="91"/>
        <v>20.676186223039558</v>
      </c>
      <c r="AM322" s="142">
        <f>(SUMPRODUCT(AL322:AL$381,G322:G$381)+SUMPRODUCT(AL322:AL$381,H322:H$381))/12</f>
        <v>0</v>
      </c>
    </row>
    <row r="323" spans="1:39" x14ac:dyDescent="0.2">
      <c r="A323" s="7">
        <v>302</v>
      </c>
      <c r="B323" s="7">
        <v>151</v>
      </c>
      <c r="C323" s="7">
        <v>75.5</v>
      </c>
      <c r="D323" s="12">
        <f t="shared" si="83"/>
        <v>25.166666666666668</v>
      </c>
      <c r="E323" s="29">
        <f t="shared" si="81"/>
        <v>0</v>
      </c>
      <c r="F323" s="2">
        <f t="shared" si="84"/>
        <v>0</v>
      </c>
      <c r="G323" s="2">
        <f t="shared" si="92"/>
        <v>0</v>
      </c>
      <c r="H323" s="2">
        <f t="shared" si="93"/>
        <v>0</v>
      </c>
      <c r="I323" s="2">
        <f t="shared" si="82"/>
        <v>0</v>
      </c>
      <c r="J323" s="2">
        <f t="shared" si="99"/>
        <v>0</v>
      </c>
      <c r="K323" s="2">
        <f t="shared" si="85"/>
        <v>0</v>
      </c>
      <c r="L323" s="2">
        <f t="shared" si="85"/>
        <v>0</v>
      </c>
      <c r="M323" s="2"/>
      <c r="N323" s="28">
        <f t="shared" si="100"/>
        <v>0</v>
      </c>
      <c r="O323" s="2">
        <f t="shared" si="94"/>
        <v>0</v>
      </c>
      <c r="P323" s="2">
        <f t="shared" si="95"/>
        <v>0</v>
      </c>
      <c r="R323">
        <f t="shared" si="96"/>
        <v>302</v>
      </c>
      <c r="S323" s="89">
        <f t="shared" si="86"/>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7"/>
        <v>0.12138577740028467</v>
      </c>
      <c r="Y323" s="66">
        <f t="shared" si="87"/>
        <v>0</v>
      </c>
      <c r="Z323" s="72">
        <f t="shared" si="88"/>
        <v>0</v>
      </c>
      <c r="AA323" s="79">
        <f t="shared" si="89"/>
        <v>0</v>
      </c>
      <c r="AB323" s="81">
        <f t="shared" si="98"/>
        <v>0</v>
      </c>
      <c r="AD323" s="95">
        <f>locallinterp(R323,'BBG rates'!$N$10:$N$369,'BBG rates'!$P$10:$P$369)</f>
        <v>25.238141063203688</v>
      </c>
      <c r="AI323" s="185">
        <f t="shared" si="90"/>
        <v>302</v>
      </c>
      <c r="AJ323" s="127">
        <f>locallinterp(MIN(AI323,CAP_Senior*12),'BBG rates'!$X$24:$X$65,'BBG rates'!$Y$24:$Y$65)</f>
        <v>67.918742488467984</v>
      </c>
      <c r="AK323" s="127">
        <f>locallinterp(MIN(AI323,CAP_CB*12),'BBG rates'!$AA$25:$AA$40,'BBG rates'!$AC$25:$AC$40)</f>
        <v>11</v>
      </c>
      <c r="AL323" s="144">
        <f t="shared" si="91"/>
        <v>20.676186223039558</v>
      </c>
      <c r="AM323" s="142">
        <f>(SUMPRODUCT(AL323:AL$381,G323:G$381)+SUMPRODUCT(AL323:AL$381,H323:H$381))/12</f>
        <v>0</v>
      </c>
    </row>
    <row r="324" spans="1:39" x14ac:dyDescent="0.2">
      <c r="A324" s="7">
        <v>303</v>
      </c>
      <c r="B324" s="7">
        <v>151.5</v>
      </c>
      <c r="C324" s="7">
        <v>75.75</v>
      </c>
      <c r="D324" s="12">
        <f t="shared" si="83"/>
        <v>25.25</v>
      </c>
      <c r="E324" s="29">
        <f t="shared" si="81"/>
        <v>0</v>
      </c>
      <c r="F324" s="2">
        <f t="shared" si="84"/>
        <v>0</v>
      </c>
      <c r="G324" s="2">
        <f t="shared" si="92"/>
        <v>0</v>
      </c>
      <c r="H324" s="2">
        <f t="shared" si="93"/>
        <v>0</v>
      </c>
      <c r="I324" s="2">
        <f t="shared" si="82"/>
        <v>0</v>
      </c>
      <c r="J324" s="2">
        <f t="shared" si="99"/>
        <v>0</v>
      </c>
      <c r="K324" s="2">
        <f t="shared" si="85"/>
        <v>0</v>
      </c>
      <c r="L324" s="2">
        <f t="shared" si="85"/>
        <v>0</v>
      </c>
      <c r="M324" s="2"/>
      <c r="N324" s="28">
        <f t="shared" si="100"/>
        <v>0</v>
      </c>
      <c r="O324" s="2">
        <f t="shared" si="94"/>
        <v>0</v>
      </c>
      <c r="P324" s="2">
        <f t="shared" si="95"/>
        <v>0</v>
      </c>
      <c r="R324">
        <f t="shared" si="96"/>
        <v>303</v>
      </c>
      <c r="S324" s="89">
        <f t="shared" si="86"/>
        <v>0</v>
      </c>
      <c r="T324" s="89">
        <f>IF(AND(S324=0,S323&gt;0),SUM($G324:$H$381),S324)</f>
        <v>0</v>
      </c>
      <c r="U324" s="82">
        <f>SUM(T324:T$381)</f>
        <v>0</v>
      </c>
      <c r="V324" s="68">
        <f>localspline(R324,'BBG rates'!$G$10:$G$27,'BBG rates'!$K$10:$K$27)</f>
        <v>0.96870284801908968</v>
      </c>
      <c r="W324" s="68">
        <f>locallinterp(R324,'BBG rates'!$G$10:$G$27,'BBG rates'!$J$10:$J$27)</f>
        <v>0.12118</v>
      </c>
      <c r="X324" s="56">
        <f t="shared" si="97"/>
        <v>0.12111274767958591</v>
      </c>
      <c r="Y324" s="66">
        <f t="shared" si="87"/>
        <v>0</v>
      </c>
      <c r="Z324" s="72">
        <f t="shared" si="88"/>
        <v>0</v>
      </c>
      <c r="AA324" s="79">
        <f t="shared" si="89"/>
        <v>0</v>
      </c>
      <c r="AB324" s="81">
        <f t="shared" si="98"/>
        <v>0</v>
      </c>
      <c r="AD324" s="95">
        <f>locallinterp(R324,'BBG rates'!$N$10:$N$369,'BBG rates'!$P$10:$P$369)</f>
        <v>25.318866300538613</v>
      </c>
      <c r="AI324" s="185">
        <f t="shared" si="90"/>
        <v>303</v>
      </c>
      <c r="AJ324" s="127">
        <f>locallinterp(MIN(AI324,CAP_Senior*12),'BBG rates'!$X$24:$X$65,'BBG rates'!$Y$24:$Y$65)</f>
        <v>67.918742488467984</v>
      </c>
      <c r="AK324" s="127">
        <f>locallinterp(MIN(AI324,CAP_CB*12),'BBG rates'!$AA$25:$AA$40,'BBG rates'!$AC$25:$AC$40)</f>
        <v>11</v>
      </c>
      <c r="AL324" s="144">
        <f t="shared" si="91"/>
        <v>20.676186223039558</v>
      </c>
      <c r="AM324" s="142">
        <f>(SUMPRODUCT(AL324:AL$381,G324:G$381)+SUMPRODUCT(AL324:AL$381,H324:H$381))/12</f>
        <v>0</v>
      </c>
    </row>
    <row r="325" spans="1:39" x14ac:dyDescent="0.2">
      <c r="A325" s="7">
        <v>304</v>
      </c>
      <c r="B325" s="7">
        <v>152</v>
      </c>
      <c r="C325" s="7">
        <v>76</v>
      </c>
      <c r="D325" s="12">
        <f t="shared" si="83"/>
        <v>25.333333333333332</v>
      </c>
      <c r="E325" s="29">
        <f t="shared" si="81"/>
        <v>0</v>
      </c>
      <c r="F325" s="2">
        <f t="shared" si="84"/>
        <v>0</v>
      </c>
      <c r="G325" s="2">
        <f t="shared" si="92"/>
        <v>0</v>
      </c>
      <c r="H325" s="2">
        <f t="shared" si="93"/>
        <v>0</v>
      </c>
      <c r="I325" s="2">
        <f t="shared" si="82"/>
        <v>0</v>
      </c>
      <c r="J325" s="2">
        <f t="shared" si="99"/>
        <v>0</v>
      </c>
      <c r="K325" s="2">
        <f t="shared" si="85"/>
        <v>0</v>
      </c>
      <c r="L325" s="2">
        <f t="shared" si="85"/>
        <v>0</v>
      </c>
      <c r="M325" s="2"/>
      <c r="N325" s="28">
        <f t="shared" si="100"/>
        <v>0</v>
      </c>
      <c r="O325" s="2">
        <f t="shared" si="94"/>
        <v>0</v>
      </c>
      <c r="P325" s="2">
        <f t="shared" si="95"/>
        <v>0</v>
      </c>
      <c r="R325">
        <f t="shared" si="96"/>
        <v>304</v>
      </c>
      <c r="S325" s="89">
        <f t="shared" si="86"/>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7"/>
        <v>0.12083971727570031</v>
      </c>
      <c r="Y325" s="66">
        <f t="shared" si="87"/>
        <v>0</v>
      </c>
      <c r="Z325" s="72">
        <f t="shared" si="88"/>
        <v>0</v>
      </c>
      <c r="AA325" s="79">
        <f t="shared" si="89"/>
        <v>0</v>
      </c>
      <c r="AB325" s="81">
        <f t="shared" si="98"/>
        <v>0</v>
      </c>
      <c r="AD325" s="95">
        <f>locallinterp(R325,'BBG rates'!$N$10:$N$369,'BBG rates'!$P$10:$P$369)</f>
        <v>25.399584678423988</v>
      </c>
      <c r="AI325" s="185">
        <f t="shared" si="90"/>
        <v>304</v>
      </c>
      <c r="AJ325" s="127">
        <f>locallinterp(MIN(AI325,CAP_Senior*12),'BBG rates'!$X$24:$X$65,'BBG rates'!$Y$24:$Y$65)</f>
        <v>67.918742488467984</v>
      </c>
      <c r="AK325" s="127">
        <f>locallinterp(MIN(AI325,CAP_CB*12),'BBG rates'!$AA$25:$AA$40,'BBG rates'!$AC$25:$AC$40)</f>
        <v>11</v>
      </c>
      <c r="AL325" s="144">
        <f t="shared" si="91"/>
        <v>20.676186223039558</v>
      </c>
      <c r="AM325" s="142">
        <f>(SUMPRODUCT(AL325:AL$381,G325:G$381)+SUMPRODUCT(AL325:AL$381,H325:H$381))/12</f>
        <v>0</v>
      </c>
    </row>
    <row r="326" spans="1:39" x14ac:dyDescent="0.2">
      <c r="A326" s="7">
        <v>305</v>
      </c>
      <c r="B326" s="7">
        <v>152.5</v>
      </c>
      <c r="C326" s="7">
        <v>76.25</v>
      </c>
      <c r="D326" s="12">
        <f t="shared" si="83"/>
        <v>25.416666666666668</v>
      </c>
      <c r="E326" s="29">
        <f t="shared" si="81"/>
        <v>0</v>
      </c>
      <c r="F326" s="2">
        <f t="shared" si="84"/>
        <v>0</v>
      </c>
      <c r="G326" s="2">
        <f t="shared" si="92"/>
        <v>0</v>
      </c>
      <c r="H326" s="2">
        <f t="shared" si="93"/>
        <v>0</v>
      </c>
      <c r="I326" s="2">
        <f t="shared" si="82"/>
        <v>0</v>
      </c>
      <c r="J326" s="2">
        <f t="shared" si="99"/>
        <v>0</v>
      </c>
      <c r="K326" s="2">
        <f t="shared" si="85"/>
        <v>0</v>
      </c>
      <c r="L326" s="2">
        <f t="shared" si="85"/>
        <v>0</v>
      </c>
      <c r="M326" s="2"/>
      <c r="N326" s="28">
        <f t="shared" si="100"/>
        <v>0</v>
      </c>
      <c r="O326" s="2">
        <f t="shared" si="94"/>
        <v>0</v>
      </c>
      <c r="P326" s="2">
        <f t="shared" si="95"/>
        <v>0</v>
      </c>
      <c r="R326">
        <f t="shared" si="96"/>
        <v>305</v>
      </c>
      <c r="S326" s="89">
        <f t="shared" si="86"/>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7"/>
        <v>0.12056668618836142</v>
      </c>
      <c r="Y326" s="66">
        <f t="shared" si="87"/>
        <v>0</v>
      </c>
      <c r="Z326" s="72">
        <f t="shared" si="88"/>
        <v>0</v>
      </c>
      <c r="AA326" s="79">
        <f t="shared" si="89"/>
        <v>0</v>
      </c>
      <c r="AB326" s="81">
        <f t="shared" si="98"/>
        <v>0</v>
      </c>
      <c r="AD326" s="95">
        <f>locallinterp(R326,'BBG rates'!$N$10:$N$369,'BBG rates'!$P$10:$P$369)</f>
        <v>25.480296498269613</v>
      </c>
      <c r="AI326" s="185">
        <f t="shared" si="90"/>
        <v>305</v>
      </c>
      <c r="AJ326" s="127">
        <f>locallinterp(MIN(AI326,CAP_Senior*12),'BBG rates'!$X$24:$X$65,'BBG rates'!$Y$24:$Y$65)</f>
        <v>67.918742488467984</v>
      </c>
      <c r="AK326" s="127">
        <f>locallinterp(MIN(AI326,CAP_CB*12),'BBG rates'!$AA$25:$AA$40,'BBG rates'!$AC$25:$AC$40)</f>
        <v>11</v>
      </c>
      <c r="AL326" s="144">
        <f t="shared" si="91"/>
        <v>20.676186223039558</v>
      </c>
      <c r="AM326" s="142">
        <f>(SUMPRODUCT(AL326:AL$381,G326:G$381)+SUMPRODUCT(AL326:AL$381,H326:H$381))/12</f>
        <v>0</v>
      </c>
    </row>
    <row r="327" spans="1:39" x14ac:dyDescent="0.2">
      <c r="A327" s="7">
        <v>306</v>
      </c>
      <c r="B327" s="7">
        <v>153</v>
      </c>
      <c r="C327" s="7">
        <v>76.5</v>
      </c>
      <c r="D327" s="12">
        <f t="shared" si="83"/>
        <v>25.5</v>
      </c>
      <c r="E327" s="29">
        <f t="shared" si="81"/>
        <v>0</v>
      </c>
      <c r="F327" s="2">
        <f t="shared" si="84"/>
        <v>0</v>
      </c>
      <c r="G327" s="2">
        <f t="shared" si="92"/>
        <v>0</v>
      </c>
      <c r="H327" s="2">
        <f t="shared" si="93"/>
        <v>0</v>
      </c>
      <c r="I327" s="2">
        <f t="shared" si="82"/>
        <v>0</v>
      </c>
      <c r="J327" s="2">
        <f t="shared" si="99"/>
        <v>0</v>
      </c>
      <c r="K327" s="2">
        <f t="shared" si="85"/>
        <v>0</v>
      </c>
      <c r="L327" s="2">
        <f t="shared" si="85"/>
        <v>0</v>
      </c>
      <c r="M327" s="2"/>
      <c r="N327" s="28">
        <f t="shared" si="100"/>
        <v>0</v>
      </c>
      <c r="O327" s="2">
        <f t="shared" si="94"/>
        <v>0</v>
      </c>
      <c r="P327" s="2">
        <f t="shared" si="95"/>
        <v>0</v>
      </c>
      <c r="R327">
        <f t="shared" si="96"/>
        <v>306</v>
      </c>
      <c r="S327" s="89">
        <f t="shared" si="86"/>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7"/>
        <v>0.12029365441810214</v>
      </c>
      <c r="Y327" s="66">
        <f t="shared" si="87"/>
        <v>0</v>
      </c>
      <c r="Z327" s="72">
        <f t="shared" si="88"/>
        <v>0</v>
      </c>
      <c r="AA327" s="79">
        <f t="shared" si="89"/>
        <v>0</v>
      </c>
      <c r="AB327" s="81">
        <f t="shared" si="98"/>
        <v>0</v>
      </c>
      <c r="AD327" s="95">
        <f>locallinterp(R327,'BBG rates'!$N$10:$N$369,'BBG rates'!$P$10:$P$369)</f>
        <v>25.561002060964537</v>
      </c>
      <c r="AI327" s="185">
        <f t="shared" si="90"/>
        <v>306</v>
      </c>
      <c r="AJ327" s="127">
        <f>locallinterp(MIN(AI327,CAP_Senior*12),'BBG rates'!$X$24:$X$65,'BBG rates'!$Y$24:$Y$65)</f>
        <v>67.918742488467984</v>
      </c>
      <c r="AK327" s="127">
        <f>locallinterp(MIN(AI327,CAP_CB*12),'BBG rates'!$AA$25:$AA$40,'BBG rates'!$AC$25:$AC$40)</f>
        <v>11</v>
      </c>
      <c r="AL327" s="144">
        <f t="shared" si="91"/>
        <v>20.676186223039558</v>
      </c>
      <c r="AM327" s="142">
        <f>(SUMPRODUCT(AL327:AL$381,G327:G$381)+SUMPRODUCT(AL327:AL$381,H327:H$381))/12</f>
        <v>0</v>
      </c>
    </row>
    <row r="328" spans="1:39" x14ac:dyDescent="0.2">
      <c r="A328" s="7">
        <v>307</v>
      </c>
      <c r="B328" s="7">
        <v>153.5</v>
      </c>
      <c r="C328" s="7">
        <v>76.75</v>
      </c>
      <c r="D328" s="12">
        <f t="shared" si="83"/>
        <v>25.583333333333332</v>
      </c>
      <c r="E328" s="29">
        <f t="shared" si="81"/>
        <v>0</v>
      </c>
      <c r="F328" s="2">
        <f t="shared" si="84"/>
        <v>0</v>
      </c>
      <c r="G328" s="2">
        <f t="shared" si="92"/>
        <v>0</v>
      </c>
      <c r="H328" s="2">
        <f t="shared" si="93"/>
        <v>0</v>
      </c>
      <c r="I328" s="2">
        <f t="shared" si="82"/>
        <v>0</v>
      </c>
      <c r="J328" s="2">
        <f t="shared" si="99"/>
        <v>0</v>
      </c>
      <c r="K328" s="2">
        <f t="shared" si="85"/>
        <v>0</v>
      </c>
      <c r="L328" s="2">
        <f t="shared" si="85"/>
        <v>0</v>
      </c>
      <c r="M328" s="2"/>
      <c r="N328" s="28">
        <f t="shared" si="100"/>
        <v>0</v>
      </c>
      <c r="O328" s="2">
        <f t="shared" si="94"/>
        <v>0</v>
      </c>
      <c r="P328" s="2">
        <f t="shared" si="95"/>
        <v>0</v>
      </c>
      <c r="R328">
        <f t="shared" si="96"/>
        <v>307</v>
      </c>
      <c r="S328" s="89">
        <f t="shared" si="86"/>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7"/>
        <v>0.12002062196438956</v>
      </c>
      <c r="Y328" s="66">
        <f t="shared" si="87"/>
        <v>0</v>
      </c>
      <c r="Z328" s="72">
        <f t="shared" si="88"/>
        <v>0</v>
      </c>
      <c r="AA328" s="79">
        <f t="shared" si="89"/>
        <v>0</v>
      </c>
      <c r="AB328" s="81">
        <f t="shared" si="98"/>
        <v>0</v>
      </c>
      <c r="AD328" s="95">
        <f>locallinterp(R328,'BBG rates'!$N$10:$N$369,'BBG rates'!$P$10:$P$369)</f>
        <v>25.64170166692848</v>
      </c>
      <c r="AI328" s="185">
        <f t="shared" si="90"/>
        <v>307</v>
      </c>
      <c r="AJ328" s="127">
        <f>locallinterp(MIN(AI328,CAP_Senior*12),'BBG rates'!$X$24:$X$65,'BBG rates'!$Y$24:$Y$65)</f>
        <v>67.918742488467984</v>
      </c>
      <c r="AK328" s="127">
        <f>locallinterp(MIN(AI328,CAP_CB*12),'BBG rates'!$AA$25:$AA$40,'BBG rates'!$AC$25:$AC$40)</f>
        <v>11</v>
      </c>
      <c r="AL328" s="144">
        <f t="shared" si="91"/>
        <v>20.676186223039558</v>
      </c>
      <c r="AM328" s="142">
        <f>(SUMPRODUCT(AL328:AL$381,G328:G$381)+SUMPRODUCT(AL328:AL$381,H328:H$381))/12</f>
        <v>0</v>
      </c>
    </row>
    <row r="329" spans="1:39" x14ac:dyDescent="0.2">
      <c r="A329" s="7">
        <v>308</v>
      </c>
      <c r="B329" s="7">
        <v>154</v>
      </c>
      <c r="C329" s="7">
        <v>77</v>
      </c>
      <c r="D329" s="12">
        <f t="shared" si="83"/>
        <v>25.666666666666668</v>
      </c>
      <c r="E329" s="29">
        <f t="shared" si="81"/>
        <v>0</v>
      </c>
      <c r="F329" s="2">
        <f t="shared" si="84"/>
        <v>0</v>
      </c>
      <c r="G329" s="2">
        <f t="shared" si="92"/>
        <v>0</v>
      </c>
      <c r="H329" s="2">
        <f t="shared" si="93"/>
        <v>0</v>
      </c>
      <c r="I329" s="2">
        <f t="shared" si="82"/>
        <v>0</v>
      </c>
      <c r="J329" s="2">
        <f t="shared" si="99"/>
        <v>0</v>
      </c>
      <c r="K329" s="2">
        <f t="shared" si="85"/>
        <v>0</v>
      </c>
      <c r="L329" s="2">
        <f t="shared" si="85"/>
        <v>0</v>
      </c>
      <c r="M329" s="2"/>
      <c r="N329" s="28">
        <f t="shared" si="100"/>
        <v>0</v>
      </c>
      <c r="O329" s="2">
        <f t="shared" si="94"/>
        <v>0</v>
      </c>
      <c r="P329" s="2">
        <f t="shared" si="95"/>
        <v>0</v>
      </c>
      <c r="R329">
        <f t="shared" si="96"/>
        <v>308</v>
      </c>
      <c r="S329" s="89">
        <f t="shared" si="86"/>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7"/>
        <v>0.11974758882722369</v>
      </c>
      <c r="Y329" s="66">
        <f t="shared" si="87"/>
        <v>0</v>
      </c>
      <c r="Z329" s="72">
        <f t="shared" si="88"/>
        <v>0</v>
      </c>
      <c r="AA329" s="79">
        <f t="shared" si="89"/>
        <v>0</v>
      </c>
      <c r="AB329" s="81">
        <f t="shared" si="98"/>
        <v>0</v>
      </c>
      <c r="AD329" s="95">
        <f>locallinterp(R329,'BBG rates'!$N$10:$N$369,'BBG rates'!$P$10:$P$369)</f>
        <v>25.722395606125243</v>
      </c>
      <c r="AI329" s="185">
        <f t="shared" si="90"/>
        <v>308</v>
      </c>
      <c r="AJ329" s="127">
        <f>locallinterp(MIN(AI329,CAP_Senior*12),'BBG rates'!$X$24:$X$65,'BBG rates'!$Y$24:$Y$65)</f>
        <v>67.918742488467984</v>
      </c>
      <c r="AK329" s="127">
        <f>locallinterp(MIN(AI329,CAP_CB*12),'BBG rates'!$AA$25:$AA$40,'BBG rates'!$AC$25:$AC$40)</f>
        <v>11</v>
      </c>
      <c r="AL329" s="144">
        <f t="shared" si="91"/>
        <v>20.676186223039558</v>
      </c>
      <c r="AM329" s="142">
        <f>(SUMPRODUCT(AL329:AL$381,G329:G$381)+SUMPRODUCT(AL329:AL$381,H329:H$381))/12</f>
        <v>0</v>
      </c>
    </row>
    <row r="330" spans="1:39" x14ac:dyDescent="0.2">
      <c r="A330" s="7">
        <v>309</v>
      </c>
      <c r="B330" s="7">
        <v>154.5</v>
      </c>
      <c r="C330" s="7">
        <v>77.25</v>
      </c>
      <c r="D330" s="12">
        <f t="shared" si="83"/>
        <v>25.75</v>
      </c>
      <c r="E330" s="29">
        <f t="shared" si="81"/>
        <v>0</v>
      </c>
      <c r="F330" s="2">
        <f t="shared" si="84"/>
        <v>0</v>
      </c>
      <c r="G330" s="2">
        <f t="shared" si="92"/>
        <v>0</v>
      </c>
      <c r="H330" s="2">
        <f t="shared" si="93"/>
        <v>0</v>
      </c>
      <c r="I330" s="2">
        <f t="shared" si="82"/>
        <v>0</v>
      </c>
      <c r="J330" s="2">
        <f t="shared" si="99"/>
        <v>0</v>
      </c>
      <c r="K330" s="2">
        <f t="shared" si="85"/>
        <v>0</v>
      </c>
      <c r="L330" s="2">
        <f t="shared" si="85"/>
        <v>0</v>
      </c>
      <c r="M330" s="2"/>
      <c r="N330" s="28">
        <f t="shared" si="100"/>
        <v>0</v>
      </c>
      <c r="O330" s="2">
        <f t="shared" si="94"/>
        <v>0</v>
      </c>
      <c r="P330" s="2">
        <f t="shared" si="95"/>
        <v>0</v>
      </c>
      <c r="R330">
        <f t="shared" si="96"/>
        <v>309</v>
      </c>
      <c r="S330" s="89">
        <f t="shared" si="86"/>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7"/>
        <v>0.11947455500687099</v>
      </c>
      <c r="Y330" s="66">
        <f t="shared" si="87"/>
        <v>0</v>
      </c>
      <c r="Z330" s="72">
        <f t="shared" si="88"/>
        <v>0</v>
      </c>
      <c r="AA330" s="79">
        <f t="shared" si="89"/>
        <v>0</v>
      </c>
      <c r="AB330" s="81">
        <f t="shared" si="98"/>
        <v>0</v>
      </c>
      <c r="AD330" s="95">
        <f>locallinterp(R330,'BBG rates'!$N$10:$N$369,'BBG rates'!$P$10:$P$369)</f>
        <v>25.803084163047615</v>
      </c>
      <c r="AI330" s="185">
        <f t="shared" si="90"/>
        <v>309</v>
      </c>
      <c r="AJ330" s="127">
        <f>locallinterp(MIN(AI330,CAP_Senior*12),'BBG rates'!$X$24:$X$65,'BBG rates'!$Y$24:$Y$65)</f>
        <v>67.918742488467984</v>
      </c>
      <c r="AK330" s="127">
        <f>locallinterp(MIN(AI330,CAP_CB*12),'BBG rates'!$AA$25:$AA$40,'BBG rates'!$AC$25:$AC$40)</f>
        <v>11</v>
      </c>
      <c r="AL330" s="144">
        <f t="shared" si="91"/>
        <v>20.676186223039558</v>
      </c>
      <c r="AM330" s="142">
        <f>(SUMPRODUCT(AL330:AL$381,G330:G$381)+SUMPRODUCT(AL330:AL$381,H330:H$381))/12</f>
        <v>0</v>
      </c>
    </row>
    <row r="331" spans="1:39" x14ac:dyDescent="0.2">
      <c r="A331" s="7">
        <v>310</v>
      </c>
      <c r="B331" s="7">
        <v>155</v>
      </c>
      <c r="C331" s="7">
        <v>77.5</v>
      </c>
      <c r="D331" s="12">
        <f t="shared" si="83"/>
        <v>25.833333333333332</v>
      </c>
      <c r="E331" s="29">
        <f t="shared" ref="E331:E381" si="101">IF($A331&lt;=$I$8,E330-G331-H331,0)</f>
        <v>0</v>
      </c>
      <c r="F331" s="2">
        <f t="shared" si="84"/>
        <v>0</v>
      </c>
      <c r="G331" s="2">
        <f t="shared" si="92"/>
        <v>0</v>
      </c>
      <c r="H331" s="2">
        <f t="shared" si="93"/>
        <v>0</v>
      </c>
      <c r="I331" s="2">
        <f t="shared" si="82"/>
        <v>0</v>
      </c>
      <c r="J331" s="2">
        <f t="shared" si="99"/>
        <v>0</v>
      </c>
      <c r="K331" s="2">
        <f t="shared" si="85"/>
        <v>0</v>
      </c>
      <c r="L331" s="2">
        <f t="shared" si="85"/>
        <v>0</v>
      </c>
      <c r="M331" s="2"/>
      <c r="N331" s="28">
        <f t="shared" si="100"/>
        <v>0</v>
      </c>
      <c r="O331" s="2">
        <f t="shared" si="94"/>
        <v>0</v>
      </c>
      <c r="P331" s="2">
        <f t="shared" si="95"/>
        <v>0</v>
      </c>
      <c r="R331">
        <f t="shared" si="96"/>
        <v>310</v>
      </c>
      <c r="S331" s="89">
        <f t="shared" si="86"/>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7"/>
        <v>0.11920152050333144</v>
      </c>
      <c r="Y331" s="66">
        <f t="shared" si="87"/>
        <v>0</v>
      </c>
      <c r="Z331" s="72">
        <f t="shared" si="88"/>
        <v>0</v>
      </c>
      <c r="AA331" s="79">
        <f t="shared" si="89"/>
        <v>0</v>
      </c>
      <c r="AB331" s="81">
        <f t="shared" si="98"/>
        <v>0</v>
      </c>
      <c r="AD331" s="95">
        <f>locallinterp(R331,'BBG rates'!$N$10:$N$369,'BBG rates'!$P$10:$P$369)</f>
        <v>25.883767611737607</v>
      </c>
      <c r="AI331" s="185">
        <f t="shared" si="90"/>
        <v>310</v>
      </c>
      <c r="AJ331" s="127">
        <f>locallinterp(MIN(AI331,CAP_Senior*12),'BBG rates'!$X$24:$X$65,'BBG rates'!$Y$24:$Y$65)</f>
        <v>67.918742488467984</v>
      </c>
      <c r="AK331" s="127">
        <f>locallinterp(MIN(AI331,CAP_CB*12),'BBG rates'!$AA$25:$AA$40,'BBG rates'!$AC$25:$AC$40)</f>
        <v>11</v>
      </c>
      <c r="AL331" s="144">
        <f t="shared" si="91"/>
        <v>20.676186223039558</v>
      </c>
      <c r="AM331" s="142">
        <f>(SUMPRODUCT(AL331:AL$381,G331:G$381)+SUMPRODUCT(AL331:AL$381,H331:H$381))/12</f>
        <v>0</v>
      </c>
    </row>
    <row r="332" spans="1:39" x14ac:dyDescent="0.2">
      <c r="A332" s="7">
        <v>311</v>
      </c>
      <c r="B332" s="7">
        <v>155.5</v>
      </c>
      <c r="C332" s="7">
        <v>77.75</v>
      </c>
      <c r="D332" s="12">
        <f t="shared" si="83"/>
        <v>25.916666666666668</v>
      </c>
      <c r="E332" s="29">
        <f t="shared" si="101"/>
        <v>0</v>
      </c>
      <c r="F332" s="2">
        <f t="shared" si="84"/>
        <v>0</v>
      </c>
      <c r="G332" s="2">
        <f t="shared" si="92"/>
        <v>0</v>
      </c>
      <c r="H332" s="2">
        <f t="shared" si="93"/>
        <v>0</v>
      </c>
      <c r="I332" s="2">
        <f t="shared" si="82"/>
        <v>0</v>
      </c>
      <c r="J332" s="2">
        <f t="shared" si="99"/>
        <v>0</v>
      </c>
      <c r="K332" s="2">
        <f t="shared" si="85"/>
        <v>0</v>
      </c>
      <c r="L332" s="2">
        <f t="shared" si="85"/>
        <v>0</v>
      </c>
      <c r="M332" s="2"/>
      <c r="N332" s="28">
        <f t="shared" si="100"/>
        <v>0</v>
      </c>
      <c r="O332" s="2">
        <f t="shared" si="94"/>
        <v>0</v>
      </c>
      <c r="P332" s="2">
        <f t="shared" si="95"/>
        <v>0</v>
      </c>
      <c r="R332">
        <f t="shared" si="96"/>
        <v>311</v>
      </c>
      <c r="S332" s="89">
        <f t="shared" si="86"/>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7"/>
        <v>0.11892848531660505</v>
      </c>
      <c r="Y332" s="66">
        <f t="shared" si="87"/>
        <v>0</v>
      </c>
      <c r="Z332" s="72">
        <f t="shared" si="88"/>
        <v>0</v>
      </c>
      <c r="AA332" s="79">
        <f t="shared" si="89"/>
        <v>0</v>
      </c>
      <c r="AB332" s="81">
        <f t="shared" si="98"/>
        <v>0</v>
      </c>
      <c r="AD332" s="95">
        <f>locallinterp(R332,'BBG rates'!$N$10:$N$369,'BBG rates'!$P$10:$P$369)</f>
        <v>25.964446230726729</v>
      </c>
      <c r="AI332" s="185">
        <f t="shared" si="90"/>
        <v>311</v>
      </c>
      <c r="AJ332" s="127">
        <f>locallinterp(MIN(AI332,CAP_Senior*12),'BBG rates'!$X$24:$X$65,'BBG rates'!$Y$24:$Y$65)</f>
        <v>67.918742488467984</v>
      </c>
      <c r="AK332" s="127">
        <f>locallinterp(MIN(AI332,CAP_CB*12),'BBG rates'!$AA$25:$AA$40,'BBG rates'!$AC$25:$AC$40)</f>
        <v>11</v>
      </c>
      <c r="AL332" s="144">
        <f t="shared" si="91"/>
        <v>20.676186223039558</v>
      </c>
      <c r="AM332" s="142">
        <f>(SUMPRODUCT(AL332:AL$381,G332:G$381)+SUMPRODUCT(AL332:AL$381,H332:H$381))/12</f>
        <v>0</v>
      </c>
    </row>
    <row r="333" spans="1:39" x14ac:dyDescent="0.2">
      <c r="A333" s="7">
        <v>312</v>
      </c>
      <c r="B333" s="7">
        <v>156</v>
      </c>
      <c r="C333" s="7">
        <v>78</v>
      </c>
      <c r="D333" s="12">
        <f t="shared" si="83"/>
        <v>26</v>
      </c>
      <c r="E333" s="29">
        <f t="shared" si="101"/>
        <v>0</v>
      </c>
      <c r="F333" s="2">
        <f t="shared" si="84"/>
        <v>0</v>
      </c>
      <c r="G333" s="2">
        <f t="shared" si="92"/>
        <v>0</v>
      </c>
      <c r="H333" s="2">
        <f t="shared" si="93"/>
        <v>0</v>
      </c>
      <c r="I333" s="2">
        <f t="shared" si="82"/>
        <v>0</v>
      </c>
      <c r="J333" s="2">
        <f t="shared" si="99"/>
        <v>0</v>
      </c>
      <c r="K333" s="2">
        <f t="shared" si="85"/>
        <v>0</v>
      </c>
      <c r="L333" s="2">
        <f t="shared" si="85"/>
        <v>0</v>
      </c>
      <c r="M333" s="2"/>
      <c r="N333" s="28">
        <f t="shared" si="100"/>
        <v>0</v>
      </c>
      <c r="O333" s="2">
        <f t="shared" si="94"/>
        <v>0</v>
      </c>
      <c r="P333" s="2">
        <f t="shared" si="95"/>
        <v>0</v>
      </c>
      <c r="R333">
        <f t="shared" si="96"/>
        <v>312</v>
      </c>
      <c r="S333" s="89">
        <f t="shared" si="86"/>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7"/>
        <v>0.11865544944642537</v>
      </c>
      <c r="Y333" s="66">
        <f t="shared" si="87"/>
        <v>0</v>
      </c>
      <c r="Z333" s="72">
        <f t="shared" si="88"/>
        <v>0</v>
      </c>
      <c r="AA333" s="79">
        <f t="shared" si="89"/>
        <v>0</v>
      </c>
      <c r="AB333" s="81">
        <f t="shared" si="98"/>
        <v>0</v>
      </c>
      <c r="AD333" s="95">
        <f>locallinterp(R333,'BBG rates'!$N$10:$N$369,'BBG rates'!$P$10:$P$369)</f>
        <v>26.045120288094722</v>
      </c>
      <c r="AI333" s="185">
        <f t="shared" si="90"/>
        <v>312</v>
      </c>
      <c r="AJ333" s="127">
        <f>locallinterp(MIN(AI333,CAP_Senior*12),'BBG rates'!$X$24:$X$65,'BBG rates'!$Y$24:$Y$65)</f>
        <v>67.918742488467984</v>
      </c>
      <c r="AK333" s="127">
        <f>locallinterp(MIN(AI333,CAP_CB*12),'BBG rates'!$AA$25:$AA$40,'BBG rates'!$AC$25:$AC$40)</f>
        <v>11</v>
      </c>
      <c r="AL333" s="144">
        <f t="shared" si="91"/>
        <v>20.676186223039558</v>
      </c>
      <c r="AM333" s="142">
        <f>(SUMPRODUCT(AL333:AL$381,G333:G$381)+SUMPRODUCT(AL333:AL$381,H333:H$381))/12</f>
        <v>0</v>
      </c>
    </row>
    <row r="334" spans="1:39" x14ac:dyDescent="0.2">
      <c r="A334" s="7">
        <v>313</v>
      </c>
      <c r="B334" s="7">
        <v>156.5</v>
      </c>
      <c r="C334" s="7">
        <v>78.25</v>
      </c>
      <c r="D334" s="12">
        <f t="shared" si="83"/>
        <v>26.083333333333332</v>
      </c>
      <c r="E334" s="29">
        <f t="shared" si="101"/>
        <v>0</v>
      </c>
      <c r="F334" s="2">
        <f t="shared" si="84"/>
        <v>0</v>
      </c>
      <c r="G334" s="2">
        <f t="shared" si="92"/>
        <v>0</v>
      </c>
      <c r="H334" s="2">
        <f t="shared" si="93"/>
        <v>0</v>
      </c>
      <c r="I334" s="2">
        <f t="shared" si="82"/>
        <v>0</v>
      </c>
      <c r="J334" s="2">
        <f t="shared" si="99"/>
        <v>0</v>
      </c>
      <c r="K334" s="2">
        <f t="shared" si="85"/>
        <v>0</v>
      </c>
      <c r="L334" s="2">
        <f t="shared" si="85"/>
        <v>0</v>
      </c>
      <c r="M334" s="2"/>
      <c r="N334" s="28">
        <f t="shared" si="100"/>
        <v>0</v>
      </c>
      <c r="O334" s="2">
        <f t="shared" si="94"/>
        <v>0</v>
      </c>
      <c r="P334" s="2">
        <f t="shared" si="95"/>
        <v>0</v>
      </c>
      <c r="R334">
        <f t="shared" si="96"/>
        <v>313</v>
      </c>
      <c r="S334" s="89">
        <f t="shared" si="86"/>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7"/>
        <v>0.11838241289279239</v>
      </c>
      <c r="Y334" s="66">
        <f t="shared" si="87"/>
        <v>0</v>
      </c>
      <c r="Z334" s="72">
        <f t="shared" si="88"/>
        <v>0</v>
      </c>
      <c r="AA334" s="79">
        <f t="shared" si="89"/>
        <v>0</v>
      </c>
      <c r="AB334" s="81">
        <f t="shared" si="98"/>
        <v>0</v>
      </c>
      <c r="AD334" s="95">
        <f>locallinterp(R334,'BBG rates'!$N$10:$N$369,'BBG rates'!$P$10:$P$369)</f>
        <v>26.125790046450316</v>
      </c>
      <c r="AI334" s="185">
        <f t="shared" si="90"/>
        <v>313</v>
      </c>
      <c r="AJ334" s="127">
        <f>locallinterp(MIN(AI334,CAP_Senior*12),'BBG rates'!$X$24:$X$65,'BBG rates'!$Y$24:$Y$65)</f>
        <v>67.918742488467984</v>
      </c>
      <c r="AK334" s="127">
        <f>locallinterp(MIN(AI334,CAP_CB*12),'BBG rates'!$AA$25:$AA$40,'BBG rates'!$AC$25:$AC$40)</f>
        <v>11</v>
      </c>
      <c r="AL334" s="144">
        <f t="shared" si="91"/>
        <v>20.676186223039558</v>
      </c>
      <c r="AM334" s="142">
        <f>(SUMPRODUCT(AL334:AL$381,G334:G$381)+SUMPRODUCT(AL334:AL$381,H334:H$381))/12</f>
        <v>0</v>
      </c>
    </row>
    <row r="335" spans="1:39" x14ac:dyDescent="0.2">
      <c r="A335" s="7">
        <v>314</v>
      </c>
      <c r="B335" s="7">
        <v>157</v>
      </c>
      <c r="C335" s="7">
        <v>78.5</v>
      </c>
      <c r="D335" s="12">
        <f t="shared" si="83"/>
        <v>26.166666666666668</v>
      </c>
      <c r="E335" s="29">
        <f t="shared" si="101"/>
        <v>0</v>
      </c>
      <c r="F335" s="2">
        <f t="shared" si="84"/>
        <v>0</v>
      </c>
      <c r="G335" s="2">
        <f t="shared" si="92"/>
        <v>0</v>
      </c>
      <c r="H335" s="2">
        <f t="shared" si="93"/>
        <v>0</v>
      </c>
      <c r="I335" s="2">
        <f t="shared" si="82"/>
        <v>0</v>
      </c>
      <c r="J335" s="2">
        <f t="shared" si="99"/>
        <v>0</v>
      </c>
      <c r="K335" s="2">
        <f t="shared" si="85"/>
        <v>0</v>
      </c>
      <c r="L335" s="2">
        <f t="shared" si="85"/>
        <v>0</v>
      </c>
      <c r="M335" s="2"/>
      <c r="N335" s="28">
        <f t="shared" si="100"/>
        <v>0</v>
      </c>
      <c r="O335" s="2">
        <f t="shared" si="94"/>
        <v>0</v>
      </c>
      <c r="P335" s="2">
        <f t="shared" si="95"/>
        <v>0</v>
      </c>
      <c r="R335">
        <f t="shared" si="96"/>
        <v>314</v>
      </c>
      <c r="S335" s="89">
        <f t="shared" si="86"/>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7"/>
        <v>0.11810937565597257</v>
      </c>
      <c r="Y335" s="66">
        <f t="shared" si="87"/>
        <v>0</v>
      </c>
      <c r="Z335" s="72">
        <f t="shared" si="88"/>
        <v>0</v>
      </c>
      <c r="AA335" s="79">
        <f t="shared" si="89"/>
        <v>0</v>
      </c>
      <c r="AB335" s="81">
        <f t="shared" si="98"/>
        <v>0</v>
      </c>
      <c r="AD335" s="95">
        <f>locallinterp(R335,'BBG rates'!$N$10:$N$369,'BBG rates'!$P$10:$P$369)</f>
        <v>26.206455757955219</v>
      </c>
      <c r="AI335" s="185">
        <f t="shared" si="90"/>
        <v>314</v>
      </c>
      <c r="AJ335" s="127">
        <f>locallinterp(MIN(AI335,CAP_Senior*12),'BBG rates'!$X$24:$X$65,'BBG rates'!$Y$24:$Y$65)</f>
        <v>67.918742488467984</v>
      </c>
      <c r="AK335" s="127">
        <f>locallinterp(MIN(AI335,CAP_CB*12),'BBG rates'!$AA$25:$AA$40,'BBG rates'!$AC$25:$AC$40)</f>
        <v>11</v>
      </c>
      <c r="AL335" s="144">
        <f t="shared" si="91"/>
        <v>20.676186223039558</v>
      </c>
      <c r="AM335" s="142">
        <f>(SUMPRODUCT(AL335:AL$381,G335:G$381)+SUMPRODUCT(AL335:AL$381,H335:H$381))/12</f>
        <v>0</v>
      </c>
    </row>
    <row r="336" spans="1:39" x14ac:dyDescent="0.2">
      <c r="A336" s="7">
        <v>315</v>
      </c>
      <c r="B336" s="7">
        <v>157.5</v>
      </c>
      <c r="C336" s="7">
        <v>78.75</v>
      </c>
      <c r="D336" s="12">
        <f t="shared" si="83"/>
        <v>26.25</v>
      </c>
      <c r="E336" s="29">
        <f t="shared" si="101"/>
        <v>0</v>
      </c>
      <c r="F336" s="2">
        <f t="shared" si="84"/>
        <v>0</v>
      </c>
      <c r="G336" s="2">
        <f t="shared" si="92"/>
        <v>0</v>
      </c>
      <c r="H336" s="2">
        <f t="shared" si="93"/>
        <v>0</v>
      </c>
      <c r="I336" s="2">
        <f t="shared" si="82"/>
        <v>0</v>
      </c>
      <c r="J336" s="2">
        <f t="shared" si="99"/>
        <v>0</v>
      </c>
      <c r="K336" s="2">
        <f t="shared" si="85"/>
        <v>0</v>
      </c>
      <c r="L336" s="2">
        <f t="shared" si="85"/>
        <v>0</v>
      </c>
      <c r="M336" s="2"/>
      <c r="N336" s="28">
        <f t="shared" si="100"/>
        <v>0</v>
      </c>
      <c r="O336" s="2">
        <f t="shared" si="94"/>
        <v>0</v>
      </c>
      <c r="P336" s="2">
        <f t="shared" si="95"/>
        <v>0</v>
      </c>
      <c r="R336">
        <f t="shared" si="96"/>
        <v>315</v>
      </c>
      <c r="S336" s="89">
        <f t="shared" si="86"/>
        <v>0</v>
      </c>
      <c r="T336" s="89">
        <f>IF(AND(S336=0,S335&gt;0),SUM($G336:$H$381),S336)</f>
        <v>0</v>
      </c>
      <c r="U336" s="82">
        <f>SUM(T336:T$381)</f>
        <v>0</v>
      </c>
      <c r="V336" s="68">
        <f>localspline(R336,'BBG rates'!$G$10:$G$27,'BBG rates'!$K$10:$K$27)</f>
        <v>0.96794299596928113</v>
      </c>
      <c r="W336" s="68">
        <f>locallinterp(R336,'BBG rates'!$G$10:$G$27,'BBG rates'!$J$10:$J$27)</f>
        <v>0.1179</v>
      </c>
      <c r="X336" s="56">
        <f t="shared" si="97"/>
        <v>0.11783633773596591</v>
      </c>
      <c r="Y336" s="66">
        <f t="shared" si="87"/>
        <v>0</v>
      </c>
      <c r="Z336" s="72">
        <f t="shared" si="88"/>
        <v>0</v>
      </c>
      <c r="AA336" s="79">
        <f t="shared" si="89"/>
        <v>0</v>
      </c>
      <c r="AB336" s="81">
        <f t="shared" si="98"/>
        <v>0</v>
      </c>
      <c r="AD336" s="95">
        <f>locallinterp(R336,'BBG rates'!$N$10:$N$369,'BBG rates'!$P$10:$P$369)</f>
        <v>26.287117674285991</v>
      </c>
      <c r="AI336" s="185">
        <f t="shared" si="90"/>
        <v>315</v>
      </c>
      <c r="AJ336" s="127">
        <f>locallinterp(MIN(AI336,CAP_Senior*12),'BBG rates'!$X$24:$X$65,'BBG rates'!$Y$24:$Y$65)</f>
        <v>67.918742488467984</v>
      </c>
      <c r="AK336" s="127">
        <f>locallinterp(MIN(AI336,CAP_CB*12),'BBG rates'!$AA$25:$AA$40,'BBG rates'!$AC$25:$AC$40)</f>
        <v>11</v>
      </c>
      <c r="AL336" s="144">
        <f t="shared" si="91"/>
        <v>20.676186223039558</v>
      </c>
      <c r="AM336" s="142">
        <f>(SUMPRODUCT(AL336:AL$381,G336:G$381)+SUMPRODUCT(AL336:AL$381,H336:H$381))/12</f>
        <v>0</v>
      </c>
    </row>
    <row r="337" spans="1:39" x14ac:dyDescent="0.2">
      <c r="A337" s="7">
        <v>316</v>
      </c>
      <c r="B337" s="7">
        <v>158</v>
      </c>
      <c r="C337" s="7">
        <v>79</v>
      </c>
      <c r="D337" s="12">
        <f t="shared" si="83"/>
        <v>26.333333333333332</v>
      </c>
      <c r="E337" s="29">
        <f t="shared" si="101"/>
        <v>0</v>
      </c>
      <c r="F337" s="2">
        <f t="shared" si="84"/>
        <v>0</v>
      </c>
      <c r="G337" s="2">
        <f t="shared" si="92"/>
        <v>0</v>
      </c>
      <c r="H337" s="2">
        <f t="shared" si="93"/>
        <v>0</v>
      </c>
      <c r="I337" s="2">
        <f t="shared" si="82"/>
        <v>0</v>
      </c>
      <c r="J337" s="2">
        <f t="shared" si="99"/>
        <v>0</v>
      </c>
      <c r="K337" s="2">
        <f t="shared" si="85"/>
        <v>0</v>
      </c>
      <c r="L337" s="2">
        <f t="shared" si="85"/>
        <v>0</v>
      </c>
      <c r="M337" s="2"/>
      <c r="N337" s="28">
        <f t="shared" si="100"/>
        <v>0</v>
      </c>
      <c r="O337" s="2">
        <f t="shared" si="94"/>
        <v>0</v>
      </c>
      <c r="P337" s="2">
        <f t="shared" si="95"/>
        <v>0</v>
      </c>
      <c r="R337">
        <f t="shared" si="96"/>
        <v>316</v>
      </c>
      <c r="S337" s="89">
        <f t="shared" si="86"/>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7"/>
        <v>0.11756329913250596</v>
      </c>
      <c r="Y337" s="66">
        <f t="shared" si="87"/>
        <v>0</v>
      </c>
      <c r="Z337" s="72">
        <f t="shared" si="88"/>
        <v>0</v>
      </c>
      <c r="AA337" s="79">
        <f t="shared" si="89"/>
        <v>0</v>
      </c>
      <c r="AB337" s="81">
        <f t="shared" si="98"/>
        <v>0</v>
      </c>
      <c r="AD337" s="95">
        <f>locallinterp(R337,'BBG rates'!$N$10:$N$369,'BBG rates'!$P$10:$P$369)</f>
        <v>26.367776046605371</v>
      </c>
      <c r="AI337" s="185">
        <f t="shared" si="90"/>
        <v>316</v>
      </c>
      <c r="AJ337" s="127">
        <f>locallinterp(MIN(AI337,CAP_Senior*12),'BBG rates'!$X$24:$X$65,'BBG rates'!$Y$24:$Y$65)</f>
        <v>67.918742488467984</v>
      </c>
      <c r="AK337" s="127">
        <f>locallinterp(MIN(AI337,CAP_CB*12),'BBG rates'!$AA$25:$AA$40,'BBG rates'!$AC$25:$AC$40)</f>
        <v>11</v>
      </c>
      <c r="AL337" s="144">
        <f t="shared" si="91"/>
        <v>20.676186223039558</v>
      </c>
      <c r="AM337" s="142">
        <f>(SUMPRODUCT(AL337:AL$381,G337:G$381)+SUMPRODUCT(AL337:AL$381,H337:H$381))/12</f>
        <v>0</v>
      </c>
    </row>
    <row r="338" spans="1:39" x14ac:dyDescent="0.2">
      <c r="A338" s="7">
        <v>317</v>
      </c>
      <c r="B338" s="7">
        <v>158.5</v>
      </c>
      <c r="C338" s="7">
        <v>79.25</v>
      </c>
      <c r="D338" s="12">
        <f t="shared" si="83"/>
        <v>26.416666666666668</v>
      </c>
      <c r="E338" s="29">
        <f t="shared" si="101"/>
        <v>0</v>
      </c>
      <c r="F338" s="2">
        <f t="shared" si="84"/>
        <v>0</v>
      </c>
      <c r="G338" s="2">
        <f t="shared" si="92"/>
        <v>0</v>
      </c>
      <c r="H338" s="2">
        <f t="shared" si="93"/>
        <v>0</v>
      </c>
      <c r="I338" s="2">
        <f t="shared" si="82"/>
        <v>0</v>
      </c>
      <c r="J338" s="2">
        <f t="shared" si="99"/>
        <v>0</v>
      </c>
      <c r="K338" s="2">
        <f t="shared" si="85"/>
        <v>0</v>
      </c>
      <c r="L338" s="2">
        <f t="shared" si="85"/>
        <v>0</v>
      </c>
      <c r="M338" s="2"/>
      <c r="N338" s="28">
        <f t="shared" si="100"/>
        <v>0</v>
      </c>
      <c r="O338" s="2">
        <f t="shared" si="94"/>
        <v>0</v>
      </c>
      <c r="P338" s="2">
        <f t="shared" si="95"/>
        <v>0</v>
      </c>
      <c r="R338">
        <f t="shared" si="96"/>
        <v>317</v>
      </c>
      <c r="S338" s="89">
        <f t="shared" si="86"/>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7"/>
        <v>0.11729025984585917</v>
      </c>
      <c r="Y338" s="66">
        <f t="shared" si="87"/>
        <v>0</v>
      </c>
      <c r="Z338" s="72">
        <f t="shared" si="88"/>
        <v>0</v>
      </c>
      <c r="AA338" s="79">
        <f t="shared" si="89"/>
        <v>0</v>
      </c>
      <c r="AB338" s="81">
        <f t="shared" si="98"/>
        <v>0</v>
      </c>
      <c r="AD338" s="95">
        <f>locallinterp(R338,'BBG rates'!$N$10:$N$369,'BBG rates'!$P$10:$P$369)</f>
        <v>26.448431110664629</v>
      </c>
      <c r="AI338" s="185">
        <f t="shared" si="90"/>
        <v>317</v>
      </c>
      <c r="AJ338" s="127">
        <f>locallinterp(MIN(AI338,CAP_Senior*12),'BBG rates'!$X$24:$X$65,'BBG rates'!$Y$24:$Y$65)</f>
        <v>67.918742488467984</v>
      </c>
      <c r="AK338" s="127">
        <f>locallinterp(MIN(AI338,CAP_CB*12),'BBG rates'!$AA$25:$AA$40,'BBG rates'!$AC$25:$AC$40)</f>
        <v>11</v>
      </c>
      <c r="AL338" s="144">
        <f t="shared" si="91"/>
        <v>20.676186223039558</v>
      </c>
      <c r="AM338" s="142">
        <f>(SUMPRODUCT(AL338:AL$381,G338:G$381)+SUMPRODUCT(AL338:AL$381,H338:H$381))/12</f>
        <v>0</v>
      </c>
    </row>
    <row r="339" spans="1:39" x14ac:dyDescent="0.2">
      <c r="A339" s="7">
        <v>318</v>
      </c>
      <c r="B339" s="7">
        <v>159</v>
      </c>
      <c r="C339" s="7">
        <v>79.5</v>
      </c>
      <c r="D339" s="12">
        <f t="shared" si="83"/>
        <v>26.5</v>
      </c>
      <c r="E339" s="29">
        <f t="shared" si="101"/>
        <v>0</v>
      </c>
      <c r="F339" s="2">
        <f t="shared" si="84"/>
        <v>0</v>
      </c>
      <c r="G339" s="2">
        <f t="shared" si="92"/>
        <v>0</v>
      </c>
      <c r="H339" s="2">
        <f t="shared" si="93"/>
        <v>0</v>
      </c>
      <c r="I339" s="2">
        <f t="shared" ref="I339:I381" si="102">SUM(F339:H339)</f>
        <v>0</v>
      </c>
      <c r="J339" s="2">
        <f t="shared" si="99"/>
        <v>0</v>
      </c>
      <c r="K339" s="2">
        <f t="shared" si="85"/>
        <v>0</v>
      </c>
      <c r="L339" s="2">
        <f t="shared" si="85"/>
        <v>0</v>
      </c>
      <c r="M339" s="2"/>
      <c r="N339" s="28">
        <f t="shared" si="100"/>
        <v>0</v>
      </c>
      <c r="O339" s="2">
        <f t="shared" si="94"/>
        <v>0</v>
      </c>
      <c r="P339" s="2">
        <f t="shared" si="95"/>
        <v>0</v>
      </c>
      <c r="R339">
        <f t="shared" si="96"/>
        <v>318</v>
      </c>
      <c r="S339" s="89">
        <f t="shared" si="86"/>
        <v>0</v>
      </c>
      <c r="T339" s="89">
        <f>IF(AND(S339=0,S338&gt;0),SUM($G339:$H$381),S339)</f>
        <v>0</v>
      </c>
      <c r="U339" s="82">
        <f>SUM(T339:T$381)</f>
        <v>0</v>
      </c>
      <c r="V339" s="68">
        <f>localspline(R339,'BBG rates'!$G$10:$G$27,'BBG rates'!$K$10:$K$27)</f>
        <v>0.96782395232434282</v>
      </c>
      <c r="W339" s="68">
        <f>locallinterp(R339,'BBG rates'!$G$10:$G$27,'BBG rates'!$J$10:$J$27)</f>
        <v>0.11708</v>
      </c>
      <c r="X339" s="56">
        <f t="shared" si="97"/>
        <v>0.11701721987602554</v>
      </c>
      <c r="Y339" s="66">
        <f t="shared" si="87"/>
        <v>0</v>
      </c>
      <c r="Z339" s="72">
        <f t="shared" si="88"/>
        <v>0</v>
      </c>
      <c r="AA339" s="79">
        <f t="shared" si="89"/>
        <v>0</v>
      </c>
      <c r="AB339" s="81">
        <f t="shared" si="98"/>
        <v>0</v>
      </c>
      <c r="AD339" s="95">
        <f>locallinterp(R339,'BBG rates'!$N$10:$N$369,'BBG rates'!$P$10:$P$369)</f>
        <v>26.529083106691658</v>
      </c>
      <c r="AI339" s="185">
        <f t="shared" si="90"/>
        <v>318</v>
      </c>
      <c r="AJ339" s="127">
        <f>locallinterp(MIN(AI339,CAP_Senior*12),'BBG rates'!$X$24:$X$65,'BBG rates'!$Y$24:$Y$65)</f>
        <v>67.918742488467984</v>
      </c>
      <c r="AK339" s="127">
        <f>locallinterp(MIN(AI339,CAP_CB*12),'BBG rates'!$AA$25:$AA$40,'BBG rates'!$AC$25:$AC$40)</f>
        <v>11</v>
      </c>
      <c r="AL339" s="144">
        <f t="shared" si="91"/>
        <v>20.676186223039558</v>
      </c>
      <c r="AM339" s="142">
        <f>(SUMPRODUCT(AL339:AL$381,G339:G$381)+SUMPRODUCT(AL339:AL$381,H339:H$381))/12</f>
        <v>0</v>
      </c>
    </row>
    <row r="340" spans="1:39" x14ac:dyDescent="0.2">
      <c r="A340" s="7">
        <v>319</v>
      </c>
      <c r="B340" s="7">
        <v>159.5</v>
      </c>
      <c r="C340" s="7">
        <v>79.75</v>
      </c>
      <c r="D340" s="12">
        <f t="shared" si="83"/>
        <v>26.583333333333332</v>
      </c>
      <c r="E340" s="29">
        <f t="shared" si="101"/>
        <v>0</v>
      </c>
      <c r="F340" s="2">
        <f t="shared" si="84"/>
        <v>0</v>
      </c>
      <c r="G340" s="2">
        <f t="shared" si="92"/>
        <v>0</v>
      </c>
      <c r="H340" s="2">
        <f t="shared" si="93"/>
        <v>0</v>
      </c>
      <c r="I340" s="2">
        <f t="shared" si="102"/>
        <v>0</v>
      </c>
      <c r="J340" s="2">
        <f t="shared" si="99"/>
        <v>0</v>
      </c>
      <c r="K340" s="2">
        <f t="shared" si="85"/>
        <v>0</v>
      </c>
      <c r="L340" s="2">
        <f t="shared" si="85"/>
        <v>0</v>
      </c>
      <c r="M340" s="2"/>
      <c r="N340" s="28">
        <f t="shared" si="100"/>
        <v>0</v>
      </c>
      <c r="O340" s="2">
        <f t="shared" si="94"/>
        <v>0</v>
      </c>
      <c r="P340" s="2">
        <f t="shared" si="95"/>
        <v>0</v>
      </c>
      <c r="R340">
        <f t="shared" si="96"/>
        <v>319</v>
      </c>
      <c r="S340" s="89">
        <f t="shared" si="86"/>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7"/>
        <v>0.11674417922273861</v>
      </c>
      <c r="Y340" s="66">
        <f t="shared" si="87"/>
        <v>0</v>
      </c>
      <c r="Z340" s="72">
        <f t="shared" si="88"/>
        <v>0</v>
      </c>
      <c r="AA340" s="79">
        <f t="shared" si="89"/>
        <v>0</v>
      </c>
      <c r="AB340" s="81">
        <f t="shared" si="98"/>
        <v>0</v>
      </c>
      <c r="AD340" s="95">
        <f>locallinterp(R340,'BBG rates'!$N$10:$N$369,'BBG rates'!$P$10:$P$369)</f>
        <v>26.609732264469091</v>
      </c>
      <c r="AI340" s="185">
        <f t="shared" si="90"/>
        <v>319</v>
      </c>
      <c r="AJ340" s="127">
        <f>locallinterp(MIN(AI340,CAP_Senior*12),'BBG rates'!$X$24:$X$65,'BBG rates'!$Y$24:$Y$65)</f>
        <v>67.918742488467984</v>
      </c>
      <c r="AK340" s="127">
        <f>locallinterp(MIN(AI340,CAP_CB*12),'BBG rates'!$AA$25:$AA$40,'BBG rates'!$AC$25:$AC$40)</f>
        <v>11</v>
      </c>
      <c r="AL340" s="144">
        <f t="shared" si="91"/>
        <v>20.676186223039558</v>
      </c>
      <c r="AM340" s="142">
        <f>(SUMPRODUCT(AL340:AL$381,G340:G$381)+SUMPRODUCT(AL340:AL$381,H340:H$381))/12</f>
        <v>0</v>
      </c>
    </row>
    <row r="341" spans="1:39" x14ac:dyDescent="0.2">
      <c r="A341" s="7">
        <v>320</v>
      </c>
      <c r="B341" s="7">
        <v>160</v>
      </c>
      <c r="C341" s="7">
        <v>80</v>
      </c>
      <c r="D341" s="12">
        <f t="shared" si="83"/>
        <v>26.666666666666668</v>
      </c>
      <c r="E341" s="29">
        <f t="shared" si="101"/>
        <v>0</v>
      </c>
      <c r="F341" s="2">
        <f t="shared" si="84"/>
        <v>0</v>
      </c>
      <c r="G341" s="2">
        <f t="shared" si="92"/>
        <v>0</v>
      </c>
      <c r="H341" s="2">
        <f t="shared" si="93"/>
        <v>0</v>
      </c>
      <c r="I341" s="2">
        <f t="shared" si="102"/>
        <v>0</v>
      </c>
      <c r="J341" s="2">
        <f t="shared" si="99"/>
        <v>0</v>
      </c>
      <c r="K341" s="2">
        <f t="shared" si="85"/>
        <v>0</v>
      </c>
      <c r="L341" s="2">
        <f t="shared" si="85"/>
        <v>0</v>
      </c>
      <c r="M341" s="2"/>
      <c r="N341" s="28">
        <f t="shared" si="100"/>
        <v>0</v>
      </c>
      <c r="O341" s="2">
        <f t="shared" si="94"/>
        <v>0</v>
      </c>
      <c r="P341" s="2">
        <f t="shared" si="95"/>
        <v>0</v>
      </c>
      <c r="R341">
        <f t="shared" si="96"/>
        <v>320</v>
      </c>
      <c r="S341" s="89">
        <f t="shared" si="86"/>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7"/>
        <v>0.11647113788599839</v>
      </c>
      <c r="Y341" s="66">
        <f t="shared" si="87"/>
        <v>0</v>
      </c>
      <c r="Z341" s="72">
        <f t="shared" si="88"/>
        <v>0</v>
      </c>
      <c r="AA341" s="79">
        <f t="shared" si="89"/>
        <v>0</v>
      </c>
      <c r="AB341" s="81">
        <f t="shared" si="98"/>
        <v>0</v>
      </c>
      <c r="AD341" s="95">
        <f>locallinterp(R341,'BBG rates'!$N$10:$N$369,'BBG rates'!$P$10:$P$369)</f>
        <v>26.690378808308552</v>
      </c>
      <c r="AI341" s="185">
        <f t="shared" si="90"/>
        <v>320</v>
      </c>
      <c r="AJ341" s="127">
        <f>locallinterp(MIN(AI341,CAP_Senior*12),'BBG rates'!$X$24:$X$65,'BBG rates'!$Y$24:$Y$65)</f>
        <v>67.918742488467984</v>
      </c>
      <c r="AK341" s="127">
        <f>locallinterp(MIN(AI341,CAP_CB*12),'BBG rates'!$AA$25:$AA$40,'BBG rates'!$AC$25:$AC$40)</f>
        <v>11</v>
      </c>
      <c r="AL341" s="144">
        <f t="shared" si="91"/>
        <v>20.676186223039558</v>
      </c>
      <c r="AM341" s="142">
        <f>(SUMPRODUCT(AL341:AL$381,G341:G$381)+SUMPRODUCT(AL341:AL$381,H341:H$381))/12</f>
        <v>0</v>
      </c>
    </row>
    <row r="342" spans="1:39" x14ac:dyDescent="0.2">
      <c r="A342" s="7">
        <v>321</v>
      </c>
      <c r="B342" s="7">
        <v>160.5</v>
      </c>
      <c r="C342" s="7">
        <v>80.25</v>
      </c>
      <c r="D342" s="12">
        <f t="shared" ref="D342:D381" si="103">A342/12</f>
        <v>26.75</v>
      </c>
      <c r="E342" s="29">
        <f t="shared" si="101"/>
        <v>0</v>
      </c>
      <c r="F342" s="2">
        <f t="shared" ref="F342:F381" si="104">IF($A342&lt;=$I$8,-IPMT($G$11,1,$I$8-$A342+1,$E341),0)</f>
        <v>0</v>
      </c>
      <c r="G342" s="2">
        <f t="shared" si="92"/>
        <v>0</v>
      </c>
      <c r="H342" s="2">
        <f t="shared" si="93"/>
        <v>0</v>
      </c>
      <c r="I342" s="2">
        <f t="shared" si="102"/>
        <v>0</v>
      </c>
      <c r="J342" s="2">
        <f t="shared" si="99"/>
        <v>0</v>
      </c>
      <c r="K342" s="2">
        <f t="shared" ref="K342:L381" si="105">I342/(1+$F$12)^IF($I$7=1,$A342,IF($I$7=2,$B342,IF($I$7=4,$C342,$D342)))</f>
        <v>0</v>
      </c>
      <c r="L342" s="2">
        <f t="shared" si="105"/>
        <v>0</v>
      </c>
      <c r="M342" s="2"/>
      <c r="N342" s="28">
        <f t="shared" si="100"/>
        <v>0</v>
      </c>
      <c r="O342" s="2">
        <f t="shared" si="94"/>
        <v>0</v>
      </c>
      <c r="P342" s="2">
        <f t="shared" si="95"/>
        <v>0</v>
      </c>
      <c r="R342">
        <f t="shared" si="96"/>
        <v>321</v>
      </c>
      <c r="S342" s="89">
        <f t="shared" ref="S342:S381" si="106">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7"/>
        <v>0.11619809586607133</v>
      </c>
      <c r="Y342" s="66">
        <f t="shared" ref="Y342:Y380" si="107">T342*X342%/12+Y343</f>
        <v>0</v>
      </c>
      <c r="Z342" s="72">
        <f t="shared" ref="Z342:Z381" si="108">IF(U342=0,0,Y342*1200/U342)</f>
        <v>0</v>
      </c>
      <c r="AA342" s="79">
        <f t="shared" ref="AA342:AA381" si="109">T342*$AA$17%/12+AA343</f>
        <v>0</v>
      </c>
      <c r="AB342" s="81">
        <f t="shared" si="98"/>
        <v>0</v>
      </c>
      <c r="AD342" s="95">
        <f>locallinterp(R342,'BBG rates'!$N$10:$N$369,'BBG rates'!$P$10:$P$369)</f>
        <v>26.771022952080457</v>
      </c>
      <c r="AI342" s="185">
        <f t="shared" ref="AI342:AI381" si="110">A342</f>
        <v>321</v>
      </c>
      <c r="AJ342" s="127">
        <f>locallinterp(MIN(AI342,CAP_Senior*12),'BBG rates'!$X$24:$X$65,'BBG rates'!$Y$24:$Y$65)</f>
        <v>67.918742488467984</v>
      </c>
      <c r="AK342" s="127">
        <f>locallinterp(MIN(AI342,CAP_CB*12),'BBG rates'!$AA$25:$AA$40,'BBG rates'!$AC$25:$AC$40)</f>
        <v>11</v>
      </c>
      <c r="AL342" s="144">
        <f t="shared" ref="AL342:AL381" si="111">SUMPRODUCT(AJ342:AK342,$AJ$19:$AK$19)</f>
        <v>20.676186223039558</v>
      </c>
      <c r="AM342" s="142">
        <f>(SUMPRODUCT(AL342:AL$381,G342:G$381)+SUMPRODUCT(AL342:AL$381,H342:H$381))/12</f>
        <v>0</v>
      </c>
    </row>
    <row r="343" spans="1:39" x14ac:dyDescent="0.2">
      <c r="A343" s="7">
        <v>322</v>
      </c>
      <c r="B343" s="7">
        <v>161</v>
      </c>
      <c r="C343" s="7">
        <v>80.5</v>
      </c>
      <c r="D343" s="12">
        <f t="shared" si="103"/>
        <v>26.833333333333332</v>
      </c>
      <c r="E343" s="29">
        <f t="shared" si="101"/>
        <v>0</v>
      </c>
      <c r="F343" s="2">
        <f t="shared" si="104"/>
        <v>0</v>
      </c>
      <c r="G343" s="2">
        <f t="shared" ref="G343:G381" si="112">IF($A343&lt;=$I$8,-PPMT($G$11,1,$I$8-$A343+1,$E342),0)</f>
        <v>0</v>
      </c>
      <c r="H343" s="2">
        <f t="shared" ref="H343:H381" si="113">IF($A343&lt;=$I$8,(E342-G343)*$G$13,0)</f>
        <v>0</v>
      </c>
      <c r="I343" s="2">
        <f t="shared" si="102"/>
        <v>0</v>
      </c>
      <c r="J343" s="2">
        <f t="shared" si="99"/>
        <v>0</v>
      </c>
      <c r="K343" s="2">
        <f t="shared" si="105"/>
        <v>0</v>
      </c>
      <c r="L343" s="2">
        <f t="shared" si="105"/>
        <v>0</v>
      </c>
      <c r="M343" s="2"/>
      <c r="N343" s="28">
        <f t="shared" si="100"/>
        <v>0</v>
      </c>
      <c r="O343" s="2">
        <f t="shared" ref="O343:O381" si="114">IF($A343&lt;=$I$8,-IPMT($G$11,1,$I$8-$A343+1,$N342),0)</f>
        <v>0</v>
      </c>
      <c r="P343" s="2">
        <f t="shared" ref="P343:P381" si="115">IF($A343&lt;=$I$8,-PPMT($G$11,1,$I$8-$A343+1,$N342),0)</f>
        <v>0</v>
      </c>
      <c r="R343">
        <f t="shared" ref="R343:R381" si="116">ROUND(D343*12,1)</f>
        <v>322</v>
      </c>
      <c r="S343" s="89">
        <f t="shared" si="106"/>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7">((1+W343%)^(1/12)-1)*1200</f>
        <v>0.11592505316269097</v>
      </c>
      <c r="Y343" s="66">
        <f t="shared" si="107"/>
        <v>0</v>
      </c>
      <c r="Z343" s="72">
        <f t="shared" si="108"/>
        <v>0</v>
      </c>
      <c r="AA343" s="79">
        <f t="shared" si="109"/>
        <v>0</v>
      </c>
      <c r="AB343" s="81">
        <f t="shared" ref="AB343:AB381" si="118">IF(U343=0,0,AA343*1200/U343)</f>
        <v>0</v>
      </c>
      <c r="AD343" s="95">
        <f>locallinterp(R343,'BBG rates'!$N$10:$N$369,'BBG rates'!$P$10:$P$369)</f>
        <v>26.851664914125362</v>
      </c>
      <c r="AI343" s="185">
        <f t="shared" si="110"/>
        <v>322</v>
      </c>
      <c r="AJ343" s="127">
        <f>locallinterp(MIN(AI343,CAP_Senior*12),'BBG rates'!$X$24:$X$65,'BBG rates'!$Y$24:$Y$65)</f>
        <v>67.918742488467984</v>
      </c>
      <c r="AK343" s="127">
        <f>locallinterp(MIN(AI343,CAP_CB*12),'BBG rates'!$AA$25:$AA$40,'BBG rates'!$AC$25:$AC$40)</f>
        <v>11</v>
      </c>
      <c r="AL343" s="144">
        <f t="shared" si="111"/>
        <v>20.676186223039558</v>
      </c>
      <c r="AM343" s="142">
        <f>(SUMPRODUCT(AL343:AL$381,G343:G$381)+SUMPRODUCT(AL343:AL$381,H343:H$381))/12</f>
        <v>0</v>
      </c>
    </row>
    <row r="344" spans="1:39" x14ac:dyDescent="0.2">
      <c r="A344" s="7">
        <v>323</v>
      </c>
      <c r="B344" s="7">
        <v>161.5</v>
      </c>
      <c r="C344" s="7">
        <v>80.75</v>
      </c>
      <c r="D344" s="12">
        <f t="shared" si="103"/>
        <v>26.916666666666668</v>
      </c>
      <c r="E344" s="29">
        <f t="shared" si="101"/>
        <v>0</v>
      </c>
      <c r="F344" s="2">
        <f t="shared" si="104"/>
        <v>0</v>
      </c>
      <c r="G344" s="2">
        <f t="shared" si="112"/>
        <v>0</v>
      </c>
      <c r="H344" s="2">
        <f t="shared" si="113"/>
        <v>0</v>
      </c>
      <c r="I344" s="2">
        <f t="shared" si="102"/>
        <v>0</v>
      </c>
      <c r="J344" s="2">
        <f t="shared" ref="J344:J381" si="119">IF($I$7=1,I344*A344,IF($I$7=2,I344*B344,IF($I$7=4,I344*C344,I344*D344)))</f>
        <v>0</v>
      </c>
      <c r="K344" s="2">
        <f t="shared" si="105"/>
        <v>0</v>
      </c>
      <c r="L344" s="2">
        <f t="shared" si="105"/>
        <v>0</v>
      </c>
      <c r="M344" s="2"/>
      <c r="N344" s="28">
        <f t="shared" ref="N344:N381" si="120">IF($A344&lt;=$I$8,N343-P344,0)</f>
        <v>0</v>
      </c>
      <c r="O344" s="2">
        <f t="shared" si="114"/>
        <v>0</v>
      </c>
      <c r="P344" s="2">
        <f t="shared" si="115"/>
        <v>0</v>
      </c>
      <c r="R344">
        <f t="shared" si="116"/>
        <v>323</v>
      </c>
      <c r="S344" s="89">
        <f t="shared" si="106"/>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7"/>
        <v>0.11565200977612378</v>
      </c>
      <c r="Y344" s="66">
        <f t="shared" si="107"/>
        <v>0</v>
      </c>
      <c r="Z344" s="72">
        <f t="shared" si="108"/>
        <v>0</v>
      </c>
      <c r="AA344" s="79">
        <f t="shared" si="109"/>
        <v>0</v>
      </c>
      <c r="AB344" s="81">
        <f t="shared" si="118"/>
        <v>0</v>
      </c>
      <c r="AD344" s="95">
        <f>locallinterp(R344,'BBG rates'!$N$10:$N$369,'BBG rates'!$P$10:$P$369)</f>
        <v>26.932304902341833</v>
      </c>
      <c r="AI344" s="185">
        <f t="shared" si="110"/>
        <v>323</v>
      </c>
      <c r="AJ344" s="127">
        <f>locallinterp(MIN(AI344,CAP_Senior*12),'BBG rates'!$X$24:$X$65,'BBG rates'!$Y$24:$Y$65)</f>
        <v>67.918742488467984</v>
      </c>
      <c r="AK344" s="127">
        <f>locallinterp(MIN(AI344,CAP_CB*12),'BBG rates'!$AA$25:$AA$40,'BBG rates'!$AC$25:$AC$40)</f>
        <v>11</v>
      </c>
      <c r="AL344" s="144">
        <f t="shared" si="111"/>
        <v>20.676186223039558</v>
      </c>
      <c r="AM344" s="142">
        <f>(SUMPRODUCT(AL344:AL$381,G344:G$381)+SUMPRODUCT(AL344:AL$381,H344:H$381))/12</f>
        <v>0</v>
      </c>
    </row>
    <row r="345" spans="1:39" x14ac:dyDescent="0.2">
      <c r="A345" s="7">
        <v>324</v>
      </c>
      <c r="B345" s="7">
        <v>162</v>
      </c>
      <c r="C345" s="7">
        <v>81</v>
      </c>
      <c r="D345" s="12">
        <f t="shared" si="103"/>
        <v>27</v>
      </c>
      <c r="E345" s="29">
        <f t="shared" si="101"/>
        <v>0</v>
      </c>
      <c r="F345" s="2">
        <f t="shared" si="104"/>
        <v>0</v>
      </c>
      <c r="G345" s="2">
        <f t="shared" si="112"/>
        <v>0</v>
      </c>
      <c r="H345" s="2">
        <f t="shared" si="113"/>
        <v>0</v>
      </c>
      <c r="I345" s="2">
        <f t="shared" si="102"/>
        <v>0</v>
      </c>
      <c r="J345" s="2">
        <f t="shared" si="119"/>
        <v>0</v>
      </c>
      <c r="K345" s="2">
        <f t="shared" si="105"/>
        <v>0</v>
      </c>
      <c r="L345" s="2">
        <f t="shared" si="105"/>
        <v>0</v>
      </c>
      <c r="M345" s="2"/>
      <c r="N345" s="28">
        <f t="shared" si="120"/>
        <v>0</v>
      </c>
      <c r="O345" s="2">
        <f t="shared" si="114"/>
        <v>0</v>
      </c>
      <c r="P345" s="2">
        <f t="shared" si="115"/>
        <v>0</v>
      </c>
      <c r="R345">
        <f t="shared" si="116"/>
        <v>324</v>
      </c>
      <c r="S345" s="89">
        <f t="shared" si="106"/>
        <v>0</v>
      </c>
      <c r="T345" s="89">
        <f>IF(AND(S345=0,S344&gt;0),SUM($G345:$H$381),S345)</f>
        <v>0</v>
      </c>
      <c r="U345" s="82">
        <f>SUM(T345:T$381)</f>
        <v>0</v>
      </c>
      <c r="V345" s="68">
        <f>localspline(R345,'BBG rates'!$G$10:$G$27,'BBG rates'!$K$10:$K$27)</f>
        <v>0.96765860178725838</v>
      </c>
      <c r="W345" s="68">
        <f>locallinterp(R345,'BBG rates'!$G$10:$G$27,'BBG rates'!$J$10:$J$27)</f>
        <v>0.11544</v>
      </c>
      <c r="X345" s="56">
        <f t="shared" si="117"/>
        <v>0.11537896570610329</v>
      </c>
      <c r="Y345" s="66">
        <f t="shared" si="107"/>
        <v>0</v>
      </c>
      <c r="Z345" s="72">
        <f t="shared" si="108"/>
        <v>0</v>
      </c>
      <c r="AA345" s="79">
        <f t="shared" si="109"/>
        <v>0</v>
      </c>
      <c r="AB345" s="81">
        <f t="shared" si="118"/>
        <v>0</v>
      </c>
      <c r="AD345" s="95">
        <f>locallinterp(R345,'BBG rates'!$N$10:$N$369,'BBG rates'!$P$10:$P$369)</f>
        <v>27.012943119157438</v>
      </c>
      <c r="AI345" s="185">
        <f t="shared" si="110"/>
        <v>324</v>
      </c>
      <c r="AJ345" s="127">
        <f>locallinterp(MIN(AI345,CAP_Senior*12),'BBG rates'!$X$24:$X$65,'BBG rates'!$Y$24:$Y$65)</f>
        <v>67.918742488467984</v>
      </c>
      <c r="AK345" s="127">
        <f>locallinterp(MIN(AI345,CAP_CB*12),'BBG rates'!$AA$25:$AA$40,'BBG rates'!$AC$25:$AC$40)</f>
        <v>11</v>
      </c>
      <c r="AL345" s="144">
        <f t="shared" si="111"/>
        <v>20.676186223039558</v>
      </c>
      <c r="AM345" s="142">
        <f>(SUMPRODUCT(AL345:AL$381,G345:G$381)+SUMPRODUCT(AL345:AL$381,H345:H$381))/12</f>
        <v>0</v>
      </c>
    </row>
    <row r="346" spans="1:39" x14ac:dyDescent="0.2">
      <c r="A346" s="7">
        <v>325</v>
      </c>
      <c r="B346" s="7">
        <v>162.5</v>
      </c>
      <c r="C346" s="7">
        <v>81.25</v>
      </c>
      <c r="D346" s="12">
        <f t="shared" si="103"/>
        <v>27.083333333333332</v>
      </c>
      <c r="E346" s="29">
        <f t="shared" si="101"/>
        <v>0</v>
      </c>
      <c r="F346" s="2">
        <f t="shared" si="104"/>
        <v>0</v>
      </c>
      <c r="G346" s="2">
        <f t="shared" si="112"/>
        <v>0</v>
      </c>
      <c r="H346" s="2">
        <f t="shared" si="113"/>
        <v>0</v>
      </c>
      <c r="I346" s="2">
        <f t="shared" si="102"/>
        <v>0</v>
      </c>
      <c r="J346" s="2">
        <f t="shared" si="119"/>
        <v>0</v>
      </c>
      <c r="K346" s="2">
        <f t="shared" si="105"/>
        <v>0</v>
      </c>
      <c r="L346" s="2">
        <f t="shared" si="105"/>
        <v>0</v>
      </c>
      <c r="M346" s="2"/>
      <c r="N346" s="28">
        <f t="shared" si="120"/>
        <v>0</v>
      </c>
      <c r="O346" s="2">
        <f t="shared" si="114"/>
        <v>0</v>
      </c>
      <c r="P346" s="2">
        <f t="shared" si="115"/>
        <v>0</v>
      </c>
      <c r="R346">
        <f t="shared" si="116"/>
        <v>325</v>
      </c>
      <c r="S346" s="89">
        <f t="shared" si="106"/>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7"/>
        <v>0.11510592095289596</v>
      </c>
      <c r="Y346" s="66">
        <f t="shared" si="107"/>
        <v>0</v>
      </c>
      <c r="Z346" s="72">
        <f t="shared" si="108"/>
        <v>0</v>
      </c>
      <c r="AA346" s="79">
        <f t="shared" si="109"/>
        <v>0</v>
      </c>
      <c r="AB346" s="81">
        <f t="shared" si="118"/>
        <v>0</v>
      </c>
      <c r="AD346" s="95">
        <f>locallinterp(R346,'BBG rates'!$N$10:$N$369,'BBG rates'!$P$10:$P$369)</f>
        <v>27.093579756561429</v>
      </c>
      <c r="AI346" s="185">
        <f t="shared" si="110"/>
        <v>325</v>
      </c>
      <c r="AJ346" s="127">
        <f>locallinterp(MIN(AI346,CAP_Senior*12),'BBG rates'!$X$24:$X$65,'BBG rates'!$Y$24:$Y$65)</f>
        <v>67.918742488467984</v>
      </c>
      <c r="AK346" s="127">
        <f>locallinterp(MIN(AI346,CAP_CB*12),'BBG rates'!$AA$25:$AA$40,'BBG rates'!$AC$25:$AC$40)</f>
        <v>11</v>
      </c>
      <c r="AL346" s="144">
        <f t="shared" si="111"/>
        <v>20.676186223039558</v>
      </c>
      <c r="AM346" s="142">
        <f>(SUMPRODUCT(AL346:AL$381,G346:G$381)+SUMPRODUCT(AL346:AL$381,H346:H$381))/12</f>
        <v>0</v>
      </c>
    </row>
    <row r="347" spans="1:39" x14ac:dyDescent="0.2">
      <c r="A347" s="7">
        <v>326</v>
      </c>
      <c r="B347" s="7">
        <v>163</v>
      </c>
      <c r="C347" s="7">
        <v>81.5</v>
      </c>
      <c r="D347" s="12">
        <f t="shared" si="103"/>
        <v>27.166666666666668</v>
      </c>
      <c r="E347" s="29">
        <f t="shared" si="101"/>
        <v>0</v>
      </c>
      <c r="F347" s="2">
        <f t="shared" si="104"/>
        <v>0</v>
      </c>
      <c r="G347" s="2">
        <f t="shared" si="112"/>
        <v>0</v>
      </c>
      <c r="H347" s="2">
        <f t="shared" si="113"/>
        <v>0</v>
      </c>
      <c r="I347" s="2">
        <f t="shared" si="102"/>
        <v>0</v>
      </c>
      <c r="J347" s="2">
        <f t="shared" si="119"/>
        <v>0</v>
      </c>
      <c r="K347" s="2">
        <f t="shared" si="105"/>
        <v>0</v>
      </c>
      <c r="L347" s="2">
        <f t="shared" si="105"/>
        <v>0</v>
      </c>
      <c r="M347" s="2"/>
      <c r="N347" s="28">
        <f t="shared" si="120"/>
        <v>0</v>
      </c>
      <c r="O347" s="2">
        <f t="shared" si="114"/>
        <v>0</v>
      </c>
      <c r="P347" s="2">
        <f t="shared" si="115"/>
        <v>0</v>
      </c>
      <c r="R347">
        <f t="shared" si="116"/>
        <v>326</v>
      </c>
      <c r="S347" s="89">
        <f t="shared" si="106"/>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7"/>
        <v>0.11483287551623533</v>
      </c>
      <c r="Y347" s="66">
        <f t="shared" si="107"/>
        <v>0</v>
      </c>
      <c r="Z347" s="72">
        <f t="shared" si="108"/>
        <v>0</v>
      </c>
      <c r="AA347" s="79">
        <f t="shared" si="109"/>
        <v>0</v>
      </c>
      <c r="AB347" s="81">
        <f t="shared" si="118"/>
        <v>0</v>
      </c>
      <c r="AD347" s="95">
        <f>locallinterp(R347,'BBG rates'!$N$10:$N$369,'BBG rates'!$P$10:$P$369)</f>
        <v>27.174215006040271</v>
      </c>
      <c r="AI347" s="185">
        <f t="shared" si="110"/>
        <v>326</v>
      </c>
      <c r="AJ347" s="127">
        <f>locallinterp(MIN(AI347,CAP_Senior*12),'BBG rates'!$X$24:$X$65,'BBG rates'!$Y$24:$Y$65)</f>
        <v>67.918742488467984</v>
      </c>
      <c r="AK347" s="127">
        <f>locallinterp(MIN(AI347,CAP_CB*12),'BBG rates'!$AA$25:$AA$40,'BBG rates'!$AC$25:$AC$40)</f>
        <v>11</v>
      </c>
      <c r="AL347" s="144">
        <f t="shared" si="111"/>
        <v>20.676186223039558</v>
      </c>
      <c r="AM347" s="142">
        <f>(SUMPRODUCT(AL347:AL$381,G347:G$381)+SUMPRODUCT(AL347:AL$381,H347:H$381))/12</f>
        <v>0</v>
      </c>
    </row>
    <row r="348" spans="1:39" x14ac:dyDescent="0.2">
      <c r="A348" s="7">
        <v>327</v>
      </c>
      <c r="B348" s="7">
        <v>163.5</v>
      </c>
      <c r="C348" s="7">
        <v>81.75</v>
      </c>
      <c r="D348" s="12">
        <f t="shared" si="103"/>
        <v>27.25</v>
      </c>
      <c r="E348" s="29">
        <f t="shared" si="101"/>
        <v>0</v>
      </c>
      <c r="F348" s="2">
        <f t="shared" si="104"/>
        <v>0</v>
      </c>
      <c r="G348" s="2">
        <f t="shared" si="112"/>
        <v>0</v>
      </c>
      <c r="H348" s="2">
        <f t="shared" si="113"/>
        <v>0</v>
      </c>
      <c r="I348" s="2">
        <f t="shared" si="102"/>
        <v>0</v>
      </c>
      <c r="J348" s="2">
        <f t="shared" si="119"/>
        <v>0</v>
      </c>
      <c r="K348" s="2">
        <f t="shared" si="105"/>
        <v>0</v>
      </c>
      <c r="L348" s="2">
        <f t="shared" si="105"/>
        <v>0</v>
      </c>
      <c r="M348" s="2"/>
      <c r="N348" s="28">
        <f t="shared" si="120"/>
        <v>0</v>
      </c>
      <c r="O348" s="2">
        <f t="shared" si="114"/>
        <v>0</v>
      </c>
      <c r="P348" s="2">
        <f t="shared" si="115"/>
        <v>0</v>
      </c>
      <c r="R348">
        <f t="shared" si="116"/>
        <v>327</v>
      </c>
      <c r="S348" s="89">
        <f t="shared" si="106"/>
        <v>0</v>
      </c>
      <c r="T348" s="89">
        <f>IF(AND(S348=0,S347&gt;0),SUM($G348:$H$381),S348)</f>
        <v>0</v>
      </c>
      <c r="U348" s="82">
        <f>SUM(T348:T$381)</f>
        <v>0</v>
      </c>
      <c r="V348" s="68">
        <f>localspline(R348,'BBG rates'!$G$10:$G$27,'BBG rates'!$K$10:$K$27)</f>
        <v>0.96760863042313483</v>
      </c>
      <c r="W348" s="68">
        <f>locallinterp(R348,'BBG rates'!$G$10:$G$27,'BBG rates'!$J$10:$J$27)</f>
        <v>0.11462</v>
      </c>
      <c r="X348" s="56">
        <f t="shared" si="117"/>
        <v>0.11455982939612142</v>
      </c>
      <c r="Y348" s="66">
        <f t="shared" si="107"/>
        <v>0</v>
      </c>
      <c r="Z348" s="72">
        <f t="shared" si="108"/>
        <v>0</v>
      </c>
      <c r="AA348" s="79">
        <f t="shared" si="109"/>
        <v>0</v>
      </c>
      <c r="AB348" s="81">
        <f t="shared" si="118"/>
        <v>0</v>
      </c>
      <c r="AD348" s="95">
        <f>locallinterp(R348,'BBG rates'!$N$10:$N$369,'BBG rates'!$P$10:$P$369)</f>
        <v>27.25484905857553</v>
      </c>
      <c r="AI348" s="185">
        <f t="shared" si="110"/>
        <v>327</v>
      </c>
      <c r="AJ348" s="127">
        <f>locallinterp(MIN(AI348,CAP_Senior*12),'BBG rates'!$X$24:$X$65,'BBG rates'!$Y$24:$Y$65)</f>
        <v>67.918742488467984</v>
      </c>
      <c r="AK348" s="127">
        <f>locallinterp(MIN(AI348,CAP_CB*12),'BBG rates'!$AA$25:$AA$40,'BBG rates'!$AC$25:$AC$40)</f>
        <v>11</v>
      </c>
      <c r="AL348" s="144">
        <f t="shared" si="111"/>
        <v>20.676186223039558</v>
      </c>
      <c r="AM348" s="142">
        <f>(SUMPRODUCT(AL348:AL$381,G348:G$381)+SUMPRODUCT(AL348:AL$381,H348:H$381))/12</f>
        <v>0</v>
      </c>
    </row>
    <row r="349" spans="1:39" x14ac:dyDescent="0.2">
      <c r="A349" s="7">
        <v>328</v>
      </c>
      <c r="B349" s="7">
        <v>164</v>
      </c>
      <c r="C349" s="7">
        <v>82</v>
      </c>
      <c r="D349" s="12">
        <f t="shared" si="103"/>
        <v>27.333333333333332</v>
      </c>
      <c r="E349" s="29">
        <f t="shared" si="101"/>
        <v>0</v>
      </c>
      <c r="F349" s="2">
        <f t="shared" si="104"/>
        <v>0</v>
      </c>
      <c r="G349" s="2">
        <f t="shared" si="112"/>
        <v>0</v>
      </c>
      <c r="H349" s="2">
        <f t="shared" si="113"/>
        <v>0</v>
      </c>
      <c r="I349" s="2">
        <f t="shared" si="102"/>
        <v>0</v>
      </c>
      <c r="J349" s="2">
        <f t="shared" si="119"/>
        <v>0</v>
      </c>
      <c r="K349" s="2">
        <f t="shared" si="105"/>
        <v>0</v>
      </c>
      <c r="L349" s="2">
        <f t="shared" si="105"/>
        <v>0</v>
      </c>
      <c r="M349" s="2"/>
      <c r="N349" s="28">
        <f t="shared" si="120"/>
        <v>0</v>
      </c>
      <c r="O349" s="2">
        <f t="shared" si="114"/>
        <v>0</v>
      </c>
      <c r="P349" s="2">
        <f t="shared" si="115"/>
        <v>0</v>
      </c>
      <c r="R349">
        <f t="shared" si="116"/>
        <v>328</v>
      </c>
      <c r="S349" s="89">
        <f t="shared" si="106"/>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7"/>
        <v>0.11428678259282066</v>
      </c>
      <c r="Y349" s="66">
        <f t="shared" si="107"/>
        <v>0</v>
      </c>
      <c r="Z349" s="72">
        <f t="shared" si="108"/>
        <v>0</v>
      </c>
      <c r="AA349" s="79">
        <f t="shared" si="109"/>
        <v>0</v>
      </c>
      <c r="AB349" s="81">
        <f t="shared" si="118"/>
        <v>0</v>
      </c>
      <c r="AD349" s="95">
        <f>locallinterp(R349,'BBG rates'!$N$10:$N$369,'BBG rates'!$P$10:$P$369)</f>
        <v>27.335482094710713</v>
      </c>
      <c r="AI349" s="185">
        <f t="shared" si="110"/>
        <v>328</v>
      </c>
      <c r="AJ349" s="127">
        <f>locallinterp(MIN(AI349,CAP_Senior*12),'BBG rates'!$X$24:$X$65,'BBG rates'!$Y$24:$Y$65)</f>
        <v>67.918742488467984</v>
      </c>
      <c r="AK349" s="127">
        <f>locallinterp(MIN(AI349,CAP_CB*12),'BBG rates'!$AA$25:$AA$40,'BBG rates'!$AC$25:$AC$40)</f>
        <v>11</v>
      </c>
      <c r="AL349" s="144">
        <f t="shared" si="111"/>
        <v>20.676186223039558</v>
      </c>
      <c r="AM349" s="142">
        <f>(SUMPRODUCT(AL349:AL$381,G349:G$381)+SUMPRODUCT(AL349:AL$381,H349:H$381))/12</f>
        <v>0</v>
      </c>
    </row>
    <row r="350" spans="1:39" x14ac:dyDescent="0.2">
      <c r="A350" s="7">
        <v>329</v>
      </c>
      <c r="B350" s="7">
        <v>164.5</v>
      </c>
      <c r="C350" s="7">
        <v>82.25</v>
      </c>
      <c r="D350" s="12">
        <f t="shared" si="103"/>
        <v>27.416666666666668</v>
      </c>
      <c r="E350" s="29">
        <f t="shared" si="101"/>
        <v>0</v>
      </c>
      <c r="F350" s="2">
        <f t="shared" si="104"/>
        <v>0</v>
      </c>
      <c r="G350" s="2">
        <f t="shared" si="112"/>
        <v>0</v>
      </c>
      <c r="H350" s="2">
        <f t="shared" si="113"/>
        <v>0</v>
      </c>
      <c r="I350" s="2">
        <f t="shared" si="102"/>
        <v>0</v>
      </c>
      <c r="J350" s="2">
        <f t="shared" si="119"/>
        <v>0</v>
      </c>
      <c r="K350" s="2">
        <f t="shared" si="105"/>
        <v>0</v>
      </c>
      <c r="L350" s="2">
        <f t="shared" si="105"/>
        <v>0</v>
      </c>
      <c r="M350" s="2"/>
      <c r="N350" s="28">
        <f t="shared" si="120"/>
        <v>0</v>
      </c>
      <c r="O350" s="2">
        <f t="shared" si="114"/>
        <v>0</v>
      </c>
      <c r="P350" s="2">
        <f t="shared" si="115"/>
        <v>0</v>
      </c>
      <c r="R350">
        <f t="shared" si="116"/>
        <v>329</v>
      </c>
      <c r="S350" s="89">
        <f t="shared" si="106"/>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7"/>
        <v>0.1140137351060666</v>
      </c>
      <c r="Y350" s="66">
        <f t="shared" si="107"/>
        <v>0</v>
      </c>
      <c r="Z350" s="72">
        <f t="shared" si="108"/>
        <v>0</v>
      </c>
      <c r="AA350" s="79">
        <f t="shared" si="109"/>
        <v>0</v>
      </c>
      <c r="AB350" s="81">
        <f t="shared" si="118"/>
        <v>0</v>
      </c>
      <c r="AD350" s="95">
        <f>locallinterp(R350,'BBG rates'!$N$10:$N$369,'BBG rates'!$P$10:$P$369)</f>
        <v>27.416114284553597</v>
      </c>
      <c r="AI350" s="185">
        <f t="shared" si="110"/>
        <v>329</v>
      </c>
      <c r="AJ350" s="127">
        <f>locallinterp(MIN(AI350,CAP_Senior*12),'BBG rates'!$X$24:$X$65,'BBG rates'!$Y$24:$Y$65)</f>
        <v>67.918742488467984</v>
      </c>
      <c r="AK350" s="127">
        <f>locallinterp(MIN(AI350,CAP_CB*12),'BBG rates'!$AA$25:$AA$40,'BBG rates'!$AC$25:$AC$40)</f>
        <v>11</v>
      </c>
      <c r="AL350" s="144">
        <f t="shared" si="111"/>
        <v>20.676186223039558</v>
      </c>
      <c r="AM350" s="142">
        <f>(SUMPRODUCT(AL350:AL$381,G350:G$381)+SUMPRODUCT(AL350:AL$381,H350:H$381))/12</f>
        <v>0</v>
      </c>
    </row>
    <row r="351" spans="1:39" x14ac:dyDescent="0.2">
      <c r="A351" s="7">
        <v>330</v>
      </c>
      <c r="B351" s="7">
        <v>165</v>
      </c>
      <c r="C351" s="7">
        <v>82.5</v>
      </c>
      <c r="D351" s="12">
        <f t="shared" si="103"/>
        <v>27.5</v>
      </c>
      <c r="E351" s="29">
        <f t="shared" si="101"/>
        <v>0</v>
      </c>
      <c r="F351" s="2">
        <f t="shared" si="104"/>
        <v>0</v>
      </c>
      <c r="G351" s="2">
        <f t="shared" si="112"/>
        <v>0</v>
      </c>
      <c r="H351" s="2">
        <f t="shared" si="113"/>
        <v>0</v>
      </c>
      <c r="I351" s="2">
        <f t="shared" si="102"/>
        <v>0</v>
      </c>
      <c r="J351" s="2">
        <f t="shared" si="119"/>
        <v>0</v>
      </c>
      <c r="K351" s="2">
        <f t="shared" si="105"/>
        <v>0</v>
      </c>
      <c r="L351" s="2">
        <f t="shared" si="105"/>
        <v>0</v>
      </c>
      <c r="M351" s="2"/>
      <c r="N351" s="28">
        <f t="shared" si="120"/>
        <v>0</v>
      </c>
      <c r="O351" s="2">
        <f t="shared" si="114"/>
        <v>0</v>
      </c>
      <c r="P351" s="2">
        <f t="shared" si="115"/>
        <v>0</v>
      </c>
      <c r="R351">
        <f t="shared" si="116"/>
        <v>330</v>
      </c>
      <c r="S351" s="89">
        <f t="shared" si="106"/>
        <v>0</v>
      </c>
      <c r="T351" s="89">
        <f>IF(AND(S351=0,S350&gt;0),SUM($G351:$H$381),S351)</f>
        <v>0</v>
      </c>
      <c r="U351" s="82">
        <f>SUM(T351:T$381)</f>
        <v>0</v>
      </c>
      <c r="V351" s="68">
        <f>localspline(R351,'BBG rates'!$G$10:$G$27,'BBG rates'!$K$10:$K$27)</f>
        <v>0.96757821740857253</v>
      </c>
      <c r="W351" s="68">
        <f>locallinterp(R351,'BBG rates'!$G$10:$G$27,'BBG rates'!$J$10:$J$27)</f>
        <v>0.1138</v>
      </c>
      <c r="X351" s="56">
        <f t="shared" si="117"/>
        <v>0.11374068693612571</v>
      </c>
      <c r="Y351" s="66">
        <f t="shared" si="107"/>
        <v>0</v>
      </c>
      <c r="Z351" s="72">
        <f t="shared" si="108"/>
        <v>0</v>
      </c>
      <c r="AA351" s="79">
        <f t="shared" si="109"/>
        <v>0</v>
      </c>
      <c r="AB351" s="81">
        <f t="shared" si="118"/>
        <v>0</v>
      </c>
      <c r="AD351" s="95">
        <f>locallinterp(R351,'BBG rates'!$N$10:$N$369,'BBG rates'!$P$10:$P$369)</f>
        <v>27.496745802670979</v>
      </c>
      <c r="AI351" s="185">
        <f t="shared" si="110"/>
        <v>330</v>
      </c>
      <c r="AJ351" s="127">
        <f>locallinterp(MIN(AI351,CAP_Senior*12),'BBG rates'!$X$24:$X$65,'BBG rates'!$Y$24:$Y$65)</f>
        <v>67.918742488467984</v>
      </c>
      <c r="AK351" s="127">
        <f>locallinterp(MIN(AI351,CAP_CB*12),'BBG rates'!$AA$25:$AA$40,'BBG rates'!$AC$25:$AC$40)</f>
        <v>11</v>
      </c>
      <c r="AL351" s="144">
        <f t="shared" si="111"/>
        <v>20.676186223039558</v>
      </c>
      <c r="AM351" s="142">
        <f>(SUMPRODUCT(AL351:AL$381,G351:G$381)+SUMPRODUCT(AL351:AL$381,H351:H$381))/12</f>
        <v>0</v>
      </c>
    </row>
    <row r="352" spans="1:39" x14ac:dyDescent="0.2">
      <c r="A352" s="7">
        <v>331</v>
      </c>
      <c r="B352" s="7">
        <v>165.5</v>
      </c>
      <c r="C352" s="7">
        <v>82.75</v>
      </c>
      <c r="D352" s="12">
        <f t="shared" si="103"/>
        <v>27.583333333333332</v>
      </c>
      <c r="E352" s="29">
        <f t="shared" si="101"/>
        <v>0</v>
      </c>
      <c r="F352" s="2">
        <f t="shared" si="104"/>
        <v>0</v>
      </c>
      <c r="G352" s="2">
        <f t="shared" si="112"/>
        <v>0</v>
      </c>
      <c r="H352" s="2">
        <f t="shared" si="113"/>
        <v>0</v>
      </c>
      <c r="I352" s="2">
        <f t="shared" si="102"/>
        <v>0</v>
      </c>
      <c r="J352" s="2">
        <f t="shared" si="119"/>
        <v>0</v>
      </c>
      <c r="K352" s="2">
        <f t="shared" si="105"/>
        <v>0</v>
      </c>
      <c r="L352" s="2">
        <f t="shared" si="105"/>
        <v>0</v>
      </c>
      <c r="M352" s="2"/>
      <c r="N352" s="28">
        <f t="shared" si="120"/>
        <v>0</v>
      </c>
      <c r="O352" s="2">
        <f t="shared" si="114"/>
        <v>0</v>
      </c>
      <c r="P352" s="2">
        <f t="shared" si="115"/>
        <v>0</v>
      </c>
      <c r="R352">
        <f t="shared" si="116"/>
        <v>331</v>
      </c>
      <c r="S352" s="89">
        <f t="shared" si="106"/>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7"/>
        <v>0.11346763808273153</v>
      </c>
      <c r="Y352" s="66">
        <f t="shared" si="107"/>
        <v>0</v>
      </c>
      <c r="Z352" s="72">
        <f t="shared" si="108"/>
        <v>0</v>
      </c>
      <c r="AA352" s="79">
        <f t="shared" si="109"/>
        <v>0</v>
      </c>
      <c r="AB352" s="81">
        <f t="shared" si="118"/>
        <v>0</v>
      </c>
      <c r="AD352" s="95">
        <f>locallinterp(R352,'BBG rates'!$N$10:$N$369,'BBG rates'!$P$10:$P$369)</f>
        <v>27.577376810711542</v>
      </c>
      <c r="AI352" s="185">
        <f t="shared" si="110"/>
        <v>331</v>
      </c>
      <c r="AJ352" s="127">
        <f>locallinterp(MIN(AI352,CAP_Senior*12),'BBG rates'!$X$24:$X$65,'BBG rates'!$Y$24:$Y$65)</f>
        <v>67.918742488467984</v>
      </c>
      <c r="AK352" s="127">
        <f>locallinterp(MIN(AI352,CAP_CB*12),'BBG rates'!$AA$25:$AA$40,'BBG rates'!$AC$25:$AC$40)</f>
        <v>11</v>
      </c>
      <c r="AL352" s="144">
        <f t="shared" si="111"/>
        <v>20.676186223039558</v>
      </c>
      <c r="AM352" s="142">
        <f>(SUMPRODUCT(AL352:AL$381,G352:G$381)+SUMPRODUCT(AL352:AL$381,H352:H$381))/12</f>
        <v>0</v>
      </c>
    </row>
    <row r="353" spans="1:39" x14ac:dyDescent="0.2">
      <c r="A353" s="7">
        <v>332</v>
      </c>
      <c r="B353" s="7">
        <v>166</v>
      </c>
      <c r="C353" s="7">
        <v>83</v>
      </c>
      <c r="D353" s="12">
        <f t="shared" si="103"/>
        <v>27.666666666666668</v>
      </c>
      <c r="E353" s="29">
        <f t="shared" si="101"/>
        <v>0</v>
      </c>
      <c r="F353" s="2">
        <f t="shared" si="104"/>
        <v>0</v>
      </c>
      <c r="G353" s="2">
        <f t="shared" si="112"/>
        <v>0</v>
      </c>
      <c r="H353" s="2">
        <f t="shared" si="113"/>
        <v>0</v>
      </c>
      <c r="I353" s="2">
        <f t="shared" si="102"/>
        <v>0</v>
      </c>
      <c r="J353" s="2">
        <f t="shared" si="119"/>
        <v>0</v>
      </c>
      <c r="K353" s="2">
        <f t="shared" si="105"/>
        <v>0</v>
      </c>
      <c r="L353" s="2">
        <f t="shared" si="105"/>
        <v>0</v>
      </c>
      <c r="M353" s="2"/>
      <c r="N353" s="28">
        <f t="shared" si="120"/>
        <v>0</v>
      </c>
      <c r="O353" s="2">
        <f t="shared" si="114"/>
        <v>0</v>
      </c>
      <c r="P353" s="2">
        <f t="shared" si="115"/>
        <v>0</v>
      </c>
      <c r="R353">
        <f t="shared" si="116"/>
        <v>332</v>
      </c>
      <c r="S353" s="89">
        <f t="shared" si="106"/>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7"/>
        <v>0.11319458854588405</v>
      </c>
      <c r="Y353" s="66">
        <f t="shared" si="107"/>
        <v>0</v>
      </c>
      <c r="Z353" s="72">
        <f t="shared" si="108"/>
        <v>0</v>
      </c>
      <c r="AA353" s="79">
        <f t="shared" si="109"/>
        <v>0</v>
      </c>
      <c r="AB353" s="81">
        <f t="shared" si="118"/>
        <v>0</v>
      </c>
      <c r="AD353" s="95">
        <f>locallinterp(R353,'BBG rates'!$N$10:$N$369,'BBG rates'!$P$10:$P$369)</f>
        <v>27.658007469816777</v>
      </c>
      <c r="AI353" s="185">
        <f t="shared" si="110"/>
        <v>332</v>
      </c>
      <c r="AJ353" s="127">
        <f>locallinterp(MIN(AI353,CAP_Senior*12),'BBG rates'!$X$24:$X$65,'BBG rates'!$Y$24:$Y$65)</f>
        <v>67.918742488467984</v>
      </c>
      <c r="AK353" s="127">
        <f>locallinterp(MIN(AI353,CAP_CB*12),'BBG rates'!$AA$25:$AA$40,'BBG rates'!$AC$25:$AC$40)</f>
        <v>11</v>
      </c>
      <c r="AL353" s="144">
        <f t="shared" si="111"/>
        <v>20.676186223039558</v>
      </c>
      <c r="AM353" s="142">
        <f>(SUMPRODUCT(AL353:AL$381,G353:G$381)+SUMPRODUCT(AL353:AL$381,H353:H$381))/12</f>
        <v>0</v>
      </c>
    </row>
    <row r="354" spans="1:39" x14ac:dyDescent="0.2">
      <c r="A354" s="7">
        <v>333</v>
      </c>
      <c r="B354" s="7">
        <v>166.5</v>
      </c>
      <c r="C354" s="7">
        <v>83.25</v>
      </c>
      <c r="D354" s="12">
        <f t="shared" si="103"/>
        <v>27.75</v>
      </c>
      <c r="E354" s="29">
        <f t="shared" si="101"/>
        <v>0</v>
      </c>
      <c r="F354" s="2">
        <f t="shared" si="104"/>
        <v>0</v>
      </c>
      <c r="G354" s="2">
        <f t="shared" si="112"/>
        <v>0</v>
      </c>
      <c r="H354" s="2">
        <f t="shared" si="113"/>
        <v>0</v>
      </c>
      <c r="I354" s="2">
        <f t="shared" si="102"/>
        <v>0</v>
      </c>
      <c r="J354" s="2">
        <f t="shared" si="119"/>
        <v>0</v>
      </c>
      <c r="K354" s="2">
        <f t="shared" si="105"/>
        <v>0</v>
      </c>
      <c r="L354" s="2">
        <f t="shared" si="105"/>
        <v>0</v>
      </c>
      <c r="M354" s="2"/>
      <c r="N354" s="28">
        <f t="shared" si="120"/>
        <v>0</v>
      </c>
      <c r="O354" s="2">
        <f t="shared" si="114"/>
        <v>0</v>
      </c>
      <c r="P354" s="2">
        <f t="shared" si="115"/>
        <v>0</v>
      </c>
      <c r="R354">
        <f t="shared" si="116"/>
        <v>333</v>
      </c>
      <c r="S354" s="89">
        <f t="shared" si="106"/>
        <v>0</v>
      </c>
      <c r="T354" s="89">
        <f>IF(AND(S354=0,S353&gt;0),SUM($G354:$H$381),S354)</f>
        <v>0</v>
      </c>
      <c r="U354" s="82">
        <f>SUM(T354:T$381)</f>
        <v>0</v>
      </c>
      <c r="V354" s="68">
        <f>localspline(R354,'BBG rates'!$G$10:$G$27,'BBG rates'!$K$10:$K$27)</f>
        <v>0.96756550072304581</v>
      </c>
      <c r="W354" s="68">
        <f>locallinterp(R354,'BBG rates'!$G$10:$G$27,'BBG rates'!$J$10:$J$27)</f>
        <v>0.11298</v>
      </c>
      <c r="X354" s="56">
        <f t="shared" si="117"/>
        <v>0.11292153832584972</v>
      </c>
      <c r="Y354" s="66">
        <f t="shared" si="107"/>
        <v>0</v>
      </c>
      <c r="Z354" s="72">
        <f t="shared" si="108"/>
        <v>0</v>
      </c>
      <c r="AA354" s="79">
        <f t="shared" si="109"/>
        <v>0</v>
      </c>
      <c r="AB354" s="81">
        <f t="shared" si="118"/>
        <v>0</v>
      </c>
      <c r="AD354" s="95">
        <f>locallinterp(R354,'BBG rates'!$N$10:$N$369,'BBG rates'!$P$10:$P$369)</f>
        <v>27.738637928210363</v>
      </c>
      <c r="AI354" s="185">
        <f t="shared" si="110"/>
        <v>333</v>
      </c>
      <c r="AJ354" s="127">
        <f>locallinterp(MIN(AI354,CAP_Senior*12),'BBG rates'!$X$24:$X$65,'BBG rates'!$Y$24:$Y$65)</f>
        <v>67.918742488467984</v>
      </c>
      <c r="AK354" s="127">
        <f>locallinterp(MIN(AI354,CAP_CB*12),'BBG rates'!$AA$25:$AA$40,'BBG rates'!$AC$25:$AC$40)</f>
        <v>11</v>
      </c>
      <c r="AL354" s="144">
        <f t="shared" si="111"/>
        <v>20.676186223039558</v>
      </c>
      <c r="AM354" s="142">
        <f>(SUMPRODUCT(AL354:AL$381,G354:G$381)+SUMPRODUCT(AL354:AL$381,H354:H$381))/12</f>
        <v>0</v>
      </c>
    </row>
    <row r="355" spans="1:39" x14ac:dyDescent="0.2">
      <c r="A355" s="7">
        <v>334</v>
      </c>
      <c r="B355" s="7">
        <v>167</v>
      </c>
      <c r="C355" s="7">
        <v>83.5</v>
      </c>
      <c r="D355" s="12">
        <f t="shared" si="103"/>
        <v>27.833333333333332</v>
      </c>
      <c r="E355" s="29">
        <f t="shared" si="101"/>
        <v>0</v>
      </c>
      <c r="F355" s="2">
        <f t="shared" si="104"/>
        <v>0</v>
      </c>
      <c r="G355" s="2">
        <f t="shared" si="112"/>
        <v>0</v>
      </c>
      <c r="H355" s="2">
        <f t="shared" si="113"/>
        <v>0</v>
      </c>
      <c r="I355" s="2">
        <f t="shared" si="102"/>
        <v>0</v>
      </c>
      <c r="J355" s="2">
        <f t="shared" si="119"/>
        <v>0</v>
      </c>
      <c r="K355" s="2">
        <f t="shared" si="105"/>
        <v>0</v>
      </c>
      <c r="L355" s="2">
        <f t="shared" si="105"/>
        <v>0</v>
      </c>
      <c r="M355" s="2"/>
      <c r="N355" s="28">
        <f t="shared" si="120"/>
        <v>0</v>
      </c>
      <c r="O355" s="2">
        <f t="shared" si="114"/>
        <v>0</v>
      </c>
      <c r="P355" s="2">
        <f t="shared" si="115"/>
        <v>0</v>
      </c>
      <c r="R355">
        <f t="shared" si="116"/>
        <v>334</v>
      </c>
      <c r="S355" s="89">
        <f t="shared" si="106"/>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7"/>
        <v>0.11264848742236211</v>
      </c>
      <c r="Y355" s="66">
        <f t="shared" si="107"/>
        <v>0</v>
      </c>
      <c r="Z355" s="72">
        <f t="shared" si="108"/>
        <v>0</v>
      </c>
      <c r="AA355" s="79">
        <f t="shared" si="109"/>
        <v>0</v>
      </c>
      <c r="AB355" s="81">
        <f t="shared" si="118"/>
        <v>0</v>
      </c>
      <c r="AD355" s="95">
        <f>locallinterp(R355,'BBG rates'!$N$10:$N$369,'BBG rates'!$P$10:$P$369)</f>
        <v>27.819268338574723</v>
      </c>
      <c r="AI355" s="185">
        <f t="shared" si="110"/>
        <v>334</v>
      </c>
      <c r="AJ355" s="127">
        <f>locallinterp(MIN(AI355,CAP_Senior*12),'BBG rates'!$X$24:$X$65,'BBG rates'!$Y$24:$Y$65)</f>
        <v>67.918742488467984</v>
      </c>
      <c r="AK355" s="127">
        <f>locallinterp(MIN(AI355,CAP_CB*12),'BBG rates'!$AA$25:$AA$40,'BBG rates'!$AC$25:$AC$40)</f>
        <v>11</v>
      </c>
      <c r="AL355" s="144">
        <f t="shared" si="111"/>
        <v>20.676186223039558</v>
      </c>
      <c r="AM355" s="142">
        <f>(SUMPRODUCT(AL355:AL$381,G355:G$381)+SUMPRODUCT(AL355:AL$381,H355:H$381))/12</f>
        <v>0</v>
      </c>
    </row>
    <row r="356" spans="1:39" x14ac:dyDescent="0.2">
      <c r="A356" s="7">
        <v>335</v>
      </c>
      <c r="B356" s="7">
        <v>167.5</v>
      </c>
      <c r="C356" s="7">
        <v>83.75</v>
      </c>
      <c r="D356" s="12">
        <f t="shared" si="103"/>
        <v>27.916666666666668</v>
      </c>
      <c r="E356" s="29">
        <f t="shared" si="101"/>
        <v>0</v>
      </c>
      <c r="F356" s="2">
        <f t="shared" si="104"/>
        <v>0</v>
      </c>
      <c r="G356" s="2">
        <f t="shared" si="112"/>
        <v>0</v>
      </c>
      <c r="H356" s="2">
        <f t="shared" si="113"/>
        <v>0</v>
      </c>
      <c r="I356" s="2">
        <f t="shared" si="102"/>
        <v>0</v>
      </c>
      <c r="J356" s="2">
        <f t="shared" si="119"/>
        <v>0</v>
      </c>
      <c r="K356" s="2">
        <f t="shared" si="105"/>
        <v>0</v>
      </c>
      <c r="L356" s="2">
        <f t="shared" si="105"/>
        <v>0</v>
      </c>
      <c r="M356" s="2"/>
      <c r="N356" s="28">
        <f t="shared" si="120"/>
        <v>0</v>
      </c>
      <c r="O356" s="2">
        <f t="shared" si="114"/>
        <v>0</v>
      </c>
      <c r="P356" s="2">
        <f t="shared" si="115"/>
        <v>0</v>
      </c>
      <c r="R356">
        <f t="shared" si="116"/>
        <v>335</v>
      </c>
      <c r="S356" s="89">
        <f t="shared" si="106"/>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7"/>
        <v>0.1123754358354212</v>
      </c>
      <c r="Y356" s="66">
        <f t="shared" si="107"/>
        <v>0</v>
      </c>
      <c r="Z356" s="72">
        <f t="shared" si="108"/>
        <v>0</v>
      </c>
      <c r="AA356" s="79">
        <f t="shared" si="109"/>
        <v>0</v>
      </c>
      <c r="AB356" s="81">
        <f t="shared" si="118"/>
        <v>0</v>
      </c>
      <c r="AD356" s="95">
        <f>locallinterp(R356,'BBG rates'!$N$10:$N$369,'BBG rates'!$P$10:$P$369)</f>
        <v>27.89989884067554</v>
      </c>
      <c r="AI356" s="185">
        <f t="shared" si="110"/>
        <v>335</v>
      </c>
      <c r="AJ356" s="127">
        <f>locallinterp(MIN(AI356,CAP_Senior*12),'BBG rates'!$X$24:$X$65,'BBG rates'!$Y$24:$Y$65)</f>
        <v>67.918742488467984</v>
      </c>
      <c r="AK356" s="127">
        <f>locallinterp(MIN(AI356,CAP_CB*12),'BBG rates'!$AA$25:$AA$40,'BBG rates'!$AC$25:$AC$40)</f>
        <v>11</v>
      </c>
      <c r="AL356" s="144">
        <f t="shared" si="111"/>
        <v>20.676186223039558</v>
      </c>
      <c r="AM356" s="142">
        <f>(SUMPRODUCT(AL356:AL$381,G356:G$381)+SUMPRODUCT(AL356:AL$381,H356:H$381))/12</f>
        <v>0</v>
      </c>
    </row>
    <row r="357" spans="1:39" x14ac:dyDescent="0.2">
      <c r="A357" s="7">
        <v>336</v>
      </c>
      <c r="B357" s="7">
        <v>168</v>
      </c>
      <c r="C357" s="7">
        <v>84</v>
      </c>
      <c r="D357" s="12">
        <f t="shared" si="103"/>
        <v>28</v>
      </c>
      <c r="E357" s="29">
        <f t="shared" si="101"/>
        <v>0</v>
      </c>
      <c r="F357" s="2">
        <f t="shared" si="104"/>
        <v>0</v>
      </c>
      <c r="G357" s="2">
        <f t="shared" si="112"/>
        <v>0</v>
      </c>
      <c r="H357" s="2">
        <f t="shared" si="113"/>
        <v>0</v>
      </c>
      <c r="I357" s="2">
        <f t="shared" si="102"/>
        <v>0</v>
      </c>
      <c r="J357" s="2">
        <f t="shared" si="119"/>
        <v>0</v>
      </c>
      <c r="K357" s="2">
        <f t="shared" si="105"/>
        <v>0</v>
      </c>
      <c r="L357" s="2">
        <f t="shared" si="105"/>
        <v>0</v>
      </c>
      <c r="M357" s="2"/>
      <c r="N357" s="28">
        <f t="shared" si="120"/>
        <v>0</v>
      </c>
      <c r="O357" s="2">
        <f t="shared" si="114"/>
        <v>0</v>
      </c>
      <c r="P357" s="2">
        <f t="shared" si="115"/>
        <v>0</v>
      </c>
      <c r="R357">
        <f t="shared" si="116"/>
        <v>336</v>
      </c>
      <c r="S357" s="89">
        <f t="shared" si="106"/>
        <v>0</v>
      </c>
      <c r="T357" s="89">
        <f>IF(AND(S357=0,S356&gt;0),SUM($G357:$H$381),S357)</f>
        <v>0</v>
      </c>
      <c r="U357" s="82">
        <f>SUM(T357:T$381)</f>
        <v>0</v>
      </c>
      <c r="V357" s="68">
        <f>localspline(R357,'BBG rates'!$G$10:$G$27,'BBG rates'!$K$10:$K$27)</f>
        <v>0.9675687971233361</v>
      </c>
      <c r="W357" s="68">
        <f>locallinterp(R357,'BBG rates'!$G$10:$G$27,'BBG rates'!$J$10:$J$27)</f>
        <v>0.11216</v>
      </c>
      <c r="X357" s="56">
        <f t="shared" si="117"/>
        <v>0.112102383565027</v>
      </c>
      <c r="Y357" s="66">
        <f t="shared" si="107"/>
        <v>0</v>
      </c>
      <c r="Z357" s="72">
        <f t="shared" si="108"/>
        <v>0</v>
      </c>
      <c r="AA357" s="79">
        <f t="shared" si="109"/>
        <v>0</v>
      </c>
      <c r="AB357" s="81">
        <f t="shared" si="118"/>
        <v>0</v>
      </c>
      <c r="AD357" s="95">
        <f>locallinterp(R357,'BBG rates'!$N$10:$N$369,'BBG rates'!$P$10:$P$369)</f>
        <v>27.98052957376915</v>
      </c>
      <c r="AI357" s="185">
        <f t="shared" si="110"/>
        <v>336</v>
      </c>
      <c r="AJ357" s="127">
        <f>locallinterp(MIN(AI357,CAP_Senior*12),'BBG rates'!$X$24:$X$65,'BBG rates'!$Y$24:$Y$65)</f>
        <v>67.918742488467984</v>
      </c>
      <c r="AK357" s="127">
        <f>locallinterp(MIN(AI357,CAP_CB*12),'BBG rates'!$AA$25:$AA$40,'BBG rates'!$AC$25:$AC$40)</f>
        <v>11</v>
      </c>
      <c r="AL357" s="144">
        <f t="shared" si="111"/>
        <v>20.676186223039558</v>
      </c>
      <c r="AM357" s="142">
        <f>(SUMPRODUCT(AL357:AL$381,G357:G$381)+SUMPRODUCT(AL357:AL$381,H357:H$381))/12</f>
        <v>0</v>
      </c>
    </row>
    <row r="358" spans="1:39" x14ac:dyDescent="0.2">
      <c r="A358" s="7">
        <v>337</v>
      </c>
      <c r="B358" s="7">
        <v>168.5</v>
      </c>
      <c r="C358" s="7">
        <v>84.25</v>
      </c>
      <c r="D358" s="12">
        <f t="shared" si="103"/>
        <v>28.083333333333332</v>
      </c>
      <c r="E358" s="29">
        <f t="shared" si="101"/>
        <v>0</v>
      </c>
      <c r="F358" s="2">
        <f t="shared" si="104"/>
        <v>0</v>
      </c>
      <c r="G358" s="2">
        <f t="shared" si="112"/>
        <v>0</v>
      </c>
      <c r="H358" s="2">
        <f t="shared" si="113"/>
        <v>0</v>
      </c>
      <c r="I358" s="2">
        <f t="shared" si="102"/>
        <v>0</v>
      </c>
      <c r="J358" s="2">
        <f t="shared" si="119"/>
        <v>0</v>
      </c>
      <c r="K358" s="2">
        <f t="shared" si="105"/>
        <v>0</v>
      </c>
      <c r="L358" s="2">
        <f t="shared" si="105"/>
        <v>0</v>
      </c>
      <c r="M358" s="2"/>
      <c r="N358" s="28">
        <f t="shared" si="120"/>
        <v>0</v>
      </c>
      <c r="O358" s="2">
        <f t="shared" si="114"/>
        <v>0</v>
      </c>
      <c r="P358" s="2">
        <f t="shared" si="115"/>
        <v>0</v>
      </c>
      <c r="R358">
        <f t="shared" si="116"/>
        <v>337</v>
      </c>
      <c r="S358" s="89">
        <f t="shared" si="106"/>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7"/>
        <v>0.11182933061144595</v>
      </c>
      <c r="Y358" s="66">
        <f t="shared" si="107"/>
        <v>0</v>
      </c>
      <c r="Z358" s="72">
        <f t="shared" si="108"/>
        <v>0</v>
      </c>
      <c r="AA358" s="79">
        <f t="shared" si="109"/>
        <v>0</v>
      </c>
      <c r="AB358" s="81">
        <f t="shared" si="118"/>
        <v>0</v>
      </c>
      <c r="AD358" s="95">
        <f>locallinterp(R358,'BBG rates'!$N$10:$N$369,'BBG rates'!$P$10:$P$369)</f>
        <v>28.061160666679676</v>
      </c>
      <c r="AI358" s="185">
        <f t="shared" si="110"/>
        <v>337</v>
      </c>
      <c r="AJ358" s="127">
        <f>locallinterp(MIN(AI358,CAP_Senior*12),'BBG rates'!$X$24:$X$65,'BBG rates'!$Y$24:$Y$65)</f>
        <v>67.918742488467984</v>
      </c>
      <c r="AK358" s="127">
        <f>locallinterp(MIN(AI358,CAP_CB*12),'BBG rates'!$AA$25:$AA$40,'BBG rates'!$AC$25:$AC$40)</f>
        <v>11</v>
      </c>
      <c r="AL358" s="144">
        <f t="shared" si="111"/>
        <v>20.676186223039558</v>
      </c>
      <c r="AM358" s="142">
        <f>(SUMPRODUCT(AL358:AL$381,G358:G$381)+SUMPRODUCT(AL358:AL$381,H358:H$381))/12</f>
        <v>0</v>
      </c>
    </row>
    <row r="359" spans="1:39" x14ac:dyDescent="0.2">
      <c r="A359" s="7">
        <v>338</v>
      </c>
      <c r="B359" s="7">
        <v>169</v>
      </c>
      <c r="C359" s="7">
        <v>84.5</v>
      </c>
      <c r="D359" s="12">
        <f t="shared" si="103"/>
        <v>28.166666666666668</v>
      </c>
      <c r="E359" s="29">
        <f t="shared" si="101"/>
        <v>0</v>
      </c>
      <c r="F359" s="2">
        <f t="shared" si="104"/>
        <v>0</v>
      </c>
      <c r="G359" s="2">
        <f t="shared" si="112"/>
        <v>0</v>
      </c>
      <c r="H359" s="2">
        <f t="shared" si="113"/>
        <v>0</v>
      </c>
      <c r="I359" s="2">
        <f t="shared" si="102"/>
        <v>0</v>
      </c>
      <c r="J359" s="2">
        <f t="shared" si="119"/>
        <v>0</v>
      </c>
      <c r="K359" s="2">
        <f t="shared" si="105"/>
        <v>0</v>
      </c>
      <c r="L359" s="2">
        <f t="shared" si="105"/>
        <v>0</v>
      </c>
      <c r="M359" s="2"/>
      <c r="N359" s="28">
        <f t="shared" si="120"/>
        <v>0</v>
      </c>
      <c r="O359" s="2">
        <f t="shared" si="114"/>
        <v>0</v>
      </c>
      <c r="P359" s="2">
        <f t="shared" si="115"/>
        <v>0</v>
      </c>
      <c r="R359">
        <f t="shared" si="116"/>
        <v>338</v>
      </c>
      <c r="S359" s="89">
        <f t="shared" si="106"/>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7"/>
        <v>0.11155627697441162</v>
      </c>
      <c r="Y359" s="66">
        <f t="shared" si="107"/>
        <v>0</v>
      </c>
      <c r="Z359" s="72">
        <f t="shared" si="108"/>
        <v>0</v>
      </c>
      <c r="AA359" s="79">
        <f t="shared" si="109"/>
        <v>0</v>
      </c>
      <c r="AB359" s="81">
        <f t="shared" si="118"/>
        <v>0</v>
      </c>
      <c r="AD359" s="95">
        <f>locallinterp(R359,'BBG rates'!$N$10:$N$369,'BBG rates'!$P$10:$P$369)</f>
        <v>28.141792245237411</v>
      </c>
      <c r="AI359" s="185">
        <f t="shared" si="110"/>
        <v>338</v>
      </c>
      <c r="AJ359" s="127">
        <f>locallinterp(MIN(AI359,CAP_Senior*12),'BBG rates'!$X$24:$X$65,'BBG rates'!$Y$24:$Y$65)</f>
        <v>67.918742488467984</v>
      </c>
      <c r="AK359" s="127">
        <f>locallinterp(MIN(AI359,CAP_CB*12),'BBG rates'!$AA$25:$AA$40,'BBG rates'!$AC$25:$AC$40)</f>
        <v>11</v>
      </c>
      <c r="AL359" s="144">
        <f t="shared" si="111"/>
        <v>20.676186223039558</v>
      </c>
      <c r="AM359" s="142">
        <f>(SUMPRODUCT(AL359:AL$381,G359:G$381)+SUMPRODUCT(AL359:AL$381,H359:H$381))/12</f>
        <v>0</v>
      </c>
    </row>
    <row r="360" spans="1:39" x14ac:dyDescent="0.2">
      <c r="A360" s="7">
        <v>339</v>
      </c>
      <c r="B360" s="7">
        <v>169.5</v>
      </c>
      <c r="C360" s="7">
        <v>84.75</v>
      </c>
      <c r="D360" s="12">
        <f t="shared" si="103"/>
        <v>28.25</v>
      </c>
      <c r="E360" s="29">
        <f t="shared" si="101"/>
        <v>0</v>
      </c>
      <c r="F360" s="2">
        <f t="shared" si="104"/>
        <v>0</v>
      </c>
      <c r="G360" s="2">
        <f t="shared" si="112"/>
        <v>0</v>
      </c>
      <c r="H360" s="2">
        <f t="shared" si="113"/>
        <v>0</v>
      </c>
      <c r="I360" s="2">
        <f t="shared" si="102"/>
        <v>0</v>
      </c>
      <c r="J360" s="2">
        <f t="shared" si="119"/>
        <v>0</v>
      </c>
      <c r="K360" s="2">
        <f t="shared" si="105"/>
        <v>0</v>
      </c>
      <c r="L360" s="2">
        <f t="shared" si="105"/>
        <v>0</v>
      </c>
      <c r="M360" s="2"/>
      <c r="N360" s="28">
        <f t="shared" si="120"/>
        <v>0</v>
      </c>
      <c r="O360" s="2">
        <f t="shared" si="114"/>
        <v>0</v>
      </c>
      <c r="P360" s="2">
        <f t="shared" si="115"/>
        <v>0</v>
      </c>
      <c r="R360">
        <f t="shared" si="116"/>
        <v>339</v>
      </c>
      <c r="S360" s="89">
        <f t="shared" si="106"/>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7"/>
        <v>0.11128322265392399</v>
      </c>
      <c r="Y360" s="66">
        <f t="shared" si="107"/>
        <v>0</v>
      </c>
      <c r="Z360" s="72">
        <f t="shared" si="108"/>
        <v>0</v>
      </c>
      <c r="AA360" s="79">
        <f t="shared" si="109"/>
        <v>0</v>
      </c>
      <c r="AB360" s="81">
        <f t="shared" si="118"/>
        <v>0</v>
      </c>
      <c r="AD360" s="95">
        <f>locallinterp(R360,'BBG rates'!$N$10:$N$369,'BBG rates'!$P$10:$P$369)</f>
        <v>28.222424429808406</v>
      </c>
      <c r="AI360" s="185">
        <f t="shared" si="110"/>
        <v>339</v>
      </c>
      <c r="AJ360" s="127">
        <f>locallinterp(MIN(AI360,CAP_Senior*12),'BBG rates'!$X$24:$X$65,'BBG rates'!$Y$24:$Y$65)</f>
        <v>67.918742488467984</v>
      </c>
      <c r="AK360" s="127">
        <f>locallinterp(MIN(AI360,CAP_CB*12),'BBG rates'!$AA$25:$AA$40,'BBG rates'!$AC$25:$AC$40)</f>
        <v>11</v>
      </c>
      <c r="AL360" s="144">
        <f t="shared" si="111"/>
        <v>20.676186223039558</v>
      </c>
      <c r="AM360" s="142">
        <f>(SUMPRODUCT(AL360:AL$381,G360:G$381)+SUMPRODUCT(AL360:AL$381,H360:H$381))/12</f>
        <v>0</v>
      </c>
    </row>
    <row r="361" spans="1:39" x14ac:dyDescent="0.2">
      <c r="A361" s="7">
        <v>340</v>
      </c>
      <c r="B361" s="7">
        <v>170</v>
      </c>
      <c r="C361" s="7">
        <v>85</v>
      </c>
      <c r="D361" s="12">
        <f t="shared" si="103"/>
        <v>28.333333333333332</v>
      </c>
      <c r="E361" s="29">
        <f t="shared" si="101"/>
        <v>0</v>
      </c>
      <c r="F361" s="2">
        <f t="shared" si="104"/>
        <v>0</v>
      </c>
      <c r="G361" s="2">
        <f t="shared" si="112"/>
        <v>0</v>
      </c>
      <c r="H361" s="2">
        <f t="shared" si="113"/>
        <v>0</v>
      </c>
      <c r="I361" s="2">
        <f t="shared" si="102"/>
        <v>0</v>
      </c>
      <c r="J361" s="2">
        <f t="shared" si="119"/>
        <v>0</v>
      </c>
      <c r="K361" s="2">
        <f t="shared" si="105"/>
        <v>0</v>
      </c>
      <c r="L361" s="2">
        <f t="shared" si="105"/>
        <v>0</v>
      </c>
      <c r="M361" s="2"/>
      <c r="N361" s="28">
        <f t="shared" si="120"/>
        <v>0</v>
      </c>
      <c r="O361" s="2">
        <f t="shared" si="114"/>
        <v>0</v>
      </c>
      <c r="P361" s="2">
        <f t="shared" si="115"/>
        <v>0</v>
      </c>
      <c r="R361">
        <f t="shared" si="116"/>
        <v>340</v>
      </c>
      <c r="S361" s="89">
        <f t="shared" si="106"/>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7"/>
        <v>0.11101016765024951</v>
      </c>
      <c r="Y361" s="66">
        <f t="shared" si="107"/>
        <v>0</v>
      </c>
      <c r="Z361" s="72">
        <f t="shared" si="108"/>
        <v>0</v>
      </c>
      <c r="AA361" s="79">
        <f t="shared" si="109"/>
        <v>0</v>
      </c>
      <c r="AB361" s="81">
        <f t="shared" si="118"/>
        <v>0</v>
      </c>
      <c r="AD361" s="95">
        <f>locallinterp(R361,'BBG rates'!$N$10:$N$369,'BBG rates'!$P$10:$P$369)</f>
        <v>28.303057337763999</v>
      </c>
      <c r="AI361" s="185">
        <f t="shared" si="110"/>
        <v>340</v>
      </c>
      <c r="AJ361" s="127">
        <f>locallinterp(MIN(AI361,CAP_Senior*12),'BBG rates'!$X$24:$X$65,'BBG rates'!$Y$24:$Y$65)</f>
        <v>67.918742488467984</v>
      </c>
      <c r="AK361" s="127">
        <f>locallinterp(MIN(AI361,CAP_CB*12),'BBG rates'!$AA$25:$AA$40,'BBG rates'!$AC$25:$AC$40)</f>
        <v>11</v>
      </c>
      <c r="AL361" s="144">
        <f t="shared" si="111"/>
        <v>20.676186223039558</v>
      </c>
      <c r="AM361" s="142">
        <f>(SUMPRODUCT(AL361:AL$381,G361:G$381)+SUMPRODUCT(AL361:AL$381,H361:H$381))/12</f>
        <v>0</v>
      </c>
    </row>
    <row r="362" spans="1:39" x14ac:dyDescent="0.2">
      <c r="A362" s="7">
        <v>341</v>
      </c>
      <c r="B362" s="7">
        <v>170.5</v>
      </c>
      <c r="C362" s="7">
        <v>85.25</v>
      </c>
      <c r="D362" s="12">
        <f t="shared" si="103"/>
        <v>28.416666666666668</v>
      </c>
      <c r="E362" s="29">
        <f t="shared" si="101"/>
        <v>0</v>
      </c>
      <c r="F362" s="2">
        <f t="shared" si="104"/>
        <v>0</v>
      </c>
      <c r="G362" s="2">
        <f t="shared" si="112"/>
        <v>0</v>
      </c>
      <c r="H362" s="2">
        <f t="shared" si="113"/>
        <v>0</v>
      </c>
      <c r="I362" s="2">
        <f t="shared" si="102"/>
        <v>0</v>
      </c>
      <c r="J362" s="2">
        <f t="shared" si="119"/>
        <v>0</v>
      </c>
      <c r="K362" s="2">
        <f t="shared" si="105"/>
        <v>0</v>
      </c>
      <c r="L362" s="2">
        <f t="shared" si="105"/>
        <v>0</v>
      </c>
      <c r="M362" s="2"/>
      <c r="N362" s="28">
        <f t="shared" si="120"/>
        <v>0</v>
      </c>
      <c r="O362" s="2">
        <f t="shared" si="114"/>
        <v>0</v>
      </c>
      <c r="P362" s="2">
        <f t="shared" si="115"/>
        <v>0</v>
      </c>
      <c r="R362">
        <f t="shared" si="116"/>
        <v>341</v>
      </c>
      <c r="S362" s="89">
        <f t="shared" si="106"/>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7"/>
        <v>0.11073711196312175</v>
      </c>
      <c r="Y362" s="66">
        <f t="shared" si="107"/>
        <v>0</v>
      </c>
      <c r="Z362" s="72">
        <f t="shared" si="108"/>
        <v>0</v>
      </c>
      <c r="AA362" s="79">
        <f t="shared" si="109"/>
        <v>0</v>
      </c>
      <c r="AB362" s="81">
        <f t="shared" si="118"/>
        <v>0</v>
      </c>
      <c r="AD362" s="95">
        <f>locallinterp(R362,'BBG rates'!$N$10:$N$369,'BBG rates'!$P$10:$P$369)</f>
        <v>28.383691076045075</v>
      </c>
      <c r="AI362" s="185">
        <f t="shared" si="110"/>
        <v>341</v>
      </c>
      <c r="AJ362" s="127">
        <f>locallinterp(MIN(AI362,CAP_Senior*12),'BBG rates'!$X$24:$X$65,'BBG rates'!$Y$24:$Y$65)</f>
        <v>67.918742488467984</v>
      </c>
      <c r="AK362" s="127">
        <f>locallinterp(MIN(AI362,CAP_CB*12),'BBG rates'!$AA$25:$AA$40,'BBG rates'!$AC$25:$AC$40)</f>
        <v>11</v>
      </c>
      <c r="AL362" s="144">
        <f t="shared" si="111"/>
        <v>20.676186223039558</v>
      </c>
      <c r="AM362" s="142">
        <f>(SUMPRODUCT(AL362:AL$381,G362:G$381)+SUMPRODUCT(AL362:AL$381,H362:H$381))/12</f>
        <v>0</v>
      </c>
    </row>
    <row r="363" spans="1:39" x14ac:dyDescent="0.2">
      <c r="A363" s="7">
        <v>342</v>
      </c>
      <c r="B363" s="7">
        <v>171</v>
      </c>
      <c r="C363" s="7">
        <v>85.5</v>
      </c>
      <c r="D363" s="12">
        <f t="shared" si="103"/>
        <v>28.5</v>
      </c>
      <c r="E363" s="29">
        <f t="shared" si="101"/>
        <v>0</v>
      </c>
      <c r="F363" s="2">
        <f t="shared" si="104"/>
        <v>0</v>
      </c>
      <c r="G363" s="2">
        <f t="shared" si="112"/>
        <v>0</v>
      </c>
      <c r="H363" s="2">
        <f t="shared" si="113"/>
        <v>0</v>
      </c>
      <c r="I363" s="2">
        <f t="shared" si="102"/>
        <v>0</v>
      </c>
      <c r="J363" s="2">
        <f t="shared" si="119"/>
        <v>0</v>
      </c>
      <c r="K363" s="2">
        <f t="shared" si="105"/>
        <v>0</v>
      </c>
      <c r="L363" s="2">
        <f t="shared" si="105"/>
        <v>0</v>
      </c>
      <c r="M363" s="2"/>
      <c r="N363" s="28">
        <f t="shared" si="120"/>
        <v>0</v>
      </c>
      <c r="O363" s="2">
        <f t="shared" si="114"/>
        <v>0</v>
      </c>
      <c r="P363" s="2">
        <f t="shared" si="115"/>
        <v>0</v>
      </c>
      <c r="R363">
        <f t="shared" si="116"/>
        <v>342</v>
      </c>
      <c r="S363" s="89">
        <f t="shared" si="106"/>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7"/>
        <v>0.11046405559254069</v>
      </c>
      <c r="Y363" s="66">
        <f t="shared" si="107"/>
        <v>0</v>
      </c>
      <c r="Z363" s="72">
        <f t="shared" si="108"/>
        <v>0</v>
      </c>
      <c r="AA363" s="79">
        <f t="shared" si="109"/>
        <v>0</v>
      </c>
      <c r="AB363" s="81">
        <f t="shared" si="118"/>
        <v>0</v>
      </c>
      <c r="AD363" s="95">
        <f>locallinterp(R363,'BBG rates'!$N$10:$N$369,'BBG rates'!$P$10:$P$369)</f>
        <v>28.46432575108053</v>
      </c>
      <c r="AI363" s="185">
        <f t="shared" si="110"/>
        <v>342</v>
      </c>
      <c r="AJ363" s="127">
        <f>locallinterp(MIN(AI363,CAP_Senior*12),'BBG rates'!$X$24:$X$65,'BBG rates'!$Y$24:$Y$65)</f>
        <v>67.918742488467984</v>
      </c>
      <c r="AK363" s="127">
        <f>locallinterp(MIN(AI363,CAP_CB*12),'BBG rates'!$AA$25:$AA$40,'BBG rates'!$AC$25:$AC$40)</f>
        <v>11</v>
      </c>
      <c r="AL363" s="144">
        <f t="shared" si="111"/>
        <v>20.676186223039558</v>
      </c>
      <c r="AM363" s="142">
        <f>(SUMPRODUCT(AL363:AL$381,G363:G$381)+SUMPRODUCT(AL363:AL$381,H363:H$381))/12</f>
        <v>0</v>
      </c>
    </row>
    <row r="364" spans="1:39" x14ac:dyDescent="0.2">
      <c r="A364" s="7">
        <v>343</v>
      </c>
      <c r="B364" s="7">
        <v>171.5</v>
      </c>
      <c r="C364" s="7">
        <v>85.75</v>
      </c>
      <c r="D364" s="12">
        <f t="shared" si="103"/>
        <v>28.583333333333332</v>
      </c>
      <c r="E364" s="29">
        <f t="shared" si="101"/>
        <v>0</v>
      </c>
      <c r="F364" s="2">
        <f t="shared" si="104"/>
        <v>0</v>
      </c>
      <c r="G364" s="2">
        <f t="shared" si="112"/>
        <v>0</v>
      </c>
      <c r="H364" s="2">
        <f t="shared" si="113"/>
        <v>0</v>
      </c>
      <c r="I364" s="2">
        <f t="shared" si="102"/>
        <v>0</v>
      </c>
      <c r="J364" s="2">
        <f t="shared" si="119"/>
        <v>0</v>
      </c>
      <c r="K364" s="2">
        <f t="shared" si="105"/>
        <v>0</v>
      </c>
      <c r="L364" s="2">
        <f t="shared" si="105"/>
        <v>0</v>
      </c>
      <c r="M364" s="2"/>
      <c r="N364" s="28">
        <f t="shared" si="120"/>
        <v>0</v>
      </c>
      <c r="O364" s="2">
        <f t="shared" si="114"/>
        <v>0</v>
      </c>
      <c r="P364" s="2">
        <f t="shared" si="115"/>
        <v>0</v>
      </c>
      <c r="R364">
        <f t="shared" si="116"/>
        <v>343</v>
      </c>
      <c r="S364" s="89">
        <f t="shared" si="106"/>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7"/>
        <v>0.11019099853850634</v>
      </c>
      <c r="Y364" s="66">
        <f t="shared" si="107"/>
        <v>0</v>
      </c>
      <c r="Z364" s="72">
        <f t="shared" si="108"/>
        <v>0</v>
      </c>
      <c r="AA364" s="79">
        <f t="shared" si="109"/>
        <v>0</v>
      </c>
      <c r="AB364" s="81">
        <f t="shared" si="118"/>
        <v>0</v>
      </c>
      <c r="AD364" s="95">
        <f>locallinterp(R364,'BBG rates'!$N$10:$N$369,'BBG rates'!$P$10:$P$369)</f>
        <v>28.544961456386048</v>
      </c>
      <c r="AI364" s="185">
        <f t="shared" si="110"/>
        <v>343</v>
      </c>
      <c r="AJ364" s="127">
        <f>locallinterp(MIN(AI364,CAP_Senior*12),'BBG rates'!$X$24:$X$65,'BBG rates'!$Y$24:$Y$65)</f>
        <v>67.918742488467984</v>
      </c>
      <c r="AK364" s="127">
        <f>locallinterp(MIN(AI364,CAP_CB*12),'BBG rates'!$AA$25:$AA$40,'BBG rates'!$AC$25:$AC$40)</f>
        <v>11</v>
      </c>
      <c r="AL364" s="144">
        <f t="shared" si="111"/>
        <v>20.676186223039558</v>
      </c>
      <c r="AM364" s="142">
        <f>(SUMPRODUCT(AL364:AL$381,G364:G$381)+SUMPRODUCT(AL364:AL$381,H364:H$381))/12</f>
        <v>0</v>
      </c>
    </row>
    <row r="365" spans="1:39" x14ac:dyDescent="0.2">
      <c r="A365" s="7">
        <v>344</v>
      </c>
      <c r="B365" s="7">
        <v>172</v>
      </c>
      <c r="C365" s="7">
        <v>86</v>
      </c>
      <c r="D365" s="12">
        <f t="shared" si="103"/>
        <v>28.666666666666668</v>
      </c>
      <c r="E365" s="29">
        <f t="shared" si="101"/>
        <v>0</v>
      </c>
      <c r="F365" s="2">
        <f t="shared" si="104"/>
        <v>0</v>
      </c>
      <c r="G365" s="2">
        <f t="shared" si="112"/>
        <v>0</v>
      </c>
      <c r="H365" s="2">
        <f t="shared" si="113"/>
        <v>0</v>
      </c>
      <c r="I365" s="2">
        <f t="shared" si="102"/>
        <v>0</v>
      </c>
      <c r="J365" s="2">
        <f t="shared" si="119"/>
        <v>0</v>
      </c>
      <c r="K365" s="2">
        <f t="shared" si="105"/>
        <v>0</v>
      </c>
      <c r="L365" s="2">
        <f t="shared" si="105"/>
        <v>0</v>
      </c>
      <c r="M365" s="2"/>
      <c r="N365" s="28">
        <f t="shared" si="120"/>
        <v>0</v>
      </c>
      <c r="O365" s="2">
        <f t="shared" si="114"/>
        <v>0</v>
      </c>
      <c r="P365" s="2">
        <f t="shared" si="115"/>
        <v>0</v>
      </c>
      <c r="R365">
        <f t="shared" si="116"/>
        <v>344</v>
      </c>
      <c r="S365" s="89">
        <f t="shared" si="106"/>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7"/>
        <v>0.10991794080101869</v>
      </c>
      <c r="Y365" s="66">
        <f t="shared" si="107"/>
        <v>0</v>
      </c>
      <c r="Z365" s="72">
        <f t="shared" si="108"/>
        <v>0</v>
      </c>
      <c r="AA365" s="79">
        <f t="shared" si="109"/>
        <v>0</v>
      </c>
      <c r="AB365" s="81">
        <f t="shared" si="118"/>
        <v>0</v>
      </c>
      <c r="AD365" s="95">
        <f>locallinterp(R365,'BBG rates'!$N$10:$N$369,'BBG rates'!$P$10:$P$369)</f>
        <v>28.625598289931652</v>
      </c>
      <c r="AI365" s="185">
        <f t="shared" si="110"/>
        <v>344</v>
      </c>
      <c r="AJ365" s="127">
        <f>locallinterp(MIN(AI365,CAP_Senior*12),'BBG rates'!$X$24:$X$65,'BBG rates'!$Y$24:$Y$65)</f>
        <v>67.918742488467984</v>
      </c>
      <c r="AK365" s="127">
        <f>locallinterp(MIN(AI365,CAP_CB*12),'BBG rates'!$AA$25:$AA$40,'BBG rates'!$AC$25:$AC$40)</f>
        <v>11</v>
      </c>
      <c r="AL365" s="144">
        <f t="shared" si="111"/>
        <v>20.676186223039558</v>
      </c>
      <c r="AM365" s="142">
        <f>(SUMPRODUCT(AL365:AL$381,G365:G$381)+SUMPRODUCT(AL365:AL$381,H365:H$381))/12</f>
        <v>0</v>
      </c>
    </row>
    <row r="366" spans="1:39" x14ac:dyDescent="0.2">
      <c r="A366" s="7">
        <v>345</v>
      </c>
      <c r="B366" s="7">
        <v>172.5</v>
      </c>
      <c r="C366" s="7">
        <v>86.25</v>
      </c>
      <c r="D366" s="12">
        <f t="shared" si="103"/>
        <v>28.75</v>
      </c>
      <c r="E366" s="29">
        <f t="shared" si="101"/>
        <v>0</v>
      </c>
      <c r="F366" s="2">
        <f t="shared" si="104"/>
        <v>0</v>
      </c>
      <c r="G366" s="2">
        <f t="shared" si="112"/>
        <v>0</v>
      </c>
      <c r="H366" s="2">
        <f t="shared" si="113"/>
        <v>0</v>
      </c>
      <c r="I366" s="2">
        <f t="shared" si="102"/>
        <v>0</v>
      </c>
      <c r="J366" s="2">
        <f t="shared" si="119"/>
        <v>0</v>
      </c>
      <c r="K366" s="2">
        <f t="shared" si="105"/>
        <v>0</v>
      </c>
      <c r="L366" s="2">
        <f t="shared" si="105"/>
        <v>0</v>
      </c>
      <c r="M366" s="2"/>
      <c r="N366" s="28">
        <f t="shared" si="120"/>
        <v>0</v>
      </c>
      <c r="O366" s="2">
        <f t="shared" si="114"/>
        <v>0</v>
      </c>
      <c r="P366" s="2">
        <f t="shared" si="115"/>
        <v>0</v>
      </c>
      <c r="R366">
        <f t="shared" si="116"/>
        <v>345</v>
      </c>
      <c r="S366" s="89">
        <f t="shared" si="106"/>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7"/>
        <v>0.10964488238007775</v>
      </c>
      <c r="Y366" s="66">
        <f t="shared" si="107"/>
        <v>0</v>
      </c>
      <c r="Z366" s="72">
        <f t="shared" si="108"/>
        <v>0</v>
      </c>
      <c r="AA366" s="79">
        <f t="shared" si="109"/>
        <v>0</v>
      </c>
      <c r="AB366" s="81">
        <f t="shared" si="118"/>
        <v>0</v>
      </c>
      <c r="AD366" s="95">
        <f>locallinterp(R366,'BBG rates'!$N$10:$N$369,'BBG rates'!$P$10:$P$369)</f>
        <v>28.706236336774833</v>
      </c>
      <c r="AI366" s="185">
        <f t="shared" si="110"/>
        <v>345</v>
      </c>
      <c r="AJ366" s="127">
        <f>locallinterp(MIN(AI366,CAP_Senior*12),'BBG rates'!$X$24:$X$65,'BBG rates'!$Y$24:$Y$65)</f>
        <v>67.918742488467984</v>
      </c>
      <c r="AK366" s="127">
        <f>locallinterp(MIN(AI366,CAP_CB*12),'BBG rates'!$AA$25:$AA$40,'BBG rates'!$AC$25:$AC$40)</f>
        <v>11</v>
      </c>
      <c r="AL366" s="144">
        <f t="shared" si="111"/>
        <v>20.676186223039558</v>
      </c>
      <c r="AM366" s="142">
        <f>(SUMPRODUCT(AL366:AL$381,G366:G$381)+SUMPRODUCT(AL366:AL$381,H366:H$381))/12</f>
        <v>0</v>
      </c>
    </row>
    <row r="367" spans="1:39" x14ac:dyDescent="0.2">
      <c r="A367" s="7">
        <v>346</v>
      </c>
      <c r="B367" s="7">
        <v>173</v>
      </c>
      <c r="C367" s="7">
        <v>86.5</v>
      </c>
      <c r="D367" s="12">
        <f t="shared" si="103"/>
        <v>28.833333333333332</v>
      </c>
      <c r="E367" s="29">
        <f t="shared" si="101"/>
        <v>0</v>
      </c>
      <c r="F367" s="2">
        <f t="shared" si="104"/>
        <v>0</v>
      </c>
      <c r="G367" s="2">
        <f t="shared" si="112"/>
        <v>0</v>
      </c>
      <c r="H367" s="2">
        <f t="shared" si="113"/>
        <v>0</v>
      </c>
      <c r="I367" s="2">
        <f t="shared" si="102"/>
        <v>0</v>
      </c>
      <c r="J367" s="2">
        <f t="shared" si="119"/>
        <v>0</v>
      </c>
      <c r="K367" s="2">
        <f t="shared" si="105"/>
        <v>0</v>
      </c>
      <c r="L367" s="2">
        <f t="shared" si="105"/>
        <v>0</v>
      </c>
      <c r="M367" s="2"/>
      <c r="N367" s="28">
        <f t="shared" si="120"/>
        <v>0</v>
      </c>
      <c r="O367" s="2">
        <f t="shared" si="114"/>
        <v>0</v>
      </c>
      <c r="P367" s="2">
        <f t="shared" si="115"/>
        <v>0</v>
      </c>
      <c r="R367">
        <f t="shared" si="116"/>
        <v>346</v>
      </c>
      <c r="S367" s="89">
        <f t="shared" si="106"/>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7"/>
        <v>0.10937182327594996</v>
      </c>
      <c r="Y367" s="66">
        <f t="shared" si="107"/>
        <v>0</v>
      </c>
      <c r="Z367" s="72">
        <f t="shared" si="108"/>
        <v>0</v>
      </c>
      <c r="AA367" s="79">
        <f t="shared" si="109"/>
        <v>0</v>
      </c>
      <c r="AB367" s="81">
        <f t="shared" si="118"/>
        <v>0</v>
      </c>
      <c r="AD367" s="95">
        <f>locallinterp(R367,'BBG rates'!$N$10:$N$369,'BBG rates'!$P$10:$P$369)</f>
        <v>28.786875680220419</v>
      </c>
      <c r="AI367" s="185">
        <f t="shared" si="110"/>
        <v>346</v>
      </c>
      <c r="AJ367" s="127">
        <f>locallinterp(MIN(AI367,CAP_Senior*12),'BBG rates'!$X$24:$X$65,'BBG rates'!$Y$24:$Y$65)</f>
        <v>67.918742488467984</v>
      </c>
      <c r="AK367" s="127">
        <f>locallinterp(MIN(AI367,CAP_CB*12),'BBG rates'!$AA$25:$AA$40,'BBG rates'!$AC$25:$AC$40)</f>
        <v>11</v>
      </c>
      <c r="AL367" s="144">
        <f t="shared" si="111"/>
        <v>20.676186223039558</v>
      </c>
      <c r="AM367" s="142">
        <f>(SUMPRODUCT(AL367:AL$381,G367:G$381)+SUMPRODUCT(AL367:AL$381,H367:H$381))/12</f>
        <v>0</v>
      </c>
    </row>
    <row r="368" spans="1:39" x14ac:dyDescent="0.2">
      <c r="A368" s="7">
        <v>347</v>
      </c>
      <c r="B368" s="7">
        <v>173.5</v>
      </c>
      <c r="C368" s="7">
        <v>86.75</v>
      </c>
      <c r="D368" s="12">
        <f t="shared" si="103"/>
        <v>28.916666666666668</v>
      </c>
      <c r="E368" s="29">
        <f t="shared" si="101"/>
        <v>0</v>
      </c>
      <c r="F368" s="2">
        <f t="shared" si="104"/>
        <v>0</v>
      </c>
      <c r="G368" s="2">
        <f t="shared" si="112"/>
        <v>0</v>
      </c>
      <c r="H368" s="2">
        <f t="shared" si="113"/>
        <v>0</v>
      </c>
      <c r="I368" s="2">
        <f t="shared" si="102"/>
        <v>0</v>
      </c>
      <c r="J368" s="2">
        <f t="shared" si="119"/>
        <v>0</v>
      </c>
      <c r="K368" s="2">
        <f t="shared" si="105"/>
        <v>0</v>
      </c>
      <c r="L368" s="2">
        <f t="shared" si="105"/>
        <v>0</v>
      </c>
      <c r="M368" s="2"/>
      <c r="N368" s="28">
        <f t="shared" si="120"/>
        <v>0</v>
      </c>
      <c r="O368" s="2">
        <f t="shared" si="114"/>
        <v>0</v>
      </c>
      <c r="P368" s="2">
        <f t="shared" si="115"/>
        <v>0</v>
      </c>
      <c r="R368">
        <f t="shared" si="116"/>
        <v>347</v>
      </c>
      <c r="S368" s="89">
        <f t="shared" si="106"/>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7"/>
        <v>0.10909876348810243</v>
      </c>
      <c r="Y368" s="66">
        <f t="shared" si="107"/>
        <v>0</v>
      </c>
      <c r="Z368" s="72">
        <f t="shared" si="108"/>
        <v>0</v>
      </c>
      <c r="AA368" s="79">
        <f t="shared" si="109"/>
        <v>0</v>
      </c>
      <c r="AB368" s="81">
        <f t="shared" si="118"/>
        <v>0</v>
      </c>
      <c r="AD368" s="95">
        <f>locallinterp(R368,'BBG rates'!$N$10:$N$369,'BBG rates'!$P$10:$P$369)</f>
        <v>28.867516395620996</v>
      </c>
      <c r="AI368" s="185">
        <f t="shared" si="110"/>
        <v>347</v>
      </c>
      <c r="AJ368" s="127">
        <f>locallinterp(MIN(AI368,CAP_Senior*12),'BBG rates'!$X$24:$X$65,'BBG rates'!$Y$24:$Y$65)</f>
        <v>67.918742488467984</v>
      </c>
      <c r="AK368" s="127">
        <f>locallinterp(MIN(AI368,CAP_CB*12),'BBG rates'!$AA$25:$AA$40,'BBG rates'!$AC$25:$AC$40)</f>
        <v>11</v>
      </c>
      <c r="AL368" s="144">
        <f t="shared" si="111"/>
        <v>20.676186223039558</v>
      </c>
      <c r="AM368" s="142">
        <f>(SUMPRODUCT(AL368:AL$381,G368:G$381)+SUMPRODUCT(AL368:AL$381,H368:H$381))/12</f>
        <v>0</v>
      </c>
    </row>
    <row r="369" spans="1:39" x14ac:dyDescent="0.2">
      <c r="A369" s="7">
        <v>348</v>
      </c>
      <c r="B369" s="7">
        <v>174</v>
      </c>
      <c r="C369" s="7">
        <v>87</v>
      </c>
      <c r="D369" s="12">
        <f t="shared" si="103"/>
        <v>29</v>
      </c>
      <c r="E369" s="29">
        <f t="shared" si="101"/>
        <v>0</v>
      </c>
      <c r="F369" s="2">
        <f t="shared" si="104"/>
        <v>0</v>
      </c>
      <c r="G369" s="2">
        <f t="shared" si="112"/>
        <v>0</v>
      </c>
      <c r="H369" s="2">
        <f t="shared" si="113"/>
        <v>0</v>
      </c>
      <c r="I369" s="2">
        <f t="shared" si="102"/>
        <v>0</v>
      </c>
      <c r="J369" s="2">
        <f t="shared" si="119"/>
        <v>0</v>
      </c>
      <c r="K369" s="2">
        <f t="shared" si="105"/>
        <v>0</v>
      </c>
      <c r="L369" s="2">
        <f t="shared" si="105"/>
        <v>0</v>
      </c>
      <c r="M369" s="2"/>
      <c r="N369" s="28">
        <f t="shared" si="120"/>
        <v>0</v>
      </c>
      <c r="O369" s="2">
        <f t="shared" si="114"/>
        <v>0</v>
      </c>
      <c r="P369" s="2">
        <f t="shared" si="115"/>
        <v>0</v>
      </c>
      <c r="R369">
        <f t="shared" si="116"/>
        <v>348</v>
      </c>
      <c r="S369" s="89">
        <f t="shared" si="106"/>
        <v>0</v>
      </c>
      <c r="T369" s="89">
        <f>IF(AND(S369=0,S368&gt;0),SUM($G369:$H$381),S369)</f>
        <v>0</v>
      </c>
      <c r="U369" s="82">
        <f>SUM(T369:T$381)</f>
        <v>0</v>
      </c>
      <c r="V369" s="68">
        <f>localspline(R369,'BBG rates'!$G$10:$G$27,'BBG rates'!$K$10:$K$27)</f>
        <v>0.9677059166478873</v>
      </c>
      <c r="W369" s="68">
        <f>locallinterp(R369,'BBG rates'!$G$10:$G$27,'BBG rates'!$J$10:$J$27)</f>
        <v>0.10888</v>
      </c>
      <c r="X369" s="56">
        <f t="shared" si="117"/>
        <v>0.10882570301706807</v>
      </c>
      <c r="Y369" s="66">
        <f t="shared" si="107"/>
        <v>0</v>
      </c>
      <c r="Z369" s="72">
        <f t="shared" si="108"/>
        <v>0</v>
      </c>
      <c r="AA369" s="79">
        <f t="shared" si="109"/>
        <v>0</v>
      </c>
      <c r="AB369" s="81">
        <f t="shared" si="118"/>
        <v>0</v>
      </c>
      <c r="AD369" s="95">
        <f>locallinterp(R369,'BBG rates'!$N$10:$N$369,'BBG rates'!$P$10:$P$369)</f>
        <v>28.948158555341653</v>
      </c>
      <c r="AI369" s="185">
        <f t="shared" si="110"/>
        <v>348</v>
      </c>
      <c r="AJ369" s="127">
        <f>locallinterp(MIN(AI369,CAP_Senior*12),'BBG rates'!$X$24:$X$65,'BBG rates'!$Y$24:$Y$65)</f>
        <v>67.918742488467984</v>
      </c>
      <c r="AK369" s="127">
        <f>locallinterp(MIN(AI369,CAP_CB*12),'BBG rates'!$AA$25:$AA$40,'BBG rates'!$AC$25:$AC$40)</f>
        <v>11</v>
      </c>
      <c r="AL369" s="144">
        <f t="shared" si="111"/>
        <v>20.676186223039558</v>
      </c>
      <c r="AM369" s="142">
        <f>(SUMPRODUCT(AL369:AL$381,G369:G$381)+SUMPRODUCT(AL369:AL$381,H369:H$381))/12</f>
        <v>0</v>
      </c>
    </row>
    <row r="370" spans="1:39" x14ac:dyDescent="0.2">
      <c r="A370" s="7">
        <v>349</v>
      </c>
      <c r="B370" s="7">
        <v>174.5</v>
      </c>
      <c r="C370" s="7">
        <v>87.25</v>
      </c>
      <c r="D370" s="12">
        <f t="shared" si="103"/>
        <v>29.083333333333332</v>
      </c>
      <c r="E370" s="29">
        <f t="shared" si="101"/>
        <v>0</v>
      </c>
      <c r="F370" s="2">
        <f t="shared" si="104"/>
        <v>0</v>
      </c>
      <c r="G370" s="2">
        <f t="shared" si="112"/>
        <v>0</v>
      </c>
      <c r="H370" s="2">
        <f t="shared" si="113"/>
        <v>0</v>
      </c>
      <c r="I370" s="2">
        <f t="shared" si="102"/>
        <v>0</v>
      </c>
      <c r="J370" s="2">
        <f t="shared" si="119"/>
        <v>0</v>
      </c>
      <c r="K370" s="2">
        <f t="shared" si="105"/>
        <v>0</v>
      </c>
      <c r="L370" s="2">
        <f t="shared" si="105"/>
        <v>0</v>
      </c>
      <c r="M370" s="2"/>
      <c r="N370" s="28">
        <f t="shared" si="120"/>
        <v>0</v>
      </c>
      <c r="O370" s="2">
        <f t="shared" si="114"/>
        <v>0</v>
      </c>
      <c r="P370" s="2">
        <f t="shared" si="115"/>
        <v>0</v>
      </c>
      <c r="R370">
        <f t="shared" si="116"/>
        <v>349</v>
      </c>
      <c r="S370" s="89">
        <f t="shared" si="106"/>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7"/>
        <v>0.1085526418625804</v>
      </c>
      <c r="Y370" s="66">
        <f t="shared" si="107"/>
        <v>0</v>
      </c>
      <c r="Z370" s="72">
        <f t="shared" si="108"/>
        <v>0</v>
      </c>
      <c r="AA370" s="79">
        <f t="shared" si="109"/>
        <v>0</v>
      </c>
      <c r="AB370" s="81">
        <f t="shared" si="118"/>
        <v>0</v>
      </c>
      <c r="AD370" s="95">
        <f>locallinterp(R370,'BBG rates'!$N$10:$N$369,'BBG rates'!$P$10:$P$369)</f>
        <v>29.028802223792926</v>
      </c>
      <c r="AI370" s="185">
        <f t="shared" si="110"/>
        <v>349</v>
      </c>
      <c r="AJ370" s="127">
        <f>locallinterp(MIN(AI370,CAP_Senior*12),'BBG rates'!$X$24:$X$65,'BBG rates'!$Y$24:$Y$65)</f>
        <v>67.918742488467984</v>
      </c>
      <c r="AK370" s="127">
        <f>locallinterp(MIN(AI370,CAP_CB*12),'BBG rates'!$AA$25:$AA$40,'BBG rates'!$AC$25:$AC$40)</f>
        <v>11</v>
      </c>
      <c r="AL370" s="144">
        <f t="shared" si="111"/>
        <v>20.676186223039558</v>
      </c>
      <c r="AM370" s="142">
        <f>(SUMPRODUCT(AL370:AL$381,G370:G$381)+SUMPRODUCT(AL370:AL$381,H370:H$381))/12</f>
        <v>0</v>
      </c>
    </row>
    <row r="371" spans="1:39" x14ac:dyDescent="0.2">
      <c r="A371" s="7">
        <v>350</v>
      </c>
      <c r="B371" s="7">
        <v>175</v>
      </c>
      <c r="C371" s="7">
        <v>87.5</v>
      </c>
      <c r="D371" s="12">
        <f t="shared" si="103"/>
        <v>29.166666666666668</v>
      </c>
      <c r="E371" s="29">
        <f t="shared" si="101"/>
        <v>0</v>
      </c>
      <c r="F371" s="2">
        <f t="shared" si="104"/>
        <v>0</v>
      </c>
      <c r="G371" s="2">
        <f t="shared" si="112"/>
        <v>0</v>
      </c>
      <c r="H371" s="2">
        <f t="shared" si="113"/>
        <v>0</v>
      </c>
      <c r="I371" s="2">
        <f t="shared" si="102"/>
        <v>0</v>
      </c>
      <c r="J371" s="2">
        <f t="shared" si="119"/>
        <v>0</v>
      </c>
      <c r="K371" s="2">
        <f t="shared" si="105"/>
        <v>0</v>
      </c>
      <c r="L371" s="2">
        <f t="shared" si="105"/>
        <v>0</v>
      </c>
      <c r="M371" s="2"/>
      <c r="N371" s="28">
        <f t="shared" si="120"/>
        <v>0</v>
      </c>
      <c r="O371" s="2">
        <f t="shared" si="114"/>
        <v>0</v>
      </c>
      <c r="P371" s="2">
        <f t="shared" si="115"/>
        <v>0</v>
      </c>
      <c r="R371">
        <f t="shared" si="116"/>
        <v>350</v>
      </c>
      <c r="S371" s="89">
        <f t="shared" si="106"/>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7"/>
        <v>0.10827958002463944</v>
      </c>
      <c r="Y371" s="66">
        <f t="shared" si="107"/>
        <v>0</v>
      </c>
      <c r="Z371" s="72">
        <f t="shared" si="108"/>
        <v>0</v>
      </c>
      <c r="AA371" s="79">
        <f t="shared" si="109"/>
        <v>0</v>
      </c>
      <c r="AB371" s="81">
        <f t="shared" si="118"/>
        <v>0</v>
      </c>
      <c r="AD371" s="95">
        <f>locallinterp(R371,'BBG rates'!$N$10:$N$369,'BBG rates'!$P$10:$P$369)</f>
        <v>29.109447462397856</v>
      </c>
      <c r="AI371" s="185">
        <f t="shared" si="110"/>
        <v>350</v>
      </c>
      <c r="AJ371" s="127">
        <f>locallinterp(MIN(AI371,CAP_Senior*12),'BBG rates'!$X$24:$X$65,'BBG rates'!$Y$24:$Y$65)</f>
        <v>67.918742488467984</v>
      </c>
      <c r="AK371" s="127">
        <f>locallinterp(MIN(AI371,CAP_CB*12),'BBG rates'!$AA$25:$AA$40,'BBG rates'!$AC$25:$AC$40)</f>
        <v>11</v>
      </c>
      <c r="AL371" s="144">
        <f t="shared" si="111"/>
        <v>20.676186223039558</v>
      </c>
      <c r="AM371" s="142">
        <f>(SUMPRODUCT(AL371:AL$381,G371:G$381)+SUMPRODUCT(AL371:AL$381,H371:H$381))/12</f>
        <v>0</v>
      </c>
    </row>
    <row r="372" spans="1:39" x14ac:dyDescent="0.2">
      <c r="A372" s="7">
        <v>351</v>
      </c>
      <c r="B372" s="7">
        <v>175.5</v>
      </c>
      <c r="C372" s="7">
        <v>87.75</v>
      </c>
      <c r="D372" s="12">
        <f t="shared" si="103"/>
        <v>29.25</v>
      </c>
      <c r="E372" s="29">
        <f t="shared" si="101"/>
        <v>0</v>
      </c>
      <c r="F372" s="2">
        <f t="shared" si="104"/>
        <v>0</v>
      </c>
      <c r="G372" s="2">
        <f t="shared" si="112"/>
        <v>0</v>
      </c>
      <c r="H372" s="2">
        <f t="shared" si="113"/>
        <v>0</v>
      </c>
      <c r="I372" s="2">
        <f t="shared" si="102"/>
        <v>0</v>
      </c>
      <c r="J372" s="2">
        <f t="shared" si="119"/>
        <v>0</v>
      </c>
      <c r="K372" s="2">
        <f t="shared" si="105"/>
        <v>0</v>
      </c>
      <c r="L372" s="2">
        <f t="shared" si="105"/>
        <v>0</v>
      </c>
      <c r="M372" s="2"/>
      <c r="N372" s="28">
        <f t="shared" si="120"/>
        <v>0</v>
      </c>
      <c r="O372" s="2">
        <f t="shared" si="114"/>
        <v>0</v>
      </c>
      <c r="P372" s="2">
        <f t="shared" si="115"/>
        <v>0</v>
      </c>
      <c r="R372">
        <f t="shared" si="116"/>
        <v>351</v>
      </c>
      <c r="S372" s="89">
        <f t="shared" si="106"/>
        <v>0</v>
      </c>
      <c r="T372" s="89">
        <f>IF(AND(S372=0,S371&gt;0),SUM($G372:$H$381),S372)</f>
        <v>0</v>
      </c>
      <c r="U372" s="82">
        <f>SUM(T372:T$381)</f>
        <v>0</v>
      </c>
      <c r="V372" s="68">
        <f>localspline(R372,'BBG rates'!$G$10:$G$27,'BBG rates'!$K$10:$K$27)</f>
        <v>0.9677623616260177</v>
      </c>
      <c r="W372" s="68">
        <f>locallinterp(R372,'BBG rates'!$G$10:$G$27,'BBG rates'!$J$10:$J$27)</f>
        <v>0.10806</v>
      </c>
      <c r="X372" s="56">
        <f t="shared" si="117"/>
        <v>0.10800651750324519</v>
      </c>
      <c r="Y372" s="66">
        <f t="shared" si="107"/>
        <v>0</v>
      </c>
      <c r="Z372" s="72">
        <f t="shared" si="108"/>
        <v>0</v>
      </c>
      <c r="AA372" s="79">
        <f t="shared" si="109"/>
        <v>0</v>
      </c>
      <c r="AB372" s="81">
        <f t="shared" si="118"/>
        <v>0</v>
      </c>
      <c r="AD372" s="95">
        <f>locallinterp(R372,'BBG rates'!$N$10:$N$369,'BBG rates'!$P$10:$P$369)</f>
        <v>29.190094325866692</v>
      </c>
      <c r="AI372" s="185">
        <f t="shared" si="110"/>
        <v>351</v>
      </c>
      <c r="AJ372" s="127">
        <f>locallinterp(MIN(AI372,CAP_Senior*12),'BBG rates'!$X$24:$X$65,'BBG rates'!$Y$24:$Y$65)</f>
        <v>67.918742488467984</v>
      </c>
      <c r="AK372" s="127">
        <f>locallinterp(MIN(AI372,CAP_CB*12),'BBG rates'!$AA$25:$AA$40,'BBG rates'!$AC$25:$AC$40)</f>
        <v>11</v>
      </c>
      <c r="AL372" s="144">
        <f t="shared" si="111"/>
        <v>20.676186223039558</v>
      </c>
      <c r="AM372" s="142">
        <f>(SUMPRODUCT(AL372:AL$381,G372:G$381)+SUMPRODUCT(AL372:AL$381,H372:H$381))/12</f>
        <v>0</v>
      </c>
    </row>
    <row r="373" spans="1:39" x14ac:dyDescent="0.2">
      <c r="A373" s="7">
        <v>352</v>
      </c>
      <c r="B373" s="7">
        <v>176</v>
      </c>
      <c r="C373" s="7">
        <v>88</v>
      </c>
      <c r="D373" s="12">
        <f t="shared" si="103"/>
        <v>29.333333333333332</v>
      </c>
      <c r="E373" s="29">
        <f t="shared" si="101"/>
        <v>0</v>
      </c>
      <c r="F373" s="2">
        <f t="shared" si="104"/>
        <v>0</v>
      </c>
      <c r="G373" s="2">
        <f t="shared" si="112"/>
        <v>0</v>
      </c>
      <c r="H373" s="2">
        <f t="shared" si="113"/>
        <v>0</v>
      </c>
      <c r="I373" s="2">
        <f t="shared" si="102"/>
        <v>0</v>
      </c>
      <c r="J373" s="2">
        <f t="shared" si="119"/>
        <v>0</v>
      </c>
      <c r="K373" s="2">
        <f t="shared" si="105"/>
        <v>0</v>
      </c>
      <c r="L373" s="2">
        <f t="shared" si="105"/>
        <v>0</v>
      </c>
      <c r="M373" s="2"/>
      <c r="N373" s="28">
        <f t="shared" si="120"/>
        <v>0</v>
      </c>
      <c r="O373" s="2">
        <f t="shared" si="114"/>
        <v>0</v>
      </c>
      <c r="P373" s="2">
        <f t="shared" si="115"/>
        <v>0</v>
      </c>
      <c r="R373">
        <f t="shared" si="116"/>
        <v>352</v>
      </c>
      <c r="S373" s="89">
        <f t="shared" si="106"/>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7"/>
        <v>0.10773345429839765</v>
      </c>
      <c r="Y373" s="66">
        <f t="shared" si="107"/>
        <v>0</v>
      </c>
      <c r="Z373" s="72">
        <f t="shared" si="108"/>
        <v>0</v>
      </c>
      <c r="AA373" s="79">
        <f t="shared" si="109"/>
        <v>0</v>
      </c>
      <c r="AB373" s="81">
        <f t="shared" si="118"/>
        <v>0</v>
      </c>
      <c r="AD373" s="95">
        <f>locallinterp(R373,'BBG rates'!$N$10:$N$369,'BBG rates'!$P$10:$P$369)</f>
        <v>29.270742862196897</v>
      </c>
      <c r="AI373" s="185">
        <f t="shared" si="110"/>
        <v>352</v>
      </c>
      <c r="AJ373" s="127">
        <f>locallinterp(MIN(AI373,CAP_Senior*12),'BBG rates'!$X$24:$X$65,'BBG rates'!$Y$24:$Y$65)</f>
        <v>67.918742488467984</v>
      </c>
      <c r="AK373" s="127">
        <f>locallinterp(MIN(AI373,CAP_CB*12),'BBG rates'!$AA$25:$AA$40,'BBG rates'!$AC$25:$AC$40)</f>
        <v>11</v>
      </c>
      <c r="AL373" s="144">
        <f t="shared" si="111"/>
        <v>20.676186223039558</v>
      </c>
      <c r="AM373" s="142">
        <f>(SUMPRODUCT(AL373:AL$381,G373:G$381)+SUMPRODUCT(AL373:AL$381,H373:H$381))/12</f>
        <v>0</v>
      </c>
    </row>
    <row r="374" spans="1:39" x14ac:dyDescent="0.2">
      <c r="A374" s="7">
        <v>353</v>
      </c>
      <c r="B374" s="7">
        <v>176.5</v>
      </c>
      <c r="C374" s="7">
        <v>88.25</v>
      </c>
      <c r="D374" s="12">
        <f t="shared" si="103"/>
        <v>29.416666666666668</v>
      </c>
      <c r="E374" s="29">
        <f t="shared" si="101"/>
        <v>0</v>
      </c>
      <c r="F374" s="2">
        <f t="shared" si="104"/>
        <v>0</v>
      </c>
      <c r="G374" s="2">
        <f t="shared" si="112"/>
        <v>0</v>
      </c>
      <c r="H374" s="2">
        <f t="shared" si="113"/>
        <v>0</v>
      </c>
      <c r="I374" s="2">
        <f t="shared" si="102"/>
        <v>0</v>
      </c>
      <c r="J374" s="2">
        <f t="shared" si="119"/>
        <v>0</v>
      </c>
      <c r="K374" s="2">
        <f t="shared" si="105"/>
        <v>0</v>
      </c>
      <c r="L374" s="2">
        <f t="shared" si="105"/>
        <v>0</v>
      </c>
      <c r="M374" s="2"/>
      <c r="N374" s="28">
        <f t="shared" si="120"/>
        <v>0</v>
      </c>
      <c r="O374" s="2">
        <f t="shared" si="114"/>
        <v>0</v>
      </c>
      <c r="P374" s="2">
        <f t="shared" si="115"/>
        <v>0</v>
      </c>
      <c r="R374">
        <f t="shared" si="116"/>
        <v>353</v>
      </c>
      <c r="S374" s="89">
        <f t="shared" si="106"/>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7"/>
        <v>0.10746039041036326</v>
      </c>
      <c r="Y374" s="66">
        <f t="shared" si="107"/>
        <v>0</v>
      </c>
      <c r="Z374" s="72">
        <f t="shared" si="108"/>
        <v>0</v>
      </c>
      <c r="AA374" s="79">
        <f t="shared" si="109"/>
        <v>0</v>
      </c>
      <c r="AB374" s="81">
        <f t="shared" si="118"/>
        <v>0</v>
      </c>
      <c r="AD374" s="95">
        <f>locallinterp(R374,'BBG rates'!$N$10:$N$369,'BBG rates'!$P$10:$P$369)</f>
        <v>29.351393115778961</v>
      </c>
      <c r="AI374" s="185">
        <f t="shared" si="110"/>
        <v>353</v>
      </c>
      <c r="AJ374" s="127">
        <f>locallinterp(MIN(AI374,CAP_Senior*12),'BBG rates'!$X$24:$X$65,'BBG rates'!$Y$24:$Y$65)</f>
        <v>67.918742488467984</v>
      </c>
      <c r="AK374" s="127">
        <f>locallinterp(MIN(AI374,CAP_CB*12),'BBG rates'!$AA$25:$AA$40,'BBG rates'!$AC$25:$AC$40)</f>
        <v>11</v>
      </c>
      <c r="AL374" s="144">
        <f t="shared" si="111"/>
        <v>20.676186223039558</v>
      </c>
      <c r="AM374" s="142">
        <f>(SUMPRODUCT(AL374:AL$381,G374:G$381)+SUMPRODUCT(AL374:AL$381,H374:H$381))/12</f>
        <v>0</v>
      </c>
    </row>
    <row r="375" spans="1:39" x14ac:dyDescent="0.2">
      <c r="A375" s="7">
        <v>354</v>
      </c>
      <c r="B375" s="7">
        <v>177</v>
      </c>
      <c r="C375" s="7">
        <v>88.5</v>
      </c>
      <c r="D375" s="12">
        <f t="shared" si="103"/>
        <v>29.5</v>
      </c>
      <c r="E375" s="29">
        <f t="shared" si="101"/>
        <v>0</v>
      </c>
      <c r="F375" s="2">
        <f t="shared" si="104"/>
        <v>0</v>
      </c>
      <c r="G375" s="2">
        <f t="shared" si="112"/>
        <v>0</v>
      </c>
      <c r="H375" s="2">
        <f t="shared" si="113"/>
        <v>0</v>
      </c>
      <c r="I375" s="2">
        <f t="shared" si="102"/>
        <v>0</v>
      </c>
      <c r="J375" s="2">
        <f t="shared" si="119"/>
        <v>0</v>
      </c>
      <c r="K375" s="2">
        <f t="shared" si="105"/>
        <v>0</v>
      </c>
      <c r="L375" s="2">
        <f t="shared" si="105"/>
        <v>0</v>
      </c>
      <c r="M375" s="2"/>
      <c r="N375" s="28">
        <f t="shared" si="120"/>
        <v>0</v>
      </c>
      <c r="O375" s="2">
        <f t="shared" si="114"/>
        <v>0</v>
      </c>
      <c r="P375" s="2">
        <f t="shared" si="115"/>
        <v>0</v>
      </c>
      <c r="R375">
        <f t="shared" si="116"/>
        <v>354</v>
      </c>
      <c r="S375" s="89">
        <f t="shared" si="106"/>
        <v>0</v>
      </c>
      <c r="T375" s="89">
        <f>IF(AND(S375=0,S374&gt;0),SUM($G375:$H$381),S375)</f>
        <v>0</v>
      </c>
      <c r="U375" s="82">
        <f>SUM(T375:T$381)</f>
        <v>0</v>
      </c>
      <c r="V375" s="68">
        <f>localspline(R375,'BBG rates'!$G$10:$G$27,'BBG rates'!$K$10:$K$27)</f>
        <v>0.9678241095565171</v>
      </c>
      <c r="W375" s="68">
        <f>locallinterp(R375,'BBG rates'!$G$10:$G$27,'BBG rates'!$J$10:$J$27)</f>
        <v>0.10724</v>
      </c>
      <c r="X375" s="56">
        <f t="shared" si="117"/>
        <v>0.10718732583860913</v>
      </c>
      <c r="Y375" s="66">
        <f t="shared" si="107"/>
        <v>0</v>
      </c>
      <c r="Z375" s="72">
        <f t="shared" si="108"/>
        <v>0</v>
      </c>
      <c r="AA375" s="79">
        <f t="shared" si="109"/>
        <v>0</v>
      </c>
      <c r="AB375" s="81">
        <f t="shared" si="118"/>
        <v>0</v>
      </c>
      <c r="AD375" s="95">
        <f>locallinterp(R375,'BBG rates'!$N$10:$N$369,'BBG rates'!$P$10:$P$369)</f>
        <v>29.432045124908672</v>
      </c>
      <c r="AI375" s="185">
        <f t="shared" si="110"/>
        <v>354</v>
      </c>
      <c r="AJ375" s="127">
        <f>locallinterp(MIN(AI375,CAP_Senior*12),'BBG rates'!$X$24:$X$65,'BBG rates'!$Y$24:$Y$65)</f>
        <v>67.918742488467984</v>
      </c>
      <c r="AK375" s="127">
        <f>locallinterp(MIN(AI375,CAP_CB*12),'BBG rates'!$AA$25:$AA$40,'BBG rates'!$AC$25:$AC$40)</f>
        <v>11</v>
      </c>
      <c r="AL375" s="144">
        <f t="shared" si="111"/>
        <v>20.676186223039558</v>
      </c>
      <c r="AM375" s="142">
        <f>(SUMPRODUCT(AL375:AL$381,G375:G$381)+SUMPRODUCT(AL375:AL$381,H375:H$381))/12</f>
        <v>0</v>
      </c>
    </row>
    <row r="376" spans="1:39" x14ac:dyDescent="0.2">
      <c r="A376" s="7">
        <v>355</v>
      </c>
      <c r="B376" s="7">
        <v>177.5</v>
      </c>
      <c r="C376" s="7">
        <v>88.75</v>
      </c>
      <c r="D376" s="12">
        <f t="shared" si="103"/>
        <v>29.583333333333332</v>
      </c>
      <c r="E376" s="29">
        <f t="shared" si="101"/>
        <v>0</v>
      </c>
      <c r="F376" s="2">
        <f t="shared" si="104"/>
        <v>0</v>
      </c>
      <c r="G376" s="2">
        <f t="shared" si="112"/>
        <v>0</v>
      </c>
      <c r="H376" s="2">
        <f t="shared" si="113"/>
        <v>0</v>
      </c>
      <c r="I376" s="2">
        <f t="shared" si="102"/>
        <v>0</v>
      </c>
      <c r="J376" s="2">
        <f t="shared" si="119"/>
        <v>0</v>
      </c>
      <c r="K376" s="2">
        <f t="shared" si="105"/>
        <v>0</v>
      </c>
      <c r="L376" s="2">
        <f t="shared" si="105"/>
        <v>0</v>
      </c>
      <c r="M376" s="2"/>
      <c r="N376" s="28">
        <f t="shared" si="120"/>
        <v>0</v>
      </c>
      <c r="O376" s="2">
        <f t="shared" si="114"/>
        <v>0</v>
      </c>
      <c r="P376" s="2">
        <f t="shared" si="115"/>
        <v>0</v>
      </c>
      <c r="R376">
        <f t="shared" si="116"/>
        <v>355</v>
      </c>
      <c r="S376" s="89">
        <f t="shared" si="106"/>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7"/>
        <v>0.1069142605834017</v>
      </c>
      <c r="Y376" s="66">
        <f t="shared" si="107"/>
        <v>0</v>
      </c>
      <c r="Z376" s="72">
        <f t="shared" si="108"/>
        <v>0</v>
      </c>
      <c r="AA376" s="79">
        <f t="shared" si="109"/>
        <v>0</v>
      </c>
      <c r="AB376" s="81">
        <f t="shared" si="118"/>
        <v>0</v>
      </c>
      <c r="AD376" s="95">
        <f>locallinterp(R376,'BBG rates'!$N$10:$N$369,'BBG rates'!$P$10:$P$369)</f>
        <v>29.512698922412177</v>
      </c>
      <c r="AI376" s="185">
        <f t="shared" si="110"/>
        <v>355</v>
      </c>
      <c r="AJ376" s="127">
        <f>locallinterp(MIN(AI376,CAP_Senior*12),'BBG rates'!$X$24:$X$65,'BBG rates'!$Y$24:$Y$65)</f>
        <v>67.918742488467984</v>
      </c>
      <c r="AK376" s="127">
        <f>locallinterp(MIN(AI376,CAP_CB*12),'BBG rates'!$AA$25:$AA$40,'BBG rates'!$AC$25:$AC$40)</f>
        <v>11</v>
      </c>
      <c r="AL376" s="144">
        <f t="shared" si="111"/>
        <v>20.676186223039558</v>
      </c>
      <c r="AM376" s="142">
        <f>(SUMPRODUCT(AL376:AL$381,G376:G$381)+SUMPRODUCT(AL376:AL$381,H376:H$381))/12</f>
        <v>0</v>
      </c>
    </row>
    <row r="377" spans="1:39" x14ac:dyDescent="0.2">
      <c r="A377" s="7">
        <v>356</v>
      </c>
      <c r="B377" s="7">
        <v>178</v>
      </c>
      <c r="C377" s="7">
        <v>89</v>
      </c>
      <c r="D377" s="12">
        <f t="shared" si="103"/>
        <v>29.666666666666668</v>
      </c>
      <c r="E377" s="29">
        <f t="shared" si="101"/>
        <v>0</v>
      </c>
      <c r="F377" s="2">
        <f t="shared" si="104"/>
        <v>0</v>
      </c>
      <c r="G377" s="2">
        <f t="shared" si="112"/>
        <v>0</v>
      </c>
      <c r="H377" s="2">
        <f t="shared" si="113"/>
        <v>0</v>
      </c>
      <c r="I377" s="2">
        <f t="shared" si="102"/>
        <v>0</v>
      </c>
      <c r="J377" s="2">
        <f t="shared" si="119"/>
        <v>0</v>
      </c>
      <c r="K377" s="2">
        <f t="shared" si="105"/>
        <v>0</v>
      </c>
      <c r="L377" s="2">
        <f t="shared" si="105"/>
        <v>0</v>
      </c>
      <c r="M377" s="2"/>
      <c r="N377" s="28">
        <f t="shared" si="120"/>
        <v>0</v>
      </c>
      <c r="O377" s="2">
        <f t="shared" si="114"/>
        <v>0</v>
      </c>
      <c r="P377" s="2">
        <f t="shared" si="115"/>
        <v>0</v>
      </c>
      <c r="R377">
        <f t="shared" si="116"/>
        <v>356</v>
      </c>
      <c r="S377" s="89">
        <f t="shared" si="106"/>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7"/>
        <v>0.10664119464474098</v>
      </c>
      <c r="Y377" s="66">
        <f t="shared" si="107"/>
        <v>0</v>
      </c>
      <c r="Z377" s="72">
        <f t="shared" si="108"/>
        <v>0</v>
      </c>
      <c r="AA377" s="79">
        <f t="shared" si="109"/>
        <v>0</v>
      </c>
      <c r="AB377" s="81">
        <f t="shared" si="118"/>
        <v>0</v>
      </c>
      <c r="AD377" s="95">
        <f>locallinterp(R377,'BBG rates'!$N$10:$N$369,'BBG rates'!$P$10:$P$369)</f>
        <v>29.593354535644604</v>
      </c>
      <c r="AI377" s="185">
        <f t="shared" si="110"/>
        <v>356</v>
      </c>
      <c r="AJ377" s="127">
        <f>locallinterp(MIN(AI377,CAP_Senior*12),'BBG rates'!$X$24:$X$65,'BBG rates'!$Y$24:$Y$65)</f>
        <v>67.918742488467984</v>
      </c>
      <c r="AK377" s="127">
        <f>locallinterp(MIN(AI377,CAP_CB*12),'BBG rates'!$AA$25:$AA$40,'BBG rates'!$AC$25:$AC$40)</f>
        <v>11</v>
      </c>
      <c r="AL377" s="144">
        <f t="shared" si="111"/>
        <v>20.676186223039558</v>
      </c>
      <c r="AM377" s="142">
        <f>(SUMPRODUCT(AL377:AL$381,G377:G$381)+SUMPRODUCT(AL377:AL$381,H377:H$381))/12</f>
        <v>0</v>
      </c>
    </row>
    <row r="378" spans="1:39" x14ac:dyDescent="0.2">
      <c r="A378" s="7">
        <v>357</v>
      </c>
      <c r="B378" s="7">
        <v>178.5</v>
      </c>
      <c r="C378" s="7">
        <v>89.25</v>
      </c>
      <c r="D378" s="12">
        <f t="shared" si="103"/>
        <v>29.75</v>
      </c>
      <c r="E378" s="29">
        <f t="shared" si="101"/>
        <v>0</v>
      </c>
      <c r="F378" s="2">
        <f t="shared" si="104"/>
        <v>0</v>
      </c>
      <c r="G378" s="2">
        <f t="shared" si="112"/>
        <v>0</v>
      </c>
      <c r="H378" s="2">
        <f t="shared" si="113"/>
        <v>0</v>
      </c>
      <c r="I378" s="2">
        <f t="shared" si="102"/>
        <v>0</v>
      </c>
      <c r="J378" s="2">
        <f t="shared" si="119"/>
        <v>0</v>
      </c>
      <c r="K378" s="2">
        <f t="shared" si="105"/>
        <v>0</v>
      </c>
      <c r="L378" s="2">
        <f t="shared" si="105"/>
        <v>0</v>
      </c>
      <c r="M378" s="2"/>
      <c r="N378" s="28">
        <f t="shared" si="120"/>
        <v>0</v>
      </c>
      <c r="O378" s="2">
        <f t="shared" si="114"/>
        <v>0</v>
      </c>
      <c r="P378" s="2">
        <f t="shared" si="115"/>
        <v>0</v>
      </c>
      <c r="R378">
        <f t="shared" si="116"/>
        <v>357</v>
      </c>
      <c r="S378" s="89">
        <f t="shared" si="106"/>
        <v>0</v>
      </c>
      <c r="T378" s="89">
        <f>IF(AND(S378=0,S377&gt;0),SUM($G378:$H$381),S378)</f>
        <v>0</v>
      </c>
      <c r="U378" s="82">
        <f>SUM(T378:T$381)</f>
        <v>0</v>
      </c>
      <c r="V378" s="68">
        <f>localspline(R378,'BBG rates'!$G$10:$G$27,'BBG rates'!$K$10:$K$27)</f>
        <v>0.96788941015412622</v>
      </c>
      <c r="W378" s="68">
        <f>locallinterp(R378,'BBG rates'!$G$10:$G$27,'BBG rates'!$J$10:$J$27)</f>
        <v>0.10642</v>
      </c>
      <c r="X378" s="56">
        <f t="shared" si="117"/>
        <v>0.10636812802289342</v>
      </c>
      <c r="Y378" s="66">
        <f t="shared" si="107"/>
        <v>0</v>
      </c>
      <c r="Z378" s="72">
        <f t="shared" si="108"/>
        <v>0</v>
      </c>
      <c r="AA378" s="79">
        <f t="shared" si="109"/>
        <v>0</v>
      </c>
      <c r="AB378" s="81">
        <f t="shared" si="118"/>
        <v>0</v>
      </c>
      <c r="AD378" s="95">
        <f>locallinterp(R378,'BBG rates'!$N$10:$N$369,'BBG rates'!$P$10:$P$369)</f>
        <v>29.674011986490783</v>
      </c>
      <c r="AI378" s="185">
        <f t="shared" si="110"/>
        <v>357</v>
      </c>
      <c r="AJ378" s="127">
        <f>locallinterp(MIN(AI378,CAP_Senior*12),'BBG rates'!$X$24:$X$65,'BBG rates'!$Y$24:$Y$65)</f>
        <v>67.918742488467984</v>
      </c>
      <c r="AK378" s="127">
        <f>locallinterp(MIN(AI378,CAP_CB*12),'BBG rates'!$AA$25:$AA$40,'BBG rates'!$AC$25:$AC$40)</f>
        <v>11</v>
      </c>
      <c r="AL378" s="144">
        <f t="shared" si="111"/>
        <v>20.676186223039558</v>
      </c>
      <c r="AM378" s="142">
        <f>(SUMPRODUCT(AL378:AL$381,G378:G$381)+SUMPRODUCT(AL378:AL$381,H378:H$381))/12</f>
        <v>0</v>
      </c>
    </row>
    <row r="379" spans="1:39" x14ac:dyDescent="0.2">
      <c r="A379" s="7">
        <v>358</v>
      </c>
      <c r="B379" s="7">
        <v>179</v>
      </c>
      <c r="C379" s="7">
        <v>89.5</v>
      </c>
      <c r="D379" s="12">
        <f t="shared" si="103"/>
        <v>29.833333333333332</v>
      </c>
      <c r="E379" s="29">
        <f t="shared" si="101"/>
        <v>0</v>
      </c>
      <c r="F379" s="2">
        <f t="shared" si="104"/>
        <v>0</v>
      </c>
      <c r="G379" s="2">
        <f t="shared" si="112"/>
        <v>0</v>
      </c>
      <c r="H379" s="2">
        <f t="shared" si="113"/>
        <v>0</v>
      </c>
      <c r="I379" s="2">
        <f t="shared" si="102"/>
        <v>0</v>
      </c>
      <c r="J379" s="2">
        <f t="shared" si="119"/>
        <v>0</v>
      </c>
      <c r="K379" s="2">
        <f t="shared" si="105"/>
        <v>0</v>
      </c>
      <c r="L379" s="2">
        <f t="shared" si="105"/>
        <v>0</v>
      </c>
      <c r="M379" s="2"/>
      <c r="N379" s="28">
        <f t="shared" si="120"/>
        <v>0</v>
      </c>
      <c r="O379" s="2">
        <f t="shared" si="114"/>
        <v>0</v>
      </c>
      <c r="P379" s="2">
        <f t="shared" si="115"/>
        <v>0</v>
      </c>
      <c r="R379">
        <f t="shared" si="116"/>
        <v>358</v>
      </c>
      <c r="S379" s="89">
        <f t="shared" si="106"/>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7"/>
        <v>0.10609506071732611</v>
      </c>
      <c r="Y379" s="66">
        <f t="shared" si="107"/>
        <v>0</v>
      </c>
      <c r="Z379" s="72">
        <f t="shared" si="108"/>
        <v>0</v>
      </c>
      <c r="AA379" s="79">
        <f t="shared" si="109"/>
        <v>0</v>
      </c>
      <c r="AB379" s="81">
        <f t="shared" si="118"/>
        <v>0</v>
      </c>
      <c r="AD379" s="95">
        <f>locallinterp(R379,'BBG rates'!$N$10:$N$369,'BBG rates'!$P$10:$P$369)</f>
        <v>29.75467129136306</v>
      </c>
      <c r="AI379" s="185">
        <f t="shared" si="110"/>
        <v>358</v>
      </c>
      <c r="AJ379" s="127">
        <f>locallinterp(MIN(AI379,CAP_Senior*12),'BBG rates'!$X$24:$X$65,'BBG rates'!$Y$24:$Y$65)</f>
        <v>67.918742488467984</v>
      </c>
      <c r="AK379" s="127">
        <f>locallinterp(MIN(AI379,CAP_CB*12),'BBG rates'!$AA$25:$AA$40,'BBG rates'!$AC$25:$AC$40)</f>
        <v>11</v>
      </c>
      <c r="AL379" s="144">
        <f t="shared" si="111"/>
        <v>20.676186223039558</v>
      </c>
      <c r="AM379" s="142">
        <f>(SUMPRODUCT(AL379:AL$381,G379:G$381)+SUMPRODUCT(AL379:AL$381,H379:H$381))/12</f>
        <v>0</v>
      </c>
    </row>
    <row r="380" spans="1:39" x14ac:dyDescent="0.2">
      <c r="A380" s="7">
        <v>359</v>
      </c>
      <c r="B380" s="7">
        <v>179.5</v>
      </c>
      <c r="C380" s="7">
        <v>89.75</v>
      </c>
      <c r="D380" s="12">
        <f t="shared" si="103"/>
        <v>29.916666666666668</v>
      </c>
      <c r="E380" s="29">
        <f t="shared" si="101"/>
        <v>0</v>
      </c>
      <c r="F380" s="2">
        <f t="shared" si="104"/>
        <v>0</v>
      </c>
      <c r="G380" s="2">
        <f t="shared" si="112"/>
        <v>0</v>
      </c>
      <c r="H380" s="2">
        <f t="shared" si="113"/>
        <v>0</v>
      </c>
      <c r="I380" s="2">
        <f t="shared" si="102"/>
        <v>0</v>
      </c>
      <c r="J380" s="2">
        <f t="shared" si="119"/>
        <v>0</v>
      </c>
      <c r="K380" s="2">
        <f t="shared" si="105"/>
        <v>0</v>
      </c>
      <c r="L380" s="2">
        <f t="shared" si="105"/>
        <v>0</v>
      </c>
      <c r="M380" s="2"/>
      <c r="N380" s="28">
        <f t="shared" si="120"/>
        <v>0</v>
      </c>
      <c r="O380" s="2">
        <f t="shared" si="114"/>
        <v>0</v>
      </c>
      <c r="P380" s="2">
        <f t="shared" si="115"/>
        <v>0</v>
      </c>
      <c r="R380">
        <f t="shared" si="116"/>
        <v>359</v>
      </c>
      <c r="S380" s="89">
        <f t="shared" si="106"/>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7"/>
        <v>0.1058219927283055</v>
      </c>
      <c r="Y380" s="66">
        <f t="shared" si="107"/>
        <v>0</v>
      </c>
      <c r="Z380" s="72">
        <f t="shared" si="108"/>
        <v>0</v>
      </c>
      <c r="AA380" s="79">
        <f t="shared" si="109"/>
        <v>0</v>
      </c>
      <c r="AB380" s="81">
        <f t="shared" si="118"/>
        <v>0</v>
      </c>
      <c r="AD380" s="95">
        <f>locallinterp(R380,'BBG rates'!$N$10:$N$369,'BBG rates'!$P$10:$P$369)</f>
        <v>29.835332461203858</v>
      </c>
      <c r="AI380" s="185">
        <f t="shared" si="110"/>
        <v>359</v>
      </c>
      <c r="AJ380" s="127">
        <f>locallinterp(MIN(AI380,CAP_Senior*12),'BBG rates'!$X$24:$X$65,'BBG rates'!$Y$24:$Y$65)</f>
        <v>67.918742488467984</v>
      </c>
      <c r="AK380" s="127">
        <f>locallinterp(MIN(AI380,CAP_CB*12),'BBG rates'!$AA$25:$AA$40,'BBG rates'!$AC$25:$AC$40)</f>
        <v>11</v>
      </c>
      <c r="AL380" s="144">
        <f t="shared" si="111"/>
        <v>20.676186223039558</v>
      </c>
      <c r="AM380" s="142">
        <f>(SUMPRODUCT(AL380:AL$381,G380:G$381)+SUMPRODUCT(AL380:AL$381,H380:H$381))/12</f>
        <v>0</v>
      </c>
    </row>
    <row r="381" spans="1:39" ht="13.5" thickBot="1" x14ac:dyDescent="0.25">
      <c r="A381" s="7">
        <v>360</v>
      </c>
      <c r="B381" s="7">
        <v>180</v>
      </c>
      <c r="C381" s="7">
        <v>90</v>
      </c>
      <c r="D381" s="12">
        <f t="shared" si="103"/>
        <v>30</v>
      </c>
      <c r="E381" s="29">
        <f t="shared" si="101"/>
        <v>0</v>
      </c>
      <c r="F381" s="2">
        <f t="shared" si="104"/>
        <v>0</v>
      </c>
      <c r="G381" s="2">
        <f t="shared" si="112"/>
        <v>0</v>
      </c>
      <c r="H381" s="2">
        <f t="shared" si="113"/>
        <v>0</v>
      </c>
      <c r="I381" s="2">
        <f t="shared" si="102"/>
        <v>0</v>
      </c>
      <c r="J381" s="2">
        <f t="shared" si="119"/>
        <v>0</v>
      </c>
      <c r="K381" s="2">
        <f t="shared" si="105"/>
        <v>0</v>
      </c>
      <c r="L381" s="2">
        <f t="shared" si="105"/>
        <v>0</v>
      </c>
      <c r="M381" s="2"/>
      <c r="N381" s="28">
        <f t="shared" si="120"/>
        <v>0</v>
      </c>
      <c r="O381" s="2">
        <f t="shared" si="114"/>
        <v>0</v>
      </c>
      <c r="P381" s="2">
        <f t="shared" si="115"/>
        <v>0</v>
      </c>
      <c r="R381">
        <f t="shared" si="116"/>
        <v>360</v>
      </c>
      <c r="S381" s="89">
        <f t="shared" si="106"/>
        <v>0</v>
      </c>
      <c r="T381" s="89">
        <f>IF(AND(S381=0,S380&gt;0),SUM($G381:$H$381),S381)</f>
        <v>0</v>
      </c>
      <c r="U381" s="83">
        <f>SUM(T381:T$381)</f>
        <v>0</v>
      </c>
      <c r="V381" s="68">
        <f>localspline(R381,'BBG rates'!$G$10:$G$27,'BBG rates'!$K$10:$K$27)</f>
        <v>0.96795648336410522</v>
      </c>
      <c r="W381" s="68">
        <f>locallinterp(R381,'BBG rates'!$G$10:$G$27,'BBG rates'!$J$10:$J$27)</f>
        <v>0.1056</v>
      </c>
      <c r="X381" s="56">
        <f t="shared" si="117"/>
        <v>0.10554892405583161</v>
      </c>
      <c r="Y381" s="66">
        <f>T381*X381%/12+X382</f>
        <v>0</v>
      </c>
      <c r="Z381" s="72">
        <f t="shared" si="108"/>
        <v>0</v>
      </c>
      <c r="AA381" s="80">
        <f t="shared" si="109"/>
        <v>0</v>
      </c>
      <c r="AB381" s="81">
        <f t="shared" si="118"/>
        <v>0</v>
      </c>
      <c r="AD381" s="95">
        <f>locallinterp(R381,'BBG rates'!$N$10:$N$369,'BBG rates'!$P$10:$P$369)</f>
        <v>29.915995501484201</v>
      </c>
      <c r="AI381" s="185">
        <f t="shared" si="110"/>
        <v>360</v>
      </c>
      <c r="AJ381" s="127">
        <f>locallinterp(MIN(AI381,CAP_Senior*12),'BBG rates'!$X$24:$X$65,'BBG rates'!$Y$24:$Y$65)</f>
        <v>67.918742488467984</v>
      </c>
      <c r="AK381" s="127">
        <f>locallinterp(MIN(AI381,CAP_CB*12),'BBG rates'!$AA$25:$AA$40,'BBG rates'!$AC$25:$AC$40)</f>
        <v>11</v>
      </c>
      <c r="AL381" s="144">
        <f t="shared" si="111"/>
        <v>20.676186223039558</v>
      </c>
      <c r="AM381" s="142">
        <f>(SUMPRODUCT(AL381:AL$381,G381:G$381)+SUMPRODUCT(AL381:AL$381,H381:H$381))/12</f>
        <v>0</v>
      </c>
    </row>
  </sheetData>
  <mergeCells count="3">
    <mergeCell ref="F15:G15"/>
    <mergeCell ref="J20:L20"/>
    <mergeCell ref="AI3:AM3"/>
  </mergeCells>
  <conditionalFormatting sqref="AJ22:AJ381">
    <cfRule type="cellIs" dxfId="27" priority="2" operator="equal">
      <formula>AJ21</formula>
    </cfRule>
  </conditionalFormatting>
  <conditionalFormatting sqref="AK22:AK381">
    <cfRule type="cellIs" dxfId="26"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M381"/>
  <sheetViews>
    <sheetView workbookViewId="0">
      <selection activeCell="AH11" sqref="AH11"/>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6" width="6.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59174.326122042039</v>
      </c>
    </row>
    <row r="3" spans="5:39" ht="13.5" thickBot="1" x14ac:dyDescent="0.25">
      <c r="E3" s="16" t="s">
        <v>20</v>
      </c>
      <c r="F3" s="17">
        <f>SUM(L22:L381)/SUM(K22:K381)</f>
        <v>6.1171489357915858</v>
      </c>
      <c r="N3" t="s">
        <v>23</v>
      </c>
      <c r="AI3" s="331" t="s">
        <v>137</v>
      </c>
      <c r="AJ3" s="332"/>
      <c r="AK3" s="332"/>
      <c r="AL3" s="332"/>
      <c r="AM3" s="333"/>
    </row>
    <row r="4" spans="5:39" ht="13.5" thickBot="1" x14ac:dyDescent="0.25">
      <c r="E4" t="s">
        <v>21</v>
      </c>
      <c r="F4" s="26">
        <f ca="1">(N4+(N7*N6/(1+F12)^N6))/(N5+(N7/(1+F12)^N6))</f>
        <v>3.903922149370731</v>
      </c>
      <c r="N4">
        <f ca="1">SUM(OFFSET($L$22,,,$I$7*$I$9))</f>
        <v>11145625.721060872</v>
      </c>
    </row>
    <row r="5" spans="5:39" ht="13.5" thickBot="1" x14ac:dyDescent="0.25">
      <c r="N5">
        <f ca="1">SUM(OFFSET($K$22,,,$I$7*$I$9))</f>
        <v>4664328.6918627527</v>
      </c>
      <c r="AI5" s="30" t="s">
        <v>164</v>
      </c>
      <c r="AJ5" s="94"/>
    </row>
    <row r="6" spans="5:39" ht="13.5" thickBot="1" x14ac:dyDescent="0.25">
      <c r="E6" s="3" t="s">
        <v>11</v>
      </c>
      <c r="F6" s="90">
        <v>10000000</v>
      </c>
      <c r="H6" s="3" t="s">
        <v>13</v>
      </c>
      <c r="I6" s="70">
        <f>'[2]Option Premium'!$B$6</f>
        <v>15</v>
      </c>
      <c r="N6" s="25">
        <f ca="1">OFFSET($D$21,$I$9*$I$7,0)</f>
        <v>5</v>
      </c>
      <c r="AI6" s="167" t="s">
        <v>163</v>
      </c>
      <c r="AJ6" s="168">
        <f>CAP_Senior</f>
        <v>20</v>
      </c>
    </row>
    <row r="7" spans="5:39" ht="13.5" thickBot="1" x14ac:dyDescent="0.25">
      <c r="E7" s="1"/>
      <c r="H7" s="3" t="s">
        <v>14</v>
      </c>
      <c r="I7" s="19">
        <v>12</v>
      </c>
      <c r="K7" s="9"/>
      <c r="N7">
        <f ca="1">OFFSET($N$22,$I$7*$I$9,0)</f>
        <v>6780495.8771261936</v>
      </c>
      <c r="AI7" s="167" t="s">
        <v>161</v>
      </c>
      <c r="AJ7" s="168">
        <f>CAP_CB</f>
        <v>20</v>
      </c>
    </row>
    <row r="8" spans="5:39" ht="13.5" thickBot="1" x14ac:dyDescent="0.25">
      <c r="H8" s="3" t="s">
        <v>1</v>
      </c>
      <c r="I8" s="3">
        <f>I6*I7</f>
        <v>180</v>
      </c>
    </row>
    <row r="9" spans="5:39" ht="13.5" thickBot="1" x14ac:dyDescent="0.25">
      <c r="E9" s="1"/>
      <c r="H9" s="24" t="s">
        <v>22</v>
      </c>
      <c r="I9" s="19">
        <v>5</v>
      </c>
      <c r="AI9" s="186" t="s">
        <v>162</v>
      </c>
    </row>
    <row r="10" spans="5:39" ht="13.5" thickBot="1" x14ac:dyDescent="0.25">
      <c r="E10" s="4"/>
      <c r="F10" s="5" t="s">
        <v>7</v>
      </c>
      <c r="G10" s="5" t="s">
        <v>8</v>
      </c>
      <c r="I10" s="22"/>
      <c r="AI10" s="168" t="str">
        <f>Senior_LP_TYPE</f>
        <v>A+/A spread not capped</v>
      </c>
    </row>
    <row r="11" spans="5:39" x14ac:dyDescent="0.2">
      <c r="E11" s="7" t="s">
        <v>12</v>
      </c>
      <c r="F11" s="69">
        <f>'[2]Option Premium'!$C$6%</f>
        <v>1.022E-2</v>
      </c>
      <c r="G11" s="6">
        <f>(1+F11)^(1/$I$7)-1</f>
        <v>8.4770317371329895E-4</v>
      </c>
    </row>
    <row r="12" spans="5:39" x14ac:dyDescent="0.2">
      <c r="E12" s="7" t="s">
        <v>16</v>
      </c>
      <c r="F12" s="18">
        <f>F11</f>
        <v>1.022E-2</v>
      </c>
      <c r="G12" s="6"/>
      <c r="T12" s="21" t="s">
        <v>68</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5" t="s">
        <v>5</v>
      </c>
      <c r="G16" s="5" t="s">
        <v>6</v>
      </c>
      <c r="J16" s="2"/>
      <c r="U16" s="30" t="s">
        <v>73</v>
      </c>
      <c r="AA16" s="30" t="s">
        <v>65</v>
      </c>
      <c r="AD16" s="30" t="s">
        <v>80</v>
      </c>
      <c r="AK16" s="181">
        <f>AL16*AK13</f>
        <v>0.83</v>
      </c>
      <c r="AL16" s="183">
        <f>1-AL15</f>
        <v>0.83</v>
      </c>
      <c r="AM16" s="150" t="s">
        <v>136</v>
      </c>
    </row>
    <row r="17" spans="1:39" ht="13.5" thickBot="1" x14ac:dyDescent="0.25">
      <c r="E17" s="1"/>
      <c r="F17" s="10">
        <f>SUM(F22:F381)</f>
        <v>651378.70196757105</v>
      </c>
      <c r="G17" s="11">
        <f>SUM(G22:H381)</f>
        <v>10000000.000000004</v>
      </c>
      <c r="AA17" s="87">
        <f>Y20/SUMPRODUCT(V22:V381,U22:U381)*1200</f>
        <v>-0.46960790636706057</v>
      </c>
      <c r="AB17" s="88" t="s">
        <v>77</v>
      </c>
      <c r="AD17" t="s">
        <v>82</v>
      </c>
      <c r="AF17" s="103" t="s">
        <v>85</v>
      </c>
      <c r="AG17" s="73">
        <f>AG18/AD18</f>
        <v>11.221976723566469</v>
      </c>
      <c r="AM17" s="30" t="s">
        <v>88</v>
      </c>
    </row>
    <row r="18" spans="1:39" ht="13.5" thickBot="1" x14ac:dyDescent="0.25">
      <c r="N18" t="s">
        <v>19</v>
      </c>
      <c r="S18" s="1" t="s">
        <v>79</v>
      </c>
      <c r="T18" s="93">
        <f>locallinterp(T19*12,'BBG rates'!$A$10:$A$27,'BBG rates'!$D$10:$D$27)</f>
        <v>-0.49315138118172863</v>
      </c>
      <c r="U18" s="92" t="s">
        <v>78</v>
      </c>
      <c r="AA18" s="73">
        <f>((1+AA17%/12)^12-1)*100</f>
        <v>-0.4685984539541721</v>
      </c>
      <c r="AB18" s="86" t="s">
        <v>66</v>
      </c>
      <c r="AD18" s="96">
        <f>(SUMPRODUCT(AD22:AD381,G22:G381)+SUMPRODUCT(AD22:AD381,H22:H381))/F6</f>
        <v>6.5112779814566446</v>
      </c>
      <c r="AE18" t="s">
        <v>83</v>
      </c>
      <c r="AF18" s="103" t="s">
        <v>86</v>
      </c>
      <c r="AG18">
        <f>SUM('[2]Option Premium'!$T$12:$T$13)*100</f>
        <v>73.069409948577331</v>
      </c>
      <c r="AM18" s="146">
        <f>SUM(AM22:AM381)/SUM(E21:E380)*12+EMTN_Addon</f>
        <v>16.318291415029766</v>
      </c>
    </row>
    <row r="19" spans="1:39" ht="13.5" thickBot="1" x14ac:dyDescent="0.25">
      <c r="J19" t="s">
        <v>24</v>
      </c>
      <c r="K19" t="s">
        <v>25</v>
      </c>
      <c r="L19" t="s">
        <v>26</v>
      </c>
      <c r="S19" s="1" t="s">
        <v>27</v>
      </c>
      <c r="T19" s="74">
        <f>IF(I7=12,SUMPRODUCT(T22:T381,D22:D381)/F6,"set frequency to 12")</f>
        <v>3.8684174694943212</v>
      </c>
      <c r="U19" t="str">
        <f>IF(SUM(T22:T381)=F6,"ok","check")</f>
        <v>check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5" t="str">
        <f>CONCATENATE("Outstanding ",F13*100,"% prepay")</f>
        <v>Outstanding 4% prepay</v>
      </c>
      <c r="F20" s="8" t="s">
        <v>9</v>
      </c>
      <c r="G20" s="5" t="s">
        <v>10</v>
      </c>
      <c r="H20" s="8" t="s">
        <v>2</v>
      </c>
      <c r="I20" s="5" t="s">
        <v>3</v>
      </c>
      <c r="J20" s="330" t="s">
        <v>15</v>
      </c>
      <c r="K20" s="330"/>
      <c r="L20" s="330"/>
      <c r="M20" s="20"/>
      <c r="N20" s="5" t="s">
        <v>18</v>
      </c>
      <c r="O20" s="5"/>
      <c r="P20" s="5"/>
      <c r="S20" s="33" t="str">
        <f>"Principals only (incl "&amp;F13*100&amp;"% CPR)"</f>
        <v>Principals only (incl 4% CPR)</v>
      </c>
      <c r="T20" s="76"/>
      <c r="U20" s="32"/>
      <c r="X20" s="30" t="s">
        <v>63</v>
      </c>
      <c r="Y20" s="67">
        <f>SUMPRODUCT(Y22:Y381,$V22:$V381)</f>
        <v>-183803.36583106883</v>
      </c>
      <c r="Z20" s="30"/>
      <c r="AA20" s="78">
        <f>SUMPRODUCT(AA22:AA381,$V22:$V381)</f>
        <v>-183803.36583106878</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9915982.7441195473</v>
      </c>
      <c r="F22" s="2">
        <f t="shared" ref="F22:F85" si="1">IF($A22&lt;=$I$8,-IPMT($G$11,1,$I$8-$A22+1,$E21),0)</f>
        <v>8477.0317371329893</v>
      </c>
      <c r="G22" s="2">
        <f>IF($A22&lt;=$I$8,-PPMT($G$11,1,$I$8-$A22+1,$E21),0)</f>
        <v>51448.286360247446</v>
      </c>
      <c r="H22" s="2">
        <f>IF($A22&lt;=$I$8,(E21-G22)*$G$13,0)</f>
        <v>32568.969520205643</v>
      </c>
      <c r="I22" s="2">
        <f>SUM(F22:H22)</f>
        <v>92494.287617586073</v>
      </c>
      <c r="J22" s="2">
        <f>IF($I$7=1,I22*A22,IF($I$7=2,I22*B22,IF($I$7=4,I22*C22,I22*D22)))</f>
        <v>7707.8573014655058</v>
      </c>
      <c r="K22" s="2">
        <f>I22/(1+$F$12)^IF($I$7=1,$A22,IF($I$7=2,$B22,IF($I$7=4,$C22,$D22)))</f>
        <v>92415.946326583304</v>
      </c>
      <c r="L22" s="2">
        <f>J22/(1+$F$12)^IF($I$7=1,$A22,IF($I$7=2,$B22,IF($I$7=4,$C22,$D22)))</f>
        <v>7701.3288605486086</v>
      </c>
      <c r="M22" s="2"/>
      <c r="N22" s="28">
        <f>IF($A22&lt;=$I$8,N21-P22,0)</f>
        <v>9948551.7136397529</v>
      </c>
      <c r="O22" s="2">
        <f>IF($A22&lt;=$I$8,-IPMT($G$11,1,$I$8-$A22+1,$N21),0)</f>
        <v>8477.0317371329893</v>
      </c>
      <c r="P22" s="2">
        <f>IF($A22&lt;=$I$8,-PPMT($G$11,1,$I$8-$A22+1,$N21),0)</f>
        <v>51448.286360247446</v>
      </c>
      <c r="R22">
        <f>ROUND(D22*12,1)</f>
        <v>1</v>
      </c>
      <c r="S22" s="89">
        <f t="shared" ref="S22:S85" si="2">IF(D22&lt;$I$9,G22+H22,0)</f>
        <v>84017.255880453085</v>
      </c>
      <c r="T22" s="89">
        <f>IF(AND(S22=0,S21&gt;0),SUM($G22:$H$381),S22)</f>
        <v>84017.255880453085</v>
      </c>
      <c r="U22" s="82">
        <f>SUM(T22:T$381)</f>
        <v>9999999.9999999944</v>
      </c>
      <c r="V22" s="68">
        <f>localspline(R22,'BBG rates'!$G$10:$G$27,'BBG rates'!$K$10:$K$27)</f>
        <v>1.0002517930437387</v>
      </c>
      <c r="W22" s="68">
        <f>locallinterp(R22,'BBG rates'!$G$10:$G$27,'BBG rates'!$J$10:$J$27)</f>
        <v>-0.48612500000000003</v>
      </c>
      <c r="X22" s="56">
        <f>((1+W22%)^(1/12)-1)*1200</f>
        <v>-0.48721149787493978</v>
      </c>
      <c r="Y22" s="66">
        <f t="shared" ref="Y22:Y85" si="3">T22*X22%/12+Y23</f>
        <v>-3987.6460310951911</v>
      </c>
      <c r="Z22" s="72">
        <f t="shared" ref="Z22:Z85" si="4">IF(U22=0,0,Y22*1200/U22)</f>
        <v>-0.47851752373142314</v>
      </c>
      <c r="AA22" s="79">
        <f t="shared" ref="AA22:AA85" si="5">T22*$AA$17%/12+AA23</f>
        <v>-3913.3992197255025</v>
      </c>
      <c r="AB22" s="81">
        <f>IF(U22=0,0,AA22*1200/U22)</f>
        <v>-0.46960790636706051</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10850998.41732754</v>
      </c>
    </row>
    <row r="23" spans="1:39" x14ac:dyDescent="0.2">
      <c r="A23" s="7">
        <v>2</v>
      </c>
      <c r="B23" s="7">
        <v>1</v>
      </c>
      <c r="C23" s="7">
        <v>0.5</v>
      </c>
      <c r="D23" s="12">
        <f t="shared" si="0"/>
        <v>0.16666666666666666</v>
      </c>
      <c r="E23" s="29">
        <f>IF($A23&lt;=$I$8,E22-G23-H23,0)</f>
        <v>9832365.0879947785</v>
      </c>
      <c r="F23" s="2">
        <f t="shared" si="1"/>
        <v>8405.8100426764468</v>
      </c>
      <c r="G23" s="2">
        <f t="shared" ref="G23:G86" si="8">IF($A23&lt;=$I$8,-PPMT($G$11,1,$I$8-$A23+1,$E22),0)</f>
        <v>51323.328156887685</v>
      </c>
      <c r="H23" s="2">
        <f t="shared" ref="H23:H86" si="9">IF($A23&lt;=$I$8,(E22-G23)*$G$13,0)</f>
        <v>32294.327967880065</v>
      </c>
      <c r="I23" s="2">
        <f t="shared" ref="I23:I80" si="10">SUM(F23:H23)</f>
        <v>92023.466167444189</v>
      </c>
      <c r="J23" s="2">
        <f>IF($I$7=1,I23*A23,IF($I$7=2,I23*B23,IF($I$7=4,I23*C23,I23*D23)))</f>
        <v>15337.244361240697</v>
      </c>
      <c r="K23" s="2">
        <f t="shared" ref="K23:L85" si="11">I23/(1+$F$12)^IF($I$7=1,$A23,IF($I$7=2,$B23,IF($I$7=4,$C23,$D23)))</f>
        <v>91867.647159174536</v>
      </c>
      <c r="L23" s="2">
        <f t="shared" si="11"/>
        <v>15311.274526529087</v>
      </c>
      <c r="M23" s="2"/>
      <c r="N23" s="28">
        <f>IF($A23&lt;=$I$8,N22-P23,0)</f>
        <v>9897059.8144038767</v>
      </c>
      <c r="O23" s="2">
        <f t="shared" ref="O23:O86" si="12">IF($A23&lt;=$I$8,-IPMT($G$11,1,$I$8-$A23+1,$N22),0)</f>
        <v>8433.4188615032981</v>
      </c>
      <c r="P23" s="2">
        <f t="shared" ref="P23:P86" si="13">IF($A23&lt;=$I$8,-PPMT($G$11,1,$I$8-$A23+1,$N22),0)</f>
        <v>51491.89923587715</v>
      </c>
      <c r="R23">
        <f t="shared" ref="R23:R86" si="14">ROUND(D23*12,1)</f>
        <v>2</v>
      </c>
      <c r="S23" s="89">
        <f t="shared" si="2"/>
        <v>83617.656124767745</v>
      </c>
      <c r="T23" s="89">
        <f>IF(AND(S23=0,S22&gt;0),SUM($G23:$H$381),S23)</f>
        <v>83617.656124767745</v>
      </c>
      <c r="U23" s="82">
        <f>SUM(T23:T$381)</f>
        <v>9915982.7441195417</v>
      </c>
      <c r="V23" s="68">
        <f>localspline(R23,'BBG rates'!$G$10:$G$27,'BBG rates'!$K$10:$K$27)</f>
        <v>1.0007036717399336</v>
      </c>
      <c r="W23" s="68">
        <f>locallinterp(R23,'BBG rates'!$G$10:$G$27,'BBG rates'!$J$10:$J$27)</f>
        <v>-0.48849999999999999</v>
      </c>
      <c r="X23" s="56">
        <f t="shared" ref="X23:X86" si="15">((1+W23%)^(1/12)-1)*1200</f>
        <v>-0.48959715685596983</v>
      </c>
      <c r="Y23" s="66">
        <f t="shared" si="3"/>
        <v>-3953.534220191143</v>
      </c>
      <c r="Z23" s="72">
        <f t="shared" si="4"/>
        <v>-0.47844386044770409</v>
      </c>
      <c r="AA23" s="79">
        <f t="shared" si="5"/>
        <v>-3880.519913364898</v>
      </c>
      <c r="AB23" s="81">
        <f t="shared" ref="AB23:AB86" si="16">IF(U23=0,0,AA23*1200/U23)</f>
        <v>-0.46960790636706051</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10849787.752008429</v>
      </c>
    </row>
    <row r="24" spans="1:39" x14ac:dyDescent="0.2">
      <c r="A24" s="7">
        <v>3</v>
      </c>
      <c r="B24" s="7">
        <v>1.5</v>
      </c>
      <c r="C24" s="7">
        <v>0.75</v>
      </c>
      <c r="D24" s="12">
        <f t="shared" si="0"/>
        <v>0.25</v>
      </c>
      <c r="E24" s="29">
        <f t="shared" ref="E24:E87" si="17">IF($A24&lt;=$I$8,E23-G24-H24,0)</f>
        <v>9749145.4209337048</v>
      </c>
      <c r="F24" s="2">
        <f t="shared" si="1"/>
        <v>8334.9270902010157</v>
      </c>
      <c r="G24" s="2">
        <f t="shared" si="8"/>
        <v>51198.673453482734</v>
      </c>
      <c r="H24" s="2">
        <f t="shared" si="9"/>
        <v>32020.993607591761</v>
      </c>
      <c r="I24" s="2">
        <f t="shared" ref="I24:I30" si="18">SUM(F24:H24)</f>
        <v>91554.594151275509</v>
      </c>
      <c r="J24" s="2">
        <f t="shared" ref="J24:J87" si="19">IF($I$7=1,I24*A24,IF($I$7=2,I24*B24,IF($I$7=4,I24*C24,I24*D24)))</f>
        <v>22888.648537818877</v>
      </c>
      <c r="K24" s="2">
        <f t="shared" si="11"/>
        <v>91322.154981336222</v>
      </c>
      <c r="L24" s="2">
        <f t="shared" si="11"/>
        <v>22830.538745334055</v>
      </c>
      <c r="M24" s="2"/>
      <c r="N24" s="28">
        <f t="shared" ref="N24:N87" si="20">IF($A24&lt;=$I$8,N23-P24,0)</f>
        <v>9845524.2653215975</v>
      </c>
      <c r="O24" s="2">
        <f t="shared" si="12"/>
        <v>8389.769015100519</v>
      </c>
      <c r="P24" s="2">
        <f t="shared" si="13"/>
        <v>51535.549082279918</v>
      </c>
      <c r="R24">
        <f t="shared" si="14"/>
        <v>3</v>
      </c>
      <c r="S24" s="89">
        <f t="shared" si="2"/>
        <v>83219.667061074491</v>
      </c>
      <c r="T24" s="89">
        <f>IF(AND(S24=0,S23&gt;0),SUM($G24:$H$381),S24)</f>
        <v>83219.667061074491</v>
      </c>
      <c r="U24" s="82">
        <f>SUM(T24:T$381)</f>
        <v>9832365.0879947729</v>
      </c>
      <c r="V24" s="68">
        <f>localspline(R24,'BBG rates'!$G$10:$G$27,'BBG rates'!$K$10:$K$27)</f>
        <v>1.0011555447240852</v>
      </c>
      <c r="W24" s="68">
        <f>locallinterp(R24,'BBG rates'!$G$10:$G$27,'BBG rates'!$J$10:$J$27)</f>
        <v>-0.49087500000000001</v>
      </c>
      <c r="X24" s="56">
        <f t="shared" si="15"/>
        <v>-0.49198286803018298</v>
      </c>
      <c r="Y24" s="66">
        <f t="shared" si="3"/>
        <v>-3919.4184146064376</v>
      </c>
      <c r="Z24" s="72">
        <f t="shared" si="4"/>
        <v>-0.4783490091585812</v>
      </c>
      <c r="AA24" s="79">
        <f t="shared" si="5"/>
        <v>-3847.7969863415037</v>
      </c>
      <c r="AB24" s="81">
        <f t="shared" si="16"/>
        <v>-0.46960790636706057</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10847377.937613167</v>
      </c>
    </row>
    <row r="25" spans="1:39" x14ac:dyDescent="0.2">
      <c r="A25" s="7">
        <v>4</v>
      </c>
      <c r="B25" s="7">
        <v>2</v>
      </c>
      <c r="C25" s="7">
        <v>1</v>
      </c>
      <c r="D25" s="12">
        <f t="shared" si="0"/>
        <v>0.33333333333333331</v>
      </c>
      <c r="E25" s="29">
        <f t="shared" si="17"/>
        <v>9666322.1382520478</v>
      </c>
      <c r="F25" s="2">
        <f t="shared" si="1"/>
        <v>8264.3815143179781</v>
      </c>
      <c r="G25" s="2">
        <f t="shared" si="8"/>
        <v>51074.321512888382</v>
      </c>
      <c r="H25" s="2">
        <f t="shared" si="9"/>
        <v>31748.961168767488</v>
      </c>
      <c r="I25" s="2">
        <f t="shared" si="18"/>
        <v>91087.664195973848</v>
      </c>
      <c r="J25" s="2">
        <f t="shared" si="19"/>
        <v>30362.55473199128</v>
      </c>
      <c r="K25" s="2">
        <f>I25/(1+$F$12)^IF($I$7=1,$A25,IF($I$7=2,$B25,IF($I$7=4,$C25,$D25)))</f>
        <v>90779.456436344204</v>
      </c>
      <c r="L25" s="2">
        <f>J25/(1+$F$12)^IF($I$7=1,$A25,IF($I$7=2,$B25,IF($I$7=4,$C25,$D25)))</f>
        <v>30259.818812114732</v>
      </c>
      <c r="M25" s="2"/>
      <c r="N25" s="28">
        <f t="shared" si="20"/>
        <v>9793945.0293908007</v>
      </c>
      <c r="O25" s="2">
        <f t="shared" si="12"/>
        <v>8346.0821665844142</v>
      </c>
      <c r="P25" s="2">
        <f t="shared" si="13"/>
        <v>51579.235930796036</v>
      </c>
      <c r="R25">
        <f t="shared" si="14"/>
        <v>4</v>
      </c>
      <c r="S25" s="89">
        <f t="shared" si="2"/>
        <v>82823.282681655866</v>
      </c>
      <c r="T25" s="89">
        <f>IF(AND(S25=0,S24&gt;0),SUM($G25:$H$381),S25)</f>
        <v>82823.282681655866</v>
      </c>
      <c r="U25" s="82">
        <f>SUM(T25:T$381)</f>
        <v>9749145.4209336992</v>
      </c>
      <c r="V25" s="68">
        <f>localspline(R25,'BBG rates'!$G$10:$G$27,'BBG rates'!$K$10:$K$27)</f>
        <v>1.0016072346102698</v>
      </c>
      <c r="W25" s="68">
        <f>locallinterp(R25,'BBG rates'!$G$10:$G$27,'BBG rates'!$J$10:$J$27)</f>
        <v>-0.49325000000000002</v>
      </c>
      <c r="X25" s="56">
        <f t="shared" si="15"/>
        <v>-0.49436863140024379</v>
      </c>
      <c r="Y25" s="66">
        <f t="shared" si="3"/>
        <v>-3885.2995392087505</v>
      </c>
      <c r="Z25" s="72">
        <f t="shared" si="4"/>
        <v>-0.47823262919428022</v>
      </c>
      <c r="AA25" s="79">
        <f t="shared" si="5"/>
        <v>-3815.2298083272412</v>
      </c>
      <c r="AB25" s="81">
        <f t="shared" si="16"/>
        <v>-0.46960790636706051</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10843780.420755841</v>
      </c>
    </row>
    <row r="26" spans="1:39" x14ac:dyDescent="0.2">
      <c r="A26" s="7">
        <v>5</v>
      </c>
      <c r="B26" s="7">
        <v>2.5</v>
      </c>
      <c r="C26" s="7">
        <v>1.25</v>
      </c>
      <c r="D26" s="12">
        <f t="shared" si="0"/>
        <v>0.41666666666666669</v>
      </c>
      <c r="E26" s="29">
        <f t="shared" si="17"/>
        <v>9583893.6412518006</v>
      </c>
      <c r="F26" s="2">
        <f t="shared" si="1"/>
        <v>8194.1719547313824</v>
      </c>
      <c r="G26" s="2">
        <f t="shared" si="8"/>
        <v>50950.271599750704</v>
      </c>
      <c r="H26" s="2">
        <f t="shared" si="9"/>
        <v>31478.22540049586</v>
      </c>
      <c r="I26" s="2">
        <f t="shared" si="18"/>
        <v>90622.66895497794</v>
      </c>
      <c r="J26" s="2">
        <f t="shared" si="19"/>
        <v>37759.445397907475</v>
      </c>
      <c r="K26" s="2">
        <f t="shared" si="11"/>
        <v>90239.538228361736</v>
      </c>
      <c r="L26" s="2">
        <f t="shared" si="11"/>
        <v>37599.80759515072</v>
      </c>
      <c r="M26" s="2"/>
      <c r="N26" s="28">
        <f t="shared" si="20"/>
        <v>9742322.0695780087</v>
      </c>
      <c r="O26" s="2">
        <f t="shared" si="12"/>
        <v>8302.3582845881701</v>
      </c>
      <c r="P26" s="2">
        <f t="shared" si="13"/>
        <v>51622.959812792273</v>
      </c>
      <c r="R26">
        <f t="shared" si="14"/>
        <v>5</v>
      </c>
      <c r="S26" s="89">
        <f t="shared" si="2"/>
        <v>82428.497000246571</v>
      </c>
      <c r="T26" s="89">
        <f>IF(AND(S26=0,S25&gt;0),SUM($G26:$H$381),S26)</f>
        <v>82428.497000246571</v>
      </c>
      <c r="U26" s="82">
        <f>SUM(T26:T$381)</f>
        <v>9666322.1382520441</v>
      </c>
      <c r="V26" s="68">
        <f>localspline(R26,'BBG rates'!$G$10:$G$27,'BBG rates'!$K$10:$K$27)</f>
        <v>1.0020585640125637</v>
      </c>
      <c r="W26" s="68">
        <f>locallinterp(R26,'BBG rates'!$G$10:$G$27,'BBG rates'!$J$10:$J$27)</f>
        <v>-0.49562499999999998</v>
      </c>
      <c r="X26" s="56">
        <f t="shared" si="15"/>
        <v>-0.49675444696828386</v>
      </c>
      <c r="Y26" s="66">
        <f t="shared" si="3"/>
        <v>-3851.1785117859122</v>
      </c>
      <c r="Z26" s="72">
        <f t="shared" si="4"/>
        <v>-0.47809437219715734</v>
      </c>
      <c r="AA26" s="79">
        <f t="shared" si="5"/>
        <v>-3782.8177513450914</v>
      </c>
      <c r="AB26" s="81">
        <f t="shared" si="16"/>
        <v>-0.46960790636706046</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10838909.290168872</v>
      </c>
    </row>
    <row r="27" spans="1:39" x14ac:dyDescent="0.2">
      <c r="A27" s="7">
        <v>6</v>
      </c>
      <c r="B27" s="7">
        <v>3</v>
      </c>
      <c r="C27" s="7">
        <v>1.5</v>
      </c>
      <c r="D27" s="12">
        <f t="shared" si="0"/>
        <v>0.5</v>
      </c>
      <c r="E27" s="29">
        <f t="shared" si="17"/>
        <v>9501858.3371998407</v>
      </c>
      <c r="F27" s="2">
        <f t="shared" si="1"/>
        <v>8124.2970562198561</v>
      </c>
      <c r="G27" s="2">
        <f t="shared" si="8"/>
        <v>50826.522980501919</v>
      </c>
      <c r="H27" s="2">
        <f t="shared" si="9"/>
        <v>31208.781071457113</v>
      </c>
      <c r="I27" s="2">
        <f t="shared" si="18"/>
        <v>90159.601108178889</v>
      </c>
      <c r="J27" s="2">
        <f t="shared" si="19"/>
        <v>45079.800554089445</v>
      </c>
      <c r="K27" s="2">
        <f t="shared" si="11"/>
        <v>89702.387122169632</v>
      </c>
      <c r="L27" s="2">
        <f t="shared" si="11"/>
        <v>44851.193561084816</v>
      </c>
      <c r="M27" s="2"/>
      <c r="N27" s="28">
        <f t="shared" si="20"/>
        <v>9690655.3488183469</v>
      </c>
      <c r="O27" s="2">
        <f t="shared" si="12"/>
        <v>8258.5973377183927</v>
      </c>
      <c r="P27" s="2">
        <f t="shared" si="13"/>
        <v>51666.720759662057</v>
      </c>
      <c r="R27">
        <f t="shared" si="14"/>
        <v>6</v>
      </c>
      <c r="S27" s="89">
        <f t="shared" si="2"/>
        <v>82035.304051959029</v>
      </c>
      <c r="T27" s="89">
        <f>IF(AND(S27=0,S26&gt;0),SUM($G27:$H$381),S27)</f>
        <v>82035.304051959029</v>
      </c>
      <c r="U27" s="82">
        <f>SUM(T27:T$381)</f>
        <v>9583893.6412517969</v>
      </c>
      <c r="V27" s="68">
        <f>localspline(R27,'BBG rates'!$G$10:$G$27,'BBG rates'!$K$10:$K$27)</f>
        <v>1.0025100708007813</v>
      </c>
      <c r="W27" s="68">
        <f>locallinterp(R27,'BBG rates'!$G$10:$G$27,'BBG rates'!$J$10:$J$27)</f>
        <v>-0.498</v>
      </c>
      <c r="X27" s="56">
        <f t="shared" si="15"/>
        <v>-0.49914031473683451</v>
      </c>
      <c r="Y27" s="66">
        <f t="shared" si="3"/>
        <v>-3817.0562430844252</v>
      </c>
      <c r="Z27" s="72">
        <f t="shared" si="4"/>
        <v>-0.47793388190220298</v>
      </c>
      <c r="AA27" s="79">
        <f t="shared" si="5"/>
        <v>-3750.5601897607003</v>
      </c>
      <c r="AB27" s="81">
        <f t="shared" si="16"/>
        <v>-0.46960790636706057</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10832776.781718088</v>
      </c>
    </row>
    <row r="28" spans="1:39" x14ac:dyDescent="0.2">
      <c r="A28" s="7">
        <v>7</v>
      </c>
      <c r="B28" s="7">
        <v>3.5</v>
      </c>
      <c r="C28" s="7">
        <v>1.75</v>
      </c>
      <c r="D28" s="12">
        <f t="shared" si="0"/>
        <v>0.58333333333333337</v>
      </c>
      <c r="E28" s="29">
        <f t="shared" si="17"/>
        <v>9420214.6393066328</v>
      </c>
      <c r="F28" s="2">
        <f t="shared" si="1"/>
        <v>8054.7554686184749</v>
      </c>
      <c r="G28" s="2">
        <f t="shared" si="8"/>
        <v>50703.074923355831</v>
      </c>
      <c r="H28" s="2">
        <f t="shared" si="9"/>
        <v>30940.622969853146</v>
      </c>
      <c r="I28" s="2">
        <f t="shared" si="18"/>
        <v>89698.453361827444</v>
      </c>
      <c r="J28" s="2">
        <f t="shared" si="19"/>
        <v>52324.097794399342</v>
      </c>
      <c r="K28" s="2">
        <f t="shared" si="11"/>
        <v>89167.989942897257</v>
      </c>
      <c r="L28" s="2">
        <f t="shared" si="11"/>
        <v>52014.660800023405</v>
      </c>
      <c r="M28" s="2"/>
      <c r="N28" s="28">
        <f t="shared" si="20"/>
        <v>9638944.8300155215</v>
      </c>
      <c r="O28" s="2">
        <f t="shared" si="12"/>
        <v>8214.7992945550686</v>
      </c>
      <c r="P28" s="2">
        <f t="shared" si="13"/>
        <v>51710.518802825383</v>
      </c>
      <c r="R28">
        <f t="shared" si="14"/>
        <v>7</v>
      </c>
      <c r="S28" s="89">
        <f t="shared" si="2"/>
        <v>81643.69789320897</v>
      </c>
      <c r="T28" s="89">
        <f>IF(AND(S28=0,S27&gt;0),SUM($G28:$H$381),S28)</f>
        <v>81643.69789320897</v>
      </c>
      <c r="U28" s="82">
        <f>SUM(T28:T$381)</f>
        <v>9501858.337199837</v>
      </c>
      <c r="V28" s="68">
        <f>localspline(R28,'BBG rates'!$G$10:$G$27,'BBG rates'!$K$10:$K$27)</f>
        <v>1.0029614583797093</v>
      </c>
      <c r="W28" s="68">
        <f>locallinterp(R28,'BBG rates'!$G$10:$G$27,'BBG rates'!$J$10:$J$27)</f>
        <v>-0.50037500000000001</v>
      </c>
      <c r="X28" s="56">
        <f t="shared" si="15"/>
        <v>-0.50152623470829383</v>
      </c>
      <c r="Y28" s="66">
        <f t="shared" si="3"/>
        <v>-3782.9336368477361</v>
      </c>
      <c r="Z28" s="72">
        <f t="shared" si="4"/>
        <v>-0.47775079390996933</v>
      </c>
      <c r="AA28" s="79">
        <f t="shared" si="5"/>
        <v>-3718.4565002740123</v>
      </c>
      <c r="AB28" s="81">
        <f t="shared" si="16"/>
        <v>-0.46960790636706051</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10825842.491282772</v>
      </c>
    </row>
    <row r="29" spans="1:39" x14ac:dyDescent="0.2">
      <c r="A29" s="7">
        <v>8</v>
      </c>
      <c r="B29" s="7">
        <v>4</v>
      </c>
      <c r="C29" s="7">
        <v>2</v>
      </c>
      <c r="D29" s="12">
        <f t="shared" si="0"/>
        <v>0.66666666666666663</v>
      </c>
      <c r="E29" s="29">
        <f t="shared" si="17"/>
        <v>9338960.9667049926</v>
      </c>
      <c r="F29" s="2">
        <f t="shared" si="1"/>
        <v>7985.5458468007128</v>
      </c>
      <c r="G29" s="2">
        <f t="shared" si="8"/>
        <v>50579.926698303694</v>
      </c>
      <c r="H29" s="2">
        <f t="shared" si="9"/>
        <v>30673.745903337782</v>
      </c>
      <c r="I29" s="2">
        <f t="shared" si="18"/>
        <v>89239.218448442189</v>
      </c>
      <c r="J29" s="2">
        <f t="shared" si="19"/>
        <v>59492.812298961457</v>
      </c>
      <c r="K29" s="2">
        <f t="shared" si="11"/>
        <v>88636.333575755052</v>
      </c>
      <c r="L29" s="2">
        <f t="shared" si="11"/>
        <v>59090.889050503363</v>
      </c>
      <c r="M29" s="2"/>
      <c r="N29" s="28">
        <f t="shared" si="20"/>
        <v>9587190.476041792</v>
      </c>
      <c r="O29" s="2">
        <f t="shared" si="12"/>
        <v>8170.9641236515527</v>
      </c>
      <c r="P29" s="2">
        <f t="shared" si="13"/>
        <v>51754.353973728903</v>
      </c>
      <c r="R29">
        <f t="shared" si="14"/>
        <v>8</v>
      </c>
      <c r="S29" s="89">
        <f t="shared" si="2"/>
        <v>81253.672601641476</v>
      </c>
      <c r="T29" s="89">
        <f>IF(AND(S29=0,S28&gt;0),SUM($G29:$H$381),S29)</f>
        <v>81253.672601641476</v>
      </c>
      <c r="U29" s="82">
        <f>SUM(T29:T$381)</f>
        <v>9420214.6393066291</v>
      </c>
      <c r="V29" s="68">
        <f>localspline(R29,'BBG rates'!$G$10:$G$27,'BBG rates'!$K$10:$K$27)</f>
        <v>1.0034130262005823</v>
      </c>
      <c r="W29" s="68">
        <f>locallinterp(R29,'BBG rates'!$G$10:$G$27,'BBG rates'!$J$10:$J$27)</f>
        <v>-0.50275000000000003</v>
      </c>
      <c r="X29" s="56">
        <f t="shared" si="15"/>
        <v>-0.50391220688492666</v>
      </c>
      <c r="Y29" s="66">
        <f t="shared" si="3"/>
        <v>-3748.8115898543674</v>
      </c>
      <c r="Z29" s="72">
        <f t="shared" si="4"/>
        <v>-0.47754473545162834</v>
      </c>
      <c r="AA29" s="79">
        <f t="shared" si="5"/>
        <v>-3686.5060619109336</v>
      </c>
      <c r="AB29" s="81">
        <f t="shared" si="16"/>
        <v>-0.46960790636706051</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10817307.65376476</v>
      </c>
    </row>
    <row r="30" spans="1:39" x14ac:dyDescent="0.2">
      <c r="A30" s="7">
        <v>9</v>
      </c>
      <c r="B30" s="7">
        <v>4.5</v>
      </c>
      <c r="C30" s="7">
        <v>2.25</v>
      </c>
      <c r="D30" s="12">
        <f t="shared" si="0"/>
        <v>0.75</v>
      </c>
      <c r="E30" s="29">
        <f t="shared" si="17"/>
        <v>9258095.7444289345</v>
      </c>
      <c r="F30" s="2">
        <f t="shared" si="1"/>
        <v>7916.6668506604419</v>
      </c>
      <c r="G30" s="2">
        <f t="shared" si="8"/>
        <v>50457.077577109783</v>
      </c>
      <c r="H30" s="2">
        <f t="shared" si="9"/>
        <v>30408.144698947282</v>
      </c>
      <c r="I30" s="2">
        <f t="shared" si="18"/>
        <v>88781.889126717506</v>
      </c>
      <c r="J30" s="2">
        <f t="shared" si="19"/>
        <v>66586.416845038126</v>
      </c>
      <c r="K30" s="2">
        <f t="shared" si="11"/>
        <v>88107.404965767899</v>
      </c>
      <c r="L30" s="2">
        <f t="shared" si="11"/>
        <v>66080.553724325917</v>
      </c>
      <c r="M30" s="2"/>
      <c r="N30" s="28">
        <f t="shared" si="20"/>
        <v>9535392.2497379463</v>
      </c>
      <c r="O30" s="2">
        <f t="shared" si="12"/>
        <v>8127.0917935345387</v>
      </c>
      <c r="P30" s="2">
        <f t="shared" si="13"/>
        <v>51798.226303845891</v>
      </c>
      <c r="R30">
        <f t="shared" si="14"/>
        <v>9</v>
      </c>
      <c r="S30" s="89">
        <f t="shared" si="2"/>
        <v>80865.222276057058</v>
      </c>
      <c r="T30" s="89">
        <f>IF(AND(S30=0,S29&gt;0),SUM($G30:$H$381),S30)</f>
        <v>80865.222276057058</v>
      </c>
      <c r="U30" s="82">
        <f>SUM(T30:T$381)</f>
        <v>9338960.966704987</v>
      </c>
      <c r="V30" s="68">
        <f>localspline(R30,'BBG rates'!$G$10:$G$27,'BBG rates'!$K$10:$K$27)</f>
        <v>1.0038645968774773</v>
      </c>
      <c r="W30" s="68">
        <f>locallinterp(R30,'BBG rates'!$G$10:$G$27,'BBG rates'!$J$10:$J$27)</f>
        <v>-0.50512500000000005</v>
      </c>
      <c r="X30" s="56">
        <f t="shared" si="15"/>
        <v>-0.50629823126926432</v>
      </c>
      <c r="Y30" s="66">
        <f t="shared" si="3"/>
        <v>-3714.6909919558689</v>
      </c>
      <c r="Z30" s="72">
        <f t="shared" si="4"/>
        <v>-0.47731532514583397</v>
      </c>
      <c r="AA30" s="79">
        <f t="shared" si="5"/>
        <v>-3654.7082560150238</v>
      </c>
      <c r="AB30" s="81">
        <f t="shared" si="16"/>
        <v>-0.46960790636706057</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10807187.743951231</v>
      </c>
    </row>
    <row r="31" spans="1:39" x14ac:dyDescent="0.2">
      <c r="A31" s="7">
        <v>10</v>
      </c>
      <c r="B31" s="7">
        <v>5</v>
      </c>
      <c r="C31" s="7">
        <v>2.5</v>
      </c>
      <c r="D31" s="12">
        <f t="shared" si="0"/>
        <v>0.83333333333333337</v>
      </c>
      <c r="E31" s="29">
        <f t="shared" si="17"/>
        <v>9177617.4033925962</v>
      </c>
      <c r="F31" s="2">
        <f t="shared" si="1"/>
        <v>7848.1171450939946</v>
      </c>
      <c r="G31" s="2">
        <f t="shared" si="8"/>
        <v>50334.526833307122</v>
      </c>
      <c r="H31" s="2">
        <f t="shared" si="9"/>
        <v>30143.814203031121</v>
      </c>
      <c r="I31" s="2">
        <f t="shared" si="10"/>
        <v>88326.458181432245</v>
      </c>
      <c r="J31" s="2">
        <f t="shared" si="19"/>
        <v>73605.381817860209</v>
      </c>
      <c r="K31" s="2">
        <f t="shared" si="11"/>
        <v>87581.191117509894</v>
      </c>
      <c r="L31" s="2">
        <f t="shared" si="11"/>
        <v>72984.325931258252</v>
      </c>
      <c r="M31" s="2"/>
      <c r="N31" s="28">
        <f t="shared" si="20"/>
        <v>9483550.1139132697</v>
      </c>
      <c r="O31" s="2">
        <f t="shared" si="12"/>
        <v>8083.1822727040508</v>
      </c>
      <c r="P31" s="2">
        <f t="shared" si="13"/>
        <v>51842.135824676407</v>
      </c>
      <c r="R31">
        <f t="shared" si="14"/>
        <v>10</v>
      </c>
      <c r="S31" s="89">
        <f t="shared" si="2"/>
        <v>80478.341036338243</v>
      </c>
      <c r="T31" s="89">
        <f>IF(AND(S31=0,S30&gt;0),SUM($G31:$H$381),S31)</f>
        <v>80478.341036338243</v>
      </c>
      <c r="U31" s="82">
        <f>SUM(T31:T$381)</f>
        <v>9258095.7444289308</v>
      </c>
      <c r="V31" s="68">
        <f>localspline(R31,'BBG rates'!$G$10:$G$27,'BBG rates'!$K$10:$K$27)</f>
        <v>1.0043164102569841</v>
      </c>
      <c r="W31" s="68">
        <f>locallinterp(R31,'BBG rates'!$G$10:$G$27,'BBG rates'!$J$10:$J$27)</f>
        <v>-0.50749999999999995</v>
      </c>
      <c r="X31" s="56">
        <f t="shared" si="15"/>
        <v>-0.50868430786370489</v>
      </c>
      <c r="Y31" s="66">
        <f t="shared" si="3"/>
        <v>-3680.5727261145657</v>
      </c>
      <c r="Z31" s="72">
        <f t="shared" si="4"/>
        <v>-0.4770621727470496</v>
      </c>
      <c r="AA31" s="79">
        <f t="shared" si="5"/>
        <v>-3623.0624662392188</v>
      </c>
      <c r="AB31" s="81">
        <f t="shared" si="16"/>
        <v>-0.46960790636706051</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10795498.142585384</v>
      </c>
    </row>
    <row r="32" spans="1:39" x14ac:dyDescent="0.2">
      <c r="A32" s="7">
        <v>11</v>
      </c>
      <c r="B32" s="7">
        <v>5.5</v>
      </c>
      <c r="C32" s="7">
        <v>2.75</v>
      </c>
      <c r="D32" s="12">
        <f t="shared" si="0"/>
        <v>0.91666666666666663</v>
      </c>
      <c r="E32" s="29">
        <f t="shared" si="17"/>
        <v>9097524.3803692199</v>
      </c>
      <c r="F32" s="2">
        <f t="shared" si="1"/>
        <v>7779.8953999823098</v>
      </c>
      <c r="G32" s="2">
        <f t="shared" si="8"/>
        <v>50212.273742193196</v>
      </c>
      <c r="H32" s="2">
        <f t="shared" si="9"/>
        <v>29880.749281182965</v>
      </c>
      <c r="I32" s="2">
        <f t="shared" si="10"/>
        <v>87872.918423358467</v>
      </c>
      <c r="J32" s="2">
        <f t="shared" si="19"/>
        <v>80550.175221411919</v>
      </c>
      <c r="K32" s="2">
        <f t="shared" si="11"/>
        <v>87057.679094840132</v>
      </c>
      <c r="L32" s="2">
        <f t="shared" si="11"/>
        <v>79802.872503603445</v>
      </c>
      <c r="M32" s="2"/>
      <c r="N32" s="28">
        <f t="shared" si="20"/>
        <v>9431664.031345522</v>
      </c>
      <c r="O32" s="2">
        <f t="shared" si="12"/>
        <v>8039.2355296333963</v>
      </c>
      <c r="P32" s="2">
        <f t="shared" si="13"/>
        <v>51886.082567747042</v>
      </c>
      <c r="R32">
        <f t="shared" si="14"/>
        <v>11</v>
      </c>
      <c r="S32" s="89">
        <f t="shared" si="2"/>
        <v>80093.023023376154</v>
      </c>
      <c r="T32" s="89">
        <f>IF(AND(S32=0,S31&gt;0),SUM($G32:$H$381),S32)</f>
        <v>80093.023023376154</v>
      </c>
      <c r="U32" s="82">
        <f>SUM(T32:T$381)</f>
        <v>9177617.4033925924</v>
      </c>
      <c r="V32" s="68">
        <f>localspline(R32,'BBG rates'!$G$10:$G$27,'BBG rates'!$K$10:$K$27)</f>
        <v>1.004768437964791</v>
      </c>
      <c r="W32" s="68">
        <f>locallinterp(R32,'BBG rates'!$G$10:$G$27,'BBG rates'!$J$10:$J$27)</f>
        <v>-0.50987499999999997</v>
      </c>
      <c r="X32" s="56">
        <f t="shared" si="15"/>
        <v>-0.51107043667037999</v>
      </c>
      <c r="Y32" s="66">
        <f t="shared" si="3"/>
        <v>-3646.4576684411581</v>
      </c>
      <c r="Z32" s="72">
        <f t="shared" si="4"/>
        <v>-0.47678487888499832</v>
      </c>
      <c r="AA32" s="79">
        <f t="shared" si="5"/>
        <v>-3591.568078537578</v>
      </c>
      <c r="AB32" s="81">
        <f t="shared" si="16"/>
        <v>-0.46960790636706051</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10782254.136835286</v>
      </c>
    </row>
    <row r="33" spans="1:39" x14ac:dyDescent="0.2">
      <c r="A33" s="7">
        <v>12</v>
      </c>
      <c r="B33" s="7">
        <v>6</v>
      </c>
      <c r="C33" s="7">
        <v>3</v>
      </c>
      <c r="D33" s="12">
        <f t="shared" si="0"/>
        <v>1</v>
      </c>
      <c r="E33" s="29">
        <f t="shared" si="17"/>
        <v>9017815.1179702207</v>
      </c>
      <c r="F33" s="2">
        <f t="shared" si="1"/>
        <v>7712.0002901731013</v>
      </c>
      <c r="G33" s="2">
        <f t="shared" si="8"/>
        <v>50090.317580825664</v>
      </c>
      <c r="H33" s="2">
        <f t="shared" si="9"/>
        <v>29618.944818171916</v>
      </c>
      <c r="I33" s="2">
        <f t="shared" si="10"/>
        <v>87421.262689170675</v>
      </c>
      <c r="J33" s="2">
        <f t="shared" si="19"/>
        <v>87421.262689170675</v>
      </c>
      <c r="K33" s="2">
        <f t="shared" si="11"/>
        <v>86536.856020639752</v>
      </c>
      <c r="L33" s="2">
        <f t="shared" si="11"/>
        <v>86536.856020639752</v>
      </c>
      <c r="M33" s="2"/>
      <c r="N33" s="28">
        <f t="shared" si="20"/>
        <v>9379733.9647809099</v>
      </c>
      <c r="O33" s="2">
        <f t="shared" si="12"/>
        <v>7995.2515327691681</v>
      </c>
      <c r="P33" s="2">
        <f t="shared" si="13"/>
        <v>51930.066564611298</v>
      </c>
      <c r="R33">
        <f t="shared" si="14"/>
        <v>12</v>
      </c>
      <c r="S33" s="89">
        <f t="shared" si="2"/>
        <v>79709.262398997584</v>
      </c>
      <c r="T33" s="89">
        <f>IF(AND(S33=0,S32&gt;0),SUM($G33:$H$381),S33)</f>
        <v>79709.262398997584</v>
      </c>
      <c r="U33" s="82">
        <f>SUM(T33:T$381)</f>
        <v>9097524.3803692162</v>
      </c>
      <c r="V33" s="68">
        <f>localspline(R33,'BBG rates'!$G$10:$G$27,'BBG rates'!$K$10:$K$27)</f>
        <v>1.0052207708358765</v>
      </c>
      <c r="W33" s="68">
        <f>locallinterp(R33,'BBG rates'!$G$10:$G$27,'BBG rates'!$J$10:$J$27)</f>
        <v>-0.51224999999999998</v>
      </c>
      <c r="X33" s="56">
        <f t="shared" si="15"/>
        <v>-0.51345661769208739</v>
      </c>
      <c r="Y33" s="66">
        <f t="shared" si="3"/>
        <v>-3612.3466882321518</v>
      </c>
      <c r="Z33" s="72">
        <f t="shared" si="4"/>
        <v>-0.47648303479486326</v>
      </c>
      <c r="AA33" s="79">
        <f t="shared" si="5"/>
        <v>-3560.2244811570645</v>
      </c>
      <c r="AB33" s="81">
        <f t="shared" si="16"/>
        <v>-0.46960790636706051</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10767470.920760619</v>
      </c>
    </row>
    <row r="34" spans="1:39" x14ac:dyDescent="0.2">
      <c r="A34" s="7">
        <v>13</v>
      </c>
      <c r="B34" s="7">
        <v>6.5</v>
      </c>
      <c r="C34" s="7">
        <v>3.25</v>
      </c>
      <c r="D34" s="12">
        <f t="shared" si="0"/>
        <v>1.0833333333333333</v>
      </c>
      <c r="E34" s="29">
        <f t="shared" si="17"/>
        <v>8938488.0646243282</v>
      </c>
      <c r="F34" s="2">
        <f t="shared" si="1"/>
        <v>7644.4304954631216</v>
      </c>
      <c r="G34" s="2">
        <f t="shared" si="8"/>
        <v>49968.657628018023</v>
      </c>
      <c r="H34" s="2">
        <f t="shared" si="9"/>
        <v>29358.395717873987</v>
      </c>
      <c r="I34" s="2">
        <f t="shared" si="10"/>
        <v>86971.483841355133</v>
      </c>
      <c r="J34" s="2">
        <f t="shared" si="19"/>
        <v>94219.107494801385</v>
      </c>
      <c r="K34" s="2">
        <f t="shared" si="11"/>
        <v>86018.709076549887</v>
      </c>
      <c r="L34" s="2">
        <f t="shared" si="11"/>
        <v>93186.934832929037</v>
      </c>
      <c r="M34" s="2"/>
      <c r="N34" s="28">
        <f t="shared" si="20"/>
        <v>9327759.8769340608</v>
      </c>
      <c r="O34" s="2">
        <f t="shared" si="12"/>
        <v>7951.2302505312018</v>
      </c>
      <c r="P34" s="2">
        <f t="shared" si="13"/>
        <v>51974.08784684923</v>
      </c>
      <c r="R34">
        <f t="shared" si="14"/>
        <v>13</v>
      </c>
      <c r="S34" s="89">
        <f t="shared" si="2"/>
        <v>79327.053345892011</v>
      </c>
      <c r="T34" s="89">
        <f>IF(AND(S34=0,S33&gt;0),SUM($G34:$H$381),S34)</f>
        <v>79327.053345892011</v>
      </c>
      <c r="U34" s="82">
        <f>SUM(T34:T$381)</f>
        <v>9017815.117970217</v>
      </c>
      <c r="V34" s="68">
        <f>localspline(R34,'BBG rates'!$G$10:$G$27,'BBG rates'!$K$10:$K$27)</f>
        <v>1.0056735418767067</v>
      </c>
      <c r="W34" s="68">
        <f>locallinterp(R34,'BBG rates'!$G$10:$G$27,'BBG rates'!$J$10:$J$27)</f>
        <v>-0.51379166666666665</v>
      </c>
      <c r="X34" s="56">
        <f t="shared" si="15"/>
        <v>-0.5150055701634404</v>
      </c>
      <c r="Y34" s="66">
        <f t="shared" si="3"/>
        <v>-3578.2406480070513</v>
      </c>
      <c r="Z34" s="72">
        <f t="shared" si="4"/>
        <v>-0.47615622203784497</v>
      </c>
      <c r="AA34" s="79">
        <f t="shared" si="5"/>
        <v>-3529.031064629351</v>
      </c>
      <c r="AB34" s="81">
        <f t="shared" si="16"/>
        <v>-0.46960790636706068</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10740227.734942811</v>
      </c>
    </row>
    <row r="35" spans="1:39" x14ac:dyDescent="0.2">
      <c r="A35" s="7">
        <v>14</v>
      </c>
      <c r="B35" s="7">
        <v>7</v>
      </c>
      <c r="C35" s="7">
        <v>3.5</v>
      </c>
      <c r="D35" s="12">
        <f t="shared" si="0"/>
        <v>1.1666666666666667</v>
      </c>
      <c r="E35" s="29">
        <f t="shared" si="17"/>
        <v>8859541.6745567899</v>
      </c>
      <c r="F35" s="2">
        <f t="shared" si="1"/>
        <v>7577.1847005804866</v>
      </c>
      <c r="G35" s="2">
        <f t="shared" si="8"/>
        <v>49847.293164335482</v>
      </c>
      <c r="H35" s="2">
        <f t="shared" si="9"/>
        <v>29099.09690320383</v>
      </c>
      <c r="I35" s="2">
        <f t="shared" si="10"/>
        <v>86523.574768119797</v>
      </c>
      <c r="J35" s="2">
        <f t="shared" si="19"/>
        <v>100944.17056280644</v>
      </c>
      <c r="K35" s="2">
        <f t="shared" si="11"/>
        <v>85503.225502711124</v>
      </c>
      <c r="L35" s="2">
        <f t="shared" si="11"/>
        <v>99753.763086496328</v>
      </c>
      <c r="M35" s="2"/>
      <c r="N35" s="28">
        <f t="shared" si="20"/>
        <v>9275741.730487993</v>
      </c>
      <c r="O35" s="2">
        <f t="shared" si="12"/>
        <v>7907.1716513125739</v>
      </c>
      <c r="P35" s="2">
        <f t="shared" si="13"/>
        <v>52018.146446067862</v>
      </c>
      <c r="R35">
        <f t="shared" si="14"/>
        <v>14</v>
      </c>
      <c r="S35" s="89">
        <f t="shared" si="2"/>
        <v>78946.390067539309</v>
      </c>
      <c r="T35" s="89">
        <f>IF(AND(S35=0,S34&gt;0),SUM($G35:$H$381),S35)</f>
        <v>78946.390067539309</v>
      </c>
      <c r="U35" s="82">
        <f>SUM(T35:T$381)</f>
        <v>8938488.0646243263</v>
      </c>
      <c r="V35" s="68">
        <f>localspline(R35,'BBG rates'!$G$10:$G$27,'BBG rates'!$K$10:$K$27)</f>
        <v>1.0061271123856481</v>
      </c>
      <c r="W35" s="68">
        <f>locallinterp(R35,'BBG rates'!$G$10:$G$27,'BBG rates'!$J$10:$J$27)</f>
        <v>-0.51533333333333331</v>
      </c>
      <c r="X35" s="56">
        <f t="shared" si="15"/>
        <v>-0.51655454463785944</v>
      </c>
      <c r="Y35" s="66">
        <f t="shared" si="3"/>
        <v>-3544.1957527255622</v>
      </c>
      <c r="Z35" s="72">
        <f t="shared" si="4"/>
        <v>-0.47581144288851546</v>
      </c>
      <c r="AA35" s="79">
        <f t="shared" si="5"/>
        <v>-3497.9872217626571</v>
      </c>
      <c r="AB35" s="81">
        <f t="shared" si="16"/>
        <v>-0.46960790636706057</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10710833.539330343</v>
      </c>
    </row>
    <row r="36" spans="1:39" x14ac:dyDescent="0.2">
      <c r="A36" s="7">
        <v>15</v>
      </c>
      <c r="B36" s="7">
        <v>7.5</v>
      </c>
      <c r="C36" s="7">
        <v>3.75</v>
      </c>
      <c r="D36" s="12">
        <f t="shared" si="0"/>
        <v>1.25</v>
      </c>
      <c r="E36" s="29">
        <f t="shared" si="17"/>
        <v>8780974.4077686537</v>
      </c>
      <c r="F36" s="2">
        <f t="shared" si="1"/>
        <v>7510.2615951670259</v>
      </c>
      <c r="G36" s="2">
        <f t="shared" si="8"/>
        <v>49726.223472090569</v>
      </c>
      <c r="H36" s="2">
        <f t="shared" si="9"/>
        <v>28841.043316046656</v>
      </c>
      <c r="I36" s="2">
        <f t="shared" si="10"/>
        <v>86077.528383304249</v>
      </c>
      <c r="J36" s="2">
        <f t="shared" si="19"/>
        <v>107596.91047913031</v>
      </c>
      <c r="K36" s="2">
        <f t="shared" si="11"/>
        <v>84990.392597503815</v>
      </c>
      <c r="L36" s="2">
        <f t="shared" si="11"/>
        <v>106237.99074687978</v>
      </c>
      <c r="M36" s="2"/>
      <c r="N36" s="28">
        <f t="shared" si="20"/>
        <v>9223679.4880940914</v>
      </c>
      <c r="O36" s="2">
        <f t="shared" si="12"/>
        <v>7863.0757034795597</v>
      </c>
      <c r="P36" s="2">
        <f t="shared" si="13"/>
        <v>52062.242393900873</v>
      </c>
      <c r="R36">
        <f t="shared" si="14"/>
        <v>15</v>
      </c>
      <c r="S36" s="89">
        <f t="shared" si="2"/>
        <v>78567.266788137233</v>
      </c>
      <c r="T36" s="89">
        <f>IF(AND(S36=0,S35&gt;0),SUM($G36:$H$381),S36)</f>
        <v>78567.266788137233</v>
      </c>
      <c r="U36" s="82">
        <f>SUM(T36:T$381)</f>
        <v>8859541.6745567881</v>
      </c>
      <c r="V36" s="68">
        <f>localspline(R36,'BBG rates'!$G$10:$G$27,'BBG rates'!$K$10:$K$27)</f>
        <v>1.0065819156345839</v>
      </c>
      <c r="W36" s="68">
        <f>locallinterp(R36,'BBG rates'!$G$10:$G$27,'BBG rates'!$J$10:$J$27)</f>
        <v>-0.51687499999999997</v>
      </c>
      <c r="X36" s="56">
        <f t="shared" si="15"/>
        <v>-0.51810354111574419</v>
      </c>
      <c r="Y36" s="66">
        <f t="shared" si="3"/>
        <v>-3510.2123222487785</v>
      </c>
      <c r="Z36" s="72">
        <f t="shared" si="4"/>
        <v>-0.47544838564228081</v>
      </c>
      <c r="AA36" s="79">
        <f t="shared" si="5"/>
        <v>-3467.0923476336116</v>
      </c>
      <c r="AB36" s="81">
        <f t="shared" si="16"/>
        <v>-0.46960790636706046</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10679309.703237109</v>
      </c>
    </row>
    <row r="37" spans="1:39" x14ac:dyDescent="0.2">
      <c r="A37" s="7">
        <v>16</v>
      </c>
      <c r="B37" s="7">
        <v>8</v>
      </c>
      <c r="C37" s="7">
        <v>4</v>
      </c>
      <c r="D37" s="12">
        <f t="shared" si="0"/>
        <v>1.3333333333333333</v>
      </c>
      <c r="E37" s="29">
        <f t="shared" si="17"/>
        <v>8702784.7300161235</v>
      </c>
      <c r="F37" s="2">
        <f t="shared" si="1"/>
        <v>7443.6598737607437</v>
      </c>
      <c r="G37" s="2">
        <f t="shared" si="8"/>
        <v>49605.447835338964</v>
      </c>
      <c r="H37" s="2">
        <f t="shared" si="9"/>
        <v>28584.229917190452</v>
      </c>
      <c r="I37" s="2">
        <f t="shared" si="10"/>
        <v>85633.337626290158</v>
      </c>
      <c r="J37" s="2">
        <f t="shared" si="19"/>
        <v>114177.7835017202</v>
      </c>
      <c r="K37" s="2">
        <f t="shared" si="11"/>
        <v>84480.197717289571</v>
      </c>
      <c r="L37" s="2">
        <f t="shared" si="11"/>
        <v>112640.26362305276</v>
      </c>
      <c r="M37" s="2"/>
      <c r="N37" s="28">
        <f t="shared" si="20"/>
        <v>9171573.1123720817</v>
      </c>
      <c r="O37" s="2">
        <f t="shared" si="12"/>
        <v>7818.9423753716183</v>
      </c>
      <c r="P37" s="2">
        <f t="shared" si="13"/>
        <v>52106.37572200883</v>
      </c>
      <c r="R37">
        <f t="shared" si="14"/>
        <v>16</v>
      </c>
      <c r="S37" s="89">
        <f t="shared" si="2"/>
        <v>78189.677752529416</v>
      </c>
      <c r="T37" s="89">
        <f>IF(AND(S37=0,S36&gt;0),SUM($G37:$H$381),S37)</f>
        <v>78189.677752529416</v>
      </c>
      <c r="U37" s="82">
        <f>SUM(T37:T$381)</f>
        <v>8780974.40776865</v>
      </c>
      <c r="V37" s="68">
        <f>localspline(R37,'BBG rates'!$G$10:$G$27,'BBG rates'!$K$10:$K$27)</f>
        <v>1.0070383848956586</v>
      </c>
      <c r="W37" s="68">
        <f>locallinterp(R37,'BBG rates'!$G$10:$G$27,'BBG rates'!$J$10:$J$27)</f>
        <v>-0.51841666666666664</v>
      </c>
      <c r="X37" s="56">
        <f t="shared" si="15"/>
        <v>-0.51965255959802725</v>
      </c>
      <c r="Y37" s="66">
        <f t="shared" si="3"/>
        <v>-3476.2906729665124</v>
      </c>
      <c r="Z37" s="72">
        <f t="shared" si="4"/>
        <v>-0.47506673107590286</v>
      </c>
      <c r="AA37" s="79">
        <f t="shared" si="5"/>
        <v>-3436.3458395791454</v>
      </c>
      <c r="AB37" s="81">
        <f t="shared" si="16"/>
        <v>-0.46960790636706046</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10645677.465068558</v>
      </c>
    </row>
    <row r="38" spans="1:39" x14ac:dyDescent="0.2">
      <c r="A38" s="7">
        <v>17</v>
      </c>
      <c r="B38" s="7">
        <v>8.5</v>
      </c>
      <c r="C38" s="7">
        <v>4.25</v>
      </c>
      <c r="D38" s="12">
        <f t="shared" si="0"/>
        <v>1.4166666666666667</v>
      </c>
      <c r="E38" s="29">
        <f t="shared" si="17"/>
        <v>8624971.1127899904</v>
      </c>
      <c r="F38" s="2">
        <f t="shared" si="1"/>
        <v>7377.3782357783039</v>
      </c>
      <c r="G38" s="2">
        <f t="shared" si="8"/>
        <v>49484.965539875149</v>
      </c>
      <c r="H38" s="2">
        <f t="shared" si="9"/>
        <v>28328.651686258392</v>
      </c>
      <c r="I38" s="2">
        <f t="shared" si="10"/>
        <v>85190.995461911851</v>
      </c>
      <c r="J38" s="2">
        <f t="shared" si="19"/>
        <v>120687.24357104179</v>
      </c>
      <c r="K38" s="2">
        <f t="shared" si="11"/>
        <v>83972.628276153875</v>
      </c>
      <c r="L38" s="2">
        <f t="shared" si="11"/>
        <v>118961.22339121799</v>
      </c>
      <c r="M38" s="2"/>
      <c r="N38" s="28">
        <f t="shared" si="20"/>
        <v>9119422.5659100022</v>
      </c>
      <c r="O38" s="2">
        <f t="shared" si="12"/>
        <v>7774.771635301373</v>
      </c>
      <c r="P38" s="2">
        <f t="shared" si="13"/>
        <v>52150.546462079052</v>
      </c>
      <c r="R38">
        <f t="shared" si="14"/>
        <v>17</v>
      </c>
      <c r="S38" s="89">
        <f t="shared" si="2"/>
        <v>77813.617226133545</v>
      </c>
      <c r="T38" s="89">
        <f>IF(AND(S38=0,S37&gt;0),SUM($G38:$H$381),S38)</f>
        <v>77813.617226133545</v>
      </c>
      <c r="U38" s="82">
        <f>SUM(T38:T$381)</f>
        <v>8702784.7300161198</v>
      </c>
      <c r="V38" s="68">
        <f>localspline(R38,'BBG rates'!$G$10:$G$27,'BBG rates'!$K$10:$K$27)</f>
        <v>1.0074969534409595</v>
      </c>
      <c r="W38" s="68">
        <f>locallinterp(R38,'BBG rates'!$G$10:$G$27,'BBG rates'!$J$10:$J$27)</f>
        <v>-0.5199583333333333</v>
      </c>
      <c r="X38" s="56">
        <f t="shared" si="15"/>
        <v>-0.52120160008497507</v>
      </c>
      <c r="Y38" s="66">
        <f t="shared" si="3"/>
        <v>-3442.4311178179732</v>
      </c>
      <c r="Z38" s="72">
        <f t="shared" si="4"/>
        <v>-0.47466615221837349</v>
      </c>
      <c r="AA38" s="79">
        <f t="shared" si="5"/>
        <v>-3405.7470971884118</v>
      </c>
      <c r="AB38" s="81">
        <f t="shared" si="16"/>
        <v>-0.46960790636706051</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10609957.932976762</v>
      </c>
    </row>
    <row r="39" spans="1:39" x14ac:dyDescent="0.2">
      <c r="A39" s="7">
        <v>18</v>
      </c>
      <c r="B39" s="7">
        <v>9</v>
      </c>
      <c r="C39" s="7">
        <v>4.5</v>
      </c>
      <c r="D39" s="12">
        <f t="shared" si="0"/>
        <v>1.5</v>
      </c>
      <c r="E39" s="29">
        <f t="shared" si="17"/>
        <v>8547532.0332951192</v>
      </c>
      <c r="F39" s="2">
        <f t="shared" si="1"/>
        <v>7311.4153854975984</v>
      </c>
      <c r="G39" s="2">
        <f t="shared" si="8"/>
        <v>49364.775873228435</v>
      </c>
      <c r="H39" s="2">
        <f t="shared" si="9"/>
        <v>28074.303621641509</v>
      </c>
      <c r="I39" s="2">
        <f t="shared" si="10"/>
        <v>84750.494880367536</v>
      </c>
      <c r="J39" s="2">
        <f t="shared" si="19"/>
        <v>127125.7423205513</v>
      </c>
      <c r="K39" s="2">
        <f t="shared" si="11"/>
        <v>83467.671745650019</v>
      </c>
      <c r="L39" s="2">
        <f t="shared" si="11"/>
        <v>125201.50761847504</v>
      </c>
      <c r="M39" s="2"/>
      <c r="N39" s="28">
        <f t="shared" si="20"/>
        <v>9067227.8112641759</v>
      </c>
      <c r="O39" s="2">
        <f t="shared" si="12"/>
        <v>7730.5634515545853</v>
      </c>
      <c r="P39" s="2">
        <f t="shared" si="13"/>
        <v>52194.754645825837</v>
      </c>
      <c r="R39">
        <f t="shared" si="14"/>
        <v>18</v>
      </c>
      <c r="S39" s="89">
        <f t="shared" si="2"/>
        <v>77439.079494869948</v>
      </c>
      <c r="T39" s="89">
        <f>IF(AND(S39=0,S38&gt;0),SUM($G39:$H$381),S39)</f>
        <v>77439.079494869948</v>
      </c>
      <c r="U39" s="82">
        <f>SUM(T39:T$381)</f>
        <v>8624971.1127899867</v>
      </c>
      <c r="V39" s="68">
        <f>localspline(R39,'BBG rates'!$G$10:$G$27,'BBG rates'!$K$10:$K$27)</f>
        <v>1.0079580545425415</v>
      </c>
      <c r="W39" s="68">
        <f>locallinterp(R39,'BBG rates'!$G$10:$G$27,'BBG rates'!$J$10:$J$27)</f>
        <v>-0.52149999999999996</v>
      </c>
      <c r="X39" s="56">
        <f t="shared" si="15"/>
        <v>-0.52275066257752023</v>
      </c>
      <c r="Y39" s="66">
        <f t="shared" si="3"/>
        <v>-3408.6339663124227</v>
      </c>
      <c r="Z39" s="72">
        <f t="shared" si="4"/>
        <v>-0.47424631411336593</v>
      </c>
      <c r="AA39" s="79">
        <f t="shared" si="5"/>
        <v>-3375.2955222947348</v>
      </c>
      <c r="AB39" s="81">
        <f t="shared" si="16"/>
        <v>-0.46960790636706051</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10572172.085512545</v>
      </c>
    </row>
    <row r="40" spans="1:39" x14ac:dyDescent="0.2">
      <c r="A40" s="7">
        <v>19</v>
      </c>
      <c r="B40" s="7">
        <v>9.5</v>
      </c>
      <c r="C40" s="7">
        <v>4.75</v>
      </c>
      <c r="D40" s="12">
        <f t="shared" si="0"/>
        <v>1.5833333333333333</v>
      </c>
      <c r="E40" s="29">
        <f t="shared" si="17"/>
        <v>8470465.9744300302</v>
      </c>
      <c r="F40" s="2">
        <f t="shared" si="1"/>
        <v>7245.7700320403601</v>
      </c>
      <c r="G40" s="2">
        <f t="shared" si="8"/>
        <v>49244.878124658455</v>
      </c>
      <c r="H40" s="2">
        <f t="shared" si="9"/>
        <v>27821.180740431577</v>
      </c>
      <c r="I40" s="2">
        <f t="shared" si="10"/>
        <v>84311.828897130385</v>
      </c>
      <c r="J40" s="2">
        <f t="shared" si="19"/>
        <v>133493.72908712309</v>
      </c>
      <c r="K40" s="2">
        <f t="shared" si="11"/>
        <v>82965.315654543898</v>
      </c>
      <c r="L40" s="2">
        <f t="shared" si="11"/>
        <v>131361.74978636115</v>
      </c>
      <c r="M40" s="2"/>
      <c r="N40" s="28">
        <f t="shared" si="20"/>
        <v>9014988.8109591864</v>
      </c>
      <c r="O40" s="2">
        <f t="shared" si="12"/>
        <v>7686.3177923901312</v>
      </c>
      <c r="P40" s="2">
        <f t="shared" si="13"/>
        <v>52239.000304990288</v>
      </c>
      <c r="R40">
        <f t="shared" si="14"/>
        <v>19</v>
      </c>
      <c r="S40" s="89">
        <f t="shared" si="2"/>
        <v>77066.058865090032</v>
      </c>
      <c r="T40" s="89">
        <f>IF(AND(S40=0,S39&gt;0),SUM($G40:$H$381),S40)</f>
        <v>77066.058865090032</v>
      </c>
      <c r="U40" s="82">
        <f>SUM(T40:T$381)</f>
        <v>8547532.0332951173</v>
      </c>
      <c r="V40" s="68">
        <f>localspline(R40,'BBG rates'!$G$10:$G$27,'BBG rates'!$K$10:$K$27)</f>
        <v>1.0084217198850787</v>
      </c>
      <c r="W40" s="68">
        <f>locallinterp(R40,'BBG rates'!$G$10:$G$27,'BBG rates'!$J$10:$J$27)</f>
        <v>-0.5219583333333333</v>
      </c>
      <c r="X40" s="56">
        <f t="shared" si="15"/>
        <v>-0.52321119891365342</v>
      </c>
      <c r="Y40" s="66">
        <f t="shared" si="3"/>
        <v>-3374.8995245496421</v>
      </c>
      <c r="Z40" s="72">
        <f t="shared" si="4"/>
        <v>-0.47380687357287637</v>
      </c>
      <c r="AA40" s="79">
        <f t="shared" si="5"/>
        <v>-3344.9905189675865</v>
      </c>
      <c r="AB40" s="81">
        <f t="shared" si="16"/>
        <v>-0.46960790636706051</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10532340.772274712</v>
      </c>
    </row>
    <row r="41" spans="1:39" x14ac:dyDescent="0.2">
      <c r="A41" s="7">
        <v>20</v>
      </c>
      <c r="B41" s="7">
        <v>10</v>
      </c>
      <c r="C41" s="7">
        <v>5</v>
      </c>
      <c r="D41" s="12">
        <f t="shared" si="0"/>
        <v>1.6666666666666667</v>
      </c>
      <c r="E41" s="29">
        <f t="shared" si="17"/>
        <v>8393771.4247665238</v>
      </c>
      <c r="F41" s="2">
        <f t="shared" si="1"/>
        <v>7180.440889354848</v>
      </c>
      <c r="G41" s="2">
        <f t="shared" si="8"/>
        <v>49125.271585151189</v>
      </c>
      <c r="H41" s="2">
        <f t="shared" si="9"/>
        <v>27569.278078354248</v>
      </c>
      <c r="I41" s="2">
        <f t="shared" si="10"/>
        <v>83874.990552860283</v>
      </c>
      <c r="J41" s="2">
        <f t="shared" si="19"/>
        <v>139791.65092143381</v>
      </c>
      <c r="K41" s="2">
        <f t="shared" si="11"/>
        <v>82465.547588559988</v>
      </c>
      <c r="L41" s="2">
        <f t="shared" si="11"/>
        <v>137442.57931426665</v>
      </c>
      <c r="M41" s="2"/>
      <c r="N41" s="28">
        <f t="shared" si="20"/>
        <v>8962705.5274878461</v>
      </c>
      <c r="O41" s="2">
        <f t="shared" si="12"/>
        <v>7642.034626039982</v>
      </c>
      <c r="P41" s="2">
        <f t="shared" si="13"/>
        <v>52283.283471340445</v>
      </c>
      <c r="R41">
        <f t="shared" si="14"/>
        <v>20</v>
      </c>
      <c r="S41" s="89">
        <f t="shared" si="2"/>
        <v>76694.54966350543</v>
      </c>
      <c r="T41" s="89">
        <f>IF(AND(S41=0,S40&gt;0),SUM($G41:$H$381),S41)</f>
        <v>76694.54966350543</v>
      </c>
      <c r="U41" s="82">
        <f>SUM(T41:T$381)</f>
        <v>8470465.9744300283</v>
      </c>
      <c r="V41" s="68">
        <f>localspline(R41,'BBG rates'!$G$10:$G$27,'BBG rates'!$K$10:$K$27)</f>
        <v>1.0088863748106902</v>
      </c>
      <c r="W41" s="68">
        <f>locallinterp(R41,'BBG rates'!$G$10:$G$27,'BBG rates'!$J$10:$J$27)</f>
        <v>-0.52241666666666664</v>
      </c>
      <c r="X41" s="56">
        <f t="shared" si="15"/>
        <v>-0.52367173719476412</v>
      </c>
      <c r="Y41" s="66">
        <f t="shared" si="3"/>
        <v>-3341.2980036710137</v>
      </c>
      <c r="Z41" s="72">
        <f t="shared" si="4"/>
        <v>-0.47335738275898293</v>
      </c>
      <c r="AA41" s="79">
        <f t="shared" si="5"/>
        <v>-3314.8314935045901</v>
      </c>
      <c r="AB41" s="81">
        <f t="shared" si="16"/>
        <v>-0.4696079063670604</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10490484.714556355</v>
      </c>
    </row>
    <row r="42" spans="1:39" x14ac:dyDescent="0.2">
      <c r="A42" s="7">
        <v>21</v>
      </c>
      <c r="B42" s="7">
        <v>10.5</v>
      </c>
      <c r="C42" s="7">
        <v>5.25</v>
      </c>
      <c r="D42" s="12">
        <f t="shared" si="0"/>
        <v>1.75</v>
      </c>
      <c r="E42" s="29">
        <f t="shared" si="17"/>
        <v>8317446.8785294071</v>
      </c>
      <c r="F42" s="2">
        <f t="shared" si="1"/>
        <v>7115.4266761985809</v>
      </c>
      <c r="G42" s="2">
        <f t="shared" si="8"/>
        <v>49005.955547414604</v>
      </c>
      <c r="H42" s="2">
        <f t="shared" si="9"/>
        <v>27318.590689702389</v>
      </c>
      <c r="I42" s="2">
        <f t="shared" si="10"/>
        <v>83439.972913315578</v>
      </c>
      <c r="J42" s="2">
        <f t="shared" si="19"/>
        <v>146019.95259830228</v>
      </c>
      <c r="K42" s="2">
        <f t="shared" si="11"/>
        <v>81968.355190128408</v>
      </c>
      <c r="L42" s="2">
        <f t="shared" si="11"/>
        <v>143444.62158272474</v>
      </c>
      <c r="M42" s="2"/>
      <c r="N42" s="28">
        <f t="shared" si="20"/>
        <v>8910377.9233111739</v>
      </c>
      <c r="O42" s="2">
        <f t="shared" si="12"/>
        <v>7597.7139207091741</v>
      </c>
      <c r="P42" s="2">
        <f t="shared" si="13"/>
        <v>52327.604176671251</v>
      </c>
      <c r="R42">
        <f t="shared" si="14"/>
        <v>21</v>
      </c>
      <c r="S42" s="89">
        <f t="shared" si="2"/>
        <v>76324.546237117</v>
      </c>
      <c r="T42" s="89">
        <f>IF(AND(S42=0,S41&gt;0),SUM($G42:$H$381),S42)</f>
        <v>76324.546237117</v>
      </c>
      <c r="U42" s="82">
        <f>SUM(T42:T$381)</f>
        <v>8393771.4247665219</v>
      </c>
      <c r="V42" s="68">
        <f>localspline(R42,'BBG rates'!$G$10:$G$27,'BBG rates'!$K$10:$K$27)</f>
        <v>1.0093500430717199</v>
      </c>
      <c r="W42" s="68">
        <f>locallinterp(R42,'BBG rates'!$G$10:$G$27,'BBG rates'!$J$10:$J$27)</f>
        <v>-0.52287499999999998</v>
      </c>
      <c r="X42" s="56">
        <f t="shared" si="15"/>
        <v>-0.52413227742098556</v>
      </c>
      <c r="Y42" s="66">
        <f t="shared" si="3"/>
        <v>-3307.8290302912987</v>
      </c>
      <c r="Z42" s="72">
        <f t="shared" si="4"/>
        <v>-0.47289765654536747</v>
      </c>
      <c r="AA42" s="79">
        <f t="shared" si="5"/>
        <v>-3284.8178544235539</v>
      </c>
      <c r="AB42" s="81">
        <f t="shared" si="16"/>
        <v>-0.46960790636706051</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10446624.505988259</v>
      </c>
    </row>
    <row r="43" spans="1:39" x14ac:dyDescent="0.2">
      <c r="A43" s="7">
        <v>22</v>
      </c>
      <c r="B43" s="7">
        <v>11</v>
      </c>
      <c r="C43" s="7">
        <v>5.5</v>
      </c>
      <c r="D43" s="12">
        <f t="shared" si="0"/>
        <v>1.8333333333333333</v>
      </c>
      <c r="E43" s="29">
        <f t="shared" si="17"/>
        <v>8241490.8355762623</v>
      </c>
      <c r="F43" s="2">
        <f t="shared" si="1"/>
        <v>7050.72611612115</v>
      </c>
      <c r="G43" s="2">
        <f t="shared" si="8"/>
        <v>48886.929305874604</v>
      </c>
      <c r="H43" s="2">
        <f t="shared" si="9"/>
        <v>27069.113647269714</v>
      </c>
      <c r="I43" s="2">
        <f t="shared" si="10"/>
        <v>83006.769069265472</v>
      </c>
      <c r="J43" s="2">
        <f t="shared" si="19"/>
        <v>152179.0766269867</v>
      </c>
      <c r="K43" s="2">
        <f t="shared" si="11"/>
        <v>81473.7261581333</v>
      </c>
      <c r="L43" s="2">
        <f t="shared" si="11"/>
        <v>149368.49795657772</v>
      </c>
      <c r="M43" s="2"/>
      <c r="N43" s="28">
        <f t="shared" si="20"/>
        <v>8858005.9608583692</v>
      </c>
      <c r="O43" s="2">
        <f t="shared" si="12"/>
        <v>7553.3556445757958</v>
      </c>
      <c r="P43" s="2">
        <f t="shared" si="13"/>
        <v>52371.962452804626</v>
      </c>
      <c r="R43">
        <f t="shared" si="14"/>
        <v>22</v>
      </c>
      <c r="S43" s="89">
        <f t="shared" si="2"/>
        <v>75956.042953144322</v>
      </c>
      <c r="T43" s="89">
        <f>IF(AND(S43=0,S42&gt;0),SUM($G43:$H$381),S43)</f>
        <v>75956.042953144322</v>
      </c>
      <c r="U43" s="82">
        <f>SUM(T43:T$381)</f>
        <v>8317446.8785294043</v>
      </c>
      <c r="V43" s="68">
        <f>localspline(R43,'BBG rates'!$G$10:$G$27,'BBG rates'!$K$10:$K$27)</f>
        <v>1.0098107484226333</v>
      </c>
      <c r="W43" s="68">
        <f>locallinterp(R43,'BBG rates'!$G$10:$G$27,'BBG rates'!$J$10:$J$27)</f>
        <v>-0.52333333333333332</v>
      </c>
      <c r="X43" s="56">
        <f t="shared" si="15"/>
        <v>-0.52459281959218451</v>
      </c>
      <c r="Y43" s="66">
        <f t="shared" si="3"/>
        <v>-3274.492231755979</v>
      </c>
      <c r="Z43" s="72">
        <f t="shared" si="4"/>
        <v>-0.47242750515791987</v>
      </c>
      <c r="AA43" s="79">
        <f t="shared" si="5"/>
        <v>-3254.94901245453</v>
      </c>
      <c r="AB43" s="81">
        <f t="shared" si="16"/>
        <v>-0.46960790636706051</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10400780.613179425</v>
      </c>
    </row>
    <row r="44" spans="1:39" x14ac:dyDescent="0.2">
      <c r="A44" s="7">
        <v>23</v>
      </c>
      <c r="B44" s="7">
        <v>11.5</v>
      </c>
      <c r="C44" s="7">
        <v>5.75</v>
      </c>
      <c r="D44" s="12">
        <f t="shared" si="0"/>
        <v>1.9166666666666667</v>
      </c>
      <c r="E44" s="29">
        <f t="shared" si="17"/>
        <v>8165901.8013773067</v>
      </c>
      <c r="F44" s="2">
        <f t="shared" si="1"/>
        <v>6986.337937447066</v>
      </c>
      <c r="G44" s="2">
        <f t="shared" si="8"/>
        <v>48768.192156670768</v>
      </c>
      <c r="H44" s="2">
        <f t="shared" si="9"/>
        <v>26820.84204228457</v>
      </c>
      <c r="I44" s="2">
        <f t="shared" si="10"/>
        <v>82575.37213640241</v>
      </c>
      <c r="J44" s="2">
        <f t="shared" si="19"/>
        <v>158269.46326143795</v>
      </c>
      <c r="K44" s="2">
        <f t="shared" si="11"/>
        <v>80981.648247661957</v>
      </c>
      <c r="L44" s="2">
        <f t="shared" si="11"/>
        <v>155214.82580801877</v>
      </c>
      <c r="M44" s="2"/>
      <c r="N44" s="28">
        <f t="shared" si="20"/>
        <v>8805589.6025267802</v>
      </c>
      <c r="O44" s="2">
        <f t="shared" si="12"/>
        <v>7508.9597657909599</v>
      </c>
      <c r="P44" s="2">
        <f t="shared" si="13"/>
        <v>52416.358331589465</v>
      </c>
      <c r="R44">
        <f t="shared" si="14"/>
        <v>23</v>
      </c>
      <c r="S44" s="89">
        <f t="shared" si="2"/>
        <v>75589.034198955342</v>
      </c>
      <c r="T44" s="89">
        <f>IF(AND(S44=0,S43&gt;0),SUM($G44:$H$381),S44)</f>
        <v>75589.034198955342</v>
      </c>
      <c r="U44" s="82">
        <f>SUM(T44:T$381)</f>
        <v>8241490.8355762595</v>
      </c>
      <c r="V44" s="68">
        <f>localspline(R44,'BBG rates'!$G$10:$G$27,'BBG rates'!$K$10:$K$27)</f>
        <v>1.0102665146174317</v>
      </c>
      <c r="W44" s="68">
        <f>locallinterp(R44,'BBG rates'!$G$10:$G$27,'BBG rates'!$J$10:$J$27)</f>
        <v>-0.52379166666666666</v>
      </c>
      <c r="X44" s="56">
        <f t="shared" si="15"/>
        <v>-0.5250533637084942</v>
      </c>
      <c r="Y44" s="66">
        <f t="shared" si="3"/>
        <v>-3241.2872361410996</v>
      </c>
      <c r="Z44" s="72">
        <f t="shared" si="4"/>
        <v>-0.47194673402768583</v>
      </c>
      <c r="AA44" s="79">
        <f t="shared" si="5"/>
        <v>-3225.2243805319026</v>
      </c>
      <c r="AB44" s="81">
        <f t="shared" si="16"/>
        <v>-0.46960790636706051</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10352973.37635473</v>
      </c>
    </row>
    <row r="45" spans="1:39" x14ac:dyDescent="0.2">
      <c r="A45" s="7">
        <v>24</v>
      </c>
      <c r="B45" s="7">
        <v>12</v>
      </c>
      <c r="C45" s="7">
        <v>6</v>
      </c>
      <c r="D45" s="12">
        <f t="shared" si="0"/>
        <v>2</v>
      </c>
      <c r="E45" s="29">
        <f t="shared" si="17"/>
        <v>8090678.2869953103</v>
      </c>
      <c r="F45" s="2">
        <f t="shared" si="1"/>
        <v>6922.2608732586878</v>
      </c>
      <c r="G45" s="2">
        <f t="shared" si="8"/>
        <v>48649.74339765223</v>
      </c>
      <c r="H45" s="2">
        <f t="shared" si="9"/>
        <v>26573.770984344006</v>
      </c>
      <c r="I45" s="2">
        <f t="shared" si="10"/>
        <v>82145.775255254921</v>
      </c>
      <c r="J45" s="2">
        <f t="shared" si="19"/>
        <v>164291.55051050984</v>
      </c>
      <c r="K45" s="2">
        <f t="shared" si="11"/>
        <v>80492.109269755296</v>
      </c>
      <c r="L45" s="2">
        <f t="shared" si="11"/>
        <v>160984.21853951059</v>
      </c>
      <c r="M45" s="2"/>
      <c r="N45" s="28">
        <f t="shared" si="20"/>
        <v>8753128.8106818777</v>
      </c>
      <c r="O45" s="2">
        <f t="shared" si="12"/>
        <v>7464.5262524787786</v>
      </c>
      <c r="P45" s="2">
        <f t="shared" si="13"/>
        <v>52460.791844901658</v>
      </c>
      <c r="R45">
        <f t="shared" si="14"/>
        <v>24</v>
      </c>
      <c r="S45" s="89">
        <f t="shared" si="2"/>
        <v>75223.51438199624</v>
      </c>
      <c r="T45" s="89">
        <f>IF(AND(S45=0,S44&gt;0),SUM($G45:$H$381),S45)</f>
        <v>75223.51438199624</v>
      </c>
      <c r="U45" s="82">
        <f>SUM(T45:T$381)</f>
        <v>8165901.8013773039</v>
      </c>
      <c r="V45" s="68">
        <f>localspline(R45,'BBG rates'!$G$10:$G$27,'BBG rates'!$K$10:$K$27)</f>
        <v>1.0107153654098511</v>
      </c>
      <c r="W45" s="68">
        <f>locallinterp(R45,'BBG rates'!$G$10:$G$27,'BBG rates'!$J$10:$J$27)</f>
        <v>-0.52424999999999999</v>
      </c>
      <c r="X45" s="56">
        <f t="shared" si="15"/>
        <v>-0.52551390977004786</v>
      </c>
      <c r="Y45" s="66">
        <f t="shared" si="3"/>
        <v>-3208.2136722530681</v>
      </c>
      <c r="Z45" s="72">
        <f t="shared" si="4"/>
        <v>-0.4714551436381888</v>
      </c>
      <c r="AA45" s="79">
        <f t="shared" si="5"/>
        <v>-3195.6433737865032</v>
      </c>
      <c r="AB45" s="81">
        <f t="shared" si="16"/>
        <v>-0.46960790636706051</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10303223.009989711</v>
      </c>
    </row>
    <row r="46" spans="1:39" x14ac:dyDescent="0.2">
      <c r="A46" s="7">
        <v>25</v>
      </c>
      <c r="B46" s="7">
        <v>12.5</v>
      </c>
      <c r="C46" s="7">
        <v>6.25</v>
      </c>
      <c r="D46" s="12">
        <f t="shared" si="0"/>
        <v>2.0833333333333335</v>
      </c>
      <c r="E46" s="29">
        <f t="shared" si="17"/>
        <v>8015818.8090655887</v>
      </c>
      <c r="F46" s="2">
        <f t="shared" si="1"/>
        <v>6858.4936613792015</v>
      </c>
      <c r="G46" s="2">
        <f t="shared" si="8"/>
        <v>48531.582328373508</v>
      </c>
      <c r="H46" s="2">
        <f t="shared" si="9"/>
        <v>26327.895601348057</v>
      </c>
      <c r="I46" s="2">
        <f t="shared" si="10"/>
        <v>81717.971591100766</v>
      </c>
      <c r="J46" s="2">
        <f t="shared" si="19"/>
        <v>170245.7741481266</v>
      </c>
      <c r="K46" s="2">
        <f t="shared" si="11"/>
        <v>80005.097091159318</v>
      </c>
      <c r="L46" s="2">
        <f t="shared" si="11"/>
        <v>166677.28560658192</v>
      </c>
      <c r="M46" s="2"/>
      <c r="N46" s="28">
        <f t="shared" si="20"/>
        <v>8700623.5476572327</v>
      </c>
      <c r="O46" s="2">
        <f t="shared" si="12"/>
        <v>7420.0550727363416</v>
      </c>
      <c r="P46" s="2">
        <f t="shared" si="13"/>
        <v>52505.263024644089</v>
      </c>
      <c r="R46">
        <f t="shared" si="14"/>
        <v>25</v>
      </c>
      <c r="S46" s="89">
        <f t="shared" si="2"/>
        <v>74859.477929721557</v>
      </c>
      <c r="T46" s="89">
        <f>IF(AND(S46=0,S45&gt;0),SUM($G46:$H$381),S46)</f>
        <v>74859.477929721557</v>
      </c>
      <c r="U46" s="82">
        <f>SUM(T46:T$381)</f>
        <v>8090678.2869953085</v>
      </c>
      <c r="V46" s="68">
        <f>localspline(R46,'BBG rates'!$G$10:$G$27,'BBG rates'!$K$10:$K$27)</f>
        <v>1.0111558185911758</v>
      </c>
      <c r="W46" s="68">
        <f>locallinterp(R46,'BBG rates'!$G$10:$G$27,'BBG rates'!$J$10:$J$27)</f>
        <v>-0.52297916666666666</v>
      </c>
      <c r="X46" s="56">
        <f t="shared" si="15"/>
        <v>-0.52423694592538261</v>
      </c>
      <c r="Y46" s="66">
        <f t="shared" si="3"/>
        <v>-3175.2711696284628</v>
      </c>
      <c r="Z46" s="72">
        <f t="shared" si="4"/>
        <v>-0.47095252936688237</v>
      </c>
      <c r="AA46" s="79">
        <f t="shared" si="5"/>
        <v>-3166.2054095377516</v>
      </c>
      <c r="AB46" s="81">
        <f t="shared" si="16"/>
        <v>-0.46960790636706046</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10251549.603442496</v>
      </c>
    </row>
    <row r="47" spans="1:39" x14ac:dyDescent="0.2">
      <c r="A47" s="7">
        <v>26</v>
      </c>
      <c r="B47" s="7">
        <v>13</v>
      </c>
      <c r="C47" s="7">
        <v>6.5</v>
      </c>
      <c r="D47" s="12">
        <f t="shared" si="0"/>
        <v>2.1666666666666665</v>
      </c>
      <c r="E47" s="29">
        <f t="shared" si="17"/>
        <v>7941321.8897760641</v>
      </c>
      <c r="F47" s="2">
        <f t="shared" si="1"/>
        <v>6795.0350443556563</v>
      </c>
      <c r="G47" s="2">
        <f t="shared" si="8"/>
        <v>48413.708250090371</v>
      </c>
      <c r="H47" s="2">
        <f t="shared" si="9"/>
        <v>26083.211039434249</v>
      </c>
      <c r="I47" s="2">
        <f t="shared" si="10"/>
        <v>81291.954333880276</v>
      </c>
      <c r="J47" s="2">
        <f t="shared" si="19"/>
        <v>176132.56772340726</v>
      </c>
      <c r="K47" s="2">
        <f t="shared" si="11"/>
        <v>79520.59963407772</v>
      </c>
      <c r="L47" s="2">
        <f t="shared" si="11"/>
        <v>172294.63254050171</v>
      </c>
      <c r="M47" s="2"/>
      <c r="N47" s="28">
        <f t="shared" si="20"/>
        <v>8648073.7757544853</v>
      </c>
      <c r="O47" s="2">
        <f t="shared" si="12"/>
        <v>7375.5461946336982</v>
      </c>
      <c r="P47" s="2">
        <f t="shared" si="13"/>
        <v>52549.771902746725</v>
      </c>
      <c r="R47">
        <f t="shared" si="14"/>
        <v>26</v>
      </c>
      <c r="S47" s="89">
        <f t="shared" si="2"/>
        <v>74496.919289524623</v>
      </c>
      <c r="T47" s="89">
        <f>IF(AND(S47=0,S46&gt;0),SUM($G47:$H$381),S47)</f>
        <v>74496.919289524623</v>
      </c>
      <c r="U47" s="82">
        <f>SUM(T47:T$381)</f>
        <v>8015818.8090655869</v>
      </c>
      <c r="V47" s="68">
        <f>localspline(R47,'BBG rates'!$G$10:$G$27,'BBG rates'!$K$10:$K$27)</f>
        <v>1.0115881297323326</v>
      </c>
      <c r="W47" s="68">
        <f>locallinterp(R47,'BBG rates'!$G$10:$G$27,'BBG rates'!$J$10:$J$27)</f>
        <v>-0.52170833333333333</v>
      </c>
      <c r="X47" s="56">
        <f t="shared" si="15"/>
        <v>-0.52295999703462215</v>
      </c>
      <c r="Y47" s="66">
        <f t="shared" si="3"/>
        <v>-3142.5677495589248</v>
      </c>
      <c r="Z47" s="72">
        <f t="shared" si="4"/>
        <v>-0.47045490788860644</v>
      </c>
      <c r="AA47" s="79">
        <f t="shared" si="5"/>
        <v>-3136.9099072858285</v>
      </c>
      <c r="AB47" s="81">
        <f t="shared" si="16"/>
        <v>-0.46960790636706046</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10199012.517429536</v>
      </c>
    </row>
    <row r="48" spans="1:39" x14ac:dyDescent="0.2">
      <c r="A48" s="7">
        <v>27</v>
      </c>
      <c r="B48" s="7">
        <v>13.5</v>
      </c>
      <c r="C48" s="7">
        <v>6.75</v>
      </c>
      <c r="D48" s="12">
        <f t="shared" si="0"/>
        <v>2.25</v>
      </c>
      <c r="E48" s="29">
        <f t="shared" si="17"/>
        <v>7867186.0568473963</v>
      </c>
      <c r="F48" s="2">
        <f t="shared" si="1"/>
        <v>6731.8837694420627</v>
      </c>
      <c r="G48" s="2">
        <f t="shared" si="8"/>
        <v>48296.120465755732</v>
      </c>
      <c r="H48" s="2">
        <f t="shared" si="9"/>
        <v>25839.71246291235</v>
      </c>
      <c r="I48" s="2">
        <f t="shared" si="10"/>
        <v>80867.716698110147</v>
      </c>
      <c r="J48" s="2">
        <f t="shared" si="19"/>
        <v>181952.36257074782</v>
      </c>
      <c r="K48" s="2">
        <f t="shared" si="11"/>
        <v>79038.604875925506</v>
      </c>
      <c r="L48" s="2">
        <f t="shared" si="11"/>
        <v>177836.86097083238</v>
      </c>
      <c r="M48" s="2"/>
      <c r="N48" s="28">
        <f t="shared" si="20"/>
        <v>8595479.4572433196</v>
      </c>
      <c r="O48" s="2">
        <f t="shared" si="12"/>
        <v>7330.9995862138294</v>
      </c>
      <c r="P48" s="2">
        <f t="shared" si="13"/>
        <v>52594.318511166588</v>
      </c>
      <c r="R48">
        <f t="shared" si="14"/>
        <v>27</v>
      </c>
      <c r="S48" s="89">
        <f t="shared" si="2"/>
        <v>74135.832928668082</v>
      </c>
      <c r="T48" s="89">
        <f>IF(AND(S48=0,S47&gt;0),SUM($G48:$H$381),S48)</f>
        <v>74135.832928668082</v>
      </c>
      <c r="U48" s="82">
        <f>SUM(T48:T$381)</f>
        <v>7941321.8897760613</v>
      </c>
      <c r="V48" s="68">
        <f>localspline(R48,'BBG rates'!$G$10:$G$27,'BBG rates'!$K$10:$K$27)</f>
        <v>1.0120131676004078</v>
      </c>
      <c r="W48" s="68">
        <f>locallinterp(R48,'BBG rates'!$G$10:$G$27,'BBG rates'!$J$10:$J$27)</f>
        <v>-0.5204375</v>
      </c>
      <c r="X48" s="56">
        <f t="shared" si="15"/>
        <v>-0.52168306309736678</v>
      </c>
      <c r="Y48" s="66">
        <f t="shared" si="3"/>
        <v>-3110.1019923166427</v>
      </c>
      <c r="Z48" s="72">
        <f t="shared" si="4"/>
        <v>-0.46996236175552053</v>
      </c>
      <c r="AA48" s="79">
        <f t="shared" si="5"/>
        <v>-3107.7562887038707</v>
      </c>
      <c r="AB48" s="81">
        <f t="shared" si="16"/>
        <v>-0.46960790636706051</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10145621.524976468</v>
      </c>
    </row>
    <row r="49" spans="1:39" x14ac:dyDescent="0.2">
      <c r="A49" s="7">
        <v>28</v>
      </c>
      <c r="B49" s="7">
        <v>14</v>
      </c>
      <c r="C49" s="7">
        <v>7</v>
      </c>
      <c r="D49" s="12">
        <f t="shared" si="0"/>
        <v>2.3333333333333335</v>
      </c>
      <c r="E49" s="29">
        <f t="shared" si="17"/>
        <v>7793409.8435131814</v>
      </c>
      <c r="F49" s="2">
        <f t="shared" si="1"/>
        <v>6669.0385885825517</v>
      </c>
      <c r="G49" s="2">
        <f t="shared" si="8"/>
        <v>48178.818280015461</v>
      </c>
      <c r="H49" s="2">
        <f t="shared" si="9"/>
        <v>25597.395054199314</v>
      </c>
      <c r="I49" s="2">
        <f t="shared" si="10"/>
        <v>80445.251922797324</v>
      </c>
      <c r="J49" s="2">
        <f t="shared" si="19"/>
        <v>187705.58781986043</v>
      </c>
      <c r="K49" s="2">
        <f t="shared" si="11"/>
        <v>78559.100849083625</v>
      </c>
      <c r="L49" s="2">
        <f t="shared" si="11"/>
        <v>183304.5686478618</v>
      </c>
      <c r="M49" s="2"/>
      <c r="N49" s="28">
        <f t="shared" si="20"/>
        <v>8542840.5543614309</v>
      </c>
      <c r="O49" s="2">
        <f t="shared" si="12"/>
        <v>7286.415215492626</v>
      </c>
      <c r="P49" s="2">
        <f t="shared" si="13"/>
        <v>52638.902881887785</v>
      </c>
      <c r="R49">
        <f t="shared" si="14"/>
        <v>28</v>
      </c>
      <c r="S49" s="89">
        <f t="shared" si="2"/>
        <v>73776.213334214772</v>
      </c>
      <c r="T49" s="89">
        <f>IF(AND(S49=0,S48&gt;0),SUM($G49:$H$381),S49)</f>
        <v>73776.213334214772</v>
      </c>
      <c r="U49" s="82">
        <f>SUM(T49:T$381)</f>
        <v>7867186.0568473935</v>
      </c>
      <c r="V49" s="68">
        <f>localspline(R49,'BBG rates'!$G$10:$G$27,'BBG rates'!$K$10:$K$27)</f>
        <v>1.0124318010144244</v>
      </c>
      <c r="W49" s="68">
        <f>locallinterp(R49,'BBG rates'!$G$10:$G$27,'BBG rates'!$J$10:$J$27)</f>
        <v>-0.51916666666666667</v>
      </c>
      <c r="X49" s="56">
        <f t="shared" si="15"/>
        <v>-0.52040614411335007</v>
      </c>
      <c r="Y49" s="66">
        <f t="shared" si="3"/>
        <v>-3077.8724853103909</v>
      </c>
      <c r="Z49" s="72">
        <f t="shared" si="4"/>
        <v>-0.4694749756372914</v>
      </c>
      <c r="AA49" s="79">
        <f t="shared" si="5"/>
        <v>-3078.7439776301958</v>
      </c>
      <c r="AB49" s="81">
        <f t="shared" si="16"/>
        <v>-0.46960790636706057</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10091386.337196521</v>
      </c>
    </row>
    <row r="50" spans="1:39" x14ac:dyDescent="0.2">
      <c r="A50" s="7">
        <v>29</v>
      </c>
      <c r="B50" s="7">
        <v>14.5</v>
      </c>
      <c r="C50" s="7">
        <v>7.25</v>
      </c>
      <c r="D50" s="12">
        <f t="shared" si="0"/>
        <v>2.4166666666666665</v>
      </c>
      <c r="E50" s="29">
        <f t="shared" si="17"/>
        <v>7719991.7885002224</v>
      </c>
      <c r="F50" s="2">
        <f t="shared" si="1"/>
        <v>6606.4982583945884</v>
      </c>
      <c r="G50" s="2">
        <f t="shared" si="8"/>
        <v>48061.800999204352</v>
      </c>
      <c r="H50" s="2">
        <f t="shared" si="9"/>
        <v>25356.254013754497</v>
      </c>
      <c r="I50" s="2">
        <f t="shared" si="10"/>
        <v>80024.553271353434</v>
      </c>
      <c r="J50" s="2">
        <f t="shared" si="19"/>
        <v>193392.6704057708</v>
      </c>
      <c r="K50" s="2">
        <f t="shared" si="11"/>
        <v>78082.075640654963</v>
      </c>
      <c r="L50" s="2">
        <f t="shared" si="11"/>
        <v>188698.34946491616</v>
      </c>
      <c r="M50" s="2"/>
      <c r="N50" s="28">
        <f t="shared" si="20"/>
        <v>8490157.0293145087</v>
      </c>
      <c r="O50" s="2">
        <f t="shared" si="12"/>
        <v>7241.793050458863</v>
      </c>
      <c r="P50" s="2">
        <f t="shared" si="13"/>
        <v>52683.525046921561</v>
      </c>
      <c r="R50">
        <f t="shared" si="14"/>
        <v>29</v>
      </c>
      <c r="S50" s="89">
        <f t="shared" si="2"/>
        <v>73418.055012958852</v>
      </c>
      <c r="T50" s="89">
        <f>IF(AND(S50=0,S49&gt;0),SUM($G50:$H$381),S50)</f>
        <v>73418.055012958852</v>
      </c>
      <c r="U50" s="82">
        <f>SUM(T50:T$381)</f>
        <v>7793409.8435131786</v>
      </c>
      <c r="V50" s="68">
        <f>localspline(R50,'BBG rates'!$G$10:$G$27,'BBG rates'!$K$10:$K$27)</f>
        <v>1.0128447199603927</v>
      </c>
      <c r="W50" s="68">
        <f>locallinterp(R50,'BBG rates'!$G$10:$G$27,'BBG rates'!$J$10:$J$27)</f>
        <v>-0.51789583333333333</v>
      </c>
      <c r="X50" s="56">
        <f t="shared" si="15"/>
        <v>-0.51912924008190586</v>
      </c>
      <c r="Y50" s="66">
        <f t="shared" si="3"/>
        <v>-3045.8778230532721</v>
      </c>
      <c r="Z50" s="72">
        <f t="shared" si="4"/>
        <v>-0.46899283639063322</v>
      </c>
      <c r="AA50" s="79">
        <f t="shared" si="5"/>
        <v>-3049.8724000605539</v>
      </c>
      <c r="AB50" s="81">
        <f t="shared" si="16"/>
        <v>-0.46960790636706051</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10036316.603604997</v>
      </c>
    </row>
    <row r="51" spans="1:39" x14ac:dyDescent="0.2">
      <c r="A51" s="7">
        <v>30</v>
      </c>
      <c r="B51" s="7">
        <v>15</v>
      </c>
      <c r="C51" s="7">
        <v>7.5</v>
      </c>
      <c r="D51" s="12">
        <f t="shared" si="0"/>
        <v>2.5</v>
      </c>
      <c r="E51" s="29">
        <f t="shared" si="17"/>
        <v>7646930.436008865</v>
      </c>
      <c r="F51" s="2">
        <f t="shared" si="1"/>
        <v>6544.2615401522453</v>
      </c>
      <c r="G51" s="2">
        <f t="shared" si="8"/>
        <v>47945.067931341931</v>
      </c>
      <c r="H51" s="2">
        <f t="shared" si="9"/>
        <v>25116.284560015061</v>
      </c>
      <c r="I51" s="2">
        <f t="shared" si="10"/>
        <v>79605.614031509234</v>
      </c>
      <c r="J51" s="2">
        <f t="shared" si="19"/>
        <v>199014.0350787731</v>
      </c>
      <c r="K51" s="2">
        <f t="shared" si="11"/>
        <v>77607.517392220965</v>
      </c>
      <c r="L51" s="2">
        <f t="shared" si="11"/>
        <v>194018.79348055241</v>
      </c>
      <c r="M51" s="2"/>
      <c r="N51" s="28">
        <f t="shared" si="20"/>
        <v>8437428.8442762028</v>
      </c>
      <c r="O51" s="2">
        <f t="shared" si="12"/>
        <v>7197.1330590741827</v>
      </c>
      <c r="P51" s="2">
        <f t="shared" si="13"/>
        <v>52728.185038306212</v>
      </c>
      <c r="R51">
        <f t="shared" si="14"/>
        <v>30</v>
      </c>
      <c r="S51" s="89">
        <f t="shared" si="2"/>
        <v>73061.352491356985</v>
      </c>
      <c r="T51" s="89">
        <f>IF(AND(S51=0,S50&gt;0),SUM($G51:$H$381),S51)</f>
        <v>73061.352491356985</v>
      </c>
      <c r="U51" s="82">
        <f>SUM(T51:T$381)</f>
        <v>7719991.7885002196</v>
      </c>
      <c r="V51" s="68">
        <f>localspline(R51,'BBG rates'!$G$10:$G$27,'BBG rates'!$K$10:$K$27)</f>
        <v>1.0132528528386615</v>
      </c>
      <c r="W51" s="68">
        <f>locallinterp(R51,'BBG rates'!$G$10:$G$27,'BBG rates'!$J$10:$J$27)</f>
        <v>-0.516625</v>
      </c>
      <c r="X51" s="56">
        <f t="shared" si="15"/>
        <v>-0.51785235100290095</v>
      </c>
      <c r="Y51" s="66">
        <f t="shared" si="3"/>
        <v>-3014.1166071306316</v>
      </c>
      <c r="Z51" s="72">
        <f t="shared" si="4"/>
        <v>-0.46851603313161416</v>
      </c>
      <c r="AA51" s="79">
        <f t="shared" si="5"/>
        <v>-3021.1409841404061</v>
      </c>
      <c r="AB51" s="81">
        <f t="shared" si="16"/>
        <v>-0.46960790636706051</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9980421.9124323167</v>
      </c>
    </row>
    <row r="52" spans="1:39" x14ac:dyDescent="0.2">
      <c r="A52" s="7">
        <v>31</v>
      </c>
      <c r="B52" s="7">
        <v>15.5</v>
      </c>
      <c r="C52" s="7">
        <v>7.75</v>
      </c>
      <c r="D52" s="12">
        <f t="shared" si="0"/>
        <v>2.5833333333333335</v>
      </c>
      <c r="E52" s="29">
        <f t="shared" si="17"/>
        <v>7574224.3356934041</v>
      </c>
      <c r="F52" s="2">
        <f t="shared" si="1"/>
        <v>6482.3271997695356</v>
      </c>
      <c r="G52" s="2">
        <f t="shared" si="8"/>
        <v>47828.618386128459</v>
      </c>
      <c r="H52" s="2">
        <f t="shared" si="9"/>
        <v>24877.481929331632</v>
      </c>
      <c r="I52" s="2">
        <f t="shared" si="10"/>
        <v>79188.427515229618</v>
      </c>
      <c r="J52" s="2">
        <f t="shared" si="19"/>
        <v>204570.10441434319</v>
      </c>
      <c r="K52" s="2">
        <f t="shared" si="11"/>
        <v>77135.414299599637</v>
      </c>
      <c r="L52" s="2">
        <f t="shared" si="11"/>
        <v>199266.48694063243</v>
      </c>
      <c r="M52" s="2"/>
      <c r="N52" s="28">
        <f t="shared" si="20"/>
        <v>8384655.9613880953</v>
      </c>
      <c r="O52" s="2">
        <f t="shared" si="12"/>
        <v>7152.4352092730696</v>
      </c>
      <c r="P52" s="2">
        <f t="shared" si="13"/>
        <v>52772.882888107342</v>
      </c>
      <c r="R52">
        <f t="shared" si="14"/>
        <v>31</v>
      </c>
      <c r="S52" s="89">
        <f t="shared" si="2"/>
        <v>72706.100315460091</v>
      </c>
      <c r="T52" s="89">
        <f>IF(AND(S52=0,S51&gt;0),SUM($G52:$H$381),S52)</f>
        <v>72706.100315460091</v>
      </c>
      <c r="U52" s="82">
        <f>SUM(T52:T$381)</f>
        <v>7646930.4360088632</v>
      </c>
      <c r="V52" s="68">
        <f>localspline(R52,'BBG rates'!$G$10:$G$27,'BBG rates'!$K$10:$K$27)</f>
        <v>1.013656919438491</v>
      </c>
      <c r="W52" s="68">
        <f>locallinterp(R52,'BBG rates'!$G$10:$G$27,'BBG rates'!$J$10:$J$27)</f>
        <v>-0.51535416666666667</v>
      </c>
      <c r="X52" s="56">
        <f t="shared" si="15"/>
        <v>-0.51657547687606886</v>
      </c>
      <c r="Y52" s="66">
        <f t="shared" si="3"/>
        <v>-2982.5874461680473</v>
      </c>
      <c r="Z52" s="72">
        <f t="shared" si="4"/>
        <v>-0.46804465731084732</v>
      </c>
      <c r="AA52" s="79">
        <f t="shared" si="5"/>
        <v>-2992.5491601572294</v>
      </c>
      <c r="AB52" s="81">
        <f t="shared" si="16"/>
        <v>-0.46960790636706051</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9923711.7909356821</v>
      </c>
    </row>
    <row r="53" spans="1:39" x14ac:dyDescent="0.2">
      <c r="A53" s="7">
        <v>32</v>
      </c>
      <c r="B53" s="7">
        <v>16</v>
      </c>
      <c r="C53" s="7">
        <v>8</v>
      </c>
      <c r="D53" s="12">
        <f t="shared" si="0"/>
        <v>2.6666666666666665</v>
      </c>
      <c r="E53" s="29">
        <f t="shared" si="17"/>
        <v>7501872.0426425589</v>
      </c>
      <c r="F53" s="2">
        <f t="shared" si="1"/>
        <v>6420.6940077838017</v>
      </c>
      <c r="G53" s="2">
        <f t="shared" si="8"/>
        <v>47712.451674940792</v>
      </c>
      <c r="H53" s="2">
        <f t="shared" si="9"/>
        <v>24639.841375904143</v>
      </c>
      <c r="I53" s="2">
        <f t="shared" si="10"/>
        <v>78772.987058628729</v>
      </c>
      <c r="J53" s="2">
        <f t="shared" si="19"/>
        <v>210061.29882300994</v>
      </c>
      <c r="K53" s="2">
        <f t="shared" si="11"/>
        <v>76665.754612604622</v>
      </c>
      <c r="L53" s="2">
        <f t="shared" si="11"/>
        <v>204442.01230027899</v>
      </c>
      <c r="M53" s="2"/>
      <c r="N53" s="28">
        <f t="shared" si="20"/>
        <v>8331838.3427596781</v>
      </c>
      <c r="O53" s="2">
        <f t="shared" si="12"/>
        <v>7107.6994689628191</v>
      </c>
      <c r="P53" s="2">
        <f t="shared" si="13"/>
        <v>52817.618628417578</v>
      </c>
      <c r="R53">
        <f t="shared" si="14"/>
        <v>32</v>
      </c>
      <c r="S53" s="89">
        <f t="shared" si="2"/>
        <v>72352.293050844935</v>
      </c>
      <c r="T53" s="89">
        <f>IF(AND(S53=0,S52&gt;0),SUM($G53:$H$381),S53)</f>
        <v>72352.293050844935</v>
      </c>
      <c r="U53" s="82">
        <f>SUM(T53:T$381)</f>
        <v>7574224.3356934022</v>
      </c>
      <c r="V53" s="68">
        <f>localspline(R53,'BBG rates'!$G$10:$G$27,'BBG rates'!$K$10:$K$27)</f>
        <v>1.0140577587621398</v>
      </c>
      <c r="W53" s="68">
        <f>locallinterp(R53,'BBG rates'!$G$10:$G$27,'BBG rates'!$J$10:$J$27)</f>
        <v>-0.51408333333333334</v>
      </c>
      <c r="X53" s="56">
        <f t="shared" si="15"/>
        <v>-0.51529861770074348</v>
      </c>
      <c r="Y53" s="66">
        <f t="shared" si="3"/>
        <v>-2951.288955799499</v>
      </c>
      <c r="Z53" s="72">
        <f t="shared" si="4"/>
        <v>-0.46757880279171565</v>
      </c>
      <c r="AA53" s="79">
        <f t="shared" si="5"/>
        <v>-2964.0963605328488</v>
      </c>
      <c r="AB53" s="81">
        <f t="shared" si="16"/>
        <v>-0.46960790636706057</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9866195.7057093065</v>
      </c>
    </row>
    <row r="54" spans="1:39" x14ac:dyDescent="0.2">
      <c r="A54" s="7">
        <v>33</v>
      </c>
      <c r="B54" s="7">
        <v>16.5</v>
      </c>
      <c r="C54" s="7">
        <v>8.25</v>
      </c>
      <c r="D54" s="12">
        <f t="shared" si="0"/>
        <v>2.75</v>
      </c>
      <c r="E54" s="29">
        <f t="shared" si="17"/>
        <v>7429872.1173600126</v>
      </c>
      <c r="F54" s="2">
        <f t="shared" si="1"/>
        <v>6359.3607393391658</v>
      </c>
      <c r="G54" s="2">
        <f t="shared" si="8"/>
        <v>47596.56711082832</v>
      </c>
      <c r="H54" s="2">
        <f t="shared" si="9"/>
        <v>24403.358171717959</v>
      </c>
      <c r="I54" s="2">
        <f t="shared" si="10"/>
        <v>78359.286021885448</v>
      </c>
      <c r="J54" s="2">
        <f t="shared" si="19"/>
        <v>215488.03656018499</v>
      </c>
      <c r="K54" s="2">
        <f t="shared" si="11"/>
        <v>76198.526634805035</v>
      </c>
      <c r="L54" s="2">
        <f t="shared" si="11"/>
        <v>209545.94824571384</v>
      </c>
      <c r="M54" s="2"/>
      <c r="N54" s="28">
        <f t="shared" si="20"/>
        <v>8278975.9504683213</v>
      </c>
      <c r="O54" s="2">
        <f t="shared" si="12"/>
        <v>7062.9258060235334</v>
      </c>
      <c r="P54" s="2">
        <f t="shared" si="13"/>
        <v>52862.392291356882</v>
      </c>
      <c r="R54">
        <f t="shared" si="14"/>
        <v>33</v>
      </c>
      <c r="S54" s="89">
        <f t="shared" si="2"/>
        <v>71999.925282546275</v>
      </c>
      <c r="T54" s="89">
        <f>IF(AND(S54=0,S53&gt;0),SUM($G54:$H$381),S54)</f>
        <v>71999.925282546275</v>
      </c>
      <c r="U54" s="82">
        <f>SUM(T54:T$381)</f>
        <v>7501872.042642558</v>
      </c>
      <c r="V54" s="68">
        <f>localspline(R54,'BBG rates'!$G$10:$G$27,'BBG rates'!$K$10:$K$27)</f>
        <v>1.014456179997886</v>
      </c>
      <c r="W54" s="68">
        <f>locallinterp(R54,'BBG rates'!$G$10:$G$27,'BBG rates'!$J$10:$J$27)</f>
        <v>-0.5128125</v>
      </c>
      <c r="X54" s="56">
        <f t="shared" si="15"/>
        <v>-0.51402177347679157</v>
      </c>
      <c r="Y54" s="66">
        <f t="shared" si="3"/>
        <v>-2920.2197586356829</v>
      </c>
      <c r="Z54" s="72">
        <f t="shared" si="4"/>
        <v>-0.46711856593176865</v>
      </c>
      <c r="AA54" s="79">
        <f t="shared" si="5"/>
        <v>-2935.782019815796</v>
      </c>
      <c r="AB54" s="81">
        <f t="shared" si="16"/>
        <v>-0.46960790636706051</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9807883.0629932508</v>
      </c>
    </row>
    <row r="55" spans="1:39" x14ac:dyDescent="0.2">
      <c r="A55" s="7">
        <v>34</v>
      </c>
      <c r="B55" s="7">
        <v>17</v>
      </c>
      <c r="C55" s="7">
        <v>8.5</v>
      </c>
      <c r="D55" s="12">
        <f t="shared" si="0"/>
        <v>2.8333333333333335</v>
      </c>
      <c r="E55" s="29">
        <f t="shared" si="17"/>
        <v>7358223.1257450236</v>
      </c>
      <c r="F55" s="2">
        <f t="shared" si="1"/>
        <v>6298.3261741700308</v>
      </c>
      <c r="G55" s="2">
        <f t="shared" si="8"/>
        <v>47480.964008508912</v>
      </c>
      <c r="H55" s="2">
        <f t="shared" si="9"/>
        <v>24168.027606480144</v>
      </c>
      <c r="I55" s="2">
        <f t="shared" si="10"/>
        <v>77947.317789159089</v>
      </c>
      <c r="J55" s="2">
        <f t="shared" si="19"/>
        <v>220850.73373595075</v>
      </c>
      <c r="K55" s="2">
        <f t="shared" si="11"/>
        <v>75733.718723286569</v>
      </c>
      <c r="L55" s="2">
        <f t="shared" si="11"/>
        <v>214578.86971597862</v>
      </c>
      <c r="M55" s="2"/>
      <c r="N55" s="28">
        <f t="shared" si="20"/>
        <v>8226068.7465592492</v>
      </c>
      <c r="O55" s="2">
        <f t="shared" si="12"/>
        <v>7018.1141883080709</v>
      </c>
      <c r="P55" s="2">
        <f t="shared" si="13"/>
        <v>52907.203909072334</v>
      </c>
      <c r="R55">
        <f t="shared" si="14"/>
        <v>34</v>
      </c>
      <c r="S55" s="89">
        <f t="shared" si="2"/>
        <v>71648.991614989063</v>
      </c>
      <c r="T55" s="89">
        <f>IF(AND(S55=0,S54&gt;0),SUM($G55:$H$381),S55)</f>
        <v>71648.991614989063</v>
      </c>
      <c r="U55" s="82">
        <f>SUM(T55:T$381)</f>
        <v>7429872.1173600117</v>
      </c>
      <c r="V55" s="68">
        <f>localspline(R55,'BBG rates'!$G$10:$G$27,'BBG rates'!$K$10:$K$27)</f>
        <v>1.0148529923475207</v>
      </c>
      <c r="W55" s="68">
        <f>locallinterp(R55,'BBG rates'!$G$10:$G$27,'BBG rates'!$J$10:$J$27)</f>
        <v>-0.51154166666666667</v>
      </c>
      <c r="X55" s="56">
        <f t="shared" si="15"/>
        <v>-0.51274494420368022</v>
      </c>
      <c r="Y55" s="66">
        <f t="shared" si="3"/>
        <v>-2889.3784842324071</v>
      </c>
      <c r="Z55" s="72">
        <f t="shared" si="4"/>
        <v>-0.46666404566743419</v>
      </c>
      <c r="AA55" s="79">
        <f t="shared" si="5"/>
        <v>-2907.6055746736947</v>
      </c>
      <c r="AB55" s="81">
        <f t="shared" si="16"/>
        <v>-0.46960790636706046</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9748783.2089808621</v>
      </c>
    </row>
    <row r="56" spans="1:39" x14ac:dyDescent="0.2">
      <c r="A56" s="7">
        <v>35</v>
      </c>
      <c r="B56" s="7">
        <v>17.5</v>
      </c>
      <c r="C56" s="7">
        <v>8.75</v>
      </c>
      <c r="D56" s="12">
        <f t="shared" si="0"/>
        <v>2.9166666666666665</v>
      </c>
      <c r="E56" s="29">
        <f t="shared" si="17"/>
        <v>7286923.6390731027</v>
      </c>
      <c r="F56" s="2">
        <f t="shared" si="1"/>
        <v>6237.5890965846475</v>
      </c>
      <c r="G56" s="2">
        <f t="shared" si="8"/>
        <v>47365.64168436484</v>
      </c>
      <c r="H56" s="2">
        <f t="shared" si="9"/>
        <v>23933.844987556047</v>
      </c>
      <c r="I56" s="2">
        <f t="shared" si="10"/>
        <v>77537.075768505543</v>
      </c>
      <c r="J56" s="2">
        <f t="shared" si="19"/>
        <v>226149.80432480783</v>
      </c>
      <c r="K56" s="2">
        <f t="shared" si="11"/>
        <v>75271.31928841371</v>
      </c>
      <c r="L56" s="2">
        <f t="shared" si="11"/>
        <v>219541.34792453996</v>
      </c>
      <c r="M56" s="2"/>
      <c r="N56" s="28">
        <f t="shared" si="20"/>
        <v>8173116.6930455109</v>
      </c>
      <c r="O56" s="2">
        <f t="shared" si="12"/>
        <v>6973.2645836420543</v>
      </c>
      <c r="P56" s="2">
        <f t="shared" si="13"/>
        <v>52952.053513738356</v>
      </c>
      <c r="R56">
        <f t="shared" si="14"/>
        <v>35</v>
      </c>
      <c r="S56" s="89">
        <f t="shared" si="2"/>
        <v>71299.486671920895</v>
      </c>
      <c r="T56" s="89">
        <f>IF(AND(S56=0,S55&gt;0),SUM($G56:$H$381),S56)</f>
        <v>71299.486671920895</v>
      </c>
      <c r="U56" s="82">
        <f>SUM(T56:T$381)</f>
        <v>7358223.1257450227</v>
      </c>
      <c r="V56" s="68">
        <f>localspline(R56,'BBG rates'!$G$10:$G$27,'BBG rates'!$K$10:$K$27)</f>
        <v>1.0152490050027994</v>
      </c>
      <c r="W56" s="68">
        <f>locallinterp(R56,'BBG rates'!$G$10:$G$27,'BBG rates'!$J$10:$J$27)</f>
        <v>-0.51027083333333334</v>
      </c>
      <c r="X56" s="56">
        <f t="shared" si="15"/>
        <v>-0.51146812988127621</v>
      </c>
      <c r="Y56" s="66">
        <f t="shared" si="3"/>
        <v>-2858.763769059176</v>
      </c>
      <c r="Z56" s="72">
        <f t="shared" si="4"/>
        <v>-0.46621534360221917</v>
      </c>
      <c r="AA56" s="79">
        <f t="shared" si="5"/>
        <v>-2879.5664638856729</v>
      </c>
      <c r="AB56" s="81">
        <f t="shared" si="16"/>
        <v>-0.46960790636706046</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9688905.4301248174</v>
      </c>
    </row>
    <row r="57" spans="1:39" x14ac:dyDescent="0.2">
      <c r="A57" s="7">
        <v>36</v>
      </c>
      <c r="B57" s="7">
        <v>18</v>
      </c>
      <c r="C57" s="7">
        <v>9</v>
      </c>
      <c r="D57" s="12">
        <f t="shared" si="0"/>
        <v>3</v>
      </c>
      <c r="E57" s="29">
        <f t="shared" si="17"/>
        <v>7215972.2339767581</v>
      </c>
      <c r="F57" s="2">
        <f t="shared" si="1"/>
        <v>6177.148295448731</v>
      </c>
      <c r="G57" s="2">
        <f t="shared" si="8"/>
        <v>47250.599456438766</v>
      </c>
      <c r="H57" s="2">
        <f t="shared" si="9"/>
        <v>23700.805639906011</v>
      </c>
      <c r="I57" s="2">
        <f t="shared" si="10"/>
        <v>77128.55339179351</v>
      </c>
      <c r="J57" s="2">
        <f t="shared" si="19"/>
        <v>231385.66017538053</v>
      </c>
      <c r="K57" s="2">
        <f t="shared" si="11"/>
        <v>74811.316793592705</v>
      </c>
      <c r="L57" s="2">
        <f t="shared" si="11"/>
        <v>224433.95038077811</v>
      </c>
      <c r="M57" s="2"/>
      <c r="N57" s="28">
        <f t="shared" si="20"/>
        <v>8120119.751907954</v>
      </c>
      <c r="O57" s="2">
        <f t="shared" si="12"/>
        <v>6928.3769598238232</v>
      </c>
      <c r="P57" s="2">
        <f t="shared" si="13"/>
        <v>52996.941137556591</v>
      </c>
      <c r="R57">
        <f t="shared" si="14"/>
        <v>36</v>
      </c>
      <c r="S57" s="89">
        <f t="shared" si="2"/>
        <v>70951.405096344781</v>
      </c>
      <c r="T57" s="89">
        <f>IF(AND(S57=0,S56&gt;0),SUM($G57:$H$381),S57)</f>
        <v>70951.405096344781</v>
      </c>
      <c r="U57" s="82">
        <f>SUM(T57:T$381)</f>
        <v>7286923.6390731018</v>
      </c>
      <c r="V57" s="68">
        <f>localspline(R57,'BBG rates'!$G$10:$G$27,'BBG rates'!$K$10:$K$27)</f>
        <v>1.0156450271606445</v>
      </c>
      <c r="W57" s="68">
        <f>locallinterp(R57,'BBG rates'!$G$10:$G$27,'BBG rates'!$J$10:$J$27)</f>
        <v>-0.50900000000000001</v>
      </c>
      <c r="X57" s="56">
        <f t="shared" si="15"/>
        <v>-0.51019133050904664</v>
      </c>
      <c r="Y57" s="66">
        <f t="shared" si="3"/>
        <v>-2828.3742564678573</v>
      </c>
      <c r="Z57" s="72">
        <f t="shared" si="4"/>
        <v>-0.46577256409855178</v>
      </c>
      <c r="AA57" s="79">
        <f t="shared" si="5"/>
        <v>-2851.6641283348004</v>
      </c>
      <c r="AB57" s="81">
        <f t="shared" si="16"/>
        <v>-0.46960790636706046</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9628258.953441795</v>
      </c>
    </row>
    <row r="58" spans="1:39" x14ac:dyDescent="0.2">
      <c r="A58" s="7">
        <v>37</v>
      </c>
      <c r="B58" s="7">
        <v>18.5</v>
      </c>
      <c r="C58" s="7">
        <v>9.25</v>
      </c>
      <c r="D58" s="12">
        <f t="shared" si="0"/>
        <v>3.0833333333333335</v>
      </c>
      <c r="E58" s="29">
        <f t="shared" si="17"/>
        <v>7145367.492426306</v>
      </c>
      <c r="F58" s="2">
        <f t="shared" si="1"/>
        <v>6117.0025641691418</v>
      </c>
      <c r="G58" s="2">
        <f t="shared" si="8"/>
        <v>47135.836644429728</v>
      </c>
      <c r="H58" s="2">
        <f t="shared" si="9"/>
        <v>23468.904906022388</v>
      </c>
      <c r="I58" s="2">
        <f t="shared" si="10"/>
        <v>76721.744114621251</v>
      </c>
      <c r="J58" s="2">
        <f t="shared" si="19"/>
        <v>236558.71102008221</v>
      </c>
      <c r="K58" s="2">
        <f t="shared" si="11"/>
        <v>74353.699755035923</v>
      </c>
      <c r="L58" s="2">
        <f t="shared" si="11"/>
        <v>229257.2409113608</v>
      </c>
      <c r="M58" s="2"/>
      <c r="N58" s="28">
        <f t="shared" si="20"/>
        <v>8067077.8850951977</v>
      </c>
      <c r="O58" s="2">
        <f t="shared" si="12"/>
        <v>6883.4512846244188</v>
      </c>
      <c r="P58" s="2">
        <f t="shared" si="13"/>
        <v>53041.866812756009</v>
      </c>
      <c r="R58">
        <f t="shared" si="14"/>
        <v>37</v>
      </c>
      <c r="S58" s="89">
        <f t="shared" si="2"/>
        <v>70604.74155045212</v>
      </c>
      <c r="T58" s="89">
        <f>IF(AND(S58=0,S57&gt;0),SUM($G58:$H$381),S58)</f>
        <v>70604.74155045212</v>
      </c>
      <c r="U58" s="82">
        <f>SUM(T58:T$381)</f>
        <v>7215972.2339767572</v>
      </c>
      <c r="V58" s="68">
        <f>localspline(R58,'BBG rates'!$G$10:$G$27,'BBG rates'!$K$10:$K$27)</f>
        <v>1.0160416158054528</v>
      </c>
      <c r="W58" s="68">
        <f>locallinterp(R58,'BBG rates'!$G$10:$G$27,'BBG rates'!$J$10:$J$27)</f>
        <v>-0.5074791666666667</v>
      </c>
      <c r="X58" s="56">
        <f t="shared" si="15"/>
        <v>-0.50866337714015053</v>
      </c>
      <c r="Y58" s="66">
        <f t="shared" si="3"/>
        <v>-2798.2085966615318</v>
      </c>
      <c r="Z58" s="72">
        <f t="shared" si="4"/>
        <v>-0.46533581437345839</v>
      </c>
      <c r="AA58" s="79">
        <f t="shared" si="5"/>
        <v>-2823.8980110005541</v>
      </c>
      <c r="AB58" s="81">
        <f t="shared" si="16"/>
        <v>-0.46960790636706046</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9566852.9468157515</v>
      </c>
    </row>
    <row r="59" spans="1:39" x14ac:dyDescent="0.2">
      <c r="A59" s="7">
        <v>38</v>
      </c>
      <c r="B59" s="7">
        <v>19</v>
      </c>
      <c r="C59" s="7">
        <v>9.5</v>
      </c>
      <c r="D59" s="12">
        <f t="shared" si="0"/>
        <v>3.1666666666666665</v>
      </c>
      <c r="E59" s="29">
        <f t="shared" si="17"/>
        <v>7075108.0017107502</v>
      </c>
      <c r="F59" s="2">
        <f t="shared" si="1"/>
        <v>6057.1507006776164</v>
      </c>
      <c r="G59" s="2">
        <f t="shared" si="8"/>
        <v>47021.352569689014</v>
      </c>
      <c r="H59" s="2">
        <f t="shared" si="9"/>
        <v>23238.138145866706</v>
      </c>
      <c r="I59" s="2">
        <f t="shared" si="10"/>
        <v>76316.641416233339</v>
      </c>
      <c r="J59" s="2">
        <f t="shared" si="19"/>
        <v>241669.36448473891</v>
      </c>
      <c r="K59" s="2">
        <f t="shared" si="11"/>
        <v>73898.456741526883</v>
      </c>
      <c r="L59" s="2">
        <f t="shared" si="11"/>
        <v>234011.77968150182</v>
      </c>
      <c r="M59" s="2"/>
      <c r="N59" s="28">
        <f t="shared" si="20"/>
        <v>8013991.0545236049</v>
      </c>
      <c r="O59" s="2">
        <f t="shared" si="12"/>
        <v>6838.4875257875674</v>
      </c>
      <c r="P59" s="2">
        <f t="shared" si="13"/>
        <v>53086.830571592851</v>
      </c>
      <c r="R59">
        <f t="shared" si="14"/>
        <v>38</v>
      </c>
      <c r="S59" s="89">
        <f t="shared" si="2"/>
        <v>70259.490715555716</v>
      </c>
      <c r="T59" s="89">
        <f>IF(AND(S59=0,S58&gt;0),SUM($G59:$H$381),S59)</f>
        <v>70259.490715555716</v>
      </c>
      <c r="U59" s="82">
        <f>SUM(T59:T$381)</f>
        <v>7145367.4924263051</v>
      </c>
      <c r="V59" s="68">
        <f>localspline(R59,'BBG rates'!$G$10:$G$27,'BBG rates'!$K$10:$K$27)</f>
        <v>1.0164379614377346</v>
      </c>
      <c r="W59" s="68">
        <f>locallinterp(R59,'BBG rates'!$G$10:$G$27,'BBG rates'!$J$10:$J$27)</f>
        <v>-0.50595833333333329</v>
      </c>
      <c r="X59" s="56">
        <f t="shared" si="15"/>
        <v>-0.50713544518106168</v>
      </c>
      <c r="Y59" s="66">
        <f t="shared" si="3"/>
        <v>-2768.2802247622312</v>
      </c>
      <c r="Z59" s="72">
        <f t="shared" si="4"/>
        <v>-0.46490768644660285</v>
      </c>
      <c r="AA59" s="79">
        <f t="shared" si="5"/>
        <v>-2796.2675569513081</v>
      </c>
      <c r="AB59" s="81">
        <f t="shared" si="16"/>
        <v>-0.4696079063670604</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9504883.4454167336</v>
      </c>
    </row>
    <row r="60" spans="1:39" x14ac:dyDescent="0.2">
      <c r="A60" s="7">
        <v>39</v>
      </c>
      <c r="B60" s="7">
        <v>19.5</v>
      </c>
      <c r="C60" s="7">
        <v>9.75</v>
      </c>
      <c r="D60" s="12">
        <f t="shared" si="0"/>
        <v>3.25</v>
      </c>
      <c r="E60" s="29">
        <f t="shared" si="17"/>
        <v>7005192.3544187266</v>
      </c>
      <c r="F60" s="2">
        <f t="shared" si="1"/>
        <v>5997.5915074145596</v>
      </c>
      <c r="G60" s="2">
        <f t="shared" si="8"/>
        <v>46907.146555216299</v>
      </c>
      <c r="H60" s="2">
        <f t="shared" si="9"/>
        <v>23008.500736807102</v>
      </c>
      <c r="I60" s="2">
        <f t="shared" si="10"/>
        <v>75913.238799437968</v>
      </c>
      <c r="J60" s="2">
        <f t="shared" si="19"/>
        <v>246718.0260981734</v>
      </c>
      <c r="K60" s="2">
        <f t="shared" si="11"/>
        <v>73445.576374186581</v>
      </c>
      <c r="L60" s="2">
        <f t="shared" si="11"/>
        <v>238698.12321610641</v>
      </c>
      <c r="M60" s="2"/>
      <c r="N60" s="28">
        <f t="shared" si="20"/>
        <v>7960859.2220772542</v>
      </c>
      <c r="O60" s="2">
        <f t="shared" si="12"/>
        <v>6793.4856510296477</v>
      </c>
      <c r="P60" s="2">
        <f t="shared" si="13"/>
        <v>53131.83244635076</v>
      </c>
      <c r="R60">
        <f t="shared" si="14"/>
        <v>39</v>
      </c>
      <c r="S60" s="89">
        <f t="shared" si="2"/>
        <v>69915.647292023408</v>
      </c>
      <c r="T60" s="89">
        <f>IF(AND(S60=0,S59&gt;0),SUM($G60:$H$381),S60)</f>
        <v>69915.647292023408</v>
      </c>
      <c r="U60" s="82">
        <f>SUM(T60:T$381)</f>
        <v>7075108.0017107492</v>
      </c>
      <c r="V60" s="68">
        <f>localspline(R60,'BBG rates'!$G$10:$G$27,'BBG rates'!$K$10:$K$27)</f>
        <v>1.0168333599792945</v>
      </c>
      <c r="W60" s="68">
        <f>locallinterp(R60,'BBG rates'!$G$10:$G$27,'BBG rates'!$J$10:$J$27)</f>
        <v>-0.50443749999999998</v>
      </c>
      <c r="X60" s="56">
        <f t="shared" si="15"/>
        <v>-0.50560753463098074</v>
      </c>
      <c r="Y60" s="66">
        <f t="shared" si="3"/>
        <v>-2738.5876596770413</v>
      </c>
      <c r="Z60" s="72">
        <f t="shared" si="4"/>
        <v>-0.46448834290838054</v>
      </c>
      <c r="AA60" s="79">
        <f t="shared" si="5"/>
        <v>-2768.7722133368516</v>
      </c>
      <c r="AB60" s="81">
        <f t="shared" si="16"/>
        <v>-0.46960790636706051</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9442357.6716638207</v>
      </c>
    </row>
    <row r="61" spans="1:39" x14ac:dyDescent="0.2">
      <c r="A61" s="7">
        <v>40</v>
      </c>
      <c r="B61" s="7">
        <v>20</v>
      </c>
      <c r="C61" s="7">
        <v>10</v>
      </c>
      <c r="D61" s="12">
        <f t="shared" si="0"/>
        <v>3.3333333333333335</v>
      </c>
      <c r="E61" s="29">
        <f t="shared" si="17"/>
        <v>6935619.1484195152</v>
      </c>
      <c r="F61" s="2">
        <f t="shared" si="1"/>
        <v>5938.3237913128914</v>
      </c>
      <c r="G61" s="2">
        <f t="shared" si="8"/>
        <v>46793.21792565551</v>
      </c>
      <c r="H61" s="2">
        <f t="shared" si="9"/>
        <v>22779.988073555942</v>
      </c>
      <c r="I61" s="2">
        <f t="shared" si="10"/>
        <v>75511.529790524335</v>
      </c>
      <c r="J61" s="2">
        <f t="shared" si="19"/>
        <v>251705.0993017478</v>
      </c>
      <c r="K61" s="2">
        <f t="shared" si="11"/>
        <v>72995.047326240689</v>
      </c>
      <c r="L61" s="2">
        <f t="shared" si="11"/>
        <v>243316.8244208023</v>
      </c>
      <c r="M61" s="2"/>
      <c r="N61" s="28">
        <f t="shared" si="20"/>
        <v>7907682.3496079138</v>
      </c>
      <c r="O61" s="2">
        <f t="shared" si="12"/>
        <v>6748.4456280396726</v>
      </c>
      <c r="P61" s="2">
        <f t="shared" si="13"/>
        <v>53176.872469340735</v>
      </c>
      <c r="R61">
        <f t="shared" si="14"/>
        <v>40</v>
      </c>
      <c r="S61" s="89">
        <f t="shared" si="2"/>
        <v>69573.205999211452</v>
      </c>
      <c r="T61" s="89">
        <f>IF(AND(S61=0,S60&gt;0),SUM($G61:$H$381),S61)</f>
        <v>69573.205999211452</v>
      </c>
      <c r="U61" s="82">
        <f>SUM(T61:T$381)</f>
        <v>7005192.3544187257</v>
      </c>
      <c r="V61" s="68">
        <f>localspline(R61,'BBG rates'!$G$10:$G$27,'BBG rates'!$K$10:$K$27)</f>
        <v>1.0172267497192871</v>
      </c>
      <c r="W61" s="68">
        <f>locallinterp(R61,'BBG rates'!$G$10:$G$27,'BBG rates'!$J$10:$J$27)</f>
        <v>-0.50291666666666668</v>
      </c>
      <c r="X61" s="56">
        <f t="shared" si="15"/>
        <v>-0.50407964548924156</v>
      </c>
      <c r="Y61" s="66">
        <f t="shared" si="3"/>
        <v>-2709.1294279608337</v>
      </c>
      <c r="Z61" s="72">
        <f t="shared" si="4"/>
        <v>-0.4640779509077102</v>
      </c>
      <c r="AA61" s="79">
        <f t="shared" si="5"/>
        <v>-2741.4114293809307</v>
      </c>
      <c r="AB61" s="81">
        <f t="shared" si="16"/>
        <v>-0.46960790636706051</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9379282.8009233773</v>
      </c>
    </row>
    <row r="62" spans="1:39" x14ac:dyDescent="0.2">
      <c r="A62" s="7">
        <v>41</v>
      </c>
      <c r="B62" s="7">
        <v>20.5</v>
      </c>
      <c r="C62" s="7">
        <v>10.25</v>
      </c>
      <c r="D62" s="12">
        <f t="shared" si="0"/>
        <v>3.4166666666666665</v>
      </c>
      <c r="E62" s="29">
        <f t="shared" si="17"/>
        <v>6866386.9868441168</v>
      </c>
      <c r="F62" s="2">
        <f t="shared" si="1"/>
        <v>5879.3463637819505</v>
      </c>
      <c r="G62" s="2">
        <f t="shared" si="8"/>
        <v>46679.566007290938</v>
      </c>
      <c r="H62" s="2">
        <f t="shared" si="9"/>
        <v>22552.595568107678</v>
      </c>
      <c r="I62" s="2">
        <f t="shared" si="10"/>
        <v>75111.507939180563</v>
      </c>
      <c r="J62" s="2">
        <f t="shared" si="19"/>
        <v>256630.98545886693</v>
      </c>
      <c r="K62" s="2">
        <f t="shared" si="11"/>
        <v>72546.858322787841</v>
      </c>
      <c r="L62" s="2">
        <f t="shared" si="11"/>
        <v>247868.43260285846</v>
      </c>
      <c r="M62" s="2"/>
      <c r="N62" s="28">
        <f t="shared" si="20"/>
        <v>7854460.3989350125</v>
      </c>
      <c r="O62" s="2">
        <f t="shared" si="12"/>
        <v>6703.3674244792655</v>
      </c>
      <c r="P62" s="2">
        <f t="shared" si="13"/>
        <v>53221.950672901148</v>
      </c>
      <c r="R62">
        <f t="shared" si="14"/>
        <v>41</v>
      </c>
      <c r="S62" s="89">
        <f t="shared" si="2"/>
        <v>69232.161575398612</v>
      </c>
      <c r="T62" s="89">
        <f>IF(AND(S62=0,S61&gt;0),SUM($G62:$H$381),S62)</f>
        <v>69232.161575398612</v>
      </c>
      <c r="U62" s="82">
        <f>SUM(T62:T$381)</f>
        <v>6935619.1484195143</v>
      </c>
      <c r="V62" s="68">
        <f>localspline(R62,'BBG rates'!$G$10:$G$27,'BBG rates'!$K$10:$K$27)</f>
        <v>1.0176170689486232</v>
      </c>
      <c r="W62" s="68">
        <f>locallinterp(R62,'BBG rates'!$G$10:$G$27,'BBG rates'!$J$10:$J$27)</f>
        <v>-0.50139583333333337</v>
      </c>
      <c r="X62" s="56">
        <f t="shared" si="15"/>
        <v>-0.50255177775531124</v>
      </c>
      <c r="Y62" s="66">
        <f t="shared" si="3"/>
        <v>-2679.9040637811399</v>
      </c>
      <c r="Z62" s="72">
        <f t="shared" si="4"/>
        <v>-0.46367668231468595</v>
      </c>
      <c r="AA62" s="79">
        <f t="shared" si="5"/>
        <v>-2714.1846563738191</v>
      </c>
      <c r="AB62" s="81">
        <f t="shared" si="16"/>
        <v>-0.4696079063670604</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9315665.9617509525</v>
      </c>
    </row>
    <row r="63" spans="1:39" x14ac:dyDescent="0.2">
      <c r="A63" s="7">
        <v>42</v>
      </c>
      <c r="B63" s="7">
        <v>21</v>
      </c>
      <c r="C63" s="7">
        <v>10.5</v>
      </c>
      <c r="D63" s="12">
        <f t="shared" si="0"/>
        <v>3.5</v>
      </c>
      <c r="E63" s="29">
        <f t="shared" si="17"/>
        <v>6797494.4780663969</v>
      </c>
      <c r="F63" s="2">
        <f t="shared" si="1"/>
        <v>5820.6580406914536</v>
      </c>
      <c r="G63" s="2">
        <f t="shared" si="8"/>
        <v>46566.190128043141</v>
      </c>
      <c r="H63" s="2">
        <f t="shared" si="9"/>
        <v>22326.318649676905</v>
      </c>
      <c r="I63" s="2">
        <f t="shared" si="10"/>
        <v>74713.166818411497</v>
      </c>
      <c r="J63" s="2">
        <f t="shared" si="19"/>
        <v>261496.08386444024</v>
      </c>
      <c r="K63" s="2">
        <f t="shared" si="11"/>
        <v>72100.998140568874</v>
      </c>
      <c r="L63" s="2">
        <f t="shared" si="11"/>
        <v>252353.49349199107</v>
      </c>
      <c r="M63" s="2"/>
      <c r="N63" s="28">
        <f t="shared" si="20"/>
        <v>7801193.3318456151</v>
      </c>
      <c r="O63" s="2">
        <f t="shared" si="12"/>
        <v>6658.2510079826334</v>
      </c>
      <c r="P63" s="2">
        <f t="shared" si="13"/>
        <v>53267.067089397766</v>
      </c>
      <c r="R63">
        <f t="shared" si="14"/>
        <v>42</v>
      </c>
      <c r="S63" s="89">
        <f t="shared" si="2"/>
        <v>68892.508777720039</v>
      </c>
      <c r="T63" s="89">
        <f>IF(AND(S63=0,S62&gt;0),SUM($G63:$H$381),S63)</f>
        <v>68892.508777720039</v>
      </c>
      <c r="U63" s="82">
        <f>SUM(T63:T$381)</f>
        <v>6866386.986844115</v>
      </c>
      <c r="V63" s="68">
        <f>localspline(R63,'BBG rates'!$G$10:$G$27,'BBG rates'!$K$10:$K$27)</f>
        <v>1.0180036135864725</v>
      </c>
      <c r="W63" s="68">
        <f>locallinterp(R63,'BBG rates'!$G$10:$G$27,'BBG rates'!$J$10:$J$27)</f>
        <v>-0.49987500000000001</v>
      </c>
      <c r="X63" s="56">
        <f t="shared" si="15"/>
        <v>-0.50102393142865687</v>
      </c>
      <c r="Y63" s="66">
        <f t="shared" si="3"/>
        <v>-2650.9101088831735</v>
      </c>
      <c r="Z63" s="72">
        <f t="shared" si="4"/>
        <v>-0.46328471389024956</v>
      </c>
      <c r="AA63" s="79">
        <f t="shared" si="5"/>
        <v>-2687.0913476649116</v>
      </c>
      <c r="AB63" s="81">
        <f t="shared" si="16"/>
        <v>-0.46960790636706051</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9251514.2361320704</v>
      </c>
    </row>
    <row r="64" spans="1:39" x14ac:dyDescent="0.2">
      <c r="A64" s="7">
        <v>43</v>
      </c>
      <c r="B64" s="7">
        <v>21.5</v>
      </c>
      <c r="C64" s="7">
        <v>10.75</v>
      </c>
      <c r="D64" s="12">
        <f t="shared" si="0"/>
        <v>3.5833333333333335</v>
      </c>
      <c r="E64" s="29">
        <f t="shared" si="17"/>
        <v>6728940.2356842952</v>
      </c>
      <c r="F64" s="2">
        <f t="shared" si="1"/>
        <v>5762.2576423555092</v>
      </c>
      <c r="G64" s="2">
        <f t="shared" si="8"/>
        <v>46453.089617465092</v>
      </c>
      <c r="H64" s="2">
        <f t="shared" si="9"/>
        <v>22101.152764636663</v>
      </c>
      <c r="I64" s="2">
        <f t="shared" si="10"/>
        <v>74316.500024457258</v>
      </c>
      <c r="J64" s="2">
        <f t="shared" si="19"/>
        <v>266300.79175430519</v>
      </c>
      <c r="K64" s="2">
        <f t="shared" si="11"/>
        <v>71657.455607737138</v>
      </c>
      <c r="L64" s="2">
        <f t="shared" si="11"/>
        <v>256772.5492610581</v>
      </c>
      <c r="M64" s="2"/>
      <c r="N64" s="28">
        <f t="shared" si="20"/>
        <v>7747881.1100943908</v>
      </c>
      <c r="O64" s="2">
        <f t="shared" si="12"/>
        <v>6613.0963461565525</v>
      </c>
      <c r="P64" s="2">
        <f t="shared" si="13"/>
        <v>53312.221751223857</v>
      </c>
      <c r="R64">
        <f t="shared" si="14"/>
        <v>43</v>
      </c>
      <c r="S64" s="89">
        <f t="shared" si="2"/>
        <v>68554.242382101758</v>
      </c>
      <c r="T64" s="89">
        <f>IF(AND(S64=0,S63&gt;0),SUM($G64:$H$381),S64)</f>
        <v>68554.242382101758</v>
      </c>
      <c r="U64" s="82">
        <f>SUM(T64:T$381)</f>
        <v>6797494.478066396</v>
      </c>
      <c r="V64" s="68">
        <f>localspline(R64,'BBG rates'!$G$10:$G$27,'BBG rates'!$K$10:$K$27)</f>
        <v>1.0183852623190162</v>
      </c>
      <c r="W64" s="68">
        <f>locallinterp(R64,'BBG rates'!$G$10:$G$27,'BBG rates'!$J$10:$J$27)</f>
        <v>-0.49835416666666665</v>
      </c>
      <c r="X64" s="56">
        <f t="shared" si="15"/>
        <v>-0.49949610650834586</v>
      </c>
      <c r="Y64" s="66">
        <f t="shared" si="3"/>
        <v>-2622.1461125550095</v>
      </c>
      <c r="Z64" s="72">
        <f t="shared" si="4"/>
        <v>-0.46290222746324039</v>
      </c>
      <c r="AA64" s="79">
        <f t="shared" si="5"/>
        <v>-2660.1309586553452</v>
      </c>
      <c r="AB64" s="81">
        <f t="shared" si="16"/>
        <v>-0.46960790636706046</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9186834.6597219538</v>
      </c>
    </row>
    <row r="65" spans="1:39" x14ac:dyDescent="0.2">
      <c r="A65" s="7">
        <v>44</v>
      </c>
      <c r="B65" s="7">
        <v>22</v>
      </c>
      <c r="C65" s="7">
        <v>11</v>
      </c>
      <c r="D65" s="12">
        <f t="shared" si="0"/>
        <v>3.6666666666666665</v>
      </c>
      <c r="E65" s="29">
        <f t="shared" si="17"/>
        <v>6660722.8785011005</v>
      </c>
      <c r="F65" s="2">
        <f t="shared" si="1"/>
        <v>5704.1439935166909</v>
      </c>
      <c r="G65" s="2">
        <f t="shared" si="8"/>
        <v>46340.263806738098</v>
      </c>
      <c r="H65" s="2">
        <f t="shared" si="9"/>
        <v>21877.093376456905</v>
      </c>
      <c r="I65" s="2">
        <f t="shared" si="10"/>
        <v>73921.501176711696</v>
      </c>
      <c r="J65" s="2">
        <f t="shared" si="19"/>
        <v>271045.50431460951</v>
      </c>
      <c r="K65" s="2">
        <f t="shared" si="11"/>
        <v>71216.219603629739</v>
      </c>
      <c r="L65" s="2">
        <f t="shared" si="11"/>
        <v>261126.13854664232</v>
      </c>
      <c r="M65" s="2"/>
      <c r="N65" s="28">
        <f t="shared" si="20"/>
        <v>7694523.6954035908</v>
      </c>
      <c r="O65" s="2">
        <f t="shared" si="12"/>
        <v>6567.9034065803326</v>
      </c>
      <c r="P65" s="2">
        <f t="shared" si="13"/>
        <v>53357.414690800069</v>
      </c>
      <c r="R65">
        <f t="shared" si="14"/>
        <v>44</v>
      </c>
      <c r="S65" s="89">
        <f t="shared" si="2"/>
        <v>68217.35718319501</v>
      </c>
      <c r="T65" s="89">
        <f>IF(AND(S65=0,S64&gt;0),SUM($G65:$H$381),S65)</f>
        <v>68217.35718319501</v>
      </c>
      <c r="U65" s="82">
        <f>SUM(T65:T$381)</f>
        <v>6728940.2356842933</v>
      </c>
      <c r="V65" s="68">
        <f>localspline(R65,'BBG rates'!$G$10:$G$27,'BBG rates'!$K$10:$K$27)</f>
        <v>1.0187611918553163</v>
      </c>
      <c r="W65" s="68">
        <f>locallinterp(R65,'BBG rates'!$G$10:$G$27,'BBG rates'!$J$10:$J$27)</f>
        <v>-0.49683333333333335</v>
      </c>
      <c r="X65" s="56">
        <f t="shared" si="15"/>
        <v>-0.49796830299397854</v>
      </c>
      <c r="Y65" s="66">
        <f t="shared" si="3"/>
        <v>-2593.6106315929351</v>
      </c>
      <c r="Z65" s="72">
        <f t="shared" si="4"/>
        <v>-0.4625294101152046</v>
      </c>
      <c r="AA65" s="79">
        <f t="shared" si="5"/>
        <v>-2633.3029467906463</v>
      </c>
      <c r="AB65" s="81">
        <f t="shared" si="16"/>
        <v>-0.46960790636706046</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9121634.2220841441</v>
      </c>
    </row>
    <row r="66" spans="1:39" x14ac:dyDescent="0.2">
      <c r="A66" s="7">
        <v>45</v>
      </c>
      <c r="B66" s="7">
        <v>22.5</v>
      </c>
      <c r="C66" s="7">
        <v>11.25</v>
      </c>
      <c r="D66" s="12">
        <f t="shared" si="0"/>
        <v>3.75</v>
      </c>
      <c r="E66" s="29">
        <f t="shared" si="17"/>
        <v>6592841.0305067888</v>
      </c>
      <c r="F66" s="2">
        <f t="shared" si="1"/>
        <v>5646.3159233301631</v>
      </c>
      <c r="G66" s="2">
        <f t="shared" si="8"/>
        <v>46227.712028667949</v>
      </c>
      <c r="H66" s="2">
        <f t="shared" si="9"/>
        <v>21654.135965643232</v>
      </c>
      <c r="I66" s="2">
        <f t="shared" si="10"/>
        <v>73528.163917641345</v>
      </c>
      <c r="J66" s="2">
        <f t="shared" si="19"/>
        <v>275730.61469115503</v>
      </c>
      <c r="K66" s="2">
        <f t="shared" si="11"/>
        <v>70777.279058539803</v>
      </c>
      <c r="L66" s="2">
        <f t="shared" si="11"/>
        <v>265414.79646952427</v>
      </c>
      <c r="M66" s="2"/>
      <c r="N66" s="28">
        <f t="shared" si="20"/>
        <v>7641121.049463016</v>
      </c>
      <c r="O66" s="2">
        <f t="shared" si="12"/>
        <v>6522.6721568058047</v>
      </c>
      <c r="P66" s="2">
        <f t="shared" si="13"/>
        <v>53402.645940574592</v>
      </c>
      <c r="R66">
        <f t="shared" si="14"/>
        <v>45</v>
      </c>
      <c r="S66" s="89">
        <f t="shared" si="2"/>
        <v>67881.847994311189</v>
      </c>
      <c r="T66" s="89">
        <f>IF(AND(S66=0,S65&gt;0),SUM($G66:$H$381),S66)</f>
        <v>67881.847994311189</v>
      </c>
      <c r="U66" s="82">
        <f>SUM(T66:T$381)</f>
        <v>6660722.8785010986</v>
      </c>
      <c r="V66" s="68">
        <f>localspline(R66,'BBG rates'!$G$10:$G$27,'BBG rates'!$K$10:$K$27)</f>
        <v>1.0191303404869316</v>
      </c>
      <c r="W66" s="68">
        <f>locallinterp(R66,'BBG rates'!$G$10:$G$27,'BBG rates'!$J$10:$J$27)</f>
        <v>-0.49531250000000004</v>
      </c>
      <c r="X66" s="56">
        <f t="shared" si="15"/>
        <v>-0.49644052088488877</v>
      </c>
      <c r="Y66" s="66">
        <f t="shared" si="3"/>
        <v>-2565.3022302668937</v>
      </c>
      <c r="Z66" s="72">
        <f t="shared" si="4"/>
        <v>-0.46216645437334491</v>
      </c>
      <c r="AA66" s="79">
        <f t="shared" si="5"/>
        <v>-2606.6067715534014</v>
      </c>
      <c r="AB66" s="81">
        <f t="shared" si="16"/>
        <v>-0.46960790636706051</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9055919.8669280075</v>
      </c>
    </row>
    <row r="67" spans="1:39" x14ac:dyDescent="0.2">
      <c r="A67" s="7">
        <v>46</v>
      </c>
      <c r="B67" s="7">
        <v>23</v>
      </c>
      <c r="C67" s="7">
        <v>11.5</v>
      </c>
      <c r="D67" s="12">
        <f t="shared" si="0"/>
        <v>3.8333333333333335</v>
      </c>
      <c r="E67" s="29">
        <f t="shared" si="17"/>
        <v>6525293.3208594313</v>
      </c>
      <c r="F67" s="2">
        <f t="shared" si="1"/>
        <v>5588.7722653478613</v>
      </c>
      <c r="G67" s="2">
        <f t="shared" si="8"/>
        <v>46115.433617680894</v>
      </c>
      <c r="H67" s="2">
        <f t="shared" si="9"/>
        <v>21432.276029675806</v>
      </c>
      <c r="I67" s="2">
        <f t="shared" si="10"/>
        <v>73136.481912704563</v>
      </c>
      <c r="J67" s="2">
        <f t="shared" si="19"/>
        <v>280356.51399870083</v>
      </c>
      <c r="K67" s="2">
        <f t="shared" si="11"/>
        <v>70340.622953489801</v>
      </c>
      <c r="L67" s="2">
        <f t="shared" si="11"/>
        <v>269639.05465504422</v>
      </c>
      <c r="M67" s="2"/>
      <c r="N67" s="28">
        <f t="shared" si="20"/>
        <v>7587673.133929993</v>
      </c>
      <c r="O67" s="2">
        <f t="shared" si="12"/>
        <v>6477.4025643572922</v>
      </c>
      <c r="P67" s="2">
        <f t="shared" si="13"/>
        <v>53447.915533023108</v>
      </c>
      <c r="R67">
        <f t="shared" si="14"/>
        <v>46</v>
      </c>
      <c r="S67" s="89">
        <f t="shared" si="2"/>
        <v>67547.709647356707</v>
      </c>
      <c r="T67" s="89">
        <f>IF(AND(S67=0,S66&gt;0),SUM($G67:$H$381),S67)</f>
        <v>67547.709647356707</v>
      </c>
      <c r="U67" s="82">
        <f>SUM(T67:T$381)</f>
        <v>6592841.0305067878</v>
      </c>
      <c r="V67" s="68">
        <f>localspline(R67,'BBG rates'!$G$10:$G$27,'BBG rates'!$K$10:$K$27)</f>
        <v>1.0194918551204313</v>
      </c>
      <c r="W67" s="68">
        <f>locallinterp(R67,'BBG rates'!$G$10:$G$27,'BBG rates'!$J$10:$J$27)</f>
        <v>-0.49379166666666668</v>
      </c>
      <c r="X67" s="56">
        <f t="shared" si="15"/>
        <v>-0.49491276018041042</v>
      </c>
      <c r="Y67" s="66">
        <f t="shared" si="3"/>
        <v>-2537.2194802861231</v>
      </c>
      <c r="Z67" s="72">
        <f t="shared" si="4"/>
        <v>-0.46181355841205624</v>
      </c>
      <c r="AA67" s="79">
        <f t="shared" si="5"/>
        <v>-2580.0418944559551</v>
      </c>
      <c r="AB67" s="81">
        <f t="shared" si="16"/>
        <v>-0.46960790636706051</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8989698.4923452009</v>
      </c>
    </row>
    <row r="68" spans="1:39" x14ac:dyDescent="0.2">
      <c r="A68" s="7">
        <v>47</v>
      </c>
      <c r="B68" s="7">
        <v>23.5</v>
      </c>
      <c r="C68" s="7">
        <v>11.75</v>
      </c>
      <c r="D68" s="12">
        <f t="shared" si="0"/>
        <v>3.9166666666666665</v>
      </c>
      <c r="E68" s="29">
        <f t="shared" si="17"/>
        <v>6458078.3838666631</v>
      </c>
      <c r="F68" s="2">
        <f t="shared" si="1"/>
        <v>5531.5118575027318</v>
      </c>
      <c r="G68" s="2">
        <f t="shared" si="8"/>
        <v>46003.427909819758</v>
      </c>
      <c r="H68" s="2">
        <f t="shared" si="9"/>
        <v>21211.509082948491</v>
      </c>
      <c r="I68" s="2">
        <f t="shared" si="10"/>
        <v>72746.448850270972</v>
      </c>
      <c r="J68" s="2">
        <f t="shared" si="19"/>
        <v>284923.59133022797</v>
      </c>
      <c r="K68" s="2">
        <f t="shared" si="11"/>
        <v>69906.240320005745</v>
      </c>
      <c r="L68" s="2">
        <f t="shared" si="11"/>
        <v>273799.44125335582</v>
      </c>
      <c r="M68" s="2"/>
      <c r="N68" s="28">
        <f t="shared" si="20"/>
        <v>7534179.9104293445</v>
      </c>
      <c r="O68" s="2">
        <f t="shared" si="12"/>
        <v>6432.0945967315874</v>
      </c>
      <c r="P68" s="2">
        <f t="shared" si="13"/>
        <v>53493.223500648826</v>
      </c>
      <c r="R68">
        <f t="shared" si="14"/>
        <v>47</v>
      </c>
      <c r="S68" s="89">
        <f t="shared" si="2"/>
        <v>67214.936992768256</v>
      </c>
      <c r="T68" s="89">
        <f>IF(AND(S68=0,S67&gt;0),SUM($G68:$H$381),S68)</f>
        <v>67214.936992768256</v>
      </c>
      <c r="U68" s="82">
        <f>SUM(T68:T$381)</f>
        <v>6525293.3208594304</v>
      </c>
      <c r="V68" s="68">
        <f>localspline(R68,'BBG rates'!$G$10:$G$27,'BBG rates'!$K$10:$K$27)</f>
        <v>1.0198447485528579</v>
      </c>
      <c r="W68" s="68">
        <f>locallinterp(R68,'BBG rates'!$G$10:$G$27,'BBG rates'!$J$10:$J$27)</f>
        <v>-0.49227083333333332</v>
      </c>
      <c r="X68" s="56">
        <f t="shared" si="15"/>
        <v>-0.49338502088001057</v>
      </c>
      <c r="Y68" s="66">
        <f t="shared" si="3"/>
        <v>-2509.3609607649246</v>
      </c>
      <c r="Z68" s="72">
        <f t="shared" si="4"/>
        <v>-0.46147092626348135</v>
      </c>
      <c r="AA68" s="79">
        <f t="shared" si="5"/>
        <v>-2553.6077790331342</v>
      </c>
      <c r="AB68" s="81">
        <f t="shared" si="16"/>
        <v>-0.46960790636706057</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8922976.9510450568</v>
      </c>
    </row>
    <row r="69" spans="1:39" x14ac:dyDescent="0.2">
      <c r="A69" s="7">
        <v>48</v>
      </c>
      <c r="B69" s="7">
        <v>24</v>
      </c>
      <c r="C69" s="7">
        <v>12</v>
      </c>
      <c r="D69" s="12">
        <f t="shared" si="0"/>
        <v>4</v>
      </c>
      <c r="E69" s="29">
        <f t="shared" si="17"/>
        <v>6391194.8589672148</v>
      </c>
      <c r="F69" s="2">
        <f t="shared" si="1"/>
        <v>5474.5335420930232</v>
      </c>
      <c r="G69" s="2">
        <f t="shared" si="8"/>
        <v>45891.694242739948</v>
      </c>
      <c r="H69" s="2">
        <f t="shared" si="9"/>
        <v>20991.8306567082</v>
      </c>
      <c r="I69" s="2">
        <f t="shared" si="10"/>
        <v>72358.058441541172</v>
      </c>
      <c r="J69" s="2">
        <f t="shared" si="19"/>
        <v>289432.23376616469</v>
      </c>
      <c r="K69" s="2">
        <f t="shared" si="11"/>
        <v>69474.12023989248</v>
      </c>
      <c r="L69" s="2">
        <f t="shared" si="11"/>
        <v>277896.48095956992</v>
      </c>
      <c r="M69" s="2"/>
      <c r="N69" s="28">
        <f t="shared" si="20"/>
        <v>7480641.3405533619</v>
      </c>
      <c r="O69" s="2">
        <f t="shared" si="12"/>
        <v>6386.7482213979338</v>
      </c>
      <c r="P69" s="2">
        <f t="shared" si="13"/>
        <v>53538.569875982481</v>
      </c>
      <c r="R69">
        <f t="shared" si="14"/>
        <v>48</v>
      </c>
      <c r="S69" s="89">
        <f t="shared" si="2"/>
        <v>66883.524899448152</v>
      </c>
      <c r="T69" s="89">
        <f>IF(AND(S69=0,S68&gt;0),SUM($G69:$H$381),S69)</f>
        <v>66883.524899448152</v>
      </c>
      <c r="U69" s="82">
        <f>SUM(T69:T$381)</f>
        <v>6458078.3838666622</v>
      </c>
      <c r="V69" s="68">
        <f>localspline(R69,'BBG rates'!$G$10:$G$27,'BBG rates'!$K$10:$K$27)</f>
        <v>1.0201880931854248</v>
      </c>
      <c r="W69" s="68">
        <f>locallinterp(R69,'BBG rates'!$G$10:$G$27,'BBG rates'!$J$10:$J$27)</f>
        <v>-0.49075000000000002</v>
      </c>
      <c r="X69" s="56">
        <f t="shared" si="15"/>
        <v>-0.49185730298288988</v>
      </c>
      <c r="Y69" s="66">
        <f t="shared" si="3"/>
        <v>-2481.72525818857</v>
      </c>
      <c r="Z69" s="72">
        <f t="shared" si="4"/>
        <v>-0.46113876803756232</v>
      </c>
      <c r="AA69" s="79">
        <f t="shared" si="5"/>
        <v>-2527.3038908349945</v>
      </c>
      <c r="AB69" s="81">
        <f t="shared" si="16"/>
        <v>-0.46960790636706057</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8855762.0505888518</v>
      </c>
    </row>
    <row r="70" spans="1:39" x14ac:dyDescent="0.2">
      <c r="A70" s="7">
        <v>49</v>
      </c>
      <c r="B70" s="7">
        <v>24.5</v>
      </c>
      <c r="C70" s="7">
        <v>12.25</v>
      </c>
      <c r="D70" s="12">
        <f t="shared" si="0"/>
        <v>4.083333333333333</v>
      </c>
      <c r="E70" s="29">
        <f t="shared" si="17"/>
        <v>6324641.3907125155</v>
      </c>
      <c r="F70" s="2">
        <f t="shared" si="1"/>
        <v>5417.8361657666283</v>
      </c>
      <c r="G70" s="2">
        <f t="shared" si="8"/>
        <v>45780.231955705647</v>
      </c>
      <c r="H70" s="2">
        <f t="shared" si="9"/>
        <v>20773.236298994467</v>
      </c>
      <c r="I70" s="2">
        <f t="shared" si="10"/>
        <v>71971.304420466739</v>
      </c>
      <c r="J70" s="2">
        <f t="shared" si="19"/>
        <v>293882.82638357248</v>
      </c>
      <c r="K70" s="2">
        <f t="shared" si="11"/>
        <v>69044.251845009843</v>
      </c>
      <c r="L70" s="2">
        <f t="shared" si="11"/>
        <v>281930.69503379014</v>
      </c>
      <c r="M70" s="2"/>
      <c r="N70" s="28">
        <f t="shared" si="20"/>
        <v>7427057.3858617796</v>
      </c>
      <c r="O70" s="2">
        <f t="shared" si="12"/>
        <v>6341.3634057979925</v>
      </c>
      <c r="P70" s="2">
        <f t="shared" si="13"/>
        <v>53583.954691582425</v>
      </c>
      <c r="R70">
        <f t="shared" si="14"/>
        <v>49</v>
      </c>
      <c r="S70" s="89">
        <f t="shared" si="2"/>
        <v>66553.468254700114</v>
      </c>
      <c r="T70" s="89">
        <f>IF(AND(S70=0,S69&gt;0),SUM($G70:$H$381),S70)</f>
        <v>66553.468254700114</v>
      </c>
      <c r="U70" s="82">
        <f>SUM(T70:T$381)</f>
        <v>6391194.8589672148</v>
      </c>
      <c r="V70" s="68">
        <f>localspline(R70,'BBG rates'!$G$10:$G$27,'BBG rates'!$K$10:$K$27)</f>
        <v>1.0205211799567286</v>
      </c>
      <c r="W70" s="68">
        <f>locallinterp(R70,'BBG rates'!$G$10:$G$27,'BBG rates'!$J$10:$J$27)</f>
        <v>-0.48802083333333335</v>
      </c>
      <c r="X70" s="56">
        <f t="shared" si="15"/>
        <v>-0.48911583549027249</v>
      </c>
      <c r="Y70" s="66">
        <f t="shared" si="3"/>
        <v>-2454.3109663793771</v>
      </c>
      <c r="Z70" s="72">
        <f t="shared" si="4"/>
        <v>-0.46081730015209982</v>
      </c>
      <c r="AA70" s="79">
        <f t="shared" si="5"/>
        <v>-2501.1296974195952</v>
      </c>
      <c r="AB70" s="81">
        <f t="shared" si="16"/>
        <v>-0.46960790636706046</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8788060.5536230672</v>
      </c>
    </row>
    <row r="71" spans="1:39" x14ac:dyDescent="0.2">
      <c r="A71" s="7">
        <v>50</v>
      </c>
      <c r="B71" s="7">
        <v>25</v>
      </c>
      <c r="C71" s="7">
        <v>12.5</v>
      </c>
      <c r="D71" s="12">
        <f t="shared" si="0"/>
        <v>4.166666666666667</v>
      </c>
      <c r="E71" s="29">
        <f t="shared" si="17"/>
        <v>6258416.6287483498</v>
      </c>
      <c r="F71" s="2">
        <f t="shared" si="1"/>
        <v>5361.4185795054918</v>
      </c>
      <c r="G71" s="2">
        <f t="shared" si="8"/>
        <v>45669.040389585796</v>
      </c>
      <c r="H71" s="2">
        <f t="shared" si="9"/>
        <v>20555.721574579191</v>
      </c>
      <c r="I71" s="2">
        <f t="shared" si="10"/>
        <v>71586.180543670489</v>
      </c>
      <c r="J71" s="2">
        <f t="shared" si="19"/>
        <v>298275.75226529373</v>
      </c>
      <c r="K71" s="2">
        <f t="shared" si="11"/>
        <v>68616.624317049951</v>
      </c>
      <c r="L71" s="2">
        <f t="shared" si="11"/>
        <v>285902.60132104147</v>
      </c>
      <c r="M71" s="2"/>
      <c r="N71" s="28">
        <f t="shared" si="20"/>
        <v>7373428.0078817448</v>
      </c>
      <c r="O71" s="2">
        <f t="shared" si="12"/>
        <v>6295.9401173458282</v>
      </c>
      <c r="P71" s="2">
        <f t="shared" si="13"/>
        <v>53629.377980034587</v>
      </c>
      <c r="R71">
        <f t="shared" si="14"/>
        <v>50</v>
      </c>
      <c r="S71" s="89">
        <f t="shared" si="2"/>
        <v>66224.761964164994</v>
      </c>
      <c r="T71" s="89">
        <f>IF(AND(S71=0,S70&gt;0),SUM($G71:$H$381),S71)</f>
        <v>66224.761964164994</v>
      </c>
      <c r="U71" s="82">
        <f>SUM(T71:T$381)</f>
        <v>6324641.3907125145</v>
      </c>
      <c r="V71" s="68">
        <f>localspline(R71,'BBG rates'!$G$10:$G$27,'BBG rates'!$K$10:$K$27)</f>
        <v>1.0208440250696518</v>
      </c>
      <c r="W71" s="68">
        <f>locallinterp(R71,'BBG rates'!$G$10:$G$27,'BBG rates'!$J$10:$J$27)</f>
        <v>-0.48529166666666668</v>
      </c>
      <c r="X71" s="56">
        <f t="shared" si="15"/>
        <v>-0.4863744369174583</v>
      </c>
      <c r="Y71" s="66">
        <f t="shared" si="3"/>
        <v>-2427.1840036875665</v>
      </c>
      <c r="Z71" s="72">
        <f t="shared" si="4"/>
        <v>-0.4605195179448669</v>
      </c>
      <c r="AA71" s="79">
        <f t="shared" si="5"/>
        <v>-2475.0846683457985</v>
      </c>
      <c r="AB71" s="81">
        <f t="shared" si="16"/>
        <v>-0.46960790636706057</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8719975.7260656599</v>
      </c>
    </row>
    <row r="72" spans="1:39" x14ac:dyDescent="0.2">
      <c r="A72" s="7">
        <v>51</v>
      </c>
      <c r="B72" s="7">
        <v>25.5</v>
      </c>
      <c r="C72" s="7">
        <v>12.75</v>
      </c>
      <c r="D72" s="12">
        <f t="shared" si="0"/>
        <v>4.25</v>
      </c>
      <c r="E72" s="29">
        <f t="shared" si="17"/>
        <v>6192519.2277965937</v>
      </c>
      <c r="F72" s="2">
        <f t="shared" si="1"/>
        <v>5305.2796386100608</v>
      </c>
      <c r="G72" s="2">
        <f t="shared" si="8"/>
        <v>45558.118886850236</v>
      </c>
      <c r="H72" s="2">
        <f t="shared" si="9"/>
        <v>20339.28206490666</v>
      </c>
      <c r="I72" s="2">
        <f t="shared" si="10"/>
        <v>71202.680590366959</v>
      </c>
      <c r="J72" s="2">
        <f t="shared" si="19"/>
        <v>302611.39250905957</v>
      </c>
      <c r="K72" s="2">
        <f t="shared" si="11"/>
        <v>68191.22688731525</v>
      </c>
      <c r="L72" s="2">
        <f t="shared" si="11"/>
        <v>289812.71427108976</v>
      </c>
      <c r="M72" s="2"/>
      <c r="N72" s="28">
        <f t="shared" si="20"/>
        <v>7319753.1681077918</v>
      </c>
      <c r="O72" s="2">
        <f t="shared" si="12"/>
        <v>6250.478323427883</v>
      </c>
      <c r="P72" s="2">
        <f t="shared" si="13"/>
        <v>53674.839773952532</v>
      </c>
      <c r="R72">
        <f t="shared" si="14"/>
        <v>51</v>
      </c>
      <c r="S72" s="89">
        <f t="shared" si="2"/>
        <v>65897.400951756892</v>
      </c>
      <c r="T72" s="89">
        <f>IF(AND(S72=0,S71&gt;0),SUM($G72:$H$381),S72)</f>
        <v>65897.400951756892</v>
      </c>
      <c r="U72" s="82">
        <f>SUM(T72:T$381)</f>
        <v>6258416.6287483489</v>
      </c>
      <c r="V72" s="68">
        <f>localspline(R72,'BBG rates'!$G$10:$G$27,'BBG rates'!$K$10:$K$27)</f>
        <v>1.0211570569197193</v>
      </c>
      <c r="W72" s="68">
        <f>locallinterp(R72,'BBG rates'!$G$10:$G$27,'BBG rates'!$J$10:$J$27)</f>
        <v>-0.48256250000000001</v>
      </c>
      <c r="X72" s="56">
        <f t="shared" si="15"/>
        <v>-0.48363310726071695</v>
      </c>
      <c r="Y72" s="66">
        <f t="shared" si="3"/>
        <v>-2400.342310928972</v>
      </c>
      <c r="Z72" s="72">
        <f t="shared" si="4"/>
        <v>-0.46024592864007424</v>
      </c>
      <c r="AA72" s="79">
        <f t="shared" si="5"/>
        <v>-2449.1682751660915</v>
      </c>
      <c r="AB72" s="81">
        <f t="shared" si="16"/>
        <v>-0.46960790636706062</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8651513.2877319995</v>
      </c>
    </row>
    <row r="73" spans="1:39" x14ac:dyDescent="0.2">
      <c r="A73" s="7">
        <v>52</v>
      </c>
      <c r="B73" s="7">
        <v>26</v>
      </c>
      <c r="C73" s="7">
        <v>13</v>
      </c>
      <c r="D73" s="12">
        <f t="shared" si="0"/>
        <v>4.333333333333333</v>
      </c>
      <c r="E73" s="29">
        <f t="shared" si="17"/>
        <v>6126947.8476369949</v>
      </c>
      <c r="F73" s="2">
        <f t="shared" si="1"/>
        <v>5249.4182026837998</v>
      </c>
      <c r="G73" s="2">
        <f t="shared" si="8"/>
        <v>45447.466791565865</v>
      </c>
      <c r="H73" s="2">
        <f t="shared" si="9"/>
        <v>20123.9133680337</v>
      </c>
      <c r="I73" s="2">
        <f t="shared" si="10"/>
        <v>70820.798362283371</v>
      </c>
      <c r="J73" s="2">
        <f t="shared" si="19"/>
        <v>306890.12623656128</v>
      </c>
      <c r="K73" s="2">
        <f t="shared" si="11"/>
        <v>67768.048836497779</v>
      </c>
      <c r="L73" s="2">
        <f t="shared" si="11"/>
        <v>293661.54495815706</v>
      </c>
      <c r="M73" s="2"/>
      <c r="N73" s="28">
        <f t="shared" si="20"/>
        <v>7266032.828001814</v>
      </c>
      <c r="O73" s="2">
        <f t="shared" si="12"/>
        <v>6204.9779914029486</v>
      </c>
      <c r="P73" s="2">
        <f t="shared" si="13"/>
        <v>53720.340105977448</v>
      </c>
      <c r="R73">
        <f t="shared" si="14"/>
        <v>52</v>
      </c>
      <c r="S73" s="89">
        <f t="shared" si="2"/>
        <v>65571.380159599561</v>
      </c>
      <c r="T73" s="89">
        <f>IF(AND(S73=0,S72&gt;0),SUM($G73:$H$381),S73)</f>
        <v>65571.380159599561</v>
      </c>
      <c r="U73" s="82">
        <f>SUM(T73:T$381)</f>
        <v>6192519.2277965927</v>
      </c>
      <c r="V73" s="68">
        <f>localspline(R73,'BBG rates'!$G$10:$G$27,'BBG rates'!$K$10:$K$27)</f>
        <v>1.0214605251498039</v>
      </c>
      <c r="W73" s="68">
        <f>locallinterp(R73,'BBG rates'!$G$10:$G$27,'BBG rates'!$J$10:$J$27)</f>
        <v>-0.47983333333333333</v>
      </c>
      <c r="X73" s="56">
        <f t="shared" si="15"/>
        <v>-0.48089184651658456</v>
      </c>
      <c r="Y73" s="66">
        <f t="shared" si="3"/>
        <v>-2373.7838402767193</v>
      </c>
      <c r="Z73" s="72">
        <f t="shared" si="4"/>
        <v>-0.45999705508312549</v>
      </c>
      <c r="AA73" s="79">
        <f t="shared" si="5"/>
        <v>-2423.3799914194369</v>
      </c>
      <c r="AB73" s="81">
        <f t="shared" si="16"/>
        <v>-0.46960790636706051</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8582678.9200706854</v>
      </c>
    </row>
    <row r="74" spans="1:39" x14ac:dyDescent="0.2">
      <c r="A74" s="7">
        <v>53</v>
      </c>
      <c r="B74" s="7">
        <v>26.5</v>
      </c>
      <c r="C74" s="7">
        <v>13.25</v>
      </c>
      <c r="D74" s="12">
        <f t="shared" si="0"/>
        <v>4.416666666666667</v>
      </c>
      <c r="E74" s="29">
        <f t="shared" si="17"/>
        <v>6061701.1530890325</v>
      </c>
      <c r="F74" s="2">
        <f t="shared" si="1"/>
        <v>5193.8331356177468</v>
      </c>
      <c r="G74" s="2">
        <f t="shared" si="8"/>
        <v>45337.083449392689</v>
      </c>
      <c r="H74" s="2">
        <f t="shared" si="9"/>
        <v>19909.611098570094</v>
      </c>
      <c r="I74" s="2">
        <f t="shared" si="10"/>
        <v>70440.527683580527</v>
      </c>
      <c r="J74" s="2">
        <f t="shared" si="19"/>
        <v>311112.33060248068</v>
      </c>
      <c r="K74" s="2">
        <f t="shared" si="11"/>
        <v>67347.079494459205</v>
      </c>
      <c r="L74" s="2">
        <f t="shared" si="11"/>
        <v>297449.60110052821</v>
      </c>
      <c r="M74" s="2"/>
      <c r="N74" s="28">
        <f t="shared" si="20"/>
        <v>7212266.9489930356</v>
      </c>
      <c r="O74" s="2">
        <f t="shared" si="12"/>
        <v>6159.4390886021556</v>
      </c>
      <c r="P74" s="2">
        <f t="shared" si="13"/>
        <v>53765.879008778262</v>
      </c>
      <c r="R74">
        <f t="shared" si="14"/>
        <v>53</v>
      </c>
      <c r="S74" s="89">
        <f t="shared" si="2"/>
        <v>65246.694547962783</v>
      </c>
      <c r="T74" s="89">
        <f>IF(AND(S74=0,S73&gt;0),SUM($G74:$H$381),S74)</f>
        <v>65246.694547962783</v>
      </c>
      <c r="U74" s="82">
        <f>SUM(T74:T$381)</f>
        <v>6126947.847636993</v>
      </c>
      <c r="V74" s="68">
        <f>localspline(R74,'BBG rates'!$G$10:$G$27,'BBG rates'!$K$10:$K$27)</f>
        <v>1.021754679380267</v>
      </c>
      <c r="W74" s="68">
        <f>locallinterp(R74,'BBG rates'!$G$10:$G$27,'BBG rates'!$J$10:$J$27)</f>
        <v>-0.47710416666666666</v>
      </c>
      <c r="X74" s="56">
        <f t="shared" si="15"/>
        <v>-0.47815065468119755</v>
      </c>
      <c r="Y74" s="66">
        <f t="shared" si="3"/>
        <v>-2347.5065552070605</v>
      </c>
      <c r="Z74" s="72">
        <f t="shared" si="4"/>
        <v>-0.45977343635051837</v>
      </c>
      <c r="AA74" s="79">
        <f t="shared" si="5"/>
        <v>-2397.7192926241469</v>
      </c>
      <c r="AB74" s="81">
        <f t="shared" si="16"/>
        <v>-0.46960790636706057</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8513478.2663632203</v>
      </c>
    </row>
    <row r="75" spans="1:39" x14ac:dyDescent="0.2">
      <c r="A75" s="7">
        <v>54</v>
      </c>
      <c r="B75" s="7">
        <v>27</v>
      </c>
      <c r="C75" s="7">
        <v>13.5</v>
      </c>
      <c r="D75" s="12">
        <f t="shared" si="0"/>
        <v>4.5</v>
      </c>
      <c r="E75" s="29">
        <f t="shared" si="17"/>
        <v>5996777.813993833</v>
      </c>
      <c r="F75" s="2">
        <f t="shared" si="1"/>
        <v>5138.5233055751369</v>
      </c>
      <c r="G75" s="2">
        <f t="shared" si="8"/>
        <v>45226.968207579972</v>
      </c>
      <c r="H75" s="2">
        <f t="shared" si="9"/>
        <v>19696.370887619199</v>
      </c>
      <c r="I75" s="2">
        <f t="shared" si="10"/>
        <v>70061.862400774306</v>
      </c>
      <c r="J75" s="2">
        <f t="shared" si="19"/>
        <v>315278.38080348435</v>
      </c>
      <c r="K75" s="2">
        <f t="shared" si="11"/>
        <v>66928.308240011844</v>
      </c>
      <c r="L75" s="2">
        <f t="shared" si="11"/>
        <v>301177.38708005333</v>
      </c>
      <c r="M75" s="2"/>
      <c r="N75" s="28">
        <f t="shared" si="20"/>
        <v>7158455.4924779842</v>
      </c>
      <c r="O75" s="2">
        <f t="shared" si="12"/>
        <v>6113.8615823289283</v>
      </c>
      <c r="P75" s="2">
        <f t="shared" si="13"/>
        <v>53811.456515051468</v>
      </c>
      <c r="R75">
        <f t="shared" si="14"/>
        <v>54</v>
      </c>
      <c r="S75" s="89">
        <f t="shared" si="2"/>
        <v>64923.339095199175</v>
      </c>
      <c r="T75" s="89">
        <f>IF(AND(S75=0,S74&gt;0),SUM($G75:$H$381),S75)</f>
        <v>64923.339095199175</v>
      </c>
      <c r="U75" s="82">
        <f>SUM(T75:T$381)</f>
        <v>6061701.1530890297</v>
      </c>
      <c r="V75" s="68">
        <f>localspline(R75,'BBG rates'!$G$10:$G$27,'BBG rates'!$K$10:$K$27)</f>
        <v>1.0220399480404012</v>
      </c>
      <c r="W75" s="68">
        <f>locallinterp(R75,'BBG rates'!$G$10:$G$27,'BBG rates'!$J$10:$J$27)</f>
        <v>-0.47437499999999999</v>
      </c>
      <c r="X75" s="56">
        <f t="shared" si="15"/>
        <v>-0.47540953175122524</v>
      </c>
      <c r="Y75" s="66">
        <f t="shared" si="3"/>
        <v>-2321.5084304454836</v>
      </c>
      <c r="Z75" s="72">
        <f t="shared" si="4"/>
        <v>-0.45957562838856508</v>
      </c>
      <c r="AA75" s="79">
        <f t="shared" si="5"/>
        <v>-2372.1856562707803</v>
      </c>
      <c r="AB75" s="81">
        <f t="shared" si="16"/>
        <v>-0.46960790636706057</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8443916.9319227543</v>
      </c>
    </row>
    <row r="76" spans="1:39" x14ac:dyDescent="0.2">
      <c r="A76" s="7">
        <v>55</v>
      </c>
      <c r="B76" s="7">
        <v>27.5</v>
      </c>
      <c r="C76" s="7">
        <v>13.75</v>
      </c>
      <c r="D76" s="12">
        <f t="shared" si="0"/>
        <v>4.583333333333333</v>
      </c>
      <c r="E76" s="29">
        <f t="shared" si="17"/>
        <v>5932176.5051961523</v>
      </c>
      <c r="F76" s="2">
        <f t="shared" si="1"/>
        <v>5083.487584976071</v>
      </c>
      <c r="G76" s="2">
        <f t="shared" si="8"/>
        <v>45117.120414962417</v>
      </c>
      <c r="H76" s="2">
        <f t="shared" si="9"/>
        <v>19484.188382718734</v>
      </c>
      <c r="I76" s="2">
        <f t="shared" si="10"/>
        <v>69684.796382657223</v>
      </c>
      <c r="J76" s="2">
        <f t="shared" si="19"/>
        <v>319388.65008717892</v>
      </c>
      <c r="K76" s="2">
        <f t="shared" si="11"/>
        <v>66511.724500700802</v>
      </c>
      <c r="L76" s="2">
        <f t="shared" si="11"/>
        <v>304845.40396154532</v>
      </c>
      <c r="M76" s="2"/>
      <c r="N76" s="28">
        <f t="shared" si="20"/>
        <v>7104598.4198204624</v>
      </c>
      <c r="O76" s="2">
        <f t="shared" si="12"/>
        <v>6068.2454398589834</v>
      </c>
      <c r="P76" s="2">
        <f t="shared" si="13"/>
        <v>53857.072657521407</v>
      </c>
      <c r="R76">
        <f t="shared" si="14"/>
        <v>55</v>
      </c>
      <c r="S76" s="89">
        <f t="shared" si="2"/>
        <v>64601.308797681151</v>
      </c>
      <c r="T76" s="89">
        <f>IF(AND(S76=0,S75&gt;0),SUM($G76:$H$381),S76)</f>
        <v>64601.308797681151</v>
      </c>
      <c r="U76" s="82">
        <f>SUM(T76:T$381)</f>
        <v>5996777.8139938312</v>
      </c>
      <c r="V76" s="68">
        <f>localspline(R76,'BBG rates'!$G$10:$G$27,'BBG rates'!$K$10:$K$27)</f>
        <v>1.0223165509493397</v>
      </c>
      <c r="W76" s="68">
        <f>locallinterp(R76,'BBG rates'!$G$10:$G$27,'BBG rates'!$J$10:$J$27)</f>
        <v>-0.47164583333333338</v>
      </c>
      <c r="X76" s="56">
        <f t="shared" si="15"/>
        <v>-0.47266847772280407</v>
      </c>
      <c r="Y76" s="66">
        <f t="shared" si="3"/>
        <v>-2295.7874519130046</v>
      </c>
      <c r="Z76" s="72">
        <f t="shared" si="4"/>
        <v>-0.45940420468251808</v>
      </c>
      <c r="AA76" s="79">
        <f t="shared" si="5"/>
        <v>-2346.7785618150679</v>
      </c>
      <c r="AB76" s="81">
        <f t="shared" si="16"/>
        <v>-0.46960790636706062</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8374000.4842919009</v>
      </c>
    </row>
    <row r="77" spans="1:39" x14ac:dyDescent="0.2">
      <c r="A77" s="7">
        <v>56</v>
      </c>
      <c r="B77" s="7">
        <v>28</v>
      </c>
      <c r="C77" s="7">
        <v>14</v>
      </c>
      <c r="D77" s="12">
        <f t="shared" si="0"/>
        <v>4.666666666666667</v>
      </c>
      <c r="E77" s="29">
        <f t="shared" si="17"/>
        <v>5867895.9065264147</v>
      </c>
      <c r="F77" s="2">
        <f t="shared" si="1"/>
        <v>5028.7248504822446</v>
      </c>
      <c r="G77" s="2">
        <f t="shared" si="8"/>
        <v>45007.539421956273</v>
      </c>
      <c r="H77" s="2">
        <f t="shared" si="9"/>
        <v>19273.059247781825</v>
      </c>
      <c r="I77" s="2">
        <f t="shared" si="10"/>
        <v>69309.323520220336</v>
      </c>
      <c r="J77" s="2">
        <f t="shared" si="19"/>
        <v>323443.50976102828</v>
      </c>
      <c r="K77" s="2">
        <f t="shared" si="11"/>
        <v>66097.317752586809</v>
      </c>
      <c r="L77" s="2">
        <f t="shared" si="11"/>
        <v>308454.1495120718</v>
      </c>
      <c r="M77" s="2"/>
      <c r="N77" s="28">
        <f t="shared" si="20"/>
        <v>7050695.6923515219</v>
      </c>
      <c r="O77" s="2">
        <f t="shared" si="12"/>
        <v>6022.5906284402954</v>
      </c>
      <c r="P77" s="2">
        <f t="shared" si="13"/>
        <v>53902.727468940102</v>
      </c>
      <c r="R77">
        <f t="shared" si="14"/>
        <v>56</v>
      </c>
      <c r="S77" s="89">
        <f t="shared" si="2"/>
        <v>64280.598669738101</v>
      </c>
      <c r="T77" s="89">
        <f>IF(AND(S77=0,S76&gt;0),SUM($G77:$H$381),S77)</f>
        <v>64280.598669738101</v>
      </c>
      <c r="U77" s="82">
        <f>SUM(T77:T$381)</f>
        <v>5932176.5051961495</v>
      </c>
      <c r="V77" s="68">
        <f>localspline(R77,'BBG rates'!$G$10:$G$27,'BBG rates'!$K$10:$K$27)</f>
        <v>1.0225848569422042</v>
      </c>
      <c r="W77" s="68">
        <f>locallinterp(R77,'BBG rates'!$G$10:$G$27,'BBG rates'!$J$10:$J$27)</f>
        <v>-0.4689166666666667</v>
      </c>
      <c r="X77" s="56">
        <f t="shared" si="15"/>
        <v>-0.46992749259247013</v>
      </c>
      <c r="Y77" s="66">
        <f t="shared" si="3"/>
        <v>-2270.3416166727538</v>
      </c>
      <c r="Z77" s="72">
        <f t="shared" si="4"/>
        <v>-0.45925975695782523</v>
      </c>
      <c r="AA77" s="79">
        <f t="shared" si="5"/>
        <v>-2321.4974906708585</v>
      </c>
      <c r="AB77" s="81">
        <f t="shared" si="16"/>
        <v>-0.46960790636706057</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8303734.4534396892</v>
      </c>
    </row>
    <row r="78" spans="1:39" x14ac:dyDescent="0.2">
      <c r="A78" s="7">
        <v>57</v>
      </c>
      <c r="B78" s="7">
        <v>28.5</v>
      </c>
      <c r="C78" s="7">
        <v>14.25</v>
      </c>
      <c r="D78" s="12">
        <f t="shared" si="0"/>
        <v>4.75</v>
      </c>
      <c r="E78" s="29">
        <f t="shared" si="17"/>
        <v>5803934.7027828209</v>
      </c>
      <c r="F78" s="2">
        <f t="shared" si="1"/>
        <v>4974.2339829817174</v>
      </c>
      <c r="G78" s="2">
        <f t="shared" si="8"/>
        <v>44898.224580555514</v>
      </c>
      <c r="H78" s="2">
        <f t="shared" si="9"/>
        <v>19062.979163038221</v>
      </c>
      <c r="I78" s="2">
        <f t="shared" si="10"/>
        <v>68935.437726575459</v>
      </c>
      <c r="J78" s="2">
        <f t="shared" si="19"/>
        <v>327443.32920123346</v>
      </c>
      <c r="K78" s="2">
        <f t="shared" si="11"/>
        <v>65685.07752003026</v>
      </c>
      <c r="L78" s="2">
        <f t="shared" si="11"/>
        <v>312004.11822014372</v>
      </c>
      <c r="M78" s="2"/>
      <c r="N78" s="28">
        <f t="shared" si="20"/>
        <v>6996747.2713694349</v>
      </c>
      <c r="O78" s="2">
        <f t="shared" si="12"/>
        <v>5976.8971152930708</v>
      </c>
      <c r="P78" s="2">
        <f t="shared" si="13"/>
        <v>53948.420982087329</v>
      </c>
      <c r="R78">
        <f t="shared" si="14"/>
        <v>57</v>
      </c>
      <c r="S78" s="89">
        <f t="shared" si="2"/>
        <v>63961.203743593738</v>
      </c>
      <c r="T78" s="89">
        <f>IF(AND(S78=0,S77&gt;0),SUM($G78:$H$381),S78)</f>
        <v>63961.203743593738</v>
      </c>
      <c r="U78" s="82">
        <f>SUM(T78:T$381)</f>
        <v>5867895.9065264119</v>
      </c>
      <c r="V78" s="68">
        <f>localspline(R78,'BBG rates'!$G$10:$G$27,'BBG rates'!$K$10:$K$27)</f>
        <v>1.0228451156310712</v>
      </c>
      <c r="W78" s="68">
        <f>locallinterp(R78,'BBG rates'!$G$10:$G$27,'BBG rates'!$J$10:$J$27)</f>
        <v>-0.46618750000000003</v>
      </c>
      <c r="X78" s="56">
        <f t="shared" si="15"/>
        <v>-0.46718657635649308</v>
      </c>
      <c r="Y78" s="66">
        <f t="shared" si="3"/>
        <v>-2245.1689328767429</v>
      </c>
      <c r="Z78" s="72">
        <f t="shared" si="4"/>
        <v>-0.45914289591530344</v>
      </c>
      <c r="AA78" s="79">
        <f t="shared" si="5"/>
        <v>-2296.3419262030943</v>
      </c>
      <c r="AB78" s="81">
        <f t="shared" si="16"/>
        <v>-0.46960790636706051</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8233124.3319575628</v>
      </c>
    </row>
    <row r="79" spans="1:39" x14ac:dyDescent="0.2">
      <c r="A79" s="7">
        <v>58</v>
      </c>
      <c r="B79" s="7">
        <v>29</v>
      </c>
      <c r="C79" s="7">
        <v>14.5</v>
      </c>
      <c r="D79" s="12">
        <f t="shared" si="0"/>
        <v>4.833333333333333</v>
      </c>
      <c r="E79" s="29">
        <f t="shared" si="17"/>
        <v>5740291.5837135175</v>
      </c>
      <c r="F79" s="2">
        <f t="shared" si="1"/>
        <v>4920.0138675737498</v>
      </c>
      <c r="G79" s="2">
        <f t="shared" si="8"/>
        <v>44789.175244327947</v>
      </c>
      <c r="H79" s="2">
        <f t="shared" si="9"/>
        <v>18853.943824975719</v>
      </c>
      <c r="I79" s="2">
        <f t="shared" si="10"/>
        <v>68563.132936877417</v>
      </c>
      <c r="J79" s="2">
        <f t="shared" si="19"/>
        <v>331388.47586157417</v>
      </c>
      <c r="K79" s="2">
        <f t="shared" si="11"/>
        <v>65274.993375475846</v>
      </c>
      <c r="L79" s="2">
        <f t="shared" si="11"/>
        <v>315495.80131479993</v>
      </c>
      <c r="M79" s="2"/>
      <c r="N79" s="28">
        <f t="shared" si="20"/>
        <v>6942753.1181396646</v>
      </c>
      <c r="O79" s="2">
        <f t="shared" si="12"/>
        <v>5931.1648676097357</v>
      </c>
      <c r="P79" s="2">
        <f t="shared" si="13"/>
        <v>53994.153229770665</v>
      </c>
      <c r="R79">
        <f t="shared" si="14"/>
        <v>58</v>
      </c>
      <c r="S79" s="89">
        <f t="shared" si="2"/>
        <v>63643.119069303662</v>
      </c>
      <c r="T79" s="89">
        <f>IF(AND(S79=0,S78&gt;0),SUM($G79:$H$381),S79)</f>
        <v>63643.119069303662</v>
      </c>
      <c r="U79" s="82">
        <f>SUM(T79:T$381)</f>
        <v>5803934.7027828181</v>
      </c>
      <c r="V79" s="68">
        <f>localspline(R79,'BBG rates'!$G$10:$G$27,'BBG rates'!$K$10:$K$27)</f>
        <v>1.0230976809520897</v>
      </c>
      <c r="W79" s="68">
        <f>locallinterp(R79,'BBG rates'!$G$10:$G$27,'BBG rates'!$J$10:$J$27)</f>
        <v>-0.46345833333333336</v>
      </c>
      <c r="X79" s="56">
        <f t="shared" si="15"/>
        <v>-0.46444572901140901</v>
      </c>
      <c r="Y79" s="66">
        <f t="shared" si="3"/>
        <v>-2220.2674197129018</v>
      </c>
      <c r="Z79" s="72">
        <f t="shared" si="4"/>
        <v>-0.45905425200218353</v>
      </c>
      <c r="AA79" s="79">
        <f t="shared" si="5"/>
        <v>-2271.311353720806</v>
      </c>
      <c r="AB79" s="81">
        <f t="shared" si="16"/>
        <v>-0.46960790636706057</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8162175.5752545195</v>
      </c>
    </row>
    <row r="80" spans="1:39" x14ac:dyDescent="0.2">
      <c r="A80" s="7">
        <v>59</v>
      </c>
      <c r="B80" s="7">
        <v>29.5</v>
      </c>
      <c r="C80" s="7">
        <v>14.75</v>
      </c>
      <c r="D80" s="12">
        <f t="shared" si="0"/>
        <v>4.916666666666667</v>
      </c>
      <c r="E80" s="29">
        <f t="shared" si="17"/>
        <v>5676965.2439988237</v>
      </c>
      <c r="F80" s="2">
        <f t="shared" si="1"/>
        <v>4866.063393553688</v>
      </c>
      <c r="G80" s="2">
        <f t="shared" si="8"/>
        <v>44680.39076841154</v>
      </c>
      <c r="H80" s="2">
        <f t="shared" si="9"/>
        <v>18645.948946281809</v>
      </c>
      <c r="I80" s="2">
        <f t="shared" si="10"/>
        <v>68192.403108247032</v>
      </c>
      <c r="J80" s="2">
        <f t="shared" si="19"/>
        <v>335279.31528221461</v>
      </c>
      <c r="K80" s="2">
        <f t="shared" si="11"/>
        <v>64867.05493923874</v>
      </c>
      <c r="L80" s="2">
        <f t="shared" si="11"/>
        <v>318929.68678459054</v>
      </c>
      <c r="M80" s="2"/>
      <c r="N80" s="28">
        <f t="shared" si="20"/>
        <v>6888713.1938948389</v>
      </c>
      <c r="O80" s="2">
        <f t="shared" si="12"/>
        <v>5885.3938525548965</v>
      </c>
      <c r="P80" s="2">
        <f t="shared" si="13"/>
        <v>54039.924244825503</v>
      </c>
      <c r="R80">
        <f t="shared" si="14"/>
        <v>59</v>
      </c>
      <c r="S80" s="89">
        <f t="shared" si="2"/>
        <v>63326.339714693349</v>
      </c>
      <c r="T80" s="89">
        <f>IF(AND(S80=0,S79&gt;0),SUM($G80:$H$381),S80)</f>
        <v>63326.339714693349</v>
      </c>
      <c r="U80" s="82">
        <f>SUM(T80:T$381)</f>
        <v>5740291.5837135138</v>
      </c>
      <c r="V80" s="68">
        <f>localspline(R80,'BBG rates'!$G$10:$G$27,'BBG rates'!$K$10:$K$27)</f>
        <v>1.0233428397743418</v>
      </c>
      <c r="W80" s="68">
        <f>locallinterp(R80,'BBG rates'!$G$10:$G$27,'BBG rates'!$J$10:$J$27)</f>
        <v>-0.46072916666666669</v>
      </c>
      <c r="X80" s="56">
        <f t="shared" si="15"/>
        <v>-0.46170495055348759</v>
      </c>
      <c r="Y80" s="66">
        <f t="shared" si="3"/>
        <v>-2195.635107352316</v>
      </c>
      <c r="Z80" s="72">
        <f t="shared" si="4"/>
        <v>-0.45899447622106626</v>
      </c>
      <c r="AA80" s="79">
        <f t="shared" si="5"/>
        <v>-2246.4052604701351</v>
      </c>
      <c r="AB80" s="81">
        <f t="shared" si="16"/>
        <v>-0.46960790636706062</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8090893.6017513452</v>
      </c>
    </row>
    <row r="81" spans="1:39" x14ac:dyDescent="0.2">
      <c r="A81" s="7">
        <v>60</v>
      </c>
      <c r="B81" s="7">
        <v>30</v>
      </c>
      <c r="C81" s="7">
        <v>15</v>
      </c>
      <c r="D81" s="12">
        <f t="shared" si="0"/>
        <v>5</v>
      </c>
      <c r="E81" s="29">
        <f t="shared" si="17"/>
        <v>5613954.3832335277</v>
      </c>
      <c r="F81" s="2">
        <f t="shared" si="1"/>
        <v>4812.3814543978951</v>
      </c>
      <c r="G81" s="2">
        <f t="shared" si="8"/>
        <v>44571.870509510394</v>
      </c>
      <c r="H81" s="2">
        <f t="shared" si="9"/>
        <v>18438.990255785513</v>
      </c>
      <c r="I81" s="2">
        <f>SUM(F81:H81)</f>
        <v>67823.242219693799</v>
      </c>
      <c r="J81" s="2">
        <f>IF($I$7=1,I81*A81,IF($I$7=2,I81*B81,IF($I$7=4,I81*C81,I81*D81)))</f>
        <v>339116.21109846898</v>
      </c>
      <c r="K81" s="2">
        <f t="shared" si="11"/>
        <v>64461.251879290947</v>
      </c>
      <c r="L81" s="2">
        <f t="shared" si="11"/>
        <v>322306.25939645473</v>
      </c>
      <c r="M81" s="2"/>
      <c r="N81" s="28">
        <f t="shared" si="20"/>
        <v>6834627.4598347237</v>
      </c>
      <c r="O81" s="2">
        <f t="shared" si="12"/>
        <v>5839.5840372653302</v>
      </c>
      <c r="P81" s="2">
        <f t="shared" si="13"/>
        <v>54085.734060115057</v>
      </c>
      <c r="R81">
        <f t="shared" si="14"/>
        <v>60</v>
      </c>
      <c r="S81" s="89">
        <f t="shared" si="2"/>
        <v>0</v>
      </c>
      <c r="T81" s="89">
        <f>IF(AND(S81=0,S80&gt;0),SUM($G81:$H$381),S81)</f>
        <v>5676965.2439988209</v>
      </c>
      <c r="U81" s="82">
        <f>SUM(T81:T$381)</f>
        <v>5676965.2439988209</v>
      </c>
      <c r="V81" s="68">
        <f>localspline(R81,'BBG rates'!$G$10:$G$27,'BBG rates'!$K$10:$K$27)</f>
        <v>1.0235809087753296</v>
      </c>
      <c r="W81" s="68">
        <f>locallinterp(R81,'BBG rates'!$G$10:$G$27,'BBG rates'!$J$10:$J$27)</f>
        <v>-0.45800000000000002</v>
      </c>
      <c r="X81" s="56">
        <f t="shared" si="15"/>
        <v>-0.45896424097899846</v>
      </c>
      <c r="Y81" s="66">
        <f t="shared" si="3"/>
        <v>-2171.270036896728</v>
      </c>
      <c r="Z81" s="72">
        <f t="shared" si="4"/>
        <v>-0.45896424097899846</v>
      </c>
      <c r="AA81" s="79">
        <f t="shared" si="5"/>
        <v>-2221.6231356273797</v>
      </c>
      <c r="AB81" s="81">
        <f t="shared" si="16"/>
        <v>-0.46960790636706062</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8019283.7930739447</v>
      </c>
    </row>
    <row r="82" spans="1:39" x14ac:dyDescent="0.2">
      <c r="A82" s="7">
        <v>61</v>
      </c>
      <c r="B82" s="7">
        <v>30.5</v>
      </c>
      <c r="C82" s="7">
        <v>15.25</v>
      </c>
      <c r="D82" s="12">
        <f t="shared" si="0"/>
        <v>5.083333333333333</v>
      </c>
      <c r="E82" s="29">
        <f t="shared" si="17"/>
        <v>5551257.7059092373</v>
      </c>
      <c r="F82" s="2">
        <f t="shared" si="1"/>
        <v>4758.9669477487469</v>
      </c>
      <c r="G82" s="2">
        <f t="shared" si="8"/>
        <v>44463.613825891167</v>
      </c>
      <c r="H82" s="2">
        <f t="shared" si="9"/>
        <v>18233.06349839942</v>
      </c>
      <c r="I82" s="2">
        <f>SUM(F82:H82)</f>
        <v>67455.644272039339</v>
      </c>
      <c r="J82" s="2">
        <f t="shared" si="19"/>
        <v>342899.52504953329</v>
      </c>
      <c r="K82" s="2">
        <f t="shared" si="11"/>
        <v>64057.57391104917</v>
      </c>
      <c r="L82" s="2">
        <f t="shared" si="11"/>
        <v>325626.00071449991</v>
      </c>
      <c r="M82" s="2"/>
      <c r="N82" s="28">
        <f t="shared" si="20"/>
        <v>6780495.8771261936</v>
      </c>
      <c r="O82" s="2">
        <f t="shared" si="12"/>
        <v>5793.7353888499583</v>
      </c>
      <c r="P82" s="2">
        <f t="shared" si="13"/>
        <v>54131.582708530441</v>
      </c>
      <c r="R82">
        <f t="shared" si="14"/>
        <v>61</v>
      </c>
      <c r="S82" s="89">
        <f t="shared" si="2"/>
        <v>0</v>
      </c>
      <c r="T82" s="89">
        <f>IF(AND(S82=0,S81&gt;0),SUM($G82:$H$381),S82)</f>
        <v>0</v>
      </c>
      <c r="U82" s="82">
        <f>SUM(T82:T$381)</f>
        <v>0</v>
      </c>
      <c r="V82" s="68">
        <f>localspline(R82,'BBG rates'!$G$10:$G$27,'BBG rates'!$K$10:$K$27)</f>
        <v>1.0238121751500524</v>
      </c>
      <c r="W82" s="68">
        <f>locallinterp(R82,'BBG rates'!$G$10:$G$27,'BBG rates'!$J$10:$J$27)</f>
        <v>-0.45466666666666666</v>
      </c>
      <c r="X82" s="56">
        <f t="shared" si="15"/>
        <v>-0.45561690287736489</v>
      </c>
      <c r="Y82" s="66">
        <f t="shared" si="3"/>
        <v>0</v>
      </c>
      <c r="Z82" s="72">
        <f t="shared" si="4"/>
        <v>0</v>
      </c>
      <c r="AA82" s="79">
        <f t="shared" si="5"/>
        <v>0</v>
      </c>
      <c r="AB82" s="81">
        <f t="shared" si="16"/>
        <v>0</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7947351.4942458039</v>
      </c>
    </row>
    <row r="83" spans="1:39" x14ac:dyDescent="0.2">
      <c r="A83" s="7">
        <v>62</v>
      </c>
      <c r="B83" s="7">
        <v>31</v>
      </c>
      <c r="C83" s="7">
        <v>15.5</v>
      </c>
      <c r="D83" s="12">
        <f t="shared" si="0"/>
        <v>5.166666666666667</v>
      </c>
      <c r="E83" s="29">
        <f t="shared" si="17"/>
        <v>5488873.9213967966</v>
      </c>
      <c r="F83" s="2">
        <f t="shared" si="1"/>
        <v>4705.8187753996672</v>
      </c>
      <c r="G83" s="2">
        <f t="shared" si="8"/>
        <v>44355.620077379084</v>
      </c>
      <c r="H83" s="2">
        <f t="shared" si="9"/>
        <v>18028.164435061935</v>
      </c>
      <c r="I83" s="2">
        <f t="shared" ref="I83:I146" si="21">SUM(F83:H83)</f>
        <v>67089.603287840684</v>
      </c>
      <c r="J83" s="2">
        <f t="shared" si="19"/>
        <v>346629.61698717688</v>
      </c>
      <c r="K83" s="2">
        <f t="shared" si="11"/>
        <v>63656.010797163341</v>
      </c>
      <c r="L83" s="2">
        <f t="shared" si="11"/>
        <v>328889.38911867724</v>
      </c>
      <c r="M83" s="2"/>
      <c r="N83" s="28">
        <f t="shared" si="20"/>
        <v>6726318.4069032026</v>
      </c>
      <c r="O83" s="2">
        <f t="shared" si="12"/>
        <v>5747.847874389814</v>
      </c>
      <c r="P83" s="2">
        <f t="shared" si="13"/>
        <v>54177.470222990582</v>
      </c>
      <c r="R83">
        <f t="shared" si="14"/>
        <v>62</v>
      </c>
      <c r="S83" s="89">
        <f t="shared" si="2"/>
        <v>0</v>
      </c>
      <c r="T83" s="89">
        <f>IF(AND(S83=0,S82&gt;0),SUM($G83:$H$381),S83)</f>
        <v>0</v>
      </c>
      <c r="U83" s="82">
        <f>SUM(T83:T$381)</f>
        <v>0</v>
      </c>
      <c r="V83" s="68">
        <f>localspline(R83,'BBG rates'!$G$10:$G$27,'BBG rates'!$K$10:$K$27)</f>
        <v>1.0240364058627833</v>
      </c>
      <c r="W83" s="68">
        <f>locallinterp(R83,'BBG rates'!$G$10:$G$27,'BBG rates'!$J$10:$J$27)</f>
        <v>-0.45133333333333336</v>
      </c>
      <c r="X83" s="56">
        <f t="shared" si="15"/>
        <v>-0.4522696675211435</v>
      </c>
      <c r="Y83" s="66">
        <f t="shared" si="3"/>
        <v>0</v>
      </c>
      <c r="Z83" s="72">
        <f t="shared" si="4"/>
        <v>0</v>
      </c>
      <c r="AA83" s="79">
        <f t="shared" si="5"/>
        <v>0</v>
      </c>
      <c r="AB83" s="81">
        <f t="shared" si="16"/>
        <v>0</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7875340.2319217324</v>
      </c>
    </row>
    <row r="84" spans="1:39" x14ac:dyDescent="0.2">
      <c r="A84" s="7">
        <v>63</v>
      </c>
      <c r="B84" s="7">
        <v>31.5</v>
      </c>
      <c r="C84" s="7">
        <v>15.75</v>
      </c>
      <c r="D84" s="12">
        <f t="shared" si="0"/>
        <v>5.25</v>
      </c>
      <c r="E84" s="29">
        <f t="shared" si="17"/>
        <v>5426801.7439287622</v>
      </c>
      <c r="F84" s="2">
        <f t="shared" si="1"/>
        <v>4652.9358432802255</v>
      </c>
      <c r="G84" s="2">
        <f t="shared" si="8"/>
        <v>44247.888625354266</v>
      </c>
      <c r="H84" s="2">
        <f t="shared" si="9"/>
        <v>17824.288842679722</v>
      </c>
      <c r="I84" s="2">
        <f t="shared" si="21"/>
        <v>66725.113311314213</v>
      </c>
      <c r="J84" s="2">
        <f t="shared" si="19"/>
        <v>350306.84488439962</v>
      </c>
      <c r="K84" s="2">
        <f t="shared" si="11"/>
        <v>63256.552347306177</v>
      </c>
      <c r="L84" s="2">
        <f t="shared" si="11"/>
        <v>332096.89982335741</v>
      </c>
      <c r="M84" s="2"/>
      <c r="N84" s="28">
        <f t="shared" si="20"/>
        <v>6672095.0102667604</v>
      </c>
      <c r="O84" s="2">
        <f t="shared" si="12"/>
        <v>5701.921460938026</v>
      </c>
      <c r="P84" s="2">
        <f t="shared" si="13"/>
        <v>54223.396636442361</v>
      </c>
      <c r="R84">
        <f t="shared" si="14"/>
        <v>63</v>
      </c>
      <c r="S84" s="89">
        <f t="shared" si="2"/>
        <v>0</v>
      </c>
      <c r="T84" s="89">
        <f>IF(AND(S84=0,S83&gt;0),SUM($G84:$H$381),S84)</f>
        <v>0</v>
      </c>
      <c r="U84" s="82">
        <f>SUM(T84:T$381)</f>
        <v>0</v>
      </c>
      <c r="V84" s="68">
        <f>localspline(R84,'BBG rates'!$G$10:$G$27,'BBG rates'!$K$10:$K$27)</f>
        <v>1.0242536438320258</v>
      </c>
      <c r="W84" s="68">
        <f>locallinterp(R84,'BBG rates'!$G$10:$G$27,'BBG rates'!$J$10:$J$27)</f>
        <v>-0.44800000000000001</v>
      </c>
      <c r="X84" s="56">
        <f t="shared" si="15"/>
        <v>-0.44892253490367295</v>
      </c>
      <c r="Y84" s="66">
        <f t="shared" si="3"/>
        <v>0</v>
      </c>
      <c r="Z84" s="72">
        <f t="shared" si="4"/>
        <v>0</v>
      </c>
      <c r="AA84" s="79">
        <f t="shared" si="5"/>
        <v>0</v>
      </c>
      <c r="AB84" s="81">
        <f t="shared" si="16"/>
        <v>0</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7803252.9008016</v>
      </c>
    </row>
    <row r="85" spans="1:39" x14ac:dyDescent="0.2">
      <c r="A85" s="7">
        <v>64</v>
      </c>
      <c r="B85" s="7">
        <v>32</v>
      </c>
      <c r="C85" s="7">
        <v>16</v>
      </c>
      <c r="D85" s="12">
        <f t="shared" si="0"/>
        <v>5.333333333333333</v>
      </c>
      <c r="E85" s="29">
        <f t="shared" si="17"/>
        <v>5365039.8925819434</v>
      </c>
      <c r="F85" s="2">
        <f t="shared" si="1"/>
        <v>4600.3170614412775</v>
      </c>
      <c r="G85" s="2">
        <f t="shared" si="8"/>
        <v>44140.418832747921</v>
      </c>
      <c r="H85" s="2">
        <f t="shared" si="9"/>
        <v>17621.432514070344</v>
      </c>
      <c r="I85" s="2">
        <f t="shared" si="21"/>
        <v>66362.168408259546</v>
      </c>
      <c r="J85" s="2">
        <f t="shared" si="19"/>
        <v>353931.56484405091</v>
      </c>
      <c r="K85" s="2">
        <f t="shared" si="11"/>
        <v>62859.188417963538</v>
      </c>
      <c r="L85" s="2">
        <f t="shared" si="11"/>
        <v>335249.00489580556</v>
      </c>
      <c r="M85" s="2"/>
      <c r="N85" s="28">
        <f t="shared" si="20"/>
        <v>6617825.6482849</v>
      </c>
      <c r="O85" s="2">
        <f t="shared" si="12"/>
        <v>5655.9561155197998</v>
      </c>
      <c r="P85" s="2">
        <f t="shared" si="13"/>
        <v>54269.361981860602</v>
      </c>
      <c r="R85">
        <f t="shared" si="14"/>
        <v>64</v>
      </c>
      <c r="S85" s="89">
        <f t="shared" si="2"/>
        <v>0</v>
      </c>
      <c r="T85" s="89">
        <f>IF(AND(S85=0,S84&gt;0),SUM($G85:$H$381),S85)</f>
        <v>0</v>
      </c>
      <c r="U85" s="82">
        <f>SUM(T85:T$381)</f>
        <v>0</v>
      </c>
      <c r="V85" s="68">
        <f>localspline(R85,'BBG rates'!$G$10:$G$27,'BBG rates'!$K$10:$K$27)</f>
        <v>1.0244637532019558</v>
      </c>
      <c r="W85" s="68">
        <f>locallinterp(R85,'BBG rates'!$G$10:$G$27,'BBG rates'!$J$10:$J$27)</f>
        <v>-0.44466666666666665</v>
      </c>
      <c r="X85" s="56">
        <f t="shared" si="15"/>
        <v>-0.44557550501842513</v>
      </c>
      <c r="Y85" s="66">
        <f t="shared" si="3"/>
        <v>0</v>
      </c>
      <c r="Z85" s="72">
        <f t="shared" si="4"/>
        <v>0</v>
      </c>
      <c r="AA85" s="79">
        <f t="shared" si="5"/>
        <v>0</v>
      </c>
      <c r="AB85" s="81">
        <f t="shared" si="16"/>
        <v>0</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7731092.374210869</v>
      </c>
    </row>
    <row r="86" spans="1:39" x14ac:dyDescent="0.2">
      <c r="A86" s="7">
        <v>65</v>
      </c>
      <c r="B86" s="7">
        <v>32.5</v>
      </c>
      <c r="C86" s="7">
        <v>16.25</v>
      </c>
      <c r="D86" s="12">
        <f t="shared" ref="D86:D149" si="22">A86/12</f>
        <v>5.416666666666667</v>
      </c>
      <c r="E86" s="29">
        <f t="shared" si="17"/>
        <v>5303587.0912599992</v>
      </c>
      <c r="F86" s="2">
        <f t="shared" ref="F86:F149" si="23">IF($A86&lt;=$I$8,-IPMT($G$11,1,$I$8-$A86+1,$E85),0)</f>
        <v>4547.9613440401699</v>
      </c>
      <c r="G86" s="2">
        <f t="shared" si="8"/>
        <v>44033.210064038569</v>
      </c>
      <c r="H86" s="2">
        <f t="shared" si="9"/>
        <v>17419.591257905133</v>
      </c>
      <c r="I86" s="2">
        <f t="shared" si="21"/>
        <v>66000.762665983872</v>
      </c>
      <c r="J86" s="2">
        <f t="shared" si="19"/>
        <v>357504.13110741269</v>
      </c>
      <c r="K86" s="2">
        <f t="shared" ref="K86:L149" si="24">I86/(1+$F$12)^IF($I$7=1,$A86,IF($I$7=2,$B86,IF($I$7=4,$C86,$D86)))</f>
        <v>62463.908912225859</v>
      </c>
      <c r="L86" s="2">
        <f t="shared" si="24"/>
        <v>338346.17327455682</v>
      </c>
      <c r="M86" s="2"/>
      <c r="N86" s="28">
        <f t="shared" si="20"/>
        <v>6563510.2819926515</v>
      </c>
      <c r="O86" s="2">
        <f t="shared" si="12"/>
        <v>5609.9518051323803</v>
      </c>
      <c r="P86" s="2">
        <f t="shared" si="13"/>
        <v>54315.366292248022</v>
      </c>
      <c r="R86">
        <f t="shared" si="14"/>
        <v>65</v>
      </c>
      <c r="S86" s="89">
        <f t="shared" ref="S86:S149" si="25">IF(D86&lt;$I$9,G86+H86,0)</f>
        <v>0</v>
      </c>
      <c r="T86" s="89">
        <f>IF(AND(S86=0,S85&gt;0),SUM($G86:$H$381),S86)</f>
        <v>0</v>
      </c>
      <c r="U86" s="82">
        <f>SUM(T86:T$381)</f>
        <v>0</v>
      </c>
      <c r="V86" s="68">
        <f>localspline(R86,'BBG rates'!$G$10:$G$27,'BBG rates'!$K$10:$K$27)</f>
        <v>1.0246664192882657</v>
      </c>
      <c r="W86" s="68">
        <f>locallinterp(R86,'BBG rates'!$G$10:$G$27,'BBG rates'!$J$10:$J$27)</f>
        <v>-0.44133333333333336</v>
      </c>
      <c r="X86" s="56">
        <f t="shared" si="15"/>
        <v>-0.44222857785860548</v>
      </c>
      <c r="Y86" s="66">
        <f t="shared" ref="Y86:Y149" si="26">T86*X86%/12+Y87</f>
        <v>0</v>
      </c>
      <c r="Z86" s="72">
        <f t="shared" ref="Z86:Z149" si="27">IF(U86=0,0,Y86*1200/U86)</f>
        <v>0</v>
      </c>
      <c r="AA86" s="79">
        <f t="shared" ref="AA86:AA149" si="28">T86*$AA$17%/12+AA87</f>
        <v>0</v>
      </c>
      <c r="AB86" s="81">
        <f t="shared" si="16"/>
        <v>0</v>
      </c>
      <c r="AD86" s="95">
        <f>locallinterp(R86,'BBG rates'!$N$10:$N$369,'BBG rates'!$P$10:$P$369)</f>
        <v>5.4939099981119792</v>
      </c>
      <c r="AI86" s="185">
        <f t="shared" ref="AI86:AI149" si="29">A86</f>
        <v>65</v>
      </c>
      <c r="AJ86" s="127">
        <f>locallinterp(MIN(AI86,CAP_Senior*12),'BBG rates'!$X$24:$X$65,'BBG rates'!$Y$24:$Y$65)</f>
        <v>42.970115536643981</v>
      </c>
      <c r="AK86" s="127">
        <f>locallinterp(MIN(AI86,CAP_CB*12),'BBG rates'!$AA$25:$AA$40,'BBG rates'!$AC$25:$AC$40)</f>
        <v>8.2083333333333339</v>
      </c>
      <c r="AL86" s="144">
        <f t="shared" ref="AL86:AL149" si="30">SUMPRODUCT(AJ86:AK86,$AJ$19:$AK$19)</f>
        <v>14.117836307896145</v>
      </c>
      <c r="AM86" s="142">
        <f>(SUMPRODUCT(AL86:AL$381,G86:G$381)+SUMPRODUCT(AL86:AL$381,H86:H$381))/12</f>
        <v>7658861.5042159269</v>
      </c>
    </row>
    <row r="87" spans="1:39" x14ac:dyDescent="0.2">
      <c r="A87" s="7">
        <v>66</v>
      </c>
      <c r="B87" s="7">
        <v>33</v>
      </c>
      <c r="C87" s="7">
        <v>16.5</v>
      </c>
      <c r="D87" s="12">
        <f t="shared" si="22"/>
        <v>5.5</v>
      </c>
      <c r="E87" s="29">
        <f t="shared" si="17"/>
        <v>5242442.0686760982</v>
      </c>
      <c r="F87" s="2">
        <f t="shared" si="23"/>
        <v>4495.8676093259846</v>
      </c>
      <c r="G87" s="2">
        <f t="shared" ref="G87:G150" si="31">IF($A87&lt;=$I$8,-PPMT($G$11,1,$I$8-$A87+1,$E86),0)</f>
        <v>43926.26168524829</v>
      </c>
      <c r="H87" s="2">
        <f t="shared" ref="H87:H150" si="32">IF($A87&lt;=$I$8,(E86-G87)*$G$13,0)</f>
        <v>17218.760898652206</v>
      </c>
      <c r="I87" s="2">
        <f t="shared" si="21"/>
        <v>65640.890193226485</v>
      </c>
      <c r="J87" s="2">
        <f t="shared" si="19"/>
        <v>361024.89606274565</v>
      </c>
      <c r="K87" s="2">
        <f t="shared" si="24"/>
        <v>62070.703779580363</v>
      </c>
      <c r="L87" s="2">
        <f t="shared" si="24"/>
        <v>341388.87078769197</v>
      </c>
      <c r="M87" s="2"/>
      <c r="N87" s="28">
        <f t="shared" si="20"/>
        <v>6509148.8723920165</v>
      </c>
      <c r="O87" s="2">
        <f t="shared" ref="O87:O150" si="33">IF($A87&lt;=$I$8,-IPMT($G$11,1,$I$8-$A87+1,$N86),0)</f>
        <v>5563.9084967450408</v>
      </c>
      <c r="P87" s="2">
        <f t="shared" ref="P87:P150" si="34">IF($A87&lt;=$I$8,-PPMT($G$11,1,$I$8-$A87+1,$N86),0)</f>
        <v>54361.409600635343</v>
      </c>
      <c r="R87">
        <f t="shared" ref="R87:R150" si="35">ROUND(D87*12,1)</f>
        <v>66</v>
      </c>
      <c r="S87" s="89">
        <f t="shared" si="25"/>
        <v>0</v>
      </c>
      <c r="T87" s="89">
        <f>IF(AND(S87=0,S86&gt;0),SUM($G87:$H$381),S87)</f>
        <v>0</v>
      </c>
      <c r="U87" s="82">
        <f>SUM(T87:T$381)</f>
        <v>0</v>
      </c>
      <c r="V87" s="68">
        <f>localspline(R87,'BBG rates'!$G$10:$G$27,'BBG rates'!$K$10:$K$27)</f>
        <v>1.0248617446359276</v>
      </c>
      <c r="W87" s="68">
        <f>locallinterp(R87,'BBG rates'!$G$10:$G$27,'BBG rates'!$J$10:$J$27)</f>
        <v>-0.438</v>
      </c>
      <c r="X87" s="56">
        <f t="shared" ref="X87:X150" si="36">((1+W87%)^(1/12)-1)*1200</f>
        <v>-0.43888175341795232</v>
      </c>
      <c r="Y87" s="66">
        <f t="shared" si="26"/>
        <v>0</v>
      </c>
      <c r="Z87" s="72">
        <f t="shared" si="27"/>
        <v>0</v>
      </c>
      <c r="AA87" s="79">
        <f t="shared" si="28"/>
        <v>0</v>
      </c>
      <c r="AB87" s="81">
        <f t="shared" ref="AB87:AB150" si="37">IF(U87=0,0,AA87*1200/U87)</f>
        <v>0</v>
      </c>
      <c r="AD87" s="95">
        <f>locallinterp(R87,'BBG rates'!$N$10:$N$369,'BBG rates'!$P$10:$P$369)</f>
        <v>5.5793151434983068</v>
      </c>
      <c r="AI87" s="185">
        <f t="shared" si="29"/>
        <v>66</v>
      </c>
      <c r="AJ87" s="127">
        <f>locallinterp(MIN(AI87,CAP_Senior*12),'BBG rates'!$X$24:$X$65,'BBG rates'!$Y$24:$Y$65)</f>
        <v>43.259399073423722</v>
      </c>
      <c r="AK87" s="127">
        <f>locallinterp(MIN(AI87,CAP_CB*12),'BBG rates'!$AA$25:$AA$40,'BBG rates'!$AC$25:$AC$40)</f>
        <v>8.25</v>
      </c>
      <c r="AL87" s="144">
        <f t="shared" si="30"/>
        <v>14.201597842482032</v>
      </c>
      <c r="AM87" s="142">
        <f>(SUMPRODUCT(AL87:AL$381,G87:G$381)+SUMPRODUCT(AL87:AL$381,H87:H$381))/12</f>
        <v>7586563.1217388557</v>
      </c>
    </row>
    <row r="88" spans="1:39" x14ac:dyDescent="0.2">
      <c r="A88" s="7">
        <v>67</v>
      </c>
      <c r="B88" s="7">
        <v>33.5</v>
      </c>
      <c r="C88" s="7">
        <v>16.75</v>
      </c>
      <c r="D88" s="12">
        <f t="shared" si="22"/>
        <v>5.583333333333333</v>
      </c>
      <c r="E88" s="29">
        <f t="shared" ref="E88:E151" si="38">IF($A88&lt;=$I$8,E87-G88-H88,0)</f>
        <v>5181603.5583356395</v>
      </c>
      <c r="F88" s="2">
        <f t="shared" si="23"/>
        <v>4444.0347796248407</v>
      </c>
      <c r="G88" s="2">
        <f t="shared" si="31"/>
        <v>43819.573063939009</v>
      </c>
      <c r="H88" s="2">
        <f t="shared" si="32"/>
        <v>17018.937276519729</v>
      </c>
      <c r="I88" s="2">
        <f t="shared" si="21"/>
        <v>65282.545120083581</v>
      </c>
      <c r="J88" s="2">
        <f t="shared" ref="J88:J151" si="39">IF($I$7=1,I88*A88,IF($I$7=2,I88*B88,IF($I$7=4,I88*C88,I88*D88)))</f>
        <v>364494.21025379997</v>
      </c>
      <c r="K88" s="2">
        <f t="shared" si="24"/>
        <v>61679.56301570424</v>
      </c>
      <c r="L88" s="2">
        <f t="shared" si="24"/>
        <v>344377.56017101533</v>
      </c>
      <c r="M88" s="2"/>
      <c r="N88" s="28">
        <f t="shared" ref="N88:N151" si="40">IF($A88&lt;=$I$8,N87-P88,0)</f>
        <v>6454741.3804519353</v>
      </c>
      <c r="O88" s="2">
        <f t="shared" si="33"/>
        <v>5517.8261572990532</v>
      </c>
      <c r="P88" s="2">
        <f t="shared" si="34"/>
        <v>54407.491940081345</v>
      </c>
      <c r="R88">
        <f t="shared" si="35"/>
        <v>67</v>
      </c>
      <c r="S88" s="89">
        <f t="shared" si="25"/>
        <v>0</v>
      </c>
      <c r="T88" s="89">
        <f>IF(AND(S88=0,S87&gt;0),SUM($G88:$H$381),S88)</f>
        <v>0</v>
      </c>
      <c r="U88" s="82">
        <f>SUM(T88:T$381)</f>
        <v>0</v>
      </c>
      <c r="V88" s="68">
        <f>localspline(R88,'BBG rates'!$G$10:$G$27,'BBG rates'!$K$10:$K$27)</f>
        <v>1.0250494145613411</v>
      </c>
      <c r="W88" s="68">
        <f>locallinterp(R88,'BBG rates'!$G$10:$G$27,'BBG rates'!$J$10:$J$27)</f>
        <v>-0.43466666666666665</v>
      </c>
      <c r="X88" s="56">
        <f t="shared" si="36"/>
        <v>-0.43553503168953789</v>
      </c>
      <c r="Y88" s="66">
        <f t="shared" si="26"/>
        <v>0</v>
      </c>
      <c r="Z88" s="72">
        <f t="shared" si="27"/>
        <v>0</v>
      </c>
      <c r="AA88" s="79">
        <f t="shared" si="28"/>
        <v>0</v>
      </c>
      <c r="AB88" s="81">
        <f t="shared" si="37"/>
        <v>0</v>
      </c>
      <c r="AD88" s="95">
        <f>locallinterp(R88,'BBG rates'!$N$10:$N$369,'BBG rates'!$P$10:$P$369)</f>
        <v>5.6647359280450855</v>
      </c>
      <c r="AI88" s="185">
        <f t="shared" si="29"/>
        <v>67</v>
      </c>
      <c r="AJ88" s="127">
        <f>locallinterp(MIN(AI88,CAP_Senior*12),'BBG rates'!$X$24:$X$65,'BBG rates'!$Y$24:$Y$65)</f>
        <v>43.548682610203464</v>
      </c>
      <c r="AK88" s="127">
        <f>locallinterp(MIN(AI88,CAP_CB*12),'BBG rates'!$AA$25:$AA$40,'BBG rates'!$AC$25:$AC$40)</f>
        <v>8.2916666666666661</v>
      </c>
      <c r="AL88" s="144">
        <f t="shared" si="30"/>
        <v>14.285359377067921</v>
      </c>
      <c r="AM88" s="142">
        <f>(SUMPRODUCT(AL88:AL$381,G88:G$381)+SUMPRODUCT(AL88:AL$381,H88:H$381))/12</f>
        <v>7514200.0366716841</v>
      </c>
    </row>
    <row r="89" spans="1:39" x14ac:dyDescent="0.2">
      <c r="A89" s="7">
        <v>68</v>
      </c>
      <c r="B89" s="7">
        <v>34</v>
      </c>
      <c r="C89" s="7">
        <v>17</v>
      </c>
      <c r="D89" s="12">
        <f t="shared" si="22"/>
        <v>5.666666666666667</v>
      </c>
      <c r="E89" s="29">
        <f t="shared" si="38"/>
        <v>5121070.2985190311</v>
      </c>
      <c r="F89" s="2">
        <f t="shared" si="23"/>
        <v>4392.4617813252444</v>
      </c>
      <c r="G89" s="2">
        <f t="shared" si="31"/>
        <v>43713.143569208674</v>
      </c>
      <c r="H89" s="2">
        <f t="shared" si="32"/>
        <v>16820.116247399346</v>
      </c>
      <c r="I89" s="2">
        <f t="shared" si="21"/>
        <v>64925.721597933269</v>
      </c>
      <c r="J89" s="2">
        <f t="shared" si="39"/>
        <v>367912.42238828854</v>
      </c>
      <c r="K89" s="2">
        <f t="shared" si="24"/>
        <v>61290.476662258683</v>
      </c>
      <c r="L89" s="2">
        <f t="shared" si="24"/>
        <v>347312.70108613255</v>
      </c>
      <c r="M89" s="2"/>
      <c r="N89" s="28">
        <f t="shared" si="40"/>
        <v>6400287.7671082625</v>
      </c>
      <c r="O89" s="2">
        <f t="shared" si="33"/>
        <v>5471.7047537076669</v>
      </c>
      <c r="P89" s="2">
        <f t="shared" si="34"/>
        <v>54453.613343672732</v>
      </c>
      <c r="R89">
        <f t="shared" si="35"/>
        <v>68</v>
      </c>
      <c r="S89" s="89">
        <f t="shared" si="25"/>
        <v>0</v>
      </c>
      <c r="T89" s="89">
        <f>IF(AND(S89=0,S88&gt;0),SUM($G89:$H$381),S89)</f>
        <v>0</v>
      </c>
      <c r="U89" s="82">
        <f>SUM(T89:T$381)</f>
        <v>0</v>
      </c>
      <c r="V89" s="68">
        <f>localspline(R89,'BBG rates'!$G$10:$G$27,'BBG rates'!$K$10:$K$27)</f>
        <v>1.0252293826046364</v>
      </c>
      <c r="W89" s="68">
        <f>locallinterp(R89,'BBG rates'!$G$10:$G$27,'BBG rates'!$J$10:$J$27)</f>
        <v>-0.43133333333333335</v>
      </c>
      <c r="X89" s="56">
        <f t="shared" si="36"/>
        <v>-0.43218841266696728</v>
      </c>
      <c r="Y89" s="66">
        <f t="shared" si="26"/>
        <v>0</v>
      </c>
      <c r="Z89" s="72">
        <f t="shared" si="27"/>
        <v>0</v>
      </c>
      <c r="AA89" s="79">
        <f t="shared" si="28"/>
        <v>0</v>
      </c>
      <c r="AB89" s="81">
        <f t="shared" si="37"/>
        <v>0</v>
      </c>
      <c r="AD89" s="95">
        <f>locallinterp(R89,'BBG rates'!$N$10:$N$369,'BBG rates'!$P$10:$P$369)</f>
        <v>5.7501717099288054</v>
      </c>
      <c r="AI89" s="185">
        <f t="shared" si="29"/>
        <v>68</v>
      </c>
      <c r="AJ89" s="127">
        <f>locallinterp(MIN(AI89,CAP_Senior*12),'BBG rates'!$X$24:$X$65,'BBG rates'!$Y$24:$Y$65)</f>
        <v>43.837966146983206</v>
      </c>
      <c r="AK89" s="127">
        <f>locallinterp(MIN(AI89,CAP_CB*12),'BBG rates'!$AA$25:$AA$40,'BBG rates'!$AC$25:$AC$40)</f>
        <v>8.3333333333333339</v>
      </c>
      <c r="AL89" s="144">
        <f t="shared" si="30"/>
        <v>14.369120911653813</v>
      </c>
      <c r="AM89" s="142">
        <f>(SUMPRODUCT(AL89:AL$381,G89:G$381)+SUMPRODUCT(AL89:AL$381,H89:H$381))/12</f>
        <v>7441775.0379901081</v>
      </c>
    </row>
    <row r="90" spans="1:39" x14ac:dyDescent="0.2">
      <c r="A90" s="7">
        <v>69</v>
      </c>
      <c r="B90" s="7">
        <v>34.5</v>
      </c>
      <c r="C90" s="7">
        <v>17.25</v>
      </c>
      <c r="D90" s="12">
        <f t="shared" si="22"/>
        <v>5.75</v>
      </c>
      <c r="E90" s="29">
        <f t="shared" si="38"/>
        <v>5060841.0322645335</v>
      </c>
      <c r="F90" s="2">
        <f t="shared" si="23"/>
        <v>4341.1475448634937</v>
      </c>
      <c r="G90" s="2">
        <f t="shared" si="31"/>
        <v>43606.972571687627</v>
      </c>
      <c r="H90" s="2">
        <f t="shared" si="32"/>
        <v>16622.293682809832</v>
      </c>
      <c r="I90" s="2">
        <f t="shared" si="21"/>
        <v>64570.413799360955</v>
      </c>
      <c r="J90" s="2">
        <f t="shared" si="39"/>
        <v>371279.87934632547</v>
      </c>
      <c r="K90" s="2">
        <f t="shared" si="24"/>
        <v>60903.434806683952</v>
      </c>
      <c r="L90" s="2">
        <f t="shared" si="24"/>
        <v>350194.75013843272</v>
      </c>
      <c r="M90" s="2"/>
      <c r="N90" s="28">
        <f t="shared" si="40"/>
        <v>6345787.9932637382</v>
      </c>
      <c r="O90" s="2">
        <f t="shared" si="33"/>
        <v>5425.5442528560789</v>
      </c>
      <c r="P90" s="2">
        <f t="shared" si="34"/>
        <v>54499.773844524316</v>
      </c>
      <c r="R90">
        <f t="shared" si="35"/>
        <v>69</v>
      </c>
      <c r="S90" s="89">
        <f t="shared" si="25"/>
        <v>0</v>
      </c>
      <c r="T90" s="89">
        <f>IF(AND(S90=0,S89&gt;0),SUM($G90:$H$381),S90)</f>
        <v>0</v>
      </c>
      <c r="U90" s="82">
        <f>SUM(T90:T$381)</f>
        <v>0</v>
      </c>
      <c r="V90" s="68">
        <f>localspline(R90,'BBG rates'!$G$10:$G$27,'BBG rates'!$K$10:$K$27)</f>
        <v>1.0254014532854399</v>
      </c>
      <c r="W90" s="68">
        <f>locallinterp(R90,'BBG rates'!$G$10:$G$27,'BBG rates'!$J$10:$J$27)</f>
        <v>-0.42799999999999999</v>
      </c>
      <c r="X90" s="56">
        <f t="shared" si="36"/>
        <v>-0.42884189634357917</v>
      </c>
      <c r="Y90" s="66">
        <f t="shared" si="26"/>
        <v>0</v>
      </c>
      <c r="Z90" s="72">
        <f t="shared" si="27"/>
        <v>0</v>
      </c>
      <c r="AA90" s="79">
        <f t="shared" si="28"/>
        <v>0</v>
      </c>
      <c r="AB90" s="81">
        <f t="shared" si="37"/>
        <v>0</v>
      </c>
      <c r="AD90" s="95">
        <f>locallinterp(R90,'BBG rates'!$N$10:$N$369,'BBG rates'!$P$10:$P$369)</f>
        <v>5.8356218310359251</v>
      </c>
      <c r="AI90" s="185">
        <f t="shared" si="29"/>
        <v>69</v>
      </c>
      <c r="AJ90" s="127">
        <f>locallinterp(MIN(AI90,CAP_Senior*12),'BBG rates'!$X$24:$X$65,'BBG rates'!$Y$24:$Y$65)</f>
        <v>44.127249683762948</v>
      </c>
      <c r="AK90" s="127">
        <f>locallinterp(MIN(AI90,CAP_CB*12),'BBG rates'!$AA$25:$AA$40,'BBG rates'!$AC$25:$AC$40)</f>
        <v>8.375</v>
      </c>
      <c r="AL90" s="144">
        <f t="shared" si="30"/>
        <v>14.452882446239702</v>
      </c>
      <c r="AM90" s="142">
        <f>(SUMPRODUCT(AL90:AL$381,G90:G$381)+SUMPRODUCT(AL90:AL$381,H90:H$381))/12</f>
        <v>7369290.8938666582</v>
      </c>
    </row>
    <row r="91" spans="1:39" x14ac:dyDescent="0.2">
      <c r="A91" s="7">
        <v>70</v>
      </c>
      <c r="B91" s="7">
        <v>35</v>
      </c>
      <c r="C91" s="7">
        <v>17.5</v>
      </c>
      <c r="D91" s="12">
        <f t="shared" si="22"/>
        <v>5.833333333333333</v>
      </c>
      <c r="E91" s="29">
        <f t="shared" si="38"/>
        <v>5000914.5073511582</v>
      </c>
      <c r="F91" s="2">
        <f t="shared" si="23"/>
        <v>4290.0910047091329</v>
      </c>
      <c r="G91" s="2">
        <f t="shared" si="31"/>
        <v>43501.059443534788</v>
      </c>
      <c r="H91" s="2">
        <f t="shared" si="32"/>
        <v>16425.465469840925</v>
      </c>
      <c r="I91" s="2">
        <f t="shared" si="21"/>
        <v>64216.615918084848</v>
      </c>
      <c r="J91" s="2">
        <f t="shared" si="39"/>
        <v>374596.92618882825</v>
      </c>
      <c r="K91" s="2">
        <f t="shared" si="24"/>
        <v>60518.427581995107</v>
      </c>
      <c r="L91" s="2">
        <f t="shared" si="24"/>
        <v>353024.16089497146</v>
      </c>
      <c r="M91" s="2"/>
      <c r="N91" s="28">
        <f t="shared" si="40"/>
        <v>6291242.0197879588</v>
      </c>
      <c r="O91" s="2">
        <f t="shared" si="33"/>
        <v>5379.3446216014172</v>
      </c>
      <c r="P91" s="2">
        <f t="shared" si="34"/>
        <v>54545.973475778992</v>
      </c>
      <c r="R91">
        <f t="shared" si="35"/>
        <v>70</v>
      </c>
      <c r="S91" s="89">
        <f t="shared" si="25"/>
        <v>0</v>
      </c>
      <c r="T91" s="89">
        <f>IF(AND(S91=0,S90&gt;0),SUM($G91:$H$381),S91)</f>
        <v>0</v>
      </c>
      <c r="U91" s="82">
        <f>SUM(T91:T$381)</f>
        <v>0</v>
      </c>
      <c r="V91" s="68">
        <f>localspline(R91,'BBG rates'!$G$10:$G$27,'BBG rates'!$K$10:$K$27)</f>
        <v>1.0255655354418127</v>
      </c>
      <c r="W91" s="68">
        <f>locallinterp(R91,'BBG rates'!$G$10:$G$27,'BBG rates'!$J$10:$J$27)</f>
        <v>-0.42466666666666664</v>
      </c>
      <c r="X91" s="56">
        <f t="shared" si="36"/>
        <v>-0.42549548271284543</v>
      </c>
      <c r="Y91" s="66">
        <f t="shared" si="26"/>
        <v>0</v>
      </c>
      <c r="Z91" s="72">
        <f t="shared" si="27"/>
        <v>0</v>
      </c>
      <c r="AA91" s="79">
        <f t="shared" si="28"/>
        <v>0</v>
      </c>
      <c r="AB91" s="81">
        <f t="shared" si="37"/>
        <v>0</v>
      </c>
      <c r="AD91" s="95">
        <f>locallinterp(R91,'BBG rates'!$N$10:$N$369,'BBG rates'!$P$10:$P$369)</f>
        <v>5.921085625656076</v>
      </c>
      <c r="AI91" s="185">
        <f t="shared" si="29"/>
        <v>70</v>
      </c>
      <c r="AJ91" s="127">
        <f>locallinterp(MIN(AI91,CAP_Senior*12),'BBG rates'!$X$24:$X$65,'BBG rates'!$Y$24:$Y$65)</f>
        <v>44.416533220542689</v>
      </c>
      <c r="AK91" s="127">
        <f>locallinterp(MIN(AI91,CAP_CB*12),'BBG rates'!$AA$25:$AA$40,'BBG rates'!$AC$25:$AC$40)</f>
        <v>8.4166666666666661</v>
      </c>
      <c r="AL91" s="144">
        <f t="shared" si="30"/>
        <v>14.536643980825591</v>
      </c>
      <c r="AM91" s="142">
        <f>(SUMPRODUCT(AL91:AL$381,G91:G$381)+SUMPRODUCT(AL91:AL$381,H91:H$381))/12</f>
        <v>7296750.351783365</v>
      </c>
    </row>
    <row r="92" spans="1:39" x14ac:dyDescent="0.2">
      <c r="A92" s="7">
        <v>71</v>
      </c>
      <c r="B92" s="7">
        <v>35.5</v>
      </c>
      <c r="C92" s="7">
        <v>17.75</v>
      </c>
      <c r="D92" s="12">
        <f t="shared" si="22"/>
        <v>5.916666666666667</v>
      </c>
      <c r="E92" s="29">
        <f t="shared" si="38"/>
        <v>4941289.4762816271</v>
      </c>
      <c r="F92" s="2">
        <f t="shared" si="23"/>
        <v>4239.2910993504556</v>
      </c>
      <c r="G92" s="2">
        <f t="shared" si="31"/>
        <v>43395.403558433994</v>
      </c>
      <c r="H92" s="2">
        <f t="shared" si="32"/>
        <v>16229.627511097351</v>
      </c>
      <c r="I92" s="2">
        <f t="shared" si="21"/>
        <v>63864.322168881801</v>
      </c>
      <c r="J92" s="2">
        <f t="shared" si="39"/>
        <v>377863.90616588399</v>
      </c>
      <c r="K92" s="2">
        <f t="shared" si="24"/>
        <v>60135.445166578851</v>
      </c>
      <c r="L92" s="2">
        <f t="shared" si="24"/>
        <v>355801.38390225818</v>
      </c>
      <c r="M92" s="2"/>
      <c r="N92" s="28">
        <f t="shared" si="40"/>
        <v>6236649.8075173516</v>
      </c>
      <c r="O92" s="2">
        <f t="shared" si="33"/>
        <v>5333.1058267727176</v>
      </c>
      <c r="P92" s="2">
        <f t="shared" si="34"/>
        <v>54592.212270607677</v>
      </c>
      <c r="R92">
        <f t="shared" si="35"/>
        <v>71</v>
      </c>
      <c r="S92" s="89">
        <f t="shared" si="25"/>
        <v>0</v>
      </c>
      <c r="T92" s="89">
        <f>IF(AND(S92=0,S91&gt;0),SUM($G92:$H$381),S92)</f>
        <v>0</v>
      </c>
      <c r="U92" s="82">
        <f>SUM(T92:T$381)</f>
        <v>0</v>
      </c>
      <c r="V92" s="68">
        <f>localspline(R92,'BBG rates'!$G$10:$G$27,'BBG rates'!$K$10:$K$27)</f>
        <v>1.0257214708489366</v>
      </c>
      <c r="W92" s="68">
        <f>locallinterp(R92,'BBG rates'!$G$10:$G$27,'BBG rates'!$J$10:$J$27)</f>
        <v>-0.42133333333333334</v>
      </c>
      <c r="X92" s="56">
        <f t="shared" si="36"/>
        <v>-0.42214917176823796</v>
      </c>
      <c r="Y92" s="66">
        <f t="shared" si="26"/>
        <v>0</v>
      </c>
      <c r="Z92" s="72">
        <f t="shared" si="27"/>
        <v>0</v>
      </c>
      <c r="AA92" s="79">
        <f t="shared" si="28"/>
        <v>0</v>
      </c>
      <c r="AB92" s="81">
        <f t="shared" si="37"/>
        <v>0</v>
      </c>
      <c r="AD92" s="95">
        <f>locallinterp(R92,'BBG rates'!$N$10:$N$369,'BBG rates'!$P$10:$P$369)</f>
        <v>6.0065624148934873</v>
      </c>
      <c r="AI92" s="185">
        <f t="shared" si="29"/>
        <v>71</v>
      </c>
      <c r="AJ92" s="127">
        <f>locallinterp(MIN(AI92,CAP_Senior*12),'BBG rates'!$X$24:$X$65,'BBG rates'!$Y$24:$Y$65)</f>
        <v>44.705816757322431</v>
      </c>
      <c r="AK92" s="127">
        <f>locallinterp(MIN(AI92,CAP_CB*12),'BBG rates'!$AA$25:$AA$40,'BBG rates'!$AC$25:$AC$40)</f>
        <v>8.4583333333333339</v>
      </c>
      <c r="AL92" s="144">
        <f t="shared" si="30"/>
        <v>14.62040551541148</v>
      </c>
      <c r="AM92" s="142">
        <f>(SUMPRODUCT(AL92:AL$381,G92:G$381)+SUMPRODUCT(AL92:AL$381,H92:H$381))/12</f>
        <v>7224156.1386438804</v>
      </c>
    </row>
    <row r="93" spans="1:39" x14ac:dyDescent="0.2">
      <c r="A93" s="7">
        <v>72</v>
      </c>
      <c r="B93" s="7">
        <v>36</v>
      </c>
      <c r="C93" s="7">
        <v>18</v>
      </c>
      <c r="D93" s="12">
        <f t="shared" si="22"/>
        <v>6</v>
      </c>
      <c r="E93" s="29">
        <f t="shared" si="38"/>
        <v>4881964.6962653939</v>
      </c>
      <c r="F93" s="2">
        <f t="shared" si="23"/>
        <v>4188.7467712800599</v>
      </c>
      <c r="G93" s="2">
        <f t="shared" si="31"/>
        <v>43290.00429159031</v>
      </c>
      <c r="H93" s="2">
        <f t="shared" si="32"/>
        <v>16034.775724643061</v>
      </c>
      <c r="I93" s="2">
        <f t="shared" si="21"/>
        <v>63513.52678751343</v>
      </c>
      <c r="J93" s="2">
        <f t="shared" si="39"/>
        <v>381081.16072508058</v>
      </c>
      <c r="K93" s="2">
        <f t="shared" si="24"/>
        <v>59754.477783991199</v>
      </c>
      <c r="L93" s="2">
        <f t="shared" si="24"/>
        <v>358526.86670394719</v>
      </c>
      <c r="M93" s="2"/>
      <c r="N93" s="28">
        <f t="shared" si="40"/>
        <v>6182011.3172551421</v>
      </c>
      <c r="O93" s="2">
        <f t="shared" si="33"/>
        <v>5286.827835170895</v>
      </c>
      <c r="P93" s="2">
        <f t="shared" si="34"/>
        <v>54638.490262209518</v>
      </c>
      <c r="R93">
        <f t="shared" si="35"/>
        <v>72</v>
      </c>
      <c r="S93" s="89">
        <f t="shared" si="25"/>
        <v>0</v>
      </c>
      <c r="T93" s="89">
        <f>IF(AND(S93=0,S92&gt;0),SUM($G93:$H$381),S93)</f>
        <v>0</v>
      </c>
      <c r="U93" s="82">
        <f>SUM(T93:T$381)</f>
        <v>0</v>
      </c>
      <c r="V93" s="68">
        <f>localspline(R93,'BBG rates'!$G$10:$G$27,'BBG rates'!$K$10:$K$27)</f>
        <v>1.0258691310882568</v>
      </c>
      <c r="W93" s="68">
        <f>locallinterp(R93,'BBG rates'!$G$10:$G$27,'BBG rates'!$J$10:$J$27)</f>
        <v>-0.41799999999999998</v>
      </c>
      <c r="X93" s="56">
        <f t="shared" si="36"/>
        <v>-0.4188029635029622</v>
      </c>
      <c r="Y93" s="66">
        <f t="shared" si="26"/>
        <v>0</v>
      </c>
      <c r="Z93" s="72">
        <f t="shared" si="27"/>
        <v>0</v>
      </c>
      <c r="AA93" s="79">
        <f t="shared" si="28"/>
        <v>0</v>
      </c>
      <c r="AB93" s="81">
        <f t="shared" si="37"/>
        <v>0</v>
      </c>
      <c r="AD93" s="95">
        <f>locallinterp(R93,'BBG rates'!$N$10:$N$369,'BBG rates'!$P$10:$P$369)</f>
        <v>6.092051509150842</v>
      </c>
      <c r="AI93" s="185">
        <f t="shared" si="29"/>
        <v>72</v>
      </c>
      <c r="AJ93" s="127">
        <f>locallinterp(MIN(AI93,CAP_Senior*12),'BBG rates'!$X$24:$X$65,'BBG rates'!$Y$24:$Y$65)</f>
        <v>44.995100294102173</v>
      </c>
      <c r="AK93" s="127">
        <f>locallinterp(MIN(AI93,CAP_CB*12),'BBG rates'!$AA$25:$AA$40,'BBG rates'!$AC$25:$AC$40)</f>
        <v>8.5</v>
      </c>
      <c r="AL93" s="144">
        <f t="shared" si="30"/>
        <v>14.70416704999737</v>
      </c>
      <c r="AM93" s="142">
        <f>(SUMPRODUCT(AL93:AL$381,G93:G$381)+SUMPRODUCT(AL93:AL$381,H93:H$381))/12</f>
        <v>7151510.9608850852</v>
      </c>
    </row>
    <row r="94" spans="1:39" x14ac:dyDescent="0.2">
      <c r="A94" s="7">
        <v>73</v>
      </c>
      <c r="B94" s="7">
        <v>36.5</v>
      </c>
      <c r="C94" s="7">
        <v>18.25</v>
      </c>
      <c r="D94" s="12">
        <f t="shared" si="22"/>
        <v>6.083333333333333</v>
      </c>
      <c r="E94" s="29">
        <f t="shared" si="38"/>
        <v>4822938.9292017221</v>
      </c>
      <c r="F94" s="2">
        <f t="shared" si="23"/>
        <v>4138.4569669804559</v>
      </c>
      <c r="G94" s="2">
        <f t="shared" si="31"/>
        <v>43184.861019726275</v>
      </c>
      <c r="H94" s="2">
        <f t="shared" si="32"/>
        <v>15840.906043945652</v>
      </c>
      <c r="I94" s="2">
        <f t="shared" si="21"/>
        <v>63164.224030652382</v>
      </c>
      <c r="J94" s="2">
        <f t="shared" si="39"/>
        <v>384249.02951980196</v>
      </c>
      <c r="K94" s="2">
        <f t="shared" si="24"/>
        <v>59375.515702755882</v>
      </c>
      <c r="L94" s="2">
        <f t="shared" si="24"/>
        <v>361201.05385843158</v>
      </c>
      <c r="M94" s="2"/>
      <c r="N94" s="28">
        <f t="shared" si="40"/>
        <v>6127326.5097713303</v>
      </c>
      <c r="O94" s="2">
        <f t="shared" si="33"/>
        <v>5240.5106135687156</v>
      </c>
      <c r="P94" s="2">
        <f t="shared" si="34"/>
        <v>54684.807483811688</v>
      </c>
      <c r="R94">
        <f t="shared" si="35"/>
        <v>73</v>
      </c>
      <c r="S94" s="89">
        <f t="shared" si="25"/>
        <v>0</v>
      </c>
      <c r="T94" s="89">
        <f>IF(AND(S94=0,S93&gt;0),SUM($G94:$H$381),S94)</f>
        <v>0</v>
      </c>
      <c r="U94" s="82">
        <f>SUM(T94:T$381)</f>
        <v>0</v>
      </c>
      <c r="V94" s="68">
        <f>localspline(R94,'BBG rates'!$G$10:$G$27,'BBG rates'!$K$10:$K$27)</f>
        <v>1.0260083953310204</v>
      </c>
      <c r="W94" s="68">
        <f>locallinterp(R94,'BBG rates'!$G$10:$G$27,'BBG rates'!$J$10:$J$27)</f>
        <v>-0.41425000000000001</v>
      </c>
      <c r="X94" s="56">
        <f t="shared" si="36"/>
        <v>-0.41503860193037312</v>
      </c>
      <c r="Y94" s="66">
        <f t="shared" si="26"/>
        <v>0</v>
      </c>
      <c r="Z94" s="72">
        <f t="shared" si="27"/>
        <v>0</v>
      </c>
      <c r="AA94" s="79">
        <f t="shared" si="28"/>
        <v>0</v>
      </c>
      <c r="AB94" s="81">
        <f t="shared" si="37"/>
        <v>0</v>
      </c>
      <c r="AD94" s="95">
        <f>locallinterp(R94,'BBG rates'!$N$10:$N$369,'BBG rates'!$P$10:$P$369)</f>
        <v>6.1775522087617603</v>
      </c>
      <c r="AI94" s="185">
        <f t="shared" si="29"/>
        <v>73</v>
      </c>
      <c r="AJ94" s="127">
        <f>locallinterp(MIN(AI94,CAP_Senior*12),'BBG rates'!$X$24:$X$65,'BBG rates'!$Y$24:$Y$65)</f>
        <v>45.239686039428086</v>
      </c>
      <c r="AK94" s="127">
        <f>locallinterp(MIN(AI94,CAP_CB*12),'BBG rates'!$AA$25:$AA$40,'BBG rates'!$AC$25:$AC$40)</f>
        <v>8.5416666666666661</v>
      </c>
      <c r="AL94" s="144">
        <f t="shared" si="30"/>
        <v>14.780329960036108</v>
      </c>
      <c r="AM94" s="142">
        <f>(SUMPRODUCT(AL94:AL$381,G94:G$381)+SUMPRODUCT(AL94:AL$381,H94:H$381))/12</f>
        <v>7078817.5045881653</v>
      </c>
    </row>
    <row r="95" spans="1:39" x14ac:dyDescent="0.2">
      <c r="A95" s="7">
        <v>74</v>
      </c>
      <c r="B95" s="7">
        <v>37</v>
      </c>
      <c r="C95" s="7">
        <v>18.5</v>
      </c>
      <c r="D95" s="12">
        <f t="shared" si="22"/>
        <v>6.166666666666667</v>
      </c>
      <c r="E95" s="29">
        <f t="shared" si="38"/>
        <v>4764210.9416628229</v>
      </c>
      <c r="F95" s="2">
        <f t="shared" si="23"/>
        <v>4088.4206369097196</v>
      </c>
      <c r="G95" s="2">
        <f t="shared" si="31"/>
        <v>43079.97312107827</v>
      </c>
      <c r="H95" s="2">
        <f t="shared" si="32"/>
        <v>15648.014417820976</v>
      </c>
      <c r="I95" s="2">
        <f t="shared" si="21"/>
        <v>62816.408175808967</v>
      </c>
      <c r="J95" s="2">
        <f t="shared" si="39"/>
        <v>387367.85041748866</v>
      </c>
      <c r="K95" s="2">
        <f t="shared" si="24"/>
        <v>58998.549236163904</v>
      </c>
      <c r="L95" s="2">
        <f t="shared" si="24"/>
        <v>363824.38695634413</v>
      </c>
      <c r="M95" s="2"/>
      <c r="N95" s="28">
        <f t="shared" si="40"/>
        <v>6072595.345802661</v>
      </c>
      <c r="O95" s="2">
        <f t="shared" si="33"/>
        <v>5194.1541287107875</v>
      </c>
      <c r="P95" s="2">
        <f t="shared" si="34"/>
        <v>54731.1639686696</v>
      </c>
      <c r="R95">
        <f t="shared" si="35"/>
        <v>74</v>
      </c>
      <c r="S95" s="89">
        <f t="shared" si="25"/>
        <v>0</v>
      </c>
      <c r="T95" s="89">
        <f>IF(AND(S95=0,S94&gt;0),SUM($G95:$H$381),S95)</f>
        <v>0</v>
      </c>
      <c r="U95" s="82">
        <f>SUM(T95:T$381)</f>
        <v>0</v>
      </c>
      <c r="V95" s="68">
        <f>localspline(R95,'BBG rates'!$G$10:$G$27,'BBG rates'!$K$10:$K$27)</f>
        <v>1.0261391880962436</v>
      </c>
      <c r="W95" s="68">
        <f>locallinterp(R95,'BBG rates'!$G$10:$G$27,'BBG rates'!$J$10:$J$27)</f>
        <v>-0.41049999999999998</v>
      </c>
      <c r="X95" s="56">
        <f t="shared" si="36"/>
        <v>-0.41127437029371272</v>
      </c>
      <c r="Y95" s="66">
        <f t="shared" si="26"/>
        <v>0</v>
      </c>
      <c r="Z95" s="72">
        <f t="shared" si="27"/>
        <v>0</v>
      </c>
      <c r="AA95" s="79">
        <f t="shared" si="28"/>
        <v>0</v>
      </c>
      <c r="AB95" s="81">
        <f t="shared" si="37"/>
        <v>0</v>
      </c>
      <c r="AD95" s="95">
        <f>locallinterp(R95,'BBG rates'!$N$10:$N$369,'BBG rates'!$P$10:$P$369)</f>
        <v>6.2630638077697807</v>
      </c>
      <c r="AI95" s="185">
        <f t="shared" si="29"/>
        <v>74</v>
      </c>
      <c r="AJ95" s="127">
        <f>locallinterp(MIN(AI95,CAP_Senior*12),'BBG rates'!$X$24:$X$65,'BBG rates'!$Y$24:$Y$65)</f>
        <v>45.484271784754007</v>
      </c>
      <c r="AK95" s="127">
        <f>locallinterp(MIN(AI95,CAP_CB*12),'BBG rates'!$AA$25:$AA$40,'BBG rates'!$AC$25:$AC$40)</f>
        <v>8.5833333333333339</v>
      </c>
      <c r="AL95" s="144">
        <f t="shared" si="30"/>
        <v>14.856492870074849</v>
      </c>
      <c r="AM95" s="142">
        <f>(SUMPRODUCT(AL95:AL$381,G95:G$381)+SUMPRODUCT(AL95:AL$381,H95:H$381))/12</f>
        <v>7006115.8118093908</v>
      </c>
    </row>
    <row r="96" spans="1:39" x14ac:dyDescent="0.2">
      <c r="A96" s="7">
        <v>75</v>
      </c>
      <c r="B96" s="7">
        <v>37.5</v>
      </c>
      <c r="C96" s="7">
        <v>18.75</v>
      </c>
      <c r="D96" s="12">
        <f t="shared" si="22"/>
        <v>6.25</v>
      </c>
      <c r="E96" s="29">
        <f t="shared" si="38"/>
        <v>4705779.5048770523</v>
      </c>
      <c r="F96" s="2">
        <f t="shared" si="23"/>
        <v>4038.6367354871995</v>
      </c>
      <c r="G96" s="2">
        <f t="shared" si="31"/>
        <v>42975.339975392853</v>
      </c>
      <c r="H96" s="2">
        <f t="shared" si="32"/>
        <v>15456.096810377969</v>
      </c>
      <c r="I96" s="2">
        <f t="shared" si="21"/>
        <v>62470.073521258018</v>
      </c>
      <c r="J96" s="2">
        <f t="shared" si="39"/>
        <v>390437.95950786263</v>
      </c>
      <c r="K96" s="2">
        <f t="shared" si="24"/>
        <v>58623.568742073796</v>
      </c>
      <c r="L96" s="2">
        <f t="shared" si="24"/>
        <v>366397.30463796121</v>
      </c>
      <c r="M96" s="2"/>
      <c r="N96" s="28">
        <f t="shared" si="40"/>
        <v>6017817.786052594</v>
      </c>
      <c r="O96" s="2">
        <f t="shared" si="33"/>
        <v>5147.7583473135237</v>
      </c>
      <c r="P96" s="2">
        <f t="shared" si="34"/>
        <v>54777.559750066881</v>
      </c>
      <c r="R96">
        <f t="shared" si="35"/>
        <v>75</v>
      </c>
      <c r="S96" s="89">
        <f t="shared" si="25"/>
        <v>0</v>
      </c>
      <c r="T96" s="89">
        <f>IF(AND(S96=0,S95&gt;0),SUM($G96:$H$381),S96)</f>
        <v>0</v>
      </c>
      <c r="U96" s="82">
        <f>SUM(T96:T$381)</f>
        <v>0</v>
      </c>
      <c r="V96" s="68">
        <f>localspline(R96,'BBG rates'!$G$10:$G$27,'BBG rates'!$K$10:$K$27)</f>
        <v>1.0262614488964346</v>
      </c>
      <c r="W96" s="68">
        <f>locallinterp(R96,'BBG rates'!$G$10:$G$27,'BBG rates'!$J$10:$J$27)</f>
        <v>-0.40675</v>
      </c>
      <c r="X96" s="56">
        <f t="shared" si="36"/>
        <v>-0.40751026858365513</v>
      </c>
      <c r="Y96" s="66">
        <f t="shared" si="26"/>
        <v>0</v>
      </c>
      <c r="Z96" s="72">
        <f t="shared" si="27"/>
        <v>0</v>
      </c>
      <c r="AA96" s="79">
        <f t="shared" si="28"/>
        <v>0</v>
      </c>
      <c r="AB96" s="81">
        <f t="shared" si="37"/>
        <v>0</v>
      </c>
      <c r="AD96" s="95">
        <f>locallinterp(R96,'BBG rates'!$N$10:$N$369,'BBG rates'!$P$10:$P$369)</f>
        <v>6.3485855951778172</v>
      </c>
      <c r="AI96" s="185">
        <f t="shared" si="29"/>
        <v>75</v>
      </c>
      <c r="AJ96" s="127">
        <f>locallinterp(MIN(AI96,CAP_Senior*12),'BBG rates'!$X$24:$X$65,'BBG rates'!$Y$24:$Y$65)</f>
        <v>45.728857530079921</v>
      </c>
      <c r="AK96" s="127">
        <f>locallinterp(MIN(AI96,CAP_CB*12),'BBG rates'!$AA$25:$AA$40,'BBG rates'!$AC$25:$AC$40)</f>
        <v>8.625</v>
      </c>
      <c r="AL96" s="144">
        <f t="shared" si="30"/>
        <v>14.932655780113587</v>
      </c>
      <c r="AM96" s="142">
        <f>(SUMPRODUCT(AL96:AL$381,G96:G$381)+SUMPRODUCT(AL96:AL$381,H96:H$381))/12</f>
        <v>6933408.151130599</v>
      </c>
    </row>
    <row r="97" spans="1:39" x14ac:dyDescent="0.2">
      <c r="A97" s="7">
        <v>76</v>
      </c>
      <c r="B97" s="7">
        <v>38</v>
      </c>
      <c r="C97" s="7">
        <v>19</v>
      </c>
      <c r="D97" s="12">
        <f t="shared" si="22"/>
        <v>6.333333333333333</v>
      </c>
      <c r="E97" s="29">
        <f t="shared" si="38"/>
        <v>4647643.3947121659</v>
      </c>
      <c r="F97" s="2">
        <f t="shared" si="23"/>
        <v>3989.1042210792739</v>
      </c>
      <c r="G97" s="2">
        <f t="shared" si="31"/>
        <v>42870.960963922997</v>
      </c>
      <c r="H97" s="2">
        <f t="shared" si="32"/>
        <v>15265.149200963626</v>
      </c>
      <c r="I97" s="2">
        <f t="shared" si="21"/>
        <v>62125.214385965897</v>
      </c>
      <c r="J97" s="2">
        <f t="shared" si="39"/>
        <v>393459.69111111731</v>
      </c>
      <c r="K97" s="2">
        <f t="shared" si="24"/>
        <v>58250.564622712642</v>
      </c>
      <c r="L97" s="2">
        <f t="shared" si="24"/>
        <v>368920.24261051335</v>
      </c>
      <c r="M97" s="2"/>
      <c r="N97" s="28">
        <f t="shared" si="40"/>
        <v>5962993.791191279</v>
      </c>
      <c r="O97" s="2">
        <f t="shared" si="33"/>
        <v>5101.3232360651218</v>
      </c>
      <c r="P97" s="2">
        <f t="shared" si="34"/>
        <v>54823.994861315281</v>
      </c>
      <c r="R97">
        <f t="shared" si="35"/>
        <v>76</v>
      </c>
      <c r="S97" s="89">
        <f t="shared" si="25"/>
        <v>0</v>
      </c>
      <c r="T97" s="89">
        <f>IF(AND(S97=0,S96&gt;0),SUM($G97:$H$381),S97)</f>
        <v>0</v>
      </c>
      <c r="U97" s="82">
        <f>SUM(T97:T$381)</f>
        <v>0</v>
      </c>
      <c r="V97" s="68">
        <f>localspline(R97,'BBG rates'!$G$10:$G$27,'BBG rates'!$K$10:$K$27)</f>
        <v>1.0263751172932309</v>
      </c>
      <c r="W97" s="68">
        <f>locallinterp(R97,'BBG rates'!$G$10:$G$27,'BBG rates'!$J$10:$J$27)</f>
        <v>-0.40299999999999997</v>
      </c>
      <c r="X97" s="56">
        <f t="shared" si="36"/>
        <v>-0.40374629679087448</v>
      </c>
      <c r="Y97" s="66">
        <f t="shared" si="26"/>
        <v>0</v>
      </c>
      <c r="Z97" s="72">
        <f t="shared" si="27"/>
        <v>0</v>
      </c>
      <c r="AA97" s="79">
        <f t="shared" si="28"/>
        <v>0</v>
      </c>
      <c r="AB97" s="81">
        <f t="shared" si="37"/>
        <v>0</v>
      </c>
      <c r="AD97" s="95">
        <f>locallinterp(R97,'BBG rates'!$N$10:$N$369,'BBG rates'!$P$10:$P$369)</f>
        <v>6.4341168549522534</v>
      </c>
      <c r="AI97" s="185">
        <f t="shared" si="29"/>
        <v>76</v>
      </c>
      <c r="AJ97" s="127">
        <f>locallinterp(MIN(AI97,CAP_Senior*12),'BBG rates'!$X$24:$X$65,'BBG rates'!$Y$24:$Y$65)</f>
        <v>45.973443275405842</v>
      </c>
      <c r="AK97" s="127">
        <f>locallinterp(MIN(AI97,CAP_CB*12),'BBG rates'!$AA$25:$AA$40,'BBG rates'!$AC$25:$AC$40)</f>
        <v>8.6666666666666661</v>
      </c>
      <c r="AL97" s="144">
        <f t="shared" si="30"/>
        <v>15.008818690152326</v>
      </c>
      <c r="AM97" s="142">
        <f>(SUMPRODUCT(AL97:AL$381,G97:G$381)+SUMPRODUCT(AL97:AL$381,H97:H$381))/12</f>
        <v>6860696.7734423159</v>
      </c>
    </row>
    <row r="98" spans="1:39" x14ac:dyDescent="0.2">
      <c r="A98" s="7">
        <v>77</v>
      </c>
      <c r="B98" s="7">
        <v>38.5</v>
      </c>
      <c r="C98" s="7">
        <v>19.25</v>
      </c>
      <c r="D98" s="12">
        <f t="shared" si="22"/>
        <v>6.416666666666667</v>
      </c>
      <c r="E98" s="29">
        <f t="shared" si="38"/>
        <v>4589801.391658633</v>
      </c>
      <c r="F98" s="2">
        <f t="shared" si="23"/>
        <v>3939.8220559851538</v>
      </c>
      <c r="G98" s="2">
        <f t="shared" si="31"/>
        <v>42766.835469424543</v>
      </c>
      <c r="H98" s="2">
        <f t="shared" si="32"/>
        <v>15075.167584108218</v>
      </c>
      <c r="I98" s="2">
        <f t="shared" si="21"/>
        <v>61781.825109517915</v>
      </c>
      <c r="J98" s="2">
        <f t="shared" si="39"/>
        <v>396433.37778607331</v>
      </c>
      <c r="K98" s="2">
        <f t="shared" si="24"/>
        <v>57879.527324478266</v>
      </c>
      <c r="L98" s="2">
        <f t="shared" si="24"/>
        <v>371393.63366540225</v>
      </c>
      <c r="M98" s="2"/>
      <c r="N98" s="28">
        <f t="shared" si="40"/>
        <v>5908123.3218555246</v>
      </c>
      <c r="O98" s="2">
        <f t="shared" si="33"/>
        <v>5054.8487616255443</v>
      </c>
      <c r="P98" s="2">
        <f t="shared" si="34"/>
        <v>54870.469335754853</v>
      </c>
      <c r="R98">
        <f t="shared" si="35"/>
        <v>77</v>
      </c>
      <c r="S98" s="89">
        <f t="shared" si="25"/>
        <v>0</v>
      </c>
      <c r="T98" s="89">
        <f>IF(AND(S98=0,S97&gt;0),SUM($G98:$H$381),S98)</f>
        <v>0</v>
      </c>
      <c r="U98" s="82">
        <f>SUM(T98:T$381)</f>
        <v>0</v>
      </c>
      <c r="V98" s="68">
        <f>localspline(R98,'BBG rates'!$G$10:$G$27,'BBG rates'!$K$10:$K$27)</f>
        <v>1.0264801328302235</v>
      </c>
      <c r="W98" s="68">
        <f>locallinterp(R98,'BBG rates'!$G$10:$G$27,'BBG rates'!$J$10:$J$27)</f>
        <v>-0.39924999999999999</v>
      </c>
      <c r="X98" s="56">
        <f t="shared" si="36"/>
        <v>-0.39998245490577844</v>
      </c>
      <c r="Y98" s="66">
        <f t="shared" si="26"/>
        <v>0</v>
      </c>
      <c r="Z98" s="72">
        <f t="shared" si="27"/>
        <v>0</v>
      </c>
      <c r="AA98" s="79">
        <f t="shared" si="28"/>
        <v>0</v>
      </c>
      <c r="AB98" s="81">
        <f t="shared" si="37"/>
        <v>0</v>
      </c>
      <c r="AD98" s="95">
        <f>locallinterp(R98,'BBG rates'!$N$10:$N$369,'BBG rates'!$P$10:$P$369)</f>
        <v>6.5196568660214389</v>
      </c>
      <c r="AI98" s="185">
        <f t="shared" si="29"/>
        <v>77</v>
      </c>
      <c r="AJ98" s="127">
        <f>locallinterp(MIN(AI98,CAP_Senior*12),'BBG rates'!$X$24:$X$65,'BBG rates'!$Y$24:$Y$65)</f>
        <v>46.218029020731755</v>
      </c>
      <c r="AK98" s="127">
        <f>locallinterp(MIN(AI98,CAP_CB*12),'BBG rates'!$AA$25:$AA$40,'BBG rates'!$AC$25:$AC$40)</f>
        <v>8.7083333333333339</v>
      </c>
      <c r="AL98" s="144">
        <f t="shared" si="30"/>
        <v>15.084981600191067</v>
      </c>
      <c r="AM98" s="142">
        <f>(SUMPRODUCT(AL98:AL$381,G98:G$381)+SUMPRODUCT(AL98:AL$381,H98:H$381))/12</f>
        <v>6787983.9120410243</v>
      </c>
    </row>
    <row r="99" spans="1:39" x14ac:dyDescent="0.2">
      <c r="A99" s="7">
        <v>78</v>
      </c>
      <c r="B99" s="7">
        <v>39</v>
      </c>
      <c r="C99" s="7">
        <v>19.5</v>
      </c>
      <c r="D99" s="12">
        <f t="shared" si="22"/>
        <v>6.5</v>
      </c>
      <c r="E99" s="29">
        <f t="shared" si="38"/>
        <v>4532252.2808130104</v>
      </c>
      <c r="F99" s="2">
        <f t="shared" si="23"/>
        <v>3890.7892064227394</v>
      </c>
      <c r="G99" s="2">
        <f t="shared" si="31"/>
        <v>42662.962876152473</v>
      </c>
      <c r="H99" s="2">
        <f t="shared" si="32"/>
        <v>14886.147969470672</v>
      </c>
      <c r="I99" s="2">
        <f t="shared" si="21"/>
        <v>61439.900052045887</v>
      </c>
      <c r="J99" s="2">
        <f t="shared" si="39"/>
        <v>399359.35033829825</v>
      </c>
      <c r="K99" s="2">
        <f t="shared" si="24"/>
        <v>57510.447337742022</v>
      </c>
      <c r="L99" s="2">
        <f t="shared" si="24"/>
        <v>373817.90769532311</v>
      </c>
      <c r="M99" s="2"/>
      <c r="N99" s="28">
        <f t="shared" si="40"/>
        <v>5853206.3386487709</v>
      </c>
      <c r="O99" s="2">
        <f t="shared" si="33"/>
        <v>5008.3348906264864</v>
      </c>
      <c r="P99" s="2">
        <f t="shared" si="34"/>
        <v>54916.983206753917</v>
      </c>
      <c r="R99">
        <f t="shared" si="35"/>
        <v>78</v>
      </c>
      <c r="S99" s="89">
        <f t="shared" si="25"/>
        <v>0</v>
      </c>
      <c r="T99" s="89">
        <f>IF(AND(S99=0,S98&gt;0),SUM($G99:$H$381),S99)</f>
        <v>0</v>
      </c>
      <c r="U99" s="82">
        <f>SUM(T99:T$381)</f>
        <v>0</v>
      </c>
      <c r="V99" s="68">
        <f>localspline(R99,'BBG rates'!$G$10:$G$27,'BBG rates'!$K$10:$K$27)</f>
        <v>1.0265764350469908</v>
      </c>
      <c r="W99" s="68">
        <f>locallinterp(R99,'BBG rates'!$G$10:$G$27,'BBG rates'!$J$10:$J$27)</f>
        <v>-0.39549999999999996</v>
      </c>
      <c r="X99" s="56">
        <f t="shared" si="36"/>
        <v>-0.39621874291917436</v>
      </c>
      <c r="Y99" s="66">
        <f t="shared" si="26"/>
        <v>0</v>
      </c>
      <c r="Z99" s="72">
        <f t="shared" si="27"/>
        <v>0</v>
      </c>
      <c r="AA99" s="79">
        <f t="shared" si="28"/>
        <v>0</v>
      </c>
      <c r="AB99" s="81">
        <f t="shared" si="37"/>
        <v>0</v>
      </c>
      <c r="AD99" s="95">
        <f>locallinterp(R99,'BBG rates'!$N$10:$N$369,'BBG rates'!$P$10:$P$369)</f>
        <v>6.6052049022753545</v>
      </c>
      <c r="AI99" s="185">
        <f t="shared" si="29"/>
        <v>78</v>
      </c>
      <c r="AJ99" s="127">
        <f>locallinterp(MIN(AI99,CAP_Senior*12),'BBG rates'!$X$24:$X$65,'BBG rates'!$Y$24:$Y$65)</f>
        <v>46.462614766057669</v>
      </c>
      <c r="AK99" s="127">
        <f>locallinterp(MIN(AI99,CAP_CB*12),'BBG rates'!$AA$25:$AA$40,'BBG rates'!$AC$25:$AC$40)</f>
        <v>8.75</v>
      </c>
      <c r="AL99" s="144">
        <f t="shared" si="30"/>
        <v>15.161144510229803</v>
      </c>
      <c r="AM99" s="142">
        <f>(SUMPRODUCT(AL99:AL$381,G99:G$381)+SUMPRODUCT(AL99:AL$381,H99:H$381))/12</f>
        <v>6715271.7827259637</v>
      </c>
    </row>
    <row r="100" spans="1:39" x14ac:dyDescent="0.2">
      <c r="A100" s="7">
        <v>79</v>
      </c>
      <c r="B100" s="7">
        <v>39.5</v>
      </c>
      <c r="C100" s="7">
        <v>19.75</v>
      </c>
      <c r="D100" s="12">
        <f t="shared" si="22"/>
        <v>6.583333333333333</v>
      </c>
      <c r="E100" s="29">
        <f t="shared" si="38"/>
        <v>4474994.8518613698</v>
      </c>
      <c r="F100" s="2">
        <f t="shared" si="23"/>
        <v>3842.0046425145269</v>
      </c>
      <c r="G100" s="2">
        <f t="shared" si="31"/>
        <v>42559.342569857348</v>
      </c>
      <c r="H100" s="2">
        <f t="shared" si="32"/>
        <v>14698.086381784145</v>
      </c>
      <c r="I100" s="2">
        <f t="shared" si="21"/>
        <v>61099.43359415602</v>
      </c>
      <c r="J100" s="2">
        <f t="shared" si="39"/>
        <v>402237.93782819377</v>
      </c>
      <c r="K100" s="2">
        <f t="shared" si="24"/>
        <v>57143.315196652686</v>
      </c>
      <c r="L100" s="2">
        <f t="shared" si="24"/>
        <v>376193.49171129678</v>
      </c>
      <c r="M100" s="2"/>
      <c r="N100" s="28">
        <f t="shared" si="40"/>
        <v>5798242.802141062</v>
      </c>
      <c r="O100" s="2">
        <f t="shared" si="33"/>
        <v>4961.7815896713628</v>
      </c>
      <c r="P100" s="2">
        <f t="shared" si="34"/>
        <v>54963.536507709046</v>
      </c>
      <c r="R100">
        <f t="shared" si="35"/>
        <v>79</v>
      </c>
      <c r="S100" s="89">
        <f t="shared" si="25"/>
        <v>0</v>
      </c>
      <c r="T100" s="89">
        <f>IF(AND(S100=0,S99&gt;0),SUM($G100:$H$381),S100)</f>
        <v>0</v>
      </c>
      <c r="U100" s="82">
        <f>SUM(T100:T$381)</f>
        <v>0</v>
      </c>
      <c r="V100" s="68">
        <f>localspline(R100,'BBG rates'!$G$10:$G$27,'BBG rates'!$K$10:$K$27)</f>
        <v>1.026663963488001</v>
      </c>
      <c r="W100" s="68">
        <f>locallinterp(R100,'BBG rates'!$G$10:$G$27,'BBG rates'!$J$10:$J$27)</f>
        <v>-0.39174999999999999</v>
      </c>
      <c r="X100" s="56">
        <f t="shared" si="36"/>
        <v>-0.39245516082173637</v>
      </c>
      <c r="Y100" s="66">
        <f t="shared" si="26"/>
        <v>0</v>
      </c>
      <c r="Z100" s="72">
        <f t="shared" si="27"/>
        <v>0</v>
      </c>
      <c r="AA100" s="79">
        <f t="shared" si="28"/>
        <v>0</v>
      </c>
      <c r="AB100" s="81">
        <f t="shared" si="37"/>
        <v>0</v>
      </c>
      <c r="AD100" s="95">
        <f>locallinterp(R100,'BBG rates'!$N$10:$N$369,'BBG rates'!$P$10:$P$369)</f>
        <v>6.6907602325660216</v>
      </c>
      <c r="AI100" s="185">
        <f t="shared" si="29"/>
        <v>79</v>
      </c>
      <c r="AJ100" s="127">
        <f>locallinterp(MIN(AI100,CAP_Senior*12),'BBG rates'!$X$24:$X$65,'BBG rates'!$Y$24:$Y$65)</f>
        <v>46.70720051138359</v>
      </c>
      <c r="AK100" s="127">
        <f>locallinterp(MIN(AI100,CAP_CB*12),'BBG rates'!$AA$25:$AA$40,'BBG rates'!$AC$25:$AC$40)</f>
        <v>8.7916666666666661</v>
      </c>
      <c r="AL100" s="144">
        <f t="shared" si="30"/>
        <v>15.237307420268543</v>
      </c>
      <c r="AM100" s="142">
        <f>(SUMPRODUCT(AL100:AL$381,G100:G$381)+SUMPRODUCT(AL100:AL$381,H100:H$381))/12</f>
        <v>6642562.5838954868</v>
      </c>
    </row>
    <row r="101" spans="1:39" x14ac:dyDescent="0.2">
      <c r="A101" s="7">
        <v>80</v>
      </c>
      <c r="B101" s="7">
        <v>40</v>
      </c>
      <c r="C101" s="7">
        <v>20</v>
      </c>
      <c r="D101" s="12">
        <f t="shared" si="22"/>
        <v>6.666666666666667</v>
      </c>
      <c r="E101" s="29">
        <f t="shared" si="38"/>
        <v>4418027.8990627863</v>
      </c>
      <c r="F101" s="2">
        <f t="shared" si="23"/>
        <v>3793.4673382735573</v>
      </c>
      <c r="G101" s="2">
        <f t="shared" si="31"/>
        <v>42455.973937781557</v>
      </c>
      <c r="H101" s="2">
        <f t="shared" si="32"/>
        <v>14510.978860801788</v>
      </c>
      <c r="I101" s="2">
        <f t="shared" si="21"/>
        <v>60760.420136856905</v>
      </c>
      <c r="J101" s="2">
        <f t="shared" si="39"/>
        <v>405069.46757904603</v>
      </c>
      <c r="K101" s="2">
        <f t="shared" si="24"/>
        <v>56778.121478940855</v>
      </c>
      <c r="L101" s="2">
        <f t="shared" si="24"/>
        <v>378520.80985960568</v>
      </c>
      <c r="M101" s="2"/>
      <c r="N101" s="28">
        <f t="shared" si="40"/>
        <v>5743232.6728690164</v>
      </c>
      <c r="O101" s="2">
        <f t="shared" si="33"/>
        <v>4915.1888253352699</v>
      </c>
      <c r="P101" s="2">
        <f t="shared" si="34"/>
        <v>55010.129272045138</v>
      </c>
      <c r="R101">
        <f t="shared" si="35"/>
        <v>80</v>
      </c>
      <c r="S101" s="89">
        <f t="shared" si="25"/>
        <v>0</v>
      </c>
      <c r="T101" s="89">
        <f>IF(AND(S101=0,S100&gt;0),SUM($G101:$H$381),S101)</f>
        <v>0</v>
      </c>
      <c r="U101" s="82">
        <f>SUM(T101:T$381)</f>
        <v>0</v>
      </c>
      <c r="V101" s="68">
        <f>localspline(R101,'BBG rates'!$G$10:$G$27,'BBG rates'!$K$10:$K$27)</f>
        <v>1.0267426577012306</v>
      </c>
      <c r="W101" s="68">
        <f>locallinterp(R101,'BBG rates'!$G$10:$G$27,'BBG rates'!$J$10:$J$27)</f>
        <v>-0.38800000000000001</v>
      </c>
      <c r="X101" s="56">
        <f t="shared" si="36"/>
        <v>-0.38869170860400537</v>
      </c>
      <c r="Y101" s="66">
        <f t="shared" si="26"/>
        <v>0</v>
      </c>
      <c r="Z101" s="72">
        <f t="shared" si="27"/>
        <v>0</v>
      </c>
      <c r="AA101" s="79">
        <f t="shared" si="28"/>
        <v>0</v>
      </c>
      <c r="AB101" s="81">
        <f t="shared" si="37"/>
        <v>0</v>
      </c>
      <c r="AD101" s="95">
        <f>locallinterp(R101,'BBG rates'!$N$10:$N$369,'BBG rates'!$P$10:$P$369)</f>
        <v>6.7763221207077908</v>
      </c>
      <c r="AI101" s="185">
        <f t="shared" si="29"/>
        <v>80</v>
      </c>
      <c r="AJ101" s="127">
        <f>locallinterp(MIN(AI101,CAP_Senior*12),'BBG rates'!$X$24:$X$65,'BBG rates'!$Y$24:$Y$65)</f>
        <v>46.951786256709504</v>
      </c>
      <c r="AK101" s="127">
        <f>locallinterp(MIN(AI101,CAP_CB*12),'BBG rates'!$AA$25:$AA$40,'BBG rates'!$AC$25:$AC$40)</f>
        <v>8.8333333333333339</v>
      </c>
      <c r="AL101" s="144">
        <f t="shared" si="30"/>
        <v>15.313470330307283</v>
      </c>
      <c r="AM101" s="142">
        <f>(SUMPRODUCT(AL101:AL$381,G101:G$381)+SUMPRODUCT(AL101:AL$381,H101:H$381))/12</f>
        <v>6569858.4966429584</v>
      </c>
    </row>
    <row r="102" spans="1:39" x14ac:dyDescent="0.2">
      <c r="A102" s="7">
        <v>81</v>
      </c>
      <c r="B102" s="7">
        <v>40.5</v>
      </c>
      <c r="C102" s="7">
        <v>20.25</v>
      </c>
      <c r="D102" s="12">
        <f t="shared" si="22"/>
        <v>6.75</v>
      </c>
      <c r="E102" s="29">
        <f t="shared" si="38"/>
        <v>4361350.2212328883</v>
      </c>
      <c r="F102" s="2">
        <f t="shared" si="23"/>
        <v>3745.1762715894224</v>
      </c>
      <c r="G102" s="2">
        <f t="shared" si="31"/>
        <v>42352.856368655805</v>
      </c>
      <c r="H102" s="2">
        <f t="shared" si="32"/>
        <v>14324.821461242709</v>
      </c>
      <c r="I102" s="2">
        <f t="shared" si="21"/>
        <v>60422.854101487937</v>
      </c>
      <c r="J102" s="2">
        <f t="shared" si="39"/>
        <v>407854.26518504356</v>
      </c>
      <c r="K102" s="2">
        <f t="shared" si="24"/>
        <v>56414.856805724572</v>
      </c>
      <c r="L102" s="2">
        <f t="shared" si="24"/>
        <v>380800.28343864082</v>
      </c>
      <c r="M102" s="2"/>
      <c r="N102" s="28">
        <f t="shared" si="40"/>
        <v>5688175.9113358008</v>
      </c>
      <c r="O102" s="2">
        <f t="shared" si="33"/>
        <v>4868.5565641649782</v>
      </c>
      <c r="P102" s="2">
        <f t="shared" si="34"/>
        <v>55056.761533215431</v>
      </c>
      <c r="R102">
        <f t="shared" si="35"/>
        <v>81</v>
      </c>
      <c r="S102" s="89">
        <f t="shared" si="25"/>
        <v>0</v>
      </c>
      <c r="T102" s="89">
        <f>IF(AND(S102=0,S101&gt;0),SUM($G102:$H$381),S102)</f>
        <v>0</v>
      </c>
      <c r="U102" s="82">
        <f>SUM(T102:T$381)</f>
        <v>0</v>
      </c>
      <c r="V102" s="68">
        <f>localspline(R102,'BBG rates'!$G$10:$G$27,'BBG rates'!$K$10:$K$27)</f>
        <v>1.0268124572236275</v>
      </c>
      <c r="W102" s="68">
        <f>locallinterp(R102,'BBG rates'!$G$10:$G$27,'BBG rates'!$J$10:$J$27)</f>
        <v>-0.38424999999999998</v>
      </c>
      <c r="X102" s="56">
        <f t="shared" si="36"/>
        <v>-0.38492838625652226</v>
      </c>
      <c r="Y102" s="66">
        <f t="shared" si="26"/>
        <v>0</v>
      </c>
      <c r="Z102" s="72">
        <f t="shared" si="27"/>
        <v>0</v>
      </c>
      <c r="AA102" s="79">
        <f t="shared" si="28"/>
        <v>0</v>
      </c>
      <c r="AB102" s="81">
        <f t="shared" si="37"/>
        <v>0</v>
      </c>
      <c r="AD102" s="95">
        <f>locallinterp(R102,'BBG rates'!$N$10:$N$369,'BBG rates'!$P$10:$P$369)</f>
        <v>6.8618898254764265</v>
      </c>
      <c r="AI102" s="185">
        <f t="shared" si="29"/>
        <v>81</v>
      </c>
      <c r="AJ102" s="127">
        <f>locallinterp(MIN(AI102,CAP_Senior*12),'BBG rates'!$X$24:$X$65,'BBG rates'!$Y$24:$Y$65)</f>
        <v>47.196372002035424</v>
      </c>
      <c r="AK102" s="127">
        <f>locallinterp(MIN(AI102,CAP_CB*12),'BBG rates'!$AA$25:$AA$40,'BBG rates'!$AC$25:$AC$40)</f>
        <v>8.875</v>
      </c>
      <c r="AL102" s="144">
        <f t="shared" si="30"/>
        <v>15.389633240346022</v>
      </c>
      <c r="AM102" s="142">
        <f>(SUMPRODUCT(AL102:AL$381,G102:G$381)+SUMPRODUCT(AL102:AL$381,H102:H$381))/12</f>
        <v>6497161.6848521978</v>
      </c>
    </row>
    <row r="103" spans="1:39" x14ac:dyDescent="0.2">
      <c r="A103" s="7">
        <v>82</v>
      </c>
      <c r="B103" s="7">
        <v>41</v>
      </c>
      <c r="C103" s="7">
        <v>20.5</v>
      </c>
      <c r="D103" s="12">
        <f t="shared" si="22"/>
        <v>6.833333333333333</v>
      </c>
      <c r="E103" s="29">
        <f t="shared" si="38"/>
        <v>4304960.6217274545</v>
      </c>
      <c r="F103" s="2">
        <f t="shared" si="23"/>
        <v>3697.1304242143178</v>
      </c>
      <c r="G103" s="2">
        <f t="shared" si="31"/>
        <v>42249.989252695435</v>
      </c>
      <c r="H103" s="2">
        <f t="shared" si="32"/>
        <v>14139.610252738117</v>
      </c>
      <c r="I103" s="2">
        <f t="shared" si="21"/>
        <v>60086.729929647867</v>
      </c>
      <c r="J103" s="2">
        <f t="shared" si="39"/>
        <v>410592.6545192604</v>
      </c>
      <c r="K103" s="2">
        <f t="shared" si="24"/>
        <v>56053.511841315623</v>
      </c>
      <c r="L103" s="2">
        <f t="shared" si="24"/>
        <v>383032.33091565676</v>
      </c>
      <c r="M103" s="2"/>
      <c r="N103" s="28">
        <f t="shared" si="40"/>
        <v>5633072.4780110996</v>
      </c>
      <c r="O103" s="2">
        <f t="shared" si="33"/>
        <v>4821.8847726788945</v>
      </c>
      <c r="P103" s="2">
        <f t="shared" si="34"/>
        <v>55103.433324701509</v>
      </c>
      <c r="R103">
        <f t="shared" si="35"/>
        <v>82</v>
      </c>
      <c r="S103" s="89">
        <f t="shared" si="25"/>
        <v>0</v>
      </c>
      <c r="T103" s="89">
        <f>IF(AND(S103=0,S102&gt;0),SUM($G103:$H$381),S103)</f>
        <v>0</v>
      </c>
      <c r="U103" s="82">
        <f>SUM(T103:T$381)</f>
        <v>0</v>
      </c>
      <c r="V103" s="68">
        <f>localspline(R103,'BBG rates'!$G$10:$G$27,'BBG rates'!$K$10:$K$27)</f>
        <v>1.0268733016049227</v>
      </c>
      <c r="W103" s="68">
        <f>locallinterp(R103,'BBG rates'!$G$10:$G$27,'BBG rates'!$J$10:$J$27)</f>
        <v>-0.3805</v>
      </c>
      <c r="X103" s="56">
        <f t="shared" si="36"/>
        <v>-0.38116519376996116</v>
      </c>
      <c r="Y103" s="66">
        <f t="shared" si="26"/>
        <v>0</v>
      </c>
      <c r="Z103" s="72">
        <f t="shared" si="27"/>
        <v>0</v>
      </c>
      <c r="AA103" s="79">
        <f t="shared" si="28"/>
        <v>0</v>
      </c>
      <c r="AB103" s="81">
        <f t="shared" si="37"/>
        <v>0</v>
      </c>
      <c r="AD103" s="95">
        <f>locallinterp(R103,'BBG rates'!$N$10:$N$369,'BBG rates'!$P$10:$P$369)</f>
        <v>6.9474626006101703</v>
      </c>
      <c r="AI103" s="185">
        <f t="shared" si="29"/>
        <v>82</v>
      </c>
      <c r="AJ103" s="127">
        <f>locallinterp(MIN(AI103,CAP_Senior*12),'BBG rates'!$X$24:$X$65,'BBG rates'!$Y$24:$Y$65)</f>
        <v>47.440957747361338</v>
      </c>
      <c r="AK103" s="127">
        <f>locallinterp(MIN(AI103,CAP_CB*12),'BBG rates'!$AA$25:$AA$40,'BBG rates'!$AC$25:$AC$40)</f>
        <v>8.9166666666666661</v>
      </c>
      <c r="AL103" s="144">
        <f t="shared" si="30"/>
        <v>15.465796150384762</v>
      </c>
      <c r="AM103" s="142">
        <f>(SUMPRODUCT(AL103:AL$381,G103:G$381)+SUMPRODUCT(AL103:AL$381,H103:H$381))/12</f>
        <v>6424474.295292479</v>
      </c>
    </row>
    <row r="104" spans="1:39" x14ac:dyDescent="0.2">
      <c r="A104" s="7">
        <v>83</v>
      </c>
      <c r="B104" s="7">
        <v>41.5</v>
      </c>
      <c r="C104" s="7">
        <v>20.75</v>
      </c>
      <c r="D104" s="12">
        <f t="shared" si="22"/>
        <v>6.916666666666667</v>
      </c>
      <c r="E104" s="29">
        <f t="shared" si="38"/>
        <v>4248857.9084260799</v>
      </c>
      <c r="F104" s="2">
        <f t="shared" si="23"/>
        <v>3649.3287817491396</v>
      </c>
      <c r="G104" s="2">
        <f t="shared" si="31"/>
        <v>42147.371981596858</v>
      </c>
      <c r="H104" s="2">
        <f t="shared" si="32"/>
        <v>13955.341319777652</v>
      </c>
      <c r="I104" s="2">
        <f t="shared" si="21"/>
        <v>59752.042083123648</v>
      </c>
      <c r="J104" s="2">
        <f t="shared" si="39"/>
        <v>413284.95774160523</v>
      </c>
      <c r="K104" s="2">
        <f t="shared" si="24"/>
        <v>55694.077293026661</v>
      </c>
      <c r="L104" s="2">
        <f t="shared" si="24"/>
        <v>385217.36794343439</v>
      </c>
      <c r="M104" s="2"/>
      <c r="N104" s="28">
        <f t="shared" si="40"/>
        <v>5577922.3333310867</v>
      </c>
      <c r="O104" s="2">
        <f t="shared" si="33"/>
        <v>4775.1734173670466</v>
      </c>
      <c r="P104" s="2">
        <f t="shared" si="34"/>
        <v>55150.144680013364</v>
      </c>
      <c r="R104">
        <f t="shared" si="35"/>
        <v>83</v>
      </c>
      <c r="S104" s="89">
        <f t="shared" si="25"/>
        <v>0</v>
      </c>
      <c r="T104" s="89">
        <f>IF(AND(S104=0,S103&gt;0),SUM($G104:$H$381),S104)</f>
        <v>0</v>
      </c>
      <c r="U104" s="82">
        <f>SUM(T104:T$381)</f>
        <v>0</v>
      </c>
      <c r="V104" s="68">
        <f>localspline(R104,'BBG rates'!$G$10:$G$27,'BBG rates'!$K$10:$K$27)</f>
        <v>1.0269251303853537</v>
      </c>
      <c r="W104" s="68">
        <f>locallinterp(R104,'BBG rates'!$G$10:$G$27,'BBG rates'!$J$10:$J$27)</f>
        <v>-0.37674999999999997</v>
      </c>
      <c r="X104" s="56">
        <f t="shared" si="36"/>
        <v>-0.37740213113512944</v>
      </c>
      <c r="Y104" s="66">
        <f t="shared" si="26"/>
        <v>0</v>
      </c>
      <c r="Z104" s="72">
        <f t="shared" si="27"/>
        <v>0</v>
      </c>
      <c r="AA104" s="79">
        <f t="shared" si="28"/>
        <v>0</v>
      </c>
      <c r="AB104" s="81">
        <f t="shared" si="37"/>
        <v>0</v>
      </c>
      <c r="AD104" s="95">
        <f>locallinterp(R104,'BBG rates'!$N$10:$N$369,'BBG rates'!$P$10:$P$369)</f>
        <v>7.0330396948089495</v>
      </c>
      <c r="AI104" s="185">
        <f t="shared" si="29"/>
        <v>83</v>
      </c>
      <c r="AJ104" s="127">
        <f>locallinterp(MIN(AI104,CAP_Senior*12),'BBG rates'!$X$24:$X$65,'BBG rates'!$Y$24:$Y$65)</f>
        <v>47.685543492687259</v>
      </c>
      <c r="AK104" s="127">
        <f>locallinterp(MIN(AI104,CAP_CB*12),'BBG rates'!$AA$25:$AA$40,'BBG rates'!$AC$25:$AC$40)</f>
        <v>8.9583333333333339</v>
      </c>
      <c r="AL104" s="144">
        <f t="shared" si="30"/>
        <v>15.541959060423501</v>
      </c>
      <c r="AM104" s="142">
        <f>(SUMPRODUCT(AL104:AL$381,G104:G$381)+SUMPRODUCT(AL104:AL$381,H104:H$381))/12</f>
        <v>6351798.4577130722</v>
      </c>
    </row>
    <row r="105" spans="1:39" x14ac:dyDescent="0.2">
      <c r="A105" s="7">
        <v>84</v>
      </c>
      <c r="B105" s="7">
        <v>42</v>
      </c>
      <c r="C105" s="7">
        <v>21</v>
      </c>
      <c r="D105" s="12">
        <f t="shared" si="22"/>
        <v>7</v>
      </c>
      <c r="E105" s="29">
        <f t="shared" si="38"/>
        <v>4193040.8937158901</v>
      </c>
      <c r="F105" s="2">
        <f t="shared" si="23"/>
        <v>3601.7703336296372</v>
      </c>
      <c r="G105" s="2">
        <f t="shared" si="31"/>
        <v>42045.003948533929</v>
      </c>
      <c r="H105" s="2">
        <f t="shared" si="32"/>
        <v>13772.010761655903</v>
      </c>
      <c r="I105" s="2">
        <f t="shared" si="21"/>
        <v>59418.785043819473</v>
      </c>
      <c r="J105" s="2">
        <f t="shared" si="39"/>
        <v>415931.49530673632</v>
      </c>
      <c r="K105" s="2">
        <f t="shared" si="24"/>
        <v>55336.543910979213</v>
      </c>
      <c r="L105" s="2">
        <f t="shared" si="24"/>
        <v>387355.80737685453</v>
      </c>
      <c r="M105" s="2"/>
      <c r="N105" s="28">
        <f t="shared" si="40"/>
        <v>5522725.4376983969</v>
      </c>
      <c r="O105" s="2">
        <f t="shared" si="33"/>
        <v>4728.4224646910525</v>
      </c>
      <c r="P105" s="2">
        <f t="shared" si="34"/>
        <v>55196.89563268936</v>
      </c>
      <c r="R105">
        <f t="shared" si="35"/>
        <v>84</v>
      </c>
      <c r="S105" s="89">
        <f t="shared" si="25"/>
        <v>0</v>
      </c>
      <c r="T105" s="89">
        <f>IF(AND(S105=0,S104&gt;0),SUM($G105:$H$381),S105)</f>
        <v>0</v>
      </c>
      <c r="U105" s="82">
        <f>SUM(T105:T$381)</f>
        <v>0</v>
      </c>
      <c r="V105" s="68">
        <f>localspline(R105,'BBG rates'!$G$10:$G$27,'BBG rates'!$K$10:$K$27)</f>
        <v>1.0269678831100464</v>
      </c>
      <c r="W105" s="68">
        <f>locallinterp(R105,'BBG rates'!$G$10:$G$27,'BBG rates'!$J$10:$J$27)</f>
        <v>-0.373</v>
      </c>
      <c r="X105" s="56">
        <f t="shared" si="36"/>
        <v>-0.37363919834243475</v>
      </c>
      <c r="Y105" s="66">
        <f t="shared" si="26"/>
        <v>0</v>
      </c>
      <c r="Z105" s="72">
        <f t="shared" si="27"/>
        <v>0</v>
      </c>
      <c r="AA105" s="79">
        <f t="shared" si="28"/>
        <v>0</v>
      </c>
      <c r="AB105" s="81">
        <f t="shared" si="37"/>
        <v>0</v>
      </c>
      <c r="AD105" s="95">
        <f>locallinterp(R105,'BBG rates'!$N$10:$N$369,'BBG rates'!$P$10:$P$369)</f>
        <v>7.118620351734787</v>
      </c>
      <c r="AI105" s="185">
        <f t="shared" si="29"/>
        <v>84</v>
      </c>
      <c r="AJ105" s="127">
        <f>locallinterp(MIN(AI105,CAP_Senior*12),'BBG rates'!$X$24:$X$65,'BBG rates'!$Y$24:$Y$65)</f>
        <v>47.930129238013173</v>
      </c>
      <c r="AK105" s="127">
        <f>locallinterp(MIN(AI105,CAP_CB*12),'BBG rates'!$AA$25:$AA$40,'BBG rates'!$AC$25:$AC$40)</f>
        <v>9</v>
      </c>
      <c r="AL105" s="144">
        <f t="shared" si="30"/>
        <v>15.618121970462241</v>
      </c>
      <c r="AM105" s="142">
        <f>(SUMPRODUCT(AL105:AL$381,G105:G$381)+SUMPRODUCT(AL105:AL$381,H105:H$381))/12</f>
        <v>6279136.2849373529</v>
      </c>
    </row>
    <row r="106" spans="1:39" x14ac:dyDescent="0.2">
      <c r="A106" s="7">
        <v>85</v>
      </c>
      <c r="B106" s="7">
        <v>42.5</v>
      </c>
      <c r="C106" s="7">
        <v>21.25</v>
      </c>
      <c r="D106" s="12">
        <f t="shared" si="22"/>
        <v>7.083333333333333</v>
      </c>
      <c r="E106" s="29">
        <f t="shared" si="38"/>
        <v>4137508.3944753166</v>
      </c>
      <c r="F106" s="2">
        <f t="shared" si="23"/>
        <v>3554.4540731126076</v>
      </c>
      <c r="G106" s="2">
        <f t="shared" si="31"/>
        <v>41942.884548154383</v>
      </c>
      <c r="H106" s="2">
        <f t="shared" si="32"/>
        <v>13589.614692419131</v>
      </c>
      <c r="I106" s="2">
        <f t="shared" si="21"/>
        <v>59086.953313686128</v>
      </c>
      <c r="J106" s="2">
        <f t="shared" si="39"/>
        <v>418532.58597194339</v>
      </c>
      <c r="K106" s="2">
        <f t="shared" si="24"/>
        <v>54980.902487912543</v>
      </c>
      <c r="L106" s="2">
        <f t="shared" si="24"/>
        <v>389448.0592893805</v>
      </c>
      <c r="M106" s="2"/>
      <c r="N106" s="28">
        <f t="shared" si="40"/>
        <v>5467481.7514821002</v>
      </c>
      <c r="O106" s="2">
        <f t="shared" si="33"/>
        <v>4681.6318810840994</v>
      </c>
      <c r="P106" s="2">
        <f t="shared" si="34"/>
        <v>55243.686216296308</v>
      </c>
      <c r="R106">
        <f t="shared" si="35"/>
        <v>85</v>
      </c>
      <c r="S106" s="89">
        <f t="shared" si="25"/>
        <v>0</v>
      </c>
      <c r="T106" s="89">
        <f>IF(AND(S106=0,S105&gt;0),SUM($G106:$H$381),S106)</f>
        <v>0</v>
      </c>
      <c r="U106" s="82">
        <f>SUM(T106:T$381)</f>
        <v>0</v>
      </c>
      <c r="V106" s="68">
        <f>localspline(R106,'BBG rates'!$G$10:$G$27,'BBG rates'!$K$10:$K$27)</f>
        <v>1.0270015419268168</v>
      </c>
      <c r="W106" s="68">
        <f>locallinterp(R106,'BBG rates'!$G$10:$G$27,'BBG rates'!$J$10:$J$27)</f>
        <v>-0.36891666666666667</v>
      </c>
      <c r="X106" s="56">
        <f t="shared" si="36"/>
        <v>-0.36954193029132831</v>
      </c>
      <c r="Y106" s="66">
        <f t="shared" si="26"/>
        <v>0</v>
      </c>
      <c r="Z106" s="72">
        <f t="shared" si="27"/>
        <v>0</v>
      </c>
      <c r="AA106" s="79">
        <f t="shared" si="28"/>
        <v>0</v>
      </c>
      <c r="AB106" s="81">
        <f t="shared" si="37"/>
        <v>0</v>
      </c>
      <c r="AD106" s="95">
        <f>locallinterp(R106,'BBG rates'!$N$10:$N$369,'BBG rates'!$P$10:$P$369)</f>
        <v>7.2042038135620219</v>
      </c>
      <c r="AI106" s="185">
        <f t="shared" si="29"/>
        <v>85</v>
      </c>
      <c r="AJ106" s="127">
        <f>locallinterp(MIN(AI106,CAP_Senior*12),'BBG rates'!$X$24:$X$65,'BBG rates'!$Y$24:$Y$65)</f>
        <v>48.141999047644084</v>
      </c>
      <c r="AK106" s="127">
        <f>locallinterp(MIN(AI106,CAP_CB*12),'BBG rates'!$AA$25:$AA$40,'BBG rates'!$AC$25:$AC$40)</f>
        <v>9.0166666666666657</v>
      </c>
      <c r="AL106" s="144">
        <f t="shared" si="30"/>
        <v>15.667973171432827</v>
      </c>
      <c r="AM106" s="142">
        <f>(SUMPRODUCT(AL106:AL$381,G106:G$381)+SUMPRODUCT(AL106:AL$381,H106:H$381))/12</f>
        <v>6206489.872956451</v>
      </c>
    </row>
    <row r="107" spans="1:39" x14ac:dyDescent="0.2">
      <c r="A107" s="7">
        <v>86</v>
      </c>
      <c r="B107" s="7">
        <v>43</v>
      </c>
      <c r="C107" s="7">
        <v>21.5</v>
      </c>
      <c r="D107" s="12">
        <f t="shared" si="22"/>
        <v>7.166666666666667</v>
      </c>
      <c r="E107" s="29">
        <f t="shared" si="38"/>
        <v>4082259.2320579281</v>
      </c>
      <c r="F107" s="2">
        <f t="shared" si="23"/>
        <v>3507.3789972621421</v>
      </c>
      <c r="G107" s="2">
        <f t="shared" si="31"/>
        <v>41841.013176576234</v>
      </c>
      <c r="H107" s="2">
        <f t="shared" si="32"/>
        <v>13408.149240812138</v>
      </c>
      <c r="I107" s="2">
        <f t="shared" si="21"/>
        <v>58756.541414650521</v>
      </c>
      <c r="J107" s="2">
        <f t="shared" si="39"/>
        <v>421088.54680499539</v>
      </c>
      <c r="K107" s="2">
        <f t="shared" si="24"/>
        <v>54627.143858993368</v>
      </c>
      <c r="L107" s="2">
        <f t="shared" si="24"/>
        <v>391494.53098945244</v>
      </c>
      <c r="M107" s="2"/>
      <c r="N107" s="28">
        <f t="shared" si="40"/>
        <v>5412191.2350176703</v>
      </c>
      <c r="O107" s="2">
        <f t="shared" si="33"/>
        <v>4634.8016329509228</v>
      </c>
      <c r="P107" s="2">
        <f t="shared" si="34"/>
        <v>55290.516464429478</v>
      </c>
      <c r="R107">
        <f t="shared" si="35"/>
        <v>86</v>
      </c>
      <c r="S107" s="89">
        <f t="shared" si="25"/>
        <v>0</v>
      </c>
      <c r="T107" s="89">
        <f>IF(AND(S107=0,S106&gt;0),SUM($G107:$H$381),S107)</f>
        <v>0</v>
      </c>
      <c r="U107" s="82">
        <f>SUM(T107:T$381)</f>
        <v>0</v>
      </c>
      <c r="V107" s="68">
        <f>localspline(R107,'BBG rates'!$G$10:$G$27,'BBG rates'!$K$10:$K$27)</f>
        <v>1.027026140195449</v>
      </c>
      <c r="W107" s="68">
        <f>locallinterp(R107,'BBG rates'!$G$10:$G$27,'BBG rates'!$J$10:$J$27)</f>
        <v>-0.36483333333333334</v>
      </c>
      <c r="X107" s="56">
        <f t="shared" si="36"/>
        <v>-0.36544481616829216</v>
      </c>
      <c r="Y107" s="66">
        <f t="shared" si="26"/>
        <v>0</v>
      </c>
      <c r="Z107" s="72">
        <f t="shared" si="27"/>
        <v>0</v>
      </c>
      <c r="AA107" s="79">
        <f t="shared" si="28"/>
        <v>0</v>
      </c>
      <c r="AB107" s="81">
        <f t="shared" si="37"/>
        <v>0</v>
      </c>
      <c r="AD107" s="95">
        <f>locallinterp(R107,'BBG rates'!$N$10:$N$369,'BBG rates'!$P$10:$P$369)</f>
        <v>7.2897893252449757</v>
      </c>
      <c r="AI107" s="185">
        <f t="shared" si="29"/>
        <v>86</v>
      </c>
      <c r="AJ107" s="127">
        <f>locallinterp(MIN(AI107,CAP_Senior*12),'BBG rates'!$X$24:$X$65,'BBG rates'!$Y$24:$Y$65)</f>
        <v>48.353868857274989</v>
      </c>
      <c r="AK107" s="127">
        <f>locallinterp(MIN(AI107,CAP_CB*12),'BBG rates'!$AA$25:$AA$40,'BBG rates'!$AC$25:$AC$40)</f>
        <v>9.0333333333333332</v>
      </c>
      <c r="AL107" s="144">
        <f t="shared" si="30"/>
        <v>15.717824372403417</v>
      </c>
      <c r="AM107" s="142">
        <f>(SUMPRODUCT(AL107:AL$381,G107:G$381)+SUMPRODUCT(AL107:AL$381,H107:H$381))/12</f>
        <v>6133983.0639361246</v>
      </c>
    </row>
    <row r="108" spans="1:39" x14ac:dyDescent="0.2">
      <c r="A108" s="7">
        <v>87</v>
      </c>
      <c r="B108" s="7">
        <v>43.5</v>
      </c>
      <c r="C108" s="7">
        <v>21.75</v>
      </c>
      <c r="D108" s="12">
        <f t="shared" si="22"/>
        <v>7.25</v>
      </c>
      <c r="E108" s="29">
        <f t="shared" si="38"/>
        <v>4027292.2322763186</v>
      </c>
      <c r="F108" s="2">
        <f t="shared" si="23"/>
        <v>3460.5441069359204</v>
      </c>
      <c r="G108" s="2">
        <f t="shared" si="31"/>
        <v>41739.389231384208</v>
      </c>
      <c r="H108" s="2">
        <f t="shared" si="32"/>
        <v>13227.610550225361</v>
      </c>
      <c r="I108" s="2">
        <f t="shared" si="21"/>
        <v>58427.543888545493</v>
      </c>
      <c r="J108" s="2">
        <f t="shared" si="39"/>
        <v>423599.69319195481</v>
      </c>
      <c r="K108" s="2">
        <f t="shared" si="24"/>
        <v>54275.258901626294</v>
      </c>
      <c r="L108" s="2">
        <f t="shared" si="24"/>
        <v>393495.6270367906</v>
      </c>
      <c r="M108" s="2"/>
      <c r="N108" s="28">
        <f t="shared" si="40"/>
        <v>5356853.8486069581</v>
      </c>
      <c r="O108" s="2">
        <f t="shared" si="33"/>
        <v>4587.9316866677782</v>
      </c>
      <c r="P108" s="2">
        <f t="shared" si="34"/>
        <v>55337.386410712621</v>
      </c>
      <c r="R108">
        <f t="shared" si="35"/>
        <v>87</v>
      </c>
      <c r="S108" s="89">
        <f t="shared" si="25"/>
        <v>0</v>
      </c>
      <c r="T108" s="89">
        <f>IF(AND(S108=0,S107&gt;0),SUM($G108:$H$381),S108)</f>
        <v>0</v>
      </c>
      <c r="U108" s="82">
        <f>SUM(T108:T$381)</f>
        <v>0</v>
      </c>
      <c r="V108" s="68">
        <f>localspline(R108,'BBG rates'!$G$10:$G$27,'BBG rates'!$K$10:$K$27)</f>
        <v>1.0270419326415663</v>
      </c>
      <c r="W108" s="68">
        <f>locallinterp(R108,'BBG rates'!$G$10:$G$27,'BBG rates'!$J$10:$J$27)</f>
        <v>-0.36075000000000002</v>
      </c>
      <c r="X108" s="56">
        <f t="shared" si="36"/>
        <v>-0.36134785596120267</v>
      </c>
      <c r="Y108" s="66">
        <f t="shared" si="26"/>
        <v>0</v>
      </c>
      <c r="Z108" s="72">
        <f t="shared" si="27"/>
        <v>0</v>
      </c>
      <c r="AA108" s="79">
        <f t="shared" si="28"/>
        <v>0</v>
      </c>
      <c r="AB108" s="81">
        <f t="shared" si="37"/>
        <v>0</v>
      </c>
      <c r="AD108" s="95">
        <f>locallinterp(R108,'BBG rates'!$N$10:$N$369,'BBG rates'!$P$10:$P$369)</f>
        <v>7.3753761529651065</v>
      </c>
      <c r="AI108" s="185">
        <f t="shared" si="29"/>
        <v>87</v>
      </c>
      <c r="AJ108" s="127">
        <f>locallinterp(MIN(AI108,CAP_Senior*12),'BBG rates'!$X$24:$X$65,'BBG rates'!$Y$24:$Y$65)</f>
        <v>48.565738666905901</v>
      </c>
      <c r="AK108" s="127">
        <f>locallinterp(MIN(AI108,CAP_CB*12),'BBG rates'!$AA$25:$AA$40,'BBG rates'!$AC$25:$AC$40)</f>
        <v>9.0500000000000007</v>
      </c>
      <c r="AL108" s="144">
        <f t="shared" si="30"/>
        <v>15.767675573374003</v>
      </c>
      <c r="AM108" s="142">
        <f>(SUMPRODUCT(AL108:AL$381,G108:G$381)+SUMPRODUCT(AL108:AL$381,H108:H$381))/12</f>
        <v>6061616.6779695489</v>
      </c>
    </row>
    <row r="109" spans="1:39" x14ac:dyDescent="0.2">
      <c r="A109" s="7">
        <v>88</v>
      </c>
      <c r="B109" s="7">
        <v>44</v>
      </c>
      <c r="C109" s="7">
        <v>22</v>
      </c>
      <c r="D109" s="12">
        <f t="shared" si="22"/>
        <v>7.333333333333333</v>
      </c>
      <c r="E109" s="29">
        <f t="shared" si="38"/>
        <v>3972606.2253860505</v>
      </c>
      <c r="F109" s="2">
        <f t="shared" si="23"/>
        <v>3413.9484067715516</v>
      </c>
      <c r="G109" s="2">
        <f t="shared" si="31"/>
        <v>41638.012111626173</v>
      </c>
      <c r="H109" s="2">
        <f t="shared" si="32"/>
        <v>13047.994778642145</v>
      </c>
      <c r="I109" s="2">
        <f t="shared" si="21"/>
        <v>58099.955297039873</v>
      </c>
      <c r="J109" s="2">
        <f t="shared" si="39"/>
        <v>426066.33884495904</v>
      </c>
      <c r="K109" s="2">
        <f t="shared" si="24"/>
        <v>53925.238535265198</v>
      </c>
      <c r="L109" s="2">
        <f t="shared" si="24"/>
        <v>395451.74925861147</v>
      </c>
      <c r="M109" s="2"/>
      <c r="N109" s="28">
        <f>IF($A109&lt;=$I$8,N108-P109,0)</f>
        <v>5301469.5525181601</v>
      </c>
      <c r="O109" s="2">
        <f t="shared" si="33"/>
        <v>4541.0220085824185</v>
      </c>
      <c r="P109" s="2">
        <f t="shared" si="34"/>
        <v>55384.296088797979</v>
      </c>
      <c r="R109">
        <f t="shared" si="35"/>
        <v>88</v>
      </c>
      <c r="S109" s="89">
        <f t="shared" si="25"/>
        <v>0</v>
      </c>
      <c r="T109" s="89">
        <f>IF(AND(S109=0,S108&gt;0),SUM($G109:$H$381),S109)</f>
        <v>0</v>
      </c>
      <c r="U109" s="82">
        <f>SUM(T109:T$381)</f>
        <v>0</v>
      </c>
      <c r="V109" s="68">
        <f>localspline(R109,'BBG rates'!$G$10:$G$27,'BBG rates'!$K$10:$K$27)</f>
        <v>1.0270490548348716</v>
      </c>
      <c r="W109" s="68">
        <f>locallinterp(R109,'BBG rates'!$G$10:$G$27,'BBG rates'!$J$10:$J$27)</f>
        <v>-0.35666666666666669</v>
      </c>
      <c r="X109" s="56">
        <f t="shared" si="36"/>
        <v>-0.35725104965780297</v>
      </c>
      <c r="Y109" s="66">
        <f t="shared" si="26"/>
        <v>0</v>
      </c>
      <c r="Z109" s="72">
        <f t="shared" si="27"/>
        <v>0</v>
      </c>
      <c r="AA109" s="79">
        <f t="shared" si="28"/>
        <v>0</v>
      </c>
      <c r="AB109" s="81">
        <f t="shared" si="37"/>
        <v>0</v>
      </c>
      <c r="AD109" s="95">
        <f>locallinterp(R109,'BBG rates'!$N$10:$N$369,'BBG rates'!$P$10:$P$369)</f>
        <v>7.4609635742013456</v>
      </c>
      <c r="AI109" s="185">
        <f t="shared" si="29"/>
        <v>88</v>
      </c>
      <c r="AJ109" s="127">
        <f>locallinterp(MIN(AI109,CAP_Senior*12),'BBG rates'!$X$24:$X$65,'BBG rates'!$Y$24:$Y$65)</f>
        <v>48.777608476536805</v>
      </c>
      <c r="AK109" s="127">
        <f>locallinterp(MIN(AI109,CAP_CB*12),'BBG rates'!$AA$25:$AA$40,'BBG rates'!$AC$25:$AC$40)</f>
        <v>9.0666666666666664</v>
      </c>
      <c r="AL109" s="144">
        <f t="shared" si="30"/>
        <v>15.817526774344589</v>
      </c>
      <c r="AM109" s="142">
        <f>(SUMPRODUCT(AL109:AL$381,G109:G$381)+SUMPRODUCT(AL109:AL$381,H109:H$381))/12</f>
        <v>5989391.5263197049</v>
      </c>
    </row>
    <row r="110" spans="1:39" x14ac:dyDescent="0.2">
      <c r="A110" s="7">
        <v>89</v>
      </c>
      <c r="B110" s="7">
        <v>44.5</v>
      </c>
      <c r="C110" s="7">
        <v>22.25</v>
      </c>
      <c r="D110" s="12">
        <f t="shared" si="22"/>
        <v>7.416666666666667</v>
      </c>
      <c r="E110" s="29">
        <f t="shared" si="38"/>
        <v>3918200.0460696551</v>
      </c>
      <c r="F110" s="2">
        <f t="shared" si="23"/>
        <v>3367.5909051729641</v>
      </c>
      <c r="G110" s="2">
        <f t="shared" si="31"/>
        <v>41536.881217809627</v>
      </c>
      <c r="H110" s="2">
        <f t="shared" si="32"/>
        <v>12869.298098586167</v>
      </c>
      <c r="I110" s="2">
        <f t="shared" si="21"/>
        <v>57773.770221568753</v>
      </c>
      <c r="J110" s="2">
        <f t="shared" si="39"/>
        <v>428488.79580996826</v>
      </c>
      <c r="K110" s="2">
        <f t="shared" si="24"/>
        <v>53577.073721225417</v>
      </c>
      <c r="L110" s="2">
        <f t="shared" si="24"/>
        <v>397363.29676575516</v>
      </c>
      <c r="M110" s="2"/>
      <c r="N110" s="28">
        <f t="shared" si="40"/>
        <v>5246038.3069857936</v>
      </c>
      <c r="O110" s="2">
        <f t="shared" si="33"/>
        <v>4494.0725650140675</v>
      </c>
      <c r="P110" s="2">
        <f t="shared" si="34"/>
        <v>55431.245532366331</v>
      </c>
      <c r="R110">
        <f t="shared" si="35"/>
        <v>89</v>
      </c>
      <c r="S110" s="89">
        <f t="shared" si="25"/>
        <v>0</v>
      </c>
      <c r="T110" s="89">
        <f>IF(AND(S110=0,S109&gt;0),SUM($G110:$H$381),S110)</f>
        <v>0</v>
      </c>
      <c r="U110" s="82">
        <f>SUM(T110:T$381)</f>
        <v>0</v>
      </c>
      <c r="V110" s="68">
        <f>localspline(R110,'BBG rates'!$G$10:$G$27,'BBG rates'!$K$10:$K$27)</f>
        <v>1.0270474635115292</v>
      </c>
      <c r="W110" s="68">
        <f>locallinterp(R110,'BBG rates'!$G$10:$G$27,'BBG rates'!$J$10:$J$27)</f>
        <v>-0.35258333333333336</v>
      </c>
      <c r="X110" s="56">
        <f t="shared" si="36"/>
        <v>-0.35315439724623587</v>
      </c>
      <c r="Y110" s="66">
        <f t="shared" si="26"/>
        <v>0</v>
      </c>
      <c r="Z110" s="72">
        <f t="shared" si="27"/>
        <v>0</v>
      </c>
      <c r="AA110" s="79">
        <f t="shared" si="28"/>
        <v>0</v>
      </c>
      <c r="AB110" s="81">
        <f t="shared" si="37"/>
        <v>0</v>
      </c>
      <c r="AD110" s="95">
        <f>locallinterp(R110,'BBG rates'!$N$10:$N$369,'BBG rates'!$P$10:$P$369)</f>
        <v>7.5465508628273064</v>
      </c>
      <c r="AI110" s="185">
        <f t="shared" si="29"/>
        <v>89</v>
      </c>
      <c r="AJ110" s="127">
        <f>locallinterp(MIN(AI110,CAP_Senior*12),'BBG rates'!$X$24:$X$65,'BBG rates'!$Y$24:$Y$65)</f>
        <v>48.989478286167717</v>
      </c>
      <c r="AK110" s="127">
        <f>locallinterp(MIN(AI110,CAP_CB*12),'BBG rates'!$AA$25:$AA$40,'BBG rates'!$AC$25:$AC$40)</f>
        <v>9.0833333333333321</v>
      </c>
      <c r="AL110" s="144">
        <f t="shared" si="30"/>
        <v>15.867377975315179</v>
      </c>
      <c r="AM110" s="142">
        <f>(SUMPRODUCT(AL110:AL$381,G110:G$381)+SUMPRODUCT(AL110:AL$381,H110:H$381))/12</f>
        <v>5917308.4114723029</v>
      </c>
    </row>
    <row r="111" spans="1:39" x14ac:dyDescent="0.2">
      <c r="A111" s="7">
        <v>90</v>
      </c>
      <c r="B111" s="7">
        <v>45</v>
      </c>
      <c r="C111" s="7">
        <v>22.5</v>
      </c>
      <c r="D111" s="12">
        <f t="shared" si="22"/>
        <v>7.5</v>
      </c>
      <c r="E111" s="29">
        <f t="shared" si="38"/>
        <v>3864072.533420688</v>
      </c>
      <c r="F111" s="2">
        <f t="shared" si="23"/>
        <v>3321.4706142968412</v>
      </c>
      <c r="G111" s="2">
        <f t="shared" si="31"/>
        <v>41435.995951898112</v>
      </c>
      <c r="H111" s="2">
        <f t="shared" si="32"/>
        <v>12691.516697069088</v>
      </c>
      <c r="I111" s="2">
        <f t="shared" si="21"/>
        <v>57448.983263264046</v>
      </c>
      <c r="J111" s="2">
        <f t="shared" si="39"/>
        <v>430867.37447448034</v>
      </c>
      <c r="K111" s="2">
        <f t="shared" si="24"/>
        <v>53230.755462496731</v>
      </c>
      <c r="L111" s="2">
        <f t="shared" si="24"/>
        <v>399230.66596872546</v>
      </c>
      <c r="M111" s="2"/>
      <c r="N111" s="28">
        <f t="shared" si="40"/>
        <v>5190560.0722106667</v>
      </c>
      <c r="O111" s="2">
        <f t="shared" si="33"/>
        <v>4447.0833222533993</v>
      </c>
      <c r="P111" s="2">
        <f t="shared" si="34"/>
        <v>55478.234775127006</v>
      </c>
      <c r="R111">
        <f t="shared" si="35"/>
        <v>90</v>
      </c>
      <c r="S111" s="89">
        <f t="shared" si="25"/>
        <v>0</v>
      </c>
      <c r="T111" s="89">
        <f>IF(AND(S111=0,S110&gt;0),SUM($G111:$H$381),S111)</f>
        <v>0</v>
      </c>
      <c r="U111" s="82">
        <f>SUM(T111:T$381)</f>
        <v>0</v>
      </c>
      <c r="V111" s="68">
        <f>localspline(R111,'BBG rates'!$G$10:$G$27,'BBG rates'!$K$10:$K$27)</f>
        <v>1.0270374730312142</v>
      </c>
      <c r="W111" s="68">
        <f>locallinterp(R111,'BBG rates'!$G$10:$G$27,'BBG rates'!$J$10:$J$27)</f>
        <v>-0.34850000000000003</v>
      </c>
      <c r="X111" s="56">
        <f t="shared" si="36"/>
        <v>-0.34905789871437776</v>
      </c>
      <c r="Y111" s="66">
        <f t="shared" si="26"/>
        <v>0</v>
      </c>
      <c r="Z111" s="72">
        <f t="shared" si="27"/>
        <v>0</v>
      </c>
      <c r="AA111" s="79">
        <f t="shared" si="28"/>
        <v>0</v>
      </c>
      <c r="AB111" s="81">
        <f t="shared" si="37"/>
        <v>0</v>
      </c>
      <c r="AD111" s="95">
        <f>locallinterp(R111,'BBG rates'!$N$10:$N$369,'BBG rates'!$P$10:$P$369)</f>
        <v>7.6321373189132409</v>
      </c>
      <c r="AI111" s="185">
        <f t="shared" si="29"/>
        <v>90</v>
      </c>
      <c r="AJ111" s="127">
        <f>locallinterp(MIN(AI111,CAP_Senior*12),'BBG rates'!$X$24:$X$65,'BBG rates'!$Y$24:$Y$65)</f>
        <v>49.201348095798622</v>
      </c>
      <c r="AK111" s="127">
        <f>locallinterp(MIN(AI111,CAP_CB*12),'BBG rates'!$AA$25:$AA$40,'BBG rates'!$AC$25:$AC$40)</f>
        <v>9.1</v>
      </c>
      <c r="AL111" s="144">
        <f t="shared" si="30"/>
        <v>15.917229176285765</v>
      </c>
      <c r="AM111" s="142">
        <f>(SUMPRODUCT(AL111:AL$381,G111:G$381)+SUMPRODUCT(AL111:AL$381,H111:H$381))/12</f>
        <v>5845368.1271884665</v>
      </c>
    </row>
    <row r="112" spans="1:39" x14ac:dyDescent="0.2">
      <c r="A112" s="7">
        <v>91</v>
      </c>
      <c r="B112" s="7">
        <v>45.5</v>
      </c>
      <c r="C112" s="7">
        <v>22.75</v>
      </c>
      <c r="D112" s="12">
        <f t="shared" si="22"/>
        <v>7.583333333333333</v>
      </c>
      <c r="E112" s="29">
        <f t="shared" si="38"/>
        <v>3810222.530927842</v>
      </c>
      <c r="F112" s="2">
        <f t="shared" si="23"/>
        <v>3275.5865500391046</v>
      </c>
      <c r="G112" s="2">
        <f t="shared" si="31"/>
        <v>41335.355717307655</v>
      </c>
      <c r="H112" s="2">
        <f t="shared" si="32"/>
        <v>12514.646775538358</v>
      </c>
      <c r="I112" s="2">
        <f t="shared" si="21"/>
        <v>57125.58904288512</v>
      </c>
      <c r="J112" s="2">
        <f t="shared" si="39"/>
        <v>433202.38357521215</v>
      </c>
      <c r="K112" s="2">
        <f t="shared" si="24"/>
        <v>52886.274803557084</v>
      </c>
      <c r="L112" s="2">
        <f t="shared" si="24"/>
        <v>401054.25059364125</v>
      </c>
      <c r="M112" s="2"/>
      <c r="N112" s="28">
        <f t="shared" si="40"/>
        <v>5135034.8083598493</v>
      </c>
      <c r="O112" s="2">
        <f t="shared" si="33"/>
        <v>4400.0542465625122</v>
      </c>
      <c r="P112" s="2">
        <f t="shared" si="34"/>
        <v>55525.263850817886</v>
      </c>
      <c r="R112">
        <f t="shared" si="35"/>
        <v>91</v>
      </c>
      <c r="S112" s="89">
        <f t="shared" si="25"/>
        <v>0</v>
      </c>
      <c r="T112" s="89">
        <f>IF(AND(S112=0,S111&gt;0),SUM($G112:$H$381),S112)</f>
        <v>0</v>
      </c>
      <c r="U112" s="82">
        <f>SUM(T112:T$381)</f>
        <v>0</v>
      </c>
      <c r="V112" s="68">
        <f>localspline(R112,'BBG rates'!$G$10:$G$27,'BBG rates'!$K$10:$K$27)</f>
        <v>1.0270191295380109</v>
      </c>
      <c r="W112" s="68">
        <f>locallinterp(R112,'BBG rates'!$G$10:$G$27,'BBG rates'!$J$10:$J$27)</f>
        <v>-0.34441666666666665</v>
      </c>
      <c r="X112" s="56">
        <f t="shared" si="36"/>
        <v>-0.34496155404997175</v>
      </c>
      <c r="Y112" s="66">
        <f t="shared" si="26"/>
        <v>0</v>
      </c>
      <c r="Z112" s="72">
        <f t="shared" si="27"/>
        <v>0</v>
      </c>
      <c r="AA112" s="79">
        <f t="shared" si="28"/>
        <v>0</v>
      </c>
      <c r="AB112" s="81">
        <f t="shared" si="37"/>
        <v>0</v>
      </c>
      <c r="AD112" s="95">
        <f>locallinterp(R112,'BBG rates'!$N$10:$N$369,'BBG rates'!$P$10:$P$369)</f>
        <v>7.7177222463747421</v>
      </c>
      <c r="AI112" s="185">
        <f t="shared" si="29"/>
        <v>91</v>
      </c>
      <c r="AJ112" s="127">
        <f>locallinterp(MIN(AI112,CAP_Senior*12),'BBG rates'!$X$24:$X$65,'BBG rates'!$Y$24:$Y$65)</f>
        <v>49.413217905429534</v>
      </c>
      <c r="AK112" s="127">
        <f>locallinterp(MIN(AI112,CAP_CB*12),'BBG rates'!$AA$25:$AA$40,'BBG rates'!$AC$25:$AC$40)</f>
        <v>9.1166666666666671</v>
      </c>
      <c r="AL112" s="144">
        <f t="shared" si="30"/>
        <v>15.967080377256355</v>
      </c>
      <c r="AM112" s="142">
        <f>(SUMPRODUCT(AL112:AL$381,G112:G$381)+SUMPRODUCT(AL112:AL$381,H112:H$381))/12</f>
        <v>5773571.4585571401</v>
      </c>
    </row>
    <row r="113" spans="1:39" x14ac:dyDescent="0.2">
      <c r="A113" s="7">
        <v>92</v>
      </c>
      <c r="B113" s="7">
        <v>46</v>
      </c>
      <c r="C113" s="7">
        <v>23</v>
      </c>
      <c r="D113" s="12">
        <f t="shared" si="22"/>
        <v>7.666666666666667</v>
      </c>
      <c r="E113" s="29">
        <f t="shared" si="38"/>
        <v>3756648.8864591136</v>
      </c>
      <c r="F113" s="2">
        <f t="shared" si="23"/>
        <v>3229.9377320214498</v>
      </c>
      <c r="G113" s="2">
        <f t="shared" si="31"/>
        <v>41234.959918903318</v>
      </c>
      <c r="H113" s="2">
        <f t="shared" si="32"/>
        <v>12338.684549825219</v>
      </c>
      <c r="I113" s="2">
        <f t="shared" si="21"/>
        <v>56803.582200749981</v>
      </c>
      <c r="J113" s="2">
        <f t="shared" si="39"/>
        <v>435494.13020574988</v>
      </c>
      <c r="K113" s="2">
        <f t="shared" si="24"/>
        <v>52543.622830187342</v>
      </c>
      <c r="L113" s="2">
        <f t="shared" si="24"/>
        <v>402834.44169810298</v>
      </c>
      <c r="M113" s="2"/>
      <c r="N113" s="28">
        <f t="shared" si="40"/>
        <v>5079462.4755666442</v>
      </c>
      <c r="O113" s="2">
        <f t="shared" si="33"/>
        <v>4352.9853041749057</v>
      </c>
      <c r="P113" s="2">
        <f t="shared" si="34"/>
        <v>55572.332793205496</v>
      </c>
      <c r="R113">
        <f t="shared" si="35"/>
        <v>92</v>
      </c>
      <c r="S113" s="89">
        <f t="shared" si="25"/>
        <v>0</v>
      </c>
      <c r="T113" s="89">
        <f>IF(AND(S113=0,S112&gt;0),SUM($G113:$H$381),S113)</f>
        <v>0</v>
      </c>
      <c r="U113" s="82">
        <f>SUM(T113:T$381)</f>
        <v>0</v>
      </c>
      <c r="V113" s="68">
        <f>localspline(R113,'BBG rates'!$G$10:$G$27,'BBG rates'!$K$10:$K$27)</f>
        <v>1.0269926579937489</v>
      </c>
      <c r="W113" s="68">
        <f>locallinterp(R113,'BBG rates'!$G$10:$G$27,'BBG rates'!$J$10:$J$27)</f>
        <v>-0.34033333333333332</v>
      </c>
      <c r="X113" s="56">
        <f t="shared" si="36"/>
        <v>-0.34086536324116068</v>
      </c>
      <c r="Y113" s="66">
        <f t="shared" si="26"/>
        <v>0</v>
      </c>
      <c r="Z113" s="72">
        <f t="shared" si="27"/>
        <v>0</v>
      </c>
      <c r="AA113" s="79">
        <f t="shared" si="28"/>
        <v>0</v>
      </c>
      <c r="AB113" s="81">
        <f t="shared" si="37"/>
        <v>0</v>
      </c>
      <c r="AD113" s="95">
        <f>locallinterp(R113,'BBG rates'!$N$10:$N$369,'BBG rates'!$P$10:$P$369)</f>
        <v>7.8033049678742215</v>
      </c>
      <c r="AI113" s="185">
        <f t="shared" si="29"/>
        <v>92</v>
      </c>
      <c r="AJ113" s="127">
        <f>locallinterp(MIN(AI113,CAP_Senior*12),'BBG rates'!$X$24:$X$65,'BBG rates'!$Y$24:$Y$65)</f>
        <v>49.625087715060445</v>
      </c>
      <c r="AK113" s="127">
        <f>locallinterp(MIN(AI113,CAP_CB*12),'BBG rates'!$AA$25:$AA$40,'BBG rates'!$AC$25:$AC$40)</f>
        <v>9.1333333333333329</v>
      </c>
      <c r="AL113" s="144">
        <f t="shared" si="30"/>
        <v>16.016931578226941</v>
      </c>
      <c r="AM113" s="142">
        <f>(SUMPRODUCT(AL113:AL$381,G113:G$381)+SUMPRODUCT(AL113:AL$381,H113:H$381))/12</f>
        <v>5701919.1820472451</v>
      </c>
    </row>
    <row r="114" spans="1:39" x14ac:dyDescent="0.2">
      <c r="A114" s="7">
        <v>93</v>
      </c>
      <c r="B114" s="7">
        <v>46.5</v>
      </c>
      <c r="C114" s="7">
        <v>23.25</v>
      </c>
      <c r="D114" s="12">
        <f t="shared" si="22"/>
        <v>7.75</v>
      </c>
      <c r="E114" s="29">
        <f t="shared" si="38"/>
        <v>3703350.4522460252</v>
      </c>
      <c r="F114" s="2">
        <f t="shared" si="23"/>
        <v>3184.5231835779209</v>
      </c>
      <c r="G114" s="2">
        <f t="shared" si="31"/>
        <v>41134.807962995612</v>
      </c>
      <c r="H114" s="2">
        <f t="shared" si="32"/>
        <v>12163.626250092882</v>
      </c>
      <c r="I114" s="2">
        <f t="shared" si="21"/>
        <v>56482.957396666417</v>
      </c>
      <c r="J114" s="2">
        <f t="shared" si="39"/>
        <v>437742.91982416471</v>
      </c>
      <c r="K114" s="2">
        <f t="shared" si="24"/>
        <v>52202.79066928666</v>
      </c>
      <c r="L114" s="2">
        <f t="shared" si="24"/>
        <v>404571.62768697162</v>
      </c>
      <c r="M114" s="2"/>
      <c r="N114" s="28">
        <f t="shared" si="40"/>
        <v>5023843.0339305596</v>
      </c>
      <c r="O114" s="2">
        <f t="shared" si="33"/>
        <v>4305.8764612954546</v>
      </c>
      <c r="P114" s="2">
        <f t="shared" si="34"/>
        <v>55619.441636084957</v>
      </c>
      <c r="R114">
        <f t="shared" si="35"/>
        <v>93</v>
      </c>
      <c r="S114" s="89">
        <f t="shared" si="25"/>
        <v>0</v>
      </c>
      <c r="T114" s="89">
        <f>IF(AND(S114=0,S113&gt;0),SUM($G114:$H$381),S114)</f>
        <v>0</v>
      </c>
      <c r="U114" s="82">
        <f>SUM(T114:T$381)</f>
        <v>0</v>
      </c>
      <c r="V114" s="68">
        <f>localspline(R114,'BBG rates'!$G$10:$G$27,'BBG rates'!$K$10:$K$27)</f>
        <v>1.0269580747320219</v>
      </c>
      <c r="W114" s="68">
        <f>locallinterp(R114,'BBG rates'!$G$10:$G$27,'BBG rates'!$J$10:$J$27)</f>
        <v>-0.33624999999999999</v>
      </c>
      <c r="X114" s="56">
        <f t="shared" si="36"/>
        <v>-0.33676932627555445</v>
      </c>
      <c r="Y114" s="66">
        <f t="shared" si="26"/>
        <v>0</v>
      </c>
      <c r="Z114" s="72">
        <f t="shared" si="27"/>
        <v>0</v>
      </c>
      <c r="AA114" s="79">
        <f t="shared" si="28"/>
        <v>0</v>
      </c>
      <c r="AB114" s="81">
        <f t="shared" si="37"/>
        <v>0</v>
      </c>
      <c r="AD114" s="95">
        <f>locallinterp(R114,'BBG rates'!$N$10:$N$369,'BBG rates'!$P$10:$P$369)</f>
        <v>7.8888848074352236</v>
      </c>
      <c r="AI114" s="185">
        <f t="shared" si="29"/>
        <v>93</v>
      </c>
      <c r="AJ114" s="127">
        <f>locallinterp(MIN(AI114,CAP_Senior*12),'BBG rates'!$X$24:$X$65,'BBG rates'!$Y$24:$Y$65)</f>
        <v>49.83695752469135</v>
      </c>
      <c r="AK114" s="127">
        <f>locallinterp(MIN(AI114,CAP_CB*12),'BBG rates'!$AA$25:$AA$40,'BBG rates'!$AC$25:$AC$40)</f>
        <v>9.1499999999999986</v>
      </c>
      <c r="AL114" s="144">
        <f t="shared" si="30"/>
        <v>16.066782779197528</v>
      </c>
      <c r="AM114" s="142">
        <f>(SUMPRODUCT(AL114:AL$381,G114:G$381)+SUMPRODUCT(AL114:AL$381,H114:H$381))/12</f>
        <v>5630412.0655595893</v>
      </c>
    </row>
    <row r="115" spans="1:39" x14ac:dyDescent="0.2">
      <c r="A115" s="7">
        <v>94</v>
      </c>
      <c r="B115" s="7">
        <v>47</v>
      </c>
      <c r="C115" s="7">
        <v>23.5</v>
      </c>
      <c r="D115" s="12">
        <f t="shared" si="22"/>
        <v>7.833333333333333</v>
      </c>
      <c r="E115" s="29">
        <f t="shared" si="38"/>
        <v>3650326.084867903</v>
      </c>
      <c r="F115" s="2">
        <f t="shared" si="23"/>
        <v>3139.341931741536</v>
      </c>
      <c r="G115" s="2">
        <f t="shared" si="31"/>
        <v>41034.899257337012</v>
      </c>
      <c r="H115" s="2">
        <f t="shared" si="32"/>
        <v>11989.468120784884</v>
      </c>
      <c r="I115" s="2">
        <f t="shared" si="21"/>
        <v>56163.709309863436</v>
      </c>
      <c r="J115" s="2">
        <f t="shared" si="39"/>
        <v>439949.0562605969</v>
      </c>
      <c r="K115" s="2">
        <f t="shared" si="24"/>
        <v>51863.769488688675</v>
      </c>
      <c r="L115" s="2">
        <f t="shared" si="24"/>
        <v>406266.19432806125</v>
      </c>
      <c r="M115" s="2"/>
      <c r="N115" s="28">
        <f t="shared" si="40"/>
        <v>4968176.4435172798</v>
      </c>
      <c r="O115" s="2">
        <f t="shared" si="33"/>
        <v>4258.7276841003841</v>
      </c>
      <c r="P115" s="2">
        <f t="shared" si="34"/>
        <v>55666.590413280035</v>
      </c>
      <c r="R115">
        <f t="shared" si="35"/>
        <v>94</v>
      </c>
      <c r="S115" s="89">
        <f t="shared" si="25"/>
        <v>0</v>
      </c>
      <c r="T115" s="89">
        <f>IF(AND(S115=0,S114&gt;0),SUM($G115:$H$381),S115)</f>
        <v>0</v>
      </c>
      <c r="U115" s="82">
        <f>SUM(T115:T$381)</f>
        <v>0</v>
      </c>
      <c r="V115" s="68">
        <f>localspline(R115,'BBG rates'!$G$10:$G$27,'BBG rates'!$K$10:$K$27)</f>
        <v>1.026915604716566</v>
      </c>
      <c r="W115" s="68">
        <f>locallinterp(R115,'BBG rates'!$G$10:$G$27,'BBG rates'!$J$10:$J$27)</f>
        <v>-0.33216666666666667</v>
      </c>
      <c r="X115" s="56">
        <f t="shared" si="36"/>
        <v>-0.3326734431414291</v>
      </c>
      <c r="Y115" s="66">
        <f t="shared" si="26"/>
        <v>0</v>
      </c>
      <c r="Z115" s="72">
        <f t="shared" si="27"/>
        <v>0</v>
      </c>
      <c r="AA115" s="79">
        <f t="shared" si="28"/>
        <v>0</v>
      </c>
      <c r="AB115" s="81">
        <f t="shared" si="37"/>
        <v>0</v>
      </c>
      <c r="AD115" s="95">
        <f>locallinterp(R115,'BBG rates'!$N$10:$N$369,'BBG rates'!$P$10:$P$369)</f>
        <v>7.9744611078282706</v>
      </c>
      <c r="AI115" s="185">
        <f t="shared" si="29"/>
        <v>94</v>
      </c>
      <c r="AJ115" s="127">
        <f>locallinterp(MIN(AI115,CAP_Senior*12),'BBG rates'!$X$24:$X$65,'BBG rates'!$Y$24:$Y$65)</f>
        <v>50.048827334322262</v>
      </c>
      <c r="AK115" s="127">
        <f>locallinterp(MIN(AI115,CAP_CB*12),'BBG rates'!$AA$25:$AA$40,'BBG rates'!$AC$25:$AC$40)</f>
        <v>9.1666666666666661</v>
      </c>
      <c r="AL115" s="144">
        <f t="shared" si="30"/>
        <v>16.116633980168118</v>
      </c>
      <c r="AM115" s="142">
        <f>(SUMPRODUCT(AL115:AL$381,G115:G$381)+SUMPRODUCT(AL115:AL$381,H115:H$381))/12</f>
        <v>5559050.8684785021</v>
      </c>
    </row>
    <row r="116" spans="1:39" x14ac:dyDescent="0.2">
      <c r="A116" s="7">
        <v>95</v>
      </c>
      <c r="B116" s="7">
        <v>47.5</v>
      </c>
      <c r="C116" s="7">
        <v>23.75</v>
      </c>
      <c r="D116" s="12">
        <f t="shared" si="22"/>
        <v>7.916666666666667</v>
      </c>
      <c r="E116" s="29">
        <f t="shared" si="38"/>
        <v>3597574.6452362114</v>
      </c>
      <c r="F116" s="2">
        <f t="shared" si="23"/>
        <v>3094.3930072309627</v>
      </c>
      <c r="G116" s="2">
        <f t="shared" si="31"/>
        <v>40935.233211118444</v>
      </c>
      <c r="H116" s="2">
        <f t="shared" si="32"/>
        <v>11816.206420573637</v>
      </c>
      <c r="I116" s="2">
        <f t="shared" si="21"/>
        <v>55845.832638923042</v>
      </c>
      <c r="J116" s="2">
        <f t="shared" si="39"/>
        <v>442112.84172480745</v>
      </c>
      <c r="K116" s="2">
        <f t="shared" si="24"/>
        <v>51526.550496978613</v>
      </c>
      <c r="L116" s="2">
        <f t="shared" si="24"/>
        <v>407918.52476774738</v>
      </c>
      <c r="M116" s="2"/>
      <c r="N116" s="28">
        <f t="shared" si="40"/>
        <v>4912462.6643586364</v>
      </c>
      <c r="O116" s="2">
        <f t="shared" si="33"/>
        <v>4211.5389387372488</v>
      </c>
      <c r="P116" s="2">
        <f t="shared" si="34"/>
        <v>55713.77915864317</v>
      </c>
      <c r="R116">
        <f t="shared" si="35"/>
        <v>95</v>
      </c>
      <c r="S116" s="89">
        <f t="shared" si="25"/>
        <v>0</v>
      </c>
      <c r="T116" s="89">
        <f>IF(AND(S116=0,S115&gt;0),SUM($G116:$H$381),S116)</f>
        <v>0</v>
      </c>
      <c r="U116" s="82">
        <f>SUM(T116:T$381)</f>
        <v>0</v>
      </c>
      <c r="V116" s="68">
        <f>localspline(R116,'BBG rates'!$G$10:$G$27,'BBG rates'!$K$10:$K$27)</f>
        <v>1.026865338790353</v>
      </c>
      <c r="W116" s="68">
        <f>locallinterp(R116,'BBG rates'!$G$10:$G$27,'BBG rates'!$J$10:$J$27)</f>
        <v>-0.32808333333333334</v>
      </c>
      <c r="X116" s="56">
        <f t="shared" si="36"/>
        <v>-0.32857771382652778</v>
      </c>
      <c r="Y116" s="66">
        <f t="shared" si="26"/>
        <v>0</v>
      </c>
      <c r="Z116" s="72">
        <f t="shared" si="27"/>
        <v>0</v>
      </c>
      <c r="AA116" s="79">
        <f t="shared" si="28"/>
        <v>0</v>
      </c>
      <c r="AB116" s="81">
        <f t="shared" si="37"/>
        <v>0</v>
      </c>
      <c r="AD116" s="95">
        <f>locallinterp(R116,'BBG rates'!$N$10:$N$369,'BBG rates'!$P$10:$P$369)</f>
        <v>8.0600332193941338</v>
      </c>
      <c r="AI116" s="185">
        <f t="shared" si="29"/>
        <v>95</v>
      </c>
      <c r="AJ116" s="127">
        <f>locallinterp(MIN(AI116,CAP_Senior*12),'BBG rates'!$X$24:$X$65,'BBG rates'!$Y$24:$Y$65)</f>
        <v>50.260697143953166</v>
      </c>
      <c r="AK116" s="127">
        <f>locallinterp(MIN(AI116,CAP_CB*12),'BBG rates'!$AA$25:$AA$40,'BBG rates'!$AC$25:$AC$40)</f>
        <v>9.1833333333333336</v>
      </c>
      <c r="AL116" s="144">
        <f t="shared" si="30"/>
        <v>16.166485181138704</v>
      </c>
      <c r="AM116" s="142">
        <f>(SUMPRODUCT(AL116:AL$381,G116:G$381)+SUMPRODUCT(AL116:AL$381,H116:H$381))/12</f>
        <v>5487836.341723239</v>
      </c>
    </row>
    <row r="117" spans="1:39" x14ac:dyDescent="0.2">
      <c r="A117" s="7">
        <v>96</v>
      </c>
      <c r="B117" s="7">
        <v>48</v>
      </c>
      <c r="C117" s="7">
        <v>24</v>
      </c>
      <c r="D117" s="12">
        <f t="shared" si="22"/>
        <v>8</v>
      </c>
      <c r="E117" s="29">
        <f t="shared" si="38"/>
        <v>3545094.9985789368</v>
      </c>
      <c r="F117" s="2">
        <f t="shared" si="23"/>
        <v>3049.6754444372318</v>
      </c>
      <c r="G117" s="2">
        <f t="shared" si="31"/>
        <v>40835.809234965818</v>
      </c>
      <c r="H117" s="2">
        <f t="shared" si="32"/>
        <v>11643.83742230914</v>
      </c>
      <c r="I117" s="2">
        <f t="shared" si="21"/>
        <v>55529.32210171219</v>
      </c>
      <c r="J117" s="2">
        <f t="shared" si="39"/>
        <v>444234.57681369752</v>
      </c>
      <c r="K117" s="2">
        <f t="shared" si="24"/>
        <v>51191.124943311181</v>
      </c>
      <c r="L117" s="2">
        <f t="shared" si="24"/>
        <v>409528.99954648945</v>
      </c>
      <c r="M117" s="2"/>
      <c r="N117" s="28">
        <f t="shared" si="40"/>
        <v>4856701.6564525813</v>
      </c>
      <c r="O117" s="2">
        <f t="shared" si="33"/>
        <v>4164.3101913249047</v>
      </c>
      <c r="P117" s="2">
        <f t="shared" si="34"/>
        <v>55761.007906055507</v>
      </c>
      <c r="R117">
        <f t="shared" si="35"/>
        <v>96</v>
      </c>
      <c r="S117" s="89">
        <f t="shared" si="25"/>
        <v>0</v>
      </c>
      <c r="T117" s="89">
        <f>IF(AND(S117=0,S116&gt;0),SUM($G117:$H$381),S117)</f>
        <v>0</v>
      </c>
      <c r="U117" s="82">
        <f>SUM(T117:T$381)</f>
        <v>0</v>
      </c>
      <c r="V117" s="68">
        <f>localspline(R117,'BBG rates'!$G$10:$G$27,'BBG rates'!$K$10:$K$27)</f>
        <v>1.026807427406311</v>
      </c>
      <c r="W117" s="68">
        <f>locallinterp(R117,'BBG rates'!$G$10:$G$27,'BBG rates'!$J$10:$J$27)</f>
        <v>-0.32400000000000001</v>
      </c>
      <c r="X117" s="56">
        <f t="shared" si="36"/>
        <v>-0.32448213831872685</v>
      </c>
      <c r="Y117" s="66">
        <f t="shared" si="26"/>
        <v>0</v>
      </c>
      <c r="Z117" s="72">
        <f t="shared" si="27"/>
        <v>0</v>
      </c>
      <c r="AA117" s="79">
        <f t="shared" si="28"/>
        <v>0</v>
      </c>
      <c r="AB117" s="81">
        <f t="shared" si="37"/>
        <v>0</v>
      </c>
      <c r="AD117" s="95">
        <f>locallinterp(R117,'BBG rates'!$N$10:$N$369,'BBG rates'!$P$10:$P$369)</f>
        <v>8.1456005050113269</v>
      </c>
      <c r="AI117" s="185">
        <f t="shared" si="29"/>
        <v>96</v>
      </c>
      <c r="AJ117" s="127">
        <f>locallinterp(MIN(AI117,CAP_Senior*12),'BBG rates'!$X$24:$X$65,'BBG rates'!$Y$24:$Y$65)</f>
        <v>50.472566953584078</v>
      </c>
      <c r="AK117" s="127">
        <f>locallinterp(MIN(AI117,CAP_CB*12),'BBG rates'!$AA$25:$AA$40,'BBG rates'!$AC$25:$AC$40)</f>
        <v>9.1999999999999993</v>
      </c>
      <c r="AL117" s="144">
        <f t="shared" si="30"/>
        <v>16.216336382109294</v>
      </c>
      <c r="AM117" s="142">
        <f>(SUMPRODUCT(AL117:AL$381,G117:G$381)+SUMPRODUCT(AL117:AL$381,H117:H$381))/12</f>
        <v>5416769.2277991157</v>
      </c>
    </row>
    <row r="118" spans="1:39" x14ac:dyDescent="0.2">
      <c r="A118" s="7">
        <v>97</v>
      </c>
      <c r="B118" s="7">
        <v>48.5</v>
      </c>
      <c r="C118" s="7">
        <v>24.25</v>
      </c>
      <c r="D118" s="12">
        <f t="shared" si="22"/>
        <v>8.0833333333333339</v>
      </c>
      <c r="E118" s="29">
        <f t="shared" si="38"/>
        <v>3492886.0144250323</v>
      </c>
      <c r="F118" s="2">
        <f t="shared" si="23"/>
        <v>3005.1882814105079</v>
      </c>
      <c r="G118" s="2">
        <f t="shared" si="31"/>
        <v>40736.626740936503</v>
      </c>
      <c r="H118" s="2">
        <f t="shared" si="32"/>
        <v>11472.357412967876</v>
      </c>
      <c r="I118" s="2">
        <f t="shared" si="21"/>
        <v>55214.172435314882</v>
      </c>
      <c r="J118" s="2">
        <f t="shared" si="39"/>
        <v>446314.56051879533</v>
      </c>
      <c r="K118" s="2">
        <f t="shared" si="24"/>
        <v>50857.484117228989</v>
      </c>
      <c r="L118" s="2">
        <f t="shared" si="24"/>
        <v>411097.9966142677</v>
      </c>
      <c r="M118" s="2"/>
      <c r="N118" s="28">
        <f t="shared" si="40"/>
        <v>4800893.3797631543</v>
      </c>
      <c r="O118" s="2">
        <f t="shared" si="33"/>
        <v>4117.0414079534894</v>
      </c>
      <c r="P118" s="2">
        <f t="shared" si="34"/>
        <v>55808.276689426923</v>
      </c>
      <c r="R118">
        <f t="shared" si="35"/>
        <v>97</v>
      </c>
      <c r="S118" s="89">
        <f t="shared" si="25"/>
        <v>0</v>
      </c>
      <c r="T118" s="89">
        <f>IF(AND(S118=0,S117&gt;0),SUM($G118:$H$381),S118)</f>
        <v>0</v>
      </c>
      <c r="U118" s="82">
        <f>SUM(T118:T$381)</f>
        <v>0</v>
      </c>
      <c r="V118" s="68">
        <f>localspline(R118,'BBG rates'!$G$10:$G$27,'BBG rates'!$K$10:$K$27)</f>
        <v>1.0267419889840914</v>
      </c>
      <c r="W118" s="68">
        <f>locallinterp(R118,'BBG rates'!$G$10:$G$27,'BBG rates'!$J$10:$J$27)</f>
        <v>-0.31975000000000003</v>
      </c>
      <c r="X118" s="56">
        <f t="shared" si="36"/>
        <v>-0.32021955980270356</v>
      </c>
      <c r="Y118" s="66">
        <f t="shared" si="26"/>
        <v>0</v>
      </c>
      <c r="Z118" s="72">
        <f t="shared" si="27"/>
        <v>0</v>
      </c>
      <c r="AA118" s="79">
        <f t="shared" si="28"/>
        <v>0</v>
      </c>
      <c r="AB118" s="81">
        <f t="shared" si="37"/>
        <v>0</v>
      </c>
      <c r="AD118" s="95">
        <f>locallinterp(R118,'BBG rates'!$N$10:$N$369,'BBG rates'!$P$10:$P$369)</f>
        <v>8.2311623374266674</v>
      </c>
      <c r="AI118" s="185">
        <f t="shared" si="29"/>
        <v>97</v>
      </c>
      <c r="AJ118" s="127">
        <f>locallinterp(MIN(AI118,CAP_Senior*12),'BBG rates'!$X$24:$X$65,'BBG rates'!$Y$24:$Y$65)</f>
        <v>50.659449370158875</v>
      </c>
      <c r="AK118" s="127">
        <f>locallinterp(MIN(AI118,CAP_CB*12),'BBG rates'!$AA$25:$AA$40,'BBG rates'!$AC$25:$AC$40)</f>
        <v>9.2333333333333325</v>
      </c>
      <c r="AL118" s="144">
        <f t="shared" si="30"/>
        <v>16.275773059593675</v>
      </c>
      <c r="AM118" s="142">
        <f>(SUMPRODUCT(AL118:AL$381,G118:G$381)+SUMPRODUCT(AL118:AL$381,H118:H$381))/12</f>
        <v>5345850.2608483974</v>
      </c>
    </row>
    <row r="119" spans="1:39" x14ac:dyDescent="0.2">
      <c r="A119" s="7">
        <v>98</v>
      </c>
      <c r="B119" s="7">
        <v>49</v>
      </c>
      <c r="C119" s="7">
        <v>24.5</v>
      </c>
      <c r="D119" s="12">
        <f t="shared" si="22"/>
        <v>8.1666666666666661</v>
      </c>
      <c r="E119" s="29">
        <f t="shared" si="38"/>
        <v>3440946.5665889145</v>
      </c>
      <c r="F119" s="2">
        <f t="shared" si="23"/>
        <v>2960.9305598468954</v>
      </c>
      <c r="G119" s="2">
        <f t="shared" si="31"/>
        <v>40637.685142515882</v>
      </c>
      <c r="H119" s="2">
        <f t="shared" si="32"/>
        <v>11301.762693601911</v>
      </c>
      <c r="I119" s="2">
        <f t="shared" si="21"/>
        <v>54900.378395964683</v>
      </c>
      <c r="J119" s="2">
        <f t="shared" si="39"/>
        <v>448353.09023371153</v>
      </c>
      <c r="K119" s="2">
        <f t="shared" si="24"/>
        <v>50525.619348482338</v>
      </c>
      <c r="L119" s="2">
        <f t="shared" si="24"/>
        <v>412625.89134593902</v>
      </c>
      <c r="M119" s="2"/>
      <c r="N119" s="28">
        <f t="shared" si="40"/>
        <v>4745037.7942204587</v>
      </c>
      <c r="O119" s="2">
        <f t="shared" si="33"/>
        <v>4069.7325546843922</v>
      </c>
      <c r="P119" s="2">
        <f t="shared" si="34"/>
        <v>55855.585542696033</v>
      </c>
      <c r="R119">
        <f t="shared" si="35"/>
        <v>98</v>
      </c>
      <c r="S119" s="89">
        <f t="shared" si="25"/>
        <v>0</v>
      </c>
      <c r="T119" s="89">
        <f>IF(AND(S119=0,S118&gt;0),SUM($G119:$H$381),S119)</f>
        <v>0</v>
      </c>
      <c r="U119" s="82">
        <f>SUM(T119:T$381)</f>
        <v>0</v>
      </c>
      <c r="V119" s="68">
        <f>localspline(R119,'BBG rates'!$G$10:$G$27,'BBG rates'!$K$10:$K$27)</f>
        <v>1.0266686263931648</v>
      </c>
      <c r="W119" s="68">
        <f>locallinterp(R119,'BBG rates'!$G$10:$G$27,'BBG rates'!$J$10:$J$27)</f>
        <v>-0.3155</v>
      </c>
      <c r="X119" s="56">
        <f t="shared" si="36"/>
        <v>-0.31595714787915341</v>
      </c>
      <c r="Y119" s="66">
        <f t="shared" si="26"/>
        <v>0</v>
      </c>
      <c r="Z119" s="72">
        <f t="shared" si="27"/>
        <v>0</v>
      </c>
      <c r="AA119" s="79">
        <f t="shared" si="28"/>
        <v>0</v>
      </c>
      <c r="AB119" s="81">
        <f t="shared" si="37"/>
        <v>0</v>
      </c>
      <c r="AD119" s="95">
        <f>locallinterp(R119,'BBG rates'!$N$10:$N$369,'BBG rates'!$P$10:$P$369)</f>
        <v>8.3167180562927641</v>
      </c>
      <c r="AI119" s="185">
        <f t="shared" si="29"/>
        <v>98</v>
      </c>
      <c r="AJ119" s="127">
        <f>locallinterp(MIN(AI119,CAP_Senior*12),'BBG rates'!$X$24:$X$65,'BBG rates'!$Y$24:$Y$65)</f>
        <v>50.846331786733671</v>
      </c>
      <c r="AK119" s="127">
        <f>locallinterp(MIN(AI119,CAP_CB*12),'BBG rates'!$AA$25:$AA$40,'BBG rates'!$AC$25:$AC$40)</f>
        <v>9.2666666666666657</v>
      </c>
      <c r="AL119" s="144">
        <f t="shared" si="30"/>
        <v>16.335209737078056</v>
      </c>
      <c r="AM119" s="142">
        <f>(SUMPRODUCT(AL119:AL$381,G119:G$381)+SUMPRODUCT(AL119:AL$381,H119:H$381))/12</f>
        <v>5275038.4627016587</v>
      </c>
    </row>
    <row r="120" spans="1:39" x14ac:dyDescent="0.2">
      <c r="A120" s="7">
        <v>99</v>
      </c>
      <c r="B120" s="7">
        <v>49.5</v>
      </c>
      <c r="C120" s="7">
        <v>24.75</v>
      </c>
      <c r="D120" s="12">
        <f t="shared" si="22"/>
        <v>8.25</v>
      </c>
      <c r="E120" s="29">
        <f t="shared" si="38"/>
        <v>3389275.5331550124</v>
      </c>
      <c r="F120" s="2">
        <f t="shared" si="23"/>
        <v>2916.9013250753023</v>
      </c>
      <c r="G120" s="2">
        <f t="shared" si="31"/>
        <v>40538.983854613842</v>
      </c>
      <c r="H120" s="2">
        <f t="shared" si="32"/>
        <v>11132.049579288127</v>
      </c>
      <c r="I120" s="2">
        <f t="shared" si="21"/>
        <v>54587.934758977273</v>
      </c>
      <c r="J120" s="2">
        <f t="shared" si="39"/>
        <v>450350.4617615625</v>
      </c>
      <c r="K120" s="2">
        <f t="shared" si="24"/>
        <v>50195.522006849089</v>
      </c>
      <c r="L120" s="2">
        <f t="shared" si="24"/>
        <v>414113.05655650498</v>
      </c>
      <c r="M120" s="2"/>
      <c r="N120" s="28">
        <f t="shared" si="40"/>
        <v>4689134.8597206287</v>
      </c>
      <c r="O120" s="2">
        <f t="shared" si="33"/>
        <v>4022.3835975502343</v>
      </c>
      <c r="P120" s="2">
        <f t="shared" si="34"/>
        <v>55902.934499830189</v>
      </c>
      <c r="R120">
        <f t="shared" si="35"/>
        <v>99</v>
      </c>
      <c r="S120" s="89">
        <f t="shared" si="25"/>
        <v>0</v>
      </c>
      <c r="T120" s="89">
        <f>IF(AND(S120=0,S119&gt;0),SUM($G120:$H$381),S120)</f>
        <v>0</v>
      </c>
      <c r="U120" s="82">
        <f>SUM(T120:T$381)</f>
        <v>0</v>
      </c>
      <c r="V120" s="68">
        <f>localspline(R120,'BBG rates'!$G$10:$G$27,'BBG rates'!$K$10:$K$27)</f>
        <v>1.0265872829573368</v>
      </c>
      <c r="W120" s="68">
        <f>locallinterp(R120,'BBG rates'!$G$10:$G$27,'BBG rates'!$J$10:$J$27)</f>
        <v>-0.31125000000000003</v>
      </c>
      <c r="X120" s="56">
        <f t="shared" si="36"/>
        <v>-0.31169490253435406</v>
      </c>
      <c r="Y120" s="66">
        <f t="shared" si="26"/>
        <v>0</v>
      </c>
      <c r="Z120" s="72">
        <f t="shared" si="27"/>
        <v>0</v>
      </c>
      <c r="AA120" s="79">
        <f t="shared" si="28"/>
        <v>0</v>
      </c>
      <c r="AB120" s="81">
        <f t="shared" si="37"/>
        <v>0</v>
      </c>
      <c r="AD120" s="95">
        <f>locallinterp(R120,'BBG rates'!$N$10:$N$369,'BBG rates'!$P$10:$P$369)</f>
        <v>8.4022669965392094</v>
      </c>
      <c r="AI120" s="185">
        <f t="shared" si="29"/>
        <v>99</v>
      </c>
      <c r="AJ120" s="127">
        <f>locallinterp(MIN(AI120,CAP_Senior*12),'BBG rates'!$X$24:$X$65,'BBG rates'!$Y$24:$Y$65)</f>
        <v>51.033214203308461</v>
      </c>
      <c r="AK120" s="127">
        <f>locallinterp(MIN(AI120,CAP_CB*12),'BBG rates'!$AA$25:$AA$40,'BBG rates'!$AC$25:$AC$40)</f>
        <v>9.2999999999999989</v>
      </c>
      <c r="AL120" s="144">
        <f t="shared" si="30"/>
        <v>16.394646414562438</v>
      </c>
      <c r="AM120" s="142">
        <f>(SUMPRODUCT(AL120:AL$381,G120:G$381)+SUMPRODUCT(AL120:AL$381,H120:H$381))/12</f>
        <v>5204334.9815324079</v>
      </c>
    </row>
    <row r="121" spans="1:39" x14ac:dyDescent="0.2">
      <c r="A121" s="7">
        <v>100</v>
      </c>
      <c r="B121" s="7">
        <v>50</v>
      </c>
      <c r="C121" s="7">
        <v>25</v>
      </c>
      <c r="D121" s="12">
        <f t="shared" si="22"/>
        <v>8.3333333333333339</v>
      </c>
      <c r="E121" s="29">
        <f t="shared" si="38"/>
        <v>3337871.7964623733</v>
      </c>
      <c r="F121" s="2">
        <f t="shared" si="23"/>
        <v>2873.0996260443376</v>
      </c>
      <c r="G121" s="2">
        <f t="shared" si="31"/>
        <v>40440.522293561386</v>
      </c>
      <c r="H121" s="2">
        <f t="shared" si="32"/>
        <v>10963.214399077666</v>
      </c>
      <c r="I121" s="2">
        <f t="shared" si="21"/>
        <v>54276.836318683389</v>
      </c>
      <c r="J121" s="2">
        <f t="shared" si="39"/>
        <v>452306.96932236158</v>
      </c>
      <c r="K121" s="2">
        <f t="shared" si="24"/>
        <v>49867.183501955908</v>
      </c>
      <c r="L121" s="2">
        <f t="shared" si="24"/>
        <v>415559.86251629924</v>
      </c>
      <c r="M121" s="2"/>
      <c r="N121" s="28">
        <f t="shared" si="40"/>
        <v>4633184.5361258034</v>
      </c>
      <c r="O121" s="2">
        <f t="shared" si="33"/>
        <v>3974.9945025548418</v>
      </c>
      <c r="P121" s="2">
        <f t="shared" si="34"/>
        <v>55950.323594825582</v>
      </c>
      <c r="R121">
        <f t="shared" si="35"/>
        <v>100</v>
      </c>
      <c r="S121" s="89">
        <f t="shared" si="25"/>
        <v>0</v>
      </c>
      <c r="T121" s="89">
        <f>IF(AND(S121=0,S120&gt;0),SUM($G121:$H$381),S121)</f>
        <v>0</v>
      </c>
      <c r="U121" s="82">
        <f>SUM(T121:T$381)</f>
        <v>0</v>
      </c>
      <c r="V121" s="68">
        <f>localspline(R121,'BBG rates'!$G$10:$G$27,'BBG rates'!$K$10:$K$27)</f>
        <v>1.0264974848117654</v>
      </c>
      <c r="W121" s="68">
        <f>locallinterp(R121,'BBG rates'!$G$10:$G$27,'BBG rates'!$J$10:$J$27)</f>
        <v>-0.307</v>
      </c>
      <c r="X121" s="56">
        <f t="shared" si="36"/>
        <v>-0.30743282375471637</v>
      </c>
      <c r="Y121" s="66">
        <f t="shared" si="26"/>
        <v>0</v>
      </c>
      <c r="Z121" s="72">
        <f t="shared" si="27"/>
        <v>0</v>
      </c>
      <c r="AA121" s="79">
        <f t="shared" si="28"/>
        <v>0</v>
      </c>
      <c r="AB121" s="81">
        <f t="shared" si="37"/>
        <v>0</v>
      </c>
      <c r="AD121" s="95">
        <f>locallinterp(R121,'BBG rates'!$N$10:$N$369,'BBG rates'!$P$10:$P$369)</f>
        <v>8.4878084536068563</v>
      </c>
      <c r="AI121" s="185">
        <f t="shared" si="29"/>
        <v>100</v>
      </c>
      <c r="AJ121" s="127">
        <f>locallinterp(MIN(AI121,CAP_Senior*12),'BBG rates'!$X$24:$X$65,'BBG rates'!$Y$24:$Y$65)</f>
        <v>51.220096619883257</v>
      </c>
      <c r="AK121" s="127">
        <f>locallinterp(MIN(AI121,CAP_CB*12),'BBG rates'!$AA$25:$AA$40,'BBG rates'!$AC$25:$AC$40)</f>
        <v>9.3333333333333321</v>
      </c>
      <c r="AL121" s="144">
        <f t="shared" si="30"/>
        <v>16.454083092046819</v>
      </c>
      <c r="AM121" s="142">
        <f>(SUMPRODUCT(AL121:AL$381,G121:G$381)+SUMPRODUCT(AL121:AL$381,H121:H$381))/12</f>
        <v>5133740.9546137527</v>
      </c>
    </row>
    <row r="122" spans="1:39" x14ac:dyDescent="0.2">
      <c r="A122" s="7">
        <v>101</v>
      </c>
      <c r="B122" s="7">
        <v>50.5</v>
      </c>
      <c r="C122" s="7">
        <v>25.25</v>
      </c>
      <c r="D122" s="12">
        <f t="shared" si="22"/>
        <v>8.4166666666666661</v>
      </c>
      <c r="E122" s="29">
        <f t="shared" si="38"/>
        <v>3286734.2430893206</v>
      </c>
      <c r="F122" s="2">
        <f t="shared" si="23"/>
        <v>2829.5245153092646</v>
      </c>
      <c r="G122" s="2">
        <f t="shared" si="31"/>
        <v>40342.299877107129</v>
      </c>
      <c r="H122" s="2">
        <f t="shared" si="32"/>
        <v>10795.253495945546</v>
      </c>
      <c r="I122" s="2">
        <f t="shared" si="21"/>
        <v>53967.077888361935</v>
      </c>
      <c r="J122" s="2">
        <f t="shared" si="39"/>
        <v>454222.90556037962</v>
      </c>
      <c r="K122" s="2">
        <f t="shared" si="24"/>
        <v>49540.595283099974</v>
      </c>
      <c r="L122" s="2">
        <f t="shared" si="24"/>
        <v>416966.67696609144</v>
      </c>
      <c r="M122" s="2"/>
      <c r="N122" s="28">
        <f t="shared" si="40"/>
        <v>4577186.7832640959</v>
      </c>
      <c r="O122" s="2">
        <f t="shared" si="33"/>
        <v>3927.5652356732221</v>
      </c>
      <c r="P122" s="2">
        <f t="shared" si="34"/>
        <v>55997.752861707217</v>
      </c>
      <c r="R122">
        <f t="shared" si="35"/>
        <v>101</v>
      </c>
      <c r="S122" s="89">
        <f t="shared" si="25"/>
        <v>0</v>
      </c>
      <c r="T122" s="89">
        <f>IF(AND(S122=0,S121&gt;0),SUM($G122:$H$381),S122)</f>
        <v>0</v>
      </c>
      <c r="U122" s="82">
        <f>SUM(T122:T$381)</f>
        <v>0</v>
      </c>
      <c r="V122" s="68">
        <f>localspline(R122,'BBG rates'!$G$10:$G$27,'BBG rates'!$K$10:$K$27)</f>
        <v>1.02639893688943</v>
      </c>
      <c r="W122" s="68">
        <f>locallinterp(R122,'BBG rates'!$G$10:$G$27,'BBG rates'!$J$10:$J$27)</f>
        <v>-0.30275000000000002</v>
      </c>
      <c r="X122" s="56">
        <f t="shared" si="36"/>
        <v>-0.30317091152665121</v>
      </c>
      <c r="Y122" s="66">
        <f t="shared" si="26"/>
        <v>0</v>
      </c>
      <c r="Z122" s="72">
        <f t="shared" si="27"/>
        <v>0</v>
      </c>
      <c r="AA122" s="79">
        <f t="shared" si="28"/>
        <v>0</v>
      </c>
      <c r="AB122" s="81">
        <f t="shared" si="37"/>
        <v>0</v>
      </c>
      <c r="AD122" s="95">
        <f>locallinterp(R122,'BBG rates'!$N$10:$N$369,'BBG rates'!$P$10:$P$369)</f>
        <v>8.573341698347642</v>
      </c>
      <c r="AI122" s="185">
        <f t="shared" si="29"/>
        <v>101</v>
      </c>
      <c r="AJ122" s="127">
        <f>locallinterp(MIN(AI122,CAP_Senior*12),'BBG rates'!$X$24:$X$65,'BBG rates'!$Y$24:$Y$65)</f>
        <v>51.406979036458054</v>
      </c>
      <c r="AK122" s="127">
        <f>locallinterp(MIN(AI122,CAP_CB*12),'BBG rates'!$AA$25:$AA$40,'BBG rates'!$AC$25:$AC$40)</f>
        <v>9.3666666666666654</v>
      </c>
      <c r="AL122" s="144">
        <f t="shared" si="30"/>
        <v>16.5135197695312</v>
      </c>
      <c r="AM122" s="142">
        <f>(SUMPRODUCT(AL122:AL$381,G122:G$381)+SUMPRODUCT(AL122:AL$381,H122:H$381))/12</f>
        <v>5063257.5083818892</v>
      </c>
    </row>
    <row r="123" spans="1:39" x14ac:dyDescent="0.2">
      <c r="A123" s="7">
        <v>102</v>
      </c>
      <c r="B123" s="7">
        <v>51</v>
      </c>
      <c r="C123" s="7">
        <v>25.5</v>
      </c>
      <c r="D123" s="12">
        <f t="shared" si="22"/>
        <v>8.5</v>
      </c>
      <c r="E123" s="29">
        <f t="shared" si="38"/>
        <v>3235861.7638381664</v>
      </c>
      <c r="F123" s="2">
        <f t="shared" si="23"/>
        <v>2786.1750490189943</v>
      </c>
      <c r="G123" s="2">
        <f t="shared" si="31"/>
        <v>40244.316024413842</v>
      </c>
      <c r="H123" s="2">
        <f t="shared" si="32"/>
        <v>10628.163226740438</v>
      </c>
      <c r="I123" s="2">
        <f t="shared" si="21"/>
        <v>53658.654300173279</v>
      </c>
      <c r="J123" s="2">
        <f t="shared" si="39"/>
        <v>456098.56155147287</v>
      </c>
      <c r="K123" s="2">
        <f t="shared" si="24"/>
        <v>49215.748839071559</v>
      </c>
      <c r="L123" s="2">
        <f t="shared" si="24"/>
        <v>418333.86513210821</v>
      </c>
      <c r="M123" s="2"/>
      <c r="N123" s="28">
        <f t="shared" si="40"/>
        <v>4521141.5609295666</v>
      </c>
      <c r="O123" s="2">
        <f t="shared" si="33"/>
        <v>3880.0957628515398</v>
      </c>
      <c r="P123" s="2">
        <f t="shared" si="34"/>
        <v>56045.222334528888</v>
      </c>
      <c r="R123">
        <f t="shared" si="35"/>
        <v>102</v>
      </c>
      <c r="S123" s="89">
        <f t="shared" si="25"/>
        <v>0</v>
      </c>
      <c r="T123" s="89">
        <f>IF(AND(S123=0,S122&gt;0),SUM($G123:$H$381),S123)</f>
        <v>0</v>
      </c>
      <c r="U123" s="82">
        <f>SUM(T123:T$381)</f>
        <v>0</v>
      </c>
      <c r="V123" s="68">
        <f>localspline(R123,'BBG rates'!$G$10:$G$27,'BBG rates'!$K$10:$K$27)</f>
        <v>1.0262915229336613</v>
      </c>
      <c r="W123" s="68">
        <f>locallinterp(R123,'BBG rates'!$G$10:$G$27,'BBG rates'!$J$10:$J$27)</f>
        <v>-0.29849999999999999</v>
      </c>
      <c r="X123" s="56">
        <f t="shared" si="36"/>
        <v>-0.29890916583643623</v>
      </c>
      <c r="Y123" s="66">
        <f t="shared" si="26"/>
        <v>0</v>
      </c>
      <c r="Z123" s="72">
        <f t="shared" si="27"/>
        <v>0</v>
      </c>
      <c r="AA123" s="79">
        <f t="shared" si="28"/>
        <v>0</v>
      </c>
      <c r="AB123" s="81">
        <f t="shared" si="37"/>
        <v>0</v>
      </c>
      <c r="AD123" s="95">
        <f>locallinterp(R123,'BBG rates'!$N$10:$N$369,'BBG rates'!$P$10:$P$369)</f>
        <v>8.6588659919254471</v>
      </c>
      <c r="AI123" s="185">
        <f t="shared" si="29"/>
        <v>102</v>
      </c>
      <c r="AJ123" s="127">
        <f>locallinterp(MIN(AI123,CAP_Senior*12),'BBG rates'!$X$24:$X$65,'BBG rates'!$Y$24:$Y$65)</f>
        <v>51.593861453032844</v>
      </c>
      <c r="AK123" s="127">
        <f>locallinterp(MIN(AI123,CAP_CB*12),'BBG rates'!$AA$25:$AA$40,'BBG rates'!$AC$25:$AC$40)</f>
        <v>9.3999999999999986</v>
      </c>
      <c r="AL123" s="144">
        <f t="shared" si="30"/>
        <v>16.572956447015581</v>
      </c>
      <c r="AM123" s="142">
        <f>(SUMPRODUCT(AL123:AL$381,G123:G$381)+SUMPRODUCT(AL123:AL$381,H123:H$381))/12</f>
        <v>4992885.758499275</v>
      </c>
    </row>
    <row r="124" spans="1:39" x14ac:dyDescent="0.2">
      <c r="A124" s="7">
        <v>103</v>
      </c>
      <c r="B124" s="7">
        <v>51.5</v>
      </c>
      <c r="C124" s="7">
        <v>25.75</v>
      </c>
      <c r="D124" s="12">
        <f t="shared" si="22"/>
        <v>8.5833333333333339</v>
      </c>
      <c r="E124" s="29">
        <f t="shared" si="38"/>
        <v>3185253.2537199766</v>
      </c>
      <c r="F124" s="2">
        <f t="shared" si="23"/>
        <v>2743.050286903127</v>
      </c>
      <c r="G124" s="2">
        <f t="shared" si="31"/>
        <v>40146.570156055059</v>
      </c>
      <c r="H124" s="2">
        <f t="shared" si="32"/>
        <v>10461.939962134637</v>
      </c>
      <c r="I124" s="2">
        <f t="shared" si="21"/>
        <v>53351.560405092823</v>
      </c>
      <c r="J124" s="2">
        <f t="shared" si="39"/>
        <v>457934.22681038012</v>
      </c>
      <c r="K124" s="2">
        <f t="shared" si="24"/>
        <v>48892.635697977377</v>
      </c>
      <c r="L124" s="2">
        <f t="shared" si="24"/>
        <v>419661.78974097251</v>
      </c>
      <c r="M124" s="2"/>
      <c r="N124" s="28">
        <f t="shared" si="40"/>
        <v>4465048.8288821932</v>
      </c>
      <c r="O124" s="2">
        <f t="shared" si="33"/>
        <v>3832.5860500070921</v>
      </c>
      <c r="P124" s="2">
        <f t="shared" si="34"/>
        <v>56092.732047373334</v>
      </c>
      <c r="R124">
        <f t="shared" si="35"/>
        <v>103</v>
      </c>
      <c r="S124" s="89">
        <f t="shared" si="25"/>
        <v>0</v>
      </c>
      <c r="T124" s="89">
        <f>IF(AND(S124=0,S123&gt;0),SUM($G124:$H$381),S124)</f>
        <v>0</v>
      </c>
      <c r="U124" s="82">
        <f>SUM(T124:T$381)</f>
        <v>0</v>
      </c>
      <c r="V124" s="68">
        <f>localspline(R124,'BBG rates'!$G$10:$G$27,'BBG rates'!$K$10:$K$27)</f>
        <v>1.0261747690642877</v>
      </c>
      <c r="W124" s="68">
        <f>locallinterp(R124,'BBG rates'!$G$10:$G$27,'BBG rates'!$J$10:$J$27)</f>
        <v>-0.29425000000000001</v>
      </c>
      <c r="X124" s="56">
        <f t="shared" si="36"/>
        <v>-0.29464758667061552</v>
      </c>
      <c r="Y124" s="66">
        <f t="shared" si="26"/>
        <v>0</v>
      </c>
      <c r="Z124" s="72">
        <f t="shared" si="27"/>
        <v>0</v>
      </c>
      <c r="AA124" s="79">
        <f t="shared" si="28"/>
        <v>0</v>
      </c>
      <c r="AB124" s="81">
        <f t="shared" si="37"/>
        <v>0</v>
      </c>
      <c r="AD124" s="95">
        <f>locallinterp(R124,'BBG rates'!$N$10:$N$369,'BBG rates'!$P$10:$P$369)</f>
        <v>8.7443805560141374</v>
      </c>
      <c r="AI124" s="185">
        <f t="shared" si="29"/>
        <v>103</v>
      </c>
      <c r="AJ124" s="127">
        <f>locallinterp(MIN(AI124,CAP_Senior*12),'BBG rates'!$X$24:$X$65,'BBG rates'!$Y$24:$Y$65)</f>
        <v>51.78074386960764</v>
      </c>
      <c r="AK124" s="127">
        <f>locallinterp(MIN(AI124,CAP_CB*12),'BBG rates'!$AA$25:$AA$40,'BBG rates'!$AC$25:$AC$40)</f>
        <v>9.4333333333333336</v>
      </c>
      <c r="AL124" s="144">
        <f t="shared" si="30"/>
        <v>16.632393124499966</v>
      </c>
      <c r="AM124" s="142">
        <f>(SUMPRODUCT(AL124:AL$381,G124:G$381)+SUMPRODUCT(AL124:AL$381,H124:H$381))/12</f>
        <v>4922626.8099175179</v>
      </c>
    </row>
    <row r="125" spans="1:39" x14ac:dyDescent="0.2">
      <c r="A125" s="7">
        <v>104</v>
      </c>
      <c r="B125" s="7">
        <v>52</v>
      </c>
      <c r="C125" s="7">
        <v>26</v>
      </c>
      <c r="D125" s="12">
        <f t="shared" si="22"/>
        <v>8.6666666666666661</v>
      </c>
      <c r="E125" s="29">
        <f t="shared" si="38"/>
        <v>3134907.6119393907</v>
      </c>
      <c r="F125" s="2">
        <f t="shared" si="23"/>
        <v>2700.149292259036</v>
      </c>
      <c r="G125" s="2">
        <f t="shared" si="31"/>
        <v>40049.061694011623</v>
      </c>
      <c r="H125" s="2">
        <f t="shared" si="32"/>
        <v>10296.580086574195</v>
      </c>
      <c r="I125" s="2">
        <f t="shared" si="21"/>
        <v>53045.791072844848</v>
      </c>
      <c r="J125" s="2">
        <f t="shared" si="39"/>
        <v>459730.18929798866</v>
      </c>
      <c r="K125" s="2">
        <f t="shared" si="24"/>
        <v>48571.247427064722</v>
      </c>
      <c r="L125" s="2">
        <f t="shared" si="24"/>
        <v>420950.8110345609</v>
      </c>
      <c r="M125" s="2"/>
      <c r="N125" s="28">
        <f t="shared" si="40"/>
        <v>4408908.5468478408</v>
      </c>
      <c r="O125" s="2">
        <f t="shared" si="33"/>
        <v>3785.0360630282839</v>
      </c>
      <c r="P125" s="2">
        <f t="shared" si="34"/>
        <v>56140.282034352138</v>
      </c>
      <c r="R125">
        <f t="shared" si="35"/>
        <v>104</v>
      </c>
      <c r="S125" s="89">
        <f t="shared" si="25"/>
        <v>0</v>
      </c>
      <c r="T125" s="89">
        <f>IF(AND(S125=0,S124&gt;0),SUM($G125:$H$381),S125)</f>
        <v>0</v>
      </c>
      <c r="U125" s="82">
        <f>SUM(T125:T$381)</f>
        <v>0</v>
      </c>
      <c r="V125" s="68">
        <f>localspline(R125,'BBG rates'!$G$10:$G$27,'BBG rates'!$K$10:$K$27)</f>
        <v>1.0260484696251713</v>
      </c>
      <c r="W125" s="68">
        <f>locallinterp(R125,'BBG rates'!$G$10:$G$27,'BBG rates'!$J$10:$J$27)</f>
        <v>-0.29000000000000004</v>
      </c>
      <c r="X125" s="56">
        <f t="shared" si="36"/>
        <v>-0.29038617401559996</v>
      </c>
      <c r="Y125" s="66">
        <f t="shared" si="26"/>
        <v>0</v>
      </c>
      <c r="Z125" s="72">
        <f t="shared" si="27"/>
        <v>0</v>
      </c>
      <c r="AA125" s="79">
        <f t="shared" si="28"/>
        <v>0</v>
      </c>
      <c r="AB125" s="81">
        <f t="shared" si="37"/>
        <v>0</v>
      </c>
      <c r="AD125" s="95">
        <f>locallinterp(R125,'BBG rates'!$N$10:$N$369,'BBG rates'!$P$10:$P$369)</f>
        <v>8.8298845951495686</v>
      </c>
      <c r="AI125" s="185">
        <f t="shared" si="29"/>
        <v>104</v>
      </c>
      <c r="AJ125" s="127">
        <f>locallinterp(MIN(AI125,CAP_Senior*12),'BBG rates'!$X$24:$X$65,'BBG rates'!$Y$24:$Y$65)</f>
        <v>51.967626286182437</v>
      </c>
      <c r="AK125" s="127">
        <f>locallinterp(MIN(AI125,CAP_CB*12),'BBG rates'!$AA$25:$AA$40,'BBG rates'!$AC$25:$AC$40)</f>
        <v>9.4666666666666668</v>
      </c>
      <c r="AL125" s="144">
        <f t="shared" si="30"/>
        <v>16.691829801984348</v>
      </c>
      <c r="AM125" s="142">
        <f>(SUMPRODUCT(AL125:AL$381,G125:G$381)+SUMPRODUCT(AL125:AL$381,H125:H$381))/12</f>
        <v>4852481.7569399374</v>
      </c>
    </row>
    <row r="126" spans="1:39" x14ac:dyDescent="0.2">
      <c r="A126" s="7">
        <v>105</v>
      </c>
      <c r="B126" s="7">
        <v>52.5</v>
      </c>
      <c r="C126" s="7">
        <v>26.25</v>
      </c>
      <c r="D126" s="12">
        <f t="shared" si="22"/>
        <v>8.75</v>
      </c>
      <c r="E126" s="29">
        <f t="shared" si="38"/>
        <v>3084823.741879493</v>
      </c>
      <c r="F126" s="2">
        <f t="shared" si="23"/>
        <v>2657.4711319390003</v>
      </c>
      <c r="G126" s="2">
        <f t="shared" si="31"/>
        <v>39951.790061668296</v>
      </c>
      <c r="H126" s="2">
        <f t="shared" si="32"/>
        <v>10132.079998229237</v>
      </c>
      <c r="I126" s="2">
        <f t="shared" si="21"/>
        <v>52741.341191836531</v>
      </c>
      <c r="J126" s="2">
        <f t="shared" si="39"/>
        <v>461486.73542856966</v>
      </c>
      <c r="K126" s="2">
        <f t="shared" si="24"/>
        <v>48251.575632546417</v>
      </c>
      <c r="L126" s="2">
        <f t="shared" si="24"/>
        <v>422201.2867847812</v>
      </c>
      <c r="M126" s="2"/>
      <c r="N126" s="28">
        <f t="shared" si="40"/>
        <v>4352720.674518235</v>
      </c>
      <c r="O126" s="2">
        <f t="shared" si="33"/>
        <v>3737.4457677746036</v>
      </c>
      <c r="P126" s="2">
        <f t="shared" si="34"/>
        <v>56187.872329605823</v>
      </c>
      <c r="R126">
        <f t="shared" si="35"/>
        <v>105</v>
      </c>
      <c r="S126" s="89">
        <f t="shared" si="25"/>
        <v>0</v>
      </c>
      <c r="T126" s="89">
        <f>IF(AND(S126=0,S125&gt;0),SUM($G126:$H$381),S126)</f>
        <v>0</v>
      </c>
      <c r="U126" s="82">
        <f>SUM(T126:T$381)</f>
        <v>0</v>
      </c>
      <c r="V126" s="68">
        <f>localspline(R126,'BBG rates'!$G$10:$G$27,'BBG rates'!$K$10:$K$27)</f>
        <v>1.0259122699387149</v>
      </c>
      <c r="W126" s="68">
        <f>locallinterp(R126,'BBG rates'!$G$10:$G$27,'BBG rates'!$J$10:$J$27)</f>
        <v>-0.28575</v>
      </c>
      <c r="X126" s="56">
        <f t="shared" si="36"/>
        <v>-0.28612492785766719</v>
      </c>
      <c r="Y126" s="66">
        <f t="shared" si="26"/>
        <v>0</v>
      </c>
      <c r="Z126" s="72">
        <f t="shared" si="27"/>
        <v>0</v>
      </c>
      <c r="AA126" s="79">
        <f t="shared" si="28"/>
        <v>0</v>
      </c>
      <c r="AB126" s="81">
        <f t="shared" si="37"/>
        <v>0</v>
      </c>
      <c r="AD126" s="95">
        <f>locallinterp(R126,'BBG rates'!$N$10:$N$369,'BBG rates'!$P$10:$P$369)</f>
        <v>8.9153772843111287</v>
      </c>
      <c r="AI126" s="185">
        <f t="shared" si="29"/>
        <v>105</v>
      </c>
      <c r="AJ126" s="127">
        <f>locallinterp(MIN(AI126,CAP_Senior*12),'BBG rates'!$X$24:$X$65,'BBG rates'!$Y$24:$Y$65)</f>
        <v>52.154508702757234</v>
      </c>
      <c r="AK126" s="127">
        <f>locallinterp(MIN(AI126,CAP_CB*12),'BBG rates'!$AA$25:$AA$40,'BBG rates'!$AC$25:$AC$40)</f>
        <v>9.5</v>
      </c>
      <c r="AL126" s="144">
        <f t="shared" si="30"/>
        <v>16.751266479468732</v>
      </c>
      <c r="AM126" s="142">
        <f>(SUMPRODUCT(AL126:AL$381,G126:G$381)+SUMPRODUCT(AL126:AL$381,H126:H$381))/12</f>
        <v>4782451.6832838366</v>
      </c>
    </row>
    <row r="127" spans="1:39" x14ac:dyDescent="0.2">
      <c r="A127" s="7">
        <v>106</v>
      </c>
      <c r="B127" s="7">
        <v>53</v>
      </c>
      <c r="C127" s="7">
        <v>26.5</v>
      </c>
      <c r="D127" s="12">
        <f t="shared" si="22"/>
        <v>8.8333333333333339</v>
      </c>
      <c r="E127" s="29">
        <f t="shared" si="38"/>
        <v>3035000.5510867382</v>
      </c>
      <c r="F127" s="2">
        <f t="shared" si="23"/>
        <v>2615.0148763373809</v>
      </c>
      <c r="G127" s="2">
        <f t="shared" si="31"/>
        <v>39854.754683810293</v>
      </c>
      <c r="H127" s="2">
        <f t="shared" si="32"/>
        <v>9968.4361089444428</v>
      </c>
      <c r="I127" s="2">
        <f t="shared" si="21"/>
        <v>52438.205669092116</v>
      </c>
      <c r="J127" s="2">
        <f t="shared" si="39"/>
        <v>463204.15007698041</v>
      </c>
      <c r="K127" s="2">
        <f t="shared" si="24"/>
        <v>47933.611959426329</v>
      </c>
      <c r="L127" s="2">
        <f t="shared" si="24"/>
        <v>423413.57230826595</v>
      </c>
      <c r="M127" s="2"/>
      <c r="N127" s="28">
        <f t="shared" si="40"/>
        <v>4296485.1715509314</v>
      </c>
      <c r="O127" s="2">
        <f t="shared" si="33"/>
        <v>3689.815130076599</v>
      </c>
      <c r="P127" s="2">
        <f t="shared" si="34"/>
        <v>56235.502967303823</v>
      </c>
      <c r="R127">
        <f t="shared" si="35"/>
        <v>106</v>
      </c>
      <c r="S127" s="89">
        <f t="shared" si="25"/>
        <v>0</v>
      </c>
      <c r="T127" s="89">
        <f>IF(AND(S127=0,S126&gt;0),SUM($G127:$H$381),S127)</f>
        <v>0</v>
      </c>
      <c r="U127" s="82">
        <f>SUM(T127:T$381)</f>
        <v>0</v>
      </c>
      <c r="V127" s="68">
        <f>localspline(R127,'BBG rates'!$G$10:$G$27,'BBG rates'!$K$10:$K$27)</f>
        <v>1.025765919646864</v>
      </c>
      <c r="W127" s="68">
        <f>locallinterp(R127,'BBG rates'!$G$10:$G$27,'BBG rates'!$J$10:$J$27)</f>
        <v>-0.28150000000000003</v>
      </c>
      <c r="X127" s="56">
        <f t="shared" si="36"/>
        <v>-0.28186384818322807</v>
      </c>
      <c r="Y127" s="66">
        <f t="shared" si="26"/>
        <v>0</v>
      </c>
      <c r="Z127" s="72">
        <f t="shared" si="27"/>
        <v>0</v>
      </c>
      <c r="AA127" s="79">
        <f t="shared" si="28"/>
        <v>0</v>
      </c>
      <c r="AB127" s="81">
        <f t="shared" si="37"/>
        <v>0</v>
      </c>
      <c r="AD127" s="95">
        <f>locallinterp(R127,'BBG rates'!$N$10:$N$369,'BBG rates'!$P$10:$P$369)</f>
        <v>9.0008577776150336</v>
      </c>
      <c r="AI127" s="185">
        <f t="shared" si="29"/>
        <v>106</v>
      </c>
      <c r="AJ127" s="127">
        <f>locallinterp(MIN(AI127,CAP_Senior*12),'BBG rates'!$X$24:$X$65,'BBG rates'!$Y$24:$Y$65)</f>
        <v>52.34139111933203</v>
      </c>
      <c r="AK127" s="127">
        <f>locallinterp(MIN(AI127,CAP_CB*12),'BBG rates'!$AA$25:$AA$40,'BBG rates'!$AC$25:$AC$40)</f>
        <v>9.5333333333333332</v>
      </c>
      <c r="AL127" s="144">
        <f t="shared" si="30"/>
        <v>16.81070315695311</v>
      </c>
      <c r="AM127" s="142">
        <f>(SUMPRODUCT(AL127:AL$381,G127:G$381)+SUMPRODUCT(AL127:AL$381,H127:H$381))/12</f>
        <v>4712537.6621424677</v>
      </c>
    </row>
    <row r="128" spans="1:39" x14ac:dyDescent="0.2">
      <c r="A128" s="7">
        <v>107</v>
      </c>
      <c r="B128" s="7">
        <v>53.5</v>
      </c>
      <c r="C128" s="7">
        <v>26.75</v>
      </c>
      <c r="D128" s="12">
        <f t="shared" si="22"/>
        <v>8.9166666666666661</v>
      </c>
      <c r="E128" s="29">
        <f t="shared" si="38"/>
        <v>2985436.9512559287</v>
      </c>
      <c r="F128" s="2">
        <f t="shared" si="23"/>
        <v>2572.7795993778395</v>
      </c>
      <c r="G128" s="2">
        <f t="shared" si="31"/>
        <v>39757.95498661996</v>
      </c>
      <c r="H128" s="2">
        <f t="shared" si="32"/>
        <v>9805.6448441897137</v>
      </c>
      <c r="I128" s="2">
        <f t="shared" si="21"/>
        <v>52136.379430187517</v>
      </c>
      <c r="J128" s="2">
        <f t="shared" si="39"/>
        <v>464882.71658583864</v>
      </c>
      <c r="K128" s="2">
        <f t="shared" si="24"/>
        <v>47617.348091325963</v>
      </c>
      <c r="L128" s="2">
        <f t="shared" si="24"/>
        <v>424588.02048098977</v>
      </c>
      <c r="M128" s="2"/>
      <c r="N128" s="28">
        <f t="shared" si="40"/>
        <v>4240201.9975692872</v>
      </c>
      <c r="O128" s="2">
        <f t="shared" si="33"/>
        <v>3642.1441157358522</v>
      </c>
      <c r="P128" s="2">
        <f t="shared" si="34"/>
        <v>56283.173981644577</v>
      </c>
      <c r="R128">
        <f t="shared" si="35"/>
        <v>107</v>
      </c>
      <c r="S128" s="89">
        <f t="shared" si="25"/>
        <v>0</v>
      </c>
      <c r="T128" s="89">
        <f>IF(AND(S128=0,S127&gt;0),SUM($G128:$H$381),S128)</f>
        <v>0</v>
      </c>
      <c r="U128" s="82">
        <f>SUM(T128:T$381)</f>
        <v>0</v>
      </c>
      <c r="V128" s="68">
        <f>localspline(R128,'BBG rates'!$G$10:$G$27,'BBG rates'!$K$10:$K$27)</f>
        <v>1.0256091013278616</v>
      </c>
      <c r="W128" s="68">
        <f>locallinterp(R128,'BBG rates'!$G$10:$G$27,'BBG rates'!$J$10:$J$27)</f>
        <v>-0.27725</v>
      </c>
      <c r="X128" s="56">
        <f t="shared" si="36"/>
        <v>-0.27760293497869348</v>
      </c>
      <c r="Y128" s="66">
        <f t="shared" si="26"/>
        <v>0</v>
      </c>
      <c r="Z128" s="72">
        <f t="shared" si="27"/>
        <v>0</v>
      </c>
      <c r="AA128" s="79">
        <f t="shared" si="28"/>
        <v>0</v>
      </c>
      <c r="AB128" s="81">
        <f t="shared" si="37"/>
        <v>0</v>
      </c>
      <c r="AD128" s="95">
        <f>locallinterp(R128,'BBG rates'!$N$10:$N$369,'BBG rates'!$P$10:$P$369)</f>
        <v>9.0863252027256891</v>
      </c>
      <c r="AI128" s="185">
        <f t="shared" si="29"/>
        <v>107</v>
      </c>
      <c r="AJ128" s="127">
        <f>locallinterp(MIN(AI128,CAP_Senior*12),'BBG rates'!$X$24:$X$65,'BBG rates'!$Y$24:$Y$65)</f>
        <v>52.52827353590682</v>
      </c>
      <c r="AK128" s="127">
        <f>locallinterp(MIN(AI128,CAP_CB*12),'BBG rates'!$AA$25:$AA$40,'BBG rates'!$AC$25:$AC$40)</f>
        <v>9.5666666666666664</v>
      </c>
      <c r="AL128" s="144">
        <f t="shared" si="30"/>
        <v>16.870139834437492</v>
      </c>
      <c r="AM128" s="142">
        <f>(SUMPRODUCT(AL128:AL$381,G128:G$381)+SUMPRODUCT(AL128:AL$381,H128:H$381))/12</f>
        <v>4642740.7562466981</v>
      </c>
    </row>
    <row r="129" spans="1:39" x14ac:dyDescent="0.2">
      <c r="A129" s="7">
        <v>108</v>
      </c>
      <c r="B129" s="7">
        <v>54</v>
      </c>
      <c r="C129" s="7">
        <v>27</v>
      </c>
      <c r="D129" s="12">
        <f t="shared" si="22"/>
        <v>9</v>
      </c>
      <c r="E129" s="29">
        <f t="shared" si="38"/>
        <v>2936131.8582152445</v>
      </c>
      <c r="F129" s="2">
        <f t="shared" si="23"/>
        <v>2530.7643785006062</v>
      </c>
      <c r="G129" s="2">
        <f t="shared" si="31"/>
        <v>39661.390397673291</v>
      </c>
      <c r="H129" s="2">
        <f t="shared" si="32"/>
        <v>9643.702643010989</v>
      </c>
      <c r="I129" s="2">
        <f t="shared" si="21"/>
        <v>51835.857419184889</v>
      </c>
      <c r="J129" s="2">
        <f t="shared" si="39"/>
        <v>466522.71677266399</v>
      </c>
      <c r="K129" s="2">
        <f t="shared" si="24"/>
        <v>47302.775750311521</v>
      </c>
      <c r="L129" s="2">
        <f t="shared" si="24"/>
        <v>425724.98175280367</v>
      </c>
      <c r="M129" s="2"/>
      <c r="N129" s="28">
        <f t="shared" si="40"/>
        <v>4183871.1121624317</v>
      </c>
      <c r="O129" s="2">
        <f t="shared" si="33"/>
        <v>3594.4326905249545</v>
      </c>
      <c r="P129" s="2">
        <f t="shared" si="34"/>
        <v>56330.885406855465</v>
      </c>
      <c r="R129">
        <f t="shared" si="35"/>
        <v>108</v>
      </c>
      <c r="S129" s="89">
        <f t="shared" si="25"/>
        <v>0</v>
      </c>
      <c r="T129" s="89">
        <f>IF(AND(S129=0,S128&gt;0),SUM($G129:$H$381),S129)</f>
        <v>0</v>
      </c>
      <c r="U129" s="82">
        <f>SUM(T129:T$381)</f>
        <v>0</v>
      </c>
      <c r="V129" s="68">
        <f>localspline(R129,'BBG rates'!$G$10:$G$27,'BBG rates'!$K$10:$K$27)</f>
        <v>1.0254415273666382</v>
      </c>
      <c r="W129" s="68">
        <f>locallinterp(R129,'BBG rates'!$G$10:$G$27,'BBG rates'!$J$10:$J$27)</f>
        <v>-0.27300000000000002</v>
      </c>
      <c r="X129" s="56">
        <f t="shared" si="36"/>
        <v>-0.27334218823060752</v>
      </c>
      <c r="Y129" s="66">
        <f t="shared" si="26"/>
        <v>0</v>
      </c>
      <c r="Z129" s="72">
        <f t="shared" si="27"/>
        <v>0</v>
      </c>
      <c r="AA129" s="79">
        <f t="shared" si="28"/>
        <v>0</v>
      </c>
      <c r="AB129" s="81">
        <f t="shared" si="37"/>
        <v>0</v>
      </c>
      <c r="AD129" s="95">
        <f>locallinterp(R129,'BBG rates'!$N$10:$N$369,'BBG rates'!$P$10:$P$369)</f>
        <v>9.171778663339575</v>
      </c>
      <c r="AI129" s="185">
        <f t="shared" si="29"/>
        <v>108</v>
      </c>
      <c r="AJ129" s="127">
        <f>locallinterp(MIN(AI129,CAP_Senior*12),'BBG rates'!$X$24:$X$65,'BBG rates'!$Y$24:$Y$65)</f>
        <v>52.715155952481616</v>
      </c>
      <c r="AK129" s="127">
        <f>locallinterp(MIN(AI129,CAP_CB*12),'BBG rates'!$AA$25:$AA$40,'BBG rates'!$AC$25:$AC$40)</f>
        <v>9.6</v>
      </c>
      <c r="AL129" s="144">
        <f t="shared" si="30"/>
        <v>16.929576511921873</v>
      </c>
      <c r="AM129" s="142">
        <f>(SUMPRODUCT(AL129:AL$381,G129:G$381)+SUMPRODUCT(AL129:AL$381,H129:H$381))/12</f>
        <v>4573062.0179263754</v>
      </c>
    </row>
    <row r="130" spans="1:39" x14ac:dyDescent="0.2">
      <c r="A130" s="7">
        <v>109</v>
      </c>
      <c r="B130" s="7">
        <v>54.5</v>
      </c>
      <c r="C130" s="7">
        <v>27.25</v>
      </c>
      <c r="D130" s="12">
        <f t="shared" si="22"/>
        <v>9.0833333333333339</v>
      </c>
      <c r="E130" s="29">
        <f t="shared" si="38"/>
        <v>2887084.1919113267</v>
      </c>
      <c r="F130" s="2">
        <f t="shared" si="23"/>
        <v>2488.9682946497887</v>
      </c>
      <c r="G130" s="2">
        <f t="shared" si="31"/>
        <v>39565.060345936668</v>
      </c>
      <c r="H130" s="2">
        <f t="shared" si="32"/>
        <v>9482.6059579812754</v>
      </c>
      <c r="I130" s="2">
        <f t="shared" si="21"/>
        <v>51536.634598567733</v>
      </c>
      <c r="J130" s="2">
        <f t="shared" si="39"/>
        <v>468124.43093699025</v>
      </c>
      <c r="K130" s="2">
        <f t="shared" si="24"/>
        <v>46989.886696721915</v>
      </c>
      <c r="L130" s="2">
        <f t="shared" si="24"/>
        <v>426824.8041618907</v>
      </c>
      <c r="M130" s="2"/>
      <c r="N130" s="28">
        <f t="shared" si="40"/>
        <v>4127492.4748852388</v>
      </c>
      <c r="O130" s="2">
        <f t="shared" si="33"/>
        <v>3546.6808201874833</v>
      </c>
      <c r="P130" s="2">
        <f t="shared" si="34"/>
        <v>56378.637277192938</v>
      </c>
      <c r="R130">
        <f t="shared" si="35"/>
        <v>109</v>
      </c>
      <c r="S130" s="89">
        <f t="shared" si="25"/>
        <v>0</v>
      </c>
      <c r="T130" s="89">
        <f>IF(AND(S130=0,S129&gt;0),SUM($G130:$H$381),S130)</f>
        <v>0</v>
      </c>
      <c r="U130" s="82">
        <f>SUM(T130:T$381)</f>
        <v>0</v>
      </c>
      <c r="V130" s="68">
        <f>localspline(R130,'BBG rates'!$G$10:$G$27,'BBG rates'!$K$10:$K$27)</f>
        <v>1.0252631447519678</v>
      </c>
      <c r="W130" s="68">
        <f>locallinterp(R130,'BBG rates'!$G$10:$G$27,'BBG rates'!$J$10:$J$27)</f>
        <v>-0.26866666666666666</v>
      </c>
      <c r="X130" s="56">
        <f t="shared" si="36"/>
        <v>-0.26899806879856492</v>
      </c>
      <c r="Y130" s="66">
        <f t="shared" si="26"/>
        <v>0</v>
      </c>
      <c r="Z130" s="72">
        <f t="shared" si="27"/>
        <v>0</v>
      </c>
      <c r="AA130" s="79">
        <f t="shared" si="28"/>
        <v>0</v>
      </c>
      <c r="AB130" s="81">
        <f t="shared" si="37"/>
        <v>0</v>
      </c>
      <c r="AD130" s="95">
        <f>locallinterp(R130,'BBG rates'!$N$10:$N$369,'BBG rates'!$P$10:$P$369)</f>
        <v>9.2572172587355723</v>
      </c>
      <c r="AI130" s="185">
        <f t="shared" si="29"/>
        <v>109</v>
      </c>
      <c r="AJ130" s="127">
        <f>locallinterp(MIN(AI130,CAP_Senior*12),'BBG rates'!$X$24:$X$65,'BBG rates'!$Y$24:$Y$65)</f>
        <v>52.8823279706587</v>
      </c>
      <c r="AK130" s="127">
        <f>locallinterp(MIN(AI130,CAP_CB*12),'BBG rates'!$AA$25:$AA$40,'BBG rates'!$AC$25:$AC$40)</f>
        <v>9.6333333333333329</v>
      </c>
      <c r="AL130" s="144">
        <f t="shared" si="30"/>
        <v>16.985662421678647</v>
      </c>
      <c r="AM130" s="142">
        <f>(SUMPRODUCT(AL130:AL$381,G130:G$381)+SUMPRODUCT(AL130:AL$381,H130:H$381))/12</f>
        <v>4503502.4891714016</v>
      </c>
    </row>
    <row r="131" spans="1:39" x14ac:dyDescent="0.2">
      <c r="A131" s="7">
        <v>110</v>
      </c>
      <c r="B131" s="7">
        <v>55</v>
      </c>
      <c r="C131" s="7">
        <v>27.5</v>
      </c>
      <c r="D131" s="12">
        <f t="shared" si="22"/>
        <v>9.1666666666666661</v>
      </c>
      <c r="E131" s="29">
        <f t="shared" si="38"/>
        <v>2838292.8763944115</v>
      </c>
      <c r="F131" s="2">
        <f t="shared" si="23"/>
        <v>2447.3904322607268</v>
      </c>
      <c r="G131" s="2">
        <f t="shared" si="31"/>
        <v>39468.964261763314</v>
      </c>
      <c r="H131" s="2">
        <f t="shared" si="32"/>
        <v>9322.3512551517942</v>
      </c>
      <c r="I131" s="2">
        <f t="shared" si="21"/>
        <v>51238.705949175834</v>
      </c>
      <c r="J131" s="2">
        <f t="shared" si="39"/>
        <v>469688.13786744513</v>
      </c>
      <c r="K131" s="2">
        <f t="shared" si="24"/>
        <v>46678.672728997437</v>
      </c>
      <c r="L131" s="2">
        <f t="shared" si="24"/>
        <v>427887.83334914321</v>
      </c>
      <c r="M131" s="2"/>
      <c r="N131" s="28">
        <f t="shared" si="40"/>
        <v>4071066.0452582962</v>
      </c>
      <c r="O131" s="2">
        <f t="shared" si="33"/>
        <v>3498.8884704379752</v>
      </c>
      <c r="P131" s="2">
        <f t="shared" si="34"/>
        <v>56426.429626942445</v>
      </c>
      <c r="R131">
        <f t="shared" si="35"/>
        <v>110</v>
      </c>
      <c r="S131" s="89">
        <f t="shared" si="25"/>
        <v>0</v>
      </c>
      <c r="T131" s="89">
        <f>IF(AND(S131=0,S130&gt;0),SUM($G131:$H$381),S131)</f>
        <v>0</v>
      </c>
      <c r="U131" s="82">
        <f>SUM(T131:T$381)</f>
        <v>0</v>
      </c>
      <c r="V131" s="68">
        <f>localspline(R131,'BBG rates'!$G$10:$G$27,'BBG rates'!$K$10:$K$27)</f>
        <v>1.0250747346431872</v>
      </c>
      <c r="W131" s="68">
        <f>locallinterp(R131,'BBG rates'!$G$10:$G$27,'BBG rates'!$J$10:$J$27)</f>
        <v>-0.26433333333333336</v>
      </c>
      <c r="X131" s="56">
        <f t="shared" si="36"/>
        <v>-0.26465412238612096</v>
      </c>
      <c r="Y131" s="66">
        <f t="shared" si="26"/>
        <v>0</v>
      </c>
      <c r="Z131" s="72">
        <f t="shared" si="27"/>
        <v>0</v>
      </c>
      <c r="AA131" s="79">
        <f t="shared" si="28"/>
        <v>0</v>
      </c>
      <c r="AB131" s="81">
        <f t="shared" si="37"/>
        <v>0</v>
      </c>
      <c r="AD131" s="95">
        <f>locallinterp(R131,'BBG rates'!$N$10:$N$369,'BBG rates'!$P$10:$P$369)</f>
        <v>9.342640153289171</v>
      </c>
      <c r="AI131" s="185">
        <f t="shared" si="29"/>
        <v>110</v>
      </c>
      <c r="AJ131" s="127">
        <f>locallinterp(MIN(AI131,CAP_Senior*12),'BBG rates'!$X$24:$X$65,'BBG rates'!$Y$24:$Y$65)</f>
        <v>53.049499988835784</v>
      </c>
      <c r="AK131" s="127">
        <f>locallinterp(MIN(AI131,CAP_CB*12),'BBG rates'!$AA$25:$AA$40,'BBG rates'!$AC$25:$AC$40)</f>
        <v>9.6666666666666661</v>
      </c>
      <c r="AL131" s="144">
        <f t="shared" si="30"/>
        <v>17.041748331435414</v>
      </c>
      <c r="AM131" s="142">
        <f>(SUMPRODUCT(AL131:AL$381,G131:G$381)+SUMPRODUCT(AL131:AL$381,H131:H$381))/12</f>
        <v>4434076.8973039435</v>
      </c>
    </row>
    <row r="132" spans="1:39" x14ac:dyDescent="0.2">
      <c r="A132" s="7">
        <v>111</v>
      </c>
      <c r="B132" s="7">
        <v>55.5</v>
      </c>
      <c r="C132" s="7">
        <v>27.75</v>
      </c>
      <c r="D132" s="12">
        <f t="shared" si="22"/>
        <v>9.25</v>
      </c>
      <c r="E132" s="29">
        <f t="shared" si="38"/>
        <v>2789756.8398035183</v>
      </c>
      <c r="F132" s="2">
        <f t="shared" si="23"/>
        <v>2406.0298792473909</v>
      </c>
      <c r="G132" s="2">
        <f t="shared" si="31"/>
        <v>39373.101576890062</v>
      </c>
      <c r="H132" s="2">
        <f t="shared" si="32"/>
        <v>9162.9350140033475</v>
      </c>
      <c r="I132" s="2">
        <f t="shared" si="21"/>
        <v>50942.066470140802</v>
      </c>
      <c r="J132" s="2">
        <f t="shared" si="39"/>
        <v>471214.11484880245</v>
      </c>
      <c r="K132" s="2">
        <f t="shared" si="24"/>
        <v>46369.125683509221</v>
      </c>
      <c r="L132" s="2">
        <f t="shared" si="24"/>
        <v>428914.41257246031</v>
      </c>
      <c r="M132" s="2"/>
      <c r="N132" s="28">
        <f t="shared" si="40"/>
        <v>4014591.7827678774</v>
      </c>
      <c r="O132" s="2">
        <f t="shared" si="33"/>
        <v>3451.0556069619065</v>
      </c>
      <c r="P132" s="2">
        <f t="shared" si="34"/>
        <v>56474.262490418514</v>
      </c>
      <c r="R132">
        <f t="shared" si="35"/>
        <v>111</v>
      </c>
      <c r="S132" s="89">
        <f t="shared" si="25"/>
        <v>0</v>
      </c>
      <c r="T132" s="89">
        <f>IF(AND(S132=0,S131&gt;0),SUM($G132:$H$381),S132)</f>
        <v>0</v>
      </c>
      <c r="U132" s="82">
        <f>SUM(T132:T$381)</f>
        <v>0</v>
      </c>
      <c r="V132" s="68">
        <f>localspline(R132,'BBG rates'!$G$10:$G$27,'BBG rates'!$K$10:$K$27)</f>
        <v>1.0248774990061804</v>
      </c>
      <c r="W132" s="68">
        <f>locallinterp(R132,'BBG rates'!$G$10:$G$27,'BBG rates'!$J$10:$J$27)</f>
        <v>-0.26</v>
      </c>
      <c r="X132" s="56">
        <f t="shared" si="36"/>
        <v>-0.26031034897862071</v>
      </c>
      <c r="Y132" s="66">
        <f t="shared" si="26"/>
        <v>0</v>
      </c>
      <c r="Z132" s="72">
        <f t="shared" si="27"/>
        <v>0</v>
      </c>
      <c r="AA132" s="79">
        <f t="shared" si="28"/>
        <v>0</v>
      </c>
      <c r="AB132" s="81">
        <f t="shared" si="37"/>
        <v>0</v>
      </c>
      <c r="AD132" s="95">
        <f>locallinterp(R132,'BBG rates'!$N$10:$N$369,'BBG rates'!$P$10:$P$369)</f>
        <v>9.4280466115396866</v>
      </c>
      <c r="AI132" s="185">
        <f t="shared" si="29"/>
        <v>111</v>
      </c>
      <c r="AJ132" s="127">
        <f>locallinterp(MIN(AI132,CAP_Senior*12),'BBG rates'!$X$24:$X$65,'BBG rates'!$Y$24:$Y$65)</f>
        <v>53.216672007012875</v>
      </c>
      <c r="AK132" s="127">
        <f>locallinterp(MIN(AI132,CAP_CB*12),'BBG rates'!$AA$25:$AA$40,'BBG rates'!$AC$25:$AC$40)</f>
        <v>9.6999999999999993</v>
      </c>
      <c r="AL132" s="144">
        <f t="shared" si="30"/>
        <v>17.097834241192189</v>
      </c>
      <c r="AM132" s="142">
        <f>(SUMPRODUCT(AL132:AL$381,G132:G$381)+SUMPRODUCT(AL132:AL$381,H132:H$381))/12</f>
        <v>4364786.1206540335</v>
      </c>
    </row>
    <row r="133" spans="1:39" x14ac:dyDescent="0.2">
      <c r="A133" s="7">
        <v>112</v>
      </c>
      <c r="B133" s="7">
        <v>56</v>
      </c>
      <c r="C133" s="7">
        <v>28</v>
      </c>
      <c r="D133" s="12">
        <f t="shared" si="22"/>
        <v>9.3333333333333339</v>
      </c>
      <c r="E133" s="29">
        <f t="shared" si="38"/>
        <v>2741475.0143516865</v>
      </c>
      <c r="F133" s="2">
        <f t="shared" si="23"/>
        <v>2364.8857269898258</v>
      </c>
      <c r="G133" s="2">
        <f t="shared" si="31"/>
        <v>39277.471724433948</v>
      </c>
      <c r="H133" s="2">
        <f t="shared" si="32"/>
        <v>9004.3537273978291</v>
      </c>
      <c r="I133" s="2">
        <f t="shared" si="21"/>
        <v>50646.711178821606</v>
      </c>
      <c r="J133" s="2">
        <f t="shared" si="39"/>
        <v>472702.63766900171</v>
      </c>
      <c r="K133" s="2">
        <f t="shared" si="24"/>
        <v>46061.237434389404</v>
      </c>
      <c r="L133" s="2">
        <f t="shared" si="24"/>
        <v>429904.88272096781</v>
      </c>
      <c r="M133" s="2"/>
      <c r="N133" s="28">
        <f t="shared" si="40"/>
        <v>3958069.6468659127</v>
      </c>
      <c r="O133" s="2">
        <f t="shared" si="33"/>
        <v>3403.1821954156608</v>
      </c>
      <c r="P133" s="2">
        <f t="shared" si="34"/>
        <v>56522.135901964764</v>
      </c>
      <c r="R133">
        <f t="shared" si="35"/>
        <v>112</v>
      </c>
      <c r="S133" s="89">
        <f t="shared" si="25"/>
        <v>0</v>
      </c>
      <c r="T133" s="89">
        <f>IF(AND(S133=0,S132&gt;0),SUM($G133:$H$381),S133)</f>
        <v>0</v>
      </c>
      <c r="U133" s="82">
        <f>SUM(T133:T$381)</f>
        <v>0</v>
      </c>
      <c r="V133" s="68">
        <f>localspline(R133,'BBG rates'!$G$10:$G$27,'BBG rates'!$K$10:$K$27)</f>
        <v>1.0246725206620915</v>
      </c>
      <c r="W133" s="68">
        <f>locallinterp(R133,'BBG rates'!$G$10:$G$27,'BBG rates'!$J$10:$J$27)</f>
        <v>-0.25566666666666671</v>
      </c>
      <c r="X133" s="56">
        <f t="shared" si="36"/>
        <v>-0.2559667485618089</v>
      </c>
      <c r="Y133" s="66">
        <f t="shared" si="26"/>
        <v>0</v>
      </c>
      <c r="Z133" s="72">
        <f t="shared" si="27"/>
        <v>0</v>
      </c>
      <c r="AA133" s="79">
        <f t="shared" si="28"/>
        <v>0</v>
      </c>
      <c r="AB133" s="81">
        <f t="shared" si="37"/>
        <v>0</v>
      </c>
      <c r="AD133" s="95">
        <f>locallinterp(R133,'BBG rates'!$N$10:$N$369,'BBG rates'!$P$10:$P$369)</f>
        <v>9.5134359882615271</v>
      </c>
      <c r="AI133" s="185">
        <f t="shared" si="29"/>
        <v>112</v>
      </c>
      <c r="AJ133" s="127">
        <f>locallinterp(MIN(AI133,CAP_Senior*12),'BBG rates'!$X$24:$X$65,'BBG rates'!$Y$24:$Y$65)</f>
        <v>53.383844025189958</v>
      </c>
      <c r="AK133" s="127">
        <f>locallinterp(MIN(AI133,CAP_CB*12),'BBG rates'!$AA$25:$AA$40,'BBG rates'!$AC$25:$AC$40)</f>
        <v>9.7333333333333325</v>
      </c>
      <c r="AL133" s="144">
        <f t="shared" si="30"/>
        <v>17.153920150948959</v>
      </c>
      <c r="AM133" s="142">
        <f>(SUMPRODUCT(AL133:AL$381,G133:G$381)+SUMPRODUCT(AL133:AL$381,H133:H$381))/12</f>
        <v>4295631.0282910727</v>
      </c>
    </row>
    <row r="134" spans="1:39" x14ac:dyDescent="0.2">
      <c r="A134" s="7">
        <v>113</v>
      </c>
      <c r="B134" s="7">
        <v>56.5</v>
      </c>
      <c r="C134" s="7">
        <v>28.25</v>
      </c>
      <c r="D134" s="12">
        <f t="shared" si="22"/>
        <v>9.4166666666666661</v>
      </c>
      <c r="E134" s="29">
        <f t="shared" si="38"/>
        <v>2693446.3363112677</v>
      </c>
      <c r="F134" s="2">
        <f t="shared" si="23"/>
        <v>2323.9570703216364</v>
      </c>
      <c r="G134" s="2">
        <f t="shared" si="31"/>
        <v>39182.074138888871</v>
      </c>
      <c r="H134" s="2">
        <f t="shared" si="32"/>
        <v>8846.6039015299084</v>
      </c>
      <c r="I134" s="2">
        <f t="shared" si="21"/>
        <v>50352.635110740419</v>
      </c>
      <c r="J134" s="2">
        <f t="shared" si="39"/>
        <v>474153.98062613892</v>
      </c>
      <c r="K134" s="2">
        <f t="shared" si="24"/>
        <v>45754.999893362103</v>
      </c>
      <c r="L134" s="2">
        <f t="shared" si="24"/>
        <v>430859.58232915978</v>
      </c>
      <c r="M134" s="2"/>
      <c r="N134" s="28">
        <f t="shared" si="40"/>
        <v>3901499.5969699589</v>
      </c>
      <c r="O134" s="2">
        <f t="shared" si="33"/>
        <v>3355.2682014265101</v>
      </c>
      <c r="P134" s="2">
        <f t="shared" si="34"/>
        <v>56570.049895953904</v>
      </c>
      <c r="R134">
        <f t="shared" si="35"/>
        <v>113</v>
      </c>
      <c r="S134" s="89">
        <f t="shared" si="25"/>
        <v>0</v>
      </c>
      <c r="T134" s="89">
        <f>IF(AND(S134=0,S133&gt;0),SUM($G134:$H$381),S134)</f>
        <v>0</v>
      </c>
      <c r="U134" s="82">
        <f>SUM(T134:T$381)</f>
        <v>0</v>
      </c>
      <c r="V134" s="68">
        <f>localspline(R134,'BBG rates'!$G$10:$G$27,'BBG rates'!$K$10:$K$27)</f>
        <v>1.0244607035944182</v>
      </c>
      <c r="W134" s="68">
        <f>locallinterp(R134,'BBG rates'!$G$10:$G$27,'BBG rates'!$J$10:$J$27)</f>
        <v>-0.25133333333333335</v>
      </c>
      <c r="X134" s="56">
        <f t="shared" si="36"/>
        <v>-0.25162332112143027</v>
      </c>
      <c r="Y134" s="66">
        <f t="shared" si="26"/>
        <v>0</v>
      </c>
      <c r="Z134" s="72">
        <f t="shared" si="27"/>
        <v>0</v>
      </c>
      <c r="AA134" s="79">
        <f t="shared" si="28"/>
        <v>0</v>
      </c>
      <c r="AB134" s="81">
        <f t="shared" si="37"/>
        <v>0</v>
      </c>
      <c r="AD134" s="95">
        <f>locallinterp(R134,'BBG rates'!$N$10:$N$369,'BBG rates'!$P$10:$P$369)</f>
        <v>9.5988077135610617</v>
      </c>
      <c r="AI134" s="185">
        <f t="shared" si="29"/>
        <v>113</v>
      </c>
      <c r="AJ134" s="127">
        <f>locallinterp(MIN(AI134,CAP_Senior*12),'BBG rates'!$X$24:$X$65,'BBG rates'!$Y$24:$Y$65)</f>
        <v>53.551016043367042</v>
      </c>
      <c r="AK134" s="127">
        <f>locallinterp(MIN(AI134,CAP_CB*12),'BBG rates'!$AA$25:$AA$40,'BBG rates'!$AC$25:$AC$40)</f>
        <v>9.7666666666666657</v>
      </c>
      <c r="AL134" s="144">
        <f t="shared" si="30"/>
        <v>17.21000606070573</v>
      </c>
      <c r="AM134" s="142">
        <f>(SUMPRODUCT(AL134:AL$381,G134:G$381)+SUMPRODUCT(AL134:AL$381,H134:H$381))/12</f>
        <v>4226612.480079174</v>
      </c>
    </row>
    <row r="135" spans="1:39" x14ac:dyDescent="0.2">
      <c r="A135" s="7">
        <v>114</v>
      </c>
      <c r="B135" s="7">
        <v>57</v>
      </c>
      <c r="C135" s="7">
        <v>28.5</v>
      </c>
      <c r="D135" s="12">
        <f t="shared" si="22"/>
        <v>9.5</v>
      </c>
      <c r="E135" s="29">
        <f t="shared" si="38"/>
        <v>2645669.7459992664</v>
      </c>
      <c r="F135" s="2">
        <f t="shared" si="23"/>
        <v>2283.2430075175193</v>
      </c>
      <c r="G135" s="2">
        <f t="shared" si="31"/>
        <v>39086.908256122202</v>
      </c>
      <c r="H135" s="2">
        <f t="shared" si="32"/>
        <v>8689.6820558788859</v>
      </c>
      <c r="I135" s="2">
        <f t="shared" si="21"/>
        <v>50059.833319518613</v>
      </c>
      <c r="J135" s="2">
        <f t="shared" si="39"/>
        <v>475568.4165354268</v>
      </c>
      <c r="K135" s="2">
        <f t="shared" si="24"/>
        <v>45450.40500957505</v>
      </c>
      <c r="L135" s="2">
        <f t="shared" si="24"/>
        <v>431778.84759096295</v>
      </c>
      <c r="M135" s="2"/>
      <c r="N135" s="28">
        <f t="shared" si="40"/>
        <v>3844881.5924631711</v>
      </c>
      <c r="O135" s="2">
        <f t="shared" si="33"/>
        <v>3307.313590592591</v>
      </c>
      <c r="P135" s="2">
        <f t="shared" si="34"/>
        <v>56618.004506787831</v>
      </c>
      <c r="R135">
        <f t="shared" si="35"/>
        <v>114</v>
      </c>
      <c r="S135" s="89">
        <f t="shared" si="25"/>
        <v>0</v>
      </c>
      <c r="T135" s="89">
        <f>IF(AND(S135=0,S134&gt;0),SUM($G135:$H$381),S135)</f>
        <v>0</v>
      </c>
      <c r="U135" s="82">
        <f>SUM(T135:T$381)</f>
        <v>0</v>
      </c>
      <c r="V135" s="68">
        <f>localspline(R135,'BBG rates'!$G$10:$G$27,'BBG rates'!$K$10:$K$27)</f>
        <v>1.0242433094092576</v>
      </c>
      <c r="W135" s="68">
        <f>locallinterp(R135,'BBG rates'!$G$10:$G$27,'BBG rates'!$J$10:$J$27)</f>
        <v>-0.247</v>
      </c>
      <c r="X135" s="56">
        <f t="shared" si="36"/>
        <v>-0.24728006664269664</v>
      </c>
      <c r="Y135" s="66">
        <f t="shared" si="26"/>
        <v>0</v>
      </c>
      <c r="Z135" s="72">
        <f t="shared" si="27"/>
        <v>0</v>
      </c>
      <c r="AA135" s="79">
        <f t="shared" si="28"/>
        <v>0</v>
      </c>
      <c r="AB135" s="81">
        <f t="shared" si="37"/>
        <v>0</v>
      </c>
      <c r="AD135" s="95">
        <f>locallinterp(R135,'BBG rates'!$N$10:$N$369,'BBG rates'!$P$10:$P$369)</f>
        <v>9.6841613226785004</v>
      </c>
      <c r="AI135" s="185">
        <f t="shared" si="29"/>
        <v>114</v>
      </c>
      <c r="AJ135" s="127">
        <f>locallinterp(MIN(AI135,CAP_Senior*12),'BBG rates'!$X$24:$X$65,'BBG rates'!$Y$24:$Y$65)</f>
        <v>53.718188061544126</v>
      </c>
      <c r="AK135" s="127">
        <f>locallinterp(MIN(AI135,CAP_CB*12),'BBG rates'!$AA$25:$AA$40,'BBG rates'!$AC$25:$AC$40)</f>
        <v>9.8000000000000007</v>
      </c>
      <c r="AL135" s="144">
        <f t="shared" si="30"/>
        <v>17.266091970462504</v>
      </c>
      <c r="AM135" s="142">
        <f>(SUMPRODUCT(AL135:AL$381,G135:G$381)+SUMPRODUCT(AL135:AL$381,H135:H$381))/12</f>
        <v>4157731.3267322327</v>
      </c>
    </row>
    <row r="136" spans="1:39" x14ac:dyDescent="0.2">
      <c r="A136" s="7">
        <v>115</v>
      </c>
      <c r="B136" s="7">
        <v>57.5</v>
      </c>
      <c r="C136" s="7">
        <v>28.75</v>
      </c>
      <c r="D136" s="12">
        <f t="shared" si="22"/>
        <v>9.5833333333333339</v>
      </c>
      <c r="E136" s="29">
        <f t="shared" si="38"/>
        <v>2598144.1877627345</v>
      </c>
      <c r="F136" s="2">
        <f t="shared" si="23"/>
        <v>2242.7426402808355</v>
      </c>
      <c r="G136" s="2">
        <f t="shared" si="31"/>
        <v>38991.973513371515</v>
      </c>
      <c r="H136" s="2">
        <f t="shared" si="32"/>
        <v>8533.5847231607258</v>
      </c>
      <c r="I136" s="2">
        <f t="shared" si="21"/>
        <v>49768.300876813075</v>
      </c>
      <c r="J136" s="2">
        <f t="shared" si="39"/>
        <v>476946.21673612535</v>
      </c>
      <c r="K136" s="2">
        <f t="shared" si="24"/>
        <v>45147.444769432026</v>
      </c>
      <c r="L136" s="2">
        <f t="shared" si="24"/>
        <v>432663.01237372361</v>
      </c>
      <c r="M136" s="2"/>
      <c r="N136" s="28">
        <f t="shared" si="40"/>
        <v>3788215.5926942737</v>
      </c>
      <c r="O136" s="2">
        <f t="shared" si="33"/>
        <v>3259.3183284828729</v>
      </c>
      <c r="P136" s="2">
        <f t="shared" si="34"/>
        <v>56665.999768897549</v>
      </c>
      <c r="R136">
        <f t="shared" si="35"/>
        <v>115</v>
      </c>
      <c r="S136" s="89">
        <f t="shared" si="25"/>
        <v>0</v>
      </c>
      <c r="T136" s="89">
        <f>IF(AND(S136=0,S135&gt;0),SUM($G136:$H$381),S136)</f>
        <v>0</v>
      </c>
      <c r="U136" s="82">
        <f>SUM(T136:T$381)</f>
        <v>0</v>
      </c>
      <c r="V136" s="68">
        <f>localspline(R136,'BBG rates'!$G$10:$G$27,'BBG rates'!$K$10:$K$27)</f>
        <v>1.0240213314982272</v>
      </c>
      <c r="W136" s="68">
        <f>locallinterp(R136,'BBG rates'!$G$10:$G$27,'BBG rates'!$J$10:$J$27)</f>
        <v>-0.24266666666666667</v>
      </c>
      <c r="X136" s="56">
        <f t="shared" si="36"/>
        <v>-0.24293698511161921</v>
      </c>
      <c r="Y136" s="66">
        <f t="shared" si="26"/>
        <v>0</v>
      </c>
      <c r="Z136" s="72">
        <f t="shared" si="27"/>
        <v>0</v>
      </c>
      <c r="AA136" s="79">
        <f t="shared" si="28"/>
        <v>0</v>
      </c>
      <c r="AB136" s="81">
        <f t="shared" si="37"/>
        <v>0</v>
      </c>
      <c r="AD136" s="95">
        <f>locallinterp(R136,'BBG rates'!$N$10:$N$369,'BBG rates'!$P$10:$P$369)</f>
        <v>9.7694964336366859</v>
      </c>
      <c r="AI136" s="185">
        <f t="shared" si="29"/>
        <v>115</v>
      </c>
      <c r="AJ136" s="127">
        <f>locallinterp(MIN(AI136,CAP_Senior*12),'BBG rates'!$X$24:$X$65,'BBG rates'!$Y$24:$Y$65)</f>
        <v>53.88536007972121</v>
      </c>
      <c r="AK136" s="127">
        <f>locallinterp(MIN(AI136,CAP_CB*12),'BBG rates'!$AA$25:$AA$40,'BBG rates'!$AC$25:$AC$40)</f>
        <v>9.8333333333333339</v>
      </c>
      <c r="AL136" s="144">
        <f t="shared" si="30"/>
        <v>17.322177880219272</v>
      </c>
      <c r="AM136" s="142">
        <f>(SUMPRODUCT(AL136:AL$381,G136:G$381)+SUMPRODUCT(AL136:AL$381,H136:H$381))/12</f>
        <v>4088988.4098687232</v>
      </c>
    </row>
    <row r="137" spans="1:39" x14ac:dyDescent="0.2">
      <c r="A137" s="7">
        <v>116</v>
      </c>
      <c r="B137" s="7">
        <v>58</v>
      </c>
      <c r="C137" s="7">
        <v>29</v>
      </c>
      <c r="D137" s="12">
        <f t="shared" si="22"/>
        <v>9.6666666666666661</v>
      </c>
      <c r="E137" s="29">
        <f t="shared" si="38"/>
        <v>2550868.6099642129</v>
      </c>
      <c r="F137" s="2">
        <f t="shared" si="23"/>
        <v>2202.4550737312311</v>
      </c>
      <c r="G137" s="2">
        <f t="shared" si="31"/>
        <v>38897.269349241236</v>
      </c>
      <c r="H137" s="2">
        <f t="shared" si="32"/>
        <v>8378.3084492802318</v>
      </c>
      <c r="I137" s="2">
        <f t="shared" si="21"/>
        <v>49478.032872252697</v>
      </c>
      <c r="J137" s="2">
        <f t="shared" si="39"/>
        <v>478287.65109844273</v>
      </c>
      <c r="K137" s="2">
        <f t="shared" si="24"/>
        <v>44846.111196426085</v>
      </c>
      <c r="L137" s="2">
        <f t="shared" si="24"/>
        <v>433512.40823211876</v>
      </c>
      <c r="M137" s="2"/>
      <c r="N137" s="28">
        <f t="shared" si="40"/>
        <v>3731501.5569775305</v>
      </c>
      <c r="O137" s="2">
        <f t="shared" si="33"/>
        <v>3211.2823806371416</v>
      </c>
      <c r="P137" s="2">
        <f t="shared" si="34"/>
        <v>56714.035716743281</v>
      </c>
      <c r="R137">
        <f t="shared" si="35"/>
        <v>116</v>
      </c>
      <c r="S137" s="89">
        <f t="shared" si="25"/>
        <v>0</v>
      </c>
      <c r="T137" s="89">
        <f>IF(AND(S137=0,S136&gt;0),SUM($G137:$H$381),S137)</f>
        <v>0</v>
      </c>
      <c r="U137" s="82">
        <f>SUM(T137:T$381)</f>
        <v>0</v>
      </c>
      <c r="V137" s="68">
        <f>localspline(R137,'BBG rates'!$G$10:$G$27,'BBG rates'!$K$10:$K$27)</f>
        <v>1.0237959420714895</v>
      </c>
      <c r="W137" s="68">
        <f>locallinterp(R137,'BBG rates'!$G$10:$G$27,'BBG rates'!$J$10:$J$27)</f>
        <v>-0.23833333333333334</v>
      </c>
      <c r="X137" s="56">
        <f t="shared" si="36"/>
        <v>-0.2385940765134098</v>
      </c>
      <c r="Y137" s="66">
        <f t="shared" si="26"/>
        <v>0</v>
      </c>
      <c r="Z137" s="72">
        <f t="shared" si="27"/>
        <v>0</v>
      </c>
      <c r="AA137" s="79">
        <f t="shared" si="28"/>
        <v>0</v>
      </c>
      <c r="AB137" s="81">
        <f t="shared" si="37"/>
        <v>0</v>
      </c>
      <c r="AD137" s="95">
        <f>locallinterp(R137,'BBG rates'!$N$10:$N$369,'BBG rates'!$P$10:$P$369)</f>
        <v>9.8548127621426431</v>
      </c>
      <c r="AI137" s="185">
        <f t="shared" si="29"/>
        <v>116</v>
      </c>
      <c r="AJ137" s="127">
        <f>locallinterp(MIN(AI137,CAP_Senior*12),'BBG rates'!$X$24:$X$65,'BBG rates'!$Y$24:$Y$65)</f>
        <v>54.052532097898293</v>
      </c>
      <c r="AK137" s="127">
        <f>locallinterp(MIN(AI137,CAP_CB*12),'BBG rates'!$AA$25:$AA$40,'BBG rates'!$AC$25:$AC$40)</f>
        <v>9.8666666666666671</v>
      </c>
      <c r="AL137" s="144">
        <f t="shared" si="30"/>
        <v>17.378263789976046</v>
      </c>
      <c r="AM137" s="142">
        <f>(SUMPRODUCT(AL137:AL$381,G137:G$381)+SUMPRODUCT(AL137:AL$381,H137:H$381))/12</f>
        <v>4020384.5620662286</v>
      </c>
    </row>
    <row r="138" spans="1:39" x14ac:dyDescent="0.2">
      <c r="A138" s="7">
        <v>117</v>
      </c>
      <c r="B138" s="7">
        <v>58.5</v>
      </c>
      <c r="C138" s="7">
        <v>29.25</v>
      </c>
      <c r="D138" s="12">
        <f t="shared" si="22"/>
        <v>9.75</v>
      </c>
      <c r="E138" s="29">
        <f t="shared" si="38"/>
        <v>2503841.9649672303</v>
      </c>
      <c r="F138" s="2">
        <f t="shared" si="23"/>
        <v>2162.3794163922944</v>
      </c>
      <c r="G138" s="2">
        <f t="shared" si="31"/>
        <v>38802.795203699272</v>
      </c>
      <c r="H138" s="2">
        <f t="shared" si="32"/>
        <v>8223.8497932834216</v>
      </c>
      <c r="I138" s="2">
        <f t="shared" si="21"/>
        <v>49189.024413374987</v>
      </c>
      <c r="J138" s="2">
        <f t="shared" si="39"/>
        <v>479592.98803040612</v>
      </c>
      <c r="K138" s="2">
        <f t="shared" si="24"/>
        <v>44546.396350973249</v>
      </c>
      <c r="L138" s="2">
        <f t="shared" si="24"/>
        <v>434327.36442198919</v>
      </c>
      <c r="M138" s="2"/>
      <c r="N138" s="28">
        <f t="shared" si="40"/>
        <v>3674739.4445927162</v>
      </c>
      <c r="O138" s="2">
        <f t="shared" si="33"/>
        <v>3163.2057125659694</v>
      </c>
      <c r="P138" s="2">
        <f t="shared" si="34"/>
        <v>56762.112384814456</v>
      </c>
      <c r="R138">
        <f t="shared" si="35"/>
        <v>117</v>
      </c>
      <c r="S138" s="89">
        <f t="shared" si="25"/>
        <v>0</v>
      </c>
      <c r="T138" s="89">
        <f>IF(AND(S138=0,S137&gt;0),SUM($G138:$H$381),S138)</f>
        <v>0</v>
      </c>
      <c r="U138" s="82">
        <f>SUM(T138:T$381)</f>
        <v>0</v>
      </c>
      <c r="V138" s="68">
        <f>localspline(R138,'BBG rates'!$G$10:$G$27,'BBG rates'!$K$10:$K$27)</f>
        <v>1.0235681047084597</v>
      </c>
      <c r="W138" s="68">
        <f>locallinterp(R138,'BBG rates'!$G$10:$G$27,'BBG rates'!$J$10:$J$27)</f>
        <v>-0.23400000000000001</v>
      </c>
      <c r="X138" s="56">
        <f t="shared" si="36"/>
        <v>-0.23425134083407961</v>
      </c>
      <c r="Y138" s="66">
        <f t="shared" si="26"/>
        <v>0</v>
      </c>
      <c r="Z138" s="72">
        <f t="shared" si="27"/>
        <v>0</v>
      </c>
      <c r="AA138" s="79">
        <f t="shared" si="28"/>
        <v>0</v>
      </c>
      <c r="AB138" s="81">
        <f t="shared" si="37"/>
        <v>0</v>
      </c>
      <c r="AD138" s="95">
        <f>locallinterp(R138,'BBG rates'!$N$10:$N$369,'BBG rates'!$P$10:$P$369)</f>
        <v>9.9401101042016808</v>
      </c>
      <c r="AI138" s="185">
        <f t="shared" si="29"/>
        <v>117</v>
      </c>
      <c r="AJ138" s="127">
        <f>locallinterp(MIN(AI138,CAP_Senior*12),'BBG rates'!$X$24:$X$65,'BBG rates'!$Y$24:$Y$65)</f>
        <v>54.219704116075377</v>
      </c>
      <c r="AK138" s="127">
        <f>locallinterp(MIN(AI138,CAP_CB*12),'BBG rates'!$AA$25:$AA$40,'BBG rates'!$AC$25:$AC$40)</f>
        <v>9.9</v>
      </c>
      <c r="AL138" s="144">
        <f t="shared" si="30"/>
        <v>17.434349699732813</v>
      </c>
      <c r="AM138" s="142">
        <f>(SUMPRODUCT(AL138:AL$381,G138:G$381)+SUMPRODUCT(AL138:AL$381,H138:H$381))/12</f>
        <v>3951920.6069157086</v>
      </c>
    </row>
    <row r="139" spans="1:39" x14ac:dyDescent="0.2">
      <c r="A139" s="7">
        <v>118</v>
      </c>
      <c r="B139" s="7">
        <v>59</v>
      </c>
      <c r="C139" s="7">
        <v>29.5</v>
      </c>
      <c r="D139" s="12">
        <f t="shared" si="22"/>
        <v>9.8333333333333339</v>
      </c>
      <c r="E139" s="29">
        <f t="shared" si="38"/>
        <v>2457063.2091218466</v>
      </c>
      <c r="F139" s="2">
        <f t="shared" si="23"/>
        <v>2122.5147801792637</v>
      </c>
      <c r="G139" s="2">
        <f t="shared" si="31"/>
        <v>38708.550518073782</v>
      </c>
      <c r="H139" s="2">
        <f t="shared" si="32"/>
        <v>8070.2053273100491</v>
      </c>
      <c r="I139" s="2">
        <f t="shared" si="21"/>
        <v>48901.270625563091</v>
      </c>
      <c r="J139" s="2">
        <f t="shared" si="39"/>
        <v>480862.49448470376</v>
      </c>
      <c r="K139" s="2">
        <f t="shared" si="24"/>
        <v>44248.292330247314</v>
      </c>
      <c r="L139" s="2">
        <f t="shared" si="24"/>
        <v>435108.20791409863</v>
      </c>
      <c r="M139" s="2"/>
      <c r="N139" s="28">
        <f t="shared" si="40"/>
        <v>3617929.2147850865</v>
      </c>
      <c r="O139" s="2">
        <f t="shared" si="33"/>
        <v>3115.0882897506904</v>
      </c>
      <c r="P139" s="2">
        <f t="shared" si="34"/>
        <v>56810.229807629723</v>
      </c>
      <c r="R139">
        <f t="shared" si="35"/>
        <v>118</v>
      </c>
      <c r="S139" s="89">
        <f t="shared" si="25"/>
        <v>0</v>
      </c>
      <c r="T139" s="89">
        <f>IF(AND(S139=0,S138&gt;0),SUM($G139:$H$381),S139)</f>
        <v>0</v>
      </c>
      <c r="U139" s="82">
        <f>SUM(T139:T$381)</f>
        <v>0</v>
      </c>
      <c r="V139" s="68">
        <f>localspline(R139,'BBG rates'!$G$10:$G$27,'BBG rates'!$K$10:$K$27)</f>
        <v>1.0233389916216058</v>
      </c>
      <c r="W139" s="68">
        <f>locallinterp(R139,'BBG rates'!$G$10:$G$27,'BBG rates'!$J$10:$J$27)</f>
        <v>-0.22966666666666669</v>
      </c>
      <c r="X139" s="56">
        <f t="shared" si="36"/>
        <v>-0.22990877805884047</v>
      </c>
      <c r="Y139" s="66">
        <f t="shared" si="26"/>
        <v>0</v>
      </c>
      <c r="Z139" s="72">
        <f t="shared" si="27"/>
        <v>0</v>
      </c>
      <c r="AA139" s="79">
        <f t="shared" si="28"/>
        <v>0</v>
      </c>
      <c r="AB139" s="81">
        <f t="shared" si="37"/>
        <v>0</v>
      </c>
      <c r="AD139" s="95">
        <f>locallinterp(R139,'BBG rates'!$N$10:$N$369,'BBG rates'!$P$10:$P$369)</f>
        <v>10.025388353503482</v>
      </c>
      <c r="AI139" s="185">
        <f t="shared" si="29"/>
        <v>118</v>
      </c>
      <c r="AJ139" s="127">
        <f>locallinterp(MIN(AI139,CAP_Senior*12),'BBG rates'!$X$24:$X$65,'BBG rates'!$Y$24:$Y$65)</f>
        <v>54.386876134252468</v>
      </c>
      <c r="AK139" s="127">
        <f>locallinterp(MIN(AI139,CAP_CB*12),'BBG rates'!$AA$25:$AA$40,'BBG rates'!$AC$25:$AC$40)</f>
        <v>9.9333333333333336</v>
      </c>
      <c r="AL139" s="144">
        <f t="shared" si="30"/>
        <v>17.490435609489587</v>
      </c>
      <c r="AM139" s="142">
        <f>(SUMPRODUCT(AL139:AL$381,G139:G$381)+SUMPRODUCT(AL139:AL$381,H139:H$381))/12</f>
        <v>3883597.3590754927</v>
      </c>
    </row>
    <row r="140" spans="1:39" x14ac:dyDescent="0.2">
      <c r="A140" s="7">
        <v>119</v>
      </c>
      <c r="B140" s="7">
        <v>59.5</v>
      </c>
      <c r="C140" s="7">
        <v>29.75</v>
      </c>
      <c r="D140" s="12">
        <f t="shared" si="22"/>
        <v>9.9166666666666661</v>
      </c>
      <c r="E140" s="29">
        <f t="shared" si="38"/>
        <v>2410531.3027502503</v>
      </c>
      <c r="F140" s="2">
        <f t="shared" si="23"/>
        <v>2082.8602803867725</v>
      </c>
      <c r="G140" s="2">
        <f t="shared" si="31"/>
        <v>38614.53473504982</v>
      </c>
      <c r="H140" s="2">
        <f t="shared" si="32"/>
        <v>7917.3716365462851</v>
      </c>
      <c r="I140" s="2">
        <f t="shared" si="21"/>
        <v>48614.766651982871</v>
      </c>
      <c r="J140" s="2">
        <f t="shared" si="39"/>
        <v>482096.43596549676</v>
      </c>
      <c r="K140" s="2">
        <f t="shared" si="24"/>
        <v>43951.791268015077</v>
      </c>
      <c r="L140" s="2">
        <f t="shared" si="24"/>
        <v>435855.26340781612</v>
      </c>
      <c r="M140" s="2"/>
      <c r="N140" s="28">
        <f t="shared" si="40"/>
        <v>3561070.8267653496</v>
      </c>
      <c r="O140" s="2">
        <f t="shared" si="33"/>
        <v>3066.9300776433815</v>
      </c>
      <c r="P140" s="2">
        <f t="shared" si="34"/>
        <v>56858.388019737045</v>
      </c>
      <c r="R140">
        <f t="shared" si="35"/>
        <v>119</v>
      </c>
      <c r="S140" s="89">
        <f t="shared" si="25"/>
        <v>0</v>
      </c>
      <c r="T140" s="89">
        <f>IF(AND(S140=0,S139&gt;0),SUM($G140:$H$381),S140)</f>
        <v>0</v>
      </c>
      <c r="U140" s="82">
        <f>SUM(T140:T$381)</f>
        <v>0</v>
      </c>
      <c r="V140" s="68">
        <f>localspline(R140,'BBG rates'!$G$10:$G$27,'BBG rates'!$K$10:$K$27)</f>
        <v>1.0231096409004712</v>
      </c>
      <c r="W140" s="68">
        <f>locallinterp(R140,'BBG rates'!$G$10:$G$27,'BBG rates'!$J$10:$J$27)</f>
        <v>-0.22533333333333333</v>
      </c>
      <c r="X140" s="56">
        <f t="shared" si="36"/>
        <v>-0.22556638817357033</v>
      </c>
      <c r="Y140" s="66">
        <f t="shared" si="26"/>
        <v>0</v>
      </c>
      <c r="Z140" s="72">
        <f t="shared" si="27"/>
        <v>0</v>
      </c>
      <c r="AA140" s="79">
        <f t="shared" si="28"/>
        <v>0</v>
      </c>
      <c r="AB140" s="81">
        <f t="shared" si="37"/>
        <v>0</v>
      </c>
      <c r="AD140" s="95">
        <f>locallinterp(R140,'BBG rates'!$N$10:$N$369,'BBG rates'!$P$10:$P$369)</f>
        <v>10.110647490245189</v>
      </c>
      <c r="AI140" s="185">
        <f t="shared" si="29"/>
        <v>119</v>
      </c>
      <c r="AJ140" s="127">
        <f>locallinterp(MIN(AI140,CAP_Senior*12),'BBG rates'!$X$24:$X$65,'BBG rates'!$Y$24:$Y$65)</f>
        <v>54.554048152429552</v>
      </c>
      <c r="AK140" s="127">
        <f>locallinterp(MIN(AI140,CAP_CB*12),'BBG rates'!$AA$25:$AA$40,'BBG rates'!$AC$25:$AC$40)</f>
        <v>9.9666666666666668</v>
      </c>
      <c r="AL140" s="144">
        <f t="shared" si="30"/>
        <v>17.546521519246355</v>
      </c>
      <c r="AM140" s="142">
        <f>(SUMPRODUCT(AL140:AL$381,G140:G$381)+SUMPRODUCT(AL140:AL$381,H140:H$381))/12</f>
        <v>3815415.6243250165</v>
      </c>
    </row>
    <row r="141" spans="1:39" x14ac:dyDescent="0.2">
      <c r="A141" s="7">
        <v>120</v>
      </c>
      <c r="B141" s="7">
        <v>60</v>
      </c>
      <c r="C141" s="7">
        <v>30</v>
      </c>
      <c r="D141" s="12">
        <f t="shared" si="22"/>
        <v>10</v>
      </c>
      <c r="E141" s="29">
        <f t="shared" si="38"/>
        <v>2364245.2101324066</v>
      </c>
      <c r="F141" s="2">
        <f t="shared" si="23"/>
        <v>2043.4150356766402</v>
      </c>
      <c r="G141" s="2">
        <f t="shared" si="31"/>
        <v>38520.747298666058</v>
      </c>
      <c r="H141" s="2">
        <f t="shared" si="32"/>
        <v>7765.3453191775952</v>
      </c>
      <c r="I141" s="2">
        <f t="shared" si="21"/>
        <v>48329.507653520297</v>
      </c>
      <c r="J141" s="2">
        <f t="shared" si="39"/>
        <v>483295.07653520297</v>
      </c>
      <c r="K141" s="2">
        <f t="shared" si="24"/>
        <v>43656.885334472441</v>
      </c>
      <c r="L141" s="2">
        <f t="shared" si="24"/>
        <v>436568.85334472446</v>
      </c>
      <c r="M141" s="2"/>
      <c r="N141" s="28">
        <f t="shared" si="40"/>
        <v>3504164.2397096362</v>
      </c>
      <c r="O141" s="2">
        <f t="shared" si="33"/>
        <v>3018.7310416668288</v>
      </c>
      <c r="P141" s="2">
        <f t="shared" si="34"/>
        <v>56906.5870557136</v>
      </c>
      <c r="R141">
        <f t="shared" si="35"/>
        <v>120</v>
      </c>
      <c r="S141" s="89">
        <f t="shared" si="25"/>
        <v>0</v>
      </c>
      <c r="T141" s="89">
        <f>IF(AND(S141=0,S140&gt;0),SUM($G141:$H$381),S141)</f>
        <v>0</v>
      </c>
      <c r="U141" s="82">
        <f>SUM(T141:T$381)</f>
        <v>0</v>
      </c>
      <c r="V141" s="68">
        <f>localspline(R141,'BBG rates'!$G$10:$G$27,'BBG rates'!$K$10:$K$27)</f>
        <v>1.0228811502456665</v>
      </c>
      <c r="W141" s="68">
        <f>locallinterp(R141,'BBG rates'!$G$10:$G$27,'BBG rates'!$J$10:$J$27)</f>
        <v>-0.221</v>
      </c>
      <c r="X141" s="56">
        <f t="shared" si="36"/>
        <v>-0.22122417116374749</v>
      </c>
      <c r="Y141" s="66">
        <f t="shared" si="26"/>
        <v>0</v>
      </c>
      <c r="Z141" s="72">
        <f t="shared" si="27"/>
        <v>0</v>
      </c>
      <c r="AA141" s="79">
        <f t="shared" si="28"/>
        <v>0</v>
      </c>
      <c r="AB141" s="81">
        <f t="shared" si="37"/>
        <v>0</v>
      </c>
      <c r="AD141" s="95">
        <f>locallinterp(R141,'BBG rates'!$N$10:$N$369,'BBG rates'!$P$10:$P$369)</f>
        <v>10.195887586098994</v>
      </c>
      <c r="AI141" s="185">
        <f t="shared" si="29"/>
        <v>120</v>
      </c>
      <c r="AJ141" s="127">
        <f>locallinterp(MIN(AI141,CAP_Senior*12),'BBG rates'!$X$24:$X$65,'BBG rates'!$Y$24:$Y$65)</f>
        <v>54.721220170606635</v>
      </c>
      <c r="AK141" s="127">
        <f>locallinterp(MIN(AI141,CAP_CB*12),'BBG rates'!$AA$25:$AA$40,'BBG rates'!$AC$25:$AC$40)</f>
        <v>10</v>
      </c>
      <c r="AL141" s="144">
        <f t="shared" si="30"/>
        <v>17.602607429003129</v>
      </c>
      <c r="AM141" s="142">
        <f>(SUMPRODUCT(AL141:AL$381,G141:G$381)+SUMPRODUCT(AL141:AL$381,H141:H$381))/12</f>
        <v>3747376.1996182855</v>
      </c>
    </row>
    <row r="142" spans="1:39" x14ac:dyDescent="0.2">
      <c r="A142" s="7">
        <v>121</v>
      </c>
      <c r="B142" s="7">
        <v>60.5</v>
      </c>
      <c r="C142" s="7">
        <v>30.25</v>
      </c>
      <c r="D142" s="12">
        <f t="shared" si="22"/>
        <v>10.083333333333334</v>
      </c>
      <c r="E142" s="29">
        <f t="shared" si="38"/>
        <v>2318203.8994917534</v>
      </c>
      <c r="F142" s="2">
        <f t="shared" si="23"/>
        <v>2004.1781680657064</v>
      </c>
      <c r="G142" s="2">
        <f t="shared" si="31"/>
        <v>38427.187654311478</v>
      </c>
      <c r="H142" s="2">
        <f t="shared" si="32"/>
        <v>7614.1229863417493</v>
      </c>
      <c r="I142" s="2">
        <f t="shared" si="21"/>
        <v>48045.488808718932</v>
      </c>
      <c r="J142" s="2">
        <f t="shared" si="39"/>
        <v>484458.67882124928</v>
      </c>
      <c r="K142" s="2">
        <f t="shared" si="24"/>
        <v>43363.566736081018</v>
      </c>
      <c r="L142" s="2">
        <f t="shared" si="24"/>
        <v>437249.29792215035</v>
      </c>
      <c r="M142" s="2"/>
      <c r="N142" s="28">
        <f t="shared" si="40"/>
        <v>3447209.4127594703</v>
      </c>
      <c r="O142" s="2">
        <f t="shared" si="33"/>
        <v>2970.4911472145077</v>
      </c>
      <c r="P142" s="2">
        <f t="shared" si="34"/>
        <v>56954.826950165931</v>
      </c>
      <c r="R142">
        <f t="shared" si="35"/>
        <v>121</v>
      </c>
      <c r="S142" s="89">
        <f t="shared" si="25"/>
        <v>0</v>
      </c>
      <c r="T142" s="89">
        <f>IF(AND(S142=0,S141&gt;0),SUM($G142:$H$381),S142)</f>
        <v>0</v>
      </c>
      <c r="U142" s="82">
        <f>SUM(T142:T$381)</f>
        <v>0</v>
      </c>
      <c r="V142" s="68">
        <f>localspline(R142,'BBG rates'!$G$10:$G$27,'BBG rates'!$K$10:$K$27)</f>
        <v>1.0226541791605388</v>
      </c>
      <c r="W142" s="68">
        <f>locallinterp(R142,'BBG rates'!$G$10:$G$27,'BBG rates'!$J$10:$J$27)</f>
        <v>-0.21708333333333332</v>
      </c>
      <c r="X142" s="56">
        <f t="shared" si="36"/>
        <v>-0.21729962374896772</v>
      </c>
      <c r="Y142" s="66">
        <f t="shared" si="26"/>
        <v>0</v>
      </c>
      <c r="Z142" s="72">
        <f t="shared" si="27"/>
        <v>0</v>
      </c>
      <c r="AA142" s="79">
        <f t="shared" si="28"/>
        <v>0</v>
      </c>
      <c r="AB142" s="81">
        <f t="shared" si="37"/>
        <v>0</v>
      </c>
      <c r="AD142" s="95">
        <f>locallinterp(R142,'BBG rates'!$N$10:$N$369,'BBG rates'!$P$10:$P$369)</f>
        <v>10.281108767695706</v>
      </c>
      <c r="AI142" s="185">
        <f t="shared" si="29"/>
        <v>121</v>
      </c>
      <c r="AJ142" s="127">
        <f>locallinterp(MIN(AI142,CAP_Senior*12),'BBG rates'!$X$24:$X$65,'BBG rates'!$Y$24:$Y$65)</f>
        <v>54.872445655896165</v>
      </c>
      <c r="AK142" s="127">
        <f>locallinterp(MIN(AI142,CAP_CB*12),'BBG rates'!$AA$25:$AA$40,'BBG rates'!$AC$25:$AC$40)</f>
        <v>10.016666666666666</v>
      </c>
      <c r="AL142" s="144">
        <f t="shared" si="30"/>
        <v>17.642149094835681</v>
      </c>
      <c r="AM142" s="142">
        <f>(SUMPRODUCT(AL142:AL$381,G142:G$381)+SUMPRODUCT(AL142:AL$381,H142:H$381))/12</f>
        <v>3679479.8731370871</v>
      </c>
    </row>
    <row r="143" spans="1:39" x14ac:dyDescent="0.2">
      <c r="A143" s="7">
        <v>122</v>
      </c>
      <c r="B143" s="7">
        <v>61</v>
      </c>
      <c r="C143" s="7">
        <v>30.5</v>
      </c>
      <c r="D143" s="12">
        <f t="shared" si="22"/>
        <v>10.166666666666666</v>
      </c>
      <c r="E143" s="29">
        <f t="shared" si="38"/>
        <v>2272406.3429809492</v>
      </c>
      <c r="F143" s="2">
        <f t="shared" si="23"/>
        <v>1965.1488029137049</v>
      </c>
      <c r="G143" s="2">
        <f t="shared" si="31"/>
        <v>38333.855248722124</v>
      </c>
      <c r="H143" s="2">
        <f t="shared" si="32"/>
        <v>7463.7012620820105</v>
      </c>
      <c r="I143" s="2">
        <f t="shared" si="21"/>
        <v>47762.705313717837</v>
      </c>
      <c r="J143" s="2">
        <f t="shared" si="39"/>
        <v>485587.50402279798</v>
      </c>
      <c r="K143" s="2">
        <f t="shared" si="24"/>
        <v>43071.827715405976</v>
      </c>
      <c r="L143" s="2">
        <f t="shared" si="24"/>
        <v>437896.91510662739</v>
      </c>
      <c r="M143" s="2"/>
      <c r="N143" s="28">
        <f t="shared" si="40"/>
        <v>3390206.3050217405</v>
      </c>
      <c r="O143" s="2">
        <f t="shared" si="33"/>
        <v>2922.2103596505599</v>
      </c>
      <c r="P143" s="2">
        <f t="shared" si="34"/>
        <v>57003.107737729864</v>
      </c>
      <c r="R143">
        <f t="shared" si="35"/>
        <v>122</v>
      </c>
      <c r="S143" s="89">
        <f t="shared" si="25"/>
        <v>0</v>
      </c>
      <c r="T143" s="89">
        <f>IF(AND(S143=0,S142&gt;0),SUM($G143:$H$381),S143)</f>
        <v>0</v>
      </c>
      <c r="U143" s="82">
        <f>SUM(T143:T$381)</f>
        <v>0</v>
      </c>
      <c r="V143" s="68">
        <f>localspline(R143,'BBG rates'!$G$10:$G$27,'BBG rates'!$K$10:$K$27)</f>
        <v>1.0224274257333208</v>
      </c>
      <c r="W143" s="68">
        <f>locallinterp(R143,'BBG rates'!$G$10:$G$27,'BBG rates'!$J$10:$J$27)</f>
        <v>-0.21316666666666667</v>
      </c>
      <c r="X143" s="56">
        <f t="shared" si="36"/>
        <v>-0.21337521754043465</v>
      </c>
      <c r="Y143" s="66">
        <f t="shared" si="26"/>
        <v>0</v>
      </c>
      <c r="Z143" s="72">
        <f t="shared" si="27"/>
        <v>0</v>
      </c>
      <c r="AA143" s="79">
        <f t="shared" si="28"/>
        <v>0</v>
      </c>
      <c r="AB143" s="81">
        <f t="shared" si="37"/>
        <v>0</v>
      </c>
      <c r="AD143" s="95">
        <f>locallinterp(R143,'BBG rates'!$N$10:$N$369,'BBG rates'!$P$10:$P$369)</f>
        <v>10.366311053173483</v>
      </c>
      <c r="AI143" s="185">
        <f t="shared" si="29"/>
        <v>122</v>
      </c>
      <c r="AJ143" s="127">
        <f>locallinterp(MIN(AI143,CAP_Senior*12),'BBG rates'!$X$24:$X$65,'BBG rates'!$Y$24:$Y$65)</f>
        <v>55.023671141185694</v>
      </c>
      <c r="AK143" s="127">
        <f>locallinterp(MIN(AI143,CAP_CB*12),'BBG rates'!$AA$25:$AA$40,'BBG rates'!$AC$25:$AC$40)</f>
        <v>10.033333333333333</v>
      </c>
      <c r="AL143" s="144">
        <f t="shared" si="30"/>
        <v>17.681690760668232</v>
      </c>
      <c r="AM143" s="142">
        <f>(SUMPRODUCT(AL143:AL$381,G143:G$381)+SUMPRODUCT(AL143:AL$381,H143:H$381))/12</f>
        <v>3611790.9009000831</v>
      </c>
    </row>
    <row r="144" spans="1:39" x14ac:dyDescent="0.2">
      <c r="A144" s="7">
        <v>123</v>
      </c>
      <c r="B144" s="7">
        <v>61.5</v>
      </c>
      <c r="C144" s="7">
        <v>30.75</v>
      </c>
      <c r="D144" s="12">
        <f t="shared" si="22"/>
        <v>10.25</v>
      </c>
      <c r="E144" s="29">
        <f t="shared" si="38"/>
        <v>2226851.516667671</v>
      </c>
      <c r="F144" s="2">
        <f t="shared" si="23"/>
        <v>1926.3260689111819</v>
      </c>
      <c r="G144" s="2">
        <f t="shared" si="31"/>
        <v>38240.749529977817</v>
      </c>
      <c r="H144" s="2">
        <f t="shared" si="32"/>
        <v>7314.076783300492</v>
      </c>
      <c r="I144" s="2">
        <f t="shared" si="21"/>
        <v>47481.152382189495</v>
      </c>
      <c r="J144" s="2">
        <f t="shared" si="39"/>
        <v>486681.8119174423</v>
      </c>
      <c r="K144" s="2">
        <f t="shared" si="24"/>
        <v>42781.660550953886</v>
      </c>
      <c r="L144" s="2">
        <f t="shared" si="24"/>
        <v>438512.0206472773</v>
      </c>
      <c r="M144" s="2"/>
      <c r="N144" s="28">
        <f t="shared" si="40"/>
        <v>3333154.8755686698</v>
      </c>
      <c r="O144" s="2">
        <f t="shared" si="33"/>
        <v>2873.8886443097658</v>
      </c>
      <c r="P144" s="2">
        <f t="shared" si="34"/>
        <v>57051.429453070661</v>
      </c>
      <c r="R144">
        <f t="shared" si="35"/>
        <v>123</v>
      </c>
      <c r="S144" s="89">
        <f t="shared" si="25"/>
        <v>0</v>
      </c>
      <c r="T144" s="89">
        <f>IF(AND(S144=0,S143&gt;0),SUM($G144:$H$381),S144)</f>
        <v>0</v>
      </c>
      <c r="U144" s="82">
        <f>SUM(T144:T$381)</f>
        <v>0</v>
      </c>
      <c r="V144" s="68">
        <f>localspline(R144,'BBG rates'!$G$10:$G$27,'BBG rates'!$K$10:$K$27)</f>
        <v>1.0221993435827414</v>
      </c>
      <c r="W144" s="68">
        <f>locallinterp(R144,'BBG rates'!$G$10:$G$27,'BBG rates'!$J$10:$J$27)</f>
        <v>-0.20924999999999999</v>
      </c>
      <c r="X144" s="56">
        <f t="shared" si="36"/>
        <v>-0.2094509525273569</v>
      </c>
      <c r="Y144" s="66">
        <f t="shared" si="26"/>
        <v>0</v>
      </c>
      <c r="Z144" s="72">
        <f t="shared" si="27"/>
        <v>0</v>
      </c>
      <c r="AA144" s="79">
        <f t="shared" si="28"/>
        <v>0</v>
      </c>
      <c r="AB144" s="81">
        <f t="shared" si="37"/>
        <v>0</v>
      </c>
      <c r="AD144" s="95">
        <f>locallinterp(R144,'BBG rates'!$N$10:$N$369,'BBG rates'!$P$10:$P$369)</f>
        <v>10.451494331805378</v>
      </c>
      <c r="AI144" s="185">
        <f t="shared" si="29"/>
        <v>123</v>
      </c>
      <c r="AJ144" s="127">
        <f>locallinterp(MIN(AI144,CAP_Senior*12),'BBG rates'!$X$24:$X$65,'BBG rates'!$Y$24:$Y$65)</f>
        <v>55.174896626475224</v>
      </c>
      <c r="AK144" s="127">
        <f>locallinterp(MIN(AI144,CAP_CB*12),'BBG rates'!$AA$25:$AA$40,'BBG rates'!$AC$25:$AC$40)</f>
        <v>10.050000000000001</v>
      </c>
      <c r="AL144" s="144">
        <f t="shared" si="30"/>
        <v>17.721232426500791</v>
      </c>
      <c r="AM144" s="142">
        <f>(SUMPRODUCT(AL144:AL$381,G144:G$381)+SUMPRODUCT(AL144:AL$381,H144:H$381))/12</f>
        <v>3544309.3815818946</v>
      </c>
    </row>
    <row r="145" spans="1:39" x14ac:dyDescent="0.2">
      <c r="A145" s="7">
        <v>124</v>
      </c>
      <c r="B145" s="7">
        <v>62</v>
      </c>
      <c r="C145" s="7">
        <v>31</v>
      </c>
      <c r="D145" s="12">
        <f t="shared" si="22"/>
        <v>10.333333333333334</v>
      </c>
      <c r="E145" s="29">
        <f t="shared" si="38"/>
        <v>2181538.4005204607</v>
      </c>
      <c r="F145" s="2">
        <f t="shared" si="23"/>
        <v>1887.7090980674579</v>
      </c>
      <c r="G145" s="2">
        <f t="shared" si="31"/>
        <v>38147.869947498861</v>
      </c>
      <c r="H145" s="2">
        <f t="shared" si="32"/>
        <v>7165.246199711667</v>
      </c>
      <c r="I145" s="2">
        <f t="shared" si="21"/>
        <v>47200.825245277985</v>
      </c>
      <c r="J145" s="2">
        <f t="shared" si="39"/>
        <v>487741.86086787254</v>
      </c>
      <c r="K145" s="2">
        <f t="shared" si="24"/>
        <v>42493.057557011765</v>
      </c>
      <c r="L145" s="2">
        <f t="shared" si="24"/>
        <v>439094.92808912159</v>
      </c>
      <c r="M145" s="2"/>
      <c r="N145" s="28">
        <f t="shared" si="40"/>
        <v>3276055.0834377869</v>
      </c>
      <c r="O145" s="2">
        <f t="shared" si="33"/>
        <v>2825.5259664975174</v>
      </c>
      <c r="P145" s="2">
        <f t="shared" si="34"/>
        <v>57099.792130882903</v>
      </c>
      <c r="R145">
        <f t="shared" si="35"/>
        <v>124</v>
      </c>
      <c r="S145" s="89">
        <f t="shared" si="25"/>
        <v>0</v>
      </c>
      <c r="T145" s="89">
        <f>IF(AND(S145=0,S144&gt;0),SUM($G145:$H$381),S145)</f>
        <v>0</v>
      </c>
      <c r="U145" s="82">
        <f>SUM(T145:T$381)</f>
        <v>0</v>
      </c>
      <c r="V145" s="68">
        <f>localspline(R145,'BBG rates'!$G$10:$G$27,'BBG rates'!$K$10:$K$27)</f>
        <v>1.0219681478976028</v>
      </c>
      <c r="W145" s="68">
        <f>locallinterp(R145,'BBG rates'!$G$10:$G$27,'BBG rates'!$J$10:$J$27)</f>
        <v>-0.20533333333333334</v>
      </c>
      <c r="X145" s="56">
        <f t="shared" si="36"/>
        <v>-0.20552682869920957</v>
      </c>
      <c r="Y145" s="66">
        <f t="shared" si="26"/>
        <v>0</v>
      </c>
      <c r="Z145" s="72">
        <f t="shared" si="27"/>
        <v>0</v>
      </c>
      <c r="AA145" s="79">
        <f t="shared" si="28"/>
        <v>0</v>
      </c>
      <c r="AB145" s="81">
        <f t="shared" si="37"/>
        <v>0</v>
      </c>
      <c r="AD145" s="95">
        <f>locallinterp(R145,'BBG rates'!$N$10:$N$369,'BBG rates'!$P$10:$P$369)</f>
        <v>10.536658344130178</v>
      </c>
      <c r="AI145" s="185">
        <f t="shared" si="29"/>
        <v>124</v>
      </c>
      <c r="AJ145" s="127">
        <f>locallinterp(MIN(AI145,CAP_Senior*12),'BBG rates'!$X$24:$X$65,'BBG rates'!$Y$24:$Y$65)</f>
        <v>55.326122111764754</v>
      </c>
      <c r="AK145" s="127">
        <f>locallinterp(MIN(AI145,CAP_CB*12),'BBG rates'!$AA$25:$AA$40,'BBG rates'!$AC$25:$AC$40)</f>
        <v>10.066666666666666</v>
      </c>
      <c r="AL145" s="144">
        <f t="shared" si="30"/>
        <v>17.760774092333342</v>
      </c>
      <c r="AM145" s="142">
        <f>(SUMPRODUCT(AL145:AL$381,G145:G$381)+SUMPRODUCT(AL145:AL$381,H145:H$381))/12</f>
        <v>3477035.4094780213</v>
      </c>
    </row>
    <row r="146" spans="1:39" x14ac:dyDescent="0.2">
      <c r="A146" s="7">
        <v>125</v>
      </c>
      <c r="B146" s="7">
        <v>62.5</v>
      </c>
      <c r="C146" s="7">
        <v>31.25</v>
      </c>
      <c r="D146" s="12">
        <f t="shared" si="22"/>
        <v>10.416666666666666</v>
      </c>
      <c r="E146" s="29">
        <f t="shared" si="38"/>
        <v>2136465.9783946215</v>
      </c>
      <c r="F146" s="2">
        <f t="shared" si="23"/>
        <v>1849.2970256986284</v>
      </c>
      <c r="G146" s="2">
        <f t="shared" si="31"/>
        <v>38055.215952042847</v>
      </c>
      <c r="H146" s="2">
        <f t="shared" si="32"/>
        <v>7017.2061737960476</v>
      </c>
      <c r="I146" s="2">
        <f t="shared" si="21"/>
        <v>46921.719151537523</v>
      </c>
      <c r="J146" s="2">
        <f t="shared" si="39"/>
        <v>488767.90782851586</v>
      </c>
      <c r="K146" s="2">
        <f t="shared" si="24"/>
        <v>42206.011083486759</v>
      </c>
      <c r="L146" s="2">
        <f t="shared" si="24"/>
        <v>439645.94878632034</v>
      </c>
      <c r="M146" s="2"/>
      <c r="N146" s="28">
        <f t="shared" si="40"/>
        <v>3218906.8876318964</v>
      </c>
      <c r="O146" s="2">
        <f t="shared" si="33"/>
        <v>2777.1222914897985</v>
      </c>
      <c r="P146" s="2">
        <f t="shared" si="34"/>
        <v>57148.195805890624</v>
      </c>
      <c r="R146">
        <f t="shared" si="35"/>
        <v>125</v>
      </c>
      <c r="S146" s="89">
        <f t="shared" si="25"/>
        <v>0</v>
      </c>
      <c r="T146" s="89">
        <f>IF(AND(S146=0,S145&gt;0),SUM($G146:$H$381),S146)</f>
        <v>0</v>
      </c>
      <c r="U146" s="82">
        <f>SUM(T146:T$381)</f>
        <v>0</v>
      </c>
      <c r="V146" s="68">
        <f>localspline(R146,'BBG rates'!$G$10:$G$27,'BBG rates'!$K$10:$K$27)</f>
        <v>1.0217322326848102</v>
      </c>
      <c r="W146" s="68">
        <f>locallinterp(R146,'BBG rates'!$G$10:$G$27,'BBG rates'!$J$10:$J$27)</f>
        <v>-0.20141666666666666</v>
      </c>
      <c r="X146" s="56">
        <f t="shared" si="36"/>
        <v>-0.20160284604533452</v>
      </c>
      <c r="Y146" s="66">
        <f t="shared" si="26"/>
        <v>0</v>
      </c>
      <c r="Z146" s="72">
        <f t="shared" si="27"/>
        <v>0</v>
      </c>
      <c r="AA146" s="79">
        <f t="shared" si="28"/>
        <v>0</v>
      </c>
      <c r="AB146" s="81">
        <f t="shared" si="37"/>
        <v>0</v>
      </c>
      <c r="AD146" s="95">
        <f>locallinterp(R146,'BBG rates'!$N$10:$N$369,'BBG rates'!$P$10:$P$369)</f>
        <v>10.621802696853912</v>
      </c>
      <c r="AI146" s="185">
        <f t="shared" si="29"/>
        <v>125</v>
      </c>
      <c r="AJ146" s="127">
        <f>locallinterp(MIN(AI146,CAP_Senior*12),'BBG rates'!$X$24:$X$65,'BBG rates'!$Y$24:$Y$65)</f>
        <v>55.477347597054283</v>
      </c>
      <c r="AK146" s="127">
        <f>locallinterp(MIN(AI146,CAP_CB*12),'BBG rates'!$AA$25:$AA$40,'BBG rates'!$AC$25:$AC$40)</f>
        <v>10.083333333333332</v>
      </c>
      <c r="AL146" s="144">
        <f t="shared" si="30"/>
        <v>17.800315758165894</v>
      </c>
      <c r="AM146" s="142">
        <f>(SUMPRODUCT(AL146:AL$381,G146:G$381)+SUMPRODUCT(AL146:AL$381,H146:H$381))/12</f>
        <v>3409969.0745354989</v>
      </c>
    </row>
    <row r="147" spans="1:39" x14ac:dyDescent="0.2">
      <c r="A147" s="7">
        <v>126</v>
      </c>
      <c r="B147" s="7">
        <v>63</v>
      </c>
      <c r="C147" s="7">
        <v>31.5</v>
      </c>
      <c r="D147" s="12">
        <f t="shared" si="22"/>
        <v>10.5</v>
      </c>
      <c r="E147" s="29">
        <f t="shared" si="38"/>
        <v>2091633.238018166</v>
      </c>
      <c r="F147" s="2">
        <f t="shared" si="23"/>
        <v>1811.088990415609</v>
      </c>
      <c r="G147" s="2">
        <f t="shared" si="31"/>
        <v>37962.786995701375</v>
      </c>
      <c r="H147" s="2">
        <f t="shared" si="32"/>
        <v>6869.9533807540274</v>
      </c>
      <c r="I147" s="2">
        <f t="shared" ref="I147:I210" si="41">SUM(F147:H147)</f>
        <v>46643.82936687101</v>
      </c>
      <c r="J147" s="2">
        <f t="shared" si="39"/>
        <v>489760.20835214562</v>
      </c>
      <c r="K147" s="2">
        <f t="shared" si="24"/>
        <v>41920.513515746374</v>
      </c>
      <c r="L147" s="2">
        <f t="shared" si="24"/>
        <v>440165.39191533689</v>
      </c>
      <c r="M147" s="2"/>
      <c r="N147" s="28">
        <f t="shared" si="40"/>
        <v>3161710.2471190491</v>
      </c>
      <c r="O147" s="2">
        <f t="shared" si="33"/>
        <v>2728.6775845331558</v>
      </c>
      <c r="P147" s="2">
        <f t="shared" si="34"/>
        <v>57196.640512847298</v>
      </c>
      <c r="R147">
        <f t="shared" si="35"/>
        <v>126</v>
      </c>
      <c r="S147" s="89">
        <f t="shared" si="25"/>
        <v>0</v>
      </c>
      <c r="T147" s="89">
        <f>IF(AND(S147=0,S146&gt;0),SUM($G147:$H$381),S147)</f>
        <v>0</v>
      </c>
      <c r="U147" s="82">
        <f>SUM(T147:T$381)</f>
        <v>0</v>
      </c>
      <c r="V147" s="68">
        <f>localspline(R147,'BBG rates'!$G$10:$G$27,'BBG rates'!$K$10:$K$27)</f>
        <v>1.021489991952194</v>
      </c>
      <c r="W147" s="68">
        <f>locallinterp(R147,'BBG rates'!$G$10:$G$27,'BBG rates'!$J$10:$J$27)</f>
        <v>-0.19750000000000001</v>
      </c>
      <c r="X147" s="56">
        <f t="shared" si="36"/>
        <v>-0.19767900455507359</v>
      </c>
      <c r="Y147" s="66">
        <f t="shared" si="26"/>
        <v>0</v>
      </c>
      <c r="Z147" s="72">
        <f t="shared" si="27"/>
        <v>0</v>
      </c>
      <c r="AA147" s="79">
        <f t="shared" si="28"/>
        <v>0</v>
      </c>
      <c r="AB147" s="81">
        <f t="shared" si="37"/>
        <v>0</v>
      </c>
      <c r="AD147" s="95">
        <f>locallinterp(R147,'BBG rates'!$N$10:$N$369,'BBG rates'!$P$10:$P$369)</f>
        <v>10.706926862849928</v>
      </c>
      <c r="AI147" s="185">
        <f t="shared" si="29"/>
        <v>126</v>
      </c>
      <c r="AJ147" s="127">
        <f>locallinterp(MIN(AI147,CAP_Senior*12),'BBG rates'!$X$24:$X$65,'BBG rates'!$Y$24:$Y$65)</f>
        <v>55.628573082343806</v>
      </c>
      <c r="AK147" s="127">
        <f>locallinterp(MIN(AI147,CAP_CB*12),'BBG rates'!$AA$25:$AA$40,'BBG rates'!$AC$25:$AC$40)</f>
        <v>10.1</v>
      </c>
      <c r="AL147" s="144">
        <f t="shared" si="30"/>
        <v>17.839857423998446</v>
      </c>
      <c r="AM147" s="142">
        <f>(SUMPRODUCT(AL147:AL$381,G147:G$381)+SUMPRODUCT(AL147:AL$381,H147:H$381))/12</f>
        <v>3343110.4623833927</v>
      </c>
    </row>
    <row r="148" spans="1:39" x14ac:dyDescent="0.2">
      <c r="A148" s="7">
        <v>127</v>
      </c>
      <c r="B148" s="7">
        <v>63.5</v>
      </c>
      <c r="C148" s="7">
        <v>31.75</v>
      </c>
      <c r="D148" s="12">
        <f t="shared" si="22"/>
        <v>10.583333333333334</v>
      </c>
      <c r="E148" s="29">
        <f t="shared" si="38"/>
        <v>2047039.1709778095</v>
      </c>
      <c r="F148" s="2">
        <f t="shared" si="23"/>
        <v>1773.0841341122236</v>
      </c>
      <c r="G148" s="2">
        <f t="shared" si="31"/>
        <v>37870.582531896755</v>
      </c>
      <c r="H148" s="2">
        <f t="shared" si="32"/>
        <v>6723.4845084598837</v>
      </c>
      <c r="I148" s="2">
        <f t="shared" si="41"/>
        <v>46367.151174468861</v>
      </c>
      <c r="J148" s="2">
        <f t="shared" si="39"/>
        <v>490719.01659646217</v>
      </c>
      <c r="K148" s="2">
        <f t="shared" si="24"/>
        <v>41636.557274459461</v>
      </c>
      <c r="L148" s="2">
        <f t="shared" si="24"/>
        <v>440653.56448802934</v>
      </c>
      <c r="M148" s="2"/>
      <c r="N148" s="28">
        <f t="shared" si="40"/>
        <v>3104465.1208325131</v>
      </c>
      <c r="O148" s="2">
        <f t="shared" si="33"/>
        <v>2680.1918108446766</v>
      </c>
      <c r="P148" s="2">
        <f t="shared" si="34"/>
        <v>57245.126286535757</v>
      </c>
      <c r="R148">
        <f t="shared" si="35"/>
        <v>127</v>
      </c>
      <c r="S148" s="89">
        <f t="shared" si="25"/>
        <v>0</v>
      </c>
      <c r="T148" s="89">
        <f>IF(AND(S148=0,S147&gt;0),SUM($G148:$H$381),S148)</f>
        <v>0</v>
      </c>
      <c r="U148" s="82">
        <f>SUM(T148:T$381)</f>
        <v>0</v>
      </c>
      <c r="V148" s="68">
        <f>localspline(R148,'BBG rates'!$G$10:$G$27,'BBG rates'!$K$10:$K$27)</f>
        <v>1.0212396706948454</v>
      </c>
      <c r="W148" s="68">
        <f>locallinterp(R148,'BBG rates'!$G$10:$G$27,'BBG rates'!$J$10:$J$27)</f>
        <v>-0.19358333333333333</v>
      </c>
      <c r="X148" s="56">
        <f t="shared" si="36"/>
        <v>-0.19375530421790188</v>
      </c>
      <c r="Y148" s="66">
        <f t="shared" si="26"/>
        <v>0</v>
      </c>
      <c r="Z148" s="72">
        <f t="shared" si="27"/>
        <v>0</v>
      </c>
      <c r="AA148" s="79">
        <f t="shared" si="28"/>
        <v>0</v>
      </c>
      <c r="AB148" s="81">
        <f t="shared" si="37"/>
        <v>0</v>
      </c>
      <c r="AD148" s="95">
        <f>locallinterp(R148,'BBG rates'!$N$10:$N$369,'BBG rates'!$P$10:$P$369)</f>
        <v>10.792030168741165</v>
      </c>
      <c r="AI148" s="185">
        <f t="shared" si="29"/>
        <v>127</v>
      </c>
      <c r="AJ148" s="127">
        <f>locallinterp(MIN(AI148,CAP_Senior*12),'BBG rates'!$X$24:$X$65,'BBG rates'!$Y$24:$Y$65)</f>
        <v>55.779798567633335</v>
      </c>
      <c r="AK148" s="127">
        <f>locallinterp(MIN(AI148,CAP_CB*12),'BBG rates'!$AA$25:$AA$40,'BBG rates'!$AC$25:$AC$40)</f>
        <v>10.116666666666667</v>
      </c>
      <c r="AL148" s="144">
        <f t="shared" si="30"/>
        <v>17.879399089831001</v>
      </c>
      <c r="AM148" s="142">
        <f>(SUMPRODUCT(AL148:AL$381,G148:G$381)+SUMPRODUCT(AL148:AL$381,H148:H$381))/12</f>
        <v>3276459.6543631344</v>
      </c>
    </row>
    <row r="149" spans="1:39" x14ac:dyDescent="0.2">
      <c r="A149" s="7">
        <v>128</v>
      </c>
      <c r="B149" s="7">
        <v>64</v>
      </c>
      <c r="C149" s="7">
        <v>32</v>
      </c>
      <c r="D149" s="12">
        <f t="shared" si="22"/>
        <v>10.666666666666666</v>
      </c>
      <c r="E149" s="29">
        <f t="shared" si="38"/>
        <v>2002682.7727050146</v>
      </c>
      <c r="F149" s="2">
        <f t="shared" si="23"/>
        <v>1735.2816019533295</v>
      </c>
      <c r="G149" s="2">
        <f t="shared" si="31"/>
        <v>37778.6020153789</v>
      </c>
      <c r="H149" s="2">
        <f t="shared" si="32"/>
        <v>6577.7962574159346</v>
      </c>
      <c r="I149" s="2">
        <f t="shared" si="41"/>
        <v>46091.679874748159</v>
      </c>
      <c r="J149" s="2">
        <f t="shared" si="39"/>
        <v>491644.58533064701</v>
      </c>
      <c r="K149" s="2">
        <f t="shared" si="24"/>
        <v>41354.13481543809</v>
      </c>
      <c r="L149" s="2">
        <f t="shared" si="24"/>
        <v>441110.77136467292</v>
      </c>
      <c r="M149" s="2"/>
      <c r="N149" s="28">
        <f t="shared" si="40"/>
        <v>3047171.4676707448</v>
      </c>
      <c r="O149" s="2">
        <f t="shared" si="33"/>
        <v>2631.6649356119615</v>
      </c>
      <c r="P149" s="2">
        <f t="shared" si="34"/>
        <v>57293.653161768474</v>
      </c>
      <c r="R149">
        <f t="shared" si="35"/>
        <v>128</v>
      </c>
      <c r="S149" s="89">
        <f t="shared" si="25"/>
        <v>0</v>
      </c>
      <c r="T149" s="89">
        <f>IF(AND(S149=0,S148&gt;0),SUM($G149:$H$381),S149)</f>
        <v>0</v>
      </c>
      <c r="U149" s="82">
        <f>SUM(T149:T$381)</f>
        <v>0</v>
      </c>
      <c r="V149" s="68">
        <f>localspline(R149,'BBG rates'!$G$10:$G$27,'BBG rates'!$K$10:$K$27)</f>
        <v>1.020979633116333</v>
      </c>
      <c r="W149" s="68">
        <f>locallinterp(R149,'BBG rates'!$G$10:$G$27,'BBG rates'!$J$10:$J$27)</f>
        <v>-0.18966666666666665</v>
      </c>
      <c r="X149" s="56">
        <f t="shared" si="36"/>
        <v>-0.18983174502316125</v>
      </c>
      <c r="Y149" s="66">
        <f t="shared" si="26"/>
        <v>0</v>
      </c>
      <c r="Z149" s="72">
        <f t="shared" si="27"/>
        <v>0</v>
      </c>
      <c r="AA149" s="79">
        <f t="shared" si="28"/>
        <v>0</v>
      </c>
      <c r="AB149" s="81">
        <f t="shared" si="37"/>
        <v>0</v>
      </c>
      <c r="AD149" s="95">
        <f>locallinterp(R149,'BBG rates'!$N$10:$N$369,'BBG rates'!$P$10:$P$369)</f>
        <v>10.877111804834193</v>
      </c>
      <c r="AI149" s="185">
        <f t="shared" si="29"/>
        <v>128</v>
      </c>
      <c r="AJ149" s="127">
        <f>locallinterp(MIN(AI149,CAP_Senior*12),'BBG rates'!$X$24:$X$65,'BBG rates'!$Y$24:$Y$65)</f>
        <v>55.931024052922865</v>
      </c>
      <c r="AK149" s="127">
        <f>locallinterp(MIN(AI149,CAP_CB*12),'BBG rates'!$AA$25:$AA$40,'BBG rates'!$AC$25:$AC$40)</f>
        <v>10.133333333333333</v>
      </c>
      <c r="AL149" s="144">
        <f t="shared" si="30"/>
        <v>17.918940755663556</v>
      </c>
      <c r="AM149" s="142">
        <f>(SUMPRODUCT(AL149:AL$381,G149:G$381)+SUMPRODUCT(AL149:AL$381,H149:H$381))/12</f>
        <v>3210016.7275586985</v>
      </c>
    </row>
    <row r="150" spans="1:39" x14ac:dyDescent="0.2">
      <c r="A150" s="7">
        <v>129</v>
      </c>
      <c r="B150" s="7">
        <v>64.5</v>
      </c>
      <c r="C150" s="7">
        <v>32.25</v>
      </c>
      <c r="D150" s="12">
        <f t="shared" ref="D150:D213" si="42">A150/12</f>
        <v>10.75</v>
      </c>
      <c r="E150" s="29">
        <f t="shared" si="38"/>
        <v>1958563.0424620856</v>
      </c>
      <c r="F150" s="2">
        <f t="shared" ref="F150:F213" si="43">IF($A150&lt;=$I$8,-IPMT($G$11,1,$I$8-$A150+1,$E149),0)</f>
        <v>1697.6805423629899</v>
      </c>
      <c r="G150" s="2">
        <f t="shared" si="31"/>
        <v>37686.844902222001</v>
      </c>
      <c r="H150" s="2">
        <f t="shared" si="32"/>
        <v>6432.8853407068682</v>
      </c>
      <c r="I150" s="2">
        <f t="shared" si="41"/>
        <v>45817.410785291861</v>
      </c>
      <c r="J150" s="2">
        <f t="shared" si="39"/>
        <v>492537.16594188748</v>
      </c>
      <c r="K150" s="2">
        <f t="shared" ref="K150:L213" si="44">I150/(1+$F$12)^IF($I$7=1,$A150,IF($I$7=2,$B150,IF($I$7=4,$C150,$D150)))</f>
        <v>41073.238629479813</v>
      </c>
      <c r="L150" s="2">
        <f t="shared" si="44"/>
        <v>441537.31526690797</v>
      </c>
      <c r="M150" s="2"/>
      <c r="N150" s="28">
        <f t="shared" si="40"/>
        <v>2989829.2464973573</v>
      </c>
      <c r="O150" s="2">
        <f t="shared" si="33"/>
        <v>2583.0969239931014</v>
      </c>
      <c r="P150" s="2">
        <f t="shared" si="34"/>
        <v>57342.221173387341</v>
      </c>
      <c r="R150">
        <f t="shared" si="35"/>
        <v>129</v>
      </c>
      <c r="S150" s="89">
        <f t="shared" ref="S150:S213" si="45">IF(D150&lt;$I$9,G150+H150,0)</f>
        <v>0</v>
      </c>
      <c r="T150" s="89">
        <f>IF(AND(S150=0,S149&gt;0),SUM($G150:$H$381),S150)</f>
        <v>0</v>
      </c>
      <c r="U150" s="82">
        <f>SUM(T150:T$381)</f>
        <v>0</v>
      </c>
      <c r="V150" s="68">
        <f>localspline(R150,'BBG rates'!$G$10:$G$27,'BBG rates'!$K$10:$K$27)</f>
        <v>1.0207082136204519</v>
      </c>
      <c r="W150" s="68">
        <f>locallinterp(R150,'BBG rates'!$G$10:$G$27,'BBG rates'!$J$10:$J$27)</f>
        <v>-0.18575</v>
      </c>
      <c r="X150" s="56">
        <f t="shared" si="36"/>
        <v>-0.18590832696032678</v>
      </c>
      <c r="Y150" s="66">
        <f t="shared" ref="Y150:Y213" si="46">T150*X150%/12+Y151</f>
        <v>0</v>
      </c>
      <c r="Z150" s="72">
        <f t="shared" ref="Z150:Z213" si="47">IF(U150=0,0,Y150*1200/U150)</f>
        <v>0</v>
      </c>
      <c r="AA150" s="79">
        <f t="shared" ref="AA150:AA213" si="48">T150*$AA$17%/12+AA151</f>
        <v>0</v>
      </c>
      <c r="AB150" s="81">
        <f t="shared" si="37"/>
        <v>0</v>
      </c>
      <c r="AD150" s="95">
        <f>locallinterp(R150,'BBG rates'!$N$10:$N$369,'BBG rates'!$P$10:$P$369)</f>
        <v>10.962170822635898</v>
      </c>
      <c r="AI150" s="185">
        <f t="shared" ref="AI150:AI213" si="49">A150</f>
        <v>129</v>
      </c>
      <c r="AJ150" s="127">
        <f>locallinterp(MIN(AI150,CAP_Senior*12),'BBG rates'!$X$24:$X$65,'BBG rates'!$Y$24:$Y$65)</f>
        <v>56.082249538212395</v>
      </c>
      <c r="AK150" s="127">
        <f>locallinterp(MIN(AI150,CAP_CB*12),'BBG rates'!$AA$25:$AA$40,'BBG rates'!$AC$25:$AC$40)</f>
        <v>10.149999999999999</v>
      </c>
      <c r="AL150" s="144">
        <f t="shared" ref="AL150:AL213" si="50">SUMPRODUCT(AJ150:AK150,$AJ$19:$AK$19)</f>
        <v>17.958482421496107</v>
      </c>
      <c r="AM150" s="142">
        <f>(SUMPRODUCT(AL150:AL$381,G150:G$381)+SUMPRODUCT(AL150:AL$381,H150:H$381))/12</f>
        <v>3143781.75482663</v>
      </c>
    </row>
    <row r="151" spans="1:39" x14ac:dyDescent="0.2">
      <c r="A151" s="7">
        <v>130</v>
      </c>
      <c r="B151" s="7">
        <v>65</v>
      </c>
      <c r="C151" s="7">
        <v>32.5</v>
      </c>
      <c r="D151" s="12">
        <f t="shared" si="42"/>
        <v>10.833333333333334</v>
      </c>
      <c r="E151" s="29">
        <f t="shared" si="38"/>
        <v>1914678.9833283101</v>
      </c>
      <c r="F151" s="2">
        <f t="shared" si="43"/>
        <v>1660.2801070126848</v>
      </c>
      <c r="G151" s="2">
        <f t="shared" ref="G151:G214" si="51">IF($A151&lt;=$I$8,-PPMT($G$11,1,$I$8-$A151+1,$E150),0)</f>
        <v>37595.310649821346</v>
      </c>
      <c r="H151" s="2">
        <f t="shared" ref="H151:H214" si="52">IF($A151&lt;=$I$8,(E150-G151)*$G$13,0)</f>
        <v>6288.7484839542249</v>
      </c>
      <c r="I151" s="2">
        <f t="shared" si="41"/>
        <v>45544.339240788257</v>
      </c>
      <c r="J151" s="2">
        <f t="shared" si="39"/>
        <v>493397.00844187278</v>
      </c>
      <c r="K151" s="2">
        <f t="shared" si="44"/>
        <v>40793.861242210805</v>
      </c>
      <c r="L151" s="2">
        <f t="shared" si="44"/>
        <v>441933.49679061712</v>
      </c>
      <c r="M151" s="2"/>
      <c r="N151" s="28">
        <f t="shared" si="40"/>
        <v>2932438.4161410937</v>
      </c>
      <c r="O151" s="2">
        <f t="shared" ref="O151:O214" si="53">IF($A151&lt;=$I$8,-IPMT($G$11,1,$I$8-$A151+1,$N150),0)</f>
        <v>2534.4877411166508</v>
      </c>
      <c r="P151" s="2">
        <f t="shared" ref="P151:P214" si="54">IF($A151&lt;=$I$8,-PPMT($G$11,1,$I$8-$A151+1,$N150),0)</f>
        <v>57390.830356263781</v>
      </c>
      <c r="R151">
        <f t="shared" ref="R151:R214" si="55">ROUND(D151*12,1)</f>
        <v>130</v>
      </c>
      <c r="S151" s="89">
        <f t="shared" si="45"/>
        <v>0</v>
      </c>
      <c r="T151" s="89">
        <f>IF(AND(S151=0,S150&gt;0),SUM($G151:$H$381),S151)</f>
        <v>0</v>
      </c>
      <c r="U151" s="82">
        <f>SUM(T151:T$381)</f>
        <v>0</v>
      </c>
      <c r="V151" s="68">
        <f>localspline(R151,'BBG rates'!$G$10:$G$27,'BBG rates'!$K$10:$K$27)</f>
        <v>1.0204237466080435</v>
      </c>
      <c r="W151" s="68">
        <f>locallinterp(R151,'BBG rates'!$G$10:$G$27,'BBG rates'!$J$10:$J$27)</f>
        <v>-0.18183333333333332</v>
      </c>
      <c r="X151" s="56">
        <f t="shared" ref="X151:X214" si="56">((1+W151%)^(1/12)-1)*1200</f>
        <v>-0.1819850500186071</v>
      </c>
      <c r="Y151" s="66">
        <f t="shared" si="46"/>
        <v>0</v>
      </c>
      <c r="Z151" s="72">
        <f t="shared" si="47"/>
        <v>0</v>
      </c>
      <c r="AA151" s="79">
        <f t="shared" si="48"/>
        <v>0</v>
      </c>
      <c r="AB151" s="81">
        <f t="shared" ref="AB151:AB214" si="57">IF(U151=0,0,AA151*1200/U151)</f>
        <v>0</v>
      </c>
      <c r="AD151" s="95">
        <f>locallinterp(R151,'BBG rates'!$N$10:$N$369,'BBG rates'!$P$10:$P$369)</f>
        <v>11.047206134853235</v>
      </c>
      <c r="AI151" s="185">
        <f t="shared" si="49"/>
        <v>130</v>
      </c>
      <c r="AJ151" s="127">
        <f>locallinterp(MIN(AI151,CAP_Senior*12),'BBG rates'!$X$24:$X$65,'BBG rates'!$Y$24:$Y$65)</f>
        <v>56.233475023501924</v>
      </c>
      <c r="AK151" s="127">
        <f>locallinterp(MIN(AI151,CAP_CB*12),'BBG rates'!$AA$25:$AA$40,'BBG rates'!$AC$25:$AC$40)</f>
        <v>10.166666666666666</v>
      </c>
      <c r="AL151" s="144">
        <f t="shared" si="50"/>
        <v>17.998024087328659</v>
      </c>
      <c r="AM151" s="142">
        <f>(SUMPRODUCT(AL151:AL$381,G151:G$381)+SUMPRODUCT(AL151:AL$381,H151:H$381))/12</f>
        <v>3077754.8048258978</v>
      </c>
    </row>
    <row r="152" spans="1:39" x14ac:dyDescent="0.2">
      <c r="A152" s="7">
        <v>131</v>
      </c>
      <c r="B152" s="7">
        <v>65.5</v>
      </c>
      <c r="C152" s="7">
        <v>32.75</v>
      </c>
      <c r="D152" s="12">
        <f t="shared" si="42"/>
        <v>10.916666666666666</v>
      </c>
      <c r="E152" s="29">
        <f t="shared" ref="E152:E201" si="58">IF($A152&lt;=$I$8,E151-G152-H152,0)</f>
        <v>1871029.602186149</v>
      </c>
      <c r="F152" s="2">
        <f t="shared" si="43"/>
        <v>1623.079450809561</v>
      </c>
      <c r="G152" s="2">
        <f t="shared" si="51"/>
        <v>37503.998716890092</v>
      </c>
      <c r="H152" s="2">
        <f t="shared" si="52"/>
        <v>6145.382425271041</v>
      </c>
      <c r="I152" s="2">
        <f t="shared" si="41"/>
        <v>45272.460592970696</v>
      </c>
      <c r="J152" s="2">
        <f t="shared" ref="J152:J215" si="59">IF($I$7=1,I152*A152,IF($I$7=2,I152*B152,IF($I$7=4,I152*C152,I152*D152)))</f>
        <v>494224.36147326342</v>
      </c>
      <c r="K152" s="2">
        <f t="shared" si="44"/>
        <v>40515.99521392968</v>
      </c>
      <c r="L152" s="2">
        <f t="shared" si="44"/>
        <v>442299.61441873229</v>
      </c>
      <c r="M152" s="2"/>
      <c r="N152" s="28">
        <f t="shared" ref="N152:N215" si="60">IF($A152&lt;=$I$8,N151-P152,0)</f>
        <v>2874998.9353957949</v>
      </c>
      <c r="O152" s="2">
        <f t="shared" si="53"/>
        <v>2485.8373520816049</v>
      </c>
      <c r="P152" s="2">
        <f t="shared" si="54"/>
        <v>57439.480745298832</v>
      </c>
      <c r="R152">
        <f t="shared" si="55"/>
        <v>131</v>
      </c>
      <c r="S152" s="89">
        <f t="shared" si="45"/>
        <v>0</v>
      </c>
      <c r="T152" s="89">
        <f>IF(AND(S152=0,S151&gt;0),SUM($G152:$H$381),S152)</f>
        <v>0</v>
      </c>
      <c r="U152" s="82">
        <f>SUM(T152:T$381)</f>
        <v>0</v>
      </c>
      <c r="V152" s="68">
        <f>localspline(R152,'BBG rates'!$G$10:$G$27,'BBG rates'!$K$10:$K$27)</f>
        <v>1.0201245664821419</v>
      </c>
      <c r="W152" s="68">
        <f>locallinterp(R152,'BBG rates'!$G$10:$G$27,'BBG rates'!$J$10:$J$27)</f>
        <v>-0.17791666666666667</v>
      </c>
      <c r="X152" s="56">
        <f t="shared" si="56"/>
        <v>-0.1780619141874773</v>
      </c>
      <c r="Y152" s="66">
        <f t="shared" si="46"/>
        <v>0</v>
      </c>
      <c r="Z152" s="72">
        <f t="shared" si="47"/>
        <v>0</v>
      </c>
      <c r="AA152" s="79">
        <f t="shared" si="48"/>
        <v>0</v>
      </c>
      <c r="AB152" s="81">
        <f t="shared" si="57"/>
        <v>0</v>
      </c>
      <c r="AD152" s="95">
        <f>locallinterp(R152,'BBG rates'!$N$10:$N$369,'BBG rates'!$P$10:$P$369)</f>
        <v>11.132216515393413</v>
      </c>
      <c r="AI152" s="185">
        <f t="shared" si="49"/>
        <v>131</v>
      </c>
      <c r="AJ152" s="127">
        <f>locallinterp(MIN(AI152,CAP_Senior*12),'BBG rates'!$X$24:$X$65,'BBG rates'!$Y$24:$Y$65)</f>
        <v>56.384700508791454</v>
      </c>
      <c r="AK152" s="127">
        <f>locallinterp(MIN(AI152,CAP_CB*12),'BBG rates'!$AA$25:$AA$40,'BBG rates'!$AC$25:$AC$40)</f>
        <v>10.183333333333334</v>
      </c>
      <c r="AL152" s="144">
        <f t="shared" si="50"/>
        <v>18.037565753161214</v>
      </c>
      <c r="AM152" s="142">
        <f>(SUMPRODUCT(AL152:AL$381,G152:G$381)+SUMPRODUCT(AL152:AL$381,H152:H$381))/12</f>
        <v>3011935.9420476109</v>
      </c>
    </row>
    <row r="153" spans="1:39" x14ac:dyDescent="0.2">
      <c r="A153" s="7">
        <v>132</v>
      </c>
      <c r="B153" s="7">
        <v>66</v>
      </c>
      <c r="C153" s="7">
        <v>33</v>
      </c>
      <c r="D153" s="12">
        <f t="shared" si="42"/>
        <v>11</v>
      </c>
      <c r="E153" s="29">
        <f t="shared" si="58"/>
        <v>1827613.9097074764</v>
      </c>
      <c r="F153" s="2">
        <f t="shared" si="43"/>
        <v>1586.0777318847297</v>
      </c>
      <c r="G153" s="2">
        <f t="shared" si="51"/>
        <v>37412.908563456127</v>
      </c>
      <c r="H153" s="2">
        <f t="shared" si="52"/>
        <v>6002.7839152166489</v>
      </c>
      <c r="I153" s="2">
        <f t="shared" si="41"/>
        <v>45001.770210557508</v>
      </c>
      <c r="J153" s="2">
        <f t="shared" si="59"/>
        <v>495019.47231613257</v>
      </c>
      <c r="K153" s="2">
        <f t="shared" si="44"/>
        <v>40239.63313945198</v>
      </c>
      <c r="L153" s="2">
        <f t="shared" si="44"/>
        <v>442635.9645339718</v>
      </c>
      <c r="M153" s="2"/>
      <c r="N153" s="28">
        <f t="shared" si="60"/>
        <v>2817510.763020372</v>
      </c>
      <c r="O153" s="2">
        <f t="shared" si="53"/>
        <v>2437.1457219573713</v>
      </c>
      <c r="P153" s="2">
        <f t="shared" si="54"/>
        <v>57488.17237542307</v>
      </c>
      <c r="R153">
        <f t="shared" si="55"/>
        <v>132</v>
      </c>
      <c r="S153" s="89">
        <f t="shared" si="45"/>
        <v>0</v>
      </c>
      <c r="T153" s="89">
        <f>IF(AND(S153=0,S152&gt;0),SUM($G153:$H$381),S153)</f>
        <v>0</v>
      </c>
      <c r="U153" s="82">
        <f>SUM(T153:T$381)</f>
        <v>0</v>
      </c>
      <c r="V153" s="68">
        <f>localspline(R153,'BBG rates'!$G$10:$G$27,'BBG rates'!$K$10:$K$27)</f>
        <v>1.0198090076446533</v>
      </c>
      <c r="W153" s="68">
        <f>locallinterp(R153,'BBG rates'!$G$10:$G$27,'BBG rates'!$J$10:$J$27)</f>
        <v>-0.17399999999999999</v>
      </c>
      <c r="X153" s="56">
        <f t="shared" si="56"/>
        <v>-0.17413891945641247</v>
      </c>
      <c r="Y153" s="66">
        <f t="shared" si="46"/>
        <v>0</v>
      </c>
      <c r="Z153" s="72">
        <f t="shared" si="47"/>
        <v>0</v>
      </c>
      <c r="AA153" s="79">
        <f t="shared" si="48"/>
        <v>0</v>
      </c>
      <c r="AB153" s="81">
        <f t="shared" si="57"/>
        <v>0</v>
      </c>
      <c r="AD153" s="95">
        <f>locallinterp(R153,'BBG rates'!$N$10:$N$369,'BBG rates'!$P$10:$P$369)</f>
        <v>11.217200599363801</v>
      </c>
      <c r="AI153" s="185">
        <f t="shared" si="49"/>
        <v>132</v>
      </c>
      <c r="AJ153" s="127">
        <f>locallinterp(MIN(AI153,CAP_Senior*12),'BBG rates'!$X$24:$X$65,'BBG rates'!$Y$24:$Y$65)</f>
        <v>56.535925994080984</v>
      </c>
      <c r="AK153" s="127">
        <f>locallinterp(MIN(AI153,CAP_CB*12),'BBG rates'!$AA$25:$AA$40,'BBG rates'!$AC$25:$AC$40)</f>
        <v>10.199999999999999</v>
      </c>
      <c r="AL153" s="144">
        <f t="shared" si="50"/>
        <v>18.077107418993769</v>
      </c>
      <c r="AM153" s="142">
        <f>(SUMPRODUCT(AL153:AL$381,G153:G$381)+SUMPRODUCT(AL153:AL$381,H153:H$381))/12</f>
        <v>2946325.2268445664</v>
      </c>
    </row>
    <row r="154" spans="1:39" x14ac:dyDescent="0.2">
      <c r="A154" s="7">
        <v>133</v>
      </c>
      <c r="B154" s="7">
        <v>66.5</v>
      </c>
      <c r="C154" s="7">
        <v>33.25</v>
      </c>
      <c r="D154" s="12">
        <f t="shared" si="42"/>
        <v>11.083333333333334</v>
      </c>
      <c r="E154" s="29">
        <f t="shared" si="58"/>
        <v>1784430.9203398658</v>
      </c>
      <c r="F154" s="2">
        <f t="shared" si="43"/>
        <v>1549.2741115815986</v>
      </c>
      <c r="G154" s="2">
        <f t="shared" si="51"/>
        <v>37322.03965085878</v>
      </c>
      <c r="H154" s="2">
        <f t="shared" si="52"/>
        <v>5860.9497167516383</v>
      </c>
      <c r="I154" s="2">
        <f t="shared" si="41"/>
        <v>44732.263479192014</v>
      </c>
      <c r="J154" s="2">
        <f t="shared" si="59"/>
        <v>495782.58689437818</v>
      </c>
      <c r="K154" s="2">
        <f t="shared" si="44"/>
        <v>39964.767647955203</v>
      </c>
      <c r="L154" s="2">
        <f t="shared" si="44"/>
        <v>442942.84143150353</v>
      </c>
      <c r="M154" s="2"/>
      <c r="N154" s="28">
        <f t="shared" si="60"/>
        <v>2759973.8577387752</v>
      </c>
      <c r="O154" s="2">
        <f t="shared" si="53"/>
        <v>2388.4128157837481</v>
      </c>
      <c r="P154" s="2">
        <f t="shared" si="54"/>
        <v>57536.905281596693</v>
      </c>
      <c r="R154">
        <f t="shared" si="55"/>
        <v>133</v>
      </c>
      <c r="S154" s="89">
        <f t="shared" si="45"/>
        <v>0</v>
      </c>
      <c r="T154" s="89">
        <f>IF(AND(S154=0,S153&gt;0),SUM($G154:$H$381),S154)</f>
        <v>0</v>
      </c>
      <c r="U154" s="82">
        <f>SUM(T154:T$381)</f>
        <v>0</v>
      </c>
      <c r="V154" s="68">
        <f>localspline(R154,'BBG rates'!$G$10:$G$27,'BBG rates'!$K$10:$K$27)</f>
        <v>1.019475972574923</v>
      </c>
      <c r="W154" s="68">
        <f>locallinterp(R154,'BBG rates'!$G$10:$G$27,'BBG rates'!$J$10:$J$27)</f>
        <v>-0.169625</v>
      </c>
      <c r="X154" s="56">
        <f t="shared" si="56"/>
        <v>-0.16975701769443852</v>
      </c>
      <c r="Y154" s="66">
        <f t="shared" si="46"/>
        <v>0</v>
      </c>
      <c r="Z154" s="72">
        <f t="shared" si="47"/>
        <v>0</v>
      </c>
      <c r="AA154" s="79">
        <f t="shared" si="48"/>
        <v>0</v>
      </c>
      <c r="AB154" s="81">
        <f t="shared" si="57"/>
        <v>0</v>
      </c>
      <c r="AD154" s="95">
        <f>locallinterp(R154,'BBG rates'!$N$10:$N$369,'BBG rates'!$P$10:$P$369)</f>
        <v>11.302156930411712</v>
      </c>
      <c r="AI154" s="185">
        <f t="shared" si="49"/>
        <v>133</v>
      </c>
      <c r="AJ154" s="127">
        <f>locallinterp(MIN(AI154,CAP_Senior*12),'BBG rates'!$X$24:$X$65,'BBG rates'!$Y$24:$Y$65)</f>
        <v>56.673984045571196</v>
      </c>
      <c r="AK154" s="127">
        <f>locallinterp(MIN(AI154,CAP_CB*12),'BBG rates'!$AA$25:$AA$40,'BBG rates'!$AC$25:$AC$40)</f>
        <v>10.216666666666667</v>
      </c>
      <c r="AL154" s="144">
        <f t="shared" si="50"/>
        <v>18.114410621080438</v>
      </c>
      <c r="AM154" s="142">
        <f>(SUMPRODUCT(AL154:AL$381,G154:G$381)+SUMPRODUCT(AL154:AL$381,H154:H$381))/12</f>
        <v>2880922.715460652</v>
      </c>
    </row>
    <row r="155" spans="1:39" x14ac:dyDescent="0.2">
      <c r="A155" s="7">
        <v>134</v>
      </c>
      <c r="B155" s="7">
        <v>67</v>
      </c>
      <c r="C155" s="7">
        <v>33.5</v>
      </c>
      <c r="D155" s="12">
        <f t="shared" si="42"/>
        <v>11.166666666666666</v>
      </c>
      <c r="E155" s="29">
        <f t="shared" si="58"/>
        <v>1741479.6522929273</v>
      </c>
      <c r="F155" s="2">
        <f t="shared" si="43"/>
        <v>1512.6677544442475</v>
      </c>
      <c r="G155" s="2">
        <f t="shared" si="51"/>
        <v>37231.391441745684</v>
      </c>
      <c r="H155" s="2">
        <f t="shared" si="52"/>
        <v>5719.8766051929779</v>
      </c>
      <c r="I155" s="2">
        <f t="shared" si="41"/>
        <v>44463.935801382911</v>
      </c>
      <c r="J155" s="2">
        <f t="shared" si="59"/>
        <v>496513.94978210918</v>
      </c>
      <c r="K155" s="2">
        <f t="shared" si="44"/>
        <v>39691.391402824855</v>
      </c>
      <c r="L155" s="2">
        <f t="shared" si="44"/>
        <v>443220.53733154421</v>
      </c>
      <c r="M155" s="2"/>
      <c r="N155" s="28">
        <f t="shared" si="60"/>
        <v>2702388.1782399658</v>
      </c>
      <c r="O155" s="2">
        <f t="shared" si="53"/>
        <v>2339.6385985708971</v>
      </c>
      <c r="P155" s="2">
        <f t="shared" si="54"/>
        <v>57585.679498809535</v>
      </c>
      <c r="R155">
        <f t="shared" si="55"/>
        <v>134</v>
      </c>
      <c r="S155" s="89">
        <f t="shared" si="45"/>
        <v>0</v>
      </c>
      <c r="T155" s="89">
        <f>IF(AND(S155=0,S154&gt;0),SUM($G155:$H$381),S155)</f>
        <v>0</v>
      </c>
      <c r="U155" s="82">
        <f>SUM(T155:T$381)</f>
        <v>0</v>
      </c>
      <c r="V155" s="68">
        <f>localspline(R155,'BBG rates'!$G$10:$G$27,'BBG rates'!$K$10:$K$27)</f>
        <v>1.0191264573757928</v>
      </c>
      <c r="W155" s="68">
        <f>locallinterp(R155,'BBG rates'!$G$10:$G$27,'BBG rates'!$J$10:$J$27)</f>
        <v>-0.16524999999999998</v>
      </c>
      <c r="X155" s="56">
        <f t="shared" si="56"/>
        <v>-0.16537529195992384</v>
      </c>
      <c r="Y155" s="66">
        <f t="shared" si="46"/>
        <v>0</v>
      </c>
      <c r="Z155" s="72">
        <f t="shared" si="47"/>
        <v>0</v>
      </c>
      <c r="AA155" s="79">
        <f t="shared" si="48"/>
        <v>0</v>
      </c>
      <c r="AB155" s="81">
        <f t="shared" si="57"/>
        <v>0</v>
      </c>
      <c r="AD155" s="95">
        <f>locallinterp(R155,'BBG rates'!$N$10:$N$369,'BBG rates'!$P$10:$P$369)</f>
        <v>11.387084135193028</v>
      </c>
      <c r="AI155" s="185">
        <f t="shared" si="49"/>
        <v>134</v>
      </c>
      <c r="AJ155" s="127">
        <f>locallinterp(MIN(AI155,CAP_Senior*12),'BBG rates'!$X$24:$X$65,'BBG rates'!$Y$24:$Y$65)</f>
        <v>56.812042097061408</v>
      </c>
      <c r="AK155" s="127">
        <f>locallinterp(MIN(AI155,CAP_CB*12),'BBG rates'!$AA$25:$AA$40,'BBG rates'!$AC$25:$AC$40)</f>
        <v>10.233333333333333</v>
      </c>
      <c r="AL155" s="144">
        <f t="shared" si="50"/>
        <v>18.151713823167107</v>
      </c>
      <c r="AM155" s="142">
        <f>(SUMPRODUCT(AL155:AL$381,G155:G$381)+SUMPRODUCT(AL155:AL$381,H155:H$381))/12</f>
        <v>2815736.5153564312</v>
      </c>
    </row>
    <row r="156" spans="1:39" x14ac:dyDescent="0.2">
      <c r="A156" s="7">
        <v>135</v>
      </c>
      <c r="B156" s="7">
        <v>67.5</v>
      </c>
      <c r="C156" s="7">
        <v>33.75</v>
      </c>
      <c r="D156" s="12">
        <f t="shared" si="42"/>
        <v>11.25</v>
      </c>
      <c r="E156" s="29">
        <f t="shared" si="58"/>
        <v>1698759.1275246884</v>
      </c>
      <c r="F156" s="2">
        <f t="shared" si="43"/>
        <v>1476.2578282058469</v>
      </c>
      <c r="G156" s="2">
        <f t="shared" si="51"/>
        <v>37140.963400069653</v>
      </c>
      <c r="H156" s="2">
        <f t="shared" si="52"/>
        <v>5579.5613681692876</v>
      </c>
      <c r="I156" s="2">
        <f t="shared" si="41"/>
        <v>44196.782596444784</v>
      </c>
      <c r="J156" s="2">
        <f t="shared" si="59"/>
        <v>497213.80421000381</v>
      </c>
      <c r="K156" s="2">
        <f t="shared" si="44"/>
        <v>39419.497101500776</v>
      </c>
      <c r="L156" s="2">
        <f t="shared" si="44"/>
        <v>443469.34239188378</v>
      </c>
      <c r="M156" s="2"/>
      <c r="N156" s="28">
        <f t="shared" si="60"/>
        <v>2644753.6831778847</v>
      </c>
      <c r="O156" s="2">
        <f t="shared" si="53"/>
        <v>2290.8230352993187</v>
      </c>
      <c r="P156" s="2">
        <f t="shared" si="54"/>
        <v>57634.495062081114</v>
      </c>
      <c r="R156">
        <f t="shared" si="55"/>
        <v>135</v>
      </c>
      <c r="S156" s="89">
        <f t="shared" si="45"/>
        <v>0</v>
      </c>
      <c r="T156" s="89">
        <f>IF(AND(S156=0,S155&gt;0),SUM($G156:$H$381),S156)</f>
        <v>0</v>
      </c>
      <c r="U156" s="82">
        <f>SUM(T156:T$381)</f>
        <v>0</v>
      </c>
      <c r="V156" s="68">
        <f>localspline(R156,'BBG rates'!$G$10:$G$27,'BBG rates'!$K$10:$K$27)</f>
        <v>1.0187622049384828</v>
      </c>
      <c r="W156" s="68">
        <f>locallinterp(R156,'BBG rates'!$G$10:$G$27,'BBG rates'!$J$10:$J$27)</f>
        <v>-0.16087499999999999</v>
      </c>
      <c r="X156" s="56">
        <f t="shared" si="56"/>
        <v>-0.16099374223834673</v>
      </c>
      <c r="Y156" s="66">
        <f t="shared" si="46"/>
        <v>0</v>
      </c>
      <c r="Z156" s="72">
        <f t="shared" si="47"/>
        <v>0</v>
      </c>
      <c r="AA156" s="79">
        <f t="shared" si="48"/>
        <v>0</v>
      </c>
      <c r="AB156" s="81">
        <f t="shared" si="57"/>
        <v>0</v>
      </c>
      <c r="AD156" s="95">
        <f>locallinterp(R156,'BBG rates'!$N$10:$N$369,'BBG rates'!$P$10:$P$369)</f>
        <v>11.471980985604569</v>
      </c>
      <c r="AI156" s="185">
        <f t="shared" si="49"/>
        <v>135</v>
      </c>
      <c r="AJ156" s="127">
        <f>locallinterp(MIN(AI156,CAP_Senior*12),'BBG rates'!$X$24:$X$65,'BBG rates'!$Y$24:$Y$65)</f>
        <v>56.95010014855162</v>
      </c>
      <c r="AK156" s="127">
        <f>locallinterp(MIN(AI156,CAP_CB*12),'BBG rates'!$AA$25:$AA$40,'BBG rates'!$AC$25:$AC$40)</f>
        <v>10.25</v>
      </c>
      <c r="AL156" s="144">
        <f t="shared" si="50"/>
        <v>18.189017025253776</v>
      </c>
      <c r="AM156" s="142">
        <f>(SUMPRODUCT(AL156:AL$381,G156:G$381)+SUMPRODUCT(AL156:AL$381,H156:H$381))/12</f>
        <v>2750766.5881955842</v>
      </c>
    </row>
    <row r="157" spans="1:39" x14ac:dyDescent="0.2">
      <c r="A157" s="7">
        <v>136</v>
      </c>
      <c r="B157" s="7">
        <v>68</v>
      </c>
      <c r="C157" s="7">
        <v>34</v>
      </c>
      <c r="D157" s="12">
        <f t="shared" si="42"/>
        <v>11.333333333333334</v>
      </c>
      <c r="E157" s="29">
        <f t="shared" si="58"/>
        <v>1656268.3717280265</v>
      </c>
      <c r="F157" s="2">
        <f t="shared" si="43"/>
        <v>1440.0435037771131</v>
      </c>
      <c r="G157" s="2">
        <f t="shared" si="51"/>
        <v>37050.754991085407</v>
      </c>
      <c r="H157" s="2">
        <f t="shared" si="52"/>
        <v>5440.0008055762701</v>
      </c>
      <c r="I157" s="2">
        <f t="shared" si="41"/>
        <v>43930.799300438797</v>
      </c>
      <c r="J157" s="2">
        <f t="shared" si="59"/>
        <v>497882.39207163971</v>
      </c>
      <c r="K157" s="2">
        <f t="shared" si="44"/>
        <v>39149.077475324448</v>
      </c>
      <c r="L157" s="2">
        <f t="shared" si="44"/>
        <v>443689.54472034378</v>
      </c>
      <c r="M157" s="2"/>
      <c r="N157" s="28">
        <f t="shared" si="60"/>
        <v>2587070.3311714241</v>
      </c>
      <c r="O157" s="2">
        <f t="shared" si="53"/>
        <v>2241.9660909198296</v>
      </c>
      <c r="P157" s="2">
        <f t="shared" si="54"/>
        <v>57683.35200646062</v>
      </c>
      <c r="R157">
        <f t="shared" si="55"/>
        <v>136</v>
      </c>
      <c r="S157" s="89">
        <f t="shared" si="45"/>
        <v>0</v>
      </c>
      <c r="T157" s="89">
        <f>IF(AND(S157=0,S156&gt;0),SUM($G157:$H$381),S157)</f>
        <v>0</v>
      </c>
      <c r="U157" s="82">
        <f>SUM(T157:T$381)</f>
        <v>0</v>
      </c>
      <c r="V157" s="68">
        <f>localspline(R157,'BBG rates'!$G$10:$G$27,'BBG rates'!$K$10:$K$27)</f>
        <v>1.0183847794456817</v>
      </c>
      <c r="W157" s="68">
        <f>locallinterp(R157,'BBG rates'!$G$10:$G$27,'BBG rates'!$J$10:$J$27)</f>
        <v>-0.1565</v>
      </c>
      <c r="X157" s="56">
        <f t="shared" si="56"/>
        <v>-0.15661236851465254</v>
      </c>
      <c r="Y157" s="66">
        <f t="shared" si="46"/>
        <v>0</v>
      </c>
      <c r="Z157" s="72">
        <f t="shared" si="47"/>
        <v>0</v>
      </c>
      <c r="AA157" s="79">
        <f t="shared" si="48"/>
        <v>0</v>
      </c>
      <c r="AB157" s="81">
        <f t="shared" si="57"/>
        <v>0</v>
      </c>
      <c r="AD157" s="95">
        <f>locallinterp(R157,'BBG rates'!$N$10:$N$369,'BBG rates'!$P$10:$P$369)</f>
        <v>11.55684638389171</v>
      </c>
      <c r="AI157" s="185">
        <f t="shared" si="49"/>
        <v>136</v>
      </c>
      <c r="AJ157" s="127">
        <f>locallinterp(MIN(AI157,CAP_Senior*12),'BBG rates'!$X$24:$X$65,'BBG rates'!$Y$24:$Y$65)</f>
        <v>57.088158200041832</v>
      </c>
      <c r="AK157" s="127">
        <f>locallinterp(MIN(AI157,CAP_CB*12),'BBG rates'!$AA$25:$AA$40,'BBG rates'!$AC$25:$AC$40)</f>
        <v>10.266666666666666</v>
      </c>
      <c r="AL157" s="144">
        <f t="shared" si="50"/>
        <v>18.226320227340445</v>
      </c>
      <c r="AM157" s="142">
        <f>(SUMPRODUCT(AL157:AL$381,G157:G$381)+SUMPRODUCT(AL157:AL$381,H157:H$381))/12</f>
        <v>2686012.8921674783</v>
      </c>
    </row>
    <row r="158" spans="1:39" x14ac:dyDescent="0.2">
      <c r="A158" s="7">
        <v>137</v>
      </c>
      <c r="B158" s="7">
        <v>68.5</v>
      </c>
      <c r="C158" s="7">
        <v>34.25</v>
      </c>
      <c r="D158" s="12">
        <f t="shared" si="42"/>
        <v>11.416666666666666</v>
      </c>
      <c r="E158" s="29">
        <f t="shared" si="58"/>
        <v>1614006.4143171478</v>
      </c>
      <c r="F158" s="2">
        <f t="shared" si="43"/>
        <v>1404.0239552348062</v>
      </c>
      <c r="G158" s="2">
        <f t="shared" si="51"/>
        <v>36960.765681346471</v>
      </c>
      <c r="H158" s="2">
        <f t="shared" si="52"/>
        <v>5301.1917295323046</v>
      </c>
      <c r="I158" s="2">
        <f t="shared" si="41"/>
        <v>43665.981366113585</v>
      </c>
      <c r="J158" s="2">
        <f t="shared" si="59"/>
        <v>498519.95392979676</v>
      </c>
      <c r="K158" s="2">
        <f t="shared" si="44"/>
        <v>38880.12528938672</v>
      </c>
      <c r="L158" s="2">
        <f t="shared" si="44"/>
        <v>443881.43038716505</v>
      </c>
      <c r="M158" s="2"/>
      <c r="N158" s="28">
        <f t="shared" si="60"/>
        <v>2529338.0808043974</v>
      </c>
      <c r="O158" s="2">
        <f t="shared" si="53"/>
        <v>2193.0677303535313</v>
      </c>
      <c r="P158" s="2">
        <f t="shared" si="54"/>
        <v>57732.250367026907</v>
      </c>
      <c r="R158">
        <f t="shared" si="55"/>
        <v>137</v>
      </c>
      <c r="S158" s="89">
        <f t="shared" si="45"/>
        <v>0</v>
      </c>
      <c r="T158" s="89">
        <f>IF(AND(S158=0,S157&gt;0),SUM($G158:$H$381),S158)</f>
        <v>0</v>
      </c>
      <c r="U158" s="82">
        <f>SUM(T158:T$381)</f>
        <v>0</v>
      </c>
      <c r="V158" s="68">
        <f>localspline(R158,'BBG rates'!$G$10:$G$27,'BBG rates'!$K$10:$K$27)</f>
        <v>1.0179957450413588</v>
      </c>
      <c r="W158" s="68">
        <f>locallinterp(R158,'BBG rates'!$G$10:$G$27,'BBG rates'!$J$10:$J$27)</f>
        <v>-0.15212499999999998</v>
      </c>
      <c r="X158" s="56">
        <f t="shared" si="56"/>
        <v>-0.15223117077418635</v>
      </c>
      <c r="Y158" s="66">
        <f t="shared" si="46"/>
        <v>0</v>
      </c>
      <c r="Z158" s="72">
        <f t="shared" si="47"/>
        <v>0</v>
      </c>
      <c r="AA158" s="79">
        <f t="shared" si="48"/>
        <v>0</v>
      </c>
      <c r="AB158" s="81">
        <f t="shared" si="57"/>
        <v>0</v>
      </c>
      <c r="AD158" s="95">
        <f>locallinterp(R158,'BBG rates'!$N$10:$N$369,'BBG rates'!$P$10:$P$369)</f>
        <v>11.641679362645156</v>
      </c>
      <c r="AI158" s="185">
        <f t="shared" si="49"/>
        <v>137</v>
      </c>
      <c r="AJ158" s="127">
        <f>locallinterp(MIN(AI158,CAP_Senior*12),'BBG rates'!$X$24:$X$65,'BBG rates'!$Y$24:$Y$65)</f>
        <v>57.226216251532044</v>
      </c>
      <c r="AK158" s="127">
        <f>locallinterp(MIN(AI158,CAP_CB*12),'BBG rates'!$AA$25:$AA$40,'BBG rates'!$AC$25:$AC$40)</f>
        <v>10.283333333333333</v>
      </c>
      <c r="AL158" s="144">
        <f t="shared" si="50"/>
        <v>18.263623429427113</v>
      </c>
      <c r="AM158" s="142">
        <f>(SUMPRODUCT(AL158:AL$381,G158:G$381)+SUMPRODUCT(AL158:AL$381,H158:H$381))/12</f>
        <v>2621475.3820131719</v>
      </c>
    </row>
    <row r="159" spans="1:39" x14ac:dyDescent="0.2">
      <c r="A159" s="7">
        <v>138</v>
      </c>
      <c r="B159" s="7">
        <v>69</v>
      </c>
      <c r="C159" s="7">
        <v>34.5</v>
      </c>
      <c r="D159" s="12">
        <f t="shared" si="42"/>
        <v>11.5</v>
      </c>
      <c r="E159" s="29">
        <f t="shared" si="58"/>
        <v>1571972.2884141116</v>
      </c>
      <c r="F159" s="2">
        <f t="shared" si="43"/>
        <v>1368.1983598102679</v>
      </c>
      <c r="G159" s="2">
        <f t="shared" si="51"/>
        <v>36870.994938702039</v>
      </c>
      <c r="H159" s="2">
        <f t="shared" si="52"/>
        <v>5163.1309643341865</v>
      </c>
      <c r="I159" s="2">
        <f t="shared" si="41"/>
        <v>43402.324262846494</v>
      </c>
      <c r="J159" s="2">
        <f t="shared" si="59"/>
        <v>499126.72902273468</v>
      </c>
      <c r="K159" s="2">
        <f t="shared" si="44"/>
        <v>38612.633342376495</v>
      </c>
      <c r="L159" s="2">
        <f t="shared" si="44"/>
        <v>444045.28343732969</v>
      </c>
      <c r="M159" s="2"/>
      <c r="N159" s="28">
        <f t="shared" si="60"/>
        <v>2471556.8906255085</v>
      </c>
      <c r="O159" s="2">
        <f t="shared" si="53"/>
        <v>2144.1279184917921</v>
      </c>
      <c r="P159" s="2">
        <f t="shared" si="54"/>
        <v>57781.190178888646</v>
      </c>
      <c r="R159">
        <f t="shared" si="55"/>
        <v>138</v>
      </c>
      <c r="S159" s="89">
        <f t="shared" si="45"/>
        <v>0</v>
      </c>
      <c r="T159" s="89">
        <f>IF(AND(S159=0,S158&gt;0),SUM($G159:$H$381),S159)</f>
        <v>0</v>
      </c>
      <c r="U159" s="82">
        <f>SUM(T159:T$381)</f>
        <v>0</v>
      </c>
      <c r="V159" s="68">
        <f>localspline(R159,'BBG rates'!$G$10:$G$27,'BBG rates'!$K$10:$K$27)</f>
        <v>1.0175968446748129</v>
      </c>
      <c r="W159" s="68">
        <f>locallinterp(R159,'BBG rates'!$G$10:$G$27,'BBG rates'!$J$10:$J$27)</f>
        <v>-0.14774999999999999</v>
      </c>
      <c r="X159" s="56">
        <f t="shared" si="56"/>
        <v>-0.14785014900229321</v>
      </c>
      <c r="Y159" s="66">
        <f t="shared" si="46"/>
        <v>0</v>
      </c>
      <c r="Z159" s="72">
        <f t="shared" si="47"/>
        <v>0</v>
      </c>
      <c r="AA159" s="79">
        <f t="shared" si="48"/>
        <v>0</v>
      </c>
      <c r="AB159" s="81">
        <f t="shared" si="57"/>
        <v>0</v>
      </c>
      <c r="AD159" s="95">
        <f>locallinterp(R159,'BBG rates'!$N$10:$N$369,'BBG rates'!$P$10:$P$369)</f>
        <v>11.726479099701391</v>
      </c>
      <c r="AI159" s="185">
        <f t="shared" si="49"/>
        <v>138</v>
      </c>
      <c r="AJ159" s="127">
        <f>locallinterp(MIN(AI159,CAP_Senior*12),'BBG rates'!$X$24:$X$65,'BBG rates'!$Y$24:$Y$65)</f>
        <v>57.364274303022256</v>
      </c>
      <c r="AK159" s="127">
        <f>locallinterp(MIN(AI159,CAP_CB*12),'BBG rates'!$AA$25:$AA$40,'BBG rates'!$AC$25:$AC$40)</f>
        <v>10.3</v>
      </c>
      <c r="AL159" s="144">
        <f t="shared" si="50"/>
        <v>18.300926631513782</v>
      </c>
      <c r="AM159" s="142">
        <f>(SUMPRODUCT(AL159:AL$381,G159:G$381)+SUMPRODUCT(AL159:AL$381,H159:H$381))/12</f>
        <v>2557154.0090512731</v>
      </c>
    </row>
    <row r="160" spans="1:39" x14ac:dyDescent="0.2">
      <c r="A160" s="7">
        <v>139</v>
      </c>
      <c r="B160" s="7">
        <v>69.5</v>
      </c>
      <c r="C160" s="7">
        <v>34.75</v>
      </c>
      <c r="D160" s="12">
        <f t="shared" si="42"/>
        <v>11.583333333333334</v>
      </c>
      <c r="E160" s="29">
        <f t="shared" si="58"/>
        <v>1530165.0308354048</v>
      </c>
      <c r="F160" s="2">
        <f t="shared" si="43"/>
        <v>1332.5658978779998</v>
      </c>
      <c r="G160" s="2">
        <f t="shared" si="51"/>
        <v>36781.442232293775</v>
      </c>
      <c r="H160" s="2">
        <f t="shared" si="52"/>
        <v>5025.8153464130319</v>
      </c>
      <c r="I160" s="2">
        <f t="shared" si="41"/>
        <v>43139.823476584803</v>
      </c>
      <c r="J160" s="2">
        <f t="shared" si="59"/>
        <v>499702.95527044067</v>
      </c>
      <c r="K160" s="2">
        <f t="shared" si="44"/>
        <v>38346.594466429786</v>
      </c>
      <c r="L160" s="2">
        <f t="shared" si="44"/>
        <v>444181.38590281171</v>
      </c>
      <c r="M160" s="2"/>
      <c r="N160" s="28">
        <f t="shared" si="60"/>
        <v>2413726.7191483243</v>
      </c>
      <c r="O160" s="2">
        <f t="shared" si="53"/>
        <v>2095.1466201962166</v>
      </c>
      <c r="P160" s="2">
        <f t="shared" si="54"/>
        <v>57830.171477184223</v>
      </c>
      <c r="R160">
        <f t="shared" si="55"/>
        <v>139</v>
      </c>
      <c r="S160" s="89">
        <f t="shared" si="45"/>
        <v>0</v>
      </c>
      <c r="T160" s="89">
        <f>IF(AND(S160=0,S159&gt;0),SUM($G160:$H$381),S160)</f>
        <v>0</v>
      </c>
      <c r="U160" s="82">
        <f>SUM(T160:T$381)</f>
        <v>0</v>
      </c>
      <c r="V160" s="68">
        <f>localspline(R160,'BBG rates'!$G$10:$G$27,'BBG rates'!$K$10:$K$27)</f>
        <v>1.0171896126895736</v>
      </c>
      <c r="W160" s="68">
        <f>locallinterp(R160,'BBG rates'!$G$10:$G$27,'BBG rates'!$J$10:$J$27)</f>
        <v>-0.143375</v>
      </c>
      <c r="X160" s="56">
        <f t="shared" si="56"/>
        <v>-0.14346930318391848</v>
      </c>
      <c r="Y160" s="66">
        <f t="shared" si="46"/>
        <v>0</v>
      </c>
      <c r="Z160" s="72">
        <f t="shared" si="47"/>
        <v>0</v>
      </c>
      <c r="AA160" s="79">
        <f t="shared" si="48"/>
        <v>0</v>
      </c>
      <c r="AB160" s="81">
        <f t="shared" si="57"/>
        <v>0</v>
      </c>
      <c r="AD160" s="95">
        <f>locallinterp(R160,'BBG rates'!$N$10:$N$369,'BBG rates'!$P$10:$P$369)</f>
        <v>11.811244900758856</v>
      </c>
      <c r="AI160" s="185">
        <f t="shared" si="49"/>
        <v>139</v>
      </c>
      <c r="AJ160" s="127">
        <f>locallinterp(MIN(AI160,CAP_Senior*12),'BBG rates'!$X$24:$X$65,'BBG rates'!$Y$24:$Y$65)</f>
        <v>57.502332354512468</v>
      </c>
      <c r="AK160" s="127">
        <f>locallinterp(MIN(AI160,CAP_CB*12),'BBG rates'!$AA$25:$AA$40,'BBG rates'!$AC$25:$AC$40)</f>
        <v>10.316666666666666</v>
      </c>
      <c r="AL160" s="144">
        <f t="shared" si="50"/>
        <v>18.338229833600451</v>
      </c>
      <c r="AM160" s="142">
        <f>(SUMPRODUCT(AL160:AL$381,G160:G$381)+SUMPRODUCT(AL160:AL$381,H160:H$381))/12</f>
        <v>2493048.7212036671</v>
      </c>
    </row>
    <row r="161" spans="1:39" x14ac:dyDescent="0.2">
      <c r="A161" s="7">
        <v>140</v>
      </c>
      <c r="B161" s="7">
        <v>70</v>
      </c>
      <c r="C161" s="7">
        <v>35</v>
      </c>
      <c r="D161" s="12">
        <f t="shared" si="42"/>
        <v>11.666666666666666</v>
      </c>
      <c r="E161" s="29">
        <f t="shared" si="58"/>
        <v>1488583.6820785617</v>
      </c>
      <c r="F161" s="2">
        <f t="shared" si="43"/>
        <v>1297.1257529442805</v>
      </c>
      <c r="G161" s="2">
        <f t="shared" si="51"/>
        <v>36692.107032552689</v>
      </c>
      <c r="H161" s="2">
        <f t="shared" si="52"/>
        <v>4889.2417242903257</v>
      </c>
      <c r="I161" s="2">
        <f t="shared" si="41"/>
        <v>42878.474509787295</v>
      </c>
      <c r="J161" s="2">
        <f t="shared" si="59"/>
        <v>500248.86928085174</v>
      </c>
      <c r="K161" s="2">
        <f t="shared" si="44"/>
        <v>38082.001526979628</v>
      </c>
      <c r="L161" s="2">
        <f t="shared" si="44"/>
        <v>444290.01781476231</v>
      </c>
      <c r="M161" s="2"/>
      <c r="N161" s="28">
        <f t="shared" si="60"/>
        <v>2355847.5248512425</v>
      </c>
      <c r="O161" s="2">
        <f t="shared" si="53"/>
        <v>2046.1238002986231</v>
      </c>
      <c r="P161" s="2">
        <f t="shared" si="54"/>
        <v>57879.194297081813</v>
      </c>
      <c r="R161">
        <f t="shared" si="55"/>
        <v>140</v>
      </c>
      <c r="S161" s="89">
        <f t="shared" si="45"/>
        <v>0</v>
      </c>
      <c r="T161" s="89">
        <f>IF(AND(S161=0,S160&gt;0),SUM($G161:$H$381),S161)</f>
        <v>0</v>
      </c>
      <c r="U161" s="82">
        <f>SUM(T161:T$381)</f>
        <v>0</v>
      </c>
      <c r="V161" s="68">
        <f>localspline(R161,'BBG rates'!$G$10:$G$27,'BBG rates'!$K$10:$K$27)</f>
        <v>1.0167757324483095</v>
      </c>
      <c r="W161" s="68">
        <f>locallinterp(R161,'BBG rates'!$G$10:$G$27,'BBG rates'!$J$10:$J$27)</f>
        <v>-0.13899999999999998</v>
      </c>
      <c r="X161" s="56">
        <f t="shared" si="56"/>
        <v>-0.13908863330454047</v>
      </c>
      <c r="Y161" s="66">
        <f t="shared" si="46"/>
        <v>0</v>
      </c>
      <c r="Z161" s="72">
        <f t="shared" si="47"/>
        <v>0</v>
      </c>
      <c r="AA161" s="79">
        <f t="shared" si="48"/>
        <v>0</v>
      </c>
      <c r="AB161" s="81">
        <f t="shared" si="57"/>
        <v>0</v>
      </c>
      <c r="AD161" s="95">
        <f>locallinterp(R161,'BBG rates'!$N$10:$N$369,'BBG rates'!$P$10:$P$369)</f>
        <v>11.895976211796215</v>
      </c>
      <c r="AI161" s="185">
        <f t="shared" si="49"/>
        <v>140</v>
      </c>
      <c r="AJ161" s="127">
        <f>locallinterp(MIN(AI161,CAP_Senior*12),'BBG rates'!$X$24:$X$65,'BBG rates'!$Y$24:$Y$65)</f>
        <v>57.64039040600268</v>
      </c>
      <c r="AK161" s="127">
        <f>locallinterp(MIN(AI161,CAP_CB*12),'BBG rates'!$AA$25:$AA$40,'BBG rates'!$AC$25:$AC$40)</f>
        <v>10.333333333333334</v>
      </c>
      <c r="AL161" s="144">
        <f t="shared" si="50"/>
        <v>18.375533035687123</v>
      </c>
      <c r="AM161" s="142">
        <f>(SUMPRODUCT(AL161:AL$381,G161:G$381)+SUMPRODUCT(AL161:AL$381,H161:H$381))/12</f>
        <v>2429159.4630210954</v>
      </c>
    </row>
    <row r="162" spans="1:39" x14ac:dyDescent="0.2">
      <c r="A162" s="7">
        <v>141</v>
      </c>
      <c r="B162" s="7">
        <v>70.5</v>
      </c>
      <c r="C162" s="7">
        <v>35.25</v>
      </c>
      <c r="D162" s="12">
        <f t="shared" si="42"/>
        <v>11.75</v>
      </c>
      <c r="E162" s="29">
        <f t="shared" si="58"/>
        <v>1447227.2863088315</v>
      </c>
      <c r="F162" s="2">
        <f t="shared" si="43"/>
        <v>1261.8771116358253</v>
      </c>
      <c r="G162" s="2">
        <f t="shared" si="51"/>
        <v>36602.988811196061</v>
      </c>
      <c r="H162" s="2">
        <f t="shared" si="52"/>
        <v>4753.4069585341349</v>
      </c>
      <c r="I162" s="2">
        <f t="shared" si="41"/>
        <v>42618.272881366021</v>
      </c>
      <c r="J162" s="2">
        <f t="shared" si="59"/>
        <v>500764.70635605074</v>
      </c>
      <c r="K162" s="2">
        <f t="shared" si="44"/>
        <v>37818.84742260661</v>
      </c>
      <c r="L162" s="2">
        <f t="shared" si="44"/>
        <v>444371.4572156276</v>
      </c>
      <c r="M162" s="2"/>
      <c r="N162" s="28">
        <f t="shared" si="60"/>
        <v>2297919.2661774633</v>
      </c>
      <c r="O162" s="2">
        <f t="shared" si="53"/>
        <v>1997.0594236010181</v>
      </c>
      <c r="P162" s="2">
        <f t="shared" si="54"/>
        <v>57928.258673779426</v>
      </c>
      <c r="R162">
        <f t="shared" si="55"/>
        <v>141</v>
      </c>
      <c r="S162" s="89">
        <f t="shared" si="45"/>
        <v>0</v>
      </c>
      <c r="T162" s="89">
        <f>IF(AND(S162=0,S161&gt;0),SUM($G162:$H$381),S162)</f>
        <v>0</v>
      </c>
      <c r="U162" s="82">
        <f>SUM(T162:T$381)</f>
        <v>0</v>
      </c>
      <c r="V162" s="68">
        <f>localspline(R162,'BBG rates'!$G$10:$G$27,'BBG rates'!$K$10:$K$27)</f>
        <v>1.0163567680807404</v>
      </c>
      <c r="W162" s="68">
        <f>locallinterp(R162,'BBG rates'!$G$10:$G$27,'BBG rates'!$J$10:$J$27)</f>
        <v>-0.13462499999999999</v>
      </c>
      <c r="X162" s="56">
        <f t="shared" si="56"/>
        <v>-0.13470813934923775</v>
      </c>
      <c r="Y162" s="66">
        <f t="shared" si="46"/>
        <v>0</v>
      </c>
      <c r="Z162" s="72">
        <f t="shared" si="47"/>
        <v>0</v>
      </c>
      <c r="AA162" s="79">
        <f t="shared" si="48"/>
        <v>0</v>
      </c>
      <c r="AB162" s="81">
        <f t="shared" si="57"/>
        <v>0</v>
      </c>
      <c r="AD162" s="95">
        <f>locallinterp(R162,'BBG rates'!$N$10:$N$369,'BBG rates'!$P$10:$P$369)</f>
        <v>11.980672609136278</v>
      </c>
      <c r="AI162" s="185">
        <f t="shared" si="49"/>
        <v>141</v>
      </c>
      <c r="AJ162" s="127">
        <f>locallinterp(MIN(AI162,CAP_Senior*12),'BBG rates'!$X$24:$X$65,'BBG rates'!$Y$24:$Y$65)</f>
        <v>57.778448457492892</v>
      </c>
      <c r="AK162" s="127">
        <f>locallinterp(MIN(AI162,CAP_CB*12),'BBG rates'!$AA$25:$AA$40,'BBG rates'!$AC$25:$AC$40)</f>
        <v>10.35</v>
      </c>
      <c r="AL162" s="144">
        <f t="shared" si="50"/>
        <v>18.412836237773789</v>
      </c>
      <c r="AM162" s="142">
        <f>(SUMPRODUCT(AL162:AL$381,G162:G$381)+SUMPRODUCT(AL162:AL$381,H162:H$381))/12</f>
        <v>2365486.1757086129</v>
      </c>
    </row>
    <row r="163" spans="1:39" x14ac:dyDescent="0.2">
      <c r="A163" s="7">
        <v>142</v>
      </c>
      <c r="B163" s="7">
        <v>71</v>
      </c>
      <c r="C163" s="7">
        <v>35.5</v>
      </c>
      <c r="D163" s="12">
        <f t="shared" si="42"/>
        <v>11.833333333333334</v>
      </c>
      <c r="E163" s="29">
        <f t="shared" si="58"/>
        <v>1406094.8913458919</v>
      </c>
      <c r="F163" s="2">
        <f t="shared" si="43"/>
        <v>1226.8191636884817</v>
      </c>
      <c r="G163" s="2">
        <f t="shared" si="51"/>
        <v>36514.0870412242</v>
      </c>
      <c r="H163" s="2">
        <f t="shared" si="52"/>
        <v>4618.3079217154709</v>
      </c>
      <c r="I163" s="2">
        <f t="shared" si="41"/>
        <v>42359.214126628154</v>
      </c>
      <c r="J163" s="2">
        <f t="shared" si="59"/>
        <v>501250.7004984332</v>
      </c>
      <c r="K163" s="2">
        <f t="shared" si="44"/>
        <v>37557.125084889922</v>
      </c>
      <c r="L163" s="2">
        <f t="shared" si="44"/>
        <v>444425.98017119744</v>
      </c>
      <c r="M163" s="2"/>
      <c r="N163" s="28">
        <f t="shared" si="60"/>
        <v>2239941.9015349583</v>
      </c>
      <c r="O163" s="2">
        <f t="shared" si="53"/>
        <v>1947.9534548755707</v>
      </c>
      <c r="P163" s="2">
        <f t="shared" si="54"/>
        <v>57977.364642504894</v>
      </c>
      <c r="R163">
        <f t="shared" si="55"/>
        <v>142</v>
      </c>
      <c r="S163" s="89">
        <f t="shared" si="45"/>
        <v>0</v>
      </c>
      <c r="T163" s="89">
        <f>IF(AND(S163=0,S162&gt;0),SUM($G163:$H$381),S163)</f>
        <v>0</v>
      </c>
      <c r="U163" s="82">
        <f>SUM(T163:T$381)</f>
        <v>0</v>
      </c>
      <c r="V163" s="68">
        <f>localspline(R163,'BBG rates'!$G$10:$G$27,'BBG rates'!$K$10:$K$27)</f>
        <v>1.0159343880521383</v>
      </c>
      <c r="W163" s="68">
        <f>locallinterp(R163,'BBG rates'!$G$10:$G$27,'BBG rates'!$J$10:$J$27)</f>
        <v>-0.13025</v>
      </c>
      <c r="X163" s="56">
        <f t="shared" si="56"/>
        <v>-0.13032782130335541</v>
      </c>
      <c r="Y163" s="66">
        <f t="shared" si="46"/>
        <v>0</v>
      </c>
      <c r="Z163" s="72">
        <f t="shared" si="47"/>
        <v>0</v>
      </c>
      <c r="AA163" s="79">
        <f t="shared" si="48"/>
        <v>0</v>
      </c>
      <c r="AB163" s="81">
        <f t="shared" si="57"/>
        <v>0</v>
      </c>
      <c r="AD163" s="95">
        <f>locallinterp(R163,'BBG rates'!$N$10:$N$369,'BBG rates'!$P$10:$P$369)</f>
        <v>12.065333808140622</v>
      </c>
      <c r="AI163" s="185">
        <f t="shared" si="49"/>
        <v>142</v>
      </c>
      <c r="AJ163" s="127">
        <f>locallinterp(MIN(AI163,CAP_Senior*12),'BBG rates'!$X$24:$X$65,'BBG rates'!$Y$24:$Y$65)</f>
        <v>57.916506508983105</v>
      </c>
      <c r="AK163" s="127">
        <f>locallinterp(MIN(AI163,CAP_CB*12),'BBG rates'!$AA$25:$AA$40,'BBG rates'!$AC$25:$AC$40)</f>
        <v>10.366666666666667</v>
      </c>
      <c r="AL163" s="144">
        <f t="shared" si="50"/>
        <v>18.450139439860461</v>
      </c>
      <c r="AM163" s="142">
        <f>(SUMPRODUCT(AL163:AL$381,G163:G$381)+SUMPRODUCT(AL163:AL$381,H163:H$381))/12</f>
        <v>2302028.7971508955</v>
      </c>
    </row>
    <row r="164" spans="1:39" x14ac:dyDescent="0.2">
      <c r="A164" s="7">
        <v>143</v>
      </c>
      <c r="B164" s="7">
        <v>71.5</v>
      </c>
      <c r="C164" s="7">
        <v>35.75</v>
      </c>
      <c r="D164" s="12">
        <f t="shared" si="42"/>
        <v>11.916666666666666</v>
      </c>
      <c r="E164" s="29">
        <f t="shared" si="58"/>
        <v>1365185.5486506096</v>
      </c>
      <c r="F164" s="2">
        <f t="shared" si="43"/>
        <v>1191.9511019359688</v>
      </c>
      <c r="G164" s="2">
        <f t="shared" si="51"/>
        <v>36425.401196917446</v>
      </c>
      <c r="H164" s="2">
        <f t="shared" si="52"/>
        <v>4483.9414983648012</v>
      </c>
      <c r="I164" s="2">
        <f t="shared" si="41"/>
        <v>42101.293797218219</v>
      </c>
      <c r="J164" s="2">
        <f t="shared" si="59"/>
        <v>501707.08441685041</v>
      </c>
      <c r="K164" s="2">
        <f t="shared" si="44"/>
        <v>37296.827478259329</v>
      </c>
      <c r="L164" s="2">
        <f t="shared" si="44"/>
        <v>444453.86078259029</v>
      </c>
      <c r="M164" s="2"/>
      <c r="N164" s="28">
        <f t="shared" si="60"/>
        <v>2181915.3892964423</v>
      </c>
      <c r="O164" s="2">
        <f t="shared" si="53"/>
        <v>1898.8058588645858</v>
      </c>
      <c r="P164" s="2">
        <f t="shared" si="54"/>
        <v>58026.512238515861</v>
      </c>
      <c r="R164">
        <f t="shared" si="55"/>
        <v>143</v>
      </c>
      <c r="S164" s="89">
        <f t="shared" si="45"/>
        <v>0</v>
      </c>
      <c r="T164" s="89">
        <f>IF(AND(S164=0,S163&gt;0),SUM($G164:$H$381),S164)</f>
        <v>0</v>
      </c>
      <c r="U164" s="82">
        <f>SUM(T164:T$381)</f>
        <v>0</v>
      </c>
      <c r="V164" s="68">
        <f>localspline(R164,'BBG rates'!$G$10:$G$27,'BBG rates'!$K$10:$K$27)</f>
        <v>1.0155101937521822</v>
      </c>
      <c r="W164" s="68">
        <f>locallinterp(R164,'BBG rates'!$G$10:$G$27,'BBG rates'!$J$10:$J$27)</f>
        <v>-0.12587499999999999</v>
      </c>
      <c r="X164" s="56">
        <f t="shared" si="56"/>
        <v>-0.12594767915197203</v>
      </c>
      <c r="Y164" s="66">
        <f t="shared" si="46"/>
        <v>0</v>
      </c>
      <c r="Z164" s="72">
        <f t="shared" si="47"/>
        <v>0</v>
      </c>
      <c r="AA164" s="79">
        <f t="shared" si="48"/>
        <v>0</v>
      </c>
      <c r="AB164" s="81">
        <f t="shared" si="57"/>
        <v>0</v>
      </c>
      <c r="AD164" s="95">
        <f>locallinterp(R164,'BBG rates'!$N$10:$N$369,'BBG rates'!$P$10:$P$369)</f>
        <v>12.14995965761997</v>
      </c>
      <c r="AI164" s="185">
        <f t="shared" si="49"/>
        <v>143</v>
      </c>
      <c r="AJ164" s="127">
        <f>locallinterp(MIN(AI164,CAP_Senior*12),'BBG rates'!$X$24:$X$65,'BBG rates'!$Y$24:$Y$65)</f>
        <v>58.054564560473317</v>
      </c>
      <c r="AK164" s="127">
        <f>locallinterp(MIN(AI164,CAP_CB*12),'BBG rates'!$AA$25:$AA$40,'BBG rates'!$AC$25:$AC$40)</f>
        <v>10.383333333333333</v>
      </c>
      <c r="AL164" s="144">
        <f t="shared" si="50"/>
        <v>18.48744264194713</v>
      </c>
      <c r="AM164" s="142">
        <f>(SUMPRODUCT(AL164:AL$381,G164:G$381)+SUMPRODUCT(AL164:AL$381,H164:H$381))/12</f>
        <v>2238787.261937425</v>
      </c>
    </row>
    <row r="165" spans="1:39" x14ac:dyDescent="0.2">
      <c r="A165" s="7">
        <v>144</v>
      </c>
      <c r="B165" s="7">
        <v>72</v>
      </c>
      <c r="C165" s="7">
        <v>36</v>
      </c>
      <c r="D165" s="12">
        <f t="shared" si="42"/>
        <v>12</v>
      </c>
      <c r="E165" s="29">
        <f t="shared" si="58"/>
        <v>1324498.3133118479</v>
      </c>
      <c r="F165" s="2">
        <f t="shared" si="43"/>
        <v>1157.2721222986529</v>
      </c>
      <c r="G165" s="2">
        <f t="shared" si="51"/>
        <v>36336.930753833018</v>
      </c>
      <c r="H165" s="2">
        <f t="shared" si="52"/>
        <v>4350.3045849287219</v>
      </c>
      <c r="I165" s="2">
        <f t="shared" si="41"/>
        <v>41844.507461060392</v>
      </c>
      <c r="J165" s="2">
        <f t="shared" si="59"/>
        <v>502134.0895327247</v>
      </c>
      <c r="K165" s="2">
        <f t="shared" si="44"/>
        <v>37037.947599847583</v>
      </c>
      <c r="L165" s="2">
        <f t="shared" si="44"/>
        <v>444455.37119817099</v>
      </c>
      <c r="M165" s="2"/>
      <c r="N165" s="28">
        <f t="shared" si="60"/>
        <v>2123839.6877993424</v>
      </c>
      <c r="O165" s="2">
        <f t="shared" si="53"/>
        <v>1849.6166002804823</v>
      </c>
      <c r="P165" s="2">
        <f t="shared" si="54"/>
        <v>58075.701497099952</v>
      </c>
      <c r="R165">
        <f t="shared" si="55"/>
        <v>144</v>
      </c>
      <c r="S165" s="89">
        <f t="shared" si="45"/>
        <v>0</v>
      </c>
      <c r="T165" s="89">
        <f>IF(AND(S165=0,S164&gt;0),SUM($G165:$H$381),S165)</f>
        <v>0</v>
      </c>
      <c r="U165" s="82">
        <f>SUM(T165:T$381)</f>
        <v>0</v>
      </c>
      <c r="V165" s="68">
        <f>localspline(R165,'BBG rates'!$G$10:$G$27,'BBG rates'!$K$10:$K$27)</f>
        <v>1.0150858163833618</v>
      </c>
      <c r="W165" s="68">
        <f>locallinterp(R165,'BBG rates'!$G$10:$G$27,'BBG rates'!$J$10:$J$27)</f>
        <v>-0.1215</v>
      </c>
      <c r="X165" s="56">
        <f t="shared" si="56"/>
        <v>-0.12156771288043267</v>
      </c>
      <c r="Y165" s="66">
        <f t="shared" si="46"/>
        <v>0</v>
      </c>
      <c r="Z165" s="72">
        <f t="shared" si="47"/>
        <v>0</v>
      </c>
      <c r="AA165" s="79">
        <f t="shared" si="48"/>
        <v>0</v>
      </c>
      <c r="AB165" s="81">
        <f t="shared" si="57"/>
        <v>0</v>
      </c>
      <c r="AD165" s="95">
        <f>locallinterp(R165,'BBG rates'!$N$10:$N$369,'BBG rates'!$P$10:$P$369)</f>
        <v>12.234550142318584</v>
      </c>
      <c r="AI165" s="185">
        <f t="shared" si="49"/>
        <v>144</v>
      </c>
      <c r="AJ165" s="127">
        <f>locallinterp(MIN(AI165,CAP_Senior*12),'BBG rates'!$X$24:$X$65,'BBG rates'!$Y$24:$Y$65)</f>
        <v>58.192622611963529</v>
      </c>
      <c r="AK165" s="127">
        <f>locallinterp(MIN(AI165,CAP_CB*12),'BBG rates'!$AA$25:$AA$40,'BBG rates'!$AC$25:$AC$40)</f>
        <v>10.4</v>
      </c>
      <c r="AL165" s="144">
        <f t="shared" si="50"/>
        <v>18.524745844033802</v>
      </c>
      <c r="AM165" s="142">
        <f>(SUMPRODUCT(AL165:AL$381,G165:G$381)+SUMPRODUCT(AL165:AL$381,H165:H$381))/12</f>
        <v>2175761.5013875258</v>
      </c>
    </row>
    <row r="166" spans="1:39" x14ac:dyDescent="0.2">
      <c r="A166" s="7">
        <v>145</v>
      </c>
      <c r="B166" s="7">
        <v>72.5</v>
      </c>
      <c r="C166" s="7">
        <v>36.25</v>
      </c>
      <c r="D166" s="12">
        <f t="shared" si="42"/>
        <v>12.083333333333334</v>
      </c>
      <c r="E166" s="29">
        <f t="shared" si="58"/>
        <v>1284032.2440333192</v>
      </c>
      <c r="F166" s="2">
        <f t="shared" si="43"/>
        <v>1122.7814237723649</v>
      </c>
      <c r="G166" s="2">
        <f t="shared" si="51"/>
        <v>36248.675188801877</v>
      </c>
      <c r="H166" s="2">
        <f t="shared" si="52"/>
        <v>4217.3940897267703</v>
      </c>
      <c r="I166" s="2">
        <f t="shared" si="41"/>
        <v>41588.85070230101</v>
      </c>
      <c r="J166" s="2">
        <f t="shared" si="59"/>
        <v>502531.9459861372</v>
      </c>
      <c r="K166" s="2">
        <f t="shared" si="44"/>
        <v>36780.478479343408</v>
      </c>
      <c r="L166" s="2">
        <f t="shared" si="44"/>
        <v>444430.78162539948</v>
      </c>
      <c r="M166" s="2"/>
      <c r="N166" s="28">
        <f t="shared" si="60"/>
        <v>2065714.7553457678</v>
      </c>
      <c r="O166" s="2">
        <f t="shared" si="53"/>
        <v>1800.3856438057646</v>
      </c>
      <c r="P166" s="2">
        <f t="shared" si="54"/>
        <v>58124.932453574678</v>
      </c>
      <c r="R166">
        <f t="shared" si="55"/>
        <v>145</v>
      </c>
      <c r="S166" s="89">
        <f t="shared" si="45"/>
        <v>0</v>
      </c>
      <c r="T166" s="89">
        <f>IF(AND(S166=0,S165&gt;0),SUM($G166:$H$381),S166)</f>
        <v>0</v>
      </c>
      <c r="U166" s="82">
        <f>SUM(T166:T$381)</f>
        <v>0</v>
      </c>
      <c r="V166" s="68">
        <f>localspline(R166,'BBG rates'!$G$10:$G$27,'BBG rates'!$K$10:$K$27)</f>
        <v>1.0146625671640166</v>
      </c>
      <c r="W166" s="68">
        <f>locallinterp(R166,'BBG rates'!$G$10:$G$27,'BBG rates'!$J$10:$J$27)</f>
        <v>-0.11824999999999999</v>
      </c>
      <c r="X166" s="56">
        <f t="shared" si="56"/>
        <v>-0.11831413749665565</v>
      </c>
      <c r="Y166" s="66">
        <f t="shared" si="46"/>
        <v>0</v>
      </c>
      <c r="Z166" s="72">
        <f t="shared" si="47"/>
        <v>0</v>
      </c>
      <c r="AA166" s="79">
        <f t="shared" si="48"/>
        <v>0</v>
      </c>
      <c r="AB166" s="81">
        <f t="shared" si="57"/>
        <v>0</v>
      </c>
      <c r="AD166" s="95">
        <f>locallinterp(R166,'BBG rates'!$N$10:$N$369,'BBG rates'!$P$10:$P$369)</f>
        <v>12.319105356248919</v>
      </c>
      <c r="AI166" s="185">
        <f t="shared" si="49"/>
        <v>145</v>
      </c>
      <c r="AJ166" s="127">
        <f>locallinterp(MIN(AI166,CAP_Senior*12),'BBG rates'!$X$24:$X$65,'BBG rates'!$Y$24:$Y$65)</f>
        <v>58.31962370813887</v>
      </c>
      <c r="AK166" s="127">
        <f>locallinterp(MIN(AI166,CAP_CB*12),'BBG rates'!$AA$25:$AA$40,'BBG rates'!$AC$25:$AC$40)</f>
        <v>10.416666666666668</v>
      </c>
      <c r="AL166" s="144">
        <f t="shared" si="50"/>
        <v>18.560169363716945</v>
      </c>
      <c r="AM166" s="142">
        <f>(SUMPRODUCT(AL166:AL$381,G166:G$381)+SUMPRODUCT(AL166:AL$381,H166:H$381))/12</f>
        <v>2112951.4435752798</v>
      </c>
    </row>
    <row r="167" spans="1:39" x14ac:dyDescent="0.2">
      <c r="A167" s="7">
        <v>146</v>
      </c>
      <c r="B167" s="7">
        <v>73</v>
      </c>
      <c r="C167" s="7">
        <v>36.5</v>
      </c>
      <c r="D167" s="12">
        <f t="shared" si="42"/>
        <v>12.166666666666666</v>
      </c>
      <c r="E167" s="29">
        <f t="shared" si="58"/>
        <v>1243786.4031204851</v>
      </c>
      <c r="F167" s="2">
        <f t="shared" si="43"/>
        <v>1088.4782084172539</v>
      </c>
      <c r="G167" s="2">
        <f t="shared" si="51"/>
        <v>36160.633979925675</v>
      </c>
      <c r="H167" s="2">
        <f t="shared" si="52"/>
        <v>4085.2069329084052</v>
      </c>
      <c r="I167" s="2">
        <f t="shared" si="41"/>
        <v>41334.319121251334</v>
      </c>
      <c r="J167" s="2">
        <f t="shared" si="59"/>
        <v>502900.88264189119</v>
      </c>
      <c r="K167" s="2">
        <f t="shared" si="44"/>
        <v>36524.413178845527</v>
      </c>
      <c r="L167" s="2">
        <f t="shared" si="44"/>
        <v>444380.36034262058</v>
      </c>
      <c r="M167" s="2"/>
      <c r="N167" s="28">
        <f t="shared" si="60"/>
        <v>2007540.5502024803</v>
      </c>
      <c r="O167" s="2">
        <f t="shared" si="53"/>
        <v>1751.1129540929983</v>
      </c>
      <c r="P167" s="2">
        <f t="shared" si="54"/>
        <v>58174.205143287443</v>
      </c>
      <c r="R167">
        <f t="shared" si="55"/>
        <v>146</v>
      </c>
      <c r="S167" s="89">
        <f t="shared" si="45"/>
        <v>0</v>
      </c>
      <c r="T167" s="89">
        <f>IF(AND(S167=0,S166&gt;0),SUM($G167:$H$381),S167)</f>
        <v>0</v>
      </c>
      <c r="U167" s="82">
        <f>SUM(T167:T$381)</f>
        <v>0</v>
      </c>
      <c r="V167" s="68">
        <f>localspline(R167,'BBG rates'!$G$10:$G$27,'BBG rates'!$K$10:$K$27)</f>
        <v>1.0142408102107541</v>
      </c>
      <c r="W167" s="68">
        <f>locallinterp(R167,'BBG rates'!$G$10:$G$27,'BBG rates'!$J$10:$J$27)</f>
        <v>-0.11499999999999999</v>
      </c>
      <c r="X167" s="56">
        <f t="shared" si="56"/>
        <v>-0.11506065915565244</v>
      </c>
      <c r="Y167" s="66">
        <f t="shared" si="46"/>
        <v>0</v>
      </c>
      <c r="Z167" s="72">
        <f t="shared" si="47"/>
        <v>0</v>
      </c>
      <c r="AA167" s="79">
        <f t="shared" si="48"/>
        <v>0</v>
      </c>
      <c r="AB167" s="81">
        <f t="shared" si="57"/>
        <v>0</v>
      </c>
      <c r="AD167" s="95">
        <f>locallinterp(R167,'BBG rates'!$N$10:$N$369,'BBG rates'!$P$10:$P$369)</f>
        <v>12.403625423766481</v>
      </c>
      <c r="AI167" s="185">
        <f t="shared" si="49"/>
        <v>146</v>
      </c>
      <c r="AJ167" s="127">
        <f>locallinterp(MIN(AI167,CAP_Senior*12),'BBG rates'!$X$24:$X$65,'BBG rates'!$Y$24:$Y$65)</f>
        <v>58.446624804314219</v>
      </c>
      <c r="AK167" s="127">
        <f>locallinterp(MIN(AI167,CAP_CB*12),'BBG rates'!$AA$25:$AA$40,'BBG rates'!$AC$25:$AC$40)</f>
        <v>10.433333333333334</v>
      </c>
      <c r="AL167" s="144">
        <f t="shared" si="50"/>
        <v>18.595592883400084</v>
      </c>
      <c r="AM167" s="142">
        <f>(SUMPRODUCT(AL167:AL$381,G167:G$381)+SUMPRODUCT(AL167:AL$381,H167:H$381))/12</f>
        <v>2050363.3519674966</v>
      </c>
    </row>
    <row r="168" spans="1:39" x14ac:dyDescent="0.2">
      <c r="A168" s="7">
        <v>147</v>
      </c>
      <c r="B168" s="7">
        <v>73.5</v>
      </c>
      <c r="C168" s="7">
        <v>36.75</v>
      </c>
      <c r="D168" s="12">
        <f t="shared" si="42"/>
        <v>12.25</v>
      </c>
      <c r="E168" s="29">
        <f t="shared" si="58"/>
        <v>1203759.8564675013</v>
      </c>
      <c r="F168" s="2">
        <f t="shared" si="43"/>
        <v>1054.3616813466838</v>
      </c>
      <c r="G168" s="2">
        <f t="shared" si="51"/>
        <v>36072.806606573686</v>
      </c>
      <c r="H168" s="2">
        <f t="shared" si="52"/>
        <v>3953.7400464101202</v>
      </c>
      <c r="I168" s="2">
        <f t="shared" si="41"/>
        <v>41080.908334330496</v>
      </c>
      <c r="J168" s="2">
        <f t="shared" si="59"/>
        <v>503241.12709554855</v>
      </c>
      <c r="K168" s="2">
        <f t="shared" si="44"/>
        <v>36269.744792716869</v>
      </c>
      <c r="L168" s="2">
        <f t="shared" si="44"/>
        <v>444304.37371078163</v>
      </c>
      <c r="M168" s="2"/>
      <c r="N168" s="28">
        <f t="shared" si="60"/>
        <v>1949317.0306008647</v>
      </c>
      <c r="O168" s="2">
        <f t="shared" si="53"/>
        <v>1701.798495764785</v>
      </c>
      <c r="P168" s="2">
        <f t="shared" si="54"/>
        <v>58223.519601615655</v>
      </c>
      <c r="R168">
        <f t="shared" si="55"/>
        <v>147</v>
      </c>
      <c r="S168" s="89">
        <f t="shared" si="45"/>
        <v>0</v>
      </c>
      <c r="T168" s="89">
        <f>IF(AND(S168=0,S167&gt;0),SUM($G168:$H$381),S168)</f>
        <v>0</v>
      </c>
      <c r="U168" s="82">
        <f>SUM(T168:T$381)</f>
        <v>0</v>
      </c>
      <c r="V168" s="68">
        <f>localspline(R168,'BBG rates'!$G$10:$G$27,'BBG rates'!$K$10:$K$27)</f>
        <v>1.0138205375314253</v>
      </c>
      <c r="W168" s="68">
        <f>locallinterp(R168,'BBG rates'!$G$10:$G$27,'BBG rates'!$J$10:$J$27)</f>
        <v>-0.11175</v>
      </c>
      <c r="X168" s="56">
        <f t="shared" si="56"/>
        <v>-0.11180727785129463</v>
      </c>
      <c r="Y168" s="66">
        <f t="shared" si="46"/>
        <v>0</v>
      </c>
      <c r="Z168" s="72">
        <f t="shared" si="47"/>
        <v>0</v>
      </c>
      <c r="AA168" s="79">
        <f t="shared" si="48"/>
        <v>0</v>
      </c>
      <c r="AB168" s="81">
        <f t="shared" si="57"/>
        <v>0</v>
      </c>
      <c r="AD168" s="95">
        <f>locallinterp(R168,'BBG rates'!$N$10:$N$369,'BBG rates'!$P$10:$P$369)</f>
        <v>12.488110468560766</v>
      </c>
      <c r="AI168" s="185">
        <f t="shared" si="49"/>
        <v>147</v>
      </c>
      <c r="AJ168" s="127">
        <f>locallinterp(MIN(AI168,CAP_Senior*12),'BBG rates'!$X$24:$X$65,'BBG rates'!$Y$24:$Y$65)</f>
        <v>58.57362590048956</v>
      </c>
      <c r="AK168" s="127">
        <f>locallinterp(MIN(AI168,CAP_CB*12),'BBG rates'!$AA$25:$AA$40,'BBG rates'!$AC$25:$AC$40)</f>
        <v>10.45</v>
      </c>
      <c r="AL168" s="144">
        <f t="shared" si="50"/>
        <v>18.631016403083223</v>
      </c>
      <c r="AM168" s="142">
        <f>(SUMPRODUCT(AL168:AL$381,G168:G$381)+SUMPRODUCT(AL168:AL$381,H168:H$381))/12</f>
        <v>1987997.0792287344</v>
      </c>
    </row>
    <row r="169" spans="1:39" x14ac:dyDescent="0.2">
      <c r="A169" s="7">
        <v>148</v>
      </c>
      <c r="B169" s="7">
        <v>74</v>
      </c>
      <c r="C169" s="7">
        <v>37</v>
      </c>
      <c r="D169" s="12">
        <f t="shared" si="42"/>
        <v>12.333333333333334</v>
      </c>
      <c r="E169" s="29">
        <f t="shared" si="58"/>
        <v>1163951.673544209</v>
      </c>
      <c r="F169" s="2">
        <f t="shared" si="43"/>
        <v>1020.4310507161661</v>
      </c>
      <c r="G169" s="2">
        <f t="shared" si="51"/>
        <v>35985.192549379637</v>
      </c>
      <c r="H169" s="2">
        <f t="shared" si="52"/>
        <v>3822.9903739127221</v>
      </c>
      <c r="I169" s="2">
        <f t="shared" si="41"/>
        <v>40828.61397400852</v>
      </c>
      <c r="J169" s="2">
        <f t="shared" si="59"/>
        <v>503552.90567943844</v>
      </c>
      <c r="K169" s="2">
        <f t="shared" si="44"/>
        <v>36016.46644743959</v>
      </c>
      <c r="L169" s="2">
        <f t="shared" si="44"/>
        <v>444203.08618508832</v>
      </c>
      <c r="M169" s="2"/>
      <c r="N169" s="28">
        <f t="shared" si="60"/>
        <v>1891044.1547368979</v>
      </c>
      <c r="O169" s="2">
        <f t="shared" si="53"/>
        <v>1652.4422334137366</v>
      </c>
      <c r="P169" s="2">
        <f t="shared" si="54"/>
        <v>58272.875863966692</v>
      </c>
      <c r="R169">
        <f t="shared" si="55"/>
        <v>148</v>
      </c>
      <c r="S169" s="89">
        <f t="shared" si="45"/>
        <v>0</v>
      </c>
      <c r="T169" s="89">
        <f>IF(AND(S169=0,S168&gt;0),SUM($G169:$H$381),S169)</f>
        <v>0</v>
      </c>
      <c r="U169" s="82">
        <f>SUM(T169:T$381)</f>
        <v>0</v>
      </c>
      <c r="V169" s="68">
        <f>localspline(R169,'BBG rates'!$G$10:$G$27,'BBG rates'!$K$10:$K$27)</f>
        <v>1.0134015622325308</v>
      </c>
      <c r="W169" s="68">
        <f>locallinterp(R169,'BBG rates'!$G$10:$G$27,'BBG rates'!$J$10:$J$27)</f>
        <v>-0.1085</v>
      </c>
      <c r="X169" s="56">
        <f t="shared" si="56"/>
        <v>-0.10855399357758699</v>
      </c>
      <c r="Y169" s="66">
        <f t="shared" si="46"/>
        <v>0</v>
      </c>
      <c r="Z169" s="72">
        <f t="shared" si="47"/>
        <v>0</v>
      </c>
      <c r="AA169" s="79">
        <f t="shared" si="48"/>
        <v>0</v>
      </c>
      <c r="AB169" s="81">
        <f t="shared" si="57"/>
        <v>0</v>
      </c>
      <c r="AD169" s="95">
        <f>locallinterp(R169,'BBG rates'!$N$10:$N$369,'BBG rates'!$P$10:$P$369)</f>
        <v>12.57256059874681</v>
      </c>
      <c r="AI169" s="185">
        <f t="shared" si="49"/>
        <v>148</v>
      </c>
      <c r="AJ169" s="127">
        <f>locallinterp(MIN(AI169,CAP_Senior*12),'BBG rates'!$X$24:$X$65,'BBG rates'!$Y$24:$Y$65)</f>
        <v>58.700626996664909</v>
      </c>
      <c r="AK169" s="127">
        <f>locallinterp(MIN(AI169,CAP_CB*12),'BBG rates'!$AA$25:$AA$40,'BBG rates'!$AC$25:$AC$40)</f>
        <v>10.466666666666667</v>
      </c>
      <c r="AL169" s="144">
        <f t="shared" si="50"/>
        <v>18.666439922766369</v>
      </c>
      <c r="AM169" s="142">
        <f>(SUMPRODUCT(AL169:AL$381,G169:G$381)+SUMPRODUCT(AL169:AL$381,H169:H$381))/12</f>
        <v>1925852.4752911909</v>
      </c>
    </row>
    <row r="170" spans="1:39" x14ac:dyDescent="0.2">
      <c r="A170" s="7">
        <v>149</v>
      </c>
      <c r="B170" s="7">
        <v>74.5</v>
      </c>
      <c r="C170" s="7">
        <v>37.25</v>
      </c>
      <c r="D170" s="12">
        <f t="shared" si="42"/>
        <v>12.416666666666666</v>
      </c>
      <c r="E170" s="29">
        <f t="shared" si="58"/>
        <v>1124360.9273831714</v>
      </c>
      <c r="F170" s="2">
        <f t="shared" si="43"/>
        <v>986.68552771233158</v>
      </c>
      <c r="G170" s="2">
        <f t="shared" si="51"/>
        <v>35897.791290238762</v>
      </c>
      <c r="H170" s="2">
        <f t="shared" si="52"/>
        <v>3692.9548707987524</v>
      </c>
      <c r="I170" s="2">
        <f t="shared" si="41"/>
        <v>40577.431688749843</v>
      </c>
      <c r="J170" s="2">
        <f t="shared" si="59"/>
        <v>503836.44346864388</v>
      </c>
      <c r="K170" s="2">
        <f t="shared" si="44"/>
        <v>35764.57130147094</v>
      </c>
      <c r="L170" s="2">
        <f t="shared" si="44"/>
        <v>444076.76032659749</v>
      </c>
      <c r="M170" s="2"/>
      <c r="N170" s="28">
        <f t="shared" si="60"/>
        <v>1832721.8807711198</v>
      </c>
      <c r="O170" s="2">
        <f t="shared" si="53"/>
        <v>1603.0441316024512</v>
      </c>
      <c r="P170" s="2">
        <f t="shared" si="54"/>
        <v>58322.273965777982</v>
      </c>
      <c r="R170">
        <f t="shared" si="55"/>
        <v>149</v>
      </c>
      <c r="S170" s="89">
        <f t="shared" si="45"/>
        <v>0</v>
      </c>
      <c r="T170" s="89">
        <f>IF(AND(S170=0,S169&gt;0),SUM($G170:$H$381),S170)</f>
        <v>0</v>
      </c>
      <c r="U170" s="82">
        <f>SUM(T170:T$381)</f>
        <v>0</v>
      </c>
      <c r="V170" s="68">
        <f>localspline(R170,'BBG rates'!$G$10:$G$27,'BBG rates'!$K$10:$K$27)</f>
        <v>1.0129839955340878</v>
      </c>
      <c r="W170" s="68">
        <f>locallinterp(R170,'BBG rates'!$G$10:$G$27,'BBG rates'!$J$10:$J$27)</f>
        <v>-0.10525</v>
      </c>
      <c r="X170" s="56">
        <f t="shared" si="56"/>
        <v>-0.10530080632840111</v>
      </c>
      <c r="Y170" s="66">
        <f t="shared" si="46"/>
        <v>0</v>
      </c>
      <c r="Z170" s="72">
        <f t="shared" si="47"/>
        <v>0</v>
      </c>
      <c r="AA170" s="79">
        <f t="shared" si="48"/>
        <v>0</v>
      </c>
      <c r="AB170" s="81">
        <f t="shared" si="57"/>
        <v>0</v>
      </c>
      <c r="AD170" s="95">
        <f>locallinterp(R170,'BBG rates'!$N$10:$N$369,'BBG rates'!$P$10:$P$369)</f>
        <v>12.656975931707983</v>
      </c>
      <c r="AI170" s="185">
        <f t="shared" si="49"/>
        <v>149</v>
      </c>
      <c r="AJ170" s="127">
        <f>locallinterp(MIN(AI170,CAP_Senior*12),'BBG rates'!$X$24:$X$65,'BBG rates'!$Y$24:$Y$65)</f>
        <v>58.82762809284025</v>
      </c>
      <c r="AK170" s="127">
        <f>locallinterp(MIN(AI170,CAP_CB*12),'BBG rates'!$AA$25:$AA$40,'BBG rates'!$AC$25:$AC$40)</f>
        <v>10.483333333333334</v>
      </c>
      <c r="AL170" s="144">
        <f t="shared" si="50"/>
        <v>18.701863442449511</v>
      </c>
      <c r="AM170" s="142">
        <f>(SUMPRODUCT(AL170:AL$381,G170:G$381)+SUMPRODUCT(AL170:AL$381,H170:H$381))/12</f>
        <v>1863929.3873768467</v>
      </c>
    </row>
    <row r="171" spans="1:39" x14ac:dyDescent="0.2">
      <c r="A171" s="7">
        <v>150</v>
      </c>
      <c r="B171" s="7">
        <v>75</v>
      </c>
      <c r="C171" s="7">
        <v>37.5</v>
      </c>
      <c r="D171" s="12">
        <f t="shared" si="42"/>
        <v>12.5</v>
      </c>
      <c r="E171" s="29">
        <f t="shared" si="58"/>
        <v>1084986.6945667567</v>
      </c>
      <c r="F171" s="2">
        <f t="shared" si="43"/>
        <v>953.12432654194242</v>
      </c>
      <c r="G171" s="2">
        <f t="shared" si="51"/>
        <v>35810.602312304633</v>
      </c>
      <c r="H171" s="2">
        <f t="shared" si="52"/>
        <v>3563.6305041100572</v>
      </c>
      <c r="I171" s="2">
        <f t="shared" si="41"/>
        <v>40327.357142956629</v>
      </c>
      <c r="J171" s="2">
        <f t="shared" si="59"/>
        <v>504091.96428695787</v>
      </c>
      <c r="K171" s="2">
        <f t="shared" si="44"/>
        <v>35514.052545099366</v>
      </c>
      <c r="L171" s="2">
        <f t="shared" si="44"/>
        <v>443925.65681374207</v>
      </c>
      <c r="M171" s="2"/>
      <c r="N171" s="28">
        <f t="shared" si="60"/>
        <v>1774350.1668286028</v>
      </c>
      <c r="O171" s="2">
        <f t="shared" si="53"/>
        <v>1553.6041548634846</v>
      </c>
      <c r="P171" s="2">
        <f t="shared" si="54"/>
        <v>58371.713942516959</v>
      </c>
      <c r="R171">
        <f t="shared" si="55"/>
        <v>150</v>
      </c>
      <c r="S171" s="89">
        <f t="shared" si="45"/>
        <v>0</v>
      </c>
      <c r="T171" s="89">
        <f>IF(AND(S171=0,S170&gt;0),SUM($G171:$H$381),S171)</f>
        <v>0</v>
      </c>
      <c r="U171" s="82">
        <f>SUM(T171:T$381)</f>
        <v>0</v>
      </c>
      <c r="V171" s="68">
        <f>localspline(R171,'BBG rates'!$G$10:$G$27,'BBG rates'!$K$10:$K$27)</f>
        <v>1.012567889020384</v>
      </c>
      <c r="W171" s="68">
        <f>locallinterp(R171,'BBG rates'!$G$10:$G$27,'BBG rates'!$J$10:$J$27)</f>
        <v>-0.10199999999999999</v>
      </c>
      <c r="X171" s="56">
        <f t="shared" si="56"/>
        <v>-0.102047716097875</v>
      </c>
      <c r="Y171" s="66">
        <f t="shared" si="46"/>
        <v>0</v>
      </c>
      <c r="Z171" s="72">
        <f t="shared" si="47"/>
        <v>0</v>
      </c>
      <c r="AA171" s="79">
        <f t="shared" si="48"/>
        <v>0</v>
      </c>
      <c r="AB171" s="81">
        <f t="shared" si="57"/>
        <v>0</v>
      </c>
      <c r="AD171" s="95">
        <f>locallinterp(R171,'BBG rates'!$N$10:$N$369,'BBG rates'!$P$10:$P$369)</f>
        <v>12.741356589126347</v>
      </c>
      <c r="AI171" s="185">
        <f t="shared" si="49"/>
        <v>150</v>
      </c>
      <c r="AJ171" s="127">
        <f>locallinterp(MIN(AI171,CAP_Senior*12),'BBG rates'!$X$24:$X$65,'BBG rates'!$Y$24:$Y$65)</f>
        <v>58.954629189015591</v>
      </c>
      <c r="AK171" s="127">
        <f>locallinterp(MIN(AI171,CAP_CB*12),'BBG rates'!$AA$25:$AA$40,'BBG rates'!$AC$25:$AC$40)</f>
        <v>10.5</v>
      </c>
      <c r="AL171" s="144">
        <f t="shared" si="50"/>
        <v>18.73728696213265</v>
      </c>
      <c r="AM171" s="142">
        <f>(SUMPRODUCT(AL171:AL$381,G171:G$381)+SUMPRODUCT(AL171:AL$381,H171:H$381))/12</f>
        <v>1802227.6600194795</v>
      </c>
    </row>
    <row r="172" spans="1:39" x14ac:dyDescent="0.2">
      <c r="A172" s="7">
        <v>151</v>
      </c>
      <c r="B172" s="7">
        <v>75.5</v>
      </c>
      <c r="C172" s="7">
        <v>37.75</v>
      </c>
      <c r="D172" s="12">
        <f t="shared" si="42"/>
        <v>12.583333333333334</v>
      </c>
      <c r="E172" s="29">
        <f t="shared" si="58"/>
        <v>1045828.0552142651</v>
      </c>
      <c r="F172" s="2">
        <f t="shared" si="43"/>
        <v>919.74666442094144</v>
      </c>
      <c r="G172" s="2">
        <f t="shared" si="51"/>
        <v>35723.625099986151</v>
      </c>
      <c r="H172" s="2">
        <f t="shared" si="52"/>
        <v>3435.0142525055103</v>
      </c>
      <c r="I172" s="2">
        <f t="shared" si="41"/>
        <v>40078.386016912606</v>
      </c>
      <c r="J172" s="2">
        <f t="shared" si="59"/>
        <v>504319.69071281696</v>
      </c>
      <c r="K172" s="2">
        <f t="shared" si="44"/>
        <v>35264.903400301599</v>
      </c>
      <c r="L172" s="2">
        <f t="shared" si="44"/>
        <v>443750.03445379512</v>
      </c>
      <c r="M172" s="2"/>
      <c r="N172" s="28">
        <f t="shared" si="60"/>
        <v>1715928.9709989217</v>
      </c>
      <c r="O172" s="2">
        <f t="shared" si="53"/>
        <v>1504.1222676993279</v>
      </c>
      <c r="P172" s="2">
        <f t="shared" si="54"/>
        <v>58421.195829681106</v>
      </c>
      <c r="R172">
        <f t="shared" si="55"/>
        <v>151</v>
      </c>
      <c r="S172" s="89">
        <f t="shared" si="45"/>
        <v>0</v>
      </c>
      <c r="T172" s="89">
        <f>IF(AND(S172=0,S171&gt;0),SUM($G172:$H$381),S172)</f>
        <v>0</v>
      </c>
      <c r="U172" s="82">
        <f>SUM(T172:T$381)</f>
        <v>0</v>
      </c>
      <c r="V172" s="68">
        <f>localspline(R172,'BBG rates'!$G$10:$G$27,'BBG rates'!$K$10:$K$27)</f>
        <v>1.0121532346886226</v>
      </c>
      <c r="W172" s="68">
        <f>locallinterp(R172,'BBG rates'!$G$10:$G$27,'BBG rates'!$J$10:$J$27)</f>
        <v>-9.8749999999999991E-2</v>
      </c>
      <c r="X172" s="56">
        <f t="shared" si="56"/>
        <v>-9.8794722879746999E-2</v>
      </c>
      <c r="Y172" s="66">
        <f t="shared" si="46"/>
        <v>0</v>
      </c>
      <c r="Z172" s="72">
        <f t="shared" si="47"/>
        <v>0</v>
      </c>
      <c r="AA172" s="79">
        <f t="shared" si="48"/>
        <v>0</v>
      </c>
      <c r="AB172" s="81">
        <f t="shared" si="57"/>
        <v>0</v>
      </c>
      <c r="AD172" s="95">
        <f>locallinterp(R172,'BBG rates'!$N$10:$N$369,'BBG rates'!$P$10:$P$369)</f>
        <v>12.825702692017066</v>
      </c>
      <c r="AI172" s="185">
        <f t="shared" si="49"/>
        <v>151</v>
      </c>
      <c r="AJ172" s="127">
        <f>locallinterp(MIN(AI172,CAP_Senior*12),'BBG rates'!$X$24:$X$65,'BBG rates'!$Y$24:$Y$65)</f>
        <v>59.08163028519094</v>
      </c>
      <c r="AK172" s="127">
        <f>locallinterp(MIN(AI172,CAP_CB*12),'BBG rates'!$AA$25:$AA$40,'BBG rates'!$AC$25:$AC$40)</f>
        <v>10.516666666666666</v>
      </c>
      <c r="AL172" s="144">
        <f t="shared" si="50"/>
        <v>18.772710481815793</v>
      </c>
      <c r="AM172" s="142">
        <f>(SUMPRODUCT(AL172:AL$381,G172:G$381)+SUMPRODUCT(AL172:AL$381,H172:H$381))/12</f>
        <v>1740747.1350865641</v>
      </c>
    </row>
    <row r="173" spans="1:39" x14ac:dyDescent="0.2">
      <c r="A173" s="7">
        <v>152</v>
      </c>
      <c r="B173" s="7">
        <v>76</v>
      </c>
      <c r="C173" s="7">
        <v>38</v>
      </c>
      <c r="D173" s="12">
        <f t="shared" si="42"/>
        <v>12.666666666666666</v>
      </c>
      <c r="E173" s="29">
        <f t="shared" si="58"/>
        <v>1006884.0929691017</v>
      </c>
      <c r="F173" s="2">
        <f t="shared" si="43"/>
        <v>886.55176156353991</v>
      </c>
      <c r="G173" s="2">
        <f t="shared" si="51"/>
        <v>35636.859138944514</v>
      </c>
      <c r="H173" s="2">
        <f t="shared" si="52"/>
        <v>3307.1031062188808</v>
      </c>
      <c r="I173" s="2">
        <f t="shared" si="41"/>
        <v>39830.514006726931</v>
      </c>
      <c r="J173" s="2">
        <f t="shared" si="59"/>
        <v>504519.84408520779</v>
      </c>
      <c r="K173" s="2">
        <f t="shared" si="44"/>
        <v>35017.11712060016</v>
      </c>
      <c r="L173" s="2">
        <f t="shared" si="44"/>
        <v>443550.15019426873</v>
      </c>
      <c r="M173" s="2"/>
      <c r="N173" s="28">
        <f t="shared" si="60"/>
        <v>1657458.2513361236</v>
      </c>
      <c r="O173" s="2">
        <f t="shared" si="53"/>
        <v>1454.5984345823813</v>
      </c>
      <c r="P173" s="2">
        <f t="shared" si="54"/>
        <v>58470.719662798052</v>
      </c>
      <c r="R173">
        <f t="shared" si="55"/>
        <v>152</v>
      </c>
      <c r="S173" s="89">
        <f t="shared" si="45"/>
        <v>0</v>
      </c>
      <c r="T173" s="89">
        <f>IF(AND(S173=0,S172&gt;0),SUM($G173:$H$381),S173)</f>
        <v>0</v>
      </c>
      <c r="U173" s="82">
        <f>SUM(T173:T$381)</f>
        <v>0</v>
      </c>
      <c r="V173" s="68">
        <f>localspline(R173,'BBG rates'!$G$10:$G$27,'BBG rates'!$K$10:$K$27)</f>
        <v>1.0117398456669435</v>
      </c>
      <c r="W173" s="68">
        <f>locallinterp(R173,'BBG rates'!$G$10:$G$27,'BBG rates'!$J$10:$J$27)</f>
        <v>-9.5500000000000002E-2</v>
      </c>
      <c r="X173" s="56">
        <f t="shared" si="56"/>
        <v>-9.5541826668155139E-2</v>
      </c>
      <c r="Y173" s="66">
        <f t="shared" si="46"/>
        <v>0</v>
      </c>
      <c r="Z173" s="72">
        <f t="shared" si="47"/>
        <v>0</v>
      </c>
      <c r="AA173" s="79">
        <f t="shared" si="48"/>
        <v>0</v>
      </c>
      <c r="AB173" s="81">
        <f t="shared" si="57"/>
        <v>0</v>
      </c>
      <c r="AD173" s="95">
        <f>locallinterp(R173,'BBG rates'!$N$10:$N$369,'BBG rates'!$P$10:$P$369)</f>
        <v>12.910014345822644</v>
      </c>
      <c r="AI173" s="185">
        <f t="shared" si="49"/>
        <v>152</v>
      </c>
      <c r="AJ173" s="127">
        <f>locallinterp(MIN(AI173,CAP_Senior*12),'BBG rates'!$X$24:$X$65,'BBG rates'!$Y$24:$Y$65)</f>
        <v>59.208631381366281</v>
      </c>
      <c r="AK173" s="127">
        <f>locallinterp(MIN(AI173,CAP_CB*12),'BBG rates'!$AA$25:$AA$40,'BBG rates'!$AC$25:$AC$40)</f>
        <v>10.533333333333333</v>
      </c>
      <c r="AL173" s="144">
        <f t="shared" si="50"/>
        <v>18.808134001498935</v>
      </c>
      <c r="AM173" s="142">
        <f>(SUMPRODUCT(AL173:AL$381,G173:G$381)+SUMPRODUCT(AL173:AL$381,H173:H$381))/12</f>
        <v>1679487.6518010504</v>
      </c>
    </row>
    <row r="174" spans="1:39" x14ac:dyDescent="0.2">
      <c r="A174" s="7">
        <v>153</v>
      </c>
      <c r="B174" s="7">
        <v>76.5</v>
      </c>
      <c r="C174" s="7">
        <v>38.25</v>
      </c>
      <c r="D174" s="12">
        <f t="shared" si="42"/>
        <v>12.75</v>
      </c>
      <c r="E174" s="29">
        <f t="shared" si="58"/>
        <v>968153.89498599467</v>
      </c>
      <c r="F174" s="2">
        <f t="shared" si="43"/>
        <v>853.53884117134385</v>
      </c>
      <c r="G174" s="2">
        <f t="shared" si="51"/>
        <v>35550.303916090117</v>
      </c>
      <c r="H174" s="2">
        <f t="shared" si="52"/>
        <v>3179.8940670168527</v>
      </c>
      <c r="I174" s="2">
        <f t="shared" si="41"/>
        <v>39583.736824278312</v>
      </c>
      <c r="J174" s="2">
        <f t="shared" si="59"/>
        <v>504692.6445095485</v>
      </c>
      <c r="K174" s="2">
        <f t="shared" si="44"/>
        <v>34770.686990921597</v>
      </c>
      <c r="L174" s="2">
        <f t="shared" si="44"/>
        <v>443326.2591342504</v>
      </c>
      <c r="M174" s="2"/>
      <c r="N174" s="28">
        <f t="shared" si="60"/>
        <v>1598937.9658586981</v>
      </c>
      <c r="O174" s="2">
        <f t="shared" si="53"/>
        <v>1405.0326199549268</v>
      </c>
      <c r="P174" s="2">
        <f t="shared" si="54"/>
        <v>58520.285477425496</v>
      </c>
      <c r="R174">
        <f t="shared" si="55"/>
        <v>153</v>
      </c>
      <c r="S174" s="89">
        <f t="shared" si="45"/>
        <v>0</v>
      </c>
      <c r="T174" s="89">
        <f>IF(AND(S174=0,S173&gt;0),SUM($G174:$H$381),S174)</f>
        <v>0</v>
      </c>
      <c r="U174" s="82">
        <f>SUM(T174:T$381)</f>
        <v>0</v>
      </c>
      <c r="V174" s="68">
        <f>localspline(R174,'BBG rates'!$G$10:$G$27,'BBG rates'!$K$10:$K$27)</f>
        <v>1.0113278927690175</v>
      </c>
      <c r="W174" s="68">
        <f>locallinterp(R174,'BBG rates'!$G$10:$G$27,'BBG rates'!$J$10:$J$27)</f>
        <v>-9.2249999999999999E-2</v>
      </c>
      <c r="X174" s="56">
        <f t="shared" si="56"/>
        <v>-9.2289027456837758E-2</v>
      </c>
      <c r="Y174" s="66">
        <f t="shared" si="46"/>
        <v>0</v>
      </c>
      <c r="Z174" s="72">
        <f t="shared" si="47"/>
        <v>0</v>
      </c>
      <c r="AA174" s="79">
        <f t="shared" si="48"/>
        <v>0</v>
      </c>
      <c r="AB174" s="81">
        <f t="shared" si="57"/>
        <v>0</v>
      </c>
      <c r="AD174" s="95">
        <f>locallinterp(R174,'BBG rates'!$N$10:$N$369,'BBG rates'!$P$10:$P$369)</f>
        <v>12.994291670220061</v>
      </c>
      <c r="AI174" s="185">
        <f t="shared" si="49"/>
        <v>153</v>
      </c>
      <c r="AJ174" s="127">
        <f>locallinterp(MIN(AI174,CAP_Senior*12),'BBG rates'!$X$24:$X$65,'BBG rates'!$Y$24:$Y$65)</f>
        <v>59.33563247754163</v>
      </c>
      <c r="AK174" s="127">
        <f>locallinterp(MIN(AI174,CAP_CB*12),'BBG rates'!$AA$25:$AA$40,'BBG rates'!$AC$25:$AC$40)</f>
        <v>10.55</v>
      </c>
      <c r="AL174" s="144">
        <f t="shared" si="50"/>
        <v>18.843557521182078</v>
      </c>
      <c r="AM174" s="142">
        <f>(SUMPRODUCT(AL174:AL$381,G174:G$381)+SUMPRODUCT(AL174:AL$381,H174:H$381))/12</f>
        <v>1618449.0467630217</v>
      </c>
    </row>
    <row r="175" spans="1:39" x14ac:dyDescent="0.2">
      <c r="A175" s="7">
        <v>154</v>
      </c>
      <c r="B175" s="7">
        <v>77</v>
      </c>
      <c r="C175" s="7">
        <v>38.5</v>
      </c>
      <c r="D175" s="12">
        <f t="shared" si="42"/>
        <v>12.833333333333334</v>
      </c>
      <c r="E175" s="29">
        <f t="shared" si="58"/>
        <v>929636.55191825784</v>
      </c>
      <c r="F175" s="2">
        <f t="shared" si="43"/>
        <v>820.70712942251964</v>
      </c>
      <c r="G175" s="2">
        <f t="shared" si="51"/>
        <v>35463.958919579578</v>
      </c>
      <c r="H175" s="2">
        <f t="shared" si="52"/>
        <v>3053.3841481571849</v>
      </c>
      <c r="I175" s="2">
        <f t="shared" si="41"/>
        <v>39338.050197159282</v>
      </c>
      <c r="J175" s="2">
        <f t="shared" si="59"/>
        <v>504838.31086354412</v>
      </c>
      <c r="K175" s="2">
        <f t="shared" si="44"/>
        <v>34525.606327455273</v>
      </c>
      <c r="L175" s="2">
        <f t="shared" si="44"/>
        <v>443078.61453567597</v>
      </c>
      <c r="M175" s="2"/>
      <c r="N175" s="28">
        <f t="shared" si="60"/>
        <v>1540368.0725495468</v>
      </c>
      <c r="O175" s="2">
        <f t="shared" si="53"/>
        <v>1355.4247882291049</v>
      </c>
      <c r="P175" s="2">
        <f t="shared" si="54"/>
        <v>58569.893309151332</v>
      </c>
      <c r="R175">
        <f t="shared" si="55"/>
        <v>154</v>
      </c>
      <c r="S175" s="89">
        <f t="shared" si="45"/>
        <v>0</v>
      </c>
      <c r="T175" s="89">
        <f>IF(AND(S175=0,S174&gt;0),SUM($G175:$H$381),S175)</f>
        <v>0</v>
      </c>
      <c r="U175" s="82">
        <f>SUM(T175:T$381)</f>
        <v>0</v>
      </c>
      <c r="V175" s="68">
        <f>localspline(R175,'BBG rates'!$G$10:$G$27,'BBG rates'!$K$10:$K$27)</f>
        <v>1.0109172487651976</v>
      </c>
      <c r="W175" s="68">
        <f>locallinterp(R175,'BBG rates'!$G$10:$G$27,'BBG rates'!$J$10:$J$27)</f>
        <v>-8.8999999999999996E-2</v>
      </c>
      <c r="X175" s="56">
        <f t="shared" si="56"/>
        <v>-8.9036325239932879E-2</v>
      </c>
      <c r="Y175" s="66">
        <f t="shared" si="46"/>
        <v>0</v>
      </c>
      <c r="Z175" s="72">
        <f t="shared" si="47"/>
        <v>0</v>
      </c>
      <c r="AA175" s="79">
        <f t="shared" si="48"/>
        <v>0</v>
      </c>
      <c r="AB175" s="81">
        <f t="shared" si="57"/>
        <v>0</v>
      </c>
      <c r="AD175" s="95">
        <f>locallinterp(R175,'BBG rates'!$N$10:$N$369,'BBG rates'!$P$10:$P$369)</f>
        <v>13.078534774283828</v>
      </c>
      <c r="AI175" s="185">
        <f t="shared" si="49"/>
        <v>154</v>
      </c>
      <c r="AJ175" s="127">
        <f>locallinterp(MIN(AI175,CAP_Senior*12),'BBG rates'!$X$24:$X$65,'BBG rates'!$Y$24:$Y$65)</f>
        <v>59.462633573716971</v>
      </c>
      <c r="AK175" s="127">
        <f>locallinterp(MIN(AI175,CAP_CB*12),'BBG rates'!$AA$25:$AA$40,'BBG rates'!$AC$25:$AC$40)</f>
        <v>10.566666666666666</v>
      </c>
      <c r="AL175" s="144">
        <f t="shared" si="50"/>
        <v>18.87898104086522</v>
      </c>
      <c r="AM175" s="142">
        <f>(SUMPRODUCT(AL175:AL$381,G175:G$381)+SUMPRODUCT(AL175:AL$381,H175:H$381))/12</f>
        <v>1557631.1539712346</v>
      </c>
    </row>
    <row r="176" spans="1:39" x14ac:dyDescent="0.2">
      <c r="A176" s="7">
        <v>155</v>
      </c>
      <c r="B176" s="7">
        <v>77.5</v>
      </c>
      <c r="C176" s="7">
        <v>38.75</v>
      </c>
      <c r="D176" s="12">
        <f t="shared" si="42"/>
        <v>12.916666666666666</v>
      </c>
      <c r="E176" s="29">
        <f t="shared" si="58"/>
        <v>891331.15790509817</v>
      </c>
      <c r="F176" s="2">
        <f t="shared" si="43"/>
        <v>788.05585546099519</v>
      </c>
      <c r="G176" s="2">
        <f t="shared" si="51"/>
        <v>35377.823638812682</v>
      </c>
      <c r="H176" s="2">
        <f t="shared" si="52"/>
        <v>2927.570374347029</v>
      </c>
      <c r="I176" s="2">
        <f t="shared" si="41"/>
        <v>39093.449868620708</v>
      </c>
      <c r="J176" s="2">
        <f t="shared" si="59"/>
        <v>504957.06080301746</v>
      </c>
      <c r="K176" s="2">
        <f t="shared" si="44"/>
        <v>34281.86847751282</v>
      </c>
      <c r="L176" s="2">
        <f t="shared" si="44"/>
        <v>442807.46783454058</v>
      </c>
      <c r="M176" s="2"/>
      <c r="N176" s="28">
        <f t="shared" si="60"/>
        <v>1481748.5293559532</v>
      </c>
      <c r="O176" s="2">
        <f t="shared" si="53"/>
        <v>1305.774903786888</v>
      </c>
      <c r="P176" s="2">
        <f t="shared" si="54"/>
        <v>58619.543193593541</v>
      </c>
      <c r="R176">
        <f t="shared" si="55"/>
        <v>155</v>
      </c>
      <c r="S176" s="89">
        <f t="shared" si="45"/>
        <v>0</v>
      </c>
      <c r="T176" s="89">
        <f>IF(AND(S176=0,S175&gt;0),SUM($G176:$H$381),S176)</f>
        <v>0</v>
      </c>
      <c r="U176" s="82">
        <f>SUM(T176:T$381)</f>
        <v>0</v>
      </c>
      <c r="V176" s="68">
        <f>localspline(R176,'BBG rates'!$G$10:$G$27,'BBG rates'!$K$10:$K$27)</f>
        <v>1.0105079652397713</v>
      </c>
      <c r="W176" s="68">
        <f>locallinterp(R176,'BBG rates'!$G$10:$G$27,'BBG rates'!$J$10:$J$27)</f>
        <v>-8.5749999999999993E-2</v>
      </c>
      <c r="X176" s="56">
        <f t="shared" si="56"/>
        <v>-8.578372001131207E-2</v>
      </c>
      <c r="Y176" s="66">
        <f t="shared" si="46"/>
        <v>0</v>
      </c>
      <c r="Z176" s="72">
        <f t="shared" si="47"/>
        <v>0</v>
      </c>
      <c r="AA176" s="79">
        <f t="shared" si="48"/>
        <v>0</v>
      </c>
      <c r="AB176" s="81">
        <f t="shared" si="57"/>
        <v>0</v>
      </c>
      <c r="AD176" s="95">
        <f>locallinterp(R176,'BBG rates'!$N$10:$N$369,'BBG rates'!$P$10:$P$369)</f>
        <v>13.162743771387142</v>
      </c>
      <c r="AI176" s="185">
        <f t="shared" si="49"/>
        <v>155</v>
      </c>
      <c r="AJ176" s="127">
        <f>locallinterp(MIN(AI176,CAP_Senior*12),'BBG rates'!$X$24:$X$65,'BBG rates'!$Y$24:$Y$65)</f>
        <v>59.58963466989232</v>
      </c>
      <c r="AK176" s="127">
        <f>locallinterp(MIN(AI176,CAP_CB*12),'BBG rates'!$AA$25:$AA$40,'BBG rates'!$AC$25:$AC$40)</f>
        <v>10.583333333333332</v>
      </c>
      <c r="AL176" s="144">
        <f t="shared" si="50"/>
        <v>18.914404560548363</v>
      </c>
      <c r="AM176" s="142">
        <f>(SUMPRODUCT(AL176:AL$381,G176:G$381)+SUMPRODUCT(AL176:AL$381,H176:H$381))/12</f>
        <v>1497033.8048445424</v>
      </c>
    </row>
    <row r="177" spans="1:39" x14ac:dyDescent="0.2">
      <c r="A177" s="7">
        <v>156</v>
      </c>
      <c r="B177" s="7">
        <v>78</v>
      </c>
      <c r="C177" s="7">
        <v>39</v>
      </c>
      <c r="D177" s="12">
        <f t="shared" si="42"/>
        <v>13</v>
      </c>
      <c r="E177" s="29">
        <f t="shared" si="58"/>
        <v>853236.81055896741</v>
      </c>
      <c r="F177" s="2">
        <f t="shared" si="43"/>
        <v>755.58425138570135</v>
      </c>
      <c r="G177" s="2">
        <f t="shared" si="51"/>
        <v>35291.897564429361</v>
      </c>
      <c r="H177" s="2">
        <f t="shared" si="52"/>
        <v>2802.4497817013812</v>
      </c>
      <c r="I177" s="2">
        <f t="shared" si="41"/>
        <v>38849.931597516443</v>
      </c>
      <c r="J177" s="2">
        <f t="shared" si="59"/>
        <v>505049.11076771375</v>
      </c>
      <c r="K177" s="2">
        <f t="shared" si="44"/>
        <v>34039.466819388224</v>
      </c>
      <c r="L177" s="2">
        <f t="shared" si="44"/>
        <v>442513.0686520469</v>
      </c>
      <c r="M177" s="2"/>
      <c r="N177" s="28">
        <f t="shared" si="60"/>
        <v>1423079.2941895528</v>
      </c>
      <c r="O177" s="2">
        <f t="shared" si="53"/>
        <v>1256.0829309800549</v>
      </c>
      <c r="P177" s="2">
        <f t="shared" si="54"/>
        <v>58669.235166400365</v>
      </c>
      <c r="R177">
        <f t="shared" si="55"/>
        <v>156</v>
      </c>
      <c r="S177" s="89">
        <f t="shared" si="45"/>
        <v>0</v>
      </c>
      <c r="T177" s="89">
        <f>IF(AND(S177=0,S176&gt;0),SUM($G177:$H$381),S177)</f>
        <v>0</v>
      </c>
      <c r="U177" s="82">
        <f>SUM(T177:T$381)</f>
        <v>0</v>
      </c>
      <c r="V177" s="68">
        <f>localspline(R177,'BBG rates'!$G$10:$G$27,'BBG rates'!$K$10:$K$27)</f>
        <v>1.0101001533878535</v>
      </c>
      <c r="W177" s="68">
        <f>locallinterp(R177,'BBG rates'!$G$10:$G$27,'BBG rates'!$J$10:$J$27)</f>
        <v>-8.2500000000000004E-2</v>
      </c>
      <c r="X177" s="56">
        <f t="shared" si="56"/>
        <v>-8.2531211764980128E-2</v>
      </c>
      <c r="Y177" s="66">
        <f t="shared" si="46"/>
        <v>0</v>
      </c>
      <c r="Z177" s="72">
        <f t="shared" si="47"/>
        <v>0</v>
      </c>
      <c r="AA177" s="79">
        <f t="shared" si="48"/>
        <v>0</v>
      </c>
      <c r="AB177" s="81">
        <f t="shared" si="57"/>
        <v>0</v>
      </c>
      <c r="AD177" s="95">
        <f>locallinterp(R177,'BBG rates'!$N$10:$N$369,'BBG rates'!$P$10:$P$369)</f>
        <v>13.246918784169463</v>
      </c>
      <c r="AI177" s="185">
        <f t="shared" si="49"/>
        <v>156</v>
      </c>
      <c r="AJ177" s="127">
        <f>locallinterp(MIN(AI177,CAP_Senior*12),'BBG rates'!$X$24:$X$65,'BBG rates'!$Y$24:$Y$65)</f>
        <v>59.716635766067661</v>
      </c>
      <c r="AK177" s="127">
        <f>locallinterp(MIN(AI177,CAP_CB*12),'BBG rates'!$AA$25:$AA$40,'BBG rates'!$AC$25:$AC$40)</f>
        <v>10.6</v>
      </c>
      <c r="AL177" s="144">
        <f t="shared" si="50"/>
        <v>18.949828080231505</v>
      </c>
      <c r="AM177" s="142">
        <f>(SUMPRODUCT(AL177:AL$381,G177:G$381)+SUMPRODUCT(AL177:AL$381,H177:H$381))/12</f>
        <v>1436656.8282432</v>
      </c>
    </row>
    <row r="178" spans="1:39" x14ac:dyDescent="0.2">
      <c r="A178" s="7">
        <v>157</v>
      </c>
      <c r="B178" s="7">
        <v>78.5</v>
      </c>
      <c r="C178" s="7">
        <v>39.25</v>
      </c>
      <c r="D178" s="12">
        <f t="shared" si="42"/>
        <v>13.083333333333334</v>
      </c>
      <c r="E178" s="29">
        <f t="shared" si="58"/>
        <v>815352.61095295905</v>
      </c>
      <c r="F178" s="2">
        <f t="shared" si="43"/>
        <v>723.29155223984947</v>
      </c>
      <c r="G178" s="2">
        <f t="shared" si="51"/>
        <v>35206.180188306687</v>
      </c>
      <c r="H178" s="2">
        <f t="shared" si="52"/>
        <v>2678.0194177016874</v>
      </c>
      <c r="I178" s="2">
        <f t="shared" si="41"/>
        <v>38607.491158248224</v>
      </c>
      <c r="J178" s="2">
        <f t="shared" si="59"/>
        <v>505114.67598708096</v>
      </c>
      <c r="K178" s="2">
        <f t="shared" si="44"/>
        <v>33798.394762218384</v>
      </c>
      <c r="L178" s="2">
        <f t="shared" si="44"/>
        <v>442195.66480569058</v>
      </c>
      <c r="M178" s="2"/>
      <c r="N178" s="28">
        <f t="shared" si="60"/>
        <v>1364360.3249263025</v>
      </c>
      <c r="O178" s="2">
        <f t="shared" si="53"/>
        <v>1206.3488341301652</v>
      </c>
      <c r="P178" s="2">
        <f t="shared" si="54"/>
        <v>58718.969263250256</v>
      </c>
      <c r="R178">
        <f t="shared" si="55"/>
        <v>157</v>
      </c>
      <c r="S178" s="89">
        <f t="shared" si="45"/>
        <v>0</v>
      </c>
      <c r="T178" s="89">
        <f>IF(AND(S178=0,S177&gt;0),SUM($G178:$H$381),S178)</f>
        <v>0</v>
      </c>
      <c r="U178" s="82">
        <f>SUM(T178:T$381)</f>
        <v>0</v>
      </c>
      <c r="V178" s="68">
        <f>localspline(R178,'BBG rates'!$G$10:$G$27,'BBG rates'!$K$10:$K$27)</f>
        <v>1.0096936263607692</v>
      </c>
      <c r="W178" s="68">
        <f>locallinterp(R178,'BBG rates'!$G$10:$G$27,'BBG rates'!$J$10:$J$27)</f>
        <v>-7.9250000000000001E-2</v>
      </c>
      <c r="X178" s="56">
        <f t="shared" si="56"/>
        <v>-7.9278800494808621E-2</v>
      </c>
      <c r="Y178" s="66">
        <f t="shared" si="46"/>
        <v>0</v>
      </c>
      <c r="Z178" s="72">
        <f t="shared" si="47"/>
        <v>0</v>
      </c>
      <c r="AA178" s="79">
        <f t="shared" si="48"/>
        <v>0</v>
      </c>
      <c r="AB178" s="81">
        <f t="shared" si="57"/>
        <v>0</v>
      </c>
      <c r="AD178" s="95">
        <f>locallinterp(R178,'BBG rates'!$N$10:$N$369,'BBG rates'!$P$10:$P$369)</f>
        <v>13.331059919699527</v>
      </c>
      <c r="AI178" s="185">
        <f t="shared" si="49"/>
        <v>157</v>
      </c>
      <c r="AJ178" s="127">
        <f>locallinterp(MIN(AI178,CAP_Senior*12),'BBG rates'!$X$24:$X$65,'BBG rates'!$Y$24:$Y$65)</f>
        <v>59.834220415218233</v>
      </c>
      <c r="AK178" s="127">
        <f>locallinterp(MIN(AI178,CAP_CB*12),'BBG rates'!$AA$25:$AA$40,'BBG rates'!$AC$25:$AC$40)</f>
        <v>10.616666666666667</v>
      </c>
      <c r="AL178" s="144">
        <f t="shared" si="50"/>
        <v>18.983650803920433</v>
      </c>
      <c r="AM178" s="142">
        <f>(SUMPRODUCT(AL178:AL$381,G178:G$381)+SUMPRODUCT(AL178:AL$381,H178:H$381))/12</f>
        <v>1376500.0504900501</v>
      </c>
    </row>
    <row r="179" spans="1:39" x14ac:dyDescent="0.2">
      <c r="A179" s="7">
        <v>158</v>
      </c>
      <c r="B179" s="7">
        <v>79</v>
      </c>
      <c r="C179" s="7">
        <v>39.5</v>
      </c>
      <c r="D179" s="12">
        <f t="shared" si="42"/>
        <v>13.166666666666666</v>
      </c>
      <c r="E179" s="29">
        <f t="shared" si="58"/>
        <v>777677.66360824858</v>
      </c>
      <c r="F179" s="2">
        <f t="shared" si="43"/>
        <v>691.1769960002481</v>
      </c>
      <c r="G179" s="2">
        <f t="shared" si="51"/>
        <v>35120.671003555864</v>
      </c>
      <c r="H179" s="2">
        <f t="shared" si="52"/>
        <v>2554.2763411545957</v>
      </c>
      <c r="I179" s="2">
        <f t="shared" si="41"/>
        <v>38366.12434071071</v>
      </c>
      <c r="J179" s="2">
        <f t="shared" si="59"/>
        <v>505153.97048602434</v>
      </c>
      <c r="K179" s="2">
        <f t="shared" si="44"/>
        <v>33558.645745844624</v>
      </c>
      <c r="L179" s="2">
        <f t="shared" si="44"/>
        <v>441855.50232028757</v>
      </c>
      <c r="M179" s="2"/>
      <c r="N179" s="28">
        <f t="shared" si="60"/>
        <v>1305591.5794064507</v>
      </c>
      <c r="O179" s="2">
        <f t="shared" si="53"/>
        <v>1156.5725775285343</v>
      </c>
      <c r="P179" s="2">
        <f t="shared" si="54"/>
        <v>58768.745519851887</v>
      </c>
      <c r="R179">
        <f t="shared" si="55"/>
        <v>158</v>
      </c>
      <c r="S179" s="89">
        <f t="shared" si="45"/>
        <v>0</v>
      </c>
      <c r="T179" s="89">
        <f>IF(AND(S179=0,S178&gt;0),SUM($G179:$H$381),S179)</f>
        <v>0</v>
      </c>
      <c r="U179" s="82">
        <f>SUM(T179:T$381)</f>
        <v>0</v>
      </c>
      <c r="V179" s="68">
        <f>localspline(R179,'BBG rates'!$G$10:$G$27,'BBG rates'!$K$10:$K$27)</f>
        <v>1.0092883761464475</v>
      </c>
      <c r="W179" s="68">
        <f>locallinterp(R179,'BBG rates'!$G$10:$G$27,'BBG rates'!$J$10:$J$27)</f>
        <v>-7.5999999999999998E-2</v>
      </c>
      <c r="X179" s="56">
        <f t="shared" si="56"/>
        <v>-7.6026486194669118E-2</v>
      </c>
      <c r="Y179" s="66">
        <f t="shared" si="46"/>
        <v>0</v>
      </c>
      <c r="Z179" s="72">
        <f t="shared" si="47"/>
        <v>0</v>
      </c>
      <c r="AA179" s="79">
        <f t="shared" si="48"/>
        <v>0</v>
      </c>
      <c r="AB179" s="81">
        <f t="shared" si="57"/>
        <v>0</v>
      </c>
      <c r="AD179" s="95">
        <f>locallinterp(R179,'BBG rates'!$N$10:$N$369,'BBG rates'!$P$10:$P$369)</f>
        <v>13.415167284378398</v>
      </c>
      <c r="AI179" s="185">
        <f t="shared" si="49"/>
        <v>158</v>
      </c>
      <c r="AJ179" s="127">
        <f>locallinterp(MIN(AI179,CAP_Senior*12),'BBG rates'!$X$24:$X$65,'BBG rates'!$Y$24:$Y$65)</f>
        <v>59.951805064368806</v>
      </c>
      <c r="AK179" s="127">
        <f>locallinterp(MIN(AI179,CAP_CB*12),'BBG rates'!$AA$25:$AA$40,'BBG rates'!$AC$25:$AC$40)</f>
        <v>10.633333333333333</v>
      </c>
      <c r="AL179" s="144">
        <f t="shared" si="50"/>
        <v>19.017473527609361</v>
      </c>
      <c r="AM179" s="142">
        <f>(SUMPRODUCT(AL179:AL$381,G179:G$381)+SUMPRODUCT(AL179:AL$381,H179:H$381))/12</f>
        <v>1316568.3491311765</v>
      </c>
    </row>
    <row r="180" spans="1:39" x14ac:dyDescent="0.2">
      <c r="A180" s="7">
        <v>159</v>
      </c>
      <c r="B180" s="7">
        <v>79.5</v>
      </c>
      <c r="C180" s="7">
        <v>39.75</v>
      </c>
      <c r="D180" s="12">
        <f t="shared" si="42"/>
        <v>13.25</v>
      </c>
      <c r="E180" s="29">
        <f t="shared" si="58"/>
        <v>740211.07648157841</v>
      </c>
      <c r="F180" s="2">
        <f t="shared" si="43"/>
        <v>659.23982356665556</v>
      </c>
      <c r="G180" s="2">
        <f t="shared" si="51"/>
        <v>35035.369504519251</v>
      </c>
      <c r="H180" s="2">
        <f t="shared" si="52"/>
        <v>2431.2176221508448</v>
      </c>
      <c r="I180" s="2">
        <f t="shared" si="41"/>
        <v>38125.826950236748</v>
      </c>
      <c r="J180" s="2">
        <f t="shared" si="59"/>
        <v>505167.20709063689</v>
      </c>
      <c r="K180" s="2">
        <f t="shared" si="44"/>
        <v>33320.213240674362</v>
      </c>
      <c r="L180" s="2">
        <f t="shared" si="44"/>
        <v>441492.82543893531</v>
      </c>
      <c r="M180" s="2"/>
      <c r="N180" s="28">
        <f t="shared" si="60"/>
        <v>1246773.0154345066</v>
      </c>
      <c r="O180" s="2">
        <f t="shared" si="53"/>
        <v>1106.7541254362068</v>
      </c>
      <c r="P180" s="2">
        <f t="shared" si="54"/>
        <v>58818.563971944226</v>
      </c>
      <c r="R180">
        <f t="shared" si="55"/>
        <v>159</v>
      </c>
      <c r="S180" s="89">
        <f t="shared" si="45"/>
        <v>0</v>
      </c>
      <c r="T180" s="89">
        <f>IF(AND(S180=0,S179&gt;0),SUM($G180:$H$381),S180)</f>
        <v>0</v>
      </c>
      <c r="U180" s="82">
        <f>SUM(T180:T$381)</f>
        <v>0</v>
      </c>
      <c r="V180" s="68">
        <f>localspline(R180,'BBG rates'!$G$10:$G$27,'BBG rates'!$K$10:$K$27)</f>
        <v>1.0088844543291762</v>
      </c>
      <c r="W180" s="68">
        <f>locallinterp(R180,'BBG rates'!$G$10:$G$27,'BBG rates'!$J$10:$J$27)</f>
        <v>-7.2749999999999995E-2</v>
      </c>
      <c r="X180" s="56">
        <f t="shared" si="56"/>
        <v>-7.2774268858832869E-2</v>
      </c>
      <c r="Y180" s="66">
        <f t="shared" si="46"/>
        <v>0</v>
      </c>
      <c r="Z180" s="72">
        <f t="shared" si="47"/>
        <v>0</v>
      </c>
      <c r="AA180" s="79">
        <f t="shared" si="48"/>
        <v>0</v>
      </c>
      <c r="AB180" s="81">
        <f t="shared" si="57"/>
        <v>0</v>
      </c>
      <c r="AD180" s="95">
        <f>locallinterp(R180,'BBG rates'!$N$10:$N$369,'BBG rates'!$P$10:$P$369)</f>
        <v>13.49924098890583</v>
      </c>
      <c r="AI180" s="185">
        <f t="shared" si="49"/>
        <v>159</v>
      </c>
      <c r="AJ180" s="127">
        <f>locallinterp(MIN(AI180,CAP_Senior*12),'BBG rates'!$X$24:$X$65,'BBG rates'!$Y$24:$Y$65)</f>
        <v>60.069389713519378</v>
      </c>
      <c r="AK180" s="127">
        <f>locallinterp(MIN(AI180,CAP_CB*12),'BBG rates'!$AA$25:$AA$40,'BBG rates'!$AC$25:$AC$40)</f>
        <v>10.65</v>
      </c>
      <c r="AL180" s="144">
        <f t="shared" si="50"/>
        <v>19.051296251298297</v>
      </c>
      <c r="AM180" s="142">
        <f>(SUMPRODUCT(AL180:AL$381,G180:G$381)+SUMPRODUCT(AL180:AL$381,H180:H$381))/12</f>
        <v>1256861.4896493342</v>
      </c>
    </row>
    <row r="181" spans="1:39" x14ac:dyDescent="0.2">
      <c r="A181" s="7">
        <v>160</v>
      </c>
      <c r="B181" s="7">
        <v>80</v>
      </c>
      <c r="C181" s="7">
        <v>40</v>
      </c>
      <c r="D181" s="12">
        <f t="shared" si="42"/>
        <v>13.333333333333334</v>
      </c>
      <c r="E181" s="29">
        <f t="shared" si="58"/>
        <v>702951.96095278673</v>
      </c>
      <c r="F181" s="2">
        <f t="shared" si="43"/>
        <v>627.47927875117148</v>
      </c>
      <c r="G181" s="2">
        <f t="shared" si="51"/>
        <v>34950.275186767321</v>
      </c>
      <c r="H181" s="2">
        <f t="shared" si="52"/>
        <v>2308.8403420243067</v>
      </c>
      <c r="I181" s="2">
        <f t="shared" si="41"/>
        <v>37886.594807542795</v>
      </c>
      <c r="J181" s="2">
        <f t="shared" si="59"/>
        <v>505154.59743390395</v>
      </c>
      <c r="K181" s="2">
        <f t="shared" si="44"/>
        <v>33083.090747543705</v>
      </c>
      <c r="L181" s="2">
        <f t="shared" si="44"/>
        <v>441107.87663391611</v>
      </c>
      <c r="M181" s="2"/>
      <c r="N181" s="28">
        <f t="shared" si="60"/>
        <v>1187904.59077921</v>
      </c>
      <c r="O181" s="2">
        <f t="shared" si="53"/>
        <v>1056.8934420839312</v>
      </c>
      <c r="P181" s="2">
        <f t="shared" si="54"/>
        <v>58868.424655296498</v>
      </c>
      <c r="R181">
        <f t="shared" si="55"/>
        <v>160</v>
      </c>
      <c r="S181" s="89">
        <f t="shared" si="45"/>
        <v>0</v>
      </c>
      <c r="T181" s="89">
        <f>IF(AND(S181=0,S180&gt;0),SUM($G181:$H$381),S181)</f>
        <v>0</v>
      </c>
      <c r="U181" s="82">
        <f>SUM(T181:T$381)</f>
        <v>0</v>
      </c>
      <c r="V181" s="68">
        <f>localspline(R181,'BBG rates'!$G$10:$G$27,'BBG rates'!$K$10:$K$27)</f>
        <v>1.0084819720965132</v>
      </c>
      <c r="W181" s="68">
        <f>locallinterp(R181,'BBG rates'!$G$10:$G$27,'BBG rates'!$J$10:$J$27)</f>
        <v>-6.9499999999999992E-2</v>
      </c>
      <c r="X181" s="56">
        <f t="shared" si="56"/>
        <v>-6.9522148481038215E-2</v>
      </c>
      <c r="Y181" s="66">
        <f t="shared" si="46"/>
        <v>0</v>
      </c>
      <c r="Z181" s="72">
        <f t="shared" si="47"/>
        <v>0</v>
      </c>
      <c r="AA181" s="79">
        <f t="shared" si="48"/>
        <v>0</v>
      </c>
      <c r="AB181" s="81">
        <f t="shared" si="57"/>
        <v>0</v>
      </c>
      <c r="AD181" s="95">
        <f>locallinterp(R181,'BBG rates'!$N$10:$N$369,'BBG rates'!$P$10:$P$369)</f>
        <v>13.583281153247206</v>
      </c>
      <c r="AI181" s="185">
        <f t="shared" si="49"/>
        <v>160</v>
      </c>
      <c r="AJ181" s="127">
        <f>locallinterp(MIN(AI181,CAP_Senior*12),'BBG rates'!$X$24:$X$65,'BBG rates'!$Y$24:$Y$65)</f>
        <v>60.18697436266995</v>
      </c>
      <c r="AK181" s="127">
        <f>locallinterp(MIN(AI181,CAP_CB*12),'BBG rates'!$AA$25:$AA$40,'BBG rates'!$AC$25:$AC$40)</f>
        <v>10.666666666666666</v>
      </c>
      <c r="AL181" s="144">
        <f t="shared" si="50"/>
        <v>19.085118974987225</v>
      </c>
      <c r="AM181" s="142">
        <f>(SUMPRODUCT(AL181:AL$381,G181:G$381)+SUMPRODUCT(AL181:AL$381,H181:H$381))/12</f>
        <v>1197379.2354097283</v>
      </c>
    </row>
    <row r="182" spans="1:39" x14ac:dyDescent="0.2">
      <c r="A182" s="7">
        <v>161</v>
      </c>
      <c r="B182" s="7">
        <v>80.5</v>
      </c>
      <c r="C182" s="7">
        <v>40.25</v>
      </c>
      <c r="D182" s="12">
        <f t="shared" si="42"/>
        <v>13.416666666666666</v>
      </c>
      <c r="E182" s="29">
        <f t="shared" si="58"/>
        <v>665899.43181237974</v>
      </c>
      <c r="F182" s="2">
        <f t="shared" si="43"/>
        <v>595.89460826766435</v>
      </c>
      <c r="G182" s="2">
        <f t="shared" si="51"/>
        <v>34865.387547095757</v>
      </c>
      <c r="H182" s="2">
        <f t="shared" si="52"/>
        <v>2187.1415933111657</v>
      </c>
      <c r="I182" s="2">
        <f t="shared" si="41"/>
        <v>37648.423748674584</v>
      </c>
      <c r="J182" s="2">
        <f t="shared" si="59"/>
        <v>505116.351961384</v>
      </c>
      <c r="K182" s="2">
        <f t="shared" si="44"/>
        <v>32847.271797580615</v>
      </c>
      <c r="L182" s="2">
        <f t="shared" si="44"/>
        <v>440700.89661753993</v>
      </c>
      <c r="M182" s="2"/>
      <c r="N182" s="28">
        <f t="shared" si="60"/>
        <v>1128986.2631735017</v>
      </c>
      <c r="O182" s="2">
        <f t="shared" si="53"/>
        <v>1006.9904916721339</v>
      </c>
      <c r="P182" s="2">
        <f t="shared" si="54"/>
        <v>58918.327605708299</v>
      </c>
      <c r="R182">
        <f t="shared" si="55"/>
        <v>161</v>
      </c>
      <c r="S182" s="89">
        <f t="shared" si="45"/>
        <v>0</v>
      </c>
      <c r="T182" s="89">
        <f>IF(AND(S182=0,S181&gt;0),SUM($G182:$H$381),S182)</f>
        <v>0</v>
      </c>
      <c r="U182" s="82">
        <f>SUM(T182:T$381)</f>
        <v>0</v>
      </c>
      <c r="V182" s="68">
        <f>localspline(R182,'BBG rates'!$G$10:$G$27,'BBG rates'!$K$10:$K$27)</f>
        <v>1.0080807426152405</v>
      </c>
      <c r="W182" s="68">
        <f>locallinterp(R182,'BBG rates'!$G$10:$G$27,'BBG rates'!$J$10:$J$27)</f>
        <v>-6.6250000000000003E-2</v>
      </c>
      <c r="X182" s="56">
        <f t="shared" si="56"/>
        <v>-6.6270125055156726E-2</v>
      </c>
      <c r="Y182" s="66">
        <f t="shared" si="46"/>
        <v>0</v>
      </c>
      <c r="Z182" s="72">
        <f t="shared" si="47"/>
        <v>0</v>
      </c>
      <c r="AA182" s="79">
        <f t="shared" si="48"/>
        <v>0</v>
      </c>
      <c r="AB182" s="81">
        <f t="shared" si="57"/>
        <v>0</v>
      </c>
      <c r="AD182" s="95">
        <f>locallinterp(R182,'BBG rates'!$N$10:$N$369,'BBG rates'!$P$10:$P$369)</f>
        <v>13.667287881798476</v>
      </c>
      <c r="AI182" s="185">
        <f t="shared" si="49"/>
        <v>161</v>
      </c>
      <c r="AJ182" s="127">
        <f>locallinterp(MIN(AI182,CAP_Senior*12),'BBG rates'!$X$24:$X$65,'BBG rates'!$Y$24:$Y$65)</f>
        <v>60.304559011820523</v>
      </c>
      <c r="AK182" s="127">
        <f>locallinterp(MIN(AI182,CAP_CB*12),'BBG rates'!$AA$25:$AA$40,'BBG rates'!$AC$25:$AC$40)</f>
        <v>10.683333333333334</v>
      </c>
      <c r="AL182" s="144">
        <f t="shared" si="50"/>
        <v>19.118941698676153</v>
      </c>
      <c r="AM182" s="142">
        <f>(SUMPRODUCT(AL182:AL$381,G182:G$381)+SUMPRODUCT(AL182:AL$381,H182:H$381))/12</f>
        <v>1138121.347678913</v>
      </c>
    </row>
    <row r="183" spans="1:39" x14ac:dyDescent="0.2">
      <c r="A183" s="7">
        <v>162</v>
      </c>
      <c r="B183" s="7">
        <v>81</v>
      </c>
      <c r="C183" s="7">
        <v>40.5</v>
      </c>
      <c r="D183" s="12">
        <f t="shared" si="42"/>
        <v>13.5</v>
      </c>
      <c r="E183" s="29">
        <f t="shared" si="58"/>
        <v>629052.60724914807</v>
      </c>
      <c r="F183" s="2">
        <f t="shared" si="43"/>
        <v>564.48506172123678</v>
      </c>
      <c r="G183" s="2">
        <f t="shared" si="51"/>
        <v>34780.706083522389</v>
      </c>
      <c r="H183" s="2">
        <f t="shared" si="52"/>
        <v>2066.118479709246</v>
      </c>
      <c r="I183" s="2">
        <f t="shared" si="41"/>
        <v>37411.309624952868</v>
      </c>
      <c r="J183" s="2">
        <f t="shared" si="59"/>
        <v>505052.67993686371</v>
      </c>
      <c r="K183" s="2">
        <f t="shared" si="44"/>
        <v>32612.749952068472</v>
      </c>
      <c r="L183" s="2">
        <f t="shared" si="44"/>
        <v>440272.12435292435</v>
      </c>
      <c r="M183" s="2"/>
      <c r="N183" s="28">
        <f t="shared" si="60"/>
        <v>1070017.9903144923</v>
      </c>
      <c r="O183" s="2">
        <f t="shared" si="53"/>
        <v>957.04523837089516</v>
      </c>
      <c r="P183" s="2">
        <f t="shared" si="54"/>
        <v>58968.272859009528</v>
      </c>
      <c r="R183">
        <f t="shared" si="55"/>
        <v>162</v>
      </c>
      <c r="S183" s="89">
        <f t="shared" si="45"/>
        <v>0</v>
      </c>
      <c r="T183" s="89">
        <f>IF(AND(S183=0,S182&gt;0),SUM($G183:$H$381),S183)</f>
        <v>0</v>
      </c>
      <c r="U183" s="82">
        <f>SUM(T183:T$381)</f>
        <v>0</v>
      </c>
      <c r="V183" s="68">
        <f>localspline(R183,'BBG rates'!$G$10:$G$27,'BBG rates'!$K$10:$K$27)</f>
        <v>1.007680757865387</v>
      </c>
      <c r="W183" s="68">
        <f>locallinterp(R183,'BBG rates'!$G$10:$G$27,'BBG rates'!$J$10:$J$27)</f>
        <v>-6.3E-2</v>
      </c>
      <c r="X183" s="56">
        <f t="shared" si="56"/>
        <v>-6.3018198575326423E-2</v>
      </c>
      <c r="Y183" s="66">
        <f t="shared" si="46"/>
        <v>0</v>
      </c>
      <c r="Z183" s="72">
        <f t="shared" si="47"/>
        <v>0</v>
      </c>
      <c r="AA183" s="79">
        <f t="shared" si="48"/>
        <v>0</v>
      </c>
      <c r="AB183" s="81">
        <f t="shared" si="57"/>
        <v>0</v>
      </c>
      <c r="AD183" s="95">
        <f>locallinterp(R183,'BBG rates'!$N$10:$N$369,'BBG rates'!$P$10:$P$369)</f>
        <v>13.751261278287258</v>
      </c>
      <c r="AI183" s="185">
        <f t="shared" si="49"/>
        <v>162</v>
      </c>
      <c r="AJ183" s="127">
        <f>locallinterp(MIN(AI183,CAP_Senior*12),'BBG rates'!$X$24:$X$65,'BBG rates'!$Y$24:$Y$65)</f>
        <v>60.422143660971095</v>
      </c>
      <c r="AK183" s="127">
        <f>locallinterp(MIN(AI183,CAP_CB*12),'BBG rates'!$AA$25:$AA$40,'BBG rates'!$AC$25:$AC$40)</f>
        <v>10.7</v>
      </c>
      <c r="AL183" s="144">
        <f t="shared" si="50"/>
        <v>19.152764422365085</v>
      </c>
      <c r="AM183" s="142">
        <f>(SUMPRODUCT(AL183:AL$381,G183:G$381)+SUMPRODUCT(AL183:AL$381,H183:H$381))/12</f>
        <v>1079087.5856435851</v>
      </c>
    </row>
    <row r="184" spans="1:39" x14ac:dyDescent="0.2">
      <c r="A184" s="7">
        <v>163</v>
      </c>
      <c r="B184" s="7">
        <v>81.5</v>
      </c>
      <c r="C184" s="7">
        <v>40.75</v>
      </c>
      <c r="D184" s="12">
        <f t="shared" si="42"/>
        <v>13.583333333333334</v>
      </c>
      <c r="E184" s="29">
        <f t="shared" si="58"/>
        <v>592410.60883782629</v>
      </c>
      <c r="F184" s="2">
        <f t="shared" si="43"/>
        <v>533.24989159772815</v>
      </c>
      <c r="G184" s="2">
        <f t="shared" si="51"/>
        <v>34696.230295284295</v>
      </c>
      <c r="H184" s="2">
        <f t="shared" si="52"/>
        <v>1945.768116037478</v>
      </c>
      <c r="I184" s="2">
        <f t="shared" si="41"/>
        <v>37175.248302919499</v>
      </c>
      <c r="J184" s="2">
        <f t="shared" si="59"/>
        <v>504963.7894479899</v>
      </c>
      <c r="K184" s="2">
        <f t="shared" si="44"/>
        <v>32379.518802310533</v>
      </c>
      <c r="L184" s="2">
        <f t="shared" si="44"/>
        <v>439821.79706471809</v>
      </c>
      <c r="M184" s="2"/>
      <c r="N184" s="28">
        <f t="shared" si="60"/>
        <v>1010999.7298634318</v>
      </c>
      <c r="O184" s="2">
        <f t="shared" si="53"/>
        <v>907.0576463199211</v>
      </c>
      <c r="P184" s="2">
        <f t="shared" si="54"/>
        <v>59018.260451060523</v>
      </c>
      <c r="R184">
        <f t="shared" si="55"/>
        <v>163</v>
      </c>
      <c r="S184" s="89">
        <f t="shared" si="45"/>
        <v>0</v>
      </c>
      <c r="T184" s="89">
        <f>IF(AND(S184=0,S183&gt;0),SUM($G184:$H$381),S184)</f>
        <v>0</v>
      </c>
      <c r="U184" s="82">
        <f>SUM(T184:T$381)</f>
        <v>0</v>
      </c>
      <c r="V184" s="68">
        <f>localspline(R184,'BBG rates'!$G$10:$G$27,'BBG rates'!$K$10:$K$27)</f>
        <v>1.0072820992335627</v>
      </c>
      <c r="W184" s="68">
        <f>locallinterp(R184,'BBG rates'!$G$10:$G$27,'BBG rates'!$J$10:$J$27)</f>
        <v>-5.9749999999999998E-2</v>
      </c>
      <c r="X184" s="56">
        <f t="shared" si="56"/>
        <v>-5.9766369035418876E-2</v>
      </c>
      <c r="Y184" s="66">
        <f t="shared" si="46"/>
        <v>0</v>
      </c>
      <c r="Z184" s="72">
        <f t="shared" si="47"/>
        <v>0</v>
      </c>
      <c r="AA184" s="79">
        <f t="shared" si="48"/>
        <v>0</v>
      </c>
      <c r="AB184" s="81">
        <f t="shared" si="57"/>
        <v>0</v>
      </c>
      <c r="AD184" s="95">
        <f>locallinterp(R184,'BBG rates'!$N$10:$N$369,'BBG rates'!$P$10:$P$369)</f>
        <v>13.835201453223387</v>
      </c>
      <c r="AI184" s="185">
        <f t="shared" si="49"/>
        <v>163</v>
      </c>
      <c r="AJ184" s="127">
        <f>locallinterp(MIN(AI184,CAP_Senior*12),'BBG rates'!$X$24:$X$65,'BBG rates'!$Y$24:$Y$65)</f>
        <v>60.539728310121667</v>
      </c>
      <c r="AK184" s="127">
        <f>locallinterp(MIN(AI184,CAP_CB*12),'BBG rates'!$AA$25:$AA$40,'BBG rates'!$AC$25:$AC$40)</f>
        <v>10.716666666666667</v>
      </c>
      <c r="AL184" s="144">
        <f t="shared" si="50"/>
        <v>19.186587146054016</v>
      </c>
      <c r="AM184" s="142">
        <f>(SUMPRODUCT(AL184:AL$381,G184:G$381)+SUMPRODUCT(AL184:AL$381,H184:H$381))/12</f>
        <v>1020277.706429269</v>
      </c>
    </row>
    <row r="185" spans="1:39" x14ac:dyDescent="0.2">
      <c r="A185" s="7">
        <v>164</v>
      </c>
      <c r="B185" s="7">
        <v>82</v>
      </c>
      <c r="C185" s="7">
        <v>41</v>
      </c>
      <c r="D185" s="12">
        <f t="shared" si="42"/>
        <v>13.666666666666666</v>
      </c>
      <c r="E185" s="29">
        <f t="shared" si="58"/>
        <v>555972.56152679597</v>
      </c>
      <c r="F185" s="2">
        <f t="shared" si="43"/>
        <v>502.18835325325307</v>
      </c>
      <c r="G185" s="2">
        <f t="shared" si="51"/>
        <v>34611.959682834779</v>
      </c>
      <c r="H185" s="2">
        <f t="shared" si="52"/>
        <v>1826.0876281955107</v>
      </c>
      <c r="I185" s="2">
        <f t="shared" si="41"/>
        <v>36940.235664283544</v>
      </c>
      <c r="J185" s="2">
        <f t="shared" si="59"/>
        <v>504849.88741187507</v>
      </c>
      <c r="K185" s="2">
        <f t="shared" si="44"/>
        <v>32147.571969494707</v>
      </c>
      <c r="L185" s="2">
        <f t="shared" si="44"/>
        <v>439350.15024976095</v>
      </c>
      <c r="M185" s="2"/>
      <c r="N185" s="28">
        <f t="shared" si="60"/>
        <v>951931.43944567989</v>
      </c>
      <c r="O185" s="2">
        <f t="shared" si="53"/>
        <v>857.02767962851897</v>
      </c>
      <c r="P185" s="2">
        <f t="shared" si="54"/>
        <v>59068.290417751916</v>
      </c>
      <c r="R185">
        <f t="shared" si="55"/>
        <v>164</v>
      </c>
      <c r="S185" s="89">
        <f t="shared" si="45"/>
        <v>0</v>
      </c>
      <c r="T185" s="89">
        <f>IF(AND(S185=0,S184&gt;0),SUM($G185:$H$381),S185)</f>
        <v>0</v>
      </c>
      <c r="U185" s="82">
        <f>SUM(T185:T$381)</f>
        <v>0</v>
      </c>
      <c r="V185" s="68">
        <f>localspline(R185,'BBG rates'!$G$10:$G$27,'BBG rates'!$K$10:$K$27)</f>
        <v>1.0068847586956318</v>
      </c>
      <c r="W185" s="68">
        <f>locallinterp(R185,'BBG rates'!$G$10:$G$27,'BBG rates'!$J$10:$J$27)</f>
        <v>-5.6500000000000002E-2</v>
      </c>
      <c r="X185" s="56">
        <f t="shared" si="56"/>
        <v>-5.651463642943888E-2</v>
      </c>
      <c r="Y185" s="66">
        <f t="shared" si="46"/>
        <v>0</v>
      </c>
      <c r="Z185" s="72">
        <f t="shared" si="47"/>
        <v>0</v>
      </c>
      <c r="AA185" s="79">
        <f t="shared" si="48"/>
        <v>0</v>
      </c>
      <c r="AB185" s="81">
        <f t="shared" si="57"/>
        <v>0</v>
      </c>
      <c r="AD185" s="95">
        <f>locallinterp(R185,'BBG rates'!$N$10:$N$369,'BBG rates'!$P$10:$P$369)</f>
        <v>13.919108516448023</v>
      </c>
      <c r="AI185" s="185">
        <f t="shared" si="49"/>
        <v>164</v>
      </c>
      <c r="AJ185" s="127">
        <f>locallinterp(MIN(AI185,CAP_Senior*12),'BBG rates'!$X$24:$X$65,'BBG rates'!$Y$24:$Y$65)</f>
        <v>60.65731295927224</v>
      </c>
      <c r="AK185" s="127">
        <f>locallinterp(MIN(AI185,CAP_CB*12),'BBG rates'!$AA$25:$AA$40,'BBG rates'!$AC$25:$AC$40)</f>
        <v>10.733333333333334</v>
      </c>
      <c r="AL185" s="144">
        <f t="shared" si="50"/>
        <v>19.220409869742948</v>
      </c>
      <c r="AM185" s="142">
        <f>(SUMPRODUCT(AL185:AL$381,G185:G$381)+SUMPRODUCT(AL185:AL$381,H185:H$381))/12</f>
        <v>961691.46511890262</v>
      </c>
    </row>
    <row r="186" spans="1:39" x14ac:dyDescent="0.2">
      <c r="A186" s="7">
        <v>165</v>
      </c>
      <c r="B186" s="7">
        <v>82.5</v>
      </c>
      <c r="C186" s="7">
        <v>41.25</v>
      </c>
      <c r="D186" s="12">
        <f t="shared" si="42"/>
        <v>13.75</v>
      </c>
      <c r="E186" s="29">
        <f t="shared" si="58"/>
        <v>519737.593625832</v>
      </c>
      <c r="F186" s="2">
        <f t="shared" si="43"/>
        <v>471.2997049037773</v>
      </c>
      <c r="G186" s="2">
        <f t="shared" si="51"/>
        <v>34527.893747840491</v>
      </c>
      <c r="H186" s="2">
        <f t="shared" si="52"/>
        <v>1707.074153123463</v>
      </c>
      <c r="I186" s="2">
        <f t="shared" si="41"/>
        <v>36706.267605867732</v>
      </c>
      <c r="J186" s="2">
        <f t="shared" si="59"/>
        <v>504711.17958068132</v>
      </c>
      <c r="K186" s="2">
        <f t="shared" si="44"/>
        <v>31916.903104559169</v>
      </c>
      <c r="L186" s="2">
        <f t="shared" si="44"/>
        <v>438857.4176876886</v>
      </c>
      <c r="M186" s="2"/>
      <c r="N186" s="28">
        <f t="shared" si="60"/>
        <v>892813.07665067504</v>
      </c>
      <c r="O186" s="2">
        <f t="shared" si="53"/>
        <v>806.95530237557193</v>
      </c>
      <c r="P186" s="2">
        <f t="shared" si="54"/>
        <v>59118.362795004869</v>
      </c>
      <c r="R186">
        <f t="shared" si="55"/>
        <v>165</v>
      </c>
      <c r="S186" s="89">
        <f t="shared" si="45"/>
        <v>0</v>
      </c>
      <c r="T186" s="89">
        <f>IF(AND(S186=0,S185&gt;0),SUM($G186:$H$381),S186)</f>
        <v>0</v>
      </c>
      <c r="U186" s="82">
        <f>SUM(T186:T$381)</f>
        <v>0</v>
      </c>
      <c r="V186" s="68">
        <f>localspline(R186,'BBG rates'!$G$10:$G$27,'BBG rates'!$K$10:$K$27)</f>
        <v>1.0064886686334835</v>
      </c>
      <c r="W186" s="68">
        <f>locallinterp(R186,'BBG rates'!$G$10:$G$27,'BBG rates'!$J$10:$J$27)</f>
        <v>-5.3249999999999999E-2</v>
      </c>
      <c r="X186" s="56">
        <f t="shared" si="56"/>
        <v>-5.3263000751258005E-2</v>
      </c>
      <c r="Y186" s="66">
        <f t="shared" si="46"/>
        <v>0</v>
      </c>
      <c r="Z186" s="72">
        <f t="shared" si="47"/>
        <v>0</v>
      </c>
      <c r="AA186" s="79">
        <f t="shared" si="48"/>
        <v>0</v>
      </c>
      <c r="AB186" s="81">
        <f t="shared" si="57"/>
        <v>0</v>
      </c>
      <c r="AD186" s="95">
        <f>locallinterp(R186,'BBG rates'!$N$10:$N$369,'BBG rates'!$P$10:$P$369)</f>
        <v>14.002982572167481</v>
      </c>
      <c r="AI186" s="185">
        <f t="shared" si="49"/>
        <v>165</v>
      </c>
      <c r="AJ186" s="127">
        <f>locallinterp(MIN(AI186,CAP_Senior*12),'BBG rates'!$X$24:$X$65,'BBG rates'!$Y$24:$Y$65)</f>
        <v>60.774897608422812</v>
      </c>
      <c r="AK186" s="127">
        <f>locallinterp(MIN(AI186,CAP_CB*12),'BBG rates'!$AA$25:$AA$40,'BBG rates'!$AC$25:$AC$40)</f>
        <v>10.75</v>
      </c>
      <c r="AL186" s="144">
        <f t="shared" si="50"/>
        <v>19.25423259343188</v>
      </c>
      <c r="AM186" s="142">
        <f>(SUMPRODUCT(AL186:AL$381,G186:G$381)+SUMPRODUCT(AL186:AL$381,H186:H$381))/12</f>
        <v>903328.6147713121</v>
      </c>
    </row>
    <row r="187" spans="1:39" x14ac:dyDescent="0.2">
      <c r="A187" s="7">
        <v>166</v>
      </c>
      <c r="B187" s="7">
        <v>83</v>
      </c>
      <c r="C187" s="7">
        <v>41.5</v>
      </c>
      <c r="D187" s="12">
        <f t="shared" si="42"/>
        <v>13.833333333333334</v>
      </c>
      <c r="E187" s="29">
        <f t="shared" si="58"/>
        <v>483704.83679389174</v>
      </c>
      <c r="F187" s="2">
        <f t="shared" si="43"/>
        <v>440.58320761473061</v>
      </c>
      <c r="G187" s="2">
        <f t="shared" si="51"/>
        <v>34444.031993178411</v>
      </c>
      <c r="H187" s="2">
        <f t="shared" si="52"/>
        <v>1588.7248387618188</v>
      </c>
      <c r="I187" s="2">
        <f t="shared" si="41"/>
        <v>36473.340039554954</v>
      </c>
      <c r="J187" s="2">
        <f t="shared" si="59"/>
        <v>504547.87054717686</v>
      </c>
      <c r="K187" s="2">
        <f t="shared" si="44"/>
        <v>31687.505888058353</v>
      </c>
      <c r="L187" s="2">
        <f t="shared" si="44"/>
        <v>438343.83145147387</v>
      </c>
      <c r="M187" s="2"/>
      <c r="N187" s="28">
        <f t="shared" si="60"/>
        <v>833644.59903190413</v>
      </c>
      <c r="O187" s="2">
        <f t="shared" si="53"/>
        <v>756.84047860951205</v>
      </c>
      <c r="P187" s="2">
        <f t="shared" si="54"/>
        <v>59168.477618770921</v>
      </c>
      <c r="R187">
        <f t="shared" si="55"/>
        <v>166</v>
      </c>
      <c r="S187" s="89">
        <f t="shared" si="45"/>
        <v>0</v>
      </c>
      <c r="T187" s="89">
        <f>IF(AND(S187=0,S186&gt;0),SUM($G187:$H$381),S187)</f>
        <v>0</v>
      </c>
      <c r="U187" s="82">
        <f>SUM(T187:T$381)</f>
        <v>0</v>
      </c>
      <c r="V187" s="68">
        <f>localspline(R187,'BBG rates'!$G$10:$G$27,'BBG rates'!$K$10:$K$27)</f>
        <v>1.0060938806232689</v>
      </c>
      <c r="W187" s="68">
        <f>locallinterp(R187,'BBG rates'!$G$10:$G$27,'BBG rates'!$J$10:$J$27)</f>
        <v>-4.9999999999999996E-2</v>
      </c>
      <c r="X187" s="56">
        <f t="shared" si="56"/>
        <v>-5.0011461995014272E-2</v>
      </c>
      <c r="Y187" s="66">
        <f t="shared" si="46"/>
        <v>0</v>
      </c>
      <c r="Z187" s="72">
        <f t="shared" si="47"/>
        <v>0</v>
      </c>
      <c r="AA187" s="79">
        <f t="shared" si="48"/>
        <v>0</v>
      </c>
      <c r="AB187" s="81">
        <f t="shared" si="57"/>
        <v>0</v>
      </c>
      <c r="AD187" s="95">
        <f>locallinterp(R187,'BBG rates'!$N$10:$N$369,'BBG rates'!$P$10:$P$369)</f>
        <v>14.086823728886086</v>
      </c>
      <c r="AI187" s="185">
        <f t="shared" si="49"/>
        <v>166</v>
      </c>
      <c r="AJ187" s="127">
        <f>locallinterp(MIN(AI187,CAP_Senior*12),'BBG rates'!$X$24:$X$65,'BBG rates'!$Y$24:$Y$65)</f>
        <v>60.892482257573384</v>
      </c>
      <c r="AK187" s="127">
        <f>locallinterp(MIN(AI187,CAP_CB*12),'BBG rates'!$AA$25:$AA$40,'BBG rates'!$AC$25:$AC$40)</f>
        <v>10.766666666666667</v>
      </c>
      <c r="AL187" s="144">
        <f t="shared" si="50"/>
        <v>19.288055317120808</v>
      </c>
      <c r="AM187" s="142">
        <f>(SUMPRODUCT(AL187:AL$381,G187:G$381)+SUMPRODUCT(AL187:AL$381,H187:H$381))/12</f>
        <v>845188.90643958701</v>
      </c>
    </row>
    <row r="188" spans="1:39" x14ac:dyDescent="0.2">
      <c r="A188" s="7">
        <v>167</v>
      </c>
      <c r="B188" s="7">
        <v>83.5</v>
      </c>
      <c r="C188" s="7">
        <v>41.75</v>
      </c>
      <c r="D188" s="12">
        <f t="shared" si="42"/>
        <v>13.916666666666666</v>
      </c>
      <c r="E188" s="29">
        <f t="shared" si="58"/>
        <v>447873.42602694733</v>
      </c>
      <c r="F188" s="2">
        <f t="shared" si="43"/>
        <v>410.03812529065533</v>
      </c>
      <c r="G188" s="2">
        <f t="shared" si="51"/>
        <v>34360.373922932944</v>
      </c>
      <c r="H188" s="2">
        <f t="shared" si="52"/>
        <v>1471.0368440114607</v>
      </c>
      <c r="I188" s="2">
        <f t="shared" si="41"/>
        <v>36241.448892235057</v>
      </c>
      <c r="J188" s="2">
        <f t="shared" si="59"/>
        <v>504360.1637502712</v>
      </c>
      <c r="K188" s="2">
        <f t="shared" si="44"/>
        <v>31459.374030029703</v>
      </c>
      <c r="L188" s="2">
        <f t="shared" si="44"/>
        <v>437809.62191791332</v>
      </c>
      <c r="M188" s="2"/>
      <c r="N188" s="28">
        <f t="shared" si="60"/>
        <v>774425.96410687198</v>
      </c>
      <c r="O188" s="2">
        <f t="shared" si="53"/>
        <v>706.68317234829578</v>
      </c>
      <c r="P188" s="2">
        <f t="shared" si="54"/>
        <v>59218.634925032136</v>
      </c>
      <c r="R188">
        <f t="shared" si="55"/>
        <v>167</v>
      </c>
      <c r="S188" s="89">
        <f t="shared" si="45"/>
        <v>0</v>
      </c>
      <c r="T188" s="89">
        <f>IF(AND(S188=0,S187&gt;0),SUM($G188:$H$381),S188)</f>
        <v>0</v>
      </c>
      <c r="U188" s="82">
        <f>SUM(T188:T$381)</f>
        <v>0</v>
      </c>
      <c r="V188" s="68">
        <f>localspline(R188,'BBG rates'!$G$10:$G$27,'BBG rates'!$K$10:$K$27)</f>
        <v>1.005700327049539</v>
      </c>
      <c r="W188" s="68">
        <f>locallinterp(R188,'BBG rates'!$G$10:$G$27,'BBG rates'!$J$10:$J$27)</f>
        <v>-4.675E-2</v>
      </c>
      <c r="X188" s="56">
        <f t="shared" si="56"/>
        <v>-4.6760020154446025E-2</v>
      </c>
      <c r="Y188" s="66">
        <f t="shared" si="46"/>
        <v>0</v>
      </c>
      <c r="Z188" s="72">
        <f t="shared" si="47"/>
        <v>0</v>
      </c>
      <c r="AA188" s="79">
        <f t="shared" si="48"/>
        <v>0</v>
      </c>
      <c r="AB188" s="81">
        <f t="shared" si="57"/>
        <v>0</v>
      </c>
      <c r="AD188" s="95">
        <f>locallinterp(R188,'BBG rates'!$N$10:$N$369,'BBG rates'!$P$10:$P$369)</f>
        <v>14.170632089473548</v>
      </c>
      <c r="AI188" s="185">
        <f t="shared" si="49"/>
        <v>167</v>
      </c>
      <c r="AJ188" s="127">
        <f>locallinterp(MIN(AI188,CAP_Senior*12),'BBG rates'!$X$24:$X$65,'BBG rates'!$Y$24:$Y$65)</f>
        <v>61.010066906723956</v>
      </c>
      <c r="AK188" s="127">
        <f>locallinterp(MIN(AI188,CAP_CB*12),'BBG rates'!$AA$25:$AA$40,'BBG rates'!$AC$25:$AC$40)</f>
        <v>10.783333333333333</v>
      </c>
      <c r="AL188" s="144">
        <f t="shared" si="50"/>
        <v>19.321878040809739</v>
      </c>
      <c r="AM188" s="142">
        <f>(SUMPRODUCT(AL188:AL$381,G188:G$381)+SUMPRODUCT(AL188:AL$381,H188:H$381))/12</f>
        <v>787272.08918935154</v>
      </c>
    </row>
    <row r="189" spans="1:39" x14ac:dyDescent="0.2">
      <c r="A189" s="7">
        <v>168</v>
      </c>
      <c r="B189" s="7">
        <v>84</v>
      </c>
      <c r="C189" s="7">
        <v>42</v>
      </c>
      <c r="D189" s="12">
        <f t="shared" si="42"/>
        <v>14</v>
      </c>
      <c r="E189" s="29">
        <f t="shared" si="58"/>
        <v>412242.49964586052</v>
      </c>
      <c r="F189" s="2">
        <f t="shared" si="43"/>
        <v>379.66372466489167</v>
      </c>
      <c r="G189" s="2">
        <f t="shared" si="51"/>
        <v>34276.919042392998</v>
      </c>
      <c r="H189" s="2">
        <f t="shared" si="52"/>
        <v>1354.0073386938468</v>
      </c>
      <c r="I189" s="2">
        <f t="shared" si="41"/>
        <v>36010.590105751733</v>
      </c>
      <c r="J189" s="2">
        <f t="shared" si="59"/>
        <v>504148.26148052426</v>
      </c>
      <c r="K189" s="2">
        <f t="shared" si="44"/>
        <v>31232.501269860917</v>
      </c>
      <c r="L189" s="2">
        <f t="shared" si="44"/>
        <v>437255.01777805283</v>
      </c>
      <c r="M189" s="2"/>
      <c r="N189" s="28">
        <f t="shared" si="60"/>
        <v>715157.12935707089</v>
      </c>
      <c r="O189" s="2">
        <f t="shared" si="53"/>
        <v>656.48334757937687</v>
      </c>
      <c r="P189" s="2">
        <f t="shared" si="54"/>
        <v>59268.83474980107</v>
      </c>
      <c r="R189">
        <f t="shared" si="55"/>
        <v>168</v>
      </c>
      <c r="S189" s="89">
        <f t="shared" si="45"/>
        <v>0</v>
      </c>
      <c r="T189" s="89">
        <f>IF(AND(S189=0,S188&gt;0),SUM($G189:$H$381),S189)</f>
        <v>0</v>
      </c>
      <c r="U189" s="82">
        <f>SUM(T189:T$381)</f>
        <v>0</v>
      </c>
      <c r="V189" s="68">
        <f>localspline(R189,'BBG rates'!$G$10:$G$27,'BBG rates'!$K$10:$K$27)</f>
        <v>1.0053080594859547</v>
      </c>
      <c r="W189" s="68">
        <f>locallinterp(R189,'BBG rates'!$G$10:$G$27,'BBG rates'!$J$10:$J$27)</f>
        <v>-4.3499999999999997E-2</v>
      </c>
      <c r="X189" s="56">
        <f t="shared" si="56"/>
        <v>-4.3508675223558058E-2</v>
      </c>
      <c r="Y189" s="66">
        <f t="shared" si="46"/>
        <v>0</v>
      </c>
      <c r="Z189" s="72">
        <f t="shared" si="47"/>
        <v>0</v>
      </c>
      <c r="AA189" s="79">
        <f t="shared" si="48"/>
        <v>0</v>
      </c>
      <c r="AB189" s="81">
        <f t="shared" si="57"/>
        <v>0</v>
      </c>
      <c r="AD189" s="95">
        <f>locallinterp(R189,'BBG rates'!$N$10:$N$369,'BBG rates'!$P$10:$P$369)</f>
        <v>14.254407761097378</v>
      </c>
      <c r="AI189" s="185">
        <f t="shared" si="49"/>
        <v>168</v>
      </c>
      <c r="AJ189" s="127">
        <f>locallinterp(MIN(AI189,CAP_Senior*12),'BBG rates'!$X$24:$X$65,'BBG rates'!$Y$24:$Y$65)</f>
        <v>61.127651555874529</v>
      </c>
      <c r="AK189" s="127">
        <f>locallinterp(MIN(AI189,CAP_CB*12),'BBG rates'!$AA$25:$AA$40,'BBG rates'!$AC$25:$AC$40)</f>
        <v>10.8</v>
      </c>
      <c r="AL189" s="144">
        <f t="shared" si="50"/>
        <v>19.355700764498671</v>
      </c>
      <c r="AM189" s="142">
        <f>(SUMPRODUCT(AL189:AL$381,G189:G$381)+SUMPRODUCT(AL189:AL$381,H189:H$381))/12</f>
        <v>729577.91011693014</v>
      </c>
    </row>
    <row r="190" spans="1:39" x14ac:dyDescent="0.2">
      <c r="A190" s="7">
        <v>169</v>
      </c>
      <c r="B190" s="7">
        <v>84.5</v>
      </c>
      <c r="C190" s="7">
        <v>42.25</v>
      </c>
      <c r="D190" s="12">
        <f t="shared" si="42"/>
        <v>14.083333333333334</v>
      </c>
      <c r="E190" s="29">
        <f t="shared" si="58"/>
        <v>376811.19928430021</v>
      </c>
      <c r="F190" s="2">
        <f t="shared" si="43"/>
        <v>349.45927528929946</v>
      </c>
      <c r="G190" s="2">
        <f t="shared" si="51"/>
        <v>34193.666858049</v>
      </c>
      <c r="H190" s="2">
        <f t="shared" si="52"/>
        <v>1237.6335035113239</v>
      </c>
      <c r="I190" s="2">
        <f t="shared" si="41"/>
        <v>35780.759636849623</v>
      </c>
      <c r="J190" s="2">
        <f t="shared" si="59"/>
        <v>503912.36488563224</v>
      </c>
      <c r="K190" s="2">
        <f t="shared" si="44"/>
        <v>31006.881376157664</v>
      </c>
      <c r="L190" s="2">
        <f t="shared" si="44"/>
        <v>436680.24604755378</v>
      </c>
      <c r="M190" s="2"/>
      <c r="N190" s="28">
        <f t="shared" si="60"/>
        <v>655838.05222795019</v>
      </c>
      <c r="O190" s="2">
        <f t="shared" si="53"/>
        <v>606.24096825968127</v>
      </c>
      <c r="P190" s="2">
        <f t="shared" si="54"/>
        <v>59319.077129120757</v>
      </c>
      <c r="R190">
        <f t="shared" si="55"/>
        <v>169</v>
      </c>
      <c r="S190" s="89">
        <f t="shared" si="45"/>
        <v>0</v>
      </c>
      <c r="T190" s="89">
        <f>IF(AND(S190=0,S189&gt;0),SUM($G190:$H$381),S190)</f>
        <v>0</v>
      </c>
      <c r="U190" s="82">
        <f>SUM(T190:T$381)</f>
        <v>0</v>
      </c>
      <c r="V190" s="68">
        <f>localspline(R190,'BBG rates'!$G$10:$G$27,'BBG rates'!$K$10:$K$27)</f>
        <v>1.0049170103193859</v>
      </c>
      <c r="W190" s="68">
        <f>locallinterp(R190,'BBG rates'!$G$10:$G$27,'BBG rates'!$J$10:$J$27)</f>
        <v>-4.0250000000000001E-2</v>
      </c>
      <c r="X190" s="56">
        <f t="shared" si="56"/>
        <v>-4.0257427196488393E-2</v>
      </c>
      <c r="Y190" s="66">
        <f t="shared" si="46"/>
        <v>0</v>
      </c>
      <c r="Z190" s="72">
        <f t="shared" si="47"/>
        <v>0</v>
      </c>
      <c r="AA190" s="79">
        <f t="shared" si="48"/>
        <v>0</v>
      </c>
      <c r="AB190" s="81">
        <f t="shared" si="57"/>
        <v>0</v>
      </c>
      <c r="AD190" s="95">
        <f>locallinterp(R190,'BBG rates'!$N$10:$N$369,'BBG rates'!$P$10:$P$369)</f>
        <v>14.338150845290659</v>
      </c>
      <c r="AI190" s="185">
        <f t="shared" si="49"/>
        <v>169</v>
      </c>
      <c r="AJ190" s="127">
        <f>locallinterp(MIN(AI190,CAP_Senior*12),'BBG rates'!$X$24:$X$65,'BBG rates'!$Y$24:$Y$65)</f>
        <v>61.237120245300488</v>
      </c>
      <c r="AK190" s="127">
        <f>locallinterp(MIN(AI190,CAP_CB*12),'BBG rates'!$AA$25:$AA$40,'BBG rates'!$AC$25:$AC$40)</f>
        <v>10.816666666666666</v>
      </c>
      <c r="AL190" s="144">
        <f t="shared" si="50"/>
        <v>19.388143775034415</v>
      </c>
      <c r="AM190" s="142">
        <f>(SUMPRODUCT(AL190:AL$381,G190:G$381)+SUMPRODUCT(AL190:AL$381,H190:H$381))/12</f>
        <v>672106.11436741368</v>
      </c>
    </row>
    <row r="191" spans="1:39" x14ac:dyDescent="0.2">
      <c r="A191" s="7">
        <v>170</v>
      </c>
      <c r="B191" s="7">
        <v>85</v>
      </c>
      <c r="C191" s="7">
        <v>42.5</v>
      </c>
      <c r="D191" s="12">
        <f t="shared" si="42"/>
        <v>14.166666666666666</v>
      </c>
      <c r="E191" s="29">
        <f t="shared" si="58"/>
        <v>341578.66987670254</v>
      </c>
      <c r="F191" s="2">
        <f t="shared" si="43"/>
        <v>319.42404952401563</v>
      </c>
      <c r="G191" s="2">
        <f t="shared" si="51"/>
        <v>34110.616877590051</v>
      </c>
      <c r="H191" s="2">
        <f t="shared" si="52"/>
        <v>1121.9125300075843</v>
      </c>
      <c r="I191" s="2">
        <f t="shared" si="41"/>
        <v>35551.95345712165</v>
      </c>
      <c r="J191" s="2">
        <f t="shared" si="59"/>
        <v>503652.67397589004</v>
      </c>
      <c r="K191" s="2">
        <f t="shared" si="44"/>
        <v>30782.508146612287</v>
      </c>
      <c r="L191" s="2">
        <f t="shared" si="44"/>
        <v>436085.5320770074</v>
      </c>
      <c r="M191" s="2"/>
      <c r="N191" s="28">
        <f t="shared" si="60"/>
        <v>596468.69012888533</v>
      </c>
      <c r="O191" s="2">
        <f t="shared" si="53"/>
        <v>555.95599831558184</v>
      </c>
      <c r="P191" s="2">
        <f t="shared" si="54"/>
        <v>59369.362099064849</v>
      </c>
      <c r="R191">
        <f t="shared" si="55"/>
        <v>170</v>
      </c>
      <c r="S191" s="89">
        <f t="shared" si="45"/>
        <v>0</v>
      </c>
      <c r="T191" s="89">
        <f>IF(AND(S191=0,S190&gt;0),SUM($G191:$H$381),S191)</f>
        <v>0</v>
      </c>
      <c r="U191" s="82">
        <f>SUM(T191:T$381)</f>
        <v>0</v>
      </c>
      <c r="V191" s="68">
        <f>localspline(R191,'BBG rates'!$G$10:$G$27,'BBG rates'!$K$10:$K$27)</f>
        <v>1.0045272311213462</v>
      </c>
      <c r="W191" s="68">
        <f>locallinterp(R191,'BBG rates'!$G$10:$G$27,'BBG rates'!$J$10:$J$27)</f>
        <v>-3.6999999999999998E-2</v>
      </c>
      <c r="X191" s="56">
        <f t="shared" si="56"/>
        <v>-3.7006276066975374E-2</v>
      </c>
      <c r="Y191" s="66">
        <f t="shared" si="46"/>
        <v>0</v>
      </c>
      <c r="Z191" s="72">
        <f t="shared" si="47"/>
        <v>0</v>
      </c>
      <c r="AA191" s="79">
        <f t="shared" si="48"/>
        <v>0</v>
      </c>
      <c r="AB191" s="81">
        <f t="shared" si="57"/>
        <v>0</v>
      </c>
      <c r="AD191" s="95">
        <f>locallinterp(R191,'BBG rates'!$N$10:$N$369,'BBG rates'!$P$10:$P$369)</f>
        <v>14.421861447884105</v>
      </c>
      <c r="AI191" s="185">
        <f t="shared" si="49"/>
        <v>170</v>
      </c>
      <c r="AJ191" s="127">
        <f>locallinterp(MIN(AI191,CAP_Senior*12),'BBG rates'!$X$24:$X$65,'BBG rates'!$Y$24:$Y$65)</f>
        <v>61.346588934726455</v>
      </c>
      <c r="AK191" s="127">
        <f>locallinterp(MIN(AI191,CAP_CB*12),'BBG rates'!$AA$25:$AA$40,'BBG rates'!$AC$25:$AC$40)</f>
        <v>10.833333333333334</v>
      </c>
      <c r="AL191" s="144">
        <f t="shared" si="50"/>
        <v>19.420586785570165</v>
      </c>
      <c r="AM191" s="142">
        <f>(SUMPRODUCT(AL191:AL$381,G191:G$381)+SUMPRODUCT(AL191:AL$381,H191:H$381))/12</f>
        <v>614860.51890521694</v>
      </c>
    </row>
    <row r="192" spans="1:39" x14ac:dyDescent="0.2">
      <c r="A192" s="7">
        <v>171</v>
      </c>
      <c r="B192" s="7">
        <v>85.5</v>
      </c>
      <c r="C192" s="7">
        <v>42.75</v>
      </c>
      <c r="D192" s="12">
        <f t="shared" si="42"/>
        <v>14.25</v>
      </c>
      <c r="E192" s="29">
        <f t="shared" si="58"/>
        <v>306544.05964627326</v>
      </c>
      <c r="F192" s="2">
        <f t="shared" si="43"/>
        <v>289.55732252724795</v>
      </c>
      <c r="G192" s="2">
        <f t="shared" si="51"/>
        <v>34027.768609900995</v>
      </c>
      <c r="H192" s="2">
        <f t="shared" si="52"/>
        <v>1006.8416205282587</v>
      </c>
      <c r="I192" s="2">
        <f t="shared" si="41"/>
        <v>35324.167552956496</v>
      </c>
      <c r="J192" s="2">
        <f t="shared" si="59"/>
        <v>503369.38762963004</v>
      </c>
      <c r="K192" s="2">
        <f t="shared" si="44"/>
        <v>30559.375407872572</v>
      </c>
      <c r="L192" s="2">
        <f t="shared" si="44"/>
        <v>435471.09956218413</v>
      </c>
      <c r="M192" s="2"/>
      <c r="N192" s="28">
        <f t="shared" si="60"/>
        <v>537049.00043314777</v>
      </c>
      <c r="O192" s="2">
        <f t="shared" si="53"/>
        <v>505.62840164287036</v>
      </c>
      <c r="P192" s="2">
        <f t="shared" si="54"/>
        <v>59419.689695737572</v>
      </c>
      <c r="R192">
        <f t="shared" si="55"/>
        <v>171</v>
      </c>
      <c r="S192" s="89">
        <f t="shared" si="45"/>
        <v>0</v>
      </c>
      <c r="T192" s="89">
        <f>IF(AND(S192=0,S191&gt;0),SUM($G192:$H$381),S192)</f>
        <v>0</v>
      </c>
      <c r="U192" s="82">
        <f>SUM(T192:T$381)</f>
        <v>0</v>
      </c>
      <c r="V192" s="68">
        <f>localspline(R192,'BBG rates'!$G$10:$G$27,'BBG rates'!$K$10:$K$27)</f>
        <v>1.0041386542806805</v>
      </c>
      <c r="W192" s="68">
        <f>locallinterp(R192,'BBG rates'!$G$10:$G$27,'BBG rates'!$J$10:$J$27)</f>
        <v>-3.3750000000000002E-2</v>
      </c>
      <c r="X192" s="56">
        <f t="shared" si="56"/>
        <v>-3.3755221829157023E-2</v>
      </c>
      <c r="Y192" s="66">
        <f t="shared" si="46"/>
        <v>0</v>
      </c>
      <c r="Z192" s="72">
        <f t="shared" si="47"/>
        <v>0</v>
      </c>
      <c r="AA192" s="79">
        <f t="shared" si="48"/>
        <v>0</v>
      </c>
      <c r="AB192" s="81">
        <f t="shared" si="57"/>
        <v>0</v>
      </c>
      <c r="AD192" s="95">
        <f>locallinterp(R192,'BBG rates'!$N$10:$N$369,'BBG rates'!$P$10:$P$369)</f>
        <v>14.505539669074162</v>
      </c>
      <c r="AI192" s="185">
        <f t="shared" si="49"/>
        <v>171</v>
      </c>
      <c r="AJ192" s="127">
        <f>locallinterp(MIN(AI192,CAP_Senior*12),'BBG rates'!$X$24:$X$65,'BBG rates'!$Y$24:$Y$65)</f>
        <v>61.456057624152422</v>
      </c>
      <c r="AK192" s="127">
        <f>locallinterp(MIN(AI192,CAP_CB*12),'BBG rates'!$AA$25:$AA$40,'BBG rates'!$AC$25:$AC$40)</f>
        <v>10.850000000000001</v>
      </c>
      <c r="AL192" s="144">
        <f t="shared" si="50"/>
        <v>19.453029796105916</v>
      </c>
      <c r="AM192" s="142">
        <f>(SUMPRODUCT(AL192:AL$381,G192:G$381)+SUMPRODUCT(AL192:AL$381,H192:H$381))/12</f>
        <v>557840.8193189333</v>
      </c>
    </row>
    <row r="193" spans="1:39" x14ac:dyDescent="0.2">
      <c r="A193" s="7">
        <v>172</v>
      </c>
      <c r="B193" s="7">
        <v>86</v>
      </c>
      <c r="C193" s="7">
        <v>43</v>
      </c>
      <c r="D193" s="12">
        <f t="shared" si="42"/>
        <v>14.333333333333334</v>
      </c>
      <c r="E193" s="29">
        <f t="shared" si="58"/>
        <v>271706.52009303216</v>
      </c>
      <c r="F193" s="2">
        <f t="shared" si="43"/>
        <v>259.85837224510465</v>
      </c>
      <c r="G193" s="2">
        <f t="shared" si="51"/>
        <v>33945.12156505946</v>
      </c>
      <c r="H193" s="2">
        <f t="shared" si="52"/>
        <v>892.41798818164818</v>
      </c>
      <c r="I193" s="2">
        <f t="shared" si="41"/>
        <v>35097.397925486213</v>
      </c>
      <c r="J193" s="2">
        <f t="shared" si="59"/>
        <v>503062.70359863574</v>
      </c>
      <c r="K193" s="2">
        <f t="shared" si="44"/>
        <v>30337.477015411445</v>
      </c>
      <c r="L193" s="2">
        <f t="shared" si="44"/>
        <v>434837.17055423069</v>
      </c>
      <c r="M193" s="2"/>
      <c r="N193" s="28">
        <f t="shared" si="60"/>
        <v>477578.94047787407</v>
      </c>
      <c r="O193" s="2">
        <f t="shared" si="53"/>
        <v>455.25814210673423</v>
      </c>
      <c r="P193" s="2">
        <f t="shared" si="54"/>
        <v>59470.059955273719</v>
      </c>
      <c r="R193">
        <f t="shared" si="55"/>
        <v>172</v>
      </c>
      <c r="S193" s="89">
        <f t="shared" si="45"/>
        <v>0</v>
      </c>
      <c r="T193" s="89">
        <f>IF(AND(S193=0,S192&gt;0),SUM($G193:$H$381),S193)</f>
        <v>0</v>
      </c>
      <c r="U193" s="82">
        <f>SUM(T193:T$381)</f>
        <v>0</v>
      </c>
      <c r="V193" s="68">
        <f>localspline(R193,'BBG rates'!$G$10:$G$27,'BBG rates'!$K$10:$K$27)</f>
        <v>1.0037513164698886</v>
      </c>
      <c r="W193" s="68">
        <f>locallinterp(R193,'BBG rates'!$G$10:$G$27,'BBG rates'!$J$10:$J$27)</f>
        <v>-3.0499999999999999E-2</v>
      </c>
      <c r="X193" s="56">
        <f t="shared" si="56"/>
        <v>-3.0504264476771681E-2</v>
      </c>
      <c r="Y193" s="66">
        <f t="shared" si="46"/>
        <v>0</v>
      </c>
      <c r="Z193" s="72">
        <f t="shared" si="47"/>
        <v>0</v>
      </c>
      <c r="AA193" s="79">
        <f t="shared" si="48"/>
        <v>0</v>
      </c>
      <c r="AB193" s="81">
        <f t="shared" si="57"/>
        <v>0</v>
      </c>
      <c r="AD193" s="95">
        <f>locallinterp(R193,'BBG rates'!$N$10:$N$369,'BBG rates'!$P$10:$P$369)</f>
        <v>14.589185612113319</v>
      </c>
      <c r="AI193" s="185">
        <f t="shared" si="49"/>
        <v>172</v>
      </c>
      <c r="AJ193" s="127">
        <f>locallinterp(MIN(AI193,CAP_Senior*12),'BBG rates'!$X$24:$X$65,'BBG rates'!$Y$24:$Y$65)</f>
        <v>61.565526313578381</v>
      </c>
      <c r="AK193" s="127">
        <f>locallinterp(MIN(AI193,CAP_CB*12),'BBG rates'!$AA$25:$AA$40,'BBG rates'!$AC$25:$AC$40)</f>
        <v>10.866666666666667</v>
      </c>
      <c r="AL193" s="144">
        <f t="shared" si="50"/>
        <v>19.48547280664166</v>
      </c>
      <c r="AM193" s="142">
        <f>(SUMPRODUCT(AL193:AL$381,G193:G$381)+SUMPRODUCT(AL193:AL$381,H193:H$381))/12</f>
        <v>501046.70959330845</v>
      </c>
    </row>
    <row r="194" spans="1:39" x14ac:dyDescent="0.2">
      <c r="A194" s="7">
        <v>173</v>
      </c>
      <c r="B194" s="7">
        <v>86.5</v>
      </c>
      <c r="C194" s="7">
        <v>43.25</v>
      </c>
      <c r="D194" s="12">
        <f t="shared" si="42"/>
        <v>14.416666666666666</v>
      </c>
      <c r="E194" s="29">
        <f t="shared" si="58"/>
        <v>237065.20598189952</v>
      </c>
      <c r="F194" s="2">
        <f t="shared" si="43"/>
        <v>230.32647940145958</v>
      </c>
      <c r="G194" s="2">
        <f t="shared" si="51"/>
        <v>33862.675254333029</v>
      </c>
      <c r="H194" s="2">
        <f t="shared" si="52"/>
        <v>778.63885679959526</v>
      </c>
      <c r="I194" s="2">
        <f t="shared" si="41"/>
        <v>34871.640590534087</v>
      </c>
      <c r="J194" s="2">
        <f t="shared" si="59"/>
        <v>502732.81851353304</v>
      </c>
      <c r="K194" s="2">
        <f t="shared" si="44"/>
        <v>30116.806853397044</v>
      </c>
      <c r="L194" s="2">
        <f t="shared" si="44"/>
        <v>434183.96546980733</v>
      </c>
      <c r="M194" s="2"/>
      <c r="N194" s="28">
        <f t="shared" si="60"/>
        <v>418058.46756403538</v>
      </c>
      <c r="O194" s="2">
        <f t="shared" si="53"/>
        <v>404.84518354172849</v>
      </c>
      <c r="P194" s="2">
        <f t="shared" si="54"/>
        <v>59520.472913838705</v>
      </c>
      <c r="R194">
        <f t="shared" si="55"/>
        <v>173</v>
      </c>
      <c r="S194" s="89">
        <f t="shared" si="45"/>
        <v>0</v>
      </c>
      <c r="T194" s="89">
        <f>IF(AND(S194=0,S193&gt;0),SUM($G194:$H$381),S194)</f>
        <v>0</v>
      </c>
      <c r="U194" s="82">
        <f>SUM(T194:T$381)</f>
        <v>0</v>
      </c>
      <c r="V194" s="68">
        <f>localspline(R194,'BBG rates'!$G$10:$G$27,'BBG rates'!$K$10:$K$27)</f>
        <v>1.0033651947710798</v>
      </c>
      <c r="W194" s="68">
        <f>locallinterp(R194,'BBG rates'!$G$10:$G$27,'BBG rates'!$J$10:$J$27)</f>
        <v>-2.725E-2</v>
      </c>
      <c r="X194" s="56">
        <f t="shared" si="56"/>
        <v>-2.7253404004090598E-2</v>
      </c>
      <c r="Y194" s="66">
        <f t="shared" si="46"/>
        <v>0</v>
      </c>
      <c r="Z194" s="72">
        <f t="shared" si="47"/>
        <v>0</v>
      </c>
      <c r="AA194" s="79">
        <f t="shared" si="48"/>
        <v>0</v>
      </c>
      <c r="AB194" s="81">
        <f t="shared" si="57"/>
        <v>0</v>
      </c>
      <c r="AD194" s="95">
        <f>locallinterp(R194,'BBG rates'!$N$10:$N$369,'BBG rates'!$P$10:$P$369)</f>
        <v>14.672799378344243</v>
      </c>
      <c r="AI194" s="185">
        <f t="shared" si="49"/>
        <v>173</v>
      </c>
      <c r="AJ194" s="127">
        <f>locallinterp(MIN(AI194,CAP_Senior*12),'BBG rates'!$X$24:$X$65,'BBG rates'!$Y$24:$Y$65)</f>
        <v>61.674995003004341</v>
      </c>
      <c r="AK194" s="127">
        <f>locallinterp(MIN(AI194,CAP_CB*12),'BBG rates'!$AA$25:$AA$40,'BBG rates'!$AC$25:$AC$40)</f>
        <v>10.883333333333333</v>
      </c>
      <c r="AL194" s="144">
        <f t="shared" si="50"/>
        <v>19.517915817177403</v>
      </c>
      <c r="AM194" s="142">
        <f>(SUMPRODUCT(AL194:AL$381,G194:G$381)+SUMPRODUCT(AL194:AL$381,H194:H$381))/12</f>
        <v>444477.8821253932</v>
      </c>
    </row>
    <row r="195" spans="1:39" x14ac:dyDescent="0.2">
      <c r="A195" s="7">
        <v>174</v>
      </c>
      <c r="B195" s="7">
        <v>87</v>
      </c>
      <c r="C195" s="7">
        <v>43.5</v>
      </c>
      <c r="D195" s="12">
        <f t="shared" si="42"/>
        <v>14.5</v>
      </c>
      <c r="E195" s="29">
        <f t="shared" si="58"/>
        <v>202619.27533082469</v>
      </c>
      <c r="F195" s="2">
        <f t="shared" si="43"/>
        <v>200.96092748785316</v>
      </c>
      <c r="G195" s="2">
        <f t="shared" si="51"/>
        <v>33780.429190176335</v>
      </c>
      <c r="H195" s="2">
        <f t="shared" si="52"/>
        <v>665.50146089849079</v>
      </c>
      <c r="I195" s="2">
        <f t="shared" si="41"/>
        <v>34646.891578562681</v>
      </c>
      <c r="J195" s="2">
        <f t="shared" si="59"/>
        <v>502379.92788915889</v>
      </c>
      <c r="K195" s="2">
        <f t="shared" si="44"/>
        <v>29897.358834563569</v>
      </c>
      <c r="L195" s="2">
        <f t="shared" si="44"/>
        <v>433511.70310117176</v>
      </c>
      <c r="M195" s="2"/>
      <c r="N195" s="28">
        <f t="shared" si="60"/>
        <v>358487.5389564067</v>
      </c>
      <c r="O195" s="2">
        <f t="shared" si="53"/>
        <v>354.38948975175106</v>
      </c>
      <c r="P195" s="2">
        <f t="shared" si="54"/>
        <v>59570.928607628688</v>
      </c>
      <c r="R195">
        <f t="shared" si="55"/>
        <v>174</v>
      </c>
      <c r="S195" s="89">
        <f t="shared" si="45"/>
        <v>0</v>
      </c>
      <c r="T195" s="89">
        <f>IF(AND(S195=0,S194&gt;0),SUM($G195:$H$381),S195)</f>
        <v>0</v>
      </c>
      <c r="U195" s="82">
        <f>SUM(T195:T$381)</f>
        <v>0</v>
      </c>
      <c r="V195" s="68">
        <f>localspline(R195,'BBG rates'!$G$10:$G$27,'BBG rates'!$K$10:$K$27)</f>
        <v>1.0029802811639612</v>
      </c>
      <c r="W195" s="68">
        <f>locallinterp(R195,'BBG rates'!$G$10:$G$27,'BBG rates'!$J$10:$J$27)</f>
        <v>-2.4E-2</v>
      </c>
      <c r="X195" s="56">
        <f t="shared" si="56"/>
        <v>-2.4002640404852116E-2</v>
      </c>
      <c r="Y195" s="66">
        <f t="shared" si="46"/>
        <v>0</v>
      </c>
      <c r="Z195" s="72">
        <f t="shared" si="47"/>
        <v>0</v>
      </c>
      <c r="AA195" s="79">
        <f t="shared" si="48"/>
        <v>0</v>
      </c>
      <c r="AB195" s="81">
        <f t="shared" si="57"/>
        <v>0</v>
      </c>
      <c r="AD195" s="95">
        <f>locallinterp(R195,'BBG rates'!$N$10:$N$369,'BBG rates'!$P$10:$P$369)</f>
        <v>14.75638106844124</v>
      </c>
      <c r="AI195" s="185">
        <f t="shared" si="49"/>
        <v>174</v>
      </c>
      <c r="AJ195" s="127">
        <f>locallinterp(MIN(AI195,CAP_Senior*12),'BBG rates'!$X$24:$X$65,'BBG rates'!$Y$24:$Y$65)</f>
        <v>61.784463692430307</v>
      </c>
      <c r="AK195" s="127">
        <f>locallinterp(MIN(AI195,CAP_CB*12),'BBG rates'!$AA$25:$AA$40,'BBG rates'!$AC$25:$AC$40)</f>
        <v>10.9</v>
      </c>
      <c r="AL195" s="144">
        <f t="shared" si="50"/>
        <v>19.550358827713154</v>
      </c>
      <c r="AM195" s="142">
        <f>(SUMPRODUCT(AL195:AL$381,G195:G$381)+SUMPRODUCT(AL195:AL$381,H195:H$381))/12</f>
        <v>388134.02774060267</v>
      </c>
    </row>
    <row r="196" spans="1:39" x14ac:dyDescent="0.2">
      <c r="A196" s="7">
        <v>175</v>
      </c>
      <c r="B196" s="7">
        <v>87.5</v>
      </c>
      <c r="C196" s="7">
        <v>43.75</v>
      </c>
      <c r="D196" s="12">
        <f t="shared" si="42"/>
        <v>14.583333333333334</v>
      </c>
      <c r="E196" s="29">
        <f t="shared" si="58"/>
        <v>168367.88939895615</v>
      </c>
      <c r="F196" s="2">
        <f t="shared" si="43"/>
        <v>171.76100275342884</v>
      </c>
      <c r="G196" s="2">
        <f t="shared" si="51"/>
        <v>33698.382886228137</v>
      </c>
      <c r="H196" s="2">
        <f t="shared" si="52"/>
        <v>553.00304564041983</v>
      </c>
      <c r="I196" s="2">
        <f t="shared" si="41"/>
        <v>34423.146934621989</v>
      </c>
      <c r="J196" s="2">
        <f t="shared" si="59"/>
        <v>502004.22612990404</v>
      </c>
      <c r="K196" s="2">
        <f t="shared" si="44"/>
        <v>29679.126900082472</v>
      </c>
      <c r="L196" s="2">
        <f t="shared" si="44"/>
        <v>432820.60062620277</v>
      </c>
      <c r="M196" s="2"/>
      <c r="N196" s="28">
        <f t="shared" si="60"/>
        <v>298866.11188353627</v>
      </c>
      <c r="O196" s="2">
        <f t="shared" si="53"/>
        <v>303.89102451001588</v>
      </c>
      <c r="P196" s="2">
        <f t="shared" si="54"/>
        <v>59621.427072870436</v>
      </c>
      <c r="R196">
        <f t="shared" si="55"/>
        <v>175</v>
      </c>
      <c r="S196" s="89">
        <f t="shared" si="45"/>
        <v>0</v>
      </c>
      <c r="T196" s="89">
        <f>IF(AND(S196=0,S195&gt;0),SUM($G196:$H$381),S196)</f>
        <v>0</v>
      </c>
      <c r="U196" s="82">
        <f>SUM(T196:T$381)</f>
        <v>0</v>
      </c>
      <c r="V196" s="68">
        <f>localspline(R196,'BBG rates'!$G$10:$G$27,'BBG rates'!$K$10:$K$27)</f>
        <v>1.00259656762824</v>
      </c>
      <c r="W196" s="68">
        <f>locallinterp(R196,'BBG rates'!$G$10:$G$27,'BBG rates'!$J$10:$J$27)</f>
        <v>-2.0749999999999998E-2</v>
      </c>
      <c r="X196" s="56">
        <f t="shared" si="56"/>
        <v>-2.075197367306103E-2</v>
      </c>
      <c r="Y196" s="66">
        <f t="shared" si="46"/>
        <v>0</v>
      </c>
      <c r="Z196" s="72">
        <f t="shared" si="47"/>
        <v>0</v>
      </c>
      <c r="AA196" s="79">
        <f t="shared" si="48"/>
        <v>0</v>
      </c>
      <c r="AB196" s="81">
        <f t="shared" si="57"/>
        <v>0</v>
      </c>
      <c r="AD196" s="95">
        <f>locallinterp(R196,'BBG rates'!$N$10:$N$369,'BBG rates'!$P$10:$P$369)</f>
        <v>14.83993078241026</v>
      </c>
      <c r="AI196" s="185">
        <f t="shared" si="49"/>
        <v>175</v>
      </c>
      <c r="AJ196" s="127">
        <f>locallinterp(MIN(AI196,CAP_Senior*12),'BBG rates'!$X$24:$X$65,'BBG rates'!$Y$24:$Y$65)</f>
        <v>61.893932381856274</v>
      </c>
      <c r="AK196" s="127">
        <f>locallinterp(MIN(AI196,CAP_CB*12),'BBG rates'!$AA$25:$AA$40,'BBG rates'!$AC$25:$AC$40)</f>
        <v>10.916666666666668</v>
      </c>
      <c r="AL196" s="144">
        <f t="shared" si="50"/>
        <v>19.582801838248901</v>
      </c>
      <c r="AM196" s="142">
        <f>(SUMPRODUCT(AL196:AL$381,G196:G$381)+SUMPRODUCT(AL196:AL$381,H196:H$381))/12</f>
        <v>332014.83570868307</v>
      </c>
    </row>
    <row r="197" spans="1:39" x14ac:dyDescent="0.2">
      <c r="A197" s="7">
        <v>176</v>
      </c>
      <c r="B197" s="7">
        <v>88</v>
      </c>
      <c r="C197" s="7">
        <v>44</v>
      </c>
      <c r="D197" s="12">
        <f t="shared" si="42"/>
        <v>14.666666666666666</v>
      </c>
      <c r="E197" s="29">
        <f t="shared" si="58"/>
        <v>134310.21267485319</v>
      </c>
      <c r="F197" s="2">
        <f t="shared" si="43"/>
        <v>142.72599419490481</v>
      </c>
      <c r="G197" s="2">
        <f t="shared" si="51"/>
        <v>33616.53585730851</v>
      </c>
      <c r="H197" s="2">
        <f t="shared" si="52"/>
        <v>441.14086679444245</v>
      </c>
      <c r="I197" s="2">
        <f t="shared" si="41"/>
        <v>34200.402718297853</v>
      </c>
      <c r="J197" s="2">
        <f t="shared" si="59"/>
        <v>501605.90653503517</v>
      </c>
      <c r="K197" s="2">
        <f t="shared" si="44"/>
        <v>29462.105019434366</v>
      </c>
      <c r="L197" s="2">
        <f t="shared" si="44"/>
        <v>432110.87361837068</v>
      </c>
      <c r="M197" s="2"/>
      <c r="N197" s="28">
        <f t="shared" si="60"/>
        <v>239194.14353771484</v>
      </c>
      <c r="O197" s="2">
        <f t="shared" si="53"/>
        <v>253.3497515590276</v>
      </c>
      <c r="P197" s="2">
        <f t="shared" si="54"/>
        <v>59671.96834582142</v>
      </c>
      <c r="R197">
        <f t="shared" si="55"/>
        <v>176</v>
      </c>
      <c r="S197" s="89">
        <f t="shared" si="45"/>
        <v>0</v>
      </c>
      <c r="T197" s="89">
        <f>IF(AND(S197=0,S196&gt;0),SUM($G197:$H$381),S197)</f>
        <v>0</v>
      </c>
      <c r="U197" s="82">
        <f>SUM(T197:T$381)</f>
        <v>0</v>
      </c>
      <c r="V197" s="68">
        <f>localspline(R197,'BBG rates'!$G$10:$G$27,'BBG rates'!$K$10:$K$27)</f>
        <v>1.0022140386952754</v>
      </c>
      <c r="W197" s="68">
        <f>locallinterp(R197,'BBG rates'!$G$10:$G$27,'BBG rates'!$J$10:$J$27)</f>
        <v>-1.7499999999999998E-2</v>
      </c>
      <c r="X197" s="56">
        <f t="shared" si="56"/>
        <v>-1.7501403802855364E-2</v>
      </c>
      <c r="Y197" s="66">
        <f t="shared" si="46"/>
        <v>0</v>
      </c>
      <c r="Z197" s="72">
        <f t="shared" si="47"/>
        <v>0</v>
      </c>
      <c r="AA197" s="79">
        <f t="shared" si="48"/>
        <v>0</v>
      </c>
      <c r="AB197" s="81">
        <f t="shared" si="57"/>
        <v>0</v>
      </c>
      <c r="AD197" s="95">
        <f>locallinterp(R197,'BBG rates'!$N$10:$N$369,'BBG rates'!$P$10:$P$369)</f>
        <v>14.9234486189682</v>
      </c>
      <c r="AI197" s="185">
        <f t="shared" si="49"/>
        <v>176</v>
      </c>
      <c r="AJ197" s="127">
        <f>locallinterp(MIN(AI197,CAP_Senior*12),'BBG rates'!$X$24:$X$65,'BBG rates'!$Y$24:$Y$65)</f>
        <v>62.003401071282234</v>
      </c>
      <c r="AK197" s="127">
        <f>locallinterp(MIN(AI197,CAP_CB*12),'BBG rates'!$AA$25:$AA$40,'BBG rates'!$AC$25:$AC$40)</f>
        <v>10.933333333333334</v>
      </c>
      <c r="AL197" s="144">
        <f t="shared" si="50"/>
        <v>19.615244848784648</v>
      </c>
      <c r="AM197" s="142">
        <f>(SUMPRODUCT(AL197:AL$381,G197:G$381)+SUMPRODUCT(AL197:AL$381,H197:H$381))/12</f>
        <v>276119.99375958572</v>
      </c>
    </row>
    <row r="198" spans="1:39" x14ac:dyDescent="0.2">
      <c r="A198" s="7">
        <v>177</v>
      </c>
      <c r="B198" s="7">
        <v>88.5</v>
      </c>
      <c r="C198" s="7">
        <v>44.25</v>
      </c>
      <c r="D198" s="12">
        <f t="shared" si="42"/>
        <v>14.75</v>
      </c>
      <c r="E198" s="29">
        <f t="shared" si="58"/>
        <v>100445.41286473929</v>
      </c>
      <c r="F198" s="2">
        <f t="shared" si="43"/>
        <v>113.85519354658121</v>
      </c>
      <c r="G198" s="2">
        <f t="shared" si="51"/>
        <v>33534.887619415887</v>
      </c>
      <c r="H198" s="2">
        <f t="shared" si="52"/>
        <v>329.91219069801213</v>
      </c>
      <c r="I198" s="2">
        <f t="shared" si="41"/>
        <v>33978.655003660482</v>
      </c>
      <c r="J198" s="2">
        <f t="shared" si="59"/>
        <v>501185.16130399209</v>
      </c>
      <c r="K198" s="2">
        <f t="shared" si="44"/>
        <v>29246.287190281451</v>
      </c>
      <c r="L198" s="2">
        <f t="shared" si="44"/>
        <v>431382.7360566514</v>
      </c>
      <c r="M198" s="2"/>
      <c r="N198" s="28">
        <f t="shared" si="60"/>
        <v>179471.59107494494</v>
      </c>
      <c r="O198" s="2">
        <f t="shared" si="53"/>
        <v>202.76563461055528</v>
      </c>
      <c r="P198" s="2">
        <f t="shared" si="54"/>
        <v>59722.552462769891</v>
      </c>
      <c r="R198">
        <f t="shared" si="55"/>
        <v>177</v>
      </c>
      <c r="S198" s="89">
        <f t="shared" si="45"/>
        <v>0</v>
      </c>
      <c r="T198" s="89">
        <f>IF(AND(S198=0,S197&gt;0),SUM($G198:$H$381),S198)</f>
        <v>0</v>
      </c>
      <c r="U198" s="82">
        <f>SUM(T198:T$381)</f>
        <v>0</v>
      </c>
      <c r="V198" s="68">
        <f>localspline(R198,'BBG rates'!$G$10:$G$27,'BBG rates'!$K$10:$K$27)</f>
        <v>1.0018327012415078</v>
      </c>
      <c r="W198" s="68">
        <f>locallinterp(R198,'BBG rates'!$G$10:$G$27,'BBG rates'!$J$10:$J$27)</f>
        <v>-1.4249999999999999E-2</v>
      </c>
      <c r="X198" s="56">
        <f t="shared" si="56"/>
        <v>-1.4250930787840232E-2</v>
      </c>
      <c r="Y198" s="66">
        <f t="shared" si="46"/>
        <v>0</v>
      </c>
      <c r="Z198" s="72">
        <f t="shared" si="47"/>
        <v>0</v>
      </c>
      <c r="AA198" s="79">
        <f t="shared" si="48"/>
        <v>0</v>
      </c>
      <c r="AB198" s="81">
        <f t="shared" si="57"/>
        <v>0</v>
      </c>
      <c r="AD198" s="95">
        <f>locallinterp(R198,'BBG rates'!$N$10:$N$369,'BBG rates'!$P$10:$P$369)</f>
        <v>15.006934677404992</v>
      </c>
      <c r="AI198" s="185">
        <f t="shared" si="49"/>
        <v>177</v>
      </c>
      <c r="AJ198" s="127">
        <f>locallinterp(MIN(AI198,CAP_Senior*12),'BBG rates'!$X$24:$X$65,'BBG rates'!$Y$24:$Y$65)</f>
        <v>62.112869760708193</v>
      </c>
      <c r="AK198" s="127">
        <f>locallinterp(MIN(AI198,CAP_CB*12),'BBG rates'!$AA$25:$AA$40,'BBG rates'!$AC$25:$AC$40)</f>
        <v>10.95</v>
      </c>
      <c r="AL198" s="144">
        <f t="shared" si="50"/>
        <v>19.647687859320392</v>
      </c>
      <c r="AM198" s="142">
        <f>(SUMPRODUCT(AL198:AL$381,G198:G$381)+SUMPRODUCT(AL198:AL$381,H198:H$381))/12</f>
        <v>220449.18809924964</v>
      </c>
    </row>
    <row r="199" spans="1:39" x14ac:dyDescent="0.2">
      <c r="A199" s="7">
        <v>178</v>
      </c>
      <c r="B199" s="7">
        <v>89</v>
      </c>
      <c r="C199" s="7">
        <v>44.5</v>
      </c>
      <c r="D199" s="12">
        <f t="shared" si="42"/>
        <v>14.833333333333334</v>
      </c>
      <c r="E199" s="29">
        <f t="shared" si="58"/>
        <v>66772.660880796466</v>
      </c>
      <c r="F199" s="2">
        <f t="shared" si="43"/>
        <v>85.147895270382122</v>
      </c>
      <c r="G199" s="2">
        <f t="shared" si="51"/>
        <v>33453.437689724313</v>
      </c>
      <c r="H199" s="2">
        <f t="shared" si="52"/>
        <v>219.31429421852866</v>
      </c>
      <c r="I199" s="2">
        <f t="shared" si="41"/>
        <v>33757.899879213226</v>
      </c>
      <c r="J199" s="2">
        <f t="shared" si="59"/>
        <v>500742.1815416629</v>
      </c>
      <c r="K199" s="2">
        <f t="shared" si="44"/>
        <v>29031.667438340497</v>
      </c>
      <c r="L199" s="2">
        <f t="shared" si="44"/>
        <v>430636.40033538407</v>
      </c>
      <c r="M199" s="2"/>
      <c r="N199" s="28">
        <f t="shared" si="60"/>
        <v>119698.41161491012</v>
      </c>
      <c r="O199" s="2">
        <f t="shared" si="53"/>
        <v>152.13863734560618</v>
      </c>
      <c r="P199" s="2">
        <f t="shared" si="54"/>
        <v>59773.179460034822</v>
      </c>
      <c r="R199">
        <f t="shared" si="55"/>
        <v>178</v>
      </c>
      <c r="S199" s="89">
        <f t="shared" si="45"/>
        <v>0</v>
      </c>
      <c r="T199" s="89">
        <f>IF(AND(S199=0,S198&gt;0),SUM($G199:$H$381),S199)</f>
        <v>0</v>
      </c>
      <c r="U199" s="82">
        <f>SUM(T199:T$381)</f>
        <v>0</v>
      </c>
      <c r="V199" s="68">
        <f>localspline(R199,'BBG rates'!$G$10:$G$27,'BBG rates'!$K$10:$K$27)</f>
        <v>1.0014525360741062</v>
      </c>
      <c r="W199" s="68">
        <f>locallinterp(R199,'BBG rates'!$G$10:$G$27,'BBG rates'!$J$10:$J$27)</f>
        <v>-1.0999999999999999E-2</v>
      </c>
      <c r="X199" s="56">
        <f t="shared" si="56"/>
        <v>-1.1000554622286884E-2</v>
      </c>
      <c r="Y199" s="66">
        <f t="shared" si="46"/>
        <v>0</v>
      </c>
      <c r="Z199" s="72">
        <f t="shared" si="47"/>
        <v>0</v>
      </c>
      <c r="AA199" s="79">
        <f t="shared" si="48"/>
        <v>0</v>
      </c>
      <c r="AB199" s="81">
        <f t="shared" si="57"/>
        <v>0</v>
      </c>
      <c r="AD199" s="95">
        <f>locallinterp(R199,'BBG rates'!$N$10:$N$369,'BBG rates'!$P$10:$P$369)</f>
        <v>15.090389055411167</v>
      </c>
      <c r="AI199" s="185">
        <f t="shared" si="49"/>
        <v>178</v>
      </c>
      <c r="AJ199" s="127">
        <f>locallinterp(MIN(AI199,CAP_Senior*12),'BBG rates'!$X$24:$X$65,'BBG rates'!$Y$24:$Y$65)</f>
        <v>62.22233845013416</v>
      </c>
      <c r="AK199" s="127">
        <f>locallinterp(MIN(AI199,CAP_CB*12),'BBG rates'!$AA$25:$AA$40,'BBG rates'!$AC$25:$AC$40)</f>
        <v>10.966666666666667</v>
      </c>
      <c r="AL199" s="144">
        <f t="shared" si="50"/>
        <v>19.680130869856143</v>
      </c>
      <c r="AM199" s="142">
        <f>(SUMPRODUCT(AL199:AL$381,G199:G$381)+SUMPRODUCT(AL199:AL$381,H199:H$381))/12</f>
        <v>165002.10342529212</v>
      </c>
    </row>
    <row r="200" spans="1:39" x14ac:dyDescent="0.2">
      <c r="A200" s="7">
        <v>179</v>
      </c>
      <c r="B200" s="7">
        <v>89.5</v>
      </c>
      <c r="C200" s="7">
        <v>44.75</v>
      </c>
      <c r="D200" s="12">
        <f t="shared" si="42"/>
        <v>14.916666666666666</v>
      </c>
      <c r="E200" s="29">
        <f t="shared" si="58"/>
        <v>33291.130829500958</v>
      </c>
      <c r="F200" s="2">
        <f t="shared" si="43"/>
        <v>56.603396545933009</v>
      </c>
      <c r="G200" s="2">
        <f t="shared" si="51"/>
        <v>33372.185586580483</v>
      </c>
      <c r="H200" s="2">
        <f t="shared" si="52"/>
        <v>109.34446471502686</v>
      </c>
      <c r="I200" s="2">
        <f t="shared" si="41"/>
        <v>33538.133447841443</v>
      </c>
      <c r="J200" s="2">
        <f t="shared" si="59"/>
        <v>500277.15726363484</v>
      </c>
      <c r="K200" s="2">
        <f t="shared" si="44"/>
        <v>28818.239817256392</v>
      </c>
      <c r="L200" s="2">
        <f t="shared" si="44"/>
        <v>429872.07727407449</v>
      </c>
      <c r="M200" s="2"/>
      <c r="N200" s="28">
        <f t="shared" si="60"/>
        <v>59874.562240944084</v>
      </c>
      <c r="O200" s="2">
        <f t="shared" si="53"/>
        <v>101.46872341440012</v>
      </c>
      <c r="P200" s="2">
        <f t="shared" si="54"/>
        <v>59823.849373966033</v>
      </c>
      <c r="R200">
        <f t="shared" si="55"/>
        <v>179</v>
      </c>
      <c r="S200" s="89">
        <f t="shared" si="45"/>
        <v>0</v>
      </c>
      <c r="T200" s="89">
        <f>IF(AND(S200=0,S199&gt;0),SUM($G200:$H$381),S200)</f>
        <v>0</v>
      </c>
      <c r="U200" s="82">
        <f>SUM(T200:T$381)</f>
        <v>0</v>
      </c>
      <c r="V200" s="68">
        <f>localspline(R200,'BBG rates'!$G$10:$G$27,'BBG rates'!$K$10:$K$27)</f>
        <v>1.0010735407590026</v>
      </c>
      <c r="W200" s="68">
        <f>locallinterp(R200,'BBG rates'!$G$10:$G$27,'BBG rates'!$J$10:$J$27)</f>
        <v>-7.7499999999999999E-3</v>
      </c>
      <c r="X200" s="56">
        <f t="shared" si="56"/>
        <v>-7.7502753000668889E-3</v>
      </c>
      <c r="Y200" s="66">
        <f t="shared" si="46"/>
        <v>0</v>
      </c>
      <c r="Z200" s="72">
        <f t="shared" si="47"/>
        <v>0</v>
      </c>
      <c r="AA200" s="79">
        <f t="shared" si="48"/>
        <v>0</v>
      </c>
      <c r="AB200" s="81">
        <f t="shared" si="57"/>
        <v>0</v>
      </c>
      <c r="AD200" s="95">
        <f>locallinterp(R200,'BBG rates'!$N$10:$N$369,'BBG rates'!$P$10:$P$369)</f>
        <v>15.173811850474417</v>
      </c>
      <c r="AI200" s="185">
        <f t="shared" si="49"/>
        <v>179</v>
      </c>
      <c r="AJ200" s="127">
        <f>locallinterp(MIN(AI200,CAP_Senior*12),'BBG rates'!$X$24:$X$65,'BBG rates'!$Y$24:$Y$65)</f>
        <v>62.331807139560127</v>
      </c>
      <c r="AK200" s="127">
        <f>locallinterp(MIN(AI200,CAP_CB*12),'BBG rates'!$AA$25:$AA$40,'BBG rates'!$AC$25:$AC$40)</f>
        <v>10.983333333333334</v>
      </c>
      <c r="AL200" s="144">
        <f t="shared" si="50"/>
        <v>19.712573880391886</v>
      </c>
      <c r="AM200" s="142">
        <f>(SUMPRODUCT(AL200:AL$381,G200:G$381)+SUMPRODUCT(AL200:AL$381,H200:H$381))/12</f>
        <v>109778.42294260852</v>
      </c>
    </row>
    <row r="201" spans="1:39" x14ac:dyDescent="0.2">
      <c r="A201" s="7">
        <v>180</v>
      </c>
      <c r="B201" s="7">
        <v>90</v>
      </c>
      <c r="C201" s="7">
        <v>45</v>
      </c>
      <c r="D201" s="12">
        <f t="shared" si="42"/>
        <v>15</v>
      </c>
      <c r="E201" s="29">
        <f t="shared" si="58"/>
        <v>-7.2521380222882805E-12</v>
      </c>
      <c r="F201" s="2">
        <f t="shared" si="43"/>
        <v>28.220997260672615</v>
      </c>
      <c r="G201" s="2">
        <f t="shared" si="51"/>
        <v>33291.130829500966</v>
      </c>
      <c r="H201" s="2">
        <f t="shared" si="52"/>
        <v>-2.3819591895145382E-14</v>
      </c>
      <c r="I201" s="2">
        <f t="shared" si="41"/>
        <v>33319.351826761638</v>
      </c>
      <c r="J201" s="2">
        <f t="shared" si="59"/>
        <v>499790.2774014246</v>
      </c>
      <c r="K201" s="2">
        <f t="shared" si="44"/>
        <v>28605.998408476276</v>
      </c>
      <c r="L201" s="2">
        <f t="shared" si="44"/>
        <v>429089.97612714418</v>
      </c>
      <c r="M201" s="2"/>
      <c r="N201" s="28">
        <f t="shared" si="60"/>
        <v>0</v>
      </c>
      <c r="O201" s="2">
        <f t="shared" si="53"/>
        <v>50.755856436342746</v>
      </c>
      <c r="P201" s="2">
        <f t="shared" si="54"/>
        <v>59874.562240944084</v>
      </c>
      <c r="R201">
        <f t="shared" si="55"/>
        <v>180</v>
      </c>
      <c r="S201" s="89">
        <f t="shared" si="45"/>
        <v>0</v>
      </c>
      <c r="T201" s="89">
        <f>IF(AND(S201=0,S200&gt;0),SUM($G201:$H$381),S201)</f>
        <v>0</v>
      </c>
      <c r="U201" s="82">
        <f>SUM(T201:T$381)</f>
        <v>0</v>
      </c>
      <c r="V201" s="68">
        <f>localspline(R201,'BBG rates'!$G$10:$G$27,'BBG rates'!$K$10:$K$27)</f>
        <v>1.0006957054138184</v>
      </c>
      <c r="W201" s="68">
        <f>locallinterp(R201,'BBG rates'!$G$10:$G$27,'BBG rates'!$J$10:$J$27)</f>
        <v>-4.4999999999999997E-3</v>
      </c>
      <c r="X201" s="56">
        <f t="shared" si="56"/>
        <v>-4.5000928151850417E-3</v>
      </c>
      <c r="Y201" s="66">
        <f t="shared" si="46"/>
        <v>0</v>
      </c>
      <c r="Z201" s="72">
        <f t="shared" si="47"/>
        <v>0</v>
      </c>
      <c r="AA201" s="79">
        <f t="shared" si="48"/>
        <v>0</v>
      </c>
      <c r="AB201" s="81">
        <f t="shared" si="57"/>
        <v>0</v>
      </c>
      <c r="AD201" s="95">
        <f>locallinterp(R201,'BBG rates'!$N$10:$N$369,'BBG rates'!$P$10:$P$369)</f>
        <v>15.257203159258902</v>
      </c>
      <c r="AI201" s="185">
        <f t="shared" si="49"/>
        <v>180</v>
      </c>
      <c r="AJ201" s="127">
        <f>locallinterp(MIN(AI201,CAP_Senior*12),'BBG rates'!$X$24:$X$65,'BBG rates'!$Y$24:$Y$65)</f>
        <v>62.441275828986086</v>
      </c>
      <c r="AK201" s="127">
        <f>locallinterp(MIN(AI201,CAP_CB*12),'BBG rates'!$AA$25:$AA$40,'BBG rates'!$AC$25:$AC$40)</f>
        <v>11</v>
      </c>
      <c r="AL201" s="144">
        <f t="shared" si="50"/>
        <v>19.745016890927634</v>
      </c>
      <c r="AM201" s="142">
        <f>(SUMPRODUCT(AL201:AL$381,G201:G$381)+SUMPRODUCT(AL201:AL$381,H201:H$381))/12</f>
        <v>54777.828378881524</v>
      </c>
    </row>
    <row r="202" spans="1:39" x14ac:dyDescent="0.2">
      <c r="A202" s="7">
        <v>181</v>
      </c>
      <c r="B202" s="7">
        <v>90.5</v>
      </c>
      <c r="C202" s="7">
        <v>45.25</v>
      </c>
      <c r="D202" s="12">
        <f t="shared" si="42"/>
        <v>15.083333333333334</v>
      </c>
      <c r="E202" s="29">
        <f>IF($A202&lt;=$I$8,E201-G202-H202,0)</f>
        <v>0</v>
      </c>
      <c r="F202" s="2">
        <f t="shared" si="43"/>
        <v>0</v>
      </c>
      <c r="G202" s="2">
        <f t="shared" si="51"/>
        <v>0</v>
      </c>
      <c r="H202" s="2">
        <f t="shared" si="52"/>
        <v>0</v>
      </c>
      <c r="I202" s="2">
        <f t="shared" si="41"/>
        <v>0</v>
      </c>
      <c r="J202" s="2">
        <f t="shared" si="59"/>
        <v>0</v>
      </c>
      <c r="K202" s="2">
        <f t="shared" si="44"/>
        <v>0</v>
      </c>
      <c r="L202" s="2">
        <f t="shared" si="44"/>
        <v>0</v>
      </c>
      <c r="M202" s="2"/>
      <c r="N202" s="28">
        <f t="shared" si="60"/>
        <v>0</v>
      </c>
      <c r="O202" s="2">
        <f t="shared" si="53"/>
        <v>0</v>
      </c>
      <c r="P202" s="2">
        <f t="shared" si="54"/>
        <v>0</v>
      </c>
      <c r="R202">
        <f t="shared" si="55"/>
        <v>181</v>
      </c>
      <c r="S202" s="89">
        <f t="shared" si="45"/>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6"/>
        <v>-2.8583707802010139E-3</v>
      </c>
      <c r="Y202" s="66">
        <f t="shared" si="46"/>
        <v>0</v>
      </c>
      <c r="Z202" s="72">
        <f t="shared" si="47"/>
        <v>0</v>
      </c>
      <c r="AA202" s="79">
        <f t="shared" si="48"/>
        <v>0</v>
      </c>
      <c r="AB202" s="81">
        <f t="shared" si="57"/>
        <v>0</v>
      </c>
      <c r="AD202" s="95">
        <f>locallinterp(R202,'BBG rates'!$N$10:$N$369,'BBG rates'!$P$10:$P$369)</f>
        <v>15.340563077127603</v>
      </c>
      <c r="AI202" s="185">
        <f t="shared" si="49"/>
        <v>181</v>
      </c>
      <c r="AJ202" s="127">
        <f>locallinterp(MIN(AI202,CAP_Senior*12),'BBG rates'!$X$24:$X$65,'BBG rates'!$Y$24:$Y$65)</f>
        <v>62.543676949191031</v>
      </c>
      <c r="AK202" s="127">
        <f>locallinterp(MIN(AI202,CAP_CB*12),'BBG rates'!$AA$25:$AA$40,'BBG rates'!$AC$25:$AC$40)</f>
        <v>11</v>
      </c>
      <c r="AL202" s="144">
        <f t="shared" si="50"/>
        <v>19.762425081362473</v>
      </c>
      <c r="AM202" s="142">
        <f>(SUMPRODUCT(AL202:AL$381,G202:G$381)+SUMPRODUCT(AL202:AL$381,H202:H$381))/12</f>
        <v>0</v>
      </c>
    </row>
    <row r="203" spans="1:39" x14ac:dyDescent="0.2">
      <c r="A203" s="7">
        <v>182</v>
      </c>
      <c r="B203" s="7">
        <v>91</v>
      </c>
      <c r="C203" s="7">
        <v>45.5</v>
      </c>
      <c r="D203" s="12">
        <f t="shared" si="42"/>
        <v>15.166666666666666</v>
      </c>
      <c r="E203" s="29">
        <f t="shared" ref="E203:E266" si="61">IF($A203&lt;=$I$8,E202-G203-H203,0)</f>
        <v>0</v>
      </c>
      <c r="F203" s="2">
        <f t="shared" si="43"/>
        <v>0</v>
      </c>
      <c r="G203" s="2">
        <f t="shared" si="51"/>
        <v>0</v>
      </c>
      <c r="H203" s="2">
        <f t="shared" si="52"/>
        <v>0</v>
      </c>
      <c r="I203" s="2">
        <f t="shared" si="41"/>
        <v>0</v>
      </c>
      <c r="J203" s="2">
        <f t="shared" si="59"/>
        <v>0</v>
      </c>
      <c r="K203" s="2">
        <f t="shared" si="44"/>
        <v>0</v>
      </c>
      <c r="L203" s="2">
        <f t="shared" si="44"/>
        <v>0</v>
      </c>
      <c r="M203" s="2"/>
      <c r="N203" s="28">
        <f t="shared" si="60"/>
        <v>0</v>
      </c>
      <c r="O203" s="2">
        <f t="shared" si="53"/>
        <v>0</v>
      </c>
      <c r="P203" s="2">
        <f t="shared" si="54"/>
        <v>0</v>
      </c>
      <c r="R203">
        <f t="shared" si="55"/>
        <v>182</v>
      </c>
      <c r="S203" s="89">
        <f t="shared" si="45"/>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6"/>
        <v>-1.2166734513208155E-3</v>
      </c>
      <c r="Y203" s="66">
        <f t="shared" si="46"/>
        <v>0</v>
      </c>
      <c r="Z203" s="72">
        <f t="shared" si="47"/>
        <v>0</v>
      </c>
      <c r="AA203" s="79">
        <f t="shared" si="48"/>
        <v>0</v>
      </c>
      <c r="AB203" s="81">
        <f t="shared" si="57"/>
        <v>0</v>
      </c>
      <c r="AD203" s="95">
        <f>locallinterp(R203,'BBG rates'!$N$10:$N$369,'BBG rates'!$P$10:$P$369)</f>
        <v>15.423891701451685</v>
      </c>
      <c r="AI203" s="185">
        <f t="shared" si="49"/>
        <v>182</v>
      </c>
      <c r="AJ203" s="127">
        <f>locallinterp(MIN(AI203,CAP_Senior*12),'BBG rates'!$X$24:$X$65,'BBG rates'!$Y$24:$Y$65)</f>
        <v>62.646078069395976</v>
      </c>
      <c r="AK203" s="127">
        <f>locallinterp(MIN(AI203,CAP_CB*12),'BBG rates'!$AA$25:$AA$40,'BBG rates'!$AC$25:$AC$40)</f>
        <v>11</v>
      </c>
      <c r="AL203" s="144">
        <f t="shared" si="50"/>
        <v>19.779833271797315</v>
      </c>
      <c r="AM203" s="142">
        <f>(SUMPRODUCT(AL203:AL$381,G203:G$381)+SUMPRODUCT(AL203:AL$381,H203:H$381))/12</f>
        <v>0</v>
      </c>
    </row>
    <row r="204" spans="1:39" x14ac:dyDescent="0.2">
      <c r="A204" s="7">
        <v>183</v>
      </c>
      <c r="B204" s="7">
        <v>91.5</v>
      </c>
      <c r="C204" s="7">
        <v>45.75</v>
      </c>
      <c r="D204" s="12">
        <f t="shared" si="42"/>
        <v>15.25</v>
      </c>
      <c r="E204" s="29">
        <f t="shared" si="61"/>
        <v>0</v>
      </c>
      <c r="F204" s="2">
        <f t="shared" si="43"/>
        <v>0</v>
      </c>
      <c r="G204" s="2">
        <f t="shared" si="51"/>
        <v>0</v>
      </c>
      <c r="H204" s="2">
        <f t="shared" si="52"/>
        <v>0</v>
      </c>
      <c r="I204" s="2">
        <f t="shared" si="41"/>
        <v>0</v>
      </c>
      <c r="J204" s="2">
        <f t="shared" si="59"/>
        <v>0</v>
      </c>
      <c r="K204" s="2">
        <f t="shared" si="44"/>
        <v>0</v>
      </c>
      <c r="L204" s="2">
        <f t="shared" si="44"/>
        <v>0</v>
      </c>
      <c r="M204" s="2"/>
      <c r="N204" s="28">
        <f t="shared" si="60"/>
        <v>0</v>
      </c>
      <c r="O204" s="2">
        <f t="shared" si="53"/>
        <v>0</v>
      </c>
      <c r="P204" s="2">
        <f t="shared" si="54"/>
        <v>0</v>
      </c>
      <c r="R204">
        <f t="shared" si="55"/>
        <v>183</v>
      </c>
      <c r="S204" s="89">
        <f t="shared" si="45"/>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6"/>
        <v>4.2499917212168725E-4</v>
      </c>
      <c r="Y204" s="66">
        <f t="shared" si="46"/>
        <v>0</v>
      </c>
      <c r="Z204" s="72">
        <f t="shared" si="47"/>
        <v>0</v>
      </c>
      <c r="AA204" s="79">
        <f t="shared" si="48"/>
        <v>0</v>
      </c>
      <c r="AB204" s="81">
        <f t="shared" si="57"/>
        <v>0</v>
      </c>
      <c r="AD204" s="95">
        <f>locallinterp(R204,'BBG rates'!$N$10:$N$369,'BBG rates'!$P$10:$P$369)</f>
        <v>15.507189130996757</v>
      </c>
      <c r="AI204" s="185">
        <f t="shared" si="49"/>
        <v>183</v>
      </c>
      <c r="AJ204" s="127">
        <f>locallinterp(MIN(AI204,CAP_Senior*12),'BBG rates'!$X$24:$X$65,'BBG rates'!$Y$24:$Y$65)</f>
        <v>62.748479189600928</v>
      </c>
      <c r="AK204" s="127">
        <f>locallinterp(MIN(AI204,CAP_CB*12),'BBG rates'!$AA$25:$AA$40,'BBG rates'!$AC$25:$AC$40)</f>
        <v>11</v>
      </c>
      <c r="AL204" s="144">
        <f t="shared" si="50"/>
        <v>19.797241462232158</v>
      </c>
      <c r="AM204" s="142">
        <f>(SUMPRODUCT(AL204:AL$381,G204:G$381)+SUMPRODUCT(AL204:AL$381,H204:H$381))/12</f>
        <v>0</v>
      </c>
    </row>
    <row r="205" spans="1:39" x14ac:dyDescent="0.2">
      <c r="A205" s="7">
        <v>184</v>
      </c>
      <c r="B205" s="7">
        <v>92</v>
      </c>
      <c r="C205" s="7">
        <v>46</v>
      </c>
      <c r="D205" s="12">
        <f t="shared" si="42"/>
        <v>15.333333333333334</v>
      </c>
      <c r="E205" s="29">
        <f t="shared" si="61"/>
        <v>0</v>
      </c>
      <c r="F205" s="2">
        <f t="shared" si="43"/>
        <v>0</v>
      </c>
      <c r="G205" s="2">
        <f t="shared" si="51"/>
        <v>0</v>
      </c>
      <c r="H205" s="2">
        <f t="shared" si="52"/>
        <v>0</v>
      </c>
      <c r="I205" s="2">
        <f t="shared" si="41"/>
        <v>0</v>
      </c>
      <c r="J205" s="2">
        <f t="shared" si="59"/>
        <v>0</v>
      </c>
      <c r="K205" s="2">
        <f t="shared" si="44"/>
        <v>0</v>
      </c>
      <c r="L205" s="2">
        <f t="shared" si="44"/>
        <v>0</v>
      </c>
      <c r="M205" s="2"/>
      <c r="N205" s="28">
        <f t="shared" si="60"/>
        <v>0</v>
      </c>
      <c r="O205" s="2">
        <f t="shared" si="53"/>
        <v>0</v>
      </c>
      <c r="P205" s="2">
        <f t="shared" si="54"/>
        <v>0</v>
      </c>
      <c r="R205">
        <f t="shared" si="55"/>
        <v>184</v>
      </c>
      <c r="S205" s="89">
        <f t="shared" si="45"/>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6"/>
        <v>2.0666470910590817E-3</v>
      </c>
      <c r="Y205" s="66">
        <f t="shared" si="46"/>
        <v>0</v>
      </c>
      <c r="Z205" s="72">
        <f t="shared" si="47"/>
        <v>0</v>
      </c>
      <c r="AA205" s="79">
        <f t="shared" si="48"/>
        <v>0</v>
      </c>
      <c r="AB205" s="81">
        <f t="shared" si="57"/>
        <v>0</v>
      </c>
      <c r="AD205" s="95">
        <f>locallinterp(R205,'BBG rates'!$N$10:$N$369,'BBG rates'!$P$10:$P$369)</f>
        <v>15.590455470870692</v>
      </c>
      <c r="AI205" s="185">
        <f t="shared" si="49"/>
        <v>184</v>
      </c>
      <c r="AJ205" s="127">
        <f>locallinterp(MIN(AI205,CAP_Senior*12),'BBG rates'!$X$24:$X$65,'BBG rates'!$Y$24:$Y$65)</f>
        <v>62.850880309805873</v>
      </c>
      <c r="AK205" s="127">
        <f>locallinterp(MIN(AI205,CAP_CB*12),'BBG rates'!$AA$25:$AA$40,'BBG rates'!$AC$25:$AC$40)</f>
        <v>11</v>
      </c>
      <c r="AL205" s="144">
        <f t="shared" si="50"/>
        <v>19.814649652667001</v>
      </c>
      <c r="AM205" s="142">
        <f>(SUMPRODUCT(AL205:AL$381,G205:G$381)+SUMPRODUCT(AL205:AL$381,H205:H$381))/12</f>
        <v>0</v>
      </c>
    </row>
    <row r="206" spans="1:39" x14ac:dyDescent="0.2">
      <c r="A206" s="7">
        <v>185</v>
      </c>
      <c r="B206" s="7">
        <v>92.5</v>
      </c>
      <c r="C206" s="7">
        <v>46.25</v>
      </c>
      <c r="D206" s="12">
        <f t="shared" si="42"/>
        <v>15.416666666666666</v>
      </c>
      <c r="E206" s="29">
        <f t="shared" si="61"/>
        <v>0</v>
      </c>
      <c r="F206" s="2">
        <f t="shared" si="43"/>
        <v>0</v>
      </c>
      <c r="G206" s="2">
        <f t="shared" si="51"/>
        <v>0</v>
      </c>
      <c r="H206" s="2">
        <f t="shared" si="52"/>
        <v>0</v>
      </c>
      <c r="I206" s="2">
        <f t="shared" si="41"/>
        <v>0</v>
      </c>
      <c r="J206" s="2">
        <f t="shared" si="59"/>
        <v>0</v>
      </c>
      <c r="K206" s="2">
        <f t="shared" si="44"/>
        <v>0</v>
      </c>
      <c r="L206" s="2">
        <f t="shared" si="44"/>
        <v>0</v>
      </c>
      <c r="M206" s="2"/>
      <c r="N206" s="28">
        <f t="shared" si="60"/>
        <v>0</v>
      </c>
      <c r="O206" s="2">
        <f t="shared" si="53"/>
        <v>0</v>
      </c>
      <c r="P206" s="2">
        <f t="shared" si="54"/>
        <v>0</v>
      </c>
      <c r="R206">
        <f t="shared" si="55"/>
        <v>185</v>
      </c>
      <c r="S206" s="89">
        <f t="shared" si="45"/>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6"/>
        <v>3.708270306024275E-3</v>
      </c>
      <c r="Y206" s="66">
        <f t="shared" si="46"/>
        <v>0</v>
      </c>
      <c r="Z206" s="72">
        <f t="shared" si="47"/>
        <v>0</v>
      </c>
      <c r="AA206" s="79">
        <f t="shared" si="48"/>
        <v>0</v>
      </c>
      <c r="AB206" s="81">
        <f t="shared" si="57"/>
        <v>0</v>
      </c>
      <c r="AD206" s="95">
        <f>locallinterp(R206,'BBG rates'!$N$10:$N$369,'BBG rates'!$P$10:$P$369)</f>
        <v>15.673690817628989</v>
      </c>
      <c r="AI206" s="185">
        <f t="shared" si="49"/>
        <v>185</v>
      </c>
      <c r="AJ206" s="127">
        <f>locallinterp(MIN(AI206,CAP_Senior*12),'BBG rates'!$X$24:$X$65,'BBG rates'!$Y$24:$Y$65)</f>
        <v>62.953281430010819</v>
      </c>
      <c r="AK206" s="127">
        <f>locallinterp(MIN(AI206,CAP_CB*12),'BBG rates'!$AA$25:$AA$40,'BBG rates'!$AC$25:$AC$40)</f>
        <v>11</v>
      </c>
      <c r="AL206" s="144">
        <f t="shared" si="50"/>
        <v>19.83205784310184</v>
      </c>
      <c r="AM206" s="142">
        <f>(SUMPRODUCT(AL206:AL$381,G206:G$381)+SUMPRODUCT(AL206:AL$381,H206:H$381))/12</f>
        <v>0</v>
      </c>
    </row>
    <row r="207" spans="1:39" x14ac:dyDescent="0.2">
      <c r="A207" s="7">
        <v>186</v>
      </c>
      <c r="B207" s="7">
        <v>93</v>
      </c>
      <c r="C207" s="7">
        <v>46.5</v>
      </c>
      <c r="D207" s="12">
        <f t="shared" si="42"/>
        <v>15.5</v>
      </c>
      <c r="E207" s="29">
        <f t="shared" si="61"/>
        <v>0</v>
      </c>
      <c r="F207" s="2">
        <f t="shared" si="43"/>
        <v>0</v>
      </c>
      <c r="G207" s="2">
        <f t="shared" si="51"/>
        <v>0</v>
      </c>
      <c r="H207" s="2">
        <f t="shared" si="52"/>
        <v>0</v>
      </c>
      <c r="I207" s="2">
        <f t="shared" si="41"/>
        <v>0</v>
      </c>
      <c r="J207" s="2">
        <f t="shared" si="59"/>
        <v>0</v>
      </c>
      <c r="K207" s="2">
        <f t="shared" si="44"/>
        <v>0</v>
      </c>
      <c r="L207" s="2">
        <f t="shared" si="44"/>
        <v>0</v>
      </c>
      <c r="M207" s="2"/>
      <c r="N207" s="28">
        <f t="shared" si="60"/>
        <v>0</v>
      </c>
      <c r="O207" s="2">
        <f t="shared" si="53"/>
        <v>0</v>
      </c>
      <c r="P207" s="2">
        <f t="shared" si="54"/>
        <v>0</v>
      </c>
      <c r="R207">
        <f t="shared" si="55"/>
        <v>186</v>
      </c>
      <c r="S207" s="89">
        <f t="shared" si="45"/>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6"/>
        <v>5.3498688180830811E-3</v>
      </c>
      <c r="Y207" s="66">
        <f t="shared" si="46"/>
        <v>0</v>
      </c>
      <c r="Z207" s="72">
        <f t="shared" si="47"/>
        <v>0</v>
      </c>
      <c r="AA207" s="79">
        <f t="shared" si="48"/>
        <v>0</v>
      </c>
      <c r="AB207" s="81">
        <f t="shared" si="57"/>
        <v>0</v>
      </c>
      <c r="AD207" s="95">
        <f>locallinterp(R207,'BBG rates'!$N$10:$N$369,'BBG rates'!$P$10:$P$369)</f>
        <v>15.756895274171031</v>
      </c>
      <c r="AI207" s="185">
        <f t="shared" si="49"/>
        <v>186</v>
      </c>
      <c r="AJ207" s="127">
        <f>locallinterp(MIN(AI207,CAP_Senior*12),'BBG rates'!$X$24:$X$65,'BBG rates'!$Y$24:$Y$65)</f>
        <v>63.055682550215764</v>
      </c>
      <c r="AK207" s="127">
        <f>locallinterp(MIN(AI207,CAP_CB*12),'BBG rates'!$AA$25:$AA$40,'BBG rates'!$AC$25:$AC$40)</f>
        <v>11</v>
      </c>
      <c r="AL207" s="144">
        <f t="shared" si="50"/>
        <v>19.849466033536679</v>
      </c>
      <c r="AM207" s="142">
        <f>(SUMPRODUCT(AL207:AL$381,G207:G$381)+SUMPRODUCT(AL207:AL$381,H207:H$381))/12</f>
        <v>0</v>
      </c>
    </row>
    <row r="208" spans="1:39" x14ac:dyDescent="0.2">
      <c r="A208" s="7">
        <v>187</v>
      </c>
      <c r="B208" s="7">
        <v>93.5</v>
      </c>
      <c r="C208" s="7">
        <v>46.75</v>
      </c>
      <c r="D208" s="12">
        <f t="shared" si="42"/>
        <v>15.583333333333334</v>
      </c>
      <c r="E208" s="29">
        <f t="shared" si="61"/>
        <v>0</v>
      </c>
      <c r="F208" s="2">
        <f t="shared" si="43"/>
        <v>0</v>
      </c>
      <c r="G208" s="2">
        <f t="shared" si="51"/>
        <v>0</v>
      </c>
      <c r="H208" s="2">
        <f t="shared" si="52"/>
        <v>0</v>
      </c>
      <c r="I208" s="2">
        <f t="shared" si="41"/>
        <v>0</v>
      </c>
      <c r="J208" s="2">
        <f t="shared" si="59"/>
        <v>0</v>
      </c>
      <c r="K208" s="2">
        <f t="shared" si="44"/>
        <v>0</v>
      </c>
      <c r="L208" s="2">
        <f t="shared" si="44"/>
        <v>0</v>
      </c>
      <c r="M208" s="2"/>
      <c r="N208" s="28">
        <f t="shared" si="60"/>
        <v>0</v>
      </c>
      <c r="O208" s="2">
        <f t="shared" si="53"/>
        <v>0</v>
      </c>
      <c r="P208" s="2">
        <f t="shared" si="54"/>
        <v>0</v>
      </c>
      <c r="R208">
        <f t="shared" si="55"/>
        <v>187</v>
      </c>
      <c r="S208" s="89">
        <f t="shared" si="45"/>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6"/>
        <v>6.9914426277684072E-3</v>
      </c>
      <c r="Y208" s="66">
        <f t="shared" si="46"/>
        <v>0</v>
      </c>
      <c r="Z208" s="72">
        <f t="shared" si="47"/>
        <v>0</v>
      </c>
      <c r="AA208" s="79">
        <f t="shared" si="48"/>
        <v>0</v>
      </c>
      <c r="AB208" s="81">
        <f t="shared" si="57"/>
        <v>0</v>
      </c>
      <c r="AD208" s="95">
        <f>locallinterp(R208,'BBG rates'!$N$10:$N$369,'BBG rates'!$P$10:$P$369)</f>
        <v>15.840068944788056</v>
      </c>
      <c r="AI208" s="185">
        <f t="shared" si="49"/>
        <v>187</v>
      </c>
      <c r="AJ208" s="127">
        <f>locallinterp(MIN(AI208,CAP_Senior*12),'BBG rates'!$X$24:$X$65,'BBG rates'!$Y$24:$Y$65)</f>
        <v>63.158083670420709</v>
      </c>
      <c r="AK208" s="127">
        <f>locallinterp(MIN(AI208,CAP_CB*12),'BBG rates'!$AA$25:$AA$40,'BBG rates'!$AC$25:$AC$40)</f>
        <v>11</v>
      </c>
      <c r="AL208" s="144">
        <f t="shared" si="50"/>
        <v>19.866874223971521</v>
      </c>
      <c r="AM208" s="142">
        <f>(SUMPRODUCT(AL208:AL$381,G208:G$381)+SUMPRODUCT(AL208:AL$381,H208:H$381))/12</f>
        <v>0</v>
      </c>
    </row>
    <row r="209" spans="1:39" x14ac:dyDescent="0.2">
      <c r="A209" s="7">
        <v>188</v>
      </c>
      <c r="B209" s="7">
        <v>94</v>
      </c>
      <c r="C209" s="7">
        <v>47</v>
      </c>
      <c r="D209" s="12">
        <f t="shared" si="42"/>
        <v>15.666666666666666</v>
      </c>
      <c r="E209" s="29">
        <f t="shared" si="61"/>
        <v>0</v>
      </c>
      <c r="F209" s="2">
        <f t="shared" si="43"/>
        <v>0</v>
      </c>
      <c r="G209" s="2">
        <f t="shared" si="51"/>
        <v>0</v>
      </c>
      <c r="H209" s="2">
        <f t="shared" si="52"/>
        <v>0</v>
      </c>
      <c r="I209" s="2">
        <f t="shared" si="41"/>
        <v>0</v>
      </c>
      <c r="J209" s="2">
        <f t="shared" si="59"/>
        <v>0</v>
      </c>
      <c r="K209" s="2">
        <f t="shared" si="44"/>
        <v>0</v>
      </c>
      <c r="L209" s="2">
        <f t="shared" si="44"/>
        <v>0</v>
      </c>
      <c r="M209" s="2"/>
      <c r="N209" s="28">
        <f t="shared" si="60"/>
        <v>0</v>
      </c>
      <c r="O209" s="2">
        <f t="shared" si="53"/>
        <v>0</v>
      </c>
      <c r="P209" s="2">
        <f t="shared" si="54"/>
        <v>0</v>
      </c>
      <c r="R209">
        <f t="shared" si="55"/>
        <v>188</v>
      </c>
      <c r="S209" s="89">
        <f t="shared" si="45"/>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6"/>
        <v>8.6329917358796138E-3</v>
      </c>
      <c r="Y209" s="66">
        <f t="shared" si="46"/>
        <v>0</v>
      </c>
      <c r="Z209" s="72">
        <f t="shared" si="47"/>
        <v>0</v>
      </c>
      <c r="AA209" s="79">
        <f t="shared" si="48"/>
        <v>0</v>
      </c>
      <c r="AB209" s="81">
        <f t="shared" si="57"/>
        <v>0</v>
      </c>
      <c r="AD209" s="95">
        <f>locallinterp(R209,'BBG rates'!$N$10:$N$369,'BBG rates'!$P$10:$P$369)</f>
        <v>15.923211940114877</v>
      </c>
      <c r="AI209" s="185">
        <f t="shared" si="49"/>
        <v>188</v>
      </c>
      <c r="AJ209" s="127">
        <f>locallinterp(MIN(AI209,CAP_Senior*12),'BBG rates'!$X$24:$X$65,'BBG rates'!$Y$24:$Y$65)</f>
        <v>63.260484790625654</v>
      </c>
      <c r="AK209" s="127">
        <f>locallinterp(MIN(AI209,CAP_CB*12),'BBG rates'!$AA$25:$AA$40,'BBG rates'!$AC$25:$AC$40)</f>
        <v>11</v>
      </c>
      <c r="AL209" s="144">
        <f t="shared" si="50"/>
        <v>19.884282414406361</v>
      </c>
      <c r="AM209" s="142">
        <f>(SUMPRODUCT(AL209:AL$381,G209:G$381)+SUMPRODUCT(AL209:AL$381,H209:H$381))/12</f>
        <v>0</v>
      </c>
    </row>
    <row r="210" spans="1:39" x14ac:dyDescent="0.2">
      <c r="A210" s="7">
        <v>189</v>
      </c>
      <c r="B210" s="7">
        <v>94.5</v>
      </c>
      <c r="C210" s="7">
        <v>47.25</v>
      </c>
      <c r="D210" s="12">
        <f t="shared" si="42"/>
        <v>15.75</v>
      </c>
      <c r="E210" s="29">
        <f t="shared" si="61"/>
        <v>0</v>
      </c>
      <c r="F210" s="2">
        <f t="shared" si="43"/>
        <v>0</v>
      </c>
      <c r="G210" s="2">
        <f t="shared" si="51"/>
        <v>0</v>
      </c>
      <c r="H210" s="2">
        <f t="shared" si="52"/>
        <v>0</v>
      </c>
      <c r="I210" s="2">
        <f t="shared" si="41"/>
        <v>0</v>
      </c>
      <c r="J210" s="2">
        <f t="shared" si="59"/>
        <v>0</v>
      </c>
      <c r="K210" s="2">
        <f t="shared" si="44"/>
        <v>0</v>
      </c>
      <c r="L210" s="2">
        <f t="shared" si="44"/>
        <v>0</v>
      </c>
      <c r="M210" s="2"/>
      <c r="N210" s="28">
        <f t="shared" si="60"/>
        <v>0</v>
      </c>
      <c r="O210" s="2">
        <f t="shared" si="53"/>
        <v>0</v>
      </c>
      <c r="P210" s="2">
        <f t="shared" si="54"/>
        <v>0</v>
      </c>
      <c r="R210">
        <f t="shared" si="55"/>
        <v>189</v>
      </c>
      <c r="S210" s="89">
        <f t="shared" si="45"/>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6"/>
        <v>1.0274516143482515E-2</v>
      </c>
      <c r="Y210" s="66">
        <f t="shared" si="46"/>
        <v>0</v>
      </c>
      <c r="Z210" s="72">
        <f t="shared" si="47"/>
        <v>0</v>
      </c>
      <c r="AA210" s="79">
        <f t="shared" si="48"/>
        <v>0</v>
      </c>
      <c r="AB210" s="81">
        <f t="shared" si="57"/>
        <v>0</v>
      </c>
      <c r="AD210" s="95">
        <f>locallinterp(R210,'BBG rates'!$N$10:$N$369,'BBG rates'!$P$10:$P$369)</f>
        <v>16.006324362233926</v>
      </c>
      <c r="AI210" s="185">
        <f t="shared" si="49"/>
        <v>189</v>
      </c>
      <c r="AJ210" s="127">
        <f>locallinterp(MIN(AI210,CAP_Senior*12),'BBG rates'!$X$24:$X$65,'BBG rates'!$Y$24:$Y$65)</f>
        <v>63.362885910830599</v>
      </c>
      <c r="AK210" s="127">
        <f>locallinterp(MIN(AI210,CAP_CB*12),'BBG rates'!$AA$25:$AA$40,'BBG rates'!$AC$25:$AC$40)</f>
        <v>11</v>
      </c>
      <c r="AL210" s="144">
        <f t="shared" si="50"/>
        <v>19.9016906048412</v>
      </c>
      <c r="AM210" s="142">
        <f>(SUMPRODUCT(AL210:AL$381,G210:G$381)+SUMPRODUCT(AL210:AL$381,H210:H$381))/12</f>
        <v>0</v>
      </c>
    </row>
    <row r="211" spans="1:39" x14ac:dyDescent="0.2">
      <c r="A211" s="7">
        <v>190</v>
      </c>
      <c r="B211" s="7">
        <v>95</v>
      </c>
      <c r="C211" s="7">
        <v>47.5</v>
      </c>
      <c r="D211" s="12">
        <f t="shared" si="42"/>
        <v>15.833333333333334</v>
      </c>
      <c r="E211" s="29">
        <f t="shared" si="61"/>
        <v>0</v>
      </c>
      <c r="F211" s="2">
        <f t="shared" si="43"/>
        <v>0</v>
      </c>
      <c r="G211" s="2">
        <f t="shared" si="51"/>
        <v>0</v>
      </c>
      <c r="H211" s="2">
        <f t="shared" si="52"/>
        <v>0</v>
      </c>
      <c r="I211" s="2">
        <f t="shared" ref="I211:I274" si="62">SUM(F211:H211)</f>
        <v>0</v>
      </c>
      <c r="J211" s="2">
        <f t="shared" si="59"/>
        <v>0</v>
      </c>
      <c r="K211" s="2">
        <f t="shared" si="44"/>
        <v>0</v>
      </c>
      <c r="L211" s="2">
        <f t="shared" si="44"/>
        <v>0</v>
      </c>
      <c r="M211" s="2"/>
      <c r="N211" s="28">
        <f t="shared" si="60"/>
        <v>0</v>
      </c>
      <c r="O211" s="2">
        <f t="shared" si="53"/>
        <v>0</v>
      </c>
      <c r="P211" s="2">
        <f t="shared" si="54"/>
        <v>0</v>
      </c>
      <c r="R211">
        <f t="shared" si="55"/>
        <v>190</v>
      </c>
      <c r="S211" s="89">
        <f t="shared" si="45"/>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6"/>
        <v>1.1916015851110018E-2</v>
      </c>
      <c r="Y211" s="66">
        <f t="shared" si="46"/>
        <v>0</v>
      </c>
      <c r="Z211" s="72">
        <f t="shared" si="47"/>
        <v>0</v>
      </c>
      <c r="AA211" s="79">
        <f t="shared" si="48"/>
        <v>0</v>
      </c>
      <c r="AB211" s="81">
        <f t="shared" si="57"/>
        <v>0</v>
      </c>
      <c r="AD211" s="95">
        <f>locallinterp(R211,'BBG rates'!$N$10:$N$369,'BBG rates'!$P$10:$P$369)</f>
        <v>16.089406319572713</v>
      </c>
      <c r="AI211" s="185">
        <f t="shared" si="49"/>
        <v>190</v>
      </c>
      <c r="AJ211" s="127">
        <f>locallinterp(MIN(AI211,CAP_Senior*12),'BBG rates'!$X$24:$X$65,'BBG rates'!$Y$24:$Y$65)</f>
        <v>63.465287031035551</v>
      </c>
      <c r="AK211" s="127">
        <f>locallinterp(MIN(AI211,CAP_CB*12),'BBG rates'!$AA$25:$AA$40,'BBG rates'!$AC$25:$AC$40)</f>
        <v>11</v>
      </c>
      <c r="AL211" s="144">
        <f t="shared" si="50"/>
        <v>19.919098795276042</v>
      </c>
      <c r="AM211" s="142">
        <f>(SUMPRODUCT(AL211:AL$381,G211:G$381)+SUMPRODUCT(AL211:AL$381,H211:H$381))/12</f>
        <v>0</v>
      </c>
    </row>
    <row r="212" spans="1:39" x14ac:dyDescent="0.2">
      <c r="A212" s="7">
        <v>191</v>
      </c>
      <c r="B212" s="7">
        <v>95.5</v>
      </c>
      <c r="C212" s="7">
        <v>47.75</v>
      </c>
      <c r="D212" s="12">
        <f t="shared" si="42"/>
        <v>15.916666666666666</v>
      </c>
      <c r="E212" s="29">
        <f t="shared" si="61"/>
        <v>0</v>
      </c>
      <c r="F212" s="2">
        <f t="shared" si="43"/>
        <v>0</v>
      </c>
      <c r="G212" s="2">
        <f t="shared" si="51"/>
        <v>0</v>
      </c>
      <c r="H212" s="2">
        <f t="shared" si="52"/>
        <v>0</v>
      </c>
      <c r="I212" s="2">
        <f t="shared" si="62"/>
        <v>0</v>
      </c>
      <c r="J212" s="2">
        <f t="shared" si="59"/>
        <v>0</v>
      </c>
      <c r="K212" s="2">
        <f t="shared" si="44"/>
        <v>0</v>
      </c>
      <c r="L212" s="2">
        <f t="shared" si="44"/>
        <v>0</v>
      </c>
      <c r="M212" s="2"/>
      <c r="N212" s="28">
        <f t="shared" si="60"/>
        <v>0</v>
      </c>
      <c r="O212" s="2">
        <f t="shared" si="53"/>
        <v>0</v>
      </c>
      <c r="P212" s="2">
        <f t="shared" si="54"/>
        <v>0</v>
      </c>
      <c r="R212">
        <f t="shared" si="55"/>
        <v>191</v>
      </c>
      <c r="S212" s="89">
        <f t="shared" si="45"/>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6"/>
        <v>1.3557490859561483E-2</v>
      </c>
      <c r="Y212" s="66">
        <f t="shared" si="46"/>
        <v>0</v>
      </c>
      <c r="Z212" s="72">
        <f t="shared" si="47"/>
        <v>0</v>
      </c>
      <c r="AA212" s="79">
        <f t="shared" si="48"/>
        <v>0</v>
      </c>
      <c r="AB212" s="81">
        <f t="shared" si="57"/>
        <v>0</v>
      </c>
      <c r="AD212" s="95">
        <f>locallinterp(R212,'BBG rates'!$N$10:$N$369,'BBG rates'!$P$10:$P$369)</f>
        <v>16.172457921948205</v>
      </c>
      <c r="AI212" s="185">
        <f t="shared" si="49"/>
        <v>191</v>
      </c>
      <c r="AJ212" s="127">
        <f>locallinterp(MIN(AI212,CAP_Senior*12),'BBG rates'!$X$24:$X$65,'BBG rates'!$Y$24:$Y$65)</f>
        <v>63.567688151240496</v>
      </c>
      <c r="AK212" s="127">
        <f>locallinterp(MIN(AI212,CAP_CB*12),'BBG rates'!$AA$25:$AA$40,'BBG rates'!$AC$25:$AC$40)</f>
        <v>11</v>
      </c>
      <c r="AL212" s="144">
        <f t="shared" si="50"/>
        <v>19.936506985710885</v>
      </c>
      <c r="AM212" s="142">
        <f>(SUMPRODUCT(AL212:AL$381,G212:G$381)+SUMPRODUCT(AL212:AL$381,H212:H$381))/12</f>
        <v>0</v>
      </c>
    </row>
    <row r="213" spans="1:39" x14ac:dyDescent="0.2">
      <c r="A213" s="7">
        <v>192</v>
      </c>
      <c r="B213" s="7">
        <v>96</v>
      </c>
      <c r="C213" s="7">
        <v>48</v>
      </c>
      <c r="D213" s="12">
        <f t="shared" si="42"/>
        <v>16</v>
      </c>
      <c r="E213" s="29">
        <f t="shared" si="61"/>
        <v>0</v>
      </c>
      <c r="F213" s="2">
        <f t="shared" si="43"/>
        <v>0</v>
      </c>
      <c r="G213" s="2">
        <f t="shared" si="51"/>
        <v>0</v>
      </c>
      <c r="H213" s="2">
        <f t="shared" si="52"/>
        <v>0</v>
      </c>
      <c r="I213" s="2">
        <f t="shared" si="62"/>
        <v>0</v>
      </c>
      <c r="J213" s="2">
        <f t="shared" si="59"/>
        <v>0</v>
      </c>
      <c r="K213" s="2">
        <f t="shared" si="44"/>
        <v>0</v>
      </c>
      <c r="L213" s="2">
        <f t="shared" si="44"/>
        <v>0</v>
      </c>
      <c r="M213" s="2"/>
      <c r="N213" s="28">
        <f t="shared" si="60"/>
        <v>0</v>
      </c>
      <c r="O213" s="2">
        <f t="shared" si="53"/>
        <v>0</v>
      </c>
      <c r="P213" s="2">
        <f t="shared" si="54"/>
        <v>0</v>
      </c>
      <c r="R213">
        <f t="shared" si="55"/>
        <v>192</v>
      </c>
      <c r="S213" s="89">
        <f t="shared" si="45"/>
        <v>0</v>
      </c>
      <c r="T213" s="89">
        <f>IF(AND(S213=0,S212&gt;0),SUM($G213:$H$381),S213)</f>
        <v>0</v>
      </c>
      <c r="U213" s="82">
        <f>SUM(T213:T$381)</f>
        <v>0</v>
      </c>
      <c r="V213" s="68">
        <f>localspline(R213,'BBG rates'!$G$10:$G$27,'BBG rates'!$K$10:$K$27)</f>
        <v>0.99625636288722907</v>
      </c>
      <c r="W213" s="68">
        <f>locallinterp(R213,'BBG rates'!$G$10:$G$27,'BBG rates'!$J$10:$J$27)</f>
        <v>1.52E-2</v>
      </c>
      <c r="X213" s="56">
        <f t="shared" si="56"/>
        <v>1.5198941169369817E-2</v>
      </c>
      <c r="Y213" s="66">
        <f t="shared" si="46"/>
        <v>0</v>
      </c>
      <c r="Z213" s="72">
        <f t="shared" si="47"/>
        <v>0</v>
      </c>
      <c r="AA213" s="79">
        <f t="shared" si="48"/>
        <v>0</v>
      </c>
      <c r="AB213" s="81">
        <f t="shared" si="57"/>
        <v>0</v>
      </c>
      <c r="AD213" s="95">
        <f>locallinterp(R213,'BBG rates'!$N$10:$N$369,'BBG rates'!$P$10:$P$369)</f>
        <v>16.255479285522139</v>
      </c>
      <c r="AI213" s="185">
        <f t="shared" si="49"/>
        <v>192</v>
      </c>
      <c r="AJ213" s="127">
        <f>locallinterp(MIN(AI213,CAP_Senior*12),'BBG rates'!$X$24:$X$65,'BBG rates'!$Y$24:$Y$65)</f>
        <v>63.670089271445441</v>
      </c>
      <c r="AK213" s="127">
        <f>locallinterp(MIN(AI213,CAP_CB*12),'BBG rates'!$AA$25:$AA$40,'BBG rates'!$AC$25:$AC$40)</f>
        <v>11</v>
      </c>
      <c r="AL213" s="144">
        <f t="shared" si="50"/>
        <v>19.953915176145724</v>
      </c>
      <c r="AM213" s="142">
        <f>(SUMPRODUCT(AL213:AL$381,G213:G$381)+SUMPRODUCT(AL213:AL$381,H213:H$381))/12</f>
        <v>0</v>
      </c>
    </row>
    <row r="214" spans="1:39" x14ac:dyDescent="0.2">
      <c r="A214" s="7">
        <v>193</v>
      </c>
      <c r="B214" s="7">
        <v>96.5</v>
      </c>
      <c r="C214" s="7">
        <v>48.25</v>
      </c>
      <c r="D214" s="12">
        <f t="shared" ref="D214:D277" si="63">A214/12</f>
        <v>16.083333333333332</v>
      </c>
      <c r="E214" s="29">
        <f t="shared" si="61"/>
        <v>0</v>
      </c>
      <c r="F214" s="2">
        <f t="shared" ref="F214:F277" si="64">IF($A214&lt;=$I$8,-IPMT($G$11,1,$I$8-$A214+1,$E213),0)</f>
        <v>0</v>
      </c>
      <c r="G214" s="2">
        <f t="shared" si="51"/>
        <v>0</v>
      </c>
      <c r="H214" s="2">
        <f t="shared" si="52"/>
        <v>0</v>
      </c>
      <c r="I214" s="2">
        <f t="shared" si="62"/>
        <v>0</v>
      </c>
      <c r="J214" s="2">
        <f t="shared" si="59"/>
        <v>0</v>
      </c>
      <c r="K214" s="2">
        <f t="shared" ref="K214:L277" si="65">I214/(1+$F$12)^IF($I$7=1,$A214,IF($I$7=2,$B214,IF($I$7=4,$C214,$D214)))</f>
        <v>0</v>
      </c>
      <c r="L214" s="2">
        <f t="shared" si="65"/>
        <v>0</v>
      </c>
      <c r="M214" s="2"/>
      <c r="N214" s="28">
        <f t="shared" si="60"/>
        <v>0</v>
      </c>
      <c r="O214" s="2">
        <f t="shared" si="53"/>
        <v>0</v>
      </c>
      <c r="P214" s="2">
        <f t="shared" si="54"/>
        <v>0</v>
      </c>
      <c r="R214">
        <f t="shared" si="55"/>
        <v>193</v>
      </c>
      <c r="S214" s="89">
        <f t="shared" ref="S214:S277" si="66">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6"/>
        <v>1.6840366781867289E-2</v>
      </c>
      <c r="Y214" s="66">
        <f t="shared" ref="Y214:Y277" si="67">T214*X214%/12+Y215</f>
        <v>0</v>
      </c>
      <c r="Z214" s="72">
        <f t="shared" ref="Z214:Z277" si="68">IF(U214=0,0,Y214*1200/U214)</f>
        <v>0</v>
      </c>
      <c r="AA214" s="79">
        <f t="shared" ref="AA214:AA277" si="69">T214*$AA$17%/12+AA215</f>
        <v>0</v>
      </c>
      <c r="AB214" s="81">
        <f t="shared" si="57"/>
        <v>0</v>
      </c>
      <c r="AD214" s="95">
        <f>locallinterp(R214,'BBG rates'!$N$10:$N$369,'BBG rates'!$P$10:$P$369)</f>
        <v>16.338470517903893</v>
      </c>
      <c r="AI214" s="185">
        <f t="shared" ref="AI214:AI277" si="70">A214</f>
        <v>193</v>
      </c>
      <c r="AJ214" s="127">
        <f>locallinterp(MIN(AI214,CAP_Senior*12),'BBG rates'!$X$24:$X$65,'BBG rates'!$Y$24:$Y$65)</f>
        <v>63.766280338060852</v>
      </c>
      <c r="AK214" s="127">
        <f>locallinterp(MIN(AI214,CAP_CB*12),'BBG rates'!$AA$25:$AA$40,'BBG rates'!$AC$25:$AC$40)</f>
        <v>11</v>
      </c>
      <c r="AL214" s="144">
        <f t="shared" ref="AL214:AL277" si="71">SUMPRODUCT(AJ214:AK214,$AJ$19:$AK$19)</f>
        <v>19.970267657470345</v>
      </c>
      <c r="AM214" s="142">
        <f>(SUMPRODUCT(AL214:AL$381,G214:G$381)+SUMPRODUCT(AL214:AL$381,H214:H$381))/12</f>
        <v>0</v>
      </c>
    </row>
    <row r="215" spans="1:39" x14ac:dyDescent="0.2">
      <c r="A215" s="7">
        <v>194</v>
      </c>
      <c r="B215" s="7">
        <v>97</v>
      </c>
      <c r="C215" s="7">
        <v>48.5</v>
      </c>
      <c r="D215" s="12">
        <f t="shared" si="63"/>
        <v>16.166666666666668</v>
      </c>
      <c r="E215" s="29">
        <f t="shared" si="61"/>
        <v>0</v>
      </c>
      <c r="F215" s="2">
        <f t="shared" si="64"/>
        <v>0</v>
      </c>
      <c r="G215" s="2">
        <f t="shared" ref="G215:G278" si="72">IF($A215&lt;=$I$8,-PPMT($G$11,1,$I$8-$A215+1,$E214),0)</f>
        <v>0</v>
      </c>
      <c r="H215" s="2">
        <f t="shared" ref="H215:H278" si="73">IF($A215&lt;=$I$8,(E214-G215)*$G$13,0)</f>
        <v>0</v>
      </c>
      <c r="I215" s="2">
        <f t="shared" si="62"/>
        <v>0</v>
      </c>
      <c r="J215" s="2">
        <f t="shared" si="59"/>
        <v>0</v>
      </c>
      <c r="K215" s="2">
        <f t="shared" si="65"/>
        <v>0</v>
      </c>
      <c r="L215" s="2">
        <f t="shared" si="65"/>
        <v>0</v>
      </c>
      <c r="M215" s="2"/>
      <c r="N215" s="28">
        <f t="shared" si="60"/>
        <v>0</v>
      </c>
      <c r="O215" s="2">
        <f t="shared" ref="O215:O278" si="74">IF($A215&lt;=$I$8,-IPMT($G$11,1,$I$8-$A215+1,$N214),0)</f>
        <v>0</v>
      </c>
      <c r="P215" s="2">
        <f t="shared" ref="P215:P278" si="75">IF($A215&lt;=$I$8,-PPMT($G$11,1,$I$8-$A215+1,$N214),0)</f>
        <v>0</v>
      </c>
      <c r="R215">
        <f t="shared" ref="R215:R278" si="76">ROUND(D215*12,1)</f>
        <v>194</v>
      </c>
      <c r="S215" s="89">
        <f t="shared" si="66"/>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7">((1+W215%)^(1/12)-1)*1200</f>
        <v>1.8481767697586804E-2</v>
      </c>
      <c r="Y215" s="66">
        <f t="shared" si="67"/>
        <v>0</v>
      </c>
      <c r="Z215" s="72">
        <f t="shared" si="68"/>
        <v>0</v>
      </c>
      <c r="AA215" s="79">
        <f t="shared" si="69"/>
        <v>0</v>
      </c>
      <c r="AB215" s="81">
        <f t="shared" ref="AB215:AB278" si="78">IF(U215=0,0,AA215*1200/U215)</f>
        <v>0</v>
      </c>
      <c r="AD215" s="95">
        <f>locallinterp(R215,'BBG rates'!$N$10:$N$369,'BBG rates'!$P$10:$P$369)</f>
        <v>16.421431733049008</v>
      </c>
      <c r="AI215" s="185">
        <f t="shared" si="70"/>
        <v>194</v>
      </c>
      <c r="AJ215" s="127">
        <f>locallinterp(MIN(AI215,CAP_Senior*12),'BBG rates'!$X$24:$X$65,'BBG rates'!$Y$24:$Y$65)</f>
        <v>63.862471404676256</v>
      </c>
      <c r="AK215" s="127">
        <f>locallinterp(MIN(AI215,CAP_CB*12),'BBG rates'!$AA$25:$AA$40,'BBG rates'!$AC$25:$AC$40)</f>
        <v>11</v>
      </c>
      <c r="AL215" s="144">
        <f t="shared" si="71"/>
        <v>19.986620138794962</v>
      </c>
      <c r="AM215" s="142">
        <f>(SUMPRODUCT(AL215:AL$381,G215:G$381)+SUMPRODUCT(AL215:AL$381,H215:H$381))/12</f>
        <v>0</v>
      </c>
    </row>
    <row r="216" spans="1:39" x14ac:dyDescent="0.2">
      <c r="A216" s="7">
        <v>195</v>
      </c>
      <c r="B216" s="7">
        <v>97.5</v>
      </c>
      <c r="C216" s="7">
        <v>48.75</v>
      </c>
      <c r="D216" s="12">
        <f t="shared" si="63"/>
        <v>16.25</v>
      </c>
      <c r="E216" s="29">
        <f t="shared" si="61"/>
        <v>0</v>
      </c>
      <c r="F216" s="2">
        <f t="shared" si="64"/>
        <v>0</v>
      </c>
      <c r="G216" s="2">
        <f t="shared" si="72"/>
        <v>0</v>
      </c>
      <c r="H216" s="2">
        <f t="shared" si="73"/>
        <v>0</v>
      </c>
      <c r="I216" s="2">
        <f t="shared" si="62"/>
        <v>0</v>
      </c>
      <c r="J216" s="2">
        <f t="shared" ref="J216:J279" si="79">IF($I$7=1,I216*A216,IF($I$7=2,I216*B216,IF($I$7=4,I216*C216,I216*D216)))</f>
        <v>0</v>
      </c>
      <c r="K216" s="2">
        <f t="shared" si="65"/>
        <v>0</v>
      </c>
      <c r="L216" s="2">
        <f t="shared" si="65"/>
        <v>0</v>
      </c>
      <c r="M216" s="2"/>
      <c r="N216" s="28">
        <f t="shared" ref="N216:N279" si="80">IF($A216&lt;=$I$8,N215-P216,0)</f>
        <v>0</v>
      </c>
      <c r="O216" s="2">
        <f t="shared" si="74"/>
        <v>0</v>
      </c>
      <c r="P216" s="2">
        <f t="shared" si="75"/>
        <v>0</v>
      </c>
      <c r="R216">
        <f t="shared" si="76"/>
        <v>195</v>
      </c>
      <c r="S216" s="89">
        <f t="shared" si="66"/>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7"/>
        <v>2.012314391706127E-2</v>
      </c>
      <c r="Y216" s="66">
        <f t="shared" si="67"/>
        <v>0</v>
      </c>
      <c r="Z216" s="72">
        <f t="shared" si="68"/>
        <v>0</v>
      </c>
      <c r="AA216" s="79">
        <f t="shared" si="69"/>
        <v>0</v>
      </c>
      <c r="AB216" s="81">
        <f t="shared" si="78"/>
        <v>0</v>
      </c>
      <c r="AD216" s="95">
        <f>locallinterp(R216,'BBG rates'!$N$10:$N$369,'BBG rates'!$P$10:$P$369)</f>
        <v>16.504363046300263</v>
      </c>
      <c r="AI216" s="185">
        <f t="shared" si="70"/>
        <v>195</v>
      </c>
      <c r="AJ216" s="127">
        <f>locallinterp(MIN(AI216,CAP_Senior*12),'BBG rates'!$X$24:$X$65,'BBG rates'!$Y$24:$Y$65)</f>
        <v>63.958662471291667</v>
      </c>
      <c r="AK216" s="127">
        <f>locallinterp(MIN(AI216,CAP_CB*12),'BBG rates'!$AA$25:$AA$40,'BBG rates'!$AC$25:$AC$40)</f>
        <v>11</v>
      </c>
      <c r="AL216" s="144">
        <f t="shared" si="71"/>
        <v>20.002972620119586</v>
      </c>
      <c r="AM216" s="142">
        <f>(SUMPRODUCT(AL216:AL$381,G216:G$381)+SUMPRODUCT(AL216:AL$381,H216:H$381))/12</f>
        <v>0</v>
      </c>
    </row>
    <row r="217" spans="1:39" x14ac:dyDescent="0.2">
      <c r="A217" s="7">
        <v>196</v>
      </c>
      <c r="B217" s="7">
        <v>98</v>
      </c>
      <c r="C217" s="7">
        <v>49</v>
      </c>
      <c r="D217" s="12">
        <f t="shared" si="63"/>
        <v>16.333333333333332</v>
      </c>
      <c r="E217" s="29">
        <f t="shared" si="61"/>
        <v>0</v>
      </c>
      <c r="F217" s="2">
        <f t="shared" si="64"/>
        <v>0</v>
      </c>
      <c r="G217" s="2">
        <f t="shared" si="72"/>
        <v>0</v>
      </c>
      <c r="H217" s="2">
        <f t="shared" si="73"/>
        <v>0</v>
      </c>
      <c r="I217" s="2">
        <f t="shared" si="62"/>
        <v>0</v>
      </c>
      <c r="J217" s="2">
        <f t="shared" si="79"/>
        <v>0</v>
      </c>
      <c r="K217" s="2">
        <f t="shared" si="65"/>
        <v>0</v>
      </c>
      <c r="L217" s="2">
        <f t="shared" si="65"/>
        <v>0</v>
      </c>
      <c r="M217" s="2"/>
      <c r="N217" s="28">
        <f t="shared" si="80"/>
        <v>0</v>
      </c>
      <c r="O217" s="2">
        <f t="shared" si="74"/>
        <v>0</v>
      </c>
      <c r="P217" s="2">
        <f t="shared" si="75"/>
        <v>0</v>
      </c>
      <c r="R217">
        <f t="shared" si="76"/>
        <v>196</v>
      </c>
      <c r="S217" s="89">
        <f t="shared" si="66"/>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7"/>
        <v>2.1764495441356502E-2</v>
      </c>
      <c r="Y217" s="66">
        <f t="shared" si="67"/>
        <v>0</v>
      </c>
      <c r="Z217" s="72">
        <f t="shared" si="68"/>
        <v>0</v>
      </c>
      <c r="AA217" s="79">
        <f t="shared" si="69"/>
        <v>0</v>
      </c>
      <c r="AB217" s="81">
        <f t="shared" si="78"/>
        <v>0</v>
      </c>
      <c r="AD217" s="95">
        <f>locallinterp(R217,'BBG rates'!$N$10:$N$369,'BBG rates'!$P$10:$P$369)</f>
        <v>16.587264574379287</v>
      </c>
      <c r="AI217" s="185">
        <f t="shared" si="70"/>
        <v>196</v>
      </c>
      <c r="AJ217" s="127">
        <f>locallinterp(MIN(AI217,CAP_Senior*12),'BBG rates'!$X$24:$X$65,'BBG rates'!$Y$24:$Y$65)</f>
        <v>64.054853537907078</v>
      </c>
      <c r="AK217" s="127">
        <f>locallinterp(MIN(AI217,CAP_CB*12),'BBG rates'!$AA$25:$AA$40,'BBG rates'!$AC$25:$AC$40)</f>
        <v>11</v>
      </c>
      <c r="AL217" s="144">
        <f t="shared" si="71"/>
        <v>20.019325101444203</v>
      </c>
      <c r="AM217" s="142">
        <f>(SUMPRODUCT(AL217:AL$381,G217:G$381)+SUMPRODUCT(AL217:AL$381,H217:H$381))/12</f>
        <v>0</v>
      </c>
    </row>
    <row r="218" spans="1:39" x14ac:dyDescent="0.2">
      <c r="A218" s="7">
        <v>197</v>
      </c>
      <c r="B218" s="7">
        <v>98.5</v>
      </c>
      <c r="C218" s="7">
        <v>49.25</v>
      </c>
      <c r="D218" s="12">
        <f t="shared" si="63"/>
        <v>16.416666666666668</v>
      </c>
      <c r="E218" s="29">
        <f t="shared" si="61"/>
        <v>0</v>
      </c>
      <c r="F218" s="2">
        <f t="shared" si="64"/>
        <v>0</v>
      </c>
      <c r="G218" s="2">
        <f t="shared" si="72"/>
        <v>0</v>
      </c>
      <c r="H218" s="2">
        <f t="shared" si="73"/>
        <v>0</v>
      </c>
      <c r="I218" s="2">
        <f t="shared" si="62"/>
        <v>0</v>
      </c>
      <c r="J218" s="2">
        <f t="shared" si="79"/>
        <v>0</v>
      </c>
      <c r="K218" s="2">
        <f t="shared" si="65"/>
        <v>0</v>
      </c>
      <c r="L218" s="2">
        <f t="shared" si="65"/>
        <v>0</v>
      </c>
      <c r="M218" s="2"/>
      <c r="N218" s="28">
        <f t="shared" si="80"/>
        <v>0</v>
      </c>
      <c r="O218" s="2">
        <f t="shared" si="74"/>
        <v>0</v>
      </c>
      <c r="P218" s="2">
        <f t="shared" si="75"/>
        <v>0</v>
      </c>
      <c r="R218">
        <f t="shared" si="76"/>
        <v>197</v>
      </c>
      <c r="S218" s="89">
        <f t="shared" si="66"/>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7"/>
        <v>2.3405822271005405E-2</v>
      </c>
      <c r="Y218" s="66">
        <f t="shared" si="67"/>
        <v>0</v>
      </c>
      <c r="Z218" s="72">
        <f t="shared" si="68"/>
        <v>0</v>
      </c>
      <c r="AA218" s="79">
        <f t="shared" si="69"/>
        <v>0</v>
      </c>
      <c r="AB218" s="81">
        <f t="shared" si="78"/>
        <v>0</v>
      </c>
      <c r="AD218" s="95">
        <f>locallinterp(R218,'BBG rates'!$N$10:$N$369,'BBG rates'!$P$10:$P$369)</f>
        <v>16.670136435387583</v>
      </c>
      <c r="AI218" s="185">
        <f t="shared" si="70"/>
        <v>197</v>
      </c>
      <c r="AJ218" s="127">
        <f>locallinterp(MIN(AI218,CAP_Senior*12),'BBG rates'!$X$24:$X$65,'BBG rates'!$Y$24:$Y$65)</f>
        <v>64.151044604522482</v>
      </c>
      <c r="AK218" s="127">
        <f>locallinterp(MIN(AI218,CAP_CB*12),'BBG rates'!$AA$25:$AA$40,'BBG rates'!$AC$25:$AC$40)</f>
        <v>11</v>
      </c>
      <c r="AL218" s="144">
        <f t="shared" si="71"/>
        <v>20.03567758276882</v>
      </c>
      <c r="AM218" s="142">
        <f>(SUMPRODUCT(AL218:AL$381,G218:G$381)+SUMPRODUCT(AL218:AL$381,H218:H$381))/12</f>
        <v>0</v>
      </c>
    </row>
    <row r="219" spans="1:39" x14ac:dyDescent="0.2">
      <c r="A219" s="7">
        <v>198</v>
      </c>
      <c r="B219" s="7">
        <v>99</v>
      </c>
      <c r="C219" s="7">
        <v>49.5</v>
      </c>
      <c r="D219" s="12">
        <f t="shared" si="63"/>
        <v>16.5</v>
      </c>
      <c r="E219" s="29">
        <f t="shared" si="61"/>
        <v>0</v>
      </c>
      <c r="F219" s="2">
        <f t="shared" si="64"/>
        <v>0</v>
      </c>
      <c r="G219" s="2">
        <f t="shared" si="72"/>
        <v>0</v>
      </c>
      <c r="H219" s="2">
        <f t="shared" si="73"/>
        <v>0</v>
      </c>
      <c r="I219" s="2">
        <f t="shared" si="62"/>
        <v>0</v>
      </c>
      <c r="J219" s="2">
        <f t="shared" si="79"/>
        <v>0</v>
      </c>
      <c r="K219" s="2">
        <f t="shared" si="65"/>
        <v>0</v>
      </c>
      <c r="L219" s="2">
        <f t="shared" si="65"/>
        <v>0</v>
      </c>
      <c r="M219" s="2"/>
      <c r="N219" s="28">
        <f t="shared" si="80"/>
        <v>0</v>
      </c>
      <c r="O219" s="2">
        <f t="shared" si="74"/>
        <v>0</v>
      </c>
      <c r="P219" s="2">
        <f t="shared" si="75"/>
        <v>0</v>
      </c>
      <c r="R219">
        <f t="shared" si="76"/>
        <v>198</v>
      </c>
      <c r="S219" s="89">
        <f t="shared" si="66"/>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7"/>
        <v>2.5047124407073795E-2</v>
      </c>
      <c r="Y219" s="66">
        <f t="shared" si="67"/>
        <v>0</v>
      </c>
      <c r="Z219" s="72">
        <f t="shared" si="68"/>
        <v>0</v>
      </c>
      <c r="AA219" s="79">
        <f t="shared" si="69"/>
        <v>0</v>
      </c>
      <c r="AB219" s="81">
        <f t="shared" si="78"/>
        <v>0</v>
      </c>
      <c r="AD219" s="95">
        <f>locallinterp(R219,'BBG rates'!$N$10:$N$369,'BBG rates'!$P$10:$P$369)</f>
        <v>16.75297874881235</v>
      </c>
      <c r="AI219" s="185">
        <f t="shared" si="70"/>
        <v>198</v>
      </c>
      <c r="AJ219" s="127">
        <f>locallinterp(MIN(AI219,CAP_Senior*12),'BBG rates'!$X$24:$X$65,'BBG rates'!$Y$24:$Y$65)</f>
        <v>64.247235671137901</v>
      </c>
      <c r="AK219" s="127">
        <f>locallinterp(MIN(AI219,CAP_CB*12),'BBG rates'!$AA$25:$AA$40,'BBG rates'!$AC$25:$AC$40)</f>
        <v>11</v>
      </c>
      <c r="AL219" s="144">
        <f t="shared" si="71"/>
        <v>20.052030064093444</v>
      </c>
      <c r="AM219" s="142">
        <f>(SUMPRODUCT(AL219:AL$381,G219:G$381)+SUMPRODUCT(AL219:AL$381,H219:H$381))/12</f>
        <v>0</v>
      </c>
    </row>
    <row r="220" spans="1:39" x14ac:dyDescent="0.2">
      <c r="A220" s="7">
        <v>199</v>
      </c>
      <c r="B220" s="7">
        <v>99.5</v>
      </c>
      <c r="C220" s="7">
        <v>49.75</v>
      </c>
      <c r="D220" s="12">
        <f t="shared" si="63"/>
        <v>16.583333333333332</v>
      </c>
      <c r="E220" s="29">
        <f t="shared" si="61"/>
        <v>0</v>
      </c>
      <c r="F220" s="2">
        <f t="shared" si="64"/>
        <v>0</v>
      </c>
      <c r="G220" s="2">
        <f t="shared" si="72"/>
        <v>0</v>
      </c>
      <c r="H220" s="2">
        <f t="shared" si="73"/>
        <v>0</v>
      </c>
      <c r="I220" s="2">
        <f t="shared" si="62"/>
        <v>0</v>
      </c>
      <c r="J220" s="2">
        <f t="shared" si="79"/>
        <v>0</v>
      </c>
      <c r="K220" s="2">
        <f t="shared" si="65"/>
        <v>0</v>
      </c>
      <c r="L220" s="2">
        <f t="shared" si="65"/>
        <v>0</v>
      </c>
      <c r="M220" s="2"/>
      <c r="N220" s="28">
        <f t="shared" si="80"/>
        <v>0</v>
      </c>
      <c r="O220" s="2">
        <f t="shared" si="74"/>
        <v>0</v>
      </c>
      <c r="P220" s="2">
        <f t="shared" si="75"/>
        <v>0</v>
      </c>
      <c r="R220">
        <f t="shared" si="76"/>
        <v>199</v>
      </c>
      <c r="S220" s="89">
        <f t="shared" si="66"/>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7"/>
        <v>2.6688401850094579E-2</v>
      </c>
      <c r="Y220" s="66">
        <f t="shared" si="67"/>
        <v>0</v>
      </c>
      <c r="Z220" s="72">
        <f t="shared" si="68"/>
        <v>0</v>
      </c>
      <c r="AA220" s="79">
        <f t="shared" si="69"/>
        <v>0</v>
      </c>
      <c r="AB220" s="81">
        <f t="shared" si="78"/>
        <v>0</v>
      </c>
      <c r="AD220" s="95">
        <f>locallinterp(R220,'BBG rates'!$N$10:$N$369,'BBG rates'!$P$10:$P$369)</f>
        <v>16.835791640487468</v>
      </c>
      <c r="AI220" s="185">
        <f t="shared" si="70"/>
        <v>199</v>
      </c>
      <c r="AJ220" s="127">
        <f>locallinterp(MIN(AI220,CAP_Senior*12),'BBG rates'!$X$24:$X$65,'BBG rates'!$Y$24:$Y$65)</f>
        <v>64.343426737753305</v>
      </c>
      <c r="AK220" s="127">
        <f>locallinterp(MIN(AI220,CAP_CB*12),'BBG rates'!$AA$25:$AA$40,'BBG rates'!$AC$25:$AC$40)</f>
        <v>11</v>
      </c>
      <c r="AL220" s="144">
        <f t="shared" si="71"/>
        <v>20.068382545418061</v>
      </c>
      <c r="AM220" s="142">
        <f>(SUMPRODUCT(AL220:AL$381,G220:G$381)+SUMPRODUCT(AL220:AL$381,H220:H$381))/12</f>
        <v>0</v>
      </c>
    </row>
    <row r="221" spans="1:39" x14ac:dyDescent="0.2">
      <c r="A221" s="7">
        <v>200</v>
      </c>
      <c r="B221" s="7">
        <v>100</v>
      </c>
      <c r="C221" s="7">
        <v>50</v>
      </c>
      <c r="D221" s="12">
        <f t="shared" si="63"/>
        <v>16.666666666666668</v>
      </c>
      <c r="E221" s="29">
        <f t="shared" si="61"/>
        <v>0</v>
      </c>
      <c r="F221" s="2">
        <f t="shared" si="64"/>
        <v>0</v>
      </c>
      <c r="G221" s="2">
        <f t="shared" si="72"/>
        <v>0</v>
      </c>
      <c r="H221" s="2">
        <f t="shared" si="73"/>
        <v>0</v>
      </c>
      <c r="I221" s="2">
        <f t="shared" si="62"/>
        <v>0</v>
      </c>
      <c r="J221" s="2">
        <f t="shared" si="79"/>
        <v>0</v>
      </c>
      <c r="K221" s="2">
        <f t="shared" si="65"/>
        <v>0</v>
      </c>
      <c r="L221" s="2">
        <f t="shared" si="65"/>
        <v>0</v>
      </c>
      <c r="M221" s="2"/>
      <c r="N221" s="28">
        <f t="shared" si="80"/>
        <v>0</v>
      </c>
      <c r="O221" s="2">
        <f t="shared" si="74"/>
        <v>0</v>
      </c>
      <c r="P221" s="2">
        <f t="shared" si="75"/>
        <v>0</v>
      </c>
      <c r="R221">
        <f t="shared" si="76"/>
        <v>200</v>
      </c>
      <c r="S221" s="89">
        <f t="shared" si="66"/>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7"/>
        <v>2.8329654601133569E-2</v>
      </c>
      <c r="Y221" s="66">
        <f t="shared" si="67"/>
        <v>0</v>
      </c>
      <c r="Z221" s="72">
        <f t="shared" si="68"/>
        <v>0</v>
      </c>
      <c r="AA221" s="79">
        <f t="shared" si="69"/>
        <v>0</v>
      </c>
      <c r="AB221" s="81">
        <f t="shared" si="78"/>
        <v>0</v>
      </c>
      <c r="AD221" s="95">
        <f>locallinterp(R221,'BBG rates'!$N$10:$N$369,'BBG rates'!$P$10:$P$369)</f>
        <v>16.918575227694451</v>
      </c>
      <c r="AI221" s="185">
        <f t="shared" si="70"/>
        <v>200</v>
      </c>
      <c r="AJ221" s="127">
        <f>locallinterp(MIN(AI221,CAP_Senior*12),'BBG rates'!$X$24:$X$65,'BBG rates'!$Y$24:$Y$65)</f>
        <v>64.439617804368709</v>
      </c>
      <c r="AK221" s="127">
        <f>locallinterp(MIN(AI221,CAP_CB*12),'BBG rates'!$AA$25:$AA$40,'BBG rates'!$AC$25:$AC$40)</f>
        <v>11</v>
      </c>
      <c r="AL221" s="144">
        <f t="shared" si="71"/>
        <v>20.084735026742678</v>
      </c>
      <c r="AM221" s="142">
        <f>(SUMPRODUCT(AL221:AL$381,G221:G$381)+SUMPRODUCT(AL221:AL$381,H221:H$381))/12</f>
        <v>0</v>
      </c>
    </row>
    <row r="222" spans="1:39" x14ac:dyDescent="0.2">
      <c r="A222" s="7">
        <v>201</v>
      </c>
      <c r="B222" s="7">
        <v>100.5</v>
      </c>
      <c r="C222" s="7">
        <v>50.25</v>
      </c>
      <c r="D222" s="12">
        <f t="shared" si="63"/>
        <v>16.75</v>
      </c>
      <c r="E222" s="29">
        <f t="shared" si="61"/>
        <v>0</v>
      </c>
      <c r="F222" s="2">
        <f t="shared" si="64"/>
        <v>0</v>
      </c>
      <c r="G222" s="2">
        <f t="shared" si="72"/>
        <v>0</v>
      </c>
      <c r="H222" s="2">
        <f t="shared" si="73"/>
        <v>0</v>
      </c>
      <c r="I222" s="2">
        <f t="shared" si="62"/>
        <v>0</v>
      </c>
      <c r="J222" s="2">
        <f t="shared" si="79"/>
        <v>0</v>
      </c>
      <c r="K222" s="2">
        <f t="shared" si="65"/>
        <v>0</v>
      </c>
      <c r="L222" s="2">
        <f t="shared" si="65"/>
        <v>0</v>
      </c>
      <c r="M222" s="2"/>
      <c r="N222" s="28">
        <f t="shared" si="80"/>
        <v>0</v>
      </c>
      <c r="O222" s="2">
        <f t="shared" si="74"/>
        <v>0</v>
      </c>
      <c r="P222" s="2">
        <f t="shared" si="75"/>
        <v>0</v>
      </c>
      <c r="R222">
        <f t="shared" si="76"/>
        <v>201</v>
      </c>
      <c r="S222" s="89">
        <f t="shared" si="66"/>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7"/>
        <v>2.9970882660723674E-2</v>
      </c>
      <c r="Y222" s="66">
        <f t="shared" si="67"/>
        <v>0</v>
      </c>
      <c r="Z222" s="72">
        <f t="shared" si="68"/>
        <v>0</v>
      </c>
      <c r="AA222" s="79">
        <f t="shared" si="69"/>
        <v>0</v>
      </c>
      <c r="AB222" s="81">
        <f t="shared" si="78"/>
        <v>0</v>
      </c>
      <c r="AD222" s="95">
        <f>locallinterp(R222,'BBG rates'!$N$10:$N$369,'BBG rates'!$P$10:$P$369)</f>
        <v>17.001329634062678</v>
      </c>
      <c r="AI222" s="185">
        <f t="shared" si="70"/>
        <v>201</v>
      </c>
      <c r="AJ222" s="127">
        <f>locallinterp(MIN(AI222,CAP_Senior*12),'BBG rates'!$X$24:$X$65,'BBG rates'!$Y$24:$Y$65)</f>
        <v>64.535808870984127</v>
      </c>
      <c r="AK222" s="127">
        <f>locallinterp(MIN(AI222,CAP_CB*12),'BBG rates'!$AA$25:$AA$40,'BBG rates'!$AC$25:$AC$40)</f>
        <v>11</v>
      </c>
      <c r="AL222" s="144">
        <f t="shared" si="71"/>
        <v>20.101087508067302</v>
      </c>
      <c r="AM222" s="142">
        <f>(SUMPRODUCT(AL222:AL$381,G222:G$381)+SUMPRODUCT(AL222:AL$381,H222:H$381))/12</f>
        <v>0</v>
      </c>
    </row>
    <row r="223" spans="1:39" x14ac:dyDescent="0.2">
      <c r="A223" s="7">
        <v>202</v>
      </c>
      <c r="B223" s="7">
        <v>101</v>
      </c>
      <c r="C223" s="7">
        <v>50.5</v>
      </c>
      <c r="D223" s="12">
        <f t="shared" si="63"/>
        <v>16.833333333333332</v>
      </c>
      <c r="E223" s="29">
        <f t="shared" si="61"/>
        <v>0</v>
      </c>
      <c r="F223" s="2">
        <f t="shared" si="64"/>
        <v>0</v>
      </c>
      <c r="G223" s="2">
        <f t="shared" si="72"/>
        <v>0</v>
      </c>
      <c r="H223" s="2">
        <f t="shared" si="73"/>
        <v>0</v>
      </c>
      <c r="I223" s="2">
        <f t="shared" si="62"/>
        <v>0</v>
      </c>
      <c r="J223" s="2">
        <f t="shared" si="79"/>
        <v>0</v>
      </c>
      <c r="K223" s="2">
        <f t="shared" si="65"/>
        <v>0</v>
      </c>
      <c r="L223" s="2">
        <f t="shared" si="65"/>
        <v>0</v>
      </c>
      <c r="M223" s="2"/>
      <c r="N223" s="28">
        <f t="shared" si="80"/>
        <v>0</v>
      </c>
      <c r="O223" s="2">
        <f t="shared" si="74"/>
        <v>0</v>
      </c>
      <c r="P223" s="2">
        <f t="shared" si="75"/>
        <v>0</v>
      </c>
      <c r="R223">
        <f t="shared" si="76"/>
        <v>202</v>
      </c>
      <c r="S223" s="89">
        <f t="shared" si="66"/>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7"/>
        <v>3.1612086029397801E-2</v>
      </c>
      <c r="Y223" s="66">
        <f t="shared" si="67"/>
        <v>0</v>
      </c>
      <c r="Z223" s="72">
        <f t="shared" si="68"/>
        <v>0</v>
      </c>
      <c r="AA223" s="79">
        <f t="shared" si="69"/>
        <v>0</v>
      </c>
      <c r="AB223" s="81">
        <f t="shared" si="78"/>
        <v>0</v>
      </c>
      <c r="AD223" s="95">
        <f>locallinterp(R223,'BBG rates'!$N$10:$N$369,'BBG rates'!$P$10:$P$369)</f>
        <v>17.08405498460532</v>
      </c>
      <c r="AI223" s="185">
        <f t="shared" si="70"/>
        <v>202</v>
      </c>
      <c r="AJ223" s="127">
        <f>locallinterp(MIN(AI223,CAP_Senior*12),'BBG rates'!$X$24:$X$65,'BBG rates'!$Y$24:$Y$65)</f>
        <v>64.631999937599531</v>
      </c>
      <c r="AK223" s="127">
        <f>locallinterp(MIN(AI223,CAP_CB*12),'BBG rates'!$AA$25:$AA$40,'BBG rates'!$AC$25:$AC$40)</f>
        <v>11</v>
      </c>
      <c r="AL223" s="144">
        <f t="shared" si="71"/>
        <v>20.117439989391919</v>
      </c>
      <c r="AM223" s="142">
        <f>(SUMPRODUCT(AL223:AL$381,G223:G$381)+SUMPRODUCT(AL223:AL$381,H223:H$381))/12</f>
        <v>0</v>
      </c>
    </row>
    <row r="224" spans="1:39" x14ac:dyDescent="0.2">
      <c r="A224" s="7">
        <v>203</v>
      </c>
      <c r="B224" s="7">
        <v>101.5</v>
      </c>
      <c r="C224" s="7">
        <v>50.75</v>
      </c>
      <c r="D224" s="12">
        <f t="shared" si="63"/>
        <v>16.916666666666668</v>
      </c>
      <c r="E224" s="29">
        <f t="shared" si="61"/>
        <v>0</v>
      </c>
      <c r="F224" s="2">
        <f t="shared" si="64"/>
        <v>0</v>
      </c>
      <c r="G224" s="2">
        <f t="shared" si="72"/>
        <v>0</v>
      </c>
      <c r="H224" s="2">
        <f t="shared" si="73"/>
        <v>0</v>
      </c>
      <c r="I224" s="2">
        <f t="shared" si="62"/>
        <v>0</v>
      </c>
      <c r="J224" s="2">
        <f t="shared" si="79"/>
        <v>0</v>
      </c>
      <c r="K224" s="2">
        <f t="shared" si="65"/>
        <v>0</v>
      </c>
      <c r="L224" s="2">
        <f t="shared" si="65"/>
        <v>0</v>
      </c>
      <c r="M224" s="2"/>
      <c r="N224" s="28">
        <f t="shared" si="80"/>
        <v>0</v>
      </c>
      <c r="O224" s="2">
        <f t="shared" si="74"/>
        <v>0</v>
      </c>
      <c r="P224" s="2">
        <f t="shared" si="75"/>
        <v>0</v>
      </c>
      <c r="R224">
        <f t="shared" si="76"/>
        <v>203</v>
      </c>
      <c r="S224" s="89">
        <f t="shared" si="66"/>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7"/>
        <v>3.3253264708488217E-2</v>
      </c>
      <c r="Y224" s="66">
        <f t="shared" si="67"/>
        <v>0</v>
      </c>
      <c r="Z224" s="72">
        <f t="shared" si="68"/>
        <v>0</v>
      </c>
      <c r="AA224" s="79">
        <f t="shared" si="69"/>
        <v>0</v>
      </c>
      <c r="AB224" s="81">
        <f t="shared" si="78"/>
        <v>0</v>
      </c>
      <c r="AD224" s="95">
        <f>locallinterp(R224,'BBG rates'!$N$10:$N$369,'BBG rates'!$P$10:$P$369)</f>
        <v>17.166751410683197</v>
      </c>
      <c r="AI224" s="185">
        <f t="shared" si="70"/>
        <v>203</v>
      </c>
      <c r="AJ224" s="127">
        <f>locallinterp(MIN(AI224,CAP_Senior*12),'BBG rates'!$X$24:$X$65,'BBG rates'!$Y$24:$Y$65)</f>
        <v>64.728191004214949</v>
      </c>
      <c r="AK224" s="127">
        <f>locallinterp(MIN(AI224,CAP_CB*12),'BBG rates'!$AA$25:$AA$40,'BBG rates'!$AC$25:$AC$40)</f>
        <v>11</v>
      </c>
      <c r="AL224" s="144">
        <f t="shared" si="71"/>
        <v>20.133792470716543</v>
      </c>
      <c r="AM224" s="142">
        <f>(SUMPRODUCT(AL224:AL$381,G224:G$381)+SUMPRODUCT(AL224:AL$381,H224:H$381))/12</f>
        <v>0</v>
      </c>
    </row>
    <row r="225" spans="1:39" x14ac:dyDescent="0.2">
      <c r="A225" s="7">
        <v>204</v>
      </c>
      <c r="B225" s="7">
        <v>102</v>
      </c>
      <c r="C225" s="7">
        <v>51</v>
      </c>
      <c r="D225" s="12">
        <f t="shared" si="63"/>
        <v>17</v>
      </c>
      <c r="E225" s="29">
        <f t="shared" si="61"/>
        <v>0</v>
      </c>
      <c r="F225" s="2">
        <f t="shared" si="64"/>
        <v>0</v>
      </c>
      <c r="G225" s="2">
        <f t="shared" si="72"/>
        <v>0</v>
      </c>
      <c r="H225" s="2">
        <f t="shared" si="73"/>
        <v>0</v>
      </c>
      <c r="I225" s="2">
        <f t="shared" si="62"/>
        <v>0</v>
      </c>
      <c r="J225" s="2">
        <f t="shared" si="79"/>
        <v>0</v>
      </c>
      <c r="K225" s="2">
        <f t="shared" si="65"/>
        <v>0</v>
      </c>
      <c r="L225" s="2">
        <f t="shared" si="65"/>
        <v>0</v>
      </c>
      <c r="M225" s="2"/>
      <c r="N225" s="28">
        <f t="shared" si="80"/>
        <v>0</v>
      </c>
      <c r="O225" s="2">
        <f t="shared" si="74"/>
        <v>0</v>
      </c>
      <c r="P225" s="2">
        <f t="shared" si="75"/>
        <v>0</v>
      </c>
      <c r="R225">
        <f t="shared" si="76"/>
        <v>204</v>
      </c>
      <c r="S225" s="89">
        <f t="shared" si="66"/>
        <v>0</v>
      </c>
      <c r="T225" s="89">
        <f>IF(AND(S225=0,S224&gt;0),SUM($G225:$H$381),S225)</f>
        <v>0</v>
      </c>
      <c r="U225" s="82">
        <f>SUM(T225:T$381)</f>
        <v>0</v>
      </c>
      <c r="V225" s="68">
        <f>localspline(R225,'BBG rates'!$G$10:$G$27,'BBG rates'!$K$10:$K$27)</f>
        <v>0.99201149305868008</v>
      </c>
      <c r="W225" s="68">
        <f>locallinterp(R225,'BBG rates'!$G$10:$G$27,'BBG rates'!$J$10:$J$27)</f>
        <v>3.49E-2</v>
      </c>
      <c r="X225" s="56">
        <f t="shared" si="77"/>
        <v>3.4894418698527829E-2</v>
      </c>
      <c r="Y225" s="66">
        <f t="shared" si="67"/>
        <v>0</v>
      </c>
      <c r="Z225" s="72">
        <f t="shared" si="68"/>
        <v>0</v>
      </c>
      <c r="AA225" s="79">
        <f t="shared" si="69"/>
        <v>0</v>
      </c>
      <c r="AB225" s="81">
        <f t="shared" si="78"/>
        <v>0</v>
      </c>
      <c r="AD225" s="95">
        <f>locallinterp(R225,'BBG rates'!$N$10:$N$369,'BBG rates'!$P$10:$P$369)</f>
        <v>17.249419035104754</v>
      </c>
      <c r="AI225" s="185">
        <f t="shared" si="70"/>
        <v>204</v>
      </c>
      <c r="AJ225" s="127">
        <f>locallinterp(MIN(AI225,CAP_Senior*12),'BBG rates'!$X$24:$X$65,'BBG rates'!$Y$24:$Y$65)</f>
        <v>64.824382070830353</v>
      </c>
      <c r="AK225" s="127">
        <f>locallinterp(MIN(AI225,CAP_CB*12),'BBG rates'!$AA$25:$AA$40,'BBG rates'!$AC$25:$AC$40)</f>
        <v>11</v>
      </c>
      <c r="AL225" s="144">
        <f t="shared" si="71"/>
        <v>20.15014495204116</v>
      </c>
      <c r="AM225" s="142">
        <f>(SUMPRODUCT(AL225:AL$381,G225:G$381)+SUMPRODUCT(AL225:AL$381,H225:H$381))/12</f>
        <v>0</v>
      </c>
    </row>
    <row r="226" spans="1:39" x14ac:dyDescent="0.2">
      <c r="A226" s="7">
        <v>205</v>
      </c>
      <c r="B226" s="7">
        <v>102.5</v>
      </c>
      <c r="C226" s="7">
        <v>51.25</v>
      </c>
      <c r="D226" s="12">
        <f t="shared" si="63"/>
        <v>17.083333333333332</v>
      </c>
      <c r="E226" s="29">
        <f t="shared" si="61"/>
        <v>0</v>
      </c>
      <c r="F226" s="2">
        <f t="shared" si="64"/>
        <v>0</v>
      </c>
      <c r="G226" s="2">
        <f t="shared" si="72"/>
        <v>0</v>
      </c>
      <c r="H226" s="2">
        <f t="shared" si="73"/>
        <v>0</v>
      </c>
      <c r="I226" s="2">
        <f t="shared" si="62"/>
        <v>0</v>
      </c>
      <c r="J226" s="2">
        <f t="shared" si="79"/>
        <v>0</v>
      </c>
      <c r="K226" s="2">
        <f t="shared" si="65"/>
        <v>0</v>
      </c>
      <c r="L226" s="2">
        <f t="shared" si="65"/>
        <v>0</v>
      </c>
      <c r="M226" s="2"/>
      <c r="N226" s="28">
        <f t="shared" si="80"/>
        <v>0</v>
      </c>
      <c r="O226" s="2">
        <f t="shared" si="74"/>
        <v>0</v>
      </c>
      <c r="P226" s="2">
        <f t="shared" si="75"/>
        <v>0</v>
      </c>
      <c r="R226">
        <f t="shared" si="76"/>
        <v>205</v>
      </c>
      <c r="S226" s="89">
        <f t="shared" si="66"/>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7"/>
        <v>3.6535548000315998E-2</v>
      </c>
      <c r="Y226" s="66">
        <f t="shared" si="67"/>
        <v>0</v>
      </c>
      <c r="Z226" s="72">
        <f t="shared" si="68"/>
        <v>0</v>
      </c>
      <c r="AA226" s="79">
        <f t="shared" si="69"/>
        <v>0</v>
      </c>
      <c r="AB226" s="81">
        <f t="shared" si="78"/>
        <v>0</v>
      </c>
      <c r="AD226" s="95">
        <f>locallinterp(R226,'BBG rates'!$N$10:$N$369,'BBG rates'!$P$10:$P$369)</f>
        <v>17.332057987027156</v>
      </c>
      <c r="AI226" s="185">
        <f t="shared" si="70"/>
        <v>205</v>
      </c>
      <c r="AJ226" s="127">
        <f>locallinterp(MIN(AI226,CAP_Senior*12),'BBG rates'!$X$24:$X$65,'BBG rates'!$Y$24:$Y$65)</f>
        <v>64.915073420789739</v>
      </c>
      <c r="AK226" s="127">
        <f>locallinterp(MIN(AI226,CAP_CB*12),'BBG rates'!$AA$25:$AA$40,'BBG rates'!$AC$25:$AC$40)</f>
        <v>11</v>
      </c>
      <c r="AL226" s="144">
        <f t="shared" si="71"/>
        <v>20.165562481534256</v>
      </c>
      <c r="AM226" s="142">
        <f>(SUMPRODUCT(AL226:AL$381,G226:G$381)+SUMPRODUCT(AL226:AL$381,H226:H$381))/12</f>
        <v>0</v>
      </c>
    </row>
    <row r="227" spans="1:39" x14ac:dyDescent="0.2">
      <c r="A227" s="7">
        <v>206</v>
      </c>
      <c r="B227" s="7">
        <v>103</v>
      </c>
      <c r="C227" s="7">
        <v>51.5</v>
      </c>
      <c r="D227" s="12">
        <f t="shared" si="63"/>
        <v>17.166666666666668</v>
      </c>
      <c r="E227" s="29">
        <f t="shared" si="61"/>
        <v>0</v>
      </c>
      <c r="F227" s="2">
        <f t="shared" si="64"/>
        <v>0</v>
      </c>
      <c r="G227" s="2">
        <f t="shared" si="72"/>
        <v>0</v>
      </c>
      <c r="H227" s="2">
        <f t="shared" si="73"/>
        <v>0</v>
      </c>
      <c r="I227" s="2">
        <f t="shared" si="62"/>
        <v>0</v>
      </c>
      <c r="J227" s="2">
        <f t="shared" si="79"/>
        <v>0</v>
      </c>
      <c r="K227" s="2">
        <f t="shared" si="65"/>
        <v>0</v>
      </c>
      <c r="L227" s="2">
        <f t="shared" si="65"/>
        <v>0</v>
      </c>
      <c r="M227" s="2"/>
      <c r="N227" s="28">
        <f t="shared" si="80"/>
        <v>0</v>
      </c>
      <c r="O227" s="2">
        <f t="shared" si="74"/>
        <v>0</v>
      </c>
      <c r="P227" s="2">
        <f t="shared" si="75"/>
        <v>0</v>
      </c>
      <c r="R227">
        <f t="shared" si="76"/>
        <v>206</v>
      </c>
      <c r="S227" s="89">
        <f t="shared" si="66"/>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7"/>
        <v>3.8176652614652085E-2</v>
      </c>
      <c r="Y227" s="66">
        <f t="shared" si="67"/>
        <v>0</v>
      </c>
      <c r="Z227" s="72">
        <f t="shared" si="68"/>
        <v>0</v>
      </c>
      <c r="AA227" s="79">
        <f t="shared" si="69"/>
        <v>0</v>
      </c>
      <c r="AB227" s="81">
        <f t="shared" si="78"/>
        <v>0</v>
      </c>
      <c r="AD227" s="95">
        <f>locallinterp(R227,'BBG rates'!$N$10:$N$369,'BBG rates'!$P$10:$P$369)</f>
        <v>17.41466839698964</v>
      </c>
      <c r="AI227" s="185">
        <f t="shared" si="70"/>
        <v>206</v>
      </c>
      <c r="AJ227" s="127">
        <f>locallinterp(MIN(AI227,CAP_Senior*12),'BBG rates'!$X$24:$X$65,'BBG rates'!$Y$24:$Y$65)</f>
        <v>65.005764770749124</v>
      </c>
      <c r="AK227" s="127">
        <f>locallinterp(MIN(AI227,CAP_CB*12),'BBG rates'!$AA$25:$AA$40,'BBG rates'!$AC$25:$AC$40)</f>
        <v>11</v>
      </c>
      <c r="AL227" s="144">
        <f t="shared" si="71"/>
        <v>20.180980011027351</v>
      </c>
      <c r="AM227" s="142">
        <f>(SUMPRODUCT(AL227:AL$381,G227:G$381)+SUMPRODUCT(AL227:AL$381,H227:H$381))/12</f>
        <v>0</v>
      </c>
    </row>
    <row r="228" spans="1:39" x14ac:dyDescent="0.2">
      <c r="A228" s="7">
        <v>207</v>
      </c>
      <c r="B228" s="7">
        <v>103.5</v>
      </c>
      <c r="C228" s="7">
        <v>51.75</v>
      </c>
      <c r="D228" s="12">
        <f t="shared" si="63"/>
        <v>17.25</v>
      </c>
      <c r="E228" s="29">
        <f t="shared" si="61"/>
        <v>0</v>
      </c>
      <c r="F228" s="2">
        <f t="shared" si="64"/>
        <v>0</v>
      </c>
      <c r="G228" s="2">
        <f t="shared" si="72"/>
        <v>0</v>
      </c>
      <c r="H228" s="2">
        <f t="shared" si="73"/>
        <v>0</v>
      </c>
      <c r="I228" s="2">
        <f t="shared" si="62"/>
        <v>0</v>
      </c>
      <c r="J228" s="2">
        <f t="shared" si="79"/>
        <v>0</v>
      </c>
      <c r="K228" s="2">
        <f t="shared" si="65"/>
        <v>0</v>
      </c>
      <c r="L228" s="2">
        <f t="shared" si="65"/>
        <v>0</v>
      </c>
      <c r="M228" s="2"/>
      <c r="N228" s="28">
        <f t="shared" si="80"/>
        <v>0</v>
      </c>
      <c r="O228" s="2">
        <f t="shared" si="74"/>
        <v>0</v>
      </c>
      <c r="P228" s="2">
        <f t="shared" si="75"/>
        <v>0</v>
      </c>
      <c r="R228">
        <f t="shared" si="76"/>
        <v>207</v>
      </c>
      <c r="S228" s="89">
        <f t="shared" si="66"/>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7"/>
        <v>3.9817732542068995E-2</v>
      </c>
      <c r="Y228" s="66">
        <f t="shared" si="67"/>
        <v>0</v>
      </c>
      <c r="Z228" s="72">
        <f t="shared" si="68"/>
        <v>0</v>
      </c>
      <c r="AA228" s="79">
        <f t="shared" si="69"/>
        <v>0</v>
      </c>
      <c r="AB228" s="81">
        <f t="shared" si="78"/>
        <v>0</v>
      </c>
      <c r="AD228" s="95">
        <f>locallinterp(R228,'BBG rates'!$N$10:$N$369,'BBG rates'!$P$10:$P$369)</f>
        <v>17.49725040187996</v>
      </c>
      <c r="AI228" s="185">
        <f t="shared" si="70"/>
        <v>207</v>
      </c>
      <c r="AJ228" s="127">
        <f>locallinterp(MIN(AI228,CAP_Senior*12),'BBG rates'!$X$24:$X$65,'BBG rates'!$Y$24:$Y$65)</f>
        <v>65.09645612070851</v>
      </c>
      <c r="AK228" s="127">
        <f>locallinterp(MIN(AI228,CAP_CB*12),'BBG rates'!$AA$25:$AA$40,'BBG rates'!$AC$25:$AC$40)</f>
        <v>11</v>
      </c>
      <c r="AL228" s="144">
        <f t="shared" si="71"/>
        <v>20.196397540520447</v>
      </c>
      <c r="AM228" s="142">
        <f>(SUMPRODUCT(AL228:AL$381,G228:G$381)+SUMPRODUCT(AL228:AL$381,H228:H$381))/12</f>
        <v>0</v>
      </c>
    </row>
    <row r="229" spans="1:39" x14ac:dyDescent="0.2">
      <c r="A229" s="7">
        <v>208</v>
      </c>
      <c r="B229" s="7">
        <v>104</v>
      </c>
      <c r="C229" s="7">
        <v>52</v>
      </c>
      <c r="D229" s="12">
        <f t="shared" si="63"/>
        <v>17.333333333333332</v>
      </c>
      <c r="E229" s="29">
        <f t="shared" si="61"/>
        <v>0</v>
      </c>
      <c r="F229" s="2">
        <f t="shared" si="64"/>
        <v>0</v>
      </c>
      <c r="G229" s="2">
        <f t="shared" si="72"/>
        <v>0</v>
      </c>
      <c r="H229" s="2">
        <f t="shared" si="73"/>
        <v>0</v>
      </c>
      <c r="I229" s="2">
        <f t="shared" si="62"/>
        <v>0</v>
      </c>
      <c r="J229" s="2">
        <f t="shared" si="79"/>
        <v>0</v>
      </c>
      <c r="K229" s="2">
        <f t="shared" si="65"/>
        <v>0</v>
      </c>
      <c r="L229" s="2">
        <f t="shared" si="65"/>
        <v>0</v>
      </c>
      <c r="M229" s="2"/>
      <c r="N229" s="28">
        <f t="shared" si="80"/>
        <v>0</v>
      </c>
      <c r="O229" s="2">
        <f t="shared" si="74"/>
        <v>0</v>
      </c>
      <c r="P229" s="2">
        <f t="shared" si="75"/>
        <v>0</v>
      </c>
      <c r="R229">
        <f t="shared" si="76"/>
        <v>208</v>
      </c>
      <c r="S229" s="89">
        <f t="shared" si="66"/>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7"/>
        <v>4.1458787783632545E-2</v>
      </c>
      <c r="Y229" s="66">
        <f t="shared" si="67"/>
        <v>0</v>
      </c>
      <c r="Z229" s="72">
        <f t="shared" si="68"/>
        <v>0</v>
      </c>
      <c r="AA229" s="79">
        <f t="shared" si="69"/>
        <v>0</v>
      </c>
      <c r="AB229" s="81">
        <f t="shared" si="78"/>
        <v>0</v>
      </c>
      <c r="AD229" s="95">
        <f>locallinterp(R229,'BBG rates'!$N$10:$N$369,'BBG rates'!$P$10:$P$369)</f>
        <v>17.579804130033498</v>
      </c>
      <c r="AI229" s="185">
        <f t="shared" si="70"/>
        <v>208</v>
      </c>
      <c r="AJ229" s="127">
        <f>locallinterp(MIN(AI229,CAP_Senior*12),'BBG rates'!$X$24:$X$65,'BBG rates'!$Y$24:$Y$65)</f>
        <v>65.187147470667895</v>
      </c>
      <c r="AK229" s="127">
        <f>locallinterp(MIN(AI229,CAP_CB*12),'BBG rates'!$AA$25:$AA$40,'BBG rates'!$AC$25:$AC$40)</f>
        <v>11</v>
      </c>
      <c r="AL229" s="144">
        <f t="shared" si="71"/>
        <v>20.211815070013543</v>
      </c>
      <c r="AM229" s="142">
        <f>(SUMPRODUCT(AL229:AL$381,G229:G$381)+SUMPRODUCT(AL229:AL$381,H229:H$381))/12</f>
        <v>0</v>
      </c>
    </row>
    <row r="230" spans="1:39" x14ac:dyDescent="0.2">
      <c r="A230" s="7">
        <v>209</v>
      </c>
      <c r="B230" s="7">
        <v>104.5</v>
      </c>
      <c r="C230" s="7">
        <v>52.25</v>
      </c>
      <c r="D230" s="12">
        <f t="shared" si="63"/>
        <v>17.416666666666668</v>
      </c>
      <c r="E230" s="29">
        <f t="shared" si="61"/>
        <v>0</v>
      </c>
      <c r="F230" s="2">
        <f t="shared" si="64"/>
        <v>0</v>
      </c>
      <c r="G230" s="2">
        <f t="shared" si="72"/>
        <v>0</v>
      </c>
      <c r="H230" s="2">
        <f t="shared" si="73"/>
        <v>0</v>
      </c>
      <c r="I230" s="2">
        <f t="shared" si="62"/>
        <v>0</v>
      </c>
      <c r="J230" s="2">
        <f t="shared" si="79"/>
        <v>0</v>
      </c>
      <c r="K230" s="2">
        <f t="shared" si="65"/>
        <v>0</v>
      </c>
      <c r="L230" s="2">
        <f t="shared" si="65"/>
        <v>0</v>
      </c>
      <c r="M230" s="2"/>
      <c r="N230" s="28">
        <f t="shared" si="80"/>
        <v>0</v>
      </c>
      <c r="O230" s="2">
        <f t="shared" si="74"/>
        <v>0</v>
      </c>
      <c r="P230" s="2">
        <f t="shared" si="75"/>
        <v>0</v>
      </c>
      <c r="R230">
        <f t="shared" si="76"/>
        <v>209</v>
      </c>
      <c r="S230" s="89">
        <f t="shared" si="66"/>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7"/>
        <v>4.309981833987564E-2</v>
      </c>
      <c r="Y230" s="66">
        <f t="shared" si="67"/>
        <v>0</v>
      </c>
      <c r="Z230" s="72">
        <f t="shared" si="68"/>
        <v>0</v>
      </c>
      <c r="AA230" s="79">
        <f t="shared" si="69"/>
        <v>0</v>
      </c>
      <c r="AB230" s="81">
        <f t="shared" si="78"/>
        <v>0</v>
      </c>
      <c r="AD230" s="95">
        <f>locallinterp(R230,'BBG rates'!$N$10:$N$369,'BBG rates'!$P$10:$P$369)</f>
        <v>17.662329716135112</v>
      </c>
      <c r="AI230" s="185">
        <f t="shared" si="70"/>
        <v>209</v>
      </c>
      <c r="AJ230" s="127">
        <f>locallinterp(MIN(AI230,CAP_Senior*12),'BBG rates'!$X$24:$X$65,'BBG rates'!$Y$24:$Y$65)</f>
        <v>65.277838820627281</v>
      </c>
      <c r="AK230" s="127">
        <f>locallinterp(MIN(AI230,CAP_CB*12),'BBG rates'!$AA$25:$AA$40,'BBG rates'!$AC$25:$AC$40)</f>
        <v>11</v>
      </c>
      <c r="AL230" s="144">
        <f t="shared" si="71"/>
        <v>20.227232599506635</v>
      </c>
      <c r="AM230" s="142">
        <f>(SUMPRODUCT(AL230:AL$381,G230:G$381)+SUMPRODUCT(AL230:AL$381,H230:H$381))/12</f>
        <v>0</v>
      </c>
    </row>
    <row r="231" spans="1:39" x14ac:dyDescent="0.2">
      <c r="A231" s="7">
        <v>210</v>
      </c>
      <c r="B231" s="7">
        <v>105</v>
      </c>
      <c r="C231" s="7">
        <v>52.5</v>
      </c>
      <c r="D231" s="12">
        <f t="shared" si="63"/>
        <v>17.5</v>
      </c>
      <c r="E231" s="29">
        <f t="shared" si="61"/>
        <v>0</v>
      </c>
      <c r="F231" s="2">
        <f t="shared" si="64"/>
        <v>0</v>
      </c>
      <c r="G231" s="2">
        <f t="shared" si="72"/>
        <v>0</v>
      </c>
      <c r="H231" s="2">
        <f t="shared" si="73"/>
        <v>0</v>
      </c>
      <c r="I231" s="2">
        <f t="shared" si="62"/>
        <v>0</v>
      </c>
      <c r="J231" s="2">
        <f t="shared" si="79"/>
        <v>0</v>
      </c>
      <c r="K231" s="2">
        <f t="shared" si="65"/>
        <v>0</v>
      </c>
      <c r="L231" s="2">
        <f t="shared" si="65"/>
        <v>0</v>
      </c>
      <c r="M231" s="2"/>
      <c r="N231" s="28">
        <f t="shared" si="80"/>
        <v>0</v>
      </c>
      <c r="O231" s="2">
        <f t="shared" si="74"/>
        <v>0</v>
      </c>
      <c r="P231" s="2">
        <f t="shared" si="75"/>
        <v>0</v>
      </c>
      <c r="R231">
        <f t="shared" si="76"/>
        <v>210</v>
      </c>
      <c r="S231" s="89">
        <f t="shared" si="66"/>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7"/>
        <v>4.4740824211864094E-2</v>
      </c>
      <c r="Y231" s="66">
        <f t="shared" si="67"/>
        <v>0</v>
      </c>
      <c r="Z231" s="72">
        <f t="shared" si="68"/>
        <v>0</v>
      </c>
      <c r="AA231" s="79">
        <f t="shared" si="69"/>
        <v>0</v>
      </c>
      <c r="AB231" s="81">
        <f t="shared" si="78"/>
        <v>0</v>
      </c>
      <c r="AD231" s="95">
        <f>locallinterp(R231,'BBG rates'!$N$10:$N$369,'BBG rates'!$P$10:$P$369)</f>
        <v>17.744827296250197</v>
      </c>
      <c r="AI231" s="185">
        <f t="shared" si="70"/>
        <v>210</v>
      </c>
      <c r="AJ231" s="127">
        <f>locallinterp(MIN(AI231,CAP_Senior*12),'BBG rates'!$X$24:$X$65,'BBG rates'!$Y$24:$Y$65)</f>
        <v>65.368530170586666</v>
      </c>
      <c r="AK231" s="127">
        <f>locallinterp(MIN(AI231,CAP_CB*12),'BBG rates'!$AA$25:$AA$40,'BBG rates'!$AC$25:$AC$40)</f>
        <v>11</v>
      </c>
      <c r="AL231" s="144">
        <f t="shared" si="71"/>
        <v>20.242650128999735</v>
      </c>
      <c r="AM231" s="142">
        <f>(SUMPRODUCT(AL231:AL$381,G231:G$381)+SUMPRODUCT(AL231:AL$381,H231:H$381))/12</f>
        <v>0</v>
      </c>
    </row>
    <row r="232" spans="1:39" x14ac:dyDescent="0.2">
      <c r="A232" s="7">
        <v>211</v>
      </c>
      <c r="B232" s="7">
        <v>105.5</v>
      </c>
      <c r="C232" s="7">
        <v>52.75</v>
      </c>
      <c r="D232" s="12">
        <f t="shared" si="63"/>
        <v>17.583333333333332</v>
      </c>
      <c r="E232" s="29">
        <f t="shared" si="61"/>
        <v>0</v>
      </c>
      <c r="F232" s="2">
        <f t="shared" si="64"/>
        <v>0</v>
      </c>
      <c r="G232" s="2">
        <f t="shared" si="72"/>
        <v>0</v>
      </c>
      <c r="H232" s="2">
        <f t="shared" si="73"/>
        <v>0</v>
      </c>
      <c r="I232" s="2">
        <f t="shared" si="62"/>
        <v>0</v>
      </c>
      <c r="J232" s="2">
        <f t="shared" si="79"/>
        <v>0</v>
      </c>
      <c r="K232" s="2">
        <f t="shared" si="65"/>
        <v>0</v>
      </c>
      <c r="L232" s="2">
        <f t="shared" si="65"/>
        <v>0</v>
      </c>
      <c r="M232" s="2"/>
      <c r="N232" s="28">
        <f t="shared" si="80"/>
        <v>0</v>
      </c>
      <c r="O232" s="2">
        <f t="shared" si="74"/>
        <v>0</v>
      </c>
      <c r="P232" s="2">
        <f t="shared" si="75"/>
        <v>0</v>
      </c>
      <c r="R232">
        <f t="shared" si="76"/>
        <v>211</v>
      </c>
      <c r="S232" s="89">
        <f t="shared" si="66"/>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7"/>
        <v>4.6381805400130816E-2</v>
      </c>
      <c r="Y232" s="66">
        <f t="shared" si="67"/>
        <v>0</v>
      </c>
      <c r="Z232" s="72">
        <f t="shared" si="68"/>
        <v>0</v>
      </c>
      <c r="AA232" s="79">
        <f t="shared" si="69"/>
        <v>0</v>
      </c>
      <c r="AB232" s="81">
        <f t="shared" si="78"/>
        <v>0</v>
      </c>
      <c r="AD232" s="95">
        <f>locallinterp(R232,'BBG rates'!$N$10:$N$369,'BBG rates'!$P$10:$P$369)</f>
        <v>17.8272970078269</v>
      </c>
      <c r="AI232" s="185">
        <f t="shared" si="70"/>
        <v>211</v>
      </c>
      <c r="AJ232" s="127">
        <f>locallinterp(MIN(AI232,CAP_Senior*12),'BBG rates'!$X$24:$X$65,'BBG rates'!$Y$24:$Y$65)</f>
        <v>65.459221520546052</v>
      </c>
      <c r="AK232" s="127">
        <f>locallinterp(MIN(AI232,CAP_CB*12),'BBG rates'!$AA$25:$AA$40,'BBG rates'!$AC$25:$AC$40)</f>
        <v>11</v>
      </c>
      <c r="AL232" s="144">
        <f t="shared" si="71"/>
        <v>20.258067658492827</v>
      </c>
      <c r="AM232" s="142">
        <f>(SUMPRODUCT(AL232:AL$381,G232:G$381)+SUMPRODUCT(AL232:AL$381,H232:H$381))/12</f>
        <v>0</v>
      </c>
    </row>
    <row r="233" spans="1:39" x14ac:dyDescent="0.2">
      <c r="A233" s="7">
        <v>212</v>
      </c>
      <c r="B233" s="7">
        <v>106</v>
      </c>
      <c r="C233" s="7">
        <v>53</v>
      </c>
      <c r="D233" s="12">
        <f t="shared" si="63"/>
        <v>17.666666666666668</v>
      </c>
      <c r="E233" s="29">
        <f t="shared" si="61"/>
        <v>0</v>
      </c>
      <c r="F233" s="2">
        <f t="shared" si="64"/>
        <v>0</v>
      </c>
      <c r="G233" s="2">
        <f t="shared" si="72"/>
        <v>0</v>
      </c>
      <c r="H233" s="2">
        <f t="shared" si="73"/>
        <v>0</v>
      </c>
      <c r="I233" s="2">
        <f t="shared" si="62"/>
        <v>0</v>
      </c>
      <c r="J233" s="2">
        <f t="shared" si="79"/>
        <v>0</v>
      </c>
      <c r="K233" s="2">
        <f t="shared" si="65"/>
        <v>0</v>
      </c>
      <c r="L233" s="2">
        <f t="shared" si="65"/>
        <v>0</v>
      </c>
      <c r="M233" s="2"/>
      <c r="N233" s="28">
        <f t="shared" si="80"/>
        <v>0</v>
      </c>
      <c r="O233" s="2">
        <f t="shared" si="74"/>
        <v>0</v>
      </c>
      <c r="P233" s="2">
        <f t="shared" si="75"/>
        <v>0</v>
      </c>
      <c r="R233">
        <f t="shared" si="76"/>
        <v>212</v>
      </c>
      <c r="S233" s="89">
        <f t="shared" si="66"/>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7"/>
        <v>4.8022761905475164E-2</v>
      </c>
      <c r="Y233" s="66">
        <f t="shared" si="67"/>
        <v>0</v>
      </c>
      <c r="Z233" s="72">
        <f t="shared" si="68"/>
        <v>0</v>
      </c>
      <c r="AA233" s="79">
        <f t="shared" si="69"/>
        <v>0</v>
      </c>
      <c r="AB233" s="81">
        <f t="shared" si="78"/>
        <v>0</v>
      </c>
      <c r="AD233" s="95">
        <f>locallinterp(R233,'BBG rates'!$N$10:$N$369,'BBG rates'!$P$10:$P$369)</f>
        <v>17.909738992177694</v>
      </c>
      <c r="AI233" s="185">
        <f t="shared" si="70"/>
        <v>212</v>
      </c>
      <c r="AJ233" s="127">
        <f>locallinterp(MIN(AI233,CAP_Senior*12),'BBG rates'!$X$24:$X$65,'BBG rates'!$Y$24:$Y$65)</f>
        <v>65.549912870505437</v>
      </c>
      <c r="AK233" s="127">
        <f>locallinterp(MIN(AI233,CAP_CB*12),'BBG rates'!$AA$25:$AA$40,'BBG rates'!$AC$25:$AC$40)</f>
        <v>11</v>
      </c>
      <c r="AL233" s="144">
        <f t="shared" si="71"/>
        <v>20.273485187985926</v>
      </c>
      <c r="AM233" s="142">
        <f>(SUMPRODUCT(AL233:AL$381,G233:G$381)+SUMPRODUCT(AL233:AL$381,H233:H$381))/12</f>
        <v>0</v>
      </c>
    </row>
    <row r="234" spans="1:39" x14ac:dyDescent="0.2">
      <c r="A234" s="7">
        <v>213</v>
      </c>
      <c r="B234" s="7">
        <v>106.5</v>
      </c>
      <c r="C234" s="7">
        <v>53.25</v>
      </c>
      <c r="D234" s="12">
        <f t="shared" si="63"/>
        <v>17.75</v>
      </c>
      <c r="E234" s="29">
        <f t="shared" si="61"/>
        <v>0</v>
      </c>
      <c r="F234" s="2">
        <f t="shared" si="64"/>
        <v>0</v>
      </c>
      <c r="G234" s="2">
        <f t="shared" si="72"/>
        <v>0</v>
      </c>
      <c r="H234" s="2">
        <f t="shared" si="73"/>
        <v>0</v>
      </c>
      <c r="I234" s="2">
        <f t="shared" si="62"/>
        <v>0</v>
      </c>
      <c r="J234" s="2">
        <f t="shared" si="79"/>
        <v>0</v>
      </c>
      <c r="K234" s="2">
        <f t="shared" si="65"/>
        <v>0</v>
      </c>
      <c r="L234" s="2">
        <f t="shared" si="65"/>
        <v>0</v>
      </c>
      <c r="M234" s="2"/>
      <c r="N234" s="28">
        <f t="shared" si="80"/>
        <v>0</v>
      </c>
      <c r="O234" s="2">
        <f t="shared" si="74"/>
        <v>0</v>
      </c>
      <c r="P234" s="2">
        <f t="shared" si="75"/>
        <v>0</v>
      </c>
      <c r="R234">
        <f t="shared" si="76"/>
        <v>213</v>
      </c>
      <c r="S234" s="89">
        <f t="shared" si="66"/>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7"/>
        <v>4.9663693728962954E-2</v>
      </c>
      <c r="Y234" s="66">
        <f t="shared" si="67"/>
        <v>0</v>
      </c>
      <c r="Z234" s="72">
        <f t="shared" si="68"/>
        <v>0</v>
      </c>
      <c r="AA234" s="79">
        <f t="shared" si="69"/>
        <v>0</v>
      </c>
      <c r="AB234" s="81">
        <f t="shared" si="78"/>
        <v>0</v>
      </c>
      <c r="AD234" s="95">
        <f>locallinterp(R234,'BBG rates'!$N$10:$N$369,'BBG rates'!$P$10:$P$369)</f>
        <v>17.992153387030825</v>
      </c>
      <c r="AI234" s="185">
        <f t="shared" si="70"/>
        <v>213</v>
      </c>
      <c r="AJ234" s="127">
        <f>locallinterp(MIN(AI234,CAP_Senior*12),'BBG rates'!$X$24:$X$65,'BBG rates'!$Y$24:$Y$65)</f>
        <v>65.640604220464823</v>
      </c>
      <c r="AK234" s="127">
        <f>locallinterp(MIN(AI234,CAP_CB*12),'BBG rates'!$AA$25:$AA$40,'BBG rates'!$AC$25:$AC$40)</f>
        <v>11</v>
      </c>
      <c r="AL234" s="144">
        <f t="shared" si="71"/>
        <v>20.288902717479019</v>
      </c>
      <c r="AM234" s="142">
        <f>(SUMPRODUCT(AL234:AL$381,G234:G$381)+SUMPRODUCT(AL234:AL$381,H234:H$381))/12</f>
        <v>0</v>
      </c>
    </row>
    <row r="235" spans="1:39" x14ac:dyDescent="0.2">
      <c r="A235" s="7">
        <v>214</v>
      </c>
      <c r="B235" s="7">
        <v>107</v>
      </c>
      <c r="C235" s="7">
        <v>53.5</v>
      </c>
      <c r="D235" s="12">
        <f t="shared" si="63"/>
        <v>17.833333333333332</v>
      </c>
      <c r="E235" s="29">
        <f t="shared" si="61"/>
        <v>0</v>
      </c>
      <c r="F235" s="2">
        <f t="shared" si="64"/>
        <v>0</v>
      </c>
      <c r="G235" s="2">
        <f t="shared" si="72"/>
        <v>0</v>
      </c>
      <c r="H235" s="2">
        <f t="shared" si="73"/>
        <v>0</v>
      </c>
      <c r="I235" s="2">
        <f t="shared" si="62"/>
        <v>0</v>
      </c>
      <c r="J235" s="2">
        <f t="shared" si="79"/>
        <v>0</v>
      </c>
      <c r="K235" s="2">
        <f t="shared" si="65"/>
        <v>0</v>
      </c>
      <c r="L235" s="2">
        <f t="shared" si="65"/>
        <v>0</v>
      </c>
      <c r="M235" s="2"/>
      <c r="N235" s="28">
        <f t="shared" si="80"/>
        <v>0</v>
      </c>
      <c r="O235" s="2">
        <f t="shared" si="74"/>
        <v>0</v>
      </c>
      <c r="P235" s="2">
        <f t="shared" si="75"/>
        <v>0</v>
      </c>
      <c r="R235">
        <f t="shared" si="76"/>
        <v>214</v>
      </c>
      <c r="S235" s="89">
        <f t="shared" si="66"/>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7"/>
        <v>5.1304600871127093E-2</v>
      </c>
      <c r="Y235" s="66">
        <f t="shared" si="67"/>
        <v>0</v>
      </c>
      <c r="Z235" s="72">
        <f t="shared" si="68"/>
        <v>0</v>
      </c>
      <c r="AA235" s="79">
        <f t="shared" si="69"/>
        <v>0</v>
      </c>
      <c r="AB235" s="81">
        <f t="shared" si="78"/>
        <v>0</v>
      </c>
      <c r="AD235" s="95">
        <f>locallinterp(R235,'BBG rates'!$N$10:$N$369,'BBG rates'!$P$10:$P$369)</f>
        <v>18.074540336462064</v>
      </c>
      <c r="AI235" s="185">
        <f t="shared" si="70"/>
        <v>214</v>
      </c>
      <c r="AJ235" s="127">
        <f>locallinterp(MIN(AI235,CAP_Senior*12),'BBG rates'!$X$24:$X$65,'BBG rates'!$Y$24:$Y$65)</f>
        <v>65.731295570424209</v>
      </c>
      <c r="AK235" s="127">
        <f>locallinterp(MIN(AI235,CAP_CB*12),'BBG rates'!$AA$25:$AA$40,'BBG rates'!$AC$25:$AC$40)</f>
        <v>11</v>
      </c>
      <c r="AL235" s="144">
        <f t="shared" si="71"/>
        <v>20.304320246972114</v>
      </c>
      <c r="AM235" s="142">
        <f>(SUMPRODUCT(AL235:AL$381,G235:G$381)+SUMPRODUCT(AL235:AL$381,H235:H$381))/12</f>
        <v>0</v>
      </c>
    </row>
    <row r="236" spans="1:39" x14ac:dyDescent="0.2">
      <c r="A236" s="7">
        <v>215</v>
      </c>
      <c r="B236" s="7">
        <v>107.5</v>
      </c>
      <c r="C236" s="7">
        <v>53.75</v>
      </c>
      <c r="D236" s="12">
        <f t="shared" si="63"/>
        <v>17.916666666666668</v>
      </c>
      <c r="E236" s="29">
        <f t="shared" si="61"/>
        <v>0</v>
      </c>
      <c r="F236" s="2">
        <f t="shared" si="64"/>
        <v>0</v>
      </c>
      <c r="G236" s="2">
        <f t="shared" si="72"/>
        <v>0</v>
      </c>
      <c r="H236" s="2">
        <f t="shared" si="73"/>
        <v>0</v>
      </c>
      <c r="I236" s="2">
        <f t="shared" si="62"/>
        <v>0</v>
      </c>
      <c r="J236" s="2">
        <f t="shared" si="79"/>
        <v>0</v>
      </c>
      <c r="K236" s="2">
        <f t="shared" si="65"/>
        <v>0</v>
      </c>
      <c r="L236" s="2">
        <f t="shared" si="65"/>
        <v>0</v>
      </c>
      <c r="M236" s="2"/>
      <c r="N236" s="28">
        <f t="shared" si="80"/>
        <v>0</v>
      </c>
      <c r="O236" s="2">
        <f t="shared" si="74"/>
        <v>0</v>
      </c>
      <c r="P236" s="2">
        <f t="shared" si="75"/>
        <v>0</v>
      </c>
      <c r="R236">
        <f t="shared" si="76"/>
        <v>215</v>
      </c>
      <c r="S236" s="89">
        <f t="shared" si="66"/>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7"/>
        <v>5.2945483332500487E-2</v>
      </c>
      <c r="Y236" s="66">
        <f t="shared" si="67"/>
        <v>0</v>
      </c>
      <c r="Z236" s="72">
        <f t="shared" si="68"/>
        <v>0</v>
      </c>
      <c r="AA236" s="79">
        <f t="shared" si="69"/>
        <v>0</v>
      </c>
      <c r="AB236" s="81">
        <f t="shared" si="78"/>
        <v>0</v>
      </c>
      <c r="AD236" s="95">
        <f>locallinterp(R236,'BBG rates'!$N$10:$N$369,'BBG rates'!$P$10:$P$369)</f>
        <v>18.156899980963278</v>
      </c>
      <c r="AI236" s="185">
        <f t="shared" si="70"/>
        <v>215</v>
      </c>
      <c r="AJ236" s="127">
        <f>locallinterp(MIN(AI236,CAP_Senior*12),'BBG rates'!$X$24:$X$65,'BBG rates'!$Y$24:$Y$65)</f>
        <v>65.821986920383594</v>
      </c>
      <c r="AK236" s="127">
        <f>locallinterp(MIN(AI236,CAP_CB*12),'BBG rates'!$AA$25:$AA$40,'BBG rates'!$AC$25:$AC$40)</f>
        <v>11</v>
      </c>
      <c r="AL236" s="144">
        <f t="shared" si="71"/>
        <v>20.31973777646521</v>
      </c>
      <c r="AM236" s="142">
        <f>(SUMPRODUCT(AL236:AL$381,G236:G$381)+SUMPRODUCT(AL236:AL$381,H236:H$381))/12</f>
        <v>0</v>
      </c>
    </row>
    <row r="237" spans="1:39" x14ac:dyDescent="0.2">
      <c r="A237" s="7">
        <v>216</v>
      </c>
      <c r="B237" s="7">
        <v>108</v>
      </c>
      <c r="C237" s="7">
        <v>54</v>
      </c>
      <c r="D237" s="12">
        <f t="shared" si="63"/>
        <v>18</v>
      </c>
      <c r="E237" s="29">
        <f t="shared" si="61"/>
        <v>0</v>
      </c>
      <c r="F237" s="2">
        <f t="shared" si="64"/>
        <v>0</v>
      </c>
      <c r="G237" s="2">
        <f t="shared" si="72"/>
        <v>0</v>
      </c>
      <c r="H237" s="2">
        <f t="shared" si="73"/>
        <v>0</v>
      </c>
      <c r="I237" s="2">
        <f t="shared" si="62"/>
        <v>0</v>
      </c>
      <c r="J237" s="2">
        <f t="shared" si="79"/>
        <v>0</v>
      </c>
      <c r="K237" s="2">
        <f t="shared" si="65"/>
        <v>0</v>
      </c>
      <c r="L237" s="2">
        <f t="shared" si="65"/>
        <v>0</v>
      </c>
      <c r="M237" s="2"/>
      <c r="N237" s="28">
        <f t="shared" si="80"/>
        <v>0</v>
      </c>
      <c r="O237" s="2">
        <f t="shared" si="74"/>
        <v>0</v>
      </c>
      <c r="P237" s="2">
        <f t="shared" si="75"/>
        <v>0</v>
      </c>
      <c r="R237">
        <f t="shared" si="76"/>
        <v>216</v>
      </c>
      <c r="S237" s="89">
        <f t="shared" si="66"/>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7"/>
        <v>5.4586341114415404E-2</v>
      </c>
      <c r="Y237" s="66">
        <f t="shared" si="67"/>
        <v>0</v>
      </c>
      <c r="Z237" s="72">
        <f t="shared" si="68"/>
        <v>0</v>
      </c>
      <c r="AA237" s="79">
        <f t="shared" si="69"/>
        <v>0</v>
      </c>
      <c r="AB237" s="81">
        <f t="shared" si="78"/>
        <v>0</v>
      </c>
      <c r="AD237" s="95">
        <f>locallinterp(R237,'BBG rates'!$N$10:$N$369,'BBG rates'!$P$10:$P$369)</f>
        <v>18.239232467373551</v>
      </c>
      <c r="AI237" s="185">
        <f t="shared" si="70"/>
        <v>216</v>
      </c>
      <c r="AJ237" s="127">
        <f>locallinterp(MIN(AI237,CAP_Senior*12),'BBG rates'!$X$24:$X$65,'BBG rates'!$Y$24:$Y$65)</f>
        <v>65.91267827034298</v>
      </c>
      <c r="AK237" s="127">
        <f>locallinterp(MIN(AI237,CAP_CB*12),'BBG rates'!$AA$25:$AA$40,'BBG rates'!$AC$25:$AC$40)</f>
        <v>11</v>
      </c>
      <c r="AL237" s="144">
        <f t="shared" si="71"/>
        <v>20.335155305958306</v>
      </c>
      <c r="AM237" s="142">
        <f>(SUMPRODUCT(AL237:AL$381,G237:G$381)+SUMPRODUCT(AL237:AL$381,H237:H$381))/12</f>
        <v>0</v>
      </c>
    </row>
    <row r="238" spans="1:39" x14ac:dyDescent="0.2">
      <c r="A238" s="7">
        <v>217</v>
      </c>
      <c r="B238" s="7">
        <v>108.5</v>
      </c>
      <c r="C238" s="7">
        <v>54.25</v>
      </c>
      <c r="D238" s="12">
        <f t="shared" si="63"/>
        <v>18.083333333333332</v>
      </c>
      <c r="E238" s="29">
        <f t="shared" si="61"/>
        <v>0</v>
      </c>
      <c r="F238" s="2">
        <f t="shared" si="64"/>
        <v>0</v>
      </c>
      <c r="G238" s="2">
        <f t="shared" si="72"/>
        <v>0</v>
      </c>
      <c r="H238" s="2">
        <f t="shared" si="73"/>
        <v>0</v>
      </c>
      <c r="I238" s="2">
        <f t="shared" si="62"/>
        <v>0</v>
      </c>
      <c r="J238" s="2">
        <f t="shared" si="79"/>
        <v>0</v>
      </c>
      <c r="K238" s="2">
        <f t="shared" si="65"/>
        <v>0</v>
      </c>
      <c r="L238" s="2">
        <f t="shared" si="65"/>
        <v>0</v>
      </c>
      <c r="M238" s="2"/>
      <c r="N238" s="28">
        <f t="shared" si="80"/>
        <v>0</v>
      </c>
      <c r="O238" s="2">
        <f t="shared" si="74"/>
        <v>0</v>
      </c>
      <c r="P238" s="2">
        <f t="shared" si="75"/>
        <v>0</v>
      </c>
      <c r="R238">
        <f t="shared" si="76"/>
        <v>217</v>
      </c>
      <c r="S238" s="89">
        <f t="shared" si="66"/>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7"/>
        <v>5.6227174217404752E-2</v>
      </c>
      <c r="Y238" s="66">
        <f t="shared" si="67"/>
        <v>0</v>
      </c>
      <c r="Z238" s="72">
        <f t="shared" si="68"/>
        <v>0</v>
      </c>
      <c r="AA238" s="79">
        <f t="shared" si="69"/>
        <v>0</v>
      </c>
      <c r="AB238" s="81">
        <f t="shared" si="78"/>
        <v>0</v>
      </c>
      <c r="AD238" s="95">
        <f>locallinterp(R238,'BBG rates'!$N$10:$N$369,'BBG rates'!$P$10:$P$369)</f>
        <v>18.321537938948353</v>
      </c>
      <c r="AI238" s="185">
        <f t="shared" si="70"/>
        <v>217</v>
      </c>
      <c r="AJ238" s="127">
        <f>locallinterp(MIN(AI238,CAP_Senior*12),'BBG rates'!$X$24:$X$65,'BBG rates'!$Y$24:$Y$65)</f>
        <v>65.998464928091821</v>
      </c>
      <c r="AK238" s="127">
        <f>locallinterp(MIN(AI238,CAP_CB*12),'BBG rates'!$AA$25:$AA$40,'BBG rates'!$AC$25:$AC$40)</f>
        <v>11</v>
      </c>
      <c r="AL238" s="144">
        <f t="shared" si="71"/>
        <v>20.34973903777561</v>
      </c>
      <c r="AM238" s="142">
        <f>(SUMPRODUCT(AL238:AL$381,G238:G$381)+SUMPRODUCT(AL238:AL$381,H238:H$381))/12</f>
        <v>0</v>
      </c>
    </row>
    <row r="239" spans="1:39" x14ac:dyDescent="0.2">
      <c r="A239" s="7">
        <v>218</v>
      </c>
      <c r="B239" s="7">
        <v>109</v>
      </c>
      <c r="C239" s="7">
        <v>54.5</v>
      </c>
      <c r="D239" s="12">
        <f t="shared" si="63"/>
        <v>18.166666666666668</v>
      </c>
      <c r="E239" s="29">
        <f t="shared" si="61"/>
        <v>0</v>
      </c>
      <c r="F239" s="2">
        <f t="shared" si="64"/>
        <v>0</v>
      </c>
      <c r="G239" s="2">
        <f t="shared" si="72"/>
        <v>0</v>
      </c>
      <c r="H239" s="2">
        <f t="shared" si="73"/>
        <v>0</v>
      </c>
      <c r="I239" s="2">
        <f t="shared" si="62"/>
        <v>0</v>
      </c>
      <c r="J239" s="2">
        <f t="shared" si="79"/>
        <v>0</v>
      </c>
      <c r="K239" s="2">
        <f t="shared" si="65"/>
        <v>0</v>
      </c>
      <c r="L239" s="2">
        <f t="shared" si="65"/>
        <v>0</v>
      </c>
      <c r="M239" s="2"/>
      <c r="N239" s="28">
        <f t="shared" si="80"/>
        <v>0</v>
      </c>
      <c r="O239" s="2">
        <f t="shared" si="74"/>
        <v>0</v>
      </c>
      <c r="P239" s="2">
        <f t="shared" si="75"/>
        <v>0</v>
      </c>
      <c r="R239">
        <f t="shared" si="76"/>
        <v>218</v>
      </c>
      <c r="S239" s="89">
        <f t="shared" si="66"/>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7"/>
        <v>5.7867982642001436E-2</v>
      </c>
      <c r="Y239" s="66">
        <f t="shared" si="67"/>
        <v>0</v>
      </c>
      <c r="Z239" s="72">
        <f t="shared" si="68"/>
        <v>0</v>
      </c>
      <c r="AA239" s="79">
        <f t="shared" si="69"/>
        <v>0</v>
      </c>
      <c r="AB239" s="81">
        <f t="shared" si="78"/>
        <v>0</v>
      </c>
      <c r="AD239" s="95">
        <f>locallinterp(R239,'BBG rates'!$N$10:$N$369,'BBG rates'!$P$10:$P$369)</f>
        <v>18.403816542806567</v>
      </c>
      <c r="AI239" s="185">
        <f t="shared" si="70"/>
        <v>218</v>
      </c>
      <c r="AJ239" s="127">
        <f>locallinterp(MIN(AI239,CAP_Senior*12),'BBG rates'!$X$24:$X$65,'BBG rates'!$Y$24:$Y$65)</f>
        <v>66.084251585840661</v>
      </c>
      <c r="AK239" s="127">
        <f>locallinterp(MIN(AI239,CAP_CB*12),'BBG rates'!$AA$25:$AA$40,'BBG rates'!$AC$25:$AC$40)</f>
        <v>11</v>
      </c>
      <c r="AL239" s="144">
        <f t="shared" si="71"/>
        <v>20.36432276959291</v>
      </c>
      <c r="AM239" s="142">
        <f>(SUMPRODUCT(AL239:AL$381,G239:G$381)+SUMPRODUCT(AL239:AL$381,H239:H$381))/12</f>
        <v>0</v>
      </c>
    </row>
    <row r="240" spans="1:39" x14ac:dyDescent="0.2">
      <c r="A240" s="7">
        <v>219</v>
      </c>
      <c r="B240" s="7">
        <v>109.5</v>
      </c>
      <c r="C240" s="7">
        <v>54.75</v>
      </c>
      <c r="D240" s="12">
        <f t="shared" si="63"/>
        <v>18.25</v>
      </c>
      <c r="E240" s="29">
        <f t="shared" si="61"/>
        <v>0</v>
      </c>
      <c r="F240" s="2">
        <f t="shared" si="64"/>
        <v>0</v>
      </c>
      <c r="G240" s="2">
        <f t="shared" si="72"/>
        <v>0</v>
      </c>
      <c r="H240" s="2">
        <f t="shared" si="73"/>
        <v>0</v>
      </c>
      <c r="I240" s="2">
        <f t="shared" si="62"/>
        <v>0</v>
      </c>
      <c r="J240" s="2">
        <f t="shared" si="79"/>
        <v>0</v>
      </c>
      <c r="K240" s="2">
        <f t="shared" si="65"/>
        <v>0</v>
      </c>
      <c r="L240" s="2">
        <f t="shared" si="65"/>
        <v>0</v>
      </c>
      <c r="M240" s="2"/>
      <c r="N240" s="28">
        <f t="shared" si="80"/>
        <v>0</v>
      </c>
      <c r="O240" s="2">
        <f t="shared" si="74"/>
        <v>0</v>
      </c>
      <c r="P240" s="2">
        <f t="shared" si="75"/>
        <v>0</v>
      </c>
      <c r="R240">
        <f t="shared" si="76"/>
        <v>219</v>
      </c>
      <c r="S240" s="89">
        <f t="shared" si="66"/>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7"/>
        <v>5.9508766389271273E-2</v>
      </c>
      <c r="Y240" s="66">
        <f t="shared" si="67"/>
        <v>0</v>
      </c>
      <c r="Z240" s="72">
        <f t="shared" si="68"/>
        <v>0</v>
      </c>
      <c r="AA240" s="79">
        <f t="shared" si="69"/>
        <v>0</v>
      </c>
      <c r="AB240" s="81">
        <f t="shared" si="78"/>
        <v>0</v>
      </c>
      <c r="AD240" s="95">
        <f>locallinterp(R240,'BBG rates'!$N$10:$N$369,'BBG rates'!$P$10:$P$369)</f>
        <v>18.486068427450789</v>
      </c>
      <c r="AI240" s="185">
        <f t="shared" si="70"/>
        <v>219</v>
      </c>
      <c r="AJ240" s="127">
        <f>locallinterp(MIN(AI240,CAP_Senior*12),'BBG rates'!$X$24:$X$65,'BBG rates'!$Y$24:$Y$65)</f>
        <v>66.170038243589488</v>
      </c>
      <c r="AK240" s="127">
        <f>locallinterp(MIN(AI240,CAP_CB*12),'BBG rates'!$AA$25:$AA$40,'BBG rates'!$AC$25:$AC$40)</f>
        <v>11</v>
      </c>
      <c r="AL240" s="144">
        <f t="shared" si="71"/>
        <v>20.378906501410214</v>
      </c>
      <c r="AM240" s="142">
        <f>(SUMPRODUCT(AL240:AL$381,G240:G$381)+SUMPRODUCT(AL240:AL$381,H240:H$381))/12</f>
        <v>0</v>
      </c>
    </row>
    <row r="241" spans="1:39" x14ac:dyDescent="0.2">
      <c r="A241" s="7">
        <v>220</v>
      </c>
      <c r="B241" s="7">
        <v>110</v>
      </c>
      <c r="C241" s="7">
        <v>55</v>
      </c>
      <c r="D241" s="12">
        <f t="shared" si="63"/>
        <v>18.333333333333332</v>
      </c>
      <c r="E241" s="29">
        <f t="shared" si="61"/>
        <v>0</v>
      </c>
      <c r="F241" s="2">
        <f t="shared" si="64"/>
        <v>0</v>
      </c>
      <c r="G241" s="2">
        <f t="shared" si="72"/>
        <v>0</v>
      </c>
      <c r="H241" s="2">
        <f t="shared" si="73"/>
        <v>0</v>
      </c>
      <c r="I241" s="2">
        <f t="shared" si="62"/>
        <v>0</v>
      </c>
      <c r="J241" s="2">
        <f t="shared" si="79"/>
        <v>0</v>
      </c>
      <c r="K241" s="2">
        <f t="shared" si="65"/>
        <v>0</v>
      </c>
      <c r="L241" s="2">
        <f t="shared" si="65"/>
        <v>0</v>
      </c>
      <c r="M241" s="2"/>
      <c r="N241" s="28">
        <f t="shared" si="80"/>
        <v>0</v>
      </c>
      <c r="O241" s="2">
        <f t="shared" si="74"/>
        <v>0</v>
      </c>
      <c r="P241" s="2">
        <f t="shared" si="75"/>
        <v>0</v>
      </c>
      <c r="R241">
        <f t="shared" si="76"/>
        <v>220</v>
      </c>
      <c r="S241" s="89">
        <f t="shared" si="66"/>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7"/>
        <v>6.1149525459747167E-2</v>
      </c>
      <c r="Y241" s="66">
        <f t="shared" si="67"/>
        <v>0</v>
      </c>
      <c r="Z241" s="72">
        <f t="shared" si="68"/>
        <v>0</v>
      </c>
      <c r="AA241" s="79">
        <f t="shared" si="69"/>
        <v>0</v>
      </c>
      <c r="AB241" s="81">
        <f t="shared" si="78"/>
        <v>0</v>
      </c>
      <c r="AD241" s="95">
        <f>locallinterp(R241,'BBG rates'!$N$10:$N$369,'BBG rates'!$P$10:$P$369)</f>
        <v>18.568293745246759</v>
      </c>
      <c r="AI241" s="185">
        <f t="shared" si="70"/>
        <v>220</v>
      </c>
      <c r="AJ241" s="127">
        <f>locallinterp(MIN(AI241,CAP_Senior*12),'BBG rates'!$X$24:$X$65,'BBG rates'!$Y$24:$Y$65)</f>
        <v>66.255824901338329</v>
      </c>
      <c r="AK241" s="127">
        <f>locallinterp(MIN(AI241,CAP_CB*12),'BBG rates'!$AA$25:$AA$40,'BBG rates'!$AC$25:$AC$40)</f>
        <v>11</v>
      </c>
      <c r="AL241" s="144">
        <f t="shared" si="71"/>
        <v>20.393490233227517</v>
      </c>
      <c r="AM241" s="142">
        <f>(SUMPRODUCT(AL241:AL$381,G241:G$381)+SUMPRODUCT(AL241:AL$381,H241:H$381))/12</f>
        <v>0</v>
      </c>
    </row>
    <row r="242" spans="1:39" x14ac:dyDescent="0.2">
      <c r="A242" s="7">
        <v>221</v>
      </c>
      <c r="B242" s="7">
        <v>110.5</v>
      </c>
      <c r="C242" s="7">
        <v>55.25</v>
      </c>
      <c r="D242" s="12">
        <f t="shared" si="63"/>
        <v>18.416666666666668</v>
      </c>
      <c r="E242" s="29">
        <f t="shared" si="61"/>
        <v>0</v>
      </c>
      <c r="F242" s="2">
        <f t="shared" si="64"/>
        <v>0</v>
      </c>
      <c r="G242" s="2">
        <f t="shared" si="72"/>
        <v>0</v>
      </c>
      <c r="H242" s="2">
        <f t="shared" si="73"/>
        <v>0</v>
      </c>
      <c r="I242" s="2">
        <f t="shared" si="62"/>
        <v>0</v>
      </c>
      <c r="J242" s="2">
        <f t="shared" si="79"/>
        <v>0</v>
      </c>
      <c r="K242" s="2">
        <f t="shared" si="65"/>
        <v>0</v>
      </c>
      <c r="L242" s="2">
        <f t="shared" si="65"/>
        <v>0</v>
      </c>
      <c r="M242" s="2"/>
      <c r="N242" s="28">
        <f t="shared" si="80"/>
        <v>0</v>
      </c>
      <c r="O242" s="2">
        <f t="shared" si="74"/>
        <v>0</v>
      </c>
      <c r="P242" s="2">
        <f t="shared" si="75"/>
        <v>0</v>
      </c>
      <c r="R242">
        <f t="shared" si="76"/>
        <v>221</v>
      </c>
      <c r="S242" s="89">
        <f t="shared" si="66"/>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7"/>
        <v>6.2790259854494934E-2</v>
      </c>
      <c r="Y242" s="66">
        <f t="shared" si="67"/>
        <v>0</v>
      </c>
      <c r="Z242" s="72">
        <f t="shared" si="68"/>
        <v>0</v>
      </c>
      <c r="AA242" s="79">
        <f t="shared" si="69"/>
        <v>0</v>
      </c>
      <c r="AB242" s="81">
        <f t="shared" si="78"/>
        <v>0</v>
      </c>
      <c r="AD242" s="95">
        <f>locallinterp(R242,'BBG rates'!$N$10:$N$369,'BBG rates'!$P$10:$P$369)</f>
        <v>18.650492644977131</v>
      </c>
      <c r="AI242" s="185">
        <f t="shared" si="70"/>
        <v>221</v>
      </c>
      <c r="AJ242" s="127">
        <f>locallinterp(MIN(AI242,CAP_Senior*12),'BBG rates'!$X$24:$X$65,'BBG rates'!$Y$24:$Y$65)</f>
        <v>66.34161155908717</v>
      </c>
      <c r="AK242" s="127">
        <f>locallinterp(MIN(AI242,CAP_CB*12),'BBG rates'!$AA$25:$AA$40,'BBG rates'!$AC$25:$AC$40)</f>
        <v>11</v>
      </c>
      <c r="AL242" s="144">
        <f t="shared" si="71"/>
        <v>20.408073965044821</v>
      </c>
      <c r="AM242" s="142">
        <f>(SUMPRODUCT(AL242:AL$381,G242:G$381)+SUMPRODUCT(AL242:AL$381,H242:H$381))/12</f>
        <v>0</v>
      </c>
    </row>
    <row r="243" spans="1:39" x14ac:dyDescent="0.2">
      <c r="A243" s="7">
        <v>222</v>
      </c>
      <c r="B243" s="7">
        <v>111</v>
      </c>
      <c r="C243" s="7">
        <v>55.5</v>
      </c>
      <c r="D243" s="12">
        <f t="shared" si="63"/>
        <v>18.5</v>
      </c>
      <c r="E243" s="29">
        <f t="shared" si="61"/>
        <v>0</v>
      </c>
      <c r="F243" s="2">
        <f t="shared" si="64"/>
        <v>0</v>
      </c>
      <c r="G243" s="2">
        <f t="shared" si="72"/>
        <v>0</v>
      </c>
      <c r="H243" s="2">
        <f t="shared" si="73"/>
        <v>0</v>
      </c>
      <c r="I243" s="2">
        <f t="shared" si="62"/>
        <v>0</v>
      </c>
      <c r="J243" s="2">
        <f t="shared" si="79"/>
        <v>0</v>
      </c>
      <c r="K243" s="2">
        <f t="shared" si="65"/>
        <v>0</v>
      </c>
      <c r="L243" s="2">
        <f t="shared" si="65"/>
        <v>0</v>
      </c>
      <c r="M243" s="2"/>
      <c r="N243" s="28">
        <f t="shared" si="80"/>
        <v>0</v>
      </c>
      <c r="O243" s="2">
        <f t="shared" si="74"/>
        <v>0</v>
      </c>
      <c r="P243" s="2">
        <f t="shared" si="75"/>
        <v>0</v>
      </c>
      <c r="R243">
        <f t="shared" si="76"/>
        <v>222</v>
      </c>
      <c r="S243" s="89">
        <f t="shared" si="66"/>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7"/>
        <v>6.4430969574047481E-2</v>
      </c>
      <c r="Y243" s="66">
        <f t="shared" si="67"/>
        <v>0</v>
      </c>
      <c r="Z243" s="72">
        <f t="shared" si="68"/>
        <v>0</v>
      </c>
      <c r="AA243" s="79">
        <f t="shared" si="69"/>
        <v>0</v>
      </c>
      <c r="AB243" s="81">
        <f t="shared" si="78"/>
        <v>0</v>
      </c>
      <c r="AD243" s="95">
        <f>locallinterp(R243,'BBG rates'!$N$10:$N$369,'BBG rates'!$P$10:$P$369)</f>
        <v>18.732665281770995</v>
      </c>
      <c r="AI243" s="185">
        <f t="shared" si="70"/>
        <v>222</v>
      </c>
      <c r="AJ243" s="127">
        <f>locallinterp(MIN(AI243,CAP_Senior*12),'BBG rates'!$X$24:$X$65,'BBG rates'!$Y$24:$Y$65)</f>
        <v>66.427398216835996</v>
      </c>
      <c r="AK243" s="127">
        <f>locallinterp(MIN(AI243,CAP_CB*12),'BBG rates'!$AA$25:$AA$40,'BBG rates'!$AC$25:$AC$40)</f>
        <v>11</v>
      </c>
      <c r="AL243" s="144">
        <f t="shared" si="71"/>
        <v>20.422657696862117</v>
      </c>
      <c r="AM243" s="142">
        <f>(SUMPRODUCT(AL243:AL$381,G243:G$381)+SUMPRODUCT(AL243:AL$381,H243:H$381))/12</f>
        <v>0</v>
      </c>
    </row>
    <row r="244" spans="1:39" x14ac:dyDescent="0.2">
      <c r="A244" s="7">
        <v>223</v>
      </c>
      <c r="B244" s="7">
        <v>111.5</v>
      </c>
      <c r="C244" s="7">
        <v>55.75</v>
      </c>
      <c r="D244" s="12">
        <f t="shared" si="63"/>
        <v>18.583333333333332</v>
      </c>
      <c r="E244" s="29">
        <f t="shared" si="61"/>
        <v>0</v>
      </c>
      <c r="F244" s="2">
        <f t="shared" si="64"/>
        <v>0</v>
      </c>
      <c r="G244" s="2">
        <f t="shared" si="72"/>
        <v>0</v>
      </c>
      <c r="H244" s="2">
        <f t="shared" si="73"/>
        <v>0</v>
      </c>
      <c r="I244" s="2">
        <f t="shared" si="62"/>
        <v>0</v>
      </c>
      <c r="J244" s="2">
        <f t="shared" si="79"/>
        <v>0</v>
      </c>
      <c r="K244" s="2">
        <f t="shared" si="65"/>
        <v>0</v>
      </c>
      <c r="L244" s="2">
        <f t="shared" si="65"/>
        <v>0</v>
      </c>
      <c r="M244" s="2"/>
      <c r="N244" s="28">
        <f t="shared" si="80"/>
        <v>0</v>
      </c>
      <c r="O244" s="2">
        <f t="shared" si="74"/>
        <v>0</v>
      </c>
      <c r="P244" s="2">
        <f t="shared" si="75"/>
        <v>0</v>
      </c>
      <c r="R244">
        <f t="shared" si="76"/>
        <v>223</v>
      </c>
      <c r="S244" s="89">
        <f t="shared" si="66"/>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7"/>
        <v>6.6071654619470621E-2</v>
      </c>
      <c r="Y244" s="66">
        <f t="shared" si="67"/>
        <v>0</v>
      </c>
      <c r="Z244" s="72">
        <f t="shared" si="68"/>
        <v>0</v>
      </c>
      <c r="AA244" s="79">
        <f t="shared" si="69"/>
        <v>0</v>
      </c>
      <c r="AB244" s="81">
        <f t="shared" si="78"/>
        <v>0</v>
      </c>
      <c r="AD244" s="95">
        <f>locallinterp(R244,'BBG rates'!$N$10:$N$369,'BBG rates'!$P$10:$P$369)</f>
        <v>18.814811807174568</v>
      </c>
      <c r="AI244" s="185">
        <f t="shared" si="70"/>
        <v>223</v>
      </c>
      <c r="AJ244" s="127">
        <f>locallinterp(MIN(AI244,CAP_Senior*12),'BBG rates'!$X$24:$X$65,'BBG rates'!$Y$24:$Y$65)</f>
        <v>66.513184874584837</v>
      </c>
      <c r="AK244" s="127">
        <f>locallinterp(MIN(AI244,CAP_CB*12),'BBG rates'!$AA$25:$AA$40,'BBG rates'!$AC$25:$AC$40)</f>
        <v>11</v>
      </c>
      <c r="AL244" s="144">
        <f t="shared" si="71"/>
        <v>20.437241428679421</v>
      </c>
      <c r="AM244" s="142">
        <f>(SUMPRODUCT(AL244:AL$381,G244:G$381)+SUMPRODUCT(AL244:AL$381,H244:H$381))/12</f>
        <v>0</v>
      </c>
    </row>
    <row r="245" spans="1:39" x14ac:dyDescent="0.2">
      <c r="A245" s="7">
        <v>224</v>
      </c>
      <c r="B245" s="7">
        <v>112</v>
      </c>
      <c r="C245" s="7">
        <v>56</v>
      </c>
      <c r="D245" s="12">
        <f t="shared" si="63"/>
        <v>18.666666666666668</v>
      </c>
      <c r="E245" s="29">
        <f t="shared" si="61"/>
        <v>0</v>
      </c>
      <c r="F245" s="2">
        <f t="shared" si="64"/>
        <v>0</v>
      </c>
      <c r="G245" s="2">
        <f t="shared" si="72"/>
        <v>0</v>
      </c>
      <c r="H245" s="2">
        <f t="shared" si="73"/>
        <v>0</v>
      </c>
      <c r="I245" s="2">
        <f t="shared" si="62"/>
        <v>0</v>
      </c>
      <c r="J245" s="2">
        <f t="shared" si="79"/>
        <v>0</v>
      </c>
      <c r="K245" s="2">
        <f t="shared" si="65"/>
        <v>0</v>
      </c>
      <c r="L245" s="2">
        <f t="shared" si="65"/>
        <v>0</v>
      </c>
      <c r="M245" s="2"/>
      <c r="N245" s="28">
        <f t="shared" si="80"/>
        <v>0</v>
      </c>
      <c r="O245" s="2">
        <f t="shared" si="74"/>
        <v>0</v>
      </c>
      <c r="P245" s="2">
        <f t="shared" si="75"/>
        <v>0</v>
      </c>
      <c r="R245">
        <f t="shared" si="76"/>
        <v>224</v>
      </c>
      <c r="S245" s="89">
        <f t="shared" si="66"/>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7"/>
        <v>6.7712314991297262E-2</v>
      </c>
      <c r="Y245" s="66">
        <f t="shared" si="67"/>
        <v>0</v>
      </c>
      <c r="Z245" s="72">
        <f t="shared" si="68"/>
        <v>0</v>
      </c>
      <c r="AA245" s="79">
        <f t="shared" si="69"/>
        <v>0</v>
      </c>
      <c r="AB245" s="81">
        <f t="shared" si="78"/>
        <v>0</v>
      </c>
      <c r="AD245" s="95">
        <f>locallinterp(R245,'BBG rates'!$N$10:$N$369,'BBG rates'!$P$10:$P$369)</f>
        <v>18.896932379080305</v>
      </c>
      <c r="AI245" s="185">
        <f t="shared" si="70"/>
        <v>224</v>
      </c>
      <c r="AJ245" s="127">
        <f>locallinterp(MIN(AI245,CAP_Senior*12),'BBG rates'!$X$24:$X$65,'BBG rates'!$Y$24:$Y$65)</f>
        <v>66.598971532333678</v>
      </c>
      <c r="AK245" s="127">
        <f>locallinterp(MIN(AI245,CAP_CB*12),'BBG rates'!$AA$25:$AA$40,'BBG rates'!$AC$25:$AC$40)</f>
        <v>11</v>
      </c>
      <c r="AL245" s="144">
        <f t="shared" si="71"/>
        <v>20.451825160496725</v>
      </c>
      <c r="AM245" s="142">
        <f>(SUMPRODUCT(AL245:AL$381,G245:G$381)+SUMPRODUCT(AL245:AL$381,H245:H$381))/12</f>
        <v>0</v>
      </c>
    </row>
    <row r="246" spans="1:39" x14ac:dyDescent="0.2">
      <c r="A246" s="7">
        <v>225</v>
      </c>
      <c r="B246" s="7">
        <v>112.5</v>
      </c>
      <c r="C246" s="7">
        <v>56.25</v>
      </c>
      <c r="D246" s="12">
        <f t="shared" si="63"/>
        <v>18.75</v>
      </c>
      <c r="E246" s="29">
        <f t="shared" si="61"/>
        <v>0</v>
      </c>
      <c r="F246" s="2">
        <f t="shared" si="64"/>
        <v>0</v>
      </c>
      <c r="G246" s="2">
        <f t="shared" si="72"/>
        <v>0</v>
      </c>
      <c r="H246" s="2">
        <f t="shared" si="73"/>
        <v>0</v>
      </c>
      <c r="I246" s="2">
        <f t="shared" si="62"/>
        <v>0</v>
      </c>
      <c r="J246" s="2">
        <f t="shared" si="79"/>
        <v>0</v>
      </c>
      <c r="K246" s="2">
        <f t="shared" si="65"/>
        <v>0</v>
      </c>
      <c r="L246" s="2">
        <f t="shared" si="65"/>
        <v>0</v>
      </c>
      <c r="M246" s="2"/>
      <c r="N246" s="28">
        <f t="shared" si="80"/>
        <v>0</v>
      </c>
      <c r="O246" s="2">
        <f t="shared" si="74"/>
        <v>0</v>
      </c>
      <c r="P246" s="2">
        <f t="shared" si="75"/>
        <v>0</v>
      </c>
      <c r="R246">
        <f t="shared" si="76"/>
        <v>225</v>
      </c>
      <c r="S246" s="89">
        <f t="shared" si="66"/>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7"/>
        <v>6.9352950690326765E-2</v>
      </c>
      <c r="Y246" s="66">
        <f t="shared" si="67"/>
        <v>0</v>
      </c>
      <c r="Z246" s="72">
        <f t="shared" si="68"/>
        <v>0</v>
      </c>
      <c r="AA246" s="79">
        <f t="shared" si="69"/>
        <v>0</v>
      </c>
      <c r="AB246" s="81">
        <f t="shared" si="78"/>
        <v>0</v>
      </c>
      <c r="AD246" s="95">
        <f>locallinterp(R246,'BBG rates'!$N$10:$N$369,'BBG rates'!$P$10:$P$369)</f>
        <v>18.979027151797986</v>
      </c>
      <c r="AI246" s="185">
        <f t="shared" si="70"/>
        <v>225</v>
      </c>
      <c r="AJ246" s="127">
        <f>locallinterp(MIN(AI246,CAP_Senior*12),'BBG rates'!$X$24:$X$65,'BBG rates'!$Y$24:$Y$65)</f>
        <v>66.684758190082519</v>
      </c>
      <c r="AK246" s="127">
        <f>locallinterp(MIN(AI246,CAP_CB*12),'BBG rates'!$AA$25:$AA$40,'BBG rates'!$AC$25:$AC$40)</f>
        <v>11</v>
      </c>
      <c r="AL246" s="144">
        <f t="shared" si="71"/>
        <v>20.466408892314028</v>
      </c>
      <c r="AM246" s="142">
        <f>(SUMPRODUCT(AL246:AL$381,G246:G$381)+SUMPRODUCT(AL246:AL$381,H246:H$381))/12</f>
        <v>0</v>
      </c>
    </row>
    <row r="247" spans="1:39" x14ac:dyDescent="0.2">
      <c r="A247" s="7">
        <v>226</v>
      </c>
      <c r="B247" s="7">
        <v>113</v>
      </c>
      <c r="C247" s="7">
        <v>56.5</v>
      </c>
      <c r="D247" s="12">
        <f t="shared" si="63"/>
        <v>18.833333333333332</v>
      </c>
      <c r="E247" s="29">
        <f t="shared" si="61"/>
        <v>0</v>
      </c>
      <c r="F247" s="2">
        <f t="shared" si="64"/>
        <v>0</v>
      </c>
      <c r="G247" s="2">
        <f t="shared" si="72"/>
        <v>0</v>
      </c>
      <c r="H247" s="2">
        <f t="shared" si="73"/>
        <v>0</v>
      </c>
      <c r="I247" s="2">
        <f t="shared" si="62"/>
        <v>0</v>
      </c>
      <c r="J247" s="2">
        <f t="shared" si="79"/>
        <v>0</v>
      </c>
      <c r="K247" s="2">
        <f t="shared" si="65"/>
        <v>0</v>
      </c>
      <c r="L247" s="2">
        <f t="shared" si="65"/>
        <v>0</v>
      </c>
      <c r="M247" s="2"/>
      <c r="N247" s="28">
        <f t="shared" si="80"/>
        <v>0</v>
      </c>
      <c r="O247" s="2">
        <f t="shared" si="74"/>
        <v>0</v>
      </c>
      <c r="P247" s="2">
        <f t="shared" si="75"/>
        <v>0</v>
      </c>
      <c r="R247">
        <f t="shared" si="76"/>
        <v>226</v>
      </c>
      <c r="S247" s="89">
        <f t="shared" si="66"/>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7"/>
        <v>7.0993561717358489E-2</v>
      </c>
      <c r="Y247" s="66">
        <f t="shared" si="67"/>
        <v>0</v>
      </c>
      <c r="Z247" s="72">
        <f t="shared" si="68"/>
        <v>0</v>
      </c>
      <c r="AA247" s="79">
        <f t="shared" si="69"/>
        <v>0</v>
      </c>
      <c r="AB247" s="81">
        <f t="shared" si="78"/>
        <v>0</v>
      </c>
      <c r="AD247" s="95">
        <f>locallinterp(R247,'BBG rates'!$N$10:$N$369,'BBG rates'!$P$10:$P$369)</f>
        <v>19.061096284742387</v>
      </c>
      <c r="AI247" s="185">
        <f t="shared" si="70"/>
        <v>226</v>
      </c>
      <c r="AJ247" s="127">
        <f>locallinterp(MIN(AI247,CAP_Senior*12),'BBG rates'!$X$24:$X$65,'BBG rates'!$Y$24:$Y$65)</f>
        <v>66.77054484783136</v>
      </c>
      <c r="AK247" s="127">
        <f>locallinterp(MIN(AI247,CAP_CB*12),'BBG rates'!$AA$25:$AA$40,'BBG rates'!$AC$25:$AC$40)</f>
        <v>11</v>
      </c>
      <c r="AL247" s="144">
        <f t="shared" si="71"/>
        <v>20.480992624131332</v>
      </c>
      <c r="AM247" s="142">
        <f>(SUMPRODUCT(AL247:AL$381,G247:G$381)+SUMPRODUCT(AL247:AL$381,H247:H$381))/12</f>
        <v>0</v>
      </c>
    </row>
    <row r="248" spans="1:39" x14ac:dyDescent="0.2">
      <c r="A248" s="7">
        <v>227</v>
      </c>
      <c r="B248" s="7">
        <v>113.5</v>
      </c>
      <c r="C248" s="7">
        <v>56.75</v>
      </c>
      <c r="D248" s="12">
        <f t="shared" si="63"/>
        <v>18.916666666666668</v>
      </c>
      <c r="E248" s="29">
        <f t="shared" si="61"/>
        <v>0</v>
      </c>
      <c r="F248" s="2">
        <f t="shared" si="64"/>
        <v>0</v>
      </c>
      <c r="G248" s="2">
        <f t="shared" si="72"/>
        <v>0</v>
      </c>
      <c r="H248" s="2">
        <f t="shared" si="73"/>
        <v>0</v>
      </c>
      <c r="I248" s="2">
        <f t="shared" si="62"/>
        <v>0</v>
      </c>
      <c r="J248" s="2">
        <f t="shared" si="79"/>
        <v>0</v>
      </c>
      <c r="K248" s="2">
        <f t="shared" si="65"/>
        <v>0</v>
      </c>
      <c r="L248" s="2">
        <f t="shared" si="65"/>
        <v>0</v>
      </c>
      <c r="M248" s="2"/>
      <c r="N248" s="28">
        <f t="shared" si="80"/>
        <v>0</v>
      </c>
      <c r="O248" s="2">
        <f t="shared" si="74"/>
        <v>0</v>
      </c>
      <c r="P248" s="2">
        <f t="shared" si="75"/>
        <v>0</v>
      </c>
      <c r="R248">
        <f t="shared" si="76"/>
        <v>227</v>
      </c>
      <c r="S248" s="89">
        <f t="shared" si="66"/>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7"/>
        <v>7.2634148073191795E-2</v>
      </c>
      <c r="Y248" s="66">
        <f t="shared" si="67"/>
        <v>0</v>
      </c>
      <c r="Z248" s="72">
        <f t="shared" si="68"/>
        <v>0</v>
      </c>
      <c r="AA248" s="79">
        <f t="shared" si="69"/>
        <v>0</v>
      </c>
      <c r="AB248" s="81">
        <f t="shared" si="78"/>
        <v>0</v>
      </c>
      <c r="AD248" s="95">
        <f>locallinterp(R248,'BBG rates'!$N$10:$N$369,'BBG rates'!$P$10:$P$369)</f>
        <v>19.143139937468927</v>
      </c>
      <c r="AI248" s="185">
        <f t="shared" si="70"/>
        <v>227</v>
      </c>
      <c r="AJ248" s="127">
        <f>locallinterp(MIN(AI248,CAP_Senior*12),'BBG rates'!$X$24:$X$65,'BBG rates'!$Y$24:$Y$65)</f>
        <v>66.856331505580187</v>
      </c>
      <c r="AK248" s="127">
        <f>locallinterp(MIN(AI248,CAP_CB*12),'BBG rates'!$AA$25:$AA$40,'BBG rates'!$AC$25:$AC$40)</f>
        <v>11</v>
      </c>
      <c r="AL248" s="144">
        <f t="shared" si="71"/>
        <v>20.495576355948632</v>
      </c>
      <c r="AM248" s="142">
        <f>(SUMPRODUCT(AL248:AL$381,G248:G$381)+SUMPRODUCT(AL248:AL$381,H248:H$381))/12</f>
        <v>0</v>
      </c>
    </row>
    <row r="249" spans="1:39" x14ac:dyDescent="0.2">
      <c r="A249" s="7">
        <v>228</v>
      </c>
      <c r="B249" s="7">
        <v>114</v>
      </c>
      <c r="C249" s="7">
        <v>57</v>
      </c>
      <c r="D249" s="12">
        <f t="shared" si="63"/>
        <v>19</v>
      </c>
      <c r="E249" s="29">
        <f t="shared" si="61"/>
        <v>0</v>
      </c>
      <c r="F249" s="2">
        <f t="shared" si="64"/>
        <v>0</v>
      </c>
      <c r="G249" s="2">
        <f t="shared" si="72"/>
        <v>0</v>
      </c>
      <c r="H249" s="2">
        <f t="shared" si="73"/>
        <v>0</v>
      </c>
      <c r="I249" s="2">
        <f t="shared" si="62"/>
        <v>0</v>
      </c>
      <c r="J249" s="2">
        <f t="shared" si="79"/>
        <v>0</v>
      </c>
      <c r="K249" s="2">
        <f t="shared" si="65"/>
        <v>0</v>
      </c>
      <c r="L249" s="2">
        <f t="shared" si="65"/>
        <v>0</v>
      </c>
      <c r="M249" s="2"/>
      <c r="N249" s="28">
        <f t="shared" si="80"/>
        <v>0</v>
      </c>
      <c r="O249" s="2">
        <f t="shared" si="74"/>
        <v>0</v>
      </c>
      <c r="P249" s="2">
        <f t="shared" si="75"/>
        <v>0</v>
      </c>
      <c r="R249">
        <f t="shared" si="76"/>
        <v>228</v>
      </c>
      <c r="S249" s="89">
        <f t="shared" si="66"/>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7"/>
        <v>7.4274709758359592E-2</v>
      </c>
      <c r="Y249" s="66">
        <f t="shared" si="67"/>
        <v>0</v>
      </c>
      <c r="Z249" s="72">
        <f t="shared" si="68"/>
        <v>0</v>
      </c>
      <c r="AA249" s="79">
        <f t="shared" si="69"/>
        <v>0</v>
      </c>
      <c r="AB249" s="81">
        <f t="shared" si="78"/>
        <v>0</v>
      </c>
      <c r="AD249" s="95">
        <f>locallinterp(R249,'BBG rates'!$N$10:$N$369,'BBG rates'!$P$10:$P$369)</f>
        <v>19.225158270914758</v>
      </c>
      <c r="AI249" s="185">
        <f t="shared" si="70"/>
        <v>228</v>
      </c>
      <c r="AJ249" s="127">
        <f>locallinterp(MIN(AI249,CAP_Senior*12),'BBG rates'!$X$24:$X$65,'BBG rates'!$Y$24:$Y$65)</f>
        <v>66.942118163329027</v>
      </c>
      <c r="AK249" s="127">
        <f>locallinterp(MIN(AI249,CAP_CB*12),'BBG rates'!$AA$25:$AA$40,'BBG rates'!$AC$25:$AC$40)</f>
        <v>11</v>
      </c>
      <c r="AL249" s="144">
        <f t="shared" si="71"/>
        <v>20.510160087765932</v>
      </c>
      <c r="AM249" s="142">
        <f>(SUMPRODUCT(AL249:AL$381,G249:G$381)+SUMPRODUCT(AL249:AL$381,H249:H$381))/12</f>
        <v>0</v>
      </c>
    </row>
    <row r="250" spans="1:39" x14ac:dyDescent="0.2">
      <c r="A250" s="7">
        <v>229</v>
      </c>
      <c r="B250" s="7">
        <v>114.5</v>
      </c>
      <c r="C250" s="7">
        <v>57.25</v>
      </c>
      <c r="D250" s="12">
        <f t="shared" si="63"/>
        <v>19.083333333333332</v>
      </c>
      <c r="E250" s="29">
        <f t="shared" si="61"/>
        <v>0</v>
      </c>
      <c r="F250" s="2">
        <f t="shared" si="64"/>
        <v>0</v>
      </c>
      <c r="G250" s="2">
        <f t="shared" si="72"/>
        <v>0</v>
      </c>
      <c r="H250" s="2">
        <f t="shared" si="73"/>
        <v>0</v>
      </c>
      <c r="I250" s="2">
        <f t="shared" si="62"/>
        <v>0</v>
      </c>
      <c r="J250" s="2">
        <f t="shared" si="79"/>
        <v>0</v>
      </c>
      <c r="K250" s="2">
        <f t="shared" si="65"/>
        <v>0</v>
      </c>
      <c r="L250" s="2">
        <f t="shared" si="65"/>
        <v>0</v>
      </c>
      <c r="M250" s="2"/>
      <c r="N250" s="28">
        <f t="shared" si="80"/>
        <v>0</v>
      </c>
      <c r="O250" s="2">
        <f t="shared" si="74"/>
        <v>0</v>
      </c>
      <c r="P250" s="2">
        <f t="shared" si="75"/>
        <v>0</v>
      </c>
      <c r="R250">
        <f t="shared" si="76"/>
        <v>229</v>
      </c>
      <c r="S250" s="89">
        <f t="shared" si="66"/>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7"/>
        <v>7.5915246774194145E-2</v>
      </c>
      <c r="Y250" s="66">
        <f t="shared" si="67"/>
        <v>0</v>
      </c>
      <c r="Z250" s="72">
        <f t="shared" si="68"/>
        <v>0</v>
      </c>
      <c r="AA250" s="79">
        <f t="shared" si="69"/>
        <v>0</v>
      </c>
      <c r="AB250" s="81">
        <f t="shared" si="78"/>
        <v>0</v>
      </c>
      <c r="AD250" s="95">
        <f>locallinterp(R250,'BBG rates'!$N$10:$N$369,'BBG rates'!$P$10:$P$369)</f>
        <v>19.307151446156997</v>
      </c>
      <c r="AI250" s="185">
        <f t="shared" si="70"/>
        <v>229</v>
      </c>
      <c r="AJ250" s="127">
        <f>locallinterp(MIN(AI250,CAP_Senior*12),'BBG rates'!$X$24:$X$65,'BBG rates'!$Y$24:$Y$65)</f>
        <v>67.02350352375727</v>
      </c>
      <c r="AK250" s="127">
        <f>locallinterp(MIN(AI250,CAP_CB*12),'BBG rates'!$AA$25:$AA$40,'BBG rates'!$AC$25:$AC$40)</f>
        <v>11</v>
      </c>
      <c r="AL250" s="144">
        <f t="shared" si="71"/>
        <v>20.523995599038734</v>
      </c>
      <c r="AM250" s="142">
        <f>(SUMPRODUCT(AL250:AL$381,G250:G$381)+SUMPRODUCT(AL250:AL$381,H250:H$381))/12</f>
        <v>0</v>
      </c>
    </row>
    <row r="251" spans="1:39" x14ac:dyDescent="0.2">
      <c r="A251" s="7">
        <v>230</v>
      </c>
      <c r="B251" s="7">
        <v>115</v>
      </c>
      <c r="C251" s="7">
        <v>57.5</v>
      </c>
      <c r="D251" s="12">
        <f t="shared" si="63"/>
        <v>19.166666666666668</v>
      </c>
      <c r="E251" s="29">
        <f t="shared" si="61"/>
        <v>0</v>
      </c>
      <c r="F251" s="2">
        <f t="shared" si="64"/>
        <v>0</v>
      </c>
      <c r="G251" s="2">
        <f t="shared" si="72"/>
        <v>0</v>
      </c>
      <c r="H251" s="2">
        <f t="shared" si="73"/>
        <v>0</v>
      </c>
      <c r="I251" s="2">
        <f t="shared" si="62"/>
        <v>0</v>
      </c>
      <c r="J251" s="2">
        <f t="shared" si="79"/>
        <v>0</v>
      </c>
      <c r="K251" s="2">
        <f t="shared" si="65"/>
        <v>0</v>
      </c>
      <c r="L251" s="2">
        <f t="shared" si="65"/>
        <v>0</v>
      </c>
      <c r="M251" s="2"/>
      <c r="N251" s="28">
        <f t="shared" si="80"/>
        <v>0</v>
      </c>
      <c r="O251" s="2">
        <f t="shared" si="74"/>
        <v>0</v>
      </c>
      <c r="P251" s="2">
        <f t="shared" si="75"/>
        <v>0</v>
      </c>
      <c r="R251">
        <f t="shared" si="76"/>
        <v>230</v>
      </c>
      <c r="S251" s="89">
        <f t="shared" si="66"/>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7"/>
        <v>7.7555759120961909E-2</v>
      </c>
      <c r="Y251" s="66">
        <f t="shared" si="67"/>
        <v>0</v>
      </c>
      <c r="Z251" s="72">
        <f t="shared" si="68"/>
        <v>0</v>
      </c>
      <c r="AA251" s="79">
        <f t="shared" si="69"/>
        <v>0</v>
      </c>
      <c r="AB251" s="81">
        <f t="shared" si="78"/>
        <v>0</v>
      </c>
      <c r="AD251" s="95">
        <f>locallinterp(R251,'BBG rates'!$N$10:$N$369,'BBG rates'!$P$10:$P$369)</f>
        <v>19.389119628138022</v>
      </c>
      <c r="AI251" s="185">
        <f t="shared" si="70"/>
        <v>230</v>
      </c>
      <c r="AJ251" s="127">
        <f>locallinterp(MIN(AI251,CAP_Senior*12),'BBG rates'!$X$24:$X$65,'BBG rates'!$Y$24:$Y$65)</f>
        <v>67.104888884185527</v>
      </c>
      <c r="AK251" s="127">
        <f>locallinterp(MIN(AI251,CAP_CB*12),'BBG rates'!$AA$25:$AA$40,'BBG rates'!$AC$25:$AC$40)</f>
        <v>11</v>
      </c>
      <c r="AL251" s="144">
        <f t="shared" si="71"/>
        <v>20.53783111031154</v>
      </c>
      <c r="AM251" s="142">
        <f>(SUMPRODUCT(AL251:AL$381,G251:G$381)+SUMPRODUCT(AL251:AL$381,H251:H$381))/12</f>
        <v>0</v>
      </c>
    </row>
    <row r="252" spans="1:39" x14ac:dyDescent="0.2">
      <c r="A252" s="7">
        <v>231</v>
      </c>
      <c r="B252" s="7">
        <v>115.5</v>
      </c>
      <c r="C252" s="7">
        <v>57.75</v>
      </c>
      <c r="D252" s="12">
        <f t="shared" si="63"/>
        <v>19.25</v>
      </c>
      <c r="E252" s="29">
        <f t="shared" si="61"/>
        <v>0</v>
      </c>
      <c r="F252" s="2">
        <f t="shared" si="64"/>
        <v>0</v>
      </c>
      <c r="G252" s="2">
        <f t="shared" si="72"/>
        <v>0</v>
      </c>
      <c r="H252" s="2">
        <f t="shared" si="73"/>
        <v>0</v>
      </c>
      <c r="I252" s="2">
        <f t="shared" si="62"/>
        <v>0</v>
      </c>
      <c r="J252" s="2">
        <f t="shared" si="79"/>
        <v>0</v>
      </c>
      <c r="K252" s="2">
        <f t="shared" si="65"/>
        <v>0</v>
      </c>
      <c r="L252" s="2">
        <f t="shared" si="65"/>
        <v>0</v>
      </c>
      <c r="M252" s="2"/>
      <c r="N252" s="28">
        <f t="shared" si="80"/>
        <v>0</v>
      </c>
      <c r="O252" s="2">
        <f t="shared" si="74"/>
        <v>0</v>
      </c>
      <c r="P252" s="2">
        <f t="shared" si="75"/>
        <v>0</v>
      </c>
      <c r="R252">
        <f t="shared" si="76"/>
        <v>231</v>
      </c>
      <c r="S252" s="89">
        <f t="shared" si="66"/>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7"/>
        <v>7.9196246799728698E-2</v>
      </c>
      <c r="Y252" s="66">
        <f t="shared" si="67"/>
        <v>0</v>
      </c>
      <c r="Z252" s="72">
        <f t="shared" si="68"/>
        <v>0</v>
      </c>
      <c r="AA252" s="79">
        <f t="shared" si="69"/>
        <v>0</v>
      </c>
      <c r="AB252" s="81">
        <f t="shared" si="78"/>
        <v>0</v>
      </c>
      <c r="AD252" s="95">
        <f>locallinterp(R252,'BBG rates'!$N$10:$N$369,'BBG rates'!$P$10:$P$369)</f>
        <v>19.471062981940175</v>
      </c>
      <c r="AI252" s="185">
        <f t="shared" si="70"/>
        <v>231</v>
      </c>
      <c r="AJ252" s="127">
        <f>locallinterp(MIN(AI252,CAP_Senior*12),'BBG rates'!$X$24:$X$65,'BBG rates'!$Y$24:$Y$65)</f>
        <v>67.18627424461377</v>
      </c>
      <c r="AK252" s="127">
        <f>locallinterp(MIN(AI252,CAP_CB*12),'BBG rates'!$AA$25:$AA$40,'BBG rates'!$AC$25:$AC$40)</f>
        <v>11</v>
      </c>
      <c r="AL252" s="144">
        <f t="shared" si="71"/>
        <v>20.551666621584339</v>
      </c>
      <c r="AM252" s="142">
        <f>(SUMPRODUCT(AL252:AL$381,G252:G$381)+SUMPRODUCT(AL252:AL$381,H252:H$381))/12</f>
        <v>0</v>
      </c>
    </row>
    <row r="253" spans="1:39" x14ac:dyDescent="0.2">
      <c r="A253" s="7">
        <v>232</v>
      </c>
      <c r="B253" s="7">
        <v>116</v>
      </c>
      <c r="C253" s="7">
        <v>58</v>
      </c>
      <c r="D253" s="12">
        <f t="shared" si="63"/>
        <v>19.333333333333332</v>
      </c>
      <c r="E253" s="29">
        <f t="shared" si="61"/>
        <v>0</v>
      </c>
      <c r="F253" s="2">
        <f t="shared" si="64"/>
        <v>0</v>
      </c>
      <c r="G253" s="2">
        <f t="shared" si="72"/>
        <v>0</v>
      </c>
      <c r="H253" s="2">
        <f t="shared" si="73"/>
        <v>0</v>
      </c>
      <c r="I253" s="2">
        <f t="shared" si="62"/>
        <v>0</v>
      </c>
      <c r="J253" s="2">
        <f t="shared" si="79"/>
        <v>0</v>
      </c>
      <c r="K253" s="2">
        <f t="shared" si="65"/>
        <v>0</v>
      </c>
      <c r="L253" s="2">
        <f t="shared" si="65"/>
        <v>0</v>
      </c>
      <c r="M253" s="2"/>
      <c r="N253" s="28">
        <f t="shared" si="80"/>
        <v>0</v>
      </c>
      <c r="O253" s="2">
        <f t="shared" si="74"/>
        <v>0</v>
      </c>
      <c r="P253" s="2">
        <f t="shared" si="75"/>
        <v>0</v>
      </c>
      <c r="R253">
        <f t="shared" si="76"/>
        <v>232</v>
      </c>
      <c r="S253" s="89">
        <f t="shared" si="66"/>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7"/>
        <v>8.0836709811293872E-2</v>
      </c>
      <c r="Y253" s="66">
        <f t="shared" si="67"/>
        <v>0</v>
      </c>
      <c r="Z253" s="72">
        <f t="shared" si="68"/>
        <v>0</v>
      </c>
      <c r="AA253" s="79">
        <f t="shared" si="69"/>
        <v>0</v>
      </c>
      <c r="AB253" s="81">
        <f t="shared" si="78"/>
        <v>0</v>
      </c>
      <c r="AD253" s="95">
        <f>locallinterp(R253,'BBG rates'!$N$10:$N$369,'BBG rates'!$P$10:$P$369)</f>
        <v>19.552981674027532</v>
      </c>
      <c r="AI253" s="185">
        <f t="shared" si="70"/>
        <v>232</v>
      </c>
      <c r="AJ253" s="127">
        <f>locallinterp(MIN(AI253,CAP_Senior*12),'BBG rates'!$X$24:$X$65,'BBG rates'!$Y$24:$Y$65)</f>
        <v>67.267659605042013</v>
      </c>
      <c r="AK253" s="127">
        <f>locallinterp(MIN(AI253,CAP_CB*12),'BBG rates'!$AA$25:$AA$40,'BBG rates'!$AC$25:$AC$40)</f>
        <v>11</v>
      </c>
      <c r="AL253" s="144">
        <f t="shared" si="71"/>
        <v>20.565502132857141</v>
      </c>
      <c r="AM253" s="142">
        <f>(SUMPRODUCT(AL253:AL$381,G253:G$381)+SUMPRODUCT(AL253:AL$381,H253:H$381))/12</f>
        <v>0</v>
      </c>
    </row>
    <row r="254" spans="1:39" x14ac:dyDescent="0.2">
      <c r="A254" s="7">
        <v>233</v>
      </c>
      <c r="B254" s="7">
        <v>116.5</v>
      </c>
      <c r="C254" s="7">
        <v>58.25</v>
      </c>
      <c r="D254" s="12">
        <f t="shared" si="63"/>
        <v>19.416666666666668</v>
      </c>
      <c r="E254" s="29">
        <f t="shared" si="61"/>
        <v>0</v>
      </c>
      <c r="F254" s="2">
        <f t="shared" si="64"/>
        <v>0</v>
      </c>
      <c r="G254" s="2">
        <f t="shared" si="72"/>
        <v>0</v>
      </c>
      <c r="H254" s="2">
        <f t="shared" si="73"/>
        <v>0</v>
      </c>
      <c r="I254" s="2">
        <f t="shared" si="62"/>
        <v>0</v>
      </c>
      <c r="J254" s="2">
        <f t="shared" si="79"/>
        <v>0</v>
      </c>
      <c r="K254" s="2">
        <f t="shared" si="65"/>
        <v>0</v>
      </c>
      <c r="L254" s="2">
        <f t="shared" si="65"/>
        <v>0</v>
      </c>
      <c r="M254" s="2"/>
      <c r="N254" s="28">
        <f t="shared" si="80"/>
        <v>0</v>
      </c>
      <c r="O254" s="2">
        <f t="shared" si="74"/>
        <v>0</v>
      </c>
      <c r="P254" s="2">
        <f t="shared" si="75"/>
        <v>0</v>
      </c>
      <c r="R254">
        <f t="shared" si="76"/>
        <v>233</v>
      </c>
      <c r="S254" s="89">
        <f t="shared" si="66"/>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7"/>
        <v>8.2477148156190339E-2</v>
      </c>
      <c r="Y254" s="66">
        <f t="shared" si="67"/>
        <v>0</v>
      </c>
      <c r="Z254" s="72">
        <f t="shared" si="68"/>
        <v>0</v>
      </c>
      <c r="AA254" s="79">
        <f t="shared" si="69"/>
        <v>0</v>
      </c>
      <c r="AB254" s="81">
        <f t="shared" si="78"/>
        <v>0</v>
      </c>
      <c r="AD254" s="95">
        <f>locallinterp(R254,'BBG rates'!$N$10:$N$369,'BBG rates'!$P$10:$P$369)</f>
        <v>19.634875871625429</v>
      </c>
      <c r="AI254" s="185">
        <f t="shared" si="70"/>
        <v>233</v>
      </c>
      <c r="AJ254" s="127">
        <f>locallinterp(MIN(AI254,CAP_Senior*12),'BBG rates'!$X$24:$X$65,'BBG rates'!$Y$24:$Y$65)</f>
        <v>67.349044965470256</v>
      </c>
      <c r="AK254" s="127">
        <f>locallinterp(MIN(AI254,CAP_CB*12),'BBG rates'!$AA$25:$AA$40,'BBG rates'!$AC$25:$AC$40)</f>
        <v>11</v>
      </c>
      <c r="AL254" s="144">
        <f t="shared" si="71"/>
        <v>20.579337644129943</v>
      </c>
      <c r="AM254" s="142">
        <f>(SUMPRODUCT(AL254:AL$381,G254:G$381)+SUMPRODUCT(AL254:AL$381,H254:H$381))/12</f>
        <v>0</v>
      </c>
    </row>
    <row r="255" spans="1:39" x14ac:dyDescent="0.2">
      <c r="A255" s="7">
        <v>234</v>
      </c>
      <c r="B255" s="7">
        <v>117</v>
      </c>
      <c r="C255" s="7">
        <v>58.5</v>
      </c>
      <c r="D255" s="12">
        <f t="shared" si="63"/>
        <v>19.5</v>
      </c>
      <c r="E255" s="29">
        <f t="shared" si="61"/>
        <v>0</v>
      </c>
      <c r="F255" s="2">
        <f t="shared" si="64"/>
        <v>0</v>
      </c>
      <c r="G255" s="2">
        <f t="shared" si="72"/>
        <v>0</v>
      </c>
      <c r="H255" s="2">
        <f t="shared" si="73"/>
        <v>0</v>
      </c>
      <c r="I255" s="2">
        <f t="shared" si="62"/>
        <v>0</v>
      </c>
      <c r="J255" s="2">
        <f t="shared" si="79"/>
        <v>0</v>
      </c>
      <c r="K255" s="2">
        <f t="shared" si="65"/>
        <v>0</v>
      </c>
      <c r="L255" s="2">
        <f t="shared" si="65"/>
        <v>0</v>
      </c>
      <c r="M255" s="2"/>
      <c r="N255" s="28">
        <f t="shared" si="80"/>
        <v>0</v>
      </c>
      <c r="O255" s="2">
        <f t="shared" si="74"/>
        <v>0</v>
      </c>
      <c r="P255" s="2">
        <f t="shared" si="75"/>
        <v>0</v>
      </c>
      <c r="R255">
        <f t="shared" si="76"/>
        <v>234</v>
      </c>
      <c r="S255" s="89">
        <f t="shared" si="66"/>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7"/>
        <v>8.4117561835217458E-2</v>
      </c>
      <c r="Y255" s="66">
        <f t="shared" si="67"/>
        <v>0</v>
      </c>
      <c r="Z255" s="72">
        <f t="shared" si="68"/>
        <v>0</v>
      </c>
      <c r="AA255" s="79">
        <f t="shared" si="69"/>
        <v>0</v>
      </c>
      <c r="AB255" s="81">
        <f t="shared" si="78"/>
        <v>0</v>
      </c>
      <c r="AD255" s="95">
        <f>locallinterp(R255,'BBG rates'!$N$10:$N$369,'BBG rates'!$P$10:$P$369)</f>
        <v>19.716745744581878</v>
      </c>
      <c r="AI255" s="185">
        <f t="shared" si="70"/>
        <v>234</v>
      </c>
      <c r="AJ255" s="127">
        <f>locallinterp(MIN(AI255,CAP_Senior*12),'BBG rates'!$X$24:$X$65,'BBG rates'!$Y$24:$Y$65)</f>
        <v>67.430430325898499</v>
      </c>
      <c r="AK255" s="127">
        <f>locallinterp(MIN(AI255,CAP_CB*12),'BBG rates'!$AA$25:$AA$40,'BBG rates'!$AC$25:$AC$40)</f>
        <v>11</v>
      </c>
      <c r="AL255" s="144">
        <f t="shared" si="71"/>
        <v>20.593173155402745</v>
      </c>
      <c r="AM255" s="142">
        <f>(SUMPRODUCT(AL255:AL$381,G255:G$381)+SUMPRODUCT(AL255:AL$381,H255:H$381))/12</f>
        <v>0</v>
      </c>
    </row>
    <row r="256" spans="1:39" x14ac:dyDescent="0.2">
      <c r="A256" s="7">
        <v>235</v>
      </c>
      <c r="B256" s="7">
        <v>117.5</v>
      </c>
      <c r="C256" s="7">
        <v>58.75</v>
      </c>
      <c r="D256" s="12">
        <f t="shared" si="63"/>
        <v>19.583333333333332</v>
      </c>
      <c r="E256" s="29">
        <f t="shared" si="61"/>
        <v>0</v>
      </c>
      <c r="F256" s="2">
        <f t="shared" si="64"/>
        <v>0</v>
      </c>
      <c r="G256" s="2">
        <f t="shared" si="72"/>
        <v>0</v>
      </c>
      <c r="H256" s="2">
        <f t="shared" si="73"/>
        <v>0</v>
      </c>
      <c r="I256" s="2">
        <f t="shared" si="62"/>
        <v>0</v>
      </c>
      <c r="J256" s="2">
        <f t="shared" si="79"/>
        <v>0</v>
      </c>
      <c r="K256" s="2">
        <f t="shared" si="65"/>
        <v>0</v>
      </c>
      <c r="L256" s="2">
        <f t="shared" si="65"/>
        <v>0</v>
      </c>
      <c r="M256" s="2"/>
      <c r="N256" s="28">
        <f t="shared" si="80"/>
        <v>0</v>
      </c>
      <c r="O256" s="2">
        <f t="shared" si="74"/>
        <v>0</v>
      </c>
      <c r="P256" s="2">
        <f t="shared" si="75"/>
        <v>0</v>
      </c>
      <c r="R256">
        <f t="shared" si="76"/>
        <v>235</v>
      </c>
      <c r="S256" s="89">
        <f t="shared" si="66"/>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7"/>
        <v>8.5757950849174591E-2</v>
      </c>
      <c r="Y256" s="66">
        <f t="shared" si="67"/>
        <v>0</v>
      </c>
      <c r="Z256" s="72">
        <f t="shared" si="68"/>
        <v>0</v>
      </c>
      <c r="AA256" s="79">
        <f t="shared" si="69"/>
        <v>0</v>
      </c>
      <c r="AB256" s="81">
        <f t="shared" si="78"/>
        <v>0</v>
      </c>
      <c r="AD256" s="95">
        <f>locallinterp(R256,'BBG rates'!$N$10:$N$369,'BBG rates'!$P$10:$P$369)</f>
        <v>19.798591462885266</v>
      </c>
      <c r="AI256" s="185">
        <f t="shared" si="70"/>
        <v>235</v>
      </c>
      <c r="AJ256" s="127">
        <f>locallinterp(MIN(AI256,CAP_Senior*12),'BBG rates'!$X$24:$X$65,'BBG rates'!$Y$24:$Y$65)</f>
        <v>67.511815686326756</v>
      </c>
      <c r="AK256" s="127">
        <f>locallinterp(MIN(AI256,CAP_CB*12),'BBG rates'!$AA$25:$AA$40,'BBG rates'!$AC$25:$AC$40)</f>
        <v>11</v>
      </c>
      <c r="AL256" s="144">
        <f t="shared" si="71"/>
        <v>20.607008666675547</v>
      </c>
      <c r="AM256" s="142">
        <f>(SUMPRODUCT(AL256:AL$381,G256:G$381)+SUMPRODUCT(AL256:AL$381,H256:H$381))/12</f>
        <v>0</v>
      </c>
    </row>
    <row r="257" spans="1:39" x14ac:dyDescent="0.2">
      <c r="A257" s="7">
        <v>236</v>
      </c>
      <c r="B257" s="7">
        <v>118</v>
      </c>
      <c r="C257" s="7">
        <v>59</v>
      </c>
      <c r="D257" s="12">
        <f t="shared" si="63"/>
        <v>19.666666666666668</v>
      </c>
      <c r="E257" s="29">
        <f t="shared" si="61"/>
        <v>0</v>
      </c>
      <c r="F257" s="2">
        <f t="shared" si="64"/>
        <v>0</v>
      </c>
      <c r="G257" s="2">
        <f t="shared" si="72"/>
        <v>0</v>
      </c>
      <c r="H257" s="2">
        <f t="shared" si="73"/>
        <v>0</v>
      </c>
      <c r="I257" s="2">
        <f t="shared" si="62"/>
        <v>0</v>
      </c>
      <c r="J257" s="2">
        <f t="shared" si="79"/>
        <v>0</v>
      </c>
      <c r="K257" s="2">
        <f t="shared" si="65"/>
        <v>0</v>
      </c>
      <c r="L257" s="2">
        <f t="shared" si="65"/>
        <v>0</v>
      </c>
      <c r="M257" s="2"/>
      <c r="N257" s="28">
        <f t="shared" si="80"/>
        <v>0</v>
      </c>
      <c r="O257" s="2">
        <f t="shared" si="74"/>
        <v>0</v>
      </c>
      <c r="P257" s="2">
        <f t="shared" si="75"/>
        <v>0</v>
      </c>
      <c r="R257">
        <f t="shared" si="76"/>
        <v>236</v>
      </c>
      <c r="S257" s="89">
        <f t="shared" si="66"/>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7"/>
        <v>8.7398315199127552E-2</v>
      </c>
      <c r="Y257" s="66">
        <f t="shared" si="67"/>
        <v>0</v>
      </c>
      <c r="Z257" s="72">
        <f t="shared" si="68"/>
        <v>0</v>
      </c>
      <c r="AA257" s="79">
        <f t="shared" si="69"/>
        <v>0</v>
      </c>
      <c r="AB257" s="81">
        <f t="shared" si="78"/>
        <v>0</v>
      </c>
      <c r="AD257" s="95">
        <f>locallinterp(R257,'BBG rates'!$N$10:$N$369,'BBG rates'!$P$10:$P$369)</f>
        <v>19.880413199147473</v>
      </c>
      <c r="AI257" s="185">
        <f t="shared" si="70"/>
        <v>236</v>
      </c>
      <c r="AJ257" s="127">
        <f>locallinterp(MIN(AI257,CAP_Senior*12),'BBG rates'!$X$24:$X$65,'BBG rates'!$Y$24:$Y$65)</f>
        <v>67.593201046754999</v>
      </c>
      <c r="AK257" s="127">
        <f>locallinterp(MIN(AI257,CAP_CB*12),'BBG rates'!$AA$25:$AA$40,'BBG rates'!$AC$25:$AC$40)</f>
        <v>11</v>
      </c>
      <c r="AL257" s="144">
        <f t="shared" si="71"/>
        <v>20.620844177948349</v>
      </c>
      <c r="AM257" s="142">
        <f>(SUMPRODUCT(AL257:AL$381,G257:G$381)+SUMPRODUCT(AL257:AL$381,H257:H$381))/12</f>
        <v>0</v>
      </c>
    </row>
    <row r="258" spans="1:39" x14ac:dyDescent="0.2">
      <c r="A258" s="7">
        <v>237</v>
      </c>
      <c r="B258" s="7">
        <v>118.5</v>
      </c>
      <c r="C258" s="7">
        <v>59.25</v>
      </c>
      <c r="D258" s="12">
        <f t="shared" si="63"/>
        <v>19.75</v>
      </c>
      <c r="E258" s="29">
        <f t="shared" si="61"/>
        <v>0</v>
      </c>
      <c r="F258" s="2">
        <f t="shared" si="64"/>
        <v>0</v>
      </c>
      <c r="G258" s="2">
        <f t="shared" si="72"/>
        <v>0</v>
      </c>
      <c r="H258" s="2">
        <f t="shared" si="73"/>
        <v>0</v>
      </c>
      <c r="I258" s="2">
        <f t="shared" si="62"/>
        <v>0</v>
      </c>
      <c r="J258" s="2">
        <f t="shared" si="79"/>
        <v>0</v>
      </c>
      <c r="K258" s="2">
        <f t="shared" si="65"/>
        <v>0</v>
      </c>
      <c r="L258" s="2">
        <f t="shared" si="65"/>
        <v>0</v>
      </c>
      <c r="M258" s="2"/>
      <c r="N258" s="28">
        <f t="shared" si="80"/>
        <v>0</v>
      </c>
      <c r="O258" s="2">
        <f t="shared" si="74"/>
        <v>0</v>
      </c>
      <c r="P258" s="2">
        <f t="shared" si="75"/>
        <v>0</v>
      </c>
      <c r="R258">
        <f t="shared" si="76"/>
        <v>237</v>
      </c>
      <c r="S258" s="89">
        <f t="shared" si="66"/>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7"/>
        <v>8.9038654885342794E-2</v>
      </c>
      <c r="Y258" s="66">
        <f t="shared" si="67"/>
        <v>0</v>
      </c>
      <c r="Z258" s="72">
        <f t="shared" si="68"/>
        <v>0</v>
      </c>
      <c r="AA258" s="79">
        <f t="shared" si="69"/>
        <v>0</v>
      </c>
      <c r="AB258" s="81">
        <f t="shared" si="78"/>
        <v>0</v>
      </c>
      <c r="AD258" s="95">
        <f>locallinterp(R258,'BBG rates'!$N$10:$N$369,'BBG rates'!$P$10:$P$369)</f>
        <v>19.962211126431001</v>
      </c>
      <c r="AI258" s="185">
        <f t="shared" si="70"/>
        <v>237</v>
      </c>
      <c r="AJ258" s="127">
        <f>locallinterp(MIN(AI258,CAP_Senior*12),'BBG rates'!$X$24:$X$65,'BBG rates'!$Y$24:$Y$65)</f>
        <v>67.674586407183241</v>
      </c>
      <c r="AK258" s="127">
        <f>locallinterp(MIN(AI258,CAP_CB*12),'BBG rates'!$AA$25:$AA$40,'BBG rates'!$AC$25:$AC$40)</f>
        <v>11</v>
      </c>
      <c r="AL258" s="144">
        <f t="shared" si="71"/>
        <v>20.634679689221151</v>
      </c>
      <c r="AM258" s="142">
        <f>(SUMPRODUCT(AL258:AL$381,G258:G$381)+SUMPRODUCT(AL258:AL$381,H258:H$381))/12</f>
        <v>0</v>
      </c>
    </row>
    <row r="259" spans="1:39" x14ac:dyDescent="0.2">
      <c r="A259" s="7">
        <v>238</v>
      </c>
      <c r="B259" s="7">
        <v>119</v>
      </c>
      <c r="C259" s="7">
        <v>59.5</v>
      </c>
      <c r="D259" s="12">
        <f t="shared" si="63"/>
        <v>19.833333333333332</v>
      </c>
      <c r="E259" s="29">
        <f t="shared" si="61"/>
        <v>0</v>
      </c>
      <c r="F259" s="2">
        <f t="shared" si="64"/>
        <v>0</v>
      </c>
      <c r="G259" s="2">
        <f t="shared" si="72"/>
        <v>0</v>
      </c>
      <c r="H259" s="2">
        <f t="shared" si="73"/>
        <v>0</v>
      </c>
      <c r="I259" s="2">
        <f t="shared" si="62"/>
        <v>0</v>
      </c>
      <c r="J259" s="2">
        <f t="shared" si="79"/>
        <v>0</v>
      </c>
      <c r="K259" s="2">
        <f t="shared" si="65"/>
        <v>0</v>
      </c>
      <c r="L259" s="2">
        <f t="shared" si="65"/>
        <v>0</v>
      </c>
      <c r="M259" s="2"/>
      <c r="N259" s="28">
        <f t="shared" si="80"/>
        <v>0</v>
      </c>
      <c r="O259" s="2">
        <f t="shared" si="74"/>
        <v>0</v>
      </c>
      <c r="P259" s="2">
        <f t="shared" si="75"/>
        <v>0</v>
      </c>
      <c r="R259">
        <f t="shared" si="76"/>
        <v>238</v>
      </c>
      <c r="S259" s="89">
        <f t="shared" si="66"/>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7"/>
        <v>0</v>
      </c>
      <c r="Z259" s="72">
        <f t="shared" si="68"/>
        <v>0</v>
      </c>
      <c r="AA259" s="79">
        <f t="shared" si="69"/>
        <v>0</v>
      </c>
      <c r="AB259" s="81">
        <f t="shared" si="78"/>
        <v>0</v>
      </c>
      <c r="AD259" s="95">
        <f>locallinterp(R259,'BBG rates'!$N$10:$N$369,'BBG rates'!$P$10:$P$369)</f>
        <v>20.043985419490099</v>
      </c>
      <c r="AI259" s="185">
        <f t="shared" si="70"/>
        <v>238</v>
      </c>
      <c r="AJ259" s="127">
        <f>locallinterp(MIN(AI259,CAP_Senior*12),'BBG rates'!$X$24:$X$65,'BBG rates'!$Y$24:$Y$65)</f>
        <v>67.755971767611499</v>
      </c>
      <c r="AK259" s="127">
        <f>locallinterp(MIN(AI259,CAP_CB*12),'BBG rates'!$AA$25:$AA$40,'BBG rates'!$AC$25:$AC$40)</f>
        <v>11</v>
      </c>
      <c r="AL259" s="144">
        <f t="shared" si="71"/>
        <v>20.648515200493954</v>
      </c>
      <c r="AM259" s="142">
        <f>(SUMPRODUCT(AL259:AL$381,G259:G$381)+SUMPRODUCT(AL259:AL$381,H259:H$381))/12</f>
        <v>0</v>
      </c>
    </row>
    <row r="260" spans="1:39" x14ac:dyDescent="0.2">
      <c r="A260" s="7">
        <v>239</v>
      </c>
      <c r="B260" s="7">
        <v>119.5</v>
      </c>
      <c r="C260" s="7">
        <v>59.75</v>
      </c>
      <c r="D260" s="12">
        <f t="shared" si="63"/>
        <v>19.916666666666668</v>
      </c>
      <c r="E260" s="29">
        <f t="shared" si="61"/>
        <v>0</v>
      </c>
      <c r="F260" s="2">
        <f t="shared" si="64"/>
        <v>0</v>
      </c>
      <c r="G260" s="2">
        <f t="shared" si="72"/>
        <v>0</v>
      </c>
      <c r="H260" s="2">
        <f t="shared" si="73"/>
        <v>0</v>
      </c>
      <c r="I260" s="2">
        <f t="shared" si="62"/>
        <v>0</v>
      </c>
      <c r="J260" s="2">
        <f t="shared" si="79"/>
        <v>0</v>
      </c>
      <c r="K260" s="2">
        <f t="shared" si="65"/>
        <v>0</v>
      </c>
      <c r="L260" s="2">
        <f t="shared" si="65"/>
        <v>0</v>
      </c>
      <c r="M260" s="2"/>
      <c r="N260" s="28">
        <f>IF($A260&lt;=$I$8,N259-P260,0)</f>
        <v>0</v>
      </c>
      <c r="O260" s="2">
        <f t="shared" si="74"/>
        <v>0</v>
      </c>
      <c r="P260" s="2">
        <f t="shared" si="75"/>
        <v>0</v>
      </c>
      <c r="R260">
        <f t="shared" si="76"/>
        <v>239</v>
      </c>
      <c r="S260" s="89">
        <f t="shared" si="66"/>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7"/>
        <v>9.2319260270823378E-2</v>
      </c>
      <c r="Y260" s="66">
        <f t="shared" si="67"/>
        <v>0</v>
      </c>
      <c r="Z260" s="72">
        <f t="shared" si="68"/>
        <v>0</v>
      </c>
      <c r="AA260" s="79">
        <f t="shared" si="69"/>
        <v>0</v>
      </c>
      <c r="AB260" s="81">
        <f t="shared" si="78"/>
        <v>0</v>
      </c>
      <c r="AD260" s="95">
        <f>locallinterp(R260,'BBG rates'!$N$10:$N$369,'BBG rates'!$P$10:$P$369)</f>
        <v>20.125736254461067</v>
      </c>
      <c r="AI260" s="185">
        <f t="shared" si="70"/>
        <v>239</v>
      </c>
      <c r="AJ260" s="127">
        <f>locallinterp(MIN(AI260,CAP_Senior*12),'BBG rates'!$X$24:$X$65,'BBG rates'!$Y$24:$Y$65)</f>
        <v>67.837357128039741</v>
      </c>
      <c r="AK260" s="127">
        <f>locallinterp(MIN(AI260,CAP_CB*12),'BBG rates'!$AA$25:$AA$40,'BBG rates'!$AC$25:$AC$40)</f>
        <v>11</v>
      </c>
      <c r="AL260" s="144">
        <f t="shared" si="71"/>
        <v>20.662350711766756</v>
      </c>
      <c r="AM260" s="142">
        <f>(SUMPRODUCT(AL260:AL$381,G260:G$381)+SUMPRODUCT(AL260:AL$381,H260:H$381))/12</f>
        <v>0</v>
      </c>
    </row>
    <row r="261" spans="1:39" x14ac:dyDescent="0.2">
      <c r="A261" s="7">
        <v>240</v>
      </c>
      <c r="B261" s="7">
        <v>120</v>
      </c>
      <c r="C261" s="7">
        <v>60</v>
      </c>
      <c r="D261" s="12">
        <f t="shared" si="63"/>
        <v>20</v>
      </c>
      <c r="E261" s="29">
        <f t="shared" si="61"/>
        <v>0</v>
      </c>
      <c r="F261" s="2">
        <f t="shared" si="64"/>
        <v>0</v>
      </c>
      <c r="G261" s="2">
        <f t="shared" si="72"/>
        <v>0</v>
      </c>
      <c r="H261" s="2">
        <f t="shared" si="73"/>
        <v>0</v>
      </c>
      <c r="I261" s="2">
        <f t="shared" si="62"/>
        <v>0</v>
      </c>
      <c r="J261" s="2">
        <f t="shared" si="79"/>
        <v>0</v>
      </c>
      <c r="K261" s="2">
        <f t="shared" si="65"/>
        <v>0</v>
      </c>
      <c r="L261" s="2">
        <f t="shared" si="65"/>
        <v>0</v>
      </c>
      <c r="M261" s="2"/>
      <c r="N261" s="28">
        <f t="shared" si="80"/>
        <v>0</v>
      </c>
      <c r="O261" s="2">
        <f t="shared" si="74"/>
        <v>0</v>
      </c>
      <c r="P261" s="2">
        <f t="shared" si="75"/>
        <v>0</v>
      </c>
      <c r="R261">
        <f t="shared" si="76"/>
        <v>240</v>
      </c>
      <c r="S261" s="89">
        <f t="shared" si="66"/>
        <v>0</v>
      </c>
      <c r="T261" s="89">
        <f>IF(AND(S261=0,S260&gt;0),SUM($G261:$H$381),S261)</f>
        <v>0</v>
      </c>
      <c r="U261" s="82">
        <f>SUM(T261:T$381)</f>
        <v>0</v>
      </c>
      <c r="V261" s="68">
        <f>localspline(R261,'BBG rates'!$G$10:$G$27,'BBG rates'!$K$10:$K$27)</f>
        <v>0.98073065280914307</v>
      </c>
      <c r="W261" s="68">
        <f>locallinterp(R261,'BBG rates'!$G$10:$G$27,'BBG rates'!$J$10:$J$27)</f>
        <v>9.4E-2</v>
      </c>
      <c r="X261" s="56">
        <f t="shared" si="77"/>
        <v>9.3959525971420987E-2</v>
      </c>
      <c r="Y261" s="66">
        <f t="shared" si="67"/>
        <v>0</v>
      </c>
      <c r="Z261" s="72">
        <f t="shared" si="68"/>
        <v>0</v>
      </c>
      <c r="AA261" s="79">
        <f t="shared" si="69"/>
        <v>0</v>
      </c>
      <c r="AB261" s="81">
        <f t="shared" si="78"/>
        <v>0</v>
      </c>
      <c r="AD261" s="95">
        <f>locallinterp(R261,'BBG rates'!$N$10:$N$369,'BBG rates'!$P$10:$P$369)</f>
        <v>20.207463808861828</v>
      </c>
      <c r="AI261" s="185">
        <f t="shared" si="70"/>
        <v>240</v>
      </c>
      <c r="AJ261" s="127">
        <f>locallinterp(MIN(AI261,CAP_Senior*12),'BBG rates'!$X$24:$X$65,'BBG rates'!$Y$24:$Y$65)</f>
        <v>67.918742488467984</v>
      </c>
      <c r="AK261" s="127">
        <f>locallinterp(MIN(AI261,CAP_CB*12),'BBG rates'!$AA$25:$AA$40,'BBG rates'!$AC$25:$AC$40)</f>
        <v>11</v>
      </c>
      <c r="AL261" s="144">
        <f t="shared" si="71"/>
        <v>20.676186223039558</v>
      </c>
      <c r="AM261" s="142">
        <f>(SUMPRODUCT(AL261:AL$381,G261:G$381)+SUMPRODUCT(AL261:AL$381,H261:H$381))/12</f>
        <v>0</v>
      </c>
    </row>
    <row r="262" spans="1:39" x14ac:dyDescent="0.2">
      <c r="A262" s="7">
        <v>241</v>
      </c>
      <c r="B262" s="7">
        <v>120.5</v>
      </c>
      <c r="C262" s="7">
        <v>60.25</v>
      </c>
      <c r="D262" s="12">
        <f t="shared" si="63"/>
        <v>20.083333333333332</v>
      </c>
      <c r="E262" s="29">
        <f t="shared" si="61"/>
        <v>0</v>
      </c>
      <c r="F262" s="2">
        <f t="shared" si="64"/>
        <v>0</v>
      </c>
      <c r="G262" s="2">
        <f t="shared" si="72"/>
        <v>0</v>
      </c>
      <c r="H262" s="2">
        <f t="shared" si="73"/>
        <v>0</v>
      </c>
      <c r="I262" s="2">
        <f t="shared" si="62"/>
        <v>0</v>
      </c>
      <c r="J262" s="2">
        <f t="shared" si="79"/>
        <v>0</v>
      </c>
      <c r="K262" s="2">
        <f t="shared" si="65"/>
        <v>0</v>
      </c>
      <c r="L262" s="2">
        <f t="shared" si="65"/>
        <v>0</v>
      </c>
      <c r="M262" s="2"/>
      <c r="N262" s="28">
        <f t="shared" si="80"/>
        <v>0</v>
      </c>
      <c r="O262" s="2">
        <f t="shared" si="74"/>
        <v>0</v>
      </c>
      <c r="P262" s="2">
        <f t="shared" si="75"/>
        <v>0</v>
      </c>
      <c r="R262">
        <f t="shared" si="76"/>
        <v>241</v>
      </c>
      <c r="S262" s="89">
        <f t="shared" si="66"/>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7"/>
        <v>9.4425789892493839E-2</v>
      </c>
      <c r="Y262" s="66">
        <f t="shared" si="67"/>
        <v>0</v>
      </c>
      <c r="Z262" s="72">
        <f t="shared" si="68"/>
        <v>0</v>
      </c>
      <c r="AA262" s="79">
        <f t="shared" si="69"/>
        <v>0</v>
      </c>
      <c r="AB262" s="81">
        <f t="shared" si="78"/>
        <v>0</v>
      </c>
      <c r="AD262" s="95">
        <f>locallinterp(R262,'BBG rates'!$N$10:$N$369,'BBG rates'!$P$10:$P$369)</f>
        <v>20.289168262670703</v>
      </c>
      <c r="AI262" s="185">
        <f t="shared" si="70"/>
        <v>241</v>
      </c>
      <c r="AJ262" s="127">
        <f>locallinterp(MIN(AI262,CAP_Senior*12),'BBG rates'!$X$24:$X$65,'BBG rates'!$Y$24:$Y$65)</f>
        <v>67.918742488467984</v>
      </c>
      <c r="AK262" s="127">
        <f>locallinterp(MIN(AI262,CAP_CB*12),'BBG rates'!$AA$25:$AA$40,'BBG rates'!$AC$25:$AC$40)</f>
        <v>11</v>
      </c>
      <c r="AL262" s="144">
        <f t="shared" si="71"/>
        <v>20.676186223039558</v>
      </c>
      <c r="AM262" s="142">
        <f>(SUMPRODUCT(AL262:AL$381,G262:G$381)+SUMPRODUCT(AL262:AL$381,H262:H$381))/12</f>
        <v>0</v>
      </c>
    </row>
    <row r="263" spans="1:39" x14ac:dyDescent="0.2">
      <c r="A263" s="7">
        <v>242</v>
      </c>
      <c r="B263" s="7">
        <v>121</v>
      </c>
      <c r="C263" s="7">
        <v>60.5</v>
      </c>
      <c r="D263" s="12">
        <f t="shared" si="63"/>
        <v>20.166666666666668</v>
      </c>
      <c r="E263" s="29">
        <f t="shared" si="61"/>
        <v>0</v>
      </c>
      <c r="F263" s="2">
        <f t="shared" si="64"/>
        <v>0</v>
      </c>
      <c r="G263" s="2">
        <f t="shared" si="72"/>
        <v>0</v>
      </c>
      <c r="H263" s="2">
        <f t="shared" si="73"/>
        <v>0</v>
      </c>
      <c r="I263" s="2">
        <f t="shared" si="62"/>
        <v>0</v>
      </c>
      <c r="J263" s="2">
        <f t="shared" si="79"/>
        <v>0</v>
      </c>
      <c r="K263" s="2">
        <f t="shared" si="65"/>
        <v>0</v>
      </c>
      <c r="L263" s="2">
        <f t="shared" si="65"/>
        <v>0</v>
      </c>
      <c r="M263" s="2"/>
      <c r="N263" s="28">
        <f t="shared" si="80"/>
        <v>0</v>
      </c>
      <c r="O263" s="2">
        <f t="shared" si="74"/>
        <v>0</v>
      </c>
      <c r="P263" s="2">
        <f t="shared" si="75"/>
        <v>0</v>
      </c>
      <c r="R263">
        <f t="shared" si="76"/>
        <v>242</v>
      </c>
      <c r="S263" s="89">
        <f t="shared" si="66"/>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7"/>
        <v>9.4892051821027223E-2</v>
      </c>
      <c r="Y263" s="66">
        <f t="shared" si="67"/>
        <v>0</v>
      </c>
      <c r="Z263" s="72">
        <f t="shared" si="68"/>
        <v>0</v>
      </c>
      <c r="AA263" s="79">
        <f t="shared" si="69"/>
        <v>0</v>
      </c>
      <c r="AB263" s="81">
        <f t="shared" si="78"/>
        <v>0</v>
      </c>
      <c r="AD263" s="95">
        <f>locallinterp(R263,'BBG rates'!$N$10:$N$369,'BBG rates'!$P$10:$P$369)</f>
        <v>20.370849792297783</v>
      </c>
      <c r="AI263" s="185">
        <f t="shared" si="70"/>
        <v>242</v>
      </c>
      <c r="AJ263" s="127">
        <f>locallinterp(MIN(AI263,CAP_Senior*12),'BBG rates'!$X$24:$X$65,'BBG rates'!$Y$24:$Y$65)</f>
        <v>67.918742488467984</v>
      </c>
      <c r="AK263" s="127">
        <f>locallinterp(MIN(AI263,CAP_CB*12),'BBG rates'!$AA$25:$AA$40,'BBG rates'!$AC$25:$AC$40)</f>
        <v>11</v>
      </c>
      <c r="AL263" s="144">
        <f t="shared" si="71"/>
        <v>20.676186223039558</v>
      </c>
      <c r="AM263" s="142">
        <f>(SUMPRODUCT(AL263:AL$381,G263:G$381)+SUMPRODUCT(AL263:AL$381,H263:H$381))/12</f>
        <v>0</v>
      </c>
    </row>
    <row r="264" spans="1:39" x14ac:dyDescent="0.2">
      <c r="A264" s="7">
        <v>243</v>
      </c>
      <c r="B264" s="7">
        <v>121.5</v>
      </c>
      <c r="C264" s="7">
        <v>60.75</v>
      </c>
      <c r="D264" s="12">
        <f t="shared" si="63"/>
        <v>20.25</v>
      </c>
      <c r="E264" s="29">
        <f t="shared" si="61"/>
        <v>0</v>
      </c>
      <c r="F264" s="2">
        <f t="shared" si="64"/>
        <v>0</v>
      </c>
      <c r="G264" s="2">
        <f t="shared" si="72"/>
        <v>0</v>
      </c>
      <c r="H264" s="2">
        <f t="shared" si="73"/>
        <v>0</v>
      </c>
      <c r="I264" s="2">
        <f t="shared" si="62"/>
        <v>0</v>
      </c>
      <c r="J264" s="2">
        <f t="shared" si="79"/>
        <v>0</v>
      </c>
      <c r="K264" s="2">
        <f t="shared" si="65"/>
        <v>0</v>
      </c>
      <c r="L264" s="2">
        <f t="shared" si="65"/>
        <v>0</v>
      </c>
      <c r="M264" s="2"/>
      <c r="N264" s="28">
        <f t="shared" si="80"/>
        <v>0</v>
      </c>
      <c r="O264" s="2">
        <f t="shared" si="74"/>
        <v>0</v>
      </c>
      <c r="P264" s="2">
        <f t="shared" si="75"/>
        <v>0</v>
      </c>
      <c r="R264">
        <f t="shared" si="76"/>
        <v>243</v>
      </c>
      <c r="S264" s="89">
        <f t="shared" si="66"/>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7"/>
        <v>9.5358311756754688E-2</v>
      </c>
      <c r="Y264" s="66">
        <f t="shared" si="67"/>
        <v>0</v>
      </c>
      <c r="Z264" s="72">
        <f t="shared" si="68"/>
        <v>0</v>
      </c>
      <c r="AA264" s="79">
        <f t="shared" si="69"/>
        <v>0</v>
      </c>
      <c r="AB264" s="81">
        <f t="shared" si="78"/>
        <v>0</v>
      </c>
      <c r="AD264" s="95">
        <f>locallinterp(R264,'BBG rates'!$N$10:$N$369,'BBG rates'!$P$10:$P$369)</f>
        <v>20.452508586600334</v>
      </c>
      <c r="AI264" s="185">
        <f t="shared" si="70"/>
        <v>243</v>
      </c>
      <c r="AJ264" s="127">
        <f>locallinterp(MIN(AI264,CAP_Senior*12),'BBG rates'!$X$24:$X$65,'BBG rates'!$Y$24:$Y$65)</f>
        <v>67.918742488467984</v>
      </c>
      <c r="AK264" s="127">
        <f>locallinterp(MIN(AI264,CAP_CB*12),'BBG rates'!$AA$25:$AA$40,'BBG rates'!$AC$25:$AC$40)</f>
        <v>11</v>
      </c>
      <c r="AL264" s="144">
        <f t="shared" si="71"/>
        <v>20.676186223039558</v>
      </c>
      <c r="AM264" s="142">
        <f>(SUMPRODUCT(AL264:AL$381,G264:G$381)+SUMPRODUCT(AL264:AL$381,H264:H$381))/12</f>
        <v>0</v>
      </c>
    </row>
    <row r="265" spans="1:39" x14ac:dyDescent="0.2">
      <c r="A265" s="7">
        <v>244</v>
      </c>
      <c r="B265" s="7">
        <v>122</v>
      </c>
      <c r="C265" s="7">
        <v>61</v>
      </c>
      <c r="D265" s="12">
        <f t="shared" si="63"/>
        <v>20.333333333333332</v>
      </c>
      <c r="E265" s="29">
        <f t="shared" si="61"/>
        <v>0</v>
      </c>
      <c r="F265" s="2">
        <f t="shared" si="64"/>
        <v>0</v>
      </c>
      <c r="G265" s="2">
        <f t="shared" si="72"/>
        <v>0</v>
      </c>
      <c r="H265" s="2">
        <f t="shared" si="73"/>
        <v>0</v>
      </c>
      <c r="I265" s="2">
        <f t="shared" si="62"/>
        <v>0</v>
      </c>
      <c r="J265" s="2">
        <f t="shared" si="79"/>
        <v>0</v>
      </c>
      <c r="K265" s="2">
        <f t="shared" si="65"/>
        <v>0</v>
      </c>
      <c r="L265" s="2">
        <f t="shared" si="65"/>
        <v>0</v>
      </c>
      <c r="M265" s="2"/>
      <c r="N265" s="28">
        <f t="shared" si="80"/>
        <v>0</v>
      </c>
      <c r="O265" s="2">
        <f t="shared" si="74"/>
        <v>0</v>
      </c>
      <c r="P265" s="2">
        <f t="shared" si="75"/>
        <v>0</v>
      </c>
      <c r="R265">
        <f t="shared" si="76"/>
        <v>244</v>
      </c>
      <c r="S265" s="89">
        <f t="shared" si="66"/>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7"/>
        <v>9.5824569699942685E-2</v>
      </c>
      <c r="Y265" s="66">
        <f t="shared" si="67"/>
        <v>0</v>
      </c>
      <c r="Z265" s="72">
        <f t="shared" si="68"/>
        <v>0</v>
      </c>
      <c r="AA265" s="79">
        <f t="shared" si="69"/>
        <v>0</v>
      </c>
      <c r="AB265" s="81">
        <f t="shared" si="78"/>
        <v>0</v>
      </c>
      <c r="AD265" s="95">
        <f>locallinterp(R265,'BBG rates'!$N$10:$N$369,'BBG rates'!$P$10:$P$369)</f>
        <v>20.534144831945778</v>
      </c>
      <c r="AI265" s="185">
        <f t="shared" si="70"/>
        <v>244</v>
      </c>
      <c r="AJ265" s="127">
        <f>locallinterp(MIN(AI265,CAP_Senior*12),'BBG rates'!$X$24:$X$65,'BBG rates'!$Y$24:$Y$65)</f>
        <v>67.918742488467984</v>
      </c>
      <c r="AK265" s="127">
        <f>locallinterp(MIN(AI265,CAP_CB*12),'BBG rates'!$AA$25:$AA$40,'BBG rates'!$AC$25:$AC$40)</f>
        <v>11</v>
      </c>
      <c r="AL265" s="144">
        <f t="shared" si="71"/>
        <v>20.676186223039558</v>
      </c>
      <c r="AM265" s="142">
        <f>(SUMPRODUCT(AL265:AL$381,G265:G$381)+SUMPRODUCT(AL265:AL$381,H265:H$381))/12</f>
        <v>0</v>
      </c>
    </row>
    <row r="266" spans="1:39" x14ac:dyDescent="0.2">
      <c r="A266" s="7">
        <v>245</v>
      </c>
      <c r="B266" s="7">
        <v>122.5</v>
      </c>
      <c r="C266" s="7">
        <v>61.25</v>
      </c>
      <c r="D266" s="12">
        <f t="shared" si="63"/>
        <v>20.416666666666668</v>
      </c>
      <c r="E266" s="29">
        <f t="shared" si="61"/>
        <v>0</v>
      </c>
      <c r="F266" s="2">
        <f t="shared" si="64"/>
        <v>0</v>
      </c>
      <c r="G266" s="2">
        <f t="shared" si="72"/>
        <v>0</v>
      </c>
      <c r="H266" s="2">
        <f t="shared" si="73"/>
        <v>0</v>
      </c>
      <c r="I266" s="2">
        <f t="shared" si="62"/>
        <v>0</v>
      </c>
      <c r="J266" s="2">
        <f t="shared" si="79"/>
        <v>0</v>
      </c>
      <c r="K266" s="2">
        <f t="shared" si="65"/>
        <v>0</v>
      </c>
      <c r="L266" s="2">
        <f t="shared" si="65"/>
        <v>0</v>
      </c>
      <c r="M266" s="2"/>
      <c r="N266" s="28">
        <f t="shared" si="80"/>
        <v>0</v>
      </c>
      <c r="O266" s="2">
        <f t="shared" si="74"/>
        <v>0</v>
      </c>
      <c r="P266" s="2">
        <f t="shared" si="75"/>
        <v>0</v>
      </c>
      <c r="R266">
        <f t="shared" si="76"/>
        <v>245</v>
      </c>
      <c r="S266" s="89">
        <f t="shared" si="66"/>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7"/>
        <v>9.6290825650324763E-2</v>
      </c>
      <c r="Y266" s="66">
        <f t="shared" si="67"/>
        <v>0</v>
      </c>
      <c r="Z266" s="72">
        <f t="shared" si="68"/>
        <v>0</v>
      </c>
      <c r="AA266" s="79">
        <f t="shared" si="69"/>
        <v>0</v>
      </c>
      <c r="AB266" s="81">
        <f t="shared" si="78"/>
        <v>0</v>
      </c>
      <c r="AD266" s="95">
        <f>locallinterp(R266,'BBG rates'!$N$10:$N$369,'BBG rates'!$P$10:$P$369)</f>
        <v>20.615758717190911</v>
      </c>
      <c r="AI266" s="185">
        <f t="shared" si="70"/>
        <v>245</v>
      </c>
      <c r="AJ266" s="127">
        <f>locallinterp(MIN(AI266,CAP_Senior*12),'BBG rates'!$X$24:$X$65,'BBG rates'!$Y$24:$Y$65)</f>
        <v>67.918742488467984</v>
      </c>
      <c r="AK266" s="127">
        <f>locallinterp(MIN(AI266,CAP_CB*12),'BBG rates'!$AA$25:$AA$40,'BBG rates'!$AC$25:$AC$40)</f>
        <v>11</v>
      </c>
      <c r="AL266" s="144">
        <f t="shared" si="71"/>
        <v>20.676186223039558</v>
      </c>
      <c r="AM266" s="142">
        <f>(SUMPRODUCT(AL266:AL$381,G266:G$381)+SUMPRODUCT(AL266:AL$381,H266:H$381))/12</f>
        <v>0</v>
      </c>
    </row>
    <row r="267" spans="1:39" x14ac:dyDescent="0.2">
      <c r="A267" s="7">
        <v>246</v>
      </c>
      <c r="B267" s="7">
        <v>123</v>
      </c>
      <c r="C267" s="7">
        <v>61.5</v>
      </c>
      <c r="D267" s="12">
        <f t="shared" si="63"/>
        <v>20.5</v>
      </c>
      <c r="E267" s="29">
        <f t="shared" ref="E267:E330" si="81">IF($A267&lt;=$I$8,E266-G267-H267,0)</f>
        <v>0</v>
      </c>
      <c r="F267" s="2">
        <f t="shared" si="64"/>
        <v>0</v>
      </c>
      <c r="G267" s="2">
        <f t="shared" si="72"/>
        <v>0</v>
      </c>
      <c r="H267" s="2">
        <f t="shared" si="73"/>
        <v>0</v>
      </c>
      <c r="I267" s="2">
        <f t="shared" si="62"/>
        <v>0</v>
      </c>
      <c r="J267" s="2">
        <f t="shared" si="79"/>
        <v>0</v>
      </c>
      <c r="K267" s="2">
        <f t="shared" si="65"/>
        <v>0</v>
      </c>
      <c r="L267" s="2">
        <f t="shared" si="65"/>
        <v>0</v>
      </c>
      <c r="M267" s="2"/>
      <c r="N267" s="28">
        <f t="shared" si="80"/>
        <v>0</v>
      </c>
      <c r="O267" s="2">
        <f t="shared" si="74"/>
        <v>0</v>
      </c>
      <c r="P267" s="2">
        <f t="shared" si="75"/>
        <v>0</v>
      </c>
      <c r="R267">
        <f t="shared" si="76"/>
        <v>246</v>
      </c>
      <c r="S267" s="89">
        <f t="shared" si="66"/>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7"/>
        <v>9.6757079608167373E-2</v>
      </c>
      <c r="Y267" s="66">
        <f t="shared" si="67"/>
        <v>0</v>
      </c>
      <c r="Z267" s="72">
        <f t="shared" si="68"/>
        <v>0</v>
      </c>
      <c r="AA267" s="79">
        <f t="shared" si="69"/>
        <v>0</v>
      </c>
      <c r="AB267" s="81">
        <f t="shared" si="78"/>
        <v>0</v>
      </c>
      <c r="AD267" s="95">
        <f>locallinterp(R267,'BBG rates'!$N$10:$N$369,'BBG rates'!$P$10:$P$369)</f>
        <v>20.697350433672749</v>
      </c>
      <c r="AI267" s="185">
        <f t="shared" si="70"/>
        <v>246</v>
      </c>
      <c r="AJ267" s="127">
        <f>locallinterp(MIN(AI267,CAP_Senior*12),'BBG rates'!$X$24:$X$65,'BBG rates'!$Y$24:$Y$65)</f>
        <v>67.918742488467984</v>
      </c>
      <c r="AK267" s="127">
        <f>locallinterp(MIN(AI267,CAP_CB*12),'BBG rates'!$AA$25:$AA$40,'BBG rates'!$AC$25:$AC$40)</f>
        <v>11</v>
      </c>
      <c r="AL267" s="144">
        <f t="shared" si="71"/>
        <v>20.676186223039558</v>
      </c>
      <c r="AM267" s="142">
        <f>(SUMPRODUCT(AL267:AL$381,G267:G$381)+SUMPRODUCT(AL267:AL$381,H267:H$381))/12</f>
        <v>0</v>
      </c>
    </row>
    <row r="268" spans="1:39" x14ac:dyDescent="0.2">
      <c r="A268" s="7">
        <v>247</v>
      </c>
      <c r="B268" s="7">
        <v>123.5</v>
      </c>
      <c r="C268" s="7">
        <v>61.75</v>
      </c>
      <c r="D268" s="12">
        <f t="shared" si="63"/>
        <v>20.583333333333332</v>
      </c>
      <c r="E268" s="29">
        <f t="shared" si="81"/>
        <v>0</v>
      </c>
      <c r="F268" s="2">
        <f t="shared" si="64"/>
        <v>0</v>
      </c>
      <c r="G268" s="2">
        <f t="shared" si="72"/>
        <v>0</v>
      </c>
      <c r="H268" s="2">
        <f t="shared" si="73"/>
        <v>0</v>
      </c>
      <c r="I268" s="2">
        <f t="shared" si="62"/>
        <v>0</v>
      </c>
      <c r="J268" s="2">
        <f t="shared" si="79"/>
        <v>0</v>
      </c>
      <c r="K268" s="2">
        <f t="shared" si="65"/>
        <v>0</v>
      </c>
      <c r="L268" s="2">
        <f t="shared" si="65"/>
        <v>0</v>
      </c>
      <c r="M268" s="2"/>
      <c r="N268" s="28">
        <f t="shared" si="80"/>
        <v>0</v>
      </c>
      <c r="O268" s="2">
        <f t="shared" si="74"/>
        <v>0</v>
      </c>
      <c r="P268" s="2">
        <f t="shared" si="75"/>
        <v>0</v>
      </c>
      <c r="R268">
        <f t="shared" si="76"/>
        <v>247</v>
      </c>
      <c r="S268" s="89">
        <f t="shared" si="66"/>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7"/>
        <v>9.7223331573470517E-2</v>
      </c>
      <c r="Y268" s="66">
        <f t="shared" si="67"/>
        <v>0</v>
      </c>
      <c r="Z268" s="72">
        <f t="shared" si="68"/>
        <v>0</v>
      </c>
      <c r="AA268" s="79">
        <f t="shared" si="69"/>
        <v>0</v>
      </c>
      <c r="AB268" s="81">
        <f t="shared" si="78"/>
        <v>0</v>
      </c>
      <c r="AD268" s="95">
        <f>locallinterp(R268,'BBG rates'!$N$10:$N$369,'BBG rates'!$P$10:$P$369)</f>
        <v>20.778920175236557</v>
      </c>
      <c r="AI268" s="185">
        <f t="shared" si="70"/>
        <v>247</v>
      </c>
      <c r="AJ268" s="127">
        <f>locallinterp(MIN(AI268,CAP_Senior*12),'BBG rates'!$X$24:$X$65,'BBG rates'!$Y$24:$Y$65)</f>
        <v>67.918742488467984</v>
      </c>
      <c r="AK268" s="127">
        <f>locallinterp(MIN(AI268,CAP_CB*12),'BBG rates'!$AA$25:$AA$40,'BBG rates'!$AC$25:$AC$40)</f>
        <v>11</v>
      </c>
      <c r="AL268" s="144">
        <f t="shared" si="71"/>
        <v>20.676186223039558</v>
      </c>
      <c r="AM268" s="142">
        <f>(SUMPRODUCT(AL268:AL$381,G268:G$381)+SUMPRODUCT(AL268:AL$381,H268:H$381))/12</f>
        <v>0</v>
      </c>
    </row>
    <row r="269" spans="1:39" x14ac:dyDescent="0.2">
      <c r="A269" s="7">
        <v>248</v>
      </c>
      <c r="B269" s="7">
        <v>124</v>
      </c>
      <c r="C269" s="7">
        <v>62</v>
      </c>
      <c r="D269" s="12">
        <f t="shared" si="63"/>
        <v>20.666666666666668</v>
      </c>
      <c r="E269" s="29">
        <f t="shared" si="81"/>
        <v>0</v>
      </c>
      <c r="F269" s="2">
        <f t="shared" si="64"/>
        <v>0</v>
      </c>
      <c r="G269" s="2">
        <f t="shared" si="72"/>
        <v>0</v>
      </c>
      <c r="H269" s="2">
        <f t="shared" si="73"/>
        <v>0</v>
      </c>
      <c r="I269" s="2">
        <f t="shared" si="62"/>
        <v>0</v>
      </c>
      <c r="J269" s="2">
        <f t="shared" si="79"/>
        <v>0</v>
      </c>
      <c r="K269" s="2">
        <f t="shared" si="65"/>
        <v>0</v>
      </c>
      <c r="L269" s="2">
        <f t="shared" si="65"/>
        <v>0</v>
      </c>
      <c r="M269" s="2"/>
      <c r="N269" s="28">
        <f t="shared" si="80"/>
        <v>0</v>
      </c>
      <c r="O269" s="2">
        <f t="shared" si="74"/>
        <v>0</v>
      </c>
      <c r="P269" s="2">
        <f t="shared" si="75"/>
        <v>0</v>
      </c>
      <c r="R269">
        <f t="shared" si="76"/>
        <v>248</v>
      </c>
      <c r="S269" s="89">
        <f t="shared" si="66"/>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7"/>
        <v>9.7689581546234194E-2</v>
      </c>
      <c r="Y269" s="66">
        <f t="shared" si="67"/>
        <v>0</v>
      </c>
      <c r="Z269" s="72">
        <f t="shared" si="68"/>
        <v>0</v>
      </c>
      <c r="AA269" s="79">
        <f t="shared" si="69"/>
        <v>0</v>
      </c>
      <c r="AB269" s="81">
        <f t="shared" si="78"/>
        <v>0</v>
      </c>
      <c r="AD269" s="95">
        <f>locallinterp(R269,'BBG rates'!$N$10:$N$369,'BBG rates'!$P$10:$P$369)</f>
        <v>20.860468138207235</v>
      </c>
      <c r="AI269" s="185">
        <f t="shared" si="70"/>
        <v>248</v>
      </c>
      <c r="AJ269" s="127">
        <f>locallinterp(MIN(AI269,CAP_Senior*12),'BBG rates'!$X$24:$X$65,'BBG rates'!$Y$24:$Y$65)</f>
        <v>67.918742488467984</v>
      </c>
      <c r="AK269" s="127">
        <f>locallinterp(MIN(AI269,CAP_CB*12),'BBG rates'!$AA$25:$AA$40,'BBG rates'!$AC$25:$AC$40)</f>
        <v>11</v>
      </c>
      <c r="AL269" s="144">
        <f t="shared" si="71"/>
        <v>20.676186223039558</v>
      </c>
      <c r="AM269" s="142">
        <f>(SUMPRODUCT(AL269:AL$381,G269:G$381)+SUMPRODUCT(AL269:AL$381,H269:H$381))/12</f>
        <v>0</v>
      </c>
    </row>
    <row r="270" spans="1:39" x14ac:dyDescent="0.2">
      <c r="A270" s="7">
        <v>249</v>
      </c>
      <c r="B270" s="7">
        <v>124.5</v>
      </c>
      <c r="C270" s="7">
        <v>62.25</v>
      </c>
      <c r="D270" s="12">
        <f t="shared" si="63"/>
        <v>20.75</v>
      </c>
      <c r="E270" s="29">
        <f t="shared" si="81"/>
        <v>0</v>
      </c>
      <c r="F270" s="2">
        <f t="shared" si="64"/>
        <v>0</v>
      </c>
      <c r="G270" s="2">
        <f t="shared" si="72"/>
        <v>0</v>
      </c>
      <c r="H270" s="2">
        <f t="shared" si="73"/>
        <v>0</v>
      </c>
      <c r="I270" s="2">
        <f t="shared" si="62"/>
        <v>0</v>
      </c>
      <c r="J270" s="2">
        <f t="shared" si="79"/>
        <v>0</v>
      </c>
      <c r="K270" s="2">
        <f t="shared" si="65"/>
        <v>0</v>
      </c>
      <c r="L270" s="2">
        <f t="shared" si="65"/>
        <v>0</v>
      </c>
      <c r="M270" s="2"/>
      <c r="N270" s="28">
        <f t="shared" si="80"/>
        <v>0</v>
      </c>
      <c r="O270" s="2">
        <f t="shared" si="74"/>
        <v>0</v>
      </c>
      <c r="P270" s="2">
        <f t="shared" si="75"/>
        <v>0</v>
      </c>
      <c r="R270">
        <f t="shared" si="76"/>
        <v>249</v>
      </c>
      <c r="S270" s="89">
        <f t="shared" si="66"/>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7"/>
        <v>9.8155829526191951E-2</v>
      </c>
      <c r="Y270" s="66">
        <f t="shared" si="67"/>
        <v>0</v>
      </c>
      <c r="Z270" s="72">
        <f t="shared" si="68"/>
        <v>0</v>
      </c>
      <c r="AA270" s="79">
        <f t="shared" si="69"/>
        <v>0</v>
      </c>
      <c r="AB270" s="81">
        <f t="shared" si="78"/>
        <v>0</v>
      </c>
      <c r="AD270" s="95">
        <f>locallinterp(R270,'BBG rates'!$N$10:$N$369,'BBG rates'!$P$10:$P$369)</f>
        <v>20.941994521399064</v>
      </c>
      <c r="AI270" s="185">
        <f t="shared" si="70"/>
        <v>249</v>
      </c>
      <c r="AJ270" s="127">
        <f>locallinterp(MIN(AI270,CAP_Senior*12),'BBG rates'!$X$24:$X$65,'BBG rates'!$Y$24:$Y$65)</f>
        <v>67.918742488467984</v>
      </c>
      <c r="AK270" s="127">
        <f>locallinterp(MIN(AI270,CAP_CB*12),'BBG rates'!$AA$25:$AA$40,'BBG rates'!$AC$25:$AC$40)</f>
        <v>11</v>
      </c>
      <c r="AL270" s="144">
        <f t="shared" si="71"/>
        <v>20.676186223039558</v>
      </c>
      <c r="AM270" s="142">
        <f>(SUMPRODUCT(AL270:AL$381,G270:G$381)+SUMPRODUCT(AL270:AL$381,H270:H$381))/12</f>
        <v>0</v>
      </c>
    </row>
    <row r="271" spans="1:39" x14ac:dyDescent="0.2">
      <c r="A271" s="7">
        <v>250</v>
      </c>
      <c r="B271" s="7">
        <v>125</v>
      </c>
      <c r="C271" s="7">
        <v>62.5</v>
      </c>
      <c r="D271" s="12">
        <f t="shared" si="63"/>
        <v>20.833333333333332</v>
      </c>
      <c r="E271" s="29">
        <f t="shared" si="81"/>
        <v>0</v>
      </c>
      <c r="F271" s="2">
        <f t="shared" si="64"/>
        <v>0</v>
      </c>
      <c r="G271" s="2">
        <f t="shared" si="72"/>
        <v>0</v>
      </c>
      <c r="H271" s="2">
        <f t="shared" si="73"/>
        <v>0</v>
      </c>
      <c r="I271" s="2">
        <f t="shared" si="62"/>
        <v>0</v>
      </c>
      <c r="J271" s="2">
        <f t="shared" si="79"/>
        <v>0</v>
      </c>
      <c r="K271" s="2">
        <f t="shared" si="65"/>
        <v>0</v>
      </c>
      <c r="L271" s="2">
        <f t="shared" si="65"/>
        <v>0</v>
      </c>
      <c r="M271" s="2"/>
      <c r="N271" s="28">
        <f t="shared" si="80"/>
        <v>0</v>
      </c>
      <c r="O271" s="2">
        <f t="shared" si="74"/>
        <v>0</v>
      </c>
      <c r="P271" s="2">
        <f t="shared" si="75"/>
        <v>0</v>
      </c>
      <c r="R271">
        <f t="shared" si="76"/>
        <v>250</v>
      </c>
      <c r="S271" s="89">
        <f t="shared" si="66"/>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7"/>
        <v>9.8622075513876695E-2</v>
      </c>
      <c r="Y271" s="66">
        <f t="shared" si="67"/>
        <v>0</v>
      </c>
      <c r="Z271" s="72">
        <f t="shared" si="68"/>
        <v>0</v>
      </c>
      <c r="AA271" s="79">
        <f t="shared" si="69"/>
        <v>0</v>
      </c>
      <c r="AB271" s="81">
        <f t="shared" si="78"/>
        <v>0</v>
      </c>
      <c r="AD271" s="95">
        <f>locallinterp(R271,'BBG rates'!$N$10:$N$369,'BBG rates'!$P$10:$P$369)</f>
        <v>21.023499521141709</v>
      </c>
      <c r="AI271" s="185">
        <f t="shared" si="70"/>
        <v>250</v>
      </c>
      <c r="AJ271" s="127">
        <f>locallinterp(MIN(AI271,CAP_Senior*12),'BBG rates'!$X$24:$X$65,'BBG rates'!$Y$24:$Y$65)</f>
        <v>67.918742488467984</v>
      </c>
      <c r="AK271" s="127">
        <f>locallinterp(MIN(AI271,CAP_CB*12),'BBG rates'!$AA$25:$AA$40,'BBG rates'!$AC$25:$AC$40)</f>
        <v>11</v>
      </c>
      <c r="AL271" s="144">
        <f t="shared" si="71"/>
        <v>20.676186223039558</v>
      </c>
      <c r="AM271" s="142">
        <f>(SUMPRODUCT(AL271:AL$381,G271:G$381)+SUMPRODUCT(AL271:AL$381,H271:H$381))/12</f>
        <v>0</v>
      </c>
    </row>
    <row r="272" spans="1:39" x14ac:dyDescent="0.2">
      <c r="A272" s="7">
        <v>251</v>
      </c>
      <c r="B272" s="7">
        <v>125.5</v>
      </c>
      <c r="C272" s="7">
        <v>62.75</v>
      </c>
      <c r="D272" s="12">
        <f t="shared" si="63"/>
        <v>20.916666666666668</v>
      </c>
      <c r="E272" s="29">
        <f t="shared" si="81"/>
        <v>0</v>
      </c>
      <c r="F272" s="2">
        <f t="shared" si="64"/>
        <v>0</v>
      </c>
      <c r="G272" s="2">
        <f t="shared" si="72"/>
        <v>0</v>
      </c>
      <c r="H272" s="2">
        <f t="shared" si="73"/>
        <v>0</v>
      </c>
      <c r="I272" s="2">
        <f t="shared" si="62"/>
        <v>0</v>
      </c>
      <c r="J272" s="2">
        <f t="shared" si="79"/>
        <v>0</v>
      </c>
      <c r="K272" s="2">
        <f t="shared" si="65"/>
        <v>0</v>
      </c>
      <c r="L272" s="2">
        <f t="shared" si="65"/>
        <v>0</v>
      </c>
      <c r="M272" s="2"/>
      <c r="N272" s="28">
        <f t="shared" si="80"/>
        <v>0</v>
      </c>
      <c r="O272" s="2">
        <f t="shared" si="74"/>
        <v>0</v>
      </c>
      <c r="P272" s="2">
        <f t="shared" si="75"/>
        <v>0</v>
      </c>
      <c r="R272">
        <f t="shared" si="76"/>
        <v>251</v>
      </c>
      <c r="S272" s="89">
        <f t="shared" si="66"/>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7"/>
        <v>9.9088319509021971E-2</v>
      </c>
      <c r="Y272" s="66">
        <f t="shared" si="67"/>
        <v>0</v>
      </c>
      <c r="Z272" s="72">
        <f t="shared" si="68"/>
        <v>0</v>
      </c>
      <c r="AA272" s="79">
        <f t="shared" si="69"/>
        <v>0</v>
      </c>
      <c r="AB272" s="81">
        <f t="shared" si="78"/>
        <v>0</v>
      </c>
      <c r="AD272" s="95">
        <f>locallinterp(R272,'BBG rates'!$N$10:$N$369,'BBG rates'!$P$10:$P$369)</f>
        <v>21.104983346202705</v>
      </c>
      <c r="AI272" s="185">
        <f t="shared" si="70"/>
        <v>251</v>
      </c>
      <c r="AJ272" s="127">
        <f>locallinterp(MIN(AI272,CAP_Senior*12),'BBG rates'!$X$24:$X$65,'BBG rates'!$Y$24:$Y$65)</f>
        <v>67.918742488467984</v>
      </c>
      <c r="AK272" s="127">
        <f>locallinterp(MIN(AI272,CAP_CB*12),'BBG rates'!$AA$25:$AA$40,'BBG rates'!$AC$25:$AC$40)</f>
        <v>11</v>
      </c>
      <c r="AL272" s="144">
        <f t="shared" si="71"/>
        <v>20.676186223039558</v>
      </c>
      <c r="AM272" s="142">
        <f>(SUMPRODUCT(AL272:AL$381,G272:G$381)+SUMPRODUCT(AL272:AL$381,H272:H$381))/12</f>
        <v>0</v>
      </c>
    </row>
    <row r="273" spans="1:39" x14ac:dyDescent="0.2">
      <c r="A273" s="7">
        <v>252</v>
      </c>
      <c r="B273" s="7">
        <v>126</v>
      </c>
      <c r="C273" s="7">
        <v>63</v>
      </c>
      <c r="D273" s="12">
        <f t="shared" si="63"/>
        <v>21</v>
      </c>
      <c r="E273" s="29">
        <f t="shared" si="81"/>
        <v>0</v>
      </c>
      <c r="F273" s="2">
        <f t="shared" si="64"/>
        <v>0</v>
      </c>
      <c r="G273" s="2">
        <f t="shared" si="72"/>
        <v>0</v>
      </c>
      <c r="H273" s="2">
        <f t="shared" si="73"/>
        <v>0</v>
      </c>
      <c r="I273" s="2">
        <f t="shared" si="62"/>
        <v>0</v>
      </c>
      <c r="J273" s="2">
        <f t="shared" si="79"/>
        <v>0</v>
      </c>
      <c r="K273" s="2">
        <f t="shared" si="65"/>
        <v>0</v>
      </c>
      <c r="L273" s="2">
        <f t="shared" si="65"/>
        <v>0</v>
      </c>
      <c r="M273" s="2"/>
      <c r="N273" s="28">
        <f t="shared" si="80"/>
        <v>0</v>
      </c>
      <c r="O273" s="2">
        <f t="shared" si="74"/>
        <v>0</v>
      </c>
      <c r="P273" s="2">
        <f t="shared" si="75"/>
        <v>0</v>
      </c>
      <c r="R273">
        <f t="shared" si="76"/>
        <v>252</v>
      </c>
      <c r="S273" s="89">
        <f t="shared" si="66"/>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7"/>
        <v>9.9554561511361328E-2</v>
      </c>
      <c r="Y273" s="66">
        <f t="shared" si="67"/>
        <v>0</v>
      </c>
      <c r="Z273" s="72">
        <f t="shared" si="68"/>
        <v>0</v>
      </c>
      <c r="AA273" s="79">
        <f t="shared" si="69"/>
        <v>0</v>
      </c>
      <c r="AB273" s="81">
        <f t="shared" si="78"/>
        <v>0</v>
      </c>
      <c r="AD273" s="95">
        <f>locallinterp(R273,'BBG rates'!$N$10:$N$369,'BBG rates'!$P$10:$P$369)</f>
        <v>21.186446202864438</v>
      </c>
      <c r="AI273" s="185">
        <f t="shared" si="70"/>
        <v>252</v>
      </c>
      <c r="AJ273" s="127">
        <f>locallinterp(MIN(AI273,CAP_Senior*12),'BBG rates'!$X$24:$X$65,'BBG rates'!$Y$24:$Y$65)</f>
        <v>67.918742488467984</v>
      </c>
      <c r="AK273" s="127">
        <f>locallinterp(MIN(AI273,CAP_CB*12),'BBG rates'!$AA$25:$AA$40,'BBG rates'!$AC$25:$AC$40)</f>
        <v>11</v>
      </c>
      <c r="AL273" s="144">
        <f t="shared" si="71"/>
        <v>20.676186223039558</v>
      </c>
      <c r="AM273" s="142">
        <f>(SUMPRODUCT(AL273:AL$381,G273:G$381)+SUMPRODUCT(AL273:AL$381,H273:H$381))/12</f>
        <v>0</v>
      </c>
    </row>
    <row r="274" spans="1:39" x14ac:dyDescent="0.2">
      <c r="A274" s="7">
        <v>253</v>
      </c>
      <c r="B274" s="7">
        <v>126.5</v>
      </c>
      <c r="C274" s="7">
        <v>63.25</v>
      </c>
      <c r="D274" s="12">
        <f t="shared" si="63"/>
        <v>21.083333333333332</v>
      </c>
      <c r="E274" s="29">
        <f t="shared" si="81"/>
        <v>0</v>
      </c>
      <c r="F274" s="2">
        <f t="shared" si="64"/>
        <v>0</v>
      </c>
      <c r="G274" s="2">
        <f t="shared" si="72"/>
        <v>0</v>
      </c>
      <c r="H274" s="2">
        <f t="shared" si="73"/>
        <v>0</v>
      </c>
      <c r="I274" s="2">
        <f t="shared" si="62"/>
        <v>0</v>
      </c>
      <c r="J274" s="2">
        <f t="shared" si="79"/>
        <v>0</v>
      </c>
      <c r="K274" s="2">
        <f t="shared" si="65"/>
        <v>0</v>
      </c>
      <c r="L274" s="2">
        <f t="shared" si="65"/>
        <v>0</v>
      </c>
      <c r="M274" s="2"/>
      <c r="N274" s="28">
        <f t="shared" si="80"/>
        <v>0</v>
      </c>
      <c r="O274" s="2">
        <f t="shared" si="74"/>
        <v>0</v>
      </c>
      <c r="P274" s="2">
        <f t="shared" si="75"/>
        <v>0</v>
      </c>
      <c r="R274">
        <f t="shared" si="76"/>
        <v>253</v>
      </c>
      <c r="S274" s="89">
        <f t="shared" si="66"/>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7"/>
        <v>0.10002080152142767</v>
      </c>
      <c r="Y274" s="66">
        <f t="shared" si="67"/>
        <v>0</v>
      </c>
      <c r="Z274" s="72">
        <f t="shared" si="68"/>
        <v>0</v>
      </c>
      <c r="AA274" s="79">
        <f t="shared" si="69"/>
        <v>0</v>
      </c>
      <c r="AB274" s="81">
        <f t="shared" si="78"/>
        <v>0</v>
      </c>
      <c r="AD274" s="95">
        <f>locallinterp(R274,'BBG rates'!$N$10:$N$369,'BBG rates'!$P$10:$P$369)</f>
        <v>21.267888299898672</v>
      </c>
      <c r="AI274" s="185">
        <f t="shared" si="70"/>
        <v>253</v>
      </c>
      <c r="AJ274" s="127">
        <f>locallinterp(MIN(AI274,CAP_Senior*12),'BBG rates'!$X$24:$X$65,'BBG rates'!$Y$24:$Y$65)</f>
        <v>67.918742488467984</v>
      </c>
      <c r="AK274" s="127">
        <f>locallinterp(MIN(AI274,CAP_CB*12),'BBG rates'!$AA$25:$AA$40,'BBG rates'!$AC$25:$AC$40)</f>
        <v>11</v>
      </c>
      <c r="AL274" s="144">
        <f t="shared" si="71"/>
        <v>20.676186223039558</v>
      </c>
      <c r="AM274" s="142">
        <f>(SUMPRODUCT(AL274:AL$381,G274:G$381)+SUMPRODUCT(AL274:AL$381,H274:H$381))/12</f>
        <v>0</v>
      </c>
    </row>
    <row r="275" spans="1:39" x14ac:dyDescent="0.2">
      <c r="A275" s="7">
        <v>254</v>
      </c>
      <c r="B275" s="7">
        <v>127</v>
      </c>
      <c r="C275" s="7">
        <v>63.5</v>
      </c>
      <c r="D275" s="12">
        <f t="shared" si="63"/>
        <v>21.166666666666668</v>
      </c>
      <c r="E275" s="29">
        <f t="shared" si="81"/>
        <v>0</v>
      </c>
      <c r="F275" s="2">
        <f t="shared" si="64"/>
        <v>0</v>
      </c>
      <c r="G275" s="2">
        <f t="shared" si="72"/>
        <v>0</v>
      </c>
      <c r="H275" s="2">
        <f t="shared" si="73"/>
        <v>0</v>
      </c>
      <c r="I275" s="2">
        <f t="shared" ref="I275:I338" si="82">SUM(F275:H275)</f>
        <v>0</v>
      </c>
      <c r="J275" s="2">
        <f t="shared" si="79"/>
        <v>0</v>
      </c>
      <c r="K275" s="2">
        <f t="shared" si="65"/>
        <v>0</v>
      </c>
      <c r="L275" s="2">
        <f t="shared" si="65"/>
        <v>0</v>
      </c>
      <c r="M275" s="2"/>
      <c r="N275" s="28">
        <f t="shared" si="80"/>
        <v>0</v>
      </c>
      <c r="O275" s="2">
        <f t="shared" si="74"/>
        <v>0</v>
      </c>
      <c r="P275" s="2">
        <f t="shared" si="75"/>
        <v>0</v>
      </c>
      <c r="R275">
        <f t="shared" si="76"/>
        <v>254</v>
      </c>
      <c r="S275" s="89">
        <f t="shared" si="66"/>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7"/>
        <v>0.10048703953895455</v>
      </c>
      <c r="Y275" s="66">
        <f t="shared" si="67"/>
        <v>0</v>
      </c>
      <c r="Z275" s="72">
        <f t="shared" si="68"/>
        <v>0</v>
      </c>
      <c r="AA275" s="79">
        <f t="shared" si="69"/>
        <v>0</v>
      </c>
      <c r="AB275" s="81">
        <f t="shared" si="78"/>
        <v>0</v>
      </c>
      <c r="AD275" s="95">
        <f>locallinterp(R275,'BBG rates'!$N$10:$N$369,'BBG rates'!$P$10:$P$369)</f>
        <v>21.3493098435946</v>
      </c>
      <c r="AI275" s="185">
        <f t="shared" si="70"/>
        <v>254</v>
      </c>
      <c r="AJ275" s="127">
        <f>locallinterp(MIN(AI275,CAP_Senior*12),'BBG rates'!$X$24:$X$65,'BBG rates'!$Y$24:$Y$65)</f>
        <v>67.918742488467984</v>
      </c>
      <c r="AK275" s="127">
        <f>locallinterp(MIN(AI275,CAP_CB*12),'BBG rates'!$AA$25:$AA$40,'BBG rates'!$AC$25:$AC$40)</f>
        <v>11</v>
      </c>
      <c r="AL275" s="144">
        <f t="shared" si="71"/>
        <v>20.676186223039558</v>
      </c>
      <c r="AM275" s="142">
        <f>(SUMPRODUCT(AL275:AL$381,G275:G$381)+SUMPRODUCT(AL275:AL$381,H275:H$381))/12</f>
        <v>0</v>
      </c>
    </row>
    <row r="276" spans="1:39" x14ac:dyDescent="0.2">
      <c r="A276" s="7">
        <v>255</v>
      </c>
      <c r="B276" s="7">
        <v>127.5</v>
      </c>
      <c r="C276" s="7">
        <v>63.75</v>
      </c>
      <c r="D276" s="12">
        <f t="shared" si="63"/>
        <v>21.25</v>
      </c>
      <c r="E276" s="29">
        <f t="shared" si="81"/>
        <v>0</v>
      </c>
      <c r="F276" s="2">
        <f t="shared" si="64"/>
        <v>0</v>
      </c>
      <c r="G276" s="2">
        <f t="shared" si="72"/>
        <v>0</v>
      </c>
      <c r="H276" s="2">
        <f t="shared" si="73"/>
        <v>0</v>
      </c>
      <c r="I276" s="2">
        <f t="shared" si="82"/>
        <v>0</v>
      </c>
      <c r="J276" s="2">
        <f t="shared" si="79"/>
        <v>0</v>
      </c>
      <c r="K276" s="2">
        <f t="shared" si="65"/>
        <v>0</v>
      </c>
      <c r="L276" s="2">
        <f t="shared" si="65"/>
        <v>0</v>
      </c>
      <c r="M276" s="2"/>
      <c r="N276" s="28">
        <f t="shared" si="80"/>
        <v>0</v>
      </c>
      <c r="O276" s="2">
        <f t="shared" si="74"/>
        <v>0</v>
      </c>
      <c r="P276" s="2">
        <f t="shared" si="75"/>
        <v>0</v>
      </c>
      <c r="R276">
        <f t="shared" si="76"/>
        <v>255</v>
      </c>
      <c r="S276" s="89">
        <f t="shared" si="66"/>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7"/>
        <v>0.10095327556420841</v>
      </c>
      <c r="Y276" s="66">
        <f t="shared" si="67"/>
        <v>0</v>
      </c>
      <c r="Z276" s="72">
        <f t="shared" si="68"/>
        <v>0</v>
      </c>
      <c r="AA276" s="79">
        <f t="shared" si="69"/>
        <v>0</v>
      </c>
      <c r="AB276" s="81">
        <f t="shared" si="78"/>
        <v>0</v>
      </c>
      <c r="AD276" s="95">
        <f>locallinterp(R276,'BBG rates'!$N$10:$N$369,'BBG rates'!$P$10:$P$369)</f>
        <v>21.430711057642203</v>
      </c>
      <c r="AI276" s="185">
        <f t="shared" si="70"/>
        <v>255</v>
      </c>
      <c r="AJ276" s="127">
        <f>locallinterp(MIN(AI276,CAP_Senior*12),'BBG rates'!$X$24:$X$65,'BBG rates'!$Y$24:$Y$65)</f>
        <v>67.918742488467984</v>
      </c>
      <c r="AK276" s="127">
        <f>locallinterp(MIN(AI276,CAP_CB*12),'BBG rates'!$AA$25:$AA$40,'BBG rates'!$AC$25:$AC$40)</f>
        <v>11</v>
      </c>
      <c r="AL276" s="144">
        <f t="shared" si="71"/>
        <v>20.676186223039558</v>
      </c>
      <c r="AM276" s="142">
        <f>(SUMPRODUCT(AL276:AL$381,G276:G$381)+SUMPRODUCT(AL276:AL$381,H276:H$381))/12</f>
        <v>0</v>
      </c>
    </row>
    <row r="277" spans="1:39" x14ac:dyDescent="0.2">
      <c r="A277" s="7">
        <v>256</v>
      </c>
      <c r="B277" s="7">
        <v>128</v>
      </c>
      <c r="C277" s="7">
        <v>64</v>
      </c>
      <c r="D277" s="12">
        <f t="shared" si="63"/>
        <v>21.333333333333332</v>
      </c>
      <c r="E277" s="29">
        <f t="shared" si="81"/>
        <v>0</v>
      </c>
      <c r="F277" s="2">
        <f t="shared" si="64"/>
        <v>0</v>
      </c>
      <c r="G277" s="2">
        <f t="shared" si="72"/>
        <v>0</v>
      </c>
      <c r="H277" s="2">
        <f t="shared" si="73"/>
        <v>0</v>
      </c>
      <c r="I277" s="2">
        <f t="shared" si="82"/>
        <v>0</v>
      </c>
      <c r="J277" s="2">
        <f t="shared" si="79"/>
        <v>0</v>
      </c>
      <c r="K277" s="2">
        <f t="shared" si="65"/>
        <v>0</v>
      </c>
      <c r="L277" s="2">
        <f t="shared" si="65"/>
        <v>0</v>
      </c>
      <c r="M277" s="2"/>
      <c r="N277" s="28">
        <f t="shared" si="80"/>
        <v>0</v>
      </c>
      <c r="O277" s="2">
        <f t="shared" si="74"/>
        <v>0</v>
      </c>
      <c r="P277" s="2">
        <f t="shared" si="75"/>
        <v>0</v>
      </c>
      <c r="R277">
        <f t="shared" si="76"/>
        <v>256</v>
      </c>
      <c r="S277" s="89">
        <f t="shared" si="66"/>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7"/>
        <v>0.10141950959692281</v>
      </c>
      <c r="Y277" s="66">
        <f t="shared" si="67"/>
        <v>0</v>
      </c>
      <c r="Z277" s="72">
        <f t="shared" si="68"/>
        <v>0</v>
      </c>
      <c r="AA277" s="79">
        <f t="shared" si="69"/>
        <v>0</v>
      </c>
      <c r="AB277" s="81">
        <f t="shared" si="78"/>
        <v>0</v>
      </c>
      <c r="AD277" s="95">
        <f>locallinterp(R277,'BBG rates'!$N$10:$N$369,'BBG rates'!$P$10:$P$369)</f>
        <v>21.512092153314295</v>
      </c>
      <c r="AI277" s="185">
        <f t="shared" si="70"/>
        <v>256</v>
      </c>
      <c r="AJ277" s="127">
        <f>locallinterp(MIN(AI277,CAP_Senior*12),'BBG rates'!$X$24:$X$65,'BBG rates'!$Y$24:$Y$65)</f>
        <v>67.918742488467984</v>
      </c>
      <c r="AK277" s="127">
        <f>locallinterp(MIN(AI277,CAP_CB*12),'BBG rates'!$AA$25:$AA$40,'BBG rates'!$AC$25:$AC$40)</f>
        <v>11</v>
      </c>
      <c r="AL277" s="144">
        <f t="shared" si="71"/>
        <v>20.676186223039558</v>
      </c>
      <c r="AM277" s="142">
        <f>(SUMPRODUCT(AL277:AL$381,G277:G$381)+SUMPRODUCT(AL277:AL$381,H277:H$381))/12</f>
        <v>0</v>
      </c>
    </row>
    <row r="278" spans="1:39" x14ac:dyDescent="0.2">
      <c r="A278" s="7">
        <v>257</v>
      </c>
      <c r="B278" s="7">
        <v>128.5</v>
      </c>
      <c r="C278" s="7">
        <v>64.25</v>
      </c>
      <c r="D278" s="12">
        <f t="shared" ref="D278:D341" si="83">A278/12</f>
        <v>21.416666666666668</v>
      </c>
      <c r="E278" s="29">
        <f t="shared" si="81"/>
        <v>0</v>
      </c>
      <c r="F278" s="2">
        <f t="shared" ref="F278:F341" si="84">IF($A278&lt;=$I$8,-IPMT($G$11,1,$I$8-$A278+1,$E277),0)</f>
        <v>0</v>
      </c>
      <c r="G278" s="2">
        <f t="shared" si="72"/>
        <v>0</v>
      </c>
      <c r="H278" s="2">
        <f t="shared" si="73"/>
        <v>0</v>
      </c>
      <c r="I278" s="2">
        <f t="shared" si="82"/>
        <v>0</v>
      </c>
      <c r="J278" s="2">
        <f t="shared" si="79"/>
        <v>0</v>
      </c>
      <c r="K278" s="2">
        <f t="shared" ref="K278:L341" si="85">I278/(1+$F$12)^IF($I$7=1,$A278,IF($I$7=2,$B278,IF($I$7=4,$C278,$D278)))</f>
        <v>0</v>
      </c>
      <c r="L278" s="2">
        <f t="shared" si="85"/>
        <v>0</v>
      </c>
      <c r="M278" s="2"/>
      <c r="N278" s="28">
        <f t="shared" si="80"/>
        <v>0</v>
      </c>
      <c r="O278" s="2">
        <f t="shared" si="74"/>
        <v>0</v>
      </c>
      <c r="P278" s="2">
        <f t="shared" si="75"/>
        <v>0</v>
      </c>
      <c r="R278">
        <f t="shared" si="76"/>
        <v>257</v>
      </c>
      <c r="S278" s="89">
        <f t="shared" ref="S278:S341" si="86">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7"/>
        <v>0.10188574163709774</v>
      </c>
      <c r="Y278" s="66">
        <f t="shared" ref="Y278:Y341" si="87">T278*X278%/12+Y279</f>
        <v>0</v>
      </c>
      <c r="Z278" s="72">
        <f t="shared" ref="Z278:Z341" si="88">IF(U278=0,0,Y278*1200/U278)</f>
        <v>0</v>
      </c>
      <c r="AA278" s="79">
        <f t="shared" ref="AA278:AA341" si="89">T278*$AA$17%/12+AA279</f>
        <v>0</v>
      </c>
      <c r="AB278" s="81">
        <f t="shared" si="78"/>
        <v>0</v>
      </c>
      <c r="AD278" s="95">
        <f>locallinterp(R278,'BBG rates'!$N$10:$N$369,'BBG rates'!$P$10:$P$369)</f>
        <v>21.593453344369607</v>
      </c>
      <c r="AI278" s="185">
        <f t="shared" ref="AI278:AI341" si="90">A278</f>
        <v>257</v>
      </c>
      <c r="AJ278" s="127">
        <f>locallinterp(MIN(AI278,CAP_Senior*12),'BBG rates'!$X$24:$X$65,'BBG rates'!$Y$24:$Y$65)</f>
        <v>67.918742488467984</v>
      </c>
      <c r="AK278" s="127">
        <f>locallinterp(MIN(AI278,CAP_CB*12),'BBG rates'!$AA$25:$AA$40,'BBG rates'!$AC$25:$AC$40)</f>
        <v>11</v>
      </c>
      <c r="AL278" s="144">
        <f t="shared" ref="AL278:AL341" si="91">SUMPRODUCT(AJ278:AK278,$AJ$19:$AK$19)</f>
        <v>20.676186223039558</v>
      </c>
      <c r="AM278" s="142">
        <f>(SUMPRODUCT(AL278:AL$381,G278:G$381)+SUMPRODUCT(AL278:AL$381,H278:H$381))/12</f>
        <v>0</v>
      </c>
    </row>
    <row r="279" spans="1:39" x14ac:dyDescent="0.2">
      <c r="A279" s="7">
        <v>258</v>
      </c>
      <c r="B279" s="7">
        <v>129</v>
      </c>
      <c r="C279" s="7">
        <v>64.5</v>
      </c>
      <c r="D279" s="12">
        <f t="shared" si="83"/>
        <v>21.5</v>
      </c>
      <c r="E279" s="29">
        <f t="shared" si="81"/>
        <v>0</v>
      </c>
      <c r="F279" s="2">
        <f t="shared" si="84"/>
        <v>0</v>
      </c>
      <c r="G279" s="2">
        <f t="shared" ref="G279:G342" si="92">IF($A279&lt;=$I$8,-PPMT($G$11,1,$I$8-$A279+1,$E278),0)</f>
        <v>0</v>
      </c>
      <c r="H279" s="2">
        <f t="shared" ref="H279:H342" si="93">IF($A279&lt;=$I$8,(E278-G279)*$G$13,0)</f>
        <v>0</v>
      </c>
      <c r="I279" s="2">
        <f t="shared" si="82"/>
        <v>0</v>
      </c>
      <c r="J279" s="2">
        <f t="shared" si="79"/>
        <v>0</v>
      </c>
      <c r="K279" s="2">
        <f t="shared" si="85"/>
        <v>0</v>
      </c>
      <c r="L279" s="2">
        <f t="shared" si="85"/>
        <v>0</v>
      </c>
      <c r="M279" s="2"/>
      <c r="N279" s="28">
        <f t="shared" si="80"/>
        <v>0</v>
      </c>
      <c r="O279" s="2">
        <f t="shared" ref="O279:O342" si="94">IF($A279&lt;=$I$8,-IPMT($G$11,1,$I$8-$A279+1,$N278),0)</f>
        <v>0</v>
      </c>
      <c r="P279" s="2">
        <f t="shared" ref="P279:P342" si="95">IF($A279&lt;=$I$8,-PPMT($G$11,1,$I$8-$A279+1,$N278),0)</f>
        <v>0</v>
      </c>
      <c r="R279">
        <f t="shared" ref="R279:R342" si="96">ROUND(D279*12,1)</f>
        <v>258</v>
      </c>
      <c r="S279" s="89">
        <f t="shared" si="86"/>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7">((1+W279%)^(1/12)-1)*1200</f>
        <v>0.10235197168499965</v>
      </c>
      <c r="Y279" s="66">
        <f t="shared" si="87"/>
        <v>0</v>
      </c>
      <c r="Z279" s="72">
        <f t="shared" si="88"/>
        <v>0</v>
      </c>
      <c r="AA279" s="79">
        <f t="shared" si="89"/>
        <v>0</v>
      </c>
      <c r="AB279" s="81">
        <f t="shared" ref="AB279:AB342" si="98">IF(U279=0,0,AA279*1200/U279)</f>
        <v>0</v>
      </c>
      <c r="AD279" s="95">
        <f>locallinterp(R279,'BBG rates'!$N$10:$N$369,'BBG rates'!$P$10:$P$369)</f>
        <v>21.674794856997718</v>
      </c>
      <c r="AI279" s="185">
        <f t="shared" si="90"/>
        <v>258</v>
      </c>
      <c r="AJ279" s="127">
        <f>locallinterp(MIN(AI279,CAP_Senior*12),'BBG rates'!$X$24:$X$65,'BBG rates'!$Y$24:$Y$65)</f>
        <v>67.918742488467984</v>
      </c>
      <c r="AK279" s="127">
        <f>locallinterp(MIN(AI279,CAP_CB*12),'BBG rates'!$AA$25:$AA$40,'BBG rates'!$AC$25:$AC$40)</f>
        <v>11</v>
      </c>
      <c r="AL279" s="144">
        <f t="shared" si="91"/>
        <v>20.676186223039558</v>
      </c>
      <c r="AM279" s="142">
        <f>(SUMPRODUCT(AL279:AL$381,G279:G$381)+SUMPRODUCT(AL279:AL$381,H279:H$381))/12</f>
        <v>0</v>
      </c>
    </row>
    <row r="280" spans="1:39" x14ac:dyDescent="0.2">
      <c r="A280" s="7">
        <v>259</v>
      </c>
      <c r="B280" s="7">
        <v>129.5</v>
      </c>
      <c r="C280" s="7">
        <v>64.75</v>
      </c>
      <c r="D280" s="12">
        <f t="shared" si="83"/>
        <v>21.583333333333332</v>
      </c>
      <c r="E280" s="29">
        <f t="shared" si="81"/>
        <v>0</v>
      </c>
      <c r="F280" s="2">
        <f t="shared" si="84"/>
        <v>0</v>
      </c>
      <c r="G280" s="2">
        <f t="shared" si="92"/>
        <v>0</v>
      </c>
      <c r="H280" s="2">
        <f t="shared" si="93"/>
        <v>0</v>
      </c>
      <c r="I280" s="2">
        <f t="shared" si="82"/>
        <v>0</v>
      </c>
      <c r="J280" s="2">
        <f t="shared" ref="J280:J343" si="99">IF($I$7=1,I280*A280,IF($I$7=2,I280*B280,IF($I$7=4,I280*C280,I280*D280)))</f>
        <v>0</v>
      </c>
      <c r="K280" s="2">
        <f t="shared" si="85"/>
        <v>0</v>
      </c>
      <c r="L280" s="2">
        <f t="shared" si="85"/>
        <v>0</v>
      </c>
      <c r="M280" s="2"/>
      <c r="N280" s="28">
        <f t="shared" ref="N280:N343" si="100">IF($A280&lt;=$I$8,N279-P280,0)</f>
        <v>0</v>
      </c>
      <c r="O280" s="2">
        <f t="shared" si="94"/>
        <v>0</v>
      </c>
      <c r="P280" s="2">
        <f t="shared" si="95"/>
        <v>0</v>
      </c>
      <c r="R280">
        <f t="shared" si="96"/>
        <v>259</v>
      </c>
      <c r="S280" s="89">
        <f t="shared" si="86"/>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7"/>
        <v>0.1028181997403621</v>
      </c>
      <c r="Y280" s="66">
        <f t="shared" si="87"/>
        <v>0</v>
      </c>
      <c r="Z280" s="72">
        <f t="shared" si="88"/>
        <v>0</v>
      </c>
      <c r="AA280" s="79">
        <f t="shared" si="89"/>
        <v>0</v>
      </c>
      <c r="AB280" s="81">
        <f t="shared" si="98"/>
        <v>0</v>
      </c>
      <c r="AD280" s="95">
        <f>locallinterp(R280,'BBG rates'!$N$10:$N$369,'BBG rates'!$P$10:$P$369)</f>
        <v>21.756116914906606</v>
      </c>
      <c r="AI280" s="185">
        <f t="shared" si="90"/>
        <v>259</v>
      </c>
      <c r="AJ280" s="127">
        <f>locallinterp(MIN(AI280,CAP_Senior*12),'BBG rates'!$X$24:$X$65,'BBG rates'!$Y$24:$Y$65)</f>
        <v>67.918742488467984</v>
      </c>
      <c r="AK280" s="127">
        <f>locallinterp(MIN(AI280,CAP_CB*12),'BBG rates'!$AA$25:$AA$40,'BBG rates'!$AC$25:$AC$40)</f>
        <v>11</v>
      </c>
      <c r="AL280" s="144">
        <f t="shared" si="91"/>
        <v>20.676186223039558</v>
      </c>
      <c r="AM280" s="142">
        <f>(SUMPRODUCT(AL280:AL$381,G280:G$381)+SUMPRODUCT(AL280:AL$381,H280:H$381))/12</f>
        <v>0</v>
      </c>
    </row>
    <row r="281" spans="1:39" x14ac:dyDescent="0.2">
      <c r="A281" s="7">
        <v>260</v>
      </c>
      <c r="B281" s="7">
        <v>130</v>
      </c>
      <c r="C281" s="7">
        <v>65</v>
      </c>
      <c r="D281" s="12">
        <f t="shared" si="83"/>
        <v>21.666666666666668</v>
      </c>
      <c r="E281" s="29">
        <f t="shared" si="81"/>
        <v>0</v>
      </c>
      <c r="F281" s="2">
        <f t="shared" si="84"/>
        <v>0</v>
      </c>
      <c r="G281" s="2">
        <f t="shared" si="92"/>
        <v>0</v>
      </c>
      <c r="H281" s="2">
        <f t="shared" si="93"/>
        <v>0</v>
      </c>
      <c r="I281" s="2">
        <f t="shared" si="82"/>
        <v>0</v>
      </c>
      <c r="J281" s="2">
        <f t="shared" si="99"/>
        <v>0</v>
      </c>
      <c r="K281" s="2">
        <f t="shared" si="85"/>
        <v>0</v>
      </c>
      <c r="L281" s="2">
        <f t="shared" si="85"/>
        <v>0</v>
      </c>
      <c r="M281" s="2"/>
      <c r="N281" s="28">
        <f t="shared" si="100"/>
        <v>0</v>
      </c>
      <c r="O281" s="2">
        <f t="shared" si="94"/>
        <v>0</v>
      </c>
      <c r="P281" s="2">
        <f t="shared" si="95"/>
        <v>0</v>
      </c>
      <c r="R281">
        <f t="shared" si="96"/>
        <v>260</v>
      </c>
      <c r="S281" s="89">
        <f t="shared" si="86"/>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7"/>
        <v>0.10328442580345154</v>
      </c>
      <c r="Y281" s="66">
        <f t="shared" si="87"/>
        <v>0</v>
      </c>
      <c r="Z281" s="72">
        <f t="shared" si="88"/>
        <v>0</v>
      </c>
      <c r="AA281" s="79">
        <f t="shared" si="89"/>
        <v>0</v>
      </c>
      <c r="AB281" s="81">
        <f t="shared" si="98"/>
        <v>0</v>
      </c>
      <c r="AD281" s="95">
        <f>locallinterp(R281,'BBG rates'!$N$10:$N$369,'BBG rates'!$P$10:$P$369)</f>
        <v>21.837419744293623</v>
      </c>
      <c r="AI281" s="185">
        <f t="shared" si="90"/>
        <v>260</v>
      </c>
      <c r="AJ281" s="127">
        <f>locallinterp(MIN(AI281,CAP_Senior*12),'BBG rates'!$X$24:$X$65,'BBG rates'!$Y$24:$Y$65)</f>
        <v>67.918742488467984</v>
      </c>
      <c r="AK281" s="127">
        <f>locallinterp(MIN(AI281,CAP_CB*12),'BBG rates'!$AA$25:$AA$40,'BBG rates'!$AC$25:$AC$40)</f>
        <v>11</v>
      </c>
      <c r="AL281" s="144">
        <f t="shared" si="91"/>
        <v>20.676186223039558</v>
      </c>
      <c r="AM281" s="142">
        <f>(SUMPRODUCT(AL281:AL$381,G281:G$381)+SUMPRODUCT(AL281:AL$381,H281:H$381))/12</f>
        <v>0</v>
      </c>
    </row>
    <row r="282" spans="1:39" x14ac:dyDescent="0.2">
      <c r="A282" s="7">
        <v>261</v>
      </c>
      <c r="B282" s="7">
        <v>130.5</v>
      </c>
      <c r="C282" s="7">
        <v>65.25</v>
      </c>
      <c r="D282" s="12">
        <f t="shared" si="83"/>
        <v>21.75</v>
      </c>
      <c r="E282" s="29">
        <f t="shared" si="81"/>
        <v>0</v>
      </c>
      <c r="F282" s="2">
        <f t="shared" si="84"/>
        <v>0</v>
      </c>
      <c r="G282" s="2">
        <f t="shared" si="92"/>
        <v>0</v>
      </c>
      <c r="H282" s="2">
        <f t="shared" si="93"/>
        <v>0</v>
      </c>
      <c r="I282" s="2">
        <f t="shared" si="82"/>
        <v>0</v>
      </c>
      <c r="J282" s="2">
        <f t="shared" si="99"/>
        <v>0</v>
      </c>
      <c r="K282" s="2">
        <f t="shared" si="85"/>
        <v>0</v>
      </c>
      <c r="L282" s="2">
        <f t="shared" si="85"/>
        <v>0</v>
      </c>
      <c r="M282" s="2"/>
      <c r="N282" s="28">
        <f t="shared" si="100"/>
        <v>0</v>
      </c>
      <c r="O282" s="2">
        <f t="shared" si="94"/>
        <v>0</v>
      </c>
      <c r="P282" s="2">
        <f t="shared" si="95"/>
        <v>0</v>
      </c>
      <c r="R282">
        <f t="shared" si="96"/>
        <v>261</v>
      </c>
      <c r="S282" s="89">
        <f t="shared" si="86"/>
        <v>0</v>
      </c>
      <c r="T282" s="89">
        <f>IF(AND(S282=0,S281&gt;0),SUM($G282:$H$381),S282)</f>
        <v>0</v>
      </c>
      <c r="U282" s="82">
        <f>SUM(T282:T$381)</f>
        <v>0</v>
      </c>
      <c r="V282" s="68">
        <f>localspline(R282,'BBG rates'!$G$10:$G$27,'BBG rates'!$K$10:$K$27)</f>
        <v>0.97540589499727048</v>
      </c>
      <c r="W282" s="68">
        <f>locallinterp(R282,'BBG rates'!$G$10:$G$27,'BBG rates'!$J$10:$J$27)</f>
        <v>0.1038</v>
      </c>
      <c r="X282" s="56">
        <f t="shared" si="97"/>
        <v>0.10375064987426796</v>
      </c>
      <c r="Y282" s="66">
        <f t="shared" si="87"/>
        <v>0</v>
      </c>
      <c r="Z282" s="72">
        <f t="shared" si="88"/>
        <v>0</v>
      </c>
      <c r="AA282" s="79">
        <f t="shared" si="89"/>
        <v>0</v>
      </c>
      <c r="AB282" s="81">
        <f t="shared" si="98"/>
        <v>0</v>
      </c>
      <c r="AD282" s="95">
        <f>locallinterp(R282,'BBG rates'!$N$10:$N$369,'BBG rates'!$P$10:$P$369)</f>
        <v>21.91870356887673</v>
      </c>
      <c r="AI282" s="185">
        <f t="shared" si="90"/>
        <v>261</v>
      </c>
      <c r="AJ282" s="127">
        <f>locallinterp(MIN(AI282,CAP_Senior*12),'BBG rates'!$X$24:$X$65,'BBG rates'!$Y$24:$Y$65)</f>
        <v>67.918742488467984</v>
      </c>
      <c r="AK282" s="127">
        <f>locallinterp(MIN(AI282,CAP_CB*12),'BBG rates'!$AA$25:$AA$40,'BBG rates'!$AC$25:$AC$40)</f>
        <v>11</v>
      </c>
      <c r="AL282" s="144">
        <f t="shared" si="91"/>
        <v>20.676186223039558</v>
      </c>
      <c r="AM282" s="142">
        <f>(SUMPRODUCT(AL282:AL$381,G282:G$381)+SUMPRODUCT(AL282:AL$381,H282:H$381))/12</f>
        <v>0</v>
      </c>
    </row>
    <row r="283" spans="1:39" x14ac:dyDescent="0.2">
      <c r="A283" s="7">
        <v>262</v>
      </c>
      <c r="B283" s="7">
        <v>131</v>
      </c>
      <c r="C283" s="7">
        <v>65.5</v>
      </c>
      <c r="D283" s="12">
        <f t="shared" si="83"/>
        <v>21.833333333333332</v>
      </c>
      <c r="E283" s="29">
        <f t="shared" si="81"/>
        <v>0</v>
      </c>
      <c r="F283" s="2">
        <f t="shared" si="84"/>
        <v>0</v>
      </c>
      <c r="G283" s="2">
        <f t="shared" si="92"/>
        <v>0</v>
      </c>
      <c r="H283" s="2">
        <f t="shared" si="93"/>
        <v>0</v>
      </c>
      <c r="I283" s="2">
        <f t="shared" si="82"/>
        <v>0</v>
      </c>
      <c r="J283" s="2">
        <f t="shared" si="99"/>
        <v>0</v>
      </c>
      <c r="K283" s="2">
        <f t="shared" si="85"/>
        <v>0</v>
      </c>
      <c r="L283" s="2">
        <f t="shared" si="85"/>
        <v>0</v>
      </c>
      <c r="M283" s="2"/>
      <c r="N283" s="28">
        <f t="shared" si="100"/>
        <v>0</v>
      </c>
      <c r="O283" s="2">
        <f t="shared" si="94"/>
        <v>0</v>
      </c>
      <c r="P283" s="2">
        <f t="shared" si="95"/>
        <v>0</v>
      </c>
      <c r="R283">
        <f t="shared" si="96"/>
        <v>262</v>
      </c>
      <c r="S283" s="89">
        <f t="shared" si="86"/>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7"/>
        <v>0.10421687195281137</v>
      </c>
      <c r="Y283" s="66">
        <f t="shared" si="87"/>
        <v>0</v>
      </c>
      <c r="Z283" s="72">
        <f t="shared" si="88"/>
        <v>0</v>
      </c>
      <c r="AA283" s="79">
        <f t="shared" si="89"/>
        <v>0</v>
      </c>
      <c r="AB283" s="81">
        <f t="shared" si="98"/>
        <v>0</v>
      </c>
      <c r="AD283" s="95">
        <f>locallinterp(R283,'BBG rates'!$N$10:$N$369,'BBG rates'!$P$10:$P$369)</f>
        <v>21.999968624801195</v>
      </c>
      <c r="AI283" s="185">
        <f t="shared" si="90"/>
        <v>262</v>
      </c>
      <c r="AJ283" s="127">
        <f>locallinterp(MIN(AI283,CAP_Senior*12),'BBG rates'!$X$24:$X$65,'BBG rates'!$Y$24:$Y$65)</f>
        <v>67.918742488467984</v>
      </c>
      <c r="AK283" s="127">
        <f>locallinterp(MIN(AI283,CAP_CB*12),'BBG rates'!$AA$25:$AA$40,'BBG rates'!$AC$25:$AC$40)</f>
        <v>11</v>
      </c>
      <c r="AL283" s="144">
        <f t="shared" si="91"/>
        <v>20.676186223039558</v>
      </c>
      <c r="AM283" s="142">
        <f>(SUMPRODUCT(AL283:AL$381,G283:G$381)+SUMPRODUCT(AL283:AL$381,H283:H$381))/12</f>
        <v>0</v>
      </c>
    </row>
    <row r="284" spans="1:39" x14ac:dyDescent="0.2">
      <c r="A284" s="7">
        <v>263</v>
      </c>
      <c r="B284" s="7">
        <v>131.5</v>
      </c>
      <c r="C284" s="7">
        <v>65.75</v>
      </c>
      <c r="D284" s="12">
        <f t="shared" si="83"/>
        <v>21.916666666666668</v>
      </c>
      <c r="E284" s="29">
        <f t="shared" si="81"/>
        <v>0</v>
      </c>
      <c r="F284" s="2">
        <f t="shared" si="84"/>
        <v>0</v>
      </c>
      <c r="G284" s="2">
        <f t="shared" si="92"/>
        <v>0</v>
      </c>
      <c r="H284" s="2">
        <f t="shared" si="93"/>
        <v>0</v>
      </c>
      <c r="I284" s="2">
        <f t="shared" si="82"/>
        <v>0</v>
      </c>
      <c r="J284" s="2">
        <f t="shared" si="99"/>
        <v>0</v>
      </c>
      <c r="K284" s="2">
        <f t="shared" si="85"/>
        <v>0</v>
      </c>
      <c r="L284" s="2">
        <f t="shared" si="85"/>
        <v>0</v>
      </c>
      <c r="M284" s="2"/>
      <c r="N284" s="28">
        <f t="shared" si="100"/>
        <v>0</v>
      </c>
      <c r="O284" s="2">
        <f t="shared" si="94"/>
        <v>0</v>
      </c>
      <c r="P284" s="2">
        <f t="shared" si="95"/>
        <v>0</v>
      </c>
      <c r="R284">
        <f t="shared" si="96"/>
        <v>263</v>
      </c>
      <c r="S284" s="89">
        <f t="shared" si="86"/>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7"/>
        <v>0.10468309203881532</v>
      </c>
      <c r="Y284" s="66">
        <f t="shared" si="87"/>
        <v>0</v>
      </c>
      <c r="Z284" s="72">
        <f t="shared" si="88"/>
        <v>0</v>
      </c>
      <c r="AA284" s="79">
        <f t="shared" si="89"/>
        <v>0</v>
      </c>
      <c r="AB284" s="81">
        <f t="shared" si="98"/>
        <v>0</v>
      </c>
      <c r="AD284" s="95">
        <f>locallinterp(R284,'BBG rates'!$N$10:$N$369,'BBG rates'!$P$10:$P$369)</f>
        <v>22.081215145732482</v>
      </c>
      <c r="AI284" s="185">
        <f t="shared" si="90"/>
        <v>263</v>
      </c>
      <c r="AJ284" s="127">
        <f>locallinterp(MIN(AI284,CAP_Senior*12),'BBG rates'!$X$24:$X$65,'BBG rates'!$Y$24:$Y$65)</f>
        <v>67.918742488467984</v>
      </c>
      <c r="AK284" s="127">
        <f>locallinterp(MIN(AI284,CAP_CB*12),'BBG rates'!$AA$25:$AA$40,'BBG rates'!$AC$25:$AC$40)</f>
        <v>11</v>
      </c>
      <c r="AL284" s="144">
        <f t="shared" si="91"/>
        <v>20.676186223039558</v>
      </c>
      <c r="AM284" s="142">
        <f>(SUMPRODUCT(AL284:AL$381,G284:G$381)+SUMPRODUCT(AL284:AL$381,H284:H$381))/12</f>
        <v>0</v>
      </c>
    </row>
    <row r="285" spans="1:39" x14ac:dyDescent="0.2">
      <c r="A285" s="7">
        <v>264</v>
      </c>
      <c r="B285" s="7">
        <v>132</v>
      </c>
      <c r="C285" s="7">
        <v>66</v>
      </c>
      <c r="D285" s="12">
        <f t="shared" si="83"/>
        <v>22</v>
      </c>
      <c r="E285" s="29">
        <f t="shared" si="81"/>
        <v>0</v>
      </c>
      <c r="F285" s="2">
        <f t="shared" si="84"/>
        <v>0</v>
      </c>
      <c r="G285" s="2">
        <f t="shared" si="92"/>
        <v>0</v>
      </c>
      <c r="H285" s="2">
        <f t="shared" si="93"/>
        <v>0</v>
      </c>
      <c r="I285" s="2">
        <f t="shared" si="82"/>
        <v>0</v>
      </c>
      <c r="J285" s="2">
        <f t="shared" si="99"/>
        <v>0</v>
      </c>
      <c r="K285" s="2">
        <f t="shared" si="85"/>
        <v>0</v>
      </c>
      <c r="L285" s="2">
        <f t="shared" si="85"/>
        <v>0</v>
      </c>
      <c r="M285" s="2"/>
      <c r="N285" s="28">
        <f t="shared" si="100"/>
        <v>0</v>
      </c>
      <c r="O285" s="2">
        <f t="shared" si="94"/>
        <v>0</v>
      </c>
      <c r="P285" s="2">
        <f t="shared" si="95"/>
        <v>0</v>
      </c>
      <c r="R285">
        <f t="shared" si="96"/>
        <v>264</v>
      </c>
      <c r="S285" s="89">
        <f t="shared" si="86"/>
        <v>0</v>
      </c>
      <c r="T285" s="89">
        <f>IF(AND(S285=0,S284&gt;0),SUM($G285:$H$381),S285)</f>
        <v>0</v>
      </c>
      <c r="U285" s="82">
        <f>SUM(T285:T$381)</f>
        <v>0</v>
      </c>
      <c r="V285" s="68">
        <f>localspline(R285,'BBG rates'!$G$10:$G$27,'BBG rates'!$K$10:$K$27)</f>
        <v>0.97473866511527496</v>
      </c>
      <c r="W285" s="68">
        <f>locallinterp(R285,'BBG rates'!$G$10:$G$27,'BBG rates'!$J$10:$J$27)</f>
        <v>0.1052</v>
      </c>
      <c r="X285" s="56">
        <f t="shared" si="97"/>
        <v>0.10514931013254625</v>
      </c>
      <c r="Y285" s="66">
        <f t="shared" si="87"/>
        <v>0</v>
      </c>
      <c r="Z285" s="72">
        <f t="shared" si="88"/>
        <v>0</v>
      </c>
      <c r="AA285" s="79">
        <f t="shared" si="89"/>
        <v>0</v>
      </c>
      <c r="AB285" s="81">
        <f t="shared" si="98"/>
        <v>0</v>
      </c>
      <c r="AD285" s="95">
        <f>locallinterp(R285,'BBG rates'!$N$10:$N$369,'BBG rates'!$P$10:$P$369)</f>
        <v>22.162443367825421</v>
      </c>
      <c r="AI285" s="185">
        <f t="shared" si="90"/>
        <v>264</v>
      </c>
      <c r="AJ285" s="127">
        <f>locallinterp(MIN(AI285,CAP_Senior*12),'BBG rates'!$X$24:$X$65,'BBG rates'!$Y$24:$Y$65)</f>
        <v>67.918742488467984</v>
      </c>
      <c r="AK285" s="127">
        <f>locallinterp(MIN(AI285,CAP_CB*12),'BBG rates'!$AA$25:$AA$40,'BBG rates'!$AC$25:$AC$40)</f>
        <v>11</v>
      </c>
      <c r="AL285" s="144">
        <f t="shared" si="91"/>
        <v>20.676186223039558</v>
      </c>
      <c r="AM285" s="142">
        <f>(SUMPRODUCT(AL285:AL$381,G285:G$381)+SUMPRODUCT(AL285:AL$381,H285:H$381))/12</f>
        <v>0</v>
      </c>
    </row>
    <row r="286" spans="1:39" x14ac:dyDescent="0.2">
      <c r="A286" s="7">
        <v>265</v>
      </c>
      <c r="B286" s="7">
        <v>132.5</v>
      </c>
      <c r="C286" s="7">
        <v>66.25</v>
      </c>
      <c r="D286" s="12">
        <f t="shared" si="83"/>
        <v>22.083333333333332</v>
      </c>
      <c r="E286" s="29">
        <f t="shared" si="81"/>
        <v>0</v>
      </c>
      <c r="F286" s="2">
        <f t="shared" si="84"/>
        <v>0</v>
      </c>
      <c r="G286" s="2">
        <f t="shared" si="92"/>
        <v>0</v>
      </c>
      <c r="H286" s="2">
        <f t="shared" si="93"/>
        <v>0</v>
      </c>
      <c r="I286" s="2">
        <f t="shared" si="82"/>
        <v>0</v>
      </c>
      <c r="J286" s="2">
        <f t="shared" si="99"/>
        <v>0</v>
      </c>
      <c r="K286" s="2">
        <f t="shared" si="85"/>
        <v>0</v>
      </c>
      <c r="L286" s="2">
        <f t="shared" si="85"/>
        <v>0</v>
      </c>
      <c r="M286" s="2"/>
      <c r="N286" s="28">
        <f t="shared" si="100"/>
        <v>0</v>
      </c>
      <c r="O286" s="2">
        <f t="shared" si="94"/>
        <v>0</v>
      </c>
      <c r="P286" s="2">
        <f t="shared" si="95"/>
        <v>0</v>
      </c>
      <c r="R286">
        <f t="shared" si="96"/>
        <v>265</v>
      </c>
      <c r="S286" s="89">
        <f t="shared" si="86"/>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7"/>
        <v>0.10561552623427062</v>
      </c>
      <c r="Y286" s="66">
        <f t="shared" si="87"/>
        <v>0</v>
      </c>
      <c r="Z286" s="72">
        <f t="shared" si="88"/>
        <v>0</v>
      </c>
      <c r="AA286" s="79">
        <f t="shared" si="89"/>
        <v>0</v>
      </c>
      <c r="AB286" s="81">
        <f t="shared" si="98"/>
        <v>0</v>
      </c>
      <c r="AD286" s="95">
        <f>locallinterp(R286,'BBG rates'!$N$10:$N$369,'BBG rates'!$P$10:$P$369)</f>
        <v>22.243653529724085</v>
      </c>
      <c r="AI286" s="185">
        <f t="shared" si="90"/>
        <v>265</v>
      </c>
      <c r="AJ286" s="127">
        <f>locallinterp(MIN(AI286,CAP_Senior*12),'BBG rates'!$X$24:$X$65,'BBG rates'!$Y$24:$Y$65)</f>
        <v>67.918742488467984</v>
      </c>
      <c r="AK286" s="127">
        <f>locallinterp(MIN(AI286,CAP_CB*12),'BBG rates'!$AA$25:$AA$40,'BBG rates'!$AC$25:$AC$40)</f>
        <v>11</v>
      </c>
      <c r="AL286" s="144">
        <f t="shared" si="91"/>
        <v>20.676186223039558</v>
      </c>
      <c r="AM286" s="142">
        <f>(SUMPRODUCT(AL286:AL$381,G286:G$381)+SUMPRODUCT(AL286:AL$381,H286:H$381))/12</f>
        <v>0</v>
      </c>
    </row>
    <row r="287" spans="1:39" x14ac:dyDescent="0.2">
      <c r="A287" s="7">
        <v>266</v>
      </c>
      <c r="B287" s="7">
        <v>133</v>
      </c>
      <c r="C287" s="7">
        <v>66.5</v>
      </c>
      <c r="D287" s="12">
        <f t="shared" si="83"/>
        <v>22.166666666666668</v>
      </c>
      <c r="E287" s="29">
        <f t="shared" si="81"/>
        <v>0</v>
      </c>
      <c r="F287" s="2">
        <f t="shared" si="84"/>
        <v>0</v>
      </c>
      <c r="G287" s="2">
        <f t="shared" si="92"/>
        <v>0</v>
      </c>
      <c r="H287" s="2">
        <f t="shared" si="93"/>
        <v>0</v>
      </c>
      <c r="I287" s="2">
        <f t="shared" si="82"/>
        <v>0</v>
      </c>
      <c r="J287" s="2">
        <f t="shared" si="99"/>
        <v>0</v>
      </c>
      <c r="K287" s="2">
        <f t="shared" si="85"/>
        <v>0</v>
      </c>
      <c r="L287" s="2">
        <f t="shared" si="85"/>
        <v>0</v>
      </c>
      <c r="M287" s="2"/>
      <c r="N287" s="28">
        <f t="shared" si="100"/>
        <v>0</v>
      </c>
      <c r="O287" s="2">
        <f t="shared" si="94"/>
        <v>0</v>
      </c>
      <c r="P287" s="2">
        <f t="shared" si="95"/>
        <v>0</v>
      </c>
      <c r="R287">
        <f t="shared" si="96"/>
        <v>266</v>
      </c>
      <c r="S287" s="89">
        <f t="shared" si="86"/>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7"/>
        <v>0.10608174034345552</v>
      </c>
      <c r="Y287" s="66">
        <f t="shared" si="87"/>
        <v>0</v>
      </c>
      <c r="Z287" s="72">
        <f t="shared" si="88"/>
        <v>0</v>
      </c>
      <c r="AA287" s="79">
        <f t="shared" si="89"/>
        <v>0</v>
      </c>
      <c r="AB287" s="81">
        <f t="shared" si="98"/>
        <v>0</v>
      </c>
      <c r="AD287" s="95">
        <f>locallinterp(R287,'BBG rates'!$N$10:$N$369,'BBG rates'!$P$10:$P$369)</f>
        <v>22.324845872562559</v>
      </c>
      <c r="AI287" s="185">
        <f t="shared" si="90"/>
        <v>266</v>
      </c>
      <c r="AJ287" s="127">
        <f>locallinterp(MIN(AI287,CAP_Senior*12),'BBG rates'!$X$24:$X$65,'BBG rates'!$Y$24:$Y$65)</f>
        <v>67.918742488467984</v>
      </c>
      <c r="AK287" s="127">
        <f>locallinterp(MIN(AI287,CAP_CB*12),'BBG rates'!$AA$25:$AA$40,'BBG rates'!$AC$25:$AC$40)</f>
        <v>11</v>
      </c>
      <c r="AL287" s="144">
        <f t="shared" si="91"/>
        <v>20.676186223039558</v>
      </c>
      <c r="AM287" s="142">
        <f>(SUMPRODUCT(AL287:AL$381,G287:G$381)+SUMPRODUCT(AL287:AL$381,H287:H$381))/12</f>
        <v>0</v>
      </c>
    </row>
    <row r="288" spans="1:39" x14ac:dyDescent="0.2">
      <c r="A288" s="7">
        <v>267</v>
      </c>
      <c r="B288" s="7">
        <v>133.5</v>
      </c>
      <c r="C288" s="7">
        <v>66.75</v>
      </c>
      <c r="D288" s="12">
        <f t="shared" si="83"/>
        <v>22.25</v>
      </c>
      <c r="E288" s="29">
        <f t="shared" si="81"/>
        <v>0</v>
      </c>
      <c r="F288" s="2">
        <f t="shared" si="84"/>
        <v>0</v>
      </c>
      <c r="G288" s="2">
        <f t="shared" si="92"/>
        <v>0</v>
      </c>
      <c r="H288" s="2">
        <f t="shared" si="93"/>
        <v>0</v>
      </c>
      <c r="I288" s="2">
        <f t="shared" si="82"/>
        <v>0</v>
      </c>
      <c r="J288" s="2">
        <f t="shared" si="99"/>
        <v>0</v>
      </c>
      <c r="K288" s="2">
        <f t="shared" si="85"/>
        <v>0</v>
      </c>
      <c r="L288" s="2">
        <f t="shared" si="85"/>
        <v>0</v>
      </c>
      <c r="M288" s="2"/>
      <c r="N288" s="28">
        <f t="shared" si="100"/>
        <v>0</v>
      </c>
      <c r="O288" s="2">
        <f t="shared" si="94"/>
        <v>0</v>
      </c>
      <c r="P288" s="2">
        <f t="shared" si="95"/>
        <v>0</v>
      </c>
      <c r="R288">
        <f t="shared" si="96"/>
        <v>267</v>
      </c>
      <c r="S288" s="89">
        <f t="shared" si="86"/>
        <v>0</v>
      </c>
      <c r="T288" s="89">
        <f>IF(AND(S288=0,S287&gt;0),SUM($G288:$H$381),S288)</f>
        <v>0</v>
      </c>
      <c r="U288" s="82">
        <f>SUM(T288:T$381)</f>
        <v>0</v>
      </c>
      <c r="V288" s="68">
        <f>localspline(R288,'BBG rates'!$G$10:$G$27,'BBG rates'!$K$10:$K$27)</f>
        <v>0.97409720881464712</v>
      </c>
      <c r="W288" s="68">
        <f>locallinterp(R288,'BBG rates'!$G$10:$G$27,'BBG rates'!$J$10:$J$27)</f>
        <v>0.1066</v>
      </c>
      <c r="X288" s="56">
        <f t="shared" si="97"/>
        <v>0.10654795246063387</v>
      </c>
      <c r="Y288" s="66">
        <f t="shared" si="87"/>
        <v>0</v>
      </c>
      <c r="Z288" s="72">
        <f t="shared" si="88"/>
        <v>0</v>
      </c>
      <c r="AA288" s="79">
        <f t="shared" si="89"/>
        <v>0</v>
      </c>
      <c r="AB288" s="81">
        <f t="shared" si="98"/>
        <v>0</v>
      </c>
      <c r="AD288" s="95">
        <f>locallinterp(R288,'BBG rates'!$N$10:$N$369,'BBG rates'!$P$10:$P$369)</f>
        <v>22.406020639963778</v>
      </c>
      <c r="AI288" s="185">
        <f t="shared" si="90"/>
        <v>267</v>
      </c>
      <c r="AJ288" s="127">
        <f>locallinterp(MIN(AI288,CAP_Senior*12),'BBG rates'!$X$24:$X$65,'BBG rates'!$Y$24:$Y$65)</f>
        <v>67.918742488467984</v>
      </c>
      <c r="AK288" s="127">
        <f>locallinterp(MIN(AI288,CAP_CB*12),'BBG rates'!$AA$25:$AA$40,'BBG rates'!$AC$25:$AC$40)</f>
        <v>11</v>
      </c>
      <c r="AL288" s="144">
        <f t="shared" si="91"/>
        <v>20.676186223039558</v>
      </c>
      <c r="AM288" s="142">
        <f>(SUMPRODUCT(AL288:AL$381,G288:G$381)+SUMPRODUCT(AL288:AL$381,H288:H$381))/12</f>
        <v>0</v>
      </c>
    </row>
    <row r="289" spans="1:39" x14ac:dyDescent="0.2">
      <c r="A289" s="7">
        <v>268</v>
      </c>
      <c r="B289" s="7">
        <v>134</v>
      </c>
      <c r="C289" s="7">
        <v>67</v>
      </c>
      <c r="D289" s="12">
        <f t="shared" si="83"/>
        <v>22.333333333333332</v>
      </c>
      <c r="E289" s="29">
        <f t="shared" si="81"/>
        <v>0</v>
      </c>
      <c r="F289" s="2">
        <f t="shared" si="84"/>
        <v>0</v>
      </c>
      <c r="G289" s="2">
        <f t="shared" si="92"/>
        <v>0</v>
      </c>
      <c r="H289" s="2">
        <f t="shared" si="93"/>
        <v>0</v>
      </c>
      <c r="I289" s="2">
        <f t="shared" si="82"/>
        <v>0</v>
      </c>
      <c r="J289" s="2">
        <f t="shared" si="99"/>
        <v>0</v>
      </c>
      <c r="K289" s="2">
        <f t="shared" si="85"/>
        <v>0</v>
      </c>
      <c r="L289" s="2">
        <f t="shared" si="85"/>
        <v>0</v>
      </c>
      <c r="M289" s="2"/>
      <c r="N289" s="28">
        <f t="shared" si="100"/>
        <v>0</v>
      </c>
      <c r="O289" s="2">
        <f t="shared" si="94"/>
        <v>0</v>
      </c>
      <c r="P289" s="2">
        <f t="shared" si="95"/>
        <v>0</v>
      </c>
      <c r="R289">
        <f t="shared" si="96"/>
        <v>268</v>
      </c>
      <c r="S289" s="89">
        <f t="shared" si="86"/>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7"/>
        <v>0.10701416258527274</v>
      </c>
      <c r="Y289" s="66">
        <f t="shared" si="87"/>
        <v>0</v>
      </c>
      <c r="Z289" s="72">
        <f t="shared" si="88"/>
        <v>0</v>
      </c>
      <c r="AA289" s="79">
        <f t="shared" si="89"/>
        <v>0</v>
      </c>
      <c r="AB289" s="81">
        <f t="shared" si="98"/>
        <v>0</v>
      </c>
      <c r="AD289" s="95">
        <f>locallinterp(R289,'BBG rates'!$N$10:$N$369,'BBG rates'!$P$10:$P$369)</f>
        <v>22.487178078040063</v>
      </c>
      <c r="AI289" s="185">
        <f t="shared" si="90"/>
        <v>268</v>
      </c>
      <c r="AJ289" s="127">
        <f>locallinterp(MIN(AI289,CAP_Senior*12),'BBG rates'!$X$24:$X$65,'BBG rates'!$Y$24:$Y$65)</f>
        <v>67.918742488467984</v>
      </c>
      <c r="AK289" s="127">
        <f>locallinterp(MIN(AI289,CAP_CB*12),'BBG rates'!$AA$25:$AA$40,'BBG rates'!$AC$25:$AC$40)</f>
        <v>11</v>
      </c>
      <c r="AL289" s="144">
        <f t="shared" si="91"/>
        <v>20.676186223039558</v>
      </c>
      <c r="AM289" s="142">
        <f>(SUMPRODUCT(AL289:AL$381,G289:G$381)+SUMPRODUCT(AL289:AL$381,H289:H$381))/12</f>
        <v>0</v>
      </c>
    </row>
    <row r="290" spans="1:39" x14ac:dyDescent="0.2">
      <c r="A290" s="7">
        <v>269</v>
      </c>
      <c r="B290" s="7">
        <v>134.5</v>
      </c>
      <c r="C290" s="7">
        <v>67.25</v>
      </c>
      <c r="D290" s="12">
        <f t="shared" si="83"/>
        <v>22.416666666666668</v>
      </c>
      <c r="E290" s="29">
        <f t="shared" si="81"/>
        <v>0</v>
      </c>
      <c r="F290" s="2">
        <f t="shared" si="84"/>
        <v>0</v>
      </c>
      <c r="G290" s="2">
        <f t="shared" si="92"/>
        <v>0</v>
      </c>
      <c r="H290" s="2">
        <f t="shared" si="93"/>
        <v>0</v>
      </c>
      <c r="I290" s="2">
        <f t="shared" si="82"/>
        <v>0</v>
      </c>
      <c r="J290" s="2">
        <f t="shared" si="99"/>
        <v>0</v>
      </c>
      <c r="K290" s="2">
        <f t="shared" si="85"/>
        <v>0</v>
      </c>
      <c r="L290" s="2">
        <f t="shared" si="85"/>
        <v>0</v>
      </c>
      <c r="M290" s="2"/>
      <c r="N290" s="28">
        <f t="shared" si="100"/>
        <v>0</v>
      </c>
      <c r="O290" s="2">
        <f t="shared" si="94"/>
        <v>0</v>
      </c>
      <c r="P290" s="2">
        <f t="shared" si="95"/>
        <v>0</v>
      </c>
      <c r="R290">
        <f t="shared" si="96"/>
        <v>269</v>
      </c>
      <c r="S290" s="89">
        <f t="shared" si="86"/>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7"/>
        <v>0.10748037071790506</v>
      </c>
      <c r="Y290" s="66">
        <f t="shared" si="87"/>
        <v>0</v>
      </c>
      <c r="Z290" s="72">
        <f t="shared" si="88"/>
        <v>0</v>
      </c>
      <c r="AA290" s="79">
        <f t="shared" si="89"/>
        <v>0</v>
      </c>
      <c r="AB290" s="81">
        <f t="shared" si="98"/>
        <v>0</v>
      </c>
      <c r="AD290" s="95">
        <f>locallinterp(R290,'BBG rates'!$N$10:$N$369,'BBG rates'!$P$10:$P$369)</f>
        <v>22.568318430427322</v>
      </c>
      <c r="AI290" s="185">
        <f t="shared" si="90"/>
        <v>269</v>
      </c>
      <c r="AJ290" s="127">
        <f>locallinterp(MIN(AI290,CAP_Senior*12),'BBG rates'!$X$24:$X$65,'BBG rates'!$Y$24:$Y$65)</f>
        <v>67.918742488467984</v>
      </c>
      <c r="AK290" s="127">
        <f>locallinterp(MIN(AI290,CAP_CB*12),'BBG rates'!$AA$25:$AA$40,'BBG rates'!$AC$25:$AC$40)</f>
        <v>11</v>
      </c>
      <c r="AL290" s="144">
        <f t="shared" si="91"/>
        <v>20.676186223039558</v>
      </c>
      <c r="AM290" s="142">
        <f>(SUMPRODUCT(AL290:AL$381,G290:G$381)+SUMPRODUCT(AL290:AL$381,H290:H$381))/12</f>
        <v>0</v>
      </c>
    </row>
    <row r="291" spans="1:39" x14ac:dyDescent="0.2">
      <c r="A291" s="7">
        <v>270</v>
      </c>
      <c r="B291" s="7">
        <v>135</v>
      </c>
      <c r="C291" s="7">
        <v>67.5</v>
      </c>
      <c r="D291" s="12">
        <f t="shared" si="83"/>
        <v>22.5</v>
      </c>
      <c r="E291" s="29">
        <f t="shared" si="81"/>
        <v>0</v>
      </c>
      <c r="F291" s="2">
        <f t="shared" si="84"/>
        <v>0</v>
      </c>
      <c r="G291" s="2">
        <f t="shared" si="92"/>
        <v>0</v>
      </c>
      <c r="H291" s="2">
        <f t="shared" si="93"/>
        <v>0</v>
      </c>
      <c r="I291" s="2">
        <f t="shared" si="82"/>
        <v>0</v>
      </c>
      <c r="J291" s="2">
        <f t="shared" si="99"/>
        <v>0</v>
      </c>
      <c r="K291" s="2">
        <f t="shared" si="85"/>
        <v>0</v>
      </c>
      <c r="L291" s="2">
        <f t="shared" si="85"/>
        <v>0</v>
      </c>
      <c r="M291" s="2"/>
      <c r="N291" s="28">
        <f t="shared" si="100"/>
        <v>0</v>
      </c>
      <c r="O291" s="2">
        <f t="shared" si="94"/>
        <v>0</v>
      </c>
      <c r="P291" s="2">
        <f t="shared" si="95"/>
        <v>0</v>
      </c>
      <c r="R291">
        <f t="shared" si="96"/>
        <v>270</v>
      </c>
      <c r="S291" s="89">
        <f t="shared" si="86"/>
        <v>0</v>
      </c>
      <c r="T291" s="89">
        <f>IF(AND(S291=0,S290&gt;0),SUM($G291:$H$381),S291)</f>
        <v>0</v>
      </c>
      <c r="U291" s="82">
        <f>SUM(T291:T$381)</f>
        <v>0</v>
      </c>
      <c r="V291" s="68">
        <f>localspline(R291,'BBG rates'!$G$10:$G$27,'BBG rates'!$K$10:$K$27)</f>
        <v>0.97348227306474655</v>
      </c>
      <c r="W291" s="68">
        <f>locallinterp(R291,'BBG rates'!$G$10:$G$27,'BBG rates'!$J$10:$J$27)</f>
        <v>0.108</v>
      </c>
      <c r="X291" s="56">
        <f t="shared" si="97"/>
        <v>0.10794657685826436</v>
      </c>
      <c r="Y291" s="66">
        <f t="shared" si="87"/>
        <v>0</v>
      </c>
      <c r="Z291" s="72">
        <f t="shared" si="88"/>
        <v>0</v>
      </c>
      <c r="AA291" s="79">
        <f t="shared" si="89"/>
        <v>0</v>
      </c>
      <c r="AB291" s="81">
        <f t="shared" si="98"/>
        <v>0</v>
      </c>
      <c r="AD291" s="95">
        <f>locallinterp(R291,'BBG rates'!$N$10:$N$369,'BBG rates'!$P$10:$P$369)</f>
        <v>22.649441953182716</v>
      </c>
      <c r="AI291" s="185">
        <f t="shared" si="90"/>
        <v>270</v>
      </c>
      <c r="AJ291" s="127">
        <f>locallinterp(MIN(AI291,CAP_Senior*12),'BBG rates'!$X$24:$X$65,'BBG rates'!$Y$24:$Y$65)</f>
        <v>67.918742488467984</v>
      </c>
      <c r="AK291" s="127">
        <f>locallinterp(MIN(AI291,CAP_CB*12),'BBG rates'!$AA$25:$AA$40,'BBG rates'!$AC$25:$AC$40)</f>
        <v>11</v>
      </c>
      <c r="AL291" s="144">
        <f t="shared" si="91"/>
        <v>20.676186223039558</v>
      </c>
      <c r="AM291" s="142">
        <f>(SUMPRODUCT(AL291:AL$381,G291:G$381)+SUMPRODUCT(AL291:AL$381,H291:H$381))/12</f>
        <v>0</v>
      </c>
    </row>
    <row r="292" spans="1:39" x14ac:dyDescent="0.2">
      <c r="A292" s="7">
        <v>271</v>
      </c>
      <c r="B292" s="7">
        <v>135.5</v>
      </c>
      <c r="C292" s="7">
        <v>67.75</v>
      </c>
      <c r="D292" s="12">
        <f t="shared" si="83"/>
        <v>22.583333333333332</v>
      </c>
      <c r="E292" s="29">
        <f t="shared" si="81"/>
        <v>0</v>
      </c>
      <c r="F292" s="2">
        <f t="shared" si="84"/>
        <v>0</v>
      </c>
      <c r="G292" s="2">
        <f t="shared" si="92"/>
        <v>0</v>
      </c>
      <c r="H292" s="2">
        <f t="shared" si="93"/>
        <v>0</v>
      </c>
      <c r="I292" s="2">
        <f t="shared" si="82"/>
        <v>0</v>
      </c>
      <c r="J292" s="2">
        <f t="shared" si="99"/>
        <v>0</v>
      </c>
      <c r="K292" s="2">
        <f t="shared" si="85"/>
        <v>0</v>
      </c>
      <c r="L292" s="2">
        <f t="shared" si="85"/>
        <v>0</v>
      </c>
      <c r="M292" s="2"/>
      <c r="N292" s="28">
        <f t="shared" si="100"/>
        <v>0</v>
      </c>
      <c r="O292" s="2">
        <f t="shared" si="94"/>
        <v>0</v>
      </c>
      <c r="P292" s="2">
        <f t="shared" si="95"/>
        <v>0</v>
      </c>
      <c r="R292">
        <f t="shared" si="96"/>
        <v>271</v>
      </c>
      <c r="S292" s="89">
        <f t="shared" si="86"/>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7"/>
        <v>0.10841278100661711</v>
      </c>
      <c r="Y292" s="66">
        <f t="shared" si="87"/>
        <v>0</v>
      </c>
      <c r="Z292" s="72">
        <f t="shared" si="88"/>
        <v>0</v>
      </c>
      <c r="AA292" s="79">
        <f t="shared" si="89"/>
        <v>0</v>
      </c>
      <c r="AB292" s="81">
        <f t="shared" si="98"/>
        <v>0</v>
      </c>
      <c r="AD292" s="95">
        <f>locallinterp(R292,'BBG rates'!$N$10:$N$369,'BBG rates'!$P$10:$P$369)</f>
        <v>22.730548897404105</v>
      </c>
      <c r="AI292" s="185">
        <f t="shared" si="90"/>
        <v>271</v>
      </c>
      <c r="AJ292" s="127">
        <f>locallinterp(MIN(AI292,CAP_Senior*12),'BBG rates'!$X$24:$X$65,'BBG rates'!$Y$24:$Y$65)</f>
        <v>67.918742488467984</v>
      </c>
      <c r="AK292" s="127">
        <f>locallinterp(MIN(AI292,CAP_CB*12),'BBG rates'!$AA$25:$AA$40,'BBG rates'!$AC$25:$AC$40)</f>
        <v>11</v>
      </c>
      <c r="AL292" s="144">
        <f t="shared" si="91"/>
        <v>20.676186223039558</v>
      </c>
      <c r="AM292" s="142">
        <f>(SUMPRODUCT(AL292:AL$381,G292:G$381)+SUMPRODUCT(AL292:AL$381,H292:H$381))/12</f>
        <v>0</v>
      </c>
    </row>
    <row r="293" spans="1:39" x14ac:dyDescent="0.2">
      <c r="A293" s="7">
        <v>272</v>
      </c>
      <c r="B293" s="7">
        <v>136</v>
      </c>
      <c r="C293" s="7">
        <v>68</v>
      </c>
      <c r="D293" s="12">
        <f t="shared" si="83"/>
        <v>22.666666666666668</v>
      </c>
      <c r="E293" s="29">
        <f t="shared" si="81"/>
        <v>0</v>
      </c>
      <c r="F293" s="2">
        <f t="shared" si="84"/>
        <v>0</v>
      </c>
      <c r="G293" s="2">
        <f t="shared" si="92"/>
        <v>0</v>
      </c>
      <c r="H293" s="2">
        <f t="shared" si="93"/>
        <v>0</v>
      </c>
      <c r="I293" s="2">
        <f t="shared" si="82"/>
        <v>0</v>
      </c>
      <c r="J293" s="2">
        <f t="shared" si="99"/>
        <v>0</v>
      </c>
      <c r="K293" s="2">
        <f t="shared" si="85"/>
        <v>0</v>
      </c>
      <c r="L293" s="2">
        <f t="shared" si="85"/>
        <v>0</v>
      </c>
      <c r="M293" s="2"/>
      <c r="N293" s="28">
        <f t="shared" si="100"/>
        <v>0</v>
      </c>
      <c r="O293" s="2">
        <f t="shared" si="94"/>
        <v>0</v>
      </c>
      <c r="P293" s="2">
        <f t="shared" si="95"/>
        <v>0</v>
      </c>
      <c r="R293">
        <f t="shared" si="96"/>
        <v>272</v>
      </c>
      <c r="S293" s="89">
        <f t="shared" si="86"/>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7"/>
        <v>0.10887898316269684</v>
      </c>
      <c r="Y293" s="66">
        <f t="shared" si="87"/>
        <v>0</v>
      </c>
      <c r="Z293" s="72">
        <f t="shared" si="88"/>
        <v>0</v>
      </c>
      <c r="AA293" s="79">
        <f t="shared" si="89"/>
        <v>0</v>
      </c>
      <c r="AB293" s="81">
        <f t="shared" si="98"/>
        <v>0</v>
      </c>
      <c r="AD293" s="95">
        <f>locallinterp(R293,'BBG rates'!$N$10:$N$369,'BBG rates'!$P$10:$P$369)</f>
        <v>22.811639521644008</v>
      </c>
      <c r="AI293" s="185">
        <f t="shared" si="90"/>
        <v>272</v>
      </c>
      <c r="AJ293" s="127">
        <f>locallinterp(MIN(AI293,CAP_Senior*12),'BBG rates'!$X$24:$X$65,'BBG rates'!$Y$24:$Y$65)</f>
        <v>67.918742488467984</v>
      </c>
      <c r="AK293" s="127">
        <f>locallinterp(MIN(AI293,CAP_CB*12),'BBG rates'!$AA$25:$AA$40,'BBG rates'!$AC$25:$AC$40)</f>
        <v>11</v>
      </c>
      <c r="AL293" s="144">
        <f t="shared" si="91"/>
        <v>20.676186223039558</v>
      </c>
      <c r="AM293" s="142">
        <f>(SUMPRODUCT(AL293:AL$381,G293:G$381)+SUMPRODUCT(AL293:AL$381,H293:H$381))/12</f>
        <v>0</v>
      </c>
    </row>
    <row r="294" spans="1:39" x14ac:dyDescent="0.2">
      <c r="A294" s="7">
        <v>273</v>
      </c>
      <c r="B294" s="7">
        <v>136.5</v>
      </c>
      <c r="C294" s="7">
        <v>68.25</v>
      </c>
      <c r="D294" s="12">
        <f t="shared" si="83"/>
        <v>22.75</v>
      </c>
      <c r="E294" s="29">
        <f t="shared" si="81"/>
        <v>0</v>
      </c>
      <c r="F294" s="2">
        <f t="shared" si="84"/>
        <v>0</v>
      </c>
      <c r="G294" s="2">
        <f t="shared" si="92"/>
        <v>0</v>
      </c>
      <c r="H294" s="2">
        <f t="shared" si="93"/>
        <v>0</v>
      </c>
      <c r="I294" s="2">
        <f t="shared" si="82"/>
        <v>0</v>
      </c>
      <c r="J294" s="2">
        <f t="shared" si="99"/>
        <v>0</v>
      </c>
      <c r="K294" s="2">
        <f t="shared" si="85"/>
        <v>0</v>
      </c>
      <c r="L294" s="2">
        <f t="shared" si="85"/>
        <v>0</v>
      </c>
      <c r="M294" s="2"/>
      <c r="N294" s="28">
        <f t="shared" si="100"/>
        <v>0</v>
      </c>
      <c r="O294" s="2">
        <f t="shared" si="94"/>
        <v>0</v>
      </c>
      <c r="P294" s="2">
        <f t="shared" si="95"/>
        <v>0</v>
      </c>
      <c r="R294">
        <f t="shared" si="96"/>
        <v>273</v>
      </c>
      <c r="S294" s="89">
        <f t="shared" si="86"/>
        <v>0</v>
      </c>
      <c r="T294" s="89">
        <f>IF(AND(S294=0,S293&gt;0),SUM($G294:$H$381),S294)</f>
        <v>0</v>
      </c>
      <c r="U294" s="82">
        <f>SUM(T294:T$381)</f>
        <v>0</v>
      </c>
      <c r="V294" s="68">
        <f>localspline(R294,'BBG rates'!$G$10:$G$27,'BBG rates'!$K$10:$K$27)</f>
        <v>0.97289475382600743</v>
      </c>
      <c r="W294" s="68">
        <f>locallinterp(R294,'BBG rates'!$G$10:$G$27,'BBG rates'!$J$10:$J$27)</f>
        <v>0.1094</v>
      </c>
      <c r="X294" s="56">
        <f t="shared" si="97"/>
        <v>0.10934518332677001</v>
      </c>
      <c r="Y294" s="66">
        <f t="shared" si="87"/>
        <v>0</v>
      </c>
      <c r="Z294" s="72">
        <f t="shared" si="88"/>
        <v>0</v>
      </c>
      <c r="AA294" s="79">
        <f t="shared" si="89"/>
        <v>0</v>
      </c>
      <c r="AB294" s="81">
        <f t="shared" si="98"/>
        <v>0</v>
      </c>
      <c r="AD294" s="95">
        <f>locallinterp(R294,'BBG rates'!$N$10:$N$369,'BBG rates'!$P$10:$P$369)</f>
        <v>22.892714084462842</v>
      </c>
      <c r="AI294" s="185">
        <f t="shared" si="90"/>
        <v>273</v>
      </c>
      <c r="AJ294" s="127">
        <f>locallinterp(MIN(AI294,CAP_Senior*12),'BBG rates'!$X$24:$X$65,'BBG rates'!$Y$24:$Y$65)</f>
        <v>67.918742488467984</v>
      </c>
      <c r="AK294" s="127">
        <f>locallinterp(MIN(AI294,CAP_CB*12),'BBG rates'!$AA$25:$AA$40,'BBG rates'!$AC$25:$AC$40)</f>
        <v>11</v>
      </c>
      <c r="AL294" s="144">
        <f t="shared" si="91"/>
        <v>20.676186223039558</v>
      </c>
      <c r="AM294" s="142">
        <f>(SUMPRODUCT(AL294:AL$381,G294:G$381)+SUMPRODUCT(AL294:AL$381,H294:H$381))/12</f>
        <v>0</v>
      </c>
    </row>
    <row r="295" spans="1:39" x14ac:dyDescent="0.2">
      <c r="A295" s="7">
        <v>274</v>
      </c>
      <c r="B295" s="7">
        <v>137</v>
      </c>
      <c r="C295" s="7">
        <v>68.5</v>
      </c>
      <c r="D295" s="12">
        <f t="shared" si="83"/>
        <v>22.833333333333332</v>
      </c>
      <c r="E295" s="29">
        <f t="shared" si="81"/>
        <v>0</v>
      </c>
      <c r="F295" s="2">
        <f t="shared" si="84"/>
        <v>0</v>
      </c>
      <c r="G295" s="2">
        <f t="shared" si="92"/>
        <v>0</v>
      </c>
      <c r="H295" s="2">
        <f t="shared" si="93"/>
        <v>0</v>
      </c>
      <c r="I295" s="2">
        <f t="shared" si="82"/>
        <v>0</v>
      </c>
      <c r="J295" s="2">
        <f t="shared" si="99"/>
        <v>0</v>
      </c>
      <c r="K295" s="2">
        <f t="shared" si="85"/>
        <v>0</v>
      </c>
      <c r="L295" s="2">
        <f t="shared" si="85"/>
        <v>0</v>
      </c>
      <c r="M295" s="2"/>
      <c r="N295" s="28">
        <f t="shared" si="100"/>
        <v>0</v>
      </c>
      <c r="O295" s="2">
        <f t="shared" si="94"/>
        <v>0</v>
      </c>
      <c r="P295" s="2">
        <f t="shared" si="95"/>
        <v>0</v>
      </c>
      <c r="R295">
        <f t="shared" si="96"/>
        <v>274</v>
      </c>
      <c r="S295" s="89">
        <f t="shared" si="86"/>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7"/>
        <v>0.10981138149857017</v>
      </c>
      <c r="Y295" s="66">
        <f t="shared" si="87"/>
        <v>0</v>
      </c>
      <c r="Z295" s="72">
        <f t="shared" si="88"/>
        <v>0</v>
      </c>
      <c r="AA295" s="79">
        <f t="shared" si="89"/>
        <v>0</v>
      </c>
      <c r="AB295" s="81">
        <f t="shared" si="98"/>
        <v>0</v>
      </c>
      <c r="AD295" s="95">
        <f>locallinterp(R295,'BBG rates'!$N$10:$N$369,'BBG rates'!$P$10:$P$369)</f>
        <v>22.973772846908034</v>
      </c>
      <c r="AI295" s="185">
        <f t="shared" si="90"/>
        <v>274</v>
      </c>
      <c r="AJ295" s="127">
        <f>locallinterp(MIN(AI295,CAP_Senior*12),'BBG rates'!$X$24:$X$65,'BBG rates'!$Y$24:$Y$65)</f>
        <v>67.918742488467984</v>
      </c>
      <c r="AK295" s="127">
        <f>locallinterp(MIN(AI295,CAP_CB*12),'BBG rates'!$AA$25:$AA$40,'BBG rates'!$AC$25:$AC$40)</f>
        <v>11</v>
      </c>
      <c r="AL295" s="144">
        <f t="shared" si="91"/>
        <v>20.676186223039558</v>
      </c>
      <c r="AM295" s="142">
        <f>(SUMPRODUCT(AL295:AL$381,G295:G$381)+SUMPRODUCT(AL295:AL$381,H295:H$381))/12</f>
        <v>0</v>
      </c>
    </row>
    <row r="296" spans="1:39" x14ac:dyDescent="0.2">
      <c r="A296" s="7">
        <v>275</v>
      </c>
      <c r="B296" s="7">
        <v>137.5</v>
      </c>
      <c r="C296" s="7">
        <v>68.75</v>
      </c>
      <c r="D296" s="12">
        <f t="shared" si="83"/>
        <v>22.916666666666668</v>
      </c>
      <c r="E296" s="29">
        <f t="shared" si="81"/>
        <v>0</v>
      </c>
      <c r="F296" s="2">
        <f t="shared" si="84"/>
        <v>0</v>
      </c>
      <c r="G296" s="2">
        <f t="shared" si="92"/>
        <v>0</v>
      </c>
      <c r="H296" s="2">
        <f t="shared" si="93"/>
        <v>0</v>
      </c>
      <c r="I296" s="2">
        <f t="shared" si="82"/>
        <v>0</v>
      </c>
      <c r="J296" s="2">
        <f t="shared" si="99"/>
        <v>0</v>
      </c>
      <c r="K296" s="2">
        <f t="shared" si="85"/>
        <v>0</v>
      </c>
      <c r="L296" s="2">
        <f t="shared" si="85"/>
        <v>0</v>
      </c>
      <c r="M296" s="2"/>
      <c r="N296" s="28">
        <f t="shared" si="100"/>
        <v>0</v>
      </c>
      <c r="O296" s="2">
        <f t="shared" si="94"/>
        <v>0</v>
      </c>
      <c r="P296" s="2">
        <f t="shared" si="95"/>
        <v>0</v>
      </c>
      <c r="R296">
        <f t="shared" si="96"/>
        <v>275</v>
      </c>
      <c r="S296" s="89">
        <f t="shared" si="86"/>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7"/>
        <v>0.11027757767836377</v>
      </c>
      <c r="Y296" s="66">
        <f t="shared" si="87"/>
        <v>0</v>
      </c>
      <c r="Z296" s="72">
        <f t="shared" si="88"/>
        <v>0</v>
      </c>
      <c r="AA296" s="79">
        <f t="shared" si="89"/>
        <v>0</v>
      </c>
      <c r="AB296" s="81">
        <f t="shared" si="98"/>
        <v>0</v>
      </c>
      <c r="AD296" s="95">
        <f>locallinterp(R296,'BBG rates'!$N$10:$N$369,'BBG rates'!$P$10:$P$369)</f>
        <v>23.054816070035493</v>
      </c>
      <c r="AI296" s="185">
        <f t="shared" si="90"/>
        <v>275</v>
      </c>
      <c r="AJ296" s="127">
        <f>locallinterp(MIN(AI296,CAP_Senior*12),'BBG rates'!$X$24:$X$65,'BBG rates'!$Y$24:$Y$65)</f>
        <v>67.918742488467984</v>
      </c>
      <c r="AK296" s="127">
        <f>locallinterp(MIN(AI296,CAP_CB*12),'BBG rates'!$AA$25:$AA$40,'BBG rates'!$AC$25:$AC$40)</f>
        <v>11</v>
      </c>
      <c r="AL296" s="144">
        <f t="shared" si="91"/>
        <v>20.676186223039558</v>
      </c>
      <c r="AM296" s="142">
        <f>(SUMPRODUCT(AL296:AL$381,G296:G$381)+SUMPRODUCT(AL296:AL$381,H296:H$381))/12</f>
        <v>0</v>
      </c>
    </row>
    <row r="297" spans="1:39" x14ac:dyDescent="0.2">
      <c r="A297" s="7">
        <v>276</v>
      </c>
      <c r="B297" s="7">
        <v>138</v>
      </c>
      <c r="C297" s="7">
        <v>69</v>
      </c>
      <c r="D297" s="12">
        <f t="shared" si="83"/>
        <v>23</v>
      </c>
      <c r="E297" s="29">
        <f t="shared" si="81"/>
        <v>0</v>
      </c>
      <c r="F297" s="2">
        <f t="shared" si="84"/>
        <v>0</v>
      </c>
      <c r="G297" s="2">
        <f t="shared" si="92"/>
        <v>0</v>
      </c>
      <c r="H297" s="2">
        <f t="shared" si="93"/>
        <v>0</v>
      </c>
      <c r="I297" s="2">
        <f t="shared" si="82"/>
        <v>0</v>
      </c>
      <c r="J297" s="2">
        <f t="shared" si="99"/>
        <v>0</v>
      </c>
      <c r="K297" s="2">
        <f t="shared" si="85"/>
        <v>0</v>
      </c>
      <c r="L297" s="2">
        <f t="shared" si="85"/>
        <v>0</v>
      </c>
      <c r="M297" s="2"/>
      <c r="N297" s="28">
        <f t="shared" si="100"/>
        <v>0</v>
      </c>
      <c r="O297" s="2">
        <f t="shared" si="94"/>
        <v>0</v>
      </c>
      <c r="P297" s="2">
        <f t="shared" si="95"/>
        <v>0</v>
      </c>
      <c r="R297">
        <f t="shared" si="96"/>
        <v>276</v>
      </c>
      <c r="S297" s="89">
        <f t="shared" si="86"/>
        <v>0</v>
      </c>
      <c r="T297" s="89">
        <f>IF(AND(S297=0,S296&gt;0),SUM($G297:$H$381),S297)</f>
        <v>0</v>
      </c>
      <c r="U297" s="82">
        <f>SUM(T297:T$381)</f>
        <v>0</v>
      </c>
      <c r="V297" s="68">
        <f>localspline(R297,'BBG rates'!$G$10:$G$27,'BBG rates'!$K$10:$K$27)</f>
        <v>0.97233542782961224</v>
      </c>
      <c r="W297" s="68">
        <f>locallinterp(R297,'BBG rates'!$G$10:$G$27,'BBG rates'!$J$10:$J$27)</f>
        <v>0.1108</v>
      </c>
      <c r="X297" s="56">
        <f t="shared" si="97"/>
        <v>0.11074377186588436</v>
      </c>
      <c r="Y297" s="66">
        <f t="shared" si="87"/>
        <v>0</v>
      </c>
      <c r="Z297" s="72">
        <f t="shared" si="88"/>
        <v>0</v>
      </c>
      <c r="AA297" s="79">
        <f t="shared" si="89"/>
        <v>0</v>
      </c>
      <c r="AB297" s="81">
        <f t="shared" si="98"/>
        <v>0</v>
      </c>
      <c r="AD297" s="95">
        <f>locallinterp(R297,'BBG rates'!$N$10:$N$369,'BBG rates'!$P$10:$P$369)</f>
        <v>23.135844022354625</v>
      </c>
      <c r="AI297" s="185">
        <f t="shared" si="90"/>
        <v>276</v>
      </c>
      <c r="AJ297" s="127">
        <f>locallinterp(MIN(AI297,CAP_Senior*12),'BBG rates'!$X$24:$X$65,'BBG rates'!$Y$24:$Y$65)</f>
        <v>67.918742488467984</v>
      </c>
      <c r="AK297" s="127">
        <f>locallinterp(MIN(AI297,CAP_CB*12),'BBG rates'!$AA$25:$AA$40,'BBG rates'!$AC$25:$AC$40)</f>
        <v>11</v>
      </c>
      <c r="AL297" s="144">
        <f t="shared" si="91"/>
        <v>20.676186223039558</v>
      </c>
      <c r="AM297" s="142">
        <f>(SUMPRODUCT(AL297:AL$381,G297:G$381)+SUMPRODUCT(AL297:AL$381,H297:H$381))/12</f>
        <v>0</v>
      </c>
    </row>
    <row r="298" spans="1:39" x14ac:dyDescent="0.2">
      <c r="A298" s="7">
        <v>277</v>
      </c>
      <c r="B298" s="7">
        <v>138.5</v>
      </c>
      <c r="C298" s="7">
        <v>69.25</v>
      </c>
      <c r="D298" s="12">
        <f t="shared" si="83"/>
        <v>23.083333333333332</v>
      </c>
      <c r="E298" s="29">
        <f t="shared" si="81"/>
        <v>0</v>
      </c>
      <c r="F298" s="2">
        <f t="shared" si="84"/>
        <v>0</v>
      </c>
      <c r="G298" s="2">
        <f t="shared" si="92"/>
        <v>0</v>
      </c>
      <c r="H298" s="2">
        <f t="shared" si="93"/>
        <v>0</v>
      </c>
      <c r="I298" s="2">
        <f t="shared" si="82"/>
        <v>0</v>
      </c>
      <c r="J298" s="2">
        <f t="shared" si="99"/>
        <v>0</v>
      </c>
      <c r="K298" s="2">
        <f t="shared" si="85"/>
        <v>0</v>
      </c>
      <c r="L298" s="2">
        <f t="shared" si="85"/>
        <v>0</v>
      </c>
      <c r="M298" s="2"/>
      <c r="N298" s="28">
        <f t="shared" si="100"/>
        <v>0</v>
      </c>
      <c r="O298" s="2">
        <f t="shared" si="94"/>
        <v>0</v>
      </c>
      <c r="P298" s="2">
        <f t="shared" si="95"/>
        <v>0</v>
      </c>
      <c r="R298">
        <f t="shared" si="96"/>
        <v>277</v>
      </c>
      <c r="S298" s="89">
        <f t="shared" si="86"/>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7"/>
        <v>0.11120996406166483</v>
      </c>
      <c r="Y298" s="66">
        <f t="shared" si="87"/>
        <v>0</v>
      </c>
      <c r="Z298" s="72">
        <f t="shared" si="88"/>
        <v>0</v>
      </c>
      <c r="AA298" s="79">
        <f t="shared" si="89"/>
        <v>0</v>
      </c>
      <c r="AB298" s="81">
        <f t="shared" si="98"/>
        <v>0</v>
      </c>
      <c r="AD298" s="95">
        <f>locallinterp(R298,'BBG rates'!$N$10:$N$369,'BBG rates'!$P$10:$P$369)</f>
        <v>23.216856969900341</v>
      </c>
      <c r="AI298" s="185">
        <f t="shared" si="90"/>
        <v>277</v>
      </c>
      <c r="AJ298" s="127">
        <f>locallinterp(MIN(AI298,CAP_Senior*12),'BBG rates'!$X$24:$X$65,'BBG rates'!$Y$24:$Y$65)</f>
        <v>67.918742488467984</v>
      </c>
      <c r="AK298" s="127">
        <f>locallinterp(MIN(AI298,CAP_CB*12),'BBG rates'!$AA$25:$AA$40,'BBG rates'!$AC$25:$AC$40)</f>
        <v>11</v>
      </c>
      <c r="AL298" s="144">
        <f t="shared" si="91"/>
        <v>20.676186223039558</v>
      </c>
      <c r="AM298" s="142">
        <f>(SUMPRODUCT(AL298:AL$381,G298:G$381)+SUMPRODUCT(AL298:AL$381,H298:H$381))/12</f>
        <v>0</v>
      </c>
    </row>
    <row r="299" spans="1:39" x14ac:dyDescent="0.2">
      <c r="A299" s="7">
        <v>278</v>
      </c>
      <c r="B299" s="7">
        <v>139</v>
      </c>
      <c r="C299" s="7">
        <v>69.5</v>
      </c>
      <c r="D299" s="12">
        <f t="shared" si="83"/>
        <v>23.166666666666668</v>
      </c>
      <c r="E299" s="29">
        <f t="shared" si="81"/>
        <v>0</v>
      </c>
      <c r="F299" s="2">
        <f t="shared" si="84"/>
        <v>0</v>
      </c>
      <c r="G299" s="2">
        <f t="shared" si="92"/>
        <v>0</v>
      </c>
      <c r="H299" s="2">
        <f t="shared" si="93"/>
        <v>0</v>
      </c>
      <c r="I299" s="2">
        <f t="shared" si="82"/>
        <v>0</v>
      </c>
      <c r="J299" s="2">
        <f t="shared" si="99"/>
        <v>0</v>
      </c>
      <c r="K299" s="2">
        <f t="shared" si="85"/>
        <v>0</v>
      </c>
      <c r="L299" s="2">
        <f t="shared" si="85"/>
        <v>0</v>
      </c>
      <c r="M299" s="2"/>
      <c r="N299" s="28">
        <f t="shared" si="100"/>
        <v>0</v>
      </c>
      <c r="O299" s="2">
        <f t="shared" si="94"/>
        <v>0</v>
      </c>
      <c r="P299" s="2">
        <f t="shared" si="95"/>
        <v>0</v>
      </c>
      <c r="R299">
        <f t="shared" si="96"/>
        <v>278</v>
      </c>
      <c r="S299" s="89">
        <f t="shared" si="86"/>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7"/>
        <v>0.1116761542651723</v>
      </c>
      <c r="Y299" s="66">
        <f t="shared" si="87"/>
        <v>0</v>
      </c>
      <c r="Z299" s="72">
        <f t="shared" si="88"/>
        <v>0</v>
      </c>
      <c r="AA299" s="79">
        <f t="shared" si="89"/>
        <v>0</v>
      </c>
      <c r="AB299" s="81">
        <f t="shared" si="98"/>
        <v>0</v>
      </c>
      <c r="AD299" s="95">
        <f>locallinterp(R299,'BBG rates'!$N$10:$N$369,'BBG rates'!$P$10:$P$369)</f>
        <v>23.297855188644046</v>
      </c>
      <c r="AI299" s="185">
        <f t="shared" si="90"/>
        <v>278</v>
      </c>
      <c r="AJ299" s="127">
        <f>locallinterp(MIN(AI299,CAP_Senior*12),'BBG rates'!$X$24:$X$65,'BBG rates'!$Y$24:$Y$65)</f>
        <v>67.918742488467984</v>
      </c>
      <c r="AK299" s="127">
        <f>locallinterp(MIN(AI299,CAP_CB*12),'BBG rates'!$AA$25:$AA$40,'BBG rates'!$AC$25:$AC$40)</f>
        <v>11</v>
      </c>
      <c r="AL299" s="144">
        <f t="shared" si="91"/>
        <v>20.676186223039558</v>
      </c>
      <c r="AM299" s="142">
        <f>(SUMPRODUCT(AL299:AL$381,G299:G$381)+SUMPRODUCT(AL299:AL$381,H299:H$381))/12</f>
        <v>0</v>
      </c>
    </row>
    <row r="300" spans="1:39" x14ac:dyDescent="0.2">
      <c r="A300" s="7">
        <v>279</v>
      </c>
      <c r="B300" s="7">
        <v>139.5</v>
      </c>
      <c r="C300" s="7">
        <v>69.75</v>
      </c>
      <c r="D300" s="12">
        <f t="shared" si="83"/>
        <v>23.25</v>
      </c>
      <c r="E300" s="29">
        <f t="shared" si="81"/>
        <v>0</v>
      </c>
      <c r="F300" s="2">
        <f t="shared" si="84"/>
        <v>0</v>
      </c>
      <c r="G300" s="2">
        <f t="shared" si="92"/>
        <v>0</v>
      </c>
      <c r="H300" s="2">
        <f t="shared" si="93"/>
        <v>0</v>
      </c>
      <c r="I300" s="2">
        <f t="shared" si="82"/>
        <v>0</v>
      </c>
      <c r="J300" s="2">
        <f t="shared" si="99"/>
        <v>0</v>
      </c>
      <c r="K300" s="2">
        <f t="shared" si="85"/>
        <v>0</v>
      </c>
      <c r="L300" s="2">
        <f t="shared" si="85"/>
        <v>0</v>
      </c>
      <c r="M300" s="2"/>
      <c r="N300" s="28">
        <f t="shared" si="100"/>
        <v>0</v>
      </c>
      <c r="O300" s="2">
        <f t="shared" si="94"/>
        <v>0</v>
      </c>
      <c r="P300" s="2">
        <f t="shared" si="95"/>
        <v>0</v>
      </c>
      <c r="R300">
        <f t="shared" si="96"/>
        <v>279</v>
      </c>
      <c r="S300" s="89">
        <f t="shared" si="86"/>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7"/>
        <v>0.11214234247667321</v>
      </c>
      <c r="Y300" s="66">
        <f t="shared" si="87"/>
        <v>0</v>
      </c>
      <c r="Z300" s="72">
        <f t="shared" si="88"/>
        <v>0</v>
      </c>
      <c r="AA300" s="79">
        <f t="shared" si="89"/>
        <v>0</v>
      </c>
      <c r="AB300" s="81">
        <f t="shared" si="98"/>
        <v>0</v>
      </c>
      <c r="AD300" s="95">
        <f>locallinterp(R300,'BBG rates'!$N$10:$N$369,'BBG rates'!$P$10:$P$369)</f>
        <v>23.378838947116098</v>
      </c>
      <c r="AI300" s="185">
        <f t="shared" si="90"/>
        <v>279</v>
      </c>
      <c r="AJ300" s="127">
        <f>locallinterp(MIN(AI300,CAP_Senior*12),'BBG rates'!$X$24:$X$65,'BBG rates'!$Y$24:$Y$65)</f>
        <v>67.918742488467984</v>
      </c>
      <c r="AK300" s="127">
        <f>locallinterp(MIN(AI300,CAP_CB*12),'BBG rates'!$AA$25:$AA$40,'BBG rates'!$AC$25:$AC$40)</f>
        <v>11</v>
      </c>
      <c r="AL300" s="144">
        <f t="shared" si="91"/>
        <v>20.676186223039558</v>
      </c>
      <c r="AM300" s="142">
        <f>(SUMPRODUCT(AL300:AL$381,G300:G$381)+SUMPRODUCT(AL300:AL$381,H300:H$381))/12</f>
        <v>0</v>
      </c>
    </row>
    <row r="301" spans="1:39" x14ac:dyDescent="0.2">
      <c r="A301" s="7">
        <v>280</v>
      </c>
      <c r="B301" s="7">
        <v>140</v>
      </c>
      <c r="C301" s="7">
        <v>70</v>
      </c>
      <c r="D301" s="12">
        <f t="shared" si="83"/>
        <v>23.333333333333332</v>
      </c>
      <c r="E301" s="29">
        <f t="shared" si="81"/>
        <v>0</v>
      </c>
      <c r="F301" s="2">
        <f t="shared" si="84"/>
        <v>0</v>
      </c>
      <c r="G301" s="2">
        <f t="shared" si="92"/>
        <v>0</v>
      </c>
      <c r="H301" s="2">
        <f t="shared" si="93"/>
        <v>0</v>
      </c>
      <c r="I301" s="2">
        <f t="shared" si="82"/>
        <v>0</v>
      </c>
      <c r="J301" s="2">
        <f t="shared" si="99"/>
        <v>0</v>
      </c>
      <c r="K301" s="2">
        <f t="shared" si="85"/>
        <v>0</v>
      </c>
      <c r="L301" s="2">
        <f t="shared" si="85"/>
        <v>0</v>
      </c>
      <c r="M301" s="2"/>
      <c r="N301" s="28">
        <f t="shared" si="100"/>
        <v>0</v>
      </c>
      <c r="O301" s="2">
        <f t="shared" si="94"/>
        <v>0</v>
      </c>
      <c r="P301" s="2">
        <f t="shared" si="95"/>
        <v>0</v>
      </c>
      <c r="R301">
        <f t="shared" si="96"/>
        <v>280</v>
      </c>
      <c r="S301" s="89">
        <f t="shared" si="86"/>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7"/>
        <v>0.11260852869616755</v>
      </c>
      <c r="Y301" s="66">
        <f t="shared" si="87"/>
        <v>0</v>
      </c>
      <c r="Z301" s="72">
        <f t="shared" si="88"/>
        <v>0</v>
      </c>
      <c r="AA301" s="79">
        <f t="shared" si="89"/>
        <v>0</v>
      </c>
      <c r="AB301" s="81">
        <f t="shared" si="98"/>
        <v>0</v>
      </c>
      <c r="AD301" s="95">
        <f>locallinterp(R301,'BBG rates'!$N$10:$N$369,'BBG rates'!$P$10:$P$369)</f>
        <v>23.459808523782872</v>
      </c>
      <c r="AI301" s="185">
        <f t="shared" si="90"/>
        <v>280</v>
      </c>
      <c r="AJ301" s="127">
        <f>locallinterp(MIN(AI301,CAP_Senior*12),'BBG rates'!$X$24:$X$65,'BBG rates'!$Y$24:$Y$65)</f>
        <v>67.918742488467984</v>
      </c>
      <c r="AK301" s="127">
        <f>locallinterp(MIN(AI301,CAP_CB*12),'BBG rates'!$AA$25:$AA$40,'BBG rates'!$AC$25:$AC$40)</f>
        <v>11</v>
      </c>
      <c r="AL301" s="144">
        <f t="shared" si="91"/>
        <v>20.676186223039558</v>
      </c>
      <c r="AM301" s="142">
        <f>(SUMPRODUCT(AL301:AL$381,G301:G$381)+SUMPRODUCT(AL301:AL$381,H301:H$381))/12</f>
        <v>0</v>
      </c>
    </row>
    <row r="302" spans="1:39" x14ac:dyDescent="0.2">
      <c r="A302" s="7">
        <v>281</v>
      </c>
      <c r="B302" s="7">
        <v>140.5</v>
      </c>
      <c r="C302" s="7">
        <v>70.25</v>
      </c>
      <c r="D302" s="12">
        <f t="shared" si="83"/>
        <v>23.416666666666668</v>
      </c>
      <c r="E302" s="29">
        <f t="shared" si="81"/>
        <v>0</v>
      </c>
      <c r="F302" s="2">
        <f t="shared" si="84"/>
        <v>0</v>
      </c>
      <c r="G302" s="2">
        <f t="shared" si="92"/>
        <v>0</v>
      </c>
      <c r="H302" s="2">
        <f t="shared" si="93"/>
        <v>0</v>
      </c>
      <c r="I302" s="2">
        <f t="shared" si="82"/>
        <v>0</v>
      </c>
      <c r="J302" s="2">
        <f t="shared" si="99"/>
        <v>0</v>
      </c>
      <c r="K302" s="2">
        <f t="shared" si="85"/>
        <v>0</v>
      </c>
      <c r="L302" s="2">
        <f t="shared" si="85"/>
        <v>0</v>
      </c>
      <c r="M302" s="2"/>
      <c r="N302" s="28">
        <f t="shared" si="100"/>
        <v>0</v>
      </c>
      <c r="O302" s="2">
        <f t="shared" si="94"/>
        <v>0</v>
      </c>
      <c r="P302" s="2">
        <f t="shared" si="95"/>
        <v>0</v>
      </c>
      <c r="R302">
        <f t="shared" si="96"/>
        <v>281</v>
      </c>
      <c r="S302" s="89">
        <f t="shared" si="86"/>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7"/>
        <v>0.11307471292365534</v>
      </c>
      <c r="Y302" s="66">
        <f t="shared" si="87"/>
        <v>0</v>
      </c>
      <c r="Z302" s="72">
        <f t="shared" si="88"/>
        <v>0</v>
      </c>
      <c r="AA302" s="79">
        <f t="shared" si="89"/>
        <v>0</v>
      </c>
      <c r="AB302" s="81">
        <f t="shared" si="98"/>
        <v>0</v>
      </c>
      <c r="AD302" s="95">
        <f>locallinterp(R302,'BBG rates'!$N$10:$N$369,'BBG rates'!$P$10:$P$369)</f>
        <v>23.540764194637205</v>
      </c>
      <c r="AI302" s="185">
        <f t="shared" si="90"/>
        <v>281</v>
      </c>
      <c r="AJ302" s="127">
        <f>locallinterp(MIN(AI302,CAP_Senior*12),'BBG rates'!$X$24:$X$65,'BBG rates'!$Y$24:$Y$65)</f>
        <v>67.918742488467984</v>
      </c>
      <c r="AK302" s="127">
        <f>locallinterp(MIN(AI302,CAP_CB*12),'BBG rates'!$AA$25:$AA$40,'BBG rates'!$AC$25:$AC$40)</f>
        <v>11</v>
      </c>
      <c r="AL302" s="144">
        <f t="shared" si="91"/>
        <v>20.676186223039558</v>
      </c>
      <c r="AM302" s="142">
        <f>(SUMPRODUCT(AL302:AL$381,G302:G$381)+SUMPRODUCT(AL302:AL$381,H302:H$381))/12</f>
        <v>0</v>
      </c>
    </row>
    <row r="303" spans="1:39" x14ac:dyDescent="0.2">
      <c r="A303" s="7">
        <v>282</v>
      </c>
      <c r="B303" s="7">
        <v>141</v>
      </c>
      <c r="C303" s="7">
        <v>70.5</v>
      </c>
      <c r="D303" s="12">
        <f t="shared" si="83"/>
        <v>23.5</v>
      </c>
      <c r="E303" s="29">
        <f t="shared" si="81"/>
        <v>0</v>
      </c>
      <c r="F303" s="2">
        <f t="shared" si="84"/>
        <v>0</v>
      </c>
      <c r="G303" s="2">
        <f t="shared" si="92"/>
        <v>0</v>
      </c>
      <c r="H303" s="2">
        <f t="shared" si="93"/>
        <v>0</v>
      </c>
      <c r="I303" s="2">
        <f t="shared" si="82"/>
        <v>0</v>
      </c>
      <c r="J303" s="2">
        <f t="shared" si="99"/>
        <v>0</v>
      </c>
      <c r="K303" s="2">
        <f t="shared" si="85"/>
        <v>0</v>
      </c>
      <c r="L303" s="2">
        <f t="shared" si="85"/>
        <v>0</v>
      </c>
      <c r="M303" s="2"/>
      <c r="N303" s="28">
        <f t="shared" si="100"/>
        <v>0</v>
      </c>
      <c r="O303" s="2">
        <f t="shared" si="94"/>
        <v>0</v>
      </c>
      <c r="P303" s="2">
        <f t="shared" si="95"/>
        <v>0</v>
      </c>
      <c r="R303">
        <f t="shared" si="96"/>
        <v>282</v>
      </c>
      <c r="S303" s="89">
        <f t="shared" si="86"/>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7"/>
        <v>0.11354089515913657</v>
      </c>
      <c r="Y303" s="66">
        <f t="shared" si="87"/>
        <v>0</v>
      </c>
      <c r="Z303" s="72">
        <f t="shared" si="88"/>
        <v>0</v>
      </c>
      <c r="AA303" s="79">
        <f t="shared" si="89"/>
        <v>0</v>
      </c>
      <c r="AB303" s="81">
        <f t="shared" si="98"/>
        <v>0</v>
      </c>
      <c r="AD303" s="95">
        <f>locallinterp(R303,'BBG rates'!$N$10:$N$369,'BBG rates'!$P$10:$P$369)</f>
        <v>23.621706243123992</v>
      </c>
      <c r="AI303" s="185">
        <f t="shared" si="90"/>
        <v>282</v>
      </c>
      <c r="AJ303" s="127">
        <f>locallinterp(MIN(AI303,CAP_Senior*12),'BBG rates'!$X$24:$X$65,'BBG rates'!$Y$24:$Y$65)</f>
        <v>67.918742488467984</v>
      </c>
      <c r="AK303" s="127">
        <f>locallinterp(MIN(AI303,CAP_CB*12),'BBG rates'!$AA$25:$AA$40,'BBG rates'!$AC$25:$AC$40)</f>
        <v>11</v>
      </c>
      <c r="AL303" s="144">
        <f t="shared" si="91"/>
        <v>20.676186223039558</v>
      </c>
      <c r="AM303" s="142">
        <f>(SUMPRODUCT(AL303:AL$381,G303:G$381)+SUMPRODUCT(AL303:AL$381,H303:H$381))/12</f>
        <v>0</v>
      </c>
    </row>
    <row r="304" spans="1:39" x14ac:dyDescent="0.2">
      <c r="A304" s="7">
        <v>283</v>
      </c>
      <c r="B304" s="7">
        <v>141.5</v>
      </c>
      <c r="C304" s="7">
        <v>70.75</v>
      </c>
      <c r="D304" s="12">
        <f t="shared" si="83"/>
        <v>23.583333333333332</v>
      </c>
      <c r="E304" s="29">
        <f t="shared" si="81"/>
        <v>0</v>
      </c>
      <c r="F304" s="2">
        <f t="shared" si="84"/>
        <v>0</v>
      </c>
      <c r="G304" s="2">
        <f t="shared" si="92"/>
        <v>0</v>
      </c>
      <c r="H304" s="2">
        <f t="shared" si="93"/>
        <v>0</v>
      </c>
      <c r="I304" s="2">
        <f t="shared" si="82"/>
        <v>0</v>
      </c>
      <c r="J304" s="2">
        <f t="shared" si="99"/>
        <v>0</v>
      </c>
      <c r="K304" s="2">
        <f t="shared" si="85"/>
        <v>0</v>
      </c>
      <c r="L304" s="2">
        <f t="shared" si="85"/>
        <v>0</v>
      </c>
      <c r="M304" s="2"/>
      <c r="N304" s="28">
        <f t="shared" si="100"/>
        <v>0</v>
      </c>
      <c r="O304" s="2">
        <f t="shared" si="94"/>
        <v>0</v>
      </c>
      <c r="P304" s="2">
        <f t="shared" si="95"/>
        <v>0</v>
      </c>
      <c r="R304">
        <f t="shared" si="96"/>
        <v>283</v>
      </c>
      <c r="S304" s="89">
        <f t="shared" si="86"/>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7"/>
        <v>0.11400707540287769</v>
      </c>
      <c r="Y304" s="66">
        <f t="shared" si="87"/>
        <v>0</v>
      </c>
      <c r="Z304" s="72">
        <f t="shared" si="88"/>
        <v>0</v>
      </c>
      <c r="AA304" s="79">
        <f t="shared" si="89"/>
        <v>0</v>
      </c>
      <c r="AB304" s="81">
        <f t="shared" si="98"/>
        <v>0</v>
      </c>
      <c r="AD304" s="95">
        <f>locallinterp(R304,'BBG rates'!$N$10:$N$369,'BBG rates'!$P$10:$P$369)</f>
        <v>23.702634952698531</v>
      </c>
      <c r="AI304" s="185">
        <f t="shared" si="90"/>
        <v>283</v>
      </c>
      <c r="AJ304" s="127">
        <f>locallinterp(MIN(AI304,CAP_Senior*12),'BBG rates'!$X$24:$X$65,'BBG rates'!$Y$24:$Y$65)</f>
        <v>67.918742488467984</v>
      </c>
      <c r="AK304" s="127">
        <f>locallinterp(MIN(AI304,CAP_CB*12),'BBG rates'!$AA$25:$AA$40,'BBG rates'!$AC$25:$AC$40)</f>
        <v>11</v>
      </c>
      <c r="AL304" s="144">
        <f t="shared" si="91"/>
        <v>20.676186223039558</v>
      </c>
      <c r="AM304" s="142">
        <f>(SUMPRODUCT(AL304:AL$381,G304:G$381)+SUMPRODUCT(AL304:AL$381,H304:H$381))/12</f>
        <v>0</v>
      </c>
    </row>
    <row r="305" spans="1:39" x14ac:dyDescent="0.2">
      <c r="A305" s="7">
        <v>284</v>
      </c>
      <c r="B305" s="7">
        <v>142</v>
      </c>
      <c r="C305" s="7">
        <v>71</v>
      </c>
      <c r="D305" s="12">
        <f t="shared" si="83"/>
        <v>23.666666666666668</v>
      </c>
      <c r="E305" s="29">
        <f t="shared" si="81"/>
        <v>0</v>
      </c>
      <c r="F305" s="2">
        <f t="shared" si="84"/>
        <v>0</v>
      </c>
      <c r="G305" s="2">
        <f t="shared" si="92"/>
        <v>0</v>
      </c>
      <c r="H305" s="2">
        <f t="shared" si="93"/>
        <v>0</v>
      </c>
      <c r="I305" s="2">
        <f t="shared" si="82"/>
        <v>0</v>
      </c>
      <c r="J305" s="2">
        <f t="shared" si="99"/>
        <v>0</v>
      </c>
      <c r="K305" s="2">
        <f t="shared" si="85"/>
        <v>0</v>
      </c>
      <c r="L305" s="2">
        <f t="shared" si="85"/>
        <v>0</v>
      </c>
      <c r="M305" s="2"/>
      <c r="N305" s="28">
        <f t="shared" si="100"/>
        <v>0</v>
      </c>
      <c r="O305" s="2">
        <f t="shared" si="94"/>
        <v>0</v>
      </c>
      <c r="P305" s="2">
        <f t="shared" si="95"/>
        <v>0</v>
      </c>
      <c r="R305">
        <f t="shared" si="96"/>
        <v>284</v>
      </c>
      <c r="S305" s="89">
        <f t="shared" si="86"/>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7"/>
        <v>0.11447325365461225</v>
      </c>
      <c r="Y305" s="66">
        <f t="shared" si="87"/>
        <v>0</v>
      </c>
      <c r="Z305" s="72">
        <f t="shared" si="88"/>
        <v>0</v>
      </c>
      <c r="AA305" s="79">
        <f t="shared" si="89"/>
        <v>0</v>
      </c>
      <c r="AB305" s="81">
        <f t="shared" si="98"/>
        <v>0</v>
      </c>
      <c r="AD305" s="95">
        <f>locallinterp(R305,'BBG rates'!$N$10:$N$369,'BBG rates'!$P$10:$P$369)</f>
        <v>23.783550609300725</v>
      </c>
      <c r="AI305" s="185">
        <f t="shared" si="90"/>
        <v>284</v>
      </c>
      <c r="AJ305" s="127">
        <f>locallinterp(MIN(AI305,CAP_Senior*12),'BBG rates'!$X$24:$X$65,'BBG rates'!$Y$24:$Y$65)</f>
        <v>67.918742488467984</v>
      </c>
      <c r="AK305" s="127">
        <f>locallinterp(MIN(AI305,CAP_CB*12),'BBG rates'!$AA$25:$AA$40,'BBG rates'!$AC$25:$AC$40)</f>
        <v>11</v>
      </c>
      <c r="AL305" s="144">
        <f t="shared" si="91"/>
        <v>20.676186223039558</v>
      </c>
      <c r="AM305" s="142">
        <f>(SUMPRODUCT(AL305:AL$381,G305:G$381)+SUMPRODUCT(AL305:AL$381,H305:H$381))/12</f>
        <v>0</v>
      </c>
    </row>
    <row r="306" spans="1:39" x14ac:dyDescent="0.2">
      <c r="A306" s="7">
        <v>285</v>
      </c>
      <c r="B306" s="7">
        <v>142.5</v>
      </c>
      <c r="C306" s="7">
        <v>71.25</v>
      </c>
      <c r="D306" s="12">
        <f t="shared" si="83"/>
        <v>23.75</v>
      </c>
      <c r="E306" s="29">
        <f t="shared" si="81"/>
        <v>0</v>
      </c>
      <c r="F306" s="2">
        <f t="shared" si="84"/>
        <v>0</v>
      </c>
      <c r="G306" s="2">
        <f t="shared" si="92"/>
        <v>0</v>
      </c>
      <c r="H306" s="2">
        <f t="shared" si="93"/>
        <v>0</v>
      </c>
      <c r="I306" s="2">
        <f t="shared" si="82"/>
        <v>0</v>
      </c>
      <c r="J306" s="2">
        <f t="shared" si="99"/>
        <v>0</v>
      </c>
      <c r="K306" s="2">
        <f t="shared" si="85"/>
        <v>0</v>
      </c>
      <c r="L306" s="2">
        <f t="shared" si="85"/>
        <v>0</v>
      </c>
      <c r="M306" s="2"/>
      <c r="N306" s="28">
        <f t="shared" si="100"/>
        <v>0</v>
      </c>
      <c r="O306" s="2">
        <f t="shared" si="94"/>
        <v>0</v>
      </c>
      <c r="P306" s="2">
        <f t="shared" si="95"/>
        <v>0</v>
      </c>
      <c r="R306">
        <f t="shared" si="96"/>
        <v>285</v>
      </c>
      <c r="S306" s="89">
        <f t="shared" si="86"/>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7"/>
        <v>0.11493942991434025</v>
      </c>
      <c r="Y306" s="66">
        <f t="shared" si="87"/>
        <v>0</v>
      </c>
      <c r="Z306" s="72">
        <f t="shared" si="88"/>
        <v>0</v>
      </c>
      <c r="AA306" s="79">
        <f t="shared" si="89"/>
        <v>0</v>
      </c>
      <c r="AB306" s="81">
        <f t="shared" si="98"/>
        <v>0</v>
      </c>
      <c r="AD306" s="95">
        <f>locallinterp(R306,'BBG rates'!$N$10:$N$369,'BBG rates'!$P$10:$P$369)</f>
        <v>23.864453498881257</v>
      </c>
      <c r="AI306" s="185">
        <f t="shared" si="90"/>
        <v>285</v>
      </c>
      <c r="AJ306" s="127">
        <f>locallinterp(MIN(AI306,CAP_Senior*12),'BBG rates'!$X$24:$X$65,'BBG rates'!$Y$24:$Y$65)</f>
        <v>67.918742488467984</v>
      </c>
      <c r="AK306" s="127">
        <f>locallinterp(MIN(AI306,CAP_CB*12),'BBG rates'!$AA$25:$AA$40,'BBG rates'!$AC$25:$AC$40)</f>
        <v>11</v>
      </c>
      <c r="AL306" s="144">
        <f t="shared" si="91"/>
        <v>20.676186223039558</v>
      </c>
      <c r="AM306" s="142">
        <f>(SUMPRODUCT(AL306:AL$381,G306:G$381)+SUMPRODUCT(AL306:AL$381,H306:H$381))/12</f>
        <v>0</v>
      </c>
    </row>
    <row r="307" spans="1:39" x14ac:dyDescent="0.2">
      <c r="A307" s="7">
        <v>286</v>
      </c>
      <c r="B307" s="7">
        <v>143</v>
      </c>
      <c r="C307" s="7">
        <v>71.5</v>
      </c>
      <c r="D307" s="12">
        <f t="shared" si="83"/>
        <v>23.833333333333332</v>
      </c>
      <c r="E307" s="29">
        <f t="shared" si="81"/>
        <v>0</v>
      </c>
      <c r="F307" s="2">
        <f t="shared" si="84"/>
        <v>0</v>
      </c>
      <c r="G307" s="2">
        <f t="shared" si="92"/>
        <v>0</v>
      </c>
      <c r="H307" s="2">
        <f t="shared" si="93"/>
        <v>0</v>
      </c>
      <c r="I307" s="2">
        <f t="shared" si="82"/>
        <v>0</v>
      </c>
      <c r="J307" s="2">
        <f t="shared" si="99"/>
        <v>0</v>
      </c>
      <c r="K307" s="2">
        <f t="shared" si="85"/>
        <v>0</v>
      </c>
      <c r="L307" s="2">
        <f t="shared" si="85"/>
        <v>0</v>
      </c>
      <c r="M307" s="2"/>
      <c r="N307" s="28">
        <f t="shared" si="100"/>
        <v>0</v>
      </c>
      <c r="O307" s="2">
        <f t="shared" si="94"/>
        <v>0</v>
      </c>
      <c r="P307" s="2">
        <f t="shared" si="95"/>
        <v>0</v>
      </c>
      <c r="R307">
        <f t="shared" si="96"/>
        <v>286</v>
      </c>
      <c r="S307" s="89">
        <f t="shared" si="86"/>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7"/>
        <v>0.11540560418206169</v>
      </c>
      <c r="Y307" s="66">
        <f t="shared" si="87"/>
        <v>0</v>
      </c>
      <c r="Z307" s="72">
        <f t="shared" si="88"/>
        <v>0</v>
      </c>
      <c r="AA307" s="79">
        <f t="shared" si="89"/>
        <v>0</v>
      </c>
      <c r="AB307" s="81">
        <f t="shared" si="98"/>
        <v>0</v>
      </c>
      <c r="AD307" s="95">
        <f>locallinterp(R307,'BBG rates'!$N$10:$N$369,'BBG rates'!$P$10:$P$369)</f>
        <v>23.945343913601693</v>
      </c>
      <c r="AI307" s="185">
        <f t="shared" si="90"/>
        <v>286</v>
      </c>
      <c r="AJ307" s="127">
        <f>locallinterp(MIN(AI307,CAP_Senior*12),'BBG rates'!$X$24:$X$65,'BBG rates'!$Y$24:$Y$65)</f>
        <v>67.918742488467984</v>
      </c>
      <c r="AK307" s="127">
        <f>locallinterp(MIN(AI307,CAP_CB*12),'BBG rates'!$AA$25:$AA$40,'BBG rates'!$AC$25:$AC$40)</f>
        <v>11</v>
      </c>
      <c r="AL307" s="144">
        <f t="shared" si="91"/>
        <v>20.676186223039558</v>
      </c>
      <c r="AM307" s="142">
        <f>(SUMPRODUCT(AL307:AL$381,G307:G$381)+SUMPRODUCT(AL307:AL$381,H307:H$381))/12</f>
        <v>0</v>
      </c>
    </row>
    <row r="308" spans="1:39" x14ac:dyDescent="0.2">
      <c r="A308" s="7">
        <v>287</v>
      </c>
      <c r="B308" s="7">
        <v>143.5</v>
      </c>
      <c r="C308" s="7">
        <v>71.75</v>
      </c>
      <c r="D308" s="12">
        <f t="shared" si="83"/>
        <v>23.916666666666668</v>
      </c>
      <c r="E308" s="29">
        <f t="shared" si="81"/>
        <v>0</v>
      </c>
      <c r="F308" s="2">
        <f t="shared" si="84"/>
        <v>0</v>
      </c>
      <c r="G308" s="2">
        <f t="shared" si="92"/>
        <v>0</v>
      </c>
      <c r="H308" s="2">
        <f t="shared" si="93"/>
        <v>0</v>
      </c>
      <c r="I308" s="2">
        <f t="shared" si="82"/>
        <v>0</v>
      </c>
      <c r="J308" s="2">
        <f t="shared" si="99"/>
        <v>0</v>
      </c>
      <c r="K308" s="2">
        <f t="shared" si="85"/>
        <v>0</v>
      </c>
      <c r="L308" s="2">
        <f t="shared" si="85"/>
        <v>0</v>
      </c>
      <c r="M308" s="2"/>
      <c r="N308" s="28">
        <f t="shared" si="100"/>
        <v>0</v>
      </c>
      <c r="O308" s="2">
        <f t="shared" si="94"/>
        <v>0</v>
      </c>
      <c r="P308" s="2">
        <f t="shared" si="95"/>
        <v>0</v>
      </c>
      <c r="R308">
        <f t="shared" si="96"/>
        <v>287</v>
      </c>
      <c r="S308" s="89">
        <f t="shared" si="86"/>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7"/>
        <v>0.11587177645804303</v>
      </c>
      <c r="Y308" s="66">
        <f t="shared" si="87"/>
        <v>0</v>
      </c>
      <c r="Z308" s="72">
        <f t="shared" si="88"/>
        <v>0</v>
      </c>
      <c r="AA308" s="79">
        <f t="shared" si="89"/>
        <v>0</v>
      </c>
      <c r="AB308" s="81">
        <f t="shared" si="98"/>
        <v>0</v>
      </c>
      <c r="AD308" s="95">
        <f>locallinterp(R308,'BBG rates'!$N$10:$N$369,'BBG rates'!$P$10:$P$369)</f>
        <v>24.026222148114222</v>
      </c>
      <c r="AI308" s="185">
        <f t="shared" si="90"/>
        <v>287</v>
      </c>
      <c r="AJ308" s="127">
        <f>locallinterp(MIN(AI308,CAP_Senior*12),'BBG rates'!$X$24:$X$65,'BBG rates'!$Y$24:$Y$65)</f>
        <v>67.918742488467984</v>
      </c>
      <c r="AK308" s="127">
        <f>locallinterp(MIN(AI308,CAP_CB*12),'BBG rates'!$AA$25:$AA$40,'BBG rates'!$AC$25:$AC$40)</f>
        <v>11</v>
      </c>
      <c r="AL308" s="144">
        <f t="shared" si="91"/>
        <v>20.676186223039558</v>
      </c>
      <c r="AM308" s="142">
        <f>(SUMPRODUCT(AL308:AL$381,G308:G$381)+SUMPRODUCT(AL308:AL$381,H308:H$381))/12</f>
        <v>0</v>
      </c>
    </row>
    <row r="309" spans="1:39" x14ac:dyDescent="0.2">
      <c r="A309" s="7">
        <v>288</v>
      </c>
      <c r="B309" s="7">
        <v>144</v>
      </c>
      <c r="C309" s="7">
        <v>72</v>
      </c>
      <c r="D309" s="12">
        <f t="shared" si="83"/>
        <v>24</v>
      </c>
      <c r="E309" s="29">
        <f t="shared" si="81"/>
        <v>0</v>
      </c>
      <c r="F309" s="2">
        <f t="shared" si="84"/>
        <v>0</v>
      </c>
      <c r="G309" s="2">
        <f t="shared" si="92"/>
        <v>0</v>
      </c>
      <c r="H309" s="2">
        <f t="shared" si="93"/>
        <v>0</v>
      </c>
      <c r="I309" s="2">
        <f t="shared" si="82"/>
        <v>0</v>
      </c>
      <c r="J309" s="2">
        <f t="shared" si="99"/>
        <v>0</v>
      </c>
      <c r="K309" s="2">
        <f t="shared" si="85"/>
        <v>0</v>
      </c>
      <c r="L309" s="2">
        <f t="shared" si="85"/>
        <v>0</v>
      </c>
      <c r="M309" s="2"/>
      <c r="N309" s="28">
        <f t="shared" si="100"/>
        <v>0</v>
      </c>
      <c r="O309" s="2">
        <f t="shared" si="94"/>
        <v>0</v>
      </c>
      <c r="P309" s="2">
        <f t="shared" si="95"/>
        <v>0</v>
      </c>
      <c r="R309">
        <f t="shared" si="96"/>
        <v>288</v>
      </c>
      <c r="S309" s="89">
        <f t="shared" si="86"/>
        <v>0</v>
      </c>
      <c r="T309" s="89">
        <f>IF(AND(S309=0,S308&gt;0),SUM($G309:$H$381),S309)</f>
        <v>0</v>
      </c>
      <c r="U309" s="82">
        <f>SUM(T309:T$381)</f>
        <v>0</v>
      </c>
      <c r="V309" s="68">
        <f>localspline(R309,'BBG rates'!$G$10:$G$27,'BBG rates'!$K$10:$K$27)</f>
        <v>0.97039618755178325</v>
      </c>
      <c r="W309" s="68">
        <f>locallinterp(R309,'BBG rates'!$G$10:$G$27,'BBG rates'!$J$10:$J$27)</f>
        <v>0.1164</v>
      </c>
      <c r="X309" s="56">
        <f t="shared" si="97"/>
        <v>0.11633794674201781</v>
      </c>
      <c r="Y309" s="66">
        <f t="shared" si="87"/>
        <v>0</v>
      </c>
      <c r="Z309" s="72">
        <f t="shared" si="88"/>
        <v>0</v>
      </c>
      <c r="AA309" s="79">
        <f t="shared" si="89"/>
        <v>0</v>
      </c>
      <c r="AB309" s="81">
        <f t="shared" si="98"/>
        <v>0</v>
      </c>
      <c r="AD309" s="95">
        <f>locallinterp(R309,'BBG rates'!$N$10:$N$369,'BBG rates'!$P$10:$P$369)</f>
        <v>24.10708849707687</v>
      </c>
      <c r="AI309" s="185">
        <f t="shared" si="90"/>
        <v>288</v>
      </c>
      <c r="AJ309" s="127">
        <f>locallinterp(MIN(AI309,CAP_Senior*12),'BBG rates'!$X$24:$X$65,'BBG rates'!$Y$24:$Y$65)</f>
        <v>67.918742488467984</v>
      </c>
      <c r="AK309" s="127">
        <f>locallinterp(MIN(AI309,CAP_CB*12),'BBG rates'!$AA$25:$AA$40,'BBG rates'!$AC$25:$AC$40)</f>
        <v>11</v>
      </c>
      <c r="AL309" s="144">
        <f t="shared" si="91"/>
        <v>20.676186223039558</v>
      </c>
      <c r="AM309" s="142">
        <f>(SUMPRODUCT(AL309:AL$381,G309:G$381)+SUMPRODUCT(AL309:AL$381,H309:H$381))/12</f>
        <v>0</v>
      </c>
    </row>
    <row r="310" spans="1:39" x14ac:dyDescent="0.2">
      <c r="A310" s="7">
        <v>289</v>
      </c>
      <c r="B310" s="7">
        <v>144.5</v>
      </c>
      <c r="C310" s="7">
        <v>72.25</v>
      </c>
      <c r="D310" s="12">
        <f t="shared" si="83"/>
        <v>24.083333333333332</v>
      </c>
      <c r="E310" s="29">
        <f t="shared" si="81"/>
        <v>0</v>
      </c>
      <c r="F310" s="2">
        <f t="shared" si="84"/>
        <v>0</v>
      </c>
      <c r="G310" s="2">
        <f t="shared" si="92"/>
        <v>0</v>
      </c>
      <c r="H310" s="2">
        <f t="shared" si="93"/>
        <v>0</v>
      </c>
      <c r="I310" s="2">
        <f t="shared" si="82"/>
        <v>0</v>
      </c>
      <c r="J310" s="2">
        <f t="shared" si="99"/>
        <v>0</v>
      </c>
      <c r="K310" s="2">
        <f t="shared" si="85"/>
        <v>0</v>
      </c>
      <c r="L310" s="2">
        <f t="shared" si="85"/>
        <v>0</v>
      </c>
      <c r="M310" s="2"/>
      <c r="N310" s="28">
        <f t="shared" si="100"/>
        <v>0</v>
      </c>
      <c r="O310" s="2">
        <f t="shared" si="94"/>
        <v>0</v>
      </c>
      <c r="P310" s="2">
        <f t="shared" si="95"/>
        <v>0</v>
      </c>
      <c r="R310">
        <f t="shared" si="96"/>
        <v>289</v>
      </c>
      <c r="S310" s="89">
        <f t="shared" si="86"/>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7"/>
        <v>0.11680411503425248</v>
      </c>
      <c r="Y310" s="66">
        <f t="shared" si="87"/>
        <v>0</v>
      </c>
      <c r="Z310" s="72">
        <f t="shared" si="88"/>
        <v>0</v>
      </c>
      <c r="AA310" s="79">
        <f t="shared" si="89"/>
        <v>0</v>
      </c>
      <c r="AB310" s="81">
        <f t="shared" si="98"/>
        <v>0</v>
      </c>
      <c r="AD310" s="95">
        <f>locallinterp(R310,'BBG rates'!$N$10:$N$369,'BBG rates'!$P$10:$P$369)</f>
        <v>24.187943260120555</v>
      </c>
      <c r="AI310" s="185">
        <f t="shared" si="90"/>
        <v>289</v>
      </c>
      <c r="AJ310" s="127">
        <f>locallinterp(MIN(AI310,CAP_Senior*12),'BBG rates'!$X$24:$X$65,'BBG rates'!$Y$24:$Y$65)</f>
        <v>67.918742488467984</v>
      </c>
      <c r="AK310" s="127">
        <f>locallinterp(MIN(AI310,CAP_CB*12),'BBG rates'!$AA$25:$AA$40,'BBG rates'!$AC$25:$AC$40)</f>
        <v>11</v>
      </c>
      <c r="AL310" s="144">
        <f t="shared" si="91"/>
        <v>20.676186223039558</v>
      </c>
      <c r="AM310" s="142">
        <f>(SUMPRODUCT(AL310:AL$381,G310:G$381)+SUMPRODUCT(AL310:AL$381,H310:H$381))/12</f>
        <v>0</v>
      </c>
    </row>
    <row r="311" spans="1:39" x14ac:dyDescent="0.2">
      <c r="A311" s="7">
        <v>290</v>
      </c>
      <c r="B311" s="7">
        <v>145</v>
      </c>
      <c r="C311" s="7">
        <v>72.5</v>
      </c>
      <c r="D311" s="12">
        <f t="shared" si="83"/>
        <v>24.166666666666668</v>
      </c>
      <c r="E311" s="29">
        <f t="shared" si="81"/>
        <v>0</v>
      </c>
      <c r="F311" s="2">
        <f t="shared" si="84"/>
        <v>0</v>
      </c>
      <c r="G311" s="2">
        <f t="shared" si="92"/>
        <v>0</v>
      </c>
      <c r="H311" s="2">
        <f t="shared" si="93"/>
        <v>0</v>
      </c>
      <c r="I311" s="2">
        <f t="shared" si="82"/>
        <v>0</v>
      </c>
      <c r="J311" s="2">
        <f t="shared" si="99"/>
        <v>0</v>
      </c>
      <c r="K311" s="2">
        <f t="shared" si="85"/>
        <v>0</v>
      </c>
      <c r="L311" s="2">
        <f t="shared" si="85"/>
        <v>0</v>
      </c>
      <c r="M311" s="2"/>
      <c r="N311" s="28">
        <f t="shared" si="100"/>
        <v>0</v>
      </c>
      <c r="O311" s="2">
        <f t="shared" si="94"/>
        <v>0</v>
      </c>
      <c r="P311" s="2">
        <f t="shared" si="95"/>
        <v>0</v>
      </c>
      <c r="R311">
        <f t="shared" si="96"/>
        <v>290</v>
      </c>
      <c r="S311" s="89">
        <f t="shared" si="86"/>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7"/>
        <v>0.11727028133474704</v>
      </c>
      <c r="Y311" s="66">
        <f t="shared" si="87"/>
        <v>0</v>
      </c>
      <c r="Z311" s="72">
        <f t="shared" si="88"/>
        <v>0</v>
      </c>
      <c r="AA311" s="79">
        <f t="shared" si="89"/>
        <v>0</v>
      </c>
      <c r="AB311" s="81">
        <f t="shared" si="98"/>
        <v>0</v>
      </c>
      <c r="AD311" s="95">
        <f>locallinterp(R311,'BBG rates'!$N$10:$N$369,'BBG rates'!$P$10:$P$369)</f>
        <v>24.268786736882035</v>
      </c>
      <c r="AI311" s="185">
        <f t="shared" si="90"/>
        <v>290</v>
      </c>
      <c r="AJ311" s="127">
        <f>locallinterp(MIN(AI311,CAP_Senior*12),'BBG rates'!$X$24:$X$65,'BBG rates'!$Y$24:$Y$65)</f>
        <v>67.918742488467984</v>
      </c>
      <c r="AK311" s="127">
        <f>locallinterp(MIN(AI311,CAP_CB*12),'BBG rates'!$AA$25:$AA$40,'BBG rates'!$AC$25:$AC$40)</f>
        <v>11</v>
      </c>
      <c r="AL311" s="144">
        <f t="shared" si="91"/>
        <v>20.676186223039558</v>
      </c>
      <c r="AM311" s="142">
        <f>(SUMPRODUCT(AL311:AL$381,G311:G$381)+SUMPRODUCT(AL311:AL$381,H311:H$381))/12</f>
        <v>0</v>
      </c>
    </row>
    <row r="312" spans="1:39" x14ac:dyDescent="0.2">
      <c r="A312" s="7">
        <v>291</v>
      </c>
      <c r="B312" s="7">
        <v>145.5</v>
      </c>
      <c r="C312" s="7">
        <v>72.75</v>
      </c>
      <c r="D312" s="12">
        <f t="shared" si="83"/>
        <v>24.25</v>
      </c>
      <c r="E312" s="29">
        <f t="shared" si="81"/>
        <v>0</v>
      </c>
      <c r="F312" s="2">
        <f t="shared" si="84"/>
        <v>0</v>
      </c>
      <c r="G312" s="2">
        <f t="shared" si="92"/>
        <v>0</v>
      </c>
      <c r="H312" s="2">
        <f t="shared" si="93"/>
        <v>0</v>
      </c>
      <c r="I312" s="2">
        <f t="shared" si="82"/>
        <v>0</v>
      </c>
      <c r="J312" s="2">
        <f t="shared" si="99"/>
        <v>0</v>
      </c>
      <c r="K312" s="2">
        <f t="shared" si="85"/>
        <v>0</v>
      </c>
      <c r="L312" s="2">
        <f t="shared" si="85"/>
        <v>0</v>
      </c>
      <c r="M312" s="2"/>
      <c r="N312" s="28">
        <f t="shared" si="100"/>
        <v>0</v>
      </c>
      <c r="O312" s="2">
        <f t="shared" si="94"/>
        <v>0</v>
      </c>
      <c r="P312" s="2">
        <f t="shared" si="95"/>
        <v>0</v>
      </c>
      <c r="R312">
        <f t="shared" si="96"/>
        <v>291</v>
      </c>
      <c r="S312" s="89">
        <f t="shared" si="86"/>
        <v>0</v>
      </c>
      <c r="T312" s="89">
        <f>IF(AND(S312=0,S311&gt;0),SUM($G312:$H$381),S312)</f>
        <v>0</v>
      </c>
      <c r="U312" s="82">
        <f>SUM(T312:T$381)</f>
        <v>0</v>
      </c>
      <c r="V312" s="68">
        <f>localspline(R312,'BBG rates'!$G$10:$G$27,'BBG rates'!$K$10:$K$27)</f>
        <v>0.96998992616594548</v>
      </c>
      <c r="W312" s="68">
        <f>locallinterp(R312,'BBG rates'!$G$10:$G$27,'BBG rates'!$J$10:$J$27)</f>
        <v>0.1178</v>
      </c>
      <c r="X312" s="56">
        <f t="shared" si="97"/>
        <v>0.11773644564323504</v>
      </c>
      <c r="Y312" s="66">
        <f t="shared" si="87"/>
        <v>0</v>
      </c>
      <c r="Z312" s="72">
        <f t="shared" si="88"/>
        <v>0</v>
      </c>
      <c r="AA312" s="79">
        <f t="shared" si="89"/>
        <v>0</v>
      </c>
      <c r="AB312" s="81">
        <f t="shared" si="98"/>
        <v>0</v>
      </c>
      <c r="AD312" s="95">
        <f>locallinterp(R312,'BBG rates'!$N$10:$N$369,'BBG rates'!$P$10:$P$369)</f>
        <v>24.349619230729196</v>
      </c>
      <c r="AI312" s="185">
        <f t="shared" si="90"/>
        <v>291</v>
      </c>
      <c r="AJ312" s="127">
        <f>locallinterp(MIN(AI312,CAP_Senior*12),'BBG rates'!$X$24:$X$65,'BBG rates'!$Y$24:$Y$65)</f>
        <v>67.918742488467984</v>
      </c>
      <c r="AK312" s="127">
        <f>locallinterp(MIN(AI312,CAP_CB*12),'BBG rates'!$AA$25:$AA$40,'BBG rates'!$AC$25:$AC$40)</f>
        <v>11</v>
      </c>
      <c r="AL312" s="144">
        <f t="shared" si="91"/>
        <v>20.676186223039558</v>
      </c>
      <c r="AM312" s="142">
        <f>(SUMPRODUCT(AL312:AL$381,G312:G$381)+SUMPRODUCT(AL312:AL$381,H312:H$381))/12</f>
        <v>0</v>
      </c>
    </row>
    <row r="313" spans="1:39" x14ac:dyDescent="0.2">
      <c r="A313" s="7">
        <v>292</v>
      </c>
      <c r="B313" s="7">
        <v>146</v>
      </c>
      <c r="C313" s="7">
        <v>73</v>
      </c>
      <c r="D313" s="12">
        <f t="shared" si="83"/>
        <v>24.333333333333332</v>
      </c>
      <c r="E313" s="29">
        <f t="shared" si="81"/>
        <v>0</v>
      </c>
      <c r="F313" s="2">
        <f t="shared" si="84"/>
        <v>0</v>
      </c>
      <c r="G313" s="2">
        <f t="shared" si="92"/>
        <v>0</v>
      </c>
      <c r="H313" s="2">
        <f t="shared" si="93"/>
        <v>0</v>
      </c>
      <c r="I313" s="2">
        <f t="shared" si="82"/>
        <v>0</v>
      </c>
      <c r="J313" s="2">
        <f t="shared" si="99"/>
        <v>0</v>
      </c>
      <c r="K313" s="2">
        <f t="shared" si="85"/>
        <v>0</v>
      </c>
      <c r="L313" s="2">
        <f t="shared" si="85"/>
        <v>0</v>
      </c>
      <c r="M313" s="2"/>
      <c r="N313" s="28">
        <f t="shared" si="100"/>
        <v>0</v>
      </c>
      <c r="O313" s="2">
        <f t="shared" si="94"/>
        <v>0</v>
      </c>
      <c r="P313" s="2">
        <f t="shared" si="95"/>
        <v>0</v>
      </c>
      <c r="R313">
        <f t="shared" si="96"/>
        <v>292</v>
      </c>
      <c r="S313" s="89">
        <f t="shared" si="86"/>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7"/>
        <v>0.11820260795998294</v>
      </c>
      <c r="Y313" s="66">
        <f t="shared" si="87"/>
        <v>0</v>
      </c>
      <c r="Z313" s="72">
        <f t="shared" si="88"/>
        <v>0</v>
      </c>
      <c r="AA313" s="79">
        <f t="shared" si="89"/>
        <v>0</v>
      </c>
      <c r="AB313" s="81">
        <f t="shared" si="98"/>
        <v>0</v>
      </c>
      <c r="AD313" s="95">
        <f>locallinterp(R313,'BBG rates'!$N$10:$N$369,'BBG rates'!$P$10:$P$369)</f>
        <v>24.430441048761054</v>
      </c>
      <c r="AI313" s="185">
        <f t="shared" si="90"/>
        <v>292</v>
      </c>
      <c r="AJ313" s="127">
        <f>locallinterp(MIN(AI313,CAP_Senior*12),'BBG rates'!$X$24:$X$65,'BBG rates'!$Y$24:$Y$65)</f>
        <v>67.918742488467984</v>
      </c>
      <c r="AK313" s="127">
        <f>locallinterp(MIN(AI313,CAP_CB*12),'BBG rates'!$AA$25:$AA$40,'BBG rates'!$AC$25:$AC$40)</f>
        <v>11</v>
      </c>
      <c r="AL313" s="144">
        <f t="shared" si="91"/>
        <v>20.676186223039558</v>
      </c>
      <c r="AM313" s="142">
        <f>(SUMPRODUCT(AL313:AL$381,G313:G$381)+SUMPRODUCT(AL313:AL$381,H313:H$381))/12</f>
        <v>0</v>
      </c>
    </row>
    <row r="314" spans="1:39" x14ac:dyDescent="0.2">
      <c r="A314" s="7">
        <v>293</v>
      </c>
      <c r="B314" s="7">
        <v>146.5</v>
      </c>
      <c r="C314" s="7">
        <v>73.25</v>
      </c>
      <c r="D314" s="12">
        <f t="shared" si="83"/>
        <v>24.416666666666668</v>
      </c>
      <c r="E314" s="29">
        <f t="shared" si="81"/>
        <v>0</v>
      </c>
      <c r="F314" s="2">
        <f t="shared" si="84"/>
        <v>0</v>
      </c>
      <c r="G314" s="2">
        <f t="shared" si="92"/>
        <v>0</v>
      </c>
      <c r="H314" s="2">
        <f t="shared" si="93"/>
        <v>0</v>
      </c>
      <c r="I314" s="2">
        <f t="shared" si="82"/>
        <v>0</v>
      </c>
      <c r="J314" s="2">
        <f t="shared" si="99"/>
        <v>0</v>
      </c>
      <c r="K314" s="2">
        <f t="shared" si="85"/>
        <v>0</v>
      </c>
      <c r="L314" s="2">
        <f t="shared" si="85"/>
        <v>0</v>
      </c>
      <c r="M314" s="2"/>
      <c r="N314" s="28">
        <f t="shared" si="100"/>
        <v>0</v>
      </c>
      <c r="O314" s="2">
        <f t="shared" si="94"/>
        <v>0</v>
      </c>
      <c r="P314" s="2">
        <f t="shared" si="95"/>
        <v>0</v>
      </c>
      <c r="R314">
        <f t="shared" si="96"/>
        <v>293</v>
      </c>
      <c r="S314" s="89">
        <f t="shared" si="86"/>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7"/>
        <v>0.11866876828499073</v>
      </c>
      <c r="Y314" s="66">
        <f t="shared" si="87"/>
        <v>0</v>
      </c>
      <c r="Z314" s="72">
        <f t="shared" si="88"/>
        <v>0</v>
      </c>
      <c r="AA314" s="79">
        <f t="shared" si="89"/>
        <v>0</v>
      </c>
      <c r="AB314" s="81">
        <f t="shared" si="98"/>
        <v>0</v>
      </c>
      <c r="AD314" s="95">
        <f>locallinterp(R314,'BBG rates'!$N$10:$N$369,'BBG rates'!$P$10:$P$369)</f>
        <v>24.511252497462344</v>
      </c>
      <c r="AI314" s="185">
        <f t="shared" si="90"/>
        <v>293</v>
      </c>
      <c r="AJ314" s="127">
        <f>locallinterp(MIN(AI314,CAP_Senior*12),'BBG rates'!$X$24:$X$65,'BBG rates'!$Y$24:$Y$65)</f>
        <v>67.918742488467984</v>
      </c>
      <c r="AK314" s="127">
        <f>locallinterp(MIN(AI314,CAP_CB*12),'BBG rates'!$AA$25:$AA$40,'BBG rates'!$AC$25:$AC$40)</f>
        <v>11</v>
      </c>
      <c r="AL314" s="144">
        <f t="shared" si="91"/>
        <v>20.676186223039558</v>
      </c>
      <c r="AM314" s="142">
        <f>(SUMPRODUCT(AL314:AL$381,G314:G$381)+SUMPRODUCT(AL314:AL$381,H314:H$381))/12</f>
        <v>0</v>
      </c>
    </row>
    <row r="315" spans="1:39" x14ac:dyDescent="0.2">
      <c r="A315" s="7">
        <v>294</v>
      </c>
      <c r="B315" s="7">
        <v>147</v>
      </c>
      <c r="C315" s="7">
        <v>73.5</v>
      </c>
      <c r="D315" s="12">
        <f t="shared" si="83"/>
        <v>24.5</v>
      </c>
      <c r="E315" s="29">
        <f t="shared" si="81"/>
        <v>0</v>
      </c>
      <c r="F315" s="2">
        <f t="shared" si="84"/>
        <v>0</v>
      </c>
      <c r="G315" s="2">
        <f t="shared" si="92"/>
        <v>0</v>
      </c>
      <c r="H315" s="2">
        <f t="shared" si="93"/>
        <v>0</v>
      </c>
      <c r="I315" s="2">
        <f t="shared" si="82"/>
        <v>0</v>
      </c>
      <c r="J315" s="2">
        <f t="shared" si="99"/>
        <v>0</v>
      </c>
      <c r="K315" s="2">
        <f t="shared" si="85"/>
        <v>0</v>
      </c>
      <c r="L315" s="2">
        <f t="shared" si="85"/>
        <v>0</v>
      </c>
      <c r="M315" s="2"/>
      <c r="N315" s="28">
        <f t="shared" si="100"/>
        <v>0</v>
      </c>
      <c r="O315" s="2">
        <f t="shared" si="94"/>
        <v>0</v>
      </c>
      <c r="P315" s="2">
        <f t="shared" si="95"/>
        <v>0</v>
      </c>
      <c r="R315">
        <f t="shared" si="96"/>
        <v>294</v>
      </c>
      <c r="S315" s="89">
        <f t="shared" si="86"/>
        <v>0</v>
      </c>
      <c r="T315" s="89">
        <f>IF(AND(S315=0,S314&gt;0),SUM($G315:$H$381),S315)</f>
        <v>0</v>
      </c>
      <c r="U315" s="82">
        <f>SUM(T315:T$381)</f>
        <v>0</v>
      </c>
      <c r="V315" s="68">
        <f>localspline(R315,'BBG rates'!$G$10:$G$27,'BBG rates'!$K$10:$K$27)</f>
        <v>0.96961669737252398</v>
      </c>
      <c r="W315" s="68">
        <f>locallinterp(R315,'BBG rates'!$G$10:$G$27,'BBG rates'!$J$10:$J$27)</f>
        <v>0.1192</v>
      </c>
      <c r="X315" s="56">
        <f t="shared" si="97"/>
        <v>0.11913492661825842</v>
      </c>
      <c r="Y315" s="66">
        <f t="shared" si="87"/>
        <v>0</v>
      </c>
      <c r="Z315" s="72">
        <f t="shared" si="88"/>
        <v>0</v>
      </c>
      <c r="AA315" s="79">
        <f t="shared" si="89"/>
        <v>0</v>
      </c>
      <c r="AB315" s="81">
        <f t="shared" si="98"/>
        <v>0</v>
      </c>
      <c r="AD315" s="95">
        <f>locallinterp(R315,'BBG rates'!$N$10:$N$369,'BBG rates'!$P$10:$P$369)</f>
        <v>24.592053888910055</v>
      </c>
      <c r="AI315" s="185">
        <f t="shared" si="90"/>
        <v>294</v>
      </c>
      <c r="AJ315" s="127">
        <f>locallinterp(MIN(AI315,CAP_Senior*12),'BBG rates'!$X$24:$X$65,'BBG rates'!$Y$24:$Y$65)</f>
        <v>67.918742488467984</v>
      </c>
      <c r="AK315" s="127">
        <f>locallinterp(MIN(AI315,CAP_CB*12),'BBG rates'!$AA$25:$AA$40,'BBG rates'!$AC$25:$AC$40)</f>
        <v>11</v>
      </c>
      <c r="AL315" s="144">
        <f t="shared" si="91"/>
        <v>20.676186223039558</v>
      </c>
      <c r="AM315" s="142">
        <f>(SUMPRODUCT(AL315:AL$381,G315:G$381)+SUMPRODUCT(AL315:AL$381,H315:H$381))/12</f>
        <v>0</v>
      </c>
    </row>
    <row r="316" spans="1:39" x14ac:dyDescent="0.2">
      <c r="A316" s="7">
        <v>295</v>
      </c>
      <c r="B316" s="7">
        <v>147.5</v>
      </c>
      <c r="C316" s="7">
        <v>73.75</v>
      </c>
      <c r="D316" s="12">
        <f t="shared" si="83"/>
        <v>24.583333333333332</v>
      </c>
      <c r="E316" s="29">
        <f t="shared" si="81"/>
        <v>0</v>
      </c>
      <c r="F316" s="2">
        <f t="shared" si="84"/>
        <v>0</v>
      </c>
      <c r="G316" s="2">
        <f t="shared" si="92"/>
        <v>0</v>
      </c>
      <c r="H316" s="2">
        <f t="shared" si="93"/>
        <v>0</v>
      </c>
      <c r="I316" s="2">
        <f t="shared" si="82"/>
        <v>0</v>
      </c>
      <c r="J316" s="2">
        <f t="shared" si="99"/>
        <v>0</v>
      </c>
      <c r="K316" s="2">
        <f t="shared" si="85"/>
        <v>0</v>
      </c>
      <c r="L316" s="2">
        <f t="shared" si="85"/>
        <v>0</v>
      </c>
      <c r="M316" s="2"/>
      <c r="N316" s="28">
        <f t="shared" si="100"/>
        <v>0</v>
      </c>
      <c r="O316" s="2">
        <f t="shared" si="94"/>
        <v>0</v>
      </c>
      <c r="P316" s="2">
        <f t="shared" si="95"/>
        <v>0</v>
      </c>
      <c r="R316">
        <f t="shared" si="96"/>
        <v>295</v>
      </c>
      <c r="S316" s="89">
        <f t="shared" si="86"/>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7"/>
        <v>0.119601082959786</v>
      </c>
      <c r="Y316" s="66">
        <f t="shared" si="87"/>
        <v>0</v>
      </c>
      <c r="Z316" s="72">
        <f t="shared" si="88"/>
        <v>0</v>
      </c>
      <c r="AA316" s="79">
        <f t="shared" si="89"/>
        <v>0</v>
      </c>
      <c r="AB316" s="81">
        <f t="shared" si="98"/>
        <v>0</v>
      </c>
      <c r="AD316" s="95">
        <f>locallinterp(R316,'BBG rates'!$N$10:$N$369,'BBG rates'!$P$10:$P$369)</f>
        <v>24.672845536429531</v>
      </c>
      <c r="AI316" s="185">
        <f t="shared" si="90"/>
        <v>295</v>
      </c>
      <c r="AJ316" s="127">
        <f>locallinterp(MIN(AI316,CAP_Senior*12),'BBG rates'!$X$24:$X$65,'BBG rates'!$Y$24:$Y$65)</f>
        <v>67.918742488467984</v>
      </c>
      <c r="AK316" s="127">
        <f>locallinterp(MIN(AI316,CAP_CB*12),'BBG rates'!$AA$25:$AA$40,'BBG rates'!$AC$25:$AC$40)</f>
        <v>11</v>
      </c>
      <c r="AL316" s="144">
        <f t="shared" si="91"/>
        <v>20.676186223039558</v>
      </c>
      <c r="AM316" s="142">
        <f>(SUMPRODUCT(AL316:AL$381,G316:G$381)+SUMPRODUCT(AL316:AL$381,H316:H$381))/12</f>
        <v>0</v>
      </c>
    </row>
    <row r="317" spans="1:39" x14ac:dyDescent="0.2">
      <c r="A317" s="7">
        <v>296</v>
      </c>
      <c r="B317" s="7">
        <v>148</v>
      </c>
      <c r="C317" s="7">
        <v>74</v>
      </c>
      <c r="D317" s="12">
        <f t="shared" si="83"/>
        <v>24.666666666666668</v>
      </c>
      <c r="E317" s="29">
        <f t="shared" si="81"/>
        <v>0</v>
      </c>
      <c r="F317" s="2">
        <f t="shared" si="84"/>
        <v>0</v>
      </c>
      <c r="G317" s="2">
        <f t="shared" si="92"/>
        <v>0</v>
      </c>
      <c r="H317" s="2">
        <f t="shared" si="93"/>
        <v>0</v>
      </c>
      <c r="I317" s="2">
        <f t="shared" si="82"/>
        <v>0</v>
      </c>
      <c r="J317" s="2">
        <f t="shared" si="99"/>
        <v>0</v>
      </c>
      <c r="K317" s="2">
        <f t="shared" si="85"/>
        <v>0</v>
      </c>
      <c r="L317" s="2">
        <f t="shared" si="85"/>
        <v>0</v>
      </c>
      <c r="M317" s="2"/>
      <c r="N317" s="28">
        <f t="shared" si="100"/>
        <v>0</v>
      </c>
      <c r="O317" s="2">
        <f t="shared" si="94"/>
        <v>0</v>
      </c>
      <c r="P317" s="2">
        <f t="shared" si="95"/>
        <v>0</v>
      </c>
      <c r="R317">
        <f t="shared" si="96"/>
        <v>296</v>
      </c>
      <c r="S317" s="89">
        <f t="shared" si="86"/>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7"/>
        <v>0.12006723730957347</v>
      </c>
      <c r="Y317" s="66">
        <f t="shared" si="87"/>
        <v>0</v>
      </c>
      <c r="Z317" s="72">
        <f t="shared" si="88"/>
        <v>0</v>
      </c>
      <c r="AA317" s="79">
        <f t="shared" si="89"/>
        <v>0</v>
      </c>
      <c r="AB317" s="81">
        <f t="shared" si="98"/>
        <v>0</v>
      </c>
      <c r="AD317" s="95">
        <f>locallinterp(R317,'BBG rates'!$N$10:$N$369,'BBG rates'!$P$10:$P$369)</f>
        <v>24.753627755835481</v>
      </c>
      <c r="AI317" s="185">
        <f t="shared" si="90"/>
        <v>296</v>
      </c>
      <c r="AJ317" s="127">
        <f>locallinterp(MIN(AI317,CAP_Senior*12),'BBG rates'!$X$24:$X$65,'BBG rates'!$Y$24:$Y$65)</f>
        <v>67.918742488467984</v>
      </c>
      <c r="AK317" s="127">
        <f>locallinterp(MIN(AI317,CAP_CB*12),'BBG rates'!$AA$25:$AA$40,'BBG rates'!$AC$25:$AC$40)</f>
        <v>11</v>
      </c>
      <c r="AL317" s="144">
        <f t="shared" si="91"/>
        <v>20.676186223039558</v>
      </c>
      <c r="AM317" s="142">
        <f>(SUMPRODUCT(AL317:AL$381,G317:G$381)+SUMPRODUCT(AL317:AL$381,H317:H$381))/12</f>
        <v>0</v>
      </c>
    </row>
    <row r="318" spans="1:39" x14ac:dyDescent="0.2">
      <c r="A318" s="7">
        <v>297</v>
      </c>
      <c r="B318" s="7">
        <v>148.5</v>
      </c>
      <c r="C318" s="7">
        <v>74.25</v>
      </c>
      <c r="D318" s="12">
        <f t="shared" si="83"/>
        <v>24.75</v>
      </c>
      <c r="E318" s="29">
        <f t="shared" si="81"/>
        <v>0</v>
      </c>
      <c r="F318" s="2">
        <f t="shared" si="84"/>
        <v>0</v>
      </c>
      <c r="G318" s="2">
        <f t="shared" si="92"/>
        <v>0</v>
      </c>
      <c r="H318" s="2">
        <f t="shared" si="93"/>
        <v>0</v>
      </c>
      <c r="I318" s="2">
        <f t="shared" si="82"/>
        <v>0</v>
      </c>
      <c r="J318" s="2">
        <f t="shared" si="99"/>
        <v>0</v>
      </c>
      <c r="K318" s="2">
        <f t="shared" si="85"/>
        <v>0</v>
      </c>
      <c r="L318" s="2">
        <f t="shared" si="85"/>
        <v>0</v>
      </c>
      <c r="M318" s="2"/>
      <c r="N318" s="28">
        <f t="shared" si="100"/>
        <v>0</v>
      </c>
      <c r="O318" s="2">
        <f t="shared" si="94"/>
        <v>0</v>
      </c>
      <c r="P318" s="2">
        <f t="shared" si="95"/>
        <v>0</v>
      </c>
      <c r="R318">
        <f t="shared" si="96"/>
        <v>297</v>
      </c>
      <c r="S318" s="89">
        <f t="shared" si="86"/>
        <v>0</v>
      </c>
      <c r="T318" s="89">
        <f>IF(AND(S318=0,S317&gt;0),SUM($G318:$H$381),S318)</f>
        <v>0</v>
      </c>
      <c r="U318" s="82">
        <f>SUM(T318:T$381)</f>
        <v>0</v>
      </c>
      <c r="V318" s="68">
        <f>localspline(R318,'BBG rates'!$G$10:$G$27,'BBG rates'!$K$10:$K$27)</f>
        <v>0.96927730771220932</v>
      </c>
      <c r="W318" s="68">
        <f>locallinterp(R318,'BBG rates'!$G$10:$G$27,'BBG rates'!$J$10:$J$27)</f>
        <v>0.1206</v>
      </c>
      <c r="X318" s="56">
        <f t="shared" si="97"/>
        <v>0.12053338966762084</v>
      </c>
      <c r="Y318" s="66">
        <f t="shared" si="87"/>
        <v>0</v>
      </c>
      <c r="Z318" s="72">
        <f t="shared" si="88"/>
        <v>0</v>
      </c>
      <c r="AA318" s="79">
        <f t="shared" si="89"/>
        <v>0</v>
      </c>
      <c r="AB318" s="81">
        <f t="shared" si="98"/>
        <v>0</v>
      </c>
      <c r="AD318" s="95">
        <f>locallinterp(R318,'BBG rates'!$N$10:$N$369,'BBG rates'!$P$10:$P$369)</f>
        <v>24.834400864811499</v>
      </c>
      <c r="AI318" s="185">
        <f t="shared" si="90"/>
        <v>297</v>
      </c>
      <c r="AJ318" s="127">
        <f>locallinterp(MIN(AI318,CAP_Senior*12),'BBG rates'!$X$24:$X$65,'BBG rates'!$Y$24:$Y$65)</f>
        <v>67.918742488467984</v>
      </c>
      <c r="AK318" s="127">
        <f>locallinterp(MIN(AI318,CAP_CB*12),'BBG rates'!$AA$25:$AA$40,'BBG rates'!$AC$25:$AC$40)</f>
        <v>11</v>
      </c>
      <c r="AL318" s="144">
        <f t="shared" si="91"/>
        <v>20.676186223039558</v>
      </c>
      <c r="AM318" s="142">
        <f>(SUMPRODUCT(AL318:AL$381,G318:G$381)+SUMPRODUCT(AL318:AL$381,H318:H$381))/12</f>
        <v>0</v>
      </c>
    </row>
    <row r="319" spans="1:39" x14ac:dyDescent="0.2">
      <c r="A319" s="7">
        <v>298</v>
      </c>
      <c r="B319" s="7">
        <v>149</v>
      </c>
      <c r="C319" s="7">
        <v>74.5</v>
      </c>
      <c r="D319" s="12">
        <f t="shared" si="83"/>
        <v>24.833333333333332</v>
      </c>
      <c r="E319" s="29">
        <f t="shared" si="81"/>
        <v>0</v>
      </c>
      <c r="F319" s="2">
        <f t="shared" si="84"/>
        <v>0</v>
      </c>
      <c r="G319" s="2">
        <f t="shared" si="92"/>
        <v>0</v>
      </c>
      <c r="H319" s="2">
        <f t="shared" si="93"/>
        <v>0</v>
      </c>
      <c r="I319" s="2">
        <f t="shared" si="82"/>
        <v>0</v>
      </c>
      <c r="J319" s="2">
        <f t="shared" si="99"/>
        <v>0</v>
      </c>
      <c r="K319" s="2">
        <f t="shared" si="85"/>
        <v>0</v>
      </c>
      <c r="L319" s="2">
        <f t="shared" si="85"/>
        <v>0</v>
      </c>
      <c r="M319" s="2"/>
      <c r="N319" s="28">
        <f t="shared" si="100"/>
        <v>0</v>
      </c>
      <c r="O319" s="2">
        <f t="shared" si="94"/>
        <v>0</v>
      </c>
      <c r="P319" s="2">
        <f t="shared" si="95"/>
        <v>0</v>
      </c>
      <c r="R319">
        <f t="shared" si="96"/>
        <v>298</v>
      </c>
      <c r="S319" s="89">
        <f t="shared" si="86"/>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7"/>
        <v>0.1209995400339281</v>
      </c>
      <c r="Y319" s="66">
        <f t="shared" si="87"/>
        <v>0</v>
      </c>
      <c r="Z319" s="72">
        <f t="shared" si="88"/>
        <v>0</v>
      </c>
      <c r="AA319" s="79">
        <f t="shared" si="89"/>
        <v>0</v>
      </c>
      <c r="AB319" s="81">
        <f t="shared" si="98"/>
        <v>0</v>
      </c>
      <c r="AD319" s="95">
        <f>locallinterp(R319,'BBG rates'!$N$10:$N$369,'BBG rates'!$P$10:$P$369)</f>
        <v>24.91516518477151</v>
      </c>
      <c r="AI319" s="185">
        <f t="shared" si="90"/>
        <v>298</v>
      </c>
      <c r="AJ319" s="127">
        <f>locallinterp(MIN(AI319,CAP_Senior*12),'BBG rates'!$X$24:$X$65,'BBG rates'!$Y$24:$Y$65)</f>
        <v>67.918742488467984</v>
      </c>
      <c r="AK319" s="127">
        <f>locallinterp(MIN(AI319,CAP_CB*12),'BBG rates'!$AA$25:$AA$40,'BBG rates'!$AC$25:$AC$40)</f>
        <v>11</v>
      </c>
      <c r="AL319" s="144">
        <f t="shared" si="91"/>
        <v>20.676186223039558</v>
      </c>
      <c r="AM319" s="142">
        <f>(SUMPRODUCT(AL319:AL$381,G319:G$381)+SUMPRODUCT(AL319:AL$381,H319:H$381))/12</f>
        <v>0</v>
      </c>
    </row>
    <row r="320" spans="1:39" x14ac:dyDescent="0.2">
      <c r="A320" s="7">
        <v>299</v>
      </c>
      <c r="B320" s="7">
        <v>149.5</v>
      </c>
      <c r="C320" s="7">
        <v>74.75</v>
      </c>
      <c r="D320" s="12">
        <f t="shared" si="83"/>
        <v>24.916666666666668</v>
      </c>
      <c r="E320" s="29">
        <f t="shared" si="81"/>
        <v>0</v>
      </c>
      <c r="F320" s="2">
        <f t="shared" si="84"/>
        <v>0</v>
      </c>
      <c r="G320" s="2">
        <f t="shared" si="92"/>
        <v>0</v>
      </c>
      <c r="H320" s="2">
        <f t="shared" si="93"/>
        <v>0</v>
      </c>
      <c r="I320" s="2">
        <f t="shared" si="82"/>
        <v>0</v>
      </c>
      <c r="J320" s="2">
        <f t="shared" si="99"/>
        <v>0</v>
      </c>
      <c r="K320" s="2">
        <f t="shared" si="85"/>
        <v>0</v>
      </c>
      <c r="L320" s="2">
        <f t="shared" si="85"/>
        <v>0</v>
      </c>
      <c r="M320" s="2"/>
      <c r="N320" s="28">
        <f t="shared" si="100"/>
        <v>0</v>
      </c>
      <c r="O320" s="2">
        <f t="shared" si="94"/>
        <v>0</v>
      </c>
      <c r="P320" s="2">
        <f t="shared" si="95"/>
        <v>0</v>
      </c>
      <c r="R320">
        <f t="shared" si="96"/>
        <v>299</v>
      </c>
      <c r="S320" s="89">
        <f t="shared" si="86"/>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7"/>
        <v>0.12146568840876171</v>
      </c>
      <c r="Y320" s="66">
        <f t="shared" si="87"/>
        <v>0</v>
      </c>
      <c r="Z320" s="72">
        <f t="shared" si="88"/>
        <v>0</v>
      </c>
      <c r="AA320" s="79">
        <f t="shared" si="89"/>
        <v>0</v>
      </c>
      <c r="AB320" s="81">
        <f t="shared" si="98"/>
        <v>0</v>
      </c>
      <c r="AD320" s="95">
        <f>locallinterp(R320,'BBG rates'!$N$10:$N$369,'BBG rates'!$P$10:$P$369)</f>
        <v>24.995921038688081</v>
      </c>
      <c r="AI320" s="185">
        <f t="shared" si="90"/>
        <v>299</v>
      </c>
      <c r="AJ320" s="127">
        <f>locallinterp(MIN(AI320,CAP_Senior*12),'BBG rates'!$X$24:$X$65,'BBG rates'!$Y$24:$Y$65)</f>
        <v>67.918742488467984</v>
      </c>
      <c r="AK320" s="127">
        <f>locallinterp(MIN(AI320,CAP_CB*12),'BBG rates'!$AA$25:$AA$40,'BBG rates'!$AC$25:$AC$40)</f>
        <v>11</v>
      </c>
      <c r="AL320" s="144">
        <f t="shared" si="91"/>
        <v>20.676186223039558</v>
      </c>
      <c r="AM320" s="142">
        <f>(SUMPRODUCT(AL320:AL$381,G320:G$381)+SUMPRODUCT(AL320:AL$381,H320:H$381))/12</f>
        <v>0</v>
      </c>
    </row>
    <row r="321" spans="1:39" x14ac:dyDescent="0.2">
      <c r="A321" s="7">
        <v>300</v>
      </c>
      <c r="B321" s="7">
        <v>150</v>
      </c>
      <c r="C321" s="7">
        <v>75</v>
      </c>
      <c r="D321" s="12">
        <f t="shared" si="83"/>
        <v>25</v>
      </c>
      <c r="E321" s="29">
        <f t="shared" si="81"/>
        <v>0</v>
      </c>
      <c r="F321" s="2">
        <f t="shared" si="84"/>
        <v>0</v>
      </c>
      <c r="G321" s="2">
        <f t="shared" si="92"/>
        <v>0</v>
      </c>
      <c r="H321" s="2">
        <f t="shared" si="93"/>
        <v>0</v>
      </c>
      <c r="I321" s="2">
        <f t="shared" si="82"/>
        <v>0</v>
      </c>
      <c r="J321" s="2">
        <f t="shared" si="99"/>
        <v>0</v>
      </c>
      <c r="K321" s="2">
        <f t="shared" si="85"/>
        <v>0</v>
      </c>
      <c r="L321" s="2">
        <f t="shared" si="85"/>
        <v>0</v>
      </c>
      <c r="M321" s="2"/>
      <c r="N321" s="28">
        <f t="shared" si="100"/>
        <v>0</v>
      </c>
      <c r="O321" s="2">
        <f t="shared" si="94"/>
        <v>0</v>
      </c>
      <c r="P321" s="2">
        <f t="shared" si="95"/>
        <v>0</v>
      </c>
      <c r="R321">
        <f t="shared" si="96"/>
        <v>300</v>
      </c>
      <c r="S321" s="89">
        <f t="shared" si="86"/>
        <v>0</v>
      </c>
      <c r="T321" s="89">
        <f>IF(AND(S321=0,S320&gt;0),SUM($G321:$H$381),S321)</f>
        <v>0</v>
      </c>
      <c r="U321" s="82">
        <f>SUM(T321:T$381)</f>
        <v>0</v>
      </c>
      <c r="V321" s="68">
        <f>localspline(R321,'BBG rates'!$G$10:$G$27,'BBG rates'!$K$10:$K$27)</f>
        <v>0.96897256374359131</v>
      </c>
      <c r="W321" s="68">
        <f>locallinterp(R321,'BBG rates'!$G$10:$G$27,'BBG rates'!$J$10:$J$27)</f>
        <v>0.122</v>
      </c>
      <c r="X321" s="56">
        <f t="shared" si="97"/>
        <v>0.12193183479185521</v>
      </c>
      <c r="Y321" s="66">
        <f t="shared" si="87"/>
        <v>0</v>
      </c>
      <c r="Z321" s="72">
        <f t="shared" si="88"/>
        <v>0</v>
      </c>
      <c r="AA321" s="79">
        <f t="shared" si="89"/>
        <v>0</v>
      </c>
      <c r="AB321" s="81">
        <f t="shared" si="98"/>
        <v>0</v>
      </c>
      <c r="AD321" s="95">
        <f>locallinterp(R321,'BBG rates'!$N$10:$N$369,'BBG rates'!$P$10:$P$369)</f>
        <v>25.076668752333379</v>
      </c>
      <c r="AI321" s="185">
        <f t="shared" si="90"/>
        <v>300</v>
      </c>
      <c r="AJ321" s="127">
        <f>locallinterp(MIN(AI321,CAP_Senior*12),'BBG rates'!$X$24:$X$65,'BBG rates'!$Y$24:$Y$65)</f>
        <v>67.918742488467984</v>
      </c>
      <c r="AK321" s="127">
        <f>locallinterp(MIN(AI321,CAP_CB*12),'BBG rates'!$AA$25:$AA$40,'BBG rates'!$AC$25:$AC$40)</f>
        <v>11</v>
      </c>
      <c r="AL321" s="144">
        <f t="shared" si="91"/>
        <v>20.676186223039558</v>
      </c>
      <c r="AM321" s="142">
        <f>(SUMPRODUCT(AL321:AL$381,G321:G$381)+SUMPRODUCT(AL321:AL$381,H321:H$381))/12</f>
        <v>0</v>
      </c>
    </row>
    <row r="322" spans="1:39" x14ac:dyDescent="0.2">
      <c r="A322" s="7">
        <v>301</v>
      </c>
      <c r="B322" s="7">
        <v>150.5</v>
      </c>
      <c r="C322" s="7">
        <v>75.25</v>
      </c>
      <c r="D322" s="12">
        <f t="shared" si="83"/>
        <v>25.083333333333332</v>
      </c>
      <c r="E322" s="29">
        <f t="shared" si="81"/>
        <v>0</v>
      </c>
      <c r="F322" s="2">
        <f t="shared" si="84"/>
        <v>0</v>
      </c>
      <c r="G322" s="2">
        <f t="shared" si="92"/>
        <v>0</v>
      </c>
      <c r="H322" s="2">
        <f t="shared" si="93"/>
        <v>0</v>
      </c>
      <c r="I322" s="2">
        <f t="shared" si="82"/>
        <v>0</v>
      </c>
      <c r="J322" s="2">
        <f t="shared" si="99"/>
        <v>0</v>
      </c>
      <c r="K322" s="2">
        <f t="shared" si="85"/>
        <v>0</v>
      </c>
      <c r="L322" s="2">
        <f t="shared" si="85"/>
        <v>0</v>
      </c>
      <c r="M322" s="2"/>
      <c r="N322" s="28">
        <f t="shared" si="100"/>
        <v>0</v>
      </c>
      <c r="O322" s="2">
        <f t="shared" si="94"/>
        <v>0</v>
      </c>
      <c r="P322" s="2">
        <f t="shared" si="95"/>
        <v>0</v>
      </c>
      <c r="R322">
        <f t="shared" si="96"/>
        <v>301</v>
      </c>
      <c r="S322" s="89">
        <f t="shared" si="86"/>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7"/>
        <v>0.12165880643779658</v>
      </c>
      <c r="Y322" s="66">
        <f t="shared" si="87"/>
        <v>0</v>
      </c>
      <c r="Z322" s="72">
        <f t="shared" si="88"/>
        <v>0</v>
      </c>
      <c r="AA322" s="79">
        <f t="shared" si="89"/>
        <v>0</v>
      </c>
      <c r="AB322" s="81">
        <f t="shared" si="98"/>
        <v>0</v>
      </c>
      <c r="AD322" s="95">
        <f>locallinterp(R322,'BBG rates'!$N$10:$N$369,'BBG rates'!$P$10:$P$369)</f>
        <v>25.157408654571356</v>
      </c>
      <c r="AI322" s="185">
        <f t="shared" si="90"/>
        <v>301</v>
      </c>
      <c r="AJ322" s="127">
        <f>locallinterp(MIN(AI322,CAP_Senior*12),'BBG rates'!$X$24:$X$65,'BBG rates'!$Y$24:$Y$65)</f>
        <v>67.918742488467984</v>
      </c>
      <c r="AK322" s="127">
        <f>locallinterp(MIN(AI322,CAP_CB*12),'BBG rates'!$AA$25:$AA$40,'BBG rates'!$AC$25:$AC$40)</f>
        <v>11</v>
      </c>
      <c r="AL322" s="144">
        <f t="shared" si="91"/>
        <v>20.676186223039558</v>
      </c>
      <c r="AM322" s="142">
        <f>(SUMPRODUCT(AL322:AL$381,G322:G$381)+SUMPRODUCT(AL322:AL$381,H322:H$381))/12</f>
        <v>0</v>
      </c>
    </row>
    <row r="323" spans="1:39" x14ac:dyDescent="0.2">
      <c r="A323" s="7">
        <v>302</v>
      </c>
      <c r="B323" s="7">
        <v>151</v>
      </c>
      <c r="C323" s="7">
        <v>75.5</v>
      </c>
      <c r="D323" s="12">
        <f t="shared" si="83"/>
        <v>25.166666666666668</v>
      </c>
      <c r="E323" s="29">
        <f t="shared" si="81"/>
        <v>0</v>
      </c>
      <c r="F323" s="2">
        <f t="shared" si="84"/>
        <v>0</v>
      </c>
      <c r="G323" s="2">
        <f t="shared" si="92"/>
        <v>0</v>
      </c>
      <c r="H323" s="2">
        <f t="shared" si="93"/>
        <v>0</v>
      </c>
      <c r="I323" s="2">
        <f t="shared" si="82"/>
        <v>0</v>
      </c>
      <c r="J323" s="2">
        <f t="shared" si="99"/>
        <v>0</v>
      </c>
      <c r="K323" s="2">
        <f t="shared" si="85"/>
        <v>0</v>
      </c>
      <c r="L323" s="2">
        <f t="shared" si="85"/>
        <v>0</v>
      </c>
      <c r="M323" s="2"/>
      <c r="N323" s="28">
        <f t="shared" si="100"/>
        <v>0</v>
      </c>
      <c r="O323" s="2">
        <f t="shared" si="94"/>
        <v>0</v>
      </c>
      <c r="P323" s="2">
        <f t="shared" si="95"/>
        <v>0</v>
      </c>
      <c r="R323">
        <f t="shared" si="96"/>
        <v>302</v>
      </c>
      <c r="S323" s="89">
        <f t="shared" si="86"/>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7"/>
        <v>0.12138577740028467</v>
      </c>
      <c r="Y323" s="66">
        <f t="shared" si="87"/>
        <v>0</v>
      </c>
      <c r="Z323" s="72">
        <f t="shared" si="88"/>
        <v>0</v>
      </c>
      <c r="AA323" s="79">
        <f t="shared" si="89"/>
        <v>0</v>
      </c>
      <c r="AB323" s="81">
        <f t="shared" si="98"/>
        <v>0</v>
      </c>
      <c r="AD323" s="95">
        <f>locallinterp(R323,'BBG rates'!$N$10:$N$369,'BBG rates'!$P$10:$P$369)</f>
        <v>25.238141063203688</v>
      </c>
      <c r="AI323" s="185">
        <f t="shared" si="90"/>
        <v>302</v>
      </c>
      <c r="AJ323" s="127">
        <f>locallinterp(MIN(AI323,CAP_Senior*12),'BBG rates'!$X$24:$X$65,'BBG rates'!$Y$24:$Y$65)</f>
        <v>67.918742488467984</v>
      </c>
      <c r="AK323" s="127">
        <f>locallinterp(MIN(AI323,CAP_CB*12),'BBG rates'!$AA$25:$AA$40,'BBG rates'!$AC$25:$AC$40)</f>
        <v>11</v>
      </c>
      <c r="AL323" s="144">
        <f t="shared" si="91"/>
        <v>20.676186223039558</v>
      </c>
      <c r="AM323" s="142">
        <f>(SUMPRODUCT(AL323:AL$381,G323:G$381)+SUMPRODUCT(AL323:AL$381,H323:H$381))/12</f>
        <v>0</v>
      </c>
    </row>
    <row r="324" spans="1:39" x14ac:dyDescent="0.2">
      <c r="A324" s="7">
        <v>303</v>
      </c>
      <c r="B324" s="7">
        <v>151.5</v>
      </c>
      <c r="C324" s="7">
        <v>75.75</v>
      </c>
      <c r="D324" s="12">
        <f t="shared" si="83"/>
        <v>25.25</v>
      </c>
      <c r="E324" s="29">
        <f t="shared" si="81"/>
        <v>0</v>
      </c>
      <c r="F324" s="2">
        <f t="shared" si="84"/>
        <v>0</v>
      </c>
      <c r="G324" s="2">
        <f t="shared" si="92"/>
        <v>0</v>
      </c>
      <c r="H324" s="2">
        <f t="shared" si="93"/>
        <v>0</v>
      </c>
      <c r="I324" s="2">
        <f t="shared" si="82"/>
        <v>0</v>
      </c>
      <c r="J324" s="2">
        <f t="shared" si="99"/>
        <v>0</v>
      </c>
      <c r="K324" s="2">
        <f t="shared" si="85"/>
        <v>0</v>
      </c>
      <c r="L324" s="2">
        <f t="shared" si="85"/>
        <v>0</v>
      </c>
      <c r="M324" s="2"/>
      <c r="N324" s="28">
        <f t="shared" si="100"/>
        <v>0</v>
      </c>
      <c r="O324" s="2">
        <f t="shared" si="94"/>
        <v>0</v>
      </c>
      <c r="P324" s="2">
        <f t="shared" si="95"/>
        <v>0</v>
      </c>
      <c r="R324">
        <f t="shared" si="96"/>
        <v>303</v>
      </c>
      <c r="S324" s="89">
        <f t="shared" si="86"/>
        <v>0</v>
      </c>
      <c r="T324" s="89">
        <f>IF(AND(S324=0,S323&gt;0),SUM($G324:$H$381),S324)</f>
        <v>0</v>
      </c>
      <c r="U324" s="82">
        <f>SUM(T324:T$381)</f>
        <v>0</v>
      </c>
      <c r="V324" s="68">
        <f>localspline(R324,'BBG rates'!$G$10:$G$27,'BBG rates'!$K$10:$K$27)</f>
        <v>0.96870284801908968</v>
      </c>
      <c r="W324" s="68">
        <f>locallinterp(R324,'BBG rates'!$G$10:$G$27,'BBG rates'!$J$10:$J$27)</f>
        <v>0.12118</v>
      </c>
      <c r="X324" s="56">
        <f t="shared" si="97"/>
        <v>0.12111274767958591</v>
      </c>
      <c r="Y324" s="66">
        <f t="shared" si="87"/>
        <v>0</v>
      </c>
      <c r="Z324" s="72">
        <f t="shared" si="88"/>
        <v>0</v>
      </c>
      <c r="AA324" s="79">
        <f t="shared" si="89"/>
        <v>0</v>
      </c>
      <c r="AB324" s="81">
        <f t="shared" si="98"/>
        <v>0</v>
      </c>
      <c r="AD324" s="95">
        <f>locallinterp(R324,'BBG rates'!$N$10:$N$369,'BBG rates'!$P$10:$P$369)</f>
        <v>25.318866300538613</v>
      </c>
      <c r="AI324" s="185">
        <f t="shared" si="90"/>
        <v>303</v>
      </c>
      <c r="AJ324" s="127">
        <f>locallinterp(MIN(AI324,CAP_Senior*12),'BBG rates'!$X$24:$X$65,'BBG rates'!$Y$24:$Y$65)</f>
        <v>67.918742488467984</v>
      </c>
      <c r="AK324" s="127">
        <f>locallinterp(MIN(AI324,CAP_CB*12),'BBG rates'!$AA$25:$AA$40,'BBG rates'!$AC$25:$AC$40)</f>
        <v>11</v>
      </c>
      <c r="AL324" s="144">
        <f t="shared" si="91"/>
        <v>20.676186223039558</v>
      </c>
      <c r="AM324" s="142">
        <f>(SUMPRODUCT(AL324:AL$381,G324:G$381)+SUMPRODUCT(AL324:AL$381,H324:H$381))/12</f>
        <v>0</v>
      </c>
    </row>
    <row r="325" spans="1:39" x14ac:dyDescent="0.2">
      <c r="A325" s="7">
        <v>304</v>
      </c>
      <c r="B325" s="7">
        <v>152</v>
      </c>
      <c r="C325" s="7">
        <v>76</v>
      </c>
      <c r="D325" s="12">
        <f t="shared" si="83"/>
        <v>25.333333333333332</v>
      </c>
      <c r="E325" s="29">
        <f t="shared" si="81"/>
        <v>0</v>
      </c>
      <c r="F325" s="2">
        <f t="shared" si="84"/>
        <v>0</v>
      </c>
      <c r="G325" s="2">
        <f t="shared" si="92"/>
        <v>0</v>
      </c>
      <c r="H325" s="2">
        <f t="shared" si="93"/>
        <v>0</v>
      </c>
      <c r="I325" s="2">
        <f t="shared" si="82"/>
        <v>0</v>
      </c>
      <c r="J325" s="2">
        <f t="shared" si="99"/>
        <v>0</v>
      </c>
      <c r="K325" s="2">
        <f t="shared" si="85"/>
        <v>0</v>
      </c>
      <c r="L325" s="2">
        <f t="shared" si="85"/>
        <v>0</v>
      </c>
      <c r="M325" s="2"/>
      <c r="N325" s="28">
        <f t="shared" si="100"/>
        <v>0</v>
      </c>
      <c r="O325" s="2">
        <f t="shared" si="94"/>
        <v>0</v>
      </c>
      <c r="P325" s="2">
        <f t="shared" si="95"/>
        <v>0</v>
      </c>
      <c r="R325">
        <f t="shared" si="96"/>
        <v>304</v>
      </c>
      <c r="S325" s="89">
        <f t="shared" si="86"/>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7"/>
        <v>0.12083971727570031</v>
      </c>
      <c r="Y325" s="66">
        <f t="shared" si="87"/>
        <v>0</v>
      </c>
      <c r="Z325" s="72">
        <f t="shared" si="88"/>
        <v>0</v>
      </c>
      <c r="AA325" s="79">
        <f t="shared" si="89"/>
        <v>0</v>
      </c>
      <c r="AB325" s="81">
        <f t="shared" si="98"/>
        <v>0</v>
      </c>
      <c r="AD325" s="95">
        <f>locallinterp(R325,'BBG rates'!$N$10:$N$369,'BBG rates'!$P$10:$P$369)</f>
        <v>25.399584678423988</v>
      </c>
      <c r="AI325" s="185">
        <f t="shared" si="90"/>
        <v>304</v>
      </c>
      <c r="AJ325" s="127">
        <f>locallinterp(MIN(AI325,CAP_Senior*12),'BBG rates'!$X$24:$X$65,'BBG rates'!$Y$24:$Y$65)</f>
        <v>67.918742488467984</v>
      </c>
      <c r="AK325" s="127">
        <f>locallinterp(MIN(AI325,CAP_CB*12),'BBG rates'!$AA$25:$AA$40,'BBG rates'!$AC$25:$AC$40)</f>
        <v>11</v>
      </c>
      <c r="AL325" s="144">
        <f t="shared" si="91"/>
        <v>20.676186223039558</v>
      </c>
      <c r="AM325" s="142">
        <f>(SUMPRODUCT(AL325:AL$381,G325:G$381)+SUMPRODUCT(AL325:AL$381,H325:H$381))/12</f>
        <v>0</v>
      </c>
    </row>
    <row r="326" spans="1:39" x14ac:dyDescent="0.2">
      <c r="A326" s="7">
        <v>305</v>
      </c>
      <c r="B326" s="7">
        <v>152.5</v>
      </c>
      <c r="C326" s="7">
        <v>76.25</v>
      </c>
      <c r="D326" s="12">
        <f t="shared" si="83"/>
        <v>25.416666666666668</v>
      </c>
      <c r="E326" s="29">
        <f t="shared" si="81"/>
        <v>0</v>
      </c>
      <c r="F326" s="2">
        <f t="shared" si="84"/>
        <v>0</v>
      </c>
      <c r="G326" s="2">
        <f t="shared" si="92"/>
        <v>0</v>
      </c>
      <c r="H326" s="2">
        <f t="shared" si="93"/>
        <v>0</v>
      </c>
      <c r="I326" s="2">
        <f t="shared" si="82"/>
        <v>0</v>
      </c>
      <c r="J326" s="2">
        <f t="shared" si="99"/>
        <v>0</v>
      </c>
      <c r="K326" s="2">
        <f t="shared" si="85"/>
        <v>0</v>
      </c>
      <c r="L326" s="2">
        <f t="shared" si="85"/>
        <v>0</v>
      </c>
      <c r="M326" s="2"/>
      <c r="N326" s="28">
        <f t="shared" si="100"/>
        <v>0</v>
      </c>
      <c r="O326" s="2">
        <f t="shared" si="94"/>
        <v>0</v>
      </c>
      <c r="P326" s="2">
        <f t="shared" si="95"/>
        <v>0</v>
      </c>
      <c r="R326">
        <f t="shared" si="96"/>
        <v>305</v>
      </c>
      <c r="S326" s="89">
        <f t="shared" si="86"/>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7"/>
        <v>0.12056668618836142</v>
      </c>
      <c r="Y326" s="66">
        <f t="shared" si="87"/>
        <v>0</v>
      </c>
      <c r="Z326" s="72">
        <f t="shared" si="88"/>
        <v>0</v>
      </c>
      <c r="AA326" s="79">
        <f t="shared" si="89"/>
        <v>0</v>
      </c>
      <c r="AB326" s="81">
        <f t="shared" si="98"/>
        <v>0</v>
      </c>
      <c r="AD326" s="95">
        <f>locallinterp(R326,'BBG rates'!$N$10:$N$369,'BBG rates'!$P$10:$P$369)</f>
        <v>25.480296498269613</v>
      </c>
      <c r="AI326" s="185">
        <f t="shared" si="90"/>
        <v>305</v>
      </c>
      <c r="AJ326" s="127">
        <f>locallinterp(MIN(AI326,CAP_Senior*12),'BBG rates'!$X$24:$X$65,'BBG rates'!$Y$24:$Y$65)</f>
        <v>67.918742488467984</v>
      </c>
      <c r="AK326" s="127">
        <f>locallinterp(MIN(AI326,CAP_CB*12),'BBG rates'!$AA$25:$AA$40,'BBG rates'!$AC$25:$AC$40)</f>
        <v>11</v>
      </c>
      <c r="AL326" s="144">
        <f t="shared" si="91"/>
        <v>20.676186223039558</v>
      </c>
      <c r="AM326" s="142">
        <f>(SUMPRODUCT(AL326:AL$381,G326:G$381)+SUMPRODUCT(AL326:AL$381,H326:H$381))/12</f>
        <v>0</v>
      </c>
    </row>
    <row r="327" spans="1:39" x14ac:dyDescent="0.2">
      <c r="A327" s="7">
        <v>306</v>
      </c>
      <c r="B327" s="7">
        <v>153</v>
      </c>
      <c r="C327" s="7">
        <v>76.5</v>
      </c>
      <c r="D327" s="12">
        <f t="shared" si="83"/>
        <v>25.5</v>
      </c>
      <c r="E327" s="29">
        <f t="shared" si="81"/>
        <v>0</v>
      </c>
      <c r="F327" s="2">
        <f t="shared" si="84"/>
        <v>0</v>
      </c>
      <c r="G327" s="2">
        <f t="shared" si="92"/>
        <v>0</v>
      </c>
      <c r="H327" s="2">
        <f t="shared" si="93"/>
        <v>0</v>
      </c>
      <c r="I327" s="2">
        <f t="shared" si="82"/>
        <v>0</v>
      </c>
      <c r="J327" s="2">
        <f t="shared" si="99"/>
        <v>0</v>
      </c>
      <c r="K327" s="2">
        <f t="shared" si="85"/>
        <v>0</v>
      </c>
      <c r="L327" s="2">
        <f t="shared" si="85"/>
        <v>0</v>
      </c>
      <c r="M327" s="2"/>
      <c r="N327" s="28">
        <f t="shared" si="100"/>
        <v>0</v>
      </c>
      <c r="O327" s="2">
        <f t="shared" si="94"/>
        <v>0</v>
      </c>
      <c r="P327" s="2">
        <f t="shared" si="95"/>
        <v>0</v>
      </c>
      <c r="R327">
        <f t="shared" si="96"/>
        <v>306</v>
      </c>
      <c r="S327" s="89">
        <f t="shared" si="86"/>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7"/>
        <v>0.12029365441810214</v>
      </c>
      <c r="Y327" s="66">
        <f t="shared" si="87"/>
        <v>0</v>
      </c>
      <c r="Z327" s="72">
        <f t="shared" si="88"/>
        <v>0</v>
      </c>
      <c r="AA327" s="79">
        <f t="shared" si="89"/>
        <v>0</v>
      </c>
      <c r="AB327" s="81">
        <f t="shared" si="98"/>
        <v>0</v>
      </c>
      <c r="AD327" s="95">
        <f>locallinterp(R327,'BBG rates'!$N$10:$N$369,'BBG rates'!$P$10:$P$369)</f>
        <v>25.561002060964537</v>
      </c>
      <c r="AI327" s="185">
        <f t="shared" si="90"/>
        <v>306</v>
      </c>
      <c r="AJ327" s="127">
        <f>locallinterp(MIN(AI327,CAP_Senior*12),'BBG rates'!$X$24:$X$65,'BBG rates'!$Y$24:$Y$65)</f>
        <v>67.918742488467984</v>
      </c>
      <c r="AK327" s="127">
        <f>locallinterp(MIN(AI327,CAP_CB*12),'BBG rates'!$AA$25:$AA$40,'BBG rates'!$AC$25:$AC$40)</f>
        <v>11</v>
      </c>
      <c r="AL327" s="144">
        <f t="shared" si="91"/>
        <v>20.676186223039558</v>
      </c>
      <c r="AM327" s="142">
        <f>(SUMPRODUCT(AL327:AL$381,G327:G$381)+SUMPRODUCT(AL327:AL$381,H327:H$381))/12</f>
        <v>0</v>
      </c>
    </row>
    <row r="328" spans="1:39" x14ac:dyDescent="0.2">
      <c r="A328" s="7">
        <v>307</v>
      </c>
      <c r="B328" s="7">
        <v>153.5</v>
      </c>
      <c r="C328" s="7">
        <v>76.75</v>
      </c>
      <c r="D328" s="12">
        <f t="shared" si="83"/>
        <v>25.583333333333332</v>
      </c>
      <c r="E328" s="29">
        <f t="shared" si="81"/>
        <v>0</v>
      </c>
      <c r="F328" s="2">
        <f t="shared" si="84"/>
        <v>0</v>
      </c>
      <c r="G328" s="2">
        <f t="shared" si="92"/>
        <v>0</v>
      </c>
      <c r="H328" s="2">
        <f t="shared" si="93"/>
        <v>0</v>
      </c>
      <c r="I328" s="2">
        <f t="shared" si="82"/>
        <v>0</v>
      </c>
      <c r="J328" s="2">
        <f t="shared" si="99"/>
        <v>0</v>
      </c>
      <c r="K328" s="2">
        <f t="shared" si="85"/>
        <v>0</v>
      </c>
      <c r="L328" s="2">
        <f t="shared" si="85"/>
        <v>0</v>
      </c>
      <c r="M328" s="2"/>
      <c r="N328" s="28">
        <f t="shared" si="100"/>
        <v>0</v>
      </c>
      <c r="O328" s="2">
        <f t="shared" si="94"/>
        <v>0</v>
      </c>
      <c r="P328" s="2">
        <f t="shared" si="95"/>
        <v>0</v>
      </c>
      <c r="R328">
        <f t="shared" si="96"/>
        <v>307</v>
      </c>
      <c r="S328" s="89">
        <f t="shared" si="86"/>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7"/>
        <v>0.12002062196438956</v>
      </c>
      <c r="Y328" s="66">
        <f t="shared" si="87"/>
        <v>0</v>
      </c>
      <c r="Z328" s="72">
        <f t="shared" si="88"/>
        <v>0</v>
      </c>
      <c r="AA328" s="79">
        <f t="shared" si="89"/>
        <v>0</v>
      </c>
      <c r="AB328" s="81">
        <f t="shared" si="98"/>
        <v>0</v>
      </c>
      <c r="AD328" s="95">
        <f>locallinterp(R328,'BBG rates'!$N$10:$N$369,'BBG rates'!$P$10:$P$369)</f>
        <v>25.64170166692848</v>
      </c>
      <c r="AI328" s="185">
        <f t="shared" si="90"/>
        <v>307</v>
      </c>
      <c r="AJ328" s="127">
        <f>locallinterp(MIN(AI328,CAP_Senior*12),'BBG rates'!$X$24:$X$65,'BBG rates'!$Y$24:$Y$65)</f>
        <v>67.918742488467984</v>
      </c>
      <c r="AK328" s="127">
        <f>locallinterp(MIN(AI328,CAP_CB*12),'BBG rates'!$AA$25:$AA$40,'BBG rates'!$AC$25:$AC$40)</f>
        <v>11</v>
      </c>
      <c r="AL328" s="144">
        <f t="shared" si="91"/>
        <v>20.676186223039558</v>
      </c>
      <c r="AM328" s="142">
        <f>(SUMPRODUCT(AL328:AL$381,G328:G$381)+SUMPRODUCT(AL328:AL$381,H328:H$381))/12</f>
        <v>0</v>
      </c>
    </row>
    <row r="329" spans="1:39" x14ac:dyDescent="0.2">
      <c r="A329" s="7">
        <v>308</v>
      </c>
      <c r="B329" s="7">
        <v>154</v>
      </c>
      <c r="C329" s="7">
        <v>77</v>
      </c>
      <c r="D329" s="12">
        <f t="shared" si="83"/>
        <v>25.666666666666668</v>
      </c>
      <c r="E329" s="29">
        <f t="shared" si="81"/>
        <v>0</v>
      </c>
      <c r="F329" s="2">
        <f t="shared" si="84"/>
        <v>0</v>
      </c>
      <c r="G329" s="2">
        <f t="shared" si="92"/>
        <v>0</v>
      </c>
      <c r="H329" s="2">
        <f t="shared" si="93"/>
        <v>0</v>
      </c>
      <c r="I329" s="2">
        <f t="shared" si="82"/>
        <v>0</v>
      </c>
      <c r="J329" s="2">
        <f t="shared" si="99"/>
        <v>0</v>
      </c>
      <c r="K329" s="2">
        <f t="shared" si="85"/>
        <v>0</v>
      </c>
      <c r="L329" s="2">
        <f t="shared" si="85"/>
        <v>0</v>
      </c>
      <c r="M329" s="2"/>
      <c r="N329" s="28">
        <f t="shared" si="100"/>
        <v>0</v>
      </c>
      <c r="O329" s="2">
        <f t="shared" si="94"/>
        <v>0</v>
      </c>
      <c r="P329" s="2">
        <f t="shared" si="95"/>
        <v>0</v>
      </c>
      <c r="R329">
        <f t="shared" si="96"/>
        <v>308</v>
      </c>
      <c r="S329" s="89">
        <f t="shared" si="86"/>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7"/>
        <v>0.11974758882722369</v>
      </c>
      <c r="Y329" s="66">
        <f t="shared" si="87"/>
        <v>0</v>
      </c>
      <c r="Z329" s="72">
        <f t="shared" si="88"/>
        <v>0</v>
      </c>
      <c r="AA329" s="79">
        <f t="shared" si="89"/>
        <v>0</v>
      </c>
      <c r="AB329" s="81">
        <f t="shared" si="98"/>
        <v>0</v>
      </c>
      <c r="AD329" s="95">
        <f>locallinterp(R329,'BBG rates'!$N$10:$N$369,'BBG rates'!$P$10:$P$369)</f>
        <v>25.722395606125243</v>
      </c>
      <c r="AI329" s="185">
        <f t="shared" si="90"/>
        <v>308</v>
      </c>
      <c r="AJ329" s="127">
        <f>locallinterp(MIN(AI329,CAP_Senior*12),'BBG rates'!$X$24:$X$65,'BBG rates'!$Y$24:$Y$65)</f>
        <v>67.918742488467984</v>
      </c>
      <c r="AK329" s="127">
        <f>locallinterp(MIN(AI329,CAP_CB*12),'BBG rates'!$AA$25:$AA$40,'BBG rates'!$AC$25:$AC$40)</f>
        <v>11</v>
      </c>
      <c r="AL329" s="144">
        <f t="shared" si="91"/>
        <v>20.676186223039558</v>
      </c>
      <c r="AM329" s="142">
        <f>(SUMPRODUCT(AL329:AL$381,G329:G$381)+SUMPRODUCT(AL329:AL$381,H329:H$381))/12</f>
        <v>0</v>
      </c>
    </row>
    <row r="330" spans="1:39" x14ac:dyDescent="0.2">
      <c r="A330" s="7">
        <v>309</v>
      </c>
      <c r="B330" s="7">
        <v>154.5</v>
      </c>
      <c r="C330" s="7">
        <v>77.25</v>
      </c>
      <c r="D330" s="12">
        <f t="shared" si="83"/>
        <v>25.75</v>
      </c>
      <c r="E330" s="29">
        <f t="shared" si="81"/>
        <v>0</v>
      </c>
      <c r="F330" s="2">
        <f t="shared" si="84"/>
        <v>0</v>
      </c>
      <c r="G330" s="2">
        <f t="shared" si="92"/>
        <v>0</v>
      </c>
      <c r="H330" s="2">
        <f t="shared" si="93"/>
        <v>0</v>
      </c>
      <c r="I330" s="2">
        <f t="shared" si="82"/>
        <v>0</v>
      </c>
      <c r="J330" s="2">
        <f t="shared" si="99"/>
        <v>0</v>
      </c>
      <c r="K330" s="2">
        <f t="shared" si="85"/>
        <v>0</v>
      </c>
      <c r="L330" s="2">
        <f t="shared" si="85"/>
        <v>0</v>
      </c>
      <c r="M330" s="2"/>
      <c r="N330" s="28">
        <f t="shared" si="100"/>
        <v>0</v>
      </c>
      <c r="O330" s="2">
        <f t="shared" si="94"/>
        <v>0</v>
      </c>
      <c r="P330" s="2">
        <f t="shared" si="95"/>
        <v>0</v>
      </c>
      <c r="R330">
        <f t="shared" si="96"/>
        <v>309</v>
      </c>
      <c r="S330" s="89">
        <f t="shared" si="86"/>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7"/>
        <v>0.11947455500687099</v>
      </c>
      <c r="Y330" s="66">
        <f t="shared" si="87"/>
        <v>0</v>
      </c>
      <c r="Z330" s="72">
        <f t="shared" si="88"/>
        <v>0</v>
      </c>
      <c r="AA330" s="79">
        <f t="shared" si="89"/>
        <v>0</v>
      </c>
      <c r="AB330" s="81">
        <f t="shared" si="98"/>
        <v>0</v>
      </c>
      <c r="AD330" s="95">
        <f>locallinterp(R330,'BBG rates'!$N$10:$N$369,'BBG rates'!$P$10:$P$369)</f>
        <v>25.803084163047615</v>
      </c>
      <c r="AI330" s="185">
        <f t="shared" si="90"/>
        <v>309</v>
      </c>
      <c r="AJ330" s="127">
        <f>locallinterp(MIN(AI330,CAP_Senior*12),'BBG rates'!$X$24:$X$65,'BBG rates'!$Y$24:$Y$65)</f>
        <v>67.918742488467984</v>
      </c>
      <c r="AK330" s="127">
        <f>locallinterp(MIN(AI330,CAP_CB*12),'BBG rates'!$AA$25:$AA$40,'BBG rates'!$AC$25:$AC$40)</f>
        <v>11</v>
      </c>
      <c r="AL330" s="144">
        <f t="shared" si="91"/>
        <v>20.676186223039558</v>
      </c>
      <c r="AM330" s="142">
        <f>(SUMPRODUCT(AL330:AL$381,G330:G$381)+SUMPRODUCT(AL330:AL$381,H330:H$381))/12</f>
        <v>0</v>
      </c>
    </row>
    <row r="331" spans="1:39" x14ac:dyDescent="0.2">
      <c r="A331" s="7">
        <v>310</v>
      </c>
      <c r="B331" s="7">
        <v>155</v>
      </c>
      <c r="C331" s="7">
        <v>77.5</v>
      </c>
      <c r="D331" s="12">
        <f t="shared" si="83"/>
        <v>25.833333333333332</v>
      </c>
      <c r="E331" s="29">
        <f t="shared" ref="E331:E381" si="101">IF($A331&lt;=$I$8,E330-G331-H331,0)</f>
        <v>0</v>
      </c>
      <c r="F331" s="2">
        <f t="shared" si="84"/>
        <v>0</v>
      </c>
      <c r="G331" s="2">
        <f t="shared" si="92"/>
        <v>0</v>
      </c>
      <c r="H331" s="2">
        <f t="shared" si="93"/>
        <v>0</v>
      </c>
      <c r="I331" s="2">
        <f t="shared" si="82"/>
        <v>0</v>
      </c>
      <c r="J331" s="2">
        <f t="shared" si="99"/>
        <v>0</v>
      </c>
      <c r="K331" s="2">
        <f t="shared" si="85"/>
        <v>0</v>
      </c>
      <c r="L331" s="2">
        <f t="shared" si="85"/>
        <v>0</v>
      </c>
      <c r="M331" s="2"/>
      <c r="N331" s="28">
        <f t="shared" si="100"/>
        <v>0</v>
      </c>
      <c r="O331" s="2">
        <f t="shared" si="94"/>
        <v>0</v>
      </c>
      <c r="P331" s="2">
        <f t="shared" si="95"/>
        <v>0</v>
      </c>
      <c r="R331">
        <f t="shared" si="96"/>
        <v>310</v>
      </c>
      <c r="S331" s="89">
        <f t="shared" si="86"/>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7"/>
        <v>0.11920152050333144</v>
      </c>
      <c r="Y331" s="66">
        <f t="shared" si="87"/>
        <v>0</v>
      </c>
      <c r="Z331" s="72">
        <f t="shared" si="88"/>
        <v>0</v>
      </c>
      <c r="AA331" s="79">
        <f t="shared" si="89"/>
        <v>0</v>
      </c>
      <c r="AB331" s="81">
        <f t="shared" si="98"/>
        <v>0</v>
      </c>
      <c r="AD331" s="95">
        <f>locallinterp(R331,'BBG rates'!$N$10:$N$369,'BBG rates'!$P$10:$P$369)</f>
        <v>25.883767611737607</v>
      </c>
      <c r="AI331" s="185">
        <f t="shared" si="90"/>
        <v>310</v>
      </c>
      <c r="AJ331" s="127">
        <f>locallinterp(MIN(AI331,CAP_Senior*12),'BBG rates'!$X$24:$X$65,'BBG rates'!$Y$24:$Y$65)</f>
        <v>67.918742488467984</v>
      </c>
      <c r="AK331" s="127">
        <f>locallinterp(MIN(AI331,CAP_CB*12),'BBG rates'!$AA$25:$AA$40,'BBG rates'!$AC$25:$AC$40)</f>
        <v>11</v>
      </c>
      <c r="AL331" s="144">
        <f t="shared" si="91"/>
        <v>20.676186223039558</v>
      </c>
      <c r="AM331" s="142">
        <f>(SUMPRODUCT(AL331:AL$381,G331:G$381)+SUMPRODUCT(AL331:AL$381,H331:H$381))/12</f>
        <v>0</v>
      </c>
    </row>
    <row r="332" spans="1:39" x14ac:dyDescent="0.2">
      <c r="A332" s="7">
        <v>311</v>
      </c>
      <c r="B332" s="7">
        <v>155.5</v>
      </c>
      <c r="C332" s="7">
        <v>77.75</v>
      </c>
      <c r="D332" s="12">
        <f t="shared" si="83"/>
        <v>25.916666666666668</v>
      </c>
      <c r="E332" s="29">
        <f t="shared" si="101"/>
        <v>0</v>
      </c>
      <c r="F332" s="2">
        <f t="shared" si="84"/>
        <v>0</v>
      </c>
      <c r="G332" s="2">
        <f t="shared" si="92"/>
        <v>0</v>
      </c>
      <c r="H332" s="2">
        <f t="shared" si="93"/>
        <v>0</v>
      </c>
      <c r="I332" s="2">
        <f t="shared" si="82"/>
        <v>0</v>
      </c>
      <c r="J332" s="2">
        <f t="shared" si="99"/>
        <v>0</v>
      </c>
      <c r="K332" s="2">
        <f t="shared" si="85"/>
        <v>0</v>
      </c>
      <c r="L332" s="2">
        <f t="shared" si="85"/>
        <v>0</v>
      </c>
      <c r="M332" s="2"/>
      <c r="N332" s="28">
        <f t="shared" si="100"/>
        <v>0</v>
      </c>
      <c r="O332" s="2">
        <f t="shared" si="94"/>
        <v>0</v>
      </c>
      <c r="P332" s="2">
        <f t="shared" si="95"/>
        <v>0</v>
      </c>
      <c r="R332">
        <f t="shared" si="96"/>
        <v>311</v>
      </c>
      <c r="S332" s="89">
        <f t="shared" si="86"/>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7"/>
        <v>0.11892848531660505</v>
      </c>
      <c r="Y332" s="66">
        <f t="shared" si="87"/>
        <v>0</v>
      </c>
      <c r="Z332" s="72">
        <f t="shared" si="88"/>
        <v>0</v>
      </c>
      <c r="AA332" s="79">
        <f t="shared" si="89"/>
        <v>0</v>
      </c>
      <c r="AB332" s="81">
        <f t="shared" si="98"/>
        <v>0</v>
      </c>
      <c r="AD332" s="95">
        <f>locallinterp(R332,'BBG rates'!$N$10:$N$369,'BBG rates'!$P$10:$P$369)</f>
        <v>25.964446230726729</v>
      </c>
      <c r="AI332" s="185">
        <f t="shared" si="90"/>
        <v>311</v>
      </c>
      <c r="AJ332" s="127">
        <f>locallinterp(MIN(AI332,CAP_Senior*12),'BBG rates'!$X$24:$X$65,'BBG rates'!$Y$24:$Y$65)</f>
        <v>67.918742488467984</v>
      </c>
      <c r="AK332" s="127">
        <f>locallinterp(MIN(AI332,CAP_CB*12),'BBG rates'!$AA$25:$AA$40,'BBG rates'!$AC$25:$AC$40)</f>
        <v>11</v>
      </c>
      <c r="AL332" s="144">
        <f t="shared" si="91"/>
        <v>20.676186223039558</v>
      </c>
      <c r="AM332" s="142">
        <f>(SUMPRODUCT(AL332:AL$381,G332:G$381)+SUMPRODUCT(AL332:AL$381,H332:H$381))/12</f>
        <v>0</v>
      </c>
    </row>
    <row r="333" spans="1:39" x14ac:dyDescent="0.2">
      <c r="A333" s="7">
        <v>312</v>
      </c>
      <c r="B333" s="7">
        <v>156</v>
      </c>
      <c r="C333" s="7">
        <v>78</v>
      </c>
      <c r="D333" s="12">
        <f t="shared" si="83"/>
        <v>26</v>
      </c>
      <c r="E333" s="29">
        <f t="shared" si="101"/>
        <v>0</v>
      </c>
      <c r="F333" s="2">
        <f t="shared" si="84"/>
        <v>0</v>
      </c>
      <c r="G333" s="2">
        <f t="shared" si="92"/>
        <v>0</v>
      </c>
      <c r="H333" s="2">
        <f t="shared" si="93"/>
        <v>0</v>
      </c>
      <c r="I333" s="2">
        <f t="shared" si="82"/>
        <v>0</v>
      </c>
      <c r="J333" s="2">
        <f t="shared" si="99"/>
        <v>0</v>
      </c>
      <c r="K333" s="2">
        <f t="shared" si="85"/>
        <v>0</v>
      </c>
      <c r="L333" s="2">
        <f t="shared" si="85"/>
        <v>0</v>
      </c>
      <c r="M333" s="2"/>
      <c r="N333" s="28">
        <f t="shared" si="100"/>
        <v>0</v>
      </c>
      <c r="O333" s="2">
        <f t="shared" si="94"/>
        <v>0</v>
      </c>
      <c r="P333" s="2">
        <f t="shared" si="95"/>
        <v>0</v>
      </c>
      <c r="R333">
        <f t="shared" si="96"/>
        <v>312</v>
      </c>
      <c r="S333" s="89">
        <f t="shared" si="86"/>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7"/>
        <v>0.11865544944642537</v>
      </c>
      <c r="Y333" s="66">
        <f t="shared" si="87"/>
        <v>0</v>
      </c>
      <c r="Z333" s="72">
        <f t="shared" si="88"/>
        <v>0</v>
      </c>
      <c r="AA333" s="79">
        <f t="shared" si="89"/>
        <v>0</v>
      </c>
      <c r="AB333" s="81">
        <f t="shared" si="98"/>
        <v>0</v>
      </c>
      <c r="AD333" s="95">
        <f>locallinterp(R333,'BBG rates'!$N$10:$N$369,'BBG rates'!$P$10:$P$369)</f>
        <v>26.045120288094722</v>
      </c>
      <c r="AI333" s="185">
        <f t="shared" si="90"/>
        <v>312</v>
      </c>
      <c r="AJ333" s="127">
        <f>locallinterp(MIN(AI333,CAP_Senior*12),'BBG rates'!$X$24:$X$65,'BBG rates'!$Y$24:$Y$65)</f>
        <v>67.918742488467984</v>
      </c>
      <c r="AK333" s="127">
        <f>locallinterp(MIN(AI333,CAP_CB*12),'BBG rates'!$AA$25:$AA$40,'BBG rates'!$AC$25:$AC$40)</f>
        <v>11</v>
      </c>
      <c r="AL333" s="144">
        <f t="shared" si="91"/>
        <v>20.676186223039558</v>
      </c>
      <c r="AM333" s="142">
        <f>(SUMPRODUCT(AL333:AL$381,G333:G$381)+SUMPRODUCT(AL333:AL$381,H333:H$381))/12</f>
        <v>0</v>
      </c>
    </row>
    <row r="334" spans="1:39" x14ac:dyDescent="0.2">
      <c r="A334" s="7">
        <v>313</v>
      </c>
      <c r="B334" s="7">
        <v>156.5</v>
      </c>
      <c r="C334" s="7">
        <v>78.25</v>
      </c>
      <c r="D334" s="12">
        <f t="shared" si="83"/>
        <v>26.083333333333332</v>
      </c>
      <c r="E334" s="29">
        <f t="shared" si="101"/>
        <v>0</v>
      </c>
      <c r="F334" s="2">
        <f t="shared" si="84"/>
        <v>0</v>
      </c>
      <c r="G334" s="2">
        <f t="shared" si="92"/>
        <v>0</v>
      </c>
      <c r="H334" s="2">
        <f t="shared" si="93"/>
        <v>0</v>
      </c>
      <c r="I334" s="2">
        <f t="shared" si="82"/>
        <v>0</v>
      </c>
      <c r="J334" s="2">
        <f t="shared" si="99"/>
        <v>0</v>
      </c>
      <c r="K334" s="2">
        <f t="shared" si="85"/>
        <v>0</v>
      </c>
      <c r="L334" s="2">
        <f t="shared" si="85"/>
        <v>0</v>
      </c>
      <c r="M334" s="2"/>
      <c r="N334" s="28">
        <f t="shared" si="100"/>
        <v>0</v>
      </c>
      <c r="O334" s="2">
        <f t="shared" si="94"/>
        <v>0</v>
      </c>
      <c r="P334" s="2">
        <f t="shared" si="95"/>
        <v>0</v>
      </c>
      <c r="R334">
        <f t="shared" si="96"/>
        <v>313</v>
      </c>
      <c r="S334" s="89">
        <f t="shared" si="86"/>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7"/>
        <v>0.11838241289279239</v>
      </c>
      <c r="Y334" s="66">
        <f t="shared" si="87"/>
        <v>0</v>
      </c>
      <c r="Z334" s="72">
        <f t="shared" si="88"/>
        <v>0</v>
      </c>
      <c r="AA334" s="79">
        <f t="shared" si="89"/>
        <v>0</v>
      </c>
      <c r="AB334" s="81">
        <f t="shared" si="98"/>
        <v>0</v>
      </c>
      <c r="AD334" s="95">
        <f>locallinterp(R334,'BBG rates'!$N$10:$N$369,'BBG rates'!$P$10:$P$369)</f>
        <v>26.125790046450316</v>
      </c>
      <c r="AI334" s="185">
        <f t="shared" si="90"/>
        <v>313</v>
      </c>
      <c r="AJ334" s="127">
        <f>locallinterp(MIN(AI334,CAP_Senior*12),'BBG rates'!$X$24:$X$65,'BBG rates'!$Y$24:$Y$65)</f>
        <v>67.918742488467984</v>
      </c>
      <c r="AK334" s="127">
        <f>locallinterp(MIN(AI334,CAP_CB*12),'BBG rates'!$AA$25:$AA$40,'BBG rates'!$AC$25:$AC$40)</f>
        <v>11</v>
      </c>
      <c r="AL334" s="144">
        <f t="shared" si="91"/>
        <v>20.676186223039558</v>
      </c>
      <c r="AM334" s="142">
        <f>(SUMPRODUCT(AL334:AL$381,G334:G$381)+SUMPRODUCT(AL334:AL$381,H334:H$381))/12</f>
        <v>0</v>
      </c>
    </row>
    <row r="335" spans="1:39" x14ac:dyDescent="0.2">
      <c r="A335" s="7">
        <v>314</v>
      </c>
      <c r="B335" s="7">
        <v>157</v>
      </c>
      <c r="C335" s="7">
        <v>78.5</v>
      </c>
      <c r="D335" s="12">
        <f t="shared" si="83"/>
        <v>26.166666666666668</v>
      </c>
      <c r="E335" s="29">
        <f t="shared" si="101"/>
        <v>0</v>
      </c>
      <c r="F335" s="2">
        <f t="shared" si="84"/>
        <v>0</v>
      </c>
      <c r="G335" s="2">
        <f t="shared" si="92"/>
        <v>0</v>
      </c>
      <c r="H335" s="2">
        <f t="shared" si="93"/>
        <v>0</v>
      </c>
      <c r="I335" s="2">
        <f t="shared" si="82"/>
        <v>0</v>
      </c>
      <c r="J335" s="2">
        <f t="shared" si="99"/>
        <v>0</v>
      </c>
      <c r="K335" s="2">
        <f t="shared" si="85"/>
        <v>0</v>
      </c>
      <c r="L335" s="2">
        <f t="shared" si="85"/>
        <v>0</v>
      </c>
      <c r="M335" s="2"/>
      <c r="N335" s="28">
        <f t="shared" si="100"/>
        <v>0</v>
      </c>
      <c r="O335" s="2">
        <f t="shared" si="94"/>
        <v>0</v>
      </c>
      <c r="P335" s="2">
        <f t="shared" si="95"/>
        <v>0</v>
      </c>
      <c r="R335">
        <f t="shared" si="96"/>
        <v>314</v>
      </c>
      <c r="S335" s="89">
        <f t="shared" si="86"/>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7"/>
        <v>0.11810937565597257</v>
      </c>
      <c r="Y335" s="66">
        <f t="shared" si="87"/>
        <v>0</v>
      </c>
      <c r="Z335" s="72">
        <f t="shared" si="88"/>
        <v>0</v>
      </c>
      <c r="AA335" s="79">
        <f t="shared" si="89"/>
        <v>0</v>
      </c>
      <c r="AB335" s="81">
        <f t="shared" si="98"/>
        <v>0</v>
      </c>
      <c r="AD335" s="95">
        <f>locallinterp(R335,'BBG rates'!$N$10:$N$369,'BBG rates'!$P$10:$P$369)</f>
        <v>26.206455757955219</v>
      </c>
      <c r="AI335" s="185">
        <f t="shared" si="90"/>
        <v>314</v>
      </c>
      <c r="AJ335" s="127">
        <f>locallinterp(MIN(AI335,CAP_Senior*12),'BBG rates'!$X$24:$X$65,'BBG rates'!$Y$24:$Y$65)</f>
        <v>67.918742488467984</v>
      </c>
      <c r="AK335" s="127">
        <f>locallinterp(MIN(AI335,CAP_CB*12),'BBG rates'!$AA$25:$AA$40,'BBG rates'!$AC$25:$AC$40)</f>
        <v>11</v>
      </c>
      <c r="AL335" s="144">
        <f t="shared" si="91"/>
        <v>20.676186223039558</v>
      </c>
      <c r="AM335" s="142">
        <f>(SUMPRODUCT(AL335:AL$381,G335:G$381)+SUMPRODUCT(AL335:AL$381,H335:H$381))/12</f>
        <v>0</v>
      </c>
    </row>
    <row r="336" spans="1:39" x14ac:dyDescent="0.2">
      <c r="A336" s="7">
        <v>315</v>
      </c>
      <c r="B336" s="7">
        <v>157.5</v>
      </c>
      <c r="C336" s="7">
        <v>78.75</v>
      </c>
      <c r="D336" s="12">
        <f t="shared" si="83"/>
        <v>26.25</v>
      </c>
      <c r="E336" s="29">
        <f t="shared" si="101"/>
        <v>0</v>
      </c>
      <c r="F336" s="2">
        <f t="shared" si="84"/>
        <v>0</v>
      </c>
      <c r="G336" s="2">
        <f t="shared" si="92"/>
        <v>0</v>
      </c>
      <c r="H336" s="2">
        <f t="shared" si="93"/>
        <v>0</v>
      </c>
      <c r="I336" s="2">
        <f t="shared" si="82"/>
        <v>0</v>
      </c>
      <c r="J336" s="2">
        <f t="shared" si="99"/>
        <v>0</v>
      </c>
      <c r="K336" s="2">
        <f t="shared" si="85"/>
        <v>0</v>
      </c>
      <c r="L336" s="2">
        <f t="shared" si="85"/>
        <v>0</v>
      </c>
      <c r="M336" s="2"/>
      <c r="N336" s="28">
        <f t="shared" si="100"/>
        <v>0</v>
      </c>
      <c r="O336" s="2">
        <f t="shared" si="94"/>
        <v>0</v>
      </c>
      <c r="P336" s="2">
        <f t="shared" si="95"/>
        <v>0</v>
      </c>
      <c r="R336">
        <f t="shared" si="96"/>
        <v>315</v>
      </c>
      <c r="S336" s="89">
        <f t="shared" si="86"/>
        <v>0</v>
      </c>
      <c r="T336" s="89">
        <f>IF(AND(S336=0,S335&gt;0),SUM($G336:$H$381),S336)</f>
        <v>0</v>
      </c>
      <c r="U336" s="82">
        <f>SUM(T336:T$381)</f>
        <v>0</v>
      </c>
      <c r="V336" s="68">
        <f>localspline(R336,'BBG rates'!$G$10:$G$27,'BBG rates'!$K$10:$K$27)</f>
        <v>0.96794299596928113</v>
      </c>
      <c r="W336" s="68">
        <f>locallinterp(R336,'BBG rates'!$G$10:$G$27,'BBG rates'!$J$10:$J$27)</f>
        <v>0.1179</v>
      </c>
      <c r="X336" s="56">
        <f t="shared" si="97"/>
        <v>0.11783633773596591</v>
      </c>
      <c r="Y336" s="66">
        <f t="shared" si="87"/>
        <v>0</v>
      </c>
      <c r="Z336" s="72">
        <f t="shared" si="88"/>
        <v>0</v>
      </c>
      <c r="AA336" s="79">
        <f t="shared" si="89"/>
        <v>0</v>
      </c>
      <c r="AB336" s="81">
        <f t="shared" si="98"/>
        <v>0</v>
      </c>
      <c r="AD336" s="95">
        <f>locallinterp(R336,'BBG rates'!$N$10:$N$369,'BBG rates'!$P$10:$P$369)</f>
        <v>26.287117674285991</v>
      </c>
      <c r="AI336" s="185">
        <f t="shared" si="90"/>
        <v>315</v>
      </c>
      <c r="AJ336" s="127">
        <f>locallinterp(MIN(AI336,CAP_Senior*12),'BBG rates'!$X$24:$X$65,'BBG rates'!$Y$24:$Y$65)</f>
        <v>67.918742488467984</v>
      </c>
      <c r="AK336" s="127">
        <f>locallinterp(MIN(AI336,CAP_CB*12),'BBG rates'!$AA$25:$AA$40,'BBG rates'!$AC$25:$AC$40)</f>
        <v>11</v>
      </c>
      <c r="AL336" s="144">
        <f t="shared" si="91"/>
        <v>20.676186223039558</v>
      </c>
      <c r="AM336" s="142">
        <f>(SUMPRODUCT(AL336:AL$381,G336:G$381)+SUMPRODUCT(AL336:AL$381,H336:H$381))/12</f>
        <v>0</v>
      </c>
    </row>
    <row r="337" spans="1:39" x14ac:dyDescent="0.2">
      <c r="A337" s="7">
        <v>316</v>
      </c>
      <c r="B337" s="7">
        <v>158</v>
      </c>
      <c r="C337" s="7">
        <v>79</v>
      </c>
      <c r="D337" s="12">
        <f t="shared" si="83"/>
        <v>26.333333333333332</v>
      </c>
      <c r="E337" s="29">
        <f t="shared" si="101"/>
        <v>0</v>
      </c>
      <c r="F337" s="2">
        <f t="shared" si="84"/>
        <v>0</v>
      </c>
      <c r="G337" s="2">
        <f t="shared" si="92"/>
        <v>0</v>
      </c>
      <c r="H337" s="2">
        <f t="shared" si="93"/>
        <v>0</v>
      </c>
      <c r="I337" s="2">
        <f t="shared" si="82"/>
        <v>0</v>
      </c>
      <c r="J337" s="2">
        <f t="shared" si="99"/>
        <v>0</v>
      </c>
      <c r="K337" s="2">
        <f t="shared" si="85"/>
        <v>0</v>
      </c>
      <c r="L337" s="2">
        <f t="shared" si="85"/>
        <v>0</v>
      </c>
      <c r="M337" s="2"/>
      <c r="N337" s="28">
        <f t="shared" si="100"/>
        <v>0</v>
      </c>
      <c r="O337" s="2">
        <f t="shared" si="94"/>
        <v>0</v>
      </c>
      <c r="P337" s="2">
        <f t="shared" si="95"/>
        <v>0</v>
      </c>
      <c r="R337">
        <f t="shared" si="96"/>
        <v>316</v>
      </c>
      <c r="S337" s="89">
        <f t="shared" si="86"/>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7"/>
        <v>0.11756329913250596</v>
      </c>
      <c r="Y337" s="66">
        <f t="shared" si="87"/>
        <v>0</v>
      </c>
      <c r="Z337" s="72">
        <f t="shared" si="88"/>
        <v>0</v>
      </c>
      <c r="AA337" s="79">
        <f t="shared" si="89"/>
        <v>0</v>
      </c>
      <c r="AB337" s="81">
        <f t="shared" si="98"/>
        <v>0</v>
      </c>
      <c r="AD337" s="95">
        <f>locallinterp(R337,'BBG rates'!$N$10:$N$369,'BBG rates'!$P$10:$P$369)</f>
        <v>26.367776046605371</v>
      </c>
      <c r="AI337" s="185">
        <f t="shared" si="90"/>
        <v>316</v>
      </c>
      <c r="AJ337" s="127">
        <f>locallinterp(MIN(AI337,CAP_Senior*12),'BBG rates'!$X$24:$X$65,'BBG rates'!$Y$24:$Y$65)</f>
        <v>67.918742488467984</v>
      </c>
      <c r="AK337" s="127">
        <f>locallinterp(MIN(AI337,CAP_CB*12),'BBG rates'!$AA$25:$AA$40,'BBG rates'!$AC$25:$AC$40)</f>
        <v>11</v>
      </c>
      <c r="AL337" s="144">
        <f t="shared" si="91"/>
        <v>20.676186223039558</v>
      </c>
      <c r="AM337" s="142">
        <f>(SUMPRODUCT(AL337:AL$381,G337:G$381)+SUMPRODUCT(AL337:AL$381,H337:H$381))/12</f>
        <v>0</v>
      </c>
    </row>
    <row r="338" spans="1:39" x14ac:dyDescent="0.2">
      <c r="A338" s="7">
        <v>317</v>
      </c>
      <c r="B338" s="7">
        <v>158.5</v>
      </c>
      <c r="C338" s="7">
        <v>79.25</v>
      </c>
      <c r="D338" s="12">
        <f t="shared" si="83"/>
        <v>26.416666666666668</v>
      </c>
      <c r="E338" s="29">
        <f t="shared" si="101"/>
        <v>0</v>
      </c>
      <c r="F338" s="2">
        <f t="shared" si="84"/>
        <v>0</v>
      </c>
      <c r="G338" s="2">
        <f t="shared" si="92"/>
        <v>0</v>
      </c>
      <c r="H338" s="2">
        <f t="shared" si="93"/>
        <v>0</v>
      </c>
      <c r="I338" s="2">
        <f t="shared" si="82"/>
        <v>0</v>
      </c>
      <c r="J338" s="2">
        <f t="shared" si="99"/>
        <v>0</v>
      </c>
      <c r="K338" s="2">
        <f t="shared" si="85"/>
        <v>0</v>
      </c>
      <c r="L338" s="2">
        <f t="shared" si="85"/>
        <v>0</v>
      </c>
      <c r="M338" s="2"/>
      <c r="N338" s="28">
        <f t="shared" si="100"/>
        <v>0</v>
      </c>
      <c r="O338" s="2">
        <f t="shared" si="94"/>
        <v>0</v>
      </c>
      <c r="P338" s="2">
        <f t="shared" si="95"/>
        <v>0</v>
      </c>
      <c r="R338">
        <f t="shared" si="96"/>
        <v>317</v>
      </c>
      <c r="S338" s="89">
        <f t="shared" si="86"/>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7"/>
        <v>0.11729025984585917</v>
      </c>
      <c r="Y338" s="66">
        <f t="shared" si="87"/>
        <v>0</v>
      </c>
      <c r="Z338" s="72">
        <f t="shared" si="88"/>
        <v>0</v>
      </c>
      <c r="AA338" s="79">
        <f t="shared" si="89"/>
        <v>0</v>
      </c>
      <c r="AB338" s="81">
        <f t="shared" si="98"/>
        <v>0</v>
      </c>
      <c r="AD338" s="95">
        <f>locallinterp(R338,'BBG rates'!$N$10:$N$369,'BBG rates'!$P$10:$P$369)</f>
        <v>26.448431110664629</v>
      </c>
      <c r="AI338" s="185">
        <f t="shared" si="90"/>
        <v>317</v>
      </c>
      <c r="AJ338" s="127">
        <f>locallinterp(MIN(AI338,CAP_Senior*12),'BBG rates'!$X$24:$X$65,'BBG rates'!$Y$24:$Y$65)</f>
        <v>67.918742488467984</v>
      </c>
      <c r="AK338" s="127">
        <f>locallinterp(MIN(AI338,CAP_CB*12),'BBG rates'!$AA$25:$AA$40,'BBG rates'!$AC$25:$AC$40)</f>
        <v>11</v>
      </c>
      <c r="AL338" s="144">
        <f t="shared" si="91"/>
        <v>20.676186223039558</v>
      </c>
      <c r="AM338" s="142">
        <f>(SUMPRODUCT(AL338:AL$381,G338:G$381)+SUMPRODUCT(AL338:AL$381,H338:H$381))/12</f>
        <v>0</v>
      </c>
    </row>
    <row r="339" spans="1:39" x14ac:dyDescent="0.2">
      <c r="A339" s="7">
        <v>318</v>
      </c>
      <c r="B339" s="7">
        <v>159</v>
      </c>
      <c r="C339" s="7">
        <v>79.5</v>
      </c>
      <c r="D339" s="12">
        <f t="shared" si="83"/>
        <v>26.5</v>
      </c>
      <c r="E339" s="29">
        <f t="shared" si="101"/>
        <v>0</v>
      </c>
      <c r="F339" s="2">
        <f t="shared" si="84"/>
        <v>0</v>
      </c>
      <c r="G339" s="2">
        <f t="shared" si="92"/>
        <v>0</v>
      </c>
      <c r="H339" s="2">
        <f t="shared" si="93"/>
        <v>0</v>
      </c>
      <c r="I339" s="2">
        <f t="shared" ref="I339:I381" si="102">SUM(F339:H339)</f>
        <v>0</v>
      </c>
      <c r="J339" s="2">
        <f t="shared" si="99"/>
        <v>0</v>
      </c>
      <c r="K339" s="2">
        <f t="shared" si="85"/>
        <v>0</v>
      </c>
      <c r="L339" s="2">
        <f t="shared" si="85"/>
        <v>0</v>
      </c>
      <c r="M339" s="2"/>
      <c r="N339" s="28">
        <f t="shared" si="100"/>
        <v>0</v>
      </c>
      <c r="O339" s="2">
        <f t="shared" si="94"/>
        <v>0</v>
      </c>
      <c r="P339" s="2">
        <f t="shared" si="95"/>
        <v>0</v>
      </c>
      <c r="R339">
        <f t="shared" si="96"/>
        <v>318</v>
      </c>
      <c r="S339" s="89">
        <f t="shared" si="86"/>
        <v>0</v>
      </c>
      <c r="T339" s="89">
        <f>IF(AND(S339=0,S338&gt;0),SUM($G339:$H$381),S339)</f>
        <v>0</v>
      </c>
      <c r="U339" s="82">
        <f>SUM(T339:T$381)</f>
        <v>0</v>
      </c>
      <c r="V339" s="68">
        <f>localspline(R339,'BBG rates'!$G$10:$G$27,'BBG rates'!$K$10:$K$27)</f>
        <v>0.96782395232434282</v>
      </c>
      <c r="W339" s="68">
        <f>locallinterp(R339,'BBG rates'!$G$10:$G$27,'BBG rates'!$J$10:$J$27)</f>
        <v>0.11708</v>
      </c>
      <c r="X339" s="56">
        <f t="shared" si="97"/>
        <v>0.11701721987602554</v>
      </c>
      <c r="Y339" s="66">
        <f t="shared" si="87"/>
        <v>0</v>
      </c>
      <c r="Z339" s="72">
        <f t="shared" si="88"/>
        <v>0</v>
      </c>
      <c r="AA339" s="79">
        <f t="shared" si="89"/>
        <v>0</v>
      </c>
      <c r="AB339" s="81">
        <f t="shared" si="98"/>
        <v>0</v>
      </c>
      <c r="AD339" s="95">
        <f>locallinterp(R339,'BBG rates'!$N$10:$N$369,'BBG rates'!$P$10:$P$369)</f>
        <v>26.529083106691658</v>
      </c>
      <c r="AI339" s="185">
        <f t="shared" si="90"/>
        <v>318</v>
      </c>
      <c r="AJ339" s="127">
        <f>locallinterp(MIN(AI339,CAP_Senior*12),'BBG rates'!$X$24:$X$65,'BBG rates'!$Y$24:$Y$65)</f>
        <v>67.918742488467984</v>
      </c>
      <c r="AK339" s="127">
        <f>locallinterp(MIN(AI339,CAP_CB*12),'BBG rates'!$AA$25:$AA$40,'BBG rates'!$AC$25:$AC$40)</f>
        <v>11</v>
      </c>
      <c r="AL339" s="144">
        <f t="shared" si="91"/>
        <v>20.676186223039558</v>
      </c>
      <c r="AM339" s="142">
        <f>(SUMPRODUCT(AL339:AL$381,G339:G$381)+SUMPRODUCT(AL339:AL$381,H339:H$381))/12</f>
        <v>0</v>
      </c>
    </row>
    <row r="340" spans="1:39" x14ac:dyDescent="0.2">
      <c r="A340" s="7">
        <v>319</v>
      </c>
      <c r="B340" s="7">
        <v>159.5</v>
      </c>
      <c r="C340" s="7">
        <v>79.75</v>
      </c>
      <c r="D340" s="12">
        <f t="shared" si="83"/>
        <v>26.583333333333332</v>
      </c>
      <c r="E340" s="29">
        <f t="shared" si="101"/>
        <v>0</v>
      </c>
      <c r="F340" s="2">
        <f t="shared" si="84"/>
        <v>0</v>
      </c>
      <c r="G340" s="2">
        <f t="shared" si="92"/>
        <v>0</v>
      </c>
      <c r="H340" s="2">
        <f t="shared" si="93"/>
        <v>0</v>
      </c>
      <c r="I340" s="2">
        <f t="shared" si="102"/>
        <v>0</v>
      </c>
      <c r="J340" s="2">
        <f t="shared" si="99"/>
        <v>0</v>
      </c>
      <c r="K340" s="2">
        <f t="shared" si="85"/>
        <v>0</v>
      </c>
      <c r="L340" s="2">
        <f t="shared" si="85"/>
        <v>0</v>
      </c>
      <c r="M340" s="2"/>
      <c r="N340" s="28">
        <f t="shared" si="100"/>
        <v>0</v>
      </c>
      <c r="O340" s="2">
        <f t="shared" si="94"/>
        <v>0</v>
      </c>
      <c r="P340" s="2">
        <f t="shared" si="95"/>
        <v>0</v>
      </c>
      <c r="R340">
        <f t="shared" si="96"/>
        <v>319</v>
      </c>
      <c r="S340" s="89">
        <f t="shared" si="86"/>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7"/>
        <v>0.11674417922273861</v>
      </c>
      <c r="Y340" s="66">
        <f t="shared" si="87"/>
        <v>0</v>
      </c>
      <c r="Z340" s="72">
        <f t="shared" si="88"/>
        <v>0</v>
      </c>
      <c r="AA340" s="79">
        <f t="shared" si="89"/>
        <v>0</v>
      </c>
      <c r="AB340" s="81">
        <f t="shared" si="98"/>
        <v>0</v>
      </c>
      <c r="AD340" s="95">
        <f>locallinterp(R340,'BBG rates'!$N$10:$N$369,'BBG rates'!$P$10:$P$369)</f>
        <v>26.609732264469091</v>
      </c>
      <c r="AI340" s="185">
        <f t="shared" si="90"/>
        <v>319</v>
      </c>
      <c r="AJ340" s="127">
        <f>locallinterp(MIN(AI340,CAP_Senior*12),'BBG rates'!$X$24:$X$65,'BBG rates'!$Y$24:$Y$65)</f>
        <v>67.918742488467984</v>
      </c>
      <c r="AK340" s="127">
        <f>locallinterp(MIN(AI340,CAP_CB*12),'BBG rates'!$AA$25:$AA$40,'BBG rates'!$AC$25:$AC$40)</f>
        <v>11</v>
      </c>
      <c r="AL340" s="144">
        <f t="shared" si="91"/>
        <v>20.676186223039558</v>
      </c>
      <c r="AM340" s="142">
        <f>(SUMPRODUCT(AL340:AL$381,G340:G$381)+SUMPRODUCT(AL340:AL$381,H340:H$381))/12</f>
        <v>0</v>
      </c>
    </row>
    <row r="341" spans="1:39" x14ac:dyDescent="0.2">
      <c r="A341" s="7">
        <v>320</v>
      </c>
      <c r="B341" s="7">
        <v>160</v>
      </c>
      <c r="C341" s="7">
        <v>80</v>
      </c>
      <c r="D341" s="12">
        <f t="shared" si="83"/>
        <v>26.666666666666668</v>
      </c>
      <c r="E341" s="29">
        <f t="shared" si="101"/>
        <v>0</v>
      </c>
      <c r="F341" s="2">
        <f t="shared" si="84"/>
        <v>0</v>
      </c>
      <c r="G341" s="2">
        <f t="shared" si="92"/>
        <v>0</v>
      </c>
      <c r="H341" s="2">
        <f t="shared" si="93"/>
        <v>0</v>
      </c>
      <c r="I341" s="2">
        <f t="shared" si="102"/>
        <v>0</v>
      </c>
      <c r="J341" s="2">
        <f t="shared" si="99"/>
        <v>0</v>
      </c>
      <c r="K341" s="2">
        <f t="shared" si="85"/>
        <v>0</v>
      </c>
      <c r="L341" s="2">
        <f t="shared" si="85"/>
        <v>0</v>
      </c>
      <c r="M341" s="2"/>
      <c r="N341" s="28">
        <f t="shared" si="100"/>
        <v>0</v>
      </c>
      <c r="O341" s="2">
        <f t="shared" si="94"/>
        <v>0</v>
      </c>
      <c r="P341" s="2">
        <f t="shared" si="95"/>
        <v>0</v>
      </c>
      <c r="R341">
        <f t="shared" si="96"/>
        <v>320</v>
      </c>
      <c r="S341" s="89">
        <f t="shared" si="86"/>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7"/>
        <v>0.11647113788599839</v>
      </c>
      <c r="Y341" s="66">
        <f t="shared" si="87"/>
        <v>0</v>
      </c>
      <c r="Z341" s="72">
        <f t="shared" si="88"/>
        <v>0</v>
      </c>
      <c r="AA341" s="79">
        <f t="shared" si="89"/>
        <v>0</v>
      </c>
      <c r="AB341" s="81">
        <f t="shared" si="98"/>
        <v>0</v>
      </c>
      <c r="AD341" s="95">
        <f>locallinterp(R341,'BBG rates'!$N$10:$N$369,'BBG rates'!$P$10:$P$369)</f>
        <v>26.690378808308552</v>
      </c>
      <c r="AI341" s="185">
        <f t="shared" si="90"/>
        <v>320</v>
      </c>
      <c r="AJ341" s="127">
        <f>locallinterp(MIN(AI341,CAP_Senior*12),'BBG rates'!$X$24:$X$65,'BBG rates'!$Y$24:$Y$65)</f>
        <v>67.918742488467984</v>
      </c>
      <c r="AK341" s="127">
        <f>locallinterp(MIN(AI341,CAP_CB*12),'BBG rates'!$AA$25:$AA$40,'BBG rates'!$AC$25:$AC$40)</f>
        <v>11</v>
      </c>
      <c r="AL341" s="144">
        <f t="shared" si="91"/>
        <v>20.676186223039558</v>
      </c>
      <c r="AM341" s="142">
        <f>(SUMPRODUCT(AL341:AL$381,G341:G$381)+SUMPRODUCT(AL341:AL$381,H341:H$381))/12</f>
        <v>0</v>
      </c>
    </row>
    <row r="342" spans="1:39" x14ac:dyDescent="0.2">
      <c r="A342" s="7">
        <v>321</v>
      </c>
      <c r="B342" s="7">
        <v>160.5</v>
      </c>
      <c r="C342" s="7">
        <v>80.25</v>
      </c>
      <c r="D342" s="12">
        <f t="shared" ref="D342:D381" si="103">A342/12</f>
        <v>26.75</v>
      </c>
      <c r="E342" s="29">
        <f t="shared" si="101"/>
        <v>0</v>
      </c>
      <c r="F342" s="2">
        <f t="shared" ref="F342:F381" si="104">IF($A342&lt;=$I$8,-IPMT($G$11,1,$I$8-$A342+1,$E341),0)</f>
        <v>0</v>
      </c>
      <c r="G342" s="2">
        <f t="shared" si="92"/>
        <v>0</v>
      </c>
      <c r="H342" s="2">
        <f t="shared" si="93"/>
        <v>0</v>
      </c>
      <c r="I342" s="2">
        <f t="shared" si="102"/>
        <v>0</v>
      </c>
      <c r="J342" s="2">
        <f t="shared" si="99"/>
        <v>0</v>
      </c>
      <c r="K342" s="2">
        <f t="shared" ref="K342:L381" si="105">I342/(1+$F$12)^IF($I$7=1,$A342,IF($I$7=2,$B342,IF($I$7=4,$C342,$D342)))</f>
        <v>0</v>
      </c>
      <c r="L342" s="2">
        <f t="shared" si="105"/>
        <v>0</v>
      </c>
      <c r="M342" s="2"/>
      <c r="N342" s="28">
        <f t="shared" si="100"/>
        <v>0</v>
      </c>
      <c r="O342" s="2">
        <f t="shared" si="94"/>
        <v>0</v>
      </c>
      <c r="P342" s="2">
        <f t="shared" si="95"/>
        <v>0</v>
      </c>
      <c r="R342">
        <f t="shared" si="96"/>
        <v>321</v>
      </c>
      <c r="S342" s="89">
        <f t="shared" ref="S342:S381" si="106">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7"/>
        <v>0.11619809586607133</v>
      </c>
      <c r="Y342" s="66">
        <f t="shared" ref="Y342:Y380" si="107">T342*X342%/12+Y343</f>
        <v>0</v>
      </c>
      <c r="Z342" s="72">
        <f t="shared" ref="Z342:Z381" si="108">IF(U342=0,0,Y342*1200/U342)</f>
        <v>0</v>
      </c>
      <c r="AA342" s="79">
        <f t="shared" ref="AA342:AA381" si="109">T342*$AA$17%/12+AA343</f>
        <v>0</v>
      </c>
      <c r="AB342" s="81">
        <f t="shared" si="98"/>
        <v>0</v>
      </c>
      <c r="AD342" s="95">
        <f>locallinterp(R342,'BBG rates'!$N$10:$N$369,'BBG rates'!$P$10:$P$369)</f>
        <v>26.771022952080457</v>
      </c>
      <c r="AI342" s="185">
        <f t="shared" ref="AI342:AI381" si="110">A342</f>
        <v>321</v>
      </c>
      <c r="AJ342" s="127">
        <f>locallinterp(MIN(AI342,CAP_Senior*12),'BBG rates'!$X$24:$X$65,'BBG rates'!$Y$24:$Y$65)</f>
        <v>67.918742488467984</v>
      </c>
      <c r="AK342" s="127">
        <f>locallinterp(MIN(AI342,CAP_CB*12),'BBG rates'!$AA$25:$AA$40,'BBG rates'!$AC$25:$AC$40)</f>
        <v>11</v>
      </c>
      <c r="AL342" s="144">
        <f t="shared" ref="AL342:AL381" si="111">SUMPRODUCT(AJ342:AK342,$AJ$19:$AK$19)</f>
        <v>20.676186223039558</v>
      </c>
      <c r="AM342" s="142">
        <f>(SUMPRODUCT(AL342:AL$381,G342:G$381)+SUMPRODUCT(AL342:AL$381,H342:H$381))/12</f>
        <v>0</v>
      </c>
    </row>
    <row r="343" spans="1:39" x14ac:dyDescent="0.2">
      <c r="A343" s="7">
        <v>322</v>
      </c>
      <c r="B343" s="7">
        <v>161</v>
      </c>
      <c r="C343" s="7">
        <v>80.5</v>
      </c>
      <c r="D343" s="12">
        <f t="shared" si="103"/>
        <v>26.833333333333332</v>
      </c>
      <c r="E343" s="29">
        <f t="shared" si="101"/>
        <v>0</v>
      </c>
      <c r="F343" s="2">
        <f t="shared" si="104"/>
        <v>0</v>
      </c>
      <c r="G343" s="2">
        <f t="shared" ref="G343:G381" si="112">IF($A343&lt;=$I$8,-PPMT($G$11,1,$I$8-$A343+1,$E342),0)</f>
        <v>0</v>
      </c>
      <c r="H343" s="2">
        <f t="shared" ref="H343:H381" si="113">IF($A343&lt;=$I$8,(E342-G343)*$G$13,0)</f>
        <v>0</v>
      </c>
      <c r="I343" s="2">
        <f t="shared" si="102"/>
        <v>0</v>
      </c>
      <c r="J343" s="2">
        <f t="shared" si="99"/>
        <v>0</v>
      </c>
      <c r="K343" s="2">
        <f t="shared" si="105"/>
        <v>0</v>
      </c>
      <c r="L343" s="2">
        <f t="shared" si="105"/>
        <v>0</v>
      </c>
      <c r="M343" s="2"/>
      <c r="N343" s="28">
        <f t="shared" si="100"/>
        <v>0</v>
      </c>
      <c r="O343" s="2">
        <f t="shared" ref="O343:O381" si="114">IF($A343&lt;=$I$8,-IPMT($G$11,1,$I$8-$A343+1,$N342),0)</f>
        <v>0</v>
      </c>
      <c r="P343" s="2">
        <f t="shared" ref="P343:P381" si="115">IF($A343&lt;=$I$8,-PPMT($G$11,1,$I$8-$A343+1,$N342),0)</f>
        <v>0</v>
      </c>
      <c r="R343">
        <f t="shared" ref="R343:R381" si="116">ROUND(D343*12,1)</f>
        <v>322</v>
      </c>
      <c r="S343" s="89">
        <f t="shared" si="106"/>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7">((1+W343%)^(1/12)-1)*1200</f>
        <v>0.11592505316269097</v>
      </c>
      <c r="Y343" s="66">
        <f t="shared" si="107"/>
        <v>0</v>
      </c>
      <c r="Z343" s="72">
        <f t="shared" si="108"/>
        <v>0</v>
      </c>
      <c r="AA343" s="79">
        <f t="shared" si="109"/>
        <v>0</v>
      </c>
      <c r="AB343" s="81">
        <f t="shared" ref="AB343:AB381" si="118">IF(U343=0,0,AA343*1200/U343)</f>
        <v>0</v>
      </c>
      <c r="AD343" s="95">
        <f>locallinterp(R343,'BBG rates'!$N$10:$N$369,'BBG rates'!$P$10:$P$369)</f>
        <v>26.851664914125362</v>
      </c>
      <c r="AI343" s="185">
        <f t="shared" si="110"/>
        <v>322</v>
      </c>
      <c r="AJ343" s="127">
        <f>locallinterp(MIN(AI343,CAP_Senior*12),'BBG rates'!$X$24:$X$65,'BBG rates'!$Y$24:$Y$65)</f>
        <v>67.918742488467984</v>
      </c>
      <c r="AK343" s="127">
        <f>locallinterp(MIN(AI343,CAP_CB*12),'BBG rates'!$AA$25:$AA$40,'BBG rates'!$AC$25:$AC$40)</f>
        <v>11</v>
      </c>
      <c r="AL343" s="144">
        <f t="shared" si="111"/>
        <v>20.676186223039558</v>
      </c>
      <c r="AM343" s="142">
        <f>(SUMPRODUCT(AL343:AL$381,G343:G$381)+SUMPRODUCT(AL343:AL$381,H343:H$381))/12</f>
        <v>0</v>
      </c>
    </row>
    <row r="344" spans="1:39" x14ac:dyDescent="0.2">
      <c r="A344" s="7">
        <v>323</v>
      </c>
      <c r="B344" s="7">
        <v>161.5</v>
      </c>
      <c r="C344" s="7">
        <v>80.75</v>
      </c>
      <c r="D344" s="12">
        <f t="shared" si="103"/>
        <v>26.916666666666668</v>
      </c>
      <c r="E344" s="29">
        <f t="shared" si="101"/>
        <v>0</v>
      </c>
      <c r="F344" s="2">
        <f t="shared" si="104"/>
        <v>0</v>
      </c>
      <c r="G344" s="2">
        <f t="shared" si="112"/>
        <v>0</v>
      </c>
      <c r="H344" s="2">
        <f t="shared" si="113"/>
        <v>0</v>
      </c>
      <c r="I344" s="2">
        <f t="shared" si="102"/>
        <v>0</v>
      </c>
      <c r="J344" s="2">
        <f t="shared" ref="J344:J381" si="119">IF($I$7=1,I344*A344,IF($I$7=2,I344*B344,IF($I$7=4,I344*C344,I344*D344)))</f>
        <v>0</v>
      </c>
      <c r="K344" s="2">
        <f t="shared" si="105"/>
        <v>0</v>
      </c>
      <c r="L344" s="2">
        <f t="shared" si="105"/>
        <v>0</v>
      </c>
      <c r="M344" s="2"/>
      <c r="N344" s="28">
        <f t="shared" ref="N344:N381" si="120">IF($A344&lt;=$I$8,N343-P344,0)</f>
        <v>0</v>
      </c>
      <c r="O344" s="2">
        <f t="shared" si="114"/>
        <v>0</v>
      </c>
      <c r="P344" s="2">
        <f t="shared" si="115"/>
        <v>0</v>
      </c>
      <c r="R344">
        <f t="shared" si="116"/>
        <v>323</v>
      </c>
      <c r="S344" s="89">
        <f t="shared" si="106"/>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7"/>
        <v>0.11565200977612378</v>
      </c>
      <c r="Y344" s="66">
        <f t="shared" si="107"/>
        <v>0</v>
      </c>
      <c r="Z344" s="72">
        <f t="shared" si="108"/>
        <v>0</v>
      </c>
      <c r="AA344" s="79">
        <f t="shared" si="109"/>
        <v>0</v>
      </c>
      <c r="AB344" s="81">
        <f t="shared" si="118"/>
        <v>0</v>
      </c>
      <c r="AD344" s="95">
        <f>locallinterp(R344,'BBG rates'!$N$10:$N$369,'BBG rates'!$P$10:$P$369)</f>
        <v>26.932304902341833</v>
      </c>
      <c r="AI344" s="185">
        <f t="shared" si="110"/>
        <v>323</v>
      </c>
      <c r="AJ344" s="127">
        <f>locallinterp(MIN(AI344,CAP_Senior*12),'BBG rates'!$X$24:$X$65,'BBG rates'!$Y$24:$Y$65)</f>
        <v>67.918742488467984</v>
      </c>
      <c r="AK344" s="127">
        <f>locallinterp(MIN(AI344,CAP_CB*12),'BBG rates'!$AA$25:$AA$40,'BBG rates'!$AC$25:$AC$40)</f>
        <v>11</v>
      </c>
      <c r="AL344" s="144">
        <f t="shared" si="111"/>
        <v>20.676186223039558</v>
      </c>
      <c r="AM344" s="142">
        <f>(SUMPRODUCT(AL344:AL$381,G344:G$381)+SUMPRODUCT(AL344:AL$381,H344:H$381))/12</f>
        <v>0</v>
      </c>
    </row>
    <row r="345" spans="1:39" x14ac:dyDescent="0.2">
      <c r="A345" s="7">
        <v>324</v>
      </c>
      <c r="B345" s="7">
        <v>162</v>
      </c>
      <c r="C345" s="7">
        <v>81</v>
      </c>
      <c r="D345" s="12">
        <f t="shared" si="103"/>
        <v>27</v>
      </c>
      <c r="E345" s="29">
        <f t="shared" si="101"/>
        <v>0</v>
      </c>
      <c r="F345" s="2">
        <f t="shared" si="104"/>
        <v>0</v>
      </c>
      <c r="G345" s="2">
        <f t="shared" si="112"/>
        <v>0</v>
      </c>
      <c r="H345" s="2">
        <f t="shared" si="113"/>
        <v>0</v>
      </c>
      <c r="I345" s="2">
        <f t="shared" si="102"/>
        <v>0</v>
      </c>
      <c r="J345" s="2">
        <f t="shared" si="119"/>
        <v>0</v>
      </c>
      <c r="K345" s="2">
        <f t="shared" si="105"/>
        <v>0</v>
      </c>
      <c r="L345" s="2">
        <f t="shared" si="105"/>
        <v>0</v>
      </c>
      <c r="M345" s="2"/>
      <c r="N345" s="28">
        <f t="shared" si="120"/>
        <v>0</v>
      </c>
      <c r="O345" s="2">
        <f t="shared" si="114"/>
        <v>0</v>
      </c>
      <c r="P345" s="2">
        <f t="shared" si="115"/>
        <v>0</v>
      </c>
      <c r="R345">
        <f t="shared" si="116"/>
        <v>324</v>
      </c>
      <c r="S345" s="89">
        <f t="shared" si="106"/>
        <v>0</v>
      </c>
      <c r="T345" s="89">
        <f>IF(AND(S345=0,S344&gt;0),SUM($G345:$H$381),S345)</f>
        <v>0</v>
      </c>
      <c r="U345" s="82">
        <f>SUM(T345:T$381)</f>
        <v>0</v>
      </c>
      <c r="V345" s="68">
        <f>localspline(R345,'BBG rates'!$G$10:$G$27,'BBG rates'!$K$10:$K$27)</f>
        <v>0.96765860178725838</v>
      </c>
      <c r="W345" s="68">
        <f>locallinterp(R345,'BBG rates'!$G$10:$G$27,'BBG rates'!$J$10:$J$27)</f>
        <v>0.11544</v>
      </c>
      <c r="X345" s="56">
        <f t="shared" si="117"/>
        <v>0.11537896570610329</v>
      </c>
      <c r="Y345" s="66">
        <f t="shared" si="107"/>
        <v>0</v>
      </c>
      <c r="Z345" s="72">
        <f t="shared" si="108"/>
        <v>0</v>
      </c>
      <c r="AA345" s="79">
        <f t="shared" si="109"/>
        <v>0</v>
      </c>
      <c r="AB345" s="81">
        <f t="shared" si="118"/>
        <v>0</v>
      </c>
      <c r="AD345" s="95">
        <f>locallinterp(R345,'BBG rates'!$N$10:$N$369,'BBG rates'!$P$10:$P$369)</f>
        <v>27.012943119157438</v>
      </c>
      <c r="AI345" s="185">
        <f t="shared" si="110"/>
        <v>324</v>
      </c>
      <c r="AJ345" s="127">
        <f>locallinterp(MIN(AI345,CAP_Senior*12),'BBG rates'!$X$24:$X$65,'BBG rates'!$Y$24:$Y$65)</f>
        <v>67.918742488467984</v>
      </c>
      <c r="AK345" s="127">
        <f>locallinterp(MIN(AI345,CAP_CB*12),'BBG rates'!$AA$25:$AA$40,'BBG rates'!$AC$25:$AC$40)</f>
        <v>11</v>
      </c>
      <c r="AL345" s="144">
        <f t="shared" si="111"/>
        <v>20.676186223039558</v>
      </c>
      <c r="AM345" s="142">
        <f>(SUMPRODUCT(AL345:AL$381,G345:G$381)+SUMPRODUCT(AL345:AL$381,H345:H$381))/12</f>
        <v>0</v>
      </c>
    </row>
    <row r="346" spans="1:39" x14ac:dyDescent="0.2">
      <c r="A346" s="7">
        <v>325</v>
      </c>
      <c r="B346" s="7">
        <v>162.5</v>
      </c>
      <c r="C346" s="7">
        <v>81.25</v>
      </c>
      <c r="D346" s="12">
        <f t="shared" si="103"/>
        <v>27.083333333333332</v>
      </c>
      <c r="E346" s="29">
        <f t="shared" si="101"/>
        <v>0</v>
      </c>
      <c r="F346" s="2">
        <f t="shared" si="104"/>
        <v>0</v>
      </c>
      <c r="G346" s="2">
        <f t="shared" si="112"/>
        <v>0</v>
      </c>
      <c r="H346" s="2">
        <f t="shared" si="113"/>
        <v>0</v>
      </c>
      <c r="I346" s="2">
        <f t="shared" si="102"/>
        <v>0</v>
      </c>
      <c r="J346" s="2">
        <f t="shared" si="119"/>
        <v>0</v>
      </c>
      <c r="K346" s="2">
        <f t="shared" si="105"/>
        <v>0</v>
      </c>
      <c r="L346" s="2">
        <f t="shared" si="105"/>
        <v>0</v>
      </c>
      <c r="M346" s="2"/>
      <c r="N346" s="28">
        <f t="shared" si="120"/>
        <v>0</v>
      </c>
      <c r="O346" s="2">
        <f t="shared" si="114"/>
        <v>0</v>
      </c>
      <c r="P346" s="2">
        <f t="shared" si="115"/>
        <v>0</v>
      </c>
      <c r="R346">
        <f t="shared" si="116"/>
        <v>325</v>
      </c>
      <c r="S346" s="89">
        <f t="shared" si="106"/>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7"/>
        <v>0.11510592095289596</v>
      </c>
      <c r="Y346" s="66">
        <f t="shared" si="107"/>
        <v>0</v>
      </c>
      <c r="Z346" s="72">
        <f t="shared" si="108"/>
        <v>0</v>
      </c>
      <c r="AA346" s="79">
        <f t="shared" si="109"/>
        <v>0</v>
      </c>
      <c r="AB346" s="81">
        <f t="shared" si="118"/>
        <v>0</v>
      </c>
      <c r="AD346" s="95">
        <f>locallinterp(R346,'BBG rates'!$N$10:$N$369,'BBG rates'!$P$10:$P$369)</f>
        <v>27.093579756561429</v>
      </c>
      <c r="AI346" s="185">
        <f t="shared" si="110"/>
        <v>325</v>
      </c>
      <c r="AJ346" s="127">
        <f>locallinterp(MIN(AI346,CAP_Senior*12),'BBG rates'!$X$24:$X$65,'BBG rates'!$Y$24:$Y$65)</f>
        <v>67.918742488467984</v>
      </c>
      <c r="AK346" s="127">
        <f>locallinterp(MIN(AI346,CAP_CB*12),'BBG rates'!$AA$25:$AA$40,'BBG rates'!$AC$25:$AC$40)</f>
        <v>11</v>
      </c>
      <c r="AL346" s="144">
        <f t="shared" si="111"/>
        <v>20.676186223039558</v>
      </c>
      <c r="AM346" s="142">
        <f>(SUMPRODUCT(AL346:AL$381,G346:G$381)+SUMPRODUCT(AL346:AL$381,H346:H$381))/12</f>
        <v>0</v>
      </c>
    </row>
    <row r="347" spans="1:39" x14ac:dyDescent="0.2">
      <c r="A347" s="7">
        <v>326</v>
      </c>
      <c r="B347" s="7">
        <v>163</v>
      </c>
      <c r="C347" s="7">
        <v>81.5</v>
      </c>
      <c r="D347" s="12">
        <f t="shared" si="103"/>
        <v>27.166666666666668</v>
      </c>
      <c r="E347" s="29">
        <f t="shared" si="101"/>
        <v>0</v>
      </c>
      <c r="F347" s="2">
        <f t="shared" si="104"/>
        <v>0</v>
      </c>
      <c r="G347" s="2">
        <f t="shared" si="112"/>
        <v>0</v>
      </c>
      <c r="H347" s="2">
        <f t="shared" si="113"/>
        <v>0</v>
      </c>
      <c r="I347" s="2">
        <f t="shared" si="102"/>
        <v>0</v>
      </c>
      <c r="J347" s="2">
        <f t="shared" si="119"/>
        <v>0</v>
      </c>
      <c r="K347" s="2">
        <f t="shared" si="105"/>
        <v>0</v>
      </c>
      <c r="L347" s="2">
        <f t="shared" si="105"/>
        <v>0</v>
      </c>
      <c r="M347" s="2"/>
      <c r="N347" s="28">
        <f t="shared" si="120"/>
        <v>0</v>
      </c>
      <c r="O347" s="2">
        <f t="shared" si="114"/>
        <v>0</v>
      </c>
      <c r="P347" s="2">
        <f t="shared" si="115"/>
        <v>0</v>
      </c>
      <c r="R347">
        <f t="shared" si="116"/>
        <v>326</v>
      </c>
      <c r="S347" s="89">
        <f t="shared" si="106"/>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7"/>
        <v>0.11483287551623533</v>
      </c>
      <c r="Y347" s="66">
        <f t="shared" si="107"/>
        <v>0</v>
      </c>
      <c r="Z347" s="72">
        <f t="shared" si="108"/>
        <v>0</v>
      </c>
      <c r="AA347" s="79">
        <f t="shared" si="109"/>
        <v>0</v>
      </c>
      <c r="AB347" s="81">
        <f t="shared" si="118"/>
        <v>0</v>
      </c>
      <c r="AD347" s="95">
        <f>locallinterp(R347,'BBG rates'!$N$10:$N$369,'BBG rates'!$P$10:$P$369)</f>
        <v>27.174215006040271</v>
      </c>
      <c r="AI347" s="185">
        <f t="shared" si="110"/>
        <v>326</v>
      </c>
      <c r="AJ347" s="127">
        <f>locallinterp(MIN(AI347,CAP_Senior*12),'BBG rates'!$X$24:$X$65,'BBG rates'!$Y$24:$Y$65)</f>
        <v>67.918742488467984</v>
      </c>
      <c r="AK347" s="127">
        <f>locallinterp(MIN(AI347,CAP_CB*12),'BBG rates'!$AA$25:$AA$40,'BBG rates'!$AC$25:$AC$40)</f>
        <v>11</v>
      </c>
      <c r="AL347" s="144">
        <f t="shared" si="111"/>
        <v>20.676186223039558</v>
      </c>
      <c r="AM347" s="142">
        <f>(SUMPRODUCT(AL347:AL$381,G347:G$381)+SUMPRODUCT(AL347:AL$381,H347:H$381))/12</f>
        <v>0</v>
      </c>
    </row>
    <row r="348" spans="1:39" x14ac:dyDescent="0.2">
      <c r="A348" s="7">
        <v>327</v>
      </c>
      <c r="B348" s="7">
        <v>163.5</v>
      </c>
      <c r="C348" s="7">
        <v>81.75</v>
      </c>
      <c r="D348" s="12">
        <f t="shared" si="103"/>
        <v>27.25</v>
      </c>
      <c r="E348" s="29">
        <f t="shared" si="101"/>
        <v>0</v>
      </c>
      <c r="F348" s="2">
        <f t="shared" si="104"/>
        <v>0</v>
      </c>
      <c r="G348" s="2">
        <f t="shared" si="112"/>
        <v>0</v>
      </c>
      <c r="H348" s="2">
        <f t="shared" si="113"/>
        <v>0</v>
      </c>
      <c r="I348" s="2">
        <f t="shared" si="102"/>
        <v>0</v>
      </c>
      <c r="J348" s="2">
        <f t="shared" si="119"/>
        <v>0</v>
      </c>
      <c r="K348" s="2">
        <f t="shared" si="105"/>
        <v>0</v>
      </c>
      <c r="L348" s="2">
        <f t="shared" si="105"/>
        <v>0</v>
      </c>
      <c r="M348" s="2"/>
      <c r="N348" s="28">
        <f t="shared" si="120"/>
        <v>0</v>
      </c>
      <c r="O348" s="2">
        <f t="shared" si="114"/>
        <v>0</v>
      </c>
      <c r="P348" s="2">
        <f t="shared" si="115"/>
        <v>0</v>
      </c>
      <c r="R348">
        <f t="shared" si="116"/>
        <v>327</v>
      </c>
      <c r="S348" s="89">
        <f t="shared" si="106"/>
        <v>0</v>
      </c>
      <c r="T348" s="89">
        <f>IF(AND(S348=0,S347&gt;0),SUM($G348:$H$381),S348)</f>
        <v>0</v>
      </c>
      <c r="U348" s="82">
        <f>SUM(T348:T$381)</f>
        <v>0</v>
      </c>
      <c r="V348" s="68">
        <f>localspline(R348,'BBG rates'!$G$10:$G$27,'BBG rates'!$K$10:$K$27)</f>
        <v>0.96760863042313483</v>
      </c>
      <c r="W348" s="68">
        <f>locallinterp(R348,'BBG rates'!$G$10:$G$27,'BBG rates'!$J$10:$J$27)</f>
        <v>0.11462</v>
      </c>
      <c r="X348" s="56">
        <f t="shared" si="117"/>
        <v>0.11455982939612142</v>
      </c>
      <c r="Y348" s="66">
        <f t="shared" si="107"/>
        <v>0</v>
      </c>
      <c r="Z348" s="72">
        <f t="shared" si="108"/>
        <v>0</v>
      </c>
      <c r="AA348" s="79">
        <f t="shared" si="109"/>
        <v>0</v>
      </c>
      <c r="AB348" s="81">
        <f t="shared" si="118"/>
        <v>0</v>
      </c>
      <c r="AD348" s="95">
        <f>locallinterp(R348,'BBG rates'!$N$10:$N$369,'BBG rates'!$P$10:$P$369)</f>
        <v>27.25484905857553</v>
      </c>
      <c r="AI348" s="185">
        <f t="shared" si="110"/>
        <v>327</v>
      </c>
      <c r="AJ348" s="127">
        <f>locallinterp(MIN(AI348,CAP_Senior*12),'BBG rates'!$X$24:$X$65,'BBG rates'!$Y$24:$Y$65)</f>
        <v>67.918742488467984</v>
      </c>
      <c r="AK348" s="127">
        <f>locallinterp(MIN(AI348,CAP_CB*12),'BBG rates'!$AA$25:$AA$40,'BBG rates'!$AC$25:$AC$40)</f>
        <v>11</v>
      </c>
      <c r="AL348" s="144">
        <f t="shared" si="111"/>
        <v>20.676186223039558</v>
      </c>
      <c r="AM348" s="142">
        <f>(SUMPRODUCT(AL348:AL$381,G348:G$381)+SUMPRODUCT(AL348:AL$381,H348:H$381))/12</f>
        <v>0</v>
      </c>
    </row>
    <row r="349" spans="1:39" x14ac:dyDescent="0.2">
      <c r="A349" s="7">
        <v>328</v>
      </c>
      <c r="B349" s="7">
        <v>164</v>
      </c>
      <c r="C349" s="7">
        <v>82</v>
      </c>
      <c r="D349" s="12">
        <f t="shared" si="103"/>
        <v>27.333333333333332</v>
      </c>
      <c r="E349" s="29">
        <f t="shared" si="101"/>
        <v>0</v>
      </c>
      <c r="F349" s="2">
        <f t="shared" si="104"/>
        <v>0</v>
      </c>
      <c r="G349" s="2">
        <f t="shared" si="112"/>
        <v>0</v>
      </c>
      <c r="H349" s="2">
        <f t="shared" si="113"/>
        <v>0</v>
      </c>
      <c r="I349" s="2">
        <f t="shared" si="102"/>
        <v>0</v>
      </c>
      <c r="J349" s="2">
        <f t="shared" si="119"/>
        <v>0</v>
      </c>
      <c r="K349" s="2">
        <f t="shared" si="105"/>
        <v>0</v>
      </c>
      <c r="L349" s="2">
        <f t="shared" si="105"/>
        <v>0</v>
      </c>
      <c r="M349" s="2"/>
      <c r="N349" s="28">
        <f t="shared" si="120"/>
        <v>0</v>
      </c>
      <c r="O349" s="2">
        <f t="shared" si="114"/>
        <v>0</v>
      </c>
      <c r="P349" s="2">
        <f t="shared" si="115"/>
        <v>0</v>
      </c>
      <c r="R349">
        <f t="shared" si="116"/>
        <v>328</v>
      </c>
      <c r="S349" s="89">
        <f t="shared" si="106"/>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7"/>
        <v>0.11428678259282066</v>
      </c>
      <c r="Y349" s="66">
        <f t="shared" si="107"/>
        <v>0</v>
      </c>
      <c r="Z349" s="72">
        <f t="shared" si="108"/>
        <v>0</v>
      </c>
      <c r="AA349" s="79">
        <f t="shared" si="109"/>
        <v>0</v>
      </c>
      <c r="AB349" s="81">
        <f t="shared" si="118"/>
        <v>0</v>
      </c>
      <c r="AD349" s="95">
        <f>locallinterp(R349,'BBG rates'!$N$10:$N$369,'BBG rates'!$P$10:$P$369)</f>
        <v>27.335482094710713</v>
      </c>
      <c r="AI349" s="185">
        <f t="shared" si="110"/>
        <v>328</v>
      </c>
      <c r="AJ349" s="127">
        <f>locallinterp(MIN(AI349,CAP_Senior*12),'BBG rates'!$X$24:$X$65,'BBG rates'!$Y$24:$Y$65)</f>
        <v>67.918742488467984</v>
      </c>
      <c r="AK349" s="127">
        <f>locallinterp(MIN(AI349,CAP_CB*12),'BBG rates'!$AA$25:$AA$40,'BBG rates'!$AC$25:$AC$40)</f>
        <v>11</v>
      </c>
      <c r="AL349" s="144">
        <f t="shared" si="111"/>
        <v>20.676186223039558</v>
      </c>
      <c r="AM349" s="142">
        <f>(SUMPRODUCT(AL349:AL$381,G349:G$381)+SUMPRODUCT(AL349:AL$381,H349:H$381))/12</f>
        <v>0</v>
      </c>
    </row>
    <row r="350" spans="1:39" x14ac:dyDescent="0.2">
      <c r="A350" s="7">
        <v>329</v>
      </c>
      <c r="B350" s="7">
        <v>164.5</v>
      </c>
      <c r="C350" s="7">
        <v>82.25</v>
      </c>
      <c r="D350" s="12">
        <f t="shared" si="103"/>
        <v>27.416666666666668</v>
      </c>
      <c r="E350" s="29">
        <f t="shared" si="101"/>
        <v>0</v>
      </c>
      <c r="F350" s="2">
        <f t="shared" si="104"/>
        <v>0</v>
      </c>
      <c r="G350" s="2">
        <f t="shared" si="112"/>
        <v>0</v>
      </c>
      <c r="H350" s="2">
        <f t="shared" si="113"/>
        <v>0</v>
      </c>
      <c r="I350" s="2">
        <f t="shared" si="102"/>
        <v>0</v>
      </c>
      <c r="J350" s="2">
        <f t="shared" si="119"/>
        <v>0</v>
      </c>
      <c r="K350" s="2">
        <f t="shared" si="105"/>
        <v>0</v>
      </c>
      <c r="L350" s="2">
        <f t="shared" si="105"/>
        <v>0</v>
      </c>
      <c r="M350" s="2"/>
      <c r="N350" s="28">
        <f t="shared" si="120"/>
        <v>0</v>
      </c>
      <c r="O350" s="2">
        <f t="shared" si="114"/>
        <v>0</v>
      </c>
      <c r="P350" s="2">
        <f t="shared" si="115"/>
        <v>0</v>
      </c>
      <c r="R350">
        <f t="shared" si="116"/>
        <v>329</v>
      </c>
      <c r="S350" s="89">
        <f t="shared" si="106"/>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7"/>
        <v>0.1140137351060666</v>
      </c>
      <c r="Y350" s="66">
        <f t="shared" si="107"/>
        <v>0</v>
      </c>
      <c r="Z350" s="72">
        <f t="shared" si="108"/>
        <v>0</v>
      </c>
      <c r="AA350" s="79">
        <f t="shared" si="109"/>
        <v>0</v>
      </c>
      <c r="AB350" s="81">
        <f t="shared" si="118"/>
        <v>0</v>
      </c>
      <c r="AD350" s="95">
        <f>locallinterp(R350,'BBG rates'!$N$10:$N$369,'BBG rates'!$P$10:$P$369)</f>
        <v>27.416114284553597</v>
      </c>
      <c r="AI350" s="185">
        <f t="shared" si="110"/>
        <v>329</v>
      </c>
      <c r="AJ350" s="127">
        <f>locallinterp(MIN(AI350,CAP_Senior*12),'BBG rates'!$X$24:$X$65,'BBG rates'!$Y$24:$Y$65)</f>
        <v>67.918742488467984</v>
      </c>
      <c r="AK350" s="127">
        <f>locallinterp(MIN(AI350,CAP_CB*12),'BBG rates'!$AA$25:$AA$40,'BBG rates'!$AC$25:$AC$40)</f>
        <v>11</v>
      </c>
      <c r="AL350" s="144">
        <f t="shared" si="111"/>
        <v>20.676186223039558</v>
      </c>
      <c r="AM350" s="142">
        <f>(SUMPRODUCT(AL350:AL$381,G350:G$381)+SUMPRODUCT(AL350:AL$381,H350:H$381))/12</f>
        <v>0</v>
      </c>
    </row>
    <row r="351" spans="1:39" x14ac:dyDescent="0.2">
      <c r="A351" s="7">
        <v>330</v>
      </c>
      <c r="B351" s="7">
        <v>165</v>
      </c>
      <c r="C351" s="7">
        <v>82.5</v>
      </c>
      <c r="D351" s="12">
        <f t="shared" si="103"/>
        <v>27.5</v>
      </c>
      <c r="E351" s="29">
        <f t="shared" si="101"/>
        <v>0</v>
      </c>
      <c r="F351" s="2">
        <f t="shared" si="104"/>
        <v>0</v>
      </c>
      <c r="G351" s="2">
        <f t="shared" si="112"/>
        <v>0</v>
      </c>
      <c r="H351" s="2">
        <f t="shared" si="113"/>
        <v>0</v>
      </c>
      <c r="I351" s="2">
        <f t="shared" si="102"/>
        <v>0</v>
      </c>
      <c r="J351" s="2">
        <f t="shared" si="119"/>
        <v>0</v>
      </c>
      <c r="K351" s="2">
        <f t="shared" si="105"/>
        <v>0</v>
      </c>
      <c r="L351" s="2">
        <f t="shared" si="105"/>
        <v>0</v>
      </c>
      <c r="M351" s="2"/>
      <c r="N351" s="28">
        <f t="shared" si="120"/>
        <v>0</v>
      </c>
      <c r="O351" s="2">
        <f t="shared" si="114"/>
        <v>0</v>
      </c>
      <c r="P351" s="2">
        <f t="shared" si="115"/>
        <v>0</v>
      </c>
      <c r="R351">
        <f t="shared" si="116"/>
        <v>330</v>
      </c>
      <c r="S351" s="89">
        <f t="shared" si="106"/>
        <v>0</v>
      </c>
      <c r="T351" s="89">
        <f>IF(AND(S351=0,S350&gt;0),SUM($G351:$H$381),S351)</f>
        <v>0</v>
      </c>
      <c r="U351" s="82">
        <f>SUM(T351:T$381)</f>
        <v>0</v>
      </c>
      <c r="V351" s="68">
        <f>localspline(R351,'BBG rates'!$G$10:$G$27,'BBG rates'!$K$10:$K$27)</f>
        <v>0.96757821740857253</v>
      </c>
      <c r="W351" s="68">
        <f>locallinterp(R351,'BBG rates'!$G$10:$G$27,'BBG rates'!$J$10:$J$27)</f>
        <v>0.1138</v>
      </c>
      <c r="X351" s="56">
        <f t="shared" si="117"/>
        <v>0.11374068693612571</v>
      </c>
      <c r="Y351" s="66">
        <f t="shared" si="107"/>
        <v>0</v>
      </c>
      <c r="Z351" s="72">
        <f t="shared" si="108"/>
        <v>0</v>
      </c>
      <c r="AA351" s="79">
        <f t="shared" si="109"/>
        <v>0</v>
      </c>
      <c r="AB351" s="81">
        <f t="shared" si="118"/>
        <v>0</v>
      </c>
      <c r="AD351" s="95">
        <f>locallinterp(R351,'BBG rates'!$N$10:$N$369,'BBG rates'!$P$10:$P$369)</f>
        <v>27.496745802670979</v>
      </c>
      <c r="AI351" s="185">
        <f t="shared" si="110"/>
        <v>330</v>
      </c>
      <c r="AJ351" s="127">
        <f>locallinterp(MIN(AI351,CAP_Senior*12),'BBG rates'!$X$24:$X$65,'BBG rates'!$Y$24:$Y$65)</f>
        <v>67.918742488467984</v>
      </c>
      <c r="AK351" s="127">
        <f>locallinterp(MIN(AI351,CAP_CB*12),'BBG rates'!$AA$25:$AA$40,'BBG rates'!$AC$25:$AC$40)</f>
        <v>11</v>
      </c>
      <c r="AL351" s="144">
        <f t="shared" si="111"/>
        <v>20.676186223039558</v>
      </c>
      <c r="AM351" s="142">
        <f>(SUMPRODUCT(AL351:AL$381,G351:G$381)+SUMPRODUCT(AL351:AL$381,H351:H$381))/12</f>
        <v>0</v>
      </c>
    </row>
    <row r="352" spans="1:39" x14ac:dyDescent="0.2">
      <c r="A352" s="7">
        <v>331</v>
      </c>
      <c r="B352" s="7">
        <v>165.5</v>
      </c>
      <c r="C352" s="7">
        <v>82.75</v>
      </c>
      <c r="D352" s="12">
        <f t="shared" si="103"/>
        <v>27.583333333333332</v>
      </c>
      <c r="E352" s="29">
        <f t="shared" si="101"/>
        <v>0</v>
      </c>
      <c r="F352" s="2">
        <f t="shared" si="104"/>
        <v>0</v>
      </c>
      <c r="G352" s="2">
        <f t="shared" si="112"/>
        <v>0</v>
      </c>
      <c r="H352" s="2">
        <f t="shared" si="113"/>
        <v>0</v>
      </c>
      <c r="I352" s="2">
        <f t="shared" si="102"/>
        <v>0</v>
      </c>
      <c r="J352" s="2">
        <f t="shared" si="119"/>
        <v>0</v>
      </c>
      <c r="K352" s="2">
        <f t="shared" si="105"/>
        <v>0</v>
      </c>
      <c r="L352" s="2">
        <f t="shared" si="105"/>
        <v>0</v>
      </c>
      <c r="M352" s="2"/>
      <c r="N352" s="28">
        <f t="shared" si="120"/>
        <v>0</v>
      </c>
      <c r="O352" s="2">
        <f t="shared" si="114"/>
        <v>0</v>
      </c>
      <c r="P352" s="2">
        <f t="shared" si="115"/>
        <v>0</v>
      </c>
      <c r="R352">
        <f t="shared" si="116"/>
        <v>331</v>
      </c>
      <c r="S352" s="89">
        <f t="shared" si="106"/>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7"/>
        <v>0.11346763808273153</v>
      </c>
      <c r="Y352" s="66">
        <f t="shared" si="107"/>
        <v>0</v>
      </c>
      <c r="Z352" s="72">
        <f t="shared" si="108"/>
        <v>0</v>
      </c>
      <c r="AA352" s="79">
        <f t="shared" si="109"/>
        <v>0</v>
      </c>
      <c r="AB352" s="81">
        <f t="shared" si="118"/>
        <v>0</v>
      </c>
      <c r="AD352" s="95">
        <f>locallinterp(R352,'BBG rates'!$N$10:$N$369,'BBG rates'!$P$10:$P$369)</f>
        <v>27.577376810711542</v>
      </c>
      <c r="AI352" s="185">
        <f t="shared" si="110"/>
        <v>331</v>
      </c>
      <c r="AJ352" s="127">
        <f>locallinterp(MIN(AI352,CAP_Senior*12),'BBG rates'!$X$24:$X$65,'BBG rates'!$Y$24:$Y$65)</f>
        <v>67.918742488467984</v>
      </c>
      <c r="AK352" s="127">
        <f>locallinterp(MIN(AI352,CAP_CB*12),'BBG rates'!$AA$25:$AA$40,'BBG rates'!$AC$25:$AC$40)</f>
        <v>11</v>
      </c>
      <c r="AL352" s="144">
        <f t="shared" si="111"/>
        <v>20.676186223039558</v>
      </c>
      <c r="AM352" s="142">
        <f>(SUMPRODUCT(AL352:AL$381,G352:G$381)+SUMPRODUCT(AL352:AL$381,H352:H$381))/12</f>
        <v>0</v>
      </c>
    </row>
    <row r="353" spans="1:39" x14ac:dyDescent="0.2">
      <c r="A353" s="7">
        <v>332</v>
      </c>
      <c r="B353" s="7">
        <v>166</v>
      </c>
      <c r="C353" s="7">
        <v>83</v>
      </c>
      <c r="D353" s="12">
        <f t="shared" si="103"/>
        <v>27.666666666666668</v>
      </c>
      <c r="E353" s="29">
        <f t="shared" si="101"/>
        <v>0</v>
      </c>
      <c r="F353" s="2">
        <f t="shared" si="104"/>
        <v>0</v>
      </c>
      <c r="G353" s="2">
        <f t="shared" si="112"/>
        <v>0</v>
      </c>
      <c r="H353" s="2">
        <f t="shared" si="113"/>
        <v>0</v>
      </c>
      <c r="I353" s="2">
        <f t="shared" si="102"/>
        <v>0</v>
      </c>
      <c r="J353" s="2">
        <f t="shared" si="119"/>
        <v>0</v>
      </c>
      <c r="K353" s="2">
        <f t="shared" si="105"/>
        <v>0</v>
      </c>
      <c r="L353" s="2">
        <f t="shared" si="105"/>
        <v>0</v>
      </c>
      <c r="M353" s="2"/>
      <c r="N353" s="28">
        <f t="shared" si="120"/>
        <v>0</v>
      </c>
      <c r="O353" s="2">
        <f t="shared" si="114"/>
        <v>0</v>
      </c>
      <c r="P353" s="2">
        <f t="shared" si="115"/>
        <v>0</v>
      </c>
      <c r="R353">
        <f t="shared" si="116"/>
        <v>332</v>
      </c>
      <c r="S353" s="89">
        <f t="shared" si="106"/>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7"/>
        <v>0.11319458854588405</v>
      </c>
      <c r="Y353" s="66">
        <f t="shared" si="107"/>
        <v>0</v>
      </c>
      <c r="Z353" s="72">
        <f t="shared" si="108"/>
        <v>0</v>
      </c>
      <c r="AA353" s="79">
        <f t="shared" si="109"/>
        <v>0</v>
      </c>
      <c r="AB353" s="81">
        <f t="shared" si="118"/>
        <v>0</v>
      </c>
      <c r="AD353" s="95">
        <f>locallinterp(R353,'BBG rates'!$N$10:$N$369,'BBG rates'!$P$10:$P$369)</f>
        <v>27.658007469816777</v>
      </c>
      <c r="AI353" s="185">
        <f t="shared" si="110"/>
        <v>332</v>
      </c>
      <c r="AJ353" s="127">
        <f>locallinterp(MIN(AI353,CAP_Senior*12),'BBG rates'!$X$24:$X$65,'BBG rates'!$Y$24:$Y$65)</f>
        <v>67.918742488467984</v>
      </c>
      <c r="AK353" s="127">
        <f>locallinterp(MIN(AI353,CAP_CB*12),'BBG rates'!$AA$25:$AA$40,'BBG rates'!$AC$25:$AC$40)</f>
        <v>11</v>
      </c>
      <c r="AL353" s="144">
        <f t="shared" si="111"/>
        <v>20.676186223039558</v>
      </c>
      <c r="AM353" s="142">
        <f>(SUMPRODUCT(AL353:AL$381,G353:G$381)+SUMPRODUCT(AL353:AL$381,H353:H$381))/12</f>
        <v>0</v>
      </c>
    </row>
    <row r="354" spans="1:39" x14ac:dyDescent="0.2">
      <c r="A354" s="7">
        <v>333</v>
      </c>
      <c r="B354" s="7">
        <v>166.5</v>
      </c>
      <c r="C354" s="7">
        <v>83.25</v>
      </c>
      <c r="D354" s="12">
        <f t="shared" si="103"/>
        <v>27.75</v>
      </c>
      <c r="E354" s="29">
        <f t="shared" si="101"/>
        <v>0</v>
      </c>
      <c r="F354" s="2">
        <f t="shared" si="104"/>
        <v>0</v>
      </c>
      <c r="G354" s="2">
        <f t="shared" si="112"/>
        <v>0</v>
      </c>
      <c r="H354" s="2">
        <f t="shared" si="113"/>
        <v>0</v>
      </c>
      <c r="I354" s="2">
        <f t="shared" si="102"/>
        <v>0</v>
      </c>
      <c r="J354" s="2">
        <f t="shared" si="119"/>
        <v>0</v>
      </c>
      <c r="K354" s="2">
        <f t="shared" si="105"/>
        <v>0</v>
      </c>
      <c r="L354" s="2">
        <f t="shared" si="105"/>
        <v>0</v>
      </c>
      <c r="M354" s="2"/>
      <c r="N354" s="28">
        <f t="shared" si="120"/>
        <v>0</v>
      </c>
      <c r="O354" s="2">
        <f t="shared" si="114"/>
        <v>0</v>
      </c>
      <c r="P354" s="2">
        <f t="shared" si="115"/>
        <v>0</v>
      </c>
      <c r="R354">
        <f t="shared" si="116"/>
        <v>333</v>
      </c>
      <c r="S354" s="89">
        <f t="shared" si="106"/>
        <v>0</v>
      </c>
      <c r="T354" s="89">
        <f>IF(AND(S354=0,S353&gt;0),SUM($G354:$H$381),S354)</f>
        <v>0</v>
      </c>
      <c r="U354" s="82">
        <f>SUM(T354:T$381)</f>
        <v>0</v>
      </c>
      <c r="V354" s="68">
        <f>localspline(R354,'BBG rates'!$G$10:$G$27,'BBG rates'!$K$10:$K$27)</f>
        <v>0.96756550072304581</v>
      </c>
      <c r="W354" s="68">
        <f>locallinterp(R354,'BBG rates'!$G$10:$G$27,'BBG rates'!$J$10:$J$27)</f>
        <v>0.11298</v>
      </c>
      <c r="X354" s="56">
        <f t="shared" si="117"/>
        <v>0.11292153832584972</v>
      </c>
      <c r="Y354" s="66">
        <f t="shared" si="107"/>
        <v>0</v>
      </c>
      <c r="Z354" s="72">
        <f t="shared" si="108"/>
        <v>0</v>
      </c>
      <c r="AA354" s="79">
        <f t="shared" si="109"/>
        <v>0</v>
      </c>
      <c r="AB354" s="81">
        <f t="shared" si="118"/>
        <v>0</v>
      </c>
      <c r="AD354" s="95">
        <f>locallinterp(R354,'BBG rates'!$N$10:$N$369,'BBG rates'!$P$10:$P$369)</f>
        <v>27.738637928210363</v>
      </c>
      <c r="AI354" s="185">
        <f t="shared" si="110"/>
        <v>333</v>
      </c>
      <c r="AJ354" s="127">
        <f>locallinterp(MIN(AI354,CAP_Senior*12),'BBG rates'!$X$24:$X$65,'BBG rates'!$Y$24:$Y$65)</f>
        <v>67.918742488467984</v>
      </c>
      <c r="AK354" s="127">
        <f>locallinterp(MIN(AI354,CAP_CB*12),'BBG rates'!$AA$25:$AA$40,'BBG rates'!$AC$25:$AC$40)</f>
        <v>11</v>
      </c>
      <c r="AL354" s="144">
        <f t="shared" si="111"/>
        <v>20.676186223039558</v>
      </c>
      <c r="AM354" s="142">
        <f>(SUMPRODUCT(AL354:AL$381,G354:G$381)+SUMPRODUCT(AL354:AL$381,H354:H$381))/12</f>
        <v>0</v>
      </c>
    </row>
    <row r="355" spans="1:39" x14ac:dyDescent="0.2">
      <c r="A355" s="7">
        <v>334</v>
      </c>
      <c r="B355" s="7">
        <v>167</v>
      </c>
      <c r="C355" s="7">
        <v>83.5</v>
      </c>
      <c r="D355" s="12">
        <f t="shared" si="103"/>
        <v>27.833333333333332</v>
      </c>
      <c r="E355" s="29">
        <f t="shared" si="101"/>
        <v>0</v>
      </c>
      <c r="F355" s="2">
        <f t="shared" si="104"/>
        <v>0</v>
      </c>
      <c r="G355" s="2">
        <f t="shared" si="112"/>
        <v>0</v>
      </c>
      <c r="H355" s="2">
        <f t="shared" si="113"/>
        <v>0</v>
      </c>
      <c r="I355" s="2">
        <f t="shared" si="102"/>
        <v>0</v>
      </c>
      <c r="J355" s="2">
        <f t="shared" si="119"/>
        <v>0</v>
      </c>
      <c r="K355" s="2">
        <f t="shared" si="105"/>
        <v>0</v>
      </c>
      <c r="L355" s="2">
        <f t="shared" si="105"/>
        <v>0</v>
      </c>
      <c r="M355" s="2"/>
      <c r="N355" s="28">
        <f t="shared" si="120"/>
        <v>0</v>
      </c>
      <c r="O355" s="2">
        <f t="shared" si="114"/>
        <v>0</v>
      </c>
      <c r="P355" s="2">
        <f t="shared" si="115"/>
        <v>0</v>
      </c>
      <c r="R355">
        <f t="shared" si="116"/>
        <v>334</v>
      </c>
      <c r="S355" s="89">
        <f t="shared" si="106"/>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7"/>
        <v>0.11264848742236211</v>
      </c>
      <c r="Y355" s="66">
        <f t="shared" si="107"/>
        <v>0</v>
      </c>
      <c r="Z355" s="72">
        <f t="shared" si="108"/>
        <v>0</v>
      </c>
      <c r="AA355" s="79">
        <f t="shared" si="109"/>
        <v>0</v>
      </c>
      <c r="AB355" s="81">
        <f t="shared" si="118"/>
        <v>0</v>
      </c>
      <c r="AD355" s="95">
        <f>locallinterp(R355,'BBG rates'!$N$10:$N$369,'BBG rates'!$P$10:$P$369)</f>
        <v>27.819268338574723</v>
      </c>
      <c r="AI355" s="185">
        <f t="shared" si="110"/>
        <v>334</v>
      </c>
      <c r="AJ355" s="127">
        <f>locallinterp(MIN(AI355,CAP_Senior*12),'BBG rates'!$X$24:$X$65,'BBG rates'!$Y$24:$Y$65)</f>
        <v>67.918742488467984</v>
      </c>
      <c r="AK355" s="127">
        <f>locallinterp(MIN(AI355,CAP_CB*12),'BBG rates'!$AA$25:$AA$40,'BBG rates'!$AC$25:$AC$40)</f>
        <v>11</v>
      </c>
      <c r="AL355" s="144">
        <f t="shared" si="111"/>
        <v>20.676186223039558</v>
      </c>
      <c r="AM355" s="142">
        <f>(SUMPRODUCT(AL355:AL$381,G355:G$381)+SUMPRODUCT(AL355:AL$381,H355:H$381))/12</f>
        <v>0</v>
      </c>
    </row>
    <row r="356" spans="1:39" x14ac:dyDescent="0.2">
      <c r="A356" s="7">
        <v>335</v>
      </c>
      <c r="B356" s="7">
        <v>167.5</v>
      </c>
      <c r="C356" s="7">
        <v>83.75</v>
      </c>
      <c r="D356" s="12">
        <f t="shared" si="103"/>
        <v>27.916666666666668</v>
      </c>
      <c r="E356" s="29">
        <f t="shared" si="101"/>
        <v>0</v>
      </c>
      <c r="F356" s="2">
        <f t="shared" si="104"/>
        <v>0</v>
      </c>
      <c r="G356" s="2">
        <f t="shared" si="112"/>
        <v>0</v>
      </c>
      <c r="H356" s="2">
        <f t="shared" si="113"/>
        <v>0</v>
      </c>
      <c r="I356" s="2">
        <f t="shared" si="102"/>
        <v>0</v>
      </c>
      <c r="J356" s="2">
        <f t="shared" si="119"/>
        <v>0</v>
      </c>
      <c r="K356" s="2">
        <f t="shared" si="105"/>
        <v>0</v>
      </c>
      <c r="L356" s="2">
        <f t="shared" si="105"/>
        <v>0</v>
      </c>
      <c r="M356" s="2"/>
      <c r="N356" s="28">
        <f t="shared" si="120"/>
        <v>0</v>
      </c>
      <c r="O356" s="2">
        <f t="shared" si="114"/>
        <v>0</v>
      </c>
      <c r="P356" s="2">
        <f t="shared" si="115"/>
        <v>0</v>
      </c>
      <c r="R356">
        <f t="shared" si="116"/>
        <v>335</v>
      </c>
      <c r="S356" s="89">
        <f t="shared" si="106"/>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7"/>
        <v>0.1123754358354212</v>
      </c>
      <c r="Y356" s="66">
        <f t="shared" si="107"/>
        <v>0</v>
      </c>
      <c r="Z356" s="72">
        <f t="shared" si="108"/>
        <v>0</v>
      </c>
      <c r="AA356" s="79">
        <f t="shared" si="109"/>
        <v>0</v>
      </c>
      <c r="AB356" s="81">
        <f t="shared" si="118"/>
        <v>0</v>
      </c>
      <c r="AD356" s="95">
        <f>locallinterp(R356,'BBG rates'!$N$10:$N$369,'BBG rates'!$P$10:$P$369)</f>
        <v>27.89989884067554</v>
      </c>
      <c r="AI356" s="185">
        <f t="shared" si="110"/>
        <v>335</v>
      </c>
      <c r="AJ356" s="127">
        <f>locallinterp(MIN(AI356,CAP_Senior*12),'BBG rates'!$X$24:$X$65,'BBG rates'!$Y$24:$Y$65)</f>
        <v>67.918742488467984</v>
      </c>
      <c r="AK356" s="127">
        <f>locallinterp(MIN(AI356,CAP_CB*12),'BBG rates'!$AA$25:$AA$40,'BBG rates'!$AC$25:$AC$40)</f>
        <v>11</v>
      </c>
      <c r="AL356" s="144">
        <f t="shared" si="111"/>
        <v>20.676186223039558</v>
      </c>
      <c r="AM356" s="142">
        <f>(SUMPRODUCT(AL356:AL$381,G356:G$381)+SUMPRODUCT(AL356:AL$381,H356:H$381))/12</f>
        <v>0</v>
      </c>
    </row>
    <row r="357" spans="1:39" x14ac:dyDescent="0.2">
      <c r="A357" s="7">
        <v>336</v>
      </c>
      <c r="B357" s="7">
        <v>168</v>
      </c>
      <c r="C357" s="7">
        <v>84</v>
      </c>
      <c r="D357" s="12">
        <f t="shared" si="103"/>
        <v>28</v>
      </c>
      <c r="E357" s="29">
        <f t="shared" si="101"/>
        <v>0</v>
      </c>
      <c r="F357" s="2">
        <f t="shared" si="104"/>
        <v>0</v>
      </c>
      <c r="G357" s="2">
        <f t="shared" si="112"/>
        <v>0</v>
      </c>
      <c r="H357" s="2">
        <f t="shared" si="113"/>
        <v>0</v>
      </c>
      <c r="I357" s="2">
        <f t="shared" si="102"/>
        <v>0</v>
      </c>
      <c r="J357" s="2">
        <f t="shared" si="119"/>
        <v>0</v>
      </c>
      <c r="K357" s="2">
        <f t="shared" si="105"/>
        <v>0</v>
      </c>
      <c r="L357" s="2">
        <f t="shared" si="105"/>
        <v>0</v>
      </c>
      <c r="M357" s="2"/>
      <c r="N357" s="28">
        <f t="shared" si="120"/>
        <v>0</v>
      </c>
      <c r="O357" s="2">
        <f t="shared" si="114"/>
        <v>0</v>
      </c>
      <c r="P357" s="2">
        <f t="shared" si="115"/>
        <v>0</v>
      </c>
      <c r="R357">
        <f t="shared" si="116"/>
        <v>336</v>
      </c>
      <c r="S357" s="89">
        <f t="shared" si="106"/>
        <v>0</v>
      </c>
      <c r="T357" s="89">
        <f>IF(AND(S357=0,S356&gt;0),SUM($G357:$H$381),S357)</f>
        <v>0</v>
      </c>
      <c r="U357" s="82">
        <f>SUM(T357:T$381)</f>
        <v>0</v>
      </c>
      <c r="V357" s="68">
        <f>localspline(R357,'BBG rates'!$G$10:$G$27,'BBG rates'!$K$10:$K$27)</f>
        <v>0.9675687971233361</v>
      </c>
      <c r="W357" s="68">
        <f>locallinterp(R357,'BBG rates'!$G$10:$G$27,'BBG rates'!$J$10:$J$27)</f>
        <v>0.11216</v>
      </c>
      <c r="X357" s="56">
        <f t="shared" si="117"/>
        <v>0.112102383565027</v>
      </c>
      <c r="Y357" s="66">
        <f t="shared" si="107"/>
        <v>0</v>
      </c>
      <c r="Z357" s="72">
        <f t="shared" si="108"/>
        <v>0</v>
      </c>
      <c r="AA357" s="79">
        <f t="shared" si="109"/>
        <v>0</v>
      </c>
      <c r="AB357" s="81">
        <f t="shared" si="118"/>
        <v>0</v>
      </c>
      <c r="AD357" s="95">
        <f>locallinterp(R357,'BBG rates'!$N$10:$N$369,'BBG rates'!$P$10:$P$369)</f>
        <v>27.98052957376915</v>
      </c>
      <c r="AI357" s="185">
        <f t="shared" si="110"/>
        <v>336</v>
      </c>
      <c r="AJ357" s="127">
        <f>locallinterp(MIN(AI357,CAP_Senior*12),'BBG rates'!$X$24:$X$65,'BBG rates'!$Y$24:$Y$65)</f>
        <v>67.918742488467984</v>
      </c>
      <c r="AK357" s="127">
        <f>locallinterp(MIN(AI357,CAP_CB*12),'BBG rates'!$AA$25:$AA$40,'BBG rates'!$AC$25:$AC$40)</f>
        <v>11</v>
      </c>
      <c r="AL357" s="144">
        <f t="shared" si="111"/>
        <v>20.676186223039558</v>
      </c>
      <c r="AM357" s="142">
        <f>(SUMPRODUCT(AL357:AL$381,G357:G$381)+SUMPRODUCT(AL357:AL$381,H357:H$381))/12</f>
        <v>0</v>
      </c>
    </row>
    <row r="358" spans="1:39" x14ac:dyDescent="0.2">
      <c r="A358" s="7">
        <v>337</v>
      </c>
      <c r="B358" s="7">
        <v>168.5</v>
      </c>
      <c r="C358" s="7">
        <v>84.25</v>
      </c>
      <c r="D358" s="12">
        <f t="shared" si="103"/>
        <v>28.083333333333332</v>
      </c>
      <c r="E358" s="29">
        <f t="shared" si="101"/>
        <v>0</v>
      </c>
      <c r="F358" s="2">
        <f t="shared" si="104"/>
        <v>0</v>
      </c>
      <c r="G358" s="2">
        <f t="shared" si="112"/>
        <v>0</v>
      </c>
      <c r="H358" s="2">
        <f t="shared" si="113"/>
        <v>0</v>
      </c>
      <c r="I358" s="2">
        <f t="shared" si="102"/>
        <v>0</v>
      </c>
      <c r="J358" s="2">
        <f t="shared" si="119"/>
        <v>0</v>
      </c>
      <c r="K358" s="2">
        <f t="shared" si="105"/>
        <v>0</v>
      </c>
      <c r="L358" s="2">
        <f t="shared" si="105"/>
        <v>0</v>
      </c>
      <c r="M358" s="2"/>
      <c r="N358" s="28">
        <f t="shared" si="120"/>
        <v>0</v>
      </c>
      <c r="O358" s="2">
        <f t="shared" si="114"/>
        <v>0</v>
      </c>
      <c r="P358" s="2">
        <f t="shared" si="115"/>
        <v>0</v>
      </c>
      <c r="R358">
        <f t="shared" si="116"/>
        <v>337</v>
      </c>
      <c r="S358" s="89">
        <f t="shared" si="106"/>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7"/>
        <v>0.11182933061144595</v>
      </c>
      <c r="Y358" s="66">
        <f t="shared" si="107"/>
        <v>0</v>
      </c>
      <c r="Z358" s="72">
        <f t="shared" si="108"/>
        <v>0</v>
      </c>
      <c r="AA358" s="79">
        <f t="shared" si="109"/>
        <v>0</v>
      </c>
      <c r="AB358" s="81">
        <f t="shared" si="118"/>
        <v>0</v>
      </c>
      <c r="AD358" s="95">
        <f>locallinterp(R358,'BBG rates'!$N$10:$N$369,'BBG rates'!$P$10:$P$369)</f>
        <v>28.061160666679676</v>
      </c>
      <c r="AI358" s="185">
        <f t="shared" si="110"/>
        <v>337</v>
      </c>
      <c r="AJ358" s="127">
        <f>locallinterp(MIN(AI358,CAP_Senior*12),'BBG rates'!$X$24:$X$65,'BBG rates'!$Y$24:$Y$65)</f>
        <v>67.918742488467984</v>
      </c>
      <c r="AK358" s="127">
        <f>locallinterp(MIN(AI358,CAP_CB*12),'BBG rates'!$AA$25:$AA$40,'BBG rates'!$AC$25:$AC$40)</f>
        <v>11</v>
      </c>
      <c r="AL358" s="144">
        <f t="shared" si="111"/>
        <v>20.676186223039558</v>
      </c>
      <c r="AM358" s="142">
        <f>(SUMPRODUCT(AL358:AL$381,G358:G$381)+SUMPRODUCT(AL358:AL$381,H358:H$381))/12</f>
        <v>0</v>
      </c>
    </row>
    <row r="359" spans="1:39" x14ac:dyDescent="0.2">
      <c r="A359" s="7">
        <v>338</v>
      </c>
      <c r="B359" s="7">
        <v>169</v>
      </c>
      <c r="C359" s="7">
        <v>84.5</v>
      </c>
      <c r="D359" s="12">
        <f t="shared" si="103"/>
        <v>28.166666666666668</v>
      </c>
      <c r="E359" s="29">
        <f t="shared" si="101"/>
        <v>0</v>
      </c>
      <c r="F359" s="2">
        <f t="shared" si="104"/>
        <v>0</v>
      </c>
      <c r="G359" s="2">
        <f t="shared" si="112"/>
        <v>0</v>
      </c>
      <c r="H359" s="2">
        <f t="shared" si="113"/>
        <v>0</v>
      </c>
      <c r="I359" s="2">
        <f t="shared" si="102"/>
        <v>0</v>
      </c>
      <c r="J359" s="2">
        <f t="shared" si="119"/>
        <v>0</v>
      </c>
      <c r="K359" s="2">
        <f t="shared" si="105"/>
        <v>0</v>
      </c>
      <c r="L359" s="2">
        <f t="shared" si="105"/>
        <v>0</v>
      </c>
      <c r="M359" s="2"/>
      <c r="N359" s="28">
        <f t="shared" si="120"/>
        <v>0</v>
      </c>
      <c r="O359" s="2">
        <f t="shared" si="114"/>
        <v>0</v>
      </c>
      <c r="P359" s="2">
        <f t="shared" si="115"/>
        <v>0</v>
      </c>
      <c r="R359">
        <f t="shared" si="116"/>
        <v>338</v>
      </c>
      <c r="S359" s="89">
        <f t="shared" si="106"/>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7"/>
        <v>0.11155627697441162</v>
      </c>
      <c r="Y359" s="66">
        <f t="shared" si="107"/>
        <v>0</v>
      </c>
      <c r="Z359" s="72">
        <f t="shared" si="108"/>
        <v>0</v>
      </c>
      <c r="AA359" s="79">
        <f t="shared" si="109"/>
        <v>0</v>
      </c>
      <c r="AB359" s="81">
        <f t="shared" si="118"/>
        <v>0</v>
      </c>
      <c r="AD359" s="95">
        <f>locallinterp(R359,'BBG rates'!$N$10:$N$369,'BBG rates'!$P$10:$P$369)</f>
        <v>28.141792245237411</v>
      </c>
      <c r="AI359" s="185">
        <f t="shared" si="110"/>
        <v>338</v>
      </c>
      <c r="AJ359" s="127">
        <f>locallinterp(MIN(AI359,CAP_Senior*12),'BBG rates'!$X$24:$X$65,'BBG rates'!$Y$24:$Y$65)</f>
        <v>67.918742488467984</v>
      </c>
      <c r="AK359" s="127">
        <f>locallinterp(MIN(AI359,CAP_CB*12),'BBG rates'!$AA$25:$AA$40,'BBG rates'!$AC$25:$AC$40)</f>
        <v>11</v>
      </c>
      <c r="AL359" s="144">
        <f t="shared" si="111"/>
        <v>20.676186223039558</v>
      </c>
      <c r="AM359" s="142">
        <f>(SUMPRODUCT(AL359:AL$381,G359:G$381)+SUMPRODUCT(AL359:AL$381,H359:H$381))/12</f>
        <v>0</v>
      </c>
    </row>
    <row r="360" spans="1:39" x14ac:dyDescent="0.2">
      <c r="A360" s="7">
        <v>339</v>
      </c>
      <c r="B360" s="7">
        <v>169.5</v>
      </c>
      <c r="C360" s="7">
        <v>84.75</v>
      </c>
      <c r="D360" s="12">
        <f t="shared" si="103"/>
        <v>28.25</v>
      </c>
      <c r="E360" s="29">
        <f t="shared" si="101"/>
        <v>0</v>
      </c>
      <c r="F360" s="2">
        <f t="shared" si="104"/>
        <v>0</v>
      </c>
      <c r="G360" s="2">
        <f t="shared" si="112"/>
        <v>0</v>
      </c>
      <c r="H360" s="2">
        <f t="shared" si="113"/>
        <v>0</v>
      </c>
      <c r="I360" s="2">
        <f t="shared" si="102"/>
        <v>0</v>
      </c>
      <c r="J360" s="2">
        <f t="shared" si="119"/>
        <v>0</v>
      </c>
      <c r="K360" s="2">
        <f t="shared" si="105"/>
        <v>0</v>
      </c>
      <c r="L360" s="2">
        <f t="shared" si="105"/>
        <v>0</v>
      </c>
      <c r="M360" s="2"/>
      <c r="N360" s="28">
        <f t="shared" si="120"/>
        <v>0</v>
      </c>
      <c r="O360" s="2">
        <f t="shared" si="114"/>
        <v>0</v>
      </c>
      <c r="P360" s="2">
        <f t="shared" si="115"/>
        <v>0</v>
      </c>
      <c r="R360">
        <f t="shared" si="116"/>
        <v>339</v>
      </c>
      <c r="S360" s="89">
        <f t="shared" si="106"/>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7"/>
        <v>0.11128322265392399</v>
      </c>
      <c r="Y360" s="66">
        <f t="shared" si="107"/>
        <v>0</v>
      </c>
      <c r="Z360" s="72">
        <f t="shared" si="108"/>
        <v>0</v>
      </c>
      <c r="AA360" s="79">
        <f t="shared" si="109"/>
        <v>0</v>
      </c>
      <c r="AB360" s="81">
        <f t="shared" si="118"/>
        <v>0</v>
      </c>
      <c r="AD360" s="95">
        <f>locallinterp(R360,'BBG rates'!$N$10:$N$369,'BBG rates'!$P$10:$P$369)</f>
        <v>28.222424429808406</v>
      </c>
      <c r="AI360" s="185">
        <f t="shared" si="110"/>
        <v>339</v>
      </c>
      <c r="AJ360" s="127">
        <f>locallinterp(MIN(AI360,CAP_Senior*12),'BBG rates'!$X$24:$X$65,'BBG rates'!$Y$24:$Y$65)</f>
        <v>67.918742488467984</v>
      </c>
      <c r="AK360" s="127">
        <f>locallinterp(MIN(AI360,CAP_CB*12),'BBG rates'!$AA$25:$AA$40,'BBG rates'!$AC$25:$AC$40)</f>
        <v>11</v>
      </c>
      <c r="AL360" s="144">
        <f t="shared" si="111"/>
        <v>20.676186223039558</v>
      </c>
      <c r="AM360" s="142">
        <f>(SUMPRODUCT(AL360:AL$381,G360:G$381)+SUMPRODUCT(AL360:AL$381,H360:H$381))/12</f>
        <v>0</v>
      </c>
    </row>
    <row r="361" spans="1:39" x14ac:dyDescent="0.2">
      <c r="A361" s="7">
        <v>340</v>
      </c>
      <c r="B361" s="7">
        <v>170</v>
      </c>
      <c r="C361" s="7">
        <v>85</v>
      </c>
      <c r="D361" s="12">
        <f t="shared" si="103"/>
        <v>28.333333333333332</v>
      </c>
      <c r="E361" s="29">
        <f t="shared" si="101"/>
        <v>0</v>
      </c>
      <c r="F361" s="2">
        <f t="shared" si="104"/>
        <v>0</v>
      </c>
      <c r="G361" s="2">
        <f t="shared" si="112"/>
        <v>0</v>
      </c>
      <c r="H361" s="2">
        <f t="shared" si="113"/>
        <v>0</v>
      </c>
      <c r="I361" s="2">
        <f t="shared" si="102"/>
        <v>0</v>
      </c>
      <c r="J361" s="2">
        <f t="shared" si="119"/>
        <v>0</v>
      </c>
      <c r="K361" s="2">
        <f t="shared" si="105"/>
        <v>0</v>
      </c>
      <c r="L361" s="2">
        <f t="shared" si="105"/>
        <v>0</v>
      </c>
      <c r="M361" s="2"/>
      <c r="N361" s="28">
        <f t="shared" si="120"/>
        <v>0</v>
      </c>
      <c r="O361" s="2">
        <f t="shared" si="114"/>
        <v>0</v>
      </c>
      <c r="P361" s="2">
        <f t="shared" si="115"/>
        <v>0</v>
      </c>
      <c r="R361">
        <f t="shared" si="116"/>
        <v>340</v>
      </c>
      <c r="S361" s="89">
        <f t="shared" si="106"/>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7"/>
        <v>0.11101016765024951</v>
      </c>
      <c r="Y361" s="66">
        <f t="shared" si="107"/>
        <v>0</v>
      </c>
      <c r="Z361" s="72">
        <f t="shared" si="108"/>
        <v>0</v>
      </c>
      <c r="AA361" s="79">
        <f t="shared" si="109"/>
        <v>0</v>
      </c>
      <c r="AB361" s="81">
        <f t="shared" si="118"/>
        <v>0</v>
      </c>
      <c r="AD361" s="95">
        <f>locallinterp(R361,'BBG rates'!$N$10:$N$369,'BBG rates'!$P$10:$P$369)</f>
        <v>28.303057337763999</v>
      </c>
      <c r="AI361" s="185">
        <f t="shared" si="110"/>
        <v>340</v>
      </c>
      <c r="AJ361" s="127">
        <f>locallinterp(MIN(AI361,CAP_Senior*12),'BBG rates'!$X$24:$X$65,'BBG rates'!$Y$24:$Y$65)</f>
        <v>67.918742488467984</v>
      </c>
      <c r="AK361" s="127">
        <f>locallinterp(MIN(AI361,CAP_CB*12),'BBG rates'!$AA$25:$AA$40,'BBG rates'!$AC$25:$AC$40)</f>
        <v>11</v>
      </c>
      <c r="AL361" s="144">
        <f t="shared" si="111"/>
        <v>20.676186223039558</v>
      </c>
      <c r="AM361" s="142">
        <f>(SUMPRODUCT(AL361:AL$381,G361:G$381)+SUMPRODUCT(AL361:AL$381,H361:H$381))/12</f>
        <v>0</v>
      </c>
    </row>
    <row r="362" spans="1:39" x14ac:dyDescent="0.2">
      <c r="A362" s="7">
        <v>341</v>
      </c>
      <c r="B362" s="7">
        <v>170.5</v>
      </c>
      <c r="C362" s="7">
        <v>85.25</v>
      </c>
      <c r="D362" s="12">
        <f t="shared" si="103"/>
        <v>28.416666666666668</v>
      </c>
      <c r="E362" s="29">
        <f t="shared" si="101"/>
        <v>0</v>
      </c>
      <c r="F362" s="2">
        <f t="shared" si="104"/>
        <v>0</v>
      </c>
      <c r="G362" s="2">
        <f t="shared" si="112"/>
        <v>0</v>
      </c>
      <c r="H362" s="2">
        <f t="shared" si="113"/>
        <v>0</v>
      </c>
      <c r="I362" s="2">
        <f t="shared" si="102"/>
        <v>0</v>
      </c>
      <c r="J362" s="2">
        <f t="shared" si="119"/>
        <v>0</v>
      </c>
      <c r="K362" s="2">
        <f t="shared" si="105"/>
        <v>0</v>
      </c>
      <c r="L362" s="2">
        <f t="shared" si="105"/>
        <v>0</v>
      </c>
      <c r="M362" s="2"/>
      <c r="N362" s="28">
        <f t="shared" si="120"/>
        <v>0</v>
      </c>
      <c r="O362" s="2">
        <f t="shared" si="114"/>
        <v>0</v>
      </c>
      <c r="P362" s="2">
        <f t="shared" si="115"/>
        <v>0</v>
      </c>
      <c r="R362">
        <f t="shared" si="116"/>
        <v>341</v>
      </c>
      <c r="S362" s="89">
        <f t="shared" si="106"/>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7"/>
        <v>0.11073711196312175</v>
      </c>
      <c r="Y362" s="66">
        <f t="shared" si="107"/>
        <v>0</v>
      </c>
      <c r="Z362" s="72">
        <f t="shared" si="108"/>
        <v>0</v>
      </c>
      <c r="AA362" s="79">
        <f t="shared" si="109"/>
        <v>0</v>
      </c>
      <c r="AB362" s="81">
        <f t="shared" si="118"/>
        <v>0</v>
      </c>
      <c r="AD362" s="95">
        <f>locallinterp(R362,'BBG rates'!$N$10:$N$369,'BBG rates'!$P$10:$P$369)</f>
        <v>28.383691076045075</v>
      </c>
      <c r="AI362" s="185">
        <f t="shared" si="110"/>
        <v>341</v>
      </c>
      <c r="AJ362" s="127">
        <f>locallinterp(MIN(AI362,CAP_Senior*12),'BBG rates'!$X$24:$X$65,'BBG rates'!$Y$24:$Y$65)</f>
        <v>67.918742488467984</v>
      </c>
      <c r="AK362" s="127">
        <f>locallinterp(MIN(AI362,CAP_CB*12),'BBG rates'!$AA$25:$AA$40,'BBG rates'!$AC$25:$AC$40)</f>
        <v>11</v>
      </c>
      <c r="AL362" s="144">
        <f t="shared" si="111"/>
        <v>20.676186223039558</v>
      </c>
      <c r="AM362" s="142">
        <f>(SUMPRODUCT(AL362:AL$381,G362:G$381)+SUMPRODUCT(AL362:AL$381,H362:H$381))/12</f>
        <v>0</v>
      </c>
    </row>
    <row r="363" spans="1:39" x14ac:dyDescent="0.2">
      <c r="A363" s="7">
        <v>342</v>
      </c>
      <c r="B363" s="7">
        <v>171</v>
      </c>
      <c r="C363" s="7">
        <v>85.5</v>
      </c>
      <c r="D363" s="12">
        <f t="shared" si="103"/>
        <v>28.5</v>
      </c>
      <c r="E363" s="29">
        <f t="shared" si="101"/>
        <v>0</v>
      </c>
      <c r="F363" s="2">
        <f t="shared" si="104"/>
        <v>0</v>
      </c>
      <c r="G363" s="2">
        <f t="shared" si="112"/>
        <v>0</v>
      </c>
      <c r="H363" s="2">
        <f t="shared" si="113"/>
        <v>0</v>
      </c>
      <c r="I363" s="2">
        <f t="shared" si="102"/>
        <v>0</v>
      </c>
      <c r="J363" s="2">
        <f t="shared" si="119"/>
        <v>0</v>
      </c>
      <c r="K363" s="2">
        <f t="shared" si="105"/>
        <v>0</v>
      </c>
      <c r="L363" s="2">
        <f t="shared" si="105"/>
        <v>0</v>
      </c>
      <c r="M363" s="2"/>
      <c r="N363" s="28">
        <f t="shared" si="120"/>
        <v>0</v>
      </c>
      <c r="O363" s="2">
        <f t="shared" si="114"/>
        <v>0</v>
      </c>
      <c r="P363" s="2">
        <f t="shared" si="115"/>
        <v>0</v>
      </c>
      <c r="R363">
        <f t="shared" si="116"/>
        <v>342</v>
      </c>
      <c r="S363" s="89">
        <f t="shared" si="106"/>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7"/>
        <v>0.11046405559254069</v>
      </c>
      <c r="Y363" s="66">
        <f t="shared" si="107"/>
        <v>0</v>
      </c>
      <c r="Z363" s="72">
        <f t="shared" si="108"/>
        <v>0</v>
      </c>
      <c r="AA363" s="79">
        <f t="shared" si="109"/>
        <v>0</v>
      </c>
      <c r="AB363" s="81">
        <f t="shared" si="118"/>
        <v>0</v>
      </c>
      <c r="AD363" s="95">
        <f>locallinterp(R363,'BBG rates'!$N$10:$N$369,'BBG rates'!$P$10:$P$369)</f>
        <v>28.46432575108053</v>
      </c>
      <c r="AI363" s="185">
        <f t="shared" si="110"/>
        <v>342</v>
      </c>
      <c r="AJ363" s="127">
        <f>locallinterp(MIN(AI363,CAP_Senior*12),'BBG rates'!$X$24:$X$65,'BBG rates'!$Y$24:$Y$65)</f>
        <v>67.918742488467984</v>
      </c>
      <c r="AK363" s="127">
        <f>locallinterp(MIN(AI363,CAP_CB*12),'BBG rates'!$AA$25:$AA$40,'BBG rates'!$AC$25:$AC$40)</f>
        <v>11</v>
      </c>
      <c r="AL363" s="144">
        <f t="shared" si="111"/>
        <v>20.676186223039558</v>
      </c>
      <c r="AM363" s="142">
        <f>(SUMPRODUCT(AL363:AL$381,G363:G$381)+SUMPRODUCT(AL363:AL$381,H363:H$381))/12</f>
        <v>0</v>
      </c>
    </row>
    <row r="364" spans="1:39" x14ac:dyDescent="0.2">
      <c r="A364" s="7">
        <v>343</v>
      </c>
      <c r="B364" s="7">
        <v>171.5</v>
      </c>
      <c r="C364" s="7">
        <v>85.75</v>
      </c>
      <c r="D364" s="12">
        <f t="shared" si="103"/>
        <v>28.583333333333332</v>
      </c>
      <c r="E364" s="29">
        <f t="shared" si="101"/>
        <v>0</v>
      </c>
      <c r="F364" s="2">
        <f t="shared" si="104"/>
        <v>0</v>
      </c>
      <c r="G364" s="2">
        <f t="shared" si="112"/>
        <v>0</v>
      </c>
      <c r="H364" s="2">
        <f t="shared" si="113"/>
        <v>0</v>
      </c>
      <c r="I364" s="2">
        <f t="shared" si="102"/>
        <v>0</v>
      </c>
      <c r="J364" s="2">
        <f t="shared" si="119"/>
        <v>0</v>
      </c>
      <c r="K364" s="2">
        <f t="shared" si="105"/>
        <v>0</v>
      </c>
      <c r="L364" s="2">
        <f t="shared" si="105"/>
        <v>0</v>
      </c>
      <c r="M364" s="2"/>
      <c r="N364" s="28">
        <f t="shared" si="120"/>
        <v>0</v>
      </c>
      <c r="O364" s="2">
        <f t="shared" si="114"/>
        <v>0</v>
      </c>
      <c r="P364" s="2">
        <f t="shared" si="115"/>
        <v>0</v>
      </c>
      <c r="R364">
        <f t="shared" si="116"/>
        <v>343</v>
      </c>
      <c r="S364" s="89">
        <f t="shared" si="106"/>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7"/>
        <v>0.11019099853850634</v>
      </c>
      <c r="Y364" s="66">
        <f t="shared" si="107"/>
        <v>0</v>
      </c>
      <c r="Z364" s="72">
        <f t="shared" si="108"/>
        <v>0</v>
      </c>
      <c r="AA364" s="79">
        <f t="shared" si="109"/>
        <v>0</v>
      </c>
      <c r="AB364" s="81">
        <f t="shared" si="118"/>
        <v>0</v>
      </c>
      <c r="AD364" s="95">
        <f>locallinterp(R364,'BBG rates'!$N$10:$N$369,'BBG rates'!$P$10:$P$369)</f>
        <v>28.544961456386048</v>
      </c>
      <c r="AI364" s="185">
        <f t="shared" si="110"/>
        <v>343</v>
      </c>
      <c r="AJ364" s="127">
        <f>locallinterp(MIN(AI364,CAP_Senior*12),'BBG rates'!$X$24:$X$65,'BBG rates'!$Y$24:$Y$65)</f>
        <v>67.918742488467984</v>
      </c>
      <c r="AK364" s="127">
        <f>locallinterp(MIN(AI364,CAP_CB*12),'BBG rates'!$AA$25:$AA$40,'BBG rates'!$AC$25:$AC$40)</f>
        <v>11</v>
      </c>
      <c r="AL364" s="144">
        <f t="shared" si="111"/>
        <v>20.676186223039558</v>
      </c>
      <c r="AM364" s="142">
        <f>(SUMPRODUCT(AL364:AL$381,G364:G$381)+SUMPRODUCT(AL364:AL$381,H364:H$381))/12</f>
        <v>0</v>
      </c>
    </row>
    <row r="365" spans="1:39" x14ac:dyDescent="0.2">
      <c r="A365" s="7">
        <v>344</v>
      </c>
      <c r="B365" s="7">
        <v>172</v>
      </c>
      <c r="C365" s="7">
        <v>86</v>
      </c>
      <c r="D365" s="12">
        <f t="shared" si="103"/>
        <v>28.666666666666668</v>
      </c>
      <c r="E365" s="29">
        <f t="shared" si="101"/>
        <v>0</v>
      </c>
      <c r="F365" s="2">
        <f t="shared" si="104"/>
        <v>0</v>
      </c>
      <c r="G365" s="2">
        <f t="shared" si="112"/>
        <v>0</v>
      </c>
      <c r="H365" s="2">
        <f t="shared" si="113"/>
        <v>0</v>
      </c>
      <c r="I365" s="2">
        <f t="shared" si="102"/>
        <v>0</v>
      </c>
      <c r="J365" s="2">
        <f t="shared" si="119"/>
        <v>0</v>
      </c>
      <c r="K365" s="2">
        <f t="shared" si="105"/>
        <v>0</v>
      </c>
      <c r="L365" s="2">
        <f t="shared" si="105"/>
        <v>0</v>
      </c>
      <c r="M365" s="2"/>
      <c r="N365" s="28">
        <f t="shared" si="120"/>
        <v>0</v>
      </c>
      <c r="O365" s="2">
        <f t="shared" si="114"/>
        <v>0</v>
      </c>
      <c r="P365" s="2">
        <f t="shared" si="115"/>
        <v>0</v>
      </c>
      <c r="R365">
        <f t="shared" si="116"/>
        <v>344</v>
      </c>
      <c r="S365" s="89">
        <f t="shared" si="106"/>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7"/>
        <v>0.10991794080101869</v>
      </c>
      <c r="Y365" s="66">
        <f t="shared" si="107"/>
        <v>0</v>
      </c>
      <c r="Z365" s="72">
        <f t="shared" si="108"/>
        <v>0</v>
      </c>
      <c r="AA365" s="79">
        <f t="shared" si="109"/>
        <v>0</v>
      </c>
      <c r="AB365" s="81">
        <f t="shared" si="118"/>
        <v>0</v>
      </c>
      <c r="AD365" s="95">
        <f>locallinterp(R365,'BBG rates'!$N$10:$N$369,'BBG rates'!$P$10:$P$369)</f>
        <v>28.625598289931652</v>
      </c>
      <c r="AI365" s="185">
        <f t="shared" si="110"/>
        <v>344</v>
      </c>
      <c r="AJ365" s="127">
        <f>locallinterp(MIN(AI365,CAP_Senior*12),'BBG rates'!$X$24:$X$65,'BBG rates'!$Y$24:$Y$65)</f>
        <v>67.918742488467984</v>
      </c>
      <c r="AK365" s="127">
        <f>locallinterp(MIN(AI365,CAP_CB*12),'BBG rates'!$AA$25:$AA$40,'BBG rates'!$AC$25:$AC$40)</f>
        <v>11</v>
      </c>
      <c r="AL365" s="144">
        <f t="shared" si="111"/>
        <v>20.676186223039558</v>
      </c>
      <c r="AM365" s="142">
        <f>(SUMPRODUCT(AL365:AL$381,G365:G$381)+SUMPRODUCT(AL365:AL$381,H365:H$381))/12</f>
        <v>0</v>
      </c>
    </row>
    <row r="366" spans="1:39" x14ac:dyDescent="0.2">
      <c r="A366" s="7">
        <v>345</v>
      </c>
      <c r="B366" s="7">
        <v>172.5</v>
      </c>
      <c r="C366" s="7">
        <v>86.25</v>
      </c>
      <c r="D366" s="12">
        <f t="shared" si="103"/>
        <v>28.75</v>
      </c>
      <c r="E366" s="29">
        <f t="shared" si="101"/>
        <v>0</v>
      </c>
      <c r="F366" s="2">
        <f t="shared" si="104"/>
        <v>0</v>
      </c>
      <c r="G366" s="2">
        <f t="shared" si="112"/>
        <v>0</v>
      </c>
      <c r="H366" s="2">
        <f t="shared" si="113"/>
        <v>0</v>
      </c>
      <c r="I366" s="2">
        <f t="shared" si="102"/>
        <v>0</v>
      </c>
      <c r="J366" s="2">
        <f t="shared" si="119"/>
        <v>0</v>
      </c>
      <c r="K366" s="2">
        <f t="shared" si="105"/>
        <v>0</v>
      </c>
      <c r="L366" s="2">
        <f t="shared" si="105"/>
        <v>0</v>
      </c>
      <c r="M366" s="2"/>
      <c r="N366" s="28">
        <f t="shared" si="120"/>
        <v>0</v>
      </c>
      <c r="O366" s="2">
        <f t="shared" si="114"/>
        <v>0</v>
      </c>
      <c r="P366" s="2">
        <f t="shared" si="115"/>
        <v>0</v>
      </c>
      <c r="R366">
        <f t="shared" si="116"/>
        <v>345</v>
      </c>
      <c r="S366" s="89">
        <f t="shared" si="106"/>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7"/>
        <v>0.10964488238007775</v>
      </c>
      <c r="Y366" s="66">
        <f t="shared" si="107"/>
        <v>0</v>
      </c>
      <c r="Z366" s="72">
        <f t="shared" si="108"/>
        <v>0</v>
      </c>
      <c r="AA366" s="79">
        <f t="shared" si="109"/>
        <v>0</v>
      </c>
      <c r="AB366" s="81">
        <f t="shared" si="118"/>
        <v>0</v>
      </c>
      <c r="AD366" s="95">
        <f>locallinterp(R366,'BBG rates'!$N$10:$N$369,'BBG rates'!$P$10:$P$369)</f>
        <v>28.706236336774833</v>
      </c>
      <c r="AI366" s="185">
        <f t="shared" si="110"/>
        <v>345</v>
      </c>
      <c r="AJ366" s="127">
        <f>locallinterp(MIN(AI366,CAP_Senior*12),'BBG rates'!$X$24:$X$65,'BBG rates'!$Y$24:$Y$65)</f>
        <v>67.918742488467984</v>
      </c>
      <c r="AK366" s="127">
        <f>locallinterp(MIN(AI366,CAP_CB*12),'BBG rates'!$AA$25:$AA$40,'BBG rates'!$AC$25:$AC$40)</f>
        <v>11</v>
      </c>
      <c r="AL366" s="144">
        <f t="shared" si="111"/>
        <v>20.676186223039558</v>
      </c>
      <c r="AM366" s="142">
        <f>(SUMPRODUCT(AL366:AL$381,G366:G$381)+SUMPRODUCT(AL366:AL$381,H366:H$381))/12</f>
        <v>0</v>
      </c>
    </row>
    <row r="367" spans="1:39" x14ac:dyDescent="0.2">
      <c r="A367" s="7">
        <v>346</v>
      </c>
      <c r="B367" s="7">
        <v>173</v>
      </c>
      <c r="C367" s="7">
        <v>86.5</v>
      </c>
      <c r="D367" s="12">
        <f t="shared" si="103"/>
        <v>28.833333333333332</v>
      </c>
      <c r="E367" s="29">
        <f t="shared" si="101"/>
        <v>0</v>
      </c>
      <c r="F367" s="2">
        <f t="shared" si="104"/>
        <v>0</v>
      </c>
      <c r="G367" s="2">
        <f t="shared" si="112"/>
        <v>0</v>
      </c>
      <c r="H367" s="2">
        <f t="shared" si="113"/>
        <v>0</v>
      </c>
      <c r="I367" s="2">
        <f t="shared" si="102"/>
        <v>0</v>
      </c>
      <c r="J367" s="2">
        <f t="shared" si="119"/>
        <v>0</v>
      </c>
      <c r="K367" s="2">
        <f t="shared" si="105"/>
        <v>0</v>
      </c>
      <c r="L367" s="2">
        <f t="shared" si="105"/>
        <v>0</v>
      </c>
      <c r="M367" s="2"/>
      <c r="N367" s="28">
        <f t="shared" si="120"/>
        <v>0</v>
      </c>
      <c r="O367" s="2">
        <f t="shared" si="114"/>
        <v>0</v>
      </c>
      <c r="P367" s="2">
        <f t="shared" si="115"/>
        <v>0</v>
      </c>
      <c r="R367">
        <f t="shared" si="116"/>
        <v>346</v>
      </c>
      <c r="S367" s="89">
        <f t="shared" si="106"/>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7"/>
        <v>0.10937182327594996</v>
      </c>
      <c r="Y367" s="66">
        <f t="shared" si="107"/>
        <v>0</v>
      </c>
      <c r="Z367" s="72">
        <f t="shared" si="108"/>
        <v>0</v>
      </c>
      <c r="AA367" s="79">
        <f t="shared" si="109"/>
        <v>0</v>
      </c>
      <c r="AB367" s="81">
        <f t="shared" si="118"/>
        <v>0</v>
      </c>
      <c r="AD367" s="95">
        <f>locallinterp(R367,'BBG rates'!$N$10:$N$369,'BBG rates'!$P$10:$P$369)</f>
        <v>28.786875680220419</v>
      </c>
      <c r="AI367" s="185">
        <f t="shared" si="110"/>
        <v>346</v>
      </c>
      <c r="AJ367" s="127">
        <f>locallinterp(MIN(AI367,CAP_Senior*12),'BBG rates'!$X$24:$X$65,'BBG rates'!$Y$24:$Y$65)</f>
        <v>67.918742488467984</v>
      </c>
      <c r="AK367" s="127">
        <f>locallinterp(MIN(AI367,CAP_CB*12),'BBG rates'!$AA$25:$AA$40,'BBG rates'!$AC$25:$AC$40)</f>
        <v>11</v>
      </c>
      <c r="AL367" s="144">
        <f t="shared" si="111"/>
        <v>20.676186223039558</v>
      </c>
      <c r="AM367" s="142">
        <f>(SUMPRODUCT(AL367:AL$381,G367:G$381)+SUMPRODUCT(AL367:AL$381,H367:H$381))/12</f>
        <v>0</v>
      </c>
    </row>
    <row r="368" spans="1:39" x14ac:dyDescent="0.2">
      <c r="A368" s="7">
        <v>347</v>
      </c>
      <c r="B368" s="7">
        <v>173.5</v>
      </c>
      <c r="C368" s="7">
        <v>86.75</v>
      </c>
      <c r="D368" s="12">
        <f t="shared" si="103"/>
        <v>28.916666666666668</v>
      </c>
      <c r="E368" s="29">
        <f t="shared" si="101"/>
        <v>0</v>
      </c>
      <c r="F368" s="2">
        <f t="shared" si="104"/>
        <v>0</v>
      </c>
      <c r="G368" s="2">
        <f t="shared" si="112"/>
        <v>0</v>
      </c>
      <c r="H368" s="2">
        <f t="shared" si="113"/>
        <v>0</v>
      </c>
      <c r="I368" s="2">
        <f t="shared" si="102"/>
        <v>0</v>
      </c>
      <c r="J368" s="2">
        <f t="shared" si="119"/>
        <v>0</v>
      </c>
      <c r="K368" s="2">
        <f t="shared" si="105"/>
        <v>0</v>
      </c>
      <c r="L368" s="2">
        <f t="shared" si="105"/>
        <v>0</v>
      </c>
      <c r="M368" s="2"/>
      <c r="N368" s="28">
        <f t="shared" si="120"/>
        <v>0</v>
      </c>
      <c r="O368" s="2">
        <f t="shared" si="114"/>
        <v>0</v>
      </c>
      <c r="P368" s="2">
        <f t="shared" si="115"/>
        <v>0</v>
      </c>
      <c r="R368">
        <f t="shared" si="116"/>
        <v>347</v>
      </c>
      <c r="S368" s="89">
        <f t="shared" si="106"/>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7"/>
        <v>0.10909876348810243</v>
      </c>
      <c r="Y368" s="66">
        <f t="shared" si="107"/>
        <v>0</v>
      </c>
      <c r="Z368" s="72">
        <f t="shared" si="108"/>
        <v>0</v>
      </c>
      <c r="AA368" s="79">
        <f t="shared" si="109"/>
        <v>0</v>
      </c>
      <c r="AB368" s="81">
        <f t="shared" si="118"/>
        <v>0</v>
      </c>
      <c r="AD368" s="95">
        <f>locallinterp(R368,'BBG rates'!$N$10:$N$369,'BBG rates'!$P$10:$P$369)</f>
        <v>28.867516395620996</v>
      </c>
      <c r="AI368" s="185">
        <f t="shared" si="110"/>
        <v>347</v>
      </c>
      <c r="AJ368" s="127">
        <f>locallinterp(MIN(AI368,CAP_Senior*12),'BBG rates'!$X$24:$X$65,'BBG rates'!$Y$24:$Y$65)</f>
        <v>67.918742488467984</v>
      </c>
      <c r="AK368" s="127">
        <f>locallinterp(MIN(AI368,CAP_CB*12),'BBG rates'!$AA$25:$AA$40,'BBG rates'!$AC$25:$AC$40)</f>
        <v>11</v>
      </c>
      <c r="AL368" s="144">
        <f t="shared" si="111"/>
        <v>20.676186223039558</v>
      </c>
      <c r="AM368" s="142">
        <f>(SUMPRODUCT(AL368:AL$381,G368:G$381)+SUMPRODUCT(AL368:AL$381,H368:H$381))/12</f>
        <v>0</v>
      </c>
    </row>
    <row r="369" spans="1:39" x14ac:dyDescent="0.2">
      <c r="A369" s="7">
        <v>348</v>
      </c>
      <c r="B369" s="7">
        <v>174</v>
      </c>
      <c r="C369" s="7">
        <v>87</v>
      </c>
      <c r="D369" s="12">
        <f t="shared" si="103"/>
        <v>29</v>
      </c>
      <c r="E369" s="29">
        <f t="shared" si="101"/>
        <v>0</v>
      </c>
      <c r="F369" s="2">
        <f t="shared" si="104"/>
        <v>0</v>
      </c>
      <c r="G369" s="2">
        <f t="shared" si="112"/>
        <v>0</v>
      </c>
      <c r="H369" s="2">
        <f t="shared" si="113"/>
        <v>0</v>
      </c>
      <c r="I369" s="2">
        <f t="shared" si="102"/>
        <v>0</v>
      </c>
      <c r="J369" s="2">
        <f t="shared" si="119"/>
        <v>0</v>
      </c>
      <c r="K369" s="2">
        <f t="shared" si="105"/>
        <v>0</v>
      </c>
      <c r="L369" s="2">
        <f t="shared" si="105"/>
        <v>0</v>
      </c>
      <c r="M369" s="2"/>
      <c r="N369" s="28">
        <f t="shared" si="120"/>
        <v>0</v>
      </c>
      <c r="O369" s="2">
        <f t="shared" si="114"/>
        <v>0</v>
      </c>
      <c r="P369" s="2">
        <f t="shared" si="115"/>
        <v>0</v>
      </c>
      <c r="R369">
        <f t="shared" si="116"/>
        <v>348</v>
      </c>
      <c r="S369" s="89">
        <f t="shared" si="106"/>
        <v>0</v>
      </c>
      <c r="T369" s="89">
        <f>IF(AND(S369=0,S368&gt;0),SUM($G369:$H$381),S369)</f>
        <v>0</v>
      </c>
      <c r="U369" s="82">
        <f>SUM(T369:T$381)</f>
        <v>0</v>
      </c>
      <c r="V369" s="68">
        <f>localspline(R369,'BBG rates'!$G$10:$G$27,'BBG rates'!$K$10:$K$27)</f>
        <v>0.9677059166478873</v>
      </c>
      <c r="W369" s="68">
        <f>locallinterp(R369,'BBG rates'!$G$10:$G$27,'BBG rates'!$J$10:$J$27)</f>
        <v>0.10888</v>
      </c>
      <c r="X369" s="56">
        <f t="shared" si="117"/>
        <v>0.10882570301706807</v>
      </c>
      <c r="Y369" s="66">
        <f t="shared" si="107"/>
        <v>0</v>
      </c>
      <c r="Z369" s="72">
        <f t="shared" si="108"/>
        <v>0</v>
      </c>
      <c r="AA369" s="79">
        <f t="shared" si="109"/>
        <v>0</v>
      </c>
      <c r="AB369" s="81">
        <f t="shared" si="118"/>
        <v>0</v>
      </c>
      <c r="AD369" s="95">
        <f>locallinterp(R369,'BBG rates'!$N$10:$N$369,'BBG rates'!$P$10:$P$369)</f>
        <v>28.948158555341653</v>
      </c>
      <c r="AI369" s="185">
        <f t="shared" si="110"/>
        <v>348</v>
      </c>
      <c r="AJ369" s="127">
        <f>locallinterp(MIN(AI369,CAP_Senior*12),'BBG rates'!$X$24:$X$65,'BBG rates'!$Y$24:$Y$65)</f>
        <v>67.918742488467984</v>
      </c>
      <c r="AK369" s="127">
        <f>locallinterp(MIN(AI369,CAP_CB*12),'BBG rates'!$AA$25:$AA$40,'BBG rates'!$AC$25:$AC$40)</f>
        <v>11</v>
      </c>
      <c r="AL369" s="144">
        <f t="shared" si="111"/>
        <v>20.676186223039558</v>
      </c>
      <c r="AM369" s="142">
        <f>(SUMPRODUCT(AL369:AL$381,G369:G$381)+SUMPRODUCT(AL369:AL$381,H369:H$381))/12</f>
        <v>0</v>
      </c>
    </row>
    <row r="370" spans="1:39" x14ac:dyDescent="0.2">
      <c r="A370" s="7">
        <v>349</v>
      </c>
      <c r="B370" s="7">
        <v>174.5</v>
      </c>
      <c r="C370" s="7">
        <v>87.25</v>
      </c>
      <c r="D370" s="12">
        <f t="shared" si="103"/>
        <v>29.083333333333332</v>
      </c>
      <c r="E370" s="29">
        <f t="shared" si="101"/>
        <v>0</v>
      </c>
      <c r="F370" s="2">
        <f t="shared" si="104"/>
        <v>0</v>
      </c>
      <c r="G370" s="2">
        <f t="shared" si="112"/>
        <v>0</v>
      </c>
      <c r="H370" s="2">
        <f t="shared" si="113"/>
        <v>0</v>
      </c>
      <c r="I370" s="2">
        <f t="shared" si="102"/>
        <v>0</v>
      </c>
      <c r="J370" s="2">
        <f t="shared" si="119"/>
        <v>0</v>
      </c>
      <c r="K370" s="2">
        <f t="shared" si="105"/>
        <v>0</v>
      </c>
      <c r="L370" s="2">
        <f t="shared" si="105"/>
        <v>0</v>
      </c>
      <c r="M370" s="2"/>
      <c r="N370" s="28">
        <f t="shared" si="120"/>
        <v>0</v>
      </c>
      <c r="O370" s="2">
        <f t="shared" si="114"/>
        <v>0</v>
      </c>
      <c r="P370" s="2">
        <f t="shared" si="115"/>
        <v>0</v>
      </c>
      <c r="R370">
        <f t="shared" si="116"/>
        <v>349</v>
      </c>
      <c r="S370" s="89">
        <f t="shared" si="106"/>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7"/>
        <v>0.1085526418625804</v>
      </c>
      <c r="Y370" s="66">
        <f t="shared" si="107"/>
        <v>0</v>
      </c>
      <c r="Z370" s="72">
        <f t="shared" si="108"/>
        <v>0</v>
      </c>
      <c r="AA370" s="79">
        <f t="shared" si="109"/>
        <v>0</v>
      </c>
      <c r="AB370" s="81">
        <f t="shared" si="118"/>
        <v>0</v>
      </c>
      <c r="AD370" s="95">
        <f>locallinterp(R370,'BBG rates'!$N$10:$N$369,'BBG rates'!$P$10:$P$369)</f>
        <v>29.028802223792926</v>
      </c>
      <c r="AI370" s="185">
        <f t="shared" si="110"/>
        <v>349</v>
      </c>
      <c r="AJ370" s="127">
        <f>locallinterp(MIN(AI370,CAP_Senior*12),'BBG rates'!$X$24:$X$65,'BBG rates'!$Y$24:$Y$65)</f>
        <v>67.918742488467984</v>
      </c>
      <c r="AK370" s="127">
        <f>locallinterp(MIN(AI370,CAP_CB*12),'BBG rates'!$AA$25:$AA$40,'BBG rates'!$AC$25:$AC$40)</f>
        <v>11</v>
      </c>
      <c r="AL370" s="144">
        <f t="shared" si="111"/>
        <v>20.676186223039558</v>
      </c>
      <c r="AM370" s="142">
        <f>(SUMPRODUCT(AL370:AL$381,G370:G$381)+SUMPRODUCT(AL370:AL$381,H370:H$381))/12</f>
        <v>0</v>
      </c>
    </row>
    <row r="371" spans="1:39" x14ac:dyDescent="0.2">
      <c r="A371" s="7">
        <v>350</v>
      </c>
      <c r="B371" s="7">
        <v>175</v>
      </c>
      <c r="C371" s="7">
        <v>87.5</v>
      </c>
      <c r="D371" s="12">
        <f t="shared" si="103"/>
        <v>29.166666666666668</v>
      </c>
      <c r="E371" s="29">
        <f t="shared" si="101"/>
        <v>0</v>
      </c>
      <c r="F371" s="2">
        <f t="shared" si="104"/>
        <v>0</v>
      </c>
      <c r="G371" s="2">
        <f t="shared" si="112"/>
        <v>0</v>
      </c>
      <c r="H371" s="2">
        <f t="shared" si="113"/>
        <v>0</v>
      </c>
      <c r="I371" s="2">
        <f t="shared" si="102"/>
        <v>0</v>
      </c>
      <c r="J371" s="2">
        <f t="shared" si="119"/>
        <v>0</v>
      </c>
      <c r="K371" s="2">
        <f t="shared" si="105"/>
        <v>0</v>
      </c>
      <c r="L371" s="2">
        <f t="shared" si="105"/>
        <v>0</v>
      </c>
      <c r="M371" s="2"/>
      <c r="N371" s="28">
        <f t="shared" si="120"/>
        <v>0</v>
      </c>
      <c r="O371" s="2">
        <f t="shared" si="114"/>
        <v>0</v>
      </c>
      <c r="P371" s="2">
        <f t="shared" si="115"/>
        <v>0</v>
      </c>
      <c r="R371">
        <f t="shared" si="116"/>
        <v>350</v>
      </c>
      <c r="S371" s="89">
        <f t="shared" si="106"/>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7"/>
        <v>0.10827958002463944</v>
      </c>
      <c r="Y371" s="66">
        <f t="shared" si="107"/>
        <v>0</v>
      </c>
      <c r="Z371" s="72">
        <f t="shared" si="108"/>
        <v>0</v>
      </c>
      <c r="AA371" s="79">
        <f t="shared" si="109"/>
        <v>0</v>
      </c>
      <c r="AB371" s="81">
        <f t="shared" si="118"/>
        <v>0</v>
      </c>
      <c r="AD371" s="95">
        <f>locallinterp(R371,'BBG rates'!$N$10:$N$369,'BBG rates'!$P$10:$P$369)</f>
        <v>29.109447462397856</v>
      </c>
      <c r="AI371" s="185">
        <f t="shared" si="110"/>
        <v>350</v>
      </c>
      <c r="AJ371" s="127">
        <f>locallinterp(MIN(AI371,CAP_Senior*12),'BBG rates'!$X$24:$X$65,'BBG rates'!$Y$24:$Y$65)</f>
        <v>67.918742488467984</v>
      </c>
      <c r="AK371" s="127">
        <f>locallinterp(MIN(AI371,CAP_CB*12),'BBG rates'!$AA$25:$AA$40,'BBG rates'!$AC$25:$AC$40)</f>
        <v>11</v>
      </c>
      <c r="AL371" s="144">
        <f t="shared" si="111"/>
        <v>20.676186223039558</v>
      </c>
      <c r="AM371" s="142">
        <f>(SUMPRODUCT(AL371:AL$381,G371:G$381)+SUMPRODUCT(AL371:AL$381,H371:H$381))/12</f>
        <v>0</v>
      </c>
    </row>
    <row r="372" spans="1:39" x14ac:dyDescent="0.2">
      <c r="A372" s="7">
        <v>351</v>
      </c>
      <c r="B372" s="7">
        <v>175.5</v>
      </c>
      <c r="C372" s="7">
        <v>87.75</v>
      </c>
      <c r="D372" s="12">
        <f t="shared" si="103"/>
        <v>29.25</v>
      </c>
      <c r="E372" s="29">
        <f t="shared" si="101"/>
        <v>0</v>
      </c>
      <c r="F372" s="2">
        <f t="shared" si="104"/>
        <v>0</v>
      </c>
      <c r="G372" s="2">
        <f t="shared" si="112"/>
        <v>0</v>
      </c>
      <c r="H372" s="2">
        <f t="shared" si="113"/>
        <v>0</v>
      </c>
      <c r="I372" s="2">
        <f t="shared" si="102"/>
        <v>0</v>
      </c>
      <c r="J372" s="2">
        <f t="shared" si="119"/>
        <v>0</v>
      </c>
      <c r="K372" s="2">
        <f t="shared" si="105"/>
        <v>0</v>
      </c>
      <c r="L372" s="2">
        <f t="shared" si="105"/>
        <v>0</v>
      </c>
      <c r="M372" s="2"/>
      <c r="N372" s="28">
        <f t="shared" si="120"/>
        <v>0</v>
      </c>
      <c r="O372" s="2">
        <f t="shared" si="114"/>
        <v>0</v>
      </c>
      <c r="P372" s="2">
        <f t="shared" si="115"/>
        <v>0</v>
      </c>
      <c r="R372">
        <f t="shared" si="116"/>
        <v>351</v>
      </c>
      <c r="S372" s="89">
        <f t="shared" si="106"/>
        <v>0</v>
      </c>
      <c r="T372" s="89">
        <f>IF(AND(S372=0,S371&gt;0),SUM($G372:$H$381),S372)</f>
        <v>0</v>
      </c>
      <c r="U372" s="82">
        <f>SUM(T372:T$381)</f>
        <v>0</v>
      </c>
      <c r="V372" s="68">
        <f>localspline(R372,'BBG rates'!$G$10:$G$27,'BBG rates'!$K$10:$K$27)</f>
        <v>0.9677623616260177</v>
      </c>
      <c r="W372" s="68">
        <f>locallinterp(R372,'BBG rates'!$G$10:$G$27,'BBG rates'!$J$10:$J$27)</f>
        <v>0.10806</v>
      </c>
      <c r="X372" s="56">
        <f t="shared" si="117"/>
        <v>0.10800651750324519</v>
      </c>
      <c r="Y372" s="66">
        <f t="shared" si="107"/>
        <v>0</v>
      </c>
      <c r="Z372" s="72">
        <f t="shared" si="108"/>
        <v>0</v>
      </c>
      <c r="AA372" s="79">
        <f t="shared" si="109"/>
        <v>0</v>
      </c>
      <c r="AB372" s="81">
        <f t="shared" si="118"/>
        <v>0</v>
      </c>
      <c r="AD372" s="95">
        <f>locallinterp(R372,'BBG rates'!$N$10:$N$369,'BBG rates'!$P$10:$P$369)</f>
        <v>29.190094325866692</v>
      </c>
      <c r="AI372" s="185">
        <f t="shared" si="110"/>
        <v>351</v>
      </c>
      <c r="AJ372" s="127">
        <f>locallinterp(MIN(AI372,CAP_Senior*12),'BBG rates'!$X$24:$X$65,'BBG rates'!$Y$24:$Y$65)</f>
        <v>67.918742488467984</v>
      </c>
      <c r="AK372" s="127">
        <f>locallinterp(MIN(AI372,CAP_CB*12),'BBG rates'!$AA$25:$AA$40,'BBG rates'!$AC$25:$AC$40)</f>
        <v>11</v>
      </c>
      <c r="AL372" s="144">
        <f t="shared" si="111"/>
        <v>20.676186223039558</v>
      </c>
      <c r="AM372" s="142">
        <f>(SUMPRODUCT(AL372:AL$381,G372:G$381)+SUMPRODUCT(AL372:AL$381,H372:H$381))/12</f>
        <v>0</v>
      </c>
    </row>
    <row r="373" spans="1:39" x14ac:dyDescent="0.2">
      <c r="A373" s="7">
        <v>352</v>
      </c>
      <c r="B373" s="7">
        <v>176</v>
      </c>
      <c r="C373" s="7">
        <v>88</v>
      </c>
      <c r="D373" s="12">
        <f t="shared" si="103"/>
        <v>29.333333333333332</v>
      </c>
      <c r="E373" s="29">
        <f t="shared" si="101"/>
        <v>0</v>
      </c>
      <c r="F373" s="2">
        <f t="shared" si="104"/>
        <v>0</v>
      </c>
      <c r="G373" s="2">
        <f t="shared" si="112"/>
        <v>0</v>
      </c>
      <c r="H373" s="2">
        <f t="shared" si="113"/>
        <v>0</v>
      </c>
      <c r="I373" s="2">
        <f t="shared" si="102"/>
        <v>0</v>
      </c>
      <c r="J373" s="2">
        <f t="shared" si="119"/>
        <v>0</v>
      </c>
      <c r="K373" s="2">
        <f t="shared" si="105"/>
        <v>0</v>
      </c>
      <c r="L373" s="2">
        <f t="shared" si="105"/>
        <v>0</v>
      </c>
      <c r="M373" s="2"/>
      <c r="N373" s="28">
        <f t="shared" si="120"/>
        <v>0</v>
      </c>
      <c r="O373" s="2">
        <f t="shared" si="114"/>
        <v>0</v>
      </c>
      <c r="P373" s="2">
        <f t="shared" si="115"/>
        <v>0</v>
      </c>
      <c r="R373">
        <f t="shared" si="116"/>
        <v>352</v>
      </c>
      <c r="S373" s="89">
        <f t="shared" si="106"/>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7"/>
        <v>0.10773345429839765</v>
      </c>
      <c r="Y373" s="66">
        <f t="shared" si="107"/>
        <v>0</v>
      </c>
      <c r="Z373" s="72">
        <f t="shared" si="108"/>
        <v>0</v>
      </c>
      <c r="AA373" s="79">
        <f t="shared" si="109"/>
        <v>0</v>
      </c>
      <c r="AB373" s="81">
        <f t="shared" si="118"/>
        <v>0</v>
      </c>
      <c r="AD373" s="95">
        <f>locallinterp(R373,'BBG rates'!$N$10:$N$369,'BBG rates'!$P$10:$P$369)</f>
        <v>29.270742862196897</v>
      </c>
      <c r="AI373" s="185">
        <f t="shared" si="110"/>
        <v>352</v>
      </c>
      <c r="AJ373" s="127">
        <f>locallinterp(MIN(AI373,CAP_Senior*12),'BBG rates'!$X$24:$X$65,'BBG rates'!$Y$24:$Y$65)</f>
        <v>67.918742488467984</v>
      </c>
      <c r="AK373" s="127">
        <f>locallinterp(MIN(AI373,CAP_CB*12),'BBG rates'!$AA$25:$AA$40,'BBG rates'!$AC$25:$AC$40)</f>
        <v>11</v>
      </c>
      <c r="AL373" s="144">
        <f t="shared" si="111"/>
        <v>20.676186223039558</v>
      </c>
      <c r="AM373" s="142">
        <f>(SUMPRODUCT(AL373:AL$381,G373:G$381)+SUMPRODUCT(AL373:AL$381,H373:H$381))/12</f>
        <v>0</v>
      </c>
    </row>
    <row r="374" spans="1:39" x14ac:dyDescent="0.2">
      <c r="A374" s="7">
        <v>353</v>
      </c>
      <c r="B374" s="7">
        <v>176.5</v>
      </c>
      <c r="C374" s="7">
        <v>88.25</v>
      </c>
      <c r="D374" s="12">
        <f t="shared" si="103"/>
        <v>29.416666666666668</v>
      </c>
      <c r="E374" s="29">
        <f t="shared" si="101"/>
        <v>0</v>
      </c>
      <c r="F374" s="2">
        <f t="shared" si="104"/>
        <v>0</v>
      </c>
      <c r="G374" s="2">
        <f t="shared" si="112"/>
        <v>0</v>
      </c>
      <c r="H374" s="2">
        <f t="shared" si="113"/>
        <v>0</v>
      </c>
      <c r="I374" s="2">
        <f t="shared" si="102"/>
        <v>0</v>
      </c>
      <c r="J374" s="2">
        <f t="shared" si="119"/>
        <v>0</v>
      </c>
      <c r="K374" s="2">
        <f t="shared" si="105"/>
        <v>0</v>
      </c>
      <c r="L374" s="2">
        <f t="shared" si="105"/>
        <v>0</v>
      </c>
      <c r="M374" s="2"/>
      <c r="N374" s="28">
        <f t="shared" si="120"/>
        <v>0</v>
      </c>
      <c r="O374" s="2">
        <f t="shared" si="114"/>
        <v>0</v>
      </c>
      <c r="P374" s="2">
        <f t="shared" si="115"/>
        <v>0</v>
      </c>
      <c r="R374">
        <f t="shared" si="116"/>
        <v>353</v>
      </c>
      <c r="S374" s="89">
        <f t="shared" si="106"/>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7"/>
        <v>0.10746039041036326</v>
      </c>
      <c r="Y374" s="66">
        <f t="shared" si="107"/>
        <v>0</v>
      </c>
      <c r="Z374" s="72">
        <f t="shared" si="108"/>
        <v>0</v>
      </c>
      <c r="AA374" s="79">
        <f t="shared" si="109"/>
        <v>0</v>
      </c>
      <c r="AB374" s="81">
        <f t="shared" si="118"/>
        <v>0</v>
      </c>
      <c r="AD374" s="95">
        <f>locallinterp(R374,'BBG rates'!$N$10:$N$369,'BBG rates'!$P$10:$P$369)</f>
        <v>29.351393115778961</v>
      </c>
      <c r="AI374" s="185">
        <f t="shared" si="110"/>
        <v>353</v>
      </c>
      <c r="AJ374" s="127">
        <f>locallinterp(MIN(AI374,CAP_Senior*12),'BBG rates'!$X$24:$X$65,'BBG rates'!$Y$24:$Y$65)</f>
        <v>67.918742488467984</v>
      </c>
      <c r="AK374" s="127">
        <f>locallinterp(MIN(AI374,CAP_CB*12),'BBG rates'!$AA$25:$AA$40,'BBG rates'!$AC$25:$AC$40)</f>
        <v>11</v>
      </c>
      <c r="AL374" s="144">
        <f t="shared" si="111"/>
        <v>20.676186223039558</v>
      </c>
      <c r="AM374" s="142">
        <f>(SUMPRODUCT(AL374:AL$381,G374:G$381)+SUMPRODUCT(AL374:AL$381,H374:H$381))/12</f>
        <v>0</v>
      </c>
    </row>
    <row r="375" spans="1:39" x14ac:dyDescent="0.2">
      <c r="A375" s="7">
        <v>354</v>
      </c>
      <c r="B375" s="7">
        <v>177</v>
      </c>
      <c r="C375" s="7">
        <v>88.5</v>
      </c>
      <c r="D375" s="12">
        <f t="shared" si="103"/>
        <v>29.5</v>
      </c>
      <c r="E375" s="29">
        <f t="shared" si="101"/>
        <v>0</v>
      </c>
      <c r="F375" s="2">
        <f t="shared" si="104"/>
        <v>0</v>
      </c>
      <c r="G375" s="2">
        <f t="shared" si="112"/>
        <v>0</v>
      </c>
      <c r="H375" s="2">
        <f t="shared" si="113"/>
        <v>0</v>
      </c>
      <c r="I375" s="2">
        <f t="shared" si="102"/>
        <v>0</v>
      </c>
      <c r="J375" s="2">
        <f t="shared" si="119"/>
        <v>0</v>
      </c>
      <c r="K375" s="2">
        <f t="shared" si="105"/>
        <v>0</v>
      </c>
      <c r="L375" s="2">
        <f t="shared" si="105"/>
        <v>0</v>
      </c>
      <c r="M375" s="2"/>
      <c r="N375" s="28">
        <f t="shared" si="120"/>
        <v>0</v>
      </c>
      <c r="O375" s="2">
        <f t="shared" si="114"/>
        <v>0</v>
      </c>
      <c r="P375" s="2">
        <f t="shared" si="115"/>
        <v>0</v>
      </c>
      <c r="R375">
        <f t="shared" si="116"/>
        <v>354</v>
      </c>
      <c r="S375" s="89">
        <f t="shared" si="106"/>
        <v>0</v>
      </c>
      <c r="T375" s="89">
        <f>IF(AND(S375=0,S374&gt;0),SUM($G375:$H$381),S375)</f>
        <v>0</v>
      </c>
      <c r="U375" s="82">
        <f>SUM(T375:T$381)</f>
        <v>0</v>
      </c>
      <c r="V375" s="68">
        <f>localspline(R375,'BBG rates'!$G$10:$G$27,'BBG rates'!$K$10:$K$27)</f>
        <v>0.9678241095565171</v>
      </c>
      <c r="W375" s="68">
        <f>locallinterp(R375,'BBG rates'!$G$10:$G$27,'BBG rates'!$J$10:$J$27)</f>
        <v>0.10724</v>
      </c>
      <c r="X375" s="56">
        <f t="shared" si="117"/>
        <v>0.10718732583860913</v>
      </c>
      <c r="Y375" s="66">
        <f t="shared" si="107"/>
        <v>0</v>
      </c>
      <c r="Z375" s="72">
        <f t="shared" si="108"/>
        <v>0</v>
      </c>
      <c r="AA375" s="79">
        <f t="shared" si="109"/>
        <v>0</v>
      </c>
      <c r="AB375" s="81">
        <f t="shared" si="118"/>
        <v>0</v>
      </c>
      <c r="AD375" s="95">
        <f>locallinterp(R375,'BBG rates'!$N$10:$N$369,'BBG rates'!$P$10:$P$369)</f>
        <v>29.432045124908672</v>
      </c>
      <c r="AI375" s="185">
        <f t="shared" si="110"/>
        <v>354</v>
      </c>
      <c r="AJ375" s="127">
        <f>locallinterp(MIN(AI375,CAP_Senior*12),'BBG rates'!$X$24:$X$65,'BBG rates'!$Y$24:$Y$65)</f>
        <v>67.918742488467984</v>
      </c>
      <c r="AK375" s="127">
        <f>locallinterp(MIN(AI375,CAP_CB*12),'BBG rates'!$AA$25:$AA$40,'BBG rates'!$AC$25:$AC$40)</f>
        <v>11</v>
      </c>
      <c r="AL375" s="144">
        <f t="shared" si="111"/>
        <v>20.676186223039558</v>
      </c>
      <c r="AM375" s="142">
        <f>(SUMPRODUCT(AL375:AL$381,G375:G$381)+SUMPRODUCT(AL375:AL$381,H375:H$381))/12</f>
        <v>0</v>
      </c>
    </row>
    <row r="376" spans="1:39" x14ac:dyDescent="0.2">
      <c r="A376" s="7">
        <v>355</v>
      </c>
      <c r="B376" s="7">
        <v>177.5</v>
      </c>
      <c r="C376" s="7">
        <v>88.75</v>
      </c>
      <c r="D376" s="12">
        <f t="shared" si="103"/>
        <v>29.583333333333332</v>
      </c>
      <c r="E376" s="29">
        <f t="shared" si="101"/>
        <v>0</v>
      </c>
      <c r="F376" s="2">
        <f t="shared" si="104"/>
        <v>0</v>
      </c>
      <c r="G376" s="2">
        <f t="shared" si="112"/>
        <v>0</v>
      </c>
      <c r="H376" s="2">
        <f t="shared" si="113"/>
        <v>0</v>
      </c>
      <c r="I376" s="2">
        <f t="shared" si="102"/>
        <v>0</v>
      </c>
      <c r="J376" s="2">
        <f t="shared" si="119"/>
        <v>0</v>
      </c>
      <c r="K376" s="2">
        <f t="shared" si="105"/>
        <v>0</v>
      </c>
      <c r="L376" s="2">
        <f t="shared" si="105"/>
        <v>0</v>
      </c>
      <c r="M376" s="2"/>
      <c r="N376" s="28">
        <f t="shared" si="120"/>
        <v>0</v>
      </c>
      <c r="O376" s="2">
        <f t="shared" si="114"/>
        <v>0</v>
      </c>
      <c r="P376" s="2">
        <f t="shared" si="115"/>
        <v>0</v>
      </c>
      <c r="R376">
        <f t="shared" si="116"/>
        <v>355</v>
      </c>
      <c r="S376" s="89">
        <f t="shared" si="106"/>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7"/>
        <v>0.1069142605834017</v>
      </c>
      <c r="Y376" s="66">
        <f t="shared" si="107"/>
        <v>0</v>
      </c>
      <c r="Z376" s="72">
        <f t="shared" si="108"/>
        <v>0</v>
      </c>
      <c r="AA376" s="79">
        <f t="shared" si="109"/>
        <v>0</v>
      </c>
      <c r="AB376" s="81">
        <f t="shared" si="118"/>
        <v>0</v>
      </c>
      <c r="AD376" s="95">
        <f>locallinterp(R376,'BBG rates'!$N$10:$N$369,'BBG rates'!$P$10:$P$369)</f>
        <v>29.512698922412177</v>
      </c>
      <c r="AI376" s="185">
        <f t="shared" si="110"/>
        <v>355</v>
      </c>
      <c r="AJ376" s="127">
        <f>locallinterp(MIN(AI376,CAP_Senior*12),'BBG rates'!$X$24:$X$65,'BBG rates'!$Y$24:$Y$65)</f>
        <v>67.918742488467984</v>
      </c>
      <c r="AK376" s="127">
        <f>locallinterp(MIN(AI376,CAP_CB*12),'BBG rates'!$AA$25:$AA$40,'BBG rates'!$AC$25:$AC$40)</f>
        <v>11</v>
      </c>
      <c r="AL376" s="144">
        <f t="shared" si="111"/>
        <v>20.676186223039558</v>
      </c>
      <c r="AM376" s="142">
        <f>(SUMPRODUCT(AL376:AL$381,G376:G$381)+SUMPRODUCT(AL376:AL$381,H376:H$381))/12</f>
        <v>0</v>
      </c>
    </row>
    <row r="377" spans="1:39" x14ac:dyDescent="0.2">
      <c r="A377" s="7">
        <v>356</v>
      </c>
      <c r="B377" s="7">
        <v>178</v>
      </c>
      <c r="C377" s="7">
        <v>89</v>
      </c>
      <c r="D377" s="12">
        <f t="shared" si="103"/>
        <v>29.666666666666668</v>
      </c>
      <c r="E377" s="29">
        <f t="shared" si="101"/>
        <v>0</v>
      </c>
      <c r="F377" s="2">
        <f t="shared" si="104"/>
        <v>0</v>
      </c>
      <c r="G377" s="2">
        <f t="shared" si="112"/>
        <v>0</v>
      </c>
      <c r="H377" s="2">
        <f t="shared" si="113"/>
        <v>0</v>
      </c>
      <c r="I377" s="2">
        <f t="shared" si="102"/>
        <v>0</v>
      </c>
      <c r="J377" s="2">
        <f t="shared" si="119"/>
        <v>0</v>
      </c>
      <c r="K377" s="2">
        <f t="shared" si="105"/>
        <v>0</v>
      </c>
      <c r="L377" s="2">
        <f t="shared" si="105"/>
        <v>0</v>
      </c>
      <c r="M377" s="2"/>
      <c r="N377" s="28">
        <f t="shared" si="120"/>
        <v>0</v>
      </c>
      <c r="O377" s="2">
        <f t="shared" si="114"/>
        <v>0</v>
      </c>
      <c r="P377" s="2">
        <f t="shared" si="115"/>
        <v>0</v>
      </c>
      <c r="R377">
        <f t="shared" si="116"/>
        <v>356</v>
      </c>
      <c r="S377" s="89">
        <f t="shared" si="106"/>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7"/>
        <v>0.10664119464474098</v>
      </c>
      <c r="Y377" s="66">
        <f t="shared" si="107"/>
        <v>0</v>
      </c>
      <c r="Z377" s="72">
        <f t="shared" si="108"/>
        <v>0</v>
      </c>
      <c r="AA377" s="79">
        <f t="shared" si="109"/>
        <v>0</v>
      </c>
      <c r="AB377" s="81">
        <f t="shared" si="118"/>
        <v>0</v>
      </c>
      <c r="AD377" s="95">
        <f>locallinterp(R377,'BBG rates'!$N$10:$N$369,'BBG rates'!$P$10:$P$369)</f>
        <v>29.593354535644604</v>
      </c>
      <c r="AI377" s="185">
        <f t="shared" si="110"/>
        <v>356</v>
      </c>
      <c r="AJ377" s="127">
        <f>locallinterp(MIN(AI377,CAP_Senior*12),'BBG rates'!$X$24:$X$65,'BBG rates'!$Y$24:$Y$65)</f>
        <v>67.918742488467984</v>
      </c>
      <c r="AK377" s="127">
        <f>locallinterp(MIN(AI377,CAP_CB*12),'BBG rates'!$AA$25:$AA$40,'BBG rates'!$AC$25:$AC$40)</f>
        <v>11</v>
      </c>
      <c r="AL377" s="144">
        <f t="shared" si="111"/>
        <v>20.676186223039558</v>
      </c>
      <c r="AM377" s="142">
        <f>(SUMPRODUCT(AL377:AL$381,G377:G$381)+SUMPRODUCT(AL377:AL$381,H377:H$381))/12</f>
        <v>0</v>
      </c>
    </row>
    <row r="378" spans="1:39" x14ac:dyDescent="0.2">
      <c r="A378" s="7">
        <v>357</v>
      </c>
      <c r="B378" s="7">
        <v>178.5</v>
      </c>
      <c r="C378" s="7">
        <v>89.25</v>
      </c>
      <c r="D378" s="12">
        <f t="shared" si="103"/>
        <v>29.75</v>
      </c>
      <c r="E378" s="29">
        <f t="shared" si="101"/>
        <v>0</v>
      </c>
      <c r="F378" s="2">
        <f t="shared" si="104"/>
        <v>0</v>
      </c>
      <c r="G378" s="2">
        <f t="shared" si="112"/>
        <v>0</v>
      </c>
      <c r="H378" s="2">
        <f t="shared" si="113"/>
        <v>0</v>
      </c>
      <c r="I378" s="2">
        <f t="shared" si="102"/>
        <v>0</v>
      </c>
      <c r="J378" s="2">
        <f t="shared" si="119"/>
        <v>0</v>
      </c>
      <c r="K378" s="2">
        <f t="shared" si="105"/>
        <v>0</v>
      </c>
      <c r="L378" s="2">
        <f t="shared" si="105"/>
        <v>0</v>
      </c>
      <c r="M378" s="2"/>
      <c r="N378" s="28">
        <f t="shared" si="120"/>
        <v>0</v>
      </c>
      <c r="O378" s="2">
        <f t="shared" si="114"/>
        <v>0</v>
      </c>
      <c r="P378" s="2">
        <f t="shared" si="115"/>
        <v>0</v>
      </c>
      <c r="R378">
        <f t="shared" si="116"/>
        <v>357</v>
      </c>
      <c r="S378" s="89">
        <f t="shared" si="106"/>
        <v>0</v>
      </c>
      <c r="T378" s="89">
        <f>IF(AND(S378=0,S377&gt;0),SUM($G378:$H$381),S378)</f>
        <v>0</v>
      </c>
      <c r="U378" s="82">
        <f>SUM(T378:T$381)</f>
        <v>0</v>
      </c>
      <c r="V378" s="68">
        <f>localspline(R378,'BBG rates'!$G$10:$G$27,'BBG rates'!$K$10:$K$27)</f>
        <v>0.96788941015412622</v>
      </c>
      <c r="W378" s="68">
        <f>locallinterp(R378,'BBG rates'!$G$10:$G$27,'BBG rates'!$J$10:$J$27)</f>
        <v>0.10642</v>
      </c>
      <c r="X378" s="56">
        <f t="shared" si="117"/>
        <v>0.10636812802289342</v>
      </c>
      <c r="Y378" s="66">
        <f t="shared" si="107"/>
        <v>0</v>
      </c>
      <c r="Z378" s="72">
        <f t="shared" si="108"/>
        <v>0</v>
      </c>
      <c r="AA378" s="79">
        <f t="shared" si="109"/>
        <v>0</v>
      </c>
      <c r="AB378" s="81">
        <f t="shared" si="118"/>
        <v>0</v>
      </c>
      <c r="AD378" s="95">
        <f>locallinterp(R378,'BBG rates'!$N$10:$N$369,'BBG rates'!$P$10:$P$369)</f>
        <v>29.674011986490783</v>
      </c>
      <c r="AI378" s="185">
        <f t="shared" si="110"/>
        <v>357</v>
      </c>
      <c r="AJ378" s="127">
        <f>locallinterp(MIN(AI378,CAP_Senior*12),'BBG rates'!$X$24:$X$65,'BBG rates'!$Y$24:$Y$65)</f>
        <v>67.918742488467984</v>
      </c>
      <c r="AK378" s="127">
        <f>locallinterp(MIN(AI378,CAP_CB*12),'BBG rates'!$AA$25:$AA$40,'BBG rates'!$AC$25:$AC$40)</f>
        <v>11</v>
      </c>
      <c r="AL378" s="144">
        <f t="shared" si="111"/>
        <v>20.676186223039558</v>
      </c>
      <c r="AM378" s="142">
        <f>(SUMPRODUCT(AL378:AL$381,G378:G$381)+SUMPRODUCT(AL378:AL$381,H378:H$381))/12</f>
        <v>0</v>
      </c>
    </row>
    <row r="379" spans="1:39" x14ac:dyDescent="0.2">
      <c r="A379" s="7">
        <v>358</v>
      </c>
      <c r="B379" s="7">
        <v>179</v>
      </c>
      <c r="C379" s="7">
        <v>89.5</v>
      </c>
      <c r="D379" s="12">
        <f t="shared" si="103"/>
        <v>29.833333333333332</v>
      </c>
      <c r="E379" s="29">
        <f t="shared" si="101"/>
        <v>0</v>
      </c>
      <c r="F379" s="2">
        <f t="shared" si="104"/>
        <v>0</v>
      </c>
      <c r="G379" s="2">
        <f t="shared" si="112"/>
        <v>0</v>
      </c>
      <c r="H379" s="2">
        <f t="shared" si="113"/>
        <v>0</v>
      </c>
      <c r="I379" s="2">
        <f t="shared" si="102"/>
        <v>0</v>
      </c>
      <c r="J379" s="2">
        <f t="shared" si="119"/>
        <v>0</v>
      </c>
      <c r="K379" s="2">
        <f t="shared" si="105"/>
        <v>0</v>
      </c>
      <c r="L379" s="2">
        <f t="shared" si="105"/>
        <v>0</v>
      </c>
      <c r="M379" s="2"/>
      <c r="N379" s="28">
        <f t="shared" si="120"/>
        <v>0</v>
      </c>
      <c r="O379" s="2">
        <f t="shared" si="114"/>
        <v>0</v>
      </c>
      <c r="P379" s="2">
        <f t="shared" si="115"/>
        <v>0</v>
      </c>
      <c r="R379">
        <f t="shared" si="116"/>
        <v>358</v>
      </c>
      <c r="S379" s="89">
        <f t="shared" si="106"/>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7"/>
        <v>0.10609506071732611</v>
      </c>
      <c r="Y379" s="66">
        <f t="shared" si="107"/>
        <v>0</v>
      </c>
      <c r="Z379" s="72">
        <f t="shared" si="108"/>
        <v>0</v>
      </c>
      <c r="AA379" s="79">
        <f t="shared" si="109"/>
        <v>0</v>
      </c>
      <c r="AB379" s="81">
        <f t="shared" si="118"/>
        <v>0</v>
      </c>
      <c r="AD379" s="95">
        <f>locallinterp(R379,'BBG rates'!$N$10:$N$369,'BBG rates'!$P$10:$P$369)</f>
        <v>29.75467129136306</v>
      </c>
      <c r="AI379" s="185">
        <f t="shared" si="110"/>
        <v>358</v>
      </c>
      <c r="AJ379" s="127">
        <f>locallinterp(MIN(AI379,CAP_Senior*12),'BBG rates'!$X$24:$X$65,'BBG rates'!$Y$24:$Y$65)</f>
        <v>67.918742488467984</v>
      </c>
      <c r="AK379" s="127">
        <f>locallinterp(MIN(AI379,CAP_CB*12),'BBG rates'!$AA$25:$AA$40,'BBG rates'!$AC$25:$AC$40)</f>
        <v>11</v>
      </c>
      <c r="AL379" s="144">
        <f t="shared" si="111"/>
        <v>20.676186223039558</v>
      </c>
      <c r="AM379" s="142">
        <f>(SUMPRODUCT(AL379:AL$381,G379:G$381)+SUMPRODUCT(AL379:AL$381,H379:H$381))/12</f>
        <v>0</v>
      </c>
    </row>
    <row r="380" spans="1:39" x14ac:dyDescent="0.2">
      <c r="A380" s="7">
        <v>359</v>
      </c>
      <c r="B380" s="7">
        <v>179.5</v>
      </c>
      <c r="C380" s="7">
        <v>89.75</v>
      </c>
      <c r="D380" s="12">
        <f t="shared" si="103"/>
        <v>29.916666666666668</v>
      </c>
      <c r="E380" s="29">
        <f t="shared" si="101"/>
        <v>0</v>
      </c>
      <c r="F380" s="2">
        <f t="shared" si="104"/>
        <v>0</v>
      </c>
      <c r="G380" s="2">
        <f t="shared" si="112"/>
        <v>0</v>
      </c>
      <c r="H380" s="2">
        <f t="shared" si="113"/>
        <v>0</v>
      </c>
      <c r="I380" s="2">
        <f t="shared" si="102"/>
        <v>0</v>
      </c>
      <c r="J380" s="2">
        <f t="shared" si="119"/>
        <v>0</v>
      </c>
      <c r="K380" s="2">
        <f t="shared" si="105"/>
        <v>0</v>
      </c>
      <c r="L380" s="2">
        <f t="shared" si="105"/>
        <v>0</v>
      </c>
      <c r="M380" s="2"/>
      <c r="N380" s="28">
        <f t="shared" si="120"/>
        <v>0</v>
      </c>
      <c r="O380" s="2">
        <f t="shared" si="114"/>
        <v>0</v>
      </c>
      <c r="P380" s="2">
        <f t="shared" si="115"/>
        <v>0</v>
      </c>
      <c r="R380">
        <f t="shared" si="116"/>
        <v>359</v>
      </c>
      <c r="S380" s="89">
        <f t="shared" si="106"/>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7"/>
        <v>0.1058219927283055</v>
      </c>
      <c r="Y380" s="66">
        <f t="shared" si="107"/>
        <v>0</v>
      </c>
      <c r="Z380" s="72">
        <f t="shared" si="108"/>
        <v>0</v>
      </c>
      <c r="AA380" s="79">
        <f t="shared" si="109"/>
        <v>0</v>
      </c>
      <c r="AB380" s="81">
        <f t="shared" si="118"/>
        <v>0</v>
      </c>
      <c r="AD380" s="95">
        <f>locallinterp(R380,'BBG rates'!$N$10:$N$369,'BBG rates'!$P$10:$P$369)</f>
        <v>29.835332461203858</v>
      </c>
      <c r="AI380" s="185">
        <f t="shared" si="110"/>
        <v>359</v>
      </c>
      <c r="AJ380" s="127">
        <f>locallinterp(MIN(AI380,CAP_Senior*12),'BBG rates'!$X$24:$X$65,'BBG rates'!$Y$24:$Y$65)</f>
        <v>67.918742488467984</v>
      </c>
      <c r="AK380" s="127">
        <f>locallinterp(MIN(AI380,CAP_CB*12),'BBG rates'!$AA$25:$AA$40,'BBG rates'!$AC$25:$AC$40)</f>
        <v>11</v>
      </c>
      <c r="AL380" s="144">
        <f t="shared" si="111"/>
        <v>20.676186223039558</v>
      </c>
      <c r="AM380" s="142">
        <f>(SUMPRODUCT(AL380:AL$381,G380:G$381)+SUMPRODUCT(AL380:AL$381,H380:H$381))/12</f>
        <v>0</v>
      </c>
    </row>
    <row r="381" spans="1:39" ht="13.5" thickBot="1" x14ac:dyDescent="0.25">
      <c r="A381" s="7">
        <v>360</v>
      </c>
      <c r="B381" s="7">
        <v>180</v>
      </c>
      <c r="C381" s="7">
        <v>90</v>
      </c>
      <c r="D381" s="12">
        <f t="shared" si="103"/>
        <v>30</v>
      </c>
      <c r="E381" s="29">
        <f t="shared" si="101"/>
        <v>0</v>
      </c>
      <c r="F381" s="2">
        <f t="shared" si="104"/>
        <v>0</v>
      </c>
      <c r="G381" s="2">
        <f t="shared" si="112"/>
        <v>0</v>
      </c>
      <c r="H381" s="2">
        <f t="shared" si="113"/>
        <v>0</v>
      </c>
      <c r="I381" s="2">
        <f t="shared" si="102"/>
        <v>0</v>
      </c>
      <c r="J381" s="2">
        <f t="shared" si="119"/>
        <v>0</v>
      </c>
      <c r="K381" s="2">
        <f t="shared" si="105"/>
        <v>0</v>
      </c>
      <c r="L381" s="2">
        <f t="shared" si="105"/>
        <v>0</v>
      </c>
      <c r="M381" s="2"/>
      <c r="N381" s="28">
        <f t="shared" si="120"/>
        <v>0</v>
      </c>
      <c r="O381" s="2">
        <f t="shared" si="114"/>
        <v>0</v>
      </c>
      <c r="P381" s="2">
        <f t="shared" si="115"/>
        <v>0</v>
      </c>
      <c r="R381">
        <f t="shared" si="116"/>
        <v>360</v>
      </c>
      <c r="S381" s="89">
        <f t="shared" si="106"/>
        <v>0</v>
      </c>
      <c r="T381" s="89">
        <f>IF(AND(S381=0,S380&gt;0),SUM($G381:$H$381),S381)</f>
        <v>0</v>
      </c>
      <c r="U381" s="83">
        <f>SUM(T381:T$381)</f>
        <v>0</v>
      </c>
      <c r="V381" s="68">
        <f>localspline(R381,'BBG rates'!$G$10:$G$27,'BBG rates'!$K$10:$K$27)</f>
        <v>0.96795648336410522</v>
      </c>
      <c r="W381" s="68">
        <f>locallinterp(R381,'BBG rates'!$G$10:$G$27,'BBG rates'!$J$10:$J$27)</f>
        <v>0.1056</v>
      </c>
      <c r="X381" s="56">
        <f t="shared" si="117"/>
        <v>0.10554892405583161</v>
      </c>
      <c r="Y381" s="66">
        <f>T381*X381%/12+X382</f>
        <v>0</v>
      </c>
      <c r="Z381" s="72">
        <f t="shared" si="108"/>
        <v>0</v>
      </c>
      <c r="AA381" s="80">
        <f t="shared" si="109"/>
        <v>0</v>
      </c>
      <c r="AB381" s="81">
        <f t="shared" si="118"/>
        <v>0</v>
      </c>
      <c r="AD381" s="95">
        <f>locallinterp(R381,'BBG rates'!$N$10:$N$369,'BBG rates'!$P$10:$P$369)</f>
        <v>29.915995501484201</v>
      </c>
      <c r="AI381" s="185">
        <f t="shared" si="110"/>
        <v>360</v>
      </c>
      <c r="AJ381" s="127">
        <f>locallinterp(MIN(AI381,CAP_Senior*12),'BBG rates'!$X$24:$X$65,'BBG rates'!$Y$24:$Y$65)</f>
        <v>67.918742488467984</v>
      </c>
      <c r="AK381" s="127">
        <f>locallinterp(MIN(AI381,CAP_CB*12),'BBG rates'!$AA$25:$AA$40,'BBG rates'!$AC$25:$AC$40)</f>
        <v>11</v>
      </c>
      <c r="AL381" s="144">
        <f t="shared" si="111"/>
        <v>20.676186223039558</v>
      </c>
      <c r="AM381" s="142">
        <f>(SUMPRODUCT(AL381:AL$381,G381:G$381)+SUMPRODUCT(AL381:AL$381,H381:H$381))/12</f>
        <v>0</v>
      </c>
    </row>
  </sheetData>
  <mergeCells count="3">
    <mergeCell ref="F15:G15"/>
    <mergeCell ref="J20:L20"/>
    <mergeCell ref="AI3:AM3"/>
  </mergeCells>
  <conditionalFormatting sqref="AJ22:AJ381">
    <cfRule type="cellIs" dxfId="25" priority="2" operator="equal">
      <formula>AJ21</formula>
    </cfRule>
  </conditionalFormatting>
  <conditionalFormatting sqref="AK22:AK381">
    <cfRule type="cellIs" dxfId="24"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M381"/>
  <sheetViews>
    <sheetView workbookViewId="0">
      <selection activeCell="E8" sqref="E8"/>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6" width="6.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45680.405591855371</v>
      </c>
    </row>
    <row r="3" spans="5:39" ht="13.5" thickBot="1" x14ac:dyDescent="0.25">
      <c r="E3" s="16" t="s">
        <v>20</v>
      </c>
      <c r="F3" s="17">
        <f>SUM(L22:L381)/SUM(K22:K381)</f>
        <v>7.5918731687364165</v>
      </c>
      <c r="N3" t="s">
        <v>23</v>
      </c>
      <c r="AI3" s="331" t="s">
        <v>137</v>
      </c>
      <c r="AJ3" s="332"/>
      <c r="AK3" s="332"/>
      <c r="AL3" s="332"/>
      <c r="AM3" s="333"/>
    </row>
    <row r="4" spans="5:39" ht="13.5" thickBot="1" x14ac:dyDescent="0.25">
      <c r="E4" t="s">
        <v>21</v>
      </c>
      <c r="F4" s="26">
        <f ca="1">(N4+(N7*N6/(1+F12)^N6))/(N5+(N7/(1+F12)^N6))</f>
        <v>4.0686875114682994</v>
      </c>
      <c r="N4">
        <f ca="1">SUM(OFFSET($L$22,,,$I$7*$I$9))</f>
        <v>9637840.3912104871</v>
      </c>
    </row>
    <row r="5" spans="5:39" ht="13.5" thickBot="1" x14ac:dyDescent="0.25">
      <c r="N5">
        <f ca="1">SUM(OFFSET($K$22,,,$I$7*$I$9))</f>
        <v>4025287.7020191471</v>
      </c>
      <c r="AI5" s="30" t="s">
        <v>164</v>
      </c>
      <c r="AJ5" s="94"/>
    </row>
    <row r="6" spans="5:39" ht="13.5" thickBot="1" x14ac:dyDescent="0.25">
      <c r="E6" s="3" t="s">
        <v>11</v>
      </c>
      <c r="F6" s="90">
        <v>10000000</v>
      </c>
      <c r="H6" s="3" t="s">
        <v>13</v>
      </c>
      <c r="I6" s="70">
        <f>'[2]Option Premium'!$B$7</f>
        <v>20</v>
      </c>
      <c r="N6" s="25">
        <f ca="1">OFFSET($D$21,$I$9*$I$7,0)</f>
        <v>5</v>
      </c>
      <c r="AI6" s="167" t="s">
        <v>163</v>
      </c>
      <c r="AJ6" s="168">
        <f>CAP_Senior</f>
        <v>20</v>
      </c>
    </row>
    <row r="7" spans="5:39" ht="13.5" thickBot="1" x14ac:dyDescent="0.25">
      <c r="E7" s="1"/>
      <c r="H7" s="3" t="s">
        <v>14</v>
      </c>
      <c r="I7" s="19">
        <v>12</v>
      </c>
      <c r="K7" s="9"/>
      <c r="N7">
        <f ca="1">OFFSET($N$22,$I$7*$I$9,0)</f>
        <v>7678225.3573507797</v>
      </c>
      <c r="AI7" s="167" t="s">
        <v>161</v>
      </c>
      <c r="AJ7" s="168">
        <f>CAP_CB</f>
        <v>20</v>
      </c>
    </row>
    <row r="8" spans="5:39" ht="13.5" thickBot="1" x14ac:dyDescent="0.25">
      <c r="H8" s="3" t="s">
        <v>1</v>
      </c>
      <c r="I8" s="3">
        <f>I6*I7</f>
        <v>240</v>
      </c>
    </row>
    <row r="9" spans="5:39" ht="13.5" thickBot="1" x14ac:dyDescent="0.25">
      <c r="E9" s="1"/>
      <c r="H9" s="24" t="s">
        <v>22</v>
      </c>
      <c r="I9" s="19">
        <v>5</v>
      </c>
      <c r="AI9" s="186" t="s">
        <v>162</v>
      </c>
    </row>
    <row r="10" spans="5:39" ht="13.5" thickBot="1" x14ac:dyDescent="0.25">
      <c r="E10" s="4"/>
      <c r="F10" s="5" t="s">
        <v>7</v>
      </c>
      <c r="G10" s="5" t="s">
        <v>8</v>
      </c>
      <c r="I10" s="22"/>
      <c r="AI10" s="168" t="str">
        <f>Senior_LP_TYPE</f>
        <v>A+/A spread not capped</v>
      </c>
    </row>
    <row r="11" spans="5:39" x14ac:dyDescent="0.2">
      <c r="E11" s="7" t="s">
        <v>12</v>
      </c>
      <c r="F11" s="69">
        <f>'[2]Option Premium'!$C$7%</f>
        <v>1.1909999999999999E-2</v>
      </c>
      <c r="G11" s="6">
        <f>(1+F11)^(1/$I$7)-1</f>
        <v>9.871230609337367E-4</v>
      </c>
    </row>
    <row r="12" spans="5:39" x14ac:dyDescent="0.2">
      <c r="E12" s="7" t="s">
        <v>16</v>
      </c>
      <c r="F12" s="18">
        <f>F11</f>
        <v>1.1909999999999999E-2</v>
      </c>
      <c r="G12" s="6"/>
      <c r="T12" s="21" t="s">
        <v>68</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5" t="s">
        <v>5</v>
      </c>
      <c r="G16" s="5" t="s">
        <v>6</v>
      </c>
      <c r="J16" s="2"/>
      <c r="U16" s="30" t="s">
        <v>73</v>
      </c>
      <c r="AA16" s="30" t="s">
        <v>65</v>
      </c>
      <c r="AD16" s="30" t="s">
        <v>80</v>
      </c>
      <c r="AK16" s="181">
        <f>AL16*AK13</f>
        <v>0.83</v>
      </c>
      <c r="AL16" s="183">
        <f>1-AL15</f>
        <v>0.83</v>
      </c>
      <c r="AM16" s="150" t="s">
        <v>136</v>
      </c>
    </row>
    <row r="17" spans="1:39" ht="13.5" thickBot="1" x14ac:dyDescent="0.25">
      <c r="E17" s="1"/>
      <c r="F17" s="10">
        <f>SUM(F22:F381)</f>
        <v>963297.34204529447</v>
      </c>
      <c r="G17" s="11">
        <f>SUM(G22:H381)</f>
        <v>10000000.000000006</v>
      </c>
      <c r="AA17" s="87">
        <f>Y20/SUMPRODUCT(V22:V381,U22:U381)*1200</f>
        <v>-0.4674401264152066</v>
      </c>
      <c r="AB17" s="88" t="s">
        <v>77</v>
      </c>
      <c r="AD17" t="s">
        <v>82</v>
      </c>
      <c r="AF17" s="103" t="s">
        <v>85</v>
      </c>
      <c r="AG17" s="73">
        <f>AG18/AD18</f>
        <v>15.365019796335826</v>
      </c>
      <c r="AM17" s="30" t="s">
        <v>88</v>
      </c>
    </row>
    <row r="18" spans="1:39" ht="13.5" thickBot="1" x14ac:dyDescent="0.25">
      <c r="N18" t="s">
        <v>19</v>
      </c>
      <c r="S18" s="1" t="s">
        <v>79</v>
      </c>
      <c r="T18" s="93">
        <f>locallinterp(T19*12,'BBG rates'!$A$10:$A$27,'BBG rates'!$D$10:$D$27)</f>
        <v>-0.48884404674105147</v>
      </c>
      <c r="U18" s="92" t="s">
        <v>78</v>
      </c>
      <c r="AA18" s="73">
        <f>((1+AA17%/12)^12-1)*100</f>
        <v>-0.46643996603716875</v>
      </c>
      <c r="AB18" s="86" t="s">
        <v>66</v>
      </c>
      <c r="AD18" s="96">
        <f>(SUMPRODUCT(AD22:AD381,G22:G381)+SUMPRODUCT(AD22:AD381,H22:H381))/F6</f>
        <v>8.2616793665968444</v>
      </c>
      <c r="AE18" t="s">
        <v>83</v>
      </c>
      <c r="AF18" s="103" t="s">
        <v>87</v>
      </c>
      <c r="AG18">
        <f>SUM('[2]Option Premium'!$T$9:$T$11)*100</f>
        <v>126.94086701873974</v>
      </c>
      <c r="AM18" s="146">
        <f>SUM(AM22:AM381)/SUM(E21:E380)*12+EMTN_Addon</f>
        <v>17.620034429755638</v>
      </c>
    </row>
    <row r="19" spans="1:39" ht="13.5" thickBot="1" x14ac:dyDescent="0.25">
      <c r="J19" t="s">
        <v>24</v>
      </c>
      <c r="K19" t="s">
        <v>25</v>
      </c>
      <c r="L19" t="s">
        <v>26</v>
      </c>
      <c r="S19" s="1" t="s">
        <v>27</v>
      </c>
      <c r="T19" s="74">
        <f>IF(I7=12,SUMPRODUCT(T22:T381,D22:D381)/F6,"set frequency to 12")</f>
        <v>4.0581970460747643</v>
      </c>
      <c r="U19" t="str">
        <f>IF(SUM(T22:T381)=F6,"ok","check")</f>
        <v>ok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5" t="str">
        <f>CONCATENATE("Outstanding ",F13*100,"% prepay")</f>
        <v>Outstanding 4% prepay</v>
      </c>
      <c r="F20" s="8" t="s">
        <v>9</v>
      </c>
      <c r="G20" s="5" t="s">
        <v>10</v>
      </c>
      <c r="H20" s="8" t="s">
        <v>2</v>
      </c>
      <c r="I20" s="5" t="s">
        <v>3</v>
      </c>
      <c r="J20" s="330" t="s">
        <v>15</v>
      </c>
      <c r="K20" s="330"/>
      <c r="L20" s="330"/>
      <c r="M20" s="20"/>
      <c r="N20" s="5" t="s">
        <v>18</v>
      </c>
      <c r="O20" s="5"/>
      <c r="P20" s="5"/>
      <c r="S20" s="33" t="str">
        <f>"Principals only (incl "&amp;F13*100&amp;"% CPR)"</f>
        <v>Principals only (incl 4% CPR)</v>
      </c>
      <c r="T20" s="76"/>
      <c r="U20" s="32"/>
      <c r="X20" s="30" t="s">
        <v>63</v>
      </c>
      <c r="Y20" s="67">
        <f>SUMPRODUCT(Y22:Y381,$V22:$V381)</f>
        <v>-191975.216095615</v>
      </c>
      <c r="Z20" s="30"/>
      <c r="AA20" s="78">
        <f>SUMPRODUCT(AA22:AA381,$V22:$V381)</f>
        <v>-191975.21609561497</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9930437.3369593658</v>
      </c>
      <c r="F22" s="2">
        <f t="shared" ref="F22:F85" si="1">IF($A22&lt;=$I$8,-IPMT($G$11,1,$I$8-$A22+1,$E21),0)</f>
        <v>9871.2306093373663</v>
      </c>
      <c r="G22" s="2">
        <f>IF($A22&lt;=$I$8,-PPMT($G$11,1,$I$8-$A22+1,$E21),0)</f>
        <v>36946.217520745224</v>
      </c>
      <c r="H22" s="2">
        <f>IF($A22&lt;=$I$8,(E21-G22)*$G$13,0)</f>
        <v>32616.445519889705</v>
      </c>
      <c r="I22" s="2">
        <f>SUM(F22:H22)</f>
        <v>79433.893649972291</v>
      </c>
      <c r="J22" s="2">
        <f>IF($I$7=1,I22*A22,IF($I$7=2,I22*B22,IF($I$7=4,I22*C22,I22*D22)))</f>
        <v>6619.4911374976909</v>
      </c>
      <c r="K22" s="2">
        <f>I22/(1+$F$12)^IF($I$7=1,$A22,IF($I$7=2,$B22,IF($I$7=4,$C22,$D22)))</f>
        <v>79355.559946735564</v>
      </c>
      <c r="L22" s="2">
        <f>J22/(1+$F$12)^IF($I$7=1,$A22,IF($I$7=2,$B22,IF($I$7=4,$C22,$D22)))</f>
        <v>6612.9633288946297</v>
      </c>
      <c r="M22" s="2"/>
      <c r="N22" s="28">
        <f>IF($A22&lt;=$I$8,N21-P22,0)</f>
        <v>9963053.7824792545</v>
      </c>
      <c r="O22" s="2">
        <f>IF($A22&lt;=$I$8,-IPMT($G$11,1,$I$8-$A22+1,$N21),0)</f>
        <v>9871.2306093373663</v>
      </c>
      <c r="P22" s="2">
        <f>IF($A22&lt;=$I$8,-PPMT($G$11,1,$I$8-$A22+1,$N21),0)</f>
        <v>36946.217520745224</v>
      </c>
      <c r="R22">
        <f>ROUND(D22*12,1)</f>
        <v>1</v>
      </c>
      <c r="S22" s="89">
        <f t="shared" ref="S22:S85" si="2">IF(D22&lt;$I$9,G22+H22,0)</f>
        <v>69562.663040634929</v>
      </c>
      <c r="T22" s="89">
        <f>IF(AND(S22=0,S21&gt;0),SUM($G22:$H$381),S22)</f>
        <v>69562.663040634929</v>
      </c>
      <c r="U22" s="82">
        <f>SUM(T22:T$381)</f>
        <v>10000000.000000007</v>
      </c>
      <c r="V22" s="68">
        <f>localspline(R22,'BBG rates'!$G$10:$G$27,'BBG rates'!$K$10:$K$27)</f>
        <v>1.0002517930437387</v>
      </c>
      <c r="W22" s="68">
        <f>locallinterp(R22,'BBG rates'!$G$10:$G$27,'BBG rates'!$J$10:$J$27)</f>
        <v>-0.48612500000000003</v>
      </c>
      <c r="X22" s="56">
        <f>((1+W22%)^(1/12)-1)*1200</f>
        <v>-0.48721149787493978</v>
      </c>
      <c r="Y22" s="66">
        <f t="shared" ref="Y22:Y85" si="3">T22*X22%/12+Y23</f>
        <v>-3960.553538019014</v>
      </c>
      <c r="Z22" s="72">
        <f t="shared" ref="Z22:Z85" si="4">IF(U22=0,0,Y22*1200/U22)</f>
        <v>-0.4752664245622813</v>
      </c>
      <c r="AA22" s="79">
        <f t="shared" ref="AA22:AA85" si="5">T22*$AA$17%/12+AA23</f>
        <v>-3895.3343867933913</v>
      </c>
      <c r="AB22" s="81">
        <f>IF(U22=0,0,AA22*1200/U22)</f>
        <v>-0.4674401264152066</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11819582.388615489</v>
      </c>
    </row>
    <row r="23" spans="1:39" x14ac:dyDescent="0.2">
      <c r="A23" s="7">
        <v>2</v>
      </c>
      <c r="B23" s="7">
        <v>1</v>
      </c>
      <c r="C23" s="7">
        <v>0.5</v>
      </c>
      <c r="D23" s="12">
        <f t="shared" si="0"/>
        <v>0.16666666666666666</v>
      </c>
      <c r="E23" s="29">
        <f>IF($A23&lt;=$I$8,E22-G23-H23,0)</f>
        <v>9861186.7282472365</v>
      </c>
      <c r="F23" s="2">
        <f t="shared" si="1"/>
        <v>9802.5637004699947</v>
      </c>
      <c r="G23" s="2">
        <f t="shared" ref="G23:G86" si="8">IF($A23&lt;=$I$8,-PPMT($G$11,1,$I$8-$A23+1,$E22),0)</f>
        <v>36861.616287168115</v>
      </c>
      <c r="H23" s="2">
        <f t="shared" ref="H23:H86" si="9">IF($A23&lt;=$I$8,(E22-G23)*$G$13,0)</f>
        <v>32388.992424961867</v>
      </c>
      <c r="I23" s="2">
        <f t="shared" ref="I23:I80" si="10">SUM(F23:H23)</f>
        <v>79053.172412599975</v>
      </c>
      <c r="J23" s="2">
        <f>IF($I$7=1,I23*A23,IF($I$7=2,I23*B23,IF($I$7=4,I23*C23,I23*D23)))</f>
        <v>13175.528735433329</v>
      </c>
      <c r="K23" s="2">
        <f t="shared" ref="K23:L85" si="11">I23/(1+$F$12)^IF($I$7=1,$A23,IF($I$7=2,$B23,IF($I$7=4,$C23,$D23)))</f>
        <v>78897.33278082883</v>
      </c>
      <c r="L23" s="2">
        <f t="shared" si="11"/>
        <v>13149.555463471472</v>
      </c>
      <c r="M23" s="2"/>
      <c r="N23" s="28">
        <f>IF($A23&lt;=$I$8,N22-P23,0)</f>
        <v>9926071.094495181</v>
      </c>
      <c r="O23" s="2">
        <f t="shared" ref="O23:O86" si="12">IF($A23&lt;=$I$8,-IPMT($G$11,1,$I$8-$A23+1,$N22),0)</f>
        <v>9834.7601460083642</v>
      </c>
      <c r="P23" s="2">
        <f t="shared" ref="P23:P86" si="13">IF($A23&lt;=$I$8,-PPMT($G$11,1,$I$8-$A23+1,$N22),0)</f>
        <v>36982.687984074226</v>
      </c>
      <c r="R23">
        <f t="shared" ref="R23:R86" si="14">ROUND(D23*12,1)</f>
        <v>2</v>
      </c>
      <c r="S23" s="89">
        <f t="shared" si="2"/>
        <v>69250.608712129979</v>
      </c>
      <c r="T23" s="89">
        <f>IF(AND(S23=0,S22&gt;0),SUM($G23:$H$381),S23)</f>
        <v>69250.608712129979</v>
      </c>
      <c r="U23" s="82">
        <f>SUM(T23:T$381)</f>
        <v>9930437.3369593713</v>
      </c>
      <c r="V23" s="68">
        <f>localspline(R23,'BBG rates'!$G$10:$G$27,'BBG rates'!$K$10:$K$27)</f>
        <v>1.0007036717399336</v>
      </c>
      <c r="W23" s="68">
        <f>locallinterp(R23,'BBG rates'!$G$10:$G$27,'BBG rates'!$J$10:$J$27)</f>
        <v>-0.48849999999999999</v>
      </c>
      <c r="X23" s="56">
        <f t="shared" ref="X23:X86" si="15">((1+W23%)^(1/12)-1)*1200</f>
        <v>-0.48959715685596983</v>
      </c>
      <c r="Y23" s="66">
        <f t="shared" si="3"/>
        <v>-3932.3104303055161</v>
      </c>
      <c r="Z23" s="72">
        <f t="shared" si="4"/>
        <v>-0.47518274938447713</v>
      </c>
      <c r="AA23" s="79">
        <f t="shared" si="5"/>
        <v>-3868.2374034554805</v>
      </c>
      <c r="AB23" s="81">
        <f t="shared" ref="AB23:AB86" si="16">IF(U23=0,0,AA23*1200/U23)</f>
        <v>-0.46744012641520666</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11818580.009964034</v>
      </c>
    </row>
    <row r="24" spans="1:39" x14ac:dyDescent="0.2">
      <c r="A24" s="7">
        <v>3</v>
      </c>
      <c r="B24" s="7">
        <v>1.5</v>
      </c>
      <c r="C24" s="7">
        <v>0.75</v>
      </c>
      <c r="D24" s="12">
        <f t="shared" si="0"/>
        <v>0.25</v>
      </c>
      <c r="E24" s="29">
        <f t="shared" ref="E24:E87" si="17">IF($A24&lt;=$I$8,E23-G24-H24,0)</f>
        <v>9792246.9591891523</v>
      </c>
      <c r="F24" s="2">
        <f t="shared" si="1"/>
        <v>9734.2048276265523</v>
      </c>
      <c r="G24" s="2">
        <f t="shared" si="8"/>
        <v>36777.208777582338</v>
      </c>
      <c r="H24" s="2">
        <f t="shared" si="9"/>
        <v>32162.560280501526</v>
      </c>
      <c r="I24" s="2">
        <f t="shared" ref="I24:I30" si="18">SUM(F24:H24)</f>
        <v>78673.973885710409</v>
      </c>
      <c r="J24" s="2">
        <f t="shared" ref="J24:J87" si="19">IF($I$7=1,I24*A24,IF($I$7=2,I24*B24,IF($I$7=4,I24*C24,I24*D24)))</f>
        <v>19668.493471427602</v>
      </c>
      <c r="K24" s="2">
        <f t="shared" si="11"/>
        <v>78441.450413494575</v>
      </c>
      <c r="L24" s="2">
        <f t="shared" si="11"/>
        <v>19610.362603373644</v>
      </c>
      <c r="M24" s="2"/>
      <c r="N24" s="28">
        <f t="shared" ref="N24:N87" si="20">IF($A24&lt;=$I$8,N23-P24,0)</f>
        <v>9889051.9000469428</v>
      </c>
      <c r="O24" s="2">
        <f t="shared" si="12"/>
        <v>9798.2536818439694</v>
      </c>
      <c r="P24" s="2">
        <f t="shared" si="13"/>
        <v>37019.194448238624</v>
      </c>
      <c r="R24">
        <f t="shared" si="14"/>
        <v>3</v>
      </c>
      <c r="S24" s="89">
        <f t="shared" si="2"/>
        <v>68939.769058083868</v>
      </c>
      <c r="T24" s="89">
        <f>IF(AND(S24=0,S23&gt;0),SUM($G24:$H$381),S24)</f>
        <v>68939.769058083868</v>
      </c>
      <c r="U24" s="82">
        <f>SUM(T24:T$381)</f>
        <v>9861186.7282472402</v>
      </c>
      <c r="V24" s="68">
        <f>localspline(R24,'BBG rates'!$G$10:$G$27,'BBG rates'!$K$10:$K$27)</f>
        <v>1.0011555447240852</v>
      </c>
      <c r="W24" s="68">
        <f>locallinterp(R24,'BBG rates'!$G$10:$G$27,'BBG rates'!$J$10:$J$27)</f>
        <v>-0.49087500000000001</v>
      </c>
      <c r="X24" s="56">
        <f t="shared" si="15"/>
        <v>-0.49198286803018298</v>
      </c>
      <c r="Y24" s="66">
        <f t="shared" si="3"/>
        <v>-3904.0563460255125</v>
      </c>
      <c r="Z24" s="72">
        <f t="shared" si="4"/>
        <v>-0.47508152358689987</v>
      </c>
      <c r="AA24" s="79">
        <f t="shared" si="5"/>
        <v>-3841.261975713207</v>
      </c>
      <c r="AB24" s="81">
        <f t="shared" si="16"/>
        <v>-0.46744012641520666</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11816584.245893514</v>
      </c>
    </row>
    <row r="25" spans="1:39" x14ac:dyDescent="0.2">
      <c r="A25" s="7">
        <v>4</v>
      </c>
      <c r="B25" s="7">
        <v>2</v>
      </c>
      <c r="C25" s="7">
        <v>1</v>
      </c>
      <c r="D25" s="12">
        <f t="shared" si="0"/>
        <v>0.33333333333333331</v>
      </c>
      <c r="E25" s="29">
        <f t="shared" si="17"/>
        <v>9723616.8195293304</v>
      </c>
      <c r="F25" s="2">
        <f t="shared" si="1"/>
        <v>9666.1527917738713</v>
      </c>
      <c r="G25" s="2">
        <f t="shared" si="8"/>
        <v>36692.994548389332</v>
      </c>
      <c r="H25" s="2">
        <f t="shared" si="9"/>
        <v>31937.145111432808</v>
      </c>
      <c r="I25" s="2">
        <f t="shared" si="18"/>
        <v>78296.292451596004</v>
      </c>
      <c r="J25" s="2">
        <f t="shared" si="19"/>
        <v>26098.764150531999</v>
      </c>
      <c r="K25" s="2">
        <f>I25/(1+$F$12)^IF($I$7=1,$A25,IF($I$7=2,$B25,IF($I$7=4,$C25,$D25)))</f>
        <v>77987.901572947201</v>
      </c>
      <c r="L25" s="2">
        <f>J25/(1+$F$12)^IF($I$7=1,$A25,IF($I$7=2,$B25,IF($I$7=4,$C25,$D25)))</f>
        <v>25995.967190982396</v>
      </c>
      <c r="M25" s="2"/>
      <c r="N25" s="28">
        <f t="shared" si="20"/>
        <v>9851996.1630981676</v>
      </c>
      <c r="O25" s="2">
        <f t="shared" si="12"/>
        <v>9761.7111813069223</v>
      </c>
      <c r="P25" s="2">
        <f t="shared" si="13"/>
        <v>37055.736948775666</v>
      </c>
      <c r="R25">
        <f t="shared" si="14"/>
        <v>4</v>
      </c>
      <c r="S25" s="89">
        <f t="shared" si="2"/>
        <v>68630.139659822133</v>
      </c>
      <c r="T25" s="89">
        <f>IF(AND(S25=0,S24&gt;0),SUM($G25:$H$381),S25)</f>
        <v>68630.139659822133</v>
      </c>
      <c r="U25" s="82">
        <f>SUM(T25:T$381)</f>
        <v>9792246.9591891579</v>
      </c>
      <c r="V25" s="68">
        <f>localspline(R25,'BBG rates'!$G$10:$G$27,'BBG rates'!$K$10:$K$27)</f>
        <v>1.0016072346102698</v>
      </c>
      <c r="W25" s="68">
        <f>locallinterp(R25,'BBG rates'!$G$10:$G$27,'BBG rates'!$J$10:$J$27)</f>
        <v>-0.49325000000000002</v>
      </c>
      <c r="X25" s="56">
        <f t="shared" si="15"/>
        <v>-0.49436863140024379</v>
      </c>
      <c r="Y25" s="66">
        <f t="shared" si="3"/>
        <v>-3875.7920249400672</v>
      </c>
      <c r="Z25" s="72">
        <f t="shared" si="4"/>
        <v>-0.47496253406513356</v>
      </c>
      <c r="AA25" s="79">
        <f t="shared" si="5"/>
        <v>-3814.4076304102523</v>
      </c>
      <c r="AB25" s="81">
        <f t="shared" si="16"/>
        <v>-0.46744012641520666</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11813604.037126938</v>
      </c>
    </row>
    <row r="26" spans="1:39" x14ac:dyDescent="0.2">
      <c r="A26" s="7">
        <v>5</v>
      </c>
      <c r="B26" s="7">
        <v>2.5</v>
      </c>
      <c r="C26" s="7">
        <v>1.25</v>
      </c>
      <c r="D26" s="12">
        <f t="shared" si="0"/>
        <v>0.41666666666666669</v>
      </c>
      <c r="E26" s="29">
        <f t="shared" si="17"/>
        <v>9655295.1034151819</v>
      </c>
      <c r="F26" s="2">
        <f t="shared" si="1"/>
        <v>9598.4063982405587</v>
      </c>
      <c r="G26" s="2">
        <f t="shared" si="8"/>
        <v>36608.973157006338</v>
      </c>
      <c r="H26" s="2">
        <f t="shared" si="9"/>
        <v>31712.742957142105</v>
      </c>
      <c r="I26" s="2">
        <f t="shared" si="18"/>
        <v>77920.122512389004</v>
      </c>
      <c r="J26" s="2">
        <f t="shared" si="19"/>
        <v>32466.717713495418</v>
      </c>
      <c r="K26" s="2">
        <f t="shared" si="11"/>
        <v>77536.675039606969</v>
      </c>
      <c r="L26" s="2">
        <f t="shared" si="11"/>
        <v>32306.947933169569</v>
      </c>
      <c r="M26" s="2"/>
      <c r="N26" s="28">
        <f t="shared" si="20"/>
        <v>9814903.8475769106</v>
      </c>
      <c r="O26" s="2">
        <f t="shared" si="12"/>
        <v>9725.1326088248934</v>
      </c>
      <c r="P26" s="2">
        <f t="shared" si="13"/>
        <v>37092.315521257704</v>
      </c>
      <c r="R26">
        <f t="shared" si="14"/>
        <v>5</v>
      </c>
      <c r="S26" s="89">
        <f t="shared" si="2"/>
        <v>68321.716114148439</v>
      </c>
      <c r="T26" s="89">
        <f>IF(AND(S26=0,S25&gt;0),SUM($G26:$H$381),S26)</f>
        <v>68321.716114148439</v>
      </c>
      <c r="U26" s="82">
        <f>SUM(T26:T$381)</f>
        <v>9723616.8195293359</v>
      </c>
      <c r="V26" s="68">
        <f>localspline(R26,'BBG rates'!$G$10:$G$27,'BBG rates'!$K$10:$K$27)</f>
        <v>1.0020585640125637</v>
      </c>
      <c r="W26" s="68">
        <f>locallinterp(R26,'BBG rates'!$G$10:$G$27,'BBG rates'!$J$10:$J$27)</f>
        <v>-0.49562499999999998</v>
      </c>
      <c r="X26" s="56">
        <f t="shared" si="15"/>
        <v>-0.49675444696828386</v>
      </c>
      <c r="Y26" s="66">
        <f t="shared" si="3"/>
        <v>-3847.5182014263723</v>
      </c>
      <c r="Z26" s="72">
        <f t="shared" si="4"/>
        <v>-0.4748255641294522</v>
      </c>
      <c r="AA26" s="79">
        <f t="shared" si="5"/>
        <v>-3787.6738961115184</v>
      </c>
      <c r="AB26" s="81">
        <f t="shared" si="16"/>
        <v>-0.4674401264152066</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11809567.655548466</v>
      </c>
    </row>
    <row r="27" spans="1:39" x14ac:dyDescent="0.2">
      <c r="A27" s="7">
        <v>6</v>
      </c>
      <c r="B27" s="7">
        <v>3</v>
      </c>
      <c r="C27" s="7">
        <v>1.5</v>
      </c>
      <c r="D27" s="12">
        <f t="shared" si="0"/>
        <v>0.5</v>
      </c>
      <c r="E27" s="29">
        <f t="shared" si="17"/>
        <v>9587280.6093818918</v>
      </c>
      <c r="F27" s="2">
        <f t="shared" si="1"/>
        <v>9530.9644567017149</v>
      </c>
      <c r="G27" s="2">
        <f t="shared" si="8"/>
        <v>36525.144161864002</v>
      </c>
      <c r="H27" s="2">
        <f t="shared" si="9"/>
        <v>31489.349871427421</v>
      </c>
      <c r="I27" s="2">
        <f t="shared" si="18"/>
        <v>77545.458489993136</v>
      </c>
      <c r="J27" s="2">
        <f t="shared" si="19"/>
        <v>38772.729244996568</v>
      </c>
      <c r="K27" s="2">
        <f t="shared" si="11"/>
        <v>77087.759645863858</v>
      </c>
      <c r="L27" s="2">
        <f t="shared" si="11"/>
        <v>38543.879822931929</v>
      </c>
      <c r="M27" s="2"/>
      <c r="N27" s="28">
        <f t="shared" si="20"/>
        <v>9777774.9173756186</v>
      </c>
      <c r="O27" s="2">
        <f t="shared" si="12"/>
        <v>9688.5179287904302</v>
      </c>
      <c r="P27" s="2">
        <f t="shared" si="13"/>
        <v>37128.930201292162</v>
      </c>
      <c r="R27">
        <f t="shared" si="14"/>
        <v>6</v>
      </c>
      <c r="S27" s="89">
        <f t="shared" si="2"/>
        <v>68014.494033291427</v>
      </c>
      <c r="T27" s="89">
        <f>IF(AND(S27=0,S26&gt;0),SUM($G27:$H$381),S27)</f>
        <v>68014.494033291427</v>
      </c>
      <c r="U27" s="82">
        <f>SUM(T27:T$381)</f>
        <v>9655295.1034151874</v>
      </c>
      <c r="V27" s="68">
        <f>localspline(R27,'BBG rates'!$G$10:$G$27,'BBG rates'!$K$10:$K$27)</f>
        <v>1.0025100708007813</v>
      </c>
      <c r="W27" s="68">
        <f>locallinterp(R27,'BBG rates'!$G$10:$G$27,'BBG rates'!$J$10:$J$27)</f>
        <v>-0.498</v>
      </c>
      <c r="X27" s="56">
        <f t="shared" si="15"/>
        <v>-0.49914031473683451</v>
      </c>
      <c r="Y27" s="66">
        <f t="shared" si="3"/>
        <v>-3819.2356045061993</v>
      </c>
      <c r="Z27" s="72">
        <f t="shared" si="4"/>
        <v>-0.47467039342861211</v>
      </c>
      <c r="AA27" s="79">
        <f t="shared" si="5"/>
        <v>-3761.0603030971006</v>
      </c>
      <c r="AB27" s="81">
        <f t="shared" si="16"/>
        <v>-0.4674401264152066</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11804484.66220648</v>
      </c>
    </row>
    <row r="28" spans="1:39" x14ac:dyDescent="0.2">
      <c r="A28" s="7">
        <v>7</v>
      </c>
      <c r="B28" s="7">
        <v>3.5</v>
      </c>
      <c r="C28" s="7">
        <v>1.75</v>
      </c>
      <c r="D28" s="12">
        <f t="shared" si="0"/>
        <v>0.58333333333333337</v>
      </c>
      <c r="E28" s="29">
        <f t="shared" si="17"/>
        <v>9519572.1403370388</v>
      </c>
      <c r="F28" s="2">
        <f t="shared" si="1"/>
        <v>9463.8257811637141</v>
      </c>
      <c r="G28" s="2">
        <f t="shared" si="8"/>
        <v>36441.507122404138</v>
      </c>
      <c r="H28" s="2">
        <f t="shared" si="9"/>
        <v>31266.961922447848</v>
      </c>
      <c r="I28" s="2">
        <f t="shared" si="18"/>
        <v>77172.294826015699</v>
      </c>
      <c r="J28" s="2">
        <f t="shared" si="19"/>
        <v>45017.171981842497</v>
      </c>
      <c r="K28" s="2">
        <f t="shared" si="11"/>
        <v>76641.144275842642</v>
      </c>
      <c r="L28" s="2">
        <f t="shared" si="11"/>
        <v>44707.33416090822</v>
      </c>
      <c r="M28" s="2"/>
      <c r="N28" s="28">
        <f t="shared" si="20"/>
        <v>9740609.3363510966</v>
      </c>
      <c r="O28" s="2">
        <f t="shared" si="12"/>
        <v>9651.8671055609357</v>
      </c>
      <c r="P28" s="2">
        <f t="shared" si="13"/>
        <v>37165.581024521656</v>
      </c>
      <c r="R28">
        <f t="shared" si="14"/>
        <v>7</v>
      </c>
      <c r="S28" s="89">
        <f t="shared" si="2"/>
        <v>67708.469044851983</v>
      </c>
      <c r="T28" s="89">
        <f>IF(AND(S28=0,S27&gt;0),SUM($G28:$H$381),S28)</f>
        <v>67708.469044851983</v>
      </c>
      <c r="U28" s="82">
        <f>SUM(T28:T$381)</f>
        <v>9587280.6093818955</v>
      </c>
      <c r="V28" s="68">
        <f>localspline(R28,'BBG rates'!$G$10:$G$27,'BBG rates'!$K$10:$K$27)</f>
        <v>1.0029614583797093</v>
      </c>
      <c r="W28" s="68">
        <f>locallinterp(R28,'BBG rates'!$G$10:$G$27,'BBG rates'!$J$10:$J$27)</f>
        <v>-0.50037500000000001</v>
      </c>
      <c r="X28" s="56">
        <f t="shared" si="15"/>
        <v>-0.50152623470829383</v>
      </c>
      <c r="Y28" s="66">
        <f t="shared" si="3"/>
        <v>-3790.9449578741628</v>
      </c>
      <c r="Z28" s="72">
        <f t="shared" si="4"/>
        <v>-0.47449679787168386</v>
      </c>
      <c r="AA28" s="79">
        <f t="shared" si="5"/>
        <v>-3734.5663833562771</v>
      </c>
      <c r="AB28" s="81">
        <f t="shared" si="16"/>
        <v>-0.46744012641520666</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11798735.524553023</v>
      </c>
    </row>
    <row r="29" spans="1:39" x14ac:dyDescent="0.2">
      <c r="A29" s="7">
        <v>8</v>
      </c>
      <c r="B29" s="7">
        <v>4</v>
      </c>
      <c r="C29" s="7">
        <v>2</v>
      </c>
      <c r="D29" s="12">
        <f t="shared" si="0"/>
        <v>0.66666666666666663</v>
      </c>
      <c r="E29" s="29">
        <f t="shared" si="17"/>
        <v>9452168.503545288</v>
      </c>
      <c r="F29" s="2">
        <f t="shared" si="1"/>
        <v>9396.9891899490212</v>
      </c>
      <c r="G29" s="2">
        <f t="shared" si="8"/>
        <v>36358.061599077322</v>
      </c>
      <c r="H29" s="2">
        <f t="shared" si="9"/>
        <v>31045.575192673292</v>
      </c>
      <c r="I29" s="2">
        <f t="shared" si="18"/>
        <v>76800.625981699632</v>
      </c>
      <c r="J29" s="2">
        <f t="shared" si="19"/>
        <v>51200.417321133085</v>
      </c>
      <c r="K29" s="2">
        <f t="shared" si="11"/>
        <v>76196.81786516888</v>
      </c>
      <c r="L29" s="2">
        <f t="shared" si="11"/>
        <v>50797.878576779251</v>
      </c>
      <c r="M29" s="2"/>
      <c r="N29" s="28">
        <f t="shared" si="20"/>
        <v>9703407.0683244728</v>
      </c>
      <c r="O29" s="2">
        <f t="shared" si="12"/>
        <v>9615.1801034586279</v>
      </c>
      <c r="P29" s="2">
        <f t="shared" si="13"/>
        <v>37202.268026623969</v>
      </c>
      <c r="R29">
        <f t="shared" si="14"/>
        <v>8</v>
      </c>
      <c r="S29" s="89">
        <f t="shared" si="2"/>
        <v>67403.636791750614</v>
      </c>
      <c r="T29" s="89">
        <f>IF(AND(S29=0,S28&gt;0),SUM($G29:$H$381),S29)</f>
        <v>67403.636791750614</v>
      </c>
      <c r="U29" s="82">
        <f>SUM(T29:T$381)</f>
        <v>9519572.1403370425</v>
      </c>
      <c r="V29" s="68">
        <f>localspline(R29,'BBG rates'!$G$10:$G$27,'BBG rates'!$K$10:$K$27)</f>
        <v>1.0034130262005823</v>
      </c>
      <c r="W29" s="68">
        <f>locallinterp(R29,'BBG rates'!$G$10:$G$27,'BBG rates'!$J$10:$J$27)</f>
        <v>-0.50275000000000003</v>
      </c>
      <c r="X29" s="56">
        <f t="shared" si="15"/>
        <v>-0.50391220688492666</v>
      </c>
      <c r="Y29" s="66">
        <f t="shared" si="3"/>
        <v>-3762.6469799258898</v>
      </c>
      <c r="Z29" s="72">
        <f t="shared" si="4"/>
        <v>-0.47430454954787571</v>
      </c>
      <c r="AA29" s="79">
        <f t="shared" si="5"/>
        <v>-3708.1916705815224</v>
      </c>
      <c r="AB29" s="81">
        <f t="shared" si="16"/>
        <v>-0.46744012641520666</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11791657.44263362</v>
      </c>
    </row>
    <row r="30" spans="1:39" x14ac:dyDescent="0.2">
      <c r="A30" s="7">
        <v>9</v>
      </c>
      <c r="B30" s="7">
        <v>4.5</v>
      </c>
      <c r="C30" s="7">
        <v>2.25</v>
      </c>
      <c r="D30" s="12">
        <f t="shared" si="0"/>
        <v>0.75</v>
      </c>
      <c r="E30" s="29">
        <f t="shared" si="17"/>
        <v>9385068.5106131136</v>
      </c>
      <c r="F30" s="2">
        <f t="shared" si="1"/>
        <v>9330.4535056810819</v>
      </c>
      <c r="G30" s="2">
        <f t="shared" si="8"/>
        <v>36274.807153340698</v>
      </c>
      <c r="H30" s="2">
        <f t="shared" si="9"/>
        <v>30825.185778834308</v>
      </c>
      <c r="I30" s="2">
        <f t="shared" si="18"/>
        <v>76430.446437856081</v>
      </c>
      <c r="J30" s="2">
        <f t="shared" si="19"/>
        <v>57322.834828392064</v>
      </c>
      <c r="K30" s="2">
        <f t="shared" si="11"/>
        <v>75754.769400736041</v>
      </c>
      <c r="L30" s="2">
        <f t="shared" si="11"/>
        <v>56816.077050552034</v>
      </c>
      <c r="M30" s="2"/>
      <c r="N30" s="28">
        <f t="shared" si="20"/>
        <v>9666168.0770811606</v>
      </c>
      <c r="O30" s="2">
        <f t="shared" si="12"/>
        <v>9578.4568867705093</v>
      </c>
      <c r="P30" s="2">
        <f t="shared" si="13"/>
        <v>37238.991243312084</v>
      </c>
      <c r="R30">
        <f t="shared" si="14"/>
        <v>9</v>
      </c>
      <c r="S30" s="89">
        <f t="shared" si="2"/>
        <v>67099.99293217501</v>
      </c>
      <c r="T30" s="89">
        <f>IF(AND(S30=0,S29&gt;0),SUM($G30:$H$381),S30)</f>
        <v>67099.99293217501</v>
      </c>
      <c r="U30" s="82">
        <f>SUM(T30:T$381)</f>
        <v>9452168.5035452917</v>
      </c>
      <c r="V30" s="68">
        <f>localspline(R30,'BBG rates'!$G$10:$G$27,'BBG rates'!$K$10:$K$27)</f>
        <v>1.0038645968774773</v>
      </c>
      <c r="W30" s="68">
        <f>locallinterp(R30,'BBG rates'!$G$10:$G$27,'BBG rates'!$J$10:$J$27)</f>
        <v>-0.50512500000000005</v>
      </c>
      <c r="X30" s="56">
        <f t="shared" si="15"/>
        <v>-0.50629823126926432</v>
      </c>
      <c r="Y30" s="66">
        <f t="shared" si="3"/>
        <v>-3734.3423837860555</v>
      </c>
      <c r="Z30" s="72">
        <f t="shared" si="4"/>
        <v>-0.47409341664428301</v>
      </c>
      <c r="AA30" s="79">
        <f t="shared" si="5"/>
        <v>-3681.9357001625385</v>
      </c>
      <c r="AB30" s="81">
        <f t="shared" si="16"/>
        <v>-0.46744012641520666</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11783262.514704878</v>
      </c>
    </row>
    <row r="31" spans="1:39" x14ac:dyDescent="0.2">
      <c r="A31" s="7">
        <v>10</v>
      </c>
      <c r="B31" s="7">
        <v>5</v>
      </c>
      <c r="C31" s="7">
        <v>2.5</v>
      </c>
      <c r="D31" s="12">
        <f t="shared" si="0"/>
        <v>0.83333333333333337</v>
      </c>
      <c r="E31" s="29">
        <f t="shared" si="17"/>
        <v>9318270.9774735849</v>
      </c>
      <c r="F31" s="2">
        <f t="shared" si="1"/>
        <v>9264.2175552692424</v>
      </c>
      <c r="G31" s="2">
        <f t="shared" si="8"/>
        <v>36191.743347655552</v>
      </c>
      <c r="H31" s="2">
        <f t="shared" si="9"/>
        <v>30605.78979187211</v>
      </c>
      <c r="I31" s="2">
        <f t="shared" si="10"/>
        <v>76061.750694796909</v>
      </c>
      <c r="J31" s="2">
        <f t="shared" si="19"/>
        <v>63384.792245664095</v>
      </c>
      <c r="K31" s="2">
        <f t="shared" si="11"/>
        <v>75314.987920473592</v>
      </c>
      <c r="L31" s="2">
        <f t="shared" si="11"/>
        <v>62762.489933728</v>
      </c>
      <c r="M31" s="2"/>
      <c r="N31" s="28">
        <f t="shared" si="20"/>
        <v>9628892.326370826</v>
      </c>
      <c r="O31" s="2">
        <f t="shared" si="12"/>
        <v>9541.6974197483269</v>
      </c>
      <c r="P31" s="2">
        <f t="shared" si="13"/>
        <v>37275.750710334272</v>
      </c>
      <c r="R31">
        <f t="shared" si="14"/>
        <v>10</v>
      </c>
      <c r="S31" s="89">
        <f t="shared" si="2"/>
        <v>66797.533139527659</v>
      </c>
      <c r="T31" s="89">
        <f>IF(AND(S31=0,S30&gt;0),SUM($G31:$H$381),S31)</f>
        <v>66797.533139527659</v>
      </c>
      <c r="U31" s="82">
        <f>SUM(T31:T$381)</f>
        <v>9385068.5106131174</v>
      </c>
      <c r="V31" s="68">
        <f>localspline(R31,'BBG rates'!$G$10:$G$27,'BBG rates'!$K$10:$K$27)</f>
        <v>1.0043164102569841</v>
      </c>
      <c r="W31" s="68">
        <f>locallinterp(R31,'BBG rates'!$G$10:$G$27,'BBG rates'!$J$10:$J$27)</f>
        <v>-0.50749999999999995</v>
      </c>
      <c r="X31" s="56">
        <f t="shared" si="15"/>
        <v>-0.50868430786370489</v>
      </c>
      <c r="Y31" s="66">
        <f t="shared" si="3"/>
        <v>-3706.0318773362719</v>
      </c>
      <c r="Z31" s="72">
        <f t="shared" si="4"/>
        <v>-0.47386316336149925</v>
      </c>
      <c r="AA31" s="79">
        <f t="shared" si="5"/>
        <v>-3655.7980091803092</v>
      </c>
      <c r="AB31" s="81">
        <f t="shared" si="16"/>
        <v>-0.46744012641520671</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11773562.768052965</v>
      </c>
    </row>
    <row r="32" spans="1:39" x14ac:dyDescent="0.2">
      <c r="A32" s="7">
        <v>11</v>
      </c>
      <c r="B32" s="7">
        <v>5.5</v>
      </c>
      <c r="C32" s="7">
        <v>2.75</v>
      </c>
      <c r="D32" s="12">
        <f t="shared" si="0"/>
        <v>0.91666666666666663</v>
      </c>
      <c r="E32" s="29">
        <f t="shared" si="17"/>
        <v>9251774.7243712097</v>
      </c>
      <c r="F32" s="2">
        <f t="shared" si="1"/>
        <v>9198.2801698937274</v>
      </c>
      <c r="G32" s="2">
        <f t="shared" si="8"/>
        <v>36108.869745485077</v>
      </c>
      <c r="H32" s="2">
        <f t="shared" si="9"/>
        <v>30387.383356888804</v>
      </c>
      <c r="I32" s="2">
        <f t="shared" si="10"/>
        <v>75694.53327226761</v>
      </c>
      <c r="J32" s="2">
        <f t="shared" si="19"/>
        <v>69386.655499578643</v>
      </c>
      <c r="K32" s="2">
        <f t="shared" si="11"/>
        <v>74877.462513116072</v>
      </c>
      <c r="L32" s="2">
        <f t="shared" si="11"/>
        <v>68637.673970356394</v>
      </c>
      <c r="M32" s="2"/>
      <c r="N32" s="28">
        <f t="shared" si="20"/>
        <v>9591579.7799073514</v>
      </c>
      <c r="O32" s="2">
        <f t="shared" si="12"/>
        <v>9504.901666608539</v>
      </c>
      <c r="P32" s="2">
        <f t="shared" si="13"/>
        <v>37312.546463474057</v>
      </c>
      <c r="R32">
        <f t="shared" si="14"/>
        <v>11</v>
      </c>
      <c r="S32" s="89">
        <f t="shared" si="2"/>
        <v>66496.253102373885</v>
      </c>
      <c r="T32" s="89">
        <f>IF(AND(S32=0,S31&gt;0),SUM($G32:$H$381),S32)</f>
        <v>66496.253102373885</v>
      </c>
      <c r="U32" s="82">
        <f>SUM(T32:T$381)</f>
        <v>9318270.9774735905</v>
      </c>
      <c r="V32" s="68">
        <f>localspline(R32,'BBG rates'!$G$10:$G$27,'BBG rates'!$K$10:$K$27)</f>
        <v>1.004768437964791</v>
      </c>
      <c r="W32" s="68">
        <f>locallinterp(R32,'BBG rates'!$G$10:$G$27,'BBG rates'!$J$10:$J$27)</f>
        <v>-0.50987499999999997</v>
      </c>
      <c r="X32" s="56">
        <f t="shared" si="15"/>
        <v>-0.51107043667037999</v>
      </c>
      <c r="Y32" s="66">
        <f t="shared" si="3"/>
        <v>-3677.7161632428688</v>
      </c>
      <c r="Z32" s="72">
        <f t="shared" si="4"/>
        <v>-0.47361354982702858</v>
      </c>
      <c r="AA32" s="79">
        <f t="shared" si="5"/>
        <v>-3629.7781364011721</v>
      </c>
      <c r="AB32" s="81">
        <f t="shared" si="16"/>
        <v>-0.4674401264152066</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11762570.159338618</v>
      </c>
    </row>
    <row r="33" spans="1:39" x14ac:dyDescent="0.2">
      <c r="A33" s="7">
        <v>12</v>
      </c>
      <c r="B33" s="7">
        <v>6</v>
      </c>
      <c r="C33" s="7">
        <v>3</v>
      </c>
      <c r="D33" s="12">
        <f t="shared" si="0"/>
        <v>1</v>
      </c>
      <c r="E33" s="29">
        <f t="shared" si="17"/>
        <v>9185578.5758468192</v>
      </c>
      <c r="F33" s="2">
        <f t="shared" si="1"/>
        <v>9132.640184990687</v>
      </c>
      <c r="G33" s="2">
        <f t="shared" si="8"/>
        <v>36026.185911292094</v>
      </c>
      <c r="H33" s="2">
        <f t="shared" si="9"/>
        <v>30169.962613097734</v>
      </c>
      <c r="I33" s="2">
        <f t="shared" si="10"/>
        <v>75328.788709380518</v>
      </c>
      <c r="J33" s="2">
        <f t="shared" si="19"/>
        <v>75328.788709380518</v>
      </c>
      <c r="K33" s="2">
        <f t="shared" si="11"/>
        <v>74442.182317973449</v>
      </c>
      <c r="L33" s="2">
        <f t="shared" si="11"/>
        <v>74442.182317973449</v>
      </c>
      <c r="M33" s="2"/>
      <c r="N33" s="28">
        <f t="shared" si="20"/>
        <v>9554230.4013688006</v>
      </c>
      <c r="O33" s="2">
        <f t="shared" si="12"/>
        <v>9468.0695915322813</v>
      </c>
      <c r="P33" s="2">
        <f t="shared" si="13"/>
        <v>37349.378538550307</v>
      </c>
      <c r="R33">
        <f t="shared" si="14"/>
        <v>12</v>
      </c>
      <c r="S33" s="89">
        <f t="shared" si="2"/>
        <v>66196.148524389835</v>
      </c>
      <c r="T33" s="89">
        <f>IF(AND(S33=0,S32&gt;0),SUM($G33:$H$381),S33)</f>
        <v>66196.148524389835</v>
      </c>
      <c r="U33" s="82">
        <f>SUM(T33:T$381)</f>
        <v>9251774.7243712153</v>
      </c>
      <c r="V33" s="68">
        <f>localspline(R33,'BBG rates'!$G$10:$G$27,'BBG rates'!$K$10:$K$27)</f>
        <v>1.0052207708358765</v>
      </c>
      <c r="W33" s="68">
        <f>locallinterp(R33,'BBG rates'!$G$10:$G$27,'BBG rates'!$J$10:$J$27)</f>
        <v>-0.51224999999999998</v>
      </c>
      <c r="X33" s="56">
        <f t="shared" si="15"/>
        <v>-0.51345661769208739</v>
      </c>
      <c r="Y33" s="66">
        <f t="shared" si="3"/>
        <v>-3649.3959389845568</v>
      </c>
      <c r="Z33" s="72">
        <f t="shared" si="4"/>
        <v>-0.47334433200643022</v>
      </c>
      <c r="AA33" s="79">
        <f t="shared" si="5"/>
        <v>-3603.8756222709126</v>
      </c>
      <c r="AB33" s="81">
        <f t="shared" si="16"/>
        <v>-0.46744012641520677</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11750296.57494062</v>
      </c>
    </row>
    <row r="34" spans="1:39" x14ac:dyDescent="0.2">
      <c r="A34" s="7">
        <v>13</v>
      </c>
      <c r="B34" s="7">
        <v>6.5</v>
      </c>
      <c r="C34" s="7">
        <v>3.25</v>
      </c>
      <c r="D34" s="12">
        <f t="shared" si="0"/>
        <v>1.0833333333333333</v>
      </c>
      <c r="E34" s="29">
        <f t="shared" si="17"/>
        <v>9119681.3607225101</v>
      </c>
      <c r="F34" s="2">
        <f t="shared" si="1"/>
        <v>9067.2964402372654</v>
      </c>
      <c r="G34" s="2">
        <f t="shared" si="8"/>
        <v>35943.691410536703</v>
      </c>
      <c r="H34" s="2">
        <f t="shared" si="9"/>
        <v>29953.52371377403</v>
      </c>
      <c r="I34" s="2">
        <f t="shared" si="10"/>
        <v>74964.511564547996</v>
      </c>
      <c r="J34" s="2">
        <f t="shared" si="19"/>
        <v>81211.554194926997</v>
      </c>
      <c r="K34" s="2">
        <f t="shared" si="11"/>
        <v>74009.136524702131</v>
      </c>
      <c r="L34" s="2">
        <f t="shared" si="11"/>
        <v>80176.564568427319</v>
      </c>
      <c r="M34" s="2"/>
      <c r="N34" s="28">
        <f t="shared" si="20"/>
        <v>9516844.1543973833</v>
      </c>
      <c r="O34" s="2">
        <f t="shared" si="12"/>
        <v>9431.2011586653334</v>
      </c>
      <c r="P34" s="2">
        <f t="shared" si="13"/>
        <v>37386.246971417255</v>
      </c>
      <c r="R34">
        <f t="shared" si="14"/>
        <v>13</v>
      </c>
      <c r="S34" s="89">
        <f t="shared" si="2"/>
        <v>65897.215124310736</v>
      </c>
      <c r="T34" s="89">
        <f>IF(AND(S34=0,S33&gt;0),SUM($G34:$H$381),S34)</f>
        <v>65897.215124310736</v>
      </c>
      <c r="U34" s="82">
        <f>SUM(T34:T$381)</f>
        <v>9185578.5758468267</v>
      </c>
      <c r="V34" s="68">
        <f>localspline(R34,'BBG rates'!$G$10:$G$27,'BBG rates'!$K$10:$K$27)</f>
        <v>1.0056735418767067</v>
      </c>
      <c r="W34" s="68">
        <f>locallinterp(R34,'BBG rates'!$G$10:$G$27,'BBG rates'!$J$10:$J$27)</f>
        <v>-0.51379166666666665</v>
      </c>
      <c r="X34" s="56">
        <f t="shared" si="15"/>
        <v>-0.5150055701634404</v>
      </c>
      <c r="Y34" s="66">
        <f t="shared" si="3"/>
        <v>-3621.0718968799097</v>
      </c>
      <c r="Z34" s="72">
        <f t="shared" si="4"/>
        <v>-0.47305526161211853</v>
      </c>
      <c r="AA34" s="79">
        <f t="shared" si="5"/>
        <v>-3578.0900089088786</v>
      </c>
      <c r="AB34" s="81">
        <f t="shared" si="16"/>
        <v>-0.46744012641520666</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11727671.927310012</v>
      </c>
    </row>
    <row r="35" spans="1:39" x14ac:dyDescent="0.2">
      <c r="A35" s="7">
        <v>14</v>
      </c>
      <c r="B35" s="7">
        <v>7</v>
      </c>
      <c r="C35" s="7">
        <v>3.5</v>
      </c>
      <c r="D35" s="12">
        <f t="shared" si="0"/>
        <v>1.1666666666666667</v>
      </c>
      <c r="E35" s="29">
        <f t="shared" si="17"/>
        <v>9054081.9120866302</v>
      </c>
      <c r="F35" s="2">
        <f t="shared" si="1"/>
        <v>9002.2477795367486</v>
      </c>
      <c r="G35" s="2">
        <f t="shared" si="8"/>
        <v>35861.385809674066</v>
      </c>
      <c r="H35" s="2">
        <f t="shared" si="9"/>
        <v>29738.062826205296</v>
      </c>
      <c r="I35" s="2">
        <f t="shared" si="10"/>
        <v>74601.696415416111</v>
      </c>
      <c r="J35" s="2">
        <f t="shared" si="19"/>
        <v>87035.312484652139</v>
      </c>
      <c r="K35" s="2">
        <f t="shared" si="11"/>
        <v>73578.314373077344</v>
      </c>
      <c r="L35" s="2">
        <f t="shared" si="11"/>
        <v>85841.366768590233</v>
      </c>
      <c r="M35" s="2"/>
      <c r="N35" s="28">
        <f t="shared" si="20"/>
        <v>9479421.0025994182</v>
      </c>
      <c r="O35" s="2">
        <f t="shared" si="12"/>
        <v>9394.2963321180832</v>
      </c>
      <c r="P35" s="2">
        <f t="shared" si="13"/>
        <v>37423.1517979645</v>
      </c>
      <c r="R35">
        <f t="shared" si="14"/>
        <v>14</v>
      </c>
      <c r="S35" s="89">
        <f t="shared" si="2"/>
        <v>65599.448635879366</v>
      </c>
      <c r="T35" s="89">
        <f>IF(AND(S35=0,S34&gt;0),SUM($G35:$H$381),S35)</f>
        <v>65599.448635879366</v>
      </c>
      <c r="U35" s="82">
        <f>SUM(T35:T$381)</f>
        <v>9119681.3607225157</v>
      </c>
      <c r="V35" s="68">
        <f>localspline(R35,'BBG rates'!$G$10:$G$27,'BBG rates'!$K$10:$K$27)</f>
        <v>1.0061271123856481</v>
      </c>
      <c r="W35" s="68">
        <f>locallinterp(R35,'BBG rates'!$G$10:$G$27,'BBG rates'!$J$10:$J$27)</f>
        <v>-0.51533333333333331</v>
      </c>
      <c r="X35" s="56">
        <f t="shared" si="15"/>
        <v>-0.51655454463785944</v>
      </c>
      <c r="Y35" s="66">
        <f t="shared" si="3"/>
        <v>-3592.7907028405107</v>
      </c>
      <c r="Z35" s="72">
        <f t="shared" si="4"/>
        <v>-0.47275213605347299</v>
      </c>
      <c r="AA35" s="79">
        <f t="shared" si="5"/>
        <v>-3552.4208401021137</v>
      </c>
      <c r="AB35" s="81">
        <f t="shared" si="16"/>
        <v>-0.4674401264152066</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11703254.083081827</v>
      </c>
    </row>
    <row r="36" spans="1:39" x14ac:dyDescent="0.2">
      <c r="A36" s="7">
        <v>15</v>
      </c>
      <c r="B36" s="7">
        <v>7.5</v>
      </c>
      <c r="C36" s="7">
        <v>3.75</v>
      </c>
      <c r="D36" s="12">
        <f t="shared" si="0"/>
        <v>1.25</v>
      </c>
      <c r="E36" s="29">
        <f t="shared" si="17"/>
        <v>8988779.0672788359</v>
      </c>
      <c r="F36" s="2">
        <f t="shared" si="1"/>
        <v>8937.4930510037339</v>
      </c>
      <c r="G36" s="2">
        <f t="shared" si="8"/>
        <v>35779.268676152096</v>
      </c>
      <c r="H36" s="2">
        <f t="shared" si="9"/>
        <v>29523.576131642512</v>
      </c>
      <c r="I36" s="2">
        <f t="shared" si="10"/>
        <v>74240.337858798332</v>
      </c>
      <c r="J36" s="2">
        <f t="shared" si="19"/>
        <v>92800.422323497914</v>
      </c>
      <c r="K36" s="2">
        <f t="shared" si="11"/>
        <v>73149.705152766182</v>
      </c>
      <c r="L36" s="2">
        <f t="shared" si="11"/>
        <v>91437.131440957732</v>
      </c>
      <c r="M36" s="2"/>
      <c r="N36" s="28">
        <f t="shared" si="20"/>
        <v>9441960.9095453005</v>
      </c>
      <c r="O36" s="2">
        <f t="shared" si="12"/>
        <v>9357.3550759654881</v>
      </c>
      <c r="P36" s="2">
        <f t="shared" si="13"/>
        <v>37460.093054117096</v>
      </c>
      <c r="R36">
        <f t="shared" si="14"/>
        <v>15</v>
      </c>
      <c r="S36" s="89">
        <f t="shared" si="2"/>
        <v>65302.844807794609</v>
      </c>
      <c r="T36" s="89">
        <f>IF(AND(S36=0,S35&gt;0),SUM($G36:$H$381),S36)</f>
        <v>65302.844807794609</v>
      </c>
      <c r="U36" s="82">
        <f>SUM(T36:T$381)</f>
        <v>9054081.9120866358</v>
      </c>
      <c r="V36" s="68">
        <f>localspline(R36,'BBG rates'!$G$10:$G$27,'BBG rates'!$K$10:$K$27)</f>
        <v>1.0065819156345839</v>
      </c>
      <c r="W36" s="68">
        <f>locallinterp(R36,'BBG rates'!$G$10:$G$27,'BBG rates'!$J$10:$J$27)</f>
        <v>-0.51687499999999997</v>
      </c>
      <c r="X36" s="56">
        <f t="shared" si="15"/>
        <v>-0.51810354111574419</v>
      </c>
      <c r="Y36" s="66">
        <f t="shared" si="3"/>
        <v>-3564.5526250750095</v>
      </c>
      <c r="Z36" s="72">
        <f t="shared" si="4"/>
        <v>-0.47243477490300423</v>
      </c>
      <c r="AA36" s="79">
        <f t="shared" si="5"/>
        <v>-3526.8676612995109</v>
      </c>
      <c r="AB36" s="81">
        <f t="shared" si="16"/>
        <v>-0.46744012641520666</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11677059.772425761</v>
      </c>
    </row>
    <row r="37" spans="1:39" x14ac:dyDescent="0.2">
      <c r="A37" s="7">
        <v>16</v>
      </c>
      <c r="B37" s="7">
        <v>8</v>
      </c>
      <c r="C37" s="7">
        <v>4</v>
      </c>
      <c r="D37" s="12">
        <f t="shared" si="0"/>
        <v>1.3333333333333333</v>
      </c>
      <c r="E37" s="29">
        <f t="shared" si="17"/>
        <v>8923771.6678751763</v>
      </c>
      <c r="F37" s="2">
        <f t="shared" si="1"/>
        <v>8873.0311069493837</v>
      </c>
      <c r="G37" s="2">
        <f t="shared" si="8"/>
        <v>35697.339578409141</v>
      </c>
      <c r="H37" s="2">
        <f t="shared" si="9"/>
        <v>29310.059825251079</v>
      </c>
      <c r="I37" s="2">
        <f t="shared" si="10"/>
        <v>73880.4305106096</v>
      </c>
      <c r="J37" s="2">
        <f t="shared" si="19"/>
        <v>98507.2406808128</v>
      </c>
      <c r="K37" s="2">
        <f t="shared" si="11"/>
        <v>72723.298203102051</v>
      </c>
      <c r="L37" s="2">
        <f t="shared" si="11"/>
        <v>96964.397604136058</v>
      </c>
      <c r="M37" s="2"/>
      <c r="N37" s="28">
        <f t="shared" si="20"/>
        <v>9404463.8387694657</v>
      </c>
      <c r="O37" s="2">
        <f t="shared" si="12"/>
        <v>9320.3773542470462</v>
      </c>
      <c r="P37" s="2">
        <f t="shared" si="13"/>
        <v>37497.070775835535</v>
      </c>
      <c r="R37">
        <f t="shared" si="14"/>
        <v>16</v>
      </c>
      <c r="S37" s="89">
        <f t="shared" si="2"/>
        <v>65007.399403660223</v>
      </c>
      <c r="T37" s="89">
        <f>IF(AND(S37=0,S36&gt;0),SUM($G37:$H$381),S37)</f>
        <v>65007.399403660223</v>
      </c>
      <c r="U37" s="82">
        <f>SUM(T37:T$381)</f>
        <v>8988779.0672788415</v>
      </c>
      <c r="V37" s="68">
        <f>localspline(R37,'BBG rates'!$G$10:$G$27,'BBG rates'!$K$10:$K$27)</f>
        <v>1.0070383848956586</v>
      </c>
      <c r="W37" s="68">
        <f>locallinterp(R37,'BBG rates'!$G$10:$G$27,'BBG rates'!$J$10:$J$27)</f>
        <v>-0.51841666666666664</v>
      </c>
      <c r="X37" s="56">
        <f t="shared" si="15"/>
        <v>-0.51965255959802725</v>
      </c>
      <c r="Y37" s="66">
        <f t="shared" si="3"/>
        <v>-3536.3579291251344</v>
      </c>
      <c r="Z37" s="72">
        <f t="shared" si="4"/>
        <v>-0.47210299454326538</v>
      </c>
      <c r="AA37" s="79">
        <f t="shared" si="5"/>
        <v>-3501.4300196059876</v>
      </c>
      <c r="AB37" s="81">
        <f t="shared" si="16"/>
        <v>-0.46744012641520671</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11649105.626641588</v>
      </c>
    </row>
    <row r="38" spans="1:39" x14ac:dyDescent="0.2">
      <c r="A38" s="7">
        <v>17</v>
      </c>
      <c r="B38" s="7">
        <v>8.5</v>
      </c>
      <c r="C38" s="7">
        <v>4.25</v>
      </c>
      <c r="D38" s="12">
        <f t="shared" si="0"/>
        <v>1.4166666666666667</v>
      </c>
      <c r="E38" s="29">
        <f t="shared" si="17"/>
        <v>8859058.5596732441</v>
      </c>
      <c r="F38" s="2">
        <f t="shared" si="1"/>
        <v>8808.8608038667007</v>
      </c>
      <c r="G38" s="2">
        <f t="shared" si="8"/>
        <v>35615.598085871825</v>
      </c>
      <c r="H38" s="2">
        <f t="shared" si="9"/>
        <v>29097.510116062</v>
      </c>
      <c r="I38" s="2">
        <f t="shared" si="10"/>
        <v>73521.969005800522</v>
      </c>
      <c r="J38" s="2">
        <f t="shared" si="19"/>
        <v>104156.12275821742</v>
      </c>
      <c r="K38" s="2">
        <f t="shared" si="11"/>
        <v>72299.082912859696</v>
      </c>
      <c r="L38" s="2">
        <f t="shared" si="11"/>
        <v>102423.70079321793</v>
      </c>
      <c r="M38" s="2"/>
      <c r="N38" s="28">
        <f t="shared" si="20"/>
        <v>9366929.7537703495</v>
      </c>
      <c r="O38" s="2">
        <f t="shared" si="12"/>
        <v>9283.3631309667544</v>
      </c>
      <c r="P38" s="2">
        <f t="shared" si="13"/>
        <v>37534.084999115832</v>
      </c>
      <c r="R38">
        <f t="shared" si="14"/>
        <v>17</v>
      </c>
      <c r="S38" s="89">
        <f t="shared" si="2"/>
        <v>64713.108201933821</v>
      </c>
      <c r="T38" s="89">
        <f>IF(AND(S38=0,S37&gt;0),SUM($G38:$H$381),S38)</f>
        <v>64713.108201933821</v>
      </c>
      <c r="U38" s="82">
        <f>SUM(T38:T$381)</f>
        <v>8923771.6678751819</v>
      </c>
      <c r="V38" s="68">
        <f>localspline(R38,'BBG rates'!$G$10:$G$27,'BBG rates'!$K$10:$K$27)</f>
        <v>1.0074969534409595</v>
      </c>
      <c r="W38" s="68">
        <f>locallinterp(R38,'BBG rates'!$G$10:$G$27,'BBG rates'!$J$10:$J$27)</f>
        <v>-0.5199583333333333</v>
      </c>
      <c r="X38" s="56">
        <f t="shared" si="15"/>
        <v>-0.52120160008497507</v>
      </c>
      <c r="Y38" s="66">
        <f t="shared" si="3"/>
        <v>-3508.2068778810317</v>
      </c>
      <c r="Z38" s="72">
        <f t="shared" si="4"/>
        <v>-0.4717566080956927</v>
      </c>
      <c r="AA38" s="79">
        <f t="shared" si="5"/>
        <v>-3476.1074637766787</v>
      </c>
      <c r="AB38" s="81">
        <f t="shared" si="16"/>
        <v>-0.46744012641520666</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11619408.178641452</v>
      </c>
    </row>
    <row r="39" spans="1:39" x14ac:dyDescent="0.2">
      <c r="A39" s="7">
        <v>18</v>
      </c>
      <c r="B39" s="7">
        <v>9</v>
      </c>
      <c r="C39" s="7">
        <v>4.5</v>
      </c>
      <c r="D39" s="12">
        <f t="shared" si="0"/>
        <v>1.5</v>
      </c>
      <c r="E39" s="29">
        <f t="shared" si="17"/>
        <v>8794638.5926773679</v>
      </c>
      <c r="F39" s="2">
        <f t="shared" si="1"/>
        <v>8744.9810024158742</v>
      </c>
      <c r="G39" s="2">
        <f t="shared" si="8"/>
        <v>35534.043768952659</v>
      </c>
      <c r="H39" s="2">
        <f t="shared" si="9"/>
        <v>28885.923226923296</v>
      </c>
      <c r="I39" s="2">
        <f t="shared" si="10"/>
        <v>73164.947998291827</v>
      </c>
      <c r="J39" s="2">
        <f t="shared" si="19"/>
        <v>109747.42199743775</v>
      </c>
      <c r="K39" s="2">
        <f t="shared" si="11"/>
        <v>71877.048720031671</v>
      </c>
      <c r="L39" s="2">
        <f t="shared" si="11"/>
        <v>107815.57308004751</v>
      </c>
      <c r="M39" s="2"/>
      <c r="N39" s="28">
        <f t="shared" si="20"/>
        <v>9329358.6180103607</v>
      </c>
      <c r="O39" s="2">
        <f t="shared" si="12"/>
        <v>9246.3123700930792</v>
      </c>
      <c r="P39" s="2">
        <f t="shared" si="13"/>
        <v>37571.135759989513</v>
      </c>
      <c r="R39">
        <f t="shared" si="14"/>
        <v>18</v>
      </c>
      <c r="S39" s="89">
        <f t="shared" si="2"/>
        <v>64419.966995875955</v>
      </c>
      <c r="T39" s="89">
        <f>IF(AND(S39=0,S38&gt;0),SUM($G39:$H$381),S39)</f>
        <v>64419.966995875955</v>
      </c>
      <c r="U39" s="82">
        <f>SUM(T39:T$381)</f>
        <v>8859058.559673246</v>
      </c>
      <c r="V39" s="68">
        <f>localspline(R39,'BBG rates'!$G$10:$G$27,'BBG rates'!$K$10:$K$27)</f>
        <v>1.0079580545425415</v>
      </c>
      <c r="W39" s="68">
        <f>locallinterp(R39,'BBG rates'!$G$10:$G$27,'BBG rates'!$J$10:$J$27)</f>
        <v>-0.52149999999999996</v>
      </c>
      <c r="X39" s="56">
        <f t="shared" si="15"/>
        <v>-0.52275066257752023</v>
      </c>
      <c r="Y39" s="66">
        <f t="shared" si="3"/>
        <v>-3480.0997315965983</v>
      </c>
      <c r="Z39" s="72">
        <f t="shared" si="4"/>
        <v>-0.47139542534753809</v>
      </c>
      <c r="AA39" s="79">
        <f t="shared" si="5"/>
        <v>-3450.8995442111514</v>
      </c>
      <c r="AB39" s="81">
        <f t="shared" si="16"/>
        <v>-0.46744012641520677</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11587983.863430046</v>
      </c>
    </row>
    <row r="40" spans="1:39" x14ac:dyDescent="0.2">
      <c r="A40" s="7">
        <v>19</v>
      </c>
      <c r="B40" s="7">
        <v>9.5</v>
      </c>
      <c r="C40" s="7">
        <v>4.75</v>
      </c>
      <c r="D40" s="12">
        <f t="shared" si="0"/>
        <v>1.5833333333333333</v>
      </c>
      <c r="E40" s="29">
        <f t="shared" si="17"/>
        <v>8730510.6210838668</v>
      </c>
      <c r="F40" s="2">
        <f t="shared" si="1"/>
        <v>8681.3905674096532</v>
      </c>
      <c r="G40" s="2">
        <f t="shared" si="8"/>
        <v>35452.676199047877</v>
      </c>
      <c r="H40" s="2">
        <f t="shared" si="9"/>
        <v>28675.295394451532</v>
      </c>
      <c r="I40" s="2">
        <f t="shared" si="10"/>
        <v>72809.362160909062</v>
      </c>
      <c r="J40" s="2">
        <f t="shared" si="19"/>
        <v>115281.49008810602</v>
      </c>
      <c r="K40" s="2">
        <f t="shared" si="11"/>
        <v>71457.185111605359</v>
      </c>
      <c r="L40" s="2">
        <f t="shared" si="11"/>
        <v>113140.54309337515</v>
      </c>
      <c r="M40" s="2"/>
      <c r="N40" s="28">
        <f t="shared" si="20"/>
        <v>9291750.3949158378</v>
      </c>
      <c r="O40" s="2">
        <f t="shared" si="12"/>
        <v>9209.2250355589222</v>
      </c>
      <c r="P40" s="2">
        <f t="shared" si="13"/>
        <v>37608.223094523673</v>
      </c>
      <c r="R40">
        <f t="shared" si="14"/>
        <v>19</v>
      </c>
      <c r="S40" s="89">
        <f t="shared" si="2"/>
        <v>64127.971593499409</v>
      </c>
      <c r="T40" s="89">
        <f>IF(AND(S40=0,S39&gt;0),SUM($G40:$H$381),S40)</f>
        <v>64127.971593499409</v>
      </c>
      <c r="U40" s="82">
        <f>SUM(T40:T$381)</f>
        <v>8794638.5926773716</v>
      </c>
      <c r="V40" s="68">
        <f>localspline(R40,'BBG rates'!$G$10:$G$27,'BBG rates'!$K$10:$K$27)</f>
        <v>1.0084217198850787</v>
      </c>
      <c r="W40" s="68">
        <f>locallinterp(R40,'BBG rates'!$G$10:$G$27,'BBG rates'!$J$10:$J$27)</f>
        <v>-0.5219583333333333</v>
      </c>
      <c r="X40" s="56">
        <f t="shared" si="15"/>
        <v>-0.52321119891365342</v>
      </c>
      <c r="Y40" s="66">
        <f t="shared" si="3"/>
        <v>-3452.0367479046681</v>
      </c>
      <c r="Z40" s="72">
        <f t="shared" si="4"/>
        <v>-0.47101925267681843</v>
      </c>
      <c r="AA40" s="79">
        <f t="shared" si="5"/>
        <v>-3425.8058129476381</v>
      </c>
      <c r="AB40" s="81">
        <f t="shared" si="16"/>
        <v>-0.46744012641520666</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11554849.018582704</v>
      </c>
    </row>
    <row r="41" spans="1:39" x14ac:dyDescent="0.2">
      <c r="A41" s="7">
        <v>20</v>
      </c>
      <c r="B41" s="7">
        <v>10</v>
      </c>
      <c r="C41" s="7">
        <v>5</v>
      </c>
      <c r="D41" s="12">
        <f t="shared" si="0"/>
        <v>1.6666666666666667</v>
      </c>
      <c r="E41" s="29">
        <f t="shared" si="17"/>
        <v>8666673.5032663494</v>
      </c>
      <c r="F41" s="2">
        <f t="shared" si="1"/>
        <v>8618.0883677988058</v>
      </c>
      <c r="G41" s="2">
        <f t="shared" si="8"/>
        <v>35371.494948535146</v>
      </c>
      <c r="H41" s="2">
        <f t="shared" si="9"/>
        <v>28465.622868983544</v>
      </c>
      <c r="I41" s="2">
        <f t="shared" si="10"/>
        <v>72455.206185317496</v>
      </c>
      <c r="J41" s="2">
        <f t="shared" si="19"/>
        <v>120758.67697552916</v>
      </c>
      <c r="K41" s="2">
        <f t="shared" si="11"/>
        <v>71039.481623341373</v>
      </c>
      <c r="L41" s="2">
        <f t="shared" si="11"/>
        <v>118399.13603890229</v>
      </c>
      <c r="M41" s="2"/>
      <c r="N41" s="28">
        <f t="shared" si="20"/>
        <v>9254105.0478770174</v>
      </c>
      <c r="O41" s="2">
        <f t="shared" si="12"/>
        <v>9172.1010912615784</v>
      </c>
      <c r="P41" s="2">
        <f t="shared" si="13"/>
        <v>37645.347038821019</v>
      </c>
      <c r="R41">
        <f t="shared" si="14"/>
        <v>20</v>
      </c>
      <c r="S41" s="89">
        <f t="shared" si="2"/>
        <v>63837.117817518694</v>
      </c>
      <c r="T41" s="89">
        <f>IF(AND(S41=0,S40&gt;0),SUM($G41:$H$381),S41)</f>
        <v>63837.117817518694</v>
      </c>
      <c r="U41" s="82">
        <f>SUM(T41:T$381)</f>
        <v>8730510.6210838724</v>
      </c>
      <c r="V41" s="68">
        <f>localspline(R41,'BBG rates'!$G$10:$G$27,'BBG rates'!$K$10:$K$27)</f>
        <v>1.0088863748106902</v>
      </c>
      <c r="W41" s="68">
        <f>locallinterp(R41,'BBG rates'!$G$10:$G$27,'BBG rates'!$J$10:$J$27)</f>
        <v>-0.52241666666666664</v>
      </c>
      <c r="X41" s="56">
        <f t="shared" si="15"/>
        <v>-0.52367173719476412</v>
      </c>
      <c r="Y41" s="66">
        <f t="shared" si="3"/>
        <v>-3424.0763538202218</v>
      </c>
      <c r="Z41" s="72">
        <f t="shared" si="4"/>
        <v>-0.4706358886571238</v>
      </c>
      <c r="AA41" s="79">
        <f t="shared" si="5"/>
        <v>-3400.8258236572915</v>
      </c>
      <c r="AB41" s="81">
        <f t="shared" si="16"/>
        <v>-0.46744012641520666</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11520019.884721356</v>
      </c>
    </row>
    <row r="42" spans="1:39" x14ac:dyDescent="0.2">
      <c r="A42" s="7">
        <v>21</v>
      </c>
      <c r="B42" s="7">
        <v>10.5</v>
      </c>
      <c r="C42" s="7">
        <v>5.25</v>
      </c>
      <c r="D42" s="12">
        <f t="shared" si="0"/>
        <v>1.75</v>
      </c>
      <c r="E42" s="29">
        <f t="shared" si="17"/>
        <v>8603126.1017610505</v>
      </c>
      <c r="F42" s="2">
        <f t="shared" si="1"/>
        <v>8555.0732766575893</v>
      </c>
      <c r="G42" s="2">
        <f t="shared" si="8"/>
        <v>35290.499590771331</v>
      </c>
      <c r="H42" s="2">
        <f t="shared" si="9"/>
        <v>28256.901914528298</v>
      </c>
      <c r="I42" s="2">
        <f t="shared" si="10"/>
        <v>72102.474781957222</v>
      </c>
      <c r="J42" s="2">
        <f t="shared" si="19"/>
        <v>126179.33086842514</v>
      </c>
      <c r="K42" s="2">
        <f t="shared" si="11"/>
        <v>70623.927839552751</v>
      </c>
      <c r="L42" s="2">
        <f t="shared" si="11"/>
        <v>123591.87371921731</v>
      </c>
      <c r="M42" s="2"/>
      <c r="N42" s="28">
        <f t="shared" si="20"/>
        <v>9216422.5402479973</v>
      </c>
      <c r="O42" s="2">
        <f t="shared" si="12"/>
        <v>9134.9405010627052</v>
      </c>
      <c r="P42" s="2">
        <f t="shared" si="13"/>
        <v>37682.507629019899</v>
      </c>
      <c r="R42">
        <f t="shared" si="14"/>
        <v>21</v>
      </c>
      <c r="S42" s="89">
        <f t="shared" si="2"/>
        <v>63547.401505299626</v>
      </c>
      <c r="T42" s="89">
        <f>IF(AND(S42=0,S41&gt;0),SUM($G42:$H$381),S42)</f>
        <v>63547.401505299626</v>
      </c>
      <c r="U42" s="82">
        <f>SUM(T42:T$381)</f>
        <v>8666673.5032663532</v>
      </c>
      <c r="V42" s="68">
        <f>localspline(R42,'BBG rates'!$G$10:$G$27,'BBG rates'!$K$10:$K$27)</f>
        <v>1.0093500430717199</v>
      </c>
      <c r="W42" s="68">
        <f>locallinterp(R42,'BBG rates'!$G$10:$G$27,'BBG rates'!$J$10:$J$27)</f>
        <v>-0.52287499999999998</v>
      </c>
      <c r="X42" s="56">
        <f t="shared" si="15"/>
        <v>-0.52413227742098556</v>
      </c>
      <c r="Y42" s="66">
        <f t="shared" si="3"/>
        <v>-3396.2182751660494</v>
      </c>
      <c r="Z42" s="72">
        <f t="shared" si="4"/>
        <v>-0.47024523638317195</v>
      </c>
      <c r="AA42" s="79">
        <f t="shared" si="5"/>
        <v>-3375.9591316384553</v>
      </c>
      <c r="AB42" s="81">
        <f t="shared" si="16"/>
        <v>-0.46744012641520671</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11483512.605988419</v>
      </c>
    </row>
    <row r="43" spans="1:39" x14ac:dyDescent="0.2">
      <c r="A43" s="7">
        <v>22</v>
      </c>
      <c r="B43" s="7">
        <v>11</v>
      </c>
      <c r="C43" s="7">
        <v>5.5</v>
      </c>
      <c r="D43" s="12">
        <f t="shared" si="0"/>
        <v>1.8333333333333333</v>
      </c>
      <c r="E43" s="29">
        <f t="shared" si="17"/>
        <v>8539867.283252243</v>
      </c>
      <c r="F43" s="2">
        <f t="shared" si="1"/>
        <v>8492.344171169294</v>
      </c>
      <c r="G43" s="2">
        <f t="shared" si="8"/>
        <v>35209.689700090232</v>
      </c>
      <c r="H43" s="2">
        <f t="shared" si="9"/>
        <v>28049.128808718957</v>
      </c>
      <c r="I43" s="2">
        <f t="shared" si="10"/>
        <v>71751.162679978486</v>
      </c>
      <c r="J43" s="2">
        <f t="shared" si="19"/>
        <v>131543.79824662721</v>
      </c>
      <c r="K43" s="2">
        <f t="shared" si="11"/>
        <v>70210.513392885026</v>
      </c>
      <c r="L43" s="2">
        <f t="shared" si="11"/>
        <v>128719.27455362253</v>
      </c>
      <c r="M43" s="2"/>
      <c r="N43" s="28">
        <f t="shared" si="20"/>
        <v>9178702.8353467025</v>
      </c>
      <c r="O43" s="2">
        <f t="shared" si="12"/>
        <v>9097.7432287882875</v>
      </c>
      <c r="P43" s="2">
        <f t="shared" si="13"/>
        <v>37719.704901294317</v>
      </c>
      <c r="R43">
        <f t="shared" si="14"/>
        <v>22</v>
      </c>
      <c r="S43" s="89">
        <f t="shared" si="2"/>
        <v>63258.818508809185</v>
      </c>
      <c r="T43" s="89">
        <f>IF(AND(S43=0,S42&gt;0),SUM($G43:$H$381),S43)</f>
        <v>63258.818508809185</v>
      </c>
      <c r="U43" s="82">
        <f>SUM(T43:T$381)</f>
        <v>8603126.1017610542</v>
      </c>
      <c r="V43" s="68">
        <f>localspline(R43,'BBG rates'!$G$10:$G$27,'BBG rates'!$K$10:$K$27)</f>
        <v>1.0098107484226333</v>
      </c>
      <c r="W43" s="68">
        <f>locallinterp(R43,'BBG rates'!$G$10:$G$27,'BBG rates'!$J$10:$J$27)</f>
        <v>-0.52333333333333332</v>
      </c>
      <c r="X43" s="56">
        <f t="shared" si="15"/>
        <v>-0.52459281959218451</v>
      </c>
      <c r="Y43" s="66">
        <f t="shared" si="3"/>
        <v>-3368.4622382700841</v>
      </c>
      <c r="Z43" s="72">
        <f t="shared" si="4"/>
        <v>-0.46984719718297219</v>
      </c>
      <c r="AA43" s="79">
        <f t="shared" si="5"/>
        <v>-3351.2052938109596</v>
      </c>
      <c r="AB43" s="81">
        <f t="shared" si="16"/>
        <v>-0.46744012641520671</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11445343.230518593</v>
      </c>
    </row>
    <row r="44" spans="1:39" x14ac:dyDescent="0.2">
      <c r="A44" s="7">
        <v>23</v>
      </c>
      <c r="B44" s="7">
        <v>11.5</v>
      </c>
      <c r="C44" s="7">
        <v>5.75</v>
      </c>
      <c r="D44" s="12">
        <f t="shared" si="0"/>
        <v>1.9166666666666667</v>
      </c>
      <c r="E44" s="29">
        <f t="shared" si="17"/>
        <v>8476895.9185576774</v>
      </c>
      <c r="F44" s="2">
        <f t="shared" si="1"/>
        <v>8429.8999326118283</v>
      </c>
      <c r="G44" s="2">
        <f t="shared" si="8"/>
        <v>35129.064851800351</v>
      </c>
      <c r="H44" s="2">
        <f t="shared" si="9"/>
        <v>27842.299842765049</v>
      </c>
      <c r="I44" s="2">
        <f t="shared" si="10"/>
        <v>71401.264627177225</v>
      </c>
      <c r="J44" s="2">
        <f t="shared" si="19"/>
        <v>136852.42386875636</v>
      </c>
      <c r="K44" s="2">
        <f t="shared" si="11"/>
        <v>69799.227964097561</v>
      </c>
      <c r="L44" s="2">
        <f t="shared" si="11"/>
        <v>133781.85359785368</v>
      </c>
      <c r="M44" s="2"/>
      <c r="N44" s="28">
        <f t="shared" si="20"/>
        <v>9140945.8964548483</v>
      </c>
      <c r="O44" s="2">
        <f t="shared" si="12"/>
        <v>9060.5092382286057</v>
      </c>
      <c r="P44" s="2">
        <f t="shared" si="13"/>
        <v>37756.938891853992</v>
      </c>
      <c r="R44">
        <f t="shared" si="14"/>
        <v>23</v>
      </c>
      <c r="S44" s="89">
        <f t="shared" si="2"/>
        <v>62971.364694565404</v>
      </c>
      <c r="T44" s="89">
        <f>IF(AND(S44=0,S43&gt;0),SUM($G44:$H$381),S44)</f>
        <v>62971.364694565404</v>
      </c>
      <c r="U44" s="82">
        <f>SUM(T44:T$381)</f>
        <v>8539867.2832522448</v>
      </c>
      <c r="V44" s="68">
        <f>localspline(R44,'BBG rates'!$G$10:$G$27,'BBG rates'!$K$10:$K$27)</f>
        <v>1.0102665146174317</v>
      </c>
      <c r="W44" s="68">
        <f>locallinterp(R44,'BBG rates'!$G$10:$G$27,'BBG rates'!$J$10:$J$27)</f>
        <v>-0.52379166666666666</v>
      </c>
      <c r="X44" s="56">
        <f t="shared" si="15"/>
        <v>-0.5250533637084942</v>
      </c>
      <c r="Y44" s="66">
        <f t="shared" si="3"/>
        <v>-3340.8079699654122</v>
      </c>
      <c r="Z44" s="72">
        <f t="shared" si="4"/>
        <v>-0.46944167057731551</v>
      </c>
      <c r="AA44" s="79">
        <f t="shared" si="5"/>
        <v>-3326.5638687104311</v>
      </c>
      <c r="AB44" s="81">
        <f t="shared" si="16"/>
        <v>-0.46744012641520671</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11405527.710908564</v>
      </c>
    </row>
    <row r="45" spans="1:39" x14ac:dyDescent="0.2">
      <c r="A45" s="7">
        <v>24</v>
      </c>
      <c r="B45" s="7">
        <v>12</v>
      </c>
      <c r="C45" s="7">
        <v>6</v>
      </c>
      <c r="D45" s="12">
        <f t="shared" si="0"/>
        <v>2</v>
      </c>
      <c r="E45" s="29">
        <f t="shared" si="17"/>
        <v>8414210.8826140892</v>
      </c>
      <c r="F45" s="2">
        <f t="shared" si="1"/>
        <v>8367.7394463433538</v>
      </c>
      <c r="G45" s="2">
        <f t="shared" si="8"/>
        <v>35048.624622182702</v>
      </c>
      <c r="H45" s="2">
        <f t="shared" si="9"/>
        <v>27636.411321404881</v>
      </c>
      <c r="I45" s="2">
        <f t="shared" si="10"/>
        <v>71052.775389930932</v>
      </c>
      <c r="J45" s="2">
        <f t="shared" si="19"/>
        <v>142105.55077986186</v>
      </c>
      <c r="K45" s="2">
        <f t="shared" si="11"/>
        <v>69390.061281845643</v>
      </c>
      <c r="L45" s="2">
        <f t="shared" si="11"/>
        <v>138780.12256369129</v>
      </c>
      <c r="M45" s="2"/>
      <c r="N45" s="28">
        <f t="shared" si="20"/>
        <v>9103151.6868179031</v>
      </c>
      <c r="O45" s="2">
        <f t="shared" si="12"/>
        <v>9023.2384931381894</v>
      </c>
      <c r="P45" s="2">
        <f t="shared" si="13"/>
        <v>37794.209636944404</v>
      </c>
      <c r="R45">
        <f t="shared" si="14"/>
        <v>24</v>
      </c>
      <c r="S45" s="89">
        <f t="shared" si="2"/>
        <v>62685.035943587587</v>
      </c>
      <c r="T45" s="89">
        <f>IF(AND(S45=0,S44&gt;0),SUM($G45:$H$381),S45)</f>
        <v>62685.035943587587</v>
      </c>
      <c r="U45" s="82">
        <f>SUM(T45:T$381)</f>
        <v>8476895.9185576793</v>
      </c>
      <c r="V45" s="68">
        <f>localspline(R45,'BBG rates'!$G$10:$G$27,'BBG rates'!$K$10:$K$27)</f>
        <v>1.0107153654098511</v>
      </c>
      <c r="W45" s="68">
        <f>locallinterp(R45,'BBG rates'!$G$10:$G$27,'BBG rates'!$J$10:$J$27)</f>
        <v>-0.52424999999999999</v>
      </c>
      <c r="X45" s="56">
        <f t="shared" si="15"/>
        <v>-0.52551390977004786</v>
      </c>
      <c r="Y45" s="66">
        <f t="shared" si="3"/>
        <v>-3313.2551975902488</v>
      </c>
      <c r="Z45" s="72">
        <f t="shared" si="4"/>
        <v>-0.46902855423814005</v>
      </c>
      <c r="AA45" s="79">
        <f t="shared" si="5"/>
        <v>-3302.0344164826261</v>
      </c>
      <c r="AB45" s="81">
        <f t="shared" si="16"/>
        <v>-0.46744012641520666</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11364081.904684687</v>
      </c>
    </row>
    <row r="46" spans="1:39" x14ac:dyDescent="0.2">
      <c r="A46" s="7">
        <v>25</v>
      </c>
      <c r="B46" s="7">
        <v>12.5</v>
      </c>
      <c r="C46" s="7">
        <v>6.25</v>
      </c>
      <c r="D46" s="12">
        <f t="shared" si="0"/>
        <v>2.0833333333333335</v>
      </c>
      <c r="E46" s="29">
        <f t="shared" si="17"/>
        <v>8351811.054462743</v>
      </c>
      <c r="F46" s="2">
        <f t="shared" si="1"/>
        <v>8305.8616017879776</v>
      </c>
      <c r="G46" s="2">
        <f t="shared" si="8"/>
        <v>34968.368588488498</v>
      </c>
      <c r="H46" s="2">
        <f t="shared" si="9"/>
        <v>27431.459562858054</v>
      </c>
      <c r="I46" s="2">
        <f t="shared" si="10"/>
        <v>70705.689753134531</v>
      </c>
      <c r="J46" s="2">
        <f t="shared" si="19"/>
        <v>147303.52031903027</v>
      </c>
      <c r="K46" s="2">
        <f t="shared" si="11"/>
        <v>68983.00312246359</v>
      </c>
      <c r="L46" s="2">
        <f t="shared" si="11"/>
        <v>143714.58983846582</v>
      </c>
      <c r="M46" s="2"/>
      <c r="N46" s="28">
        <f t="shared" si="20"/>
        <v>9065320.1696450561</v>
      </c>
      <c r="O46" s="2">
        <f t="shared" si="12"/>
        <v>8985.9309572357961</v>
      </c>
      <c r="P46" s="2">
        <f t="shared" si="13"/>
        <v>37831.517172846783</v>
      </c>
      <c r="R46">
        <f t="shared" si="14"/>
        <v>25</v>
      </c>
      <c r="S46" s="89">
        <f t="shared" si="2"/>
        <v>62399.828151346548</v>
      </c>
      <c r="T46" s="89">
        <f>IF(AND(S46=0,S45&gt;0),SUM($G46:$H$381),S46)</f>
        <v>62399.828151346548</v>
      </c>
      <c r="U46" s="82">
        <f>SUM(T46:T$381)</f>
        <v>8414210.882614091</v>
      </c>
      <c r="V46" s="68">
        <f>localspline(R46,'BBG rates'!$G$10:$G$27,'BBG rates'!$K$10:$K$27)</f>
        <v>1.0111558185911758</v>
      </c>
      <c r="W46" s="68">
        <f>locallinterp(R46,'BBG rates'!$G$10:$G$27,'BBG rates'!$J$10:$J$27)</f>
        <v>-0.52297916666666666</v>
      </c>
      <c r="X46" s="56">
        <f t="shared" si="15"/>
        <v>-0.52423694592538261</v>
      </c>
      <c r="Y46" s="66">
        <f t="shared" si="3"/>
        <v>-3285.8036489879232</v>
      </c>
      <c r="Z46" s="72">
        <f t="shared" si="4"/>
        <v>-0.46860774394574295</v>
      </c>
      <c r="AA46" s="79">
        <f t="shared" si="5"/>
        <v>-3277.6164988777823</v>
      </c>
      <c r="AB46" s="81">
        <f t="shared" si="16"/>
        <v>-0.46744012641520671</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11321021.574768553</v>
      </c>
    </row>
    <row r="47" spans="1:39" x14ac:dyDescent="0.2">
      <c r="A47" s="7">
        <v>26</v>
      </c>
      <c r="B47" s="7">
        <v>13</v>
      </c>
      <c r="C47" s="7">
        <v>6.5</v>
      </c>
      <c r="D47" s="12">
        <f t="shared" si="0"/>
        <v>2.1666666666666665</v>
      </c>
      <c r="E47" s="29">
        <f t="shared" si="17"/>
        <v>8289695.3172350284</v>
      </c>
      <c r="F47" s="2">
        <f t="shared" si="1"/>
        <v>8244.2652924214817</v>
      </c>
      <c r="G47" s="2">
        <f t="shared" si="8"/>
        <v>34888.29632893706</v>
      </c>
      <c r="H47" s="2">
        <f t="shared" si="9"/>
        <v>27227.440898778161</v>
      </c>
      <c r="I47" s="2">
        <f t="shared" si="10"/>
        <v>70360.00252013671</v>
      </c>
      <c r="J47" s="2">
        <f t="shared" si="19"/>
        <v>152446.67212696286</v>
      </c>
      <c r="K47" s="2">
        <f t="shared" si="11"/>
        <v>68578.0433097489</v>
      </c>
      <c r="L47" s="2">
        <f t="shared" si="11"/>
        <v>148585.76050445595</v>
      </c>
      <c r="M47" s="2"/>
      <c r="N47" s="28">
        <f t="shared" si="20"/>
        <v>9027451.3081091773</v>
      </c>
      <c r="O47" s="2">
        <f t="shared" si="12"/>
        <v>8948.5865942043692</v>
      </c>
      <c r="P47" s="2">
        <f t="shared" si="13"/>
        <v>37868.861535878212</v>
      </c>
      <c r="R47">
        <f t="shared" si="14"/>
        <v>26</v>
      </c>
      <c r="S47" s="89">
        <f t="shared" si="2"/>
        <v>62115.737227715217</v>
      </c>
      <c r="T47" s="89">
        <f>IF(AND(S47=0,S46&gt;0),SUM($G47:$H$381),S47)</f>
        <v>62115.737227715217</v>
      </c>
      <c r="U47" s="82">
        <f>SUM(T47:T$381)</f>
        <v>8351811.0544627449</v>
      </c>
      <c r="V47" s="68">
        <f>localspline(R47,'BBG rates'!$G$10:$G$27,'BBG rates'!$K$10:$K$27)</f>
        <v>1.0115881297323326</v>
      </c>
      <c r="W47" s="68">
        <f>locallinterp(R47,'BBG rates'!$G$10:$G$27,'BBG rates'!$J$10:$J$27)</f>
        <v>-0.52170833333333333</v>
      </c>
      <c r="X47" s="56">
        <f t="shared" si="15"/>
        <v>-0.52295999703462215</v>
      </c>
      <c r="Y47" s="66">
        <f t="shared" si="3"/>
        <v>-3258.5434028743143</v>
      </c>
      <c r="Z47" s="72">
        <f t="shared" si="4"/>
        <v>-0.46819211521311355</v>
      </c>
      <c r="AA47" s="79">
        <f t="shared" si="5"/>
        <v>-3253.3096792449883</v>
      </c>
      <c r="AB47" s="81">
        <f t="shared" si="16"/>
        <v>-0.46744012641520666</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11277228.788211064</v>
      </c>
    </row>
    <row r="48" spans="1:39" x14ac:dyDescent="0.2">
      <c r="A48" s="7">
        <v>27</v>
      </c>
      <c r="B48" s="7">
        <v>13.5</v>
      </c>
      <c r="C48" s="7">
        <v>6.75</v>
      </c>
      <c r="D48" s="12">
        <f t="shared" si="0"/>
        <v>2.25</v>
      </c>
      <c r="E48" s="29">
        <f t="shared" si="17"/>
        <v>8227862.5581381097</v>
      </c>
      <c r="F48" s="2">
        <f t="shared" si="1"/>
        <v>8182.9494157571053</v>
      </c>
      <c r="G48" s="2">
        <f t="shared" si="8"/>
        <v>34808.407422713455</v>
      </c>
      <c r="H48" s="2">
        <f t="shared" si="9"/>
        <v>27024.351674205638</v>
      </c>
      <c r="I48" s="2">
        <f t="shared" si="10"/>
        <v>70015.708512676196</v>
      </c>
      <c r="J48" s="2">
        <f t="shared" si="19"/>
        <v>157535.34415352144</v>
      </c>
      <c r="K48" s="2">
        <f t="shared" si="11"/>
        <v>68175.171714747194</v>
      </c>
      <c r="L48" s="2">
        <f t="shared" si="11"/>
        <v>153394.13635818119</v>
      </c>
      <c r="M48" s="2"/>
      <c r="N48" s="28">
        <f t="shared" si="20"/>
        <v>8989545.0653467849</v>
      </c>
      <c r="O48" s="2">
        <f t="shared" si="12"/>
        <v>8911.2053676909964</v>
      </c>
      <c r="P48" s="2">
        <f t="shared" si="13"/>
        <v>37906.242762391586</v>
      </c>
      <c r="R48">
        <f t="shared" si="14"/>
        <v>27</v>
      </c>
      <c r="S48" s="89">
        <f t="shared" si="2"/>
        <v>61832.759096919093</v>
      </c>
      <c r="T48" s="89">
        <f>IF(AND(S48=0,S47&gt;0),SUM($G48:$H$381),S48)</f>
        <v>61832.759096919093</v>
      </c>
      <c r="U48" s="82">
        <f>SUM(T48:T$381)</f>
        <v>8289695.3172350293</v>
      </c>
      <c r="V48" s="68">
        <f>localspline(R48,'BBG rates'!$G$10:$G$27,'BBG rates'!$K$10:$K$27)</f>
        <v>1.0120131676004078</v>
      </c>
      <c r="W48" s="68">
        <f>locallinterp(R48,'BBG rates'!$G$10:$G$27,'BBG rates'!$J$10:$J$27)</f>
        <v>-0.5204375</v>
      </c>
      <c r="X48" s="56">
        <f t="shared" si="15"/>
        <v>-0.52168306309736678</v>
      </c>
      <c r="Y48" s="66">
        <f t="shared" si="3"/>
        <v>-3231.4733647439734</v>
      </c>
      <c r="Z48" s="72">
        <f t="shared" si="4"/>
        <v>-0.4677817325361206</v>
      </c>
      <c r="AA48" s="79">
        <f t="shared" si="5"/>
        <v>-3229.1135225265743</v>
      </c>
      <c r="AB48" s="81">
        <f t="shared" si="16"/>
        <v>-0.46744012641520671</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11232711.231120512</v>
      </c>
    </row>
    <row r="49" spans="1:39" x14ac:dyDescent="0.2">
      <c r="A49" s="7">
        <v>28</v>
      </c>
      <c r="B49" s="7">
        <v>14</v>
      </c>
      <c r="C49" s="7">
        <v>7</v>
      </c>
      <c r="D49" s="12">
        <f t="shared" si="0"/>
        <v>2.3333333333333335</v>
      </c>
      <c r="E49" s="29">
        <f t="shared" si="17"/>
        <v>8166311.6684406232</v>
      </c>
      <c r="F49" s="2">
        <f t="shared" si="1"/>
        <v>8121.9128733313764</v>
      </c>
      <c r="G49" s="2">
        <f t="shared" si="8"/>
        <v>34728.701449966371</v>
      </c>
      <c r="H49" s="2">
        <f t="shared" si="9"/>
        <v>26822.188247520797</v>
      </c>
      <c r="I49" s="2">
        <f t="shared" si="10"/>
        <v>69672.802570818545</v>
      </c>
      <c r="J49" s="2">
        <f t="shared" si="19"/>
        <v>162569.87266524328</v>
      </c>
      <c r="K49" s="2">
        <f t="shared" si="11"/>
        <v>67774.37825553838</v>
      </c>
      <c r="L49" s="2">
        <f t="shared" si="11"/>
        <v>158140.21592958958</v>
      </c>
      <c r="M49" s="2"/>
      <c r="N49" s="28">
        <f t="shared" si="20"/>
        <v>8951601.4044580087</v>
      </c>
      <c r="O49" s="2">
        <f t="shared" si="12"/>
        <v>8873.7872413068872</v>
      </c>
      <c r="P49" s="2">
        <f t="shared" si="13"/>
        <v>37943.660888775696</v>
      </c>
      <c r="R49">
        <f t="shared" si="14"/>
        <v>28</v>
      </c>
      <c r="S49" s="89">
        <f t="shared" si="2"/>
        <v>61550.889697487168</v>
      </c>
      <c r="T49" s="89">
        <f>IF(AND(S49=0,S48&gt;0),SUM($G49:$H$381),S49)</f>
        <v>61550.889697487168</v>
      </c>
      <c r="U49" s="82">
        <f>SUM(T49:T$381)</f>
        <v>8227862.5581381107</v>
      </c>
      <c r="V49" s="68">
        <f>localspline(R49,'BBG rates'!$G$10:$G$27,'BBG rates'!$K$10:$K$27)</f>
        <v>1.0124318010144244</v>
      </c>
      <c r="W49" s="68">
        <f>locallinterp(R49,'BBG rates'!$G$10:$G$27,'BBG rates'!$J$10:$J$27)</f>
        <v>-0.51916666666666667</v>
      </c>
      <c r="X49" s="56">
        <f t="shared" si="15"/>
        <v>-0.52040614411335007</v>
      </c>
      <c r="Y49" s="66">
        <f t="shared" si="3"/>
        <v>-3204.5924454394381</v>
      </c>
      <c r="Z49" s="72">
        <f t="shared" si="4"/>
        <v>-0.46737666160013364</v>
      </c>
      <c r="AA49" s="79">
        <f t="shared" si="5"/>
        <v>-3205.0275952525203</v>
      </c>
      <c r="AB49" s="81">
        <f t="shared" si="16"/>
        <v>-0.46744012641520671</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11187476.542737097</v>
      </c>
    </row>
    <row r="50" spans="1:39" x14ac:dyDescent="0.2">
      <c r="A50" s="7">
        <v>29</v>
      </c>
      <c r="B50" s="7">
        <v>14.5</v>
      </c>
      <c r="C50" s="7">
        <v>7.25</v>
      </c>
      <c r="D50" s="12">
        <f t="shared" si="0"/>
        <v>2.4166666666666665</v>
      </c>
      <c r="E50" s="29">
        <f t="shared" si="17"/>
        <v>8105041.5434584208</v>
      </c>
      <c r="F50" s="2">
        <f t="shared" si="1"/>
        <v>8061.1545706899979</v>
      </c>
      <c r="G50" s="2">
        <f t="shared" si="8"/>
        <v>34649.177991805911</v>
      </c>
      <c r="H50" s="2">
        <f t="shared" si="9"/>
        <v>26620.946990396995</v>
      </c>
      <c r="I50" s="2">
        <f t="shared" si="10"/>
        <v>69331.279552892898</v>
      </c>
      <c r="J50" s="2">
        <f t="shared" si="19"/>
        <v>167550.59225282448</v>
      </c>
      <c r="K50" s="2">
        <f t="shared" si="11"/>
        <v>67375.652897023494</v>
      </c>
      <c r="L50" s="2">
        <f t="shared" si="11"/>
        <v>162824.49450114009</v>
      </c>
      <c r="M50" s="2"/>
      <c r="N50" s="28">
        <f t="shared" si="20"/>
        <v>8913620.2885065526</v>
      </c>
      <c r="O50" s="2">
        <f t="shared" si="12"/>
        <v>8836.3321786273264</v>
      </c>
      <c r="P50" s="2">
        <f t="shared" si="13"/>
        <v>37981.115951455256</v>
      </c>
      <c r="R50">
        <f t="shared" si="14"/>
        <v>29</v>
      </c>
      <c r="S50" s="89">
        <f t="shared" si="2"/>
        <v>61270.124982202906</v>
      </c>
      <c r="T50" s="89">
        <f>IF(AND(S50=0,S49&gt;0),SUM($G50:$H$381),S50)</f>
        <v>61270.124982202906</v>
      </c>
      <c r="U50" s="82">
        <f>SUM(T50:T$381)</f>
        <v>8166311.6684406232</v>
      </c>
      <c r="V50" s="68">
        <f>localspline(R50,'BBG rates'!$G$10:$G$27,'BBG rates'!$K$10:$K$27)</f>
        <v>1.0128447199603927</v>
      </c>
      <c r="W50" s="68">
        <f>locallinterp(R50,'BBG rates'!$G$10:$G$27,'BBG rates'!$J$10:$J$27)</f>
        <v>-0.51789583333333333</v>
      </c>
      <c r="X50" s="56">
        <f t="shared" si="15"/>
        <v>-0.51912924008190586</v>
      </c>
      <c r="Y50" s="66">
        <f t="shared" si="3"/>
        <v>-3177.8995611275918</v>
      </c>
      <c r="Z50" s="72">
        <f t="shared" si="4"/>
        <v>-0.46697696930801852</v>
      </c>
      <c r="AA50" s="79">
        <f t="shared" si="5"/>
        <v>-3181.0514655348857</v>
      </c>
      <c r="AB50" s="81">
        <f t="shared" si="16"/>
        <v>-0.46744012641520671</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11141532.315664791</v>
      </c>
    </row>
    <row r="51" spans="1:39" x14ac:dyDescent="0.2">
      <c r="A51" s="7">
        <v>30</v>
      </c>
      <c r="B51" s="7">
        <v>15</v>
      </c>
      <c r="C51" s="7">
        <v>7.5</v>
      </c>
      <c r="D51" s="12">
        <f t="shared" si="0"/>
        <v>2.5</v>
      </c>
      <c r="E51" s="29">
        <f t="shared" si="17"/>
        <v>8044051.0825403649</v>
      </c>
      <c r="F51" s="2">
        <f t="shared" si="1"/>
        <v>8000.673417373775</v>
      </c>
      <c r="G51" s="2">
        <f t="shared" si="8"/>
        <v>34569.836630301346</v>
      </c>
      <c r="H51" s="2">
        <f t="shared" si="9"/>
        <v>26420.624287753988</v>
      </c>
      <c r="I51" s="2">
        <f t="shared" si="10"/>
        <v>68991.134335429117</v>
      </c>
      <c r="J51" s="2">
        <f t="shared" si="19"/>
        <v>172477.83583857279</v>
      </c>
      <c r="K51" s="2">
        <f t="shared" si="11"/>
        <v>66978.985650712639</v>
      </c>
      <c r="L51" s="2">
        <f t="shared" si="11"/>
        <v>167447.46412678159</v>
      </c>
      <c r="M51" s="2"/>
      <c r="N51" s="28">
        <f t="shared" si="20"/>
        <v>8875601.6805196609</v>
      </c>
      <c r="O51" s="2">
        <f t="shared" si="12"/>
        <v>8798.8401431916445</v>
      </c>
      <c r="P51" s="2">
        <f t="shared" si="13"/>
        <v>38018.607986890922</v>
      </c>
      <c r="R51">
        <f t="shared" si="14"/>
        <v>30</v>
      </c>
      <c r="S51" s="89">
        <f t="shared" si="2"/>
        <v>60990.460918055338</v>
      </c>
      <c r="T51" s="89">
        <f>IF(AND(S51=0,S50&gt;0),SUM($G51:$H$381),S51)</f>
        <v>60990.460918055338</v>
      </c>
      <c r="U51" s="82">
        <f>SUM(T51:T$381)</f>
        <v>8105041.5434584208</v>
      </c>
      <c r="V51" s="68">
        <f>localspline(R51,'BBG rates'!$G$10:$G$27,'BBG rates'!$K$10:$K$27)</f>
        <v>1.0132528528386615</v>
      </c>
      <c r="W51" s="68">
        <f>locallinterp(R51,'BBG rates'!$G$10:$G$27,'BBG rates'!$J$10:$J$27)</f>
        <v>-0.516625</v>
      </c>
      <c r="X51" s="56">
        <f t="shared" si="15"/>
        <v>-0.51785235100290095</v>
      </c>
      <c r="Y51" s="66">
        <f t="shared" si="3"/>
        <v>-3151.3936332761464</v>
      </c>
      <c r="Z51" s="72">
        <f t="shared" si="4"/>
        <v>-0.46658272380893145</v>
      </c>
      <c r="AA51" s="79">
        <f t="shared" si="5"/>
        <v>-3157.1847030622553</v>
      </c>
      <c r="AB51" s="81">
        <f t="shared" si="16"/>
        <v>-0.46744012641520666</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11094886.096102215</v>
      </c>
    </row>
    <row r="52" spans="1:39" x14ac:dyDescent="0.2">
      <c r="A52" s="7">
        <v>31</v>
      </c>
      <c r="B52" s="7">
        <v>15.5</v>
      </c>
      <c r="C52" s="7">
        <v>7.75</v>
      </c>
      <c r="D52" s="12">
        <f t="shared" si="0"/>
        <v>2.5833333333333335</v>
      </c>
      <c r="E52" s="29">
        <f t="shared" si="17"/>
        <v>7983339.1890541743</v>
      </c>
      <c r="F52" s="2">
        <f t="shared" si="1"/>
        <v>7940.4683269045836</v>
      </c>
      <c r="G52" s="2">
        <f t="shared" si="8"/>
        <v>34490.676948478962</v>
      </c>
      <c r="H52" s="2">
        <f t="shared" si="9"/>
        <v>26221.216537711429</v>
      </c>
      <c r="I52" s="2">
        <f t="shared" si="10"/>
        <v>68652.361813094976</v>
      </c>
      <c r="J52" s="2">
        <f t="shared" si="19"/>
        <v>177351.9346838287</v>
      </c>
      <c r="K52" s="2">
        <f t="shared" si="11"/>
        <v>66584.366574513857</v>
      </c>
      <c r="L52" s="2">
        <f t="shared" si="11"/>
        <v>172009.61365082749</v>
      </c>
      <c r="M52" s="2"/>
      <c r="N52" s="28">
        <f t="shared" si="20"/>
        <v>8837545.5434880815</v>
      </c>
      <c r="O52" s="2">
        <f t="shared" si="12"/>
        <v>8761.3110985031853</v>
      </c>
      <c r="P52" s="2">
        <f t="shared" si="13"/>
        <v>38056.13703157939</v>
      </c>
      <c r="R52">
        <f t="shared" si="14"/>
        <v>31</v>
      </c>
      <c r="S52" s="89">
        <f t="shared" si="2"/>
        <v>60711.893486190391</v>
      </c>
      <c r="T52" s="89">
        <f>IF(AND(S52=0,S51&gt;0),SUM($G52:$H$381),S52)</f>
        <v>60711.893486190391</v>
      </c>
      <c r="U52" s="82">
        <f>SUM(T52:T$381)</f>
        <v>8044051.0825403649</v>
      </c>
      <c r="V52" s="68">
        <f>localspline(R52,'BBG rates'!$G$10:$G$27,'BBG rates'!$K$10:$K$27)</f>
        <v>1.013656919438491</v>
      </c>
      <c r="W52" s="68">
        <f>locallinterp(R52,'BBG rates'!$G$10:$G$27,'BBG rates'!$J$10:$J$27)</f>
        <v>-0.51535416666666667</v>
      </c>
      <c r="X52" s="56">
        <f t="shared" si="15"/>
        <v>-0.51657547687606886</v>
      </c>
      <c r="Y52" s="66">
        <f t="shared" si="3"/>
        <v>-3125.073588630175</v>
      </c>
      <c r="Z52" s="72">
        <f t="shared" si="4"/>
        <v>-0.4661939945279297</v>
      </c>
      <c r="AA52" s="79">
        <f t="shared" si="5"/>
        <v>-3133.4268790942074</v>
      </c>
      <c r="AB52" s="81">
        <f t="shared" si="16"/>
        <v>-0.46744012641520671</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11047545.384072447</v>
      </c>
    </row>
    <row r="53" spans="1:39" x14ac:dyDescent="0.2">
      <c r="A53" s="7">
        <v>32</v>
      </c>
      <c r="B53" s="7">
        <v>16</v>
      </c>
      <c r="C53" s="7">
        <v>8</v>
      </c>
      <c r="D53" s="12">
        <f t="shared" si="0"/>
        <v>2.6666666666666665</v>
      </c>
      <c r="E53" s="29">
        <f t="shared" si="17"/>
        <v>7922904.7703723116</v>
      </c>
      <c r="F53" s="2">
        <f t="shared" si="1"/>
        <v>7880.5382167714106</v>
      </c>
      <c r="G53" s="2">
        <f t="shared" si="8"/>
        <v>34411.698530319845</v>
      </c>
      <c r="H53" s="2">
        <f t="shared" si="9"/>
        <v>26022.720151542526</v>
      </c>
      <c r="I53" s="2">
        <f t="shared" si="10"/>
        <v>68314.956898633784</v>
      </c>
      <c r="J53" s="2">
        <f t="shared" si="19"/>
        <v>182173.21839635674</v>
      </c>
      <c r="K53" s="2">
        <f t="shared" si="11"/>
        <v>66191.785772522941</v>
      </c>
      <c r="L53" s="2">
        <f t="shared" si="11"/>
        <v>176511.42872672784</v>
      </c>
      <c r="M53" s="2"/>
      <c r="N53" s="28">
        <f t="shared" si="20"/>
        <v>8799451.8403660282</v>
      </c>
      <c r="O53" s="2">
        <f t="shared" si="12"/>
        <v>8723.7450080292583</v>
      </c>
      <c r="P53" s="2">
        <f t="shared" si="13"/>
        <v>38093.70312205331</v>
      </c>
      <c r="R53">
        <f t="shared" si="14"/>
        <v>32</v>
      </c>
      <c r="S53" s="89">
        <f t="shared" si="2"/>
        <v>60434.418681862371</v>
      </c>
      <c r="T53" s="89">
        <f>IF(AND(S53=0,S52&gt;0),SUM($G53:$H$381),S53)</f>
        <v>60434.418681862371</v>
      </c>
      <c r="U53" s="82">
        <f>SUM(T53:T$381)</f>
        <v>7983339.1890541743</v>
      </c>
      <c r="V53" s="68">
        <f>localspline(R53,'BBG rates'!$G$10:$G$27,'BBG rates'!$K$10:$K$27)</f>
        <v>1.0140577587621398</v>
      </c>
      <c r="W53" s="68">
        <f>locallinterp(R53,'BBG rates'!$G$10:$G$27,'BBG rates'!$J$10:$J$27)</f>
        <v>-0.51408333333333334</v>
      </c>
      <c r="X53" s="56">
        <f t="shared" si="15"/>
        <v>-0.51529861770074348</v>
      </c>
      <c r="Y53" s="66">
        <f t="shared" si="3"/>
        <v>-3098.9383591887768</v>
      </c>
      <c r="Z53" s="72">
        <f t="shared" si="4"/>
        <v>-0.46581085219643636</v>
      </c>
      <c r="AA53" s="79">
        <f t="shared" si="5"/>
        <v>-3109.777566455798</v>
      </c>
      <c r="AB53" s="81">
        <f t="shared" si="16"/>
        <v>-0.46744012641520677</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10999517.633651843</v>
      </c>
    </row>
    <row r="54" spans="1:39" x14ac:dyDescent="0.2">
      <c r="A54" s="7">
        <v>33</v>
      </c>
      <c r="B54" s="7">
        <v>16.5</v>
      </c>
      <c r="C54" s="7">
        <v>8.25</v>
      </c>
      <c r="D54" s="12">
        <f t="shared" si="0"/>
        <v>2.75</v>
      </c>
      <c r="E54" s="29">
        <f t="shared" si="17"/>
        <v>7862746.7378579266</v>
      </c>
      <c r="F54" s="2">
        <f t="shared" si="1"/>
        <v>7820.8820084164208</v>
      </c>
      <c r="G54" s="2">
        <f t="shared" si="8"/>
        <v>34332.90096075771</v>
      </c>
      <c r="H54" s="2">
        <f t="shared" si="9"/>
        <v>25825.131553627863</v>
      </c>
      <c r="I54" s="2">
        <f t="shared" si="10"/>
        <v>67978.914522801992</v>
      </c>
      <c r="J54" s="2">
        <f t="shared" si="19"/>
        <v>186942.01493770548</v>
      </c>
      <c r="K54" s="2">
        <f t="shared" si="11"/>
        <v>65801.233394814146</v>
      </c>
      <c r="L54" s="2">
        <f t="shared" si="11"/>
        <v>180953.3918357389</v>
      </c>
      <c r="M54" s="2"/>
      <c r="N54" s="28">
        <f t="shared" si="20"/>
        <v>8761320.5340711474</v>
      </c>
      <c r="O54" s="2">
        <f t="shared" si="12"/>
        <v>8686.1418352011169</v>
      </c>
      <c r="P54" s="2">
        <f t="shared" si="13"/>
        <v>38131.306294881455</v>
      </c>
      <c r="R54">
        <f t="shared" si="14"/>
        <v>33</v>
      </c>
      <c r="S54" s="89">
        <f t="shared" si="2"/>
        <v>60158.032514385573</v>
      </c>
      <c r="T54" s="89">
        <f>IF(AND(S54=0,S53&gt;0),SUM($G54:$H$381),S54)</f>
        <v>60158.032514385573</v>
      </c>
      <c r="U54" s="82">
        <f>SUM(T54:T$381)</f>
        <v>7922904.7703723125</v>
      </c>
      <c r="V54" s="68">
        <f>localspline(R54,'BBG rates'!$G$10:$G$27,'BBG rates'!$K$10:$K$27)</f>
        <v>1.014456179997886</v>
      </c>
      <c r="W54" s="68">
        <f>locallinterp(R54,'BBG rates'!$G$10:$G$27,'BBG rates'!$J$10:$J$27)</f>
        <v>-0.5128125</v>
      </c>
      <c r="X54" s="56">
        <f t="shared" si="15"/>
        <v>-0.51402177347679157</v>
      </c>
      <c r="Y54" s="66">
        <f t="shared" si="3"/>
        <v>-3072.9868821818504</v>
      </c>
      <c r="Z54" s="72">
        <f t="shared" si="4"/>
        <v>-0.46543336888358611</v>
      </c>
      <c r="AA54" s="79">
        <f t="shared" si="5"/>
        <v>-3086.2363395320654</v>
      </c>
      <c r="AB54" s="81">
        <f t="shared" si="16"/>
        <v>-0.46744012641520677</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10950810.253197826</v>
      </c>
    </row>
    <row r="55" spans="1:39" x14ac:dyDescent="0.2">
      <c r="A55" s="7">
        <v>34</v>
      </c>
      <c r="B55" s="7">
        <v>17</v>
      </c>
      <c r="C55" s="7">
        <v>8.5</v>
      </c>
      <c r="D55" s="12">
        <f t="shared" si="0"/>
        <v>2.8333333333333335</v>
      </c>
      <c r="E55" s="29">
        <f t="shared" si="17"/>
        <v>7802864.0068508405</v>
      </c>
      <c r="F55" s="2">
        <f t="shared" si="1"/>
        <v>7761.4986272210699</v>
      </c>
      <c r="G55" s="2">
        <f t="shared" si="8"/>
        <v>34254.283825676706</v>
      </c>
      <c r="H55" s="2">
        <f t="shared" si="9"/>
        <v>25628.447181409381</v>
      </c>
      <c r="I55" s="2">
        <f t="shared" si="10"/>
        <v>67644.229634307165</v>
      </c>
      <c r="J55" s="2">
        <f t="shared" si="19"/>
        <v>191658.65063053698</v>
      </c>
      <c r="K55" s="2">
        <f t="shared" si="11"/>
        <v>65412.699637231861</v>
      </c>
      <c r="L55" s="2">
        <f t="shared" si="11"/>
        <v>185335.9823054903</v>
      </c>
      <c r="M55" s="2"/>
      <c r="N55" s="28">
        <f t="shared" si="20"/>
        <v>8723151.587484479</v>
      </c>
      <c r="O55" s="2">
        <f t="shared" si="12"/>
        <v>8648.5015434139113</v>
      </c>
      <c r="P55" s="2">
        <f t="shared" si="13"/>
        <v>38168.946586668659</v>
      </c>
      <c r="R55">
        <f t="shared" si="14"/>
        <v>34</v>
      </c>
      <c r="S55" s="89">
        <f t="shared" si="2"/>
        <v>59882.731007086084</v>
      </c>
      <c r="T55" s="89">
        <f>IF(AND(S55=0,S54&gt;0),SUM($G55:$H$381),S55)</f>
        <v>59882.731007086084</v>
      </c>
      <c r="U55" s="82">
        <f>SUM(T55:T$381)</f>
        <v>7862746.7378579266</v>
      </c>
      <c r="V55" s="68">
        <f>localspline(R55,'BBG rates'!$G$10:$G$27,'BBG rates'!$K$10:$K$27)</f>
        <v>1.0148529923475207</v>
      </c>
      <c r="W55" s="68">
        <f>locallinterp(R55,'BBG rates'!$G$10:$G$27,'BBG rates'!$J$10:$J$27)</f>
        <v>-0.51154166666666667</v>
      </c>
      <c r="X55" s="56">
        <f t="shared" si="15"/>
        <v>-0.51274494420368022</v>
      </c>
      <c r="Y55" s="66">
        <f t="shared" si="3"/>
        <v>-3047.2181000469182</v>
      </c>
      <c r="Z55" s="72">
        <f t="shared" si="4"/>
        <v>-0.46506161802847257</v>
      </c>
      <c r="AA55" s="79">
        <f t="shared" si="5"/>
        <v>-3062.8027742625532</v>
      </c>
      <c r="AB55" s="81">
        <f t="shared" si="16"/>
        <v>-0.46744012641520677</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10901430.605575683</v>
      </c>
    </row>
    <row r="56" spans="1:39" x14ac:dyDescent="0.2">
      <c r="A56" s="7">
        <v>35</v>
      </c>
      <c r="B56" s="7">
        <v>17.5</v>
      </c>
      <c r="C56" s="7">
        <v>8.75</v>
      </c>
      <c r="D56" s="12">
        <f t="shared" si="0"/>
        <v>2.9166666666666665</v>
      </c>
      <c r="E56" s="29">
        <f t="shared" si="17"/>
        <v>7743255.4966535866</v>
      </c>
      <c r="F56" s="2">
        <f t="shared" si="1"/>
        <v>7702.3870024922835</v>
      </c>
      <c r="G56" s="2">
        <f t="shared" si="8"/>
        <v>34175.846711909224</v>
      </c>
      <c r="H56" s="2">
        <f t="shared" si="9"/>
        <v>25432.66348534451</v>
      </c>
      <c r="I56" s="2">
        <f t="shared" si="10"/>
        <v>67310.897199746018</v>
      </c>
      <c r="J56" s="2">
        <f t="shared" si="19"/>
        <v>196323.45016592587</v>
      </c>
      <c r="K56" s="2">
        <f t="shared" si="11"/>
        <v>65026.174741183124</v>
      </c>
      <c r="L56" s="2">
        <f t="shared" si="11"/>
        <v>189659.67632845076</v>
      </c>
      <c r="M56" s="2"/>
      <c r="N56" s="28">
        <f t="shared" si="20"/>
        <v>8684944.9634504225</v>
      </c>
      <c r="O56" s="2">
        <f t="shared" si="12"/>
        <v>8610.824096026663</v>
      </c>
      <c r="P56" s="2">
        <f t="shared" si="13"/>
        <v>38206.624034055916</v>
      </c>
      <c r="R56">
        <f t="shared" si="14"/>
        <v>35</v>
      </c>
      <c r="S56" s="89">
        <f t="shared" si="2"/>
        <v>59608.510197253738</v>
      </c>
      <c r="T56" s="89">
        <f>IF(AND(S56=0,S55&gt;0),SUM($G56:$H$381),S56)</f>
        <v>59608.510197253738</v>
      </c>
      <c r="U56" s="82">
        <f>SUM(T56:T$381)</f>
        <v>7802864.0068508405</v>
      </c>
      <c r="V56" s="68">
        <f>localspline(R56,'BBG rates'!$G$10:$G$27,'BBG rates'!$K$10:$K$27)</f>
        <v>1.0152490050027994</v>
      </c>
      <c r="W56" s="68">
        <f>locallinterp(R56,'BBG rates'!$G$10:$G$27,'BBG rates'!$J$10:$J$27)</f>
        <v>-0.51027083333333334</v>
      </c>
      <c r="X56" s="56">
        <f t="shared" si="15"/>
        <v>-0.51146812988127621</v>
      </c>
      <c r="Y56" s="66">
        <f t="shared" si="3"/>
        <v>-3021.6309604060912</v>
      </c>
      <c r="Z56" s="72">
        <f t="shared" si="4"/>
        <v>-0.4646956744733412</v>
      </c>
      <c r="AA56" s="79">
        <f t="shared" si="5"/>
        <v>-3039.4764481358529</v>
      </c>
      <c r="AB56" s="81">
        <f t="shared" si="16"/>
        <v>-0.46744012641520671</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10851386.008384338</v>
      </c>
    </row>
    <row r="57" spans="1:39" x14ac:dyDescent="0.2">
      <c r="A57" s="7">
        <v>36</v>
      </c>
      <c r="B57" s="7">
        <v>18</v>
      </c>
      <c r="C57" s="7">
        <v>9</v>
      </c>
      <c r="D57" s="12">
        <f t="shared" si="0"/>
        <v>3</v>
      </c>
      <c r="E57" s="29">
        <f t="shared" si="17"/>
        <v>7683920.1305174921</v>
      </c>
      <c r="F57" s="2">
        <f t="shared" si="1"/>
        <v>7643.5460674486712</v>
      </c>
      <c r="G57" s="2">
        <f t="shared" si="8"/>
        <v>34097.589207233781</v>
      </c>
      <c r="H57" s="2">
        <f t="shared" si="9"/>
        <v>25237.776928860461</v>
      </c>
      <c r="I57" s="2">
        <f t="shared" si="10"/>
        <v>66978.912203542917</v>
      </c>
      <c r="J57" s="2">
        <f t="shared" si="19"/>
        <v>200936.73661062875</v>
      </c>
      <c r="K57" s="2">
        <f t="shared" si="11"/>
        <v>64641.648993431314</v>
      </c>
      <c r="L57" s="2">
        <f t="shared" si="11"/>
        <v>193924.94698029393</v>
      </c>
      <c r="M57" s="2"/>
      <c r="N57" s="28">
        <f t="shared" si="20"/>
        <v>8646700.6247767024</v>
      </c>
      <c r="O57" s="2">
        <f t="shared" si="12"/>
        <v>8573.109456362221</v>
      </c>
      <c r="P57" s="2">
        <f t="shared" si="13"/>
        <v>38244.338673720355</v>
      </c>
      <c r="R57">
        <f t="shared" si="14"/>
        <v>36</v>
      </c>
      <c r="S57" s="89">
        <f t="shared" si="2"/>
        <v>59335.366136094242</v>
      </c>
      <c r="T57" s="89">
        <f>IF(AND(S57=0,S56&gt;0),SUM($G57:$H$381),S57)</f>
        <v>59335.366136094242</v>
      </c>
      <c r="U57" s="82">
        <f>SUM(T57:T$381)</f>
        <v>7743255.4966535866</v>
      </c>
      <c r="V57" s="68">
        <f>localspline(R57,'BBG rates'!$G$10:$G$27,'BBG rates'!$K$10:$K$27)</f>
        <v>1.0156450271606445</v>
      </c>
      <c r="W57" s="68">
        <f>locallinterp(R57,'BBG rates'!$G$10:$G$27,'BBG rates'!$J$10:$J$27)</f>
        <v>-0.50900000000000001</v>
      </c>
      <c r="X57" s="56">
        <f t="shared" si="15"/>
        <v>-0.51019133050904664</v>
      </c>
      <c r="Y57" s="66">
        <f t="shared" si="3"/>
        <v>-2996.2244160430923</v>
      </c>
      <c r="Z57" s="72">
        <f t="shared" si="4"/>
        <v>-0.46433561449774841</v>
      </c>
      <c r="AA57" s="79">
        <f t="shared" si="5"/>
        <v>-3016.2569401841643</v>
      </c>
      <c r="AB57" s="81">
        <f t="shared" si="16"/>
        <v>-0.46744012641520677</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10800683.734181132</v>
      </c>
    </row>
    <row r="58" spans="1:39" x14ac:dyDescent="0.2">
      <c r="A58" s="7">
        <v>37</v>
      </c>
      <c r="B58" s="7">
        <v>18.5</v>
      </c>
      <c r="C58" s="7">
        <v>9.25</v>
      </c>
      <c r="D58" s="12">
        <f t="shared" si="0"/>
        <v>3.0833333333333335</v>
      </c>
      <c r="E58" s="29">
        <f t="shared" si="17"/>
        <v>7624856.8356288103</v>
      </c>
      <c r="F58" s="2">
        <f t="shared" si="1"/>
        <v>7584.9747592067833</v>
      </c>
      <c r="G58" s="2">
        <f t="shared" si="8"/>
        <v>34019.510900372778</v>
      </c>
      <c r="H58" s="2">
        <f t="shared" si="9"/>
        <v>25043.783988308689</v>
      </c>
      <c r="I58" s="2">
        <f t="shared" si="10"/>
        <v>66648.269647888243</v>
      </c>
      <c r="J58" s="2">
        <f t="shared" si="19"/>
        <v>205498.83141432208</v>
      </c>
      <c r="K58" s="2">
        <f t="shared" si="11"/>
        <v>64259.112725890402</v>
      </c>
      <c r="L58" s="2">
        <f t="shared" si="11"/>
        <v>198132.26423816205</v>
      </c>
      <c r="M58" s="2"/>
      <c r="N58" s="28">
        <f t="shared" si="20"/>
        <v>8608418.5342343263</v>
      </c>
      <c r="O58" s="2">
        <f t="shared" si="12"/>
        <v>8535.3575877072326</v>
      </c>
      <c r="P58" s="2">
        <f t="shared" si="13"/>
        <v>38282.090542375343</v>
      </c>
      <c r="R58">
        <f t="shared" si="14"/>
        <v>37</v>
      </c>
      <c r="S58" s="89">
        <f t="shared" si="2"/>
        <v>59063.29488868147</v>
      </c>
      <c r="T58" s="89">
        <f>IF(AND(S58=0,S57&gt;0),SUM($G58:$H$381),S58)</f>
        <v>59063.29488868147</v>
      </c>
      <c r="U58" s="82">
        <f>SUM(T58:T$381)</f>
        <v>7683920.1305174921</v>
      </c>
      <c r="V58" s="68">
        <f>localspline(R58,'BBG rates'!$G$10:$G$27,'BBG rates'!$K$10:$K$27)</f>
        <v>1.0160416158054528</v>
      </c>
      <c r="W58" s="68">
        <f>locallinterp(R58,'BBG rates'!$G$10:$G$27,'BBG rates'!$J$10:$J$27)</f>
        <v>-0.5074791666666667</v>
      </c>
      <c r="X58" s="56">
        <f t="shared" si="15"/>
        <v>-0.50866337714015053</v>
      </c>
      <c r="Y58" s="66">
        <f t="shared" si="3"/>
        <v>-2970.9974248804128</v>
      </c>
      <c r="Z58" s="72">
        <f t="shared" si="4"/>
        <v>-0.46398151585372982</v>
      </c>
      <c r="AA58" s="79">
        <f t="shared" si="5"/>
        <v>-2993.1438309778737</v>
      </c>
      <c r="AB58" s="81">
        <f t="shared" si="16"/>
        <v>-0.46744012641520671</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10749331.010705622</v>
      </c>
    </row>
    <row r="59" spans="1:39" x14ac:dyDescent="0.2">
      <c r="A59" s="7">
        <v>38</v>
      </c>
      <c r="B59" s="7">
        <v>19</v>
      </c>
      <c r="C59" s="7">
        <v>9.5</v>
      </c>
      <c r="D59" s="12">
        <f t="shared" si="0"/>
        <v>3.1666666666666665</v>
      </c>
      <c r="E59" s="29">
        <f t="shared" si="17"/>
        <v>7566064.5430949004</v>
      </c>
      <c r="F59" s="2">
        <f t="shared" si="1"/>
        <v>7526.6720187674373</v>
      </c>
      <c r="G59" s="2">
        <f t="shared" si="8"/>
        <v>33941.611380990435</v>
      </c>
      <c r="H59" s="2">
        <f t="shared" si="9"/>
        <v>24850.681152919482</v>
      </c>
      <c r="I59" s="2">
        <f t="shared" si="10"/>
        <v>66318.964552677353</v>
      </c>
      <c r="J59" s="2">
        <f t="shared" si="19"/>
        <v>210010.05441681162</v>
      </c>
      <c r="K59" s="2">
        <f t="shared" si="11"/>
        <v>63878.556315420494</v>
      </c>
      <c r="L59" s="2">
        <f t="shared" si="11"/>
        <v>202282.09499883157</v>
      </c>
      <c r="M59" s="2"/>
      <c r="N59" s="28">
        <f t="shared" si="20"/>
        <v>8570098.6545575559</v>
      </c>
      <c r="O59" s="2">
        <f t="shared" si="12"/>
        <v>8497.5684533120984</v>
      </c>
      <c r="P59" s="2">
        <f t="shared" si="13"/>
        <v>38319.87967677047</v>
      </c>
      <c r="R59">
        <f t="shared" si="14"/>
        <v>38</v>
      </c>
      <c r="S59" s="89">
        <f t="shared" si="2"/>
        <v>58792.292533909917</v>
      </c>
      <c r="T59" s="89">
        <f>IF(AND(S59=0,S58&gt;0),SUM($G59:$H$381),S59)</f>
        <v>58792.292533909917</v>
      </c>
      <c r="U59" s="82">
        <f>SUM(T59:T$381)</f>
        <v>7624856.8356288113</v>
      </c>
      <c r="V59" s="68">
        <f>localspline(R59,'BBG rates'!$G$10:$G$27,'BBG rates'!$K$10:$K$27)</f>
        <v>1.0164379614377346</v>
      </c>
      <c r="W59" s="68">
        <f>locallinterp(R59,'BBG rates'!$G$10:$G$27,'BBG rates'!$J$10:$J$27)</f>
        <v>-0.50595833333333329</v>
      </c>
      <c r="X59" s="56">
        <f t="shared" si="15"/>
        <v>-0.50713544518106168</v>
      </c>
      <c r="Y59" s="66">
        <f t="shared" si="3"/>
        <v>-2945.9613123444951</v>
      </c>
      <c r="Z59" s="72">
        <f t="shared" si="4"/>
        <v>-0.46363540339467307</v>
      </c>
      <c r="AA59" s="79">
        <f t="shared" si="5"/>
        <v>-2970.1367026201538</v>
      </c>
      <c r="AB59" s="81">
        <f t="shared" si="16"/>
        <v>-0.46744012641520671</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10697491.391228801</v>
      </c>
    </row>
    <row r="60" spans="1:39" x14ac:dyDescent="0.2">
      <c r="A60" s="7">
        <v>39</v>
      </c>
      <c r="B60" s="7">
        <v>19.5</v>
      </c>
      <c r="C60" s="7">
        <v>9.75</v>
      </c>
      <c r="D60" s="12">
        <f t="shared" si="0"/>
        <v>3.25</v>
      </c>
      <c r="E60" s="29">
        <f t="shared" si="17"/>
        <v>7507542.1879304536</v>
      </c>
      <c r="F60" s="2">
        <f t="shared" si="1"/>
        <v>7468.6367910020517</v>
      </c>
      <c r="G60" s="2">
        <f t="shared" si="8"/>
        <v>33863.89023969054</v>
      </c>
      <c r="H60" s="2">
        <f t="shared" si="9"/>
        <v>24658.464924756736</v>
      </c>
      <c r="I60" s="2">
        <f t="shared" si="10"/>
        <v>65990.991955449324</v>
      </c>
      <c r="J60" s="2">
        <f t="shared" si="19"/>
        <v>214470.72385521029</v>
      </c>
      <c r="K60" s="2">
        <f t="shared" si="11"/>
        <v>63499.970183623882</v>
      </c>
      <c r="L60" s="2">
        <f t="shared" si="11"/>
        <v>206374.90309677762</v>
      </c>
      <c r="M60" s="2"/>
      <c r="N60" s="28">
        <f t="shared" si="20"/>
        <v>8531740.9484438635</v>
      </c>
      <c r="O60" s="2">
        <f t="shared" si="12"/>
        <v>8459.7420163909537</v>
      </c>
      <c r="P60" s="2">
        <f t="shared" si="13"/>
        <v>38357.706113691624</v>
      </c>
      <c r="R60">
        <f t="shared" si="14"/>
        <v>39</v>
      </c>
      <c r="S60" s="89">
        <f t="shared" si="2"/>
        <v>58522.355164447275</v>
      </c>
      <c r="T60" s="89">
        <f>IF(AND(S60=0,S59&gt;0),SUM($G60:$H$381),S60)</f>
        <v>58522.355164447275</v>
      </c>
      <c r="U60" s="82">
        <f>SUM(T60:T$381)</f>
        <v>7566064.5430949014</v>
      </c>
      <c r="V60" s="68">
        <f>localspline(R60,'BBG rates'!$G$10:$G$27,'BBG rates'!$K$10:$K$27)</f>
        <v>1.0168333599792945</v>
      </c>
      <c r="W60" s="68">
        <f>locallinterp(R60,'BBG rates'!$G$10:$G$27,'BBG rates'!$J$10:$J$27)</f>
        <v>-0.50443749999999998</v>
      </c>
      <c r="X60" s="56">
        <f t="shared" si="15"/>
        <v>-0.50560753463098074</v>
      </c>
      <c r="Y60" s="66">
        <f t="shared" si="3"/>
        <v>-2921.1149328049955</v>
      </c>
      <c r="Z60" s="72">
        <f t="shared" si="4"/>
        <v>-0.46329738523908165</v>
      </c>
      <c r="AA60" s="79">
        <f t="shared" si="5"/>
        <v>-2947.2351387415783</v>
      </c>
      <c r="AB60" s="81">
        <f t="shared" si="16"/>
        <v>-0.46744012641520671</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10645170.579564044</v>
      </c>
    </row>
    <row r="61" spans="1:39" x14ac:dyDescent="0.2">
      <c r="A61" s="7">
        <v>40</v>
      </c>
      <c r="B61" s="7">
        <v>20</v>
      </c>
      <c r="C61" s="7">
        <v>10</v>
      </c>
      <c r="D61" s="12">
        <f t="shared" si="0"/>
        <v>3.3333333333333335</v>
      </c>
      <c r="E61" s="29">
        <f t="shared" si="17"/>
        <v>7449288.7090437664</v>
      </c>
      <c r="F61" s="2">
        <f t="shared" si="1"/>
        <v>7410.8680246390722</v>
      </c>
      <c r="G61" s="2">
        <f t="shared" si="8"/>
        <v>33786.347068014329</v>
      </c>
      <c r="H61" s="2">
        <f t="shared" si="9"/>
        <v>24467.131818672868</v>
      </c>
      <c r="I61" s="2">
        <f t="shared" si="10"/>
        <v>65664.346911326269</v>
      </c>
      <c r="J61" s="2">
        <f t="shared" si="19"/>
        <v>218881.15637108756</v>
      </c>
      <c r="K61" s="2">
        <f t="shared" si="11"/>
        <v>63123.344796642399</v>
      </c>
      <c r="L61" s="2">
        <f t="shared" si="11"/>
        <v>210411.14932214134</v>
      </c>
      <c r="M61" s="2"/>
      <c r="N61" s="28">
        <f t="shared" si="20"/>
        <v>8493345.3785539027</v>
      </c>
      <c r="O61" s="2">
        <f t="shared" si="12"/>
        <v>8421.8782401216085</v>
      </c>
      <c r="P61" s="2">
        <f t="shared" si="13"/>
        <v>38395.569889960949</v>
      </c>
      <c r="R61">
        <f t="shared" si="14"/>
        <v>40</v>
      </c>
      <c r="S61" s="89">
        <f t="shared" si="2"/>
        <v>58253.478886687197</v>
      </c>
      <c r="T61" s="89">
        <f>IF(AND(S61=0,S60&gt;0),SUM($G61:$H$381),S61)</f>
        <v>58253.478886687197</v>
      </c>
      <c r="U61" s="82">
        <f>SUM(T61:T$381)</f>
        <v>7507542.1879304536</v>
      </c>
      <c r="V61" s="68">
        <f>localspline(R61,'BBG rates'!$G$10:$G$27,'BBG rates'!$K$10:$K$27)</f>
        <v>1.0172267497192871</v>
      </c>
      <c r="W61" s="68">
        <f>locallinterp(R61,'BBG rates'!$G$10:$G$27,'BBG rates'!$J$10:$J$27)</f>
        <v>-0.50291666666666668</v>
      </c>
      <c r="X61" s="56">
        <f t="shared" si="15"/>
        <v>-0.50407964548924156</v>
      </c>
      <c r="Y61" s="66">
        <f t="shared" si="3"/>
        <v>-2896.4571463754164</v>
      </c>
      <c r="Z61" s="72">
        <f t="shared" si="4"/>
        <v>-0.46296757162927549</v>
      </c>
      <c r="AA61" s="79">
        <f t="shared" si="5"/>
        <v>-2924.4387244947575</v>
      </c>
      <c r="AB61" s="81">
        <f t="shared" si="16"/>
        <v>-0.46744012641520671</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10592374.243830984</v>
      </c>
    </row>
    <row r="62" spans="1:39" x14ac:dyDescent="0.2">
      <c r="A62" s="7">
        <v>41</v>
      </c>
      <c r="B62" s="7">
        <v>20.5</v>
      </c>
      <c r="C62" s="7">
        <v>10.25</v>
      </c>
      <c r="D62" s="12">
        <f t="shared" si="0"/>
        <v>3.4166666666666665</v>
      </c>
      <c r="E62" s="29">
        <f t="shared" si="17"/>
        <v>7391303.0492230635</v>
      </c>
      <c r="F62" s="2">
        <f t="shared" si="1"/>
        <v>7353.3646722504054</v>
      </c>
      <c r="G62" s="2">
        <f t="shared" si="8"/>
        <v>33708.981458438364</v>
      </c>
      <c r="H62" s="2">
        <f t="shared" si="9"/>
        <v>24276.678362263876</v>
      </c>
      <c r="I62" s="2">
        <f t="shared" si="10"/>
        <v>65339.024492952645</v>
      </c>
      <c r="J62" s="2">
        <f t="shared" si="19"/>
        <v>223241.66701758819</v>
      </c>
      <c r="K62" s="2">
        <f t="shared" si="11"/>
        <v>62748.670664955367</v>
      </c>
      <c r="L62" s="2">
        <f t="shared" si="11"/>
        <v>214391.29143859749</v>
      </c>
      <c r="M62" s="2"/>
      <c r="N62" s="28">
        <f t="shared" si="20"/>
        <v>8454911.9075114653</v>
      </c>
      <c r="O62" s="2">
        <f t="shared" si="12"/>
        <v>8383.977087645535</v>
      </c>
      <c r="P62" s="2">
        <f t="shared" si="13"/>
        <v>38433.471042437035</v>
      </c>
      <c r="R62">
        <f t="shared" si="14"/>
        <v>41</v>
      </c>
      <c r="S62" s="89">
        <f t="shared" si="2"/>
        <v>57985.65982070224</v>
      </c>
      <c r="T62" s="89">
        <f>IF(AND(S62=0,S61&gt;0),SUM($G62:$H$381),S62)</f>
        <v>57985.65982070224</v>
      </c>
      <c r="U62" s="82">
        <f>SUM(T62:T$381)</f>
        <v>7449288.7090437664</v>
      </c>
      <c r="V62" s="68">
        <f>localspline(R62,'BBG rates'!$G$10:$G$27,'BBG rates'!$K$10:$K$27)</f>
        <v>1.0176170689486232</v>
      </c>
      <c r="W62" s="68">
        <f>locallinterp(R62,'BBG rates'!$G$10:$G$27,'BBG rates'!$J$10:$J$27)</f>
        <v>-0.50139583333333337</v>
      </c>
      <c r="X62" s="56">
        <f t="shared" si="15"/>
        <v>-0.50255177775531124</v>
      </c>
      <c r="Y62" s="66">
        <f t="shared" si="3"/>
        <v>-2871.9868188873197</v>
      </c>
      <c r="Z62" s="72">
        <f t="shared" si="4"/>
        <v>-0.46264607498441035</v>
      </c>
      <c r="AA62" s="79">
        <f t="shared" si="5"/>
        <v>-2901.7470465489919</v>
      </c>
      <c r="AB62" s="81">
        <f t="shared" si="16"/>
        <v>-0.46744012641520671</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10539108.016634112</v>
      </c>
    </row>
    <row r="63" spans="1:39" x14ac:dyDescent="0.2">
      <c r="A63" s="7">
        <v>42</v>
      </c>
      <c r="B63" s="7">
        <v>21</v>
      </c>
      <c r="C63" s="7">
        <v>10.5</v>
      </c>
      <c r="D63" s="12">
        <f t="shared" si="0"/>
        <v>3.5</v>
      </c>
      <c r="E63" s="29">
        <f t="shared" si="17"/>
        <v>7333584.1551228669</v>
      </c>
      <c r="F63" s="2">
        <f t="shared" si="1"/>
        <v>7296.1256902379318</v>
      </c>
      <c r="G63" s="2">
        <f t="shared" si="8"/>
        <v>33631.793004372383</v>
      </c>
      <c r="H63" s="2">
        <f t="shared" si="9"/>
        <v>24087.101095824593</v>
      </c>
      <c r="I63" s="2">
        <f t="shared" si="10"/>
        <v>65015.019790434904</v>
      </c>
      <c r="J63" s="2">
        <f t="shared" si="19"/>
        <v>227552.56926652216</v>
      </c>
      <c r="K63" s="2">
        <f t="shared" si="11"/>
        <v>62375.938343178663</v>
      </c>
      <c r="L63" s="2">
        <f t="shared" si="11"/>
        <v>218315.78420112532</v>
      </c>
      <c r="M63" s="2"/>
      <c r="N63" s="28">
        <f t="shared" si="20"/>
        <v>8416440.4979034513</v>
      </c>
      <c r="O63" s="2">
        <f t="shared" si="12"/>
        <v>8346.0385220678163</v>
      </c>
      <c r="P63" s="2">
        <f t="shared" si="13"/>
        <v>38471.409608014743</v>
      </c>
      <c r="R63">
        <f t="shared" si="14"/>
        <v>42</v>
      </c>
      <c r="S63" s="89">
        <f t="shared" si="2"/>
        <v>57718.89410019698</v>
      </c>
      <c r="T63" s="89">
        <f>IF(AND(S63=0,S62&gt;0),SUM($G63:$H$381),S63)</f>
        <v>57718.89410019698</v>
      </c>
      <c r="U63" s="82">
        <f>SUM(T63:T$381)</f>
        <v>7391303.0492230644</v>
      </c>
      <c r="V63" s="68">
        <f>localspline(R63,'BBG rates'!$G$10:$G$27,'BBG rates'!$K$10:$K$27)</f>
        <v>1.0180036135864725</v>
      </c>
      <c r="W63" s="68">
        <f>locallinterp(R63,'BBG rates'!$G$10:$G$27,'BBG rates'!$J$10:$J$27)</f>
        <v>-0.49987500000000001</v>
      </c>
      <c r="X63" s="56">
        <f t="shared" si="15"/>
        <v>-0.50102393142865687</v>
      </c>
      <c r="Y63" s="66">
        <f t="shared" si="3"/>
        <v>-2847.702821864646</v>
      </c>
      <c r="Z63" s="72">
        <f t="shared" si="4"/>
        <v>-0.46233300995509558</v>
      </c>
      <c r="AA63" s="79">
        <f t="shared" si="5"/>
        <v>-2879.1596930849432</v>
      </c>
      <c r="AB63" s="81">
        <f t="shared" si="16"/>
        <v>-0.46744012641520666</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10485377.495240578</v>
      </c>
    </row>
    <row r="64" spans="1:39" x14ac:dyDescent="0.2">
      <c r="A64" s="7">
        <v>43</v>
      </c>
      <c r="B64" s="7">
        <v>21.5</v>
      </c>
      <c r="C64" s="7">
        <v>10.75</v>
      </c>
      <c r="D64" s="12">
        <f t="shared" si="0"/>
        <v>3.5833333333333335</v>
      </c>
      <c r="E64" s="29">
        <f t="shared" si="17"/>
        <v>7276130.9772504056</v>
      </c>
      <c r="F64" s="2">
        <f t="shared" si="1"/>
        <v>7239.1500388200357</v>
      </c>
      <c r="G64" s="2">
        <f t="shared" si="8"/>
        <v>33554.781300157127</v>
      </c>
      <c r="H64" s="2">
        <f t="shared" si="9"/>
        <v>23898.396572304035</v>
      </c>
      <c r="I64" s="2">
        <f t="shared" si="10"/>
        <v>64692.327911281202</v>
      </c>
      <c r="J64" s="2">
        <f t="shared" si="19"/>
        <v>231814.17501542432</v>
      </c>
      <c r="K64" s="2">
        <f t="shared" si="11"/>
        <v>62005.138429864579</v>
      </c>
      <c r="L64" s="2">
        <f t="shared" si="11"/>
        <v>222185.07937368142</v>
      </c>
      <c r="M64" s="2"/>
      <c r="N64" s="28">
        <f t="shared" si="20"/>
        <v>8377931.1122798258</v>
      </c>
      <c r="O64" s="2">
        <f t="shared" si="12"/>
        <v>8308.0625064571177</v>
      </c>
      <c r="P64" s="2">
        <f t="shared" si="13"/>
        <v>38509.385623625443</v>
      </c>
      <c r="R64">
        <f t="shared" si="14"/>
        <v>43</v>
      </c>
      <c r="S64" s="89">
        <f t="shared" si="2"/>
        <v>57453.177872461165</v>
      </c>
      <c r="T64" s="89">
        <f>IF(AND(S64=0,S63&gt;0),SUM($G64:$H$381),S64)</f>
        <v>57453.177872461165</v>
      </c>
      <c r="U64" s="82">
        <f>SUM(T64:T$381)</f>
        <v>7333584.1551228678</v>
      </c>
      <c r="V64" s="68">
        <f>localspline(R64,'BBG rates'!$G$10:$G$27,'BBG rates'!$K$10:$K$27)</f>
        <v>1.0183852623190162</v>
      </c>
      <c r="W64" s="68">
        <f>locallinterp(R64,'BBG rates'!$G$10:$G$27,'BBG rates'!$J$10:$J$27)</f>
        <v>-0.49835416666666665</v>
      </c>
      <c r="X64" s="56">
        <f t="shared" si="15"/>
        <v>-0.49949610650834586</v>
      </c>
      <c r="Y64" s="66">
        <f t="shared" si="3"/>
        <v>-2823.60403249815</v>
      </c>
      <c r="Z64" s="72">
        <f t="shared" si="4"/>
        <v>-0.46202849347966762</v>
      </c>
      <c r="AA64" s="79">
        <f t="shared" si="5"/>
        <v>-2856.6762537893251</v>
      </c>
      <c r="AB64" s="81">
        <f t="shared" si="16"/>
        <v>-0.46744012641520666</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10431188.241757212</v>
      </c>
    </row>
    <row r="65" spans="1:39" x14ac:dyDescent="0.2">
      <c r="A65" s="7">
        <v>44</v>
      </c>
      <c r="B65" s="7">
        <v>22</v>
      </c>
      <c r="C65" s="7">
        <v>11</v>
      </c>
      <c r="D65" s="12">
        <f t="shared" si="0"/>
        <v>3.6666666666666665</v>
      </c>
      <c r="E65" s="29">
        <f t="shared" si="17"/>
        <v>7218942.4699520823</v>
      </c>
      <c r="F65" s="2">
        <f t="shared" si="1"/>
        <v>7182.4366820182004</v>
      </c>
      <c r="G65" s="2">
        <f t="shared" si="8"/>
        <v>33477.945941062258</v>
      </c>
      <c r="H65" s="2">
        <f t="shared" si="9"/>
        <v>23710.561357260955</v>
      </c>
      <c r="I65" s="2">
        <f t="shared" si="10"/>
        <v>64370.943980341413</v>
      </c>
      <c r="J65" s="2">
        <f t="shared" si="19"/>
        <v>236026.79459458517</v>
      </c>
      <c r="K65" s="2">
        <f t="shared" si="11"/>
        <v>61636.261567302499</v>
      </c>
      <c r="L65" s="2">
        <f t="shared" si="11"/>
        <v>225999.62574677583</v>
      </c>
      <c r="M65" s="2"/>
      <c r="N65" s="28">
        <f t="shared" si="20"/>
        <v>8339383.7131535886</v>
      </c>
      <c r="O65" s="2">
        <f t="shared" si="12"/>
        <v>8270.0490038456464</v>
      </c>
      <c r="P65" s="2">
        <f t="shared" si="13"/>
        <v>38547.399126236916</v>
      </c>
      <c r="R65">
        <f t="shared" si="14"/>
        <v>44</v>
      </c>
      <c r="S65" s="89">
        <f t="shared" si="2"/>
        <v>57188.507298323209</v>
      </c>
      <c r="T65" s="89">
        <f>IF(AND(S65=0,S64&gt;0),SUM($G65:$H$381),S65)</f>
        <v>57188.507298323209</v>
      </c>
      <c r="U65" s="82">
        <f>SUM(T65:T$381)</f>
        <v>7276130.9772504065</v>
      </c>
      <c r="V65" s="68">
        <f>localspline(R65,'BBG rates'!$G$10:$G$27,'BBG rates'!$K$10:$K$27)</f>
        <v>1.0187611918553163</v>
      </c>
      <c r="W65" s="68">
        <f>locallinterp(R65,'BBG rates'!$G$10:$G$27,'BBG rates'!$J$10:$J$27)</f>
        <v>-0.49683333333333335</v>
      </c>
      <c r="X65" s="56">
        <f t="shared" si="15"/>
        <v>-0.49796830299397854</v>
      </c>
      <c r="Y65" s="66">
        <f t="shared" si="3"/>
        <v>-2799.6893336199619</v>
      </c>
      <c r="Z65" s="72">
        <f t="shared" si="4"/>
        <v>-0.46173264484218113</v>
      </c>
      <c r="AA65" s="79">
        <f t="shared" si="5"/>
        <v>-2834.2963198496095</v>
      </c>
      <c r="AB65" s="81">
        <f t="shared" si="16"/>
        <v>-0.46744012641520666</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10376545.783306738</v>
      </c>
    </row>
    <row r="66" spans="1:39" x14ac:dyDescent="0.2">
      <c r="A66" s="7">
        <v>45</v>
      </c>
      <c r="B66" s="7">
        <v>22.5</v>
      </c>
      <c r="C66" s="7">
        <v>11.25</v>
      </c>
      <c r="D66" s="12">
        <f t="shared" si="0"/>
        <v>3.75</v>
      </c>
      <c r="E66" s="29">
        <f t="shared" si="17"/>
        <v>7162017.5913999779</v>
      </c>
      <c r="F66" s="2">
        <f t="shared" si="1"/>
        <v>7125.9845876436493</v>
      </c>
      <c r="G66" s="2">
        <f t="shared" si="8"/>
        <v>33401.286523284201</v>
      </c>
      <c r="H66" s="2">
        <f t="shared" si="9"/>
        <v>23523.592028819523</v>
      </c>
      <c r="I66" s="2">
        <f t="shared" si="10"/>
        <v>64050.86313974738</v>
      </c>
      <c r="J66" s="2">
        <f t="shared" si="19"/>
        <v>240190.73677405267</v>
      </c>
      <c r="K66" s="2">
        <f t="shared" si="11"/>
        <v>61269.298441320709</v>
      </c>
      <c r="L66" s="2">
        <f t="shared" si="11"/>
        <v>229759.86915495264</v>
      </c>
      <c r="M66" s="2"/>
      <c r="N66" s="28">
        <f t="shared" si="20"/>
        <v>8300798.2630007351</v>
      </c>
      <c r="O66" s="2">
        <f t="shared" si="12"/>
        <v>8231.9979772291208</v>
      </c>
      <c r="P66" s="2">
        <f t="shared" si="13"/>
        <v>38585.450152853438</v>
      </c>
      <c r="R66">
        <f t="shared" si="14"/>
        <v>45</v>
      </c>
      <c r="S66" s="89">
        <f t="shared" si="2"/>
        <v>56924.878552103721</v>
      </c>
      <c r="T66" s="89">
        <f>IF(AND(S66=0,S65&gt;0),SUM($G66:$H$381),S66)</f>
        <v>56924.878552103721</v>
      </c>
      <c r="U66" s="82">
        <f>SUM(T66:T$381)</f>
        <v>7218942.4699520832</v>
      </c>
      <c r="V66" s="68">
        <f>localspline(R66,'BBG rates'!$G$10:$G$27,'BBG rates'!$K$10:$K$27)</f>
        <v>1.0191303404869316</v>
      </c>
      <c r="W66" s="68">
        <f>locallinterp(R66,'BBG rates'!$G$10:$G$27,'BBG rates'!$J$10:$J$27)</f>
        <v>-0.49531250000000004</v>
      </c>
      <c r="X66" s="56">
        <f t="shared" si="15"/>
        <v>-0.49644052088488877</v>
      </c>
      <c r="Y66" s="66">
        <f t="shared" si="3"/>
        <v>-2775.957613678208</v>
      </c>
      <c r="Z66" s="72">
        <f t="shared" si="4"/>
        <v>-0.46144558573216615</v>
      </c>
      <c r="AA66" s="79">
        <f t="shared" si="5"/>
        <v>-2812.0194839487554</v>
      </c>
      <c r="AB66" s="81">
        <f t="shared" si="16"/>
        <v>-0.46744012641520671</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10321455.612203231</v>
      </c>
    </row>
    <row r="67" spans="1:39" x14ac:dyDescent="0.2">
      <c r="A67" s="7">
        <v>46</v>
      </c>
      <c r="B67" s="7">
        <v>23</v>
      </c>
      <c r="C67" s="7">
        <v>11.5</v>
      </c>
      <c r="D67" s="12">
        <f t="shared" si="0"/>
        <v>3.8333333333333335</v>
      </c>
      <c r="E67" s="29">
        <f t="shared" si="17"/>
        <v>7105355.3035784094</v>
      </c>
      <c r="F67" s="2">
        <f t="shared" si="1"/>
        <v>7069.7927272840143</v>
      </c>
      <c r="G67" s="2">
        <f t="shared" si="8"/>
        <v>33324.802643944036</v>
      </c>
      <c r="H67" s="2">
        <f t="shared" si="9"/>
        <v>23337.485177625153</v>
      </c>
      <c r="I67" s="2">
        <f t="shared" si="10"/>
        <v>63732.080548853206</v>
      </c>
      <c r="J67" s="2">
        <f t="shared" si="19"/>
        <v>244306.30877060397</v>
      </c>
      <c r="K67" s="2">
        <f t="shared" si="11"/>
        <v>60904.239781088763</v>
      </c>
      <c r="L67" s="2">
        <f t="shared" si="11"/>
        <v>233466.25249417362</v>
      </c>
      <c r="M67" s="2"/>
      <c r="N67" s="28">
        <f t="shared" si="20"/>
        <v>8262174.7242602194</v>
      </c>
      <c r="O67" s="2">
        <f t="shared" si="12"/>
        <v>8193.9093895667302</v>
      </c>
      <c r="P67" s="2">
        <f t="shared" si="13"/>
        <v>38623.538740515833</v>
      </c>
      <c r="R67">
        <f t="shared" si="14"/>
        <v>46</v>
      </c>
      <c r="S67" s="89">
        <f t="shared" si="2"/>
        <v>56662.287821569189</v>
      </c>
      <c r="T67" s="89">
        <f>IF(AND(S67=0,S66&gt;0),SUM($G67:$H$381),S67)</f>
        <v>56662.287821569189</v>
      </c>
      <c r="U67" s="82">
        <f>SUM(T67:T$381)</f>
        <v>7162017.5913999788</v>
      </c>
      <c r="V67" s="68">
        <f>localspline(R67,'BBG rates'!$G$10:$G$27,'BBG rates'!$K$10:$K$27)</f>
        <v>1.0194918551204313</v>
      </c>
      <c r="W67" s="68">
        <f>locallinterp(R67,'BBG rates'!$G$10:$G$27,'BBG rates'!$J$10:$J$27)</f>
        <v>-0.49379166666666668</v>
      </c>
      <c r="X67" s="56">
        <f t="shared" si="15"/>
        <v>-0.49491276018041042</v>
      </c>
      <c r="Y67" s="66">
        <f t="shared" si="3"/>
        <v>-2752.4077667117785</v>
      </c>
      <c r="Z67" s="72">
        <f t="shared" si="4"/>
        <v>-0.46116744030623213</v>
      </c>
      <c r="AA67" s="79">
        <f t="shared" si="5"/>
        <v>-2789.8453402599507</v>
      </c>
      <c r="AB67" s="81">
        <f t="shared" si="16"/>
        <v>-0.46744012641520677</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10265923.186126743</v>
      </c>
    </row>
    <row r="68" spans="1:39" x14ac:dyDescent="0.2">
      <c r="A68" s="7">
        <v>47</v>
      </c>
      <c r="B68" s="7">
        <v>23.5</v>
      </c>
      <c r="C68" s="7">
        <v>11.75</v>
      </c>
      <c r="D68" s="12">
        <f t="shared" si="0"/>
        <v>3.9166666666666665</v>
      </c>
      <c r="E68" s="29">
        <f t="shared" si="17"/>
        <v>7048954.5722705238</v>
      </c>
      <c r="F68" s="2">
        <f t="shared" si="1"/>
        <v>7013.8600762900796</v>
      </c>
      <c r="G68" s="2">
        <f t="shared" si="8"/>
        <v>33248.493901085356</v>
      </c>
      <c r="H68" s="2">
        <f t="shared" si="9"/>
        <v>23152.237406800505</v>
      </c>
      <c r="I68" s="2">
        <f t="shared" si="10"/>
        <v>63414.591384175947</v>
      </c>
      <c r="J68" s="2">
        <f t="shared" si="19"/>
        <v>248373.81625468913</v>
      </c>
      <c r="K68" s="2">
        <f t="shared" si="11"/>
        <v>60541.076358921018</v>
      </c>
      <c r="L68" s="2">
        <f t="shared" si="11"/>
        <v>237119.21573910734</v>
      </c>
      <c r="M68" s="2"/>
      <c r="N68" s="28">
        <f t="shared" si="20"/>
        <v>8223513.0593339177</v>
      </c>
      <c r="O68" s="2">
        <f t="shared" si="12"/>
        <v>8155.7832037810995</v>
      </c>
      <c r="P68" s="2">
        <f t="shared" si="13"/>
        <v>38661.66492630147</v>
      </c>
      <c r="R68">
        <f t="shared" si="14"/>
        <v>47</v>
      </c>
      <c r="S68" s="89">
        <f t="shared" si="2"/>
        <v>56400.731307885857</v>
      </c>
      <c r="T68" s="89">
        <f>IF(AND(S68=0,S67&gt;0),SUM($G68:$H$381),S68)</f>
        <v>56400.731307885857</v>
      </c>
      <c r="U68" s="82">
        <f>SUM(T68:T$381)</f>
        <v>7105355.3035784103</v>
      </c>
      <c r="V68" s="68">
        <f>localspline(R68,'BBG rates'!$G$10:$G$27,'BBG rates'!$K$10:$K$27)</f>
        <v>1.0198447485528579</v>
      </c>
      <c r="W68" s="68">
        <f>locallinterp(R68,'BBG rates'!$G$10:$G$27,'BBG rates'!$J$10:$J$27)</f>
        <v>-0.49227083333333332</v>
      </c>
      <c r="X68" s="56">
        <f t="shared" si="15"/>
        <v>-0.49338502088001057</v>
      </c>
      <c r="Y68" s="66">
        <f t="shared" si="3"/>
        <v>-2729.0386923251872</v>
      </c>
      <c r="Z68" s="72">
        <f t="shared" si="4"/>
        <v>-0.46089833525157303</v>
      </c>
      <c r="AA68" s="79">
        <f t="shared" si="5"/>
        <v>-2767.7734844413762</v>
      </c>
      <c r="AB68" s="81">
        <f t="shared" si="16"/>
        <v>-0.46744012641520666</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10209953.928297205</v>
      </c>
    </row>
    <row r="69" spans="1:39" x14ac:dyDescent="0.2">
      <c r="A69" s="7">
        <v>48</v>
      </c>
      <c r="B69" s="7">
        <v>24</v>
      </c>
      <c r="C69" s="7">
        <v>12</v>
      </c>
      <c r="D69" s="12">
        <f t="shared" si="0"/>
        <v>4</v>
      </c>
      <c r="E69" s="29">
        <f t="shared" si="17"/>
        <v>6992814.3670449499</v>
      </c>
      <c r="F69" s="2">
        <f t="shared" si="1"/>
        <v>6958.1856137625382</v>
      </c>
      <c r="G69" s="2">
        <f t="shared" si="8"/>
        <v>33172.35989367219</v>
      </c>
      <c r="H69" s="2">
        <f t="shared" si="9"/>
        <v>22967.845331901612</v>
      </c>
      <c r="I69" s="2">
        <f t="shared" si="10"/>
        <v>63098.390839336338</v>
      </c>
      <c r="J69" s="2">
        <f t="shared" si="19"/>
        <v>252393.56335734535</v>
      </c>
      <c r="K69" s="2">
        <f t="shared" si="11"/>
        <v>60179.798990080875</v>
      </c>
      <c r="L69" s="2">
        <f t="shared" si="11"/>
        <v>240719.1959603235</v>
      </c>
      <c r="M69" s="2"/>
      <c r="N69" s="28">
        <f t="shared" si="20"/>
        <v>8184813.230586593</v>
      </c>
      <c r="O69" s="2">
        <f t="shared" si="12"/>
        <v>8117.6193827582547</v>
      </c>
      <c r="P69" s="2">
        <f t="shared" si="13"/>
        <v>38699.828747324311</v>
      </c>
      <c r="R69">
        <f t="shared" si="14"/>
        <v>48</v>
      </c>
      <c r="S69" s="89">
        <f t="shared" si="2"/>
        <v>56140.205225573802</v>
      </c>
      <c r="T69" s="89">
        <f>IF(AND(S69=0,S68&gt;0),SUM($G69:$H$381),S69)</f>
        <v>56140.205225573802</v>
      </c>
      <c r="U69" s="82">
        <f>SUM(T69:T$381)</f>
        <v>7048954.5722705238</v>
      </c>
      <c r="V69" s="68">
        <f>localspline(R69,'BBG rates'!$G$10:$G$27,'BBG rates'!$K$10:$K$27)</f>
        <v>1.0201880931854248</v>
      </c>
      <c r="W69" s="68">
        <f>locallinterp(R69,'BBG rates'!$G$10:$G$27,'BBG rates'!$J$10:$J$27)</f>
        <v>-0.49075000000000002</v>
      </c>
      <c r="X69" s="56">
        <f t="shared" si="15"/>
        <v>-0.49185730298288988</v>
      </c>
      <c r="Y69" s="66">
        <f t="shared" si="3"/>
        <v>-2705.8492956635296</v>
      </c>
      <c r="Z69" s="72">
        <f t="shared" si="4"/>
        <v>-0.460638399851447</v>
      </c>
      <c r="AA69" s="79">
        <f t="shared" si="5"/>
        <v>-2745.8035136309859</v>
      </c>
      <c r="AB69" s="81">
        <f t="shared" si="16"/>
        <v>-0.46744012641520671</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10153553.227647519</v>
      </c>
    </row>
    <row r="70" spans="1:39" x14ac:dyDescent="0.2">
      <c r="A70" s="7">
        <v>49</v>
      </c>
      <c r="B70" s="7">
        <v>24.5</v>
      </c>
      <c r="C70" s="7">
        <v>12.25</v>
      </c>
      <c r="D70" s="12">
        <f t="shared" si="0"/>
        <v>4.083333333333333</v>
      </c>
      <c r="E70" s="29">
        <f t="shared" si="17"/>
        <v>6936933.6612424888</v>
      </c>
      <c r="F70" s="2">
        <f t="shared" si="1"/>
        <v>6902.7683225388218</v>
      </c>
      <c r="G70" s="2">
        <f t="shared" si="8"/>
        <v>33096.400221586875</v>
      </c>
      <c r="H70" s="2">
        <f t="shared" si="9"/>
        <v>22784.305580874188</v>
      </c>
      <c r="I70" s="2">
        <f t="shared" si="10"/>
        <v>62783.474124999892</v>
      </c>
      <c r="J70" s="2">
        <f t="shared" si="19"/>
        <v>256365.85267708288</v>
      </c>
      <c r="K70" s="2">
        <f t="shared" si="11"/>
        <v>59820.398532586005</v>
      </c>
      <c r="L70" s="2">
        <f t="shared" si="11"/>
        <v>244266.62734139283</v>
      </c>
      <c r="M70" s="2"/>
      <c r="N70" s="28">
        <f t="shared" si="20"/>
        <v>8146075.200345858</v>
      </c>
      <c r="O70" s="2">
        <f t="shared" si="12"/>
        <v>8079.4178893475837</v>
      </c>
      <c r="P70" s="2">
        <f t="shared" si="13"/>
        <v>38738.030240734981</v>
      </c>
      <c r="R70">
        <f t="shared" si="14"/>
        <v>49</v>
      </c>
      <c r="S70" s="89">
        <f t="shared" si="2"/>
        <v>55880.70580246106</v>
      </c>
      <c r="T70" s="89">
        <f>IF(AND(S70=0,S69&gt;0),SUM($G70:$H$381),S70)</f>
        <v>55880.70580246106</v>
      </c>
      <c r="U70" s="82">
        <f>SUM(T70:T$381)</f>
        <v>6992814.3670449508</v>
      </c>
      <c r="V70" s="68">
        <f>localspline(R70,'BBG rates'!$G$10:$G$27,'BBG rates'!$K$10:$K$27)</f>
        <v>1.0205211799567286</v>
      </c>
      <c r="W70" s="68">
        <f>locallinterp(R70,'BBG rates'!$G$10:$G$27,'BBG rates'!$J$10:$J$27)</f>
        <v>-0.48802083333333335</v>
      </c>
      <c r="X70" s="56">
        <f t="shared" si="15"/>
        <v>-0.48911583549027249</v>
      </c>
      <c r="Y70" s="66">
        <f t="shared" si="3"/>
        <v>-2682.8384873875657</v>
      </c>
      <c r="Z70" s="72">
        <f t="shared" si="4"/>
        <v>-0.46038776605270409</v>
      </c>
      <c r="AA70" s="79">
        <f t="shared" si="5"/>
        <v>-2723.9350264413042</v>
      </c>
      <c r="AB70" s="81">
        <f t="shared" si="16"/>
        <v>-0.46744012641520666</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10096726.438995875</v>
      </c>
    </row>
    <row r="71" spans="1:39" x14ac:dyDescent="0.2">
      <c r="A71" s="7">
        <v>50</v>
      </c>
      <c r="B71" s="7">
        <v>25</v>
      </c>
      <c r="C71" s="7">
        <v>12.5</v>
      </c>
      <c r="D71" s="12">
        <f t="shared" si="0"/>
        <v>4.166666666666667</v>
      </c>
      <c r="E71" s="29">
        <f t="shared" si="17"/>
        <v>6881311.4319628505</v>
      </c>
      <c r="F71" s="2">
        <f t="shared" si="1"/>
        <v>6847.6071891799584</v>
      </c>
      <c r="G71" s="2">
        <f t="shared" si="8"/>
        <v>33020.614485627957</v>
      </c>
      <c r="H71" s="2">
        <f t="shared" si="9"/>
        <v>22601.614794010049</v>
      </c>
      <c r="I71" s="2">
        <f t="shared" si="10"/>
        <v>62469.836468817964</v>
      </c>
      <c r="J71" s="2">
        <f t="shared" si="19"/>
        <v>260290.98528674155</v>
      </c>
      <c r="K71" s="2">
        <f t="shared" si="11"/>
        <v>59462.865887014246</v>
      </c>
      <c r="L71" s="2">
        <f t="shared" si="11"/>
        <v>247761.94119589272</v>
      </c>
      <c r="M71" s="2"/>
      <c r="N71" s="28">
        <f t="shared" si="20"/>
        <v>8107298.9309021374</v>
      </c>
      <c r="O71" s="2">
        <f t="shared" si="12"/>
        <v>8041.1786863618045</v>
      </c>
      <c r="P71" s="2">
        <f t="shared" si="13"/>
        <v>38776.269443720761</v>
      </c>
      <c r="R71">
        <f t="shared" si="14"/>
        <v>50</v>
      </c>
      <c r="S71" s="89">
        <f t="shared" si="2"/>
        <v>55622.229279638006</v>
      </c>
      <c r="T71" s="89">
        <f>IF(AND(S71=0,S70&gt;0),SUM($G71:$H$381),S71)</f>
        <v>55622.229279638006</v>
      </c>
      <c r="U71" s="82">
        <f>SUM(T71:T$381)</f>
        <v>6936933.6612424897</v>
      </c>
      <c r="V71" s="68">
        <f>localspline(R71,'BBG rates'!$G$10:$G$27,'BBG rates'!$K$10:$K$27)</f>
        <v>1.0208440250696518</v>
      </c>
      <c r="W71" s="68">
        <f>locallinterp(R71,'BBG rates'!$G$10:$G$27,'BBG rates'!$J$10:$J$27)</f>
        <v>-0.48529166666666668</v>
      </c>
      <c r="X71" s="56">
        <f t="shared" si="15"/>
        <v>-0.4863744369174583</v>
      </c>
      <c r="Y71" s="66">
        <f t="shared" si="3"/>
        <v>-2660.0617056322685</v>
      </c>
      <c r="Z71" s="72">
        <f t="shared" si="4"/>
        <v>-0.46015634610912259</v>
      </c>
      <c r="AA71" s="79">
        <f t="shared" si="5"/>
        <v>-2702.1676229542431</v>
      </c>
      <c r="AB71" s="81">
        <f t="shared" si="16"/>
        <v>-0.46744012641520666</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10039559.948381348</v>
      </c>
    </row>
    <row r="72" spans="1:39" x14ac:dyDescent="0.2">
      <c r="A72" s="7">
        <v>51</v>
      </c>
      <c r="B72" s="7">
        <v>25.5</v>
      </c>
      <c r="C72" s="7">
        <v>12.75</v>
      </c>
      <c r="D72" s="12">
        <f t="shared" si="0"/>
        <v>4.25</v>
      </c>
      <c r="E72" s="29">
        <f t="shared" si="17"/>
        <v>6825946.660051439</v>
      </c>
      <c r="F72" s="2">
        <f t="shared" si="1"/>
        <v>6792.7012039574847</v>
      </c>
      <c r="G72" s="2">
        <f t="shared" si="8"/>
        <v>32945.002287508083</v>
      </c>
      <c r="H72" s="2">
        <f t="shared" si="9"/>
        <v>22419.769623903714</v>
      </c>
      <c r="I72" s="2">
        <f t="shared" si="10"/>
        <v>62157.473115369285</v>
      </c>
      <c r="J72" s="2">
        <f t="shared" si="19"/>
        <v>264169.26074031944</v>
      </c>
      <c r="K72" s="2">
        <f t="shared" si="11"/>
        <v>59107.191996310699</v>
      </c>
      <c r="L72" s="2">
        <f t="shared" si="11"/>
        <v>251205.56598432045</v>
      </c>
      <c r="M72" s="2"/>
      <c r="N72" s="28">
        <f t="shared" si="20"/>
        <v>8068484.3845086321</v>
      </c>
      <c r="O72" s="2">
        <f t="shared" si="12"/>
        <v>8002.9017365769287</v>
      </c>
      <c r="P72" s="2">
        <f t="shared" si="13"/>
        <v>38814.546393505632</v>
      </c>
      <c r="R72">
        <f t="shared" si="14"/>
        <v>51</v>
      </c>
      <c r="S72" s="89">
        <f t="shared" si="2"/>
        <v>55364.771911411794</v>
      </c>
      <c r="T72" s="89">
        <f>IF(AND(S72=0,S71&gt;0),SUM($G72:$H$381),S72)</f>
        <v>55364.771911411794</v>
      </c>
      <c r="U72" s="82">
        <f>SUM(T72:T$381)</f>
        <v>6881311.4319628514</v>
      </c>
      <c r="V72" s="68">
        <f>localspline(R72,'BBG rates'!$G$10:$G$27,'BBG rates'!$K$10:$K$27)</f>
        <v>1.0211570569197193</v>
      </c>
      <c r="W72" s="68">
        <f>locallinterp(R72,'BBG rates'!$G$10:$G$27,'BBG rates'!$J$10:$J$27)</f>
        <v>-0.48256250000000001</v>
      </c>
      <c r="X72" s="56">
        <f t="shared" si="15"/>
        <v>-0.48363310726071695</v>
      </c>
      <c r="Y72" s="66">
        <f t="shared" si="3"/>
        <v>-2637.5173469272872</v>
      </c>
      <c r="Z72" s="72">
        <f t="shared" si="4"/>
        <v>-0.45994442303709865</v>
      </c>
      <c r="AA72" s="79">
        <f t="shared" si="5"/>
        <v>-2680.5009047159351</v>
      </c>
      <c r="AB72" s="81">
        <f t="shared" si="16"/>
        <v>-0.46744012641520666</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9982058.2929718699</v>
      </c>
    </row>
    <row r="73" spans="1:39" x14ac:dyDescent="0.2">
      <c r="A73" s="7">
        <v>52</v>
      </c>
      <c r="B73" s="7">
        <v>26</v>
      </c>
      <c r="C73" s="7">
        <v>13</v>
      </c>
      <c r="D73" s="12">
        <f t="shared" si="0"/>
        <v>4.333333333333333</v>
      </c>
      <c r="E73" s="29">
        <f t="shared" si="17"/>
        <v>6770838.3300861772</v>
      </c>
      <c r="F73" s="2">
        <f t="shared" si="1"/>
        <v>6738.0493608403931</v>
      </c>
      <c r="G73" s="2">
        <f t="shared" si="8"/>
        <v>32869.563229851934</v>
      </c>
      <c r="H73" s="2">
        <f t="shared" si="9"/>
        <v>22238.766735409135</v>
      </c>
      <c r="I73" s="2">
        <f t="shared" si="10"/>
        <v>61846.379326101465</v>
      </c>
      <c r="J73" s="2">
        <f t="shared" si="19"/>
        <v>268000.97707977297</v>
      </c>
      <c r="K73" s="2">
        <f t="shared" si="11"/>
        <v>58753.36784559532</v>
      </c>
      <c r="L73" s="2">
        <f t="shared" si="11"/>
        <v>254597.92733091302</v>
      </c>
      <c r="M73" s="2"/>
      <c r="N73" s="28">
        <f t="shared" si="20"/>
        <v>8029631.5233812816</v>
      </c>
      <c r="O73" s="2">
        <f t="shared" si="12"/>
        <v>7964.5870027322162</v>
      </c>
      <c r="P73" s="2">
        <f t="shared" si="13"/>
        <v>38852.861127350334</v>
      </c>
      <c r="R73">
        <f t="shared" si="14"/>
        <v>52</v>
      </c>
      <c r="S73" s="89">
        <f t="shared" si="2"/>
        <v>55108.329965261073</v>
      </c>
      <c r="T73" s="89">
        <f>IF(AND(S73=0,S72&gt;0),SUM($G73:$H$381),S73)</f>
        <v>55108.329965261073</v>
      </c>
      <c r="U73" s="82">
        <f>SUM(T73:T$381)</f>
        <v>6825946.6600514399</v>
      </c>
      <c r="V73" s="68">
        <f>localspline(R73,'BBG rates'!$G$10:$G$27,'BBG rates'!$K$10:$K$27)</f>
        <v>1.0214605251498039</v>
      </c>
      <c r="W73" s="68">
        <f>locallinterp(R73,'BBG rates'!$G$10:$G$27,'BBG rates'!$J$10:$J$27)</f>
        <v>-0.47983333333333333</v>
      </c>
      <c r="X73" s="56">
        <f t="shared" si="15"/>
        <v>-0.48089184651658456</v>
      </c>
      <c r="Y73" s="66">
        <f t="shared" si="3"/>
        <v>-2615.20381636704</v>
      </c>
      <c r="Z73" s="72">
        <f t="shared" si="4"/>
        <v>-0.45975228579017324</v>
      </c>
      <c r="AA73" s="79">
        <f t="shared" si="5"/>
        <v>-2658.9344747315854</v>
      </c>
      <c r="AB73" s="81">
        <f t="shared" si="16"/>
        <v>-0.46744012641520666</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9924225.9807684664</v>
      </c>
    </row>
    <row r="74" spans="1:39" x14ac:dyDescent="0.2">
      <c r="A74" s="7">
        <v>53</v>
      </c>
      <c r="B74" s="7">
        <v>26.5</v>
      </c>
      <c r="C74" s="7">
        <v>13.25</v>
      </c>
      <c r="D74" s="12">
        <f t="shared" si="0"/>
        <v>4.416666666666667</v>
      </c>
      <c r="E74" s="29">
        <f t="shared" si="17"/>
        <v>6715985.4303643862</v>
      </c>
      <c r="F74" s="2">
        <f t="shared" si="1"/>
        <v>6683.6506574821378</v>
      </c>
      <c r="G74" s="2">
        <f t="shared" si="8"/>
        <v>32794.296916194122</v>
      </c>
      <c r="H74" s="2">
        <f t="shared" si="9"/>
        <v>22058.602805596594</v>
      </c>
      <c r="I74" s="2">
        <f t="shared" si="10"/>
        <v>61536.550379272856</v>
      </c>
      <c r="J74" s="2">
        <f t="shared" si="19"/>
        <v>271786.43084178847</v>
      </c>
      <c r="K74" s="2">
        <f t="shared" si="11"/>
        <v>58401.384461971647</v>
      </c>
      <c r="L74" s="2">
        <f t="shared" si="11"/>
        <v>257939.44804037479</v>
      </c>
      <c r="M74" s="2"/>
      <c r="N74" s="28">
        <f t="shared" si="20"/>
        <v>7990740.3096987288</v>
      </c>
      <c r="O74" s="2">
        <f t="shared" si="12"/>
        <v>7926.2344475301543</v>
      </c>
      <c r="P74" s="2">
        <f t="shared" si="13"/>
        <v>38891.213682552414</v>
      </c>
      <c r="R74">
        <f t="shared" si="14"/>
        <v>53</v>
      </c>
      <c r="S74" s="89">
        <f t="shared" si="2"/>
        <v>54852.899721790716</v>
      </c>
      <c r="T74" s="89">
        <f>IF(AND(S74=0,S73&gt;0),SUM($G74:$H$381),S74)</f>
        <v>54852.899721790716</v>
      </c>
      <c r="U74" s="82">
        <f>SUM(T74:T$381)</f>
        <v>6770838.3300861791</v>
      </c>
      <c r="V74" s="68">
        <f>localspline(R74,'BBG rates'!$G$10:$G$27,'BBG rates'!$K$10:$K$27)</f>
        <v>1.021754679380267</v>
      </c>
      <c r="W74" s="68">
        <f>locallinterp(R74,'BBG rates'!$G$10:$G$27,'BBG rates'!$J$10:$J$27)</f>
        <v>-0.47710416666666666</v>
      </c>
      <c r="X74" s="56">
        <f t="shared" si="15"/>
        <v>-0.47815065468119755</v>
      </c>
      <c r="Y74" s="66">
        <f t="shared" si="3"/>
        <v>-2593.1195275708401</v>
      </c>
      <c r="Z74" s="72">
        <f t="shared" si="4"/>
        <v>-0.459580229416791</v>
      </c>
      <c r="AA74" s="79">
        <f t="shared" si="5"/>
        <v>-2637.4679374603415</v>
      </c>
      <c r="AB74" s="81">
        <f t="shared" si="16"/>
        <v>-0.4674401264152066</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9866067.4907528441</v>
      </c>
    </row>
    <row r="75" spans="1:39" x14ac:dyDescent="0.2">
      <c r="A75" s="7">
        <v>54</v>
      </c>
      <c r="B75" s="7">
        <v>27</v>
      </c>
      <c r="C75" s="7">
        <v>13.5</v>
      </c>
      <c r="D75" s="12">
        <f t="shared" si="0"/>
        <v>4.5</v>
      </c>
      <c r="E75" s="29">
        <f t="shared" si="17"/>
        <v>6661386.9528896995</v>
      </c>
      <c r="F75" s="2">
        <f t="shared" si="1"/>
        <v>6629.5040952076715</v>
      </c>
      <c r="G75" s="2">
        <f t="shared" si="8"/>
        <v>32719.202950977076</v>
      </c>
      <c r="H75" s="2">
        <f t="shared" si="9"/>
        <v>21879.274523709737</v>
      </c>
      <c r="I75" s="2">
        <f t="shared" si="10"/>
        <v>61227.981569894488</v>
      </c>
      <c r="J75" s="2">
        <f t="shared" si="19"/>
        <v>275525.91706452519</v>
      </c>
      <c r="K75" s="2">
        <f t="shared" si="11"/>
        <v>58051.232914336164</v>
      </c>
      <c r="L75" s="2">
        <f t="shared" si="11"/>
        <v>261230.54811451276</v>
      </c>
      <c r="M75" s="2"/>
      <c r="N75" s="28">
        <f t="shared" si="20"/>
        <v>7951810.7056022827</v>
      </c>
      <c r="O75" s="2">
        <f t="shared" si="12"/>
        <v>7887.8440336364047</v>
      </c>
      <c r="P75" s="2">
        <f t="shared" si="13"/>
        <v>38929.604096446157</v>
      </c>
      <c r="R75">
        <f t="shared" si="14"/>
        <v>54</v>
      </c>
      <c r="S75" s="89">
        <f t="shared" si="2"/>
        <v>54598.477474686813</v>
      </c>
      <c r="T75" s="89">
        <f>IF(AND(S75=0,S74&gt;0),SUM($G75:$H$381),S75)</f>
        <v>54598.477474686813</v>
      </c>
      <c r="U75" s="82">
        <f>SUM(T75:T$381)</f>
        <v>6715985.430364388</v>
      </c>
      <c r="V75" s="68">
        <f>localspline(R75,'BBG rates'!$G$10:$G$27,'BBG rates'!$K$10:$K$27)</f>
        <v>1.0220399480404012</v>
      </c>
      <c r="W75" s="68">
        <f>locallinterp(R75,'BBG rates'!$G$10:$G$27,'BBG rates'!$J$10:$J$27)</f>
        <v>-0.47437499999999999</v>
      </c>
      <c r="X75" s="56">
        <f t="shared" si="15"/>
        <v>-0.47540953175122524</v>
      </c>
      <c r="Y75" s="66">
        <f t="shared" si="3"/>
        <v>-2571.2629026432264</v>
      </c>
      <c r="Z75" s="72">
        <f t="shared" si="4"/>
        <v>-0.45942855522312553</v>
      </c>
      <c r="AA75" s="79">
        <f t="shared" si="5"/>
        <v>-2616.1008988101794</v>
      </c>
      <c r="AB75" s="81">
        <f t="shared" si="16"/>
        <v>-0.46744012641520655</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9807587.2730343472</v>
      </c>
    </row>
    <row r="76" spans="1:39" x14ac:dyDescent="0.2">
      <c r="A76" s="7">
        <v>55</v>
      </c>
      <c r="B76" s="7">
        <v>27.5</v>
      </c>
      <c r="C76" s="7">
        <v>13.75</v>
      </c>
      <c r="D76" s="12">
        <f t="shared" si="0"/>
        <v>4.583333333333333</v>
      </c>
      <c r="E76" s="29">
        <f t="shared" si="17"/>
        <v>6607041.8933590278</v>
      </c>
      <c r="F76" s="2">
        <f t="shared" si="1"/>
        <v>6575.6086790005374</v>
      </c>
      <c r="G76" s="2">
        <f t="shared" si="8"/>
        <v>32644.280939549019</v>
      </c>
      <c r="H76" s="2">
        <f t="shared" si="9"/>
        <v>21700.778591122737</v>
      </c>
      <c r="I76" s="2">
        <f t="shared" si="10"/>
        <v>60920.668209672294</v>
      </c>
      <c r="J76" s="2">
        <f t="shared" si="19"/>
        <v>279219.72929433134</v>
      </c>
      <c r="K76" s="2">
        <f t="shared" si="11"/>
        <v>57702.904313188745</v>
      </c>
      <c r="L76" s="2">
        <f t="shared" si="11"/>
        <v>264471.64476878173</v>
      </c>
      <c r="M76" s="2"/>
      <c r="N76" s="28">
        <f t="shared" si="20"/>
        <v>7912842.6731958799</v>
      </c>
      <c r="O76" s="2">
        <f t="shared" si="12"/>
        <v>7849.415723679781</v>
      </c>
      <c r="P76" s="2">
        <f t="shared" si="13"/>
        <v>38968.032406402774</v>
      </c>
      <c r="R76">
        <f t="shared" si="14"/>
        <v>55</v>
      </c>
      <c r="S76" s="89">
        <f t="shared" si="2"/>
        <v>54345.059530671759</v>
      </c>
      <c r="T76" s="89">
        <f>IF(AND(S76=0,S75&gt;0),SUM($G76:$H$381),S76)</f>
        <v>54345.059530671759</v>
      </c>
      <c r="U76" s="82">
        <f>SUM(T76:T$381)</f>
        <v>6661386.9528897014</v>
      </c>
      <c r="V76" s="68">
        <f>localspline(R76,'BBG rates'!$G$10:$G$27,'BBG rates'!$K$10:$K$27)</f>
        <v>1.0223165509493397</v>
      </c>
      <c r="W76" s="68">
        <f>locallinterp(R76,'BBG rates'!$G$10:$G$27,'BBG rates'!$J$10:$J$27)</f>
        <v>-0.47164583333333338</v>
      </c>
      <c r="X76" s="56">
        <f t="shared" si="15"/>
        <v>-0.47266847772280407</v>
      </c>
      <c r="Y76" s="66">
        <f t="shared" si="3"/>
        <v>-2549.6323721344174</v>
      </c>
      <c r="Z76" s="72">
        <f t="shared" si="4"/>
        <v>-0.45929757094114887</v>
      </c>
      <c r="AA76" s="79">
        <f t="shared" si="5"/>
        <v>-2594.832966132808</v>
      </c>
      <c r="AB76" s="81">
        <f t="shared" si="16"/>
        <v>-0.4674401264152066</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9748789.7489962559</v>
      </c>
    </row>
    <row r="77" spans="1:39" x14ac:dyDescent="0.2">
      <c r="A77" s="7">
        <v>56</v>
      </c>
      <c r="B77" s="7">
        <v>28</v>
      </c>
      <c r="C77" s="7">
        <v>14</v>
      </c>
      <c r="D77" s="12">
        <f t="shared" si="0"/>
        <v>4.666666666666667</v>
      </c>
      <c r="E77" s="29">
        <f t="shared" si="17"/>
        <v>6552949.2511495678</v>
      </c>
      <c r="F77" s="2">
        <f t="shared" si="1"/>
        <v>6521.9634174899948</v>
      </c>
      <c r="G77" s="2">
        <f t="shared" si="8"/>
        <v>32569.530488161869</v>
      </c>
      <c r="H77" s="2">
        <f t="shared" si="9"/>
        <v>21523.11172129765</v>
      </c>
      <c r="I77" s="2">
        <f t="shared" si="10"/>
        <v>60614.605626949517</v>
      </c>
      <c r="J77" s="2">
        <f t="shared" si="19"/>
        <v>282868.1595924311</v>
      </c>
      <c r="K77" s="2">
        <f t="shared" si="11"/>
        <v>57356.389810443754</v>
      </c>
      <c r="L77" s="2">
        <f t="shared" si="11"/>
        <v>267663.15244873753</v>
      </c>
      <c r="M77" s="2"/>
      <c r="N77" s="28">
        <f t="shared" si="20"/>
        <v>7873836.1745460499</v>
      </c>
      <c r="O77" s="2">
        <f t="shared" si="12"/>
        <v>7810.9494802522086</v>
      </c>
      <c r="P77" s="2">
        <f t="shared" si="13"/>
        <v>39006.498649830348</v>
      </c>
      <c r="R77">
        <f t="shared" si="14"/>
        <v>56</v>
      </c>
      <c r="S77" s="89">
        <f t="shared" si="2"/>
        <v>54092.642209459518</v>
      </c>
      <c r="T77" s="89">
        <f>IF(AND(S77=0,S76&gt;0),SUM($G77:$H$381),S77)</f>
        <v>54092.642209459518</v>
      </c>
      <c r="U77" s="82">
        <f>SUM(T77:T$381)</f>
        <v>6607041.8933590297</v>
      </c>
      <c r="V77" s="68">
        <f>localspline(R77,'BBG rates'!$G$10:$G$27,'BBG rates'!$K$10:$K$27)</f>
        <v>1.0225848569422042</v>
      </c>
      <c r="W77" s="68">
        <f>locallinterp(R77,'BBG rates'!$G$10:$G$27,'BBG rates'!$J$10:$J$27)</f>
        <v>-0.4689166666666667</v>
      </c>
      <c r="X77" s="56">
        <f t="shared" si="15"/>
        <v>-0.46992749259247013</v>
      </c>
      <c r="Y77" s="66">
        <f t="shared" si="3"/>
        <v>-2528.2263750009861</v>
      </c>
      <c r="Z77" s="72">
        <f t="shared" si="4"/>
        <v>-0.45918759090216066</v>
      </c>
      <c r="AA77" s="79">
        <f t="shared" si="5"/>
        <v>-2573.663748218592</v>
      </c>
      <c r="AB77" s="81">
        <f t="shared" si="16"/>
        <v>-0.46744012641520655</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9689679.3114413973</v>
      </c>
    </row>
    <row r="78" spans="1:39" x14ac:dyDescent="0.2">
      <c r="A78" s="7">
        <v>57</v>
      </c>
      <c r="B78" s="7">
        <v>28.5</v>
      </c>
      <c r="C78" s="7">
        <v>14.25</v>
      </c>
      <c r="D78" s="12">
        <f t="shared" si="0"/>
        <v>4.75</v>
      </c>
      <c r="E78" s="29">
        <f t="shared" si="17"/>
        <v>6499108.0293058567</v>
      </c>
      <c r="F78" s="2">
        <f t="shared" si="1"/>
        <v>6468.5673229381991</v>
      </c>
      <c r="G78" s="2">
        <f t="shared" si="8"/>
        <v>32494.951203969147</v>
      </c>
      <c r="H78" s="2">
        <f t="shared" si="9"/>
        <v>21346.270639741881</v>
      </c>
      <c r="I78" s="2">
        <f t="shared" si="10"/>
        <v>60309.789166649229</v>
      </c>
      <c r="J78" s="2">
        <f t="shared" si="19"/>
        <v>286471.49854158383</v>
      </c>
      <c r="K78" s="2">
        <f t="shared" si="11"/>
        <v>57011.680599242034</v>
      </c>
      <c r="L78" s="2">
        <f t="shared" si="11"/>
        <v>270805.48284639965</v>
      </c>
      <c r="M78" s="2"/>
      <c r="N78" s="28">
        <f t="shared" si="20"/>
        <v>7834791.1716818763</v>
      </c>
      <c r="O78" s="2">
        <f t="shared" si="12"/>
        <v>7772.445265908681</v>
      </c>
      <c r="P78" s="2">
        <f t="shared" si="13"/>
        <v>39045.002864173883</v>
      </c>
      <c r="R78">
        <f t="shared" si="14"/>
        <v>57</v>
      </c>
      <c r="S78" s="89">
        <f t="shared" si="2"/>
        <v>53841.221843711028</v>
      </c>
      <c r="T78" s="89">
        <f>IF(AND(S78=0,S77&gt;0),SUM($G78:$H$381),S78)</f>
        <v>53841.221843711028</v>
      </c>
      <c r="U78" s="82">
        <f>SUM(T78:T$381)</f>
        <v>6552949.2511495696</v>
      </c>
      <c r="V78" s="68">
        <f>localspline(R78,'BBG rates'!$G$10:$G$27,'BBG rates'!$K$10:$K$27)</f>
        <v>1.0228451156310712</v>
      </c>
      <c r="W78" s="68">
        <f>locallinterp(R78,'BBG rates'!$G$10:$G$27,'BBG rates'!$J$10:$J$27)</f>
        <v>-0.46618750000000003</v>
      </c>
      <c r="X78" s="56">
        <f t="shared" si="15"/>
        <v>-0.46718657635649308</v>
      </c>
      <c r="Y78" s="66">
        <f t="shared" si="3"/>
        <v>-2507.0433585666588</v>
      </c>
      <c r="Z78" s="72">
        <f t="shared" si="4"/>
        <v>-0.45909893621596781</v>
      </c>
      <c r="AA78" s="79">
        <f t="shared" si="5"/>
        <v>-2552.5928552914902</v>
      </c>
      <c r="AB78" s="81">
        <f t="shared" si="16"/>
        <v>-0.4674401264152066</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9630260.3247371372</v>
      </c>
    </row>
    <row r="79" spans="1:39" x14ac:dyDescent="0.2">
      <c r="A79" s="7">
        <v>58</v>
      </c>
      <c r="B79" s="7">
        <v>29</v>
      </c>
      <c r="C79" s="7">
        <v>14.5</v>
      </c>
      <c r="D79" s="12">
        <f t="shared" si="0"/>
        <v>4.833333333333333</v>
      </c>
      <c r="E79" s="29">
        <f t="shared" si="17"/>
        <v>6445517.234526867</v>
      </c>
      <c r="F79" s="2">
        <f t="shared" si="1"/>
        <v>6415.4194112274226</v>
      </c>
      <c r="G79" s="2">
        <f t="shared" si="8"/>
        <v>32420.542695023938</v>
      </c>
      <c r="H79" s="2">
        <f t="shared" si="9"/>
        <v>21170.252083965792</v>
      </c>
      <c r="I79" s="2">
        <f t="shared" si="10"/>
        <v>60006.214190217157</v>
      </c>
      <c r="J79" s="2">
        <f t="shared" si="19"/>
        <v>290030.03525271622</v>
      </c>
      <c r="K79" s="2">
        <f t="shared" si="11"/>
        <v>56668.767913763775</v>
      </c>
      <c r="L79" s="2">
        <f t="shared" si="11"/>
        <v>273899.0449165249</v>
      </c>
      <c r="M79" s="2"/>
      <c r="N79" s="28">
        <f t="shared" si="20"/>
        <v>7795707.6265949607</v>
      </c>
      <c r="O79" s="2">
        <f t="shared" si="12"/>
        <v>7733.9030431672309</v>
      </c>
      <c r="P79" s="2">
        <f t="shared" si="13"/>
        <v>39083.545086915336</v>
      </c>
      <c r="R79">
        <f t="shared" si="14"/>
        <v>58</v>
      </c>
      <c r="S79" s="89">
        <f t="shared" si="2"/>
        <v>53590.79477898973</v>
      </c>
      <c r="T79" s="89">
        <f>IF(AND(S79=0,S78&gt;0),SUM($G79:$H$381),S79)</f>
        <v>53590.79477898973</v>
      </c>
      <c r="U79" s="82">
        <f>SUM(T79:T$381)</f>
        <v>6499108.0293058585</v>
      </c>
      <c r="V79" s="68">
        <f>localspline(R79,'BBG rates'!$G$10:$G$27,'BBG rates'!$K$10:$K$27)</f>
        <v>1.0230976809520897</v>
      </c>
      <c r="W79" s="68">
        <f>locallinterp(R79,'BBG rates'!$G$10:$G$27,'BBG rates'!$J$10:$J$27)</f>
        <v>-0.46345833333333336</v>
      </c>
      <c r="X79" s="56">
        <f t="shared" si="15"/>
        <v>-0.46444572901140901</v>
      </c>
      <c r="Y79" s="66">
        <f t="shared" si="3"/>
        <v>-2486.0817784833139</v>
      </c>
      <c r="Z79" s="72">
        <f t="shared" si="4"/>
        <v>-0.45903193495594347</v>
      </c>
      <c r="AA79" s="79">
        <f t="shared" si="5"/>
        <v>-2531.6198990040125</v>
      </c>
      <c r="AB79" s="81">
        <f t="shared" si="16"/>
        <v>-0.46744012641520666</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9570537.1249596998</v>
      </c>
    </row>
    <row r="80" spans="1:39" x14ac:dyDescent="0.2">
      <c r="A80" s="7">
        <v>59</v>
      </c>
      <c r="B80" s="7">
        <v>29.5</v>
      </c>
      <c r="C80" s="7">
        <v>14.75</v>
      </c>
      <c r="D80" s="12">
        <f t="shared" si="0"/>
        <v>4.916666666666667</v>
      </c>
      <c r="E80" s="29">
        <f t="shared" si="17"/>
        <v>6392175.8771531489</v>
      </c>
      <c r="F80" s="2">
        <f t="shared" si="1"/>
        <v>6362.5187018473134</v>
      </c>
      <c r="G80" s="2">
        <f t="shared" si="8"/>
        <v>32346.304570276843</v>
      </c>
      <c r="H80" s="2">
        <f t="shared" si="9"/>
        <v>20995.052803440496</v>
      </c>
      <c r="I80" s="2">
        <f t="shared" si="10"/>
        <v>59703.876075564651</v>
      </c>
      <c r="J80" s="2">
        <f t="shared" si="19"/>
        <v>293544.0573715262</v>
      </c>
      <c r="K80" s="2">
        <f t="shared" si="11"/>
        <v>56327.643029042243</v>
      </c>
      <c r="L80" s="2">
        <f t="shared" si="11"/>
        <v>276944.24489279103</v>
      </c>
      <c r="M80" s="2"/>
      <c r="N80" s="28">
        <f t="shared" si="20"/>
        <v>7756585.5012393873</v>
      </c>
      <c r="O80" s="2">
        <f t="shared" si="12"/>
        <v>7695.3227745088934</v>
      </c>
      <c r="P80" s="2">
        <f t="shared" si="13"/>
        <v>39122.125355573669</v>
      </c>
      <c r="R80">
        <f t="shared" si="14"/>
        <v>59</v>
      </c>
      <c r="S80" s="89">
        <f t="shared" si="2"/>
        <v>53341.357373717343</v>
      </c>
      <c r="T80" s="89">
        <f>IF(AND(S80=0,S79&gt;0),SUM($G80:$H$381),S80)</f>
        <v>53341.357373717343</v>
      </c>
      <c r="U80" s="82">
        <f>SUM(T80:T$381)</f>
        <v>6445517.2345268689</v>
      </c>
      <c r="V80" s="68">
        <f>localspline(R80,'BBG rates'!$G$10:$G$27,'BBG rates'!$K$10:$K$27)</f>
        <v>1.0233428397743418</v>
      </c>
      <c r="W80" s="68">
        <f>locallinterp(R80,'BBG rates'!$G$10:$G$27,'BBG rates'!$J$10:$J$27)</f>
        <v>-0.46072916666666669</v>
      </c>
      <c r="X80" s="56">
        <f t="shared" si="15"/>
        <v>-0.46170495055348759</v>
      </c>
      <c r="Y80" s="66">
        <f t="shared" si="3"/>
        <v>-2465.3400986921233</v>
      </c>
      <c r="Z80" s="72">
        <f t="shared" si="4"/>
        <v>-0.45898692235018262</v>
      </c>
      <c r="AA80" s="79">
        <f t="shared" si="5"/>
        <v>-2510.744492432194</v>
      </c>
      <c r="AB80" s="81">
        <f t="shared" si="16"/>
        <v>-0.46744012641520666</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9510514.0200378578</v>
      </c>
    </row>
    <row r="81" spans="1:39" x14ac:dyDescent="0.2">
      <c r="A81" s="7">
        <v>60</v>
      </c>
      <c r="B81" s="7">
        <v>30</v>
      </c>
      <c r="C81" s="7">
        <v>15</v>
      </c>
      <c r="D81" s="12">
        <f t="shared" si="0"/>
        <v>5</v>
      </c>
      <c r="E81" s="29">
        <f t="shared" si="17"/>
        <v>6339082.9711540192</v>
      </c>
      <c r="F81" s="2">
        <f t="shared" si="1"/>
        <v>6309.8642178822092</v>
      </c>
      <c r="G81" s="2">
        <f t="shared" si="8"/>
        <v>32272.236439573884</v>
      </c>
      <c r="H81" s="2">
        <f t="shared" si="9"/>
        <v>20820.669559555743</v>
      </c>
      <c r="I81" s="2">
        <f>SUM(F81:H81)</f>
        <v>59402.770217011843</v>
      </c>
      <c r="J81" s="2">
        <f>IF($I$7=1,I81*A81,IF($I$7=2,I81*B81,IF($I$7=4,I81*C81,I81*D81)))</f>
        <v>297013.85108505923</v>
      </c>
      <c r="K81" s="2">
        <f t="shared" si="11"/>
        <v>55988.29726077825</v>
      </c>
      <c r="L81" s="2">
        <f t="shared" si="11"/>
        <v>279941.48630389129</v>
      </c>
      <c r="M81" s="2"/>
      <c r="N81" s="28">
        <f t="shared" si="20"/>
        <v>7717424.757531682</v>
      </c>
      <c r="O81" s="2">
        <f t="shared" si="12"/>
        <v>7656.7044223776666</v>
      </c>
      <c r="P81" s="2">
        <f t="shared" si="13"/>
        <v>39160.743707704903</v>
      </c>
      <c r="R81">
        <f t="shared" si="14"/>
        <v>60</v>
      </c>
      <c r="S81" s="89">
        <f t="shared" si="2"/>
        <v>0</v>
      </c>
      <c r="T81" s="89">
        <f>IF(AND(S81=0,S80&gt;0),SUM($G81:$H$381),S81)</f>
        <v>6392175.8771531517</v>
      </c>
      <c r="U81" s="82">
        <f>SUM(T81:T$381)</f>
        <v>6392175.8771531517</v>
      </c>
      <c r="V81" s="68">
        <f>localspline(R81,'BBG rates'!$G$10:$G$27,'BBG rates'!$K$10:$K$27)</f>
        <v>1.0235809087753296</v>
      </c>
      <c r="W81" s="68">
        <f>locallinterp(R81,'BBG rates'!$G$10:$G$27,'BBG rates'!$J$10:$J$27)</f>
        <v>-0.45800000000000002</v>
      </c>
      <c r="X81" s="56">
        <f t="shared" si="15"/>
        <v>-0.45896424097899846</v>
      </c>
      <c r="Y81" s="66">
        <f t="shared" si="3"/>
        <v>-2444.8167913848833</v>
      </c>
      <c r="Z81" s="72">
        <f t="shared" si="4"/>
        <v>-0.45896424097899846</v>
      </c>
      <c r="AA81" s="79">
        <f t="shared" si="5"/>
        <v>-2489.9662500705863</v>
      </c>
      <c r="AB81" s="81">
        <f t="shared" si="16"/>
        <v>-0.4674401264152066</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9450195.2898959611</v>
      </c>
    </row>
    <row r="82" spans="1:39" x14ac:dyDescent="0.2">
      <c r="A82" s="7">
        <v>61</v>
      </c>
      <c r="B82" s="7">
        <v>30.5</v>
      </c>
      <c r="C82" s="7">
        <v>15.25</v>
      </c>
      <c r="D82" s="12">
        <f t="shared" si="0"/>
        <v>5.083333333333333</v>
      </c>
      <c r="E82" s="29">
        <f t="shared" si="17"/>
        <v>6286237.5341147864</v>
      </c>
      <c r="F82" s="2">
        <f t="shared" si="1"/>
        <v>6257.4549859984818</v>
      </c>
      <c r="G82" s="2">
        <f t="shared" si="8"/>
        <v>32198.337913654497</v>
      </c>
      <c r="H82" s="2">
        <f t="shared" si="9"/>
        <v>20647.099125577992</v>
      </c>
      <c r="I82" s="2">
        <f>SUM(F82:H82)</f>
        <v>59102.892025230976</v>
      </c>
      <c r="J82" s="2">
        <f t="shared" si="19"/>
        <v>300439.70112825744</v>
      </c>
      <c r="K82" s="2">
        <f t="shared" si="11"/>
        <v>55650.721965155455</v>
      </c>
      <c r="L82" s="2">
        <f t="shared" si="11"/>
        <v>282891.16998954024</v>
      </c>
      <c r="M82" s="2"/>
      <c r="N82" s="28">
        <f t="shared" si="20"/>
        <v>7678225.3573507797</v>
      </c>
      <c r="O82" s="2">
        <f t="shared" si="12"/>
        <v>7618.0479491804745</v>
      </c>
      <c r="P82" s="2">
        <f t="shared" si="13"/>
        <v>39199.400180902092</v>
      </c>
      <c r="R82">
        <f t="shared" si="14"/>
        <v>61</v>
      </c>
      <c r="S82" s="89">
        <f t="shared" si="2"/>
        <v>0</v>
      </c>
      <c r="T82" s="89">
        <f>IF(AND(S82=0,S81&gt;0),SUM($G82:$H$381),S82)</f>
        <v>0</v>
      </c>
      <c r="U82" s="82">
        <f>SUM(T82:T$381)</f>
        <v>0</v>
      </c>
      <c r="V82" s="68">
        <f>localspline(R82,'BBG rates'!$G$10:$G$27,'BBG rates'!$K$10:$K$27)</f>
        <v>1.0238121751500524</v>
      </c>
      <c r="W82" s="68">
        <f>locallinterp(R82,'BBG rates'!$G$10:$G$27,'BBG rates'!$J$10:$J$27)</f>
        <v>-0.45466666666666666</v>
      </c>
      <c r="X82" s="56">
        <f t="shared" si="15"/>
        <v>-0.45561690287736489</v>
      </c>
      <c r="Y82" s="66">
        <f t="shared" si="3"/>
        <v>0</v>
      </c>
      <c r="Z82" s="72">
        <f t="shared" si="4"/>
        <v>0</v>
      </c>
      <c r="AA82" s="79">
        <f t="shared" si="5"/>
        <v>0</v>
      </c>
      <c r="AB82" s="81">
        <f t="shared" si="16"/>
        <v>0</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9389585.1865963209</v>
      </c>
    </row>
    <row r="83" spans="1:39" x14ac:dyDescent="0.2">
      <c r="A83" s="7">
        <v>62</v>
      </c>
      <c r="B83" s="7">
        <v>31</v>
      </c>
      <c r="C83" s="7">
        <v>15.5</v>
      </c>
      <c r="D83" s="12">
        <f t="shared" si="0"/>
        <v>5.166666666666667</v>
      </c>
      <c r="E83" s="29">
        <f t="shared" si="17"/>
        <v>6233638.5872240281</v>
      </c>
      <c r="F83" s="2">
        <f t="shared" si="1"/>
        <v>6205.290036431933</v>
      </c>
      <c r="G83" s="2">
        <f t="shared" si="8"/>
        <v>32124.608604149442</v>
      </c>
      <c r="H83" s="2">
        <f t="shared" si="9"/>
        <v>20474.338286608607</v>
      </c>
      <c r="I83" s="2">
        <f t="shared" ref="I83:I146" si="21">SUM(F83:H83)</f>
        <v>58804.236927189981</v>
      </c>
      <c r="J83" s="2">
        <f t="shared" si="19"/>
        <v>303821.89079048159</v>
      </c>
      <c r="K83" s="2">
        <f t="shared" si="11"/>
        <v>55314.908538656615</v>
      </c>
      <c r="L83" s="2">
        <f t="shared" si="11"/>
        <v>285793.69411639252</v>
      </c>
      <c r="M83" s="2"/>
      <c r="N83" s="28">
        <f t="shared" si="20"/>
        <v>7638987.2625379842</v>
      </c>
      <c r="O83" s="2">
        <f t="shared" si="12"/>
        <v>7579.3533172871357</v>
      </c>
      <c r="P83" s="2">
        <f t="shared" si="13"/>
        <v>39238.094812795433</v>
      </c>
      <c r="R83">
        <f t="shared" si="14"/>
        <v>62</v>
      </c>
      <c r="S83" s="89">
        <f t="shared" si="2"/>
        <v>0</v>
      </c>
      <c r="T83" s="89">
        <f>IF(AND(S83=0,S82&gt;0),SUM($G83:$H$381),S83)</f>
        <v>0</v>
      </c>
      <c r="U83" s="82">
        <f>SUM(T83:T$381)</f>
        <v>0</v>
      </c>
      <c r="V83" s="68">
        <f>localspline(R83,'BBG rates'!$G$10:$G$27,'BBG rates'!$K$10:$K$27)</f>
        <v>1.0240364058627833</v>
      </c>
      <c r="W83" s="68">
        <f>locallinterp(R83,'BBG rates'!$G$10:$G$27,'BBG rates'!$J$10:$J$27)</f>
        <v>-0.45133333333333336</v>
      </c>
      <c r="X83" s="56">
        <f t="shared" si="15"/>
        <v>-0.4522696675211435</v>
      </c>
      <c r="Y83" s="66">
        <f t="shared" si="3"/>
        <v>0</v>
      </c>
      <c r="Z83" s="72">
        <f t="shared" si="4"/>
        <v>0</v>
      </c>
      <c r="AA83" s="79">
        <f t="shared" si="5"/>
        <v>0</v>
      </c>
      <c r="AB83" s="81">
        <f t="shared" si="16"/>
        <v>0</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9328888.7224188168</v>
      </c>
    </row>
    <row r="84" spans="1:39" x14ac:dyDescent="0.2">
      <c r="A84" s="7">
        <v>63</v>
      </c>
      <c r="B84" s="7">
        <v>31.5</v>
      </c>
      <c r="C84" s="7">
        <v>15.75</v>
      </c>
      <c r="D84" s="12">
        <f t="shared" si="0"/>
        <v>5.25</v>
      </c>
      <c r="E84" s="29">
        <f t="shared" si="17"/>
        <v>6181285.1552609075</v>
      </c>
      <c r="F84" s="2">
        <f t="shared" si="1"/>
        <v>6153.3684029752367</v>
      </c>
      <c r="G84" s="2">
        <f t="shared" si="8"/>
        <v>32051.048123578814</v>
      </c>
      <c r="H84" s="2">
        <f t="shared" si="9"/>
        <v>20302.383839542206</v>
      </c>
      <c r="I84" s="2">
        <f t="shared" si="21"/>
        <v>58506.800366096257</v>
      </c>
      <c r="J84" s="2">
        <f t="shared" si="19"/>
        <v>307160.70192200533</v>
      </c>
      <c r="K84" s="2">
        <f t="shared" si="11"/>
        <v>54980.848417880523</v>
      </c>
      <c r="L84" s="2">
        <f t="shared" si="11"/>
        <v>288649.45419387275</v>
      </c>
      <c r="M84" s="2"/>
      <c r="N84" s="28">
        <f t="shared" si="20"/>
        <v>7599710.434896932</v>
      </c>
      <c r="O84" s="2">
        <f t="shared" si="12"/>
        <v>7540.6204890303206</v>
      </c>
      <c r="P84" s="2">
        <f t="shared" si="13"/>
        <v>39276.82764105223</v>
      </c>
      <c r="R84">
        <f t="shared" si="14"/>
        <v>63</v>
      </c>
      <c r="S84" s="89">
        <f t="shared" si="2"/>
        <v>0</v>
      </c>
      <c r="T84" s="89">
        <f>IF(AND(S84=0,S83&gt;0),SUM($G84:$H$381),S84)</f>
        <v>0</v>
      </c>
      <c r="U84" s="82">
        <f>SUM(T84:T$381)</f>
        <v>0</v>
      </c>
      <c r="V84" s="68">
        <f>localspline(R84,'BBG rates'!$G$10:$G$27,'BBG rates'!$K$10:$K$27)</f>
        <v>1.0242536438320258</v>
      </c>
      <c r="W84" s="68">
        <f>locallinterp(R84,'BBG rates'!$G$10:$G$27,'BBG rates'!$J$10:$J$27)</f>
        <v>-0.44800000000000001</v>
      </c>
      <c r="X84" s="56">
        <f t="shared" si="15"/>
        <v>-0.44892253490367295</v>
      </c>
      <c r="Y84" s="66">
        <f t="shared" si="3"/>
        <v>0</v>
      </c>
      <c r="Z84" s="72">
        <f t="shared" si="4"/>
        <v>0</v>
      </c>
      <c r="AA84" s="79">
        <f t="shared" si="5"/>
        <v>0</v>
      </c>
      <c r="AB84" s="81">
        <f t="shared" si="16"/>
        <v>0</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9268108.2210318223</v>
      </c>
    </row>
    <row r="85" spans="1:39" x14ac:dyDescent="0.2">
      <c r="A85" s="7">
        <v>64</v>
      </c>
      <c r="B85" s="7">
        <v>32</v>
      </c>
      <c r="C85" s="7">
        <v>16</v>
      </c>
      <c r="D85" s="12">
        <f t="shared" si="0"/>
        <v>5.333333333333333</v>
      </c>
      <c r="E85" s="29">
        <f t="shared" si="17"/>
        <v>6129176.2665825328</v>
      </c>
      <c r="F85" s="2">
        <f t="shared" si="1"/>
        <v>6101.6891229654148</v>
      </c>
      <c r="G85" s="2">
        <f t="shared" si="8"/>
        <v>31977.656085349969</v>
      </c>
      <c r="H85" s="2">
        <f t="shared" si="9"/>
        <v>20131.232593025143</v>
      </c>
      <c r="I85" s="2">
        <f t="shared" si="21"/>
        <v>58210.577801340522</v>
      </c>
      <c r="J85" s="2">
        <f t="shared" si="19"/>
        <v>310456.41494048276</v>
      </c>
      <c r="K85" s="2">
        <f t="shared" si="11"/>
        <v>54648.533079359826</v>
      </c>
      <c r="L85" s="2">
        <f t="shared" si="11"/>
        <v>291458.84308991907</v>
      </c>
      <c r="M85" s="2"/>
      <c r="N85" s="28">
        <f t="shared" si="20"/>
        <v>7560394.836193555</v>
      </c>
      <c r="O85" s="2">
        <f t="shared" si="12"/>
        <v>7501.8494267055185</v>
      </c>
      <c r="P85" s="2">
        <f t="shared" si="13"/>
        <v>39315.598703377043</v>
      </c>
      <c r="R85">
        <f t="shared" si="14"/>
        <v>64</v>
      </c>
      <c r="S85" s="89">
        <f t="shared" si="2"/>
        <v>0</v>
      </c>
      <c r="T85" s="89">
        <f>IF(AND(S85=0,S84&gt;0),SUM($G85:$H$381),S85)</f>
        <v>0</v>
      </c>
      <c r="U85" s="82">
        <f>SUM(T85:T$381)</f>
        <v>0</v>
      </c>
      <c r="V85" s="68">
        <f>localspline(R85,'BBG rates'!$G$10:$G$27,'BBG rates'!$K$10:$K$27)</f>
        <v>1.0244637532019558</v>
      </c>
      <c r="W85" s="68">
        <f>locallinterp(R85,'BBG rates'!$G$10:$G$27,'BBG rates'!$J$10:$J$27)</f>
        <v>-0.44466666666666665</v>
      </c>
      <c r="X85" s="56">
        <f t="shared" si="15"/>
        <v>-0.44557550501842513</v>
      </c>
      <c r="Y85" s="66">
        <f t="shared" si="3"/>
        <v>0</v>
      </c>
      <c r="Z85" s="72">
        <f t="shared" si="4"/>
        <v>0</v>
      </c>
      <c r="AA85" s="79">
        <f t="shared" si="5"/>
        <v>0</v>
      </c>
      <c r="AB85" s="81">
        <f t="shared" si="16"/>
        <v>0</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9207245.9897811729</v>
      </c>
    </row>
    <row r="86" spans="1:39" x14ac:dyDescent="0.2">
      <c r="A86" s="7">
        <v>65</v>
      </c>
      <c r="B86" s="7">
        <v>32.5</v>
      </c>
      <c r="C86" s="7">
        <v>16.25</v>
      </c>
      <c r="D86" s="12">
        <f t="shared" ref="D86:D149" si="22">A86/12</f>
        <v>5.416666666666667</v>
      </c>
      <c r="E86" s="29">
        <f t="shared" si="17"/>
        <v>6077310.9531113626</v>
      </c>
      <c r="F86" s="2">
        <f t="shared" ref="F86:F149" si="23">IF($A86&lt;=$I$8,-IPMT($G$11,1,$I$8-$A86+1,$E85),0)</f>
        <v>6050.2512372713627</v>
      </c>
      <c r="G86" s="2">
        <f t="shared" si="8"/>
        <v>31904.432103755473</v>
      </c>
      <c r="H86" s="2">
        <f t="shared" si="9"/>
        <v>19960.881367414127</v>
      </c>
      <c r="I86" s="2">
        <f t="shared" si="21"/>
        <v>57915.564708440965</v>
      </c>
      <c r="J86" s="2">
        <f t="shared" si="19"/>
        <v>313709.30883738858</v>
      </c>
      <c r="K86" s="2">
        <f t="shared" ref="K86:L149" si="24">I86/(1+$F$12)^IF($I$7=1,$A86,IF($I$7=2,$B86,IF($I$7=4,$C86,$D86)))</f>
        <v>54317.954039379583</v>
      </c>
      <c r="L86" s="2">
        <f t="shared" si="24"/>
        <v>294222.25104663946</v>
      </c>
      <c r="M86" s="2"/>
      <c r="N86" s="28">
        <f t="shared" si="20"/>
        <v>7521040.4281560434</v>
      </c>
      <c r="O86" s="2">
        <f t="shared" si="12"/>
        <v>7463.0400925709991</v>
      </c>
      <c r="P86" s="2">
        <f t="shared" si="13"/>
        <v>39354.408037511566</v>
      </c>
      <c r="R86">
        <f t="shared" si="14"/>
        <v>65</v>
      </c>
      <c r="S86" s="89">
        <f t="shared" ref="S86:S149" si="25">IF(D86&lt;$I$9,G86+H86,0)</f>
        <v>0</v>
      </c>
      <c r="T86" s="89">
        <f>IF(AND(S86=0,S85&gt;0),SUM($G86:$H$381),S86)</f>
        <v>0</v>
      </c>
      <c r="U86" s="82">
        <f>SUM(T86:T$381)</f>
        <v>0</v>
      </c>
      <c r="V86" s="68">
        <f>localspline(R86,'BBG rates'!$G$10:$G$27,'BBG rates'!$K$10:$K$27)</f>
        <v>1.0246664192882657</v>
      </c>
      <c r="W86" s="68">
        <f>locallinterp(R86,'BBG rates'!$G$10:$G$27,'BBG rates'!$J$10:$J$27)</f>
        <v>-0.44133333333333336</v>
      </c>
      <c r="X86" s="56">
        <f t="shared" si="15"/>
        <v>-0.44222857785860548</v>
      </c>
      <c r="Y86" s="66">
        <f t="shared" ref="Y86:Y149" si="26">T86*X86%/12+Y87</f>
        <v>0</v>
      </c>
      <c r="Z86" s="72">
        <f t="shared" ref="Z86:Z149" si="27">IF(U86=0,0,Y86*1200/U86)</f>
        <v>0</v>
      </c>
      <c r="AA86" s="79">
        <f t="shared" ref="AA86:AA149" si="28">T86*$AA$17%/12+AA87</f>
        <v>0</v>
      </c>
      <c r="AB86" s="81">
        <f t="shared" si="16"/>
        <v>0</v>
      </c>
      <c r="AD86" s="95">
        <f>locallinterp(R86,'BBG rates'!$N$10:$N$369,'BBG rates'!$P$10:$P$369)</f>
        <v>5.4939099981119792</v>
      </c>
      <c r="AI86" s="185">
        <f t="shared" ref="AI86:AI149" si="29">A86</f>
        <v>65</v>
      </c>
      <c r="AJ86" s="127">
        <f>locallinterp(MIN(AI86,CAP_Senior*12),'BBG rates'!$X$24:$X$65,'BBG rates'!$Y$24:$Y$65)</f>
        <v>42.970115536643981</v>
      </c>
      <c r="AK86" s="127">
        <f>locallinterp(MIN(AI86,CAP_CB*12),'BBG rates'!$AA$25:$AA$40,'BBG rates'!$AC$25:$AC$40)</f>
        <v>8.2083333333333339</v>
      </c>
      <c r="AL86" s="144">
        <f t="shared" ref="AL86:AL149" si="30">SUMPRODUCT(AJ86:AK86,$AJ$19:$AK$19)</f>
        <v>14.117836307896145</v>
      </c>
      <c r="AM86" s="142">
        <f>(SUMPRODUCT(AL86:AL$381,G86:G$381)+SUMPRODUCT(AL86:AL$381,H86:H$381))/12</f>
        <v>9146304.3197756391</v>
      </c>
    </row>
    <row r="87" spans="1:39" x14ac:dyDescent="0.2">
      <c r="A87" s="7">
        <v>66</v>
      </c>
      <c r="B87" s="7">
        <v>33</v>
      </c>
      <c r="C87" s="7">
        <v>16.5</v>
      </c>
      <c r="D87" s="12">
        <f t="shared" si="22"/>
        <v>5.5</v>
      </c>
      <c r="E87" s="29">
        <f t="shared" si="17"/>
        <v>6025688.2503226567</v>
      </c>
      <c r="F87" s="2">
        <f t="shared" si="23"/>
        <v>5999.0537902814131</v>
      </c>
      <c r="G87" s="2">
        <f t="shared" ref="G87:G150" si="31">IF($A87&lt;=$I$8,-PPMT($G$11,1,$I$8-$A87+1,$E86),0)</f>
        <v>31831.375793971136</v>
      </c>
      <c r="H87" s="2">
        <f t="shared" ref="H87:H150" si="32">IF($A87&lt;=$I$8,(E86-G87)*$G$13,0)</f>
        <v>19791.326994735024</v>
      </c>
      <c r="I87" s="2">
        <f t="shared" si="21"/>
        <v>57621.756578987566</v>
      </c>
      <c r="J87" s="2">
        <f t="shared" si="19"/>
        <v>316919.66118443164</v>
      </c>
      <c r="K87" s="2">
        <f t="shared" si="24"/>
        <v>53989.102853796772</v>
      </c>
      <c r="L87" s="2">
        <f t="shared" si="24"/>
        <v>296940.06569588225</v>
      </c>
      <c r="M87" s="2"/>
      <c r="N87" s="28">
        <f t="shared" si="20"/>
        <v>7481647.172474809</v>
      </c>
      <c r="O87" s="2">
        <f t="shared" ref="O87:O150" si="33">IF($A87&lt;=$I$8,-IPMT($G$11,1,$I$8-$A87+1,$N86),0)</f>
        <v>7424.1924488477753</v>
      </c>
      <c r="P87" s="2">
        <f t="shared" ref="P87:P150" si="34">IF($A87&lt;=$I$8,-PPMT($G$11,1,$I$8-$A87+1,$N86),0)</f>
        <v>39393.255681234783</v>
      </c>
      <c r="R87">
        <f t="shared" ref="R87:R150" si="35">ROUND(D87*12,1)</f>
        <v>66</v>
      </c>
      <c r="S87" s="89">
        <f t="shared" si="25"/>
        <v>0</v>
      </c>
      <c r="T87" s="89">
        <f>IF(AND(S87=0,S86&gt;0),SUM($G87:$H$381),S87)</f>
        <v>0</v>
      </c>
      <c r="U87" s="82">
        <f>SUM(T87:T$381)</f>
        <v>0</v>
      </c>
      <c r="V87" s="68">
        <f>localspline(R87,'BBG rates'!$G$10:$G$27,'BBG rates'!$K$10:$K$27)</f>
        <v>1.0248617446359276</v>
      </c>
      <c r="W87" s="68">
        <f>locallinterp(R87,'BBG rates'!$G$10:$G$27,'BBG rates'!$J$10:$J$27)</f>
        <v>-0.438</v>
      </c>
      <c r="X87" s="56">
        <f t="shared" ref="X87:X150" si="36">((1+W87%)^(1/12)-1)*1200</f>
        <v>-0.43888175341795232</v>
      </c>
      <c r="Y87" s="66">
        <f t="shared" si="26"/>
        <v>0</v>
      </c>
      <c r="Z87" s="72">
        <f t="shared" si="27"/>
        <v>0</v>
      </c>
      <c r="AA87" s="79">
        <f t="shared" si="28"/>
        <v>0</v>
      </c>
      <c r="AB87" s="81">
        <f t="shared" ref="AB87:AB150" si="37">IF(U87=0,0,AA87*1200/U87)</f>
        <v>0</v>
      </c>
      <c r="AD87" s="95">
        <f>locallinterp(R87,'BBG rates'!$N$10:$N$369,'BBG rates'!$P$10:$P$369)</f>
        <v>5.5793151434983068</v>
      </c>
      <c r="AI87" s="185">
        <f t="shared" si="29"/>
        <v>66</v>
      </c>
      <c r="AJ87" s="127">
        <f>locallinterp(MIN(AI87,CAP_Senior*12),'BBG rates'!$X$24:$X$65,'BBG rates'!$Y$24:$Y$65)</f>
        <v>43.259399073423722</v>
      </c>
      <c r="AK87" s="127">
        <f>locallinterp(MIN(AI87,CAP_CB*12),'BBG rates'!$AA$25:$AA$40,'BBG rates'!$AC$25:$AC$40)</f>
        <v>8.25</v>
      </c>
      <c r="AL87" s="144">
        <f t="shared" si="30"/>
        <v>14.201597842482032</v>
      </c>
      <c r="AM87" s="142">
        <f>(SUMPRODUCT(AL87:AL$381,G87:G$381)+SUMPRODUCT(AL87:AL$381,H87:H$381))/12</f>
        <v>9085285.4859719984</v>
      </c>
    </row>
    <row r="88" spans="1:39" x14ac:dyDescent="0.2">
      <c r="A88" s="7">
        <v>67</v>
      </c>
      <c r="B88" s="7">
        <v>33.5</v>
      </c>
      <c r="C88" s="7">
        <v>16.75</v>
      </c>
      <c r="D88" s="12">
        <f t="shared" si="22"/>
        <v>5.583333333333333</v>
      </c>
      <c r="E88" s="29">
        <f t="shared" ref="E88:E151" si="38">IF($A88&lt;=$I$8,E87-G88-H88,0)</f>
        <v>5974307.1972319614</v>
      </c>
      <c r="F88" s="2">
        <f t="shared" si="23"/>
        <v>5948.0958298909527</v>
      </c>
      <c r="G88" s="2">
        <f t="shared" si="31"/>
        <v>31758.486772053955</v>
      </c>
      <c r="H88" s="2">
        <f t="shared" si="32"/>
        <v>19622.566318641741</v>
      </c>
      <c r="I88" s="2">
        <f t="shared" si="21"/>
        <v>57329.148920586653</v>
      </c>
      <c r="J88" s="2">
        <f t="shared" ref="J88:J151" si="39">IF($I$7=1,I88*A88,IF($I$7=2,I88*B88,IF($I$7=4,I88*C88,I88*D88)))</f>
        <v>320087.74813994212</v>
      </c>
      <c r="K88" s="2">
        <f t="shared" si="24"/>
        <v>53661.971117860492</v>
      </c>
      <c r="L88" s="2">
        <f t="shared" si="24"/>
        <v>299612.67207472102</v>
      </c>
      <c r="M88" s="2"/>
      <c r="N88" s="28">
        <f t="shared" ref="N88:N151" si="40">IF($A88&lt;=$I$8,N87-P88,0)</f>
        <v>7442215.0308024464</v>
      </c>
      <c r="O88" s="2">
        <f t="shared" si="33"/>
        <v>7385.3064577195701</v>
      </c>
      <c r="P88" s="2">
        <f t="shared" si="34"/>
        <v>39432.141672362995</v>
      </c>
      <c r="R88">
        <f t="shared" si="35"/>
        <v>67</v>
      </c>
      <c r="S88" s="89">
        <f t="shared" si="25"/>
        <v>0</v>
      </c>
      <c r="T88" s="89">
        <f>IF(AND(S88=0,S87&gt;0),SUM($G88:$H$381),S88)</f>
        <v>0</v>
      </c>
      <c r="U88" s="82">
        <f>SUM(T88:T$381)</f>
        <v>0</v>
      </c>
      <c r="V88" s="68">
        <f>localspline(R88,'BBG rates'!$G$10:$G$27,'BBG rates'!$K$10:$K$27)</f>
        <v>1.0250494145613411</v>
      </c>
      <c r="W88" s="68">
        <f>locallinterp(R88,'BBG rates'!$G$10:$G$27,'BBG rates'!$J$10:$J$27)</f>
        <v>-0.43466666666666665</v>
      </c>
      <c r="X88" s="56">
        <f t="shared" si="36"/>
        <v>-0.43553503168953789</v>
      </c>
      <c r="Y88" s="66">
        <f t="shared" si="26"/>
        <v>0</v>
      </c>
      <c r="Z88" s="72">
        <f t="shared" si="27"/>
        <v>0</v>
      </c>
      <c r="AA88" s="79">
        <f t="shared" si="28"/>
        <v>0</v>
      </c>
      <c r="AB88" s="81">
        <f t="shared" si="37"/>
        <v>0</v>
      </c>
      <c r="AD88" s="95">
        <f>locallinterp(R88,'BBG rates'!$N$10:$N$369,'BBG rates'!$P$10:$P$369)</f>
        <v>5.6647359280450855</v>
      </c>
      <c r="AI88" s="185">
        <f t="shared" si="29"/>
        <v>67</v>
      </c>
      <c r="AJ88" s="127">
        <f>locallinterp(MIN(AI88,CAP_Senior*12),'BBG rates'!$X$24:$X$65,'BBG rates'!$Y$24:$Y$65)</f>
        <v>43.548682610203464</v>
      </c>
      <c r="AK88" s="127">
        <f>locallinterp(MIN(AI88,CAP_CB*12),'BBG rates'!$AA$25:$AA$40,'BBG rates'!$AC$25:$AC$40)</f>
        <v>8.2916666666666661</v>
      </c>
      <c r="AL88" s="144">
        <f t="shared" si="30"/>
        <v>14.285359377067921</v>
      </c>
      <c r="AM88" s="142">
        <f>(SUMPRODUCT(AL88:AL$381,G88:G$381)+SUMPRODUCT(AL88:AL$381,H88:H$381))/12</f>
        <v>9024191.7472597342</v>
      </c>
    </row>
    <row r="89" spans="1:39" x14ac:dyDescent="0.2">
      <c r="A89" s="7">
        <v>68</v>
      </c>
      <c r="B89" s="7">
        <v>34</v>
      </c>
      <c r="C89" s="7">
        <v>17</v>
      </c>
      <c r="D89" s="12">
        <f t="shared" si="22"/>
        <v>5.666666666666667</v>
      </c>
      <c r="E89" s="29">
        <f t="shared" si="38"/>
        <v>5923166.8363826461</v>
      </c>
      <c r="F89" s="2">
        <f t="shared" si="23"/>
        <v>5897.3764074900673</v>
      </c>
      <c r="G89" s="2">
        <f t="shared" si="31"/>
        <v>31685.764654940092</v>
      </c>
      <c r="H89" s="2">
        <f t="shared" si="32"/>
        <v>19454.596194375299</v>
      </c>
      <c r="I89" s="2">
        <f t="shared" si="21"/>
        <v>57037.737256805456</v>
      </c>
      <c r="J89" s="2">
        <f t="shared" si="39"/>
        <v>323213.84445523092</v>
      </c>
      <c r="K89" s="2">
        <f t="shared" si="24"/>
        <v>53336.550466032968</v>
      </c>
      <c r="L89" s="2">
        <f t="shared" si="24"/>
        <v>302240.45264085353</v>
      </c>
      <c r="M89" s="2"/>
      <c r="N89" s="28">
        <f t="shared" si="40"/>
        <v>7402743.9647536967</v>
      </c>
      <c r="O89" s="2">
        <f t="shared" si="33"/>
        <v>7346.3820813327748</v>
      </c>
      <c r="P89" s="2">
        <f t="shared" si="34"/>
        <v>39471.066048749795</v>
      </c>
      <c r="R89">
        <f t="shared" si="35"/>
        <v>68</v>
      </c>
      <c r="S89" s="89">
        <f t="shared" si="25"/>
        <v>0</v>
      </c>
      <c r="T89" s="89">
        <f>IF(AND(S89=0,S88&gt;0),SUM($G89:$H$381),S89)</f>
        <v>0</v>
      </c>
      <c r="U89" s="82">
        <f>SUM(T89:T$381)</f>
        <v>0</v>
      </c>
      <c r="V89" s="68">
        <f>localspline(R89,'BBG rates'!$G$10:$G$27,'BBG rates'!$K$10:$K$27)</f>
        <v>1.0252293826046364</v>
      </c>
      <c r="W89" s="68">
        <f>locallinterp(R89,'BBG rates'!$G$10:$G$27,'BBG rates'!$J$10:$J$27)</f>
        <v>-0.43133333333333335</v>
      </c>
      <c r="X89" s="56">
        <f t="shared" si="36"/>
        <v>-0.43218841266696728</v>
      </c>
      <c r="Y89" s="66">
        <f t="shared" si="26"/>
        <v>0</v>
      </c>
      <c r="Z89" s="72">
        <f t="shared" si="27"/>
        <v>0</v>
      </c>
      <c r="AA89" s="79">
        <f t="shared" si="28"/>
        <v>0</v>
      </c>
      <c r="AB89" s="81">
        <f t="shared" si="37"/>
        <v>0</v>
      </c>
      <c r="AD89" s="95">
        <f>locallinterp(R89,'BBG rates'!$N$10:$N$369,'BBG rates'!$P$10:$P$369)</f>
        <v>5.7501717099288054</v>
      </c>
      <c r="AI89" s="185">
        <f t="shared" si="29"/>
        <v>68</v>
      </c>
      <c r="AJ89" s="127">
        <f>locallinterp(MIN(AI89,CAP_Senior*12),'BBG rates'!$X$24:$X$65,'BBG rates'!$Y$24:$Y$65)</f>
        <v>43.837966146983206</v>
      </c>
      <c r="AK89" s="127">
        <f>locallinterp(MIN(AI89,CAP_CB*12),'BBG rates'!$AA$25:$AA$40,'BBG rates'!$AC$25:$AC$40)</f>
        <v>8.3333333333333339</v>
      </c>
      <c r="AL89" s="144">
        <f t="shared" si="30"/>
        <v>14.369120911653813</v>
      </c>
      <c r="AM89" s="142">
        <f>(SUMPRODUCT(AL89:AL$381,G89:G$381)+SUMPRODUCT(AL89:AL$381,H89:H$381))/12</f>
        <v>8963025.346545333</v>
      </c>
    </row>
    <row r="90" spans="1:39" x14ac:dyDescent="0.2">
      <c r="A90" s="7">
        <v>69</v>
      </c>
      <c r="B90" s="7">
        <v>34.5</v>
      </c>
      <c r="C90" s="7">
        <v>17.25</v>
      </c>
      <c r="D90" s="12">
        <f t="shared" si="22"/>
        <v>5.75</v>
      </c>
      <c r="E90" s="29">
        <f t="shared" si="38"/>
        <v>5872266.2138334801</v>
      </c>
      <c r="F90" s="2">
        <f t="shared" si="23"/>
        <v>5846.8945779512342</v>
      </c>
      <c r="G90" s="2">
        <f t="shared" si="31"/>
        <v>31613.209060442841</v>
      </c>
      <c r="H90" s="2">
        <f t="shared" si="32"/>
        <v>19287.413488723014</v>
      </c>
      <c r="I90" s="2">
        <f t="shared" si="21"/>
        <v>56747.517127117084</v>
      </c>
      <c r="J90" s="2">
        <f t="shared" si="39"/>
        <v>326298.22348092322</v>
      </c>
      <c r="K90" s="2">
        <f t="shared" si="24"/>
        <v>53012.832571811377</v>
      </c>
      <c r="L90" s="2">
        <f t="shared" si="24"/>
        <v>304823.78728791542</v>
      </c>
      <c r="M90" s="2"/>
      <c r="N90" s="28">
        <f t="shared" si="40"/>
        <v>7363233.9359054109</v>
      </c>
      <c r="O90" s="2">
        <f t="shared" si="33"/>
        <v>7307.4192817964158</v>
      </c>
      <c r="P90" s="2">
        <f t="shared" si="34"/>
        <v>39510.028848286158</v>
      </c>
      <c r="R90">
        <f t="shared" si="35"/>
        <v>69</v>
      </c>
      <c r="S90" s="89">
        <f t="shared" si="25"/>
        <v>0</v>
      </c>
      <c r="T90" s="89">
        <f>IF(AND(S90=0,S89&gt;0),SUM($G90:$H$381),S90)</f>
        <v>0</v>
      </c>
      <c r="U90" s="82">
        <f>SUM(T90:T$381)</f>
        <v>0</v>
      </c>
      <c r="V90" s="68">
        <f>localspline(R90,'BBG rates'!$G$10:$G$27,'BBG rates'!$K$10:$K$27)</f>
        <v>1.0254014532854399</v>
      </c>
      <c r="W90" s="68">
        <f>locallinterp(R90,'BBG rates'!$G$10:$G$27,'BBG rates'!$J$10:$J$27)</f>
        <v>-0.42799999999999999</v>
      </c>
      <c r="X90" s="56">
        <f t="shared" si="36"/>
        <v>-0.42884189634357917</v>
      </c>
      <c r="Y90" s="66">
        <f t="shared" si="26"/>
        <v>0</v>
      </c>
      <c r="Z90" s="72">
        <f t="shared" si="27"/>
        <v>0</v>
      </c>
      <c r="AA90" s="79">
        <f t="shared" si="28"/>
        <v>0</v>
      </c>
      <c r="AB90" s="81">
        <f t="shared" si="37"/>
        <v>0</v>
      </c>
      <c r="AD90" s="95">
        <f>locallinterp(R90,'BBG rates'!$N$10:$N$369,'BBG rates'!$P$10:$P$369)</f>
        <v>5.8356218310359251</v>
      </c>
      <c r="AI90" s="185">
        <f t="shared" si="29"/>
        <v>69</v>
      </c>
      <c r="AJ90" s="127">
        <f>locallinterp(MIN(AI90,CAP_Senior*12),'BBG rates'!$X$24:$X$65,'BBG rates'!$Y$24:$Y$65)</f>
        <v>44.127249683762948</v>
      </c>
      <c r="AK90" s="127">
        <f>locallinterp(MIN(AI90,CAP_CB*12),'BBG rates'!$AA$25:$AA$40,'BBG rates'!$AC$25:$AC$40)</f>
        <v>8.375</v>
      </c>
      <c r="AL90" s="144">
        <f t="shared" si="30"/>
        <v>14.452882446239702</v>
      </c>
      <c r="AM90" s="142">
        <f>(SUMPRODUCT(AL90:AL$381,G90:G$381)+SUMPRODUCT(AL90:AL$381,H90:H$381))/12</f>
        <v>8901788.5108362157</v>
      </c>
    </row>
    <row r="91" spans="1:39" x14ac:dyDescent="0.2">
      <c r="A91" s="7">
        <v>70</v>
      </c>
      <c r="B91" s="7">
        <v>35</v>
      </c>
      <c r="C91" s="7">
        <v>17.5</v>
      </c>
      <c r="D91" s="12">
        <f t="shared" si="22"/>
        <v>5.833333333333333</v>
      </c>
      <c r="E91" s="29">
        <f t="shared" si="38"/>
        <v>5821604.3791462518</v>
      </c>
      <c r="F91" s="2">
        <f t="shared" si="23"/>
        <v>5796.6493996170693</v>
      </c>
      <c r="G91" s="2">
        <f t="shared" si="31"/>
        <v>31540.819607250705</v>
      </c>
      <c r="H91" s="2">
        <f t="shared" si="32"/>
        <v>19121.015079977846</v>
      </c>
      <c r="I91" s="2">
        <f t="shared" si="21"/>
        <v>56458.484086845623</v>
      </c>
      <c r="J91" s="2">
        <f t="shared" si="39"/>
        <v>329341.15717326611</v>
      </c>
      <c r="K91" s="2">
        <f t="shared" si="24"/>
        <v>52690.809147550608</v>
      </c>
      <c r="L91" s="2">
        <f t="shared" si="24"/>
        <v>307363.05336071184</v>
      </c>
      <c r="M91" s="2"/>
      <c r="N91" s="28">
        <f t="shared" si="40"/>
        <v>7323684.9057965102</v>
      </c>
      <c r="O91" s="2">
        <f t="shared" si="33"/>
        <v>7268.4180211821149</v>
      </c>
      <c r="P91" s="2">
        <f t="shared" si="34"/>
        <v>39549.030108900457</v>
      </c>
      <c r="R91">
        <f t="shared" si="35"/>
        <v>70</v>
      </c>
      <c r="S91" s="89">
        <f t="shared" si="25"/>
        <v>0</v>
      </c>
      <c r="T91" s="89">
        <f>IF(AND(S91=0,S90&gt;0),SUM($G91:$H$381),S91)</f>
        <v>0</v>
      </c>
      <c r="U91" s="82">
        <f>SUM(T91:T$381)</f>
        <v>0</v>
      </c>
      <c r="V91" s="68">
        <f>localspline(R91,'BBG rates'!$G$10:$G$27,'BBG rates'!$K$10:$K$27)</f>
        <v>1.0255655354418127</v>
      </c>
      <c r="W91" s="68">
        <f>locallinterp(R91,'BBG rates'!$G$10:$G$27,'BBG rates'!$J$10:$J$27)</f>
        <v>-0.42466666666666664</v>
      </c>
      <c r="X91" s="56">
        <f t="shared" si="36"/>
        <v>-0.42549548271284543</v>
      </c>
      <c r="Y91" s="66">
        <f t="shared" si="26"/>
        <v>0</v>
      </c>
      <c r="Z91" s="72">
        <f t="shared" si="27"/>
        <v>0</v>
      </c>
      <c r="AA91" s="79">
        <f t="shared" si="28"/>
        <v>0</v>
      </c>
      <c r="AB91" s="81">
        <f t="shared" si="37"/>
        <v>0</v>
      </c>
      <c r="AD91" s="95">
        <f>locallinterp(R91,'BBG rates'!$N$10:$N$369,'BBG rates'!$P$10:$P$369)</f>
        <v>5.921085625656076</v>
      </c>
      <c r="AI91" s="185">
        <f t="shared" si="29"/>
        <v>70</v>
      </c>
      <c r="AJ91" s="127">
        <f>locallinterp(MIN(AI91,CAP_Senior*12),'BBG rates'!$X$24:$X$65,'BBG rates'!$Y$24:$Y$65)</f>
        <v>44.416533220542689</v>
      </c>
      <c r="AK91" s="127">
        <f>locallinterp(MIN(AI91,CAP_CB*12),'BBG rates'!$AA$25:$AA$40,'BBG rates'!$AC$25:$AC$40)</f>
        <v>8.4166666666666661</v>
      </c>
      <c r="AL91" s="144">
        <f t="shared" si="30"/>
        <v>14.536643980825591</v>
      </c>
      <c r="AM91" s="142">
        <f>(SUMPRODUCT(AL91:AL$381,G91:G$381)+SUMPRODUCT(AL91:AL$381,H91:H$381))/12</f>
        <v>8840483.4513242561</v>
      </c>
    </row>
    <row r="92" spans="1:39" x14ac:dyDescent="0.2">
      <c r="A92" s="7">
        <v>71</v>
      </c>
      <c r="B92" s="7">
        <v>35.5</v>
      </c>
      <c r="C92" s="7">
        <v>17.75</v>
      </c>
      <c r="D92" s="12">
        <f t="shared" si="22"/>
        <v>5.916666666666667</v>
      </c>
      <c r="E92" s="29">
        <f t="shared" si="38"/>
        <v>5771180.3853734285</v>
      </c>
      <c r="F92" s="2">
        <f t="shared" si="23"/>
        <v>5746.6399342880941</v>
      </c>
      <c r="G92" s="2">
        <f t="shared" si="31"/>
        <v>31468.595914925285</v>
      </c>
      <c r="H92" s="2">
        <f t="shared" si="32"/>
        <v>18955.397857897864</v>
      </c>
      <c r="I92" s="2">
        <f t="shared" si="21"/>
        <v>56170.633707111243</v>
      </c>
      <c r="J92" s="2">
        <f t="shared" si="39"/>
        <v>332342.91610040818</v>
      </c>
      <c r="K92" s="2">
        <f t="shared" si="24"/>
        <v>52370.471944286423</v>
      </c>
      <c r="L92" s="2">
        <f t="shared" si="24"/>
        <v>309858.62567036133</v>
      </c>
      <c r="M92" s="2"/>
      <c r="N92" s="28">
        <f t="shared" si="40"/>
        <v>7284096.8359279521</v>
      </c>
      <c r="O92" s="2">
        <f t="shared" si="33"/>
        <v>7229.3782615240571</v>
      </c>
      <c r="P92" s="2">
        <f t="shared" si="34"/>
        <v>39588.069868558516</v>
      </c>
      <c r="R92">
        <f t="shared" si="35"/>
        <v>71</v>
      </c>
      <c r="S92" s="89">
        <f t="shared" si="25"/>
        <v>0</v>
      </c>
      <c r="T92" s="89">
        <f>IF(AND(S92=0,S91&gt;0),SUM($G92:$H$381),S92)</f>
        <v>0</v>
      </c>
      <c r="U92" s="82">
        <f>SUM(T92:T$381)</f>
        <v>0</v>
      </c>
      <c r="V92" s="68">
        <f>localspline(R92,'BBG rates'!$G$10:$G$27,'BBG rates'!$K$10:$K$27)</f>
        <v>1.0257214708489366</v>
      </c>
      <c r="W92" s="68">
        <f>locallinterp(R92,'BBG rates'!$G$10:$G$27,'BBG rates'!$J$10:$J$27)</f>
        <v>-0.42133333333333334</v>
      </c>
      <c r="X92" s="56">
        <f t="shared" si="36"/>
        <v>-0.42214917176823796</v>
      </c>
      <c r="Y92" s="66">
        <f t="shared" si="26"/>
        <v>0</v>
      </c>
      <c r="Z92" s="72">
        <f t="shared" si="27"/>
        <v>0</v>
      </c>
      <c r="AA92" s="79">
        <f t="shared" si="28"/>
        <v>0</v>
      </c>
      <c r="AB92" s="81">
        <f t="shared" si="37"/>
        <v>0</v>
      </c>
      <c r="AD92" s="95">
        <f>locallinterp(R92,'BBG rates'!$N$10:$N$369,'BBG rates'!$P$10:$P$369)</f>
        <v>6.0065624148934873</v>
      </c>
      <c r="AI92" s="185">
        <f t="shared" si="29"/>
        <v>71</v>
      </c>
      <c r="AJ92" s="127">
        <f>locallinterp(MIN(AI92,CAP_Senior*12),'BBG rates'!$X$24:$X$65,'BBG rates'!$Y$24:$Y$65)</f>
        <v>44.705816757322431</v>
      </c>
      <c r="AK92" s="127">
        <f>locallinterp(MIN(AI92,CAP_CB*12),'BBG rates'!$AA$25:$AA$40,'BBG rates'!$AC$25:$AC$40)</f>
        <v>8.4583333333333339</v>
      </c>
      <c r="AL92" s="144">
        <f t="shared" si="30"/>
        <v>14.62040551541148</v>
      </c>
      <c r="AM92" s="142">
        <f>(SUMPRODUCT(AL92:AL$381,G92:G$381)+SUMPRODUCT(AL92:AL$381,H92:H$381))/12</f>
        <v>8779112.3634689488</v>
      </c>
    </row>
    <row r="93" spans="1:39" x14ac:dyDescent="0.2">
      <c r="A93" s="7">
        <v>72</v>
      </c>
      <c r="B93" s="7">
        <v>36</v>
      </c>
      <c r="C93" s="7">
        <v>18</v>
      </c>
      <c r="D93" s="12">
        <f t="shared" si="22"/>
        <v>6</v>
      </c>
      <c r="E93" s="29">
        <f t="shared" si="38"/>
        <v>5720993.2890458638</v>
      </c>
      <c r="F93" s="2">
        <f t="shared" si="23"/>
        <v>5696.8652472105605</v>
      </c>
      <c r="G93" s="2">
        <f t="shared" si="31"/>
        <v>31396.537603899331</v>
      </c>
      <c r="H93" s="2">
        <f t="shared" si="32"/>
        <v>18790.558723665868</v>
      </c>
      <c r="I93" s="2">
        <f t="shared" si="21"/>
        <v>55883.961574775756</v>
      </c>
      <c r="J93" s="2">
        <f t="shared" si="39"/>
        <v>335303.76944865455</v>
      </c>
      <c r="K93" s="2">
        <f t="shared" si="24"/>
        <v>52051.812751559897</v>
      </c>
      <c r="L93" s="2">
        <f t="shared" si="24"/>
        <v>312310.8765093594</v>
      </c>
      <c r="M93" s="2"/>
      <c r="N93" s="28">
        <f t="shared" si="40"/>
        <v>7244469.6877626888</v>
      </c>
      <c r="O93" s="2">
        <f t="shared" si="33"/>
        <v>7190.2999648189461</v>
      </c>
      <c r="P93" s="2">
        <f t="shared" si="34"/>
        <v>39627.148165263628</v>
      </c>
      <c r="R93">
        <f t="shared" si="35"/>
        <v>72</v>
      </c>
      <c r="S93" s="89">
        <f t="shared" si="25"/>
        <v>0</v>
      </c>
      <c r="T93" s="89">
        <f>IF(AND(S93=0,S92&gt;0),SUM($G93:$H$381),S93)</f>
        <v>0</v>
      </c>
      <c r="U93" s="82">
        <f>SUM(T93:T$381)</f>
        <v>0</v>
      </c>
      <c r="V93" s="68">
        <f>localspline(R93,'BBG rates'!$G$10:$G$27,'BBG rates'!$K$10:$K$27)</f>
        <v>1.0258691310882568</v>
      </c>
      <c r="W93" s="68">
        <f>locallinterp(R93,'BBG rates'!$G$10:$G$27,'BBG rates'!$J$10:$J$27)</f>
        <v>-0.41799999999999998</v>
      </c>
      <c r="X93" s="56">
        <f t="shared" si="36"/>
        <v>-0.4188029635029622</v>
      </c>
      <c r="Y93" s="66">
        <f t="shared" si="26"/>
        <v>0</v>
      </c>
      <c r="Z93" s="72">
        <f t="shared" si="27"/>
        <v>0</v>
      </c>
      <c r="AA93" s="79">
        <f t="shared" si="28"/>
        <v>0</v>
      </c>
      <c r="AB93" s="81">
        <f t="shared" si="37"/>
        <v>0</v>
      </c>
      <c r="AD93" s="95">
        <f>locallinterp(R93,'BBG rates'!$N$10:$N$369,'BBG rates'!$P$10:$P$369)</f>
        <v>6.092051509150842</v>
      </c>
      <c r="AI93" s="185">
        <f t="shared" si="29"/>
        <v>72</v>
      </c>
      <c r="AJ93" s="127">
        <f>locallinterp(MIN(AI93,CAP_Senior*12),'BBG rates'!$X$24:$X$65,'BBG rates'!$Y$24:$Y$65)</f>
        <v>44.995100294102173</v>
      </c>
      <c r="AK93" s="127">
        <f>locallinterp(MIN(AI93,CAP_CB*12),'BBG rates'!$AA$25:$AA$40,'BBG rates'!$AC$25:$AC$40)</f>
        <v>8.5</v>
      </c>
      <c r="AL93" s="144">
        <f t="shared" si="30"/>
        <v>14.70416704999737</v>
      </c>
      <c r="AM93" s="142">
        <f>(SUMPRODUCT(AL93:AL$381,G93:G$381)+SUMPRODUCT(AL93:AL$381,H93:H$381))/12</f>
        <v>8717677.4270801768</v>
      </c>
    </row>
    <row r="94" spans="1:39" x14ac:dyDescent="0.2">
      <c r="A94" s="7">
        <v>73</v>
      </c>
      <c r="B94" s="7">
        <v>36.5</v>
      </c>
      <c r="C94" s="7">
        <v>18.25</v>
      </c>
      <c r="D94" s="12">
        <f t="shared" si="22"/>
        <v>6.083333333333333</v>
      </c>
      <c r="E94" s="29">
        <f t="shared" si="38"/>
        <v>5671042.1501605399</v>
      </c>
      <c r="F94" s="2">
        <f t="shared" si="23"/>
        <v>5647.3244070643186</v>
      </c>
      <c r="G94" s="2">
        <f t="shared" si="31"/>
        <v>31324.644295474765</v>
      </c>
      <c r="H94" s="2">
        <f t="shared" si="32"/>
        <v>18626.494589849131</v>
      </c>
      <c r="I94" s="2">
        <f t="shared" si="21"/>
        <v>55598.463292388216</v>
      </c>
      <c r="J94" s="2">
        <f t="shared" si="39"/>
        <v>338223.98502869497</v>
      </c>
      <c r="K94" s="2">
        <f t="shared" si="24"/>
        <v>51734.823397242326</v>
      </c>
      <c r="L94" s="2">
        <f t="shared" si="24"/>
        <v>314720.17566655745</v>
      </c>
      <c r="M94" s="2"/>
      <c r="N94" s="28">
        <f t="shared" si="40"/>
        <v>7204803.4227256319</v>
      </c>
      <c r="O94" s="2">
        <f t="shared" si="33"/>
        <v>7151.1830930259775</v>
      </c>
      <c r="P94" s="2">
        <f t="shared" si="34"/>
        <v>39666.265037056597</v>
      </c>
      <c r="R94">
        <f t="shared" si="35"/>
        <v>73</v>
      </c>
      <c r="S94" s="89">
        <f t="shared" si="25"/>
        <v>0</v>
      </c>
      <c r="T94" s="89">
        <f>IF(AND(S94=0,S93&gt;0),SUM($G94:$H$381),S94)</f>
        <v>0</v>
      </c>
      <c r="U94" s="82">
        <f>SUM(T94:T$381)</f>
        <v>0</v>
      </c>
      <c r="V94" s="68">
        <f>localspline(R94,'BBG rates'!$G$10:$G$27,'BBG rates'!$K$10:$K$27)</f>
        <v>1.0260083953310204</v>
      </c>
      <c r="W94" s="68">
        <f>locallinterp(R94,'BBG rates'!$G$10:$G$27,'BBG rates'!$J$10:$J$27)</f>
        <v>-0.41425000000000001</v>
      </c>
      <c r="X94" s="56">
        <f t="shared" si="36"/>
        <v>-0.41503860193037312</v>
      </c>
      <c r="Y94" s="66">
        <f t="shared" si="26"/>
        <v>0</v>
      </c>
      <c r="Z94" s="72">
        <f t="shared" si="27"/>
        <v>0</v>
      </c>
      <c r="AA94" s="79">
        <f t="shared" si="28"/>
        <v>0</v>
      </c>
      <c r="AB94" s="81">
        <f t="shared" si="37"/>
        <v>0</v>
      </c>
      <c r="AD94" s="95">
        <f>locallinterp(R94,'BBG rates'!$N$10:$N$369,'BBG rates'!$P$10:$P$369)</f>
        <v>6.1775522087617603</v>
      </c>
      <c r="AI94" s="185">
        <f t="shared" si="29"/>
        <v>73</v>
      </c>
      <c r="AJ94" s="127">
        <f>locallinterp(MIN(AI94,CAP_Senior*12),'BBG rates'!$X$24:$X$65,'BBG rates'!$Y$24:$Y$65)</f>
        <v>45.239686039428086</v>
      </c>
      <c r="AK94" s="127">
        <f>locallinterp(MIN(AI94,CAP_CB*12),'BBG rates'!$AA$25:$AA$40,'BBG rates'!$AC$25:$AC$40)</f>
        <v>8.5416666666666661</v>
      </c>
      <c r="AL94" s="144">
        <f t="shared" si="30"/>
        <v>14.780329960036108</v>
      </c>
      <c r="AM94" s="142">
        <f>(SUMPRODUCT(AL94:AL$381,G94:G$381)+SUMPRODUCT(AL94:AL$381,H94:H$381))/12</f>
        <v>8656180.8064006083</v>
      </c>
    </row>
    <row r="95" spans="1:39" x14ac:dyDescent="0.2">
      <c r="A95" s="7">
        <v>74</v>
      </c>
      <c r="B95" s="7">
        <v>37</v>
      </c>
      <c r="C95" s="7">
        <v>18.5</v>
      </c>
      <c r="D95" s="12">
        <f t="shared" si="22"/>
        <v>6.166666666666667</v>
      </c>
      <c r="E95" s="29">
        <f t="shared" si="38"/>
        <v>5621326.0321683604</v>
      </c>
      <c r="F95" s="2">
        <f t="shared" si="23"/>
        <v>5598.0164859507113</v>
      </c>
      <c r="G95" s="2">
        <f t="shared" si="31"/>
        <v>31252.915611820656</v>
      </c>
      <c r="H95" s="2">
        <f t="shared" si="32"/>
        <v>18463.202380359307</v>
      </c>
      <c r="I95" s="2">
        <f t="shared" si="21"/>
        <v>55314.134478130669</v>
      </c>
      <c r="J95" s="2">
        <f t="shared" si="39"/>
        <v>341103.82928180578</v>
      </c>
      <c r="K95" s="2">
        <f t="shared" si="24"/>
        <v>51419.495747360947</v>
      </c>
      <c r="L95" s="2">
        <f t="shared" si="24"/>
        <v>317086.89044205914</v>
      </c>
      <c r="M95" s="2"/>
      <c r="N95" s="28">
        <f t="shared" si="40"/>
        <v>7165098.0022036163</v>
      </c>
      <c r="O95" s="2">
        <f t="shared" si="33"/>
        <v>7112.0276080667891</v>
      </c>
      <c r="P95" s="2">
        <f t="shared" si="34"/>
        <v>39705.420522015789</v>
      </c>
      <c r="R95">
        <f t="shared" si="35"/>
        <v>74</v>
      </c>
      <c r="S95" s="89">
        <f t="shared" si="25"/>
        <v>0</v>
      </c>
      <c r="T95" s="89">
        <f>IF(AND(S95=0,S94&gt;0),SUM($G95:$H$381),S95)</f>
        <v>0</v>
      </c>
      <c r="U95" s="82">
        <f>SUM(T95:T$381)</f>
        <v>0</v>
      </c>
      <c r="V95" s="68">
        <f>localspline(R95,'BBG rates'!$G$10:$G$27,'BBG rates'!$K$10:$K$27)</f>
        <v>1.0261391880962436</v>
      </c>
      <c r="W95" s="68">
        <f>locallinterp(R95,'BBG rates'!$G$10:$G$27,'BBG rates'!$J$10:$J$27)</f>
        <v>-0.41049999999999998</v>
      </c>
      <c r="X95" s="56">
        <f t="shared" si="36"/>
        <v>-0.41127437029371272</v>
      </c>
      <c r="Y95" s="66">
        <f t="shared" si="26"/>
        <v>0</v>
      </c>
      <c r="Z95" s="72">
        <f t="shared" si="27"/>
        <v>0</v>
      </c>
      <c r="AA95" s="79">
        <f t="shared" si="28"/>
        <v>0</v>
      </c>
      <c r="AB95" s="81">
        <f t="shared" si="37"/>
        <v>0</v>
      </c>
      <c r="AD95" s="95">
        <f>locallinterp(R95,'BBG rates'!$N$10:$N$369,'BBG rates'!$P$10:$P$369)</f>
        <v>6.2630638077697807</v>
      </c>
      <c r="AI95" s="185">
        <f t="shared" si="29"/>
        <v>74</v>
      </c>
      <c r="AJ95" s="127">
        <f>locallinterp(MIN(AI95,CAP_Senior*12),'BBG rates'!$X$24:$X$65,'BBG rates'!$Y$24:$Y$65)</f>
        <v>45.484271784754007</v>
      </c>
      <c r="AK95" s="127">
        <f>locallinterp(MIN(AI95,CAP_CB*12),'BBG rates'!$AA$25:$AA$40,'BBG rates'!$AC$25:$AC$40)</f>
        <v>8.5833333333333339</v>
      </c>
      <c r="AL95" s="144">
        <f t="shared" si="30"/>
        <v>14.856492870074849</v>
      </c>
      <c r="AM95" s="142">
        <f>(SUMPRODUCT(AL95:AL$381,G95:G$381)+SUMPRODUCT(AL95:AL$381,H95:H$381))/12</f>
        <v>8594656.2801835518</v>
      </c>
    </row>
    <row r="96" spans="1:39" x14ac:dyDescent="0.2">
      <c r="A96" s="7">
        <v>75</v>
      </c>
      <c r="B96" s="7">
        <v>37.5</v>
      </c>
      <c r="C96" s="7">
        <v>18.75</v>
      </c>
      <c r="D96" s="12">
        <f t="shared" si="22"/>
        <v>6.25</v>
      </c>
      <c r="E96" s="29">
        <f t="shared" si="38"/>
        <v>5571844.0019619763</v>
      </c>
      <c r="F96" s="2">
        <f t="shared" si="23"/>
        <v>5548.9405593805286</v>
      </c>
      <c r="G96" s="2">
        <f t="shared" si="31"/>
        <v>31181.351175971256</v>
      </c>
      <c r="H96" s="2">
        <f t="shared" si="32"/>
        <v>18300.679030412444</v>
      </c>
      <c r="I96" s="2">
        <f t="shared" si="21"/>
        <v>55030.970765764228</v>
      </c>
      <c r="J96" s="2">
        <f t="shared" si="39"/>
        <v>343943.56728602643</v>
      </c>
      <c r="K96" s="2">
        <f t="shared" si="24"/>
        <v>51105.82170592562</v>
      </c>
      <c r="L96" s="2">
        <f t="shared" si="24"/>
        <v>319411.38566203514</v>
      </c>
      <c r="M96" s="2"/>
      <c r="N96" s="28">
        <f t="shared" si="40"/>
        <v>7125353.3875453593</v>
      </c>
      <c r="O96" s="2">
        <f t="shared" si="33"/>
        <v>7072.8334718254346</v>
      </c>
      <c r="P96" s="2">
        <f t="shared" si="34"/>
        <v>39744.614658257138</v>
      </c>
      <c r="R96">
        <f t="shared" si="35"/>
        <v>75</v>
      </c>
      <c r="S96" s="89">
        <f t="shared" si="25"/>
        <v>0</v>
      </c>
      <c r="T96" s="89">
        <f>IF(AND(S96=0,S95&gt;0),SUM($G96:$H$381),S96)</f>
        <v>0</v>
      </c>
      <c r="U96" s="82">
        <f>SUM(T96:T$381)</f>
        <v>0</v>
      </c>
      <c r="V96" s="68">
        <f>localspline(R96,'BBG rates'!$G$10:$G$27,'BBG rates'!$K$10:$K$27)</f>
        <v>1.0262614488964346</v>
      </c>
      <c r="W96" s="68">
        <f>locallinterp(R96,'BBG rates'!$G$10:$G$27,'BBG rates'!$J$10:$J$27)</f>
        <v>-0.40675</v>
      </c>
      <c r="X96" s="56">
        <f t="shared" si="36"/>
        <v>-0.40751026858365513</v>
      </c>
      <c r="Y96" s="66">
        <f t="shared" si="26"/>
        <v>0</v>
      </c>
      <c r="Z96" s="72">
        <f t="shared" si="27"/>
        <v>0</v>
      </c>
      <c r="AA96" s="79">
        <f t="shared" si="28"/>
        <v>0</v>
      </c>
      <c r="AB96" s="81">
        <f t="shared" si="37"/>
        <v>0</v>
      </c>
      <c r="AD96" s="95">
        <f>locallinterp(R96,'BBG rates'!$N$10:$N$369,'BBG rates'!$P$10:$P$369)</f>
        <v>6.3485855951778172</v>
      </c>
      <c r="AI96" s="185">
        <f t="shared" si="29"/>
        <v>75</v>
      </c>
      <c r="AJ96" s="127">
        <f>locallinterp(MIN(AI96,CAP_Senior*12),'BBG rates'!$X$24:$X$65,'BBG rates'!$Y$24:$Y$65)</f>
        <v>45.728857530079921</v>
      </c>
      <c r="AK96" s="127">
        <f>locallinterp(MIN(AI96,CAP_CB*12),'BBG rates'!$AA$25:$AA$40,'BBG rates'!$AC$25:$AC$40)</f>
        <v>8.625</v>
      </c>
      <c r="AL96" s="144">
        <f t="shared" si="30"/>
        <v>14.932655780113587</v>
      </c>
      <c r="AM96" s="142">
        <f>(SUMPRODUCT(AL96:AL$381,G96:G$381)+SUMPRODUCT(AL96:AL$381,H96:H$381))/12</f>
        <v>8533105.684143668</v>
      </c>
    </row>
    <row r="97" spans="1:39" x14ac:dyDescent="0.2">
      <c r="A97" s="7">
        <v>76</v>
      </c>
      <c r="B97" s="7">
        <v>38</v>
      </c>
      <c r="C97" s="7">
        <v>19</v>
      </c>
      <c r="D97" s="12">
        <f t="shared" si="22"/>
        <v>6.333333333333333</v>
      </c>
      <c r="E97" s="29">
        <f t="shared" si="38"/>
        <v>5522595.1298636626</v>
      </c>
      <c r="F97" s="2">
        <f t="shared" si="23"/>
        <v>5500.0957062619873</v>
      </c>
      <c r="G97" s="2">
        <f t="shared" si="31"/>
        <v>31109.95061182401</v>
      </c>
      <c r="H97" s="2">
        <f t="shared" si="32"/>
        <v>18138.921486489155</v>
      </c>
      <c r="I97" s="2">
        <f t="shared" si="21"/>
        <v>54748.96780457515</v>
      </c>
      <c r="J97" s="2">
        <f t="shared" si="39"/>
        <v>346743.46276230924</v>
      </c>
      <c r="K97" s="2">
        <f t="shared" si="24"/>
        <v>50793.793214755984</v>
      </c>
      <c r="L97" s="2">
        <f t="shared" si="24"/>
        <v>321694.02369345457</v>
      </c>
      <c r="M97" s="2"/>
      <c r="N97" s="28">
        <f t="shared" si="40"/>
        <v>7085569.5400614254</v>
      </c>
      <c r="O97" s="2">
        <f t="shared" si="33"/>
        <v>7033.6006461483448</v>
      </c>
      <c r="P97" s="2">
        <f t="shared" si="34"/>
        <v>39783.847483934231</v>
      </c>
      <c r="R97">
        <f t="shared" si="35"/>
        <v>76</v>
      </c>
      <c r="S97" s="89">
        <f t="shared" si="25"/>
        <v>0</v>
      </c>
      <c r="T97" s="89">
        <f>IF(AND(S97=0,S96&gt;0),SUM($G97:$H$381),S97)</f>
        <v>0</v>
      </c>
      <c r="U97" s="82">
        <f>SUM(T97:T$381)</f>
        <v>0</v>
      </c>
      <c r="V97" s="68">
        <f>localspline(R97,'BBG rates'!$G$10:$G$27,'BBG rates'!$K$10:$K$27)</f>
        <v>1.0263751172932309</v>
      </c>
      <c r="W97" s="68">
        <f>locallinterp(R97,'BBG rates'!$G$10:$G$27,'BBG rates'!$J$10:$J$27)</f>
        <v>-0.40299999999999997</v>
      </c>
      <c r="X97" s="56">
        <f t="shared" si="36"/>
        <v>-0.40374629679087448</v>
      </c>
      <c r="Y97" s="66">
        <f t="shared" si="26"/>
        <v>0</v>
      </c>
      <c r="Z97" s="72">
        <f t="shared" si="27"/>
        <v>0</v>
      </c>
      <c r="AA97" s="79">
        <f t="shared" si="28"/>
        <v>0</v>
      </c>
      <c r="AB97" s="81">
        <f t="shared" si="37"/>
        <v>0</v>
      </c>
      <c r="AD97" s="95">
        <f>locallinterp(R97,'BBG rates'!$N$10:$N$369,'BBG rates'!$P$10:$P$369)</f>
        <v>6.4341168549522534</v>
      </c>
      <c r="AI97" s="185">
        <f t="shared" si="29"/>
        <v>76</v>
      </c>
      <c r="AJ97" s="127">
        <f>locallinterp(MIN(AI97,CAP_Senior*12),'BBG rates'!$X$24:$X$65,'BBG rates'!$Y$24:$Y$65)</f>
        <v>45.973443275405842</v>
      </c>
      <c r="AK97" s="127">
        <f>locallinterp(MIN(AI97,CAP_CB*12),'BBG rates'!$AA$25:$AA$40,'BBG rates'!$AC$25:$AC$40)</f>
        <v>8.6666666666666661</v>
      </c>
      <c r="AL97" s="144">
        <f t="shared" si="30"/>
        <v>15.008818690152326</v>
      </c>
      <c r="AM97" s="142">
        <f>(SUMPRODUCT(AL97:AL$381,G97:G$381)+SUMPRODUCT(AL97:AL$381,H97:H$381))/12</f>
        <v>8471530.8404459096</v>
      </c>
    </row>
    <row r="98" spans="1:39" x14ac:dyDescent="0.2">
      <c r="A98" s="7">
        <v>77</v>
      </c>
      <c r="B98" s="7">
        <v>38.5</v>
      </c>
      <c r="C98" s="7">
        <v>19.25</v>
      </c>
      <c r="D98" s="12">
        <f t="shared" si="22"/>
        <v>6.416666666666667</v>
      </c>
      <c r="E98" s="29">
        <f t="shared" si="38"/>
        <v>5473578.4896132303</v>
      </c>
      <c r="F98" s="2">
        <f t="shared" si="23"/>
        <v>5451.4810088887662</v>
      </c>
      <c r="G98" s="2">
        <f t="shared" si="31"/>
        <v>31038.713544137558</v>
      </c>
      <c r="H98" s="2">
        <f t="shared" si="32"/>
        <v>17977.926706294933</v>
      </c>
      <c r="I98" s="2">
        <f t="shared" si="21"/>
        <v>54468.121259321255</v>
      </c>
      <c r="J98" s="2">
        <f t="shared" si="39"/>
        <v>349503.77808064473</v>
      </c>
      <c r="K98" s="2">
        <f t="shared" si="24"/>
        <v>50483.402253309687</v>
      </c>
      <c r="L98" s="2">
        <f t="shared" si="24"/>
        <v>323935.16445873713</v>
      </c>
      <c r="M98" s="2"/>
      <c r="N98" s="28">
        <f t="shared" si="40"/>
        <v>7045746.4210241875</v>
      </c>
      <c r="O98" s="2">
        <f t="shared" si="33"/>
        <v>6994.329092844283</v>
      </c>
      <c r="P98" s="2">
        <f t="shared" si="34"/>
        <v>39823.119037238292</v>
      </c>
      <c r="R98">
        <f t="shared" si="35"/>
        <v>77</v>
      </c>
      <c r="S98" s="89">
        <f t="shared" si="25"/>
        <v>0</v>
      </c>
      <c r="T98" s="89">
        <f>IF(AND(S98=0,S97&gt;0),SUM($G98:$H$381),S98)</f>
        <v>0</v>
      </c>
      <c r="U98" s="82">
        <f>SUM(T98:T$381)</f>
        <v>0</v>
      </c>
      <c r="V98" s="68">
        <f>localspline(R98,'BBG rates'!$G$10:$G$27,'BBG rates'!$K$10:$K$27)</f>
        <v>1.0264801328302235</v>
      </c>
      <c r="W98" s="68">
        <f>locallinterp(R98,'BBG rates'!$G$10:$G$27,'BBG rates'!$J$10:$J$27)</f>
        <v>-0.39924999999999999</v>
      </c>
      <c r="X98" s="56">
        <f t="shared" si="36"/>
        <v>-0.39998245490577844</v>
      </c>
      <c r="Y98" s="66">
        <f t="shared" si="26"/>
        <v>0</v>
      </c>
      <c r="Z98" s="72">
        <f t="shared" si="27"/>
        <v>0</v>
      </c>
      <c r="AA98" s="79">
        <f t="shared" si="28"/>
        <v>0</v>
      </c>
      <c r="AB98" s="81">
        <f t="shared" si="37"/>
        <v>0</v>
      </c>
      <c r="AD98" s="95">
        <f>locallinterp(R98,'BBG rates'!$N$10:$N$369,'BBG rates'!$P$10:$P$369)</f>
        <v>6.5196568660214389</v>
      </c>
      <c r="AI98" s="185">
        <f t="shared" si="29"/>
        <v>77</v>
      </c>
      <c r="AJ98" s="127">
        <f>locallinterp(MIN(AI98,CAP_Senior*12),'BBG rates'!$X$24:$X$65,'BBG rates'!$Y$24:$Y$65)</f>
        <v>46.218029020731755</v>
      </c>
      <c r="AK98" s="127">
        <f>locallinterp(MIN(AI98,CAP_CB*12),'BBG rates'!$AA$25:$AA$40,'BBG rates'!$AC$25:$AC$40)</f>
        <v>8.7083333333333339</v>
      </c>
      <c r="AL98" s="144">
        <f t="shared" si="30"/>
        <v>15.084981600191067</v>
      </c>
      <c r="AM98" s="142">
        <f>(SUMPRODUCT(AL98:AL$381,G98:G$381)+SUMPRODUCT(AL98:AL$381,H98:H$381))/12</f>
        <v>8409933.5577777345</v>
      </c>
    </row>
    <row r="99" spans="1:39" x14ac:dyDescent="0.2">
      <c r="A99" s="7">
        <v>78</v>
      </c>
      <c r="B99" s="7">
        <v>39</v>
      </c>
      <c r="C99" s="7">
        <v>19.5</v>
      </c>
      <c r="D99" s="12">
        <f t="shared" si="22"/>
        <v>6.5</v>
      </c>
      <c r="E99" s="29">
        <f t="shared" si="38"/>
        <v>5424793.1583559802</v>
      </c>
      <c r="F99" s="2">
        <f t="shared" si="23"/>
        <v>5403.0955529280709</v>
      </c>
      <c r="G99" s="2">
        <f t="shared" si="31"/>
        <v>30967.63959852983</v>
      </c>
      <c r="H99" s="2">
        <f t="shared" si="32"/>
        <v>17817.691658720574</v>
      </c>
      <c r="I99" s="2">
        <f t="shared" si="21"/>
        <v>54188.426810178469</v>
      </c>
      <c r="J99" s="2">
        <f t="shared" si="39"/>
        <v>352224.77426616004</v>
      </c>
      <c r="K99" s="2">
        <f t="shared" si="24"/>
        <v>50174.640838511194</v>
      </c>
      <c r="L99" s="2">
        <f t="shared" si="24"/>
        <v>326135.16545032273</v>
      </c>
      <c r="M99" s="2"/>
      <c r="N99" s="28">
        <f t="shared" si="40"/>
        <v>7005883.9916677894</v>
      </c>
      <c r="O99" s="2">
        <f t="shared" si="33"/>
        <v>6955.0187736843163</v>
      </c>
      <c r="P99" s="2">
        <f t="shared" si="34"/>
        <v>39862.429356398257</v>
      </c>
      <c r="R99">
        <f t="shared" si="35"/>
        <v>78</v>
      </c>
      <c r="S99" s="89">
        <f t="shared" si="25"/>
        <v>0</v>
      </c>
      <c r="T99" s="89">
        <f>IF(AND(S99=0,S98&gt;0),SUM($G99:$H$381),S99)</f>
        <v>0</v>
      </c>
      <c r="U99" s="82">
        <f>SUM(T99:T$381)</f>
        <v>0</v>
      </c>
      <c r="V99" s="68">
        <f>localspline(R99,'BBG rates'!$G$10:$G$27,'BBG rates'!$K$10:$K$27)</f>
        <v>1.0265764350469908</v>
      </c>
      <c r="W99" s="68">
        <f>locallinterp(R99,'BBG rates'!$G$10:$G$27,'BBG rates'!$J$10:$J$27)</f>
        <v>-0.39549999999999996</v>
      </c>
      <c r="X99" s="56">
        <f t="shared" si="36"/>
        <v>-0.39621874291917436</v>
      </c>
      <c r="Y99" s="66">
        <f t="shared" si="26"/>
        <v>0</v>
      </c>
      <c r="Z99" s="72">
        <f t="shared" si="27"/>
        <v>0</v>
      </c>
      <c r="AA99" s="79">
        <f t="shared" si="28"/>
        <v>0</v>
      </c>
      <c r="AB99" s="81">
        <f t="shared" si="37"/>
        <v>0</v>
      </c>
      <c r="AD99" s="95">
        <f>locallinterp(R99,'BBG rates'!$N$10:$N$369,'BBG rates'!$P$10:$P$369)</f>
        <v>6.6052049022753545</v>
      </c>
      <c r="AI99" s="185">
        <f t="shared" si="29"/>
        <v>78</v>
      </c>
      <c r="AJ99" s="127">
        <f>locallinterp(MIN(AI99,CAP_Senior*12),'BBG rates'!$X$24:$X$65,'BBG rates'!$Y$24:$Y$65)</f>
        <v>46.462614766057669</v>
      </c>
      <c r="AK99" s="127">
        <f>locallinterp(MIN(AI99,CAP_CB*12),'BBG rates'!$AA$25:$AA$40,'BBG rates'!$AC$25:$AC$40)</f>
        <v>8.75</v>
      </c>
      <c r="AL99" s="144">
        <f t="shared" si="30"/>
        <v>15.161144510229803</v>
      </c>
      <c r="AM99" s="142">
        <f>(SUMPRODUCT(AL99:AL$381,G99:G$381)+SUMPRODUCT(AL99:AL$381,H99:H$381))/12</f>
        <v>8348315.6314209895</v>
      </c>
    </row>
    <row r="100" spans="1:39" x14ac:dyDescent="0.2">
      <c r="A100" s="7">
        <v>79</v>
      </c>
      <c r="B100" s="7">
        <v>39.5</v>
      </c>
      <c r="C100" s="7">
        <v>19.75</v>
      </c>
      <c r="D100" s="12">
        <f t="shared" si="22"/>
        <v>6.583333333333333</v>
      </c>
      <c r="E100" s="29">
        <f t="shared" si="38"/>
        <v>5376238.2166307019</v>
      </c>
      <c r="F100" s="2">
        <f t="shared" si="23"/>
        <v>5354.938427408747</v>
      </c>
      <c r="G100" s="2">
        <f t="shared" si="31"/>
        <v>30896.728401476012</v>
      </c>
      <c r="H100" s="2">
        <f t="shared" si="32"/>
        <v>17658.213323802764</v>
      </c>
      <c r="I100" s="2">
        <f t="shared" si="21"/>
        <v>53909.880152687518</v>
      </c>
      <c r="J100" s="2">
        <f t="shared" si="39"/>
        <v>354906.71100519283</v>
      </c>
      <c r="K100" s="2">
        <f t="shared" si="24"/>
        <v>49867.501024581456</v>
      </c>
      <c r="L100" s="2">
        <f t="shared" si="24"/>
        <v>328294.38174516126</v>
      </c>
      <c r="M100" s="2"/>
      <c r="N100" s="28">
        <f t="shared" si="40"/>
        <v>6965982.213188109</v>
      </c>
      <c r="O100" s="2">
        <f t="shared" si="33"/>
        <v>6915.6696504017737</v>
      </c>
      <c r="P100" s="2">
        <f t="shared" si="34"/>
        <v>39901.778479680805</v>
      </c>
      <c r="R100">
        <f t="shared" si="35"/>
        <v>79</v>
      </c>
      <c r="S100" s="89">
        <f t="shared" si="25"/>
        <v>0</v>
      </c>
      <c r="T100" s="89">
        <f>IF(AND(S100=0,S99&gt;0),SUM($G100:$H$381),S100)</f>
        <v>0</v>
      </c>
      <c r="U100" s="82">
        <f>SUM(T100:T$381)</f>
        <v>0</v>
      </c>
      <c r="V100" s="68">
        <f>localspline(R100,'BBG rates'!$G$10:$G$27,'BBG rates'!$K$10:$K$27)</f>
        <v>1.026663963488001</v>
      </c>
      <c r="W100" s="68">
        <f>locallinterp(R100,'BBG rates'!$G$10:$G$27,'BBG rates'!$J$10:$J$27)</f>
        <v>-0.39174999999999999</v>
      </c>
      <c r="X100" s="56">
        <f t="shared" si="36"/>
        <v>-0.39245516082173637</v>
      </c>
      <c r="Y100" s="66">
        <f t="shared" si="26"/>
        <v>0</v>
      </c>
      <c r="Z100" s="72">
        <f t="shared" si="27"/>
        <v>0</v>
      </c>
      <c r="AA100" s="79">
        <f t="shared" si="28"/>
        <v>0</v>
      </c>
      <c r="AB100" s="81">
        <f t="shared" si="37"/>
        <v>0</v>
      </c>
      <c r="AD100" s="95">
        <f>locallinterp(R100,'BBG rates'!$N$10:$N$369,'BBG rates'!$P$10:$P$369)</f>
        <v>6.6907602325660216</v>
      </c>
      <c r="AI100" s="185">
        <f t="shared" si="29"/>
        <v>79</v>
      </c>
      <c r="AJ100" s="127">
        <f>locallinterp(MIN(AI100,CAP_Senior*12),'BBG rates'!$X$24:$X$65,'BBG rates'!$Y$24:$Y$65)</f>
        <v>46.70720051138359</v>
      </c>
      <c r="AK100" s="127">
        <f>locallinterp(MIN(AI100,CAP_CB*12),'BBG rates'!$AA$25:$AA$40,'BBG rates'!$AC$25:$AC$40)</f>
        <v>8.7916666666666661</v>
      </c>
      <c r="AL100" s="144">
        <f t="shared" si="30"/>
        <v>15.237307420268543</v>
      </c>
      <c r="AM100" s="142">
        <f>(SUMPRODUCT(AL100:AL$381,G100:G$381)+SUMPRODUCT(AL100:AL$381,H100:H$381))/12</f>
        <v>8286678.8433234394</v>
      </c>
    </row>
    <row r="101" spans="1:39" x14ac:dyDescent="0.2">
      <c r="A101" s="7">
        <v>80</v>
      </c>
      <c r="B101" s="7">
        <v>40</v>
      </c>
      <c r="C101" s="7">
        <v>20</v>
      </c>
      <c r="D101" s="12">
        <f t="shared" si="22"/>
        <v>6.666666666666667</v>
      </c>
      <c r="E101" s="29">
        <f t="shared" si="38"/>
        <v>5327912.7483577104</v>
      </c>
      <c r="F101" s="2">
        <f t="shared" si="23"/>
        <v>5307.0087247094325</v>
      </c>
      <c r="G101" s="2">
        <f t="shared" si="31"/>
        <v>30825.97958030659</v>
      </c>
      <c r="H101" s="2">
        <f t="shared" si="32"/>
        <v>17499.488692684772</v>
      </c>
      <c r="I101" s="2">
        <f t="shared" si="21"/>
        <v>53632.476997700796</v>
      </c>
      <c r="J101" s="2">
        <f t="shared" si="39"/>
        <v>357549.84665133868</v>
      </c>
      <c r="K101" s="2">
        <f t="shared" si="24"/>
        <v>49561.974902868191</v>
      </c>
      <c r="L101" s="2">
        <f t="shared" si="24"/>
        <v>330413.1660191213</v>
      </c>
      <c r="M101" s="2"/>
      <c r="N101" s="28">
        <f t="shared" si="40"/>
        <v>6926041.0467427187</v>
      </c>
      <c r="O101" s="2">
        <f t="shared" si="33"/>
        <v>6876.2816846922115</v>
      </c>
      <c r="P101" s="2">
        <f t="shared" si="34"/>
        <v>39941.16644539038</v>
      </c>
      <c r="R101">
        <f t="shared" si="35"/>
        <v>80</v>
      </c>
      <c r="S101" s="89">
        <f t="shared" si="25"/>
        <v>0</v>
      </c>
      <c r="T101" s="89">
        <f>IF(AND(S101=0,S100&gt;0),SUM($G101:$H$381),S101)</f>
        <v>0</v>
      </c>
      <c r="U101" s="82">
        <f>SUM(T101:T$381)</f>
        <v>0</v>
      </c>
      <c r="V101" s="68">
        <f>localspline(R101,'BBG rates'!$G$10:$G$27,'BBG rates'!$K$10:$K$27)</f>
        <v>1.0267426577012306</v>
      </c>
      <c r="W101" s="68">
        <f>locallinterp(R101,'BBG rates'!$G$10:$G$27,'BBG rates'!$J$10:$J$27)</f>
        <v>-0.38800000000000001</v>
      </c>
      <c r="X101" s="56">
        <f t="shared" si="36"/>
        <v>-0.38869170860400537</v>
      </c>
      <c r="Y101" s="66">
        <f t="shared" si="26"/>
        <v>0</v>
      </c>
      <c r="Z101" s="72">
        <f t="shared" si="27"/>
        <v>0</v>
      </c>
      <c r="AA101" s="79">
        <f t="shared" si="28"/>
        <v>0</v>
      </c>
      <c r="AB101" s="81">
        <f t="shared" si="37"/>
        <v>0</v>
      </c>
      <c r="AD101" s="95">
        <f>locallinterp(R101,'BBG rates'!$N$10:$N$369,'BBG rates'!$P$10:$P$369)</f>
        <v>6.7763221207077908</v>
      </c>
      <c r="AI101" s="185">
        <f t="shared" si="29"/>
        <v>80</v>
      </c>
      <c r="AJ101" s="127">
        <f>locallinterp(MIN(AI101,CAP_Senior*12),'BBG rates'!$X$24:$X$65,'BBG rates'!$Y$24:$Y$65)</f>
        <v>46.951786256709504</v>
      </c>
      <c r="AK101" s="127">
        <f>locallinterp(MIN(AI101,CAP_CB*12),'BBG rates'!$AA$25:$AA$40,'BBG rates'!$AC$25:$AC$40)</f>
        <v>8.8333333333333339</v>
      </c>
      <c r="AL101" s="144">
        <f t="shared" si="30"/>
        <v>15.313470330307283</v>
      </c>
      <c r="AM101" s="142">
        <f>(SUMPRODUCT(AL101:AL$381,G101:G$381)+SUMPRODUCT(AL101:AL$381,H101:H$381))/12</f>
        <v>8225024.9621699974</v>
      </c>
    </row>
    <row r="102" spans="1:39" x14ac:dyDescent="0.2">
      <c r="A102" s="7">
        <v>81</v>
      </c>
      <c r="B102" s="7">
        <v>40.5</v>
      </c>
      <c r="C102" s="7">
        <v>20.25</v>
      </c>
      <c r="D102" s="12">
        <f t="shared" si="22"/>
        <v>6.75</v>
      </c>
      <c r="E102" s="29">
        <f t="shared" si="38"/>
        <v>5279815.8408269277</v>
      </c>
      <c r="F102" s="2">
        <f t="shared" si="23"/>
        <v>5259.3055405467403</v>
      </c>
      <c r="G102" s="2">
        <f t="shared" si="31"/>
        <v>30755.392763205418</v>
      </c>
      <c r="H102" s="2">
        <f t="shared" si="32"/>
        <v>17341.51476757733</v>
      </c>
      <c r="I102" s="2">
        <f t="shared" si="21"/>
        <v>53356.21307132949</v>
      </c>
      <c r="J102" s="2">
        <f t="shared" si="39"/>
        <v>360154.43823147408</v>
      </c>
      <c r="K102" s="2">
        <f t="shared" si="24"/>
        <v>49258.054601677148</v>
      </c>
      <c r="L102" s="2">
        <f t="shared" si="24"/>
        <v>332491.86856132076</v>
      </c>
      <c r="M102" s="2"/>
      <c r="N102" s="28">
        <f t="shared" si="40"/>
        <v>6886060.4534508493</v>
      </c>
      <c r="O102" s="2">
        <f t="shared" si="33"/>
        <v>6836.854838213374</v>
      </c>
      <c r="P102" s="2">
        <f t="shared" si="34"/>
        <v>39980.593291869205</v>
      </c>
      <c r="R102">
        <f t="shared" si="35"/>
        <v>81</v>
      </c>
      <c r="S102" s="89">
        <f t="shared" si="25"/>
        <v>0</v>
      </c>
      <c r="T102" s="89">
        <f>IF(AND(S102=0,S101&gt;0),SUM($G102:$H$381),S102)</f>
        <v>0</v>
      </c>
      <c r="U102" s="82">
        <f>SUM(T102:T$381)</f>
        <v>0</v>
      </c>
      <c r="V102" s="68">
        <f>localspline(R102,'BBG rates'!$G$10:$G$27,'BBG rates'!$K$10:$K$27)</f>
        <v>1.0268124572236275</v>
      </c>
      <c r="W102" s="68">
        <f>locallinterp(R102,'BBG rates'!$G$10:$G$27,'BBG rates'!$J$10:$J$27)</f>
        <v>-0.38424999999999998</v>
      </c>
      <c r="X102" s="56">
        <f t="shared" si="36"/>
        <v>-0.38492838625652226</v>
      </c>
      <c r="Y102" s="66">
        <f t="shared" si="26"/>
        <v>0</v>
      </c>
      <c r="Z102" s="72">
        <f t="shared" si="27"/>
        <v>0</v>
      </c>
      <c r="AA102" s="79">
        <f t="shared" si="28"/>
        <v>0</v>
      </c>
      <c r="AB102" s="81">
        <f t="shared" si="37"/>
        <v>0</v>
      </c>
      <c r="AD102" s="95">
        <f>locallinterp(R102,'BBG rates'!$N$10:$N$369,'BBG rates'!$P$10:$P$369)</f>
        <v>6.8618898254764265</v>
      </c>
      <c r="AI102" s="185">
        <f t="shared" si="29"/>
        <v>81</v>
      </c>
      <c r="AJ102" s="127">
        <f>locallinterp(MIN(AI102,CAP_Senior*12),'BBG rates'!$X$24:$X$65,'BBG rates'!$Y$24:$Y$65)</f>
        <v>47.196372002035424</v>
      </c>
      <c r="AK102" s="127">
        <f>locallinterp(MIN(AI102,CAP_CB*12),'BBG rates'!$AA$25:$AA$40,'BBG rates'!$AC$25:$AC$40)</f>
        <v>8.875</v>
      </c>
      <c r="AL102" s="144">
        <f t="shared" si="30"/>
        <v>15.389633240346022</v>
      </c>
      <c r="AM102" s="142">
        <f>(SUMPRODUCT(AL102:AL$381,G102:G$381)+SUMPRODUCT(AL102:AL$381,H102:H$381))/12</f>
        <v>8163355.7434536107</v>
      </c>
    </row>
    <row r="103" spans="1:39" x14ac:dyDescent="0.2">
      <c r="A103" s="7">
        <v>82</v>
      </c>
      <c r="B103" s="7">
        <v>41</v>
      </c>
      <c r="C103" s="7">
        <v>20.5</v>
      </c>
      <c r="D103" s="12">
        <f t="shared" si="22"/>
        <v>6.833333333333333</v>
      </c>
      <c r="E103" s="29">
        <f t="shared" si="38"/>
        <v>5231946.5846860008</v>
      </c>
      <c r="F103" s="2">
        <f t="shared" si="23"/>
        <v>5211.8279739635072</v>
      </c>
      <c r="G103" s="2">
        <f t="shared" si="31"/>
        <v>30684.967579207772</v>
      </c>
      <c r="H103" s="2">
        <f t="shared" si="32"/>
        <v>17184.28856171959</v>
      </c>
      <c r="I103" s="2">
        <f t="shared" si="21"/>
        <v>53081.084114890866</v>
      </c>
      <c r="J103" s="2">
        <f t="shared" si="39"/>
        <v>362720.74145175423</v>
      </c>
      <c r="K103" s="2">
        <f t="shared" si="24"/>
        <v>48955.732286104001</v>
      </c>
      <c r="L103" s="2">
        <f t="shared" si="24"/>
        <v>334530.83728837734</v>
      </c>
      <c r="M103" s="2"/>
      <c r="N103" s="28">
        <f t="shared" si="40"/>
        <v>6846040.3943933519</v>
      </c>
      <c r="O103" s="2">
        <f t="shared" si="33"/>
        <v>6797.389072585157</v>
      </c>
      <c r="P103" s="2">
        <f t="shared" si="34"/>
        <v>40020.059057497427</v>
      </c>
      <c r="R103">
        <f t="shared" si="35"/>
        <v>82</v>
      </c>
      <c r="S103" s="89">
        <f t="shared" si="25"/>
        <v>0</v>
      </c>
      <c r="T103" s="89">
        <f>IF(AND(S103=0,S102&gt;0),SUM($G103:$H$381),S103)</f>
        <v>0</v>
      </c>
      <c r="U103" s="82">
        <f>SUM(T103:T$381)</f>
        <v>0</v>
      </c>
      <c r="V103" s="68">
        <f>localspline(R103,'BBG rates'!$G$10:$G$27,'BBG rates'!$K$10:$K$27)</f>
        <v>1.0268733016049227</v>
      </c>
      <c r="W103" s="68">
        <f>locallinterp(R103,'BBG rates'!$G$10:$G$27,'BBG rates'!$J$10:$J$27)</f>
        <v>-0.3805</v>
      </c>
      <c r="X103" s="56">
        <f t="shared" si="36"/>
        <v>-0.38116519376996116</v>
      </c>
      <c r="Y103" s="66">
        <f t="shared" si="26"/>
        <v>0</v>
      </c>
      <c r="Z103" s="72">
        <f t="shared" si="27"/>
        <v>0</v>
      </c>
      <c r="AA103" s="79">
        <f t="shared" si="28"/>
        <v>0</v>
      </c>
      <c r="AB103" s="81">
        <f t="shared" si="37"/>
        <v>0</v>
      </c>
      <c r="AD103" s="95">
        <f>locallinterp(R103,'BBG rates'!$N$10:$N$369,'BBG rates'!$P$10:$P$369)</f>
        <v>6.9474626006101703</v>
      </c>
      <c r="AI103" s="185">
        <f t="shared" si="29"/>
        <v>82</v>
      </c>
      <c r="AJ103" s="127">
        <f>locallinterp(MIN(AI103,CAP_Senior*12),'BBG rates'!$X$24:$X$65,'BBG rates'!$Y$24:$Y$65)</f>
        <v>47.440957747361338</v>
      </c>
      <c r="AK103" s="127">
        <f>locallinterp(MIN(AI103,CAP_CB*12),'BBG rates'!$AA$25:$AA$40,'BBG rates'!$AC$25:$AC$40)</f>
        <v>8.9166666666666661</v>
      </c>
      <c r="AL103" s="144">
        <f t="shared" si="30"/>
        <v>15.465796150384762</v>
      </c>
      <c r="AM103" s="142">
        <f>(SUMPRODUCT(AL103:AL$381,G103:G$381)+SUMPRODUCT(AL103:AL$381,H103:H$381))/12</f>
        <v>8101672.9295458095</v>
      </c>
    </row>
    <row r="104" spans="1:39" x14ac:dyDescent="0.2">
      <c r="A104" s="7">
        <v>83</v>
      </c>
      <c r="B104" s="7">
        <v>41.5</v>
      </c>
      <c r="C104" s="7">
        <v>20.75</v>
      </c>
      <c r="D104" s="12">
        <f t="shared" si="22"/>
        <v>6.916666666666667</v>
      </c>
      <c r="E104" s="29">
        <f t="shared" si="38"/>
        <v>5184304.0739284623</v>
      </c>
      <c r="F104" s="2">
        <f t="shared" si="23"/>
        <v>5164.5751273170545</v>
      </c>
      <c r="G104" s="2">
        <f t="shared" si="31"/>
        <v>30614.703658198348</v>
      </c>
      <c r="H104" s="2">
        <f t="shared" si="32"/>
        <v>17027.807099340229</v>
      </c>
      <c r="I104" s="2">
        <f t="shared" si="21"/>
        <v>52807.085884855631</v>
      </c>
      <c r="J104" s="2">
        <f t="shared" si="39"/>
        <v>365249.01070358482</v>
      </c>
      <c r="K104" s="2">
        <f t="shared" si="24"/>
        <v>48655.000157866903</v>
      </c>
      <c r="L104" s="2">
        <f t="shared" si="24"/>
        <v>336530.41775857942</v>
      </c>
      <c r="M104" s="2"/>
      <c r="N104" s="28">
        <f t="shared" si="40"/>
        <v>6805980.8306126585</v>
      </c>
      <c r="O104" s="2">
        <f t="shared" si="33"/>
        <v>6757.8843493895711</v>
      </c>
      <c r="P104" s="2">
        <f t="shared" si="34"/>
        <v>40059.56378069301</v>
      </c>
      <c r="R104">
        <f t="shared" si="35"/>
        <v>83</v>
      </c>
      <c r="S104" s="89">
        <f t="shared" si="25"/>
        <v>0</v>
      </c>
      <c r="T104" s="89">
        <f>IF(AND(S104=0,S103&gt;0),SUM($G104:$H$381),S104)</f>
        <v>0</v>
      </c>
      <c r="U104" s="82">
        <f>SUM(T104:T$381)</f>
        <v>0</v>
      </c>
      <c r="V104" s="68">
        <f>localspline(R104,'BBG rates'!$G$10:$G$27,'BBG rates'!$K$10:$K$27)</f>
        <v>1.0269251303853537</v>
      </c>
      <c r="W104" s="68">
        <f>locallinterp(R104,'BBG rates'!$G$10:$G$27,'BBG rates'!$J$10:$J$27)</f>
        <v>-0.37674999999999997</v>
      </c>
      <c r="X104" s="56">
        <f t="shared" si="36"/>
        <v>-0.37740213113512944</v>
      </c>
      <c r="Y104" s="66">
        <f t="shared" si="26"/>
        <v>0</v>
      </c>
      <c r="Z104" s="72">
        <f t="shared" si="27"/>
        <v>0</v>
      </c>
      <c r="AA104" s="79">
        <f t="shared" si="28"/>
        <v>0</v>
      </c>
      <c r="AB104" s="81">
        <f t="shared" si="37"/>
        <v>0</v>
      </c>
      <c r="AD104" s="95">
        <f>locallinterp(R104,'BBG rates'!$N$10:$N$369,'BBG rates'!$P$10:$P$369)</f>
        <v>7.0330396948089495</v>
      </c>
      <c r="AI104" s="185">
        <f t="shared" si="29"/>
        <v>83</v>
      </c>
      <c r="AJ104" s="127">
        <f>locallinterp(MIN(AI104,CAP_Senior*12),'BBG rates'!$X$24:$X$65,'BBG rates'!$Y$24:$Y$65)</f>
        <v>47.685543492687259</v>
      </c>
      <c r="AK104" s="127">
        <f>locallinterp(MIN(AI104,CAP_CB*12),'BBG rates'!$AA$25:$AA$40,'BBG rates'!$AC$25:$AC$40)</f>
        <v>8.9583333333333339</v>
      </c>
      <c r="AL104" s="144">
        <f t="shared" si="30"/>
        <v>15.541959060423501</v>
      </c>
      <c r="AM104" s="142">
        <f>(SUMPRODUCT(AL104:AL$381,G104:G$381)+SUMPRODUCT(AL104:AL$381,H104:H$381))/12</f>
        <v>8039978.2497669654</v>
      </c>
    </row>
    <row r="105" spans="1:39" x14ac:dyDescent="0.2">
      <c r="A105" s="7">
        <v>84</v>
      </c>
      <c r="B105" s="7">
        <v>42</v>
      </c>
      <c r="C105" s="7">
        <v>21</v>
      </c>
      <c r="D105" s="12">
        <f t="shared" si="22"/>
        <v>7</v>
      </c>
      <c r="E105" s="29">
        <f t="shared" si="38"/>
        <v>5136887.4058819348</v>
      </c>
      <c r="F105" s="2">
        <f t="shared" si="23"/>
        <v>5117.5461062675049</v>
      </c>
      <c r="G105" s="2">
        <f t="shared" si="31"/>
        <v>30544.600630909372</v>
      </c>
      <c r="H105" s="2">
        <f t="shared" si="32"/>
        <v>16872.067415618723</v>
      </c>
      <c r="I105" s="2">
        <f t="shared" si="21"/>
        <v>52534.214152795597</v>
      </c>
      <c r="J105" s="2">
        <f t="shared" si="39"/>
        <v>367739.49906956917</v>
      </c>
      <c r="K105" s="2">
        <f t="shared" si="24"/>
        <v>48355.850455139946</v>
      </c>
      <c r="L105" s="2">
        <f t="shared" si="24"/>
        <v>338490.95318597963</v>
      </c>
      <c r="M105" s="2"/>
      <c r="N105" s="28">
        <f t="shared" si="40"/>
        <v>6765881.7231127471</v>
      </c>
      <c r="O105" s="2">
        <f t="shared" si="33"/>
        <v>6718.3406301707037</v>
      </c>
      <c r="P105" s="2">
        <f t="shared" si="34"/>
        <v>40099.107499911872</v>
      </c>
      <c r="R105">
        <f t="shared" si="35"/>
        <v>84</v>
      </c>
      <c r="S105" s="89">
        <f t="shared" si="25"/>
        <v>0</v>
      </c>
      <c r="T105" s="89">
        <f>IF(AND(S105=0,S104&gt;0),SUM($G105:$H$381),S105)</f>
        <v>0</v>
      </c>
      <c r="U105" s="82">
        <f>SUM(T105:T$381)</f>
        <v>0</v>
      </c>
      <c r="V105" s="68">
        <f>localspline(R105,'BBG rates'!$G$10:$G$27,'BBG rates'!$K$10:$K$27)</f>
        <v>1.0269678831100464</v>
      </c>
      <c r="W105" s="68">
        <f>locallinterp(R105,'BBG rates'!$G$10:$G$27,'BBG rates'!$J$10:$J$27)</f>
        <v>-0.373</v>
      </c>
      <c r="X105" s="56">
        <f t="shared" si="36"/>
        <v>-0.37363919834243475</v>
      </c>
      <c r="Y105" s="66">
        <f t="shared" si="26"/>
        <v>0</v>
      </c>
      <c r="Z105" s="72">
        <f t="shared" si="27"/>
        <v>0</v>
      </c>
      <c r="AA105" s="79">
        <f t="shared" si="28"/>
        <v>0</v>
      </c>
      <c r="AB105" s="81">
        <f t="shared" si="37"/>
        <v>0</v>
      </c>
      <c r="AD105" s="95">
        <f>locallinterp(R105,'BBG rates'!$N$10:$N$369,'BBG rates'!$P$10:$P$369)</f>
        <v>7.118620351734787</v>
      </c>
      <c r="AI105" s="185">
        <f t="shared" si="29"/>
        <v>84</v>
      </c>
      <c r="AJ105" s="127">
        <f>locallinterp(MIN(AI105,CAP_Senior*12),'BBG rates'!$X$24:$X$65,'BBG rates'!$Y$24:$Y$65)</f>
        <v>47.930129238013173</v>
      </c>
      <c r="AK105" s="127">
        <f>locallinterp(MIN(AI105,CAP_CB*12),'BBG rates'!$AA$25:$AA$40,'BBG rates'!$AC$25:$AC$40)</f>
        <v>9</v>
      </c>
      <c r="AL105" s="144">
        <f t="shared" si="30"/>
        <v>15.618121970462241</v>
      </c>
      <c r="AM105" s="142">
        <f>(SUMPRODUCT(AL105:AL$381,G105:G$381)+SUMPRODUCT(AL105:AL$381,H105:H$381))/12</f>
        <v>7978273.4204561785</v>
      </c>
    </row>
    <row r="106" spans="1:39" x14ac:dyDescent="0.2">
      <c r="A106" s="7">
        <v>85</v>
      </c>
      <c r="B106" s="7">
        <v>42.5</v>
      </c>
      <c r="C106" s="7">
        <v>21.25</v>
      </c>
      <c r="D106" s="12">
        <f t="shared" si="22"/>
        <v>7.083333333333333</v>
      </c>
      <c r="E106" s="29">
        <f t="shared" si="38"/>
        <v>5089695.6811963692</v>
      </c>
      <c r="F106" s="2">
        <f t="shared" si="23"/>
        <v>5070.7400197661382</v>
      </c>
      <c r="G106" s="2">
        <f t="shared" si="31"/>
        <v>30474.658128918629</v>
      </c>
      <c r="H106" s="2">
        <f t="shared" si="32"/>
        <v>16717.066556646718</v>
      </c>
      <c r="I106" s="2">
        <f t="shared" si="21"/>
        <v>52262.464705331484</v>
      </c>
      <c r="J106" s="2">
        <f t="shared" si="39"/>
        <v>370192.45832943131</v>
      </c>
      <c r="K106" s="2">
        <f t="shared" si="24"/>
        <v>48058.275452387366</v>
      </c>
      <c r="L106" s="2">
        <f t="shared" si="24"/>
        <v>340412.78445441049</v>
      </c>
      <c r="M106" s="2"/>
      <c r="N106" s="28">
        <f t="shared" si="40"/>
        <v>6725743.0328590991</v>
      </c>
      <c r="O106" s="2">
        <f t="shared" si="33"/>
        <v>6678.7578764346799</v>
      </c>
      <c r="P106" s="2">
        <f t="shared" si="34"/>
        <v>40138.690253647896</v>
      </c>
      <c r="R106">
        <f t="shared" si="35"/>
        <v>85</v>
      </c>
      <c r="S106" s="89">
        <f t="shared" si="25"/>
        <v>0</v>
      </c>
      <c r="T106" s="89">
        <f>IF(AND(S106=0,S105&gt;0),SUM($G106:$H$381),S106)</f>
        <v>0</v>
      </c>
      <c r="U106" s="82">
        <f>SUM(T106:T$381)</f>
        <v>0</v>
      </c>
      <c r="V106" s="68">
        <f>localspline(R106,'BBG rates'!$G$10:$G$27,'BBG rates'!$K$10:$K$27)</f>
        <v>1.0270015419268168</v>
      </c>
      <c r="W106" s="68">
        <f>locallinterp(R106,'BBG rates'!$G$10:$G$27,'BBG rates'!$J$10:$J$27)</f>
        <v>-0.36891666666666667</v>
      </c>
      <c r="X106" s="56">
        <f t="shared" si="36"/>
        <v>-0.36954193029132831</v>
      </c>
      <c r="Y106" s="66">
        <f t="shared" si="26"/>
        <v>0</v>
      </c>
      <c r="Z106" s="72">
        <f t="shared" si="27"/>
        <v>0</v>
      </c>
      <c r="AA106" s="79">
        <f t="shared" si="28"/>
        <v>0</v>
      </c>
      <c r="AB106" s="81">
        <f t="shared" si="37"/>
        <v>0</v>
      </c>
      <c r="AD106" s="95">
        <f>locallinterp(R106,'BBG rates'!$N$10:$N$369,'BBG rates'!$P$10:$P$369)</f>
        <v>7.2042038135620219</v>
      </c>
      <c r="AI106" s="185">
        <f t="shared" si="29"/>
        <v>85</v>
      </c>
      <c r="AJ106" s="127">
        <f>locallinterp(MIN(AI106,CAP_Senior*12),'BBG rates'!$X$24:$X$65,'BBG rates'!$Y$24:$Y$65)</f>
        <v>48.141999047644084</v>
      </c>
      <c r="AK106" s="127">
        <f>locallinterp(MIN(AI106,CAP_CB*12),'BBG rates'!$AA$25:$AA$40,'BBG rates'!$AC$25:$AC$40)</f>
        <v>9.0166666666666657</v>
      </c>
      <c r="AL106" s="144">
        <f t="shared" si="30"/>
        <v>15.667973171432827</v>
      </c>
      <c r="AM106" s="142">
        <f>(SUMPRODUCT(AL106:AL$381,G106:G$381)+SUMPRODUCT(AL106:AL$381,H106:H$381))/12</f>
        <v>7916560.1450408781</v>
      </c>
    </row>
    <row r="107" spans="1:39" x14ac:dyDescent="0.2">
      <c r="A107" s="7">
        <v>86</v>
      </c>
      <c r="B107" s="7">
        <v>43</v>
      </c>
      <c r="C107" s="7">
        <v>21.5</v>
      </c>
      <c r="D107" s="12">
        <f t="shared" si="22"/>
        <v>7.166666666666667</v>
      </c>
      <c r="E107" s="29">
        <f t="shared" si="38"/>
        <v>5042728.0038323319</v>
      </c>
      <c r="F107" s="2">
        <f t="shared" si="23"/>
        <v>5024.1559800437808</v>
      </c>
      <c r="G107" s="2">
        <f t="shared" si="31"/>
        <v>30404.875784647546</v>
      </c>
      <c r="H107" s="2">
        <f t="shared" si="32"/>
        <v>16562.801579389539</v>
      </c>
      <c r="I107" s="2">
        <f t="shared" si="21"/>
        <v>51991.833344080864</v>
      </c>
      <c r="J107" s="2">
        <f t="shared" si="39"/>
        <v>372608.13896591286</v>
      </c>
      <c r="K107" s="2">
        <f t="shared" si="24"/>
        <v>47762.267460198302</v>
      </c>
      <c r="L107" s="2">
        <f t="shared" si="24"/>
        <v>342296.25013142114</v>
      </c>
      <c r="M107" s="2"/>
      <c r="N107" s="28">
        <f t="shared" si="40"/>
        <v>6685564.7207786664</v>
      </c>
      <c r="O107" s="2">
        <f t="shared" si="33"/>
        <v>6639.1360496496272</v>
      </c>
      <c r="P107" s="2">
        <f t="shared" si="34"/>
        <v>40178.312080432952</v>
      </c>
      <c r="R107">
        <f t="shared" si="35"/>
        <v>86</v>
      </c>
      <c r="S107" s="89">
        <f t="shared" si="25"/>
        <v>0</v>
      </c>
      <c r="T107" s="89">
        <f>IF(AND(S107=0,S106&gt;0),SUM($G107:$H$381),S107)</f>
        <v>0</v>
      </c>
      <c r="U107" s="82">
        <f>SUM(T107:T$381)</f>
        <v>0</v>
      </c>
      <c r="V107" s="68">
        <f>localspline(R107,'BBG rates'!$G$10:$G$27,'BBG rates'!$K$10:$K$27)</f>
        <v>1.027026140195449</v>
      </c>
      <c r="W107" s="68">
        <f>locallinterp(R107,'BBG rates'!$G$10:$G$27,'BBG rates'!$J$10:$J$27)</f>
        <v>-0.36483333333333334</v>
      </c>
      <c r="X107" s="56">
        <f t="shared" si="36"/>
        <v>-0.36544481616829216</v>
      </c>
      <c r="Y107" s="66">
        <f t="shared" si="26"/>
        <v>0</v>
      </c>
      <c r="Z107" s="72">
        <f t="shared" si="27"/>
        <v>0</v>
      </c>
      <c r="AA107" s="79">
        <f t="shared" si="28"/>
        <v>0</v>
      </c>
      <c r="AB107" s="81">
        <f t="shared" si="37"/>
        <v>0</v>
      </c>
      <c r="AD107" s="95">
        <f>locallinterp(R107,'BBG rates'!$N$10:$N$369,'BBG rates'!$P$10:$P$369)</f>
        <v>7.2897893252449757</v>
      </c>
      <c r="AI107" s="185">
        <f t="shared" si="29"/>
        <v>86</v>
      </c>
      <c r="AJ107" s="127">
        <f>locallinterp(MIN(AI107,CAP_Senior*12),'BBG rates'!$X$24:$X$65,'BBG rates'!$Y$24:$Y$65)</f>
        <v>48.353868857274989</v>
      </c>
      <c r="AK107" s="127">
        <f>locallinterp(MIN(AI107,CAP_CB*12),'BBG rates'!$AA$25:$AA$40,'BBG rates'!$AC$25:$AC$40)</f>
        <v>9.0333333333333332</v>
      </c>
      <c r="AL107" s="144">
        <f t="shared" si="30"/>
        <v>15.717824372403417</v>
      </c>
      <c r="AM107" s="142">
        <f>(SUMPRODUCT(AL107:AL$381,G107:G$381)+SUMPRODUCT(AL107:AL$381,H107:H$381))/12</f>
        <v>7854943.5886836229</v>
      </c>
    </row>
    <row r="108" spans="1:39" x14ac:dyDescent="0.2">
      <c r="A108" s="7">
        <v>87</v>
      </c>
      <c r="B108" s="7">
        <v>43.5</v>
      </c>
      <c r="C108" s="7">
        <v>21.75</v>
      </c>
      <c r="D108" s="12">
        <f t="shared" si="22"/>
        <v>7.25</v>
      </c>
      <c r="E108" s="29">
        <f t="shared" si="38"/>
        <v>4995983.4810493244</v>
      </c>
      <c r="F108" s="2">
        <f t="shared" si="23"/>
        <v>4977.793102599243</v>
      </c>
      <c r="G108" s="2">
        <f t="shared" si="31"/>
        <v>30335.253231359213</v>
      </c>
      <c r="H108" s="2">
        <f t="shared" si="32"/>
        <v>16409.269551647845</v>
      </c>
      <c r="I108" s="2">
        <f t="shared" si="21"/>
        <v>51722.315885606295</v>
      </c>
      <c r="J108" s="2">
        <f t="shared" si="39"/>
        <v>374986.79017064563</v>
      </c>
      <c r="K108" s="2">
        <f t="shared" si="24"/>
        <v>47467.818825122478</v>
      </c>
      <c r="L108" s="2">
        <f t="shared" si="24"/>
        <v>344141.68648213794</v>
      </c>
      <c r="M108" s="2"/>
      <c r="N108" s="28">
        <f t="shared" si="40"/>
        <v>6645346.7477598293</v>
      </c>
      <c r="O108" s="2">
        <f t="shared" si="33"/>
        <v>6599.4751112456397</v>
      </c>
      <c r="P108" s="2">
        <f t="shared" si="34"/>
        <v>40217.973018836943</v>
      </c>
      <c r="R108">
        <f t="shared" si="35"/>
        <v>87</v>
      </c>
      <c r="S108" s="89">
        <f t="shared" si="25"/>
        <v>0</v>
      </c>
      <c r="T108" s="89">
        <f>IF(AND(S108=0,S107&gt;0),SUM($G108:$H$381),S108)</f>
        <v>0</v>
      </c>
      <c r="U108" s="82">
        <f>SUM(T108:T$381)</f>
        <v>0</v>
      </c>
      <c r="V108" s="68">
        <f>localspline(R108,'BBG rates'!$G$10:$G$27,'BBG rates'!$K$10:$K$27)</f>
        <v>1.0270419326415663</v>
      </c>
      <c r="W108" s="68">
        <f>locallinterp(R108,'BBG rates'!$G$10:$G$27,'BBG rates'!$J$10:$J$27)</f>
        <v>-0.36075000000000002</v>
      </c>
      <c r="X108" s="56">
        <f t="shared" si="36"/>
        <v>-0.36134785596120267</v>
      </c>
      <c r="Y108" s="66">
        <f t="shared" si="26"/>
        <v>0</v>
      </c>
      <c r="Z108" s="72">
        <f t="shared" si="27"/>
        <v>0</v>
      </c>
      <c r="AA108" s="79">
        <f t="shared" si="28"/>
        <v>0</v>
      </c>
      <c r="AB108" s="81">
        <f t="shared" si="37"/>
        <v>0</v>
      </c>
      <c r="AD108" s="95">
        <f>locallinterp(R108,'BBG rates'!$N$10:$N$369,'BBG rates'!$P$10:$P$369)</f>
        <v>7.3753761529651065</v>
      </c>
      <c r="AI108" s="185">
        <f t="shared" si="29"/>
        <v>87</v>
      </c>
      <c r="AJ108" s="127">
        <f>locallinterp(MIN(AI108,CAP_Senior*12),'BBG rates'!$X$24:$X$65,'BBG rates'!$Y$24:$Y$65)</f>
        <v>48.565738666905901</v>
      </c>
      <c r="AK108" s="127">
        <f>locallinterp(MIN(AI108,CAP_CB*12),'BBG rates'!$AA$25:$AA$40,'BBG rates'!$AC$25:$AC$40)</f>
        <v>9.0500000000000007</v>
      </c>
      <c r="AL108" s="144">
        <f t="shared" si="30"/>
        <v>15.767675573374003</v>
      </c>
      <c r="AM108" s="142">
        <f>(SUMPRODUCT(AL108:AL$381,G108:G$381)+SUMPRODUCT(AL108:AL$381,H108:H$381))/12</f>
        <v>7793424.446684652</v>
      </c>
    </row>
    <row r="109" spans="1:39" x14ac:dyDescent="0.2">
      <c r="A109" s="7">
        <v>88</v>
      </c>
      <c r="B109" s="7">
        <v>44</v>
      </c>
      <c r="C109" s="7">
        <v>22</v>
      </c>
      <c r="D109" s="12">
        <f t="shared" si="22"/>
        <v>7.333333333333333</v>
      </c>
      <c r="E109" s="29">
        <f t="shared" si="38"/>
        <v>4949461.223394149</v>
      </c>
      <c r="F109" s="2">
        <f t="shared" si="23"/>
        <v>4931.6505061877942</v>
      </c>
      <c r="G109" s="2">
        <f t="shared" si="31"/>
        <v>30265.790103156545</v>
      </c>
      <c r="H109" s="2">
        <f t="shared" si="32"/>
        <v>16256.467552019405</v>
      </c>
      <c r="I109" s="2">
        <f t="shared" si="21"/>
        <v>51453.908161363746</v>
      </c>
      <c r="J109" s="2">
        <f t="shared" si="39"/>
        <v>377328.65985000081</v>
      </c>
      <c r="K109" s="2">
        <f t="shared" si="24"/>
        <v>47174.921929506614</v>
      </c>
      <c r="L109" s="2">
        <f t="shared" si="24"/>
        <v>345949.42748304846</v>
      </c>
      <c r="M109" s="2"/>
      <c r="N109" s="28">
        <f>IF($A109&lt;=$I$8,N108-P109,0)</f>
        <v>6605089.0746523617</v>
      </c>
      <c r="O109" s="2">
        <f t="shared" si="33"/>
        <v>6559.7750226147346</v>
      </c>
      <c r="P109" s="2">
        <f t="shared" si="34"/>
        <v>40257.673107467846</v>
      </c>
      <c r="R109">
        <f t="shared" si="35"/>
        <v>88</v>
      </c>
      <c r="S109" s="89">
        <f t="shared" si="25"/>
        <v>0</v>
      </c>
      <c r="T109" s="89">
        <f>IF(AND(S109=0,S108&gt;0),SUM($G109:$H$381),S109)</f>
        <v>0</v>
      </c>
      <c r="U109" s="82">
        <f>SUM(T109:T$381)</f>
        <v>0</v>
      </c>
      <c r="V109" s="68">
        <f>localspline(R109,'BBG rates'!$G$10:$G$27,'BBG rates'!$K$10:$K$27)</f>
        <v>1.0270490548348716</v>
      </c>
      <c r="W109" s="68">
        <f>locallinterp(R109,'BBG rates'!$G$10:$G$27,'BBG rates'!$J$10:$J$27)</f>
        <v>-0.35666666666666669</v>
      </c>
      <c r="X109" s="56">
        <f t="shared" si="36"/>
        <v>-0.35725104965780297</v>
      </c>
      <c r="Y109" s="66">
        <f t="shared" si="26"/>
        <v>0</v>
      </c>
      <c r="Z109" s="72">
        <f t="shared" si="27"/>
        <v>0</v>
      </c>
      <c r="AA109" s="79">
        <f t="shared" si="28"/>
        <v>0</v>
      </c>
      <c r="AB109" s="81">
        <f t="shared" si="37"/>
        <v>0</v>
      </c>
      <c r="AD109" s="95">
        <f>locallinterp(R109,'BBG rates'!$N$10:$N$369,'BBG rates'!$P$10:$P$369)</f>
        <v>7.4609635742013456</v>
      </c>
      <c r="AI109" s="185">
        <f t="shared" si="29"/>
        <v>88</v>
      </c>
      <c r="AJ109" s="127">
        <f>locallinterp(MIN(AI109,CAP_Senior*12),'BBG rates'!$X$24:$X$65,'BBG rates'!$Y$24:$Y$65)</f>
        <v>48.777608476536805</v>
      </c>
      <c r="AK109" s="127">
        <f>locallinterp(MIN(AI109,CAP_CB*12),'BBG rates'!$AA$25:$AA$40,'BBG rates'!$AC$25:$AC$40)</f>
        <v>9.0666666666666664</v>
      </c>
      <c r="AL109" s="144">
        <f t="shared" si="30"/>
        <v>15.817526774344589</v>
      </c>
      <c r="AM109" s="142">
        <f>(SUMPRODUCT(AL109:AL$381,G109:G$381)+SUMPRODUCT(AL109:AL$381,H109:H$381))/12</f>
        <v>7732003.4075117661</v>
      </c>
    </row>
    <row r="110" spans="1:39" x14ac:dyDescent="0.2">
      <c r="A110" s="7">
        <v>89</v>
      </c>
      <c r="B110" s="7">
        <v>44.5</v>
      </c>
      <c r="C110" s="7">
        <v>22.25</v>
      </c>
      <c r="D110" s="12">
        <f t="shared" si="22"/>
        <v>7.416666666666667</v>
      </c>
      <c r="E110" s="29">
        <f t="shared" si="38"/>
        <v>4903160.3446893077</v>
      </c>
      <c r="F110" s="2">
        <f t="shared" si="23"/>
        <v>4885.7273128096695</v>
      </c>
      <c r="G110" s="2">
        <f t="shared" si="31"/>
        <v>30196.48603498028</v>
      </c>
      <c r="H110" s="2">
        <f t="shared" si="32"/>
        <v>16104.392669861007</v>
      </c>
      <c r="I110" s="2">
        <f t="shared" si="21"/>
        <v>51186.606017650956</v>
      </c>
      <c r="J110" s="2">
        <f t="shared" si="39"/>
        <v>379633.99463091127</v>
      </c>
      <c r="K110" s="2">
        <f t="shared" si="24"/>
        <v>46883.5691913314</v>
      </c>
      <c r="L110" s="2">
        <f t="shared" si="24"/>
        <v>347719.80483570788</v>
      </c>
      <c r="M110" s="2"/>
      <c r="N110" s="28">
        <f t="shared" si="40"/>
        <v>6564791.6622673897</v>
      </c>
      <c r="O110" s="2">
        <f t="shared" si="33"/>
        <v>6520.0357451108221</v>
      </c>
      <c r="P110" s="2">
        <f t="shared" si="34"/>
        <v>40297.412384971758</v>
      </c>
      <c r="R110">
        <f t="shared" si="35"/>
        <v>89</v>
      </c>
      <c r="S110" s="89">
        <f t="shared" si="25"/>
        <v>0</v>
      </c>
      <c r="T110" s="89">
        <f>IF(AND(S110=0,S109&gt;0),SUM($G110:$H$381),S110)</f>
        <v>0</v>
      </c>
      <c r="U110" s="82">
        <f>SUM(T110:T$381)</f>
        <v>0</v>
      </c>
      <c r="V110" s="68">
        <f>localspline(R110,'BBG rates'!$G$10:$G$27,'BBG rates'!$K$10:$K$27)</f>
        <v>1.0270474635115292</v>
      </c>
      <c r="W110" s="68">
        <f>locallinterp(R110,'BBG rates'!$G$10:$G$27,'BBG rates'!$J$10:$J$27)</f>
        <v>-0.35258333333333336</v>
      </c>
      <c r="X110" s="56">
        <f t="shared" si="36"/>
        <v>-0.35315439724623587</v>
      </c>
      <c r="Y110" s="66">
        <f t="shared" si="26"/>
        <v>0</v>
      </c>
      <c r="Z110" s="72">
        <f t="shared" si="27"/>
        <v>0</v>
      </c>
      <c r="AA110" s="79">
        <f t="shared" si="28"/>
        <v>0</v>
      </c>
      <c r="AB110" s="81">
        <f t="shared" si="37"/>
        <v>0</v>
      </c>
      <c r="AD110" s="95">
        <f>locallinterp(R110,'BBG rates'!$N$10:$N$369,'BBG rates'!$P$10:$P$369)</f>
        <v>7.5465508628273064</v>
      </c>
      <c r="AI110" s="185">
        <f t="shared" si="29"/>
        <v>89</v>
      </c>
      <c r="AJ110" s="127">
        <f>locallinterp(MIN(AI110,CAP_Senior*12),'BBG rates'!$X$24:$X$65,'BBG rates'!$Y$24:$Y$65)</f>
        <v>48.989478286167717</v>
      </c>
      <c r="AK110" s="127">
        <f>locallinterp(MIN(AI110,CAP_CB*12),'BBG rates'!$AA$25:$AA$40,'BBG rates'!$AC$25:$AC$40)</f>
        <v>9.0833333333333321</v>
      </c>
      <c r="AL110" s="144">
        <f t="shared" si="30"/>
        <v>15.867377975315179</v>
      </c>
      <c r="AM110" s="142">
        <f>(SUMPRODUCT(AL110:AL$381,G110:G$381)+SUMPRODUCT(AL110:AL$381,H110:H$381))/12</f>
        <v>7670681.152839791</v>
      </c>
    </row>
    <row r="111" spans="1:39" x14ac:dyDescent="0.2">
      <c r="A111" s="7">
        <v>90</v>
      </c>
      <c r="B111" s="7">
        <v>45</v>
      </c>
      <c r="C111" s="7">
        <v>22.5</v>
      </c>
      <c r="D111" s="12">
        <f t="shared" si="22"/>
        <v>7.5</v>
      </c>
      <c r="E111" s="29">
        <f t="shared" si="38"/>
        <v>4857079.9620214505</v>
      </c>
      <c r="F111" s="2">
        <f t="shared" si="23"/>
        <v>4840.0226476986245</v>
      </c>
      <c r="G111" s="2">
        <f t="shared" si="31"/>
        <v>30127.340662607079</v>
      </c>
      <c r="H111" s="2">
        <f t="shared" si="32"/>
        <v>15953.042005250492</v>
      </c>
      <c r="I111" s="2">
        <f t="shared" si="21"/>
        <v>50920.4053155562</v>
      </c>
      <c r="J111" s="2">
        <f t="shared" si="39"/>
        <v>381903.03986667149</v>
      </c>
      <c r="K111" s="2">
        <f t="shared" si="24"/>
        <v>46593.753064049408</v>
      </c>
      <c r="L111" s="2">
        <f t="shared" si="24"/>
        <v>349453.14798037056</v>
      </c>
      <c r="M111" s="2"/>
      <c r="N111" s="28">
        <f t="shared" si="40"/>
        <v>6524454.4713773569</v>
      </c>
      <c r="O111" s="2">
        <f t="shared" si="33"/>
        <v>6480.2572400496592</v>
      </c>
      <c r="P111" s="2">
        <f t="shared" si="34"/>
        <v>40337.190890032929</v>
      </c>
      <c r="R111">
        <f t="shared" si="35"/>
        <v>90</v>
      </c>
      <c r="S111" s="89">
        <f t="shared" si="25"/>
        <v>0</v>
      </c>
      <c r="T111" s="89">
        <f>IF(AND(S111=0,S110&gt;0),SUM($G111:$H$381),S111)</f>
        <v>0</v>
      </c>
      <c r="U111" s="82">
        <f>SUM(T111:T$381)</f>
        <v>0</v>
      </c>
      <c r="V111" s="68">
        <f>localspline(R111,'BBG rates'!$G$10:$G$27,'BBG rates'!$K$10:$K$27)</f>
        <v>1.0270374730312142</v>
      </c>
      <c r="W111" s="68">
        <f>locallinterp(R111,'BBG rates'!$G$10:$G$27,'BBG rates'!$J$10:$J$27)</f>
        <v>-0.34850000000000003</v>
      </c>
      <c r="X111" s="56">
        <f t="shared" si="36"/>
        <v>-0.34905789871437776</v>
      </c>
      <c r="Y111" s="66">
        <f t="shared" si="26"/>
        <v>0</v>
      </c>
      <c r="Z111" s="72">
        <f t="shared" si="27"/>
        <v>0</v>
      </c>
      <c r="AA111" s="79">
        <f t="shared" si="28"/>
        <v>0</v>
      </c>
      <c r="AB111" s="81">
        <f t="shared" si="37"/>
        <v>0</v>
      </c>
      <c r="AD111" s="95">
        <f>locallinterp(R111,'BBG rates'!$N$10:$N$369,'BBG rates'!$P$10:$P$369)</f>
        <v>7.6321373189132409</v>
      </c>
      <c r="AI111" s="185">
        <f t="shared" si="29"/>
        <v>90</v>
      </c>
      <c r="AJ111" s="127">
        <f>locallinterp(MIN(AI111,CAP_Senior*12),'BBG rates'!$X$24:$X$65,'BBG rates'!$Y$24:$Y$65)</f>
        <v>49.201348095798622</v>
      </c>
      <c r="AK111" s="127">
        <f>locallinterp(MIN(AI111,CAP_CB*12),'BBG rates'!$AA$25:$AA$40,'BBG rates'!$AC$25:$AC$40)</f>
        <v>9.1</v>
      </c>
      <c r="AL111" s="144">
        <f t="shared" si="30"/>
        <v>15.917229176285765</v>
      </c>
      <c r="AM111" s="142">
        <f>(SUMPRODUCT(AL111:AL$381,G111:G$381)+SUMPRODUCT(AL111:AL$381,H111:H$381))/12</f>
        <v>7609458.3575898791</v>
      </c>
    </row>
    <row r="112" spans="1:39" x14ac:dyDescent="0.2">
      <c r="A112" s="7">
        <v>91</v>
      </c>
      <c r="B112" s="7">
        <v>45.5</v>
      </c>
      <c r="C112" s="7">
        <v>22.75</v>
      </c>
      <c r="D112" s="12">
        <f t="shared" si="22"/>
        <v>7.583333333333333</v>
      </c>
      <c r="E112" s="29">
        <f t="shared" si="38"/>
        <v>4811219.1957298536</v>
      </c>
      <c r="F112" s="2">
        <f t="shared" si="23"/>
        <v>4794.5356393105321</v>
      </c>
      <c r="G112" s="2">
        <f t="shared" si="31"/>
        <v>30058.353622647624</v>
      </c>
      <c r="H112" s="2">
        <f t="shared" si="32"/>
        <v>15802.412668948949</v>
      </c>
      <c r="I112" s="2">
        <f t="shared" si="21"/>
        <v>50655.30193090711</v>
      </c>
      <c r="J112" s="2">
        <f t="shared" si="39"/>
        <v>384136.03964271222</v>
      </c>
      <c r="K112" s="2">
        <f t="shared" si="24"/>
        <v>46305.466036423568</v>
      </c>
      <c r="L112" s="2">
        <f t="shared" si="24"/>
        <v>351149.78410954535</v>
      </c>
      <c r="M112" s="2"/>
      <c r="N112" s="28">
        <f t="shared" si="40"/>
        <v>6484077.4627159834</v>
      </c>
      <c r="O112" s="2">
        <f t="shared" si="33"/>
        <v>6440.4394687088216</v>
      </c>
      <c r="P112" s="2">
        <f t="shared" si="34"/>
        <v>40377.008661373759</v>
      </c>
      <c r="R112">
        <f t="shared" si="35"/>
        <v>91</v>
      </c>
      <c r="S112" s="89">
        <f t="shared" si="25"/>
        <v>0</v>
      </c>
      <c r="T112" s="89">
        <f>IF(AND(S112=0,S111&gt;0),SUM($G112:$H$381),S112)</f>
        <v>0</v>
      </c>
      <c r="U112" s="82">
        <f>SUM(T112:T$381)</f>
        <v>0</v>
      </c>
      <c r="V112" s="68">
        <f>localspline(R112,'BBG rates'!$G$10:$G$27,'BBG rates'!$K$10:$K$27)</f>
        <v>1.0270191295380109</v>
      </c>
      <c r="W112" s="68">
        <f>locallinterp(R112,'BBG rates'!$G$10:$G$27,'BBG rates'!$J$10:$J$27)</f>
        <v>-0.34441666666666665</v>
      </c>
      <c r="X112" s="56">
        <f t="shared" si="36"/>
        <v>-0.34496155404997175</v>
      </c>
      <c r="Y112" s="66">
        <f t="shared" si="26"/>
        <v>0</v>
      </c>
      <c r="Z112" s="72">
        <f t="shared" si="27"/>
        <v>0</v>
      </c>
      <c r="AA112" s="79">
        <f t="shared" si="28"/>
        <v>0</v>
      </c>
      <c r="AB112" s="81">
        <f t="shared" si="37"/>
        <v>0</v>
      </c>
      <c r="AD112" s="95">
        <f>locallinterp(R112,'BBG rates'!$N$10:$N$369,'BBG rates'!$P$10:$P$369)</f>
        <v>7.7177222463747421</v>
      </c>
      <c r="AI112" s="185">
        <f t="shared" si="29"/>
        <v>91</v>
      </c>
      <c r="AJ112" s="127">
        <f>locallinterp(MIN(AI112,CAP_Senior*12),'BBG rates'!$X$24:$X$65,'BBG rates'!$Y$24:$Y$65)</f>
        <v>49.413217905429534</v>
      </c>
      <c r="AK112" s="127">
        <f>locallinterp(MIN(AI112,CAP_CB*12),'BBG rates'!$AA$25:$AA$40,'BBG rates'!$AC$25:$AC$40)</f>
        <v>9.1166666666666671</v>
      </c>
      <c r="AL112" s="144">
        <f t="shared" si="30"/>
        <v>15.967080377256355</v>
      </c>
      <c r="AM112" s="142">
        <f>(SUMPRODUCT(AL112:AL$381,G112:G$381)+SUMPRODUCT(AL112:AL$381,H112:H$381))/12</f>
        <v>7548335.6899686093</v>
      </c>
    </row>
    <row r="113" spans="1:39" x14ac:dyDescent="0.2">
      <c r="A113" s="7">
        <v>92</v>
      </c>
      <c r="B113" s="7">
        <v>46</v>
      </c>
      <c r="C113" s="7">
        <v>23</v>
      </c>
      <c r="D113" s="12">
        <f t="shared" si="22"/>
        <v>7.666666666666667</v>
      </c>
      <c r="E113" s="29">
        <f t="shared" si="38"/>
        <v>4765577.1693949457</v>
      </c>
      <c r="F113" s="2">
        <f t="shared" si="23"/>
        <v>4749.2654193120043</v>
      </c>
      <c r="G113" s="2">
        <f t="shared" si="31"/>
        <v>29989.524552544695</v>
      </c>
      <c r="H113" s="2">
        <f t="shared" si="32"/>
        <v>15652.501782362991</v>
      </c>
      <c r="I113" s="2">
        <f t="shared" si="21"/>
        <v>50391.291754219688</v>
      </c>
      <c r="J113" s="2">
        <f t="shared" si="39"/>
        <v>386333.23678235098</v>
      </c>
      <c r="K113" s="2">
        <f t="shared" si="24"/>
        <v>46018.700632366446</v>
      </c>
      <c r="L113" s="2">
        <f t="shared" si="24"/>
        <v>352810.03818147612</v>
      </c>
      <c r="M113" s="2"/>
      <c r="N113" s="28">
        <f t="shared" si="40"/>
        <v>6443660.5969782285</v>
      </c>
      <c r="O113" s="2">
        <f t="shared" si="33"/>
        <v>6400.5823923276585</v>
      </c>
      <c r="P113" s="2">
        <f t="shared" si="34"/>
        <v>40416.865737754917</v>
      </c>
      <c r="R113">
        <f t="shared" si="35"/>
        <v>92</v>
      </c>
      <c r="S113" s="89">
        <f t="shared" si="25"/>
        <v>0</v>
      </c>
      <c r="T113" s="89">
        <f>IF(AND(S113=0,S112&gt;0),SUM($G113:$H$381),S113)</f>
        <v>0</v>
      </c>
      <c r="U113" s="82">
        <f>SUM(T113:T$381)</f>
        <v>0</v>
      </c>
      <c r="V113" s="68">
        <f>localspline(R113,'BBG rates'!$G$10:$G$27,'BBG rates'!$K$10:$K$27)</f>
        <v>1.0269926579937489</v>
      </c>
      <c r="W113" s="68">
        <f>locallinterp(R113,'BBG rates'!$G$10:$G$27,'BBG rates'!$J$10:$J$27)</f>
        <v>-0.34033333333333332</v>
      </c>
      <c r="X113" s="56">
        <f t="shared" si="36"/>
        <v>-0.34086536324116068</v>
      </c>
      <c r="Y113" s="66">
        <f t="shared" si="26"/>
        <v>0</v>
      </c>
      <c r="Z113" s="72">
        <f t="shared" si="27"/>
        <v>0</v>
      </c>
      <c r="AA113" s="79">
        <f t="shared" si="28"/>
        <v>0</v>
      </c>
      <c r="AB113" s="81">
        <f t="shared" si="37"/>
        <v>0</v>
      </c>
      <c r="AD113" s="95">
        <f>locallinterp(R113,'BBG rates'!$N$10:$N$369,'BBG rates'!$P$10:$P$369)</f>
        <v>7.8033049678742215</v>
      </c>
      <c r="AI113" s="185">
        <f t="shared" si="29"/>
        <v>92</v>
      </c>
      <c r="AJ113" s="127">
        <f>locallinterp(MIN(AI113,CAP_Senior*12),'BBG rates'!$X$24:$X$65,'BBG rates'!$Y$24:$Y$65)</f>
        <v>49.625087715060445</v>
      </c>
      <c r="AK113" s="127">
        <f>locallinterp(MIN(AI113,CAP_CB*12),'BBG rates'!$AA$25:$AA$40,'BBG rates'!$AC$25:$AC$40)</f>
        <v>9.1333333333333329</v>
      </c>
      <c r="AL113" s="144">
        <f t="shared" si="30"/>
        <v>16.016931578226941</v>
      </c>
      <c r="AM113" s="142">
        <f>(SUMPRODUCT(AL113:AL$381,G113:G$381)+SUMPRODUCT(AL113:AL$381,H113:H$381))/12</f>
        <v>7487313.8115069019</v>
      </c>
    </row>
    <row r="114" spans="1:39" x14ac:dyDescent="0.2">
      <c r="A114" s="7">
        <v>93</v>
      </c>
      <c r="B114" s="7">
        <v>46.5</v>
      </c>
      <c r="C114" s="7">
        <v>23.25</v>
      </c>
      <c r="D114" s="12">
        <f t="shared" si="22"/>
        <v>7.75</v>
      </c>
      <c r="E114" s="29">
        <f t="shared" si="38"/>
        <v>4720153.0098268669</v>
      </c>
      <c r="F114" s="2">
        <f t="shared" si="23"/>
        <v>4704.2111225690714</v>
      </c>
      <c r="G114" s="2">
        <f t="shared" si="31"/>
        <v>29920.85309057132</v>
      </c>
      <c r="H114" s="2">
        <f t="shared" si="32"/>
        <v>15503.306477507196</v>
      </c>
      <c r="I114" s="2">
        <f t="shared" si="21"/>
        <v>50128.370690647585</v>
      </c>
      <c r="J114" s="2">
        <f t="shared" si="39"/>
        <v>388494.87285251881</v>
      </c>
      <c r="K114" s="2">
        <f t="shared" si="24"/>
        <v>45733.449410780297</v>
      </c>
      <c r="L114" s="2">
        <f t="shared" si="24"/>
        <v>354434.23293354735</v>
      </c>
      <c r="M114" s="2"/>
      <c r="N114" s="28">
        <f t="shared" si="40"/>
        <v>6403203.8348202528</v>
      </c>
      <c r="O114" s="2">
        <f t="shared" si="33"/>
        <v>6360.6859721072587</v>
      </c>
      <c r="P114" s="2">
        <f t="shared" si="34"/>
        <v>40456.76215797534</v>
      </c>
      <c r="R114">
        <f t="shared" si="35"/>
        <v>93</v>
      </c>
      <c r="S114" s="89">
        <f t="shared" si="25"/>
        <v>0</v>
      </c>
      <c r="T114" s="89">
        <f>IF(AND(S114=0,S113&gt;0),SUM($G114:$H$381),S114)</f>
        <v>0</v>
      </c>
      <c r="U114" s="82">
        <f>SUM(T114:T$381)</f>
        <v>0</v>
      </c>
      <c r="V114" s="68">
        <f>localspline(R114,'BBG rates'!$G$10:$G$27,'BBG rates'!$K$10:$K$27)</f>
        <v>1.0269580747320219</v>
      </c>
      <c r="W114" s="68">
        <f>locallinterp(R114,'BBG rates'!$G$10:$G$27,'BBG rates'!$J$10:$J$27)</f>
        <v>-0.33624999999999999</v>
      </c>
      <c r="X114" s="56">
        <f t="shared" si="36"/>
        <v>-0.33676932627555445</v>
      </c>
      <c r="Y114" s="66">
        <f t="shared" si="26"/>
        <v>0</v>
      </c>
      <c r="Z114" s="72">
        <f t="shared" si="27"/>
        <v>0</v>
      </c>
      <c r="AA114" s="79">
        <f t="shared" si="28"/>
        <v>0</v>
      </c>
      <c r="AB114" s="81">
        <f t="shared" si="37"/>
        <v>0</v>
      </c>
      <c r="AD114" s="95">
        <f>locallinterp(R114,'BBG rates'!$N$10:$N$369,'BBG rates'!$P$10:$P$369)</f>
        <v>7.8888848074352236</v>
      </c>
      <c r="AI114" s="185">
        <f t="shared" si="29"/>
        <v>93</v>
      </c>
      <c r="AJ114" s="127">
        <f>locallinterp(MIN(AI114,CAP_Senior*12),'BBG rates'!$X$24:$X$65,'BBG rates'!$Y$24:$Y$65)</f>
        <v>49.83695752469135</v>
      </c>
      <c r="AK114" s="127">
        <f>locallinterp(MIN(AI114,CAP_CB*12),'BBG rates'!$AA$25:$AA$40,'BBG rates'!$AC$25:$AC$40)</f>
        <v>9.1499999999999986</v>
      </c>
      <c r="AL114" s="144">
        <f t="shared" si="30"/>
        <v>16.066782779197528</v>
      </c>
      <c r="AM114" s="142">
        <f>(SUMPRODUCT(AL114:AL$381,G114:G$381)+SUMPRODUCT(AL114:AL$381,H114:H$381))/12</f>
        <v>7426393.3770987494</v>
      </c>
    </row>
    <row r="115" spans="1:39" x14ac:dyDescent="0.2">
      <c r="A115" s="7">
        <v>94</v>
      </c>
      <c r="B115" s="7">
        <v>47</v>
      </c>
      <c r="C115" s="7">
        <v>23.5</v>
      </c>
      <c r="D115" s="12">
        <f t="shared" si="22"/>
        <v>7.833333333333333</v>
      </c>
      <c r="E115" s="29">
        <f t="shared" si="38"/>
        <v>4674945.8470540717</v>
      </c>
      <c r="F115" s="2">
        <f t="shared" si="23"/>
        <v>4659.3718871358869</v>
      </c>
      <c r="G115" s="2">
        <f t="shared" si="31"/>
        <v>29852.338875828747</v>
      </c>
      <c r="H115" s="2">
        <f t="shared" si="32"/>
        <v>15354.823896966676</v>
      </c>
      <c r="I115" s="2">
        <f t="shared" si="21"/>
        <v>49866.534659931312</v>
      </c>
      <c r="J115" s="2">
        <f t="shared" si="39"/>
        <v>390621.18816946191</v>
      </c>
      <c r="K115" s="2">
        <f t="shared" si="24"/>
        <v>45449.704965397621</v>
      </c>
      <c r="L115" s="2">
        <f t="shared" si="24"/>
        <v>356022.68889561464</v>
      </c>
      <c r="M115" s="2"/>
      <c r="N115" s="28">
        <f t="shared" si="40"/>
        <v>6362707.1368593806</v>
      </c>
      <c r="O115" s="2">
        <f t="shared" si="33"/>
        <v>6320.7501692104088</v>
      </c>
      <c r="P115" s="2">
        <f t="shared" si="34"/>
        <v>40496.697960872174</v>
      </c>
      <c r="R115">
        <f t="shared" si="35"/>
        <v>94</v>
      </c>
      <c r="S115" s="89">
        <f t="shared" si="25"/>
        <v>0</v>
      </c>
      <c r="T115" s="89">
        <f>IF(AND(S115=0,S114&gt;0),SUM($G115:$H$381),S115)</f>
        <v>0</v>
      </c>
      <c r="U115" s="82">
        <f>SUM(T115:T$381)</f>
        <v>0</v>
      </c>
      <c r="V115" s="68">
        <f>localspline(R115,'BBG rates'!$G$10:$G$27,'BBG rates'!$K$10:$K$27)</f>
        <v>1.026915604716566</v>
      </c>
      <c r="W115" s="68">
        <f>locallinterp(R115,'BBG rates'!$G$10:$G$27,'BBG rates'!$J$10:$J$27)</f>
        <v>-0.33216666666666667</v>
      </c>
      <c r="X115" s="56">
        <f t="shared" si="36"/>
        <v>-0.3326734431414291</v>
      </c>
      <c r="Y115" s="66">
        <f t="shared" si="26"/>
        <v>0</v>
      </c>
      <c r="Z115" s="72">
        <f t="shared" si="27"/>
        <v>0</v>
      </c>
      <c r="AA115" s="79">
        <f t="shared" si="28"/>
        <v>0</v>
      </c>
      <c r="AB115" s="81">
        <f t="shared" si="37"/>
        <v>0</v>
      </c>
      <c r="AD115" s="95">
        <f>locallinterp(R115,'BBG rates'!$N$10:$N$369,'BBG rates'!$P$10:$P$369)</f>
        <v>7.9744611078282706</v>
      </c>
      <c r="AI115" s="185">
        <f t="shared" si="29"/>
        <v>94</v>
      </c>
      <c r="AJ115" s="127">
        <f>locallinterp(MIN(AI115,CAP_Senior*12),'BBG rates'!$X$24:$X$65,'BBG rates'!$Y$24:$Y$65)</f>
        <v>50.048827334322262</v>
      </c>
      <c r="AK115" s="127">
        <f>locallinterp(MIN(AI115,CAP_CB*12),'BBG rates'!$AA$25:$AA$40,'BBG rates'!$AC$25:$AC$40)</f>
        <v>9.1666666666666661</v>
      </c>
      <c r="AL115" s="144">
        <f t="shared" si="30"/>
        <v>16.116633980168118</v>
      </c>
      <c r="AM115" s="142">
        <f>(SUMPRODUCT(AL115:AL$381,G115:G$381)+SUMPRODUCT(AL115:AL$381,H115:H$381))/12</f>
        <v>7365575.0350397564</v>
      </c>
    </row>
    <row r="116" spans="1:39" x14ac:dyDescent="0.2">
      <c r="A116" s="7">
        <v>95</v>
      </c>
      <c r="B116" s="7">
        <v>47.5</v>
      </c>
      <c r="C116" s="7">
        <v>23.75</v>
      </c>
      <c r="D116" s="12">
        <f t="shared" si="22"/>
        <v>7.916666666666667</v>
      </c>
      <c r="E116" s="29">
        <f t="shared" si="38"/>
        <v>4629954.8143119672</v>
      </c>
      <c r="F116" s="2">
        <f t="shared" si="23"/>
        <v>4614.7468542434754</v>
      </c>
      <c r="G116" s="2">
        <f t="shared" si="31"/>
        <v>29783.981548244697</v>
      </c>
      <c r="H116" s="2">
        <f t="shared" si="32"/>
        <v>15207.051193859748</v>
      </c>
      <c r="I116" s="2">
        <f t="shared" si="21"/>
        <v>49605.779596347922</v>
      </c>
      <c r="J116" s="2">
        <f t="shared" si="39"/>
        <v>392712.42180442106</v>
      </c>
      <c r="K116" s="2">
        <f t="shared" si="24"/>
        <v>45167.459924622672</v>
      </c>
      <c r="L116" s="2">
        <f t="shared" si="24"/>
        <v>357575.72440326284</v>
      </c>
      <c r="M116" s="2"/>
      <c r="N116" s="28">
        <f t="shared" si="40"/>
        <v>6322170.4636740601</v>
      </c>
      <c r="O116" s="2">
        <f t="shared" si="33"/>
        <v>6280.7749447615633</v>
      </c>
      <c r="P116" s="2">
        <f t="shared" si="34"/>
        <v>40536.673185321022</v>
      </c>
      <c r="R116">
        <f t="shared" si="35"/>
        <v>95</v>
      </c>
      <c r="S116" s="89">
        <f t="shared" si="25"/>
        <v>0</v>
      </c>
      <c r="T116" s="89">
        <f>IF(AND(S116=0,S115&gt;0),SUM($G116:$H$381),S116)</f>
        <v>0</v>
      </c>
      <c r="U116" s="82">
        <f>SUM(T116:T$381)</f>
        <v>0</v>
      </c>
      <c r="V116" s="68">
        <f>localspline(R116,'BBG rates'!$G$10:$G$27,'BBG rates'!$K$10:$K$27)</f>
        <v>1.026865338790353</v>
      </c>
      <c r="W116" s="68">
        <f>locallinterp(R116,'BBG rates'!$G$10:$G$27,'BBG rates'!$J$10:$J$27)</f>
        <v>-0.32808333333333334</v>
      </c>
      <c r="X116" s="56">
        <f t="shared" si="36"/>
        <v>-0.32857771382652778</v>
      </c>
      <c r="Y116" s="66">
        <f t="shared" si="26"/>
        <v>0</v>
      </c>
      <c r="Z116" s="72">
        <f t="shared" si="27"/>
        <v>0</v>
      </c>
      <c r="AA116" s="79">
        <f t="shared" si="28"/>
        <v>0</v>
      </c>
      <c r="AB116" s="81">
        <f t="shared" si="37"/>
        <v>0</v>
      </c>
      <c r="AD116" s="95">
        <f>locallinterp(R116,'BBG rates'!$N$10:$N$369,'BBG rates'!$P$10:$P$369)</f>
        <v>8.0600332193941338</v>
      </c>
      <c r="AI116" s="185">
        <f t="shared" si="29"/>
        <v>95</v>
      </c>
      <c r="AJ116" s="127">
        <f>locallinterp(MIN(AI116,CAP_Senior*12),'BBG rates'!$X$24:$X$65,'BBG rates'!$Y$24:$Y$65)</f>
        <v>50.260697143953166</v>
      </c>
      <c r="AK116" s="127">
        <f>locallinterp(MIN(AI116,CAP_CB*12),'BBG rates'!$AA$25:$AA$40,'BBG rates'!$AC$25:$AC$40)</f>
        <v>9.1833333333333336</v>
      </c>
      <c r="AL116" s="144">
        <f t="shared" si="30"/>
        <v>16.166485181138704</v>
      </c>
      <c r="AM116" s="142">
        <f>(SUMPRODUCT(AL116:AL$381,G116:G$381)+SUMPRODUCT(AL116:AL$381,H116:H$381))/12</f>
        <v>7304859.4270655029</v>
      </c>
    </row>
    <row r="117" spans="1:39" x14ac:dyDescent="0.2">
      <c r="A117" s="7">
        <v>96</v>
      </c>
      <c r="B117" s="7">
        <v>48</v>
      </c>
      <c r="C117" s="7">
        <v>24</v>
      </c>
      <c r="D117" s="12">
        <f t="shared" si="22"/>
        <v>8</v>
      </c>
      <c r="E117" s="29">
        <f t="shared" si="38"/>
        <v>4585179.0480315955</v>
      </c>
      <c r="F117" s="2">
        <f t="shared" si="23"/>
        <v>4570.3351682885186</v>
      </c>
      <c r="G117" s="2">
        <f t="shared" si="31"/>
        <v>29715.780748571371</v>
      </c>
      <c r="H117" s="2">
        <f t="shared" si="32"/>
        <v>15059.985531800778</v>
      </c>
      <c r="I117" s="2">
        <f t="shared" si="21"/>
        <v>49346.101448660665</v>
      </c>
      <c r="J117" s="2">
        <f t="shared" si="39"/>
        <v>394768.81158928532</v>
      </c>
      <c r="K117" s="2">
        <f t="shared" si="24"/>
        <v>44886.706951373548</v>
      </c>
      <c r="L117" s="2">
        <f t="shared" si="24"/>
        <v>359093.65561098838</v>
      </c>
      <c r="M117" s="2"/>
      <c r="N117" s="28">
        <f t="shared" si="40"/>
        <v>6281593.775803824</v>
      </c>
      <c r="O117" s="2">
        <f t="shared" si="33"/>
        <v>6240.7602598467993</v>
      </c>
      <c r="P117" s="2">
        <f t="shared" si="34"/>
        <v>40576.687870235786</v>
      </c>
      <c r="R117">
        <f t="shared" si="35"/>
        <v>96</v>
      </c>
      <c r="S117" s="89">
        <f t="shared" si="25"/>
        <v>0</v>
      </c>
      <c r="T117" s="89">
        <f>IF(AND(S117=0,S116&gt;0),SUM($G117:$H$381),S117)</f>
        <v>0</v>
      </c>
      <c r="U117" s="82">
        <f>SUM(T117:T$381)</f>
        <v>0</v>
      </c>
      <c r="V117" s="68">
        <f>localspline(R117,'BBG rates'!$G$10:$G$27,'BBG rates'!$K$10:$K$27)</f>
        <v>1.026807427406311</v>
      </c>
      <c r="W117" s="68">
        <f>locallinterp(R117,'BBG rates'!$G$10:$G$27,'BBG rates'!$J$10:$J$27)</f>
        <v>-0.32400000000000001</v>
      </c>
      <c r="X117" s="56">
        <f t="shared" si="36"/>
        <v>-0.32448213831872685</v>
      </c>
      <c r="Y117" s="66">
        <f t="shared" si="26"/>
        <v>0</v>
      </c>
      <c r="Z117" s="72">
        <f t="shared" si="27"/>
        <v>0</v>
      </c>
      <c r="AA117" s="79">
        <f t="shared" si="28"/>
        <v>0</v>
      </c>
      <c r="AB117" s="81">
        <f t="shared" si="37"/>
        <v>0</v>
      </c>
      <c r="AD117" s="95">
        <f>locallinterp(R117,'BBG rates'!$N$10:$N$369,'BBG rates'!$P$10:$P$369)</f>
        <v>8.1456005050113269</v>
      </c>
      <c r="AI117" s="185">
        <f t="shared" si="29"/>
        <v>96</v>
      </c>
      <c r="AJ117" s="127">
        <f>locallinterp(MIN(AI117,CAP_Senior*12),'BBG rates'!$X$24:$X$65,'BBG rates'!$Y$24:$Y$65)</f>
        <v>50.472566953584078</v>
      </c>
      <c r="AK117" s="127">
        <f>locallinterp(MIN(AI117,CAP_CB*12),'BBG rates'!$AA$25:$AA$40,'BBG rates'!$AC$25:$AC$40)</f>
        <v>9.1999999999999993</v>
      </c>
      <c r="AL117" s="144">
        <f t="shared" si="30"/>
        <v>16.216336382109294</v>
      </c>
      <c r="AM117" s="142">
        <f>(SUMPRODUCT(AL117:AL$381,G117:G$381)+SUMPRODUCT(AL117:AL$381,H117:H$381))/12</f>
        <v>7244247.1883897232</v>
      </c>
    </row>
    <row r="118" spans="1:39" x14ac:dyDescent="0.2">
      <c r="A118" s="7">
        <v>97</v>
      </c>
      <c r="B118" s="7">
        <v>48.5</v>
      </c>
      <c r="C118" s="7">
        <v>24.25</v>
      </c>
      <c r="D118" s="12">
        <f t="shared" si="22"/>
        <v>8.0833333333333339</v>
      </c>
      <c r="E118" s="29">
        <f t="shared" si="38"/>
        <v>4540617.6878283489</v>
      </c>
      <c r="F118" s="2">
        <f t="shared" si="23"/>
        <v>4526.1359768221855</v>
      </c>
      <c r="G118" s="2">
        <f t="shared" si="31"/>
        <v>29647.736118383607</v>
      </c>
      <c r="H118" s="2">
        <f t="shared" si="32"/>
        <v>14913.624084863093</v>
      </c>
      <c r="I118" s="2">
        <f t="shared" si="21"/>
        <v>49087.496180068883</v>
      </c>
      <c r="J118" s="2">
        <f t="shared" si="39"/>
        <v>396790.5941222235</v>
      </c>
      <c r="K118" s="2">
        <f t="shared" si="24"/>
        <v>44607.438742925027</v>
      </c>
      <c r="L118" s="2">
        <f t="shared" si="24"/>
        <v>360576.79650531069</v>
      </c>
      <c r="M118" s="2"/>
      <c r="N118" s="28">
        <f t="shared" si="40"/>
        <v>6240977.0337492554</v>
      </c>
      <c r="O118" s="2">
        <f t="shared" si="33"/>
        <v>6200.7060755137791</v>
      </c>
      <c r="P118" s="2">
        <f t="shared" si="34"/>
        <v>40616.7420545688</v>
      </c>
      <c r="R118">
        <f t="shared" si="35"/>
        <v>97</v>
      </c>
      <c r="S118" s="89">
        <f t="shared" si="25"/>
        <v>0</v>
      </c>
      <c r="T118" s="89">
        <f>IF(AND(S118=0,S117&gt;0),SUM($G118:$H$381),S118)</f>
        <v>0</v>
      </c>
      <c r="U118" s="82">
        <f>SUM(T118:T$381)</f>
        <v>0</v>
      </c>
      <c r="V118" s="68">
        <f>localspline(R118,'BBG rates'!$G$10:$G$27,'BBG rates'!$K$10:$K$27)</f>
        <v>1.0267419889840914</v>
      </c>
      <c r="W118" s="68">
        <f>locallinterp(R118,'BBG rates'!$G$10:$G$27,'BBG rates'!$J$10:$J$27)</f>
        <v>-0.31975000000000003</v>
      </c>
      <c r="X118" s="56">
        <f t="shared" si="36"/>
        <v>-0.32021955980270356</v>
      </c>
      <c r="Y118" s="66">
        <f t="shared" si="26"/>
        <v>0</v>
      </c>
      <c r="Z118" s="72">
        <f t="shared" si="27"/>
        <v>0</v>
      </c>
      <c r="AA118" s="79">
        <f t="shared" si="28"/>
        <v>0</v>
      </c>
      <c r="AB118" s="81">
        <f t="shared" si="37"/>
        <v>0</v>
      </c>
      <c r="AD118" s="95">
        <f>locallinterp(R118,'BBG rates'!$N$10:$N$369,'BBG rates'!$P$10:$P$369)</f>
        <v>8.2311623374266674</v>
      </c>
      <c r="AI118" s="185">
        <f t="shared" si="29"/>
        <v>97</v>
      </c>
      <c r="AJ118" s="127">
        <f>locallinterp(MIN(AI118,CAP_Senior*12),'BBG rates'!$X$24:$X$65,'BBG rates'!$Y$24:$Y$65)</f>
        <v>50.659449370158875</v>
      </c>
      <c r="AK118" s="127">
        <f>locallinterp(MIN(AI118,CAP_CB*12),'BBG rates'!$AA$25:$AA$40,'BBG rates'!$AC$25:$AC$40)</f>
        <v>9.2333333333333325</v>
      </c>
      <c r="AL118" s="144">
        <f t="shared" si="30"/>
        <v>16.275773059593675</v>
      </c>
      <c r="AM118" s="142">
        <f>(SUMPRODUCT(AL118:AL$381,G118:G$381)+SUMPRODUCT(AL118:AL$381,H118:H$381))/12</f>
        <v>7183738.947742288</v>
      </c>
    </row>
    <row r="119" spans="1:39" x14ac:dyDescent="0.2">
      <c r="A119" s="7">
        <v>98</v>
      </c>
      <c r="B119" s="7">
        <v>49</v>
      </c>
      <c r="C119" s="7">
        <v>24.5</v>
      </c>
      <c r="D119" s="12">
        <f t="shared" si="22"/>
        <v>8.1666666666666661</v>
      </c>
      <c r="E119" s="29">
        <f t="shared" si="38"/>
        <v>4496269.8764907299</v>
      </c>
      <c r="F119" s="2">
        <f t="shared" si="23"/>
        <v>4482.1484305389858</v>
      </c>
      <c r="G119" s="2">
        <f t="shared" si="31"/>
        <v>29579.847300076952</v>
      </c>
      <c r="H119" s="2">
        <f t="shared" si="32"/>
        <v>14767.964037542088</v>
      </c>
      <c r="I119" s="2">
        <f t="shared" si="21"/>
        <v>48829.95976815802</v>
      </c>
      <c r="J119" s="2">
        <f t="shared" si="39"/>
        <v>398778.00477329048</v>
      </c>
      <c r="K119" s="2">
        <f t="shared" si="24"/>
        <v>44329.648030752025</v>
      </c>
      <c r="L119" s="2">
        <f t="shared" si="24"/>
        <v>362025.4589178082</v>
      </c>
      <c r="M119" s="2"/>
      <c r="N119" s="28">
        <f t="shared" si="40"/>
        <v>6200320.1979719447</v>
      </c>
      <c r="O119" s="2">
        <f t="shared" si="33"/>
        <v>6160.6123527717173</v>
      </c>
      <c r="P119" s="2">
        <f t="shared" si="34"/>
        <v>40656.835777310873</v>
      </c>
      <c r="R119">
        <f t="shared" si="35"/>
        <v>98</v>
      </c>
      <c r="S119" s="89">
        <f t="shared" si="25"/>
        <v>0</v>
      </c>
      <c r="T119" s="89">
        <f>IF(AND(S119=0,S118&gt;0),SUM($G119:$H$381),S119)</f>
        <v>0</v>
      </c>
      <c r="U119" s="82">
        <f>SUM(T119:T$381)</f>
        <v>0</v>
      </c>
      <c r="V119" s="68">
        <f>localspline(R119,'BBG rates'!$G$10:$G$27,'BBG rates'!$K$10:$K$27)</f>
        <v>1.0266686263931648</v>
      </c>
      <c r="W119" s="68">
        <f>locallinterp(R119,'BBG rates'!$G$10:$G$27,'BBG rates'!$J$10:$J$27)</f>
        <v>-0.3155</v>
      </c>
      <c r="X119" s="56">
        <f t="shared" si="36"/>
        <v>-0.31595714787915341</v>
      </c>
      <c r="Y119" s="66">
        <f t="shared" si="26"/>
        <v>0</v>
      </c>
      <c r="Z119" s="72">
        <f t="shared" si="27"/>
        <v>0</v>
      </c>
      <c r="AA119" s="79">
        <f t="shared" si="28"/>
        <v>0</v>
      </c>
      <c r="AB119" s="81">
        <f t="shared" si="37"/>
        <v>0</v>
      </c>
      <c r="AD119" s="95">
        <f>locallinterp(R119,'BBG rates'!$N$10:$N$369,'BBG rates'!$P$10:$P$369)</f>
        <v>8.3167180562927641</v>
      </c>
      <c r="AI119" s="185">
        <f t="shared" si="29"/>
        <v>98</v>
      </c>
      <c r="AJ119" s="127">
        <f>locallinterp(MIN(AI119,CAP_Senior*12),'BBG rates'!$X$24:$X$65,'BBG rates'!$Y$24:$Y$65)</f>
        <v>50.846331786733671</v>
      </c>
      <c r="AK119" s="127">
        <f>locallinterp(MIN(AI119,CAP_CB*12),'BBG rates'!$AA$25:$AA$40,'BBG rates'!$AC$25:$AC$40)</f>
        <v>9.2666666666666657</v>
      </c>
      <c r="AL119" s="144">
        <f t="shared" si="30"/>
        <v>16.335209737078056</v>
      </c>
      <c r="AM119" s="142">
        <f>(SUMPRODUCT(AL119:AL$381,G119:G$381)+SUMPRODUCT(AL119:AL$381,H119:H$381))/12</f>
        <v>7123299.7322510509</v>
      </c>
    </row>
    <row r="120" spans="1:39" x14ac:dyDescent="0.2">
      <c r="A120" s="7">
        <v>99</v>
      </c>
      <c r="B120" s="7">
        <v>49.5</v>
      </c>
      <c r="C120" s="7">
        <v>24.75</v>
      </c>
      <c r="D120" s="12">
        <f t="shared" si="22"/>
        <v>8.25</v>
      </c>
      <c r="E120" s="29">
        <f t="shared" si="38"/>
        <v>4452134.759969146</v>
      </c>
      <c r="F120" s="2">
        <f t="shared" si="23"/>
        <v>4438.3716832656837</v>
      </c>
      <c r="G120" s="2">
        <f t="shared" si="31"/>
        <v>29512.113936865844</v>
      </c>
      <c r="H120" s="2">
        <f t="shared" si="32"/>
        <v>14623.002584718397</v>
      </c>
      <c r="I120" s="2">
        <f t="shared" si="21"/>
        <v>48573.488204849928</v>
      </c>
      <c r="J120" s="2">
        <f t="shared" si="39"/>
        <v>400731.27769001189</v>
      </c>
      <c r="K120" s="2">
        <f t="shared" si="24"/>
        <v>44053.327580373931</v>
      </c>
      <c r="L120" s="2">
        <f t="shared" si="24"/>
        <v>363439.95253808494</v>
      </c>
      <c r="M120" s="2"/>
      <c r="N120" s="28">
        <f t="shared" si="40"/>
        <v>6159623.2288944535</v>
      </c>
      <c r="O120" s="2">
        <f t="shared" si="33"/>
        <v>6120.4790525913386</v>
      </c>
      <c r="P120" s="2">
        <f t="shared" si="34"/>
        <v>40696.969077491245</v>
      </c>
      <c r="R120">
        <f t="shared" si="35"/>
        <v>99</v>
      </c>
      <c r="S120" s="89">
        <f t="shared" si="25"/>
        <v>0</v>
      </c>
      <c r="T120" s="89">
        <f>IF(AND(S120=0,S119&gt;0),SUM($G120:$H$381),S120)</f>
        <v>0</v>
      </c>
      <c r="U120" s="82">
        <f>SUM(T120:T$381)</f>
        <v>0</v>
      </c>
      <c r="V120" s="68">
        <f>localspline(R120,'BBG rates'!$G$10:$G$27,'BBG rates'!$K$10:$K$27)</f>
        <v>1.0265872829573368</v>
      </c>
      <c r="W120" s="68">
        <f>locallinterp(R120,'BBG rates'!$G$10:$G$27,'BBG rates'!$J$10:$J$27)</f>
        <v>-0.31125000000000003</v>
      </c>
      <c r="X120" s="56">
        <f t="shared" si="36"/>
        <v>-0.31169490253435406</v>
      </c>
      <c r="Y120" s="66">
        <f t="shared" si="26"/>
        <v>0</v>
      </c>
      <c r="Z120" s="72">
        <f t="shared" si="27"/>
        <v>0</v>
      </c>
      <c r="AA120" s="79">
        <f t="shared" si="28"/>
        <v>0</v>
      </c>
      <c r="AB120" s="81">
        <f t="shared" si="37"/>
        <v>0</v>
      </c>
      <c r="AD120" s="95">
        <f>locallinterp(R120,'BBG rates'!$N$10:$N$369,'BBG rates'!$P$10:$P$369)</f>
        <v>8.4022669965392094</v>
      </c>
      <c r="AI120" s="185">
        <f t="shared" si="29"/>
        <v>99</v>
      </c>
      <c r="AJ120" s="127">
        <f>locallinterp(MIN(AI120,CAP_Senior*12),'BBG rates'!$X$24:$X$65,'BBG rates'!$Y$24:$Y$65)</f>
        <v>51.033214203308461</v>
      </c>
      <c r="AK120" s="127">
        <f>locallinterp(MIN(AI120,CAP_CB*12),'BBG rates'!$AA$25:$AA$40,'BBG rates'!$AC$25:$AC$40)</f>
        <v>9.2999999999999989</v>
      </c>
      <c r="AL120" s="144">
        <f t="shared" si="30"/>
        <v>16.394646414562438</v>
      </c>
      <c r="AM120" s="142">
        <f>(SUMPRODUCT(AL120:AL$381,G120:G$381)+SUMPRODUCT(AL120:AL$381,H120:H$381))/12</f>
        <v>7062930.498952684</v>
      </c>
    </row>
    <row r="121" spans="1:39" x14ac:dyDescent="0.2">
      <c r="A121" s="7">
        <v>100</v>
      </c>
      <c r="B121" s="7">
        <v>50</v>
      </c>
      <c r="C121" s="7">
        <v>25</v>
      </c>
      <c r="D121" s="12">
        <f t="shared" si="22"/>
        <v>8.3333333333333339</v>
      </c>
      <c r="E121" s="29">
        <f t="shared" si="38"/>
        <v>4408211.4873647429</v>
      </c>
      <c r="F121" s="2">
        <f t="shared" si="23"/>
        <v>4394.8048919502307</v>
      </c>
      <c r="G121" s="2">
        <f t="shared" si="31"/>
        <v>29444.535672781694</v>
      </c>
      <c r="H121" s="2">
        <f t="shared" si="32"/>
        <v>14478.736931621246</v>
      </c>
      <c r="I121" s="2">
        <f t="shared" si="21"/>
        <v>48318.077496353173</v>
      </c>
      <c r="J121" s="2">
        <f t="shared" si="39"/>
        <v>402650.64580294315</v>
      </c>
      <c r="K121" s="2">
        <f t="shared" si="24"/>
        <v>43778.470191199413</v>
      </c>
      <c r="L121" s="2">
        <f t="shared" si="24"/>
        <v>364820.5849266618</v>
      </c>
      <c r="M121" s="2"/>
      <c r="N121" s="28">
        <f t="shared" si="40"/>
        <v>6118886.0869002761</v>
      </c>
      <c r="O121" s="2">
        <f t="shared" si="33"/>
        <v>6080.3061359048397</v>
      </c>
      <c r="P121" s="2">
        <f t="shared" si="34"/>
        <v>40737.141994177735</v>
      </c>
      <c r="R121">
        <f t="shared" si="35"/>
        <v>100</v>
      </c>
      <c r="S121" s="89">
        <f t="shared" si="25"/>
        <v>0</v>
      </c>
      <c r="T121" s="89">
        <f>IF(AND(S121=0,S120&gt;0),SUM($G121:$H$381),S121)</f>
        <v>0</v>
      </c>
      <c r="U121" s="82">
        <f>SUM(T121:T$381)</f>
        <v>0</v>
      </c>
      <c r="V121" s="68">
        <f>localspline(R121,'BBG rates'!$G$10:$G$27,'BBG rates'!$K$10:$K$27)</f>
        <v>1.0264974848117654</v>
      </c>
      <c r="W121" s="68">
        <f>locallinterp(R121,'BBG rates'!$G$10:$G$27,'BBG rates'!$J$10:$J$27)</f>
        <v>-0.307</v>
      </c>
      <c r="X121" s="56">
        <f t="shared" si="36"/>
        <v>-0.30743282375471637</v>
      </c>
      <c r="Y121" s="66">
        <f t="shared" si="26"/>
        <v>0</v>
      </c>
      <c r="Z121" s="72">
        <f t="shared" si="27"/>
        <v>0</v>
      </c>
      <c r="AA121" s="79">
        <f t="shared" si="28"/>
        <v>0</v>
      </c>
      <c r="AB121" s="81">
        <f t="shared" si="37"/>
        <v>0</v>
      </c>
      <c r="AD121" s="95">
        <f>locallinterp(R121,'BBG rates'!$N$10:$N$369,'BBG rates'!$P$10:$P$369)</f>
        <v>8.4878084536068563</v>
      </c>
      <c r="AI121" s="185">
        <f t="shared" si="29"/>
        <v>100</v>
      </c>
      <c r="AJ121" s="127">
        <f>locallinterp(MIN(AI121,CAP_Senior*12),'BBG rates'!$X$24:$X$65,'BBG rates'!$Y$24:$Y$65)</f>
        <v>51.220096619883257</v>
      </c>
      <c r="AK121" s="127">
        <f>locallinterp(MIN(AI121,CAP_CB*12),'BBG rates'!$AA$25:$AA$40,'BBG rates'!$AC$25:$AC$40)</f>
        <v>9.3333333333333321</v>
      </c>
      <c r="AL121" s="144">
        <f t="shared" si="30"/>
        <v>16.454083092046819</v>
      </c>
      <c r="AM121" s="142">
        <f>(SUMPRODUCT(AL121:AL$381,G121:G$381)+SUMPRODUCT(AL121:AL$381,H121:H$381))/12</f>
        <v>7002632.1964662774</v>
      </c>
    </row>
    <row r="122" spans="1:39" x14ac:dyDescent="0.2">
      <c r="A122" s="7">
        <v>101</v>
      </c>
      <c r="B122" s="7">
        <v>50.5</v>
      </c>
      <c r="C122" s="7">
        <v>25.25</v>
      </c>
      <c r="D122" s="12">
        <f t="shared" si="22"/>
        <v>8.4166666666666661</v>
      </c>
      <c r="E122" s="29">
        <f t="shared" si="38"/>
        <v>4364499.2109182794</v>
      </c>
      <c r="F122" s="2">
        <f t="shared" si="23"/>
        <v>4351.4472166507448</v>
      </c>
      <c r="G122" s="2">
        <f t="shared" si="31"/>
        <v>29377.112152671049</v>
      </c>
      <c r="H122" s="2">
        <f t="shared" si="32"/>
        <v>14335.164293791886</v>
      </c>
      <c r="I122" s="2">
        <f t="shared" si="21"/>
        <v>48063.723663113684</v>
      </c>
      <c r="J122" s="2">
        <f t="shared" si="39"/>
        <v>404536.34083120682</v>
      </c>
      <c r="K122" s="2">
        <f t="shared" si="24"/>
        <v>43505.068696372131</v>
      </c>
      <c r="L122" s="2">
        <f t="shared" si="24"/>
        <v>366167.66152779874</v>
      </c>
      <c r="M122" s="2"/>
      <c r="N122" s="28">
        <f t="shared" si="40"/>
        <v>6078108.7323337998</v>
      </c>
      <c r="O122" s="2">
        <f t="shared" si="33"/>
        <v>6040.0935636058548</v>
      </c>
      <c r="P122" s="2">
        <f t="shared" si="34"/>
        <v>40777.354566476737</v>
      </c>
      <c r="R122">
        <f t="shared" si="35"/>
        <v>101</v>
      </c>
      <c r="S122" s="89">
        <f t="shared" si="25"/>
        <v>0</v>
      </c>
      <c r="T122" s="89">
        <f>IF(AND(S122=0,S121&gt;0),SUM($G122:$H$381),S122)</f>
        <v>0</v>
      </c>
      <c r="U122" s="82">
        <f>SUM(T122:T$381)</f>
        <v>0</v>
      </c>
      <c r="V122" s="68">
        <f>localspline(R122,'BBG rates'!$G$10:$G$27,'BBG rates'!$K$10:$K$27)</f>
        <v>1.02639893688943</v>
      </c>
      <c r="W122" s="68">
        <f>locallinterp(R122,'BBG rates'!$G$10:$G$27,'BBG rates'!$J$10:$J$27)</f>
        <v>-0.30275000000000002</v>
      </c>
      <c r="X122" s="56">
        <f t="shared" si="36"/>
        <v>-0.30317091152665121</v>
      </c>
      <c r="Y122" s="66">
        <f t="shared" si="26"/>
        <v>0</v>
      </c>
      <c r="Z122" s="72">
        <f t="shared" si="27"/>
        <v>0</v>
      </c>
      <c r="AA122" s="79">
        <f t="shared" si="28"/>
        <v>0</v>
      </c>
      <c r="AB122" s="81">
        <f t="shared" si="37"/>
        <v>0</v>
      </c>
      <c r="AD122" s="95">
        <f>locallinterp(R122,'BBG rates'!$N$10:$N$369,'BBG rates'!$P$10:$P$369)</f>
        <v>8.573341698347642</v>
      </c>
      <c r="AI122" s="185">
        <f t="shared" si="29"/>
        <v>101</v>
      </c>
      <c r="AJ122" s="127">
        <f>locallinterp(MIN(AI122,CAP_Senior*12),'BBG rates'!$X$24:$X$65,'BBG rates'!$Y$24:$Y$65)</f>
        <v>51.406979036458054</v>
      </c>
      <c r="AK122" s="127">
        <f>locallinterp(MIN(AI122,CAP_CB*12),'BBG rates'!$AA$25:$AA$40,'BBG rates'!$AC$25:$AC$40)</f>
        <v>9.3666666666666654</v>
      </c>
      <c r="AL122" s="144">
        <f t="shared" si="30"/>
        <v>16.5135197695312</v>
      </c>
      <c r="AM122" s="142">
        <f>(SUMPRODUCT(AL122:AL$381,G122:G$381)+SUMPRODUCT(AL122:AL$381,H122:H$381))/12</f>
        <v>6942405.7650406556</v>
      </c>
    </row>
    <row r="123" spans="1:39" x14ac:dyDescent="0.2">
      <c r="A123" s="7">
        <v>102</v>
      </c>
      <c r="B123" s="7">
        <v>51</v>
      </c>
      <c r="C123" s="7">
        <v>25.5</v>
      </c>
      <c r="D123" s="12">
        <f t="shared" si="22"/>
        <v>8.5</v>
      </c>
      <c r="E123" s="29">
        <f t="shared" si="38"/>
        <v>4320997.0859990381</v>
      </c>
      <c r="F123" s="2">
        <f t="shared" si="23"/>
        <v>4308.2978205245308</v>
      </c>
      <c r="G123" s="2">
        <f t="shared" si="31"/>
        <v>29309.843022193651</v>
      </c>
      <c r="H123" s="2">
        <f t="shared" si="32"/>
        <v>14192.281897047182</v>
      </c>
      <c r="I123" s="2">
        <f t="shared" si="21"/>
        <v>47810.422739765359</v>
      </c>
      <c r="J123" s="2">
        <f t="shared" si="39"/>
        <v>406388.59328800556</v>
      </c>
      <c r="K123" s="2">
        <f t="shared" si="24"/>
        <v>43233.115962616939</v>
      </c>
      <c r="L123" s="2">
        <f t="shared" si="24"/>
        <v>367481.48568224395</v>
      </c>
      <c r="M123" s="2"/>
      <c r="N123" s="28">
        <f t="shared" si="40"/>
        <v>6037291.1255002664</v>
      </c>
      <c r="O123" s="2">
        <f t="shared" si="33"/>
        <v>5999.8412965494144</v>
      </c>
      <c r="P123" s="2">
        <f t="shared" si="34"/>
        <v>40817.606833533173</v>
      </c>
      <c r="R123">
        <f t="shared" si="35"/>
        <v>102</v>
      </c>
      <c r="S123" s="89">
        <f t="shared" si="25"/>
        <v>0</v>
      </c>
      <c r="T123" s="89">
        <f>IF(AND(S123=0,S122&gt;0),SUM($G123:$H$381),S123)</f>
        <v>0</v>
      </c>
      <c r="U123" s="82">
        <f>SUM(T123:T$381)</f>
        <v>0</v>
      </c>
      <c r="V123" s="68">
        <f>localspline(R123,'BBG rates'!$G$10:$G$27,'BBG rates'!$K$10:$K$27)</f>
        <v>1.0262915229336613</v>
      </c>
      <c r="W123" s="68">
        <f>locallinterp(R123,'BBG rates'!$G$10:$G$27,'BBG rates'!$J$10:$J$27)</f>
        <v>-0.29849999999999999</v>
      </c>
      <c r="X123" s="56">
        <f t="shared" si="36"/>
        <v>-0.29890916583643623</v>
      </c>
      <c r="Y123" s="66">
        <f t="shared" si="26"/>
        <v>0</v>
      </c>
      <c r="Z123" s="72">
        <f t="shared" si="27"/>
        <v>0</v>
      </c>
      <c r="AA123" s="79">
        <f t="shared" si="28"/>
        <v>0</v>
      </c>
      <c r="AB123" s="81">
        <f t="shared" si="37"/>
        <v>0</v>
      </c>
      <c r="AD123" s="95">
        <f>locallinterp(R123,'BBG rates'!$N$10:$N$369,'BBG rates'!$P$10:$P$369)</f>
        <v>8.6588659919254471</v>
      </c>
      <c r="AI123" s="185">
        <f t="shared" si="29"/>
        <v>102</v>
      </c>
      <c r="AJ123" s="127">
        <f>locallinterp(MIN(AI123,CAP_Senior*12),'BBG rates'!$X$24:$X$65,'BBG rates'!$Y$24:$Y$65)</f>
        <v>51.593861453032844</v>
      </c>
      <c r="AK123" s="127">
        <f>locallinterp(MIN(AI123,CAP_CB*12),'BBG rates'!$AA$25:$AA$40,'BBG rates'!$AC$25:$AC$40)</f>
        <v>9.3999999999999986</v>
      </c>
      <c r="AL123" s="144">
        <f t="shared" si="30"/>
        <v>16.572956447015581</v>
      </c>
      <c r="AM123" s="142">
        <f>(SUMPRODUCT(AL123:AL$381,G123:G$381)+SUMPRODUCT(AL123:AL$381,H123:H$381))/12</f>
        <v>6882252.1366015002</v>
      </c>
    </row>
    <row r="124" spans="1:39" x14ac:dyDescent="0.2">
      <c r="A124" s="7">
        <v>103</v>
      </c>
      <c r="B124" s="7">
        <v>51.5</v>
      </c>
      <c r="C124" s="7">
        <v>25.75</v>
      </c>
      <c r="D124" s="12">
        <f t="shared" si="22"/>
        <v>8.5833333333333339</v>
      </c>
      <c r="E124" s="29">
        <f t="shared" si="38"/>
        <v>4277704.2710937737</v>
      </c>
      <c r="F124" s="2">
        <f t="shared" si="23"/>
        <v>4265.3558698171273</v>
      </c>
      <c r="G124" s="2">
        <f t="shared" si="31"/>
        <v>29242.727927820677</v>
      </c>
      <c r="H124" s="2">
        <f t="shared" si="32"/>
        <v>14050.086977443309</v>
      </c>
      <c r="I124" s="2">
        <f t="shared" si="21"/>
        <v>47558.170775081111</v>
      </c>
      <c r="J124" s="2">
        <f t="shared" si="39"/>
        <v>408207.63248611288</v>
      </c>
      <c r="K124" s="2">
        <f t="shared" si="24"/>
        <v>42962.604890086986</v>
      </c>
      <c r="L124" s="2">
        <f t="shared" si="24"/>
        <v>368762.35863991332</v>
      </c>
      <c r="M124" s="2"/>
      <c r="N124" s="28">
        <f t="shared" si="40"/>
        <v>5996433.2266657362</v>
      </c>
      <c r="O124" s="2">
        <f t="shared" si="33"/>
        <v>5959.5492955519076</v>
      </c>
      <c r="P124" s="2">
        <f t="shared" si="34"/>
        <v>40857.898834530686</v>
      </c>
      <c r="R124">
        <f t="shared" si="35"/>
        <v>103</v>
      </c>
      <c r="S124" s="89">
        <f t="shared" si="25"/>
        <v>0</v>
      </c>
      <c r="T124" s="89">
        <f>IF(AND(S124=0,S123&gt;0),SUM($G124:$H$381),S124)</f>
        <v>0</v>
      </c>
      <c r="U124" s="82">
        <f>SUM(T124:T$381)</f>
        <v>0</v>
      </c>
      <c r="V124" s="68">
        <f>localspline(R124,'BBG rates'!$G$10:$G$27,'BBG rates'!$K$10:$K$27)</f>
        <v>1.0261747690642877</v>
      </c>
      <c r="W124" s="68">
        <f>locallinterp(R124,'BBG rates'!$G$10:$G$27,'BBG rates'!$J$10:$J$27)</f>
        <v>-0.29425000000000001</v>
      </c>
      <c r="X124" s="56">
        <f t="shared" si="36"/>
        <v>-0.29464758667061552</v>
      </c>
      <c r="Y124" s="66">
        <f t="shared" si="26"/>
        <v>0</v>
      </c>
      <c r="Z124" s="72">
        <f t="shared" si="27"/>
        <v>0</v>
      </c>
      <c r="AA124" s="79">
        <f t="shared" si="28"/>
        <v>0</v>
      </c>
      <c r="AB124" s="81">
        <f t="shared" si="37"/>
        <v>0</v>
      </c>
      <c r="AD124" s="95">
        <f>locallinterp(R124,'BBG rates'!$N$10:$N$369,'BBG rates'!$P$10:$P$369)</f>
        <v>8.7443805560141374</v>
      </c>
      <c r="AI124" s="185">
        <f t="shared" si="29"/>
        <v>103</v>
      </c>
      <c r="AJ124" s="127">
        <f>locallinterp(MIN(AI124,CAP_Senior*12),'BBG rates'!$X$24:$X$65,'BBG rates'!$Y$24:$Y$65)</f>
        <v>51.78074386960764</v>
      </c>
      <c r="AK124" s="127">
        <f>locallinterp(MIN(AI124,CAP_CB*12),'BBG rates'!$AA$25:$AA$40,'BBG rates'!$AC$25:$AC$40)</f>
        <v>9.4333333333333336</v>
      </c>
      <c r="AL124" s="144">
        <f t="shared" si="30"/>
        <v>16.632393124499966</v>
      </c>
      <c r="AM124" s="142">
        <f>(SUMPRODUCT(AL124:AL$381,G124:G$381)+SUMPRODUCT(AL124:AL$381,H124:H$381))/12</f>
        <v>6822172.234798233</v>
      </c>
    </row>
    <row r="125" spans="1:39" x14ac:dyDescent="0.2">
      <c r="A125" s="7">
        <v>104</v>
      </c>
      <c r="B125" s="7">
        <v>52</v>
      </c>
      <c r="C125" s="7">
        <v>26</v>
      </c>
      <c r="D125" s="12">
        <f t="shared" si="22"/>
        <v>8.6666666666666661</v>
      </c>
      <c r="E125" s="29">
        <f t="shared" si="38"/>
        <v>4234619.9277957017</v>
      </c>
      <c r="F125" s="2">
        <f t="shared" si="23"/>
        <v>4222.6205338514046</v>
      </c>
      <c r="G125" s="2">
        <f t="shared" si="31"/>
        <v>29175.766516832824</v>
      </c>
      <c r="H125" s="2">
        <f t="shared" si="32"/>
        <v>13908.576781239595</v>
      </c>
      <c r="I125" s="2">
        <f t="shared" si="21"/>
        <v>47306.963831923822</v>
      </c>
      <c r="J125" s="2">
        <f t="shared" si="39"/>
        <v>409993.68654333975</v>
      </c>
      <c r="K125" s="2">
        <f t="shared" si="24"/>
        <v>42693.52841221133</v>
      </c>
      <c r="L125" s="2">
        <f t="shared" si="24"/>
        <v>370010.57957249816</v>
      </c>
      <c r="M125" s="2"/>
      <c r="N125" s="28">
        <f t="shared" si="40"/>
        <v>5955534.9960570447</v>
      </c>
      <c r="O125" s="2">
        <f t="shared" si="33"/>
        <v>5919.217521391045</v>
      </c>
      <c r="P125" s="2">
        <f t="shared" si="34"/>
        <v>40898.230608691563</v>
      </c>
      <c r="R125">
        <f t="shared" si="35"/>
        <v>104</v>
      </c>
      <c r="S125" s="89">
        <f t="shared" si="25"/>
        <v>0</v>
      </c>
      <c r="T125" s="89">
        <f>IF(AND(S125=0,S124&gt;0),SUM($G125:$H$381),S125)</f>
        <v>0</v>
      </c>
      <c r="U125" s="82">
        <f>SUM(T125:T$381)</f>
        <v>0</v>
      </c>
      <c r="V125" s="68">
        <f>localspline(R125,'BBG rates'!$G$10:$G$27,'BBG rates'!$K$10:$K$27)</f>
        <v>1.0260484696251713</v>
      </c>
      <c r="W125" s="68">
        <f>locallinterp(R125,'BBG rates'!$G$10:$G$27,'BBG rates'!$J$10:$J$27)</f>
        <v>-0.29000000000000004</v>
      </c>
      <c r="X125" s="56">
        <f t="shared" si="36"/>
        <v>-0.29038617401559996</v>
      </c>
      <c r="Y125" s="66">
        <f t="shared" si="26"/>
        <v>0</v>
      </c>
      <c r="Z125" s="72">
        <f t="shared" si="27"/>
        <v>0</v>
      </c>
      <c r="AA125" s="79">
        <f t="shared" si="28"/>
        <v>0</v>
      </c>
      <c r="AB125" s="81">
        <f t="shared" si="37"/>
        <v>0</v>
      </c>
      <c r="AD125" s="95">
        <f>locallinterp(R125,'BBG rates'!$N$10:$N$369,'BBG rates'!$P$10:$P$369)</f>
        <v>8.8298845951495686</v>
      </c>
      <c r="AI125" s="185">
        <f t="shared" si="29"/>
        <v>104</v>
      </c>
      <c r="AJ125" s="127">
        <f>locallinterp(MIN(AI125,CAP_Senior*12),'BBG rates'!$X$24:$X$65,'BBG rates'!$Y$24:$Y$65)</f>
        <v>51.967626286182437</v>
      </c>
      <c r="AK125" s="127">
        <f>locallinterp(MIN(AI125,CAP_CB*12),'BBG rates'!$AA$25:$AA$40,'BBG rates'!$AC$25:$AC$40)</f>
        <v>9.4666666666666668</v>
      </c>
      <c r="AL125" s="144">
        <f t="shared" si="30"/>
        <v>16.691829801984348</v>
      </c>
      <c r="AM125" s="142">
        <f>(SUMPRODUCT(AL125:AL$381,G125:G$381)+SUMPRODUCT(AL125:AL$381,H125:H$381))/12</f>
        <v>6762166.975050685</v>
      </c>
    </row>
    <row r="126" spans="1:39" x14ac:dyDescent="0.2">
      <c r="A126" s="7">
        <v>105</v>
      </c>
      <c r="B126" s="7">
        <v>52.5</v>
      </c>
      <c r="C126" s="7">
        <v>26.25</v>
      </c>
      <c r="D126" s="12">
        <f t="shared" si="22"/>
        <v>8.75</v>
      </c>
      <c r="E126" s="29">
        <f t="shared" si="38"/>
        <v>4191743.220793521</v>
      </c>
      <c r="F126" s="2">
        <f t="shared" si="23"/>
        <v>4180.0909850166918</v>
      </c>
      <c r="G126" s="2">
        <f t="shared" si="31"/>
        <v>29108.958437318433</v>
      </c>
      <c r="H126" s="2">
        <f t="shared" si="32"/>
        <v>13767.748564862461</v>
      </c>
      <c r="I126" s="2">
        <f t="shared" si="21"/>
        <v>47056.797987197584</v>
      </c>
      <c r="J126" s="2">
        <f t="shared" si="39"/>
        <v>411746.98238797887</v>
      </c>
      <c r="K126" s="2">
        <f t="shared" si="24"/>
        <v>42425.879495543268</v>
      </c>
      <c r="L126" s="2">
        <f t="shared" si="24"/>
        <v>371226.4455860036</v>
      </c>
      <c r="M126" s="2"/>
      <c r="N126" s="28">
        <f t="shared" si="40"/>
        <v>5914596.3938617678</v>
      </c>
      <c r="O126" s="2">
        <f t="shared" si="33"/>
        <v>5878.8459348058195</v>
      </c>
      <c r="P126" s="2">
        <f t="shared" si="34"/>
        <v>40938.602195276784</v>
      </c>
      <c r="R126">
        <f t="shared" si="35"/>
        <v>105</v>
      </c>
      <c r="S126" s="89">
        <f t="shared" si="25"/>
        <v>0</v>
      </c>
      <c r="T126" s="89">
        <f>IF(AND(S126=0,S125&gt;0),SUM($G126:$H$381),S126)</f>
        <v>0</v>
      </c>
      <c r="U126" s="82">
        <f>SUM(T126:T$381)</f>
        <v>0</v>
      </c>
      <c r="V126" s="68">
        <f>localspline(R126,'BBG rates'!$G$10:$G$27,'BBG rates'!$K$10:$K$27)</f>
        <v>1.0259122699387149</v>
      </c>
      <c r="W126" s="68">
        <f>locallinterp(R126,'BBG rates'!$G$10:$G$27,'BBG rates'!$J$10:$J$27)</f>
        <v>-0.28575</v>
      </c>
      <c r="X126" s="56">
        <f t="shared" si="36"/>
        <v>-0.28612492785766719</v>
      </c>
      <c r="Y126" s="66">
        <f t="shared" si="26"/>
        <v>0</v>
      </c>
      <c r="Z126" s="72">
        <f t="shared" si="27"/>
        <v>0</v>
      </c>
      <c r="AA126" s="79">
        <f t="shared" si="28"/>
        <v>0</v>
      </c>
      <c r="AB126" s="81">
        <f t="shared" si="37"/>
        <v>0</v>
      </c>
      <c r="AD126" s="95">
        <f>locallinterp(R126,'BBG rates'!$N$10:$N$369,'BBG rates'!$P$10:$P$369)</f>
        <v>8.9153772843111287</v>
      </c>
      <c r="AI126" s="185">
        <f t="shared" si="29"/>
        <v>105</v>
      </c>
      <c r="AJ126" s="127">
        <f>locallinterp(MIN(AI126,CAP_Senior*12),'BBG rates'!$X$24:$X$65,'BBG rates'!$Y$24:$Y$65)</f>
        <v>52.154508702757234</v>
      </c>
      <c r="AK126" s="127">
        <f>locallinterp(MIN(AI126,CAP_CB*12),'BBG rates'!$AA$25:$AA$40,'BBG rates'!$AC$25:$AC$40)</f>
        <v>9.5</v>
      </c>
      <c r="AL126" s="144">
        <f t="shared" si="30"/>
        <v>16.751266479468732</v>
      </c>
      <c r="AM126" s="142">
        <f>(SUMPRODUCT(AL126:AL$381,G126:G$381)+SUMPRODUCT(AL126:AL$381,H126:H$381))/12</f>
        <v>6702237.2645955449</v>
      </c>
    </row>
    <row r="127" spans="1:39" x14ac:dyDescent="0.2">
      <c r="A127" s="7">
        <v>106</v>
      </c>
      <c r="B127" s="7">
        <v>53</v>
      </c>
      <c r="C127" s="7">
        <v>26.5</v>
      </c>
      <c r="D127" s="12">
        <f t="shared" si="22"/>
        <v>8.8333333333333339</v>
      </c>
      <c r="E127" s="29">
        <f t="shared" si="38"/>
        <v>4149073.3178604795</v>
      </c>
      <c r="F127" s="2">
        <f t="shared" si="23"/>
        <v>4137.7663987579399</v>
      </c>
      <c r="G127" s="2">
        <f t="shared" si="31"/>
        <v>29042.3033381717</v>
      </c>
      <c r="H127" s="2">
        <f t="shared" si="32"/>
        <v>13627.599594869496</v>
      </c>
      <c r="I127" s="2">
        <f t="shared" si="21"/>
        <v>46807.669331799138</v>
      </c>
      <c r="J127" s="2">
        <f t="shared" si="39"/>
        <v>413467.74576422572</v>
      </c>
      <c r="K127" s="2">
        <f t="shared" si="24"/>
        <v>42159.651139609428</v>
      </c>
      <c r="L127" s="2">
        <f t="shared" si="24"/>
        <v>372410.25173321663</v>
      </c>
      <c r="M127" s="2"/>
      <c r="N127" s="28">
        <f t="shared" si="40"/>
        <v>5873617.3802281814</v>
      </c>
      <c r="O127" s="2">
        <f t="shared" si="33"/>
        <v>5838.4344964964694</v>
      </c>
      <c r="P127" s="2">
        <f t="shared" si="34"/>
        <v>40979.013633586124</v>
      </c>
      <c r="R127">
        <f t="shared" si="35"/>
        <v>106</v>
      </c>
      <c r="S127" s="89">
        <f t="shared" si="25"/>
        <v>0</v>
      </c>
      <c r="T127" s="89">
        <f>IF(AND(S127=0,S126&gt;0),SUM($G127:$H$381),S127)</f>
        <v>0</v>
      </c>
      <c r="U127" s="82">
        <f>SUM(T127:T$381)</f>
        <v>0</v>
      </c>
      <c r="V127" s="68">
        <f>localspline(R127,'BBG rates'!$G$10:$G$27,'BBG rates'!$K$10:$K$27)</f>
        <v>1.025765919646864</v>
      </c>
      <c r="W127" s="68">
        <f>locallinterp(R127,'BBG rates'!$G$10:$G$27,'BBG rates'!$J$10:$J$27)</f>
        <v>-0.28150000000000003</v>
      </c>
      <c r="X127" s="56">
        <f t="shared" si="36"/>
        <v>-0.28186384818322807</v>
      </c>
      <c r="Y127" s="66">
        <f t="shared" si="26"/>
        <v>0</v>
      </c>
      <c r="Z127" s="72">
        <f t="shared" si="27"/>
        <v>0</v>
      </c>
      <c r="AA127" s="79">
        <f t="shared" si="28"/>
        <v>0</v>
      </c>
      <c r="AB127" s="81">
        <f t="shared" si="37"/>
        <v>0</v>
      </c>
      <c r="AD127" s="95">
        <f>locallinterp(R127,'BBG rates'!$N$10:$N$369,'BBG rates'!$P$10:$P$369)</f>
        <v>9.0008577776150336</v>
      </c>
      <c r="AI127" s="185">
        <f t="shared" si="29"/>
        <v>106</v>
      </c>
      <c r="AJ127" s="127">
        <f>locallinterp(MIN(AI127,CAP_Senior*12),'BBG rates'!$X$24:$X$65,'BBG rates'!$Y$24:$Y$65)</f>
        <v>52.34139111933203</v>
      </c>
      <c r="AK127" s="127">
        <f>locallinterp(MIN(AI127,CAP_CB*12),'BBG rates'!$AA$25:$AA$40,'BBG rates'!$AC$25:$AC$40)</f>
        <v>9.5333333333333332</v>
      </c>
      <c r="AL127" s="144">
        <f t="shared" si="30"/>
        <v>16.81070315695311</v>
      </c>
      <c r="AM127" s="142">
        <f>(SUMPRODUCT(AL127:AL$381,G127:G$381)+SUMPRODUCT(AL127:AL$381,H127:H$381))/12</f>
        <v>6642384.0025325743</v>
      </c>
    </row>
    <row r="128" spans="1:39" x14ac:dyDescent="0.2">
      <c r="A128" s="7">
        <v>107</v>
      </c>
      <c r="B128" s="7">
        <v>53.5</v>
      </c>
      <c r="C128" s="7">
        <v>26.75</v>
      </c>
      <c r="D128" s="12">
        <f t="shared" si="22"/>
        <v>8.9166666666666661</v>
      </c>
      <c r="E128" s="29">
        <f t="shared" si="38"/>
        <v>4106609.3898434751</v>
      </c>
      <c r="F128" s="2">
        <f t="shared" si="23"/>
        <v>4095.645953564931</v>
      </c>
      <c r="G128" s="2">
        <f t="shared" si="31"/>
        <v>28975.800869090788</v>
      </c>
      <c r="H128" s="2">
        <f t="shared" si="32"/>
        <v>13488.127147913676</v>
      </c>
      <c r="I128" s="2">
        <f t="shared" si="21"/>
        <v>46559.5739705694</v>
      </c>
      <c r="J128" s="2">
        <f t="shared" si="39"/>
        <v>415156.20123757713</v>
      </c>
      <c r="K128" s="2">
        <f t="shared" si="24"/>
        <v>41894.836376759449</v>
      </c>
      <c r="L128" s="2">
        <f t="shared" si="24"/>
        <v>373562.29102610506</v>
      </c>
      <c r="M128" s="2"/>
      <c r="N128" s="28">
        <f t="shared" si="40"/>
        <v>5832597.915265223</v>
      </c>
      <c r="O128" s="2">
        <f t="shared" si="33"/>
        <v>5797.9831671244383</v>
      </c>
      <c r="P128" s="2">
        <f t="shared" si="34"/>
        <v>41019.464962958155</v>
      </c>
      <c r="R128">
        <f t="shared" si="35"/>
        <v>107</v>
      </c>
      <c r="S128" s="89">
        <f t="shared" si="25"/>
        <v>0</v>
      </c>
      <c r="T128" s="89">
        <f>IF(AND(S128=0,S127&gt;0),SUM($G128:$H$381),S128)</f>
        <v>0</v>
      </c>
      <c r="U128" s="82">
        <f>SUM(T128:T$381)</f>
        <v>0</v>
      </c>
      <c r="V128" s="68">
        <f>localspline(R128,'BBG rates'!$G$10:$G$27,'BBG rates'!$K$10:$K$27)</f>
        <v>1.0256091013278616</v>
      </c>
      <c r="W128" s="68">
        <f>locallinterp(R128,'BBG rates'!$G$10:$G$27,'BBG rates'!$J$10:$J$27)</f>
        <v>-0.27725</v>
      </c>
      <c r="X128" s="56">
        <f t="shared" si="36"/>
        <v>-0.27760293497869348</v>
      </c>
      <c r="Y128" s="66">
        <f t="shared" si="26"/>
        <v>0</v>
      </c>
      <c r="Z128" s="72">
        <f t="shared" si="27"/>
        <v>0</v>
      </c>
      <c r="AA128" s="79">
        <f t="shared" si="28"/>
        <v>0</v>
      </c>
      <c r="AB128" s="81">
        <f t="shared" si="37"/>
        <v>0</v>
      </c>
      <c r="AD128" s="95">
        <f>locallinterp(R128,'BBG rates'!$N$10:$N$369,'BBG rates'!$P$10:$P$369)</f>
        <v>9.0863252027256891</v>
      </c>
      <c r="AI128" s="185">
        <f t="shared" si="29"/>
        <v>107</v>
      </c>
      <c r="AJ128" s="127">
        <f>locallinterp(MIN(AI128,CAP_Senior*12),'BBG rates'!$X$24:$X$65,'BBG rates'!$Y$24:$Y$65)</f>
        <v>52.52827353590682</v>
      </c>
      <c r="AK128" s="127">
        <f>locallinterp(MIN(AI128,CAP_CB*12),'BBG rates'!$AA$25:$AA$40,'BBG rates'!$AC$25:$AC$40)</f>
        <v>9.5666666666666664</v>
      </c>
      <c r="AL128" s="144">
        <f t="shared" si="30"/>
        <v>16.870139834437492</v>
      </c>
      <c r="AM128" s="142">
        <f>(SUMPRODUCT(AL128:AL$381,G128:G$381)+SUMPRODUCT(AL128:AL$381,H128:H$381))/12</f>
        <v>6582608.0798706291</v>
      </c>
    </row>
    <row r="129" spans="1:39" x14ac:dyDescent="0.2">
      <c r="A129" s="7">
        <v>108</v>
      </c>
      <c r="B129" s="7">
        <v>54</v>
      </c>
      <c r="C129" s="7">
        <v>27</v>
      </c>
      <c r="D129" s="12">
        <f t="shared" si="22"/>
        <v>9</v>
      </c>
      <c r="E129" s="29">
        <f t="shared" si="38"/>
        <v>4064350.6106521916</v>
      </c>
      <c r="F129" s="2">
        <f t="shared" si="23"/>
        <v>4053.728830961516</v>
      </c>
      <c r="G129" s="2">
        <f t="shared" si="31"/>
        <v>28909.450680575999</v>
      </c>
      <c r="H129" s="2">
        <f t="shared" si="32"/>
        <v>13349.328510707677</v>
      </c>
      <c r="I129" s="2">
        <f t="shared" si="21"/>
        <v>46312.508022245194</v>
      </c>
      <c r="J129" s="2">
        <f t="shared" si="39"/>
        <v>416812.57220020675</v>
      </c>
      <c r="K129" s="2">
        <f t="shared" si="24"/>
        <v>41631.428272016383</v>
      </c>
      <c r="L129" s="2">
        <f t="shared" si="24"/>
        <v>374682.85444814747</v>
      </c>
      <c r="M129" s="2"/>
      <c r="N129" s="28">
        <f t="shared" si="40"/>
        <v>5791537.9590424532</v>
      </c>
      <c r="O129" s="2">
        <f t="shared" si="33"/>
        <v>5757.4919073123383</v>
      </c>
      <c r="P129" s="2">
        <f t="shared" si="34"/>
        <v>41059.956222770248</v>
      </c>
      <c r="R129">
        <f t="shared" si="35"/>
        <v>108</v>
      </c>
      <c r="S129" s="89">
        <f t="shared" si="25"/>
        <v>0</v>
      </c>
      <c r="T129" s="89">
        <f>IF(AND(S129=0,S128&gt;0),SUM($G129:$H$381),S129)</f>
        <v>0</v>
      </c>
      <c r="U129" s="82">
        <f>SUM(T129:T$381)</f>
        <v>0</v>
      </c>
      <c r="V129" s="68">
        <f>localspline(R129,'BBG rates'!$G$10:$G$27,'BBG rates'!$K$10:$K$27)</f>
        <v>1.0254415273666382</v>
      </c>
      <c r="W129" s="68">
        <f>locallinterp(R129,'BBG rates'!$G$10:$G$27,'BBG rates'!$J$10:$J$27)</f>
        <v>-0.27300000000000002</v>
      </c>
      <c r="X129" s="56">
        <f t="shared" si="36"/>
        <v>-0.27334218823060752</v>
      </c>
      <c r="Y129" s="66">
        <f t="shared" si="26"/>
        <v>0</v>
      </c>
      <c r="Z129" s="72">
        <f t="shared" si="27"/>
        <v>0</v>
      </c>
      <c r="AA129" s="79">
        <f t="shared" si="28"/>
        <v>0</v>
      </c>
      <c r="AB129" s="81">
        <f t="shared" si="37"/>
        <v>0</v>
      </c>
      <c r="AD129" s="95">
        <f>locallinterp(R129,'BBG rates'!$N$10:$N$369,'BBG rates'!$P$10:$P$369)</f>
        <v>9.171778663339575</v>
      </c>
      <c r="AI129" s="185">
        <f t="shared" si="29"/>
        <v>108</v>
      </c>
      <c r="AJ129" s="127">
        <f>locallinterp(MIN(AI129,CAP_Senior*12),'BBG rates'!$X$24:$X$65,'BBG rates'!$Y$24:$Y$65)</f>
        <v>52.715155952481616</v>
      </c>
      <c r="AK129" s="127">
        <f>locallinterp(MIN(AI129,CAP_CB*12),'BBG rates'!$AA$25:$AA$40,'BBG rates'!$AC$25:$AC$40)</f>
        <v>9.6</v>
      </c>
      <c r="AL129" s="144">
        <f t="shared" si="30"/>
        <v>16.929576511921873</v>
      </c>
      <c r="AM129" s="142">
        <f>(SUMPRODUCT(AL129:AL$381,G129:G$381)+SUMPRODUCT(AL129:AL$381,H129:H$381))/12</f>
        <v>6522910.3795734318</v>
      </c>
    </row>
    <row r="130" spans="1:39" x14ac:dyDescent="0.2">
      <c r="A130" s="7">
        <v>109</v>
      </c>
      <c r="B130" s="7">
        <v>54.5</v>
      </c>
      <c r="C130" s="7">
        <v>27.25</v>
      </c>
      <c r="D130" s="12">
        <f t="shared" si="22"/>
        <v>9.0833333333333339</v>
      </c>
      <c r="E130" s="29">
        <f t="shared" si="38"/>
        <v>4022296.1572482754</v>
      </c>
      <c r="F130" s="2">
        <f t="shared" si="23"/>
        <v>4012.0142154948931</v>
      </c>
      <c r="G130" s="2">
        <f t="shared" si="31"/>
        <v>28843.252423927945</v>
      </c>
      <c r="H130" s="2">
        <f t="shared" si="32"/>
        <v>13211.200979988313</v>
      </c>
      <c r="I130" s="2">
        <f t="shared" si="21"/>
        <v>46066.467619411153</v>
      </c>
      <c r="J130" s="2">
        <f t="shared" si="39"/>
        <v>418437.08087631798</v>
      </c>
      <c r="K130" s="2">
        <f t="shared" si="24"/>
        <v>41369.419922927736</v>
      </c>
      <c r="L130" s="2">
        <f t="shared" si="24"/>
        <v>375772.2309665936</v>
      </c>
      <c r="M130" s="2"/>
      <c r="N130" s="28">
        <f t="shared" si="40"/>
        <v>5750437.4715900142</v>
      </c>
      <c r="O130" s="2">
        <f t="shared" si="33"/>
        <v>5716.9606776439123</v>
      </c>
      <c r="P130" s="2">
        <f t="shared" si="34"/>
        <v>41100.487452438691</v>
      </c>
      <c r="R130">
        <f t="shared" si="35"/>
        <v>109</v>
      </c>
      <c r="S130" s="89">
        <f t="shared" si="25"/>
        <v>0</v>
      </c>
      <c r="T130" s="89">
        <f>IF(AND(S130=0,S129&gt;0),SUM($G130:$H$381),S130)</f>
        <v>0</v>
      </c>
      <c r="U130" s="82">
        <f>SUM(T130:T$381)</f>
        <v>0</v>
      </c>
      <c r="V130" s="68">
        <f>localspline(R130,'BBG rates'!$G$10:$G$27,'BBG rates'!$K$10:$K$27)</f>
        <v>1.0252631447519678</v>
      </c>
      <c r="W130" s="68">
        <f>locallinterp(R130,'BBG rates'!$G$10:$G$27,'BBG rates'!$J$10:$J$27)</f>
        <v>-0.26866666666666666</v>
      </c>
      <c r="X130" s="56">
        <f t="shared" si="36"/>
        <v>-0.26899806879856492</v>
      </c>
      <c r="Y130" s="66">
        <f t="shared" si="26"/>
        <v>0</v>
      </c>
      <c r="Z130" s="72">
        <f t="shared" si="27"/>
        <v>0</v>
      </c>
      <c r="AA130" s="79">
        <f t="shared" si="28"/>
        <v>0</v>
      </c>
      <c r="AB130" s="81">
        <f t="shared" si="37"/>
        <v>0</v>
      </c>
      <c r="AD130" s="95">
        <f>locallinterp(R130,'BBG rates'!$N$10:$N$369,'BBG rates'!$P$10:$P$369)</f>
        <v>9.2572172587355723</v>
      </c>
      <c r="AI130" s="185">
        <f t="shared" si="29"/>
        <v>109</v>
      </c>
      <c r="AJ130" s="127">
        <f>locallinterp(MIN(AI130,CAP_Senior*12),'BBG rates'!$X$24:$X$65,'BBG rates'!$Y$24:$Y$65)</f>
        <v>52.8823279706587</v>
      </c>
      <c r="AK130" s="127">
        <f>locallinterp(MIN(AI130,CAP_CB*12),'BBG rates'!$AA$25:$AA$40,'BBG rates'!$AC$25:$AC$40)</f>
        <v>9.6333333333333329</v>
      </c>
      <c r="AL130" s="144">
        <f t="shared" si="30"/>
        <v>16.985662421678647</v>
      </c>
      <c r="AM130" s="142">
        <f>(SUMPRODUCT(AL130:AL$381,G130:G$381)+SUMPRODUCT(AL130:AL$381,H130:H$381))/12</f>
        <v>6463291.7766051618</v>
      </c>
    </row>
    <row r="131" spans="1:39" x14ac:dyDescent="0.2">
      <c r="A131" s="7">
        <v>110</v>
      </c>
      <c r="B131" s="7">
        <v>55</v>
      </c>
      <c r="C131" s="7">
        <v>27.5</v>
      </c>
      <c r="D131" s="12">
        <f t="shared" si="22"/>
        <v>9.1666666666666661</v>
      </c>
      <c r="E131" s="29">
        <f t="shared" si="38"/>
        <v>3980445.2096345485</v>
      </c>
      <c r="F131" s="2">
        <f t="shared" si="23"/>
        <v>3970.5012947249243</v>
      </c>
      <c r="G131" s="2">
        <f t="shared" si="31"/>
        <v>28777.205751245678</v>
      </c>
      <c r="H131" s="2">
        <f t="shared" si="32"/>
        <v>13073.741862481123</v>
      </c>
      <c r="I131" s="2">
        <f t="shared" si="21"/>
        <v>45821.448908451726</v>
      </c>
      <c r="J131" s="2">
        <f t="shared" si="39"/>
        <v>420029.94832747412</v>
      </c>
      <c r="K131" s="2">
        <f t="shared" si="24"/>
        <v>41108.804459417159</v>
      </c>
      <c r="L131" s="2">
        <f t="shared" si="24"/>
        <v>376830.70754465729</v>
      </c>
      <c r="M131" s="2"/>
      <c r="N131" s="28">
        <f t="shared" si="40"/>
        <v>5709296.4128985954</v>
      </c>
      <c r="O131" s="2">
        <f t="shared" si="33"/>
        <v>5676.3894386639922</v>
      </c>
      <c r="P131" s="2">
        <f t="shared" si="34"/>
        <v>41141.058691418599</v>
      </c>
      <c r="R131">
        <f t="shared" si="35"/>
        <v>110</v>
      </c>
      <c r="S131" s="89">
        <f t="shared" si="25"/>
        <v>0</v>
      </c>
      <c r="T131" s="89">
        <f>IF(AND(S131=0,S130&gt;0),SUM($G131:$H$381),S131)</f>
        <v>0</v>
      </c>
      <c r="U131" s="82">
        <f>SUM(T131:T$381)</f>
        <v>0</v>
      </c>
      <c r="V131" s="68">
        <f>localspline(R131,'BBG rates'!$G$10:$G$27,'BBG rates'!$K$10:$K$27)</f>
        <v>1.0250747346431872</v>
      </c>
      <c r="W131" s="68">
        <f>locallinterp(R131,'BBG rates'!$G$10:$G$27,'BBG rates'!$J$10:$J$27)</f>
        <v>-0.26433333333333336</v>
      </c>
      <c r="X131" s="56">
        <f t="shared" si="36"/>
        <v>-0.26465412238612096</v>
      </c>
      <c r="Y131" s="66">
        <f t="shared" si="26"/>
        <v>0</v>
      </c>
      <c r="Z131" s="72">
        <f t="shared" si="27"/>
        <v>0</v>
      </c>
      <c r="AA131" s="79">
        <f t="shared" si="28"/>
        <v>0</v>
      </c>
      <c r="AB131" s="81">
        <f t="shared" si="37"/>
        <v>0</v>
      </c>
      <c r="AD131" s="95">
        <f>locallinterp(R131,'BBG rates'!$N$10:$N$369,'BBG rates'!$P$10:$P$369)</f>
        <v>9.342640153289171</v>
      </c>
      <c r="AI131" s="185">
        <f t="shared" si="29"/>
        <v>110</v>
      </c>
      <c r="AJ131" s="127">
        <f>locallinterp(MIN(AI131,CAP_Senior*12),'BBG rates'!$X$24:$X$65,'BBG rates'!$Y$24:$Y$65)</f>
        <v>53.049499988835784</v>
      </c>
      <c r="AK131" s="127">
        <f>locallinterp(MIN(AI131,CAP_CB*12),'BBG rates'!$AA$25:$AA$40,'BBG rates'!$AC$25:$AC$40)</f>
        <v>9.6666666666666661</v>
      </c>
      <c r="AL131" s="144">
        <f t="shared" si="30"/>
        <v>17.041748331435414</v>
      </c>
      <c r="AM131" s="142">
        <f>(SUMPRODUCT(AL131:AL$381,G131:G$381)+SUMPRODUCT(AL131:AL$381,H131:H$381))/12</f>
        <v>6403764.8808678994</v>
      </c>
    </row>
    <row r="132" spans="1:39" x14ac:dyDescent="0.2">
      <c r="A132" s="7">
        <v>111</v>
      </c>
      <c r="B132" s="7">
        <v>55.5</v>
      </c>
      <c r="C132" s="7">
        <v>27.75</v>
      </c>
      <c r="D132" s="12">
        <f t="shared" si="22"/>
        <v>9.25</v>
      </c>
      <c r="E132" s="29">
        <f t="shared" si="38"/>
        <v>3938796.9508442585</v>
      </c>
      <c r="F132" s="2">
        <f t="shared" si="23"/>
        <v>3929.1892592134845</v>
      </c>
      <c r="G132" s="2">
        <f t="shared" si="31"/>
        <v>28711.310315424922</v>
      </c>
      <c r="H132" s="2">
        <f t="shared" si="32"/>
        <v>12936.948474865054</v>
      </c>
      <c r="I132" s="2">
        <f t="shared" si="21"/>
        <v>45577.448049503466</v>
      </c>
      <c r="J132" s="2">
        <f t="shared" si="39"/>
        <v>421591.39445790707</v>
      </c>
      <c r="K132" s="2">
        <f t="shared" si="24"/>
        <v>40849.575043636883</v>
      </c>
      <c r="L132" s="2">
        <f t="shared" si="24"/>
        <v>377858.56915364118</v>
      </c>
      <c r="M132" s="2"/>
      <c r="N132" s="28">
        <f t="shared" si="40"/>
        <v>5668114.742919391</v>
      </c>
      <c r="O132" s="2">
        <f t="shared" si="33"/>
        <v>5635.7781508784647</v>
      </c>
      <c r="P132" s="2">
        <f t="shared" si="34"/>
        <v>41181.669979204125</v>
      </c>
      <c r="R132">
        <f t="shared" si="35"/>
        <v>111</v>
      </c>
      <c r="S132" s="89">
        <f t="shared" si="25"/>
        <v>0</v>
      </c>
      <c r="T132" s="89">
        <f>IF(AND(S132=0,S131&gt;0),SUM($G132:$H$381),S132)</f>
        <v>0</v>
      </c>
      <c r="U132" s="82">
        <f>SUM(T132:T$381)</f>
        <v>0</v>
      </c>
      <c r="V132" s="68">
        <f>localspline(R132,'BBG rates'!$G$10:$G$27,'BBG rates'!$K$10:$K$27)</f>
        <v>1.0248774990061804</v>
      </c>
      <c r="W132" s="68">
        <f>locallinterp(R132,'BBG rates'!$G$10:$G$27,'BBG rates'!$J$10:$J$27)</f>
        <v>-0.26</v>
      </c>
      <c r="X132" s="56">
        <f t="shared" si="36"/>
        <v>-0.26031034897862071</v>
      </c>
      <c r="Y132" s="66">
        <f t="shared" si="26"/>
        <v>0</v>
      </c>
      <c r="Z132" s="72">
        <f t="shared" si="27"/>
        <v>0</v>
      </c>
      <c r="AA132" s="79">
        <f t="shared" si="28"/>
        <v>0</v>
      </c>
      <c r="AB132" s="81">
        <f t="shared" si="37"/>
        <v>0</v>
      </c>
      <c r="AD132" s="95">
        <f>locallinterp(R132,'BBG rates'!$N$10:$N$369,'BBG rates'!$P$10:$P$369)</f>
        <v>9.4280466115396866</v>
      </c>
      <c r="AI132" s="185">
        <f t="shared" si="29"/>
        <v>111</v>
      </c>
      <c r="AJ132" s="127">
        <f>locallinterp(MIN(AI132,CAP_Senior*12),'BBG rates'!$X$24:$X$65,'BBG rates'!$Y$24:$Y$65)</f>
        <v>53.216672007012875</v>
      </c>
      <c r="AK132" s="127">
        <f>locallinterp(MIN(AI132,CAP_CB*12),'BBG rates'!$AA$25:$AA$40,'BBG rates'!$AC$25:$AC$40)</f>
        <v>9.6999999999999993</v>
      </c>
      <c r="AL132" s="144">
        <f t="shared" si="30"/>
        <v>17.097834241192189</v>
      </c>
      <c r="AM132" s="142">
        <f>(SUMPRODUCT(AL132:AL$381,G132:G$381)+SUMPRODUCT(AL132:AL$381,H132:H$381))/12</f>
        <v>6344330.4378124652</v>
      </c>
    </row>
    <row r="133" spans="1:39" x14ac:dyDescent="0.2">
      <c r="A133" s="7">
        <v>112</v>
      </c>
      <c r="B133" s="7">
        <v>56</v>
      </c>
      <c r="C133" s="7">
        <v>28</v>
      </c>
      <c r="D133" s="12">
        <f t="shared" si="22"/>
        <v>9.3333333333333339</v>
      </c>
      <c r="E133" s="29">
        <f t="shared" si="38"/>
        <v>3897350.5669303648</v>
      </c>
      <c r="F133" s="2">
        <f t="shared" si="23"/>
        <v>3888.0773025138533</v>
      </c>
      <c r="G133" s="2">
        <f t="shared" si="31"/>
        <v>28645.565770156216</v>
      </c>
      <c r="H133" s="2">
        <f t="shared" si="32"/>
        <v>12800.818143737275</v>
      </c>
      <c r="I133" s="2">
        <f t="shared" si="21"/>
        <v>45334.461216407348</v>
      </c>
      <c r="J133" s="2">
        <f t="shared" si="39"/>
        <v>423121.63801980193</v>
      </c>
      <c r="K133" s="2">
        <f t="shared" si="24"/>
        <v>40591.724869820726</v>
      </c>
      <c r="L133" s="2">
        <f t="shared" si="24"/>
        <v>378856.09878499352</v>
      </c>
      <c r="M133" s="2"/>
      <c r="N133" s="28">
        <f t="shared" si="40"/>
        <v>5626892.4215640631</v>
      </c>
      <c r="O133" s="2">
        <f t="shared" si="33"/>
        <v>5595.1267747542297</v>
      </c>
      <c r="P133" s="2">
        <f t="shared" si="34"/>
        <v>41222.321355328357</v>
      </c>
      <c r="R133">
        <f t="shared" si="35"/>
        <v>112</v>
      </c>
      <c r="S133" s="89">
        <f t="shared" si="25"/>
        <v>0</v>
      </c>
      <c r="T133" s="89">
        <f>IF(AND(S133=0,S132&gt;0),SUM($G133:$H$381),S133)</f>
        <v>0</v>
      </c>
      <c r="U133" s="82">
        <f>SUM(T133:T$381)</f>
        <v>0</v>
      </c>
      <c r="V133" s="68">
        <f>localspline(R133,'BBG rates'!$G$10:$G$27,'BBG rates'!$K$10:$K$27)</f>
        <v>1.0246725206620915</v>
      </c>
      <c r="W133" s="68">
        <f>locallinterp(R133,'BBG rates'!$G$10:$G$27,'BBG rates'!$J$10:$J$27)</f>
        <v>-0.25566666666666671</v>
      </c>
      <c r="X133" s="56">
        <f t="shared" si="36"/>
        <v>-0.2559667485618089</v>
      </c>
      <c r="Y133" s="66">
        <f t="shared" si="26"/>
        <v>0</v>
      </c>
      <c r="Z133" s="72">
        <f t="shared" si="27"/>
        <v>0</v>
      </c>
      <c r="AA133" s="79">
        <f t="shared" si="28"/>
        <v>0</v>
      </c>
      <c r="AB133" s="81">
        <f t="shared" si="37"/>
        <v>0</v>
      </c>
      <c r="AD133" s="95">
        <f>locallinterp(R133,'BBG rates'!$N$10:$N$369,'BBG rates'!$P$10:$P$369)</f>
        <v>9.5134359882615271</v>
      </c>
      <c r="AI133" s="185">
        <f t="shared" si="29"/>
        <v>112</v>
      </c>
      <c r="AJ133" s="127">
        <f>locallinterp(MIN(AI133,CAP_Senior*12),'BBG rates'!$X$24:$X$65,'BBG rates'!$Y$24:$Y$65)</f>
        <v>53.383844025189958</v>
      </c>
      <c r="AK133" s="127">
        <f>locallinterp(MIN(AI133,CAP_CB*12),'BBG rates'!$AA$25:$AA$40,'BBG rates'!$AC$25:$AC$40)</f>
        <v>9.7333333333333325</v>
      </c>
      <c r="AL133" s="144">
        <f t="shared" si="30"/>
        <v>17.153920150948959</v>
      </c>
      <c r="AM133" s="142">
        <f>(SUMPRODUCT(AL133:AL$381,G133:G$381)+SUMPRODUCT(AL133:AL$381,H133:H$381))/12</f>
        <v>6284989.1857099095</v>
      </c>
    </row>
    <row r="134" spans="1:39" x14ac:dyDescent="0.2">
      <c r="A134" s="7">
        <v>113</v>
      </c>
      <c r="B134" s="7">
        <v>56.5</v>
      </c>
      <c r="C134" s="7">
        <v>28.25</v>
      </c>
      <c r="D134" s="12">
        <f t="shared" si="22"/>
        <v>9.4166666666666661</v>
      </c>
      <c r="E134" s="29">
        <f t="shared" si="38"/>
        <v>3856105.2469548639</v>
      </c>
      <c r="F134" s="2">
        <f t="shared" si="23"/>
        <v>3847.1646211601355</v>
      </c>
      <c r="G134" s="2">
        <f t="shared" si="31"/>
        <v>28579.971769923071</v>
      </c>
      <c r="H134" s="2">
        <f t="shared" si="32"/>
        <v>12665.34820557811</v>
      </c>
      <c r="I134" s="2">
        <f t="shared" si="21"/>
        <v>45092.484596661321</v>
      </c>
      <c r="J134" s="2">
        <f t="shared" si="39"/>
        <v>424620.89661856077</v>
      </c>
      <c r="K134" s="2">
        <f t="shared" si="24"/>
        <v>40335.247164137792</v>
      </c>
      <c r="L134" s="2">
        <f t="shared" si="24"/>
        <v>379823.57746229757</v>
      </c>
      <c r="M134" s="2"/>
      <c r="N134" s="28">
        <f t="shared" si="40"/>
        <v>5585629.4087046999</v>
      </c>
      <c r="O134" s="2">
        <f t="shared" si="33"/>
        <v>5554.4352707191638</v>
      </c>
      <c r="P134" s="2">
        <f t="shared" si="34"/>
        <v>41263.012859363436</v>
      </c>
      <c r="R134">
        <f t="shared" si="35"/>
        <v>113</v>
      </c>
      <c r="S134" s="89">
        <f t="shared" si="25"/>
        <v>0</v>
      </c>
      <c r="T134" s="89">
        <f>IF(AND(S134=0,S133&gt;0),SUM($G134:$H$381),S134)</f>
        <v>0</v>
      </c>
      <c r="U134" s="82">
        <f>SUM(T134:T$381)</f>
        <v>0</v>
      </c>
      <c r="V134" s="68">
        <f>localspline(R134,'BBG rates'!$G$10:$G$27,'BBG rates'!$K$10:$K$27)</f>
        <v>1.0244607035944182</v>
      </c>
      <c r="W134" s="68">
        <f>locallinterp(R134,'BBG rates'!$G$10:$G$27,'BBG rates'!$J$10:$J$27)</f>
        <v>-0.25133333333333335</v>
      </c>
      <c r="X134" s="56">
        <f t="shared" si="36"/>
        <v>-0.25162332112143027</v>
      </c>
      <c r="Y134" s="66">
        <f t="shared" si="26"/>
        <v>0</v>
      </c>
      <c r="Z134" s="72">
        <f t="shared" si="27"/>
        <v>0</v>
      </c>
      <c r="AA134" s="79">
        <f t="shared" si="28"/>
        <v>0</v>
      </c>
      <c r="AB134" s="81">
        <f t="shared" si="37"/>
        <v>0</v>
      </c>
      <c r="AD134" s="95">
        <f>locallinterp(R134,'BBG rates'!$N$10:$N$369,'BBG rates'!$P$10:$P$369)</f>
        <v>9.5988077135610617</v>
      </c>
      <c r="AI134" s="185">
        <f t="shared" si="29"/>
        <v>113</v>
      </c>
      <c r="AJ134" s="127">
        <f>locallinterp(MIN(AI134,CAP_Senior*12),'BBG rates'!$X$24:$X$65,'BBG rates'!$Y$24:$Y$65)</f>
        <v>53.551016043367042</v>
      </c>
      <c r="AK134" s="127">
        <f>locallinterp(MIN(AI134,CAP_CB*12),'BBG rates'!$AA$25:$AA$40,'BBG rates'!$AC$25:$AC$40)</f>
        <v>9.7666666666666657</v>
      </c>
      <c r="AL134" s="144">
        <f t="shared" si="30"/>
        <v>17.21000606070573</v>
      </c>
      <c r="AM134" s="142">
        <f>(SUMPRODUCT(AL134:AL$381,G134:G$381)+SUMPRODUCT(AL134:AL$381,H134:H$381))/12</f>
        <v>6225741.8556928672</v>
      </c>
    </row>
    <row r="135" spans="1:39" x14ac:dyDescent="0.2">
      <c r="A135" s="7">
        <v>114</v>
      </c>
      <c r="B135" s="7">
        <v>57</v>
      </c>
      <c r="C135" s="7">
        <v>28.5</v>
      </c>
      <c r="D135" s="12">
        <f t="shared" si="22"/>
        <v>9.5</v>
      </c>
      <c r="E135" s="29">
        <f t="shared" si="38"/>
        <v>3815060.1829781476</v>
      </c>
      <c r="F135" s="2">
        <f t="shared" si="23"/>
        <v>3806.4504146567278</v>
      </c>
      <c r="G135" s="2">
        <f t="shared" si="31"/>
        <v>28514.527970000203</v>
      </c>
      <c r="H135" s="2">
        <f t="shared" si="32"/>
        <v>12530.536006716095</v>
      </c>
      <c r="I135" s="2">
        <f t="shared" si="21"/>
        <v>44851.514391373028</v>
      </c>
      <c r="J135" s="2">
        <f t="shared" si="39"/>
        <v>426089.38671804377</v>
      </c>
      <c r="K135" s="2">
        <f t="shared" si="24"/>
        <v>40080.135184546853</v>
      </c>
      <c r="L135" s="2">
        <f t="shared" si="24"/>
        <v>380761.2842531951</v>
      </c>
      <c r="M135" s="2"/>
      <c r="N135" s="28">
        <f t="shared" si="40"/>
        <v>5544325.6641737791</v>
      </c>
      <c r="O135" s="2">
        <f t="shared" si="33"/>
        <v>5513.7035991620814</v>
      </c>
      <c r="P135" s="2">
        <f t="shared" si="34"/>
        <v>41303.744530920521</v>
      </c>
      <c r="R135">
        <f t="shared" si="35"/>
        <v>114</v>
      </c>
      <c r="S135" s="89">
        <f t="shared" si="25"/>
        <v>0</v>
      </c>
      <c r="T135" s="89">
        <f>IF(AND(S135=0,S134&gt;0),SUM($G135:$H$381),S135)</f>
        <v>0</v>
      </c>
      <c r="U135" s="82">
        <f>SUM(T135:T$381)</f>
        <v>0</v>
      </c>
      <c r="V135" s="68">
        <f>localspline(R135,'BBG rates'!$G$10:$G$27,'BBG rates'!$K$10:$K$27)</f>
        <v>1.0242433094092576</v>
      </c>
      <c r="W135" s="68">
        <f>locallinterp(R135,'BBG rates'!$G$10:$G$27,'BBG rates'!$J$10:$J$27)</f>
        <v>-0.247</v>
      </c>
      <c r="X135" s="56">
        <f t="shared" si="36"/>
        <v>-0.24728006664269664</v>
      </c>
      <c r="Y135" s="66">
        <f t="shared" si="26"/>
        <v>0</v>
      </c>
      <c r="Z135" s="72">
        <f t="shared" si="27"/>
        <v>0</v>
      </c>
      <c r="AA135" s="79">
        <f t="shared" si="28"/>
        <v>0</v>
      </c>
      <c r="AB135" s="81">
        <f t="shared" si="37"/>
        <v>0</v>
      </c>
      <c r="AD135" s="95">
        <f>locallinterp(R135,'BBG rates'!$N$10:$N$369,'BBG rates'!$P$10:$P$369)</f>
        <v>9.6841613226785004</v>
      </c>
      <c r="AI135" s="185">
        <f t="shared" si="29"/>
        <v>114</v>
      </c>
      <c r="AJ135" s="127">
        <f>locallinterp(MIN(AI135,CAP_Senior*12),'BBG rates'!$X$24:$X$65,'BBG rates'!$Y$24:$Y$65)</f>
        <v>53.718188061544126</v>
      </c>
      <c r="AK135" s="127">
        <f>locallinterp(MIN(AI135,CAP_CB*12),'BBG rates'!$AA$25:$AA$40,'BBG rates'!$AC$25:$AC$40)</f>
        <v>9.8000000000000007</v>
      </c>
      <c r="AL135" s="144">
        <f t="shared" si="30"/>
        <v>17.266091970462504</v>
      </c>
      <c r="AM135" s="142">
        <f>(SUMPRODUCT(AL135:AL$381,G135:G$381)+SUMPRODUCT(AL135:AL$381,H135:H$381))/12</f>
        <v>6166589.1717966907</v>
      </c>
    </row>
    <row r="136" spans="1:39" x14ac:dyDescent="0.2">
      <c r="A136" s="7">
        <v>115</v>
      </c>
      <c r="B136" s="7">
        <v>57.5</v>
      </c>
      <c r="C136" s="7">
        <v>28.75</v>
      </c>
      <c r="D136" s="12">
        <f t="shared" si="22"/>
        <v>9.5833333333333339</v>
      </c>
      <c r="E136" s="29">
        <f t="shared" si="38"/>
        <v>3774214.570048403</v>
      </c>
      <c r="F136" s="2">
        <f t="shared" si="23"/>
        <v>3765.9338854678108</v>
      </c>
      <c r="G136" s="2">
        <f t="shared" si="31"/>
        <v>28449.234026451675</v>
      </c>
      <c r="H136" s="2">
        <f t="shared" si="32"/>
        <v>12396.378903293151</v>
      </c>
      <c r="I136" s="2">
        <f t="shared" si="21"/>
        <v>44611.546815212634</v>
      </c>
      <c r="J136" s="2">
        <f t="shared" si="39"/>
        <v>427527.32364578778</v>
      </c>
      <c r="K136" s="2">
        <f t="shared" si="24"/>
        <v>39826.3822206513</v>
      </c>
      <c r="L136" s="2">
        <f t="shared" si="24"/>
        <v>381669.49628124165</v>
      </c>
      <c r="M136" s="2"/>
      <c r="N136" s="28">
        <f t="shared" si="40"/>
        <v>5502981.1477641296</v>
      </c>
      <c r="O136" s="2">
        <f t="shared" si="33"/>
        <v>5472.9317204326935</v>
      </c>
      <c r="P136" s="2">
        <f t="shared" si="34"/>
        <v>41344.516409649892</v>
      </c>
      <c r="R136">
        <f t="shared" si="35"/>
        <v>115</v>
      </c>
      <c r="S136" s="89">
        <f t="shared" si="25"/>
        <v>0</v>
      </c>
      <c r="T136" s="89">
        <f>IF(AND(S136=0,S135&gt;0),SUM($G136:$H$381),S136)</f>
        <v>0</v>
      </c>
      <c r="U136" s="82">
        <f>SUM(T136:T$381)</f>
        <v>0</v>
      </c>
      <c r="V136" s="68">
        <f>localspline(R136,'BBG rates'!$G$10:$G$27,'BBG rates'!$K$10:$K$27)</f>
        <v>1.0240213314982272</v>
      </c>
      <c r="W136" s="68">
        <f>locallinterp(R136,'BBG rates'!$G$10:$G$27,'BBG rates'!$J$10:$J$27)</f>
        <v>-0.24266666666666667</v>
      </c>
      <c r="X136" s="56">
        <f t="shared" si="36"/>
        <v>-0.24293698511161921</v>
      </c>
      <c r="Y136" s="66">
        <f t="shared" si="26"/>
        <v>0</v>
      </c>
      <c r="Z136" s="72">
        <f t="shared" si="27"/>
        <v>0</v>
      </c>
      <c r="AA136" s="79">
        <f t="shared" si="28"/>
        <v>0</v>
      </c>
      <c r="AB136" s="81">
        <f t="shared" si="37"/>
        <v>0</v>
      </c>
      <c r="AD136" s="95">
        <f>locallinterp(R136,'BBG rates'!$N$10:$N$369,'BBG rates'!$P$10:$P$369)</f>
        <v>9.7694964336366859</v>
      </c>
      <c r="AI136" s="185">
        <f t="shared" si="29"/>
        <v>115</v>
      </c>
      <c r="AJ136" s="127">
        <f>locallinterp(MIN(AI136,CAP_Senior*12),'BBG rates'!$X$24:$X$65,'BBG rates'!$Y$24:$Y$65)</f>
        <v>53.88536007972121</v>
      </c>
      <c r="AK136" s="127">
        <f>locallinterp(MIN(AI136,CAP_CB*12),'BBG rates'!$AA$25:$AA$40,'BBG rates'!$AC$25:$AC$40)</f>
        <v>9.8333333333333339</v>
      </c>
      <c r="AL136" s="144">
        <f t="shared" si="30"/>
        <v>17.322177880219272</v>
      </c>
      <c r="AM136" s="142">
        <f>(SUMPRODUCT(AL136:AL$381,G136:G$381)+SUMPRODUCT(AL136:AL$381,H136:H$381))/12</f>
        <v>6107531.8510003984</v>
      </c>
    </row>
    <row r="137" spans="1:39" x14ac:dyDescent="0.2">
      <c r="A137" s="7">
        <v>116</v>
      </c>
      <c r="B137" s="7">
        <v>58</v>
      </c>
      <c r="C137" s="7">
        <v>29</v>
      </c>
      <c r="D137" s="12">
        <f t="shared" si="22"/>
        <v>9.6666666666666661</v>
      </c>
      <c r="E137" s="29">
        <f t="shared" si="38"/>
        <v>3733567.6061910442</v>
      </c>
      <c r="F137" s="2">
        <f t="shared" si="23"/>
        <v>3725.6142390068867</v>
      </c>
      <c r="G137" s="2">
        <f t="shared" si="31"/>
        <v>28384.089596129135</v>
      </c>
      <c r="H137" s="2">
        <f t="shared" si="32"/>
        <v>12262.874261229883</v>
      </c>
      <c r="I137" s="2">
        <f t="shared" si="21"/>
        <v>44372.578096365905</v>
      </c>
      <c r="J137" s="2">
        <f t="shared" si="39"/>
        <v>428934.92159820371</v>
      </c>
      <c r="K137" s="2">
        <f t="shared" si="24"/>
        <v>39573.981593554876</v>
      </c>
      <c r="L137" s="2">
        <f t="shared" si="24"/>
        <v>382548.48873769707</v>
      </c>
      <c r="M137" s="2"/>
      <c r="N137" s="28">
        <f t="shared" si="40"/>
        <v>5461595.8192288885</v>
      </c>
      <c r="O137" s="2">
        <f t="shared" si="33"/>
        <v>5432.1195948415752</v>
      </c>
      <c r="P137" s="2">
        <f t="shared" si="34"/>
        <v>41385.328535241024</v>
      </c>
      <c r="R137">
        <f t="shared" si="35"/>
        <v>116</v>
      </c>
      <c r="S137" s="89">
        <f t="shared" si="25"/>
        <v>0</v>
      </c>
      <c r="T137" s="89">
        <f>IF(AND(S137=0,S136&gt;0),SUM($G137:$H$381),S137)</f>
        <v>0</v>
      </c>
      <c r="U137" s="82">
        <f>SUM(T137:T$381)</f>
        <v>0</v>
      </c>
      <c r="V137" s="68">
        <f>localspline(R137,'BBG rates'!$G$10:$G$27,'BBG rates'!$K$10:$K$27)</f>
        <v>1.0237959420714895</v>
      </c>
      <c r="W137" s="68">
        <f>locallinterp(R137,'BBG rates'!$G$10:$G$27,'BBG rates'!$J$10:$J$27)</f>
        <v>-0.23833333333333334</v>
      </c>
      <c r="X137" s="56">
        <f t="shared" si="36"/>
        <v>-0.2385940765134098</v>
      </c>
      <c r="Y137" s="66">
        <f t="shared" si="26"/>
        <v>0</v>
      </c>
      <c r="Z137" s="72">
        <f t="shared" si="27"/>
        <v>0</v>
      </c>
      <c r="AA137" s="79">
        <f t="shared" si="28"/>
        <v>0</v>
      </c>
      <c r="AB137" s="81">
        <f t="shared" si="37"/>
        <v>0</v>
      </c>
      <c r="AD137" s="95">
        <f>locallinterp(R137,'BBG rates'!$N$10:$N$369,'BBG rates'!$P$10:$P$369)</f>
        <v>9.8548127621426431</v>
      </c>
      <c r="AI137" s="185">
        <f t="shared" si="29"/>
        <v>116</v>
      </c>
      <c r="AJ137" s="127">
        <f>locallinterp(MIN(AI137,CAP_Senior*12),'BBG rates'!$X$24:$X$65,'BBG rates'!$Y$24:$Y$65)</f>
        <v>54.052532097898293</v>
      </c>
      <c r="AK137" s="127">
        <f>locallinterp(MIN(AI137,CAP_CB*12),'BBG rates'!$AA$25:$AA$40,'BBG rates'!$AC$25:$AC$40)</f>
        <v>9.8666666666666671</v>
      </c>
      <c r="AL137" s="144">
        <f t="shared" si="30"/>
        <v>17.378263789976046</v>
      </c>
      <c r="AM137" s="142">
        <f>(SUMPRODUCT(AL137:AL$381,G137:G$381)+SUMPRODUCT(AL137:AL$381,H137:H$381))/12</f>
        <v>6048570.6032674303</v>
      </c>
    </row>
    <row r="138" spans="1:39" x14ac:dyDescent="0.2">
      <c r="A138" s="7">
        <v>117</v>
      </c>
      <c r="B138" s="7">
        <v>58.5</v>
      </c>
      <c r="C138" s="7">
        <v>29.25</v>
      </c>
      <c r="D138" s="12">
        <f t="shared" si="22"/>
        <v>9.75</v>
      </c>
      <c r="E138" s="29">
        <f t="shared" si="38"/>
        <v>3693118.4923981833</v>
      </c>
      <c r="F138" s="2">
        <f t="shared" si="23"/>
        <v>3685.4906836263476</v>
      </c>
      <c r="G138" s="2">
        <f t="shared" si="31"/>
        <v>28319.094336669965</v>
      </c>
      <c r="H138" s="2">
        <f t="shared" si="32"/>
        <v>12130.019456190992</v>
      </c>
      <c r="I138" s="2">
        <f t="shared" si="21"/>
        <v>44134.604476487308</v>
      </c>
      <c r="J138" s="2">
        <f t="shared" si="39"/>
        <v>430312.39364575123</v>
      </c>
      <c r="K138" s="2">
        <f t="shared" si="24"/>
        <v>39322.926655717893</v>
      </c>
      <c r="L138" s="2">
        <f t="shared" si="24"/>
        <v>383398.53489324945</v>
      </c>
      <c r="M138" s="2"/>
      <c r="N138" s="28">
        <f t="shared" si="40"/>
        <v>5420169.6382814664</v>
      </c>
      <c r="O138" s="2">
        <f t="shared" si="33"/>
        <v>5391.2671826601199</v>
      </c>
      <c r="P138" s="2">
        <f t="shared" si="34"/>
        <v>41426.180947422479</v>
      </c>
      <c r="R138">
        <f t="shared" si="35"/>
        <v>117</v>
      </c>
      <c r="S138" s="89">
        <f t="shared" si="25"/>
        <v>0</v>
      </c>
      <c r="T138" s="89">
        <f>IF(AND(S138=0,S137&gt;0),SUM($G138:$H$381),S138)</f>
        <v>0</v>
      </c>
      <c r="U138" s="82">
        <f>SUM(T138:T$381)</f>
        <v>0</v>
      </c>
      <c r="V138" s="68">
        <f>localspline(R138,'BBG rates'!$G$10:$G$27,'BBG rates'!$K$10:$K$27)</f>
        <v>1.0235681047084597</v>
      </c>
      <c r="W138" s="68">
        <f>locallinterp(R138,'BBG rates'!$G$10:$G$27,'BBG rates'!$J$10:$J$27)</f>
        <v>-0.23400000000000001</v>
      </c>
      <c r="X138" s="56">
        <f t="shared" si="36"/>
        <v>-0.23425134083407961</v>
      </c>
      <c r="Y138" s="66">
        <f t="shared" si="26"/>
        <v>0</v>
      </c>
      <c r="Z138" s="72">
        <f t="shared" si="27"/>
        <v>0</v>
      </c>
      <c r="AA138" s="79">
        <f t="shared" si="28"/>
        <v>0</v>
      </c>
      <c r="AB138" s="81">
        <f t="shared" si="37"/>
        <v>0</v>
      </c>
      <c r="AD138" s="95">
        <f>locallinterp(R138,'BBG rates'!$N$10:$N$369,'BBG rates'!$P$10:$P$369)</f>
        <v>9.9401101042016808</v>
      </c>
      <c r="AI138" s="185">
        <f t="shared" si="29"/>
        <v>117</v>
      </c>
      <c r="AJ138" s="127">
        <f>locallinterp(MIN(AI138,CAP_Senior*12),'BBG rates'!$X$24:$X$65,'BBG rates'!$Y$24:$Y$65)</f>
        <v>54.219704116075377</v>
      </c>
      <c r="AK138" s="127">
        <f>locallinterp(MIN(AI138,CAP_CB*12),'BBG rates'!$AA$25:$AA$40,'BBG rates'!$AC$25:$AC$40)</f>
        <v>9.9</v>
      </c>
      <c r="AL138" s="144">
        <f t="shared" si="30"/>
        <v>17.434349699732813</v>
      </c>
      <c r="AM138" s="142">
        <f>(SUMPRODUCT(AL138:AL$381,G138:G$381)+SUMPRODUCT(AL138:AL$381,H138:H$381))/12</f>
        <v>5989706.1315861968</v>
      </c>
    </row>
    <row r="139" spans="1:39" x14ac:dyDescent="0.2">
      <c r="A139" s="7">
        <v>118</v>
      </c>
      <c r="B139" s="7">
        <v>59</v>
      </c>
      <c r="C139" s="7">
        <v>29.5</v>
      </c>
      <c r="D139" s="12">
        <f t="shared" si="22"/>
        <v>9.8333333333333339</v>
      </c>
      <c r="E139" s="29">
        <f t="shared" si="38"/>
        <v>3652866.432618137</v>
      </c>
      <c r="F139" s="2">
        <f t="shared" si="23"/>
        <v>3645.5624306070818</v>
      </c>
      <c r="G139" s="2">
        <f t="shared" si="31"/>
        <v>28254.247906495519</v>
      </c>
      <c r="H139" s="2">
        <f t="shared" si="32"/>
        <v>11997.811873550809</v>
      </c>
      <c r="I139" s="2">
        <f t="shared" si="21"/>
        <v>43897.622210653411</v>
      </c>
      <c r="J139" s="2">
        <f t="shared" si="39"/>
        <v>431659.95173809188</v>
      </c>
      <c r="K139" s="2">
        <f t="shared" si="24"/>
        <v>39073.21079081425</v>
      </c>
      <c r="L139" s="2">
        <f t="shared" si="24"/>
        <v>384219.90610967344</v>
      </c>
      <c r="M139" s="2"/>
      <c r="N139" s="28">
        <f t="shared" si="40"/>
        <v>5378702.5645955047</v>
      </c>
      <c r="O139" s="2">
        <f t="shared" si="33"/>
        <v>5350.3744441205054</v>
      </c>
      <c r="P139" s="2">
        <f t="shared" si="34"/>
        <v>41467.073685962096</v>
      </c>
      <c r="R139">
        <f t="shared" si="35"/>
        <v>118</v>
      </c>
      <c r="S139" s="89">
        <f t="shared" si="25"/>
        <v>0</v>
      </c>
      <c r="T139" s="89">
        <f>IF(AND(S139=0,S138&gt;0),SUM($G139:$H$381),S139)</f>
        <v>0</v>
      </c>
      <c r="U139" s="82">
        <f>SUM(T139:T$381)</f>
        <v>0</v>
      </c>
      <c r="V139" s="68">
        <f>localspline(R139,'BBG rates'!$G$10:$G$27,'BBG rates'!$K$10:$K$27)</f>
        <v>1.0233389916216058</v>
      </c>
      <c r="W139" s="68">
        <f>locallinterp(R139,'BBG rates'!$G$10:$G$27,'BBG rates'!$J$10:$J$27)</f>
        <v>-0.22966666666666669</v>
      </c>
      <c r="X139" s="56">
        <f t="shared" si="36"/>
        <v>-0.22990877805884047</v>
      </c>
      <c r="Y139" s="66">
        <f t="shared" si="26"/>
        <v>0</v>
      </c>
      <c r="Z139" s="72">
        <f t="shared" si="27"/>
        <v>0</v>
      </c>
      <c r="AA139" s="79">
        <f t="shared" si="28"/>
        <v>0</v>
      </c>
      <c r="AB139" s="81">
        <f t="shared" si="37"/>
        <v>0</v>
      </c>
      <c r="AD139" s="95">
        <f>locallinterp(R139,'BBG rates'!$N$10:$N$369,'BBG rates'!$P$10:$P$369)</f>
        <v>10.025388353503482</v>
      </c>
      <c r="AI139" s="185">
        <f t="shared" si="29"/>
        <v>118</v>
      </c>
      <c r="AJ139" s="127">
        <f>locallinterp(MIN(AI139,CAP_Senior*12),'BBG rates'!$X$24:$X$65,'BBG rates'!$Y$24:$Y$65)</f>
        <v>54.386876134252468</v>
      </c>
      <c r="AK139" s="127">
        <f>locallinterp(MIN(AI139,CAP_CB*12),'BBG rates'!$AA$25:$AA$40,'BBG rates'!$AC$25:$AC$40)</f>
        <v>9.9333333333333336</v>
      </c>
      <c r="AL139" s="144">
        <f t="shared" si="30"/>
        <v>17.490435609489587</v>
      </c>
      <c r="AM139" s="142">
        <f>(SUMPRODUCT(AL139:AL$381,G139:G$381)+SUMPRODUCT(AL139:AL$381,H139:H$381))/12</f>
        <v>5930939.132010445</v>
      </c>
    </row>
    <row r="140" spans="1:39" x14ac:dyDescent="0.2">
      <c r="A140" s="7">
        <v>119</v>
      </c>
      <c r="B140" s="7">
        <v>59.5</v>
      </c>
      <c r="C140" s="7">
        <v>29.75</v>
      </c>
      <c r="D140" s="12">
        <f t="shared" si="22"/>
        <v>9.9166666666666661</v>
      </c>
      <c r="E140" s="29">
        <f t="shared" si="38"/>
        <v>3612810.6337449686</v>
      </c>
      <c r="F140" s="2">
        <f t="shared" si="23"/>
        <v>3605.8286941481147</v>
      </c>
      <c r="G140" s="2">
        <f t="shared" si="31"/>
        <v>28189.549964809314</v>
      </c>
      <c r="H140" s="2">
        <f t="shared" si="32"/>
        <v>11866.248908358944</v>
      </c>
      <c r="I140" s="2">
        <f t="shared" si="21"/>
        <v>43661.627567316376</v>
      </c>
      <c r="J140" s="2">
        <f t="shared" si="39"/>
        <v>432977.80670922069</v>
      </c>
      <c r="K140" s="2">
        <f t="shared" si="24"/>
        <v>38824.827413588951</v>
      </c>
      <c r="L140" s="2">
        <f t="shared" si="24"/>
        <v>385012.87185142376</v>
      </c>
      <c r="M140" s="2"/>
      <c r="N140" s="28">
        <f t="shared" si="40"/>
        <v>5337194.5578048378</v>
      </c>
      <c r="O140" s="2">
        <f t="shared" si="33"/>
        <v>5309.4413394156545</v>
      </c>
      <c r="P140" s="2">
        <f t="shared" si="34"/>
        <v>41508.00679066695</v>
      </c>
      <c r="R140">
        <f t="shared" si="35"/>
        <v>119</v>
      </c>
      <c r="S140" s="89">
        <f t="shared" si="25"/>
        <v>0</v>
      </c>
      <c r="T140" s="89">
        <f>IF(AND(S140=0,S139&gt;0),SUM($G140:$H$381),S140)</f>
        <v>0</v>
      </c>
      <c r="U140" s="82">
        <f>SUM(T140:T$381)</f>
        <v>0</v>
      </c>
      <c r="V140" s="68">
        <f>localspline(R140,'BBG rates'!$G$10:$G$27,'BBG rates'!$K$10:$K$27)</f>
        <v>1.0231096409004712</v>
      </c>
      <c r="W140" s="68">
        <f>locallinterp(R140,'BBG rates'!$G$10:$G$27,'BBG rates'!$J$10:$J$27)</f>
        <v>-0.22533333333333333</v>
      </c>
      <c r="X140" s="56">
        <f t="shared" si="36"/>
        <v>-0.22556638817357033</v>
      </c>
      <c r="Y140" s="66">
        <f t="shared" si="26"/>
        <v>0</v>
      </c>
      <c r="Z140" s="72">
        <f t="shared" si="27"/>
        <v>0</v>
      </c>
      <c r="AA140" s="79">
        <f t="shared" si="28"/>
        <v>0</v>
      </c>
      <c r="AB140" s="81">
        <f t="shared" si="37"/>
        <v>0</v>
      </c>
      <c r="AD140" s="95">
        <f>locallinterp(R140,'BBG rates'!$N$10:$N$369,'BBG rates'!$P$10:$P$369)</f>
        <v>10.110647490245189</v>
      </c>
      <c r="AI140" s="185">
        <f t="shared" si="29"/>
        <v>119</v>
      </c>
      <c r="AJ140" s="127">
        <f>locallinterp(MIN(AI140,CAP_Senior*12),'BBG rates'!$X$24:$X$65,'BBG rates'!$Y$24:$Y$65)</f>
        <v>54.554048152429552</v>
      </c>
      <c r="AK140" s="127">
        <f>locallinterp(MIN(AI140,CAP_CB*12),'BBG rates'!$AA$25:$AA$40,'BBG rates'!$AC$25:$AC$40)</f>
        <v>9.9666666666666668</v>
      </c>
      <c r="AL140" s="144">
        <f t="shared" si="30"/>
        <v>17.546521519246355</v>
      </c>
      <c r="AM140" s="142">
        <f>(SUMPRODUCT(AL140:AL$381,G140:G$381)+SUMPRODUCT(AL140:AL$381,H140:H$381))/12</f>
        <v>5872270.2936994256</v>
      </c>
    </row>
    <row r="141" spans="1:39" x14ac:dyDescent="0.2">
      <c r="A141" s="7">
        <v>120</v>
      </c>
      <c r="B141" s="7">
        <v>60</v>
      </c>
      <c r="C141" s="7">
        <v>30</v>
      </c>
      <c r="D141" s="12">
        <f t="shared" si="22"/>
        <v>10</v>
      </c>
      <c r="E141" s="29">
        <f t="shared" si="38"/>
        <v>3572950.3056080672</v>
      </c>
      <c r="F141" s="2">
        <f t="shared" si="23"/>
        <v>3566.2886913562866</v>
      </c>
      <c r="G141" s="2">
        <f t="shared" si="31"/>
        <v>28125.000171595235</v>
      </c>
      <c r="H141" s="2">
        <f t="shared" si="32"/>
        <v>11735.327965306073</v>
      </c>
      <c r="I141" s="2">
        <f t="shared" si="21"/>
        <v>43426.616828257596</v>
      </c>
      <c r="J141" s="2">
        <f t="shared" si="39"/>
        <v>434266.16828257596</v>
      </c>
      <c r="K141" s="2">
        <f t="shared" si="24"/>
        <v>38577.769969716392</v>
      </c>
      <c r="L141" s="2">
        <f t="shared" si="24"/>
        <v>385777.69969716395</v>
      </c>
      <c r="M141" s="2"/>
      <c r="N141" s="28">
        <f t="shared" si="40"/>
        <v>5295645.5775034549</v>
      </c>
      <c r="O141" s="2">
        <f t="shared" si="33"/>
        <v>5268.467828699193</v>
      </c>
      <c r="P141" s="2">
        <f t="shared" si="34"/>
        <v>41548.98030138341</v>
      </c>
      <c r="R141">
        <f t="shared" si="35"/>
        <v>120</v>
      </c>
      <c r="S141" s="89">
        <f t="shared" si="25"/>
        <v>0</v>
      </c>
      <c r="T141" s="89">
        <f>IF(AND(S141=0,S140&gt;0),SUM($G141:$H$381),S141)</f>
        <v>0</v>
      </c>
      <c r="U141" s="82">
        <f>SUM(T141:T$381)</f>
        <v>0</v>
      </c>
      <c r="V141" s="68">
        <f>localspline(R141,'BBG rates'!$G$10:$G$27,'BBG rates'!$K$10:$K$27)</f>
        <v>1.0228811502456665</v>
      </c>
      <c r="W141" s="68">
        <f>locallinterp(R141,'BBG rates'!$G$10:$G$27,'BBG rates'!$J$10:$J$27)</f>
        <v>-0.221</v>
      </c>
      <c r="X141" s="56">
        <f t="shared" si="36"/>
        <v>-0.22122417116374749</v>
      </c>
      <c r="Y141" s="66">
        <f t="shared" si="26"/>
        <v>0</v>
      </c>
      <c r="Z141" s="72">
        <f t="shared" si="27"/>
        <v>0</v>
      </c>
      <c r="AA141" s="79">
        <f t="shared" si="28"/>
        <v>0</v>
      </c>
      <c r="AB141" s="81">
        <f t="shared" si="37"/>
        <v>0</v>
      </c>
      <c r="AD141" s="95">
        <f>locallinterp(R141,'BBG rates'!$N$10:$N$369,'BBG rates'!$P$10:$P$369)</f>
        <v>10.195887586098994</v>
      </c>
      <c r="AI141" s="185">
        <f t="shared" si="29"/>
        <v>120</v>
      </c>
      <c r="AJ141" s="127">
        <f>locallinterp(MIN(AI141,CAP_Senior*12),'BBG rates'!$X$24:$X$65,'BBG rates'!$Y$24:$Y$65)</f>
        <v>54.721220170606635</v>
      </c>
      <c r="AK141" s="127">
        <f>locallinterp(MIN(AI141,CAP_CB*12),'BBG rates'!$AA$25:$AA$40,'BBG rates'!$AC$25:$AC$40)</f>
        <v>10</v>
      </c>
      <c r="AL141" s="144">
        <f t="shared" si="30"/>
        <v>17.602607429003129</v>
      </c>
      <c r="AM141" s="142">
        <f>(SUMPRODUCT(AL141:AL$381,G141:G$381)+SUMPRODUCT(AL141:AL$381,H141:H$381))/12</f>
        <v>5813700.2989578722</v>
      </c>
    </row>
    <row r="142" spans="1:39" x14ac:dyDescent="0.2">
      <c r="A142" s="7">
        <v>121</v>
      </c>
      <c r="B142" s="7">
        <v>60.5</v>
      </c>
      <c r="C142" s="7">
        <v>30.25</v>
      </c>
      <c r="D142" s="12">
        <f t="shared" si="22"/>
        <v>10.083333333333334</v>
      </c>
      <c r="E142" s="29">
        <f t="shared" si="38"/>
        <v>3533284.6609617616</v>
      </c>
      <c r="F142" s="2">
        <f t="shared" si="23"/>
        <v>3526.9416422359654</v>
      </c>
      <c r="G142" s="2">
        <f t="shared" si="31"/>
        <v>28060.598187615753</v>
      </c>
      <c r="H142" s="2">
        <f t="shared" si="32"/>
        <v>11605.046458689803</v>
      </c>
      <c r="I142" s="2">
        <f t="shared" si="21"/>
        <v>43192.586288541519</v>
      </c>
      <c r="J142" s="2">
        <f t="shared" si="39"/>
        <v>435525.245076127</v>
      </c>
      <c r="K142" s="2">
        <f t="shared" si="24"/>
        <v>38332.031935659164</v>
      </c>
      <c r="L142" s="2">
        <f t="shared" si="24"/>
        <v>386514.65535122994</v>
      </c>
      <c r="M142" s="2"/>
      <c r="N142" s="28">
        <f t="shared" si="40"/>
        <v>5254055.5832454581</v>
      </c>
      <c r="O142" s="2">
        <f t="shared" si="33"/>
        <v>5227.4538720854162</v>
      </c>
      <c r="P142" s="2">
        <f t="shared" si="34"/>
        <v>41589.99425799719</v>
      </c>
      <c r="R142">
        <f t="shared" si="35"/>
        <v>121</v>
      </c>
      <c r="S142" s="89">
        <f t="shared" si="25"/>
        <v>0</v>
      </c>
      <c r="T142" s="89">
        <f>IF(AND(S142=0,S141&gt;0),SUM($G142:$H$381),S142)</f>
        <v>0</v>
      </c>
      <c r="U142" s="82">
        <f>SUM(T142:T$381)</f>
        <v>0</v>
      </c>
      <c r="V142" s="68">
        <f>localspline(R142,'BBG rates'!$G$10:$G$27,'BBG rates'!$K$10:$K$27)</f>
        <v>1.0226541791605388</v>
      </c>
      <c r="W142" s="68">
        <f>locallinterp(R142,'BBG rates'!$G$10:$G$27,'BBG rates'!$J$10:$J$27)</f>
        <v>-0.21708333333333332</v>
      </c>
      <c r="X142" s="56">
        <f t="shared" si="36"/>
        <v>-0.21729962374896772</v>
      </c>
      <c r="Y142" s="66">
        <f t="shared" si="26"/>
        <v>0</v>
      </c>
      <c r="Z142" s="72">
        <f t="shared" si="27"/>
        <v>0</v>
      </c>
      <c r="AA142" s="79">
        <f t="shared" si="28"/>
        <v>0</v>
      </c>
      <c r="AB142" s="81">
        <f t="shared" si="37"/>
        <v>0</v>
      </c>
      <c r="AD142" s="95">
        <f>locallinterp(R142,'BBG rates'!$N$10:$N$369,'BBG rates'!$P$10:$P$369)</f>
        <v>10.281108767695706</v>
      </c>
      <c r="AI142" s="185">
        <f t="shared" si="29"/>
        <v>121</v>
      </c>
      <c r="AJ142" s="127">
        <f>locallinterp(MIN(AI142,CAP_Senior*12),'BBG rates'!$X$24:$X$65,'BBG rates'!$Y$24:$Y$65)</f>
        <v>54.872445655896165</v>
      </c>
      <c r="AK142" s="127">
        <f>locallinterp(MIN(AI142,CAP_CB*12),'BBG rates'!$AA$25:$AA$40,'BBG rates'!$AC$25:$AC$40)</f>
        <v>10.016666666666666</v>
      </c>
      <c r="AL142" s="144">
        <f t="shared" si="30"/>
        <v>17.642149094835681</v>
      </c>
      <c r="AM142" s="142">
        <f>(SUMPRODUCT(AL142:AL$381,G142:G$381)+SUMPRODUCT(AL142:AL$381,H142:H$381))/12</f>
        <v>5755229.8232757775</v>
      </c>
    </row>
    <row r="143" spans="1:39" x14ac:dyDescent="0.2">
      <c r="A143" s="7">
        <v>122</v>
      </c>
      <c r="B143" s="7">
        <v>61</v>
      </c>
      <c r="C143" s="7">
        <v>30.5</v>
      </c>
      <c r="D143" s="12">
        <f t="shared" si="22"/>
        <v>10.166666666666666</v>
      </c>
      <c r="E143" s="29">
        <f t="shared" si="38"/>
        <v>3493812.9154749708</v>
      </c>
      <c r="F143" s="2">
        <f t="shared" si="23"/>
        <v>3487.7867696787944</v>
      </c>
      <c r="G143" s="2">
        <f t="shared" si="31"/>
        <v>27996.343674410149</v>
      </c>
      <c r="H143" s="2">
        <f t="shared" si="32"/>
        <v>11475.401812380693</v>
      </c>
      <c r="I143" s="2">
        <f t="shared" si="21"/>
        <v>42959.53225646964</v>
      </c>
      <c r="J143" s="2">
        <f t="shared" si="39"/>
        <v>436755.2446074413</v>
      </c>
      <c r="K143" s="2">
        <f t="shared" si="24"/>
        <v>38087.606818527587</v>
      </c>
      <c r="L143" s="2">
        <f t="shared" si="24"/>
        <v>387224.0026550304</v>
      </c>
      <c r="M143" s="2"/>
      <c r="N143" s="28">
        <f t="shared" si="40"/>
        <v>5212424.5345450249</v>
      </c>
      <c r="O143" s="2">
        <f t="shared" si="33"/>
        <v>5186.3994296492456</v>
      </c>
      <c r="P143" s="2">
        <f t="shared" si="34"/>
        <v>41631.04870043337</v>
      </c>
      <c r="R143">
        <f t="shared" si="35"/>
        <v>122</v>
      </c>
      <c r="S143" s="89">
        <f t="shared" si="25"/>
        <v>0</v>
      </c>
      <c r="T143" s="89">
        <f>IF(AND(S143=0,S142&gt;0),SUM($G143:$H$381),S143)</f>
        <v>0</v>
      </c>
      <c r="U143" s="82">
        <f>SUM(T143:T$381)</f>
        <v>0</v>
      </c>
      <c r="V143" s="68">
        <f>localspline(R143,'BBG rates'!$G$10:$G$27,'BBG rates'!$K$10:$K$27)</f>
        <v>1.0224274257333208</v>
      </c>
      <c r="W143" s="68">
        <f>locallinterp(R143,'BBG rates'!$G$10:$G$27,'BBG rates'!$J$10:$J$27)</f>
        <v>-0.21316666666666667</v>
      </c>
      <c r="X143" s="56">
        <f t="shared" si="36"/>
        <v>-0.21337521754043465</v>
      </c>
      <c r="Y143" s="66">
        <f t="shared" si="26"/>
        <v>0</v>
      </c>
      <c r="Z143" s="72">
        <f t="shared" si="27"/>
        <v>0</v>
      </c>
      <c r="AA143" s="79">
        <f t="shared" si="28"/>
        <v>0</v>
      </c>
      <c r="AB143" s="81">
        <f t="shared" si="37"/>
        <v>0</v>
      </c>
      <c r="AD143" s="95">
        <f>locallinterp(R143,'BBG rates'!$N$10:$N$369,'BBG rates'!$P$10:$P$369)</f>
        <v>10.366311053173483</v>
      </c>
      <c r="AI143" s="185">
        <f t="shared" si="29"/>
        <v>122</v>
      </c>
      <c r="AJ143" s="127">
        <f>locallinterp(MIN(AI143,CAP_Senior*12),'BBG rates'!$X$24:$X$65,'BBG rates'!$Y$24:$Y$65)</f>
        <v>55.023671141185694</v>
      </c>
      <c r="AK143" s="127">
        <f>locallinterp(MIN(AI143,CAP_CB*12),'BBG rates'!$AA$25:$AA$40,'BBG rates'!$AC$25:$AC$40)</f>
        <v>10.033333333333333</v>
      </c>
      <c r="AL143" s="144">
        <f t="shared" si="30"/>
        <v>17.681690760668232</v>
      </c>
      <c r="AM143" s="142">
        <f>(SUMPRODUCT(AL143:AL$381,G143:G$381)+SUMPRODUCT(AL143:AL$381,H143:H$381))/12</f>
        <v>5696914.2218763689</v>
      </c>
    </row>
    <row r="144" spans="1:39" x14ac:dyDescent="0.2">
      <c r="A144" s="7">
        <v>123</v>
      </c>
      <c r="B144" s="7">
        <v>61.5</v>
      </c>
      <c r="C144" s="7">
        <v>30.75</v>
      </c>
      <c r="D144" s="12">
        <f t="shared" si="22"/>
        <v>10.25</v>
      </c>
      <c r="E144" s="29">
        <f t="shared" si="38"/>
        <v>3454534.2877208898</v>
      </c>
      <c r="F144" s="2">
        <f t="shared" si="23"/>
        <v>3448.823299453476</v>
      </c>
      <c r="G144" s="2">
        <f t="shared" si="31"/>
        <v>27932.236294292707</v>
      </c>
      <c r="H144" s="2">
        <f t="shared" si="32"/>
        <v>11346.391459788378</v>
      </c>
      <c r="I144" s="2">
        <f t="shared" si="21"/>
        <v>42727.451053534562</v>
      </c>
      <c r="J144" s="2">
        <f t="shared" si="39"/>
        <v>437956.37329872925</v>
      </c>
      <c r="K144" s="2">
        <f t="shared" si="24"/>
        <v>37844.488155939747</v>
      </c>
      <c r="L144" s="2">
        <f t="shared" si="24"/>
        <v>387906.00359838241</v>
      </c>
      <c r="M144" s="2"/>
      <c r="N144" s="28">
        <f t="shared" si="40"/>
        <v>5170752.3908763686</v>
      </c>
      <c r="O144" s="2">
        <f t="shared" si="33"/>
        <v>5145.3044614261926</v>
      </c>
      <c r="P144" s="2">
        <f t="shared" si="34"/>
        <v>41672.143668656412</v>
      </c>
      <c r="R144">
        <f t="shared" si="35"/>
        <v>123</v>
      </c>
      <c r="S144" s="89">
        <f t="shared" si="25"/>
        <v>0</v>
      </c>
      <c r="T144" s="89">
        <f>IF(AND(S144=0,S143&gt;0),SUM($G144:$H$381),S144)</f>
        <v>0</v>
      </c>
      <c r="U144" s="82">
        <f>SUM(T144:T$381)</f>
        <v>0</v>
      </c>
      <c r="V144" s="68">
        <f>localspline(R144,'BBG rates'!$G$10:$G$27,'BBG rates'!$K$10:$K$27)</f>
        <v>1.0221993435827414</v>
      </c>
      <c r="W144" s="68">
        <f>locallinterp(R144,'BBG rates'!$G$10:$G$27,'BBG rates'!$J$10:$J$27)</f>
        <v>-0.20924999999999999</v>
      </c>
      <c r="X144" s="56">
        <f t="shared" si="36"/>
        <v>-0.2094509525273569</v>
      </c>
      <c r="Y144" s="66">
        <f t="shared" si="26"/>
        <v>0</v>
      </c>
      <c r="Z144" s="72">
        <f t="shared" si="27"/>
        <v>0</v>
      </c>
      <c r="AA144" s="79">
        <f t="shared" si="28"/>
        <v>0</v>
      </c>
      <c r="AB144" s="81">
        <f t="shared" si="37"/>
        <v>0</v>
      </c>
      <c r="AD144" s="95">
        <f>locallinterp(R144,'BBG rates'!$N$10:$N$369,'BBG rates'!$P$10:$P$369)</f>
        <v>10.451494331805378</v>
      </c>
      <c r="AI144" s="185">
        <f t="shared" si="29"/>
        <v>123</v>
      </c>
      <c r="AJ144" s="127">
        <f>locallinterp(MIN(AI144,CAP_Senior*12),'BBG rates'!$X$24:$X$65,'BBG rates'!$Y$24:$Y$65)</f>
        <v>55.174896626475224</v>
      </c>
      <c r="AK144" s="127">
        <f>locallinterp(MIN(AI144,CAP_CB*12),'BBG rates'!$AA$25:$AA$40,'BBG rates'!$AC$25:$AC$40)</f>
        <v>10.050000000000001</v>
      </c>
      <c r="AL144" s="144">
        <f t="shared" si="30"/>
        <v>17.721232426500791</v>
      </c>
      <c r="AM144" s="142">
        <f>(SUMPRODUCT(AL144:AL$381,G144:G$381)+SUMPRODUCT(AL144:AL$381,H144:H$381))/12</f>
        <v>5638753.622086267</v>
      </c>
    </row>
    <row r="145" spans="1:39" x14ac:dyDescent="0.2">
      <c r="A145" s="7">
        <v>124</v>
      </c>
      <c r="B145" s="7">
        <v>62</v>
      </c>
      <c r="C145" s="7">
        <v>31</v>
      </c>
      <c r="D145" s="12">
        <f t="shared" si="22"/>
        <v>10.333333333333334</v>
      </c>
      <c r="E145" s="29">
        <f t="shared" si="38"/>
        <v>3415447.9991667112</v>
      </c>
      <c r="F145" s="2">
        <f t="shared" si="23"/>
        <v>3410.0504601955904</v>
      </c>
      <c r="G145" s="2">
        <f t="shared" si="31"/>
        <v>27868.275710350994</v>
      </c>
      <c r="H145" s="2">
        <f t="shared" si="32"/>
        <v>11218.012843827804</v>
      </c>
      <c r="I145" s="2">
        <f t="shared" si="21"/>
        <v>42496.339014374389</v>
      </c>
      <c r="J145" s="2">
        <f t="shared" si="39"/>
        <v>439128.8364818687</v>
      </c>
      <c r="K145" s="2">
        <f t="shared" si="24"/>
        <v>37602.669515882364</v>
      </c>
      <c r="L145" s="2">
        <f t="shared" si="24"/>
        <v>388560.91833078442</v>
      </c>
      <c r="M145" s="2"/>
      <c r="N145" s="28">
        <f t="shared" si="40"/>
        <v>5129039.1116736988</v>
      </c>
      <c r="O145" s="2">
        <f t="shared" si="33"/>
        <v>5104.1689274123182</v>
      </c>
      <c r="P145" s="2">
        <f t="shared" si="34"/>
        <v>41713.279202670295</v>
      </c>
      <c r="R145">
        <f t="shared" si="35"/>
        <v>124</v>
      </c>
      <c r="S145" s="89">
        <f t="shared" si="25"/>
        <v>0</v>
      </c>
      <c r="T145" s="89">
        <f>IF(AND(S145=0,S144&gt;0),SUM($G145:$H$381),S145)</f>
        <v>0</v>
      </c>
      <c r="U145" s="82">
        <f>SUM(T145:T$381)</f>
        <v>0</v>
      </c>
      <c r="V145" s="68">
        <f>localspline(R145,'BBG rates'!$G$10:$G$27,'BBG rates'!$K$10:$K$27)</f>
        <v>1.0219681478976028</v>
      </c>
      <c r="W145" s="68">
        <f>locallinterp(R145,'BBG rates'!$G$10:$G$27,'BBG rates'!$J$10:$J$27)</f>
        <v>-0.20533333333333334</v>
      </c>
      <c r="X145" s="56">
        <f t="shared" si="36"/>
        <v>-0.20552682869920957</v>
      </c>
      <c r="Y145" s="66">
        <f t="shared" si="26"/>
        <v>0</v>
      </c>
      <c r="Z145" s="72">
        <f t="shared" si="27"/>
        <v>0</v>
      </c>
      <c r="AA145" s="79">
        <f t="shared" si="28"/>
        <v>0</v>
      </c>
      <c r="AB145" s="81">
        <f t="shared" si="37"/>
        <v>0</v>
      </c>
      <c r="AD145" s="95">
        <f>locallinterp(R145,'BBG rates'!$N$10:$N$369,'BBG rates'!$P$10:$P$369)</f>
        <v>10.536658344130178</v>
      </c>
      <c r="AI145" s="185">
        <f t="shared" si="29"/>
        <v>124</v>
      </c>
      <c r="AJ145" s="127">
        <f>locallinterp(MIN(AI145,CAP_Senior*12),'BBG rates'!$X$24:$X$65,'BBG rates'!$Y$24:$Y$65)</f>
        <v>55.326122111764754</v>
      </c>
      <c r="AK145" s="127">
        <f>locallinterp(MIN(AI145,CAP_CB*12),'BBG rates'!$AA$25:$AA$40,'BBG rates'!$AC$25:$AC$40)</f>
        <v>10.066666666666666</v>
      </c>
      <c r="AL145" s="144">
        <f t="shared" si="30"/>
        <v>17.760774092333342</v>
      </c>
      <c r="AM145" s="142">
        <f>(SUMPRODUCT(AL145:AL$381,G145:G$381)+SUMPRODUCT(AL145:AL$381,H145:H$381))/12</f>
        <v>5580748.1477675941</v>
      </c>
    </row>
    <row r="146" spans="1:39" x14ac:dyDescent="0.2">
      <c r="A146" s="7">
        <v>125</v>
      </c>
      <c r="B146" s="7">
        <v>62.5</v>
      </c>
      <c r="C146" s="7">
        <v>31.25</v>
      </c>
      <c r="D146" s="12">
        <f t="shared" si="22"/>
        <v>10.416666666666666</v>
      </c>
      <c r="E146" s="29">
        <f t="shared" si="38"/>
        <v>3376553.2741633817</v>
      </c>
      <c r="F146" s="2">
        <f t="shared" si="23"/>
        <v>3371.4674833974505</v>
      </c>
      <c r="G146" s="2">
        <f t="shared" si="31"/>
        <v>27804.461586444024</v>
      </c>
      <c r="H146" s="2">
        <f t="shared" si="32"/>
        <v>11090.263416885584</v>
      </c>
      <c r="I146" s="2">
        <f t="shared" si="21"/>
        <v>42266.192486727057</v>
      </c>
      <c r="J146" s="2">
        <f t="shared" si="39"/>
        <v>440272.83840340684</v>
      </c>
      <c r="K146" s="2">
        <f t="shared" si="24"/>
        <v>37362.144496572044</v>
      </c>
      <c r="L146" s="2">
        <f t="shared" si="24"/>
        <v>389189.00517262548</v>
      </c>
      <c r="M146" s="2"/>
      <c r="N146" s="28">
        <f t="shared" si="40"/>
        <v>5087284.6563311806</v>
      </c>
      <c r="O146" s="2">
        <f t="shared" si="33"/>
        <v>5062.9927875641952</v>
      </c>
      <c r="P146" s="2">
        <f t="shared" si="34"/>
        <v>41754.455342518428</v>
      </c>
      <c r="R146">
        <f t="shared" si="35"/>
        <v>125</v>
      </c>
      <c r="S146" s="89">
        <f t="shared" si="25"/>
        <v>0</v>
      </c>
      <c r="T146" s="89">
        <f>IF(AND(S146=0,S145&gt;0),SUM($G146:$H$381),S146)</f>
        <v>0</v>
      </c>
      <c r="U146" s="82">
        <f>SUM(T146:T$381)</f>
        <v>0</v>
      </c>
      <c r="V146" s="68">
        <f>localspline(R146,'BBG rates'!$G$10:$G$27,'BBG rates'!$K$10:$K$27)</f>
        <v>1.0217322326848102</v>
      </c>
      <c r="W146" s="68">
        <f>locallinterp(R146,'BBG rates'!$G$10:$G$27,'BBG rates'!$J$10:$J$27)</f>
        <v>-0.20141666666666666</v>
      </c>
      <c r="X146" s="56">
        <f t="shared" si="36"/>
        <v>-0.20160284604533452</v>
      </c>
      <c r="Y146" s="66">
        <f t="shared" si="26"/>
        <v>0</v>
      </c>
      <c r="Z146" s="72">
        <f t="shared" si="27"/>
        <v>0</v>
      </c>
      <c r="AA146" s="79">
        <f t="shared" si="28"/>
        <v>0</v>
      </c>
      <c r="AB146" s="81">
        <f t="shared" si="37"/>
        <v>0</v>
      </c>
      <c r="AD146" s="95">
        <f>locallinterp(R146,'BBG rates'!$N$10:$N$369,'BBG rates'!$P$10:$P$369)</f>
        <v>10.621802696853912</v>
      </c>
      <c r="AI146" s="185">
        <f t="shared" si="29"/>
        <v>125</v>
      </c>
      <c r="AJ146" s="127">
        <f>locallinterp(MIN(AI146,CAP_Senior*12),'BBG rates'!$X$24:$X$65,'BBG rates'!$Y$24:$Y$65)</f>
        <v>55.477347597054283</v>
      </c>
      <c r="AK146" s="127">
        <f>locallinterp(MIN(AI146,CAP_CB*12),'BBG rates'!$AA$25:$AA$40,'BBG rates'!$AC$25:$AC$40)</f>
        <v>10.083333333333332</v>
      </c>
      <c r="AL146" s="144">
        <f t="shared" si="30"/>
        <v>17.800315758165894</v>
      </c>
      <c r="AM146" s="142">
        <f>(SUMPRODUCT(AL146:AL$381,G146:G$381)+SUMPRODUCT(AL146:AL$381,H146:H$381))/12</f>
        <v>5522897.9193410501</v>
      </c>
    </row>
    <row r="147" spans="1:39" x14ac:dyDescent="0.2">
      <c r="A147" s="7">
        <v>126</v>
      </c>
      <c r="B147" s="7">
        <v>63</v>
      </c>
      <c r="C147" s="7">
        <v>31.5</v>
      </c>
      <c r="D147" s="12">
        <f t="shared" si="22"/>
        <v>10.5</v>
      </c>
      <c r="E147" s="29">
        <f t="shared" si="38"/>
        <v>3337849.3399353949</v>
      </c>
      <c r="F147" s="2">
        <f t="shared" si="23"/>
        <v>3333.0736033979879</v>
      </c>
      <c r="G147" s="2">
        <f t="shared" si="31"/>
        <v>27740.793587200529</v>
      </c>
      <c r="H147" s="2">
        <f t="shared" si="32"/>
        <v>10963.140640786474</v>
      </c>
      <c r="I147" s="2">
        <f t="shared" ref="I147:I210" si="41">SUM(F147:H147)</f>
        <v>42037.007831384995</v>
      </c>
      <c r="J147" s="2">
        <f t="shared" si="39"/>
        <v>441388.58222954243</v>
      </c>
      <c r="K147" s="2">
        <f t="shared" si="24"/>
        <v>37122.906726317342</v>
      </c>
      <c r="L147" s="2">
        <f t="shared" si="24"/>
        <v>389790.52062633203</v>
      </c>
      <c r="M147" s="2"/>
      <c r="N147" s="28">
        <f t="shared" si="40"/>
        <v>5045488.9842028972</v>
      </c>
      <c r="O147" s="2">
        <f t="shared" si="33"/>
        <v>5021.7760017988676</v>
      </c>
      <c r="P147" s="2">
        <f t="shared" si="34"/>
        <v>41795.672128283746</v>
      </c>
      <c r="R147">
        <f t="shared" si="35"/>
        <v>126</v>
      </c>
      <c r="S147" s="89">
        <f t="shared" si="25"/>
        <v>0</v>
      </c>
      <c r="T147" s="89">
        <f>IF(AND(S147=0,S146&gt;0),SUM($G147:$H$381),S147)</f>
        <v>0</v>
      </c>
      <c r="U147" s="82">
        <f>SUM(T147:T$381)</f>
        <v>0</v>
      </c>
      <c r="V147" s="68">
        <f>localspline(R147,'BBG rates'!$G$10:$G$27,'BBG rates'!$K$10:$K$27)</f>
        <v>1.021489991952194</v>
      </c>
      <c r="W147" s="68">
        <f>locallinterp(R147,'BBG rates'!$G$10:$G$27,'BBG rates'!$J$10:$J$27)</f>
        <v>-0.19750000000000001</v>
      </c>
      <c r="X147" s="56">
        <f t="shared" si="36"/>
        <v>-0.19767900455507359</v>
      </c>
      <c r="Y147" s="66">
        <f t="shared" si="26"/>
        <v>0</v>
      </c>
      <c r="Z147" s="72">
        <f t="shared" si="27"/>
        <v>0</v>
      </c>
      <c r="AA147" s="79">
        <f t="shared" si="28"/>
        <v>0</v>
      </c>
      <c r="AB147" s="81">
        <f t="shared" si="37"/>
        <v>0</v>
      </c>
      <c r="AD147" s="95">
        <f>locallinterp(R147,'BBG rates'!$N$10:$N$369,'BBG rates'!$P$10:$P$369)</f>
        <v>10.706926862849928</v>
      </c>
      <c r="AI147" s="185">
        <f t="shared" si="29"/>
        <v>126</v>
      </c>
      <c r="AJ147" s="127">
        <f>locallinterp(MIN(AI147,CAP_Senior*12),'BBG rates'!$X$24:$X$65,'BBG rates'!$Y$24:$Y$65)</f>
        <v>55.628573082343806</v>
      </c>
      <c r="AK147" s="127">
        <f>locallinterp(MIN(AI147,CAP_CB*12),'BBG rates'!$AA$25:$AA$40,'BBG rates'!$AC$25:$AC$40)</f>
        <v>10.1</v>
      </c>
      <c r="AL147" s="144">
        <f t="shared" si="30"/>
        <v>17.839857423998446</v>
      </c>
      <c r="AM147" s="142">
        <f>(SUMPRODUCT(AL147:AL$381,G147:G$381)+SUMPRODUCT(AL147:AL$381,H147:H$381))/12</f>
        <v>5465203.0538088577</v>
      </c>
    </row>
    <row r="148" spans="1:39" x14ac:dyDescent="0.2">
      <c r="A148" s="7">
        <v>127</v>
      </c>
      <c r="B148" s="7">
        <v>63.5</v>
      </c>
      <c r="C148" s="7">
        <v>31.75</v>
      </c>
      <c r="D148" s="12">
        <f t="shared" si="22"/>
        <v>10.583333333333334</v>
      </c>
      <c r="E148" s="29">
        <f t="shared" si="38"/>
        <v>3299335.4265706181</v>
      </c>
      <c r="F148" s="2">
        <f t="shared" si="23"/>
        <v>3294.8680573726797</v>
      </c>
      <c r="G148" s="2">
        <f t="shared" si="31"/>
        <v>27677.271378017216</v>
      </c>
      <c r="H148" s="2">
        <f t="shared" si="32"/>
        <v>10836.64198675996</v>
      </c>
      <c r="I148" s="2">
        <f t="shared" si="41"/>
        <v>41808.781422149856</v>
      </c>
      <c r="J148" s="2">
        <f t="shared" si="39"/>
        <v>442476.27005108597</v>
      </c>
      <c r="K148" s="2">
        <f t="shared" si="24"/>
        <v>36884.949863381298</v>
      </c>
      <c r="L148" s="2">
        <f t="shared" si="24"/>
        <v>390365.71938745212</v>
      </c>
      <c r="M148" s="2"/>
      <c r="N148" s="28">
        <f t="shared" si="40"/>
        <v>5003652.0546028083</v>
      </c>
      <c r="O148" s="2">
        <f t="shared" si="33"/>
        <v>4980.5185299938139</v>
      </c>
      <c r="P148" s="2">
        <f t="shared" si="34"/>
        <v>41836.929600088806</v>
      </c>
      <c r="R148">
        <f t="shared" si="35"/>
        <v>127</v>
      </c>
      <c r="S148" s="89">
        <f t="shared" si="25"/>
        <v>0</v>
      </c>
      <c r="T148" s="89">
        <f>IF(AND(S148=0,S147&gt;0),SUM($G148:$H$381),S148)</f>
        <v>0</v>
      </c>
      <c r="U148" s="82">
        <f>SUM(T148:T$381)</f>
        <v>0</v>
      </c>
      <c r="V148" s="68">
        <f>localspline(R148,'BBG rates'!$G$10:$G$27,'BBG rates'!$K$10:$K$27)</f>
        <v>1.0212396706948454</v>
      </c>
      <c r="W148" s="68">
        <f>locallinterp(R148,'BBG rates'!$G$10:$G$27,'BBG rates'!$J$10:$J$27)</f>
        <v>-0.19358333333333333</v>
      </c>
      <c r="X148" s="56">
        <f t="shared" si="36"/>
        <v>-0.19375530421790188</v>
      </c>
      <c r="Y148" s="66">
        <f t="shared" si="26"/>
        <v>0</v>
      </c>
      <c r="Z148" s="72">
        <f t="shared" si="27"/>
        <v>0</v>
      </c>
      <c r="AA148" s="79">
        <f t="shared" si="28"/>
        <v>0</v>
      </c>
      <c r="AB148" s="81">
        <f t="shared" si="37"/>
        <v>0</v>
      </c>
      <c r="AD148" s="95">
        <f>locallinterp(R148,'BBG rates'!$N$10:$N$369,'BBG rates'!$P$10:$P$369)</f>
        <v>10.792030168741165</v>
      </c>
      <c r="AI148" s="185">
        <f t="shared" si="29"/>
        <v>127</v>
      </c>
      <c r="AJ148" s="127">
        <f>locallinterp(MIN(AI148,CAP_Senior*12),'BBG rates'!$X$24:$X$65,'BBG rates'!$Y$24:$Y$65)</f>
        <v>55.779798567633335</v>
      </c>
      <c r="AK148" s="127">
        <f>locallinterp(MIN(AI148,CAP_CB*12),'BBG rates'!$AA$25:$AA$40,'BBG rates'!$AC$25:$AC$40)</f>
        <v>10.116666666666667</v>
      </c>
      <c r="AL148" s="144">
        <f t="shared" si="30"/>
        <v>17.879399089831001</v>
      </c>
      <c r="AM148" s="142">
        <f>(SUMPRODUCT(AL148:AL$381,G148:G$381)+SUMPRODUCT(AL148:AL$381,H148:H$381))/12</f>
        <v>5407663.6647776002</v>
      </c>
    </row>
    <row r="149" spans="1:39" x14ac:dyDescent="0.2">
      <c r="A149" s="7">
        <v>128</v>
      </c>
      <c r="B149" s="7">
        <v>64</v>
      </c>
      <c r="C149" s="7">
        <v>32</v>
      </c>
      <c r="D149" s="12">
        <f t="shared" si="22"/>
        <v>10.666666666666666</v>
      </c>
      <c r="E149" s="29">
        <f t="shared" si="38"/>
        <v>3261010.7670101542</v>
      </c>
      <c r="F149" s="2">
        <f t="shared" si="23"/>
        <v>3256.8500853235046</v>
      </c>
      <c r="G149" s="2">
        <f t="shared" si="31"/>
        <v>27613.894625056946</v>
      </c>
      <c r="H149" s="2">
        <f t="shared" si="32"/>
        <v>10710.76493540696</v>
      </c>
      <c r="I149" s="2">
        <f t="shared" si="41"/>
        <v>41581.50964578741</v>
      </c>
      <c r="J149" s="2">
        <f t="shared" si="39"/>
        <v>443536.10288839904</v>
      </c>
      <c r="K149" s="2">
        <f t="shared" si="24"/>
        <v>36648.267595844751</v>
      </c>
      <c r="L149" s="2">
        <f t="shared" si="24"/>
        <v>390914.85435567732</v>
      </c>
      <c r="M149" s="2"/>
      <c r="N149" s="28">
        <f t="shared" si="40"/>
        <v>4961773.8268047124</v>
      </c>
      <c r="O149" s="2">
        <f t="shared" si="33"/>
        <v>4939.220331986905</v>
      </c>
      <c r="P149" s="2">
        <f t="shared" si="34"/>
        <v>41878.227798095715</v>
      </c>
      <c r="R149">
        <f t="shared" si="35"/>
        <v>128</v>
      </c>
      <c r="S149" s="89">
        <f t="shared" si="25"/>
        <v>0</v>
      </c>
      <c r="T149" s="89">
        <f>IF(AND(S149=0,S148&gt;0),SUM($G149:$H$381),S149)</f>
        <v>0</v>
      </c>
      <c r="U149" s="82">
        <f>SUM(T149:T$381)</f>
        <v>0</v>
      </c>
      <c r="V149" s="68">
        <f>localspline(R149,'BBG rates'!$G$10:$G$27,'BBG rates'!$K$10:$K$27)</f>
        <v>1.020979633116333</v>
      </c>
      <c r="W149" s="68">
        <f>locallinterp(R149,'BBG rates'!$G$10:$G$27,'BBG rates'!$J$10:$J$27)</f>
        <v>-0.18966666666666665</v>
      </c>
      <c r="X149" s="56">
        <f t="shared" si="36"/>
        <v>-0.18983174502316125</v>
      </c>
      <c r="Y149" s="66">
        <f t="shared" si="26"/>
        <v>0</v>
      </c>
      <c r="Z149" s="72">
        <f t="shared" si="27"/>
        <v>0</v>
      </c>
      <c r="AA149" s="79">
        <f t="shared" si="28"/>
        <v>0</v>
      </c>
      <c r="AB149" s="81">
        <f t="shared" si="37"/>
        <v>0</v>
      </c>
      <c r="AD149" s="95">
        <f>locallinterp(R149,'BBG rates'!$N$10:$N$369,'BBG rates'!$P$10:$P$369)</f>
        <v>10.877111804834193</v>
      </c>
      <c r="AI149" s="185">
        <f t="shared" si="29"/>
        <v>128</v>
      </c>
      <c r="AJ149" s="127">
        <f>locallinterp(MIN(AI149,CAP_Senior*12),'BBG rates'!$X$24:$X$65,'BBG rates'!$Y$24:$Y$65)</f>
        <v>55.931024052922865</v>
      </c>
      <c r="AK149" s="127">
        <f>locallinterp(MIN(AI149,CAP_CB*12),'BBG rates'!$AA$25:$AA$40,'BBG rates'!$AC$25:$AC$40)</f>
        <v>10.133333333333333</v>
      </c>
      <c r="AL149" s="144">
        <f t="shared" si="30"/>
        <v>17.918940755663556</v>
      </c>
      <c r="AM149" s="142">
        <f>(SUMPRODUCT(AL149:AL$381,G149:G$381)+SUMPRODUCT(AL149:AL$381,H149:H$381))/12</f>
        <v>5350279.862480931</v>
      </c>
    </row>
    <row r="150" spans="1:39" x14ac:dyDescent="0.2">
      <c r="A150" s="7">
        <v>129</v>
      </c>
      <c r="B150" s="7">
        <v>64.5</v>
      </c>
      <c r="C150" s="7">
        <v>32.25</v>
      </c>
      <c r="D150" s="12">
        <f t="shared" ref="D150:D213" si="42">A150/12</f>
        <v>10.75</v>
      </c>
      <c r="E150" s="29">
        <f t="shared" si="38"/>
        <v>3222874.5970382402</v>
      </c>
      <c r="F150" s="2">
        <f t="shared" ref="F150:F213" si="43">IF($A150&lt;=$I$8,-IPMT($G$11,1,$I$8-$A150+1,$E149),0)</f>
        <v>3219.0189300689358</v>
      </c>
      <c r="G150" s="2">
        <f t="shared" si="31"/>
        <v>27550.662995247043</v>
      </c>
      <c r="H150" s="2">
        <f t="shared" si="32"/>
        <v>10585.506976666642</v>
      </c>
      <c r="I150" s="2">
        <f t="shared" si="41"/>
        <v>41355.188901982619</v>
      </c>
      <c r="J150" s="2">
        <f t="shared" si="39"/>
        <v>444568.28069631313</v>
      </c>
      <c r="K150" s="2">
        <f t="shared" ref="K150:L213" si="44">I150/(1+$F$12)^IF($I$7=1,$A150,IF($I$7=2,$B150,IF($I$7=4,$C150,$D150)))</f>
        <v>36412.853641470079</v>
      </c>
      <c r="L150" s="2">
        <f t="shared" si="44"/>
        <v>391438.17664580332</v>
      </c>
      <c r="M150" s="2"/>
      <c r="N150" s="28">
        <f t="shared" si="40"/>
        <v>4919854.2600422064</v>
      </c>
      <c r="O150" s="2">
        <f t="shared" si="33"/>
        <v>4897.8813675763677</v>
      </c>
      <c r="P150" s="2">
        <f t="shared" si="34"/>
        <v>41919.566762506256</v>
      </c>
      <c r="R150">
        <f t="shared" si="35"/>
        <v>129</v>
      </c>
      <c r="S150" s="89">
        <f t="shared" ref="S150:S213" si="45">IF(D150&lt;$I$9,G150+H150,0)</f>
        <v>0</v>
      </c>
      <c r="T150" s="89">
        <f>IF(AND(S150=0,S149&gt;0),SUM($G150:$H$381),S150)</f>
        <v>0</v>
      </c>
      <c r="U150" s="82">
        <f>SUM(T150:T$381)</f>
        <v>0</v>
      </c>
      <c r="V150" s="68">
        <f>localspline(R150,'BBG rates'!$G$10:$G$27,'BBG rates'!$K$10:$K$27)</f>
        <v>1.0207082136204519</v>
      </c>
      <c r="W150" s="68">
        <f>locallinterp(R150,'BBG rates'!$G$10:$G$27,'BBG rates'!$J$10:$J$27)</f>
        <v>-0.18575</v>
      </c>
      <c r="X150" s="56">
        <f t="shared" si="36"/>
        <v>-0.18590832696032678</v>
      </c>
      <c r="Y150" s="66">
        <f t="shared" ref="Y150:Y213" si="46">T150*X150%/12+Y151</f>
        <v>0</v>
      </c>
      <c r="Z150" s="72">
        <f t="shared" ref="Z150:Z213" si="47">IF(U150=0,0,Y150*1200/U150)</f>
        <v>0</v>
      </c>
      <c r="AA150" s="79">
        <f t="shared" ref="AA150:AA213" si="48">T150*$AA$17%/12+AA151</f>
        <v>0</v>
      </c>
      <c r="AB150" s="81">
        <f t="shared" si="37"/>
        <v>0</v>
      </c>
      <c r="AD150" s="95">
        <f>locallinterp(R150,'BBG rates'!$N$10:$N$369,'BBG rates'!$P$10:$P$369)</f>
        <v>10.962170822635898</v>
      </c>
      <c r="AI150" s="185">
        <f t="shared" ref="AI150:AI213" si="49">A150</f>
        <v>129</v>
      </c>
      <c r="AJ150" s="127">
        <f>locallinterp(MIN(AI150,CAP_Senior*12),'BBG rates'!$X$24:$X$65,'BBG rates'!$Y$24:$Y$65)</f>
        <v>56.082249538212395</v>
      </c>
      <c r="AK150" s="127">
        <f>locallinterp(MIN(AI150,CAP_CB*12),'BBG rates'!$AA$25:$AA$40,'BBG rates'!$AC$25:$AC$40)</f>
        <v>10.149999999999999</v>
      </c>
      <c r="AL150" s="144">
        <f t="shared" ref="AL150:AL213" si="50">SUMPRODUCT(AJ150:AK150,$AJ$19:$AK$19)</f>
        <v>17.958482421496107</v>
      </c>
      <c r="AM150" s="142">
        <f>(SUMPRODUCT(AL150:AL$381,G150:G$381)+SUMPRODUCT(AL150:AL$381,H150:H$381))/12</f>
        <v>5293051.7538021868</v>
      </c>
    </row>
    <row r="151" spans="1:39" x14ac:dyDescent="0.2">
      <c r="A151" s="7">
        <v>130</v>
      </c>
      <c r="B151" s="7">
        <v>65</v>
      </c>
      <c r="C151" s="7">
        <v>32.5</v>
      </c>
      <c r="D151" s="12">
        <f t="shared" si="42"/>
        <v>10.833333333333334</v>
      </c>
      <c r="E151" s="29">
        <f t="shared" si="38"/>
        <v>3184926.1552721793</v>
      </c>
      <c r="F151" s="2">
        <f t="shared" si="43"/>
        <v>3181.3738372339708</v>
      </c>
      <c r="G151" s="2">
        <f t="shared" ref="G151:G214" si="51">IF($A151&lt;=$I$8,-PPMT($G$11,1,$I$8-$A151+1,$E150),0)</f>
        <v>27487.57615627749</v>
      </c>
      <c r="H151" s="2">
        <f t="shared" ref="H151:H214" si="52">IF($A151&lt;=$I$8,(E150-G151)*$G$13,0)</f>
        <v>10460.865609783354</v>
      </c>
      <c r="I151" s="2">
        <f t="shared" si="41"/>
        <v>41129.815603294817</v>
      </c>
      <c r="J151" s="2">
        <f t="shared" si="39"/>
        <v>445573.00236902724</v>
      </c>
      <c r="K151" s="2">
        <f t="shared" si="44"/>
        <v>36178.701747565698</v>
      </c>
      <c r="L151" s="2">
        <f t="shared" si="44"/>
        <v>391935.93559862842</v>
      </c>
      <c r="M151" s="2"/>
      <c r="N151" s="28">
        <f t="shared" si="40"/>
        <v>4877893.3135086447</v>
      </c>
      <c r="O151" s="2">
        <f t="shared" ref="O151:O214" si="53">IF($A151&lt;=$I$8,-IPMT($G$11,1,$I$8-$A151+1,$N150),0)</f>
        <v>4856.5015965207467</v>
      </c>
      <c r="P151" s="2">
        <f t="shared" ref="P151:P214" si="54">IF($A151&lt;=$I$8,-PPMT($G$11,1,$I$8-$A151+1,$N150),0)</f>
        <v>41960.946533561881</v>
      </c>
      <c r="R151">
        <f t="shared" ref="R151:R214" si="55">ROUND(D151*12,1)</f>
        <v>130</v>
      </c>
      <c r="S151" s="89">
        <f t="shared" si="45"/>
        <v>0</v>
      </c>
      <c r="T151" s="89">
        <f>IF(AND(S151=0,S150&gt;0),SUM($G151:$H$381),S151)</f>
        <v>0</v>
      </c>
      <c r="U151" s="82">
        <f>SUM(T151:T$381)</f>
        <v>0</v>
      </c>
      <c r="V151" s="68">
        <f>localspline(R151,'BBG rates'!$G$10:$G$27,'BBG rates'!$K$10:$K$27)</f>
        <v>1.0204237466080435</v>
      </c>
      <c r="W151" s="68">
        <f>locallinterp(R151,'BBG rates'!$G$10:$G$27,'BBG rates'!$J$10:$J$27)</f>
        <v>-0.18183333333333332</v>
      </c>
      <c r="X151" s="56">
        <f t="shared" ref="X151:X214" si="56">((1+W151%)^(1/12)-1)*1200</f>
        <v>-0.1819850500186071</v>
      </c>
      <c r="Y151" s="66">
        <f t="shared" si="46"/>
        <v>0</v>
      </c>
      <c r="Z151" s="72">
        <f t="shared" si="47"/>
        <v>0</v>
      </c>
      <c r="AA151" s="79">
        <f t="shared" si="48"/>
        <v>0</v>
      </c>
      <c r="AB151" s="81">
        <f t="shared" ref="AB151:AB214" si="57">IF(U151=0,0,AA151*1200/U151)</f>
        <v>0</v>
      </c>
      <c r="AD151" s="95">
        <f>locallinterp(R151,'BBG rates'!$N$10:$N$369,'BBG rates'!$P$10:$P$369)</f>
        <v>11.047206134853235</v>
      </c>
      <c r="AI151" s="185">
        <f t="shared" si="49"/>
        <v>130</v>
      </c>
      <c r="AJ151" s="127">
        <f>locallinterp(MIN(AI151,CAP_Senior*12),'BBG rates'!$X$24:$X$65,'BBG rates'!$Y$24:$Y$65)</f>
        <v>56.233475023501924</v>
      </c>
      <c r="AK151" s="127">
        <f>locallinterp(MIN(AI151,CAP_CB*12),'BBG rates'!$AA$25:$AA$40,'BBG rates'!$AC$25:$AC$40)</f>
        <v>10.166666666666666</v>
      </c>
      <c r="AL151" s="144">
        <f t="shared" si="50"/>
        <v>17.998024087328659</v>
      </c>
      <c r="AM151" s="142">
        <f>(SUMPRODUCT(AL151:AL$381,G151:G$381)+SUMPRODUCT(AL151:AL$381,H151:H$381))/12</f>
        <v>5235979.4422968701</v>
      </c>
    </row>
    <row r="152" spans="1:39" x14ac:dyDescent="0.2">
      <c r="A152" s="7">
        <v>131</v>
      </c>
      <c r="B152" s="7">
        <v>65.5</v>
      </c>
      <c r="C152" s="7">
        <v>32.75</v>
      </c>
      <c r="D152" s="12">
        <f t="shared" si="42"/>
        <v>10.916666666666666</v>
      </c>
      <c r="E152" s="29">
        <f t="shared" ref="E152:E201" si="58">IF($A152&lt;=$I$8,E151-G152-H152,0)</f>
        <v>3147164.6831523064</v>
      </c>
      <c r="F152" s="2">
        <f t="shared" si="43"/>
        <v>3143.9140552401914</v>
      </c>
      <c r="G152" s="2">
        <f t="shared" si="51"/>
        <v>27424.633776599239</v>
      </c>
      <c r="H152" s="2">
        <f t="shared" si="52"/>
        <v>10336.838343273681</v>
      </c>
      <c r="I152" s="2">
        <f t="shared" si="41"/>
        <v>40905.386175113112</v>
      </c>
      <c r="J152" s="2">
        <f t="shared" ref="J152:J215" si="59">IF($I$7=1,I152*A152,IF($I$7=2,I152*B152,IF($I$7=4,I152*C152,I152*D152)))</f>
        <v>446550.4657449848</v>
      </c>
      <c r="K152" s="2">
        <f t="shared" si="44"/>
        <v>35945.805690851106</v>
      </c>
      <c r="L152" s="2">
        <f t="shared" si="44"/>
        <v>392408.37879179121</v>
      </c>
      <c r="M152" s="2"/>
      <c r="N152" s="28">
        <f t="shared" ref="N152:N215" si="60">IF($A152&lt;=$I$8,N151-P152,0)</f>
        <v>4835890.9463571012</v>
      </c>
      <c r="O152" s="2">
        <f t="shared" si="53"/>
        <v>4815.080978538861</v>
      </c>
      <c r="P152" s="2">
        <f t="shared" si="54"/>
        <v>42002.367151543767</v>
      </c>
      <c r="R152">
        <f t="shared" si="55"/>
        <v>131</v>
      </c>
      <c r="S152" s="89">
        <f t="shared" si="45"/>
        <v>0</v>
      </c>
      <c r="T152" s="89">
        <f>IF(AND(S152=0,S151&gt;0),SUM($G152:$H$381),S152)</f>
        <v>0</v>
      </c>
      <c r="U152" s="82">
        <f>SUM(T152:T$381)</f>
        <v>0</v>
      </c>
      <c r="V152" s="68">
        <f>localspline(R152,'BBG rates'!$G$10:$G$27,'BBG rates'!$K$10:$K$27)</f>
        <v>1.0201245664821419</v>
      </c>
      <c r="W152" s="68">
        <f>locallinterp(R152,'BBG rates'!$G$10:$G$27,'BBG rates'!$J$10:$J$27)</f>
        <v>-0.17791666666666667</v>
      </c>
      <c r="X152" s="56">
        <f t="shared" si="56"/>
        <v>-0.1780619141874773</v>
      </c>
      <c r="Y152" s="66">
        <f t="shared" si="46"/>
        <v>0</v>
      </c>
      <c r="Z152" s="72">
        <f t="shared" si="47"/>
        <v>0</v>
      </c>
      <c r="AA152" s="79">
        <f t="shared" si="48"/>
        <v>0</v>
      </c>
      <c r="AB152" s="81">
        <f t="shared" si="57"/>
        <v>0</v>
      </c>
      <c r="AD152" s="95">
        <f>locallinterp(R152,'BBG rates'!$N$10:$N$369,'BBG rates'!$P$10:$P$369)</f>
        <v>11.132216515393413</v>
      </c>
      <c r="AI152" s="185">
        <f t="shared" si="49"/>
        <v>131</v>
      </c>
      <c r="AJ152" s="127">
        <f>locallinterp(MIN(AI152,CAP_Senior*12),'BBG rates'!$X$24:$X$65,'BBG rates'!$Y$24:$Y$65)</f>
        <v>56.384700508791454</v>
      </c>
      <c r="AK152" s="127">
        <f>locallinterp(MIN(AI152,CAP_CB*12),'BBG rates'!$AA$25:$AA$40,'BBG rates'!$AC$25:$AC$40)</f>
        <v>10.183333333333334</v>
      </c>
      <c r="AL152" s="144">
        <f t="shared" si="50"/>
        <v>18.037565753161214</v>
      </c>
      <c r="AM152" s="142">
        <f>(SUMPRODUCT(AL152:AL$381,G152:G$381)+SUMPRODUCT(AL152:AL$381,H152:H$381))/12</f>
        <v>5179063.0282150237</v>
      </c>
    </row>
    <row r="153" spans="1:39" x14ac:dyDescent="0.2">
      <c r="A153" s="7">
        <v>132</v>
      </c>
      <c r="B153" s="7">
        <v>66</v>
      </c>
      <c r="C153" s="7">
        <v>33</v>
      </c>
      <c r="D153" s="12">
        <f t="shared" si="42"/>
        <v>11</v>
      </c>
      <c r="E153" s="29">
        <f t="shared" si="58"/>
        <v>3109589.4249319904</v>
      </c>
      <c r="F153" s="2">
        <f t="shared" si="43"/>
        <v>3106.6388352958584</v>
      </c>
      <c r="G153" s="2">
        <f t="shared" si="51"/>
        <v>27361.835525422426</v>
      </c>
      <c r="H153" s="2">
        <f t="shared" si="52"/>
        <v>10213.422694893588</v>
      </c>
      <c r="I153" s="2">
        <f t="shared" si="41"/>
        <v>40681.897055611873</v>
      </c>
      <c r="J153" s="2">
        <f t="shared" si="59"/>
        <v>447500.86761173059</v>
      </c>
      <c r="K153" s="2">
        <f t="shared" si="44"/>
        <v>35714.159277322527</v>
      </c>
      <c r="L153" s="2">
        <f t="shared" si="44"/>
        <v>392855.7520505478</v>
      </c>
      <c r="M153" s="2"/>
      <c r="N153" s="28">
        <f t="shared" si="60"/>
        <v>4793847.1177003281</v>
      </c>
      <c r="O153" s="2">
        <f t="shared" si="53"/>
        <v>4773.6194733097664</v>
      </c>
      <c r="P153" s="2">
        <f t="shared" si="54"/>
        <v>42043.828656772865</v>
      </c>
      <c r="R153">
        <f t="shared" si="55"/>
        <v>132</v>
      </c>
      <c r="S153" s="89">
        <f t="shared" si="45"/>
        <v>0</v>
      </c>
      <c r="T153" s="89">
        <f>IF(AND(S153=0,S152&gt;0),SUM($G153:$H$381),S153)</f>
        <v>0</v>
      </c>
      <c r="U153" s="82">
        <f>SUM(T153:T$381)</f>
        <v>0</v>
      </c>
      <c r="V153" s="68">
        <f>localspline(R153,'BBG rates'!$G$10:$G$27,'BBG rates'!$K$10:$K$27)</f>
        <v>1.0198090076446533</v>
      </c>
      <c r="W153" s="68">
        <f>locallinterp(R153,'BBG rates'!$G$10:$G$27,'BBG rates'!$J$10:$J$27)</f>
        <v>-0.17399999999999999</v>
      </c>
      <c r="X153" s="56">
        <f t="shared" si="56"/>
        <v>-0.17413891945641247</v>
      </c>
      <c r="Y153" s="66">
        <f t="shared" si="46"/>
        <v>0</v>
      </c>
      <c r="Z153" s="72">
        <f t="shared" si="47"/>
        <v>0</v>
      </c>
      <c r="AA153" s="79">
        <f t="shared" si="48"/>
        <v>0</v>
      </c>
      <c r="AB153" s="81">
        <f t="shared" si="57"/>
        <v>0</v>
      </c>
      <c r="AD153" s="95">
        <f>locallinterp(R153,'BBG rates'!$N$10:$N$369,'BBG rates'!$P$10:$P$369)</f>
        <v>11.217200599363801</v>
      </c>
      <c r="AI153" s="185">
        <f t="shared" si="49"/>
        <v>132</v>
      </c>
      <c r="AJ153" s="127">
        <f>locallinterp(MIN(AI153,CAP_Senior*12),'BBG rates'!$X$24:$X$65,'BBG rates'!$Y$24:$Y$65)</f>
        <v>56.535925994080984</v>
      </c>
      <c r="AK153" s="127">
        <f>locallinterp(MIN(AI153,CAP_CB*12),'BBG rates'!$AA$25:$AA$40,'BBG rates'!$AC$25:$AC$40)</f>
        <v>10.199999999999999</v>
      </c>
      <c r="AL153" s="144">
        <f t="shared" si="50"/>
        <v>18.077107418993769</v>
      </c>
      <c r="AM153" s="142">
        <f>(SUMPRODUCT(AL153:AL$381,G153:G$381)+SUMPRODUCT(AL153:AL$381,H153:H$381))/12</f>
        <v>5122302.6085234927</v>
      </c>
    </row>
    <row r="154" spans="1:39" x14ac:dyDescent="0.2">
      <c r="A154" s="7">
        <v>133</v>
      </c>
      <c r="B154" s="7">
        <v>66.5</v>
      </c>
      <c r="C154" s="7">
        <v>33.25</v>
      </c>
      <c r="D154" s="12">
        <f t="shared" si="42"/>
        <v>11.083333333333334</v>
      </c>
      <c r="E154" s="29">
        <f t="shared" si="58"/>
        <v>3072199.6276676701</v>
      </c>
      <c r="F154" s="2">
        <f t="shared" si="43"/>
        <v>3069.5474313860445</v>
      </c>
      <c r="G154" s="2">
        <f t="shared" si="51"/>
        <v>27299.181072714651</v>
      </c>
      <c r="H154" s="2">
        <f t="shared" si="52"/>
        <v>10090.616191605704</v>
      </c>
      <c r="I154" s="2">
        <f t="shared" si="41"/>
        <v>40459.344695706401</v>
      </c>
      <c r="J154" s="2">
        <f t="shared" si="59"/>
        <v>448424.40371074597</v>
      </c>
      <c r="K154" s="2">
        <f t="shared" si="44"/>
        <v>35483.756342119188</v>
      </c>
      <c r="L154" s="2">
        <f t="shared" si="44"/>
        <v>393278.29945848772</v>
      </c>
      <c r="M154" s="2"/>
      <c r="N154" s="28">
        <f t="shared" si="60"/>
        <v>4751761.7866107179</v>
      </c>
      <c r="O154" s="2">
        <f t="shared" si="53"/>
        <v>4732.1170404727191</v>
      </c>
      <c r="P154" s="2">
        <f t="shared" si="54"/>
        <v>42085.331089609906</v>
      </c>
      <c r="R154">
        <f t="shared" si="55"/>
        <v>133</v>
      </c>
      <c r="S154" s="89">
        <f t="shared" si="45"/>
        <v>0</v>
      </c>
      <c r="T154" s="89">
        <f>IF(AND(S154=0,S153&gt;0),SUM($G154:$H$381),S154)</f>
        <v>0</v>
      </c>
      <c r="U154" s="82">
        <f>SUM(T154:T$381)</f>
        <v>0</v>
      </c>
      <c r="V154" s="68">
        <f>localspline(R154,'BBG rates'!$G$10:$G$27,'BBG rates'!$K$10:$K$27)</f>
        <v>1.019475972574923</v>
      </c>
      <c r="W154" s="68">
        <f>locallinterp(R154,'BBG rates'!$G$10:$G$27,'BBG rates'!$J$10:$J$27)</f>
        <v>-0.169625</v>
      </c>
      <c r="X154" s="56">
        <f t="shared" si="56"/>
        <v>-0.16975701769443852</v>
      </c>
      <c r="Y154" s="66">
        <f t="shared" si="46"/>
        <v>0</v>
      </c>
      <c r="Z154" s="72">
        <f t="shared" si="47"/>
        <v>0</v>
      </c>
      <c r="AA154" s="79">
        <f t="shared" si="48"/>
        <v>0</v>
      </c>
      <c r="AB154" s="81">
        <f t="shared" si="57"/>
        <v>0</v>
      </c>
      <c r="AD154" s="95">
        <f>locallinterp(R154,'BBG rates'!$N$10:$N$369,'BBG rates'!$P$10:$P$369)</f>
        <v>11.302156930411712</v>
      </c>
      <c r="AI154" s="185">
        <f t="shared" si="49"/>
        <v>133</v>
      </c>
      <c r="AJ154" s="127">
        <f>locallinterp(MIN(AI154,CAP_Senior*12),'BBG rates'!$X$24:$X$65,'BBG rates'!$Y$24:$Y$65)</f>
        <v>56.673984045571196</v>
      </c>
      <c r="AK154" s="127">
        <f>locallinterp(MIN(AI154,CAP_CB*12),'BBG rates'!$AA$25:$AA$40,'BBG rates'!$AC$25:$AC$40)</f>
        <v>10.216666666666667</v>
      </c>
      <c r="AL154" s="144">
        <f t="shared" si="50"/>
        <v>18.114410621080438</v>
      </c>
      <c r="AM154" s="142">
        <f>(SUMPRODUCT(AL154:AL$381,G154:G$381)+SUMPRODUCT(AL154:AL$381,H154:H$381))/12</f>
        <v>5065698.2769280691</v>
      </c>
    </row>
    <row r="155" spans="1:39" x14ac:dyDescent="0.2">
      <c r="A155" s="7">
        <v>134</v>
      </c>
      <c r="B155" s="7">
        <v>67</v>
      </c>
      <c r="C155" s="7">
        <v>33.5</v>
      </c>
      <c r="D155" s="12">
        <f t="shared" si="42"/>
        <v>11.166666666666666</v>
      </c>
      <c r="E155" s="29">
        <f t="shared" si="58"/>
        <v>3034994.5412089243</v>
      </c>
      <c r="F155" s="2">
        <f t="shared" si="43"/>
        <v>3032.6391002627965</v>
      </c>
      <c r="G155" s="2">
        <f t="shared" si="51"/>
        <v>27236.670089199226</v>
      </c>
      <c r="H155" s="2">
        <f t="shared" si="52"/>
        <v>9968.416369546705</v>
      </c>
      <c r="I155" s="2">
        <f t="shared" si="41"/>
        <v>40237.72555900873</v>
      </c>
      <c r="J155" s="2">
        <f t="shared" si="59"/>
        <v>449321.26874226413</v>
      </c>
      <c r="K155" s="2">
        <f t="shared" si="44"/>
        <v>35254.590749390132</v>
      </c>
      <c r="L155" s="2">
        <f t="shared" si="44"/>
        <v>393676.26336818974</v>
      </c>
      <c r="M155" s="2"/>
      <c r="N155" s="28">
        <f t="shared" si="60"/>
        <v>4709634.9121202622</v>
      </c>
      <c r="O155" s="2">
        <f t="shared" si="53"/>
        <v>4690.5736396271332</v>
      </c>
      <c r="P155" s="2">
        <f t="shared" si="54"/>
        <v>42126.874490455484</v>
      </c>
      <c r="R155">
        <f t="shared" si="55"/>
        <v>134</v>
      </c>
      <c r="S155" s="89">
        <f t="shared" si="45"/>
        <v>0</v>
      </c>
      <c r="T155" s="89">
        <f>IF(AND(S155=0,S154&gt;0),SUM($G155:$H$381),S155)</f>
        <v>0</v>
      </c>
      <c r="U155" s="82">
        <f>SUM(T155:T$381)</f>
        <v>0</v>
      </c>
      <c r="V155" s="68">
        <f>localspline(R155,'BBG rates'!$G$10:$G$27,'BBG rates'!$K$10:$K$27)</f>
        <v>1.0191264573757928</v>
      </c>
      <c r="W155" s="68">
        <f>locallinterp(R155,'BBG rates'!$G$10:$G$27,'BBG rates'!$J$10:$J$27)</f>
        <v>-0.16524999999999998</v>
      </c>
      <c r="X155" s="56">
        <f t="shared" si="56"/>
        <v>-0.16537529195992384</v>
      </c>
      <c r="Y155" s="66">
        <f t="shared" si="46"/>
        <v>0</v>
      </c>
      <c r="Z155" s="72">
        <f t="shared" si="47"/>
        <v>0</v>
      </c>
      <c r="AA155" s="79">
        <f t="shared" si="48"/>
        <v>0</v>
      </c>
      <c r="AB155" s="81">
        <f t="shared" si="57"/>
        <v>0</v>
      </c>
      <c r="AD155" s="95">
        <f>locallinterp(R155,'BBG rates'!$N$10:$N$369,'BBG rates'!$P$10:$P$369)</f>
        <v>11.387084135193028</v>
      </c>
      <c r="AI155" s="185">
        <f t="shared" si="49"/>
        <v>134</v>
      </c>
      <c r="AJ155" s="127">
        <f>locallinterp(MIN(AI155,CAP_Senior*12),'BBG rates'!$X$24:$X$65,'BBG rates'!$Y$24:$Y$65)</f>
        <v>56.812042097061408</v>
      </c>
      <c r="AK155" s="127">
        <f>locallinterp(MIN(AI155,CAP_CB*12),'BBG rates'!$AA$25:$AA$40,'BBG rates'!$AC$25:$AC$40)</f>
        <v>10.233333333333333</v>
      </c>
      <c r="AL155" s="144">
        <f t="shared" si="50"/>
        <v>18.151713823167107</v>
      </c>
      <c r="AM155" s="142">
        <f>(SUMPRODUCT(AL155:AL$381,G155:G$381)+SUMPRODUCT(AL155:AL$381,H155:H$381))/12</f>
        <v>5009257.0985376658</v>
      </c>
    </row>
    <row r="156" spans="1:39" x14ac:dyDescent="0.2">
      <c r="A156" s="7">
        <v>135</v>
      </c>
      <c r="B156" s="7">
        <v>67.5</v>
      </c>
      <c r="C156" s="7">
        <v>33.75</v>
      </c>
      <c r="D156" s="12">
        <f t="shared" si="42"/>
        <v>11.25</v>
      </c>
      <c r="E156" s="29">
        <f t="shared" si="58"/>
        <v>2997973.4181885757</v>
      </c>
      <c r="F156" s="2">
        <f t="shared" si="43"/>
        <v>2995.9131014353352</v>
      </c>
      <c r="G156" s="2">
        <f t="shared" si="51"/>
        <v>27174.302246353465</v>
      </c>
      <c r="H156" s="2">
        <f t="shared" si="52"/>
        <v>9846.8207739948139</v>
      </c>
      <c r="I156" s="2">
        <f t="shared" si="41"/>
        <v>40017.036121783611</v>
      </c>
      <c r="J156" s="2">
        <f t="shared" si="59"/>
        <v>450191.65637006564</v>
      </c>
      <c r="K156" s="2">
        <f t="shared" si="44"/>
        <v>35026.656392161705</v>
      </c>
      <c r="L156" s="2">
        <f t="shared" si="44"/>
        <v>394049.88441181916</v>
      </c>
      <c r="M156" s="2"/>
      <c r="N156" s="28">
        <f t="shared" si="60"/>
        <v>4667466.4532205118</v>
      </c>
      <c r="O156" s="2">
        <f t="shared" si="53"/>
        <v>4648.9892303325432</v>
      </c>
      <c r="P156" s="2">
        <f t="shared" si="54"/>
        <v>42168.458899750069</v>
      </c>
      <c r="R156">
        <f t="shared" si="55"/>
        <v>135</v>
      </c>
      <c r="S156" s="89">
        <f t="shared" si="45"/>
        <v>0</v>
      </c>
      <c r="T156" s="89">
        <f>IF(AND(S156=0,S155&gt;0),SUM($G156:$H$381),S156)</f>
        <v>0</v>
      </c>
      <c r="U156" s="82">
        <f>SUM(T156:T$381)</f>
        <v>0</v>
      </c>
      <c r="V156" s="68">
        <f>localspline(R156,'BBG rates'!$G$10:$G$27,'BBG rates'!$K$10:$K$27)</f>
        <v>1.0187622049384828</v>
      </c>
      <c r="W156" s="68">
        <f>locallinterp(R156,'BBG rates'!$G$10:$G$27,'BBG rates'!$J$10:$J$27)</f>
        <v>-0.16087499999999999</v>
      </c>
      <c r="X156" s="56">
        <f t="shared" si="56"/>
        <v>-0.16099374223834673</v>
      </c>
      <c r="Y156" s="66">
        <f t="shared" si="46"/>
        <v>0</v>
      </c>
      <c r="Z156" s="72">
        <f t="shared" si="47"/>
        <v>0</v>
      </c>
      <c r="AA156" s="79">
        <f t="shared" si="48"/>
        <v>0</v>
      </c>
      <c r="AB156" s="81">
        <f t="shared" si="57"/>
        <v>0</v>
      </c>
      <c r="AD156" s="95">
        <f>locallinterp(R156,'BBG rates'!$N$10:$N$369,'BBG rates'!$P$10:$P$369)</f>
        <v>11.471980985604569</v>
      </c>
      <c r="AI156" s="185">
        <f t="shared" si="49"/>
        <v>135</v>
      </c>
      <c r="AJ156" s="127">
        <f>locallinterp(MIN(AI156,CAP_Senior*12),'BBG rates'!$X$24:$X$65,'BBG rates'!$Y$24:$Y$65)</f>
        <v>56.95010014855162</v>
      </c>
      <c r="AK156" s="127">
        <f>locallinterp(MIN(AI156,CAP_CB*12),'BBG rates'!$AA$25:$AA$40,'BBG rates'!$AC$25:$AC$40)</f>
        <v>10.25</v>
      </c>
      <c r="AL156" s="144">
        <f t="shared" si="50"/>
        <v>18.189017025253776</v>
      </c>
      <c r="AM156" s="142">
        <f>(SUMPRODUCT(AL156:AL$381,G156:G$381)+SUMPRODUCT(AL156:AL$381,H156:H$381))/12</f>
        <v>4952979.0916905534</v>
      </c>
    </row>
    <row r="157" spans="1:39" x14ac:dyDescent="0.2">
      <c r="A157" s="7">
        <v>136</v>
      </c>
      <c r="B157" s="7">
        <v>68</v>
      </c>
      <c r="C157" s="7">
        <v>34</v>
      </c>
      <c r="D157" s="12">
        <f t="shared" si="42"/>
        <v>11.333333333333334</v>
      </c>
      <c r="E157" s="29">
        <f t="shared" si="58"/>
        <v>2961135.5140128313</v>
      </c>
      <c r="F157" s="2">
        <f t="shared" si="43"/>
        <v>2959.3686971602842</v>
      </c>
      <c r="G157" s="2">
        <f t="shared" si="51"/>
        <v>27112.077216406953</v>
      </c>
      <c r="H157" s="2">
        <f t="shared" si="52"/>
        <v>9725.8269593374025</v>
      </c>
      <c r="I157" s="2">
        <f t="shared" si="41"/>
        <v>39797.272872904636</v>
      </c>
      <c r="J157" s="2">
        <f t="shared" si="59"/>
        <v>451035.75922625256</v>
      </c>
      <c r="K157" s="2">
        <f t="shared" si="44"/>
        <v>34799.947192205618</v>
      </c>
      <c r="L157" s="2">
        <f t="shared" si="44"/>
        <v>394399.40151166369</v>
      </c>
      <c r="M157" s="2"/>
      <c r="N157" s="28">
        <f t="shared" si="60"/>
        <v>4625256.3688625377</v>
      </c>
      <c r="O157" s="2">
        <f t="shared" si="53"/>
        <v>4607.3637721085634</v>
      </c>
      <c r="P157" s="2">
        <f t="shared" si="54"/>
        <v>42210.084357974061</v>
      </c>
      <c r="R157">
        <f t="shared" si="55"/>
        <v>136</v>
      </c>
      <c r="S157" s="89">
        <f t="shared" si="45"/>
        <v>0</v>
      </c>
      <c r="T157" s="89">
        <f>IF(AND(S157=0,S156&gt;0),SUM($G157:$H$381),S157)</f>
        <v>0</v>
      </c>
      <c r="U157" s="82">
        <f>SUM(T157:T$381)</f>
        <v>0</v>
      </c>
      <c r="V157" s="68">
        <f>localspline(R157,'BBG rates'!$G$10:$G$27,'BBG rates'!$K$10:$K$27)</f>
        <v>1.0183847794456817</v>
      </c>
      <c r="W157" s="68">
        <f>locallinterp(R157,'BBG rates'!$G$10:$G$27,'BBG rates'!$J$10:$J$27)</f>
        <v>-0.1565</v>
      </c>
      <c r="X157" s="56">
        <f t="shared" si="56"/>
        <v>-0.15661236851465254</v>
      </c>
      <c r="Y157" s="66">
        <f t="shared" si="46"/>
        <v>0</v>
      </c>
      <c r="Z157" s="72">
        <f t="shared" si="47"/>
        <v>0</v>
      </c>
      <c r="AA157" s="79">
        <f t="shared" si="48"/>
        <v>0</v>
      </c>
      <c r="AB157" s="81">
        <f t="shared" si="57"/>
        <v>0</v>
      </c>
      <c r="AD157" s="95">
        <f>locallinterp(R157,'BBG rates'!$N$10:$N$369,'BBG rates'!$P$10:$P$369)</f>
        <v>11.55684638389171</v>
      </c>
      <c r="AI157" s="185">
        <f t="shared" si="49"/>
        <v>136</v>
      </c>
      <c r="AJ157" s="127">
        <f>locallinterp(MIN(AI157,CAP_Senior*12),'BBG rates'!$X$24:$X$65,'BBG rates'!$Y$24:$Y$65)</f>
        <v>57.088158200041832</v>
      </c>
      <c r="AK157" s="127">
        <f>locallinterp(MIN(AI157,CAP_CB*12),'BBG rates'!$AA$25:$AA$40,'BBG rates'!$AC$25:$AC$40)</f>
        <v>10.266666666666666</v>
      </c>
      <c r="AL157" s="144">
        <f t="shared" si="50"/>
        <v>18.226320227340445</v>
      </c>
      <c r="AM157" s="142">
        <f>(SUMPRODUCT(AL157:AL$381,G157:G$381)+SUMPRODUCT(AL157:AL$381,H157:H$381))/12</f>
        <v>4896864.2719479585</v>
      </c>
    </row>
    <row r="158" spans="1:39" x14ac:dyDescent="0.2">
      <c r="A158" s="7">
        <v>137</v>
      </c>
      <c r="B158" s="7">
        <v>68.5</v>
      </c>
      <c r="C158" s="7">
        <v>34.25</v>
      </c>
      <c r="D158" s="12">
        <f t="shared" si="42"/>
        <v>11.416666666666666</v>
      </c>
      <c r="E158" s="29">
        <f t="shared" si="58"/>
        <v>2924480.0868514525</v>
      </c>
      <c r="F158" s="2">
        <f t="shared" si="43"/>
        <v>2923.0051524319397</v>
      </c>
      <c r="G158" s="2">
        <f t="shared" si="51"/>
        <v>27049.99467233981</v>
      </c>
      <c r="H158" s="2">
        <f t="shared" si="52"/>
        <v>9605.4324890387288</v>
      </c>
      <c r="I158" s="2">
        <f t="shared" si="41"/>
        <v>39578.432313810481</v>
      </c>
      <c r="J158" s="2">
        <f t="shared" si="59"/>
        <v>451853.76891600294</v>
      </c>
      <c r="K158" s="2">
        <f t="shared" si="44"/>
        <v>34574.457099907559</v>
      </c>
      <c r="L158" s="2">
        <f t="shared" si="44"/>
        <v>394725.05189061124</v>
      </c>
      <c r="M158" s="2"/>
      <c r="N158" s="28">
        <f t="shared" si="60"/>
        <v>4583004.6179568898</v>
      </c>
      <c r="O158" s="2">
        <f t="shared" si="53"/>
        <v>4565.6972244348481</v>
      </c>
      <c r="P158" s="2">
        <f t="shared" si="54"/>
        <v>42251.750905647772</v>
      </c>
      <c r="R158">
        <f t="shared" si="55"/>
        <v>137</v>
      </c>
      <c r="S158" s="89">
        <f t="shared" si="45"/>
        <v>0</v>
      </c>
      <c r="T158" s="89">
        <f>IF(AND(S158=0,S157&gt;0),SUM($G158:$H$381),S158)</f>
        <v>0</v>
      </c>
      <c r="U158" s="82">
        <f>SUM(T158:T$381)</f>
        <v>0</v>
      </c>
      <c r="V158" s="68">
        <f>localspline(R158,'BBG rates'!$G$10:$G$27,'BBG rates'!$K$10:$K$27)</f>
        <v>1.0179957450413588</v>
      </c>
      <c r="W158" s="68">
        <f>locallinterp(R158,'BBG rates'!$G$10:$G$27,'BBG rates'!$J$10:$J$27)</f>
        <v>-0.15212499999999998</v>
      </c>
      <c r="X158" s="56">
        <f t="shared" si="56"/>
        <v>-0.15223117077418635</v>
      </c>
      <c r="Y158" s="66">
        <f t="shared" si="46"/>
        <v>0</v>
      </c>
      <c r="Z158" s="72">
        <f t="shared" si="47"/>
        <v>0</v>
      </c>
      <c r="AA158" s="79">
        <f t="shared" si="48"/>
        <v>0</v>
      </c>
      <c r="AB158" s="81">
        <f t="shared" si="57"/>
        <v>0</v>
      </c>
      <c r="AD158" s="95">
        <f>locallinterp(R158,'BBG rates'!$N$10:$N$369,'BBG rates'!$P$10:$P$369)</f>
        <v>11.641679362645156</v>
      </c>
      <c r="AI158" s="185">
        <f t="shared" si="49"/>
        <v>137</v>
      </c>
      <c r="AJ158" s="127">
        <f>locallinterp(MIN(AI158,CAP_Senior*12),'BBG rates'!$X$24:$X$65,'BBG rates'!$Y$24:$Y$65)</f>
        <v>57.226216251532044</v>
      </c>
      <c r="AK158" s="127">
        <f>locallinterp(MIN(AI158,CAP_CB*12),'BBG rates'!$AA$25:$AA$40,'BBG rates'!$AC$25:$AC$40)</f>
        <v>10.283333333333333</v>
      </c>
      <c r="AL158" s="144">
        <f t="shared" si="50"/>
        <v>18.263623429427113</v>
      </c>
      <c r="AM158" s="142">
        <f>(SUMPRODUCT(AL158:AL$381,G158:G$381)+SUMPRODUCT(AL158:AL$381,H158:H$381))/12</f>
        <v>4840912.6521136928</v>
      </c>
    </row>
    <row r="159" spans="1:39" x14ac:dyDescent="0.2">
      <c r="A159" s="7">
        <v>138</v>
      </c>
      <c r="B159" s="7">
        <v>69</v>
      </c>
      <c r="C159" s="7">
        <v>34.5</v>
      </c>
      <c r="D159" s="12">
        <f t="shared" si="42"/>
        <v>11.5</v>
      </c>
      <c r="E159" s="29">
        <f t="shared" si="58"/>
        <v>2888006.3976279637</v>
      </c>
      <c r="F159" s="2">
        <f t="shared" si="43"/>
        <v>2886.821734972566</v>
      </c>
      <c r="G159" s="2">
        <f t="shared" si="51"/>
        <v>26988.054287880987</v>
      </c>
      <c r="H159" s="2">
        <f t="shared" si="52"/>
        <v>9485.6349356077553</v>
      </c>
      <c r="I159" s="2">
        <f t="shared" si="41"/>
        <v>39360.510958461309</v>
      </c>
      <c r="J159" s="2">
        <f t="shared" si="59"/>
        <v>452645.87602230505</v>
      </c>
      <c r="K159" s="2">
        <f t="shared" si="44"/>
        <v>34350.180094136391</v>
      </c>
      <c r="L159" s="2">
        <f t="shared" si="44"/>
        <v>395027.07108256844</v>
      </c>
      <c r="M159" s="2"/>
      <c r="N159" s="28">
        <f t="shared" si="60"/>
        <v>4540711.1593735581</v>
      </c>
      <c r="O159" s="2">
        <f t="shared" si="53"/>
        <v>4523.989546751056</v>
      </c>
      <c r="P159" s="2">
        <f t="shared" si="54"/>
        <v>42293.458583331565</v>
      </c>
      <c r="R159">
        <f t="shared" si="55"/>
        <v>138</v>
      </c>
      <c r="S159" s="89">
        <f t="shared" si="45"/>
        <v>0</v>
      </c>
      <c r="T159" s="89">
        <f>IF(AND(S159=0,S158&gt;0),SUM($G159:$H$381),S159)</f>
        <v>0</v>
      </c>
      <c r="U159" s="82">
        <f>SUM(T159:T$381)</f>
        <v>0</v>
      </c>
      <c r="V159" s="68">
        <f>localspline(R159,'BBG rates'!$G$10:$G$27,'BBG rates'!$K$10:$K$27)</f>
        <v>1.0175968446748129</v>
      </c>
      <c r="W159" s="68">
        <f>locallinterp(R159,'BBG rates'!$G$10:$G$27,'BBG rates'!$J$10:$J$27)</f>
        <v>-0.14774999999999999</v>
      </c>
      <c r="X159" s="56">
        <f t="shared" si="56"/>
        <v>-0.14785014900229321</v>
      </c>
      <c r="Y159" s="66">
        <f t="shared" si="46"/>
        <v>0</v>
      </c>
      <c r="Z159" s="72">
        <f t="shared" si="47"/>
        <v>0</v>
      </c>
      <c r="AA159" s="79">
        <f t="shared" si="48"/>
        <v>0</v>
      </c>
      <c r="AB159" s="81">
        <f t="shared" si="57"/>
        <v>0</v>
      </c>
      <c r="AD159" s="95">
        <f>locallinterp(R159,'BBG rates'!$N$10:$N$369,'BBG rates'!$P$10:$P$369)</f>
        <v>11.726479099701391</v>
      </c>
      <c r="AI159" s="185">
        <f t="shared" si="49"/>
        <v>138</v>
      </c>
      <c r="AJ159" s="127">
        <f>locallinterp(MIN(AI159,CAP_Senior*12),'BBG rates'!$X$24:$X$65,'BBG rates'!$Y$24:$Y$65)</f>
        <v>57.364274303022256</v>
      </c>
      <c r="AK159" s="127">
        <f>locallinterp(MIN(AI159,CAP_CB*12),'BBG rates'!$AA$25:$AA$40,'BBG rates'!$AC$25:$AC$40)</f>
        <v>10.3</v>
      </c>
      <c r="AL159" s="144">
        <f t="shared" si="50"/>
        <v>18.300926631513782</v>
      </c>
      <c r="AM159" s="142">
        <f>(SUMPRODUCT(AL159:AL$381,G159:G$381)+SUMPRODUCT(AL159:AL$381,H159:H$381))/12</f>
        <v>4785124.2422536751</v>
      </c>
    </row>
    <row r="160" spans="1:39" x14ac:dyDescent="0.2">
      <c r="A160" s="7">
        <v>139</v>
      </c>
      <c r="B160" s="7">
        <v>69.5</v>
      </c>
      <c r="C160" s="7">
        <v>34.75</v>
      </c>
      <c r="D160" s="12">
        <f t="shared" si="42"/>
        <v>11.583333333333334</v>
      </c>
      <c r="E160" s="29">
        <f t="shared" si="58"/>
        <v>2851713.7100098911</v>
      </c>
      <c r="F160" s="2">
        <f t="shared" si="43"/>
        <v>2850.8177152227299</v>
      </c>
      <c r="G160" s="2">
        <f t="shared" si="51"/>
        <v>26926.255737506544</v>
      </c>
      <c r="H160" s="2">
        <f t="shared" si="52"/>
        <v>9366.431880566106</v>
      </c>
      <c r="I160" s="2">
        <f t="shared" si="41"/>
        <v>39143.505333295383</v>
      </c>
      <c r="J160" s="2">
        <f t="shared" si="59"/>
        <v>453412.27011067152</v>
      </c>
      <c r="K160" s="2">
        <f t="shared" si="44"/>
        <v>34127.11018211404</v>
      </c>
      <c r="L160" s="2">
        <f t="shared" si="44"/>
        <v>395305.69294282101</v>
      </c>
      <c r="M160" s="2"/>
      <c r="N160" s="28">
        <f t="shared" si="60"/>
        <v>4498375.9519419326</v>
      </c>
      <c r="O160" s="2">
        <f t="shared" si="53"/>
        <v>4482.2406984568033</v>
      </c>
      <c r="P160" s="2">
        <f t="shared" si="54"/>
        <v>42335.207431625808</v>
      </c>
      <c r="R160">
        <f t="shared" si="55"/>
        <v>139</v>
      </c>
      <c r="S160" s="89">
        <f t="shared" si="45"/>
        <v>0</v>
      </c>
      <c r="T160" s="89">
        <f>IF(AND(S160=0,S159&gt;0),SUM($G160:$H$381),S160)</f>
        <v>0</v>
      </c>
      <c r="U160" s="82">
        <f>SUM(T160:T$381)</f>
        <v>0</v>
      </c>
      <c r="V160" s="68">
        <f>localspline(R160,'BBG rates'!$G$10:$G$27,'BBG rates'!$K$10:$K$27)</f>
        <v>1.0171896126895736</v>
      </c>
      <c r="W160" s="68">
        <f>locallinterp(R160,'BBG rates'!$G$10:$G$27,'BBG rates'!$J$10:$J$27)</f>
        <v>-0.143375</v>
      </c>
      <c r="X160" s="56">
        <f t="shared" si="56"/>
        <v>-0.14346930318391848</v>
      </c>
      <c r="Y160" s="66">
        <f t="shared" si="46"/>
        <v>0</v>
      </c>
      <c r="Z160" s="72">
        <f t="shared" si="47"/>
        <v>0</v>
      </c>
      <c r="AA160" s="79">
        <f t="shared" si="48"/>
        <v>0</v>
      </c>
      <c r="AB160" s="81">
        <f t="shared" si="57"/>
        <v>0</v>
      </c>
      <c r="AD160" s="95">
        <f>locallinterp(R160,'BBG rates'!$N$10:$N$369,'BBG rates'!$P$10:$P$369)</f>
        <v>11.811244900758856</v>
      </c>
      <c r="AI160" s="185">
        <f t="shared" si="49"/>
        <v>139</v>
      </c>
      <c r="AJ160" s="127">
        <f>locallinterp(MIN(AI160,CAP_Senior*12),'BBG rates'!$X$24:$X$65,'BBG rates'!$Y$24:$Y$65)</f>
        <v>57.502332354512468</v>
      </c>
      <c r="AK160" s="127">
        <f>locallinterp(MIN(AI160,CAP_CB*12),'BBG rates'!$AA$25:$AA$40,'BBG rates'!$AC$25:$AC$40)</f>
        <v>10.316666666666666</v>
      </c>
      <c r="AL160" s="144">
        <f t="shared" si="50"/>
        <v>18.338229833600451</v>
      </c>
      <c r="AM160" s="142">
        <f>(SUMPRODUCT(AL160:AL$381,G160:G$381)+SUMPRODUCT(AL160:AL$381,H160:H$381))/12</f>
        <v>4729499.0497153662</v>
      </c>
    </row>
    <row r="161" spans="1:39" x14ac:dyDescent="0.2">
      <c r="A161" s="7">
        <v>140</v>
      </c>
      <c r="B161" s="7">
        <v>70</v>
      </c>
      <c r="C161" s="7">
        <v>35</v>
      </c>
      <c r="D161" s="12">
        <f t="shared" si="42"/>
        <v>11.666666666666666</v>
      </c>
      <c r="E161" s="29">
        <f t="shared" si="58"/>
        <v>2815601.2903990368</v>
      </c>
      <c r="F161" s="2">
        <f t="shared" si="43"/>
        <v>2814.9923663316658</v>
      </c>
      <c r="G161" s="2">
        <f t="shared" si="51"/>
        <v>26864.598696437948</v>
      </c>
      <c r="H161" s="2">
        <f t="shared" si="52"/>
        <v>9247.820914416101</v>
      </c>
      <c r="I161" s="2">
        <f t="shared" si="41"/>
        <v>38927.411977185715</v>
      </c>
      <c r="J161" s="2">
        <f t="shared" si="59"/>
        <v>454153.13973383332</v>
      </c>
      <c r="K161" s="2">
        <f t="shared" si="44"/>
        <v>33905.241399285813</v>
      </c>
      <c r="L161" s="2">
        <f t="shared" si="44"/>
        <v>395561.1496583345</v>
      </c>
      <c r="M161" s="2"/>
      <c r="N161" s="28">
        <f t="shared" si="60"/>
        <v>4455998.9544507619</v>
      </c>
      <c r="O161" s="2">
        <f t="shared" si="53"/>
        <v>4440.4506389116323</v>
      </c>
      <c r="P161" s="2">
        <f t="shared" si="54"/>
        <v>42376.997491170987</v>
      </c>
      <c r="R161">
        <f t="shared" si="55"/>
        <v>140</v>
      </c>
      <c r="S161" s="89">
        <f t="shared" si="45"/>
        <v>0</v>
      </c>
      <c r="T161" s="89">
        <f>IF(AND(S161=0,S160&gt;0),SUM($G161:$H$381),S161)</f>
        <v>0</v>
      </c>
      <c r="U161" s="82">
        <f>SUM(T161:T$381)</f>
        <v>0</v>
      </c>
      <c r="V161" s="68">
        <f>localspline(R161,'BBG rates'!$G$10:$G$27,'BBG rates'!$K$10:$K$27)</f>
        <v>1.0167757324483095</v>
      </c>
      <c r="W161" s="68">
        <f>locallinterp(R161,'BBG rates'!$G$10:$G$27,'BBG rates'!$J$10:$J$27)</f>
        <v>-0.13899999999999998</v>
      </c>
      <c r="X161" s="56">
        <f t="shared" si="56"/>
        <v>-0.13908863330454047</v>
      </c>
      <c r="Y161" s="66">
        <f t="shared" si="46"/>
        <v>0</v>
      </c>
      <c r="Z161" s="72">
        <f t="shared" si="47"/>
        <v>0</v>
      </c>
      <c r="AA161" s="79">
        <f t="shared" si="48"/>
        <v>0</v>
      </c>
      <c r="AB161" s="81">
        <f t="shared" si="57"/>
        <v>0</v>
      </c>
      <c r="AD161" s="95">
        <f>locallinterp(R161,'BBG rates'!$N$10:$N$369,'BBG rates'!$P$10:$P$369)</f>
        <v>11.895976211796215</v>
      </c>
      <c r="AI161" s="185">
        <f t="shared" si="49"/>
        <v>140</v>
      </c>
      <c r="AJ161" s="127">
        <f>locallinterp(MIN(AI161,CAP_Senior*12),'BBG rates'!$X$24:$X$65,'BBG rates'!$Y$24:$Y$65)</f>
        <v>57.64039040600268</v>
      </c>
      <c r="AK161" s="127">
        <f>locallinterp(MIN(AI161,CAP_CB*12),'BBG rates'!$AA$25:$AA$40,'BBG rates'!$AC$25:$AC$40)</f>
        <v>10.333333333333334</v>
      </c>
      <c r="AL161" s="144">
        <f t="shared" si="50"/>
        <v>18.375533035687123</v>
      </c>
      <c r="AM161" s="142">
        <f>(SUMPRODUCT(AL161:AL$381,G161:G$381)+SUMPRODUCT(AL161:AL$381,H161:H$381))/12</f>
        <v>4674037.0791470921</v>
      </c>
    </row>
    <row r="162" spans="1:39" x14ac:dyDescent="0.2">
      <c r="A162" s="7">
        <v>141</v>
      </c>
      <c r="B162" s="7">
        <v>70.5</v>
      </c>
      <c r="C162" s="7">
        <v>35.25</v>
      </c>
      <c r="D162" s="12">
        <f t="shared" si="42"/>
        <v>11.75</v>
      </c>
      <c r="E162" s="29">
        <f t="shared" si="58"/>
        <v>2779668.4079217874</v>
      </c>
      <c r="F162" s="2">
        <f t="shared" si="43"/>
        <v>2779.3449641476759</v>
      </c>
      <c r="G162" s="2">
        <f t="shared" si="51"/>
        <v>26803.082840640349</v>
      </c>
      <c r="H162" s="2">
        <f t="shared" si="52"/>
        <v>9129.7996366089465</v>
      </c>
      <c r="I162" s="2">
        <f t="shared" si="41"/>
        <v>38712.227441396972</v>
      </c>
      <c r="J162" s="2">
        <f t="shared" si="59"/>
        <v>454868.6724364144</v>
      </c>
      <c r="K162" s="2">
        <f t="shared" si="44"/>
        <v>33684.567809191445</v>
      </c>
      <c r="L162" s="2">
        <f t="shared" si="44"/>
        <v>395793.67175799946</v>
      </c>
      <c r="M162" s="2"/>
      <c r="N162" s="28">
        <f t="shared" si="60"/>
        <v>4413580.1256481139</v>
      </c>
      <c r="O162" s="2">
        <f t="shared" si="53"/>
        <v>4398.6193274349662</v>
      </c>
      <c r="P162" s="2">
        <f t="shared" si="54"/>
        <v>42418.828802647651</v>
      </c>
      <c r="R162">
        <f t="shared" si="55"/>
        <v>141</v>
      </c>
      <c r="S162" s="89">
        <f t="shared" si="45"/>
        <v>0</v>
      </c>
      <c r="T162" s="89">
        <f>IF(AND(S162=0,S161&gt;0),SUM($G162:$H$381),S162)</f>
        <v>0</v>
      </c>
      <c r="U162" s="82">
        <f>SUM(T162:T$381)</f>
        <v>0</v>
      </c>
      <c r="V162" s="68">
        <f>localspline(R162,'BBG rates'!$G$10:$G$27,'BBG rates'!$K$10:$K$27)</f>
        <v>1.0163567680807404</v>
      </c>
      <c r="W162" s="68">
        <f>locallinterp(R162,'BBG rates'!$G$10:$G$27,'BBG rates'!$J$10:$J$27)</f>
        <v>-0.13462499999999999</v>
      </c>
      <c r="X162" s="56">
        <f t="shared" si="56"/>
        <v>-0.13470813934923775</v>
      </c>
      <c r="Y162" s="66">
        <f t="shared" si="46"/>
        <v>0</v>
      </c>
      <c r="Z162" s="72">
        <f t="shared" si="47"/>
        <v>0</v>
      </c>
      <c r="AA162" s="79">
        <f t="shared" si="48"/>
        <v>0</v>
      </c>
      <c r="AB162" s="81">
        <f t="shared" si="57"/>
        <v>0</v>
      </c>
      <c r="AD162" s="95">
        <f>locallinterp(R162,'BBG rates'!$N$10:$N$369,'BBG rates'!$P$10:$P$369)</f>
        <v>11.980672609136278</v>
      </c>
      <c r="AI162" s="185">
        <f t="shared" si="49"/>
        <v>141</v>
      </c>
      <c r="AJ162" s="127">
        <f>locallinterp(MIN(AI162,CAP_Senior*12),'BBG rates'!$X$24:$X$65,'BBG rates'!$Y$24:$Y$65)</f>
        <v>57.778448457492892</v>
      </c>
      <c r="AK162" s="127">
        <f>locallinterp(MIN(AI162,CAP_CB*12),'BBG rates'!$AA$25:$AA$40,'BBG rates'!$AC$25:$AC$40)</f>
        <v>10.35</v>
      </c>
      <c r="AL162" s="144">
        <f t="shared" si="50"/>
        <v>18.412836237773789</v>
      </c>
      <c r="AM162" s="142">
        <f>(SUMPRODUCT(AL162:AL$381,G162:G$381)+SUMPRODUCT(AL162:AL$381,H162:H$381))/12</f>
        <v>4618738.3325172728</v>
      </c>
    </row>
    <row r="163" spans="1:39" x14ac:dyDescent="0.2">
      <c r="A163" s="7">
        <v>142</v>
      </c>
      <c r="B163" s="7">
        <v>71</v>
      </c>
      <c r="C163" s="7">
        <v>35.5</v>
      </c>
      <c r="D163" s="12">
        <f t="shared" si="42"/>
        <v>11.833333333333334</v>
      </c>
      <c r="E163" s="29">
        <f t="shared" si="58"/>
        <v>2743914.3344194535</v>
      </c>
      <c r="F163" s="2">
        <f t="shared" si="43"/>
        <v>2743.8747872085614</v>
      </c>
      <c r="G163" s="2">
        <f t="shared" si="51"/>
        <v>26741.707846820904</v>
      </c>
      <c r="H163" s="2">
        <f t="shared" si="52"/>
        <v>9012.3656555129965</v>
      </c>
      <c r="I163" s="2">
        <f t="shared" si="41"/>
        <v>38497.948289542459</v>
      </c>
      <c r="J163" s="2">
        <f t="shared" si="59"/>
        <v>455559.05475958576</v>
      </c>
      <c r="K163" s="2">
        <f t="shared" si="44"/>
        <v>33465.083503336602</v>
      </c>
      <c r="L163" s="2">
        <f t="shared" si="44"/>
        <v>396003.48812281649</v>
      </c>
      <c r="M163" s="2"/>
      <c r="N163" s="28">
        <f t="shared" si="60"/>
        <v>4371119.424241337</v>
      </c>
      <c r="O163" s="2">
        <f t="shared" si="53"/>
        <v>4356.7467233060725</v>
      </c>
      <c r="P163" s="2">
        <f t="shared" si="54"/>
        <v>42460.701406776541</v>
      </c>
      <c r="R163">
        <f t="shared" si="55"/>
        <v>142</v>
      </c>
      <c r="S163" s="89">
        <f t="shared" si="45"/>
        <v>0</v>
      </c>
      <c r="T163" s="89">
        <f>IF(AND(S163=0,S162&gt;0),SUM($G163:$H$381),S163)</f>
        <v>0</v>
      </c>
      <c r="U163" s="82">
        <f>SUM(T163:T$381)</f>
        <v>0</v>
      </c>
      <c r="V163" s="68">
        <f>localspline(R163,'BBG rates'!$G$10:$G$27,'BBG rates'!$K$10:$K$27)</f>
        <v>1.0159343880521383</v>
      </c>
      <c r="W163" s="68">
        <f>locallinterp(R163,'BBG rates'!$G$10:$G$27,'BBG rates'!$J$10:$J$27)</f>
        <v>-0.13025</v>
      </c>
      <c r="X163" s="56">
        <f t="shared" si="56"/>
        <v>-0.13032782130335541</v>
      </c>
      <c r="Y163" s="66">
        <f t="shared" si="46"/>
        <v>0</v>
      </c>
      <c r="Z163" s="72">
        <f t="shared" si="47"/>
        <v>0</v>
      </c>
      <c r="AA163" s="79">
        <f t="shared" si="48"/>
        <v>0</v>
      </c>
      <c r="AB163" s="81">
        <f t="shared" si="57"/>
        <v>0</v>
      </c>
      <c r="AD163" s="95">
        <f>locallinterp(R163,'BBG rates'!$N$10:$N$369,'BBG rates'!$P$10:$P$369)</f>
        <v>12.065333808140622</v>
      </c>
      <c r="AI163" s="185">
        <f t="shared" si="49"/>
        <v>142</v>
      </c>
      <c r="AJ163" s="127">
        <f>locallinterp(MIN(AI163,CAP_Senior*12),'BBG rates'!$X$24:$X$65,'BBG rates'!$Y$24:$Y$65)</f>
        <v>57.916506508983105</v>
      </c>
      <c r="AK163" s="127">
        <f>locallinterp(MIN(AI163,CAP_CB*12),'BBG rates'!$AA$25:$AA$40,'BBG rates'!$AC$25:$AC$40)</f>
        <v>10.366666666666667</v>
      </c>
      <c r="AL163" s="144">
        <f t="shared" si="50"/>
        <v>18.450139439860461</v>
      </c>
      <c r="AM163" s="142">
        <f>(SUMPRODUCT(AL163:AL$381,G163:G$381)+SUMPRODUCT(AL163:AL$381,H163:H$381))/12</f>
        <v>4563602.8091335418</v>
      </c>
    </row>
    <row r="164" spans="1:39" x14ac:dyDescent="0.2">
      <c r="A164" s="7">
        <v>143</v>
      </c>
      <c r="B164" s="7">
        <v>71.5</v>
      </c>
      <c r="C164" s="7">
        <v>35.75</v>
      </c>
      <c r="D164" s="12">
        <f t="shared" si="42"/>
        <v>11.916666666666666</v>
      </c>
      <c r="E164" s="29">
        <f t="shared" si="58"/>
        <v>2708338.3444386446</v>
      </c>
      <c r="F164" s="2">
        <f t="shared" si="43"/>
        <v>2708.5811167320876</v>
      </c>
      <c r="G164" s="2">
        <f t="shared" si="51"/>
        <v>26680.47339242704</v>
      </c>
      <c r="H164" s="2">
        <f t="shared" si="52"/>
        <v>8895.5165883821337</v>
      </c>
      <c r="I164" s="2">
        <f t="shared" si="41"/>
        <v>38284.571097541258</v>
      </c>
      <c r="J164" s="2">
        <f t="shared" si="59"/>
        <v>456224.47224569996</v>
      </c>
      <c r="K164" s="2">
        <f t="shared" si="44"/>
        <v>33246.782601065039</v>
      </c>
      <c r="L164" s="2">
        <f t="shared" si="44"/>
        <v>396190.825996025</v>
      </c>
      <c r="M164" s="2"/>
      <c r="N164" s="28">
        <f t="shared" si="60"/>
        <v>4328616.8088970184</v>
      </c>
      <c r="O164" s="2">
        <f t="shared" si="53"/>
        <v>4314.8327857640215</v>
      </c>
      <c r="P164" s="2">
        <f t="shared" si="54"/>
        <v>42502.615344318598</v>
      </c>
      <c r="R164">
        <f t="shared" si="55"/>
        <v>143</v>
      </c>
      <c r="S164" s="89">
        <f t="shared" si="45"/>
        <v>0</v>
      </c>
      <c r="T164" s="89">
        <f>IF(AND(S164=0,S163&gt;0),SUM($G164:$H$381),S164)</f>
        <v>0</v>
      </c>
      <c r="U164" s="82">
        <f>SUM(T164:T$381)</f>
        <v>0</v>
      </c>
      <c r="V164" s="68">
        <f>localspline(R164,'BBG rates'!$G$10:$G$27,'BBG rates'!$K$10:$K$27)</f>
        <v>1.0155101937521822</v>
      </c>
      <c r="W164" s="68">
        <f>locallinterp(R164,'BBG rates'!$G$10:$G$27,'BBG rates'!$J$10:$J$27)</f>
        <v>-0.12587499999999999</v>
      </c>
      <c r="X164" s="56">
        <f t="shared" si="56"/>
        <v>-0.12594767915197203</v>
      </c>
      <c r="Y164" s="66">
        <f t="shared" si="46"/>
        <v>0</v>
      </c>
      <c r="Z164" s="72">
        <f t="shared" si="47"/>
        <v>0</v>
      </c>
      <c r="AA164" s="79">
        <f t="shared" si="48"/>
        <v>0</v>
      </c>
      <c r="AB164" s="81">
        <f t="shared" si="57"/>
        <v>0</v>
      </c>
      <c r="AD164" s="95">
        <f>locallinterp(R164,'BBG rates'!$N$10:$N$369,'BBG rates'!$P$10:$P$369)</f>
        <v>12.14995965761997</v>
      </c>
      <c r="AI164" s="185">
        <f t="shared" si="49"/>
        <v>143</v>
      </c>
      <c r="AJ164" s="127">
        <f>locallinterp(MIN(AI164,CAP_Senior*12),'BBG rates'!$X$24:$X$65,'BBG rates'!$Y$24:$Y$65)</f>
        <v>58.054564560473317</v>
      </c>
      <c r="AK164" s="127">
        <f>locallinterp(MIN(AI164,CAP_CB*12),'BBG rates'!$AA$25:$AA$40,'BBG rates'!$AC$25:$AC$40)</f>
        <v>10.383333333333333</v>
      </c>
      <c r="AL164" s="144">
        <f t="shared" si="50"/>
        <v>18.48744264194713</v>
      </c>
      <c r="AM164" s="142">
        <f>(SUMPRODUCT(AL164:AL$381,G164:G$381)+SUMPRODUCT(AL164:AL$381,H164:H$381))/12</f>
        <v>4508630.5056617856</v>
      </c>
    </row>
    <row r="165" spans="1:39" x14ac:dyDescent="0.2">
      <c r="A165" s="7">
        <v>144</v>
      </c>
      <c r="B165" s="7">
        <v>72</v>
      </c>
      <c r="C165" s="7">
        <v>36</v>
      </c>
      <c r="D165" s="12">
        <f t="shared" si="42"/>
        <v>12</v>
      </c>
      <c r="E165" s="29">
        <f t="shared" si="58"/>
        <v>2672939.7152216756</v>
      </c>
      <c r="F165" s="2">
        <f t="shared" si="43"/>
        <v>2673.4632366064839</v>
      </c>
      <c r="G165" s="2">
        <f t="shared" si="51"/>
        <v>26619.379155644805</v>
      </c>
      <c r="H165" s="2">
        <f t="shared" si="52"/>
        <v>8779.2500613242664</v>
      </c>
      <c r="I165" s="2">
        <f t="shared" si="41"/>
        <v>38072.092453575555</v>
      </c>
      <c r="J165" s="2">
        <f t="shared" si="59"/>
        <v>456865.10944290669</v>
      </c>
      <c r="K165" s="2">
        <f t="shared" si="44"/>
        <v>33029.659249431272</v>
      </c>
      <c r="L165" s="2">
        <f t="shared" si="44"/>
        <v>396355.91099317529</v>
      </c>
      <c r="M165" s="2"/>
      <c r="N165" s="28">
        <f t="shared" si="60"/>
        <v>4286072.2382409433</v>
      </c>
      <c r="O165" s="2">
        <f t="shared" si="53"/>
        <v>4272.8774740076487</v>
      </c>
      <c r="P165" s="2">
        <f t="shared" si="54"/>
        <v>42544.570656074968</v>
      </c>
      <c r="R165">
        <f t="shared" si="55"/>
        <v>144</v>
      </c>
      <c r="S165" s="89">
        <f t="shared" si="45"/>
        <v>0</v>
      </c>
      <c r="T165" s="89">
        <f>IF(AND(S165=0,S164&gt;0),SUM($G165:$H$381),S165)</f>
        <v>0</v>
      </c>
      <c r="U165" s="82">
        <f>SUM(T165:T$381)</f>
        <v>0</v>
      </c>
      <c r="V165" s="68">
        <f>localspline(R165,'BBG rates'!$G$10:$G$27,'BBG rates'!$K$10:$K$27)</f>
        <v>1.0150858163833618</v>
      </c>
      <c r="W165" s="68">
        <f>locallinterp(R165,'BBG rates'!$G$10:$G$27,'BBG rates'!$J$10:$J$27)</f>
        <v>-0.1215</v>
      </c>
      <c r="X165" s="56">
        <f t="shared" si="56"/>
        <v>-0.12156771288043267</v>
      </c>
      <c r="Y165" s="66">
        <f t="shared" si="46"/>
        <v>0</v>
      </c>
      <c r="Z165" s="72">
        <f t="shared" si="47"/>
        <v>0</v>
      </c>
      <c r="AA165" s="79">
        <f t="shared" si="48"/>
        <v>0</v>
      </c>
      <c r="AB165" s="81">
        <f t="shared" si="57"/>
        <v>0</v>
      </c>
      <c r="AD165" s="95">
        <f>locallinterp(R165,'BBG rates'!$N$10:$N$369,'BBG rates'!$P$10:$P$369)</f>
        <v>12.234550142318584</v>
      </c>
      <c r="AI165" s="185">
        <f t="shared" si="49"/>
        <v>144</v>
      </c>
      <c r="AJ165" s="127">
        <f>locallinterp(MIN(AI165,CAP_Senior*12),'BBG rates'!$X$24:$X$65,'BBG rates'!$Y$24:$Y$65)</f>
        <v>58.192622611963529</v>
      </c>
      <c r="AK165" s="127">
        <f>locallinterp(MIN(AI165,CAP_CB*12),'BBG rates'!$AA$25:$AA$40,'BBG rates'!$AC$25:$AC$40)</f>
        <v>10.4</v>
      </c>
      <c r="AL165" s="144">
        <f t="shared" si="50"/>
        <v>18.524745844033802</v>
      </c>
      <c r="AM165" s="142">
        <f>(SUMPRODUCT(AL165:AL$381,G165:G$381)+SUMPRODUCT(AL165:AL$381,H165:H$381))/12</f>
        <v>4453821.4161450611</v>
      </c>
    </row>
    <row r="166" spans="1:39" x14ac:dyDescent="0.2">
      <c r="A166" s="7">
        <v>145</v>
      </c>
      <c r="B166" s="7">
        <v>72.5</v>
      </c>
      <c r="C166" s="7">
        <v>36.25</v>
      </c>
      <c r="D166" s="12">
        <f t="shared" si="42"/>
        <v>12.083333333333334</v>
      </c>
      <c r="E166" s="29">
        <f t="shared" si="58"/>
        <v>2637717.7266970086</v>
      </c>
      <c r="F166" s="2">
        <f t="shared" si="43"/>
        <v>2638.5204333809711</v>
      </c>
      <c r="G166" s="2">
        <f t="shared" si="51"/>
        <v>26558.42481539712</v>
      </c>
      <c r="H166" s="2">
        <f t="shared" si="52"/>
        <v>8663.5637092699326</v>
      </c>
      <c r="I166" s="2">
        <f t="shared" si="41"/>
        <v>37860.508958048027</v>
      </c>
      <c r="J166" s="2">
        <f t="shared" si="59"/>
        <v>457481.14990974701</v>
      </c>
      <c r="K166" s="2">
        <f t="shared" si="44"/>
        <v>32813.707623073904</v>
      </c>
      <c r="L166" s="2">
        <f t="shared" si="44"/>
        <v>396498.967112143</v>
      </c>
      <c r="M166" s="2"/>
      <c r="N166" s="28">
        <f t="shared" si="60"/>
        <v>4243485.6708580563</v>
      </c>
      <c r="O166" s="2">
        <f t="shared" si="53"/>
        <v>4230.8807471955115</v>
      </c>
      <c r="P166" s="2">
        <f t="shared" si="54"/>
        <v>42586.5673828871</v>
      </c>
      <c r="R166">
        <f t="shared" si="55"/>
        <v>145</v>
      </c>
      <c r="S166" s="89">
        <f t="shared" si="45"/>
        <v>0</v>
      </c>
      <c r="T166" s="89">
        <f>IF(AND(S166=0,S165&gt;0),SUM($G166:$H$381),S166)</f>
        <v>0</v>
      </c>
      <c r="U166" s="82">
        <f>SUM(T166:T$381)</f>
        <v>0</v>
      </c>
      <c r="V166" s="68">
        <f>localspline(R166,'BBG rates'!$G$10:$G$27,'BBG rates'!$K$10:$K$27)</f>
        <v>1.0146625671640166</v>
      </c>
      <c r="W166" s="68">
        <f>locallinterp(R166,'BBG rates'!$G$10:$G$27,'BBG rates'!$J$10:$J$27)</f>
        <v>-0.11824999999999999</v>
      </c>
      <c r="X166" s="56">
        <f t="shared" si="56"/>
        <v>-0.11831413749665565</v>
      </c>
      <c r="Y166" s="66">
        <f t="shared" si="46"/>
        <v>0</v>
      </c>
      <c r="Z166" s="72">
        <f t="shared" si="47"/>
        <v>0</v>
      </c>
      <c r="AA166" s="79">
        <f t="shared" si="48"/>
        <v>0</v>
      </c>
      <c r="AB166" s="81">
        <f t="shared" si="57"/>
        <v>0</v>
      </c>
      <c r="AD166" s="95">
        <f>locallinterp(R166,'BBG rates'!$N$10:$N$369,'BBG rates'!$P$10:$P$369)</f>
        <v>12.319105356248919</v>
      </c>
      <c r="AI166" s="185">
        <f t="shared" si="49"/>
        <v>145</v>
      </c>
      <c r="AJ166" s="127">
        <f>locallinterp(MIN(AI166,CAP_Senior*12),'BBG rates'!$X$24:$X$65,'BBG rates'!$Y$24:$Y$65)</f>
        <v>58.31962370813887</v>
      </c>
      <c r="AK166" s="127">
        <f>locallinterp(MIN(AI166,CAP_CB*12),'BBG rates'!$AA$25:$AA$40,'BBG rates'!$AC$25:$AC$40)</f>
        <v>10.416666666666668</v>
      </c>
      <c r="AL166" s="144">
        <f t="shared" si="50"/>
        <v>18.560169363716945</v>
      </c>
      <c r="AM166" s="142">
        <f>(SUMPRODUCT(AL166:AL$381,G166:G$381)+SUMPRODUCT(AL166:AL$381,H166:H$381))/12</f>
        <v>4399175.5320224324</v>
      </c>
    </row>
    <row r="167" spans="1:39" x14ac:dyDescent="0.2">
      <c r="A167" s="7">
        <v>146</v>
      </c>
      <c r="B167" s="7">
        <v>73</v>
      </c>
      <c r="C167" s="7">
        <v>36.5</v>
      </c>
      <c r="D167" s="12">
        <f t="shared" si="42"/>
        <v>12.166666666666666</v>
      </c>
      <c r="E167" s="29">
        <f t="shared" si="58"/>
        <v>2602671.6614697254</v>
      </c>
      <c r="F167" s="2">
        <f t="shared" si="43"/>
        <v>2603.7519962563288</v>
      </c>
      <c r="G167" s="2">
        <f t="shared" si="51"/>
        <v>26497.610051342148</v>
      </c>
      <c r="H167" s="2">
        <f t="shared" si="52"/>
        <v>8548.4551759410078</v>
      </c>
      <c r="I167" s="2">
        <f t="shared" si="41"/>
        <v>37649.817223539481</v>
      </c>
      <c r="J167" s="2">
        <f t="shared" si="59"/>
        <v>458072.77621973032</v>
      </c>
      <c r="K167" s="2">
        <f t="shared" si="44"/>
        <v>32598.921924089409</v>
      </c>
      <c r="L167" s="2">
        <f t="shared" si="44"/>
        <v>396620.21674308775</v>
      </c>
      <c r="M167" s="2"/>
      <c r="N167" s="28">
        <f t="shared" si="60"/>
        <v>4200857.0652924199</v>
      </c>
      <c r="O167" s="2">
        <f t="shared" si="53"/>
        <v>4188.8425644458557</v>
      </c>
      <c r="P167" s="2">
        <f t="shared" si="54"/>
        <v>42628.605565636753</v>
      </c>
      <c r="R167">
        <f t="shared" si="55"/>
        <v>146</v>
      </c>
      <c r="S167" s="89">
        <f t="shared" si="45"/>
        <v>0</v>
      </c>
      <c r="T167" s="89">
        <f>IF(AND(S167=0,S166&gt;0),SUM($G167:$H$381),S167)</f>
        <v>0</v>
      </c>
      <c r="U167" s="82">
        <f>SUM(T167:T$381)</f>
        <v>0</v>
      </c>
      <c r="V167" s="68">
        <f>localspline(R167,'BBG rates'!$G$10:$G$27,'BBG rates'!$K$10:$K$27)</f>
        <v>1.0142408102107541</v>
      </c>
      <c r="W167" s="68">
        <f>locallinterp(R167,'BBG rates'!$G$10:$G$27,'BBG rates'!$J$10:$J$27)</f>
        <v>-0.11499999999999999</v>
      </c>
      <c r="X167" s="56">
        <f t="shared" si="56"/>
        <v>-0.11506065915565244</v>
      </c>
      <c r="Y167" s="66">
        <f t="shared" si="46"/>
        <v>0</v>
      </c>
      <c r="Z167" s="72">
        <f t="shared" si="47"/>
        <v>0</v>
      </c>
      <c r="AA167" s="79">
        <f t="shared" si="48"/>
        <v>0</v>
      </c>
      <c r="AB167" s="81">
        <f t="shared" si="57"/>
        <v>0</v>
      </c>
      <c r="AD167" s="95">
        <f>locallinterp(R167,'BBG rates'!$N$10:$N$369,'BBG rates'!$P$10:$P$369)</f>
        <v>12.403625423766481</v>
      </c>
      <c r="AI167" s="185">
        <f t="shared" si="49"/>
        <v>146</v>
      </c>
      <c r="AJ167" s="127">
        <f>locallinterp(MIN(AI167,CAP_Senior*12),'BBG rates'!$X$24:$X$65,'BBG rates'!$Y$24:$Y$65)</f>
        <v>58.446624804314219</v>
      </c>
      <c r="AK167" s="127">
        <f>locallinterp(MIN(AI167,CAP_CB*12),'BBG rates'!$AA$25:$AA$40,'BBG rates'!$AC$25:$AC$40)</f>
        <v>10.433333333333334</v>
      </c>
      <c r="AL167" s="144">
        <f t="shared" si="50"/>
        <v>18.595592883400084</v>
      </c>
      <c r="AM167" s="142">
        <f>(SUMPRODUCT(AL167:AL$381,G167:G$381)+SUMPRODUCT(AL167:AL$381,H167:H$381))/12</f>
        <v>4344698.3593270388</v>
      </c>
    </row>
    <row r="168" spans="1:39" x14ac:dyDescent="0.2">
      <c r="A168" s="7">
        <v>147</v>
      </c>
      <c r="B168" s="7">
        <v>73.5</v>
      </c>
      <c r="C168" s="7">
        <v>36.75</v>
      </c>
      <c r="D168" s="12">
        <f t="shared" si="42"/>
        <v>12.25</v>
      </c>
      <c r="E168" s="29">
        <f t="shared" si="58"/>
        <v>2567800.8048120341</v>
      </c>
      <c r="F168" s="2">
        <f t="shared" si="43"/>
        <v>2569.1572170754894</v>
      </c>
      <c r="G168" s="2">
        <f t="shared" si="51"/>
        <v>26436.934543871594</v>
      </c>
      <c r="H168" s="2">
        <f t="shared" si="52"/>
        <v>8433.9221138195244</v>
      </c>
      <c r="I168" s="2">
        <f t="shared" si="41"/>
        <v>37440.013874766606</v>
      </c>
      <c r="J168" s="2">
        <f t="shared" si="59"/>
        <v>458640.16996589093</v>
      </c>
      <c r="K168" s="2">
        <f t="shared" si="44"/>
        <v>32385.296381906614</v>
      </c>
      <c r="L168" s="2">
        <f t="shared" si="44"/>
        <v>396719.88067835604</v>
      </c>
      <c r="M168" s="2"/>
      <c r="N168" s="28">
        <f t="shared" si="60"/>
        <v>4158186.3800471737</v>
      </c>
      <c r="O168" s="2">
        <f t="shared" si="53"/>
        <v>4146.7628848365675</v>
      </c>
      <c r="P168" s="2">
        <f t="shared" si="54"/>
        <v>42670.685245246037</v>
      </c>
      <c r="R168">
        <f t="shared" si="55"/>
        <v>147</v>
      </c>
      <c r="S168" s="89">
        <f t="shared" si="45"/>
        <v>0</v>
      </c>
      <c r="T168" s="89">
        <f>IF(AND(S168=0,S167&gt;0),SUM($G168:$H$381),S168)</f>
        <v>0</v>
      </c>
      <c r="U168" s="82">
        <f>SUM(T168:T$381)</f>
        <v>0</v>
      </c>
      <c r="V168" s="68">
        <f>localspline(R168,'BBG rates'!$G$10:$G$27,'BBG rates'!$K$10:$K$27)</f>
        <v>1.0138205375314253</v>
      </c>
      <c r="W168" s="68">
        <f>locallinterp(R168,'BBG rates'!$G$10:$G$27,'BBG rates'!$J$10:$J$27)</f>
        <v>-0.11175</v>
      </c>
      <c r="X168" s="56">
        <f t="shared" si="56"/>
        <v>-0.11180727785129463</v>
      </c>
      <c r="Y168" s="66">
        <f t="shared" si="46"/>
        <v>0</v>
      </c>
      <c r="Z168" s="72">
        <f t="shared" si="47"/>
        <v>0</v>
      </c>
      <c r="AA168" s="79">
        <f t="shared" si="48"/>
        <v>0</v>
      </c>
      <c r="AB168" s="81">
        <f t="shared" si="57"/>
        <v>0</v>
      </c>
      <c r="AD168" s="95">
        <f>locallinterp(R168,'BBG rates'!$N$10:$N$369,'BBG rates'!$P$10:$P$369)</f>
        <v>12.488110468560766</v>
      </c>
      <c r="AI168" s="185">
        <f t="shared" si="49"/>
        <v>147</v>
      </c>
      <c r="AJ168" s="127">
        <f>locallinterp(MIN(AI168,CAP_Senior*12),'BBG rates'!$X$24:$X$65,'BBG rates'!$Y$24:$Y$65)</f>
        <v>58.57362590048956</v>
      </c>
      <c r="AK168" s="127">
        <f>locallinterp(MIN(AI168,CAP_CB*12),'BBG rates'!$AA$25:$AA$40,'BBG rates'!$AC$25:$AC$40)</f>
        <v>10.45</v>
      </c>
      <c r="AL168" s="144">
        <f t="shared" si="50"/>
        <v>18.631016403083223</v>
      </c>
      <c r="AM168" s="142">
        <f>(SUMPRODUCT(AL168:AL$381,G168:G$381)+SUMPRODUCT(AL168:AL$381,H168:H$381))/12</f>
        <v>4290389.8292327356</v>
      </c>
    </row>
    <row r="169" spans="1:39" x14ac:dyDescent="0.2">
      <c r="A169" s="7">
        <v>148</v>
      </c>
      <c r="B169" s="7">
        <v>74</v>
      </c>
      <c r="C169" s="7">
        <v>37</v>
      </c>
      <c r="D169" s="12">
        <f t="shared" si="42"/>
        <v>12.333333333333334</v>
      </c>
      <c r="E169" s="29">
        <f t="shared" si="58"/>
        <v>2533104.4446538086</v>
      </c>
      <c r="F169" s="2">
        <f t="shared" si="43"/>
        <v>2534.7353903141675</v>
      </c>
      <c r="G169" s="2">
        <f t="shared" si="51"/>
        <v>26376.39797410899</v>
      </c>
      <c r="H169" s="2">
        <f t="shared" si="52"/>
        <v>8319.9621841165954</v>
      </c>
      <c r="I169" s="2">
        <f t="shared" si="41"/>
        <v>37231.09554853975</v>
      </c>
      <c r="J169" s="2">
        <f t="shared" si="59"/>
        <v>459183.51176532358</v>
      </c>
      <c r="K169" s="2">
        <f t="shared" si="44"/>
        <v>32172.825253161594</v>
      </c>
      <c r="L169" s="2">
        <f t="shared" si="44"/>
        <v>396798.17812232632</v>
      </c>
      <c r="M169" s="2"/>
      <c r="N169" s="28">
        <f t="shared" si="60"/>
        <v>4115473.573584496</v>
      </c>
      <c r="O169" s="2">
        <f t="shared" si="53"/>
        <v>4104.6416674051407</v>
      </c>
      <c r="P169" s="2">
        <f t="shared" si="54"/>
        <v>42712.806462677465</v>
      </c>
      <c r="R169">
        <f t="shared" si="55"/>
        <v>148</v>
      </c>
      <c r="S169" s="89">
        <f t="shared" si="45"/>
        <v>0</v>
      </c>
      <c r="T169" s="89">
        <f>IF(AND(S169=0,S168&gt;0),SUM($G169:$H$381),S169)</f>
        <v>0</v>
      </c>
      <c r="U169" s="82">
        <f>SUM(T169:T$381)</f>
        <v>0</v>
      </c>
      <c r="V169" s="68">
        <f>localspline(R169,'BBG rates'!$G$10:$G$27,'BBG rates'!$K$10:$K$27)</f>
        <v>1.0134015622325308</v>
      </c>
      <c r="W169" s="68">
        <f>locallinterp(R169,'BBG rates'!$G$10:$G$27,'BBG rates'!$J$10:$J$27)</f>
        <v>-0.1085</v>
      </c>
      <c r="X169" s="56">
        <f t="shared" si="56"/>
        <v>-0.10855399357758699</v>
      </c>
      <c r="Y169" s="66">
        <f t="shared" si="46"/>
        <v>0</v>
      </c>
      <c r="Z169" s="72">
        <f t="shared" si="47"/>
        <v>0</v>
      </c>
      <c r="AA169" s="79">
        <f t="shared" si="48"/>
        <v>0</v>
      </c>
      <c r="AB169" s="81">
        <f t="shared" si="57"/>
        <v>0</v>
      </c>
      <c r="AD169" s="95">
        <f>locallinterp(R169,'BBG rates'!$N$10:$N$369,'BBG rates'!$P$10:$P$369)</f>
        <v>12.57256059874681</v>
      </c>
      <c r="AI169" s="185">
        <f t="shared" si="49"/>
        <v>148</v>
      </c>
      <c r="AJ169" s="127">
        <f>locallinterp(MIN(AI169,CAP_Senior*12),'BBG rates'!$X$24:$X$65,'BBG rates'!$Y$24:$Y$65)</f>
        <v>58.700626996664909</v>
      </c>
      <c r="AK169" s="127">
        <f>locallinterp(MIN(AI169,CAP_CB*12),'BBG rates'!$AA$25:$AA$40,'BBG rates'!$AC$25:$AC$40)</f>
        <v>10.466666666666667</v>
      </c>
      <c r="AL169" s="144">
        <f t="shared" si="50"/>
        <v>18.666439922766369</v>
      </c>
      <c r="AM169" s="142">
        <f>(SUMPRODUCT(AL169:AL$381,G169:G$381)+SUMPRODUCT(AL169:AL$381,H169:H$381))/12</f>
        <v>4236249.8707011519</v>
      </c>
    </row>
    <row r="170" spans="1:39" x14ac:dyDescent="0.2">
      <c r="A170" s="7">
        <v>149</v>
      </c>
      <c r="B170" s="7">
        <v>74.5</v>
      </c>
      <c r="C170" s="7">
        <v>37.25</v>
      </c>
      <c r="D170" s="12">
        <f t="shared" si="42"/>
        <v>12.416666666666666</v>
      </c>
      <c r="E170" s="29">
        <f t="shared" si="58"/>
        <v>2498581.871573159</v>
      </c>
      <c r="F170" s="2">
        <f t="shared" si="43"/>
        <v>2500.4858130715206</v>
      </c>
      <c r="G170" s="2">
        <f t="shared" si="51"/>
        <v>26316.000023908069</v>
      </c>
      <c r="H170" s="2">
        <f t="shared" si="52"/>
        <v>8206.5730567414466</v>
      </c>
      <c r="I170" s="2">
        <f t="shared" si="41"/>
        <v>37023.058893721041</v>
      </c>
      <c r="J170" s="2">
        <f t="shared" si="59"/>
        <v>459702.98126370291</v>
      </c>
      <c r="K170" s="2">
        <f t="shared" si="44"/>
        <v>31961.502821573256</v>
      </c>
      <c r="L170" s="2">
        <f t="shared" si="44"/>
        <v>396855.32670120127</v>
      </c>
      <c r="M170" s="2"/>
      <c r="N170" s="28">
        <f t="shared" si="60"/>
        <v>4072718.6043255622</v>
      </c>
      <c r="O170" s="2">
        <f t="shared" si="53"/>
        <v>4062.4788711486317</v>
      </c>
      <c r="P170" s="2">
        <f t="shared" si="54"/>
        <v>42754.969258933983</v>
      </c>
      <c r="R170">
        <f t="shared" si="55"/>
        <v>149</v>
      </c>
      <c r="S170" s="89">
        <f t="shared" si="45"/>
        <v>0</v>
      </c>
      <c r="T170" s="89">
        <f>IF(AND(S170=0,S169&gt;0),SUM($G170:$H$381),S170)</f>
        <v>0</v>
      </c>
      <c r="U170" s="82">
        <f>SUM(T170:T$381)</f>
        <v>0</v>
      </c>
      <c r="V170" s="68">
        <f>localspline(R170,'BBG rates'!$G$10:$G$27,'BBG rates'!$K$10:$K$27)</f>
        <v>1.0129839955340878</v>
      </c>
      <c r="W170" s="68">
        <f>locallinterp(R170,'BBG rates'!$G$10:$G$27,'BBG rates'!$J$10:$J$27)</f>
        <v>-0.10525</v>
      </c>
      <c r="X170" s="56">
        <f t="shared" si="56"/>
        <v>-0.10530080632840111</v>
      </c>
      <c r="Y170" s="66">
        <f t="shared" si="46"/>
        <v>0</v>
      </c>
      <c r="Z170" s="72">
        <f t="shared" si="47"/>
        <v>0</v>
      </c>
      <c r="AA170" s="79">
        <f t="shared" si="48"/>
        <v>0</v>
      </c>
      <c r="AB170" s="81">
        <f t="shared" si="57"/>
        <v>0</v>
      </c>
      <c r="AD170" s="95">
        <f>locallinterp(R170,'BBG rates'!$N$10:$N$369,'BBG rates'!$P$10:$P$369)</f>
        <v>12.656975931707983</v>
      </c>
      <c r="AI170" s="185">
        <f t="shared" si="49"/>
        <v>149</v>
      </c>
      <c r="AJ170" s="127">
        <f>locallinterp(MIN(AI170,CAP_Senior*12),'BBG rates'!$X$24:$X$65,'BBG rates'!$Y$24:$Y$65)</f>
        <v>58.82762809284025</v>
      </c>
      <c r="AK170" s="127">
        <f>locallinterp(MIN(AI170,CAP_CB*12),'BBG rates'!$AA$25:$AA$40,'BBG rates'!$AC$25:$AC$40)</f>
        <v>10.483333333333334</v>
      </c>
      <c r="AL170" s="144">
        <f t="shared" si="50"/>
        <v>18.701863442449511</v>
      </c>
      <c r="AM170" s="142">
        <f>(SUMPRODUCT(AL170:AL$381,G170:G$381)+SUMPRODUCT(AL170:AL$381,H170:H$381))/12</f>
        <v>4182278.4104984701</v>
      </c>
    </row>
    <row r="171" spans="1:39" x14ac:dyDescent="0.2">
      <c r="A171" s="7">
        <v>150</v>
      </c>
      <c r="B171" s="7">
        <v>75</v>
      </c>
      <c r="C171" s="7">
        <v>37.5</v>
      </c>
      <c r="D171" s="12">
        <f t="shared" si="42"/>
        <v>12.5</v>
      </c>
      <c r="E171" s="29">
        <f t="shared" si="58"/>
        <v>2464232.378787037</v>
      </c>
      <c r="F171" s="2">
        <f t="shared" si="43"/>
        <v>2466.4077850608414</v>
      </c>
      <c r="G171" s="2">
        <f t="shared" si="51"/>
        <v>26255.740375851055</v>
      </c>
      <c r="H171" s="2">
        <f t="shared" si="52"/>
        <v>8093.7524102705593</v>
      </c>
      <c r="I171" s="2">
        <f t="shared" si="41"/>
        <v>36815.900571182457</v>
      </c>
      <c r="J171" s="2">
        <f t="shared" si="59"/>
        <v>460198.75713978073</v>
      </c>
      <c r="K171" s="2">
        <f t="shared" si="44"/>
        <v>31751.323397819389</v>
      </c>
      <c r="L171" s="2">
        <f t="shared" si="44"/>
        <v>396891.54247274238</v>
      </c>
      <c r="M171" s="2"/>
      <c r="N171" s="28">
        <f t="shared" si="60"/>
        <v>4029921.4306505034</v>
      </c>
      <c r="O171" s="2">
        <f t="shared" si="53"/>
        <v>4020.2744550236253</v>
      </c>
      <c r="P171" s="2">
        <f t="shared" si="54"/>
        <v>42797.173675058984</v>
      </c>
      <c r="R171">
        <f t="shared" si="55"/>
        <v>150</v>
      </c>
      <c r="S171" s="89">
        <f t="shared" si="45"/>
        <v>0</v>
      </c>
      <c r="T171" s="89">
        <f>IF(AND(S171=0,S170&gt;0),SUM($G171:$H$381),S171)</f>
        <v>0</v>
      </c>
      <c r="U171" s="82">
        <f>SUM(T171:T$381)</f>
        <v>0</v>
      </c>
      <c r="V171" s="68">
        <f>localspline(R171,'BBG rates'!$G$10:$G$27,'BBG rates'!$K$10:$K$27)</f>
        <v>1.012567889020384</v>
      </c>
      <c r="W171" s="68">
        <f>locallinterp(R171,'BBG rates'!$G$10:$G$27,'BBG rates'!$J$10:$J$27)</f>
        <v>-0.10199999999999999</v>
      </c>
      <c r="X171" s="56">
        <f t="shared" si="56"/>
        <v>-0.102047716097875</v>
      </c>
      <c r="Y171" s="66">
        <f t="shared" si="46"/>
        <v>0</v>
      </c>
      <c r="Z171" s="72">
        <f t="shared" si="47"/>
        <v>0</v>
      </c>
      <c r="AA171" s="79">
        <f t="shared" si="48"/>
        <v>0</v>
      </c>
      <c r="AB171" s="81">
        <f t="shared" si="57"/>
        <v>0</v>
      </c>
      <c r="AD171" s="95">
        <f>locallinterp(R171,'BBG rates'!$N$10:$N$369,'BBG rates'!$P$10:$P$369)</f>
        <v>12.741356589126347</v>
      </c>
      <c r="AI171" s="185">
        <f t="shared" si="49"/>
        <v>150</v>
      </c>
      <c r="AJ171" s="127">
        <f>locallinterp(MIN(AI171,CAP_Senior*12),'BBG rates'!$X$24:$X$65,'BBG rates'!$Y$24:$Y$65)</f>
        <v>58.954629189015591</v>
      </c>
      <c r="AK171" s="127">
        <f>locallinterp(MIN(AI171,CAP_CB*12),'BBG rates'!$AA$25:$AA$40,'BBG rates'!$AC$25:$AC$40)</f>
        <v>10.5</v>
      </c>
      <c r="AL171" s="144">
        <f t="shared" si="50"/>
        <v>18.73728696213265</v>
      </c>
      <c r="AM171" s="142">
        <f>(SUMPRODUCT(AL171:AL$381,G171:G$381)+SUMPRODUCT(AL171:AL$381,H171:H$381))/12</f>
        <v>4128475.3732121135</v>
      </c>
    </row>
    <row r="172" spans="1:39" x14ac:dyDescent="0.2">
      <c r="A172" s="7">
        <v>151</v>
      </c>
      <c r="B172" s="7">
        <v>75.5</v>
      </c>
      <c r="C172" s="7">
        <v>37.75</v>
      </c>
      <c r="D172" s="12">
        <f t="shared" si="42"/>
        <v>12.583333333333334</v>
      </c>
      <c r="E172" s="29">
        <f t="shared" si="58"/>
        <v>2430055.2621418731</v>
      </c>
      <c r="F172" s="2">
        <f t="shared" si="43"/>
        <v>2432.5006086002832</v>
      </c>
      <c r="G172" s="2">
        <f t="shared" si="51"/>
        <v>26195.618713247022</v>
      </c>
      <c r="H172" s="2">
        <f t="shared" si="52"/>
        <v>7981.4979319169161</v>
      </c>
      <c r="I172" s="2">
        <f t="shared" si="41"/>
        <v>36609.61725376422</v>
      </c>
      <c r="J172" s="2">
        <f t="shared" si="59"/>
        <v>460671.01710986643</v>
      </c>
      <c r="K172" s="2">
        <f t="shared" si="44"/>
        <v>31542.281319413356</v>
      </c>
      <c r="L172" s="2">
        <f t="shared" si="44"/>
        <v>396907.03993595141</v>
      </c>
      <c r="M172" s="2"/>
      <c r="N172" s="28">
        <f t="shared" si="60"/>
        <v>3987082.010898367</v>
      </c>
      <c r="O172" s="2">
        <f t="shared" si="53"/>
        <v>3978.0283779461884</v>
      </c>
      <c r="P172" s="2">
        <f t="shared" si="54"/>
        <v>42839.419752136433</v>
      </c>
      <c r="R172">
        <f t="shared" si="55"/>
        <v>151</v>
      </c>
      <c r="S172" s="89">
        <f t="shared" si="45"/>
        <v>0</v>
      </c>
      <c r="T172" s="89">
        <f>IF(AND(S172=0,S171&gt;0),SUM($G172:$H$381),S172)</f>
        <v>0</v>
      </c>
      <c r="U172" s="82">
        <f>SUM(T172:T$381)</f>
        <v>0</v>
      </c>
      <c r="V172" s="68">
        <f>localspline(R172,'BBG rates'!$G$10:$G$27,'BBG rates'!$K$10:$K$27)</f>
        <v>1.0121532346886226</v>
      </c>
      <c r="W172" s="68">
        <f>locallinterp(R172,'BBG rates'!$G$10:$G$27,'BBG rates'!$J$10:$J$27)</f>
        <v>-9.8749999999999991E-2</v>
      </c>
      <c r="X172" s="56">
        <f t="shared" si="56"/>
        <v>-9.8794722879746999E-2</v>
      </c>
      <c r="Y172" s="66">
        <f t="shared" si="46"/>
        <v>0</v>
      </c>
      <c r="Z172" s="72">
        <f t="shared" si="47"/>
        <v>0</v>
      </c>
      <c r="AA172" s="79">
        <f t="shared" si="48"/>
        <v>0</v>
      </c>
      <c r="AB172" s="81">
        <f t="shared" si="57"/>
        <v>0</v>
      </c>
      <c r="AD172" s="95">
        <f>locallinterp(R172,'BBG rates'!$N$10:$N$369,'BBG rates'!$P$10:$P$369)</f>
        <v>12.825702692017066</v>
      </c>
      <c r="AI172" s="185">
        <f t="shared" si="49"/>
        <v>151</v>
      </c>
      <c r="AJ172" s="127">
        <f>locallinterp(MIN(AI172,CAP_Senior*12),'BBG rates'!$X$24:$X$65,'BBG rates'!$Y$24:$Y$65)</f>
        <v>59.08163028519094</v>
      </c>
      <c r="AK172" s="127">
        <f>locallinterp(MIN(AI172,CAP_CB*12),'BBG rates'!$AA$25:$AA$40,'BBG rates'!$AC$25:$AC$40)</f>
        <v>10.516666666666666</v>
      </c>
      <c r="AL172" s="144">
        <f t="shared" si="50"/>
        <v>18.772710481815793</v>
      </c>
      <c r="AM172" s="142">
        <f>(SUMPRODUCT(AL172:AL$381,G172:G$381)+SUMPRODUCT(AL172:AL$381,H172:H$381))/12</f>
        <v>4074840.6812673402</v>
      </c>
    </row>
    <row r="173" spans="1:39" x14ac:dyDescent="0.2">
      <c r="A173" s="7">
        <v>152</v>
      </c>
      <c r="B173" s="7">
        <v>76</v>
      </c>
      <c r="C173" s="7">
        <v>38</v>
      </c>
      <c r="D173" s="12">
        <f t="shared" si="42"/>
        <v>12.666666666666666</v>
      </c>
      <c r="E173" s="29">
        <f t="shared" si="58"/>
        <v>2396049.8201042432</v>
      </c>
      <c r="F173" s="2">
        <f t="shared" si="43"/>
        <v>2398.7635886036196</v>
      </c>
      <c r="G173" s="2">
        <f t="shared" si="51"/>
        <v>26135.634720130216</v>
      </c>
      <c r="H173" s="2">
        <f t="shared" si="52"/>
        <v>7869.8073174993515</v>
      </c>
      <c r="I173" s="2">
        <f t="shared" si="41"/>
        <v>36404.20562623319</v>
      </c>
      <c r="J173" s="2">
        <f t="shared" si="59"/>
        <v>461119.93793228705</v>
      </c>
      <c r="K173" s="2">
        <f t="shared" si="44"/>
        <v>31334.370950581277</v>
      </c>
      <c r="L173" s="2">
        <f t="shared" si="44"/>
        <v>396902.03204069613</v>
      </c>
      <c r="M173" s="2"/>
      <c r="N173" s="28">
        <f t="shared" si="60"/>
        <v>3944200.3033670764</v>
      </c>
      <c r="O173" s="2">
        <f t="shared" si="53"/>
        <v>3935.7405987918346</v>
      </c>
      <c r="P173" s="2">
        <f t="shared" si="54"/>
        <v>42881.707531290784</v>
      </c>
      <c r="R173">
        <f t="shared" si="55"/>
        <v>152</v>
      </c>
      <c r="S173" s="89">
        <f t="shared" si="45"/>
        <v>0</v>
      </c>
      <c r="T173" s="89">
        <f>IF(AND(S173=0,S172&gt;0),SUM($G173:$H$381),S173)</f>
        <v>0</v>
      </c>
      <c r="U173" s="82">
        <f>SUM(T173:T$381)</f>
        <v>0</v>
      </c>
      <c r="V173" s="68">
        <f>localspline(R173,'BBG rates'!$G$10:$G$27,'BBG rates'!$K$10:$K$27)</f>
        <v>1.0117398456669435</v>
      </c>
      <c r="W173" s="68">
        <f>locallinterp(R173,'BBG rates'!$G$10:$G$27,'BBG rates'!$J$10:$J$27)</f>
        <v>-9.5500000000000002E-2</v>
      </c>
      <c r="X173" s="56">
        <f t="shared" si="56"/>
        <v>-9.5541826668155139E-2</v>
      </c>
      <c r="Y173" s="66">
        <f t="shared" si="46"/>
        <v>0</v>
      </c>
      <c r="Z173" s="72">
        <f t="shared" si="47"/>
        <v>0</v>
      </c>
      <c r="AA173" s="79">
        <f t="shared" si="48"/>
        <v>0</v>
      </c>
      <c r="AB173" s="81">
        <f t="shared" si="57"/>
        <v>0</v>
      </c>
      <c r="AD173" s="95">
        <f>locallinterp(R173,'BBG rates'!$N$10:$N$369,'BBG rates'!$P$10:$P$369)</f>
        <v>12.910014345822644</v>
      </c>
      <c r="AI173" s="185">
        <f t="shared" si="49"/>
        <v>152</v>
      </c>
      <c r="AJ173" s="127">
        <f>locallinterp(MIN(AI173,CAP_Senior*12),'BBG rates'!$X$24:$X$65,'BBG rates'!$Y$24:$Y$65)</f>
        <v>59.208631381366281</v>
      </c>
      <c r="AK173" s="127">
        <f>locallinterp(MIN(AI173,CAP_CB*12),'BBG rates'!$AA$25:$AA$40,'BBG rates'!$AC$25:$AC$40)</f>
        <v>10.533333333333333</v>
      </c>
      <c r="AL173" s="144">
        <f t="shared" si="50"/>
        <v>18.808134001498935</v>
      </c>
      <c r="AM173" s="142">
        <f>(SUMPRODUCT(AL173:AL$381,G173:G$381)+SUMPRODUCT(AL173:AL$381,H173:H$381))/12</f>
        <v>4021374.2549437638</v>
      </c>
    </row>
    <row r="174" spans="1:39" x14ac:dyDescent="0.2">
      <c r="A174" s="7">
        <v>153</v>
      </c>
      <c r="B174" s="7">
        <v>76.5</v>
      </c>
      <c r="C174" s="7">
        <v>38.25</v>
      </c>
      <c r="D174" s="12">
        <f t="shared" si="42"/>
        <v>12.75</v>
      </c>
      <c r="E174" s="29">
        <f t="shared" si="58"/>
        <v>2362215.3537515728</v>
      </c>
      <c r="F174" s="2">
        <f t="shared" si="43"/>
        <v>2365.1960325710297</v>
      </c>
      <c r="G174" s="2">
        <f t="shared" si="51"/>
        <v>26075.78808125839</v>
      </c>
      <c r="H174" s="2">
        <f t="shared" si="52"/>
        <v>7758.6782714120091</v>
      </c>
      <c r="I174" s="2">
        <f t="shared" si="41"/>
        <v>36199.662385241434</v>
      </c>
      <c r="J174" s="2">
        <f t="shared" si="59"/>
        <v>461545.69541182829</v>
      </c>
      <c r="K174" s="2">
        <f t="shared" si="44"/>
        <v>31127.586682139747</v>
      </c>
      <c r="L174" s="2">
        <f t="shared" si="44"/>
        <v>396876.73019728175</v>
      </c>
      <c r="M174" s="2"/>
      <c r="N174" s="28">
        <f t="shared" si="60"/>
        <v>3901276.2663133894</v>
      </c>
      <c r="O174" s="2">
        <f t="shared" si="53"/>
        <v>3893.4110763954814</v>
      </c>
      <c r="P174" s="2">
        <f t="shared" si="54"/>
        <v>42924.037053687141</v>
      </c>
      <c r="R174">
        <f t="shared" si="55"/>
        <v>153</v>
      </c>
      <c r="S174" s="89">
        <f t="shared" si="45"/>
        <v>0</v>
      </c>
      <c r="T174" s="89">
        <f>IF(AND(S174=0,S173&gt;0),SUM($G174:$H$381),S174)</f>
        <v>0</v>
      </c>
      <c r="U174" s="82">
        <f>SUM(T174:T$381)</f>
        <v>0</v>
      </c>
      <c r="V174" s="68">
        <f>localspline(R174,'BBG rates'!$G$10:$G$27,'BBG rates'!$K$10:$K$27)</f>
        <v>1.0113278927690175</v>
      </c>
      <c r="W174" s="68">
        <f>locallinterp(R174,'BBG rates'!$G$10:$G$27,'BBG rates'!$J$10:$J$27)</f>
        <v>-9.2249999999999999E-2</v>
      </c>
      <c r="X174" s="56">
        <f t="shared" si="56"/>
        <v>-9.2289027456837758E-2</v>
      </c>
      <c r="Y174" s="66">
        <f t="shared" si="46"/>
        <v>0</v>
      </c>
      <c r="Z174" s="72">
        <f t="shared" si="47"/>
        <v>0</v>
      </c>
      <c r="AA174" s="79">
        <f t="shared" si="48"/>
        <v>0</v>
      </c>
      <c r="AB174" s="81">
        <f t="shared" si="57"/>
        <v>0</v>
      </c>
      <c r="AD174" s="95">
        <f>locallinterp(R174,'BBG rates'!$N$10:$N$369,'BBG rates'!$P$10:$P$369)</f>
        <v>12.994291670220061</v>
      </c>
      <c r="AI174" s="185">
        <f t="shared" si="49"/>
        <v>153</v>
      </c>
      <c r="AJ174" s="127">
        <f>locallinterp(MIN(AI174,CAP_Senior*12),'BBG rates'!$X$24:$X$65,'BBG rates'!$Y$24:$Y$65)</f>
        <v>59.33563247754163</v>
      </c>
      <c r="AK174" s="127">
        <f>locallinterp(MIN(AI174,CAP_CB*12),'BBG rates'!$AA$25:$AA$40,'BBG rates'!$AC$25:$AC$40)</f>
        <v>10.55</v>
      </c>
      <c r="AL174" s="144">
        <f t="shared" si="50"/>
        <v>18.843557521182078</v>
      </c>
      <c r="AM174" s="142">
        <f>(SUMPRODUCT(AL174:AL$381,G174:G$381)+SUMPRODUCT(AL174:AL$381,H174:H$381))/12</f>
        <v>3968076.0123917679</v>
      </c>
    </row>
    <row r="175" spans="1:39" x14ac:dyDescent="0.2">
      <c r="A175" s="7">
        <v>154</v>
      </c>
      <c r="B175" s="7">
        <v>77</v>
      </c>
      <c r="C175" s="7">
        <v>38.5</v>
      </c>
      <c r="D175" s="12">
        <f t="shared" si="42"/>
        <v>12.833333333333334</v>
      </c>
      <c r="E175" s="29">
        <f t="shared" si="58"/>
        <v>2328551.1667628679</v>
      </c>
      <c r="F175" s="2">
        <f t="shared" si="43"/>
        <v>2331.7972505799221</v>
      </c>
      <c r="G175" s="2">
        <f t="shared" si="51"/>
        <v>26016.078482111163</v>
      </c>
      <c r="H175" s="2">
        <f t="shared" si="52"/>
        <v>7648.1085065939096</v>
      </c>
      <c r="I175" s="2">
        <f t="shared" si="41"/>
        <v>35995.984239284997</v>
      </c>
      <c r="J175" s="2">
        <f t="shared" si="59"/>
        <v>461948.46440415748</v>
      </c>
      <c r="K175" s="2">
        <f t="shared" si="44"/>
        <v>30921.922931374167</v>
      </c>
      <c r="L175" s="2">
        <f t="shared" si="44"/>
        <v>396831.34428596852</v>
      </c>
      <c r="M175" s="2"/>
      <c r="N175" s="28">
        <f t="shared" si="60"/>
        <v>3858309.8579528583</v>
      </c>
      <c r="O175" s="2">
        <f t="shared" si="53"/>
        <v>3851.039769551413</v>
      </c>
      <c r="P175" s="2">
        <f t="shared" si="54"/>
        <v>42966.408360531212</v>
      </c>
      <c r="R175">
        <f t="shared" si="55"/>
        <v>154</v>
      </c>
      <c r="S175" s="89">
        <f t="shared" si="45"/>
        <v>0</v>
      </c>
      <c r="T175" s="89">
        <f>IF(AND(S175=0,S174&gt;0),SUM($G175:$H$381),S175)</f>
        <v>0</v>
      </c>
      <c r="U175" s="82">
        <f>SUM(T175:T$381)</f>
        <v>0</v>
      </c>
      <c r="V175" s="68">
        <f>localspline(R175,'BBG rates'!$G$10:$G$27,'BBG rates'!$K$10:$K$27)</f>
        <v>1.0109172487651976</v>
      </c>
      <c r="W175" s="68">
        <f>locallinterp(R175,'BBG rates'!$G$10:$G$27,'BBG rates'!$J$10:$J$27)</f>
        <v>-8.8999999999999996E-2</v>
      </c>
      <c r="X175" s="56">
        <f t="shared" si="56"/>
        <v>-8.9036325239932879E-2</v>
      </c>
      <c r="Y175" s="66">
        <f t="shared" si="46"/>
        <v>0</v>
      </c>
      <c r="Z175" s="72">
        <f t="shared" si="47"/>
        <v>0</v>
      </c>
      <c r="AA175" s="79">
        <f t="shared" si="48"/>
        <v>0</v>
      </c>
      <c r="AB175" s="81">
        <f t="shared" si="57"/>
        <v>0</v>
      </c>
      <c r="AD175" s="95">
        <f>locallinterp(R175,'BBG rates'!$N$10:$N$369,'BBG rates'!$P$10:$P$369)</f>
        <v>13.078534774283828</v>
      </c>
      <c r="AI175" s="185">
        <f t="shared" si="49"/>
        <v>154</v>
      </c>
      <c r="AJ175" s="127">
        <f>locallinterp(MIN(AI175,CAP_Senior*12),'BBG rates'!$X$24:$X$65,'BBG rates'!$Y$24:$Y$65)</f>
        <v>59.462633573716971</v>
      </c>
      <c r="AK175" s="127">
        <f>locallinterp(MIN(AI175,CAP_CB*12),'BBG rates'!$AA$25:$AA$40,'BBG rates'!$AC$25:$AC$40)</f>
        <v>10.566666666666666</v>
      </c>
      <c r="AL175" s="144">
        <f t="shared" si="50"/>
        <v>18.87898104086522</v>
      </c>
      <c r="AM175" s="142">
        <f>(SUMPRODUCT(AL175:AL$381,G175:G$381)+SUMPRODUCT(AL175:AL$381,H175:H$381))/12</f>
        <v>3914945.8696488477</v>
      </c>
    </row>
    <row r="176" spans="1:39" x14ac:dyDescent="0.2">
      <c r="A176" s="7">
        <v>155</v>
      </c>
      <c r="B176" s="7">
        <v>77.5</v>
      </c>
      <c r="C176" s="7">
        <v>38.75</v>
      </c>
      <c r="D176" s="12">
        <f t="shared" si="42"/>
        <v>12.916666666666666</v>
      </c>
      <c r="E176" s="29">
        <f t="shared" si="58"/>
        <v>2295056.5654094811</v>
      </c>
      <c r="F176" s="2">
        <f t="shared" si="43"/>
        <v>2298.566555275786</v>
      </c>
      <c r="G176" s="2">
        <f t="shared" si="51"/>
        <v>25956.505608888365</v>
      </c>
      <c r="H176" s="2">
        <f t="shared" si="52"/>
        <v>7538.0957444986125</v>
      </c>
      <c r="I176" s="2">
        <f t="shared" si="41"/>
        <v>35793.167908662763</v>
      </c>
      <c r="J176" s="2">
        <f t="shared" si="59"/>
        <v>462328.41882022732</v>
      </c>
      <c r="K176" s="2">
        <f t="shared" si="44"/>
        <v>30717.374141917611</v>
      </c>
      <c r="L176" s="2">
        <f t="shared" si="44"/>
        <v>396766.08266643574</v>
      </c>
      <c r="M176" s="2"/>
      <c r="N176" s="28">
        <f t="shared" si="60"/>
        <v>3815301.0364597891</v>
      </c>
      <c r="O176" s="2">
        <f t="shared" si="53"/>
        <v>3808.6266370132362</v>
      </c>
      <c r="P176" s="2">
        <f t="shared" si="54"/>
        <v>43008.821493069387</v>
      </c>
      <c r="R176">
        <f t="shared" si="55"/>
        <v>155</v>
      </c>
      <c r="S176" s="89">
        <f t="shared" si="45"/>
        <v>0</v>
      </c>
      <c r="T176" s="89">
        <f>IF(AND(S176=0,S175&gt;0),SUM($G176:$H$381),S176)</f>
        <v>0</v>
      </c>
      <c r="U176" s="82">
        <f>SUM(T176:T$381)</f>
        <v>0</v>
      </c>
      <c r="V176" s="68">
        <f>localspline(R176,'BBG rates'!$G$10:$G$27,'BBG rates'!$K$10:$K$27)</f>
        <v>1.0105079652397713</v>
      </c>
      <c r="W176" s="68">
        <f>locallinterp(R176,'BBG rates'!$G$10:$G$27,'BBG rates'!$J$10:$J$27)</f>
        <v>-8.5749999999999993E-2</v>
      </c>
      <c r="X176" s="56">
        <f t="shared" si="56"/>
        <v>-8.578372001131207E-2</v>
      </c>
      <c r="Y176" s="66">
        <f t="shared" si="46"/>
        <v>0</v>
      </c>
      <c r="Z176" s="72">
        <f t="shared" si="47"/>
        <v>0</v>
      </c>
      <c r="AA176" s="79">
        <f t="shared" si="48"/>
        <v>0</v>
      </c>
      <c r="AB176" s="81">
        <f t="shared" si="57"/>
        <v>0</v>
      </c>
      <c r="AD176" s="95">
        <f>locallinterp(R176,'BBG rates'!$N$10:$N$369,'BBG rates'!$P$10:$P$369)</f>
        <v>13.162743771387142</v>
      </c>
      <c r="AI176" s="185">
        <f t="shared" si="49"/>
        <v>155</v>
      </c>
      <c r="AJ176" s="127">
        <f>locallinterp(MIN(AI176,CAP_Senior*12),'BBG rates'!$X$24:$X$65,'BBG rates'!$Y$24:$Y$65)</f>
        <v>59.58963466989232</v>
      </c>
      <c r="AK176" s="127">
        <f>locallinterp(MIN(AI176,CAP_CB*12),'BBG rates'!$AA$25:$AA$40,'BBG rates'!$AC$25:$AC$40)</f>
        <v>10.583333333333332</v>
      </c>
      <c r="AL176" s="144">
        <f t="shared" si="50"/>
        <v>18.914404560548363</v>
      </c>
      <c r="AM176" s="142">
        <f>(SUMPRODUCT(AL176:AL$381,G176:G$381)+SUMPRODUCT(AL176:AL$381,H176:H$381))/12</f>
        <v>3861983.7406558562</v>
      </c>
    </row>
    <row r="177" spans="1:39" x14ac:dyDescent="0.2">
      <c r="A177" s="7">
        <v>156</v>
      </c>
      <c r="B177" s="7">
        <v>78</v>
      </c>
      <c r="C177" s="7">
        <v>39</v>
      </c>
      <c r="D177" s="12">
        <f t="shared" si="42"/>
        <v>13</v>
      </c>
      <c r="E177" s="29">
        <f t="shared" si="58"/>
        <v>2261730.8585459087</v>
      </c>
      <c r="F177" s="2">
        <f t="shared" si="43"/>
        <v>2265.5032618630757</v>
      </c>
      <c r="G177" s="2">
        <f t="shared" si="51"/>
        <v>25897.069148508348</v>
      </c>
      <c r="H177" s="2">
        <f t="shared" si="52"/>
        <v>7428.6377150639955</v>
      </c>
      <c r="I177" s="2">
        <f t="shared" si="41"/>
        <v>35591.21012543542</v>
      </c>
      <c r="J177" s="2">
        <f t="shared" si="59"/>
        <v>462685.73163066048</v>
      </c>
      <c r="K177" s="2">
        <f t="shared" si="44"/>
        <v>30513.934783630142</v>
      </c>
      <c r="L177" s="2">
        <f t="shared" si="44"/>
        <v>396681.15218719182</v>
      </c>
      <c r="M177" s="2"/>
      <c r="N177" s="28">
        <f t="shared" si="60"/>
        <v>3772249.7599672005</v>
      </c>
      <c r="O177" s="2">
        <f t="shared" si="53"/>
        <v>3766.1716374938451</v>
      </c>
      <c r="P177" s="2">
        <f t="shared" si="54"/>
        <v>43051.276492588782</v>
      </c>
      <c r="R177">
        <f t="shared" si="55"/>
        <v>156</v>
      </c>
      <c r="S177" s="89">
        <f t="shared" si="45"/>
        <v>0</v>
      </c>
      <c r="T177" s="89">
        <f>IF(AND(S177=0,S176&gt;0),SUM($G177:$H$381),S177)</f>
        <v>0</v>
      </c>
      <c r="U177" s="82">
        <f>SUM(T177:T$381)</f>
        <v>0</v>
      </c>
      <c r="V177" s="68">
        <f>localspline(R177,'BBG rates'!$G$10:$G$27,'BBG rates'!$K$10:$K$27)</f>
        <v>1.0101001533878535</v>
      </c>
      <c r="W177" s="68">
        <f>locallinterp(R177,'BBG rates'!$G$10:$G$27,'BBG rates'!$J$10:$J$27)</f>
        <v>-8.2500000000000004E-2</v>
      </c>
      <c r="X177" s="56">
        <f t="shared" si="56"/>
        <v>-8.2531211764980128E-2</v>
      </c>
      <c r="Y177" s="66">
        <f t="shared" si="46"/>
        <v>0</v>
      </c>
      <c r="Z177" s="72">
        <f t="shared" si="47"/>
        <v>0</v>
      </c>
      <c r="AA177" s="79">
        <f t="shared" si="48"/>
        <v>0</v>
      </c>
      <c r="AB177" s="81">
        <f t="shared" si="57"/>
        <v>0</v>
      </c>
      <c r="AD177" s="95">
        <f>locallinterp(R177,'BBG rates'!$N$10:$N$369,'BBG rates'!$P$10:$P$369)</f>
        <v>13.246918784169463</v>
      </c>
      <c r="AI177" s="185">
        <f t="shared" si="49"/>
        <v>156</v>
      </c>
      <c r="AJ177" s="127">
        <f>locallinterp(MIN(AI177,CAP_Senior*12),'BBG rates'!$X$24:$X$65,'BBG rates'!$Y$24:$Y$65)</f>
        <v>59.716635766067661</v>
      </c>
      <c r="AK177" s="127">
        <f>locallinterp(MIN(AI177,CAP_CB*12),'BBG rates'!$AA$25:$AA$40,'BBG rates'!$AC$25:$AC$40)</f>
        <v>10.6</v>
      </c>
      <c r="AL177" s="144">
        <f t="shared" si="50"/>
        <v>18.949828080231505</v>
      </c>
      <c r="AM177" s="142">
        <f>(SUMPRODUCT(AL177:AL$381,G177:G$381)+SUMPRODUCT(AL177:AL$381,H177:H$381))/12</f>
        <v>3809189.5372731681</v>
      </c>
    </row>
    <row r="178" spans="1:39" x14ac:dyDescent="0.2">
      <c r="A178" s="7">
        <v>157</v>
      </c>
      <c r="B178" s="7">
        <v>78.5</v>
      </c>
      <c r="C178" s="7">
        <v>39.25</v>
      </c>
      <c r="D178" s="12">
        <f t="shared" si="42"/>
        <v>13.083333333333334</v>
      </c>
      <c r="E178" s="29">
        <f t="shared" si="58"/>
        <v>2228573.35760062</v>
      </c>
      <c r="F178" s="2">
        <f t="shared" si="43"/>
        <v>2232.6066880961257</v>
      </c>
      <c r="G178" s="2">
        <f t="shared" si="51"/>
        <v>25837.768788606409</v>
      </c>
      <c r="H178" s="2">
        <f t="shared" si="52"/>
        <v>7319.7321566821292</v>
      </c>
      <c r="I178" s="2">
        <f t="shared" si="41"/>
        <v>35390.107633384665</v>
      </c>
      <c r="J178" s="2">
        <f t="shared" si="59"/>
        <v>463020.57487011608</v>
      </c>
      <c r="K178" s="2">
        <f t="shared" si="44"/>
        <v>30311.599352478803</v>
      </c>
      <c r="L178" s="2">
        <f t="shared" si="44"/>
        <v>396576.75819493103</v>
      </c>
      <c r="M178" s="2"/>
      <c r="N178" s="28">
        <f t="shared" si="60"/>
        <v>3729155.9865667834</v>
      </c>
      <c r="O178" s="2">
        <f t="shared" si="53"/>
        <v>3723.6747296653766</v>
      </c>
      <c r="P178" s="2">
        <f t="shared" si="54"/>
        <v>43093.773400417245</v>
      </c>
      <c r="R178">
        <f t="shared" si="55"/>
        <v>157</v>
      </c>
      <c r="S178" s="89">
        <f t="shared" si="45"/>
        <v>0</v>
      </c>
      <c r="T178" s="89">
        <f>IF(AND(S178=0,S177&gt;0),SUM($G178:$H$381),S178)</f>
        <v>0</v>
      </c>
      <c r="U178" s="82">
        <f>SUM(T178:T$381)</f>
        <v>0</v>
      </c>
      <c r="V178" s="68">
        <f>localspline(R178,'BBG rates'!$G$10:$G$27,'BBG rates'!$K$10:$K$27)</f>
        <v>1.0096936263607692</v>
      </c>
      <c r="W178" s="68">
        <f>locallinterp(R178,'BBG rates'!$G$10:$G$27,'BBG rates'!$J$10:$J$27)</f>
        <v>-7.9250000000000001E-2</v>
      </c>
      <c r="X178" s="56">
        <f t="shared" si="56"/>
        <v>-7.9278800494808621E-2</v>
      </c>
      <c r="Y178" s="66">
        <f t="shared" si="46"/>
        <v>0</v>
      </c>
      <c r="Z178" s="72">
        <f t="shared" si="47"/>
        <v>0</v>
      </c>
      <c r="AA178" s="79">
        <f t="shared" si="48"/>
        <v>0</v>
      </c>
      <c r="AB178" s="81">
        <f t="shared" si="57"/>
        <v>0</v>
      </c>
      <c r="AD178" s="95">
        <f>locallinterp(R178,'BBG rates'!$N$10:$N$369,'BBG rates'!$P$10:$P$369)</f>
        <v>13.331059919699527</v>
      </c>
      <c r="AI178" s="185">
        <f t="shared" si="49"/>
        <v>157</v>
      </c>
      <c r="AJ178" s="127">
        <f>locallinterp(MIN(AI178,CAP_Senior*12),'BBG rates'!$X$24:$X$65,'BBG rates'!$Y$24:$Y$65)</f>
        <v>59.834220415218233</v>
      </c>
      <c r="AK178" s="127">
        <f>locallinterp(MIN(AI178,CAP_CB*12),'BBG rates'!$AA$25:$AA$40,'BBG rates'!$AC$25:$AC$40)</f>
        <v>10.616666666666667</v>
      </c>
      <c r="AL178" s="144">
        <f t="shared" si="50"/>
        <v>18.983650803920433</v>
      </c>
      <c r="AM178" s="142">
        <f>(SUMPRODUCT(AL178:AL$381,G178:G$381)+SUMPRODUCT(AL178:AL$381,H178:H$381))/12</f>
        <v>3756563.1692967615</v>
      </c>
    </row>
    <row r="179" spans="1:39" x14ac:dyDescent="0.2">
      <c r="A179" s="7">
        <v>158</v>
      </c>
      <c r="B179" s="7">
        <v>79</v>
      </c>
      <c r="C179" s="7">
        <v>39.5</v>
      </c>
      <c r="D179" s="12">
        <f t="shared" si="42"/>
        <v>13.166666666666666</v>
      </c>
      <c r="E179" s="29">
        <f t="shared" si="58"/>
        <v>2195583.3765669176</v>
      </c>
      <c r="F179" s="2">
        <f t="shared" si="43"/>
        <v>2199.8761542700991</v>
      </c>
      <c r="G179" s="2">
        <f t="shared" si="51"/>
        <v>25778.604217533095</v>
      </c>
      <c r="H179" s="2">
        <f t="shared" si="52"/>
        <v>7211.3768161692587</v>
      </c>
      <c r="I179" s="2">
        <f t="shared" si="41"/>
        <v>35189.857187972455</v>
      </c>
      <c r="J179" s="2">
        <f t="shared" si="59"/>
        <v>463333.11964163731</v>
      </c>
      <c r="K179" s="2">
        <f t="shared" si="44"/>
        <v>30110.362370418068</v>
      </c>
      <c r="L179" s="2">
        <f t="shared" si="44"/>
        <v>396453.10454383789</v>
      </c>
      <c r="M179" s="2"/>
      <c r="N179" s="28">
        <f t="shared" si="60"/>
        <v>3686019.6743088597</v>
      </c>
      <c r="O179" s="2">
        <f t="shared" si="53"/>
        <v>3681.1358721591719</v>
      </c>
      <c r="P179" s="2">
        <f t="shared" si="54"/>
        <v>43136.312257923462</v>
      </c>
      <c r="R179">
        <f t="shared" si="55"/>
        <v>158</v>
      </c>
      <c r="S179" s="89">
        <f t="shared" si="45"/>
        <v>0</v>
      </c>
      <c r="T179" s="89">
        <f>IF(AND(S179=0,S178&gt;0),SUM($G179:$H$381),S179)</f>
        <v>0</v>
      </c>
      <c r="U179" s="82">
        <f>SUM(T179:T$381)</f>
        <v>0</v>
      </c>
      <c r="V179" s="68">
        <f>localspline(R179,'BBG rates'!$G$10:$G$27,'BBG rates'!$K$10:$K$27)</f>
        <v>1.0092883761464475</v>
      </c>
      <c r="W179" s="68">
        <f>locallinterp(R179,'BBG rates'!$G$10:$G$27,'BBG rates'!$J$10:$J$27)</f>
        <v>-7.5999999999999998E-2</v>
      </c>
      <c r="X179" s="56">
        <f t="shared" si="56"/>
        <v>-7.6026486194669118E-2</v>
      </c>
      <c r="Y179" s="66">
        <f t="shared" si="46"/>
        <v>0</v>
      </c>
      <c r="Z179" s="72">
        <f t="shared" si="47"/>
        <v>0</v>
      </c>
      <c r="AA179" s="79">
        <f t="shared" si="48"/>
        <v>0</v>
      </c>
      <c r="AB179" s="81">
        <f t="shared" si="57"/>
        <v>0</v>
      </c>
      <c r="AD179" s="95">
        <f>locallinterp(R179,'BBG rates'!$N$10:$N$369,'BBG rates'!$P$10:$P$369)</f>
        <v>13.415167284378398</v>
      </c>
      <c r="AI179" s="185">
        <f t="shared" si="49"/>
        <v>158</v>
      </c>
      <c r="AJ179" s="127">
        <f>locallinterp(MIN(AI179,CAP_Senior*12),'BBG rates'!$X$24:$X$65,'BBG rates'!$Y$24:$Y$65)</f>
        <v>59.951805064368806</v>
      </c>
      <c r="AK179" s="127">
        <f>locallinterp(MIN(AI179,CAP_CB*12),'BBG rates'!$AA$25:$AA$40,'BBG rates'!$AC$25:$AC$40)</f>
        <v>10.633333333333333</v>
      </c>
      <c r="AL179" s="144">
        <f t="shared" si="50"/>
        <v>19.017473527609361</v>
      </c>
      <c r="AM179" s="142">
        <f>(SUMPRODUCT(AL179:AL$381,G179:G$381)+SUMPRODUCT(AL179:AL$381,H179:H$381))/12</f>
        <v>3704108.9676737599</v>
      </c>
    </row>
    <row r="180" spans="1:39" x14ac:dyDescent="0.2">
      <c r="A180" s="7">
        <v>159</v>
      </c>
      <c r="B180" s="7">
        <v>79.5</v>
      </c>
      <c r="C180" s="7">
        <v>39.75</v>
      </c>
      <c r="D180" s="12">
        <f t="shared" si="42"/>
        <v>13.25</v>
      </c>
      <c r="E180" s="29">
        <f t="shared" si="58"/>
        <v>2162760.2319938289</v>
      </c>
      <c r="F180" s="2">
        <f t="shared" si="43"/>
        <v>2167.3109832119649</v>
      </c>
      <c r="G180" s="2">
        <f t="shared" si="51"/>
        <v>25719.575124352577</v>
      </c>
      <c r="H180" s="2">
        <f t="shared" si="52"/>
        <v>7103.5694487358915</v>
      </c>
      <c r="I180" s="2">
        <f t="shared" si="41"/>
        <v>34990.455556300432</v>
      </c>
      <c r="J180" s="2">
        <f t="shared" si="59"/>
        <v>463623.53612098075</v>
      </c>
      <c r="K180" s="2">
        <f t="shared" si="44"/>
        <v>29910.218385270829</v>
      </c>
      <c r="L180" s="2">
        <f t="shared" si="44"/>
        <v>396310.39360483852</v>
      </c>
      <c r="M180" s="2"/>
      <c r="N180" s="28">
        <f t="shared" si="60"/>
        <v>3642840.7812023428</v>
      </c>
      <c r="O180" s="2">
        <f t="shared" si="53"/>
        <v>3638.555023565737</v>
      </c>
      <c r="P180" s="2">
        <f t="shared" si="54"/>
        <v>43178.893106516887</v>
      </c>
      <c r="R180">
        <f t="shared" si="55"/>
        <v>159</v>
      </c>
      <c r="S180" s="89">
        <f t="shared" si="45"/>
        <v>0</v>
      </c>
      <c r="T180" s="89">
        <f>IF(AND(S180=0,S179&gt;0),SUM($G180:$H$381),S180)</f>
        <v>0</v>
      </c>
      <c r="U180" s="82">
        <f>SUM(T180:T$381)</f>
        <v>0</v>
      </c>
      <c r="V180" s="68">
        <f>localspline(R180,'BBG rates'!$G$10:$G$27,'BBG rates'!$K$10:$K$27)</f>
        <v>1.0088844543291762</v>
      </c>
      <c r="W180" s="68">
        <f>locallinterp(R180,'BBG rates'!$G$10:$G$27,'BBG rates'!$J$10:$J$27)</f>
        <v>-7.2749999999999995E-2</v>
      </c>
      <c r="X180" s="56">
        <f t="shared" si="56"/>
        <v>-7.2774268858832869E-2</v>
      </c>
      <c r="Y180" s="66">
        <f t="shared" si="46"/>
        <v>0</v>
      </c>
      <c r="Z180" s="72">
        <f t="shared" si="47"/>
        <v>0</v>
      </c>
      <c r="AA180" s="79">
        <f t="shared" si="48"/>
        <v>0</v>
      </c>
      <c r="AB180" s="81">
        <f t="shared" si="57"/>
        <v>0</v>
      </c>
      <c r="AD180" s="95">
        <f>locallinterp(R180,'BBG rates'!$N$10:$N$369,'BBG rates'!$P$10:$P$369)</f>
        <v>13.49924098890583</v>
      </c>
      <c r="AI180" s="185">
        <f t="shared" si="49"/>
        <v>159</v>
      </c>
      <c r="AJ180" s="127">
        <f>locallinterp(MIN(AI180,CAP_Senior*12),'BBG rates'!$X$24:$X$65,'BBG rates'!$Y$24:$Y$65)</f>
        <v>60.069389713519378</v>
      </c>
      <c r="AK180" s="127">
        <f>locallinterp(MIN(AI180,CAP_CB*12),'BBG rates'!$AA$25:$AA$40,'BBG rates'!$AC$25:$AC$40)</f>
        <v>10.65</v>
      </c>
      <c r="AL180" s="144">
        <f t="shared" si="50"/>
        <v>19.051296251298297</v>
      </c>
      <c r="AM180" s="142">
        <f>(SUMPRODUCT(AL180:AL$381,G180:G$381)+SUMPRODUCT(AL180:AL$381,H180:H$381))/12</f>
        <v>3651826.7934250287</v>
      </c>
    </row>
    <row r="181" spans="1:39" x14ac:dyDescent="0.2">
      <c r="A181" s="7">
        <v>160</v>
      </c>
      <c r="B181" s="7">
        <v>80</v>
      </c>
      <c r="C181" s="7">
        <v>40</v>
      </c>
      <c r="D181" s="12">
        <f t="shared" si="42"/>
        <v>13.333333333333334</v>
      </c>
      <c r="E181" s="29">
        <f t="shared" si="58"/>
        <v>2130103.242977031</v>
      </c>
      <c r="F181" s="2">
        <f t="shared" si="43"/>
        <v>2134.9105002715069</v>
      </c>
      <c r="G181" s="2">
        <f t="shared" si="51"/>
        <v>25660.681198841052</v>
      </c>
      <c r="H181" s="2">
        <f t="shared" si="52"/>
        <v>6996.307817956982</v>
      </c>
      <c r="I181" s="2">
        <f t="shared" si="41"/>
        <v>34791.899517069542</v>
      </c>
      <c r="J181" s="2">
        <f t="shared" si="59"/>
        <v>463891.99356092722</v>
      </c>
      <c r="K181" s="2">
        <f t="shared" si="44"/>
        <v>29711.161970609988</v>
      </c>
      <c r="L181" s="2">
        <f t="shared" si="44"/>
        <v>396148.82627479982</v>
      </c>
      <c r="M181" s="2"/>
      <c r="N181" s="28">
        <f t="shared" si="60"/>
        <v>3599619.2652146951</v>
      </c>
      <c r="O181" s="2">
        <f t="shared" si="53"/>
        <v>3595.9321424347013</v>
      </c>
      <c r="P181" s="2">
        <f t="shared" si="54"/>
        <v>43221.515987647923</v>
      </c>
      <c r="R181">
        <f t="shared" si="55"/>
        <v>160</v>
      </c>
      <c r="S181" s="89">
        <f t="shared" si="45"/>
        <v>0</v>
      </c>
      <c r="T181" s="89">
        <f>IF(AND(S181=0,S180&gt;0),SUM($G181:$H$381),S181)</f>
        <v>0</v>
      </c>
      <c r="U181" s="82">
        <f>SUM(T181:T$381)</f>
        <v>0</v>
      </c>
      <c r="V181" s="68">
        <f>localspline(R181,'BBG rates'!$G$10:$G$27,'BBG rates'!$K$10:$K$27)</f>
        <v>1.0084819720965132</v>
      </c>
      <c r="W181" s="68">
        <f>locallinterp(R181,'BBG rates'!$G$10:$G$27,'BBG rates'!$J$10:$J$27)</f>
        <v>-6.9499999999999992E-2</v>
      </c>
      <c r="X181" s="56">
        <f t="shared" si="56"/>
        <v>-6.9522148481038215E-2</v>
      </c>
      <c r="Y181" s="66">
        <f t="shared" si="46"/>
        <v>0</v>
      </c>
      <c r="Z181" s="72">
        <f t="shared" si="47"/>
        <v>0</v>
      </c>
      <c r="AA181" s="79">
        <f t="shared" si="48"/>
        <v>0</v>
      </c>
      <c r="AB181" s="81">
        <f t="shared" si="57"/>
        <v>0</v>
      </c>
      <c r="AD181" s="95">
        <f>locallinterp(R181,'BBG rates'!$N$10:$N$369,'BBG rates'!$P$10:$P$369)</f>
        <v>13.583281153247206</v>
      </c>
      <c r="AI181" s="185">
        <f t="shared" si="49"/>
        <v>160</v>
      </c>
      <c r="AJ181" s="127">
        <f>locallinterp(MIN(AI181,CAP_Senior*12),'BBG rates'!$X$24:$X$65,'BBG rates'!$Y$24:$Y$65)</f>
        <v>60.18697436266995</v>
      </c>
      <c r="AK181" s="127">
        <f>locallinterp(MIN(AI181,CAP_CB*12),'BBG rates'!$AA$25:$AA$40,'BBG rates'!$AC$25:$AC$40)</f>
        <v>10.666666666666666</v>
      </c>
      <c r="AL181" s="144">
        <f t="shared" si="50"/>
        <v>19.085118974987225</v>
      </c>
      <c r="AM181" s="142">
        <f>(SUMPRODUCT(AL181:AL$381,G181:G$381)+SUMPRODUCT(AL181:AL$381,H181:H$381))/12</f>
        <v>3599716.5058282702</v>
      </c>
    </row>
    <row r="182" spans="1:39" x14ac:dyDescent="0.2">
      <c r="A182" s="7">
        <v>161</v>
      </c>
      <c r="B182" s="7">
        <v>80.5</v>
      </c>
      <c r="C182" s="7">
        <v>40.25</v>
      </c>
      <c r="D182" s="12">
        <f t="shared" si="42"/>
        <v>13.416666666666666</v>
      </c>
      <c r="E182" s="29">
        <f t="shared" si="58"/>
        <v>2097611.7311498038</v>
      </c>
      <c r="F182" s="2">
        <f t="shared" si="43"/>
        <v>2102.6740333123657</v>
      </c>
      <c r="G182" s="2">
        <f t="shared" si="51"/>
        <v>25601.922131485051</v>
      </c>
      <c r="H182" s="2">
        <f t="shared" si="52"/>
        <v>6889.5896957422265</v>
      </c>
      <c r="I182" s="2">
        <f t="shared" si="41"/>
        <v>34594.185860539641</v>
      </c>
      <c r="J182" s="2">
        <f t="shared" si="59"/>
        <v>464138.66029557347</v>
      </c>
      <c r="K182" s="2">
        <f t="shared" si="44"/>
        <v>29513.18772564044</v>
      </c>
      <c r="L182" s="2">
        <f t="shared" si="44"/>
        <v>395968.60198567586</v>
      </c>
      <c r="M182" s="2"/>
      <c r="N182" s="28">
        <f t="shared" si="60"/>
        <v>3556355.0842718873</v>
      </c>
      <c r="O182" s="2">
        <f t="shared" si="53"/>
        <v>3553.2671872747774</v>
      </c>
      <c r="P182" s="2">
        <f t="shared" si="54"/>
        <v>43264.180942807841</v>
      </c>
      <c r="R182">
        <f t="shared" si="55"/>
        <v>161</v>
      </c>
      <c r="S182" s="89">
        <f t="shared" si="45"/>
        <v>0</v>
      </c>
      <c r="T182" s="89">
        <f>IF(AND(S182=0,S181&gt;0),SUM($G182:$H$381),S182)</f>
        <v>0</v>
      </c>
      <c r="U182" s="82">
        <f>SUM(T182:T$381)</f>
        <v>0</v>
      </c>
      <c r="V182" s="68">
        <f>localspline(R182,'BBG rates'!$G$10:$G$27,'BBG rates'!$K$10:$K$27)</f>
        <v>1.0080807426152405</v>
      </c>
      <c r="W182" s="68">
        <f>locallinterp(R182,'BBG rates'!$G$10:$G$27,'BBG rates'!$J$10:$J$27)</f>
        <v>-6.6250000000000003E-2</v>
      </c>
      <c r="X182" s="56">
        <f t="shared" si="56"/>
        <v>-6.6270125055156726E-2</v>
      </c>
      <c r="Y182" s="66">
        <f t="shared" si="46"/>
        <v>0</v>
      </c>
      <c r="Z182" s="72">
        <f t="shared" si="47"/>
        <v>0</v>
      </c>
      <c r="AA182" s="79">
        <f t="shared" si="48"/>
        <v>0</v>
      </c>
      <c r="AB182" s="81">
        <f t="shared" si="57"/>
        <v>0</v>
      </c>
      <c r="AD182" s="95">
        <f>locallinterp(R182,'BBG rates'!$N$10:$N$369,'BBG rates'!$P$10:$P$369)</f>
        <v>13.667287881798476</v>
      </c>
      <c r="AI182" s="185">
        <f t="shared" si="49"/>
        <v>161</v>
      </c>
      <c r="AJ182" s="127">
        <f>locallinterp(MIN(AI182,CAP_Senior*12),'BBG rates'!$X$24:$X$65,'BBG rates'!$Y$24:$Y$65)</f>
        <v>60.304559011820523</v>
      </c>
      <c r="AK182" s="127">
        <f>locallinterp(MIN(AI182,CAP_CB*12),'BBG rates'!$AA$25:$AA$40,'BBG rates'!$AC$25:$AC$40)</f>
        <v>10.683333333333334</v>
      </c>
      <c r="AL182" s="144">
        <f t="shared" si="50"/>
        <v>19.118941698676153</v>
      </c>
      <c r="AM182" s="142">
        <f>(SUMPRODUCT(AL182:AL$381,G182:G$381)+SUMPRODUCT(AL182:AL$381,H182:H$381))/12</f>
        <v>3547777.9624323999</v>
      </c>
    </row>
    <row r="183" spans="1:39" x14ac:dyDescent="0.2">
      <c r="A183" s="7">
        <v>162</v>
      </c>
      <c r="B183" s="7">
        <v>81</v>
      </c>
      <c r="C183" s="7">
        <v>40.5</v>
      </c>
      <c r="D183" s="12">
        <f t="shared" si="42"/>
        <v>13.5</v>
      </c>
      <c r="E183" s="29">
        <f t="shared" si="58"/>
        <v>2065285.0206740175</v>
      </c>
      <c r="F183" s="2">
        <f t="shared" si="43"/>
        <v>2070.6009127031089</v>
      </c>
      <c r="G183" s="2">
        <f t="shared" si="51"/>
        <v>25543.297613479859</v>
      </c>
      <c r="H183" s="2">
        <f t="shared" si="52"/>
        <v>6783.4128623064507</v>
      </c>
      <c r="I183" s="2">
        <f t="shared" si="41"/>
        <v>34397.311388489419</v>
      </c>
      <c r="J183" s="2">
        <f t="shared" si="59"/>
        <v>464363.70374460716</v>
      </c>
      <c r="K183" s="2">
        <f t="shared" si="44"/>
        <v>29316.290275081748</v>
      </c>
      <c r="L183" s="2">
        <f t="shared" si="44"/>
        <v>395769.91871360363</v>
      </c>
      <c r="M183" s="2"/>
      <c r="N183" s="28">
        <f t="shared" si="60"/>
        <v>3513048.1962583582</v>
      </c>
      <c r="O183" s="2">
        <f t="shared" si="53"/>
        <v>3510.5601165537223</v>
      </c>
      <c r="P183" s="2">
        <f t="shared" si="54"/>
        <v>43306.888013528907</v>
      </c>
      <c r="R183">
        <f t="shared" si="55"/>
        <v>162</v>
      </c>
      <c r="S183" s="89">
        <f t="shared" si="45"/>
        <v>0</v>
      </c>
      <c r="T183" s="89">
        <f>IF(AND(S183=0,S182&gt;0),SUM($G183:$H$381),S183)</f>
        <v>0</v>
      </c>
      <c r="U183" s="82">
        <f>SUM(T183:T$381)</f>
        <v>0</v>
      </c>
      <c r="V183" s="68">
        <f>localspline(R183,'BBG rates'!$G$10:$G$27,'BBG rates'!$K$10:$K$27)</f>
        <v>1.007680757865387</v>
      </c>
      <c r="W183" s="68">
        <f>locallinterp(R183,'BBG rates'!$G$10:$G$27,'BBG rates'!$J$10:$J$27)</f>
        <v>-6.3E-2</v>
      </c>
      <c r="X183" s="56">
        <f t="shared" si="56"/>
        <v>-6.3018198575326423E-2</v>
      </c>
      <c r="Y183" s="66">
        <f t="shared" si="46"/>
        <v>0</v>
      </c>
      <c r="Z183" s="72">
        <f t="shared" si="47"/>
        <v>0</v>
      </c>
      <c r="AA183" s="79">
        <f t="shared" si="48"/>
        <v>0</v>
      </c>
      <c r="AB183" s="81">
        <f t="shared" si="57"/>
        <v>0</v>
      </c>
      <c r="AD183" s="95">
        <f>locallinterp(R183,'BBG rates'!$N$10:$N$369,'BBG rates'!$P$10:$P$369)</f>
        <v>13.751261278287258</v>
      </c>
      <c r="AI183" s="185">
        <f t="shared" si="49"/>
        <v>162</v>
      </c>
      <c r="AJ183" s="127">
        <f>locallinterp(MIN(AI183,CAP_Senior*12),'BBG rates'!$X$24:$X$65,'BBG rates'!$Y$24:$Y$65)</f>
        <v>60.422143660971095</v>
      </c>
      <c r="AK183" s="127">
        <f>locallinterp(MIN(AI183,CAP_CB*12),'BBG rates'!$AA$25:$AA$40,'BBG rates'!$AC$25:$AC$40)</f>
        <v>10.7</v>
      </c>
      <c r="AL183" s="144">
        <f t="shared" si="50"/>
        <v>19.152764422365085</v>
      </c>
      <c r="AM183" s="142">
        <f>(SUMPRODUCT(AL183:AL$381,G183:G$381)+SUMPRODUCT(AL183:AL$381,H183:H$381))/12</f>
        <v>3496011.0190718495</v>
      </c>
    </row>
    <row r="184" spans="1:39" x14ac:dyDescent="0.2">
      <c r="A184" s="7">
        <v>163</v>
      </c>
      <c r="B184" s="7">
        <v>81.5</v>
      </c>
      <c r="C184" s="7">
        <v>40.75</v>
      </c>
      <c r="D184" s="12">
        <f t="shared" si="42"/>
        <v>13.583333333333334</v>
      </c>
      <c r="E184" s="29">
        <f t="shared" si="58"/>
        <v>2033122.4382311495</v>
      </c>
      <c r="F184" s="2">
        <f t="shared" si="43"/>
        <v>2038.6904713083318</v>
      </c>
      <c r="G184" s="2">
        <f t="shared" si="51"/>
        <v>25484.807336727863</v>
      </c>
      <c r="H184" s="2">
        <f t="shared" si="52"/>
        <v>6677.7751061401177</v>
      </c>
      <c r="I184" s="2">
        <f t="shared" si="41"/>
        <v>34201.272914176312</v>
      </c>
      <c r="J184" s="2">
        <f t="shared" si="59"/>
        <v>464567.2904175616</v>
      </c>
      <c r="K184" s="2">
        <f t="shared" si="44"/>
        <v>29120.464269051208</v>
      </c>
      <c r="L184" s="2">
        <f t="shared" si="44"/>
        <v>395552.9729879456</v>
      </c>
      <c r="M184" s="2"/>
      <c r="N184" s="28">
        <f t="shared" si="60"/>
        <v>3469698.5590169737</v>
      </c>
      <c r="O184" s="2">
        <f t="shared" si="53"/>
        <v>3467.8108886982932</v>
      </c>
      <c r="P184" s="2">
        <f t="shared" si="54"/>
        <v>43349.637241384335</v>
      </c>
      <c r="R184">
        <f t="shared" si="55"/>
        <v>163</v>
      </c>
      <c r="S184" s="89">
        <f t="shared" si="45"/>
        <v>0</v>
      </c>
      <c r="T184" s="89">
        <f>IF(AND(S184=0,S183&gt;0),SUM($G184:$H$381),S184)</f>
        <v>0</v>
      </c>
      <c r="U184" s="82">
        <f>SUM(T184:T$381)</f>
        <v>0</v>
      </c>
      <c r="V184" s="68">
        <f>localspline(R184,'BBG rates'!$G$10:$G$27,'BBG rates'!$K$10:$K$27)</f>
        <v>1.0072820992335627</v>
      </c>
      <c r="W184" s="68">
        <f>locallinterp(R184,'BBG rates'!$G$10:$G$27,'BBG rates'!$J$10:$J$27)</f>
        <v>-5.9749999999999998E-2</v>
      </c>
      <c r="X184" s="56">
        <f t="shared" si="56"/>
        <v>-5.9766369035418876E-2</v>
      </c>
      <c r="Y184" s="66">
        <f t="shared" si="46"/>
        <v>0</v>
      </c>
      <c r="Z184" s="72">
        <f t="shared" si="47"/>
        <v>0</v>
      </c>
      <c r="AA184" s="79">
        <f t="shared" si="48"/>
        <v>0</v>
      </c>
      <c r="AB184" s="81">
        <f t="shared" si="57"/>
        <v>0</v>
      </c>
      <c r="AD184" s="95">
        <f>locallinterp(R184,'BBG rates'!$N$10:$N$369,'BBG rates'!$P$10:$P$369)</f>
        <v>13.835201453223387</v>
      </c>
      <c r="AI184" s="185">
        <f t="shared" si="49"/>
        <v>163</v>
      </c>
      <c r="AJ184" s="127">
        <f>locallinterp(MIN(AI184,CAP_Senior*12),'BBG rates'!$X$24:$X$65,'BBG rates'!$Y$24:$Y$65)</f>
        <v>60.539728310121667</v>
      </c>
      <c r="AK184" s="127">
        <f>locallinterp(MIN(AI184,CAP_CB*12),'BBG rates'!$AA$25:$AA$40,'BBG rates'!$AC$25:$AC$40)</f>
        <v>10.716666666666667</v>
      </c>
      <c r="AL184" s="144">
        <f t="shared" si="50"/>
        <v>19.186587146054016</v>
      </c>
      <c r="AM184" s="142">
        <f>(SUMPRODUCT(AL184:AL$381,G184:G$381)+SUMPRODUCT(AL184:AL$381,H184:H$381))/12</f>
        <v>3444415.5298807886</v>
      </c>
    </row>
    <row r="185" spans="1:39" x14ac:dyDescent="0.2">
      <c r="A185" s="7">
        <v>164</v>
      </c>
      <c r="B185" s="7">
        <v>82</v>
      </c>
      <c r="C185" s="7">
        <v>41</v>
      </c>
      <c r="D185" s="12">
        <f t="shared" si="42"/>
        <v>13.666666666666666</v>
      </c>
      <c r="E185" s="29">
        <f t="shared" si="58"/>
        <v>2001123.3130133327</v>
      </c>
      <c r="F185" s="2">
        <f t="shared" si="43"/>
        <v>2006.9420444797943</v>
      </c>
      <c r="G185" s="2">
        <f t="shared" si="51"/>
        <v>25426.450993836967</v>
      </c>
      <c r="H185" s="2">
        <f t="shared" si="52"/>
        <v>6572.6742239799141</v>
      </c>
      <c r="I185" s="2">
        <f t="shared" si="41"/>
        <v>34006.067262296674</v>
      </c>
      <c r="J185" s="2">
        <f t="shared" si="59"/>
        <v>464749.58591805451</v>
      </c>
      <c r="K185" s="2">
        <f t="shared" si="44"/>
        <v>28925.70438294757</v>
      </c>
      <c r="L185" s="2">
        <f t="shared" si="44"/>
        <v>395317.95990028337</v>
      </c>
      <c r="M185" s="2"/>
      <c r="N185" s="28">
        <f t="shared" si="60"/>
        <v>3426306.1303489851</v>
      </c>
      <c r="O185" s="2">
        <f t="shared" si="53"/>
        <v>3425.0194620942107</v>
      </c>
      <c r="P185" s="2">
        <f t="shared" si="54"/>
        <v>43392.428667988417</v>
      </c>
      <c r="R185">
        <f t="shared" si="55"/>
        <v>164</v>
      </c>
      <c r="S185" s="89">
        <f t="shared" si="45"/>
        <v>0</v>
      </c>
      <c r="T185" s="89">
        <f>IF(AND(S185=0,S184&gt;0),SUM($G185:$H$381),S185)</f>
        <v>0</v>
      </c>
      <c r="U185" s="82">
        <f>SUM(T185:T$381)</f>
        <v>0</v>
      </c>
      <c r="V185" s="68">
        <f>localspline(R185,'BBG rates'!$G$10:$G$27,'BBG rates'!$K$10:$K$27)</f>
        <v>1.0068847586956318</v>
      </c>
      <c r="W185" s="68">
        <f>locallinterp(R185,'BBG rates'!$G$10:$G$27,'BBG rates'!$J$10:$J$27)</f>
        <v>-5.6500000000000002E-2</v>
      </c>
      <c r="X185" s="56">
        <f t="shared" si="56"/>
        <v>-5.651463642943888E-2</v>
      </c>
      <c r="Y185" s="66">
        <f t="shared" si="46"/>
        <v>0</v>
      </c>
      <c r="Z185" s="72">
        <f t="shared" si="47"/>
        <v>0</v>
      </c>
      <c r="AA185" s="79">
        <f t="shared" si="48"/>
        <v>0</v>
      </c>
      <c r="AB185" s="81">
        <f t="shared" si="57"/>
        <v>0</v>
      </c>
      <c r="AD185" s="95">
        <f>locallinterp(R185,'BBG rates'!$N$10:$N$369,'BBG rates'!$P$10:$P$369)</f>
        <v>13.919108516448023</v>
      </c>
      <c r="AI185" s="185">
        <f t="shared" si="49"/>
        <v>164</v>
      </c>
      <c r="AJ185" s="127">
        <f>locallinterp(MIN(AI185,CAP_Senior*12),'BBG rates'!$X$24:$X$65,'BBG rates'!$Y$24:$Y$65)</f>
        <v>60.65731295927224</v>
      </c>
      <c r="AK185" s="127">
        <f>locallinterp(MIN(AI185,CAP_CB*12),'BBG rates'!$AA$25:$AA$40,'BBG rates'!$AC$25:$AC$40)</f>
        <v>10.733333333333334</v>
      </c>
      <c r="AL185" s="144">
        <f t="shared" si="50"/>
        <v>19.220409869742948</v>
      </c>
      <c r="AM185" s="142">
        <f>(SUMPRODUCT(AL185:AL$381,G185:G$381)+SUMPRODUCT(AL185:AL$381,H185:H$381))/12</f>
        <v>3392991.347307269</v>
      </c>
    </row>
    <row r="186" spans="1:39" x14ac:dyDescent="0.2">
      <c r="A186" s="7">
        <v>165</v>
      </c>
      <c r="B186" s="7">
        <v>82.5</v>
      </c>
      <c r="C186" s="7">
        <v>41.25</v>
      </c>
      <c r="D186" s="12">
        <f t="shared" si="42"/>
        <v>13.75</v>
      </c>
      <c r="E186" s="29">
        <f t="shared" si="58"/>
        <v>1969286.9767144343</v>
      </c>
      <c r="F186" s="2">
        <f t="shared" si="43"/>
        <v>1975.354970047581</v>
      </c>
      <c r="G186" s="2">
        <f t="shared" si="51"/>
        <v>25368.228278118946</v>
      </c>
      <c r="H186" s="2">
        <f t="shared" si="52"/>
        <v>6468.1080207794566</v>
      </c>
      <c r="I186" s="2">
        <f t="shared" si="41"/>
        <v>33811.691268945986</v>
      </c>
      <c r="J186" s="2">
        <f t="shared" si="59"/>
        <v>464910.75494800729</v>
      </c>
      <c r="K186" s="2">
        <f t="shared" si="44"/>
        <v>28732.005317335152</v>
      </c>
      <c r="L186" s="2">
        <f t="shared" si="44"/>
        <v>395065.07311335835</v>
      </c>
      <c r="M186" s="2"/>
      <c r="N186" s="28">
        <f t="shared" si="60"/>
        <v>3382870.8680139887</v>
      </c>
      <c r="O186" s="2">
        <f t="shared" si="53"/>
        <v>3382.1857950861167</v>
      </c>
      <c r="P186" s="2">
        <f t="shared" si="54"/>
        <v>43435.2623349965</v>
      </c>
      <c r="R186">
        <f t="shared" si="55"/>
        <v>165</v>
      </c>
      <c r="S186" s="89">
        <f t="shared" si="45"/>
        <v>0</v>
      </c>
      <c r="T186" s="89">
        <f>IF(AND(S186=0,S185&gt;0),SUM($G186:$H$381),S186)</f>
        <v>0</v>
      </c>
      <c r="U186" s="82">
        <f>SUM(T186:T$381)</f>
        <v>0</v>
      </c>
      <c r="V186" s="68">
        <f>localspline(R186,'BBG rates'!$G$10:$G$27,'BBG rates'!$K$10:$K$27)</f>
        <v>1.0064886686334835</v>
      </c>
      <c r="W186" s="68">
        <f>locallinterp(R186,'BBG rates'!$G$10:$G$27,'BBG rates'!$J$10:$J$27)</f>
        <v>-5.3249999999999999E-2</v>
      </c>
      <c r="X186" s="56">
        <f t="shared" si="56"/>
        <v>-5.3263000751258005E-2</v>
      </c>
      <c r="Y186" s="66">
        <f t="shared" si="46"/>
        <v>0</v>
      </c>
      <c r="Z186" s="72">
        <f t="shared" si="47"/>
        <v>0</v>
      </c>
      <c r="AA186" s="79">
        <f t="shared" si="48"/>
        <v>0</v>
      </c>
      <c r="AB186" s="81">
        <f t="shared" si="57"/>
        <v>0</v>
      </c>
      <c r="AD186" s="95">
        <f>locallinterp(R186,'BBG rates'!$N$10:$N$369,'BBG rates'!$P$10:$P$369)</f>
        <v>14.002982572167481</v>
      </c>
      <c r="AI186" s="185">
        <f t="shared" si="49"/>
        <v>165</v>
      </c>
      <c r="AJ186" s="127">
        <f>locallinterp(MIN(AI186,CAP_Senior*12),'BBG rates'!$X$24:$X$65,'BBG rates'!$Y$24:$Y$65)</f>
        <v>60.774897608422812</v>
      </c>
      <c r="AK186" s="127">
        <f>locallinterp(MIN(AI186,CAP_CB*12),'BBG rates'!$AA$25:$AA$40,'BBG rates'!$AC$25:$AC$40)</f>
        <v>10.75</v>
      </c>
      <c r="AL186" s="144">
        <f t="shared" si="50"/>
        <v>19.25423259343188</v>
      </c>
      <c r="AM186" s="142">
        <f>(SUMPRODUCT(AL186:AL$381,G186:G$381)+SUMPRODUCT(AL186:AL$381,H186:H$381))/12</f>
        <v>3341738.3221272971</v>
      </c>
    </row>
    <row r="187" spans="1:39" x14ac:dyDescent="0.2">
      <c r="A187" s="7">
        <v>166</v>
      </c>
      <c r="B187" s="7">
        <v>83</v>
      </c>
      <c r="C187" s="7">
        <v>41.5</v>
      </c>
      <c r="D187" s="12">
        <f t="shared" si="42"/>
        <v>13.833333333333334</v>
      </c>
      <c r="E187" s="29">
        <f t="shared" si="58"/>
        <v>1937612.7635211663</v>
      </c>
      <c r="F187" s="2">
        <f t="shared" si="43"/>
        <v>1943.9285883112966</v>
      </c>
      <c r="G187" s="2">
        <f t="shared" si="51"/>
        <v>25310.138883587842</v>
      </c>
      <c r="H187" s="2">
        <f t="shared" si="52"/>
        <v>6364.0743096800898</v>
      </c>
      <c r="I187" s="2">
        <f t="shared" si="41"/>
        <v>33618.14178157923</v>
      </c>
      <c r="J187" s="2">
        <f t="shared" si="59"/>
        <v>465050.96131184604</v>
      </c>
      <c r="K187" s="2">
        <f t="shared" si="44"/>
        <v>28539.361797828544</v>
      </c>
      <c r="L187" s="2">
        <f t="shared" si="44"/>
        <v>394794.50486996153</v>
      </c>
      <c r="M187" s="2"/>
      <c r="N187" s="28">
        <f t="shared" si="60"/>
        <v>3339392.7297298838</v>
      </c>
      <c r="O187" s="2">
        <f t="shared" si="53"/>
        <v>3339.3098459775351</v>
      </c>
      <c r="P187" s="2">
        <f t="shared" si="54"/>
        <v>43478.138284105087</v>
      </c>
      <c r="R187">
        <f t="shared" si="55"/>
        <v>166</v>
      </c>
      <c r="S187" s="89">
        <f t="shared" si="45"/>
        <v>0</v>
      </c>
      <c r="T187" s="89">
        <f>IF(AND(S187=0,S186&gt;0),SUM($G187:$H$381),S187)</f>
        <v>0</v>
      </c>
      <c r="U187" s="82">
        <f>SUM(T187:T$381)</f>
        <v>0</v>
      </c>
      <c r="V187" s="68">
        <f>localspline(R187,'BBG rates'!$G$10:$G$27,'BBG rates'!$K$10:$K$27)</f>
        <v>1.0060938806232689</v>
      </c>
      <c r="W187" s="68">
        <f>locallinterp(R187,'BBG rates'!$G$10:$G$27,'BBG rates'!$J$10:$J$27)</f>
        <v>-4.9999999999999996E-2</v>
      </c>
      <c r="X187" s="56">
        <f t="shared" si="56"/>
        <v>-5.0011461995014272E-2</v>
      </c>
      <c r="Y187" s="66">
        <f t="shared" si="46"/>
        <v>0</v>
      </c>
      <c r="Z187" s="72">
        <f t="shared" si="47"/>
        <v>0</v>
      </c>
      <c r="AA187" s="79">
        <f t="shared" si="48"/>
        <v>0</v>
      </c>
      <c r="AB187" s="81">
        <f t="shared" si="57"/>
        <v>0</v>
      </c>
      <c r="AD187" s="95">
        <f>locallinterp(R187,'BBG rates'!$N$10:$N$369,'BBG rates'!$P$10:$P$369)</f>
        <v>14.086823728886086</v>
      </c>
      <c r="AI187" s="185">
        <f t="shared" si="49"/>
        <v>166</v>
      </c>
      <c r="AJ187" s="127">
        <f>locallinterp(MIN(AI187,CAP_Senior*12),'BBG rates'!$X$24:$X$65,'BBG rates'!$Y$24:$Y$65)</f>
        <v>60.892482257573384</v>
      </c>
      <c r="AK187" s="127">
        <f>locallinterp(MIN(AI187,CAP_CB*12),'BBG rates'!$AA$25:$AA$40,'BBG rates'!$AC$25:$AC$40)</f>
        <v>10.766666666666667</v>
      </c>
      <c r="AL187" s="144">
        <f t="shared" si="50"/>
        <v>19.288055317120808</v>
      </c>
      <c r="AM187" s="142">
        <f>(SUMPRODUCT(AL187:AL$381,G187:G$381)+SUMPRODUCT(AL187:AL$381,H187:H$381))/12</f>
        <v>3290656.303458821</v>
      </c>
    </row>
    <row r="188" spans="1:39" x14ac:dyDescent="0.2">
      <c r="A188" s="7">
        <v>167</v>
      </c>
      <c r="B188" s="7">
        <v>83.5</v>
      </c>
      <c r="C188" s="7">
        <v>41.75</v>
      </c>
      <c r="D188" s="12">
        <f t="shared" si="42"/>
        <v>13.916666666666666</v>
      </c>
      <c r="E188" s="29">
        <f t="shared" si="58"/>
        <v>1906100.0101042259</v>
      </c>
      <c r="F188" s="2">
        <f t="shared" si="43"/>
        <v>1912.6622420312901</v>
      </c>
      <c r="G188" s="2">
        <f t="shared" si="51"/>
        <v>25252.18250495836</v>
      </c>
      <c r="H188" s="2">
        <f t="shared" si="52"/>
        <v>6260.5709119817893</v>
      </c>
      <c r="I188" s="2">
        <f t="shared" si="41"/>
        <v>33425.41565897144</v>
      </c>
      <c r="J188" s="2">
        <f t="shared" si="59"/>
        <v>465170.36792068585</v>
      </c>
      <c r="K188" s="2">
        <f t="shared" si="44"/>
        <v>28347.768574977839</v>
      </c>
      <c r="L188" s="2">
        <f t="shared" si="44"/>
        <v>394506.44600177492</v>
      </c>
      <c r="M188" s="2"/>
      <c r="N188" s="28">
        <f t="shared" si="60"/>
        <v>3295871.673172832</v>
      </c>
      <c r="O188" s="2">
        <f t="shared" si="53"/>
        <v>3296.3915730308295</v>
      </c>
      <c r="P188" s="2">
        <f t="shared" si="54"/>
        <v>43521.056557051808</v>
      </c>
      <c r="R188">
        <f t="shared" si="55"/>
        <v>167</v>
      </c>
      <c r="S188" s="89">
        <f t="shared" si="45"/>
        <v>0</v>
      </c>
      <c r="T188" s="89">
        <f>IF(AND(S188=0,S187&gt;0),SUM($G188:$H$381),S188)</f>
        <v>0</v>
      </c>
      <c r="U188" s="82">
        <f>SUM(T188:T$381)</f>
        <v>0</v>
      </c>
      <c r="V188" s="68">
        <f>localspline(R188,'BBG rates'!$G$10:$G$27,'BBG rates'!$K$10:$K$27)</f>
        <v>1.005700327049539</v>
      </c>
      <c r="W188" s="68">
        <f>locallinterp(R188,'BBG rates'!$G$10:$G$27,'BBG rates'!$J$10:$J$27)</f>
        <v>-4.675E-2</v>
      </c>
      <c r="X188" s="56">
        <f t="shared" si="56"/>
        <v>-4.6760020154446025E-2</v>
      </c>
      <c r="Y188" s="66">
        <f t="shared" si="46"/>
        <v>0</v>
      </c>
      <c r="Z188" s="72">
        <f t="shared" si="47"/>
        <v>0</v>
      </c>
      <c r="AA188" s="79">
        <f t="shared" si="48"/>
        <v>0</v>
      </c>
      <c r="AB188" s="81">
        <f t="shared" si="57"/>
        <v>0</v>
      </c>
      <c r="AD188" s="95">
        <f>locallinterp(R188,'BBG rates'!$N$10:$N$369,'BBG rates'!$P$10:$P$369)</f>
        <v>14.170632089473548</v>
      </c>
      <c r="AI188" s="185">
        <f t="shared" si="49"/>
        <v>167</v>
      </c>
      <c r="AJ188" s="127">
        <f>locallinterp(MIN(AI188,CAP_Senior*12),'BBG rates'!$X$24:$X$65,'BBG rates'!$Y$24:$Y$65)</f>
        <v>61.010066906723956</v>
      </c>
      <c r="AK188" s="127">
        <f>locallinterp(MIN(AI188,CAP_CB*12),'BBG rates'!$AA$25:$AA$40,'BBG rates'!$AC$25:$AC$40)</f>
        <v>10.783333333333333</v>
      </c>
      <c r="AL188" s="144">
        <f t="shared" si="50"/>
        <v>19.321878040809739</v>
      </c>
      <c r="AM188" s="142">
        <f>(SUMPRODUCT(AL188:AL$381,G188:G$381)+SUMPRODUCT(AL188:AL$381,H188:H$381))/12</f>
        <v>3239745.1387756527</v>
      </c>
    </row>
    <row r="189" spans="1:39" x14ac:dyDescent="0.2">
      <c r="A189" s="7">
        <v>168</v>
      </c>
      <c r="B189" s="7">
        <v>84</v>
      </c>
      <c r="C189" s="7">
        <v>42</v>
      </c>
      <c r="D189" s="12">
        <f t="shared" si="42"/>
        <v>14</v>
      </c>
      <c r="E189" s="29">
        <f t="shared" si="58"/>
        <v>1874748.0556094674</v>
      </c>
      <c r="F189" s="2">
        <f t="shared" si="43"/>
        <v>1881.5552764199099</v>
      </c>
      <c r="G189" s="2">
        <f t="shared" si="51"/>
        <v>25194.35883764426</v>
      </c>
      <c r="H189" s="2">
        <f t="shared" si="52"/>
        <v>6157.595657114166</v>
      </c>
      <c r="I189" s="2">
        <f t="shared" si="41"/>
        <v>33233.509771178338</v>
      </c>
      <c r="J189" s="2">
        <f t="shared" si="59"/>
        <v>465269.13679649675</v>
      </c>
      <c r="K189" s="2">
        <f t="shared" si="44"/>
        <v>28157.220424154344</v>
      </c>
      <c r="L189" s="2">
        <f t="shared" si="44"/>
        <v>394201.08593816083</v>
      </c>
      <c r="M189" s="2"/>
      <c r="N189" s="28">
        <f t="shared" si="60"/>
        <v>3252307.6559772165</v>
      </c>
      <c r="O189" s="2">
        <f t="shared" si="53"/>
        <v>3253.4309344671619</v>
      </c>
      <c r="P189" s="2">
        <f t="shared" si="54"/>
        <v>43564.017195615466</v>
      </c>
      <c r="R189">
        <f t="shared" si="55"/>
        <v>168</v>
      </c>
      <c r="S189" s="89">
        <f t="shared" si="45"/>
        <v>0</v>
      </c>
      <c r="T189" s="89">
        <f>IF(AND(S189=0,S188&gt;0),SUM($G189:$H$381),S189)</f>
        <v>0</v>
      </c>
      <c r="U189" s="82">
        <f>SUM(T189:T$381)</f>
        <v>0</v>
      </c>
      <c r="V189" s="68">
        <f>localspline(R189,'BBG rates'!$G$10:$G$27,'BBG rates'!$K$10:$K$27)</f>
        <v>1.0053080594859547</v>
      </c>
      <c r="W189" s="68">
        <f>locallinterp(R189,'BBG rates'!$G$10:$G$27,'BBG rates'!$J$10:$J$27)</f>
        <v>-4.3499999999999997E-2</v>
      </c>
      <c r="X189" s="56">
        <f t="shared" si="56"/>
        <v>-4.3508675223558058E-2</v>
      </c>
      <c r="Y189" s="66">
        <f t="shared" si="46"/>
        <v>0</v>
      </c>
      <c r="Z189" s="72">
        <f t="shared" si="47"/>
        <v>0</v>
      </c>
      <c r="AA189" s="79">
        <f t="shared" si="48"/>
        <v>0</v>
      </c>
      <c r="AB189" s="81">
        <f t="shared" si="57"/>
        <v>0</v>
      </c>
      <c r="AD189" s="95">
        <f>locallinterp(R189,'BBG rates'!$N$10:$N$369,'BBG rates'!$P$10:$P$369)</f>
        <v>14.254407761097378</v>
      </c>
      <c r="AI189" s="185">
        <f t="shared" si="49"/>
        <v>168</v>
      </c>
      <c r="AJ189" s="127">
        <f>locallinterp(MIN(AI189,CAP_Senior*12),'BBG rates'!$X$24:$X$65,'BBG rates'!$Y$24:$Y$65)</f>
        <v>61.127651555874529</v>
      </c>
      <c r="AK189" s="127">
        <f>locallinterp(MIN(AI189,CAP_CB*12),'BBG rates'!$AA$25:$AA$40,'BBG rates'!$AC$25:$AC$40)</f>
        <v>10.8</v>
      </c>
      <c r="AL189" s="144">
        <f t="shared" si="50"/>
        <v>19.355700764498671</v>
      </c>
      <c r="AM189" s="142">
        <f>(SUMPRODUCT(AL189:AL$381,G189:G$381)+SUMPRODUCT(AL189:AL$381,H189:H$381))/12</f>
        <v>3189004.6739213006</v>
      </c>
    </row>
    <row r="190" spans="1:39" x14ac:dyDescent="0.2">
      <c r="A190" s="7">
        <v>169</v>
      </c>
      <c r="B190" s="7">
        <v>84.5</v>
      </c>
      <c r="C190" s="7">
        <v>42.25</v>
      </c>
      <c r="D190" s="12">
        <f t="shared" si="42"/>
        <v>14.083333333333334</v>
      </c>
      <c r="E190" s="29">
        <f t="shared" si="58"/>
        <v>1843556.2416491031</v>
      </c>
      <c r="F190" s="2">
        <f t="shared" si="43"/>
        <v>1850.6070391327889</v>
      </c>
      <c r="G190" s="2">
        <f t="shared" si="51"/>
        <v>25136.667577756769</v>
      </c>
      <c r="H190" s="2">
        <f t="shared" si="52"/>
        <v>6055.1463826075642</v>
      </c>
      <c r="I190" s="2">
        <f t="shared" si="41"/>
        <v>33042.420999497124</v>
      </c>
      <c r="J190" s="2">
        <f t="shared" si="59"/>
        <v>465347.42907625117</v>
      </c>
      <c r="K190" s="2">
        <f t="shared" si="44"/>
        <v>27967.71214543681</v>
      </c>
      <c r="L190" s="2">
        <f t="shared" si="44"/>
        <v>393878.61271490174</v>
      </c>
      <c r="M190" s="2"/>
      <c r="N190" s="28">
        <f t="shared" si="60"/>
        <v>3208700.6357356003</v>
      </c>
      <c r="O190" s="2">
        <f t="shared" si="53"/>
        <v>3210.4278884664564</v>
      </c>
      <c r="P190" s="2">
        <f t="shared" si="54"/>
        <v>43607.02024161617</v>
      </c>
      <c r="R190">
        <f t="shared" si="55"/>
        <v>169</v>
      </c>
      <c r="S190" s="89">
        <f t="shared" si="45"/>
        <v>0</v>
      </c>
      <c r="T190" s="89">
        <f>IF(AND(S190=0,S189&gt;0),SUM($G190:$H$381),S190)</f>
        <v>0</v>
      </c>
      <c r="U190" s="82">
        <f>SUM(T190:T$381)</f>
        <v>0</v>
      </c>
      <c r="V190" s="68">
        <f>localspline(R190,'BBG rates'!$G$10:$G$27,'BBG rates'!$K$10:$K$27)</f>
        <v>1.0049170103193859</v>
      </c>
      <c r="W190" s="68">
        <f>locallinterp(R190,'BBG rates'!$G$10:$G$27,'BBG rates'!$J$10:$J$27)</f>
        <v>-4.0250000000000001E-2</v>
      </c>
      <c r="X190" s="56">
        <f t="shared" si="56"/>
        <v>-4.0257427196488393E-2</v>
      </c>
      <c r="Y190" s="66">
        <f t="shared" si="46"/>
        <v>0</v>
      </c>
      <c r="Z190" s="72">
        <f t="shared" si="47"/>
        <v>0</v>
      </c>
      <c r="AA190" s="79">
        <f t="shared" si="48"/>
        <v>0</v>
      </c>
      <c r="AB190" s="81">
        <f t="shared" si="57"/>
        <v>0</v>
      </c>
      <c r="AD190" s="95">
        <f>locallinterp(R190,'BBG rates'!$N$10:$N$369,'BBG rates'!$P$10:$P$369)</f>
        <v>14.338150845290659</v>
      </c>
      <c r="AI190" s="185">
        <f t="shared" si="49"/>
        <v>169</v>
      </c>
      <c r="AJ190" s="127">
        <f>locallinterp(MIN(AI190,CAP_Senior*12),'BBG rates'!$X$24:$X$65,'BBG rates'!$Y$24:$Y$65)</f>
        <v>61.237120245300488</v>
      </c>
      <c r="AK190" s="127">
        <f>locallinterp(MIN(AI190,CAP_CB*12),'BBG rates'!$AA$25:$AA$40,'BBG rates'!$AC$25:$AC$40)</f>
        <v>10.816666666666666</v>
      </c>
      <c r="AL190" s="144">
        <f t="shared" si="50"/>
        <v>19.388143775034415</v>
      </c>
      <c r="AM190" s="142">
        <f>(SUMPRODUCT(AL190:AL$381,G190:G$381)+SUMPRODUCT(AL190:AL$381,H190:H$381))/12</f>
        <v>3138434.7531227409</v>
      </c>
    </row>
    <row r="191" spans="1:39" x14ac:dyDescent="0.2">
      <c r="A191" s="7">
        <v>170</v>
      </c>
      <c r="B191" s="7">
        <v>85</v>
      </c>
      <c r="C191" s="7">
        <v>42.5</v>
      </c>
      <c r="D191" s="12">
        <f t="shared" si="42"/>
        <v>14.166666666666666</v>
      </c>
      <c r="E191" s="29">
        <f t="shared" si="58"/>
        <v>1812523.9122929359</v>
      </c>
      <c r="F191" s="2">
        <f t="shared" si="43"/>
        <v>1819.8168802601583</v>
      </c>
      <c r="G191" s="2">
        <f t="shared" si="51"/>
        <v>25079.108422102956</v>
      </c>
      <c r="H191" s="2">
        <f t="shared" si="52"/>
        <v>5953.2209340642657</v>
      </c>
      <c r="I191" s="2">
        <f t="shared" si="41"/>
        <v>32852.146236427376</v>
      </c>
      <c r="J191" s="2">
        <f t="shared" si="59"/>
        <v>465405.40501605446</v>
      </c>
      <c r="K191" s="2">
        <f t="shared" si="44"/>
        <v>27779.238563498195</v>
      </c>
      <c r="L191" s="2">
        <f t="shared" si="44"/>
        <v>393539.21298289107</v>
      </c>
      <c r="M191" s="2"/>
      <c r="N191" s="28">
        <f t="shared" si="60"/>
        <v>3165050.5699986848</v>
      </c>
      <c r="O191" s="2">
        <f t="shared" si="53"/>
        <v>3167.3823931673528</v>
      </c>
      <c r="P191" s="2">
        <f t="shared" si="54"/>
        <v>43650.065736915269</v>
      </c>
      <c r="R191">
        <f t="shared" si="55"/>
        <v>170</v>
      </c>
      <c r="S191" s="89">
        <f t="shared" si="45"/>
        <v>0</v>
      </c>
      <c r="T191" s="89">
        <f>IF(AND(S191=0,S190&gt;0),SUM($G191:$H$381),S191)</f>
        <v>0</v>
      </c>
      <c r="U191" s="82">
        <f>SUM(T191:T$381)</f>
        <v>0</v>
      </c>
      <c r="V191" s="68">
        <f>localspline(R191,'BBG rates'!$G$10:$G$27,'BBG rates'!$K$10:$K$27)</f>
        <v>1.0045272311213462</v>
      </c>
      <c r="W191" s="68">
        <f>locallinterp(R191,'BBG rates'!$G$10:$G$27,'BBG rates'!$J$10:$J$27)</f>
        <v>-3.6999999999999998E-2</v>
      </c>
      <c r="X191" s="56">
        <f t="shared" si="56"/>
        <v>-3.7006276066975374E-2</v>
      </c>
      <c r="Y191" s="66">
        <f t="shared" si="46"/>
        <v>0</v>
      </c>
      <c r="Z191" s="72">
        <f t="shared" si="47"/>
        <v>0</v>
      </c>
      <c r="AA191" s="79">
        <f t="shared" si="48"/>
        <v>0</v>
      </c>
      <c r="AB191" s="81">
        <f t="shared" si="57"/>
        <v>0</v>
      </c>
      <c r="AD191" s="95">
        <f>locallinterp(R191,'BBG rates'!$N$10:$N$369,'BBG rates'!$P$10:$P$369)</f>
        <v>14.421861447884105</v>
      </c>
      <c r="AI191" s="185">
        <f t="shared" si="49"/>
        <v>170</v>
      </c>
      <c r="AJ191" s="127">
        <f>locallinterp(MIN(AI191,CAP_Senior*12),'BBG rates'!$X$24:$X$65,'BBG rates'!$Y$24:$Y$65)</f>
        <v>61.346588934726455</v>
      </c>
      <c r="AK191" s="127">
        <f>locallinterp(MIN(AI191,CAP_CB*12),'BBG rates'!$AA$25:$AA$40,'BBG rates'!$AC$25:$AC$40)</f>
        <v>10.833333333333334</v>
      </c>
      <c r="AL191" s="144">
        <f t="shared" si="50"/>
        <v>19.420586785570165</v>
      </c>
      <c r="AM191" s="142">
        <f>(SUMPRODUCT(AL191:AL$381,G191:G$381)+SUMPRODUCT(AL191:AL$381,H191:H$381))/12</f>
        <v>3088038.8053171015</v>
      </c>
    </row>
    <row r="192" spans="1:39" x14ac:dyDescent="0.2">
      <c r="A192" s="7">
        <v>171</v>
      </c>
      <c r="B192" s="7">
        <v>85.5</v>
      </c>
      <c r="C192" s="7">
        <v>42.75</v>
      </c>
      <c r="D192" s="12">
        <f t="shared" si="42"/>
        <v>14.25</v>
      </c>
      <c r="E192" s="29">
        <f t="shared" si="58"/>
        <v>1781650.414059622</v>
      </c>
      <c r="F192" s="2">
        <f t="shared" si="43"/>
        <v>1789.1841523181945</v>
      </c>
      <c r="G192" s="2">
        <f t="shared" si="51"/>
        <v>25021.681068184178</v>
      </c>
      <c r="H192" s="2">
        <f t="shared" si="52"/>
        <v>5851.8171651297926</v>
      </c>
      <c r="I192" s="2">
        <f t="shared" si="41"/>
        <v>32662.682385632164</v>
      </c>
      <c r="J192" s="2">
        <f t="shared" si="59"/>
        <v>465443.22399525833</v>
      </c>
      <c r="K192" s="2">
        <f t="shared" si="44"/>
        <v>27591.794527492933</v>
      </c>
      <c r="L192" s="2">
        <f t="shared" si="44"/>
        <v>393183.07201677427</v>
      </c>
      <c r="M192" s="2"/>
      <c r="N192" s="28">
        <f t="shared" si="60"/>
        <v>3121357.4162752694</v>
      </c>
      <c r="O192" s="2">
        <f t="shared" si="53"/>
        <v>3124.2944066671698</v>
      </c>
      <c r="P192" s="2">
        <f t="shared" si="54"/>
        <v>43693.153723415453</v>
      </c>
      <c r="R192">
        <f t="shared" si="55"/>
        <v>171</v>
      </c>
      <c r="S192" s="89">
        <f t="shared" si="45"/>
        <v>0</v>
      </c>
      <c r="T192" s="89">
        <f>IF(AND(S192=0,S191&gt;0),SUM($G192:$H$381),S192)</f>
        <v>0</v>
      </c>
      <c r="U192" s="82">
        <f>SUM(T192:T$381)</f>
        <v>0</v>
      </c>
      <c r="V192" s="68">
        <f>localspline(R192,'BBG rates'!$G$10:$G$27,'BBG rates'!$K$10:$K$27)</f>
        <v>1.0041386542806805</v>
      </c>
      <c r="W192" s="68">
        <f>locallinterp(R192,'BBG rates'!$G$10:$G$27,'BBG rates'!$J$10:$J$27)</f>
        <v>-3.3750000000000002E-2</v>
      </c>
      <c r="X192" s="56">
        <f t="shared" si="56"/>
        <v>-3.3755221829157023E-2</v>
      </c>
      <c r="Y192" s="66">
        <f t="shared" si="46"/>
        <v>0</v>
      </c>
      <c r="Z192" s="72">
        <f t="shared" si="47"/>
        <v>0</v>
      </c>
      <c r="AA192" s="79">
        <f t="shared" si="48"/>
        <v>0</v>
      </c>
      <c r="AB192" s="81">
        <f t="shared" si="57"/>
        <v>0</v>
      </c>
      <c r="AD192" s="95">
        <f>locallinterp(R192,'BBG rates'!$N$10:$N$369,'BBG rates'!$P$10:$P$369)</f>
        <v>14.505539669074162</v>
      </c>
      <c r="AI192" s="185">
        <f t="shared" si="49"/>
        <v>171</v>
      </c>
      <c r="AJ192" s="127">
        <f>locallinterp(MIN(AI192,CAP_Senior*12),'BBG rates'!$X$24:$X$65,'BBG rates'!$Y$24:$Y$65)</f>
        <v>61.456057624152422</v>
      </c>
      <c r="AK192" s="127">
        <f>locallinterp(MIN(AI192,CAP_CB*12),'BBG rates'!$AA$25:$AA$40,'BBG rates'!$AC$25:$AC$40)</f>
        <v>10.850000000000001</v>
      </c>
      <c r="AL192" s="144">
        <f t="shared" si="50"/>
        <v>19.453029796105916</v>
      </c>
      <c r="AM192" s="142">
        <f>(SUMPRODUCT(AL192:AL$381,G192:G$381)+SUMPRODUCT(AL192:AL$381,H192:H$381))/12</f>
        <v>3037816.6348654479</v>
      </c>
    </row>
    <row r="193" spans="1:39" x14ac:dyDescent="0.2">
      <c r="A193" s="7">
        <v>172</v>
      </c>
      <c r="B193" s="7">
        <v>86</v>
      </c>
      <c r="C193" s="7">
        <v>43</v>
      </c>
      <c r="D193" s="12">
        <f t="shared" si="42"/>
        <v>14.333333333333334</v>
      </c>
      <c r="E193" s="29">
        <f t="shared" si="58"/>
        <v>1750935.0959079633</v>
      </c>
      <c r="F193" s="2">
        <f t="shared" si="43"/>
        <v>1758.7082102403936</v>
      </c>
      <c r="G193" s="2">
        <f t="shared" si="51"/>
        <v>24964.385214194444</v>
      </c>
      <c r="H193" s="2">
        <f t="shared" si="52"/>
        <v>5750.9329374643057</v>
      </c>
      <c r="I193" s="2">
        <f t="shared" si="41"/>
        <v>32474.026361899145</v>
      </c>
      <c r="J193" s="2">
        <f t="shared" si="59"/>
        <v>465461.04452055442</v>
      </c>
      <c r="K193" s="2">
        <f t="shared" si="44"/>
        <v>27405.374910944662</v>
      </c>
      <c r="L193" s="2">
        <f t="shared" si="44"/>
        <v>392810.37372354016</v>
      </c>
      <c r="M193" s="2"/>
      <c r="N193" s="28">
        <f t="shared" si="60"/>
        <v>3077621.1320322086</v>
      </c>
      <c r="O193" s="2">
        <f t="shared" si="53"/>
        <v>3081.1638870218635</v>
      </c>
      <c r="P193" s="2">
        <f t="shared" si="54"/>
        <v>43736.284243060756</v>
      </c>
      <c r="R193">
        <f t="shared" si="55"/>
        <v>172</v>
      </c>
      <c r="S193" s="89">
        <f t="shared" si="45"/>
        <v>0</v>
      </c>
      <c r="T193" s="89">
        <f>IF(AND(S193=0,S192&gt;0),SUM($G193:$H$381),S193)</f>
        <v>0</v>
      </c>
      <c r="U193" s="82">
        <f>SUM(T193:T$381)</f>
        <v>0</v>
      </c>
      <c r="V193" s="68">
        <f>localspline(R193,'BBG rates'!$G$10:$G$27,'BBG rates'!$K$10:$K$27)</f>
        <v>1.0037513164698886</v>
      </c>
      <c r="W193" s="68">
        <f>locallinterp(R193,'BBG rates'!$G$10:$G$27,'BBG rates'!$J$10:$J$27)</f>
        <v>-3.0499999999999999E-2</v>
      </c>
      <c r="X193" s="56">
        <f t="shared" si="56"/>
        <v>-3.0504264476771681E-2</v>
      </c>
      <c r="Y193" s="66">
        <f t="shared" si="46"/>
        <v>0</v>
      </c>
      <c r="Z193" s="72">
        <f t="shared" si="47"/>
        <v>0</v>
      </c>
      <c r="AA193" s="79">
        <f t="shared" si="48"/>
        <v>0</v>
      </c>
      <c r="AB193" s="81">
        <f t="shared" si="57"/>
        <v>0</v>
      </c>
      <c r="AD193" s="95">
        <f>locallinterp(R193,'BBG rates'!$N$10:$N$369,'BBG rates'!$P$10:$P$369)</f>
        <v>14.589185612113319</v>
      </c>
      <c r="AI193" s="185">
        <f t="shared" si="49"/>
        <v>172</v>
      </c>
      <c r="AJ193" s="127">
        <f>locallinterp(MIN(AI193,CAP_Senior*12),'BBG rates'!$X$24:$X$65,'BBG rates'!$Y$24:$Y$65)</f>
        <v>61.565526313578381</v>
      </c>
      <c r="AK193" s="127">
        <f>locallinterp(MIN(AI193,CAP_CB*12),'BBG rates'!$AA$25:$AA$40,'BBG rates'!$AC$25:$AC$40)</f>
        <v>10.866666666666667</v>
      </c>
      <c r="AL193" s="144">
        <f t="shared" si="50"/>
        <v>19.48547280664166</v>
      </c>
      <c r="AM193" s="142">
        <f>(SUMPRODUCT(AL193:AL$381,G193:G$381)+SUMPRODUCT(AL193:AL$381,H193:H$381))/12</f>
        <v>2987768.044778558</v>
      </c>
    </row>
    <row r="194" spans="1:39" x14ac:dyDescent="0.2">
      <c r="A194" s="7">
        <v>173</v>
      </c>
      <c r="B194" s="7">
        <v>86.5</v>
      </c>
      <c r="C194" s="7">
        <v>43.25</v>
      </c>
      <c r="D194" s="12">
        <f t="shared" si="42"/>
        <v>14.416666666666666</v>
      </c>
      <c r="E194" s="29">
        <f t="shared" si="58"/>
        <v>1720377.3092282303</v>
      </c>
      <c r="F194" s="2">
        <f t="shared" si="43"/>
        <v>1728.3884113689746</v>
      </c>
      <c r="G194" s="2">
        <f t="shared" si="51"/>
        <v>24907.220559018882</v>
      </c>
      <c r="H194" s="2">
        <f t="shared" si="52"/>
        <v>5650.5661207141084</v>
      </c>
      <c r="I194" s="2">
        <f t="shared" si="41"/>
        <v>32286.175091101966</v>
      </c>
      <c r="J194" s="2">
        <f t="shared" si="59"/>
        <v>465459.0242300533</v>
      </c>
      <c r="K194" s="2">
        <f t="shared" si="44"/>
        <v>27219.974611634523</v>
      </c>
      <c r="L194" s="2">
        <f t="shared" si="44"/>
        <v>392421.30065106432</v>
      </c>
      <c r="M194" s="2"/>
      <c r="N194" s="28">
        <f t="shared" si="60"/>
        <v>3033841.6746943719</v>
      </c>
      <c r="O194" s="2">
        <f t="shared" si="53"/>
        <v>3037.9907922459856</v>
      </c>
      <c r="P194" s="2">
        <f t="shared" si="54"/>
        <v>43779.45733783664</v>
      </c>
      <c r="R194">
        <f t="shared" si="55"/>
        <v>173</v>
      </c>
      <c r="S194" s="89">
        <f t="shared" si="45"/>
        <v>0</v>
      </c>
      <c r="T194" s="89">
        <f>IF(AND(S194=0,S193&gt;0),SUM($G194:$H$381),S194)</f>
        <v>0</v>
      </c>
      <c r="U194" s="82">
        <f>SUM(T194:T$381)</f>
        <v>0</v>
      </c>
      <c r="V194" s="68">
        <f>localspline(R194,'BBG rates'!$G$10:$G$27,'BBG rates'!$K$10:$K$27)</f>
        <v>1.0033651947710798</v>
      </c>
      <c r="W194" s="68">
        <f>locallinterp(R194,'BBG rates'!$G$10:$G$27,'BBG rates'!$J$10:$J$27)</f>
        <v>-2.725E-2</v>
      </c>
      <c r="X194" s="56">
        <f t="shared" si="56"/>
        <v>-2.7253404004090598E-2</v>
      </c>
      <c r="Y194" s="66">
        <f t="shared" si="46"/>
        <v>0</v>
      </c>
      <c r="Z194" s="72">
        <f t="shared" si="47"/>
        <v>0</v>
      </c>
      <c r="AA194" s="79">
        <f t="shared" si="48"/>
        <v>0</v>
      </c>
      <c r="AB194" s="81">
        <f t="shared" si="57"/>
        <v>0</v>
      </c>
      <c r="AD194" s="95">
        <f>locallinterp(R194,'BBG rates'!$N$10:$N$369,'BBG rates'!$P$10:$P$369)</f>
        <v>14.672799378344243</v>
      </c>
      <c r="AI194" s="185">
        <f t="shared" si="49"/>
        <v>173</v>
      </c>
      <c r="AJ194" s="127">
        <f>locallinterp(MIN(AI194,CAP_Senior*12),'BBG rates'!$X$24:$X$65,'BBG rates'!$Y$24:$Y$65)</f>
        <v>61.674995003004341</v>
      </c>
      <c r="AK194" s="127">
        <f>locallinterp(MIN(AI194,CAP_CB*12),'BBG rates'!$AA$25:$AA$40,'BBG rates'!$AC$25:$AC$40)</f>
        <v>10.883333333333333</v>
      </c>
      <c r="AL194" s="144">
        <f t="shared" si="50"/>
        <v>19.517915817177403</v>
      </c>
      <c r="AM194" s="142">
        <f>(SUMPRODUCT(AL194:AL$381,G194:G$381)+SUMPRODUCT(AL194:AL$381,H194:H$381))/12</f>
        <v>2937892.8367292671</v>
      </c>
    </row>
    <row r="195" spans="1:39" x14ac:dyDescent="0.2">
      <c r="A195" s="7">
        <v>174</v>
      </c>
      <c r="B195" s="7">
        <v>87</v>
      </c>
      <c r="C195" s="7">
        <v>43.5</v>
      </c>
      <c r="D195" s="12">
        <f t="shared" si="42"/>
        <v>14.5</v>
      </c>
      <c r="E195" s="29">
        <f t="shared" si="58"/>
        <v>1689976.407833515</v>
      </c>
      <c r="F195" s="2">
        <f t="shared" si="43"/>
        <v>1698.2241154463163</v>
      </c>
      <c r="G195" s="2">
        <f t="shared" si="51"/>
        <v>24850.186802232081</v>
      </c>
      <c r="H195" s="2">
        <f t="shared" si="52"/>
        <v>5550.7145924832394</v>
      </c>
      <c r="I195" s="2">
        <f t="shared" si="41"/>
        <v>32099.125510161637</v>
      </c>
      <c r="J195" s="2">
        <f t="shared" si="59"/>
        <v>465437.31989734375</v>
      </c>
      <c r="K195" s="2">
        <f t="shared" si="44"/>
        <v>27035.588551489898</v>
      </c>
      <c r="L195" s="2">
        <f t="shared" si="44"/>
        <v>392016.03399660357</v>
      </c>
      <c r="M195" s="2"/>
      <c r="N195" s="28">
        <f t="shared" si="60"/>
        <v>2990019.001644602</v>
      </c>
      <c r="O195" s="2">
        <f t="shared" si="53"/>
        <v>2994.7750803126423</v>
      </c>
      <c r="P195" s="2">
        <f t="shared" si="54"/>
        <v>43822.673049769975</v>
      </c>
      <c r="R195">
        <f t="shared" si="55"/>
        <v>174</v>
      </c>
      <c r="S195" s="89">
        <f t="shared" si="45"/>
        <v>0</v>
      </c>
      <c r="T195" s="89">
        <f>IF(AND(S195=0,S194&gt;0),SUM($G195:$H$381),S195)</f>
        <v>0</v>
      </c>
      <c r="U195" s="82">
        <f>SUM(T195:T$381)</f>
        <v>0</v>
      </c>
      <c r="V195" s="68">
        <f>localspline(R195,'BBG rates'!$G$10:$G$27,'BBG rates'!$K$10:$K$27)</f>
        <v>1.0029802811639612</v>
      </c>
      <c r="W195" s="68">
        <f>locallinterp(R195,'BBG rates'!$G$10:$G$27,'BBG rates'!$J$10:$J$27)</f>
        <v>-2.4E-2</v>
      </c>
      <c r="X195" s="56">
        <f t="shared" si="56"/>
        <v>-2.4002640404852116E-2</v>
      </c>
      <c r="Y195" s="66">
        <f t="shared" si="46"/>
        <v>0</v>
      </c>
      <c r="Z195" s="72">
        <f t="shared" si="47"/>
        <v>0</v>
      </c>
      <c r="AA195" s="79">
        <f t="shared" si="48"/>
        <v>0</v>
      </c>
      <c r="AB195" s="81">
        <f t="shared" si="57"/>
        <v>0</v>
      </c>
      <c r="AD195" s="95">
        <f>locallinterp(R195,'BBG rates'!$N$10:$N$369,'BBG rates'!$P$10:$P$369)</f>
        <v>14.75638106844124</v>
      </c>
      <c r="AI195" s="185">
        <f t="shared" si="49"/>
        <v>174</v>
      </c>
      <c r="AJ195" s="127">
        <f>locallinterp(MIN(AI195,CAP_Senior*12),'BBG rates'!$X$24:$X$65,'BBG rates'!$Y$24:$Y$65)</f>
        <v>61.784463692430307</v>
      </c>
      <c r="AK195" s="127">
        <f>locallinterp(MIN(AI195,CAP_CB*12),'BBG rates'!$AA$25:$AA$40,'BBG rates'!$AC$25:$AC$40)</f>
        <v>10.9</v>
      </c>
      <c r="AL195" s="144">
        <f t="shared" si="50"/>
        <v>19.550358827713154</v>
      </c>
      <c r="AM195" s="142">
        <f>(SUMPRODUCT(AL195:AL$381,G195:G$381)+SUMPRODUCT(AL195:AL$381,H195:H$381))/12</f>
        <v>2888190.8110647425</v>
      </c>
    </row>
    <row r="196" spans="1:39" x14ac:dyDescent="0.2">
      <c r="A196" s="7">
        <v>175</v>
      </c>
      <c r="B196" s="7">
        <v>87.5</v>
      </c>
      <c r="C196" s="7">
        <v>43.75</v>
      </c>
      <c r="D196" s="12">
        <f t="shared" si="42"/>
        <v>14.583333333333334</v>
      </c>
      <c r="E196" s="29">
        <f t="shared" si="58"/>
        <v>1659731.7479511132</v>
      </c>
      <c r="F196" s="2">
        <f t="shared" si="43"/>
        <v>1668.2146846064202</v>
      </c>
      <c r="G196" s="2">
        <f t="shared" si="51"/>
        <v>24793.283644096613</v>
      </c>
      <c r="H196" s="2">
        <f t="shared" si="52"/>
        <v>5451.3762383051744</v>
      </c>
      <c r="I196" s="2">
        <f t="shared" si="41"/>
        <v>31912.874567008206</v>
      </c>
      <c r="J196" s="2">
        <f t="shared" si="59"/>
        <v>465396.08743553638</v>
      </c>
      <c r="K196" s="2">
        <f t="shared" si="44"/>
        <v>26852.211676473748</v>
      </c>
      <c r="L196" s="2">
        <f t="shared" si="44"/>
        <v>391594.75361524214</v>
      </c>
      <c r="M196" s="2"/>
      <c r="N196" s="28">
        <f t="shared" si="60"/>
        <v>2946153.0702236728</v>
      </c>
      <c r="O196" s="2">
        <f t="shared" si="53"/>
        <v>2951.5167091534549</v>
      </c>
      <c r="P196" s="2">
        <f t="shared" si="54"/>
        <v>43865.93142092917</v>
      </c>
      <c r="R196">
        <f t="shared" si="55"/>
        <v>175</v>
      </c>
      <c r="S196" s="89">
        <f t="shared" si="45"/>
        <v>0</v>
      </c>
      <c r="T196" s="89">
        <f>IF(AND(S196=0,S195&gt;0),SUM($G196:$H$381),S196)</f>
        <v>0</v>
      </c>
      <c r="U196" s="82">
        <f>SUM(T196:T$381)</f>
        <v>0</v>
      </c>
      <c r="V196" s="68">
        <f>localspline(R196,'BBG rates'!$G$10:$G$27,'BBG rates'!$K$10:$K$27)</f>
        <v>1.00259656762824</v>
      </c>
      <c r="W196" s="68">
        <f>locallinterp(R196,'BBG rates'!$G$10:$G$27,'BBG rates'!$J$10:$J$27)</f>
        <v>-2.0749999999999998E-2</v>
      </c>
      <c r="X196" s="56">
        <f t="shared" si="56"/>
        <v>-2.075197367306103E-2</v>
      </c>
      <c r="Y196" s="66">
        <f t="shared" si="46"/>
        <v>0</v>
      </c>
      <c r="Z196" s="72">
        <f t="shared" si="47"/>
        <v>0</v>
      </c>
      <c r="AA196" s="79">
        <f t="shared" si="48"/>
        <v>0</v>
      </c>
      <c r="AB196" s="81">
        <f t="shared" si="57"/>
        <v>0</v>
      </c>
      <c r="AD196" s="95">
        <f>locallinterp(R196,'BBG rates'!$N$10:$N$369,'BBG rates'!$P$10:$P$369)</f>
        <v>14.83993078241026</v>
      </c>
      <c r="AI196" s="185">
        <f t="shared" si="49"/>
        <v>175</v>
      </c>
      <c r="AJ196" s="127">
        <f>locallinterp(MIN(AI196,CAP_Senior*12),'BBG rates'!$X$24:$X$65,'BBG rates'!$Y$24:$Y$65)</f>
        <v>61.893932381856274</v>
      </c>
      <c r="AK196" s="127">
        <f>locallinterp(MIN(AI196,CAP_CB*12),'BBG rates'!$AA$25:$AA$40,'BBG rates'!$AC$25:$AC$40)</f>
        <v>10.916666666666668</v>
      </c>
      <c r="AL196" s="144">
        <f t="shared" si="50"/>
        <v>19.582801838248901</v>
      </c>
      <c r="AM196" s="142">
        <f>(SUMPRODUCT(AL196:AL$381,G196:G$381)+SUMPRODUCT(AL196:AL$381,H196:H$381))/12</f>
        <v>2838661.7668186915</v>
      </c>
    </row>
    <row r="197" spans="1:39" x14ac:dyDescent="0.2">
      <c r="A197" s="7">
        <v>176</v>
      </c>
      <c r="B197" s="7">
        <v>88</v>
      </c>
      <c r="C197" s="7">
        <v>44</v>
      </c>
      <c r="D197" s="12">
        <f t="shared" si="42"/>
        <v>14.666666666666666</v>
      </c>
      <c r="E197" s="29">
        <f t="shared" si="58"/>
        <v>1629642.6882139372</v>
      </c>
      <c r="F197" s="2">
        <f t="shared" si="43"/>
        <v>1638.359483366404</v>
      </c>
      <c r="G197" s="2">
        <f t="shared" si="51"/>
        <v>24736.510785561361</v>
      </c>
      <c r="H197" s="2">
        <f t="shared" si="52"/>
        <v>5352.5489516146163</v>
      </c>
      <c r="I197" s="2">
        <f t="shared" si="41"/>
        <v>31727.419220542379</v>
      </c>
      <c r="J197" s="2">
        <f t="shared" si="59"/>
        <v>465335.48190128821</v>
      </c>
      <c r="K197" s="2">
        <f t="shared" si="44"/>
        <v>26669.838956474272</v>
      </c>
      <c r="L197" s="2">
        <f t="shared" si="44"/>
        <v>391157.63802828931</v>
      </c>
      <c r="M197" s="2"/>
      <c r="N197" s="28">
        <f t="shared" si="60"/>
        <v>2902243.8377302485</v>
      </c>
      <c r="O197" s="2">
        <f t="shared" si="53"/>
        <v>2908.2156366585182</v>
      </c>
      <c r="P197" s="2">
        <f t="shared" si="54"/>
        <v>43909.232493424097</v>
      </c>
      <c r="R197">
        <f t="shared" si="55"/>
        <v>176</v>
      </c>
      <c r="S197" s="89">
        <f t="shared" si="45"/>
        <v>0</v>
      </c>
      <c r="T197" s="89">
        <f>IF(AND(S197=0,S196&gt;0),SUM($G197:$H$381),S197)</f>
        <v>0</v>
      </c>
      <c r="U197" s="82">
        <f>SUM(T197:T$381)</f>
        <v>0</v>
      </c>
      <c r="V197" s="68">
        <f>localspline(R197,'BBG rates'!$G$10:$G$27,'BBG rates'!$K$10:$K$27)</f>
        <v>1.0022140386952754</v>
      </c>
      <c r="W197" s="68">
        <f>locallinterp(R197,'BBG rates'!$G$10:$G$27,'BBG rates'!$J$10:$J$27)</f>
        <v>-1.7499999999999998E-2</v>
      </c>
      <c r="X197" s="56">
        <f t="shared" si="56"/>
        <v>-1.7501403802855364E-2</v>
      </c>
      <c r="Y197" s="66">
        <f t="shared" si="46"/>
        <v>0</v>
      </c>
      <c r="Z197" s="72">
        <f t="shared" si="47"/>
        <v>0</v>
      </c>
      <c r="AA197" s="79">
        <f t="shared" si="48"/>
        <v>0</v>
      </c>
      <c r="AB197" s="81">
        <f t="shared" si="57"/>
        <v>0</v>
      </c>
      <c r="AD197" s="95">
        <f>locallinterp(R197,'BBG rates'!$N$10:$N$369,'BBG rates'!$P$10:$P$369)</f>
        <v>14.9234486189682</v>
      </c>
      <c r="AI197" s="185">
        <f t="shared" si="49"/>
        <v>176</v>
      </c>
      <c r="AJ197" s="127">
        <f>locallinterp(MIN(AI197,CAP_Senior*12),'BBG rates'!$X$24:$X$65,'BBG rates'!$Y$24:$Y$65)</f>
        <v>62.003401071282234</v>
      </c>
      <c r="AK197" s="127">
        <f>locallinterp(MIN(AI197,CAP_CB*12),'BBG rates'!$AA$25:$AA$40,'BBG rates'!$AC$25:$AC$40)</f>
        <v>10.933333333333334</v>
      </c>
      <c r="AL197" s="144">
        <f t="shared" si="50"/>
        <v>19.615244848784648</v>
      </c>
      <c r="AM197" s="142">
        <f>(SUMPRODUCT(AL197:AL$381,G197:G$381)+SUMPRODUCT(AL197:AL$381,H197:H$381))/12</f>
        <v>2789305.5017234995</v>
      </c>
    </row>
    <row r="198" spans="1:39" x14ac:dyDescent="0.2">
      <c r="A198" s="7">
        <v>177</v>
      </c>
      <c r="B198" s="7">
        <v>88.5</v>
      </c>
      <c r="C198" s="7">
        <v>44.25</v>
      </c>
      <c r="D198" s="12">
        <f t="shared" si="42"/>
        <v>14.75</v>
      </c>
      <c r="E198" s="29">
        <f t="shared" si="58"/>
        <v>1599708.5896519579</v>
      </c>
      <c r="F198" s="2">
        <f t="shared" si="43"/>
        <v>1608.6578786180248</v>
      </c>
      <c r="G198" s="2">
        <f t="shared" si="51"/>
        <v>24679.867928260017</v>
      </c>
      <c r="H198" s="2">
        <f t="shared" si="52"/>
        <v>5254.2306337193886</v>
      </c>
      <c r="I198" s="2">
        <f t="shared" si="41"/>
        <v>31542.75644059743</v>
      </c>
      <c r="J198" s="2">
        <f t="shared" si="59"/>
        <v>465255.65749881207</v>
      </c>
      <c r="K198" s="2">
        <f t="shared" si="44"/>
        <v>26488.465385195293</v>
      </c>
      <c r="L198" s="2">
        <f t="shared" si="44"/>
        <v>390704.86443163053</v>
      </c>
      <c r="M198" s="2"/>
      <c r="N198" s="28">
        <f t="shared" si="60"/>
        <v>2858291.2614208423</v>
      </c>
      <c r="O198" s="2">
        <f t="shared" si="53"/>
        <v>2864.8718206763579</v>
      </c>
      <c r="P198" s="2">
        <f t="shared" si="54"/>
        <v>43952.576309406257</v>
      </c>
      <c r="R198">
        <f t="shared" si="55"/>
        <v>177</v>
      </c>
      <c r="S198" s="89">
        <f t="shared" si="45"/>
        <v>0</v>
      </c>
      <c r="T198" s="89">
        <f>IF(AND(S198=0,S197&gt;0),SUM($G198:$H$381),S198)</f>
        <v>0</v>
      </c>
      <c r="U198" s="82">
        <f>SUM(T198:T$381)</f>
        <v>0</v>
      </c>
      <c r="V198" s="68">
        <f>localspline(R198,'BBG rates'!$G$10:$G$27,'BBG rates'!$K$10:$K$27)</f>
        <v>1.0018327012415078</v>
      </c>
      <c r="W198" s="68">
        <f>locallinterp(R198,'BBG rates'!$G$10:$G$27,'BBG rates'!$J$10:$J$27)</f>
        <v>-1.4249999999999999E-2</v>
      </c>
      <c r="X198" s="56">
        <f t="shared" si="56"/>
        <v>-1.4250930787840232E-2</v>
      </c>
      <c r="Y198" s="66">
        <f t="shared" si="46"/>
        <v>0</v>
      </c>
      <c r="Z198" s="72">
        <f t="shared" si="47"/>
        <v>0</v>
      </c>
      <c r="AA198" s="79">
        <f t="shared" si="48"/>
        <v>0</v>
      </c>
      <c r="AB198" s="81">
        <f t="shared" si="57"/>
        <v>0</v>
      </c>
      <c r="AD198" s="95">
        <f>locallinterp(R198,'BBG rates'!$N$10:$N$369,'BBG rates'!$P$10:$P$369)</f>
        <v>15.006934677404992</v>
      </c>
      <c r="AI198" s="185">
        <f t="shared" si="49"/>
        <v>177</v>
      </c>
      <c r="AJ198" s="127">
        <f>locallinterp(MIN(AI198,CAP_Senior*12),'BBG rates'!$X$24:$X$65,'BBG rates'!$Y$24:$Y$65)</f>
        <v>62.112869760708193</v>
      </c>
      <c r="AK198" s="127">
        <f>locallinterp(MIN(AI198,CAP_CB*12),'BBG rates'!$AA$25:$AA$40,'BBG rates'!$AC$25:$AC$40)</f>
        <v>10.95</v>
      </c>
      <c r="AL198" s="144">
        <f t="shared" si="50"/>
        <v>19.647687859320392</v>
      </c>
      <c r="AM198" s="142">
        <f>(SUMPRODUCT(AL198:AL$381,G198:G$381)+SUMPRODUCT(AL198:AL$381,H198:H$381))/12</f>
        <v>2740121.8122222973</v>
      </c>
    </row>
    <row r="199" spans="1:39" x14ac:dyDescent="0.2">
      <c r="A199" s="7">
        <v>178</v>
      </c>
      <c r="B199" s="7">
        <v>89</v>
      </c>
      <c r="C199" s="7">
        <v>44.5</v>
      </c>
      <c r="D199" s="12">
        <f t="shared" si="42"/>
        <v>14.833333333333334</v>
      </c>
      <c r="E199" s="29">
        <f t="shared" si="58"/>
        <v>1569928.8156836759</v>
      </c>
      <c r="F199" s="2">
        <f t="shared" si="43"/>
        <v>1579.1092396192316</v>
      </c>
      <c r="G199" s="2">
        <f t="shared" si="51"/>
        <v>24623.354774509473</v>
      </c>
      <c r="H199" s="2">
        <f t="shared" si="52"/>
        <v>5156.4191937724236</v>
      </c>
      <c r="I199" s="2">
        <f t="shared" si="41"/>
        <v>31358.88320790113</v>
      </c>
      <c r="J199" s="2">
        <f t="shared" si="59"/>
        <v>465156.76758386678</v>
      </c>
      <c r="K199" s="2">
        <f t="shared" si="44"/>
        <v>26308.085980046897</v>
      </c>
      <c r="L199" s="2">
        <f t="shared" si="44"/>
        <v>390236.608704029</v>
      </c>
      <c r="M199" s="2"/>
      <c r="N199" s="28">
        <f t="shared" si="60"/>
        <v>2814295.2985097733</v>
      </c>
      <c r="O199" s="2">
        <f t="shared" si="53"/>
        <v>2821.4852190138931</v>
      </c>
      <c r="P199" s="2">
        <f t="shared" si="54"/>
        <v>43995.962911068716</v>
      </c>
      <c r="R199">
        <f t="shared" si="55"/>
        <v>178</v>
      </c>
      <c r="S199" s="89">
        <f t="shared" si="45"/>
        <v>0</v>
      </c>
      <c r="T199" s="89">
        <f>IF(AND(S199=0,S198&gt;0),SUM($G199:$H$381),S199)</f>
        <v>0</v>
      </c>
      <c r="U199" s="82">
        <f>SUM(T199:T$381)</f>
        <v>0</v>
      </c>
      <c r="V199" s="68">
        <f>localspline(R199,'BBG rates'!$G$10:$G$27,'BBG rates'!$K$10:$K$27)</f>
        <v>1.0014525360741062</v>
      </c>
      <c r="W199" s="68">
        <f>locallinterp(R199,'BBG rates'!$G$10:$G$27,'BBG rates'!$J$10:$J$27)</f>
        <v>-1.0999999999999999E-2</v>
      </c>
      <c r="X199" s="56">
        <f t="shared" si="56"/>
        <v>-1.1000554622286884E-2</v>
      </c>
      <c r="Y199" s="66">
        <f t="shared" si="46"/>
        <v>0</v>
      </c>
      <c r="Z199" s="72">
        <f t="shared" si="47"/>
        <v>0</v>
      </c>
      <c r="AA199" s="79">
        <f t="shared" si="48"/>
        <v>0</v>
      </c>
      <c r="AB199" s="81">
        <f t="shared" si="57"/>
        <v>0</v>
      </c>
      <c r="AD199" s="95">
        <f>locallinterp(R199,'BBG rates'!$N$10:$N$369,'BBG rates'!$P$10:$P$369)</f>
        <v>15.090389055411167</v>
      </c>
      <c r="AI199" s="185">
        <f t="shared" si="49"/>
        <v>178</v>
      </c>
      <c r="AJ199" s="127">
        <f>locallinterp(MIN(AI199,CAP_Senior*12),'BBG rates'!$X$24:$X$65,'BBG rates'!$Y$24:$Y$65)</f>
        <v>62.22233845013416</v>
      </c>
      <c r="AK199" s="127">
        <f>locallinterp(MIN(AI199,CAP_CB*12),'BBG rates'!$AA$25:$AA$40,'BBG rates'!$AC$25:$AC$40)</f>
        <v>10.966666666666667</v>
      </c>
      <c r="AL199" s="144">
        <f t="shared" si="50"/>
        <v>19.680130869856143</v>
      </c>
      <c r="AM199" s="142">
        <f>(SUMPRODUCT(AL199:AL$381,G199:G$381)+SUMPRODUCT(AL199:AL$381,H199:H$381))/12</f>
        <v>2691110.4934809725</v>
      </c>
    </row>
    <row r="200" spans="1:39" x14ac:dyDescent="0.2">
      <c r="A200" s="7">
        <v>179</v>
      </c>
      <c r="B200" s="7">
        <v>89.5</v>
      </c>
      <c r="C200" s="7">
        <v>44.75</v>
      </c>
      <c r="D200" s="12">
        <f t="shared" si="42"/>
        <v>14.916666666666666</v>
      </c>
      <c r="E200" s="29">
        <f t="shared" si="58"/>
        <v>1540302.7321076237</v>
      </c>
      <c r="F200" s="2">
        <f t="shared" si="43"/>
        <v>1549.7129379857463</v>
      </c>
      <c r="G200" s="2">
        <f t="shared" si="51"/>
        <v>24566.971027308267</v>
      </c>
      <c r="H200" s="2">
        <f t="shared" si="52"/>
        <v>5059.1125487438494</v>
      </c>
      <c r="I200" s="2">
        <f t="shared" si="41"/>
        <v>31175.796514037866</v>
      </c>
      <c r="J200" s="2">
        <f t="shared" si="59"/>
        <v>465038.96466773149</v>
      </c>
      <c r="K200" s="2">
        <f t="shared" si="44"/>
        <v>26128.695782036753</v>
      </c>
      <c r="L200" s="2">
        <f t="shared" si="44"/>
        <v>389753.04541538155</v>
      </c>
      <c r="M200" s="2"/>
      <c r="N200" s="28">
        <f t="shared" si="60"/>
        <v>2770255.9061691272</v>
      </c>
      <c r="O200" s="2">
        <f t="shared" si="53"/>
        <v>2778.0557894363915</v>
      </c>
      <c r="P200" s="2">
        <f t="shared" si="54"/>
        <v>44039.392340646227</v>
      </c>
      <c r="R200">
        <f t="shared" si="55"/>
        <v>179</v>
      </c>
      <c r="S200" s="89">
        <f t="shared" si="45"/>
        <v>0</v>
      </c>
      <c r="T200" s="89">
        <f>IF(AND(S200=0,S199&gt;0),SUM($G200:$H$381),S200)</f>
        <v>0</v>
      </c>
      <c r="U200" s="82">
        <f>SUM(T200:T$381)</f>
        <v>0</v>
      </c>
      <c r="V200" s="68">
        <f>localspline(R200,'BBG rates'!$G$10:$G$27,'BBG rates'!$K$10:$K$27)</f>
        <v>1.0010735407590026</v>
      </c>
      <c r="W200" s="68">
        <f>locallinterp(R200,'BBG rates'!$G$10:$G$27,'BBG rates'!$J$10:$J$27)</f>
        <v>-7.7499999999999999E-3</v>
      </c>
      <c r="X200" s="56">
        <f t="shared" si="56"/>
        <v>-7.7502753000668889E-3</v>
      </c>
      <c r="Y200" s="66">
        <f t="shared" si="46"/>
        <v>0</v>
      </c>
      <c r="Z200" s="72">
        <f t="shared" si="47"/>
        <v>0</v>
      </c>
      <c r="AA200" s="79">
        <f t="shared" si="48"/>
        <v>0</v>
      </c>
      <c r="AB200" s="81">
        <f t="shared" si="57"/>
        <v>0</v>
      </c>
      <c r="AD200" s="95">
        <f>locallinterp(R200,'BBG rates'!$N$10:$N$369,'BBG rates'!$P$10:$P$369)</f>
        <v>15.173811850474417</v>
      </c>
      <c r="AI200" s="185">
        <f t="shared" si="49"/>
        <v>179</v>
      </c>
      <c r="AJ200" s="127">
        <f>locallinterp(MIN(AI200,CAP_Senior*12),'BBG rates'!$X$24:$X$65,'BBG rates'!$Y$24:$Y$65)</f>
        <v>62.331807139560127</v>
      </c>
      <c r="AK200" s="127">
        <f>locallinterp(MIN(AI200,CAP_CB*12),'BBG rates'!$AA$25:$AA$40,'BBG rates'!$AC$25:$AC$40)</f>
        <v>10.983333333333334</v>
      </c>
      <c r="AL200" s="144">
        <f t="shared" si="50"/>
        <v>19.712573880391886</v>
      </c>
      <c r="AM200" s="142">
        <f>(SUMPRODUCT(AL200:AL$381,G200:G$381)+SUMPRODUCT(AL200:AL$381,H200:H$381))/12</f>
        <v>2642271.3394000954</v>
      </c>
    </row>
    <row r="201" spans="1:39" x14ac:dyDescent="0.2">
      <c r="A201" s="7">
        <v>180</v>
      </c>
      <c r="B201" s="7">
        <v>90</v>
      </c>
      <c r="C201" s="7">
        <v>45</v>
      </c>
      <c r="D201" s="12">
        <f t="shared" si="42"/>
        <v>15</v>
      </c>
      <c r="E201" s="29">
        <f t="shared" si="58"/>
        <v>1510829.7070938956</v>
      </c>
      <c r="F201" s="2">
        <f t="shared" si="43"/>
        <v>1520.4683476826749</v>
      </c>
      <c r="G201" s="2">
        <f t="shared" si="51"/>
        <v>24510.716390335037</v>
      </c>
      <c r="H201" s="2">
        <f t="shared" si="52"/>
        <v>4962.3086233931699</v>
      </c>
      <c r="I201" s="2">
        <f t="shared" si="41"/>
        <v>30993.493361410881</v>
      </c>
      <c r="J201" s="2">
        <f t="shared" si="59"/>
        <v>464902.40042116324</v>
      </c>
      <c r="K201" s="2">
        <f t="shared" si="44"/>
        <v>25950.28985566182</v>
      </c>
      <c r="L201" s="2">
        <f t="shared" si="44"/>
        <v>389254.34783492732</v>
      </c>
      <c r="M201" s="2"/>
      <c r="N201" s="28">
        <f t="shared" si="60"/>
        <v>2726173.041528712</v>
      </c>
      <c r="O201" s="2">
        <f t="shared" si="53"/>
        <v>2734.5834896674314</v>
      </c>
      <c r="P201" s="2">
        <f t="shared" si="54"/>
        <v>44082.864640415188</v>
      </c>
      <c r="R201">
        <f t="shared" si="55"/>
        <v>180</v>
      </c>
      <c r="S201" s="89">
        <f t="shared" si="45"/>
        <v>0</v>
      </c>
      <c r="T201" s="89">
        <f>IF(AND(S201=0,S200&gt;0),SUM($G201:$H$381),S201)</f>
        <v>0</v>
      </c>
      <c r="U201" s="82">
        <f>SUM(T201:T$381)</f>
        <v>0</v>
      </c>
      <c r="V201" s="68">
        <f>localspline(R201,'BBG rates'!$G$10:$G$27,'BBG rates'!$K$10:$K$27)</f>
        <v>1.0006957054138184</v>
      </c>
      <c r="W201" s="68">
        <f>locallinterp(R201,'BBG rates'!$G$10:$G$27,'BBG rates'!$J$10:$J$27)</f>
        <v>-4.4999999999999997E-3</v>
      </c>
      <c r="X201" s="56">
        <f t="shared" si="56"/>
        <v>-4.5000928151850417E-3</v>
      </c>
      <c r="Y201" s="66">
        <f t="shared" si="46"/>
        <v>0</v>
      </c>
      <c r="Z201" s="72">
        <f t="shared" si="47"/>
        <v>0</v>
      </c>
      <c r="AA201" s="79">
        <f t="shared" si="48"/>
        <v>0</v>
      </c>
      <c r="AB201" s="81">
        <f t="shared" si="57"/>
        <v>0</v>
      </c>
      <c r="AD201" s="95">
        <f>locallinterp(R201,'BBG rates'!$N$10:$N$369,'BBG rates'!$P$10:$P$369)</f>
        <v>15.257203159258902</v>
      </c>
      <c r="AI201" s="185">
        <f t="shared" si="49"/>
        <v>180</v>
      </c>
      <c r="AJ201" s="127">
        <f>locallinterp(MIN(AI201,CAP_Senior*12),'BBG rates'!$X$24:$X$65,'BBG rates'!$Y$24:$Y$65)</f>
        <v>62.441275828986086</v>
      </c>
      <c r="AK201" s="127">
        <f>locallinterp(MIN(AI201,CAP_CB*12),'BBG rates'!$AA$25:$AA$40,'BBG rates'!$AC$25:$AC$40)</f>
        <v>11</v>
      </c>
      <c r="AL201" s="144">
        <f t="shared" si="50"/>
        <v>19.745016890927634</v>
      </c>
      <c r="AM201" s="142">
        <f>(SUMPRODUCT(AL201:AL$381,G201:G$381)+SUMPRODUCT(AL201:AL$381,H201:H$381))/12</f>
        <v>2593604.1426267959</v>
      </c>
    </row>
    <row r="202" spans="1:39" x14ac:dyDescent="0.2">
      <c r="A202" s="7">
        <v>181</v>
      </c>
      <c r="B202" s="7">
        <v>90.5</v>
      </c>
      <c r="C202" s="7">
        <v>45.25</v>
      </c>
      <c r="D202" s="12">
        <f t="shared" si="42"/>
        <v>15.083333333333334</v>
      </c>
      <c r="E202" s="29">
        <f>IF($A202&lt;=$I$8,E201-G202-H202,0)</f>
        <v>1481509.1111757073</v>
      </c>
      <c r="F202" s="2">
        <f t="shared" si="43"/>
        <v>1491.3748450161472</v>
      </c>
      <c r="G202" s="2">
        <f t="shared" si="51"/>
        <v>24454.590567946951</v>
      </c>
      <c r="H202" s="2">
        <f t="shared" si="52"/>
        <v>4866.0053502415458</v>
      </c>
      <c r="I202" s="2">
        <f t="shared" si="41"/>
        <v>30811.970763204645</v>
      </c>
      <c r="J202" s="2">
        <f t="shared" si="59"/>
        <v>464747.22567833675</v>
      </c>
      <c r="K202" s="2">
        <f t="shared" si="44"/>
        <v>25772.863288800607</v>
      </c>
      <c r="L202" s="2">
        <f t="shared" si="44"/>
        <v>388740.68793940917</v>
      </c>
      <c r="M202" s="2"/>
      <c r="N202" s="28">
        <f t="shared" si="60"/>
        <v>2682046.6616760185</v>
      </c>
      <c r="O202" s="2">
        <f t="shared" si="53"/>
        <v>2691.068277388857</v>
      </c>
      <c r="P202" s="2">
        <f t="shared" si="54"/>
        <v>44126.379852693761</v>
      </c>
      <c r="R202">
        <f t="shared" si="55"/>
        <v>181</v>
      </c>
      <c r="S202" s="89">
        <f t="shared" si="45"/>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6"/>
        <v>-2.8583707802010139E-3</v>
      </c>
      <c r="Y202" s="66">
        <f t="shared" si="46"/>
        <v>0</v>
      </c>
      <c r="Z202" s="72">
        <f t="shared" si="47"/>
        <v>0</v>
      </c>
      <c r="AA202" s="79">
        <f t="shared" si="48"/>
        <v>0</v>
      </c>
      <c r="AB202" s="81">
        <f t="shared" si="57"/>
        <v>0</v>
      </c>
      <c r="AD202" s="95">
        <f>locallinterp(R202,'BBG rates'!$N$10:$N$369,'BBG rates'!$P$10:$P$369)</f>
        <v>15.340563077127603</v>
      </c>
      <c r="AI202" s="185">
        <f t="shared" si="49"/>
        <v>181</v>
      </c>
      <c r="AJ202" s="127">
        <f>locallinterp(MIN(AI202,CAP_Senior*12),'BBG rates'!$X$24:$X$65,'BBG rates'!$Y$24:$Y$65)</f>
        <v>62.543676949191031</v>
      </c>
      <c r="AK202" s="127">
        <f>locallinterp(MIN(AI202,CAP_CB*12),'BBG rates'!$AA$25:$AA$40,'BBG rates'!$AC$25:$AC$40)</f>
        <v>11</v>
      </c>
      <c r="AL202" s="144">
        <f t="shared" si="50"/>
        <v>19.762425081362473</v>
      </c>
      <c r="AM202" s="142">
        <f>(SUMPRODUCT(AL202:AL$381,G202:G$381)+SUMPRODUCT(AL202:AL$381,H202:H$381))/12</f>
        <v>2545108.6945665632</v>
      </c>
    </row>
    <row r="203" spans="1:39" x14ac:dyDescent="0.2">
      <c r="A203" s="7">
        <v>182</v>
      </c>
      <c r="B203" s="7">
        <v>91</v>
      </c>
      <c r="C203" s="7">
        <v>45.5</v>
      </c>
      <c r="D203" s="12">
        <f t="shared" si="42"/>
        <v>15.166666666666666</v>
      </c>
      <c r="E203" s="29">
        <f t="shared" ref="E203:E266" si="61">IF($A203&lt;=$I$8,E202-G203-H203,0)</f>
        <v>1452340.3172409851</v>
      </c>
      <c r="F203" s="2">
        <f t="shared" si="43"/>
        <v>1462.4318086249839</v>
      </c>
      <c r="G203" s="2">
        <f t="shared" si="51"/>
        <v>24398.59326517814</v>
      </c>
      <c r="H203" s="2">
        <f t="shared" si="52"/>
        <v>4770.2006695441632</v>
      </c>
      <c r="I203" s="2">
        <f t="shared" si="41"/>
        <v>30631.225743347288</v>
      </c>
      <c r="J203" s="2">
        <f t="shared" si="59"/>
        <v>464573.59044076718</v>
      </c>
      <c r="K203" s="2">
        <f t="shared" si="44"/>
        <v>25596.411192605778</v>
      </c>
      <c r="L203" s="2">
        <f t="shared" si="44"/>
        <v>388212.23642118758</v>
      </c>
      <c r="M203" s="2"/>
      <c r="N203" s="28">
        <f t="shared" si="60"/>
        <v>2637876.7236561766</v>
      </c>
      <c r="O203" s="2">
        <f t="shared" si="53"/>
        <v>2647.5101102407416</v>
      </c>
      <c r="P203" s="2">
        <f t="shared" si="54"/>
        <v>44169.938019841873</v>
      </c>
      <c r="R203">
        <f t="shared" si="55"/>
        <v>182</v>
      </c>
      <c r="S203" s="89">
        <f t="shared" si="45"/>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6"/>
        <v>-1.2166734513208155E-3</v>
      </c>
      <c r="Y203" s="66">
        <f t="shared" si="46"/>
        <v>0</v>
      </c>
      <c r="Z203" s="72">
        <f t="shared" si="47"/>
        <v>0</v>
      </c>
      <c r="AA203" s="79">
        <f t="shared" si="48"/>
        <v>0</v>
      </c>
      <c r="AB203" s="81">
        <f t="shared" si="57"/>
        <v>0</v>
      </c>
      <c r="AD203" s="95">
        <f>locallinterp(R203,'BBG rates'!$N$10:$N$369,'BBG rates'!$P$10:$P$369)</f>
        <v>15.423891701451685</v>
      </c>
      <c r="AI203" s="185">
        <f t="shared" si="49"/>
        <v>182</v>
      </c>
      <c r="AJ203" s="127">
        <f>locallinterp(MIN(AI203,CAP_Senior*12),'BBG rates'!$X$24:$X$65,'BBG rates'!$Y$24:$Y$65)</f>
        <v>62.646078069395976</v>
      </c>
      <c r="AK203" s="127">
        <f>locallinterp(MIN(AI203,CAP_CB*12),'BBG rates'!$AA$25:$AA$40,'BBG rates'!$AC$25:$AC$40)</f>
        <v>11</v>
      </c>
      <c r="AL203" s="144">
        <f t="shared" si="50"/>
        <v>19.779833271797315</v>
      </c>
      <c r="AM203" s="142">
        <f>(SUMPRODUCT(AL203:AL$381,G203:G$381)+SUMPRODUCT(AL203:AL$381,H203:H$381))/12</f>
        <v>2496821.5212187213</v>
      </c>
    </row>
    <row r="204" spans="1:39" x14ac:dyDescent="0.2">
      <c r="A204" s="7">
        <v>183</v>
      </c>
      <c r="B204" s="7">
        <v>91.5</v>
      </c>
      <c r="C204" s="7">
        <v>45.75</v>
      </c>
      <c r="D204" s="12">
        <f t="shared" si="42"/>
        <v>15.25</v>
      </c>
      <c r="E204" s="29">
        <f t="shared" si="61"/>
        <v>1423322.7005239842</v>
      </c>
      <c r="F204" s="2">
        <f t="shared" si="43"/>
        <v>1433.6386194723955</v>
      </c>
      <c r="G204" s="2">
        <f t="shared" si="51"/>
        <v>24342.724187738182</v>
      </c>
      <c r="H204" s="2">
        <f t="shared" si="52"/>
        <v>4674.89252926271</v>
      </c>
      <c r="I204" s="2">
        <f t="shared" si="41"/>
        <v>30451.255336473288</v>
      </c>
      <c r="J204" s="2">
        <f t="shared" si="59"/>
        <v>464381.64388121763</v>
      </c>
      <c r="K204" s="2">
        <f t="shared" si="44"/>
        <v>25420.928701397461</v>
      </c>
      <c r="L204" s="2">
        <f t="shared" si="44"/>
        <v>387669.16269631125</v>
      </c>
      <c r="M204" s="2"/>
      <c r="N204" s="28">
        <f t="shared" si="60"/>
        <v>2593663.1844719155</v>
      </c>
      <c r="O204" s="2">
        <f t="shared" si="53"/>
        <v>2603.9089458213416</v>
      </c>
      <c r="P204" s="2">
        <f t="shared" si="54"/>
        <v>44213.539184261288</v>
      </c>
      <c r="R204">
        <f t="shared" si="55"/>
        <v>183</v>
      </c>
      <c r="S204" s="89">
        <f t="shared" si="45"/>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6"/>
        <v>4.2499917212168725E-4</v>
      </c>
      <c r="Y204" s="66">
        <f t="shared" si="46"/>
        <v>0</v>
      </c>
      <c r="Z204" s="72">
        <f t="shared" si="47"/>
        <v>0</v>
      </c>
      <c r="AA204" s="79">
        <f t="shared" si="48"/>
        <v>0</v>
      </c>
      <c r="AB204" s="81">
        <f t="shared" si="57"/>
        <v>0</v>
      </c>
      <c r="AD204" s="95">
        <f>locallinterp(R204,'BBG rates'!$N$10:$N$369,'BBG rates'!$P$10:$P$369)</f>
        <v>15.507189130996757</v>
      </c>
      <c r="AI204" s="185">
        <f t="shared" si="49"/>
        <v>183</v>
      </c>
      <c r="AJ204" s="127">
        <f>locallinterp(MIN(AI204,CAP_Senior*12),'BBG rates'!$X$24:$X$65,'BBG rates'!$Y$24:$Y$65)</f>
        <v>62.748479189600928</v>
      </c>
      <c r="AK204" s="127">
        <f>locallinterp(MIN(AI204,CAP_CB*12),'BBG rates'!$AA$25:$AA$40,'BBG rates'!$AC$25:$AC$40)</f>
        <v>11</v>
      </c>
      <c r="AL204" s="144">
        <f t="shared" si="50"/>
        <v>19.797241462232158</v>
      </c>
      <c r="AM204" s="142">
        <f>(SUMPRODUCT(AL204:AL$381,G204:G$381)+SUMPRODUCT(AL204:AL$381,H204:H$381))/12</f>
        <v>2448742.0311547029</v>
      </c>
    </row>
    <row r="205" spans="1:39" x14ac:dyDescent="0.2">
      <c r="A205" s="7">
        <v>184</v>
      </c>
      <c r="B205" s="7">
        <v>92</v>
      </c>
      <c r="C205" s="7">
        <v>46</v>
      </c>
      <c r="D205" s="12">
        <f t="shared" si="42"/>
        <v>15.333333333333334</v>
      </c>
      <c r="E205" s="29">
        <f t="shared" si="61"/>
        <v>1394455.6385969357</v>
      </c>
      <c r="F205" s="2">
        <f t="shared" si="43"/>
        <v>1404.9946608377074</v>
      </c>
      <c r="G205" s="2">
        <f t="shared" si="51"/>
        <v>24286.983042010514</v>
      </c>
      <c r="H205" s="2">
        <f t="shared" si="52"/>
        <v>4580.0788850379386</v>
      </c>
      <c r="I205" s="2">
        <f t="shared" si="41"/>
        <v>30272.05658788616</v>
      </c>
      <c r="J205" s="2">
        <f t="shared" si="59"/>
        <v>464171.53434758779</v>
      </c>
      <c r="K205" s="2">
        <f t="shared" si="44"/>
        <v>25246.410972556834</v>
      </c>
      <c r="L205" s="2">
        <f t="shared" si="44"/>
        <v>387111.63491253817</v>
      </c>
      <c r="M205" s="2"/>
      <c r="N205" s="28">
        <f t="shared" si="60"/>
        <v>2549406.0010835198</v>
      </c>
      <c r="O205" s="2">
        <f t="shared" si="53"/>
        <v>2560.26474168706</v>
      </c>
      <c r="P205" s="2">
        <f t="shared" si="54"/>
        <v>44257.18338839557</v>
      </c>
      <c r="R205">
        <f t="shared" si="55"/>
        <v>184</v>
      </c>
      <c r="S205" s="89">
        <f t="shared" si="45"/>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6"/>
        <v>2.0666470910590817E-3</v>
      </c>
      <c r="Y205" s="66">
        <f t="shared" si="46"/>
        <v>0</v>
      </c>
      <c r="Z205" s="72">
        <f t="shared" si="47"/>
        <v>0</v>
      </c>
      <c r="AA205" s="79">
        <f t="shared" si="48"/>
        <v>0</v>
      </c>
      <c r="AB205" s="81">
        <f t="shared" si="57"/>
        <v>0</v>
      </c>
      <c r="AD205" s="95">
        <f>locallinterp(R205,'BBG rates'!$N$10:$N$369,'BBG rates'!$P$10:$P$369)</f>
        <v>15.590455470870692</v>
      </c>
      <c r="AI205" s="185">
        <f t="shared" si="49"/>
        <v>184</v>
      </c>
      <c r="AJ205" s="127">
        <f>locallinterp(MIN(AI205,CAP_Senior*12),'BBG rates'!$X$24:$X$65,'BBG rates'!$Y$24:$Y$65)</f>
        <v>62.850880309805873</v>
      </c>
      <c r="AK205" s="127">
        <f>locallinterp(MIN(AI205,CAP_CB*12),'BBG rates'!$AA$25:$AA$40,'BBG rates'!$AC$25:$AC$40)</f>
        <v>11</v>
      </c>
      <c r="AL205" s="144">
        <f t="shared" si="50"/>
        <v>19.814649652667001</v>
      </c>
      <c r="AM205" s="142">
        <f>(SUMPRODUCT(AL205:AL$381,G205:G$381)+SUMPRODUCT(AL205:AL$381,H205:H$381))/12</f>
        <v>2400869.6340876226</v>
      </c>
    </row>
    <row r="206" spans="1:39" x14ac:dyDescent="0.2">
      <c r="A206" s="7">
        <v>185</v>
      </c>
      <c r="B206" s="7">
        <v>92.5</v>
      </c>
      <c r="C206" s="7">
        <v>46.25</v>
      </c>
      <c r="D206" s="12">
        <f t="shared" si="42"/>
        <v>15.416666666666666</v>
      </c>
      <c r="E206" s="29">
        <f t="shared" si="61"/>
        <v>1365738.5113617226</v>
      </c>
      <c r="F206" s="2">
        <f t="shared" si="43"/>
        <v>1376.4993183081156</v>
      </c>
      <c r="G206" s="2">
        <f t="shared" si="51"/>
        <v>24231.369535050922</v>
      </c>
      <c r="H206" s="2">
        <f t="shared" si="52"/>
        <v>4485.7577001623213</v>
      </c>
      <c r="I206" s="2">
        <f t="shared" si="41"/>
        <v>30093.626553521361</v>
      </c>
      <c r="J206" s="2">
        <f t="shared" si="59"/>
        <v>463943.40936678764</v>
      </c>
      <c r="K206" s="2">
        <f t="shared" si="44"/>
        <v>25072.8531864203</v>
      </c>
      <c r="L206" s="2">
        <f t="shared" si="44"/>
        <v>386539.81995731295</v>
      </c>
      <c r="M206" s="2"/>
      <c r="N206" s="28">
        <f t="shared" si="60"/>
        <v>2505105.1304087895</v>
      </c>
      <c r="O206" s="2">
        <f t="shared" si="53"/>
        <v>2516.5774553524011</v>
      </c>
      <c r="P206" s="2">
        <f t="shared" si="54"/>
        <v>44300.87067473022</v>
      </c>
      <c r="R206">
        <f t="shared" si="55"/>
        <v>185</v>
      </c>
      <c r="S206" s="89">
        <f t="shared" si="45"/>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6"/>
        <v>3.708270306024275E-3</v>
      </c>
      <c r="Y206" s="66">
        <f t="shared" si="46"/>
        <v>0</v>
      </c>
      <c r="Z206" s="72">
        <f t="shared" si="47"/>
        <v>0</v>
      </c>
      <c r="AA206" s="79">
        <f t="shared" si="48"/>
        <v>0</v>
      </c>
      <c r="AB206" s="81">
        <f t="shared" si="57"/>
        <v>0</v>
      </c>
      <c r="AD206" s="95">
        <f>locallinterp(R206,'BBG rates'!$N$10:$N$369,'BBG rates'!$P$10:$P$369)</f>
        <v>15.673690817628989</v>
      </c>
      <c r="AI206" s="185">
        <f t="shared" si="49"/>
        <v>185</v>
      </c>
      <c r="AJ206" s="127">
        <f>locallinterp(MIN(AI206,CAP_Senior*12),'BBG rates'!$X$24:$X$65,'BBG rates'!$Y$24:$Y$65)</f>
        <v>62.953281430010819</v>
      </c>
      <c r="AK206" s="127">
        <f>locallinterp(MIN(AI206,CAP_CB*12),'BBG rates'!$AA$25:$AA$40,'BBG rates'!$AC$25:$AC$40)</f>
        <v>11</v>
      </c>
      <c r="AL206" s="144">
        <f t="shared" si="50"/>
        <v>19.83205784310184</v>
      </c>
      <c r="AM206" s="142">
        <f>(SUMPRODUCT(AL206:AL$381,G206:G$381)+SUMPRODUCT(AL206:AL$381,H206:H$381))/12</f>
        <v>2353203.7408720967</v>
      </c>
    </row>
    <row r="207" spans="1:39" x14ac:dyDescent="0.2">
      <c r="A207" s="7">
        <v>186</v>
      </c>
      <c r="B207" s="7">
        <v>93</v>
      </c>
      <c r="C207" s="7">
        <v>46.5</v>
      </c>
      <c r="D207" s="12">
        <f t="shared" si="42"/>
        <v>15.5</v>
      </c>
      <c r="E207" s="29">
        <f t="shared" si="61"/>
        <v>1337170.7010415839</v>
      </c>
      <c r="F207" s="2">
        <f t="shared" si="43"/>
        <v>1348.1519797704686</v>
      </c>
      <c r="G207" s="2">
        <f t="shared" si="51"/>
        <v>24175.883374585999</v>
      </c>
      <c r="H207" s="2">
        <f t="shared" si="52"/>
        <v>4391.926945552812</v>
      </c>
      <c r="I207" s="2">
        <f t="shared" si="41"/>
        <v>29915.962299909279</v>
      </c>
      <c r="J207" s="2">
        <f t="shared" si="59"/>
        <v>463697.4156485938</v>
      </c>
      <c r="K207" s="2">
        <f t="shared" si="44"/>
        <v>24900.250546174117</v>
      </c>
      <c r="L207" s="2">
        <f t="shared" si="44"/>
        <v>385953.88346569875</v>
      </c>
      <c r="M207" s="2"/>
      <c r="N207" s="28">
        <f t="shared" si="60"/>
        <v>2460760.5293229967</v>
      </c>
      <c r="O207" s="2">
        <f t="shared" si="53"/>
        <v>2472.847044289932</v>
      </c>
      <c r="P207" s="2">
        <f t="shared" si="54"/>
        <v>44344.601085792689</v>
      </c>
      <c r="R207">
        <f t="shared" si="55"/>
        <v>186</v>
      </c>
      <c r="S207" s="89">
        <f t="shared" si="45"/>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6"/>
        <v>5.3498688180830811E-3</v>
      </c>
      <c r="Y207" s="66">
        <f t="shared" si="46"/>
        <v>0</v>
      </c>
      <c r="Z207" s="72">
        <f t="shared" si="47"/>
        <v>0</v>
      </c>
      <c r="AA207" s="79">
        <f t="shared" si="48"/>
        <v>0</v>
      </c>
      <c r="AB207" s="81">
        <f t="shared" si="57"/>
        <v>0</v>
      </c>
      <c r="AD207" s="95">
        <f>locallinterp(R207,'BBG rates'!$N$10:$N$369,'BBG rates'!$P$10:$P$369)</f>
        <v>15.756895274171031</v>
      </c>
      <c r="AI207" s="185">
        <f t="shared" si="49"/>
        <v>186</v>
      </c>
      <c r="AJ207" s="127">
        <f>locallinterp(MIN(AI207,CAP_Senior*12),'BBG rates'!$X$24:$X$65,'BBG rates'!$Y$24:$Y$65)</f>
        <v>63.055682550215764</v>
      </c>
      <c r="AK207" s="127">
        <f>locallinterp(MIN(AI207,CAP_CB*12),'BBG rates'!$AA$25:$AA$40,'BBG rates'!$AC$25:$AC$40)</f>
        <v>11</v>
      </c>
      <c r="AL207" s="144">
        <f t="shared" si="50"/>
        <v>19.849466033536679</v>
      </c>
      <c r="AM207" s="142">
        <f>(SUMPRODUCT(AL207:AL$381,G207:G$381)+SUMPRODUCT(AL207:AL$381,H207:H$381))/12</f>
        <v>2305743.7635040581</v>
      </c>
    </row>
    <row r="208" spans="1:39" x14ac:dyDescent="0.2">
      <c r="A208" s="7">
        <v>187</v>
      </c>
      <c r="B208" s="7">
        <v>93.5</v>
      </c>
      <c r="C208" s="7">
        <v>46.75</v>
      </c>
      <c r="D208" s="12">
        <f t="shared" si="42"/>
        <v>15.583333333333334</v>
      </c>
      <c r="E208" s="29">
        <f t="shared" si="61"/>
        <v>1308751.5921728488</v>
      </c>
      <c r="F208" s="2">
        <f t="shared" si="43"/>
        <v>1319.9520354030788</v>
      </c>
      <c r="G208" s="2">
        <f t="shared" si="51"/>
        <v>24120.524269011581</v>
      </c>
      <c r="H208" s="2">
        <f t="shared" si="52"/>
        <v>4298.5845997236875</v>
      </c>
      <c r="I208" s="2">
        <f t="shared" si="41"/>
        <v>29739.060904138347</v>
      </c>
      <c r="J208" s="2">
        <f t="shared" si="59"/>
        <v>463433.69908948924</v>
      </c>
      <c r="K208" s="2">
        <f t="shared" si="44"/>
        <v>24728.598277749454</v>
      </c>
      <c r="L208" s="2">
        <f t="shared" si="44"/>
        <v>385353.98982826236</v>
      </c>
      <c r="M208" s="2"/>
      <c r="N208" s="28">
        <f t="shared" si="60"/>
        <v>2416372.1546588442</v>
      </c>
      <c r="O208" s="2">
        <f t="shared" si="53"/>
        <v>2429.0734659302389</v>
      </c>
      <c r="P208" s="2">
        <f t="shared" si="54"/>
        <v>44388.374664152383</v>
      </c>
      <c r="R208">
        <f t="shared" si="55"/>
        <v>187</v>
      </c>
      <c r="S208" s="89">
        <f t="shared" si="45"/>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6"/>
        <v>6.9914426277684072E-3</v>
      </c>
      <c r="Y208" s="66">
        <f t="shared" si="46"/>
        <v>0</v>
      </c>
      <c r="Z208" s="72">
        <f t="shared" si="47"/>
        <v>0</v>
      </c>
      <c r="AA208" s="79">
        <f t="shared" si="48"/>
        <v>0</v>
      </c>
      <c r="AB208" s="81">
        <f t="shared" si="57"/>
        <v>0</v>
      </c>
      <c r="AD208" s="95">
        <f>locallinterp(R208,'BBG rates'!$N$10:$N$369,'BBG rates'!$P$10:$P$369)</f>
        <v>15.840068944788056</v>
      </c>
      <c r="AI208" s="185">
        <f t="shared" si="49"/>
        <v>187</v>
      </c>
      <c r="AJ208" s="127">
        <f>locallinterp(MIN(AI208,CAP_Senior*12),'BBG rates'!$X$24:$X$65,'BBG rates'!$Y$24:$Y$65)</f>
        <v>63.158083670420709</v>
      </c>
      <c r="AK208" s="127">
        <f>locallinterp(MIN(AI208,CAP_CB*12),'BBG rates'!$AA$25:$AA$40,'BBG rates'!$AC$25:$AC$40)</f>
        <v>11</v>
      </c>
      <c r="AL208" s="144">
        <f t="shared" si="50"/>
        <v>19.866874223971521</v>
      </c>
      <c r="AM208" s="142">
        <f>(SUMPRODUCT(AL208:AL$381,G208:G$381)+SUMPRODUCT(AL208:AL$381,H208:H$381))/12</f>
        <v>2258489.1151205488</v>
      </c>
    </row>
    <row r="209" spans="1:39" x14ac:dyDescent="0.2">
      <c r="A209" s="7">
        <v>188</v>
      </c>
      <c r="B209" s="7">
        <v>94</v>
      </c>
      <c r="C209" s="7">
        <v>47</v>
      </c>
      <c r="D209" s="12">
        <f t="shared" si="42"/>
        <v>15.666666666666666</v>
      </c>
      <c r="E209" s="29">
        <f t="shared" si="61"/>
        <v>1280480.5715966981</v>
      </c>
      <c r="F209" s="2">
        <f t="shared" si="43"/>
        <v>1291.898877667564</v>
      </c>
      <c r="G209" s="2">
        <f t="shared" si="51"/>
        <v>24065.291927391248</v>
      </c>
      <c r="H209" s="2">
        <f t="shared" si="52"/>
        <v>4205.7286487594938</v>
      </c>
      <c r="I209" s="2">
        <f t="shared" si="41"/>
        <v>29562.919453818307</v>
      </c>
      <c r="J209" s="2">
        <f t="shared" si="59"/>
        <v>463152.4047764868</v>
      </c>
      <c r="K209" s="2">
        <f t="shared" si="44"/>
        <v>24557.891629718008</v>
      </c>
      <c r="L209" s="2">
        <f t="shared" si="44"/>
        <v>384740.30219891545</v>
      </c>
      <c r="M209" s="2"/>
      <c r="N209" s="28">
        <f t="shared" si="60"/>
        <v>2371939.9632064234</v>
      </c>
      <c r="O209" s="2">
        <f t="shared" si="53"/>
        <v>2385.2566776618869</v>
      </c>
      <c r="P209" s="2">
        <f t="shared" si="54"/>
        <v>44432.191452420739</v>
      </c>
      <c r="R209">
        <f t="shared" si="55"/>
        <v>188</v>
      </c>
      <c r="S209" s="89">
        <f t="shared" si="45"/>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6"/>
        <v>8.6329917358796138E-3</v>
      </c>
      <c r="Y209" s="66">
        <f t="shared" si="46"/>
        <v>0</v>
      </c>
      <c r="Z209" s="72">
        <f t="shared" si="47"/>
        <v>0</v>
      </c>
      <c r="AA209" s="79">
        <f t="shared" si="48"/>
        <v>0</v>
      </c>
      <c r="AB209" s="81">
        <f t="shared" si="57"/>
        <v>0</v>
      </c>
      <c r="AD209" s="95">
        <f>locallinterp(R209,'BBG rates'!$N$10:$N$369,'BBG rates'!$P$10:$P$369)</f>
        <v>15.923211940114877</v>
      </c>
      <c r="AI209" s="185">
        <f t="shared" si="49"/>
        <v>188</v>
      </c>
      <c r="AJ209" s="127">
        <f>locallinterp(MIN(AI209,CAP_Senior*12),'BBG rates'!$X$24:$X$65,'BBG rates'!$Y$24:$Y$65)</f>
        <v>63.260484790625654</v>
      </c>
      <c r="AK209" s="127">
        <f>locallinterp(MIN(AI209,CAP_CB*12),'BBG rates'!$AA$25:$AA$40,'BBG rates'!$AC$25:$AC$40)</f>
        <v>11</v>
      </c>
      <c r="AL209" s="144">
        <f t="shared" si="50"/>
        <v>19.884282414406361</v>
      </c>
      <c r="AM209" s="142">
        <f>(SUMPRODUCT(AL209:AL$381,G209:G$381)+SUMPRODUCT(AL209:AL$381,H209:H$381))/12</f>
        <v>2211439.2099995059</v>
      </c>
    </row>
    <row r="210" spans="1:39" x14ac:dyDescent="0.2">
      <c r="A210" s="7">
        <v>189</v>
      </c>
      <c r="B210" s="7">
        <v>94.5</v>
      </c>
      <c r="C210" s="7">
        <v>47.25</v>
      </c>
      <c r="D210" s="12">
        <f t="shared" si="42"/>
        <v>15.75</v>
      </c>
      <c r="E210" s="29">
        <f t="shared" si="61"/>
        <v>1252357.0284509554</v>
      </c>
      <c r="F210" s="2">
        <f t="shared" si="43"/>
        <v>1263.9919013007134</v>
      </c>
      <c r="G210" s="2">
        <f t="shared" si="51"/>
        <v>24010.186059454769</v>
      </c>
      <c r="H210" s="2">
        <f t="shared" si="52"/>
        <v>4113.3570862880815</v>
      </c>
      <c r="I210" s="2">
        <f t="shared" si="41"/>
        <v>29387.535047043562</v>
      </c>
      <c r="J210" s="2">
        <f t="shared" si="59"/>
        <v>462853.6769909361</v>
      </c>
      <c r="K210" s="2">
        <f t="shared" si="44"/>
        <v>24388.125873187983</v>
      </c>
      <c r="L210" s="2">
        <f t="shared" si="44"/>
        <v>384112.98250271077</v>
      </c>
      <c r="M210" s="2"/>
      <c r="N210" s="28">
        <f t="shared" si="60"/>
        <v>2327463.9117131722</v>
      </c>
      <c r="O210" s="2">
        <f t="shared" si="53"/>
        <v>2341.3966368313795</v>
      </c>
      <c r="P210" s="2">
        <f t="shared" si="54"/>
        <v>44476.051493251238</v>
      </c>
      <c r="R210">
        <f t="shared" si="55"/>
        <v>189</v>
      </c>
      <c r="S210" s="89">
        <f t="shared" si="45"/>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6"/>
        <v>1.0274516143482515E-2</v>
      </c>
      <c r="Y210" s="66">
        <f t="shared" si="46"/>
        <v>0</v>
      </c>
      <c r="Z210" s="72">
        <f t="shared" si="47"/>
        <v>0</v>
      </c>
      <c r="AA210" s="79">
        <f t="shared" si="48"/>
        <v>0</v>
      </c>
      <c r="AB210" s="81">
        <f t="shared" si="57"/>
        <v>0</v>
      </c>
      <c r="AD210" s="95">
        <f>locallinterp(R210,'BBG rates'!$N$10:$N$369,'BBG rates'!$P$10:$P$369)</f>
        <v>16.006324362233926</v>
      </c>
      <c r="AI210" s="185">
        <f t="shared" si="49"/>
        <v>189</v>
      </c>
      <c r="AJ210" s="127">
        <f>locallinterp(MIN(AI210,CAP_Senior*12),'BBG rates'!$X$24:$X$65,'BBG rates'!$Y$24:$Y$65)</f>
        <v>63.362885910830599</v>
      </c>
      <c r="AK210" s="127">
        <f>locallinterp(MIN(AI210,CAP_CB*12),'BBG rates'!$AA$25:$AA$40,'BBG rates'!$AC$25:$AC$40)</f>
        <v>11</v>
      </c>
      <c r="AL210" s="144">
        <f t="shared" si="50"/>
        <v>19.9016906048412</v>
      </c>
      <c r="AM210" s="142">
        <f>(SUMPRODUCT(AL210:AL$381,G210:G$381)+SUMPRODUCT(AL210:AL$381,H210:H$381))/12</f>
        <v>2164593.4635595325</v>
      </c>
    </row>
    <row r="211" spans="1:39" x14ac:dyDescent="0.2">
      <c r="A211" s="7">
        <v>190</v>
      </c>
      <c r="B211" s="7">
        <v>95</v>
      </c>
      <c r="C211" s="7">
        <v>47.5</v>
      </c>
      <c r="D211" s="12">
        <f t="shared" si="42"/>
        <v>15.833333333333334</v>
      </c>
      <c r="E211" s="29">
        <f t="shared" si="61"/>
        <v>1224380.3541619051</v>
      </c>
      <c r="F211" s="2">
        <f t="shared" si="43"/>
        <v>1236.2305033063858</v>
      </c>
      <c r="G211" s="2">
        <f t="shared" si="51"/>
        <v>23955.206375596601</v>
      </c>
      <c r="H211" s="2">
        <f t="shared" si="52"/>
        <v>4021.467913453735</v>
      </c>
      <c r="I211" s="2">
        <f t="shared" ref="I211:I274" si="62">SUM(F211:H211)</f>
        <v>29212.904792356723</v>
      </c>
      <c r="J211" s="2">
        <f t="shared" si="59"/>
        <v>462537.65921231481</v>
      </c>
      <c r="K211" s="2">
        <f t="shared" si="44"/>
        <v>24219.296301700662</v>
      </c>
      <c r="L211" s="2">
        <f t="shared" si="44"/>
        <v>383472.19144359388</v>
      </c>
      <c r="M211" s="2"/>
      <c r="N211" s="28">
        <f t="shared" si="60"/>
        <v>2282943.9568838328</v>
      </c>
      <c r="O211" s="2">
        <f t="shared" si="53"/>
        <v>2297.493300743115</v>
      </c>
      <c r="P211" s="2">
        <f t="shared" si="54"/>
        <v>44519.954829339506</v>
      </c>
      <c r="R211">
        <f t="shared" si="55"/>
        <v>190</v>
      </c>
      <c r="S211" s="89">
        <f t="shared" si="45"/>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6"/>
        <v>1.1916015851110018E-2</v>
      </c>
      <c r="Y211" s="66">
        <f t="shared" si="46"/>
        <v>0</v>
      </c>
      <c r="Z211" s="72">
        <f t="shared" si="47"/>
        <v>0</v>
      </c>
      <c r="AA211" s="79">
        <f t="shared" si="48"/>
        <v>0</v>
      </c>
      <c r="AB211" s="81">
        <f t="shared" si="57"/>
        <v>0</v>
      </c>
      <c r="AD211" s="95">
        <f>locallinterp(R211,'BBG rates'!$N$10:$N$369,'BBG rates'!$P$10:$P$369)</f>
        <v>16.089406319572713</v>
      </c>
      <c r="AI211" s="185">
        <f t="shared" si="49"/>
        <v>190</v>
      </c>
      <c r="AJ211" s="127">
        <f>locallinterp(MIN(AI211,CAP_Senior*12),'BBG rates'!$X$24:$X$65,'BBG rates'!$Y$24:$Y$65)</f>
        <v>63.465287031035551</v>
      </c>
      <c r="AK211" s="127">
        <f>locallinterp(MIN(AI211,CAP_CB*12),'BBG rates'!$AA$25:$AA$40,'BBG rates'!$AC$25:$AC$40)</f>
        <v>11</v>
      </c>
      <c r="AL211" s="144">
        <f t="shared" si="50"/>
        <v>19.919098795276042</v>
      </c>
      <c r="AM211" s="142">
        <f>(SUMPRODUCT(AL211:AL$381,G211:G$381)+SUMPRODUCT(AL211:AL$381,H211:H$381))/12</f>
        <v>2117951.292359659</v>
      </c>
    </row>
    <row r="212" spans="1:39" x14ac:dyDescent="0.2">
      <c r="A212" s="7">
        <v>191</v>
      </c>
      <c r="B212" s="7">
        <v>95.5</v>
      </c>
      <c r="C212" s="7">
        <v>47.75</v>
      </c>
      <c r="D212" s="12">
        <f t="shared" si="42"/>
        <v>15.916666666666666</v>
      </c>
      <c r="E212" s="29">
        <f t="shared" si="61"/>
        <v>1196549.9424361405</v>
      </c>
      <c r="F212" s="2">
        <f t="shared" si="43"/>
        <v>1208.6140829474323</v>
      </c>
      <c r="G212" s="2">
        <f t="shared" si="51"/>
        <v>23900.352586874338</v>
      </c>
      <c r="H212" s="2">
        <f t="shared" si="52"/>
        <v>3930.059138890394</v>
      </c>
      <c r="I212" s="2">
        <f t="shared" si="62"/>
        <v>29039.025808712162</v>
      </c>
      <c r="J212" s="2">
        <f t="shared" si="59"/>
        <v>462204.49412200187</v>
      </c>
      <c r="K212" s="2">
        <f t="shared" si="44"/>
        <v>24051.398231127303</v>
      </c>
      <c r="L212" s="2">
        <f t="shared" si="44"/>
        <v>382818.08851210953</v>
      </c>
      <c r="M212" s="2"/>
      <c r="N212" s="28">
        <f t="shared" si="60"/>
        <v>2238380.0553804096</v>
      </c>
      <c r="O212" s="2">
        <f t="shared" si="53"/>
        <v>2253.5466266593457</v>
      </c>
      <c r="P212" s="2">
        <f t="shared" si="54"/>
        <v>44563.901503423273</v>
      </c>
      <c r="R212">
        <f t="shared" si="55"/>
        <v>191</v>
      </c>
      <c r="S212" s="89">
        <f t="shared" si="45"/>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6"/>
        <v>1.3557490859561483E-2</v>
      </c>
      <c r="Y212" s="66">
        <f t="shared" si="46"/>
        <v>0</v>
      </c>
      <c r="Z212" s="72">
        <f t="shared" si="47"/>
        <v>0</v>
      </c>
      <c r="AA212" s="79">
        <f t="shared" si="48"/>
        <v>0</v>
      </c>
      <c r="AB212" s="81">
        <f t="shared" si="57"/>
        <v>0</v>
      </c>
      <c r="AD212" s="95">
        <f>locallinterp(R212,'BBG rates'!$N$10:$N$369,'BBG rates'!$P$10:$P$369)</f>
        <v>16.172457921948205</v>
      </c>
      <c r="AI212" s="185">
        <f t="shared" si="49"/>
        <v>191</v>
      </c>
      <c r="AJ212" s="127">
        <f>locallinterp(MIN(AI212,CAP_Senior*12),'BBG rates'!$X$24:$X$65,'BBG rates'!$Y$24:$Y$65)</f>
        <v>63.567688151240496</v>
      </c>
      <c r="AK212" s="127">
        <f>locallinterp(MIN(AI212,CAP_CB*12),'BBG rates'!$AA$25:$AA$40,'BBG rates'!$AC$25:$AC$40)</f>
        <v>11</v>
      </c>
      <c r="AL212" s="144">
        <f t="shared" si="50"/>
        <v>19.936506985710885</v>
      </c>
      <c r="AM212" s="142">
        <f>(SUMPRODUCT(AL212:AL$381,G212:G$381)+SUMPRODUCT(AL212:AL$381,H212:H$381))/12</f>
        <v>2071512.1140990888</v>
      </c>
    </row>
    <row r="213" spans="1:39" x14ac:dyDescent="0.2">
      <c r="A213" s="7">
        <v>192</v>
      </c>
      <c r="B213" s="7">
        <v>96</v>
      </c>
      <c r="C213" s="7">
        <v>48</v>
      </c>
      <c r="D213" s="12">
        <f t="shared" si="42"/>
        <v>16</v>
      </c>
      <c r="E213" s="29">
        <f t="shared" si="61"/>
        <v>1168865.1892524385</v>
      </c>
      <c r="F213" s="2">
        <f t="shared" si="43"/>
        <v>1181.1420417376494</v>
      </c>
      <c r="G213" s="2">
        <f t="shared" si="51"/>
        <v>23845.624405007216</v>
      </c>
      <c r="H213" s="2">
        <f t="shared" si="52"/>
        <v>3839.1287786949692</v>
      </c>
      <c r="I213" s="2">
        <f t="shared" si="62"/>
        <v>28865.895225439835</v>
      </c>
      <c r="J213" s="2">
        <f t="shared" si="59"/>
        <v>461854.32360703737</v>
      </c>
      <c r="K213" s="2">
        <f t="shared" si="44"/>
        <v>23884.426999566625</v>
      </c>
      <c r="L213" s="2">
        <f t="shared" si="44"/>
        <v>382150.83199306601</v>
      </c>
      <c r="M213" s="2"/>
      <c r="N213" s="28">
        <f t="shared" si="60"/>
        <v>2193772.163822127</v>
      </c>
      <c r="O213" s="2">
        <f t="shared" si="53"/>
        <v>2209.5565718001371</v>
      </c>
      <c r="P213" s="2">
        <f t="shared" si="54"/>
        <v>44607.891558282477</v>
      </c>
      <c r="R213">
        <f t="shared" si="55"/>
        <v>192</v>
      </c>
      <c r="S213" s="89">
        <f t="shared" si="45"/>
        <v>0</v>
      </c>
      <c r="T213" s="89">
        <f>IF(AND(S213=0,S212&gt;0),SUM($G213:$H$381),S213)</f>
        <v>0</v>
      </c>
      <c r="U213" s="82">
        <f>SUM(T213:T$381)</f>
        <v>0</v>
      </c>
      <c r="V213" s="68">
        <f>localspline(R213,'BBG rates'!$G$10:$G$27,'BBG rates'!$K$10:$K$27)</f>
        <v>0.99625636288722907</v>
      </c>
      <c r="W213" s="68">
        <f>locallinterp(R213,'BBG rates'!$G$10:$G$27,'BBG rates'!$J$10:$J$27)</f>
        <v>1.52E-2</v>
      </c>
      <c r="X213" s="56">
        <f t="shared" si="56"/>
        <v>1.5198941169369817E-2</v>
      </c>
      <c r="Y213" s="66">
        <f t="shared" si="46"/>
        <v>0</v>
      </c>
      <c r="Z213" s="72">
        <f t="shared" si="47"/>
        <v>0</v>
      </c>
      <c r="AA213" s="79">
        <f t="shared" si="48"/>
        <v>0</v>
      </c>
      <c r="AB213" s="81">
        <f t="shared" si="57"/>
        <v>0</v>
      </c>
      <c r="AD213" s="95">
        <f>locallinterp(R213,'BBG rates'!$N$10:$N$369,'BBG rates'!$P$10:$P$369)</f>
        <v>16.255479285522139</v>
      </c>
      <c r="AI213" s="185">
        <f t="shared" si="49"/>
        <v>192</v>
      </c>
      <c r="AJ213" s="127">
        <f>locallinterp(MIN(AI213,CAP_Senior*12),'BBG rates'!$X$24:$X$65,'BBG rates'!$Y$24:$Y$65)</f>
        <v>63.670089271445441</v>
      </c>
      <c r="AK213" s="127">
        <f>locallinterp(MIN(AI213,CAP_CB*12),'BBG rates'!$AA$25:$AA$40,'BBG rates'!$AC$25:$AC$40)</f>
        <v>11</v>
      </c>
      <c r="AL213" s="144">
        <f t="shared" si="50"/>
        <v>19.953915176145724</v>
      </c>
      <c r="AM213" s="142">
        <f>(SUMPRODUCT(AL213:AL$381,G213:G$381)+SUMPRODUCT(AL213:AL$381,H213:H$381))/12</f>
        <v>2025275.3476169289</v>
      </c>
    </row>
    <row r="214" spans="1:39" x14ac:dyDescent="0.2">
      <c r="A214" s="7">
        <v>193</v>
      </c>
      <c r="B214" s="7">
        <v>96.5</v>
      </c>
      <c r="C214" s="7">
        <v>48.25</v>
      </c>
      <c r="D214" s="12">
        <f t="shared" ref="D214:D277" si="63">A214/12</f>
        <v>16.083333333333332</v>
      </c>
      <c r="E214" s="29">
        <f t="shared" si="61"/>
        <v>1141325.4928536632</v>
      </c>
      <c r="F214" s="2">
        <f t="shared" ref="F214:F277" si="64">IF($A214&lt;=$I$8,-IPMT($G$11,1,$I$8-$A214+1,$E213),0)</f>
        <v>1153.8137834337585</v>
      </c>
      <c r="G214" s="2">
        <f t="shared" si="51"/>
        <v>23791.021542374609</v>
      </c>
      <c r="H214" s="2">
        <f t="shared" si="52"/>
        <v>3748.674856400748</v>
      </c>
      <c r="I214" s="2">
        <f t="shared" si="62"/>
        <v>28693.510182209113</v>
      </c>
      <c r="J214" s="2">
        <f t="shared" si="59"/>
        <v>461487.28876386321</v>
      </c>
      <c r="K214" s="2">
        <f t="shared" ref="K214:L277" si="65">I214/(1+$F$12)^IF($I$7=1,$A214,IF($I$7=2,$B214,IF($I$7=4,$C214,$D214)))</f>
        <v>23718.377967242679</v>
      </c>
      <c r="L214" s="2">
        <f t="shared" si="65"/>
        <v>381470.57897315308</v>
      </c>
      <c r="M214" s="2"/>
      <c r="N214" s="28">
        <f t="shared" si="60"/>
        <v>2149120.2387853879</v>
      </c>
      <c r="O214" s="2">
        <f t="shared" si="53"/>
        <v>2165.5230933433249</v>
      </c>
      <c r="P214" s="2">
        <f t="shared" si="54"/>
        <v>44651.925036739311</v>
      </c>
      <c r="R214">
        <f t="shared" si="55"/>
        <v>193</v>
      </c>
      <c r="S214" s="89">
        <f t="shared" ref="S214:S277" si="66">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6"/>
        <v>1.6840366781867289E-2</v>
      </c>
      <c r="Y214" s="66">
        <f t="shared" ref="Y214:Y277" si="67">T214*X214%/12+Y215</f>
        <v>0</v>
      </c>
      <c r="Z214" s="72">
        <f t="shared" ref="Z214:Z277" si="68">IF(U214=0,0,Y214*1200/U214)</f>
        <v>0</v>
      </c>
      <c r="AA214" s="79">
        <f t="shared" ref="AA214:AA277" si="69">T214*$AA$17%/12+AA215</f>
        <v>0</v>
      </c>
      <c r="AB214" s="81">
        <f t="shared" si="57"/>
        <v>0</v>
      </c>
      <c r="AD214" s="95">
        <f>locallinterp(R214,'BBG rates'!$N$10:$N$369,'BBG rates'!$P$10:$P$369)</f>
        <v>16.338470517903893</v>
      </c>
      <c r="AI214" s="185">
        <f t="shared" ref="AI214:AI277" si="70">A214</f>
        <v>193</v>
      </c>
      <c r="AJ214" s="127">
        <f>locallinterp(MIN(AI214,CAP_Senior*12),'BBG rates'!$X$24:$X$65,'BBG rates'!$Y$24:$Y$65)</f>
        <v>63.766280338060852</v>
      </c>
      <c r="AK214" s="127">
        <f>locallinterp(MIN(AI214,CAP_CB*12),'BBG rates'!$AA$25:$AA$40,'BBG rates'!$AC$25:$AC$40)</f>
        <v>11</v>
      </c>
      <c r="AL214" s="144">
        <f t="shared" ref="AL214:AL277" si="71">SUMPRODUCT(AJ214:AK214,$AJ$19:$AK$19)</f>
        <v>19.970267657470345</v>
      </c>
      <c r="AM214" s="142">
        <f>(SUMPRODUCT(AL214:AL$381,G214:G$381)+SUMPRODUCT(AL214:AL$381,H214:H$381))/12</f>
        <v>1979240.4128919186</v>
      </c>
    </row>
    <row r="215" spans="1:39" x14ac:dyDescent="0.2">
      <c r="A215" s="7">
        <v>194</v>
      </c>
      <c r="B215" s="7">
        <v>97</v>
      </c>
      <c r="C215" s="7">
        <v>48.5</v>
      </c>
      <c r="D215" s="12">
        <f t="shared" si="63"/>
        <v>16.166666666666668</v>
      </c>
      <c r="E215" s="29">
        <f t="shared" si="61"/>
        <v>1113930.2537386976</v>
      </c>
      <c r="F215" s="2">
        <f t="shared" si="64"/>
        <v>1126.6287140274137</v>
      </c>
      <c r="G215" s="2">
        <f t="shared" ref="G215:G278" si="72">IF($A215&lt;=$I$8,-PPMT($G$11,1,$I$8-$A215+1,$E214),0)</f>
        <v>23736.543712014449</v>
      </c>
      <c r="H215" s="2">
        <f t="shared" ref="H215:H278" si="73">IF($A215&lt;=$I$8,(E214-G215)*$G$13,0)</f>
        <v>3658.6954029508943</v>
      </c>
      <c r="I215" s="2">
        <f t="shared" si="62"/>
        <v>28521.867828992756</v>
      </c>
      <c r="J215" s="2">
        <f t="shared" si="59"/>
        <v>461103.52990204957</v>
      </c>
      <c r="K215" s="2">
        <f t="shared" si="65"/>
        <v>23553.246516403178</v>
      </c>
      <c r="L215" s="2">
        <f t="shared" si="65"/>
        <v>380777.48534851806</v>
      </c>
      <c r="M215" s="2"/>
      <c r="N215" s="28">
        <f t="shared" si="60"/>
        <v>2104424.23680373</v>
      </c>
      <c r="O215" s="2">
        <f t="shared" ref="O215:O278" si="74">IF($A215&lt;=$I$8,-IPMT($G$11,1,$I$8-$A215+1,$N214),0)</f>
        <v>2121.4461484244753</v>
      </c>
      <c r="P215" s="2">
        <f t="shared" ref="P215:P278" si="75">IF($A215&lt;=$I$8,-PPMT($G$11,1,$I$8-$A215+1,$N214),0)</f>
        <v>44696.001981658155</v>
      </c>
      <c r="R215">
        <f t="shared" ref="R215:R278" si="76">ROUND(D215*12,1)</f>
        <v>194</v>
      </c>
      <c r="S215" s="89">
        <f t="shared" si="66"/>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7">((1+W215%)^(1/12)-1)*1200</f>
        <v>1.8481767697586804E-2</v>
      </c>
      <c r="Y215" s="66">
        <f t="shared" si="67"/>
        <v>0</v>
      </c>
      <c r="Z215" s="72">
        <f t="shared" si="68"/>
        <v>0</v>
      </c>
      <c r="AA215" s="79">
        <f t="shared" si="69"/>
        <v>0</v>
      </c>
      <c r="AB215" s="81">
        <f t="shared" ref="AB215:AB278" si="78">IF(U215=0,0,AA215*1200/U215)</f>
        <v>0</v>
      </c>
      <c r="AD215" s="95">
        <f>locallinterp(R215,'BBG rates'!$N$10:$N$369,'BBG rates'!$P$10:$P$369)</f>
        <v>16.421431733049008</v>
      </c>
      <c r="AI215" s="185">
        <f t="shared" si="70"/>
        <v>194</v>
      </c>
      <c r="AJ215" s="127">
        <f>locallinterp(MIN(AI215,CAP_Senior*12),'BBG rates'!$X$24:$X$65,'BBG rates'!$Y$24:$Y$65)</f>
        <v>63.862471404676256</v>
      </c>
      <c r="AK215" s="127">
        <f>locallinterp(MIN(AI215,CAP_CB*12),'BBG rates'!$AA$25:$AA$40,'BBG rates'!$AC$25:$AC$40)</f>
        <v>11</v>
      </c>
      <c r="AL215" s="144">
        <f t="shared" si="71"/>
        <v>19.986620138794962</v>
      </c>
      <c r="AM215" s="142">
        <f>(SUMPRODUCT(AL215:AL$381,G215:G$381)+SUMPRODUCT(AL215:AL$381,H215:H$381))/12</f>
        <v>1933409.1538678333</v>
      </c>
    </row>
    <row r="216" spans="1:39" x14ac:dyDescent="0.2">
      <c r="A216" s="7">
        <v>195</v>
      </c>
      <c r="B216" s="7">
        <v>97.5</v>
      </c>
      <c r="C216" s="7">
        <v>48.75</v>
      </c>
      <c r="D216" s="12">
        <f t="shared" si="63"/>
        <v>16.25</v>
      </c>
      <c r="E216" s="29">
        <f t="shared" si="61"/>
        <v>1086678.8746544039</v>
      </c>
      <c r="F216" s="2">
        <f t="shared" si="64"/>
        <v>1099.5862417372373</v>
      </c>
      <c r="G216" s="2">
        <f t="shared" si="72"/>
        <v>23682.190627621818</v>
      </c>
      <c r="H216" s="2">
        <f t="shared" si="73"/>
        <v>3569.1884566720419</v>
      </c>
      <c r="I216" s="2">
        <f t="shared" si="62"/>
        <v>28350.965326031095</v>
      </c>
      <c r="J216" s="2">
        <f t="shared" ref="J216:J279" si="79">IF($I$7=1,I216*A216,IF($I$7=2,I216*B216,IF($I$7=4,I216*C216,I216*D216)))</f>
        <v>460703.18654800532</v>
      </c>
      <c r="K216" s="2">
        <f t="shared" si="65"/>
        <v>23389.02805121836</v>
      </c>
      <c r="L216" s="2">
        <f t="shared" si="65"/>
        <v>380071.70583229832</v>
      </c>
      <c r="M216" s="2"/>
      <c r="N216" s="28">
        <f t="shared" ref="N216:N279" si="80">IF($A216&lt;=$I$8,N215-P216,0)</f>
        <v>2059684.1143677842</v>
      </c>
      <c r="O216" s="2">
        <f t="shared" si="74"/>
        <v>2077.3256941368409</v>
      </c>
      <c r="P216" s="2">
        <f t="shared" si="75"/>
        <v>44740.122435945792</v>
      </c>
      <c r="R216">
        <f t="shared" si="76"/>
        <v>195</v>
      </c>
      <c r="S216" s="89">
        <f t="shared" si="66"/>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7"/>
        <v>2.012314391706127E-2</v>
      </c>
      <c r="Y216" s="66">
        <f t="shared" si="67"/>
        <v>0</v>
      </c>
      <c r="Z216" s="72">
        <f t="shared" si="68"/>
        <v>0</v>
      </c>
      <c r="AA216" s="79">
        <f t="shared" si="69"/>
        <v>0</v>
      </c>
      <c r="AB216" s="81">
        <f t="shared" si="78"/>
        <v>0</v>
      </c>
      <c r="AD216" s="95">
        <f>locallinterp(R216,'BBG rates'!$N$10:$N$369,'BBG rates'!$P$10:$P$369)</f>
        <v>16.504363046300263</v>
      </c>
      <c r="AI216" s="185">
        <f t="shared" si="70"/>
        <v>195</v>
      </c>
      <c r="AJ216" s="127">
        <f>locallinterp(MIN(AI216,CAP_Senior*12),'BBG rates'!$X$24:$X$65,'BBG rates'!$Y$24:$Y$65)</f>
        <v>63.958662471291667</v>
      </c>
      <c r="AK216" s="127">
        <f>locallinterp(MIN(AI216,CAP_CB*12),'BBG rates'!$AA$25:$AA$40,'BBG rates'!$AC$25:$AC$40)</f>
        <v>11</v>
      </c>
      <c r="AL216" s="144">
        <f t="shared" si="71"/>
        <v>20.002972620119586</v>
      </c>
      <c r="AM216" s="142">
        <f>(SUMPRODUCT(AL216:AL$381,G216:G$381)+SUMPRODUCT(AL216:AL$381,H216:H$381))/12</f>
        <v>1887780.9673843114</v>
      </c>
    </row>
    <row r="217" spans="1:39" x14ac:dyDescent="0.2">
      <c r="A217" s="7">
        <v>196</v>
      </c>
      <c r="B217" s="7">
        <v>98</v>
      </c>
      <c r="C217" s="7">
        <v>49</v>
      </c>
      <c r="D217" s="12">
        <f t="shared" si="63"/>
        <v>16.333333333333332</v>
      </c>
      <c r="E217" s="29">
        <f t="shared" si="61"/>
        <v>1059570.7605876084</v>
      </c>
      <c r="F217" s="2">
        <f t="shared" si="64"/>
        <v>1072.6857770008835</v>
      </c>
      <c r="G217" s="2">
        <f t="shared" si="72"/>
        <v>23627.962003547374</v>
      </c>
      <c r="H217" s="2">
        <f t="shared" si="73"/>
        <v>3480.1520632479719</v>
      </c>
      <c r="I217" s="2">
        <f t="shared" si="62"/>
        <v>28180.799843796231</v>
      </c>
      <c r="J217" s="2">
        <f t="shared" si="79"/>
        <v>460286.39744867175</v>
      </c>
      <c r="K217" s="2">
        <f t="shared" si="65"/>
        <v>23225.717997680204</v>
      </c>
      <c r="L217" s="2">
        <f t="shared" si="65"/>
        <v>379353.39396210999</v>
      </c>
      <c r="M217" s="2"/>
      <c r="N217" s="28">
        <f t="shared" si="80"/>
        <v>2014899.8279252329</v>
      </c>
      <c r="O217" s="2">
        <f t="shared" si="74"/>
        <v>2033.1616875313196</v>
      </c>
      <c r="P217" s="2">
        <f t="shared" si="75"/>
        <v>44784.286442551311</v>
      </c>
      <c r="R217">
        <f t="shared" si="76"/>
        <v>196</v>
      </c>
      <c r="S217" s="89">
        <f t="shared" si="66"/>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7"/>
        <v>2.1764495441356502E-2</v>
      </c>
      <c r="Y217" s="66">
        <f t="shared" si="67"/>
        <v>0</v>
      </c>
      <c r="Z217" s="72">
        <f t="shared" si="68"/>
        <v>0</v>
      </c>
      <c r="AA217" s="79">
        <f t="shared" si="69"/>
        <v>0</v>
      </c>
      <c r="AB217" s="81">
        <f t="shared" si="78"/>
        <v>0</v>
      </c>
      <c r="AD217" s="95">
        <f>locallinterp(R217,'BBG rates'!$N$10:$N$369,'BBG rates'!$P$10:$P$369)</f>
        <v>16.587264574379287</v>
      </c>
      <c r="AI217" s="185">
        <f t="shared" si="70"/>
        <v>196</v>
      </c>
      <c r="AJ217" s="127">
        <f>locallinterp(MIN(AI217,CAP_Senior*12),'BBG rates'!$X$24:$X$65,'BBG rates'!$Y$24:$Y$65)</f>
        <v>64.054853537907078</v>
      </c>
      <c r="AK217" s="127">
        <f>locallinterp(MIN(AI217,CAP_CB*12),'BBG rates'!$AA$25:$AA$40,'BBG rates'!$AC$25:$AC$40)</f>
        <v>11</v>
      </c>
      <c r="AL217" s="144">
        <f t="shared" si="71"/>
        <v>20.019325101444203</v>
      </c>
      <c r="AM217" s="142">
        <f>(SUMPRODUCT(AL217:AL$381,G217:G$381)+SUMPRODUCT(AL217:AL$381,H217:H$381))/12</f>
        <v>1842355.2515773419</v>
      </c>
    </row>
    <row r="218" spans="1:39" x14ac:dyDescent="0.2">
      <c r="A218" s="7">
        <v>197</v>
      </c>
      <c r="B218" s="7">
        <v>98.5</v>
      </c>
      <c r="C218" s="7">
        <v>49.25</v>
      </c>
      <c r="D218" s="12">
        <f t="shared" si="63"/>
        <v>16.416666666666668</v>
      </c>
      <c r="E218" s="29">
        <f t="shared" si="61"/>
        <v>1032605.3187571191</v>
      </c>
      <c r="F218" s="2">
        <f t="shared" si="64"/>
        <v>1045.9267324671275</v>
      </c>
      <c r="G218" s="2">
        <f t="shared" si="72"/>
        <v>23573.857554795868</v>
      </c>
      <c r="H218" s="2">
        <f t="shared" si="73"/>
        <v>3391.5842756933894</v>
      </c>
      <c r="I218" s="2">
        <f t="shared" si="62"/>
        <v>28011.368562956384</v>
      </c>
      <c r="J218" s="2">
        <f t="shared" si="79"/>
        <v>459853.3005752007</v>
      </c>
      <c r="K218" s="2">
        <f t="shared" si="65"/>
        <v>23063.311803502165</v>
      </c>
      <c r="L218" s="2">
        <f t="shared" si="65"/>
        <v>378622.70210749394</v>
      </c>
      <c r="M218" s="2"/>
      <c r="N218" s="28">
        <f t="shared" si="80"/>
        <v>1970071.3338807668</v>
      </c>
      <c r="O218" s="2">
        <f t="shared" si="74"/>
        <v>1988.9540856164153</v>
      </c>
      <c r="P218" s="2">
        <f t="shared" si="75"/>
        <v>44828.494044466221</v>
      </c>
      <c r="R218">
        <f t="shared" si="76"/>
        <v>197</v>
      </c>
      <c r="S218" s="89">
        <f t="shared" si="66"/>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7"/>
        <v>2.3405822271005405E-2</v>
      </c>
      <c r="Y218" s="66">
        <f t="shared" si="67"/>
        <v>0</v>
      </c>
      <c r="Z218" s="72">
        <f t="shared" si="68"/>
        <v>0</v>
      </c>
      <c r="AA218" s="79">
        <f t="shared" si="69"/>
        <v>0</v>
      </c>
      <c r="AB218" s="81">
        <f t="shared" si="78"/>
        <v>0</v>
      </c>
      <c r="AD218" s="95">
        <f>locallinterp(R218,'BBG rates'!$N$10:$N$369,'BBG rates'!$P$10:$P$369)</f>
        <v>16.670136435387583</v>
      </c>
      <c r="AI218" s="185">
        <f t="shared" si="70"/>
        <v>197</v>
      </c>
      <c r="AJ218" s="127">
        <f>locallinterp(MIN(AI218,CAP_Senior*12),'BBG rates'!$X$24:$X$65,'BBG rates'!$Y$24:$Y$65)</f>
        <v>64.151044604522482</v>
      </c>
      <c r="AK218" s="127">
        <f>locallinterp(MIN(AI218,CAP_CB*12),'BBG rates'!$AA$25:$AA$40,'BBG rates'!$AC$25:$AC$40)</f>
        <v>11</v>
      </c>
      <c r="AL218" s="144">
        <f t="shared" si="71"/>
        <v>20.03567758276882</v>
      </c>
      <c r="AM218" s="142">
        <f>(SUMPRODUCT(AL218:AL$381,G218:G$381)+SUMPRODUCT(AL218:AL$381,H218:H$381))/12</f>
        <v>1797131.4058781583</v>
      </c>
    </row>
    <row r="219" spans="1:39" x14ac:dyDescent="0.2">
      <c r="A219" s="7">
        <v>198</v>
      </c>
      <c r="B219" s="7">
        <v>99</v>
      </c>
      <c r="C219" s="7">
        <v>49.5</v>
      </c>
      <c r="D219" s="12">
        <f t="shared" si="63"/>
        <v>16.5</v>
      </c>
      <c r="E219" s="29">
        <f t="shared" si="61"/>
        <v>1005781.9586057666</v>
      </c>
      <c r="F219" s="2">
        <f t="shared" si="64"/>
        <v>1019.3085229879842</v>
      </c>
      <c r="G219" s="2">
        <f t="shared" si="72"/>
        <v>23519.876997024639</v>
      </c>
      <c r="H219" s="2">
        <f t="shared" si="73"/>
        <v>3303.4831543277869</v>
      </c>
      <c r="I219" s="2">
        <f t="shared" si="62"/>
        <v>27842.66867434041</v>
      </c>
      <c r="J219" s="2">
        <f t="shared" si="79"/>
        <v>459404.03312661673</v>
      </c>
      <c r="K219" s="2">
        <f t="shared" si="65"/>
        <v>22901.804938019348</v>
      </c>
      <c r="L219" s="2">
        <f t="shared" si="65"/>
        <v>377879.78147731919</v>
      </c>
      <c r="M219" s="2"/>
      <c r="N219" s="28">
        <f t="shared" si="80"/>
        <v>1925198.5885960422</v>
      </c>
      <c r="O219" s="2">
        <f t="shared" si="74"/>
        <v>1944.702845358192</v>
      </c>
      <c r="P219" s="2">
        <f t="shared" si="75"/>
        <v>44872.745284724435</v>
      </c>
      <c r="R219">
        <f t="shared" si="76"/>
        <v>198</v>
      </c>
      <c r="S219" s="89">
        <f t="shared" si="66"/>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7"/>
        <v>2.5047124407073795E-2</v>
      </c>
      <c r="Y219" s="66">
        <f t="shared" si="67"/>
        <v>0</v>
      </c>
      <c r="Z219" s="72">
        <f t="shared" si="68"/>
        <v>0</v>
      </c>
      <c r="AA219" s="79">
        <f t="shared" si="69"/>
        <v>0</v>
      </c>
      <c r="AB219" s="81">
        <f t="shared" si="78"/>
        <v>0</v>
      </c>
      <c r="AD219" s="95">
        <f>locallinterp(R219,'BBG rates'!$N$10:$N$369,'BBG rates'!$P$10:$P$369)</f>
        <v>16.75297874881235</v>
      </c>
      <c r="AI219" s="185">
        <f t="shared" si="70"/>
        <v>198</v>
      </c>
      <c r="AJ219" s="127">
        <f>locallinterp(MIN(AI219,CAP_Senior*12),'BBG rates'!$X$24:$X$65,'BBG rates'!$Y$24:$Y$65)</f>
        <v>64.247235671137901</v>
      </c>
      <c r="AK219" s="127">
        <f>locallinterp(MIN(AI219,CAP_CB*12),'BBG rates'!$AA$25:$AA$40,'BBG rates'!$AC$25:$AC$40)</f>
        <v>11</v>
      </c>
      <c r="AL219" s="144">
        <f t="shared" si="71"/>
        <v>20.052030064093444</v>
      </c>
      <c r="AM219" s="142">
        <f>(SUMPRODUCT(AL219:AL$381,G219:G$381)+SUMPRODUCT(AL219:AL$381,H219:H$381))/12</f>
        <v>1752108.8310121086</v>
      </c>
    </row>
    <row r="220" spans="1:39" x14ac:dyDescent="0.2">
      <c r="A220" s="7">
        <v>199</v>
      </c>
      <c r="B220" s="7">
        <v>99.5</v>
      </c>
      <c r="C220" s="7">
        <v>49.75</v>
      </c>
      <c r="D220" s="12">
        <f t="shared" si="63"/>
        <v>16.583333333333332</v>
      </c>
      <c r="E220" s="29">
        <f t="shared" si="61"/>
        <v>979100.09179247508</v>
      </c>
      <c r="F220" s="2">
        <f t="shared" si="64"/>
        <v>992.83056561085323</v>
      </c>
      <c r="G220" s="2">
        <f t="shared" si="72"/>
        <v>23466.020046542144</v>
      </c>
      <c r="H220" s="2">
        <f t="shared" si="73"/>
        <v>3215.8467667493978</v>
      </c>
      <c r="I220" s="2">
        <f t="shared" si="62"/>
        <v>27674.697378902394</v>
      </c>
      <c r="J220" s="2">
        <f t="shared" si="79"/>
        <v>458938.73153346468</v>
      </c>
      <c r="K220" s="2">
        <f t="shared" si="65"/>
        <v>22741.192892089119</v>
      </c>
      <c r="L220" s="2">
        <f t="shared" si="65"/>
        <v>377124.78212714451</v>
      </c>
      <c r="M220" s="2"/>
      <c r="N220" s="28">
        <f t="shared" si="80"/>
        <v>1880281.5483896399</v>
      </c>
      <c r="O220" s="2">
        <f t="shared" si="74"/>
        <v>1900.4079236802349</v>
      </c>
      <c r="P220" s="2">
        <f t="shared" si="75"/>
        <v>44917.040206402387</v>
      </c>
      <c r="R220">
        <f t="shared" si="76"/>
        <v>199</v>
      </c>
      <c r="S220" s="89">
        <f t="shared" si="66"/>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7"/>
        <v>2.6688401850094579E-2</v>
      </c>
      <c r="Y220" s="66">
        <f t="shared" si="67"/>
        <v>0</v>
      </c>
      <c r="Z220" s="72">
        <f t="shared" si="68"/>
        <v>0</v>
      </c>
      <c r="AA220" s="79">
        <f t="shared" si="69"/>
        <v>0</v>
      </c>
      <c r="AB220" s="81">
        <f t="shared" si="78"/>
        <v>0</v>
      </c>
      <c r="AD220" s="95">
        <f>locallinterp(R220,'BBG rates'!$N$10:$N$369,'BBG rates'!$P$10:$P$369)</f>
        <v>16.835791640487468</v>
      </c>
      <c r="AI220" s="185">
        <f t="shared" si="70"/>
        <v>199</v>
      </c>
      <c r="AJ220" s="127">
        <f>locallinterp(MIN(AI220,CAP_Senior*12),'BBG rates'!$X$24:$X$65,'BBG rates'!$Y$24:$Y$65)</f>
        <v>64.343426737753305</v>
      </c>
      <c r="AK220" s="127">
        <f>locallinterp(MIN(AI220,CAP_CB*12),'BBG rates'!$AA$25:$AA$40,'BBG rates'!$AC$25:$AC$40)</f>
        <v>11</v>
      </c>
      <c r="AL220" s="144">
        <f t="shared" si="71"/>
        <v>20.068382545418061</v>
      </c>
      <c r="AM220" s="142">
        <f>(SUMPRODUCT(AL220:AL$381,G220:G$381)+SUMPRODUCT(AL220:AL$381,H220:H$381))/12</f>
        <v>1707286.9289975315</v>
      </c>
    </row>
    <row r="221" spans="1:39" x14ac:dyDescent="0.2">
      <c r="A221" s="7">
        <v>200</v>
      </c>
      <c r="B221" s="7">
        <v>100</v>
      </c>
      <c r="C221" s="7">
        <v>50</v>
      </c>
      <c r="D221" s="12">
        <f t="shared" si="63"/>
        <v>16.666666666666668</v>
      </c>
      <c r="E221" s="29">
        <f t="shared" si="61"/>
        <v>952559.13218435936</v>
      </c>
      <c r="F221" s="2">
        <f t="shared" si="64"/>
        <v>966.49227957069058</v>
      </c>
      <c r="G221" s="2">
        <f t="shared" si="72"/>
        <v>23412.286420306438</v>
      </c>
      <c r="H221" s="2">
        <f t="shared" si="73"/>
        <v>3128.6731878092419</v>
      </c>
      <c r="I221" s="2">
        <f t="shared" si="62"/>
        <v>27507.451887686373</v>
      </c>
      <c r="J221" s="2">
        <f t="shared" si="79"/>
        <v>458457.53146143956</v>
      </c>
      <c r="K221" s="2">
        <f t="shared" si="65"/>
        <v>22581.471177992164</v>
      </c>
      <c r="L221" s="2">
        <f t="shared" si="65"/>
        <v>376357.85296653607</v>
      </c>
      <c r="M221" s="2"/>
      <c r="N221" s="28">
        <f t="shared" si="80"/>
        <v>1835320.1695370208</v>
      </c>
      <c r="O221" s="2">
        <f t="shared" si="74"/>
        <v>1856.069277463607</v>
      </c>
      <c r="P221" s="2">
        <f t="shared" si="75"/>
        <v>44961.378852619018</v>
      </c>
      <c r="R221">
        <f t="shared" si="76"/>
        <v>200</v>
      </c>
      <c r="S221" s="89">
        <f t="shared" si="66"/>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7"/>
        <v>2.8329654601133569E-2</v>
      </c>
      <c r="Y221" s="66">
        <f t="shared" si="67"/>
        <v>0</v>
      </c>
      <c r="Z221" s="72">
        <f t="shared" si="68"/>
        <v>0</v>
      </c>
      <c r="AA221" s="79">
        <f t="shared" si="69"/>
        <v>0</v>
      </c>
      <c r="AB221" s="81">
        <f t="shared" si="78"/>
        <v>0</v>
      </c>
      <c r="AD221" s="95">
        <f>locallinterp(R221,'BBG rates'!$N$10:$N$369,'BBG rates'!$P$10:$P$369)</f>
        <v>16.918575227694451</v>
      </c>
      <c r="AI221" s="185">
        <f t="shared" si="70"/>
        <v>200</v>
      </c>
      <c r="AJ221" s="127">
        <f>locallinterp(MIN(AI221,CAP_Senior*12),'BBG rates'!$X$24:$X$65,'BBG rates'!$Y$24:$Y$65)</f>
        <v>64.439617804368709</v>
      </c>
      <c r="AK221" s="127">
        <f>locallinterp(MIN(AI221,CAP_CB*12),'BBG rates'!$AA$25:$AA$40,'BBG rates'!$AC$25:$AC$40)</f>
        <v>11</v>
      </c>
      <c r="AL221" s="144">
        <f t="shared" si="71"/>
        <v>20.084735026742678</v>
      </c>
      <c r="AM221" s="142">
        <f>(SUMPRODUCT(AL221:AL$381,G221:G$381)+SUMPRODUCT(AL221:AL$381,H221:H$381))/12</f>
        <v>1662665.1031446124</v>
      </c>
    </row>
    <row r="222" spans="1:39" x14ac:dyDescent="0.2">
      <c r="A222" s="7">
        <v>201</v>
      </c>
      <c r="B222" s="7">
        <v>100.5</v>
      </c>
      <c r="C222" s="7">
        <v>50.25</v>
      </c>
      <c r="D222" s="12">
        <f t="shared" si="63"/>
        <v>16.75</v>
      </c>
      <c r="E222" s="29">
        <f t="shared" si="61"/>
        <v>926158.49584885035</v>
      </c>
      <c r="F222" s="2">
        <f t="shared" si="64"/>
        <v>940.29308628220872</v>
      </c>
      <c r="G222" s="2">
        <f t="shared" si="72"/>
        <v>23358.67583592371</v>
      </c>
      <c r="H222" s="2">
        <f t="shared" si="73"/>
        <v>3041.9604995852596</v>
      </c>
      <c r="I222" s="2">
        <f t="shared" si="62"/>
        <v>27340.929421791181</v>
      </c>
      <c r="J222" s="2">
        <f t="shared" si="79"/>
        <v>457960.56781500229</v>
      </c>
      <c r="K222" s="2">
        <f t="shared" si="65"/>
        <v>22422.635329334007</v>
      </c>
      <c r="L222" s="2">
        <f t="shared" si="65"/>
        <v>375579.14176634466</v>
      </c>
      <c r="M222" s="2"/>
      <c r="N222" s="28">
        <f t="shared" si="80"/>
        <v>1790314.408270485</v>
      </c>
      <c r="O222" s="2">
        <f t="shared" si="74"/>
        <v>1811.6868635468086</v>
      </c>
      <c r="P222" s="2">
        <f t="shared" si="75"/>
        <v>45005.761266535825</v>
      </c>
      <c r="R222">
        <f t="shared" si="76"/>
        <v>201</v>
      </c>
      <c r="S222" s="89">
        <f t="shared" si="66"/>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7"/>
        <v>2.9970882660723674E-2</v>
      </c>
      <c r="Y222" s="66">
        <f t="shared" si="67"/>
        <v>0</v>
      </c>
      <c r="Z222" s="72">
        <f t="shared" si="68"/>
        <v>0</v>
      </c>
      <c r="AA222" s="79">
        <f t="shared" si="69"/>
        <v>0</v>
      </c>
      <c r="AB222" s="81">
        <f t="shared" si="78"/>
        <v>0</v>
      </c>
      <c r="AD222" s="95">
        <f>locallinterp(R222,'BBG rates'!$N$10:$N$369,'BBG rates'!$P$10:$P$369)</f>
        <v>17.001329634062678</v>
      </c>
      <c r="AI222" s="185">
        <f t="shared" si="70"/>
        <v>201</v>
      </c>
      <c r="AJ222" s="127">
        <f>locallinterp(MIN(AI222,CAP_Senior*12),'BBG rates'!$X$24:$X$65,'BBG rates'!$Y$24:$Y$65)</f>
        <v>64.535808870984127</v>
      </c>
      <c r="AK222" s="127">
        <f>locallinterp(MIN(AI222,CAP_CB*12),'BBG rates'!$AA$25:$AA$40,'BBG rates'!$AC$25:$AC$40)</f>
        <v>11</v>
      </c>
      <c r="AL222" s="144">
        <f t="shared" si="71"/>
        <v>20.101087508067302</v>
      </c>
      <c r="AM222" s="142">
        <f>(SUMPRODUCT(AL222:AL$381,G222:G$381)+SUMPRODUCT(AL222:AL$381,H222:H$381))/12</f>
        <v>1618242.7580542387</v>
      </c>
    </row>
    <row r="223" spans="1:39" x14ac:dyDescent="0.2">
      <c r="A223" s="7">
        <v>202</v>
      </c>
      <c r="B223" s="7">
        <v>101</v>
      </c>
      <c r="C223" s="7">
        <v>50.5</v>
      </c>
      <c r="D223" s="12">
        <f t="shared" si="63"/>
        <v>16.833333333333332</v>
      </c>
      <c r="E223" s="29">
        <f t="shared" si="61"/>
        <v>899897.60104584706</v>
      </c>
      <c r="F223" s="2">
        <f t="shared" si="64"/>
        <v>914.23240933210275</v>
      </c>
      <c r="G223" s="2">
        <f t="shared" si="72"/>
        <v>23305.188011646773</v>
      </c>
      <c r="H223" s="2">
        <f t="shared" si="73"/>
        <v>2955.7067913565365</v>
      </c>
      <c r="I223" s="2">
        <f t="shared" si="62"/>
        <v>27175.127212335414</v>
      </c>
      <c r="J223" s="2">
        <f t="shared" si="79"/>
        <v>457447.97474097944</v>
      </c>
      <c r="K223" s="2">
        <f t="shared" si="65"/>
        <v>22264.680900946954</v>
      </c>
      <c r="L223" s="2">
        <f t="shared" si="65"/>
        <v>374788.79516594036</v>
      </c>
      <c r="M223" s="2"/>
      <c r="N223" s="28">
        <f t="shared" si="80"/>
        <v>1745264.2207791281</v>
      </c>
      <c r="O223" s="2">
        <f t="shared" si="74"/>
        <v>1767.2606387257326</v>
      </c>
      <c r="P223" s="2">
        <f t="shared" si="75"/>
        <v>45050.18749135689</v>
      </c>
      <c r="R223">
        <f t="shared" si="76"/>
        <v>202</v>
      </c>
      <c r="S223" s="89">
        <f t="shared" si="66"/>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7"/>
        <v>3.1612086029397801E-2</v>
      </c>
      <c r="Y223" s="66">
        <f t="shared" si="67"/>
        <v>0</v>
      </c>
      <c r="Z223" s="72">
        <f t="shared" si="68"/>
        <v>0</v>
      </c>
      <c r="AA223" s="79">
        <f t="shared" si="69"/>
        <v>0</v>
      </c>
      <c r="AB223" s="81">
        <f t="shared" si="78"/>
        <v>0</v>
      </c>
      <c r="AD223" s="95">
        <f>locallinterp(R223,'BBG rates'!$N$10:$N$369,'BBG rates'!$P$10:$P$369)</f>
        <v>17.08405498460532</v>
      </c>
      <c r="AI223" s="185">
        <f t="shared" si="70"/>
        <v>202</v>
      </c>
      <c r="AJ223" s="127">
        <f>locallinterp(MIN(AI223,CAP_Senior*12),'BBG rates'!$X$24:$X$65,'BBG rates'!$Y$24:$Y$65)</f>
        <v>64.631999937599531</v>
      </c>
      <c r="AK223" s="127">
        <f>locallinterp(MIN(AI223,CAP_CB*12),'BBG rates'!$AA$25:$AA$40,'BBG rates'!$AC$25:$AC$40)</f>
        <v>11</v>
      </c>
      <c r="AL223" s="144">
        <f t="shared" si="71"/>
        <v>20.117439989391919</v>
      </c>
      <c r="AM223" s="142">
        <f>(SUMPRODUCT(AL223:AL$381,G223:G$381)+SUMPRODUCT(AL223:AL$381,H223:H$381))/12</f>
        <v>1574019.2996168451</v>
      </c>
    </row>
    <row r="224" spans="1:39" x14ac:dyDescent="0.2">
      <c r="A224" s="7">
        <v>203</v>
      </c>
      <c r="B224" s="7">
        <v>101.5</v>
      </c>
      <c r="C224" s="7">
        <v>50.75</v>
      </c>
      <c r="D224" s="12">
        <f t="shared" si="63"/>
        <v>16.916666666666668</v>
      </c>
      <c r="E224" s="29">
        <f t="shared" si="61"/>
        <v>873775.86821989587</v>
      </c>
      <c r="F224" s="2">
        <f t="shared" si="64"/>
        <v>888.3096744713032</v>
      </c>
      <c r="G224" s="2">
        <f t="shared" si="72"/>
        <v>23251.822666373613</v>
      </c>
      <c r="H224" s="2">
        <f t="shared" si="73"/>
        <v>2869.9101595776156</v>
      </c>
      <c r="I224" s="2">
        <f t="shared" si="62"/>
        <v>27010.042500422533</v>
      </c>
      <c r="J224" s="2">
        <f t="shared" si="79"/>
        <v>456919.8856321479</v>
      </c>
      <c r="K224" s="2">
        <f t="shared" si="65"/>
        <v>22107.603468792506</v>
      </c>
      <c r="L224" s="2">
        <f t="shared" si="65"/>
        <v>373986.95868040662</v>
      </c>
      <c r="M224" s="2"/>
      <c r="N224" s="28">
        <f t="shared" si="80"/>
        <v>1700169.5632087991</v>
      </c>
      <c r="O224" s="2">
        <f t="shared" si="74"/>
        <v>1722.7905597536258</v>
      </c>
      <c r="P224" s="2">
        <f t="shared" si="75"/>
        <v>45094.657570328993</v>
      </c>
      <c r="R224">
        <f t="shared" si="76"/>
        <v>203</v>
      </c>
      <c r="S224" s="89">
        <f t="shared" si="66"/>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7"/>
        <v>3.3253264708488217E-2</v>
      </c>
      <c r="Y224" s="66">
        <f t="shared" si="67"/>
        <v>0</v>
      </c>
      <c r="Z224" s="72">
        <f t="shared" si="68"/>
        <v>0</v>
      </c>
      <c r="AA224" s="79">
        <f t="shared" si="69"/>
        <v>0</v>
      </c>
      <c r="AB224" s="81">
        <f t="shared" si="78"/>
        <v>0</v>
      </c>
      <c r="AD224" s="95">
        <f>locallinterp(R224,'BBG rates'!$N$10:$N$369,'BBG rates'!$P$10:$P$369)</f>
        <v>17.166751410683197</v>
      </c>
      <c r="AI224" s="185">
        <f t="shared" si="70"/>
        <v>203</v>
      </c>
      <c r="AJ224" s="127">
        <f>locallinterp(MIN(AI224,CAP_Senior*12),'BBG rates'!$X$24:$X$65,'BBG rates'!$Y$24:$Y$65)</f>
        <v>64.728191004214949</v>
      </c>
      <c r="AK224" s="127">
        <f>locallinterp(MIN(AI224,CAP_CB*12),'BBG rates'!$AA$25:$AA$40,'BBG rates'!$AC$25:$AC$40)</f>
        <v>11</v>
      </c>
      <c r="AL224" s="144">
        <f t="shared" si="71"/>
        <v>20.133792470716543</v>
      </c>
      <c r="AM224" s="142">
        <f>(SUMPRODUCT(AL224:AL$381,G224:G$381)+SUMPRODUCT(AL224:AL$381,H224:H$381))/12</f>
        <v>1529994.1350112485</v>
      </c>
    </row>
    <row r="225" spans="1:39" x14ac:dyDescent="0.2">
      <c r="A225" s="7">
        <v>204</v>
      </c>
      <c r="B225" s="7">
        <v>102</v>
      </c>
      <c r="C225" s="7">
        <v>51</v>
      </c>
      <c r="D225" s="12">
        <f t="shared" si="63"/>
        <v>17</v>
      </c>
      <c r="E225" s="29">
        <f t="shared" si="61"/>
        <v>847792.71999239712</v>
      </c>
      <c r="F225" s="2">
        <f t="shared" si="64"/>
        <v>862.52430960725701</v>
      </c>
      <c r="G225" s="2">
        <f t="shared" si="72"/>
        <v>23198.579519645893</v>
      </c>
      <c r="H225" s="2">
        <f t="shared" si="73"/>
        <v>2784.5687078528995</v>
      </c>
      <c r="I225" s="2">
        <f t="shared" si="62"/>
        <v>26845.672537106049</v>
      </c>
      <c r="J225" s="2">
        <f t="shared" si="79"/>
        <v>456376.43313080282</v>
      </c>
      <c r="K225" s="2">
        <f t="shared" si="65"/>
        <v>21951.398629864168</v>
      </c>
      <c r="L225" s="2">
        <f t="shared" si="65"/>
        <v>373173.77670769091</v>
      </c>
      <c r="M225" s="2"/>
      <c r="N225" s="28">
        <f t="shared" si="80"/>
        <v>1655030.3916620575</v>
      </c>
      <c r="O225" s="2">
        <f t="shared" si="74"/>
        <v>1678.276583341044</v>
      </c>
      <c r="P225" s="2">
        <f t="shared" si="75"/>
        <v>45139.171546741585</v>
      </c>
      <c r="R225">
        <f t="shared" si="76"/>
        <v>204</v>
      </c>
      <c r="S225" s="89">
        <f t="shared" si="66"/>
        <v>0</v>
      </c>
      <c r="T225" s="89">
        <f>IF(AND(S225=0,S224&gt;0),SUM($G225:$H$381),S225)</f>
        <v>0</v>
      </c>
      <c r="U225" s="82">
        <f>SUM(T225:T$381)</f>
        <v>0</v>
      </c>
      <c r="V225" s="68">
        <f>localspline(R225,'BBG rates'!$G$10:$G$27,'BBG rates'!$K$10:$K$27)</f>
        <v>0.99201149305868008</v>
      </c>
      <c r="W225" s="68">
        <f>locallinterp(R225,'BBG rates'!$G$10:$G$27,'BBG rates'!$J$10:$J$27)</f>
        <v>3.49E-2</v>
      </c>
      <c r="X225" s="56">
        <f t="shared" si="77"/>
        <v>3.4894418698527829E-2</v>
      </c>
      <c r="Y225" s="66">
        <f t="shared" si="67"/>
        <v>0</v>
      </c>
      <c r="Z225" s="72">
        <f t="shared" si="68"/>
        <v>0</v>
      </c>
      <c r="AA225" s="79">
        <f t="shared" si="69"/>
        <v>0</v>
      </c>
      <c r="AB225" s="81">
        <f t="shared" si="78"/>
        <v>0</v>
      </c>
      <c r="AD225" s="95">
        <f>locallinterp(R225,'BBG rates'!$N$10:$N$369,'BBG rates'!$P$10:$P$369)</f>
        <v>17.249419035104754</v>
      </c>
      <c r="AI225" s="185">
        <f t="shared" si="70"/>
        <v>204</v>
      </c>
      <c r="AJ225" s="127">
        <f>locallinterp(MIN(AI225,CAP_Senior*12),'BBG rates'!$X$24:$X$65,'BBG rates'!$Y$24:$Y$65)</f>
        <v>64.824382070830353</v>
      </c>
      <c r="AK225" s="127">
        <f>locallinterp(MIN(AI225,CAP_CB*12),'BBG rates'!$AA$25:$AA$40,'BBG rates'!$AC$25:$AC$40)</f>
        <v>11</v>
      </c>
      <c r="AL225" s="144">
        <f t="shared" si="71"/>
        <v>20.15014495204116</v>
      </c>
      <c r="AM225" s="142">
        <f>(SUMPRODUCT(AL225:AL$381,G225:G$381)+SUMPRODUCT(AL225:AL$381,H225:H$381))/12</f>
        <v>1486166.6727034813</v>
      </c>
    </row>
    <row r="226" spans="1:39" x14ac:dyDescent="0.2">
      <c r="A226" s="7">
        <v>205</v>
      </c>
      <c r="B226" s="7">
        <v>102.5</v>
      </c>
      <c r="C226" s="7">
        <v>51.25</v>
      </c>
      <c r="D226" s="12">
        <f t="shared" si="63"/>
        <v>17.083333333333332</v>
      </c>
      <c r="E226" s="29">
        <f t="shared" si="61"/>
        <v>821947.58115383843</v>
      </c>
      <c r="F226" s="2">
        <f t="shared" si="64"/>
        <v>836.87574479623345</v>
      </c>
      <c r="G226" s="2">
        <f t="shared" si="72"/>
        <v>23145.458291647472</v>
      </c>
      <c r="H226" s="2">
        <f t="shared" si="73"/>
        <v>2699.6805469111432</v>
      </c>
      <c r="I226" s="2">
        <f t="shared" si="62"/>
        <v>26682.014583354849</v>
      </c>
      <c r="J226" s="2">
        <f t="shared" si="79"/>
        <v>455817.74913231196</v>
      </c>
      <c r="K226" s="2">
        <f t="shared" si="65"/>
        <v>21796.062002090741</v>
      </c>
      <c r="L226" s="2">
        <f t="shared" si="65"/>
        <v>372349.39253571682</v>
      </c>
      <c r="M226" s="2"/>
      <c r="N226" s="28">
        <f t="shared" si="80"/>
        <v>1609846.6621981307</v>
      </c>
      <c r="O226" s="2">
        <f t="shared" si="74"/>
        <v>1633.7186661558112</v>
      </c>
      <c r="P226" s="2">
        <f t="shared" si="75"/>
        <v>45183.729463926822</v>
      </c>
      <c r="R226">
        <f t="shared" si="76"/>
        <v>205</v>
      </c>
      <c r="S226" s="89">
        <f t="shared" si="66"/>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7"/>
        <v>3.6535548000315998E-2</v>
      </c>
      <c r="Y226" s="66">
        <f t="shared" si="67"/>
        <v>0</v>
      </c>
      <c r="Z226" s="72">
        <f t="shared" si="68"/>
        <v>0</v>
      </c>
      <c r="AA226" s="79">
        <f t="shared" si="69"/>
        <v>0</v>
      </c>
      <c r="AB226" s="81">
        <f t="shared" si="78"/>
        <v>0</v>
      </c>
      <c r="AD226" s="95">
        <f>locallinterp(R226,'BBG rates'!$N$10:$N$369,'BBG rates'!$P$10:$P$369)</f>
        <v>17.332057987027156</v>
      </c>
      <c r="AI226" s="185">
        <f t="shared" si="70"/>
        <v>205</v>
      </c>
      <c r="AJ226" s="127">
        <f>locallinterp(MIN(AI226,CAP_Senior*12),'BBG rates'!$X$24:$X$65,'BBG rates'!$Y$24:$Y$65)</f>
        <v>64.915073420789739</v>
      </c>
      <c r="AK226" s="127">
        <f>locallinterp(MIN(AI226,CAP_CB*12),'BBG rates'!$AA$25:$AA$40,'BBG rates'!$AC$25:$AC$40)</f>
        <v>11</v>
      </c>
      <c r="AL226" s="144">
        <f t="shared" si="71"/>
        <v>20.165562481534256</v>
      </c>
      <c r="AM226" s="142">
        <f>(SUMPRODUCT(AL226:AL$381,G226:G$381)+SUMPRODUCT(AL226:AL$381,H226:H$381))/12</f>
        <v>1442536.3224456087</v>
      </c>
    </row>
    <row r="227" spans="1:39" x14ac:dyDescent="0.2">
      <c r="A227" s="7">
        <v>206</v>
      </c>
      <c r="B227" s="7">
        <v>103</v>
      </c>
      <c r="C227" s="7">
        <v>51.5</v>
      </c>
      <c r="D227" s="12">
        <f t="shared" si="63"/>
        <v>17.166666666666668</v>
      </c>
      <c r="E227" s="29">
        <f t="shared" si="61"/>
        <v>796239.87865605543</v>
      </c>
      <c r="F227" s="2">
        <f t="shared" si="64"/>
        <v>811.36341223565796</v>
      </c>
      <c r="G227" s="2">
        <f t="shared" si="72"/>
        <v>23092.458703202959</v>
      </c>
      <c r="H227" s="2">
        <f t="shared" si="73"/>
        <v>2615.2437945800302</v>
      </c>
      <c r="I227" s="2">
        <f t="shared" si="62"/>
        <v>26519.065910018649</v>
      </c>
      <c r="J227" s="2">
        <f t="shared" si="79"/>
        <v>455243.96478865354</v>
      </c>
      <c r="K227" s="2">
        <f t="shared" si="65"/>
        <v>21641.58922424</v>
      </c>
      <c r="L227" s="2">
        <f t="shared" si="65"/>
        <v>371513.94834945339</v>
      </c>
      <c r="M227" s="2"/>
      <c r="N227" s="28">
        <f t="shared" si="80"/>
        <v>1564618.3308328711</v>
      </c>
      <c r="O227" s="2">
        <f t="shared" si="74"/>
        <v>1589.116764822978</v>
      </c>
      <c r="P227" s="2">
        <f t="shared" si="75"/>
        <v>45228.331365259655</v>
      </c>
      <c r="R227">
        <f t="shared" si="76"/>
        <v>206</v>
      </c>
      <c r="S227" s="89">
        <f t="shared" si="66"/>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7"/>
        <v>3.8176652614652085E-2</v>
      </c>
      <c r="Y227" s="66">
        <f t="shared" si="67"/>
        <v>0</v>
      </c>
      <c r="Z227" s="72">
        <f t="shared" si="68"/>
        <v>0</v>
      </c>
      <c r="AA227" s="79">
        <f t="shared" si="69"/>
        <v>0</v>
      </c>
      <c r="AB227" s="81">
        <f t="shared" si="78"/>
        <v>0</v>
      </c>
      <c r="AD227" s="95">
        <f>locallinterp(R227,'BBG rates'!$N$10:$N$369,'BBG rates'!$P$10:$P$369)</f>
        <v>17.41466839698964</v>
      </c>
      <c r="AI227" s="185">
        <f t="shared" si="70"/>
        <v>206</v>
      </c>
      <c r="AJ227" s="127">
        <f>locallinterp(MIN(AI227,CAP_Senior*12),'BBG rates'!$X$24:$X$65,'BBG rates'!$Y$24:$Y$65)</f>
        <v>65.005764770749124</v>
      </c>
      <c r="AK227" s="127">
        <f>locallinterp(MIN(AI227,CAP_CB*12),'BBG rates'!$AA$25:$AA$40,'BBG rates'!$AC$25:$AC$40)</f>
        <v>11</v>
      </c>
      <c r="AL227" s="144">
        <f t="shared" si="71"/>
        <v>20.180980011027351</v>
      </c>
      <c r="AM227" s="142">
        <f>(SUMPRODUCT(AL227:AL$381,G227:G$381)+SUMPRODUCT(AL227:AL$381,H227:H$381))/12</f>
        <v>1399104.5089378685</v>
      </c>
    </row>
    <row r="228" spans="1:39" x14ac:dyDescent="0.2">
      <c r="A228" s="7">
        <v>207</v>
      </c>
      <c r="B228" s="7">
        <v>103.5</v>
      </c>
      <c r="C228" s="7">
        <v>51.75</v>
      </c>
      <c r="D228" s="12">
        <f t="shared" si="63"/>
        <v>17.25</v>
      </c>
      <c r="E228" s="29">
        <f t="shared" si="61"/>
        <v>770669.04160451831</v>
      </c>
      <c r="F228" s="2">
        <f t="shared" si="64"/>
        <v>785.98674625647254</v>
      </c>
      <c r="G228" s="2">
        <f t="shared" si="72"/>
        <v>23039.580475776223</v>
      </c>
      <c r="H228" s="2">
        <f t="shared" si="73"/>
        <v>2531.2565757608431</v>
      </c>
      <c r="I228" s="2">
        <f t="shared" si="62"/>
        <v>26356.823797793539</v>
      </c>
      <c r="J228" s="2">
        <f t="shared" si="79"/>
        <v>454655.21051193855</v>
      </c>
      <c r="K228" s="2">
        <f t="shared" si="65"/>
        <v>21487.975955822851</v>
      </c>
      <c r="L228" s="2">
        <f t="shared" si="65"/>
        <v>370667.58523794421</v>
      </c>
      <c r="M228" s="2"/>
      <c r="N228" s="28">
        <f t="shared" si="80"/>
        <v>1519345.3535387132</v>
      </c>
      <c r="O228" s="2">
        <f t="shared" si="74"/>
        <v>1544.4708359247777</v>
      </c>
      <c r="P228" s="2">
        <f t="shared" si="75"/>
        <v>45272.977294157856</v>
      </c>
      <c r="R228">
        <f t="shared" si="76"/>
        <v>207</v>
      </c>
      <c r="S228" s="89">
        <f t="shared" si="66"/>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7"/>
        <v>3.9817732542068995E-2</v>
      </c>
      <c r="Y228" s="66">
        <f t="shared" si="67"/>
        <v>0</v>
      </c>
      <c r="Z228" s="72">
        <f t="shared" si="68"/>
        <v>0</v>
      </c>
      <c r="AA228" s="79">
        <f t="shared" si="69"/>
        <v>0</v>
      </c>
      <c r="AB228" s="81">
        <f t="shared" si="78"/>
        <v>0</v>
      </c>
      <c r="AD228" s="95">
        <f>locallinterp(R228,'BBG rates'!$N$10:$N$369,'BBG rates'!$P$10:$P$369)</f>
        <v>17.49725040187996</v>
      </c>
      <c r="AI228" s="185">
        <f t="shared" si="70"/>
        <v>207</v>
      </c>
      <c r="AJ228" s="127">
        <f>locallinterp(MIN(AI228,CAP_Senior*12),'BBG rates'!$X$24:$X$65,'BBG rates'!$Y$24:$Y$65)</f>
        <v>65.09645612070851</v>
      </c>
      <c r="AK228" s="127">
        <f>locallinterp(MIN(AI228,CAP_CB*12),'BBG rates'!$AA$25:$AA$40,'BBG rates'!$AC$25:$AC$40)</f>
        <v>11</v>
      </c>
      <c r="AL228" s="144">
        <f t="shared" si="71"/>
        <v>20.196397540520447</v>
      </c>
      <c r="AM228" s="142">
        <f>(SUMPRODUCT(AL228:AL$381,G228:G$381)+SUMPRODUCT(AL228:AL$381,H228:H$381))/12</f>
        <v>1355870.6230847689</v>
      </c>
    </row>
    <row r="229" spans="1:39" x14ac:dyDescent="0.2">
      <c r="A229" s="7">
        <v>208</v>
      </c>
      <c r="B229" s="7">
        <v>104</v>
      </c>
      <c r="C229" s="7">
        <v>52</v>
      </c>
      <c r="D229" s="12">
        <f t="shared" si="63"/>
        <v>17.333333333333332</v>
      </c>
      <c r="E229" s="29">
        <f t="shared" si="61"/>
        <v>745234.50125064608</v>
      </c>
      <c r="F229" s="2">
        <f t="shared" si="64"/>
        <v>760.74518331552133</v>
      </c>
      <c r="G229" s="2">
        <f t="shared" si="72"/>
        <v>22986.82333146895</v>
      </c>
      <c r="H229" s="2">
        <f t="shared" si="73"/>
        <v>2447.7170224032138</v>
      </c>
      <c r="I229" s="2">
        <f t="shared" si="62"/>
        <v>26195.285537187683</v>
      </c>
      <c r="J229" s="2">
        <f t="shared" si="79"/>
        <v>454051.61597791984</v>
      </c>
      <c r="K229" s="2">
        <f t="shared" si="65"/>
        <v>21335.217876997925</v>
      </c>
      <c r="L229" s="2">
        <f t="shared" si="65"/>
        <v>369810.44320129737</v>
      </c>
      <c r="M229" s="2"/>
      <c r="N229" s="28">
        <f t="shared" si="80"/>
        <v>1474027.6862446312</v>
      </c>
      <c r="O229" s="2">
        <f t="shared" si="74"/>
        <v>1499.7808360005849</v>
      </c>
      <c r="P229" s="2">
        <f t="shared" si="75"/>
        <v>45317.667294082043</v>
      </c>
      <c r="R229">
        <f t="shared" si="76"/>
        <v>208</v>
      </c>
      <c r="S229" s="89">
        <f t="shared" si="66"/>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7"/>
        <v>4.1458787783632545E-2</v>
      </c>
      <c r="Y229" s="66">
        <f t="shared" si="67"/>
        <v>0</v>
      </c>
      <c r="Z229" s="72">
        <f t="shared" si="68"/>
        <v>0</v>
      </c>
      <c r="AA229" s="79">
        <f t="shared" si="69"/>
        <v>0</v>
      </c>
      <c r="AB229" s="81">
        <f t="shared" si="78"/>
        <v>0</v>
      </c>
      <c r="AD229" s="95">
        <f>locallinterp(R229,'BBG rates'!$N$10:$N$369,'BBG rates'!$P$10:$P$369)</f>
        <v>17.579804130033498</v>
      </c>
      <c r="AI229" s="185">
        <f t="shared" si="70"/>
        <v>208</v>
      </c>
      <c r="AJ229" s="127">
        <f>locallinterp(MIN(AI229,CAP_Senior*12),'BBG rates'!$X$24:$X$65,'BBG rates'!$Y$24:$Y$65)</f>
        <v>65.187147470667895</v>
      </c>
      <c r="AK229" s="127">
        <f>locallinterp(MIN(AI229,CAP_CB*12),'BBG rates'!$AA$25:$AA$40,'BBG rates'!$AC$25:$AC$40)</f>
        <v>11</v>
      </c>
      <c r="AL229" s="144">
        <f t="shared" si="71"/>
        <v>20.211815070013543</v>
      </c>
      <c r="AM229" s="142">
        <f>(SUMPRODUCT(AL229:AL$381,G229:G$381)+SUMPRODUCT(AL229:AL$381,H229:H$381))/12</f>
        <v>1312834.0572067096</v>
      </c>
    </row>
    <row r="230" spans="1:39" x14ac:dyDescent="0.2">
      <c r="A230" s="7">
        <v>209</v>
      </c>
      <c r="B230" s="7">
        <v>104.5</v>
      </c>
      <c r="C230" s="7">
        <v>52.25</v>
      </c>
      <c r="D230" s="12">
        <f t="shared" si="63"/>
        <v>17.416666666666668</v>
      </c>
      <c r="E230" s="29">
        <f t="shared" si="61"/>
        <v>719935.6909841469</v>
      </c>
      <c r="F230" s="2">
        <f t="shared" si="64"/>
        <v>735.63816198796439</v>
      </c>
      <c r="G230" s="2">
        <f t="shared" si="72"/>
        <v>22934.186993019164</v>
      </c>
      <c r="H230" s="2">
        <f t="shared" si="73"/>
        <v>2364.623273479971</v>
      </c>
      <c r="I230" s="2">
        <f t="shared" si="62"/>
        <v>26034.4484284871</v>
      </c>
      <c r="J230" s="2">
        <f t="shared" si="79"/>
        <v>453433.3101294837</v>
      </c>
      <c r="K230" s="2">
        <f t="shared" si="65"/>
        <v>21183.310688476537</v>
      </c>
      <c r="L230" s="2">
        <f t="shared" si="65"/>
        <v>368942.66115763306</v>
      </c>
      <c r="M230" s="2"/>
      <c r="N230" s="28">
        <f t="shared" si="80"/>
        <v>1428665.2848360955</v>
      </c>
      <c r="O230" s="2">
        <f t="shared" si="74"/>
        <v>1455.0467215468741</v>
      </c>
      <c r="P230" s="2">
        <f t="shared" si="75"/>
        <v>45362.401408535756</v>
      </c>
      <c r="R230">
        <f t="shared" si="76"/>
        <v>209</v>
      </c>
      <c r="S230" s="89">
        <f t="shared" si="66"/>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7"/>
        <v>4.309981833987564E-2</v>
      </c>
      <c r="Y230" s="66">
        <f t="shared" si="67"/>
        <v>0</v>
      </c>
      <c r="Z230" s="72">
        <f t="shared" si="68"/>
        <v>0</v>
      </c>
      <c r="AA230" s="79">
        <f t="shared" si="69"/>
        <v>0</v>
      </c>
      <c r="AB230" s="81">
        <f t="shared" si="78"/>
        <v>0</v>
      </c>
      <c r="AD230" s="95">
        <f>locallinterp(R230,'BBG rates'!$N$10:$N$369,'BBG rates'!$P$10:$P$369)</f>
        <v>17.662329716135112</v>
      </c>
      <c r="AI230" s="185">
        <f t="shared" si="70"/>
        <v>209</v>
      </c>
      <c r="AJ230" s="127">
        <f>locallinterp(MIN(AI230,CAP_Senior*12),'BBG rates'!$X$24:$X$65,'BBG rates'!$Y$24:$Y$65)</f>
        <v>65.277838820627281</v>
      </c>
      <c r="AK230" s="127">
        <f>locallinterp(MIN(AI230,CAP_CB*12),'BBG rates'!$AA$25:$AA$40,'BBG rates'!$AC$25:$AC$40)</f>
        <v>11</v>
      </c>
      <c r="AL230" s="144">
        <f t="shared" si="71"/>
        <v>20.227232599506635</v>
      </c>
      <c r="AM230" s="142">
        <f>(SUMPRODUCT(AL230:AL$381,G230:G$381)+SUMPRODUCT(AL230:AL$381,H230:H$381))/12</f>
        <v>1269994.2050381044</v>
      </c>
    </row>
    <row r="231" spans="1:39" x14ac:dyDescent="0.2">
      <c r="A231" s="7">
        <v>210</v>
      </c>
      <c r="B231" s="7">
        <v>105</v>
      </c>
      <c r="C231" s="7">
        <v>52.5</v>
      </c>
      <c r="D231" s="12">
        <f t="shared" si="63"/>
        <v>17.5</v>
      </c>
      <c r="E231" s="29">
        <f t="shared" si="61"/>
        <v>694772.0463253851</v>
      </c>
      <c r="F231" s="2">
        <f t="shared" si="64"/>
        <v>710.66512295971586</v>
      </c>
      <c r="G231" s="2">
        <f t="shared" si="72"/>
        <v>22881.671183799768</v>
      </c>
      <c r="H231" s="2">
        <f t="shared" si="73"/>
        <v>2281.9734749620661</v>
      </c>
      <c r="I231" s="2">
        <f t="shared" si="62"/>
        <v>25874.309781721549</v>
      </c>
      <c r="J231" s="2">
        <f t="shared" si="79"/>
        <v>452800.42118012713</v>
      </c>
      <c r="K231" s="2">
        <f t="shared" si="65"/>
        <v>21032.250111428115</v>
      </c>
      <c r="L231" s="2">
        <f t="shared" si="65"/>
        <v>368064.37694999203</v>
      </c>
      <c r="M231" s="2"/>
      <c r="N231" s="28">
        <f t="shared" si="80"/>
        <v>1383258.10515503</v>
      </c>
      <c r="O231" s="2">
        <f t="shared" si="74"/>
        <v>1410.2684490171755</v>
      </c>
      <c r="P231" s="2">
        <f t="shared" si="75"/>
        <v>45407.179681065456</v>
      </c>
      <c r="R231">
        <f t="shared" si="76"/>
        <v>210</v>
      </c>
      <c r="S231" s="89">
        <f t="shared" si="66"/>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7"/>
        <v>4.4740824211864094E-2</v>
      </c>
      <c r="Y231" s="66">
        <f t="shared" si="67"/>
        <v>0</v>
      </c>
      <c r="Z231" s="72">
        <f t="shared" si="68"/>
        <v>0</v>
      </c>
      <c r="AA231" s="79">
        <f t="shared" si="69"/>
        <v>0</v>
      </c>
      <c r="AB231" s="81">
        <f t="shared" si="78"/>
        <v>0</v>
      </c>
      <c r="AD231" s="95">
        <f>locallinterp(R231,'BBG rates'!$N$10:$N$369,'BBG rates'!$P$10:$P$369)</f>
        <v>17.744827296250197</v>
      </c>
      <c r="AI231" s="185">
        <f t="shared" si="70"/>
        <v>210</v>
      </c>
      <c r="AJ231" s="127">
        <f>locallinterp(MIN(AI231,CAP_Senior*12),'BBG rates'!$X$24:$X$65,'BBG rates'!$Y$24:$Y$65)</f>
        <v>65.368530170586666</v>
      </c>
      <c r="AK231" s="127">
        <f>locallinterp(MIN(AI231,CAP_CB*12),'BBG rates'!$AA$25:$AA$40,'BBG rates'!$AC$25:$AC$40)</f>
        <v>11</v>
      </c>
      <c r="AL231" s="144">
        <f t="shared" si="71"/>
        <v>20.242650128999735</v>
      </c>
      <c r="AM231" s="142">
        <f>(SUMPRODUCT(AL231:AL$381,G231:G$381)+SUMPRODUCT(AL231:AL$381,H231:H$381))/12</f>
        <v>1227350.4617254992</v>
      </c>
    </row>
    <row r="232" spans="1:39" x14ac:dyDescent="0.2">
      <c r="A232" s="7">
        <v>211</v>
      </c>
      <c r="B232" s="7">
        <v>105.5</v>
      </c>
      <c r="C232" s="7">
        <v>52.75</v>
      </c>
      <c r="D232" s="12">
        <f t="shared" si="63"/>
        <v>17.583333333333332</v>
      </c>
      <c r="E232" s="29">
        <f t="shared" si="61"/>
        <v>669743.00491777435</v>
      </c>
      <c r="F232" s="2">
        <f t="shared" si="64"/>
        <v>685.8255090199101</v>
      </c>
      <c r="G232" s="2">
        <f t="shared" si="72"/>
        <v>22829.275627817118</v>
      </c>
      <c r="H232" s="2">
        <f t="shared" si="73"/>
        <v>2199.7657797935913</v>
      </c>
      <c r="I232" s="2">
        <f t="shared" si="62"/>
        <v>25714.866916630617</v>
      </c>
      <c r="J232" s="2">
        <f t="shared" si="79"/>
        <v>452153.07661742164</v>
      </c>
      <c r="K232" s="2">
        <f t="shared" si="65"/>
        <v>20882.031887386103</v>
      </c>
      <c r="L232" s="2">
        <f t="shared" si="65"/>
        <v>367175.72735320561</v>
      </c>
      <c r="M232" s="2"/>
      <c r="N232" s="28">
        <f t="shared" si="80"/>
        <v>1337806.1029997694</v>
      </c>
      <c r="O232" s="2">
        <f t="shared" si="74"/>
        <v>1365.4459748220338</v>
      </c>
      <c r="P232" s="2">
        <f t="shared" si="75"/>
        <v>45452.002155260598</v>
      </c>
      <c r="R232">
        <f t="shared" si="76"/>
        <v>211</v>
      </c>
      <c r="S232" s="89">
        <f t="shared" si="66"/>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7"/>
        <v>4.6381805400130816E-2</v>
      </c>
      <c r="Y232" s="66">
        <f t="shared" si="67"/>
        <v>0</v>
      </c>
      <c r="Z232" s="72">
        <f t="shared" si="68"/>
        <v>0</v>
      </c>
      <c r="AA232" s="79">
        <f t="shared" si="69"/>
        <v>0</v>
      </c>
      <c r="AB232" s="81">
        <f t="shared" si="78"/>
        <v>0</v>
      </c>
      <c r="AD232" s="95">
        <f>locallinterp(R232,'BBG rates'!$N$10:$N$369,'BBG rates'!$P$10:$P$369)</f>
        <v>17.8272970078269</v>
      </c>
      <c r="AI232" s="185">
        <f t="shared" si="70"/>
        <v>211</v>
      </c>
      <c r="AJ232" s="127">
        <f>locallinterp(MIN(AI232,CAP_Senior*12),'BBG rates'!$X$24:$X$65,'BBG rates'!$Y$24:$Y$65)</f>
        <v>65.459221520546052</v>
      </c>
      <c r="AK232" s="127">
        <f>locallinterp(MIN(AI232,CAP_CB*12),'BBG rates'!$AA$25:$AA$40,'BBG rates'!$AC$25:$AC$40)</f>
        <v>11</v>
      </c>
      <c r="AL232" s="144">
        <f t="shared" si="71"/>
        <v>20.258067658492827</v>
      </c>
      <c r="AM232" s="142">
        <f>(SUMPRODUCT(AL232:AL$381,G232:G$381)+SUMPRODUCT(AL232:AL$381,H232:H$381))/12</f>
        <v>1184902.2238256834</v>
      </c>
    </row>
    <row r="233" spans="1:39" x14ac:dyDescent="0.2">
      <c r="A233" s="7">
        <v>212</v>
      </c>
      <c r="B233" s="7">
        <v>106</v>
      </c>
      <c r="C233" s="7">
        <v>53</v>
      </c>
      <c r="D233" s="12">
        <f t="shared" si="63"/>
        <v>17.666666666666668</v>
      </c>
      <c r="E233" s="29">
        <f t="shared" si="61"/>
        <v>644848.00652019784</v>
      </c>
      <c r="F233" s="2">
        <f t="shared" si="64"/>
        <v>661.11876505339205</v>
      </c>
      <c r="G233" s="2">
        <f t="shared" si="72"/>
        <v>22777.000049709546</v>
      </c>
      <c r="H233" s="2">
        <f t="shared" si="73"/>
        <v>2117.9983478668801</v>
      </c>
      <c r="I233" s="2">
        <f t="shared" si="62"/>
        <v>25556.117162629816</v>
      </c>
      <c r="J233" s="2">
        <f t="shared" si="79"/>
        <v>451491.40320646012</v>
      </c>
      <c r="K233" s="2">
        <f t="shared" si="65"/>
        <v>20732.651778154184</v>
      </c>
      <c r="L233" s="2">
        <f t="shared" si="65"/>
        <v>366276.84808072395</v>
      </c>
      <c r="M233" s="2"/>
      <c r="N233" s="28">
        <f t="shared" si="80"/>
        <v>1292309.2341250158</v>
      </c>
      <c r="O233" s="2">
        <f t="shared" si="74"/>
        <v>1320.5792553289662</v>
      </c>
      <c r="P233" s="2">
        <f t="shared" si="75"/>
        <v>45496.868874753673</v>
      </c>
      <c r="R233">
        <f t="shared" si="76"/>
        <v>212</v>
      </c>
      <c r="S233" s="89">
        <f t="shared" si="66"/>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7"/>
        <v>4.8022761905475164E-2</v>
      </c>
      <c r="Y233" s="66">
        <f t="shared" si="67"/>
        <v>0</v>
      </c>
      <c r="Z233" s="72">
        <f t="shared" si="68"/>
        <v>0</v>
      </c>
      <c r="AA233" s="79">
        <f t="shared" si="69"/>
        <v>0</v>
      </c>
      <c r="AB233" s="81">
        <f t="shared" si="78"/>
        <v>0</v>
      </c>
      <c r="AD233" s="95">
        <f>locallinterp(R233,'BBG rates'!$N$10:$N$369,'BBG rates'!$P$10:$P$369)</f>
        <v>17.909738992177694</v>
      </c>
      <c r="AI233" s="185">
        <f t="shared" si="70"/>
        <v>212</v>
      </c>
      <c r="AJ233" s="127">
        <f>locallinterp(MIN(AI233,CAP_Senior*12),'BBG rates'!$X$24:$X$65,'BBG rates'!$Y$24:$Y$65)</f>
        <v>65.549912870505437</v>
      </c>
      <c r="AK233" s="127">
        <f>locallinterp(MIN(AI233,CAP_CB*12),'BBG rates'!$AA$25:$AA$40,'BBG rates'!$AC$25:$AC$40)</f>
        <v>11</v>
      </c>
      <c r="AL233" s="144">
        <f t="shared" si="71"/>
        <v>20.273485187985926</v>
      </c>
      <c r="AM233" s="142">
        <f>(SUMPRODUCT(AL233:AL$381,G233:G$381)+SUMPRODUCT(AL233:AL$381,H233:H$381))/12</f>
        <v>1142648.8893038004</v>
      </c>
    </row>
    <row r="234" spans="1:39" x14ac:dyDescent="0.2">
      <c r="A234" s="7">
        <v>213</v>
      </c>
      <c r="B234" s="7">
        <v>106.5</v>
      </c>
      <c r="C234" s="7">
        <v>53.25</v>
      </c>
      <c r="D234" s="12">
        <f t="shared" si="63"/>
        <v>17.75</v>
      </c>
      <c r="E234" s="29">
        <f t="shared" si="61"/>
        <v>620086.49299945415</v>
      </c>
      <c r="F234" s="2">
        <f t="shared" si="64"/>
        <v>636.54433803323593</v>
      </c>
      <c r="G234" s="2">
        <f t="shared" si="72"/>
        <v>22724.844174745904</v>
      </c>
      <c r="H234" s="2">
        <f t="shared" si="73"/>
        <v>2036.6693459976996</v>
      </c>
      <c r="I234" s="2">
        <f t="shared" si="62"/>
        <v>25398.05785877684</v>
      </c>
      <c r="J234" s="2">
        <f t="shared" si="79"/>
        <v>450815.52699328889</v>
      </c>
      <c r="K234" s="2">
        <f t="shared" si="65"/>
        <v>20584.105565712991</v>
      </c>
      <c r="L234" s="2">
        <f t="shared" si="65"/>
        <v>365367.87379140558</v>
      </c>
      <c r="M234" s="2"/>
      <c r="N234" s="28">
        <f t="shared" si="80"/>
        <v>1246767.4542417955</v>
      </c>
      <c r="O234" s="2">
        <f t="shared" si="74"/>
        <v>1275.6682468624185</v>
      </c>
      <c r="P234" s="2">
        <f t="shared" si="75"/>
        <v>45541.779883220217</v>
      </c>
      <c r="R234">
        <f t="shared" si="76"/>
        <v>213</v>
      </c>
      <c r="S234" s="89">
        <f t="shared" si="66"/>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7"/>
        <v>4.9663693728962954E-2</v>
      </c>
      <c r="Y234" s="66">
        <f t="shared" si="67"/>
        <v>0</v>
      </c>
      <c r="Z234" s="72">
        <f t="shared" si="68"/>
        <v>0</v>
      </c>
      <c r="AA234" s="79">
        <f t="shared" si="69"/>
        <v>0</v>
      </c>
      <c r="AB234" s="81">
        <f t="shared" si="78"/>
        <v>0</v>
      </c>
      <c r="AD234" s="95">
        <f>locallinterp(R234,'BBG rates'!$N$10:$N$369,'BBG rates'!$P$10:$P$369)</f>
        <v>17.992153387030825</v>
      </c>
      <c r="AI234" s="185">
        <f t="shared" si="70"/>
        <v>213</v>
      </c>
      <c r="AJ234" s="127">
        <f>locallinterp(MIN(AI234,CAP_Senior*12),'BBG rates'!$X$24:$X$65,'BBG rates'!$Y$24:$Y$65)</f>
        <v>65.640604220464823</v>
      </c>
      <c r="AK234" s="127">
        <f>locallinterp(MIN(AI234,CAP_CB*12),'BBG rates'!$AA$25:$AA$40,'BBG rates'!$AC$25:$AC$40)</f>
        <v>11</v>
      </c>
      <c r="AL234" s="144">
        <f t="shared" si="71"/>
        <v>20.288902717479019</v>
      </c>
      <c r="AM234" s="142">
        <f>(SUMPRODUCT(AL234:AL$381,G234:G$381)+SUMPRODUCT(AL234:AL$381,H234:H$381))/12</f>
        <v>1100589.8575314505</v>
      </c>
    </row>
    <row r="235" spans="1:39" x14ac:dyDescent="0.2">
      <c r="A235" s="7">
        <v>214</v>
      </c>
      <c r="B235" s="7">
        <v>107</v>
      </c>
      <c r="C235" s="7">
        <v>53.5</v>
      </c>
      <c r="D235" s="12">
        <f t="shared" si="63"/>
        <v>17.833333333333332</v>
      </c>
      <c r="E235" s="29">
        <f t="shared" si="61"/>
        <v>595457.9083227294</v>
      </c>
      <c r="F235" s="2">
        <f t="shared" si="64"/>
        <v>612.10167701328726</v>
      </c>
      <c r="G235" s="2">
        <f t="shared" si="72"/>
        <v>22672.807728824155</v>
      </c>
      <c r="H235" s="2">
        <f t="shared" si="73"/>
        <v>1955.7769479005228</v>
      </c>
      <c r="I235" s="2">
        <f t="shared" si="62"/>
        <v>25240.686353737965</v>
      </c>
      <c r="J235" s="2">
        <f t="shared" si="79"/>
        <v>450125.573308327</v>
      </c>
      <c r="K235" s="2">
        <f t="shared" si="65"/>
        <v>20436.389052127251</v>
      </c>
      <c r="L235" s="2">
        <f t="shared" si="65"/>
        <v>364448.93809626927</v>
      </c>
      <c r="M235" s="2"/>
      <c r="N235" s="28">
        <f t="shared" si="80"/>
        <v>1201180.7190174165</v>
      </c>
      <c r="O235" s="2">
        <f t="shared" si="74"/>
        <v>1230.7129057037237</v>
      </c>
      <c r="P235" s="2">
        <f t="shared" si="75"/>
        <v>45586.735224378899</v>
      </c>
      <c r="R235">
        <f t="shared" si="76"/>
        <v>214</v>
      </c>
      <c r="S235" s="89">
        <f t="shared" si="66"/>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7"/>
        <v>5.1304600871127093E-2</v>
      </c>
      <c r="Y235" s="66">
        <f t="shared" si="67"/>
        <v>0</v>
      </c>
      <c r="Z235" s="72">
        <f t="shared" si="68"/>
        <v>0</v>
      </c>
      <c r="AA235" s="79">
        <f t="shared" si="69"/>
        <v>0</v>
      </c>
      <c r="AB235" s="81">
        <f t="shared" si="78"/>
        <v>0</v>
      </c>
      <c r="AD235" s="95">
        <f>locallinterp(R235,'BBG rates'!$N$10:$N$369,'BBG rates'!$P$10:$P$369)</f>
        <v>18.074540336462064</v>
      </c>
      <c r="AI235" s="185">
        <f t="shared" si="70"/>
        <v>214</v>
      </c>
      <c r="AJ235" s="127">
        <f>locallinterp(MIN(AI235,CAP_Senior*12),'BBG rates'!$X$24:$X$65,'BBG rates'!$Y$24:$Y$65)</f>
        <v>65.731295570424209</v>
      </c>
      <c r="AK235" s="127">
        <f>locallinterp(MIN(AI235,CAP_CB*12),'BBG rates'!$AA$25:$AA$40,'BBG rates'!$AC$25:$AC$40)</f>
        <v>11</v>
      </c>
      <c r="AL235" s="144">
        <f t="shared" si="71"/>
        <v>20.304320246972114</v>
      </c>
      <c r="AM235" s="142">
        <f>(SUMPRODUCT(AL235:AL$381,G235:G$381)+SUMPRODUCT(AL235:AL$381,H235:H$381))/12</f>
        <v>1058724.5292847913</v>
      </c>
    </row>
    <row r="236" spans="1:39" x14ac:dyDescent="0.2">
      <c r="A236" s="7">
        <v>215</v>
      </c>
      <c r="B236" s="7">
        <v>107.5</v>
      </c>
      <c r="C236" s="7">
        <v>53.75</v>
      </c>
      <c r="D236" s="12">
        <f t="shared" si="63"/>
        <v>17.916666666666668</v>
      </c>
      <c r="E236" s="29">
        <f t="shared" si="61"/>
        <v>570961.69855009555</v>
      </c>
      <c r="F236" s="2">
        <f t="shared" si="64"/>
        <v>587.79023312073298</v>
      </c>
      <c r="G236" s="2">
        <f t="shared" si="72"/>
        <v>22620.890438469924</v>
      </c>
      <c r="H236" s="2">
        <f t="shared" si="73"/>
        <v>1875.3193341638912</v>
      </c>
      <c r="I236" s="2">
        <f t="shared" si="62"/>
        <v>25084.000005754548</v>
      </c>
      <c r="J236" s="2">
        <f t="shared" si="79"/>
        <v>449421.66676976898</v>
      </c>
      <c r="K236" s="2">
        <f t="shared" si="65"/>
        <v>20289.498059453312</v>
      </c>
      <c r="L236" s="2">
        <f t="shared" si="65"/>
        <v>363520.17356520519</v>
      </c>
      <c r="M236" s="2"/>
      <c r="N236" s="28">
        <f t="shared" si="80"/>
        <v>1155548.984075425</v>
      </c>
      <c r="O236" s="2">
        <f t="shared" si="74"/>
        <v>1185.7131880910588</v>
      </c>
      <c r="P236" s="2">
        <f t="shared" si="75"/>
        <v>45631.73494199157</v>
      </c>
      <c r="R236">
        <f t="shared" si="76"/>
        <v>215</v>
      </c>
      <c r="S236" s="89">
        <f t="shared" si="66"/>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7"/>
        <v>5.2945483332500487E-2</v>
      </c>
      <c r="Y236" s="66">
        <f t="shared" si="67"/>
        <v>0</v>
      </c>
      <c r="Z236" s="72">
        <f t="shared" si="68"/>
        <v>0</v>
      </c>
      <c r="AA236" s="79">
        <f t="shared" si="69"/>
        <v>0</v>
      </c>
      <c r="AB236" s="81">
        <f t="shared" si="78"/>
        <v>0</v>
      </c>
      <c r="AD236" s="95">
        <f>locallinterp(R236,'BBG rates'!$N$10:$N$369,'BBG rates'!$P$10:$P$369)</f>
        <v>18.156899980963278</v>
      </c>
      <c r="AI236" s="185">
        <f t="shared" si="70"/>
        <v>215</v>
      </c>
      <c r="AJ236" s="127">
        <f>locallinterp(MIN(AI236,CAP_Senior*12),'BBG rates'!$X$24:$X$65,'BBG rates'!$Y$24:$Y$65)</f>
        <v>65.821986920383594</v>
      </c>
      <c r="AK236" s="127">
        <f>locallinterp(MIN(AI236,CAP_CB*12),'BBG rates'!$AA$25:$AA$40,'BBG rates'!$AC$25:$AC$40)</f>
        <v>11</v>
      </c>
      <c r="AL236" s="144">
        <f t="shared" si="71"/>
        <v>20.31973777646521</v>
      </c>
      <c r="AM236" s="142">
        <f>(SUMPRODUCT(AL236:AL$381,G236:G$381)+SUMPRODUCT(AL236:AL$381,H236:H$381))/12</f>
        <v>1017052.306742634</v>
      </c>
    </row>
    <row r="237" spans="1:39" x14ac:dyDescent="0.2">
      <c r="A237" s="7">
        <v>216</v>
      </c>
      <c r="B237" s="7">
        <v>108</v>
      </c>
      <c r="C237" s="7">
        <v>54</v>
      </c>
      <c r="D237" s="12">
        <f t="shared" si="63"/>
        <v>18</v>
      </c>
      <c r="E237" s="29">
        <f t="shared" si="61"/>
        <v>546597.31182703469</v>
      </c>
      <c r="F237" s="2">
        <f t="shared" si="64"/>
        <v>563.60945954869578</v>
      </c>
      <c r="G237" s="2">
        <f t="shared" si="72"/>
        <v>22569.092030835021</v>
      </c>
      <c r="H237" s="2">
        <f t="shared" si="73"/>
        <v>1795.2946922258591</v>
      </c>
      <c r="I237" s="2">
        <f t="shared" si="62"/>
        <v>24927.996182609579</v>
      </c>
      <c r="J237" s="2">
        <f t="shared" si="79"/>
        <v>448703.93128697242</v>
      </c>
      <c r="K237" s="2">
        <f t="shared" si="65"/>
        <v>20143.428429647072</v>
      </c>
      <c r="L237" s="2">
        <f t="shared" si="65"/>
        <v>362581.71173364733</v>
      </c>
      <c r="M237" s="2"/>
      <c r="N237" s="28">
        <f t="shared" si="80"/>
        <v>1109872.2049955619</v>
      </c>
      <c r="O237" s="2">
        <f t="shared" si="74"/>
        <v>1140.6690502194033</v>
      </c>
      <c r="P237" s="2">
        <f t="shared" si="75"/>
        <v>45676.77907986322</v>
      </c>
      <c r="R237">
        <f t="shared" si="76"/>
        <v>216</v>
      </c>
      <c r="S237" s="89">
        <f t="shared" si="66"/>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7"/>
        <v>5.4586341114415404E-2</v>
      </c>
      <c r="Y237" s="66">
        <f t="shared" si="67"/>
        <v>0</v>
      </c>
      <c r="Z237" s="72">
        <f t="shared" si="68"/>
        <v>0</v>
      </c>
      <c r="AA237" s="79">
        <f t="shared" si="69"/>
        <v>0</v>
      </c>
      <c r="AB237" s="81">
        <f t="shared" si="78"/>
        <v>0</v>
      </c>
      <c r="AD237" s="95">
        <f>locallinterp(R237,'BBG rates'!$N$10:$N$369,'BBG rates'!$P$10:$P$369)</f>
        <v>18.239232467373551</v>
      </c>
      <c r="AI237" s="185">
        <f t="shared" si="70"/>
        <v>216</v>
      </c>
      <c r="AJ237" s="127">
        <f>locallinterp(MIN(AI237,CAP_Senior*12),'BBG rates'!$X$24:$X$65,'BBG rates'!$Y$24:$Y$65)</f>
        <v>65.91267827034298</v>
      </c>
      <c r="AK237" s="127">
        <f>locallinterp(MIN(AI237,CAP_CB*12),'BBG rates'!$AA$25:$AA$40,'BBG rates'!$AC$25:$AC$40)</f>
        <v>11</v>
      </c>
      <c r="AL237" s="144">
        <f t="shared" si="71"/>
        <v>20.335155305958306</v>
      </c>
      <c r="AM237" s="142">
        <f>(SUMPRODUCT(AL237:AL$381,G237:G$381)+SUMPRODUCT(AL237:AL$381,H237:H$381))/12</f>
        <v>975572.59348453383</v>
      </c>
    </row>
    <row r="238" spans="1:39" x14ac:dyDescent="0.2">
      <c r="A238" s="7">
        <v>217</v>
      </c>
      <c r="B238" s="7">
        <v>108.5</v>
      </c>
      <c r="C238" s="7">
        <v>54.25</v>
      </c>
      <c r="D238" s="12">
        <f t="shared" si="63"/>
        <v>18.083333333333332</v>
      </c>
      <c r="E238" s="29">
        <f t="shared" si="61"/>
        <v>522364.19837698905</v>
      </c>
      <c r="F238" s="2">
        <f t="shared" si="64"/>
        <v>539.55881154885469</v>
      </c>
      <c r="G238" s="2">
        <f t="shared" si="72"/>
        <v>22517.412233696065</v>
      </c>
      <c r="H238" s="2">
        <f t="shared" si="73"/>
        <v>1715.7012163495253</v>
      </c>
      <c r="I238" s="2">
        <f t="shared" si="62"/>
        <v>24772.672261594442</v>
      </c>
      <c r="J238" s="2">
        <f t="shared" si="79"/>
        <v>447972.49006383278</v>
      </c>
      <c r="K238" s="2">
        <f t="shared" si="65"/>
        <v>19998.176024472388</v>
      </c>
      <c r="L238" s="2">
        <f t="shared" si="65"/>
        <v>361633.683109209</v>
      </c>
      <c r="M238" s="2"/>
      <c r="N238" s="28">
        <f t="shared" si="80"/>
        <v>1064150.3373137198</v>
      </c>
      <c r="O238" s="2">
        <f t="shared" si="74"/>
        <v>1095.5804482404947</v>
      </c>
      <c r="P238" s="2">
        <f t="shared" si="75"/>
        <v>45721.867681842137</v>
      </c>
      <c r="R238">
        <f t="shared" si="76"/>
        <v>217</v>
      </c>
      <c r="S238" s="89">
        <f t="shared" si="66"/>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7"/>
        <v>5.6227174217404752E-2</v>
      </c>
      <c r="Y238" s="66">
        <f t="shared" si="67"/>
        <v>0</v>
      </c>
      <c r="Z238" s="72">
        <f t="shared" si="68"/>
        <v>0</v>
      </c>
      <c r="AA238" s="79">
        <f t="shared" si="69"/>
        <v>0</v>
      </c>
      <c r="AB238" s="81">
        <f t="shared" si="78"/>
        <v>0</v>
      </c>
      <c r="AD238" s="95">
        <f>locallinterp(R238,'BBG rates'!$N$10:$N$369,'BBG rates'!$P$10:$P$369)</f>
        <v>18.321537938948353</v>
      </c>
      <c r="AI238" s="185">
        <f t="shared" si="70"/>
        <v>217</v>
      </c>
      <c r="AJ238" s="127">
        <f>locallinterp(MIN(AI238,CAP_Senior*12),'BBG rates'!$X$24:$X$65,'BBG rates'!$Y$24:$Y$65)</f>
        <v>65.998464928091821</v>
      </c>
      <c r="AK238" s="127">
        <f>locallinterp(MIN(AI238,CAP_CB*12),'BBG rates'!$AA$25:$AA$40,'BBG rates'!$AC$25:$AC$40)</f>
        <v>11</v>
      </c>
      <c r="AL238" s="144">
        <f t="shared" si="71"/>
        <v>20.34973903777561</v>
      </c>
      <c r="AM238" s="142">
        <f>(SUMPRODUCT(AL238:AL$381,G238:G$381)+SUMPRODUCT(AL238:AL$381,H238:H$381))/12</f>
        <v>934284.79448887787</v>
      </c>
    </row>
    <row r="239" spans="1:39" x14ac:dyDescent="0.2">
      <c r="A239" s="7">
        <v>218</v>
      </c>
      <c r="B239" s="7">
        <v>109</v>
      </c>
      <c r="C239" s="7">
        <v>54.5</v>
      </c>
      <c r="D239" s="12">
        <f t="shared" si="63"/>
        <v>18.166666666666668</v>
      </c>
      <c r="E239" s="29">
        <f t="shared" si="61"/>
        <v>498261.81049393734</v>
      </c>
      <c r="F239" s="2">
        <f t="shared" si="64"/>
        <v>515.63774642409112</v>
      </c>
      <c r="G239" s="2">
        <f t="shared" si="72"/>
        <v>22465.850775453004</v>
      </c>
      <c r="H239" s="2">
        <f t="shared" si="73"/>
        <v>1636.5371075986498</v>
      </c>
      <c r="I239" s="2">
        <f t="shared" si="62"/>
        <v>24618.025629475746</v>
      </c>
      <c r="J239" s="2">
        <f t="shared" si="79"/>
        <v>447227.46560214274</v>
      </c>
      <c r="K239" s="2">
        <f t="shared" si="65"/>
        <v>19853.736725409828</v>
      </c>
      <c r="L239" s="2">
        <f t="shared" si="65"/>
        <v>360676.2171782786</v>
      </c>
      <c r="M239" s="2"/>
      <c r="N239" s="28">
        <f t="shared" si="80"/>
        <v>1018383.3365218999</v>
      </c>
      <c r="O239" s="2">
        <f t="shared" si="74"/>
        <v>1050.4473382627875</v>
      </c>
      <c r="P239" s="2">
        <f t="shared" si="75"/>
        <v>45767.000791819861</v>
      </c>
      <c r="R239">
        <f t="shared" si="76"/>
        <v>218</v>
      </c>
      <c r="S239" s="89">
        <f t="shared" si="66"/>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7"/>
        <v>5.7867982642001436E-2</v>
      </c>
      <c r="Y239" s="66">
        <f t="shared" si="67"/>
        <v>0</v>
      </c>
      <c r="Z239" s="72">
        <f t="shared" si="68"/>
        <v>0</v>
      </c>
      <c r="AA239" s="79">
        <f t="shared" si="69"/>
        <v>0</v>
      </c>
      <c r="AB239" s="81">
        <f t="shared" si="78"/>
        <v>0</v>
      </c>
      <c r="AD239" s="95">
        <f>locallinterp(R239,'BBG rates'!$N$10:$N$369,'BBG rates'!$P$10:$P$369)</f>
        <v>18.403816542806567</v>
      </c>
      <c r="AI239" s="185">
        <f t="shared" si="70"/>
        <v>218</v>
      </c>
      <c r="AJ239" s="127">
        <f>locallinterp(MIN(AI239,CAP_Senior*12),'BBG rates'!$X$24:$X$65,'BBG rates'!$Y$24:$Y$65)</f>
        <v>66.084251585840661</v>
      </c>
      <c r="AK239" s="127">
        <f>locallinterp(MIN(AI239,CAP_CB*12),'BBG rates'!$AA$25:$AA$40,'BBG rates'!$AC$25:$AC$40)</f>
        <v>11</v>
      </c>
      <c r="AL239" s="144">
        <f t="shared" si="71"/>
        <v>20.36432276959291</v>
      </c>
      <c r="AM239" s="142">
        <f>(SUMPRODUCT(AL239:AL$381,G239:G$381)+SUMPRODUCT(AL239:AL$381,H239:H$381))/12</f>
        <v>893189.99992377462</v>
      </c>
    </row>
    <row r="240" spans="1:39" x14ac:dyDescent="0.2">
      <c r="A240" s="7">
        <v>219</v>
      </c>
      <c r="B240" s="7">
        <v>109.5</v>
      </c>
      <c r="C240" s="7">
        <v>54.75</v>
      </c>
      <c r="D240" s="12">
        <f t="shared" si="63"/>
        <v>18.25</v>
      </c>
      <c r="E240" s="29">
        <f t="shared" si="61"/>
        <v>474289.60253499623</v>
      </c>
      <c r="F240" s="2">
        <f t="shared" si="64"/>
        <v>491.84572352116083</v>
      </c>
      <c r="G240" s="2">
        <f t="shared" si="72"/>
        <v>22414.407385127706</v>
      </c>
      <c r="H240" s="2">
        <f t="shared" si="73"/>
        <v>1557.8005738133534</v>
      </c>
      <c r="I240" s="2">
        <f t="shared" si="62"/>
        <v>24464.053682462221</v>
      </c>
      <c r="J240" s="2">
        <f t="shared" si="79"/>
        <v>446468.97970493551</v>
      </c>
      <c r="K240" s="2">
        <f t="shared" si="65"/>
        <v>19710.106433565856</v>
      </c>
      <c r="L240" s="2">
        <f t="shared" si="65"/>
        <v>359709.44241257687</v>
      </c>
      <c r="M240" s="2"/>
      <c r="N240" s="28">
        <f t="shared" si="80"/>
        <v>972571.15806816868</v>
      </c>
      <c r="O240" s="2">
        <f t="shared" si="74"/>
        <v>1005.2696763514095</v>
      </c>
      <c r="P240" s="2">
        <f t="shared" si="75"/>
        <v>45812.178453731227</v>
      </c>
      <c r="R240">
        <f t="shared" si="76"/>
        <v>219</v>
      </c>
      <c r="S240" s="89">
        <f t="shared" si="66"/>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7"/>
        <v>5.9508766389271273E-2</v>
      </c>
      <c r="Y240" s="66">
        <f t="shared" si="67"/>
        <v>0</v>
      </c>
      <c r="Z240" s="72">
        <f t="shared" si="68"/>
        <v>0</v>
      </c>
      <c r="AA240" s="79">
        <f t="shared" si="69"/>
        <v>0</v>
      </c>
      <c r="AB240" s="81">
        <f t="shared" si="78"/>
        <v>0</v>
      </c>
      <c r="AD240" s="95">
        <f>locallinterp(R240,'BBG rates'!$N$10:$N$369,'BBG rates'!$P$10:$P$369)</f>
        <v>18.486068427450789</v>
      </c>
      <c r="AI240" s="185">
        <f t="shared" si="70"/>
        <v>219</v>
      </c>
      <c r="AJ240" s="127">
        <f>locallinterp(MIN(AI240,CAP_Senior*12),'BBG rates'!$X$24:$X$65,'BBG rates'!$Y$24:$Y$65)</f>
        <v>66.170038243589488</v>
      </c>
      <c r="AK240" s="127">
        <f>locallinterp(MIN(AI240,CAP_CB*12),'BBG rates'!$AA$25:$AA$40,'BBG rates'!$AC$25:$AC$40)</f>
        <v>11</v>
      </c>
      <c r="AL240" s="144">
        <f t="shared" si="71"/>
        <v>20.378906501410214</v>
      </c>
      <c r="AM240" s="142">
        <f>(SUMPRODUCT(AL240:AL$381,G240:G$381)+SUMPRODUCT(AL240:AL$381,H240:H$381))/12</f>
        <v>852287.59939307545</v>
      </c>
    </row>
    <row r="241" spans="1:39" x14ac:dyDescent="0.2">
      <c r="A241" s="7">
        <v>220</v>
      </c>
      <c r="B241" s="7">
        <v>110</v>
      </c>
      <c r="C241" s="7">
        <v>55</v>
      </c>
      <c r="D241" s="12">
        <f t="shared" si="63"/>
        <v>18.333333333333332</v>
      </c>
      <c r="E241" s="29">
        <f t="shared" si="61"/>
        <v>450447.03091304778</v>
      </c>
      <c r="F241" s="2">
        <f t="shared" si="64"/>
        <v>468.18220422339078</v>
      </c>
      <c r="G241" s="2">
        <f t="shared" si="72"/>
        <v>22363.081792362569</v>
      </c>
      <c r="H241" s="2">
        <f t="shared" si="73"/>
        <v>1479.4898295859027</v>
      </c>
      <c r="I241" s="2">
        <f t="shared" si="62"/>
        <v>24310.753826171862</v>
      </c>
      <c r="J241" s="2">
        <f t="shared" si="79"/>
        <v>445697.15347981744</v>
      </c>
      <c r="K241" s="2">
        <f t="shared" si="65"/>
        <v>19567.281069582488</v>
      </c>
      <c r="L241" s="2">
        <f t="shared" si="65"/>
        <v>358733.48627567891</v>
      </c>
      <c r="M241" s="2"/>
      <c r="N241" s="28">
        <f t="shared" si="80"/>
        <v>926713.75735661411</v>
      </c>
      <c r="O241" s="2">
        <f t="shared" si="74"/>
        <v>960.04741852811969</v>
      </c>
      <c r="P241" s="2">
        <f t="shared" si="75"/>
        <v>45857.40071155451</v>
      </c>
      <c r="R241">
        <f t="shared" si="76"/>
        <v>220</v>
      </c>
      <c r="S241" s="89">
        <f t="shared" si="66"/>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7"/>
        <v>6.1149525459747167E-2</v>
      </c>
      <c r="Y241" s="66">
        <f t="shared" si="67"/>
        <v>0</v>
      </c>
      <c r="Z241" s="72">
        <f t="shared" si="68"/>
        <v>0</v>
      </c>
      <c r="AA241" s="79">
        <f t="shared" si="69"/>
        <v>0</v>
      </c>
      <c r="AB241" s="81">
        <f t="shared" si="78"/>
        <v>0</v>
      </c>
      <c r="AD241" s="95">
        <f>locallinterp(R241,'BBG rates'!$N$10:$N$369,'BBG rates'!$P$10:$P$369)</f>
        <v>18.568293745246759</v>
      </c>
      <c r="AI241" s="185">
        <f t="shared" si="70"/>
        <v>220</v>
      </c>
      <c r="AJ241" s="127">
        <f>locallinterp(MIN(AI241,CAP_Senior*12),'BBG rates'!$X$24:$X$65,'BBG rates'!$Y$24:$Y$65)</f>
        <v>66.255824901338329</v>
      </c>
      <c r="AK241" s="127">
        <f>locallinterp(MIN(AI241,CAP_CB*12),'BBG rates'!$AA$25:$AA$40,'BBG rates'!$AC$25:$AC$40)</f>
        <v>11</v>
      </c>
      <c r="AL241" s="144">
        <f t="shared" si="71"/>
        <v>20.393490233227517</v>
      </c>
      <c r="AM241" s="142">
        <f>(SUMPRODUCT(AL241:AL$381,G241:G$381)+SUMPRODUCT(AL241:AL$381,H241:H$381))/12</f>
        <v>811576.98400744039</v>
      </c>
    </row>
    <row r="242" spans="1:39" x14ac:dyDescent="0.2">
      <c r="A242" s="7">
        <v>221</v>
      </c>
      <c r="B242" s="7">
        <v>110.5</v>
      </c>
      <c r="C242" s="7">
        <v>55.25</v>
      </c>
      <c r="D242" s="12">
        <f t="shared" si="63"/>
        <v>18.416666666666668</v>
      </c>
      <c r="E242" s="29">
        <f t="shared" si="61"/>
        <v>426733.55408939213</v>
      </c>
      <c r="F242" s="2">
        <f t="shared" si="64"/>
        <v>444.64665194340125</v>
      </c>
      <c r="G242" s="2">
        <f t="shared" si="72"/>
        <v>22311.873727419057</v>
      </c>
      <c r="H242" s="2">
        <f t="shared" si="73"/>
        <v>1401.6030962365783</v>
      </c>
      <c r="I242" s="2">
        <f t="shared" si="62"/>
        <v>24158.123475599034</v>
      </c>
      <c r="J242" s="2">
        <f t="shared" si="79"/>
        <v>444912.10734228225</v>
      </c>
      <c r="K242" s="2">
        <f t="shared" si="65"/>
        <v>19425.256573547249</v>
      </c>
      <c r="L242" s="2">
        <f t="shared" si="65"/>
        <v>357748.4752294952</v>
      </c>
      <c r="M242" s="2"/>
      <c r="N242" s="28">
        <f t="shared" si="80"/>
        <v>880811.0897473027</v>
      </c>
      <c r="O242" s="2">
        <f t="shared" si="74"/>
        <v>914.78052077126506</v>
      </c>
      <c r="P242" s="2">
        <f t="shared" si="75"/>
        <v>45902.667609311371</v>
      </c>
      <c r="R242">
        <f t="shared" si="76"/>
        <v>221</v>
      </c>
      <c r="S242" s="89">
        <f t="shared" si="66"/>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7"/>
        <v>6.2790259854494934E-2</v>
      </c>
      <c r="Y242" s="66">
        <f t="shared" si="67"/>
        <v>0</v>
      </c>
      <c r="Z242" s="72">
        <f t="shared" si="68"/>
        <v>0</v>
      </c>
      <c r="AA242" s="79">
        <f t="shared" si="69"/>
        <v>0</v>
      </c>
      <c r="AB242" s="81">
        <f t="shared" si="78"/>
        <v>0</v>
      </c>
      <c r="AD242" s="95">
        <f>locallinterp(R242,'BBG rates'!$N$10:$N$369,'BBG rates'!$P$10:$P$369)</f>
        <v>18.650492644977131</v>
      </c>
      <c r="AI242" s="185">
        <f t="shared" si="70"/>
        <v>221</v>
      </c>
      <c r="AJ242" s="127">
        <f>locallinterp(MIN(AI242,CAP_Senior*12),'BBG rates'!$X$24:$X$65,'BBG rates'!$Y$24:$Y$65)</f>
        <v>66.34161155908717</v>
      </c>
      <c r="AK242" s="127">
        <f>locallinterp(MIN(AI242,CAP_CB*12),'BBG rates'!$AA$25:$AA$40,'BBG rates'!$AC$25:$AC$40)</f>
        <v>11</v>
      </c>
      <c r="AL242" s="144">
        <f t="shared" si="71"/>
        <v>20.408073965044821</v>
      </c>
      <c r="AM242" s="142">
        <f>(SUMPRODUCT(AL242:AL$381,G242:G$381)+SUMPRODUCT(AL242:AL$381,H242:H$381))/12</f>
        <v>771057.54638183757</v>
      </c>
    </row>
    <row r="243" spans="1:39" x14ac:dyDescent="0.2">
      <c r="A243" s="7">
        <v>222</v>
      </c>
      <c r="B243" s="7">
        <v>111</v>
      </c>
      <c r="C243" s="7">
        <v>55.5</v>
      </c>
      <c r="D243" s="12">
        <f t="shared" si="63"/>
        <v>18.5</v>
      </c>
      <c r="E243" s="29">
        <f t="shared" si="61"/>
        <v>403148.63256642624</v>
      </c>
      <c r="F243" s="2">
        <f t="shared" si="64"/>
        <v>421.23853211585305</v>
      </c>
      <c r="G243" s="2">
        <f t="shared" si="72"/>
        <v>22260.782921176266</v>
      </c>
      <c r="H243" s="2">
        <f t="shared" si="73"/>
        <v>1324.1386017896264</v>
      </c>
      <c r="I243" s="2">
        <f t="shared" si="62"/>
        <v>24006.160055081746</v>
      </c>
      <c r="J243" s="2">
        <f t="shared" si="79"/>
        <v>444113.96101901232</v>
      </c>
      <c r="K243" s="2">
        <f t="shared" si="65"/>
        <v>19284.028904903578</v>
      </c>
      <c r="L243" s="2">
        <f t="shared" si="65"/>
        <v>356754.53474071616</v>
      </c>
      <c r="M243" s="2"/>
      <c r="N243" s="28">
        <f t="shared" si="80"/>
        <v>834863.11055623577</v>
      </c>
      <c r="O243" s="2">
        <f t="shared" si="74"/>
        <v>869.46893901573776</v>
      </c>
      <c r="P243" s="2">
        <f t="shared" si="75"/>
        <v>45947.979191066894</v>
      </c>
      <c r="R243">
        <f t="shared" si="76"/>
        <v>222</v>
      </c>
      <c r="S243" s="89">
        <f t="shared" si="66"/>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7"/>
        <v>6.4430969574047481E-2</v>
      </c>
      <c r="Y243" s="66">
        <f t="shared" si="67"/>
        <v>0</v>
      </c>
      <c r="Z243" s="72">
        <f t="shared" si="68"/>
        <v>0</v>
      </c>
      <c r="AA243" s="79">
        <f t="shared" si="69"/>
        <v>0</v>
      </c>
      <c r="AB243" s="81">
        <f t="shared" si="78"/>
        <v>0</v>
      </c>
      <c r="AD243" s="95">
        <f>locallinterp(R243,'BBG rates'!$N$10:$N$369,'BBG rates'!$P$10:$P$369)</f>
        <v>18.732665281770995</v>
      </c>
      <c r="AI243" s="185">
        <f t="shared" si="70"/>
        <v>222</v>
      </c>
      <c r="AJ243" s="127">
        <f>locallinterp(MIN(AI243,CAP_Senior*12),'BBG rates'!$X$24:$X$65,'BBG rates'!$Y$24:$Y$65)</f>
        <v>66.427398216835996</v>
      </c>
      <c r="AK243" s="127">
        <f>locallinterp(MIN(AI243,CAP_CB*12),'BBG rates'!$AA$25:$AA$40,'BBG rates'!$AC$25:$AC$40)</f>
        <v>11</v>
      </c>
      <c r="AL243" s="144">
        <f t="shared" si="71"/>
        <v>20.422657696862117</v>
      </c>
      <c r="AM243" s="142">
        <f>(SUMPRODUCT(AL243:AL$381,G243:G$381)+SUMPRODUCT(AL243:AL$381,H243:H$381))/12</f>
        <v>730728.68063304247</v>
      </c>
    </row>
    <row r="244" spans="1:39" x14ac:dyDescent="0.2">
      <c r="A244" s="7">
        <v>223</v>
      </c>
      <c r="B244" s="7">
        <v>111.5</v>
      </c>
      <c r="C244" s="7">
        <v>55.75</v>
      </c>
      <c r="D244" s="12">
        <f t="shared" si="63"/>
        <v>18.583333333333332</v>
      </c>
      <c r="E244" s="29">
        <f t="shared" si="61"/>
        <v>379691.72888034739</v>
      </c>
      <c r="F244" s="2">
        <f t="shared" si="64"/>
        <v>397.95731219022099</v>
      </c>
      <c r="G244" s="2">
        <f t="shared" si="72"/>
        <v>22209.809105129571</v>
      </c>
      <c r="H244" s="2">
        <f t="shared" si="73"/>
        <v>1247.0945809492962</v>
      </c>
      <c r="I244" s="2">
        <f t="shared" si="62"/>
        <v>23854.860998269087</v>
      </c>
      <c r="J244" s="2">
        <f t="shared" si="79"/>
        <v>443302.83355116716</v>
      </c>
      <c r="K244" s="2">
        <f t="shared" si="65"/>
        <v>19143.594042361688</v>
      </c>
      <c r="L244" s="2">
        <f t="shared" si="65"/>
        <v>355751.78928722139</v>
      </c>
      <c r="M244" s="2"/>
      <c r="N244" s="28">
        <f t="shared" si="80"/>
        <v>788869.77505530603</v>
      </c>
      <c r="O244" s="2">
        <f t="shared" si="74"/>
        <v>824.11262915293207</v>
      </c>
      <c r="P244" s="2">
        <f t="shared" si="75"/>
        <v>45993.335500929716</v>
      </c>
      <c r="R244">
        <f t="shared" si="76"/>
        <v>223</v>
      </c>
      <c r="S244" s="89">
        <f t="shared" si="66"/>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7"/>
        <v>6.6071654619470621E-2</v>
      </c>
      <c r="Y244" s="66">
        <f t="shared" si="67"/>
        <v>0</v>
      </c>
      <c r="Z244" s="72">
        <f t="shared" si="68"/>
        <v>0</v>
      </c>
      <c r="AA244" s="79">
        <f t="shared" si="69"/>
        <v>0</v>
      </c>
      <c r="AB244" s="81">
        <f t="shared" si="78"/>
        <v>0</v>
      </c>
      <c r="AD244" s="95">
        <f>locallinterp(R244,'BBG rates'!$N$10:$N$369,'BBG rates'!$P$10:$P$369)</f>
        <v>18.814811807174568</v>
      </c>
      <c r="AI244" s="185">
        <f t="shared" si="70"/>
        <v>223</v>
      </c>
      <c r="AJ244" s="127">
        <f>locallinterp(MIN(AI244,CAP_Senior*12),'BBG rates'!$X$24:$X$65,'BBG rates'!$Y$24:$Y$65)</f>
        <v>66.513184874584837</v>
      </c>
      <c r="AK244" s="127">
        <f>locallinterp(MIN(AI244,CAP_CB*12),'BBG rates'!$AA$25:$AA$40,'BBG rates'!$AC$25:$AC$40)</f>
        <v>11</v>
      </c>
      <c r="AL244" s="144">
        <f t="shared" si="71"/>
        <v>20.437241428679421</v>
      </c>
      <c r="AM244" s="142">
        <f>(SUMPRODUCT(AL244:AL$381,G244:G$381)+SUMPRODUCT(AL244:AL$381,H244:H$381))/12</f>
        <v>690589.78237713512</v>
      </c>
    </row>
    <row r="245" spans="1:39" x14ac:dyDescent="0.2">
      <c r="A245" s="7">
        <v>224</v>
      </c>
      <c r="B245" s="7">
        <v>112</v>
      </c>
      <c r="C245" s="7">
        <v>56</v>
      </c>
      <c r="D245" s="12">
        <f t="shared" si="63"/>
        <v>18.666666666666668</v>
      </c>
      <c r="E245" s="29">
        <f t="shared" si="61"/>
        <v>356362.30759388232</v>
      </c>
      <c r="F245" s="2">
        <f t="shared" si="64"/>
        <v>374.802461623591</v>
      </c>
      <c r="G245" s="2">
        <f t="shared" si="72"/>
        <v>22158.952011389156</v>
      </c>
      <c r="H245" s="2">
        <f t="shared" si="73"/>
        <v>1170.4692750759566</v>
      </c>
      <c r="I245" s="2">
        <f t="shared" si="62"/>
        <v>23704.223748088705</v>
      </c>
      <c r="J245" s="2">
        <f t="shared" si="79"/>
        <v>442478.84329765587</v>
      </c>
      <c r="K245" s="2">
        <f t="shared" si="65"/>
        <v>19003.947983809765</v>
      </c>
      <c r="L245" s="2">
        <f t="shared" si="65"/>
        <v>354740.36236444901</v>
      </c>
      <c r="M245" s="2"/>
      <c r="N245" s="28">
        <f t="shared" si="80"/>
        <v>742831.03847225406</v>
      </c>
      <c r="O245" s="2">
        <f t="shared" si="74"/>
        <v>778.71154703070204</v>
      </c>
      <c r="P245" s="2">
        <f t="shared" si="75"/>
        <v>46038.736583051934</v>
      </c>
      <c r="R245">
        <f t="shared" si="76"/>
        <v>224</v>
      </c>
      <c r="S245" s="89">
        <f t="shared" si="66"/>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7"/>
        <v>6.7712314991297262E-2</v>
      </c>
      <c r="Y245" s="66">
        <f t="shared" si="67"/>
        <v>0</v>
      </c>
      <c r="Z245" s="72">
        <f t="shared" si="68"/>
        <v>0</v>
      </c>
      <c r="AA245" s="79">
        <f t="shared" si="69"/>
        <v>0</v>
      </c>
      <c r="AB245" s="81">
        <f t="shared" si="78"/>
        <v>0</v>
      </c>
      <c r="AD245" s="95">
        <f>locallinterp(R245,'BBG rates'!$N$10:$N$369,'BBG rates'!$P$10:$P$369)</f>
        <v>18.896932379080305</v>
      </c>
      <c r="AI245" s="185">
        <f t="shared" si="70"/>
        <v>224</v>
      </c>
      <c r="AJ245" s="127">
        <f>locallinterp(MIN(AI245,CAP_Senior*12),'BBG rates'!$X$24:$X$65,'BBG rates'!$Y$24:$Y$65)</f>
        <v>66.598971532333678</v>
      </c>
      <c r="AK245" s="127">
        <f>locallinterp(MIN(AI245,CAP_CB*12),'BBG rates'!$AA$25:$AA$40,'BBG rates'!$AC$25:$AC$40)</f>
        <v>11</v>
      </c>
      <c r="AL245" s="144">
        <f t="shared" si="71"/>
        <v>20.451825160496725</v>
      </c>
      <c r="AM245" s="142">
        <f>(SUMPRODUCT(AL245:AL$381,G245:G$381)+SUMPRODUCT(AL245:AL$381,H245:H$381))/12</f>
        <v>650640.24872699555</v>
      </c>
    </row>
    <row r="246" spans="1:39" x14ac:dyDescent="0.2">
      <c r="A246" s="7">
        <v>225</v>
      </c>
      <c r="B246" s="7">
        <v>112.5</v>
      </c>
      <c r="C246" s="7">
        <v>56.25</v>
      </c>
      <c r="D246" s="12">
        <f t="shared" si="63"/>
        <v>18.75</v>
      </c>
      <c r="E246" s="29">
        <f t="shared" si="61"/>
        <v>333159.8352890414</v>
      </c>
      <c r="F246" s="2">
        <f t="shared" si="64"/>
        <v>351.77345187348294</v>
      </c>
      <c r="G246" s="2">
        <f t="shared" si="72"/>
        <v>22108.211372678659</v>
      </c>
      <c r="H246" s="2">
        <f t="shared" si="73"/>
        <v>1094.2609321622983</v>
      </c>
      <c r="I246" s="2">
        <f t="shared" si="62"/>
        <v>23554.245756714441</v>
      </c>
      <c r="J246" s="2">
        <f t="shared" si="79"/>
        <v>441642.10793839575</v>
      </c>
      <c r="K246" s="2">
        <f t="shared" si="65"/>
        <v>18865.086746225592</v>
      </c>
      <c r="L246" s="2">
        <f t="shared" si="65"/>
        <v>353720.37649172987</v>
      </c>
      <c r="M246" s="2"/>
      <c r="N246" s="28">
        <f t="shared" si="80"/>
        <v>696746.85599062475</v>
      </c>
      <c r="O246" s="2">
        <f t="shared" si="74"/>
        <v>733.26564845331779</v>
      </c>
      <c r="P246" s="2">
        <f t="shared" si="75"/>
        <v>46084.182481629308</v>
      </c>
      <c r="R246">
        <f t="shared" si="76"/>
        <v>225</v>
      </c>
      <c r="S246" s="89">
        <f t="shared" si="66"/>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7"/>
        <v>6.9352950690326765E-2</v>
      </c>
      <c r="Y246" s="66">
        <f t="shared" si="67"/>
        <v>0</v>
      </c>
      <c r="Z246" s="72">
        <f t="shared" si="68"/>
        <v>0</v>
      </c>
      <c r="AA246" s="79">
        <f t="shared" si="69"/>
        <v>0</v>
      </c>
      <c r="AB246" s="81">
        <f t="shared" si="78"/>
        <v>0</v>
      </c>
      <c r="AD246" s="95">
        <f>locallinterp(R246,'BBG rates'!$N$10:$N$369,'BBG rates'!$P$10:$P$369)</f>
        <v>18.979027151797986</v>
      </c>
      <c r="AI246" s="185">
        <f t="shared" si="70"/>
        <v>225</v>
      </c>
      <c r="AJ246" s="127">
        <f>locallinterp(MIN(AI246,CAP_Senior*12),'BBG rates'!$X$24:$X$65,'BBG rates'!$Y$24:$Y$65)</f>
        <v>66.684758190082519</v>
      </c>
      <c r="AK246" s="127">
        <f>locallinterp(MIN(AI246,CAP_CB*12),'BBG rates'!$AA$25:$AA$40,'BBG rates'!$AC$25:$AC$40)</f>
        <v>11</v>
      </c>
      <c r="AL246" s="144">
        <f t="shared" si="71"/>
        <v>20.466408892314028</v>
      </c>
      <c r="AM246" s="142">
        <f>(SUMPRODUCT(AL246:AL$381,G246:G$381)+SUMPRODUCT(AL246:AL$381,H246:H$381))/12</f>
        <v>610879.47828979942</v>
      </c>
    </row>
    <row r="247" spans="1:39" x14ac:dyDescent="0.2">
      <c r="A247" s="7">
        <v>226</v>
      </c>
      <c r="B247" s="7">
        <v>113</v>
      </c>
      <c r="C247" s="7">
        <v>56.5</v>
      </c>
      <c r="D247" s="12">
        <f t="shared" si="63"/>
        <v>18.833333333333332</v>
      </c>
      <c r="E247" s="29">
        <f t="shared" si="61"/>
        <v>310083.780559898</v>
      </c>
      <c r="F247" s="2">
        <f t="shared" si="64"/>
        <v>328.86975639069811</v>
      </c>
      <c r="G247" s="2">
        <f t="shared" si="72"/>
        <v>22057.586922333729</v>
      </c>
      <c r="H247" s="2">
        <f t="shared" si="73"/>
        <v>1018.4678068096181</v>
      </c>
      <c r="I247" s="2">
        <f t="shared" si="62"/>
        <v>23404.924485534044</v>
      </c>
      <c r="J247" s="2">
        <f t="shared" si="79"/>
        <v>440792.74447755778</v>
      </c>
      <c r="K247" s="2">
        <f t="shared" si="65"/>
        <v>18727.006365588564</v>
      </c>
      <c r="L247" s="2">
        <f t="shared" si="65"/>
        <v>352691.95321858459</v>
      </c>
      <c r="M247" s="2"/>
      <c r="N247" s="28">
        <f t="shared" si="80"/>
        <v>650617.18274972355</v>
      </c>
      <c r="O247" s="2">
        <f t="shared" si="74"/>
        <v>687.77488918142296</v>
      </c>
      <c r="P247" s="2">
        <f t="shared" si="75"/>
        <v>46129.673240901204</v>
      </c>
      <c r="R247">
        <f t="shared" si="76"/>
        <v>226</v>
      </c>
      <c r="S247" s="89">
        <f t="shared" si="66"/>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7"/>
        <v>7.0993561717358489E-2</v>
      </c>
      <c r="Y247" s="66">
        <f t="shared" si="67"/>
        <v>0</v>
      </c>
      <c r="Z247" s="72">
        <f t="shared" si="68"/>
        <v>0</v>
      </c>
      <c r="AA247" s="79">
        <f t="shared" si="69"/>
        <v>0</v>
      </c>
      <c r="AB247" s="81">
        <f t="shared" si="78"/>
        <v>0</v>
      </c>
      <c r="AD247" s="95">
        <f>locallinterp(R247,'BBG rates'!$N$10:$N$369,'BBG rates'!$P$10:$P$369)</f>
        <v>19.061096284742387</v>
      </c>
      <c r="AI247" s="185">
        <f t="shared" si="70"/>
        <v>226</v>
      </c>
      <c r="AJ247" s="127">
        <f>locallinterp(MIN(AI247,CAP_Senior*12),'BBG rates'!$X$24:$X$65,'BBG rates'!$Y$24:$Y$65)</f>
        <v>66.77054484783136</v>
      </c>
      <c r="AK247" s="127">
        <f>locallinterp(MIN(AI247,CAP_CB*12),'BBG rates'!$AA$25:$AA$40,'BBG rates'!$AC$25:$AC$40)</f>
        <v>11</v>
      </c>
      <c r="AL247" s="144">
        <f t="shared" si="71"/>
        <v>20.480992624131332</v>
      </c>
      <c r="AM247" s="142">
        <f>(SUMPRODUCT(AL247:AL$381,G247:G$381)+SUMPRODUCT(AL247:AL$381,H247:H$381))/12</f>
        <v>571306.87116451038</v>
      </c>
    </row>
    <row r="248" spans="1:39" x14ac:dyDescent="0.2">
      <c r="A248" s="7">
        <v>227</v>
      </c>
      <c r="B248" s="7">
        <v>113.5</v>
      </c>
      <c r="C248" s="7">
        <v>56.75</v>
      </c>
      <c r="D248" s="12">
        <f t="shared" si="63"/>
        <v>18.916666666666668</v>
      </c>
      <c r="E248" s="29">
        <f t="shared" si="61"/>
        <v>287133.61400539323</v>
      </c>
      <c r="F248" s="2">
        <f t="shared" si="64"/>
        <v>306.09085061219162</v>
      </c>
      <c r="G248" s="2">
        <f t="shared" si="72"/>
        <v>22007.078394300621</v>
      </c>
      <c r="H248" s="2">
        <f t="shared" si="73"/>
        <v>943.08816020418442</v>
      </c>
      <c r="I248" s="2">
        <f t="shared" si="62"/>
        <v>23256.257405116998</v>
      </c>
      <c r="J248" s="2">
        <f t="shared" si="79"/>
        <v>439930.86924679659</v>
      </c>
      <c r="K248" s="2">
        <f t="shared" si="65"/>
        <v>18589.702896792085</v>
      </c>
      <c r="L248" s="2">
        <f t="shared" si="65"/>
        <v>351655.21313098364</v>
      </c>
      <c r="M248" s="2"/>
      <c r="N248" s="28">
        <f t="shared" si="80"/>
        <v>604441.9738445729</v>
      </c>
      <c r="O248" s="2">
        <f t="shared" si="74"/>
        <v>642.23922493199143</v>
      </c>
      <c r="P248" s="2">
        <f t="shared" si="75"/>
        <v>46175.208905150634</v>
      </c>
      <c r="R248">
        <f t="shared" si="76"/>
        <v>227</v>
      </c>
      <c r="S248" s="89">
        <f t="shared" si="66"/>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7"/>
        <v>7.2634148073191795E-2</v>
      </c>
      <c r="Y248" s="66">
        <f t="shared" si="67"/>
        <v>0</v>
      </c>
      <c r="Z248" s="72">
        <f t="shared" si="68"/>
        <v>0</v>
      </c>
      <c r="AA248" s="79">
        <f t="shared" si="69"/>
        <v>0</v>
      </c>
      <c r="AB248" s="81">
        <f t="shared" si="78"/>
        <v>0</v>
      </c>
      <c r="AD248" s="95">
        <f>locallinterp(R248,'BBG rates'!$N$10:$N$369,'BBG rates'!$P$10:$P$369)</f>
        <v>19.143139937468927</v>
      </c>
      <c r="AI248" s="185">
        <f t="shared" si="70"/>
        <v>227</v>
      </c>
      <c r="AJ248" s="127">
        <f>locallinterp(MIN(AI248,CAP_Senior*12),'BBG rates'!$X$24:$X$65,'BBG rates'!$Y$24:$Y$65)</f>
        <v>66.856331505580187</v>
      </c>
      <c r="AK248" s="127">
        <f>locallinterp(MIN(AI248,CAP_CB*12),'BBG rates'!$AA$25:$AA$40,'BBG rates'!$AC$25:$AC$40)</f>
        <v>11</v>
      </c>
      <c r="AL248" s="144">
        <f t="shared" si="71"/>
        <v>20.495576355948632</v>
      </c>
      <c r="AM248" s="142">
        <f>(SUMPRODUCT(AL248:AL$381,G248:G$381)+SUMPRODUCT(AL248:AL$381,H248:H$381))/12</f>
        <v>531921.82893937407</v>
      </c>
    </row>
    <row r="249" spans="1:39" x14ac:dyDescent="0.2">
      <c r="A249" s="7">
        <v>228</v>
      </c>
      <c r="B249" s="7">
        <v>114</v>
      </c>
      <c r="C249" s="7">
        <v>57</v>
      </c>
      <c r="D249" s="12">
        <f t="shared" si="63"/>
        <v>19</v>
      </c>
      <c r="E249" s="29">
        <f t="shared" si="61"/>
        <v>264308.80822216469</v>
      </c>
      <c r="F249" s="2">
        <f t="shared" si="64"/>
        <v>283.4362119539698</v>
      </c>
      <c r="G249" s="2">
        <f t="shared" si="72"/>
        <v>21956.685523134838</v>
      </c>
      <c r="H249" s="2">
        <f t="shared" si="73"/>
        <v>868.12026009368572</v>
      </c>
      <c r="I249" s="2">
        <f t="shared" si="62"/>
        <v>23108.241995182492</v>
      </c>
      <c r="J249" s="2">
        <f t="shared" si="79"/>
        <v>439056.59790846735</v>
      </c>
      <c r="K249" s="2">
        <f t="shared" si="65"/>
        <v>18453.172413556415</v>
      </c>
      <c r="L249" s="2">
        <f t="shared" si="65"/>
        <v>350610.27585757186</v>
      </c>
      <c r="M249" s="2"/>
      <c r="N249" s="28">
        <f t="shared" si="80"/>
        <v>558221.1843258685</v>
      </c>
      <c r="O249" s="2">
        <f t="shared" si="74"/>
        <v>596.65861137828438</v>
      </c>
      <c r="P249" s="2">
        <f t="shared" si="75"/>
        <v>46220.789518704347</v>
      </c>
      <c r="R249">
        <f t="shared" si="76"/>
        <v>228</v>
      </c>
      <c r="S249" s="89">
        <f t="shared" si="66"/>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7"/>
        <v>7.4274709758359592E-2</v>
      </c>
      <c r="Y249" s="66">
        <f t="shared" si="67"/>
        <v>0</v>
      </c>
      <c r="Z249" s="72">
        <f t="shared" si="68"/>
        <v>0</v>
      </c>
      <c r="AA249" s="79">
        <f t="shared" si="69"/>
        <v>0</v>
      </c>
      <c r="AB249" s="81">
        <f t="shared" si="78"/>
        <v>0</v>
      </c>
      <c r="AD249" s="95">
        <f>locallinterp(R249,'BBG rates'!$N$10:$N$369,'BBG rates'!$P$10:$P$369)</f>
        <v>19.225158270914758</v>
      </c>
      <c r="AI249" s="185">
        <f t="shared" si="70"/>
        <v>228</v>
      </c>
      <c r="AJ249" s="127">
        <f>locallinterp(MIN(AI249,CAP_Senior*12),'BBG rates'!$X$24:$X$65,'BBG rates'!$Y$24:$Y$65)</f>
        <v>66.942118163329027</v>
      </c>
      <c r="AK249" s="127">
        <f>locallinterp(MIN(AI249,CAP_CB*12),'BBG rates'!$AA$25:$AA$40,'BBG rates'!$AC$25:$AC$40)</f>
        <v>11</v>
      </c>
      <c r="AL249" s="144">
        <f t="shared" si="71"/>
        <v>20.510160087765932</v>
      </c>
      <c r="AM249" s="142">
        <f>(SUMPRODUCT(AL249:AL$381,G249:G$381)+SUMPRODUCT(AL249:AL$381,H249:H$381))/12</f>
        <v>492723.75468940818</v>
      </c>
    </row>
    <row r="250" spans="1:39" x14ac:dyDescent="0.2">
      <c r="A250" s="7">
        <v>229</v>
      </c>
      <c r="B250" s="7">
        <v>114.5</v>
      </c>
      <c r="C250" s="7">
        <v>57.25</v>
      </c>
      <c r="D250" s="12">
        <f t="shared" si="63"/>
        <v>19.083333333333332</v>
      </c>
      <c r="E250" s="29">
        <f t="shared" si="61"/>
        <v>241608.83779740124</v>
      </c>
      <c r="F250" s="2">
        <f t="shared" si="64"/>
        <v>260.90531980401119</v>
      </c>
      <c r="G250" s="2">
        <f t="shared" si="72"/>
        <v>21906.408043999687</v>
      </c>
      <c r="H250" s="2">
        <f t="shared" si="73"/>
        <v>793.56238076375996</v>
      </c>
      <c r="I250" s="2">
        <f t="shared" si="62"/>
        <v>22960.87574456746</v>
      </c>
      <c r="J250" s="2">
        <f t="shared" si="79"/>
        <v>438170.04545882903</v>
      </c>
      <c r="K250" s="2">
        <f t="shared" si="65"/>
        <v>18317.411008341849</v>
      </c>
      <c r="L250" s="2">
        <f t="shared" si="65"/>
        <v>349557.26007585693</v>
      </c>
      <c r="M250" s="2"/>
      <c r="N250" s="28">
        <f t="shared" si="80"/>
        <v>511954.76919993566</v>
      </c>
      <c r="O250" s="2">
        <f t="shared" si="74"/>
        <v>551.03300414980697</v>
      </c>
      <c r="P250" s="2">
        <f t="shared" si="75"/>
        <v>46266.415125932821</v>
      </c>
      <c r="R250">
        <f t="shared" si="76"/>
        <v>229</v>
      </c>
      <c r="S250" s="89">
        <f t="shared" si="66"/>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7"/>
        <v>7.5915246774194145E-2</v>
      </c>
      <c r="Y250" s="66">
        <f t="shared" si="67"/>
        <v>0</v>
      </c>
      <c r="Z250" s="72">
        <f t="shared" si="68"/>
        <v>0</v>
      </c>
      <c r="AA250" s="79">
        <f t="shared" si="69"/>
        <v>0</v>
      </c>
      <c r="AB250" s="81">
        <f t="shared" si="78"/>
        <v>0</v>
      </c>
      <c r="AD250" s="95">
        <f>locallinterp(R250,'BBG rates'!$N$10:$N$369,'BBG rates'!$P$10:$P$369)</f>
        <v>19.307151446156997</v>
      </c>
      <c r="AI250" s="185">
        <f t="shared" si="70"/>
        <v>229</v>
      </c>
      <c r="AJ250" s="127">
        <f>locallinterp(MIN(AI250,CAP_Senior*12),'BBG rates'!$X$24:$X$65,'BBG rates'!$Y$24:$Y$65)</f>
        <v>67.02350352375727</v>
      </c>
      <c r="AK250" s="127">
        <f>locallinterp(MIN(AI250,CAP_CB*12),'BBG rates'!$AA$25:$AA$40,'BBG rates'!$AC$25:$AC$40)</f>
        <v>11</v>
      </c>
      <c r="AL250" s="144">
        <f t="shared" si="71"/>
        <v>20.523995599038734</v>
      </c>
      <c r="AM250" s="142">
        <f>(SUMPRODUCT(AL250:AL$381,G250:G$381)+SUMPRODUCT(AL250:AL$381,H250:H$381))/12</f>
        <v>453712.05297389301</v>
      </c>
    </row>
    <row r="251" spans="1:39" x14ac:dyDescent="0.2">
      <c r="A251" s="7">
        <v>230</v>
      </c>
      <c r="B251" s="7">
        <v>115</v>
      </c>
      <c r="C251" s="7">
        <v>57.5</v>
      </c>
      <c r="D251" s="12">
        <f t="shared" si="63"/>
        <v>19.166666666666668</v>
      </c>
      <c r="E251" s="29">
        <f t="shared" si="61"/>
        <v>219033.17930172171</v>
      </c>
      <c r="F251" s="2">
        <f t="shared" si="64"/>
        <v>238.49765551521341</v>
      </c>
      <c r="G251" s="2">
        <f t="shared" si="72"/>
        <v>21856.245692664928</v>
      </c>
      <c r="H251" s="2">
        <f t="shared" si="73"/>
        <v>719.41280301460631</v>
      </c>
      <c r="I251" s="2">
        <f t="shared" si="62"/>
        <v>22814.156151194748</v>
      </c>
      <c r="J251" s="2">
        <f t="shared" si="79"/>
        <v>437271.32623123267</v>
      </c>
      <c r="K251" s="2">
        <f t="shared" si="65"/>
        <v>18182.414792262298</v>
      </c>
      <c r="L251" s="2">
        <f t="shared" si="65"/>
        <v>348496.28351836069</v>
      </c>
      <c r="M251" s="2"/>
      <c r="N251" s="28">
        <f t="shared" si="80"/>
        <v>465642.6834286853</v>
      </c>
      <c r="O251" s="2">
        <f t="shared" si="74"/>
        <v>505.36235883226522</v>
      </c>
      <c r="P251" s="2">
        <f t="shared" si="75"/>
        <v>46312.085771250357</v>
      </c>
      <c r="R251">
        <f t="shared" si="76"/>
        <v>230</v>
      </c>
      <c r="S251" s="89">
        <f t="shared" si="66"/>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7"/>
        <v>7.7555759120961909E-2</v>
      </c>
      <c r="Y251" s="66">
        <f t="shared" si="67"/>
        <v>0</v>
      </c>
      <c r="Z251" s="72">
        <f t="shared" si="68"/>
        <v>0</v>
      </c>
      <c r="AA251" s="79">
        <f t="shared" si="69"/>
        <v>0</v>
      </c>
      <c r="AB251" s="81">
        <f t="shared" si="78"/>
        <v>0</v>
      </c>
      <c r="AD251" s="95">
        <f>locallinterp(R251,'BBG rates'!$N$10:$N$369,'BBG rates'!$P$10:$P$369)</f>
        <v>19.389119628138022</v>
      </c>
      <c r="AI251" s="185">
        <f t="shared" si="70"/>
        <v>230</v>
      </c>
      <c r="AJ251" s="127">
        <f>locallinterp(MIN(AI251,CAP_Senior*12),'BBG rates'!$X$24:$X$65,'BBG rates'!$Y$24:$Y$65)</f>
        <v>67.104888884185527</v>
      </c>
      <c r="AK251" s="127">
        <f>locallinterp(MIN(AI251,CAP_CB*12),'BBG rates'!$AA$25:$AA$40,'BBG rates'!$AC$25:$AC$40)</f>
        <v>11</v>
      </c>
      <c r="AL251" s="144">
        <f t="shared" si="71"/>
        <v>20.53783111031154</v>
      </c>
      <c r="AM251" s="142">
        <f>(SUMPRODUCT(AL251:AL$381,G251:G$381)+SUMPRODUCT(AL251:AL$381,H251:H$381))/12</f>
        <v>414887.54521588009</v>
      </c>
    </row>
    <row r="252" spans="1:39" x14ac:dyDescent="0.2">
      <c r="A252" s="7">
        <v>231</v>
      </c>
      <c r="B252" s="7">
        <v>115.5</v>
      </c>
      <c r="C252" s="7">
        <v>57.75</v>
      </c>
      <c r="D252" s="12">
        <f t="shared" si="63"/>
        <v>19.25</v>
      </c>
      <c r="E252" s="29">
        <f t="shared" si="61"/>
        <v>196581.31128207868</v>
      </c>
      <c r="F252" s="2">
        <f t="shared" si="64"/>
        <v>216.21270239836352</v>
      </c>
      <c r="G252" s="2">
        <f t="shared" si="72"/>
        <v>21806.198205505367</v>
      </c>
      <c r="H252" s="2">
        <f t="shared" si="73"/>
        <v>645.66981413767678</v>
      </c>
      <c r="I252" s="2">
        <f t="shared" si="62"/>
        <v>22668.080722041406</v>
      </c>
      <c r="J252" s="2">
        <f t="shared" si="79"/>
        <v>436360.55389929708</v>
      </c>
      <c r="K252" s="2">
        <f t="shared" si="65"/>
        <v>18048.17989499931</v>
      </c>
      <c r="L252" s="2">
        <f t="shared" si="65"/>
        <v>347427.46297873667</v>
      </c>
      <c r="M252" s="2"/>
      <c r="N252" s="28">
        <f t="shared" si="80"/>
        <v>419284.88192957023</v>
      </c>
      <c r="O252" s="2">
        <f t="shared" si="74"/>
        <v>459.64663096752281</v>
      </c>
      <c r="P252" s="2">
        <f t="shared" si="75"/>
        <v>46357.801499115099</v>
      </c>
      <c r="R252">
        <f t="shared" si="76"/>
        <v>231</v>
      </c>
      <c r="S252" s="89">
        <f t="shared" si="66"/>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7"/>
        <v>7.9196246799728698E-2</v>
      </c>
      <c r="Y252" s="66">
        <f t="shared" si="67"/>
        <v>0</v>
      </c>
      <c r="Z252" s="72">
        <f t="shared" si="68"/>
        <v>0</v>
      </c>
      <c r="AA252" s="79">
        <f t="shared" si="69"/>
        <v>0</v>
      </c>
      <c r="AB252" s="81">
        <f t="shared" si="78"/>
        <v>0</v>
      </c>
      <c r="AD252" s="95">
        <f>locallinterp(R252,'BBG rates'!$N$10:$N$369,'BBG rates'!$P$10:$P$369)</f>
        <v>19.471062981940175</v>
      </c>
      <c r="AI252" s="185">
        <f t="shared" si="70"/>
        <v>231</v>
      </c>
      <c r="AJ252" s="127">
        <f>locallinterp(MIN(AI252,CAP_Senior*12),'BBG rates'!$X$24:$X$65,'BBG rates'!$Y$24:$Y$65)</f>
        <v>67.18627424461377</v>
      </c>
      <c r="AK252" s="127">
        <f>locallinterp(MIN(AI252,CAP_CB*12),'BBG rates'!$AA$25:$AA$40,'BBG rates'!$AC$25:$AC$40)</f>
        <v>11</v>
      </c>
      <c r="AL252" s="144">
        <f t="shared" si="71"/>
        <v>20.551666621584339</v>
      </c>
      <c r="AM252" s="142">
        <f>(SUMPRODUCT(AL252:AL$381,G252:G$381)+SUMPRODUCT(AL252:AL$381,H252:H$381))/12</f>
        <v>376249.62343351869</v>
      </c>
    </row>
    <row r="253" spans="1:39" x14ac:dyDescent="0.2">
      <c r="A253" s="7">
        <v>232</v>
      </c>
      <c r="B253" s="7">
        <v>116</v>
      </c>
      <c r="C253" s="7">
        <v>58</v>
      </c>
      <c r="D253" s="12">
        <f t="shared" si="63"/>
        <v>19.333333333333332</v>
      </c>
      <c r="E253" s="29">
        <f t="shared" si="61"/>
        <v>174252.71425468675</v>
      </c>
      <c r="F253" s="2">
        <f t="shared" si="64"/>
        <v>194.04994571513322</v>
      </c>
      <c r="G253" s="2">
        <f t="shared" si="72"/>
        <v>21756.265319499464</v>
      </c>
      <c r="H253" s="2">
        <f t="shared" si="73"/>
        <v>572.33170789244923</v>
      </c>
      <c r="I253" s="2">
        <f t="shared" si="62"/>
        <v>22522.646973107047</v>
      </c>
      <c r="J253" s="2">
        <f t="shared" si="79"/>
        <v>435437.84148006956</v>
      </c>
      <c r="K253" s="2">
        <f t="shared" si="65"/>
        <v>17914.702464716403</v>
      </c>
      <c r="L253" s="2">
        <f t="shared" si="65"/>
        <v>346350.91431785043</v>
      </c>
      <c r="M253" s="2"/>
      <c r="N253" s="28">
        <f t="shared" si="80"/>
        <v>372881.31957554119</v>
      </c>
      <c r="O253" s="2">
        <f t="shared" si="74"/>
        <v>413.88577605355772</v>
      </c>
      <c r="P253" s="2">
        <f t="shared" si="75"/>
        <v>46403.562354029069</v>
      </c>
      <c r="R253">
        <f t="shared" si="76"/>
        <v>232</v>
      </c>
      <c r="S253" s="89">
        <f t="shared" si="66"/>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7"/>
        <v>8.0836709811293872E-2</v>
      </c>
      <c r="Y253" s="66">
        <f t="shared" si="67"/>
        <v>0</v>
      </c>
      <c r="Z253" s="72">
        <f t="shared" si="68"/>
        <v>0</v>
      </c>
      <c r="AA253" s="79">
        <f t="shared" si="69"/>
        <v>0</v>
      </c>
      <c r="AB253" s="81">
        <f t="shared" si="78"/>
        <v>0</v>
      </c>
      <c r="AD253" s="95">
        <f>locallinterp(R253,'BBG rates'!$N$10:$N$369,'BBG rates'!$P$10:$P$369)</f>
        <v>19.552981674027532</v>
      </c>
      <c r="AI253" s="185">
        <f t="shared" si="70"/>
        <v>232</v>
      </c>
      <c r="AJ253" s="127">
        <f>locallinterp(MIN(AI253,CAP_Senior*12),'BBG rates'!$X$24:$X$65,'BBG rates'!$Y$24:$Y$65)</f>
        <v>67.267659605042013</v>
      </c>
      <c r="AK253" s="127">
        <f>locallinterp(MIN(AI253,CAP_CB*12),'BBG rates'!$AA$25:$AA$40,'BBG rates'!$AC$25:$AC$40)</f>
        <v>11</v>
      </c>
      <c r="AL253" s="144">
        <f t="shared" si="71"/>
        <v>20.565502132857141</v>
      </c>
      <c r="AM253" s="142">
        <f>(SUMPRODUCT(AL253:AL$381,G253:G$381)+SUMPRODUCT(AL253:AL$381,H253:H$381))/12</f>
        <v>337797.68121922581</v>
      </c>
    </row>
    <row r="254" spans="1:39" x14ac:dyDescent="0.2">
      <c r="A254" s="7">
        <v>233</v>
      </c>
      <c r="B254" s="7">
        <v>116.5</v>
      </c>
      <c r="C254" s="7">
        <v>58.25</v>
      </c>
      <c r="D254" s="12">
        <f t="shared" si="63"/>
        <v>19.416666666666668</v>
      </c>
      <c r="E254" s="29">
        <f t="shared" si="61"/>
        <v>152046.87069797551</v>
      </c>
      <c r="F254" s="2">
        <f t="shared" si="64"/>
        <v>172.00887267109817</v>
      </c>
      <c r="G254" s="2">
        <f t="shared" si="72"/>
        <v>21706.446772227959</v>
      </c>
      <c r="H254" s="2">
        <f t="shared" si="73"/>
        <v>499.39678448328198</v>
      </c>
      <c r="I254" s="2">
        <f t="shared" si="62"/>
        <v>22377.852429382336</v>
      </c>
      <c r="J254" s="2">
        <f t="shared" si="79"/>
        <v>434503.30133717373</v>
      </c>
      <c r="K254" s="2">
        <f t="shared" si="65"/>
        <v>17781.978667973835</v>
      </c>
      <c r="L254" s="2">
        <f t="shared" si="65"/>
        <v>345266.75246982538</v>
      </c>
      <c r="M254" s="2"/>
      <c r="N254" s="28">
        <f t="shared" si="80"/>
        <v>326431.951195003</v>
      </c>
      <c r="O254" s="2">
        <f t="shared" si="74"/>
        <v>368.07974954441909</v>
      </c>
      <c r="P254" s="2">
        <f t="shared" si="75"/>
        <v>46449.368380538217</v>
      </c>
      <c r="R254">
        <f t="shared" si="76"/>
        <v>233</v>
      </c>
      <c r="S254" s="89">
        <f t="shared" si="66"/>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7"/>
        <v>8.2477148156190339E-2</v>
      </c>
      <c r="Y254" s="66">
        <f t="shared" si="67"/>
        <v>0</v>
      </c>
      <c r="Z254" s="72">
        <f t="shared" si="68"/>
        <v>0</v>
      </c>
      <c r="AA254" s="79">
        <f t="shared" si="69"/>
        <v>0</v>
      </c>
      <c r="AB254" s="81">
        <f t="shared" si="78"/>
        <v>0</v>
      </c>
      <c r="AD254" s="95">
        <f>locallinterp(R254,'BBG rates'!$N$10:$N$369,'BBG rates'!$P$10:$P$369)</f>
        <v>19.634875871625429</v>
      </c>
      <c r="AI254" s="185">
        <f t="shared" si="70"/>
        <v>233</v>
      </c>
      <c r="AJ254" s="127">
        <f>locallinterp(MIN(AI254,CAP_Senior*12),'BBG rates'!$X$24:$X$65,'BBG rates'!$Y$24:$Y$65)</f>
        <v>67.349044965470256</v>
      </c>
      <c r="AK254" s="127">
        <f>locallinterp(MIN(AI254,CAP_CB*12),'BBG rates'!$AA$25:$AA$40,'BBG rates'!$AC$25:$AC$40)</f>
        <v>11</v>
      </c>
      <c r="AL254" s="144">
        <f t="shared" si="71"/>
        <v>20.579337644129943</v>
      </c>
      <c r="AM254" s="142">
        <f>(SUMPRODUCT(AL254:AL$381,G254:G$381)+SUMPRODUCT(AL254:AL$381,H254:H$381))/12</f>
        <v>299531.11373668112</v>
      </c>
    </row>
    <row r="255" spans="1:39" x14ac:dyDescent="0.2">
      <c r="A255" s="7">
        <v>234</v>
      </c>
      <c r="B255" s="7">
        <v>117</v>
      </c>
      <c r="C255" s="7">
        <v>58.5</v>
      </c>
      <c r="D255" s="12">
        <f t="shared" si="63"/>
        <v>19.5</v>
      </c>
      <c r="E255" s="29">
        <f t="shared" si="61"/>
        <v>129963.26504556667</v>
      </c>
      <c r="F255" s="2">
        <f t="shared" si="64"/>
        <v>150.08897240878167</v>
      </c>
      <c r="G255" s="2">
        <f t="shared" si="72"/>
        <v>21656.742301872495</v>
      </c>
      <c r="H255" s="2">
        <f t="shared" si="73"/>
        <v>426.86335053634679</v>
      </c>
      <c r="I255" s="2">
        <f t="shared" si="62"/>
        <v>22233.694624817625</v>
      </c>
      <c r="J255" s="2">
        <f t="shared" si="79"/>
        <v>433557.0451839437</v>
      </c>
      <c r="K255" s="2">
        <f t="shared" si="65"/>
        <v>17650.004689643763</v>
      </c>
      <c r="L255" s="2">
        <f t="shared" si="65"/>
        <v>344175.09144805343</v>
      </c>
      <c r="M255" s="2"/>
      <c r="N255" s="28">
        <f t="shared" si="80"/>
        <v>279936.73157177056</v>
      </c>
      <c r="O255" s="2">
        <f t="shared" si="74"/>
        <v>322.22850685018352</v>
      </c>
      <c r="P255" s="2">
        <f t="shared" si="75"/>
        <v>46495.219623232457</v>
      </c>
      <c r="R255">
        <f t="shared" si="76"/>
        <v>234</v>
      </c>
      <c r="S255" s="89">
        <f t="shared" si="66"/>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7"/>
        <v>8.4117561835217458E-2</v>
      </c>
      <c r="Y255" s="66">
        <f t="shared" si="67"/>
        <v>0</v>
      </c>
      <c r="Z255" s="72">
        <f t="shared" si="68"/>
        <v>0</v>
      </c>
      <c r="AA255" s="79">
        <f t="shared" si="69"/>
        <v>0</v>
      </c>
      <c r="AB255" s="81">
        <f t="shared" si="78"/>
        <v>0</v>
      </c>
      <c r="AD255" s="95">
        <f>locallinterp(R255,'BBG rates'!$N$10:$N$369,'BBG rates'!$P$10:$P$369)</f>
        <v>19.716745744581878</v>
      </c>
      <c r="AI255" s="185">
        <f t="shared" si="70"/>
        <v>234</v>
      </c>
      <c r="AJ255" s="127">
        <f>locallinterp(MIN(AI255,CAP_Senior*12),'BBG rates'!$X$24:$X$65,'BBG rates'!$Y$24:$Y$65)</f>
        <v>67.430430325898499</v>
      </c>
      <c r="AK255" s="127">
        <f>locallinterp(MIN(AI255,CAP_CB*12),'BBG rates'!$AA$25:$AA$40,'BBG rates'!$AC$25:$AC$40)</f>
        <v>11</v>
      </c>
      <c r="AL255" s="144">
        <f t="shared" si="71"/>
        <v>20.593173155402745</v>
      </c>
      <c r="AM255" s="142">
        <f>(SUMPRODUCT(AL255:AL$381,G255:G$381)+SUMPRODUCT(AL255:AL$381,H255:H$381))/12</f>
        <v>261449.31771782378</v>
      </c>
    </row>
    <row r="256" spans="1:39" x14ac:dyDescent="0.2">
      <c r="A256" s="7">
        <v>235</v>
      </c>
      <c r="B256" s="7">
        <v>117.5</v>
      </c>
      <c r="C256" s="7">
        <v>58.75</v>
      </c>
      <c r="D256" s="12">
        <f t="shared" si="63"/>
        <v>19.583333333333332</v>
      </c>
      <c r="E256" s="29">
        <f t="shared" si="61"/>
        <v>108001.38367927579</v>
      </c>
      <c r="F256" s="2">
        <f t="shared" si="64"/>
        <v>128.28973600072229</v>
      </c>
      <c r="G256" s="2">
        <f t="shared" si="72"/>
        <v>21607.151647214239</v>
      </c>
      <c r="H256" s="2">
        <f t="shared" si="73"/>
        <v>354.72971907664316</v>
      </c>
      <c r="I256" s="2">
        <f t="shared" si="62"/>
        <v>22090.171102291606</v>
      </c>
      <c r="J256" s="2">
        <f t="shared" si="79"/>
        <v>432599.18408654392</v>
      </c>
      <c r="K256" s="2">
        <f t="shared" si="65"/>
        <v>17518.776732825736</v>
      </c>
      <c r="L256" s="2">
        <f t="shared" si="65"/>
        <v>343076.0443511706</v>
      </c>
      <c r="M256" s="2"/>
      <c r="N256" s="28">
        <f t="shared" si="80"/>
        <v>233395.61544502483</v>
      </c>
      <c r="O256" s="2">
        <f t="shared" si="74"/>
        <v>276.33200333691195</v>
      </c>
      <c r="P256" s="2">
        <f t="shared" si="75"/>
        <v>46541.116126745728</v>
      </c>
      <c r="R256">
        <f t="shared" si="76"/>
        <v>235</v>
      </c>
      <c r="S256" s="89">
        <f t="shared" si="66"/>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7"/>
        <v>8.5757950849174591E-2</v>
      </c>
      <c r="Y256" s="66">
        <f t="shared" si="67"/>
        <v>0</v>
      </c>
      <c r="Z256" s="72">
        <f t="shared" si="68"/>
        <v>0</v>
      </c>
      <c r="AA256" s="79">
        <f t="shared" si="69"/>
        <v>0</v>
      </c>
      <c r="AB256" s="81">
        <f t="shared" si="78"/>
        <v>0</v>
      </c>
      <c r="AD256" s="95">
        <f>locallinterp(R256,'BBG rates'!$N$10:$N$369,'BBG rates'!$P$10:$P$369)</f>
        <v>19.798591462885266</v>
      </c>
      <c r="AI256" s="185">
        <f t="shared" si="70"/>
        <v>235</v>
      </c>
      <c r="AJ256" s="127">
        <f>locallinterp(MIN(AI256,CAP_Senior*12),'BBG rates'!$X$24:$X$65,'BBG rates'!$Y$24:$Y$65)</f>
        <v>67.511815686326756</v>
      </c>
      <c r="AK256" s="127">
        <f>locallinterp(MIN(AI256,CAP_CB*12),'BBG rates'!$AA$25:$AA$40,'BBG rates'!$AC$25:$AC$40)</f>
        <v>11</v>
      </c>
      <c r="AL256" s="144">
        <f t="shared" si="71"/>
        <v>20.607008666675547</v>
      </c>
      <c r="AM256" s="142">
        <f>(SUMPRODUCT(AL256:AL$381,G256:G$381)+SUMPRODUCT(AL256:AL$381,H256:H$381))/12</f>
        <v>223551.69145984994</v>
      </c>
    </row>
    <row r="257" spans="1:39" x14ac:dyDescent="0.2">
      <c r="A257" s="7">
        <v>236</v>
      </c>
      <c r="B257" s="7">
        <v>118</v>
      </c>
      <c r="C257" s="7">
        <v>59</v>
      </c>
      <c r="D257" s="12">
        <f t="shared" si="63"/>
        <v>19.666666666666668</v>
      </c>
      <c r="E257" s="29">
        <f t="shared" si="61"/>
        <v>86160.714922138184</v>
      </c>
      <c r="F257" s="2">
        <f t="shared" si="64"/>
        <v>106.61065644256564</v>
      </c>
      <c r="G257" s="2">
        <f t="shared" si="72"/>
        <v>21557.674547632512</v>
      </c>
      <c r="H257" s="2">
        <f t="shared" si="73"/>
        <v>282.99420950509216</v>
      </c>
      <c r="I257" s="2">
        <f t="shared" si="62"/>
        <v>21947.279413580171</v>
      </c>
      <c r="J257" s="2">
        <f t="shared" si="79"/>
        <v>431629.8284670767</v>
      </c>
      <c r="K257" s="2">
        <f t="shared" si="65"/>
        <v>17388.291018762618</v>
      </c>
      <c r="L257" s="2">
        <f t="shared" si="65"/>
        <v>341969.72336899821</v>
      </c>
      <c r="M257" s="2"/>
      <c r="N257" s="28">
        <f t="shared" si="80"/>
        <v>186808.55750926881</v>
      </c>
      <c r="O257" s="2">
        <f t="shared" si="74"/>
        <v>230.39019432660623</v>
      </c>
      <c r="P257" s="2">
        <f t="shared" si="75"/>
        <v>46587.057935756027</v>
      </c>
      <c r="R257">
        <f t="shared" si="76"/>
        <v>236</v>
      </c>
      <c r="S257" s="89">
        <f t="shared" si="66"/>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7"/>
        <v>8.7398315199127552E-2</v>
      </c>
      <c r="Y257" s="66">
        <f t="shared" si="67"/>
        <v>0</v>
      </c>
      <c r="Z257" s="72">
        <f t="shared" si="68"/>
        <v>0</v>
      </c>
      <c r="AA257" s="79">
        <f t="shared" si="69"/>
        <v>0</v>
      </c>
      <c r="AB257" s="81">
        <f t="shared" si="78"/>
        <v>0</v>
      </c>
      <c r="AD257" s="95">
        <f>locallinterp(R257,'BBG rates'!$N$10:$N$369,'BBG rates'!$P$10:$P$369)</f>
        <v>19.880413199147473</v>
      </c>
      <c r="AI257" s="185">
        <f t="shared" si="70"/>
        <v>236</v>
      </c>
      <c r="AJ257" s="127">
        <f>locallinterp(MIN(AI257,CAP_Senior*12),'BBG rates'!$X$24:$X$65,'BBG rates'!$Y$24:$Y$65)</f>
        <v>67.593201046754999</v>
      </c>
      <c r="AK257" s="127">
        <f>locallinterp(MIN(AI257,CAP_CB*12),'BBG rates'!$AA$25:$AA$40,'BBG rates'!$AC$25:$AC$40)</f>
        <v>11</v>
      </c>
      <c r="AL257" s="144">
        <f t="shared" si="71"/>
        <v>20.620844177948349</v>
      </c>
      <c r="AM257" s="142">
        <f>(SUMPRODUCT(AL257:AL$381,G257:G$381)+SUMPRODUCT(AL257:AL$381,H257:H$381))/12</f>
        <v>185837.63482221193</v>
      </c>
    </row>
    <row r="258" spans="1:39" x14ac:dyDescent="0.2">
      <c r="A258" s="7">
        <v>237</v>
      </c>
      <c r="B258" s="7">
        <v>118.5</v>
      </c>
      <c r="C258" s="7">
        <v>59.25</v>
      </c>
      <c r="D258" s="12">
        <f t="shared" si="63"/>
        <v>19.75</v>
      </c>
      <c r="E258" s="29">
        <f t="shared" si="61"/>
        <v>64440.749031459061</v>
      </c>
      <c r="F258" s="2">
        <f t="shared" si="64"/>
        <v>85.051228646180121</v>
      </c>
      <c r="G258" s="2">
        <f t="shared" si="72"/>
        <v>21508.310743103415</v>
      </c>
      <c r="H258" s="2">
        <f t="shared" si="73"/>
        <v>211.65514757570946</v>
      </c>
      <c r="I258" s="2">
        <f t="shared" si="62"/>
        <v>21805.017119325305</v>
      </c>
      <c r="J258" s="2">
        <f t="shared" si="79"/>
        <v>430649.08810667478</v>
      </c>
      <c r="K258" s="2">
        <f t="shared" si="65"/>
        <v>17258.543786756876</v>
      </c>
      <c r="L258" s="2">
        <f t="shared" si="65"/>
        <v>340856.23978844832</v>
      </c>
      <c r="M258" s="2"/>
      <c r="N258" s="28">
        <f t="shared" si="80"/>
        <v>140175.51241428332</v>
      </c>
      <c r="O258" s="2">
        <f t="shared" si="74"/>
        <v>184.4030350971654</v>
      </c>
      <c r="P258" s="2">
        <f t="shared" si="75"/>
        <v>46633.045094985478</v>
      </c>
      <c r="R258">
        <f t="shared" si="76"/>
        <v>237</v>
      </c>
      <c r="S258" s="89">
        <f t="shared" si="66"/>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7"/>
        <v>8.9038654885342794E-2</v>
      </c>
      <c r="Y258" s="66">
        <f t="shared" si="67"/>
        <v>0</v>
      </c>
      <c r="Z258" s="72">
        <f t="shared" si="68"/>
        <v>0</v>
      </c>
      <c r="AA258" s="79">
        <f t="shared" si="69"/>
        <v>0</v>
      </c>
      <c r="AB258" s="81">
        <f t="shared" si="78"/>
        <v>0</v>
      </c>
      <c r="AD258" s="95">
        <f>locallinterp(R258,'BBG rates'!$N$10:$N$369,'BBG rates'!$P$10:$P$369)</f>
        <v>19.962211126431001</v>
      </c>
      <c r="AI258" s="185">
        <f t="shared" si="70"/>
        <v>237</v>
      </c>
      <c r="AJ258" s="127">
        <f>locallinterp(MIN(AI258,CAP_Senior*12),'BBG rates'!$X$24:$X$65,'BBG rates'!$Y$24:$Y$65)</f>
        <v>67.674586407183241</v>
      </c>
      <c r="AK258" s="127">
        <f>locallinterp(MIN(AI258,CAP_CB*12),'BBG rates'!$AA$25:$AA$40,'BBG rates'!$AC$25:$AC$40)</f>
        <v>11</v>
      </c>
      <c r="AL258" s="144">
        <f t="shared" si="71"/>
        <v>20.634679689221151</v>
      </c>
      <c r="AM258" s="142">
        <f>(SUMPRODUCT(AL258:AL$381,G258:G$381)+SUMPRODUCT(AL258:AL$381,H258:H$381))/12</f>
        <v>148306.54922361861</v>
      </c>
    </row>
    <row r="259" spans="1:39" x14ac:dyDescent="0.2">
      <c r="A259" s="7">
        <v>238</v>
      </c>
      <c r="B259" s="7">
        <v>119</v>
      </c>
      <c r="C259" s="7">
        <v>59.5</v>
      </c>
      <c r="D259" s="12">
        <f t="shared" si="63"/>
        <v>19.833333333333332</v>
      </c>
      <c r="E259" s="29">
        <f t="shared" si="61"/>
        <v>42840.978191887742</v>
      </c>
      <c r="F259" s="2">
        <f t="shared" si="64"/>
        <v>63.610949432796588</v>
      </c>
      <c r="G259" s="2">
        <f t="shared" si="72"/>
        <v>21459.059974198462</v>
      </c>
      <c r="H259" s="2">
        <f t="shared" si="73"/>
        <v>140.71086537285777</v>
      </c>
      <c r="I259" s="2">
        <f t="shared" si="62"/>
        <v>21663.381789004117</v>
      </c>
      <c r="J259" s="2">
        <f t="shared" si="79"/>
        <v>429657.07214858162</v>
      </c>
      <c r="K259" s="2">
        <f t="shared" si="65"/>
        <v>17129.531294087235</v>
      </c>
      <c r="L259" s="2">
        <f t="shared" si="65"/>
        <v>339735.70399939676</v>
      </c>
      <c r="M259" s="2"/>
      <c r="N259" s="28">
        <f t="shared" si="80"/>
        <v>93496.434765083017</v>
      </c>
      <c r="O259" s="2">
        <f t="shared" si="74"/>
        <v>138.37048088234235</v>
      </c>
      <c r="P259" s="2">
        <f t="shared" si="75"/>
        <v>46679.077649200306</v>
      </c>
      <c r="R259">
        <f t="shared" si="76"/>
        <v>238</v>
      </c>
      <c r="S259" s="89">
        <f t="shared" si="66"/>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7"/>
        <v>0</v>
      </c>
      <c r="Z259" s="72">
        <f t="shared" si="68"/>
        <v>0</v>
      </c>
      <c r="AA259" s="79">
        <f t="shared" si="69"/>
        <v>0</v>
      </c>
      <c r="AB259" s="81">
        <f t="shared" si="78"/>
        <v>0</v>
      </c>
      <c r="AD259" s="95">
        <f>locallinterp(R259,'BBG rates'!$N$10:$N$369,'BBG rates'!$P$10:$P$369)</f>
        <v>20.043985419490099</v>
      </c>
      <c r="AI259" s="185">
        <f t="shared" si="70"/>
        <v>238</v>
      </c>
      <c r="AJ259" s="127">
        <f>locallinterp(MIN(AI259,CAP_Senior*12),'BBG rates'!$X$24:$X$65,'BBG rates'!$Y$24:$Y$65)</f>
        <v>67.755971767611499</v>
      </c>
      <c r="AK259" s="127">
        <f>locallinterp(MIN(AI259,CAP_CB*12),'BBG rates'!$AA$25:$AA$40,'BBG rates'!$AC$25:$AC$40)</f>
        <v>11</v>
      </c>
      <c r="AL259" s="144">
        <f t="shared" si="71"/>
        <v>20.648515200493954</v>
      </c>
      <c r="AM259" s="142">
        <f>(SUMPRODUCT(AL259:AL$381,G259:G$381)+SUMPRODUCT(AL259:AL$381,H259:H$381))/12</f>
        <v>110957.83763903758</v>
      </c>
    </row>
    <row r="260" spans="1:39" x14ac:dyDescent="0.2">
      <c r="A260" s="7">
        <v>239</v>
      </c>
      <c r="B260" s="7">
        <v>119.5</v>
      </c>
      <c r="C260" s="7">
        <v>59.75</v>
      </c>
      <c r="D260" s="12">
        <f t="shared" si="63"/>
        <v>19.916666666666668</v>
      </c>
      <c r="E260" s="29">
        <f t="shared" si="61"/>
        <v>21360.896508515947</v>
      </c>
      <c r="F260" s="2">
        <f t="shared" si="64"/>
        <v>42.289317526171686</v>
      </c>
      <c r="G260" s="2">
        <f t="shared" si="72"/>
        <v>21409.921982083215</v>
      </c>
      <c r="H260" s="2">
        <f t="shared" si="73"/>
        <v>70.159701288578162</v>
      </c>
      <c r="I260" s="2">
        <f t="shared" si="62"/>
        <v>21522.371000897965</v>
      </c>
      <c r="J260" s="2">
        <f t="shared" si="79"/>
        <v>428653.88910121785</v>
      </c>
      <c r="K260" s="2">
        <f t="shared" si="65"/>
        <v>17001.249815925694</v>
      </c>
      <c r="L260" s="2">
        <f t="shared" si="65"/>
        <v>338608.22550052009</v>
      </c>
      <c r="M260" s="2"/>
      <c r="N260" s="28">
        <f>IF($A260&lt;=$I$8,N259-P260,0)</f>
        <v>46771.279121872074</v>
      </c>
      <c r="O260" s="2">
        <f t="shared" si="74"/>
        <v>92.292486871700177</v>
      </c>
      <c r="P260" s="2">
        <f t="shared" si="75"/>
        <v>46725.155643210943</v>
      </c>
      <c r="R260">
        <f t="shared" si="76"/>
        <v>239</v>
      </c>
      <c r="S260" s="89">
        <f t="shared" si="66"/>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7"/>
        <v>9.2319260270823378E-2</v>
      </c>
      <c r="Y260" s="66">
        <f t="shared" si="67"/>
        <v>0</v>
      </c>
      <c r="Z260" s="72">
        <f t="shared" si="68"/>
        <v>0</v>
      </c>
      <c r="AA260" s="79">
        <f t="shared" si="69"/>
        <v>0</v>
      </c>
      <c r="AB260" s="81">
        <f t="shared" si="78"/>
        <v>0</v>
      </c>
      <c r="AD260" s="95">
        <f>locallinterp(R260,'BBG rates'!$N$10:$N$369,'BBG rates'!$P$10:$P$369)</f>
        <v>20.125736254461067</v>
      </c>
      <c r="AI260" s="185">
        <f t="shared" si="70"/>
        <v>239</v>
      </c>
      <c r="AJ260" s="127">
        <f>locallinterp(MIN(AI260,CAP_Senior*12),'BBG rates'!$X$24:$X$65,'BBG rates'!$Y$24:$Y$65)</f>
        <v>67.837357128039741</v>
      </c>
      <c r="AK260" s="127">
        <f>locallinterp(MIN(AI260,CAP_CB*12),'BBG rates'!$AA$25:$AA$40,'BBG rates'!$AC$25:$AC$40)</f>
        <v>11</v>
      </c>
      <c r="AL260" s="144">
        <f t="shared" si="71"/>
        <v>20.662350711766756</v>
      </c>
      <c r="AM260" s="142">
        <f>(SUMPRODUCT(AL260:AL$381,G260:G$381)+SUMPRODUCT(AL260:AL$381,H260:H$381))/12</f>
        <v>73790.904596698048</v>
      </c>
    </row>
    <row r="261" spans="1:39" x14ac:dyDescent="0.2">
      <c r="A261" s="7">
        <v>240</v>
      </c>
      <c r="B261" s="7">
        <v>120</v>
      </c>
      <c r="C261" s="7">
        <v>60</v>
      </c>
      <c r="D261" s="12">
        <f t="shared" si="63"/>
        <v>20</v>
      </c>
      <c r="E261" s="29">
        <f t="shared" si="61"/>
        <v>-3.6260690111441403E-12</v>
      </c>
      <c r="F261" s="2">
        <f t="shared" si="64"/>
        <v>21.085833545775031</v>
      </c>
      <c r="G261" s="2">
        <f t="shared" si="72"/>
        <v>21360.896508515951</v>
      </c>
      <c r="H261" s="2">
        <f t="shared" si="73"/>
        <v>-1.1909795947572691E-14</v>
      </c>
      <c r="I261" s="2">
        <f t="shared" si="62"/>
        <v>21381.982342061725</v>
      </c>
      <c r="J261" s="2">
        <f t="shared" si="79"/>
        <v>427639.64684123453</v>
      </c>
      <c r="K261" s="2">
        <f t="shared" si="65"/>
        <v>16873.695645255</v>
      </c>
      <c r="L261" s="2">
        <f t="shared" si="65"/>
        <v>337473.91290510009</v>
      </c>
      <c r="M261" s="2"/>
      <c r="N261" s="28">
        <f t="shared" si="80"/>
        <v>0</v>
      </c>
      <c r="O261" s="2">
        <f t="shared" si="74"/>
        <v>46.169008210568535</v>
      </c>
      <c r="P261" s="2">
        <f t="shared" si="75"/>
        <v>46771.279121872074</v>
      </c>
      <c r="R261">
        <f t="shared" si="76"/>
        <v>240</v>
      </c>
      <c r="S261" s="89">
        <f t="shared" si="66"/>
        <v>0</v>
      </c>
      <c r="T261" s="89">
        <f>IF(AND(S261=0,S260&gt;0),SUM($G261:$H$381),S261)</f>
        <v>0</v>
      </c>
      <c r="U261" s="82">
        <f>SUM(T261:T$381)</f>
        <v>0</v>
      </c>
      <c r="V261" s="68">
        <f>localspline(R261,'BBG rates'!$G$10:$G$27,'BBG rates'!$K$10:$K$27)</f>
        <v>0.98073065280914307</v>
      </c>
      <c r="W261" s="68">
        <f>locallinterp(R261,'BBG rates'!$G$10:$G$27,'BBG rates'!$J$10:$J$27)</f>
        <v>9.4E-2</v>
      </c>
      <c r="X261" s="56">
        <f t="shared" si="77"/>
        <v>9.3959525971420987E-2</v>
      </c>
      <c r="Y261" s="66">
        <f t="shared" si="67"/>
        <v>0</v>
      </c>
      <c r="Z261" s="72">
        <f t="shared" si="68"/>
        <v>0</v>
      </c>
      <c r="AA261" s="79">
        <f t="shared" si="69"/>
        <v>0</v>
      </c>
      <c r="AB261" s="81">
        <f t="shared" si="78"/>
        <v>0</v>
      </c>
      <c r="AD261" s="95">
        <f>locallinterp(R261,'BBG rates'!$N$10:$N$369,'BBG rates'!$P$10:$P$369)</f>
        <v>20.207463808861828</v>
      </c>
      <c r="AI261" s="185">
        <f t="shared" si="70"/>
        <v>240</v>
      </c>
      <c r="AJ261" s="127">
        <f>locallinterp(MIN(AI261,CAP_Senior*12),'BBG rates'!$X$24:$X$65,'BBG rates'!$Y$24:$Y$65)</f>
        <v>67.918742488467984</v>
      </c>
      <c r="AK261" s="127">
        <f>locallinterp(MIN(AI261,CAP_CB*12),'BBG rates'!$AA$25:$AA$40,'BBG rates'!$AC$25:$AC$40)</f>
        <v>11</v>
      </c>
      <c r="AL261" s="144">
        <f t="shared" si="71"/>
        <v>20.676186223039558</v>
      </c>
      <c r="AM261" s="142">
        <f>(SUMPRODUCT(AL261:AL$381,G261:G$381)+SUMPRODUCT(AL261:AL$381,H261:H$381))/12</f>
        <v>36805.156175095944</v>
      </c>
    </row>
    <row r="262" spans="1:39" x14ac:dyDescent="0.2">
      <c r="A262" s="7">
        <v>241</v>
      </c>
      <c r="B262" s="7">
        <v>120.5</v>
      </c>
      <c r="C262" s="7">
        <v>60.25</v>
      </c>
      <c r="D262" s="12">
        <f t="shared" si="63"/>
        <v>20.083333333333332</v>
      </c>
      <c r="E262" s="29">
        <f t="shared" si="61"/>
        <v>0</v>
      </c>
      <c r="F262" s="2">
        <f t="shared" si="64"/>
        <v>0</v>
      </c>
      <c r="G262" s="2">
        <f t="shared" si="72"/>
        <v>0</v>
      </c>
      <c r="H262" s="2">
        <f t="shared" si="73"/>
        <v>0</v>
      </c>
      <c r="I262" s="2">
        <f t="shared" si="62"/>
        <v>0</v>
      </c>
      <c r="J262" s="2">
        <f t="shared" si="79"/>
        <v>0</v>
      </c>
      <c r="K262" s="2">
        <f t="shared" si="65"/>
        <v>0</v>
      </c>
      <c r="L262" s="2">
        <f t="shared" si="65"/>
        <v>0</v>
      </c>
      <c r="M262" s="2"/>
      <c r="N262" s="28">
        <f t="shared" si="80"/>
        <v>0</v>
      </c>
      <c r="O262" s="2">
        <f t="shared" si="74"/>
        <v>0</v>
      </c>
      <c r="P262" s="2">
        <f t="shared" si="75"/>
        <v>0</v>
      </c>
      <c r="R262">
        <f t="shared" si="76"/>
        <v>241</v>
      </c>
      <c r="S262" s="89">
        <f t="shared" si="66"/>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7"/>
        <v>9.4425789892493839E-2</v>
      </c>
      <c r="Y262" s="66">
        <f t="shared" si="67"/>
        <v>0</v>
      </c>
      <c r="Z262" s="72">
        <f t="shared" si="68"/>
        <v>0</v>
      </c>
      <c r="AA262" s="79">
        <f t="shared" si="69"/>
        <v>0</v>
      </c>
      <c r="AB262" s="81">
        <f t="shared" si="78"/>
        <v>0</v>
      </c>
      <c r="AD262" s="95">
        <f>locallinterp(R262,'BBG rates'!$N$10:$N$369,'BBG rates'!$P$10:$P$369)</f>
        <v>20.289168262670703</v>
      </c>
      <c r="AI262" s="185">
        <f t="shared" si="70"/>
        <v>241</v>
      </c>
      <c r="AJ262" s="127">
        <f>locallinterp(MIN(AI262,CAP_Senior*12),'BBG rates'!$X$24:$X$65,'BBG rates'!$Y$24:$Y$65)</f>
        <v>67.918742488467984</v>
      </c>
      <c r="AK262" s="127">
        <f>locallinterp(MIN(AI262,CAP_CB*12),'BBG rates'!$AA$25:$AA$40,'BBG rates'!$AC$25:$AC$40)</f>
        <v>11</v>
      </c>
      <c r="AL262" s="144">
        <f t="shared" si="71"/>
        <v>20.676186223039558</v>
      </c>
      <c r="AM262" s="142">
        <f>(SUMPRODUCT(AL262:AL$381,G262:G$381)+SUMPRODUCT(AL262:AL$381,H262:H$381))/12</f>
        <v>0</v>
      </c>
    </row>
    <row r="263" spans="1:39" x14ac:dyDescent="0.2">
      <c r="A263" s="7">
        <v>242</v>
      </c>
      <c r="B263" s="7">
        <v>121</v>
      </c>
      <c r="C263" s="7">
        <v>60.5</v>
      </c>
      <c r="D263" s="12">
        <f t="shared" si="63"/>
        <v>20.166666666666668</v>
      </c>
      <c r="E263" s="29">
        <f t="shared" si="61"/>
        <v>0</v>
      </c>
      <c r="F263" s="2">
        <f t="shared" si="64"/>
        <v>0</v>
      </c>
      <c r="G263" s="2">
        <f t="shared" si="72"/>
        <v>0</v>
      </c>
      <c r="H263" s="2">
        <f t="shared" si="73"/>
        <v>0</v>
      </c>
      <c r="I263" s="2">
        <f t="shared" si="62"/>
        <v>0</v>
      </c>
      <c r="J263" s="2">
        <f t="shared" si="79"/>
        <v>0</v>
      </c>
      <c r="K263" s="2">
        <f t="shared" si="65"/>
        <v>0</v>
      </c>
      <c r="L263" s="2">
        <f t="shared" si="65"/>
        <v>0</v>
      </c>
      <c r="M263" s="2"/>
      <c r="N263" s="28">
        <f t="shared" si="80"/>
        <v>0</v>
      </c>
      <c r="O263" s="2">
        <f t="shared" si="74"/>
        <v>0</v>
      </c>
      <c r="P263" s="2">
        <f t="shared" si="75"/>
        <v>0</v>
      </c>
      <c r="R263">
        <f t="shared" si="76"/>
        <v>242</v>
      </c>
      <c r="S263" s="89">
        <f t="shared" si="66"/>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7"/>
        <v>9.4892051821027223E-2</v>
      </c>
      <c r="Y263" s="66">
        <f t="shared" si="67"/>
        <v>0</v>
      </c>
      <c r="Z263" s="72">
        <f t="shared" si="68"/>
        <v>0</v>
      </c>
      <c r="AA263" s="79">
        <f t="shared" si="69"/>
        <v>0</v>
      </c>
      <c r="AB263" s="81">
        <f t="shared" si="78"/>
        <v>0</v>
      </c>
      <c r="AD263" s="95">
        <f>locallinterp(R263,'BBG rates'!$N$10:$N$369,'BBG rates'!$P$10:$P$369)</f>
        <v>20.370849792297783</v>
      </c>
      <c r="AI263" s="185">
        <f t="shared" si="70"/>
        <v>242</v>
      </c>
      <c r="AJ263" s="127">
        <f>locallinterp(MIN(AI263,CAP_Senior*12),'BBG rates'!$X$24:$X$65,'BBG rates'!$Y$24:$Y$65)</f>
        <v>67.918742488467984</v>
      </c>
      <c r="AK263" s="127">
        <f>locallinterp(MIN(AI263,CAP_CB*12),'BBG rates'!$AA$25:$AA$40,'BBG rates'!$AC$25:$AC$40)</f>
        <v>11</v>
      </c>
      <c r="AL263" s="144">
        <f t="shared" si="71"/>
        <v>20.676186223039558</v>
      </c>
      <c r="AM263" s="142">
        <f>(SUMPRODUCT(AL263:AL$381,G263:G$381)+SUMPRODUCT(AL263:AL$381,H263:H$381))/12</f>
        <v>0</v>
      </c>
    </row>
    <row r="264" spans="1:39" x14ac:dyDescent="0.2">
      <c r="A264" s="7">
        <v>243</v>
      </c>
      <c r="B264" s="7">
        <v>121.5</v>
      </c>
      <c r="C264" s="7">
        <v>60.75</v>
      </c>
      <c r="D264" s="12">
        <f t="shared" si="63"/>
        <v>20.25</v>
      </c>
      <c r="E264" s="29">
        <f t="shared" si="61"/>
        <v>0</v>
      </c>
      <c r="F264" s="2">
        <f t="shared" si="64"/>
        <v>0</v>
      </c>
      <c r="G264" s="2">
        <f t="shared" si="72"/>
        <v>0</v>
      </c>
      <c r="H264" s="2">
        <f t="shared" si="73"/>
        <v>0</v>
      </c>
      <c r="I264" s="2">
        <f t="shared" si="62"/>
        <v>0</v>
      </c>
      <c r="J264" s="2">
        <f t="shared" si="79"/>
        <v>0</v>
      </c>
      <c r="K264" s="2">
        <f t="shared" si="65"/>
        <v>0</v>
      </c>
      <c r="L264" s="2">
        <f t="shared" si="65"/>
        <v>0</v>
      </c>
      <c r="M264" s="2"/>
      <c r="N264" s="28">
        <f t="shared" si="80"/>
        <v>0</v>
      </c>
      <c r="O264" s="2">
        <f t="shared" si="74"/>
        <v>0</v>
      </c>
      <c r="P264" s="2">
        <f t="shared" si="75"/>
        <v>0</v>
      </c>
      <c r="R264">
        <f t="shared" si="76"/>
        <v>243</v>
      </c>
      <c r="S264" s="89">
        <f t="shared" si="66"/>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7"/>
        <v>9.5358311756754688E-2</v>
      </c>
      <c r="Y264" s="66">
        <f t="shared" si="67"/>
        <v>0</v>
      </c>
      <c r="Z264" s="72">
        <f t="shared" si="68"/>
        <v>0</v>
      </c>
      <c r="AA264" s="79">
        <f t="shared" si="69"/>
        <v>0</v>
      </c>
      <c r="AB264" s="81">
        <f t="shared" si="78"/>
        <v>0</v>
      </c>
      <c r="AD264" s="95">
        <f>locallinterp(R264,'BBG rates'!$N$10:$N$369,'BBG rates'!$P$10:$P$369)</f>
        <v>20.452508586600334</v>
      </c>
      <c r="AI264" s="185">
        <f t="shared" si="70"/>
        <v>243</v>
      </c>
      <c r="AJ264" s="127">
        <f>locallinterp(MIN(AI264,CAP_Senior*12),'BBG rates'!$X$24:$X$65,'BBG rates'!$Y$24:$Y$65)</f>
        <v>67.918742488467984</v>
      </c>
      <c r="AK264" s="127">
        <f>locallinterp(MIN(AI264,CAP_CB*12),'BBG rates'!$AA$25:$AA$40,'BBG rates'!$AC$25:$AC$40)</f>
        <v>11</v>
      </c>
      <c r="AL264" s="144">
        <f t="shared" si="71"/>
        <v>20.676186223039558</v>
      </c>
      <c r="AM264" s="142">
        <f>(SUMPRODUCT(AL264:AL$381,G264:G$381)+SUMPRODUCT(AL264:AL$381,H264:H$381))/12</f>
        <v>0</v>
      </c>
    </row>
    <row r="265" spans="1:39" x14ac:dyDescent="0.2">
      <c r="A265" s="7">
        <v>244</v>
      </c>
      <c r="B265" s="7">
        <v>122</v>
      </c>
      <c r="C265" s="7">
        <v>61</v>
      </c>
      <c r="D265" s="12">
        <f t="shared" si="63"/>
        <v>20.333333333333332</v>
      </c>
      <c r="E265" s="29">
        <f t="shared" si="61"/>
        <v>0</v>
      </c>
      <c r="F265" s="2">
        <f t="shared" si="64"/>
        <v>0</v>
      </c>
      <c r="G265" s="2">
        <f t="shared" si="72"/>
        <v>0</v>
      </c>
      <c r="H265" s="2">
        <f t="shared" si="73"/>
        <v>0</v>
      </c>
      <c r="I265" s="2">
        <f t="shared" si="62"/>
        <v>0</v>
      </c>
      <c r="J265" s="2">
        <f t="shared" si="79"/>
        <v>0</v>
      </c>
      <c r="K265" s="2">
        <f t="shared" si="65"/>
        <v>0</v>
      </c>
      <c r="L265" s="2">
        <f t="shared" si="65"/>
        <v>0</v>
      </c>
      <c r="M265" s="2"/>
      <c r="N265" s="28">
        <f t="shared" si="80"/>
        <v>0</v>
      </c>
      <c r="O265" s="2">
        <f t="shared" si="74"/>
        <v>0</v>
      </c>
      <c r="P265" s="2">
        <f t="shared" si="75"/>
        <v>0</v>
      </c>
      <c r="R265">
        <f t="shared" si="76"/>
        <v>244</v>
      </c>
      <c r="S265" s="89">
        <f t="shared" si="66"/>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7"/>
        <v>9.5824569699942685E-2</v>
      </c>
      <c r="Y265" s="66">
        <f t="shared" si="67"/>
        <v>0</v>
      </c>
      <c r="Z265" s="72">
        <f t="shared" si="68"/>
        <v>0</v>
      </c>
      <c r="AA265" s="79">
        <f t="shared" si="69"/>
        <v>0</v>
      </c>
      <c r="AB265" s="81">
        <f t="shared" si="78"/>
        <v>0</v>
      </c>
      <c r="AD265" s="95">
        <f>locallinterp(R265,'BBG rates'!$N$10:$N$369,'BBG rates'!$P$10:$P$369)</f>
        <v>20.534144831945778</v>
      </c>
      <c r="AI265" s="185">
        <f t="shared" si="70"/>
        <v>244</v>
      </c>
      <c r="AJ265" s="127">
        <f>locallinterp(MIN(AI265,CAP_Senior*12),'BBG rates'!$X$24:$X$65,'BBG rates'!$Y$24:$Y$65)</f>
        <v>67.918742488467984</v>
      </c>
      <c r="AK265" s="127">
        <f>locallinterp(MIN(AI265,CAP_CB*12),'BBG rates'!$AA$25:$AA$40,'BBG rates'!$AC$25:$AC$40)</f>
        <v>11</v>
      </c>
      <c r="AL265" s="144">
        <f t="shared" si="71"/>
        <v>20.676186223039558</v>
      </c>
      <c r="AM265" s="142">
        <f>(SUMPRODUCT(AL265:AL$381,G265:G$381)+SUMPRODUCT(AL265:AL$381,H265:H$381))/12</f>
        <v>0</v>
      </c>
    </row>
    <row r="266" spans="1:39" x14ac:dyDescent="0.2">
      <c r="A266" s="7">
        <v>245</v>
      </c>
      <c r="B266" s="7">
        <v>122.5</v>
      </c>
      <c r="C266" s="7">
        <v>61.25</v>
      </c>
      <c r="D266" s="12">
        <f t="shared" si="63"/>
        <v>20.416666666666668</v>
      </c>
      <c r="E266" s="29">
        <f t="shared" si="61"/>
        <v>0</v>
      </c>
      <c r="F266" s="2">
        <f t="shared" si="64"/>
        <v>0</v>
      </c>
      <c r="G266" s="2">
        <f t="shared" si="72"/>
        <v>0</v>
      </c>
      <c r="H266" s="2">
        <f t="shared" si="73"/>
        <v>0</v>
      </c>
      <c r="I266" s="2">
        <f t="shared" si="62"/>
        <v>0</v>
      </c>
      <c r="J266" s="2">
        <f t="shared" si="79"/>
        <v>0</v>
      </c>
      <c r="K266" s="2">
        <f t="shared" si="65"/>
        <v>0</v>
      </c>
      <c r="L266" s="2">
        <f t="shared" si="65"/>
        <v>0</v>
      </c>
      <c r="M266" s="2"/>
      <c r="N266" s="28">
        <f t="shared" si="80"/>
        <v>0</v>
      </c>
      <c r="O266" s="2">
        <f t="shared" si="74"/>
        <v>0</v>
      </c>
      <c r="P266" s="2">
        <f t="shared" si="75"/>
        <v>0</v>
      </c>
      <c r="R266">
        <f t="shared" si="76"/>
        <v>245</v>
      </c>
      <c r="S266" s="89">
        <f t="shared" si="66"/>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7"/>
        <v>9.6290825650324763E-2</v>
      </c>
      <c r="Y266" s="66">
        <f t="shared" si="67"/>
        <v>0</v>
      </c>
      <c r="Z266" s="72">
        <f t="shared" si="68"/>
        <v>0</v>
      </c>
      <c r="AA266" s="79">
        <f t="shared" si="69"/>
        <v>0</v>
      </c>
      <c r="AB266" s="81">
        <f t="shared" si="78"/>
        <v>0</v>
      </c>
      <c r="AD266" s="95">
        <f>locallinterp(R266,'BBG rates'!$N$10:$N$369,'BBG rates'!$P$10:$P$369)</f>
        <v>20.615758717190911</v>
      </c>
      <c r="AI266" s="185">
        <f t="shared" si="70"/>
        <v>245</v>
      </c>
      <c r="AJ266" s="127">
        <f>locallinterp(MIN(AI266,CAP_Senior*12),'BBG rates'!$X$24:$X$65,'BBG rates'!$Y$24:$Y$65)</f>
        <v>67.918742488467984</v>
      </c>
      <c r="AK266" s="127">
        <f>locallinterp(MIN(AI266,CAP_CB*12),'BBG rates'!$AA$25:$AA$40,'BBG rates'!$AC$25:$AC$40)</f>
        <v>11</v>
      </c>
      <c r="AL266" s="144">
        <f t="shared" si="71"/>
        <v>20.676186223039558</v>
      </c>
      <c r="AM266" s="142">
        <f>(SUMPRODUCT(AL266:AL$381,G266:G$381)+SUMPRODUCT(AL266:AL$381,H266:H$381))/12</f>
        <v>0</v>
      </c>
    </row>
    <row r="267" spans="1:39" x14ac:dyDescent="0.2">
      <c r="A267" s="7">
        <v>246</v>
      </c>
      <c r="B267" s="7">
        <v>123</v>
      </c>
      <c r="C267" s="7">
        <v>61.5</v>
      </c>
      <c r="D267" s="12">
        <f t="shared" si="63"/>
        <v>20.5</v>
      </c>
      <c r="E267" s="29">
        <f t="shared" ref="E267:E330" si="81">IF($A267&lt;=$I$8,E266-G267-H267,0)</f>
        <v>0</v>
      </c>
      <c r="F267" s="2">
        <f t="shared" si="64"/>
        <v>0</v>
      </c>
      <c r="G267" s="2">
        <f t="shared" si="72"/>
        <v>0</v>
      </c>
      <c r="H267" s="2">
        <f t="shared" si="73"/>
        <v>0</v>
      </c>
      <c r="I267" s="2">
        <f t="shared" si="62"/>
        <v>0</v>
      </c>
      <c r="J267" s="2">
        <f t="shared" si="79"/>
        <v>0</v>
      </c>
      <c r="K267" s="2">
        <f t="shared" si="65"/>
        <v>0</v>
      </c>
      <c r="L267" s="2">
        <f t="shared" si="65"/>
        <v>0</v>
      </c>
      <c r="M267" s="2"/>
      <c r="N267" s="28">
        <f t="shared" si="80"/>
        <v>0</v>
      </c>
      <c r="O267" s="2">
        <f t="shared" si="74"/>
        <v>0</v>
      </c>
      <c r="P267" s="2">
        <f t="shared" si="75"/>
        <v>0</v>
      </c>
      <c r="R267">
        <f t="shared" si="76"/>
        <v>246</v>
      </c>
      <c r="S267" s="89">
        <f t="shared" si="66"/>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7"/>
        <v>9.6757079608167373E-2</v>
      </c>
      <c r="Y267" s="66">
        <f t="shared" si="67"/>
        <v>0</v>
      </c>
      <c r="Z267" s="72">
        <f t="shared" si="68"/>
        <v>0</v>
      </c>
      <c r="AA267" s="79">
        <f t="shared" si="69"/>
        <v>0</v>
      </c>
      <c r="AB267" s="81">
        <f t="shared" si="78"/>
        <v>0</v>
      </c>
      <c r="AD267" s="95">
        <f>locallinterp(R267,'BBG rates'!$N$10:$N$369,'BBG rates'!$P$10:$P$369)</f>
        <v>20.697350433672749</v>
      </c>
      <c r="AI267" s="185">
        <f t="shared" si="70"/>
        <v>246</v>
      </c>
      <c r="AJ267" s="127">
        <f>locallinterp(MIN(AI267,CAP_Senior*12),'BBG rates'!$X$24:$X$65,'BBG rates'!$Y$24:$Y$65)</f>
        <v>67.918742488467984</v>
      </c>
      <c r="AK267" s="127">
        <f>locallinterp(MIN(AI267,CAP_CB*12),'BBG rates'!$AA$25:$AA$40,'BBG rates'!$AC$25:$AC$40)</f>
        <v>11</v>
      </c>
      <c r="AL267" s="144">
        <f t="shared" si="71"/>
        <v>20.676186223039558</v>
      </c>
      <c r="AM267" s="142">
        <f>(SUMPRODUCT(AL267:AL$381,G267:G$381)+SUMPRODUCT(AL267:AL$381,H267:H$381))/12</f>
        <v>0</v>
      </c>
    </row>
    <row r="268" spans="1:39" x14ac:dyDescent="0.2">
      <c r="A268" s="7">
        <v>247</v>
      </c>
      <c r="B268" s="7">
        <v>123.5</v>
      </c>
      <c r="C268" s="7">
        <v>61.75</v>
      </c>
      <c r="D268" s="12">
        <f t="shared" si="63"/>
        <v>20.583333333333332</v>
      </c>
      <c r="E268" s="29">
        <f t="shared" si="81"/>
        <v>0</v>
      </c>
      <c r="F268" s="2">
        <f t="shared" si="64"/>
        <v>0</v>
      </c>
      <c r="G268" s="2">
        <f t="shared" si="72"/>
        <v>0</v>
      </c>
      <c r="H268" s="2">
        <f t="shared" si="73"/>
        <v>0</v>
      </c>
      <c r="I268" s="2">
        <f t="shared" si="62"/>
        <v>0</v>
      </c>
      <c r="J268" s="2">
        <f t="shared" si="79"/>
        <v>0</v>
      </c>
      <c r="K268" s="2">
        <f t="shared" si="65"/>
        <v>0</v>
      </c>
      <c r="L268" s="2">
        <f t="shared" si="65"/>
        <v>0</v>
      </c>
      <c r="M268" s="2"/>
      <c r="N268" s="28">
        <f t="shared" si="80"/>
        <v>0</v>
      </c>
      <c r="O268" s="2">
        <f t="shared" si="74"/>
        <v>0</v>
      </c>
      <c r="P268" s="2">
        <f t="shared" si="75"/>
        <v>0</v>
      </c>
      <c r="R268">
        <f t="shared" si="76"/>
        <v>247</v>
      </c>
      <c r="S268" s="89">
        <f t="shared" si="66"/>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7"/>
        <v>9.7223331573470517E-2</v>
      </c>
      <c r="Y268" s="66">
        <f t="shared" si="67"/>
        <v>0</v>
      </c>
      <c r="Z268" s="72">
        <f t="shared" si="68"/>
        <v>0</v>
      </c>
      <c r="AA268" s="79">
        <f t="shared" si="69"/>
        <v>0</v>
      </c>
      <c r="AB268" s="81">
        <f t="shared" si="78"/>
        <v>0</v>
      </c>
      <c r="AD268" s="95">
        <f>locallinterp(R268,'BBG rates'!$N$10:$N$369,'BBG rates'!$P$10:$P$369)</f>
        <v>20.778920175236557</v>
      </c>
      <c r="AI268" s="185">
        <f t="shared" si="70"/>
        <v>247</v>
      </c>
      <c r="AJ268" s="127">
        <f>locallinterp(MIN(AI268,CAP_Senior*12),'BBG rates'!$X$24:$X$65,'BBG rates'!$Y$24:$Y$65)</f>
        <v>67.918742488467984</v>
      </c>
      <c r="AK268" s="127">
        <f>locallinterp(MIN(AI268,CAP_CB*12),'BBG rates'!$AA$25:$AA$40,'BBG rates'!$AC$25:$AC$40)</f>
        <v>11</v>
      </c>
      <c r="AL268" s="144">
        <f t="shared" si="71"/>
        <v>20.676186223039558</v>
      </c>
      <c r="AM268" s="142">
        <f>(SUMPRODUCT(AL268:AL$381,G268:G$381)+SUMPRODUCT(AL268:AL$381,H268:H$381))/12</f>
        <v>0</v>
      </c>
    </row>
    <row r="269" spans="1:39" x14ac:dyDescent="0.2">
      <c r="A269" s="7">
        <v>248</v>
      </c>
      <c r="B269" s="7">
        <v>124</v>
      </c>
      <c r="C269" s="7">
        <v>62</v>
      </c>
      <c r="D269" s="12">
        <f t="shared" si="63"/>
        <v>20.666666666666668</v>
      </c>
      <c r="E269" s="29">
        <f t="shared" si="81"/>
        <v>0</v>
      </c>
      <c r="F269" s="2">
        <f t="shared" si="64"/>
        <v>0</v>
      </c>
      <c r="G269" s="2">
        <f t="shared" si="72"/>
        <v>0</v>
      </c>
      <c r="H269" s="2">
        <f t="shared" si="73"/>
        <v>0</v>
      </c>
      <c r="I269" s="2">
        <f t="shared" si="62"/>
        <v>0</v>
      </c>
      <c r="J269" s="2">
        <f t="shared" si="79"/>
        <v>0</v>
      </c>
      <c r="K269" s="2">
        <f t="shared" si="65"/>
        <v>0</v>
      </c>
      <c r="L269" s="2">
        <f t="shared" si="65"/>
        <v>0</v>
      </c>
      <c r="M269" s="2"/>
      <c r="N269" s="28">
        <f t="shared" si="80"/>
        <v>0</v>
      </c>
      <c r="O269" s="2">
        <f t="shared" si="74"/>
        <v>0</v>
      </c>
      <c r="P269" s="2">
        <f t="shared" si="75"/>
        <v>0</v>
      </c>
      <c r="R269">
        <f t="shared" si="76"/>
        <v>248</v>
      </c>
      <c r="S269" s="89">
        <f t="shared" si="66"/>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7"/>
        <v>9.7689581546234194E-2</v>
      </c>
      <c r="Y269" s="66">
        <f t="shared" si="67"/>
        <v>0</v>
      </c>
      <c r="Z269" s="72">
        <f t="shared" si="68"/>
        <v>0</v>
      </c>
      <c r="AA269" s="79">
        <f t="shared" si="69"/>
        <v>0</v>
      </c>
      <c r="AB269" s="81">
        <f t="shared" si="78"/>
        <v>0</v>
      </c>
      <c r="AD269" s="95">
        <f>locallinterp(R269,'BBG rates'!$N$10:$N$369,'BBG rates'!$P$10:$P$369)</f>
        <v>20.860468138207235</v>
      </c>
      <c r="AI269" s="185">
        <f t="shared" si="70"/>
        <v>248</v>
      </c>
      <c r="AJ269" s="127">
        <f>locallinterp(MIN(AI269,CAP_Senior*12),'BBG rates'!$X$24:$X$65,'BBG rates'!$Y$24:$Y$65)</f>
        <v>67.918742488467984</v>
      </c>
      <c r="AK269" s="127">
        <f>locallinterp(MIN(AI269,CAP_CB*12),'BBG rates'!$AA$25:$AA$40,'BBG rates'!$AC$25:$AC$40)</f>
        <v>11</v>
      </c>
      <c r="AL269" s="144">
        <f t="shared" si="71"/>
        <v>20.676186223039558</v>
      </c>
      <c r="AM269" s="142">
        <f>(SUMPRODUCT(AL269:AL$381,G269:G$381)+SUMPRODUCT(AL269:AL$381,H269:H$381))/12</f>
        <v>0</v>
      </c>
    </row>
    <row r="270" spans="1:39" x14ac:dyDescent="0.2">
      <c r="A270" s="7">
        <v>249</v>
      </c>
      <c r="B270" s="7">
        <v>124.5</v>
      </c>
      <c r="C270" s="7">
        <v>62.25</v>
      </c>
      <c r="D270" s="12">
        <f t="shared" si="63"/>
        <v>20.75</v>
      </c>
      <c r="E270" s="29">
        <f t="shared" si="81"/>
        <v>0</v>
      </c>
      <c r="F270" s="2">
        <f t="shared" si="64"/>
        <v>0</v>
      </c>
      <c r="G270" s="2">
        <f t="shared" si="72"/>
        <v>0</v>
      </c>
      <c r="H270" s="2">
        <f t="shared" si="73"/>
        <v>0</v>
      </c>
      <c r="I270" s="2">
        <f t="shared" si="62"/>
        <v>0</v>
      </c>
      <c r="J270" s="2">
        <f t="shared" si="79"/>
        <v>0</v>
      </c>
      <c r="K270" s="2">
        <f t="shared" si="65"/>
        <v>0</v>
      </c>
      <c r="L270" s="2">
        <f t="shared" si="65"/>
        <v>0</v>
      </c>
      <c r="M270" s="2"/>
      <c r="N270" s="28">
        <f t="shared" si="80"/>
        <v>0</v>
      </c>
      <c r="O270" s="2">
        <f t="shared" si="74"/>
        <v>0</v>
      </c>
      <c r="P270" s="2">
        <f t="shared" si="75"/>
        <v>0</v>
      </c>
      <c r="R270">
        <f t="shared" si="76"/>
        <v>249</v>
      </c>
      <c r="S270" s="89">
        <f t="shared" si="66"/>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7"/>
        <v>9.8155829526191951E-2</v>
      </c>
      <c r="Y270" s="66">
        <f t="shared" si="67"/>
        <v>0</v>
      </c>
      <c r="Z270" s="72">
        <f t="shared" si="68"/>
        <v>0</v>
      </c>
      <c r="AA270" s="79">
        <f t="shared" si="69"/>
        <v>0</v>
      </c>
      <c r="AB270" s="81">
        <f t="shared" si="78"/>
        <v>0</v>
      </c>
      <c r="AD270" s="95">
        <f>locallinterp(R270,'BBG rates'!$N$10:$N$369,'BBG rates'!$P$10:$P$369)</f>
        <v>20.941994521399064</v>
      </c>
      <c r="AI270" s="185">
        <f t="shared" si="70"/>
        <v>249</v>
      </c>
      <c r="AJ270" s="127">
        <f>locallinterp(MIN(AI270,CAP_Senior*12),'BBG rates'!$X$24:$X$65,'BBG rates'!$Y$24:$Y$65)</f>
        <v>67.918742488467984</v>
      </c>
      <c r="AK270" s="127">
        <f>locallinterp(MIN(AI270,CAP_CB*12),'BBG rates'!$AA$25:$AA$40,'BBG rates'!$AC$25:$AC$40)</f>
        <v>11</v>
      </c>
      <c r="AL270" s="144">
        <f t="shared" si="71"/>
        <v>20.676186223039558</v>
      </c>
      <c r="AM270" s="142">
        <f>(SUMPRODUCT(AL270:AL$381,G270:G$381)+SUMPRODUCT(AL270:AL$381,H270:H$381))/12</f>
        <v>0</v>
      </c>
    </row>
    <row r="271" spans="1:39" x14ac:dyDescent="0.2">
      <c r="A271" s="7">
        <v>250</v>
      </c>
      <c r="B271" s="7">
        <v>125</v>
      </c>
      <c r="C271" s="7">
        <v>62.5</v>
      </c>
      <c r="D271" s="12">
        <f t="shared" si="63"/>
        <v>20.833333333333332</v>
      </c>
      <c r="E271" s="29">
        <f t="shared" si="81"/>
        <v>0</v>
      </c>
      <c r="F271" s="2">
        <f t="shared" si="64"/>
        <v>0</v>
      </c>
      <c r="G271" s="2">
        <f t="shared" si="72"/>
        <v>0</v>
      </c>
      <c r="H271" s="2">
        <f t="shared" si="73"/>
        <v>0</v>
      </c>
      <c r="I271" s="2">
        <f t="shared" si="62"/>
        <v>0</v>
      </c>
      <c r="J271" s="2">
        <f t="shared" si="79"/>
        <v>0</v>
      </c>
      <c r="K271" s="2">
        <f t="shared" si="65"/>
        <v>0</v>
      </c>
      <c r="L271" s="2">
        <f t="shared" si="65"/>
        <v>0</v>
      </c>
      <c r="M271" s="2"/>
      <c r="N271" s="28">
        <f t="shared" si="80"/>
        <v>0</v>
      </c>
      <c r="O271" s="2">
        <f t="shared" si="74"/>
        <v>0</v>
      </c>
      <c r="P271" s="2">
        <f t="shared" si="75"/>
        <v>0</v>
      </c>
      <c r="R271">
        <f t="shared" si="76"/>
        <v>250</v>
      </c>
      <c r="S271" s="89">
        <f t="shared" si="66"/>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7"/>
        <v>9.8622075513876695E-2</v>
      </c>
      <c r="Y271" s="66">
        <f t="shared" si="67"/>
        <v>0</v>
      </c>
      <c r="Z271" s="72">
        <f t="shared" si="68"/>
        <v>0</v>
      </c>
      <c r="AA271" s="79">
        <f t="shared" si="69"/>
        <v>0</v>
      </c>
      <c r="AB271" s="81">
        <f t="shared" si="78"/>
        <v>0</v>
      </c>
      <c r="AD271" s="95">
        <f>locallinterp(R271,'BBG rates'!$N$10:$N$369,'BBG rates'!$P$10:$P$369)</f>
        <v>21.023499521141709</v>
      </c>
      <c r="AI271" s="185">
        <f t="shared" si="70"/>
        <v>250</v>
      </c>
      <c r="AJ271" s="127">
        <f>locallinterp(MIN(AI271,CAP_Senior*12),'BBG rates'!$X$24:$X$65,'BBG rates'!$Y$24:$Y$65)</f>
        <v>67.918742488467984</v>
      </c>
      <c r="AK271" s="127">
        <f>locallinterp(MIN(AI271,CAP_CB*12),'BBG rates'!$AA$25:$AA$40,'BBG rates'!$AC$25:$AC$40)</f>
        <v>11</v>
      </c>
      <c r="AL271" s="144">
        <f t="shared" si="71"/>
        <v>20.676186223039558</v>
      </c>
      <c r="AM271" s="142">
        <f>(SUMPRODUCT(AL271:AL$381,G271:G$381)+SUMPRODUCT(AL271:AL$381,H271:H$381))/12</f>
        <v>0</v>
      </c>
    </row>
    <row r="272" spans="1:39" x14ac:dyDescent="0.2">
      <c r="A272" s="7">
        <v>251</v>
      </c>
      <c r="B272" s="7">
        <v>125.5</v>
      </c>
      <c r="C272" s="7">
        <v>62.75</v>
      </c>
      <c r="D272" s="12">
        <f t="shared" si="63"/>
        <v>20.916666666666668</v>
      </c>
      <c r="E272" s="29">
        <f t="shared" si="81"/>
        <v>0</v>
      </c>
      <c r="F272" s="2">
        <f t="shared" si="64"/>
        <v>0</v>
      </c>
      <c r="G272" s="2">
        <f t="shared" si="72"/>
        <v>0</v>
      </c>
      <c r="H272" s="2">
        <f t="shared" si="73"/>
        <v>0</v>
      </c>
      <c r="I272" s="2">
        <f t="shared" si="62"/>
        <v>0</v>
      </c>
      <c r="J272" s="2">
        <f t="shared" si="79"/>
        <v>0</v>
      </c>
      <c r="K272" s="2">
        <f t="shared" si="65"/>
        <v>0</v>
      </c>
      <c r="L272" s="2">
        <f t="shared" si="65"/>
        <v>0</v>
      </c>
      <c r="M272" s="2"/>
      <c r="N272" s="28">
        <f t="shared" si="80"/>
        <v>0</v>
      </c>
      <c r="O272" s="2">
        <f t="shared" si="74"/>
        <v>0</v>
      </c>
      <c r="P272" s="2">
        <f t="shared" si="75"/>
        <v>0</v>
      </c>
      <c r="R272">
        <f t="shared" si="76"/>
        <v>251</v>
      </c>
      <c r="S272" s="89">
        <f t="shared" si="66"/>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7"/>
        <v>9.9088319509021971E-2</v>
      </c>
      <c r="Y272" s="66">
        <f t="shared" si="67"/>
        <v>0</v>
      </c>
      <c r="Z272" s="72">
        <f t="shared" si="68"/>
        <v>0</v>
      </c>
      <c r="AA272" s="79">
        <f t="shared" si="69"/>
        <v>0</v>
      </c>
      <c r="AB272" s="81">
        <f t="shared" si="78"/>
        <v>0</v>
      </c>
      <c r="AD272" s="95">
        <f>locallinterp(R272,'BBG rates'!$N$10:$N$369,'BBG rates'!$P$10:$P$369)</f>
        <v>21.104983346202705</v>
      </c>
      <c r="AI272" s="185">
        <f t="shared" si="70"/>
        <v>251</v>
      </c>
      <c r="AJ272" s="127">
        <f>locallinterp(MIN(AI272,CAP_Senior*12),'BBG rates'!$X$24:$X$65,'BBG rates'!$Y$24:$Y$65)</f>
        <v>67.918742488467984</v>
      </c>
      <c r="AK272" s="127">
        <f>locallinterp(MIN(AI272,CAP_CB*12),'BBG rates'!$AA$25:$AA$40,'BBG rates'!$AC$25:$AC$40)</f>
        <v>11</v>
      </c>
      <c r="AL272" s="144">
        <f t="shared" si="71"/>
        <v>20.676186223039558</v>
      </c>
      <c r="AM272" s="142">
        <f>(SUMPRODUCT(AL272:AL$381,G272:G$381)+SUMPRODUCT(AL272:AL$381,H272:H$381))/12</f>
        <v>0</v>
      </c>
    </row>
    <row r="273" spans="1:39" x14ac:dyDescent="0.2">
      <c r="A273" s="7">
        <v>252</v>
      </c>
      <c r="B273" s="7">
        <v>126</v>
      </c>
      <c r="C273" s="7">
        <v>63</v>
      </c>
      <c r="D273" s="12">
        <f t="shared" si="63"/>
        <v>21</v>
      </c>
      <c r="E273" s="29">
        <f t="shared" si="81"/>
        <v>0</v>
      </c>
      <c r="F273" s="2">
        <f t="shared" si="64"/>
        <v>0</v>
      </c>
      <c r="G273" s="2">
        <f t="shared" si="72"/>
        <v>0</v>
      </c>
      <c r="H273" s="2">
        <f t="shared" si="73"/>
        <v>0</v>
      </c>
      <c r="I273" s="2">
        <f t="shared" si="62"/>
        <v>0</v>
      </c>
      <c r="J273" s="2">
        <f t="shared" si="79"/>
        <v>0</v>
      </c>
      <c r="K273" s="2">
        <f t="shared" si="65"/>
        <v>0</v>
      </c>
      <c r="L273" s="2">
        <f t="shared" si="65"/>
        <v>0</v>
      </c>
      <c r="M273" s="2"/>
      <c r="N273" s="28">
        <f t="shared" si="80"/>
        <v>0</v>
      </c>
      <c r="O273" s="2">
        <f t="shared" si="74"/>
        <v>0</v>
      </c>
      <c r="P273" s="2">
        <f t="shared" si="75"/>
        <v>0</v>
      </c>
      <c r="R273">
        <f t="shared" si="76"/>
        <v>252</v>
      </c>
      <c r="S273" s="89">
        <f t="shared" si="66"/>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7"/>
        <v>9.9554561511361328E-2</v>
      </c>
      <c r="Y273" s="66">
        <f t="shared" si="67"/>
        <v>0</v>
      </c>
      <c r="Z273" s="72">
        <f t="shared" si="68"/>
        <v>0</v>
      </c>
      <c r="AA273" s="79">
        <f t="shared" si="69"/>
        <v>0</v>
      </c>
      <c r="AB273" s="81">
        <f t="shared" si="78"/>
        <v>0</v>
      </c>
      <c r="AD273" s="95">
        <f>locallinterp(R273,'BBG rates'!$N$10:$N$369,'BBG rates'!$P$10:$P$369)</f>
        <v>21.186446202864438</v>
      </c>
      <c r="AI273" s="185">
        <f t="shared" si="70"/>
        <v>252</v>
      </c>
      <c r="AJ273" s="127">
        <f>locallinterp(MIN(AI273,CAP_Senior*12),'BBG rates'!$X$24:$X$65,'BBG rates'!$Y$24:$Y$65)</f>
        <v>67.918742488467984</v>
      </c>
      <c r="AK273" s="127">
        <f>locallinterp(MIN(AI273,CAP_CB*12),'BBG rates'!$AA$25:$AA$40,'BBG rates'!$AC$25:$AC$40)</f>
        <v>11</v>
      </c>
      <c r="AL273" s="144">
        <f t="shared" si="71"/>
        <v>20.676186223039558</v>
      </c>
      <c r="AM273" s="142">
        <f>(SUMPRODUCT(AL273:AL$381,G273:G$381)+SUMPRODUCT(AL273:AL$381,H273:H$381))/12</f>
        <v>0</v>
      </c>
    </row>
    <row r="274" spans="1:39" x14ac:dyDescent="0.2">
      <c r="A274" s="7">
        <v>253</v>
      </c>
      <c r="B274" s="7">
        <v>126.5</v>
      </c>
      <c r="C274" s="7">
        <v>63.25</v>
      </c>
      <c r="D274" s="12">
        <f t="shared" si="63"/>
        <v>21.083333333333332</v>
      </c>
      <c r="E274" s="29">
        <f t="shared" si="81"/>
        <v>0</v>
      </c>
      <c r="F274" s="2">
        <f t="shared" si="64"/>
        <v>0</v>
      </c>
      <c r="G274" s="2">
        <f t="shared" si="72"/>
        <v>0</v>
      </c>
      <c r="H274" s="2">
        <f t="shared" si="73"/>
        <v>0</v>
      </c>
      <c r="I274" s="2">
        <f t="shared" si="62"/>
        <v>0</v>
      </c>
      <c r="J274" s="2">
        <f t="shared" si="79"/>
        <v>0</v>
      </c>
      <c r="K274" s="2">
        <f t="shared" si="65"/>
        <v>0</v>
      </c>
      <c r="L274" s="2">
        <f t="shared" si="65"/>
        <v>0</v>
      </c>
      <c r="M274" s="2"/>
      <c r="N274" s="28">
        <f t="shared" si="80"/>
        <v>0</v>
      </c>
      <c r="O274" s="2">
        <f t="shared" si="74"/>
        <v>0</v>
      </c>
      <c r="P274" s="2">
        <f t="shared" si="75"/>
        <v>0</v>
      </c>
      <c r="R274">
        <f t="shared" si="76"/>
        <v>253</v>
      </c>
      <c r="S274" s="89">
        <f t="shared" si="66"/>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7"/>
        <v>0.10002080152142767</v>
      </c>
      <c r="Y274" s="66">
        <f t="shared" si="67"/>
        <v>0</v>
      </c>
      <c r="Z274" s="72">
        <f t="shared" si="68"/>
        <v>0</v>
      </c>
      <c r="AA274" s="79">
        <f t="shared" si="69"/>
        <v>0</v>
      </c>
      <c r="AB274" s="81">
        <f t="shared" si="78"/>
        <v>0</v>
      </c>
      <c r="AD274" s="95">
        <f>locallinterp(R274,'BBG rates'!$N$10:$N$369,'BBG rates'!$P$10:$P$369)</f>
        <v>21.267888299898672</v>
      </c>
      <c r="AI274" s="185">
        <f t="shared" si="70"/>
        <v>253</v>
      </c>
      <c r="AJ274" s="127">
        <f>locallinterp(MIN(AI274,CAP_Senior*12),'BBG rates'!$X$24:$X$65,'BBG rates'!$Y$24:$Y$65)</f>
        <v>67.918742488467984</v>
      </c>
      <c r="AK274" s="127">
        <f>locallinterp(MIN(AI274,CAP_CB*12),'BBG rates'!$AA$25:$AA$40,'BBG rates'!$AC$25:$AC$40)</f>
        <v>11</v>
      </c>
      <c r="AL274" s="144">
        <f t="shared" si="71"/>
        <v>20.676186223039558</v>
      </c>
      <c r="AM274" s="142">
        <f>(SUMPRODUCT(AL274:AL$381,G274:G$381)+SUMPRODUCT(AL274:AL$381,H274:H$381))/12</f>
        <v>0</v>
      </c>
    </row>
    <row r="275" spans="1:39" x14ac:dyDescent="0.2">
      <c r="A275" s="7">
        <v>254</v>
      </c>
      <c r="B275" s="7">
        <v>127</v>
      </c>
      <c r="C275" s="7">
        <v>63.5</v>
      </c>
      <c r="D275" s="12">
        <f t="shared" si="63"/>
        <v>21.166666666666668</v>
      </c>
      <c r="E275" s="29">
        <f t="shared" si="81"/>
        <v>0</v>
      </c>
      <c r="F275" s="2">
        <f t="shared" si="64"/>
        <v>0</v>
      </c>
      <c r="G275" s="2">
        <f t="shared" si="72"/>
        <v>0</v>
      </c>
      <c r="H275" s="2">
        <f t="shared" si="73"/>
        <v>0</v>
      </c>
      <c r="I275" s="2">
        <f t="shared" ref="I275:I338" si="82">SUM(F275:H275)</f>
        <v>0</v>
      </c>
      <c r="J275" s="2">
        <f t="shared" si="79"/>
        <v>0</v>
      </c>
      <c r="K275" s="2">
        <f t="shared" si="65"/>
        <v>0</v>
      </c>
      <c r="L275" s="2">
        <f t="shared" si="65"/>
        <v>0</v>
      </c>
      <c r="M275" s="2"/>
      <c r="N275" s="28">
        <f t="shared" si="80"/>
        <v>0</v>
      </c>
      <c r="O275" s="2">
        <f t="shared" si="74"/>
        <v>0</v>
      </c>
      <c r="P275" s="2">
        <f t="shared" si="75"/>
        <v>0</v>
      </c>
      <c r="R275">
        <f t="shared" si="76"/>
        <v>254</v>
      </c>
      <c r="S275" s="89">
        <f t="shared" si="66"/>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7"/>
        <v>0.10048703953895455</v>
      </c>
      <c r="Y275" s="66">
        <f t="shared" si="67"/>
        <v>0</v>
      </c>
      <c r="Z275" s="72">
        <f t="shared" si="68"/>
        <v>0</v>
      </c>
      <c r="AA275" s="79">
        <f t="shared" si="69"/>
        <v>0</v>
      </c>
      <c r="AB275" s="81">
        <f t="shared" si="78"/>
        <v>0</v>
      </c>
      <c r="AD275" s="95">
        <f>locallinterp(R275,'BBG rates'!$N$10:$N$369,'BBG rates'!$P$10:$P$369)</f>
        <v>21.3493098435946</v>
      </c>
      <c r="AI275" s="185">
        <f t="shared" si="70"/>
        <v>254</v>
      </c>
      <c r="AJ275" s="127">
        <f>locallinterp(MIN(AI275,CAP_Senior*12),'BBG rates'!$X$24:$X$65,'BBG rates'!$Y$24:$Y$65)</f>
        <v>67.918742488467984</v>
      </c>
      <c r="AK275" s="127">
        <f>locallinterp(MIN(AI275,CAP_CB*12),'BBG rates'!$AA$25:$AA$40,'BBG rates'!$AC$25:$AC$40)</f>
        <v>11</v>
      </c>
      <c r="AL275" s="144">
        <f t="shared" si="71"/>
        <v>20.676186223039558</v>
      </c>
      <c r="AM275" s="142">
        <f>(SUMPRODUCT(AL275:AL$381,G275:G$381)+SUMPRODUCT(AL275:AL$381,H275:H$381))/12</f>
        <v>0</v>
      </c>
    </row>
    <row r="276" spans="1:39" x14ac:dyDescent="0.2">
      <c r="A276" s="7">
        <v>255</v>
      </c>
      <c r="B276" s="7">
        <v>127.5</v>
      </c>
      <c r="C276" s="7">
        <v>63.75</v>
      </c>
      <c r="D276" s="12">
        <f t="shared" si="63"/>
        <v>21.25</v>
      </c>
      <c r="E276" s="29">
        <f t="shared" si="81"/>
        <v>0</v>
      </c>
      <c r="F276" s="2">
        <f t="shared" si="64"/>
        <v>0</v>
      </c>
      <c r="G276" s="2">
        <f t="shared" si="72"/>
        <v>0</v>
      </c>
      <c r="H276" s="2">
        <f t="shared" si="73"/>
        <v>0</v>
      </c>
      <c r="I276" s="2">
        <f t="shared" si="82"/>
        <v>0</v>
      </c>
      <c r="J276" s="2">
        <f t="shared" si="79"/>
        <v>0</v>
      </c>
      <c r="K276" s="2">
        <f t="shared" si="65"/>
        <v>0</v>
      </c>
      <c r="L276" s="2">
        <f t="shared" si="65"/>
        <v>0</v>
      </c>
      <c r="M276" s="2"/>
      <c r="N276" s="28">
        <f t="shared" si="80"/>
        <v>0</v>
      </c>
      <c r="O276" s="2">
        <f t="shared" si="74"/>
        <v>0</v>
      </c>
      <c r="P276" s="2">
        <f t="shared" si="75"/>
        <v>0</v>
      </c>
      <c r="R276">
        <f t="shared" si="76"/>
        <v>255</v>
      </c>
      <c r="S276" s="89">
        <f t="shared" si="66"/>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7"/>
        <v>0.10095327556420841</v>
      </c>
      <c r="Y276" s="66">
        <f t="shared" si="67"/>
        <v>0</v>
      </c>
      <c r="Z276" s="72">
        <f t="shared" si="68"/>
        <v>0</v>
      </c>
      <c r="AA276" s="79">
        <f t="shared" si="69"/>
        <v>0</v>
      </c>
      <c r="AB276" s="81">
        <f t="shared" si="78"/>
        <v>0</v>
      </c>
      <c r="AD276" s="95">
        <f>locallinterp(R276,'BBG rates'!$N$10:$N$369,'BBG rates'!$P$10:$P$369)</f>
        <v>21.430711057642203</v>
      </c>
      <c r="AI276" s="185">
        <f t="shared" si="70"/>
        <v>255</v>
      </c>
      <c r="AJ276" s="127">
        <f>locallinterp(MIN(AI276,CAP_Senior*12),'BBG rates'!$X$24:$X$65,'BBG rates'!$Y$24:$Y$65)</f>
        <v>67.918742488467984</v>
      </c>
      <c r="AK276" s="127">
        <f>locallinterp(MIN(AI276,CAP_CB*12),'BBG rates'!$AA$25:$AA$40,'BBG rates'!$AC$25:$AC$40)</f>
        <v>11</v>
      </c>
      <c r="AL276" s="144">
        <f t="shared" si="71"/>
        <v>20.676186223039558</v>
      </c>
      <c r="AM276" s="142">
        <f>(SUMPRODUCT(AL276:AL$381,G276:G$381)+SUMPRODUCT(AL276:AL$381,H276:H$381))/12</f>
        <v>0</v>
      </c>
    </row>
    <row r="277" spans="1:39" x14ac:dyDescent="0.2">
      <c r="A277" s="7">
        <v>256</v>
      </c>
      <c r="B277" s="7">
        <v>128</v>
      </c>
      <c r="C277" s="7">
        <v>64</v>
      </c>
      <c r="D277" s="12">
        <f t="shared" si="63"/>
        <v>21.333333333333332</v>
      </c>
      <c r="E277" s="29">
        <f t="shared" si="81"/>
        <v>0</v>
      </c>
      <c r="F277" s="2">
        <f t="shared" si="64"/>
        <v>0</v>
      </c>
      <c r="G277" s="2">
        <f t="shared" si="72"/>
        <v>0</v>
      </c>
      <c r="H277" s="2">
        <f t="shared" si="73"/>
        <v>0</v>
      </c>
      <c r="I277" s="2">
        <f t="shared" si="82"/>
        <v>0</v>
      </c>
      <c r="J277" s="2">
        <f t="shared" si="79"/>
        <v>0</v>
      </c>
      <c r="K277" s="2">
        <f t="shared" si="65"/>
        <v>0</v>
      </c>
      <c r="L277" s="2">
        <f t="shared" si="65"/>
        <v>0</v>
      </c>
      <c r="M277" s="2"/>
      <c r="N277" s="28">
        <f t="shared" si="80"/>
        <v>0</v>
      </c>
      <c r="O277" s="2">
        <f t="shared" si="74"/>
        <v>0</v>
      </c>
      <c r="P277" s="2">
        <f t="shared" si="75"/>
        <v>0</v>
      </c>
      <c r="R277">
        <f t="shared" si="76"/>
        <v>256</v>
      </c>
      <c r="S277" s="89">
        <f t="shared" si="66"/>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7"/>
        <v>0.10141950959692281</v>
      </c>
      <c r="Y277" s="66">
        <f t="shared" si="67"/>
        <v>0</v>
      </c>
      <c r="Z277" s="72">
        <f t="shared" si="68"/>
        <v>0</v>
      </c>
      <c r="AA277" s="79">
        <f t="shared" si="69"/>
        <v>0</v>
      </c>
      <c r="AB277" s="81">
        <f t="shared" si="78"/>
        <v>0</v>
      </c>
      <c r="AD277" s="95">
        <f>locallinterp(R277,'BBG rates'!$N$10:$N$369,'BBG rates'!$P$10:$P$369)</f>
        <v>21.512092153314295</v>
      </c>
      <c r="AI277" s="185">
        <f t="shared" si="70"/>
        <v>256</v>
      </c>
      <c r="AJ277" s="127">
        <f>locallinterp(MIN(AI277,CAP_Senior*12),'BBG rates'!$X$24:$X$65,'BBG rates'!$Y$24:$Y$65)</f>
        <v>67.918742488467984</v>
      </c>
      <c r="AK277" s="127">
        <f>locallinterp(MIN(AI277,CAP_CB*12),'BBG rates'!$AA$25:$AA$40,'BBG rates'!$AC$25:$AC$40)</f>
        <v>11</v>
      </c>
      <c r="AL277" s="144">
        <f t="shared" si="71"/>
        <v>20.676186223039558</v>
      </c>
      <c r="AM277" s="142">
        <f>(SUMPRODUCT(AL277:AL$381,G277:G$381)+SUMPRODUCT(AL277:AL$381,H277:H$381))/12</f>
        <v>0</v>
      </c>
    </row>
    <row r="278" spans="1:39" x14ac:dyDescent="0.2">
      <c r="A278" s="7">
        <v>257</v>
      </c>
      <c r="B278" s="7">
        <v>128.5</v>
      </c>
      <c r="C278" s="7">
        <v>64.25</v>
      </c>
      <c r="D278" s="12">
        <f t="shared" ref="D278:D341" si="83">A278/12</f>
        <v>21.416666666666668</v>
      </c>
      <c r="E278" s="29">
        <f t="shared" si="81"/>
        <v>0</v>
      </c>
      <c r="F278" s="2">
        <f t="shared" ref="F278:F341" si="84">IF($A278&lt;=$I$8,-IPMT($G$11,1,$I$8-$A278+1,$E277),0)</f>
        <v>0</v>
      </c>
      <c r="G278" s="2">
        <f t="shared" si="72"/>
        <v>0</v>
      </c>
      <c r="H278" s="2">
        <f t="shared" si="73"/>
        <v>0</v>
      </c>
      <c r="I278" s="2">
        <f t="shared" si="82"/>
        <v>0</v>
      </c>
      <c r="J278" s="2">
        <f t="shared" si="79"/>
        <v>0</v>
      </c>
      <c r="K278" s="2">
        <f t="shared" ref="K278:L341" si="85">I278/(1+$F$12)^IF($I$7=1,$A278,IF($I$7=2,$B278,IF($I$7=4,$C278,$D278)))</f>
        <v>0</v>
      </c>
      <c r="L278" s="2">
        <f t="shared" si="85"/>
        <v>0</v>
      </c>
      <c r="M278" s="2"/>
      <c r="N278" s="28">
        <f t="shared" si="80"/>
        <v>0</v>
      </c>
      <c r="O278" s="2">
        <f t="shared" si="74"/>
        <v>0</v>
      </c>
      <c r="P278" s="2">
        <f t="shared" si="75"/>
        <v>0</v>
      </c>
      <c r="R278">
        <f t="shared" si="76"/>
        <v>257</v>
      </c>
      <c r="S278" s="89">
        <f t="shared" ref="S278:S341" si="86">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7"/>
        <v>0.10188574163709774</v>
      </c>
      <c r="Y278" s="66">
        <f t="shared" ref="Y278:Y341" si="87">T278*X278%/12+Y279</f>
        <v>0</v>
      </c>
      <c r="Z278" s="72">
        <f t="shared" ref="Z278:Z341" si="88">IF(U278=0,0,Y278*1200/U278)</f>
        <v>0</v>
      </c>
      <c r="AA278" s="79">
        <f t="shared" ref="AA278:AA341" si="89">T278*$AA$17%/12+AA279</f>
        <v>0</v>
      </c>
      <c r="AB278" s="81">
        <f t="shared" si="78"/>
        <v>0</v>
      </c>
      <c r="AD278" s="95">
        <f>locallinterp(R278,'BBG rates'!$N$10:$N$369,'BBG rates'!$P$10:$P$369)</f>
        <v>21.593453344369607</v>
      </c>
      <c r="AI278" s="185">
        <f t="shared" ref="AI278:AI341" si="90">A278</f>
        <v>257</v>
      </c>
      <c r="AJ278" s="127">
        <f>locallinterp(MIN(AI278,CAP_Senior*12),'BBG rates'!$X$24:$X$65,'BBG rates'!$Y$24:$Y$65)</f>
        <v>67.918742488467984</v>
      </c>
      <c r="AK278" s="127">
        <f>locallinterp(MIN(AI278,CAP_CB*12),'BBG rates'!$AA$25:$AA$40,'BBG rates'!$AC$25:$AC$40)</f>
        <v>11</v>
      </c>
      <c r="AL278" s="144">
        <f t="shared" ref="AL278:AL341" si="91">SUMPRODUCT(AJ278:AK278,$AJ$19:$AK$19)</f>
        <v>20.676186223039558</v>
      </c>
      <c r="AM278" s="142">
        <f>(SUMPRODUCT(AL278:AL$381,G278:G$381)+SUMPRODUCT(AL278:AL$381,H278:H$381))/12</f>
        <v>0</v>
      </c>
    </row>
    <row r="279" spans="1:39" x14ac:dyDescent="0.2">
      <c r="A279" s="7">
        <v>258</v>
      </c>
      <c r="B279" s="7">
        <v>129</v>
      </c>
      <c r="C279" s="7">
        <v>64.5</v>
      </c>
      <c r="D279" s="12">
        <f t="shared" si="83"/>
        <v>21.5</v>
      </c>
      <c r="E279" s="29">
        <f t="shared" si="81"/>
        <v>0</v>
      </c>
      <c r="F279" s="2">
        <f t="shared" si="84"/>
        <v>0</v>
      </c>
      <c r="G279" s="2">
        <f t="shared" ref="G279:G342" si="92">IF($A279&lt;=$I$8,-PPMT($G$11,1,$I$8-$A279+1,$E278),0)</f>
        <v>0</v>
      </c>
      <c r="H279" s="2">
        <f t="shared" ref="H279:H342" si="93">IF($A279&lt;=$I$8,(E278-G279)*$G$13,0)</f>
        <v>0</v>
      </c>
      <c r="I279" s="2">
        <f t="shared" si="82"/>
        <v>0</v>
      </c>
      <c r="J279" s="2">
        <f t="shared" si="79"/>
        <v>0</v>
      </c>
      <c r="K279" s="2">
        <f t="shared" si="85"/>
        <v>0</v>
      </c>
      <c r="L279" s="2">
        <f t="shared" si="85"/>
        <v>0</v>
      </c>
      <c r="M279" s="2"/>
      <c r="N279" s="28">
        <f t="shared" si="80"/>
        <v>0</v>
      </c>
      <c r="O279" s="2">
        <f t="shared" ref="O279:O342" si="94">IF($A279&lt;=$I$8,-IPMT($G$11,1,$I$8-$A279+1,$N278),0)</f>
        <v>0</v>
      </c>
      <c r="P279" s="2">
        <f t="shared" ref="P279:P342" si="95">IF($A279&lt;=$I$8,-PPMT($G$11,1,$I$8-$A279+1,$N278),0)</f>
        <v>0</v>
      </c>
      <c r="R279">
        <f t="shared" ref="R279:R342" si="96">ROUND(D279*12,1)</f>
        <v>258</v>
      </c>
      <c r="S279" s="89">
        <f t="shared" si="86"/>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7">((1+W279%)^(1/12)-1)*1200</f>
        <v>0.10235197168499965</v>
      </c>
      <c r="Y279" s="66">
        <f t="shared" si="87"/>
        <v>0</v>
      </c>
      <c r="Z279" s="72">
        <f t="shared" si="88"/>
        <v>0</v>
      </c>
      <c r="AA279" s="79">
        <f t="shared" si="89"/>
        <v>0</v>
      </c>
      <c r="AB279" s="81">
        <f t="shared" ref="AB279:AB342" si="98">IF(U279=0,0,AA279*1200/U279)</f>
        <v>0</v>
      </c>
      <c r="AD279" s="95">
        <f>locallinterp(R279,'BBG rates'!$N$10:$N$369,'BBG rates'!$P$10:$P$369)</f>
        <v>21.674794856997718</v>
      </c>
      <c r="AI279" s="185">
        <f t="shared" si="90"/>
        <v>258</v>
      </c>
      <c r="AJ279" s="127">
        <f>locallinterp(MIN(AI279,CAP_Senior*12),'BBG rates'!$X$24:$X$65,'BBG rates'!$Y$24:$Y$65)</f>
        <v>67.918742488467984</v>
      </c>
      <c r="AK279" s="127">
        <f>locallinterp(MIN(AI279,CAP_CB*12),'BBG rates'!$AA$25:$AA$40,'BBG rates'!$AC$25:$AC$40)</f>
        <v>11</v>
      </c>
      <c r="AL279" s="144">
        <f t="shared" si="91"/>
        <v>20.676186223039558</v>
      </c>
      <c r="AM279" s="142">
        <f>(SUMPRODUCT(AL279:AL$381,G279:G$381)+SUMPRODUCT(AL279:AL$381,H279:H$381))/12</f>
        <v>0</v>
      </c>
    </row>
    <row r="280" spans="1:39" x14ac:dyDescent="0.2">
      <c r="A280" s="7">
        <v>259</v>
      </c>
      <c r="B280" s="7">
        <v>129.5</v>
      </c>
      <c r="C280" s="7">
        <v>64.75</v>
      </c>
      <c r="D280" s="12">
        <f t="shared" si="83"/>
        <v>21.583333333333332</v>
      </c>
      <c r="E280" s="29">
        <f t="shared" si="81"/>
        <v>0</v>
      </c>
      <c r="F280" s="2">
        <f t="shared" si="84"/>
        <v>0</v>
      </c>
      <c r="G280" s="2">
        <f t="shared" si="92"/>
        <v>0</v>
      </c>
      <c r="H280" s="2">
        <f t="shared" si="93"/>
        <v>0</v>
      </c>
      <c r="I280" s="2">
        <f t="shared" si="82"/>
        <v>0</v>
      </c>
      <c r="J280" s="2">
        <f t="shared" ref="J280:J343" si="99">IF($I$7=1,I280*A280,IF($I$7=2,I280*B280,IF($I$7=4,I280*C280,I280*D280)))</f>
        <v>0</v>
      </c>
      <c r="K280" s="2">
        <f t="shared" si="85"/>
        <v>0</v>
      </c>
      <c r="L280" s="2">
        <f t="shared" si="85"/>
        <v>0</v>
      </c>
      <c r="M280" s="2"/>
      <c r="N280" s="28">
        <f t="shared" ref="N280:N343" si="100">IF($A280&lt;=$I$8,N279-P280,0)</f>
        <v>0</v>
      </c>
      <c r="O280" s="2">
        <f t="shared" si="94"/>
        <v>0</v>
      </c>
      <c r="P280" s="2">
        <f t="shared" si="95"/>
        <v>0</v>
      </c>
      <c r="R280">
        <f t="shared" si="96"/>
        <v>259</v>
      </c>
      <c r="S280" s="89">
        <f t="shared" si="86"/>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7"/>
        <v>0.1028181997403621</v>
      </c>
      <c r="Y280" s="66">
        <f t="shared" si="87"/>
        <v>0</v>
      </c>
      <c r="Z280" s="72">
        <f t="shared" si="88"/>
        <v>0</v>
      </c>
      <c r="AA280" s="79">
        <f t="shared" si="89"/>
        <v>0</v>
      </c>
      <c r="AB280" s="81">
        <f t="shared" si="98"/>
        <v>0</v>
      </c>
      <c r="AD280" s="95">
        <f>locallinterp(R280,'BBG rates'!$N$10:$N$369,'BBG rates'!$P$10:$P$369)</f>
        <v>21.756116914906606</v>
      </c>
      <c r="AI280" s="185">
        <f t="shared" si="90"/>
        <v>259</v>
      </c>
      <c r="AJ280" s="127">
        <f>locallinterp(MIN(AI280,CAP_Senior*12),'BBG rates'!$X$24:$X$65,'BBG rates'!$Y$24:$Y$65)</f>
        <v>67.918742488467984</v>
      </c>
      <c r="AK280" s="127">
        <f>locallinterp(MIN(AI280,CAP_CB*12),'BBG rates'!$AA$25:$AA$40,'BBG rates'!$AC$25:$AC$40)</f>
        <v>11</v>
      </c>
      <c r="AL280" s="144">
        <f t="shared" si="91"/>
        <v>20.676186223039558</v>
      </c>
      <c r="AM280" s="142">
        <f>(SUMPRODUCT(AL280:AL$381,G280:G$381)+SUMPRODUCT(AL280:AL$381,H280:H$381))/12</f>
        <v>0</v>
      </c>
    </row>
    <row r="281" spans="1:39" x14ac:dyDescent="0.2">
      <c r="A281" s="7">
        <v>260</v>
      </c>
      <c r="B281" s="7">
        <v>130</v>
      </c>
      <c r="C281" s="7">
        <v>65</v>
      </c>
      <c r="D281" s="12">
        <f t="shared" si="83"/>
        <v>21.666666666666668</v>
      </c>
      <c r="E281" s="29">
        <f t="shared" si="81"/>
        <v>0</v>
      </c>
      <c r="F281" s="2">
        <f t="shared" si="84"/>
        <v>0</v>
      </c>
      <c r="G281" s="2">
        <f t="shared" si="92"/>
        <v>0</v>
      </c>
      <c r="H281" s="2">
        <f t="shared" si="93"/>
        <v>0</v>
      </c>
      <c r="I281" s="2">
        <f t="shared" si="82"/>
        <v>0</v>
      </c>
      <c r="J281" s="2">
        <f t="shared" si="99"/>
        <v>0</v>
      </c>
      <c r="K281" s="2">
        <f t="shared" si="85"/>
        <v>0</v>
      </c>
      <c r="L281" s="2">
        <f t="shared" si="85"/>
        <v>0</v>
      </c>
      <c r="M281" s="2"/>
      <c r="N281" s="28">
        <f t="shared" si="100"/>
        <v>0</v>
      </c>
      <c r="O281" s="2">
        <f t="shared" si="94"/>
        <v>0</v>
      </c>
      <c r="P281" s="2">
        <f t="shared" si="95"/>
        <v>0</v>
      </c>
      <c r="R281">
        <f t="shared" si="96"/>
        <v>260</v>
      </c>
      <c r="S281" s="89">
        <f t="shared" si="86"/>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7"/>
        <v>0.10328442580345154</v>
      </c>
      <c r="Y281" s="66">
        <f t="shared" si="87"/>
        <v>0</v>
      </c>
      <c r="Z281" s="72">
        <f t="shared" si="88"/>
        <v>0</v>
      </c>
      <c r="AA281" s="79">
        <f t="shared" si="89"/>
        <v>0</v>
      </c>
      <c r="AB281" s="81">
        <f t="shared" si="98"/>
        <v>0</v>
      </c>
      <c r="AD281" s="95">
        <f>locallinterp(R281,'BBG rates'!$N$10:$N$369,'BBG rates'!$P$10:$P$369)</f>
        <v>21.837419744293623</v>
      </c>
      <c r="AI281" s="185">
        <f t="shared" si="90"/>
        <v>260</v>
      </c>
      <c r="AJ281" s="127">
        <f>locallinterp(MIN(AI281,CAP_Senior*12),'BBG rates'!$X$24:$X$65,'BBG rates'!$Y$24:$Y$65)</f>
        <v>67.918742488467984</v>
      </c>
      <c r="AK281" s="127">
        <f>locallinterp(MIN(AI281,CAP_CB*12),'BBG rates'!$AA$25:$AA$40,'BBG rates'!$AC$25:$AC$40)</f>
        <v>11</v>
      </c>
      <c r="AL281" s="144">
        <f t="shared" si="91"/>
        <v>20.676186223039558</v>
      </c>
      <c r="AM281" s="142">
        <f>(SUMPRODUCT(AL281:AL$381,G281:G$381)+SUMPRODUCT(AL281:AL$381,H281:H$381))/12</f>
        <v>0</v>
      </c>
    </row>
    <row r="282" spans="1:39" x14ac:dyDescent="0.2">
      <c r="A282" s="7">
        <v>261</v>
      </c>
      <c r="B282" s="7">
        <v>130.5</v>
      </c>
      <c r="C282" s="7">
        <v>65.25</v>
      </c>
      <c r="D282" s="12">
        <f t="shared" si="83"/>
        <v>21.75</v>
      </c>
      <c r="E282" s="29">
        <f t="shared" si="81"/>
        <v>0</v>
      </c>
      <c r="F282" s="2">
        <f t="shared" si="84"/>
        <v>0</v>
      </c>
      <c r="G282" s="2">
        <f t="shared" si="92"/>
        <v>0</v>
      </c>
      <c r="H282" s="2">
        <f t="shared" si="93"/>
        <v>0</v>
      </c>
      <c r="I282" s="2">
        <f t="shared" si="82"/>
        <v>0</v>
      </c>
      <c r="J282" s="2">
        <f t="shared" si="99"/>
        <v>0</v>
      </c>
      <c r="K282" s="2">
        <f t="shared" si="85"/>
        <v>0</v>
      </c>
      <c r="L282" s="2">
        <f t="shared" si="85"/>
        <v>0</v>
      </c>
      <c r="M282" s="2"/>
      <c r="N282" s="28">
        <f t="shared" si="100"/>
        <v>0</v>
      </c>
      <c r="O282" s="2">
        <f t="shared" si="94"/>
        <v>0</v>
      </c>
      <c r="P282" s="2">
        <f t="shared" si="95"/>
        <v>0</v>
      </c>
      <c r="R282">
        <f t="shared" si="96"/>
        <v>261</v>
      </c>
      <c r="S282" s="89">
        <f t="shared" si="86"/>
        <v>0</v>
      </c>
      <c r="T282" s="89">
        <f>IF(AND(S282=0,S281&gt;0),SUM($G282:$H$381),S282)</f>
        <v>0</v>
      </c>
      <c r="U282" s="82">
        <f>SUM(T282:T$381)</f>
        <v>0</v>
      </c>
      <c r="V282" s="68">
        <f>localspline(R282,'BBG rates'!$G$10:$G$27,'BBG rates'!$K$10:$K$27)</f>
        <v>0.97540589499727048</v>
      </c>
      <c r="W282" s="68">
        <f>locallinterp(R282,'BBG rates'!$G$10:$G$27,'BBG rates'!$J$10:$J$27)</f>
        <v>0.1038</v>
      </c>
      <c r="X282" s="56">
        <f t="shared" si="97"/>
        <v>0.10375064987426796</v>
      </c>
      <c r="Y282" s="66">
        <f t="shared" si="87"/>
        <v>0</v>
      </c>
      <c r="Z282" s="72">
        <f t="shared" si="88"/>
        <v>0</v>
      </c>
      <c r="AA282" s="79">
        <f t="shared" si="89"/>
        <v>0</v>
      </c>
      <c r="AB282" s="81">
        <f t="shared" si="98"/>
        <v>0</v>
      </c>
      <c r="AD282" s="95">
        <f>locallinterp(R282,'BBG rates'!$N$10:$N$369,'BBG rates'!$P$10:$P$369)</f>
        <v>21.91870356887673</v>
      </c>
      <c r="AI282" s="185">
        <f t="shared" si="90"/>
        <v>261</v>
      </c>
      <c r="AJ282" s="127">
        <f>locallinterp(MIN(AI282,CAP_Senior*12),'BBG rates'!$X$24:$X$65,'BBG rates'!$Y$24:$Y$65)</f>
        <v>67.918742488467984</v>
      </c>
      <c r="AK282" s="127">
        <f>locallinterp(MIN(AI282,CAP_CB*12),'BBG rates'!$AA$25:$AA$40,'BBG rates'!$AC$25:$AC$40)</f>
        <v>11</v>
      </c>
      <c r="AL282" s="144">
        <f t="shared" si="91"/>
        <v>20.676186223039558</v>
      </c>
      <c r="AM282" s="142">
        <f>(SUMPRODUCT(AL282:AL$381,G282:G$381)+SUMPRODUCT(AL282:AL$381,H282:H$381))/12</f>
        <v>0</v>
      </c>
    </row>
    <row r="283" spans="1:39" x14ac:dyDescent="0.2">
      <c r="A283" s="7">
        <v>262</v>
      </c>
      <c r="B283" s="7">
        <v>131</v>
      </c>
      <c r="C283" s="7">
        <v>65.5</v>
      </c>
      <c r="D283" s="12">
        <f t="shared" si="83"/>
        <v>21.833333333333332</v>
      </c>
      <c r="E283" s="29">
        <f t="shared" si="81"/>
        <v>0</v>
      </c>
      <c r="F283" s="2">
        <f t="shared" si="84"/>
        <v>0</v>
      </c>
      <c r="G283" s="2">
        <f t="shared" si="92"/>
        <v>0</v>
      </c>
      <c r="H283" s="2">
        <f t="shared" si="93"/>
        <v>0</v>
      </c>
      <c r="I283" s="2">
        <f t="shared" si="82"/>
        <v>0</v>
      </c>
      <c r="J283" s="2">
        <f t="shared" si="99"/>
        <v>0</v>
      </c>
      <c r="K283" s="2">
        <f t="shared" si="85"/>
        <v>0</v>
      </c>
      <c r="L283" s="2">
        <f t="shared" si="85"/>
        <v>0</v>
      </c>
      <c r="M283" s="2"/>
      <c r="N283" s="28">
        <f t="shared" si="100"/>
        <v>0</v>
      </c>
      <c r="O283" s="2">
        <f t="shared" si="94"/>
        <v>0</v>
      </c>
      <c r="P283" s="2">
        <f t="shared" si="95"/>
        <v>0</v>
      </c>
      <c r="R283">
        <f t="shared" si="96"/>
        <v>262</v>
      </c>
      <c r="S283" s="89">
        <f t="shared" si="86"/>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7"/>
        <v>0.10421687195281137</v>
      </c>
      <c r="Y283" s="66">
        <f t="shared" si="87"/>
        <v>0</v>
      </c>
      <c r="Z283" s="72">
        <f t="shared" si="88"/>
        <v>0</v>
      </c>
      <c r="AA283" s="79">
        <f t="shared" si="89"/>
        <v>0</v>
      </c>
      <c r="AB283" s="81">
        <f t="shared" si="98"/>
        <v>0</v>
      </c>
      <c r="AD283" s="95">
        <f>locallinterp(R283,'BBG rates'!$N$10:$N$369,'BBG rates'!$P$10:$P$369)</f>
        <v>21.999968624801195</v>
      </c>
      <c r="AI283" s="185">
        <f t="shared" si="90"/>
        <v>262</v>
      </c>
      <c r="AJ283" s="127">
        <f>locallinterp(MIN(AI283,CAP_Senior*12),'BBG rates'!$X$24:$X$65,'BBG rates'!$Y$24:$Y$65)</f>
        <v>67.918742488467984</v>
      </c>
      <c r="AK283" s="127">
        <f>locallinterp(MIN(AI283,CAP_CB*12),'BBG rates'!$AA$25:$AA$40,'BBG rates'!$AC$25:$AC$40)</f>
        <v>11</v>
      </c>
      <c r="AL283" s="144">
        <f t="shared" si="91"/>
        <v>20.676186223039558</v>
      </c>
      <c r="AM283" s="142">
        <f>(SUMPRODUCT(AL283:AL$381,G283:G$381)+SUMPRODUCT(AL283:AL$381,H283:H$381))/12</f>
        <v>0</v>
      </c>
    </row>
    <row r="284" spans="1:39" x14ac:dyDescent="0.2">
      <c r="A284" s="7">
        <v>263</v>
      </c>
      <c r="B284" s="7">
        <v>131.5</v>
      </c>
      <c r="C284" s="7">
        <v>65.75</v>
      </c>
      <c r="D284" s="12">
        <f t="shared" si="83"/>
        <v>21.916666666666668</v>
      </c>
      <c r="E284" s="29">
        <f t="shared" si="81"/>
        <v>0</v>
      </c>
      <c r="F284" s="2">
        <f t="shared" si="84"/>
        <v>0</v>
      </c>
      <c r="G284" s="2">
        <f t="shared" si="92"/>
        <v>0</v>
      </c>
      <c r="H284" s="2">
        <f t="shared" si="93"/>
        <v>0</v>
      </c>
      <c r="I284" s="2">
        <f t="shared" si="82"/>
        <v>0</v>
      </c>
      <c r="J284" s="2">
        <f t="shared" si="99"/>
        <v>0</v>
      </c>
      <c r="K284" s="2">
        <f t="shared" si="85"/>
        <v>0</v>
      </c>
      <c r="L284" s="2">
        <f t="shared" si="85"/>
        <v>0</v>
      </c>
      <c r="M284" s="2"/>
      <c r="N284" s="28">
        <f t="shared" si="100"/>
        <v>0</v>
      </c>
      <c r="O284" s="2">
        <f t="shared" si="94"/>
        <v>0</v>
      </c>
      <c r="P284" s="2">
        <f t="shared" si="95"/>
        <v>0</v>
      </c>
      <c r="R284">
        <f t="shared" si="96"/>
        <v>263</v>
      </c>
      <c r="S284" s="89">
        <f t="shared" si="86"/>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7"/>
        <v>0.10468309203881532</v>
      </c>
      <c r="Y284" s="66">
        <f t="shared" si="87"/>
        <v>0</v>
      </c>
      <c r="Z284" s="72">
        <f t="shared" si="88"/>
        <v>0</v>
      </c>
      <c r="AA284" s="79">
        <f t="shared" si="89"/>
        <v>0</v>
      </c>
      <c r="AB284" s="81">
        <f t="shared" si="98"/>
        <v>0</v>
      </c>
      <c r="AD284" s="95">
        <f>locallinterp(R284,'BBG rates'!$N$10:$N$369,'BBG rates'!$P$10:$P$369)</f>
        <v>22.081215145732482</v>
      </c>
      <c r="AI284" s="185">
        <f t="shared" si="90"/>
        <v>263</v>
      </c>
      <c r="AJ284" s="127">
        <f>locallinterp(MIN(AI284,CAP_Senior*12),'BBG rates'!$X$24:$X$65,'BBG rates'!$Y$24:$Y$65)</f>
        <v>67.918742488467984</v>
      </c>
      <c r="AK284" s="127">
        <f>locallinterp(MIN(AI284,CAP_CB*12),'BBG rates'!$AA$25:$AA$40,'BBG rates'!$AC$25:$AC$40)</f>
        <v>11</v>
      </c>
      <c r="AL284" s="144">
        <f t="shared" si="91"/>
        <v>20.676186223039558</v>
      </c>
      <c r="AM284" s="142">
        <f>(SUMPRODUCT(AL284:AL$381,G284:G$381)+SUMPRODUCT(AL284:AL$381,H284:H$381))/12</f>
        <v>0</v>
      </c>
    </row>
    <row r="285" spans="1:39" x14ac:dyDescent="0.2">
      <c r="A285" s="7">
        <v>264</v>
      </c>
      <c r="B285" s="7">
        <v>132</v>
      </c>
      <c r="C285" s="7">
        <v>66</v>
      </c>
      <c r="D285" s="12">
        <f t="shared" si="83"/>
        <v>22</v>
      </c>
      <c r="E285" s="29">
        <f t="shared" si="81"/>
        <v>0</v>
      </c>
      <c r="F285" s="2">
        <f t="shared" si="84"/>
        <v>0</v>
      </c>
      <c r="G285" s="2">
        <f t="shared" si="92"/>
        <v>0</v>
      </c>
      <c r="H285" s="2">
        <f t="shared" si="93"/>
        <v>0</v>
      </c>
      <c r="I285" s="2">
        <f t="shared" si="82"/>
        <v>0</v>
      </c>
      <c r="J285" s="2">
        <f t="shared" si="99"/>
        <v>0</v>
      </c>
      <c r="K285" s="2">
        <f t="shared" si="85"/>
        <v>0</v>
      </c>
      <c r="L285" s="2">
        <f t="shared" si="85"/>
        <v>0</v>
      </c>
      <c r="M285" s="2"/>
      <c r="N285" s="28">
        <f t="shared" si="100"/>
        <v>0</v>
      </c>
      <c r="O285" s="2">
        <f t="shared" si="94"/>
        <v>0</v>
      </c>
      <c r="P285" s="2">
        <f t="shared" si="95"/>
        <v>0</v>
      </c>
      <c r="R285">
        <f t="shared" si="96"/>
        <v>264</v>
      </c>
      <c r="S285" s="89">
        <f t="shared" si="86"/>
        <v>0</v>
      </c>
      <c r="T285" s="89">
        <f>IF(AND(S285=0,S284&gt;0),SUM($G285:$H$381),S285)</f>
        <v>0</v>
      </c>
      <c r="U285" s="82">
        <f>SUM(T285:T$381)</f>
        <v>0</v>
      </c>
      <c r="V285" s="68">
        <f>localspline(R285,'BBG rates'!$G$10:$G$27,'BBG rates'!$K$10:$K$27)</f>
        <v>0.97473866511527496</v>
      </c>
      <c r="W285" s="68">
        <f>locallinterp(R285,'BBG rates'!$G$10:$G$27,'BBG rates'!$J$10:$J$27)</f>
        <v>0.1052</v>
      </c>
      <c r="X285" s="56">
        <f t="shared" si="97"/>
        <v>0.10514931013254625</v>
      </c>
      <c r="Y285" s="66">
        <f t="shared" si="87"/>
        <v>0</v>
      </c>
      <c r="Z285" s="72">
        <f t="shared" si="88"/>
        <v>0</v>
      </c>
      <c r="AA285" s="79">
        <f t="shared" si="89"/>
        <v>0</v>
      </c>
      <c r="AB285" s="81">
        <f t="shared" si="98"/>
        <v>0</v>
      </c>
      <c r="AD285" s="95">
        <f>locallinterp(R285,'BBG rates'!$N$10:$N$369,'BBG rates'!$P$10:$P$369)</f>
        <v>22.162443367825421</v>
      </c>
      <c r="AI285" s="185">
        <f t="shared" si="90"/>
        <v>264</v>
      </c>
      <c r="AJ285" s="127">
        <f>locallinterp(MIN(AI285,CAP_Senior*12),'BBG rates'!$X$24:$X$65,'BBG rates'!$Y$24:$Y$65)</f>
        <v>67.918742488467984</v>
      </c>
      <c r="AK285" s="127">
        <f>locallinterp(MIN(AI285,CAP_CB*12),'BBG rates'!$AA$25:$AA$40,'BBG rates'!$AC$25:$AC$40)</f>
        <v>11</v>
      </c>
      <c r="AL285" s="144">
        <f t="shared" si="91"/>
        <v>20.676186223039558</v>
      </c>
      <c r="AM285" s="142">
        <f>(SUMPRODUCT(AL285:AL$381,G285:G$381)+SUMPRODUCT(AL285:AL$381,H285:H$381))/12</f>
        <v>0</v>
      </c>
    </row>
    <row r="286" spans="1:39" x14ac:dyDescent="0.2">
      <c r="A286" s="7">
        <v>265</v>
      </c>
      <c r="B286" s="7">
        <v>132.5</v>
      </c>
      <c r="C286" s="7">
        <v>66.25</v>
      </c>
      <c r="D286" s="12">
        <f t="shared" si="83"/>
        <v>22.083333333333332</v>
      </c>
      <c r="E286" s="29">
        <f t="shared" si="81"/>
        <v>0</v>
      </c>
      <c r="F286" s="2">
        <f t="shared" si="84"/>
        <v>0</v>
      </c>
      <c r="G286" s="2">
        <f t="shared" si="92"/>
        <v>0</v>
      </c>
      <c r="H286" s="2">
        <f t="shared" si="93"/>
        <v>0</v>
      </c>
      <c r="I286" s="2">
        <f t="shared" si="82"/>
        <v>0</v>
      </c>
      <c r="J286" s="2">
        <f t="shared" si="99"/>
        <v>0</v>
      </c>
      <c r="K286" s="2">
        <f t="shared" si="85"/>
        <v>0</v>
      </c>
      <c r="L286" s="2">
        <f t="shared" si="85"/>
        <v>0</v>
      </c>
      <c r="M286" s="2"/>
      <c r="N286" s="28">
        <f t="shared" si="100"/>
        <v>0</v>
      </c>
      <c r="O286" s="2">
        <f t="shared" si="94"/>
        <v>0</v>
      </c>
      <c r="P286" s="2">
        <f t="shared" si="95"/>
        <v>0</v>
      </c>
      <c r="R286">
        <f t="shared" si="96"/>
        <v>265</v>
      </c>
      <c r="S286" s="89">
        <f t="shared" si="86"/>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7"/>
        <v>0.10561552623427062</v>
      </c>
      <c r="Y286" s="66">
        <f t="shared" si="87"/>
        <v>0</v>
      </c>
      <c r="Z286" s="72">
        <f t="shared" si="88"/>
        <v>0</v>
      </c>
      <c r="AA286" s="79">
        <f t="shared" si="89"/>
        <v>0</v>
      </c>
      <c r="AB286" s="81">
        <f t="shared" si="98"/>
        <v>0</v>
      </c>
      <c r="AD286" s="95">
        <f>locallinterp(R286,'BBG rates'!$N$10:$N$369,'BBG rates'!$P$10:$P$369)</f>
        <v>22.243653529724085</v>
      </c>
      <c r="AI286" s="185">
        <f t="shared" si="90"/>
        <v>265</v>
      </c>
      <c r="AJ286" s="127">
        <f>locallinterp(MIN(AI286,CAP_Senior*12),'BBG rates'!$X$24:$X$65,'BBG rates'!$Y$24:$Y$65)</f>
        <v>67.918742488467984</v>
      </c>
      <c r="AK286" s="127">
        <f>locallinterp(MIN(AI286,CAP_CB*12),'BBG rates'!$AA$25:$AA$40,'BBG rates'!$AC$25:$AC$40)</f>
        <v>11</v>
      </c>
      <c r="AL286" s="144">
        <f t="shared" si="91"/>
        <v>20.676186223039558</v>
      </c>
      <c r="AM286" s="142">
        <f>(SUMPRODUCT(AL286:AL$381,G286:G$381)+SUMPRODUCT(AL286:AL$381,H286:H$381))/12</f>
        <v>0</v>
      </c>
    </row>
    <row r="287" spans="1:39" x14ac:dyDescent="0.2">
      <c r="A287" s="7">
        <v>266</v>
      </c>
      <c r="B287" s="7">
        <v>133</v>
      </c>
      <c r="C287" s="7">
        <v>66.5</v>
      </c>
      <c r="D287" s="12">
        <f t="shared" si="83"/>
        <v>22.166666666666668</v>
      </c>
      <c r="E287" s="29">
        <f t="shared" si="81"/>
        <v>0</v>
      </c>
      <c r="F287" s="2">
        <f t="shared" si="84"/>
        <v>0</v>
      </c>
      <c r="G287" s="2">
        <f t="shared" si="92"/>
        <v>0</v>
      </c>
      <c r="H287" s="2">
        <f t="shared" si="93"/>
        <v>0</v>
      </c>
      <c r="I287" s="2">
        <f t="shared" si="82"/>
        <v>0</v>
      </c>
      <c r="J287" s="2">
        <f t="shared" si="99"/>
        <v>0</v>
      </c>
      <c r="K287" s="2">
        <f t="shared" si="85"/>
        <v>0</v>
      </c>
      <c r="L287" s="2">
        <f t="shared" si="85"/>
        <v>0</v>
      </c>
      <c r="M287" s="2"/>
      <c r="N287" s="28">
        <f t="shared" si="100"/>
        <v>0</v>
      </c>
      <c r="O287" s="2">
        <f t="shared" si="94"/>
        <v>0</v>
      </c>
      <c r="P287" s="2">
        <f t="shared" si="95"/>
        <v>0</v>
      </c>
      <c r="R287">
        <f t="shared" si="96"/>
        <v>266</v>
      </c>
      <c r="S287" s="89">
        <f t="shared" si="86"/>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7"/>
        <v>0.10608174034345552</v>
      </c>
      <c r="Y287" s="66">
        <f t="shared" si="87"/>
        <v>0</v>
      </c>
      <c r="Z287" s="72">
        <f t="shared" si="88"/>
        <v>0</v>
      </c>
      <c r="AA287" s="79">
        <f t="shared" si="89"/>
        <v>0</v>
      </c>
      <c r="AB287" s="81">
        <f t="shared" si="98"/>
        <v>0</v>
      </c>
      <c r="AD287" s="95">
        <f>locallinterp(R287,'BBG rates'!$N$10:$N$369,'BBG rates'!$P$10:$P$369)</f>
        <v>22.324845872562559</v>
      </c>
      <c r="AI287" s="185">
        <f t="shared" si="90"/>
        <v>266</v>
      </c>
      <c r="AJ287" s="127">
        <f>locallinterp(MIN(AI287,CAP_Senior*12),'BBG rates'!$X$24:$X$65,'BBG rates'!$Y$24:$Y$65)</f>
        <v>67.918742488467984</v>
      </c>
      <c r="AK287" s="127">
        <f>locallinterp(MIN(AI287,CAP_CB*12),'BBG rates'!$AA$25:$AA$40,'BBG rates'!$AC$25:$AC$40)</f>
        <v>11</v>
      </c>
      <c r="AL287" s="144">
        <f t="shared" si="91"/>
        <v>20.676186223039558</v>
      </c>
      <c r="AM287" s="142">
        <f>(SUMPRODUCT(AL287:AL$381,G287:G$381)+SUMPRODUCT(AL287:AL$381,H287:H$381))/12</f>
        <v>0</v>
      </c>
    </row>
    <row r="288" spans="1:39" x14ac:dyDescent="0.2">
      <c r="A288" s="7">
        <v>267</v>
      </c>
      <c r="B288" s="7">
        <v>133.5</v>
      </c>
      <c r="C288" s="7">
        <v>66.75</v>
      </c>
      <c r="D288" s="12">
        <f t="shared" si="83"/>
        <v>22.25</v>
      </c>
      <c r="E288" s="29">
        <f t="shared" si="81"/>
        <v>0</v>
      </c>
      <c r="F288" s="2">
        <f t="shared" si="84"/>
        <v>0</v>
      </c>
      <c r="G288" s="2">
        <f t="shared" si="92"/>
        <v>0</v>
      </c>
      <c r="H288" s="2">
        <f t="shared" si="93"/>
        <v>0</v>
      </c>
      <c r="I288" s="2">
        <f t="shared" si="82"/>
        <v>0</v>
      </c>
      <c r="J288" s="2">
        <f t="shared" si="99"/>
        <v>0</v>
      </c>
      <c r="K288" s="2">
        <f t="shared" si="85"/>
        <v>0</v>
      </c>
      <c r="L288" s="2">
        <f t="shared" si="85"/>
        <v>0</v>
      </c>
      <c r="M288" s="2"/>
      <c r="N288" s="28">
        <f t="shared" si="100"/>
        <v>0</v>
      </c>
      <c r="O288" s="2">
        <f t="shared" si="94"/>
        <v>0</v>
      </c>
      <c r="P288" s="2">
        <f t="shared" si="95"/>
        <v>0</v>
      </c>
      <c r="R288">
        <f t="shared" si="96"/>
        <v>267</v>
      </c>
      <c r="S288" s="89">
        <f t="shared" si="86"/>
        <v>0</v>
      </c>
      <c r="T288" s="89">
        <f>IF(AND(S288=0,S287&gt;0),SUM($G288:$H$381),S288)</f>
        <v>0</v>
      </c>
      <c r="U288" s="82">
        <f>SUM(T288:T$381)</f>
        <v>0</v>
      </c>
      <c r="V288" s="68">
        <f>localspline(R288,'BBG rates'!$G$10:$G$27,'BBG rates'!$K$10:$K$27)</f>
        <v>0.97409720881464712</v>
      </c>
      <c r="W288" s="68">
        <f>locallinterp(R288,'BBG rates'!$G$10:$G$27,'BBG rates'!$J$10:$J$27)</f>
        <v>0.1066</v>
      </c>
      <c r="X288" s="56">
        <f t="shared" si="97"/>
        <v>0.10654795246063387</v>
      </c>
      <c r="Y288" s="66">
        <f t="shared" si="87"/>
        <v>0</v>
      </c>
      <c r="Z288" s="72">
        <f t="shared" si="88"/>
        <v>0</v>
      </c>
      <c r="AA288" s="79">
        <f t="shared" si="89"/>
        <v>0</v>
      </c>
      <c r="AB288" s="81">
        <f t="shared" si="98"/>
        <v>0</v>
      </c>
      <c r="AD288" s="95">
        <f>locallinterp(R288,'BBG rates'!$N$10:$N$369,'BBG rates'!$P$10:$P$369)</f>
        <v>22.406020639963778</v>
      </c>
      <c r="AI288" s="185">
        <f t="shared" si="90"/>
        <v>267</v>
      </c>
      <c r="AJ288" s="127">
        <f>locallinterp(MIN(AI288,CAP_Senior*12),'BBG rates'!$X$24:$X$65,'BBG rates'!$Y$24:$Y$65)</f>
        <v>67.918742488467984</v>
      </c>
      <c r="AK288" s="127">
        <f>locallinterp(MIN(AI288,CAP_CB*12),'BBG rates'!$AA$25:$AA$40,'BBG rates'!$AC$25:$AC$40)</f>
        <v>11</v>
      </c>
      <c r="AL288" s="144">
        <f t="shared" si="91"/>
        <v>20.676186223039558</v>
      </c>
      <c r="AM288" s="142">
        <f>(SUMPRODUCT(AL288:AL$381,G288:G$381)+SUMPRODUCT(AL288:AL$381,H288:H$381))/12</f>
        <v>0</v>
      </c>
    </row>
    <row r="289" spans="1:39" x14ac:dyDescent="0.2">
      <c r="A289" s="7">
        <v>268</v>
      </c>
      <c r="B289" s="7">
        <v>134</v>
      </c>
      <c r="C289" s="7">
        <v>67</v>
      </c>
      <c r="D289" s="12">
        <f t="shared" si="83"/>
        <v>22.333333333333332</v>
      </c>
      <c r="E289" s="29">
        <f t="shared" si="81"/>
        <v>0</v>
      </c>
      <c r="F289" s="2">
        <f t="shared" si="84"/>
        <v>0</v>
      </c>
      <c r="G289" s="2">
        <f t="shared" si="92"/>
        <v>0</v>
      </c>
      <c r="H289" s="2">
        <f t="shared" si="93"/>
        <v>0</v>
      </c>
      <c r="I289" s="2">
        <f t="shared" si="82"/>
        <v>0</v>
      </c>
      <c r="J289" s="2">
        <f t="shared" si="99"/>
        <v>0</v>
      </c>
      <c r="K289" s="2">
        <f t="shared" si="85"/>
        <v>0</v>
      </c>
      <c r="L289" s="2">
        <f t="shared" si="85"/>
        <v>0</v>
      </c>
      <c r="M289" s="2"/>
      <c r="N289" s="28">
        <f t="shared" si="100"/>
        <v>0</v>
      </c>
      <c r="O289" s="2">
        <f t="shared" si="94"/>
        <v>0</v>
      </c>
      <c r="P289" s="2">
        <f t="shared" si="95"/>
        <v>0</v>
      </c>
      <c r="R289">
        <f t="shared" si="96"/>
        <v>268</v>
      </c>
      <c r="S289" s="89">
        <f t="shared" si="86"/>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7"/>
        <v>0.10701416258527274</v>
      </c>
      <c r="Y289" s="66">
        <f t="shared" si="87"/>
        <v>0</v>
      </c>
      <c r="Z289" s="72">
        <f t="shared" si="88"/>
        <v>0</v>
      </c>
      <c r="AA289" s="79">
        <f t="shared" si="89"/>
        <v>0</v>
      </c>
      <c r="AB289" s="81">
        <f t="shared" si="98"/>
        <v>0</v>
      </c>
      <c r="AD289" s="95">
        <f>locallinterp(R289,'BBG rates'!$N$10:$N$369,'BBG rates'!$P$10:$P$369)</f>
        <v>22.487178078040063</v>
      </c>
      <c r="AI289" s="185">
        <f t="shared" si="90"/>
        <v>268</v>
      </c>
      <c r="AJ289" s="127">
        <f>locallinterp(MIN(AI289,CAP_Senior*12),'BBG rates'!$X$24:$X$65,'BBG rates'!$Y$24:$Y$65)</f>
        <v>67.918742488467984</v>
      </c>
      <c r="AK289" s="127">
        <f>locallinterp(MIN(AI289,CAP_CB*12),'BBG rates'!$AA$25:$AA$40,'BBG rates'!$AC$25:$AC$40)</f>
        <v>11</v>
      </c>
      <c r="AL289" s="144">
        <f t="shared" si="91"/>
        <v>20.676186223039558</v>
      </c>
      <c r="AM289" s="142">
        <f>(SUMPRODUCT(AL289:AL$381,G289:G$381)+SUMPRODUCT(AL289:AL$381,H289:H$381))/12</f>
        <v>0</v>
      </c>
    </row>
    <row r="290" spans="1:39" x14ac:dyDescent="0.2">
      <c r="A290" s="7">
        <v>269</v>
      </c>
      <c r="B290" s="7">
        <v>134.5</v>
      </c>
      <c r="C290" s="7">
        <v>67.25</v>
      </c>
      <c r="D290" s="12">
        <f t="shared" si="83"/>
        <v>22.416666666666668</v>
      </c>
      <c r="E290" s="29">
        <f t="shared" si="81"/>
        <v>0</v>
      </c>
      <c r="F290" s="2">
        <f t="shared" si="84"/>
        <v>0</v>
      </c>
      <c r="G290" s="2">
        <f t="shared" si="92"/>
        <v>0</v>
      </c>
      <c r="H290" s="2">
        <f t="shared" si="93"/>
        <v>0</v>
      </c>
      <c r="I290" s="2">
        <f t="shared" si="82"/>
        <v>0</v>
      </c>
      <c r="J290" s="2">
        <f t="shared" si="99"/>
        <v>0</v>
      </c>
      <c r="K290" s="2">
        <f t="shared" si="85"/>
        <v>0</v>
      </c>
      <c r="L290" s="2">
        <f t="shared" si="85"/>
        <v>0</v>
      </c>
      <c r="M290" s="2"/>
      <c r="N290" s="28">
        <f t="shared" si="100"/>
        <v>0</v>
      </c>
      <c r="O290" s="2">
        <f t="shared" si="94"/>
        <v>0</v>
      </c>
      <c r="P290" s="2">
        <f t="shared" si="95"/>
        <v>0</v>
      </c>
      <c r="R290">
        <f t="shared" si="96"/>
        <v>269</v>
      </c>
      <c r="S290" s="89">
        <f t="shared" si="86"/>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7"/>
        <v>0.10748037071790506</v>
      </c>
      <c r="Y290" s="66">
        <f t="shared" si="87"/>
        <v>0</v>
      </c>
      <c r="Z290" s="72">
        <f t="shared" si="88"/>
        <v>0</v>
      </c>
      <c r="AA290" s="79">
        <f t="shared" si="89"/>
        <v>0</v>
      </c>
      <c r="AB290" s="81">
        <f t="shared" si="98"/>
        <v>0</v>
      </c>
      <c r="AD290" s="95">
        <f>locallinterp(R290,'BBG rates'!$N$10:$N$369,'BBG rates'!$P$10:$P$369)</f>
        <v>22.568318430427322</v>
      </c>
      <c r="AI290" s="185">
        <f t="shared" si="90"/>
        <v>269</v>
      </c>
      <c r="AJ290" s="127">
        <f>locallinterp(MIN(AI290,CAP_Senior*12),'BBG rates'!$X$24:$X$65,'BBG rates'!$Y$24:$Y$65)</f>
        <v>67.918742488467984</v>
      </c>
      <c r="AK290" s="127">
        <f>locallinterp(MIN(AI290,CAP_CB*12),'BBG rates'!$AA$25:$AA$40,'BBG rates'!$AC$25:$AC$40)</f>
        <v>11</v>
      </c>
      <c r="AL290" s="144">
        <f t="shared" si="91"/>
        <v>20.676186223039558</v>
      </c>
      <c r="AM290" s="142">
        <f>(SUMPRODUCT(AL290:AL$381,G290:G$381)+SUMPRODUCT(AL290:AL$381,H290:H$381))/12</f>
        <v>0</v>
      </c>
    </row>
    <row r="291" spans="1:39" x14ac:dyDescent="0.2">
      <c r="A291" s="7">
        <v>270</v>
      </c>
      <c r="B291" s="7">
        <v>135</v>
      </c>
      <c r="C291" s="7">
        <v>67.5</v>
      </c>
      <c r="D291" s="12">
        <f t="shared" si="83"/>
        <v>22.5</v>
      </c>
      <c r="E291" s="29">
        <f t="shared" si="81"/>
        <v>0</v>
      </c>
      <c r="F291" s="2">
        <f t="shared" si="84"/>
        <v>0</v>
      </c>
      <c r="G291" s="2">
        <f t="shared" si="92"/>
        <v>0</v>
      </c>
      <c r="H291" s="2">
        <f t="shared" si="93"/>
        <v>0</v>
      </c>
      <c r="I291" s="2">
        <f t="shared" si="82"/>
        <v>0</v>
      </c>
      <c r="J291" s="2">
        <f t="shared" si="99"/>
        <v>0</v>
      </c>
      <c r="K291" s="2">
        <f t="shared" si="85"/>
        <v>0</v>
      </c>
      <c r="L291" s="2">
        <f t="shared" si="85"/>
        <v>0</v>
      </c>
      <c r="M291" s="2"/>
      <c r="N291" s="28">
        <f t="shared" si="100"/>
        <v>0</v>
      </c>
      <c r="O291" s="2">
        <f t="shared" si="94"/>
        <v>0</v>
      </c>
      <c r="P291" s="2">
        <f t="shared" si="95"/>
        <v>0</v>
      </c>
      <c r="R291">
        <f t="shared" si="96"/>
        <v>270</v>
      </c>
      <c r="S291" s="89">
        <f t="shared" si="86"/>
        <v>0</v>
      </c>
      <c r="T291" s="89">
        <f>IF(AND(S291=0,S290&gt;0),SUM($G291:$H$381),S291)</f>
        <v>0</v>
      </c>
      <c r="U291" s="82">
        <f>SUM(T291:T$381)</f>
        <v>0</v>
      </c>
      <c r="V291" s="68">
        <f>localspline(R291,'BBG rates'!$G$10:$G$27,'BBG rates'!$K$10:$K$27)</f>
        <v>0.97348227306474655</v>
      </c>
      <c r="W291" s="68">
        <f>locallinterp(R291,'BBG rates'!$G$10:$G$27,'BBG rates'!$J$10:$J$27)</f>
        <v>0.108</v>
      </c>
      <c r="X291" s="56">
        <f t="shared" si="97"/>
        <v>0.10794657685826436</v>
      </c>
      <c r="Y291" s="66">
        <f t="shared" si="87"/>
        <v>0</v>
      </c>
      <c r="Z291" s="72">
        <f t="shared" si="88"/>
        <v>0</v>
      </c>
      <c r="AA291" s="79">
        <f t="shared" si="89"/>
        <v>0</v>
      </c>
      <c r="AB291" s="81">
        <f t="shared" si="98"/>
        <v>0</v>
      </c>
      <c r="AD291" s="95">
        <f>locallinterp(R291,'BBG rates'!$N$10:$N$369,'BBG rates'!$P$10:$P$369)</f>
        <v>22.649441953182716</v>
      </c>
      <c r="AI291" s="185">
        <f t="shared" si="90"/>
        <v>270</v>
      </c>
      <c r="AJ291" s="127">
        <f>locallinterp(MIN(AI291,CAP_Senior*12),'BBG rates'!$X$24:$X$65,'BBG rates'!$Y$24:$Y$65)</f>
        <v>67.918742488467984</v>
      </c>
      <c r="AK291" s="127">
        <f>locallinterp(MIN(AI291,CAP_CB*12),'BBG rates'!$AA$25:$AA$40,'BBG rates'!$AC$25:$AC$40)</f>
        <v>11</v>
      </c>
      <c r="AL291" s="144">
        <f t="shared" si="91"/>
        <v>20.676186223039558</v>
      </c>
      <c r="AM291" s="142">
        <f>(SUMPRODUCT(AL291:AL$381,G291:G$381)+SUMPRODUCT(AL291:AL$381,H291:H$381))/12</f>
        <v>0</v>
      </c>
    </row>
    <row r="292" spans="1:39" x14ac:dyDescent="0.2">
      <c r="A292" s="7">
        <v>271</v>
      </c>
      <c r="B292" s="7">
        <v>135.5</v>
      </c>
      <c r="C292" s="7">
        <v>67.75</v>
      </c>
      <c r="D292" s="12">
        <f t="shared" si="83"/>
        <v>22.583333333333332</v>
      </c>
      <c r="E292" s="29">
        <f t="shared" si="81"/>
        <v>0</v>
      </c>
      <c r="F292" s="2">
        <f t="shared" si="84"/>
        <v>0</v>
      </c>
      <c r="G292" s="2">
        <f t="shared" si="92"/>
        <v>0</v>
      </c>
      <c r="H292" s="2">
        <f t="shared" si="93"/>
        <v>0</v>
      </c>
      <c r="I292" s="2">
        <f t="shared" si="82"/>
        <v>0</v>
      </c>
      <c r="J292" s="2">
        <f t="shared" si="99"/>
        <v>0</v>
      </c>
      <c r="K292" s="2">
        <f t="shared" si="85"/>
        <v>0</v>
      </c>
      <c r="L292" s="2">
        <f t="shared" si="85"/>
        <v>0</v>
      </c>
      <c r="M292" s="2"/>
      <c r="N292" s="28">
        <f t="shared" si="100"/>
        <v>0</v>
      </c>
      <c r="O292" s="2">
        <f t="shared" si="94"/>
        <v>0</v>
      </c>
      <c r="P292" s="2">
        <f t="shared" si="95"/>
        <v>0</v>
      </c>
      <c r="R292">
        <f t="shared" si="96"/>
        <v>271</v>
      </c>
      <c r="S292" s="89">
        <f t="shared" si="86"/>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7"/>
        <v>0.10841278100661711</v>
      </c>
      <c r="Y292" s="66">
        <f t="shared" si="87"/>
        <v>0</v>
      </c>
      <c r="Z292" s="72">
        <f t="shared" si="88"/>
        <v>0</v>
      </c>
      <c r="AA292" s="79">
        <f t="shared" si="89"/>
        <v>0</v>
      </c>
      <c r="AB292" s="81">
        <f t="shared" si="98"/>
        <v>0</v>
      </c>
      <c r="AD292" s="95">
        <f>locallinterp(R292,'BBG rates'!$N$10:$N$369,'BBG rates'!$P$10:$P$369)</f>
        <v>22.730548897404105</v>
      </c>
      <c r="AI292" s="185">
        <f t="shared" si="90"/>
        <v>271</v>
      </c>
      <c r="AJ292" s="127">
        <f>locallinterp(MIN(AI292,CAP_Senior*12),'BBG rates'!$X$24:$X$65,'BBG rates'!$Y$24:$Y$65)</f>
        <v>67.918742488467984</v>
      </c>
      <c r="AK292" s="127">
        <f>locallinterp(MIN(AI292,CAP_CB*12),'BBG rates'!$AA$25:$AA$40,'BBG rates'!$AC$25:$AC$40)</f>
        <v>11</v>
      </c>
      <c r="AL292" s="144">
        <f t="shared" si="91"/>
        <v>20.676186223039558</v>
      </c>
      <c r="AM292" s="142">
        <f>(SUMPRODUCT(AL292:AL$381,G292:G$381)+SUMPRODUCT(AL292:AL$381,H292:H$381))/12</f>
        <v>0</v>
      </c>
    </row>
    <row r="293" spans="1:39" x14ac:dyDescent="0.2">
      <c r="A293" s="7">
        <v>272</v>
      </c>
      <c r="B293" s="7">
        <v>136</v>
      </c>
      <c r="C293" s="7">
        <v>68</v>
      </c>
      <c r="D293" s="12">
        <f t="shared" si="83"/>
        <v>22.666666666666668</v>
      </c>
      <c r="E293" s="29">
        <f t="shared" si="81"/>
        <v>0</v>
      </c>
      <c r="F293" s="2">
        <f t="shared" si="84"/>
        <v>0</v>
      </c>
      <c r="G293" s="2">
        <f t="shared" si="92"/>
        <v>0</v>
      </c>
      <c r="H293" s="2">
        <f t="shared" si="93"/>
        <v>0</v>
      </c>
      <c r="I293" s="2">
        <f t="shared" si="82"/>
        <v>0</v>
      </c>
      <c r="J293" s="2">
        <f t="shared" si="99"/>
        <v>0</v>
      </c>
      <c r="K293" s="2">
        <f t="shared" si="85"/>
        <v>0</v>
      </c>
      <c r="L293" s="2">
        <f t="shared" si="85"/>
        <v>0</v>
      </c>
      <c r="M293" s="2"/>
      <c r="N293" s="28">
        <f t="shared" si="100"/>
        <v>0</v>
      </c>
      <c r="O293" s="2">
        <f t="shared" si="94"/>
        <v>0</v>
      </c>
      <c r="P293" s="2">
        <f t="shared" si="95"/>
        <v>0</v>
      </c>
      <c r="R293">
        <f t="shared" si="96"/>
        <v>272</v>
      </c>
      <c r="S293" s="89">
        <f t="shared" si="86"/>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7"/>
        <v>0.10887898316269684</v>
      </c>
      <c r="Y293" s="66">
        <f t="shared" si="87"/>
        <v>0</v>
      </c>
      <c r="Z293" s="72">
        <f t="shared" si="88"/>
        <v>0</v>
      </c>
      <c r="AA293" s="79">
        <f t="shared" si="89"/>
        <v>0</v>
      </c>
      <c r="AB293" s="81">
        <f t="shared" si="98"/>
        <v>0</v>
      </c>
      <c r="AD293" s="95">
        <f>locallinterp(R293,'BBG rates'!$N$10:$N$369,'BBG rates'!$P$10:$P$369)</f>
        <v>22.811639521644008</v>
      </c>
      <c r="AI293" s="185">
        <f t="shared" si="90"/>
        <v>272</v>
      </c>
      <c r="AJ293" s="127">
        <f>locallinterp(MIN(AI293,CAP_Senior*12),'BBG rates'!$X$24:$X$65,'BBG rates'!$Y$24:$Y$65)</f>
        <v>67.918742488467984</v>
      </c>
      <c r="AK293" s="127">
        <f>locallinterp(MIN(AI293,CAP_CB*12),'BBG rates'!$AA$25:$AA$40,'BBG rates'!$AC$25:$AC$40)</f>
        <v>11</v>
      </c>
      <c r="AL293" s="144">
        <f t="shared" si="91"/>
        <v>20.676186223039558</v>
      </c>
      <c r="AM293" s="142">
        <f>(SUMPRODUCT(AL293:AL$381,G293:G$381)+SUMPRODUCT(AL293:AL$381,H293:H$381))/12</f>
        <v>0</v>
      </c>
    </row>
    <row r="294" spans="1:39" x14ac:dyDescent="0.2">
      <c r="A294" s="7">
        <v>273</v>
      </c>
      <c r="B294" s="7">
        <v>136.5</v>
      </c>
      <c r="C294" s="7">
        <v>68.25</v>
      </c>
      <c r="D294" s="12">
        <f t="shared" si="83"/>
        <v>22.75</v>
      </c>
      <c r="E294" s="29">
        <f t="shared" si="81"/>
        <v>0</v>
      </c>
      <c r="F294" s="2">
        <f t="shared" si="84"/>
        <v>0</v>
      </c>
      <c r="G294" s="2">
        <f t="shared" si="92"/>
        <v>0</v>
      </c>
      <c r="H294" s="2">
        <f t="shared" si="93"/>
        <v>0</v>
      </c>
      <c r="I294" s="2">
        <f t="shared" si="82"/>
        <v>0</v>
      </c>
      <c r="J294" s="2">
        <f t="shared" si="99"/>
        <v>0</v>
      </c>
      <c r="K294" s="2">
        <f t="shared" si="85"/>
        <v>0</v>
      </c>
      <c r="L294" s="2">
        <f t="shared" si="85"/>
        <v>0</v>
      </c>
      <c r="M294" s="2"/>
      <c r="N294" s="28">
        <f t="shared" si="100"/>
        <v>0</v>
      </c>
      <c r="O294" s="2">
        <f t="shared" si="94"/>
        <v>0</v>
      </c>
      <c r="P294" s="2">
        <f t="shared" si="95"/>
        <v>0</v>
      </c>
      <c r="R294">
        <f t="shared" si="96"/>
        <v>273</v>
      </c>
      <c r="S294" s="89">
        <f t="shared" si="86"/>
        <v>0</v>
      </c>
      <c r="T294" s="89">
        <f>IF(AND(S294=0,S293&gt;0),SUM($G294:$H$381),S294)</f>
        <v>0</v>
      </c>
      <c r="U294" s="82">
        <f>SUM(T294:T$381)</f>
        <v>0</v>
      </c>
      <c r="V294" s="68">
        <f>localspline(R294,'BBG rates'!$G$10:$G$27,'BBG rates'!$K$10:$K$27)</f>
        <v>0.97289475382600743</v>
      </c>
      <c r="W294" s="68">
        <f>locallinterp(R294,'BBG rates'!$G$10:$G$27,'BBG rates'!$J$10:$J$27)</f>
        <v>0.1094</v>
      </c>
      <c r="X294" s="56">
        <f t="shared" si="97"/>
        <v>0.10934518332677001</v>
      </c>
      <c r="Y294" s="66">
        <f t="shared" si="87"/>
        <v>0</v>
      </c>
      <c r="Z294" s="72">
        <f t="shared" si="88"/>
        <v>0</v>
      </c>
      <c r="AA294" s="79">
        <f t="shared" si="89"/>
        <v>0</v>
      </c>
      <c r="AB294" s="81">
        <f t="shared" si="98"/>
        <v>0</v>
      </c>
      <c r="AD294" s="95">
        <f>locallinterp(R294,'BBG rates'!$N$10:$N$369,'BBG rates'!$P$10:$P$369)</f>
        <v>22.892714084462842</v>
      </c>
      <c r="AI294" s="185">
        <f t="shared" si="90"/>
        <v>273</v>
      </c>
      <c r="AJ294" s="127">
        <f>locallinterp(MIN(AI294,CAP_Senior*12),'BBG rates'!$X$24:$X$65,'BBG rates'!$Y$24:$Y$65)</f>
        <v>67.918742488467984</v>
      </c>
      <c r="AK294" s="127">
        <f>locallinterp(MIN(AI294,CAP_CB*12),'BBG rates'!$AA$25:$AA$40,'BBG rates'!$AC$25:$AC$40)</f>
        <v>11</v>
      </c>
      <c r="AL294" s="144">
        <f t="shared" si="91"/>
        <v>20.676186223039558</v>
      </c>
      <c r="AM294" s="142">
        <f>(SUMPRODUCT(AL294:AL$381,G294:G$381)+SUMPRODUCT(AL294:AL$381,H294:H$381))/12</f>
        <v>0</v>
      </c>
    </row>
    <row r="295" spans="1:39" x14ac:dyDescent="0.2">
      <c r="A295" s="7">
        <v>274</v>
      </c>
      <c r="B295" s="7">
        <v>137</v>
      </c>
      <c r="C295" s="7">
        <v>68.5</v>
      </c>
      <c r="D295" s="12">
        <f t="shared" si="83"/>
        <v>22.833333333333332</v>
      </c>
      <c r="E295" s="29">
        <f t="shared" si="81"/>
        <v>0</v>
      </c>
      <c r="F295" s="2">
        <f t="shared" si="84"/>
        <v>0</v>
      </c>
      <c r="G295" s="2">
        <f t="shared" si="92"/>
        <v>0</v>
      </c>
      <c r="H295" s="2">
        <f t="shared" si="93"/>
        <v>0</v>
      </c>
      <c r="I295" s="2">
        <f t="shared" si="82"/>
        <v>0</v>
      </c>
      <c r="J295" s="2">
        <f t="shared" si="99"/>
        <v>0</v>
      </c>
      <c r="K295" s="2">
        <f t="shared" si="85"/>
        <v>0</v>
      </c>
      <c r="L295" s="2">
        <f t="shared" si="85"/>
        <v>0</v>
      </c>
      <c r="M295" s="2"/>
      <c r="N295" s="28">
        <f t="shared" si="100"/>
        <v>0</v>
      </c>
      <c r="O295" s="2">
        <f t="shared" si="94"/>
        <v>0</v>
      </c>
      <c r="P295" s="2">
        <f t="shared" si="95"/>
        <v>0</v>
      </c>
      <c r="R295">
        <f t="shared" si="96"/>
        <v>274</v>
      </c>
      <c r="S295" s="89">
        <f t="shared" si="86"/>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7"/>
        <v>0.10981138149857017</v>
      </c>
      <c r="Y295" s="66">
        <f t="shared" si="87"/>
        <v>0</v>
      </c>
      <c r="Z295" s="72">
        <f t="shared" si="88"/>
        <v>0</v>
      </c>
      <c r="AA295" s="79">
        <f t="shared" si="89"/>
        <v>0</v>
      </c>
      <c r="AB295" s="81">
        <f t="shared" si="98"/>
        <v>0</v>
      </c>
      <c r="AD295" s="95">
        <f>locallinterp(R295,'BBG rates'!$N$10:$N$369,'BBG rates'!$P$10:$P$369)</f>
        <v>22.973772846908034</v>
      </c>
      <c r="AI295" s="185">
        <f t="shared" si="90"/>
        <v>274</v>
      </c>
      <c r="AJ295" s="127">
        <f>locallinterp(MIN(AI295,CAP_Senior*12),'BBG rates'!$X$24:$X$65,'BBG rates'!$Y$24:$Y$65)</f>
        <v>67.918742488467984</v>
      </c>
      <c r="AK295" s="127">
        <f>locallinterp(MIN(AI295,CAP_CB*12),'BBG rates'!$AA$25:$AA$40,'BBG rates'!$AC$25:$AC$40)</f>
        <v>11</v>
      </c>
      <c r="AL295" s="144">
        <f t="shared" si="91"/>
        <v>20.676186223039558</v>
      </c>
      <c r="AM295" s="142">
        <f>(SUMPRODUCT(AL295:AL$381,G295:G$381)+SUMPRODUCT(AL295:AL$381,H295:H$381))/12</f>
        <v>0</v>
      </c>
    </row>
    <row r="296" spans="1:39" x14ac:dyDescent="0.2">
      <c r="A296" s="7">
        <v>275</v>
      </c>
      <c r="B296" s="7">
        <v>137.5</v>
      </c>
      <c r="C296" s="7">
        <v>68.75</v>
      </c>
      <c r="D296" s="12">
        <f t="shared" si="83"/>
        <v>22.916666666666668</v>
      </c>
      <c r="E296" s="29">
        <f t="shared" si="81"/>
        <v>0</v>
      </c>
      <c r="F296" s="2">
        <f t="shared" si="84"/>
        <v>0</v>
      </c>
      <c r="G296" s="2">
        <f t="shared" si="92"/>
        <v>0</v>
      </c>
      <c r="H296" s="2">
        <f t="shared" si="93"/>
        <v>0</v>
      </c>
      <c r="I296" s="2">
        <f t="shared" si="82"/>
        <v>0</v>
      </c>
      <c r="J296" s="2">
        <f t="shared" si="99"/>
        <v>0</v>
      </c>
      <c r="K296" s="2">
        <f t="shared" si="85"/>
        <v>0</v>
      </c>
      <c r="L296" s="2">
        <f t="shared" si="85"/>
        <v>0</v>
      </c>
      <c r="M296" s="2"/>
      <c r="N296" s="28">
        <f t="shared" si="100"/>
        <v>0</v>
      </c>
      <c r="O296" s="2">
        <f t="shared" si="94"/>
        <v>0</v>
      </c>
      <c r="P296" s="2">
        <f t="shared" si="95"/>
        <v>0</v>
      </c>
      <c r="R296">
        <f t="shared" si="96"/>
        <v>275</v>
      </c>
      <c r="S296" s="89">
        <f t="shared" si="86"/>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7"/>
        <v>0.11027757767836377</v>
      </c>
      <c r="Y296" s="66">
        <f t="shared" si="87"/>
        <v>0</v>
      </c>
      <c r="Z296" s="72">
        <f t="shared" si="88"/>
        <v>0</v>
      </c>
      <c r="AA296" s="79">
        <f t="shared" si="89"/>
        <v>0</v>
      </c>
      <c r="AB296" s="81">
        <f t="shared" si="98"/>
        <v>0</v>
      </c>
      <c r="AD296" s="95">
        <f>locallinterp(R296,'BBG rates'!$N$10:$N$369,'BBG rates'!$P$10:$P$369)</f>
        <v>23.054816070035493</v>
      </c>
      <c r="AI296" s="185">
        <f t="shared" si="90"/>
        <v>275</v>
      </c>
      <c r="AJ296" s="127">
        <f>locallinterp(MIN(AI296,CAP_Senior*12),'BBG rates'!$X$24:$X$65,'BBG rates'!$Y$24:$Y$65)</f>
        <v>67.918742488467984</v>
      </c>
      <c r="AK296" s="127">
        <f>locallinterp(MIN(AI296,CAP_CB*12),'BBG rates'!$AA$25:$AA$40,'BBG rates'!$AC$25:$AC$40)</f>
        <v>11</v>
      </c>
      <c r="AL296" s="144">
        <f t="shared" si="91"/>
        <v>20.676186223039558</v>
      </c>
      <c r="AM296" s="142">
        <f>(SUMPRODUCT(AL296:AL$381,G296:G$381)+SUMPRODUCT(AL296:AL$381,H296:H$381))/12</f>
        <v>0</v>
      </c>
    </row>
    <row r="297" spans="1:39" x14ac:dyDescent="0.2">
      <c r="A297" s="7">
        <v>276</v>
      </c>
      <c r="B297" s="7">
        <v>138</v>
      </c>
      <c r="C297" s="7">
        <v>69</v>
      </c>
      <c r="D297" s="12">
        <f t="shared" si="83"/>
        <v>23</v>
      </c>
      <c r="E297" s="29">
        <f t="shared" si="81"/>
        <v>0</v>
      </c>
      <c r="F297" s="2">
        <f t="shared" si="84"/>
        <v>0</v>
      </c>
      <c r="G297" s="2">
        <f t="shared" si="92"/>
        <v>0</v>
      </c>
      <c r="H297" s="2">
        <f t="shared" si="93"/>
        <v>0</v>
      </c>
      <c r="I297" s="2">
        <f t="shared" si="82"/>
        <v>0</v>
      </c>
      <c r="J297" s="2">
        <f t="shared" si="99"/>
        <v>0</v>
      </c>
      <c r="K297" s="2">
        <f t="shared" si="85"/>
        <v>0</v>
      </c>
      <c r="L297" s="2">
        <f t="shared" si="85"/>
        <v>0</v>
      </c>
      <c r="M297" s="2"/>
      <c r="N297" s="28">
        <f t="shared" si="100"/>
        <v>0</v>
      </c>
      <c r="O297" s="2">
        <f t="shared" si="94"/>
        <v>0</v>
      </c>
      <c r="P297" s="2">
        <f t="shared" si="95"/>
        <v>0</v>
      </c>
      <c r="R297">
        <f t="shared" si="96"/>
        <v>276</v>
      </c>
      <c r="S297" s="89">
        <f t="shared" si="86"/>
        <v>0</v>
      </c>
      <c r="T297" s="89">
        <f>IF(AND(S297=0,S296&gt;0),SUM($G297:$H$381),S297)</f>
        <v>0</v>
      </c>
      <c r="U297" s="82">
        <f>SUM(T297:T$381)</f>
        <v>0</v>
      </c>
      <c r="V297" s="68">
        <f>localspline(R297,'BBG rates'!$G$10:$G$27,'BBG rates'!$K$10:$K$27)</f>
        <v>0.97233542782961224</v>
      </c>
      <c r="W297" s="68">
        <f>locallinterp(R297,'BBG rates'!$G$10:$G$27,'BBG rates'!$J$10:$J$27)</f>
        <v>0.1108</v>
      </c>
      <c r="X297" s="56">
        <f t="shared" si="97"/>
        <v>0.11074377186588436</v>
      </c>
      <c r="Y297" s="66">
        <f t="shared" si="87"/>
        <v>0</v>
      </c>
      <c r="Z297" s="72">
        <f t="shared" si="88"/>
        <v>0</v>
      </c>
      <c r="AA297" s="79">
        <f t="shared" si="89"/>
        <v>0</v>
      </c>
      <c r="AB297" s="81">
        <f t="shared" si="98"/>
        <v>0</v>
      </c>
      <c r="AD297" s="95">
        <f>locallinterp(R297,'BBG rates'!$N$10:$N$369,'BBG rates'!$P$10:$P$369)</f>
        <v>23.135844022354625</v>
      </c>
      <c r="AI297" s="185">
        <f t="shared" si="90"/>
        <v>276</v>
      </c>
      <c r="AJ297" s="127">
        <f>locallinterp(MIN(AI297,CAP_Senior*12),'BBG rates'!$X$24:$X$65,'BBG rates'!$Y$24:$Y$65)</f>
        <v>67.918742488467984</v>
      </c>
      <c r="AK297" s="127">
        <f>locallinterp(MIN(AI297,CAP_CB*12),'BBG rates'!$AA$25:$AA$40,'BBG rates'!$AC$25:$AC$40)</f>
        <v>11</v>
      </c>
      <c r="AL297" s="144">
        <f t="shared" si="91"/>
        <v>20.676186223039558</v>
      </c>
      <c r="AM297" s="142">
        <f>(SUMPRODUCT(AL297:AL$381,G297:G$381)+SUMPRODUCT(AL297:AL$381,H297:H$381))/12</f>
        <v>0</v>
      </c>
    </row>
    <row r="298" spans="1:39" x14ac:dyDescent="0.2">
      <c r="A298" s="7">
        <v>277</v>
      </c>
      <c r="B298" s="7">
        <v>138.5</v>
      </c>
      <c r="C298" s="7">
        <v>69.25</v>
      </c>
      <c r="D298" s="12">
        <f t="shared" si="83"/>
        <v>23.083333333333332</v>
      </c>
      <c r="E298" s="29">
        <f t="shared" si="81"/>
        <v>0</v>
      </c>
      <c r="F298" s="2">
        <f t="shared" si="84"/>
        <v>0</v>
      </c>
      <c r="G298" s="2">
        <f t="shared" si="92"/>
        <v>0</v>
      </c>
      <c r="H298" s="2">
        <f t="shared" si="93"/>
        <v>0</v>
      </c>
      <c r="I298" s="2">
        <f t="shared" si="82"/>
        <v>0</v>
      </c>
      <c r="J298" s="2">
        <f t="shared" si="99"/>
        <v>0</v>
      </c>
      <c r="K298" s="2">
        <f t="shared" si="85"/>
        <v>0</v>
      </c>
      <c r="L298" s="2">
        <f t="shared" si="85"/>
        <v>0</v>
      </c>
      <c r="M298" s="2"/>
      <c r="N298" s="28">
        <f t="shared" si="100"/>
        <v>0</v>
      </c>
      <c r="O298" s="2">
        <f t="shared" si="94"/>
        <v>0</v>
      </c>
      <c r="P298" s="2">
        <f t="shared" si="95"/>
        <v>0</v>
      </c>
      <c r="R298">
        <f t="shared" si="96"/>
        <v>277</v>
      </c>
      <c r="S298" s="89">
        <f t="shared" si="86"/>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7"/>
        <v>0.11120996406166483</v>
      </c>
      <c r="Y298" s="66">
        <f t="shared" si="87"/>
        <v>0</v>
      </c>
      <c r="Z298" s="72">
        <f t="shared" si="88"/>
        <v>0</v>
      </c>
      <c r="AA298" s="79">
        <f t="shared" si="89"/>
        <v>0</v>
      </c>
      <c r="AB298" s="81">
        <f t="shared" si="98"/>
        <v>0</v>
      </c>
      <c r="AD298" s="95">
        <f>locallinterp(R298,'BBG rates'!$N$10:$N$369,'BBG rates'!$P$10:$P$369)</f>
        <v>23.216856969900341</v>
      </c>
      <c r="AI298" s="185">
        <f t="shared" si="90"/>
        <v>277</v>
      </c>
      <c r="AJ298" s="127">
        <f>locallinterp(MIN(AI298,CAP_Senior*12),'BBG rates'!$X$24:$X$65,'BBG rates'!$Y$24:$Y$65)</f>
        <v>67.918742488467984</v>
      </c>
      <c r="AK298" s="127">
        <f>locallinterp(MIN(AI298,CAP_CB*12),'BBG rates'!$AA$25:$AA$40,'BBG rates'!$AC$25:$AC$40)</f>
        <v>11</v>
      </c>
      <c r="AL298" s="144">
        <f t="shared" si="91"/>
        <v>20.676186223039558</v>
      </c>
      <c r="AM298" s="142">
        <f>(SUMPRODUCT(AL298:AL$381,G298:G$381)+SUMPRODUCT(AL298:AL$381,H298:H$381))/12</f>
        <v>0</v>
      </c>
    </row>
    <row r="299" spans="1:39" x14ac:dyDescent="0.2">
      <c r="A299" s="7">
        <v>278</v>
      </c>
      <c r="B299" s="7">
        <v>139</v>
      </c>
      <c r="C299" s="7">
        <v>69.5</v>
      </c>
      <c r="D299" s="12">
        <f t="shared" si="83"/>
        <v>23.166666666666668</v>
      </c>
      <c r="E299" s="29">
        <f t="shared" si="81"/>
        <v>0</v>
      </c>
      <c r="F299" s="2">
        <f t="shared" si="84"/>
        <v>0</v>
      </c>
      <c r="G299" s="2">
        <f t="shared" si="92"/>
        <v>0</v>
      </c>
      <c r="H299" s="2">
        <f t="shared" si="93"/>
        <v>0</v>
      </c>
      <c r="I299" s="2">
        <f t="shared" si="82"/>
        <v>0</v>
      </c>
      <c r="J299" s="2">
        <f t="shared" si="99"/>
        <v>0</v>
      </c>
      <c r="K299" s="2">
        <f t="shared" si="85"/>
        <v>0</v>
      </c>
      <c r="L299" s="2">
        <f t="shared" si="85"/>
        <v>0</v>
      </c>
      <c r="M299" s="2"/>
      <c r="N299" s="28">
        <f t="shared" si="100"/>
        <v>0</v>
      </c>
      <c r="O299" s="2">
        <f t="shared" si="94"/>
        <v>0</v>
      </c>
      <c r="P299" s="2">
        <f t="shared" si="95"/>
        <v>0</v>
      </c>
      <c r="R299">
        <f t="shared" si="96"/>
        <v>278</v>
      </c>
      <c r="S299" s="89">
        <f t="shared" si="86"/>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7"/>
        <v>0.1116761542651723</v>
      </c>
      <c r="Y299" s="66">
        <f t="shared" si="87"/>
        <v>0</v>
      </c>
      <c r="Z299" s="72">
        <f t="shared" si="88"/>
        <v>0</v>
      </c>
      <c r="AA299" s="79">
        <f t="shared" si="89"/>
        <v>0</v>
      </c>
      <c r="AB299" s="81">
        <f t="shared" si="98"/>
        <v>0</v>
      </c>
      <c r="AD299" s="95">
        <f>locallinterp(R299,'BBG rates'!$N$10:$N$369,'BBG rates'!$P$10:$P$369)</f>
        <v>23.297855188644046</v>
      </c>
      <c r="AI299" s="185">
        <f t="shared" si="90"/>
        <v>278</v>
      </c>
      <c r="AJ299" s="127">
        <f>locallinterp(MIN(AI299,CAP_Senior*12),'BBG rates'!$X$24:$X$65,'BBG rates'!$Y$24:$Y$65)</f>
        <v>67.918742488467984</v>
      </c>
      <c r="AK299" s="127">
        <f>locallinterp(MIN(AI299,CAP_CB*12),'BBG rates'!$AA$25:$AA$40,'BBG rates'!$AC$25:$AC$40)</f>
        <v>11</v>
      </c>
      <c r="AL299" s="144">
        <f t="shared" si="91"/>
        <v>20.676186223039558</v>
      </c>
      <c r="AM299" s="142">
        <f>(SUMPRODUCT(AL299:AL$381,G299:G$381)+SUMPRODUCT(AL299:AL$381,H299:H$381))/12</f>
        <v>0</v>
      </c>
    </row>
    <row r="300" spans="1:39" x14ac:dyDescent="0.2">
      <c r="A300" s="7">
        <v>279</v>
      </c>
      <c r="B300" s="7">
        <v>139.5</v>
      </c>
      <c r="C300" s="7">
        <v>69.75</v>
      </c>
      <c r="D300" s="12">
        <f t="shared" si="83"/>
        <v>23.25</v>
      </c>
      <c r="E300" s="29">
        <f t="shared" si="81"/>
        <v>0</v>
      </c>
      <c r="F300" s="2">
        <f t="shared" si="84"/>
        <v>0</v>
      </c>
      <c r="G300" s="2">
        <f t="shared" si="92"/>
        <v>0</v>
      </c>
      <c r="H300" s="2">
        <f t="shared" si="93"/>
        <v>0</v>
      </c>
      <c r="I300" s="2">
        <f t="shared" si="82"/>
        <v>0</v>
      </c>
      <c r="J300" s="2">
        <f t="shared" si="99"/>
        <v>0</v>
      </c>
      <c r="K300" s="2">
        <f t="shared" si="85"/>
        <v>0</v>
      </c>
      <c r="L300" s="2">
        <f t="shared" si="85"/>
        <v>0</v>
      </c>
      <c r="M300" s="2"/>
      <c r="N300" s="28">
        <f t="shared" si="100"/>
        <v>0</v>
      </c>
      <c r="O300" s="2">
        <f t="shared" si="94"/>
        <v>0</v>
      </c>
      <c r="P300" s="2">
        <f t="shared" si="95"/>
        <v>0</v>
      </c>
      <c r="R300">
        <f t="shared" si="96"/>
        <v>279</v>
      </c>
      <c r="S300" s="89">
        <f t="shared" si="86"/>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7"/>
        <v>0.11214234247667321</v>
      </c>
      <c r="Y300" s="66">
        <f t="shared" si="87"/>
        <v>0</v>
      </c>
      <c r="Z300" s="72">
        <f t="shared" si="88"/>
        <v>0</v>
      </c>
      <c r="AA300" s="79">
        <f t="shared" si="89"/>
        <v>0</v>
      </c>
      <c r="AB300" s="81">
        <f t="shared" si="98"/>
        <v>0</v>
      </c>
      <c r="AD300" s="95">
        <f>locallinterp(R300,'BBG rates'!$N$10:$N$369,'BBG rates'!$P$10:$P$369)</f>
        <v>23.378838947116098</v>
      </c>
      <c r="AI300" s="185">
        <f t="shared" si="90"/>
        <v>279</v>
      </c>
      <c r="AJ300" s="127">
        <f>locallinterp(MIN(AI300,CAP_Senior*12),'BBG rates'!$X$24:$X$65,'BBG rates'!$Y$24:$Y$65)</f>
        <v>67.918742488467984</v>
      </c>
      <c r="AK300" s="127">
        <f>locallinterp(MIN(AI300,CAP_CB*12),'BBG rates'!$AA$25:$AA$40,'BBG rates'!$AC$25:$AC$40)</f>
        <v>11</v>
      </c>
      <c r="AL300" s="144">
        <f t="shared" si="91"/>
        <v>20.676186223039558</v>
      </c>
      <c r="AM300" s="142">
        <f>(SUMPRODUCT(AL300:AL$381,G300:G$381)+SUMPRODUCT(AL300:AL$381,H300:H$381))/12</f>
        <v>0</v>
      </c>
    </row>
    <row r="301" spans="1:39" x14ac:dyDescent="0.2">
      <c r="A301" s="7">
        <v>280</v>
      </c>
      <c r="B301" s="7">
        <v>140</v>
      </c>
      <c r="C301" s="7">
        <v>70</v>
      </c>
      <c r="D301" s="12">
        <f t="shared" si="83"/>
        <v>23.333333333333332</v>
      </c>
      <c r="E301" s="29">
        <f t="shared" si="81"/>
        <v>0</v>
      </c>
      <c r="F301" s="2">
        <f t="shared" si="84"/>
        <v>0</v>
      </c>
      <c r="G301" s="2">
        <f t="shared" si="92"/>
        <v>0</v>
      </c>
      <c r="H301" s="2">
        <f t="shared" si="93"/>
        <v>0</v>
      </c>
      <c r="I301" s="2">
        <f t="shared" si="82"/>
        <v>0</v>
      </c>
      <c r="J301" s="2">
        <f t="shared" si="99"/>
        <v>0</v>
      </c>
      <c r="K301" s="2">
        <f t="shared" si="85"/>
        <v>0</v>
      </c>
      <c r="L301" s="2">
        <f t="shared" si="85"/>
        <v>0</v>
      </c>
      <c r="M301" s="2"/>
      <c r="N301" s="28">
        <f t="shared" si="100"/>
        <v>0</v>
      </c>
      <c r="O301" s="2">
        <f t="shared" si="94"/>
        <v>0</v>
      </c>
      <c r="P301" s="2">
        <f t="shared" si="95"/>
        <v>0</v>
      </c>
      <c r="R301">
        <f t="shared" si="96"/>
        <v>280</v>
      </c>
      <c r="S301" s="89">
        <f t="shared" si="86"/>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7"/>
        <v>0.11260852869616755</v>
      </c>
      <c r="Y301" s="66">
        <f t="shared" si="87"/>
        <v>0</v>
      </c>
      <c r="Z301" s="72">
        <f t="shared" si="88"/>
        <v>0</v>
      </c>
      <c r="AA301" s="79">
        <f t="shared" si="89"/>
        <v>0</v>
      </c>
      <c r="AB301" s="81">
        <f t="shared" si="98"/>
        <v>0</v>
      </c>
      <c r="AD301" s="95">
        <f>locallinterp(R301,'BBG rates'!$N$10:$N$369,'BBG rates'!$P$10:$P$369)</f>
        <v>23.459808523782872</v>
      </c>
      <c r="AI301" s="185">
        <f t="shared" si="90"/>
        <v>280</v>
      </c>
      <c r="AJ301" s="127">
        <f>locallinterp(MIN(AI301,CAP_Senior*12),'BBG rates'!$X$24:$X$65,'BBG rates'!$Y$24:$Y$65)</f>
        <v>67.918742488467984</v>
      </c>
      <c r="AK301" s="127">
        <f>locallinterp(MIN(AI301,CAP_CB*12),'BBG rates'!$AA$25:$AA$40,'BBG rates'!$AC$25:$AC$40)</f>
        <v>11</v>
      </c>
      <c r="AL301" s="144">
        <f t="shared" si="91"/>
        <v>20.676186223039558</v>
      </c>
      <c r="AM301" s="142">
        <f>(SUMPRODUCT(AL301:AL$381,G301:G$381)+SUMPRODUCT(AL301:AL$381,H301:H$381))/12</f>
        <v>0</v>
      </c>
    </row>
    <row r="302" spans="1:39" x14ac:dyDescent="0.2">
      <c r="A302" s="7">
        <v>281</v>
      </c>
      <c r="B302" s="7">
        <v>140.5</v>
      </c>
      <c r="C302" s="7">
        <v>70.25</v>
      </c>
      <c r="D302" s="12">
        <f t="shared" si="83"/>
        <v>23.416666666666668</v>
      </c>
      <c r="E302" s="29">
        <f t="shared" si="81"/>
        <v>0</v>
      </c>
      <c r="F302" s="2">
        <f t="shared" si="84"/>
        <v>0</v>
      </c>
      <c r="G302" s="2">
        <f t="shared" si="92"/>
        <v>0</v>
      </c>
      <c r="H302" s="2">
        <f t="shared" si="93"/>
        <v>0</v>
      </c>
      <c r="I302" s="2">
        <f t="shared" si="82"/>
        <v>0</v>
      </c>
      <c r="J302" s="2">
        <f t="shared" si="99"/>
        <v>0</v>
      </c>
      <c r="K302" s="2">
        <f t="shared" si="85"/>
        <v>0</v>
      </c>
      <c r="L302" s="2">
        <f t="shared" si="85"/>
        <v>0</v>
      </c>
      <c r="M302" s="2"/>
      <c r="N302" s="28">
        <f t="shared" si="100"/>
        <v>0</v>
      </c>
      <c r="O302" s="2">
        <f t="shared" si="94"/>
        <v>0</v>
      </c>
      <c r="P302" s="2">
        <f t="shared" si="95"/>
        <v>0</v>
      </c>
      <c r="R302">
        <f t="shared" si="96"/>
        <v>281</v>
      </c>
      <c r="S302" s="89">
        <f t="shared" si="86"/>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7"/>
        <v>0.11307471292365534</v>
      </c>
      <c r="Y302" s="66">
        <f t="shared" si="87"/>
        <v>0</v>
      </c>
      <c r="Z302" s="72">
        <f t="shared" si="88"/>
        <v>0</v>
      </c>
      <c r="AA302" s="79">
        <f t="shared" si="89"/>
        <v>0</v>
      </c>
      <c r="AB302" s="81">
        <f t="shared" si="98"/>
        <v>0</v>
      </c>
      <c r="AD302" s="95">
        <f>locallinterp(R302,'BBG rates'!$N$10:$N$369,'BBG rates'!$P$10:$P$369)</f>
        <v>23.540764194637205</v>
      </c>
      <c r="AI302" s="185">
        <f t="shared" si="90"/>
        <v>281</v>
      </c>
      <c r="AJ302" s="127">
        <f>locallinterp(MIN(AI302,CAP_Senior*12),'BBG rates'!$X$24:$X$65,'BBG rates'!$Y$24:$Y$65)</f>
        <v>67.918742488467984</v>
      </c>
      <c r="AK302" s="127">
        <f>locallinterp(MIN(AI302,CAP_CB*12),'BBG rates'!$AA$25:$AA$40,'BBG rates'!$AC$25:$AC$40)</f>
        <v>11</v>
      </c>
      <c r="AL302" s="144">
        <f t="shared" si="91"/>
        <v>20.676186223039558</v>
      </c>
      <c r="AM302" s="142">
        <f>(SUMPRODUCT(AL302:AL$381,G302:G$381)+SUMPRODUCT(AL302:AL$381,H302:H$381))/12</f>
        <v>0</v>
      </c>
    </row>
    <row r="303" spans="1:39" x14ac:dyDescent="0.2">
      <c r="A303" s="7">
        <v>282</v>
      </c>
      <c r="B303" s="7">
        <v>141</v>
      </c>
      <c r="C303" s="7">
        <v>70.5</v>
      </c>
      <c r="D303" s="12">
        <f t="shared" si="83"/>
        <v>23.5</v>
      </c>
      <c r="E303" s="29">
        <f t="shared" si="81"/>
        <v>0</v>
      </c>
      <c r="F303" s="2">
        <f t="shared" si="84"/>
        <v>0</v>
      </c>
      <c r="G303" s="2">
        <f t="shared" si="92"/>
        <v>0</v>
      </c>
      <c r="H303" s="2">
        <f t="shared" si="93"/>
        <v>0</v>
      </c>
      <c r="I303" s="2">
        <f t="shared" si="82"/>
        <v>0</v>
      </c>
      <c r="J303" s="2">
        <f t="shared" si="99"/>
        <v>0</v>
      </c>
      <c r="K303" s="2">
        <f t="shared" si="85"/>
        <v>0</v>
      </c>
      <c r="L303" s="2">
        <f t="shared" si="85"/>
        <v>0</v>
      </c>
      <c r="M303" s="2"/>
      <c r="N303" s="28">
        <f t="shared" si="100"/>
        <v>0</v>
      </c>
      <c r="O303" s="2">
        <f t="shared" si="94"/>
        <v>0</v>
      </c>
      <c r="P303" s="2">
        <f t="shared" si="95"/>
        <v>0</v>
      </c>
      <c r="R303">
        <f t="shared" si="96"/>
        <v>282</v>
      </c>
      <c r="S303" s="89">
        <f t="shared" si="86"/>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7"/>
        <v>0.11354089515913657</v>
      </c>
      <c r="Y303" s="66">
        <f t="shared" si="87"/>
        <v>0</v>
      </c>
      <c r="Z303" s="72">
        <f t="shared" si="88"/>
        <v>0</v>
      </c>
      <c r="AA303" s="79">
        <f t="shared" si="89"/>
        <v>0</v>
      </c>
      <c r="AB303" s="81">
        <f t="shared" si="98"/>
        <v>0</v>
      </c>
      <c r="AD303" s="95">
        <f>locallinterp(R303,'BBG rates'!$N$10:$N$369,'BBG rates'!$P$10:$P$369)</f>
        <v>23.621706243123992</v>
      </c>
      <c r="AI303" s="185">
        <f t="shared" si="90"/>
        <v>282</v>
      </c>
      <c r="AJ303" s="127">
        <f>locallinterp(MIN(AI303,CAP_Senior*12),'BBG rates'!$X$24:$X$65,'BBG rates'!$Y$24:$Y$65)</f>
        <v>67.918742488467984</v>
      </c>
      <c r="AK303" s="127">
        <f>locallinterp(MIN(AI303,CAP_CB*12),'BBG rates'!$AA$25:$AA$40,'BBG rates'!$AC$25:$AC$40)</f>
        <v>11</v>
      </c>
      <c r="AL303" s="144">
        <f t="shared" si="91"/>
        <v>20.676186223039558</v>
      </c>
      <c r="AM303" s="142">
        <f>(SUMPRODUCT(AL303:AL$381,G303:G$381)+SUMPRODUCT(AL303:AL$381,H303:H$381))/12</f>
        <v>0</v>
      </c>
    </row>
    <row r="304" spans="1:39" x14ac:dyDescent="0.2">
      <c r="A304" s="7">
        <v>283</v>
      </c>
      <c r="B304" s="7">
        <v>141.5</v>
      </c>
      <c r="C304" s="7">
        <v>70.75</v>
      </c>
      <c r="D304" s="12">
        <f t="shared" si="83"/>
        <v>23.583333333333332</v>
      </c>
      <c r="E304" s="29">
        <f t="shared" si="81"/>
        <v>0</v>
      </c>
      <c r="F304" s="2">
        <f t="shared" si="84"/>
        <v>0</v>
      </c>
      <c r="G304" s="2">
        <f t="shared" si="92"/>
        <v>0</v>
      </c>
      <c r="H304" s="2">
        <f t="shared" si="93"/>
        <v>0</v>
      </c>
      <c r="I304" s="2">
        <f t="shared" si="82"/>
        <v>0</v>
      </c>
      <c r="J304" s="2">
        <f t="shared" si="99"/>
        <v>0</v>
      </c>
      <c r="K304" s="2">
        <f t="shared" si="85"/>
        <v>0</v>
      </c>
      <c r="L304" s="2">
        <f t="shared" si="85"/>
        <v>0</v>
      </c>
      <c r="M304" s="2"/>
      <c r="N304" s="28">
        <f t="shared" si="100"/>
        <v>0</v>
      </c>
      <c r="O304" s="2">
        <f t="shared" si="94"/>
        <v>0</v>
      </c>
      <c r="P304" s="2">
        <f t="shared" si="95"/>
        <v>0</v>
      </c>
      <c r="R304">
        <f t="shared" si="96"/>
        <v>283</v>
      </c>
      <c r="S304" s="89">
        <f t="shared" si="86"/>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7"/>
        <v>0.11400707540287769</v>
      </c>
      <c r="Y304" s="66">
        <f t="shared" si="87"/>
        <v>0</v>
      </c>
      <c r="Z304" s="72">
        <f t="shared" si="88"/>
        <v>0</v>
      </c>
      <c r="AA304" s="79">
        <f t="shared" si="89"/>
        <v>0</v>
      </c>
      <c r="AB304" s="81">
        <f t="shared" si="98"/>
        <v>0</v>
      </c>
      <c r="AD304" s="95">
        <f>locallinterp(R304,'BBG rates'!$N$10:$N$369,'BBG rates'!$P$10:$P$369)</f>
        <v>23.702634952698531</v>
      </c>
      <c r="AI304" s="185">
        <f t="shared" si="90"/>
        <v>283</v>
      </c>
      <c r="AJ304" s="127">
        <f>locallinterp(MIN(AI304,CAP_Senior*12),'BBG rates'!$X$24:$X$65,'BBG rates'!$Y$24:$Y$65)</f>
        <v>67.918742488467984</v>
      </c>
      <c r="AK304" s="127">
        <f>locallinterp(MIN(AI304,CAP_CB*12),'BBG rates'!$AA$25:$AA$40,'BBG rates'!$AC$25:$AC$40)</f>
        <v>11</v>
      </c>
      <c r="AL304" s="144">
        <f t="shared" si="91"/>
        <v>20.676186223039558</v>
      </c>
      <c r="AM304" s="142">
        <f>(SUMPRODUCT(AL304:AL$381,G304:G$381)+SUMPRODUCT(AL304:AL$381,H304:H$381))/12</f>
        <v>0</v>
      </c>
    </row>
    <row r="305" spans="1:39" x14ac:dyDescent="0.2">
      <c r="A305" s="7">
        <v>284</v>
      </c>
      <c r="B305" s="7">
        <v>142</v>
      </c>
      <c r="C305" s="7">
        <v>71</v>
      </c>
      <c r="D305" s="12">
        <f t="shared" si="83"/>
        <v>23.666666666666668</v>
      </c>
      <c r="E305" s="29">
        <f t="shared" si="81"/>
        <v>0</v>
      </c>
      <c r="F305" s="2">
        <f t="shared" si="84"/>
        <v>0</v>
      </c>
      <c r="G305" s="2">
        <f t="shared" si="92"/>
        <v>0</v>
      </c>
      <c r="H305" s="2">
        <f t="shared" si="93"/>
        <v>0</v>
      </c>
      <c r="I305" s="2">
        <f t="shared" si="82"/>
        <v>0</v>
      </c>
      <c r="J305" s="2">
        <f t="shared" si="99"/>
        <v>0</v>
      </c>
      <c r="K305" s="2">
        <f t="shared" si="85"/>
        <v>0</v>
      </c>
      <c r="L305" s="2">
        <f t="shared" si="85"/>
        <v>0</v>
      </c>
      <c r="M305" s="2"/>
      <c r="N305" s="28">
        <f t="shared" si="100"/>
        <v>0</v>
      </c>
      <c r="O305" s="2">
        <f t="shared" si="94"/>
        <v>0</v>
      </c>
      <c r="P305" s="2">
        <f t="shared" si="95"/>
        <v>0</v>
      </c>
      <c r="R305">
        <f t="shared" si="96"/>
        <v>284</v>
      </c>
      <c r="S305" s="89">
        <f t="shared" si="86"/>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7"/>
        <v>0.11447325365461225</v>
      </c>
      <c r="Y305" s="66">
        <f t="shared" si="87"/>
        <v>0</v>
      </c>
      <c r="Z305" s="72">
        <f t="shared" si="88"/>
        <v>0</v>
      </c>
      <c r="AA305" s="79">
        <f t="shared" si="89"/>
        <v>0</v>
      </c>
      <c r="AB305" s="81">
        <f t="shared" si="98"/>
        <v>0</v>
      </c>
      <c r="AD305" s="95">
        <f>locallinterp(R305,'BBG rates'!$N$10:$N$369,'BBG rates'!$P$10:$P$369)</f>
        <v>23.783550609300725</v>
      </c>
      <c r="AI305" s="185">
        <f t="shared" si="90"/>
        <v>284</v>
      </c>
      <c r="AJ305" s="127">
        <f>locallinterp(MIN(AI305,CAP_Senior*12),'BBG rates'!$X$24:$X$65,'BBG rates'!$Y$24:$Y$65)</f>
        <v>67.918742488467984</v>
      </c>
      <c r="AK305" s="127">
        <f>locallinterp(MIN(AI305,CAP_CB*12),'BBG rates'!$AA$25:$AA$40,'BBG rates'!$AC$25:$AC$40)</f>
        <v>11</v>
      </c>
      <c r="AL305" s="144">
        <f t="shared" si="91"/>
        <v>20.676186223039558</v>
      </c>
      <c r="AM305" s="142">
        <f>(SUMPRODUCT(AL305:AL$381,G305:G$381)+SUMPRODUCT(AL305:AL$381,H305:H$381))/12</f>
        <v>0</v>
      </c>
    </row>
    <row r="306" spans="1:39" x14ac:dyDescent="0.2">
      <c r="A306" s="7">
        <v>285</v>
      </c>
      <c r="B306" s="7">
        <v>142.5</v>
      </c>
      <c r="C306" s="7">
        <v>71.25</v>
      </c>
      <c r="D306" s="12">
        <f t="shared" si="83"/>
        <v>23.75</v>
      </c>
      <c r="E306" s="29">
        <f t="shared" si="81"/>
        <v>0</v>
      </c>
      <c r="F306" s="2">
        <f t="shared" si="84"/>
        <v>0</v>
      </c>
      <c r="G306" s="2">
        <f t="shared" si="92"/>
        <v>0</v>
      </c>
      <c r="H306" s="2">
        <f t="shared" si="93"/>
        <v>0</v>
      </c>
      <c r="I306" s="2">
        <f t="shared" si="82"/>
        <v>0</v>
      </c>
      <c r="J306" s="2">
        <f t="shared" si="99"/>
        <v>0</v>
      </c>
      <c r="K306" s="2">
        <f t="shared" si="85"/>
        <v>0</v>
      </c>
      <c r="L306" s="2">
        <f t="shared" si="85"/>
        <v>0</v>
      </c>
      <c r="M306" s="2"/>
      <c r="N306" s="28">
        <f t="shared" si="100"/>
        <v>0</v>
      </c>
      <c r="O306" s="2">
        <f t="shared" si="94"/>
        <v>0</v>
      </c>
      <c r="P306" s="2">
        <f t="shared" si="95"/>
        <v>0</v>
      </c>
      <c r="R306">
        <f t="shared" si="96"/>
        <v>285</v>
      </c>
      <c r="S306" s="89">
        <f t="shared" si="86"/>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7"/>
        <v>0.11493942991434025</v>
      </c>
      <c r="Y306" s="66">
        <f t="shared" si="87"/>
        <v>0</v>
      </c>
      <c r="Z306" s="72">
        <f t="shared" si="88"/>
        <v>0</v>
      </c>
      <c r="AA306" s="79">
        <f t="shared" si="89"/>
        <v>0</v>
      </c>
      <c r="AB306" s="81">
        <f t="shared" si="98"/>
        <v>0</v>
      </c>
      <c r="AD306" s="95">
        <f>locallinterp(R306,'BBG rates'!$N$10:$N$369,'BBG rates'!$P$10:$P$369)</f>
        <v>23.864453498881257</v>
      </c>
      <c r="AI306" s="185">
        <f t="shared" si="90"/>
        <v>285</v>
      </c>
      <c r="AJ306" s="127">
        <f>locallinterp(MIN(AI306,CAP_Senior*12),'BBG rates'!$X$24:$X$65,'BBG rates'!$Y$24:$Y$65)</f>
        <v>67.918742488467984</v>
      </c>
      <c r="AK306" s="127">
        <f>locallinterp(MIN(AI306,CAP_CB*12),'BBG rates'!$AA$25:$AA$40,'BBG rates'!$AC$25:$AC$40)</f>
        <v>11</v>
      </c>
      <c r="AL306" s="144">
        <f t="shared" si="91"/>
        <v>20.676186223039558</v>
      </c>
      <c r="AM306" s="142">
        <f>(SUMPRODUCT(AL306:AL$381,G306:G$381)+SUMPRODUCT(AL306:AL$381,H306:H$381))/12</f>
        <v>0</v>
      </c>
    </row>
    <row r="307" spans="1:39" x14ac:dyDescent="0.2">
      <c r="A307" s="7">
        <v>286</v>
      </c>
      <c r="B307" s="7">
        <v>143</v>
      </c>
      <c r="C307" s="7">
        <v>71.5</v>
      </c>
      <c r="D307" s="12">
        <f t="shared" si="83"/>
        <v>23.833333333333332</v>
      </c>
      <c r="E307" s="29">
        <f t="shared" si="81"/>
        <v>0</v>
      </c>
      <c r="F307" s="2">
        <f t="shared" si="84"/>
        <v>0</v>
      </c>
      <c r="G307" s="2">
        <f t="shared" si="92"/>
        <v>0</v>
      </c>
      <c r="H307" s="2">
        <f t="shared" si="93"/>
        <v>0</v>
      </c>
      <c r="I307" s="2">
        <f t="shared" si="82"/>
        <v>0</v>
      </c>
      <c r="J307" s="2">
        <f t="shared" si="99"/>
        <v>0</v>
      </c>
      <c r="K307" s="2">
        <f t="shared" si="85"/>
        <v>0</v>
      </c>
      <c r="L307" s="2">
        <f t="shared" si="85"/>
        <v>0</v>
      </c>
      <c r="M307" s="2"/>
      <c r="N307" s="28">
        <f t="shared" si="100"/>
        <v>0</v>
      </c>
      <c r="O307" s="2">
        <f t="shared" si="94"/>
        <v>0</v>
      </c>
      <c r="P307" s="2">
        <f t="shared" si="95"/>
        <v>0</v>
      </c>
      <c r="R307">
        <f t="shared" si="96"/>
        <v>286</v>
      </c>
      <c r="S307" s="89">
        <f t="shared" si="86"/>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7"/>
        <v>0.11540560418206169</v>
      </c>
      <c r="Y307" s="66">
        <f t="shared" si="87"/>
        <v>0</v>
      </c>
      <c r="Z307" s="72">
        <f t="shared" si="88"/>
        <v>0</v>
      </c>
      <c r="AA307" s="79">
        <f t="shared" si="89"/>
        <v>0</v>
      </c>
      <c r="AB307" s="81">
        <f t="shared" si="98"/>
        <v>0</v>
      </c>
      <c r="AD307" s="95">
        <f>locallinterp(R307,'BBG rates'!$N$10:$N$369,'BBG rates'!$P$10:$P$369)</f>
        <v>23.945343913601693</v>
      </c>
      <c r="AI307" s="185">
        <f t="shared" si="90"/>
        <v>286</v>
      </c>
      <c r="AJ307" s="127">
        <f>locallinterp(MIN(AI307,CAP_Senior*12),'BBG rates'!$X$24:$X$65,'BBG rates'!$Y$24:$Y$65)</f>
        <v>67.918742488467984</v>
      </c>
      <c r="AK307" s="127">
        <f>locallinterp(MIN(AI307,CAP_CB*12),'BBG rates'!$AA$25:$AA$40,'BBG rates'!$AC$25:$AC$40)</f>
        <v>11</v>
      </c>
      <c r="AL307" s="144">
        <f t="shared" si="91"/>
        <v>20.676186223039558</v>
      </c>
      <c r="AM307" s="142">
        <f>(SUMPRODUCT(AL307:AL$381,G307:G$381)+SUMPRODUCT(AL307:AL$381,H307:H$381))/12</f>
        <v>0</v>
      </c>
    </row>
    <row r="308" spans="1:39" x14ac:dyDescent="0.2">
      <c r="A308" s="7">
        <v>287</v>
      </c>
      <c r="B308" s="7">
        <v>143.5</v>
      </c>
      <c r="C308" s="7">
        <v>71.75</v>
      </c>
      <c r="D308" s="12">
        <f t="shared" si="83"/>
        <v>23.916666666666668</v>
      </c>
      <c r="E308" s="29">
        <f t="shared" si="81"/>
        <v>0</v>
      </c>
      <c r="F308" s="2">
        <f t="shared" si="84"/>
        <v>0</v>
      </c>
      <c r="G308" s="2">
        <f t="shared" si="92"/>
        <v>0</v>
      </c>
      <c r="H308" s="2">
        <f t="shared" si="93"/>
        <v>0</v>
      </c>
      <c r="I308" s="2">
        <f t="shared" si="82"/>
        <v>0</v>
      </c>
      <c r="J308" s="2">
        <f t="shared" si="99"/>
        <v>0</v>
      </c>
      <c r="K308" s="2">
        <f t="shared" si="85"/>
        <v>0</v>
      </c>
      <c r="L308" s="2">
        <f t="shared" si="85"/>
        <v>0</v>
      </c>
      <c r="M308" s="2"/>
      <c r="N308" s="28">
        <f t="shared" si="100"/>
        <v>0</v>
      </c>
      <c r="O308" s="2">
        <f t="shared" si="94"/>
        <v>0</v>
      </c>
      <c r="P308" s="2">
        <f t="shared" si="95"/>
        <v>0</v>
      </c>
      <c r="R308">
        <f t="shared" si="96"/>
        <v>287</v>
      </c>
      <c r="S308" s="89">
        <f t="shared" si="86"/>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7"/>
        <v>0.11587177645804303</v>
      </c>
      <c r="Y308" s="66">
        <f t="shared" si="87"/>
        <v>0</v>
      </c>
      <c r="Z308" s="72">
        <f t="shared" si="88"/>
        <v>0</v>
      </c>
      <c r="AA308" s="79">
        <f t="shared" si="89"/>
        <v>0</v>
      </c>
      <c r="AB308" s="81">
        <f t="shared" si="98"/>
        <v>0</v>
      </c>
      <c r="AD308" s="95">
        <f>locallinterp(R308,'BBG rates'!$N$10:$N$369,'BBG rates'!$P$10:$P$369)</f>
        <v>24.026222148114222</v>
      </c>
      <c r="AI308" s="185">
        <f t="shared" si="90"/>
        <v>287</v>
      </c>
      <c r="AJ308" s="127">
        <f>locallinterp(MIN(AI308,CAP_Senior*12),'BBG rates'!$X$24:$X$65,'BBG rates'!$Y$24:$Y$65)</f>
        <v>67.918742488467984</v>
      </c>
      <c r="AK308" s="127">
        <f>locallinterp(MIN(AI308,CAP_CB*12),'BBG rates'!$AA$25:$AA$40,'BBG rates'!$AC$25:$AC$40)</f>
        <v>11</v>
      </c>
      <c r="AL308" s="144">
        <f t="shared" si="91"/>
        <v>20.676186223039558</v>
      </c>
      <c r="AM308" s="142">
        <f>(SUMPRODUCT(AL308:AL$381,G308:G$381)+SUMPRODUCT(AL308:AL$381,H308:H$381))/12</f>
        <v>0</v>
      </c>
    </row>
    <row r="309" spans="1:39" x14ac:dyDescent="0.2">
      <c r="A309" s="7">
        <v>288</v>
      </c>
      <c r="B309" s="7">
        <v>144</v>
      </c>
      <c r="C309" s="7">
        <v>72</v>
      </c>
      <c r="D309" s="12">
        <f t="shared" si="83"/>
        <v>24</v>
      </c>
      <c r="E309" s="29">
        <f t="shared" si="81"/>
        <v>0</v>
      </c>
      <c r="F309" s="2">
        <f t="shared" si="84"/>
        <v>0</v>
      </c>
      <c r="G309" s="2">
        <f t="shared" si="92"/>
        <v>0</v>
      </c>
      <c r="H309" s="2">
        <f t="shared" si="93"/>
        <v>0</v>
      </c>
      <c r="I309" s="2">
        <f t="shared" si="82"/>
        <v>0</v>
      </c>
      <c r="J309" s="2">
        <f t="shared" si="99"/>
        <v>0</v>
      </c>
      <c r="K309" s="2">
        <f t="shared" si="85"/>
        <v>0</v>
      </c>
      <c r="L309" s="2">
        <f t="shared" si="85"/>
        <v>0</v>
      </c>
      <c r="M309" s="2"/>
      <c r="N309" s="28">
        <f t="shared" si="100"/>
        <v>0</v>
      </c>
      <c r="O309" s="2">
        <f t="shared" si="94"/>
        <v>0</v>
      </c>
      <c r="P309" s="2">
        <f t="shared" si="95"/>
        <v>0</v>
      </c>
      <c r="R309">
        <f t="shared" si="96"/>
        <v>288</v>
      </c>
      <c r="S309" s="89">
        <f t="shared" si="86"/>
        <v>0</v>
      </c>
      <c r="T309" s="89">
        <f>IF(AND(S309=0,S308&gt;0),SUM($G309:$H$381),S309)</f>
        <v>0</v>
      </c>
      <c r="U309" s="82">
        <f>SUM(T309:T$381)</f>
        <v>0</v>
      </c>
      <c r="V309" s="68">
        <f>localspline(R309,'BBG rates'!$G$10:$G$27,'BBG rates'!$K$10:$K$27)</f>
        <v>0.97039618755178325</v>
      </c>
      <c r="W309" s="68">
        <f>locallinterp(R309,'BBG rates'!$G$10:$G$27,'BBG rates'!$J$10:$J$27)</f>
        <v>0.1164</v>
      </c>
      <c r="X309" s="56">
        <f t="shared" si="97"/>
        <v>0.11633794674201781</v>
      </c>
      <c r="Y309" s="66">
        <f t="shared" si="87"/>
        <v>0</v>
      </c>
      <c r="Z309" s="72">
        <f t="shared" si="88"/>
        <v>0</v>
      </c>
      <c r="AA309" s="79">
        <f t="shared" si="89"/>
        <v>0</v>
      </c>
      <c r="AB309" s="81">
        <f t="shared" si="98"/>
        <v>0</v>
      </c>
      <c r="AD309" s="95">
        <f>locallinterp(R309,'BBG rates'!$N$10:$N$369,'BBG rates'!$P$10:$P$369)</f>
        <v>24.10708849707687</v>
      </c>
      <c r="AI309" s="185">
        <f t="shared" si="90"/>
        <v>288</v>
      </c>
      <c r="AJ309" s="127">
        <f>locallinterp(MIN(AI309,CAP_Senior*12),'BBG rates'!$X$24:$X$65,'BBG rates'!$Y$24:$Y$65)</f>
        <v>67.918742488467984</v>
      </c>
      <c r="AK309" s="127">
        <f>locallinterp(MIN(AI309,CAP_CB*12),'BBG rates'!$AA$25:$AA$40,'BBG rates'!$AC$25:$AC$40)</f>
        <v>11</v>
      </c>
      <c r="AL309" s="144">
        <f t="shared" si="91"/>
        <v>20.676186223039558</v>
      </c>
      <c r="AM309" s="142">
        <f>(SUMPRODUCT(AL309:AL$381,G309:G$381)+SUMPRODUCT(AL309:AL$381,H309:H$381))/12</f>
        <v>0</v>
      </c>
    </row>
    <row r="310" spans="1:39" x14ac:dyDescent="0.2">
      <c r="A310" s="7">
        <v>289</v>
      </c>
      <c r="B310" s="7">
        <v>144.5</v>
      </c>
      <c r="C310" s="7">
        <v>72.25</v>
      </c>
      <c r="D310" s="12">
        <f t="shared" si="83"/>
        <v>24.083333333333332</v>
      </c>
      <c r="E310" s="29">
        <f t="shared" si="81"/>
        <v>0</v>
      </c>
      <c r="F310" s="2">
        <f t="shared" si="84"/>
        <v>0</v>
      </c>
      <c r="G310" s="2">
        <f t="shared" si="92"/>
        <v>0</v>
      </c>
      <c r="H310" s="2">
        <f t="shared" si="93"/>
        <v>0</v>
      </c>
      <c r="I310" s="2">
        <f t="shared" si="82"/>
        <v>0</v>
      </c>
      <c r="J310" s="2">
        <f t="shared" si="99"/>
        <v>0</v>
      </c>
      <c r="K310" s="2">
        <f t="shared" si="85"/>
        <v>0</v>
      </c>
      <c r="L310" s="2">
        <f t="shared" si="85"/>
        <v>0</v>
      </c>
      <c r="M310" s="2"/>
      <c r="N310" s="28">
        <f t="shared" si="100"/>
        <v>0</v>
      </c>
      <c r="O310" s="2">
        <f t="shared" si="94"/>
        <v>0</v>
      </c>
      <c r="P310" s="2">
        <f t="shared" si="95"/>
        <v>0</v>
      </c>
      <c r="R310">
        <f t="shared" si="96"/>
        <v>289</v>
      </c>
      <c r="S310" s="89">
        <f t="shared" si="86"/>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7"/>
        <v>0.11680411503425248</v>
      </c>
      <c r="Y310" s="66">
        <f t="shared" si="87"/>
        <v>0</v>
      </c>
      <c r="Z310" s="72">
        <f t="shared" si="88"/>
        <v>0</v>
      </c>
      <c r="AA310" s="79">
        <f t="shared" si="89"/>
        <v>0</v>
      </c>
      <c r="AB310" s="81">
        <f t="shared" si="98"/>
        <v>0</v>
      </c>
      <c r="AD310" s="95">
        <f>locallinterp(R310,'BBG rates'!$N$10:$N$369,'BBG rates'!$P$10:$P$369)</f>
        <v>24.187943260120555</v>
      </c>
      <c r="AI310" s="185">
        <f t="shared" si="90"/>
        <v>289</v>
      </c>
      <c r="AJ310" s="127">
        <f>locallinterp(MIN(AI310,CAP_Senior*12),'BBG rates'!$X$24:$X$65,'BBG rates'!$Y$24:$Y$65)</f>
        <v>67.918742488467984</v>
      </c>
      <c r="AK310" s="127">
        <f>locallinterp(MIN(AI310,CAP_CB*12),'BBG rates'!$AA$25:$AA$40,'BBG rates'!$AC$25:$AC$40)</f>
        <v>11</v>
      </c>
      <c r="AL310" s="144">
        <f t="shared" si="91"/>
        <v>20.676186223039558</v>
      </c>
      <c r="AM310" s="142">
        <f>(SUMPRODUCT(AL310:AL$381,G310:G$381)+SUMPRODUCT(AL310:AL$381,H310:H$381))/12</f>
        <v>0</v>
      </c>
    </row>
    <row r="311" spans="1:39" x14ac:dyDescent="0.2">
      <c r="A311" s="7">
        <v>290</v>
      </c>
      <c r="B311" s="7">
        <v>145</v>
      </c>
      <c r="C311" s="7">
        <v>72.5</v>
      </c>
      <c r="D311" s="12">
        <f t="shared" si="83"/>
        <v>24.166666666666668</v>
      </c>
      <c r="E311" s="29">
        <f t="shared" si="81"/>
        <v>0</v>
      </c>
      <c r="F311" s="2">
        <f t="shared" si="84"/>
        <v>0</v>
      </c>
      <c r="G311" s="2">
        <f t="shared" si="92"/>
        <v>0</v>
      </c>
      <c r="H311" s="2">
        <f t="shared" si="93"/>
        <v>0</v>
      </c>
      <c r="I311" s="2">
        <f t="shared" si="82"/>
        <v>0</v>
      </c>
      <c r="J311" s="2">
        <f t="shared" si="99"/>
        <v>0</v>
      </c>
      <c r="K311" s="2">
        <f t="shared" si="85"/>
        <v>0</v>
      </c>
      <c r="L311" s="2">
        <f t="shared" si="85"/>
        <v>0</v>
      </c>
      <c r="M311" s="2"/>
      <c r="N311" s="28">
        <f t="shared" si="100"/>
        <v>0</v>
      </c>
      <c r="O311" s="2">
        <f t="shared" si="94"/>
        <v>0</v>
      </c>
      <c r="P311" s="2">
        <f t="shared" si="95"/>
        <v>0</v>
      </c>
      <c r="R311">
        <f t="shared" si="96"/>
        <v>290</v>
      </c>
      <c r="S311" s="89">
        <f t="shared" si="86"/>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7"/>
        <v>0.11727028133474704</v>
      </c>
      <c r="Y311" s="66">
        <f t="shared" si="87"/>
        <v>0</v>
      </c>
      <c r="Z311" s="72">
        <f t="shared" si="88"/>
        <v>0</v>
      </c>
      <c r="AA311" s="79">
        <f t="shared" si="89"/>
        <v>0</v>
      </c>
      <c r="AB311" s="81">
        <f t="shared" si="98"/>
        <v>0</v>
      </c>
      <c r="AD311" s="95">
        <f>locallinterp(R311,'BBG rates'!$N$10:$N$369,'BBG rates'!$P$10:$P$369)</f>
        <v>24.268786736882035</v>
      </c>
      <c r="AI311" s="185">
        <f t="shared" si="90"/>
        <v>290</v>
      </c>
      <c r="AJ311" s="127">
        <f>locallinterp(MIN(AI311,CAP_Senior*12),'BBG rates'!$X$24:$X$65,'BBG rates'!$Y$24:$Y$65)</f>
        <v>67.918742488467984</v>
      </c>
      <c r="AK311" s="127">
        <f>locallinterp(MIN(AI311,CAP_CB*12),'BBG rates'!$AA$25:$AA$40,'BBG rates'!$AC$25:$AC$40)</f>
        <v>11</v>
      </c>
      <c r="AL311" s="144">
        <f t="shared" si="91"/>
        <v>20.676186223039558</v>
      </c>
      <c r="AM311" s="142">
        <f>(SUMPRODUCT(AL311:AL$381,G311:G$381)+SUMPRODUCT(AL311:AL$381,H311:H$381))/12</f>
        <v>0</v>
      </c>
    </row>
    <row r="312" spans="1:39" x14ac:dyDescent="0.2">
      <c r="A312" s="7">
        <v>291</v>
      </c>
      <c r="B312" s="7">
        <v>145.5</v>
      </c>
      <c r="C312" s="7">
        <v>72.75</v>
      </c>
      <c r="D312" s="12">
        <f t="shared" si="83"/>
        <v>24.25</v>
      </c>
      <c r="E312" s="29">
        <f t="shared" si="81"/>
        <v>0</v>
      </c>
      <c r="F312" s="2">
        <f t="shared" si="84"/>
        <v>0</v>
      </c>
      <c r="G312" s="2">
        <f t="shared" si="92"/>
        <v>0</v>
      </c>
      <c r="H312" s="2">
        <f t="shared" si="93"/>
        <v>0</v>
      </c>
      <c r="I312" s="2">
        <f t="shared" si="82"/>
        <v>0</v>
      </c>
      <c r="J312" s="2">
        <f t="shared" si="99"/>
        <v>0</v>
      </c>
      <c r="K312" s="2">
        <f t="shared" si="85"/>
        <v>0</v>
      </c>
      <c r="L312" s="2">
        <f t="shared" si="85"/>
        <v>0</v>
      </c>
      <c r="M312" s="2"/>
      <c r="N312" s="28">
        <f t="shared" si="100"/>
        <v>0</v>
      </c>
      <c r="O312" s="2">
        <f t="shared" si="94"/>
        <v>0</v>
      </c>
      <c r="P312" s="2">
        <f t="shared" si="95"/>
        <v>0</v>
      </c>
      <c r="R312">
        <f t="shared" si="96"/>
        <v>291</v>
      </c>
      <c r="S312" s="89">
        <f t="shared" si="86"/>
        <v>0</v>
      </c>
      <c r="T312" s="89">
        <f>IF(AND(S312=0,S311&gt;0),SUM($G312:$H$381),S312)</f>
        <v>0</v>
      </c>
      <c r="U312" s="82">
        <f>SUM(T312:T$381)</f>
        <v>0</v>
      </c>
      <c r="V312" s="68">
        <f>localspline(R312,'BBG rates'!$G$10:$G$27,'BBG rates'!$K$10:$K$27)</f>
        <v>0.96998992616594548</v>
      </c>
      <c r="W312" s="68">
        <f>locallinterp(R312,'BBG rates'!$G$10:$G$27,'BBG rates'!$J$10:$J$27)</f>
        <v>0.1178</v>
      </c>
      <c r="X312" s="56">
        <f t="shared" si="97"/>
        <v>0.11773644564323504</v>
      </c>
      <c r="Y312" s="66">
        <f t="shared" si="87"/>
        <v>0</v>
      </c>
      <c r="Z312" s="72">
        <f t="shared" si="88"/>
        <v>0</v>
      </c>
      <c r="AA312" s="79">
        <f t="shared" si="89"/>
        <v>0</v>
      </c>
      <c r="AB312" s="81">
        <f t="shared" si="98"/>
        <v>0</v>
      </c>
      <c r="AD312" s="95">
        <f>locallinterp(R312,'BBG rates'!$N$10:$N$369,'BBG rates'!$P$10:$P$369)</f>
        <v>24.349619230729196</v>
      </c>
      <c r="AI312" s="185">
        <f t="shared" si="90"/>
        <v>291</v>
      </c>
      <c r="AJ312" s="127">
        <f>locallinterp(MIN(AI312,CAP_Senior*12),'BBG rates'!$X$24:$X$65,'BBG rates'!$Y$24:$Y$65)</f>
        <v>67.918742488467984</v>
      </c>
      <c r="AK312" s="127">
        <f>locallinterp(MIN(AI312,CAP_CB*12),'BBG rates'!$AA$25:$AA$40,'BBG rates'!$AC$25:$AC$40)</f>
        <v>11</v>
      </c>
      <c r="AL312" s="144">
        <f t="shared" si="91"/>
        <v>20.676186223039558</v>
      </c>
      <c r="AM312" s="142">
        <f>(SUMPRODUCT(AL312:AL$381,G312:G$381)+SUMPRODUCT(AL312:AL$381,H312:H$381))/12</f>
        <v>0</v>
      </c>
    </row>
    <row r="313" spans="1:39" x14ac:dyDescent="0.2">
      <c r="A313" s="7">
        <v>292</v>
      </c>
      <c r="B313" s="7">
        <v>146</v>
      </c>
      <c r="C313" s="7">
        <v>73</v>
      </c>
      <c r="D313" s="12">
        <f t="shared" si="83"/>
        <v>24.333333333333332</v>
      </c>
      <c r="E313" s="29">
        <f t="shared" si="81"/>
        <v>0</v>
      </c>
      <c r="F313" s="2">
        <f t="shared" si="84"/>
        <v>0</v>
      </c>
      <c r="G313" s="2">
        <f t="shared" si="92"/>
        <v>0</v>
      </c>
      <c r="H313" s="2">
        <f t="shared" si="93"/>
        <v>0</v>
      </c>
      <c r="I313" s="2">
        <f t="shared" si="82"/>
        <v>0</v>
      </c>
      <c r="J313" s="2">
        <f t="shared" si="99"/>
        <v>0</v>
      </c>
      <c r="K313" s="2">
        <f t="shared" si="85"/>
        <v>0</v>
      </c>
      <c r="L313" s="2">
        <f t="shared" si="85"/>
        <v>0</v>
      </c>
      <c r="M313" s="2"/>
      <c r="N313" s="28">
        <f t="shared" si="100"/>
        <v>0</v>
      </c>
      <c r="O313" s="2">
        <f t="shared" si="94"/>
        <v>0</v>
      </c>
      <c r="P313" s="2">
        <f t="shared" si="95"/>
        <v>0</v>
      </c>
      <c r="R313">
        <f t="shared" si="96"/>
        <v>292</v>
      </c>
      <c r="S313" s="89">
        <f t="shared" si="86"/>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7"/>
        <v>0.11820260795998294</v>
      </c>
      <c r="Y313" s="66">
        <f t="shared" si="87"/>
        <v>0</v>
      </c>
      <c r="Z313" s="72">
        <f t="shared" si="88"/>
        <v>0</v>
      </c>
      <c r="AA313" s="79">
        <f t="shared" si="89"/>
        <v>0</v>
      </c>
      <c r="AB313" s="81">
        <f t="shared" si="98"/>
        <v>0</v>
      </c>
      <c r="AD313" s="95">
        <f>locallinterp(R313,'BBG rates'!$N$10:$N$369,'BBG rates'!$P$10:$P$369)</f>
        <v>24.430441048761054</v>
      </c>
      <c r="AI313" s="185">
        <f t="shared" si="90"/>
        <v>292</v>
      </c>
      <c r="AJ313" s="127">
        <f>locallinterp(MIN(AI313,CAP_Senior*12),'BBG rates'!$X$24:$X$65,'BBG rates'!$Y$24:$Y$65)</f>
        <v>67.918742488467984</v>
      </c>
      <c r="AK313" s="127">
        <f>locallinterp(MIN(AI313,CAP_CB*12),'BBG rates'!$AA$25:$AA$40,'BBG rates'!$AC$25:$AC$40)</f>
        <v>11</v>
      </c>
      <c r="AL313" s="144">
        <f t="shared" si="91"/>
        <v>20.676186223039558</v>
      </c>
      <c r="AM313" s="142">
        <f>(SUMPRODUCT(AL313:AL$381,G313:G$381)+SUMPRODUCT(AL313:AL$381,H313:H$381))/12</f>
        <v>0</v>
      </c>
    </row>
    <row r="314" spans="1:39" x14ac:dyDescent="0.2">
      <c r="A314" s="7">
        <v>293</v>
      </c>
      <c r="B314" s="7">
        <v>146.5</v>
      </c>
      <c r="C314" s="7">
        <v>73.25</v>
      </c>
      <c r="D314" s="12">
        <f t="shared" si="83"/>
        <v>24.416666666666668</v>
      </c>
      <c r="E314" s="29">
        <f t="shared" si="81"/>
        <v>0</v>
      </c>
      <c r="F314" s="2">
        <f t="shared" si="84"/>
        <v>0</v>
      </c>
      <c r="G314" s="2">
        <f t="shared" si="92"/>
        <v>0</v>
      </c>
      <c r="H314" s="2">
        <f t="shared" si="93"/>
        <v>0</v>
      </c>
      <c r="I314" s="2">
        <f t="shared" si="82"/>
        <v>0</v>
      </c>
      <c r="J314" s="2">
        <f t="shared" si="99"/>
        <v>0</v>
      </c>
      <c r="K314" s="2">
        <f t="shared" si="85"/>
        <v>0</v>
      </c>
      <c r="L314" s="2">
        <f t="shared" si="85"/>
        <v>0</v>
      </c>
      <c r="M314" s="2"/>
      <c r="N314" s="28">
        <f t="shared" si="100"/>
        <v>0</v>
      </c>
      <c r="O314" s="2">
        <f t="shared" si="94"/>
        <v>0</v>
      </c>
      <c r="P314" s="2">
        <f t="shared" si="95"/>
        <v>0</v>
      </c>
      <c r="R314">
        <f t="shared" si="96"/>
        <v>293</v>
      </c>
      <c r="S314" s="89">
        <f t="shared" si="86"/>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7"/>
        <v>0.11866876828499073</v>
      </c>
      <c r="Y314" s="66">
        <f t="shared" si="87"/>
        <v>0</v>
      </c>
      <c r="Z314" s="72">
        <f t="shared" si="88"/>
        <v>0</v>
      </c>
      <c r="AA314" s="79">
        <f t="shared" si="89"/>
        <v>0</v>
      </c>
      <c r="AB314" s="81">
        <f t="shared" si="98"/>
        <v>0</v>
      </c>
      <c r="AD314" s="95">
        <f>locallinterp(R314,'BBG rates'!$N$10:$N$369,'BBG rates'!$P$10:$P$369)</f>
        <v>24.511252497462344</v>
      </c>
      <c r="AI314" s="185">
        <f t="shared" si="90"/>
        <v>293</v>
      </c>
      <c r="AJ314" s="127">
        <f>locallinterp(MIN(AI314,CAP_Senior*12),'BBG rates'!$X$24:$X$65,'BBG rates'!$Y$24:$Y$65)</f>
        <v>67.918742488467984</v>
      </c>
      <c r="AK314" s="127">
        <f>locallinterp(MIN(AI314,CAP_CB*12),'BBG rates'!$AA$25:$AA$40,'BBG rates'!$AC$25:$AC$40)</f>
        <v>11</v>
      </c>
      <c r="AL314" s="144">
        <f t="shared" si="91"/>
        <v>20.676186223039558</v>
      </c>
      <c r="AM314" s="142">
        <f>(SUMPRODUCT(AL314:AL$381,G314:G$381)+SUMPRODUCT(AL314:AL$381,H314:H$381))/12</f>
        <v>0</v>
      </c>
    </row>
    <row r="315" spans="1:39" x14ac:dyDescent="0.2">
      <c r="A315" s="7">
        <v>294</v>
      </c>
      <c r="B315" s="7">
        <v>147</v>
      </c>
      <c r="C315" s="7">
        <v>73.5</v>
      </c>
      <c r="D315" s="12">
        <f t="shared" si="83"/>
        <v>24.5</v>
      </c>
      <c r="E315" s="29">
        <f t="shared" si="81"/>
        <v>0</v>
      </c>
      <c r="F315" s="2">
        <f t="shared" si="84"/>
        <v>0</v>
      </c>
      <c r="G315" s="2">
        <f t="shared" si="92"/>
        <v>0</v>
      </c>
      <c r="H315" s="2">
        <f t="shared" si="93"/>
        <v>0</v>
      </c>
      <c r="I315" s="2">
        <f t="shared" si="82"/>
        <v>0</v>
      </c>
      <c r="J315" s="2">
        <f t="shared" si="99"/>
        <v>0</v>
      </c>
      <c r="K315" s="2">
        <f t="shared" si="85"/>
        <v>0</v>
      </c>
      <c r="L315" s="2">
        <f t="shared" si="85"/>
        <v>0</v>
      </c>
      <c r="M315" s="2"/>
      <c r="N315" s="28">
        <f t="shared" si="100"/>
        <v>0</v>
      </c>
      <c r="O315" s="2">
        <f t="shared" si="94"/>
        <v>0</v>
      </c>
      <c r="P315" s="2">
        <f t="shared" si="95"/>
        <v>0</v>
      </c>
      <c r="R315">
        <f t="shared" si="96"/>
        <v>294</v>
      </c>
      <c r="S315" s="89">
        <f t="shared" si="86"/>
        <v>0</v>
      </c>
      <c r="T315" s="89">
        <f>IF(AND(S315=0,S314&gt;0),SUM($G315:$H$381),S315)</f>
        <v>0</v>
      </c>
      <c r="U315" s="82">
        <f>SUM(T315:T$381)</f>
        <v>0</v>
      </c>
      <c r="V315" s="68">
        <f>localspline(R315,'BBG rates'!$G$10:$G$27,'BBG rates'!$K$10:$K$27)</f>
        <v>0.96961669737252398</v>
      </c>
      <c r="W315" s="68">
        <f>locallinterp(R315,'BBG rates'!$G$10:$G$27,'BBG rates'!$J$10:$J$27)</f>
        <v>0.1192</v>
      </c>
      <c r="X315" s="56">
        <f t="shared" si="97"/>
        <v>0.11913492661825842</v>
      </c>
      <c r="Y315" s="66">
        <f t="shared" si="87"/>
        <v>0</v>
      </c>
      <c r="Z315" s="72">
        <f t="shared" si="88"/>
        <v>0</v>
      </c>
      <c r="AA315" s="79">
        <f t="shared" si="89"/>
        <v>0</v>
      </c>
      <c r="AB315" s="81">
        <f t="shared" si="98"/>
        <v>0</v>
      </c>
      <c r="AD315" s="95">
        <f>locallinterp(R315,'BBG rates'!$N$10:$N$369,'BBG rates'!$P$10:$P$369)</f>
        <v>24.592053888910055</v>
      </c>
      <c r="AI315" s="185">
        <f t="shared" si="90"/>
        <v>294</v>
      </c>
      <c r="AJ315" s="127">
        <f>locallinterp(MIN(AI315,CAP_Senior*12),'BBG rates'!$X$24:$X$65,'BBG rates'!$Y$24:$Y$65)</f>
        <v>67.918742488467984</v>
      </c>
      <c r="AK315" s="127">
        <f>locallinterp(MIN(AI315,CAP_CB*12),'BBG rates'!$AA$25:$AA$40,'BBG rates'!$AC$25:$AC$40)</f>
        <v>11</v>
      </c>
      <c r="AL315" s="144">
        <f t="shared" si="91"/>
        <v>20.676186223039558</v>
      </c>
      <c r="AM315" s="142">
        <f>(SUMPRODUCT(AL315:AL$381,G315:G$381)+SUMPRODUCT(AL315:AL$381,H315:H$381))/12</f>
        <v>0</v>
      </c>
    </row>
    <row r="316" spans="1:39" x14ac:dyDescent="0.2">
      <c r="A316" s="7">
        <v>295</v>
      </c>
      <c r="B316" s="7">
        <v>147.5</v>
      </c>
      <c r="C316" s="7">
        <v>73.75</v>
      </c>
      <c r="D316" s="12">
        <f t="shared" si="83"/>
        <v>24.583333333333332</v>
      </c>
      <c r="E316" s="29">
        <f t="shared" si="81"/>
        <v>0</v>
      </c>
      <c r="F316" s="2">
        <f t="shared" si="84"/>
        <v>0</v>
      </c>
      <c r="G316" s="2">
        <f t="shared" si="92"/>
        <v>0</v>
      </c>
      <c r="H316" s="2">
        <f t="shared" si="93"/>
        <v>0</v>
      </c>
      <c r="I316" s="2">
        <f t="shared" si="82"/>
        <v>0</v>
      </c>
      <c r="J316" s="2">
        <f t="shared" si="99"/>
        <v>0</v>
      </c>
      <c r="K316" s="2">
        <f t="shared" si="85"/>
        <v>0</v>
      </c>
      <c r="L316" s="2">
        <f t="shared" si="85"/>
        <v>0</v>
      </c>
      <c r="M316" s="2"/>
      <c r="N316" s="28">
        <f t="shared" si="100"/>
        <v>0</v>
      </c>
      <c r="O316" s="2">
        <f t="shared" si="94"/>
        <v>0</v>
      </c>
      <c r="P316" s="2">
        <f t="shared" si="95"/>
        <v>0</v>
      </c>
      <c r="R316">
        <f t="shared" si="96"/>
        <v>295</v>
      </c>
      <c r="S316" s="89">
        <f t="shared" si="86"/>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7"/>
        <v>0.119601082959786</v>
      </c>
      <c r="Y316" s="66">
        <f t="shared" si="87"/>
        <v>0</v>
      </c>
      <c r="Z316" s="72">
        <f t="shared" si="88"/>
        <v>0</v>
      </c>
      <c r="AA316" s="79">
        <f t="shared" si="89"/>
        <v>0</v>
      </c>
      <c r="AB316" s="81">
        <f t="shared" si="98"/>
        <v>0</v>
      </c>
      <c r="AD316" s="95">
        <f>locallinterp(R316,'BBG rates'!$N$10:$N$369,'BBG rates'!$P$10:$P$369)</f>
        <v>24.672845536429531</v>
      </c>
      <c r="AI316" s="185">
        <f t="shared" si="90"/>
        <v>295</v>
      </c>
      <c r="AJ316" s="127">
        <f>locallinterp(MIN(AI316,CAP_Senior*12),'BBG rates'!$X$24:$X$65,'BBG rates'!$Y$24:$Y$65)</f>
        <v>67.918742488467984</v>
      </c>
      <c r="AK316" s="127">
        <f>locallinterp(MIN(AI316,CAP_CB*12),'BBG rates'!$AA$25:$AA$40,'BBG rates'!$AC$25:$AC$40)</f>
        <v>11</v>
      </c>
      <c r="AL316" s="144">
        <f t="shared" si="91"/>
        <v>20.676186223039558</v>
      </c>
      <c r="AM316" s="142">
        <f>(SUMPRODUCT(AL316:AL$381,G316:G$381)+SUMPRODUCT(AL316:AL$381,H316:H$381))/12</f>
        <v>0</v>
      </c>
    </row>
    <row r="317" spans="1:39" x14ac:dyDescent="0.2">
      <c r="A317" s="7">
        <v>296</v>
      </c>
      <c r="B317" s="7">
        <v>148</v>
      </c>
      <c r="C317" s="7">
        <v>74</v>
      </c>
      <c r="D317" s="12">
        <f t="shared" si="83"/>
        <v>24.666666666666668</v>
      </c>
      <c r="E317" s="29">
        <f t="shared" si="81"/>
        <v>0</v>
      </c>
      <c r="F317" s="2">
        <f t="shared" si="84"/>
        <v>0</v>
      </c>
      <c r="G317" s="2">
        <f t="shared" si="92"/>
        <v>0</v>
      </c>
      <c r="H317" s="2">
        <f t="shared" si="93"/>
        <v>0</v>
      </c>
      <c r="I317" s="2">
        <f t="shared" si="82"/>
        <v>0</v>
      </c>
      <c r="J317" s="2">
        <f t="shared" si="99"/>
        <v>0</v>
      </c>
      <c r="K317" s="2">
        <f t="shared" si="85"/>
        <v>0</v>
      </c>
      <c r="L317" s="2">
        <f t="shared" si="85"/>
        <v>0</v>
      </c>
      <c r="M317" s="2"/>
      <c r="N317" s="28">
        <f t="shared" si="100"/>
        <v>0</v>
      </c>
      <c r="O317" s="2">
        <f t="shared" si="94"/>
        <v>0</v>
      </c>
      <c r="P317" s="2">
        <f t="shared" si="95"/>
        <v>0</v>
      </c>
      <c r="R317">
        <f t="shared" si="96"/>
        <v>296</v>
      </c>
      <c r="S317" s="89">
        <f t="shared" si="86"/>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7"/>
        <v>0.12006723730957347</v>
      </c>
      <c r="Y317" s="66">
        <f t="shared" si="87"/>
        <v>0</v>
      </c>
      <c r="Z317" s="72">
        <f t="shared" si="88"/>
        <v>0</v>
      </c>
      <c r="AA317" s="79">
        <f t="shared" si="89"/>
        <v>0</v>
      </c>
      <c r="AB317" s="81">
        <f t="shared" si="98"/>
        <v>0</v>
      </c>
      <c r="AD317" s="95">
        <f>locallinterp(R317,'BBG rates'!$N$10:$N$369,'BBG rates'!$P$10:$P$369)</f>
        <v>24.753627755835481</v>
      </c>
      <c r="AI317" s="185">
        <f t="shared" si="90"/>
        <v>296</v>
      </c>
      <c r="AJ317" s="127">
        <f>locallinterp(MIN(AI317,CAP_Senior*12),'BBG rates'!$X$24:$X$65,'BBG rates'!$Y$24:$Y$65)</f>
        <v>67.918742488467984</v>
      </c>
      <c r="AK317" s="127">
        <f>locallinterp(MIN(AI317,CAP_CB*12),'BBG rates'!$AA$25:$AA$40,'BBG rates'!$AC$25:$AC$40)</f>
        <v>11</v>
      </c>
      <c r="AL317" s="144">
        <f t="shared" si="91"/>
        <v>20.676186223039558</v>
      </c>
      <c r="AM317" s="142">
        <f>(SUMPRODUCT(AL317:AL$381,G317:G$381)+SUMPRODUCT(AL317:AL$381,H317:H$381))/12</f>
        <v>0</v>
      </c>
    </row>
    <row r="318" spans="1:39" x14ac:dyDescent="0.2">
      <c r="A318" s="7">
        <v>297</v>
      </c>
      <c r="B318" s="7">
        <v>148.5</v>
      </c>
      <c r="C318" s="7">
        <v>74.25</v>
      </c>
      <c r="D318" s="12">
        <f t="shared" si="83"/>
        <v>24.75</v>
      </c>
      <c r="E318" s="29">
        <f t="shared" si="81"/>
        <v>0</v>
      </c>
      <c r="F318" s="2">
        <f t="shared" si="84"/>
        <v>0</v>
      </c>
      <c r="G318" s="2">
        <f t="shared" si="92"/>
        <v>0</v>
      </c>
      <c r="H318" s="2">
        <f t="shared" si="93"/>
        <v>0</v>
      </c>
      <c r="I318" s="2">
        <f t="shared" si="82"/>
        <v>0</v>
      </c>
      <c r="J318" s="2">
        <f t="shared" si="99"/>
        <v>0</v>
      </c>
      <c r="K318" s="2">
        <f t="shared" si="85"/>
        <v>0</v>
      </c>
      <c r="L318" s="2">
        <f t="shared" si="85"/>
        <v>0</v>
      </c>
      <c r="M318" s="2"/>
      <c r="N318" s="28">
        <f t="shared" si="100"/>
        <v>0</v>
      </c>
      <c r="O318" s="2">
        <f t="shared" si="94"/>
        <v>0</v>
      </c>
      <c r="P318" s="2">
        <f t="shared" si="95"/>
        <v>0</v>
      </c>
      <c r="R318">
        <f t="shared" si="96"/>
        <v>297</v>
      </c>
      <c r="S318" s="89">
        <f t="shared" si="86"/>
        <v>0</v>
      </c>
      <c r="T318" s="89">
        <f>IF(AND(S318=0,S317&gt;0),SUM($G318:$H$381),S318)</f>
        <v>0</v>
      </c>
      <c r="U318" s="82">
        <f>SUM(T318:T$381)</f>
        <v>0</v>
      </c>
      <c r="V318" s="68">
        <f>localspline(R318,'BBG rates'!$G$10:$G$27,'BBG rates'!$K$10:$K$27)</f>
        <v>0.96927730771220932</v>
      </c>
      <c r="W318" s="68">
        <f>locallinterp(R318,'BBG rates'!$G$10:$G$27,'BBG rates'!$J$10:$J$27)</f>
        <v>0.1206</v>
      </c>
      <c r="X318" s="56">
        <f t="shared" si="97"/>
        <v>0.12053338966762084</v>
      </c>
      <c r="Y318" s="66">
        <f t="shared" si="87"/>
        <v>0</v>
      </c>
      <c r="Z318" s="72">
        <f t="shared" si="88"/>
        <v>0</v>
      </c>
      <c r="AA318" s="79">
        <f t="shared" si="89"/>
        <v>0</v>
      </c>
      <c r="AB318" s="81">
        <f t="shared" si="98"/>
        <v>0</v>
      </c>
      <c r="AD318" s="95">
        <f>locallinterp(R318,'BBG rates'!$N$10:$N$369,'BBG rates'!$P$10:$P$369)</f>
        <v>24.834400864811499</v>
      </c>
      <c r="AI318" s="185">
        <f t="shared" si="90"/>
        <v>297</v>
      </c>
      <c r="AJ318" s="127">
        <f>locallinterp(MIN(AI318,CAP_Senior*12),'BBG rates'!$X$24:$X$65,'BBG rates'!$Y$24:$Y$65)</f>
        <v>67.918742488467984</v>
      </c>
      <c r="AK318" s="127">
        <f>locallinterp(MIN(AI318,CAP_CB*12),'BBG rates'!$AA$25:$AA$40,'BBG rates'!$AC$25:$AC$40)</f>
        <v>11</v>
      </c>
      <c r="AL318" s="144">
        <f t="shared" si="91"/>
        <v>20.676186223039558</v>
      </c>
      <c r="AM318" s="142">
        <f>(SUMPRODUCT(AL318:AL$381,G318:G$381)+SUMPRODUCT(AL318:AL$381,H318:H$381))/12</f>
        <v>0</v>
      </c>
    </row>
    <row r="319" spans="1:39" x14ac:dyDescent="0.2">
      <c r="A319" s="7">
        <v>298</v>
      </c>
      <c r="B319" s="7">
        <v>149</v>
      </c>
      <c r="C319" s="7">
        <v>74.5</v>
      </c>
      <c r="D319" s="12">
        <f t="shared" si="83"/>
        <v>24.833333333333332</v>
      </c>
      <c r="E319" s="29">
        <f t="shared" si="81"/>
        <v>0</v>
      </c>
      <c r="F319" s="2">
        <f t="shared" si="84"/>
        <v>0</v>
      </c>
      <c r="G319" s="2">
        <f t="shared" si="92"/>
        <v>0</v>
      </c>
      <c r="H319" s="2">
        <f t="shared" si="93"/>
        <v>0</v>
      </c>
      <c r="I319" s="2">
        <f t="shared" si="82"/>
        <v>0</v>
      </c>
      <c r="J319" s="2">
        <f t="shared" si="99"/>
        <v>0</v>
      </c>
      <c r="K319" s="2">
        <f t="shared" si="85"/>
        <v>0</v>
      </c>
      <c r="L319" s="2">
        <f t="shared" si="85"/>
        <v>0</v>
      </c>
      <c r="M319" s="2"/>
      <c r="N319" s="28">
        <f t="shared" si="100"/>
        <v>0</v>
      </c>
      <c r="O319" s="2">
        <f t="shared" si="94"/>
        <v>0</v>
      </c>
      <c r="P319" s="2">
        <f t="shared" si="95"/>
        <v>0</v>
      </c>
      <c r="R319">
        <f t="shared" si="96"/>
        <v>298</v>
      </c>
      <c r="S319" s="89">
        <f t="shared" si="86"/>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7"/>
        <v>0.1209995400339281</v>
      </c>
      <c r="Y319" s="66">
        <f t="shared" si="87"/>
        <v>0</v>
      </c>
      <c r="Z319" s="72">
        <f t="shared" si="88"/>
        <v>0</v>
      </c>
      <c r="AA319" s="79">
        <f t="shared" si="89"/>
        <v>0</v>
      </c>
      <c r="AB319" s="81">
        <f t="shared" si="98"/>
        <v>0</v>
      </c>
      <c r="AD319" s="95">
        <f>locallinterp(R319,'BBG rates'!$N$10:$N$369,'BBG rates'!$P$10:$P$369)</f>
        <v>24.91516518477151</v>
      </c>
      <c r="AI319" s="185">
        <f t="shared" si="90"/>
        <v>298</v>
      </c>
      <c r="AJ319" s="127">
        <f>locallinterp(MIN(AI319,CAP_Senior*12),'BBG rates'!$X$24:$X$65,'BBG rates'!$Y$24:$Y$65)</f>
        <v>67.918742488467984</v>
      </c>
      <c r="AK319" s="127">
        <f>locallinterp(MIN(AI319,CAP_CB*12),'BBG rates'!$AA$25:$AA$40,'BBG rates'!$AC$25:$AC$40)</f>
        <v>11</v>
      </c>
      <c r="AL319" s="144">
        <f t="shared" si="91"/>
        <v>20.676186223039558</v>
      </c>
      <c r="AM319" s="142">
        <f>(SUMPRODUCT(AL319:AL$381,G319:G$381)+SUMPRODUCT(AL319:AL$381,H319:H$381))/12</f>
        <v>0</v>
      </c>
    </row>
    <row r="320" spans="1:39" x14ac:dyDescent="0.2">
      <c r="A320" s="7">
        <v>299</v>
      </c>
      <c r="B320" s="7">
        <v>149.5</v>
      </c>
      <c r="C320" s="7">
        <v>74.75</v>
      </c>
      <c r="D320" s="12">
        <f t="shared" si="83"/>
        <v>24.916666666666668</v>
      </c>
      <c r="E320" s="29">
        <f t="shared" si="81"/>
        <v>0</v>
      </c>
      <c r="F320" s="2">
        <f t="shared" si="84"/>
        <v>0</v>
      </c>
      <c r="G320" s="2">
        <f t="shared" si="92"/>
        <v>0</v>
      </c>
      <c r="H320" s="2">
        <f t="shared" si="93"/>
        <v>0</v>
      </c>
      <c r="I320" s="2">
        <f t="shared" si="82"/>
        <v>0</v>
      </c>
      <c r="J320" s="2">
        <f t="shared" si="99"/>
        <v>0</v>
      </c>
      <c r="K320" s="2">
        <f t="shared" si="85"/>
        <v>0</v>
      </c>
      <c r="L320" s="2">
        <f t="shared" si="85"/>
        <v>0</v>
      </c>
      <c r="M320" s="2"/>
      <c r="N320" s="28">
        <f t="shared" si="100"/>
        <v>0</v>
      </c>
      <c r="O320" s="2">
        <f t="shared" si="94"/>
        <v>0</v>
      </c>
      <c r="P320" s="2">
        <f t="shared" si="95"/>
        <v>0</v>
      </c>
      <c r="R320">
        <f t="shared" si="96"/>
        <v>299</v>
      </c>
      <c r="S320" s="89">
        <f t="shared" si="86"/>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7"/>
        <v>0.12146568840876171</v>
      </c>
      <c r="Y320" s="66">
        <f t="shared" si="87"/>
        <v>0</v>
      </c>
      <c r="Z320" s="72">
        <f t="shared" si="88"/>
        <v>0</v>
      </c>
      <c r="AA320" s="79">
        <f t="shared" si="89"/>
        <v>0</v>
      </c>
      <c r="AB320" s="81">
        <f t="shared" si="98"/>
        <v>0</v>
      </c>
      <c r="AD320" s="95">
        <f>locallinterp(R320,'BBG rates'!$N$10:$N$369,'BBG rates'!$P$10:$P$369)</f>
        <v>24.995921038688081</v>
      </c>
      <c r="AI320" s="185">
        <f t="shared" si="90"/>
        <v>299</v>
      </c>
      <c r="AJ320" s="127">
        <f>locallinterp(MIN(AI320,CAP_Senior*12),'BBG rates'!$X$24:$X$65,'BBG rates'!$Y$24:$Y$65)</f>
        <v>67.918742488467984</v>
      </c>
      <c r="AK320" s="127">
        <f>locallinterp(MIN(AI320,CAP_CB*12),'BBG rates'!$AA$25:$AA$40,'BBG rates'!$AC$25:$AC$40)</f>
        <v>11</v>
      </c>
      <c r="AL320" s="144">
        <f t="shared" si="91"/>
        <v>20.676186223039558</v>
      </c>
      <c r="AM320" s="142">
        <f>(SUMPRODUCT(AL320:AL$381,G320:G$381)+SUMPRODUCT(AL320:AL$381,H320:H$381))/12</f>
        <v>0</v>
      </c>
    </row>
    <row r="321" spans="1:39" x14ac:dyDescent="0.2">
      <c r="A321" s="7">
        <v>300</v>
      </c>
      <c r="B321" s="7">
        <v>150</v>
      </c>
      <c r="C321" s="7">
        <v>75</v>
      </c>
      <c r="D321" s="12">
        <f t="shared" si="83"/>
        <v>25</v>
      </c>
      <c r="E321" s="29">
        <f t="shared" si="81"/>
        <v>0</v>
      </c>
      <c r="F321" s="2">
        <f t="shared" si="84"/>
        <v>0</v>
      </c>
      <c r="G321" s="2">
        <f t="shared" si="92"/>
        <v>0</v>
      </c>
      <c r="H321" s="2">
        <f t="shared" si="93"/>
        <v>0</v>
      </c>
      <c r="I321" s="2">
        <f t="shared" si="82"/>
        <v>0</v>
      </c>
      <c r="J321" s="2">
        <f t="shared" si="99"/>
        <v>0</v>
      </c>
      <c r="K321" s="2">
        <f t="shared" si="85"/>
        <v>0</v>
      </c>
      <c r="L321" s="2">
        <f t="shared" si="85"/>
        <v>0</v>
      </c>
      <c r="M321" s="2"/>
      <c r="N321" s="28">
        <f t="shared" si="100"/>
        <v>0</v>
      </c>
      <c r="O321" s="2">
        <f t="shared" si="94"/>
        <v>0</v>
      </c>
      <c r="P321" s="2">
        <f t="shared" si="95"/>
        <v>0</v>
      </c>
      <c r="R321">
        <f t="shared" si="96"/>
        <v>300</v>
      </c>
      <c r="S321" s="89">
        <f t="shared" si="86"/>
        <v>0</v>
      </c>
      <c r="T321" s="89">
        <f>IF(AND(S321=0,S320&gt;0),SUM($G321:$H$381),S321)</f>
        <v>0</v>
      </c>
      <c r="U321" s="82">
        <f>SUM(T321:T$381)</f>
        <v>0</v>
      </c>
      <c r="V321" s="68">
        <f>localspline(R321,'BBG rates'!$G$10:$G$27,'BBG rates'!$K$10:$K$27)</f>
        <v>0.96897256374359131</v>
      </c>
      <c r="W321" s="68">
        <f>locallinterp(R321,'BBG rates'!$G$10:$G$27,'BBG rates'!$J$10:$J$27)</f>
        <v>0.122</v>
      </c>
      <c r="X321" s="56">
        <f t="shared" si="97"/>
        <v>0.12193183479185521</v>
      </c>
      <c r="Y321" s="66">
        <f t="shared" si="87"/>
        <v>0</v>
      </c>
      <c r="Z321" s="72">
        <f t="shared" si="88"/>
        <v>0</v>
      </c>
      <c r="AA321" s="79">
        <f t="shared" si="89"/>
        <v>0</v>
      </c>
      <c r="AB321" s="81">
        <f t="shared" si="98"/>
        <v>0</v>
      </c>
      <c r="AD321" s="95">
        <f>locallinterp(R321,'BBG rates'!$N$10:$N$369,'BBG rates'!$P$10:$P$369)</f>
        <v>25.076668752333379</v>
      </c>
      <c r="AI321" s="185">
        <f t="shared" si="90"/>
        <v>300</v>
      </c>
      <c r="AJ321" s="127">
        <f>locallinterp(MIN(AI321,CAP_Senior*12),'BBG rates'!$X$24:$X$65,'BBG rates'!$Y$24:$Y$65)</f>
        <v>67.918742488467984</v>
      </c>
      <c r="AK321" s="127">
        <f>locallinterp(MIN(AI321,CAP_CB*12),'BBG rates'!$AA$25:$AA$40,'BBG rates'!$AC$25:$AC$40)</f>
        <v>11</v>
      </c>
      <c r="AL321" s="144">
        <f t="shared" si="91"/>
        <v>20.676186223039558</v>
      </c>
      <c r="AM321" s="142">
        <f>(SUMPRODUCT(AL321:AL$381,G321:G$381)+SUMPRODUCT(AL321:AL$381,H321:H$381))/12</f>
        <v>0</v>
      </c>
    </row>
    <row r="322" spans="1:39" x14ac:dyDescent="0.2">
      <c r="A322" s="7">
        <v>301</v>
      </c>
      <c r="B322" s="7">
        <v>150.5</v>
      </c>
      <c r="C322" s="7">
        <v>75.25</v>
      </c>
      <c r="D322" s="12">
        <f t="shared" si="83"/>
        <v>25.083333333333332</v>
      </c>
      <c r="E322" s="29">
        <f t="shared" si="81"/>
        <v>0</v>
      </c>
      <c r="F322" s="2">
        <f t="shared" si="84"/>
        <v>0</v>
      </c>
      <c r="G322" s="2">
        <f t="shared" si="92"/>
        <v>0</v>
      </c>
      <c r="H322" s="2">
        <f t="shared" si="93"/>
        <v>0</v>
      </c>
      <c r="I322" s="2">
        <f t="shared" si="82"/>
        <v>0</v>
      </c>
      <c r="J322" s="2">
        <f t="shared" si="99"/>
        <v>0</v>
      </c>
      <c r="K322" s="2">
        <f t="shared" si="85"/>
        <v>0</v>
      </c>
      <c r="L322" s="2">
        <f t="shared" si="85"/>
        <v>0</v>
      </c>
      <c r="M322" s="2"/>
      <c r="N322" s="28">
        <f t="shared" si="100"/>
        <v>0</v>
      </c>
      <c r="O322" s="2">
        <f t="shared" si="94"/>
        <v>0</v>
      </c>
      <c r="P322" s="2">
        <f t="shared" si="95"/>
        <v>0</v>
      </c>
      <c r="R322">
        <f t="shared" si="96"/>
        <v>301</v>
      </c>
      <c r="S322" s="89">
        <f t="shared" si="86"/>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7"/>
        <v>0.12165880643779658</v>
      </c>
      <c r="Y322" s="66">
        <f t="shared" si="87"/>
        <v>0</v>
      </c>
      <c r="Z322" s="72">
        <f t="shared" si="88"/>
        <v>0</v>
      </c>
      <c r="AA322" s="79">
        <f t="shared" si="89"/>
        <v>0</v>
      </c>
      <c r="AB322" s="81">
        <f t="shared" si="98"/>
        <v>0</v>
      </c>
      <c r="AD322" s="95">
        <f>locallinterp(R322,'BBG rates'!$N$10:$N$369,'BBG rates'!$P$10:$P$369)</f>
        <v>25.157408654571356</v>
      </c>
      <c r="AI322" s="185">
        <f t="shared" si="90"/>
        <v>301</v>
      </c>
      <c r="AJ322" s="127">
        <f>locallinterp(MIN(AI322,CAP_Senior*12),'BBG rates'!$X$24:$X$65,'BBG rates'!$Y$24:$Y$65)</f>
        <v>67.918742488467984</v>
      </c>
      <c r="AK322" s="127">
        <f>locallinterp(MIN(AI322,CAP_CB*12),'BBG rates'!$AA$25:$AA$40,'BBG rates'!$AC$25:$AC$40)</f>
        <v>11</v>
      </c>
      <c r="AL322" s="144">
        <f t="shared" si="91"/>
        <v>20.676186223039558</v>
      </c>
      <c r="AM322" s="142">
        <f>(SUMPRODUCT(AL322:AL$381,G322:G$381)+SUMPRODUCT(AL322:AL$381,H322:H$381))/12</f>
        <v>0</v>
      </c>
    </row>
    <row r="323" spans="1:39" x14ac:dyDescent="0.2">
      <c r="A323" s="7">
        <v>302</v>
      </c>
      <c r="B323" s="7">
        <v>151</v>
      </c>
      <c r="C323" s="7">
        <v>75.5</v>
      </c>
      <c r="D323" s="12">
        <f t="shared" si="83"/>
        <v>25.166666666666668</v>
      </c>
      <c r="E323" s="29">
        <f t="shared" si="81"/>
        <v>0</v>
      </c>
      <c r="F323" s="2">
        <f t="shared" si="84"/>
        <v>0</v>
      </c>
      <c r="G323" s="2">
        <f t="shared" si="92"/>
        <v>0</v>
      </c>
      <c r="H323" s="2">
        <f t="shared" si="93"/>
        <v>0</v>
      </c>
      <c r="I323" s="2">
        <f t="shared" si="82"/>
        <v>0</v>
      </c>
      <c r="J323" s="2">
        <f t="shared" si="99"/>
        <v>0</v>
      </c>
      <c r="K323" s="2">
        <f t="shared" si="85"/>
        <v>0</v>
      </c>
      <c r="L323" s="2">
        <f t="shared" si="85"/>
        <v>0</v>
      </c>
      <c r="M323" s="2"/>
      <c r="N323" s="28">
        <f t="shared" si="100"/>
        <v>0</v>
      </c>
      <c r="O323" s="2">
        <f t="shared" si="94"/>
        <v>0</v>
      </c>
      <c r="P323" s="2">
        <f t="shared" si="95"/>
        <v>0</v>
      </c>
      <c r="R323">
        <f t="shared" si="96"/>
        <v>302</v>
      </c>
      <c r="S323" s="89">
        <f t="shared" si="86"/>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7"/>
        <v>0.12138577740028467</v>
      </c>
      <c r="Y323" s="66">
        <f t="shared" si="87"/>
        <v>0</v>
      </c>
      <c r="Z323" s="72">
        <f t="shared" si="88"/>
        <v>0</v>
      </c>
      <c r="AA323" s="79">
        <f t="shared" si="89"/>
        <v>0</v>
      </c>
      <c r="AB323" s="81">
        <f t="shared" si="98"/>
        <v>0</v>
      </c>
      <c r="AD323" s="95">
        <f>locallinterp(R323,'BBG rates'!$N$10:$N$369,'BBG rates'!$P$10:$P$369)</f>
        <v>25.238141063203688</v>
      </c>
      <c r="AI323" s="185">
        <f t="shared" si="90"/>
        <v>302</v>
      </c>
      <c r="AJ323" s="127">
        <f>locallinterp(MIN(AI323,CAP_Senior*12),'BBG rates'!$X$24:$X$65,'BBG rates'!$Y$24:$Y$65)</f>
        <v>67.918742488467984</v>
      </c>
      <c r="AK323" s="127">
        <f>locallinterp(MIN(AI323,CAP_CB*12),'BBG rates'!$AA$25:$AA$40,'BBG rates'!$AC$25:$AC$40)</f>
        <v>11</v>
      </c>
      <c r="AL323" s="144">
        <f t="shared" si="91"/>
        <v>20.676186223039558</v>
      </c>
      <c r="AM323" s="142">
        <f>(SUMPRODUCT(AL323:AL$381,G323:G$381)+SUMPRODUCT(AL323:AL$381,H323:H$381))/12</f>
        <v>0</v>
      </c>
    </row>
    <row r="324" spans="1:39" x14ac:dyDescent="0.2">
      <c r="A324" s="7">
        <v>303</v>
      </c>
      <c r="B324" s="7">
        <v>151.5</v>
      </c>
      <c r="C324" s="7">
        <v>75.75</v>
      </c>
      <c r="D324" s="12">
        <f t="shared" si="83"/>
        <v>25.25</v>
      </c>
      <c r="E324" s="29">
        <f t="shared" si="81"/>
        <v>0</v>
      </c>
      <c r="F324" s="2">
        <f t="shared" si="84"/>
        <v>0</v>
      </c>
      <c r="G324" s="2">
        <f t="shared" si="92"/>
        <v>0</v>
      </c>
      <c r="H324" s="2">
        <f t="shared" si="93"/>
        <v>0</v>
      </c>
      <c r="I324" s="2">
        <f t="shared" si="82"/>
        <v>0</v>
      </c>
      <c r="J324" s="2">
        <f t="shared" si="99"/>
        <v>0</v>
      </c>
      <c r="K324" s="2">
        <f t="shared" si="85"/>
        <v>0</v>
      </c>
      <c r="L324" s="2">
        <f t="shared" si="85"/>
        <v>0</v>
      </c>
      <c r="M324" s="2"/>
      <c r="N324" s="28">
        <f t="shared" si="100"/>
        <v>0</v>
      </c>
      <c r="O324" s="2">
        <f t="shared" si="94"/>
        <v>0</v>
      </c>
      <c r="P324" s="2">
        <f t="shared" si="95"/>
        <v>0</v>
      </c>
      <c r="R324">
        <f t="shared" si="96"/>
        <v>303</v>
      </c>
      <c r="S324" s="89">
        <f t="shared" si="86"/>
        <v>0</v>
      </c>
      <c r="T324" s="89">
        <f>IF(AND(S324=0,S323&gt;0),SUM($G324:$H$381),S324)</f>
        <v>0</v>
      </c>
      <c r="U324" s="82">
        <f>SUM(T324:T$381)</f>
        <v>0</v>
      </c>
      <c r="V324" s="68">
        <f>localspline(R324,'BBG rates'!$G$10:$G$27,'BBG rates'!$K$10:$K$27)</f>
        <v>0.96870284801908968</v>
      </c>
      <c r="W324" s="68">
        <f>locallinterp(R324,'BBG rates'!$G$10:$G$27,'BBG rates'!$J$10:$J$27)</f>
        <v>0.12118</v>
      </c>
      <c r="X324" s="56">
        <f t="shared" si="97"/>
        <v>0.12111274767958591</v>
      </c>
      <c r="Y324" s="66">
        <f t="shared" si="87"/>
        <v>0</v>
      </c>
      <c r="Z324" s="72">
        <f t="shared" si="88"/>
        <v>0</v>
      </c>
      <c r="AA324" s="79">
        <f t="shared" si="89"/>
        <v>0</v>
      </c>
      <c r="AB324" s="81">
        <f t="shared" si="98"/>
        <v>0</v>
      </c>
      <c r="AD324" s="95">
        <f>locallinterp(R324,'BBG rates'!$N$10:$N$369,'BBG rates'!$P$10:$P$369)</f>
        <v>25.318866300538613</v>
      </c>
      <c r="AI324" s="185">
        <f t="shared" si="90"/>
        <v>303</v>
      </c>
      <c r="AJ324" s="127">
        <f>locallinterp(MIN(AI324,CAP_Senior*12),'BBG rates'!$X$24:$X$65,'BBG rates'!$Y$24:$Y$65)</f>
        <v>67.918742488467984</v>
      </c>
      <c r="AK324" s="127">
        <f>locallinterp(MIN(AI324,CAP_CB*12),'BBG rates'!$AA$25:$AA$40,'BBG rates'!$AC$25:$AC$40)</f>
        <v>11</v>
      </c>
      <c r="AL324" s="144">
        <f t="shared" si="91"/>
        <v>20.676186223039558</v>
      </c>
      <c r="AM324" s="142">
        <f>(SUMPRODUCT(AL324:AL$381,G324:G$381)+SUMPRODUCT(AL324:AL$381,H324:H$381))/12</f>
        <v>0</v>
      </c>
    </row>
    <row r="325" spans="1:39" x14ac:dyDescent="0.2">
      <c r="A325" s="7">
        <v>304</v>
      </c>
      <c r="B325" s="7">
        <v>152</v>
      </c>
      <c r="C325" s="7">
        <v>76</v>
      </c>
      <c r="D325" s="12">
        <f t="shared" si="83"/>
        <v>25.333333333333332</v>
      </c>
      <c r="E325" s="29">
        <f t="shared" si="81"/>
        <v>0</v>
      </c>
      <c r="F325" s="2">
        <f t="shared" si="84"/>
        <v>0</v>
      </c>
      <c r="G325" s="2">
        <f t="shared" si="92"/>
        <v>0</v>
      </c>
      <c r="H325" s="2">
        <f t="shared" si="93"/>
        <v>0</v>
      </c>
      <c r="I325" s="2">
        <f t="shared" si="82"/>
        <v>0</v>
      </c>
      <c r="J325" s="2">
        <f t="shared" si="99"/>
        <v>0</v>
      </c>
      <c r="K325" s="2">
        <f t="shared" si="85"/>
        <v>0</v>
      </c>
      <c r="L325" s="2">
        <f t="shared" si="85"/>
        <v>0</v>
      </c>
      <c r="M325" s="2"/>
      <c r="N325" s="28">
        <f t="shared" si="100"/>
        <v>0</v>
      </c>
      <c r="O325" s="2">
        <f t="shared" si="94"/>
        <v>0</v>
      </c>
      <c r="P325" s="2">
        <f t="shared" si="95"/>
        <v>0</v>
      </c>
      <c r="R325">
        <f t="shared" si="96"/>
        <v>304</v>
      </c>
      <c r="S325" s="89">
        <f t="shared" si="86"/>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7"/>
        <v>0.12083971727570031</v>
      </c>
      <c r="Y325" s="66">
        <f t="shared" si="87"/>
        <v>0</v>
      </c>
      <c r="Z325" s="72">
        <f t="shared" si="88"/>
        <v>0</v>
      </c>
      <c r="AA325" s="79">
        <f t="shared" si="89"/>
        <v>0</v>
      </c>
      <c r="AB325" s="81">
        <f t="shared" si="98"/>
        <v>0</v>
      </c>
      <c r="AD325" s="95">
        <f>locallinterp(R325,'BBG rates'!$N$10:$N$369,'BBG rates'!$P$10:$P$369)</f>
        <v>25.399584678423988</v>
      </c>
      <c r="AI325" s="185">
        <f t="shared" si="90"/>
        <v>304</v>
      </c>
      <c r="AJ325" s="127">
        <f>locallinterp(MIN(AI325,CAP_Senior*12),'BBG rates'!$X$24:$X$65,'BBG rates'!$Y$24:$Y$65)</f>
        <v>67.918742488467984</v>
      </c>
      <c r="AK325" s="127">
        <f>locallinterp(MIN(AI325,CAP_CB*12),'BBG rates'!$AA$25:$AA$40,'BBG rates'!$AC$25:$AC$40)</f>
        <v>11</v>
      </c>
      <c r="AL325" s="144">
        <f t="shared" si="91"/>
        <v>20.676186223039558</v>
      </c>
      <c r="AM325" s="142">
        <f>(SUMPRODUCT(AL325:AL$381,G325:G$381)+SUMPRODUCT(AL325:AL$381,H325:H$381))/12</f>
        <v>0</v>
      </c>
    </row>
    <row r="326" spans="1:39" x14ac:dyDescent="0.2">
      <c r="A326" s="7">
        <v>305</v>
      </c>
      <c r="B326" s="7">
        <v>152.5</v>
      </c>
      <c r="C326" s="7">
        <v>76.25</v>
      </c>
      <c r="D326" s="12">
        <f t="shared" si="83"/>
        <v>25.416666666666668</v>
      </c>
      <c r="E326" s="29">
        <f t="shared" si="81"/>
        <v>0</v>
      </c>
      <c r="F326" s="2">
        <f t="shared" si="84"/>
        <v>0</v>
      </c>
      <c r="G326" s="2">
        <f t="shared" si="92"/>
        <v>0</v>
      </c>
      <c r="H326" s="2">
        <f t="shared" si="93"/>
        <v>0</v>
      </c>
      <c r="I326" s="2">
        <f t="shared" si="82"/>
        <v>0</v>
      </c>
      <c r="J326" s="2">
        <f t="shared" si="99"/>
        <v>0</v>
      </c>
      <c r="K326" s="2">
        <f t="shared" si="85"/>
        <v>0</v>
      </c>
      <c r="L326" s="2">
        <f t="shared" si="85"/>
        <v>0</v>
      </c>
      <c r="M326" s="2"/>
      <c r="N326" s="28">
        <f t="shared" si="100"/>
        <v>0</v>
      </c>
      <c r="O326" s="2">
        <f t="shared" si="94"/>
        <v>0</v>
      </c>
      <c r="P326" s="2">
        <f t="shared" si="95"/>
        <v>0</v>
      </c>
      <c r="R326">
        <f t="shared" si="96"/>
        <v>305</v>
      </c>
      <c r="S326" s="89">
        <f t="shared" si="86"/>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7"/>
        <v>0.12056668618836142</v>
      </c>
      <c r="Y326" s="66">
        <f t="shared" si="87"/>
        <v>0</v>
      </c>
      <c r="Z326" s="72">
        <f t="shared" si="88"/>
        <v>0</v>
      </c>
      <c r="AA326" s="79">
        <f t="shared" si="89"/>
        <v>0</v>
      </c>
      <c r="AB326" s="81">
        <f t="shared" si="98"/>
        <v>0</v>
      </c>
      <c r="AD326" s="95">
        <f>locallinterp(R326,'BBG rates'!$N$10:$N$369,'BBG rates'!$P$10:$P$369)</f>
        <v>25.480296498269613</v>
      </c>
      <c r="AI326" s="185">
        <f t="shared" si="90"/>
        <v>305</v>
      </c>
      <c r="AJ326" s="127">
        <f>locallinterp(MIN(AI326,CAP_Senior*12),'BBG rates'!$X$24:$X$65,'BBG rates'!$Y$24:$Y$65)</f>
        <v>67.918742488467984</v>
      </c>
      <c r="AK326" s="127">
        <f>locallinterp(MIN(AI326,CAP_CB*12),'BBG rates'!$AA$25:$AA$40,'BBG rates'!$AC$25:$AC$40)</f>
        <v>11</v>
      </c>
      <c r="AL326" s="144">
        <f t="shared" si="91"/>
        <v>20.676186223039558</v>
      </c>
      <c r="AM326" s="142">
        <f>(SUMPRODUCT(AL326:AL$381,G326:G$381)+SUMPRODUCT(AL326:AL$381,H326:H$381))/12</f>
        <v>0</v>
      </c>
    </row>
    <row r="327" spans="1:39" x14ac:dyDescent="0.2">
      <c r="A327" s="7">
        <v>306</v>
      </c>
      <c r="B327" s="7">
        <v>153</v>
      </c>
      <c r="C327" s="7">
        <v>76.5</v>
      </c>
      <c r="D327" s="12">
        <f t="shared" si="83"/>
        <v>25.5</v>
      </c>
      <c r="E327" s="29">
        <f t="shared" si="81"/>
        <v>0</v>
      </c>
      <c r="F327" s="2">
        <f t="shared" si="84"/>
        <v>0</v>
      </c>
      <c r="G327" s="2">
        <f t="shared" si="92"/>
        <v>0</v>
      </c>
      <c r="H327" s="2">
        <f t="shared" si="93"/>
        <v>0</v>
      </c>
      <c r="I327" s="2">
        <f t="shared" si="82"/>
        <v>0</v>
      </c>
      <c r="J327" s="2">
        <f t="shared" si="99"/>
        <v>0</v>
      </c>
      <c r="K327" s="2">
        <f t="shared" si="85"/>
        <v>0</v>
      </c>
      <c r="L327" s="2">
        <f t="shared" si="85"/>
        <v>0</v>
      </c>
      <c r="M327" s="2"/>
      <c r="N327" s="28">
        <f t="shared" si="100"/>
        <v>0</v>
      </c>
      <c r="O327" s="2">
        <f t="shared" si="94"/>
        <v>0</v>
      </c>
      <c r="P327" s="2">
        <f t="shared" si="95"/>
        <v>0</v>
      </c>
      <c r="R327">
        <f t="shared" si="96"/>
        <v>306</v>
      </c>
      <c r="S327" s="89">
        <f t="shared" si="86"/>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7"/>
        <v>0.12029365441810214</v>
      </c>
      <c r="Y327" s="66">
        <f t="shared" si="87"/>
        <v>0</v>
      </c>
      <c r="Z327" s="72">
        <f t="shared" si="88"/>
        <v>0</v>
      </c>
      <c r="AA327" s="79">
        <f t="shared" si="89"/>
        <v>0</v>
      </c>
      <c r="AB327" s="81">
        <f t="shared" si="98"/>
        <v>0</v>
      </c>
      <c r="AD327" s="95">
        <f>locallinterp(R327,'BBG rates'!$N$10:$N$369,'BBG rates'!$P$10:$P$369)</f>
        <v>25.561002060964537</v>
      </c>
      <c r="AI327" s="185">
        <f t="shared" si="90"/>
        <v>306</v>
      </c>
      <c r="AJ327" s="127">
        <f>locallinterp(MIN(AI327,CAP_Senior*12),'BBG rates'!$X$24:$X$65,'BBG rates'!$Y$24:$Y$65)</f>
        <v>67.918742488467984</v>
      </c>
      <c r="AK327" s="127">
        <f>locallinterp(MIN(AI327,CAP_CB*12),'BBG rates'!$AA$25:$AA$40,'BBG rates'!$AC$25:$AC$40)</f>
        <v>11</v>
      </c>
      <c r="AL327" s="144">
        <f t="shared" si="91"/>
        <v>20.676186223039558</v>
      </c>
      <c r="AM327" s="142">
        <f>(SUMPRODUCT(AL327:AL$381,G327:G$381)+SUMPRODUCT(AL327:AL$381,H327:H$381))/12</f>
        <v>0</v>
      </c>
    </row>
    <row r="328" spans="1:39" x14ac:dyDescent="0.2">
      <c r="A328" s="7">
        <v>307</v>
      </c>
      <c r="B328" s="7">
        <v>153.5</v>
      </c>
      <c r="C328" s="7">
        <v>76.75</v>
      </c>
      <c r="D328" s="12">
        <f t="shared" si="83"/>
        <v>25.583333333333332</v>
      </c>
      <c r="E328" s="29">
        <f t="shared" si="81"/>
        <v>0</v>
      </c>
      <c r="F328" s="2">
        <f t="shared" si="84"/>
        <v>0</v>
      </c>
      <c r="G328" s="2">
        <f t="shared" si="92"/>
        <v>0</v>
      </c>
      <c r="H328" s="2">
        <f t="shared" si="93"/>
        <v>0</v>
      </c>
      <c r="I328" s="2">
        <f t="shared" si="82"/>
        <v>0</v>
      </c>
      <c r="J328" s="2">
        <f t="shared" si="99"/>
        <v>0</v>
      </c>
      <c r="K328" s="2">
        <f t="shared" si="85"/>
        <v>0</v>
      </c>
      <c r="L328" s="2">
        <f t="shared" si="85"/>
        <v>0</v>
      </c>
      <c r="M328" s="2"/>
      <c r="N328" s="28">
        <f t="shared" si="100"/>
        <v>0</v>
      </c>
      <c r="O328" s="2">
        <f t="shared" si="94"/>
        <v>0</v>
      </c>
      <c r="P328" s="2">
        <f t="shared" si="95"/>
        <v>0</v>
      </c>
      <c r="R328">
        <f t="shared" si="96"/>
        <v>307</v>
      </c>
      <c r="S328" s="89">
        <f t="shared" si="86"/>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7"/>
        <v>0.12002062196438956</v>
      </c>
      <c r="Y328" s="66">
        <f t="shared" si="87"/>
        <v>0</v>
      </c>
      <c r="Z328" s="72">
        <f t="shared" si="88"/>
        <v>0</v>
      </c>
      <c r="AA328" s="79">
        <f t="shared" si="89"/>
        <v>0</v>
      </c>
      <c r="AB328" s="81">
        <f t="shared" si="98"/>
        <v>0</v>
      </c>
      <c r="AD328" s="95">
        <f>locallinterp(R328,'BBG rates'!$N$10:$N$369,'BBG rates'!$P$10:$P$369)</f>
        <v>25.64170166692848</v>
      </c>
      <c r="AI328" s="185">
        <f t="shared" si="90"/>
        <v>307</v>
      </c>
      <c r="AJ328" s="127">
        <f>locallinterp(MIN(AI328,CAP_Senior*12),'BBG rates'!$X$24:$X$65,'BBG rates'!$Y$24:$Y$65)</f>
        <v>67.918742488467984</v>
      </c>
      <c r="AK328" s="127">
        <f>locallinterp(MIN(AI328,CAP_CB*12),'BBG rates'!$AA$25:$AA$40,'BBG rates'!$AC$25:$AC$40)</f>
        <v>11</v>
      </c>
      <c r="AL328" s="144">
        <f t="shared" si="91"/>
        <v>20.676186223039558</v>
      </c>
      <c r="AM328" s="142">
        <f>(SUMPRODUCT(AL328:AL$381,G328:G$381)+SUMPRODUCT(AL328:AL$381,H328:H$381))/12</f>
        <v>0</v>
      </c>
    </row>
    <row r="329" spans="1:39" x14ac:dyDescent="0.2">
      <c r="A329" s="7">
        <v>308</v>
      </c>
      <c r="B329" s="7">
        <v>154</v>
      </c>
      <c r="C329" s="7">
        <v>77</v>
      </c>
      <c r="D329" s="12">
        <f t="shared" si="83"/>
        <v>25.666666666666668</v>
      </c>
      <c r="E329" s="29">
        <f t="shared" si="81"/>
        <v>0</v>
      </c>
      <c r="F329" s="2">
        <f t="shared" si="84"/>
        <v>0</v>
      </c>
      <c r="G329" s="2">
        <f t="shared" si="92"/>
        <v>0</v>
      </c>
      <c r="H329" s="2">
        <f t="shared" si="93"/>
        <v>0</v>
      </c>
      <c r="I329" s="2">
        <f t="shared" si="82"/>
        <v>0</v>
      </c>
      <c r="J329" s="2">
        <f t="shared" si="99"/>
        <v>0</v>
      </c>
      <c r="K329" s="2">
        <f t="shared" si="85"/>
        <v>0</v>
      </c>
      <c r="L329" s="2">
        <f t="shared" si="85"/>
        <v>0</v>
      </c>
      <c r="M329" s="2"/>
      <c r="N329" s="28">
        <f t="shared" si="100"/>
        <v>0</v>
      </c>
      <c r="O329" s="2">
        <f t="shared" si="94"/>
        <v>0</v>
      </c>
      <c r="P329" s="2">
        <f t="shared" si="95"/>
        <v>0</v>
      </c>
      <c r="R329">
        <f t="shared" si="96"/>
        <v>308</v>
      </c>
      <c r="S329" s="89">
        <f t="shared" si="86"/>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7"/>
        <v>0.11974758882722369</v>
      </c>
      <c r="Y329" s="66">
        <f t="shared" si="87"/>
        <v>0</v>
      </c>
      <c r="Z329" s="72">
        <f t="shared" si="88"/>
        <v>0</v>
      </c>
      <c r="AA329" s="79">
        <f t="shared" si="89"/>
        <v>0</v>
      </c>
      <c r="AB329" s="81">
        <f t="shared" si="98"/>
        <v>0</v>
      </c>
      <c r="AD329" s="95">
        <f>locallinterp(R329,'BBG rates'!$N$10:$N$369,'BBG rates'!$P$10:$P$369)</f>
        <v>25.722395606125243</v>
      </c>
      <c r="AI329" s="185">
        <f t="shared" si="90"/>
        <v>308</v>
      </c>
      <c r="AJ329" s="127">
        <f>locallinterp(MIN(AI329,CAP_Senior*12),'BBG rates'!$X$24:$X$65,'BBG rates'!$Y$24:$Y$65)</f>
        <v>67.918742488467984</v>
      </c>
      <c r="AK329" s="127">
        <f>locallinterp(MIN(AI329,CAP_CB*12),'BBG rates'!$AA$25:$AA$40,'BBG rates'!$AC$25:$AC$40)</f>
        <v>11</v>
      </c>
      <c r="AL329" s="144">
        <f t="shared" si="91"/>
        <v>20.676186223039558</v>
      </c>
      <c r="AM329" s="142">
        <f>(SUMPRODUCT(AL329:AL$381,G329:G$381)+SUMPRODUCT(AL329:AL$381,H329:H$381))/12</f>
        <v>0</v>
      </c>
    </row>
    <row r="330" spans="1:39" x14ac:dyDescent="0.2">
      <c r="A330" s="7">
        <v>309</v>
      </c>
      <c r="B330" s="7">
        <v>154.5</v>
      </c>
      <c r="C330" s="7">
        <v>77.25</v>
      </c>
      <c r="D330" s="12">
        <f t="shared" si="83"/>
        <v>25.75</v>
      </c>
      <c r="E330" s="29">
        <f t="shared" si="81"/>
        <v>0</v>
      </c>
      <c r="F330" s="2">
        <f t="shared" si="84"/>
        <v>0</v>
      </c>
      <c r="G330" s="2">
        <f t="shared" si="92"/>
        <v>0</v>
      </c>
      <c r="H330" s="2">
        <f t="shared" si="93"/>
        <v>0</v>
      </c>
      <c r="I330" s="2">
        <f t="shared" si="82"/>
        <v>0</v>
      </c>
      <c r="J330" s="2">
        <f t="shared" si="99"/>
        <v>0</v>
      </c>
      <c r="K330" s="2">
        <f t="shared" si="85"/>
        <v>0</v>
      </c>
      <c r="L330" s="2">
        <f t="shared" si="85"/>
        <v>0</v>
      </c>
      <c r="M330" s="2"/>
      <c r="N330" s="28">
        <f t="shared" si="100"/>
        <v>0</v>
      </c>
      <c r="O330" s="2">
        <f t="shared" si="94"/>
        <v>0</v>
      </c>
      <c r="P330" s="2">
        <f t="shared" si="95"/>
        <v>0</v>
      </c>
      <c r="R330">
        <f t="shared" si="96"/>
        <v>309</v>
      </c>
      <c r="S330" s="89">
        <f t="shared" si="86"/>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7"/>
        <v>0.11947455500687099</v>
      </c>
      <c r="Y330" s="66">
        <f t="shared" si="87"/>
        <v>0</v>
      </c>
      <c r="Z330" s="72">
        <f t="shared" si="88"/>
        <v>0</v>
      </c>
      <c r="AA330" s="79">
        <f t="shared" si="89"/>
        <v>0</v>
      </c>
      <c r="AB330" s="81">
        <f t="shared" si="98"/>
        <v>0</v>
      </c>
      <c r="AD330" s="95">
        <f>locallinterp(R330,'BBG rates'!$N$10:$N$369,'BBG rates'!$P$10:$P$369)</f>
        <v>25.803084163047615</v>
      </c>
      <c r="AI330" s="185">
        <f t="shared" si="90"/>
        <v>309</v>
      </c>
      <c r="AJ330" s="127">
        <f>locallinterp(MIN(AI330,CAP_Senior*12),'BBG rates'!$X$24:$X$65,'BBG rates'!$Y$24:$Y$65)</f>
        <v>67.918742488467984</v>
      </c>
      <c r="AK330" s="127">
        <f>locallinterp(MIN(AI330,CAP_CB*12),'BBG rates'!$AA$25:$AA$40,'BBG rates'!$AC$25:$AC$40)</f>
        <v>11</v>
      </c>
      <c r="AL330" s="144">
        <f t="shared" si="91"/>
        <v>20.676186223039558</v>
      </c>
      <c r="AM330" s="142">
        <f>(SUMPRODUCT(AL330:AL$381,G330:G$381)+SUMPRODUCT(AL330:AL$381,H330:H$381))/12</f>
        <v>0</v>
      </c>
    </row>
    <row r="331" spans="1:39" x14ac:dyDescent="0.2">
      <c r="A331" s="7">
        <v>310</v>
      </c>
      <c r="B331" s="7">
        <v>155</v>
      </c>
      <c r="C331" s="7">
        <v>77.5</v>
      </c>
      <c r="D331" s="12">
        <f t="shared" si="83"/>
        <v>25.833333333333332</v>
      </c>
      <c r="E331" s="29">
        <f t="shared" ref="E331:E381" si="101">IF($A331&lt;=$I$8,E330-G331-H331,0)</f>
        <v>0</v>
      </c>
      <c r="F331" s="2">
        <f t="shared" si="84"/>
        <v>0</v>
      </c>
      <c r="G331" s="2">
        <f t="shared" si="92"/>
        <v>0</v>
      </c>
      <c r="H331" s="2">
        <f t="shared" si="93"/>
        <v>0</v>
      </c>
      <c r="I331" s="2">
        <f t="shared" si="82"/>
        <v>0</v>
      </c>
      <c r="J331" s="2">
        <f t="shared" si="99"/>
        <v>0</v>
      </c>
      <c r="K331" s="2">
        <f t="shared" si="85"/>
        <v>0</v>
      </c>
      <c r="L331" s="2">
        <f t="shared" si="85"/>
        <v>0</v>
      </c>
      <c r="M331" s="2"/>
      <c r="N331" s="28">
        <f t="shared" si="100"/>
        <v>0</v>
      </c>
      <c r="O331" s="2">
        <f t="shared" si="94"/>
        <v>0</v>
      </c>
      <c r="P331" s="2">
        <f t="shared" si="95"/>
        <v>0</v>
      </c>
      <c r="R331">
        <f t="shared" si="96"/>
        <v>310</v>
      </c>
      <c r="S331" s="89">
        <f t="shared" si="86"/>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7"/>
        <v>0.11920152050333144</v>
      </c>
      <c r="Y331" s="66">
        <f t="shared" si="87"/>
        <v>0</v>
      </c>
      <c r="Z331" s="72">
        <f t="shared" si="88"/>
        <v>0</v>
      </c>
      <c r="AA331" s="79">
        <f t="shared" si="89"/>
        <v>0</v>
      </c>
      <c r="AB331" s="81">
        <f t="shared" si="98"/>
        <v>0</v>
      </c>
      <c r="AD331" s="95">
        <f>locallinterp(R331,'BBG rates'!$N$10:$N$369,'BBG rates'!$P$10:$P$369)</f>
        <v>25.883767611737607</v>
      </c>
      <c r="AI331" s="185">
        <f t="shared" si="90"/>
        <v>310</v>
      </c>
      <c r="AJ331" s="127">
        <f>locallinterp(MIN(AI331,CAP_Senior*12),'BBG rates'!$X$24:$X$65,'BBG rates'!$Y$24:$Y$65)</f>
        <v>67.918742488467984</v>
      </c>
      <c r="AK331" s="127">
        <f>locallinterp(MIN(AI331,CAP_CB*12),'BBG rates'!$AA$25:$AA$40,'BBG rates'!$AC$25:$AC$40)</f>
        <v>11</v>
      </c>
      <c r="AL331" s="144">
        <f t="shared" si="91"/>
        <v>20.676186223039558</v>
      </c>
      <c r="AM331" s="142">
        <f>(SUMPRODUCT(AL331:AL$381,G331:G$381)+SUMPRODUCT(AL331:AL$381,H331:H$381))/12</f>
        <v>0</v>
      </c>
    </row>
    <row r="332" spans="1:39" x14ac:dyDescent="0.2">
      <c r="A332" s="7">
        <v>311</v>
      </c>
      <c r="B332" s="7">
        <v>155.5</v>
      </c>
      <c r="C332" s="7">
        <v>77.75</v>
      </c>
      <c r="D332" s="12">
        <f t="shared" si="83"/>
        <v>25.916666666666668</v>
      </c>
      <c r="E332" s="29">
        <f t="shared" si="101"/>
        <v>0</v>
      </c>
      <c r="F332" s="2">
        <f t="shared" si="84"/>
        <v>0</v>
      </c>
      <c r="G332" s="2">
        <f t="shared" si="92"/>
        <v>0</v>
      </c>
      <c r="H332" s="2">
        <f t="shared" si="93"/>
        <v>0</v>
      </c>
      <c r="I332" s="2">
        <f t="shared" si="82"/>
        <v>0</v>
      </c>
      <c r="J332" s="2">
        <f t="shared" si="99"/>
        <v>0</v>
      </c>
      <c r="K332" s="2">
        <f t="shared" si="85"/>
        <v>0</v>
      </c>
      <c r="L332" s="2">
        <f t="shared" si="85"/>
        <v>0</v>
      </c>
      <c r="M332" s="2"/>
      <c r="N332" s="28">
        <f t="shared" si="100"/>
        <v>0</v>
      </c>
      <c r="O332" s="2">
        <f t="shared" si="94"/>
        <v>0</v>
      </c>
      <c r="P332" s="2">
        <f t="shared" si="95"/>
        <v>0</v>
      </c>
      <c r="R332">
        <f t="shared" si="96"/>
        <v>311</v>
      </c>
      <c r="S332" s="89">
        <f t="shared" si="86"/>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7"/>
        <v>0.11892848531660505</v>
      </c>
      <c r="Y332" s="66">
        <f t="shared" si="87"/>
        <v>0</v>
      </c>
      <c r="Z332" s="72">
        <f t="shared" si="88"/>
        <v>0</v>
      </c>
      <c r="AA332" s="79">
        <f t="shared" si="89"/>
        <v>0</v>
      </c>
      <c r="AB332" s="81">
        <f t="shared" si="98"/>
        <v>0</v>
      </c>
      <c r="AD332" s="95">
        <f>locallinterp(R332,'BBG rates'!$N$10:$N$369,'BBG rates'!$P$10:$P$369)</f>
        <v>25.964446230726729</v>
      </c>
      <c r="AI332" s="185">
        <f t="shared" si="90"/>
        <v>311</v>
      </c>
      <c r="AJ332" s="127">
        <f>locallinterp(MIN(AI332,CAP_Senior*12),'BBG rates'!$X$24:$X$65,'BBG rates'!$Y$24:$Y$65)</f>
        <v>67.918742488467984</v>
      </c>
      <c r="AK332" s="127">
        <f>locallinterp(MIN(AI332,CAP_CB*12),'BBG rates'!$AA$25:$AA$40,'BBG rates'!$AC$25:$AC$40)</f>
        <v>11</v>
      </c>
      <c r="AL332" s="144">
        <f t="shared" si="91"/>
        <v>20.676186223039558</v>
      </c>
      <c r="AM332" s="142">
        <f>(SUMPRODUCT(AL332:AL$381,G332:G$381)+SUMPRODUCT(AL332:AL$381,H332:H$381))/12</f>
        <v>0</v>
      </c>
    </row>
    <row r="333" spans="1:39" x14ac:dyDescent="0.2">
      <c r="A333" s="7">
        <v>312</v>
      </c>
      <c r="B333" s="7">
        <v>156</v>
      </c>
      <c r="C333" s="7">
        <v>78</v>
      </c>
      <c r="D333" s="12">
        <f t="shared" si="83"/>
        <v>26</v>
      </c>
      <c r="E333" s="29">
        <f t="shared" si="101"/>
        <v>0</v>
      </c>
      <c r="F333" s="2">
        <f t="shared" si="84"/>
        <v>0</v>
      </c>
      <c r="G333" s="2">
        <f t="shared" si="92"/>
        <v>0</v>
      </c>
      <c r="H333" s="2">
        <f t="shared" si="93"/>
        <v>0</v>
      </c>
      <c r="I333" s="2">
        <f t="shared" si="82"/>
        <v>0</v>
      </c>
      <c r="J333" s="2">
        <f t="shared" si="99"/>
        <v>0</v>
      </c>
      <c r="K333" s="2">
        <f t="shared" si="85"/>
        <v>0</v>
      </c>
      <c r="L333" s="2">
        <f t="shared" si="85"/>
        <v>0</v>
      </c>
      <c r="M333" s="2"/>
      <c r="N333" s="28">
        <f t="shared" si="100"/>
        <v>0</v>
      </c>
      <c r="O333" s="2">
        <f t="shared" si="94"/>
        <v>0</v>
      </c>
      <c r="P333" s="2">
        <f t="shared" si="95"/>
        <v>0</v>
      </c>
      <c r="R333">
        <f t="shared" si="96"/>
        <v>312</v>
      </c>
      <c r="S333" s="89">
        <f t="shared" si="86"/>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7"/>
        <v>0.11865544944642537</v>
      </c>
      <c r="Y333" s="66">
        <f t="shared" si="87"/>
        <v>0</v>
      </c>
      <c r="Z333" s="72">
        <f t="shared" si="88"/>
        <v>0</v>
      </c>
      <c r="AA333" s="79">
        <f t="shared" si="89"/>
        <v>0</v>
      </c>
      <c r="AB333" s="81">
        <f t="shared" si="98"/>
        <v>0</v>
      </c>
      <c r="AD333" s="95">
        <f>locallinterp(R333,'BBG rates'!$N$10:$N$369,'BBG rates'!$P$10:$P$369)</f>
        <v>26.045120288094722</v>
      </c>
      <c r="AI333" s="185">
        <f t="shared" si="90"/>
        <v>312</v>
      </c>
      <c r="AJ333" s="127">
        <f>locallinterp(MIN(AI333,CAP_Senior*12),'BBG rates'!$X$24:$X$65,'BBG rates'!$Y$24:$Y$65)</f>
        <v>67.918742488467984</v>
      </c>
      <c r="AK333" s="127">
        <f>locallinterp(MIN(AI333,CAP_CB*12),'BBG rates'!$AA$25:$AA$40,'BBG rates'!$AC$25:$AC$40)</f>
        <v>11</v>
      </c>
      <c r="AL333" s="144">
        <f t="shared" si="91"/>
        <v>20.676186223039558</v>
      </c>
      <c r="AM333" s="142">
        <f>(SUMPRODUCT(AL333:AL$381,G333:G$381)+SUMPRODUCT(AL333:AL$381,H333:H$381))/12</f>
        <v>0</v>
      </c>
    </row>
    <row r="334" spans="1:39" x14ac:dyDescent="0.2">
      <c r="A334" s="7">
        <v>313</v>
      </c>
      <c r="B334" s="7">
        <v>156.5</v>
      </c>
      <c r="C334" s="7">
        <v>78.25</v>
      </c>
      <c r="D334" s="12">
        <f t="shared" si="83"/>
        <v>26.083333333333332</v>
      </c>
      <c r="E334" s="29">
        <f t="shared" si="101"/>
        <v>0</v>
      </c>
      <c r="F334" s="2">
        <f t="shared" si="84"/>
        <v>0</v>
      </c>
      <c r="G334" s="2">
        <f t="shared" si="92"/>
        <v>0</v>
      </c>
      <c r="H334" s="2">
        <f t="shared" si="93"/>
        <v>0</v>
      </c>
      <c r="I334" s="2">
        <f t="shared" si="82"/>
        <v>0</v>
      </c>
      <c r="J334" s="2">
        <f t="shared" si="99"/>
        <v>0</v>
      </c>
      <c r="K334" s="2">
        <f t="shared" si="85"/>
        <v>0</v>
      </c>
      <c r="L334" s="2">
        <f t="shared" si="85"/>
        <v>0</v>
      </c>
      <c r="M334" s="2"/>
      <c r="N334" s="28">
        <f t="shared" si="100"/>
        <v>0</v>
      </c>
      <c r="O334" s="2">
        <f t="shared" si="94"/>
        <v>0</v>
      </c>
      <c r="P334" s="2">
        <f t="shared" si="95"/>
        <v>0</v>
      </c>
      <c r="R334">
        <f t="shared" si="96"/>
        <v>313</v>
      </c>
      <c r="S334" s="89">
        <f t="shared" si="86"/>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7"/>
        <v>0.11838241289279239</v>
      </c>
      <c r="Y334" s="66">
        <f t="shared" si="87"/>
        <v>0</v>
      </c>
      <c r="Z334" s="72">
        <f t="shared" si="88"/>
        <v>0</v>
      </c>
      <c r="AA334" s="79">
        <f t="shared" si="89"/>
        <v>0</v>
      </c>
      <c r="AB334" s="81">
        <f t="shared" si="98"/>
        <v>0</v>
      </c>
      <c r="AD334" s="95">
        <f>locallinterp(R334,'BBG rates'!$N$10:$N$369,'BBG rates'!$P$10:$P$369)</f>
        <v>26.125790046450316</v>
      </c>
      <c r="AI334" s="185">
        <f t="shared" si="90"/>
        <v>313</v>
      </c>
      <c r="AJ334" s="127">
        <f>locallinterp(MIN(AI334,CAP_Senior*12),'BBG rates'!$X$24:$X$65,'BBG rates'!$Y$24:$Y$65)</f>
        <v>67.918742488467984</v>
      </c>
      <c r="AK334" s="127">
        <f>locallinterp(MIN(AI334,CAP_CB*12),'BBG rates'!$AA$25:$AA$40,'BBG rates'!$AC$25:$AC$40)</f>
        <v>11</v>
      </c>
      <c r="AL334" s="144">
        <f t="shared" si="91"/>
        <v>20.676186223039558</v>
      </c>
      <c r="AM334" s="142">
        <f>(SUMPRODUCT(AL334:AL$381,G334:G$381)+SUMPRODUCT(AL334:AL$381,H334:H$381))/12</f>
        <v>0</v>
      </c>
    </row>
    <row r="335" spans="1:39" x14ac:dyDescent="0.2">
      <c r="A335" s="7">
        <v>314</v>
      </c>
      <c r="B335" s="7">
        <v>157</v>
      </c>
      <c r="C335" s="7">
        <v>78.5</v>
      </c>
      <c r="D335" s="12">
        <f t="shared" si="83"/>
        <v>26.166666666666668</v>
      </c>
      <c r="E335" s="29">
        <f t="shared" si="101"/>
        <v>0</v>
      </c>
      <c r="F335" s="2">
        <f t="shared" si="84"/>
        <v>0</v>
      </c>
      <c r="G335" s="2">
        <f t="shared" si="92"/>
        <v>0</v>
      </c>
      <c r="H335" s="2">
        <f t="shared" si="93"/>
        <v>0</v>
      </c>
      <c r="I335" s="2">
        <f t="shared" si="82"/>
        <v>0</v>
      </c>
      <c r="J335" s="2">
        <f t="shared" si="99"/>
        <v>0</v>
      </c>
      <c r="K335" s="2">
        <f t="shared" si="85"/>
        <v>0</v>
      </c>
      <c r="L335" s="2">
        <f t="shared" si="85"/>
        <v>0</v>
      </c>
      <c r="M335" s="2"/>
      <c r="N335" s="28">
        <f t="shared" si="100"/>
        <v>0</v>
      </c>
      <c r="O335" s="2">
        <f t="shared" si="94"/>
        <v>0</v>
      </c>
      <c r="P335" s="2">
        <f t="shared" si="95"/>
        <v>0</v>
      </c>
      <c r="R335">
        <f t="shared" si="96"/>
        <v>314</v>
      </c>
      <c r="S335" s="89">
        <f t="shared" si="86"/>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7"/>
        <v>0.11810937565597257</v>
      </c>
      <c r="Y335" s="66">
        <f t="shared" si="87"/>
        <v>0</v>
      </c>
      <c r="Z335" s="72">
        <f t="shared" si="88"/>
        <v>0</v>
      </c>
      <c r="AA335" s="79">
        <f t="shared" si="89"/>
        <v>0</v>
      </c>
      <c r="AB335" s="81">
        <f t="shared" si="98"/>
        <v>0</v>
      </c>
      <c r="AD335" s="95">
        <f>locallinterp(R335,'BBG rates'!$N$10:$N$369,'BBG rates'!$P$10:$P$369)</f>
        <v>26.206455757955219</v>
      </c>
      <c r="AI335" s="185">
        <f t="shared" si="90"/>
        <v>314</v>
      </c>
      <c r="AJ335" s="127">
        <f>locallinterp(MIN(AI335,CAP_Senior*12),'BBG rates'!$X$24:$X$65,'BBG rates'!$Y$24:$Y$65)</f>
        <v>67.918742488467984</v>
      </c>
      <c r="AK335" s="127">
        <f>locallinterp(MIN(AI335,CAP_CB*12),'BBG rates'!$AA$25:$AA$40,'BBG rates'!$AC$25:$AC$40)</f>
        <v>11</v>
      </c>
      <c r="AL335" s="144">
        <f t="shared" si="91"/>
        <v>20.676186223039558</v>
      </c>
      <c r="AM335" s="142">
        <f>(SUMPRODUCT(AL335:AL$381,G335:G$381)+SUMPRODUCT(AL335:AL$381,H335:H$381))/12</f>
        <v>0</v>
      </c>
    </row>
    <row r="336" spans="1:39" x14ac:dyDescent="0.2">
      <c r="A336" s="7">
        <v>315</v>
      </c>
      <c r="B336" s="7">
        <v>157.5</v>
      </c>
      <c r="C336" s="7">
        <v>78.75</v>
      </c>
      <c r="D336" s="12">
        <f t="shared" si="83"/>
        <v>26.25</v>
      </c>
      <c r="E336" s="29">
        <f t="shared" si="101"/>
        <v>0</v>
      </c>
      <c r="F336" s="2">
        <f t="shared" si="84"/>
        <v>0</v>
      </c>
      <c r="G336" s="2">
        <f t="shared" si="92"/>
        <v>0</v>
      </c>
      <c r="H336" s="2">
        <f t="shared" si="93"/>
        <v>0</v>
      </c>
      <c r="I336" s="2">
        <f t="shared" si="82"/>
        <v>0</v>
      </c>
      <c r="J336" s="2">
        <f t="shared" si="99"/>
        <v>0</v>
      </c>
      <c r="K336" s="2">
        <f t="shared" si="85"/>
        <v>0</v>
      </c>
      <c r="L336" s="2">
        <f t="shared" si="85"/>
        <v>0</v>
      </c>
      <c r="M336" s="2"/>
      <c r="N336" s="28">
        <f t="shared" si="100"/>
        <v>0</v>
      </c>
      <c r="O336" s="2">
        <f t="shared" si="94"/>
        <v>0</v>
      </c>
      <c r="P336" s="2">
        <f t="shared" si="95"/>
        <v>0</v>
      </c>
      <c r="R336">
        <f t="shared" si="96"/>
        <v>315</v>
      </c>
      <c r="S336" s="89">
        <f t="shared" si="86"/>
        <v>0</v>
      </c>
      <c r="T336" s="89">
        <f>IF(AND(S336=0,S335&gt;0),SUM($G336:$H$381),S336)</f>
        <v>0</v>
      </c>
      <c r="U336" s="82">
        <f>SUM(T336:T$381)</f>
        <v>0</v>
      </c>
      <c r="V336" s="68">
        <f>localspline(R336,'BBG rates'!$G$10:$G$27,'BBG rates'!$K$10:$K$27)</f>
        <v>0.96794299596928113</v>
      </c>
      <c r="W336" s="68">
        <f>locallinterp(R336,'BBG rates'!$G$10:$G$27,'BBG rates'!$J$10:$J$27)</f>
        <v>0.1179</v>
      </c>
      <c r="X336" s="56">
        <f t="shared" si="97"/>
        <v>0.11783633773596591</v>
      </c>
      <c r="Y336" s="66">
        <f t="shared" si="87"/>
        <v>0</v>
      </c>
      <c r="Z336" s="72">
        <f t="shared" si="88"/>
        <v>0</v>
      </c>
      <c r="AA336" s="79">
        <f t="shared" si="89"/>
        <v>0</v>
      </c>
      <c r="AB336" s="81">
        <f t="shared" si="98"/>
        <v>0</v>
      </c>
      <c r="AD336" s="95">
        <f>locallinterp(R336,'BBG rates'!$N$10:$N$369,'BBG rates'!$P$10:$P$369)</f>
        <v>26.287117674285991</v>
      </c>
      <c r="AI336" s="185">
        <f t="shared" si="90"/>
        <v>315</v>
      </c>
      <c r="AJ336" s="127">
        <f>locallinterp(MIN(AI336,CAP_Senior*12),'BBG rates'!$X$24:$X$65,'BBG rates'!$Y$24:$Y$65)</f>
        <v>67.918742488467984</v>
      </c>
      <c r="AK336" s="127">
        <f>locallinterp(MIN(AI336,CAP_CB*12),'BBG rates'!$AA$25:$AA$40,'BBG rates'!$AC$25:$AC$40)</f>
        <v>11</v>
      </c>
      <c r="AL336" s="144">
        <f t="shared" si="91"/>
        <v>20.676186223039558</v>
      </c>
      <c r="AM336" s="142">
        <f>(SUMPRODUCT(AL336:AL$381,G336:G$381)+SUMPRODUCT(AL336:AL$381,H336:H$381))/12</f>
        <v>0</v>
      </c>
    </row>
    <row r="337" spans="1:39" x14ac:dyDescent="0.2">
      <c r="A337" s="7">
        <v>316</v>
      </c>
      <c r="B337" s="7">
        <v>158</v>
      </c>
      <c r="C337" s="7">
        <v>79</v>
      </c>
      <c r="D337" s="12">
        <f t="shared" si="83"/>
        <v>26.333333333333332</v>
      </c>
      <c r="E337" s="29">
        <f t="shared" si="101"/>
        <v>0</v>
      </c>
      <c r="F337" s="2">
        <f t="shared" si="84"/>
        <v>0</v>
      </c>
      <c r="G337" s="2">
        <f t="shared" si="92"/>
        <v>0</v>
      </c>
      <c r="H337" s="2">
        <f t="shared" si="93"/>
        <v>0</v>
      </c>
      <c r="I337" s="2">
        <f t="shared" si="82"/>
        <v>0</v>
      </c>
      <c r="J337" s="2">
        <f t="shared" si="99"/>
        <v>0</v>
      </c>
      <c r="K337" s="2">
        <f t="shared" si="85"/>
        <v>0</v>
      </c>
      <c r="L337" s="2">
        <f t="shared" si="85"/>
        <v>0</v>
      </c>
      <c r="M337" s="2"/>
      <c r="N337" s="28">
        <f t="shared" si="100"/>
        <v>0</v>
      </c>
      <c r="O337" s="2">
        <f t="shared" si="94"/>
        <v>0</v>
      </c>
      <c r="P337" s="2">
        <f t="shared" si="95"/>
        <v>0</v>
      </c>
      <c r="R337">
        <f t="shared" si="96"/>
        <v>316</v>
      </c>
      <c r="S337" s="89">
        <f t="shared" si="86"/>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7"/>
        <v>0.11756329913250596</v>
      </c>
      <c r="Y337" s="66">
        <f t="shared" si="87"/>
        <v>0</v>
      </c>
      <c r="Z337" s="72">
        <f t="shared" si="88"/>
        <v>0</v>
      </c>
      <c r="AA337" s="79">
        <f t="shared" si="89"/>
        <v>0</v>
      </c>
      <c r="AB337" s="81">
        <f t="shared" si="98"/>
        <v>0</v>
      </c>
      <c r="AD337" s="95">
        <f>locallinterp(R337,'BBG rates'!$N$10:$N$369,'BBG rates'!$P$10:$P$369)</f>
        <v>26.367776046605371</v>
      </c>
      <c r="AI337" s="185">
        <f t="shared" si="90"/>
        <v>316</v>
      </c>
      <c r="AJ337" s="127">
        <f>locallinterp(MIN(AI337,CAP_Senior*12),'BBG rates'!$X$24:$X$65,'BBG rates'!$Y$24:$Y$65)</f>
        <v>67.918742488467984</v>
      </c>
      <c r="AK337" s="127">
        <f>locallinterp(MIN(AI337,CAP_CB*12),'BBG rates'!$AA$25:$AA$40,'BBG rates'!$AC$25:$AC$40)</f>
        <v>11</v>
      </c>
      <c r="AL337" s="144">
        <f t="shared" si="91"/>
        <v>20.676186223039558</v>
      </c>
      <c r="AM337" s="142">
        <f>(SUMPRODUCT(AL337:AL$381,G337:G$381)+SUMPRODUCT(AL337:AL$381,H337:H$381))/12</f>
        <v>0</v>
      </c>
    </row>
    <row r="338" spans="1:39" x14ac:dyDescent="0.2">
      <c r="A338" s="7">
        <v>317</v>
      </c>
      <c r="B338" s="7">
        <v>158.5</v>
      </c>
      <c r="C338" s="7">
        <v>79.25</v>
      </c>
      <c r="D338" s="12">
        <f t="shared" si="83"/>
        <v>26.416666666666668</v>
      </c>
      <c r="E338" s="29">
        <f t="shared" si="101"/>
        <v>0</v>
      </c>
      <c r="F338" s="2">
        <f t="shared" si="84"/>
        <v>0</v>
      </c>
      <c r="G338" s="2">
        <f t="shared" si="92"/>
        <v>0</v>
      </c>
      <c r="H338" s="2">
        <f t="shared" si="93"/>
        <v>0</v>
      </c>
      <c r="I338" s="2">
        <f t="shared" si="82"/>
        <v>0</v>
      </c>
      <c r="J338" s="2">
        <f t="shared" si="99"/>
        <v>0</v>
      </c>
      <c r="K338" s="2">
        <f t="shared" si="85"/>
        <v>0</v>
      </c>
      <c r="L338" s="2">
        <f t="shared" si="85"/>
        <v>0</v>
      </c>
      <c r="M338" s="2"/>
      <c r="N338" s="28">
        <f t="shared" si="100"/>
        <v>0</v>
      </c>
      <c r="O338" s="2">
        <f t="shared" si="94"/>
        <v>0</v>
      </c>
      <c r="P338" s="2">
        <f t="shared" si="95"/>
        <v>0</v>
      </c>
      <c r="R338">
        <f t="shared" si="96"/>
        <v>317</v>
      </c>
      <c r="S338" s="89">
        <f t="shared" si="86"/>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7"/>
        <v>0.11729025984585917</v>
      </c>
      <c r="Y338" s="66">
        <f t="shared" si="87"/>
        <v>0</v>
      </c>
      <c r="Z338" s="72">
        <f t="shared" si="88"/>
        <v>0</v>
      </c>
      <c r="AA338" s="79">
        <f t="shared" si="89"/>
        <v>0</v>
      </c>
      <c r="AB338" s="81">
        <f t="shared" si="98"/>
        <v>0</v>
      </c>
      <c r="AD338" s="95">
        <f>locallinterp(R338,'BBG rates'!$N$10:$N$369,'BBG rates'!$P$10:$P$369)</f>
        <v>26.448431110664629</v>
      </c>
      <c r="AI338" s="185">
        <f t="shared" si="90"/>
        <v>317</v>
      </c>
      <c r="AJ338" s="127">
        <f>locallinterp(MIN(AI338,CAP_Senior*12),'BBG rates'!$X$24:$X$65,'BBG rates'!$Y$24:$Y$65)</f>
        <v>67.918742488467984</v>
      </c>
      <c r="AK338" s="127">
        <f>locallinterp(MIN(AI338,CAP_CB*12),'BBG rates'!$AA$25:$AA$40,'BBG rates'!$AC$25:$AC$40)</f>
        <v>11</v>
      </c>
      <c r="AL338" s="144">
        <f t="shared" si="91"/>
        <v>20.676186223039558</v>
      </c>
      <c r="AM338" s="142">
        <f>(SUMPRODUCT(AL338:AL$381,G338:G$381)+SUMPRODUCT(AL338:AL$381,H338:H$381))/12</f>
        <v>0</v>
      </c>
    </row>
    <row r="339" spans="1:39" x14ac:dyDescent="0.2">
      <c r="A339" s="7">
        <v>318</v>
      </c>
      <c r="B339" s="7">
        <v>159</v>
      </c>
      <c r="C339" s="7">
        <v>79.5</v>
      </c>
      <c r="D339" s="12">
        <f t="shared" si="83"/>
        <v>26.5</v>
      </c>
      <c r="E339" s="29">
        <f t="shared" si="101"/>
        <v>0</v>
      </c>
      <c r="F339" s="2">
        <f t="shared" si="84"/>
        <v>0</v>
      </c>
      <c r="G339" s="2">
        <f t="shared" si="92"/>
        <v>0</v>
      </c>
      <c r="H339" s="2">
        <f t="shared" si="93"/>
        <v>0</v>
      </c>
      <c r="I339" s="2">
        <f t="shared" ref="I339:I381" si="102">SUM(F339:H339)</f>
        <v>0</v>
      </c>
      <c r="J339" s="2">
        <f t="shared" si="99"/>
        <v>0</v>
      </c>
      <c r="K339" s="2">
        <f t="shared" si="85"/>
        <v>0</v>
      </c>
      <c r="L339" s="2">
        <f t="shared" si="85"/>
        <v>0</v>
      </c>
      <c r="M339" s="2"/>
      <c r="N339" s="28">
        <f t="shared" si="100"/>
        <v>0</v>
      </c>
      <c r="O339" s="2">
        <f t="shared" si="94"/>
        <v>0</v>
      </c>
      <c r="P339" s="2">
        <f t="shared" si="95"/>
        <v>0</v>
      </c>
      <c r="R339">
        <f t="shared" si="96"/>
        <v>318</v>
      </c>
      <c r="S339" s="89">
        <f t="shared" si="86"/>
        <v>0</v>
      </c>
      <c r="T339" s="89">
        <f>IF(AND(S339=0,S338&gt;0),SUM($G339:$H$381),S339)</f>
        <v>0</v>
      </c>
      <c r="U339" s="82">
        <f>SUM(T339:T$381)</f>
        <v>0</v>
      </c>
      <c r="V339" s="68">
        <f>localspline(R339,'BBG rates'!$G$10:$G$27,'BBG rates'!$K$10:$K$27)</f>
        <v>0.96782395232434282</v>
      </c>
      <c r="W339" s="68">
        <f>locallinterp(R339,'BBG rates'!$G$10:$G$27,'BBG rates'!$J$10:$J$27)</f>
        <v>0.11708</v>
      </c>
      <c r="X339" s="56">
        <f t="shared" si="97"/>
        <v>0.11701721987602554</v>
      </c>
      <c r="Y339" s="66">
        <f t="shared" si="87"/>
        <v>0</v>
      </c>
      <c r="Z339" s="72">
        <f t="shared" si="88"/>
        <v>0</v>
      </c>
      <c r="AA339" s="79">
        <f t="shared" si="89"/>
        <v>0</v>
      </c>
      <c r="AB339" s="81">
        <f t="shared" si="98"/>
        <v>0</v>
      </c>
      <c r="AD339" s="95">
        <f>locallinterp(R339,'BBG rates'!$N$10:$N$369,'BBG rates'!$P$10:$P$369)</f>
        <v>26.529083106691658</v>
      </c>
      <c r="AI339" s="185">
        <f t="shared" si="90"/>
        <v>318</v>
      </c>
      <c r="AJ339" s="127">
        <f>locallinterp(MIN(AI339,CAP_Senior*12),'BBG rates'!$X$24:$X$65,'BBG rates'!$Y$24:$Y$65)</f>
        <v>67.918742488467984</v>
      </c>
      <c r="AK339" s="127">
        <f>locallinterp(MIN(AI339,CAP_CB*12),'BBG rates'!$AA$25:$AA$40,'BBG rates'!$AC$25:$AC$40)</f>
        <v>11</v>
      </c>
      <c r="AL339" s="144">
        <f t="shared" si="91"/>
        <v>20.676186223039558</v>
      </c>
      <c r="AM339" s="142">
        <f>(SUMPRODUCT(AL339:AL$381,G339:G$381)+SUMPRODUCT(AL339:AL$381,H339:H$381))/12</f>
        <v>0</v>
      </c>
    </row>
    <row r="340" spans="1:39" x14ac:dyDescent="0.2">
      <c r="A340" s="7">
        <v>319</v>
      </c>
      <c r="B340" s="7">
        <v>159.5</v>
      </c>
      <c r="C340" s="7">
        <v>79.75</v>
      </c>
      <c r="D340" s="12">
        <f t="shared" si="83"/>
        <v>26.583333333333332</v>
      </c>
      <c r="E340" s="29">
        <f t="shared" si="101"/>
        <v>0</v>
      </c>
      <c r="F340" s="2">
        <f t="shared" si="84"/>
        <v>0</v>
      </c>
      <c r="G340" s="2">
        <f t="shared" si="92"/>
        <v>0</v>
      </c>
      <c r="H340" s="2">
        <f t="shared" si="93"/>
        <v>0</v>
      </c>
      <c r="I340" s="2">
        <f t="shared" si="102"/>
        <v>0</v>
      </c>
      <c r="J340" s="2">
        <f t="shared" si="99"/>
        <v>0</v>
      </c>
      <c r="K340" s="2">
        <f t="shared" si="85"/>
        <v>0</v>
      </c>
      <c r="L340" s="2">
        <f t="shared" si="85"/>
        <v>0</v>
      </c>
      <c r="M340" s="2"/>
      <c r="N340" s="28">
        <f t="shared" si="100"/>
        <v>0</v>
      </c>
      <c r="O340" s="2">
        <f t="shared" si="94"/>
        <v>0</v>
      </c>
      <c r="P340" s="2">
        <f t="shared" si="95"/>
        <v>0</v>
      </c>
      <c r="R340">
        <f t="shared" si="96"/>
        <v>319</v>
      </c>
      <c r="S340" s="89">
        <f t="shared" si="86"/>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7"/>
        <v>0.11674417922273861</v>
      </c>
      <c r="Y340" s="66">
        <f t="shared" si="87"/>
        <v>0</v>
      </c>
      <c r="Z340" s="72">
        <f t="shared" si="88"/>
        <v>0</v>
      </c>
      <c r="AA340" s="79">
        <f t="shared" si="89"/>
        <v>0</v>
      </c>
      <c r="AB340" s="81">
        <f t="shared" si="98"/>
        <v>0</v>
      </c>
      <c r="AD340" s="95">
        <f>locallinterp(R340,'BBG rates'!$N$10:$N$369,'BBG rates'!$P$10:$P$369)</f>
        <v>26.609732264469091</v>
      </c>
      <c r="AI340" s="185">
        <f t="shared" si="90"/>
        <v>319</v>
      </c>
      <c r="AJ340" s="127">
        <f>locallinterp(MIN(AI340,CAP_Senior*12),'BBG rates'!$X$24:$X$65,'BBG rates'!$Y$24:$Y$65)</f>
        <v>67.918742488467984</v>
      </c>
      <c r="AK340" s="127">
        <f>locallinterp(MIN(AI340,CAP_CB*12),'BBG rates'!$AA$25:$AA$40,'BBG rates'!$AC$25:$AC$40)</f>
        <v>11</v>
      </c>
      <c r="AL340" s="144">
        <f t="shared" si="91"/>
        <v>20.676186223039558</v>
      </c>
      <c r="AM340" s="142">
        <f>(SUMPRODUCT(AL340:AL$381,G340:G$381)+SUMPRODUCT(AL340:AL$381,H340:H$381))/12</f>
        <v>0</v>
      </c>
    </row>
    <row r="341" spans="1:39" x14ac:dyDescent="0.2">
      <c r="A341" s="7">
        <v>320</v>
      </c>
      <c r="B341" s="7">
        <v>160</v>
      </c>
      <c r="C341" s="7">
        <v>80</v>
      </c>
      <c r="D341" s="12">
        <f t="shared" si="83"/>
        <v>26.666666666666668</v>
      </c>
      <c r="E341" s="29">
        <f t="shared" si="101"/>
        <v>0</v>
      </c>
      <c r="F341" s="2">
        <f t="shared" si="84"/>
        <v>0</v>
      </c>
      <c r="G341" s="2">
        <f t="shared" si="92"/>
        <v>0</v>
      </c>
      <c r="H341" s="2">
        <f t="shared" si="93"/>
        <v>0</v>
      </c>
      <c r="I341" s="2">
        <f t="shared" si="102"/>
        <v>0</v>
      </c>
      <c r="J341" s="2">
        <f t="shared" si="99"/>
        <v>0</v>
      </c>
      <c r="K341" s="2">
        <f t="shared" si="85"/>
        <v>0</v>
      </c>
      <c r="L341" s="2">
        <f t="shared" si="85"/>
        <v>0</v>
      </c>
      <c r="M341" s="2"/>
      <c r="N341" s="28">
        <f t="shared" si="100"/>
        <v>0</v>
      </c>
      <c r="O341" s="2">
        <f t="shared" si="94"/>
        <v>0</v>
      </c>
      <c r="P341" s="2">
        <f t="shared" si="95"/>
        <v>0</v>
      </c>
      <c r="R341">
        <f t="shared" si="96"/>
        <v>320</v>
      </c>
      <c r="S341" s="89">
        <f t="shared" si="86"/>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7"/>
        <v>0.11647113788599839</v>
      </c>
      <c r="Y341" s="66">
        <f t="shared" si="87"/>
        <v>0</v>
      </c>
      <c r="Z341" s="72">
        <f t="shared" si="88"/>
        <v>0</v>
      </c>
      <c r="AA341" s="79">
        <f t="shared" si="89"/>
        <v>0</v>
      </c>
      <c r="AB341" s="81">
        <f t="shared" si="98"/>
        <v>0</v>
      </c>
      <c r="AD341" s="95">
        <f>locallinterp(R341,'BBG rates'!$N$10:$N$369,'BBG rates'!$P$10:$P$369)</f>
        <v>26.690378808308552</v>
      </c>
      <c r="AI341" s="185">
        <f t="shared" si="90"/>
        <v>320</v>
      </c>
      <c r="AJ341" s="127">
        <f>locallinterp(MIN(AI341,CAP_Senior*12),'BBG rates'!$X$24:$X$65,'BBG rates'!$Y$24:$Y$65)</f>
        <v>67.918742488467984</v>
      </c>
      <c r="AK341" s="127">
        <f>locallinterp(MIN(AI341,CAP_CB*12),'BBG rates'!$AA$25:$AA$40,'BBG rates'!$AC$25:$AC$40)</f>
        <v>11</v>
      </c>
      <c r="AL341" s="144">
        <f t="shared" si="91"/>
        <v>20.676186223039558</v>
      </c>
      <c r="AM341" s="142">
        <f>(SUMPRODUCT(AL341:AL$381,G341:G$381)+SUMPRODUCT(AL341:AL$381,H341:H$381))/12</f>
        <v>0</v>
      </c>
    </row>
    <row r="342" spans="1:39" x14ac:dyDescent="0.2">
      <c r="A342" s="7">
        <v>321</v>
      </c>
      <c r="B342" s="7">
        <v>160.5</v>
      </c>
      <c r="C342" s="7">
        <v>80.25</v>
      </c>
      <c r="D342" s="12">
        <f t="shared" ref="D342:D381" si="103">A342/12</f>
        <v>26.75</v>
      </c>
      <c r="E342" s="29">
        <f t="shared" si="101"/>
        <v>0</v>
      </c>
      <c r="F342" s="2">
        <f t="shared" ref="F342:F381" si="104">IF($A342&lt;=$I$8,-IPMT($G$11,1,$I$8-$A342+1,$E341),0)</f>
        <v>0</v>
      </c>
      <c r="G342" s="2">
        <f t="shared" si="92"/>
        <v>0</v>
      </c>
      <c r="H342" s="2">
        <f t="shared" si="93"/>
        <v>0</v>
      </c>
      <c r="I342" s="2">
        <f t="shared" si="102"/>
        <v>0</v>
      </c>
      <c r="J342" s="2">
        <f t="shared" si="99"/>
        <v>0</v>
      </c>
      <c r="K342" s="2">
        <f t="shared" ref="K342:L381" si="105">I342/(1+$F$12)^IF($I$7=1,$A342,IF($I$7=2,$B342,IF($I$7=4,$C342,$D342)))</f>
        <v>0</v>
      </c>
      <c r="L342" s="2">
        <f t="shared" si="105"/>
        <v>0</v>
      </c>
      <c r="M342" s="2"/>
      <c r="N342" s="28">
        <f t="shared" si="100"/>
        <v>0</v>
      </c>
      <c r="O342" s="2">
        <f t="shared" si="94"/>
        <v>0</v>
      </c>
      <c r="P342" s="2">
        <f t="shared" si="95"/>
        <v>0</v>
      </c>
      <c r="R342">
        <f t="shared" si="96"/>
        <v>321</v>
      </c>
      <c r="S342" s="89">
        <f t="shared" ref="S342:S381" si="106">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7"/>
        <v>0.11619809586607133</v>
      </c>
      <c r="Y342" s="66">
        <f t="shared" ref="Y342:Y380" si="107">T342*X342%/12+Y343</f>
        <v>0</v>
      </c>
      <c r="Z342" s="72">
        <f t="shared" ref="Z342:Z381" si="108">IF(U342=0,0,Y342*1200/U342)</f>
        <v>0</v>
      </c>
      <c r="AA342" s="79">
        <f t="shared" ref="AA342:AA381" si="109">T342*$AA$17%/12+AA343</f>
        <v>0</v>
      </c>
      <c r="AB342" s="81">
        <f t="shared" si="98"/>
        <v>0</v>
      </c>
      <c r="AD342" s="95">
        <f>locallinterp(R342,'BBG rates'!$N$10:$N$369,'BBG rates'!$P$10:$P$369)</f>
        <v>26.771022952080457</v>
      </c>
      <c r="AI342" s="185">
        <f t="shared" ref="AI342:AI381" si="110">A342</f>
        <v>321</v>
      </c>
      <c r="AJ342" s="127">
        <f>locallinterp(MIN(AI342,CAP_Senior*12),'BBG rates'!$X$24:$X$65,'BBG rates'!$Y$24:$Y$65)</f>
        <v>67.918742488467984</v>
      </c>
      <c r="AK342" s="127">
        <f>locallinterp(MIN(AI342,CAP_CB*12),'BBG rates'!$AA$25:$AA$40,'BBG rates'!$AC$25:$AC$40)</f>
        <v>11</v>
      </c>
      <c r="AL342" s="144">
        <f t="shared" ref="AL342:AL381" si="111">SUMPRODUCT(AJ342:AK342,$AJ$19:$AK$19)</f>
        <v>20.676186223039558</v>
      </c>
      <c r="AM342" s="142">
        <f>(SUMPRODUCT(AL342:AL$381,G342:G$381)+SUMPRODUCT(AL342:AL$381,H342:H$381))/12</f>
        <v>0</v>
      </c>
    </row>
    <row r="343" spans="1:39" x14ac:dyDescent="0.2">
      <c r="A343" s="7">
        <v>322</v>
      </c>
      <c r="B343" s="7">
        <v>161</v>
      </c>
      <c r="C343" s="7">
        <v>80.5</v>
      </c>
      <c r="D343" s="12">
        <f t="shared" si="103"/>
        <v>26.833333333333332</v>
      </c>
      <c r="E343" s="29">
        <f t="shared" si="101"/>
        <v>0</v>
      </c>
      <c r="F343" s="2">
        <f t="shared" si="104"/>
        <v>0</v>
      </c>
      <c r="G343" s="2">
        <f t="shared" ref="G343:G381" si="112">IF($A343&lt;=$I$8,-PPMT($G$11,1,$I$8-$A343+1,$E342),0)</f>
        <v>0</v>
      </c>
      <c r="H343" s="2">
        <f t="shared" ref="H343:H381" si="113">IF($A343&lt;=$I$8,(E342-G343)*$G$13,0)</f>
        <v>0</v>
      </c>
      <c r="I343" s="2">
        <f t="shared" si="102"/>
        <v>0</v>
      </c>
      <c r="J343" s="2">
        <f t="shared" si="99"/>
        <v>0</v>
      </c>
      <c r="K343" s="2">
        <f t="shared" si="105"/>
        <v>0</v>
      </c>
      <c r="L343" s="2">
        <f t="shared" si="105"/>
        <v>0</v>
      </c>
      <c r="M343" s="2"/>
      <c r="N343" s="28">
        <f t="shared" si="100"/>
        <v>0</v>
      </c>
      <c r="O343" s="2">
        <f t="shared" ref="O343:O381" si="114">IF($A343&lt;=$I$8,-IPMT($G$11,1,$I$8-$A343+1,$N342),0)</f>
        <v>0</v>
      </c>
      <c r="P343" s="2">
        <f t="shared" ref="P343:P381" si="115">IF($A343&lt;=$I$8,-PPMT($G$11,1,$I$8-$A343+1,$N342),0)</f>
        <v>0</v>
      </c>
      <c r="R343">
        <f t="shared" ref="R343:R381" si="116">ROUND(D343*12,1)</f>
        <v>322</v>
      </c>
      <c r="S343" s="89">
        <f t="shared" si="106"/>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7">((1+W343%)^(1/12)-1)*1200</f>
        <v>0.11592505316269097</v>
      </c>
      <c r="Y343" s="66">
        <f t="shared" si="107"/>
        <v>0</v>
      </c>
      <c r="Z343" s="72">
        <f t="shared" si="108"/>
        <v>0</v>
      </c>
      <c r="AA343" s="79">
        <f t="shared" si="109"/>
        <v>0</v>
      </c>
      <c r="AB343" s="81">
        <f t="shared" ref="AB343:AB381" si="118">IF(U343=0,0,AA343*1200/U343)</f>
        <v>0</v>
      </c>
      <c r="AD343" s="95">
        <f>locallinterp(R343,'BBG rates'!$N$10:$N$369,'BBG rates'!$P$10:$P$369)</f>
        <v>26.851664914125362</v>
      </c>
      <c r="AI343" s="185">
        <f t="shared" si="110"/>
        <v>322</v>
      </c>
      <c r="AJ343" s="127">
        <f>locallinterp(MIN(AI343,CAP_Senior*12),'BBG rates'!$X$24:$X$65,'BBG rates'!$Y$24:$Y$65)</f>
        <v>67.918742488467984</v>
      </c>
      <c r="AK343" s="127">
        <f>locallinterp(MIN(AI343,CAP_CB*12),'BBG rates'!$AA$25:$AA$40,'BBG rates'!$AC$25:$AC$40)</f>
        <v>11</v>
      </c>
      <c r="AL343" s="144">
        <f t="shared" si="111"/>
        <v>20.676186223039558</v>
      </c>
      <c r="AM343" s="142">
        <f>(SUMPRODUCT(AL343:AL$381,G343:G$381)+SUMPRODUCT(AL343:AL$381,H343:H$381))/12</f>
        <v>0</v>
      </c>
    </row>
    <row r="344" spans="1:39" x14ac:dyDescent="0.2">
      <c r="A344" s="7">
        <v>323</v>
      </c>
      <c r="B344" s="7">
        <v>161.5</v>
      </c>
      <c r="C344" s="7">
        <v>80.75</v>
      </c>
      <c r="D344" s="12">
        <f t="shared" si="103"/>
        <v>26.916666666666668</v>
      </c>
      <c r="E344" s="29">
        <f t="shared" si="101"/>
        <v>0</v>
      </c>
      <c r="F344" s="2">
        <f t="shared" si="104"/>
        <v>0</v>
      </c>
      <c r="G344" s="2">
        <f t="shared" si="112"/>
        <v>0</v>
      </c>
      <c r="H344" s="2">
        <f t="shared" si="113"/>
        <v>0</v>
      </c>
      <c r="I344" s="2">
        <f t="shared" si="102"/>
        <v>0</v>
      </c>
      <c r="J344" s="2">
        <f t="shared" ref="J344:J381" si="119">IF($I$7=1,I344*A344,IF($I$7=2,I344*B344,IF($I$7=4,I344*C344,I344*D344)))</f>
        <v>0</v>
      </c>
      <c r="K344" s="2">
        <f t="shared" si="105"/>
        <v>0</v>
      </c>
      <c r="L344" s="2">
        <f t="shared" si="105"/>
        <v>0</v>
      </c>
      <c r="M344" s="2"/>
      <c r="N344" s="28">
        <f t="shared" ref="N344:N381" si="120">IF($A344&lt;=$I$8,N343-P344,0)</f>
        <v>0</v>
      </c>
      <c r="O344" s="2">
        <f t="shared" si="114"/>
        <v>0</v>
      </c>
      <c r="P344" s="2">
        <f t="shared" si="115"/>
        <v>0</v>
      </c>
      <c r="R344">
        <f t="shared" si="116"/>
        <v>323</v>
      </c>
      <c r="S344" s="89">
        <f t="shared" si="106"/>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7"/>
        <v>0.11565200977612378</v>
      </c>
      <c r="Y344" s="66">
        <f t="shared" si="107"/>
        <v>0</v>
      </c>
      <c r="Z344" s="72">
        <f t="shared" si="108"/>
        <v>0</v>
      </c>
      <c r="AA344" s="79">
        <f t="shared" si="109"/>
        <v>0</v>
      </c>
      <c r="AB344" s="81">
        <f t="shared" si="118"/>
        <v>0</v>
      </c>
      <c r="AD344" s="95">
        <f>locallinterp(R344,'BBG rates'!$N$10:$N$369,'BBG rates'!$P$10:$P$369)</f>
        <v>26.932304902341833</v>
      </c>
      <c r="AI344" s="185">
        <f t="shared" si="110"/>
        <v>323</v>
      </c>
      <c r="AJ344" s="127">
        <f>locallinterp(MIN(AI344,CAP_Senior*12),'BBG rates'!$X$24:$X$65,'BBG rates'!$Y$24:$Y$65)</f>
        <v>67.918742488467984</v>
      </c>
      <c r="AK344" s="127">
        <f>locallinterp(MIN(AI344,CAP_CB*12),'BBG rates'!$AA$25:$AA$40,'BBG rates'!$AC$25:$AC$40)</f>
        <v>11</v>
      </c>
      <c r="AL344" s="144">
        <f t="shared" si="111"/>
        <v>20.676186223039558</v>
      </c>
      <c r="AM344" s="142">
        <f>(SUMPRODUCT(AL344:AL$381,G344:G$381)+SUMPRODUCT(AL344:AL$381,H344:H$381))/12</f>
        <v>0</v>
      </c>
    </row>
    <row r="345" spans="1:39" x14ac:dyDescent="0.2">
      <c r="A345" s="7">
        <v>324</v>
      </c>
      <c r="B345" s="7">
        <v>162</v>
      </c>
      <c r="C345" s="7">
        <v>81</v>
      </c>
      <c r="D345" s="12">
        <f t="shared" si="103"/>
        <v>27</v>
      </c>
      <c r="E345" s="29">
        <f t="shared" si="101"/>
        <v>0</v>
      </c>
      <c r="F345" s="2">
        <f t="shared" si="104"/>
        <v>0</v>
      </c>
      <c r="G345" s="2">
        <f t="shared" si="112"/>
        <v>0</v>
      </c>
      <c r="H345" s="2">
        <f t="shared" si="113"/>
        <v>0</v>
      </c>
      <c r="I345" s="2">
        <f t="shared" si="102"/>
        <v>0</v>
      </c>
      <c r="J345" s="2">
        <f t="shared" si="119"/>
        <v>0</v>
      </c>
      <c r="K345" s="2">
        <f t="shared" si="105"/>
        <v>0</v>
      </c>
      <c r="L345" s="2">
        <f t="shared" si="105"/>
        <v>0</v>
      </c>
      <c r="M345" s="2"/>
      <c r="N345" s="28">
        <f t="shared" si="120"/>
        <v>0</v>
      </c>
      <c r="O345" s="2">
        <f t="shared" si="114"/>
        <v>0</v>
      </c>
      <c r="P345" s="2">
        <f t="shared" si="115"/>
        <v>0</v>
      </c>
      <c r="R345">
        <f t="shared" si="116"/>
        <v>324</v>
      </c>
      <c r="S345" s="89">
        <f t="shared" si="106"/>
        <v>0</v>
      </c>
      <c r="T345" s="89">
        <f>IF(AND(S345=0,S344&gt;0),SUM($G345:$H$381),S345)</f>
        <v>0</v>
      </c>
      <c r="U345" s="82">
        <f>SUM(T345:T$381)</f>
        <v>0</v>
      </c>
      <c r="V345" s="68">
        <f>localspline(R345,'BBG rates'!$G$10:$G$27,'BBG rates'!$K$10:$K$27)</f>
        <v>0.96765860178725838</v>
      </c>
      <c r="W345" s="68">
        <f>locallinterp(R345,'BBG rates'!$G$10:$G$27,'BBG rates'!$J$10:$J$27)</f>
        <v>0.11544</v>
      </c>
      <c r="X345" s="56">
        <f t="shared" si="117"/>
        <v>0.11537896570610329</v>
      </c>
      <c r="Y345" s="66">
        <f t="shared" si="107"/>
        <v>0</v>
      </c>
      <c r="Z345" s="72">
        <f t="shared" si="108"/>
        <v>0</v>
      </c>
      <c r="AA345" s="79">
        <f t="shared" si="109"/>
        <v>0</v>
      </c>
      <c r="AB345" s="81">
        <f t="shared" si="118"/>
        <v>0</v>
      </c>
      <c r="AD345" s="95">
        <f>locallinterp(R345,'BBG rates'!$N$10:$N$369,'BBG rates'!$P$10:$P$369)</f>
        <v>27.012943119157438</v>
      </c>
      <c r="AI345" s="185">
        <f t="shared" si="110"/>
        <v>324</v>
      </c>
      <c r="AJ345" s="127">
        <f>locallinterp(MIN(AI345,CAP_Senior*12),'BBG rates'!$X$24:$X$65,'BBG rates'!$Y$24:$Y$65)</f>
        <v>67.918742488467984</v>
      </c>
      <c r="AK345" s="127">
        <f>locallinterp(MIN(AI345,CAP_CB*12),'BBG rates'!$AA$25:$AA$40,'BBG rates'!$AC$25:$AC$40)</f>
        <v>11</v>
      </c>
      <c r="AL345" s="144">
        <f t="shared" si="111"/>
        <v>20.676186223039558</v>
      </c>
      <c r="AM345" s="142">
        <f>(SUMPRODUCT(AL345:AL$381,G345:G$381)+SUMPRODUCT(AL345:AL$381,H345:H$381))/12</f>
        <v>0</v>
      </c>
    </row>
    <row r="346" spans="1:39" x14ac:dyDescent="0.2">
      <c r="A346" s="7">
        <v>325</v>
      </c>
      <c r="B346" s="7">
        <v>162.5</v>
      </c>
      <c r="C346" s="7">
        <v>81.25</v>
      </c>
      <c r="D346" s="12">
        <f t="shared" si="103"/>
        <v>27.083333333333332</v>
      </c>
      <c r="E346" s="29">
        <f t="shared" si="101"/>
        <v>0</v>
      </c>
      <c r="F346" s="2">
        <f t="shared" si="104"/>
        <v>0</v>
      </c>
      <c r="G346" s="2">
        <f t="shared" si="112"/>
        <v>0</v>
      </c>
      <c r="H346" s="2">
        <f t="shared" si="113"/>
        <v>0</v>
      </c>
      <c r="I346" s="2">
        <f t="shared" si="102"/>
        <v>0</v>
      </c>
      <c r="J346" s="2">
        <f t="shared" si="119"/>
        <v>0</v>
      </c>
      <c r="K346" s="2">
        <f t="shared" si="105"/>
        <v>0</v>
      </c>
      <c r="L346" s="2">
        <f t="shared" si="105"/>
        <v>0</v>
      </c>
      <c r="M346" s="2"/>
      <c r="N346" s="28">
        <f t="shared" si="120"/>
        <v>0</v>
      </c>
      <c r="O346" s="2">
        <f t="shared" si="114"/>
        <v>0</v>
      </c>
      <c r="P346" s="2">
        <f t="shared" si="115"/>
        <v>0</v>
      </c>
      <c r="R346">
        <f t="shared" si="116"/>
        <v>325</v>
      </c>
      <c r="S346" s="89">
        <f t="shared" si="106"/>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7"/>
        <v>0.11510592095289596</v>
      </c>
      <c r="Y346" s="66">
        <f t="shared" si="107"/>
        <v>0</v>
      </c>
      <c r="Z346" s="72">
        <f t="shared" si="108"/>
        <v>0</v>
      </c>
      <c r="AA346" s="79">
        <f t="shared" si="109"/>
        <v>0</v>
      </c>
      <c r="AB346" s="81">
        <f t="shared" si="118"/>
        <v>0</v>
      </c>
      <c r="AD346" s="95">
        <f>locallinterp(R346,'BBG rates'!$N$10:$N$369,'BBG rates'!$P$10:$P$369)</f>
        <v>27.093579756561429</v>
      </c>
      <c r="AI346" s="185">
        <f t="shared" si="110"/>
        <v>325</v>
      </c>
      <c r="AJ346" s="127">
        <f>locallinterp(MIN(AI346,CAP_Senior*12),'BBG rates'!$X$24:$X$65,'BBG rates'!$Y$24:$Y$65)</f>
        <v>67.918742488467984</v>
      </c>
      <c r="AK346" s="127">
        <f>locallinterp(MIN(AI346,CAP_CB*12),'BBG rates'!$AA$25:$AA$40,'BBG rates'!$AC$25:$AC$40)</f>
        <v>11</v>
      </c>
      <c r="AL346" s="144">
        <f t="shared" si="111"/>
        <v>20.676186223039558</v>
      </c>
      <c r="AM346" s="142">
        <f>(SUMPRODUCT(AL346:AL$381,G346:G$381)+SUMPRODUCT(AL346:AL$381,H346:H$381))/12</f>
        <v>0</v>
      </c>
    </row>
    <row r="347" spans="1:39" x14ac:dyDescent="0.2">
      <c r="A347" s="7">
        <v>326</v>
      </c>
      <c r="B347" s="7">
        <v>163</v>
      </c>
      <c r="C347" s="7">
        <v>81.5</v>
      </c>
      <c r="D347" s="12">
        <f t="shared" si="103"/>
        <v>27.166666666666668</v>
      </c>
      <c r="E347" s="29">
        <f t="shared" si="101"/>
        <v>0</v>
      </c>
      <c r="F347" s="2">
        <f t="shared" si="104"/>
        <v>0</v>
      </c>
      <c r="G347" s="2">
        <f t="shared" si="112"/>
        <v>0</v>
      </c>
      <c r="H347" s="2">
        <f t="shared" si="113"/>
        <v>0</v>
      </c>
      <c r="I347" s="2">
        <f t="shared" si="102"/>
        <v>0</v>
      </c>
      <c r="J347" s="2">
        <f t="shared" si="119"/>
        <v>0</v>
      </c>
      <c r="K347" s="2">
        <f t="shared" si="105"/>
        <v>0</v>
      </c>
      <c r="L347" s="2">
        <f t="shared" si="105"/>
        <v>0</v>
      </c>
      <c r="M347" s="2"/>
      <c r="N347" s="28">
        <f t="shared" si="120"/>
        <v>0</v>
      </c>
      <c r="O347" s="2">
        <f t="shared" si="114"/>
        <v>0</v>
      </c>
      <c r="P347" s="2">
        <f t="shared" si="115"/>
        <v>0</v>
      </c>
      <c r="R347">
        <f t="shared" si="116"/>
        <v>326</v>
      </c>
      <c r="S347" s="89">
        <f t="shared" si="106"/>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7"/>
        <v>0.11483287551623533</v>
      </c>
      <c r="Y347" s="66">
        <f t="shared" si="107"/>
        <v>0</v>
      </c>
      <c r="Z347" s="72">
        <f t="shared" si="108"/>
        <v>0</v>
      </c>
      <c r="AA347" s="79">
        <f t="shared" si="109"/>
        <v>0</v>
      </c>
      <c r="AB347" s="81">
        <f t="shared" si="118"/>
        <v>0</v>
      </c>
      <c r="AD347" s="95">
        <f>locallinterp(R347,'BBG rates'!$N$10:$N$369,'BBG rates'!$P$10:$P$369)</f>
        <v>27.174215006040271</v>
      </c>
      <c r="AI347" s="185">
        <f t="shared" si="110"/>
        <v>326</v>
      </c>
      <c r="AJ347" s="127">
        <f>locallinterp(MIN(AI347,CAP_Senior*12),'BBG rates'!$X$24:$X$65,'BBG rates'!$Y$24:$Y$65)</f>
        <v>67.918742488467984</v>
      </c>
      <c r="AK347" s="127">
        <f>locallinterp(MIN(AI347,CAP_CB*12),'BBG rates'!$AA$25:$AA$40,'BBG rates'!$AC$25:$AC$40)</f>
        <v>11</v>
      </c>
      <c r="AL347" s="144">
        <f t="shared" si="111"/>
        <v>20.676186223039558</v>
      </c>
      <c r="AM347" s="142">
        <f>(SUMPRODUCT(AL347:AL$381,G347:G$381)+SUMPRODUCT(AL347:AL$381,H347:H$381))/12</f>
        <v>0</v>
      </c>
    </row>
    <row r="348" spans="1:39" x14ac:dyDescent="0.2">
      <c r="A348" s="7">
        <v>327</v>
      </c>
      <c r="B348" s="7">
        <v>163.5</v>
      </c>
      <c r="C348" s="7">
        <v>81.75</v>
      </c>
      <c r="D348" s="12">
        <f t="shared" si="103"/>
        <v>27.25</v>
      </c>
      <c r="E348" s="29">
        <f t="shared" si="101"/>
        <v>0</v>
      </c>
      <c r="F348" s="2">
        <f t="shared" si="104"/>
        <v>0</v>
      </c>
      <c r="G348" s="2">
        <f t="shared" si="112"/>
        <v>0</v>
      </c>
      <c r="H348" s="2">
        <f t="shared" si="113"/>
        <v>0</v>
      </c>
      <c r="I348" s="2">
        <f t="shared" si="102"/>
        <v>0</v>
      </c>
      <c r="J348" s="2">
        <f t="shared" si="119"/>
        <v>0</v>
      </c>
      <c r="K348" s="2">
        <f t="shared" si="105"/>
        <v>0</v>
      </c>
      <c r="L348" s="2">
        <f t="shared" si="105"/>
        <v>0</v>
      </c>
      <c r="M348" s="2"/>
      <c r="N348" s="28">
        <f t="shared" si="120"/>
        <v>0</v>
      </c>
      <c r="O348" s="2">
        <f t="shared" si="114"/>
        <v>0</v>
      </c>
      <c r="P348" s="2">
        <f t="shared" si="115"/>
        <v>0</v>
      </c>
      <c r="R348">
        <f t="shared" si="116"/>
        <v>327</v>
      </c>
      <c r="S348" s="89">
        <f t="shared" si="106"/>
        <v>0</v>
      </c>
      <c r="T348" s="89">
        <f>IF(AND(S348=0,S347&gt;0),SUM($G348:$H$381),S348)</f>
        <v>0</v>
      </c>
      <c r="U348" s="82">
        <f>SUM(T348:T$381)</f>
        <v>0</v>
      </c>
      <c r="V348" s="68">
        <f>localspline(R348,'BBG rates'!$G$10:$G$27,'BBG rates'!$K$10:$K$27)</f>
        <v>0.96760863042313483</v>
      </c>
      <c r="W348" s="68">
        <f>locallinterp(R348,'BBG rates'!$G$10:$G$27,'BBG rates'!$J$10:$J$27)</f>
        <v>0.11462</v>
      </c>
      <c r="X348" s="56">
        <f t="shared" si="117"/>
        <v>0.11455982939612142</v>
      </c>
      <c r="Y348" s="66">
        <f t="shared" si="107"/>
        <v>0</v>
      </c>
      <c r="Z348" s="72">
        <f t="shared" si="108"/>
        <v>0</v>
      </c>
      <c r="AA348" s="79">
        <f t="shared" si="109"/>
        <v>0</v>
      </c>
      <c r="AB348" s="81">
        <f t="shared" si="118"/>
        <v>0</v>
      </c>
      <c r="AD348" s="95">
        <f>locallinterp(R348,'BBG rates'!$N$10:$N$369,'BBG rates'!$P$10:$P$369)</f>
        <v>27.25484905857553</v>
      </c>
      <c r="AI348" s="185">
        <f t="shared" si="110"/>
        <v>327</v>
      </c>
      <c r="AJ348" s="127">
        <f>locallinterp(MIN(AI348,CAP_Senior*12),'BBG rates'!$X$24:$X$65,'BBG rates'!$Y$24:$Y$65)</f>
        <v>67.918742488467984</v>
      </c>
      <c r="AK348" s="127">
        <f>locallinterp(MIN(AI348,CAP_CB*12),'BBG rates'!$AA$25:$AA$40,'BBG rates'!$AC$25:$AC$40)</f>
        <v>11</v>
      </c>
      <c r="AL348" s="144">
        <f t="shared" si="111"/>
        <v>20.676186223039558</v>
      </c>
      <c r="AM348" s="142">
        <f>(SUMPRODUCT(AL348:AL$381,G348:G$381)+SUMPRODUCT(AL348:AL$381,H348:H$381))/12</f>
        <v>0</v>
      </c>
    </row>
    <row r="349" spans="1:39" x14ac:dyDescent="0.2">
      <c r="A349" s="7">
        <v>328</v>
      </c>
      <c r="B349" s="7">
        <v>164</v>
      </c>
      <c r="C349" s="7">
        <v>82</v>
      </c>
      <c r="D349" s="12">
        <f t="shared" si="103"/>
        <v>27.333333333333332</v>
      </c>
      <c r="E349" s="29">
        <f t="shared" si="101"/>
        <v>0</v>
      </c>
      <c r="F349" s="2">
        <f t="shared" si="104"/>
        <v>0</v>
      </c>
      <c r="G349" s="2">
        <f t="shared" si="112"/>
        <v>0</v>
      </c>
      <c r="H349" s="2">
        <f t="shared" si="113"/>
        <v>0</v>
      </c>
      <c r="I349" s="2">
        <f t="shared" si="102"/>
        <v>0</v>
      </c>
      <c r="J349" s="2">
        <f t="shared" si="119"/>
        <v>0</v>
      </c>
      <c r="K349" s="2">
        <f t="shared" si="105"/>
        <v>0</v>
      </c>
      <c r="L349" s="2">
        <f t="shared" si="105"/>
        <v>0</v>
      </c>
      <c r="M349" s="2"/>
      <c r="N349" s="28">
        <f t="shared" si="120"/>
        <v>0</v>
      </c>
      <c r="O349" s="2">
        <f t="shared" si="114"/>
        <v>0</v>
      </c>
      <c r="P349" s="2">
        <f t="shared" si="115"/>
        <v>0</v>
      </c>
      <c r="R349">
        <f t="shared" si="116"/>
        <v>328</v>
      </c>
      <c r="S349" s="89">
        <f t="shared" si="106"/>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7"/>
        <v>0.11428678259282066</v>
      </c>
      <c r="Y349" s="66">
        <f t="shared" si="107"/>
        <v>0</v>
      </c>
      <c r="Z349" s="72">
        <f t="shared" si="108"/>
        <v>0</v>
      </c>
      <c r="AA349" s="79">
        <f t="shared" si="109"/>
        <v>0</v>
      </c>
      <c r="AB349" s="81">
        <f t="shared" si="118"/>
        <v>0</v>
      </c>
      <c r="AD349" s="95">
        <f>locallinterp(R349,'BBG rates'!$N$10:$N$369,'BBG rates'!$P$10:$P$369)</f>
        <v>27.335482094710713</v>
      </c>
      <c r="AI349" s="185">
        <f t="shared" si="110"/>
        <v>328</v>
      </c>
      <c r="AJ349" s="127">
        <f>locallinterp(MIN(AI349,CAP_Senior*12),'BBG rates'!$X$24:$X$65,'BBG rates'!$Y$24:$Y$65)</f>
        <v>67.918742488467984</v>
      </c>
      <c r="AK349" s="127">
        <f>locallinterp(MIN(AI349,CAP_CB*12),'BBG rates'!$AA$25:$AA$40,'BBG rates'!$AC$25:$AC$40)</f>
        <v>11</v>
      </c>
      <c r="AL349" s="144">
        <f t="shared" si="111"/>
        <v>20.676186223039558</v>
      </c>
      <c r="AM349" s="142">
        <f>(SUMPRODUCT(AL349:AL$381,G349:G$381)+SUMPRODUCT(AL349:AL$381,H349:H$381))/12</f>
        <v>0</v>
      </c>
    </row>
    <row r="350" spans="1:39" x14ac:dyDescent="0.2">
      <c r="A350" s="7">
        <v>329</v>
      </c>
      <c r="B350" s="7">
        <v>164.5</v>
      </c>
      <c r="C350" s="7">
        <v>82.25</v>
      </c>
      <c r="D350" s="12">
        <f t="shared" si="103"/>
        <v>27.416666666666668</v>
      </c>
      <c r="E350" s="29">
        <f t="shared" si="101"/>
        <v>0</v>
      </c>
      <c r="F350" s="2">
        <f t="shared" si="104"/>
        <v>0</v>
      </c>
      <c r="G350" s="2">
        <f t="shared" si="112"/>
        <v>0</v>
      </c>
      <c r="H350" s="2">
        <f t="shared" si="113"/>
        <v>0</v>
      </c>
      <c r="I350" s="2">
        <f t="shared" si="102"/>
        <v>0</v>
      </c>
      <c r="J350" s="2">
        <f t="shared" si="119"/>
        <v>0</v>
      </c>
      <c r="K350" s="2">
        <f t="shared" si="105"/>
        <v>0</v>
      </c>
      <c r="L350" s="2">
        <f t="shared" si="105"/>
        <v>0</v>
      </c>
      <c r="M350" s="2"/>
      <c r="N350" s="28">
        <f t="shared" si="120"/>
        <v>0</v>
      </c>
      <c r="O350" s="2">
        <f t="shared" si="114"/>
        <v>0</v>
      </c>
      <c r="P350" s="2">
        <f t="shared" si="115"/>
        <v>0</v>
      </c>
      <c r="R350">
        <f t="shared" si="116"/>
        <v>329</v>
      </c>
      <c r="S350" s="89">
        <f t="shared" si="106"/>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7"/>
        <v>0.1140137351060666</v>
      </c>
      <c r="Y350" s="66">
        <f t="shared" si="107"/>
        <v>0</v>
      </c>
      <c r="Z350" s="72">
        <f t="shared" si="108"/>
        <v>0</v>
      </c>
      <c r="AA350" s="79">
        <f t="shared" si="109"/>
        <v>0</v>
      </c>
      <c r="AB350" s="81">
        <f t="shared" si="118"/>
        <v>0</v>
      </c>
      <c r="AD350" s="95">
        <f>locallinterp(R350,'BBG rates'!$N$10:$N$369,'BBG rates'!$P$10:$P$369)</f>
        <v>27.416114284553597</v>
      </c>
      <c r="AI350" s="185">
        <f t="shared" si="110"/>
        <v>329</v>
      </c>
      <c r="AJ350" s="127">
        <f>locallinterp(MIN(AI350,CAP_Senior*12),'BBG rates'!$X$24:$X$65,'BBG rates'!$Y$24:$Y$65)</f>
        <v>67.918742488467984</v>
      </c>
      <c r="AK350" s="127">
        <f>locallinterp(MIN(AI350,CAP_CB*12),'BBG rates'!$AA$25:$AA$40,'BBG rates'!$AC$25:$AC$40)</f>
        <v>11</v>
      </c>
      <c r="AL350" s="144">
        <f t="shared" si="111"/>
        <v>20.676186223039558</v>
      </c>
      <c r="AM350" s="142">
        <f>(SUMPRODUCT(AL350:AL$381,G350:G$381)+SUMPRODUCT(AL350:AL$381,H350:H$381))/12</f>
        <v>0</v>
      </c>
    </row>
    <row r="351" spans="1:39" x14ac:dyDescent="0.2">
      <c r="A351" s="7">
        <v>330</v>
      </c>
      <c r="B351" s="7">
        <v>165</v>
      </c>
      <c r="C351" s="7">
        <v>82.5</v>
      </c>
      <c r="D351" s="12">
        <f t="shared" si="103"/>
        <v>27.5</v>
      </c>
      <c r="E351" s="29">
        <f t="shared" si="101"/>
        <v>0</v>
      </c>
      <c r="F351" s="2">
        <f t="shared" si="104"/>
        <v>0</v>
      </c>
      <c r="G351" s="2">
        <f t="shared" si="112"/>
        <v>0</v>
      </c>
      <c r="H351" s="2">
        <f t="shared" si="113"/>
        <v>0</v>
      </c>
      <c r="I351" s="2">
        <f t="shared" si="102"/>
        <v>0</v>
      </c>
      <c r="J351" s="2">
        <f t="shared" si="119"/>
        <v>0</v>
      </c>
      <c r="K351" s="2">
        <f t="shared" si="105"/>
        <v>0</v>
      </c>
      <c r="L351" s="2">
        <f t="shared" si="105"/>
        <v>0</v>
      </c>
      <c r="M351" s="2"/>
      <c r="N351" s="28">
        <f t="shared" si="120"/>
        <v>0</v>
      </c>
      <c r="O351" s="2">
        <f t="shared" si="114"/>
        <v>0</v>
      </c>
      <c r="P351" s="2">
        <f t="shared" si="115"/>
        <v>0</v>
      </c>
      <c r="R351">
        <f t="shared" si="116"/>
        <v>330</v>
      </c>
      <c r="S351" s="89">
        <f t="shared" si="106"/>
        <v>0</v>
      </c>
      <c r="T351" s="89">
        <f>IF(AND(S351=0,S350&gt;0),SUM($G351:$H$381),S351)</f>
        <v>0</v>
      </c>
      <c r="U351" s="82">
        <f>SUM(T351:T$381)</f>
        <v>0</v>
      </c>
      <c r="V351" s="68">
        <f>localspline(R351,'BBG rates'!$G$10:$G$27,'BBG rates'!$K$10:$K$27)</f>
        <v>0.96757821740857253</v>
      </c>
      <c r="W351" s="68">
        <f>locallinterp(R351,'BBG rates'!$G$10:$G$27,'BBG rates'!$J$10:$J$27)</f>
        <v>0.1138</v>
      </c>
      <c r="X351" s="56">
        <f t="shared" si="117"/>
        <v>0.11374068693612571</v>
      </c>
      <c r="Y351" s="66">
        <f t="shared" si="107"/>
        <v>0</v>
      </c>
      <c r="Z351" s="72">
        <f t="shared" si="108"/>
        <v>0</v>
      </c>
      <c r="AA351" s="79">
        <f t="shared" si="109"/>
        <v>0</v>
      </c>
      <c r="AB351" s="81">
        <f t="shared" si="118"/>
        <v>0</v>
      </c>
      <c r="AD351" s="95">
        <f>locallinterp(R351,'BBG rates'!$N$10:$N$369,'BBG rates'!$P$10:$P$369)</f>
        <v>27.496745802670979</v>
      </c>
      <c r="AI351" s="185">
        <f t="shared" si="110"/>
        <v>330</v>
      </c>
      <c r="AJ351" s="127">
        <f>locallinterp(MIN(AI351,CAP_Senior*12),'BBG rates'!$X$24:$X$65,'BBG rates'!$Y$24:$Y$65)</f>
        <v>67.918742488467984</v>
      </c>
      <c r="AK351" s="127">
        <f>locallinterp(MIN(AI351,CAP_CB*12),'BBG rates'!$AA$25:$AA$40,'BBG rates'!$AC$25:$AC$40)</f>
        <v>11</v>
      </c>
      <c r="AL351" s="144">
        <f t="shared" si="111"/>
        <v>20.676186223039558</v>
      </c>
      <c r="AM351" s="142">
        <f>(SUMPRODUCT(AL351:AL$381,G351:G$381)+SUMPRODUCT(AL351:AL$381,H351:H$381))/12</f>
        <v>0</v>
      </c>
    </row>
    <row r="352" spans="1:39" x14ac:dyDescent="0.2">
      <c r="A352" s="7">
        <v>331</v>
      </c>
      <c r="B352" s="7">
        <v>165.5</v>
      </c>
      <c r="C352" s="7">
        <v>82.75</v>
      </c>
      <c r="D352" s="12">
        <f t="shared" si="103"/>
        <v>27.583333333333332</v>
      </c>
      <c r="E352" s="29">
        <f t="shared" si="101"/>
        <v>0</v>
      </c>
      <c r="F352" s="2">
        <f t="shared" si="104"/>
        <v>0</v>
      </c>
      <c r="G352" s="2">
        <f t="shared" si="112"/>
        <v>0</v>
      </c>
      <c r="H352" s="2">
        <f t="shared" si="113"/>
        <v>0</v>
      </c>
      <c r="I352" s="2">
        <f t="shared" si="102"/>
        <v>0</v>
      </c>
      <c r="J352" s="2">
        <f t="shared" si="119"/>
        <v>0</v>
      </c>
      <c r="K352" s="2">
        <f t="shared" si="105"/>
        <v>0</v>
      </c>
      <c r="L352" s="2">
        <f t="shared" si="105"/>
        <v>0</v>
      </c>
      <c r="M352" s="2"/>
      <c r="N352" s="28">
        <f t="shared" si="120"/>
        <v>0</v>
      </c>
      <c r="O352" s="2">
        <f t="shared" si="114"/>
        <v>0</v>
      </c>
      <c r="P352" s="2">
        <f t="shared" si="115"/>
        <v>0</v>
      </c>
      <c r="R352">
        <f t="shared" si="116"/>
        <v>331</v>
      </c>
      <c r="S352" s="89">
        <f t="shared" si="106"/>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7"/>
        <v>0.11346763808273153</v>
      </c>
      <c r="Y352" s="66">
        <f t="shared" si="107"/>
        <v>0</v>
      </c>
      <c r="Z352" s="72">
        <f t="shared" si="108"/>
        <v>0</v>
      </c>
      <c r="AA352" s="79">
        <f t="shared" si="109"/>
        <v>0</v>
      </c>
      <c r="AB352" s="81">
        <f t="shared" si="118"/>
        <v>0</v>
      </c>
      <c r="AD352" s="95">
        <f>locallinterp(R352,'BBG rates'!$N$10:$N$369,'BBG rates'!$P$10:$P$369)</f>
        <v>27.577376810711542</v>
      </c>
      <c r="AI352" s="185">
        <f t="shared" si="110"/>
        <v>331</v>
      </c>
      <c r="AJ352" s="127">
        <f>locallinterp(MIN(AI352,CAP_Senior*12),'BBG rates'!$X$24:$X$65,'BBG rates'!$Y$24:$Y$65)</f>
        <v>67.918742488467984</v>
      </c>
      <c r="AK352" s="127">
        <f>locallinterp(MIN(AI352,CAP_CB*12),'BBG rates'!$AA$25:$AA$40,'BBG rates'!$AC$25:$AC$40)</f>
        <v>11</v>
      </c>
      <c r="AL352" s="144">
        <f t="shared" si="111"/>
        <v>20.676186223039558</v>
      </c>
      <c r="AM352" s="142">
        <f>(SUMPRODUCT(AL352:AL$381,G352:G$381)+SUMPRODUCT(AL352:AL$381,H352:H$381))/12</f>
        <v>0</v>
      </c>
    </row>
    <row r="353" spans="1:39" x14ac:dyDescent="0.2">
      <c r="A353" s="7">
        <v>332</v>
      </c>
      <c r="B353" s="7">
        <v>166</v>
      </c>
      <c r="C353" s="7">
        <v>83</v>
      </c>
      <c r="D353" s="12">
        <f t="shared" si="103"/>
        <v>27.666666666666668</v>
      </c>
      <c r="E353" s="29">
        <f t="shared" si="101"/>
        <v>0</v>
      </c>
      <c r="F353" s="2">
        <f t="shared" si="104"/>
        <v>0</v>
      </c>
      <c r="G353" s="2">
        <f t="shared" si="112"/>
        <v>0</v>
      </c>
      <c r="H353" s="2">
        <f t="shared" si="113"/>
        <v>0</v>
      </c>
      <c r="I353" s="2">
        <f t="shared" si="102"/>
        <v>0</v>
      </c>
      <c r="J353" s="2">
        <f t="shared" si="119"/>
        <v>0</v>
      </c>
      <c r="K353" s="2">
        <f t="shared" si="105"/>
        <v>0</v>
      </c>
      <c r="L353" s="2">
        <f t="shared" si="105"/>
        <v>0</v>
      </c>
      <c r="M353" s="2"/>
      <c r="N353" s="28">
        <f t="shared" si="120"/>
        <v>0</v>
      </c>
      <c r="O353" s="2">
        <f t="shared" si="114"/>
        <v>0</v>
      </c>
      <c r="P353" s="2">
        <f t="shared" si="115"/>
        <v>0</v>
      </c>
      <c r="R353">
        <f t="shared" si="116"/>
        <v>332</v>
      </c>
      <c r="S353" s="89">
        <f t="shared" si="106"/>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7"/>
        <v>0.11319458854588405</v>
      </c>
      <c r="Y353" s="66">
        <f t="shared" si="107"/>
        <v>0</v>
      </c>
      <c r="Z353" s="72">
        <f t="shared" si="108"/>
        <v>0</v>
      </c>
      <c r="AA353" s="79">
        <f t="shared" si="109"/>
        <v>0</v>
      </c>
      <c r="AB353" s="81">
        <f t="shared" si="118"/>
        <v>0</v>
      </c>
      <c r="AD353" s="95">
        <f>locallinterp(R353,'BBG rates'!$N$10:$N$369,'BBG rates'!$P$10:$P$369)</f>
        <v>27.658007469816777</v>
      </c>
      <c r="AI353" s="185">
        <f t="shared" si="110"/>
        <v>332</v>
      </c>
      <c r="AJ353" s="127">
        <f>locallinterp(MIN(AI353,CAP_Senior*12),'BBG rates'!$X$24:$X$65,'BBG rates'!$Y$24:$Y$65)</f>
        <v>67.918742488467984</v>
      </c>
      <c r="AK353" s="127">
        <f>locallinterp(MIN(AI353,CAP_CB*12),'BBG rates'!$AA$25:$AA$40,'BBG rates'!$AC$25:$AC$40)</f>
        <v>11</v>
      </c>
      <c r="AL353" s="144">
        <f t="shared" si="111"/>
        <v>20.676186223039558</v>
      </c>
      <c r="AM353" s="142">
        <f>(SUMPRODUCT(AL353:AL$381,G353:G$381)+SUMPRODUCT(AL353:AL$381,H353:H$381))/12</f>
        <v>0</v>
      </c>
    </row>
    <row r="354" spans="1:39" x14ac:dyDescent="0.2">
      <c r="A354" s="7">
        <v>333</v>
      </c>
      <c r="B354" s="7">
        <v>166.5</v>
      </c>
      <c r="C354" s="7">
        <v>83.25</v>
      </c>
      <c r="D354" s="12">
        <f t="shared" si="103"/>
        <v>27.75</v>
      </c>
      <c r="E354" s="29">
        <f t="shared" si="101"/>
        <v>0</v>
      </c>
      <c r="F354" s="2">
        <f t="shared" si="104"/>
        <v>0</v>
      </c>
      <c r="G354" s="2">
        <f t="shared" si="112"/>
        <v>0</v>
      </c>
      <c r="H354" s="2">
        <f t="shared" si="113"/>
        <v>0</v>
      </c>
      <c r="I354" s="2">
        <f t="shared" si="102"/>
        <v>0</v>
      </c>
      <c r="J354" s="2">
        <f t="shared" si="119"/>
        <v>0</v>
      </c>
      <c r="K354" s="2">
        <f t="shared" si="105"/>
        <v>0</v>
      </c>
      <c r="L354" s="2">
        <f t="shared" si="105"/>
        <v>0</v>
      </c>
      <c r="M354" s="2"/>
      <c r="N354" s="28">
        <f t="shared" si="120"/>
        <v>0</v>
      </c>
      <c r="O354" s="2">
        <f t="shared" si="114"/>
        <v>0</v>
      </c>
      <c r="P354" s="2">
        <f t="shared" si="115"/>
        <v>0</v>
      </c>
      <c r="R354">
        <f t="shared" si="116"/>
        <v>333</v>
      </c>
      <c r="S354" s="89">
        <f t="shared" si="106"/>
        <v>0</v>
      </c>
      <c r="T354" s="89">
        <f>IF(AND(S354=0,S353&gt;0),SUM($G354:$H$381),S354)</f>
        <v>0</v>
      </c>
      <c r="U354" s="82">
        <f>SUM(T354:T$381)</f>
        <v>0</v>
      </c>
      <c r="V354" s="68">
        <f>localspline(R354,'BBG rates'!$G$10:$G$27,'BBG rates'!$K$10:$K$27)</f>
        <v>0.96756550072304581</v>
      </c>
      <c r="W354" s="68">
        <f>locallinterp(R354,'BBG rates'!$G$10:$G$27,'BBG rates'!$J$10:$J$27)</f>
        <v>0.11298</v>
      </c>
      <c r="X354" s="56">
        <f t="shared" si="117"/>
        <v>0.11292153832584972</v>
      </c>
      <c r="Y354" s="66">
        <f t="shared" si="107"/>
        <v>0</v>
      </c>
      <c r="Z354" s="72">
        <f t="shared" si="108"/>
        <v>0</v>
      </c>
      <c r="AA354" s="79">
        <f t="shared" si="109"/>
        <v>0</v>
      </c>
      <c r="AB354" s="81">
        <f t="shared" si="118"/>
        <v>0</v>
      </c>
      <c r="AD354" s="95">
        <f>locallinterp(R354,'BBG rates'!$N$10:$N$369,'BBG rates'!$P$10:$P$369)</f>
        <v>27.738637928210363</v>
      </c>
      <c r="AI354" s="185">
        <f t="shared" si="110"/>
        <v>333</v>
      </c>
      <c r="AJ354" s="127">
        <f>locallinterp(MIN(AI354,CAP_Senior*12),'BBG rates'!$X$24:$X$65,'BBG rates'!$Y$24:$Y$65)</f>
        <v>67.918742488467984</v>
      </c>
      <c r="AK354" s="127">
        <f>locallinterp(MIN(AI354,CAP_CB*12),'BBG rates'!$AA$25:$AA$40,'BBG rates'!$AC$25:$AC$40)</f>
        <v>11</v>
      </c>
      <c r="AL354" s="144">
        <f t="shared" si="111"/>
        <v>20.676186223039558</v>
      </c>
      <c r="AM354" s="142">
        <f>(SUMPRODUCT(AL354:AL$381,G354:G$381)+SUMPRODUCT(AL354:AL$381,H354:H$381))/12</f>
        <v>0</v>
      </c>
    </row>
    <row r="355" spans="1:39" x14ac:dyDescent="0.2">
      <c r="A355" s="7">
        <v>334</v>
      </c>
      <c r="B355" s="7">
        <v>167</v>
      </c>
      <c r="C355" s="7">
        <v>83.5</v>
      </c>
      <c r="D355" s="12">
        <f t="shared" si="103"/>
        <v>27.833333333333332</v>
      </c>
      <c r="E355" s="29">
        <f t="shared" si="101"/>
        <v>0</v>
      </c>
      <c r="F355" s="2">
        <f t="shared" si="104"/>
        <v>0</v>
      </c>
      <c r="G355" s="2">
        <f t="shared" si="112"/>
        <v>0</v>
      </c>
      <c r="H355" s="2">
        <f t="shared" si="113"/>
        <v>0</v>
      </c>
      <c r="I355" s="2">
        <f t="shared" si="102"/>
        <v>0</v>
      </c>
      <c r="J355" s="2">
        <f t="shared" si="119"/>
        <v>0</v>
      </c>
      <c r="K355" s="2">
        <f t="shared" si="105"/>
        <v>0</v>
      </c>
      <c r="L355" s="2">
        <f t="shared" si="105"/>
        <v>0</v>
      </c>
      <c r="M355" s="2"/>
      <c r="N355" s="28">
        <f t="shared" si="120"/>
        <v>0</v>
      </c>
      <c r="O355" s="2">
        <f t="shared" si="114"/>
        <v>0</v>
      </c>
      <c r="P355" s="2">
        <f t="shared" si="115"/>
        <v>0</v>
      </c>
      <c r="R355">
        <f t="shared" si="116"/>
        <v>334</v>
      </c>
      <c r="S355" s="89">
        <f t="shared" si="106"/>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7"/>
        <v>0.11264848742236211</v>
      </c>
      <c r="Y355" s="66">
        <f t="shared" si="107"/>
        <v>0</v>
      </c>
      <c r="Z355" s="72">
        <f t="shared" si="108"/>
        <v>0</v>
      </c>
      <c r="AA355" s="79">
        <f t="shared" si="109"/>
        <v>0</v>
      </c>
      <c r="AB355" s="81">
        <f t="shared" si="118"/>
        <v>0</v>
      </c>
      <c r="AD355" s="95">
        <f>locallinterp(R355,'BBG rates'!$N$10:$N$369,'BBG rates'!$P$10:$P$369)</f>
        <v>27.819268338574723</v>
      </c>
      <c r="AI355" s="185">
        <f t="shared" si="110"/>
        <v>334</v>
      </c>
      <c r="AJ355" s="127">
        <f>locallinterp(MIN(AI355,CAP_Senior*12),'BBG rates'!$X$24:$X$65,'BBG rates'!$Y$24:$Y$65)</f>
        <v>67.918742488467984</v>
      </c>
      <c r="AK355" s="127">
        <f>locallinterp(MIN(AI355,CAP_CB*12),'BBG rates'!$AA$25:$AA$40,'BBG rates'!$AC$25:$AC$40)</f>
        <v>11</v>
      </c>
      <c r="AL355" s="144">
        <f t="shared" si="111"/>
        <v>20.676186223039558</v>
      </c>
      <c r="AM355" s="142">
        <f>(SUMPRODUCT(AL355:AL$381,G355:G$381)+SUMPRODUCT(AL355:AL$381,H355:H$381))/12</f>
        <v>0</v>
      </c>
    </row>
    <row r="356" spans="1:39" x14ac:dyDescent="0.2">
      <c r="A356" s="7">
        <v>335</v>
      </c>
      <c r="B356" s="7">
        <v>167.5</v>
      </c>
      <c r="C356" s="7">
        <v>83.75</v>
      </c>
      <c r="D356" s="12">
        <f t="shared" si="103"/>
        <v>27.916666666666668</v>
      </c>
      <c r="E356" s="29">
        <f t="shared" si="101"/>
        <v>0</v>
      </c>
      <c r="F356" s="2">
        <f t="shared" si="104"/>
        <v>0</v>
      </c>
      <c r="G356" s="2">
        <f t="shared" si="112"/>
        <v>0</v>
      </c>
      <c r="H356" s="2">
        <f t="shared" si="113"/>
        <v>0</v>
      </c>
      <c r="I356" s="2">
        <f t="shared" si="102"/>
        <v>0</v>
      </c>
      <c r="J356" s="2">
        <f t="shared" si="119"/>
        <v>0</v>
      </c>
      <c r="K356" s="2">
        <f t="shared" si="105"/>
        <v>0</v>
      </c>
      <c r="L356" s="2">
        <f t="shared" si="105"/>
        <v>0</v>
      </c>
      <c r="M356" s="2"/>
      <c r="N356" s="28">
        <f t="shared" si="120"/>
        <v>0</v>
      </c>
      <c r="O356" s="2">
        <f t="shared" si="114"/>
        <v>0</v>
      </c>
      <c r="P356" s="2">
        <f t="shared" si="115"/>
        <v>0</v>
      </c>
      <c r="R356">
        <f t="shared" si="116"/>
        <v>335</v>
      </c>
      <c r="S356" s="89">
        <f t="shared" si="106"/>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7"/>
        <v>0.1123754358354212</v>
      </c>
      <c r="Y356" s="66">
        <f t="shared" si="107"/>
        <v>0</v>
      </c>
      <c r="Z356" s="72">
        <f t="shared" si="108"/>
        <v>0</v>
      </c>
      <c r="AA356" s="79">
        <f t="shared" si="109"/>
        <v>0</v>
      </c>
      <c r="AB356" s="81">
        <f t="shared" si="118"/>
        <v>0</v>
      </c>
      <c r="AD356" s="95">
        <f>locallinterp(R356,'BBG rates'!$N$10:$N$369,'BBG rates'!$P$10:$P$369)</f>
        <v>27.89989884067554</v>
      </c>
      <c r="AI356" s="185">
        <f t="shared" si="110"/>
        <v>335</v>
      </c>
      <c r="AJ356" s="127">
        <f>locallinterp(MIN(AI356,CAP_Senior*12),'BBG rates'!$X$24:$X$65,'BBG rates'!$Y$24:$Y$65)</f>
        <v>67.918742488467984</v>
      </c>
      <c r="AK356" s="127">
        <f>locallinterp(MIN(AI356,CAP_CB*12),'BBG rates'!$AA$25:$AA$40,'BBG rates'!$AC$25:$AC$40)</f>
        <v>11</v>
      </c>
      <c r="AL356" s="144">
        <f t="shared" si="111"/>
        <v>20.676186223039558</v>
      </c>
      <c r="AM356" s="142">
        <f>(SUMPRODUCT(AL356:AL$381,G356:G$381)+SUMPRODUCT(AL356:AL$381,H356:H$381))/12</f>
        <v>0</v>
      </c>
    </row>
    <row r="357" spans="1:39" x14ac:dyDescent="0.2">
      <c r="A357" s="7">
        <v>336</v>
      </c>
      <c r="B357" s="7">
        <v>168</v>
      </c>
      <c r="C357" s="7">
        <v>84</v>
      </c>
      <c r="D357" s="12">
        <f t="shared" si="103"/>
        <v>28</v>
      </c>
      <c r="E357" s="29">
        <f t="shared" si="101"/>
        <v>0</v>
      </c>
      <c r="F357" s="2">
        <f t="shared" si="104"/>
        <v>0</v>
      </c>
      <c r="G357" s="2">
        <f t="shared" si="112"/>
        <v>0</v>
      </c>
      <c r="H357" s="2">
        <f t="shared" si="113"/>
        <v>0</v>
      </c>
      <c r="I357" s="2">
        <f t="shared" si="102"/>
        <v>0</v>
      </c>
      <c r="J357" s="2">
        <f t="shared" si="119"/>
        <v>0</v>
      </c>
      <c r="K357" s="2">
        <f t="shared" si="105"/>
        <v>0</v>
      </c>
      <c r="L357" s="2">
        <f t="shared" si="105"/>
        <v>0</v>
      </c>
      <c r="M357" s="2"/>
      <c r="N357" s="28">
        <f t="shared" si="120"/>
        <v>0</v>
      </c>
      <c r="O357" s="2">
        <f t="shared" si="114"/>
        <v>0</v>
      </c>
      <c r="P357" s="2">
        <f t="shared" si="115"/>
        <v>0</v>
      </c>
      <c r="R357">
        <f t="shared" si="116"/>
        <v>336</v>
      </c>
      <c r="S357" s="89">
        <f t="shared" si="106"/>
        <v>0</v>
      </c>
      <c r="T357" s="89">
        <f>IF(AND(S357=0,S356&gt;0),SUM($G357:$H$381),S357)</f>
        <v>0</v>
      </c>
      <c r="U357" s="82">
        <f>SUM(T357:T$381)</f>
        <v>0</v>
      </c>
      <c r="V357" s="68">
        <f>localspline(R357,'BBG rates'!$G$10:$G$27,'BBG rates'!$K$10:$K$27)</f>
        <v>0.9675687971233361</v>
      </c>
      <c r="W357" s="68">
        <f>locallinterp(R357,'BBG rates'!$G$10:$G$27,'BBG rates'!$J$10:$J$27)</f>
        <v>0.11216</v>
      </c>
      <c r="X357" s="56">
        <f t="shared" si="117"/>
        <v>0.112102383565027</v>
      </c>
      <c r="Y357" s="66">
        <f t="shared" si="107"/>
        <v>0</v>
      </c>
      <c r="Z357" s="72">
        <f t="shared" si="108"/>
        <v>0</v>
      </c>
      <c r="AA357" s="79">
        <f t="shared" si="109"/>
        <v>0</v>
      </c>
      <c r="AB357" s="81">
        <f t="shared" si="118"/>
        <v>0</v>
      </c>
      <c r="AD357" s="95">
        <f>locallinterp(R357,'BBG rates'!$N$10:$N$369,'BBG rates'!$P$10:$P$369)</f>
        <v>27.98052957376915</v>
      </c>
      <c r="AI357" s="185">
        <f t="shared" si="110"/>
        <v>336</v>
      </c>
      <c r="AJ357" s="127">
        <f>locallinterp(MIN(AI357,CAP_Senior*12),'BBG rates'!$X$24:$X$65,'BBG rates'!$Y$24:$Y$65)</f>
        <v>67.918742488467984</v>
      </c>
      <c r="AK357" s="127">
        <f>locallinterp(MIN(AI357,CAP_CB*12),'BBG rates'!$AA$25:$AA$40,'BBG rates'!$AC$25:$AC$40)</f>
        <v>11</v>
      </c>
      <c r="AL357" s="144">
        <f t="shared" si="111"/>
        <v>20.676186223039558</v>
      </c>
      <c r="AM357" s="142">
        <f>(SUMPRODUCT(AL357:AL$381,G357:G$381)+SUMPRODUCT(AL357:AL$381,H357:H$381))/12</f>
        <v>0</v>
      </c>
    </row>
    <row r="358" spans="1:39" x14ac:dyDescent="0.2">
      <c r="A358" s="7">
        <v>337</v>
      </c>
      <c r="B358" s="7">
        <v>168.5</v>
      </c>
      <c r="C358" s="7">
        <v>84.25</v>
      </c>
      <c r="D358" s="12">
        <f t="shared" si="103"/>
        <v>28.083333333333332</v>
      </c>
      <c r="E358" s="29">
        <f t="shared" si="101"/>
        <v>0</v>
      </c>
      <c r="F358" s="2">
        <f t="shared" si="104"/>
        <v>0</v>
      </c>
      <c r="G358" s="2">
        <f t="shared" si="112"/>
        <v>0</v>
      </c>
      <c r="H358" s="2">
        <f t="shared" si="113"/>
        <v>0</v>
      </c>
      <c r="I358" s="2">
        <f t="shared" si="102"/>
        <v>0</v>
      </c>
      <c r="J358" s="2">
        <f t="shared" si="119"/>
        <v>0</v>
      </c>
      <c r="K358" s="2">
        <f t="shared" si="105"/>
        <v>0</v>
      </c>
      <c r="L358" s="2">
        <f t="shared" si="105"/>
        <v>0</v>
      </c>
      <c r="M358" s="2"/>
      <c r="N358" s="28">
        <f t="shared" si="120"/>
        <v>0</v>
      </c>
      <c r="O358" s="2">
        <f t="shared" si="114"/>
        <v>0</v>
      </c>
      <c r="P358" s="2">
        <f t="shared" si="115"/>
        <v>0</v>
      </c>
      <c r="R358">
        <f t="shared" si="116"/>
        <v>337</v>
      </c>
      <c r="S358" s="89">
        <f t="shared" si="106"/>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7"/>
        <v>0.11182933061144595</v>
      </c>
      <c r="Y358" s="66">
        <f t="shared" si="107"/>
        <v>0</v>
      </c>
      <c r="Z358" s="72">
        <f t="shared" si="108"/>
        <v>0</v>
      </c>
      <c r="AA358" s="79">
        <f t="shared" si="109"/>
        <v>0</v>
      </c>
      <c r="AB358" s="81">
        <f t="shared" si="118"/>
        <v>0</v>
      </c>
      <c r="AD358" s="95">
        <f>locallinterp(R358,'BBG rates'!$N$10:$N$369,'BBG rates'!$P$10:$P$369)</f>
        <v>28.061160666679676</v>
      </c>
      <c r="AI358" s="185">
        <f t="shared" si="110"/>
        <v>337</v>
      </c>
      <c r="AJ358" s="127">
        <f>locallinterp(MIN(AI358,CAP_Senior*12),'BBG rates'!$X$24:$X$65,'BBG rates'!$Y$24:$Y$65)</f>
        <v>67.918742488467984</v>
      </c>
      <c r="AK358" s="127">
        <f>locallinterp(MIN(AI358,CAP_CB*12),'BBG rates'!$AA$25:$AA$40,'BBG rates'!$AC$25:$AC$40)</f>
        <v>11</v>
      </c>
      <c r="AL358" s="144">
        <f t="shared" si="111"/>
        <v>20.676186223039558</v>
      </c>
      <c r="AM358" s="142">
        <f>(SUMPRODUCT(AL358:AL$381,G358:G$381)+SUMPRODUCT(AL358:AL$381,H358:H$381))/12</f>
        <v>0</v>
      </c>
    </row>
    <row r="359" spans="1:39" x14ac:dyDescent="0.2">
      <c r="A359" s="7">
        <v>338</v>
      </c>
      <c r="B359" s="7">
        <v>169</v>
      </c>
      <c r="C359" s="7">
        <v>84.5</v>
      </c>
      <c r="D359" s="12">
        <f t="shared" si="103"/>
        <v>28.166666666666668</v>
      </c>
      <c r="E359" s="29">
        <f t="shared" si="101"/>
        <v>0</v>
      </c>
      <c r="F359" s="2">
        <f t="shared" si="104"/>
        <v>0</v>
      </c>
      <c r="G359" s="2">
        <f t="shared" si="112"/>
        <v>0</v>
      </c>
      <c r="H359" s="2">
        <f t="shared" si="113"/>
        <v>0</v>
      </c>
      <c r="I359" s="2">
        <f t="shared" si="102"/>
        <v>0</v>
      </c>
      <c r="J359" s="2">
        <f t="shared" si="119"/>
        <v>0</v>
      </c>
      <c r="K359" s="2">
        <f t="shared" si="105"/>
        <v>0</v>
      </c>
      <c r="L359" s="2">
        <f t="shared" si="105"/>
        <v>0</v>
      </c>
      <c r="M359" s="2"/>
      <c r="N359" s="28">
        <f t="shared" si="120"/>
        <v>0</v>
      </c>
      <c r="O359" s="2">
        <f t="shared" si="114"/>
        <v>0</v>
      </c>
      <c r="P359" s="2">
        <f t="shared" si="115"/>
        <v>0</v>
      </c>
      <c r="R359">
        <f t="shared" si="116"/>
        <v>338</v>
      </c>
      <c r="S359" s="89">
        <f t="shared" si="106"/>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7"/>
        <v>0.11155627697441162</v>
      </c>
      <c r="Y359" s="66">
        <f t="shared" si="107"/>
        <v>0</v>
      </c>
      <c r="Z359" s="72">
        <f t="shared" si="108"/>
        <v>0</v>
      </c>
      <c r="AA359" s="79">
        <f t="shared" si="109"/>
        <v>0</v>
      </c>
      <c r="AB359" s="81">
        <f t="shared" si="118"/>
        <v>0</v>
      </c>
      <c r="AD359" s="95">
        <f>locallinterp(R359,'BBG rates'!$N$10:$N$369,'BBG rates'!$P$10:$P$369)</f>
        <v>28.141792245237411</v>
      </c>
      <c r="AI359" s="185">
        <f t="shared" si="110"/>
        <v>338</v>
      </c>
      <c r="AJ359" s="127">
        <f>locallinterp(MIN(AI359,CAP_Senior*12),'BBG rates'!$X$24:$X$65,'BBG rates'!$Y$24:$Y$65)</f>
        <v>67.918742488467984</v>
      </c>
      <c r="AK359" s="127">
        <f>locallinterp(MIN(AI359,CAP_CB*12),'BBG rates'!$AA$25:$AA$40,'BBG rates'!$AC$25:$AC$40)</f>
        <v>11</v>
      </c>
      <c r="AL359" s="144">
        <f t="shared" si="111"/>
        <v>20.676186223039558</v>
      </c>
      <c r="AM359" s="142">
        <f>(SUMPRODUCT(AL359:AL$381,G359:G$381)+SUMPRODUCT(AL359:AL$381,H359:H$381))/12</f>
        <v>0</v>
      </c>
    </row>
    <row r="360" spans="1:39" x14ac:dyDescent="0.2">
      <c r="A360" s="7">
        <v>339</v>
      </c>
      <c r="B360" s="7">
        <v>169.5</v>
      </c>
      <c r="C360" s="7">
        <v>84.75</v>
      </c>
      <c r="D360" s="12">
        <f t="shared" si="103"/>
        <v>28.25</v>
      </c>
      <c r="E360" s="29">
        <f t="shared" si="101"/>
        <v>0</v>
      </c>
      <c r="F360" s="2">
        <f t="shared" si="104"/>
        <v>0</v>
      </c>
      <c r="G360" s="2">
        <f t="shared" si="112"/>
        <v>0</v>
      </c>
      <c r="H360" s="2">
        <f t="shared" si="113"/>
        <v>0</v>
      </c>
      <c r="I360" s="2">
        <f t="shared" si="102"/>
        <v>0</v>
      </c>
      <c r="J360" s="2">
        <f t="shared" si="119"/>
        <v>0</v>
      </c>
      <c r="K360" s="2">
        <f t="shared" si="105"/>
        <v>0</v>
      </c>
      <c r="L360" s="2">
        <f t="shared" si="105"/>
        <v>0</v>
      </c>
      <c r="M360" s="2"/>
      <c r="N360" s="28">
        <f t="shared" si="120"/>
        <v>0</v>
      </c>
      <c r="O360" s="2">
        <f t="shared" si="114"/>
        <v>0</v>
      </c>
      <c r="P360" s="2">
        <f t="shared" si="115"/>
        <v>0</v>
      </c>
      <c r="R360">
        <f t="shared" si="116"/>
        <v>339</v>
      </c>
      <c r="S360" s="89">
        <f t="shared" si="106"/>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7"/>
        <v>0.11128322265392399</v>
      </c>
      <c r="Y360" s="66">
        <f t="shared" si="107"/>
        <v>0</v>
      </c>
      <c r="Z360" s="72">
        <f t="shared" si="108"/>
        <v>0</v>
      </c>
      <c r="AA360" s="79">
        <f t="shared" si="109"/>
        <v>0</v>
      </c>
      <c r="AB360" s="81">
        <f t="shared" si="118"/>
        <v>0</v>
      </c>
      <c r="AD360" s="95">
        <f>locallinterp(R360,'BBG rates'!$N$10:$N$369,'BBG rates'!$P$10:$P$369)</f>
        <v>28.222424429808406</v>
      </c>
      <c r="AI360" s="185">
        <f t="shared" si="110"/>
        <v>339</v>
      </c>
      <c r="AJ360" s="127">
        <f>locallinterp(MIN(AI360,CAP_Senior*12),'BBG rates'!$X$24:$X$65,'BBG rates'!$Y$24:$Y$65)</f>
        <v>67.918742488467984</v>
      </c>
      <c r="AK360" s="127">
        <f>locallinterp(MIN(AI360,CAP_CB*12),'BBG rates'!$AA$25:$AA$40,'BBG rates'!$AC$25:$AC$40)</f>
        <v>11</v>
      </c>
      <c r="AL360" s="144">
        <f t="shared" si="111"/>
        <v>20.676186223039558</v>
      </c>
      <c r="AM360" s="142">
        <f>(SUMPRODUCT(AL360:AL$381,G360:G$381)+SUMPRODUCT(AL360:AL$381,H360:H$381))/12</f>
        <v>0</v>
      </c>
    </row>
    <row r="361" spans="1:39" x14ac:dyDescent="0.2">
      <c r="A361" s="7">
        <v>340</v>
      </c>
      <c r="B361" s="7">
        <v>170</v>
      </c>
      <c r="C361" s="7">
        <v>85</v>
      </c>
      <c r="D361" s="12">
        <f t="shared" si="103"/>
        <v>28.333333333333332</v>
      </c>
      <c r="E361" s="29">
        <f t="shared" si="101"/>
        <v>0</v>
      </c>
      <c r="F361" s="2">
        <f t="shared" si="104"/>
        <v>0</v>
      </c>
      <c r="G361" s="2">
        <f t="shared" si="112"/>
        <v>0</v>
      </c>
      <c r="H361" s="2">
        <f t="shared" si="113"/>
        <v>0</v>
      </c>
      <c r="I361" s="2">
        <f t="shared" si="102"/>
        <v>0</v>
      </c>
      <c r="J361" s="2">
        <f t="shared" si="119"/>
        <v>0</v>
      </c>
      <c r="K361" s="2">
        <f t="shared" si="105"/>
        <v>0</v>
      </c>
      <c r="L361" s="2">
        <f t="shared" si="105"/>
        <v>0</v>
      </c>
      <c r="M361" s="2"/>
      <c r="N361" s="28">
        <f t="shared" si="120"/>
        <v>0</v>
      </c>
      <c r="O361" s="2">
        <f t="shared" si="114"/>
        <v>0</v>
      </c>
      <c r="P361" s="2">
        <f t="shared" si="115"/>
        <v>0</v>
      </c>
      <c r="R361">
        <f t="shared" si="116"/>
        <v>340</v>
      </c>
      <c r="S361" s="89">
        <f t="shared" si="106"/>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7"/>
        <v>0.11101016765024951</v>
      </c>
      <c r="Y361" s="66">
        <f t="shared" si="107"/>
        <v>0</v>
      </c>
      <c r="Z361" s="72">
        <f t="shared" si="108"/>
        <v>0</v>
      </c>
      <c r="AA361" s="79">
        <f t="shared" si="109"/>
        <v>0</v>
      </c>
      <c r="AB361" s="81">
        <f t="shared" si="118"/>
        <v>0</v>
      </c>
      <c r="AD361" s="95">
        <f>locallinterp(R361,'BBG rates'!$N$10:$N$369,'BBG rates'!$P$10:$P$369)</f>
        <v>28.303057337763999</v>
      </c>
      <c r="AI361" s="185">
        <f t="shared" si="110"/>
        <v>340</v>
      </c>
      <c r="AJ361" s="127">
        <f>locallinterp(MIN(AI361,CAP_Senior*12),'BBG rates'!$X$24:$X$65,'BBG rates'!$Y$24:$Y$65)</f>
        <v>67.918742488467984</v>
      </c>
      <c r="AK361" s="127">
        <f>locallinterp(MIN(AI361,CAP_CB*12),'BBG rates'!$AA$25:$AA$40,'BBG rates'!$AC$25:$AC$40)</f>
        <v>11</v>
      </c>
      <c r="AL361" s="144">
        <f t="shared" si="111"/>
        <v>20.676186223039558</v>
      </c>
      <c r="AM361" s="142">
        <f>(SUMPRODUCT(AL361:AL$381,G361:G$381)+SUMPRODUCT(AL361:AL$381,H361:H$381))/12</f>
        <v>0</v>
      </c>
    </row>
    <row r="362" spans="1:39" x14ac:dyDescent="0.2">
      <c r="A362" s="7">
        <v>341</v>
      </c>
      <c r="B362" s="7">
        <v>170.5</v>
      </c>
      <c r="C362" s="7">
        <v>85.25</v>
      </c>
      <c r="D362" s="12">
        <f t="shared" si="103"/>
        <v>28.416666666666668</v>
      </c>
      <c r="E362" s="29">
        <f t="shared" si="101"/>
        <v>0</v>
      </c>
      <c r="F362" s="2">
        <f t="shared" si="104"/>
        <v>0</v>
      </c>
      <c r="G362" s="2">
        <f t="shared" si="112"/>
        <v>0</v>
      </c>
      <c r="H362" s="2">
        <f t="shared" si="113"/>
        <v>0</v>
      </c>
      <c r="I362" s="2">
        <f t="shared" si="102"/>
        <v>0</v>
      </c>
      <c r="J362" s="2">
        <f t="shared" si="119"/>
        <v>0</v>
      </c>
      <c r="K362" s="2">
        <f t="shared" si="105"/>
        <v>0</v>
      </c>
      <c r="L362" s="2">
        <f t="shared" si="105"/>
        <v>0</v>
      </c>
      <c r="M362" s="2"/>
      <c r="N362" s="28">
        <f t="shared" si="120"/>
        <v>0</v>
      </c>
      <c r="O362" s="2">
        <f t="shared" si="114"/>
        <v>0</v>
      </c>
      <c r="P362" s="2">
        <f t="shared" si="115"/>
        <v>0</v>
      </c>
      <c r="R362">
        <f t="shared" si="116"/>
        <v>341</v>
      </c>
      <c r="S362" s="89">
        <f t="shared" si="106"/>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7"/>
        <v>0.11073711196312175</v>
      </c>
      <c r="Y362" s="66">
        <f t="shared" si="107"/>
        <v>0</v>
      </c>
      <c r="Z362" s="72">
        <f t="shared" si="108"/>
        <v>0</v>
      </c>
      <c r="AA362" s="79">
        <f t="shared" si="109"/>
        <v>0</v>
      </c>
      <c r="AB362" s="81">
        <f t="shared" si="118"/>
        <v>0</v>
      </c>
      <c r="AD362" s="95">
        <f>locallinterp(R362,'BBG rates'!$N$10:$N$369,'BBG rates'!$P$10:$P$369)</f>
        <v>28.383691076045075</v>
      </c>
      <c r="AI362" s="185">
        <f t="shared" si="110"/>
        <v>341</v>
      </c>
      <c r="AJ362" s="127">
        <f>locallinterp(MIN(AI362,CAP_Senior*12),'BBG rates'!$X$24:$X$65,'BBG rates'!$Y$24:$Y$65)</f>
        <v>67.918742488467984</v>
      </c>
      <c r="AK362" s="127">
        <f>locallinterp(MIN(AI362,CAP_CB*12),'BBG rates'!$AA$25:$AA$40,'BBG rates'!$AC$25:$AC$40)</f>
        <v>11</v>
      </c>
      <c r="AL362" s="144">
        <f t="shared" si="111"/>
        <v>20.676186223039558</v>
      </c>
      <c r="AM362" s="142">
        <f>(SUMPRODUCT(AL362:AL$381,G362:G$381)+SUMPRODUCT(AL362:AL$381,H362:H$381))/12</f>
        <v>0</v>
      </c>
    </row>
    <row r="363" spans="1:39" x14ac:dyDescent="0.2">
      <c r="A363" s="7">
        <v>342</v>
      </c>
      <c r="B363" s="7">
        <v>171</v>
      </c>
      <c r="C363" s="7">
        <v>85.5</v>
      </c>
      <c r="D363" s="12">
        <f t="shared" si="103"/>
        <v>28.5</v>
      </c>
      <c r="E363" s="29">
        <f t="shared" si="101"/>
        <v>0</v>
      </c>
      <c r="F363" s="2">
        <f t="shared" si="104"/>
        <v>0</v>
      </c>
      <c r="G363" s="2">
        <f t="shared" si="112"/>
        <v>0</v>
      </c>
      <c r="H363" s="2">
        <f t="shared" si="113"/>
        <v>0</v>
      </c>
      <c r="I363" s="2">
        <f t="shared" si="102"/>
        <v>0</v>
      </c>
      <c r="J363" s="2">
        <f t="shared" si="119"/>
        <v>0</v>
      </c>
      <c r="K363" s="2">
        <f t="shared" si="105"/>
        <v>0</v>
      </c>
      <c r="L363" s="2">
        <f t="shared" si="105"/>
        <v>0</v>
      </c>
      <c r="M363" s="2"/>
      <c r="N363" s="28">
        <f t="shared" si="120"/>
        <v>0</v>
      </c>
      <c r="O363" s="2">
        <f t="shared" si="114"/>
        <v>0</v>
      </c>
      <c r="P363" s="2">
        <f t="shared" si="115"/>
        <v>0</v>
      </c>
      <c r="R363">
        <f t="shared" si="116"/>
        <v>342</v>
      </c>
      <c r="S363" s="89">
        <f t="shared" si="106"/>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7"/>
        <v>0.11046405559254069</v>
      </c>
      <c r="Y363" s="66">
        <f t="shared" si="107"/>
        <v>0</v>
      </c>
      <c r="Z363" s="72">
        <f t="shared" si="108"/>
        <v>0</v>
      </c>
      <c r="AA363" s="79">
        <f t="shared" si="109"/>
        <v>0</v>
      </c>
      <c r="AB363" s="81">
        <f t="shared" si="118"/>
        <v>0</v>
      </c>
      <c r="AD363" s="95">
        <f>locallinterp(R363,'BBG rates'!$N$10:$N$369,'BBG rates'!$P$10:$P$369)</f>
        <v>28.46432575108053</v>
      </c>
      <c r="AI363" s="185">
        <f t="shared" si="110"/>
        <v>342</v>
      </c>
      <c r="AJ363" s="127">
        <f>locallinterp(MIN(AI363,CAP_Senior*12),'BBG rates'!$X$24:$X$65,'BBG rates'!$Y$24:$Y$65)</f>
        <v>67.918742488467984</v>
      </c>
      <c r="AK363" s="127">
        <f>locallinterp(MIN(AI363,CAP_CB*12),'BBG rates'!$AA$25:$AA$40,'BBG rates'!$AC$25:$AC$40)</f>
        <v>11</v>
      </c>
      <c r="AL363" s="144">
        <f t="shared" si="111"/>
        <v>20.676186223039558</v>
      </c>
      <c r="AM363" s="142">
        <f>(SUMPRODUCT(AL363:AL$381,G363:G$381)+SUMPRODUCT(AL363:AL$381,H363:H$381))/12</f>
        <v>0</v>
      </c>
    </row>
    <row r="364" spans="1:39" x14ac:dyDescent="0.2">
      <c r="A364" s="7">
        <v>343</v>
      </c>
      <c r="B364" s="7">
        <v>171.5</v>
      </c>
      <c r="C364" s="7">
        <v>85.75</v>
      </c>
      <c r="D364" s="12">
        <f t="shared" si="103"/>
        <v>28.583333333333332</v>
      </c>
      <c r="E364" s="29">
        <f t="shared" si="101"/>
        <v>0</v>
      </c>
      <c r="F364" s="2">
        <f t="shared" si="104"/>
        <v>0</v>
      </c>
      <c r="G364" s="2">
        <f t="shared" si="112"/>
        <v>0</v>
      </c>
      <c r="H364" s="2">
        <f t="shared" si="113"/>
        <v>0</v>
      </c>
      <c r="I364" s="2">
        <f t="shared" si="102"/>
        <v>0</v>
      </c>
      <c r="J364" s="2">
        <f t="shared" si="119"/>
        <v>0</v>
      </c>
      <c r="K364" s="2">
        <f t="shared" si="105"/>
        <v>0</v>
      </c>
      <c r="L364" s="2">
        <f t="shared" si="105"/>
        <v>0</v>
      </c>
      <c r="M364" s="2"/>
      <c r="N364" s="28">
        <f t="shared" si="120"/>
        <v>0</v>
      </c>
      <c r="O364" s="2">
        <f t="shared" si="114"/>
        <v>0</v>
      </c>
      <c r="P364" s="2">
        <f t="shared" si="115"/>
        <v>0</v>
      </c>
      <c r="R364">
        <f t="shared" si="116"/>
        <v>343</v>
      </c>
      <c r="S364" s="89">
        <f t="shared" si="106"/>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7"/>
        <v>0.11019099853850634</v>
      </c>
      <c r="Y364" s="66">
        <f t="shared" si="107"/>
        <v>0</v>
      </c>
      <c r="Z364" s="72">
        <f t="shared" si="108"/>
        <v>0</v>
      </c>
      <c r="AA364" s="79">
        <f t="shared" si="109"/>
        <v>0</v>
      </c>
      <c r="AB364" s="81">
        <f t="shared" si="118"/>
        <v>0</v>
      </c>
      <c r="AD364" s="95">
        <f>locallinterp(R364,'BBG rates'!$N$10:$N$369,'BBG rates'!$P$10:$P$369)</f>
        <v>28.544961456386048</v>
      </c>
      <c r="AI364" s="185">
        <f t="shared" si="110"/>
        <v>343</v>
      </c>
      <c r="AJ364" s="127">
        <f>locallinterp(MIN(AI364,CAP_Senior*12),'BBG rates'!$X$24:$X$65,'BBG rates'!$Y$24:$Y$65)</f>
        <v>67.918742488467984</v>
      </c>
      <c r="AK364" s="127">
        <f>locallinterp(MIN(AI364,CAP_CB*12),'BBG rates'!$AA$25:$AA$40,'BBG rates'!$AC$25:$AC$40)</f>
        <v>11</v>
      </c>
      <c r="AL364" s="144">
        <f t="shared" si="111"/>
        <v>20.676186223039558</v>
      </c>
      <c r="AM364" s="142">
        <f>(SUMPRODUCT(AL364:AL$381,G364:G$381)+SUMPRODUCT(AL364:AL$381,H364:H$381))/12</f>
        <v>0</v>
      </c>
    </row>
    <row r="365" spans="1:39" x14ac:dyDescent="0.2">
      <c r="A365" s="7">
        <v>344</v>
      </c>
      <c r="B365" s="7">
        <v>172</v>
      </c>
      <c r="C365" s="7">
        <v>86</v>
      </c>
      <c r="D365" s="12">
        <f t="shared" si="103"/>
        <v>28.666666666666668</v>
      </c>
      <c r="E365" s="29">
        <f t="shared" si="101"/>
        <v>0</v>
      </c>
      <c r="F365" s="2">
        <f t="shared" si="104"/>
        <v>0</v>
      </c>
      <c r="G365" s="2">
        <f t="shared" si="112"/>
        <v>0</v>
      </c>
      <c r="H365" s="2">
        <f t="shared" si="113"/>
        <v>0</v>
      </c>
      <c r="I365" s="2">
        <f t="shared" si="102"/>
        <v>0</v>
      </c>
      <c r="J365" s="2">
        <f t="shared" si="119"/>
        <v>0</v>
      </c>
      <c r="K365" s="2">
        <f t="shared" si="105"/>
        <v>0</v>
      </c>
      <c r="L365" s="2">
        <f t="shared" si="105"/>
        <v>0</v>
      </c>
      <c r="M365" s="2"/>
      <c r="N365" s="28">
        <f t="shared" si="120"/>
        <v>0</v>
      </c>
      <c r="O365" s="2">
        <f t="shared" si="114"/>
        <v>0</v>
      </c>
      <c r="P365" s="2">
        <f t="shared" si="115"/>
        <v>0</v>
      </c>
      <c r="R365">
        <f t="shared" si="116"/>
        <v>344</v>
      </c>
      <c r="S365" s="89">
        <f t="shared" si="106"/>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7"/>
        <v>0.10991794080101869</v>
      </c>
      <c r="Y365" s="66">
        <f t="shared" si="107"/>
        <v>0</v>
      </c>
      <c r="Z365" s="72">
        <f t="shared" si="108"/>
        <v>0</v>
      </c>
      <c r="AA365" s="79">
        <f t="shared" si="109"/>
        <v>0</v>
      </c>
      <c r="AB365" s="81">
        <f t="shared" si="118"/>
        <v>0</v>
      </c>
      <c r="AD365" s="95">
        <f>locallinterp(R365,'BBG rates'!$N$10:$N$369,'BBG rates'!$P$10:$P$369)</f>
        <v>28.625598289931652</v>
      </c>
      <c r="AI365" s="185">
        <f t="shared" si="110"/>
        <v>344</v>
      </c>
      <c r="AJ365" s="127">
        <f>locallinterp(MIN(AI365,CAP_Senior*12),'BBG rates'!$X$24:$X$65,'BBG rates'!$Y$24:$Y$65)</f>
        <v>67.918742488467984</v>
      </c>
      <c r="AK365" s="127">
        <f>locallinterp(MIN(AI365,CAP_CB*12),'BBG rates'!$AA$25:$AA$40,'BBG rates'!$AC$25:$AC$40)</f>
        <v>11</v>
      </c>
      <c r="AL365" s="144">
        <f t="shared" si="111"/>
        <v>20.676186223039558</v>
      </c>
      <c r="AM365" s="142">
        <f>(SUMPRODUCT(AL365:AL$381,G365:G$381)+SUMPRODUCT(AL365:AL$381,H365:H$381))/12</f>
        <v>0</v>
      </c>
    </row>
    <row r="366" spans="1:39" x14ac:dyDescent="0.2">
      <c r="A366" s="7">
        <v>345</v>
      </c>
      <c r="B366" s="7">
        <v>172.5</v>
      </c>
      <c r="C366" s="7">
        <v>86.25</v>
      </c>
      <c r="D366" s="12">
        <f t="shared" si="103"/>
        <v>28.75</v>
      </c>
      <c r="E366" s="29">
        <f t="shared" si="101"/>
        <v>0</v>
      </c>
      <c r="F366" s="2">
        <f t="shared" si="104"/>
        <v>0</v>
      </c>
      <c r="G366" s="2">
        <f t="shared" si="112"/>
        <v>0</v>
      </c>
      <c r="H366" s="2">
        <f t="shared" si="113"/>
        <v>0</v>
      </c>
      <c r="I366" s="2">
        <f t="shared" si="102"/>
        <v>0</v>
      </c>
      <c r="J366" s="2">
        <f t="shared" si="119"/>
        <v>0</v>
      </c>
      <c r="K366" s="2">
        <f t="shared" si="105"/>
        <v>0</v>
      </c>
      <c r="L366" s="2">
        <f t="shared" si="105"/>
        <v>0</v>
      </c>
      <c r="M366" s="2"/>
      <c r="N366" s="28">
        <f t="shared" si="120"/>
        <v>0</v>
      </c>
      <c r="O366" s="2">
        <f t="shared" si="114"/>
        <v>0</v>
      </c>
      <c r="P366" s="2">
        <f t="shared" si="115"/>
        <v>0</v>
      </c>
      <c r="R366">
        <f t="shared" si="116"/>
        <v>345</v>
      </c>
      <c r="S366" s="89">
        <f t="shared" si="106"/>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7"/>
        <v>0.10964488238007775</v>
      </c>
      <c r="Y366" s="66">
        <f t="shared" si="107"/>
        <v>0</v>
      </c>
      <c r="Z366" s="72">
        <f t="shared" si="108"/>
        <v>0</v>
      </c>
      <c r="AA366" s="79">
        <f t="shared" si="109"/>
        <v>0</v>
      </c>
      <c r="AB366" s="81">
        <f t="shared" si="118"/>
        <v>0</v>
      </c>
      <c r="AD366" s="95">
        <f>locallinterp(R366,'BBG rates'!$N$10:$N$369,'BBG rates'!$P$10:$P$369)</f>
        <v>28.706236336774833</v>
      </c>
      <c r="AI366" s="185">
        <f t="shared" si="110"/>
        <v>345</v>
      </c>
      <c r="AJ366" s="127">
        <f>locallinterp(MIN(AI366,CAP_Senior*12),'BBG rates'!$X$24:$X$65,'BBG rates'!$Y$24:$Y$65)</f>
        <v>67.918742488467984</v>
      </c>
      <c r="AK366" s="127">
        <f>locallinterp(MIN(AI366,CAP_CB*12),'BBG rates'!$AA$25:$AA$40,'BBG rates'!$AC$25:$AC$40)</f>
        <v>11</v>
      </c>
      <c r="AL366" s="144">
        <f t="shared" si="111"/>
        <v>20.676186223039558</v>
      </c>
      <c r="AM366" s="142">
        <f>(SUMPRODUCT(AL366:AL$381,G366:G$381)+SUMPRODUCT(AL366:AL$381,H366:H$381))/12</f>
        <v>0</v>
      </c>
    </row>
    <row r="367" spans="1:39" x14ac:dyDescent="0.2">
      <c r="A367" s="7">
        <v>346</v>
      </c>
      <c r="B367" s="7">
        <v>173</v>
      </c>
      <c r="C367" s="7">
        <v>86.5</v>
      </c>
      <c r="D367" s="12">
        <f t="shared" si="103"/>
        <v>28.833333333333332</v>
      </c>
      <c r="E367" s="29">
        <f t="shared" si="101"/>
        <v>0</v>
      </c>
      <c r="F367" s="2">
        <f t="shared" si="104"/>
        <v>0</v>
      </c>
      <c r="G367" s="2">
        <f t="shared" si="112"/>
        <v>0</v>
      </c>
      <c r="H367" s="2">
        <f t="shared" si="113"/>
        <v>0</v>
      </c>
      <c r="I367" s="2">
        <f t="shared" si="102"/>
        <v>0</v>
      </c>
      <c r="J367" s="2">
        <f t="shared" si="119"/>
        <v>0</v>
      </c>
      <c r="K367" s="2">
        <f t="shared" si="105"/>
        <v>0</v>
      </c>
      <c r="L367" s="2">
        <f t="shared" si="105"/>
        <v>0</v>
      </c>
      <c r="M367" s="2"/>
      <c r="N367" s="28">
        <f t="shared" si="120"/>
        <v>0</v>
      </c>
      <c r="O367" s="2">
        <f t="shared" si="114"/>
        <v>0</v>
      </c>
      <c r="P367" s="2">
        <f t="shared" si="115"/>
        <v>0</v>
      </c>
      <c r="R367">
        <f t="shared" si="116"/>
        <v>346</v>
      </c>
      <c r="S367" s="89">
        <f t="shared" si="106"/>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7"/>
        <v>0.10937182327594996</v>
      </c>
      <c r="Y367" s="66">
        <f t="shared" si="107"/>
        <v>0</v>
      </c>
      <c r="Z367" s="72">
        <f t="shared" si="108"/>
        <v>0</v>
      </c>
      <c r="AA367" s="79">
        <f t="shared" si="109"/>
        <v>0</v>
      </c>
      <c r="AB367" s="81">
        <f t="shared" si="118"/>
        <v>0</v>
      </c>
      <c r="AD367" s="95">
        <f>locallinterp(R367,'BBG rates'!$N$10:$N$369,'BBG rates'!$P$10:$P$369)</f>
        <v>28.786875680220419</v>
      </c>
      <c r="AI367" s="185">
        <f t="shared" si="110"/>
        <v>346</v>
      </c>
      <c r="AJ367" s="127">
        <f>locallinterp(MIN(AI367,CAP_Senior*12),'BBG rates'!$X$24:$X$65,'BBG rates'!$Y$24:$Y$65)</f>
        <v>67.918742488467984</v>
      </c>
      <c r="AK367" s="127">
        <f>locallinterp(MIN(AI367,CAP_CB*12),'BBG rates'!$AA$25:$AA$40,'BBG rates'!$AC$25:$AC$40)</f>
        <v>11</v>
      </c>
      <c r="AL367" s="144">
        <f t="shared" si="111"/>
        <v>20.676186223039558</v>
      </c>
      <c r="AM367" s="142">
        <f>(SUMPRODUCT(AL367:AL$381,G367:G$381)+SUMPRODUCT(AL367:AL$381,H367:H$381))/12</f>
        <v>0</v>
      </c>
    </row>
    <row r="368" spans="1:39" x14ac:dyDescent="0.2">
      <c r="A368" s="7">
        <v>347</v>
      </c>
      <c r="B368" s="7">
        <v>173.5</v>
      </c>
      <c r="C368" s="7">
        <v>86.75</v>
      </c>
      <c r="D368" s="12">
        <f t="shared" si="103"/>
        <v>28.916666666666668</v>
      </c>
      <c r="E368" s="29">
        <f t="shared" si="101"/>
        <v>0</v>
      </c>
      <c r="F368" s="2">
        <f t="shared" si="104"/>
        <v>0</v>
      </c>
      <c r="G368" s="2">
        <f t="shared" si="112"/>
        <v>0</v>
      </c>
      <c r="H368" s="2">
        <f t="shared" si="113"/>
        <v>0</v>
      </c>
      <c r="I368" s="2">
        <f t="shared" si="102"/>
        <v>0</v>
      </c>
      <c r="J368" s="2">
        <f t="shared" si="119"/>
        <v>0</v>
      </c>
      <c r="K368" s="2">
        <f t="shared" si="105"/>
        <v>0</v>
      </c>
      <c r="L368" s="2">
        <f t="shared" si="105"/>
        <v>0</v>
      </c>
      <c r="M368" s="2"/>
      <c r="N368" s="28">
        <f t="shared" si="120"/>
        <v>0</v>
      </c>
      <c r="O368" s="2">
        <f t="shared" si="114"/>
        <v>0</v>
      </c>
      <c r="P368" s="2">
        <f t="shared" si="115"/>
        <v>0</v>
      </c>
      <c r="R368">
        <f t="shared" si="116"/>
        <v>347</v>
      </c>
      <c r="S368" s="89">
        <f t="shared" si="106"/>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7"/>
        <v>0.10909876348810243</v>
      </c>
      <c r="Y368" s="66">
        <f t="shared" si="107"/>
        <v>0</v>
      </c>
      <c r="Z368" s="72">
        <f t="shared" si="108"/>
        <v>0</v>
      </c>
      <c r="AA368" s="79">
        <f t="shared" si="109"/>
        <v>0</v>
      </c>
      <c r="AB368" s="81">
        <f t="shared" si="118"/>
        <v>0</v>
      </c>
      <c r="AD368" s="95">
        <f>locallinterp(R368,'BBG rates'!$N$10:$N$369,'BBG rates'!$P$10:$P$369)</f>
        <v>28.867516395620996</v>
      </c>
      <c r="AI368" s="185">
        <f t="shared" si="110"/>
        <v>347</v>
      </c>
      <c r="AJ368" s="127">
        <f>locallinterp(MIN(AI368,CAP_Senior*12),'BBG rates'!$X$24:$X$65,'BBG rates'!$Y$24:$Y$65)</f>
        <v>67.918742488467984</v>
      </c>
      <c r="AK368" s="127">
        <f>locallinterp(MIN(AI368,CAP_CB*12),'BBG rates'!$AA$25:$AA$40,'BBG rates'!$AC$25:$AC$40)</f>
        <v>11</v>
      </c>
      <c r="AL368" s="144">
        <f t="shared" si="111"/>
        <v>20.676186223039558</v>
      </c>
      <c r="AM368" s="142">
        <f>(SUMPRODUCT(AL368:AL$381,G368:G$381)+SUMPRODUCT(AL368:AL$381,H368:H$381))/12</f>
        <v>0</v>
      </c>
    </row>
    <row r="369" spans="1:39" x14ac:dyDescent="0.2">
      <c r="A369" s="7">
        <v>348</v>
      </c>
      <c r="B369" s="7">
        <v>174</v>
      </c>
      <c r="C369" s="7">
        <v>87</v>
      </c>
      <c r="D369" s="12">
        <f t="shared" si="103"/>
        <v>29</v>
      </c>
      <c r="E369" s="29">
        <f t="shared" si="101"/>
        <v>0</v>
      </c>
      <c r="F369" s="2">
        <f t="shared" si="104"/>
        <v>0</v>
      </c>
      <c r="G369" s="2">
        <f t="shared" si="112"/>
        <v>0</v>
      </c>
      <c r="H369" s="2">
        <f t="shared" si="113"/>
        <v>0</v>
      </c>
      <c r="I369" s="2">
        <f t="shared" si="102"/>
        <v>0</v>
      </c>
      <c r="J369" s="2">
        <f t="shared" si="119"/>
        <v>0</v>
      </c>
      <c r="K369" s="2">
        <f t="shared" si="105"/>
        <v>0</v>
      </c>
      <c r="L369" s="2">
        <f t="shared" si="105"/>
        <v>0</v>
      </c>
      <c r="M369" s="2"/>
      <c r="N369" s="28">
        <f t="shared" si="120"/>
        <v>0</v>
      </c>
      <c r="O369" s="2">
        <f t="shared" si="114"/>
        <v>0</v>
      </c>
      <c r="P369" s="2">
        <f t="shared" si="115"/>
        <v>0</v>
      </c>
      <c r="R369">
        <f t="shared" si="116"/>
        <v>348</v>
      </c>
      <c r="S369" s="89">
        <f t="shared" si="106"/>
        <v>0</v>
      </c>
      <c r="T369" s="89">
        <f>IF(AND(S369=0,S368&gt;0),SUM($G369:$H$381),S369)</f>
        <v>0</v>
      </c>
      <c r="U369" s="82">
        <f>SUM(T369:T$381)</f>
        <v>0</v>
      </c>
      <c r="V369" s="68">
        <f>localspline(R369,'BBG rates'!$G$10:$G$27,'BBG rates'!$K$10:$K$27)</f>
        <v>0.9677059166478873</v>
      </c>
      <c r="W369" s="68">
        <f>locallinterp(R369,'BBG rates'!$G$10:$G$27,'BBG rates'!$J$10:$J$27)</f>
        <v>0.10888</v>
      </c>
      <c r="X369" s="56">
        <f t="shared" si="117"/>
        <v>0.10882570301706807</v>
      </c>
      <c r="Y369" s="66">
        <f t="shared" si="107"/>
        <v>0</v>
      </c>
      <c r="Z369" s="72">
        <f t="shared" si="108"/>
        <v>0</v>
      </c>
      <c r="AA369" s="79">
        <f t="shared" si="109"/>
        <v>0</v>
      </c>
      <c r="AB369" s="81">
        <f t="shared" si="118"/>
        <v>0</v>
      </c>
      <c r="AD369" s="95">
        <f>locallinterp(R369,'BBG rates'!$N$10:$N$369,'BBG rates'!$P$10:$P$369)</f>
        <v>28.948158555341653</v>
      </c>
      <c r="AI369" s="185">
        <f t="shared" si="110"/>
        <v>348</v>
      </c>
      <c r="AJ369" s="127">
        <f>locallinterp(MIN(AI369,CAP_Senior*12),'BBG rates'!$X$24:$X$65,'BBG rates'!$Y$24:$Y$65)</f>
        <v>67.918742488467984</v>
      </c>
      <c r="AK369" s="127">
        <f>locallinterp(MIN(AI369,CAP_CB*12),'BBG rates'!$AA$25:$AA$40,'BBG rates'!$AC$25:$AC$40)</f>
        <v>11</v>
      </c>
      <c r="AL369" s="144">
        <f t="shared" si="111"/>
        <v>20.676186223039558</v>
      </c>
      <c r="AM369" s="142">
        <f>(SUMPRODUCT(AL369:AL$381,G369:G$381)+SUMPRODUCT(AL369:AL$381,H369:H$381))/12</f>
        <v>0</v>
      </c>
    </row>
    <row r="370" spans="1:39" x14ac:dyDescent="0.2">
      <c r="A370" s="7">
        <v>349</v>
      </c>
      <c r="B370" s="7">
        <v>174.5</v>
      </c>
      <c r="C370" s="7">
        <v>87.25</v>
      </c>
      <c r="D370" s="12">
        <f t="shared" si="103"/>
        <v>29.083333333333332</v>
      </c>
      <c r="E370" s="29">
        <f t="shared" si="101"/>
        <v>0</v>
      </c>
      <c r="F370" s="2">
        <f t="shared" si="104"/>
        <v>0</v>
      </c>
      <c r="G370" s="2">
        <f t="shared" si="112"/>
        <v>0</v>
      </c>
      <c r="H370" s="2">
        <f t="shared" si="113"/>
        <v>0</v>
      </c>
      <c r="I370" s="2">
        <f t="shared" si="102"/>
        <v>0</v>
      </c>
      <c r="J370" s="2">
        <f t="shared" si="119"/>
        <v>0</v>
      </c>
      <c r="K370" s="2">
        <f t="shared" si="105"/>
        <v>0</v>
      </c>
      <c r="L370" s="2">
        <f t="shared" si="105"/>
        <v>0</v>
      </c>
      <c r="M370" s="2"/>
      <c r="N370" s="28">
        <f t="shared" si="120"/>
        <v>0</v>
      </c>
      <c r="O370" s="2">
        <f t="shared" si="114"/>
        <v>0</v>
      </c>
      <c r="P370" s="2">
        <f t="shared" si="115"/>
        <v>0</v>
      </c>
      <c r="R370">
        <f t="shared" si="116"/>
        <v>349</v>
      </c>
      <c r="S370" s="89">
        <f t="shared" si="106"/>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7"/>
        <v>0.1085526418625804</v>
      </c>
      <c r="Y370" s="66">
        <f t="shared" si="107"/>
        <v>0</v>
      </c>
      <c r="Z370" s="72">
        <f t="shared" si="108"/>
        <v>0</v>
      </c>
      <c r="AA370" s="79">
        <f t="shared" si="109"/>
        <v>0</v>
      </c>
      <c r="AB370" s="81">
        <f t="shared" si="118"/>
        <v>0</v>
      </c>
      <c r="AD370" s="95">
        <f>locallinterp(R370,'BBG rates'!$N$10:$N$369,'BBG rates'!$P$10:$P$369)</f>
        <v>29.028802223792926</v>
      </c>
      <c r="AI370" s="185">
        <f t="shared" si="110"/>
        <v>349</v>
      </c>
      <c r="AJ370" s="127">
        <f>locallinterp(MIN(AI370,CAP_Senior*12),'BBG rates'!$X$24:$X$65,'BBG rates'!$Y$24:$Y$65)</f>
        <v>67.918742488467984</v>
      </c>
      <c r="AK370" s="127">
        <f>locallinterp(MIN(AI370,CAP_CB*12),'BBG rates'!$AA$25:$AA$40,'BBG rates'!$AC$25:$AC$40)</f>
        <v>11</v>
      </c>
      <c r="AL370" s="144">
        <f t="shared" si="111"/>
        <v>20.676186223039558</v>
      </c>
      <c r="AM370" s="142">
        <f>(SUMPRODUCT(AL370:AL$381,G370:G$381)+SUMPRODUCT(AL370:AL$381,H370:H$381))/12</f>
        <v>0</v>
      </c>
    </row>
    <row r="371" spans="1:39" x14ac:dyDescent="0.2">
      <c r="A371" s="7">
        <v>350</v>
      </c>
      <c r="B371" s="7">
        <v>175</v>
      </c>
      <c r="C371" s="7">
        <v>87.5</v>
      </c>
      <c r="D371" s="12">
        <f t="shared" si="103"/>
        <v>29.166666666666668</v>
      </c>
      <c r="E371" s="29">
        <f t="shared" si="101"/>
        <v>0</v>
      </c>
      <c r="F371" s="2">
        <f t="shared" si="104"/>
        <v>0</v>
      </c>
      <c r="G371" s="2">
        <f t="shared" si="112"/>
        <v>0</v>
      </c>
      <c r="H371" s="2">
        <f t="shared" si="113"/>
        <v>0</v>
      </c>
      <c r="I371" s="2">
        <f t="shared" si="102"/>
        <v>0</v>
      </c>
      <c r="J371" s="2">
        <f t="shared" si="119"/>
        <v>0</v>
      </c>
      <c r="K371" s="2">
        <f t="shared" si="105"/>
        <v>0</v>
      </c>
      <c r="L371" s="2">
        <f t="shared" si="105"/>
        <v>0</v>
      </c>
      <c r="M371" s="2"/>
      <c r="N371" s="28">
        <f t="shared" si="120"/>
        <v>0</v>
      </c>
      <c r="O371" s="2">
        <f t="shared" si="114"/>
        <v>0</v>
      </c>
      <c r="P371" s="2">
        <f t="shared" si="115"/>
        <v>0</v>
      </c>
      <c r="R371">
        <f t="shared" si="116"/>
        <v>350</v>
      </c>
      <c r="S371" s="89">
        <f t="shared" si="106"/>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7"/>
        <v>0.10827958002463944</v>
      </c>
      <c r="Y371" s="66">
        <f t="shared" si="107"/>
        <v>0</v>
      </c>
      <c r="Z371" s="72">
        <f t="shared" si="108"/>
        <v>0</v>
      </c>
      <c r="AA371" s="79">
        <f t="shared" si="109"/>
        <v>0</v>
      </c>
      <c r="AB371" s="81">
        <f t="shared" si="118"/>
        <v>0</v>
      </c>
      <c r="AD371" s="95">
        <f>locallinterp(R371,'BBG rates'!$N$10:$N$369,'BBG rates'!$P$10:$P$369)</f>
        <v>29.109447462397856</v>
      </c>
      <c r="AI371" s="185">
        <f t="shared" si="110"/>
        <v>350</v>
      </c>
      <c r="AJ371" s="127">
        <f>locallinterp(MIN(AI371,CAP_Senior*12),'BBG rates'!$X$24:$X$65,'BBG rates'!$Y$24:$Y$65)</f>
        <v>67.918742488467984</v>
      </c>
      <c r="AK371" s="127">
        <f>locallinterp(MIN(AI371,CAP_CB*12),'BBG rates'!$AA$25:$AA$40,'BBG rates'!$AC$25:$AC$40)</f>
        <v>11</v>
      </c>
      <c r="AL371" s="144">
        <f t="shared" si="111"/>
        <v>20.676186223039558</v>
      </c>
      <c r="AM371" s="142">
        <f>(SUMPRODUCT(AL371:AL$381,G371:G$381)+SUMPRODUCT(AL371:AL$381,H371:H$381))/12</f>
        <v>0</v>
      </c>
    </row>
    <row r="372" spans="1:39" x14ac:dyDescent="0.2">
      <c r="A372" s="7">
        <v>351</v>
      </c>
      <c r="B372" s="7">
        <v>175.5</v>
      </c>
      <c r="C372" s="7">
        <v>87.75</v>
      </c>
      <c r="D372" s="12">
        <f t="shared" si="103"/>
        <v>29.25</v>
      </c>
      <c r="E372" s="29">
        <f t="shared" si="101"/>
        <v>0</v>
      </c>
      <c r="F372" s="2">
        <f t="shared" si="104"/>
        <v>0</v>
      </c>
      <c r="G372" s="2">
        <f t="shared" si="112"/>
        <v>0</v>
      </c>
      <c r="H372" s="2">
        <f t="shared" si="113"/>
        <v>0</v>
      </c>
      <c r="I372" s="2">
        <f t="shared" si="102"/>
        <v>0</v>
      </c>
      <c r="J372" s="2">
        <f t="shared" si="119"/>
        <v>0</v>
      </c>
      <c r="K372" s="2">
        <f t="shared" si="105"/>
        <v>0</v>
      </c>
      <c r="L372" s="2">
        <f t="shared" si="105"/>
        <v>0</v>
      </c>
      <c r="M372" s="2"/>
      <c r="N372" s="28">
        <f t="shared" si="120"/>
        <v>0</v>
      </c>
      <c r="O372" s="2">
        <f t="shared" si="114"/>
        <v>0</v>
      </c>
      <c r="P372" s="2">
        <f t="shared" si="115"/>
        <v>0</v>
      </c>
      <c r="R372">
        <f t="shared" si="116"/>
        <v>351</v>
      </c>
      <c r="S372" s="89">
        <f t="shared" si="106"/>
        <v>0</v>
      </c>
      <c r="T372" s="89">
        <f>IF(AND(S372=0,S371&gt;0),SUM($G372:$H$381),S372)</f>
        <v>0</v>
      </c>
      <c r="U372" s="82">
        <f>SUM(T372:T$381)</f>
        <v>0</v>
      </c>
      <c r="V372" s="68">
        <f>localspline(R372,'BBG rates'!$G$10:$G$27,'BBG rates'!$K$10:$K$27)</f>
        <v>0.9677623616260177</v>
      </c>
      <c r="W372" s="68">
        <f>locallinterp(R372,'BBG rates'!$G$10:$G$27,'BBG rates'!$J$10:$J$27)</f>
        <v>0.10806</v>
      </c>
      <c r="X372" s="56">
        <f t="shared" si="117"/>
        <v>0.10800651750324519</v>
      </c>
      <c r="Y372" s="66">
        <f t="shared" si="107"/>
        <v>0</v>
      </c>
      <c r="Z372" s="72">
        <f t="shared" si="108"/>
        <v>0</v>
      </c>
      <c r="AA372" s="79">
        <f t="shared" si="109"/>
        <v>0</v>
      </c>
      <c r="AB372" s="81">
        <f t="shared" si="118"/>
        <v>0</v>
      </c>
      <c r="AD372" s="95">
        <f>locallinterp(R372,'BBG rates'!$N$10:$N$369,'BBG rates'!$P$10:$P$369)</f>
        <v>29.190094325866692</v>
      </c>
      <c r="AI372" s="185">
        <f t="shared" si="110"/>
        <v>351</v>
      </c>
      <c r="AJ372" s="127">
        <f>locallinterp(MIN(AI372,CAP_Senior*12),'BBG rates'!$X$24:$X$65,'BBG rates'!$Y$24:$Y$65)</f>
        <v>67.918742488467984</v>
      </c>
      <c r="AK372" s="127">
        <f>locallinterp(MIN(AI372,CAP_CB*12),'BBG rates'!$AA$25:$AA$40,'BBG rates'!$AC$25:$AC$40)</f>
        <v>11</v>
      </c>
      <c r="AL372" s="144">
        <f t="shared" si="111"/>
        <v>20.676186223039558</v>
      </c>
      <c r="AM372" s="142">
        <f>(SUMPRODUCT(AL372:AL$381,G372:G$381)+SUMPRODUCT(AL372:AL$381,H372:H$381))/12</f>
        <v>0</v>
      </c>
    </row>
    <row r="373" spans="1:39" x14ac:dyDescent="0.2">
      <c r="A373" s="7">
        <v>352</v>
      </c>
      <c r="B373" s="7">
        <v>176</v>
      </c>
      <c r="C373" s="7">
        <v>88</v>
      </c>
      <c r="D373" s="12">
        <f t="shared" si="103"/>
        <v>29.333333333333332</v>
      </c>
      <c r="E373" s="29">
        <f t="shared" si="101"/>
        <v>0</v>
      </c>
      <c r="F373" s="2">
        <f t="shared" si="104"/>
        <v>0</v>
      </c>
      <c r="G373" s="2">
        <f t="shared" si="112"/>
        <v>0</v>
      </c>
      <c r="H373" s="2">
        <f t="shared" si="113"/>
        <v>0</v>
      </c>
      <c r="I373" s="2">
        <f t="shared" si="102"/>
        <v>0</v>
      </c>
      <c r="J373" s="2">
        <f t="shared" si="119"/>
        <v>0</v>
      </c>
      <c r="K373" s="2">
        <f t="shared" si="105"/>
        <v>0</v>
      </c>
      <c r="L373" s="2">
        <f t="shared" si="105"/>
        <v>0</v>
      </c>
      <c r="M373" s="2"/>
      <c r="N373" s="28">
        <f t="shared" si="120"/>
        <v>0</v>
      </c>
      <c r="O373" s="2">
        <f t="shared" si="114"/>
        <v>0</v>
      </c>
      <c r="P373" s="2">
        <f t="shared" si="115"/>
        <v>0</v>
      </c>
      <c r="R373">
        <f t="shared" si="116"/>
        <v>352</v>
      </c>
      <c r="S373" s="89">
        <f t="shared" si="106"/>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7"/>
        <v>0.10773345429839765</v>
      </c>
      <c r="Y373" s="66">
        <f t="shared" si="107"/>
        <v>0</v>
      </c>
      <c r="Z373" s="72">
        <f t="shared" si="108"/>
        <v>0</v>
      </c>
      <c r="AA373" s="79">
        <f t="shared" si="109"/>
        <v>0</v>
      </c>
      <c r="AB373" s="81">
        <f t="shared" si="118"/>
        <v>0</v>
      </c>
      <c r="AD373" s="95">
        <f>locallinterp(R373,'BBG rates'!$N$10:$N$369,'BBG rates'!$P$10:$P$369)</f>
        <v>29.270742862196897</v>
      </c>
      <c r="AI373" s="185">
        <f t="shared" si="110"/>
        <v>352</v>
      </c>
      <c r="AJ373" s="127">
        <f>locallinterp(MIN(AI373,CAP_Senior*12),'BBG rates'!$X$24:$X$65,'BBG rates'!$Y$24:$Y$65)</f>
        <v>67.918742488467984</v>
      </c>
      <c r="AK373" s="127">
        <f>locallinterp(MIN(AI373,CAP_CB*12),'BBG rates'!$AA$25:$AA$40,'BBG rates'!$AC$25:$AC$40)</f>
        <v>11</v>
      </c>
      <c r="AL373" s="144">
        <f t="shared" si="111"/>
        <v>20.676186223039558</v>
      </c>
      <c r="AM373" s="142">
        <f>(SUMPRODUCT(AL373:AL$381,G373:G$381)+SUMPRODUCT(AL373:AL$381,H373:H$381))/12</f>
        <v>0</v>
      </c>
    </row>
    <row r="374" spans="1:39" x14ac:dyDescent="0.2">
      <c r="A374" s="7">
        <v>353</v>
      </c>
      <c r="B374" s="7">
        <v>176.5</v>
      </c>
      <c r="C374" s="7">
        <v>88.25</v>
      </c>
      <c r="D374" s="12">
        <f t="shared" si="103"/>
        <v>29.416666666666668</v>
      </c>
      <c r="E374" s="29">
        <f t="shared" si="101"/>
        <v>0</v>
      </c>
      <c r="F374" s="2">
        <f t="shared" si="104"/>
        <v>0</v>
      </c>
      <c r="G374" s="2">
        <f t="shared" si="112"/>
        <v>0</v>
      </c>
      <c r="H374" s="2">
        <f t="shared" si="113"/>
        <v>0</v>
      </c>
      <c r="I374" s="2">
        <f t="shared" si="102"/>
        <v>0</v>
      </c>
      <c r="J374" s="2">
        <f t="shared" si="119"/>
        <v>0</v>
      </c>
      <c r="K374" s="2">
        <f t="shared" si="105"/>
        <v>0</v>
      </c>
      <c r="L374" s="2">
        <f t="shared" si="105"/>
        <v>0</v>
      </c>
      <c r="M374" s="2"/>
      <c r="N374" s="28">
        <f t="shared" si="120"/>
        <v>0</v>
      </c>
      <c r="O374" s="2">
        <f t="shared" si="114"/>
        <v>0</v>
      </c>
      <c r="P374" s="2">
        <f t="shared" si="115"/>
        <v>0</v>
      </c>
      <c r="R374">
        <f t="shared" si="116"/>
        <v>353</v>
      </c>
      <c r="S374" s="89">
        <f t="shared" si="106"/>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7"/>
        <v>0.10746039041036326</v>
      </c>
      <c r="Y374" s="66">
        <f t="shared" si="107"/>
        <v>0</v>
      </c>
      <c r="Z374" s="72">
        <f t="shared" si="108"/>
        <v>0</v>
      </c>
      <c r="AA374" s="79">
        <f t="shared" si="109"/>
        <v>0</v>
      </c>
      <c r="AB374" s="81">
        <f t="shared" si="118"/>
        <v>0</v>
      </c>
      <c r="AD374" s="95">
        <f>locallinterp(R374,'BBG rates'!$N$10:$N$369,'BBG rates'!$P$10:$P$369)</f>
        <v>29.351393115778961</v>
      </c>
      <c r="AI374" s="185">
        <f t="shared" si="110"/>
        <v>353</v>
      </c>
      <c r="AJ374" s="127">
        <f>locallinterp(MIN(AI374,CAP_Senior*12),'BBG rates'!$X$24:$X$65,'BBG rates'!$Y$24:$Y$65)</f>
        <v>67.918742488467984</v>
      </c>
      <c r="AK374" s="127">
        <f>locallinterp(MIN(AI374,CAP_CB*12),'BBG rates'!$AA$25:$AA$40,'BBG rates'!$AC$25:$AC$40)</f>
        <v>11</v>
      </c>
      <c r="AL374" s="144">
        <f t="shared" si="111"/>
        <v>20.676186223039558</v>
      </c>
      <c r="AM374" s="142">
        <f>(SUMPRODUCT(AL374:AL$381,G374:G$381)+SUMPRODUCT(AL374:AL$381,H374:H$381))/12</f>
        <v>0</v>
      </c>
    </row>
    <row r="375" spans="1:39" x14ac:dyDescent="0.2">
      <c r="A375" s="7">
        <v>354</v>
      </c>
      <c r="B375" s="7">
        <v>177</v>
      </c>
      <c r="C375" s="7">
        <v>88.5</v>
      </c>
      <c r="D375" s="12">
        <f t="shared" si="103"/>
        <v>29.5</v>
      </c>
      <c r="E375" s="29">
        <f t="shared" si="101"/>
        <v>0</v>
      </c>
      <c r="F375" s="2">
        <f t="shared" si="104"/>
        <v>0</v>
      </c>
      <c r="G375" s="2">
        <f t="shared" si="112"/>
        <v>0</v>
      </c>
      <c r="H375" s="2">
        <f t="shared" si="113"/>
        <v>0</v>
      </c>
      <c r="I375" s="2">
        <f t="shared" si="102"/>
        <v>0</v>
      </c>
      <c r="J375" s="2">
        <f t="shared" si="119"/>
        <v>0</v>
      </c>
      <c r="K375" s="2">
        <f t="shared" si="105"/>
        <v>0</v>
      </c>
      <c r="L375" s="2">
        <f t="shared" si="105"/>
        <v>0</v>
      </c>
      <c r="M375" s="2"/>
      <c r="N375" s="28">
        <f t="shared" si="120"/>
        <v>0</v>
      </c>
      <c r="O375" s="2">
        <f t="shared" si="114"/>
        <v>0</v>
      </c>
      <c r="P375" s="2">
        <f t="shared" si="115"/>
        <v>0</v>
      </c>
      <c r="R375">
        <f t="shared" si="116"/>
        <v>354</v>
      </c>
      <c r="S375" s="89">
        <f t="shared" si="106"/>
        <v>0</v>
      </c>
      <c r="T375" s="89">
        <f>IF(AND(S375=0,S374&gt;0),SUM($G375:$H$381),S375)</f>
        <v>0</v>
      </c>
      <c r="U375" s="82">
        <f>SUM(T375:T$381)</f>
        <v>0</v>
      </c>
      <c r="V375" s="68">
        <f>localspline(R375,'BBG rates'!$G$10:$G$27,'BBG rates'!$K$10:$K$27)</f>
        <v>0.9678241095565171</v>
      </c>
      <c r="W375" s="68">
        <f>locallinterp(R375,'BBG rates'!$G$10:$G$27,'BBG rates'!$J$10:$J$27)</f>
        <v>0.10724</v>
      </c>
      <c r="X375" s="56">
        <f t="shared" si="117"/>
        <v>0.10718732583860913</v>
      </c>
      <c r="Y375" s="66">
        <f t="shared" si="107"/>
        <v>0</v>
      </c>
      <c r="Z375" s="72">
        <f t="shared" si="108"/>
        <v>0</v>
      </c>
      <c r="AA375" s="79">
        <f t="shared" si="109"/>
        <v>0</v>
      </c>
      <c r="AB375" s="81">
        <f t="shared" si="118"/>
        <v>0</v>
      </c>
      <c r="AD375" s="95">
        <f>locallinterp(R375,'BBG rates'!$N$10:$N$369,'BBG rates'!$P$10:$P$369)</f>
        <v>29.432045124908672</v>
      </c>
      <c r="AI375" s="185">
        <f t="shared" si="110"/>
        <v>354</v>
      </c>
      <c r="AJ375" s="127">
        <f>locallinterp(MIN(AI375,CAP_Senior*12),'BBG rates'!$X$24:$X$65,'BBG rates'!$Y$24:$Y$65)</f>
        <v>67.918742488467984</v>
      </c>
      <c r="AK375" s="127">
        <f>locallinterp(MIN(AI375,CAP_CB*12),'BBG rates'!$AA$25:$AA$40,'BBG rates'!$AC$25:$AC$40)</f>
        <v>11</v>
      </c>
      <c r="AL375" s="144">
        <f t="shared" si="111"/>
        <v>20.676186223039558</v>
      </c>
      <c r="AM375" s="142">
        <f>(SUMPRODUCT(AL375:AL$381,G375:G$381)+SUMPRODUCT(AL375:AL$381,H375:H$381))/12</f>
        <v>0</v>
      </c>
    </row>
    <row r="376" spans="1:39" x14ac:dyDescent="0.2">
      <c r="A376" s="7">
        <v>355</v>
      </c>
      <c r="B376" s="7">
        <v>177.5</v>
      </c>
      <c r="C376" s="7">
        <v>88.75</v>
      </c>
      <c r="D376" s="12">
        <f t="shared" si="103"/>
        <v>29.583333333333332</v>
      </c>
      <c r="E376" s="29">
        <f t="shared" si="101"/>
        <v>0</v>
      </c>
      <c r="F376" s="2">
        <f t="shared" si="104"/>
        <v>0</v>
      </c>
      <c r="G376" s="2">
        <f t="shared" si="112"/>
        <v>0</v>
      </c>
      <c r="H376" s="2">
        <f t="shared" si="113"/>
        <v>0</v>
      </c>
      <c r="I376" s="2">
        <f t="shared" si="102"/>
        <v>0</v>
      </c>
      <c r="J376" s="2">
        <f t="shared" si="119"/>
        <v>0</v>
      </c>
      <c r="K376" s="2">
        <f t="shared" si="105"/>
        <v>0</v>
      </c>
      <c r="L376" s="2">
        <f t="shared" si="105"/>
        <v>0</v>
      </c>
      <c r="M376" s="2"/>
      <c r="N376" s="28">
        <f t="shared" si="120"/>
        <v>0</v>
      </c>
      <c r="O376" s="2">
        <f t="shared" si="114"/>
        <v>0</v>
      </c>
      <c r="P376" s="2">
        <f t="shared" si="115"/>
        <v>0</v>
      </c>
      <c r="R376">
        <f t="shared" si="116"/>
        <v>355</v>
      </c>
      <c r="S376" s="89">
        <f t="shared" si="106"/>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7"/>
        <v>0.1069142605834017</v>
      </c>
      <c r="Y376" s="66">
        <f t="shared" si="107"/>
        <v>0</v>
      </c>
      <c r="Z376" s="72">
        <f t="shared" si="108"/>
        <v>0</v>
      </c>
      <c r="AA376" s="79">
        <f t="shared" si="109"/>
        <v>0</v>
      </c>
      <c r="AB376" s="81">
        <f t="shared" si="118"/>
        <v>0</v>
      </c>
      <c r="AD376" s="95">
        <f>locallinterp(R376,'BBG rates'!$N$10:$N$369,'BBG rates'!$P$10:$P$369)</f>
        <v>29.512698922412177</v>
      </c>
      <c r="AI376" s="185">
        <f t="shared" si="110"/>
        <v>355</v>
      </c>
      <c r="AJ376" s="127">
        <f>locallinterp(MIN(AI376,CAP_Senior*12),'BBG rates'!$X$24:$X$65,'BBG rates'!$Y$24:$Y$65)</f>
        <v>67.918742488467984</v>
      </c>
      <c r="AK376" s="127">
        <f>locallinterp(MIN(AI376,CAP_CB*12),'BBG rates'!$AA$25:$AA$40,'BBG rates'!$AC$25:$AC$40)</f>
        <v>11</v>
      </c>
      <c r="AL376" s="144">
        <f t="shared" si="111"/>
        <v>20.676186223039558</v>
      </c>
      <c r="AM376" s="142">
        <f>(SUMPRODUCT(AL376:AL$381,G376:G$381)+SUMPRODUCT(AL376:AL$381,H376:H$381))/12</f>
        <v>0</v>
      </c>
    </row>
    <row r="377" spans="1:39" x14ac:dyDescent="0.2">
      <c r="A377" s="7">
        <v>356</v>
      </c>
      <c r="B377" s="7">
        <v>178</v>
      </c>
      <c r="C377" s="7">
        <v>89</v>
      </c>
      <c r="D377" s="12">
        <f t="shared" si="103"/>
        <v>29.666666666666668</v>
      </c>
      <c r="E377" s="29">
        <f t="shared" si="101"/>
        <v>0</v>
      </c>
      <c r="F377" s="2">
        <f t="shared" si="104"/>
        <v>0</v>
      </c>
      <c r="G377" s="2">
        <f t="shared" si="112"/>
        <v>0</v>
      </c>
      <c r="H377" s="2">
        <f t="shared" si="113"/>
        <v>0</v>
      </c>
      <c r="I377" s="2">
        <f t="shared" si="102"/>
        <v>0</v>
      </c>
      <c r="J377" s="2">
        <f t="shared" si="119"/>
        <v>0</v>
      </c>
      <c r="K377" s="2">
        <f t="shared" si="105"/>
        <v>0</v>
      </c>
      <c r="L377" s="2">
        <f t="shared" si="105"/>
        <v>0</v>
      </c>
      <c r="M377" s="2"/>
      <c r="N377" s="28">
        <f t="shared" si="120"/>
        <v>0</v>
      </c>
      <c r="O377" s="2">
        <f t="shared" si="114"/>
        <v>0</v>
      </c>
      <c r="P377" s="2">
        <f t="shared" si="115"/>
        <v>0</v>
      </c>
      <c r="R377">
        <f t="shared" si="116"/>
        <v>356</v>
      </c>
      <c r="S377" s="89">
        <f t="shared" si="106"/>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7"/>
        <v>0.10664119464474098</v>
      </c>
      <c r="Y377" s="66">
        <f t="shared" si="107"/>
        <v>0</v>
      </c>
      <c r="Z377" s="72">
        <f t="shared" si="108"/>
        <v>0</v>
      </c>
      <c r="AA377" s="79">
        <f t="shared" si="109"/>
        <v>0</v>
      </c>
      <c r="AB377" s="81">
        <f t="shared" si="118"/>
        <v>0</v>
      </c>
      <c r="AD377" s="95">
        <f>locallinterp(R377,'BBG rates'!$N$10:$N$369,'BBG rates'!$P$10:$P$369)</f>
        <v>29.593354535644604</v>
      </c>
      <c r="AI377" s="185">
        <f t="shared" si="110"/>
        <v>356</v>
      </c>
      <c r="AJ377" s="127">
        <f>locallinterp(MIN(AI377,CAP_Senior*12),'BBG rates'!$X$24:$X$65,'BBG rates'!$Y$24:$Y$65)</f>
        <v>67.918742488467984</v>
      </c>
      <c r="AK377" s="127">
        <f>locallinterp(MIN(AI377,CAP_CB*12),'BBG rates'!$AA$25:$AA$40,'BBG rates'!$AC$25:$AC$40)</f>
        <v>11</v>
      </c>
      <c r="AL377" s="144">
        <f t="shared" si="111"/>
        <v>20.676186223039558</v>
      </c>
      <c r="AM377" s="142">
        <f>(SUMPRODUCT(AL377:AL$381,G377:G$381)+SUMPRODUCT(AL377:AL$381,H377:H$381))/12</f>
        <v>0</v>
      </c>
    </row>
    <row r="378" spans="1:39" x14ac:dyDescent="0.2">
      <c r="A378" s="7">
        <v>357</v>
      </c>
      <c r="B378" s="7">
        <v>178.5</v>
      </c>
      <c r="C378" s="7">
        <v>89.25</v>
      </c>
      <c r="D378" s="12">
        <f t="shared" si="103"/>
        <v>29.75</v>
      </c>
      <c r="E378" s="29">
        <f t="shared" si="101"/>
        <v>0</v>
      </c>
      <c r="F378" s="2">
        <f t="shared" si="104"/>
        <v>0</v>
      </c>
      <c r="G378" s="2">
        <f t="shared" si="112"/>
        <v>0</v>
      </c>
      <c r="H378" s="2">
        <f t="shared" si="113"/>
        <v>0</v>
      </c>
      <c r="I378" s="2">
        <f t="shared" si="102"/>
        <v>0</v>
      </c>
      <c r="J378" s="2">
        <f t="shared" si="119"/>
        <v>0</v>
      </c>
      <c r="K378" s="2">
        <f t="shared" si="105"/>
        <v>0</v>
      </c>
      <c r="L378" s="2">
        <f t="shared" si="105"/>
        <v>0</v>
      </c>
      <c r="M378" s="2"/>
      <c r="N378" s="28">
        <f t="shared" si="120"/>
        <v>0</v>
      </c>
      <c r="O378" s="2">
        <f t="shared" si="114"/>
        <v>0</v>
      </c>
      <c r="P378" s="2">
        <f t="shared" si="115"/>
        <v>0</v>
      </c>
      <c r="R378">
        <f t="shared" si="116"/>
        <v>357</v>
      </c>
      <c r="S378" s="89">
        <f t="shared" si="106"/>
        <v>0</v>
      </c>
      <c r="T378" s="89">
        <f>IF(AND(S378=0,S377&gt;0),SUM($G378:$H$381),S378)</f>
        <v>0</v>
      </c>
      <c r="U378" s="82">
        <f>SUM(T378:T$381)</f>
        <v>0</v>
      </c>
      <c r="V378" s="68">
        <f>localspline(R378,'BBG rates'!$G$10:$G$27,'BBG rates'!$K$10:$K$27)</f>
        <v>0.96788941015412622</v>
      </c>
      <c r="W378" s="68">
        <f>locallinterp(R378,'BBG rates'!$G$10:$G$27,'BBG rates'!$J$10:$J$27)</f>
        <v>0.10642</v>
      </c>
      <c r="X378" s="56">
        <f t="shared" si="117"/>
        <v>0.10636812802289342</v>
      </c>
      <c r="Y378" s="66">
        <f t="shared" si="107"/>
        <v>0</v>
      </c>
      <c r="Z378" s="72">
        <f t="shared" si="108"/>
        <v>0</v>
      </c>
      <c r="AA378" s="79">
        <f t="shared" si="109"/>
        <v>0</v>
      </c>
      <c r="AB378" s="81">
        <f t="shared" si="118"/>
        <v>0</v>
      </c>
      <c r="AD378" s="95">
        <f>locallinterp(R378,'BBG rates'!$N$10:$N$369,'BBG rates'!$P$10:$P$369)</f>
        <v>29.674011986490783</v>
      </c>
      <c r="AI378" s="185">
        <f t="shared" si="110"/>
        <v>357</v>
      </c>
      <c r="AJ378" s="127">
        <f>locallinterp(MIN(AI378,CAP_Senior*12),'BBG rates'!$X$24:$X$65,'BBG rates'!$Y$24:$Y$65)</f>
        <v>67.918742488467984</v>
      </c>
      <c r="AK378" s="127">
        <f>locallinterp(MIN(AI378,CAP_CB*12),'BBG rates'!$AA$25:$AA$40,'BBG rates'!$AC$25:$AC$40)</f>
        <v>11</v>
      </c>
      <c r="AL378" s="144">
        <f t="shared" si="111"/>
        <v>20.676186223039558</v>
      </c>
      <c r="AM378" s="142">
        <f>(SUMPRODUCT(AL378:AL$381,G378:G$381)+SUMPRODUCT(AL378:AL$381,H378:H$381))/12</f>
        <v>0</v>
      </c>
    </row>
    <row r="379" spans="1:39" x14ac:dyDescent="0.2">
      <c r="A379" s="7">
        <v>358</v>
      </c>
      <c r="B379" s="7">
        <v>179</v>
      </c>
      <c r="C379" s="7">
        <v>89.5</v>
      </c>
      <c r="D379" s="12">
        <f t="shared" si="103"/>
        <v>29.833333333333332</v>
      </c>
      <c r="E379" s="29">
        <f t="shared" si="101"/>
        <v>0</v>
      </c>
      <c r="F379" s="2">
        <f t="shared" si="104"/>
        <v>0</v>
      </c>
      <c r="G379" s="2">
        <f t="shared" si="112"/>
        <v>0</v>
      </c>
      <c r="H379" s="2">
        <f t="shared" si="113"/>
        <v>0</v>
      </c>
      <c r="I379" s="2">
        <f t="shared" si="102"/>
        <v>0</v>
      </c>
      <c r="J379" s="2">
        <f t="shared" si="119"/>
        <v>0</v>
      </c>
      <c r="K379" s="2">
        <f t="shared" si="105"/>
        <v>0</v>
      </c>
      <c r="L379" s="2">
        <f t="shared" si="105"/>
        <v>0</v>
      </c>
      <c r="M379" s="2"/>
      <c r="N379" s="28">
        <f t="shared" si="120"/>
        <v>0</v>
      </c>
      <c r="O379" s="2">
        <f t="shared" si="114"/>
        <v>0</v>
      </c>
      <c r="P379" s="2">
        <f t="shared" si="115"/>
        <v>0</v>
      </c>
      <c r="R379">
        <f t="shared" si="116"/>
        <v>358</v>
      </c>
      <c r="S379" s="89">
        <f t="shared" si="106"/>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7"/>
        <v>0.10609506071732611</v>
      </c>
      <c r="Y379" s="66">
        <f t="shared" si="107"/>
        <v>0</v>
      </c>
      <c r="Z379" s="72">
        <f t="shared" si="108"/>
        <v>0</v>
      </c>
      <c r="AA379" s="79">
        <f t="shared" si="109"/>
        <v>0</v>
      </c>
      <c r="AB379" s="81">
        <f t="shared" si="118"/>
        <v>0</v>
      </c>
      <c r="AD379" s="95">
        <f>locallinterp(R379,'BBG rates'!$N$10:$N$369,'BBG rates'!$P$10:$P$369)</f>
        <v>29.75467129136306</v>
      </c>
      <c r="AI379" s="185">
        <f t="shared" si="110"/>
        <v>358</v>
      </c>
      <c r="AJ379" s="127">
        <f>locallinterp(MIN(AI379,CAP_Senior*12),'BBG rates'!$X$24:$X$65,'BBG rates'!$Y$24:$Y$65)</f>
        <v>67.918742488467984</v>
      </c>
      <c r="AK379" s="127">
        <f>locallinterp(MIN(AI379,CAP_CB*12),'BBG rates'!$AA$25:$AA$40,'BBG rates'!$AC$25:$AC$40)</f>
        <v>11</v>
      </c>
      <c r="AL379" s="144">
        <f t="shared" si="111"/>
        <v>20.676186223039558</v>
      </c>
      <c r="AM379" s="142">
        <f>(SUMPRODUCT(AL379:AL$381,G379:G$381)+SUMPRODUCT(AL379:AL$381,H379:H$381))/12</f>
        <v>0</v>
      </c>
    </row>
    <row r="380" spans="1:39" x14ac:dyDescent="0.2">
      <c r="A380" s="7">
        <v>359</v>
      </c>
      <c r="B380" s="7">
        <v>179.5</v>
      </c>
      <c r="C380" s="7">
        <v>89.75</v>
      </c>
      <c r="D380" s="12">
        <f t="shared" si="103"/>
        <v>29.916666666666668</v>
      </c>
      <c r="E380" s="29">
        <f t="shared" si="101"/>
        <v>0</v>
      </c>
      <c r="F380" s="2">
        <f t="shared" si="104"/>
        <v>0</v>
      </c>
      <c r="G380" s="2">
        <f t="shared" si="112"/>
        <v>0</v>
      </c>
      <c r="H380" s="2">
        <f t="shared" si="113"/>
        <v>0</v>
      </c>
      <c r="I380" s="2">
        <f t="shared" si="102"/>
        <v>0</v>
      </c>
      <c r="J380" s="2">
        <f t="shared" si="119"/>
        <v>0</v>
      </c>
      <c r="K380" s="2">
        <f t="shared" si="105"/>
        <v>0</v>
      </c>
      <c r="L380" s="2">
        <f t="shared" si="105"/>
        <v>0</v>
      </c>
      <c r="M380" s="2"/>
      <c r="N380" s="28">
        <f t="shared" si="120"/>
        <v>0</v>
      </c>
      <c r="O380" s="2">
        <f t="shared" si="114"/>
        <v>0</v>
      </c>
      <c r="P380" s="2">
        <f t="shared" si="115"/>
        <v>0</v>
      </c>
      <c r="R380">
        <f t="shared" si="116"/>
        <v>359</v>
      </c>
      <c r="S380" s="89">
        <f t="shared" si="106"/>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7"/>
        <v>0.1058219927283055</v>
      </c>
      <c r="Y380" s="66">
        <f t="shared" si="107"/>
        <v>0</v>
      </c>
      <c r="Z380" s="72">
        <f t="shared" si="108"/>
        <v>0</v>
      </c>
      <c r="AA380" s="79">
        <f t="shared" si="109"/>
        <v>0</v>
      </c>
      <c r="AB380" s="81">
        <f t="shared" si="118"/>
        <v>0</v>
      </c>
      <c r="AD380" s="95">
        <f>locallinterp(R380,'BBG rates'!$N$10:$N$369,'BBG rates'!$P$10:$P$369)</f>
        <v>29.835332461203858</v>
      </c>
      <c r="AI380" s="185">
        <f t="shared" si="110"/>
        <v>359</v>
      </c>
      <c r="AJ380" s="127">
        <f>locallinterp(MIN(AI380,CAP_Senior*12),'BBG rates'!$X$24:$X$65,'BBG rates'!$Y$24:$Y$65)</f>
        <v>67.918742488467984</v>
      </c>
      <c r="AK380" s="127">
        <f>locallinterp(MIN(AI380,CAP_CB*12),'BBG rates'!$AA$25:$AA$40,'BBG rates'!$AC$25:$AC$40)</f>
        <v>11</v>
      </c>
      <c r="AL380" s="144">
        <f t="shared" si="111"/>
        <v>20.676186223039558</v>
      </c>
      <c r="AM380" s="142">
        <f>(SUMPRODUCT(AL380:AL$381,G380:G$381)+SUMPRODUCT(AL380:AL$381,H380:H$381))/12</f>
        <v>0</v>
      </c>
    </row>
    <row r="381" spans="1:39" ht="13.5" thickBot="1" x14ac:dyDescent="0.25">
      <c r="A381" s="7">
        <v>360</v>
      </c>
      <c r="B381" s="7">
        <v>180</v>
      </c>
      <c r="C381" s="7">
        <v>90</v>
      </c>
      <c r="D381" s="12">
        <f t="shared" si="103"/>
        <v>30</v>
      </c>
      <c r="E381" s="29">
        <f t="shared" si="101"/>
        <v>0</v>
      </c>
      <c r="F381" s="2">
        <f t="shared" si="104"/>
        <v>0</v>
      </c>
      <c r="G381" s="2">
        <f t="shared" si="112"/>
        <v>0</v>
      </c>
      <c r="H381" s="2">
        <f t="shared" si="113"/>
        <v>0</v>
      </c>
      <c r="I381" s="2">
        <f t="shared" si="102"/>
        <v>0</v>
      </c>
      <c r="J381" s="2">
        <f t="shared" si="119"/>
        <v>0</v>
      </c>
      <c r="K381" s="2">
        <f t="shared" si="105"/>
        <v>0</v>
      </c>
      <c r="L381" s="2">
        <f t="shared" si="105"/>
        <v>0</v>
      </c>
      <c r="M381" s="2"/>
      <c r="N381" s="28">
        <f t="shared" si="120"/>
        <v>0</v>
      </c>
      <c r="O381" s="2">
        <f t="shared" si="114"/>
        <v>0</v>
      </c>
      <c r="P381" s="2">
        <f t="shared" si="115"/>
        <v>0</v>
      </c>
      <c r="R381">
        <f t="shared" si="116"/>
        <v>360</v>
      </c>
      <c r="S381" s="89">
        <f t="shared" si="106"/>
        <v>0</v>
      </c>
      <c r="T381" s="89">
        <f>IF(AND(S381=0,S380&gt;0),SUM($G381:$H$381),S381)</f>
        <v>0</v>
      </c>
      <c r="U381" s="83">
        <f>SUM(T381:T$381)</f>
        <v>0</v>
      </c>
      <c r="V381" s="68">
        <f>localspline(R381,'BBG rates'!$G$10:$G$27,'BBG rates'!$K$10:$K$27)</f>
        <v>0.96795648336410522</v>
      </c>
      <c r="W381" s="68">
        <f>locallinterp(R381,'BBG rates'!$G$10:$G$27,'BBG rates'!$J$10:$J$27)</f>
        <v>0.1056</v>
      </c>
      <c r="X381" s="56">
        <f t="shared" si="117"/>
        <v>0.10554892405583161</v>
      </c>
      <c r="Y381" s="66">
        <f>T381*X381%/12+X382</f>
        <v>0</v>
      </c>
      <c r="Z381" s="72">
        <f t="shared" si="108"/>
        <v>0</v>
      </c>
      <c r="AA381" s="80">
        <f t="shared" si="109"/>
        <v>0</v>
      </c>
      <c r="AB381" s="81">
        <f t="shared" si="118"/>
        <v>0</v>
      </c>
      <c r="AD381" s="95">
        <f>locallinterp(R381,'BBG rates'!$N$10:$N$369,'BBG rates'!$P$10:$P$369)</f>
        <v>29.915995501484201</v>
      </c>
      <c r="AI381" s="185">
        <f t="shared" si="110"/>
        <v>360</v>
      </c>
      <c r="AJ381" s="127">
        <f>locallinterp(MIN(AI381,CAP_Senior*12),'BBG rates'!$X$24:$X$65,'BBG rates'!$Y$24:$Y$65)</f>
        <v>67.918742488467984</v>
      </c>
      <c r="AK381" s="127">
        <f>locallinterp(MIN(AI381,CAP_CB*12),'BBG rates'!$AA$25:$AA$40,'BBG rates'!$AC$25:$AC$40)</f>
        <v>11</v>
      </c>
      <c r="AL381" s="144">
        <f t="shared" si="111"/>
        <v>20.676186223039558</v>
      </c>
      <c r="AM381" s="142">
        <f>(SUMPRODUCT(AL381:AL$381,G381:G$381)+SUMPRODUCT(AL381:AL$381,H381:H$381))/12</f>
        <v>0</v>
      </c>
    </row>
  </sheetData>
  <mergeCells count="3">
    <mergeCell ref="F15:G15"/>
    <mergeCell ref="J20:L20"/>
    <mergeCell ref="AI3:AM3"/>
  </mergeCells>
  <conditionalFormatting sqref="AJ22:AJ381">
    <cfRule type="cellIs" dxfId="23" priority="2" operator="equal">
      <formula>AJ21</formula>
    </cfRule>
  </conditionalFormatting>
  <conditionalFormatting sqref="AK22:AK381">
    <cfRule type="cellIs" dxfId="22"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M381"/>
  <sheetViews>
    <sheetView topLeftCell="A61" workbookViewId="0">
      <selection activeCell="F71" sqref="F71"/>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6" width="6.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39353.240384248427</v>
      </c>
    </row>
    <row r="3" spans="5:39" ht="13.5" thickBot="1" x14ac:dyDescent="0.25">
      <c r="E3" s="16" t="s">
        <v>20</v>
      </c>
      <c r="F3" s="17">
        <f>SUM(L22:L381)/SUM(K22:K381)</f>
        <v>8.6821827615794209</v>
      </c>
      <c r="N3" t="s">
        <v>23</v>
      </c>
      <c r="AI3" s="331" t="s">
        <v>137</v>
      </c>
      <c r="AJ3" s="332"/>
      <c r="AK3" s="332"/>
      <c r="AL3" s="332"/>
      <c r="AM3" s="333"/>
    </row>
    <row r="4" spans="5:39" ht="13.5" thickBot="1" x14ac:dyDescent="0.25">
      <c r="E4" t="s">
        <v>21</v>
      </c>
      <c r="F4" s="26">
        <f ca="1">(N4+(N7*N6/(1+F12)^N6))/(N5+(N7/(1+F12)^N6))</f>
        <v>4.1385024902827841</v>
      </c>
      <c r="N4">
        <f ca="1">SUM(OFFSET($L$22,,,$I$7*$I$9))</f>
        <v>8945277.441140933</v>
      </c>
    </row>
    <row r="5" spans="5:39" ht="13.5" thickBot="1" x14ac:dyDescent="0.25">
      <c r="N5">
        <f ca="1">SUM(OFFSET($K$22,,,$I$7*$I$9))</f>
        <v>3741967.7067576558</v>
      </c>
      <c r="AI5" s="30" t="s">
        <v>164</v>
      </c>
      <c r="AJ5" s="94"/>
    </row>
    <row r="6" spans="5:39" ht="13.5" thickBot="1" x14ac:dyDescent="0.25">
      <c r="E6" s="3" t="s">
        <v>11</v>
      </c>
      <c r="F6" s="90">
        <v>10000000</v>
      </c>
      <c r="H6" s="3" t="s">
        <v>13</v>
      </c>
      <c r="I6" s="70">
        <f>'[2]Option Premium'!$B$8</f>
        <v>25</v>
      </c>
      <c r="N6" s="25">
        <f ca="1">OFFSET($D$21,$I$9*$I$7,0)</f>
        <v>5</v>
      </c>
      <c r="AI6" s="167" t="s">
        <v>163</v>
      </c>
      <c r="AJ6" s="168">
        <f>CAP_Senior</f>
        <v>20</v>
      </c>
    </row>
    <row r="7" spans="5:39" ht="13.5" thickBot="1" x14ac:dyDescent="0.25">
      <c r="E7" s="1"/>
      <c r="H7" s="3" t="s">
        <v>14</v>
      </c>
      <c r="I7" s="19">
        <v>12</v>
      </c>
      <c r="K7" s="9"/>
      <c r="N7">
        <f ca="1">OFFSET($N$22,$I$7*$I$9,0)</f>
        <v>8319164.9832653189</v>
      </c>
      <c r="AI7" s="167" t="s">
        <v>161</v>
      </c>
      <c r="AJ7" s="168">
        <f>CAP_CB</f>
        <v>20</v>
      </c>
    </row>
    <row r="8" spans="5:39" ht="13.5" thickBot="1" x14ac:dyDescent="0.25">
      <c r="H8" s="3" t="s">
        <v>1</v>
      </c>
      <c r="I8" s="3">
        <f>I6*I7</f>
        <v>300</v>
      </c>
    </row>
    <row r="9" spans="5:39" ht="13.5" thickBot="1" x14ac:dyDescent="0.25">
      <c r="E9" s="1"/>
      <c r="H9" s="24" t="s">
        <v>22</v>
      </c>
      <c r="I9" s="19">
        <v>5</v>
      </c>
      <c r="AI9" s="186" t="s">
        <v>162</v>
      </c>
    </row>
    <row r="10" spans="5:39" ht="13.5" thickBot="1" x14ac:dyDescent="0.25">
      <c r="E10" s="4"/>
      <c r="F10" s="5" t="s">
        <v>7</v>
      </c>
      <c r="G10" s="5" t="s">
        <v>8</v>
      </c>
      <c r="I10" s="22"/>
      <c r="AI10" s="168" t="str">
        <f>Senior_LP_TYPE</f>
        <v>A+/A spread not capped</v>
      </c>
    </row>
    <row r="11" spans="5:39" x14ac:dyDescent="0.2">
      <c r="E11" s="7" t="s">
        <v>12</v>
      </c>
      <c r="F11" s="69">
        <f>'[2]Option Premium'!$C$8%</f>
        <v>1.8450000000000001E-2</v>
      </c>
      <c r="G11" s="6">
        <f>(1+F11)^(1/$I$7)-1</f>
        <v>1.5246497382175317E-3</v>
      </c>
    </row>
    <row r="12" spans="5:39" x14ac:dyDescent="0.2">
      <c r="E12" s="7" t="s">
        <v>16</v>
      </c>
      <c r="F12" s="18">
        <f>F11</f>
        <v>1.8450000000000001E-2</v>
      </c>
      <c r="G12" s="6"/>
      <c r="T12" s="21" t="s">
        <v>68</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5" t="s">
        <v>5</v>
      </c>
      <c r="G16" s="5" t="s">
        <v>6</v>
      </c>
      <c r="J16" s="2"/>
      <c r="U16" s="30" t="s">
        <v>73</v>
      </c>
      <c r="AA16" s="30" t="s">
        <v>65</v>
      </c>
      <c r="AD16" s="30" t="s">
        <v>80</v>
      </c>
      <c r="AK16" s="181">
        <f>AL16*AK13</f>
        <v>0.83</v>
      </c>
      <c r="AL16" s="183">
        <f>1-AL15</f>
        <v>0.83</v>
      </c>
      <c r="AM16" s="150" t="s">
        <v>136</v>
      </c>
    </row>
    <row r="17" spans="1:39" ht="13.5" thickBot="1" x14ac:dyDescent="0.25">
      <c r="E17" s="1"/>
      <c r="F17" s="10">
        <f>SUM(F22:F381)</f>
        <v>1805972.1152745255</v>
      </c>
      <c r="G17" s="11">
        <f>SUM(G22:H381)</f>
        <v>9999999.9999999907</v>
      </c>
      <c r="AA17" s="87">
        <f>Y20/SUMPRODUCT(V22:V381,U22:U381)*1200</f>
        <v>-0.46601457737609986</v>
      </c>
      <c r="AB17" s="88" t="s">
        <v>77</v>
      </c>
      <c r="AD17" t="s">
        <v>82</v>
      </c>
      <c r="AF17" s="103" t="s">
        <v>85</v>
      </c>
      <c r="AG17" s="73">
        <f>AG18/AD18</f>
        <v>13.000325250974766</v>
      </c>
      <c r="AM17" s="30" t="s">
        <v>88</v>
      </c>
    </row>
    <row r="18" spans="1:39" ht="13.5" thickBot="1" x14ac:dyDescent="0.25">
      <c r="N18" t="s">
        <v>19</v>
      </c>
      <c r="S18" s="1" t="s">
        <v>79</v>
      </c>
      <c r="T18" s="93">
        <f>locallinterp(T19*12,'BBG rates'!$A$10:$A$27,'BBG rates'!$D$10:$D$27)</f>
        <v>-0.48436210435094346</v>
      </c>
      <c r="U18" s="92" t="s">
        <v>78</v>
      </c>
      <c r="AA18" s="73">
        <f>((1+AA17%/12)^12-1)*100</f>
        <v>-0.46502050412625673</v>
      </c>
      <c r="AB18" s="86" t="s">
        <v>66</v>
      </c>
      <c r="AD18" s="96">
        <f>(SUMPRODUCT(AD22:AD381,G22:G381)+SUMPRODUCT(AD22:AD381,H22:H381))/F6</f>
        <v>10.00555844862253</v>
      </c>
      <c r="AE18" t="s">
        <v>83</v>
      </c>
      <c r="AF18" s="103" t="s">
        <v>87</v>
      </c>
      <c r="AG18">
        <f>SUM('[2]Option Premium'!$T$5:$T$8)*100</f>
        <v>130.07551414973139</v>
      </c>
      <c r="AM18" s="146">
        <f>SUM(AM22:AM381)/SUM(E21:E380)*12+EMTN_Addon</f>
        <v>18.449885961352454</v>
      </c>
    </row>
    <row r="19" spans="1:39" ht="13.5" thickBot="1" x14ac:dyDescent="0.25">
      <c r="J19" t="s">
        <v>24</v>
      </c>
      <c r="K19" t="s">
        <v>25</v>
      </c>
      <c r="L19" t="s">
        <v>26</v>
      </c>
      <c r="S19" s="1" t="s">
        <v>27</v>
      </c>
      <c r="T19" s="74">
        <f>IF(I7=12,SUMPRODUCT(T22:T381,D22:D381)/F6,"set frequency to 12")</f>
        <v>4.1950502488261554</v>
      </c>
      <c r="U19" t="str">
        <f>IF(SUM(T22:T381)=F6,"ok","check")</f>
        <v>check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5" t="str">
        <f>CONCATENATE("Outstanding ",F13*100,"% prepay")</f>
        <v>Outstanding 4% prepay</v>
      </c>
      <c r="F20" s="8" t="s">
        <v>9</v>
      </c>
      <c r="G20" s="5" t="s">
        <v>10</v>
      </c>
      <c r="H20" s="8" t="s">
        <v>2</v>
      </c>
      <c r="I20" s="5" t="s">
        <v>3</v>
      </c>
      <c r="J20" s="330" t="s">
        <v>15</v>
      </c>
      <c r="K20" s="330"/>
      <c r="L20" s="330"/>
      <c r="M20" s="20"/>
      <c r="N20" s="5" t="s">
        <v>18</v>
      </c>
      <c r="O20" s="5"/>
      <c r="P20" s="5"/>
      <c r="S20" s="33" t="str">
        <f>"Principals only (incl "&amp;F13*100&amp;"% CPR)"</f>
        <v>Principals only (incl 4% CPR)</v>
      </c>
      <c r="T20" s="76"/>
      <c r="U20" s="32"/>
      <c r="X20" s="30" t="s">
        <v>63</v>
      </c>
      <c r="Y20" s="67">
        <f>SUMPRODUCT(Y22:Y381,$V22:$V381)</f>
        <v>-197874.39082547123</v>
      </c>
      <c r="Z20" s="30"/>
      <c r="AA20" s="78">
        <f>SUMPRODUCT(AA22:AA381,$V22:$V381)</f>
        <v>-197874.39082547126</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9941034.5739858467</v>
      </c>
      <c r="F22" s="2">
        <f t="shared" ref="F22:F85" si="1">IF($A22&lt;=$I$8,-IPMT($G$11,1,$I$8-$A22+1,$E21),0)</f>
        <v>15246.497382175317</v>
      </c>
      <c r="G22" s="2">
        <f>IF($A22&lt;=$I$8,-PPMT($G$11,1,$I$8-$A22+1,$E21),0)</f>
        <v>26314.173950259923</v>
      </c>
      <c r="H22" s="2">
        <f>IF($A22&lt;=$I$8,(E21-G22)*$G$13,0)</f>
        <v>32651.252063892476</v>
      </c>
      <c r="I22" s="2">
        <f>SUM(F22:H22)</f>
        <v>74211.923396327707</v>
      </c>
      <c r="J22" s="2">
        <f>IF($I$7=1,I22*A22,IF($I$7=2,I22*B22,IF($I$7=4,I22*C22,I22*D22)))</f>
        <v>6184.3269496939756</v>
      </c>
      <c r="K22" s="2">
        <f>I22/(1+$F$12)^IF($I$7=1,$A22,IF($I$7=2,$B22,IF($I$7=4,$C22,$D22)))</f>
        <v>74098.948453965175</v>
      </c>
      <c r="L22" s="2">
        <f>J22/(1+$F$12)^IF($I$7=1,$A22,IF($I$7=2,$B22,IF($I$7=4,$C22,$D22)))</f>
        <v>6174.9123711637649</v>
      </c>
      <c r="M22" s="2"/>
      <c r="N22" s="28">
        <f>IF($A22&lt;=$I$8,N21-P22,0)</f>
        <v>9973685.8260497395</v>
      </c>
      <c r="O22" s="2">
        <f>IF($A22&lt;=$I$8,-IPMT($G$11,1,$I$8-$A22+1,$N21),0)</f>
        <v>15246.497382175317</v>
      </c>
      <c r="P22" s="2">
        <f>IF($A22&lt;=$I$8,-PPMT($G$11,1,$I$8-$A22+1,$N21),0)</f>
        <v>26314.173950259923</v>
      </c>
      <c r="R22">
        <f>ROUND(D22*12,1)</f>
        <v>1</v>
      </c>
      <c r="S22" s="89">
        <f t="shared" ref="S22:S85" si="2">IF(D22&lt;$I$9,G22+H22,0)</f>
        <v>58965.426014152399</v>
      </c>
      <c r="T22" s="89">
        <f>IF(AND(S22=0,S21&gt;0),SUM($G22:$H$381),S22)</f>
        <v>58965.426014152399</v>
      </c>
      <c r="U22" s="82">
        <f>SUM(T22:T$381)</f>
        <v>9999999.9999999925</v>
      </c>
      <c r="V22" s="68">
        <f>localspline(R22,'BBG rates'!$G$10:$G$27,'BBG rates'!$K$10:$K$27)</f>
        <v>1.0002517930437387</v>
      </c>
      <c r="W22" s="68">
        <f>locallinterp(R22,'BBG rates'!$G$10:$G$27,'BBG rates'!$J$10:$J$27)</f>
        <v>-0.48612500000000003</v>
      </c>
      <c r="X22" s="56">
        <f>((1+W22%)^(1/12)-1)*1200</f>
        <v>-0.48721149787493978</v>
      </c>
      <c r="Y22" s="66">
        <f t="shared" ref="Y22:Y85" si="3">T22*X22%/12+Y23</f>
        <v>-3941.1284623725523</v>
      </c>
      <c r="Z22" s="72">
        <f t="shared" ref="Z22:Z85" si="4">IF(U22=0,0,Y22*1200/U22)</f>
        <v>-0.47293541548470669</v>
      </c>
      <c r="AA22" s="79">
        <f t="shared" ref="AA22:AA85" si="5">T22*$AA$17%/12+AA23</f>
        <v>-3883.4548114674935</v>
      </c>
      <c r="AB22" s="81">
        <f>IF(U22=0,0,AA22*1200/U22)</f>
        <v>-0.46601457737609958</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12543089.447881704</v>
      </c>
    </row>
    <row r="23" spans="1:39" x14ac:dyDescent="0.2">
      <c r="A23" s="7">
        <v>2</v>
      </c>
      <c r="B23" s="7">
        <v>1</v>
      </c>
      <c r="C23" s="7">
        <v>0.5</v>
      </c>
      <c r="D23" s="12">
        <f t="shared" si="0"/>
        <v>0.16666666666666666</v>
      </c>
      <c r="E23" s="29">
        <f>IF($A23&lt;=$I$8,E22-G23-H23,0)</f>
        <v>9882308.1915277224</v>
      </c>
      <c r="F23" s="2">
        <f t="shared" si="1"/>
        <v>15156.595760838953</v>
      </c>
      <c r="G23" s="2">
        <f t="shared" ref="G23:G86" si="8">IF($A23&lt;=$I$8,-PPMT($G$11,1,$I$8-$A23+1,$E22),0)</f>
        <v>26268.016748480397</v>
      </c>
      <c r="H23" s="2">
        <f t="shared" ref="H23:H86" si="9">IF($A23&lt;=$I$8,(E22-G23)*$G$13,0)</f>
        <v>32458.365709643338</v>
      </c>
      <c r="I23" s="2">
        <f t="shared" ref="I23:I80" si="10">SUM(F23:H23)</f>
        <v>73882.978218962686</v>
      </c>
      <c r="J23" s="2">
        <f>IF($I$7=1,I23*A23,IF($I$7=2,I23*B23,IF($I$7=4,I23*C23,I23*D23)))</f>
        <v>12313.829703160447</v>
      </c>
      <c r="K23" s="2">
        <f t="shared" ref="K23:L85" si="11">I23/(1+$F$12)^IF($I$7=1,$A23,IF($I$7=2,$B23,IF($I$7=4,$C23,$D23)))</f>
        <v>73658.201082293323</v>
      </c>
      <c r="L23" s="2">
        <f t="shared" si="11"/>
        <v>12276.366847048886</v>
      </c>
      <c r="M23" s="2"/>
      <c r="N23" s="28">
        <f>IF($A23&lt;=$I$8,N22-P23,0)</f>
        <v>9947331.5322010554</v>
      </c>
      <c r="O23" s="2">
        <f t="shared" ref="O23:O86" si="12">IF($A23&lt;=$I$8,-IPMT($G$11,1,$I$8-$A23+1,$N22),0)</f>
        <v>15206.377483750641</v>
      </c>
      <c r="P23" s="2">
        <f t="shared" ref="P23:P86" si="13">IF($A23&lt;=$I$8,-PPMT($G$11,1,$I$8-$A23+1,$N22),0)</f>
        <v>26354.293848684596</v>
      </c>
      <c r="R23">
        <f t="shared" ref="R23:R86" si="14">ROUND(D23*12,1)</f>
        <v>2</v>
      </c>
      <c r="S23" s="89">
        <f t="shared" si="2"/>
        <v>58726.382458123735</v>
      </c>
      <c r="T23" s="89">
        <f>IF(AND(S23=0,S22&gt;0),SUM($G23:$H$381),S23)</f>
        <v>58726.382458123735</v>
      </c>
      <c r="U23" s="82">
        <f>SUM(T23:T$381)</f>
        <v>9941034.5739858393</v>
      </c>
      <c r="V23" s="68">
        <f>localspline(R23,'BBG rates'!$G$10:$G$27,'BBG rates'!$K$10:$K$27)</f>
        <v>1.0007036717399336</v>
      </c>
      <c r="W23" s="68">
        <f>locallinterp(R23,'BBG rates'!$G$10:$G$27,'BBG rates'!$J$10:$J$27)</f>
        <v>-0.48849999999999999</v>
      </c>
      <c r="X23" s="56">
        <f t="shared" ref="X23:X86" si="15">((1+W23%)^(1/12)-1)*1200</f>
        <v>-0.48959715685596983</v>
      </c>
      <c r="Y23" s="66">
        <f t="shared" si="3"/>
        <v>-3917.1879344298945</v>
      </c>
      <c r="Z23" s="72">
        <f t="shared" si="4"/>
        <v>-0.47285073664432159</v>
      </c>
      <c r="AA23" s="79">
        <f t="shared" si="5"/>
        <v>-3860.5558547310043</v>
      </c>
      <c r="AB23" s="81">
        <f t="shared" ref="AB23:AB86" si="16">IF(U23=0,0,AA23*1200/U23)</f>
        <v>-0.46601457737609958</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12542239.772472123</v>
      </c>
    </row>
    <row r="24" spans="1:39" x14ac:dyDescent="0.2">
      <c r="A24" s="7">
        <v>3</v>
      </c>
      <c r="B24" s="7">
        <v>1.5</v>
      </c>
      <c r="C24" s="7">
        <v>0.75</v>
      </c>
      <c r="D24" s="12">
        <f t="shared" si="0"/>
        <v>0.25</v>
      </c>
      <c r="E24" s="29">
        <f t="shared" ref="E24:E87" si="17">IF($A24&lt;=$I$8,E23-G24-H24,0)</f>
        <v>9823819.9893607944</v>
      </c>
      <c r="F24" s="2">
        <f t="shared" si="1"/>
        <v>15067.058597197711</v>
      </c>
      <c r="G24" s="2">
        <f t="shared" si="8"/>
        <v>26221.940510187702</v>
      </c>
      <c r="H24" s="2">
        <f t="shared" si="9"/>
        <v>32266.261656739862</v>
      </c>
      <c r="I24" s="2">
        <f t="shared" ref="I24:I30" si="18">SUM(F24:H24)</f>
        <v>73555.260764125269</v>
      </c>
      <c r="J24" s="2">
        <f t="shared" ref="J24:J87" si="19">IF($I$7=1,I24*A24,IF($I$7=2,I24*B24,IF($I$7=4,I24*C24,I24*D24)))</f>
        <v>18388.815191031317</v>
      </c>
      <c r="K24" s="2">
        <f t="shared" si="11"/>
        <v>73219.846036271367</v>
      </c>
      <c r="L24" s="2">
        <f t="shared" si="11"/>
        <v>18304.961509067842</v>
      </c>
      <c r="M24" s="2"/>
      <c r="N24" s="28">
        <f t="shared" ref="N24:N87" si="20">IF($A24&lt;=$I$8,N23-P24,0)</f>
        <v>9920937.0572851542</v>
      </c>
      <c r="O24" s="2">
        <f t="shared" si="12"/>
        <v>15166.196416533337</v>
      </c>
      <c r="P24" s="2">
        <f t="shared" si="13"/>
        <v>26394.474915901901</v>
      </c>
      <c r="R24">
        <f t="shared" si="14"/>
        <v>3</v>
      </c>
      <c r="S24" s="89">
        <f t="shared" si="2"/>
        <v>58488.202166927564</v>
      </c>
      <c r="T24" s="89">
        <f>IF(AND(S24=0,S23&gt;0),SUM($G24:$H$381),S24)</f>
        <v>58488.202166927564</v>
      </c>
      <c r="U24" s="82">
        <f>SUM(T24:T$381)</f>
        <v>9882308.191527715</v>
      </c>
      <c r="V24" s="68">
        <f>localspline(R24,'BBG rates'!$G$10:$G$27,'BBG rates'!$K$10:$K$27)</f>
        <v>1.0011555447240852</v>
      </c>
      <c r="W24" s="68">
        <f>locallinterp(R24,'BBG rates'!$G$10:$G$27,'BBG rates'!$J$10:$J$27)</f>
        <v>-0.49087500000000001</v>
      </c>
      <c r="X24" s="56">
        <f t="shared" si="15"/>
        <v>-0.49198286803018298</v>
      </c>
      <c r="Y24" s="66">
        <f t="shared" si="3"/>
        <v>-3893.2277095266163</v>
      </c>
      <c r="Z24" s="72">
        <f t="shared" si="4"/>
        <v>-0.47275121974411022</v>
      </c>
      <c r="AA24" s="79">
        <f t="shared" si="5"/>
        <v>-3837.7497294792961</v>
      </c>
      <c r="AB24" s="81">
        <f t="shared" si="16"/>
        <v>-0.46601457737609958</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12540547.310755447</v>
      </c>
    </row>
    <row r="25" spans="1:39" x14ac:dyDescent="0.2">
      <c r="A25" s="7">
        <v>4</v>
      </c>
      <c r="B25" s="7">
        <v>2</v>
      </c>
      <c r="C25" s="7">
        <v>1</v>
      </c>
      <c r="D25" s="12">
        <f t="shared" si="0"/>
        <v>0.33333333333333331</v>
      </c>
      <c r="E25" s="29">
        <f t="shared" si="17"/>
        <v>9765569.1071878858</v>
      </c>
      <c r="F25" s="2">
        <f t="shared" si="1"/>
        <v>14977.88457507509</v>
      </c>
      <c r="G25" s="2">
        <f t="shared" si="8"/>
        <v>26175.945093365295</v>
      </c>
      <c r="H25" s="2">
        <f t="shared" si="9"/>
        <v>32074.937079542546</v>
      </c>
      <c r="I25" s="2">
        <f t="shared" si="18"/>
        <v>73228.766747982925</v>
      </c>
      <c r="J25" s="2">
        <f t="shared" si="19"/>
        <v>24409.588915994307</v>
      </c>
      <c r="K25" s="2">
        <f>I25/(1+$F$12)^IF($I$7=1,$A25,IF($I$7=2,$B25,IF($I$7=4,$C25,$D25)))</f>
        <v>72783.87093523152</v>
      </c>
      <c r="L25" s="2">
        <f>J25/(1+$F$12)^IF($I$7=1,$A25,IF($I$7=2,$B25,IF($I$7=4,$C25,$D25)))</f>
        <v>24261.290311743836</v>
      </c>
      <c r="M25" s="2"/>
      <c r="N25" s="28">
        <f t="shared" si="20"/>
        <v>9894502.3400399815</v>
      </c>
      <c r="O25" s="2">
        <f t="shared" si="12"/>
        <v>15125.95408726242</v>
      </c>
      <c r="P25" s="2">
        <f t="shared" si="13"/>
        <v>26434.717245172818</v>
      </c>
      <c r="R25">
        <f t="shared" si="14"/>
        <v>4</v>
      </c>
      <c r="S25" s="89">
        <f t="shared" si="2"/>
        <v>58250.882172907841</v>
      </c>
      <c r="T25" s="89">
        <f>IF(AND(S25=0,S24&gt;0),SUM($G25:$H$381),S25)</f>
        <v>58250.882172907841</v>
      </c>
      <c r="U25" s="82">
        <f>SUM(T25:T$381)</f>
        <v>9823819.9893607888</v>
      </c>
      <c r="V25" s="68">
        <f>localspline(R25,'BBG rates'!$G$10:$G$27,'BBG rates'!$K$10:$K$27)</f>
        <v>1.0016072346102698</v>
      </c>
      <c r="W25" s="68">
        <f>locallinterp(R25,'BBG rates'!$G$10:$G$27,'BBG rates'!$J$10:$J$27)</f>
        <v>-0.49325000000000002</v>
      </c>
      <c r="X25" s="56">
        <f t="shared" si="15"/>
        <v>-0.49436863140024379</v>
      </c>
      <c r="Y25" s="66">
        <f t="shared" si="3"/>
        <v>-3869.2483816532713</v>
      </c>
      <c r="Z25" s="72">
        <f t="shared" si="4"/>
        <v>-0.47263672003481411</v>
      </c>
      <c r="AA25" s="79">
        <f t="shared" si="5"/>
        <v>-3815.0361004673723</v>
      </c>
      <c r="AB25" s="81">
        <f t="shared" si="16"/>
        <v>-0.46601457737609953</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12538018.914515942</v>
      </c>
    </row>
    <row r="26" spans="1:39" x14ac:dyDescent="0.2">
      <c r="A26" s="7">
        <v>5</v>
      </c>
      <c r="B26" s="7">
        <v>2.5</v>
      </c>
      <c r="C26" s="7">
        <v>1.25</v>
      </c>
      <c r="D26" s="12">
        <f t="shared" si="0"/>
        <v>0.41666666666666669</v>
      </c>
      <c r="E26" s="29">
        <f t="shared" si="17"/>
        <v>9707554.6876695137</v>
      </c>
      <c r="F26" s="2">
        <f t="shared" si="1"/>
        <v>14889.072382819224</v>
      </c>
      <c r="G26" s="2">
        <f t="shared" si="8"/>
        <v>26130.030356245745</v>
      </c>
      <c r="H26" s="2">
        <f t="shared" si="9"/>
        <v>31884.389162126412</v>
      </c>
      <c r="I26" s="2">
        <f t="shared" si="18"/>
        <v>72903.491901191388</v>
      </c>
      <c r="J26" s="2">
        <f t="shared" si="19"/>
        <v>30376.454958829745</v>
      </c>
      <c r="K26" s="2">
        <f t="shared" si="11"/>
        <v>72350.263460830844</v>
      </c>
      <c r="L26" s="2">
        <f t="shared" si="11"/>
        <v>30145.943108679519</v>
      </c>
      <c r="M26" s="2"/>
      <c r="N26" s="28">
        <f t="shared" si="20"/>
        <v>9868027.3191100806</v>
      </c>
      <c r="O26" s="2">
        <f t="shared" si="12"/>
        <v>15085.650402534713</v>
      </c>
      <c r="P26" s="2">
        <f t="shared" si="13"/>
        <v>26475.020929900529</v>
      </c>
      <c r="R26">
        <f t="shared" si="14"/>
        <v>5</v>
      </c>
      <c r="S26" s="89">
        <f t="shared" si="2"/>
        <v>58014.41951837216</v>
      </c>
      <c r="T26" s="89">
        <f>IF(AND(S26=0,S25&gt;0),SUM($G26:$H$381),S26)</f>
        <v>58014.41951837216</v>
      </c>
      <c r="U26" s="82">
        <f>SUM(T26:T$381)</f>
        <v>9765569.1071878802</v>
      </c>
      <c r="V26" s="68">
        <f>localspline(R26,'BBG rates'!$G$10:$G$27,'BBG rates'!$K$10:$K$27)</f>
        <v>1.0020585640125637</v>
      </c>
      <c r="W26" s="68">
        <f>locallinterp(R26,'BBG rates'!$G$10:$G$27,'BBG rates'!$J$10:$J$27)</f>
        <v>-0.49562499999999998</v>
      </c>
      <c r="X26" s="56">
        <f t="shared" si="15"/>
        <v>-0.49675444696828386</v>
      </c>
      <c r="Y26" s="66">
        <f t="shared" si="3"/>
        <v>-3845.2505409052069</v>
      </c>
      <c r="Z26" s="72">
        <f t="shared" si="4"/>
        <v>-0.47250709082483722</v>
      </c>
      <c r="AA26" s="79">
        <f t="shared" si="5"/>
        <v>-3792.414633602712</v>
      </c>
      <c r="AB26" s="81">
        <f t="shared" si="16"/>
        <v>-0.46601457737609958</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12534592.973830143</v>
      </c>
    </row>
    <row r="27" spans="1:39" x14ac:dyDescent="0.2">
      <c r="A27" s="7">
        <v>6</v>
      </c>
      <c r="B27" s="7">
        <v>3</v>
      </c>
      <c r="C27" s="7">
        <v>1.5</v>
      </c>
      <c r="D27" s="12">
        <f t="shared" si="0"/>
        <v>0.5</v>
      </c>
      <c r="E27" s="29">
        <f t="shared" si="17"/>
        <v>9649775.8764139544</v>
      </c>
      <c r="F27" s="2">
        <f t="shared" si="1"/>
        <v>14800.620713287697</v>
      </c>
      <c r="G27" s="2">
        <f t="shared" si="8"/>
        <v>26084.196157310296</v>
      </c>
      <c r="H27" s="2">
        <f t="shared" si="9"/>
        <v>31694.615098248378</v>
      </c>
      <c r="I27" s="2">
        <f t="shared" si="18"/>
        <v>72579.431968846373</v>
      </c>
      <c r="J27" s="2">
        <f t="shared" si="19"/>
        <v>36289.715984423186</v>
      </c>
      <c r="K27" s="2">
        <f t="shared" si="11"/>
        <v>71919.011356742776</v>
      </c>
      <c r="L27" s="2">
        <f t="shared" si="11"/>
        <v>35959.505678371388</v>
      </c>
      <c r="M27" s="2"/>
      <c r="N27" s="28">
        <f t="shared" si="20"/>
        <v>9841511.9330464508</v>
      </c>
      <c r="O27" s="2">
        <f t="shared" si="12"/>
        <v>15045.285268804635</v>
      </c>
      <c r="P27" s="2">
        <f t="shared" si="13"/>
        <v>26515.386063630605</v>
      </c>
      <c r="R27">
        <f t="shared" si="14"/>
        <v>6</v>
      </c>
      <c r="S27" s="89">
        <f t="shared" si="2"/>
        <v>57778.81125555867</v>
      </c>
      <c r="T27" s="89">
        <f>IF(AND(S27=0,S26&gt;0),SUM($G27:$H$381),S27)</f>
        <v>57778.81125555867</v>
      </c>
      <c r="U27" s="82">
        <f>SUM(T27:T$381)</f>
        <v>9707554.6876695082</v>
      </c>
      <c r="V27" s="68">
        <f>localspline(R27,'BBG rates'!$G$10:$G$27,'BBG rates'!$K$10:$K$27)</f>
        <v>1.0025100708007813</v>
      </c>
      <c r="W27" s="68">
        <f>locallinterp(R27,'BBG rates'!$G$10:$G$27,'BBG rates'!$J$10:$J$27)</f>
        <v>-0.498</v>
      </c>
      <c r="X27" s="56">
        <f t="shared" si="15"/>
        <v>-0.49914031473683451</v>
      </c>
      <c r="Y27" s="66">
        <f t="shared" si="3"/>
        <v>-3821.2347735018443</v>
      </c>
      <c r="Z27" s="72">
        <f t="shared" si="4"/>
        <v>-0.47236218344735897</v>
      </c>
      <c r="AA27" s="79">
        <f t="shared" si="5"/>
        <v>-3769.8849959414006</v>
      </c>
      <c r="AB27" s="81">
        <f t="shared" si="16"/>
        <v>-0.46601457737609958</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12530276.821881352</v>
      </c>
    </row>
    <row r="28" spans="1:39" x14ac:dyDescent="0.2">
      <c r="A28" s="7">
        <v>7</v>
      </c>
      <c r="B28" s="7">
        <v>3.5</v>
      </c>
      <c r="C28" s="7">
        <v>1.75</v>
      </c>
      <c r="D28" s="12">
        <f t="shared" si="0"/>
        <v>0.58333333333333337</v>
      </c>
      <c r="E28" s="29">
        <f t="shared" si="17"/>
        <v>9592231.8219673522</v>
      </c>
      <c r="F28" s="2">
        <f t="shared" si="1"/>
        <v>14712.528263832388</v>
      </c>
      <c r="G28" s="2">
        <f t="shared" si="8"/>
        <v>26038.442355288407</v>
      </c>
      <c r="H28" s="2">
        <f t="shared" si="9"/>
        <v>31505.612091314757</v>
      </c>
      <c r="I28" s="2">
        <f t="shared" si="18"/>
        <v>72256.582710435556</v>
      </c>
      <c r="J28" s="2">
        <f t="shared" si="19"/>
        <v>42149.673247754079</v>
      </c>
      <c r="K28" s="2">
        <f t="shared" si="11"/>
        <v>71490.102428350234</v>
      </c>
      <c r="L28" s="2">
        <f t="shared" si="11"/>
        <v>41702.559749870969</v>
      </c>
      <c r="M28" s="2"/>
      <c r="N28" s="28">
        <f t="shared" si="20"/>
        <v>9814956.1203063987</v>
      </c>
      <c r="O28" s="2">
        <f t="shared" si="12"/>
        <v>15004.858592383986</v>
      </c>
      <c r="P28" s="2">
        <f t="shared" si="13"/>
        <v>26555.812740051257</v>
      </c>
      <c r="R28">
        <f t="shared" si="14"/>
        <v>7</v>
      </c>
      <c r="S28" s="89">
        <f t="shared" si="2"/>
        <v>57544.054446603164</v>
      </c>
      <c r="T28" s="89">
        <f>IF(AND(S28=0,S27&gt;0),SUM($G28:$H$381),S28)</f>
        <v>57544.054446603164</v>
      </c>
      <c r="U28" s="82">
        <f>SUM(T28:T$381)</f>
        <v>9649775.8764139488</v>
      </c>
      <c r="V28" s="68">
        <f>localspline(R28,'BBG rates'!$G$10:$G$27,'BBG rates'!$K$10:$K$27)</f>
        <v>1.0029614583797093</v>
      </c>
      <c r="W28" s="68">
        <f>locallinterp(R28,'BBG rates'!$G$10:$G$27,'BBG rates'!$J$10:$J$27)</f>
        <v>-0.50037500000000001</v>
      </c>
      <c r="X28" s="56">
        <f t="shared" si="15"/>
        <v>-0.50152623470829383</v>
      </c>
      <c r="Y28" s="66">
        <f t="shared" si="3"/>
        <v>-3797.2016618058278</v>
      </c>
      <c r="Z28" s="72">
        <f t="shared" si="4"/>
        <v>-0.47220184722677039</v>
      </c>
      <c r="AA28" s="79">
        <f t="shared" si="5"/>
        <v>-3747.4468556842735</v>
      </c>
      <c r="AB28" s="81">
        <f t="shared" si="16"/>
        <v>-0.46601457737609969</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12525392.887301192</v>
      </c>
    </row>
    <row r="29" spans="1:39" x14ac:dyDescent="0.2">
      <c r="A29" s="7">
        <v>8</v>
      </c>
      <c r="B29" s="7">
        <v>4</v>
      </c>
      <c r="C29" s="7">
        <v>2</v>
      </c>
      <c r="D29" s="12">
        <f t="shared" si="0"/>
        <v>0.66666666666666663</v>
      </c>
      <c r="E29" s="29">
        <f t="shared" si="17"/>
        <v>9534921.6758038476</v>
      </c>
      <c r="F29" s="2">
        <f t="shared" si="1"/>
        <v>14624.7937362844</v>
      </c>
      <c r="G29" s="2">
        <f t="shared" si="8"/>
        <v>25992.768809157365</v>
      </c>
      <c r="H29" s="2">
        <f t="shared" si="9"/>
        <v>31317.377354348861</v>
      </c>
      <c r="I29" s="2">
        <f t="shared" si="18"/>
        <v>71934.939899790625</v>
      </c>
      <c r="J29" s="2">
        <f t="shared" si="19"/>
        <v>47956.626599860414</v>
      </c>
      <c r="K29" s="2">
        <f t="shared" si="11"/>
        <v>71063.524542440122</v>
      </c>
      <c r="L29" s="2">
        <f t="shared" si="11"/>
        <v>47375.683028293417</v>
      </c>
      <c r="M29" s="2"/>
      <c r="N29" s="28">
        <f t="shared" si="20"/>
        <v>9788359.8192534056</v>
      </c>
      <c r="O29" s="2">
        <f t="shared" si="12"/>
        <v>14964.370279441711</v>
      </c>
      <c r="P29" s="2">
        <f t="shared" si="13"/>
        <v>26596.301052993527</v>
      </c>
      <c r="R29">
        <f t="shared" si="14"/>
        <v>8</v>
      </c>
      <c r="S29" s="89">
        <f t="shared" si="2"/>
        <v>57310.14616350623</v>
      </c>
      <c r="T29" s="89">
        <f>IF(AND(S29=0,S28&gt;0),SUM($G29:$H$381),S29)</f>
        <v>57310.14616350623</v>
      </c>
      <c r="U29" s="82">
        <f>SUM(T29:T$381)</f>
        <v>9592231.8219673447</v>
      </c>
      <c r="V29" s="68">
        <f>localspline(R29,'BBG rates'!$G$10:$G$27,'BBG rates'!$K$10:$K$27)</f>
        <v>1.0034130262005823</v>
      </c>
      <c r="W29" s="68">
        <f>locallinterp(R29,'BBG rates'!$G$10:$G$27,'BBG rates'!$J$10:$J$27)</f>
        <v>-0.50275000000000003</v>
      </c>
      <c r="X29" s="56">
        <f t="shared" si="15"/>
        <v>-0.50391220688492666</v>
      </c>
      <c r="Y29" s="66">
        <f t="shared" si="3"/>
        <v>-3773.1517843421161</v>
      </c>
      <c r="Z29" s="72">
        <f t="shared" si="4"/>
        <v>-0.4720259294444264</v>
      </c>
      <c r="AA29" s="79">
        <f t="shared" si="5"/>
        <v>-3725.0998821730727</v>
      </c>
      <c r="AB29" s="81">
        <f t="shared" si="16"/>
        <v>-0.46601457737609969</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12519377.369049288</v>
      </c>
    </row>
    <row r="30" spans="1:39" x14ac:dyDescent="0.2">
      <c r="A30" s="7">
        <v>9</v>
      </c>
      <c r="B30" s="7">
        <v>4.5</v>
      </c>
      <c r="C30" s="7">
        <v>2.25</v>
      </c>
      <c r="D30" s="12">
        <f t="shared" si="0"/>
        <v>0.75</v>
      </c>
      <c r="E30" s="29">
        <f t="shared" si="17"/>
        <v>9477844.5923157465</v>
      </c>
      <c r="F30" s="2">
        <f t="shared" si="1"/>
        <v>14537.415836939004</v>
      </c>
      <c r="G30" s="2">
        <f t="shared" si="8"/>
        <v>25947.175378141801</v>
      </c>
      <c r="H30" s="2">
        <f t="shared" si="9"/>
        <v>31129.90810995868</v>
      </c>
      <c r="I30" s="2">
        <f t="shared" si="18"/>
        <v>71614.499325039491</v>
      </c>
      <c r="J30" s="2">
        <f t="shared" si="19"/>
        <v>53710.874493779615</v>
      </c>
      <c r="K30" s="2">
        <f t="shared" si="11"/>
        <v>70639.265626899491</v>
      </c>
      <c r="L30" s="2">
        <f t="shared" si="11"/>
        <v>52979.449220174611</v>
      </c>
      <c r="M30" s="2"/>
      <c r="N30" s="28">
        <f t="shared" si="20"/>
        <v>9761722.9681569748</v>
      </c>
      <c r="O30" s="2">
        <f t="shared" si="12"/>
        <v>14923.82023600371</v>
      </c>
      <c r="P30" s="2">
        <f t="shared" si="13"/>
        <v>26636.851096431532</v>
      </c>
      <c r="R30">
        <f t="shared" si="14"/>
        <v>9</v>
      </c>
      <c r="S30" s="89">
        <f t="shared" si="2"/>
        <v>57077.083488100485</v>
      </c>
      <c r="T30" s="89">
        <f>IF(AND(S30=0,S29&gt;0),SUM($G30:$H$381),S30)</f>
        <v>57077.083488100485</v>
      </c>
      <c r="U30" s="82">
        <f>SUM(T30:T$381)</f>
        <v>9534921.6758038402</v>
      </c>
      <c r="V30" s="68">
        <f>localspline(R30,'BBG rates'!$G$10:$G$27,'BBG rates'!$K$10:$K$27)</f>
        <v>1.0038645968774773</v>
      </c>
      <c r="W30" s="68">
        <f>locallinterp(R30,'BBG rates'!$G$10:$G$27,'BBG rates'!$J$10:$J$27)</f>
        <v>-0.50512500000000005</v>
      </c>
      <c r="X30" s="56">
        <f t="shared" si="15"/>
        <v>-0.50629823126926432</v>
      </c>
      <c r="Y30" s="66">
        <f t="shared" si="3"/>
        <v>-3749.0857158169911</v>
      </c>
      <c r="Z30" s="72">
        <f t="shared" si="4"/>
        <v>-0.4718342753036941</v>
      </c>
      <c r="AA30" s="79">
        <f t="shared" si="5"/>
        <v>-3702.8437458866151</v>
      </c>
      <c r="AB30" s="81">
        <f t="shared" si="16"/>
        <v>-0.46601457737609964</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12512239.556172593</v>
      </c>
    </row>
    <row r="31" spans="1:39" x14ac:dyDescent="0.2">
      <c r="A31" s="7">
        <v>10</v>
      </c>
      <c r="B31" s="7">
        <v>5</v>
      </c>
      <c r="C31" s="7">
        <v>2.5</v>
      </c>
      <c r="D31" s="12">
        <f t="shared" si="0"/>
        <v>0.83333333333333337</v>
      </c>
      <c r="E31" s="29">
        <f t="shared" si="17"/>
        <v>9420999.7288037278</v>
      </c>
      <c r="F31" s="2">
        <f t="shared" si="1"/>
        <v>14450.393276540652</v>
      </c>
      <c r="G31" s="2">
        <f t="shared" si="8"/>
        <v>25901.661921713276</v>
      </c>
      <c r="H31" s="2">
        <f t="shared" si="9"/>
        <v>30943.201590304732</v>
      </c>
      <c r="I31" s="2">
        <f t="shared" si="10"/>
        <v>71295.256788558661</v>
      </c>
      <c r="J31" s="2">
        <f t="shared" si="19"/>
        <v>59412.713990465556</v>
      </c>
      <c r="K31" s="2">
        <f t="shared" si="11"/>
        <v>70217.313670412885</v>
      </c>
      <c r="L31" s="2">
        <f t="shared" si="11"/>
        <v>58514.428058677411</v>
      </c>
      <c r="M31" s="2"/>
      <c r="N31" s="28">
        <f t="shared" si="20"/>
        <v>9735045.5051924922</v>
      </c>
      <c r="O31" s="2">
        <f t="shared" si="12"/>
        <v>14883.208367952599</v>
      </c>
      <c r="P31" s="2">
        <f t="shared" si="13"/>
        <v>26677.462964482642</v>
      </c>
      <c r="R31">
        <f t="shared" si="14"/>
        <v>10</v>
      </c>
      <c r="S31" s="89">
        <f t="shared" si="2"/>
        <v>56844.863512018012</v>
      </c>
      <c r="T31" s="89">
        <f>IF(AND(S31=0,S30&gt;0),SUM($G31:$H$381),S31)</f>
        <v>56844.863512018012</v>
      </c>
      <c r="U31" s="82">
        <f>SUM(T31:T$381)</f>
        <v>9477844.592315739</v>
      </c>
      <c r="V31" s="68">
        <f>localspline(R31,'BBG rates'!$G$10:$G$27,'BBG rates'!$K$10:$K$27)</f>
        <v>1.0043164102569841</v>
      </c>
      <c r="W31" s="68">
        <f>locallinterp(R31,'BBG rates'!$G$10:$G$27,'BBG rates'!$J$10:$J$27)</f>
        <v>-0.50749999999999995</v>
      </c>
      <c r="X31" s="56">
        <f t="shared" si="15"/>
        <v>-0.50868430786370489</v>
      </c>
      <c r="Y31" s="66">
        <f t="shared" si="3"/>
        <v>-3725.004027136963</v>
      </c>
      <c r="Z31" s="72">
        <f t="shared" si="4"/>
        <v>-0.47162672789427867</v>
      </c>
      <c r="AA31" s="79">
        <f t="shared" si="5"/>
        <v>-3680.6781184369756</v>
      </c>
      <c r="AB31" s="81">
        <f t="shared" si="16"/>
        <v>-0.46601457737609969</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12503988.687204182</v>
      </c>
    </row>
    <row r="32" spans="1:39" x14ac:dyDescent="0.2">
      <c r="A32" s="7">
        <v>11</v>
      </c>
      <c r="B32" s="7">
        <v>5.5</v>
      </c>
      <c r="C32" s="7">
        <v>2.75</v>
      </c>
      <c r="D32" s="12">
        <f t="shared" si="0"/>
        <v>0.91666666666666663</v>
      </c>
      <c r="E32" s="29">
        <f t="shared" si="17"/>
        <v>9364386.2454670705</v>
      </c>
      <c r="F32" s="2">
        <f t="shared" si="1"/>
        <v>14363.72477026804</v>
      </c>
      <c r="G32" s="2">
        <f t="shared" si="8"/>
        <v>25856.228299589879</v>
      </c>
      <c r="H32" s="2">
        <f t="shared" si="9"/>
        <v>30757.255037067964</v>
      </c>
      <c r="I32" s="2">
        <f t="shared" si="10"/>
        <v>70977.208106925886</v>
      </c>
      <c r="J32" s="2">
        <f t="shared" si="19"/>
        <v>65062.440764682062</v>
      </c>
      <c r="K32" s="2">
        <f t="shared" si="11"/>
        <v>69797.656722161628</v>
      </c>
      <c r="L32" s="2">
        <f t="shared" si="11"/>
        <v>63981.185328648156</v>
      </c>
      <c r="M32" s="2"/>
      <c r="N32" s="28">
        <f t="shared" si="20"/>
        <v>9708327.3684410844</v>
      </c>
      <c r="O32" s="2">
        <f t="shared" si="12"/>
        <v>14842.534581027492</v>
      </c>
      <c r="P32" s="2">
        <f t="shared" si="13"/>
        <v>26718.136751407754</v>
      </c>
      <c r="R32">
        <f t="shared" si="14"/>
        <v>11</v>
      </c>
      <c r="S32" s="89">
        <f t="shared" si="2"/>
        <v>56613.483336657839</v>
      </c>
      <c r="T32" s="89">
        <f>IF(AND(S32=0,S31&gt;0),SUM($G32:$H$381),S32)</f>
        <v>56613.483336657839</v>
      </c>
      <c r="U32" s="82">
        <f>SUM(T32:T$381)</f>
        <v>9420999.7288037203</v>
      </c>
      <c r="V32" s="68">
        <f>localspline(R32,'BBG rates'!$G$10:$G$27,'BBG rates'!$K$10:$K$27)</f>
        <v>1.004768437964791</v>
      </c>
      <c r="W32" s="68">
        <f>locallinterp(R32,'BBG rates'!$G$10:$G$27,'BBG rates'!$J$10:$J$27)</f>
        <v>-0.50987499999999997</v>
      </c>
      <c r="X32" s="56">
        <f t="shared" si="15"/>
        <v>-0.51107043667037999</v>
      </c>
      <c r="Y32" s="66">
        <f t="shared" si="3"/>
        <v>-3700.9072854276151</v>
      </c>
      <c r="Z32" s="72">
        <f t="shared" si="4"/>
        <v>-0.47140312815581281</v>
      </c>
      <c r="AA32" s="79">
        <f t="shared" si="5"/>
        <v>-3658.6026725656798</v>
      </c>
      <c r="AB32" s="81">
        <f t="shared" si="16"/>
        <v>-0.46601457737609969</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12494633.950395221</v>
      </c>
    </row>
    <row r="33" spans="1:39" x14ac:dyDescent="0.2">
      <c r="A33" s="7">
        <v>12</v>
      </c>
      <c r="B33" s="7">
        <v>6</v>
      </c>
      <c r="C33" s="7">
        <v>3</v>
      </c>
      <c r="D33" s="12">
        <f t="shared" si="0"/>
        <v>1</v>
      </c>
      <c r="E33" s="29">
        <f t="shared" si="17"/>
        <v>9308003.3053939175</v>
      </c>
      <c r="F33" s="2">
        <f t="shared" si="1"/>
        <v>14277.409037719224</v>
      </c>
      <c r="G33" s="2">
        <f t="shared" si="8"/>
        <v>25810.874371735736</v>
      </c>
      <c r="H33" s="2">
        <f t="shared" si="9"/>
        <v>30572.065701417789</v>
      </c>
      <c r="I33" s="2">
        <f t="shared" si="10"/>
        <v>70660.349110872747</v>
      </c>
      <c r="J33" s="2">
        <f t="shared" si="19"/>
        <v>70660.349110872747</v>
      </c>
      <c r="K33" s="2">
        <f t="shared" si="11"/>
        <v>69380.282891524126</v>
      </c>
      <c r="L33" s="2">
        <f t="shared" si="11"/>
        <v>69380.282891524126</v>
      </c>
      <c r="M33" s="2"/>
      <c r="N33" s="28">
        <f t="shared" si="20"/>
        <v>9681568.4958894737</v>
      </c>
      <c r="O33" s="2">
        <f t="shared" si="12"/>
        <v>14801.798780823798</v>
      </c>
      <c r="P33" s="2">
        <f t="shared" si="13"/>
        <v>26758.87255161145</v>
      </c>
      <c r="R33">
        <f t="shared" si="14"/>
        <v>12</v>
      </c>
      <c r="S33" s="89">
        <f t="shared" si="2"/>
        <v>56382.940073153528</v>
      </c>
      <c r="T33" s="89">
        <f>IF(AND(S33=0,S32&gt;0),SUM($G33:$H$381),S33)</f>
        <v>56382.940073153528</v>
      </c>
      <c r="U33" s="82">
        <f>SUM(T33:T$381)</f>
        <v>9364386.245467063</v>
      </c>
      <c r="V33" s="68">
        <f>localspline(R33,'BBG rates'!$G$10:$G$27,'BBG rates'!$K$10:$K$27)</f>
        <v>1.0052207708358765</v>
      </c>
      <c r="W33" s="68">
        <f>locallinterp(R33,'BBG rates'!$G$10:$G$27,'BBG rates'!$J$10:$J$27)</f>
        <v>-0.51224999999999998</v>
      </c>
      <c r="X33" s="56">
        <f t="shared" si="15"/>
        <v>-0.51345661769208739</v>
      </c>
      <c r="Y33" s="66">
        <f t="shared" si="3"/>
        <v>-3676.7960540523677</v>
      </c>
      <c r="Z33" s="72">
        <f t="shared" si="4"/>
        <v>-0.47116331484069174</v>
      </c>
      <c r="AA33" s="79">
        <f t="shared" si="5"/>
        <v>-3636.6170821399119</v>
      </c>
      <c r="AB33" s="81">
        <f t="shared" si="16"/>
        <v>-0.46601457737609969</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12484184.483945927</v>
      </c>
    </row>
    <row r="34" spans="1:39" x14ac:dyDescent="0.2">
      <c r="A34" s="7">
        <v>13</v>
      </c>
      <c r="B34" s="7">
        <v>6.5</v>
      </c>
      <c r="C34" s="7">
        <v>3.25</v>
      </c>
      <c r="D34" s="12">
        <f t="shared" si="0"/>
        <v>1.0833333333333333</v>
      </c>
      <c r="E34" s="29">
        <f t="shared" si="17"/>
        <v>9251850.0745515767</v>
      </c>
      <c r="F34" s="2">
        <f t="shared" si="1"/>
        <v>14191.444802896756</v>
      </c>
      <c r="G34" s="2">
        <f t="shared" si="8"/>
        <v>25765.599998360602</v>
      </c>
      <c r="H34" s="2">
        <f t="shared" si="9"/>
        <v>30387.630843980201</v>
      </c>
      <c r="I34" s="2">
        <f t="shared" si="10"/>
        <v>70344.675645237556</v>
      </c>
      <c r="J34" s="2">
        <f t="shared" si="19"/>
        <v>76206.731949007342</v>
      </c>
      <c r="K34" s="2">
        <f t="shared" si="11"/>
        <v>68965.180347777874</v>
      </c>
      <c r="L34" s="2">
        <f t="shared" si="11"/>
        <v>74712.27871009268</v>
      </c>
      <c r="M34" s="2"/>
      <c r="N34" s="28">
        <f t="shared" si="20"/>
        <v>9654768.8254298307</v>
      </c>
      <c r="O34" s="2">
        <f t="shared" si="12"/>
        <v>14761.000872792989</v>
      </c>
      <c r="P34" s="2">
        <f t="shared" si="13"/>
        <v>26799.670459642264</v>
      </c>
      <c r="R34">
        <f t="shared" si="14"/>
        <v>13</v>
      </c>
      <c r="S34" s="89">
        <f t="shared" si="2"/>
        <v>56153.230842340803</v>
      </c>
      <c r="T34" s="89">
        <f>IF(AND(S34=0,S33&gt;0),SUM($G34:$H$381),S34)</f>
        <v>56153.230842340803</v>
      </c>
      <c r="U34" s="82">
        <f>SUM(T34:T$381)</f>
        <v>9308003.3053939082</v>
      </c>
      <c r="V34" s="68">
        <f>localspline(R34,'BBG rates'!$G$10:$G$27,'BBG rates'!$K$10:$K$27)</f>
        <v>1.0056735418767067</v>
      </c>
      <c r="W34" s="68">
        <f>locallinterp(R34,'BBG rates'!$G$10:$G$27,'BBG rates'!$J$10:$J$27)</f>
        <v>-0.51379166666666665</v>
      </c>
      <c r="X34" s="56">
        <f t="shared" si="15"/>
        <v>-0.5150055701634404</v>
      </c>
      <c r="Y34" s="66">
        <f t="shared" si="3"/>
        <v>-3652.6708926311203</v>
      </c>
      <c r="Z34" s="72">
        <f t="shared" si="4"/>
        <v>-0.47090712447612848</v>
      </c>
      <c r="AA34" s="79">
        <f t="shared" si="5"/>
        <v>-3614.7210221487348</v>
      </c>
      <c r="AB34" s="81">
        <f t="shared" si="16"/>
        <v>-0.46601457737609975</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12464913.813673278</v>
      </c>
    </row>
    <row r="35" spans="1:39" x14ac:dyDescent="0.2">
      <c r="A35" s="7">
        <v>14</v>
      </c>
      <c r="B35" s="7">
        <v>7</v>
      </c>
      <c r="C35" s="7">
        <v>3.5</v>
      </c>
      <c r="D35" s="12">
        <f t="shared" si="0"/>
        <v>1.1666666666666667</v>
      </c>
      <c r="E35" s="29">
        <f t="shared" si="17"/>
        <v>9195925.7217768505</v>
      </c>
      <c r="F35" s="2">
        <f t="shared" si="1"/>
        <v>14105.830794192912</v>
      </c>
      <c r="G35" s="2">
        <f t="shared" si="8"/>
        <v>25720.405039919464</v>
      </c>
      <c r="H35" s="2">
        <f t="shared" si="9"/>
        <v>30203.947734806035</v>
      </c>
      <c r="I35" s="2">
        <f t="shared" si="10"/>
        <v>70030.183568918408</v>
      </c>
      <c r="J35" s="2">
        <f t="shared" si="19"/>
        <v>81701.880830404814</v>
      </c>
      <c r="K35" s="2">
        <f t="shared" si="11"/>
        <v>68552.337319802973</v>
      </c>
      <c r="L35" s="2">
        <f t="shared" si="11"/>
        <v>79977.726873103486</v>
      </c>
      <c r="M35" s="2"/>
      <c r="N35" s="28">
        <f t="shared" si="20"/>
        <v>9627928.2948596384</v>
      </c>
      <c r="O35" s="2">
        <f t="shared" si="12"/>
        <v>14720.140762242378</v>
      </c>
      <c r="P35" s="2">
        <f t="shared" si="13"/>
        <v>26840.530570192866</v>
      </c>
      <c r="R35">
        <f t="shared" si="14"/>
        <v>14</v>
      </c>
      <c r="S35" s="89">
        <f t="shared" si="2"/>
        <v>55924.352774725499</v>
      </c>
      <c r="T35" s="89">
        <f>IF(AND(S35=0,S34&gt;0),SUM($G35:$H$381),S35)</f>
        <v>55924.352774725499</v>
      </c>
      <c r="U35" s="82">
        <f>SUM(T35:T$381)</f>
        <v>9251850.0745515674</v>
      </c>
      <c r="V35" s="68">
        <f>localspline(R35,'BBG rates'!$G$10:$G$27,'BBG rates'!$K$10:$K$27)</f>
        <v>1.0061271123856481</v>
      </c>
      <c r="W35" s="68">
        <f>locallinterp(R35,'BBG rates'!$G$10:$G$27,'BBG rates'!$J$10:$J$27)</f>
        <v>-0.51533333333333331</v>
      </c>
      <c r="X35" s="56">
        <f t="shared" si="15"/>
        <v>-0.51655454463785944</v>
      </c>
      <c r="Y35" s="66">
        <f t="shared" si="3"/>
        <v>-3628.5715370757212</v>
      </c>
      <c r="Z35" s="72">
        <f t="shared" si="4"/>
        <v>-0.47063947312201937</v>
      </c>
      <c r="AA35" s="79">
        <f t="shared" si="5"/>
        <v>-3592.9141686993216</v>
      </c>
      <c r="AB35" s="81">
        <f t="shared" si="16"/>
        <v>-0.4660145773760998</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12444106.548282303</v>
      </c>
    </row>
    <row r="36" spans="1:39" x14ac:dyDescent="0.2">
      <c r="A36" s="7">
        <v>15</v>
      </c>
      <c r="B36" s="7">
        <v>7.5</v>
      </c>
      <c r="C36" s="7">
        <v>3.75</v>
      </c>
      <c r="D36" s="12">
        <f t="shared" si="0"/>
        <v>1.25</v>
      </c>
      <c r="E36" s="29">
        <f t="shared" si="17"/>
        <v>9140229.418766398</v>
      </c>
      <c r="F36" s="2">
        <f t="shared" si="1"/>
        <v>14020.565744374941</v>
      </c>
      <c r="G36" s="2">
        <f t="shared" si="8"/>
        <v>25675.289357112062</v>
      </c>
      <c r="H36" s="2">
        <f t="shared" si="9"/>
        <v>30021.013653339294</v>
      </c>
      <c r="I36" s="2">
        <f t="shared" si="10"/>
        <v>69716.868754826297</v>
      </c>
      <c r="J36" s="2">
        <f t="shared" si="19"/>
        <v>87146.085943532875</v>
      </c>
      <c r="K36" s="2">
        <f t="shared" si="11"/>
        <v>68141.742095786889</v>
      </c>
      <c r="L36" s="2">
        <f t="shared" si="11"/>
        <v>85177.1776197336</v>
      </c>
      <c r="M36" s="2"/>
      <c r="N36" s="28">
        <f t="shared" si="20"/>
        <v>9601046.8418815378</v>
      </c>
      <c r="O36" s="2">
        <f t="shared" si="12"/>
        <v>14679.218354334915</v>
      </c>
      <c r="P36" s="2">
        <f t="shared" si="13"/>
        <v>26881.452978100329</v>
      </c>
      <c r="R36">
        <f t="shared" si="14"/>
        <v>15</v>
      </c>
      <c r="S36" s="89">
        <f t="shared" si="2"/>
        <v>55696.30301045136</v>
      </c>
      <c r="T36" s="89">
        <f>IF(AND(S36=0,S35&gt;0),SUM($G36:$H$381),S36)</f>
        <v>55696.30301045136</v>
      </c>
      <c r="U36" s="82">
        <f>SUM(T36:T$381)</f>
        <v>9195925.7217768431</v>
      </c>
      <c r="V36" s="68">
        <f>localspline(R36,'BBG rates'!$G$10:$G$27,'BBG rates'!$K$10:$K$27)</f>
        <v>1.0065819156345839</v>
      </c>
      <c r="W36" s="68">
        <f>locallinterp(R36,'BBG rates'!$G$10:$G$27,'BBG rates'!$J$10:$J$27)</f>
        <v>-0.51687499999999997</v>
      </c>
      <c r="X36" s="56">
        <f t="shared" si="15"/>
        <v>-0.51810354111574419</v>
      </c>
      <c r="Y36" s="66">
        <f t="shared" si="3"/>
        <v>-3604.4982215909586</v>
      </c>
      <c r="Z36" s="72">
        <f t="shared" si="4"/>
        <v>-0.470360243957407</v>
      </c>
      <c r="AA36" s="79">
        <f t="shared" si="5"/>
        <v>-3571.1961990132004</v>
      </c>
      <c r="AB36" s="81">
        <f t="shared" si="16"/>
        <v>-0.46601457737609975</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12421775.569893265</v>
      </c>
    </row>
    <row r="37" spans="1:39" x14ac:dyDescent="0.2">
      <c r="A37" s="7">
        <v>16</v>
      </c>
      <c r="B37" s="7">
        <v>8</v>
      </c>
      <c r="C37" s="7">
        <v>4</v>
      </c>
      <c r="D37" s="12">
        <f t="shared" si="0"/>
        <v>1.3333333333333333</v>
      </c>
      <c r="E37" s="29">
        <f t="shared" si="17"/>
        <v>9084760.3400671296</v>
      </c>
      <c r="F37" s="2">
        <f t="shared" si="1"/>
        <v>13935.64839057037</v>
      </c>
      <c r="G37" s="2">
        <f t="shared" si="8"/>
        <v>25630.252810882488</v>
      </c>
      <c r="H37" s="2">
        <f t="shared" si="9"/>
        <v>29838.825888385618</v>
      </c>
      <c r="I37" s="2">
        <f t="shared" si="10"/>
        <v>69404.727089838474</v>
      </c>
      <c r="J37" s="2">
        <f t="shared" si="19"/>
        <v>92539.636119784627</v>
      </c>
      <c r="K37" s="2">
        <f t="shared" si="11"/>
        <v>67733.383022930822</v>
      </c>
      <c r="L37" s="2">
        <f t="shared" si="11"/>
        <v>90311.177363907773</v>
      </c>
      <c r="M37" s="2"/>
      <c r="N37" s="28">
        <f t="shared" si="20"/>
        <v>9574124.4041031916</v>
      </c>
      <c r="O37" s="2">
        <f t="shared" si="12"/>
        <v>14638.233554088945</v>
      </c>
      <c r="P37" s="2">
        <f t="shared" si="13"/>
        <v>26922.437778346302</v>
      </c>
      <c r="R37">
        <f t="shared" si="14"/>
        <v>16</v>
      </c>
      <c r="S37" s="89">
        <f t="shared" si="2"/>
        <v>55469.07869926811</v>
      </c>
      <c r="T37" s="89">
        <f>IF(AND(S37=0,S36&gt;0),SUM($G37:$H$381),S37)</f>
        <v>55469.07869926811</v>
      </c>
      <c r="U37" s="82">
        <f>SUM(T37:T$381)</f>
        <v>9140229.4187663905</v>
      </c>
      <c r="V37" s="68">
        <f>localspline(R37,'BBG rates'!$G$10:$G$27,'BBG rates'!$K$10:$K$27)</f>
        <v>1.0070383848956586</v>
      </c>
      <c r="W37" s="68">
        <f>locallinterp(R37,'BBG rates'!$G$10:$G$27,'BBG rates'!$J$10:$J$27)</f>
        <v>-0.51841666666666664</v>
      </c>
      <c r="X37" s="56">
        <f t="shared" si="15"/>
        <v>-0.51965255959802725</v>
      </c>
      <c r="Y37" s="66">
        <f t="shared" si="3"/>
        <v>-3580.4511784103165</v>
      </c>
      <c r="Z37" s="72">
        <f t="shared" si="4"/>
        <v>-0.47006931853054751</v>
      </c>
      <c r="AA37" s="79">
        <f t="shared" si="5"/>
        <v>-3549.5667914225114</v>
      </c>
      <c r="AB37" s="81">
        <f t="shared" si="16"/>
        <v>-0.4660145773760998</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12397933.690131731</v>
      </c>
    </row>
    <row r="38" spans="1:39" x14ac:dyDescent="0.2">
      <c r="A38" s="7">
        <v>17</v>
      </c>
      <c r="B38" s="7">
        <v>8.5</v>
      </c>
      <c r="C38" s="7">
        <v>4.25</v>
      </c>
      <c r="D38" s="12">
        <f t="shared" si="0"/>
        <v>1.4166666666666667</v>
      </c>
      <c r="E38" s="29">
        <f t="shared" si="17"/>
        <v>9029517.6630666293</v>
      </c>
      <c r="F38" s="2">
        <f t="shared" si="1"/>
        <v>13851.077474252363</v>
      </c>
      <c r="G38" s="2">
        <f t="shared" si="8"/>
        <v>25585.295262418746</v>
      </c>
      <c r="H38" s="2">
        <f t="shared" si="9"/>
        <v>29657.381738080814</v>
      </c>
      <c r="I38" s="2">
        <f t="shared" si="10"/>
        <v>69093.754474751928</v>
      </c>
      <c r="J38" s="2">
        <f t="shared" si="19"/>
        <v>97882.818839231899</v>
      </c>
      <c r="K38" s="2">
        <f t="shared" si="11"/>
        <v>67327.24850715755</v>
      </c>
      <c r="L38" s="2">
        <f t="shared" si="11"/>
        <v>95380.268718473191</v>
      </c>
      <c r="M38" s="2"/>
      <c r="N38" s="28">
        <f t="shared" si="20"/>
        <v>9547160.9190371335</v>
      </c>
      <c r="O38" s="2">
        <f t="shared" si="12"/>
        <v>14597.186266378012</v>
      </c>
      <c r="P38" s="2">
        <f t="shared" si="13"/>
        <v>26963.485066057237</v>
      </c>
      <c r="R38">
        <f t="shared" si="14"/>
        <v>17</v>
      </c>
      <c r="S38" s="89">
        <f t="shared" si="2"/>
        <v>55242.677000499563</v>
      </c>
      <c r="T38" s="89">
        <f>IF(AND(S38=0,S37&gt;0),SUM($G38:$H$381),S38)</f>
        <v>55242.677000499563</v>
      </c>
      <c r="U38" s="82">
        <f>SUM(T38:T$381)</f>
        <v>9084760.3400671221</v>
      </c>
      <c r="V38" s="68">
        <f>localspline(R38,'BBG rates'!$G$10:$G$27,'BBG rates'!$K$10:$K$27)</f>
        <v>1.0074969534409595</v>
      </c>
      <c r="W38" s="68">
        <f>locallinterp(R38,'BBG rates'!$G$10:$G$27,'BBG rates'!$J$10:$J$27)</f>
        <v>-0.5199583333333333</v>
      </c>
      <c r="X38" s="56">
        <f t="shared" si="15"/>
        <v>-0.52120160008497507</v>
      </c>
      <c r="Y38" s="66">
        <f t="shared" si="3"/>
        <v>-3556.4306378064671</v>
      </c>
      <c r="Z38" s="72">
        <f t="shared" si="4"/>
        <v>-0.46976657673021549</v>
      </c>
      <c r="AA38" s="79">
        <f t="shared" si="5"/>
        <v>-3528.0256253662774</v>
      </c>
      <c r="AB38" s="81">
        <f t="shared" si="16"/>
        <v>-0.46601457737609986</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12372593.650453195</v>
      </c>
    </row>
    <row r="39" spans="1:39" x14ac:dyDescent="0.2">
      <c r="A39" s="7">
        <v>18</v>
      </c>
      <c r="B39" s="7">
        <v>9</v>
      </c>
      <c r="C39" s="7">
        <v>4.5</v>
      </c>
      <c r="D39" s="12">
        <f t="shared" si="0"/>
        <v>1.5</v>
      </c>
      <c r="E39" s="29">
        <f t="shared" si="17"/>
        <v>8974500.567983618</v>
      </c>
      <c r="F39" s="2">
        <f t="shared" si="1"/>
        <v>13766.851741225115</v>
      </c>
      <c r="G39" s="2">
        <f t="shared" si="8"/>
        <v>25540.416573152321</v>
      </c>
      <c r="H39" s="2">
        <f t="shared" si="9"/>
        <v>29476.678509859539</v>
      </c>
      <c r="I39" s="2">
        <f t="shared" si="10"/>
        <v>68783.946824236977</v>
      </c>
      <c r="J39" s="2">
        <f t="shared" si="19"/>
        <v>103175.92023635547</v>
      </c>
      <c r="K39" s="2">
        <f t="shared" si="11"/>
        <v>66923.327012820431</v>
      </c>
      <c r="L39" s="2">
        <f t="shared" si="11"/>
        <v>100384.99051923065</v>
      </c>
      <c r="M39" s="2"/>
      <c r="N39" s="28">
        <f t="shared" si="20"/>
        <v>9520156.3241006285</v>
      </c>
      <c r="O39" s="2">
        <f t="shared" si="12"/>
        <v>14556.076395930615</v>
      </c>
      <c r="P39" s="2">
        <f t="shared" si="13"/>
        <v>27004.594936504625</v>
      </c>
      <c r="R39">
        <f t="shared" si="14"/>
        <v>18</v>
      </c>
      <c r="S39" s="89">
        <f t="shared" si="2"/>
        <v>55017.09508301186</v>
      </c>
      <c r="T39" s="89">
        <f>IF(AND(S39=0,S38&gt;0),SUM($G39:$H$381),S39)</f>
        <v>55017.09508301186</v>
      </c>
      <c r="U39" s="82">
        <f>SUM(T39:T$381)</f>
        <v>9029517.6630666237</v>
      </c>
      <c r="V39" s="68">
        <f>localspline(R39,'BBG rates'!$G$10:$G$27,'BBG rates'!$K$10:$K$27)</f>
        <v>1.0079580545425415</v>
      </c>
      <c r="W39" s="68">
        <f>locallinterp(R39,'BBG rates'!$G$10:$G$27,'BBG rates'!$J$10:$J$27)</f>
        <v>-0.52149999999999996</v>
      </c>
      <c r="X39" s="56">
        <f t="shared" si="15"/>
        <v>-0.52275066257752023</v>
      </c>
      <c r="Y39" s="66">
        <f t="shared" si="3"/>
        <v>-3532.4368281017687</v>
      </c>
      <c r="Z39" s="72">
        <f t="shared" si="4"/>
        <v>-0.4694518967564088</v>
      </c>
      <c r="AA39" s="79">
        <f t="shared" si="5"/>
        <v>-3506.5723813866839</v>
      </c>
      <c r="AB39" s="81">
        <f t="shared" si="16"/>
        <v>-0.46601457737609975</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12345768.12246637</v>
      </c>
    </row>
    <row r="40" spans="1:39" x14ac:dyDescent="0.2">
      <c r="A40" s="7">
        <v>19</v>
      </c>
      <c r="B40" s="7">
        <v>9.5</v>
      </c>
      <c r="C40" s="7">
        <v>4.75</v>
      </c>
      <c r="D40" s="12">
        <f t="shared" si="0"/>
        <v>1.5833333333333333</v>
      </c>
      <c r="E40" s="29">
        <f t="shared" si="17"/>
        <v>8919708.2378584351</v>
      </c>
      <c r="F40" s="2">
        <f t="shared" si="1"/>
        <v>13682.969941609314</v>
      </c>
      <c r="G40" s="2">
        <f t="shared" si="8"/>
        <v>25495.616604757786</v>
      </c>
      <c r="H40" s="2">
        <f t="shared" si="9"/>
        <v>29296.713520424037</v>
      </c>
      <c r="I40" s="2">
        <f t="shared" si="10"/>
        <v>68475.30006679114</v>
      </c>
      <c r="J40" s="2">
        <f t="shared" si="19"/>
        <v>108419.22510575263</v>
      </c>
      <c r="K40" s="2">
        <f t="shared" si="11"/>
        <v>66521.60706241423</v>
      </c>
      <c r="L40" s="2">
        <f t="shared" si="11"/>
        <v>105325.87784882254</v>
      </c>
      <c r="M40" s="2"/>
      <c r="N40" s="28">
        <f t="shared" si="20"/>
        <v>9493110.556615524</v>
      </c>
      <c r="O40" s="2">
        <f t="shared" si="12"/>
        <v>14514.903847330002</v>
      </c>
      <c r="P40" s="2">
        <f t="shared" si="13"/>
        <v>27045.767485105236</v>
      </c>
      <c r="R40">
        <f t="shared" si="14"/>
        <v>19</v>
      </c>
      <c r="S40" s="89">
        <f t="shared" si="2"/>
        <v>54792.330125181819</v>
      </c>
      <c r="T40" s="89">
        <f>IF(AND(S40=0,S39&gt;0),SUM($G40:$H$381),S40)</f>
        <v>54792.330125181819</v>
      </c>
      <c r="U40" s="82">
        <f>SUM(T40:T$381)</f>
        <v>8974500.5679836124</v>
      </c>
      <c r="V40" s="68">
        <f>localspline(R40,'BBG rates'!$G$10:$G$27,'BBG rates'!$K$10:$K$27)</f>
        <v>1.0084217198850787</v>
      </c>
      <c r="W40" s="68">
        <f>locallinterp(R40,'BBG rates'!$G$10:$G$27,'BBG rates'!$J$10:$J$27)</f>
        <v>-0.5219583333333333</v>
      </c>
      <c r="X40" s="56">
        <f t="shared" si="15"/>
        <v>-0.52321119891365342</v>
      </c>
      <c r="Y40" s="66">
        <f t="shared" si="3"/>
        <v>-3508.4699756786563</v>
      </c>
      <c r="Z40" s="72">
        <f t="shared" si="4"/>
        <v>-0.46912515509042141</v>
      </c>
      <c r="AA40" s="79">
        <f t="shared" si="5"/>
        <v>-3485.2067411253752</v>
      </c>
      <c r="AB40" s="81">
        <f t="shared" si="16"/>
        <v>-0.46601457737609975</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12317469.708255077</v>
      </c>
    </row>
    <row r="41" spans="1:39" x14ac:dyDescent="0.2">
      <c r="A41" s="7">
        <v>20</v>
      </c>
      <c r="B41" s="7">
        <v>10</v>
      </c>
      <c r="C41" s="7">
        <v>5</v>
      </c>
      <c r="D41" s="12">
        <f t="shared" si="0"/>
        <v>1.6666666666666667</v>
      </c>
      <c r="E41" s="29">
        <f t="shared" si="17"/>
        <v>8865139.8585435692</v>
      </c>
      <c r="F41" s="2">
        <f t="shared" si="1"/>
        <v>13599.430829827625</v>
      </c>
      <c r="G41" s="2">
        <f t="shared" si="8"/>
        <v>25450.895219152306</v>
      </c>
      <c r="H41" s="2">
        <f t="shared" si="9"/>
        <v>29117.484095713022</v>
      </c>
      <c r="I41" s="2">
        <f t="shared" si="10"/>
        <v>68167.81014469295</v>
      </c>
      <c r="J41" s="2">
        <f t="shared" si="19"/>
        <v>113613.01690782158</v>
      </c>
      <c r="K41" s="2">
        <f t="shared" si="11"/>
        <v>66122.077236286976</v>
      </c>
      <c r="L41" s="2">
        <f t="shared" si="11"/>
        <v>110203.4620604783</v>
      </c>
      <c r="M41" s="2"/>
      <c r="N41" s="28">
        <f t="shared" si="20"/>
        <v>9466023.5538081024</v>
      </c>
      <c r="O41" s="2">
        <f t="shared" si="12"/>
        <v>14473.668525013945</v>
      </c>
      <c r="P41" s="2">
        <f t="shared" si="13"/>
        <v>27087.002807421301</v>
      </c>
      <c r="R41">
        <f t="shared" si="14"/>
        <v>20</v>
      </c>
      <c r="S41" s="89">
        <f t="shared" si="2"/>
        <v>54568.379314865328</v>
      </c>
      <c r="T41" s="89">
        <f>IF(AND(S41=0,S40&gt;0),SUM($G41:$H$381),S41)</f>
        <v>54568.379314865328</v>
      </c>
      <c r="U41" s="82">
        <f>SUM(T41:T$381)</f>
        <v>8919708.2378584296</v>
      </c>
      <c r="V41" s="68">
        <f>localspline(R41,'BBG rates'!$G$10:$G$27,'BBG rates'!$K$10:$K$27)</f>
        <v>1.0088863748106902</v>
      </c>
      <c r="W41" s="68">
        <f>locallinterp(R41,'BBG rates'!$G$10:$G$27,'BBG rates'!$J$10:$J$27)</f>
        <v>-0.52241666666666664</v>
      </c>
      <c r="X41" s="56">
        <f t="shared" si="15"/>
        <v>-0.52367173719476412</v>
      </c>
      <c r="Y41" s="66">
        <f t="shared" si="3"/>
        <v>-3484.5800083985987</v>
      </c>
      <c r="Z41" s="72">
        <f t="shared" si="4"/>
        <v>-0.46879291324020611</v>
      </c>
      <c r="AA41" s="79">
        <f t="shared" si="5"/>
        <v>-3463.9283873197601</v>
      </c>
      <c r="AB41" s="81">
        <f t="shared" si="16"/>
        <v>-0.4660145773760998</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12287710.940698823</v>
      </c>
    </row>
    <row r="42" spans="1:39" x14ac:dyDescent="0.2">
      <c r="A42" s="7">
        <v>21</v>
      </c>
      <c r="B42" s="7">
        <v>10.5</v>
      </c>
      <c r="C42" s="7">
        <v>5.25</v>
      </c>
      <c r="D42" s="12">
        <f t="shared" si="0"/>
        <v>1.75</v>
      </c>
      <c r="E42" s="29">
        <f t="shared" si="17"/>
        <v>8810794.618694203</v>
      </c>
      <c r="F42" s="2">
        <f t="shared" si="1"/>
        <v>13516.23316459026</v>
      </c>
      <c r="G42" s="2">
        <f t="shared" si="8"/>
        <v>25406.252278495293</v>
      </c>
      <c r="H42" s="2">
        <f t="shared" si="9"/>
        <v>28938.987570870646</v>
      </c>
      <c r="I42" s="2">
        <f t="shared" si="10"/>
        <v>67861.473013956187</v>
      </c>
      <c r="J42" s="2">
        <f t="shared" si="19"/>
        <v>118757.57777442332</v>
      </c>
      <c r="K42" s="2">
        <f t="shared" si="11"/>
        <v>65724.726172353592</v>
      </c>
      <c r="L42" s="2">
        <f t="shared" si="11"/>
        <v>115018.27080161877</v>
      </c>
      <c r="M42" s="2"/>
      <c r="N42" s="28">
        <f t="shared" si="20"/>
        <v>9438895.2528089415</v>
      </c>
      <c r="O42" s="2">
        <f t="shared" si="12"/>
        <v>14432.370333274512</v>
      </c>
      <c r="P42" s="2">
        <f t="shared" si="13"/>
        <v>27128.300999160736</v>
      </c>
      <c r="R42">
        <f t="shared" si="14"/>
        <v>21</v>
      </c>
      <c r="S42" s="89">
        <f t="shared" si="2"/>
        <v>54345.239849365942</v>
      </c>
      <c r="T42" s="89">
        <f>IF(AND(S42=0,S41&gt;0),SUM($G42:$H$381),S42)</f>
        <v>54345.239849365942</v>
      </c>
      <c r="U42" s="82">
        <f>SUM(T42:T$381)</f>
        <v>8865139.8585435636</v>
      </c>
      <c r="V42" s="68">
        <f>localspline(R42,'BBG rates'!$G$10:$G$27,'BBG rates'!$K$10:$K$27)</f>
        <v>1.0093500430717199</v>
      </c>
      <c r="W42" s="68">
        <f>locallinterp(R42,'BBG rates'!$G$10:$G$27,'BBG rates'!$J$10:$J$27)</f>
        <v>-0.52287499999999998</v>
      </c>
      <c r="X42" s="56">
        <f t="shared" si="15"/>
        <v>-0.52413227742098556</v>
      </c>
      <c r="Y42" s="66">
        <f t="shared" si="3"/>
        <v>-3460.7667434055002</v>
      </c>
      <c r="Z42" s="72">
        <f t="shared" si="4"/>
        <v>-0.46845511276218887</v>
      </c>
      <c r="AA42" s="79">
        <f t="shared" si="5"/>
        <v>-3442.7370037993305</v>
      </c>
      <c r="AB42" s="81">
        <f t="shared" si="16"/>
        <v>-0.46601457737609986</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12256504.283791991</v>
      </c>
    </row>
    <row r="43" spans="1:39" x14ac:dyDescent="0.2">
      <c r="A43" s="7">
        <v>22</v>
      </c>
      <c r="B43" s="7">
        <v>11</v>
      </c>
      <c r="C43" s="7">
        <v>5.5</v>
      </c>
      <c r="D43" s="12">
        <f t="shared" si="0"/>
        <v>1.8333333333333333</v>
      </c>
      <c r="E43" s="29">
        <f t="shared" si="17"/>
        <v>8756671.7097587995</v>
      </c>
      <c r="F43" s="2">
        <f t="shared" si="1"/>
        <v>13433.375708880554</v>
      </c>
      <c r="G43" s="2">
        <f t="shared" si="8"/>
        <v>25361.6876451879</v>
      </c>
      <c r="H43" s="2">
        <f t="shared" si="9"/>
        <v>28761.221290215573</v>
      </c>
      <c r="I43" s="2">
        <f t="shared" si="10"/>
        <v>67556.284644284024</v>
      </c>
      <c r="J43" s="2">
        <f t="shared" si="19"/>
        <v>123853.18851452071</v>
      </c>
      <c r="K43" s="2">
        <f t="shared" si="11"/>
        <v>65329.542565810531</v>
      </c>
      <c r="L43" s="2">
        <f t="shared" si="11"/>
        <v>119770.8280373193</v>
      </c>
      <c r="M43" s="2"/>
      <c r="N43" s="28">
        <f t="shared" si="20"/>
        <v>9411725.5906527638</v>
      </c>
      <c r="O43" s="2">
        <f t="shared" si="12"/>
        <v>14391.009176257856</v>
      </c>
      <c r="P43" s="2">
        <f t="shared" si="13"/>
        <v>27169.662156177386</v>
      </c>
      <c r="R43">
        <f t="shared" si="14"/>
        <v>22</v>
      </c>
      <c r="S43" s="89">
        <f t="shared" si="2"/>
        <v>54122.908935403473</v>
      </c>
      <c r="T43" s="89">
        <f>IF(AND(S43=0,S42&gt;0),SUM($G43:$H$381),S43)</f>
        <v>54122.908935403473</v>
      </c>
      <c r="U43" s="82">
        <f>SUM(T43:T$381)</f>
        <v>8810794.6186941992</v>
      </c>
      <c r="V43" s="68">
        <f>localspline(R43,'BBG rates'!$G$10:$G$27,'BBG rates'!$K$10:$K$27)</f>
        <v>1.0098107484226333</v>
      </c>
      <c r="W43" s="68">
        <f>locallinterp(R43,'BBG rates'!$G$10:$G$27,'BBG rates'!$J$10:$J$27)</f>
        <v>-0.52333333333333332</v>
      </c>
      <c r="X43" s="56">
        <f t="shared" si="15"/>
        <v>-0.52459281959218451</v>
      </c>
      <c r="Y43" s="66">
        <f t="shared" si="3"/>
        <v>-3437.0299981311355</v>
      </c>
      <c r="Z43" s="72">
        <f t="shared" si="4"/>
        <v>-0.46811169437616779</v>
      </c>
      <c r="AA43" s="79">
        <f t="shared" si="5"/>
        <v>-3421.632275481993</v>
      </c>
      <c r="AB43" s="81">
        <f t="shared" si="16"/>
        <v>-0.4660145773760998</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12223862.132961711</v>
      </c>
    </row>
    <row r="44" spans="1:39" x14ac:dyDescent="0.2">
      <c r="A44" s="7">
        <v>23</v>
      </c>
      <c r="B44" s="7">
        <v>11.5</v>
      </c>
      <c r="C44" s="7">
        <v>5.75</v>
      </c>
      <c r="D44" s="12">
        <f t="shared" si="0"/>
        <v>1.9166666666666667</v>
      </c>
      <c r="E44" s="29">
        <f t="shared" si="17"/>
        <v>8702770.3259697184</v>
      </c>
      <c r="F44" s="2">
        <f t="shared" si="1"/>
        <v>13350.857229940619</v>
      </c>
      <c r="G44" s="2">
        <f t="shared" si="8"/>
        <v>25317.201181872697</v>
      </c>
      <c r="H44" s="2">
        <f t="shared" si="9"/>
        <v>28584.182607210143</v>
      </c>
      <c r="I44" s="2">
        <f t="shared" si="10"/>
        <v>67252.241019023451</v>
      </c>
      <c r="J44" s="2">
        <f t="shared" si="19"/>
        <v>128900.12861979495</v>
      </c>
      <c r="K44" s="2">
        <f t="shared" si="11"/>
        <v>64936.515168852209</v>
      </c>
      <c r="L44" s="2">
        <f t="shared" si="11"/>
        <v>124461.65407363341</v>
      </c>
      <c r="M44" s="2"/>
      <c r="N44" s="28">
        <f t="shared" si="20"/>
        <v>9384514.5042782929</v>
      </c>
      <c r="O44" s="2">
        <f t="shared" si="12"/>
        <v>14349.58495796398</v>
      </c>
      <c r="P44" s="2">
        <f t="shared" si="13"/>
        <v>27211.086374471259</v>
      </c>
      <c r="R44">
        <f t="shared" si="14"/>
        <v>23</v>
      </c>
      <c r="S44" s="89">
        <f t="shared" si="2"/>
        <v>53901.383789082844</v>
      </c>
      <c r="T44" s="89">
        <f>IF(AND(S44=0,S43&gt;0),SUM($G44:$H$381),S44)</f>
        <v>53901.383789082844</v>
      </c>
      <c r="U44" s="82">
        <f>SUM(T44:T$381)</f>
        <v>8756671.7097587958</v>
      </c>
      <c r="V44" s="68">
        <f>localspline(R44,'BBG rates'!$G$10:$G$27,'BBG rates'!$K$10:$K$27)</f>
        <v>1.0102665146174317</v>
      </c>
      <c r="W44" s="68">
        <f>locallinterp(R44,'BBG rates'!$G$10:$G$27,'BBG rates'!$J$10:$J$27)</f>
        <v>-0.52379166666666666</v>
      </c>
      <c r="X44" s="56">
        <f t="shared" si="15"/>
        <v>-0.5250533637084942</v>
      </c>
      <c r="Y44" s="66">
        <f t="shared" si="3"/>
        <v>-3413.36959029534</v>
      </c>
      <c r="Z44" s="72">
        <f t="shared" si="4"/>
        <v>-0.46776259795027014</v>
      </c>
      <c r="AA44" s="79">
        <f t="shared" si="5"/>
        <v>-3400.613888370412</v>
      </c>
      <c r="AB44" s="81">
        <f t="shared" si="16"/>
        <v>-0.4660145773760998</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12189796.815384382</v>
      </c>
    </row>
    <row r="45" spans="1:39" x14ac:dyDescent="0.2">
      <c r="A45" s="7">
        <v>24</v>
      </c>
      <c r="B45" s="7">
        <v>12</v>
      </c>
      <c r="C45" s="7">
        <v>6</v>
      </c>
      <c r="D45" s="12">
        <f t="shared" si="0"/>
        <v>2</v>
      </c>
      <c r="E45" s="29">
        <f t="shared" si="17"/>
        <v>8649089.6643338557</v>
      </c>
      <c r="F45" s="2">
        <f t="shared" si="1"/>
        <v>13268.676499257033</v>
      </c>
      <c r="G45" s="2">
        <f t="shared" si="8"/>
        <v>25272.792751433142</v>
      </c>
      <c r="H45" s="2">
        <f t="shared" si="9"/>
        <v>28407.868884429645</v>
      </c>
      <c r="I45" s="2">
        <f t="shared" si="10"/>
        <v>66949.338135119819</v>
      </c>
      <c r="J45" s="2">
        <f t="shared" si="19"/>
        <v>133898.67627023964</v>
      </c>
      <c r="K45" s="2">
        <f t="shared" si="11"/>
        <v>64545.632790388539</v>
      </c>
      <c r="L45" s="2">
        <f t="shared" si="11"/>
        <v>129091.26558077708</v>
      </c>
      <c r="M45" s="2"/>
      <c r="N45" s="28">
        <f t="shared" si="20"/>
        <v>9357261.9305281043</v>
      </c>
      <c r="O45" s="2">
        <f t="shared" si="12"/>
        <v>14308.097582246528</v>
      </c>
      <c r="P45" s="2">
        <f t="shared" si="13"/>
        <v>27252.573750188716</v>
      </c>
      <c r="R45">
        <f t="shared" si="14"/>
        <v>24</v>
      </c>
      <c r="S45" s="89">
        <f t="shared" si="2"/>
        <v>53680.661635862787</v>
      </c>
      <c r="T45" s="89">
        <f>IF(AND(S45=0,S44&gt;0),SUM($G45:$H$381),S45)</f>
        <v>53680.661635862787</v>
      </c>
      <c r="U45" s="82">
        <f>SUM(T45:T$381)</f>
        <v>8702770.3259697128</v>
      </c>
      <c r="V45" s="68">
        <f>localspline(R45,'BBG rates'!$G$10:$G$27,'BBG rates'!$K$10:$K$27)</f>
        <v>1.0107153654098511</v>
      </c>
      <c r="W45" s="68">
        <f>locallinterp(R45,'BBG rates'!$G$10:$G$27,'BBG rates'!$J$10:$J$27)</f>
        <v>-0.52424999999999999</v>
      </c>
      <c r="X45" s="56">
        <f t="shared" si="15"/>
        <v>-0.52551390977004786</v>
      </c>
      <c r="Y45" s="66">
        <f t="shared" si="3"/>
        <v>-3389.785337906173</v>
      </c>
      <c r="Z45" s="72">
        <f t="shared" si="4"/>
        <v>-0.46740776248558025</v>
      </c>
      <c r="AA45" s="79">
        <f t="shared" si="5"/>
        <v>-3379.6815295483652</v>
      </c>
      <c r="AB45" s="81">
        <f t="shared" si="16"/>
        <v>-0.46601457737609986</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12154320.590300856</v>
      </c>
    </row>
    <row r="46" spans="1:39" x14ac:dyDescent="0.2">
      <c r="A46" s="7">
        <v>25</v>
      </c>
      <c r="B46" s="7">
        <v>12.5</v>
      </c>
      <c r="C46" s="7">
        <v>6.25</v>
      </c>
      <c r="D46" s="12">
        <f t="shared" si="0"/>
        <v>2.0833333333333335</v>
      </c>
      <c r="E46" s="29">
        <f t="shared" si="17"/>
        <v>8595628.9246233311</v>
      </c>
      <c r="F46" s="2">
        <f t="shared" si="1"/>
        <v>13186.832292546573</v>
      </c>
      <c r="G46" s="2">
        <f t="shared" si="8"/>
        <v>25228.462216993223</v>
      </c>
      <c r="H46" s="2">
        <f t="shared" si="9"/>
        <v>28232.277493531725</v>
      </c>
      <c r="I46" s="2">
        <f t="shared" si="10"/>
        <v>66647.572003071517</v>
      </c>
      <c r="J46" s="2">
        <f t="shared" si="19"/>
        <v>138849.10833973234</v>
      </c>
      <c r="K46" s="2">
        <f t="shared" si="11"/>
        <v>64156.884295763935</v>
      </c>
      <c r="L46" s="2">
        <f t="shared" si="11"/>
        <v>133660.17561617488</v>
      </c>
      <c r="M46" s="2"/>
      <c r="N46" s="28">
        <f t="shared" si="20"/>
        <v>9329967.8061484825</v>
      </c>
      <c r="O46" s="2">
        <f t="shared" si="12"/>
        <v>14266.546952812549</v>
      </c>
      <c r="P46" s="2">
        <f t="shared" si="13"/>
        <v>27294.124379622695</v>
      </c>
      <c r="R46">
        <f t="shared" si="14"/>
        <v>25</v>
      </c>
      <c r="S46" s="89">
        <f t="shared" si="2"/>
        <v>53460.739710524947</v>
      </c>
      <c r="T46" s="89">
        <f>IF(AND(S46=0,S45&gt;0),SUM($G46:$H$381),S46)</f>
        <v>53460.739710524947</v>
      </c>
      <c r="U46" s="82">
        <f>SUM(T46:T$381)</f>
        <v>8649089.6643338501</v>
      </c>
      <c r="V46" s="68">
        <f>localspline(R46,'BBG rates'!$G$10:$G$27,'BBG rates'!$K$10:$K$27)</f>
        <v>1.0111558185911758</v>
      </c>
      <c r="W46" s="68">
        <f>locallinterp(R46,'BBG rates'!$G$10:$G$27,'BBG rates'!$J$10:$J$27)</f>
        <v>-0.52297916666666666</v>
      </c>
      <c r="X46" s="56">
        <f t="shared" si="15"/>
        <v>-0.52423694592538261</v>
      </c>
      <c r="Y46" s="66">
        <f t="shared" si="3"/>
        <v>-3366.2770592600855</v>
      </c>
      <c r="Z46" s="72">
        <f t="shared" si="4"/>
        <v>-0.46704712610043525</v>
      </c>
      <c r="AA46" s="79">
        <f t="shared" si="5"/>
        <v>-3358.8348871771104</v>
      </c>
      <c r="AB46" s="81">
        <f t="shared" si="16"/>
        <v>-0.4660145773760998</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12117445.649330305</v>
      </c>
    </row>
    <row r="47" spans="1:39" x14ac:dyDescent="0.2">
      <c r="A47" s="7">
        <v>26</v>
      </c>
      <c r="B47" s="7">
        <v>13</v>
      </c>
      <c r="C47" s="7">
        <v>6.5</v>
      </c>
      <c r="D47" s="12">
        <f t="shared" si="0"/>
        <v>2.1666666666666665</v>
      </c>
      <c r="E47" s="29">
        <f t="shared" si="17"/>
        <v>8542387.3093661889</v>
      </c>
      <c r="F47" s="2">
        <f t="shared" si="1"/>
        <v>13105.323389742005</v>
      </c>
      <c r="G47" s="2">
        <f t="shared" si="8"/>
        <v>25184.209441917021</v>
      </c>
      <c r="H47" s="2">
        <f t="shared" si="9"/>
        <v>28057.40581522584</v>
      </c>
      <c r="I47" s="2">
        <f t="shared" si="10"/>
        <v>66346.938646884868</v>
      </c>
      <c r="J47" s="2">
        <f t="shared" si="19"/>
        <v>143751.70040158386</v>
      </c>
      <c r="K47" s="2">
        <f t="shared" si="11"/>
        <v>63770.258606477793</v>
      </c>
      <c r="L47" s="2">
        <f t="shared" si="11"/>
        <v>138168.89364736853</v>
      </c>
      <c r="M47" s="2"/>
      <c r="N47" s="28">
        <f t="shared" si="20"/>
        <v>9302632.0677892696</v>
      </c>
      <c r="O47" s="2">
        <f t="shared" si="12"/>
        <v>14224.932973222283</v>
      </c>
      <c r="P47" s="2">
        <f t="shared" si="13"/>
        <v>27335.738359212966</v>
      </c>
      <c r="R47">
        <f t="shared" si="14"/>
        <v>26</v>
      </c>
      <c r="S47" s="89">
        <f t="shared" si="2"/>
        <v>53241.615257142861</v>
      </c>
      <c r="T47" s="89">
        <f>IF(AND(S47=0,S46&gt;0),SUM($G47:$H$381),S47)</f>
        <v>53241.615257142861</v>
      </c>
      <c r="U47" s="82">
        <f>SUM(T47:T$381)</f>
        <v>8595628.9246233255</v>
      </c>
      <c r="V47" s="68">
        <f>localspline(R47,'BBG rates'!$G$10:$G$27,'BBG rates'!$K$10:$K$27)</f>
        <v>1.0115881297323326</v>
      </c>
      <c r="W47" s="68">
        <f>locallinterp(R47,'BBG rates'!$G$10:$G$27,'BBG rates'!$J$10:$J$27)</f>
        <v>-0.52170833333333333</v>
      </c>
      <c r="X47" s="56">
        <f t="shared" si="15"/>
        <v>-0.52295999703462215</v>
      </c>
      <c r="Y47" s="66">
        <f t="shared" si="3"/>
        <v>-3342.9219801661211</v>
      </c>
      <c r="Z47" s="72">
        <f t="shared" si="4"/>
        <v>-0.46669143251494372</v>
      </c>
      <c r="AA47" s="79">
        <f t="shared" si="5"/>
        <v>-3338.0736504917654</v>
      </c>
      <c r="AB47" s="81">
        <f t="shared" si="16"/>
        <v>-0.4660145773760998</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12079926.399154328</v>
      </c>
    </row>
    <row r="48" spans="1:39" x14ac:dyDescent="0.2">
      <c r="A48" s="7">
        <v>27</v>
      </c>
      <c r="B48" s="7">
        <v>13.5</v>
      </c>
      <c r="C48" s="7">
        <v>6.75</v>
      </c>
      <c r="D48" s="12">
        <f t="shared" si="0"/>
        <v>2.25</v>
      </c>
      <c r="E48" s="29">
        <f t="shared" si="17"/>
        <v>8489364.023837138</v>
      </c>
      <c r="F48" s="2">
        <f t="shared" si="1"/>
        <v>13024.148574977924</v>
      </c>
      <c r="G48" s="2">
        <f t="shared" si="8"/>
        <v>25140.034289808296</v>
      </c>
      <c r="H48" s="2">
        <f t="shared" si="9"/>
        <v>27883.251239242847</v>
      </c>
      <c r="I48" s="2">
        <f t="shared" si="10"/>
        <v>66047.43410402906</v>
      </c>
      <c r="J48" s="2">
        <f t="shared" si="19"/>
        <v>148606.72673406539</v>
      </c>
      <c r="K48" s="2">
        <f t="shared" si="11"/>
        <v>63385.744699906172</v>
      </c>
      <c r="L48" s="2">
        <f t="shared" si="11"/>
        <v>142617.92557478891</v>
      </c>
      <c r="M48" s="2"/>
      <c r="N48" s="28">
        <f t="shared" si="20"/>
        <v>9275254.6520037241</v>
      </c>
      <c r="O48" s="2">
        <f t="shared" si="12"/>
        <v>14183.255546888926</v>
      </c>
      <c r="P48" s="2">
        <f t="shared" si="13"/>
        <v>27377.415785546324</v>
      </c>
      <c r="R48">
        <f t="shared" si="14"/>
        <v>27</v>
      </c>
      <c r="S48" s="89">
        <f t="shared" si="2"/>
        <v>53023.285529051143</v>
      </c>
      <c r="T48" s="89">
        <f>IF(AND(S48=0,S47&gt;0),SUM($G48:$H$381),S48)</f>
        <v>53023.285529051143</v>
      </c>
      <c r="U48" s="82">
        <f>SUM(T48:T$381)</f>
        <v>8542387.3093661815</v>
      </c>
      <c r="V48" s="68">
        <f>localspline(R48,'BBG rates'!$G$10:$G$27,'BBG rates'!$K$10:$K$27)</f>
        <v>1.0120131676004078</v>
      </c>
      <c r="W48" s="68">
        <f>locallinterp(R48,'BBG rates'!$G$10:$G$27,'BBG rates'!$J$10:$J$27)</f>
        <v>-0.5204375</v>
      </c>
      <c r="X48" s="56">
        <f t="shared" si="15"/>
        <v>-0.52168306309736678</v>
      </c>
      <c r="Y48" s="66">
        <f t="shared" si="3"/>
        <v>-3319.7192843686262</v>
      </c>
      <c r="Z48" s="72">
        <f t="shared" si="4"/>
        <v>-0.46634073087209699</v>
      </c>
      <c r="AA48" s="79">
        <f t="shared" si="5"/>
        <v>-3317.3975097977</v>
      </c>
      <c r="AB48" s="81">
        <f t="shared" si="16"/>
        <v>-0.46601457737609991</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12041768.812162904</v>
      </c>
    </row>
    <row r="49" spans="1:39" x14ac:dyDescent="0.2">
      <c r="A49" s="7">
        <v>28</v>
      </c>
      <c r="B49" s="7">
        <v>14</v>
      </c>
      <c r="C49" s="7">
        <v>7</v>
      </c>
      <c r="D49" s="12">
        <f t="shared" si="0"/>
        <v>2.3333333333333335</v>
      </c>
      <c r="E49" s="29">
        <f t="shared" si="17"/>
        <v>8436558.2760483231</v>
      </c>
      <c r="F49" s="2">
        <f t="shared" si="1"/>
        <v>12943.306636576624</v>
      </c>
      <c r="G49" s="2">
        <f t="shared" si="8"/>
        <v>25095.936624510032</v>
      </c>
      <c r="H49" s="2">
        <f t="shared" si="9"/>
        <v>27709.81116430469</v>
      </c>
      <c r="I49" s="2">
        <f t="shared" si="10"/>
        <v>65749.054425391339</v>
      </c>
      <c r="J49" s="2">
        <f t="shared" si="19"/>
        <v>153414.46032591313</v>
      </c>
      <c r="K49" s="2">
        <f t="shared" si="11"/>
        <v>63003.331609024994</v>
      </c>
      <c r="L49" s="2">
        <f t="shared" si="11"/>
        <v>147007.77375439164</v>
      </c>
      <c r="M49" s="2"/>
      <c r="N49" s="28">
        <f t="shared" si="20"/>
        <v>9247835.495248368</v>
      </c>
      <c r="O49" s="2">
        <f t="shared" si="12"/>
        <v>14141.51457707842</v>
      </c>
      <c r="P49" s="2">
        <f t="shared" si="13"/>
        <v>27419.156755356831</v>
      </c>
      <c r="R49">
        <f t="shared" si="14"/>
        <v>28</v>
      </c>
      <c r="S49" s="89">
        <f t="shared" si="2"/>
        <v>52805.747788814726</v>
      </c>
      <c r="T49" s="89">
        <f>IF(AND(S49=0,S48&gt;0),SUM($G49:$H$381),S49)</f>
        <v>52805.747788814726</v>
      </c>
      <c r="U49" s="82">
        <f>SUM(T49:T$381)</f>
        <v>8489364.0238371305</v>
      </c>
      <c r="V49" s="68">
        <f>localspline(R49,'BBG rates'!$G$10:$G$27,'BBG rates'!$K$10:$K$27)</f>
        <v>1.0124318010144244</v>
      </c>
      <c r="W49" s="68">
        <f>locallinterp(R49,'BBG rates'!$G$10:$G$27,'BBG rates'!$J$10:$J$27)</f>
        <v>-0.51916666666666667</v>
      </c>
      <c r="X49" s="56">
        <f t="shared" si="15"/>
        <v>-0.52040614411335007</v>
      </c>
      <c r="Y49" s="66">
        <f t="shared" si="3"/>
        <v>-3296.6681593600583</v>
      </c>
      <c r="Z49" s="72">
        <f t="shared" si="4"/>
        <v>-0.46599507102346943</v>
      </c>
      <c r="AA49" s="79">
        <f t="shared" si="5"/>
        <v>-3296.8061564669392</v>
      </c>
      <c r="AB49" s="81">
        <f t="shared" si="16"/>
        <v>-0.46601457737609991</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12002978.827161392</v>
      </c>
    </row>
    <row r="50" spans="1:39" x14ac:dyDescent="0.2">
      <c r="A50" s="7">
        <v>29</v>
      </c>
      <c r="B50" s="7">
        <v>14.5</v>
      </c>
      <c r="C50" s="7">
        <v>7.25</v>
      </c>
      <c r="D50" s="12">
        <f t="shared" si="0"/>
        <v>2.4166666666666665</v>
      </c>
      <c r="E50" s="29">
        <f t="shared" si="17"/>
        <v>8383969.2767401254</v>
      </c>
      <c r="F50" s="2">
        <f t="shared" si="1"/>
        <v>12862.796367034027</v>
      </c>
      <c r="G50" s="2">
        <f t="shared" si="8"/>
        <v>25051.916310104069</v>
      </c>
      <c r="H50" s="2">
        <f t="shared" si="9"/>
        <v>27537.082998094182</v>
      </c>
      <c r="I50" s="2">
        <f t="shared" si="10"/>
        <v>65451.795675232279</v>
      </c>
      <c r="J50" s="2">
        <f t="shared" si="19"/>
        <v>158175.17288181133</v>
      </c>
      <c r="K50" s="2">
        <f t="shared" si="11"/>
        <v>62623.008422134459</v>
      </c>
      <c r="L50" s="2">
        <f t="shared" si="11"/>
        <v>151338.93702015828</v>
      </c>
      <c r="M50" s="2"/>
      <c r="N50" s="28">
        <f t="shared" si="20"/>
        <v>9220374.5338828415</v>
      </c>
      <c r="O50" s="2">
        <f t="shared" si="12"/>
        <v>14099.709966909222</v>
      </c>
      <c r="P50" s="2">
        <f t="shared" si="13"/>
        <v>27460.961365526033</v>
      </c>
      <c r="R50">
        <f t="shared" si="14"/>
        <v>29</v>
      </c>
      <c r="S50" s="89">
        <f t="shared" si="2"/>
        <v>52588.999308198254</v>
      </c>
      <c r="T50" s="89">
        <f>IF(AND(S50=0,S49&gt;0),SUM($G50:$H$381),S50)</f>
        <v>52588.999308198254</v>
      </c>
      <c r="U50" s="82">
        <f>SUM(T50:T$381)</f>
        <v>8436558.2760483157</v>
      </c>
      <c r="V50" s="68">
        <f>localspline(R50,'BBG rates'!$G$10:$G$27,'BBG rates'!$K$10:$K$27)</f>
        <v>1.0128447199603927</v>
      </c>
      <c r="W50" s="68">
        <f>locallinterp(R50,'BBG rates'!$G$10:$G$27,'BBG rates'!$J$10:$J$27)</f>
        <v>-0.51789583333333333</v>
      </c>
      <c r="X50" s="56">
        <f t="shared" si="15"/>
        <v>-0.51912924008190586</v>
      </c>
      <c r="Y50" s="66">
        <f t="shared" si="3"/>
        <v>-3273.7677963652259</v>
      </c>
      <c r="Z50" s="72">
        <f t="shared" si="4"/>
        <v>-0.46565450354221827</v>
      </c>
      <c r="AA50" s="79">
        <f t="shared" si="5"/>
        <v>-3276.2992829345781</v>
      </c>
      <c r="AB50" s="81">
        <f t="shared" si="16"/>
        <v>-0.46601457737609986</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11963562.349527091</v>
      </c>
    </row>
    <row r="51" spans="1:39" x14ac:dyDescent="0.2">
      <c r="A51" s="7">
        <v>30</v>
      </c>
      <c r="B51" s="7">
        <v>15</v>
      </c>
      <c r="C51" s="7">
        <v>7.5</v>
      </c>
      <c r="D51" s="12">
        <f t="shared" si="0"/>
        <v>2.5</v>
      </c>
      <c r="E51" s="29">
        <f t="shared" si="17"/>
        <v>8331596.2393719899</v>
      </c>
      <c r="F51" s="2">
        <f t="shared" si="1"/>
        <v>12782.61656300566</v>
      </c>
      <c r="G51" s="2">
        <f t="shared" si="8"/>
        <v>25007.973210910644</v>
      </c>
      <c r="H51" s="2">
        <f t="shared" si="9"/>
        <v>27365.064157224886</v>
      </c>
      <c r="I51" s="2">
        <f t="shared" si="10"/>
        <v>65155.653931141191</v>
      </c>
      <c r="J51" s="2">
        <f t="shared" si="19"/>
        <v>162889.13482785298</v>
      </c>
      <c r="K51" s="2">
        <f t="shared" si="11"/>
        <v>62244.764282584918</v>
      </c>
      <c r="L51" s="2">
        <f t="shared" si="11"/>
        <v>155611.91070646231</v>
      </c>
      <c r="M51" s="2"/>
      <c r="N51" s="28">
        <f t="shared" si="20"/>
        <v>9192871.7041697577</v>
      </c>
      <c r="O51" s="2">
        <f t="shared" si="12"/>
        <v>14057.84161935207</v>
      </c>
      <c r="P51" s="2">
        <f t="shared" si="13"/>
        <v>27502.829713083182</v>
      </c>
      <c r="R51">
        <f t="shared" si="14"/>
        <v>30</v>
      </c>
      <c r="S51" s="89">
        <f t="shared" si="2"/>
        <v>52373.037368135527</v>
      </c>
      <c r="T51" s="89">
        <f>IF(AND(S51=0,S50&gt;0),SUM($G51:$H$381),S51)</f>
        <v>52373.037368135527</v>
      </c>
      <c r="U51" s="82">
        <f>SUM(T51:T$381)</f>
        <v>8383969.2767401179</v>
      </c>
      <c r="V51" s="68">
        <f>localspline(R51,'BBG rates'!$G$10:$G$27,'BBG rates'!$K$10:$K$27)</f>
        <v>1.0132528528386615</v>
      </c>
      <c r="W51" s="68">
        <f>locallinterp(R51,'BBG rates'!$G$10:$G$27,'BBG rates'!$J$10:$J$27)</f>
        <v>-0.516625</v>
      </c>
      <c r="X51" s="56">
        <f t="shared" si="15"/>
        <v>-0.51785235100290095</v>
      </c>
      <c r="Y51" s="66">
        <f t="shared" si="3"/>
        <v>-3251.017390325615</v>
      </c>
      <c r="Z51" s="72">
        <f t="shared" si="4"/>
        <v>-0.46531907973637321</v>
      </c>
      <c r="AA51" s="79">
        <f t="shared" si="5"/>
        <v>-3255.8765826952099</v>
      </c>
      <c r="AB51" s="81">
        <f t="shared" si="16"/>
        <v>-0.46601457737609991</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11923525.251365161</v>
      </c>
    </row>
    <row r="52" spans="1:39" x14ac:dyDescent="0.2">
      <c r="A52" s="7">
        <v>31</v>
      </c>
      <c r="B52" s="7">
        <v>15.5</v>
      </c>
      <c r="C52" s="7">
        <v>7.75</v>
      </c>
      <c r="D52" s="12">
        <f t="shared" si="0"/>
        <v>2.5833333333333335</v>
      </c>
      <c r="E52" s="29">
        <f t="shared" si="17"/>
        <v>8279438.3801132906</v>
      </c>
      <c r="F52" s="2">
        <f t="shared" si="1"/>
        <v>12702.766025292676</v>
      </c>
      <c r="G52" s="2">
        <f t="shared" si="8"/>
        <v>24964.107191488001</v>
      </c>
      <c r="H52" s="2">
        <f t="shared" si="9"/>
        <v>27193.752067211099</v>
      </c>
      <c r="I52" s="2">
        <f t="shared" si="10"/>
        <v>64860.625283991772</v>
      </c>
      <c r="J52" s="2">
        <f t="shared" si="19"/>
        <v>167556.61531697874</v>
      </c>
      <c r="K52" s="2">
        <f t="shared" si="11"/>
        <v>61868.58838850406</v>
      </c>
      <c r="L52" s="2">
        <f t="shared" si="11"/>
        <v>159827.18667030215</v>
      </c>
      <c r="M52" s="2"/>
      <c r="N52" s="28">
        <f t="shared" si="20"/>
        <v>9165326.9422745518</v>
      </c>
      <c r="O52" s="2">
        <f t="shared" si="12"/>
        <v>14015.909437229775</v>
      </c>
      <c r="P52" s="2">
        <f t="shared" si="13"/>
        <v>27544.761895205476</v>
      </c>
      <c r="R52">
        <f t="shared" si="14"/>
        <v>31</v>
      </c>
      <c r="S52" s="89">
        <f t="shared" si="2"/>
        <v>52157.8592586991</v>
      </c>
      <c r="T52" s="89">
        <f>IF(AND(S52=0,S51&gt;0),SUM($G52:$H$381),S52)</f>
        <v>52157.8592586991</v>
      </c>
      <c r="U52" s="82">
        <f>SUM(T52:T$381)</f>
        <v>8331596.2393719824</v>
      </c>
      <c r="V52" s="68">
        <f>localspline(R52,'BBG rates'!$G$10:$G$27,'BBG rates'!$K$10:$K$27)</f>
        <v>1.013656919438491</v>
      </c>
      <c r="W52" s="68">
        <f>locallinterp(R52,'BBG rates'!$G$10:$G$27,'BBG rates'!$J$10:$J$27)</f>
        <v>-0.51535416666666667</v>
      </c>
      <c r="X52" s="56">
        <f t="shared" si="15"/>
        <v>-0.51657547687606886</v>
      </c>
      <c r="Y52" s="66">
        <f t="shared" si="3"/>
        <v>-3228.4161398837387</v>
      </c>
      <c r="Z52" s="72">
        <f t="shared" si="4"/>
        <v>-0.46498885166241655</v>
      </c>
      <c r="AA52" s="79">
        <f t="shared" si="5"/>
        <v>-3235.5377502993647</v>
      </c>
      <c r="AB52" s="81">
        <f t="shared" si="16"/>
        <v>-0.46601457737609986</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11882873.371663833</v>
      </c>
    </row>
    <row r="53" spans="1:39" x14ac:dyDescent="0.2">
      <c r="A53" s="7">
        <v>32</v>
      </c>
      <c r="B53" s="7">
        <v>16</v>
      </c>
      <c r="C53" s="7">
        <v>8</v>
      </c>
      <c r="D53" s="12">
        <f t="shared" si="0"/>
        <v>2.6666666666666665</v>
      </c>
      <c r="E53" s="29">
        <f t="shared" si="17"/>
        <v>8227494.9178342205</v>
      </c>
      <c r="F53" s="2">
        <f t="shared" si="1"/>
        <v>12623.243558827913</v>
      </c>
      <c r="G53" s="2">
        <f t="shared" si="8"/>
        <v>24920.318116631948</v>
      </c>
      <c r="H53" s="2">
        <f t="shared" si="9"/>
        <v>27023.144162437948</v>
      </c>
      <c r="I53" s="2">
        <f t="shared" si="10"/>
        <v>64566.705837897811</v>
      </c>
      <c r="J53" s="2">
        <f t="shared" si="19"/>
        <v>172177.88223439414</v>
      </c>
      <c r="K53" s="2">
        <f t="shared" si="11"/>
        <v>61494.469992525395</v>
      </c>
      <c r="L53" s="2">
        <f t="shared" si="11"/>
        <v>163985.25331340104</v>
      </c>
      <c r="M53" s="2"/>
      <c r="N53" s="28">
        <f t="shared" si="20"/>
        <v>9137740.1842653342</v>
      </c>
      <c r="O53" s="2">
        <f t="shared" si="12"/>
        <v>13973.913323216986</v>
      </c>
      <c r="P53" s="2">
        <f t="shared" si="13"/>
        <v>27586.758009218262</v>
      </c>
      <c r="R53">
        <f t="shared" si="14"/>
        <v>32</v>
      </c>
      <c r="S53" s="89">
        <f t="shared" si="2"/>
        <v>51943.462279069892</v>
      </c>
      <c r="T53" s="89">
        <f>IF(AND(S53=0,S52&gt;0),SUM($G53:$H$381),S53)</f>
        <v>51943.462279069892</v>
      </c>
      <c r="U53" s="82">
        <f>SUM(T53:T$381)</f>
        <v>8279438.3801132832</v>
      </c>
      <c r="V53" s="68">
        <f>localspline(R53,'BBG rates'!$G$10:$G$27,'BBG rates'!$K$10:$K$27)</f>
        <v>1.0140577587621398</v>
      </c>
      <c r="W53" s="68">
        <f>locallinterp(R53,'BBG rates'!$G$10:$G$27,'BBG rates'!$J$10:$J$27)</f>
        <v>-0.51408333333333334</v>
      </c>
      <c r="X53" s="56">
        <f t="shared" si="15"/>
        <v>-0.51529861770074348</v>
      </c>
      <c r="Y53" s="66">
        <f t="shared" si="3"/>
        <v>-3205.9632473675742</v>
      </c>
      <c r="Z53" s="72">
        <f t="shared" si="4"/>
        <v>-0.46466387213916927</v>
      </c>
      <c r="AA53" s="79">
        <f t="shared" si="5"/>
        <v>-3215.2824813499606</v>
      </c>
      <c r="AB53" s="81">
        <f t="shared" si="16"/>
        <v>-0.46601457737609986</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11841612.516449036</v>
      </c>
    </row>
    <row r="54" spans="1:39" x14ac:dyDescent="0.2">
      <c r="A54" s="7">
        <v>33</v>
      </c>
      <c r="B54" s="7">
        <v>16.5</v>
      </c>
      <c r="C54" s="7">
        <v>8.25</v>
      </c>
      <c r="D54" s="12">
        <f t="shared" si="0"/>
        <v>2.75</v>
      </c>
      <c r="E54" s="29">
        <f t="shared" si="17"/>
        <v>8175765.0740967132</v>
      </c>
      <c r="F54" s="2">
        <f t="shared" si="1"/>
        <v>12544.047972662016</v>
      </c>
      <c r="G54" s="2">
        <f t="shared" si="8"/>
        <v>24876.605851375451</v>
      </c>
      <c r="H54" s="2">
        <f t="shared" si="9"/>
        <v>26853.237886131545</v>
      </c>
      <c r="I54" s="2">
        <f t="shared" si="10"/>
        <v>64273.891710169009</v>
      </c>
      <c r="J54" s="2">
        <f t="shared" si="19"/>
        <v>176753.20220296478</v>
      </c>
      <c r="K54" s="2">
        <f t="shared" si="11"/>
        <v>61122.398401518112</v>
      </c>
      <c r="L54" s="2">
        <f t="shared" si="11"/>
        <v>168086.5956041748</v>
      </c>
      <c r="M54" s="2"/>
      <c r="N54" s="28">
        <f t="shared" si="20"/>
        <v>9110111.3661127388</v>
      </c>
      <c r="O54" s="2">
        <f t="shared" si="12"/>
        <v>13931.853179839962</v>
      </c>
      <c r="P54" s="2">
        <f t="shared" si="13"/>
        <v>27628.81815259529</v>
      </c>
      <c r="R54">
        <f t="shared" si="14"/>
        <v>33</v>
      </c>
      <c r="S54" s="89">
        <f t="shared" si="2"/>
        <v>51729.843737506992</v>
      </c>
      <c r="T54" s="89">
        <f>IF(AND(S54=0,S53&gt;0),SUM($G54:$H$381),S54)</f>
        <v>51729.843737506992</v>
      </c>
      <c r="U54" s="82">
        <f>SUM(T54:T$381)</f>
        <v>8227494.917834213</v>
      </c>
      <c r="V54" s="68">
        <f>localspline(R54,'BBG rates'!$G$10:$G$27,'BBG rates'!$K$10:$K$27)</f>
        <v>1.014456179997886</v>
      </c>
      <c r="W54" s="68">
        <f>locallinterp(R54,'BBG rates'!$G$10:$G$27,'BBG rates'!$J$10:$J$27)</f>
        <v>-0.5128125</v>
      </c>
      <c r="X54" s="56">
        <f t="shared" si="15"/>
        <v>-0.51402177347679157</v>
      </c>
      <c r="Y54" s="66">
        <f t="shared" si="3"/>
        <v>-3183.6579187750781</v>
      </c>
      <c r="Z54" s="72">
        <f t="shared" si="4"/>
        <v>-0.46434419476199013</v>
      </c>
      <c r="AA54" s="79">
        <f t="shared" si="5"/>
        <v>-3195.1104724987672</v>
      </c>
      <c r="AB54" s="81">
        <f t="shared" si="16"/>
        <v>-0.46601457737609991</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11799748.458938299</v>
      </c>
    </row>
    <row r="55" spans="1:39" x14ac:dyDescent="0.2">
      <c r="A55" s="7">
        <v>34</v>
      </c>
      <c r="B55" s="7">
        <v>17</v>
      </c>
      <c r="C55" s="7">
        <v>8.5</v>
      </c>
      <c r="D55" s="12">
        <f t="shared" si="0"/>
        <v>2.8333333333333335</v>
      </c>
      <c r="E55" s="29">
        <f t="shared" si="17"/>
        <v>8124248.0731453961</v>
      </c>
      <c r="F55" s="2">
        <f t="shared" si="1"/>
        <v>12465.178079949592</v>
      </c>
      <c r="G55" s="2">
        <f t="shared" si="8"/>
        <v>24832.970260988226</v>
      </c>
      <c r="H55" s="2">
        <f t="shared" si="9"/>
        <v>26684.030690329306</v>
      </c>
      <c r="I55" s="2">
        <f t="shared" si="10"/>
        <v>63982.179031267122</v>
      </c>
      <c r="J55" s="2">
        <f t="shared" si="19"/>
        <v>181282.84058859019</v>
      </c>
      <c r="K55" s="2">
        <f t="shared" si="11"/>
        <v>60752.362976318262</v>
      </c>
      <c r="L55" s="2">
        <f t="shared" si="11"/>
        <v>172131.6950995684</v>
      </c>
      <c r="M55" s="2"/>
      <c r="N55" s="28">
        <f t="shared" si="20"/>
        <v>9082440.4236897808</v>
      </c>
      <c r="O55" s="2">
        <f t="shared" si="12"/>
        <v>13889.728909476347</v>
      </c>
      <c r="P55" s="2">
        <f t="shared" si="13"/>
        <v>27670.942422958902</v>
      </c>
      <c r="R55">
        <f t="shared" si="14"/>
        <v>34</v>
      </c>
      <c r="S55" s="89">
        <f t="shared" si="2"/>
        <v>51517.000951317532</v>
      </c>
      <c r="T55" s="89">
        <f>IF(AND(S55=0,S54&gt;0),SUM($G55:$H$381),S55)</f>
        <v>51517.000951317532</v>
      </c>
      <c r="U55" s="82">
        <f>SUM(T55:T$381)</f>
        <v>8175765.0740967058</v>
      </c>
      <c r="V55" s="68">
        <f>localspline(R55,'BBG rates'!$G$10:$G$27,'BBG rates'!$K$10:$K$27)</f>
        <v>1.0148529923475207</v>
      </c>
      <c r="W55" s="68">
        <f>locallinterp(R55,'BBG rates'!$G$10:$G$27,'BBG rates'!$J$10:$J$27)</f>
        <v>-0.51154166666666667</v>
      </c>
      <c r="X55" s="56">
        <f t="shared" si="15"/>
        <v>-0.51274494420368022</v>
      </c>
      <c r="Y55" s="66">
        <f t="shared" si="3"/>
        <v>-3161.499363758719</v>
      </c>
      <c r="Z55" s="72">
        <f t="shared" si="4"/>
        <v>-0.46402987391728823</v>
      </c>
      <c r="AA55" s="79">
        <f t="shared" si="5"/>
        <v>-3175.0214214428788</v>
      </c>
      <c r="AB55" s="81">
        <f t="shared" si="16"/>
        <v>-0.46601457737609997</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11757286.939694034</v>
      </c>
    </row>
    <row r="56" spans="1:39" x14ac:dyDescent="0.2">
      <c r="A56" s="7">
        <v>35</v>
      </c>
      <c r="B56" s="7">
        <v>17.5</v>
      </c>
      <c r="C56" s="7">
        <v>8.75</v>
      </c>
      <c r="D56" s="12">
        <f t="shared" si="0"/>
        <v>2.9166666666666665</v>
      </c>
      <c r="E56" s="29">
        <f t="shared" si="17"/>
        <v>8072943.1418985697</v>
      </c>
      <c r="F56" s="2">
        <f t="shared" si="1"/>
        <v>12386.632697935414</v>
      </c>
      <c r="G56" s="2">
        <f t="shared" si="8"/>
        <v>24789.411210976323</v>
      </c>
      <c r="H56" s="2">
        <f t="shared" si="9"/>
        <v>26515.520035850299</v>
      </c>
      <c r="I56" s="2">
        <f t="shared" si="10"/>
        <v>63691.563944762034</v>
      </c>
      <c r="J56" s="2">
        <f t="shared" si="19"/>
        <v>185767.06150555593</v>
      </c>
      <c r="K56" s="2">
        <f t="shared" si="11"/>
        <v>60384.353131461241</v>
      </c>
      <c r="L56" s="2">
        <f t="shared" si="11"/>
        <v>176121.02996676194</v>
      </c>
      <c r="M56" s="2"/>
      <c r="N56" s="28">
        <f t="shared" si="20"/>
        <v>9054727.2927717008</v>
      </c>
      <c r="O56" s="2">
        <f t="shared" si="12"/>
        <v>13847.540414354951</v>
      </c>
      <c r="P56" s="2">
        <f t="shared" si="13"/>
        <v>27713.130918080304</v>
      </c>
      <c r="R56">
        <f t="shared" si="14"/>
        <v>35</v>
      </c>
      <c r="S56" s="89">
        <f t="shared" si="2"/>
        <v>51304.931246826622</v>
      </c>
      <c r="T56" s="89">
        <f>IF(AND(S56=0,S55&gt;0),SUM($G56:$H$381),S56)</f>
        <v>51304.931246826622</v>
      </c>
      <c r="U56" s="82">
        <f>SUM(T56:T$381)</f>
        <v>8124248.0731453886</v>
      </c>
      <c r="V56" s="68">
        <f>localspline(R56,'BBG rates'!$G$10:$G$27,'BBG rates'!$K$10:$K$27)</f>
        <v>1.0152490050027994</v>
      </c>
      <c r="W56" s="68">
        <f>locallinterp(R56,'BBG rates'!$G$10:$G$27,'BBG rates'!$J$10:$J$27)</f>
        <v>-0.51027083333333334</v>
      </c>
      <c r="X56" s="56">
        <f t="shared" si="15"/>
        <v>-0.51146812988127621</v>
      </c>
      <c r="Y56" s="66">
        <f t="shared" si="3"/>
        <v>-3139.4867956101157</v>
      </c>
      <c r="Z56" s="72">
        <f t="shared" si="4"/>
        <v>-0.46372096479736818</v>
      </c>
      <c r="AA56" s="79">
        <f t="shared" si="5"/>
        <v>-3155.0150269212018</v>
      </c>
      <c r="AB56" s="81">
        <f t="shared" si="16"/>
        <v>-0.46601457737609991</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11714233.666776175</v>
      </c>
    </row>
    <row r="57" spans="1:39" x14ac:dyDescent="0.2">
      <c r="A57" s="7">
        <v>36</v>
      </c>
      <c r="B57" s="7">
        <v>18</v>
      </c>
      <c r="C57" s="7">
        <v>9</v>
      </c>
      <c r="D57" s="12">
        <f t="shared" si="0"/>
        <v>3</v>
      </c>
      <c r="E57" s="29">
        <f t="shared" si="17"/>
        <v>8021849.5099392226</v>
      </c>
      <c r="F57" s="2">
        <f t="shared" si="1"/>
        <v>12308.410647940673</v>
      </c>
      <c r="G57" s="2">
        <f t="shared" si="8"/>
        <v>24745.92856708169</v>
      </c>
      <c r="H57" s="2">
        <f t="shared" si="9"/>
        <v>26347.703392265736</v>
      </c>
      <c r="I57" s="2">
        <f t="shared" si="10"/>
        <v>63402.042607288102</v>
      </c>
      <c r="J57" s="2">
        <f t="shared" si="19"/>
        <v>190206.1278218643</v>
      </c>
      <c r="K57" s="2">
        <f t="shared" si="11"/>
        <v>60018.358334915545</v>
      </c>
      <c r="L57" s="2">
        <f t="shared" si="11"/>
        <v>180055.07500474664</v>
      </c>
      <c r="M57" s="2"/>
      <c r="N57" s="28">
        <f t="shared" si="20"/>
        <v>9026971.9090358205</v>
      </c>
      <c r="O57" s="2">
        <f t="shared" si="12"/>
        <v>13805.287596555512</v>
      </c>
      <c r="P57" s="2">
        <f t="shared" si="13"/>
        <v>27755.383735879743</v>
      </c>
      <c r="R57">
        <f t="shared" si="14"/>
        <v>36</v>
      </c>
      <c r="S57" s="89">
        <f t="shared" si="2"/>
        <v>51093.631959347425</v>
      </c>
      <c r="T57" s="89">
        <f>IF(AND(S57=0,S56&gt;0),SUM($G57:$H$381),S57)</f>
        <v>51093.631959347425</v>
      </c>
      <c r="U57" s="82">
        <f>SUM(T57:T$381)</f>
        <v>8072943.1418985622</v>
      </c>
      <c r="V57" s="68">
        <f>localspline(R57,'BBG rates'!$G$10:$G$27,'BBG rates'!$K$10:$K$27)</f>
        <v>1.0156450271606445</v>
      </c>
      <c r="W57" s="68">
        <f>locallinterp(R57,'BBG rates'!$G$10:$G$27,'BBG rates'!$J$10:$J$27)</f>
        <v>-0.50900000000000001</v>
      </c>
      <c r="X57" s="56">
        <f t="shared" si="15"/>
        <v>-0.51019133050904664</v>
      </c>
      <c r="Y57" s="66">
        <f t="shared" si="3"/>
        <v>-3117.6194312446974</v>
      </c>
      <c r="Z57" s="72">
        <f t="shared" si="4"/>
        <v>-0.46341752341560649</v>
      </c>
      <c r="AA57" s="79">
        <f t="shared" si="5"/>
        <v>-3135.0909887109519</v>
      </c>
      <c r="AB57" s="81">
        <f t="shared" si="16"/>
        <v>-0.46601457737609986</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11670594.315894142</v>
      </c>
    </row>
    <row r="58" spans="1:39" x14ac:dyDescent="0.2">
      <c r="A58" s="7">
        <v>37</v>
      </c>
      <c r="B58" s="7">
        <v>18.5</v>
      </c>
      <c r="C58" s="7">
        <v>9.25</v>
      </c>
      <c r="D58" s="12">
        <f t="shared" si="0"/>
        <v>3.0833333333333335</v>
      </c>
      <c r="E58" s="29">
        <f t="shared" si="17"/>
        <v>7970966.4095060714</v>
      </c>
      <c r="F58" s="2">
        <f t="shared" si="1"/>
        <v>12230.510755349271</v>
      </c>
      <c r="G58" s="2">
        <f t="shared" si="8"/>
        <v>24702.522195281777</v>
      </c>
      <c r="H58" s="2">
        <f t="shared" si="9"/>
        <v>26180.578237869555</v>
      </c>
      <c r="I58" s="2">
        <f t="shared" si="10"/>
        <v>63113.61118850061</v>
      </c>
      <c r="J58" s="2">
        <f t="shared" si="19"/>
        <v>194600.30116454355</v>
      </c>
      <c r="K58" s="2">
        <f t="shared" si="11"/>
        <v>59654.368107817922</v>
      </c>
      <c r="L58" s="2">
        <f t="shared" si="11"/>
        <v>183934.30166577193</v>
      </c>
      <c r="M58" s="2"/>
      <c r="N58" s="28">
        <f t="shared" si="20"/>
        <v>8999174.2080613934</v>
      </c>
      <c r="O58" s="2">
        <f t="shared" si="12"/>
        <v>13762.970358008475</v>
      </c>
      <c r="P58" s="2">
        <f t="shared" si="13"/>
        <v>27797.700974426774</v>
      </c>
      <c r="R58">
        <f t="shared" si="14"/>
        <v>37</v>
      </c>
      <c r="S58" s="89">
        <f t="shared" si="2"/>
        <v>50883.100433151332</v>
      </c>
      <c r="T58" s="89">
        <f>IF(AND(S58=0,S57&gt;0),SUM($G58:$H$381),S58)</f>
        <v>50883.100433151332</v>
      </c>
      <c r="U58" s="82">
        <f>SUM(T58:T$381)</f>
        <v>8021849.5099392142</v>
      </c>
      <c r="V58" s="68">
        <f>localspline(R58,'BBG rates'!$G$10:$G$27,'BBG rates'!$K$10:$K$27)</f>
        <v>1.0160416158054528</v>
      </c>
      <c r="W58" s="68">
        <f>locallinterp(R58,'BBG rates'!$G$10:$G$27,'BBG rates'!$J$10:$J$27)</f>
        <v>-0.5074791666666667</v>
      </c>
      <c r="X58" s="56">
        <f t="shared" si="15"/>
        <v>-0.50866337714015053</v>
      </c>
      <c r="Y58" s="66">
        <f t="shared" si="3"/>
        <v>-3095.896491186465</v>
      </c>
      <c r="Z58" s="72">
        <f t="shared" si="4"/>
        <v>-0.46311960662197826</v>
      </c>
      <c r="AA58" s="79">
        <f t="shared" si="5"/>
        <v>-3115.2490076241643</v>
      </c>
      <c r="AB58" s="81">
        <f t="shared" si="16"/>
        <v>-0.46601457737609991</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11626374.530558191</v>
      </c>
    </row>
    <row r="59" spans="1:39" x14ac:dyDescent="0.2">
      <c r="A59" s="7">
        <v>38</v>
      </c>
      <c r="B59" s="7">
        <v>19</v>
      </c>
      <c r="C59" s="7">
        <v>9.5</v>
      </c>
      <c r="D59" s="12">
        <f t="shared" si="0"/>
        <v>3.1666666666666665</v>
      </c>
      <c r="E59" s="29">
        <f t="shared" si="17"/>
        <v>7920293.0754846325</v>
      </c>
      <c r="F59" s="2">
        <f t="shared" si="1"/>
        <v>12152.93184959417</v>
      </c>
      <c r="G59" s="2">
        <f t="shared" si="8"/>
        <v>24659.191961789136</v>
      </c>
      <c r="H59" s="2">
        <f t="shared" si="9"/>
        <v>26014.142059649079</v>
      </c>
      <c r="I59" s="2">
        <f t="shared" si="10"/>
        <v>62826.265871032389</v>
      </c>
      <c r="J59" s="2">
        <f t="shared" si="19"/>
        <v>198949.8419249359</v>
      </c>
      <c r="K59" s="2">
        <f t="shared" si="11"/>
        <v>59292.372024209762</v>
      </c>
      <c r="L59" s="2">
        <f t="shared" si="11"/>
        <v>187759.17807666425</v>
      </c>
      <c r="M59" s="2"/>
      <c r="N59" s="28">
        <f t="shared" si="20"/>
        <v>8971334.1253294535</v>
      </c>
      <c r="O59" s="2">
        <f t="shared" si="12"/>
        <v>13720.588600494766</v>
      </c>
      <c r="P59" s="2">
        <f t="shared" si="13"/>
        <v>27840.082731940478</v>
      </c>
      <c r="R59">
        <f t="shared" si="14"/>
        <v>38</v>
      </c>
      <c r="S59" s="89">
        <f t="shared" si="2"/>
        <v>50673.334021438219</v>
      </c>
      <c r="T59" s="89">
        <f>IF(AND(S59=0,S58&gt;0),SUM($G59:$H$381),S59)</f>
        <v>50673.334021438219</v>
      </c>
      <c r="U59" s="82">
        <f>SUM(T59:T$381)</f>
        <v>7970966.4095060639</v>
      </c>
      <c r="V59" s="68">
        <f>localspline(R59,'BBG rates'!$G$10:$G$27,'BBG rates'!$K$10:$K$27)</f>
        <v>1.0164379614377346</v>
      </c>
      <c r="W59" s="68">
        <f>locallinterp(R59,'BBG rates'!$G$10:$G$27,'BBG rates'!$J$10:$J$27)</f>
        <v>-0.50595833333333329</v>
      </c>
      <c r="X59" s="56">
        <f t="shared" si="15"/>
        <v>-0.50713544518106168</v>
      </c>
      <c r="Y59" s="66">
        <f t="shared" si="3"/>
        <v>-3074.3278497650581</v>
      </c>
      <c r="Z59" s="72">
        <f t="shared" si="4"/>
        <v>-0.46282887546965307</v>
      </c>
      <c r="AA59" s="79">
        <f t="shared" si="5"/>
        <v>-3095.4887855042139</v>
      </c>
      <c r="AB59" s="81">
        <f t="shared" si="16"/>
        <v>-0.46601457737609986</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11581714.635284366</v>
      </c>
    </row>
    <row r="60" spans="1:39" x14ac:dyDescent="0.2">
      <c r="A60" s="7">
        <v>39</v>
      </c>
      <c r="B60" s="7">
        <v>19.5</v>
      </c>
      <c r="C60" s="7">
        <v>9.75</v>
      </c>
      <c r="D60" s="12">
        <f t="shared" si="0"/>
        <v>3.25</v>
      </c>
      <c r="E60" s="29">
        <f t="shared" si="17"/>
        <v>7869828.7453983249</v>
      </c>
      <c r="F60" s="2">
        <f t="shared" si="1"/>
        <v>12075.672764143774</v>
      </c>
      <c r="G60" s="2">
        <f t="shared" si="8"/>
        <v>24615.937733050974</v>
      </c>
      <c r="H60" s="2">
        <f t="shared" si="9"/>
        <v>25848.392353255811</v>
      </c>
      <c r="I60" s="2">
        <f t="shared" si="10"/>
        <v>62540.002850450561</v>
      </c>
      <c r="J60" s="2">
        <f t="shared" si="19"/>
        <v>203255.00926396431</v>
      </c>
      <c r="K60" s="2">
        <f t="shared" si="11"/>
        <v>58932.359710774785</v>
      </c>
      <c r="L60" s="2">
        <f t="shared" si="11"/>
        <v>191530.16906001803</v>
      </c>
      <c r="M60" s="2"/>
      <c r="N60" s="28">
        <f t="shared" si="20"/>
        <v>8943451.5962226633</v>
      </c>
      <c r="O60" s="2">
        <f t="shared" si="12"/>
        <v>13678.142225645561</v>
      </c>
      <c r="P60" s="2">
        <f t="shared" si="13"/>
        <v>27882.529106789698</v>
      </c>
      <c r="R60">
        <f t="shared" si="14"/>
        <v>39</v>
      </c>
      <c r="S60" s="89">
        <f t="shared" si="2"/>
        <v>50464.330086306785</v>
      </c>
      <c r="T60" s="89">
        <f>IF(AND(S60=0,S59&gt;0),SUM($G60:$H$381),S60)</f>
        <v>50464.330086306785</v>
      </c>
      <c r="U60" s="82">
        <f>SUM(T60:T$381)</f>
        <v>7920293.0754846251</v>
      </c>
      <c r="V60" s="68">
        <f>localspline(R60,'BBG rates'!$G$10:$G$27,'BBG rates'!$K$10:$K$27)</f>
        <v>1.0168333599792945</v>
      </c>
      <c r="W60" s="68">
        <f>locallinterp(R60,'BBG rates'!$G$10:$G$27,'BBG rates'!$J$10:$J$27)</f>
        <v>-0.50443749999999998</v>
      </c>
      <c r="X60" s="56">
        <f t="shared" si="15"/>
        <v>-0.50560753463098074</v>
      </c>
      <c r="Y60" s="66">
        <f t="shared" si="3"/>
        <v>-3052.9126465919157</v>
      </c>
      <c r="Z60" s="72">
        <f t="shared" si="4"/>
        <v>-0.46254540595849575</v>
      </c>
      <c r="AA60" s="79">
        <f t="shared" si="5"/>
        <v>-3075.8100252223485</v>
      </c>
      <c r="AB60" s="81">
        <f t="shared" si="16"/>
        <v>-0.46601457737609991</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11536619.098922491</v>
      </c>
    </row>
    <row r="61" spans="1:39" x14ac:dyDescent="0.2">
      <c r="A61" s="7">
        <v>40</v>
      </c>
      <c r="B61" s="7">
        <v>20</v>
      </c>
      <c r="C61" s="7">
        <v>10</v>
      </c>
      <c r="D61" s="12">
        <f t="shared" si="0"/>
        <v>3.3333333333333335</v>
      </c>
      <c r="E61" s="29">
        <f t="shared" si="17"/>
        <v>7819572.6593995998</v>
      </c>
      <c r="F61" s="2">
        <f t="shared" si="1"/>
        <v>11998.732336488361</v>
      </c>
      <c r="G61" s="2">
        <f t="shared" si="8"/>
        <v>24572.759375748767</v>
      </c>
      <c r="H61" s="2">
        <f t="shared" si="9"/>
        <v>25683.326622976278</v>
      </c>
      <c r="I61" s="2">
        <f t="shared" si="10"/>
        <v>62254.818335213407</v>
      </c>
      <c r="J61" s="2">
        <f t="shared" si="19"/>
        <v>207516.06111737803</v>
      </c>
      <c r="K61" s="2">
        <f t="shared" si="11"/>
        <v>58574.320846577997</v>
      </c>
      <c r="L61" s="2">
        <f t="shared" si="11"/>
        <v>195247.73615526001</v>
      </c>
      <c r="M61" s="2"/>
      <c r="N61" s="28">
        <f t="shared" si="20"/>
        <v>8915526.5560251698</v>
      </c>
      <c r="O61" s="2">
        <f t="shared" si="12"/>
        <v>13635.63113494205</v>
      </c>
      <c r="P61" s="2">
        <f t="shared" si="13"/>
        <v>27925.040197493203</v>
      </c>
      <c r="R61">
        <f t="shared" si="14"/>
        <v>40</v>
      </c>
      <c r="S61" s="89">
        <f t="shared" si="2"/>
        <v>50256.085998725044</v>
      </c>
      <c r="T61" s="89">
        <f>IF(AND(S61=0,S60&gt;0),SUM($G61:$H$381),S61)</f>
        <v>50256.085998725044</v>
      </c>
      <c r="U61" s="82">
        <f>SUM(T61:T$381)</f>
        <v>7869828.7453983184</v>
      </c>
      <c r="V61" s="68">
        <f>localspline(R61,'BBG rates'!$G$10:$G$27,'BBG rates'!$K$10:$K$27)</f>
        <v>1.0172267497192871</v>
      </c>
      <c r="W61" s="68">
        <f>locallinterp(R61,'BBG rates'!$G$10:$G$27,'BBG rates'!$J$10:$J$27)</f>
        <v>-0.50291666666666668</v>
      </c>
      <c r="X61" s="56">
        <f t="shared" si="15"/>
        <v>-0.50407964548924156</v>
      </c>
      <c r="Y61" s="66">
        <f t="shared" si="3"/>
        <v>-3031.6500253237978</v>
      </c>
      <c r="Z61" s="72">
        <f t="shared" si="4"/>
        <v>-0.46226927523877487</v>
      </c>
      <c r="AA61" s="79">
        <f t="shared" si="5"/>
        <v>-3056.2124306742335</v>
      </c>
      <c r="AB61" s="81">
        <f t="shared" si="16"/>
        <v>-0.46601457737609991</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11491092.364629352</v>
      </c>
    </row>
    <row r="62" spans="1:39" x14ac:dyDescent="0.2">
      <c r="A62" s="7">
        <v>41</v>
      </c>
      <c r="B62" s="7">
        <v>20.5</v>
      </c>
      <c r="C62" s="7">
        <v>10.25</v>
      </c>
      <c r="D62" s="12">
        <f t="shared" si="0"/>
        <v>3.4166666666666665</v>
      </c>
      <c r="E62" s="29">
        <f t="shared" si="17"/>
        <v>7769524.0602610987</v>
      </c>
      <c r="F62" s="2">
        <f t="shared" si="1"/>
        <v>11922.109408126567</v>
      </c>
      <c r="G62" s="2">
        <f t="shared" si="8"/>
        <v>24529.656756797853</v>
      </c>
      <c r="H62" s="2">
        <f t="shared" si="9"/>
        <v>25518.942381703018</v>
      </c>
      <c r="I62" s="2">
        <f t="shared" si="10"/>
        <v>61970.708546627437</v>
      </c>
      <c r="J62" s="2">
        <f t="shared" si="19"/>
        <v>211733.25420097707</v>
      </c>
      <c r="K62" s="2">
        <f t="shared" si="11"/>
        <v>58218.245162805979</v>
      </c>
      <c r="L62" s="2">
        <f t="shared" si="11"/>
        <v>198912.33763958709</v>
      </c>
      <c r="M62" s="2"/>
      <c r="N62" s="28">
        <f t="shared" si="20"/>
        <v>8887558.9399224501</v>
      </c>
      <c r="O62" s="2">
        <f t="shared" si="12"/>
        <v>13593.055229715226</v>
      </c>
      <c r="P62" s="2">
        <f t="shared" si="13"/>
        <v>27967.616102720025</v>
      </c>
      <c r="R62">
        <f t="shared" si="14"/>
        <v>41</v>
      </c>
      <c r="S62" s="89">
        <f t="shared" si="2"/>
        <v>50048.599138500867</v>
      </c>
      <c r="T62" s="89">
        <f>IF(AND(S62=0,S61&gt;0),SUM($G62:$H$381),S62)</f>
        <v>50048.599138500867</v>
      </c>
      <c r="U62" s="82">
        <f>SUM(T62:T$381)</f>
        <v>7819572.6593995932</v>
      </c>
      <c r="V62" s="68">
        <f>localspline(R62,'BBG rates'!$G$10:$G$27,'BBG rates'!$K$10:$K$27)</f>
        <v>1.0176170689486232</v>
      </c>
      <c r="W62" s="68">
        <f>locallinterp(R62,'BBG rates'!$G$10:$G$27,'BBG rates'!$J$10:$J$27)</f>
        <v>-0.50139583333333337</v>
      </c>
      <c r="X62" s="56">
        <f t="shared" si="15"/>
        <v>-0.50255177775531124</v>
      </c>
      <c r="Y62" s="66">
        <f t="shared" si="3"/>
        <v>-3010.5391336455359</v>
      </c>
      <c r="Z62" s="72">
        <f t="shared" si="4"/>
        <v>-0.46200056163325315</v>
      </c>
      <c r="AA62" s="79">
        <f t="shared" si="5"/>
        <v>-3036.6957067765061</v>
      </c>
      <c r="AB62" s="81">
        <f t="shared" si="16"/>
        <v>-0.46601457737609997</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11445138.84998964</v>
      </c>
    </row>
    <row r="63" spans="1:39" x14ac:dyDescent="0.2">
      <c r="A63" s="7">
        <v>42</v>
      </c>
      <c r="B63" s="7">
        <v>21</v>
      </c>
      <c r="C63" s="7">
        <v>10.5</v>
      </c>
      <c r="D63" s="12">
        <f t="shared" si="0"/>
        <v>3.5</v>
      </c>
      <c r="E63" s="29">
        <f t="shared" si="17"/>
        <v>7719682.1933668461</v>
      </c>
      <c r="F63" s="2">
        <f t="shared" si="1"/>
        <v>11845.802824551896</v>
      </c>
      <c r="G63" s="2">
        <f t="shared" si="8"/>
        <v>24486.629743346992</v>
      </c>
      <c r="H63" s="2">
        <f t="shared" si="9"/>
        <v>25355.237150905625</v>
      </c>
      <c r="I63" s="2">
        <f t="shared" si="10"/>
        <v>61687.669718804515</v>
      </c>
      <c r="J63" s="2">
        <f t="shared" si="19"/>
        <v>215906.84401581579</v>
      </c>
      <c r="K63" s="2">
        <f t="shared" si="11"/>
        <v>57864.122442508407</v>
      </c>
      <c r="L63" s="2">
        <f t="shared" si="11"/>
        <v>202524.4285487794</v>
      </c>
      <c r="M63" s="2"/>
      <c r="N63" s="28">
        <f t="shared" si="20"/>
        <v>8859548.6830011606</v>
      </c>
      <c r="O63" s="2">
        <f t="shared" si="12"/>
        <v>13550.414411145646</v>
      </c>
      <c r="P63" s="2">
        <f t="shared" si="13"/>
        <v>28010.256921289601</v>
      </c>
      <c r="R63">
        <f t="shared" si="14"/>
        <v>42</v>
      </c>
      <c r="S63" s="89">
        <f t="shared" si="2"/>
        <v>49841.866894252613</v>
      </c>
      <c r="T63" s="89">
        <f>IF(AND(S63=0,S62&gt;0),SUM($G63:$H$381),S63)</f>
        <v>49841.866894252613</v>
      </c>
      <c r="U63" s="82">
        <f>SUM(T63:T$381)</f>
        <v>7769524.0602610921</v>
      </c>
      <c r="V63" s="68">
        <f>localspline(R63,'BBG rates'!$G$10:$G$27,'BBG rates'!$K$10:$K$27)</f>
        <v>1.0180036135864725</v>
      </c>
      <c r="W63" s="68">
        <f>locallinterp(R63,'BBG rates'!$G$10:$G$27,'BBG rates'!$J$10:$J$27)</f>
        <v>-0.49987500000000001</v>
      </c>
      <c r="X63" s="56">
        <f t="shared" si="15"/>
        <v>-0.50102393142865687</v>
      </c>
      <c r="Y63" s="66">
        <f t="shared" si="3"/>
        <v>-2989.5791232528554</v>
      </c>
      <c r="Z63" s="72">
        <f t="shared" si="4"/>
        <v>-0.46173934465978989</v>
      </c>
      <c r="AA63" s="79">
        <f t="shared" si="5"/>
        <v>-3017.259559463344</v>
      </c>
      <c r="AB63" s="81">
        <f t="shared" si="16"/>
        <v>-0.46601457737609991</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11398762.94713637</v>
      </c>
    </row>
    <row r="64" spans="1:39" x14ac:dyDescent="0.2">
      <c r="A64" s="7">
        <v>43</v>
      </c>
      <c r="B64" s="7">
        <v>21.5</v>
      </c>
      <c r="C64" s="7">
        <v>10.75</v>
      </c>
      <c r="D64" s="12">
        <f t="shared" si="0"/>
        <v>3.5833333333333335</v>
      </c>
      <c r="E64" s="29">
        <f t="shared" si="17"/>
        <v>7670046.306703466</v>
      </c>
      <c r="F64" s="2">
        <f t="shared" si="1"/>
        <v>11769.811435239304</v>
      </c>
      <c r="G64" s="2">
        <f t="shared" si="8"/>
        <v>24443.678202777999</v>
      </c>
      <c r="H64" s="2">
        <f t="shared" si="9"/>
        <v>25192.208460601913</v>
      </c>
      <c r="I64" s="2">
        <f t="shared" si="10"/>
        <v>61405.698098619214</v>
      </c>
      <c r="J64" s="2">
        <f t="shared" si="19"/>
        <v>220037.08485338552</v>
      </c>
      <c r="K64" s="2">
        <f t="shared" si="11"/>
        <v>57511.942520340832</v>
      </c>
      <c r="L64" s="2">
        <f t="shared" si="11"/>
        <v>206084.46069788799</v>
      </c>
      <c r="M64" s="2"/>
      <c r="N64" s="28">
        <f t="shared" si="20"/>
        <v>8831495.7202489879</v>
      </c>
      <c r="O64" s="2">
        <f t="shared" si="12"/>
        <v>13507.708580263197</v>
      </c>
      <c r="P64" s="2">
        <f t="shared" si="13"/>
        <v>28052.962752172054</v>
      </c>
      <c r="R64">
        <f t="shared" si="14"/>
        <v>43</v>
      </c>
      <c r="S64" s="89">
        <f t="shared" si="2"/>
        <v>49635.886663379912</v>
      </c>
      <c r="T64" s="89">
        <f>IF(AND(S64=0,S63&gt;0),SUM($G64:$H$381),S64)</f>
        <v>49635.886663379912</v>
      </c>
      <c r="U64" s="82">
        <f>SUM(T64:T$381)</f>
        <v>7719682.1933668396</v>
      </c>
      <c r="V64" s="68">
        <f>localspline(R64,'BBG rates'!$G$10:$G$27,'BBG rates'!$K$10:$K$27)</f>
        <v>1.0183852623190162</v>
      </c>
      <c r="W64" s="68">
        <f>locallinterp(R64,'BBG rates'!$G$10:$G$27,'BBG rates'!$J$10:$J$27)</f>
        <v>-0.49835416666666665</v>
      </c>
      <c r="X64" s="56">
        <f t="shared" si="15"/>
        <v>-0.49949610650834586</v>
      </c>
      <c r="Y64" s="66">
        <f t="shared" si="3"/>
        <v>-2968.7691498352701</v>
      </c>
      <c r="Z64" s="72">
        <f t="shared" si="4"/>
        <v>-0.46148570505446879</v>
      </c>
      <c r="AA64" s="79">
        <f t="shared" si="5"/>
        <v>-2997.9036956830432</v>
      </c>
      <c r="AB64" s="81">
        <f t="shared" si="16"/>
        <v>-0.46601457737609991</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11351969.022870803</v>
      </c>
    </row>
    <row r="65" spans="1:39" x14ac:dyDescent="0.2">
      <c r="A65" s="7">
        <v>44</v>
      </c>
      <c r="B65" s="7">
        <v>22</v>
      </c>
      <c r="C65" s="7">
        <v>11</v>
      </c>
      <c r="D65" s="12">
        <f t="shared" si="0"/>
        <v>3.6666666666666665</v>
      </c>
      <c r="E65" s="29">
        <f t="shared" si="17"/>
        <v>7620615.6508514313</v>
      </c>
      <c r="F65" s="2">
        <f t="shared" si="1"/>
        <v>11694.134093631785</v>
      </c>
      <c r="G65" s="2">
        <f t="shared" si="8"/>
        <v>24400.802002705292</v>
      </c>
      <c r="H65" s="2">
        <f t="shared" si="9"/>
        <v>25029.853849329178</v>
      </c>
      <c r="I65" s="2">
        <f t="shared" si="10"/>
        <v>61124.789945666256</v>
      </c>
      <c r="J65" s="2">
        <f t="shared" si="19"/>
        <v>224124.22980077626</v>
      </c>
      <c r="K65" s="2">
        <f t="shared" si="11"/>
        <v>57161.695282308763</v>
      </c>
      <c r="L65" s="2">
        <f t="shared" si="11"/>
        <v>209592.88270179878</v>
      </c>
      <c r="M65" s="2"/>
      <c r="N65" s="28">
        <f t="shared" si="20"/>
        <v>8803399.9865544997</v>
      </c>
      <c r="O65" s="2">
        <f t="shared" si="12"/>
        <v>13464.93763794687</v>
      </c>
      <c r="P65" s="2">
        <f t="shared" si="13"/>
        <v>28095.733694488379</v>
      </c>
      <c r="R65">
        <f t="shared" si="14"/>
        <v>44</v>
      </c>
      <c r="S65" s="89">
        <f t="shared" si="2"/>
        <v>49430.65585203447</v>
      </c>
      <c r="T65" s="89">
        <f>IF(AND(S65=0,S64&gt;0),SUM($G65:$H$381),S65)</f>
        <v>49430.65585203447</v>
      </c>
      <c r="U65" s="82">
        <f>SUM(T65:T$381)</f>
        <v>7670046.3067034595</v>
      </c>
      <c r="V65" s="68">
        <f>localspline(R65,'BBG rates'!$G$10:$G$27,'BBG rates'!$K$10:$K$27)</f>
        <v>1.0187611918553163</v>
      </c>
      <c r="W65" s="68">
        <f>locallinterp(R65,'BBG rates'!$G$10:$G$27,'BBG rates'!$J$10:$J$27)</f>
        <v>-0.49683333333333335</v>
      </c>
      <c r="X65" s="56">
        <f t="shared" si="15"/>
        <v>-0.49796830299397854</v>
      </c>
      <c r="Y65" s="66">
        <f t="shared" si="3"/>
        <v>-2948.1083730590635</v>
      </c>
      <c r="Z65" s="72">
        <f t="shared" si="4"/>
        <v>-0.46123972479526942</v>
      </c>
      <c r="AA65" s="79">
        <f t="shared" si="5"/>
        <v>-2978.6278233946073</v>
      </c>
      <c r="AB65" s="81">
        <f t="shared" si="16"/>
        <v>-0.46601457737609991</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11304761.418781839</v>
      </c>
    </row>
    <row r="66" spans="1:39" x14ac:dyDescent="0.2">
      <c r="A66" s="7">
        <v>45</v>
      </c>
      <c r="B66" s="7">
        <v>22.5</v>
      </c>
      <c r="C66" s="7">
        <v>11.25</v>
      </c>
      <c r="D66" s="12">
        <f t="shared" si="0"/>
        <v>3.75</v>
      </c>
      <c r="E66" s="29">
        <f t="shared" si="17"/>
        <v>7571389.47897634</v>
      </c>
      <c r="F66" s="2">
        <f t="shared" si="1"/>
        <v>11618.769657127059</v>
      </c>
      <c r="G66" s="2">
        <f t="shared" si="8"/>
        <v>24358.001010975509</v>
      </c>
      <c r="H66" s="2">
        <f t="shared" si="9"/>
        <v>24868.170864115531</v>
      </c>
      <c r="I66" s="2">
        <f t="shared" si="10"/>
        <v>60844.941532218101</v>
      </c>
      <c r="J66" s="2">
        <f t="shared" si="19"/>
        <v>228168.53074581787</v>
      </c>
      <c r="K66" s="2">
        <f t="shared" si="11"/>
        <v>56813.370665512957</v>
      </c>
      <c r="L66" s="2">
        <f t="shared" si="11"/>
        <v>213050.13999567358</v>
      </c>
      <c r="M66" s="2"/>
      <c r="N66" s="28">
        <f t="shared" si="20"/>
        <v>8775261.4167069886</v>
      </c>
      <c r="O66" s="2">
        <f t="shared" si="12"/>
        <v>13422.10148492454</v>
      </c>
      <c r="P66" s="2">
        <f t="shared" si="13"/>
        <v>28138.569847510713</v>
      </c>
      <c r="R66">
        <f t="shared" si="14"/>
        <v>45</v>
      </c>
      <c r="S66" s="89">
        <f t="shared" si="2"/>
        <v>49226.171875091037</v>
      </c>
      <c r="T66" s="89">
        <f>IF(AND(S66=0,S65&gt;0),SUM($G66:$H$381),S66)</f>
        <v>49226.171875091037</v>
      </c>
      <c r="U66" s="82">
        <f>SUM(T66:T$381)</f>
        <v>7620615.6508514257</v>
      </c>
      <c r="V66" s="68">
        <f>localspline(R66,'BBG rates'!$G$10:$G$27,'BBG rates'!$K$10:$K$27)</f>
        <v>1.0191303404869316</v>
      </c>
      <c r="W66" s="68">
        <f>locallinterp(R66,'BBG rates'!$G$10:$G$27,'BBG rates'!$J$10:$J$27)</f>
        <v>-0.49531250000000004</v>
      </c>
      <c r="X66" s="56">
        <f t="shared" si="15"/>
        <v>-0.49644052088488877</v>
      </c>
      <c r="Y66" s="66">
        <f t="shared" si="3"/>
        <v>-2927.5959565502994</v>
      </c>
      <c r="Z66" s="72">
        <f t="shared" si="4"/>
        <v>-0.4610014871262863</v>
      </c>
      <c r="AA66" s="79">
        <f t="shared" si="5"/>
        <v>-2959.4316515643495</v>
      </c>
      <c r="AB66" s="81">
        <f t="shared" si="16"/>
        <v>-0.46601457737609986</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11257144.451364905</v>
      </c>
    </row>
    <row r="67" spans="1:39" x14ac:dyDescent="0.2">
      <c r="A67" s="7">
        <v>46</v>
      </c>
      <c r="B67" s="7">
        <v>23</v>
      </c>
      <c r="C67" s="7">
        <v>11.5</v>
      </c>
      <c r="D67" s="12">
        <f t="shared" si="0"/>
        <v>3.8333333333333335</v>
      </c>
      <c r="E67" s="29">
        <f t="shared" si="17"/>
        <v>7522367.0468202215</v>
      </c>
      <c r="F67" s="2">
        <f t="shared" si="1"/>
        <v>11543.71698706425</v>
      </c>
      <c r="G67" s="2">
        <f t="shared" si="8"/>
        <v>24315.275095667101</v>
      </c>
      <c r="H67" s="2">
        <f t="shared" si="9"/>
        <v>24707.157060451362</v>
      </c>
      <c r="I67" s="2">
        <f t="shared" si="10"/>
        <v>60566.149143182709</v>
      </c>
      <c r="J67" s="2">
        <f t="shared" si="19"/>
        <v>232170.23838220039</v>
      </c>
      <c r="K67" s="2">
        <f t="shared" si="11"/>
        <v>56466.958657896001</v>
      </c>
      <c r="L67" s="2">
        <f t="shared" si="11"/>
        <v>216456.67485526801</v>
      </c>
      <c r="M67" s="2"/>
      <c r="N67" s="28">
        <f t="shared" si="20"/>
        <v>8747079.9453963265</v>
      </c>
      <c r="O67" s="2">
        <f t="shared" si="12"/>
        <v>13379.200021772716</v>
      </c>
      <c r="P67" s="2">
        <f t="shared" si="13"/>
        <v>28181.471310662531</v>
      </c>
      <c r="R67">
        <f t="shared" si="14"/>
        <v>46</v>
      </c>
      <c r="S67" s="89">
        <f t="shared" si="2"/>
        <v>49022.432156118462</v>
      </c>
      <c r="T67" s="89">
        <f>IF(AND(S67=0,S66&gt;0),SUM($G67:$H$381),S67)</f>
        <v>49022.432156118462</v>
      </c>
      <c r="U67" s="82">
        <f>SUM(T67:T$381)</f>
        <v>7571389.4789763344</v>
      </c>
      <c r="V67" s="68">
        <f>localspline(R67,'BBG rates'!$G$10:$G$27,'BBG rates'!$K$10:$K$27)</f>
        <v>1.0194918551204313</v>
      </c>
      <c r="W67" s="68">
        <f>locallinterp(R67,'BBG rates'!$G$10:$G$27,'BBG rates'!$J$10:$J$27)</f>
        <v>-0.49379166666666668</v>
      </c>
      <c r="X67" s="56">
        <f t="shared" si="15"/>
        <v>-0.49491276018041042</v>
      </c>
      <c r="Y67" s="66">
        <f t="shared" si="3"/>
        <v>-2907.2310678779336</v>
      </c>
      <c r="Z67" s="72">
        <f t="shared" si="4"/>
        <v>-0.46077107658252392</v>
      </c>
      <c r="AA67" s="79">
        <f t="shared" si="5"/>
        <v>-2940.3148901625045</v>
      </c>
      <c r="AB67" s="81">
        <f t="shared" si="16"/>
        <v>-0.46601457737609986</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11209122.412140353</v>
      </c>
    </row>
    <row r="68" spans="1:39" x14ac:dyDescent="0.2">
      <c r="A68" s="7">
        <v>47</v>
      </c>
      <c r="B68" s="7">
        <v>23.5</v>
      </c>
      <c r="C68" s="7">
        <v>11.75</v>
      </c>
      <c r="D68" s="12">
        <f t="shared" si="0"/>
        <v>3.9166666666666665</v>
      </c>
      <c r="E68" s="29">
        <f t="shared" si="17"/>
        <v>7473547.6126928711</v>
      </c>
      <c r="F68" s="2">
        <f t="shared" si="1"/>
        <v>11468.974948710638</v>
      </c>
      <c r="G68" s="2">
        <f t="shared" si="8"/>
        <v>24272.624125089922</v>
      </c>
      <c r="H68" s="2">
        <f t="shared" si="9"/>
        <v>24546.810002260856</v>
      </c>
      <c r="I68" s="2">
        <f t="shared" si="10"/>
        <v>60288.40907606142</v>
      </c>
      <c r="J68" s="2">
        <f t="shared" si="19"/>
        <v>236129.60221457388</v>
      </c>
      <c r="K68" s="2">
        <f t="shared" si="11"/>
        <v>56122.449297990119</v>
      </c>
      <c r="L68" s="2">
        <f t="shared" si="11"/>
        <v>219812.92641712795</v>
      </c>
      <c r="M68" s="2"/>
      <c r="N68" s="28">
        <f t="shared" si="20"/>
        <v>8718855.5072128084</v>
      </c>
      <c r="O68" s="2">
        <f t="shared" si="12"/>
        <v>13336.23314891633</v>
      </c>
      <c r="P68" s="2">
        <f t="shared" si="13"/>
        <v>28224.438183518916</v>
      </c>
      <c r="R68">
        <f t="shared" si="14"/>
        <v>47</v>
      </c>
      <c r="S68" s="89">
        <f t="shared" si="2"/>
        <v>48819.434127350774</v>
      </c>
      <c r="T68" s="89">
        <f>IF(AND(S68=0,S67&gt;0),SUM($G68:$H$381),S68)</f>
        <v>48819.434127350774</v>
      </c>
      <c r="U68" s="82">
        <f>SUM(T68:T$381)</f>
        <v>7522367.0468202159</v>
      </c>
      <c r="V68" s="68">
        <f>localspline(R68,'BBG rates'!$G$10:$G$27,'BBG rates'!$K$10:$K$27)</f>
        <v>1.0198447485528579</v>
      </c>
      <c r="W68" s="68">
        <f>locallinterp(R68,'BBG rates'!$G$10:$G$27,'BBG rates'!$J$10:$J$27)</f>
        <v>-0.49227083333333332</v>
      </c>
      <c r="X68" s="56">
        <f t="shared" si="15"/>
        <v>-0.49338502088001057</v>
      </c>
      <c r="Y68" s="66">
        <f t="shared" si="3"/>
        <v>-2887.0128785369825</v>
      </c>
      <c r="Z68" s="72">
        <f t="shared" si="4"/>
        <v>-0.46054857901527474</v>
      </c>
      <c r="AA68" s="79">
        <f t="shared" si="5"/>
        <v>-2921.2772501598529</v>
      </c>
      <c r="AB68" s="81">
        <f t="shared" si="16"/>
        <v>-0.46601457737609986</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11160699.567771327</v>
      </c>
    </row>
    <row r="69" spans="1:39" x14ac:dyDescent="0.2">
      <c r="A69" s="7">
        <v>48</v>
      </c>
      <c r="B69" s="7">
        <v>24</v>
      </c>
      <c r="C69" s="7">
        <v>12</v>
      </c>
      <c r="D69" s="12">
        <f t="shared" si="0"/>
        <v>4</v>
      </c>
      <c r="E69" s="29">
        <f t="shared" si="17"/>
        <v>7424930.4374632128</v>
      </c>
      <c r="F69" s="2">
        <f t="shared" si="1"/>
        <v>11394.542411248445</v>
      </c>
      <c r="G69" s="2">
        <f t="shared" si="8"/>
        <v>24230.047967784812</v>
      </c>
      <c r="H69" s="2">
        <f t="shared" si="9"/>
        <v>24387.127261873651</v>
      </c>
      <c r="I69" s="2">
        <f t="shared" si="10"/>
        <v>60011.717640906907</v>
      </c>
      <c r="J69" s="2">
        <f t="shared" si="19"/>
        <v>240046.87056362763</v>
      </c>
      <c r="K69" s="2">
        <f t="shared" si="11"/>
        <v>55779.832674666148</v>
      </c>
      <c r="L69" s="2">
        <f t="shared" si="11"/>
        <v>223119.33069866459</v>
      </c>
      <c r="M69" s="2"/>
      <c r="N69" s="28">
        <f t="shared" si="20"/>
        <v>8690588.0366470013</v>
      </c>
      <c r="O69" s="2">
        <f t="shared" si="12"/>
        <v>13293.200766628494</v>
      </c>
      <c r="P69" s="2">
        <f t="shared" si="13"/>
        <v>28267.470565806761</v>
      </c>
      <c r="R69">
        <f t="shared" si="14"/>
        <v>48</v>
      </c>
      <c r="S69" s="89">
        <f t="shared" si="2"/>
        <v>48617.17522965846</v>
      </c>
      <c r="T69" s="89">
        <f>IF(AND(S69=0,S68&gt;0),SUM($G69:$H$381),S69)</f>
        <v>48617.17522965846</v>
      </c>
      <c r="U69" s="82">
        <f>SUM(T69:T$381)</f>
        <v>7473547.6126928646</v>
      </c>
      <c r="V69" s="68">
        <f>localspline(R69,'BBG rates'!$G$10:$G$27,'BBG rates'!$K$10:$K$27)</f>
        <v>1.0201880931854248</v>
      </c>
      <c r="W69" s="68">
        <f>locallinterp(R69,'BBG rates'!$G$10:$G$27,'BBG rates'!$J$10:$J$27)</f>
        <v>-0.49075000000000002</v>
      </c>
      <c r="X69" s="56">
        <f t="shared" si="15"/>
        <v>-0.49185730298288988</v>
      </c>
      <c r="Y69" s="66">
        <f t="shared" si="3"/>
        <v>-2866.9405639317547</v>
      </c>
      <c r="Z69" s="72">
        <f t="shared" si="4"/>
        <v>-0.46033408161809891</v>
      </c>
      <c r="AA69" s="79">
        <f t="shared" si="5"/>
        <v>-2902.3184435243547</v>
      </c>
      <c r="AB69" s="81">
        <f t="shared" si="16"/>
        <v>-0.46601457737609991</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11111880.160181148</v>
      </c>
    </row>
    <row r="70" spans="1:39" x14ac:dyDescent="0.2">
      <c r="A70" s="7">
        <v>49</v>
      </c>
      <c r="B70" s="7">
        <v>24.5</v>
      </c>
      <c r="C70" s="7">
        <v>12.25</v>
      </c>
      <c r="D70" s="12">
        <f t="shared" si="0"/>
        <v>4.083333333333333</v>
      </c>
      <c r="E70" s="29">
        <f t="shared" si="17"/>
        <v>7376514.7845506929</v>
      </c>
      <c r="F70" s="2">
        <f t="shared" si="1"/>
        <v>11320.418247761671</v>
      </c>
      <c r="G70" s="2">
        <f t="shared" si="8"/>
        <v>24187.546492523201</v>
      </c>
      <c r="H70" s="2">
        <f t="shared" si="9"/>
        <v>24228.106419996548</v>
      </c>
      <c r="I70" s="2">
        <f t="shared" si="10"/>
        <v>59736.071160281419</v>
      </c>
      <c r="J70" s="2">
        <f t="shared" si="19"/>
        <v>243922.29057114912</v>
      </c>
      <c r="K70" s="2">
        <f t="shared" si="11"/>
        <v>55439.09892688394</v>
      </c>
      <c r="L70" s="2">
        <f t="shared" si="11"/>
        <v>226376.3206181094</v>
      </c>
      <c r="M70" s="2"/>
      <c r="N70" s="28">
        <f t="shared" si="20"/>
        <v>8662277.4680895954</v>
      </c>
      <c r="O70" s="2">
        <f t="shared" si="12"/>
        <v>13250.102775030264</v>
      </c>
      <c r="P70" s="2">
        <f t="shared" si="13"/>
        <v>28310.568557404986</v>
      </c>
      <c r="R70">
        <f t="shared" si="14"/>
        <v>49</v>
      </c>
      <c r="S70" s="89">
        <f t="shared" si="2"/>
        <v>48415.652912519748</v>
      </c>
      <c r="T70" s="89">
        <f>IF(AND(S70=0,S69&gt;0),SUM($G70:$H$381),S70)</f>
        <v>48415.652912519748</v>
      </c>
      <c r="U70" s="82">
        <f>SUM(T70:T$381)</f>
        <v>7424930.4374632072</v>
      </c>
      <c r="V70" s="68">
        <f>localspline(R70,'BBG rates'!$G$10:$G$27,'BBG rates'!$K$10:$K$27)</f>
        <v>1.0205211799567286</v>
      </c>
      <c r="W70" s="68">
        <f>locallinterp(R70,'BBG rates'!$G$10:$G$27,'BBG rates'!$J$10:$J$27)</f>
        <v>-0.48802083333333335</v>
      </c>
      <c r="X70" s="56">
        <f t="shared" si="15"/>
        <v>-0.48911583549027249</v>
      </c>
      <c r="Y70" s="66">
        <f t="shared" si="3"/>
        <v>-2847.013303359166</v>
      </c>
      <c r="Z70" s="72">
        <f t="shared" si="4"/>
        <v>-0.46012767295342472</v>
      </c>
      <c r="AA70" s="79">
        <f t="shared" si="5"/>
        <v>-2883.4381832177974</v>
      </c>
      <c r="AB70" s="81">
        <f t="shared" si="16"/>
        <v>-0.46601457737609986</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11062668.406670189</v>
      </c>
    </row>
    <row r="71" spans="1:39" x14ac:dyDescent="0.2">
      <c r="A71" s="7">
        <v>50</v>
      </c>
      <c r="B71" s="7">
        <v>25</v>
      </c>
      <c r="C71" s="7">
        <v>12.5</v>
      </c>
      <c r="D71" s="12">
        <f t="shared" si="0"/>
        <v>4.166666666666667</v>
      </c>
      <c r="E71" s="29">
        <f t="shared" si="17"/>
        <v>7328299.9199167006</v>
      </c>
      <c r="F71" s="2">
        <f t="shared" si="1"/>
        <v>11246.601335222966</v>
      </c>
      <c r="G71" s="2">
        <f t="shared" si="8"/>
        <v>24145.119568306724</v>
      </c>
      <c r="H71" s="2">
        <f t="shared" si="9"/>
        <v>24069.745065685343</v>
      </c>
      <c r="I71" s="2">
        <f t="shared" si="10"/>
        <v>59461.465969215031</v>
      </c>
      <c r="J71" s="2">
        <f t="shared" si="19"/>
        <v>247756.10820506266</v>
      </c>
      <c r="K71" s="2">
        <f t="shared" si="11"/>
        <v>55100.238243443717</v>
      </c>
      <c r="L71" s="2">
        <f t="shared" si="11"/>
        <v>229584.32601434886</v>
      </c>
      <c r="M71" s="2"/>
      <c r="N71" s="28">
        <f t="shared" si="20"/>
        <v>8633923.7358312514</v>
      </c>
      <c r="O71" s="2">
        <f t="shared" si="12"/>
        <v>13206.939074090425</v>
      </c>
      <c r="P71" s="2">
        <f t="shared" si="13"/>
        <v>28353.732258344826</v>
      </c>
      <c r="R71">
        <f t="shared" si="14"/>
        <v>50</v>
      </c>
      <c r="S71" s="89">
        <f t="shared" si="2"/>
        <v>48214.864633992067</v>
      </c>
      <c r="T71" s="89">
        <f>IF(AND(S71=0,S70&gt;0),SUM($G71:$H$381),S71)</f>
        <v>48214.864633992067</v>
      </c>
      <c r="U71" s="82">
        <f>SUM(T71:T$381)</f>
        <v>7376514.7845506873</v>
      </c>
      <c r="V71" s="68">
        <f>localspline(R71,'BBG rates'!$G$10:$G$27,'BBG rates'!$K$10:$K$27)</f>
        <v>1.0208440250696518</v>
      </c>
      <c r="W71" s="68">
        <f>locallinterp(R71,'BBG rates'!$G$10:$G$27,'BBG rates'!$J$10:$J$27)</f>
        <v>-0.48529166666666668</v>
      </c>
      <c r="X71" s="56">
        <f t="shared" si="15"/>
        <v>-0.4863744369174583</v>
      </c>
      <c r="Y71" s="66">
        <f t="shared" si="3"/>
        <v>-2827.279251254904</v>
      </c>
      <c r="Z71" s="72">
        <f t="shared" si="4"/>
        <v>-0.459937409548965</v>
      </c>
      <c r="AA71" s="79">
        <f t="shared" si="5"/>
        <v>-2864.636183192451</v>
      </c>
      <c r="AB71" s="81">
        <f t="shared" si="16"/>
        <v>-0.46601457737609991</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11013138.735774407</v>
      </c>
    </row>
    <row r="72" spans="1:39" x14ac:dyDescent="0.2">
      <c r="A72" s="7">
        <v>51</v>
      </c>
      <c r="B72" s="7">
        <v>25.5</v>
      </c>
      <c r="C72" s="7">
        <v>12.75</v>
      </c>
      <c r="D72" s="12">
        <f t="shared" si="0"/>
        <v>4.25</v>
      </c>
      <c r="E72" s="29">
        <f t="shared" si="17"/>
        <v>7280285.1120560169</v>
      </c>
      <c r="F72" s="2">
        <f t="shared" si="1"/>
        <v>11173.090554480556</v>
      </c>
      <c r="G72" s="2">
        <f t="shared" si="8"/>
        <v>24102.767064366762</v>
      </c>
      <c r="H72" s="2">
        <f t="shared" si="9"/>
        <v>23912.040796316731</v>
      </c>
      <c r="I72" s="2">
        <f t="shared" si="10"/>
        <v>59187.898415164047</v>
      </c>
      <c r="J72" s="2">
        <f t="shared" si="19"/>
        <v>251548.56826444721</v>
      </c>
      <c r="K72" s="2">
        <f t="shared" si="11"/>
        <v>54763.240862738858</v>
      </c>
      <c r="L72" s="2">
        <f t="shared" si="11"/>
        <v>232743.77366664016</v>
      </c>
      <c r="M72" s="2"/>
      <c r="N72" s="28">
        <f t="shared" si="20"/>
        <v>8605526.7740624417</v>
      </c>
      <c r="O72" s="2">
        <f t="shared" si="12"/>
        <v>13163.709563625251</v>
      </c>
      <c r="P72" s="2">
        <f t="shared" si="13"/>
        <v>28396.961768809997</v>
      </c>
      <c r="R72">
        <f t="shared" si="14"/>
        <v>51</v>
      </c>
      <c r="S72" s="89">
        <f t="shared" si="2"/>
        <v>48014.80786068349</v>
      </c>
      <c r="T72" s="89">
        <f>IF(AND(S72=0,S71&gt;0),SUM($G72:$H$381),S72)</f>
        <v>48014.80786068349</v>
      </c>
      <c r="U72" s="82">
        <f>SUM(T72:T$381)</f>
        <v>7328299.919916695</v>
      </c>
      <c r="V72" s="68">
        <f>localspline(R72,'BBG rates'!$G$10:$G$27,'BBG rates'!$K$10:$K$27)</f>
        <v>1.0211570569197193</v>
      </c>
      <c r="W72" s="68">
        <f>locallinterp(R72,'BBG rates'!$G$10:$G$27,'BBG rates'!$J$10:$J$27)</f>
        <v>-0.48256250000000001</v>
      </c>
      <c r="X72" s="56">
        <f t="shared" si="15"/>
        <v>-0.48363310726071695</v>
      </c>
      <c r="Y72" s="66">
        <f t="shared" si="3"/>
        <v>-2807.7371865570631</v>
      </c>
      <c r="Z72" s="72">
        <f t="shared" si="4"/>
        <v>-0.45976347320495259</v>
      </c>
      <c r="AA72" s="79">
        <f t="shared" si="5"/>
        <v>-2845.9121583877377</v>
      </c>
      <c r="AB72" s="81">
        <f t="shared" si="16"/>
        <v>-0.46601457737609986</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10963294.733336821</v>
      </c>
    </row>
    <row r="73" spans="1:39" x14ac:dyDescent="0.2">
      <c r="A73" s="7">
        <v>52</v>
      </c>
      <c r="B73" s="7">
        <v>26</v>
      </c>
      <c r="C73" s="7">
        <v>13</v>
      </c>
      <c r="D73" s="12">
        <f t="shared" si="0"/>
        <v>4.333333333333333</v>
      </c>
      <c r="E73" s="29">
        <f t="shared" si="17"/>
        <v>7232469.6319882926</v>
      </c>
      <c r="F73" s="2">
        <f t="shared" si="1"/>
        <v>11099.884790245202</v>
      </c>
      <c r="G73" s="2">
        <f t="shared" si="8"/>
        <v>24060.488850164118</v>
      </c>
      <c r="H73" s="2">
        <f t="shared" si="9"/>
        <v>23754.991217560328</v>
      </c>
      <c r="I73" s="2">
        <f t="shared" si="10"/>
        <v>58915.364857969646</v>
      </c>
      <c r="J73" s="2">
        <f t="shared" si="19"/>
        <v>255299.91438453511</v>
      </c>
      <c r="K73" s="2">
        <f t="shared" si="11"/>
        <v>54428.09707250983</v>
      </c>
      <c r="L73" s="2">
        <f t="shared" si="11"/>
        <v>235855.08731420923</v>
      </c>
      <c r="M73" s="2"/>
      <c r="N73" s="28">
        <f t="shared" si="20"/>
        <v>8577086.5168733038</v>
      </c>
      <c r="O73" s="2">
        <f t="shared" si="12"/>
        <v>13120.414143298261</v>
      </c>
      <c r="P73" s="2">
        <f t="shared" si="13"/>
        <v>28440.257189136992</v>
      </c>
      <c r="R73">
        <f t="shared" si="14"/>
        <v>52</v>
      </c>
      <c r="S73" s="89">
        <f t="shared" si="2"/>
        <v>47815.480067724449</v>
      </c>
      <c r="T73" s="89">
        <f>IF(AND(S73=0,S72&gt;0),SUM($G73:$H$381),S73)</f>
        <v>47815.480067724449</v>
      </c>
      <c r="U73" s="82">
        <f>SUM(T73:T$381)</f>
        <v>7280285.1120560113</v>
      </c>
      <c r="V73" s="68">
        <f>localspline(R73,'BBG rates'!$G$10:$G$27,'BBG rates'!$K$10:$K$27)</f>
        <v>1.0214605251498039</v>
      </c>
      <c r="W73" s="68">
        <f>locallinterp(R73,'BBG rates'!$G$10:$G$27,'BBG rates'!$J$10:$J$27)</f>
        <v>-0.47983333333333333</v>
      </c>
      <c r="X73" s="56">
        <f t="shared" si="15"/>
        <v>-0.48089184651658456</v>
      </c>
      <c r="Y73" s="66">
        <f t="shared" si="3"/>
        <v>-2788.3858942902393</v>
      </c>
      <c r="Z73" s="72">
        <f t="shared" si="4"/>
        <v>-0.45960604861577076</v>
      </c>
      <c r="AA73" s="79">
        <f t="shared" si="5"/>
        <v>-2827.2658247269119</v>
      </c>
      <c r="AB73" s="81">
        <f t="shared" si="16"/>
        <v>-0.46601457737609991</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10913139.964108681</v>
      </c>
    </row>
    <row r="74" spans="1:39" x14ac:dyDescent="0.2">
      <c r="A74" s="7">
        <v>53</v>
      </c>
      <c r="B74" s="7">
        <v>26.5</v>
      </c>
      <c r="C74" s="7">
        <v>13.25</v>
      </c>
      <c r="D74" s="12">
        <f t="shared" si="0"/>
        <v>4.416666666666667</v>
      </c>
      <c r="E74" s="29">
        <f t="shared" si="17"/>
        <v>7184852.753249553</v>
      </c>
      <c r="F74" s="2">
        <f t="shared" si="1"/>
        <v>11026.982931077198</v>
      </c>
      <c r="G74" s="2">
        <f t="shared" si="8"/>
        <v>24018.284795388536</v>
      </c>
      <c r="H74" s="2">
        <f t="shared" si="9"/>
        <v>23598.59394335077</v>
      </c>
      <c r="I74" s="2">
        <f t="shared" si="10"/>
        <v>58643.861669816499</v>
      </c>
      <c r="J74" s="2">
        <f t="shared" si="19"/>
        <v>259010.38904168954</v>
      </c>
      <c r="K74" s="2">
        <f t="shared" si="11"/>
        <v>54094.797209599295</v>
      </c>
      <c r="L74" s="2">
        <f t="shared" si="11"/>
        <v>238918.68767573024</v>
      </c>
      <c r="M74" s="2"/>
      <c r="N74" s="28">
        <f t="shared" si="20"/>
        <v>8548602.8982534893</v>
      </c>
      <c r="O74" s="2">
        <f t="shared" si="12"/>
        <v>13077.052712620003</v>
      </c>
      <c r="P74" s="2">
        <f t="shared" si="13"/>
        <v>28483.618619815246</v>
      </c>
      <c r="R74">
        <f t="shared" si="14"/>
        <v>53</v>
      </c>
      <c r="S74" s="89">
        <f t="shared" si="2"/>
        <v>47616.878738739309</v>
      </c>
      <c r="T74" s="89">
        <f>IF(AND(S74=0,S73&gt;0),SUM($G74:$H$381),S74)</f>
        <v>47616.878738739309</v>
      </c>
      <c r="U74" s="82">
        <f>SUM(T74:T$381)</f>
        <v>7232469.631988287</v>
      </c>
      <c r="V74" s="68">
        <f>localspline(R74,'BBG rates'!$G$10:$G$27,'BBG rates'!$K$10:$K$27)</f>
        <v>1.021754679380267</v>
      </c>
      <c r="W74" s="68">
        <f>locallinterp(R74,'BBG rates'!$G$10:$G$27,'BBG rates'!$J$10:$J$27)</f>
        <v>-0.47710416666666666</v>
      </c>
      <c r="X74" s="56">
        <f t="shared" si="15"/>
        <v>-0.47815065468119755</v>
      </c>
      <c r="Y74" s="66">
        <f t="shared" si="3"/>
        <v>-2769.224165538702</v>
      </c>
      <c r="Z74" s="72">
        <f t="shared" si="4"/>
        <v>-0.45946532342824276</v>
      </c>
      <c r="AA74" s="79">
        <f t="shared" si="5"/>
        <v>-2808.6968991137487</v>
      </c>
      <c r="AB74" s="81">
        <f t="shared" si="16"/>
        <v>-0.46601457737609991</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10862677.971849727</v>
      </c>
    </row>
    <row r="75" spans="1:39" x14ac:dyDescent="0.2">
      <c r="A75" s="7">
        <v>54</v>
      </c>
      <c r="B75" s="7">
        <v>27</v>
      </c>
      <c r="C75" s="7">
        <v>13.5</v>
      </c>
      <c r="D75" s="12">
        <f t="shared" si="0"/>
        <v>4.5</v>
      </c>
      <c r="E75" s="29">
        <f t="shared" si="17"/>
        <v>7137433.7518837349</v>
      </c>
      <c r="F75" s="2">
        <f t="shared" si="1"/>
        <v>10954.383869373443</v>
      </c>
      <c r="G75" s="2">
        <f t="shared" si="8"/>
        <v>23976.154769958343</v>
      </c>
      <c r="H75" s="2">
        <f t="shared" si="9"/>
        <v>23442.846595859894</v>
      </c>
      <c r="I75" s="2">
        <f t="shared" si="10"/>
        <v>58373.385235191687</v>
      </c>
      <c r="J75" s="2">
        <f t="shared" si="19"/>
        <v>262680.23355836258</v>
      </c>
      <c r="K75" s="2">
        <f t="shared" si="11"/>
        <v>53763.331659708456</v>
      </c>
      <c r="L75" s="2">
        <f t="shared" si="11"/>
        <v>241934.99246868803</v>
      </c>
      <c r="M75" s="2"/>
      <c r="N75" s="28">
        <f t="shared" si="20"/>
        <v>8520075.8520920016</v>
      </c>
      <c r="O75" s="2">
        <f t="shared" si="12"/>
        <v>13033.625170947815</v>
      </c>
      <c r="P75" s="2">
        <f t="shared" si="13"/>
        <v>28527.046161487437</v>
      </c>
      <c r="R75">
        <f t="shared" si="14"/>
        <v>54</v>
      </c>
      <c r="S75" s="89">
        <f t="shared" si="2"/>
        <v>47419.001365818236</v>
      </c>
      <c r="T75" s="89">
        <f>IF(AND(S75=0,S74&gt;0),SUM($G75:$H$381),S75)</f>
        <v>47419.001365818236</v>
      </c>
      <c r="U75" s="82">
        <f>SUM(T75:T$381)</f>
        <v>7184852.7532495474</v>
      </c>
      <c r="V75" s="68">
        <f>localspline(R75,'BBG rates'!$G$10:$G$27,'BBG rates'!$K$10:$K$27)</f>
        <v>1.0220399480404012</v>
      </c>
      <c r="W75" s="68">
        <f>locallinterp(R75,'BBG rates'!$G$10:$G$27,'BBG rates'!$J$10:$J$27)</f>
        <v>-0.47437499999999999</v>
      </c>
      <c r="X75" s="56">
        <f t="shared" si="15"/>
        <v>-0.47540953175122524</v>
      </c>
      <c r="Y75" s="66">
        <f t="shared" si="3"/>
        <v>-2750.2507974196992</v>
      </c>
      <c r="Z75" s="72">
        <f t="shared" si="4"/>
        <v>-0.45934148830134164</v>
      </c>
      <c r="AA75" s="79">
        <f t="shared" si="5"/>
        <v>-2790.2050994292467</v>
      </c>
      <c r="AB75" s="81">
        <f t="shared" si="16"/>
        <v>-0.46601457737609997</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10811912.279427992</v>
      </c>
    </row>
    <row r="76" spans="1:39" x14ac:dyDescent="0.2">
      <c r="A76" s="7">
        <v>55</v>
      </c>
      <c r="B76" s="7">
        <v>27.5</v>
      </c>
      <c r="C76" s="7">
        <v>13.75</v>
      </c>
      <c r="D76" s="12">
        <f t="shared" si="0"/>
        <v>4.583333333333333</v>
      </c>
      <c r="E76" s="29">
        <f t="shared" si="17"/>
        <v>7090211.9064342463</v>
      </c>
      <c r="F76" s="2">
        <f t="shared" si="1"/>
        <v>10882.086501354512</v>
      </c>
      <c r="G76" s="2">
        <f t="shared" si="8"/>
        <v>23934.098644020058</v>
      </c>
      <c r="H76" s="2">
        <f t="shared" si="9"/>
        <v>23287.746805469036</v>
      </c>
      <c r="I76" s="2">
        <f t="shared" si="10"/>
        <v>58103.931950843602</v>
      </c>
      <c r="J76" s="2">
        <f t="shared" si="19"/>
        <v>266309.68810803315</v>
      </c>
      <c r="K76" s="2">
        <f t="shared" si="11"/>
        <v>53433.69085715455</v>
      </c>
      <c r="L76" s="2">
        <f t="shared" si="11"/>
        <v>244904.416428625</v>
      </c>
      <c r="M76" s="2"/>
      <c r="N76" s="28">
        <f t="shared" si="20"/>
        <v>8491505.3121770527</v>
      </c>
      <c r="O76" s="2">
        <f t="shared" si="12"/>
        <v>12990.131417485583</v>
      </c>
      <c r="P76" s="2">
        <f t="shared" si="13"/>
        <v>28570.539914949666</v>
      </c>
      <c r="R76">
        <f t="shared" si="14"/>
        <v>55</v>
      </c>
      <c r="S76" s="89">
        <f t="shared" si="2"/>
        <v>47221.84544948909</v>
      </c>
      <c r="T76" s="89">
        <f>IF(AND(S76=0,S75&gt;0),SUM($G76:$H$381),S76)</f>
        <v>47221.84544948909</v>
      </c>
      <c r="U76" s="82">
        <f>SUM(T76:T$381)</f>
        <v>7137433.7518837294</v>
      </c>
      <c r="V76" s="68">
        <f>localspline(R76,'BBG rates'!$G$10:$G$27,'BBG rates'!$K$10:$K$27)</f>
        <v>1.0223165509493397</v>
      </c>
      <c r="W76" s="68">
        <f>locallinterp(R76,'BBG rates'!$G$10:$G$27,'BBG rates'!$J$10:$J$27)</f>
        <v>-0.47164583333333338</v>
      </c>
      <c r="X76" s="56">
        <f t="shared" si="15"/>
        <v>-0.47266847772280407</v>
      </c>
      <c r="Y76" s="66">
        <f t="shared" si="3"/>
        <v>-2731.4645930568372</v>
      </c>
      <c r="Z76" s="72">
        <f t="shared" si="4"/>
        <v>-0.45923473696734918</v>
      </c>
      <c r="AA76" s="79">
        <f t="shared" si="5"/>
        <v>-2771.7901445283396</v>
      </c>
      <c r="AB76" s="81">
        <f t="shared" si="16"/>
        <v>-0.46601457737609991</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10760846.388919203</v>
      </c>
    </row>
    <row r="77" spans="1:39" x14ac:dyDescent="0.2">
      <c r="A77" s="7">
        <v>56</v>
      </c>
      <c r="B77" s="7">
        <v>28</v>
      </c>
      <c r="C77" s="7">
        <v>14</v>
      </c>
      <c r="D77" s="12">
        <f t="shared" si="0"/>
        <v>4.666666666666667</v>
      </c>
      <c r="E77" s="29">
        <f t="shared" si="17"/>
        <v>7043186.4979355577</v>
      </c>
      <c r="F77" s="2">
        <f t="shared" si="1"/>
        <v>10810.0897270518</v>
      </c>
      <c r="G77" s="2">
        <f t="shared" si="8"/>
        <v>23892.116287947956</v>
      </c>
      <c r="H77" s="2">
        <f t="shared" si="9"/>
        <v>23133.292210741423</v>
      </c>
      <c r="I77" s="2">
        <f t="shared" si="10"/>
        <v>57835.498225741176</v>
      </c>
      <c r="J77" s="2">
        <f t="shared" si="19"/>
        <v>269898.99172012549</v>
      </c>
      <c r="K77" s="2">
        <f t="shared" si="11"/>
        <v>53105.865284629668</v>
      </c>
      <c r="L77" s="2">
        <f t="shared" si="11"/>
        <v>247827.37132827178</v>
      </c>
      <c r="M77" s="2"/>
      <c r="N77" s="28">
        <f t="shared" si="20"/>
        <v>8462891.2121959012</v>
      </c>
      <c r="O77" s="2">
        <f t="shared" si="12"/>
        <v>12946.571351283523</v>
      </c>
      <c r="P77" s="2">
        <f t="shared" si="13"/>
        <v>28614.099981151732</v>
      </c>
      <c r="R77">
        <f t="shared" si="14"/>
        <v>56</v>
      </c>
      <c r="S77" s="89">
        <f t="shared" si="2"/>
        <v>47025.408498689379</v>
      </c>
      <c r="T77" s="89">
        <f>IF(AND(S77=0,S76&gt;0),SUM($G77:$H$381),S77)</f>
        <v>47025.408498689379</v>
      </c>
      <c r="U77" s="82">
        <f>SUM(T77:T$381)</f>
        <v>7090211.9064342398</v>
      </c>
      <c r="V77" s="68">
        <f>localspline(R77,'BBG rates'!$G$10:$G$27,'BBG rates'!$K$10:$K$27)</f>
        <v>1.0225848569422042</v>
      </c>
      <c r="W77" s="68">
        <f>locallinterp(R77,'BBG rates'!$G$10:$G$27,'BBG rates'!$J$10:$J$27)</f>
        <v>-0.4689166666666667</v>
      </c>
      <c r="X77" s="56">
        <f t="shared" si="15"/>
        <v>-0.46992749259247013</v>
      </c>
      <c r="Y77" s="66">
        <f t="shared" si="3"/>
        <v>-2712.8643615536107</v>
      </c>
      <c r="Z77" s="72">
        <f t="shared" si="4"/>
        <v>-0.45914526629452107</v>
      </c>
      <c r="AA77" s="79">
        <f t="shared" si="5"/>
        <v>-2753.4517542366202</v>
      </c>
      <c r="AB77" s="81">
        <f t="shared" si="16"/>
        <v>-0.46601457737609997</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10709483.78170572</v>
      </c>
    </row>
    <row r="78" spans="1:39" x14ac:dyDescent="0.2">
      <c r="A78" s="7">
        <v>57</v>
      </c>
      <c r="B78" s="7">
        <v>28.5</v>
      </c>
      <c r="C78" s="7">
        <v>14.25</v>
      </c>
      <c r="D78" s="12">
        <f t="shared" si="0"/>
        <v>4.75</v>
      </c>
      <c r="E78" s="29">
        <f t="shared" si="17"/>
        <v>6996356.8099048194</v>
      </c>
      <c r="F78" s="2">
        <f t="shared" si="1"/>
        <v>10738.392450294701</v>
      </c>
      <c r="G78" s="2">
        <f t="shared" si="8"/>
        <v>23850.207572343694</v>
      </c>
      <c r="H78" s="2">
        <f t="shared" si="9"/>
        <v>22979.480458394606</v>
      </c>
      <c r="I78" s="2">
        <f t="shared" si="10"/>
        <v>57568.080481033001</v>
      </c>
      <c r="J78" s="2">
        <f t="shared" si="19"/>
        <v>273448.38228490675</v>
      </c>
      <c r="K78" s="2">
        <f t="shared" si="11"/>
        <v>52779.845472960536</v>
      </c>
      <c r="L78" s="2">
        <f t="shared" si="11"/>
        <v>250704.26599656255</v>
      </c>
      <c r="M78" s="2"/>
      <c r="N78" s="28">
        <f t="shared" si="20"/>
        <v>8434233.485734703</v>
      </c>
      <c r="O78" s="2">
        <f t="shared" si="12"/>
        <v>12902.944871237931</v>
      </c>
      <c r="P78" s="2">
        <f t="shared" si="13"/>
        <v>28657.72646119733</v>
      </c>
      <c r="R78">
        <f t="shared" si="14"/>
        <v>57</v>
      </c>
      <c r="S78" s="89">
        <f t="shared" si="2"/>
        <v>46829.688030738296</v>
      </c>
      <c r="T78" s="89">
        <f>IF(AND(S78=0,S77&gt;0),SUM($G78:$H$381),S78)</f>
        <v>46829.688030738296</v>
      </c>
      <c r="U78" s="82">
        <f>SUM(T78:T$381)</f>
        <v>7043186.4979355512</v>
      </c>
      <c r="V78" s="68">
        <f>localspline(R78,'BBG rates'!$G$10:$G$27,'BBG rates'!$K$10:$K$27)</f>
        <v>1.0228451156310712</v>
      </c>
      <c r="W78" s="68">
        <f>locallinterp(R78,'BBG rates'!$G$10:$G$27,'BBG rates'!$J$10:$J$27)</f>
        <v>-0.46618750000000003</v>
      </c>
      <c r="X78" s="56">
        <f t="shared" si="15"/>
        <v>-0.46718657635649308</v>
      </c>
      <c r="Y78" s="66">
        <f t="shared" si="3"/>
        <v>-2694.4489179670059</v>
      </c>
      <c r="Z78" s="72">
        <f t="shared" si="4"/>
        <v>-0.45907327635128509</v>
      </c>
      <c r="AA78" s="79">
        <f t="shared" si="5"/>
        <v>-2735.189649347074</v>
      </c>
      <c r="AB78" s="81">
        <f t="shared" si="16"/>
        <v>-0.46601457737609986</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10657827.918575088</v>
      </c>
    </row>
    <row r="79" spans="1:39" x14ac:dyDescent="0.2">
      <c r="A79" s="7">
        <v>58</v>
      </c>
      <c r="B79" s="7">
        <v>29</v>
      </c>
      <c r="C79" s="7">
        <v>14.5</v>
      </c>
      <c r="D79" s="12">
        <f t="shared" si="0"/>
        <v>4.833333333333333</v>
      </c>
      <c r="E79" s="29">
        <f t="shared" si="17"/>
        <v>6949722.1283335108</v>
      </c>
      <c r="F79" s="2">
        <f t="shared" si="1"/>
        <v>10666.993578697828</v>
      </c>
      <c r="G79" s="2">
        <f t="shared" si="8"/>
        <v>23808.372368035889</v>
      </c>
      <c r="H79" s="2">
        <f t="shared" si="9"/>
        <v>22826.309203273053</v>
      </c>
      <c r="I79" s="2">
        <f t="shared" si="10"/>
        <v>57301.675150006762</v>
      </c>
      <c r="J79" s="2">
        <f t="shared" si="19"/>
        <v>276958.09655836597</v>
      </c>
      <c r="K79" s="2">
        <f t="shared" si="11"/>
        <v>52455.622000869625</v>
      </c>
      <c r="L79" s="2">
        <f t="shared" si="11"/>
        <v>253535.5063375365</v>
      </c>
      <c r="M79" s="2"/>
      <c r="N79" s="28">
        <f t="shared" si="20"/>
        <v>8405532.0662783589</v>
      </c>
      <c r="O79" s="2">
        <f t="shared" si="12"/>
        <v>12859.251876090955</v>
      </c>
      <c r="P79" s="2">
        <f t="shared" si="13"/>
        <v>28701.419456344298</v>
      </c>
      <c r="R79">
        <f t="shared" si="14"/>
        <v>58</v>
      </c>
      <c r="S79" s="89">
        <f t="shared" si="2"/>
        <v>46634.681571308945</v>
      </c>
      <c r="T79" s="89">
        <f>IF(AND(S79=0,S78&gt;0),SUM($G79:$H$381),S79)</f>
        <v>46634.681571308945</v>
      </c>
      <c r="U79" s="82">
        <f>SUM(T79:T$381)</f>
        <v>6996356.8099048128</v>
      </c>
      <c r="V79" s="68">
        <f>localspline(R79,'BBG rates'!$G$10:$G$27,'BBG rates'!$K$10:$K$27)</f>
        <v>1.0230976809520897</v>
      </c>
      <c r="W79" s="68">
        <f>locallinterp(R79,'BBG rates'!$G$10:$G$27,'BBG rates'!$J$10:$J$27)</f>
        <v>-0.46345833333333336</v>
      </c>
      <c r="X79" s="56">
        <f t="shared" si="15"/>
        <v>-0.46444572901140901</v>
      </c>
      <c r="Y79" s="66">
        <f t="shared" si="3"/>
        <v>-2676.2170832812367</v>
      </c>
      <c r="Z79" s="72">
        <f t="shared" si="4"/>
        <v>-0.45901897047203011</v>
      </c>
      <c r="AA79" s="79">
        <f t="shared" si="5"/>
        <v>-2717.0035516168246</v>
      </c>
      <c r="AB79" s="81">
        <f t="shared" si="16"/>
        <v>-0.46601457737609986</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10605882.239818143</v>
      </c>
    </row>
    <row r="80" spans="1:39" x14ac:dyDescent="0.2">
      <c r="A80" s="7">
        <v>59</v>
      </c>
      <c r="B80" s="7">
        <v>29.5</v>
      </c>
      <c r="C80" s="7">
        <v>14.75</v>
      </c>
      <c r="D80" s="12">
        <f t="shared" si="0"/>
        <v>4.916666666666667</v>
      </c>
      <c r="E80" s="29">
        <f t="shared" si="17"/>
        <v>6903281.7416791106</v>
      </c>
      <c r="F80" s="2">
        <f t="shared" si="1"/>
        <v>10595.892023648274</v>
      </c>
      <c r="G80" s="2">
        <f t="shared" si="8"/>
        <v>23766.610546079755</v>
      </c>
      <c r="H80" s="2">
        <f t="shared" si="9"/>
        <v>22673.776108320795</v>
      </c>
      <c r="I80" s="2">
        <f t="shared" si="10"/>
        <v>57036.278678048824</v>
      </c>
      <c r="J80" s="2">
        <f t="shared" si="19"/>
        <v>280428.37016707339</v>
      </c>
      <c r="K80" s="2">
        <f t="shared" si="11"/>
        <v>52133.185494737496</v>
      </c>
      <c r="L80" s="2">
        <f t="shared" si="11"/>
        <v>256321.49534912602</v>
      </c>
      <c r="M80" s="2"/>
      <c r="N80" s="28">
        <f t="shared" si="20"/>
        <v>8376786.8872103542</v>
      </c>
      <c r="O80" s="2">
        <f t="shared" si="12"/>
        <v>12815.492264430368</v>
      </c>
      <c r="P80" s="2">
        <f t="shared" si="13"/>
        <v>28745.179068004887</v>
      </c>
      <c r="R80">
        <f t="shared" si="14"/>
        <v>59</v>
      </c>
      <c r="S80" s="89">
        <f t="shared" si="2"/>
        <v>46440.38665440055</v>
      </c>
      <c r="T80" s="89">
        <f>IF(AND(S80=0,S79&gt;0),SUM($G80:$H$381),S80)</f>
        <v>46440.38665440055</v>
      </c>
      <c r="U80" s="82">
        <f>SUM(T80:T$381)</f>
        <v>6949722.1283335034</v>
      </c>
      <c r="V80" s="68">
        <f>localspline(R80,'BBG rates'!$G$10:$G$27,'BBG rates'!$K$10:$K$27)</f>
        <v>1.0233428397743418</v>
      </c>
      <c r="W80" s="68">
        <f>locallinterp(R80,'BBG rates'!$G$10:$G$27,'BBG rates'!$J$10:$J$27)</f>
        <v>-0.46072916666666669</v>
      </c>
      <c r="X80" s="56">
        <f t="shared" si="15"/>
        <v>-0.46170495055348759</v>
      </c>
      <c r="Y80" s="66">
        <f t="shared" si="3"/>
        <v>-2658.167684381569</v>
      </c>
      <c r="Z80" s="72">
        <f t="shared" si="4"/>
        <v>-0.45898255532452137</v>
      </c>
      <c r="AA80" s="79">
        <f t="shared" si="5"/>
        <v>-2698.8931837638893</v>
      </c>
      <c r="AB80" s="81">
        <f t="shared" si="16"/>
        <v>-0.46601457737609991</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10553650.165326709</v>
      </c>
    </row>
    <row r="81" spans="1:39" x14ac:dyDescent="0.2">
      <c r="A81" s="7">
        <v>60</v>
      </c>
      <c r="B81" s="7">
        <v>30</v>
      </c>
      <c r="C81" s="7">
        <v>15</v>
      </c>
      <c r="D81" s="12">
        <f t="shared" si="0"/>
        <v>5</v>
      </c>
      <c r="E81" s="29">
        <f t="shared" si="17"/>
        <v>6857034.9408567995</v>
      </c>
      <c r="F81" s="2">
        <f t="shared" si="1"/>
        <v>10525.086700292923</v>
      </c>
      <c r="G81" s="2">
        <f t="shared" si="8"/>
        <v>23724.921977756672</v>
      </c>
      <c r="H81" s="2">
        <f t="shared" si="9"/>
        <v>22521.878844554169</v>
      </c>
      <c r="I81" s="2">
        <f>SUM(F81:H81)</f>
        <v>56771.887522603764</v>
      </c>
      <c r="J81" s="2">
        <f>IF($I$7=1,I81*A81,IF($I$7=2,I81*B81,IF($I$7=4,I81*C81,I81*D81)))</f>
        <v>283859.43761301879</v>
      </c>
      <c r="K81" s="2">
        <f t="shared" si="11"/>
        <v>51812.52662836606</v>
      </c>
      <c r="L81" s="2">
        <f t="shared" si="11"/>
        <v>259062.63314183027</v>
      </c>
      <c r="M81" s="2"/>
      <c r="N81" s="28">
        <f t="shared" si="20"/>
        <v>8347997.8818126079</v>
      </c>
      <c r="O81" s="2">
        <f t="shared" si="12"/>
        <v>12771.665934689319</v>
      </c>
      <c r="P81" s="2">
        <f t="shared" si="13"/>
        <v>28789.005397745932</v>
      </c>
      <c r="R81">
        <f t="shared" si="14"/>
        <v>60</v>
      </c>
      <c r="S81" s="89">
        <f t="shared" si="2"/>
        <v>0</v>
      </c>
      <c r="T81" s="89">
        <f>IF(AND(S81=0,S80&gt;0),SUM($G81:$H$381),S81)</f>
        <v>6903281.7416791031</v>
      </c>
      <c r="U81" s="82">
        <f>SUM(T81:T$381)</f>
        <v>6903281.7416791031</v>
      </c>
      <c r="V81" s="68">
        <f>localspline(R81,'BBG rates'!$G$10:$G$27,'BBG rates'!$K$10:$K$27)</f>
        <v>1.0235809087753296</v>
      </c>
      <c r="W81" s="68">
        <f>locallinterp(R81,'BBG rates'!$G$10:$G$27,'BBG rates'!$J$10:$J$27)</f>
        <v>-0.45800000000000002</v>
      </c>
      <c r="X81" s="56">
        <f t="shared" si="15"/>
        <v>-0.45896424097899846</v>
      </c>
      <c r="Y81" s="66">
        <f t="shared" si="3"/>
        <v>-2640.2995540282732</v>
      </c>
      <c r="Z81" s="72">
        <f t="shared" si="4"/>
        <v>-0.45896424097899841</v>
      </c>
      <c r="AA81" s="79">
        <f t="shared" si="5"/>
        <v>-2680.8582694639449</v>
      </c>
      <c r="AB81" s="81">
        <f t="shared" si="16"/>
        <v>-0.46601457737609986</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10501135.094690872</v>
      </c>
    </row>
    <row r="82" spans="1:39" x14ac:dyDescent="0.2">
      <c r="A82" s="7">
        <v>61</v>
      </c>
      <c r="B82" s="7">
        <v>30.5</v>
      </c>
      <c r="C82" s="7">
        <v>15.25</v>
      </c>
      <c r="D82" s="12">
        <f t="shared" si="0"/>
        <v>5.083333333333333</v>
      </c>
      <c r="E82" s="29">
        <f t="shared" si="17"/>
        <v>6810981.0192311918</v>
      </c>
      <c r="F82" s="2">
        <f t="shared" si="1"/>
        <v>10454.576527525787</v>
      </c>
      <c r="G82" s="2">
        <f t="shared" si="8"/>
        <v>23683.306534573825</v>
      </c>
      <c r="H82" s="2">
        <f t="shared" si="9"/>
        <v>22370.61509103464</v>
      </c>
      <c r="I82" s="2">
        <f>SUM(F82:H82)</f>
        <v>56508.498153134256</v>
      </c>
      <c r="J82" s="2">
        <f t="shared" si="19"/>
        <v>287251.53227843245</v>
      </c>
      <c r="K82" s="2">
        <f t="shared" si="11"/>
        <v>51493.636122743323</v>
      </c>
      <c r="L82" s="2">
        <f t="shared" si="11"/>
        <v>261759.31695727853</v>
      </c>
      <c r="M82" s="2"/>
      <c r="N82" s="28">
        <f t="shared" si="20"/>
        <v>8319164.9832653189</v>
      </c>
      <c r="O82" s="2">
        <f t="shared" si="12"/>
        <v>12727.772785146102</v>
      </c>
      <c r="P82" s="2">
        <f t="shared" si="13"/>
        <v>28832.898547289151</v>
      </c>
      <c r="R82">
        <f t="shared" si="14"/>
        <v>61</v>
      </c>
      <c r="S82" s="89">
        <f t="shared" si="2"/>
        <v>0</v>
      </c>
      <c r="T82" s="89">
        <f>IF(AND(S82=0,S81&gt;0),SUM($G82:$H$381),S82)</f>
        <v>0</v>
      </c>
      <c r="U82" s="82">
        <f>SUM(T82:T$381)</f>
        <v>0</v>
      </c>
      <c r="V82" s="68">
        <f>localspline(R82,'BBG rates'!$G$10:$G$27,'BBG rates'!$K$10:$K$27)</f>
        <v>1.0238121751500524</v>
      </c>
      <c r="W82" s="68">
        <f>locallinterp(R82,'BBG rates'!$G$10:$G$27,'BBG rates'!$J$10:$J$27)</f>
        <v>-0.45466666666666666</v>
      </c>
      <c r="X82" s="56">
        <f t="shared" si="15"/>
        <v>-0.45561690287736489</v>
      </c>
      <c r="Y82" s="66">
        <f t="shared" si="3"/>
        <v>0</v>
      </c>
      <c r="Z82" s="72">
        <f t="shared" si="4"/>
        <v>0</v>
      </c>
      <c r="AA82" s="79">
        <f t="shared" si="5"/>
        <v>0</v>
      </c>
      <c r="AB82" s="81">
        <f t="shared" si="16"/>
        <v>0</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10448340.407295836</v>
      </c>
    </row>
    <row r="83" spans="1:39" x14ac:dyDescent="0.2">
      <c r="A83" s="7">
        <v>62</v>
      </c>
      <c r="B83" s="7">
        <v>31</v>
      </c>
      <c r="C83" s="7">
        <v>15.5</v>
      </c>
      <c r="D83" s="12">
        <f t="shared" si="0"/>
        <v>5.166666666666667</v>
      </c>
      <c r="E83" s="29">
        <f t="shared" si="17"/>
        <v>6765119.2726080865</v>
      </c>
      <c r="F83" s="2">
        <f t="shared" si="1"/>
        <v>10384.360427975414</v>
      </c>
      <c r="G83" s="2">
        <f t="shared" si="8"/>
        <v>23641.764088263746</v>
      </c>
      <c r="H83" s="2">
        <f t="shared" si="9"/>
        <v>22219.982534841751</v>
      </c>
      <c r="I83" s="2">
        <f t="shared" ref="I83:I146" si="21">SUM(F83:H83)</f>
        <v>56246.107051080908</v>
      </c>
      <c r="J83" s="2">
        <f t="shared" si="19"/>
        <v>290604.88643058471</v>
      </c>
      <c r="K83" s="2">
        <f t="shared" si="11"/>
        <v>51176.504745808925</v>
      </c>
      <c r="L83" s="2">
        <f t="shared" si="11"/>
        <v>264411.94118667947</v>
      </c>
      <c r="M83" s="2"/>
      <c r="N83" s="28">
        <f t="shared" si="20"/>
        <v>8290288.124646808</v>
      </c>
      <c r="O83" s="2">
        <f t="shared" si="12"/>
        <v>12683.812713923924</v>
      </c>
      <c r="P83" s="2">
        <f t="shared" si="13"/>
        <v>28876.858618511327</v>
      </c>
      <c r="R83">
        <f t="shared" si="14"/>
        <v>62</v>
      </c>
      <c r="S83" s="89">
        <f t="shared" si="2"/>
        <v>0</v>
      </c>
      <c r="T83" s="89">
        <f>IF(AND(S83=0,S82&gt;0),SUM($G83:$H$381),S83)</f>
        <v>0</v>
      </c>
      <c r="U83" s="82">
        <f>SUM(T83:T$381)</f>
        <v>0</v>
      </c>
      <c r="V83" s="68">
        <f>localspline(R83,'BBG rates'!$G$10:$G$27,'BBG rates'!$K$10:$K$27)</f>
        <v>1.0240364058627833</v>
      </c>
      <c r="W83" s="68">
        <f>locallinterp(R83,'BBG rates'!$G$10:$G$27,'BBG rates'!$J$10:$J$27)</f>
        <v>-0.45133333333333336</v>
      </c>
      <c r="X83" s="56">
        <f t="shared" si="15"/>
        <v>-0.4522696675211435</v>
      </c>
      <c r="Y83" s="66">
        <f t="shared" si="3"/>
        <v>0</v>
      </c>
      <c r="Z83" s="72">
        <f t="shared" si="4"/>
        <v>0</v>
      </c>
      <c r="AA83" s="79">
        <f t="shared" si="5"/>
        <v>0</v>
      </c>
      <c r="AB83" s="81">
        <f t="shared" si="16"/>
        <v>0</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10395444.445774937</v>
      </c>
    </row>
    <row r="84" spans="1:39" x14ac:dyDescent="0.2">
      <c r="A84" s="7">
        <v>63</v>
      </c>
      <c r="B84" s="7">
        <v>31.5</v>
      </c>
      <c r="C84" s="7">
        <v>15.75</v>
      </c>
      <c r="D84" s="12">
        <f t="shared" si="0"/>
        <v>5.25</v>
      </c>
      <c r="E84" s="29">
        <f t="shared" si="17"/>
        <v>6719448.9992262563</v>
      </c>
      <c r="F84" s="2">
        <f t="shared" si="1"/>
        <v>10314.437327992297</v>
      </c>
      <c r="G84" s="2">
        <f t="shared" si="8"/>
        <v>23600.294510783999</v>
      </c>
      <c r="H84" s="2">
        <f t="shared" si="9"/>
        <v>22069.978871046114</v>
      </c>
      <c r="I84" s="2">
        <f t="shared" si="21"/>
        <v>55984.710709822408</v>
      </c>
      <c r="J84" s="2">
        <f t="shared" si="19"/>
        <v>293919.73122656764</v>
      </c>
      <c r="K84" s="2">
        <f t="shared" si="11"/>
        <v>50861.123312221251</v>
      </c>
      <c r="L84" s="2">
        <f t="shared" si="11"/>
        <v>267020.89738916158</v>
      </c>
      <c r="M84" s="2"/>
      <c r="N84" s="28">
        <f t="shared" si="20"/>
        <v>8261367.238933363</v>
      </c>
      <c r="O84" s="2">
        <f t="shared" si="12"/>
        <v>12639.785618990667</v>
      </c>
      <c r="P84" s="2">
        <f t="shared" si="13"/>
        <v>28920.885713444583</v>
      </c>
      <c r="R84">
        <f t="shared" si="14"/>
        <v>63</v>
      </c>
      <c r="S84" s="89">
        <f t="shared" si="2"/>
        <v>0</v>
      </c>
      <c r="T84" s="89">
        <f>IF(AND(S84=0,S83&gt;0),SUM($G84:$H$381),S84)</f>
        <v>0</v>
      </c>
      <c r="U84" s="82">
        <f>SUM(T84:T$381)</f>
        <v>0</v>
      </c>
      <c r="V84" s="68">
        <f>localspline(R84,'BBG rates'!$G$10:$G$27,'BBG rates'!$K$10:$K$27)</f>
        <v>1.0242536438320258</v>
      </c>
      <c r="W84" s="68">
        <f>locallinterp(R84,'BBG rates'!$G$10:$G$27,'BBG rates'!$J$10:$J$27)</f>
        <v>-0.44800000000000001</v>
      </c>
      <c r="X84" s="56">
        <f t="shared" si="15"/>
        <v>-0.44892253490367295</v>
      </c>
      <c r="Y84" s="66">
        <f t="shared" si="3"/>
        <v>0</v>
      </c>
      <c r="Z84" s="72">
        <f t="shared" si="4"/>
        <v>0</v>
      </c>
      <c r="AA84" s="79">
        <f t="shared" si="5"/>
        <v>0</v>
      </c>
      <c r="AB84" s="81">
        <f t="shared" si="16"/>
        <v>0</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10342449.089042321</v>
      </c>
    </row>
    <row r="85" spans="1:39" x14ac:dyDescent="0.2">
      <c r="A85" s="7">
        <v>64</v>
      </c>
      <c r="B85" s="7">
        <v>32</v>
      </c>
      <c r="C85" s="7">
        <v>16</v>
      </c>
      <c r="D85" s="12">
        <f t="shared" si="0"/>
        <v>5.333333333333333</v>
      </c>
      <c r="E85" s="29">
        <f t="shared" si="17"/>
        <v>6673969.4997492572</v>
      </c>
      <c r="F85" s="2">
        <f t="shared" si="1"/>
        <v>10244.806157636367</v>
      </c>
      <c r="G85" s="2">
        <f t="shared" si="8"/>
        <v>23558.897674316722</v>
      </c>
      <c r="H85" s="2">
        <f t="shared" si="9"/>
        <v>21920.601802682515</v>
      </c>
      <c r="I85" s="2">
        <f t="shared" si="21"/>
        <v>55724.305634635602</v>
      </c>
      <c r="J85" s="2">
        <f t="shared" si="19"/>
        <v>297196.29671805655</v>
      </c>
      <c r="K85" s="2">
        <f t="shared" si="11"/>
        <v>50547.482683125265</v>
      </c>
      <c r="L85" s="2">
        <f t="shared" si="11"/>
        <v>269586.57431000139</v>
      </c>
      <c r="M85" s="2"/>
      <c r="N85" s="28">
        <f t="shared" si="20"/>
        <v>8232402.258999086</v>
      </c>
      <c r="O85" s="2">
        <f t="shared" si="12"/>
        <v>12595.691398158644</v>
      </c>
      <c r="P85" s="2">
        <f t="shared" si="13"/>
        <v>28964.979934276609</v>
      </c>
      <c r="R85">
        <f t="shared" si="14"/>
        <v>64</v>
      </c>
      <c r="S85" s="89">
        <f t="shared" si="2"/>
        <v>0</v>
      </c>
      <c r="T85" s="89">
        <f>IF(AND(S85=0,S84&gt;0),SUM($G85:$H$381),S85)</f>
        <v>0</v>
      </c>
      <c r="U85" s="82">
        <f>SUM(T85:T$381)</f>
        <v>0</v>
      </c>
      <c r="V85" s="68">
        <f>localspline(R85,'BBG rates'!$G$10:$G$27,'BBG rates'!$K$10:$K$27)</f>
        <v>1.0244637532019558</v>
      </c>
      <c r="W85" s="68">
        <f>locallinterp(R85,'BBG rates'!$G$10:$G$27,'BBG rates'!$J$10:$J$27)</f>
        <v>-0.44466666666666665</v>
      </c>
      <c r="X85" s="56">
        <f t="shared" si="15"/>
        <v>-0.44557550501842513</v>
      </c>
      <c r="Y85" s="66">
        <f t="shared" si="3"/>
        <v>0</v>
      </c>
      <c r="Z85" s="72">
        <f t="shared" si="4"/>
        <v>0</v>
      </c>
      <c r="AA85" s="79">
        <f t="shared" si="5"/>
        <v>0</v>
      </c>
      <c r="AB85" s="81">
        <f t="shared" si="16"/>
        <v>0</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10289356.20409443</v>
      </c>
    </row>
    <row r="86" spans="1:39" x14ac:dyDescent="0.2">
      <c r="A86" s="7">
        <v>65</v>
      </c>
      <c r="B86" s="7">
        <v>32.5</v>
      </c>
      <c r="C86" s="7">
        <v>16.25</v>
      </c>
      <c r="D86" s="12">
        <f t="shared" ref="D86:D149" si="22">A86/12</f>
        <v>5.416666666666667</v>
      </c>
      <c r="E86" s="29">
        <f t="shared" si="17"/>
        <v>6628680.0772572653</v>
      </c>
      <c r="F86" s="2">
        <f t="shared" ref="F86:F149" si="23">IF($A86&lt;=$I$8,-IPMT($G$11,1,$I$8-$A86+1,$E85),0)</f>
        <v>10175.465850664496</v>
      </c>
      <c r="G86" s="2">
        <f t="shared" si="8"/>
        <v>23517.573451268257</v>
      </c>
      <c r="H86" s="2">
        <f t="shared" si="9"/>
        <v>21771.849040723129</v>
      </c>
      <c r="I86" s="2">
        <f t="shared" si="21"/>
        <v>55464.888342655882</v>
      </c>
      <c r="J86" s="2">
        <f t="shared" si="19"/>
        <v>300434.81185605272</v>
      </c>
      <c r="K86" s="2">
        <f t="shared" ref="K86:L149" si="24">I86/(1+$F$12)^IF($I$7=1,$A86,IF($I$7=2,$B86,IF($I$7=4,$C86,$D86)))</f>
        <v>50235.573765921734</v>
      </c>
      <c r="L86" s="2">
        <f t="shared" si="24"/>
        <v>272109.35789874272</v>
      </c>
      <c r="M86" s="2"/>
      <c r="N86" s="28">
        <f t="shared" si="20"/>
        <v>8203393.1176157352</v>
      </c>
      <c r="O86" s="2">
        <f t="shared" si="12"/>
        <v>12551.529949084374</v>
      </c>
      <c r="P86" s="2">
        <f t="shared" si="13"/>
        <v>29009.141383350878</v>
      </c>
      <c r="R86">
        <f t="shared" si="14"/>
        <v>65</v>
      </c>
      <c r="S86" s="89">
        <f t="shared" ref="S86:S149" si="25">IF(D86&lt;$I$9,G86+H86,0)</f>
        <v>0</v>
      </c>
      <c r="T86" s="89">
        <f>IF(AND(S86=0,S85&gt;0),SUM($G86:$H$381),S86)</f>
        <v>0</v>
      </c>
      <c r="U86" s="82">
        <f>SUM(T86:T$381)</f>
        <v>0</v>
      </c>
      <c r="V86" s="68">
        <f>localspline(R86,'BBG rates'!$G$10:$G$27,'BBG rates'!$K$10:$K$27)</f>
        <v>1.0246664192882657</v>
      </c>
      <c r="W86" s="68">
        <f>locallinterp(R86,'BBG rates'!$G$10:$G$27,'BBG rates'!$J$10:$J$27)</f>
        <v>-0.44133333333333336</v>
      </c>
      <c r="X86" s="56">
        <f t="shared" si="15"/>
        <v>-0.44222857785860548</v>
      </c>
      <c r="Y86" s="66">
        <f t="shared" ref="Y86:Y149" si="26">T86*X86%/12+Y87</f>
        <v>0</v>
      </c>
      <c r="Z86" s="72">
        <f t="shared" ref="Z86:Z149" si="27">IF(U86=0,0,Y86*1200/U86)</f>
        <v>0</v>
      </c>
      <c r="AA86" s="79">
        <f t="shared" ref="AA86:AA149" si="28">T86*$AA$17%/12+AA87</f>
        <v>0</v>
      </c>
      <c r="AB86" s="81">
        <f t="shared" si="16"/>
        <v>0</v>
      </c>
      <c r="AD86" s="95">
        <f>locallinterp(R86,'BBG rates'!$N$10:$N$369,'BBG rates'!$P$10:$P$369)</f>
        <v>5.4939099981119792</v>
      </c>
      <c r="AI86" s="185">
        <f t="shared" ref="AI86:AI149" si="29">A86</f>
        <v>65</v>
      </c>
      <c r="AJ86" s="127">
        <f>locallinterp(MIN(AI86,CAP_Senior*12),'BBG rates'!$X$24:$X$65,'BBG rates'!$Y$24:$Y$65)</f>
        <v>42.970115536643981</v>
      </c>
      <c r="AK86" s="127">
        <f>locallinterp(MIN(AI86,CAP_CB*12),'BBG rates'!$AA$25:$AA$40,'BBG rates'!$AC$25:$AC$40)</f>
        <v>8.2083333333333339</v>
      </c>
      <c r="AL86" s="144">
        <f t="shared" ref="AL86:AL149" si="30">SUMPRODUCT(AJ86:AK86,$AJ$19:$AK$19)</f>
        <v>14.117836307896145</v>
      </c>
      <c r="AM86" s="142">
        <f>(SUMPRODUCT(AL86:AL$381,G86:G$381)+SUMPRODUCT(AL86:AL$381,H86:H$381))/12</f>
        <v>10236167.646068351</v>
      </c>
    </row>
    <row r="87" spans="1:39" x14ac:dyDescent="0.2">
      <c r="A87" s="7">
        <v>66</v>
      </c>
      <c r="B87" s="7">
        <v>33</v>
      </c>
      <c r="C87" s="7">
        <v>16.5</v>
      </c>
      <c r="D87" s="12">
        <f t="shared" si="22"/>
        <v>5.5</v>
      </c>
      <c r="E87" s="29">
        <f t="shared" si="17"/>
        <v>6583580.0372389453</v>
      </c>
      <c r="F87" s="2">
        <f t="shared" si="23"/>
        <v>10106.415344518058</v>
      </c>
      <c r="G87" s="2">
        <f t="shared" ref="G87:G150" si="31">IF($A87&lt;=$I$8,-PPMT($G$11,1,$I$8-$A87+1,$E86),0)</f>
        <v>23476.321714268764</v>
      </c>
      <c r="H87" s="2">
        <f t="shared" ref="H87:H150" si="32">IF($A87&lt;=$I$8,(E86-G87)*$G$13,0)</f>
        <v>21623.718304050781</v>
      </c>
      <c r="I87" s="2">
        <f t="shared" si="21"/>
        <v>55206.455362837602</v>
      </c>
      <c r="J87" s="2">
        <f t="shared" si="19"/>
        <v>303635.50449560682</v>
      </c>
      <c r="K87" s="2">
        <f t="shared" si="24"/>
        <v>49925.387514037568</v>
      </c>
      <c r="L87" s="2">
        <f t="shared" si="24"/>
        <v>274589.63132720662</v>
      </c>
      <c r="M87" s="2"/>
      <c r="N87" s="28">
        <f t="shared" si="20"/>
        <v>8174339.7474525683</v>
      </c>
      <c r="O87" s="2">
        <f t="shared" ref="O87:O150" si="33">IF($A87&lt;=$I$8,-IPMT($G$11,1,$I$8-$A87+1,$N86),0)</f>
        <v>12507.301169268332</v>
      </c>
      <c r="P87" s="2">
        <f t="shared" ref="P87:P150" si="34">IF($A87&lt;=$I$8,-PPMT($G$11,1,$I$8-$A87+1,$N86),0)</f>
        <v>29053.370163166917</v>
      </c>
      <c r="R87">
        <f t="shared" ref="R87:R150" si="35">ROUND(D87*12,1)</f>
        <v>66</v>
      </c>
      <c r="S87" s="89">
        <f t="shared" si="25"/>
        <v>0</v>
      </c>
      <c r="T87" s="89">
        <f>IF(AND(S87=0,S86&gt;0),SUM($G87:$H$381),S87)</f>
        <v>0</v>
      </c>
      <c r="U87" s="82">
        <f>SUM(T87:T$381)</f>
        <v>0</v>
      </c>
      <c r="V87" s="68">
        <f>localspline(R87,'BBG rates'!$G$10:$G$27,'BBG rates'!$K$10:$K$27)</f>
        <v>1.0248617446359276</v>
      </c>
      <c r="W87" s="68">
        <f>locallinterp(R87,'BBG rates'!$G$10:$G$27,'BBG rates'!$J$10:$J$27)</f>
        <v>-0.438</v>
      </c>
      <c r="X87" s="56">
        <f t="shared" ref="X87:X150" si="36">((1+W87%)^(1/12)-1)*1200</f>
        <v>-0.43888175341795232</v>
      </c>
      <c r="Y87" s="66">
        <f t="shared" si="26"/>
        <v>0</v>
      </c>
      <c r="Z87" s="72">
        <f t="shared" si="27"/>
        <v>0</v>
      </c>
      <c r="AA87" s="79">
        <f t="shared" si="28"/>
        <v>0</v>
      </c>
      <c r="AB87" s="81">
        <f t="shared" ref="AB87:AB150" si="37">IF(U87=0,0,AA87*1200/U87)</f>
        <v>0</v>
      </c>
      <c r="AD87" s="95">
        <f>locallinterp(R87,'BBG rates'!$N$10:$N$369,'BBG rates'!$P$10:$P$369)</f>
        <v>5.5793151434983068</v>
      </c>
      <c r="AI87" s="185">
        <f t="shared" si="29"/>
        <v>66</v>
      </c>
      <c r="AJ87" s="127">
        <f>locallinterp(MIN(AI87,CAP_Senior*12),'BBG rates'!$X$24:$X$65,'BBG rates'!$Y$24:$Y$65)</f>
        <v>43.259399073423722</v>
      </c>
      <c r="AK87" s="127">
        <f>locallinterp(MIN(AI87,CAP_CB*12),'BBG rates'!$AA$25:$AA$40,'BBG rates'!$AC$25:$AC$40)</f>
        <v>8.25</v>
      </c>
      <c r="AL87" s="144">
        <f t="shared" si="30"/>
        <v>14.201597842482032</v>
      </c>
      <c r="AM87" s="142">
        <f>(SUMPRODUCT(AL87:AL$381,G87:G$381)+SUMPRODUCT(AL87:AL$381,H87:H$381))/12</f>
        <v>10182885.25829993</v>
      </c>
    </row>
    <row r="88" spans="1:39" x14ac:dyDescent="0.2">
      <c r="A88" s="7">
        <v>67</v>
      </c>
      <c r="B88" s="7">
        <v>33.5</v>
      </c>
      <c r="C88" s="7">
        <v>16.75</v>
      </c>
      <c r="D88" s="12">
        <f t="shared" si="22"/>
        <v>5.583333333333333</v>
      </c>
      <c r="E88" s="29">
        <f t="shared" ref="E88:E151" si="38">IF($A88&lt;=$I$8,E87-G88-H88,0)</f>
        <v>6538668.6875833413</v>
      </c>
      <c r="F88" s="2">
        <f t="shared" si="23"/>
        <v>10037.653580310525</v>
      </c>
      <c r="G88" s="2">
        <f t="shared" si="31"/>
        <v>23435.142336171815</v>
      </c>
      <c r="H88" s="2">
        <f t="shared" si="32"/>
        <v>21476.207319432324</v>
      </c>
      <c r="I88" s="2">
        <f t="shared" si="21"/>
        <v>54949.003235914664</v>
      </c>
      <c r="J88" s="2">
        <f t="shared" ref="J88:J151" si="39">IF($I$7=1,I88*A88,IF($I$7=2,I88*B88,IF($I$7=4,I88*C88,I88*D88)))</f>
        <v>306798.6014005235</v>
      </c>
      <c r="K88" s="2">
        <f t="shared" si="24"/>
        <v>49616.914926697187</v>
      </c>
      <c r="L88" s="2">
        <f t="shared" si="24"/>
        <v>277027.77500739257</v>
      </c>
      <c r="M88" s="2"/>
      <c r="N88" s="28">
        <f t="shared" ref="N88:N151" si="40">IF($A88&lt;=$I$8,N87-P88,0)</f>
        <v>8145242.081076188</v>
      </c>
      <c r="O88" s="2">
        <f t="shared" si="33"/>
        <v>12463.004956054723</v>
      </c>
      <c r="P88" s="2">
        <f t="shared" si="34"/>
        <v>29097.66637638053</v>
      </c>
      <c r="R88">
        <f t="shared" si="35"/>
        <v>67</v>
      </c>
      <c r="S88" s="89">
        <f t="shared" si="25"/>
        <v>0</v>
      </c>
      <c r="T88" s="89">
        <f>IF(AND(S88=0,S87&gt;0),SUM($G88:$H$381),S88)</f>
        <v>0</v>
      </c>
      <c r="U88" s="82">
        <f>SUM(T88:T$381)</f>
        <v>0</v>
      </c>
      <c r="V88" s="68">
        <f>localspline(R88,'BBG rates'!$G$10:$G$27,'BBG rates'!$K$10:$K$27)</f>
        <v>1.0250494145613411</v>
      </c>
      <c r="W88" s="68">
        <f>locallinterp(R88,'BBG rates'!$G$10:$G$27,'BBG rates'!$J$10:$J$27)</f>
        <v>-0.43466666666666665</v>
      </c>
      <c r="X88" s="56">
        <f t="shared" si="36"/>
        <v>-0.43553503168953789</v>
      </c>
      <c r="Y88" s="66">
        <f t="shared" si="26"/>
        <v>0</v>
      </c>
      <c r="Z88" s="72">
        <f t="shared" si="27"/>
        <v>0</v>
      </c>
      <c r="AA88" s="79">
        <f t="shared" si="28"/>
        <v>0</v>
      </c>
      <c r="AB88" s="81">
        <f t="shared" si="37"/>
        <v>0</v>
      </c>
      <c r="AD88" s="95">
        <f>locallinterp(R88,'BBG rates'!$N$10:$N$369,'BBG rates'!$P$10:$P$369)</f>
        <v>5.6647359280450855</v>
      </c>
      <c r="AI88" s="185">
        <f t="shared" si="29"/>
        <v>67</v>
      </c>
      <c r="AJ88" s="127">
        <f>locallinterp(MIN(AI88,CAP_Senior*12),'BBG rates'!$X$24:$X$65,'BBG rates'!$Y$24:$Y$65)</f>
        <v>43.548682610203464</v>
      </c>
      <c r="AK88" s="127">
        <f>locallinterp(MIN(AI88,CAP_CB*12),'BBG rates'!$AA$25:$AA$40,'BBG rates'!$AC$25:$AC$40)</f>
        <v>8.2916666666666661</v>
      </c>
      <c r="AL88" s="144">
        <f t="shared" si="30"/>
        <v>14.285359377067921</v>
      </c>
      <c r="AM88" s="142">
        <f>(SUMPRODUCT(AL88:AL$381,G88:G$381)+SUMPRODUCT(AL88:AL$381,H88:H$381))/12</f>
        <v>10129510.872381592</v>
      </c>
    </row>
    <row r="89" spans="1:39" x14ac:dyDescent="0.2">
      <c r="A89" s="7">
        <v>68</v>
      </c>
      <c r="B89" s="7">
        <v>34</v>
      </c>
      <c r="C89" s="7">
        <v>17</v>
      </c>
      <c r="D89" s="12">
        <f t="shared" si="22"/>
        <v>5.666666666666667</v>
      </c>
      <c r="E89" s="29">
        <f t="shared" si="38"/>
        <v>6493945.3385717953</v>
      </c>
      <c r="F89" s="2">
        <f t="shared" si="23"/>
        <v>9969.1795028151137</v>
      </c>
      <c r="G89" s="2">
        <f t="shared" si="31"/>
        <v>23394.035190054019</v>
      </c>
      <c r="H89" s="2">
        <f t="shared" si="32"/>
        <v>21329.313821492109</v>
      </c>
      <c r="I89" s="2">
        <f t="shared" si="21"/>
        <v>54692.528514361242</v>
      </c>
      <c r="J89" s="2">
        <f t="shared" si="39"/>
        <v>309924.32824804704</v>
      </c>
      <c r="K89" s="2">
        <f t="shared" si="24"/>
        <v>49310.147048695137</v>
      </c>
      <c r="L89" s="2">
        <f t="shared" si="24"/>
        <v>279424.16660927242</v>
      </c>
      <c r="M89" s="2"/>
      <c r="N89" s="28">
        <f t="shared" si="40"/>
        <v>8116100.0509503838</v>
      </c>
      <c r="O89" s="2">
        <f t="shared" si="33"/>
        <v>12418.641206631233</v>
      </c>
      <c r="P89" s="2">
        <f t="shared" si="34"/>
        <v>29142.03012580402</v>
      </c>
      <c r="R89">
        <f t="shared" si="35"/>
        <v>68</v>
      </c>
      <c r="S89" s="89">
        <f t="shared" si="25"/>
        <v>0</v>
      </c>
      <c r="T89" s="89">
        <f>IF(AND(S89=0,S88&gt;0),SUM($G89:$H$381),S89)</f>
        <v>0</v>
      </c>
      <c r="U89" s="82">
        <f>SUM(T89:T$381)</f>
        <v>0</v>
      </c>
      <c r="V89" s="68">
        <f>localspline(R89,'BBG rates'!$G$10:$G$27,'BBG rates'!$K$10:$K$27)</f>
        <v>1.0252293826046364</v>
      </c>
      <c r="W89" s="68">
        <f>locallinterp(R89,'BBG rates'!$G$10:$G$27,'BBG rates'!$J$10:$J$27)</f>
        <v>-0.43133333333333335</v>
      </c>
      <c r="X89" s="56">
        <f t="shared" si="36"/>
        <v>-0.43218841266696728</v>
      </c>
      <c r="Y89" s="66">
        <f t="shared" si="26"/>
        <v>0</v>
      </c>
      <c r="Z89" s="72">
        <f t="shared" si="27"/>
        <v>0</v>
      </c>
      <c r="AA89" s="79">
        <f t="shared" si="28"/>
        <v>0</v>
      </c>
      <c r="AB89" s="81">
        <f t="shared" si="37"/>
        <v>0</v>
      </c>
      <c r="AD89" s="95">
        <f>locallinterp(R89,'BBG rates'!$N$10:$N$369,'BBG rates'!$P$10:$P$369)</f>
        <v>5.7501717099288054</v>
      </c>
      <c r="AI89" s="185">
        <f t="shared" si="29"/>
        <v>68</v>
      </c>
      <c r="AJ89" s="127">
        <f>locallinterp(MIN(AI89,CAP_Senior*12),'BBG rates'!$X$24:$X$65,'BBG rates'!$Y$24:$Y$65)</f>
        <v>43.837966146983206</v>
      </c>
      <c r="AK89" s="127">
        <f>locallinterp(MIN(AI89,CAP_CB*12),'BBG rates'!$AA$25:$AA$40,'BBG rates'!$AC$25:$AC$40)</f>
        <v>8.3333333333333339</v>
      </c>
      <c r="AL89" s="144">
        <f t="shared" si="30"/>
        <v>14.369120911653813</v>
      </c>
      <c r="AM89" s="142">
        <f>(SUMPRODUCT(AL89:AL$381,G89:G$381)+SUMPRODUCT(AL89:AL$381,H89:H$381))/12</f>
        <v>10076046.308219971</v>
      </c>
    </row>
    <row r="90" spans="1:39" x14ac:dyDescent="0.2">
      <c r="A90" s="7">
        <v>69</v>
      </c>
      <c r="B90" s="7">
        <v>34.5</v>
      </c>
      <c r="C90" s="7">
        <v>17.25</v>
      </c>
      <c r="D90" s="12">
        <f t="shared" si="22"/>
        <v>5.75</v>
      </c>
      <c r="E90" s="29">
        <f t="shared" si="38"/>
        <v>6449409.3028698955</v>
      </c>
      <c r="F90" s="2">
        <f t="shared" si="23"/>
        <v>9900.9920604524486</v>
      </c>
      <c r="G90" s="2">
        <f t="shared" si="31"/>
        <v>23353.000149214589</v>
      </c>
      <c r="H90" s="2">
        <f t="shared" si="32"/>
        <v>21183.035552685506</v>
      </c>
      <c r="I90" s="2">
        <f t="shared" si="21"/>
        <v>54437.02776235254</v>
      </c>
      <c r="J90" s="2">
        <f t="shared" si="39"/>
        <v>313012.9096335271</v>
      </c>
      <c r="K90" s="2">
        <f t="shared" si="24"/>
        <v>49005.074970169597</v>
      </c>
      <c r="L90" s="2">
        <f t="shared" si="24"/>
        <v>281779.1810784752</v>
      </c>
      <c r="M90" s="2"/>
      <c r="N90" s="28">
        <f t="shared" si="40"/>
        <v>8086913.5894359769</v>
      </c>
      <c r="O90" s="2">
        <f t="shared" si="33"/>
        <v>12374.209818028798</v>
      </c>
      <c r="P90" s="2">
        <f t="shared" si="34"/>
        <v>29186.461514406452</v>
      </c>
      <c r="R90">
        <f t="shared" si="35"/>
        <v>69</v>
      </c>
      <c r="S90" s="89">
        <f t="shared" si="25"/>
        <v>0</v>
      </c>
      <c r="T90" s="89">
        <f>IF(AND(S90=0,S89&gt;0),SUM($G90:$H$381),S90)</f>
        <v>0</v>
      </c>
      <c r="U90" s="82">
        <f>SUM(T90:T$381)</f>
        <v>0</v>
      </c>
      <c r="V90" s="68">
        <f>localspline(R90,'BBG rates'!$G$10:$G$27,'BBG rates'!$K$10:$K$27)</f>
        <v>1.0254014532854399</v>
      </c>
      <c r="W90" s="68">
        <f>locallinterp(R90,'BBG rates'!$G$10:$G$27,'BBG rates'!$J$10:$J$27)</f>
        <v>-0.42799999999999999</v>
      </c>
      <c r="X90" s="56">
        <f t="shared" si="36"/>
        <v>-0.42884189634357917</v>
      </c>
      <c r="Y90" s="66">
        <f t="shared" si="26"/>
        <v>0</v>
      </c>
      <c r="Z90" s="72">
        <f t="shared" si="27"/>
        <v>0</v>
      </c>
      <c r="AA90" s="79">
        <f t="shared" si="28"/>
        <v>0</v>
      </c>
      <c r="AB90" s="81">
        <f t="shared" si="37"/>
        <v>0</v>
      </c>
      <c r="AD90" s="95">
        <f>locallinterp(R90,'BBG rates'!$N$10:$N$369,'BBG rates'!$P$10:$P$369)</f>
        <v>5.8356218310359251</v>
      </c>
      <c r="AI90" s="185">
        <f t="shared" si="29"/>
        <v>69</v>
      </c>
      <c r="AJ90" s="127">
        <f>locallinterp(MIN(AI90,CAP_Senior*12),'BBG rates'!$X$24:$X$65,'BBG rates'!$Y$24:$Y$65)</f>
        <v>44.127249683762948</v>
      </c>
      <c r="AK90" s="127">
        <f>locallinterp(MIN(AI90,CAP_CB*12),'BBG rates'!$AA$25:$AA$40,'BBG rates'!$AC$25:$AC$40)</f>
        <v>8.375</v>
      </c>
      <c r="AL90" s="144">
        <f t="shared" si="30"/>
        <v>14.452882446239702</v>
      </c>
      <c r="AM90" s="142">
        <f>(SUMPRODUCT(AL90:AL$381,G90:G$381)+SUMPRODUCT(AL90:AL$381,H90:H$381))/12</f>
        <v>10022493.374093222</v>
      </c>
    </row>
    <row r="91" spans="1:39" x14ac:dyDescent="0.2">
      <c r="A91" s="7">
        <v>70</v>
      </c>
      <c r="B91" s="7">
        <v>35</v>
      </c>
      <c r="C91" s="7">
        <v>17.5</v>
      </c>
      <c r="D91" s="12">
        <f t="shared" si="22"/>
        <v>5.833333333333333</v>
      </c>
      <c r="E91" s="29">
        <f t="shared" si="38"/>
        <v>6405059.8955194475</v>
      </c>
      <c r="F91" s="2">
        <f t="shared" si="23"/>
        <v>9833.0902052782985</v>
      </c>
      <c r="G91" s="2">
        <f t="shared" si="31"/>
        <v>23312.037087175024</v>
      </c>
      <c r="H91" s="2">
        <f t="shared" si="32"/>
        <v>21037.370263272562</v>
      </c>
      <c r="I91" s="2">
        <f t="shared" si="21"/>
        <v>54182.497555725888</v>
      </c>
      <c r="J91" s="2">
        <f t="shared" si="39"/>
        <v>316064.56907506764</v>
      </c>
      <c r="K91" s="2">
        <f t="shared" si="24"/>
        <v>48701.689826377376</v>
      </c>
      <c r="L91" s="2">
        <f t="shared" si="24"/>
        <v>284093.19065386796</v>
      </c>
      <c r="M91" s="2"/>
      <c r="N91" s="28">
        <f t="shared" si="40"/>
        <v>8057682.6287906626</v>
      </c>
      <c r="O91" s="2">
        <f t="shared" si="33"/>
        <v>12329.710687121362</v>
      </c>
      <c r="P91" s="2">
        <f t="shared" si="34"/>
        <v>29230.960645313884</v>
      </c>
      <c r="R91">
        <f t="shared" si="35"/>
        <v>70</v>
      </c>
      <c r="S91" s="89">
        <f t="shared" si="25"/>
        <v>0</v>
      </c>
      <c r="T91" s="89">
        <f>IF(AND(S91=0,S90&gt;0),SUM($G91:$H$381),S91)</f>
        <v>0</v>
      </c>
      <c r="U91" s="82">
        <f>SUM(T91:T$381)</f>
        <v>0</v>
      </c>
      <c r="V91" s="68">
        <f>localspline(R91,'BBG rates'!$G$10:$G$27,'BBG rates'!$K$10:$K$27)</f>
        <v>1.0255655354418127</v>
      </c>
      <c r="W91" s="68">
        <f>locallinterp(R91,'BBG rates'!$G$10:$G$27,'BBG rates'!$J$10:$J$27)</f>
        <v>-0.42466666666666664</v>
      </c>
      <c r="X91" s="56">
        <f t="shared" si="36"/>
        <v>-0.42549548271284543</v>
      </c>
      <c r="Y91" s="66">
        <f t="shared" si="26"/>
        <v>0</v>
      </c>
      <c r="Z91" s="72">
        <f t="shared" si="27"/>
        <v>0</v>
      </c>
      <c r="AA91" s="79">
        <f t="shared" si="28"/>
        <v>0</v>
      </c>
      <c r="AB91" s="81">
        <f t="shared" si="37"/>
        <v>0</v>
      </c>
      <c r="AD91" s="95">
        <f>locallinterp(R91,'BBG rates'!$N$10:$N$369,'BBG rates'!$P$10:$P$369)</f>
        <v>5.921085625656076</v>
      </c>
      <c r="AI91" s="185">
        <f t="shared" si="29"/>
        <v>70</v>
      </c>
      <c r="AJ91" s="127">
        <f>locallinterp(MIN(AI91,CAP_Senior*12),'BBG rates'!$X$24:$X$65,'BBG rates'!$Y$24:$Y$65)</f>
        <v>44.416533220542689</v>
      </c>
      <c r="AK91" s="127">
        <f>locallinterp(MIN(AI91,CAP_CB*12),'BBG rates'!$AA$25:$AA$40,'BBG rates'!$AC$25:$AC$40)</f>
        <v>8.4166666666666661</v>
      </c>
      <c r="AL91" s="144">
        <f t="shared" si="30"/>
        <v>14.536643980825591</v>
      </c>
      <c r="AM91" s="142">
        <f>(SUMPRODUCT(AL91:AL$381,G91:G$381)+SUMPRODUCT(AL91:AL$381,H91:H$381))/12</f>
        <v>9968853.8667081296</v>
      </c>
    </row>
    <row r="92" spans="1:39" x14ac:dyDescent="0.2">
      <c r="A92" s="7">
        <v>71</v>
      </c>
      <c r="B92" s="7">
        <v>35.5</v>
      </c>
      <c r="C92" s="7">
        <v>17.75</v>
      </c>
      <c r="D92" s="12">
        <f t="shared" si="22"/>
        <v>5.916666666666667</v>
      </c>
      <c r="E92" s="29">
        <f t="shared" si="38"/>
        <v>6360896.4339304771</v>
      </c>
      <c r="F92" s="2">
        <f t="shared" si="23"/>
        <v>9765.4728929713365</v>
      </c>
      <c r="G92" s="2">
        <f t="shared" si="31"/>
        <v>23271.145877678631</v>
      </c>
      <c r="H92" s="2">
        <f t="shared" si="32"/>
        <v>20892.315711291725</v>
      </c>
      <c r="I92" s="2">
        <f t="shared" si="21"/>
        <v>53928.934481941695</v>
      </c>
      <c r="J92" s="2">
        <f t="shared" si="39"/>
        <v>319079.52901815507</v>
      </c>
      <c r="K92" s="2">
        <f t="shared" si="24"/>
        <v>48399.982797469551</v>
      </c>
      <c r="L92" s="2">
        <f t="shared" si="24"/>
        <v>286366.56488502823</v>
      </c>
      <c r="M92" s="2"/>
      <c r="N92" s="28">
        <f t="shared" si="40"/>
        <v>8028407.1011688532</v>
      </c>
      <c r="O92" s="2">
        <f t="shared" si="33"/>
        <v>12285.143710625636</v>
      </c>
      <c r="P92" s="2">
        <f t="shared" si="34"/>
        <v>29275.527621809611</v>
      </c>
      <c r="R92">
        <f t="shared" si="35"/>
        <v>71</v>
      </c>
      <c r="S92" s="89">
        <f t="shared" si="25"/>
        <v>0</v>
      </c>
      <c r="T92" s="89">
        <f>IF(AND(S92=0,S91&gt;0),SUM($G92:$H$381),S92)</f>
        <v>0</v>
      </c>
      <c r="U92" s="82">
        <f>SUM(T92:T$381)</f>
        <v>0</v>
      </c>
      <c r="V92" s="68">
        <f>localspline(R92,'BBG rates'!$G$10:$G$27,'BBG rates'!$K$10:$K$27)</f>
        <v>1.0257214708489366</v>
      </c>
      <c r="W92" s="68">
        <f>locallinterp(R92,'BBG rates'!$G$10:$G$27,'BBG rates'!$J$10:$J$27)</f>
        <v>-0.42133333333333334</v>
      </c>
      <c r="X92" s="56">
        <f t="shared" si="36"/>
        <v>-0.42214917176823796</v>
      </c>
      <c r="Y92" s="66">
        <f t="shared" si="26"/>
        <v>0</v>
      </c>
      <c r="Z92" s="72">
        <f t="shared" si="27"/>
        <v>0</v>
      </c>
      <c r="AA92" s="79">
        <f t="shared" si="28"/>
        <v>0</v>
      </c>
      <c r="AB92" s="81">
        <f t="shared" si="37"/>
        <v>0</v>
      </c>
      <c r="AD92" s="95">
        <f>locallinterp(R92,'BBG rates'!$N$10:$N$369,'BBG rates'!$P$10:$P$369)</f>
        <v>6.0065624148934873</v>
      </c>
      <c r="AI92" s="185">
        <f t="shared" si="29"/>
        <v>71</v>
      </c>
      <c r="AJ92" s="127">
        <f>locallinterp(MIN(AI92,CAP_Senior*12),'BBG rates'!$X$24:$X$65,'BBG rates'!$Y$24:$Y$65)</f>
        <v>44.705816757322431</v>
      </c>
      <c r="AK92" s="127">
        <f>locallinterp(MIN(AI92,CAP_CB*12),'BBG rates'!$AA$25:$AA$40,'BBG rates'!$AC$25:$AC$40)</f>
        <v>8.4583333333333339</v>
      </c>
      <c r="AL92" s="144">
        <f t="shared" si="30"/>
        <v>14.62040551541148</v>
      </c>
      <c r="AM92" s="142">
        <f>(SUMPRODUCT(AL92:AL$381,G92:G$381)+SUMPRODUCT(AL92:AL$381,H92:H$381))/12</f>
        <v>9915129.5712569561</v>
      </c>
    </row>
    <row r="93" spans="1:39" x14ac:dyDescent="0.2">
      <c r="A93" s="7">
        <v>72</v>
      </c>
      <c r="B93" s="7">
        <v>36</v>
      </c>
      <c r="C93" s="7">
        <v>18</v>
      </c>
      <c r="D93" s="12">
        <f t="shared" si="22"/>
        <v>6</v>
      </c>
      <c r="E93" s="29">
        <f t="shared" si="38"/>
        <v>6316918.2378732534</v>
      </c>
      <c r="F93" s="2">
        <f t="shared" si="23"/>
        <v>9698.1390828209333</v>
      </c>
      <c r="G93" s="2">
        <f t="shared" si="31"/>
        <v>23230.326394690223</v>
      </c>
      <c r="H93" s="2">
        <f t="shared" si="32"/>
        <v>20747.869662533649</v>
      </c>
      <c r="I93" s="2">
        <f t="shared" si="21"/>
        <v>53676.335140044801</v>
      </c>
      <c r="J93" s="2">
        <f t="shared" si="39"/>
        <v>322058.01084026881</v>
      </c>
      <c r="K93" s="2">
        <f t="shared" si="24"/>
        <v>48099.94510826865</v>
      </c>
      <c r="L93" s="2">
        <f t="shared" si="24"/>
        <v>288599.67064961191</v>
      </c>
      <c r="M93" s="2"/>
      <c r="N93" s="28">
        <f t="shared" si="40"/>
        <v>7999086.9386215191</v>
      </c>
      <c r="O93" s="2">
        <f t="shared" si="33"/>
        <v>12240.508785100865</v>
      </c>
      <c r="P93" s="2">
        <f t="shared" si="34"/>
        <v>29320.162547334381</v>
      </c>
      <c r="R93">
        <f t="shared" si="35"/>
        <v>72</v>
      </c>
      <c r="S93" s="89">
        <f t="shared" si="25"/>
        <v>0</v>
      </c>
      <c r="T93" s="89">
        <f>IF(AND(S93=0,S92&gt;0),SUM($G93:$H$381),S93)</f>
        <v>0</v>
      </c>
      <c r="U93" s="82">
        <f>SUM(T93:T$381)</f>
        <v>0</v>
      </c>
      <c r="V93" s="68">
        <f>localspline(R93,'BBG rates'!$G$10:$G$27,'BBG rates'!$K$10:$K$27)</f>
        <v>1.0258691310882568</v>
      </c>
      <c r="W93" s="68">
        <f>locallinterp(R93,'BBG rates'!$G$10:$G$27,'BBG rates'!$J$10:$J$27)</f>
        <v>-0.41799999999999998</v>
      </c>
      <c r="X93" s="56">
        <f t="shared" si="36"/>
        <v>-0.4188029635029622</v>
      </c>
      <c r="Y93" s="66">
        <f t="shared" si="26"/>
        <v>0</v>
      </c>
      <c r="Z93" s="72">
        <f t="shared" si="27"/>
        <v>0</v>
      </c>
      <c r="AA93" s="79">
        <f t="shared" si="28"/>
        <v>0</v>
      </c>
      <c r="AB93" s="81">
        <f t="shared" si="37"/>
        <v>0</v>
      </c>
      <c r="AD93" s="95">
        <f>locallinterp(R93,'BBG rates'!$N$10:$N$369,'BBG rates'!$P$10:$P$369)</f>
        <v>6.092051509150842</v>
      </c>
      <c r="AI93" s="185">
        <f t="shared" si="29"/>
        <v>72</v>
      </c>
      <c r="AJ93" s="127">
        <f>locallinterp(MIN(AI93,CAP_Senior*12),'BBG rates'!$X$24:$X$65,'BBG rates'!$Y$24:$Y$65)</f>
        <v>44.995100294102173</v>
      </c>
      <c r="AK93" s="127">
        <f>locallinterp(MIN(AI93,CAP_CB*12),'BBG rates'!$AA$25:$AA$40,'BBG rates'!$AC$25:$AC$40)</f>
        <v>8.5</v>
      </c>
      <c r="AL93" s="144">
        <f t="shared" si="30"/>
        <v>14.70416704999737</v>
      </c>
      <c r="AM93" s="142">
        <f>(SUMPRODUCT(AL93:AL$381,G93:G$381)+SUMPRODUCT(AL93:AL$381,H93:H$381))/12</f>
        <v>9861322.2614740375</v>
      </c>
    </row>
    <row r="94" spans="1:39" x14ac:dyDescent="0.2">
      <c r="A94" s="7">
        <v>73</v>
      </c>
      <c r="B94" s="7">
        <v>36.5</v>
      </c>
      <c r="C94" s="7">
        <v>18.25</v>
      </c>
      <c r="D94" s="12">
        <f t="shared" si="22"/>
        <v>6.083333333333333</v>
      </c>
      <c r="E94" s="29">
        <f t="shared" si="38"/>
        <v>6273124.6294703428</v>
      </c>
      <c r="F94" s="2">
        <f t="shared" si="23"/>
        <v>9631.0877377150064</v>
      </c>
      <c r="G94" s="2">
        <f t="shared" si="31"/>
        <v>23189.578512395652</v>
      </c>
      <c r="H94" s="2">
        <f t="shared" si="32"/>
        <v>20604.029890515081</v>
      </c>
      <c r="I94" s="2">
        <f t="shared" si="21"/>
        <v>53424.696140625747</v>
      </c>
      <c r="J94" s="2">
        <f t="shared" si="39"/>
        <v>325000.23485547327</v>
      </c>
      <c r="K94" s="2">
        <f t="shared" si="24"/>
        <v>47801.568028046582</v>
      </c>
      <c r="L94" s="2">
        <f t="shared" si="24"/>
        <v>290792.8721706167</v>
      </c>
      <c r="M94" s="2"/>
      <c r="N94" s="28">
        <f t="shared" si="40"/>
        <v>7969722.0730960323</v>
      </c>
      <c r="O94" s="2">
        <f t="shared" si="33"/>
        <v>12195.805806948576</v>
      </c>
      <c r="P94" s="2">
        <f t="shared" si="34"/>
        <v>29364.865525486672</v>
      </c>
      <c r="R94">
        <f t="shared" si="35"/>
        <v>73</v>
      </c>
      <c r="S94" s="89">
        <f t="shared" si="25"/>
        <v>0</v>
      </c>
      <c r="T94" s="89">
        <f>IF(AND(S94=0,S93&gt;0),SUM($G94:$H$381),S94)</f>
        <v>0</v>
      </c>
      <c r="U94" s="82">
        <f>SUM(T94:T$381)</f>
        <v>0</v>
      </c>
      <c r="V94" s="68">
        <f>localspline(R94,'BBG rates'!$G$10:$G$27,'BBG rates'!$K$10:$K$27)</f>
        <v>1.0260083953310204</v>
      </c>
      <c r="W94" s="68">
        <f>locallinterp(R94,'BBG rates'!$G$10:$G$27,'BBG rates'!$J$10:$J$27)</f>
        <v>-0.41425000000000001</v>
      </c>
      <c r="X94" s="56">
        <f t="shared" si="36"/>
        <v>-0.41503860193037312</v>
      </c>
      <c r="Y94" s="66">
        <f t="shared" si="26"/>
        <v>0</v>
      </c>
      <c r="Z94" s="72">
        <f t="shared" si="27"/>
        <v>0</v>
      </c>
      <c r="AA94" s="79">
        <f t="shared" si="28"/>
        <v>0</v>
      </c>
      <c r="AB94" s="81">
        <f t="shared" si="37"/>
        <v>0</v>
      </c>
      <c r="AD94" s="95">
        <f>locallinterp(R94,'BBG rates'!$N$10:$N$369,'BBG rates'!$P$10:$P$369)</f>
        <v>6.1775522087617603</v>
      </c>
      <c r="AI94" s="185">
        <f t="shared" si="29"/>
        <v>73</v>
      </c>
      <c r="AJ94" s="127">
        <f>locallinterp(MIN(AI94,CAP_Senior*12),'BBG rates'!$X$24:$X$65,'BBG rates'!$Y$24:$Y$65)</f>
        <v>45.239686039428086</v>
      </c>
      <c r="AK94" s="127">
        <f>locallinterp(MIN(AI94,CAP_CB*12),'BBG rates'!$AA$25:$AA$40,'BBG rates'!$AC$25:$AC$40)</f>
        <v>8.5416666666666661</v>
      </c>
      <c r="AL94" s="144">
        <f t="shared" si="30"/>
        <v>14.780329960036108</v>
      </c>
      <c r="AM94" s="142">
        <f>(SUMPRODUCT(AL94:AL$381,G94:G$381)+SUMPRODUCT(AL94:AL$381,H94:H$381))/12</f>
        <v>9807433.6996921282</v>
      </c>
    </row>
    <row r="95" spans="1:39" x14ac:dyDescent="0.2">
      <c r="A95" s="7">
        <v>74</v>
      </c>
      <c r="B95" s="7">
        <v>37</v>
      </c>
      <c r="C95" s="7">
        <v>18.5</v>
      </c>
      <c r="D95" s="12">
        <f t="shared" si="22"/>
        <v>6.166666666666667</v>
      </c>
      <c r="E95" s="29">
        <f t="shared" si="38"/>
        <v>6229514.9331886889</v>
      </c>
      <c r="F95" s="2">
        <f t="shared" si="23"/>
        <v>9564.3178241279093</v>
      </c>
      <c r="G95" s="2">
        <f t="shared" si="31"/>
        <v>23148.90210520149</v>
      </c>
      <c r="H95" s="2">
        <f t="shared" si="32"/>
        <v>20460.794176452862</v>
      </c>
      <c r="I95" s="2">
        <f t="shared" si="21"/>
        <v>53174.014105782262</v>
      </c>
      <c r="J95" s="2">
        <f t="shared" si="39"/>
        <v>327906.42031899065</v>
      </c>
      <c r="K95" s="2">
        <f t="shared" si="24"/>
        <v>47504.842870303837</v>
      </c>
      <c r="L95" s="2">
        <f t="shared" si="24"/>
        <v>292946.53103354032</v>
      </c>
      <c r="M95" s="2"/>
      <c r="N95" s="28">
        <f t="shared" si="40"/>
        <v>7940312.4364360096</v>
      </c>
      <c r="O95" s="2">
        <f t="shared" si="33"/>
        <v>12151.03467241235</v>
      </c>
      <c r="P95" s="2">
        <f t="shared" si="34"/>
        <v>29409.636660022894</v>
      </c>
      <c r="R95">
        <f t="shared" si="35"/>
        <v>74</v>
      </c>
      <c r="S95" s="89">
        <f t="shared" si="25"/>
        <v>0</v>
      </c>
      <c r="T95" s="89">
        <f>IF(AND(S95=0,S94&gt;0),SUM($G95:$H$381),S95)</f>
        <v>0</v>
      </c>
      <c r="U95" s="82">
        <f>SUM(T95:T$381)</f>
        <v>0</v>
      </c>
      <c r="V95" s="68">
        <f>localspline(R95,'BBG rates'!$G$10:$G$27,'BBG rates'!$K$10:$K$27)</f>
        <v>1.0261391880962436</v>
      </c>
      <c r="W95" s="68">
        <f>locallinterp(R95,'BBG rates'!$G$10:$G$27,'BBG rates'!$J$10:$J$27)</f>
        <v>-0.41049999999999998</v>
      </c>
      <c r="X95" s="56">
        <f t="shared" si="36"/>
        <v>-0.41127437029371272</v>
      </c>
      <c r="Y95" s="66">
        <f t="shared" si="26"/>
        <v>0</v>
      </c>
      <c r="Z95" s="72">
        <f t="shared" si="27"/>
        <v>0</v>
      </c>
      <c r="AA95" s="79">
        <f t="shared" si="28"/>
        <v>0</v>
      </c>
      <c r="AB95" s="81">
        <f t="shared" si="37"/>
        <v>0</v>
      </c>
      <c r="AD95" s="95">
        <f>locallinterp(R95,'BBG rates'!$N$10:$N$369,'BBG rates'!$P$10:$P$369)</f>
        <v>6.2630638077697807</v>
      </c>
      <c r="AI95" s="185">
        <f t="shared" si="29"/>
        <v>74</v>
      </c>
      <c r="AJ95" s="127">
        <f>locallinterp(MIN(AI95,CAP_Senior*12),'BBG rates'!$X$24:$X$65,'BBG rates'!$Y$24:$Y$65)</f>
        <v>45.484271784754007</v>
      </c>
      <c r="AK95" s="127">
        <f>locallinterp(MIN(AI95,CAP_CB*12),'BBG rates'!$AA$25:$AA$40,'BBG rates'!$AC$25:$AC$40)</f>
        <v>8.5833333333333339</v>
      </c>
      <c r="AL95" s="144">
        <f t="shared" si="30"/>
        <v>14.856492870074849</v>
      </c>
      <c r="AM95" s="142">
        <f>(SUMPRODUCT(AL95:AL$381,G95:G$381)+SUMPRODUCT(AL95:AL$381,H95:H$381))/12</f>
        <v>9753493.3678308222</v>
      </c>
    </row>
    <row r="96" spans="1:39" x14ac:dyDescent="0.2">
      <c r="A96" s="7">
        <v>75</v>
      </c>
      <c r="B96" s="7">
        <v>37.5</v>
      </c>
      <c r="C96" s="7">
        <v>18.75</v>
      </c>
      <c r="D96" s="12">
        <f t="shared" si="22"/>
        <v>6.25</v>
      </c>
      <c r="E96" s="29">
        <f t="shared" si="38"/>
        <v>6186088.4758317163</v>
      </c>
      <c r="F96" s="2">
        <f t="shared" si="23"/>
        <v>9497.8283121083405</v>
      </c>
      <c r="G96" s="2">
        <f t="shared" si="31"/>
        <v>23108.297047734599</v>
      </c>
      <c r="H96" s="2">
        <f t="shared" si="32"/>
        <v>20318.160309237988</v>
      </c>
      <c r="I96" s="2">
        <f t="shared" si="21"/>
        <v>52924.285669080928</v>
      </c>
      <c r="J96" s="2">
        <f t="shared" si="39"/>
        <v>330776.78543175582</v>
      </c>
      <c r="K96" s="2">
        <f t="shared" si="24"/>
        <v>47209.760992549789</v>
      </c>
      <c r="L96" s="2">
        <f t="shared" si="24"/>
        <v>295061.00620343618</v>
      </c>
      <c r="M96" s="2"/>
      <c r="N96" s="28">
        <f t="shared" si="40"/>
        <v>7910857.9603811521</v>
      </c>
      <c r="O96" s="2">
        <f t="shared" si="33"/>
        <v>12106.195277577574</v>
      </c>
      <c r="P96" s="2">
        <f t="shared" si="34"/>
        <v>29454.476054857674</v>
      </c>
      <c r="R96">
        <f t="shared" si="35"/>
        <v>75</v>
      </c>
      <c r="S96" s="89">
        <f t="shared" si="25"/>
        <v>0</v>
      </c>
      <c r="T96" s="89">
        <f>IF(AND(S96=0,S95&gt;0),SUM($G96:$H$381),S96)</f>
        <v>0</v>
      </c>
      <c r="U96" s="82">
        <f>SUM(T96:T$381)</f>
        <v>0</v>
      </c>
      <c r="V96" s="68">
        <f>localspline(R96,'BBG rates'!$G$10:$G$27,'BBG rates'!$K$10:$K$27)</f>
        <v>1.0262614488964346</v>
      </c>
      <c r="W96" s="68">
        <f>locallinterp(R96,'BBG rates'!$G$10:$G$27,'BBG rates'!$J$10:$J$27)</f>
        <v>-0.40675</v>
      </c>
      <c r="X96" s="56">
        <f t="shared" si="36"/>
        <v>-0.40751026858365513</v>
      </c>
      <c r="Y96" s="66">
        <f t="shared" si="26"/>
        <v>0</v>
      </c>
      <c r="Z96" s="72">
        <f t="shared" si="27"/>
        <v>0</v>
      </c>
      <c r="AA96" s="79">
        <f t="shared" si="28"/>
        <v>0</v>
      </c>
      <c r="AB96" s="81">
        <f t="shared" si="37"/>
        <v>0</v>
      </c>
      <c r="AD96" s="95">
        <f>locallinterp(R96,'BBG rates'!$N$10:$N$369,'BBG rates'!$P$10:$P$369)</f>
        <v>6.3485855951778172</v>
      </c>
      <c r="AI96" s="185">
        <f t="shared" si="29"/>
        <v>75</v>
      </c>
      <c r="AJ96" s="127">
        <f>locallinterp(MIN(AI96,CAP_Senior*12),'BBG rates'!$X$24:$X$65,'BBG rates'!$Y$24:$Y$65)</f>
        <v>45.728857530079921</v>
      </c>
      <c r="AK96" s="127">
        <f>locallinterp(MIN(AI96,CAP_CB*12),'BBG rates'!$AA$25:$AA$40,'BBG rates'!$AC$25:$AC$40)</f>
        <v>8.625</v>
      </c>
      <c r="AL96" s="144">
        <f t="shared" si="30"/>
        <v>14.932655780113587</v>
      </c>
      <c r="AM96" s="142">
        <f>(SUMPRODUCT(AL96:AL$381,G96:G$381)+SUMPRODUCT(AL96:AL$381,H96:H$381))/12</f>
        <v>9699502.7726746127</v>
      </c>
    </row>
    <row r="97" spans="1:39" x14ac:dyDescent="0.2">
      <c r="A97" s="7">
        <v>76</v>
      </c>
      <c r="B97" s="7">
        <v>38</v>
      </c>
      <c r="C97" s="7">
        <v>19</v>
      </c>
      <c r="D97" s="12">
        <f t="shared" si="22"/>
        <v>6.333333333333333</v>
      </c>
      <c r="E97" s="29">
        <f t="shared" si="38"/>
        <v>6142844.5865314649</v>
      </c>
      <c r="F97" s="2">
        <f t="shared" si="23"/>
        <v>9431.6181752673165</v>
      </c>
      <c r="G97" s="2">
        <f t="shared" si="31"/>
        <v>23067.76321484174</v>
      </c>
      <c r="H97" s="2">
        <f t="shared" si="32"/>
        <v>20176.126085409767</v>
      </c>
      <c r="I97" s="2">
        <f t="shared" si="21"/>
        <v>52675.507475518825</v>
      </c>
      <c r="J97" s="2">
        <f t="shared" si="39"/>
        <v>333611.54734495253</v>
      </c>
      <c r="K97" s="2">
        <f t="shared" si="24"/>
        <v>46916.313796083901</v>
      </c>
      <c r="L97" s="2">
        <f t="shared" si="24"/>
        <v>297136.65404186468</v>
      </c>
      <c r="M97" s="2"/>
      <c r="N97" s="28">
        <f t="shared" si="40"/>
        <v>7881358.5765670883</v>
      </c>
      <c r="O97" s="2">
        <f t="shared" si="33"/>
        <v>12061.2875183712</v>
      </c>
      <c r="P97" s="2">
        <f t="shared" si="34"/>
        <v>29499.383814064055</v>
      </c>
      <c r="R97">
        <f t="shared" si="35"/>
        <v>76</v>
      </c>
      <c r="S97" s="89">
        <f t="shared" si="25"/>
        <v>0</v>
      </c>
      <c r="T97" s="89">
        <f>IF(AND(S97=0,S96&gt;0),SUM($G97:$H$381),S97)</f>
        <v>0</v>
      </c>
      <c r="U97" s="82">
        <f>SUM(T97:T$381)</f>
        <v>0</v>
      </c>
      <c r="V97" s="68">
        <f>localspline(R97,'BBG rates'!$G$10:$G$27,'BBG rates'!$K$10:$K$27)</f>
        <v>1.0263751172932309</v>
      </c>
      <c r="W97" s="68">
        <f>locallinterp(R97,'BBG rates'!$G$10:$G$27,'BBG rates'!$J$10:$J$27)</f>
        <v>-0.40299999999999997</v>
      </c>
      <c r="X97" s="56">
        <f t="shared" si="36"/>
        <v>-0.40374629679087448</v>
      </c>
      <c r="Y97" s="66">
        <f t="shared" si="26"/>
        <v>0</v>
      </c>
      <c r="Z97" s="72">
        <f t="shared" si="27"/>
        <v>0</v>
      </c>
      <c r="AA97" s="79">
        <f t="shared" si="28"/>
        <v>0</v>
      </c>
      <c r="AB97" s="81">
        <f t="shared" si="37"/>
        <v>0</v>
      </c>
      <c r="AD97" s="95">
        <f>locallinterp(R97,'BBG rates'!$N$10:$N$369,'BBG rates'!$P$10:$P$369)</f>
        <v>6.4341168549522534</v>
      </c>
      <c r="AI97" s="185">
        <f t="shared" si="29"/>
        <v>76</v>
      </c>
      <c r="AJ97" s="127">
        <f>locallinterp(MIN(AI97,CAP_Senior*12),'BBG rates'!$X$24:$X$65,'BBG rates'!$Y$24:$Y$65)</f>
        <v>45.973443275405842</v>
      </c>
      <c r="AK97" s="127">
        <f>locallinterp(MIN(AI97,CAP_CB*12),'BBG rates'!$AA$25:$AA$40,'BBG rates'!$AC$25:$AC$40)</f>
        <v>8.6666666666666661</v>
      </c>
      <c r="AL97" s="144">
        <f t="shared" si="30"/>
        <v>15.008818690152326</v>
      </c>
      <c r="AM97" s="142">
        <f>(SUMPRODUCT(AL97:AL$381,G97:G$381)+SUMPRODUCT(AL97:AL$381,H97:H$381))/12</f>
        <v>9645463.4110528249</v>
      </c>
    </row>
    <row r="98" spans="1:39" x14ac:dyDescent="0.2">
      <c r="A98" s="7">
        <v>77</v>
      </c>
      <c r="B98" s="7">
        <v>38.5</v>
      </c>
      <c r="C98" s="7">
        <v>19.25</v>
      </c>
      <c r="D98" s="12">
        <f t="shared" si="22"/>
        <v>6.416666666666667</v>
      </c>
      <c r="E98" s="29">
        <f t="shared" si="38"/>
        <v>6099782.596740745</v>
      </c>
      <c r="F98" s="2">
        <f t="shared" si="23"/>
        <v>9365.6863907661791</v>
      </c>
      <c r="G98" s="2">
        <f t="shared" si="31"/>
        <v>23027.30048158922</v>
      </c>
      <c r="H98" s="2">
        <f t="shared" si="32"/>
        <v>20034.68930913007</v>
      </c>
      <c r="I98" s="2">
        <f t="shared" si="21"/>
        <v>52427.676181485469</v>
      </c>
      <c r="J98" s="2">
        <f t="shared" si="39"/>
        <v>336410.92216453177</v>
      </c>
      <c r="K98" s="2">
        <f t="shared" si="24"/>
        <v>46624.49272577824</v>
      </c>
      <c r="L98" s="2">
        <f t="shared" si="24"/>
        <v>299173.82832374371</v>
      </c>
      <c r="M98" s="2"/>
      <c r="N98" s="28">
        <f t="shared" si="40"/>
        <v>7851814.2165252147</v>
      </c>
      <c r="O98" s="2">
        <f t="shared" si="33"/>
        <v>12016.311290561509</v>
      </c>
      <c r="P98" s="2">
        <f t="shared" si="34"/>
        <v>29544.360041873744</v>
      </c>
      <c r="R98">
        <f t="shared" si="35"/>
        <v>77</v>
      </c>
      <c r="S98" s="89">
        <f t="shared" si="25"/>
        <v>0</v>
      </c>
      <c r="T98" s="89">
        <f>IF(AND(S98=0,S97&gt;0),SUM($G98:$H$381),S98)</f>
        <v>0</v>
      </c>
      <c r="U98" s="82">
        <f>SUM(T98:T$381)</f>
        <v>0</v>
      </c>
      <c r="V98" s="68">
        <f>localspline(R98,'BBG rates'!$G$10:$G$27,'BBG rates'!$K$10:$K$27)</f>
        <v>1.0264801328302235</v>
      </c>
      <c r="W98" s="68">
        <f>locallinterp(R98,'BBG rates'!$G$10:$G$27,'BBG rates'!$J$10:$J$27)</f>
        <v>-0.39924999999999999</v>
      </c>
      <c r="X98" s="56">
        <f t="shared" si="36"/>
        <v>-0.39998245490577844</v>
      </c>
      <c r="Y98" s="66">
        <f t="shared" si="26"/>
        <v>0</v>
      </c>
      <c r="Z98" s="72">
        <f t="shared" si="27"/>
        <v>0</v>
      </c>
      <c r="AA98" s="79">
        <f t="shared" si="28"/>
        <v>0</v>
      </c>
      <c r="AB98" s="81">
        <f t="shared" si="37"/>
        <v>0</v>
      </c>
      <c r="AD98" s="95">
        <f>locallinterp(R98,'BBG rates'!$N$10:$N$369,'BBG rates'!$P$10:$P$369)</f>
        <v>6.5196568660214389</v>
      </c>
      <c r="AI98" s="185">
        <f t="shared" si="29"/>
        <v>77</v>
      </c>
      <c r="AJ98" s="127">
        <f>locallinterp(MIN(AI98,CAP_Senior*12),'BBG rates'!$X$24:$X$65,'BBG rates'!$Y$24:$Y$65)</f>
        <v>46.218029020731755</v>
      </c>
      <c r="AK98" s="127">
        <f>locallinterp(MIN(AI98,CAP_CB*12),'BBG rates'!$AA$25:$AA$40,'BBG rates'!$AC$25:$AC$40)</f>
        <v>8.7083333333333339</v>
      </c>
      <c r="AL98" s="144">
        <f t="shared" si="30"/>
        <v>15.084981600191067</v>
      </c>
      <c r="AM98" s="142">
        <f>(SUMPRODUCT(AL98:AL$381,G98:G$381)+SUMPRODUCT(AL98:AL$381,H98:H$381))/12</f>
        <v>9591376.7698891163</v>
      </c>
    </row>
    <row r="99" spans="1:39" x14ac:dyDescent="0.2">
      <c r="A99" s="7">
        <v>78</v>
      </c>
      <c r="B99" s="7">
        <v>39</v>
      </c>
      <c r="C99" s="7">
        <v>19.5</v>
      </c>
      <c r="D99" s="12">
        <f t="shared" si="22"/>
        <v>6.5</v>
      </c>
      <c r="E99" s="29">
        <f t="shared" si="38"/>
        <v>6056901.840225325</v>
      </c>
      <c r="F99" s="2">
        <f t="shared" si="23"/>
        <v>9300.031939304632</v>
      </c>
      <c r="G99" s="2">
        <f t="shared" si="31"/>
        <v>22986.908723262488</v>
      </c>
      <c r="H99" s="2">
        <f t="shared" si="32"/>
        <v>19893.847792157656</v>
      </c>
      <c r="I99" s="2">
        <f t="shared" si="21"/>
        <v>52180.788454724774</v>
      </c>
      <c r="J99" s="2">
        <f t="shared" si="39"/>
        <v>339175.12495571101</v>
      </c>
      <c r="K99" s="2">
        <f t="shared" si="24"/>
        <v>46334.289269860863</v>
      </c>
      <c r="L99" s="2">
        <f t="shared" si="24"/>
        <v>301172.88025409559</v>
      </c>
      <c r="M99" s="2"/>
      <c r="N99" s="28">
        <f t="shared" si="40"/>
        <v>7822224.8116825372</v>
      </c>
      <c r="O99" s="2">
        <f t="shared" si="33"/>
        <v>11971.266489757862</v>
      </c>
      <c r="P99" s="2">
        <f t="shared" si="34"/>
        <v>29589.404842677392</v>
      </c>
      <c r="R99">
        <f t="shared" si="35"/>
        <v>78</v>
      </c>
      <c r="S99" s="89">
        <f t="shared" si="25"/>
        <v>0</v>
      </c>
      <c r="T99" s="89">
        <f>IF(AND(S99=0,S98&gt;0),SUM($G99:$H$381),S99)</f>
        <v>0</v>
      </c>
      <c r="U99" s="82">
        <f>SUM(T99:T$381)</f>
        <v>0</v>
      </c>
      <c r="V99" s="68">
        <f>localspline(R99,'BBG rates'!$G$10:$G$27,'BBG rates'!$K$10:$K$27)</f>
        <v>1.0265764350469908</v>
      </c>
      <c r="W99" s="68">
        <f>locallinterp(R99,'BBG rates'!$G$10:$G$27,'BBG rates'!$J$10:$J$27)</f>
        <v>-0.39549999999999996</v>
      </c>
      <c r="X99" s="56">
        <f t="shared" si="36"/>
        <v>-0.39621874291917436</v>
      </c>
      <c r="Y99" s="66">
        <f t="shared" si="26"/>
        <v>0</v>
      </c>
      <c r="Z99" s="72">
        <f t="shared" si="27"/>
        <v>0</v>
      </c>
      <c r="AA99" s="79">
        <f t="shared" si="28"/>
        <v>0</v>
      </c>
      <c r="AB99" s="81">
        <f t="shared" si="37"/>
        <v>0</v>
      </c>
      <c r="AD99" s="95">
        <f>locallinterp(R99,'BBG rates'!$N$10:$N$369,'BBG rates'!$P$10:$P$369)</f>
        <v>6.6052049022753545</v>
      </c>
      <c r="AI99" s="185">
        <f t="shared" si="29"/>
        <v>78</v>
      </c>
      <c r="AJ99" s="127">
        <f>locallinterp(MIN(AI99,CAP_Senior*12),'BBG rates'!$X$24:$X$65,'BBG rates'!$Y$24:$Y$65)</f>
        <v>46.462614766057669</v>
      </c>
      <c r="AK99" s="127">
        <f>locallinterp(MIN(AI99,CAP_CB*12),'BBG rates'!$AA$25:$AA$40,'BBG rates'!$AC$25:$AC$40)</f>
        <v>8.75</v>
      </c>
      <c r="AL99" s="144">
        <f t="shared" si="30"/>
        <v>15.161144510229803</v>
      </c>
      <c r="AM99" s="142">
        <f>(SUMPRODUCT(AL99:AL$381,G99:G$381)+SUMPRODUCT(AL99:AL$381,H99:H$381))/12</f>
        <v>9537244.3262507319</v>
      </c>
    </row>
    <row r="100" spans="1:39" x14ac:dyDescent="0.2">
      <c r="A100" s="7">
        <v>79</v>
      </c>
      <c r="B100" s="7">
        <v>39.5</v>
      </c>
      <c r="C100" s="7">
        <v>19.75</v>
      </c>
      <c r="D100" s="12">
        <f t="shared" si="22"/>
        <v>6.583333333333333</v>
      </c>
      <c r="E100" s="29">
        <f t="shared" si="38"/>
        <v>6014201.6530561363</v>
      </c>
      <c r="F100" s="2">
        <f t="shared" si="23"/>
        <v>9234.6538051088282</v>
      </c>
      <c r="G100" s="2">
        <f t="shared" si="31"/>
        <v>22946.58781536575</v>
      </c>
      <c r="H100" s="2">
        <f t="shared" si="32"/>
        <v>19753.599353822578</v>
      </c>
      <c r="I100" s="2">
        <f t="shared" si="21"/>
        <v>51934.840974297156</v>
      </c>
      <c r="J100" s="2">
        <f t="shared" si="39"/>
        <v>341904.36974745628</v>
      </c>
      <c r="K100" s="2">
        <f t="shared" si="24"/>
        <v>46045.694959700399</v>
      </c>
      <c r="L100" s="2">
        <f t="shared" si="24"/>
        <v>303134.15848469432</v>
      </c>
      <c r="M100" s="2"/>
      <c r="N100" s="28">
        <f t="shared" si="40"/>
        <v>7792590.293361512</v>
      </c>
      <c r="O100" s="2">
        <f t="shared" si="33"/>
        <v>11926.153011410461</v>
      </c>
      <c r="P100" s="2">
        <f t="shared" si="34"/>
        <v>29634.518321024796</v>
      </c>
      <c r="R100">
        <f t="shared" si="35"/>
        <v>79</v>
      </c>
      <c r="S100" s="89">
        <f t="shared" si="25"/>
        <v>0</v>
      </c>
      <c r="T100" s="89">
        <f>IF(AND(S100=0,S99&gt;0),SUM($G100:$H$381),S100)</f>
        <v>0</v>
      </c>
      <c r="U100" s="82">
        <f>SUM(T100:T$381)</f>
        <v>0</v>
      </c>
      <c r="V100" s="68">
        <f>localspline(R100,'BBG rates'!$G$10:$G$27,'BBG rates'!$K$10:$K$27)</f>
        <v>1.026663963488001</v>
      </c>
      <c r="W100" s="68">
        <f>locallinterp(R100,'BBG rates'!$G$10:$G$27,'BBG rates'!$J$10:$J$27)</f>
        <v>-0.39174999999999999</v>
      </c>
      <c r="X100" s="56">
        <f t="shared" si="36"/>
        <v>-0.39245516082173637</v>
      </c>
      <c r="Y100" s="66">
        <f t="shared" si="26"/>
        <v>0</v>
      </c>
      <c r="Z100" s="72">
        <f t="shared" si="27"/>
        <v>0</v>
      </c>
      <c r="AA100" s="79">
        <f t="shared" si="28"/>
        <v>0</v>
      </c>
      <c r="AB100" s="81">
        <f t="shared" si="37"/>
        <v>0</v>
      </c>
      <c r="AD100" s="95">
        <f>locallinterp(R100,'BBG rates'!$N$10:$N$369,'BBG rates'!$P$10:$P$369)</f>
        <v>6.6907602325660216</v>
      </c>
      <c r="AI100" s="185">
        <f t="shared" si="29"/>
        <v>79</v>
      </c>
      <c r="AJ100" s="127">
        <f>locallinterp(MIN(AI100,CAP_Senior*12),'BBG rates'!$X$24:$X$65,'BBG rates'!$Y$24:$Y$65)</f>
        <v>46.70720051138359</v>
      </c>
      <c r="AK100" s="127">
        <f>locallinterp(MIN(AI100,CAP_CB*12),'BBG rates'!$AA$25:$AA$40,'BBG rates'!$AC$25:$AC$40)</f>
        <v>8.7916666666666661</v>
      </c>
      <c r="AL100" s="144">
        <f t="shared" si="30"/>
        <v>15.237307420268543</v>
      </c>
      <c r="AM100" s="142">
        <f>(SUMPRODUCT(AL100:AL$381,G100:G$381)+SUMPRODUCT(AL100:AL$381,H100:H$381))/12</f>
        <v>9483067.5473975409</v>
      </c>
    </row>
    <row r="101" spans="1:39" x14ac:dyDescent="0.2">
      <c r="A101" s="7">
        <v>80</v>
      </c>
      <c r="B101" s="7">
        <v>40</v>
      </c>
      <c r="C101" s="7">
        <v>20</v>
      </c>
      <c r="D101" s="12">
        <f t="shared" si="22"/>
        <v>6.666666666666667</v>
      </c>
      <c r="E101" s="29">
        <f t="shared" si="38"/>
        <v>5971681.3736015139</v>
      </c>
      <c r="F101" s="2">
        <f t="shared" si="23"/>
        <v>9169.5509759194847</v>
      </c>
      <c r="G101" s="2">
        <f t="shared" si="31"/>
        <v>22906.337633621588</v>
      </c>
      <c r="H101" s="2">
        <f t="shared" si="32"/>
        <v>19613.941821000681</v>
      </c>
      <c r="I101" s="2">
        <f t="shared" si="21"/>
        <v>51689.830430541755</v>
      </c>
      <c r="J101" s="2">
        <f t="shared" si="39"/>
        <v>344598.86953694507</v>
      </c>
      <c r="K101" s="2">
        <f t="shared" si="24"/>
        <v>45758.701369591545</v>
      </c>
      <c r="L101" s="2">
        <f t="shared" si="24"/>
        <v>305058.00913061033</v>
      </c>
      <c r="M101" s="2"/>
      <c r="N101" s="28">
        <f t="shared" si="40"/>
        <v>7762910.5927798869</v>
      </c>
      <c r="O101" s="2">
        <f t="shared" si="33"/>
        <v>11880.970750810109</v>
      </c>
      <c r="P101" s="2">
        <f t="shared" si="34"/>
        <v>29679.700581625144</v>
      </c>
      <c r="R101">
        <f t="shared" si="35"/>
        <v>80</v>
      </c>
      <c r="S101" s="89">
        <f t="shared" si="25"/>
        <v>0</v>
      </c>
      <c r="T101" s="89">
        <f>IF(AND(S101=0,S100&gt;0),SUM($G101:$H$381),S101)</f>
        <v>0</v>
      </c>
      <c r="U101" s="82">
        <f>SUM(T101:T$381)</f>
        <v>0</v>
      </c>
      <c r="V101" s="68">
        <f>localspline(R101,'BBG rates'!$G$10:$G$27,'BBG rates'!$K$10:$K$27)</f>
        <v>1.0267426577012306</v>
      </c>
      <c r="W101" s="68">
        <f>locallinterp(R101,'BBG rates'!$G$10:$G$27,'BBG rates'!$J$10:$J$27)</f>
        <v>-0.38800000000000001</v>
      </c>
      <c r="X101" s="56">
        <f t="shared" si="36"/>
        <v>-0.38869170860400537</v>
      </c>
      <c r="Y101" s="66">
        <f t="shared" si="26"/>
        <v>0</v>
      </c>
      <c r="Z101" s="72">
        <f t="shared" si="27"/>
        <v>0</v>
      </c>
      <c r="AA101" s="79">
        <f t="shared" si="28"/>
        <v>0</v>
      </c>
      <c r="AB101" s="81">
        <f t="shared" si="37"/>
        <v>0</v>
      </c>
      <c r="AD101" s="95">
        <f>locallinterp(R101,'BBG rates'!$N$10:$N$369,'BBG rates'!$P$10:$P$369)</f>
        <v>6.7763221207077908</v>
      </c>
      <c r="AI101" s="185">
        <f t="shared" si="29"/>
        <v>80</v>
      </c>
      <c r="AJ101" s="127">
        <f>locallinterp(MIN(AI101,CAP_Senior*12),'BBG rates'!$X$24:$X$65,'BBG rates'!$Y$24:$Y$65)</f>
        <v>46.951786256709504</v>
      </c>
      <c r="AK101" s="127">
        <f>locallinterp(MIN(AI101,CAP_CB*12),'BBG rates'!$AA$25:$AA$40,'BBG rates'!$AC$25:$AC$40)</f>
        <v>8.8333333333333339</v>
      </c>
      <c r="AL101" s="144">
        <f t="shared" si="30"/>
        <v>15.313470330307283</v>
      </c>
      <c r="AM101" s="142">
        <f>(SUMPRODUCT(AL101:AL$381,G101:G$381)+SUMPRODUCT(AL101:AL$381,H101:H$381))/12</f>
        <v>9428847.8908308819</v>
      </c>
    </row>
    <row r="102" spans="1:39" x14ac:dyDescent="0.2">
      <c r="A102" s="7">
        <v>81</v>
      </c>
      <c r="B102" s="7">
        <v>40.5</v>
      </c>
      <c r="C102" s="7">
        <v>20.25</v>
      </c>
      <c r="D102" s="12">
        <f t="shared" si="22"/>
        <v>6.75</v>
      </c>
      <c r="E102" s="29">
        <f t="shared" si="38"/>
        <v>5929340.3425194547</v>
      </c>
      <c r="F102" s="2">
        <f t="shared" si="23"/>
        <v>9104.722442980059</v>
      </c>
      <c r="G102" s="2">
        <f t="shared" si="31"/>
        <v>22866.158053970579</v>
      </c>
      <c r="H102" s="2">
        <f t="shared" si="32"/>
        <v>19474.873028088201</v>
      </c>
      <c r="I102" s="2">
        <f t="shared" si="21"/>
        <v>51445.753525038839</v>
      </c>
      <c r="J102" s="2">
        <f t="shared" si="39"/>
        <v>347258.83629401214</v>
      </c>
      <c r="K102" s="2">
        <f t="shared" si="24"/>
        <v>45473.300116541803</v>
      </c>
      <c r="L102" s="2">
        <f t="shared" si="24"/>
        <v>306944.77578665718</v>
      </c>
      <c r="M102" s="2"/>
      <c r="N102" s="28">
        <f t="shared" si="40"/>
        <v>7733185.6410505399</v>
      </c>
      <c r="O102" s="2">
        <f t="shared" si="33"/>
        <v>11835.719603087959</v>
      </c>
      <c r="P102" s="2">
        <f t="shared" si="34"/>
        <v>29724.951729347293</v>
      </c>
      <c r="R102">
        <f t="shared" si="35"/>
        <v>81</v>
      </c>
      <c r="S102" s="89">
        <f t="shared" si="25"/>
        <v>0</v>
      </c>
      <c r="T102" s="89">
        <f>IF(AND(S102=0,S101&gt;0),SUM($G102:$H$381),S102)</f>
        <v>0</v>
      </c>
      <c r="U102" s="82">
        <f>SUM(T102:T$381)</f>
        <v>0</v>
      </c>
      <c r="V102" s="68">
        <f>localspline(R102,'BBG rates'!$G$10:$G$27,'BBG rates'!$K$10:$K$27)</f>
        <v>1.0268124572236275</v>
      </c>
      <c r="W102" s="68">
        <f>locallinterp(R102,'BBG rates'!$G$10:$G$27,'BBG rates'!$J$10:$J$27)</f>
        <v>-0.38424999999999998</v>
      </c>
      <c r="X102" s="56">
        <f t="shared" si="36"/>
        <v>-0.38492838625652226</v>
      </c>
      <c r="Y102" s="66">
        <f t="shared" si="26"/>
        <v>0</v>
      </c>
      <c r="Z102" s="72">
        <f t="shared" si="27"/>
        <v>0</v>
      </c>
      <c r="AA102" s="79">
        <f t="shared" si="28"/>
        <v>0</v>
      </c>
      <c r="AB102" s="81">
        <f t="shared" si="37"/>
        <v>0</v>
      </c>
      <c r="AD102" s="95">
        <f>locallinterp(R102,'BBG rates'!$N$10:$N$369,'BBG rates'!$P$10:$P$369)</f>
        <v>6.8618898254764265</v>
      </c>
      <c r="AI102" s="185">
        <f t="shared" si="29"/>
        <v>81</v>
      </c>
      <c r="AJ102" s="127">
        <f>locallinterp(MIN(AI102,CAP_Senior*12),'BBG rates'!$X$24:$X$65,'BBG rates'!$Y$24:$Y$65)</f>
        <v>47.196372002035424</v>
      </c>
      <c r="AK102" s="127">
        <f>locallinterp(MIN(AI102,CAP_CB*12),'BBG rates'!$AA$25:$AA$40,'BBG rates'!$AC$25:$AC$40)</f>
        <v>8.875</v>
      </c>
      <c r="AL102" s="144">
        <f t="shared" si="30"/>
        <v>15.389633240346022</v>
      </c>
      <c r="AM102" s="142">
        <f>(SUMPRODUCT(AL102:AL$381,G102:G$381)+SUMPRODUCT(AL102:AL$381,H102:H$381))/12</f>
        <v>9374586.8043421544</v>
      </c>
    </row>
    <row r="103" spans="1:39" x14ac:dyDescent="0.2">
      <c r="A103" s="7">
        <v>82</v>
      </c>
      <c r="B103" s="7">
        <v>41</v>
      </c>
      <c r="C103" s="7">
        <v>20.5</v>
      </c>
      <c r="D103" s="12">
        <f t="shared" si="22"/>
        <v>6.833333333333333</v>
      </c>
      <c r="E103" s="29">
        <f t="shared" si="38"/>
        <v>5887177.9027499072</v>
      </c>
      <c r="F103" s="2">
        <f t="shared" si="23"/>
        <v>9040.1672010249367</v>
      </c>
      <c r="G103" s="2">
        <f t="shared" si="31"/>
        <v>22826.048952570905</v>
      </c>
      <c r="H103" s="2">
        <f t="shared" si="32"/>
        <v>19336.390816976425</v>
      </c>
      <c r="I103" s="2">
        <f t="shared" si="21"/>
        <v>51202.606970572269</v>
      </c>
      <c r="J103" s="2">
        <f t="shared" si="39"/>
        <v>349884.48096557718</v>
      </c>
      <c r="K103" s="2">
        <f t="shared" si="24"/>
        <v>45189.482860059121</v>
      </c>
      <c r="L103" s="2">
        <f t="shared" si="24"/>
        <v>308794.79954373732</v>
      </c>
      <c r="M103" s="2"/>
      <c r="N103" s="28">
        <f t="shared" si="40"/>
        <v>7703415.3691813201</v>
      </c>
      <c r="O103" s="2">
        <f t="shared" si="33"/>
        <v>11790.399463215281</v>
      </c>
      <c r="P103" s="2">
        <f t="shared" si="34"/>
        <v>29770.271869219971</v>
      </c>
      <c r="R103">
        <f t="shared" si="35"/>
        <v>82</v>
      </c>
      <c r="S103" s="89">
        <f t="shared" si="25"/>
        <v>0</v>
      </c>
      <c r="T103" s="89">
        <f>IF(AND(S103=0,S102&gt;0),SUM($G103:$H$381),S103)</f>
        <v>0</v>
      </c>
      <c r="U103" s="82">
        <f>SUM(T103:T$381)</f>
        <v>0</v>
      </c>
      <c r="V103" s="68">
        <f>localspline(R103,'BBG rates'!$G$10:$G$27,'BBG rates'!$K$10:$K$27)</f>
        <v>1.0268733016049227</v>
      </c>
      <c r="W103" s="68">
        <f>locallinterp(R103,'BBG rates'!$G$10:$G$27,'BBG rates'!$J$10:$J$27)</f>
        <v>-0.3805</v>
      </c>
      <c r="X103" s="56">
        <f t="shared" si="36"/>
        <v>-0.38116519376996116</v>
      </c>
      <c r="Y103" s="66">
        <f t="shared" si="26"/>
        <v>0</v>
      </c>
      <c r="Z103" s="72">
        <f t="shared" si="27"/>
        <v>0</v>
      </c>
      <c r="AA103" s="79">
        <f t="shared" si="28"/>
        <v>0</v>
      </c>
      <c r="AB103" s="81">
        <f t="shared" si="37"/>
        <v>0</v>
      </c>
      <c r="AD103" s="95">
        <f>locallinterp(R103,'BBG rates'!$N$10:$N$369,'BBG rates'!$P$10:$P$369)</f>
        <v>6.9474626006101703</v>
      </c>
      <c r="AI103" s="185">
        <f t="shared" si="29"/>
        <v>82</v>
      </c>
      <c r="AJ103" s="127">
        <f>locallinterp(MIN(AI103,CAP_Senior*12),'BBG rates'!$X$24:$X$65,'BBG rates'!$Y$24:$Y$65)</f>
        <v>47.440957747361338</v>
      </c>
      <c r="AK103" s="127">
        <f>locallinterp(MIN(AI103,CAP_CB*12),'BBG rates'!$AA$25:$AA$40,'BBG rates'!$AC$25:$AC$40)</f>
        <v>8.9166666666666661</v>
      </c>
      <c r="AL103" s="144">
        <f t="shared" si="30"/>
        <v>15.465796150384762</v>
      </c>
      <c r="AM103" s="142">
        <f>(SUMPRODUCT(AL103:AL$381,G103:G$381)+SUMPRODUCT(AL103:AL$381,H103:H$381))/12</f>
        <v>9320285.7260612398</v>
      </c>
    </row>
    <row r="104" spans="1:39" x14ac:dyDescent="0.2">
      <c r="A104" s="7">
        <v>83</v>
      </c>
      <c r="B104" s="7">
        <v>41.5</v>
      </c>
      <c r="C104" s="7">
        <v>20.75</v>
      </c>
      <c r="D104" s="12">
        <f t="shared" si="22"/>
        <v>6.916666666666667</v>
      </c>
      <c r="E104" s="29">
        <f t="shared" si="38"/>
        <v>5845193.399507083</v>
      </c>
      <c r="F104" s="2">
        <f t="shared" si="23"/>
        <v>8975.8842482676828</v>
      </c>
      <c r="G104" s="2">
        <f t="shared" si="31"/>
        <v>22786.010205797975</v>
      </c>
      <c r="H104" s="2">
        <f t="shared" si="32"/>
        <v>19198.493037026434</v>
      </c>
      <c r="I104" s="2">
        <f t="shared" si="21"/>
        <v>50960.387491092093</v>
      </c>
      <c r="J104" s="2">
        <f t="shared" si="39"/>
        <v>352476.01348005363</v>
      </c>
      <c r="K104" s="2">
        <f t="shared" si="24"/>
        <v>44907.241301940601</v>
      </c>
      <c r="L104" s="2">
        <f t="shared" si="24"/>
        <v>310608.41900508915</v>
      </c>
      <c r="M104" s="2"/>
      <c r="N104" s="28">
        <f t="shared" si="40"/>
        <v>7673599.7080748882</v>
      </c>
      <c r="O104" s="2">
        <f t="shared" si="33"/>
        <v>11745.010226003209</v>
      </c>
      <c r="P104" s="2">
        <f t="shared" si="34"/>
        <v>29815.661106432042</v>
      </c>
      <c r="R104">
        <f t="shared" si="35"/>
        <v>83</v>
      </c>
      <c r="S104" s="89">
        <f t="shared" si="25"/>
        <v>0</v>
      </c>
      <c r="T104" s="89">
        <f>IF(AND(S104=0,S103&gt;0),SUM($G104:$H$381),S104)</f>
        <v>0</v>
      </c>
      <c r="U104" s="82">
        <f>SUM(T104:T$381)</f>
        <v>0</v>
      </c>
      <c r="V104" s="68">
        <f>localspline(R104,'BBG rates'!$G$10:$G$27,'BBG rates'!$K$10:$K$27)</f>
        <v>1.0269251303853537</v>
      </c>
      <c r="W104" s="68">
        <f>locallinterp(R104,'BBG rates'!$G$10:$G$27,'BBG rates'!$J$10:$J$27)</f>
        <v>-0.37674999999999997</v>
      </c>
      <c r="X104" s="56">
        <f t="shared" si="36"/>
        <v>-0.37740213113512944</v>
      </c>
      <c r="Y104" s="66">
        <f t="shared" si="26"/>
        <v>0</v>
      </c>
      <c r="Z104" s="72">
        <f t="shared" si="27"/>
        <v>0</v>
      </c>
      <c r="AA104" s="79">
        <f t="shared" si="28"/>
        <v>0</v>
      </c>
      <c r="AB104" s="81">
        <f t="shared" si="37"/>
        <v>0</v>
      </c>
      <c r="AD104" s="95">
        <f>locallinterp(R104,'BBG rates'!$N$10:$N$369,'BBG rates'!$P$10:$P$369)</f>
        <v>7.0330396948089495</v>
      </c>
      <c r="AI104" s="185">
        <f t="shared" si="29"/>
        <v>83</v>
      </c>
      <c r="AJ104" s="127">
        <f>locallinterp(MIN(AI104,CAP_Senior*12),'BBG rates'!$X$24:$X$65,'BBG rates'!$Y$24:$Y$65)</f>
        <v>47.685543492687259</v>
      </c>
      <c r="AK104" s="127">
        <f>locallinterp(MIN(AI104,CAP_CB*12),'BBG rates'!$AA$25:$AA$40,'BBG rates'!$AC$25:$AC$40)</f>
        <v>8.9583333333333339</v>
      </c>
      <c r="AL104" s="144">
        <f t="shared" si="30"/>
        <v>15.541959060423501</v>
      </c>
      <c r="AM104" s="142">
        <f>(SUMPRODUCT(AL104:AL$381,G104:G$381)+SUMPRODUCT(AL104:AL$381,H104:H$381))/12</f>
        <v>9265946.0845046807</v>
      </c>
    </row>
    <row r="105" spans="1:39" x14ac:dyDescent="0.2">
      <c r="A105" s="7">
        <v>84</v>
      </c>
      <c r="B105" s="7">
        <v>42</v>
      </c>
      <c r="C105" s="7">
        <v>21</v>
      </c>
      <c r="D105" s="12">
        <f t="shared" si="22"/>
        <v>7</v>
      </c>
      <c r="E105" s="29">
        <f t="shared" si="38"/>
        <v>5803386.180271795</v>
      </c>
      <c r="F105" s="2">
        <f t="shared" si="23"/>
        <v>8911.8725863893178</v>
      </c>
      <c r="G105" s="2">
        <f t="shared" si="31"/>
        <v>22746.041690244067</v>
      </c>
      <c r="H105" s="2">
        <f t="shared" si="32"/>
        <v>19061.177545043942</v>
      </c>
      <c r="I105" s="2">
        <f t="shared" si="21"/>
        <v>50719.091821677328</v>
      </c>
      <c r="J105" s="2">
        <f t="shared" si="39"/>
        <v>355033.64275174128</v>
      </c>
      <c r="K105" s="2">
        <f t="shared" si="24"/>
        <v>44626.56718606229</v>
      </c>
      <c r="L105" s="2">
        <f t="shared" si="24"/>
        <v>312385.97030243598</v>
      </c>
      <c r="M105" s="2"/>
      <c r="N105" s="28">
        <f t="shared" si="40"/>
        <v>7643738.5885285558</v>
      </c>
      <c r="O105" s="2">
        <f t="shared" si="33"/>
        <v>11699.551786102506</v>
      </c>
      <c r="P105" s="2">
        <f t="shared" si="34"/>
        <v>29861.119546332742</v>
      </c>
      <c r="R105">
        <f t="shared" si="35"/>
        <v>84</v>
      </c>
      <c r="S105" s="89">
        <f t="shared" si="25"/>
        <v>0</v>
      </c>
      <c r="T105" s="89">
        <f>IF(AND(S105=0,S104&gt;0),SUM($G105:$H$381),S105)</f>
        <v>0</v>
      </c>
      <c r="U105" s="82">
        <f>SUM(T105:T$381)</f>
        <v>0</v>
      </c>
      <c r="V105" s="68">
        <f>localspline(R105,'BBG rates'!$G$10:$G$27,'BBG rates'!$K$10:$K$27)</f>
        <v>1.0269678831100464</v>
      </c>
      <c r="W105" s="68">
        <f>locallinterp(R105,'BBG rates'!$G$10:$G$27,'BBG rates'!$J$10:$J$27)</f>
        <v>-0.373</v>
      </c>
      <c r="X105" s="56">
        <f t="shared" si="36"/>
        <v>-0.37363919834243475</v>
      </c>
      <c r="Y105" s="66">
        <f t="shared" si="26"/>
        <v>0</v>
      </c>
      <c r="Z105" s="72">
        <f t="shared" si="27"/>
        <v>0</v>
      </c>
      <c r="AA105" s="79">
        <f t="shared" si="28"/>
        <v>0</v>
      </c>
      <c r="AB105" s="81">
        <f t="shared" si="37"/>
        <v>0</v>
      </c>
      <c r="AD105" s="95">
        <f>locallinterp(R105,'BBG rates'!$N$10:$N$369,'BBG rates'!$P$10:$P$369)</f>
        <v>7.118620351734787</v>
      </c>
      <c r="AI105" s="185">
        <f t="shared" si="29"/>
        <v>84</v>
      </c>
      <c r="AJ105" s="127">
        <f>locallinterp(MIN(AI105,CAP_Senior*12),'BBG rates'!$X$24:$X$65,'BBG rates'!$Y$24:$Y$65)</f>
        <v>47.930129238013173</v>
      </c>
      <c r="AK105" s="127">
        <f>locallinterp(MIN(AI105,CAP_CB*12),'BBG rates'!$AA$25:$AA$40,'BBG rates'!$AC$25:$AC$40)</f>
        <v>9</v>
      </c>
      <c r="AL105" s="144">
        <f t="shared" si="30"/>
        <v>15.618121970462241</v>
      </c>
      <c r="AM105" s="142">
        <f>(SUMPRODUCT(AL105:AL$381,G105:G$381)+SUMPRODUCT(AL105:AL$381,H105:H$381))/12</f>
        <v>9211569.2986236662</v>
      </c>
    </row>
    <row r="106" spans="1:39" x14ac:dyDescent="0.2">
      <c r="A106" s="7">
        <v>85</v>
      </c>
      <c r="B106" s="7">
        <v>42.5</v>
      </c>
      <c r="C106" s="7">
        <v>21.25</v>
      </c>
      <c r="D106" s="12">
        <f t="shared" si="22"/>
        <v>7.083333333333333</v>
      </c>
      <c r="E106" s="29">
        <f t="shared" si="38"/>
        <v>5761755.594783823</v>
      </c>
      <c r="F106" s="2">
        <f t="shared" si="23"/>
        <v>8848.1312205266331</v>
      </c>
      <c r="G106" s="2">
        <f t="shared" si="31"/>
        <v>22706.143282717894</v>
      </c>
      <c r="H106" s="2">
        <f t="shared" si="32"/>
        <v>18924.442205254232</v>
      </c>
      <c r="I106" s="2">
        <f t="shared" si="21"/>
        <v>50478.71670849876</v>
      </c>
      <c r="J106" s="2">
        <f t="shared" si="39"/>
        <v>357557.57668519951</v>
      </c>
      <c r="K106" s="2">
        <f t="shared" si="24"/>
        <v>44347.452298169963</v>
      </c>
      <c r="L106" s="2">
        <f t="shared" si="24"/>
        <v>314127.78711203719</v>
      </c>
      <c r="M106" s="2"/>
      <c r="N106" s="28">
        <f t="shared" si="40"/>
        <v>7613831.9412341239</v>
      </c>
      <c r="O106" s="2">
        <f t="shared" si="33"/>
        <v>11654.024038003308</v>
      </c>
      <c r="P106" s="2">
        <f t="shared" si="34"/>
        <v>29906.64729443195</v>
      </c>
      <c r="R106">
        <f t="shared" si="35"/>
        <v>85</v>
      </c>
      <c r="S106" s="89">
        <f t="shared" si="25"/>
        <v>0</v>
      </c>
      <c r="T106" s="89">
        <f>IF(AND(S106=0,S105&gt;0),SUM($G106:$H$381),S106)</f>
        <v>0</v>
      </c>
      <c r="U106" s="82">
        <f>SUM(T106:T$381)</f>
        <v>0</v>
      </c>
      <c r="V106" s="68">
        <f>localspline(R106,'BBG rates'!$G$10:$G$27,'BBG rates'!$K$10:$K$27)</f>
        <v>1.0270015419268168</v>
      </c>
      <c r="W106" s="68">
        <f>locallinterp(R106,'BBG rates'!$G$10:$G$27,'BBG rates'!$J$10:$J$27)</f>
        <v>-0.36891666666666667</v>
      </c>
      <c r="X106" s="56">
        <f t="shared" si="36"/>
        <v>-0.36954193029132831</v>
      </c>
      <c r="Y106" s="66">
        <f t="shared" si="26"/>
        <v>0</v>
      </c>
      <c r="Z106" s="72">
        <f t="shared" si="27"/>
        <v>0</v>
      </c>
      <c r="AA106" s="79">
        <f t="shared" si="28"/>
        <v>0</v>
      </c>
      <c r="AB106" s="81">
        <f t="shared" si="37"/>
        <v>0</v>
      </c>
      <c r="AD106" s="95">
        <f>locallinterp(R106,'BBG rates'!$N$10:$N$369,'BBG rates'!$P$10:$P$369)</f>
        <v>7.2042038135620219</v>
      </c>
      <c r="AI106" s="185">
        <f t="shared" si="29"/>
        <v>85</v>
      </c>
      <c r="AJ106" s="127">
        <f>locallinterp(MIN(AI106,CAP_Senior*12),'BBG rates'!$X$24:$X$65,'BBG rates'!$Y$24:$Y$65)</f>
        <v>48.141999047644084</v>
      </c>
      <c r="AK106" s="127">
        <f>locallinterp(MIN(AI106,CAP_CB*12),'BBG rates'!$AA$25:$AA$40,'BBG rates'!$AC$25:$AC$40)</f>
        <v>9.0166666666666657</v>
      </c>
      <c r="AL106" s="144">
        <f t="shared" si="30"/>
        <v>15.667973171432827</v>
      </c>
      <c r="AM106" s="142">
        <f>(SUMPRODUCT(AL106:AL$381,G106:G$381)+SUMPRODUCT(AL106:AL$381,H106:H$381))/12</f>
        <v>9157156.7778517846</v>
      </c>
    </row>
    <row r="107" spans="1:39" x14ac:dyDescent="0.2">
      <c r="A107" s="7">
        <v>86</v>
      </c>
      <c r="B107" s="7">
        <v>43</v>
      </c>
      <c r="C107" s="7">
        <v>21.5</v>
      </c>
      <c r="D107" s="12">
        <f t="shared" si="22"/>
        <v>7.166666666666667</v>
      </c>
      <c r="E107" s="29">
        <f t="shared" si="38"/>
        <v>5720300.9950343017</v>
      </c>
      <c r="F107" s="2">
        <f t="shared" si="23"/>
        <v>8784.6591592605528</v>
      </c>
      <c r="G107" s="2">
        <f t="shared" si="31"/>
        <v>22666.314860244278</v>
      </c>
      <c r="H107" s="2">
        <f t="shared" si="32"/>
        <v>18788.28488927714</v>
      </c>
      <c r="I107" s="2">
        <f t="shared" si="21"/>
        <v>50239.258908781965</v>
      </c>
      <c r="J107" s="2">
        <f t="shared" si="39"/>
        <v>360048.0221796041</v>
      </c>
      <c r="K107" s="2">
        <f t="shared" si="24"/>
        <v>44069.888465670963</v>
      </c>
      <c r="L107" s="2">
        <f t="shared" si="24"/>
        <v>315834.20067064191</v>
      </c>
      <c r="M107" s="2"/>
      <c r="N107" s="28">
        <f t="shared" si="40"/>
        <v>7583879.6967777237</v>
      </c>
      <c r="O107" s="2">
        <f t="shared" si="33"/>
        <v>11608.426876034886</v>
      </c>
      <c r="P107" s="2">
        <f t="shared" si="34"/>
        <v>29952.244456400364</v>
      </c>
      <c r="R107">
        <f t="shared" si="35"/>
        <v>86</v>
      </c>
      <c r="S107" s="89">
        <f t="shared" si="25"/>
        <v>0</v>
      </c>
      <c r="T107" s="89">
        <f>IF(AND(S107=0,S106&gt;0),SUM($G107:$H$381),S107)</f>
        <v>0</v>
      </c>
      <c r="U107" s="82">
        <f>SUM(T107:T$381)</f>
        <v>0</v>
      </c>
      <c r="V107" s="68">
        <f>localspline(R107,'BBG rates'!$G$10:$G$27,'BBG rates'!$K$10:$K$27)</f>
        <v>1.027026140195449</v>
      </c>
      <c r="W107" s="68">
        <f>locallinterp(R107,'BBG rates'!$G$10:$G$27,'BBG rates'!$J$10:$J$27)</f>
        <v>-0.36483333333333334</v>
      </c>
      <c r="X107" s="56">
        <f t="shared" si="36"/>
        <v>-0.36544481616829216</v>
      </c>
      <c r="Y107" s="66">
        <f t="shared" si="26"/>
        <v>0</v>
      </c>
      <c r="Z107" s="72">
        <f t="shared" si="27"/>
        <v>0</v>
      </c>
      <c r="AA107" s="79">
        <f t="shared" si="28"/>
        <v>0</v>
      </c>
      <c r="AB107" s="81">
        <f t="shared" si="37"/>
        <v>0</v>
      </c>
      <c r="AD107" s="95">
        <f>locallinterp(R107,'BBG rates'!$N$10:$N$369,'BBG rates'!$P$10:$P$369)</f>
        <v>7.2897893252449757</v>
      </c>
      <c r="AI107" s="185">
        <f t="shared" si="29"/>
        <v>86</v>
      </c>
      <c r="AJ107" s="127">
        <f>locallinterp(MIN(AI107,CAP_Senior*12),'BBG rates'!$X$24:$X$65,'BBG rates'!$Y$24:$Y$65)</f>
        <v>48.353868857274989</v>
      </c>
      <c r="AK107" s="127">
        <f>locallinterp(MIN(AI107,CAP_CB*12),'BBG rates'!$AA$25:$AA$40,'BBG rates'!$AC$25:$AC$40)</f>
        <v>9.0333333333333332</v>
      </c>
      <c r="AL107" s="144">
        <f t="shared" si="30"/>
        <v>15.717824372403417</v>
      </c>
      <c r="AM107" s="142">
        <f>(SUMPRODUCT(AL107:AL$381,G107:G$381)+SUMPRODUCT(AL107:AL$381,H107:H$381))/12</f>
        <v>9102801.2031404004</v>
      </c>
    </row>
    <row r="108" spans="1:39" x14ac:dyDescent="0.2">
      <c r="A108" s="7">
        <v>87</v>
      </c>
      <c r="B108" s="7">
        <v>43.5</v>
      </c>
      <c r="C108" s="7">
        <v>21.75</v>
      </c>
      <c r="D108" s="12">
        <f t="shared" si="22"/>
        <v>7.25</v>
      </c>
      <c r="E108" s="29">
        <f t="shared" si="38"/>
        <v>5679021.7352581359</v>
      </c>
      <c r="F108" s="2">
        <f t="shared" si="23"/>
        <v>8721.4554146045339</v>
      </c>
      <c r="G108" s="2">
        <f t="shared" si="31"/>
        <v>22626.556300063741</v>
      </c>
      <c r="H108" s="2">
        <f t="shared" si="32"/>
        <v>18652.703476102146</v>
      </c>
      <c r="I108" s="2">
        <f t="shared" si="21"/>
        <v>50000.715190770425</v>
      </c>
      <c r="J108" s="2">
        <f t="shared" si="39"/>
        <v>362505.18513308559</v>
      </c>
      <c r="K108" s="2">
        <f t="shared" si="24"/>
        <v>43793.867557427046</v>
      </c>
      <c r="L108" s="2">
        <f t="shared" si="24"/>
        <v>317505.53979134606</v>
      </c>
      <c r="M108" s="2"/>
      <c r="N108" s="28">
        <f t="shared" si="40"/>
        <v>7553881.7856396539</v>
      </c>
      <c r="O108" s="2">
        <f t="shared" si="33"/>
        <v>11562.76019436541</v>
      </c>
      <c r="P108" s="2">
        <f t="shared" si="34"/>
        <v>29997.911138069845</v>
      </c>
      <c r="R108">
        <f t="shared" si="35"/>
        <v>87</v>
      </c>
      <c r="S108" s="89">
        <f t="shared" si="25"/>
        <v>0</v>
      </c>
      <c r="T108" s="89">
        <f>IF(AND(S108=0,S107&gt;0),SUM($G108:$H$381),S108)</f>
        <v>0</v>
      </c>
      <c r="U108" s="82">
        <f>SUM(T108:T$381)</f>
        <v>0</v>
      </c>
      <c r="V108" s="68">
        <f>localspline(R108,'BBG rates'!$G$10:$G$27,'BBG rates'!$K$10:$K$27)</f>
        <v>1.0270419326415663</v>
      </c>
      <c r="W108" s="68">
        <f>locallinterp(R108,'BBG rates'!$G$10:$G$27,'BBG rates'!$J$10:$J$27)</f>
        <v>-0.36075000000000002</v>
      </c>
      <c r="X108" s="56">
        <f t="shared" si="36"/>
        <v>-0.36134785596120267</v>
      </c>
      <c r="Y108" s="66">
        <f t="shared" si="26"/>
        <v>0</v>
      </c>
      <c r="Z108" s="72">
        <f t="shared" si="27"/>
        <v>0</v>
      </c>
      <c r="AA108" s="79">
        <f t="shared" si="28"/>
        <v>0</v>
      </c>
      <c r="AB108" s="81">
        <f t="shared" si="37"/>
        <v>0</v>
      </c>
      <c r="AD108" s="95">
        <f>locallinterp(R108,'BBG rates'!$N$10:$N$369,'BBG rates'!$P$10:$P$369)</f>
        <v>7.3753761529651065</v>
      </c>
      <c r="AI108" s="185">
        <f t="shared" si="29"/>
        <v>87</v>
      </c>
      <c r="AJ108" s="127">
        <f>locallinterp(MIN(AI108,CAP_Senior*12),'BBG rates'!$X$24:$X$65,'BBG rates'!$Y$24:$Y$65)</f>
        <v>48.565738666905901</v>
      </c>
      <c r="AK108" s="127">
        <f>locallinterp(MIN(AI108,CAP_CB*12),'BBG rates'!$AA$25:$AA$40,'BBG rates'!$AC$25:$AC$40)</f>
        <v>9.0500000000000007</v>
      </c>
      <c r="AL108" s="144">
        <f t="shared" si="30"/>
        <v>15.767675573374003</v>
      </c>
      <c r="AM108" s="142">
        <f>(SUMPRODUCT(AL108:AL$381,G108:G$381)+SUMPRODUCT(AL108:AL$381,H108:H$381))/12</f>
        <v>9048503.1932827979</v>
      </c>
    </row>
    <row r="109" spans="1:39" x14ac:dyDescent="0.2">
      <c r="A109" s="7">
        <v>88</v>
      </c>
      <c r="B109" s="7">
        <v>44</v>
      </c>
      <c r="C109" s="7">
        <v>22</v>
      </c>
      <c r="D109" s="12">
        <f t="shared" si="22"/>
        <v>7.333333333333333</v>
      </c>
      <c r="E109" s="29">
        <f t="shared" si="38"/>
        <v>5637917.1719264407</v>
      </c>
      <c r="F109" s="2">
        <f t="shared" si="23"/>
        <v>8658.5190019929887</v>
      </c>
      <c r="G109" s="2">
        <f t="shared" si="31"/>
        <v>22586.867479632136</v>
      </c>
      <c r="H109" s="2">
        <f t="shared" si="32"/>
        <v>18517.695852063545</v>
      </c>
      <c r="I109" s="2">
        <f t="shared" si="21"/>
        <v>49763.082333688668</v>
      </c>
      <c r="J109" s="2">
        <f t="shared" si="39"/>
        <v>364929.27044705022</v>
      </c>
      <c r="K109" s="2">
        <f t="shared" si="24"/>
        <v>43519.381483548175</v>
      </c>
      <c r="L109" s="2">
        <f t="shared" si="24"/>
        <v>319142.13087935332</v>
      </c>
      <c r="M109" s="2"/>
      <c r="N109" s="28">
        <f>IF($A109&lt;=$I$8,N108-P109,0)</f>
        <v>7523838.1381942201</v>
      </c>
      <c r="O109" s="2">
        <f t="shared" si="33"/>
        <v>11517.023887001678</v>
      </c>
      <c r="P109" s="2">
        <f t="shared" si="34"/>
        <v>30043.647445433577</v>
      </c>
      <c r="R109">
        <f t="shared" si="35"/>
        <v>88</v>
      </c>
      <c r="S109" s="89">
        <f t="shared" si="25"/>
        <v>0</v>
      </c>
      <c r="T109" s="89">
        <f>IF(AND(S109=0,S108&gt;0),SUM($G109:$H$381),S109)</f>
        <v>0</v>
      </c>
      <c r="U109" s="82">
        <f>SUM(T109:T$381)</f>
        <v>0</v>
      </c>
      <c r="V109" s="68">
        <f>localspline(R109,'BBG rates'!$G$10:$G$27,'BBG rates'!$K$10:$K$27)</f>
        <v>1.0270490548348716</v>
      </c>
      <c r="W109" s="68">
        <f>locallinterp(R109,'BBG rates'!$G$10:$G$27,'BBG rates'!$J$10:$J$27)</f>
        <v>-0.35666666666666669</v>
      </c>
      <c r="X109" s="56">
        <f t="shared" si="36"/>
        <v>-0.35725104965780297</v>
      </c>
      <c r="Y109" s="66">
        <f t="shared" si="26"/>
        <v>0</v>
      </c>
      <c r="Z109" s="72">
        <f t="shared" si="27"/>
        <v>0</v>
      </c>
      <c r="AA109" s="79">
        <f t="shared" si="28"/>
        <v>0</v>
      </c>
      <c r="AB109" s="81">
        <f t="shared" si="37"/>
        <v>0</v>
      </c>
      <c r="AD109" s="95">
        <f>locallinterp(R109,'BBG rates'!$N$10:$N$369,'BBG rates'!$P$10:$P$369)</f>
        <v>7.4609635742013456</v>
      </c>
      <c r="AI109" s="185">
        <f t="shared" si="29"/>
        <v>88</v>
      </c>
      <c r="AJ109" s="127">
        <f>locallinterp(MIN(AI109,CAP_Senior*12),'BBG rates'!$X$24:$X$65,'BBG rates'!$Y$24:$Y$65)</f>
        <v>48.777608476536805</v>
      </c>
      <c r="AK109" s="127">
        <f>locallinterp(MIN(AI109,CAP_CB*12),'BBG rates'!$AA$25:$AA$40,'BBG rates'!$AC$25:$AC$40)</f>
        <v>9.0666666666666664</v>
      </c>
      <c r="AL109" s="144">
        <f t="shared" si="30"/>
        <v>15.817526774344589</v>
      </c>
      <c r="AM109" s="142">
        <f>(SUMPRODUCT(AL109:AL$381,G109:G$381)+SUMPRODUCT(AL109:AL$381,H109:H$381))/12</f>
        <v>8994263.3619444966</v>
      </c>
    </row>
    <row r="110" spans="1:39" x14ac:dyDescent="0.2">
      <c r="A110" s="7">
        <v>89</v>
      </c>
      <c r="B110" s="7">
        <v>44.5</v>
      </c>
      <c r="C110" s="7">
        <v>22.25</v>
      </c>
      <c r="D110" s="12">
        <f t="shared" si="22"/>
        <v>7.416666666666667</v>
      </c>
      <c r="E110" s="29">
        <f t="shared" si="38"/>
        <v>5596986.6637390051</v>
      </c>
      <c r="F110" s="2">
        <f t="shared" si="23"/>
        <v>8595.848940269776</v>
      </c>
      <c r="G110" s="2">
        <f t="shared" si="31"/>
        <v>22547.248276620281</v>
      </c>
      <c r="H110" s="2">
        <f t="shared" si="32"/>
        <v>18383.259910815697</v>
      </c>
      <c r="I110" s="2">
        <f t="shared" si="21"/>
        <v>49526.357127705749</v>
      </c>
      <c r="J110" s="2">
        <f t="shared" si="39"/>
        <v>367320.4820304843</v>
      </c>
      <c r="K110" s="2">
        <f t="shared" si="24"/>
        <v>43246.422195187544</v>
      </c>
      <c r="L110" s="2">
        <f t="shared" si="24"/>
        <v>320744.29794764094</v>
      </c>
      <c r="M110" s="2"/>
      <c r="N110" s="28">
        <f t="shared" si="40"/>
        <v>7493748.6847095741</v>
      </c>
      <c r="O110" s="2">
        <f t="shared" si="33"/>
        <v>11471.217847788899</v>
      </c>
      <c r="P110" s="2">
        <f t="shared" si="34"/>
        <v>30089.453484646354</v>
      </c>
      <c r="R110">
        <f t="shared" si="35"/>
        <v>89</v>
      </c>
      <c r="S110" s="89">
        <f t="shared" si="25"/>
        <v>0</v>
      </c>
      <c r="T110" s="89">
        <f>IF(AND(S110=0,S109&gt;0),SUM($G110:$H$381),S110)</f>
        <v>0</v>
      </c>
      <c r="U110" s="82">
        <f>SUM(T110:T$381)</f>
        <v>0</v>
      </c>
      <c r="V110" s="68">
        <f>localspline(R110,'BBG rates'!$G$10:$G$27,'BBG rates'!$K$10:$K$27)</f>
        <v>1.0270474635115292</v>
      </c>
      <c r="W110" s="68">
        <f>locallinterp(R110,'BBG rates'!$G$10:$G$27,'BBG rates'!$J$10:$J$27)</f>
        <v>-0.35258333333333336</v>
      </c>
      <c r="X110" s="56">
        <f t="shared" si="36"/>
        <v>-0.35315439724623587</v>
      </c>
      <c r="Y110" s="66">
        <f t="shared" si="26"/>
        <v>0</v>
      </c>
      <c r="Z110" s="72">
        <f t="shared" si="27"/>
        <v>0</v>
      </c>
      <c r="AA110" s="79">
        <f t="shared" si="28"/>
        <v>0</v>
      </c>
      <c r="AB110" s="81">
        <f t="shared" si="37"/>
        <v>0</v>
      </c>
      <c r="AD110" s="95">
        <f>locallinterp(R110,'BBG rates'!$N$10:$N$369,'BBG rates'!$P$10:$P$369)</f>
        <v>7.5465508628273064</v>
      </c>
      <c r="AI110" s="185">
        <f t="shared" si="29"/>
        <v>89</v>
      </c>
      <c r="AJ110" s="127">
        <f>locallinterp(MIN(AI110,CAP_Senior*12),'BBG rates'!$X$24:$X$65,'BBG rates'!$Y$24:$Y$65)</f>
        <v>48.989478286167717</v>
      </c>
      <c r="AK110" s="127">
        <f>locallinterp(MIN(AI110,CAP_CB*12),'BBG rates'!$AA$25:$AA$40,'BBG rates'!$AC$25:$AC$40)</f>
        <v>9.0833333333333321</v>
      </c>
      <c r="AL110" s="144">
        <f t="shared" si="30"/>
        <v>15.867377975315179</v>
      </c>
      <c r="AM110" s="142">
        <f>(SUMPRODUCT(AL110:AL$381,G110:G$381)+SUMPRODUCT(AL110:AL$381,H110:H$381))/12</f>
        <v>8940082.3176905941</v>
      </c>
    </row>
    <row r="111" spans="1:39" x14ac:dyDescent="0.2">
      <c r="A111" s="7">
        <v>90</v>
      </c>
      <c r="B111" s="7">
        <v>45</v>
      </c>
      <c r="C111" s="7">
        <v>22.5</v>
      </c>
      <c r="D111" s="12">
        <f t="shared" si="22"/>
        <v>7.5</v>
      </c>
      <c r="E111" s="29">
        <f t="shared" si="38"/>
        <v>5556229.5716167837</v>
      </c>
      <c r="F111" s="2">
        <f t="shared" si="23"/>
        <v>8533.4442516766903</v>
      </c>
      <c r="G111" s="2">
        <f t="shared" si="31"/>
        <v>22507.698568913544</v>
      </c>
      <c r="H111" s="2">
        <f t="shared" si="32"/>
        <v>18249.393553308368</v>
      </c>
      <c r="I111" s="2">
        <f t="shared" si="21"/>
        <v>49290.536373898605</v>
      </c>
      <c r="J111" s="2">
        <f t="shared" si="39"/>
        <v>369679.02280423953</v>
      </c>
      <c r="K111" s="2">
        <f t="shared" si="24"/>
        <v>42974.981684337276</v>
      </c>
      <c r="L111" s="2">
        <f t="shared" si="24"/>
        <v>322312.36263252952</v>
      </c>
      <c r="M111" s="2"/>
      <c r="N111" s="28">
        <f t="shared" si="40"/>
        <v>7463613.3553475495</v>
      </c>
      <c r="O111" s="2">
        <f t="shared" si="33"/>
        <v>11425.341970410425</v>
      </c>
      <c r="P111" s="2">
        <f t="shared" si="34"/>
        <v>30135.32936202483</v>
      </c>
      <c r="R111">
        <f t="shared" si="35"/>
        <v>90</v>
      </c>
      <c r="S111" s="89">
        <f t="shared" si="25"/>
        <v>0</v>
      </c>
      <c r="T111" s="89">
        <f>IF(AND(S111=0,S110&gt;0),SUM($G111:$H$381),S111)</f>
        <v>0</v>
      </c>
      <c r="U111" s="82">
        <f>SUM(T111:T$381)</f>
        <v>0</v>
      </c>
      <c r="V111" s="68">
        <f>localspline(R111,'BBG rates'!$G$10:$G$27,'BBG rates'!$K$10:$K$27)</f>
        <v>1.0270374730312142</v>
      </c>
      <c r="W111" s="68">
        <f>locallinterp(R111,'BBG rates'!$G$10:$G$27,'BBG rates'!$J$10:$J$27)</f>
        <v>-0.34850000000000003</v>
      </c>
      <c r="X111" s="56">
        <f t="shared" si="36"/>
        <v>-0.34905789871437776</v>
      </c>
      <c r="Y111" s="66">
        <f t="shared" si="26"/>
        <v>0</v>
      </c>
      <c r="Z111" s="72">
        <f t="shared" si="27"/>
        <v>0</v>
      </c>
      <c r="AA111" s="79">
        <f t="shared" si="28"/>
        <v>0</v>
      </c>
      <c r="AB111" s="81">
        <f t="shared" si="37"/>
        <v>0</v>
      </c>
      <c r="AD111" s="95">
        <f>locallinterp(R111,'BBG rates'!$N$10:$N$369,'BBG rates'!$P$10:$P$369)</f>
        <v>7.6321373189132409</v>
      </c>
      <c r="AI111" s="185">
        <f t="shared" si="29"/>
        <v>90</v>
      </c>
      <c r="AJ111" s="127">
        <f>locallinterp(MIN(AI111,CAP_Senior*12),'BBG rates'!$X$24:$X$65,'BBG rates'!$Y$24:$Y$65)</f>
        <v>49.201348095798622</v>
      </c>
      <c r="AK111" s="127">
        <f>locallinterp(MIN(AI111,CAP_CB*12),'BBG rates'!$AA$25:$AA$40,'BBG rates'!$AC$25:$AC$40)</f>
        <v>9.1</v>
      </c>
      <c r="AL111" s="144">
        <f t="shared" si="30"/>
        <v>15.917229176285765</v>
      </c>
      <c r="AM111" s="142">
        <f>(SUMPRODUCT(AL111:AL$381,G111:G$381)+SUMPRODUCT(AL111:AL$381,H111:H$381))/12</f>
        <v>8885960.6640129462</v>
      </c>
    </row>
    <row r="112" spans="1:39" x14ac:dyDescent="0.2">
      <c r="A112" s="7">
        <v>91</v>
      </c>
      <c r="B112" s="7">
        <v>45.5</v>
      </c>
      <c r="C112" s="7">
        <v>22.75</v>
      </c>
      <c r="D112" s="12">
        <f t="shared" si="22"/>
        <v>7.583333333333333</v>
      </c>
      <c r="E112" s="29">
        <f t="shared" si="38"/>
        <v>5515645.2586944103</v>
      </c>
      <c r="F112" s="2">
        <f t="shared" si="23"/>
        <v>8471.3039618420371</v>
      </c>
      <c r="G112" s="2">
        <f t="shared" si="31"/>
        <v>22468.218234611515</v>
      </c>
      <c r="H112" s="2">
        <f t="shared" si="32"/>
        <v>18116.094687762121</v>
      </c>
      <c r="I112" s="2">
        <f t="shared" si="21"/>
        <v>49055.616884215677</v>
      </c>
      <c r="J112" s="2">
        <f t="shared" si="39"/>
        <v>372005.09470530221</v>
      </c>
      <c r="K112" s="2">
        <f t="shared" si="24"/>
        <v>42705.051983625453</v>
      </c>
      <c r="L112" s="2">
        <f t="shared" si="24"/>
        <v>323846.64420915971</v>
      </c>
      <c r="M112" s="2"/>
      <c r="N112" s="28">
        <f t="shared" si="40"/>
        <v>7433432.0801635021</v>
      </c>
      <c r="O112" s="2">
        <f t="shared" si="33"/>
        <v>11379.396148387515</v>
      </c>
      <c r="P112" s="2">
        <f t="shared" si="34"/>
        <v>30181.275184047739</v>
      </c>
      <c r="R112">
        <f t="shared" si="35"/>
        <v>91</v>
      </c>
      <c r="S112" s="89">
        <f t="shared" si="25"/>
        <v>0</v>
      </c>
      <c r="T112" s="89">
        <f>IF(AND(S112=0,S111&gt;0),SUM($G112:$H$381),S112)</f>
        <v>0</v>
      </c>
      <c r="U112" s="82">
        <f>SUM(T112:T$381)</f>
        <v>0</v>
      </c>
      <c r="V112" s="68">
        <f>localspline(R112,'BBG rates'!$G$10:$G$27,'BBG rates'!$K$10:$K$27)</f>
        <v>1.0270191295380109</v>
      </c>
      <c r="W112" s="68">
        <f>locallinterp(R112,'BBG rates'!$G$10:$G$27,'BBG rates'!$J$10:$J$27)</f>
        <v>-0.34441666666666665</v>
      </c>
      <c r="X112" s="56">
        <f t="shared" si="36"/>
        <v>-0.34496155404997175</v>
      </c>
      <c r="Y112" s="66">
        <f t="shared" si="26"/>
        <v>0</v>
      </c>
      <c r="Z112" s="72">
        <f t="shared" si="27"/>
        <v>0</v>
      </c>
      <c r="AA112" s="79">
        <f t="shared" si="28"/>
        <v>0</v>
      </c>
      <c r="AB112" s="81">
        <f t="shared" si="37"/>
        <v>0</v>
      </c>
      <c r="AD112" s="95">
        <f>locallinterp(R112,'BBG rates'!$N$10:$N$369,'BBG rates'!$P$10:$P$369)</f>
        <v>7.7177222463747421</v>
      </c>
      <c r="AI112" s="185">
        <f t="shared" si="29"/>
        <v>91</v>
      </c>
      <c r="AJ112" s="127">
        <f>locallinterp(MIN(AI112,CAP_Senior*12),'BBG rates'!$X$24:$X$65,'BBG rates'!$Y$24:$Y$65)</f>
        <v>49.413217905429534</v>
      </c>
      <c r="AK112" s="127">
        <f>locallinterp(MIN(AI112,CAP_CB*12),'BBG rates'!$AA$25:$AA$40,'BBG rates'!$AC$25:$AC$40)</f>
        <v>9.1166666666666671</v>
      </c>
      <c r="AL112" s="144">
        <f t="shared" si="30"/>
        <v>15.967080377256355</v>
      </c>
      <c r="AM112" s="142">
        <f>(SUMPRODUCT(AL112:AL$381,G112:G$381)+SUMPRODUCT(AL112:AL$381,H112:H$381))/12</f>
        <v>8831898.9993572459</v>
      </c>
    </row>
    <row r="113" spans="1:39" x14ac:dyDescent="0.2">
      <c r="A113" s="7">
        <v>92</v>
      </c>
      <c r="B113" s="7">
        <v>46</v>
      </c>
      <c r="C113" s="7">
        <v>23</v>
      </c>
      <c r="D113" s="12">
        <f t="shared" si="22"/>
        <v>7.666666666666667</v>
      </c>
      <c r="E113" s="29">
        <f t="shared" si="38"/>
        <v>5475233.0903127389</v>
      </c>
      <c r="F113" s="2">
        <f t="shared" si="23"/>
        <v>8409.427099769202</v>
      </c>
      <c r="G113" s="2">
        <f t="shared" si="31"/>
        <v>22428.807152027595</v>
      </c>
      <c r="H113" s="2">
        <f t="shared" si="32"/>
        <v>17983.361229643855</v>
      </c>
      <c r="I113" s="2">
        <f t="shared" si="21"/>
        <v>48821.595481440658</v>
      </c>
      <c r="J113" s="2">
        <f t="shared" si="39"/>
        <v>374298.89869104506</v>
      </c>
      <c r="K113" s="2">
        <f t="shared" si="24"/>
        <v>42436.625166113939</v>
      </c>
      <c r="L113" s="2">
        <f t="shared" si="24"/>
        <v>325347.45960687351</v>
      </c>
      <c r="M113" s="2"/>
      <c r="N113" s="28">
        <f t="shared" si="40"/>
        <v>7403204.7891061455</v>
      </c>
      <c r="O113" s="2">
        <f t="shared" si="33"/>
        <v>11333.380275079087</v>
      </c>
      <c r="P113" s="2">
        <f t="shared" si="34"/>
        <v>30227.291057356178</v>
      </c>
      <c r="R113">
        <f t="shared" si="35"/>
        <v>92</v>
      </c>
      <c r="S113" s="89">
        <f t="shared" si="25"/>
        <v>0</v>
      </c>
      <c r="T113" s="89">
        <f>IF(AND(S113=0,S112&gt;0),SUM($G113:$H$381),S113)</f>
        <v>0</v>
      </c>
      <c r="U113" s="82">
        <f>SUM(T113:T$381)</f>
        <v>0</v>
      </c>
      <c r="V113" s="68">
        <f>localspline(R113,'BBG rates'!$G$10:$G$27,'BBG rates'!$K$10:$K$27)</f>
        <v>1.0269926579937489</v>
      </c>
      <c r="W113" s="68">
        <f>locallinterp(R113,'BBG rates'!$G$10:$G$27,'BBG rates'!$J$10:$J$27)</f>
        <v>-0.34033333333333332</v>
      </c>
      <c r="X113" s="56">
        <f t="shared" si="36"/>
        <v>-0.34086536324116068</v>
      </c>
      <c r="Y113" s="66">
        <f t="shared" si="26"/>
        <v>0</v>
      </c>
      <c r="Z113" s="72">
        <f t="shared" si="27"/>
        <v>0</v>
      </c>
      <c r="AA113" s="79">
        <f t="shared" si="28"/>
        <v>0</v>
      </c>
      <c r="AB113" s="81">
        <f t="shared" si="37"/>
        <v>0</v>
      </c>
      <c r="AD113" s="95">
        <f>locallinterp(R113,'BBG rates'!$N$10:$N$369,'BBG rates'!$P$10:$P$369)</f>
        <v>7.8033049678742215</v>
      </c>
      <c r="AI113" s="185">
        <f t="shared" si="29"/>
        <v>92</v>
      </c>
      <c r="AJ113" s="127">
        <f>locallinterp(MIN(AI113,CAP_Senior*12),'BBG rates'!$X$24:$X$65,'BBG rates'!$Y$24:$Y$65)</f>
        <v>49.625087715060445</v>
      </c>
      <c r="AK113" s="127">
        <f>locallinterp(MIN(AI113,CAP_CB*12),'BBG rates'!$AA$25:$AA$40,'BBG rates'!$AC$25:$AC$40)</f>
        <v>9.1333333333333329</v>
      </c>
      <c r="AL113" s="144">
        <f t="shared" si="30"/>
        <v>16.016931578226941</v>
      </c>
      <c r="AM113" s="142">
        <f>(SUMPRODUCT(AL113:AL$381,G113:G$381)+SUMPRODUCT(AL113:AL$381,H113:H$381))/12</f>
        <v>8777897.917149974</v>
      </c>
    </row>
    <row r="114" spans="1:39" x14ac:dyDescent="0.2">
      <c r="A114" s="7">
        <v>93</v>
      </c>
      <c r="B114" s="7">
        <v>46.5</v>
      </c>
      <c r="C114" s="7">
        <v>23.25</v>
      </c>
      <c r="D114" s="12">
        <f t="shared" si="22"/>
        <v>7.75</v>
      </c>
      <c r="E114" s="29">
        <f t="shared" si="38"/>
        <v>5434992.4340114081</v>
      </c>
      <c r="F114" s="2">
        <f t="shared" si="23"/>
        <v>8347.812697825284</v>
      </c>
      <c r="G114" s="2">
        <f t="shared" si="31"/>
        <v>22389.465199688639</v>
      </c>
      <c r="H114" s="2">
        <f t="shared" si="32"/>
        <v>17851.191101642336</v>
      </c>
      <c r="I114" s="2">
        <f t="shared" si="21"/>
        <v>48588.468999156263</v>
      </c>
      <c r="J114" s="2">
        <f t="shared" si="39"/>
        <v>376560.63474346104</v>
      </c>
      <c r="K114" s="2">
        <f t="shared" si="24"/>
        <v>42169.69334509725</v>
      </c>
      <c r="L114" s="2">
        <f t="shared" si="24"/>
        <v>326815.12342450372</v>
      </c>
      <c r="M114" s="2"/>
      <c r="N114" s="28">
        <f t="shared" si="40"/>
        <v>7372931.412017392</v>
      </c>
      <c r="O114" s="2">
        <f t="shared" si="33"/>
        <v>11287.294243681461</v>
      </c>
      <c r="P114" s="2">
        <f t="shared" si="34"/>
        <v>30273.377088753794</v>
      </c>
      <c r="R114">
        <f t="shared" si="35"/>
        <v>93</v>
      </c>
      <c r="S114" s="89">
        <f t="shared" si="25"/>
        <v>0</v>
      </c>
      <c r="T114" s="89">
        <f>IF(AND(S114=0,S113&gt;0),SUM($G114:$H$381),S114)</f>
        <v>0</v>
      </c>
      <c r="U114" s="82">
        <f>SUM(T114:T$381)</f>
        <v>0</v>
      </c>
      <c r="V114" s="68">
        <f>localspline(R114,'BBG rates'!$G$10:$G$27,'BBG rates'!$K$10:$K$27)</f>
        <v>1.0269580747320219</v>
      </c>
      <c r="W114" s="68">
        <f>locallinterp(R114,'BBG rates'!$G$10:$G$27,'BBG rates'!$J$10:$J$27)</f>
        <v>-0.33624999999999999</v>
      </c>
      <c r="X114" s="56">
        <f t="shared" si="36"/>
        <v>-0.33676932627555445</v>
      </c>
      <c r="Y114" s="66">
        <f t="shared" si="26"/>
        <v>0</v>
      </c>
      <c r="Z114" s="72">
        <f t="shared" si="27"/>
        <v>0</v>
      </c>
      <c r="AA114" s="79">
        <f t="shared" si="28"/>
        <v>0</v>
      </c>
      <c r="AB114" s="81">
        <f t="shared" si="37"/>
        <v>0</v>
      </c>
      <c r="AD114" s="95">
        <f>locallinterp(R114,'BBG rates'!$N$10:$N$369,'BBG rates'!$P$10:$P$369)</f>
        <v>7.8888848074352236</v>
      </c>
      <c r="AI114" s="185">
        <f t="shared" si="29"/>
        <v>93</v>
      </c>
      <c r="AJ114" s="127">
        <f>locallinterp(MIN(AI114,CAP_Senior*12),'BBG rates'!$X$24:$X$65,'BBG rates'!$Y$24:$Y$65)</f>
        <v>49.83695752469135</v>
      </c>
      <c r="AK114" s="127">
        <f>locallinterp(MIN(AI114,CAP_CB*12),'BBG rates'!$AA$25:$AA$40,'BBG rates'!$AC$25:$AC$40)</f>
        <v>9.1499999999999986</v>
      </c>
      <c r="AL114" s="144">
        <f t="shared" si="30"/>
        <v>16.066782779197528</v>
      </c>
      <c r="AM114" s="142">
        <f>(SUMPRODUCT(AL114:AL$381,G114:G$381)+SUMPRODUCT(AL114:AL$381,H114:H$381))/12</f>
        <v>8723958.0058252215</v>
      </c>
    </row>
    <row r="115" spans="1:39" x14ac:dyDescent="0.2">
      <c r="A115" s="7">
        <v>94</v>
      </c>
      <c r="B115" s="7">
        <v>47</v>
      </c>
      <c r="C115" s="7">
        <v>23.5</v>
      </c>
      <c r="D115" s="12">
        <f t="shared" si="22"/>
        <v>7.833333333333333</v>
      </c>
      <c r="E115" s="29">
        <f t="shared" si="38"/>
        <v>5394922.6595214298</v>
      </c>
      <c r="F115" s="2">
        <f t="shared" si="23"/>
        <v>8286.4597917297597</v>
      </c>
      <c r="G115" s="2">
        <f t="shared" si="31"/>
        <v>22350.192256334572</v>
      </c>
      <c r="H115" s="2">
        <f t="shared" si="32"/>
        <v>17719.582233643901</v>
      </c>
      <c r="I115" s="2">
        <f t="shared" si="21"/>
        <v>48356.234281708232</v>
      </c>
      <c r="J115" s="2">
        <f t="shared" si="39"/>
        <v>378790.50187338114</v>
      </c>
      <c r="K115" s="2">
        <f t="shared" si="24"/>
        <v>41904.248673902446</v>
      </c>
      <c r="L115" s="2">
        <f t="shared" si="24"/>
        <v>328249.94794556918</v>
      </c>
      <c r="M115" s="2"/>
      <c r="N115" s="28">
        <f t="shared" si="40"/>
        <v>7342611.878632185</v>
      </c>
      <c r="O115" s="2">
        <f t="shared" si="33"/>
        <v>11241.137947228133</v>
      </c>
      <c r="P115" s="2">
        <f t="shared" si="34"/>
        <v>30319.533385207127</v>
      </c>
      <c r="R115">
        <f t="shared" si="35"/>
        <v>94</v>
      </c>
      <c r="S115" s="89">
        <f t="shared" si="25"/>
        <v>0</v>
      </c>
      <c r="T115" s="89">
        <f>IF(AND(S115=0,S114&gt;0),SUM($G115:$H$381),S115)</f>
        <v>0</v>
      </c>
      <c r="U115" s="82">
        <f>SUM(T115:T$381)</f>
        <v>0</v>
      </c>
      <c r="V115" s="68">
        <f>localspline(R115,'BBG rates'!$G$10:$G$27,'BBG rates'!$K$10:$K$27)</f>
        <v>1.026915604716566</v>
      </c>
      <c r="W115" s="68">
        <f>locallinterp(R115,'BBG rates'!$G$10:$G$27,'BBG rates'!$J$10:$J$27)</f>
        <v>-0.33216666666666667</v>
      </c>
      <c r="X115" s="56">
        <f t="shared" si="36"/>
        <v>-0.3326734431414291</v>
      </c>
      <c r="Y115" s="66">
        <f t="shared" si="26"/>
        <v>0</v>
      </c>
      <c r="Z115" s="72">
        <f t="shared" si="27"/>
        <v>0</v>
      </c>
      <c r="AA115" s="79">
        <f t="shared" si="28"/>
        <v>0</v>
      </c>
      <c r="AB115" s="81">
        <f t="shared" si="37"/>
        <v>0</v>
      </c>
      <c r="AD115" s="95">
        <f>locallinterp(R115,'BBG rates'!$N$10:$N$369,'BBG rates'!$P$10:$P$369)</f>
        <v>7.9744611078282706</v>
      </c>
      <c r="AI115" s="185">
        <f t="shared" si="29"/>
        <v>94</v>
      </c>
      <c r="AJ115" s="127">
        <f>locallinterp(MIN(AI115,CAP_Senior*12),'BBG rates'!$X$24:$X$65,'BBG rates'!$Y$24:$Y$65)</f>
        <v>50.048827334322262</v>
      </c>
      <c r="AK115" s="127">
        <f>locallinterp(MIN(AI115,CAP_CB*12),'BBG rates'!$AA$25:$AA$40,'BBG rates'!$AC$25:$AC$40)</f>
        <v>9.1666666666666661</v>
      </c>
      <c r="AL115" s="144">
        <f t="shared" si="30"/>
        <v>16.116633980168118</v>
      </c>
      <c r="AM115" s="142">
        <f>(SUMPRODUCT(AL115:AL$381,G115:G$381)+SUMPRODUCT(AL115:AL$381,H115:H$381))/12</f>
        <v>8670079.8488514032</v>
      </c>
    </row>
    <row r="116" spans="1:39" x14ac:dyDescent="0.2">
      <c r="A116" s="7">
        <v>95</v>
      </c>
      <c r="B116" s="7">
        <v>47.5</v>
      </c>
      <c r="C116" s="7">
        <v>23.75</v>
      </c>
      <c r="D116" s="12">
        <f t="shared" si="22"/>
        <v>7.916666666666667</v>
      </c>
      <c r="E116" s="29">
        <f t="shared" si="38"/>
        <v>5355023.1387578035</v>
      </c>
      <c r="F116" s="2">
        <f t="shared" si="23"/>
        <v>8225.367420543178</v>
      </c>
      <c r="G116" s="2">
        <f t="shared" si="31"/>
        <v>22310.988200918018</v>
      </c>
      <c r="H116" s="2">
        <f t="shared" si="32"/>
        <v>17588.532562708158</v>
      </c>
      <c r="I116" s="2">
        <f t="shared" si="21"/>
        <v>48124.888184169351</v>
      </c>
      <c r="J116" s="2">
        <f t="shared" si="39"/>
        <v>380988.69812467403</v>
      </c>
      <c r="K116" s="2">
        <f t="shared" si="24"/>
        <v>41640.283345689932</v>
      </c>
      <c r="L116" s="2">
        <f t="shared" si="24"/>
        <v>329652.2431533786</v>
      </c>
      <c r="M116" s="2"/>
      <c r="N116" s="28">
        <f t="shared" si="40"/>
        <v>7312246.118578339</v>
      </c>
      <c r="O116" s="2">
        <f t="shared" si="33"/>
        <v>11194.911278589499</v>
      </c>
      <c r="P116" s="2">
        <f t="shared" si="34"/>
        <v>30365.760053845759</v>
      </c>
      <c r="R116">
        <f t="shared" si="35"/>
        <v>95</v>
      </c>
      <c r="S116" s="89">
        <f t="shared" si="25"/>
        <v>0</v>
      </c>
      <c r="T116" s="89">
        <f>IF(AND(S116=0,S115&gt;0),SUM($G116:$H$381),S116)</f>
        <v>0</v>
      </c>
      <c r="U116" s="82">
        <f>SUM(T116:T$381)</f>
        <v>0</v>
      </c>
      <c r="V116" s="68">
        <f>localspline(R116,'BBG rates'!$G$10:$G$27,'BBG rates'!$K$10:$K$27)</f>
        <v>1.026865338790353</v>
      </c>
      <c r="W116" s="68">
        <f>locallinterp(R116,'BBG rates'!$G$10:$G$27,'BBG rates'!$J$10:$J$27)</f>
        <v>-0.32808333333333334</v>
      </c>
      <c r="X116" s="56">
        <f t="shared" si="36"/>
        <v>-0.32857771382652778</v>
      </c>
      <c r="Y116" s="66">
        <f t="shared" si="26"/>
        <v>0</v>
      </c>
      <c r="Z116" s="72">
        <f t="shared" si="27"/>
        <v>0</v>
      </c>
      <c r="AA116" s="79">
        <f t="shared" si="28"/>
        <v>0</v>
      </c>
      <c r="AB116" s="81">
        <f t="shared" si="37"/>
        <v>0</v>
      </c>
      <c r="AD116" s="95">
        <f>locallinterp(R116,'BBG rates'!$N$10:$N$369,'BBG rates'!$P$10:$P$369)</f>
        <v>8.0600332193941338</v>
      </c>
      <c r="AI116" s="185">
        <f t="shared" si="29"/>
        <v>95</v>
      </c>
      <c r="AJ116" s="127">
        <f>locallinterp(MIN(AI116,CAP_Senior*12),'BBG rates'!$X$24:$X$65,'BBG rates'!$Y$24:$Y$65)</f>
        <v>50.260697143953166</v>
      </c>
      <c r="AK116" s="127">
        <f>locallinterp(MIN(AI116,CAP_CB*12),'BBG rates'!$AA$25:$AA$40,'BBG rates'!$AC$25:$AC$40)</f>
        <v>9.1833333333333336</v>
      </c>
      <c r="AL116" s="144">
        <f t="shared" si="30"/>
        <v>16.166485181138704</v>
      </c>
      <c r="AM116" s="142">
        <f>(SUMPRODUCT(AL116:AL$381,G116:G$381)+SUMPRODUCT(AL116:AL$381,H116:H$381))/12</f>
        <v>8616264.0247578304</v>
      </c>
    </row>
    <row r="117" spans="1:39" x14ac:dyDescent="0.2">
      <c r="A117" s="7">
        <v>96</v>
      </c>
      <c r="B117" s="7">
        <v>48</v>
      </c>
      <c r="C117" s="7">
        <v>24</v>
      </c>
      <c r="D117" s="12">
        <f t="shared" si="22"/>
        <v>8</v>
      </c>
      <c r="E117" s="29">
        <f t="shared" si="38"/>
        <v>5315293.2458121553</v>
      </c>
      <c r="F117" s="2">
        <f t="shared" si="23"/>
        <v>8164.53462665591</v>
      </c>
      <c r="G117" s="2">
        <f t="shared" si="31"/>
        <v>22271.852912603936</v>
      </c>
      <c r="H117" s="2">
        <f t="shared" si="32"/>
        <v>17458.040033043846</v>
      </c>
      <c r="I117" s="2">
        <f t="shared" si="21"/>
        <v>47894.427572303692</v>
      </c>
      <c r="J117" s="2">
        <f t="shared" si="39"/>
        <v>383155.42057842953</v>
      </c>
      <c r="K117" s="2">
        <f t="shared" si="24"/>
        <v>41377.789593255351</v>
      </c>
      <c r="L117" s="2">
        <f t="shared" si="24"/>
        <v>331022.31674604281</v>
      </c>
      <c r="M117" s="2"/>
      <c r="N117" s="28">
        <f t="shared" si="40"/>
        <v>7281834.0613763761</v>
      </c>
      <c r="O117" s="2">
        <f t="shared" si="33"/>
        <v>11148.614130472626</v>
      </c>
      <c r="P117" s="2">
        <f t="shared" si="34"/>
        <v>30412.057201962634</v>
      </c>
      <c r="R117">
        <f t="shared" si="35"/>
        <v>96</v>
      </c>
      <c r="S117" s="89">
        <f t="shared" si="25"/>
        <v>0</v>
      </c>
      <c r="T117" s="89">
        <f>IF(AND(S117=0,S116&gt;0),SUM($G117:$H$381),S117)</f>
        <v>0</v>
      </c>
      <c r="U117" s="82">
        <f>SUM(T117:T$381)</f>
        <v>0</v>
      </c>
      <c r="V117" s="68">
        <f>localspline(R117,'BBG rates'!$G$10:$G$27,'BBG rates'!$K$10:$K$27)</f>
        <v>1.026807427406311</v>
      </c>
      <c r="W117" s="68">
        <f>locallinterp(R117,'BBG rates'!$G$10:$G$27,'BBG rates'!$J$10:$J$27)</f>
        <v>-0.32400000000000001</v>
      </c>
      <c r="X117" s="56">
        <f t="shared" si="36"/>
        <v>-0.32448213831872685</v>
      </c>
      <c r="Y117" s="66">
        <f t="shared" si="26"/>
        <v>0</v>
      </c>
      <c r="Z117" s="72">
        <f t="shared" si="27"/>
        <v>0</v>
      </c>
      <c r="AA117" s="79">
        <f t="shared" si="28"/>
        <v>0</v>
      </c>
      <c r="AB117" s="81">
        <f t="shared" si="37"/>
        <v>0</v>
      </c>
      <c r="AD117" s="95">
        <f>locallinterp(R117,'BBG rates'!$N$10:$N$369,'BBG rates'!$P$10:$P$369)</f>
        <v>8.1456005050113269</v>
      </c>
      <c r="AI117" s="185">
        <f t="shared" si="29"/>
        <v>96</v>
      </c>
      <c r="AJ117" s="127">
        <f>locallinterp(MIN(AI117,CAP_Senior*12),'BBG rates'!$X$24:$X$65,'BBG rates'!$Y$24:$Y$65)</f>
        <v>50.472566953584078</v>
      </c>
      <c r="AK117" s="127">
        <f>locallinterp(MIN(AI117,CAP_CB*12),'BBG rates'!$AA$25:$AA$40,'BBG rates'!$AC$25:$AC$40)</f>
        <v>9.1999999999999993</v>
      </c>
      <c r="AL117" s="144">
        <f t="shared" si="30"/>
        <v>16.216336382109294</v>
      </c>
      <c r="AM117" s="142">
        <f>(SUMPRODUCT(AL117:AL$381,G117:G$381)+SUMPRODUCT(AL117:AL$381,H117:H$381))/12</f>
        <v>8562511.1071611885</v>
      </c>
    </row>
    <row r="118" spans="1:39" x14ac:dyDescent="0.2">
      <c r="A118" s="7">
        <v>97</v>
      </c>
      <c r="B118" s="7">
        <v>48.5</v>
      </c>
      <c r="C118" s="7">
        <v>24.25</v>
      </c>
      <c r="D118" s="12">
        <f t="shared" si="22"/>
        <v>8.0833333333333339</v>
      </c>
      <c r="E118" s="29">
        <f t="shared" si="38"/>
        <v>5275732.3569454011</v>
      </c>
      <c r="F118" s="2">
        <f t="shared" si="23"/>
        <v>8103.9604557769171</v>
      </c>
      <c r="G118" s="2">
        <f t="shared" si="31"/>
        <v>22232.786270769229</v>
      </c>
      <c r="H118" s="2">
        <f t="shared" si="32"/>
        <v>17328.102595984703</v>
      </c>
      <c r="I118" s="2">
        <f t="shared" si="21"/>
        <v>47664.849322530848</v>
      </c>
      <c r="J118" s="2">
        <f t="shared" si="39"/>
        <v>385290.86535712436</v>
      </c>
      <c r="K118" s="2">
        <f t="shared" si="24"/>
        <v>41116.759688832288</v>
      </c>
      <c r="L118" s="2">
        <f t="shared" si="24"/>
        <v>332360.47415139433</v>
      </c>
      <c r="M118" s="2"/>
      <c r="N118" s="28">
        <f t="shared" si="40"/>
        <v>7251375.6364393616</v>
      </c>
      <c r="O118" s="2">
        <f t="shared" si="33"/>
        <v>11102.246395420998</v>
      </c>
      <c r="P118" s="2">
        <f t="shared" si="34"/>
        <v>30458.424937014261</v>
      </c>
      <c r="R118">
        <f t="shared" si="35"/>
        <v>97</v>
      </c>
      <c r="S118" s="89">
        <f t="shared" si="25"/>
        <v>0</v>
      </c>
      <c r="T118" s="89">
        <f>IF(AND(S118=0,S117&gt;0),SUM($G118:$H$381),S118)</f>
        <v>0</v>
      </c>
      <c r="U118" s="82">
        <f>SUM(T118:T$381)</f>
        <v>0</v>
      </c>
      <c r="V118" s="68">
        <f>localspline(R118,'BBG rates'!$G$10:$G$27,'BBG rates'!$K$10:$K$27)</f>
        <v>1.0267419889840914</v>
      </c>
      <c r="W118" s="68">
        <f>locallinterp(R118,'BBG rates'!$G$10:$G$27,'BBG rates'!$J$10:$J$27)</f>
        <v>-0.31975000000000003</v>
      </c>
      <c r="X118" s="56">
        <f t="shared" si="36"/>
        <v>-0.32021955980270356</v>
      </c>
      <c r="Y118" s="66">
        <f t="shared" si="26"/>
        <v>0</v>
      </c>
      <c r="Z118" s="72">
        <f t="shared" si="27"/>
        <v>0</v>
      </c>
      <c r="AA118" s="79">
        <f t="shared" si="28"/>
        <v>0</v>
      </c>
      <c r="AB118" s="81">
        <f t="shared" si="37"/>
        <v>0</v>
      </c>
      <c r="AD118" s="95">
        <f>locallinterp(R118,'BBG rates'!$N$10:$N$369,'BBG rates'!$P$10:$P$369)</f>
        <v>8.2311623374266674</v>
      </c>
      <c r="AI118" s="185">
        <f t="shared" si="29"/>
        <v>97</v>
      </c>
      <c r="AJ118" s="127">
        <f>locallinterp(MIN(AI118,CAP_Senior*12),'BBG rates'!$X$24:$X$65,'BBG rates'!$Y$24:$Y$65)</f>
        <v>50.659449370158875</v>
      </c>
      <c r="AK118" s="127">
        <f>locallinterp(MIN(AI118,CAP_CB*12),'BBG rates'!$AA$25:$AA$40,'BBG rates'!$AC$25:$AC$40)</f>
        <v>9.2333333333333325</v>
      </c>
      <c r="AL118" s="144">
        <f t="shared" si="30"/>
        <v>16.275773059593675</v>
      </c>
      <c r="AM118" s="142">
        <f>(SUMPRODUCT(AL118:AL$381,G118:G$381)+SUMPRODUCT(AL118:AL$381,H118:H$381))/12</f>
        <v>8508821.664791869</v>
      </c>
    </row>
    <row r="119" spans="1:39" x14ac:dyDescent="0.2">
      <c r="A119" s="7">
        <v>98</v>
      </c>
      <c r="B119" s="7">
        <v>49</v>
      </c>
      <c r="C119" s="7">
        <v>24.5</v>
      </c>
      <c r="D119" s="12">
        <f t="shared" si="22"/>
        <v>8.1666666666666661</v>
      </c>
      <c r="E119" s="29">
        <f t="shared" si="38"/>
        <v>5236339.8505804334</v>
      </c>
      <c r="F119" s="2">
        <f t="shared" si="23"/>
        <v>8043.6439569225668</v>
      </c>
      <c r="G119" s="2">
        <f t="shared" si="31"/>
        <v>22193.788155002389</v>
      </c>
      <c r="H119" s="2">
        <f t="shared" si="32"/>
        <v>17198.718209965475</v>
      </c>
      <c r="I119" s="2">
        <f t="shared" si="21"/>
        <v>47436.150321890425</v>
      </c>
      <c r="J119" s="2">
        <f t="shared" si="39"/>
        <v>387395.2276287718</v>
      </c>
      <c r="K119" s="2">
        <f t="shared" si="24"/>
        <v>40857.185943896133</v>
      </c>
      <c r="L119" s="2">
        <f t="shared" si="24"/>
        <v>333667.01854181843</v>
      </c>
      <c r="M119" s="2"/>
      <c r="N119" s="28">
        <f t="shared" si="40"/>
        <v>7220870.773072741</v>
      </c>
      <c r="O119" s="2">
        <f t="shared" si="33"/>
        <v>11055.80796581426</v>
      </c>
      <c r="P119" s="2">
        <f t="shared" si="34"/>
        <v>30504.863366620993</v>
      </c>
      <c r="R119">
        <f t="shared" si="35"/>
        <v>98</v>
      </c>
      <c r="S119" s="89">
        <f t="shared" si="25"/>
        <v>0</v>
      </c>
      <c r="T119" s="89">
        <f>IF(AND(S119=0,S118&gt;0),SUM($G119:$H$381),S119)</f>
        <v>0</v>
      </c>
      <c r="U119" s="82">
        <f>SUM(T119:T$381)</f>
        <v>0</v>
      </c>
      <c r="V119" s="68">
        <f>localspline(R119,'BBG rates'!$G$10:$G$27,'BBG rates'!$K$10:$K$27)</f>
        <v>1.0266686263931648</v>
      </c>
      <c r="W119" s="68">
        <f>locallinterp(R119,'BBG rates'!$G$10:$G$27,'BBG rates'!$J$10:$J$27)</f>
        <v>-0.3155</v>
      </c>
      <c r="X119" s="56">
        <f t="shared" si="36"/>
        <v>-0.31595714787915341</v>
      </c>
      <c r="Y119" s="66">
        <f t="shared" si="26"/>
        <v>0</v>
      </c>
      <c r="Z119" s="72">
        <f t="shared" si="27"/>
        <v>0</v>
      </c>
      <c r="AA119" s="79">
        <f t="shared" si="28"/>
        <v>0</v>
      </c>
      <c r="AB119" s="81">
        <f t="shared" si="37"/>
        <v>0</v>
      </c>
      <c r="AD119" s="95">
        <f>locallinterp(R119,'BBG rates'!$N$10:$N$369,'BBG rates'!$P$10:$P$369)</f>
        <v>8.3167180562927641</v>
      </c>
      <c r="AI119" s="185">
        <f t="shared" si="29"/>
        <v>98</v>
      </c>
      <c r="AJ119" s="127">
        <f>locallinterp(MIN(AI119,CAP_Senior*12),'BBG rates'!$X$24:$X$65,'BBG rates'!$Y$24:$Y$65)</f>
        <v>50.846331786733671</v>
      </c>
      <c r="AK119" s="127">
        <f>locallinterp(MIN(AI119,CAP_CB*12),'BBG rates'!$AA$25:$AA$40,'BBG rates'!$AC$25:$AC$40)</f>
        <v>9.2666666666666657</v>
      </c>
      <c r="AL119" s="144">
        <f t="shared" si="30"/>
        <v>16.335209737078056</v>
      </c>
      <c r="AM119" s="142">
        <f>(SUMPRODUCT(AL119:AL$381,G119:G$381)+SUMPRODUCT(AL119:AL$381,H119:H$381))/12</f>
        <v>8455164.6606892794</v>
      </c>
    </row>
    <row r="120" spans="1:39" x14ac:dyDescent="0.2">
      <c r="A120" s="7">
        <v>99</v>
      </c>
      <c r="B120" s="7">
        <v>49.5</v>
      </c>
      <c r="C120" s="7">
        <v>24.75</v>
      </c>
      <c r="D120" s="12">
        <f t="shared" si="22"/>
        <v>8.25</v>
      </c>
      <c r="E120" s="29">
        <f t="shared" si="38"/>
        <v>5197115.1072948324</v>
      </c>
      <c r="F120" s="2">
        <f t="shared" si="23"/>
        <v>7983.5841824054869</v>
      </c>
      <c r="G120" s="2">
        <f t="shared" si="31"/>
        <v>22154.85844510312</v>
      </c>
      <c r="H120" s="2">
        <f t="shared" si="32"/>
        <v>17069.884840497965</v>
      </c>
      <c r="I120" s="2">
        <f t="shared" si="21"/>
        <v>47208.327468006573</v>
      </c>
      <c r="J120" s="2">
        <f t="shared" si="39"/>
        <v>389468.70161105425</v>
      </c>
      <c r="K120" s="2">
        <f t="shared" si="24"/>
        <v>40599.060708968769</v>
      </c>
      <c r="L120" s="2">
        <f t="shared" si="24"/>
        <v>334942.25084899232</v>
      </c>
      <c r="M120" s="2"/>
      <c r="N120" s="28">
        <f t="shared" si="40"/>
        <v>7190319.4004741739</v>
      </c>
      <c r="O120" s="2">
        <f t="shared" si="33"/>
        <v>11009.29873386798</v>
      </c>
      <c r="P120" s="2">
        <f t="shared" si="34"/>
        <v>30551.372598567283</v>
      </c>
      <c r="R120">
        <f t="shared" si="35"/>
        <v>99</v>
      </c>
      <c r="S120" s="89">
        <f t="shared" si="25"/>
        <v>0</v>
      </c>
      <c r="T120" s="89">
        <f>IF(AND(S120=0,S119&gt;0),SUM($G120:$H$381),S120)</f>
        <v>0</v>
      </c>
      <c r="U120" s="82">
        <f>SUM(T120:T$381)</f>
        <v>0</v>
      </c>
      <c r="V120" s="68">
        <f>localspline(R120,'BBG rates'!$G$10:$G$27,'BBG rates'!$K$10:$K$27)</f>
        <v>1.0265872829573368</v>
      </c>
      <c r="W120" s="68">
        <f>locallinterp(R120,'BBG rates'!$G$10:$G$27,'BBG rates'!$J$10:$J$27)</f>
        <v>-0.31125000000000003</v>
      </c>
      <c r="X120" s="56">
        <f t="shared" si="36"/>
        <v>-0.31169490253435406</v>
      </c>
      <c r="Y120" s="66">
        <f t="shared" si="26"/>
        <v>0</v>
      </c>
      <c r="Z120" s="72">
        <f t="shared" si="27"/>
        <v>0</v>
      </c>
      <c r="AA120" s="79">
        <f t="shared" si="28"/>
        <v>0</v>
      </c>
      <c r="AB120" s="81">
        <f t="shared" si="37"/>
        <v>0</v>
      </c>
      <c r="AD120" s="95">
        <f>locallinterp(R120,'BBG rates'!$N$10:$N$369,'BBG rates'!$P$10:$P$369)</f>
        <v>8.4022669965392094</v>
      </c>
      <c r="AI120" s="185">
        <f t="shared" si="29"/>
        <v>99</v>
      </c>
      <c r="AJ120" s="127">
        <f>locallinterp(MIN(AI120,CAP_Senior*12),'BBG rates'!$X$24:$X$65,'BBG rates'!$Y$24:$Y$65)</f>
        <v>51.033214203308461</v>
      </c>
      <c r="AK120" s="127">
        <f>locallinterp(MIN(AI120,CAP_CB*12),'BBG rates'!$AA$25:$AA$40,'BBG rates'!$AC$25:$AC$40)</f>
        <v>9.2999999999999989</v>
      </c>
      <c r="AL120" s="144">
        <f t="shared" si="30"/>
        <v>16.394646414562438</v>
      </c>
      <c r="AM120" s="142">
        <f>(SUMPRODUCT(AL120:AL$381,G120:G$381)+SUMPRODUCT(AL120:AL$381,H120:H$381))/12</f>
        <v>8401540.9228942022</v>
      </c>
    </row>
    <row r="121" spans="1:39" x14ac:dyDescent="0.2">
      <c r="A121" s="7">
        <v>100</v>
      </c>
      <c r="B121" s="7">
        <v>50</v>
      </c>
      <c r="C121" s="7">
        <v>25</v>
      </c>
      <c r="D121" s="12">
        <f t="shared" si="22"/>
        <v>8.3333333333333339</v>
      </c>
      <c r="E121" s="29">
        <f t="shared" si="38"/>
        <v>5158057.509813603</v>
      </c>
      <c r="F121" s="2">
        <f t="shared" si="23"/>
        <v>7923.780187823445</v>
      </c>
      <c r="G121" s="2">
        <f t="shared" si="31"/>
        <v>22115.997021081967</v>
      </c>
      <c r="H121" s="2">
        <f t="shared" si="32"/>
        <v>16941.600460147165</v>
      </c>
      <c r="I121" s="2">
        <f t="shared" si="21"/>
        <v>46981.377669052577</v>
      </c>
      <c r="J121" s="2">
        <f t="shared" si="39"/>
        <v>391511.48057543818</v>
      </c>
      <c r="K121" s="2">
        <f t="shared" si="24"/>
        <v>40342.376373424195</v>
      </c>
      <c r="L121" s="2">
        <f t="shared" si="24"/>
        <v>336186.46977853501</v>
      </c>
      <c r="M121" s="2"/>
      <c r="N121" s="28">
        <f t="shared" si="40"/>
        <v>7159721.4477333724</v>
      </c>
      <c r="O121" s="2">
        <f t="shared" si="33"/>
        <v>10962.718591633389</v>
      </c>
      <c r="P121" s="2">
        <f t="shared" si="34"/>
        <v>30597.952740801869</v>
      </c>
      <c r="R121">
        <f t="shared" si="35"/>
        <v>100</v>
      </c>
      <c r="S121" s="89">
        <f t="shared" si="25"/>
        <v>0</v>
      </c>
      <c r="T121" s="89">
        <f>IF(AND(S121=0,S120&gt;0),SUM($G121:$H$381),S121)</f>
        <v>0</v>
      </c>
      <c r="U121" s="82">
        <f>SUM(T121:T$381)</f>
        <v>0</v>
      </c>
      <c r="V121" s="68">
        <f>localspline(R121,'BBG rates'!$G$10:$G$27,'BBG rates'!$K$10:$K$27)</f>
        <v>1.0264974848117654</v>
      </c>
      <c r="W121" s="68">
        <f>locallinterp(R121,'BBG rates'!$G$10:$G$27,'BBG rates'!$J$10:$J$27)</f>
        <v>-0.307</v>
      </c>
      <c r="X121" s="56">
        <f t="shared" si="36"/>
        <v>-0.30743282375471637</v>
      </c>
      <c r="Y121" s="66">
        <f t="shared" si="26"/>
        <v>0</v>
      </c>
      <c r="Z121" s="72">
        <f t="shared" si="27"/>
        <v>0</v>
      </c>
      <c r="AA121" s="79">
        <f t="shared" si="28"/>
        <v>0</v>
      </c>
      <c r="AB121" s="81">
        <f t="shared" si="37"/>
        <v>0</v>
      </c>
      <c r="AD121" s="95">
        <f>locallinterp(R121,'BBG rates'!$N$10:$N$369,'BBG rates'!$P$10:$P$369)</f>
        <v>8.4878084536068563</v>
      </c>
      <c r="AI121" s="185">
        <f t="shared" si="29"/>
        <v>100</v>
      </c>
      <c r="AJ121" s="127">
        <f>locallinterp(MIN(AI121,CAP_Senior*12),'BBG rates'!$X$24:$X$65,'BBG rates'!$Y$24:$Y$65)</f>
        <v>51.220096619883257</v>
      </c>
      <c r="AK121" s="127">
        <f>locallinterp(MIN(AI121,CAP_CB*12),'BBG rates'!$AA$25:$AA$40,'BBG rates'!$AC$25:$AC$40)</f>
        <v>9.3333333333333321</v>
      </c>
      <c r="AL121" s="144">
        <f t="shared" si="30"/>
        <v>16.454083092046819</v>
      </c>
      <c r="AM121" s="142">
        <f>(SUMPRODUCT(AL121:AL$381,G121:G$381)+SUMPRODUCT(AL121:AL$381,H121:H$381))/12</f>
        <v>8347951.2731550829</v>
      </c>
    </row>
    <row r="122" spans="1:39" x14ac:dyDescent="0.2">
      <c r="A122" s="7">
        <v>101</v>
      </c>
      <c r="B122" s="7">
        <v>50.5</v>
      </c>
      <c r="C122" s="7">
        <v>25.25</v>
      </c>
      <c r="D122" s="12">
        <f t="shared" si="22"/>
        <v>8.4166666666666661</v>
      </c>
      <c r="E122" s="29">
        <f t="shared" si="38"/>
        <v>5119166.4430019353</v>
      </c>
      <c r="F122" s="2">
        <f t="shared" si="23"/>
        <v>7864.2310320482829</v>
      </c>
      <c r="G122" s="2">
        <f t="shared" si="31"/>
        <v>22077.203763159945</v>
      </c>
      <c r="H122" s="2">
        <f t="shared" si="32"/>
        <v>16813.86304850749</v>
      </c>
      <c r="I122" s="2">
        <f t="shared" si="21"/>
        <v>46755.297843715714</v>
      </c>
      <c r="J122" s="2">
        <f t="shared" si="39"/>
        <v>393523.75685127388</v>
      </c>
      <c r="K122" s="2">
        <f t="shared" si="24"/>
        <v>40087.125365295302</v>
      </c>
      <c r="L122" s="2">
        <f t="shared" si="24"/>
        <v>337399.97182456875</v>
      </c>
      <c r="M122" s="2"/>
      <c r="N122" s="28">
        <f t="shared" si="40"/>
        <v>7129076.843831934</v>
      </c>
      <c r="O122" s="2">
        <f t="shared" si="33"/>
        <v>10916.067430997133</v>
      </c>
      <c r="P122" s="2">
        <f t="shared" si="34"/>
        <v>30644.603901438128</v>
      </c>
      <c r="R122">
        <f t="shared" si="35"/>
        <v>101</v>
      </c>
      <c r="S122" s="89">
        <f t="shared" si="25"/>
        <v>0</v>
      </c>
      <c r="T122" s="89">
        <f>IF(AND(S122=0,S121&gt;0),SUM($G122:$H$381),S122)</f>
        <v>0</v>
      </c>
      <c r="U122" s="82">
        <f>SUM(T122:T$381)</f>
        <v>0</v>
      </c>
      <c r="V122" s="68">
        <f>localspline(R122,'BBG rates'!$G$10:$G$27,'BBG rates'!$K$10:$K$27)</f>
        <v>1.02639893688943</v>
      </c>
      <c r="W122" s="68">
        <f>locallinterp(R122,'BBG rates'!$G$10:$G$27,'BBG rates'!$J$10:$J$27)</f>
        <v>-0.30275000000000002</v>
      </c>
      <c r="X122" s="56">
        <f t="shared" si="36"/>
        <v>-0.30317091152665121</v>
      </c>
      <c r="Y122" s="66">
        <f t="shared" si="26"/>
        <v>0</v>
      </c>
      <c r="Z122" s="72">
        <f t="shared" si="27"/>
        <v>0</v>
      </c>
      <c r="AA122" s="79">
        <f t="shared" si="28"/>
        <v>0</v>
      </c>
      <c r="AB122" s="81">
        <f t="shared" si="37"/>
        <v>0</v>
      </c>
      <c r="AD122" s="95">
        <f>locallinterp(R122,'BBG rates'!$N$10:$N$369,'BBG rates'!$P$10:$P$369)</f>
        <v>8.573341698347642</v>
      </c>
      <c r="AI122" s="185">
        <f t="shared" si="29"/>
        <v>101</v>
      </c>
      <c r="AJ122" s="127">
        <f>locallinterp(MIN(AI122,CAP_Senior*12),'BBG rates'!$X$24:$X$65,'BBG rates'!$Y$24:$Y$65)</f>
        <v>51.406979036458054</v>
      </c>
      <c r="AK122" s="127">
        <f>locallinterp(MIN(AI122,CAP_CB*12),'BBG rates'!$AA$25:$AA$40,'BBG rates'!$AC$25:$AC$40)</f>
        <v>9.3666666666666654</v>
      </c>
      <c r="AL122" s="144">
        <f t="shared" si="30"/>
        <v>16.5135197695312</v>
      </c>
      <c r="AM122" s="142">
        <f>(SUMPRODUCT(AL122:AL$381,G122:G$381)+SUMPRODUCT(AL122:AL$381,H122:H$381))/12</f>
        <v>8294396.5269607604</v>
      </c>
    </row>
    <row r="123" spans="1:39" x14ac:dyDescent="0.2">
      <c r="A123" s="7">
        <v>102</v>
      </c>
      <c r="B123" s="7">
        <v>51</v>
      </c>
      <c r="C123" s="7">
        <v>25.5</v>
      </c>
      <c r="D123" s="12">
        <f t="shared" si="22"/>
        <v>8.5</v>
      </c>
      <c r="E123" s="29">
        <f t="shared" si="38"/>
        <v>5080441.293857988</v>
      </c>
      <c r="F123" s="2">
        <f t="shared" si="23"/>
        <v>7804.9357772148733</v>
      </c>
      <c r="G123" s="2">
        <f t="shared" si="31"/>
        <v>22038.478551768156</v>
      </c>
      <c r="H123" s="2">
        <f t="shared" si="32"/>
        <v>16686.670592179089</v>
      </c>
      <c r="I123" s="2">
        <f t="shared" si="21"/>
        <v>46530.084921162117</v>
      </c>
      <c r="J123" s="2">
        <f t="shared" si="39"/>
        <v>395505.72182987799</v>
      </c>
      <c r="K123" s="2">
        <f t="shared" si="24"/>
        <v>39833.300151081377</v>
      </c>
      <c r="L123" s="2">
        <f t="shared" si="24"/>
        <v>338583.05128419166</v>
      </c>
      <c r="M123" s="2"/>
      <c r="N123" s="28">
        <f t="shared" si="40"/>
        <v>7098385.5176431797</v>
      </c>
      <c r="O123" s="2">
        <f t="shared" si="33"/>
        <v>10869.345143681025</v>
      </c>
      <c r="P123" s="2">
        <f t="shared" si="34"/>
        <v>30691.326188754225</v>
      </c>
      <c r="R123">
        <f t="shared" si="35"/>
        <v>102</v>
      </c>
      <c r="S123" s="89">
        <f t="shared" si="25"/>
        <v>0</v>
      </c>
      <c r="T123" s="89">
        <f>IF(AND(S123=0,S122&gt;0),SUM($G123:$H$381),S123)</f>
        <v>0</v>
      </c>
      <c r="U123" s="82">
        <f>SUM(T123:T$381)</f>
        <v>0</v>
      </c>
      <c r="V123" s="68">
        <f>localspline(R123,'BBG rates'!$G$10:$G$27,'BBG rates'!$K$10:$K$27)</f>
        <v>1.0262915229336613</v>
      </c>
      <c r="W123" s="68">
        <f>locallinterp(R123,'BBG rates'!$G$10:$G$27,'BBG rates'!$J$10:$J$27)</f>
        <v>-0.29849999999999999</v>
      </c>
      <c r="X123" s="56">
        <f t="shared" si="36"/>
        <v>-0.29890916583643623</v>
      </c>
      <c r="Y123" s="66">
        <f t="shared" si="26"/>
        <v>0</v>
      </c>
      <c r="Z123" s="72">
        <f t="shared" si="27"/>
        <v>0</v>
      </c>
      <c r="AA123" s="79">
        <f t="shared" si="28"/>
        <v>0</v>
      </c>
      <c r="AB123" s="81">
        <f t="shared" si="37"/>
        <v>0</v>
      </c>
      <c r="AD123" s="95">
        <f>locallinterp(R123,'BBG rates'!$N$10:$N$369,'BBG rates'!$P$10:$P$369)</f>
        <v>8.6588659919254471</v>
      </c>
      <c r="AI123" s="185">
        <f t="shared" si="29"/>
        <v>102</v>
      </c>
      <c r="AJ123" s="127">
        <f>locallinterp(MIN(AI123,CAP_Senior*12),'BBG rates'!$X$24:$X$65,'BBG rates'!$Y$24:$Y$65)</f>
        <v>51.593861453032844</v>
      </c>
      <c r="AK123" s="127">
        <f>locallinterp(MIN(AI123,CAP_CB*12),'BBG rates'!$AA$25:$AA$40,'BBG rates'!$AC$25:$AC$40)</f>
        <v>9.3999999999999986</v>
      </c>
      <c r="AL123" s="144">
        <f t="shared" si="30"/>
        <v>16.572956447015581</v>
      </c>
      <c r="AM123" s="142">
        <f>(SUMPRODUCT(AL123:AL$381,G123:G$381)+SUMPRODUCT(AL123:AL$381,H123:H$381))/12</f>
        <v>8240877.4935730426</v>
      </c>
    </row>
    <row r="124" spans="1:39" x14ac:dyDescent="0.2">
      <c r="A124" s="7">
        <v>103</v>
      </c>
      <c r="B124" s="7">
        <v>51.5</v>
      </c>
      <c r="C124" s="7">
        <v>25.75</v>
      </c>
      <c r="D124" s="12">
        <f t="shared" si="22"/>
        <v>8.5833333333333339</v>
      </c>
      <c r="E124" s="29">
        <f t="shared" si="38"/>
        <v>5041881.4515056964</v>
      </c>
      <c r="F124" s="2">
        <f t="shared" si="23"/>
        <v>7745.8934887101195</v>
      </c>
      <c r="G124" s="2">
        <f t="shared" si="31"/>
        <v>21999.821267547479</v>
      </c>
      <c r="H124" s="2">
        <f t="shared" si="32"/>
        <v>16560.021084744185</v>
      </c>
      <c r="I124" s="2">
        <f t="shared" si="21"/>
        <v>46305.735841001784</v>
      </c>
      <c r="J124" s="2">
        <f t="shared" si="39"/>
        <v>397457.56596859865</v>
      </c>
      <c r="K124" s="2">
        <f t="shared" si="24"/>
        <v>39580.893235556665</v>
      </c>
      <c r="L124" s="2">
        <f t="shared" si="24"/>
        <v>339736.00027186138</v>
      </c>
      <c r="M124" s="2"/>
      <c r="N124" s="28">
        <f t="shared" si="40"/>
        <v>7067647.3979319865</v>
      </c>
      <c r="O124" s="2">
        <f t="shared" si="33"/>
        <v>10822.551621241792</v>
      </c>
      <c r="P124" s="2">
        <f t="shared" si="34"/>
        <v>30738.119711193471</v>
      </c>
      <c r="R124">
        <f t="shared" si="35"/>
        <v>103</v>
      </c>
      <c r="S124" s="89">
        <f t="shared" si="25"/>
        <v>0</v>
      </c>
      <c r="T124" s="89">
        <f>IF(AND(S124=0,S123&gt;0),SUM($G124:$H$381),S124)</f>
        <v>0</v>
      </c>
      <c r="U124" s="82">
        <f>SUM(T124:T$381)</f>
        <v>0</v>
      </c>
      <c r="V124" s="68">
        <f>localspline(R124,'BBG rates'!$G$10:$G$27,'BBG rates'!$K$10:$K$27)</f>
        <v>1.0261747690642877</v>
      </c>
      <c r="W124" s="68">
        <f>locallinterp(R124,'BBG rates'!$G$10:$G$27,'BBG rates'!$J$10:$J$27)</f>
        <v>-0.29425000000000001</v>
      </c>
      <c r="X124" s="56">
        <f t="shared" si="36"/>
        <v>-0.29464758667061552</v>
      </c>
      <c r="Y124" s="66">
        <f t="shared" si="26"/>
        <v>0</v>
      </c>
      <c r="Z124" s="72">
        <f t="shared" si="27"/>
        <v>0</v>
      </c>
      <c r="AA124" s="79">
        <f t="shared" si="28"/>
        <v>0</v>
      </c>
      <c r="AB124" s="81">
        <f t="shared" si="37"/>
        <v>0</v>
      </c>
      <c r="AD124" s="95">
        <f>locallinterp(R124,'BBG rates'!$N$10:$N$369,'BBG rates'!$P$10:$P$369)</f>
        <v>8.7443805560141374</v>
      </c>
      <c r="AI124" s="185">
        <f t="shared" si="29"/>
        <v>103</v>
      </c>
      <c r="AJ124" s="127">
        <f>locallinterp(MIN(AI124,CAP_Senior*12),'BBG rates'!$X$24:$X$65,'BBG rates'!$Y$24:$Y$65)</f>
        <v>51.78074386960764</v>
      </c>
      <c r="AK124" s="127">
        <f>locallinterp(MIN(AI124,CAP_CB*12),'BBG rates'!$AA$25:$AA$40,'BBG rates'!$AC$25:$AC$40)</f>
        <v>9.4333333333333336</v>
      </c>
      <c r="AL124" s="144">
        <f t="shared" si="30"/>
        <v>16.632393124499966</v>
      </c>
      <c r="AM124" s="142">
        <f>(SUMPRODUCT(AL124:AL$381,G124:G$381)+SUMPRODUCT(AL124:AL$381,H124:H$381))/12</f>
        <v>8187394.9760591416</v>
      </c>
    </row>
    <row r="125" spans="1:39" x14ac:dyDescent="0.2">
      <c r="A125" s="7">
        <v>104</v>
      </c>
      <c r="B125" s="7">
        <v>52</v>
      </c>
      <c r="C125" s="7">
        <v>26</v>
      </c>
      <c r="D125" s="12">
        <f t="shared" si="22"/>
        <v>8.6666666666666661</v>
      </c>
      <c r="E125" s="29">
        <f t="shared" si="38"/>
        <v>5003486.3071876047</v>
      </c>
      <c r="F125" s="2">
        <f t="shared" si="23"/>
        <v>7687.1032351619888</v>
      </c>
      <c r="G125" s="2">
        <f t="shared" si="31"/>
        <v>21961.231791348113</v>
      </c>
      <c r="H125" s="2">
        <f t="shared" si="32"/>
        <v>16433.912526743577</v>
      </c>
      <c r="I125" s="2">
        <f t="shared" si="21"/>
        <v>46082.247553253677</v>
      </c>
      <c r="J125" s="2">
        <f t="shared" si="39"/>
        <v>399379.47879486519</v>
      </c>
      <c r="K125" s="2">
        <f t="shared" si="24"/>
        <v>39329.897161579851</v>
      </c>
      <c r="L125" s="2">
        <f t="shared" si="24"/>
        <v>340859.10873369203</v>
      </c>
      <c r="M125" s="2"/>
      <c r="N125" s="28">
        <f t="shared" si="40"/>
        <v>7036862.4133546222</v>
      </c>
      <c r="O125" s="2">
        <f t="shared" si="33"/>
        <v>10775.686755070823</v>
      </c>
      <c r="P125" s="2">
        <f t="shared" si="34"/>
        <v>30784.984577364437</v>
      </c>
      <c r="R125">
        <f t="shared" si="35"/>
        <v>104</v>
      </c>
      <c r="S125" s="89">
        <f t="shared" si="25"/>
        <v>0</v>
      </c>
      <c r="T125" s="89">
        <f>IF(AND(S125=0,S124&gt;0),SUM($G125:$H$381),S125)</f>
        <v>0</v>
      </c>
      <c r="U125" s="82">
        <f>SUM(T125:T$381)</f>
        <v>0</v>
      </c>
      <c r="V125" s="68">
        <f>localspline(R125,'BBG rates'!$G$10:$G$27,'BBG rates'!$K$10:$K$27)</f>
        <v>1.0260484696251713</v>
      </c>
      <c r="W125" s="68">
        <f>locallinterp(R125,'BBG rates'!$G$10:$G$27,'BBG rates'!$J$10:$J$27)</f>
        <v>-0.29000000000000004</v>
      </c>
      <c r="X125" s="56">
        <f t="shared" si="36"/>
        <v>-0.29038617401559996</v>
      </c>
      <c r="Y125" s="66">
        <f t="shared" si="26"/>
        <v>0</v>
      </c>
      <c r="Z125" s="72">
        <f t="shared" si="27"/>
        <v>0</v>
      </c>
      <c r="AA125" s="79">
        <f t="shared" si="28"/>
        <v>0</v>
      </c>
      <c r="AB125" s="81">
        <f t="shared" si="37"/>
        <v>0</v>
      </c>
      <c r="AD125" s="95">
        <f>locallinterp(R125,'BBG rates'!$N$10:$N$369,'BBG rates'!$P$10:$P$369)</f>
        <v>8.8298845951495686</v>
      </c>
      <c r="AI125" s="185">
        <f t="shared" si="29"/>
        <v>104</v>
      </c>
      <c r="AJ125" s="127">
        <f>locallinterp(MIN(AI125,CAP_Senior*12),'BBG rates'!$X$24:$X$65,'BBG rates'!$Y$24:$Y$65)</f>
        <v>51.967626286182437</v>
      </c>
      <c r="AK125" s="127">
        <f>locallinterp(MIN(AI125,CAP_CB*12),'BBG rates'!$AA$25:$AA$40,'BBG rates'!$AC$25:$AC$40)</f>
        <v>9.4666666666666668</v>
      </c>
      <c r="AL125" s="144">
        <f t="shared" si="30"/>
        <v>16.691829801984348</v>
      </c>
      <c r="AM125" s="142">
        <f>(SUMPRODUCT(AL125:AL$381,G125:G$381)+SUMPRODUCT(AL125:AL$381,H125:H$381))/12</f>
        <v>8133949.7713239687</v>
      </c>
    </row>
    <row r="126" spans="1:39" x14ac:dyDescent="0.2">
      <c r="A126" s="7">
        <v>105</v>
      </c>
      <c r="B126" s="7">
        <v>52.5</v>
      </c>
      <c r="C126" s="7">
        <v>26.25</v>
      </c>
      <c r="D126" s="12">
        <f t="shared" si="22"/>
        <v>8.75</v>
      </c>
      <c r="E126" s="29">
        <f t="shared" si="38"/>
        <v>4965255.2542577228</v>
      </c>
      <c r="F126" s="2">
        <f t="shared" si="23"/>
        <v>7628.5640884285858</v>
      </c>
      <c r="G126" s="2">
        <f t="shared" si="31"/>
        <v>21922.710004229262</v>
      </c>
      <c r="H126" s="2">
        <f t="shared" si="32"/>
        <v>16308.342925653145</v>
      </c>
      <c r="I126" s="2">
        <f t="shared" si="21"/>
        <v>45859.617018310993</v>
      </c>
      <c r="J126" s="2">
        <f t="shared" si="39"/>
        <v>401271.64891022118</v>
      </c>
      <c r="K126" s="2">
        <f t="shared" si="24"/>
        <v>39080.304509904461</v>
      </c>
      <c r="L126" s="2">
        <f t="shared" si="24"/>
        <v>341952.66446166404</v>
      </c>
      <c r="M126" s="2"/>
      <c r="N126" s="28">
        <f t="shared" si="40"/>
        <v>7006030.492458581</v>
      </c>
      <c r="O126" s="2">
        <f t="shared" si="33"/>
        <v>10728.750436393913</v>
      </c>
      <c r="P126" s="2">
        <f t="shared" si="34"/>
        <v>30831.920896041345</v>
      </c>
      <c r="R126">
        <f t="shared" si="35"/>
        <v>105</v>
      </c>
      <c r="S126" s="89">
        <f t="shared" si="25"/>
        <v>0</v>
      </c>
      <c r="T126" s="89">
        <f>IF(AND(S126=0,S125&gt;0),SUM($G126:$H$381),S126)</f>
        <v>0</v>
      </c>
      <c r="U126" s="82">
        <f>SUM(T126:T$381)</f>
        <v>0</v>
      </c>
      <c r="V126" s="68">
        <f>localspline(R126,'BBG rates'!$G$10:$G$27,'BBG rates'!$K$10:$K$27)</f>
        <v>1.0259122699387149</v>
      </c>
      <c r="W126" s="68">
        <f>locallinterp(R126,'BBG rates'!$G$10:$G$27,'BBG rates'!$J$10:$J$27)</f>
        <v>-0.28575</v>
      </c>
      <c r="X126" s="56">
        <f t="shared" si="36"/>
        <v>-0.28612492785766719</v>
      </c>
      <c r="Y126" s="66">
        <f t="shared" si="26"/>
        <v>0</v>
      </c>
      <c r="Z126" s="72">
        <f t="shared" si="27"/>
        <v>0</v>
      </c>
      <c r="AA126" s="79">
        <f t="shared" si="28"/>
        <v>0</v>
      </c>
      <c r="AB126" s="81">
        <f t="shared" si="37"/>
        <v>0</v>
      </c>
      <c r="AD126" s="95">
        <f>locallinterp(R126,'BBG rates'!$N$10:$N$369,'BBG rates'!$P$10:$P$369)</f>
        <v>8.9153772843111287</v>
      </c>
      <c r="AI126" s="185">
        <f t="shared" si="29"/>
        <v>105</v>
      </c>
      <c r="AJ126" s="127">
        <f>locallinterp(MIN(AI126,CAP_Senior*12),'BBG rates'!$X$24:$X$65,'BBG rates'!$Y$24:$Y$65)</f>
        <v>52.154508702757234</v>
      </c>
      <c r="AK126" s="127">
        <f>locallinterp(MIN(AI126,CAP_CB*12),'BBG rates'!$AA$25:$AA$40,'BBG rates'!$AC$25:$AC$40)</f>
        <v>9.5</v>
      </c>
      <c r="AL126" s="144">
        <f t="shared" si="30"/>
        <v>16.751266479468732</v>
      </c>
      <c r="AM126" s="142">
        <f>(SUMPRODUCT(AL126:AL$381,G126:G$381)+SUMPRODUCT(AL126:AL$381,H126:H$381))/12</f>
        <v>8080542.6701422855</v>
      </c>
    </row>
    <row r="127" spans="1:39" x14ac:dyDescent="0.2">
      <c r="A127" s="7">
        <v>106</v>
      </c>
      <c r="B127" s="7">
        <v>53</v>
      </c>
      <c r="C127" s="7">
        <v>26.5</v>
      </c>
      <c r="D127" s="12">
        <f t="shared" si="22"/>
        <v>8.8333333333333339</v>
      </c>
      <c r="E127" s="29">
        <f t="shared" si="38"/>
        <v>4927187.6881744033</v>
      </c>
      <c r="F127" s="2">
        <f t="shared" si="23"/>
        <v>7570.2751235872611</v>
      </c>
      <c r="G127" s="2">
        <f t="shared" si="31"/>
        <v>21884.255787458795</v>
      </c>
      <c r="H127" s="2">
        <f t="shared" si="32"/>
        <v>16183.31029586047</v>
      </c>
      <c r="I127" s="2">
        <f t="shared" si="21"/>
        <v>45637.841206906523</v>
      </c>
      <c r="J127" s="2">
        <f t="shared" si="39"/>
        <v>403134.26399434096</v>
      </c>
      <c r="K127" s="2">
        <f t="shared" si="24"/>
        <v>38832.107898990245</v>
      </c>
      <c r="L127" s="2">
        <f t="shared" si="24"/>
        <v>343016.95310774713</v>
      </c>
      <c r="M127" s="2"/>
      <c r="N127" s="28">
        <f t="shared" si="40"/>
        <v>6975151.5636824165</v>
      </c>
      <c r="O127" s="2">
        <f t="shared" si="33"/>
        <v>10681.74255627102</v>
      </c>
      <c r="P127" s="2">
        <f t="shared" si="34"/>
        <v>30878.928776164241</v>
      </c>
      <c r="R127">
        <f t="shared" si="35"/>
        <v>106</v>
      </c>
      <c r="S127" s="89">
        <f t="shared" si="25"/>
        <v>0</v>
      </c>
      <c r="T127" s="89">
        <f>IF(AND(S127=0,S126&gt;0),SUM($G127:$H$381),S127)</f>
        <v>0</v>
      </c>
      <c r="U127" s="82">
        <f>SUM(T127:T$381)</f>
        <v>0</v>
      </c>
      <c r="V127" s="68">
        <f>localspline(R127,'BBG rates'!$G$10:$G$27,'BBG rates'!$K$10:$K$27)</f>
        <v>1.025765919646864</v>
      </c>
      <c r="W127" s="68">
        <f>locallinterp(R127,'BBG rates'!$G$10:$G$27,'BBG rates'!$J$10:$J$27)</f>
        <v>-0.28150000000000003</v>
      </c>
      <c r="X127" s="56">
        <f t="shared" si="36"/>
        <v>-0.28186384818322807</v>
      </c>
      <c r="Y127" s="66">
        <f t="shared" si="26"/>
        <v>0</v>
      </c>
      <c r="Z127" s="72">
        <f t="shared" si="27"/>
        <v>0</v>
      </c>
      <c r="AA127" s="79">
        <f t="shared" si="28"/>
        <v>0</v>
      </c>
      <c r="AB127" s="81">
        <f t="shared" si="37"/>
        <v>0</v>
      </c>
      <c r="AD127" s="95">
        <f>locallinterp(R127,'BBG rates'!$N$10:$N$369,'BBG rates'!$P$10:$P$369)</f>
        <v>9.0008577776150336</v>
      </c>
      <c r="AI127" s="185">
        <f t="shared" si="29"/>
        <v>106</v>
      </c>
      <c r="AJ127" s="127">
        <f>locallinterp(MIN(AI127,CAP_Senior*12),'BBG rates'!$X$24:$X$65,'BBG rates'!$Y$24:$Y$65)</f>
        <v>52.34139111933203</v>
      </c>
      <c r="AK127" s="127">
        <f>locallinterp(MIN(AI127,CAP_CB*12),'BBG rates'!$AA$25:$AA$40,'BBG rates'!$AC$25:$AC$40)</f>
        <v>9.5333333333333332</v>
      </c>
      <c r="AL127" s="144">
        <f t="shared" si="30"/>
        <v>16.81070315695311</v>
      </c>
      <c r="AM127" s="142">
        <f>(SUMPRODUCT(AL127:AL$381,G127:G$381)+SUMPRODUCT(AL127:AL$381,H127:H$381))/12</f>
        <v>8027174.4571906915</v>
      </c>
    </row>
    <row r="128" spans="1:39" x14ac:dyDescent="0.2">
      <c r="A128" s="7">
        <v>107</v>
      </c>
      <c r="B128" s="7">
        <v>53.5</v>
      </c>
      <c r="C128" s="7">
        <v>26.75</v>
      </c>
      <c r="D128" s="12">
        <f t="shared" si="22"/>
        <v>8.9166666666666661</v>
      </c>
      <c r="E128" s="29">
        <f t="shared" si="38"/>
        <v>4889283.006493249</v>
      </c>
      <c r="F128" s="2">
        <f t="shared" si="23"/>
        <v>7512.2354189237494</v>
      </c>
      <c r="G128" s="2">
        <f t="shared" si="31"/>
        <v>21845.869022512808</v>
      </c>
      <c r="H128" s="2">
        <f t="shared" si="32"/>
        <v>16058.812658641536</v>
      </c>
      <c r="I128" s="2">
        <f t="shared" si="21"/>
        <v>45416.917100078092</v>
      </c>
      <c r="J128" s="2">
        <f t="shared" si="39"/>
        <v>404967.51080902963</v>
      </c>
      <c r="K128" s="2">
        <f t="shared" si="24"/>
        <v>38585.299984815421</v>
      </c>
      <c r="L128" s="2">
        <f t="shared" si="24"/>
        <v>344052.25819793745</v>
      </c>
      <c r="M128" s="2"/>
      <c r="N128" s="28">
        <f t="shared" si="40"/>
        <v>6944225.5553555768</v>
      </c>
      <c r="O128" s="2">
        <f t="shared" si="33"/>
        <v>10634.663005596003</v>
      </c>
      <c r="P128" s="2">
        <f t="shared" si="34"/>
        <v>30926.008326839255</v>
      </c>
      <c r="R128">
        <f t="shared" si="35"/>
        <v>107</v>
      </c>
      <c r="S128" s="89">
        <f t="shared" si="25"/>
        <v>0</v>
      </c>
      <c r="T128" s="89">
        <f>IF(AND(S128=0,S127&gt;0),SUM($G128:$H$381),S128)</f>
        <v>0</v>
      </c>
      <c r="U128" s="82">
        <f>SUM(T128:T$381)</f>
        <v>0</v>
      </c>
      <c r="V128" s="68">
        <f>localspline(R128,'BBG rates'!$G$10:$G$27,'BBG rates'!$K$10:$K$27)</f>
        <v>1.0256091013278616</v>
      </c>
      <c r="W128" s="68">
        <f>locallinterp(R128,'BBG rates'!$G$10:$G$27,'BBG rates'!$J$10:$J$27)</f>
        <v>-0.27725</v>
      </c>
      <c r="X128" s="56">
        <f t="shared" si="36"/>
        <v>-0.27760293497869348</v>
      </c>
      <c r="Y128" s="66">
        <f t="shared" si="26"/>
        <v>0</v>
      </c>
      <c r="Z128" s="72">
        <f t="shared" si="27"/>
        <v>0</v>
      </c>
      <c r="AA128" s="79">
        <f t="shared" si="28"/>
        <v>0</v>
      </c>
      <c r="AB128" s="81">
        <f t="shared" si="37"/>
        <v>0</v>
      </c>
      <c r="AD128" s="95">
        <f>locallinterp(R128,'BBG rates'!$N$10:$N$369,'BBG rates'!$P$10:$P$369)</f>
        <v>9.0863252027256891</v>
      </c>
      <c r="AI128" s="185">
        <f t="shared" si="29"/>
        <v>107</v>
      </c>
      <c r="AJ128" s="127">
        <f>locallinterp(MIN(AI128,CAP_Senior*12),'BBG rates'!$X$24:$X$65,'BBG rates'!$Y$24:$Y$65)</f>
        <v>52.52827353590682</v>
      </c>
      <c r="AK128" s="127">
        <f>locallinterp(MIN(AI128,CAP_CB*12),'BBG rates'!$AA$25:$AA$40,'BBG rates'!$AC$25:$AC$40)</f>
        <v>9.5666666666666664</v>
      </c>
      <c r="AL128" s="144">
        <f t="shared" si="30"/>
        <v>16.870139834437492</v>
      </c>
      <c r="AM128" s="142">
        <f>(SUMPRODUCT(AL128:AL$381,G128:G$381)+SUMPRODUCT(AL128:AL$381,H128:H$381))/12</f>
        <v>7973845.9110794924</v>
      </c>
    </row>
    <row r="129" spans="1:39" x14ac:dyDescent="0.2">
      <c r="A129" s="7">
        <v>108</v>
      </c>
      <c r="B129" s="7">
        <v>54</v>
      </c>
      <c r="C129" s="7">
        <v>27</v>
      </c>
      <c r="D129" s="12">
        <f t="shared" si="22"/>
        <v>9</v>
      </c>
      <c r="E129" s="29">
        <f t="shared" si="38"/>
        <v>4851540.6088600354</v>
      </c>
      <c r="F129" s="2">
        <f t="shared" si="23"/>
        <v>7454.4440559213581</v>
      </c>
      <c r="G129" s="2">
        <f t="shared" si="31"/>
        <v>21807.549591075316</v>
      </c>
      <c r="H129" s="2">
        <f t="shared" si="32"/>
        <v>15934.848042137482</v>
      </c>
      <c r="I129" s="2">
        <f t="shared" si="21"/>
        <v>45196.841689134155</v>
      </c>
      <c r="J129" s="2">
        <f t="shared" si="39"/>
        <v>406771.57520220737</v>
      </c>
      <c r="K129" s="2">
        <f t="shared" si="24"/>
        <v>38339.87346068988</v>
      </c>
      <c r="L129" s="2">
        <f t="shared" si="24"/>
        <v>345058.86114620889</v>
      </c>
      <c r="M129" s="2"/>
      <c r="N129" s="28">
        <f t="shared" si="40"/>
        <v>6913252.3956982382</v>
      </c>
      <c r="O129" s="2">
        <f t="shared" si="33"/>
        <v>10587.511675096373</v>
      </c>
      <c r="P129" s="2">
        <f t="shared" si="34"/>
        <v>30973.159657338885</v>
      </c>
      <c r="R129">
        <f t="shared" si="35"/>
        <v>108</v>
      </c>
      <c r="S129" s="89">
        <f t="shared" si="25"/>
        <v>0</v>
      </c>
      <c r="T129" s="89">
        <f>IF(AND(S129=0,S128&gt;0),SUM($G129:$H$381),S129)</f>
        <v>0</v>
      </c>
      <c r="U129" s="82">
        <f>SUM(T129:T$381)</f>
        <v>0</v>
      </c>
      <c r="V129" s="68">
        <f>localspline(R129,'BBG rates'!$G$10:$G$27,'BBG rates'!$K$10:$K$27)</f>
        <v>1.0254415273666382</v>
      </c>
      <c r="W129" s="68">
        <f>locallinterp(R129,'BBG rates'!$G$10:$G$27,'BBG rates'!$J$10:$J$27)</f>
        <v>-0.27300000000000002</v>
      </c>
      <c r="X129" s="56">
        <f t="shared" si="36"/>
        <v>-0.27334218823060752</v>
      </c>
      <c r="Y129" s="66">
        <f t="shared" si="26"/>
        <v>0</v>
      </c>
      <c r="Z129" s="72">
        <f t="shared" si="27"/>
        <v>0</v>
      </c>
      <c r="AA129" s="79">
        <f t="shared" si="28"/>
        <v>0</v>
      </c>
      <c r="AB129" s="81">
        <f t="shared" si="37"/>
        <v>0</v>
      </c>
      <c r="AD129" s="95">
        <f>locallinterp(R129,'BBG rates'!$N$10:$N$369,'BBG rates'!$P$10:$P$369)</f>
        <v>9.171778663339575</v>
      </c>
      <c r="AI129" s="185">
        <f t="shared" si="29"/>
        <v>108</v>
      </c>
      <c r="AJ129" s="127">
        <f>locallinterp(MIN(AI129,CAP_Senior*12),'BBG rates'!$X$24:$X$65,'BBG rates'!$Y$24:$Y$65)</f>
        <v>52.715155952481616</v>
      </c>
      <c r="AK129" s="127">
        <f>locallinterp(MIN(AI129,CAP_CB*12),'BBG rates'!$AA$25:$AA$40,'BBG rates'!$AC$25:$AC$40)</f>
        <v>9.6</v>
      </c>
      <c r="AL129" s="144">
        <f t="shared" si="30"/>
        <v>16.929576511921873</v>
      </c>
      <c r="AM129" s="142">
        <f>(SUMPRODUCT(AL129:AL$381,G129:G$381)+SUMPRODUCT(AL129:AL$381,H129:H$381))/12</f>
        <v>7920557.8043844178</v>
      </c>
    </row>
    <row r="130" spans="1:39" x14ac:dyDescent="0.2">
      <c r="A130" s="7">
        <v>109</v>
      </c>
      <c r="B130" s="7">
        <v>54.5</v>
      </c>
      <c r="C130" s="7">
        <v>27.25</v>
      </c>
      <c r="D130" s="12">
        <f t="shared" si="22"/>
        <v>9.0833333333333339</v>
      </c>
      <c r="E130" s="29">
        <f t="shared" si="38"/>
        <v>4813959.8970036656</v>
      </c>
      <c r="F130" s="2">
        <f t="shared" si="23"/>
        <v>7396.9001192501773</v>
      </c>
      <c r="G130" s="2">
        <f t="shared" si="31"/>
        <v>21769.297375037866</v>
      </c>
      <c r="H130" s="2">
        <f t="shared" si="32"/>
        <v>15811.41448133146</v>
      </c>
      <c r="I130" s="2">
        <f t="shared" si="21"/>
        <v>44977.611975619504</v>
      </c>
      <c r="J130" s="2">
        <f t="shared" si="39"/>
        <v>408546.64211187721</v>
      </c>
      <c r="K130" s="2">
        <f t="shared" si="24"/>
        <v>38095.821057069312</v>
      </c>
      <c r="L130" s="2">
        <f t="shared" si="24"/>
        <v>346037.0412683796</v>
      </c>
      <c r="M130" s="2"/>
      <c r="N130" s="28">
        <f t="shared" si="40"/>
        <v>6882232.012821136</v>
      </c>
      <c r="O130" s="2">
        <f t="shared" si="33"/>
        <v>10540.288455333042</v>
      </c>
      <c r="P130" s="2">
        <f t="shared" si="34"/>
        <v>31020.382877102213</v>
      </c>
      <c r="R130">
        <f t="shared" si="35"/>
        <v>109</v>
      </c>
      <c r="S130" s="89">
        <f t="shared" si="25"/>
        <v>0</v>
      </c>
      <c r="T130" s="89">
        <f>IF(AND(S130=0,S129&gt;0),SUM($G130:$H$381),S130)</f>
        <v>0</v>
      </c>
      <c r="U130" s="82">
        <f>SUM(T130:T$381)</f>
        <v>0</v>
      </c>
      <c r="V130" s="68">
        <f>localspline(R130,'BBG rates'!$G$10:$G$27,'BBG rates'!$K$10:$K$27)</f>
        <v>1.0252631447519678</v>
      </c>
      <c r="W130" s="68">
        <f>locallinterp(R130,'BBG rates'!$G$10:$G$27,'BBG rates'!$J$10:$J$27)</f>
        <v>-0.26866666666666666</v>
      </c>
      <c r="X130" s="56">
        <f t="shared" si="36"/>
        <v>-0.26899806879856492</v>
      </c>
      <c r="Y130" s="66">
        <f t="shared" si="26"/>
        <v>0</v>
      </c>
      <c r="Z130" s="72">
        <f t="shared" si="27"/>
        <v>0</v>
      </c>
      <c r="AA130" s="79">
        <f t="shared" si="28"/>
        <v>0</v>
      </c>
      <c r="AB130" s="81">
        <f t="shared" si="37"/>
        <v>0</v>
      </c>
      <c r="AD130" s="95">
        <f>locallinterp(R130,'BBG rates'!$N$10:$N$369,'BBG rates'!$P$10:$P$369)</f>
        <v>9.2572172587355723</v>
      </c>
      <c r="AI130" s="185">
        <f t="shared" si="29"/>
        <v>109</v>
      </c>
      <c r="AJ130" s="127">
        <f>locallinterp(MIN(AI130,CAP_Senior*12),'BBG rates'!$X$24:$X$65,'BBG rates'!$Y$24:$Y$65)</f>
        <v>52.8823279706587</v>
      </c>
      <c r="AK130" s="127">
        <f>locallinterp(MIN(AI130,CAP_CB*12),'BBG rates'!$AA$25:$AA$40,'BBG rates'!$AC$25:$AC$40)</f>
        <v>9.6333333333333329</v>
      </c>
      <c r="AL130" s="144">
        <f t="shared" si="30"/>
        <v>16.985662421678647</v>
      </c>
      <c r="AM130" s="142">
        <f>(SUMPRODUCT(AL130:AL$381,G130:G$381)+SUMPRODUCT(AL130:AL$381,H130:H$381))/12</f>
        <v>7867310.9036781797</v>
      </c>
    </row>
    <row r="131" spans="1:39" x14ac:dyDescent="0.2">
      <c r="A131" s="7">
        <v>110</v>
      </c>
      <c r="B131" s="7">
        <v>55</v>
      </c>
      <c r="C131" s="7">
        <v>27.5</v>
      </c>
      <c r="D131" s="12">
        <f t="shared" si="22"/>
        <v>9.1666666666666661</v>
      </c>
      <c r="E131" s="29">
        <f t="shared" si="38"/>
        <v>4776540.274729141</v>
      </c>
      <c r="F131" s="2">
        <f t="shared" si="23"/>
        <v>7339.6026967563348</v>
      </c>
      <c r="G131" s="2">
        <f t="shared" si="31"/>
        <v>21731.112256499186</v>
      </c>
      <c r="H131" s="2">
        <f t="shared" si="32"/>
        <v>15688.510018025558</v>
      </c>
      <c r="I131" s="2">
        <f t="shared" si="21"/>
        <v>44759.224971281074</v>
      </c>
      <c r="J131" s="2">
        <f t="shared" si="39"/>
        <v>410292.89557007648</v>
      </c>
      <c r="K131" s="2">
        <f t="shared" si="24"/>
        <v>37853.135541370219</v>
      </c>
      <c r="L131" s="2">
        <f t="shared" si="24"/>
        <v>346987.07579589367</v>
      </c>
      <c r="M131" s="2"/>
      <c r="N131" s="28">
        <f t="shared" si="40"/>
        <v>6851164.3347254004</v>
      </c>
      <c r="O131" s="2">
        <f t="shared" si="33"/>
        <v>10492.993236700062</v>
      </c>
      <c r="P131" s="2">
        <f t="shared" si="34"/>
        <v>31067.678095735198</v>
      </c>
      <c r="R131">
        <f t="shared" si="35"/>
        <v>110</v>
      </c>
      <c r="S131" s="89">
        <f t="shared" si="25"/>
        <v>0</v>
      </c>
      <c r="T131" s="89">
        <f>IF(AND(S131=0,S130&gt;0),SUM($G131:$H$381),S131)</f>
        <v>0</v>
      </c>
      <c r="U131" s="82">
        <f>SUM(T131:T$381)</f>
        <v>0</v>
      </c>
      <c r="V131" s="68">
        <f>localspline(R131,'BBG rates'!$G$10:$G$27,'BBG rates'!$K$10:$K$27)</f>
        <v>1.0250747346431872</v>
      </c>
      <c r="W131" s="68">
        <f>locallinterp(R131,'BBG rates'!$G$10:$G$27,'BBG rates'!$J$10:$J$27)</f>
        <v>-0.26433333333333336</v>
      </c>
      <c r="X131" s="56">
        <f t="shared" si="36"/>
        <v>-0.26465412238612096</v>
      </c>
      <c r="Y131" s="66">
        <f t="shared" si="26"/>
        <v>0</v>
      </c>
      <c r="Z131" s="72">
        <f t="shared" si="27"/>
        <v>0</v>
      </c>
      <c r="AA131" s="79">
        <f t="shared" si="28"/>
        <v>0</v>
      </c>
      <c r="AB131" s="81">
        <f t="shared" si="37"/>
        <v>0</v>
      </c>
      <c r="AD131" s="95">
        <f>locallinterp(R131,'BBG rates'!$N$10:$N$369,'BBG rates'!$P$10:$P$369)</f>
        <v>9.342640153289171</v>
      </c>
      <c r="AI131" s="185">
        <f t="shared" si="29"/>
        <v>110</v>
      </c>
      <c r="AJ131" s="127">
        <f>locallinterp(MIN(AI131,CAP_Senior*12),'BBG rates'!$X$24:$X$65,'BBG rates'!$Y$24:$Y$65)</f>
        <v>53.049499988835784</v>
      </c>
      <c r="AK131" s="127">
        <f>locallinterp(MIN(AI131,CAP_CB*12),'BBG rates'!$AA$25:$AA$40,'BBG rates'!$AC$25:$AC$40)</f>
        <v>9.6666666666666661</v>
      </c>
      <c r="AL131" s="144">
        <f t="shared" si="30"/>
        <v>17.041748331435414</v>
      </c>
      <c r="AM131" s="142">
        <f>(SUMPRODUCT(AL131:AL$381,G131:G$381)+SUMPRODUCT(AL131:AL$381,H131:H$381))/12</f>
        <v>7814116.4632482901</v>
      </c>
    </row>
    <row r="132" spans="1:39" x14ac:dyDescent="0.2">
      <c r="A132" s="7">
        <v>111</v>
      </c>
      <c r="B132" s="7">
        <v>55.5</v>
      </c>
      <c r="C132" s="7">
        <v>27.75</v>
      </c>
      <c r="D132" s="12">
        <f t="shared" si="22"/>
        <v>9.25</v>
      </c>
      <c r="E132" s="29">
        <f t="shared" si="38"/>
        <v>4739281.1479105586</v>
      </c>
      <c r="F132" s="2">
        <f t="shared" si="23"/>
        <v>7282.5508794512816</v>
      </c>
      <c r="G132" s="2">
        <f t="shared" si="31"/>
        <v>21692.994117764803</v>
      </c>
      <c r="H132" s="2">
        <f t="shared" si="32"/>
        <v>15566.132700817789</v>
      </c>
      <c r="I132" s="2">
        <f t="shared" si="21"/>
        <v>44541.677698033876</v>
      </c>
      <c r="J132" s="2">
        <f t="shared" si="39"/>
        <v>412010.51870681334</v>
      </c>
      <c r="K132" s="2">
        <f t="shared" si="24"/>
        <v>37611.809717785902</v>
      </c>
      <c r="L132" s="2">
        <f t="shared" si="24"/>
        <v>347909.23988951958</v>
      </c>
      <c r="M132" s="2"/>
      <c r="N132" s="28">
        <f t="shared" si="40"/>
        <v>6820049.2893023891</v>
      </c>
      <c r="O132" s="2">
        <f t="shared" si="33"/>
        <v>10445.625909424371</v>
      </c>
      <c r="P132" s="2">
        <f t="shared" si="34"/>
        <v>31115.045423010884</v>
      </c>
      <c r="R132">
        <f t="shared" si="35"/>
        <v>111</v>
      </c>
      <c r="S132" s="89">
        <f t="shared" si="25"/>
        <v>0</v>
      </c>
      <c r="T132" s="89">
        <f>IF(AND(S132=0,S131&gt;0),SUM($G132:$H$381),S132)</f>
        <v>0</v>
      </c>
      <c r="U132" s="82">
        <f>SUM(T132:T$381)</f>
        <v>0</v>
      </c>
      <c r="V132" s="68">
        <f>localspline(R132,'BBG rates'!$G$10:$G$27,'BBG rates'!$K$10:$K$27)</f>
        <v>1.0248774990061804</v>
      </c>
      <c r="W132" s="68">
        <f>locallinterp(R132,'BBG rates'!$G$10:$G$27,'BBG rates'!$J$10:$J$27)</f>
        <v>-0.26</v>
      </c>
      <c r="X132" s="56">
        <f t="shared" si="36"/>
        <v>-0.26031034897862071</v>
      </c>
      <c r="Y132" s="66">
        <f t="shared" si="26"/>
        <v>0</v>
      </c>
      <c r="Z132" s="72">
        <f t="shared" si="27"/>
        <v>0</v>
      </c>
      <c r="AA132" s="79">
        <f t="shared" si="28"/>
        <v>0</v>
      </c>
      <c r="AB132" s="81">
        <f t="shared" si="37"/>
        <v>0</v>
      </c>
      <c r="AD132" s="95">
        <f>locallinterp(R132,'BBG rates'!$N$10:$N$369,'BBG rates'!$P$10:$P$369)</f>
        <v>9.4280466115396866</v>
      </c>
      <c r="AI132" s="185">
        <f t="shared" si="29"/>
        <v>111</v>
      </c>
      <c r="AJ132" s="127">
        <f>locallinterp(MIN(AI132,CAP_Senior*12),'BBG rates'!$X$24:$X$65,'BBG rates'!$Y$24:$Y$65)</f>
        <v>53.216672007012875</v>
      </c>
      <c r="AK132" s="127">
        <f>locallinterp(MIN(AI132,CAP_CB*12),'BBG rates'!$AA$25:$AA$40,'BBG rates'!$AC$25:$AC$40)</f>
        <v>9.6999999999999993</v>
      </c>
      <c r="AL132" s="144">
        <f t="shared" si="30"/>
        <v>17.097834241192189</v>
      </c>
      <c r="AM132" s="142">
        <f>(SUMPRODUCT(AL132:AL$381,G132:G$381)+SUMPRODUCT(AL132:AL$381,H132:H$381))/12</f>
        <v>7760975.1477933042</v>
      </c>
    </row>
    <row r="133" spans="1:39" x14ac:dyDescent="0.2">
      <c r="A133" s="7">
        <v>112</v>
      </c>
      <c r="B133" s="7">
        <v>56</v>
      </c>
      <c r="C133" s="7">
        <v>28</v>
      </c>
      <c r="D133" s="12">
        <f t="shared" si="22"/>
        <v>9.3333333333333339</v>
      </c>
      <c r="E133" s="29">
        <f t="shared" si="38"/>
        <v>4702181.9244841328</v>
      </c>
      <c r="F133" s="2">
        <f t="shared" si="23"/>
        <v>7225.7437615011158</v>
      </c>
      <c r="G133" s="2">
        <f t="shared" si="31"/>
        <v>21654.942841346692</v>
      </c>
      <c r="H133" s="2">
        <f t="shared" si="32"/>
        <v>15444.280585079174</v>
      </c>
      <c r="I133" s="2">
        <f t="shared" si="21"/>
        <v>44324.967187926981</v>
      </c>
      <c r="J133" s="2">
        <f t="shared" si="39"/>
        <v>413699.69375398516</v>
      </c>
      <c r="K133" s="2">
        <f t="shared" si="24"/>
        <v>37371.836427103204</v>
      </c>
      <c r="L133" s="2">
        <f t="shared" si="24"/>
        <v>348803.80665296328</v>
      </c>
      <c r="M133" s="2"/>
      <c r="N133" s="28">
        <f t="shared" si="40"/>
        <v>6788886.8043335192</v>
      </c>
      <c r="O133" s="2">
        <f t="shared" si="33"/>
        <v>10398.18636356555</v>
      </c>
      <c r="P133" s="2">
        <f t="shared" si="34"/>
        <v>31162.484968869703</v>
      </c>
      <c r="R133">
        <f t="shared" si="35"/>
        <v>112</v>
      </c>
      <c r="S133" s="89">
        <f t="shared" si="25"/>
        <v>0</v>
      </c>
      <c r="T133" s="89">
        <f>IF(AND(S133=0,S132&gt;0),SUM($G133:$H$381),S133)</f>
        <v>0</v>
      </c>
      <c r="U133" s="82">
        <f>SUM(T133:T$381)</f>
        <v>0</v>
      </c>
      <c r="V133" s="68">
        <f>localspline(R133,'BBG rates'!$G$10:$G$27,'BBG rates'!$K$10:$K$27)</f>
        <v>1.0246725206620915</v>
      </c>
      <c r="W133" s="68">
        <f>locallinterp(R133,'BBG rates'!$G$10:$G$27,'BBG rates'!$J$10:$J$27)</f>
        <v>-0.25566666666666671</v>
      </c>
      <c r="X133" s="56">
        <f t="shared" si="36"/>
        <v>-0.2559667485618089</v>
      </c>
      <c r="Y133" s="66">
        <f t="shared" si="26"/>
        <v>0</v>
      </c>
      <c r="Z133" s="72">
        <f t="shared" si="27"/>
        <v>0</v>
      </c>
      <c r="AA133" s="79">
        <f t="shared" si="28"/>
        <v>0</v>
      </c>
      <c r="AB133" s="81">
        <f t="shared" si="37"/>
        <v>0</v>
      </c>
      <c r="AD133" s="95">
        <f>locallinterp(R133,'BBG rates'!$N$10:$N$369,'BBG rates'!$P$10:$P$369)</f>
        <v>9.5134359882615271</v>
      </c>
      <c r="AI133" s="185">
        <f t="shared" si="29"/>
        <v>112</v>
      </c>
      <c r="AJ133" s="127">
        <f>locallinterp(MIN(AI133,CAP_Senior*12),'BBG rates'!$X$24:$X$65,'BBG rates'!$Y$24:$Y$65)</f>
        <v>53.383844025189958</v>
      </c>
      <c r="AK133" s="127">
        <f>locallinterp(MIN(AI133,CAP_CB*12),'BBG rates'!$AA$25:$AA$40,'BBG rates'!$AC$25:$AC$40)</f>
        <v>9.7333333333333325</v>
      </c>
      <c r="AL133" s="144">
        <f t="shared" si="30"/>
        <v>17.153920150948959</v>
      </c>
      <c r="AM133" s="142">
        <f>(SUMPRODUCT(AL133:AL$381,G133:G$381)+SUMPRODUCT(AL133:AL$381,H133:H$381))/12</f>
        <v>7707887.6166003319</v>
      </c>
    </row>
    <row r="134" spans="1:39" x14ac:dyDescent="0.2">
      <c r="A134" s="7">
        <v>113</v>
      </c>
      <c r="B134" s="7">
        <v>56.5</v>
      </c>
      <c r="C134" s="7">
        <v>28.25</v>
      </c>
      <c r="D134" s="12">
        <f t="shared" si="22"/>
        <v>9.4166666666666661</v>
      </c>
      <c r="E134" s="29">
        <f t="shared" si="38"/>
        <v>4665242.0144412387</v>
      </c>
      <c r="F134" s="2">
        <f t="shared" si="23"/>
        <v>7169.1804402159423</v>
      </c>
      <c r="G134" s="2">
        <f t="shared" si="31"/>
        <v>21616.958309962894</v>
      </c>
      <c r="H134" s="2">
        <f t="shared" si="32"/>
        <v>15322.951732930895</v>
      </c>
      <c r="I134" s="2">
        <f t="shared" si="21"/>
        <v>44109.090483109729</v>
      </c>
      <c r="J134" s="2">
        <f t="shared" si="39"/>
        <v>415360.60204928328</v>
      </c>
      <c r="K134" s="2">
        <f t="shared" si="24"/>
        <v>37133.208546520342</v>
      </c>
      <c r="L134" s="2">
        <f t="shared" si="24"/>
        <v>349671.04714639991</v>
      </c>
      <c r="M134" s="2"/>
      <c r="N134" s="28">
        <f t="shared" si="40"/>
        <v>6757676.8074900992</v>
      </c>
      <c r="O134" s="2">
        <f t="shared" si="33"/>
        <v>10350.674489015555</v>
      </c>
      <c r="P134" s="2">
        <f t="shared" si="34"/>
        <v>31209.996843419689</v>
      </c>
      <c r="R134">
        <f t="shared" si="35"/>
        <v>113</v>
      </c>
      <c r="S134" s="89">
        <f t="shared" si="25"/>
        <v>0</v>
      </c>
      <c r="T134" s="89">
        <f>IF(AND(S134=0,S133&gt;0),SUM($G134:$H$381),S134)</f>
        <v>0</v>
      </c>
      <c r="U134" s="82">
        <f>SUM(T134:T$381)</f>
        <v>0</v>
      </c>
      <c r="V134" s="68">
        <f>localspline(R134,'BBG rates'!$G$10:$G$27,'BBG rates'!$K$10:$K$27)</f>
        <v>1.0244607035944182</v>
      </c>
      <c r="W134" s="68">
        <f>locallinterp(R134,'BBG rates'!$G$10:$G$27,'BBG rates'!$J$10:$J$27)</f>
        <v>-0.25133333333333335</v>
      </c>
      <c r="X134" s="56">
        <f t="shared" si="36"/>
        <v>-0.25162332112143027</v>
      </c>
      <c r="Y134" s="66">
        <f t="shared" si="26"/>
        <v>0</v>
      </c>
      <c r="Z134" s="72">
        <f t="shared" si="27"/>
        <v>0</v>
      </c>
      <c r="AA134" s="79">
        <f t="shared" si="28"/>
        <v>0</v>
      </c>
      <c r="AB134" s="81">
        <f t="shared" si="37"/>
        <v>0</v>
      </c>
      <c r="AD134" s="95">
        <f>locallinterp(R134,'BBG rates'!$N$10:$N$369,'BBG rates'!$P$10:$P$369)</f>
        <v>9.5988077135610617</v>
      </c>
      <c r="AI134" s="185">
        <f t="shared" si="29"/>
        <v>113</v>
      </c>
      <c r="AJ134" s="127">
        <f>locallinterp(MIN(AI134,CAP_Senior*12),'BBG rates'!$X$24:$X$65,'BBG rates'!$Y$24:$Y$65)</f>
        <v>53.551016043367042</v>
      </c>
      <c r="AK134" s="127">
        <f>locallinterp(MIN(AI134,CAP_CB*12),'BBG rates'!$AA$25:$AA$40,'BBG rates'!$AC$25:$AC$40)</f>
        <v>9.7666666666666657</v>
      </c>
      <c r="AL134" s="144">
        <f t="shared" si="30"/>
        <v>17.21000606070573</v>
      </c>
      <c r="AM134" s="142">
        <f>(SUMPRODUCT(AL134:AL$381,G134:G$381)+SUMPRODUCT(AL134:AL$381,H134:H$381))/12</f>
        <v>7654854.5235737385</v>
      </c>
    </row>
    <row r="135" spans="1:39" x14ac:dyDescent="0.2">
      <c r="A135" s="7">
        <v>114</v>
      </c>
      <c r="B135" s="7">
        <v>57</v>
      </c>
      <c r="C135" s="7">
        <v>28.5</v>
      </c>
      <c r="D135" s="12">
        <f t="shared" si="22"/>
        <v>9.5</v>
      </c>
      <c r="E135" s="29">
        <f t="shared" si="38"/>
        <v>4628460.8298214795</v>
      </c>
      <c r="F135" s="2">
        <f t="shared" si="23"/>
        <v>7112.8600160392652</v>
      </c>
      <c r="G135" s="2">
        <f t="shared" si="31"/>
        <v>21579.040406537217</v>
      </c>
      <c r="H135" s="2">
        <f t="shared" si="32"/>
        <v>15202.144213221527</v>
      </c>
      <c r="I135" s="2">
        <f t="shared" si="21"/>
        <v>43894.044635798011</v>
      </c>
      <c r="J135" s="2">
        <f t="shared" si="39"/>
        <v>416993.4240400811</v>
      </c>
      <c r="K135" s="2">
        <f t="shared" si="24"/>
        <v>36895.918989465543</v>
      </c>
      <c r="L135" s="2">
        <f t="shared" si="24"/>
        <v>350511.2303999227</v>
      </c>
      <c r="M135" s="2"/>
      <c r="N135" s="28">
        <f t="shared" si="40"/>
        <v>6726419.2263331627</v>
      </c>
      <c r="O135" s="2">
        <f t="shared" si="33"/>
        <v>10303.090175498464</v>
      </c>
      <c r="P135" s="2">
        <f t="shared" si="34"/>
        <v>31257.581156936787</v>
      </c>
      <c r="R135">
        <f t="shared" si="35"/>
        <v>114</v>
      </c>
      <c r="S135" s="89">
        <f t="shared" si="25"/>
        <v>0</v>
      </c>
      <c r="T135" s="89">
        <f>IF(AND(S135=0,S134&gt;0),SUM($G135:$H$381),S135)</f>
        <v>0</v>
      </c>
      <c r="U135" s="82">
        <f>SUM(T135:T$381)</f>
        <v>0</v>
      </c>
      <c r="V135" s="68">
        <f>localspline(R135,'BBG rates'!$G$10:$G$27,'BBG rates'!$K$10:$K$27)</f>
        <v>1.0242433094092576</v>
      </c>
      <c r="W135" s="68">
        <f>locallinterp(R135,'BBG rates'!$G$10:$G$27,'BBG rates'!$J$10:$J$27)</f>
        <v>-0.247</v>
      </c>
      <c r="X135" s="56">
        <f t="shared" si="36"/>
        <v>-0.24728006664269664</v>
      </c>
      <c r="Y135" s="66">
        <f t="shared" si="26"/>
        <v>0</v>
      </c>
      <c r="Z135" s="72">
        <f t="shared" si="27"/>
        <v>0</v>
      </c>
      <c r="AA135" s="79">
        <f t="shared" si="28"/>
        <v>0</v>
      </c>
      <c r="AB135" s="81">
        <f t="shared" si="37"/>
        <v>0</v>
      </c>
      <c r="AD135" s="95">
        <f>locallinterp(R135,'BBG rates'!$N$10:$N$369,'BBG rates'!$P$10:$P$369)</f>
        <v>9.6841613226785004</v>
      </c>
      <c r="AI135" s="185">
        <f t="shared" si="29"/>
        <v>114</v>
      </c>
      <c r="AJ135" s="127">
        <f>locallinterp(MIN(AI135,CAP_Senior*12),'BBG rates'!$X$24:$X$65,'BBG rates'!$Y$24:$Y$65)</f>
        <v>53.718188061544126</v>
      </c>
      <c r="AK135" s="127">
        <f>locallinterp(MIN(AI135,CAP_CB*12),'BBG rates'!$AA$25:$AA$40,'BBG rates'!$AC$25:$AC$40)</f>
        <v>9.8000000000000007</v>
      </c>
      <c r="AL135" s="144">
        <f t="shared" si="30"/>
        <v>17.266091970462504</v>
      </c>
      <c r="AM135" s="142">
        <f>(SUMPRODUCT(AL135:AL$381,G135:G$381)+SUMPRODUCT(AL135:AL$381,H135:H$381))/12</f>
        <v>7601876.5172637263</v>
      </c>
    </row>
    <row r="136" spans="1:39" x14ac:dyDescent="0.2">
      <c r="A136" s="7">
        <v>115</v>
      </c>
      <c r="B136" s="7">
        <v>57.5</v>
      </c>
      <c r="C136" s="7">
        <v>28.75</v>
      </c>
      <c r="D136" s="12">
        <f t="shared" si="22"/>
        <v>9.5833333333333339</v>
      </c>
      <c r="E136" s="29">
        <f t="shared" si="38"/>
        <v>4591837.7847057758</v>
      </c>
      <c r="F136" s="2">
        <f t="shared" si="23"/>
        <v>7056.781592537418</v>
      </c>
      <c r="G136" s="2">
        <f t="shared" si="31"/>
        <v>21541.189014198779</v>
      </c>
      <c r="H136" s="2">
        <f t="shared" si="32"/>
        <v>15081.856101504327</v>
      </c>
      <c r="I136" s="2">
        <f t="shared" si="21"/>
        <v>43679.826708240522</v>
      </c>
      <c r="J136" s="2">
        <f t="shared" si="39"/>
        <v>418598.33928730502</v>
      </c>
      <c r="K136" s="2">
        <f t="shared" si="24"/>
        <v>36659.96070541651</v>
      </c>
      <c r="L136" s="2">
        <f t="shared" si="24"/>
        <v>351324.62342690822</v>
      </c>
      <c r="M136" s="2"/>
      <c r="N136" s="28">
        <f t="shared" si="40"/>
        <v>6695113.9883132977</v>
      </c>
      <c r="O136" s="2">
        <f t="shared" si="33"/>
        <v>10255.433312570229</v>
      </c>
      <c r="P136" s="2">
        <f t="shared" si="34"/>
        <v>31305.238019865021</v>
      </c>
      <c r="R136">
        <f t="shared" si="35"/>
        <v>115</v>
      </c>
      <c r="S136" s="89">
        <f t="shared" si="25"/>
        <v>0</v>
      </c>
      <c r="T136" s="89">
        <f>IF(AND(S136=0,S135&gt;0),SUM($G136:$H$381),S136)</f>
        <v>0</v>
      </c>
      <c r="U136" s="82">
        <f>SUM(T136:T$381)</f>
        <v>0</v>
      </c>
      <c r="V136" s="68">
        <f>localspline(R136,'BBG rates'!$G$10:$G$27,'BBG rates'!$K$10:$K$27)</f>
        <v>1.0240213314982272</v>
      </c>
      <c r="W136" s="68">
        <f>locallinterp(R136,'BBG rates'!$G$10:$G$27,'BBG rates'!$J$10:$J$27)</f>
        <v>-0.24266666666666667</v>
      </c>
      <c r="X136" s="56">
        <f t="shared" si="36"/>
        <v>-0.24293698511161921</v>
      </c>
      <c r="Y136" s="66">
        <f t="shared" si="26"/>
        <v>0</v>
      </c>
      <c r="Z136" s="72">
        <f t="shared" si="27"/>
        <v>0</v>
      </c>
      <c r="AA136" s="79">
        <f t="shared" si="28"/>
        <v>0</v>
      </c>
      <c r="AB136" s="81">
        <f t="shared" si="37"/>
        <v>0</v>
      </c>
      <c r="AD136" s="95">
        <f>locallinterp(R136,'BBG rates'!$N$10:$N$369,'BBG rates'!$P$10:$P$369)</f>
        <v>9.7694964336366859</v>
      </c>
      <c r="AI136" s="185">
        <f t="shared" si="29"/>
        <v>115</v>
      </c>
      <c r="AJ136" s="127">
        <f>locallinterp(MIN(AI136,CAP_Senior*12),'BBG rates'!$X$24:$X$65,'BBG rates'!$Y$24:$Y$65)</f>
        <v>53.88536007972121</v>
      </c>
      <c r="AK136" s="127">
        <f>locallinterp(MIN(AI136,CAP_CB*12),'BBG rates'!$AA$25:$AA$40,'BBG rates'!$AC$25:$AC$40)</f>
        <v>9.8333333333333339</v>
      </c>
      <c r="AL136" s="144">
        <f t="shared" si="30"/>
        <v>17.322177880219272</v>
      </c>
      <c r="AM136" s="142">
        <f>(SUMPRODUCT(AL136:AL$381,G136:G$381)+SUMPRODUCT(AL136:AL$381,H136:H$381))/12</f>
        <v>7548954.2408947842</v>
      </c>
    </row>
    <row r="137" spans="1:39" x14ac:dyDescent="0.2">
      <c r="A137" s="7">
        <v>116</v>
      </c>
      <c r="B137" s="7">
        <v>58</v>
      </c>
      <c r="C137" s="7">
        <v>29</v>
      </c>
      <c r="D137" s="12">
        <f t="shared" si="22"/>
        <v>9.6666666666666661</v>
      </c>
      <c r="E137" s="29">
        <f t="shared" si="38"/>
        <v>4555372.2952094795</v>
      </c>
      <c r="F137" s="2">
        <f t="shared" si="23"/>
        <v>7000.944276389032</v>
      </c>
      <c r="G137" s="2">
        <f t="shared" si="31"/>
        <v>21503.40401628174</v>
      </c>
      <c r="H137" s="2">
        <f t="shared" si="32"/>
        <v>14962.085480014635</v>
      </c>
      <c r="I137" s="2">
        <f t="shared" si="21"/>
        <v>43466.433772685406</v>
      </c>
      <c r="J137" s="2">
        <f t="shared" si="39"/>
        <v>420175.52646929224</v>
      </c>
      <c r="K137" s="2">
        <f t="shared" si="24"/>
        <v>36425.326679720922</v>
      </c>
      <c r="L137" s="2">
        <f t="shared" si="24"/>
        <v>352111.49123730219</v>
      </c>
      <c r="M137" s="2"/>
      <c r="N137" s="28">
        <f t="shared" si="40"/>
        <v>6663761.0207704809</v>
      </c>
      <c r="O137" s="2">
        <f t="shared" si="33"/>
        <v>10207.703789618405</v>
      </c>
      <c r="P137" s="2">
        <f t="shared" si="34"/>
        <v>31352.967542816852</v>
      </c>
      <c r="R137">
        <f t="shared" si="35"/>
        <v>116</v>
      </c>
      <c r="S137" s="89">
        <f t="shared" si="25"/>
        <v>0</v>
      </c>
      <c r="T137" s="89">
        <f>IF(AND(S137=0,S136&gt;0),SUM($G137:$H$381),S137)</f>
        <v>0</v>
      </c>
      <c r="U137" s="82">
        <f>SUM(T137:T$381)</f>
        <v>0</v>
      </c>
      <c r="V137" s="68">
        <f>localspline(R137,'BBG rates'!$G$10:$G$27,'BBG rates'!$K$10:$K$27)</f>
        <v>1.0237959420714895</v>
      </c>
      <c r="W137" s="68">
        <f>locallinterp(R137,'BBG rates'!$G$10:$G$27,'BBG rates'!$J$10:$J$27)</f>
        <v>-0.23833333333333334</v>
      </c>
      <c r="X137" s="56">
        <f t="shared" si="36"/>
        <v>-0.2385940765134098</v>
      </c>
      <c r="Y137" s="66">
        <f t="shared" si="26"/>
        <v>0</v>
      </c>
      <c r="Z137" s="72">
        <f t="shared" si="27"/>
        <v>0</v>
      </c>
      <c r="AA137" s="79">
        <f t="shared" si="28"/>
        <v>0</v>
      </c>
      <c r="AB137" s="81">
        <f t="shared" si="37"/>
        <v>0</v>
      </c>
      <c r="AD137" s="95">
        <f>locallinterp(R137,'BBG rates'!$N$10:$N$369,'BBG rates'!$P$10:$P$369)</f>
        <v>9.8548127621426431</v>
      </c>
      <c r="AI137" s="185">
        <f t="shared" si="29"/>
        <v>116</v>
      </c>
      <c r="AJ137" s="127">
        <f>locallinterp(MIN(AI137,CAP_Senior*12),'BBG rates'!$X$24:$X$65,'BBG rates'!$Y$24:$Y$65)</f>
        <v>54.052532097898293</v>
      </c>
      <c r="AK137" s="127">
        <f>locallinterp(MIN(AI137,CAP_CB*12),'BBG rates'!$AA$25:$AA$40,'BBG rates'!$AC$25:$AC$40)</f>
        <v>9.8666666666666671</v>
      </c>
      <c r="AL137" s="144">
        <f t="shared" si="30"/>
        <v>17.378263789976046</v>
      </c>
      <c r="AM137" s="142">
        <f>(SUMPRODUCT(AL137:AL$381,G137:G$381)+SUMPRODUCT(AL137:AL$381,H137:H$381))/12</f>
        <v>7496088.3323939918</v>
      </c>
    </row>
    <row r="138" spans="1:39" x14ac:dyDescent="0.2">
      <c r="A138" s="7">
        <v>117</v>
      </c>
      <c r="B138" s="7">
        <v>58.5</v>
      </c>
      <c r="C138" s="7">
        <v>29.25</v>
      </c>
      <c r="D138" s="12">
        <f t="shared" si="22"/>
        <v>9.75</v>
      </c>
      <c r="E138" s="29">
        <f t="shared" si="38"/>
        <v>4519063.7794755073</v>
      </c>
      <c r="F138" s="2">
        <f t="shared" si="23"/>
        <v>6945.3471773745296</v>
      </c>
      <c r="G138" s="2">
        <f t="shared" si="31"/>
        <v>21465.685296324871</v>
      </c>
      <c r="H138" s="2">
        <f t="shared" si="32"/>
        <v>14842.83043764731</v>
      </c>
      <c r="I138" s="2">
        <f t="shared" si="21"/>
        <v>43253.86291134671</v>
      </c>
      <c r="J138" s="2">
        <f t="shared" si="39"/>
        <v>421725.16338563041</v>
      </c>
      <c r="K138" s="2">
        <f t="shared" si="24"/>
        <v>36192.009933417656</v>
      </c>
      <c r="L138" s="2">
        <f t="shared" si="24"/>
        <v>352872.0968508221</v>
      </c>
      <c r="M138" s="2"/>
      <c r="N138" s="28">
        <f t="shared" si="40"/>
        <v>6632360.2509339079</v>
      </c>
      <c r="O138" s="2">
        <f t="shared" si="33"/>
        <v>10159.901495861905</v>
      </c>
      <c r="P138" s="2">
        <f t="shared" si="34"/>
        <v>31400.769836573349</v>
      </c>
      <c r="R138">
        <f t="shared" si="35"/>
        <v>117</v>
      </c>
      <c r="S138" s="89">
        <f t="shared" si="25"/>
        <v>0</v>
      </c>
      <c r="T138" s="89">
        <f>IF(AND(S138=0,S137&gt;0),SUM($G138:$H$381),S138)</f>
        <v>0</v>
      </c>
      <c r="U138" s="82">
        <f>SUM(T138:T$381)</f>
        <v>0</v>
      </c>
      <c r="V138" s="68">
        <f>localspline(R138,'BBG rates'!$G$10:$G$27,'BBG rates'!$K$10:$K$27)</f>
        <v>1.0235681047084597</v>
      </c>
      <c r="W138" s="68">
        <f>locallinterp(R138,'BBG rates'!$G$10:$G$27,'BBG rates'!$J$10:$J$27)</f>
        <v>-0.23400000000000001</v>
      </c>
      <c r="X138" s="56">
        <f t="shared" si="36"/>
        <v>-0.23425134083407961</v>
      </c>
      <c r="Y138" s="66">
        <f t="shared" si="26"/>
        <v>0</v>
      </c>
      <c r="Z138" s="72">
        <f t="shared" si="27"/>
        <v>0</v>
      </c>
      <c r="AA138" s="79">
        <f t="shared" si="28"/>
        <v>0</v>
      </c>
      <c r="AB138" s="81">
        <f t="shared" si="37"/>
        <v>0</v>
      </c>
      <c r="AD138" s="95">
        <f>locallinterp(R138,'BBG rates'!$N$10:$N$369,'BBG rates'!$P$10:$P$369)</f>
        <v>9.9401101042016808</v>
      </c>
      <c r="AI138" s="185">
        <f t="shared" si="29"/>
        <v>117</v>
      </c>
      <c r="AJ138" s="127">
        <f>locallinterp(MIN(AI138,CAP_Senior*12),'BBG rates'!$X$24:$X$65,'BBG rates'!$Y$24:$Y$65)</f>
        <v>54.219704116075377</v>
      </c>
      <c r="AK138" s="127">
        <f>locallinterp(MIN(AI138,CAP_CB*12),'BBG rates'!$AA$25:$AA$40,'BBG rates'!$AC$25:$AC$40)</f>
        <v>9.9</v>
      </c>
      <c r="AL138" s="144">
        <f t="shared" si="30"/>
        <v>17.434349699732813</v>
      </c>
      <c r="AM138" s="142">
        <f>(SUMPRODUCT(AL138:AL$381,G138:G$381)+SUMPRODUCT(AL138:AL$381,H138:H$381))/12</f>
        <v>7443279.4244192233</v>
      </c>
    </row>
    <row r="139" spans="1:39" x14ac:dyDescent="0.2">
      <c r="A139" s="7">
        <v>118</v>
      </c>
      <c r="B139" s="7">
        <v>59</v>
      </c>
      <c r="C139" s="7">
        <v>29.5</v>
      </c>
      <c r="D139" s="12">
        <f t="shared" si="22"/>
        <v>9.8333333333333339</v>
      </c>
      <c r="E139" s="29">
        <f t="shared" si="38"/>
        <v>4482911.6576675018</v>
      </c>
      <c r="F139" s="2">
        <f t="shared" si="23"/>
        <v>6889.9894083656618</v>
      </c>
      <c r="G139" s="2">
        <f t="shared" si="31"/>
        <v>21428.032738071248</v>
      </c>
      <c r="H139" s="2">
        <f t="shared" si="32"/>
        <v>14724.089069934267</v>
      </c>
      <c r="I139" s="2">
        <f t="shared" si="21"/>
        <v>43042.11121637118</v>
      </c>
      <c r="J139" s="2">
        <f t="shared" si="39"/>
        <v>423247.42696098331</v>
      </c>
      <c r="K139" s="2">
        <f t="shared" si="24"/>
        <v>35960.003523059029</v>
      </c>
      <c r="L139" s="2">
        <f t="shared" si="24"/>
        <v>353606.70131008053</v>
      </c>
      <c r="M139" s="2"/>
      <c r="N139" s="28">
        <f t="shared" si="40"/>
        <v>6600911.6059218235</v>
      </c>
      <c r="O139" s="2">
        <f t="shared" si="33"/>
        <v>10112.026320350746</v>
      </c>
      <c r="P139" s="2">
        <f t="shared" si="34"/>
        <v>31448.645012084518</v>
      </c>
      <c r="R139">
        <f t="shared" si="35"/>
        <v>118</v>
      </c>
      <c r="S139" s="89">
        <f t="shared" si="25"/>
        <v>0</v>
      </c>
      <c r="T139" s="89">
        <f>IF(AND(S139=0,S138&gt;0),SUM($G139:$H$381),S139)</f>
        <v>0</v>
      </c>
      <c r="U139" s="82">
        <f>SUM(T139:T$381)</f>
        <v>0</v>
      </c>
      <c r="V139" s="68">
        <f>localspline(R139,'BBG rates'!$G$10:$G$27,'BBG rates'!$K$10:$K$27)</f>
        <v>1.0233389916216058</v>
      </c>
      <c r="W139" s="68">
        <f>locallinterp(R139,'BBG rates'!$G$10:$G$27,'BBG rates'!$J$10:$J$27)</f>
        <v>-0.22966666666666669</v>
      </c>
      <c r="X139" s="56">
        <f t="shared" si="36"/>
        <v>-0.22990877805884047</v>
      </c>
      <c r="Y139" s="66">
        <f t="shared" si="26"/>
        <v>0</v>
      </c>
      <c r="Z139" s="72">
        <f t="shared" si="27"/>
        <v>0</v>
      </c>
      <c r="AA139" s="79">
        <f t="shared" si="28"/>
        <v>0</v>
      </c>
      <c r="AB139" s="81">
        <f t="shared" si="37"/>
        <v>0</v>
      </c>
      <c r="AD139" s="95">
        <f>locallinterp(R139,'BBG rates'!$N$10:$N$369,'BBG rates'!$P$10:$P$369)</f>
        <v>10.025388353503482</v>
      </c>
      <c r="AI139" s="185">
        <f t="shared" si="29"/>
        <v>118</v>
      </c>
      <c r="AJ139" s="127">
        <f>locallinterp(MIN(AI139,CAP_Senior*12),'BBG rates'!$X$24:$X$65,'BBG rates'!$Y$24:$Y$65)</f>
        <v>54.386876134252468</v>
      </c>
      <c r="AK139" s="127">
        <f>locallinterp(MIN(AI139,CAP_CB*12),'BBG rates'!$AA$25:$AA$40,'BBG rates'!$AC$25:$AC$40)</f>
        <v>9.9333333333333336</v>
      </c>
      <c r="AL139" s="144">
        <f t="shared" si="30"/>
        <v>17.490435609489587</v>
      </c>
      <c r="AM139" s="142">
        <f>(SUMPRODUCT(AL139:AL$381,G139:G$381)+SUMPRODUCT(AL139:AL$381,H139:H$381))/12</f>
        <v>7390528.1443871958</v>
      </c>
    </row>
    <row r="140" spans="1:39" x14ac:dyDescent="0.2">
      <c r="A140" s="7">
        <v>119</v>
      </c>
      <c r="B140" s="7">
        <v>59.5</v>
      </c>
      <c r="C140" s="7">
        <v>29.75</v>
      </c>
      <c r="D140" s="12">
        <f t="shared" si="22"/>
        <v>9.9166666666666661</v>
      </c>
      <c r="E140" s="29">
        <f t="shared" si="38"/>
        <v>4446915.3519630115</v>
      </c>
      <c r="F140" s="2">
        <f t="shared" si="23"/>
        <v>6834.8700853150776</v>
      </c>
      <c r="G140" s="2">
        <f t="shared" si="31"/>
        <v>21390.446225467851</v>
      </c>
      <c r="H140" s="2">
        <f t="shared" si="32"/>
        <v>14605.859479022081</v>
      </c>
      <c r="I140" s="2">
        <f t="shared" si="21"/>
        <v>42831.175789805013</v>
      </c>
      <c r="J140" s="2">
        <f t="shared" si="39"/>
        <v>424742.4932488997</v>
      </c>
      <c r="K140" s="2">
        <f t="shared" si="24"/>
        <v>35729.300540533826</v>
      </c>
      <c r="L140" s="2">
        <f t="shared" si="24"/>
        <v>354315.56369362713</v>
      </c>
      <c r="M140" s="2"/>
      <c r="N140" s="28">
        <f t="shared" si="40"/>
        <v>6569415.0127413543</v>
      </c>
      <c r="O140" s="2">
        <f t="shared" si="33"/>
        <v>10064.078151965776</v>
      </c>
      <c r="P140" s="2">
        <f t="shared" si="34"/>
        <v>31496.593180469481</v>
      </c>
      <c r="R140">
        <f t="shared" si="35"/>
        <v>119</v>
      </c>
      <c r="S140" s="89">
        <f t="shared" si="25"/>
        <v>0</v>
      </c>
      <c r="T140" s="89">
        <f>IF(AND(S140=0,S139&gt;0),SUM($G140:$H$381),S140)</f>
        <v>0</v>
      </c>
      <c r="U140" s="82">
        <f>SUM(T140:T$381)</f>
        <v>0</v>
      </c>
      <c r="V140" s="68">
        <f>localspline(R140,'BBG rates'!$G$10:$G$27,'BBG rates'!$K$10:$K$27)</f>
        <v>1.0231096409004712</v>
      </c>
      <c r="W140" s="68">
        <f>locallinterp(R140,'BBG rates'!$G$10:$G$27,'BBG rates'!$J$10:$J$27)</f>
        <v>-0.22533333333333333</v>
      </c>
      <c r="X140" s="56">
        <f t="shared" si="36"/>
        <v>-0.22556638817357033</v>
      </c>
      <c r="Y140" s="66">
        <f t="shared" si="26"/>
        <v>0</v>
      </c>
      <c r="Z140" s="72">
        <f t="shared" si="27"/>
        <v>0</v>
      </c>
      <c r="AA140" s="79">
        <f t="shared" si="28"/>
        <v>0</v>
      </c>
      <c r="AB140" s="81">
        <f t="shared" si="37"/>
        <v>0</v>
      </c>
      <c r="AD140" s="95">
        <f>locallinterp(R140,'BBG rates'!$N$10:$N$369,'BBG rates'!$P$10:$P$369)</f>
        <v>10.110647490245189</v>
      </c>
      <c r="AI140" s="185">
        <f t="shared" si="29"/>
        <v>119</v>
      </c>
      <c r="AJ140" s="127">
        <f>locallinterp(MIN(AI140,CAP_Senior*12),'BBG rates'!$X$24:$X$65,'BBG rates'!$Y$24:$Y$65)</f>
        <v>54.554048152429552</v>
      </c>
      <c r="AK140" s="127">
        <f>locallinterp(MIN(AI140,CAP_CB*12),'BBG rates'!$AA$25:$AA$40,'BBG rates'!$AC$25:$AC$40)</f>
        <v>9.9666666666666668</v>
      </c>
      <c r="AL140" s="144">
        <f t="shared" si="30"/>
        <v>17.546521519246355</v>
      </c>
      <c r="AM140" s="142">
        <f>(SUMPRODUCT(AL140:AL$381,G140:G$381)+SUMPRODUCT(AL140:AL$381,H140:H$381))/12</f>
        <v>7337835.1145014167</v>
      </c>
    </row>
    <row r="141" spans="1:39" x14ac:dyDescent="0.2">
      <c r="A141" s="7">
        <v>120</v>
      </c>
      <c r="B141" s="7">
        <v>60</v>
      </c>
      <c r="C141" s="7">
        <v>30</v>
      </c>
      <c r="D141" s="12">
        <f t="shared" si="22"/>
        <v>10</v>
      </c>
      <c r="E141" s="29">
        <f t="shared" si="38"/>
        <v>4411074.286546696</v>
      </c>
      <c r="F141" s="2">
        <f t="shared" si="23"/>
        <v>6779.9883272459283</v>
      </c>
      <c r="G141" s="2">
        <f t="shared" si="31"/>
        <v>21352.925642665236</v>
      </c>
      <c r="H141" s="2">
        <f t="shared" si="32"/>
        <v>14488.139773649669</v>
      </c>
      <c r="I141" s="2">
        <f t="shared" si="21"/>
        <v>42621.053743560828</v>
      </c>
      <c r="J141" s="2">
        <f t="shared" si="39"/>
        <v>426210.53743560828</v>
      </c>
      <c r="K141" s="2">
        <f t="shared" si="24"/>
        <v>35499.894112891205</v>
      </c>
      <c r="L141" s="2">
        <f t="shared" si="24"/>
        <v>354998.94112891203</v>
      </c>
      <c r="M141" s="2"/>
      <c r="N141" s="28">
        <f t="shared" si="40"/>
        <v>6537870.3982883375</v>
      </c>
      <c r="O141" s="2">
        <f t="shared" si="33"/>
        <v>10016.056879418429</v>
      </c>
      <c r="P141" s="2">
        <f t="shared" si="34"/>
        <v>31544.614453016824</v>
      </c>
      <c r="R141">
        <f t="shared" si="35"/>
        <v>120</v>
      </c>
      <c r="S141" s="89">
        <f t="shared" si="25"/>
        <v>0</v>
      </c>
      <c r="T141" s="89">
        <f>IF(AND(S141=0,S140&gt;0),SUM($G141:$H$381),S141)</f>
        <v>0</v>
      </c>
      <c r="U141" s="82">
        <f>SUM(T141:T$381)</f>
        <v>0</v>
      </c>
      <c r="V141" s="68">
        <f>localspline(R141,'BBG rates'!$G$10:$G$27,'BBG rates'!$K$10:$K$27)</f>
        <v>1.0228811502456665</v>
      </c>
      <c r="W141" s="68">
        <f>locallinterp(R141,'BBG rates'!$G$10:$G$27,'BBG rates'!$J$10:$J$27)</f>
        <v>-0.221</v>
      </c>
      <c r="X141" s="56">
        <f t="shared" si="36"/>
        <v>-0.22122417116374749</v>
      </c>
      <c r="Y141" s="66">
        <f t="shared" si="26"/>
        <v>0</v>
      </c>
      <c r="Z141" s="72">
        <f t="shared" si="27"/>
        <v>0</v>
      </c>
      <c r="AA141" s="79">
        <f t="shared" si="28"/>
        <v>0</v>
      </c>
      <c r="AB141" s="81">
        <f t="shared" si="37"/>
        <v>0</v>
      </c>
      <c r="AD141" s="95">
        <f>locallinterp(R141,'BBG rates'!$N$10:$N$369,'BBG rates'!$P$10:$P$369)</f>
        <v>10.195887586098994</v>
      </c>
      <c r="AI141" s="185">
        <f t="shared" si="29"/>
        <v>120</v>
      </c>
      <c r="AJ141" s="127">
        <f>locallinterp(MIN(AI141,CAP_Senior*12),'BBG rates'!$X$24:$X$65,'BBG rates'!$Y$24:$Y$65)</f>
        <v>54.721220170606635</v>
      </c>
      <c r="AK141" s="127">
        <f>locallinterp(MIN(AI141,CAP_CB*12),'BBG rates'!$AA$25:$AA$40,'BBG rates'!$AC$25:$AC$40)</f>
        <v>10</v>
      </c>
      <c r="AL141" s="144">
        <f t="shared" si="30"/>
        <v>17.602607429003129</v>
      </c>
      <c r="AM141" s="142">
        <f>(SUMPRODUCT(AL141:AL$381,G141:G$381)+SUMPRODUCT(AL141:AL$381,H141:H$381))/12</f>
        <v>7285200.9517799839</v>
      </c>
    </row>
    <row r="142" spans="1:39" x14ac:dyDescent="0.2">
      <c r="A142" s="7">
        <v>121</v>
      </c>
      <c r="B142" s="7">
        <v>60.5</v>
      </c>
      <c r="C142" s="7">
        <v>30.25</v>
      </c>
      <c r="D142" s="12">
        <f t="shared" si="22"/>
        <v>10.083333333333334</v>
      </c>
      <c r="E142" s="29">
        <f t="shared" si="38"/>
        <v>4375387.887603553</v>
      </c>
      <c r="F142" s="2">
        <f t="shared" si="23"/>
        <v>6725.3432562415055</v>
      </c>
      <c r="G142" s="2">
        <f t="shared" si="31"/>
        <v>21315.470874017177</v>
      </c>
      <c r="H142" s="2">
        <f t="shared" si="32"/>
        <v>14370.928069126041</v>
      </c>
      <c r="I142" s="2">
        <f t="shared" si="21"/>
        <v>42411.742199384724</v>
      </c>
      <c r="J142" s="2">
        <f t="shared" si="39"/>
        <v>427651.73384379601</v>
      </c>
      <c r="K142" s="2">
        <f t="shared" si="24"/>
        <v>35271.77740216555</v>
      </c>
      <c r="L142" s="2">
        <f t="shared" si="24"/>
        <v>355657.08880516933</v>
      </c>
      <c r="M142" s="2"/>
      <c r="N142" s="28">
        <f t="shared" si="40"/>
        <v>6506277.6893471526</v>
      </c>
      <c r="O142" s="2">
        <f t="shared" si="33"/>
        <v>9967.962391250463</v>
      </c>
      <c r="P142" s="2">
        <f t="shared" si="34"/>
        <v>31592.708941184792</v>
      </c>
      <c r="R142">
        <f t="shared" si="35"/>
        <v>121</v>
      </c>
      <c r="S142" s="89">
        <f t="shared" si="25"/>
        <v>0</v>
      </c>
      <c r="T142" s="89">
        <f>IF(AND(S142=0,S141&gt;0),SUM($G142:$H$381),S142)</f>
        <v>0</v>
      </c>
      <c r="U142" s="82">
        <f>SUM(T142:T$381)</f>
        <v>0</v>
      </c>
      <c r="V142" s="68">
        <f>localspline(R142,'BBG rates'!$G$10:$G$27,'BBG rates'!$K$10:$K$27)</f>
        <v>1.0226541791605388</v>
      </c>
      <c r="W142" s="68">
        <f>locallinterp(R142,'BBG rates'!$G$10:$G$27,'BBG rates'!$J$10:$J$27)</f>
        <v>-0.21708333333333332</v>
      </c>
      <c r="X142" s="56">
        <f t="shared" si="36"/>
        <v>-0.21729962374896772</v>
      </c>
      <c r="Y142" s="66">
        <f t="shared" si="26"/>
        <v>0</v>
      </c>
      <c r="Z142" s="72">
        <f t="shared" si="27"/>
        <v>0</v>
      </c>
      <c r="AA142" s="79">
        <f t="shared" si="28"/>
        <v>0</v>
      </c>
      <c r="AB142" s="81">
        <f t="shared" si="37"/>
        <v>0</v>
      </c>
      <c r="AD142" s="95">
        <f>locallinterp(R142,'BBG rates'!$N$10:$N$369,'BBG rates'!$P$10:$P$369)</f>
        <v>10.281108767695706</v>
      </c>
      <c r="AI142" s="185">
        <f t="shared" si="29"/>
        <v>121</v>
      </c>
      <c r="AJ142" s="127">
        <f>locallinterp(MIN(AI142,CAP_Senior*12),'BBG rates'!$X$24:$X$65,'BBG rates'!$Y$24:$Y$65)</f>
        <v>54.872445655896165</v>
      </c>
      <c r="AK142" s="127">
        <f>locallinterp(MIN(AI142,CAP_CB*12),'BBG rates'!$AA$25:$AA$40,'BBG rates'!$AC$25:$AC$40)</f>
        <v>10.016666666666666</v>
      </c>
      <c r="AL142" s="144">
        <f t="shared" si="30"/>
        <v>17.642149094835681</v>
      </c>
      <c r="AM142" s="142">
        <f>(SUMPRODUCT(AL142:AL$381,G142:G$381)+SUMPRODUCT(AL142:AL$381,H142:H$381))/12</f>
        <v>7232626.268083266</v>
      </c>
    </row>
    <row r="143" spans="1:39" x14ac:dyDescent="0.2">
      <c r="A143" s="7">
        <v>122</v>
      </c>
      <c r="B143" s="7">
        <v>61</v>
      </c>
      <c r="C143" s="7">
        <v>30.5</v>
      </c>
      <c r="D143" s="12">
        <f t="shared" si="22"/>
        <v>10.166666666666666</v>
      </c>
      <c r="E143" s="29">
        <f t="shared" si="38"/>
        <v>4339855.583312165</v>
      </c>
      <c r="F143" s="2">
        <f t="shared" si="23"/>
        <v>6670.9339974349159</v>
      </c>
      <c r="G143" s="2">
        <f t="shared" si="31"/>
        <v>21278.081804080291</v>
      </c>
      <c r="H143" s="2">
        <f t="shared" si="32"/>
        <v>14254.222487308125</v>
      </c>
      <c r="I143" s="2">
        <f t="shared" si="21"/>
        <v>42203.238288823333</v>
      </c>
      <c r="J143" s="2">
        <f t="shared" si="39"/>
        <v>429066.25593637052</v>
      </c>
      <c r="K143" s="2">
        <f t="shared" si="24"/>
        <v>35044.943605202046</v>
      </c>
      <c r="L143" s="2">
        <f t="shared" si="24"/>
        <v>356290.2599862208</v>
      </c>
      <c r="M143" s="2"/>
      <c r="N143" s="28">
        <f t="shared" si="40"/>
        <v>6474636.8125905506</v>
      </c>
      <c r="O143" s="2">
        <f t="shared" si="33"/>
        <v>9919.7945758337028</v>
      </c>
      <c r="P143" s="2">
        <f t="shared" si="34"/>
        <v>31640.876756601556</v>
      </c>
      <c r="R143">
        <f t="shared" si="35"/>
        <v>122</v>
      </c>
      <c r="S143" s="89">
        <f t="shared" si="25"/>
        <v>0</v>
      </c>
      <c r="T143" s="89">
        <f>IF(AND(S143=0,S142&gt;0),SUM($G143:$H$381),S143)</f>
        <v>0</v>
      </c>
      <c r="U143" s="82">
        <f>SUM(T143:T$381)</f>
        <v>0</v>
      </c>
      <c r="V143" s="68">
        <f>localspline(R143,'BBG rates'!$G$10:$G$27,'BBG rates'!$K$10:$K$27)</f>
        <v>1.0224274257333208</v>
      </c>
      <c r="W143" s="68">
        <f>locallinterp(R143,'BBG rates'!$G$10:$G$27,'BBG rates'!$J$10:$J$27)</f>
        <v>-0.21316666666666667</v>
      </c>
      <c r="X143" s="56">
        <f t="shared" si="36"/>
        <v>-0.21337521754043465</v>
      </c>
      <c r="Y143" s="66">
        <f t="shared" si="26"/>
        <v>0</v>
      </c>
      <c r="Z143" s="72">
        <f t="shared" si="27"/>
        <v>0</v>
      </c>
      <c r="AA143" s="79">
        <f t="shared" si="28"/>
        <v>0</v>
      </c>
      <c r="AB143" s="81">
        <f t="shared" si="37"/>
        <v>0</v>
      </c>
      <c r="AD143" s="95">
        <f>locallinterp(R143,'BBG rates'!$N$10:$N$369,'BBG rates'!$P$10:$P$369)</f>
        <v>10.366311053173483</v>
      </c>
      <c r="AI143" s="185">
        <f t="shared" si="29"/>
        <v>122</v>
      </c>
      <c r="AJ143" s="127">
        <f>locallinterp(MIN(AI143,CAP_Senior*12),'BBG rates'!$X$24:$X$65,'BBG rates'!$Y$24:$Y$65)</f>
        <v>55.023671141185694</v>
      </c>
      <c r="AK143" s="127">
        <f>locallinterp(MIN(AI143,CAP_CB*12),'BBG rates'!$AA$25:$AA$40,'BBG rates'!$AC$25:$AC$40)</f>
        <v>10.033333333333333</v>
      </c>
      <c r="AL143" s="144">
        <f t="shared" si="30"/>
        <v>17.681690760668232</v>
      </c>
      <c r="AM143" s="142">
        <f>(SUMPRODUCT(AL143:AL$381,G143:G$381)+SUMPRODUCT(AL143:AL$381,H143:H$381))/12</f>
        <v>7180160.8705155374</v>
      </c>
    </row>
    <row r="144" spans="1:39" x14ac:dyDescent="0.2">
      <c r="A144" s="7">
        <v>123</v>
      </c>
      <c r="B144" s="7">
        <v>61.5</v>
      </c>
      <c r="C144" s="7">
        <v>30.75</v>
      </c>
      <c r="D144" s="12">
        <f t="shared" si="22"/>
        <v>10.25</v>
      </c>
      <c r="E144" s="29">
        <f t="shared" si="38"/>
        <v>4304476.8038379727</v>
      </c>
      <c r="F144" s="2">
        <f t="shared" si="23"/>
        <v>6616.7596789987856</v>
      </c>
      <c r="G144" s="2">
        <f t="shared" si="31"/>
        <v>21240.758317613701</v>
      </c>
      <c r="H144" s="2">
        <f t="shared" si="32"/>
        <v>14138.021156578665</v>
      </c>
      <c r="I144" s="2">
        <f t="shared" si="21"/>
        <v>41995.539153191152</v>
      </c>
      <c r="J144" s="2">
        <f t="shared" si="39"/>
        <v>430454.27632020932</v>
      </c>
      <c r="K144" s="2">
        <f t="shared" si="24"/>
        <v>34819.38595348323</v>
      </c>
      <c r="L144" s="2">
        <f t="shared" si="24"/>
        <v>356898.70602320309</v>
      </c>
      <c r="M144" s="2"/>
      <c r="N144" s="28">
        <f t="shared" si="40"/>
        <v>6442947.6945794849</v>
      </c>
      <c r="O144" s="2">
        <f t="shared" si="33"/>
        <v>9871.5533213697763</v>
      </c>
      <c r="P144" s="2">
        <f t="shared" si="34"/>
        <v>31689.118011065479</v>
      </c>
      <c r="R144">
        <f t="shared" si="35"/>
        <v>123</v>
      </c>
      <c r="S144" s="89">
        <f t="shared" si="25"/>
        <v>0</v>
      </c>
      <c r="T144" s="89">
        <f>IF(AND(S144=0,S143&gt;0),SUM($G144:$H$381),S144)</f>
        <v>0</v>
      </c>
      <c r="U144" s="82">
        <f>SUM(T144:T$381)</f>
        <v>0</v>
      </c>
      <c r="V144" s="68">
        <f>localspline(R144,'BBG rates'!$G$10:$G$27,'BBG rates'!$K$10:$K$27)</f>
        <v>1.0221993435827414</v>
      </c>
      <c r="W144" s="68">
        <f>locallinterp(R144,'BBG rates'!$G$10:$G$27,'BBG rates'!$J$10:$J$27)</f>
        <v>-0.20924999999999999</v>
      </c>
      <c r="X144" s="56">
        <f t="shared" si="36"/>
        <v>-0.2094509525273569</v>
      </c>
      <c r="Y144" s="66">
        <f t="shared" si="26"/>
        <v>0</v>
      </c>
      <c r="Z144" s="72">
        <f t="shared" si="27"/>
        <v>0</v>
      </c>
      <c r="AA144" s="79">
        <f t="shared" si="28"/>
        <v>0</v>
      </c>
      <c r="AB144" s="81">
        <f t="shared" si="37"/>
        <v>0</v>
      </c>
      <c r="AD144" s="95">
        <f>locallinterp(R144,'BBG rates'!$N$10:$N$369,'BBG rates'!$P$10:$P$369)</f>
        <v>10.451494331805378</v>
      </c>
      <c r="AI144" s="185">
        <f t="shared" si="29"/>
        <v>123</v>
      </c>
      <c r="AJ144" s="127">
        <f>locallinterp(MIN(AI144,CAP_Senior*12),'BBG rates'!$X$24:$X$65,'BBG rates'!$Y$24:$Y$65)</f>
        <v>55.174896626475224</v>
      </c>
      <c r="AK144" s="127">
        <f>locallinterp(MIN(AI144,CAP_CB*12),'BBG rates'!$AA$25:$AA$40,'BBG rates'!$AC$25:$AC$40)</f>
        <v>10.050000000000001</v>
      </c>
      <c r="AL144" s="144">
        <f t="shared" si="30"/>
        <v>17.721232426500791</v>
      </c>
      <c r="AM144" s="142">
        <f>(SUMPRODUCT(AL144:AL$381,G144:G$381)+SUMPRODUCT(AL144:AL$381,H144:H$381))/12</f>
        <v>7127804.9358076798</v>
      </c>
    </row>
    <row r="145" spans="1:39" x14ac:dyDescent="0.2">
      <c r="A145" s="7">
        <v>124</v>
      </c>
      <c r="B145" s="7">
        <v>62</v>
      </c>
      <c r="C145" s="7">
        <v>31</v>
      </c>
      <c r="D145" s="12">
        <f t="shared" si="22"/>
        <v>10.333333333333334</v>
      </c>
      <c r="E145" s="29">
        <f t="shared" si="38"/>
        <v>4269250.9813265698</v>
      </c>
      <c r="F145" s="2">
        <f t="shared" si="23"/>
        <v>6562.8194321350029</v>
      </c>
      <c r="G145" s="2">
        <f t="shared" si="31"/>
        <v>21203.500299578653</v>
      </c>
      <c r="H145" s="2">
        <f t="shared" si="32"/>
        <v>14022.322211824207</v>
      </c>
      <c r="I145" s="2">
        <f t="shared" si="21"/>
        <v>41788.641943537863</v>
      </c>
      <c r="J145" s="2">
        <f t="shared" si="39"/>
        <v>431815.96674989129</v>
      </c>
      <c r="K145" s="2">
        <f t="shared" si="24"/>
        <v>34595.097712956333</v>
      </c>
      <c r="L145" s="2">
        <f t="shared" si="24"/>
        <v>357482.67636721546</v>
      </c>
      <c r="M145" s="2"/>
      <c r="N145" s="28">
        <f t="shared" si="40"/>
        <v>6411210.2617629394</v>
      </c>
      <c r="O145" s="2">
        <f t="shared" si="33"/>
        <v>9823.2385158898614</v>
      </c>
      <c r="P145" s="2">
        <f t="shared" si="34"/>
        <v>31737.432816545395</v>
      </c>
      <c r="R145">
        <f t="shared" si="35"/>
        <v>124</v>
      </c>
      <c r="S145" s="89">
        <f t="shared" si="25"/>
        <v>0</v>
      </c>
      <c r="T145" s="89">
        <f>IF(AND(S145=0,S144&gt;0),SUM($G145:$H$381),S145)</f>
        <v>0</v>
      </c>
      <c r="U145" s="82">
        <f>SUM(T145:T$381)</f>
        <v>0</v>
      </c>
      <c r="V145" s="68">
        <f>localspline(R145,'BBG rates'!$G$10:$G$27,'BBG rates'!$K$10:$K$27)</f>
        <v>1.0219681478976028</v>
      </c>
      <c r="W145" s="68">
        <f>locallinterp(R145,'BBG rates'!$G$10:$G$27,'BBG rates'!$J$10:$J$27)</f>
        <v>-0.20533333333333334</v>
      </c>
      <c r="X145" s="56">
        <f t="shared" si="36"/>
        <v>-0.20552682869920957</v>
      </c>
      <c r="Y145" s="66">
        <f t="shared" si="26"/>
        <v>0</v>
      </c>
      <c r="Z145" s="72">
        <f t="shared" si="27"/>
        <v>0</v>
      </c>
      <c r="AA145" s="79">
        <f t="shared" si="28"/>
        <v>0</v>
      </c>
      <c r="AB145" s="81">
        <f t="shared" si="37"/>
        <v>0</v>
      </c>
      <c r="AD145" s="95">
        <f>locallinterp(R145,'BBG rates'!$N$10:$N$369,'BBG rates'!$P$10:$P$369)</f>
        <v>10.536658344130178</v>
      </c>
      <c r="AI145" s="185">
        <f t="shared" si="29"/>
        <v>124</v>
      </c>
      <c r="AJ145" s="127">
        <f>locallinterp(MIN(AI145,CAP_Senior*12),'BBG rates'!$X$24:$X$65,'BBG rates'!$Y$24:$Y$65)</f>
        <v>55.326122111764754</v>
      </c>
      <c r="AK145" s="127">
        <f>locallinterp(MIN(AI145,CAP_CB*12),'BBG rates'!$AA$25:$AA$40,'BBG rates'!$AC$25:$AC$40)</f>
        <v>10.066666666666666</v>
      </c>
      <c r="AL145" s="144">
        <f t="shared" si="30"/>
        <v>17.760774092333342</v>
      </c>
      <c r="AM145" s="142">
        <f>(SUMPRODUCT(AL145:AL$381,G145:G$381)+SUMPRODUCT(AL145:AL$381,H145:H$381))/12</f>
        <v>7075558.6379720075</v>
      </c>
    </row>
    <row r="146" spans="1:39" x14ac:dyDescent="0.2">
      <c r="A146" s="7">
        <v>125</v>
      </c>
      <c r="B146" s="7">
        <v>62.5</v>
      </c>
      <c r="C146" s="7">
        <v>31.25</v>
      </c>
      <c r="D146" s="12">
        <f t="shared" si="22"/>
        <v>10.416666666666666</v>
      </c>
      <c r="E146" s="29">
        <f t="shared" si="38"/>
        <v>4234177.5498970188</v>
      </c>
      <c r="F146" s="2">
        <f t="shared" si="23"/>
        <v>6509.1123910644947</v>
      </c>
      <c r="G146" s="2">
        <f t="shared" si="31"/>
        <v>21166.307635138193</v>
      </c>
      <c r="H146" s="2">
        <f t="shared" si="32"/>
        <v>13907.123794413135</v>
      </c>
      <c r="I146" s="2">
        <f t="shared" si="21"/>
        <v>41582.543820615821</v>
      </c>
      <c r="J146" s="2">
        <f t="shared" si="39"/>
        <v>433151.49813141476</v>
      </c>
      <c r="K146" s="2">
        <f t="shared" si="24"/>
        <v>34372.072183861521</v>
      </c>
      <c r="L146" s="2">
        <f t="shared" si="24"/>
        <v>358042.41858189082</v>
      </c>
      <c r="M146" s="2"/>
      <c r="N146" s="28">
        <f t="shared" si="40"/>
        <v>6379424.4404777586</v>
      </c>
      <c r="O146" s="2">
        <f t="shared" si="33"/>
        <v>9774.8500472544183</v>
      </c>
      <c r="P146" s="2">
        <f t="shared" si="34"/>
        <v>31785.821285180838</v>
      </c>
      <c r="R146">
        <f t="shared" si="35"/>
        <v>125</v>
      </c>
      <c r="S146" s="89">
        <f t="shared" si="25"/>
        <v>0</v>
      </c>
      <c r="T146" s="89">
        <f>IF(AND(S146=0,S145&gt;0),SUM($G146:$H$381),S146)</f>
        <v>0</v>
      </c>
      <c r="U146" s="82">
        <f>SUM(T146:T$381)</f>
        <v>0</v>
      </c>
      <c r="V146" s="68">
        <f>localspline(R146,'BBG rates'!$G$10:$G$27,'BBG rates'!$K$10:$K$27)</f>
        <v>1.0217322326848102</v>
      </c>
      <c r="W146" s="68">
        <f>locallinterp(R146,'BBG rates'!$G$10:$G$27,'BBG rates'!$J$10:$J$27)</f>
        <v>-0.20141666666666666</v>
      </c>
      <c r="X146" s="56">
        <f t="shared" si="36"/>
        <v>-0.20160284604533452</v>
      </c>
      <c r="Y146" s="66">
        <f t="shared" si="26"/>
        <v>0</v>
      </c>
      <c r="Z146" s="72">
        <f t="shared" si="27"/>
        <v>0</v>
      </c>
      <c r="AA146" s="79">
        <f t="shared" si="28"/>
        <v>0</v>
      </c>
      <c r="AB146" s="81">
        <f t="shared" si="37"/>
        <v>0</v>
      </c>
      <c r="AD146" s="95">
        <f>locallinterp(R146,'BBG rates'!$N$10:$N$369,'BBG rates'!$P$10:$P$369)</f>
        <v>10.621802696853912</v>
      </c>
      <c r="AI146" s="185">
        <f t="shared" si="29"/>
        <v>125</v>
      </c>
      <c r="AJ146" s="127">
        <f>locallinterp(MIN(AI146,CAP_Senior*12),'BBG rates'!$X$24:$X$65,'BBG rates'!$Y$24:$Y$65)</f>
        <v>55.477347597054283</v>
      </c>
      <c r="AK146" s="127">
        <f>locallinterp(MIN(AI146,CAP_CB*12),'BBG rates'!$AA$25:$AA$40,'BBG rates'!$AC$25:$AC$40)</f>
        <v>10.083333333333332</v>
      </c>
      <c r="AL146" s="144">
        <f t="shared" si="30"/>
        <v>17.800315758165894</v>
      </c>
      <c r="AM146" s="142">
        <f>(SUMPRODUCT(AL146:AL$381,G146:G$381)+SUMPRODUCT(AL146:AL$381,H146:H$381))/12</f>
        <v>7023422.1483185366</v>
      </c>
    </row>
    <row r="147" spans="1:39" x14ac:dyDescent="0.2">
      <c r="A147" s="7">
        <v>126</v>
      </c>
      <c r="B147" s="7">
        <v>63</v>
      </c>
      <c r="C147" s="7">
        <v>31.5</v>
      </c>
      <c r="D147" s="12">
        <f t="shared" si="22"/>
        <v>10.5</v>
      </c>
      <c r="E147" s="29">
        <f t="shared" si="38"/>
        <v>4199255.9456351874</v>
      </c>
      <c r="F147" s="2">
        <f t="shared" si="23"/>
        <v>6455.6376930170391</v>
      </c>
      <c r="G147" s="2">
        <f t="shared" si="31"/>
        <v>21129.180209656806</v>
      </c>
      <c r="H147" s="2">
        <f t="shared" si="32"/>
        <v>13792.424052173796</v>
      </c>
      <c r="I147" s="2">
        <f t="shared" ref="I147:I210" si="41">SUM(F147:H147)</f>
        <v>41377.241954847639</v>
      </c>
      <c r="J147" s="2">
        <f t="shared" si="39"/>
        <v>434461.0405259002</v>
      </c>
      <c r="K147" s="2">
        <f t="shared" si="24"/>
        <v>34150.302700560926</v>
      </c>
      <c r="L147" s="2">
        <f t="shared" si="24"/>
        <v>358578.17835588969</v>
      </c>
      <c r="M147" s="2"/>
      <c r="N147" s="28">
        <f t="shared" si="40"/>
        <v>6347590.1569484761</v>
      </c>
      <c r="O147" s="2">
        <f t="shared" si="33"/>
        <v>9726.3878031529384</v>
      </c>
      <c r="P147" s="2">
        <f t="shared" si="34"/>
        <v>31834.283529282315</v>
      </c>
      <c r="R147">
        <f t="shared" si="35"/>
        <v>126</v>
      </c>
      <c r="S147" s="89">
        <f t="shared" si="25"/>
        <v>0</v>
      </c>
      <c r="T147" s="89">
        <f>IF(AND(S147=0,S146&gt;0),SUM($G147:$H$381),S147)</f>
        <v>0</v>
      </c>
      <c r="U147" s="82">
        <f>SUM(T147:T$381)</f>
        <v>0</v>
      </c>
      <c r="V147" s="68">
        <f>localspline(R147,'BBG rates'!$G$10:$G$27,'BBG rates'!$K$10:$K$27)</f>
        <v>1.021489991952194</v>
      </c>
      <c r="W147" s="68">
        <f>locallinterp(R147,'BBG rates'!$G$10:$G$27,'BBG rates'!$J$10:$J$27)</f>
        <v>-0.19750000000000001</v>
      </c>
      <c r="X147" s="56">
        <f t="shared" si="36"/>
        <v>-0.19767900455507359</v>
      </c>
      <c r="Y147" s="66">
        <f t="shared" si="26"/>
        <v>0</v>
      </c>
      <c r="Z147" s="72">
        <f t="shared" si="27"/>
        <v>0</v>
      </c>
      <c r="AA147" s="79">
        <f t="shared" si="28"/>
        <v>0</v>
      </c>
      <c r="AB147" s="81">
        <f t="shared" si="37"/>
        <v>0</v>
      </c>
      <c r="AD147" s="95">
        <f>locallinterp(R147,'BBG rates'!$N$10:$N$369,'BBG rates'!$P$10:$P$369)</f>
        <v>10.706926862849928</v>
      </c>
      <c r="AI147" s="185">
        <f t="shared" si="29"/>
        <v>126</v>
      </c>
      <c r="AJ147" s="127">
        <f>locallinterp(MIN(AI147,CAP_Senior*12),'BBG rates'!$X$24:$X$65,'BBG rates'!$Y$24:$Y$65)</f>
        <v>55.628573082343806</v>
      </c>
      <c r="AK147" s="127">
        <f>locallinterp(MIN(AI147,CAP_CB*12),'BBG rates'!$AA$25:$AA$40,'BBG rates'!$AC$25:$AC$40)</f>
        <v>10.1</v>
      </c>
      <c r="AL147" s="144">
        <f t="shared" si="30"/>
        <v>17.839857423998446</v>
      </c>
      <c r="AM147" s="142">
        <f>(SUMPRODUCT(AL147:AL$381,G147:G$381)+SUMPRODUCT(AL147:AL$381,H147:H$381))/12</f>
        <v>6971395.6354711698</v>
      </c>
    </row>
    <row r="148" spans="1:39" x14ac:dyDescent="0.2">
      <c r="A148" s="7">
        <v>127</v>
      </c>
      <c r="B148" s="7">
        <v>63.5</v>
      </c>
      <c r="C148" s="7">
        <v>31.75</v>
      </c>
      <c r="D148" s="12">
        <f t="shared" si="22"/>
        <v>10.583333333333334</v>
      </c>
      <c r="E148" s="29">
        <f t="shared" si="38"/>
        <v>4164485.6065871147</v>
      </c>
      <c r="F148" s="2">
        <f t="shared" si="23"/>
        <v>6402.394478221102</v>
      </c>
      <c r="G148" s="2">
        <f t="shared" si="31"/>
        <v>21092.117908700046</v>
      </c>
      <c r="H148" s="2">
        <f t="shared" si="32"/>
        <v>13678.221139372694</v>
      </c>
      <c r="I148" s="2">
        <f t="shared" si="41"/>
        <v>41172.733526293843</v>
      </c>
      <c r="J148" s="2">
        <f t="shared" si="39"/>
        <v>435744.76315327652</v>
      </c>
      <c r="K148" s="2">
        <f t="shared" si="24"/>
        <v>33929.782631368544</v>
      </c>
      <c r="L148" s="2">
        <f t="shared" si="24"/>
        <v>359090.19951531716</v>
      </c>
      <c r="M148" s="2"/>
      <c r="N148" s="28">
        <f t="shared" si="40"/>
        <v>6315707.3372871447</v>
      </c>
      <c r="O148" s="2">
        <f t="shared" si="33"/>
        <v>9677.8516711036755</v>
      </c>
      <c r="P148" s="2">
        <f t="shared" si="34"/>
        <v>31882.819661331581</v>
      </c>
      <c r="R148">
        <f t="shared" si="35"/>
        <v>127</v>
      </c>
      <c r="S148" s="89">
        <f t="shared" si="25"/>
        <v>0</v>
      </c>
      <c r="T148" s="89">
        <f>IF(AND(S148=0,S147&gt;0),SUM($G148:$H$381),S148)</f>
        <v>0</v>
      </c>
      <c r="U148" s="82">
        <f>SUM(T148:T$381)</f>
        <v>0</v>
      </c>
      <c r="V148" s="68">
        <f>localspline(R148,'BBG rates'!$G$10:$G$27,'BBG rates'!$K$10:$K$27)</f>
        <v>1.0212396706948454</v>
      </c>
      <c r="W148" s="68">
        <f>locallinterp(R148,'BBG rates'!$G$10:$G$27,'BBG rates'!$J$10:$J$27)</f>
        <v>-0.19358333333333333</v>
      </c>
      <c r="X148" s="56">
        <f t="shared" si="36"/>
        <v>-0.19375530421790188</v>
      </c>
      <c r="Y148" s="66">
        <f t="shared" si="26"/>
        <v>0</v>
      </c>
      <c r="Z148" s="72">
        <f t="shared" si="27"/>
        <v>0</v>
      </c>
      <c r="AA148" s="79">
        <f t="shared" si="28"/>
        <v>0</v>
      </c>
      <c r="AB148" s="81">
        <f t="shared" si="37"/>
        <v>0</v>
      </c>
      <c r="AD148" s="95">
        <f>locallinterp(R148,'BBG rates'!$N$10:$N$369,'BBG rates'!$P$10:$P$369)</f>
        <v>10.792030168741165</v>
      </c>
      <c r="AI148" s="185">
        <f t="shared" si="29"/>
        <v>127</v>
      </c>
      <c r="AJ148" s="127">
        <f>locallinterp(MIN(AI148,CAP_Senior*12),'BBG rates'!$X$24:$X$65,'BBG rates'!$Y$24:$Y$65)</f>
        <v>55.779798567633335</v>
      </c>
      <c r="AK148" s="127">
        <f>locallinterp(MIN(AI148,CAP_CB*12),'BBG rates'!$AA$25:$AA$40,'BBG rates'!$AC$25:$AC$40)</f>
        <v>10.116666666666667</v>
      </c>
      <c r="AL148" s="144">
        <f t="shared" si="30"/>
        <v>17.879399089831001</v>
      </c>
      <c r="AM148" s="142">
        <f>(SUMPRODUCT(AL148:AL$381,G148:G$381)+SUMPRODUCT(AL148:AL$381,H148:H$381))/12</f>
        <v>6919479.265383807</v>
      </c>
    </row>
    <row r="149" spans="1:39" x14ac:dyDescent="0.2">
      <c r="A149" s="7">
        <v>128</v>
      </c>
      <c r="B149" s="7">
        <v>64</v>
      </c>
      <c r="C149" s="7">
        <v>32</v>
      </c>
      <c r="D149" s="12">
        <f t="shared" si="22"/>
        <v>10.666666666666666</v>
      </c>
      <c r="E149" s="29">
        <f t="shared" si="38"/>
        <v>4129865.9727523876</v>
      </c>
      <c r="F149" s="2">
        <f t="shared" si="23"/>
        <v>6349.3818898937243</v>
      </c>
      <c r="G149" s="2">
        <f t="shared" si="31"/>
        <v>21055.120618034201</v>
      </c>
      <c r="H149" s="2">
        <f t="shared" si="32"/>
        <v>13564.51321669276</v>
      </c>
      <c r="I149" s="2">
        <f t="shared" si="41"/>
        <v>40969.015724620687</v>
      </c>
      <c r="J149" s="2">
        <f t="shared" si="39"/>
        <v>437002.83439595398</v>
      </c>
      <c r="K149" s="2">
        <f t="shared" si="24"/>
        <v>33710.505378380978</v>
      </c>
      <c r="L149" s="2">
        <f t="shared" si="24"/>
        <v>359578.72403606377</v>
      </c>
      <c r="M149" s="2"/>
      <c r="N149" s="28">
        <f t="shared" si="40"/>
        <v>6283775.9074931629</v>
      </c>
      <c r="O149" s="2">
        <f t="shared" si="33"/>
        <v>9629.2415384533888</v>
      </c>
      <c r="P149" s="2">
        <f t="shared" si="34"/>
        <v>31931.429793981864</v>
      </c>
      <c r="R149">
        <f t="shared" si="35"/>
        <v>128</v>
      </c>
      <c r="S149" s="89">
        <f t="shared" si="25"/>
        <v>0</v>
      </c>
      <c r="T149" s="89">
        <f>IF(AND(S149=0,S148&gt;0),SUM($G149:$H$381),S149)</f>
        <v>0</v>
      </c>
      <c r="U149" s="82">
        <f>SUM(T149:T$381)</f>
        <v>0</v>
      </c>
      <c r="V149" s="68">
        <f>localspline(R149,'BBG rates'!$G$10:$G$27,'BBG rates'!$K$10:$K$27)</f>
        <v>1.020979633116333</v>
      </c>
      <c r="W149" s="68">
        <f>locallinterp(R149,'BBG rates'!$G$10:$G$27,'BBG rates'!$J$10:$J$27)</f>
        <v>-0.18966666666666665</v>
      </c>
      <c r="X149" s="56">
        <f t="shared" si="36"/>
        <v>-0.18983174502316125</v>
      </c>
      <c r="Y149" s="66">
        <f t="shared" si="26"/>
        <v>0</v>
      </c>
      <c r="Z149" s="72">
        <f t="shared" si="27"/>
        <v>0</v>
      </c>
      <c r="AA149" s="79">
        <f t="shared" si="28"/>
        <v>0</v>
      </c>
      <c r="AB149" s="81">
        <f t="shared" si="37"/>
        <v>0</v>
      </c>
      <c r="AD149" s="95">
        <f>locallinterp(R149,'BBG rates'!$N$10:$N$369,'BBG rates'!$P$10:$P$369)</f>
        <v>10.877111804834193</v>
      </c>
      <c r="AI149" s="185">
        <f t="shared" si="29"/>
        <v>128</v>
      </c>
      <c r="AJ149" s="127">
        <f>locallinterp(MIN(AI149,CAP_Senior*12),'BBG rates'!$X$24:$X$65,'BBG rates'!$Y$24:$Y$65)</f>
        <v>55.931024052922865</v>
      </c>
      <c r="AK149" s="127">
        <f>locallinterp(MIN(AI149,CAP_CB*12),'BBG rates'!$AA$25:$AA$40,'BBG rates'!$AC$25:$AC$40)</f>
        <v>10.133333333333333</v>
      </c>
      <c r="AL149" s="144">
        <f t="shared" si="30"/>
        <v>17.918940755663556</v>
      </c>
      <c r="AM149" s="142">
        <f>(SUMPRODUCT(AL149:AL$381,G149:G$381)+SUMPRODUCT(AL149:AL$381,H149:H$381))/12</f>
        <v>6867673.2013563709</v>
      </c>
    </row>
    <row r="150" spans="1:39" x14ac:dyDescent="0.2">
      <c r="A150" s="7">
        <v>129</v>
      </c>
      <c r="B150" s="7">
        <v>64.5</v>
      </c>
      <c r="C150" s="7">
        <v>32.25</v>
      </c>
      <c r="D150" s="12">
        <f t="shared" ref="D150:D213" si="42">A150/12</f>
        <v>10.75</v>
      </c>
      <c r="E150" s="29">
        <f t="shared" si="38"/>
        <v>4095396.4860775499</v>
      </c>
      <c r="F150" s="2">
        <f t="shared" ref="F150:F213" si="43">IF($A150&lt;=$I$8,-IPMT($G$11,1,$I$8-$A150+1,$E149),0)</f>
        <v>6296.5990742304202</v>
      </c>
      <c r="G150" s="2">
        <f t="shared" si="31"/>
        <v>21018.18822362593</v>
      </c>
      <c r="H150" s="2">
        <f t="shared" si="32"/>
        <v>13451.29845121168</v>
      </c>
      <c r="I150" s="2">
        <f t="shared" si="41"/>
        <v>40766.085749068028</v>
      </c>
      <c r="J150" s="2">
        <f t="shared" si="39"/>
        <v>438235.42180248129</v>
      </c>
      <c r="K150" s="2">
        <f t="shared" ref="K150:L213" si="44">I150/(1+$F$12)^IF($I$7=1,$A150,IF($I$7=2,$B150,IF($I$7=4,$C150,$D150)))</f>
        <v>33492.464377308985</v>
      </c>
      <c r="L150" s="2">
        <f t="shared" si="44"/>
        <v>360043.99205607158</v>
      </c>
      <c r="M150" s="2"/>
      <c r="N150" s="28">
        <f t="shared" si="40"/>
        <v>6251795.7934531048</v>
      </c>
      <c r="O150" s="2">
        <f t="shared" si="33"/>
        <v>9580.5572923770833</v>
      </c>
      <c r="P150" s="2">
        <f t="shared" si="34"/>
        <v>31980.114040058168</v>
      </c>
      <c r="R150">
        <f t="shared" si="35"/>
        <v>129</v>
      </c>
      <c r="S150" s="89">
        <f t="shared" ref="S150:S213" si="45">IF(D150&lt;$I$9,G150+H150,0)</f>
        <v>0</v>
      </c>
      <c r="T150" s="89">
        <f>IF(AND(S150=0,S149&gt;0),SUM($G150:$H$381),S150)</f>
        <v>0</v>
      </c>
      <c r="U150" s="82">
        <f>SUM(T150:T$381)</f>
        <v>0</v>
      </c>
      <c r="V150" s="68">
        <f>localspline(R150,'BBG rates'!$G$10:$G$27,'BBG rates'!$K$10:$K$27)</f>
        <v>1.0207082136204519</v>
      </c>
      <c r="W150" s="68">
        <f>locallinterp(R150,'BBG rates'!$G$10:$G$27,'BBG rates'!$J$10:$J$27)</f>
        <v>-0.18575</v>
      </c>
      <c r="X150" s="56">
        <f t="shared" si="36"/>
        <v>-0.18590832696032678</v>
      </c>
      <c r="Y150" s="66">
        <f t="shared" ref="Y150:Y213" si="46">T150*X150%/12+Y151</f>
        <v>0</v>
      </c>
      <c r="Z150" s="72">
        <f t="shared" ref="Z150:Z213" si="47">IF(U150=0,0,Y150*1200/U150)</f>
        <v>0</v>
      </c>
      <c r="AA150" s="79">
        <f t="shared" ref="AA150:AA213" si="48">T150*$AA$17%/12+AA151</f>
        <v>0</v>
      </c>
      <c r="AB150" s="81">
        <f t="shared" si="37"/>
        <v>0</v>
      </c>
      <c r="AD150" s="95">
        <f>locallinterp(R150,'BBG rates'!$N$10:$N$369,'BBG rates'!$P$10:$P$369)</f>
        <v>10.962170822635898</v>
      </c>
      <c r="AI150" s="185">
        <f t="shared" ref="AI150:AI213" si="49">A150</f>
        <v>129</v>
      </c>
      <c r="AJ150" s="127">
        <f>locallinterp(MIN(AI150,CAP_Senior*12),'BBG rates'!$X$24:$X$65,'BBG rates'!$Y$24:$Y$65)</f>
        <v>56.082249538212395</v>
      </c>
      <c r="AK150" s="127">
        <f>locallinterp(MIN(AI150,CAP_CB*12),'BBG rates'!$AA$25:$AA$40,'BBG rates'!$AC$25:$AC$40)</f>
        <v>10.149999999999999</v>
      </c>
      <c r="AL150" s="144">
        <f t="shared" ref="AL150:AL213" si="50">SUMPRODUCT(AJ150:AK150,$AJ$19:$AK$19)</f>
        <v>17.958482421496107</v>
      </c>
      <c r="AM150" s="142">
        <f>(SUMPRODUCT(AL150:AL$381,G150:G$381)+SUMPRODUCT(AL150:AL$381,H150:H$381))/12</f>
        <v>6815977.6040507695</v>
      </c>
    </row>
    <row r="151" spans="1:39" x14ac:dyDescent="0.2">
      <c r="A151" s="7">
        <v>130</v>
      </c>
      <c r="B151" s="7">
        <v>65</v>
      </c>
      <c r="C151" s="7">
        <v>32.5</v>
      </c>
      <c r="D151" s="12">
        <f t="shared" si="42"/>
        <v>10.833333333333334</v>
      </c>
      <c r="E151" s="29">
        <f t="shared" si="38"/>
        <v>4061076.5904495278</v>
      </c>
      <c r="F151" s="2">
        <f t="shared" si="43"/>
        <v>6244.0451803951355</v>
      </c>
      <c r="G151" s="2">
        <f t="shared" ref="G151:G214" si="51">IF($A151&lt;=$I$8,-PPMT($G$11,1,$I$8-$A151+1,$E150),0)</f>
        <v>20981.320611641917</v>
      </c>
      <c r="H151" s="2">
        <f t="shared" ref="H151:H214" si="52">IF($A151&lt;=$I$8,(E150-G151)*$G$13,0)</f>
        <v>13338.575016380317</v>
      </c>
      <c r="I151" s="2">
        <f t="shared" si="41"/>
        <v>40563.94080841737</v>
      </c>
      <c r="J151" s="2">
        <f t="shared" si="39"/>
        <v>439442.69209118822</v>
      </c>
      <c r="K151" s="2">
        <f t="shared" si="44"/>
        <v>33275.6530973099</v>
      </c>
      <c r="L151" s="2">
        <f t="shared" si="44"/>
        <v>360486.24188752397</v>
      </c>
      <c r="M151" s="2"/>
      <c r="N151" s="28">
        <f t="shared" si="40"/>
        <v>6219766.9209405473</v>
      </c>
      <c r="O151" s="2">
        <f t="shared" ref="O151:O214" si="53">IF($A151&lt;=$I$8,-IPMT($G$11,1,$I$8-$A151+1,$N150),0)</f>
        <v>9531.7988198777421</v>
      </c>
      <c r="P151" s="2">
        <f t="shared" ref="P151:P214" si="54">IF($A151&lt;=$I$8,-PPMT($G$11,1,$I$8-$A151+1,$N150),0)</f>
        <v>32028.872512557507</v>
      </c>
      <c r="R151">
        <f t="shared" ref="R151:R214" si="55">ROUND(D151*12,1)</f>
        <v>130</v>
      </c>
      <c r="S151" s="89">
        <f t="shared" si="45"/>
        <v>0</v>
      </c>
      <c r="T151" s="89">
        <f>IF(AND(S151=0,S150&gt;0),SUM($G151:$H$381),S151)</f>
        <v>0</v>
      </c>
      <c r="U151" s="82">
        <f>SUM(T151:T$381)</f>
        <v>0</v>
      </c>
      <c r="V151" s="68">
        <f>localspline(R151,'BBG rates'!$G$10:$G$27,'BBG rates'!$K$10:$K$27)</f>
        <v>1.0204237466080435</v>
      </c>
      <c r="W151" s="68">
        <f>locallinterp(R151,'BBG rates'!$G$10:$G$27,'BBG rates'!$J$10:$J$27)</f>
        <v>-0.18183333333333332</v>
      </c>
      <c r="X151" s="56">
        <f t="shared" ref="X151:X214" si="56">((1+W151%)^(1/12)-1)*1200</f>
        <v>-0.1819850500186071</v>
      </c>
      <c r="Y151" s="66">
        <f t="shared" si="46"/>
        <v>0</v>
      </c>
      <c r="Z151" s="72">
        <f t="shared" si="47"/>
        <v>0</v>
      </c>
      <c r="AA151" s="79">
        <f t="shared" si="48"/>
        <v>0</v>
      </c>
      <c r="AB151" s="81">
        <f t="shared" ref="AB151:AB214" si="57">IF(U151=0,0,AA151*1200/U151)</f>
        <v>0</v>
      </c>
      <c r="AD151" s="95">
        <f>locallinterp(R151,'BBG rates'!$N$10:$N$369,'BBG rates'!$P$10:$P$369)</f>
        <v>11.047206134853235</v>
      </c>
      <c r="AI151" s="185">
        <f t="shared" si="49"/>
        <v>130</v>
      </c>
      <c r="AJ151" s="127">
        <f>locallinterp(MIN(AI151,CAP_Senior*12),'BBG rates'!$X$24:$X$65,'BBG rates'!$Y$24:$Y$65)</f>
        <v>56.233475023501924</v>
      </c>
      <c r="AK151" s="127">
        <f>locallinterp(MIN(AI151,CAP_CB*12),'BBG rates'!$AA$25:$AA$40,'BBG rates'!$AC$25:$AC$40)</f>
        <v>10.166666666666666</v>
      </c>
      <c r="AL151" s="144">
        <f t="shared" si="50"/>
        <v>17.998024087328659</v>
      </c>
      <c r="AM151" s="142">
        <f>(SUMPRODUCT(AL151:AL$381,G151:G$381)+SUMPRODUCT(AL151:AL$381,H151:H$381))/12</f>
        <v>6764392.6315067634</v>
      </c>
    </row>
    <row r="152" spans="1:39" x14ac:dyDescent="0.2">
      <c r="A152" s="7">
        <v>131</v>
      </c>
      <c r="B152" s="7">
        <v>65.5</v>
      </c>
      <c r="C152" s="7">
        <v>32.75</v>
      </c>
      <c r="D152" s="12">
        <f t="shared" si="42"/>
        <v>10.916666666666666</v>
      </c>
      <c r="E152" s="29">
        <f t="shared" ref="E152:E201" si="58">IF($A152&lt;=$I$8,E151-G152-H152,0)</f>
        <v>4026905.7316890783</v>
      </c>
      <c r="F152" s="2">
        <f t="shared" si="43"/>
        <v>6191.7193605102184</v>
      </c>
      <c r="G152" s="2">
        <f t="shared" si="51"/>
        <v>20944.517668448523</v>
      </c>
      <c r="H152" s="2">
        <f t="shared" si="52"/>
        <v>13226.341092001179</v>
      </c>
      <c r="I152" s="2">
        <f t="shared" si="41"/>
        <v>40362.578120959923</v>
      </c>
      <c r="J152" s="2">
        <f t="shared" ref="J152:J215" si="59">IF($I$7=1,I152*A152,IF($I$7=2,I152*B152,IF($I$7=4,I152*C152,I152*D152)))</f>
        <v>440624.81115381245</v>
      </c>
      <c r="K152" s="2">
        <f t="shared" si="44"/>
        <v>33060.065040820838</v>
      </c>
      <c r="L152" s="2">
        <f t="shared" si="44"/>
        <v>360905.71002896078</v>
      </c>
      <c r="M152" s="2"/>
      <c r="N152" s="28">
        <f t="shared" ref="N152:N215" si="60">IF($A152&lt;=$I$8,N151-P152,0)</f>
        <v>6187689.2156158984</v>
      </c>
      <c r="O152" s="2">
        <f t="shared" si="53"/>
        <v>9482.9660077860681</v>
      </c>
      <c r="P152" s="2">
        <f t="shared" si="54"/>
        <v>32077.705324649181</v>
      </c>
      <c r="R152">
        <f t="shared" si="55"/>
        <v>131</v>
      </c>
      <c r="S152" s="89">
        <f t="shared" si="45"/>
        <v>0</v>
      </c>
      <c r="T152" s="89">
        <f>IF(AND(S152=0,S151&gt;0),SUM($G152:$H$381),S152)</f>
        <v>0</v>
      </c>
      <c r="U152" s="82">
        <f>SUM(T152:T$381)</f>
        <v>0</v>
      </c>
      <c r="V152" s="68">
        <f>localspline(R152,'BBG rates'!$G$10:$G$27,'BBG rates'!$K$10:$K$27)</f>
        <v>1.0201245664821419</v>
      </c>
      <c r="W152" s="68">
        <f>locallinterp(R152,'BBG rates'!$G$10:$G$27,'BBG rates'!$J$10:$J$27)</f>
        <v>-0.17791666666666667</v>
      </c>
      <c r="X152" s="56">
        <f t="shared" si="56"/>
        <v>-0.1780619141874773</v>
      </c>
      <c r="Y152" s="66">
        <f t="shared" si="46"/>
        <v>0</v>
      </c>
      <c r="Z152" s="72">
        <f t="shared" si="47"/>
        <v>0</v>
      </c>
      <c r="AA152" s="79">
        <f t="shared" si="48"/>
        <v>0</v>
      </c>
      <c r="AB152" s="81">
        <f t="shared" si="57"/>
        <v>0</v>
      </c>
      <c r="AD152" s="95">
        <f>locallinterp(R152,'BBG rates'!$N$10:$N$369,'BBG rates'!$P$10:$P$369)</f>
        <v>11.132216515393413</v>
      </c>
      <c r="AI152" s="185">
        <f t="shared" si="49"/>
        <v>131</v>
      </c>
      <c r="AJ152" s="127">
        <f>locallinterp(MIN(AI152,CAP_Senior*12),'BBG rates'!$X$24:$X$65,'BBG rates'!$Y$24:$Y$65)</f>
        <v>56.384700508791454</v>
      </c>
      <c r="AK152" s="127">
        <f>locallinterp(MIN(AI152,CAP_CB*12),'BBG rates'!$AA$25:$AA$40,'BBG rates'!$AC$25:$AC$40)</f>
        <v>10.183333333333334</v>
      </c>
      <c r="AL152" s="144">
        <f t="shared" si="50"/>
        <v>18.037565753161214</v>
      </c>
      <c r="AM152" s="142">
        <f>(SUMPRODUCT(AL152:AL$381,G152:G$381)+SUMPRODUCT(AL152:AL$381,H152:H$381))/12</f>
        <v>6712918.439157784</v>
      </c>
    </row>
    <row r="153" spans="1:39" x14ac:dyDescent="0.2">
      <c r="A153" s="7">
        <v>132</v>
      </c>
      <c r="B153" s="7">
        <v>66</v>
      </c>
      <c r="C153" s="7">
        <v>33</v>
      </c>
      <c r="D153" s="12">
        <f t="shared" si="42"/>
        <v>11</v>
      </c>
      <c r="E153" s="29">
        <f t="shared" si="58"/>
        <v>3992883.3575442601</v>
      </c>
      <c r="F153" s="2">
        <f t="shared" si="43"/>
        <v>6139.6207696464307</v>
      </c>
      <c r="G153" s="2">
        <f t="shared" si="51"/>
        <v>20907.779280611434</v>
      </c>
      <c r="H153" s="2">
        <f t="shared" si="52"/>
        <v>13114.594864206992</v>
      </c>
      <c r="I153" s="2">
        <f t="shared" si="41"/>
        <v>40161.994914464856</v>
      </c>
      <c r="J153" s="2">
        <f t="shared" si="59"/>
        <v>441781.94405911339</v>
      </c>
      <c r="K153" s="2">
        <f t="shared" si="44"/>
        <v>32845.693743392709</v>
      </c>
      <c r="L153" s="2">
        <f t="shared" si="44"/>
        <v>361302.6311773198</v>
      </c>
      <c r="M153" s="2"/>
      <c r="N153" s="28">
        <f t="shared" si="60"/>
        <v>6155562.6030262234</v>
      </c>
      <c r="O153" s="2">
        <f t="shared" si="53"/>
        <v>9434.058742760224</v>
      </c>
      <c r="P153" s="2">
        <f t="shared" si="54"/>
        <v>32126.612589675035</v>
      </c>
      <c r="R153">
        <f t="shared" si="55"/>
        <v>132</v>
      </c>
      <c r="S153" s="89">
        <f t="shared" si="45"/>
        <v>0</v>
      </c>
      <c r="T153" s="89">
        <f>IF(AND(S153=0,S152&gt;0),SUM($G153:$H$381),S153)</f>
        <v>0</v>
      </c>
      <c r="U153" s="82">
        <f>SUM(T153:T$381)</f>
        <v>0</v>
      </c>
      <c r="V153" s="68">
        <f>localspline(R153,'BBG rates'!$G$10:$G$27,'BBG rates'!$K$10:$K$27)</f>
        <v>1.0198090076446533</v>
      </c>
      <c r="W153" s="68">
        <f>locallinterp(R153,'BBG rates'!$G$10:$G$27,'BBG rates'!$J$10:$J$27)</f>
        <v>-0.17399999999999999</v>
      </c>
      <c r="X153" s="56">
        <f t="shared" si="56"/>
        <v>-0.17413891945641247</v>
      </c>
      <c r="Y153" s="66">
        <f t="shared" si="46"/>
        <v>0</v>
      </c>
      <c r="Z153" s="72">
        <f t="shared" si="47"/>
        <v>0</v>
      </c>
      <c r="AA153" s="79">
        <f t="shared" si="48"/>
        <v>0</v>
      </c>
      <c r="AB153" s="81">
        <f t="shared" si="57"/>
        <v>0</v>
      </c>
      <c r="AD153" s="95">
        <f>locallinterp(R153,'BBG rates'!$N$10:$N$369,'BBG rates'!$P$10:$P$369)</f>
        <v>11.217200599363801</v>
      </c>
      <c r="AI153" s="185">
        <f t="shared" si="49"/>
        <v>132</v>
      </c>
      <c r="AJ153" s="127">
        <f>locallinterp(MIN(AI153,CAP_Senior*12),'BBG rates'!$X$24:$X$65,'BBG rates'!$Y$24:$Y$65)</f>
        <v>56.535925994080984</v>
      </c>
      <c r="AK153" s="127">
        <f>locallinterp(MIN(AI153,CAP_CB*12),'BBG rates'!$AA$25:$AA$40,'BBG rates'!$AC$25:$AC$40)</f>
        <v>10.199999999999999</v>
      </c>
      <c r="AL153" s="144">
        <f t="shared" si="50"/>
        <v>18.077107418993769</v>
      </c>
      <c r="AM153" s="142">
        <f>(SUMPRODUCT(AL153:AL$381,G153:G$381)+SUMPRODUCT(AL153:AL$381,H153:H$381))/12</f>
        <v>6661555.1798466509</v>
      </c>
    </row>
    <row r="154" spans="1:39" x14ac:dyDescent="0.2">
      <c r="A154" s="7">
        <v>133</v>
      </c>
      <c r="B154" s="7">
        <v>66.5</v>
      </c>
      <c r="C154" s="7">
        <v>33.25</v>
      </c>
      <c r="D154" s="12">
        <f t="shared" si="42"/>
        <v>11.083333333333334</v>
      </c>
      <c r="E154" s="29">
        <f t="shared" si="58"/>
        <v>3959008.9176839255</v>
      </c>
      <c r="F154" s="2">
        <f t="shared" si="43"/>
        <v>6087.7485658129954</v>
      </c>
      <c r="G154" s="2">
        <f t="shared" si="51"/>
        <v>20871.105334895288</v>
      </c>
      <c r="H154" s="2">
        <f t="shared" si="52"/>
        <v>13003.334525439306</v>
      </c>
      <c r="I154" s="2">
        <f t="shared" si="41"/>
        <v>39962.188426147593</v>
      </c>
      <c r="J154" s="2">
        <f t="shared" si="59"/>
        <v>442914.25505646918</v>
      </c>
      <c r="K154" s="2">
        <f t="shared" si="44"/>
        <v>32632.532773525127</v>
      </c>
      <c r="L154" s="2">
        <f t="shared" si="44"/>
        <v>361677.23823990347</v>
      </c>
      <c r="M154" s="2"/>
      <c r="N154" s="28">
        <f t="shared" si="60"/>
        <v>6123387.0086050741</v>
      </c>
      <c r="O154" s="2">
        <f t="shared" si="53"/>
        <v>9385.0769112855596</v>
      </c>
      <c r="P154" s="2">
        <f t="shared" si="54"/>
        <v>32175.594421149694</v>
      </c>
      <c r="R154">
        <f t="shared" si="55"/>
        <v>133</v>
      </c>
      <c r="S154" s="89">
        <f t="shared" si="45"/>
        <v>0</v>
      </c>
      <c r="T154" s="89">
        <f>IF(AND(S154=0,S153&gt;0),SUM($G154:$H$381),S154)</f>
        <v>0</v>
      </c>
      <c r="U154" s="82">
        <f>SUM(T154:T$381)</f>
        <v>0</v>
      </c>
      <c r="V154" s="68">
        <f>localspline(R154,'BBG rates'!$G$10:$G$27,'BBG rates'!$K$10:$K$27)</f>
        <v>1.019475972574923</v>
      </c>
      <c r="W154" s="68">
        <f>locallinterp(R154,'BBG rates'!$G$10:$G$27,'BBG rates'!$J$10:$J$27)</f>
        <v>-0.169625</v>
      </c>
      <c r="X154" s="56">
        <f t="shared" si="56"/>
        <v>-0.16975701769443852</v>
      </c>
      <c r="Y154" s="66">
        <f t="shared" si="46"/>
        <v>0</v>
      </c>
      <c r="Z154" s="72">
        <f t="shared" si="47"/>
        <v>0</v>
      </c>
      <c r="AA154" s="79">
        <f t="shared" si="48"/>
        <v>0</v>
      </c>
      <c r="AB154" s="81">
        <f t="shared" si="57"/>
        <v>0</v>
      </c>
      <c r="AD154" s="95">
        <f>locallinterp(R154,'BBG rates'!$N$10:$N$369,'BBG rates'!$P$10:$P$369)</f>
        <v>11.302156930411712</v>
      </c>
      <c r="AI154" s="185">
        <f t="shared" si="49"/>
        <v>133</v>
      </c>
      <c r="AJ154" s="127">
        <f>locallinterp(MIN(AI154,CAP_Senior*12),'BBG rates'!$X$24:$X$65,'BBG rates'!$Y$24:$Y$65)</f>
        <v>56.673984045571196</v>
      </c>
      <c r="AK154" s="127">
        <f>locallinterp(MIN(AI154,CAP_CB*12),'BBG rates'!$AA$25:$AA$40,'BBG rates'!$AC$25:$AC$40)</f>
        <v>10.216666666666667</v>
      </c>
      <c r="AL154" s="144">
        <f t="shared" si="50"/>
        <v>18.114410621080438</v>
      </c>
      <c r="AM154" s="142">
        <f>(SUMPRODUCT(AL154:AL$381,G154:G$381)+SUMPRODUCT(AL154:AL$381,H154:H$381))/12</f>
        <v>6610303.0038412279</v>
      </c>
    </row>
    <row r="155" spans="1:39" x14ac:dyDescent="0.2">
      <c r="A155" s="7">
        <v>134</v>
      </c>
      <c r="B155" s="7">
        <v>67</v>
      </c>
      <c r="C155" s="7">
        <v>33.5</v>
      </c>
      <c r="D155" s="12">
        <f t="shared" si="42"/>
        <v>11.166666666666666</v>
      </c>
      <c r="E155" s="29">
        <f t="shared" si="58"/>
        <v>3925281.8636912345</v>
      </c>
      <c r="F155" s="2">
        <f t="shared" si="43"/>
        <v>6036.1019099476707</v>
      </c>
      <c r="G155" s="2">
        <f t="shared" si="51"/>
        <v>20834.495718263377</v>
      </c>
      <c r="H155" s="2">
        <f t="shared" si="52"/>
        <v>12892.558274427201</v>
      </c>
      <c r="I155" s="2">
        <f t="shared" si="41"/>
        <v>39763.155902638253</v>
      </c>
      <c r="J155" s="2">
        <f t="shared" si="59"/>
        <v>444021.90757946047</v>
      </c>
      <c r="K155" s="2">
        <f t="shared" si="44"/>
        <v>32420.575732502028</v>
      </c>
      <c r="L155" s="2">
        <f t="shared" si="44"/>
        <v>362029.76234627265</v>
      </c>
      <c r="M155" s="2"/>
      <c r="N155" s="28">
        <f t="shared" si="60"/>
        <v>6091162.3576723132</v>
      </c>
      <c r="O155" s="2">
        <f t="shared" si="53"/>
        <v>9336.0203996743603</v>
      </c>
      <c r="P155" s="2">
        <f t="shared" si="54"/>
        <v>32224.650932760895</v>
      </c>
      <c r="R155">
        <f t="shared" si="55"/>
        <v>134</v>
      </c>
      <c r="S155" s="89">
        <f t="shared" si="45"/>
        <v>0</v>
      </c>
      <c r="T155" s="89">
        <f>IF(AND(S155=0,S154&gt;0),SUM($G155:$H$381),S155)</f>
        <v>0</v>
      </c>
      <c r="U155" s="82">
        <f>SUM(T155:T$381)</f>
        <v>0</v>
      </c>
      <c r="V155" s="68">
        <f>localspline(R155,'BBG rates'!$G$10:$G$27,'BBG rates'!$K$10:$K$27)</f>
        <v>1.0191264573757928</v>
      </c>
      <c r="W155" s="68">
        <f>locallinterp(R155,'BBG rates'!$G$10:$G$27,'BBG rates'!$J$10:$J$27)</f>
        <v>-0.16524999999999998</v>
      </c>
      <c r="X155" s="56">
        <f t="shared" si="56"/>
        <v>-0.16537529195992384</v>
      </c>
      <c r="Y155" s="66">
        <f t="shared" si="46"/>
        <v>0</v>
      </c>
      <c r="Z155" s="72">
        <f t="shared" si="47"/>
        <v>0</v>
      </c>
      <c r="AA155" s="79">
        <f t="shared" si="48"/>
        <v>0</v>
      </c>
      <c r="AB155" s="81">
        <f t="shared" si="57"/>
        <v>0</v>
      </c>
      <c r="AD155" s="95">
        <f>locallinterp(R155,'BBG rates'!$N$10:$N$369,'BBG rates'!$P$10:$P$369)</f>
        <v>11.387084135193028</v>
      </c>
      <c r="AI155" s="185">
        <f t="shared" si="49"/>
        <v>134</v>
      </c>
      <c r="AJ155" s="127">
        <f>locallinterp(MIN(AI155,CAP_Senior*12),'BBG rates'!$X$24:$X$65,'BBG rates'!$Y$24:$Y$65)</f>
        <v>56.812042097061408</v>
      </c>
      <c r="AK155" s="127">
        <f>locallinterp(MIN(AI155,CAP_CB*12),'BBG rates'!$AA$25:$AA$40,'BBG rates'!$AC$25:$AC$40)</f>
        <v>10.233333333333333</v>
      </c>
      <c r="AL155" s="144">
        <f t="shared" si="50"/>
        <v>18.151713823167107</v>
      </c>
      <c r="AM155" s="142">
        <f>(SUMPRODUCT(AL155:AL$381,G155:G$381)+SUMPRODUCT(AL155:AL$381,H155:H$381))/12</f>
        <v>6559168.3777421275</v>
      </c>
    </row>
    <row r="156" spans="1:39" x14ac:dyDescent="0.2">
      <c r="A156" s="7">
        <v>135</v>
      </c>
      <c r="B156" s="7">
        <v>67.5</v>
      </c>
      <c r="C156" s="7">
        <v>33.75</v>
      </c>
      <c r="D156" s="12">
        <f t="shared" si="42"/>
        <v>11.25</v>
      </c>
      <c r="E156" s="29">
        <f t="shared" si="58"/>
        <v>3891701.6490571909</v>
      </c>
      <c r="F156" s="2">
        <f t="shared" si="43"/>
        <v>5984.6799659068656</v>
      </c>
      <c r="G156" s="2">
        <f t="shared" si="51"/>
        <v>20797.950317877247</v>
      </c>
      <c r="H156" s="2">
        <f t="shared" si="52"/>
        <v>12782.26431616606</v>
      </c>
      <c r="I156" s="2">
        <f t="shared" si="41"/>
        <v>39564.894599950174</v>
      </c>
      <c r="J156" s="2">
        <f t="shared" si="59"/>
        <v>445105.06424943946</v>
      </c>
      <c r="K156" s="2">
        <f t="shared" si="44"/>
        <v>32209.816254228175</v>
      </c>
      <c r="L156" s="2">
        <f t="shared" si="44"/>
        <v>362360.432860067</v>
      </c>
      <c r="M156" s="2"/>
      <c r="N156" s="28">
        <f t="shared" si="60"/>
        <v>6058888.5754339434</v>
      </c>
      <c r="O156" s="2">
        <f t="shared" si="53"/>
        <v>9286.8890940655747</v>
      </c>
      <c r="P156" s="2">
        <f t="shared" si="54"/>
        <v>32273.78223836968</v>
      </c>
      <c r="R156">
        <f t="shared" si="55"/>
        <v>135</v>
      </c>
      <c r="S156" s="89">
        <f t="shared" si="45"/>
        <v>0</v>
      </c>
      <c r="T156" s="89">
        <f>IF(AND(S156=0,S155&gt;0),SUM($G156:$H$381),S156)</f>
        <v>0</v>
      </c>
      <c r="U156" s="82">
        <f>SUM(T156:T$381)</f>
        <v>0</v>
      </c>
      <c r="V156" s="68">
        <f>localspline(R156,'BBG rates'!$G$10:$G$27,'BBG rates'!$K$10:$K$27)</f>
        <v>1.0187622049384828</v>
      </c>
      <c r="W156" s="68">
        <f>locallinterp(R156,'BBG rates'!$G$10:$G$27,'BBG rates'!$J$10:$J$27)</f>
        <v>-0.16087499999999999</v>
      </c>
      <c r="X156" s="56">
        <f t="shared" si="56"/>
        <v>-0.16099374223834673</v>
      </c>
      <c r="Y156" s="66">
        <f t="shared" si="46"/>
        <v>0</v>
      </c>
      <c r="Z156" s="72">
        <f t="shared" si="47"/>
        <v>0</v>
      </c>
      <c r="AA156" s="79">
        <f t="shared" si="48"/>
        <v>0</v>
      </c>
      <c r="AB156" s="81">
        <f t="shared" si="57"/>
        <v>0</v>
      </c>
      <c r="AD156" s="95">
        <f>locallinterp(R156,'BBG rates'!$N$10:$N$369,'BBG rates'!$P$10:$P$369)</f>
        <v>11.471980985604569</v>
      </c>
      <c r="AI156" s="185">
        <f t="shared" si="49"/>
        <v>135</v>
      </c>
      <c r="AJ156" s="127">
        <f>locallinterp(MIN(AI156,CAP_Senior*12),'BBG rates'!$X$24:$X$65,'BBG rates'!$Y$24:$Y$65)</f>
        <v>56.95010014855162</v>
      </c>
      <c r="AK156" s="127">
        <f>locallinterp(MIN(AI156,CAP_CB*12),'BBG rates'!$AA$25:$AA$40,'BBG rates'!$AC$25:$AC$40)</f>
        <v>10.25</v>
      </c>
      <c r="AL156" s="144">
        <f t="shared" si="50"/>
        <v>18.189017025253776</v>
      </c>
      <c r="AM156" s="142">
        <f>(SUMPRODUCT(AL156:AL$381,G156:G$381)+SUMPRODUCT(AL156:AL$381,H156:H$381))/12</f>
        <v>6508151.3917276422</v>
      </c>
    </row>
    <row r="157" spans="1:39" x14ac:dyDescent="0.2">
      <c r="A157" s="7">
        <v>136</v>
      </c>
      <c r="B157" s="7">
        <v>68</v>
      </c>
      <c r="C157" s="7">
        <v>34</v>
      </c>
      <c r="D157" s="12">
        <f t="shared" si="42"/>
        <v>11.333333333333334</v>
      </c>
      <c r="E157" s="29">
        <f t="shared" si="58"/>
        <v>3858267.7291741981</v>
      </c>
      <c r="F157" s="2">
        <f t="shared" si="43"/>
        <v>5933.4819004557821</v>
      </c>
      <c r="G157" s="2">
        <f t="shared" si="51"/>
        <v>20761.469021096374</v>
      </c>
      <c r="H157" s="2">
        <f t="shared" si="52"/>
        <v>12672.45086189639</v>
      </c>
      <c r="I157" s="2">
        <f t="shared" si="41"/>
        <v>39367.401783448549</v>
      </c>
      <c r="J157" s="2">
        <f t="shared" si="59"/>
        <v>446163.88687908358</v>
      </c>
      <c r="K157" s="2">
        <f t="shared" si="44"/>
        <v>32000.248005066427</v>
      </c>
      <c r="L157" s="2">
        <f t="shared" si="44"/>
        <v>362669.47739075287</v>
      </c>
      <c r="M157" s="2"/>
      <c r="N157" s="28">
        <f t="shared" si="60"/>
        <v>6026565.5869819326</v>
      </c>
      <c r="O157" s="2">
        <f t="shared" si="53"/>
        <v>9237.6828804245561</v>
      </c>
      <c r="P157" s="2">
        <f t="shared" si="54"/>
        <v>32322.988452010697</v>
      </c>
      <c r="R157">
        <f t="shared" si="55"/>
        <v>136</v>
      </c>
      <c r="S157" s="89">
        <f t="shared" si="45"/>
        <v>0</v>
      </c>
      <c r="T157" s="89">
        <f>IF(AND(S157=0,S156&gt;0),SUM($G157:$H$381),S157)</f>
        <v>0</v>
      </c>
      <c r="U157" s="82">
        <f>SUM(T157:T$381)</f>
        <v>0</v>
      </c>
      <c r="V157" s="68">
        <f>localspline(R157,'BBG rates'!$G$10:$G$27,'BBG rates'!$K$10:$K$27)</f>
        <v>1.0183847794456817</v>
      </c>
      <c r="W157" s="68">
        <f>locallinterp(R157,'BBG rates'!$G$10:$G$27,'BBG rates'!$J$10:$J$27)</f>
        <v>-0.1565</v>
      </c>
      <c r="X157" s="56">
        <f t="shared" si="56"/>
        <v>-0.15661236851465254</v>
      </c>
      <c r="Y157" s="66">
        <f t="shared" si="46"/>
        <v>0</v>
      </c>
      <c r="Z157" s="72">
        <f t="shared" si="47"/>
        <v>0</v>
      </c>
      <c r="AA157" s="79">
        <f t="shared" si="48"/>
        <v>0</v>
      </c>
      <c r="AB157" s="81">
        <f t="shared" si="57"/>
        <v>0</v>
      </c>
      <c r="AD157" s="95">
        <f>locallinterp(R157,'BBG rates'!$N$10:$N$369,'BBG rates'!$P$10:$P$369)</f>
        <v>11.55684638389171</v>
      </c>
      <c r="AI157" s="185">
        <f t="shared" si="49"/>
        <v>136</v>
      </c>
      <c r="AJ157" s="127">
        <f>locallinterp(MIN(AI157,CAP_Senior*12),'BBG rates'!$X$24:$X$65,'BBG rates'!$Y$24:$Y$65)</f>
        <v>57.088158200041832</v>
      </c>
      <c r="AK157" s="127">
        <f>locallinterp(MIN(AI157,CAP_CB*12),'BBG rates'!$AA$25:$AA$40,'BBG rates'!$AC$25:$AC$40)</f>
        <v>10.266666666666666</v>
      </c>
      <c r="AL157" s="144">
        <f t="shared" si="50"/>
        <v>18.226320227340445</v>
      </c>
      <c r="AM157" s="142">
        <f>(SUMPRODUCT(AL157:AL$381,G157:G$381)+SUMPRODUCT(AL157:AL$381,H157:H$381))/12</f>
        <v>6457252.1337534515</v>
      </c>
    </row>
    <row r="158" spans="1:39" x14ac:dyDescent="0.2">
      <c r="A158" s="7">
        <v>137</v>
      </c>
      <c r="B158" s="7">
        <v>68.5</v>
      </c>
      <c r="C158" s="7">
        <v>34.25</v>
      </c>
      <c r="D158" s="12">
        <f t="shared" si="42"/>
        <v>11.416666666666666</v>
      </c>
      <c r="E158" s="29">
        <f t="shared" si="58"/>
        <v>3824979.5613296377</v>
      </c>
      <c r="F158" s="2">
        <f t="shared" si="43"/>
        <v>5882.5068832585921</v>
      </c>
      <c r="G158" s="2">
        <f t="shared" si="51"/>
        <v>20725.051715477839</v>
      </c>
      <c r="H158" s="2">
        <f t="shared" si="52"/>
        <v>12563.116129082749</v>
      </c>
      <c r="I158" s="2">
        <f t="shared" si="41"/>
        <v>39170.674727819183</v>
      </c>
      <c r="J158" s="2">
        <f t="shared" si="59"/>
        <v>447198.53647593566</v>
      </c>
      <c r="K158" s="2">
        <f t="shared" si="44"/>
        <v>31791.864683675853</v>
      </c>
      <c r="L158" s="2">
        <f t="shared" si="44"/>
        <v>362957.12180529931</v>
      </c>
      <c r="M158" s="2"/>
      <c r="N158" s="28">
        <f t="shared" si="60"/>
        <v>5994193.3172940398</v>
      </c>
      <c r="O158" s="2">
        <f t="shared" si="53"/>
        <v>9188.4016445427897</v>
      </c>
      <c r="P158" s="2">
        <f t="shared" si="54"/>
        <v>32372.269687892465</v>
      </c>
      <c r="R158">
        <f t="shared" si="55"/>
        <v>137</v>
      </c>
      <c r="S158" s="89">
        <f t="shared" si="45"/>
        <v>0</v>
      </c>
      <c r="T158" s="89">
        <f>IF(AND(S158=0,S157&gt;0),SUM($G158:$H$381),S158)</f>
        <v>0</v>
      </c>
      <c r="U158" s="82">
        <f>SUM(T158:T$381)</f>
        <v>0</v>
      </c>
      <c r="V158" s="68">
        <f>localspline(R158,'BBG rates'!$G$10:$G$27,'BBG rates'!$K$10:$K$27)</f>
        <v>1.0179957450413588</v>
      </c>
      <c r="W158" s="68">
        <f>locallinterp(R158,'BBG rates'!$G$10:$G$27,'BBG rates'!$J$10:$J$27)</f>
        <v>-0.15212499999999998</v>
      </c>
      <c r="X158" s="56">
        <f t="shared" si="56"/>
        <v>-0.15223117077418635</v>
      </c>
      <c r="Y158" s="66">
        <f t="shared" si="46"/>
        <v>0</v>
      </c>
      <c r="Z158" s="72">
        <f t="shared" si="47"/>
        <v>0</v>
      </c>
      <c r="AA158" s="79">
        <f t="shared" si="48"/>
        <v>0</v>
      </c>
      <c r="AB158" s="81">
        <f t="shared" si="57"/>
        <v>0</v>
      </c>
      <c r="AD158" s="95">
        <f>locallinterp(R158,'BBG rates'!$N$10:$N$369,'BBG rates'!$P$10:$P$369)</f>
        <v>11.641679362645156</v>
      </c>
      <c r="AI158" s="185">
        <f t="shared" si="49"/>
        <v>137</v>
      </c>
      <c r="AJ158" s="127">
        <f>locallinterp(MIN(AI158,CAP_Senior*12),'BBG rates'!$X$24:$X$65,'BBG rates'!$Y$24:$Y$65)</f>
        <v>57.226216251532044</v>
      </c>
      <c r="AK158" s="127">
        <f>locallinterp(MIN(AI158,CAP_CB*12),'BBG rates'!$AA$25:$AA$40,'BBG rates'!$AC$25:$AC$40)</f>
        <v>10.283333333333333</v>
      </c>
      <c r="AL158" s="144">
        <f t="shared" si="50"/>
        <v>18.263623429427113</v>
      </c>
      <c r="AM158" s="142">
        <f>(SUMPRODUCT(AL158:AL$381,G158:G$381)+SUMPRODUCT(AL158:AL$381,H158:H$381))/12</f>
        <v>6406470.6895665629</v>
      </c>
    </row>
    <row r="159" spans="1:39" x14ac:dyDescent="0.2">
      <c r="A159" s="7">
        <v>138</v>
      </c>
      <c r="B159" s="7">
        <v>69</v>
      </c>
      <c r="C159" s="7">
        <v>34.5</v>
      </c>
      <c r="D159" s="12">
        <f t="shared" si="42"/>
        <v>11.5</v>
      </c>
      <c r="E159" s="29">
        <f t="shared" si="58"/>
        <v>3791836.6046994692</v>
      </c>
      <c r="F159" s="2">
        <f t="shared" si="43"/>
        <v>5831.7540868686419</v>
      </c>
      <c r="G159" s="2">
        <f t="shared" si="51"/>
        <v>20688.698288775922</v>
      </c>
      <c r="H159" s="2">
        <f t="shared" si="52"/>
        <v>12454.258341392711</v>
      </c>
      <c r="I159" s="2">
        <f t="shared" si="41"/>
        <v>38974.710717037276</v>
      </c>
      <c r="J159" s="2">
        <f t="shared" si="59"/>
        <v>448209.17324592866</v>
      </c>
      <c r="K159" s="2">
        <f t="shared" si="44"/>
        <v>31584.660020850541</v>
      </c>
      <c r="L159" s="2">
        <f t="shared" si="44"/>
        <v>363223.59023978119</v>
      </c>
      <c r="M159" s="2"/>
      <c r="N159" s="28">
        <f t="shared" si="60"/>
        <v>5961771.6912336424</v>
      </c>
      <c r="O159" s="2">
        <f t="shared" si="53"/>
        <v>9139.0452720376361</v>
      </c>
      <c r="P159" s="2">
        <f t="shared" si="54"/>
        <v>32421.626060397622</v>
      </c>
      <c r="R159">
        <f t="shared" si="55"/>
        <v>138</v>
      </c>
      <c r="S159" s="89">
        <f t="shared" si="45"/>
        <v>0</v>
      </c>
      <c r="T159" s="89">
        <f>IF(AND(S159=0,S158&gt;0),SUM($G159:$H$381),S159)</f>
        <v>0</v>
      </c>
      <c r="U159" s="82">
        <f>SUM(T159:T$381)</f>
        <v>0</v>
      </c>
      <c r="V159" s="68">
        <f>localspline(R159,'BBG rates'!$G$10:$G$27,'BBG rates'!$K$10:$K$27)</f>
        <v>1.0175968446748129</v>
      </c>
      <c r="W159" s="68">
        <f>locallinterp(R159,'BBG rates'!$G$10:$G$27,'BBG rates'!$J$10:$J$27)</f>
        <v>-0.14774999999999999</v>
      </c>
      <c r="X159" s="56">
        <f t="shared" si="56"/>
        <v>-0.14785014900229321</v>
      </c>
      <c r="Y159" s="66">
        <f t="shared" si="46"/>
        <v>0</v>
      </c>
      <c r="Z159" s="72">
        <f t="shared" si="47"/>
        <v>0</v>
      </c>
      <c r="AA159" s="79">
        <f t="shared" si="48"/>
        <v>0</v>
      </c>
      <c r="AB159" s="81">
        <f t="shared" si="57"/>
        <v>0</v>
      </c>
      <c r="AD159" s="95">
        <f>locallinterp(R159,'BBG rates'!$N$10:$N$369,'BBG rates'!$P$10:$P$369)</f>
        <v>11.726479099701391</v>
      </c>
      <c r="AI159" s="185">
        <f t="shared" si="49"/>
        <v>138</v>
      </c>
      <c r="AJ159" s="127">
        <f>locallinterp(MIN(AI159,CAP_Senior*12),'BBG rates'!$X$24:$X$65,'BBG rates'!$Y$24:$Y$65)</f>
        <v>57.364274303022256</v>
      </c>
      <c r="AK159" s="127">
        <f>locallinterp(MIN(AI159,CAP_CB*12),'BBG rates'!$AA$25:$AA$40,'BBG rates'!$AC$25:$AC$40)</f>
        <v>10.3</v>
      </c>
      <c r="AL159" s="144">
        <f t="shared" si="50"/>
        <v>18.300926631513782</v>
      </c>
      <c r="AM159" s="142">
        <f>(SUMPRODUCT(AL159:AL$381,G159:G$381)+SUMPRODUCT(AL159:AL$381,H159:H$381))/12</f>
        <v>6355807.1427191766</v>
      </c>
    </row>
    <row r="160" spans="1:39" x14ac:dyDescent="0.2">
      <c r="A160" s="7">
        <v>139</v>
      </c>
      <c r="B160" s="7">
        <v>69.5</v>
      </c>
      <c r="C160" s="7">
        <v>34.75</v>
      </c>
      <c r="D160" s="12">
        <f t="shared" si="42"/>
        <v>11.583333333333334</v>
      </c>
      <c r="E160" s="29">
        <f t="shared" si="58"/>
        <v>3758838.3203418511</v>
      </c>
      <c r="F160" s="2">
        <f t="shared" si="43"/>
        <v>5781.2226867187001</v>
      </c>
      <c r="G160" s="2">
        <f t="shared" si="51"/>
        <v>20652.408628941801</v>
      </c>
      <c r="H160" s="2">
        <f t="shared" si="52"/>
        <v>12345.875728675916</v>
      </c>
      <c r="I160" s="2">
        <f t="shared" si="41"/>
        <v>38779.507044336417</v>
      </c>
      <c r="J160" s="2">
        <f t="shared" si="59"/>
        <v>449195.95659689687</v>
      </c>
      <c r="K160" s="2">
        <f t="shared" si="44"/>
        <v>31378.627779359318</v>
      </c>
      <c r="L160" s="2">
        <f t="shared" si="44"/>
        <v>363469.10511091212</v>
      </c>
      <c r="M160" s="2"/>
      <c r="N160" s="28">
        <f t="shared" si="60"/>
        <v>5929300.6335495589</v>
      </c>
      <c r="O160" s="2">
        <f t="shared" si="53"/>
        <v>9089.613648352064</v>
      </c>
      <c r="P160" s="2">
        <f t="shared" si="54"/>
        <v>32471.057684083193</v>
      </c>
      <c r="R160">
        <f t="shared" si="55"/>
        <v>139</v>
      </c>
      <c r="S160" s="89">
        <f t="shared" si="45"/>
        <v>0</v>
      </c>
      <c r="T160" s="89">
        <f>IF(AND(S160=0,S159&gt;0),SUM($G160:$H$381),S160)</f>
        <v>0</v>
      </c>
      <c r="U160" s="82">
        <f>SUM(T160:T$381)</f>
        <v>0</v>
      </c>
      <c r="V160" s="68">
        <f>localspline(R160,'BBG rates'!$G$10:$G$27,'BBG rates'!$K$10:$K$27)</f>
        <v>1.0171896126895736</v>
      </c>
      <c r="W160" s="68">
        <f>locallinterp(R160,'BBG rates'!$G$10:$G$27,'BBG rates'!$J$10:$J$27)</f>
        <v>-0.143375</v>
      </c>
      <c r="X160" s="56">
        <f t="shared" si="56"/>
        <v>-0.14346930318391848</v>
      </c>
      <c r="Y160" s="66">
        <f t="shared" si="46"/>
        <v>0</v>
      </c>
      <c r="Z160" s="72">
        <f t="shared" si="47"/>
        <v>0</v>
      </c>
      <c r="AA160" s="79">
        <f t="shared" si="48"/>
        <v>0</v>
      </c>
      <c r="AB160" s="81">
        <f t="shared" si="57"/>
        <v>0</v>
      </c>
      <c r="AD160" s="95">
        <f>locallinterp(R160,'BBG rates'!$N$10:$N$369,'BBG rates'!$P$10:$P$369)</f>
        <v>11.811244900758856</v>
      </c>
      <c r="AI160" s="185">
        <f t="shared" si="49"/>
        <v>139</v>
      </c>
      <c r="AJ160" s="127">
        <f>locallinterp(MIN(AI160,CAP_Senior*12),'BBG rates'!$X$24:$X$65,'BBG rates'!$Y$24:$Y$65)</f>
        <v>57.502332354512468</v>
      </c>
      <c r="AK160" s="127">
        <f>locallinterp(MIN(AI160,CAP_CB*12),'BBG rates'!$AA$25:$AA$40,'BBG rates'!$AC$25:$AC$40)</f>
        <v>10.316666666666666</v>
      </c>
      <c r="AL160" s="144">
        <f t="shared" si="50"/>
        <v>18.338229833600451</v>
      </c>
      <c r="AM160" s="142">
        <f>(SUMPRODUCT(AL160:AL$381,G160:G$381)+SUMPRODUCT(AL160:AL$381,H160:H$381))/12</f>
        <v>6305261.5745824957</v>
      </c>
    </row>
    <row r="161" spans="1:39" x14ac:dyDescent="0.2">
      <c r="A161" s="7">
        <v>140</v>
      </c>
      <c r="B161" s="7">
        <v>70</v>
      </c>
      <c r="C161" s="7">
        <v>35</v>
      </c>
      <c r="D161" s="12">
        <f t="shared" si="42"/>
        <v>11.666666666666666</v>
      </c>
      <c r="E161" s="29">
        <f t="shared" si="58"/>
        <v>3725984.1711907848</v>
      </c>
      <c r="F161" s="2">
        <f t="shared" si="43"/>
        <v>5730.9118611112299</v>
      </c>
      <c r="G161" s="2">
        <f t="shared" si="51"/>
        <v>20616.182624123212</v>
      </c>
      <c r="H161" s="2">
        <f t="shared" si="52"/>
        <v>12237.966526943195</v>
      </c>
      <c r="I161" s="2">
        <f t="shared" si="41"/>
        <v>38585.061012177634</v>
      </c>
      <c r="J161" s="2">
        <f t="shared" si="59"/>
        <v>450159.04514207237</v>
      </c>
      <c r="K161" s="2">
        <f t="shared" si="44"/>
        <v>31173.761753786239</v>
      </c>
      <c r="L161" s="2">
        <f t="shared" si="44"/>
        <v>363693.88712750608</v>
      </c>
      <c r="M161" s="2"/>
      <c r="N161" s="28">
        <f t="shared" si="60"/>
        <v>5896780.0688758781</v>
      </c>
      <c r="O161" s="2">
        <f t="shared" si="53"/>
        <v>9040.1066587543792</v>
      </c>
      <c r="P161" s="2">
        <f t="shared" si="54"/>
        <v>32520.564673680874</v>
      </c>
      <c r="R161">
        <f t="shared" si="55"/>
        <v>140</v>
      </c>
      <c r="S161" s="89">
        <f t="shared" si="45"/>
        <v>0</v>
      </c>
      <c r="T161" s="89">
        <f>IF(AND(S161=0,S160&gt;0),SUM($G161:$H$381),S161)</f>
        <v>0</v>
      </c>
      <c r="U161" s="82">
        <f>SUM(T161:T$381)</f>
        <v>0</v>
      </c>
      <c r="V161" s="68">
        <f>localspline(R161,'BBG rates'!$G$10:$G$27,'BBG rates'!$K$10:$K$27)</f>
        <v>1.0167757324483095</v>
      </c>
      <c r="W161" s="68">
        <f>locallinterp(R161,'BBG rates'!$G$10:$G$27,'BBG rates'!$J$10:$J$27)</f>
        <v>-0.13899999999999998</v>
      </c>
      <c r="X161" s="56">
        <f t="shared" si="56"/>
        <v>-0.13908863330454047</v>
      </c>
      <c r="Y161" s="66">
        <f t="shared" si="46"/>
        <v>0</v>
      </c>
      <c r="Z161" s="72">
        <f t="shared" si="47"/>
        <v>0</v>
      </c>
      <c r="AA161" s="79">
        <f t="shared" si="48"/>
        <v>0</v>
      </c>
      <c r="AB161" s="81">
        <f t="shared" si="57"/>
        <v>0</v>
      </c>
      <c r="AD161" s="95">
        <f>locallinterp(R161,'BBG rates'!$N$10:$N$369,'BBG rates'!$P$10:$P$369)</f>
        <v>11.895976211796215</v>
      </c>
      <c r="AI161" s="185">
        <f t="shared" si="49"/>
        <v>140</v>
      </c>
      <c r="AJ161" s="127">
        <f>locallinterp(MIN(AI161,CAP_Senior*12),'BBG rates'!$X$24:$X$65,'BBG rates'!$Y$24:$Y$65)</f>
        <v>57.64039040600268</v>
      </c>
      <c r="AK161" s="127">
        <f>locallinterp(MIN(AI161,CAP_CB*12),'BBG rates'!$AA$25:$AA$40,'BBG rates'!$AC$25:$AC$40)</f>
        <v>10.333333333333334</v>
      </c>
      <c r="AL161" s="144">
        <f t="shared" si="50"/>
        <v>18.375533035687123</v>
      </c>
      <c r="AM161" s="142">
        <f>(SUMPRODUCT(AL161:AL$381,G161:G$381)+SUMPRODUCT(AL161:AL$381,H161:H$381))/12</f>
        <v>6254834.0643604547</v>
      </c>
    </row>
    <row r="162" spans="1:39" x14ac:dyDescent="0.2">
      <c r="A162" s="7">
        <v>141</v>
      </c>
      <c r="B162" s="7">
        <v>70.5</v>
      </c>
      <c r="C162" s="7">
        <v>35.25</v>
      </c>
      <c r="D162" s="12">
        <f t="shared" si="42"/>
        <v>11.75</v>
      </c>
      <c r="E162" s="29">
        <f t="shared" si="58"/>
        <v>3693273.622049775</v>
      </c>
      <c r="F162" s="2">
        <f t="shared" si="43"/>
        <v>5680.8207912086964</v>
      </c>
      <c r="G162" s="2">
        <f t="shared" si="51"/>
        <v>20580.020162664074</v>
      </c>
      <c r="H162" s="2">
        <f t="shared" si="52"/>
        <v>12130.528978345754</v>
      </c>
      <c r="I162" s="2">
        <f t="shared" si="41"/>
        <v>38391.369932218528</v>
      </c>
      <c r="J162" s="2">
        <f t="shared" si="59"/>
        <v>451098.59670356772</v>
      </c>
      <c r="K162" s="2">
        <f t="shared" si="44"/>
        <v>30970.05577037176</v>
      </c>
      <c r="L162" s="2">
        <f t="shared" si="44"/>
        <v>363898.15530186816</v>
      </c>
      <c r="M162" s="2"/>
      <c r="N162" s="28">
        <f t="shared" si="60"/>
        <v>5864209.9217317812</v>
      </c>
      <c r="O162" s="2">
        <f t="shared" si="53"/>
        <v>8990.5241883379658</v>
      </c>
      <c r="P162" s="2">
        <f t="shared" si="54"/>
        <v>32570.147144097289</v>
      </c>
      <c r="R162">
        <f t="shared" si="55"/>
        <v>141</v>
      </c>
      <c r="S162" s="89">
        <f t="shared" si="45"/>
        <v>0</v>
      </c>
      <c r="T162" s="89">
        <f>IF(AND(S162=0,S161&gt;0),SUM($G162:$H$381),S162)</f>
        <v>0</v>
      </c>
      <c r="U162" s="82">
        <f>SUM(T162:T$381)</f>
        <v>0</v>
      </c>
      <c r="V162" s="68">
        <f>localspline(R162,'BBG rates'!$G$10:$G$27,'BBG rates'!$K$10:$K$27)</f>
        <v>1.0163567680807404</v>
      </c>
      <c r="W162" s="68">
        <f>locallinterp(R162,'BBG rates'!$G$10:$G$27,'BBG rates'!$J$10:$J$27)</f>
        <v>-0.13462499999999999</v>
      </c>
      <c r="X162" s="56">
        <f t="shared" si="56"/>
        <v>-0.13470813934923775</v>
      </c>
      <c r="Y162" s="66">
        <f t="shared" si="46"/>
        <v>0</v>
      </c>
      <c r="Z162" s="72">
        <f t="shared" si="47"/>
        <v>0</v>
      </c>
      <c r="AA162" s="79">
        <f t="shared" si="48"/>
        <v>0</v>
      </c>
      <c r="AB162" s="81">
        <f t="shared" si="57"/>
        <v>0</v>
      </c>
      <c r="AD162" s="95">
        <f>locallinterp(R162,'BBG rates'!$N$10:$N$369,'BBG rates'!$P$10:$P$369)</f>
        <v>11.980672609136278</v>
      </c>
      <c r="AI162" s="185">
        <f t="shared" si="49"/>
        <v>141</v>
      </c>
      <c r="AJ162" s="127">
        <f>locallinterp(MIN(AI162,CAP_Senior*12),'BBG rates'!$X$24:$X$65,'BBG rates'!$Y$24:$Y$65)</f>
        <v>57.778448457492892</v>
      </c>
      <c r="AK162" s="127">
        <f>locallinterp(MIN(AI162,CAP_CB*12),'BBG rates'!$AA$25:$AA$40,'BBG rates'!$AC$25:$AC$40)</f>
        <v>10.35</v>
      </c>
      <c r="AL162" s="144">
        <f t="shared" si="50"/>
        <v>18.412836237773789</v>
      </c>
      <c r="AM162" s="142">
        <f>(SUMPRODUCT(AL162:AL$381,G162:G$381)+SUMPRODUCT(AL162:AL$381,H162:H$381))/12</f>
        <v>6204524.6891033873</v>
      </c>
    </row>
    <row r="163" spans="1:39" x14ac:dyDescent="0.2">
      <c r="A163" s="7">
        <v>142</v>
      </c>
      <c r="B163" s="7">
        <v>71</v>
      </c>
      <c r="C163" s="7">
        <v>35.5</v>
      </c>
      <c r="D163" s="12">
        <f t="shared" si="42"/>
        <v>11.833333333333334</v>
      </c>
      <c r="E163" s="29">
        <f t="shared" si="58"/>
        <v>3660706.1395855164</v>
      </c>
      <c r="F163" s="2">
        <f t="shared" si="43"/>
        <v>5630.9486610239046</v>
      </c>
      <c r="G163" s="2">
        <f t="shared" si="51"/>
        <v>20543.921133104181</v>
      </c>
      <c r="H163" s="2">
        <f t="shared" si="52"/>
        <v>12023.561331154426</v>
      </c>
      <c r="I163" s="2">
        <f t="shared" si="41"/>
        <v>38198.431125282514</v>
      </c>
      <c r="J163" s="2">
        <f t="shared" si="59"/>
        <v>452014.76831584307</v>
      </c>
      <c r="K163" s="2">
        <f t="shared" si="44"/>
        <v>30767.50368685483</v>
      </c>
      <c r="L163" s="2">
        <f t="shared" si="44"/>
        <v>364082.12696111551</v>
      </c>
      <c r="M163" s="2"/>
      <c r="N163" s="28">
        <f t="shared" si="60"/>
        <v>5831590.1165213669</v>
      </c>
      <c r="O163" s="2">
        <f t="shared" si="53"/>
        <v>8940.8661220210124</v>
      </c>
      <c r="P163" s="2">
        <f t="shared" si="54"/>
        <v>32619.805210414244</v>
      </c>
      <c r="R163">
        <f t="shared" si="55"/>
        <v>142</v>
      </c>
      <c r="S163" s="89">
        <f t="shared" si="45"/>
        <v>0</v>
      </c>
      <c r="T163" s="89">
        <f>IF(AND(S163=0,S162&gt;0),SUM($G163:$H$381),S163)</f>
        <v>0</v>
      </c>
      <c r="U163" s="82">
        <f>SUM(T163:T$381)</f>
        <v>0</v>
      </c>
      <c r="V163" s="68">
        <f>localspline(R163,'BBG rates'!$G$10:$G$27,'BBG rates'!$K$10:$K$27)</f>
        <v>1.0159343880521383</v>
      </c>
      <c r="W163" s="68">
        <f>locallinterp(R163,'BBG rates'!$G$10:$G$27,'BBG rates'!$J$10:$J$27)</f>
        <v>-0.13025</v>
      </c>
      <c r="X163" s="56">
        <f t="shared" si="56"/>
        <v>-0.13032782130335541</v>
      </c>
      <c r="Y163" s="66">
        <f t="shared" si="46"/>
        <v>0</v>
      </c>
      <c r="Z163" s="72">
        <f t="shared" si="47"/>
        <v>0</v>
      </c>
      <c r="AA163" s="79">
        <f t="shared" si="48"/>
        <v>0</v>
      </c>
      <c r="AB163" s="81">
        <f t="shared" si="57"/>
        <v>0</v>
      </c>
      <c r="AD163" s="95">
        <f>locallinterp(R163,'BBG rates'!$N$10:$N$369,'BBG rates'!$P$10:$P$369)</f>
        <v>12.065333808140622</v>
      </c>
      <c r="AI163" s="185">
        <f t="shared" si="49"/>
        <v>142</v>
      </c>
      <c r="AJ163" s="127">
        <f>locallinterp(MIN(AI163,CAP_Senior*12),'BBG rates'!$X$24:$X$65,'BBG rates'!$Y$24:$Y$65)</f>
        <v>57.916506508983105</v>
      </c>
      <c r="AK163" s="127">
        <f>locallinterp(MIN(AI163,CAP_CB*12),'BBG rates'!$AA$25:$AA$40,'BBG rates'!$AC$25:$AC$40)</f>
        <v>10.366666666666667</v>
      </c>
      <c r="AL163" s="144">
        <f t="shared" si="50"/>
        <v>18.450139439860461</v>
      </c>
      <c r="AM163" s="142">
        <f>(SUMPRODUCT(AL163:AL$381,G163:G$381)+SUMPRODUCT(AL163:AL$381,H163:H$381))/12</f>
        <v>6154333.5237216316</v>
      </c>
    </row>
    <row r="164" spans="1:39" x14ac:dyDescent="0.2">
      <c r="A164" s="7">
        <v>143</v>
      </c>
      <c r="B164" s="7">
        <v>71.5</v>
      </c>
      <c r="C164" s="7">
        <v>35.75</v>
      </c>
      <c r="D164" s="12">
        <f t="shared" si="42"/>
        <v>11.916666666666666</v>
      </c>
      <c r="E164" s="29">
        <f t="shared" si="58"/>
        <v>3628281.1923215985</v>
      </c>
      <c r="F164" s="2">
        <f t="shared" si="43"/>
        <v>5581.2946574103689</v>
      </c>
      <c r="G164" s="2">
        <f t="shared" si="51"/>
        <v>20507.885424178796</v>
      </c>
      <c r="H164" s="2">
        <f t="shared" si="52"/>
        <v>11917.061839739006</v>
      </c>
      <c r="I164" s="2">
        <f t="shared" si="41"/>
        <v>38006.241921328168</v>
      </c>
      <c r="J164" s="2">
        <f t="shared" si="59"/>
        <v>452907.71622916067</v>
      </c>
      <c r="K164" s="2">
        <f t="shared" si="44"/>
        <v>30566.099392315627</v>
      </c>
      <c r="L164" s="2">
        <f t="shared" si="44"/>
        <v>364246.01775842789</v>
      </c>
      <c r="M164" s="2"/>
      <c r="N164" s="28">
        <f t="shared" si="60"/>
        <v>5798920.5775334779</v>
      </c>
      <c r="O164" s="2">
        <f t="shared" si="53"/>
        <v>8891.1323445462476</v>
      </c>
      <c r="P164" s="2">
        <f t="shared" si="54"/>
        <v>32669.538987889006</v>
      </c>
      <c r="R164">
        <f t="shared" si="55"/>
        <v>143</v>
      </c>
      <c r="S164" s="89">
        <f t="shared" si="45"/>
        <v>0</v>
      </c>
      <c r="T164" s="89">
        <f>IF(AND(S164=0,S163&gt;0),SUM($G164:$H$381),S164)</f>
        <v>0</v>
      </c>
      <c r="U164" s="82">
        <f>SUM(T164:T$381)</f>
        <v>0</v>
      </c>
      <c r="V164" s="68">
        <f>localspline(R164,'BBG rates'!$G$10:$G$27,'BBG rates'!$K$10:$K$27)</f>
        <v>1.0155101937521822</v>
      </c>
      <c r="W164" s="68">
        <f>locallinterp(R164,'BBG rates'!$G$10:$G$27,'BBG rates'!$J$10:$J$27)</f>
        <v>-0.12587499999999999</v>
      </c>
      <c r="X164" s="56">
        <f t="shared" si="56"/>
        <v>-0.12594767915197203</v>
      </c>
      <c r="Y164" s="66">
        <f t="shared" si="46"/>
        <v>0</v>
      </c>
      <c r="Z164" s="72">
        <f t="shared" si="47"/>
        <v>0</v>
      </c>
      <c r="AA164" s="79">
        <f t="shared" si="48"/>
        <v>0</v>
      </c>
      <c r="AB164" s="81">
        <f t="shared" si="57"/>
        <v>0</v>
      </c>
      <c r="AD164" s="95">
        <f>locallinterp(R164,'BBG rates'!$N$10:$N$369,'BBG rates'!$P$10:$P$369)</f>
        <v>12.14995965761997</v>
      </c>
      <c r="AI164" s="185">
        <f t="shared" si="49"/>
        <v>143</v>
      </c>
      <c r="AJ164" s="127">
        <f>locallinterp(MIN(AI164,CAP_Senior*12),'BBG rates'!$X$24:$X$65,'BBG rates'!$Y$24:$Y$65)</f>
        <v>58.054564560473317</v>
      </c>
      <c r="AK164" s="127">
        <f>locallinterp(MIN(AI164,CAP_CB*12),'BBG rates'!$AA$25:$AA$40,'BBG rates'!$AC$25:$AC$40)</f>
        <v>10.383333333333333</v>
      </c>
      <c r="AL164" s="144">
        <f t="shared" si="50"/>
        <v>18.48744264194713</v>
      </c>
      <c r="AM164" s="142">
        <f>(SUMPRODUCT(AL164:AL$381,G164:G$381)+SUMPRODUCT(AL164:AL$381,H164:H$381))/12</f>
        <v>6104260.6409990666</v>
      </c>
    </row>
    <row r="165" spans="1:39" x14ac:dyDescent="0.2">
      <c r="A165" s="7">
        <v>144</v>
      </c>
      <c r="B165" s="7">
        <v>72</v>
      </c>
      <c r="C165" s="7">
        <v>36</v>
      </c>
      <c r="D165" s="12">
        <f t="shared" si="42"/>
        <v>12</v>
      </c>
      <c r="E165" s="29">
        <f t="shared" si="58"/>
        <v>3595998.2506322325</v>
      </c>
      <c r="F165" s="2">
        <f t="shared" si="43"/>
        <v>5531.8579700527189</v>
      </c>
      <c r="G165" s="2">
        <f t="shared" si="51"/>
        <v>20471.9129248184</v>
      </c>
      <c r="H165" s="2">
        <f t="shared" si="52"/>
        <v>11811.028764547638</v>
      </c>
      <c r="I165" s="2">
        <f t="shared" si="41"/>
        <v>37814.799659418757</v>
      </c>
      <c r="J165" s="2">
        <f t="shared" si="59"/>
        <v>453777.59591302508</v>
      </c>
      <c r="K165" s="2">
        <f t="shared" si="44"/>
        <v>30365.836807019234</v>
      </c>
      <c r="L165" s="2">
        <f t="shared" si="44"/>
        <v>364390.04168423079</v>
      </c>
      <c r="M165" s="2"/>
      <c r="N165" s="28">
        <f t="shared" si="60"/>
        <v>5766201.2289415235</v>
      </c>
      <c r="O165" s="2">
        <f t="shared" si="53"/>
        <v>8841.3227404806748</v>
      </c>
      <c r="P165" s="2">
        <f t="shared" si="54"/>
        <v>32719.348591954586</v>
      </c>
      <c r="R165">
        <f t="shared" si="55"/>
        <v>144</v>
      </c>
      <c r="S165" s="89">
        <f t="shared" si="45"/>
        <v>0</v>
      </c>
      <c r="T165" s="89">
        <f>IF(AND(S165=0,S164&gt;0),SUM($G165:$H$381),S165)</f>
        <v>0</v>
      </c>
      <c r="U165" s="82">
        <f>SUM(T165:T$381)</f>
        <v>0</v>
      </c>
      <c r="V165" s="68">
        <f>localspline(R165,'BBG rates'!$G$10:$G$27,'BBG rates'!$K$10:$K$27)</f>
        <v>1.0150858163833618</v>
      </c>
      <c r="W165" s="68">
        <f>locallinterp(R165,'BBG rates'!$G$10:$G$27,'BBG rates'!$J$10:$J$27)</f>
        <v>-0.1215</v>
      </c>
      <c r="X165" s="56">
        <f t="shared" si="56"/>
        <v>-0.12156771288043267</v>
      </c>
      <c r="Y165" s="66">
        <f t="shared" si="46"/>
        <v>0</v>
      </c>
      <c r="Z165" s="72">
        <f t="shared" si="47"/>
        <v>0</v>
      </c>
      <c r="AA165" s="79">
        <f t="shared" si="48"/>
        <v>0</v>
      </c>
      <c r="AB165" s="81">
        <f t="shared" si="57"/>
        <v>0</v>
      </c>
      <c r="AD165" s="95">
        <f>locallinterp(R165,'BBG rates'!$N$10:$N$369,'BBG rates'!$P$10:$P$369)</f>
        <v>12.234550142318584</v>
      </c>
      <c r="AI165" s="185">
        <f t="shared" si="49"/>
        <v>144</v>
      </c>
      <c r="AJ165" s="127">
        <f>locallinterp(MIN(AI165,CAP_Senior*12),'BBG rates'!$X$24:$X$65,'BBG rates'!$Y$24:$Y$65)</f>
        <v>58.192622611963529</v>
      </c>
      <c r="AK165" s="127">
        <f>locallinterp(MIN(AI165,CAP_CB*12),'BBG rates'!$AA$25:$AA$40,'BBG rates'!$AC$25:$AC$40)</f>
        <v>10.4</v>
      </c>
      <c r="AL165" s="144">
        <f t="shared" si="50"/>
        <v>18.524745844033802</v>
      </c>
      <c r="AM165" s="142">
        <f>(SUMPRODUCT(AL165:AL$381,G165:G$381)+SUMPRODUCT(AL165:AL$381,H165:H$381))/12</f>
        <v>6054306.1116065793</v>
      </c>
    </row>
    <row r="166" spans="1:39" x14ac:dyDescent="0.2">
      <c r="A166" s="7">
        <v>145</v>
      </c>
      <c r="B166" s="7">
        <v>72.5</v>
      </c>
      <c r="C166" s="7">
        <v>36.25</v>
      </c>
      <c r="D166" s="12">
        <f t="shared" si="42"/>
        <v>12.083333333333334</v>
      </c>
      <c r="E166" s="29">
        <f t="shared" si="58"/>
        <v>3563856.786735998</v>
      </c>
      <c r="F166" s="2">
        <f t="shared" si="43"/>
        <v>5482.6377914571358</v>
      </c>
      <c r="G166" s="2">
        <f t="shared" si="51"/>
        <v>20436.003524148255</v>
      </c>
      <c r="H166" s="2">
        <f t="shared" si="52"/>
        <v>11705.460372086281</v>
      </c>
      <c r="I166" s="2">
        <f t="shared" si="41"/>
        <v>37624.101687691669</v>
      </c>
      <c r="J166" s="2">
        <f t="shared" si="59"/>
        <v>454624.56205960771</v>
      </c>
      <c r="K166" s="2">
        <f t="shared" si="44"/>
        <v>30166.709882259871</v>
      </c>
      <c r="L166" s="2">
        <f t="shared" si="44"/>
        <v>364514.41107730678</v>
      </c>
      <c r="M166" s="2"/>
      <c r="N166" s="28">
        <f t="shared" si="60"/>
        <v>5733431.9948033039</v>
      </c>
      <c r="O166" s="2">
        <f t="shared" si="53"/>
        <v>8791.437194215303</v>
      </c>
      <c r="P166" s="2">
        <f t="shared" si="54"/>
        <v>32769.234138219952</v>
      </c>
      <c r="R166">
        <f t="shared" si="55"/>
        <v>145</v>
      </c>
      <c r="S166" s="89">
        <f t="shared" si="45"/>
        <v>0</v>
      </c>
      <c r="T166" s="89">
        <f>IF(AND(S166=0,S165&gt;0),SUM($G166:$H$381),S166)</f>
        <v>0</v>
      </c>
      <c r="U166" s="82">
        <f>SUM(T166:T$381)</f>
        <v>0</v>
      </c>
      <c r="V166" s="68">
        <f>localspline(R166,'BBG rates'!$G$10:$G$27,'BBG rates'!$K$10:$K$27)</f>
        <v>1.0146625671640166</v>
      </c>
      <c r="W166" s="68">
        <f>locallinterp(R166,'BBG rates'!$G$10:$G$27,'BBG rates'!$J$10:$J$27)</f>
        <v>-0.11824999999999999</v>
      </c>
      <c r="X166" s="56">
        <f t="shared" si="56"/>
        <v>-0.11831413749665565</v>
      </c>
      <c r="Y166" s="66">
        <f t="shared" si="46"/>
        <v>0</v>
      </c>
      <c r="Z166" s="72">
        <f t="shared" si="47"/>
        <v>0</v>
      </c>
      <c r="AA166" s="79">
        <f t="shared" si="48"/>
        <v>0</v>
      </c>
      <c r="AB166" s="81">
        <f t="shared" si="57"/>
        <v>0</v>
      </c>
      <c r="AD166" s="95">
        <f>locallinterp(R166,'BBG rates'!$N$10:$N$369,'BBG rates'!$P$10:$P$369)</f>
        <v>12.319105356248919</v>
      </c>
      <c r="AI166" s="185">
        <f t="shared" si="49"/>
        <v>145</v>
      </c>
      <c r="AJ166" s="127">
        <f>locallinterp(MIN(AI166,CAP_Senior*12),'BBG rates'!$X$24:$X$65,'BBG rates'!$Y$24:$Y$65)</f>
        <v>58.31962370813887</v>
      </c>
      <c r="AK166" s="127">
        <f>locallinterp(MIN(AI166,CAP_CB*12),'BBG rates'!$AA$25:$AA$40,'BBG rates'!$AC$25:$AC$40)</f>
        <v>10.416666666666668</v>
      </c>
      <c r="AL166" s="144">
        <f t="shared" si="50"/>
        <v>18.560169363716945</v>
      </c>
      <c r="AM166" s="142">
        <f>(SUMPRODUCT(AL166:AL$381,G166:G$381)+SUMPRODUCT(AL166:AL$381,H166:H$381))/12</f>
        <v>6004470.0041154735</v>
      </c>
    </row>
    <row r="167" spans="1:39" x14ac:dyDescent="0.2">
      <c r="A167" s="7">
        <v>146</v>
      </c>
      <c r="B167" s="7">
        <v>73</v>
      </c>
      <c r="C167" s="7">
        <v>36.5</v>
      </c>
      <c r="D167" s="12">
        <f t="shared" si="42"/>
        <v>12.166666666666666</v>
      </c>
      <c r="E167" s="29">
        <f t="shared" si="58"/>
        <v>3531856.2746896115</v>
      </c>
      <c r="F167" s="2">
        <f t="shared" si="43"/>
        <v>5433.633316941814</v>
      </c>
      <c r="G167" s="2">
        <f t="shared" si="51"/>
        <v>20400.157111488141</v>
      </c>
      <c r="H167" s="2">
        <f t="shared" si="52"/>
        <v>11600.354934898241</v>
      </c>
      <c r="I167" s="2">
        <f t="shared" si="41"/>
        <v>37434.145363328193</v>
      </c>
      <c r="J167" s="2">
        <f t="shared" si="59"/>
        <v>455448.76858715963</v>
      </c>
      <c r="K167" s="2">
        <f t="shared" si="44"/>
        <v>29968.71260020612</v>
      </c>
      <c r="L167" s="2">
        <f t="shared" si="44"/>
        <v>364619.33663584106</v>
      </c>
      <c r="M167" s="2"/>
      <c r="N167" s="28">
        <f t="shared" si="60"/>
        <v>5700612.7990608336</v>
      </c>
      <c r="O167" s="2">
        <f t="shared" si="53"/>
        <v>8741.4755899648771</v>
      </c>
      <c r="P167" s="2">
        <f t="shared" si="54"/>
        <v>32819.19574247038</v>
      </c>
      <c r="R167">
        <f t="shared" si="55"/>
        <v>146</v>
      </c>
      <c r="S167" s="89">
        <f t="shared" si="45"/>
        <v>0</v>
      </c>
      <c r="T167" s="89">
        <f>IF(AND(S167=0,S166&gt;0),SUM($G167:$H$381),S167)</f>
        <v>0</v>
      </c>
      <c r="U167" s="82">
        <f>SUM(T167:T$381)</f>
        <v>0</v>
      </c>
      <c r="V167" s="68">
        <f>localspline(R167,'BBG rates'!$G$10:$G$27,'BBG rates'!$K$10:$K$27)</f>
        <v>1.0142408102107541</v>
      </c>
      <c r="W167" s="68">
        <f>locallinterp(R167,'BBG rates'!$G$10:$G$27,'BBG rates'!$J$10:$J$27)</f>
        <v>-0.11499999999999999</v>
      </c>
      <c r="X167" s="56">
        <f t="shared" si="56"/>
        <v>-0.11506065915565244</v>
      </c>
      <c r="Y167" s="66">
        <f t="shared" si="46"/>
        <v>0</v>
      </c>
      <c r="Z167" s="72">
        <f t="shared" si="47"/>
        <v>0</v>
      </c>
      <c r="AA167" s="79">
        <f t="shared" si="48"/>
        <v>0</v>
      </c>
      <c r="AB167" s="81">
        <f t="shared" si="57"/>
        <v>0</v>
      </c>
      <c r="AD167" s="95">
        <f>locallinterp(R167,'BBG rates'!$N$10:$N$369,'BBG rates'!$P$10:$P$369)</f>
        <v>12.403625423766481</v>
      </c>
      <c r="AI167" s="185">
        <f t="shared" si="49"/>
        <v>146</v>
      </c>
      <c r="AJ167" s="127">
        <f>locallinterp(MIN(AI167,CAP_Senior*12),'BBG rates'!$X$24:$X$65,'BBG rates'!$Y$24:$Y$65)</f>
        <v>58.446624804314219</v>
      </c>
      <c r="AK167" s="127">
        <f>locallinterp(MIN(AI167,CAP_CB*12),'BBG rates'!$AA$25:$AA$40,'BBG rates'!$AC$25:$AC$40)</f>
        <v>10.433333333333334</v>
      </c>
      <c r="AL167" s="144">
        <f t="shared" si="50"/>
        <v>18.595592883400084</v>
      </c>
      <c r="AM167" s="142">
        <f>(SUMPRODUCT(AL167:AL$381,G167:G$381)+SUMPRODUCT(AL167:AL$381,H167:H$381))/12</f>
        <v>5954757.4196561491</v>
      </c>
    </row>
    <row r="168" spans="1:39" x14ac:dyDescent="0.2">
      <c r="A168" s="7">
        <v>147</v>
      </c>
      <c r="B168" s="7">
        <v>73.5</v>
      </c>
      <c r="C168" s="7">
        <v>36.75</v>
      </c>
      <c r="D168" s="12">
        <f t="shared" si="42"/>
        <v>12.25</v>
      </c>
      <c r="E168" s="29">
        <f t="shared" si="58"/>
        <v>3499996.190381716</v>
      </c>
      <c r="F168" s="2">
        <f t="shared" si="43"/>
        <v>5384.8437446274629</v>
      </c>
      <c r="G168" s="2">
        <f t="shared" si="51"/>
        <v>20364.373576351943</v>
      </c>
      <c r="H168" s="2">
        <f t="shared" si="52"/>
        <v>11495.710731543775</v>
      </c>
      <c r="I168" s="2">
        <f t="shared" si="41"/>
        <v>37244.928052523181</v>
      </c>
      <c r="J168" s="2">
        <f t="shared" si="59"/>
        <v>456250.36864340899</v>
      </c>
      <c r="K168" s="2">
        <f t="shared" si="44"/>
        <v>29771.838973746704</v>
      </c>
      <c r="L168" s="2">
        <f t="shared" si="44"/>
        <v>364705.02742839715</v>
      </c>
      <c r="M168" s="2"/>
      <c r="N168" s="28">
        <f t="shared" si="60"/>
        <v>5667743.5655401656</v>
      </c>
      <c r="O168" s="2">
        <f t="shared" si="53"/>
        <v>8691.4378117676115</v>
      </c>
      <c r="P168" s="2">
        <f t="shared" si="54"/>
        <v>32869.233520667651</v>
      </c>
      <c r="R168">
        <f t="shared" si="55"/>
        <v>147</v>
      </c>
      <c r="S168" s="89">
        <f t="shared" si="45"/>
        <v>0</v>
      </c>
      <c r="T168" s="89">
        <f>IF(AND(S168=0,S167&gt;0),SUM($G168:$H$381),S168)</f>
        <v>0</v>
      </c>
      <c r="U168" s="82">
        <f>SUM(T168:T$381)</f>
        <v>0</v>
      </c>
      <c r="V168" s="68">
        <f>localspline(R168,'BBG rates'!$G$10:$G$27,'BBG rates'!$K$10:$K$27)</f>
        <v>1.0138205375314253</v>
      </c>
      <c r="W168" s="68">
        <f>locallinterp(R168,'BBG rates'!$G$10:$G$27,'BBG rates'!$J$10:$J$27)</f>
        <v>-0.11175</v>
      </c>
      <c r="X168" s="56">
        <f t="shared" si="56"/>
        <v>-0.11180727785129463</v>
      </c>
      <c r="Y168" s="66">
        <f t="shared" si="46"/>
        <v>0</v>
      </c>
      <c r="Z168" s="72">
        <f t="shared" si="47"/>
        <v>0</v>
      </c>
      <c r="AA168" s="79">
        <f t="shared" si="48"/>
        <v>0</v>
      </c>
      <c r="AB168" s="81">
        <f t="shared" si="57"/>
        <v>0</v>
      </c>
      <c r="AD168" s="95">
        <f>locallinterp(R168,'BBG rates'!$N$10:$N$369,'BBG rates'!$P$10:$P$369)</f>
        <v>12.488110468560766</v>
      </c>
      <c r="AI168" s="185">
        <f t="shared" si="49"/>
        <v>147</v>
      </c>
      <c r="AJ168" s="127">
        <f>locallinterp(MIN(AI168,CAP_Senior*12),'BBG rates'!$X$24:$X$65,'BBG rates'!$Y$24:$Y$65)</f>
        <v>58.57362590048956</v>
      </c>
      <c r="AK168" s="127">
        <f>locallinterp(MIN(AI168,CAP_CB*12),'BBG rates'!$AA$25:$AA$40,'BBG rates'!$AC$25:$AC$40)</f>
        <v>10.45</v>
      </c>
      <c r="AL168" s="144">
        <f t="shared" si="50"/>
        <v>18.631016403083223</v>
      </c>
      <c r="AM168" s="142">
        <f>(SUMPRODUCT(AL168:AL$381,G168:G$381)+SUMPRODUCT(AL168:AL$381,H168:H$381))/12</f>
        <v>5905168.3784832358</v>
      </c>
    </row>
    <row r="169" spans="1:39" x14ac:dyDescent="0.2">
      <c r="A169" s="7">
        <v>148</v>
      </c>
      <c r="B169" s="7">
        <v>74</v>
      </c>
      <c r="C169" s="7">
        <v>37</v>
      </c>
      <c r="D169" s="12">
        <f t="shared" si="42"/>
        <v>12.333333333333334</v>
      </c>
      <c r="E169" s="29">
        <f t="shared" si="58"/>
        <v>3468276.0115266889</v>
      </c>
      <c r="F169" s="2">
        <f t="shared" si="43"/>
        <v>5336.2682754278412</v>
      </c>
      <c r="G169" s="2">
        <f t="shared" si="51"/>
        <v>20328.652808447394</v>
      </c>
      <c r="H169" s="2">
        <f t="shared" si="52"/>
        <v>11391.526046579746</v>
      </c>
      <c r="I169" s="2">
        <f t="shared" si="41"/>
        <v>37056.447130454981</v>
      </c>
      <c r="J169" s="2">
        <f t="shared" si="59"/>
        <v>457029.51460894477</v>
      </c>
      <c r="K169" s="2">
        <f t="shared" si="44"/>
        <v>29576.083046337197</v>
      </c>
      <c r="L169" s="2">
        <f t="shared" si="44"/>
        <v>364771.69090482546</v>
      </c>
      <c r="M169" s="2"/>
      <c r="N169" s="28">
        <f t="shared" si="60"/>
        <v>5634824.2179512149</v>
      </c>
      <c r="O169" s="2">
        <f t="shared" si="53"/>
        <v>8641.3237434849125</v>
      </c>
      <c r="P169" s="2">
        <f t="shared" si="54"/>
        <v>32919.347588950346</v>
      </c>
      <c r="R169">
        <f t="shared" si="55"/>
        <v>148</v>
      </c>
      <c r="S169" s="89">
        <f t="shared" si="45"/>
        <v>0</v>
      </c>
      <c r="T169" s="89">
        <f>IF(AND(S169=0,S168&gt;0),SUM($G169:$H$381),S169)</f>
        <v>0</v>
      </c>
      <c r="U169" s="82">
        <f>SUM(T169:T$381)</f>
        <v>0</v>
      </c>
      <c r="V169" s="68">
        <f>localspline(R169,'BBG rates'!$G$10:$G$27,'BBG rates'!$K$10:$K$27)</f>
        <v>1.0134015622325308</v>
      </c>
      <c r="W169" s="68">
        <f>locallinterp(R169,'BBG rates'!$G$10:$G$27,'BBG rates'!$J$10:$J$27)</f>
        <v>-0.1085</v>
      </c>
      <c r="X169" s="56">
        <f t="shared" si="56"/>
        <v>-0.10855399357758699</v>
      </c>
      <c r="Y169" s="66">
        <f t="shared" si="46"/>
        <v>0</v>
      </c>
      <c r="Z169" s="72">
        <f t="shared" si="47"/>
        <v>0</v>
      </c>
      <c r="AA169" s="79">
        <f t="shared" si="48"/>
        <v>0</v>
      </c>
      <c r="AB169" s="81">
        <f t="shared" si="57"/>
        <v>0</v>
      </c>
      <c r="AD169" s="95">
        <f>locallinterp(R169,'BBG rates'!$N$10:$N$369,'BBG rates'!$P$10:$P$369)</f>
        <v>12.57256059874681</v>
      </c>
      <c r="AI169" s="185">
        <f t="shared" si="49"/>
        <v>148</v>
      </c>
      <c r="AJ169" s="127">
        <f>locallinterp(MIN(AI169,CAP_Senior*12),'BBG rates'!$X$24:$X$65,'BBG rates'!$Y$24:$Y$65)</f>
        <v>58.700626996664909</v>
      </c>
      <c r="AK169" s="127">
        <f>locallinterp(MIN(AI169,CAP_CB*12),'BBG rates'!$AA$25:$AA$40,'BBG rates'!$AC$25:$AC$40)</f>
        <v>10.466666666666667</v>
      </c>
      <c r="AL169" s="144">
        <f t="shared" si="50"/>
        <v>18.666439922766369</v>
      </c>
      <c r="AM169" s="142">
        <f>(SUMPRODUCT(AL169:AL$381,G169:G$381)+SUMPRODUCT(AL169:AL$381,H169:H$381))/12</f>
        <v>5855702.8990379013</v>
      </c>
    </row>
    <row r="170" spans="1:39" x14ac:dyDescent="0.2">
      <c r="A170" s="7">
        <v>149</v>
      </c>
      <c r="B170" s="7">
        <v>74.5</v>
      </c>
      <c r="C170" s="7">
        <v>37.25</v>
      </c>
      <c r="D170" s="12">
        <f t="shared" si="42"/>
        <v>12.416666666666666</v>
      </c>
      <c r="E170" s="29">
        <f t="shared" si="58"/>
        <v>3436695.2176584741</v>
      </c>
      <c r="F170" s="2">
        <f t="shared" si="43"/>
        <v>5287.9061130403115</v>
      </c>
      <c r="G170" s="2">
        <f t="shared" si="51"/>
        <v>20292.994697675647</v>
      </c>
      <c r="H170" s="2">
        <f t="shared" si="52"/>
        <v>11287.799170539371</v>
      </c>
      <c r="I170" s="2">
        <f t="shared" si="41"/>
        <v>36868.699981255333</v>
      </c>
      <c r="J170" s="2">
        <f t="shared" si="59"/>
        <v>457786.35810058704</v>
      </c>
      <c r="K170" s="2">
        <f t="shared" si="44"/>
        <v>29381.438891847389</v>
      </c>
      <c r="L170" s="2">
        <f t="shared" si="44"/>
        <v>364819.53290710505</v>
      </c>
      <c r="M170" s="2"/>
      <c r="N170" s="28">
        <f t="shared" si="60"/>
        <v>5601854.6798875807</v>
      </c>
      <c r="O170" s="2">
        <f t="shared" si="53"/>
        <v>8591.133268801128</v>
      </c>
      <c r="P170" s="2">
        <f t="shared" si="54"/>
        <v>32969.538063634129</v>
      </c>
      <c r="R170">
        <f t="shared" si="55"/>
        <v>149</v>
      </c>
      <c r="S170" s="89">
        <f t="shared" si="45"/>
        <v>0</v>
      </c>
      <c r="T170" s="89">
        <f>IF(AND(S170=0,S169&gt;0),SUM($G170:$H$381),S170)</f>
        <v>0</v>
      </c>
      <c r="U170" s="82">
        <f>SUM(T170:T$381)</f>
        <v>0</v>
      </c>
      <c r="V170" s="68">
        <f>localspline(R170,'BBG rates'!$G$10:$G$27,'BBG rates'!$K$10:$K$27)</f>
        <v>1.0129839955340878</v>
      </c>
      <c r="W170" s="68">
        <f>locallinterp(R170,'BBG rates'!$G$10:$G$27,'BBG rates'!$J$10:$J$27)</f>
        <v>-0.10525</v>
      </c>
      <c r="X170" s="56">
        <f t="shared" si="56"/>
        <v>-0.10530080632840111</v>
      </c>
      <c r="Y170" s="66">
        <f t="shared" si="46"/>
        <v>0</v>
      </c>
      <c r="Z170" s="72">
        <f t="shared" si="47"/>
        <v>0</v>
      </c>
      <c r="AA170" s="79">
        <f t="shared" si="48"/>
        <v>0</v>
      </c>
      <c r="AB170" s="81">
        <f t="shared" si="57"/>
        <v>0</v>
      </c>
      <c r="AD170" s="95">
        <f>locallinterp(R170,'BBG rates'!$N$10:$N$369,'BBG rates'!$P$10:$P$369)</f>
        <v>12.656975931707983</v>
      </c>
      <c r="AI170" s="185">
        <f t="shared" si="49"/>
        <v>149</v>
      </c>
      <c r="AJ170" s="127">
        <f>locallinterp(MIN(AI170,CAP_Senior*12),'BBG rates'!$X$24:$X$65,'BBG rates'!$Y$24:$Y$65)</f>
        <v>58.82762809284025</v>
      </c>
      <c r="AK170" s="127">
        <f>locallinterp(MIN(AI170,CAP_CB*12),'BBG rates'!$AA$25:$AA$40,'BBG rates'!$AC$25:$AC$40)</f>
        <v>10.483333333333334</v>
      </c>
      <c r="AL170" s="144">
        <f t="shared" si="50"/>
        <v>18.701863442449511</v>
      </c>
      <c r="AM170" s="142">
        <f>(SUMPRODUCT(AL170:AL$381,G170:G$381)+SUMPRODUCT(AL170:AL$381,H170:H$381))/12</f>
        <v>5806360.9979598373</v>
      </c>
    </row>
    <row r="171" spans="1:39" x14ac:dyDescent="0.2">
      <c r="A171" s="7">
        <v>150</v>
      </c>
      <c r="B171" s="7">
        <v>75</v>
      </c>
      <c r="C171" s="7">
        <v>37.5</v>
      </c>
      <c r="D171" s="12">
        <f t="shared" si="42"/>
        <v>12.5</v>
      </c>
      <c r="E171" s="29">
        <f t="shared" si="58"/>
        <v>3405253.2901244308</v>
      </c>
      <c r="F171" s="2">
        <f t="shared" si="43"/>
        <v>5239.7564639364355</v>
      </c>
      <c r="G171" s="2">
        <f t="shared" si="51"/>
        <v>20257.399134131003</v>
      </c>
      <c r="H171" s="2">
        <f t="shared" si="52"/>
        <v>11184.528399912017</v>
      </c>
      <c r="I171" s="2">
        <f t="shared" si="41"/>
        <v>36681.683997979453</v>
      </c>
      <c r="J171" s="2">
        <f t="shared" si="59"/>
        <v>458521.04997474316</v>
      </c>
      <c r="K171" s="2">
        <f t="shared" si="44"/>
        <v>29187.900614409387</v>
      </c>
      <c r="L171" s="2">
        <f t="shared" si="44"/>
        <v>364848.75768011733</v>
      </c>
      <c r="M171" s="2"/>
      <c r="N171" s="28">
        <f t="shared" si="60"/>
        <v>5568834.8748263689</v>
      </c>
      <c r="O171" s="2">
        <f t="shared" si="53"/>
        <v>8540.8662712232544</v>
      </c>
      <c r="P171" s="2">
        <f t="shared" si="54"/>
        <v>33019.805061212006</v>
      </c>
      <c r="R171">
        <f t="shared" si="55"/>
        <v>150</v>
      </c>
      <c r="S171" s="89">
        <f t="shared" si="45"/>
        <v>0</v>
      </c>
      <c r="T171" s="89">
        <f>IF(AND(S171=0,S170&gt;0),SUM($G171:$H$381),S171)</f>
        <v>0</v>
      </c>
      <c r="U171" s="82">
        <f>SUM(T171:T$381)</f>
        <v>0</v>
      </c>
      <c r="V171" s="68">
        <f>localspline(R171,'BBG rates'!$G$10:$G$27,'BBG rates'!$K$10:$K$27)</f>
        <v>1.012567889020384</v>
      </c>
      <c r="W171" s="68">
        <f>locallinterp(R171,'BBG rates'!$G$10:$G$27,'BBG rates'!$J$10:$J$27)</f>
        <v>-0.10199999999999999</v>
      </c>
      <c r="X171" s="56">
        <f t="shared" si="56"/>
        <v>-0.102047716097875</v>
      </c>
      <c r="Y171" s="66">
        <f t="shared" si="46"/>
        <v>0</v>
      </c>
      <c r="Z171" s="72">
        <f t="shared" si="47"/>
        <v>0</v>
      </c>
      <c r="AA171" s="79">
        <f t="shared" si="48"/>
        <v>0</v>
      </c>
      <c r="AB171" s="81">
        <f t="shared" si="57"/>
        <v>0</v>
      </c>
      <c r="AD171" s="95">
        <f>locallinterp(R171,'BBG rates'!$N$10:$N$369,'BBG rates'!$P$10:$P$369)</f>
        <v>12.741356589126347</v>
      </c>
      <c r="AI171" s="185">
        <f t="shared" si="49"/>
        <v>150</v>
      </c>
      <c r="AJ171" s="127">
        <f>locallinterp(MIN(AI171,CAP_Senior*12),'BBG rates'!$X$24:$X$65,'BBG rates'!$Y$24:$Y$65)</f>
        <v>58.954629189015591</v>
      </c>
      <c r="AK171" s="127">
        <f>locallinterp(MIN(AI171,CAP_CB*12),'BBG rates'!$AA$25:$AA$40,'BBG rates'!$AC$25:$AC$40)</f>
        <v>10.5</v>
      </c>
      <c r="AL171" s="144">
        <f t="shared" si="50"/>
        <v>18.73728696213265</v>
      </c>
      <c r="AM171" s="142">
        <f>(SUMPRODUCT(AL171:AL$381,G171:G$381)+SUMPRODUCT(AL171:AL$381,H171:H$381))/12</f>
        <v>5757142.6900992123</v>
      </c>
    </row>
    <row r="172" spans="1:39" x14ac:dyDescent="0.2">
      <c r="A172" s="7">
        <v>151</v>
      </c>
      <c r="B172" s="7">
        <v>75.5</v>
      </c>
      <c r="C172" s="7">
        <v>37.75</v>
      </c>
      <c r="D172" s="12">
        <f t="shared" si="42"/>
        <v>12.583333333333334</v>
      </c>
      <c r="E172" s="29">
        <f t="shared" si="58"/>
        <v>3373949.7120792069</v>
      </c>
      <c r="F172" s="2">
        <f t="shared" si="43"/>
        <v>5191.8185373526021</v>
      </c>
      <c r="G172" s="2">
        <f t="shared" si="51"/>
        <v>20221.866008100522</v>
      </c>
      <c r="H172" s="2">
        <f t="shared" si="52"/>
        <v>11081.712037123076</v>
      </c>
      <c r="I172" s="2">
        <f t="shared" si="41"/>
        <v>36495.396582576199</v>
      </c>
      <c r="J172" s="2">
        <f t="shared" si="59"/>
        <v>459233.74033075053</v>
      </c>
      <c r="K172" s="2">
        <f t="shared" si="44"/>
        <v>28995.462348266567</v>
      </c>
      <c r="L172" s="2">
        <f t="shared" si="44"/>
        <v>364859.56788235431</v>
      </c>
      <c r="M172" s="2"/>
      <c r="N172" s="28">
        <f t="shared" si="60"/>
        <v>5535764.7261280147</v>
      </c>
      <c r="O172" s="2">
        <f t="shared" si="53"/>
        <v>8490.5226340806839</v>
      </c>
      <c r="P172" s="2">
        <f t="shared" si="54"/>
        <v>33070.148698354576</v>
      </c>
      <c r="R172">
        <f t="shared" si="55"/>
        <v>151</v>
      </c>
      <c r="S172" s="89">
        <f t="shared" si="45"/>
        <v>0</v>
      </c>
      <c r="T172" s="89">
        <f>IF(AND(S172=0,S171&gt;0),SUM($G172:$H$381),S172)</f>
        <v>0</v>
      </c>
      <c r="U172" s="82">
        <f>SUM(T172:T$381)</f>
        <v>0</v>
      </c>
      <c r="V172" s="68">
        <f>localspline(R172,'BBG rates'!$G$10:$G$27,'BBG rates'!$K$10:$K$27)</f>
        <v>1.0121532346886226</v>
      </c>
      <c r="W172" s="68">
        <f>locallinterp(R172,'BBG rates'!$G$10:$G$27,'BBG rates'!$J$10:$J$27)</f>
        <v>-9.8749999999999991E-2</v>
      </c>
      <c r="X172" s="56">
        <f t="shared" si="56"/>
        <v>-9.8794722879746999E-2</v>
      </c>
      <c r="Y172" s="66">
        <f t="shared" si="46"/>
        <v>0</v>
      </c>
      <c r="Z172" s="72">
        <f t="shared" si="47"/>
        <v>0</v>
      </c>
      <c r="AA172" s="79">
        <f t="shared" si="48"/>
        <v>0</v>
      </c>
      <c r="AB172" s="81">
        <f t="shared" si="57"/>
        <v>0</v>
      </c>
      <c r="AD172" s="95">
        <f>locallinterp(R172,'BBG rates'!$N$10:$N$369,'BBG rates'!$P$10:$P$369)</f>
        <v>12.825702692017066</v>
      </c>
      <c r="AI172" s="185">
        <f t="shared" si="49"/>
        <v>151</v>
      </c>
      <c r="AJ172" s="127">
        <f>locallinterp(MIN(AI172,CAP_Senior*12),'BBG rates'!$X$24:$X$65,'BBG rates'!$Y$24:$Y$65)</f>
        <v>59.08163028519094</v>
      </c>
      <c r="AK172" s="127">
        <f>locallinterp(MIN(AI172,CAP_CB*12),'BBG rates'!$AA$25:$AA$40,'BBG rates'!$AC$25:$AC$40)</f>
        <v>10.516666666666666</v>
      </c>
      <c r="AL172" s="144">
        <f t="shared" si="50"/>
        <v>18.772710481815793</v>
      </c>
      <c r="AM172" s="142">
        <f>(SUMPRODUCT(AL172:AL$381,G172:G$381)+SUMPRODUCT(AL172:AL$381,H172:H$381))/12</f>
        <v>5708047.9885285497</v>
      </c>
    </row>
    <row r="173" spans="1:39" x14ac:dyDescent="0.2">
      <c r="A173" s="7">
        <v>152</v>
      </c>
      <c r="B173" s="7">
        <v>76</v>
      </c>
      <c r="C173" s="7">
        <v>38</v>
      </c>
      <c r="D173" s="12">
        <f t="shared" si="42"/>
        <v>12.666666666666666</v>
      </c>
      <c r="E173" s="29">
        <f t="shared" si="58"/>
        <v>3342783.9684786294</v>
      </c>
      <c r="F173" s="2">
        <f t="shared" si="43"/>
        <v>5144.0915452806794</v>
      </c>
      <c r="G173" s="2">
        <f t="shared" si="51"/>
        <v>20186.395210063736</v>
      </c>
      <c r="H173" s="2">
        <f t="shared" si="52"/>
        <v>10979.348390513898</v>
      </c>
      <c r="I173" s="2">
        <f t="shared" si="41"/>
        <v>36309.835145858313</v>
      </c>
      <c r="J173" s="2">
        <f t="shared" si="59"/>
        <v>459924.57851420529</v>
      </c>
      <c r="K173" s="2">
        <f t="shared" si="44"/>
        <v>28804.118257623202</v>
      </c>
      <c r="L173" s="2">
        <f t="shared" si="44"/>
        <v>364852.16459656053</v>
      </c>
      <c r="M173" s="2"/>
      <c r="N173" s="28">
        <f t="shared" si="60"/>
        <v>5502644.1570361042</v>
      </c>
      <c r="O173" s="2">
        <f t="shared" si="53"/>
        <v>8440.1022405249241</v>
      </c>
      <c r="P173" s="2">
        <f t="shared" si="54"/>
        <v>33120.569091910329</v>
      </c>
      <c r="R173">
        <f t="shared" si="55"/>
        <v>152</v>
      </c>
      <c r="S173" s="89">
        <f t="shared" si="45"/>
        <v>0</v>
      </c>
      <c r="T173" s="89">
        <f>IF(AND(S173=0,S172&gt;0),SUM($G173:$H$381),S173)</f>
        <v>0</v>
      </c>
      <c r="U173" s="82">
        <f>SUM(T173:T$381)</f>
        <v>0</v>
      </c>
      <c r="V173" s="68">
        <f>localspline(R173,'BBG rates'!$G$10:$G$27,'BBG rates'!$K$10:$K$27)</f>
        <v>1.0117398456669435</v>
      </c>
      <c r="W173" s="68">
        <f>locallinterp(R173,'BBG rates'!$G$10:$G$27,'BBG rates'!$J$10:$J$27)</f>
        <v>-9.5500000000000002E-2</v>
      </c>
      <c r="X173" s="56">
        <f t="shared" si="56"/>
        <v>-9.5541826668155139E-2</v>
      </c>
      <c r="Y173" s="66">
        <f t="shared" si="46"/>
        <v>0</v>
      </c>
      <c r="Z173" s="72">
        <f t="shared" si="47"/>
        <v>0</v>
      </c>
      <c r="AA173" s="79">
        <f t="shared" si="48"/>
        <v>0</v>
      </c>
      <c r="AB173" s="81">
        <f t="shared" si="57"/>
        <v>0</v>
      </c>
      <c r="AD173" s="95">
        <f>locallinterp(R173,'BBG rates'!$N$10:$N$369,'BBG rates'!$P$10:$P$369)</f>
        <v>12.910014345822644</v>
      </c>
      <c r="AI173" s="185">
        <f t="shared" si="49"/>
        <v>152</v>
      </c>
      <c r="AJ173" s="127">
        <f>locallinterp(MIN(AI173,CAP_Senior*12),'BBG rates'!$X$24:$X$65,'BBG rates'!$Y$24:$Y$65)</f>
        <v>59.208631381366281</v>
      </c>
      <c r="AK173" s="127">
        <f>locallinterp(MIN(AI173,CAP_CB*12),'BBG rates'!$AA$25:$AA$40,'BBG rates'!$AC$25:$AC$40)</f>
        <v>10.533333333333333</v>
      </c>
      <c r="AL173" s="144">
        <f t="shared" si="50"/>
        <v>18.808134001498935</v>
      </c>
      <c r="AM173" s="142">
        <f>(SUMPRODUCT(AL173:AL$381,G173:G$381)+SUMPRODUCT(AL173:AL$381,H173:H$381))/12</f>
        <v>5659076.904554558</v>
      </c>
    </row>
    <row r="174" spans="1:39" x14ac:dyDescent="0.2">
      <c r="A174" s="7">
        <v>153</v>
      </c>
      <c r="B174" s="7">
        <v>76.5</v>
      </c>
      <c r="C174" s="7">
        <v>38.25</v>
      </c>
      <c r="D174" s="12">
        <f t="shared" si="42"/>
        <v>12.75</v>
      </c>
      <c r="E174" s="29">
        <f t="shared" si="58"/>
        <v>3311755.5460736156</v>
      </c>
      <c r="F174" s="2">
        <f t="shared" si="43"/>
        <v>5096.5747024587035</v>
      </c>
      <c r="G174" s="2">
        <f t="shared" si="51"/>
        <v>20150.986630692278</v>
      </c>
      <c r="H174" s="2">
        <f t="shared" si="52"/>
        <v>10877.435774321795</v>
      </c>
      <c r="I174" s="2">
        <f t="shared" si="41"/>
        <v>36124.99710747278</v>
      </c>
      <c r="J174" s="2">
        <f t="shared" si="59"/>
        <v>460593.71312027797</v>
      </c>
      <c r="K174" s="2">
        <f t="shared" si="44"/>
        <v>28613.86253649478</v>
      </c>
      <c r="L174" s="2">
        <f t="shared" si="44"/>
        <v>364826.74734030844</v>
      </c>
      <c r="M174" s="2"/>
      <c r="N174" s="28">
        <f t="shared" si="60"/>
        <v>5469473.090677198</v>
      </c>
      <c r="O174" s="2">
        <f t="shared" si="53"/>
        <v>8389.6049735293273</v>
      </c>
      <c r="P174" s="2">
        <f t="shared" si="54"/>
        <v>33171.066358905933</v>
      </c>
      <c r="R174">
        <f t="shared" si="55"/>
        <v>153</v>
      </c>
      <c r="S174" s="89">
        <f t="shared" si="45"/>
        <v>0</v>
      </c>
      <c r="T174" s="89">
        <f>IF(AND(S174=0,S173&gt;0),SUM($G174:$H$381),S174)</f>
        <v>0</v>
      </c>
      <c r="U174" s="82">
        <f>SUM(T174:T$381)</f>
        <v>0</v>
      </c>
      <c r="V174" s="68">
        <f>localspline(R174,'BBG rates'!$G$10:$G$27,'BBG rates'!$K$10:$K$27)</f>
        <v>1.0113278927690175</v>
      </c>
      <c r="W174" s="68">
        <f>locallinterp(R174,'BBG rates'!$G$10:$G$27,'BBG rates'!$J$10:$J$27)</f>
        <v>-9.2249999999999999E-2</v>
      </c>
      <c r="X174" s="56">
        <f t="shared" si="56"/>
        <v>-9.2289027456837758E-2</v>
      </c>
      <c r="Y174" s="66">
        <f t="shared" si="46"/>
        <v>0</v>
      </c>
      <c r="Z174" s="72">
        <f t="shared" si="47"/>
        <v>0</v>
      </c>
      <c r="AA174" s="79">
        <f t="shared" si="48"/>
        <v>0</v>
      </c>
      <c r="AB174" s="81">
        <f t="shared" si="57"/>
        <v>0</v>
      </c>
      <c r="AD174" s="95">
        <f>locallinterp(R174,'BBG rates'!$N$10:$N$369,'BBG rates'!$P$10:$P$369)</f>
        <v>12.994291670220061</v>
      </c>
      <c r="AI174" s="185">
        <f t="shared" si="49"/>
        <v>153</v>
      </c>
      <c r="AJ174" s="127">
        <f>locallinterp(MIN(AI174,CAP_Senior*12),'BBG rates'!$X$24:$X$65,'BBG rates'!$Y$24:$Y$65)</f>
        <v>59.33563247754163</v>
      </c>
      <c r="AK174" s="127">
        <f>locallinterp(MIN(AI174,CAP_CB*12),'BBG rates'!$AA$25:$AA$40,'BBG rates'!$AC$25:$AC$40)</f>
        <v>10.55</v>
      </c>
      <c r="AL174" s="144">
        <f t="shared" si="50"/>
        <v>18.843557521182078</v>
      </c>
      <c r="AM174" s="142">
        <f>(SUMPRODUCT(AL174:AL$381,G174:G$381)+SUMPRODUCT(AL174:AL$381,H174:H$381))/12</f>
        <v>5610229.4477298893</v>
      </c>
    </row>
    <row r="175" spans="1:39" x14ac:dyDescent="0.2">
      <c r="A175" s="7">
        <v>154</v>
      </c>
      <c r="B175" s="7">
        <v>77</v>
      </c>
      <c r="C175" s="7">
        <v>38.5</v>
      </c>
      <c r="D175" s="12">
        <f t="shared" si="42"/>
        <v>12.833333333333334</v>
      </c>
      <c r="E175" s="29">
        <f t="shared" si="58"/>
        <v>3280863.9334041062</v>
      </c>
      <c r="F175" s="2">
        <f t="shared" si="43"/>
        <v>5049.2672263615968</v>
      </c>
      <c r="G175" s="2">
        <f t="shared" si="51"/>
        <v>20115.640160849551</v>
      </c>
      <c r="H175" s="2">
        <f t="shared" si="52"/>
        <v>10775.972508660114</v>
      </c>
      <c r="I175" s="2">
        <f t="shared" si="41"/>
        <v>35940.879895871258</v>
      </c>
      <c r="J175" s="2">
        <f t="shared" si="59"/>
        <v>461241.29199701449</v>
      </c>
      <c r="K175" s="2">
        <f t="shared" si="44"/>
        <v>28424.689408559167</v>
      </c>
      <c r="L175" s="2">
        <f t="shared" si="44"/>
        <v>364783.51407650928</v>
      </c>
      <c r="M175" s="2"/>
      <c r="N175" s="28">
        <f t="shared" si="60"/>
        <v>5436251.4500606516</v>
      </c>
      <c r="O175" s="2">
        <f t="shared" si="53"/>
        <v>8339.0307158888245</v>
      </c>
      <c r="P175" s="2">
        <f t="shared" si="54"/>
        <v>33221.640616546436</v>
      </c>
      <c r="R175">
        <f t="shared" si="55"/>
        <v>154</v>
      </c>
      <c r="S175" s="89">
        <f t="shared" si="45"/>
        <v>0</v>
      </c>
      <c r="T175" s="89">
        <f>IF(AND(S175=0,S174&gt;0),SUM($G175:$H$381),S175)</f>
        <v>0</v>
      </c>
      <c r="U175" s="82">
        <f>SUM(T175:T$381)</f>
        <v>0</v>
      </c>
      <c r="V175" s="68">
        <f>localspline(R175,'BBG rates'!$G$10:$G$27,'BBG rates'!$K$10:$K$27)</f>
        <v>1.0109172487651976</v>
      </c>
      <c r="W175" s="68">
        <f>locallinterp(R175,'BBG rates'!$G$10:$G$27,'BBG rates'!$J$10:$J$27)</f>
        <v>-8.8999999999999996E-2</v>
      </c>
      <c r="X175" s="56">
        <f t="shared" si="56"/>
        <v>-8.9036325239932879E-2</v>
      </c>
      <c r="Y175" s="66">
        <f t="shared" si="46"/>
        <v>0</v>
      </c>
      <c r="Z175" s="72">
        <f t="shared" si="47"/>
        <v>0</v>
      </c>
      <c r="AA175" s="79">
        <f t="shared" si="48"/>
        <v>0</v>
      </c>
      <c r="AB175" s="81">
        <f t="shared" si="57"/>
        <v>0</v>
      </c>
      <c r="AD175" s="95">
        <f>locallinterp(R175,'BBG rates'!$N$10:$N$369,'BBG rates'!$P$10:$P$369)</f>
        <v>13.078534774283828</v>
      </c>
      <c r="AI175" s="185">
        <f t="shared" si="49"/>
        <v>154</v>
      </c>
      <c r="AJ175" s="127">
        <f>locallinterp(MIN(AI175,CAP_Senior*12),'BBG rates'!$X$24:$X$65,'BBG rates'!$Y$24:$Y$65)</f>
        <v>59.462633573716971</v>
      </c>
      <c r="AK175" s="127">
        <f>locallinterp(MIN(AI175,CAP_CB*12),'BBG rates'!$AA$25:$AA$40,'BBG rates'!$AC$25:$AC$40)</f>
        <v>10.566666666666666</v>
      </c>
      <c r="AL175" s="144">
        <f t="shared" si="50"/>
        <v>18.87898104086522</v>
      </c>
      <c r="AM175" s="142">
        <f>(SUMPRODUCT(AL175:AL$381,G175:G$381)+SUMPRODUCT(AL175:AL$381,H175:H$381))/12</f>
        <v>5561505.625864855</v>
      </c>
    </row>
    <row r="176" spans="1:39" x14ac:dyDescent="0.2">
      <c r="A176" s="7">
        <v>155</v>
      </c>
      <c r="B176" s="7">
        <v>77.5</v>
      </c>
      <c r="C176" s="7">
        <v>38.75</v>
      </c>
      <c r="D176" s="12">
        <f t="shared" si="42"/>
        <v>12.916666666666666</v>
      </c>
      <c r="E176" s="29">
        <f t="shared" si="58"/>
        <v>3250108.6207930176</v>
      </c>
      <c r="F176" s="2">
        <f t="shared" si="43"/>
        <v>5002.1683371919116</v>
      </c>
      <c r="G176" s="2">
        <f t="shared" si="51"/>
        <v>20080.355691590368</v>
      </c>
      <c r="H176" s="2">
        <f t="shared" si="52"/>
        <v>10674.956919498369</v>
      </c>
      <c r="I176" s="2">
        <f t="shared" si="41"/>
        <v>35757.480948280652</v>
      </c>
      <c r="J176" s="2">
        <f t="shared" si="59"/>
        <v>461867.46224862506</v>
      </c>
      <c r="K176" s="2">
        <f t="shared" si="44"/>
        <v>28236.593127008429</v>
      </c>
      <c r="L176" s="2">
        <f t="shared" si="44"/>
        <v>364722.66122385889</v>
      </c>
      <c r="M176" s="2"/>
      <c r="N176" s="28">
        <f t="shared" si="60"/>
        <v>5402979.1580784358</v>
      </c>
      <c r="O176" s="2">
        <f t="shared" si="53"/>
        <v>8288.3793502196495</v>
      </c>
      <c r="P176" s="2">
        <f t="shared" si="54"/>
        <v>33272.291982215604</v>
      </c>
      <c r="R176">
        <f t="shared" si="55"/>
        <v>155</v>
      </c>
      <c r="S176" s="89">
        <f t="shared" si="45"/>
        <v>0</v>
      </c>
      <c r="T176" s="89">
        <f>IF(AND(S176=0,S175&gt;0),SUM($G176:$H$381),S176)</f>
        <v>0</v>
      </c>
      <c r="U176" s="82">
        <f>SUM(T176:T$381)</f>
        <v>0</v>
      </c>
      <c r="V176" s="68">
        <f>localspline(R176,'BBG rates'!$G$10:$G$27,'BBG rates'!$K$10:$K$27)</f>
        <v>1.0105079652397713</v>
      </c>
      <c r="W176" s="68">
        <f>locallinterp(R176,'BBG rates'!$G$10:$G$27,'BBG rates'!$J$10:$J$27)</f>
        <v>-8.5749999999999993E-2</v>
      </c>
      <c r="X176" s="56">
        <f t="shared" si="56"/>
        <v>-8.578372001131207E-2</v>
      </c>
      <c r="Y176" s="66">
        <f t="shared" si="46"/>
        <v>0</v>
      </c>
      <c r="Z176" s="72">
        <f t="shared" si="47"/>
        <v>0</v>
      </c>
      <c r="AA176" s="79">
        <f t="shared" si="48"/>
        <v>0</v>
      </c>
      <c r="AB176" s="81">
        <f t="shared" si="57"/>
        <v>0</v>
      </c>
      <c r="AD176" s="95">
        <f>locallinterp(R176,'BBG rates'!$N$10:$N$369,'BBG rates'!$P$10:$P$369)</f>
        <v>13.162743771387142</v>
      </c>
      <c r="AI176" s="185">
        <f t="shared" si="49"/>
        <v>155</v>
      </c>
      <c r="AJ176" s="127">
        <f>locallinterp(MIN(AI176,CAP_Senior*12),'BBG rates'!$X$24:$X$65,'BBG rates'!$Y$24:$Y$65)</f>
        <v>59.58963466989232</v>
      </c>
      <c r="AK176" s="127">
        <f>locallinterp(MIN(AI176,CAP_CB*12),'BBG rates'!$AA$25:$AA$40,'BBG rates'!$AC$25:$AC$40)</f>
        <v>10.583333333333332</v>
      </c>
      <c r="AL176" s="144">
        <f t="shared" si="50"/>
        <v>18.914404560548363</v>
      </c>
      <c r="AM176" s="142">
        <f>(SUMPRODUCT(AL176:AL$381,G176:G$381)+SUMPRODUCT(AL176:AL$381,H176:H$381))/12</f>
        <v>5512905.4450390683</v>
      </c>
    </row>
    <row r="177" spans="1:39" x14ac:dyDescent="0.2">
      <c r="A177" s="7">
        <v>156</v>
      </c>
      <c r="B177" s="7">
        <v>78</v>
      </c>
      <c r="C177" s="7">
        <v>39</v>
      </c>
      <c r="D177" s="12">
        <f t="shared" si="42"/>
        <v>13</v>
      </c>
      <c r="E177" s="29">
        <f t="shared" si="58"/>
        <v>3219489.1003402146</v>
      </c>
      <c r="F177" s="2">
        <f t="shared" si="43"/>
        <v>4955.2772578706172</v>
      </c>
      <c r="G177" s="2">
        <f t="shared" si="51"/>
        <v>20045.133114160679</v>
      </c>
      <c r="H177" s="2">
        <f t="shared" si="52"/>
        <v>10574.387338642448</v>
      </c>
      <c r="I177" s="2">
        <f t="shared" si="41"/>
        <v>35574.797710673745</v>
      </c>
      <c r="J177" s="2">
        <f t="shared" si="59"/>
        <v>462472.37023875868</v>
      </c>
      <c r="K177" s="2">
        <f t="shared" si="44"/>
        <v>28049.567974401405</v>
      </c>
      <c r="L177" s="2">
        <f t="shared" si="44"/>
        <v>364644.38366721827</v>
      </c>
      <c r="M177" s="2"/>
      <c r="N177" s="28">
        <f t="shared" si="60"/>
        <v>5369656.1375049595</v>
      </c>
      <c r="O177" s="2">
        <f t="shared" si="53"/>
        <v>8237.6507589590674</v>
      </c>
      <c r="P177" s="2">
        <f t="shared" si="54"/>
        <v>33323.020573476191</v>
      </c>
      <c r="R177">
        <f t="shared" si="55"/>
        <v>156</v>
      </c>
      <c r="S177" s="89">
        <f t="shared" si="45"/>
        <v>0</v>
      </c>
      <c r="T177" s="89">
        <f>IF(AND(S177=0,S176&gt;0),SUM($G177:$H$381),S177)</f>
        <v>0</v>
      </c>
      <c r="U177" s="82">
        <f>SUM(T177:T$381)</f>
        <v>0</v>
      </c>
      <c r="V177" s="68">
        <f>localspline(R177,'BBG rates'!$G$10:$G$27,'BBG rates'!$K$10:$K$27)</f>
        <v>1.0101001533878535</v>
      </c>
      <c r="W177" s="68">
        <f>locallinterp(R177,'BBG rates'!$G$10:$G$27,'BBG rates'!$J$10:$J$27)</f>
        <v>-8.2500000000000004E-2</v>
      </c>
      <c r="X177" s="56">
        <f t="shared" si="56"/>
        <v>-8.2531211764980128E-2</v>
      </c>
      <c r="Y177" s="66">
        <f t="shared" si="46"/>
        <v>0</v>
      </c>
      <c r="Z177" s="72">
        <f t="shared" si="47"/>
        <v>0</v>
      </c>
      <c r="AA177" s="79">
        <f t="shared" si="48"/>
        <v>0</v>
      </c>
      <c r="AB177" s="81">
        <f t="shared" si="57"/>
        <v>0</v>
      </c>
      <c r="AD177" s="95">
        <f>locallinterp(R177,'BBG rates'!$N$10:$N$369,'BBG rates'!$P$10:$P$369)</f>
        <v>13.246918784169463</v>
      </c>
      <c r="AI177" s="185">
        <f t="shared" si="49"/>
        <v>156</v>
      </c>
      <c r="AJ177" s="127">
        <f>locallinterp(MIN(AI177,CAP_Senior*12),'BBG rates'!$X$24:$X$65,'BBG rates'!$Y$24:$Y$65)</f>
        <v>59.716635766067661</v>
      </c>
      <c r="AK177" s="127">
        <f>locallinterp(MIN(AI177,CAP_CB*12),'BBG rates'!$AA$25:$AA$40,'BBG rates'!$AC$25:$AC$40)</f>
        <v>10.6</v>
      </c>
      <c r="AL177" s="144">
        <f t="shared" si="50"/>
        <v>18.949828080231505</v>
      </c>
      <c r="AM177" s="142">
        <f>(SUMPRODUCT(AL177:AL$381,G177:G$381)+SUMPRODUCT(AL177:AL$381,H177:H$381))/12</f>
        <v>5464428.9096130459</v>
      </c>
    </row>
    <row r="178" spans="1:39" x14ac:dyDescent="0.2">
      <c r="A178" s="7">
        <v>157</v>
      </c>
      <c r="B178" s="7">
        <v>78.5</v>
      </c>
      <c r="C178" s="7">
        <v>39.25</v>
      </c>
      <c r="D178" s="12">
        <f t="shared" si="42"/>
        <v>13.083333333333334</v>
      </c>
      <c r="E178" s="29">
        <f t="shared" si="58"/>
        <v>3189004.8659165022</v>
      </c>
      <c r="F178" s="2">
        <f t="shared" si="43"/>
        <v>4908.5932140279047</v>
      </c>
      <c r="G178" s="2">
        <f t="shared" si="51"/>
        <v>20009.972319997174</v>
      </c>
      <c r="H178" s="2">
        <f t="shared" si="52"/>
        <v>10474.262103714878</v>
      </c>
      <c r="I178" s="2">
        <f t="shared" si="41"/>
        <v>35392.82763773996</v>
      </c>
      <c r="J178" s="2">
        <f t="shared" si="59"/>
        <v>463056.1615937645</v>
      </c>
      <c r="K178" s="2">
        <f t="shared" si="44"/>
        <v>27863.608262517031</v>
      </c>
      <c r="L178" s="2">
        <f t="shared" si="44"/>
        <v>364548.87476793118</v>
      </c>
      <c r="M178" s="2"/>
      <c r="N178" s="28">
        <f t="shared" si="60"/>
        <v>5336282.3109968891</v>
      </c>
      <c r="O178" s="2">
        <f t="shared" si="53"/>
        <v>8186.8448243650992</v>
      </c>
      <c r="P178" s="2">
        <f t="shared" si="54"/>
        <v>33373.826508070153</v>
      </c>
      <c r="R178">
        <f t="shared" si="55"/>
        <v>157</v>
      </c>
      <c r="S178" s="89">
        <f t="shared" si="45"/>
        <v>0</v>
      </c>
      <c r="T178" s="89">
        <f>IF(AND(S178=0,S177&gt;0),SUM($G178:$H$381),S178)</f>
        <v>0</v>
      </c>
      <c r="U178" s="82">
        <f>SUM(T178:T$381)</f>
        <v>0</v>
      </c>
      <c r="V178" s="68">
        <f>localspline(R178,'BBG rates'!$G$10:$G$27,'BBG rates'!$K$10:$K$27)</f>
        <v>1.0096936263607692</v>
      </c>
      <c r="W178" s="68">
        <f>locallinterp(R178,'BBG rates'!$G$10:$G$27,'BBG rates'!$J$10:$J$27)</f>
        <v>-7.9250000000000001E-2</v>
      </c>
      <c r="X178" s="56">
        <f t="shared" si="56"/>
        <v>-7.9278800494808621E-2</v>
      </c>
      <c r="Y178" s="66">
        <f t="shared" si="46"/>
        <v>0</v>
      </c>
      <c r="Z178" s="72">
        <f t="shared" si="47"/>
        <v>0</v>
      </c>
      <c r="AA178" s="79">
        <f t="shared" si="48"/>
        <v>0</v>
      </c>
      <c r="AB178" s="81">
        <f t="shared" si="57"/>
        <v>0</v>
      </c>
      <c r="AD178" s="95">
        <f>locallinterp(R178,'BBG rates'!$N$10:$N$369,'BBG rates'!$P$10:$P$369)</f>
        <v>13.331059919699527</v>
      </c>
      <c r="AI178" s="185">
        <f t="shared" si="49"/>
        <v>157</v>
      </c>
      <c r="AJ178" s="127">
        <f>locallinterp(MIN(AI178,CAP_Senior*12),'BBG rates'!$X$24:$X$65,'BBG rates'!$Y$24:$Y$65)</f>
        <v>59.834220415218233</v>
      </c>
      <c r="AK178" s="127">
        <f>locallinterp(MIN(AI178,CAP_CB*12),'BBG rates'!$AA$25:$AA$40,'BBG rates'!$AC$25:$AC$40)</f>
        <v>10.616666666666667</v>
      </c>
      <c r="AL178" s="144">
        <f t="shared" si="50"/>
        <v>18.983650803920433</v>
      </c>
      <c r="AM178" s="142">
        <f>(SUMPRODUCT(AL178:AL$381,G178:G$381)+SUMPRODUCT(AL178:AL$381,H178:H$381))/12</f>
        <v>5416076.0222397335</v>
      </c>
    </row>
    <row r="179" spans="1:39" x14ac:dyDescent="0.2">
      <c r="A179" s="7">
        <v>158</v>
      </c>
      <c r="B179" s="7">
        <v>79</v>
      </c>
      <c r="C179" s="7">
        <v>39.5</v>
      </c>
      <c r="D179" s="12">
        <f t="shared" si="42"/>
        <v>13.166666666666666</v>
      </c>
      <c r="E179" s="29">
        <f t="shared" si="58"/>
        <v>3158655.41315764</v>
      </c>
      <c r="F179" s="2">
        <f t="shared" si="43"/>
        <v>4862.1154339940294</v>
      </c>
      <c r="G179" s="2">
        <f t="shared" si="51"/>
        <v>19974.873200726979</v>
      </c>
      <c r="H179" s="2">
        <f t="shared" si="52"/>
        <v>10374.579558135169</v>
      </c>
      <c r="I179" s="2">
        <f t="shared" si="41"/>
        <v>35211.568192856175</v>
      </c>
      <c r="J179" s="2">
        <f t="shared" si="59"/>
        <v>463618.98120593961</v>
      </c>
      <c r="K179" s="2">
        <f t="shared" si="44"/>
        <v>27678.708332208309</v>
      </c>
      <c r="L179" s="2">
        <f t="shared" si="44"/>
        <v>364436.32637407607</v>
      </c>
      <c r="M179" s="2"/>
      <c r="N179" s="28">
        <f t="shared" si="60"/>
        <v>5302857.60109297</v>
      </c>
      <c r="O179" s="2">
        <f t="shared" si="53"/>
        <v>8135.9614285162525</v>
      </c>
      <c r="P179" s="2">
        <f t="shared" si="54"/>
        <v>33424.709903919</v>
      </c>
      <c r="R179">
        <f t="shared" si="55"/>
        <v>158</v>
      </c>
      <c r="S179" s="89">
        <f t="shared" si="45"/>
        <v>0</v>
      </c>
      <c r="T179" s="89">
        <f>IF(AND(S179=0,S178&gt;0),SUM($G179:$H$381),S179)</f>
        <v>0</v>
      </c>
      <c r="U179" s="82">
        <f>SUM(T179:T$381)</f>
        <v>0</v>
      </c>
      <c r="V179" s="68">
        <f>localspline(R179,'BBG rates'!$G$10:$G$27,'BBG rates'!$K$10:$K$27)</f>
        <v>1.0092883761464475</v>
      </c>
      <c r="W179" s="68">
        <f>locallinterp(R179,'BBG rates'!$G$10:$G$27,'BBG rates'!$J$10:$J$27)</f>
        <v>-7.5999999999999998E-2</v>
      </c>
      <c r="X179" s="56">
        <f t="shared" si="56"/>
        <v>-7.6026486194669118E-2</v>
      </c>
      <c r="Y179" s="66">
        <f t="shared" si="46"/>
        <v>0</v>
      </c>
      <c r="Z179" s="72">
        <f t="shared" si="47"/>
        <v>0</v>
      </c>
      <c r="AA179" s="79">
        <f t="shared" si="48"/>
        <v>0</v>
      </c>
      <c r="AB179" s="81">
        <f t="shared" si="57"/>
        <v>0</v>
      </c>
      <c r="AD179" s="95">
        <f>locallinterp(R179,'BBG rates'!$N$10:$N$369,'BBG rates'!$P$10:$P$369)</f>
        <v>13.415167284378398</v>
      </c>
      <c r="AI179" s="185">
        <f t="shared" si="49"/>
        <v>158</v>
      </c>
      <c r="AJ179" s="127">
        <f>locallinterp(MIN(AI179,CAP_Senior*12),'BBG rates'!$X$24:$X$65,'BBG rates'!$Y$24:$Y$65)</f>
        <v>59.951805064368806</v>
      </c>
      <c r="AK179" s="127">
        <f>locallinterp(MIN(AI179,CAP_CB*12),'BBG rates'!$AA$25:$AA$40,'BBG rates'!$AC$25:$AC$40)</f>
        <v>10.633333333333333</v>
      </c>
      <c r="AL179" s="144">
        <f t="shared" si="50"/>
        <v>19.017473527609361</v>
      </c>
      <c r="AM179" s="142">
        <f>(SUMPRODUCT(AL179:AL$381,G179:G$381)+SUMPRODUCT(AL179:AL$381,H179:H$381))/12</f>
        <v>5367850.8504626835</v>
      </c>
    </row>
    <row r="180" spans="1:39" x14ac:dyDescent="0.2">
      <c r="A180" s="7">
        <v>159</v>
      </c>
      <c r="B180" s="7">
        <v>79.5</v>
      </c>
      <c r="C180" s="7">
        <v>39.75</v>
      </c>
      <c r="D180" s="12">
        <f t="shared" si="42"/>
        <v>13.25</v>
      </c>
      <c r="E180" s="29">
        <f t="shared" si="58"/>
        <v>3128440.2394583724</v>
      </c>
      <c r="F180" s="2">
        <f t="shared" si="43"/>
        <v>4815.8431487901853</v>
      </c>
      <c r="G180" s="2">
        <f t="shared" si="51"/>
        <v>19939.835648167318</v>
      </c>
      <c r="H180" s="2">
        <f t="shared" si="52"/>
        <v>10275.338051100201</v>
      </c>
      <c r="I180" s="2">
        <f t="shared" si="41"/>
        <v>35031.016848057705</v>
      </c>
      <c r="J180" s="2">
        <f t="shared" si="59"/>
        <v>464160.97323676461</v>
      </c>
      <c r="K180" s="2">
        <f t="shared" si="44"/>
        <v>27494.862553257135</v>
      </c>
      <c r="L180" s="2">
        <f t="shared" si="44"/>
        <v>364306.92883065704</v>
      </c>
      <c r="M180" s="2"/>
      <c r="N180" s="28">
        <f t="shared" si="60"/>
        <v>5269381.9302138463</v>
      </c>
      <c r="O180" s="2">
        <f t="shared" si="53"/>
        <v>8085.0004533112451</v>
      </c>
      <c r="P180" s="2">
        <f t="shared" si="54"/>
        <v>33475.670879124016</v>
      </c>
      <c r="R180">
        <f t="shared" si="55"/>
        <v>159</v>
      </c>
      <c r="S180" s="89">
        <f t="shared" si="45"/>
        <v>0</v>
      </c>
      <c r="T180" s="89">
        <f>IF(AND(S180=0,S179&gt;0),SUM($G180:$H$381),S180)</f>
        <v>0</v>
      </c>
      <c r="U180" s="82">
        <f>SUM(T180:T$381)</f>
        <v>0</v>
      </c>
      <c r="V180" s="68">
        <f>localspline(R180,'BBG rates'!$G$10:$G$27,'BBG rates'!$K$10:$K$27)</f>
        <v>1.0088844543291762</v>
      </c>
      <c r="W180" s="68">
        <f>locallinterp(R180,'BBG rates'!$G$10:$G$27,'BBG rates'!$J$10:$J$27)</f>
        <v>-7.2749999999999995E-2</v>
      </c>
      <c r="X180" s="56">
        <f t="shared" si="56"/>
        <v>-7.2774268858832869E-2</v>
      </c>
      <c r="Y180" s="66">
        <f t="shared" si="46"/>
        <v>0</v>
      </c>
      <c r="Z180" s="72">
        <f t="shared" si="47"/>
        <v>0</v>
      </c>
      <c r="AA180" s="79">
        <f t="shared" si="48"/>
        <v>0</v>
      </c>
      <c r="AB180" s="81">
        <f t="shared" si="57"/>
        <v>0</v>
      </c>
      <c r="AD180" s="95">
        <f>locallinterp(R180,'BBG rates'!$N$10:$N$369,'BBG rates'!$P$10:$P$369)</f>
        <v>13.49924098890583</v>
      </c>
      <c r="AI180" s="185">
        <f t="shared" si="49"/>
        <v>159</v>
      </c>
      <c r="AJ180" s="127">
        <f>locallinterp(MIN(AI180,CAP_Senior*12),'BBG rates'!$X$24:$X$65,'BBG rates'!$Y$24:$Y$65)</f>
        <v>60.069389713519378</v>
      </c>
      <c r="AK180" s="127">
        <f>locallinterp(MIN(AI180,CAP_CB*12),'BBG rates'!$AA$25:$AA$40,'BBG rates'!$AC$25:$AC$40)</f>
        <v>10.65</v>
      </c>
      <c r="AL180" s="144">
        <f t="shared" si="50"/>
        <v>19.051296251298297</v>
      </c>
      <c r="AM180" s="142">
        <f>(SUMPRODUCT(AL180:AL$381,G180:G$381)+SUMPRODUCT(AL180:AL$381,H180:H$381))/12</f>
        <v>5319753.3575944258</v>
      </c>
    </row>
    <row r="181" spans="1:39" x14ac:dyDescent="0.2">
      <c r="A181" s="7">
        <v>160</v>
      </c>
      <c r="B181" s="7">
        <v>80</v>
      </c>
      <c r="C181" s="7">
        <v>40</v>
      </c>
      <c r="D181" s="12">
        <f t="shared" si="42"/>
        <v>13.333333333333334</v>
      </c>
      <c r="E181" s="29">
        <f t="shared" si="58"/>
        <v>3098358.8439664822</v>
      </c>
      <c r="F181" s="2">
        <f t="shared" si="43"/>
        <v>4769.7755921193993</v>
      </c>
      <c r="G181" s="2">
        <f t="shared" si="51"/>
        <v>19904.859554325161</v>
      </c>
      <c r="H181" s="2">
        <f t="shared" si="52"/>
        <v>10176.535937564695</v>
      </c>
      <c r="I181" s="2">
        <f t="shared" si="41"/>
        <v>34851.171084009256</v>
      </c>
      <c r="J181" s="2">
        <f t="shared" si="59"/>
        <v>464682.28112012346</v>
      </c>
      <c r="K181" s="2">
        <f t="shared" si="44"/>
        <v>27312.065324229632</v>
      </c>
      <c r="L181" s="2">
        <f t="shared" si="44"/>
        <v>364160.87098972849</v>
      </c>
      <c r="M181" s="2"/>
      <c r="N181" s="28">
        <f t="shared" si="60"/>
        <v>5235855.2206618795</v>
      </c>
      <c r="O181" s="2">
        <f t="shared" si="53"/>
        <v>8033.9617804687323</v>
      </c>
      <c r="P181" s="2">
        <f t="shared" si="54"/>
        <v>33526.709551966516</v>
      </c>
      <c r="R181">
        <f t="shared" si="55"/>
        <v>160</v>
      </c>
      <c r="S181" s="89">
        <f t="shared" si="45"/>
        <v>0</v>
      </c>
      <c r="T181" s="89">
        <f>IF(AND(S181=0,S180&gt;0),SUM($G181:$H$381),S181)</f>
        <v>0</v>
      </c>
      <c r="U181" s="82">
        <f>SUM(T181:T$381)</f>
        <v>0</v>
      </c>
      <c r="V181" s="68">
        <f>localspline(R181,'BBG rates'!$G$10:$G$27,'BBG rates'!$K$10:$K$27)</f>
        <v>1.0084819720965132</v>
      </c>
      <c r="W181" s="68">
        <f>locallinterp(R181,'BBG rates'!$G$10:$G$27,'BBG rates'!$J$10:$J$27)</f>
        <v>-6.9499999999999992E-2</v>
      </c>
      <c r="X181" s="56">
        <f t="shared" si="56"/>
        <v>-6.9522148481038215E-2</v>
      </c>
      <c r="Y181" s="66">
        <f t="shared" si="46"/>
        <v>0</v>
      </c>
      <c r="Z181" s="72">
        <f t="shared" si="47"/>
        <v>0</v>
      </c>
      <c r="AA181" s="79">
        <f t="shared" si="48"/>
        <v>0</v>
      </c>
      <c r="AB181" s="81">
        <f t="shared" si="57"/>
        <v>0</v>
      </c>
      <c r="AD181" s="95">
        <f>locallinterp(R181,'BBG rates'!$N$10:$N$369,'BBG rates'!$P$10:$P$369)</f>
        <v>13.583281153247206</v>
      </c>
      <c r="AI181" s="185">
        <f t="shared" si="49"/>
        <v>160</v>
      </c>
      <c r="AJ181" s="127">
        <f>locallinterp(MIN(AI181,CAP_Senior*12),'BBG rates'!$X$24:$X$65,'BBG rates'!$Y$24:$Y$65)</f>
        <v>60.18697436266995</v>
      </c>
      <c r="AK181" s="127">
        <f>locallinterp(MIN(AI181,CAP_CB*12),'BBG rates'!$AA$25:$AA$40,'BBG rates'!$AC$25:$AC$40)</f>
        <v>10.666666666666666</v>
      </c>
      <c r="AL181" s="144">
        <f t="shared" si="50"/>
        <v>19.085118974987225</v>
      </c>
      <c r="AM181" s="142">
        <f>(SUMPRODUCT(AL181:AL$381,G181:G$381)+SUMPRODUCT(AL181:AL$381,H181:H$381))/12</f>
        <v>5271783.5054753274</v>
      </c>
    </row>
    <row r="182" spans="1:39" x14ac:dyDescent="0.2">
      <c r="A182" s="7">
        <v>161</v>
      </c>
      <c r="B182" s="7">
        <v>80.5</v>
      </c>
      <c r="C182" s="7">
        <v>40.25</v>
      </c>
      <c r="D182" s="12">
        <f t="shared" si="42"/>
        <v>13.416666666666666</v>
      </c>
      <c r="E182" s="29">
        <f t="shared" si="58"/>
        <v>3068410.7275768635</v>
      </c>
      <c r="F182" s="2">
        <f t="shared" si="43"/>
        <v>4723.9120003574708</v>
      </c>
      <c r="G182" s="2">
        <f t="shared" si="51"/>
        <v>19869.94481139693</v>
      </c>
      <c r="H182" s="2">
        <f t="shared" si="52"/>
        <v>10078.171578221745</v>
      </c>
      <c r="I182" s="2">
        <f t="shared" si="41"/>
        <v>34672.028389976149</v>
      </c>
      <c r="J182" s="2">
        <f t="shared" si="59"/>
        <v>465183.04756551329</v>
      </c>
      <c r="K182" s="2">
        <f t="shared" si="44"/>
        <v>27130.311072332453</v>
      </c>
      <c r="L182" s="2">
        <f t="shared" si="44"/>
        <v>363998.34022046038</v>
      </c>
      <c r="M182" s="2"/>
      <c r="N182" s="28">
        <f t="shared" si="60"/>
        <v>5202277.3946209718</v>
      </c>
      <c r="O182" s="2">
        <f t="shared" si="53"/>
        <v>7982.8452915270309</v>
      </c>
      <c r="P182" s="2">
        <f t="shared" si="54"/>
        <v>33577.826040908221</v>
      </c>
      <c r="R182">
        <f t="shared" si="55"/>
        <v>161</v>
      </c>
      <c r="S182" s="89">
        <f t="shared" si="45"/>
        <v>0</v>
      </c>
      <c r="T182" s="89">
        <f>IF(AND(S182=0,S181&gt;0),SUM($G182:$H$381),S182)</f>
        <v>0</v>
      </c>
      <c r="U182" s="82">
        <f>SUM(T182:T$381)</f>
        <v>0</v>
      </c>
      <c r="V182" s="68">
        <f>localspline(R182,'BBG rates'!$G$10:$G$27,'BBG rates'!$K$10:$K$27)</f>
        <v>1.0080807426152405</v>
      </c>
      <c r="W182" s="68">
        <f>locallinterp(R182,'BBG rates'!$G$10:$G$27,'BBG rates'!$J$10:$J$27)</f>
        <v>-6.6250000000000003E-2</v>
      </c>
      <c r="X182" s="56">
        <f t="shared" si="56"/>
        <v>-6.6270125055156726E-2</v>
      </c>
      <c r="Y182" s="66">
        <f t="shared" si="46"/>
        <v>0</v>
      </c>
      <c r="Z182" s="72">
        <f t="shared" si="47"/>
        <v>0</v>
      </c>
      <c r="AA182" s="79">
        <f t="shared" si="48"/>
        <v>0</v>
      </c>
      <c r="AB182" s="81">
        <f t="shared" si="57"/>
        <v>0</v>
      </c>
      <c r="AD182" s="95">
        <f>locallinterp(R182,'BBG rates'!$N$10:$N$369,'BBG rates'!$P$10:$P$369)</f>
        <v>13.667287881798476</v>
      </c>
      <c r="AI182" s="185">
        <f t="shared" si="49"/>
        <v>161</v>
      </c>
      <c r="AJ182" s="127">
        <f>locallinterp(MIN(AI182,CAP_Senior*12),'BBG rates'!$X$24:$X$65,'BBG rates'!$Y$24:$Y$65)</f>
        <v>60.304559011820523</v>
      </c>
      <c r="AK182" s="127">
        <f>locallinterp(MIN(AI182,CAP_CB*12),'BBG rates'!$AA$25:$AA$40,'BBG rates'!$AC$25:$AC$40)</f>
        <v>10.683333333333334</v>
      </c>
      <c r="AL182" s="144">
        <f t="shared" si="50"/>
        <v>19.118941698676153</v>
      </c>
      <c r="AM182" s="142">
        <f>(SUMPRODUCT(AL182:AL$381,G182:G$381)+SUMPRODUCT(AL182:AL$381,H182:H$381))/12</f>
        <v>5223941.2544839643</v>
      </c>
    </row>
    <row r="183" spans="1:39" x14ac:dyDescent="0.2">
      <c r="A183" s="7">
        <v>162</v>
      </c>
      <c r="B183" s="7">
        <v>81</v>
      </c>
      <c r="C183" s="7">
        <v>40.5</v>
      </c>
      <c r="D183" s="12">
        <f t="shared" si="42"/>
        <v>13.5</v>
      </c>
      <c r="E183" s="29">
        <f t="shared" si="58"/>
        <v>3038595.3929256117</v>
      </c>
      <c r="F183" s="2">
        <f t="shared" si="43"/>
        <v>4678.2516125439306</v>
      </c>
      <c r="G183" s="2">
        <f t="shared" si="51"/>
        <v>19835.091311768123</v>
      </c>
      <c r="H183" s="2">
        <f t="shared" si="52"/>
        <v>9980.2433394834097</v>
      </c>
      <c r="I183" s="2">
        <f t="shared" si="41"/>
        <v>34493.586263795463</v>
      </c>
      <c r="J183" s="2">
        <f t="shared" si="59"/>
        <v>465663.41456123878</v>
      </c>
      <c r="K183" s="2">
        <f t="shared" si="44"/>
        <v>26949.594253269548</v>
      </c>
      <c r="L183" s="2">
        <f t="shared" si="44"/>
        <v>363819.52241913887</v>
      </c>
      <c r="M183" s="2"/>
      <c r="N183" s="28">
        <f t="shared" si="60"/>
        <v>5168648.3741563801</v>
      </c>
      <c r="O183" s="2">
        <f t="shared" si="53"/>
        <v>7931.6508678438477</v>
      </c>
      <c r="P183" s="2">
        <f t="shared" si="54"/>
        <v>33629.020464591405</v>
      </c>
      <c r="R183">
        <f t="shared" si="55"/>
        <v>162</v>
      </c>
      <c r="S183" s="89">
        <f t="shared" si="45"/>
        <v>0</v>
      </c>
      <c r="T183" s="89">
        <f>IF(AND(S183=0,S182&gt;0),SUM($G183:$H$381),S183)</f>
        <v>0</v>
      </c>
      <c r="U183" s="82">
        <f>SUM(T183:T$381)</f>
        <v>0</v>
      </c>
      <c r="V183" s="68">
        <f>localspline(R183,'BBG rates'!$G$10:$G$27,'BBG rates'!$K$10:$K$27)</f>
        <v>1.007680757865387</v>
      </c>
      <c r="W183" s="68">
        <f>locallinterp(R183,'BBG rates'!$G$10:$G$27,'BBG rates'!$J$10:$J$27)</f>
        <v>-6.3E-2</v>
      </c>
      <c r="X183" s="56">
        <f t="shared" si="56"/>
        <v>-6.3018198575326423E-2</v>
      </c>
      <c r="Y183" s="66">
        <f t="shared" si="46"/>
        <v>0</v>
      </c>
      <c r="Z183" s="72">
        <f t="shared" si="47"/>
        <v>0</v>
      </c>
      <c r="AA183" s="79">
        <f t="shared" si="48"/>
        <v>0</v>
      </c>
      <c r="AB183" s="81">
        <f t="shared" si="57"/>
        <v>0</v>
      </c>
      <c r="AD183" s="95">
        <f>locallinterp(R183,'BBG rates'!$N$10:$N$369,'BBG rates'!$P$10:$P$369)</f>
        <v>13.751261278287258</v>
      </c>
      <c r="AI183" s="185">
        <f t="shared" si="49"/>
        <v>162</v>
      </c>
      <c r="AJ183" s="127">
        <f>locallinterp(MIN(AI183,CAP_Senior*12),'BBG rates'!$X$24:$X$65,'BBG rates'!$Y$24:$Y$65)</f>
        <v>60.422143660971095</v>
      </c>
      <c r="AK183" s="127">
        <f>locallinterp(MIN(AI183,CAP_CB*12),'BBG rates'!$AA$25:$AA$40,'BBG rates'!$AC$25:$AC$40)</f>
        <v>10.7</v>
      </c>
      <c r="AL183" s="144">
        <f t="shared" si="50"/>
        <v>19.152764422365085</v>
      </c>
      <c r="AM183" s="142">
        <f>(SUMPRODUCT(AL183:AL$381,G183:G$381)+SUMPRODUCT(AL183:AL$381,H183:H$381))/12</f>
        <v>5176226.5635474408</v>
      </c>
    </row>
    <row r="184" spans="1:39" x14ac:dyDescent="0.2">
      <c r="A184" s="7">
        <v>163</v>
      </c>
      <c r="B184" s="7">
        <v>81.5</v>
      </c>
      <c r="C184" s="7">
        <v>40.75</v>
      </c>
      <c r="D184" s="12">
        <f t="shared" si="42"/>
        <v>13.583333333333334</v>
      </c>
      <c r="E184" s="29">
        <f t="shared" si="58"/>
        <v>3008912.3443841371</v>
      </c>
      <c r="F184" s="2">
        <f t="shared" si="43"/>
        <v>4632.793670373032</v>
      </c>
      <c r="G184" s="2">
        <f t="shared" si="51"/>
        <v>19800.29894801302</v>
      </c>
      <c r="H184" s="2">
        <f t="shared" si="52"/>
        <v>9882.7495934613744</v>
      </c>
      <c r="I184" s="2">
        <f t="shared" si="41"/>
        <v>34315.842211847426</v>
      </c>
      <c r="J184" s="2">
        <f t="shared" si="59"/>
        <v>466123.52337759425</v>
      </c>
      <c r="K184" s="2">
        <f t="shared" si="44"/>
        <v>26769.909351099817</v>
      </c>
      <c r="L184" s="2">
        <f t="shared" si="44"/>
        <v>363624.60201910586</v>
      </c>
      <c r="M184" s="2"/>
      <c r="N184" s="28">
        <f t="shared" si="60"/>
        <v>5134968.0812145406</v>
      </c>
      <c r="O184" s="2">
        <f t="shared" si="53"/>
        <v>7880.3783905959954</v>
      </c>
      <c r="P184" s="2">
        <f t="shared" si="54"/>
        <v>33680.29294183926</v>
      </c>
      <c r="R184">
        <f t="shared" si="55"/>
        <v>163</v>
      </c>
      <c r="S184" s="89">
        <f t="shared" si="45"/>
        <v>0</v>
      </c>
      <c r="T184" s="89">
        <f>IF(AND(S184=0,S183&gt;0),SUM($G184:$H$381),S184)</f>
        <v>0</v>
      </c>
      <c r="U184" s="82">
        <f>SUM(T184:T$381)</f>
        <v>0</v>
      </c>
      <c r="V184" s="68">
        <f>localspline(R184,'BBG rates'!$G$10:$G$27,'BBG rates'!$K$10:$K$27)</f>
        <v>1.0072820992335627</v>
      </c>
      <c r="W184" s="68">
        <f>locallinterp(R184,'BBG rates'!$G$10:$G$27,'BBG rates'!$J$10:$J$27)</f>
        <v>-5.9749999999999998E-2</v>
      </c>
      <c r="X184" s="56">
        <f t="shared" si="56"/>
        <v>-5.9766369035418876E-2</v>
      </c>
      <c r="Y184" s="66">
        <f t="shared" si="46"/>
        <v>0</v>
      </c>
      <c r="Z184" s="72">
        <f t="shared" si="47"/>
        <v>0</v>
      </c>
      <c r="AA184" s="79">
        <f t="shared" si="48"/>
        <v>0</v>
      </c>
      <c r="AB184" s="81">
        <f t="shared" si="57"/>
        <v>0</v>
      </c>
      <c r="AD184" s="95">
        <f>locallinterp(R184,'BBG rates'!$N$10:$N$369,'BBG rates'!$P$10:$P$369)</f>
        <v>13.835201453223387</v>
      </c>
      <c r="AI184" s="185">
        <f t="shared" si="49"/>
        <v>163</v>
      </c>
      <c r="AJ184" s="127">
        <f>locallinterp(MIN(AI184,CAP_Senior*12),'BBG rates'!$X$24:$X$65,'BBG rates'!$Y$24:$Y$65)</f>
        <v>60.539728310121667</v>
      </c>
      <c r="AK184" s="127">
        <f>locallinterp(MIN(AI184,CAP_CB*12),'BBG rates'!$AA$25:$AA$40,'BBG rates'!$AC$25:$AC$40)</f>
        <v>10.716666666666667</v>
      </c>
      <c r="AL184" s="144">
        <f t="shared" si="50"/>
        <v>19.186587146054016</v>
      </c>
      <c r="AM184" s="142">
        <f>(SUMPRODUCT(AL184:AL$381,G184:G$381)+SUMPRODUCT(AL184:AL$381,H184:H$381))/12</f>
        <v>5128639.3901516572</v>
      </c>
    </row>
    <row r="185" spans="1:39" x14ac:dyDescent="0.2">
      <c r="A185" s="7">
        <v>164</v>
      </c>
      <c r="B185" s="7">
        <v>82</v>
      </c>
      <c r="C185" s="7">
        <v>41</v>
      </c>
      <c r="D185" s="12">
        <f t="shared" si="42"/>
        <v>13.666666666666666</v>
      </c>
      <c r="E185" s="29">
        <f t="shared" si="58"/>
        <v>2979361.0880532949</v>
      </c>
      <c r="F185" s="2">
        <f t="shared" si="43"/>
        <v>4587.5374181847737</v>
      </c>
      <c r="G185" s="2">
        <f t="shared" si="51"/>
        <v>19765.567612894312</v>
      </c>
      <c r="H185" s="2">
        <f t="shared" si="52"/>
        <v>9785.6887179476762</v>
      </c>
      <c r="I185" s="2">
        <f t="shared" si="41"/>
        <v>34138.793749026765</v>
      </c>
      <c r="J185" s="2">
        <f t="shared" si="59"/>
        <v>466563.51457003242</v>
      </c>
      <c r="K185" s="2">
        <f t="shared" si="44"/>
        <v>26591.250878095354</v>
      </c>
      <c r="L185" s="2">
        <f t="shared" si="44"/>
        <v>363413.76200063649</v>
      </c>
      <c r="M185" s="2"/>
      <c r="N185" s="28">
        <f t="shared" si="60"/>
        <v>5101236.4376228843</v>
      </c>
      <c r="O185" s="2">
        <f t="shared" si="53"/>
        <v>7829.02774077913</v>
      </c>
      <c r="P185" s="2">
        <f t="shared" si="54"/>
        <v>33731.643591656124</v>
      </c>
      <c r="R185">
        <f t="shared" si="55"/>
        <v>164</v>
      </c>
      <c r="S185" s="89">
        <f t="shared" si="45"/>
        <v>0</v>
      </c>
      <c r="T185" s="89">
        <f>IF(AND(S185=0,S184&gt;0),SUM($G185:$H$381),S185)</f>
        <v>0</v>
      </c>
      <c r="U185" s="82">
        <f>SUM(T185:T$381)</f>
        <v>0</v>
      </c>
      <c r="V185" s="68">
        <f>localspline(R185,'BBG rates'!$G$10:$G$27,'BBG rates'!$K$10:$K$27)</f>
        <v>1.0068847586956318</v>
      </c>
      <c r="W185" s="68">
        <f>locallinterp(R185,'BBG rates'!$G$10:$G$27,'BBG rates'!$J$10:$J$27)</f>
        <v>-5.6500000000000002E-2</v>
      </c>
      <c r="X185" s="56">
        <f t="shared" si="56"/>
        <v>-5.651463642943888E-2</v>
      </c>
      <c r="Y185" s="66">
        <f t="shared" si="46"/>
        <v>0</v>
      </c>
      <c r="Z185" s="72">
        <f t="shared" si="47"/>
        <v>0</v>
      </c>
      <c r="AA185" s="79">
        <f t="shared" si="48"/>
        <v>0</v>
      </c>
      <c r="AB185" s="81">
        <f t="shared" si="57"/>
        <v>0</v>
      </c>
      <c r="AD185" s="95">
        <f>locallinterp(R185,'BBG rates'!$N$10:$N$369,'BBG rates'!$P$10:$P$369)</f>
        <v>13.919108516448023</v>
      </c>
      <c r="AI185" s="185">
        <f t="shared" si="49"/>
        <v>164</v>
      </c>
      <c r="AJ185" s="127">
        <f>locallinterp(MIN(AI185,CAP_Senior*12),'BBG rates'!$X$24:$X$65,'BBG rates'!$Y$24:$Y$65)</f>
        <v>60.65731295927224</v>
      </c>
      <c r="AK185" s="127">
        <f>locallinterp(MIN(AI185,CAP_CB*12),'BBG rates'!$AA$25:$AA$40,'BBG rates'!$AC$25:$AC$40)</f>
        <v>10.733333333333334</v>
      </c>
      <c r="AL185" s="144">
        <f t="shared" si="50"/>
        <v>19.220409869742948</v>
      </c>
      <c r="AM185" s="142">
        <f>(SUMPRODUCT(AL185:AL$381,G185:G$381)+SUMPRODUCT(AL185:AL$381,H185:H$381))/12</f>
        <v>5081179.6903515281</v>
      </c>
    </row>
    <row r="186" spans="1:39" x14ac:dyDescent="0.2">
      <c r="A186" s="7">
        <v>165</v>
      </c>
      <c r="B186" s="7">
        <v>82.5</v>
      </c>
      <c r="C186" s="7">
        <v>41.25</v>
      </c>
      <c r="D186" s="12">
        <f t="shared" si="42"/>
        <v>13.75</v>
      </c>
      <c r="E186" s="29">
        <f t="shared" si="58"/>
        <v>2949941.1317575364</v>
      </c>
      <c r="F186" s="2">
        <f t="shared" si="43"/>
        <v>4542.4821029559562</v>
      </c>
      <c r="G186" s="2">
        <f t="shared" si="51"/>
        <v>19730.897199362815</v>
      </c>
      <c r="H186" s="2">
        <f t="shared" si="52"/>
        <v>9689.0590963954837</v>
      </c>
      <c r="I186" s="2">
        <f t="shared" si="41"/>
        <v>33962.438398714257</v>
      </c>
      <c r="J186" s="2">
        <f t="shared" si="59"/>
        <v>466983.52798232104</v>
      </c>
      <c r="K186" s="2">
        <f t="shared" si="44"/>
        <v>26413.613374600442</v>
      </c>
      <c r="L186" s="2">
        <f t="shared" si="44"/>
        <v>363187.18390075612</v>
      </c>
      <c r="M186" s="2"/>
      <c r="N186" s="28">
        <f t="shared" si="60"/>
        <v>5067453.3650896568</v>
      </c>
      <c r="O186" s="2">
        <f t="shared" si="53"/>
        <v>7777.5987992074643</v>
      </c>
      <c r="P186" s="2">
        <f t="shared" si="54"/>
        <v>33783.072533227787</v>
      </c>
      <c r="R186">
        <f t="shared" si="55"/>
        <v>165</v>
      </c>
      <c r="S186" s="89">
        <f t="shared" si="45"/>
        <v>0</v>
      </c>
      <c r="T186" s="89">
        <f>IF(AND(S186=0,S185&gt;0),SUM($G186:$H$381),S186)</f>
        <v>0</v>
      </c>
      <c r="U186" s="82">
        <f>SUM(T186:T$381)</f>
        <v>0</v>
      </c>
      <c r="V186" s="68">
        <f>localspline(R186,'BBG rates'!$G$10:$G$27,'BBG rates'!$K$10:$K$27)</f>
        <v>1.0064886686334835</v>
      </c>
      <c r="W186" s="68">
        <f>locallinterp(R186,'BBG rates'!$G$10:$G$27,'BBG rates'!$J$10:$J$27)</f>
        <v>-5.3249999999999999E-2</v>
      </c>
      <c r="X186" s="56">
        <f t="shared" si="56"/>
        <v>-5.3263000751258005E-2</v>
      </c>
      <c r="Y186" s="66">
        <f t="shared" si="46"/>
        <v>0</v>
      </c>
      <c r="Z186" s="72">
        <f t="shared" si="47"/>
        <v>0</v>
      </c>
      <c r="AA186" s="79">
        <f t="shared" si="48"/>
        <v>0</v>
      </c>
      <c r="AB186" s="81">
        <f t="shared" si="57"/>
        <v>0</v>
      </c>
      <c r="AD186" s="95">
        <f>locallinterp(R186,'BBG rates'!$N$10:$N$369,'BBG rates'!$P$10:$P$369)</f>
        <v>14.002982572167481</v>
      </c>
      <c r="AI186" s="185">
        <f t="shared" si="49"/>
        <v>165</v>
      </c>
      <c r="AJ186" s="127">
        <f>locallinterp(MIN(AI186,CAP_Senior*12),'BBG rates'!$X$24:$X$65,'BBG rates'!$Y$24:$Y$65)</f>
        <v>60.774897608422812</v>
      </c>
      <c r="AK186" s="127">
        <f>locallinterp(MIN(AI186,CAP_CB*12),'BBG rates'!$AA$25:$AA$40,'BBG rates'!$AC$25:$AC$40)</f>
        <v>10.75</v>
      </c>
      <c r="AL186" s="144">
        <f t="shared" si="50"/>
        <v>19.25423259343188</v>
      </c>
      <c r="AM186" s="142">
        <f>(SUMPRODUCT(AL186:AL$381,G186:G$381)+SUMPRODUCT(AL186:AL$381,H186:H$381))/12</f>
        <v>5033847.4187811436</v>
      </c>
    </row>
    <row r="187" spans="1:39" x14ac:dyDescent="0.2">
      <c r="A187" s="7">
        <v>166</v>
      </c>
      <c r="B187" s="7">
        <v>83</v>
      </c>
      <c r="C187" s="7">
        <v>41.5</v>
      </c>
      <c r="D187" s="12">
        <f t="shared" si="42"/>
        <v>13.833333333333334</v>
      </c>
      <c r="E187" s="29">
        <f t="shared" si="58"/>
        <v>2920651.9850390791</v>
      </c>
      <c r="F187" s="2">
        <f t="shared" si="43"/>
        <v>4497.6269742912573</v>
      </c>
      <c r="G187" s="2">
        <f t="shared" si="51"/>
        <v>19696.287600557109</v>
      </c>
      <c r="H187" s="2">
        <f t="shared" si="52"/>
        <v>9592.8591178999613</v>
      </c>
      <c r="I187" s="2">
        <f t="shared" si="41"/>
        <v>33786.773692748327</v>
      </c>
      <c r="J187" s="2">
        <f t="shared" si="59"/>
        <v>467383.70274968521</v>
      </c>
      <c r="K187" s="2">
        <f t="shared" si="44"/>
        <v>26236.991408891245</v>
      </c>
      <c r="L187" s="2">
        <f t="shared" si="44"/>
        <v>362945.04782299558</v>
      </c>
      <c r="M187" s="2"/>
      <c r="N187" s="28">
        <f t="shared" si="60"/>
        <v>5033618.7852037353</v>
      </c>
      <c r="O187" s="2">
        <f t="shared" si="53"/>
        <v>7726.0914465134956</v>
      </c>
      <c r="P187" s="2">
        <f t="shared" si="54"/>
        <v>33834.579885921754</v>
      </c>
      <c r="R187">
        <f t="shared" si="55"/>
        <v>166</v>
      </c>
      <c r="S187" s="89">
        <f t="shared" si="45"/>
        <v>0</v>
      </c>
      <c r="T187" s="89">
        <f>IF(AND(S187=0,S186&gt;0),SUM($G187:$H$381),S187)</f>
        <v>0</v>
      </c>
      <c r="U187" s="82">
        <f>SUM(T187:T$381)</f>
        <v>0</v>
      </c>
      <c r="V187" s="68">
        <f>localspline(R187,'BBG rates'!$G$10:$G$27,'BBG rates'!$K$10:$K$27)</f>
        <v>1.0060938806232689</v>
      </c>
      <c r="W187" s="68">
        <f>locallinterp(R187,'BBG rates'!$G$10:$G$27,'BBG rates'!$J$10:$J$27)</f>
        <v>-4.9999999999999996E-2</v>
      </c>
      <c r="X187" s="56">
        <f t="shared" si="56"/>
        <v>-5.0011461995014272E-2</v>
      </c>
      <c r="Y187" s="66">
        <f t="shared" si="46"/>
        <v>0</v>
      </c>
      <c r="Z187" s="72">
        <f t="shared" si="47"/>
        <v>0</v>
      </c>
      <c r="AA187" s="79">
        <f t="shared" si="48"/>
        <v>0</v>
      </c>
      <c r="AB187" s="81">
        <f t="shared" si="57"/>
        <v>0</v>
      </c>
      <c r="AD187" s="95">
        <f>locallinterp(R187,'BBG rates'!$N$10:$N$369,'BBG rates'!$P$10:$P$369)</f>
        <v>14.086823728886086</v>
      </c>
      <c r="AI187" s="185">
        <f t="shared" si="49"/>
        <v>166</v>
      </c>
      <c r="AJ187" s="127">
        <f>locallinterp(MIN(AI187,CAP_Senior*12),'BBG rates'!$X$24:$X$65,'BBG rates'!$Y$24:$Y$65)</f>
        <v>60.892482257573384</v>
      </c>
      <c r="AK187" s="127">
        <f>locallinterp(MIN(AI187,CAP_CB*12),'BBG rates'!$AA$25:$AA$40,'BBG rates'!$AC$25:$AC$40)</f>
        <v>10.766666666666667</v>
      </c>
      <c r="AL187" s="144">
        <f t="shared" si="50"/>
        <v>19.288055317120808</v>
      </c>
      <c r="AM187" s="142">
        <f>(SUMPRODUCT(AL187:AL$381,G187:G$381)+SUMPRODUCT(AL187:AL$381,H187:H$381))/12</f>
        <v>4986642.5286638821</v>
      </c>
    </row>
    <row r="188" spans="1:39" x14ac:dyDescent="0.2">
      <c r="A188" s="7">
        <v>167</v>
      </c>
      <c r="B188" s="7">
        <v>83.5</v>
      </c>
      <c r="C188" s="7">
        <v>41.75</v>
      </c>
      <c r="D188" s="12">
        <f t="shared" si="42"/>
        <v>13.916666666666666</v>
      </c>
      <c r="E188" s="29">
        <f t="shared" si="58"/>
        <v>2891493.1591520966</v>
      </c>
      <c r="F188" s="2">
        <f t="shared" si="43"/>
        <v>4452.971284414346</v>
      </c>
      <c r="G188" s="2">
        <f t="shared" si="51"/>
        <v>19661.738709803212</v>
      </c>
      <c r="H188" s="2">
        <f t="shared" si="52"/>
        <v>9497.087177179179</v>
      </c>
      <c r="I188" s="2">
        <f t="shared" si="41"/>
        <v>33611.797171396742</v>
      </c>
      <c r="J188" s="2">
        <f t="shared" si="59"/>
        <v>467764.17730193795</v>
      </c>
      <c r="K188" s="2">
        <f t="shared" si="44"/>
        <v>26061.379577036139</v>
      </c>
      <c r="L188" s="2">
        <f t="shared" si="44"/>
        <v>362687.53244708624</v>
      </c>
      <c r="M188" s="2"/>
      <c r="N188" s="28">
        <f t="shared" si="60"/>
        <v>4999732.619434448</v>
      </c>
      <c r="O188" s="2">
        <f t="shared" si="53"/>
        <v>7674.5055631477253</v>
      </c>
      <c r="P188" s="2">
        <f t="shared" si="54"/>
        <v>33886.165769287523</v>
      </c>
      <c r="R188">
        <f t="shared" si="55"/>
        <v>167</v>
      </c>
      <c r="S188" s="89">
        <f t="shared" si="45"/>
        <v>0</v>
      </c>
      <c r="T188" s="89">
        <f>IF(AND(S188=0,S187&gt;0),SUM($G188:$H$381),S188)</f>
        <v>0</v>
      </c>
      <c r="U188" s="82">
        <f>SUM(T188:T$381)</f>
        <v>0</v>
      </c>
      <c r="V188" s="68">
        <f>localspline(R188,'BBG rates'!$G$10:$G$27,'BBG rates'!$K$10:$K$27)</f>
        <v>1.005700327049539</v>
      </c>
      <c r="W188" s="68">
        <f>locallinterp(R188,'BBG rates'!$G$10:$G$27,'BBG rates'!$J$10:$J$27)</f>
        <v>-4.675E-2</v>
      </c>
      <c r="X188" s="56">
        <f t="shared" si="56"/>
        <v>-4.6760020154446025E-2</v>
      </c>
      <c r="Y188" s="66">
        <f t="shared" si="46"/>
        <v>0</v>
      </c>
      <c r="Z188" s="72">
        <f t="shared" si="47"/>
        <v>0</v>
      </c>
      <c r="AA188" s="79">
        <f t="shared" si="48"/>
        <v>0</v>
      </c>
      <c r="AB188" s="81">
        <f t="shared" si="57"/>
        <v>0</v>
      </c>
      <c r="AD188" s="95">
        <f>locallinterp(R188,'BBG rates'!$N$10:$N$369,'BBG rates'!$P$10:$P$369)</f>
        <v>14.170632089473548</v>
      </c>
      <c r="AI188" s="185">
        <f t="shared" si="49"/>
        <v>167</v>
      </c>
      <c r="AJ188" s="127">
        <f>locallinterp(MIN(AI188,CAP_Senior*12),'BBG rates'!$X$24:$X$65,'BBG rates'!$Y$24:$Y$65)</f>
        <v>61.010066906723956</v>
      </c>
      <c r="AK188" s="127">
        <f>locallinterp(MIN(AI188,CAP_CB*12),'BBG rates'!$AA$25:$AA$40,'BBG rates'!$AC$25:$AC$40)</f>
        <v>10.783333333333333</v>
      </c>
      <c r="AL188" s="144">
        <f t="shared" si="50"/>
        <v>19.321878040809739</v>
      </c>
      <c r="AM188" s="142">
        <f>(SUMPRODUCT(AL188:AL$381,G188:G$381)+SUMPRODUCT(AL188:AL$381,H188:H$381))/12</f>
        <v>4939564.9718224769</v>
      </c>
    </row>
    <row r="189" spans="1:39" x14ac:dyDescent="0.2">
      <c r="A189" s="7">
        <v>168</v>
      </c>
      <c r="B189" s="7">
        <v>84</v>
      </c>
      <c r="C189" s="7">
        <v>42</v>
      </c>
      <c r="D189" s="12">
        <f t="shared" si="42"/>
        <v>14</v>
      </c>
      <c r="E189" s="29">
        <f t="shared" si="58"/>
        <v>2862464.1670569275</v>
      </c>
      <c r="F189" s="2">
        <f t="shared" si="43"/>
        <v>4408.5142881590282</v>
      </c>
      <c r="G189" s="2">
        <f t="shared" si="51"/>
        <v>19627.250420614273</v>
      </c>
      <c r="H189" s="2">
        <f t="shared" si="52"/>
        <v>9401.7416745550909</v>
      </c>
      <c r="I189" s="2">
        <f t="shared" si="41"/>
        <v>33437.506383328393</v>
      </c>
      <c r="J189" s="2">
        <f t="shared" si="59"/>
        <v>468125.08936659747</v>
      </c>
      <c r="K189" s="2">
        <f t="shared" si="44"/>
        <v>25886.772502756801</v>
      </c>
      <c r="L189" s="2">
        <f t="shared" si="44"/>
        <v>362414.81503859517</v>
      </c>
      <c r="M189" s="2"/>
      <c r="N189" s="28">
        <f t="shared" si="60"/>
        <v>4965794.7891313909</v>
      </c>
      <c r="O189" s="2">
        <f t="shared" si="53"/>
        <v>7622.8410293783854</v>
      </c>
      <c r="P189" s="2">
        <f t="shared" si="54"/>
        <v>33937.830303056871</v>
      </c>
      <c r="R189">
        <f t="shared" si="55"/>
        <v>168</v>
      </c>
      <c r="S189" s="89">
        <f t="shared" si="45"/>
        <v>0</v>
      </c>
      <c r="T189" s="89">
        <f>IF(AND(S189=0,S188&gt;0),SUM($G189:$H$381),S189)</f>
        <v>0</v>
      </c>
      <c r="U189" s="82">
        <f>SUM(T189:T$381)</f>
        <v>0</v>
      </c>
      <c r="V189" s="68">
        <f>localspline(R189,'BBG rates'!$G$10:$G$27,'BBG rates'!$K$10:$K$27)</f>
        <v>1.0053080594859547</v>
      </c>
      <c r="W189" s="68">
        <f>locallinterp(R189,'BBG rates'!$G$10:$G$27,'BBG rates'!$J$10:$J$27)</f>
        <v>-4.3499999999999997E-2</v>
      </c>
      <c r="X189" s="56">
        <f t="shared" si="56"/>
        <v>-4.3508675223558058E-2</v>
      </c>
      <c r="Y189" s="66">
        <f t="shared" si="46"/>
        <v>0</v>
      </c>
      <c r="Z189" s="72">
        <f t="shared" si="47"/>
        <v>0</v>
      </c>
      <c r="AA189" s="79">
        <f t="shared" si="48"/>
        <v>0</v>
      </c>
      <c r="AB189" s="81">
        <f t="shared" si="57"/>
        <v>0</v>
      </c>
      <c r="AD189" s="95">
        <f>locallinterp(R189,'BBG rates'!$N$10:$N$369,'BBG rates'!$P$10:$P$369)</f>
        <v>14.254407761097378</v>
      </c>
      <c r="AI189" s="185">
        <f t="shared" si="49"/>
        <v>168</v>
      </c>
      <c r="AJ189" s="127">
        <f>locallinterp(MIN(AI189,CAP_Senior*12),'BBG rates'!$X$24:$X$65,'BBG rates'!$Y$24:$Y$65)</f>
        <v>61.127651555874529</v>
      </c>
      <c r="AK189" s="127">
        <f>locallinterp(MIN(AI189,CAP_CB*12),'BBG rates'!$AA$25:$AA$40,'BBG rates'!$AC$25:$AC$40)</f>
        <v>10.8</v>
      </c>
      <c r="AL189" s="144">
        <f t="shared" si="50"/>
        <v>19.355700764498671</v>
      </c>
      <c r="AM189" s="142">
        <f>(SUMPRODUCT(AL189:AL$381,G189:G$381)+SUMPRODUCT(AL189:AL$381,H189:H$381))/12</f>
        <v>4892614.6986890202</v>
      </c>
    </row>
    <row r="190" spans="1:39" x14ac:dyDescent="0.2">
      <c r="A190" s="7">
        <v>169</v>
      </c>
      <c r="B190" s="7">
        <v>84.5</v>
      </c>
      <c r="C190" s="7">
        <v>42.25</v>
      </c>
      <c r="D190" s="12">
        <f t="shared" si="42"/>
        <v>14.083333333333334</v>
      </c>
      <c r="E190" s="29">
        <f t="shared" si="58"/>
        <v>2833564.5234143026</v>
      </c>
      <c r="F190" s="2">
        <f t="shared" si="43"/>
        <v>4364.2552429604093</v>
      </c>
      <c r="G190" s="2">
        <f t="shared" si="51"/>
        <v>19592.822626690209</v>
      </c>
      <c r="H190" s="2">
        <f t="shared" si="52"/>
        <v>9306.8210159345799</v>
      </c>
      <c r="I190" s="2">
        <f t="shared" si="41"/>
        <v>33263.898885585193</v>
      </c>
      <c r="J190" s="2">
        <f t="shared" si="59"/>
        <v>468466.57597199146</v>
      </c>
      <c r="K190" s="2">
        <f t="shared" si="44"/>
        <v>25713.164837289933</v>
      </c>
      <c r="L190" s="2">
        <f t="shared" si="44"/>
        <v>362127.07145849988</v>
      </c>
      <c r="M190" s="2"/>
      <c r="N190" s="28">
        <f t="shared" si="60"/>
        <v>4931805.2155242469</v>
      </c>
      <c r="O190" s="2">
        <f t="shared" si="53"/>
        <v>7571.097725291158</v>
      </c>
      <c r="P190" s="2">
        <f t="shared" si="54"/>
        <v>33989.573607144092</v>
      </c>
      <c r="R190">
        <f t="shared" si="55"/>
        <v>169</v>
      </c>
      <c r="S190" s="89">
        <f t="shared" si="45"/>
        <v>0</v>
      </c>
      <c r="T190" s="89">
        <f>IF(AND(S190=0,S189&gt;0),SUM($G190:$H$381),S190)</f>
        <v>0</v>
      </c>
      <c r="U190" s="82">
        <f>SUM(T190:T$381)</f>
        <v>0</v>
      </c>
      <c r="V190" s="68">
        <f>localspline(R190,'BBG rates'!$G$10:$G$27,'BBG rates'!$K$10:$K$27)</f>
        <v>1.0049170103193859</v>
      </c>
      <c r="W190" s="68">
        <f>locallinterp(R190,'BBG rates'!$G$10:$G$27,'BBG rates'!$J$10:$J$27)</f>
        <v>-4.0250000000000001E-2</v>
      </c>
      <c r="X190" s="56">
        <f t="shared" si="56"/>
        <v>-4.0257427196488393E-2</v>
      </c>
      <c r="Y190" s="66">
        <f t="shared" si="46"/>
        <v>0</v>
      </c>
      <c r="Z190" s="72">
        <f t="shared" si="47"/>
        <v>0</v>
      </c>
      <c r="AA190" s="79">
        <f t="shared" si="48"/>
        <v>0</v>
      </c>
      <c r="AB190" s="81">
        <f t="shared" si="57"/>
        <v>0</v>
      </c>
      <c r="AD190" s="95">
        <f>locallinterp(R190,'BBG rates'!$N$10:$N$369,'BBG rates'!$P$10:$P$369)</f>
        <v>14.338150845290659</v>
      </c>
      <c r="AI190" s="185">
        <f t="shared" si="49"/>
        <v>169</v>
      </c>
      <c r="AJ190" s="127">
        <f>locallinterp(MIN(AI190,CAP_Senior*12),'BBG rates'!$X$24:$X$65,'BBG rates'!$Y$24:$Y$65)</f>
        <v>61.237120245300488</v>
      </c>
      <c r="AK190" s="127">
        <f>locallinterp(MIN(AI190,CAP_CB*12),'BBG rates'!$AA$25:$AA$40,'BBG rates'!$AC$25:$AC$40)</f>
        <v>10.816666666666666</v>
      </c>
      <c r="AL190" s="144">
        <f t="shared" si="50"/>
        <v>19.388143775034415</v>
      </c>
      <c r="AM190" s="142">
        <f>(SUMPRODUCT(AL190:AL$381,G190:G$381)+SUMPRODUCT(AL190:AL$381,H190:H$381))/12</f>
        <v>4845791.6583149293</v>
      </c>
    </row>
    <row r="191" spans="1:39" x14ac:dyDescent="0.2">
      <c r="A191" s="7">
        <v>170</v>
      </c>
      <c r="B191" s="7">
        <v>85</v>
      </c>
      <c r="C191" s="7">
        <v>42.5</v>
      </c>
      <c r="D191" s="12">
        <f t="shared" si="42"/>
        <v>14.166666666666666</v>
      </c>
      <c r="E191" s="29">
        <f t="shared" si="58"/>
        <v>2804793.7445795946</v>
      </c>
      <c r="F191" s="2">
        <f t="shared" si="43"/>
        <v>4320.1934088461012</v>
      </c>
      <c r="G191" s="2">
        <f t="shared" si="51"/>
        <v>19558.455221917404</v>
      </c>
      <c r="H191" s="2">
        <f t="shared" si="52"/>
        <v>9212.323612790562</v>
      </c>
      <c r="I191" s="2">
        <f t="shared" si="41"/>
        <v>33090.972243554068</v>
      </c>
      <c r="J191" s="2">
        <f t="shared" si="59"/>
        <v>468788.77345034928</v>
      </c>
      <c r="K191" s="2">
        <f t="shared" si="44"/>
        <v>25540.5512592497</v>
      </c>
      <c r="L191" s="2">
        <f t="shared" si="44"/>
        <v>361824.47617270407</v>
      </c>
      <c r="M191" s="2"/>
      <c r="N191" s="28">
        <f t="shared" si="60"/>
        <v>4897763.8197226003</v>
      </c>
      <c r="O191" s="2">
        <f t="shared" si="53"/>
        <v>7519.2755307889001</v>
      </c>
      <c r="P191" s="2">
        <f t="shared" si="54"/>
        <v>34041.395801646351</v>
      </c>
      <c r="R191">
        <f t="shared" si="55"/>
        <v>170</v>
      </c>
      <c r="S191" s="89">
        <f t="shared" si="45"/>
        <v>0</v>
      </c>
      <c r="T191" s="89">
        <f>IF(AND(S191=0,S190&gt;0),SUM($G191:$H$381),S191)</f>
        <v>0</v>
      </c>
      <c r="U191" s="82">
        <f>SUM(T191:T$381)</f>
        <v>0</v>
      </c>
      <c r="V191" s="68">
        <f>localspline(R191,'BBG rates'!$G$10:$G$27,'BBG rates'!$K$10:$K$27)</f>
        <v>1.0045272311213462</v>
      </c>
      <c r="W191" s="68">
        <f>locallinterp(R191,'BBG rates'!$G$10:$G$27,'BBG rates'!$J$10:$J$27)</f>
        <v>-3.6999999999999998E-2</v>
      </c>
      <c r="X191" s="56">
        <f t="shared" si="56"/>
        <v>-3.7006276066975374E-2</v>
      </c>
      <c r="Y191" s="66">
        <f t="shared" si="46"/>
        <v>0</v>
      </c>
      <c r="Z191" s="72">
        <f t="shared" si="47"/>
        <v>0</v>
      </c>
      <c r="AA191" s="79">
        <f t="shared" si="48"/>
        <v>0</v>
      </c>
      <c r="AB191" s="81">
        <f t="shared" si="57"/>
        <v>0</v>
      </c>
      <c r="AD191" s="95">
        <f>locallinterp(R191,'BBG rates'!$N$10:$N$369,'BBG rates'!$P$10:$P$369)</f>
        <v>14.421861447884105</v>
      </c>
      <c r="AI191" s="185">
        <f t="shared" si="49"/>
        <v>170</v>
      </c>
      <c r="AJ191" s="127">
        <f>locallinterp(MIN(AI191,CAP_Senior*12),'BBG rates'!$X$24:$X$65,'BBG rates'!$Y$24:$Y$65)</f>
        <v>61.346588934726455</v>
      </c>
      <c r="AK191" s="127">
        <f>locallinterp(MIN(AI191,CAP_CB*12),'BBG rates'!$AA$25:$AA$40,'BBG rates'!$AC$25:$AC$40)</f>
        <v>10.833333333333334</v>
      </c>
      <c r="AL191" s="144">
        <f t="shared" si="50"/>
        <v>19.420586785570165</v>
      </c>
      <c r="AM191" s="142">
        <f>(SUMPRODUCT(AL191:AL$381,G191:G$381)+SUMPRODUCT(AL191:AL$381,H191:H$381))/12</f>
        <v>4799099.1211490566</v>
      </c>
    </row>
    <row r="192" spans="1:39" x14ac:dyDescent="0.2">
      <c r="A192" s="7">
        <v>171</v>
      </c>
      <c r="B192" s="7">
        <v>85.5</v>
      </c>
      <c r="C192" s="7">
        <v>42.75</v>
      </c>
      <c r="D192" s="12">
        <f t="shared" si="42"/>
        <v>14.25</v>
      </c>
      <c r="E192" s="29">
        <f t="shared" si="58"/>
        <v>2776151.3485970832</v>
      </c>
      <c r="F192" s="2">
        <f t="shared" si="43"/>
        <v>4276.3280484274492</v>
      </c>
      <c r="G192" s="2">
        <f t="shared" si="51"/>
        <v>19524.14810036838</v>
      </c>
      <c r="H192" s="2">
        <f t="shared" si="52"/>
        <v>9118.2478821431614</v>
      </c>
      <c r="I192" s="2">
        <f t="shared" si="41"/>
        <v>32918.724030938989</v>
      </c>
      <c r="J192" s="2">
        <f t="shared" si="59"/>
        <v>469091.81744088058</v>
      </c>
      <c r="K192" s="2">
        <f t="shared" si="44"/>
        <v>25368.9264744908</v>
      </c>
      <c r="L192" s="2">
        <f t="shared" si="44"/>
        <v>361507.20226149389</v>
      </c>
      <c r="M192" s="2"/>
      <c r="N192" s="28">
        <f t="shared" si="60"/>
        <v>4863670.5227157567</v>
      </c>
      <c r="O192" s="2">
        <f t="shared" si="53"/>
        <v>7467.3743255913605</v>
      </c>
      <c r="P192" s="2">
        <f t="shared" si="54"/>
        <v>34093.297006843895</v>
      </c>
      <c r="R192">
        <f t="shared" si="55"/>
        <v>171</v>
      </c>
      <c r="S192" s="89">
        <f t="shared" si="45"/>
        <v>0</v>
      </c>
      <c r="T192" s="89">
        <f>IF(AND(S192=0,S191&gt;0),SUM($G192:$H$381),S192)</f>
        <v>0</v>
      </c>
      <c r="U192" s="82">
        <f>SUM(T192:T$381)</f>
        <v>0</v>
      </c>
      <c r="V192" s="68">
        <f>localspline(R192,'BBG rates'!$G$10:$G$27,'BBG rates'!$K$10:$K$27)</f>
        <v>1.0041386542806805</v>
      </c>
      <c r="W192" s="68">
        <f>locallinterp(R192,'BBG rates'!$G$10:$G$27,'BBG rates'!$J$10:$J$27)</f>
        <v>-3.3750000000000002E-2</v>
      </c>
      <c r="X192" s="56">
        <f t="shared" si="56"/>
        <v>-3.3755221829157023E-2</v>
      </c>
      <c r="Y192" s="66">
        <f t="shared" si="46"/>
        <v>0</v>
      </c>
      <c r="Z192" s="72">
        <f t="shared" si="47"/>
        <v>0</v>
      </c>
      <c r="AA192" s="79">
        <f t="shared" si="48"/>
        <v>0</v>
      </c>
      <c r="AB192" s="81">
        <f t="shared" si="57"/>
        <v>0</v>
      </c>
      <c r="AD192" s="95">
        <f>locallinterp(R192,'BBG rates'!$N$10:$N$369,'BBG rates'!$P$10:$P$369)</f>
        <v>14.505539669074162</v>
      </c>
      <c r="AI192" s="185">
        <f t="shared" si="49"/>
        <v>171</v>
      </c>
      <c r="AJ192" s="127">
        <f>locallinterp(MIN(AI192,CAP_Senior*12),'BBG rates'!$X$24:$X$65,'BBG rates'!$Y$24:$Y$65)</f>
        <v>61.456057624152422</v>
      </c>
      <c r="AK192" s="127">
        <f>locallinterp(MIN(AI192,CAP_CB*12),'BBG rates'!$AA$25:$AA$40,'BBG rates'!$AC$25:$AC$40)</f>
        <v>10.850000000000001</v>
      </c>
      <c r="AL192" s="144">
        <f t="shared" si="50"/>
        <v>19.453029796105916</v>
      </c>
      <c r="AM192" s="142">
        <f>(SUMPRODUCT(AL192:AL$381,G192:G$381)+SUMPRODUCT(AL192:AL$381,H192:H$381))/12</f>
        <v>4752537.0038783997</v>
      </c>
    </row>
    <row r="193" spans="1:39" x14ac:dyDescent="0.2">
      <c r="A193" s="7">
        <v>172</v>
      </c>
      <c r="B193" s="7">
        <v>86</v>
      </c>
      <c r="C193" s="7">
        <v>43</v>
      </c>
      <c r="D193" s="12">
        <f t="shared" si="42"/>
        <v>14.333333333333334</v>
      </c>
      <c r="E193" s="29">
        <f t="shared" si="58"/>
        <v>2747636.8551942408</v>
      </c>
      <c r="F193" s="2">
        <f t="shared" si="43"/>
        <v>4232.6584268907909</v>
      </c>
      <c r="G193" s="2">
        <f t="shared" si="51"/>
        <v>19489.901156301446</v>
      </c>
      <c r="H193" s="2">
        <f t="shared" si="52"/>
        <v>9024.5922465409294</v>
      </c>
      <c r="I193" s="2">
        <f t="shared" si="41"/>
        <v>32747.151829733164</v>
      </c>
      <c r="J193" s="2">
        <f t="shared" si="59"/>
        <v>469375.84289284202</v>
      </c>
      <c r="K193" s="2">
        <f t="shared" si="44"/>
        <v>25198.285215972261</v>
      </c>
      <c r="L193" s="2">
        <f t="shared" si="44"/>
        <v>361175.42142893578</v>
      </c>
      <c r="M193" s="2"/>
      <c r="N193" s="28">
        <f t="shared" si="60"/>
        <v>4829525.2453725561</v>
      </c>
      <c r="O193" s="2">
        <f t="shared" si="53"/>
        <v>7415.3939892349035</v>
      </c>
      <c r="P193" s="2">
        <f t="shared" si="54"/>
        <v>34145.277343200352</v>
      </c>
      <c r="R193">
        <f t="shared" si="55"/>
        <v>172</v>
      </c>
      <c r="S193" s="89">
        <f t="shared" si="45"/>
        <v>0</v>
      </c>
      <c r="T193" s="89">
        <f>IF(AND(S193=0,S192&gt;0),SUM($G193:$H$381),S193)</f>
        <v>0</v>
      </c>
      <c r="U193" s="82">
        <f>SUM(T193:T$381)</f>
        <v>0</v>
      </c>
      <c r="V193" s="68">
        <f>localspline(R193,'BBG rates'!$G$10:$G$27,'BBG rates'!$K$10:$K$27)</f>
        <v>1.0037513164698886</v>
      </c>
      <c r="W193" s="68">
        <f>locallinterp(R193,'BBG rates'!$G$10:$G$27,'BBG rates'!$J$10:$J$27)</f>
        <v>-3.0499999999999999E-2</v>
      </c>
      <c r="X193" s="56">
        <f t="shared" si="56"/>
        <v>-3.0504264476771681E-2</v>
      </c>
      <c r="Y193" s="66">
        <f t="shared" si="46"/>
        <v>0</v>
      </c>
      <c r="Z193" s="72">
        <f t="shared" si="47"/>
        <v>0</v>
      </c>
      <c r="AA193" s="79">
        <f t="shared" si="48"/>
        <v>0</v>
      </c>
      <c r="AB193" s="81">
        <f t="shared" si="57"/>
        <v>0</v>
      </c>
      <c r="AD193" s="95">
        <f>locallinterp(R193,'BBG rates'!$N$10:$N$369,'BBG rates'!$P$10:$P$369)</f>
        <v>14.589185612113319</v>
      </c>
      <c r="AI193" s="185">
        <f t="shared" si="49"/>
        <v>172</v>
      </c>
      <c r="AJ193" s="127">
        <f>locallinterp(MIN(AI193,CAP_Senior*12),'BBG rates'!$X$24:$X$65,'BBG rates'!$Y$24:$Y$65)</f>
        <v>61.565526313578381</v>
      </c>
      <c r="AK193" s="127">
        <f>locallinterp(MIN(AI193,CAP_CB*12),'BBG rates'!$AA$25:$AA$40,'BBG rates'!$AC$25:$AC$40)</f>
        <v>10.866666666666667</v>
      </c>
      <c r="AL193" s="144">
        <f t="shared" si="50"/>
        <v>19.48547280664166</v>
      </c>
      <c r="AM193" s="142">
        <f>(SUMPRODUCT(AL193:AL$381,G193:G$381)+SUMPRODUCT(AL193:AL$381,H193:H$381))/12</f>
        <v>4706105.2220050944</v>
      </c>
    </row>
    <row r="194" spans="1:39" x14ac:dyDescent="0.2">
      <c r="A194" s="7">
        <v>173</v>
      </c>
      <c r="B194" s="7">
        <v>86.5</v>
      </c>
      <c r="C194" s="7">
        <v>43.25</v>
      </c>
      <c r="D194" s="12">
        <f t="shared" si="42"/>
        <v>14.416666666666666</v>
      </c>
      <c r="E194" s="29">
        <f t="shared" si="58"/>
        <v>2719249.7857760382</v>
      </c>
      <c r="F194" s="2">
        <f t="shared" si="43"/>
        <v>4189.1838119887416</v>
      </c>
      <c r="G194" s="2">
        <f t="shared" si="51"/>
        <v>19455.714284160415</v>
      </c>
      <c r="H194" s="2">
        <f t="shared" si="52"/>
        <v>8931.3551340421527</v>
      </c>
      <c r="I194" s="2">
        <f t="shared" si="41"/>
        <v>32576.253230191309</v>
      </c>
      <c r="J194" s="2">
        <f t="shared" si="59"/>
        <v>469640.98406859132</v>
      </c>
      <c r="K194" s="2">
        <f t="shared" si="44"/>
        <v>25028.622243621896</v>
      </c>
      <c r="L194" s="2">
        <f t="shared" si="44"/>
        <v>360829.30401221564</v>
      </c>
      <c r="M194" s="2"/>
      <c r="N194" s="28">
        <f t="shared" si="60"/>
        <v>4795327.9084411934</v>
      </c>
      <c r="O194" s="2">
        <f t="shared" si="53"/>
        <v>7363.3344010722285</v>
      </c>
      <c r="P194" s="2">
        <f t="shared" si="54"/>
        <v>34197.336931363025</v>
      </c>
      <c r="R194">
        <f t="shared" si="55"/>
        <v>173</v>
      </c>
      <c r="S194" s="89">
        <f t="shared" si="45"/>
        <v>0</v>
      </c>
      <c r="T194" s="89">
        <f>IF(AND(S194=0,S193&gt;0),SUM($G194:$H$381),S194)</f>
        <v>0</v>
      </c>
      <c r="U194" s="82">
        <f>SUM(T194:T$381)</f>
        <v>0</v>
      </c>
      <c r="V194" s="68">
        <f>localspline(R194,'BBG rates'!$G$10:$G$27,'BBG rates'!$K$10:$K$27)</f>
        <v>1.0033651947710798</v>
      </c>
      <c r="W194" s="68">
        <f>locallinterp(R194,'BBG rates'!$G$10:$G$27,'BBG rates'!$J$10:$J$27)</f>
        <v>-2.725E-2</v>
      </c>
      <c r="X194" s="56">
        <f t="shared" si="56"/>
        <v>-2.7253404004090598E-2</v>
      </c>
      <c r="Y194" s="66">
        <f t="shared" si="46"/>
        <v>0</v>
      </c>
      <c r="Z194" s="72">
        <f t="shared" si="47"/>
        <v>0</v>
      </c>
      <c r="AA194" s="79">
        <f t="shared" si="48"/>
        <v>0</v>
      </c>
      <c r="AB194" s="81">
        <f t="shared" si="57"/>
        <v>0</v>
      </c>
      <c r="AD194" s="95">
        <f>locallinterp(R194,'BBG rates'!$N$10:$N$369,'BBG rates'!$P$10:$P$369)</f>
        <v>14.672799378344243</v>
      </c>
      <c r="AI194" s="185">
        <f t="shared" si="49"/>
        <v>173</v>
      </c>
      <c r="AJ194" s="127">
        <f>locallinterp(MIN(AI194,CAP_Senior*12),'BBG rates'!$X$24:$X$65,'BBG rates'!$Y$24:$Y$65)</f>
        <v>61.674995003004341</v>
      </c>
      <c r="AK194" s="127">
        <f>locallinterp(MIN(AI194,CAP_CB*12),'BBG rates'!$AA$25:$AA$40,'BBG rates'!$AC$25:$AC$40)</f>
        <v>10.883333333333333</v>
      </c>
      <c r="AL194" s="144">
        <f t="shared" si="50"/>
        <v>19.517915817177403</v>
      </c>
      <c r="AM194" s="142">
        <f>(SUMPRODUCT(AL194:AL$381,G194:G$381)+SUMPRODUCT(AL194:AL$381,H194:H$381))/12</f>
        <v>4659803.689855407</v>
      </c>
    </row>
    <row r="195" spans="1:39" x14ac:dyDescent="0.2">
      <c r="A195" s="7">
        <v>174</v>
      </c>
      <c r="B195" s="7">
        <v>87</v>
      </c>
      <c r="C195" s="7">
        <v>43.5</v>
      </c>
      <c r="D195" s="12">
        <f t="shared" si="42"/>
        <v>14.5</v>
      </c>
      <c r="E195" s="29">
        <f t="shared" si="58"/>
        <v>2690989.6634192681</v>
      </c>
      <c r="F195" s="2">
        <f t="shared" si="43"/>
        <v>4145.9034740315155</v>
      </c>
      <c r="G195" s="2">
        <f t="shared" si="51"/>
        <v>19421.587378574237</v>
      </c>
      <c r="H195" s="2">
        <f t="shared" si="52"/>
        <v>8838.5349781962013</v>
      </c>
      <c r="I195" s="2">
        <f t="shared" si="41"/>
        <v>32406.025830801955</v>
      </c>
      <c r="J195" s="2">
        <f t="shared" si="59"/>
        <v>469887.37454662833</v>
      </c>
      <c r="K195" s="2">
        <f t="shared" si="44"/>
        <v>24859.932344201396</v>
      </c>
      <c r="L195" s="2">
        <f t="shared" si="44"/>
        <v>360469.01899092022</v>
      </c>
      <c r="M195" s="2"/>
      <c r="N195" s="28">
        <f t="shared" si="60"/>
        <v>4761078.4325490305</v>
      </c>
      <c r="O195" s="2">
        <f t="shared" si="53"/>
        <v>7311.1954402720894</v>
      </c>
      <c r="P195" s="2">
        <f t="shared" si="54"/>
        <v>34249.475892163166</v>
      </c>
      <c r="R195">
        <f t="shared" si="55"/>
        <v>174</v>
      </c>
      <c r="S195" s="89">
        <f t="shared" si="45"/>
        <v>0</v>
      </c>
      <c r="T195" s="89">
        <f>IF(AND(S195=0,S194&gt;0),SUM($G195:$H$381),S195)</f>
        <v>0</v>
      </c>
      <c r="U195" s="82">
        <f>SUM(T195:T$381)</f>
        <v>0</v>
      </c>
      <c r="V195" s="68">
        <f>localspline(R195,'BBG rates'!$G$10:$G$27,'BBG rates'!$K$10:$K$27)</f>
        <v>1.0029802811639612</v>
      </c>
      <c r="W195" s="68">
        <f>locallinterp(R195,'BBG rates'!$G$10:$G$27,'BBG rates'!$J$10:$J$27)</f>
        <v>-2.4E-2</v>
      </c>
      <c r="X195" s="56">
        <f t="shared" si="56"/>
        <v>-2.4002640404852116E-2</v>
      </c>
      <c r="Y195" s="66">
        <f t="shared" si="46"/>
        <v>0</v>
      </c>
      <c r="Z195" s="72">
        <f t="shared" si="47"/>
        <v>0</v>
      </c>
      <c r="AA195" s="79">
        <f t="shared" si="48"/>
        <v>0</v>
      </c>
      <c r="AB195" s="81">
        <f t="shared" si="57"/>
        <v>0</v>
      </c>
      <c r="AD195" s="95">
        <f>locallinterp(R195,'BBG rates'!$N$10:$N$369,'BBG rates'!$P$10:$P$369)</f>
        <v>14.75638106844124</v>
      </c>
      <c r="AI195" s="185">
        <f t="shared" si="49"/>
        <v>174</v>
      </c>
      <c r="AJ195" s="127">
        <f>locallinterp(MIN(AI195,CAP_Senior*12),'BBG rates'!$X$24:$X$65,'BBG rates'!$Y$24:$Y$65)</f>
        <v>61.784463692430307</v>
      </c>
      <c r="AK195" s="127">
        <f>locallinterp(MIN(AI195,CAP_CB*12),'BBG rates'!$AA$25:$AA$40,'BBG rates'!$AC$25:$AC$40)</f>
        <v>10.9</v>
      </c>
      <c r="AL195" s="144">
        <f t="shared" si="50"/>
        <v>19.550358827713154</v>
      </c>
      <c r="AM195" s="142">
        <f>(SUMPRODUCT(AL195:AL$381,G195:G$381)+SUMPRODUCT(AL195:AL$381,H195:H$381))/12</f>
        <v>4613632.3205886697</v>
      </c>
    </row>
    <row r="196" spans="1:39" x14ac:dyDescent="0.2">
      <c r="A196" s="7">
        <v>175</v>
      </c>
      <c r="B196" s="7">
        <v>87.5</v>
      </c>
      <c r="C196" s="7">
        <v>43.75</v>
      </c>
      <c r="D196" s="12">
        <f t="shared" si="42"/>
        <v>14.583333333333334</v>
      </c>
      <c r="E196" s="29">
        <f t="shared" si="58"/>
        <v>2662856.0128668863</v>
      </c>
      <c r="F196" s="2">
        <f t="shared" si="43"/>
        <v>4102.8166858782706</v>
      </c>
      <c r="G196" s="2">
        <f t="shared" si="51"/>
        <v>19387.520334356701</v>
      </c>
      <c r="H196" s="2">
        <f t="shared" si="52"/>
        <v>8746.1302180249495</v>
      </c>
      <c r="I196" s="2">
        <f t="shared" si="41"/>
        <v>32236.467238259924</v>
      </c>
      <c r="J196" s="2">
        <f t="shared" si="59"/>
        <v>470115.14722462388</v>
      </c>
      <c r="K196" s="2">
        <f t="shared" si="44"/>
        <v>24692.210331172108</v>
      </c>
      <c r="L196" s="2">
        <f t="shared" si="44"/>
        <v>360094.73399625986</v>
      </c>
      <c r="M196" s="2"/>
      <c r="N196" s="28">
        <f t="shared" si="60"/>
        <v>4726776.7382024145</v>
      </c>
      <c r="O196" s="2">
        <f t="shared" si="53"/>
        <v>7258.9769858190157</v>
      </c>
      <c r="P196" s="2">
        <f t="shared" si="54"/>
        <v>34301.694346616248</v>
      </c>
      <c r="R196">
        <f t="shared" si="55"/>
        <v>175</v>
      </c>
      <c r="S196" s="89">
        <f t="shared" si="45"/>
        <v>0</v>
      </c>
      <c r="T196" s="89">
        <f>IF(AND(S196=0,S195&gt;0),SUM($G196:$H$381),S196)</f>
        <v>0</v>
      </c>
      <c r="U196" s="82">
        <f>SUM(T196:T$381)</f>
        <v>0</v>
      </c>
      <c r="V196" s="68">
        <f>localspline(R196,'BBG rates'!$G$10:$G$27,'BBG rates'!$K$10:$K$27)</f>
        <v>1.00259656762824</v>
      </c>
      <c r="W196" s="68">
        <f>locallinterp(R196,'BBG rates'!$G$10:$G$27,'BBG rates'!$J$10:$J$27)</f>
        <v>-2.0749999999999998E-2</v>
      </c>
      <c r="X196" s="56">
        <f t="shared" si="56"/>
        <v>-2.075197367306103E-2</v>
      </c>
      <c r="Y196" s="66">
        <f t="shared" si="46"/>
        <v>0</v>
      </c>
      <c r="Z196" s="72">
        <f t="shared" si="47"/>
        <v>0</v>
      </c>
      <c r="AA196" s="79">
        <f t="shared" si="48"/>
        <v>0</v>
      </c>
      <c r="AB196" s="81">
        <f t="shared" si="57"/>
        <v>0</v>
      </c>
      <c r="AD196" s="95">
        <f>locallinterp(R196,'BBG rates'!$N$10:$N$369,'BBG rates'!$P$10:$P$369)</f>
        <v>14.83993078241026</v>
      </c>
      <c r="AI196" s="185">
        <f t="shared" si="49"/>
        <v>175</v>
      </c>
      <c r="AJ196" s="127">
        <f>locallinterp(MIN(AI196,CAP_Senior*12),'BBG rates'!$X$24:$X$65,'BBG rates'!$Y$24:$Y$65)</f>
        <v>61.893932381856274</v>
      </c>
      <c r="AK196" s="127">
        <f>locallinterp(MIN(AI196,CAP_CB*12),'BBG rates'!$AA$25:$AA$40,'BBG rates'!$AC$25:$AC$40)</f>
        <v>10.916666666666668</v>
      </c>
      <c r="AL196" s="144">
        <f t="shared" si="50"/>
        <v>19.582801838248901</v>
      </c>
      <c r="AM196" s="142">
        <f>(SUMPRODUCT(AL196:AL$381,G196:G$381)+SUMPRODUCT(AL196:AL$381,H196:H$381))/12</f>
        <v>4567591.0262061749</v>
      </c>
    </row>
    <row r="197" spans="1:39" x14ac:dyDescent="0.2">
      <c r="A197" s="7">
        <v>176</v>
      </c>
      <c r="B197" s="7">
        <v>88</v>
      </c>
      <c r="C197" s="7">
        <v>44</v>
      </c>
      <c r="D197" s="12">
        <f t="shared" si="42"/>
        <v>14.666666666666666</v>
      </c>
      <c r="E197" s="29">
        <f t="shared" si="58"/>
        <v>2634848.3605223764</v>
      </c>
      <c r="F197" s="2">
        <f t="shared" si="43"/>
        <v>4059.9227229284784</v>
      </c>
      <c r="G197" s="2">
        <f t="shared" si="51"/>
        <v>19353.51304650609</v>
      </c>
      <c r="H197" s="2">
        <f t="shared" si="52"/>
        <v>8654.1392980042583</v>
      </c>
      <c r="I197" s="2">
        <f t="shared" si="41"/>
        <v>32067.575067438825</v>
      </c>
      <c r="J197" s="2">
        <f t="shared" si="59"/>
        <v>470324.43432243611</v>
      </c>
      <c r="K197" s="2">
        <f t="shared" si="44"/>
        <v>24525.45104456148</v>
      </c>
      <c r="L197" s="2">
        <f t="shared" si="44"/>
        <v>359706.61532023503</v>
      </c>
      <c r="M197" s="2"/>
      <c r="N197" s="28">
        <f t="shared" si="60"/>
        <v>4692422.7457864918</v>
      </c>
      <c r="O197" s="2">
        <f t="shared" si="53"/>
        <v>7206.6789165130294</v>
      </c>
      <c r="P197" s="2">
        <f t="shared" si="54"/>
        <v>34353.992415922228</v>
      </c>
      <c r="R197">
        <f t="shared" si="55"/>
        <v>176</v>
      </c>
      <c r="S197" s="89">
        <f t="shared" si="45"/>
        <v>0</v>
      </c>
      <c r="T197" s="89">
        <f>IF(AND(S197=0,S196&gt;0),SUM($G197:$H$381),S197)</f>
        <v>0</v>
      </c>
      <c r="U197" s="82">
        <f>SUM(T197:T$381)</f>
        <v>0</v>
      </c>
      <c r="V197" s="68">
        <f>localspline(R197,'BBG rates'!$G$10:$G$27,'BBG rates'!$K$10:$K$27)</f>
        <v>1.0022140386952754</v>
      </c>
      <c r="W197" s="68">
        <f>locallinterp(R197,'BBG rates'!$G$10:$G$27,'BBG rates'!$J$10:$J$27)</f>
        <v>-1.7499999999999998E-2</v>
      </c>
      <c r="X197" s="56">
        <f t="shared" si="56"/>
        <v>-1.7501403802855364E-2</v>
      </c>
      <c r="Y197" s="66">
        <f t="shared" si="46"/>
        <v>0</v>
      </c>
      <c r="Z197" s="72">
        <f t="shared" si="47"/>
        <v>0</v>
      </c>
      <c r="AA197" s="79">
        <f t="shared" si="48"/>
        <v>0</v>
      </c>
      <c r="AB197" s="81">
        <f t="shared" si="57"/>
        <v>0</v>
      </c>
      <c r="AD197" s="95">
        <f>locallinterp(R197,'BBG rates'!$N$10:$N$369,'BBG rates'!$P$10:$P$369)</f>
        <v>14.9234486189682</v>
      </c>
      <c r="AI197" s="185">
        <f t="shared" si="49"/>
        <v>176</v>
      </c>
      <c r="AJ197" s="127">
        <f>locallinterp(MIN(AI197,CAP_Senior*12),'BBG rates'!$X$24:$X$65,'BBG rates'!$Y$24:$Y$65)</f>
        <v>62.003401071282234</v>
      </c>
      <c r="AK197" s="127">
        <f>locallinterp(MIN(AI197,CAP_CB*12),'BBG rates'!$AA$25:$AA$40,'BBG rates'!$AC$25:$AC$40)</f>
        <v>10.933333333333334</v>
      </c>
      <c r="AL197" s="144">
        <f t="shared" si="50"/>
        <v>19.615244848784648</v>
      </c>
      <c r="AM197" s="142">
        <f>(SUMPRODUCT(AL197:AL$381,G197:G$381)+SUMPRODUCT(AL197:AL$381,H197:H$381))/12</f>
        <v>4521679.7175600221</v>
      </c>
    </row>
    <row r="198" spans="1:39" x14ac:dyDescent="0.2">
      <c r="A198" s="7">
        <v>177</v>
      </c>
      <c r="B198" s="7">
        <v>88.5</v>
      </c>
      <c r="C198" s="7">
        <v>44.25</v>
      </c>
      <c r="D198" s="12">
        <f t="shared" si="42"/>
        <v>14.75</v>
      </c>
      <c r="E198" s="29">
        <f t="shared" si="58"/>
        <v>2606966.234444126</v>
      </c>
      <c r="F198" s="2">
        <f t="shared" si="43"/>
        <v>4017.2208631133335</v>
      </c>
      <c r="G198" s="2">
        <f t="shared" si="51"/>
        <v>19319.565410204883</v>
      </c>
      <c r="H198" s="2">
        <f t="shared" si="52"/>
        <v>8562.5606680455094</v>
      </c>
      <c r="I198" s="2">
        <f t="shared" si="41"/>
        <v>31899.346941363725</v>
      </c>
      <c r="J198" s="2">
        <f t="shared" si="59"/>
        <v>470515.36738511495</v>
      </c>
      <c r="K198" s="2">
        <f t="shared" si="44"/>
        <v>24359.649350830186</v>
      </c>
      <c r="L198" s="2">
        <f t="shared" si="44"/>
        <v>359304.82792474527</v>
      </c>
      <c r="M198" s="2"/>
      <c r="N198" s="28">
        <f t="shared" si="60"/>
        <v>4658016.375565026</v>
      </c>
      <c r="O198" s="2">
        <f t="shared" si="53"/>
        <v>7154.3011109693662</v>
      </c>
      <c r="P198" s="2">
        <f t="shared" si="54"/>
        <v>34406.370221465899</v>
      </c>
      <c r="R198">
        <f t="shared" si="55"/>
        <v>177</v>
      </c>
      <c r="S198" s="89">
        <f t="shared" si="45"/>
        <v>0</v>
      </c>
      <c r="T198" s="89">
        <f>IF(AND(S198=0,S197&gt;0),SUM($G198:$H$381),S198)</f>
        <v>0</v>
      </c>
      <c r="U198" s="82">
        <f>SUM(T198:T$381)</f>
        <v>0</v>
      </c>
      <c r="V198" s="68">
        <f>localspline(R198,'BBG rates'!$G$10:$G$27,'BBG rates'!$K$10:$K$27)</f>
        <v>1.0018327012415078</v>
      </c>
      <c r="W198" s="68">
        <f>locallinterp(R198,'BBG rates'!$G$10:$G$27,'BBG rates'!$J$10:$J$27)</f>
        <v>-1.4249999999999999E-2</v>
      </c>
      <c r="X198" s="56">
        <f t="shared" si="56"/>
        <v>-1.4250930787840232E-2</v>
      </c>
      <c r="Y198" s="66">
        <f t="shared" si="46"/>
        <v>0</v>
      </c>
      <c r="Z198" s="72">
        <f t="shared" si="47"/>
        <v>0</v>
      </c>
      <c r="AA198" s="79">
        <f t="shared" si="48"/>
        <v>0</v>
      </c>
      <c r="AB198" s="81">
        <f t="shared" si="57"/>
        <v>0</v>
      </c>
      <c r="AD198" s="95">
        <f>locallinterp(R198,'BBG rates'!$N$10:$N$369,'BBG rates'!$P$10:$P$369)</f>
        <v>15.006934677404992</v>
      </c>
      <c r="AI198" s="185">
        <f t="shared" si="49"/>
        <v>177</v>
      </c>
      <c r="AJ198" s="127">
        <f>locallinterp(MIN(AI198,CAP_Senior*12),'BBG rates'!$X$24:$X$65,'BBG rates'!$Y$24:$Y$65)</f>
        <v>62.112869760708193</v>
      </c>
      <c r="AK198" s="127">
        <f>locallinterp(MIN(AI198,CAP_CB*12),'BBG rates'!$AA$25:$AA$40,'BBG rates'!$AC$25:$AC$40)</f>
        <v>10.95</v>
      </c>
      <c r="AL198" s="144">
        <f t="shared" si="50"/>
        <v>19.647687859320392</v>
      </c>
      <c r="AM198" s="142">
        <f>(SUMPRODUCT(AL198:AL$381,G198:G$381)+SUMPRODUCT(AL198:AL$381,H198:H$381))/12</f>
        <v>4475898.3043619217</v>
      </c>
    </row>
    <row r="199" spans="1:39" x14ac:dyDescent="0.2">
      <c r="A199" s="7">
        <v>178</v>
      </c>
      <c r="B199" s="7">
        <v>89</v>
      </c>
      <c r="C199" s="7">
        <v>44.5</v>
      </c>
      <c r="D199" s="12">
        <f t="shared" si="42"/>
        <v>14.833333333333334</v>
      </c>
      <c r="E199" s="29">
        <f t="shared" si="58"/>
        <v>2579209.1643398292</v>
      </c>
      <c r="F199" s="2">
        <f t="shared" si="43"/>
        <v>3974.7103868871809</v>
      </c>
      <c r="G199" s="2">
        <f t="shared" si="51"/>
        <v>19285.677320819399</v>
      </c>
      <c r="H199" s="2">
        <f t="shared" si="52"/>
        <v>8471.3927834772203</v>
      </c>
      <c r="I199" s="2">
        <f t="shared" si="41"/>
        <v>31731.780491183803</v>
      </c>
      <c r="J199" s="2">
        <f t="shared" si="59"/>
        <v>470688.07728589309</v>
      </c>
      <c r="K199" s="2">
        <f t="shared" si="44"/>
        <v>24194.800142739838</v>
      </c>
      <c r="L199" s="2">
        <f t="shared" si="44"/>
        <v>358889.53545064095</v>
      </c>
      <c r="M199" s="2"/>
      <c r="N199" s="28">
        <f t="shared" si="60"/>
        <v>4623557.5476802085</v>
      </c>
      <c r="O199" s="2">
        <f t="shared" si="53"/>
        <v>7101.8434476181928</v>
      </c>
      <c r="P199" s="2">
        <f t="shared" si="54"/>
        <v>34458.827884817067</v>
      </c>
      <c r="R199">
        <f t="shared" si="55"/>
        <v>178</v>
      </c>
      <c r="S199" s="89">
        <f t="shared" si="45"/>
        <v>0</v>
      </c>
      <c r="T199" s="89">
        <f>IF(AND(S199=0,S198&gt;0),SUM($G199:$H$381),S199)</f>
        <v>0</v>
      </c>
      <c r="U199" s="82">
        <f>SUM(T199:T$381)</f>
        <v>0</v>
      </c>
      <c r="V199" s="68">
        <f>localspline(R199,'BBG rates'!$G$10:$G$27,'BBG rates'!$K$10:$K$27)</f>
        <v>1.0014525360741062</v>
      </c>
      <c r="W199" s="68">
        <f>locallinterp(R199,'BBG rates'!$G$10:$G$27,'BBG rates'!$J$10:$J$27)</f>
        <v>-1.0999999999999999E-2</v>
      </c>
      <c r="X199" s="56">
        <f t="shared" si="56"/>
        <v>-1.1000554622286884E-2</v>
      </c>
      <c r="Y199" s="66">
        <f t="shared" si="46"/>
        <v>0</v>
      </c>
      <c r="Z199" s="72">
        <f t="shared" si="47"/>
        <v>0</v>
      </c>
      <c r="AA199" s="79">
        <f t="shared" si="48"/>
        <v>0</v>
      </c>
      <c r="AB199" s="81">
        <f t="shared" si="57"/>
        <v>0</v>
      </c>
      <c r="AD199" s="95">
        <f>locallinterp(R199,'BBG rates'!$N$10:$N$369,'BBG rates'!$P$10:$P$369)</f>
        <v>15.090389055411167</v>
      </c>
      <c r="AI199" s="185">
        <f t="shared" si="49"/>
        <v>178</v>
      </c>
      <c r="AJ199" s="127">
        <f>locallinterp(MIN(AI199,CAP_Senior*12),'BBG rates'!$X$24:$X$65,'BBG rates'!$Y$24:$Y$65)</f>
        <v>62.22233845013416</v>
      </c>
      <c r="AK199" s="127">
        <f>locallinterp(MIN(AI199,CAP_CB*12),'BBG rates'!$AA$25:$AA$40,'BBG rates'!$AC$25:$AC$40)</f>
        <v>10.966666666666667</v>
      </c>
      <c r="AL199" s="144">
        <f t="shared" si="50"/>
        <v>19.680130869856143</v>
      </c>
      <c r="AM199" s="142">
        <f>(SUMPRODUCT(AL199:AL$381,G199:G$381)+SUMPRODUCT(AL199:AL$381,H199:H$381))/12</f>
        <v>4430246.6951919487</v>
      </c>
    </row>
    <row r="200" spans="1:39" x14ac:dyDescent="0.2">
      <c r="A200" s="7">
        <v>179</v>
      </c>
      <c r="B200" s="7">
        <v>89.5</v>
      </c>
      <c r="C200" s="7">
        <v>44.75</v>
      </c>
      <c r="D200" s="12">
        <f t="shared" si="42"/>
        <v>14.916666666666666</v>
      </c>
      <c r="E200" s="29">
        <f t="shared" si="58"/>
        <v>2551576.6815609029</v>
      </c>
      <c r="F200" s="2">
        <f t="shared" si="43"/>
        <v>3932.3905772189792</v>
      </c>
      <c r="G200" s="2">
        <f t="shared" si="51"/>
        <v>19251.848673899505</v>
      </c>
      <c r="H200" s="2">
        <f t="shared" si="52"/>
        <v>8380.6341050266983</v>
      </c>
      <c r="I200" s="2">
        <f t="shared" si="41"/>
        <v>31564.873356145181</v>
      </c>
      <c r="J200" s="2">
        <f t="shared" si="59"/>
        <v>470842.69422916562</v>
      </c>
      <c r="K200" s="2">
        <f t="shared" si="44"/>
        <v>24030.8983392214</v>
      </c>
      <c r="L200" s="2">
        <f t="shared" si="44"/>
        <v>358460.90022671921</v>
      </c>
      <c r="M200" s="2"/>
      <c r="N200" s="28">
        <f t="shared" si="60"/>
        <v>4589046.1821524771</v>
      </c>
      <c r="O200" s="2">
        <f t="shared" si="53"/>
        <v>7049.3058047043223</v>
      </c>
      <c r="P200" s="2">
        <f t="shared" si="54"/>
        <v>34511.36552773093</v>
      </c>
      <c r="R200">
        <f t="shared" si="55"/>
        <v>179</v>
      </c>
      <c r="S200" s="89">
        <f t="shared" si="45"/>
        <v>0</v>
      </c>
      <c r="T200" s="89">
        <f>IF(AND(S200=0,S199&gt;0),SUM($G200:$H$381),S200)</f>
        <v>0</v>
      </c>
      <c r="U200" s="82">
        <f>SUM(T200:T$381)</f>
        <v>0</v>
      </c>
      <c r="V200" s="68">
        <f>localspline(R200,'BBG rates'!$G$10:$G$27,'BBG rates'!$K$10:$K$27)</f>
        <v>1.0010735407590026</v>
      </c>
      <c r="W200" s="68">
        <f>locallinterp(R200,'BBG rates'!$G$10:$G$27,'BBG rates'!$J$10:$J$27)</f>
        <v>-7.7499999999999999E-3</v>
      </c>
      <c r="X200" s="56">
        <f t="shared" si="56"/>
        <v>-7.7502753000668889E-3</v>
      </c>
      <c r="Y200" s="66">
        <f t="shared" si="46"/>
        <v>0</v>
      </c>
      <c r="Z200" s="72">
        <f t="shared" si="47"/>
        <v>0</v>
      </c>
      <c r="AA200" s="79">
        <f t="shared" si="48"/>
        <v>0</v>
      </c>
      <c r="AB200" s="81">
        <f t="shared" si="57"/>
        <v>0</v>
      </c>
      <c r="AD200" s="95">
        <f>locallinterp(R200,'BBG rates'!$N$10:$N$369,'BBG rates'!$P$10:$P$369)</f>
        <v>15.173811850474417</v>
      </c>
      <c r="AI200" s="185">
        <f t="shared" si="49"/>
        <v>179</v>
      </c>
      <c r="AJ200" s="127">
        <f>locallinterp(MIN(AI200,CAP_Senior*12),'BBG rates'!$X$24:$X$65,'BBG rates'!$Y$24:$Y$65)</f>
        <v>62.331807139560127</v>
      </c>
      <c r="AK200" s="127">
        <f>locallinterp(MIN(AI200,CAP_CB*12),'BBG rates'!$AA$25:$AA$40,'BBG rates'!$AC$25:$AC$40)</f>
        <v>10.983333333333334</v>
      </c>
      <c r="AL200" s="144">
        <f t="shared" si="50"/>
        <v>19.712573880391886</v>
      </c>
      <c r="AM200" s="142">
        <f>(SUMPRODUCT(AL200:AL$381,G200:G$381)+SUMPRODUCT(AL200:AL$381,H200:H$381))/12</f>
        <v>4384724.7975072535</v>
      </c>
    </row>
    <row r="201" spans="1:39" x14ac:dyDescent="0.2">
      <c r="A201" s="7">
        <v>180</v>
      </c>
      <c r="B201" s="7">
        <v>90</v>
      </c>
      <c r="C201" s="7">
        <v>45</v>
      </c>
      <c r="D201" s="12">
        <f t="shared" si="42"/>
        <v>15</v>
      </c>
      <c r="E201" s="29">
        <f t="shared" si="58"/>
        <v>2524068.3190969224</v>
      </c>
      <c r="F201" s="2">
        <f t="shared" si="43"/>
        <v>3890.2607195837886</v>
      </c>
      <c r="G201" s="2">
        <f t="shared" si="51"/>
        <v>19218.079365178291</v>
      </c>
      <c r="H201" s="2">
        <f t="shared" si="52"/>
        <v>8290.2830988017777</v>
      </c>
      <c r="I201" s="2">
        <f t="shared" si="41"/>
        <v>31398.623183563857</v>
      </c>
      <c r="J201" s="2">
        <f t="shared" si="59"/>
        <v>470979.34775345784</v>
      </c>
      <c r="K201" s="2">
        <f t="shared" si="44"/>
        <v>23867.938885244293</v>
      </c>
      <c r="L201" s="2">
        <f t="shared" si="44"/>
        <v>358019.08327866439</v>
      </c>
      <c r="M201" s="2"/>
      <c r="N201" s="28">
        <f t="shared" si="60"/>
        <v>4554482.1988803288</v>
      </c>
      <c r="O201" s="2">
        <f t="shared" si="53"/>
        <v>6996.6880602869378</v>
      </c>
      <c r="P201" s="2">
        <f t="shared" si="54"/>
        <v>34563.983272148304</v>
      </c>
      <c r="R201">
        <f t="shared" si="55"/>
        <v>180</v>
      </c>
      <c r="S201" s="89">
        <f t="shared" si="45"/>
        <v>0</v>
      </c>
      <c r="T201" s="89">
        <f>IF(AND(S201=0,S200&gt;0),SUM($G201:$H$381),S201)</f>
        <v>0</v>
      </c>
      <c r="U201" s="82">
        <f>SUM(T201:T$381)</f>
        <v>0</v>
      </c>
      <c r="V201" s="68">
        <f>localspline(R201,'BBG rates'!$G$10:$G$27,'BBG rates'!$K$10:$K$27)</f>
        <v>1.0006957054138184</v>
      </c>
      <c r="W201" s="68">
        <f>locallinterp(R201,'BBG rates'!$G$10:$G$27,'BBG rates'!$J$10:$J$27)</f>
        <v>-4.4999999999999997E-3</v>
      </c>
      <c r="X201" s="56">
        <f t="shared" si="56"/>
        <v>-4.5000928151850417E-3</v>
      </c>
      <c r="Y201" s="66">
        <f t="shared" si="46"/>
        <v>0</v>
      </c>
      <c r="Z201" s="72">
        <f t="shared" si="47"/>
        <v>0</v>
      </c>
      <c r="AA201" s="79">
        <f t="shared" si="48"/>
        <v>0</v>
      </c>
      <c r="AB201" s="81">
        <f t="shared" si="57"/>
        <v>0</v>
      </c>
      <c r="AD201" s="95">
        <f>locallinterp(R201,'BBG rates'!$N$10:$N$369,'BBG rates'!$P$10:$P$369)</f>
        <v>15.257203159258902</v>
      </c>
      <c r="AI201" s="185">
        <f t="shared" si="49"/>
        <v>180</v>
      </c>
      <c r="AJ201" s="127">
        <f>locallinterp(MIN(AI201,CAP_Senior*12),'BBG rates'!$X$24:$X$65,'BBG rates'!$Y$24:$Y$65)</f>
        <v>62.441275828986086</v>
      </c>
      <c r="AK201" s="127">
        <f>locallinterp(MIN(AI201,CAP_CB*12),'BBG rates'!$AA$25:$AA$40,'BBG rates'!$AC$25:$AC$40)</f>
        <v>11</v>
      </c>
      <c r="AL201" s="144">
        <f t="shared" si="50"/>
        <v>19.745016890927634</v>
      </c>
      <c r="AM201" s="142">
        <f>(SUMPRODUCT(AL201:AL$381,G201:G$381)+SUMPRODUCT(AL201:AL$381,H201:H$381))/12</f>
        <v>4339332.5176507346</v>
      </c>
    </row>
    <row r="202" spans="1:39" x14ac:dyDescent="0.2">
      <c r="A202" s="7">
        <v>181</v>
      </c>
      <c r="B202" s="7">
        <v>90.5</v>
      </c>
      <c r="C202" s="7">
        <v>45.25</v>
      </c>
      <c r="D202" s="12">
        <f t="shared" si="42"/>
        <v>15.083333333333334</v>
      </c>
      <c r="E202" s="29">
        <f>IF($A202&lt;=$I$8,E201-G202-H202,0)</f>
        <v>2496683.6115700779</v>
      </c>
      <c r="F202" s="2">
        <f t="shared" si="43"/>
        <v>3848.320101954288</v>
      </c>
      <c r="G202" s="2">
        <f t="shared" si="51"/>
        <v>19184.369290571722</v>
      </c>
      <c r="H202" s="2">
        <f t="shared" si="52"/>
        <v>8200.3382362725988</v>
      </c>
      <c r="I202" s="2">
        <f t="shared" si="41"/>
        <v>31233.027628798605</v>
      </c>
      <c r="J202" s="2">
        <f t="shared" si="59"/>
        <v>471098.16673437896</v>
      </c>
      <c r="K202" s="2">
        <f t="shared" si="44"/>
        <v>23705.916751686011</v>
      </c>
      <c r="L202" s="2">
        <f t="shared" si="44"/>
        <v>357564.24433793064</v>
      </c>
      <c r="M202" s="2"/>
      <c r="N202" s="28">
        <f t="shared" si="60"/>
        <v>4519865.5176401325</v>
      </c>
      <c r="O202" s="2">
        <f t="shared" si="53"/>
        <v>6943.9900922393017</v>
      </c>
      <c r="P202" s="2">
        <f t="shared" si="54"/>
        <v>34616.68124019594</v>
      </c>
      <c r="R202">
        <f t="shared" si="55"/>
        <v>181</v>
      </c>
      <c r="S202" s="89">
        <f t="shared" si="45"/>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6"/>
        <v>-2.8583707802010139E-3</v>
      </c>
      <c r="Y202" s="66">
        <f t="shared" si="46"/>
        <v>0</v>
      </c>
      <c r="Z202" s="72">
        <f t="shared" si="47"/>
        <v>0</v>
      </c>
      <c r="AA202" s="79">
        <f t="shared" si="48"/>
        <v>0</v>
      </c>
      <c r="AB202" s="81">
        <f t="shared" si="57"/>
        <v>0</v>
      </c>
      <c r="AD202" s="95">
        <f>locallinterp(R202,'BBG rates'!$N$10:$N$369,'BBG rates'!$P$10:$P$369)</f>
        <v>15.340563077127603</v>
      </c>
      <c r="AI202" s="185">
        <f t="shared" si="49"/>
        <v>181</v>
      </c>
      <c r="AJ202" s="127">
        <f>locallinterp(MIN(AI202,CAP_Senior*12),'BBG rates'!$X$24:$X$65,'BBG rates'!$Y$24:$Y$65)</f>
        <v>62.543676949191031</v>
      </c>
      <c r="AK202" s="127">
        <f>locallinterp(MIN(AI202,CAP_CB*12),'BBG rates'!$AA$25:$AA$40,'BBG rates'!$AC$25:$AC$40)</f>
        <v>11</v>
      </c>
      <c r="AL202" s="144">
        <f t="shared" si="50"/>
        <v>19.762425081362473</v>
      </c>
      <c r="AM202" s="142">
        <f>(SUMPRODUCT(AL202:AL$381,G202:G$381)+SUMPRODUCT(AL202:AL$381,H202:H$381))/12</f>
        <v>4294069.7608596468</v>
      </c>
    </row>
    <row r="203" spans="1:39" x14ac:dyDescent="0.2">
      <c r="A203" s="7">
        <v>182</v>
      </c>
      <c r="B203" s="7">
        <v>91</v>
      </c>
      <c r="C203" s="7">
        <v>45.5</v>
      </c>
      <c r="D203" s="12">
        <f t="shared" si="42"/>
        <v>15.166666666666666</v>
      </c>
      <c r="E203" s="29">
        <f t="shared" ref="E203:E266" si="61">IF($A203&lt;=$I$8,E202-G203-H203,0)</f>
        <v>2469422.0952296462</v>
      </c>
      <c r="F203" s="2">
        <f t="shared" si="43"/>
        <v>3806.5680147923208</v>
      </c>
      <c r="G203" s="2">
        <f t="shared" si="51"/>
        <v>19150.718346178346</v>
      </c>
      <c r="H203" s="2">
        <f t="shared" si="52"/>
        <v>8110.7979942534548</v>
      </c>
      <c r="I203" s="2">
        <f t="shared" si="41"/>
        <v>31068.08435522412</v>
      </c>
      <c r="J203" s="2">
        <f t="shared" si="59"/>
        <v>471199.2793875658</v>
      </c>
      <c r="K203" s="2">
        <f t="shared" si="44"/>
        <v>23544.826935202542</v>
      </c>
      <c r="L203" s="2">
        <f t="shared" si="44"/>
        <v>357096.54185057187</v>
      </c>
      <c r="M203" s="2"/>
      <c r="N203" s="28">
        <f t="shared" si="60"/>
        <v>4485196.0580859454</v>
      </c>
      <c r="O203" s="2">
        <f t="shared" si="53"/>
        <v>6891.2117782484765</v>
      </c>
      <c r="P203" s="2">
        <f t="shared" si="54"/>
        <v>34669.45955418676</v>
      </c>
      <c r="R203">
        <f t="shared" si="55"/>
        <v>182</v>
      </c>
      <c r="S203" s="89">
        <f t="shared" si="45"/>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6"/>
        <v>-1.2166734513208155E-3</v>
      </c>
      <c r="Y203" s="66">
        <f t="shared" si="46"/>
        <v>0</v>
      </c>
      <c r="Z203" s="72">
        <f t="shared" si="47"/>
        <v>0</v>
      </c>
      <c r="AA203" s="79">
        <f t="shared" si="48"/>
        <v>0</v>
      </c>
      <c r="AB203" s="81">
        <f t="shared" si="57"/>
        <v>0</v>
      </c>
      <c r="AD203" s="95">
        <f>locallinterp(R203,'BBG rates'!$N$10:$N$369,'BBG rates'!$P$10:$P$369)</f>
        <v>15.423891701451685</v>
      </c>
      <c r="AI203" s="185">
        <f t="shared" si="49"/>
        <v>182</v>
      </c>
      <c r="AJ203" s="127">
        <f>locallinterp(MIN(AI203,CAP_Senior*12),'BBG rates'!$X$24:$X$65,'BBG rates'!$Y$24:$Y$65)</f>
        <v>62.646078069395976</v>
      </c>
      <c r="AK203" s="127">
        <f>locallinterp(MIN(AI203,CAP_CB*12),'BBG rates'!$AA$25:$AA$40,'BBG rates'!$AC$25:$AC$40)</f>
        <v>11</v>
      </c>
      <c r="AL203" s="144">
        <f t="shared" si="50"/>
        <v>19.779833271797315</v>
      </c>
      <c r="AM203" s="142">
        <f>(SUMPRODUCT(AL203:AL$381,G203:G$381)+SUMPRODUCT(AL203:AL$381,H203:H$381))/12</f>
        <v>4248970.7416201234</v>
      </c>
    </row>
    <row r="204" spans="1:39" x14ac:dyDescent="0.2">
      <c r="A204" s="7">
        <v>183</v>
      </c>
      <c r="B204" s="7">
        <v>91.5</v>
      </c>
      <c r="C204" s="7">
        <v>45.75</v>
      </c>
      <c r="D204" s="12">
        <f t="shared" si="42"/>
        <v>15.25</v>
      </c>
      <c r="E204" s="29">
        <f t="shared" si="61"/>
        <v>2442283.3079464822</v>
      </c>
      <c r="F204" s="2">
        <f t="shared" si="43"/>
        <v>3765.0037510404686</v>
      </c>
      <c r="G204" s="2">
        <f t="shared" si="51"/>
        <v>19117.126428278953</v>
      </c>
      <c r="H204" s="2">
        <f t="shared" si="52"/>
        <v>8021.6608548847053</v>
      </c>
      <c r="I204" s="2">
        <f t="shared" si="41"/>
        <v>30903.791034204129</v>
      </c>
      <c r="J204" s="2">
        <f t="shared" si="59"/>
        <v>471282.81327161298</v>
      </c>
      <c r="K204" s="2">
        <f t="shared" si="44"/>
        <v>23384.664458099291</v>
      </c>
      <c r="L204" s="2">
        <f t="shared" si="44"/>
        <v>356616.13298601419</v>
      </c>
      <c r="M204" s="2"/>
      <c r="N204" s="28">
        <f t="shared" si="60"/>
        <v>4450473.7397493254</v>
      </c>
      <c r="O204" s="2">
        <f t="shared" si="53"/>
        <v>6838.352995815042</v>
      </c>
      <c r="P204" s="2">
        <f t="shared" si="54"/>
        <v>34722.318336620199</v>
      </c>
      <c r="R204">
        <f t="shared" si="55"/>
        <v>183</v>
      </c>
      <c r="S204" s="89">
        <f t="shared" si="45"/>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6"/>
        <v>4.2499917212168725E-4</v>
      </c>
      <c r="Y204" s="66">
        <f t="shared" si="46"/>
        <v>0</v>
      </c>
      <c r="Z204" s="72">
        <f t="shared" si="47"/>
        <v>0</v>
      </c>
      <c r="AA204" s="79">
        <f t="shared" si="48"/>
        <v>0</v>
      </c>
      <c r="AB204" s="81">
        <f t="shared" si="57"/>
        <v>0</v>
      </c>
      <c r="AD204" s="95">
        <f>locallinterp(R204,'BBG rates'!$N$10:$N$369,'BBG rates'!$P$10:$P$369)</f>
        <v>15.507189130996757</v>
      </c>
      <c r="AI204" s="185">
        <f t="shared" si="49"/>
        <v>183</v>
      </c>
      <c r="AJ204" s="127">
        <f>locallinterp(MIN(AI204,CAP_Senior*12),'BBG rates'!$X$24:$X$65,'BBG rates'!$Y$24:$Y$65)</f>
        <v>62.748479189600928</v>
      </c>
      <c r="AK204" s="127">
        <f>locallinterp(MIN(AI204,CAP_CB*12),'BBG rates'!$AA$25:$AA$40,'BBG rates'!$AC$25:$AC$40)</f>
        <v>11</v>
      </c>
      <c r="AL204" s="144">
        <f t="shared" si="50"/>
        <v>19.797241462232158</v>
      </c>
      <c r="AM204" s="142">
        <f>(SUMPRODUCT(AL204:AL$381,G204:G$381)+SUMPRODUCT(AL204:AL$381,H204:H$381))/12</f>
        <v>4204035.0542909466</v>
      </c>
    </row>
    <row r="205" spans="1:39" x14ac:dyDescent="0.2">
      <c r="A205" s="7">
        <v>184</v>
      </c>
      <c r="B205" s="7">
        <v>92</v>
      </c>
      <c r="C205" s="7">
        <v>46</v>
      </c>
      <c r="D205" s="12">
        <f t="shared" si="42"/>
        <v>15.333333333333334</v>
      </c>
      <c r="E205" s="29">
        <f t="shared" si="61"/>
        <v>2415266.7892075311</v>
      </c>
      <c r="F205" s="2">
        <f t="shared" si="43"/>
        <v>3723.6266061136516</v>
      </c>
      <c r="G205" s="2">
        <f t="shared" si="51"/>
        <v>19083.593433336278</v>
      </c>
      <c r="H205" s="2">
        <f t="shared" si="52"/>
        <v>7932.9253056147381</v>
      </c>
      <c r="I205" s="2">
        <f t="shared" si="41"/>
        <v>30740.14534506467</v>
      </c>
      <c r="J205" s="2">
        <f t="shared" si="59"/>
        <v>471348.89529099164</v>
      </c>
      <c r="K205" s="2">
        <f t="shared" si="44"/>
        <v>23225.424368202726</v>
      </c>
      <c r="L205" s="2">
        <f t="shared" si="44"/>
        <v>356123.17364577518</v>
      </c>
      <c r="M205" s="2"/>
      <c r="N205" s="28">
        <f t="shared" si="60"/>
        <v>4415698.4820391433</v>
      </c>
      <c r="O205" s="2">
        <f t="shared" si="53"/>
        <v>6785.4136222528086</v>
      </c>
      <c r="P205" s="2">
        <f t="shared" si="54"/>
        <v>34775.257710182435</v>
      </c>
      <c r="R205">
        <f t="shared" si="55"/>
        <v>184</v>
      </c>
      <c r="S205" s="89">
        <f t="shared" si="45"/>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6"/>
        <v>2.0666470910590817E-3</v>
      </c>
      <c r="Y205" s="66">
        <f t="shared" si="46"/>
        <v>0</v>
      </c>
      <c r="Z205" s="72">
        <f t="shared" si="47"/>
        <v>0</v>
      </c>
      <c r="AA205" s="79">
        <f t="shared" si="48"/>
        <v>0</v>
      </c>
      <c r="AB205" s="81">
        <f t="shared" si="57"/>
        <v>0</v>
      </c>
      <c r="AD205" s="95">
        <f>locallinterp(R205,'BBG rates'!$N$10:$N$369,'BBG rates'!$P$10:$P$369)</f>
        <v>15.590455470870692</v>
      </c>
      <c r="AI205" s="185">
        <f t="shared" si="49"/>
        <v>184</v>
      </c>
      <c r="AJ205" s="127">
        <f>locallinterp(MIN(AI205,CAP_Senior*12),'BBG rates'!$X$24:$X$65,'BBG rates'!$Y$24:$Y$65)</f>
        <v>62.850880309805873</v>
      </c>
      <c r="AK205" s="127">
        <f>locallinterp(MIN(AI205,CAP_CB*12),'BBG rates'!$AA$25:$AA$40,'BBG rates'!$AC$25:$AC$40)</f>
        <v>11</v>
      </c>
      <c r="AL205" s="144">
        <f t="shared" si="50"/>
        <v>19.814649652667001</v>
      </c>
      <c r="AM205" s="142">
        <f>(SUMPRODUCT(AL205:AL$381,G205:G$381)+SUMPRODUCT(AL205:AL$381,H205:H$381))/12</f>
        <v>4159262.2938878681</v>
      </c>
    </row>
    <row r="206" spans="1:39" x14ac:dyDescent="0.2">
      <c r="A206" s="7">
        <v>185</v>
      </c>
      <c r="B206" s="7">
        <v>92.5</v>
      </c>
      <c r="C206" s="7">
        <v>46.25</v>
      </c>
      <c r="D206" s="12">
        <f t="shared" si="42"/>
        <v>15.416666666666666</v>
      </c>
      <c r="E206" s="29">
        <f t="shared" si="61"/>
        <v>2388372.0801103548</v>
      </c>
      <c r="F206" s="2">
        <f t="shared" si="43"/>
        <v>3682.4358778907608</v>
      </c>
      <c r="G206" s="2">
        <f t="shared" si="51"/>
        <v>19050.119257994655</v>
      </c>
      <c r="H206" s="2">
        <f t="shared" si="52"/>
        <v>7844.5898391820047</v>
      </c>
      <c r="I206" s="2">
        <f t="shared" si="41"/>
        <v>30577.144975067418</v>
      </c>
      <c r="J206" s="2">
        <f t="shared" si="59"/>
        <v>471397.65169895603</v>
      </c>
      <c r="K206" s="2">
        <f t="shared" si="44"/>
        <v>23067.101738732643</v>
      </c>
      <c r="L206" s="2">
        <f t="shared" si="44"/>
        <v>355617.81847212825</v>
      </c>
      <c r="M206" s="2"/>
      <c r="N206" s="28">
        <f t="shared" si="60"/>
        <v>4380870.2042413969</v>
      </c>
      <c r="O206" s="2">
        <f t="shared" si="53"/>
        <v>6732.3935346885319</v>
      </c>
      <c r="P206" s="2">
        <f t="shared" si="54"/>
        <v>34828.277797746712</v>
      </c>
      <c r="R206">
        <f t="shared" si="55"/>
        <v>185</v>
      </c>
      <c r="S206" s="89">
        <f t="shared" si="45"/>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6"/>
        <v>3.708270306024275E-3</v>
      </c>
      <c r="Y206" s="66">
        <f t="shared" si="46"/>
        <v>0</v>
      </c>
      <c r="Z206" s="72">
        <f t="shared" si="47"/>
        <v>0</v>
      </c>
      <c r="AA206" s="79">
        <f t="shared" si="48"/>
        <v>0</v>
      </c>
      <c r="AB206" s="81">
        <f t="shared" si="57"/>
        <v>0</v>
      </c>
      <c r="AD206" s="95">
        <f>locallinterp(R206,'BBG rates'!$N$10:$N$369,'BBG rates'!$P$10:$P$369)</f>
        <v>15.673690817628989</v>
      </c>
      <c r="AI206" s="185">
        <f t="shared" si="49"/>
        <v>185</v>
      </c>
      <c r="AJ206" s="127">
        <f>locallinterp(MIN(AI206,CAP_Senior*12),'BBG rates'!$X$24:$X$65,'BBG rates'!$Y$24:$Y$65)</f>
        <v>62.953281430010819</v>
      </c>
      <c r="AK206" s="127">
        <f>locallinterp(MIN(AI206,CAP_CB*12),'BBG rates'!$AA$25:$AA$40,'BBG rates'!$AC$25:$AC$40)</f>
        <v>11</v>
      </c>
      <c r="AL206" s="144">
        <f t="shared" si="50"/>
        <v>19.83205784310184</v>
      </c>
      <c r="AM206" s="142">
        <f>(SUMPRODUCT(AL206:AL$381,G206:G$381)+SUMPRODUCT(AL206:AL$381,H206:H$381))/12</f>
        <v>4114652.0560839493</v>
      </c>
    </row>
    <row r="207" spans="1:39" x14ac:dyDescent="0.2">
      <c r="A207" s="7">
        <v>186</v>
      </c>
      <c r="B207" s="7">
        <v>93</v>
      </c>
      <c r="C207" s="7">
        <v>46.5</v>
      </c>
      <c r="D207" s="12">
        <f t="shared" si="42"/>
        <v>15.5</v>
      </c>
      <c r="E207" s="29">
        <f t="shared" si="61"/>
        <v>2361598.7233576779</v>
      </c>
      <c r="F207" s="2">
        <f t="shared" si="43"/>
        <v>3641.4308667063142</v>
      </c>
      <c r="G207" s="2">
        <f t="shared" si="51"/>
        <v>19016.703799079725</v>
      </c>
      <c r="H207" s="2">
        <f t="shared" si="52"/>
        <v>7756.6529535971013</v>
      </c>
      <c r="I207" s="2">
        <f t="shared" si="41"/>
        <v>30414.787619383143</v>
      </c>
      <c r="J207" s="2">
        <f t="shared" si="59"/>
        <v>471429.2081004387</v>
      </c>
      <c r="K207" s="2">
        <f t="shared" si="44"/>
        <v>22909.691668175019</v>
      </c>
      <c r="L207" s="2">
        <f t="shared" si="44"/>
        <v>355100.22085671278</v>
      </c>
      <c r="M207" s="2"/>
      <c r="N207" s="28">
        <f t="shared" si="60"/>
        <v>4345988.8255190235</v>
      </c>
      <c r="O207" s="2">
        <f t="shared" si="53"/>
        <v>6679.2926100616305</v>
      </c>
      <c r="P207" s="2">
        <f t="shared" si="54"/>
        <v>34881.378722373614</v>
      </c>
      <c r="R207">
        <f t="shared" si="55"/>
        <v>186</v>
      </c>
      <c r="S207" s="89">
        <f t="shared" si="45"/>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6"/>
        <v>5.3498688180830811E-3</v>
      </c>
      <c r="Y207" s="66">
        <f t="shared" si="46"/>
        <v>0</v>
      </c>
      <c r="Z207" s="72">
        <f t="shared" si="47"/>
        <v>0</v>
      </c>
      <c r="AA207" s="79">
        <f t="shared" si="48"/>
        <v>0</v>
      </c>
      <c r="AB207" s="81">
        <f t="shared" si="57"/>
        <v>0</v>
      </c>
      <c r="AD207" s="95">
        <f>locallinterp(R207,'BBG rates'!$N$10:$N$369,'BBG rates'!$P$10:$P$369)</f>
        <v>15.756895274171031</v>
      </c>
      <c r="AI207" s="185">
        <f t="shared" si="49"/>
        <v>186</v>
      </c>
      <c r="AJ207" s="127">
        <f>locallinterp(MIN(AI207,CAP_Senior*12),'BBG rates'!$X$24:$X$65,'BBG rates'!$Y$24:$Y$65)</f>
        <v>63.055682550215764</v>
      </c>
      <c r="AK207" s="127">
        <f>locallinterp(MIN(AI207,CAP_CB*12),'BBG rates'!$AA$25:$AA$40,'BBG rates'!$AC$25:$AC$40)</f>
        <v>11</v>
      </c>
      <c r="AL207" s="144">
        <f t="shared" si="50"/>
        <v>19.849466033536679</v>
      </c>
      <c r="AM207" s="142">
        <f>(SUMPRODUCT(AL207:AL$381,G207:G$381)+SUMPRODUCT(AL207:AL$381,H207:H$381))/12</f>
        <v>4070203.9372098991</v>
      </c>
    </row>
    <row r="208" spans="1:39" x14ac:dyDescent="0.2">
      <c r="A208" s="7">
        <v>187</v>
      </c>
      <c r="B208" s="7">
        <v>93.5</v>
      </c>
      <c r="C208" s="7">
        <v>46.75</v>
      </c>
      <c r="D208" s="12">
        <f t="shared" si="42"/>
        <v>15.583333333333334</v>
      </c>
      <c r="E208" s="29">
        <f t="shared" si="61"/>
        <v>2334946.2632519547</v>
      </c>
      <c r="F208" s="2">
        <f t="shared" si="43"/>
        <v>3600.6108753421408</v>
      </c>
      <c r="G208" s="2">
        <f t="shared" si="51"/>
        <v>18983.346953598098</v>
      </c>
      <c r="H208" s="2">
        <f t="shared" si="52"/>
        <v>7669.1131521249199</v>
      </c>
      <c r="I208" s="2">
        <f t="shared" si="41"/>
        <v>30253.070981065157</v>
      </c>
      <c r="J208" s="2">
        <f t="shared" si="59"/>
        <v>471443.68945493206</v>
      </c>
      <c r="K208" s="2">
        <f t="shared" si="44"/>
        <v>22753.189280155511</v>
      </c>
      <c r="L208" s="2">
        <f t="shared" si="44"/>
        <v>354570.53294909012</v>
      </c>
      <c r="M208" s="2"/>
      <c r="N208" s="28">
        <f t="shared" si="60"/>
        <v>4311054.2649117121</v>
      </c>
      <c r="O208" s="2">
        <f t="shared" si="53"/>
        <v>6626.1107251238973</v>
      </c>
      <c r="P208" s="2">
        <f t="shared" si="54"/>
        <v>34934.560607311359</v>
      </c>
      <c r="R208">
        <f t="shared" si="55"/>
        <v>187</v>
      </c>
      <c r="S208" s="89">
        <f t="shared" si="45"/>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6"/>
        <v>6.9914426277684072E-3</v>
      </c>
      <c r="Y208" s="66">
        <f t="shared" si="46"/>
        <v>0</v>
      </c>
      <c r="Z208" s="72">
        <f t="shared" si="47"/>
        <v>0</v>
      </c>
      <c r="AA208" s="79">
        <f t="shared" si="48"/>
        <v>0</v>
      </c>
      <c r="AB208" s="81">
        <f t="shared" si="57"/>
        <v>0</v>
      </c>
      <c r="AD208" s="95">
        <f>locallinterp(R208,'BBG rates'!$N$10:$N$369,'BBG rates'!$P$10:$P$369)</f>
        <v>15.840068944788056</v>
      </c>
      <c r="AI208" s="185">
        <f t="shared" si="49"/>
        <v>187</v>
      </c>
      <c r="AJ208" s="127">
        <f>locallinterp(MIN(AI208,CAP_Senior*12),'BBG rates'!$X$24:$X$65,'BBG rates'!$Y$24:$Y$65)</f>
        <v>63.158083670420709</v>
      </c>
      <c r="AK208" s="127">
        <f>locallinterp(MIN(AI208,CAP_CB*12),'BBG rates'!$AA$25:$AA$40,'BBG rates'!$AC$25:$AC$40)</f>
        <v>11</v>
      </c>
      <c r="AL208" s="144">
        <f t="shared" si="50"/>
        <v>19.866874223971521</v>
      </c>
      <c r="AM208" s="142">
        <f>(SUMPRODUCT(AL208:AL$381,G208:G$381)+SUMPRODUCT(AL208:AL$381,H208:H$381))/12</f>
        <v>4025917.5342543977</v>
      </c>
    </row>
    <row r="209" spans="1:39" x14ac:dyDescent="0.2">
      <c r="A209" s="7">
        <v>188</v>
      </c>
      <c r="B209" s="7">
        <v>94</v>
      </c>
      <c r="C209" s="7">
        <v>47</v>
      </c>
      <c r="D209" s="12">
        <f t="shared" si="42"/>
        <v>15.666666666666666</v>
      </c>
      <c r="E209" s="29">
        <f t="shared" si="61"/>
        <v>2308414.2456899509</v>
      </c>
      <c r="F209" s="2">
        <f t="shared" si="43"/>
        <v>3559.9752090190964</v>
      </c>
      <c r="G209" s="2">
        <f t="shared" si="51"/>
        <v>18950.048618737033</v>
      </c>
      <c r="H209" s="2">
        <f t="shared" si="52"/>
        <v>7581.9689432668602</v>
      </c>
      <c r="I209" s="2">
        <f t="shared" si="41"/>
        <v>30091.992771022989</v>
      </c>
      <c r="J209" s="2">
        <f t="shared" si="59"/>
        <v>471441.22007936012</v>
      </c>
      <c r="K209" s="2">
        <f t="shared" si="44"/>
        <v>22597.589723313646</v>
      </c>
      <c r="L209" s="2">
        <f t="shared" si="44"/>
        <v>354028.90566524706</v>
      </c>
      <c r="M209" s="2"/>
      <c r="N209" s="28">
        <f t="shared" si="60"/>
        <v>4276066.4413357163</v>
      </c>
      <c r="O209" s="2">
        <f t="shared" si="53"/>
        <v>6572.8477564392151</v>
      </c>
      <c r="P209" s="2">
        <f t="shared" si="54"/>
        <v>34987.82357599603</v>
      </c>
      <c r="R209">
        <f t="shared" si="55"/>
        <v>188</v>
      </c>
      <c r="S209" s="89">
        <f t="shared" si="45"/>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6"/>
        <v>8.6329917358796138E-3</v>
      </c>
      <c r="Y209" s="66">
        <f t="shared" si="46"/>
        <v>0</v>
      </c>
      <c r="Z209" s="72">
        <f t="shared" si="47"/>
        <v>0</v>
      </c>
      <c r="AA209" s="79">
        <f t="shared" si="48"/>
        <v>0</v>
      </c>
      <c r="AB209" s="81">
        <f t="shared" si="57"/>
        <v>0</v>
      </c>
      <c r="AD209" s="95">
        <f>locallinterp(R209,'BBG rates'!$N$10:$N$369,'BBG rates'!$P$10:$P$369)</f>
        <v>15.923211940114877</v>
      </c>
      <c r="AI209" s="185">
        <f t="shared" si="49"/>
        <v>188</v>
      </c>
      <c r="AJ209" s="127">
        <f>locallinterp(MIN(AI209,CAP_Senior*12),'BBG rates'!$X$24:$X$65,'BBG rates'!$Y$24:$Y$65)</f>
        <v>63.260484790625654</v>
      </c>
      <c r="AK209" s="127">
        <f>locallinterp(MIN(AI209,CAP_CB*12),'BBG rates'!$AA$25:$AA$40,'BBG rates'!$AC$25:$AC$40)</f>
        <v>11</v>
      </c>
      <c r="AL209" s="144">
        <f t="shared" si="50"/>
        <v>19.884282414406361</v>
      </c>
      <c r="AM209" s="142">
        <f>(SUMPRODUCT(AL209:AL$381,G209:G$381)+SUMPRODUCT(AL209:AL$381,H209:H$381))/12</f>
        <v>3981792.4448644128</v>
      </c>
    </row>
    <row r="210" spans="1:39" x14ac:dyDescent="0.2">
      <c r="A210" s="7">
        <v>189</v>
      </c>
      <c r="B210" s="7">
        <v>94.5</v>
      </c>
      <c r="C210" s="7">
        <v>47.25</v>
      </c>
      <c r="D210" s="12">
        <f t="shared" si="42"/>
        <v>15.75</v>
      </c>
      <c r="E210" s="29">
        <f t="shared" si="61"/>
        <v>2282002.2181573436</v>
      </c>
      <c r="F210" s="2">
        <f t="shared" si="43"/>
        <v>3519.5231753888047</v>
      </c>
      <c r="G210" s="2">
        <f t="shared" si="51"/>
        <v>18916.808691864153</v>
      </c>
      <c r="H210" s="2">
        <f t="shared" si="52"/>
        <v>7495.2188407430885</v>
      </c>
      <c r="I210" s="2">
        <f t="shared" si="41"/>
        <v>29931.550707996044</v>
      </c>
      <c r="J210" s="2">
        <f t="shared" si="59"/>
        <v>471421.92365093768</v>
      </c>
      <c r="K210" s="2">
        <f t="shared" si="44"/>
        <v>22442.888171177499</v>
      </c>
      <c r="L210" s="2">
        <f t="shared" si="44"/>
        <v>353475.48869604559</v>
      </c>
      <c r="M210" s="2"/>
      <c r="N210" s="28">
        <f t="shared" si="60"/>
        <v>4241025.2735836646</v>
      </c>
      <c r="O210" s="2">
        <f t="shared" si="53"/>
        <v>6519.5035803832725</v>
      </c>
      <c r="P210" s="2">
        <f t="shared" si="54"/>
        <v>35041.167752051981</v>
      </c>
      <c r="R210">
        <f t="shared" si="55"/>
        <v>189</v>
      </c>
      <c r="S210" s="89">
        <f t="shared" si="45"/>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6"/>
        <v>1.0274516143482515E-2</v>
      </c>
      <c r="Y210" s="66">
        <f t="shared" si="46"/>
        <v>0</v>
      </c>
      <c r="Z210" s="72">
        <f t="shared" si="47"/>
        <v>0</v>
      </c>
      <c r="AA210" s="79">
        <f t="shared" si="48"/>
        <v>0</v>
      </c>
      <c r="AB210" s="81">
        <f t="shared" si="57"/>
        <v>0</v>
      </c>
      <c r="AD210" s="95">
        <f>locallinterp(R210,'BBG rates'!$N$10:$N$369,'BBG rates'!$P$10:$P$369)</f>
        <v>16.006324362233926</v>
      </c>
      <c r="AI210" s="185">
        <f t="shared" si="49"/>
        <v>189</v>
      </c>
      <c r="AJ210" s="127">
        <f>locallinterp(MIN(AI210,CAP_Senior*12),'BBG rates'!$X$24:$X$65,'BBG rates'!$Y$24:$Y$65)</f>
        <v>63.362885910830599</v>
      </c>
      <c r="AK210" s="127">
        <f>locallinterp(MIN(AI210,CAP_CB*12),'BBG rates'!$AA$25:$AA$40,'BBG rates'!$AC$25:$AC$40)</f>
        <v>11</v>
      </c>
      <c r="AL210" s="144">
        <f t="shared" si="50"/>
        <v>19.9016906048412</v>
      </c>
      <c r="AM210" s="142">
        <f>(SUMPRODUCT(AL210:AL$381,G210:G$381)+SUMPRODUCT(AL210:AL$381,H210:H$381))/12</f>
        <v>3937828.2673455062</v>
      </c>
    </row>
    <row r="211" spans="1:39" x14ac:dyDescent="0.2">
      <c r="A211" s="7">
        <v>190</v>
      </c>
      <c r="B211" s="7">
        <v>95</v>
      </c>
      <c r="C211" s="7">
        <v>47.5</v>
      </c>
      <c r="D211" s="12">
        <f t="shared" si="42"/>
        <v>15.833333333333334</v>
      </c>
      <c r="E211" s="29">
        <f t="shared" si="61"/>
        <v>2255709.7297233418</v>
      </c>
      <c r="F211" s="2">
        <f t="shared" si="43"/>
        <v>3479.2540845254207</v>
      </c>
      <c r="G211" s="2">
        <f t="shared" si="51"/>
        <v>18883.627070527098</v>
      </c>
      <c r="H211" s="2">
        <f t="shared" si="52"/>
        <v>7408.861363474869</v>
      </c>
      <c r="I211" s="2">
        <f t="shared" ref="I211:I274" si="62">SUM(F211:H211)</f>
        <v>29771.74251852739</v>
      </c>
      <c r="J211" s="2">
        <f t="shared" si="59"/>
        <v>471385.92321001703</v>
      </c>
      <c r="K211" s="2">
        <f t="shared" si="44"/>
        <v>22289.079822039137</v>
      </c>
      <c r="L211" s="2">
        <f t="shared" si="44"/>
        <v>352910.43051561969</v>
      </c>
      <c r="M211" s="2"/>
      <c r="N211" s="28">
        <f t="shared" si="60"/>
        <v>4205930.6803243728</v>
      </c>
      <c r="O211" s="2">
        <f t="shared" si="53"/>
        <v>6466.0780731432696</v>
      </c>
      <c r="P211" s="2">
        <f t="shared" si="54"/>
        <v>35094.593259291985</v>
      </c>
      <c r="R211">
        <f t="shared" si="55"/>
        <v>190</v>
      </c>
      <c r="S211" s="89">
        <f t="shared" si="45"/>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6"/>
        <v>1.1916015851110018E-2</v>
      </c>
      <c r="Y211" s="66">
        <f t="shared" si="46"/>
        <v>0</v>
      </c>
      <c r="Z211" s="72">
        <f t="shared" si="47"/>
        <v>0</v>
      </c>
      <c r="AA211" s="79">
        <f t="shared" si="48"/>
        <v>0</v>
      </c>
      <c r="AB211" s="81">
        <f t="shared" si="57"/>
        <v>0</v>
      </c>
      <c r="AD211" s="95">
        <f>locallinterp(R211,'BBG rates'!$N$10:$N$369,'BBG rates'!$P$10:$P$369)</f>
        <v>16.089406319572713</v>
      </c>
      <c r="AI211" s="185">
        <f t="shared" si="49"/>
        <v>190</v>
      </c>
      <c r="AJ211" s="127">
        <f>locallinterp(MIN(AI211,CAP_Senior*12),'BBG rates'!$X$24:$X$65,'BBG rates'!$Y$24:$Y$65)</f>
        <v>63.465287031035551</v>
      </c>
      <c r="AK211" s="127">
        <f>locallinterp(MIN(AI211,CAP_CB*12),'BBG rates'!$AA$25:$AA$40,'BBG rates'!$AC$25:$AC$40)</f>
        <v>11</v>
      </c>
      <c r="AL211" s="144">
        <f t="shared" si="50"/>
        <v>19.919098795276042</v>
      </c>
      <c r="AM211" s="142">
        <f>(SUMPRODUCT(AL211:AL$381,G211:G$381)+SUMPRODUCT(AL211:AL$381,H211:H$381))/12</f>
        <v>3894024.6006621313</v>
      </c>
    </row>
    <row r="212" spans="1:39" x14ac:dyDescent="0.2">
      <c r="A212" s="7">
        <v>191</v>
      </c>
      <c r="B212" s="7">
        <v>95.5</v>
      </c>
      <c r="C212" s="7">
        <v>47.75</v>
      </c>
      <c r="D212" s="12">
        <f t="shared" si="42"/>
        <v>15.916666666666666</v>
      </c>
      <c r="E212" s="29">
        <f t="shared" si="61"/>
        <v>2229536.3310353216</v>
      </c>
      <c r="F212" s="2">
        <f t="shared" si="43"/>
        <v>3439.1672489174321</v>
      </c>
      <c r="G212" s="2">
        <f t="shared" si="51"/>
        <v>18850.503652453204</v>
      </c>
      <c r="H212" s="2">
        <f t="shared" si="52"/>
        <v>7322.8950355669422</v>
      </c>
      <c r="I212" s="2">
        <f t="shared" si="62"/>
        <v>29612.565936937579</v>
      </c>
      <c r="J212" s="2">
        <f t="shared" si="59"/>
        <v>471333.34116292314</v>
      </c>
      <c r="K212" s="2">
        <f t="shared" si="44"/>
        <v>22136.159898830523</v>
      </c>
      <c r="L212" s="2">
        <f t="shared" si="44"/>
        <v>352333.87838971918</v>
      </c>
      <c r="M212" s="2"/>
      <c r="N212" s="28">
        <f t="shared" si="60"/>
        <v>4170782.5801026551</v>
      </c>
      <c r="O212" s="2">
        <f t="shared" si="53"/>
        <v>6412.5711107176403</v>
      </c>
      <c r="P212" s="2">
        <f t="shared" si="54"/>
        <v>35148.100221717621</v>
      </c>
      <c r="R212">
        <f t="shared" si="55"/>
        <v>191</v>
      </c>
      <c r="S212" s="89">
        <f t="shared" si="45"/>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6"/>
        <v>1.3557490859561483E-2</v>
      </c>
      <c r="Y212" s="66">
        <f t="shared" si="46"/>
        <v>0</v>
      </c>
      <c r="Z212" s="72">
        <f t="shared" si="47"/>
        <v>0</v>
      </c>
      <c r="AA212" s="79">
        <f t="shared" si="48"/>
        <v>0</v>
      </c>
      <c r="AB212" s="81">
        <f t="shared" si="57"/>
        <v>0</v>
      </c>
      <c r="AD212" s="95">
        <f>locallinterp(R212,'BBG rates'!$N$10:$N$369,'BBG rates'!$P$10:$P$369)</f>
        <v>16.172457921948205</v>
      </c>
      <c r="AI212" s="185">
        <f t="shared" si="49"/>
        <v>191</v>
      </c>
      <c r="AJ212" s="127">
        <f>locallinterp(MIN(AI212,CAP_Senior*12),'BBG rates'!$X$24:$X$65,'BBG rates'!$Y$24:$Y$65)</f>
        <v>63.567688151240496</v>
      </c>
      <c r="AK212" s="127">
        <f>locallinterp(MIN(AI212,CAP_CB*12),'BBG rates'!$AA$25:$AA$40,'BBG rates'!$AC$25:$AC$40)</f>
        <v>11</v>
      </c>
      <c r="AL212" s="144">
        <f t="shared" si="50"/>
        <v>19.936506985710885</v>
      </c>
      <c r="AM212" s="142">
        <f>(SUMPRODUCT(AL212:AL$381,G212:G$381)+SUMPRODUCT(AL212:AL$381,H212:H$381))/12</f>
        <v>3850381.0444379202</v>
      </c>
    </row>
    <row r="213" spans="1:39" x14ac:dyDescent="0.2">
      <c r="A213" s="7">
        <v>192</v>
      </c>
      <c r="B213" s="7">
        <v>96</v>
      </c>
      <c r="C213" s="7">
        <v>48</v>
      </c>
      <c r="D213" s="12">
        <f t="shared" si="42"/>
        <v>16</v>
      </c>
      <c r="E213" s="29">
        <f t="shared" si="61"/>
        <v>2203481.5743134827</v>
      </c>
      <c r="F213" s="2">
        <f t="shared" si="43"/>
        <v>3399.2619834594793</v>
      </c>
      <c r="G213" s="2">
        <f t="shared" si="51"/>
        <v>18817.438335549217</v>
      </c>
      <c r="H213" s="2">
        <f t="shared" si="52"/>
        <v>7237.3183862899787</v>
      </c>
      <c r="I213" s="2">
        <f t="shared" si="62"/>
        <v>29454.018705298677</v>
      </c>
      <c r="J213" s="2">
        <f t="shared" si="59"/>
        <v>471264.29928477883</v>
      </c>
      <c r="K213" s="2">
        <f t="shared" si="44"/>
        <v>21984.123649000194</v>
      </c>
      <c r="L213" s="2">
        <f t="shared" si="44"/>
        <v>351745.9783840031</v>
      </c>
      <c r="M213" s="2"/>
      <c r="N213" s="28">
        <f t="shared" si="60"/>
        <v>4135580.8913391358</v>
      </c>
      <c r="O213" s="2">
        <f t="shared" si="53"/>
        <v>6358.9825689157542</v>
      </c>
      <c r="P213" s="2">
        <f t="shared" si="54"/>
        <v>35201.688763519502</v>
      </c>
      <c r="R213">
        <f t="shared" si="55"/>
        <v>192</v>
      </c>
      <c r="S213" s="89">
        <f t="shared" si="45"/>
        <v>0</v>
      </c>
      <c r="T213" s="89">
        <f>IF(AND(S213=0,S212&gt;0),SUM($G213:$H$381),S213)</f>
        <v>0</v>
      </c>
      <c r="U213" s="82">
        <f>SUM(T213:T$381)</f>
        <v>0</v>
      </c>
      <c r="V213" s="68">
        <f>localspline(R213,'BBG rates'!$G$10:$G$27,'BBG rates'!$K$10:$K$27)</f>
        <v>0.99625636288722907</v>
      </c>
      <c r="W213" s="68">
        <f>locallinterp(R213,'BBG rates'!$G$10:$G$27,'BBG rates'!$J$10:$J$27)</f>
        <v>1.52E-2</v>
      </c>
      <c r="X213" s="56">
        <f t="shared" si="56"/>
        <v>1.5198941169369817E-2</v>
      </c>
      <c r="Y213" s="66">
        <f t="shared" si="46"/>
        <v>0</v>
      </c>
      <c r="Z213" s="72">
        <f t="shared" si="47"/>
        <v>0</v>
      </c>
      <c r="AA213" s="79">
        <f t="shared" si="48"/>
        <v>0</v>
      </c>
      <c r="AB213" s="81">
        <f t="shared" si="57"/>
        <v>0</v>
      </c>
      <c r="AD213" s="95">
        <f>locallinterp(R213,'BBG rates'!$N$10:$N$369,'BBG rates'!$P$10:$P$369)</f>
        <v>16.255479285522139</v>
      </c>
      <c r="AI213" s="185">
        <f t="shared" si="49"/>
        <v>192</v>
      </c>
      <c r="AJ213" s="127">
        <f>locallinterp(MIN(AI213,CAP_Senior*12),'BBG rates'!$X$24:$X$65,'BBG rates'!$Y$24:$Y$65)</f>
        <v>63.670089271445441</v>
      </c>
      <c r="AK213" s="127">
        <f>locallinterp(MIN(AI213,CAP_CB*12),'BBG rates'!$AA$25:$AA$40,'BBG rates'!$AC$25:$AC$40)</f>
        <v>11</v>
      </c>
      <c r="AL213" s="144">
        <f t="shared" si="50"/>
        <v>19.953915176145724</v>
      </c>
      <c r="AM213" s="142">
        <f>(SUMPRODUCT(AL213:AL$381,G213:G$381)+SUMPRODUCT(AL213:AL$381,H213:H$381))/12</f>
        <v>3806897.1989559606</v>
      </c>
    </row>
    <row r="214" spans="1:39" x14ac:dyDescent="0.2">
      <c r="A214" s="7">
        <v>193</v>
      </c>
      <c r="B214" s="7">
        <v>96.5</v>
      </c>
      <c r="C214" s="7">
        <v>48.25</v>
      </c>
      <c r="D214" s="12">
        <f t="shared" ref="D214:D277" si="63">A214/12</f>
        <v>16.083333333333332</v>
      </c>
      <c r="E214" s="29">
        <f t="shared" si="61"/>
        <v>2177545.0133455191</v>
      </c>
      <c r="F214" s="2">
        <f t="shared" ref="F214:F277" si="64">IF($A214&lt;=$I$8,-IPMT($G$11,1,$I$8-$A214+1,$E213),0)</f>
        <v>3359.5376054442058</v>
      </c>
      <c r="G214" s="2">
        <f t="shared" si="51"/>
        <v>18784.431017900963</v>
      </c>
      <c r="H214" s="2">
        <f t="shared" si="52"/>
        <v>7152.1299500630694</v>
      </c>
      <c r="I214" s="2">
        <f t="shared" si="62"/>
        <v>29296.098573408239</v>
      </c>
      <c r="J214" s="2">
        <f t="shared" si="59"/>
        <v>471178.91872231581</v>
      </c>
      <c r="K214" s="2">
        <f t="shared" ref="K214:L277" si="65">I214/(1+$F$12)^IF($I$7=1,$A214,IF($I$7=2,$B214,IF($I$7=4,$C214,$D214)))</f>
        <v>21832.966344390403</v>
      </c>
      <c r="L214" s="2">
        <f t="shared" si="65"/>
        <v>351146.87537227897</v>
      </c>
      <c r="M214" s="2"/>
      <c r="N214" s="28">
        <f t="shared" si="60"/>
        <v>4100325.532330058</v>
      </c>
      <c r="O214" s="2">
        <f t="shared" si="53"/>
        <v>6305.3123233576398</v>
      </c>
      <c r="P214" s="2">
        <f t="shared" si="54"/>
        <v>35255.35900907762</v>
      </c>
      <c r="R214">
        <f t="shared" si="55"/>
        <v>193</v>
      </c>
      <c r="S214" s="89">
        <f t="shared" ref="S214:S277" si="66">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6"/>
        <v>1.6840366781867289E-2</v>
      </c>
      <c r="Y214" s="66">
        <f t="shared" ref="Y214:Y277" si="67">T214*X214%/12+Y215</f>
        <v>0</v>
      </c>
      <c r="Z214" s="72">
        <f t="shared" ref="Z214:Z277" si="68">IF(U214=0,0,Y214*1200/U214)</f>
        <v>0</v>
      </c>
      <c r="AA214" s="79">
        <f t="shared" ref="AA214:AA277" si="69">T214*$AA$17%/12+AA215</f>
        <v>0</v>
      </c>
      <c r="AB214" s="81">
        <f t="shared" si="57"/>
        <v>0</v>
      </c>
      <c r="AD214" s="95">
        <f>locallinterp(R214,'BBG rates'!$N$10:$N$369,'BBG rates'!$P$10:$P$369)</f>
        <v>16.338470517903893</v>
      </c>
      <c r="AI214" s="185">
        <f t="shared" ref="AI214:AI277" si="70">A214</f>
        <v>193</v>
      </c>
      <c r="AJ214" s="127">
        <f>locallinterp(MIN(AI214,CAP_Senior*12),'BBG rates'!$X$24:$X$65,'BBG rates'!$Y$24:$Y$65)</f>
        <v>63.766280338060852</v>
      </c>
      <c r="AK214" s="127">
        <f>locallinterp(MIN(AI214,CAP_CB*12),'BBG rates'!$AA$25:$AA$40,'BBG rates'!$AC$25:$AC$40)</f>
        <v>11</v>
      </c>
      <c r="AL214" s="144">
        <f t="shared" ref="AL214:AL277" si="71">SUMPRODUCT(AJ214:AK214,$AJ$19:$AK$19)</f>
        <v>19.970267657470345</v>
      </c>
      <c r="AM214" s="142">
        <f>(SUMPRODUCT(AL214:AL$381,G214:G$381)+SUMPRODUCT(AL214:AL$381,H214:H$381))/12</f>
        <v>3763572.6651590704</v>
      </c>
    </row>
    <row r="215" spans="1:39" x14ac:dyDescent="0.2">
      <c r="A215" s="7">
        <v>194</v>
      </c>
      <c r="B215" s="7">
        <v>97</v>
      </c>
      <c r="C215" s="7">
        <v>48.5</v>
      </c>
      <c r="D215" s="12">
        <f t="shared" si="63"/>
        <v>16.166666666666668</v>
      </c>
      <c r="E215" s="29">
        <f t="shared" si="61"/>
        <v>2151726.20348131</v>
      </c>
      <c r="F215" s="2">
        <f t="shared" si="64"/>
        <v>3319.9934345541374</v>
      </c>
      <c r="G215" s="2">
        <f t="shared" ref="G215:G278" si="72">IF($A215&lt;=$I$8,-PPMT($G$11,1,$I$8-$A215+1,$E214),0)</f>
        <v>18751.481597773029</v>
      </c>
      <c r="H215" s="2">
        <f t="shared" ref="H215:H278" si="73">IF($A215&lt;=$I$8,(E214-G215)*$G$13,0)</f>
        <v>7067.3282664362923</v>
      </c>
      <c r="I215" s="2">
        <f t="shared" si="62"/>
        <v>29138.803298763458</v>
      </c>
      <c r="J215" s="2">
        <f t="shared" si="59"/>
        <v>471077.31999667594</v>
      </c>
      <c r="K215" s="2">
        <f t="shared" si="65"/>
        <v>21682.68328111498</v>
      </c>
      <c r="L215" s="2">
        <f t="shared" si="65"/>
        <v>350536.71304469218</v>
      </c>
      <c r="M215" s="2"/>
      <c r="N215" s="28">
        <f t="shared" si="60"/>
        <v>4065016.4212470963</v>
      </c>
      <c r="O215" s="2">
        <f t="shared" ref="O215:O278" si="74">IF($A215&lt;=$I$8,-IPMT($G$11,1,$I$8-$A215+1,$N214),0)</f>
        <v>6251.5602494736831</v>
      </c>
      <c r="P215" s="2">
        <f t="shared" ref="P215:P278" si="75">IF($A215&lt;=$I$8,-PPMT($G$11,1,$I$8-$A215+1,$N214),0)</f>
        <v>35309.111082961572</v>
      </c>
      <c r="R215">
        <f t="shared" ref="R215:R278" si="76">ROUND(D215*12,1)</f>
        <v>194</v>
      </c>
      <c r="S215" s="89">
        <f t="shared" si="66"/>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7">((1+W215%)^(1/12)-1)*1200</f>
        <v>1.8481767697586804E-2</v>
      </c>
      <c r="Y215" s="66">
        <f t="shared" si="67"/>
        <v>0</v>
      </c>
      <c r="Z215" s="72">
        <f t="shared" si="68"/>
        <v>0</v>
      </c>
      <c r="AA215" s="79">
        <f t="shared" si="69"/>
        <v>0</v>
      </c>
      <c r="AB215" s="81">
        <f t="shared" ref="AB215:AB278" si="78">IF(U215=0,0,AA215*1200/U215)</f>
        <v>0</v>
      </c>
      <c r="AD215" s="95">
        <f>locallinterp(R215,'BBG rates'!$N$10:$N$369,'BBG rates'!$P$10:$P$369)</f>
        <v>16.421431733049008</v>
      </c>
      <c r="AI215" s="185">
        <f t="shared" si="70"/>
        <v>194</v>
      </c>
      <c r="AJ215" s="127">
        <f>locallinterp(MIN(AI215,CAP_Senior*12),'BBG rates'!$X$24:$X$65,'BBG rates'!$Y$24:$Y$65)</f>
        <v>63.862471404676256</v>
      </c>
      <c r="AK215" s="127">
        <f>locallinterp(MIN(AI215,CAP_CB*12),'BBG rates'!$AA$25:$AA$40,'BBG rates'!$AC$25:$AC$40)</f>
        <v>11</v>
      </c>
      <c r="AL215" s="144">
        <f t="shared" si="71"/>
        <v>19.986620138794962</v>
      </c>
      <c r="AM215" s="142">
        <f>(SUMPRODUCT(AL215:AL$381,G215:G$381)+SUMPRODUCT(AL215:AL$381,H215:H$381))/12</f>
        <v>3720409.3264386915</v>
      </c>
    </row>
    <row r="216" spans="1:39" x14ac:dyDescent="0.2">
      <c r="A216" s="7">
        <v>195</v>
      </c>
      <c r="B216" s="7">
        <v>97.5</v>
      </c>
      <c r="C216" s="7">
        <v>48.75</v>
      </c>
      <c r="D216" s="12">
        <f t="shared" si="63"/>
        <v>16.25</v>
      </c>
      <c r="E216" s="29">
        <f t="shared" si="61"/>
        <v>2126024.7016276284</v>
      </c>
      <c r="F216" s="2">
        <f t="shared" si="64"/>
        <v>3280.6287928535826</v>
      </c>
      <c r="G216" s="2">
        <f t="shared" si="72"/>
        <v>18718.589973608447</v>
      </c>
      <c r="H216" s="2">
        <f t="shared" si="73"/>
        <v>6982.9118800733295</v>
      </c>
      <c r="I216" s="2">
        <f t="shared" si="62"/>
        <v>28982.130646535359</v>
      </c>
      <c r="J216" s="2">
        <f t="shared" ref="J216:J279" si="79">IF($I$7=1,I216*A216,IF($I$7=2,I216*B216,IF($I$7=4,I216*C216,I216*D216)))</f>
        <v>470959.6230061996</v>
      </c>
      <c r="K216" s="2">
        <f t="shared" si="65"/>
        <v>21533.269779437702</v>
      </c>
      <c r="L216" s="2">
        <f t="shared" si="65"/>
        <v>349915.63391586265</v>
      </c>
      <c r="M216" s="2"/>
      <c r="N216" s="28">
        <f t="shared" ref="N216:N279" si="80">IF($A216&lt;=$I$8,N215-P216,0)</f>
        <v>4029653.4761371654</v>
      </c>
      <c r="O216" s="2">
        <f t="shared" si="74"/>
        <v>6197.7262225043532</v>
      </c>
      <c r="P216" s="2">
        <f t="shared" si="75"/>
        <v>35362.945109930901</v>
      </c>
      <c r="R216">
        <f t="shared" si="76"/>
        <v>195</v>
      </c>
      <c r="S216" s="89">
        <f t="shared" si="66"/>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7"/>
        <v>2.012314391706127E-2</v>
      </c>
      <c r="Y216" s="66">
        <f t="shared" si="67"/>
        <v>0</v>
      </c>
      <c r="Z216" s="72">
        <f t="shared" si="68"/>
        <v>0</v>
      </c>
      <c r="AA216" s="79">
        <f t="shared" si="69"/>
        <v>0</v>
      </c>
      <c r="AB216" s="81">
        <f t="shared" si="78"/>
        <v>0</v>
      </c>
      <c r="AD216" s="95">
        <f>locallinterp(R216,'BBG rates'!$N$10:$N$369,'BBG rates'!$P$10:$P$369)</f>
        <v>16.504363046300263</v>
      </c>
      <c r="AI216" s="185">
        <f t="shared" si="70"/>
        <v>195</v>
      </c>
      <c r="AJ216" s="127">
        <f>locallinterp(MIN(AI216,CAP_Senior*12),'BBG rates'!$X$24:$X$65,'BBG rates'!$Y$24:$Y$65)</f>
        <v>63.958662471291667</v>
      </c>
      <c r="AK216" s="127">
        <f>locallinterp(MIN(AI216,CAP_CB*12),'BBG rates'!$AA$25:$AA$40,'BBG rates'!$AC$25:$AC$40)</f>
        <v>11</v>
      </c>
      <c r="AL216" s="144">
        <f t="shared" si="71"/>
        <v>20.002972620119586</v>
      </c>
      <c r="AM216" s="142">
        <f>(SUMPRODUCT(AL216:AL$381,G216:G$381)+SUMPRODUCT(AL216:AL$381,H216:H$381))/12</f>
        <v>3677406.7643393814</v>
      </c>
    </row>
    <row r="217" spans="1:39" x14ac:dyDescent="0.2">
      <c r="A217" s="7">
        <v>196</v>
      </c>
      <c r="B217" s="7">
        <v>98</v>
      </c>
      <c r="C217" s="7">
        <v>49</v>
      </c>
      <c r="D217" s="12">
        <f t="shared" si="63"/>
        <v>16.333333333333332</v>
      </c>
      <c r="E217" s="29">
        <f t="shared" si="61"/>
        <v>2100440.0662428658</v>
      </c>
      <c r="F217" s="2">
        <f t="shared" si="64"/>
        <v>3241.4430047805695</v>
      </c>
      <c r="G217" s="2">
        <f t="shared" si="72"/>
        <v>18685.756044028396</v>
      </c>
      <c r="H217" s="2">
        <f t="shared" si="73"/>
        <v>6898.8793407341454</v>
      </c>
      <c r="I217" s="2">
        <f t="shared" si="62"/>
        <v>28826.078389543109</v>
      </c>
      <c r="J217" s="2">
        <f t="shared" si="79"/>
        <v>470825.94702920405</v>
      </c>
      <c r="K217" s="2">
        <f t="shared" si="65"/>
        <v>21384.721183651331</v>
      </c>
      <c r="L217" s="2">
        <f t="shared" si="65"/>
        <v>349283.77933297167</v>
      </c>
      <c r="M217" s="2"/>
      <c r="N217" s="28">
        <f t="shared" si="80"/>
        <v>3994236.6149222301</v>
      </c>
      <c r="O217" s="2">
        <f t="shared" si="74"/>
        <v>6143.8101174998956</v>
      </c>
      <c r="P217" s="2">
        <f t="shared" si="75"/>
        <v>35416.861214935365</v>
      </c>
      <c r="R217">
        <f t="shared" si="76"/>
        <v>196</v>
      </c>
      <c r="S217" s="89">
        <f t="shared" si="66"/>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7"/>
        <v>2.1764495441356502E-2</v>
      </c>
      <c r="Y217" s="66">
        <f t="shared" si="67"/>
        <v>0</v>
      </c>
      <c r="Z217" s="72">
        <f t="shared" si="68"/>
        <v>0</v>
      </c>
      <c r="AA217" s="79">
        <f t="shared" si="69"/>
        <v>0</v>
      </c>
      <c r="AB217" s="81">
        <f t="shared" si="78"/>
        <v>0</v>
      </c>
      <c r="AD217" s="95">
        <f>locallinterp(R217,'BBG rates'!$N$10:$N$369,'BBG rates'!$P$10:$P$369)</f>
        <v>16.587264574379287</v>
      </c>
      <c r="AI217" s="185">
        <f t="shared" si="70"/>
        <v>196</v>
      </c>
      <c r="AJ217" s="127">
        <f>locallinterp(MIN(AI217,CAP_Senior*12),'BBG rates'!$X$24:$X$65,'BBG rates'!$Y$24:$Y$65)</f>
        <v>64.054853537907078</v>
      </c>
      <c r="AK217" s="127">
        <f>locallinterp(MIN(AI217,CAP_CB*12),'BBG rates'!$AA$25:$AA$40,'BBG rates'!$AC$25:$AC$40)</f>
        <v>11</v>
      </c>
      <c r="AL217" s="144">
        <f t="shared" si="71"/>
        <v>20.019325101444203</v>
      </c>
      <c r="AM217" s="142">
        <f>(SUMPRODUCT(AL217:AL$381,G217:G$381)+SUMPRODUCT(AL217:AL$381,H217:H$381))/12</f>
        <v>3634564.5611831178</v>
      </c>
    </row>
    <row r="218" spans="1:39" x14ac:dyDescent="0.2">
      <c r="A218" s="7">
        <v>197</v>
      </c>
      <c r="B218" s="7">
        <v>98.5</v>
      </c>
      <c r="C218" s="7">
        <v>49.25</v>
      </c>
      <c r="D218" s="12">
        <f t="shared" si="63"/>
        <v>16.416666666666668</v>
      </c>
      <c r="E218" s="29">
        <f t="shared" si="61"/>
        <v>2074971.8573317761</v>
      </c>
      <c r="F218" s="2">
        <f t="shared" si="64"/>
        <v>3202.4353971388</v>
      </c>
      <c r="G218" s="2">
        <f t="shared" si="72"/>
        <v>18652.979707831881</v>
      </c>
      <c r="H218" s="2">
        <f t="shared" si="73"/>
        <v>6815.2292032577143</v>
      </c>
      <c r="I218" s="2">
        <f t="shared" si="62"/>
        <v>28670.644308228395</v>
      </c>
      <c r="J218" s="2">
        <f t="shared" si="79"/>
        <v>470676.41072674951</v>
      </c>
      <c r="K218" s="2">
        <f t="shared" si="65"/>
        <v>21237.032861957225</v>
      </c>
      <c r="L218" s="2">
        <f t="shared" si="65"/>
        <v>348641.28948379779</v>
      </c>
      <c r="M218" s="2"/>
      <c r="N218" s="28">
        <f t="shared" si="80"/>
        <v>3958765.7553991149</v>
      </c>
      <c r="O218" s="2">
        <f t="shared" si="74"/>
        <v>6089.8118093200592</v>
      </c>
      <c r="P218" s="2">
        <f t="shared" si="75"/>
        <v>35470.859523115199</v>
      </c>
      <c r="R218">
        <f t="shared" si="76"/>
        <v>197</v>
      </c>
      <c r="S218" s="89">
        <f t="shared" si="66"/>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7"/>
        <v>2.3405822271005405E-2</v>
      </c>
      <c r="Y218" s="66">
        <f t="shared" si="67"/>
        <v>0</v>
      </c>
      <c r="Z218" s="72">
        <f t="shared" si="68"/>
        <v>0</v>
      </c>
      <c r="AA218" s="79">
        <f t="shared" si="69"/>
        <v>0</v>
      </c>
      <c r="AB218" s="81">
        <f t="shared" si="78"/>
        <v>0</v>
      </c>
      <c r="AD218" s="95">
        <f>locallinterp(R218,'BBG rates'!$N$10:$N$369,'BBG rates'!$P$10:$P$369)</f>
        <v>16.670136435387583</v>
      </c>
      <c r="AI218" s="185">
        <f t="shared" si="70"/>
        <v>197</v>
      </c>
      <c r="AJ218" s="127">
        <f>locallinterp(MIN(AI218,CAP_Senior*12),'BBG rates'!$X$24:$X$65,'BBG rates'!$Y$24:$Y$65)</f>
        <v>64.151044604522482</v>
      </c>
      <c r="AK218" s="127">
        <f>locallinterp(MIN(AI218,CAP_CB*12),'BBG rates'!$AA$25:$AA$40,'BBG rates'!$AC$25:$AC$40)</f>
        <v>11</v>
      </c>
      <c r="AL218" s="144">
        <f t="shared" si="71"/>
        <v>20.03567758276882</v>
      </c>
      <c r="AM218" s="142">
        <f>(SUMPRODUCT(AL218:AL$381,G218:G$381)+SUMPRODUCT(AL218:AL$381,H218:H$381))/12</f>
        <v>3591882.3000689954</v>
      </c>
    </row>
    <row r="219" spans="1:39" x14ac:dyDescent="0.2">
      <c r="A219" s="7">
        <v>198</v>
      </c>
      <c r="B219" s="7">
        <v>99</v>
      </c>
      <c r="C219" s="7">
        <v>49.5</v>
      </c>
      <c r="D219" s="12">
        <f t="shared" si="63"/>
        <v>16.5</v>
      </c>
      <c r="E219" s="29">
        <f t="shared" si="61"/>
        <v>2049619.6364402359</v>
      </c>
      <c r="F219" s="2">
        <f t="shared" si="64"/>
        <v>3163.6052990896378</v>
      </c>
      <c r="G219" s="2">
        <f t="shared" si="72"/>
        <v>18620.260863995434</v>
      </c>
      <c r="H219" s="2">
        <f t="shared" si="73"/>
        <v>6731.960027544822</v>
      </c>
      <c r="I219" s="2">
        <f t="shared" si="62"/>
        <v>28515.826190629894</v>
      </c>
      <c r="J219" s="2">
        <f t="shared" si="79"/>
        <v>470511.13214539323</v>
      </c>
      <c r="K219" s="2">
        <f t="shared" si="65"/>
        <v>21090.200206345566</v>
      </c>
      <c r="L219" s="2">
        <f t="shared" si="65"/>
        <v>347988.30340470182</v>
      </c>
      <c r="M219" s="2"/>
      <c r="N219" s="28">
        <f t="shared" si="80"/>
        <v>3923240.8152393135</v>
      </c>
      <c r="O219" s="2">
        <f t="shared" si="74"/>
        <v>6035.7311726337894</v>
      </c>
      <c r="P219" s="2">
        <f t="shared" si="75"/>
        <v>35524.940159801467</v>
      </c>
      <c r="R219">
        <f t="shared" si="76"/>
        <v>198</v>
      </c>
      <c r="S219" s="89">
        <f t="shared" si="66"/>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7"/>
        <v>2.5047124407073795E-2</v>
      </c>
      <c r="Y219" s="66">
        <f t="shared" si="67"/>
        <v>0</v>
      </c>
      <c r="Z219" s="72">
        <f t="shared" si="68"/>
        <v>0</v>
      </c>
      <c r="AA219" s="79">
        <f t="shared" si="69"/>
        <v>0</v>
      </c>
      <c r="AB219" s="81">
        <f t="shared" si="78"/>
        <v>0</v>
      </c>
      <c r="AD219" s="95">
        <f>locallinterp(R219,'BBG rates'!$N$10:$N$369,'BBG rates'!$P$10:$P$369)</f>
        <v>16.75297874881235</v>
      </c>
      <c r="AI219" s="185">
        <f t="shared" si="70"/>
        <v>198</v>
      </c>
      <c r="AJ219" s="127">
        <f>locallinterp(MIN(AI219,CAP_Senior*12),'BBG rates'!$X$24:$X$65,'BBG rates'!$Y$24:$Y$65)</f>
        <v>64.247235671137901</v>
      </c>
      <c r="AK219" s="127">
        <f>locallinterp(MIN(AI219,CAP_CB*12),'BBG rates'!$AA$25:$AA$40,'BBG rates'!$AC$25:$AC$40)</f>
        <v>11</v>
      </c>
      <c r="AL219" s="144">
        <f t="shared" si="71"/>
        <v>20.052030064093444</v>
      </c>
      <c r="AM219" s="142">
        <f>(SUMPRODUCT(AL219:AL$381,G219:G$381)+SUMPRODUCT(AL219:AL$381,H219:H$381))/12</f>
        <v>3549359.5648728963</v>
      </c>
    </row>
    <row r="220" spans="1:39" x14ac:dyDescent="0.2">
      <c r="A220" s="7">
        <v>199</v>
      </c>
      <c r="B220" s="7">
        <v>99.5</v>
      </c>
      <c r="C220" s="7">
        <v>49.75</v>
      </c>
      <c r="D220" s="12">
        <f t="shared" si="63"/>
        <v>16.583333333333332</v>
      </c>
      <c r="E220" s="29">
        <f t="shared" si="61"/>
        <v>2024382.9666500222</v>
      </c>
      <c r="F220" s="2">
        <f t="shared" si="64"/>
        <v>3124.952042144118</v>
      </c>
      <c r="G220" s="2">
        <f t="shared" si="72"/>
        <v>18587.599411672763</v>
      </c>
      <c r="H220" s="2">
        <f t="shared" si="73"/>
        <v>6649.0703785409059</v>
      </c>
      <c r="I220" s="2">
        <f t="shared" si="62"/>
        <v>28361.621832357789</v>
      </c>
      <c r="J220" s="2">
        <f t="shared" si="79"/>
        <v>470330.22871993331</v>
      </c>
      <c r="K220" s="2">
        <f t="shared" si="65"/>
        <v>20944.218632476081</v>
      </c>
      <c r="L220" s="2">
        <f t="shared" si="65"/>
        <v>347324.95898856164</v>
      </c>
      <c r="M220" s="2"/>
      <c r="N220" s="28">
        <f t="shared" si="80"/>
        <v>3887661.7119887974</v>
      </c>
      <c r="O220" s="2">
        <f t="shared" si="74"/>
        <v>5981.5680819189547</v>
      </c>
      <c r="P220" s="2">
        <f t="shared" si="75"/>
        <v>35579.103250516302</v>
      </c>
      <c r="R220">
        <f t="shared" si="76"/>
        <v>199</v>
      </c>
      <c r="S220" s="89">
        <f t="shared" si="66"/>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7"/>
        <v>2.6688401850094579E-2</v>
      </c>
      <c r="Y220" s="66">
        <f t="shared" si="67"/>
        <v>0</v>
      </c>
      <c r="Z220" s="72">
        <f t="shared" si="68"/>
        <v>0</v>
      </c>
      <c r="AA220" s="79">
        <f t="shared" si="69"/>
        <v>0</v>
      </c>
      <c r="AB220" s="81">
        <f t="shared" si="78"/>
        <v>0</v>
      </c>
      <c r="AD220" s="95">
        <f>locallinterp(R220,'BBG rates'!$N$10:$N$369,'BBG rates'!$P$10:$P$369)</f>
        <v>16.835791640487468</v>
      </c>
      <c r="AI220" s="185">
        <f t="shared" si="70"/>
        <v>199</v>
      </c>
      <c r="AJ220" s="127">
        <f>locallinterp(MIN(AI220,CAP_Senior*12),'BBG rates'!$X$24:$X$65,'BBG rates'!$Y$24:$Y$65)</f>
        <v>64.343426737753305</v>
      </c>
      <c r="AK220" s="127">
        <f>locallinterp(MIN(AI220,CAP_CB*12),'BBG rates'!$AA$25:$AA$40,'BBG rates'!$AC$25:$AC$40)</f>
        <v>11</v>
      </c>
      <c r="AL220" s="144">
        <f t="shared" si="71"/>
        <v>20.068382545418061</v>
      </c>
      <c r="AM220" s="142">
        <f>(SUMPRODUCT(AL220:AL$381,G220:G$381)+SUMPRODUCT(AL220:AL$381,H220:H$381))/12</f>
        <v>3506995.9402471706</v>
      </c>
    </row>
    <row r="221" spans="1:39" x14ac:dyDescent="0.2">
      <c r="A221" s="7">
        <v>200</v>
      </c>
      <c r="B221" s="7">
        <v>100</v>
      </c>
      <c r="C221" s="7">
        <v>50</v>
      </c>
      <c r="D221" s="12">
        <f t="shared" si="63"/>
        <v>16.666666666666668</v>
      </c>
      <c r="E221" s="29">
        <f t="shared" si="61"/>
        <v>1999261.4125736086</v>
      </c>
      <c r="F221" s="2">
        <f t="shared" si="64"/>
        <v>3086.4749601549865</v>
      </c>
      <c r="G221" s="2">
        <f t="shared" si="72"/>
        <v>18554.995250194494</v>
      </c>
      <c r="H221" s="2">
        <f t="shared" si="73"/>
        <v>6566.5588262189622</v>
      </c>
      <c r="I221" s="2">
        <f t="shared" si="62"/>
        <v>28208.029036568441</v>
      </c>
      <c r="J221" s="2">
        <f t="shared" si="79"/>
        <v>470133.81727614073</v>
      </c>
      <c r="K221" s="2">
        <f t="shared" si="65"/>
        <v>20799.083579559509</v>
      </c>
      <c r="L221" s="2">
        <f t="shared" si="65"/>
        <v>346651.39299265848</v>
      </c>
      <c r="M221" s="2"/>
      <c r="N221" s="28">
        <f t="shared" si="80"/>
        <v>3852028.3630678244</v>
      </c>
      <c r="O221" s="2">
        <f t="shared" si="74"/>
        <v>5927.3224114620407</v>
      </c>
      <c r="P221" s="2">
        <f t="shared" si="75"/>
        <v>35633.348920973214</v>
      </c>
      <c r="R221">
        <f t="shared" si="76"/>
        <v>200</v>
      </c>
      <c r="S221" s="89">
        <f t="shared" si="66"/>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7"/>
        <v>2.8329654601133569E-2</v>
      </c>
      <c r="Y221" s="66">
        <f t="shared" si="67"/>
        <v>0</v>
      </c>
      <c r="Z221" s="72">
        <f t="shared" si="68"/>
        <v>0</v>
      </c>
      <c r="AA221" s="79">
        <f t="shared" si="69"/>
        <v>0</v>
      </c>
      <c r="AB221" s="81">
        <f t="shared" si="78"/>
        <v>0</v>
      </c>
      <c r="AD221" s="95">
        <f>locallinterp(R221,'BBG rates'!$N$10:$N$369,'BBG rates'!$P$10:$P$369)</f>
        <v>16.918575227694451</v>
      </c>
      <c r="AI221" s="185">
        <f t="shared" si="70"/>
        <v>200</v>
      </c>
      <c r="AJ221" s="127">
        <f>locallinterp(MIN(AI221,CAP_Senior*12),'BBG rates'!$X$24:$X$65,'BBG rates'!$Y$24:$Y$65)</f>
        <v>64.439617804368709</v>
      </c>
      <c r="AK221" s="127">
        <f>locallinterp(MIN(AI221,CAP_CB*12),'BBG rates'!$AA$25:$AA$40,'BBG rates'!$AC$25:$AC$40)</f>
        <v>11</v>
      </c>
      <c r="AL221" s="144">
        <f t="shared" si="71"/>
        <v>20.084735026742678</v>
      </c>
      <c r="AM221" s="142">
        <f>(SUMPRODUCT(AL221:AL$381,G221:G$381)+SUMPRODUCT(AL221:AL$381,H221:H$381))/12</f>
        <v>3464791.0116203036</v>
      </c>
    </row>
    <row r="222" spans="1:39" x14ac:dyDescent="0.2">
      <c r="A222" s="7">
        <v>201</v>
      </c>
      <c r="B222" s="7">
        <v>100.5</v>
      </c>
      <c r="C222" s="7">
        <v>50.25</v>
      </c>
      <c r="D222" s="12">
        <f t="shared" si="63"/>
        <v>16.75</v>
      </c>
      <c r="E222" s="29">
        <f t="shared" si="61"/>
        <v>1974254.5403489782</v>
      </c>
      <c r="F222" s="2">
        <f t="shared" si="64"/>
        <v>3048.1733893087649</v>
      </c>
      <c r="G222" s="2">
        <f t="shared" si="72"/>
        <v>18522.448279067819</v>
      </c>
      <c r="H222" s="2">
        <f t="shared" si="73"/>
        <v>6484.4239455625129</v>
      </c>
      <c r="I222" s="2">
        <f t="shared" si="62"/>
        <v>28055.045613939099</v>
      </c>
      <c r="J222" s="2">
        <f t="shared" si="79"/>
        <v>469922.01403347991</v>
      </c>
      <c r="K222" s="2">
        <f t="shared" si="65"/>
        <v>20654.790510239531</v>
      </c>
      <c r="L222" s="2">
        <f t="shared" si="65"/>
        <v>345967.74104651209</v>
      </c>
      <c r="M222" s="2"/>
      <c r="N222" s="28">
        <f t="shared" si="80"/>
        <v>3816340.6857707468</v>
      </c>
      <c r="O222" s="2">
        <f t="shared" si="74"/>
        <v>5872.9940353578659</v>
      </c>
      <c r="P222" s="2">
        <f t="shared" si="75"/>
        <v>35687.677297077396</v>
      </c>
      <c r="R222">
        <f t="shared" si="76"/>
        <v>201</v>
      </c>
      <c r="S222" s="89">
        <f t="shared" si="66"/>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7"/>
        <v>2.9970882660723674E-2</v>
      </c>
      <c r="Y222" s="66">
        <f t="shared" si="67"/>
        <v>0</v>
      </c>
      <c r="Z222" s="72">
        <f t="shared" si="68"/>
        <v>0</v>
      </c>
      <c r="AA222" s="79">
        <f t="shared" si="69"/>
        <v>0</v>
      </c>
      <c r="AB222" s="81">
        <f t="shared" si="78"/>
        <v>0</v>
      </c>
      <c r="AD222" s="95">
        <f>locallinterp(R222,'BBG rates'!$N$10:$N$369,'BBG rates'!$P$10:$P$369)</f>
        <v>17.001329634062678</v>
      </c>
      <c r="AI222" s="185">
        <f t="shared" si="70"/>
        <v>201</v>
      </c>
      <c r="AJ222" s="127">
        <f>locallinterp(MIN(AI222,CAP_Senior*12),'BBG rates'!$X$24:$X$65,'BBG rates'!$Y$24:$Y$65)</f>
        <v>64.535808870984127</v>
      </c>
      <c r="AK222" s="127">
        <f>locallinterp(MIN(AI222,CAP_CB*12),'BBG rates'!$AA$25:$AA$40,'BBG rates'!$AC$25:$AC$40)</f>
        <v>11</v>
      </c>
      <c r="AL222" s="144">
        <f t="shared" si="71"/>
        <v>20.101087508067302</v>
      </c>
      <c r="AM222" s="142">
        <f>(SUMPRODUCT(AL222:AL$381,G222:G$381)+SUMPRODUCT(AL222:AL$381,H222:H$381))/12</f>
        <v>3422744.365196574</v>
      </c>
    </row>
    <row r="223" spans="1:39" x14ac:dyDescent="0.2">
      <c r="A223" s="7">
        <v>202</v>
      </c>
      <c r="B223" s="7">
        <v>101</v>
      </c>
      <c r="C223" s="7">
        <v>50.5</v>
      </c>
      <c r="D223" s="12">
        <f t="shared" si="63"/>
        <v>16.833333333333332</v>
      </c>
      <c r="E223" s="29">
        <f t="shared" si="61"/>
        <v>1949361.9176344534</v>
      </c>
      <c r="F223" s="2">
        <f t="shared" si="64"/>
        <v>3010.0466681178432</v>
      </c>
      <c r="G223" s="2">
        <f t="shared" si="72"/>
        <v>18489.958397976217</v>
      </c>
      <c r="H223" s="2">
        <f t="shared" si="73"/>
        <v>6402.6643165486248</v>
      </c>
      <c r="I223" s="2">
        <f t="shared" si="62"/>
        <v>27902.669382642685</v>
      </c>
      <c r="J223" s="2">
        <f t="shared" si="79"/>
        <v>469694.93460781849</v>
      </c>
      <c r="K223" s="2">
        <f t="shared" si="65"/>
        <v>20511.334910475329</v>
      </c>
      <c r="L223" s="2">
        <f t="shared" si="65"/>
        <v>345274.13765966799</v>
      </c>
      <c r="M223" s="2"/>
      <c r="N223" s="28">
        <f t="shared" si="80"/>
        <v>3780598.597265821</v>
      </c>
      <c r="O223" s="2">
        <f t="shared" si="74"/>
        <v>5818.5828275092845</v>
      </c>
      <c r="P223" s="2">
        <f t="shared" si="75"/>
        <v>35742.088504925974</v>
      </c>
      <c r="R223">
        <f t="shared" si="76"/>
        <v>202</v>
      </c>
      <c r="S223" s="89">
        <f t="shared" si="66"/>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7"/>
        <v>3.1612086029397801E-2</v>
      </c>
      <c r="Y223" s="66">
        <f t="shared" si="67"/>
        <v>0</v>
      </c>
      <c r="Z223" s="72">
        <f t="shared" si="68"/>
        <v>0</v>
      </c>
      <c r="AA223" s="79">
        <f t="shared" si="69"/>
        <v>0</v>
      </c>
      <c r="AB223" s="81">
        <f t="shared" si="78"/>
        <v>0</v>
      </c>
      <c r="AD223" s="95">
        <f>locallinterp(R223,'BBG rates'!$N$10:$N$369,'BBG rates'!$P$10:$P$369)</f>
        <v>17.08405498460532</v>
      </c>
      <c r="AI223" s="185">
        <f t="shared" si="70"/>
        <v>202</v>
      </c>
      <c r="AJ223" s="127">
        <f>locallinterp(MIN(AI223,CAP_Senior*12),'BBG rates'!$X$24:$X$65,'BBG rates'!$Y$24:$Y$65)</f>
        <v>64.631999937599531</v>
      </c>
      <c r="AK223" s="127">
        <f>locallinterp(MIN(AI223,CAP_CB*12),'BBG rates'!$AA$25:$AA$40,'BBG rates'!$AC$25:$AC$40)</f>
        <v>11</v>
      </c>
      <c r="AL223" s="144">
        <f t="shared" si="71"/>
        <v>20.117439989391919</v>
      </c>
      <c r="AM223" s="142">
        <f>(SUMPRODUCT(AL223:AL$381,G223:G$381)+SUMPRODUCT(AL223:AL$381,H223:H$381))/12</f>
        <v>3380855.5879557114</v>
      </c>
    </row>
    <row r="224" spans="1:39" x14ac:dyDescent="0.2">
      <c r="A224" s="7">
        <v>203</v>
      </c>
      <c r="B224" s="7">
        <v>101.5</v>
      </c>
      <c r="C224" s="7">
        <v>50.75</v>
      </c>
      <c r="D224" s="12">
        <f t="shared" si="63"/>
        <v>16.916666666666668</v>
      </c>
      <c r="E224" s="29">
        <f t="shared" si="61"/>
        <v>1924583.1136035433</v>
      </c>
      <c r="F224" s="2">
        <f t="shared" si="64"/>
        <v>2972.094137412595</v>
      </c>
      <c r="G224" s="2">
        <f t="shared" si="72"/>
        <v>18457.525506779111</v>
      </c>
      <c r="H224" s="2">
        <f t="shared" si="73"/>
        <v>6321.2785241309803</v>
      </c>
      <c r="I224" s="2">
        <f t="shared" si="62"/>
        <v>27750.898168322685</v>
      </c>
      <c r="J224" s="2">
        <f t="shared" si="79"/>
        <v>469452.69401412545</v>
      </c>
      <c r="K224" s="2">
        <f t="shared" si="65"/>
        <v>20368.712289424697</v>
      </c>
      <c r="L224" s="2">
        <f t="shared" si="65"/>
        <v>344570.71622943447</v>
      </c>
      <c r="M224" s="2"/>
      <c r="N224" s="28">
        <f t="shared" si="80"/>
        <v>3744802.0145950126</v>
      </c>
      <c r="O224" s="2">
        <f t="shared" si="74"/>
        <v>5764.0886616269017</v>
      </c>
      <c r="P224" s="2">
        <f t="shared" si="75"/>
        <v>35796.582670808362</v>
      </c>
      <c r="R224">
        <f t="shared" si="76"/>
        <v>203</v>
      </c>
      <c r="S224" s="89">
        <f t="shared" si="66"/>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7"/>
        <v>3.3253264708488217E-2</v>
      </c>
      <c r="Y224" s="66">
        <f t="shared" si="67"/>
        <v>0</v>
      </c>
      <c r="Z224" s="72">
        <f t="shared" si="68"/>
        <v>0</v>
      </c>
      <c r="AA224" s="79">
        <f t="shared" si="69"/>
        <v>0</v>
      </c>
      <c r="AB224" s="81">
        <f t="shared" si="78"/>
        <v>0</v>
      </c>
      <c r="AD224" s="95">
        <f>locallinterp(R224,'BBG rates'!$N$10:$N$369,'BBG rates'!$P$10:$P$369)</f>
        <v>17.166751410683197</v>
      </c>
      <c r="AI224" s="185">
        <f t="shared" si="70"/>
        <v>203</v>
      </c>
      <c r="AJ224" s="127">
        <f>locallinterp(MIN(AI224,CAP_Senior*12),'BBG rates'!$X$24:$X$65,'BBG rates'!$Y$24:$Y$65)</f>
        <v>64.728191004214949</v>
      </c>
      <c r="AK224" s="127">
        <f>locallinterp(MIN(AI224,CAP_CB*12),'BBG rates'!$AA$25:$AA$40,'BBG rates'!$AC$25:$AC$40)</f>
        <v>11</v>
      </c>
      <c r="AL224" s="144">
        <f t="shared" si="71"/>
        <v>20.133792470716543</v>
      </c>
      <c r="AM224" s="142">
        <f>(SUMPRODUCT(AL224:AL$381,G224:G$381)+SUMPRODUCT(AL224:AL$381,H224:H$381))/12</f>
        <v>3339124.2676525414</v>
      </c>
    </row>
    <row r="225" spans="1:39" x14ac:dyDescent="0.2">
      <c r="A225" s="7">
        <v>204</v>
      </c>
      <c r="B225" s="7">
        <v>102</v>
      </c>
      <c r="C225" s="7">
        <v>51</v>
      </c>
      <c r="D225" s="12">
        <f t="shared" si="63"/>
        <v>17</v>
      </c>
      <c r="E225" s="29">
        <f t="shared" si="61"/>
        <v>1899917.6989398086</v>
      </c>
      <c r="F225" s="2">
        <f t="shared" si="64"/>
        <v>2934.3151403335241</v>
      </c>
      <c r="G225" s="2">
        <f t="shared" si="72"/>
        <v>18425.149505511599</v>
      </c>
      <c r="H225" s="2">
        <f t="shared" si="73"/>
        <v>6240.2651582230164</v>
      </c>
      <c r="I225" s="2">
        <f t="shared" si="62"/>
        <v>27599.729804068142</v>
      </c>
      <c r="J225" s="2">
        <f t="shared" si="79"/>
        <v>469195.40666915843</v>
      </c>
      <c r="K225" s="2">
        <f t="shared" si="65"/>
        <v>20226.918179327819</v>
      </c>
      <c r="L225" s="2">
        <f t="shared" si="65"/>
        <v>343857.60904857295</v>
      </c>
      <c r="M225" s="2"/>
      <c r="N225" s="28">
        <f t="shared" si="80"/>
        <v>3708950.8546738061</v>
      </c>
      <c r="O225" s="2">
        <f t="shared" si="74"/>
        <v>5709.5114112287711</v>
      </c>
      <c r="P225" s="2">
        <f t="shared" si="75"/>
        <v>35851.159921206483</v>
      </c>
      <c r="R225">
        <f t="shared" si="76"/>
        <v>204</v>
      </c>
      <c r="S225" s="89">
        <f t="shared" si="66"/>
        <v>0</v>
      </c>
      <c r="T225" s="89">
        <f>IF(AND(S225=0,S224&gt;0),SUM($G225:$H$381),S225)</f>
        <v>0</v>
      </c>
      <c r="U225" s="82">
        <f>SUM(T225:T$381)</f>
        <v>0</v>
      </c>
      <c r="V225" s="68">
        <f>localspline(R225,'BBG rates'!$G$10:$G$27,'BBG rates'!$K$10:$K$27)</f>
        <v>0.99201149305868008</v>
      </c>
      <c r="W225" s="68">
        <f>locallinterp(R225,'BBG rates'!$G$10:$G$27,'BBG rates'!$J$10:$J$27)</f>
        <v>3.49E-2</v>
      </c>
      <c r="X225" s="56">
        <f t="shared" si="77"/>
        <v>3.4894418698527829E-2</v>
      </c>
      <c r="Y225" s="66">
        <f t="shared" si="67"/>
        <v>0</v>
      </c>
      <c r="Z225" s="72">
        <f t="shared" si="68"/>
        <v>0</v>
      </c>
      <c r="AA225" s="79">
        <f t="shared" si="69"/>
        <v>0</v>
      </c>
      <c r="AB225" s="81">
        <f t="shared" si="78"/>
        <v>0</v>
      </c>
      <c r="AD225" s="95">
        <f>locallinterp(R225,'BBG rates'!$N$10:$N$369,'BBG rates'!$P$10:$P$369)</f>
        <v>17.249419035104754</v>
      </c>
      <c r="AI225" s="185">
        <f t="shared" si="70"/>
        <v>204</v>
      </c>
      <c r="AJ225" s="127">
        <f>locallinterp(MIN(AI225,CAP_Senior*12),'BBG rates'!$X$24:$X$65,'BBG rates'!$Y$24:$Y$65)</f>
        <v>64.824382070830353</v>
      </c>
      <c r="AK225" s="127">
        <f>locallinterp(MIN(AI225,CAP_CB*12),'BBG rates'!$AA$25:$AA$40,'BBG rates'!$AC$25:$AC$40)</f>
        <v>11</v>
      </c>
      <c r="AL225" s="144">
        <f t="shared" si="71"/>
        <v>20.15014495204116</v>
      </c>
      <c r="AM225" s="142">
        <f>(SUMPRODUCT(AL225:AL$381,G225:G$381)+SUMPRODUCT(AL225:AL$381,H225:H$381))/12</f>
        <v>3297549.9928166331</v>
      </c>
    </row>
    <row r="226" spans="1:39" x14ac:dyDescent="0.2">
      <c r="A226" s="7">
        <v>205</v>
      </c>
      <c r="B226" s="7">
        <v>102.5</v>
      </c>
      <c r="C226" s="7">
        <v>51.25</v>
      </c>
      <c r="D226" s="12">
        <f t="shared" si="63"/>
        <v>17.083333333333332</v>
      </c>
      <c r="E226" s="29">
        <f t="shared" si="61"/>
        <v>1875365.2458317433</v>
      </c>
      <c r="F226" s="2">
        <f t="shared" si="64"/>
        <v>2896.7090223234345</v>
      </c>
      <c r="G226" s="2">
        <f t="shared" si="72"/>
        <v>18392.830294384115</v>
      </c>
      <c r="H226" s="2">
        <f t="shared" si="73"/>
        <v>6159.6228136811133</v>
      </c>
      <c r="I226" s="2">
        <f t="shared" si="62"/>
        <v>27449.162130388664</v>
      </c>
      <c r="J226" s="2">
        <f t="shared" si="79"/>
        <v>468923.18639413966</v>
      </c>
      <c r="K226" s="2">
        <f t="shared" si="65"/>
        <v>20085.948135391449</v>
      </c>
      <c r="L226" s="2">
        <f t="shared" si="65"/>
        <v>343134.94731293723</v>
      </c>
      <c r="M226" s="2"/>
      <c r="N226" s="28">
        <f t="shared" si="80"/>
        <v>3673045.0342910108</v>
      </c>
      <c r="O226" s="2">
        <f t="shared" si="74"/>
        <v>5654.8509496401093</v>
      </c>
      <c r="P226" s="2">
        <f t="shared" si="75"/>
        <v>35905.820382795151</v>
      </c>
      <c r="R226">
        <f t="shared" si="76"/>
        <v>205</v>
      </c>
      <c r="S226" s="89">
        <f t="shared" si="66"/>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7"/>
        <v>3.6535548000315998E-2</v>
      </c>
      <c r="Y226" s="66">
        <f t="shared" si="67"/>
        <v>0</v>
      </c>
      <c r="Z226" s="72">
        <f t="shared" si="68"/>
        <v>0</v>
      </c>
      <c r="AA226" s="79">
        <f t="shared" si="69"/>
        <v>0</v>
      </c>
      <c r="AB226" s="81">
        <f t="shared" si="78"/>
        <v>0</v>
      </c>
      <c r="AD226" s="95">
        <f>locallinterp(R226,'BBG rates'!$N$10:$N$369,'BBG rates'!$P$10:$P$369)</f>
        <v>17.332057987027156</v>
      </c>
      <c r="AI226" s="185">
        <f t="shared" si="70"/>
        <v>205</v>
      </c>
      <c r="AJ226" s="127">
        <f>locallinterp(MIN(AI226,CAP_Senior*12),'BBG rates'!$X$24:$X$65,'BBG rates'!$Y$24:$Y$65)</f>
        <v>64.915073420789739</v>
      </c>
      <c r="AK226" s="127">
        <f>locallinterp(MIN(AI226,CAP_CB*12),'BBG rates'!$AA$25:$AA$40,'BBG rates'!$AC$25:$AC$40)</f>
        <v>11</v>
      </c>
      <c r="AL226" s="144">
        <f t="shared" si="71"/>
        <v>20.165562481534256</v>
      </c>
      <c r="AM226" s="142">
        <f>(SUMPRODUCT(AL226:AL$381,G226:G$381)+SUMPRODUCT(AL226:AL$381,H226:H$381))/12</f>
        <v>3256132.3527519293</v>
      </c>
    </row>
    <row r="227" spans="1:39" x14ac:dyDescent="0.2">
      <c r="A227" s="7">
        <v>206</v>
      </c>
      <c r="B227" s="7">
        <v>103</v>
      </c>
      <c r="C227" s="7">
        <v>51.5</v>
      </c>
      <c r="D227" s="12">
        <f t="shared" si="63"/>
        <v>17.166666666666668</v>
      </c>
      <c r="E227" s="29">
        <f t="shared" si="61"/>
        <v>1850925.3279676733</v>
      </c>
      <c r="F227" s="2">
        <f t="shared" si="64"/>
        <v>2859.2751311196243</v>
      </c>
      <c r="G227" s="2">
        <f t="shared" si="72"/>
        <v>18360.567773782135</v>
      </c>
      <c r="H227" s="2">
        <f t="shared" si="73"/>
        <v>6079.350090287835</v>
      </c>
      <c r="I227" s="2">
        <f t="shared" si="62"/>
        <v>27299.192995189595</v>
      </c>
      <c r="J227" s="2">
        <f t="shared" si="79"/>
        <v>468636.14641742141</v>
      </c>
      <c r="K227" s="2">
        <f t="shared" si="65"/>
        <v>19945.797735673856</v>
      </c>
      <c r="L227" s="2">
        <f t="shared" si="65"/>
        <v>342402.8611290679</v>
      </c>
      <c r="M227" s="2"/>
      <c r="N227" s="28">
        <f t="shared" si="80"/>
        <v>3637084.4701085687</v>
      </c>
      <c r="O227" s="2">
        <f t="shared" si="74"/>
        <v>5600.107149992994</v>
      </c>
      <c r="P227" s="2">
        <f t="shared" si="75"/>
        <v>35960.564182442271</v>
      </c>
      <c r="R227">
        <f t="shared" si="76"/>
        <v>206</v>
      </c>
      <c r="S227" s="89">
        <f t="shared" si="66"/>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7"/>
        <v>3.8176652614652085E-2</v>
      </c>
      <c r="Y227" s="66">
        <f t="shared" si="67"/>
        <v>0</v>
      </c>
      <c r="Z227" s="72">
        <f t="shared" si="68"/>
        <v>0</v>
      </c>
      <c r="AA227" s="79">
        <f t="shared" si="69"/>
        <v>0</v>
      </c>
      <c r="AB227" s="81">
        <f t="shared" si="78"/>
        <v>0</v>
      </c>
      <c r="AD227" s="95">
        <f>locallinterp(R227,'BBG rates'!$N$10:$N$369,'BBG rates'!$P$10:$P$369)</f>
        <v>17.41466839698964</v>
      </c>
      <c r="AI227" s="185">
        <f t="shared" si="70"/>
        <v>206</v>
      </c>
      <c r="AJ227" s="127">
        <f>locallinterp(MIN(AI227,CAP_Senior*12),'BBG rates'!$X$24:$X$65,'BBG rates'!$Y$24:$Y$65)</f>
        <v>65.005764770749124</v>
      </c>
      <c r="AK227" s="127">
        <f>locallinterp(MIN(AI227,CAP_CB*12),'BBG rates'!$AA$25:$AA$40,'BBG rates'!$AC$25:$AC$40)</f>
        <v>11</v>
      </c>
      <c r="AL227" s="144">
        <f t="shared" si="71"/>
        <v>20.180980011027351</v>
      </c>
      <c r="AM227" s="142">
        <f>(SUMPRODUCT(AL227:AL$381,G227:G$381)+SUMPRODUCT(AL227:AL$381,H227:H$381))/12</f>
        <v>3214872.8504831269</v>
      </c>
    </row>
    <row r="228" spans="1:39" x14ac:dyDescent="0.2">
      <c r="A228" s="7">
        <v>207</v>
      </c>
      <c r="B228" s="7">
        <v>103.5</v>
      </c>
      <c r="C228" s="7">
        <v>51.75</v>
      </c>
      <c r="D228" s="12">
        <f t="shared" si="63"/>
        <v>17.25</v>
      </c>
      <c r="E228" s="29">
        <f t="shared" si="61"/>
        <v>1826597.5205306723</v>
      </c>
      <c r="F228" s="2">
        <f t="shared" si="64"/>
        <v>2822.0128167461121</v>
      </c>
      <c r="G228" s="2">
        <f t="shared" si="72"/>
        <v>18328.361844265855</v>
      </c>
      <c r="H228" s="2">
        <f t="shared" si="73"/>
        <v>5999.4455927352356</v>
      </c>
      <c r="I228" s="2">
        <f t="shared" si="62"/>
        <v>27149.820253747203</v>
      </c>
      <c r="J228" s="2">
        <f t="shared" si="79"/>
        <v>468334.39937713923</v>
      </c>
      <c r="K228" s="2">
        <f t="shared" si="65"/>
        <v>19806.462580970183</v>
      </c>
      <c r="L228" s="2">
        <f t="shared" si="65"/>
        <v>341661.47952173563</v>
      </c>
      <c r="M228" s="2"/>
      <c r="N228" s="28">
        <f t="shared" si="80"/>
        <v>3601069.0786613594</v>
      </c>
      <c r="O228" s="2">
        <f t="shared" si="74"/>
        <v>5545.2798852260803</v>
      </c>
      <c r="P228" s="2">
        <f t="shared" si="75"/>
        <v>36015.391447209186</v>
      </c>
      <c r="R228">
        <f t="shared" si="76"/>
        <v>207</v>
      </c>
      <c r="S228" s="89">
        <f t="shared" si="66"/>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7"/>
        <v>3.9817732542068995E-2</v>
      </c>
      <c r="Y228" s="66">
        <f t="shared" si="67"/>
        <v>0</v>
      </c>
      <c r="Z228" s="72">
        <f t="shared" si="68"/>
        <v>0</v>
      </c>
      <c r="AA228" s="79">
        <f t="shared" si="69"/>
        <v>0</v>
      </c>
      <c r="AB228" s="81">
        <f t="shared" si="78"/>
        <v>0</v>
      </c>
      <c r="AD228" s="95">
        <f>locallinterp(R228,'BBG rates'!$N$10:$N$369,'BBG rates'!$P$10:$P$369)</f>
        <v>17.49725040187996</v>
      </c>
      <c r="AI228" s="185">
        <f t="shared" si="70"/>
        <v>207</v>
      </c>
      <c r="AJ228" s="127">
        <f>locallinterp(MIN(AI228,CAP_Senior*12),'BBG rates'!$X$24:$X$65,'BBG rates'!$Y$24:$Y$65)</f>
        <v>65.09645612070851</v>
      </c>
      <c r="AK228" s="127">
        <f>locallinterp(MIN(AI228,CAP_CB*12),'BBG rates'!$AA$25:$AA$40,'BBG rates'!$AC$25:$AC$40)</f>
        <v>11</v>
      </c>
      <c r="AL228" s="144">
        <f t="shared" si="71"/>
        <v>20.196397540520447</v>
      </c>
      <c r="AM228" s="142">
        <f>(SUMPRODUCT(AL228:AL$381,G228:G$381)+SUMPRODUCT(AL228:AL$381,H228:H$381))/12</f>
        <v>3173771.0593259647</v>
      </c>
    </row>
    <row r="229" spans="1:39" x14ac:dyDescent="0.2">
      <c r="A229" s="7">
        <v>208</v>
      </c>
      <c r="B229" s="7">
        <v>104</v>
      </c>
      <c r="C229" s="7">
        <v>52</v>
      </c>
      <c r="D229" s="12">
        <f t="shared" si="63"/>
        <v>17.333333333333332</v>
      </c>
      <c r="E229" s="29">
        <f t="shared" si="61"/>
        <v>1802381.4001934943</v>
      </c>
      <c r="F229" s="2">
        <f t="shared" si="64"/>
        <v>2784.9214315058821</v>
      </c>
      <c r="G229" s="2">
        <f t="shared" si="72"/>
        <v>18296.212406569917</v>
      </c>
      <c r="H229" s="2">
        <f t="shared" si="73"/>
        <v>5919.9079306082112</v>
      </c>
      <c r="I229" s="2">
        <f t="shared" si="62"/>
        <v>27001.041768684008</v>
      </c>
      <c r="J229" s="2">
        <f t="shared" si="79"/>
        <v>468018.0573238561</v>
      </c>
      <c r="K229" s="2">
        <f t="shared" si="65"/>
        <v>19667.938294698484</v>
      </c>
      <c r="L229" s="2">
        <f t="shared" si="65"/>
        <v>340910.93044144037</v>
      </c>
      <c r="M229" s="2"/>
      <c r="N229" s="28">
        <f t="shared" si="80"/>
        <v>3564998.7763570086</v>
      </c>
      <c r="O229" s="2">
        <f t="shared" si="74"/>
        <v>5490.3690280842893</v>
      </c>
      <c r="P229" s="2">
        <f t="shared" si="75"/>
        <v>36070.302304350967</v>
      </c>
      <c r="R229">
        <f t="shared" si="76"/>
        <v>208</v>
      </c>
      <c r="S229" s="89">
        <f t="shared" si="66"/>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7"/>
        <v>4.1458787783632545E-2</v>
      </c>
      <c r="Y229" s="66">
        <f t="shared" si="67"/>
        <v>0</v>
      </c>
      <c r="Z229" s="72">
        <f t="shared" si="68"/>
        <v>0</v>
      </c>
      <c r="AA229" s="79">
        <f t="shared" si="69"/>
        <v>0</v>
      </c>
      <c r="AB229" s="81">
        <f t="shared" si="78"/>
        <v>0</v>
      </c>
      <c r="AD229" s="95">
        <f>locallinterp(R229,'BBG rates'!$N$10:$N$369,'BBG rates'!$P$10:$P$369)</f>
        <v>17.579804130033498</v>
      </c>
      <c r="AI229" s="185">
        <f t="shared" si="70"/>
        <v>208</v>
      </c>
      <c r="AJ229" s="127">
        <f>locallinterp(MIN(AI229,CAP_Senior*12),'BBG rates'!$X$24:$X$65,'BBG rates'!$Y$24:$Y$65)</f>
        <v>65.187147470667895</v>
      </c>
      <c r="AK229" s="127">
        <f>locallinterp(MIN(AI229,CAP_CB*12),'BBG rates'!$AA$25:$AA$40,'BBG rates'!$AC$25:$AC$40)</f>
        <v>11</v>
      </c>
      <c r="AL229" s="144">
        <f t="shared" si="71"/>
        <v>20.211815070013543</v>
      </c>
      <c r="AM229" s="142">
        <f>(SUMPRODUCT(AL229:AL$381,G229:G$381)+SUMPRODUCT(AL229:AL$381,H229:H$381))/12</f>
        <v>3132826.5534687224</v>
      </c>
    </row>
    <row r="230" spans="1:39" x14ac:dyDescent="0.2">
      <c r="A230" s="7">
        <v>209</v>
      </c>
      <c r="B230" s="7">
        <v>104.5</v>
      </c>
      <c r="C230" s="7">
        <v>52.25</v>
      </c>
      <c r="D230" s="12">
        <f t="shared" si="63"/>
        <v>17.416666666666668</v>
      </c>
      <c r="E230" s="29">
        <f t="shared" si="61"/>
        <v>1778276.5451135233</v>
      </c>
      <c r="F230" s="2">
        <f t="shared" si="64"/>
        <v>2748.0003299731593</v>
      </c>
      <c r="G230" s="2">
        <f t="shared" si="72"/>
        <v>18264.11936160308</v>
      </c>
      <c r="H230" s="2">
        <f t="shared" si="73"/>
        <v>5840.7357183679151</v>
      </c>
      <c r="I230" s="2">
        <f t="shared" si="62"/>
        <v>26852.855409944154</v>
      </c>
      <c r="J230" s="2">
        <f t="shared" si="79"/>
        <v>467687.23172319401</v>
      </c>
      <c r="K230" s="2">
        <f t="shared" si="65"/>
        <v>19530.220522786254</v>
      </c>
      <c r="L230" s="2">
        <f t="shared" si="65"/>
        <v>340151.34077186062</v>
      </c>
      <c r="M230" s="2"/>
      <c r="N230" s="28">
        <f t="shared" si="80"/>
        <v>3528873.4794756919</v>
      </c>
      <c r="O230" s="2">
        <f t="shared" si="74"/>
        <v>5435.3744511185341</v>
      </c>
      <c r="P230" s="2">
        <f t="shared" si="75"/>
        <v>36125.296881316724</v>
      </c>
      <c r="R230">
        <f t="shared" si="76"/>
        <v>209</v>
      </c>
      <c r="S230" s="89">
        <f t="shared" si="66"/>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7"/>
        <v>4.309981833987564E-2</v>
      </c>
      <c r="Y230" s="66">
        <f t="shared" si="67"/>
        <v>0</v>
      </c>
      <c r="Z230" s="72">
        <f t="shared" si="68"/>
        <v>0</v>
      </c>
      <c r="AA230" s="79">
        <f t="shared" si="69"/>
        <v>0</v>
      </c>
      <c r="AB230" s="81">
        <f t="shared" si="78"/>
        <v>0</v>
      </c>
      <c r="AD230" s="95">
        <f>locallinterp(R230,'BBG rates'!$N$10:$N$369,'BBG rates'!$P$10:$P$369)</f>
        <v>17.662329716135112</v>
      </c>
      <c r="AI230" s="185">
        <f t="shared" si="70"/>
        <v>209</v>
      </c>
      <c r="AJ230" s="127">
        <f>locallinterp(MIN(AI230,CAP_Senior*12),'BBG rates'!$X$24:$X$65,'BBG rates'!$Y$24:$Y$65)</f>
        <v>65.277838820627281</v>
      </c>
      <c r="AK230" s="127">
        <f>locallinterp(MIN(AI230,CAP_CB*12),'BBG rates'!$AA$25:$AA$40,'BBG rates'!$AC$25:$AC$40)</f>
        <v>11</v>
      </c>
      <c r="AL230" s="144">
        <f t="shared" si="71"/>
        <v>20.227232599506635</v>
      </c>
      <c r="AM230" s="142">
        <f>(SUMPRODUCT(AL230:AL$381,G230:G$381)+SUMPRODUCT(AL230:AL$381,H230:H$381))/12</f>
        <v>3092038.9079713691</v>
      </c>
    </row>
    <row r="231" spans="1:39" x14ac:dyDescent="0.2">
      <c r="A231" s="7">
        <v>210</v>
      </c>
      <c r="B231" s="7">
        <v>105</v>
      </c>
      <c r="C231" s="7">
        <v>52.5</v>
      </c>
      <c r="D231" s="12">
        <f t="shared" si="63"/>
        <v>17.5</v>
      </c>
      <c r="E231" s="29">
        <f t="shared" si="61"/>
        <v>1754282.5349277402</v>
      </c>
      <c r="F231" s="2">
        <f t="shared" si="64"/>
        <v>2711.24886898571</v>
      </c>
      <c r="G231" s="2">
        <f t="shared" si="72"/>
        <v>18232.082610447887</v>
      </c>
      <c r="H231" s="2">
        <f t="shared" si="73"/>
        <v>5761.9275753352231</v>
      </c>
      <c r="I231" s="2">
        <f t="shared" si="62"/>
        <v>26705.25905476882</v>
      </c>
      <c r="J231" s="2">
        <f t="shared" si="79"/>
        <v>467342.03345845436</v>
      </c>
      <c r="K231" s="2">
        <f t="shared" si="65"/>
        <v>19393.304933557505</v>
      </c>
      <c r="L231" s="2">
        <f t="shared" si="65"/>
        <v>339382.83633725636</v>
      </c>
      <c r="M231" s="2"/>
      <c r="N231" s="28">
        <f t="shared" si="80"/>
        <v>3492693.104169942</v>
      </c>
      <c r="O231" s="2">
        <f t="shared" si="74"/>
        <v>5380.2960266854043</v>
      </c>
      <c r="P231" s="2">
        <f t="shared" si="75"/>
        <v>36180.375305749862</v>
      </c>
      <c r="R231">
        <f t="shared" si="76"/>
        <v>210</v>
      </c>
      <c r="S231" s="89">
        <f t="shared" si="66"/>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7"/>
        <v>4.4740824211864094E-2</v>
      </c>
      <c r="Y231" s="66">
        <f t="shared" si="67"/>
        <v>0</v>
      </c>
      <c r="Z231" s="72">
        <f t="shared" si="68"/>
        <v>0</v>
      </c>
      <c r="AA231" s="79">
        <f t="shared" si="69"/>
        <v>0</v>
      </c>
      <c r="AB231" s="81">
        <f t="shared" si="78"/>
        <v>0</v>
      </c>
      <c r="AD231" s="95">
        <f>locallinterp(R231,'BBG rates'!$N$10:$N$369,'BBG rates'!$P$10:$P$369)</f>
        <v>17.744827296250197</v>
      </c>
      <c r="AI231" s="185">
        <f t="shared" si="70"/>
        <v>210</v>
      </c>
      <c r="AJ231" s="127">
        <f>locallinterp(MIN(AI231,CAP_Senior*12),'BBG rates'!$X$24:$X$65,'BBG rates'!$Y$24:$Y$65)</f>
        <v>65.368530170586666</v>
      </c>
      <c r="AK231" s="127">
        <f>locallinterp(MIN(AI231,CAP_CB*12),'BBG rates'!$AA$25:$AA$40,'BBG rates'!$AC$25:$AC$40)</f>
        <v>11</v>
      </c>
      <c r="AL231" s="144">
        <f t="shared" si="71"/>
        <v>20.242650128999735</v>
      </c>
      <c r="AM231" s="142">
        <f>(SUMPRODUCT(AL231:AL$381,G231:G$381)+SUMPRODUCT(AL231:AL$381,H231:H$381))/12</f>
        <v>3051407.6987647046</v>
      </c>
    </row>
    <row r="232" spans="1:39" x14ac:dyDescent="0.2">
      <c r="A232" s="7">
        <v>211</v>
      </c>
      <c r="B232" s="7">
        <v>105.5</v>
      </c>
      <c r="C232" s="7">
        <v>52.75</v>
      </c>
      <c r="D232" s="12">
        <f t="shared" si="63"/>
        <v>17.583333333333332</v>
      </c>
      <c r="E232" s="29">
        <f t="shared" si="61"/>
        <v>1730398.9507477055</v>
      </c>
      <c r="F232" s="2">
        <f t="shared" si="64"/>
        <v>2674.6664076371671</v>
      </c>
      <c r="G232" s="2">
        <f t="shared" si="72"/>
        <v>18200.102054360428</v>
      </c>
      <c r="H232" s="2">
        <f t="shared" si="73"/>
        <v>5683.4821256742607</v>
      </c>
      <c r="I232" s="2">
        <f t="shared" si="62"/>
        <v>26558.250587671857</v>
      </c>
      <c r="J232" s="2">
        <f t="shared" si="79"/>
        <v>466982.57283323014</v>
      </c>
      <c r="K232" s="2">
        <f t="shared" si="65"/>
        <v>19257.187217620503</v>
      </c>
      <c r="L232" s="2">
        <f t="shared" si="65"/>
        <v>338605.54190982715</v>
      </c>
      <c r="M232" s="2"/>
      <c r="N232" s="28">
        <f t="shared" si="80"/>
        <v>3456457.5664644535</v>
      </c>
      <c r="O232" s="2">
        <f t="shared" si="74"/>
        <v>5325.1336269468802</v>
      </c>
      <c r="P232" s="2">
        <f t="shared" si="75"/>
        <v>36235.537705488379</v>
      </c>
      <c r="R232">
        <f t="shared" si="76"/>
        <v>211</v>
      </c>
      <c r="S232" s="89">
        <f t="shared" si="66"/>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7"/>
        <v>4.6381805400130816E-2</v>
      </c>
      <c r="Y232" s="66">
        <f t="shared" si="67"/>
        <v>0</v>
      </c>
      <c r="Z232" s="72">
        <f t="shared" si="68"/>
        <v>0</v>
      </c>
      <c r="AA232" s="79">
        <f t="shared" si="69"/>
        <v>0</v>
      </c>
      <c r="AB232" s="81">
        <f t="shared" si="78"/>
        <v>0</v>
      </c>
      <c r="AD232" s="95">
        <f>locallinterp(R232,'BBG rates'!$N$10:$N$369,'BBG rates'!$P$10:$P$369)</f>
        <v>17.8272970078269</v>
      </c>
      <c r="AI232" s="185">
        <f t="shared" si="70"/>
        <v>211</v>
      </c>
      <c r="AJ232" s="127">
        <f>locallinterp(MIN(AI232,CAP_Senior*12),'BBG rates'!$X$24:$X$65,'BBG rates'!$Y$24:$Y$65)</f>
        <v>65.459221520546052</v>
      </c>
      <c r="AK232" s="127">
        <f>locallinterp(MIN(AI232,CAP_CB*12),'BBG rates'!$AA$25:$AA$40,'BBG rates'!$AC$25:$AC$40)</f>
        <v>11</v>
      </c>
      <c r="AL232" s="144">
        <f t="shared" si="71"/>
        <v>20.258067658492827</v>
      </c>
      <c r="AM232" s="142">
        <f>(SUMPRODUCT(AL232:AL$381,G232:G$381)+SUMPRODUCT(AL232:AL$381,H232:H$381))/12</f>
        <v>3010932.5026494996</v>
      </c>
    </row>
    <row r="233" spans="1:39" x14ac:dyDescent="0.2">
      <c r="A233" s="7">
        <v>212</v>
      </c>
      <c r="B233" s="7">
        <v>106</v>
      </c>
      <c r="C233" s="7">
        <v>53</v>
      </c>
      <c r="D233" s="12">
        <f t="shared" si="63"/>
        <v>17.666666666666668</v>
      </c>
      <c r="E233" s="29">
        <f t="shared" si="61"/>
        <v>1706625.3751545595</v>
      </c>
      <c r="F233" s="2">
        <f t="shared" si="64"/>
        <v>2638.2523072693807</v>
      </c>
      <c r="G233" s="2">
        <f t="shared" si="72"/>
        <v>18168.177594769983</v>
      </c>
      <c r="H233" s="2">
        <f t="shared" si="73"/>
        <v>5605.39799837597</v>
      </c>
      <c r="I233" s="2">
        <f t="shared" si="62"/>
        <v>26411.827900415334</v>
      </c>
      <c r="J233" s="2">
        <f t="shared" si="79"/>
        <v>466608.95957400429</v>
      </c>
      <c r="K233" s="2">
        <f t="shared" si="65"/>
        <v>19121.863087755937</v>
      </c>
      <c r="L233" s="2">
        <f t="shared" si="65"/>
        <v>337819.58121702156</v>
      </c>
      <c r="M233" s="2"/>
      <c r="N233" s="28">
        <f t="shared" si="80"/>
        <v>3420166.7822558885</v>
      </c>
      <c r="O233" s="2">
        <f t="shared" si="74"/>
        <v>5269.8871238700358</v>
      </c>
      <c r="P233" s="2">
        <f t="shared" si="75"/>
        <v>36290.784208565223</v>
      </c>
      <c r="R233">
        <f t="shared" si="76"/>
        <v>212</v>
      </c>
      <c r="S233" s="89">
        <f t="shared" si="66"/>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7"/>
        <v>4.8022761905475164E-2</v>
      </c>
      <c r="Y233" s="66">
        <f t="shared" si="67"/>
        <v>0</v>
      </c>
      <c r="Z233" s="72">
        <f t="shared" si="68"/>
        <v>0</v>
      </c>
      <c r="AA233" s="79">
        <f t="shared" si="69"/>
        <v>0</v>
      </c>
      <c r="AB233" s="81">
        <f t="shared" si="78"/>
        <v>0</v>
      </c>
      <c r="AD233" s="95">
        <f>locallinterp(R233,'BBG rates'!$N$10:$N$369,'BBG rates'!$P$10:$P$369)</f>
        <v>17.909738992177694</v>
      </c>
      <c r="AI233" s="185">
        <f t="shared" si="70"/>
        <v>212</v>
      </c>
      <c r="AJ233" s="127">
        <f>locallinterp(MIN(AI233,CAP_Senior*12),'BBG rates'!$X$24:$X$65,'BBG rates'!$Y$24:$Y$65)</f>
        <v>65.549912870505437</v>
      </c>
      <c r="AK233" s="127">
        <f>locallinterp(MIN(AI233,CAP_CB*12),'BBG rates'!$AA$25:$AA$40,'BBG rates'!$AC$25:$AC$40)</f>
        <v>11</v>
      </c>
      <c r="AL233" s="144">
        <f t="shared" si="71"/>
        <v>20.273485187985926</v>
      </c>
      <c r="AM233" s="142">
        <f>(SUMPRODUCT(AL233:AL$381,G233:G$381)+SUMPRODUCT(AL233:AL$381,H233:H$381))/12</f>
        <v>2970612.8972956282</v>
      </c>
    </row>
    <row r="234" spans="1:39" x14ac:dyDescent="0.2">
      <c r="A234" s="7">
        <v>213</v>
      </c>
      <c r="B234" s="7">
        <v>106.5</v>
      </c>
      <c r="C234" s="7">
        <v>53.25</v>
      </c>
      <c r="D234" s="12">
        <f t="shared" si="63"/>
        <v>17.75</v>
      </c>
      <c r="E234" s="29">
        <f t="shared" si="61"/>
        <v>1682961.3921940392</v>
      </c>
      <c r="F234" s="2">
        <f t="shared" si="64"/>
        <v>2602.005931464796</v>
      </c>
      <c r="G234" s="2">
        <f t="shared" si="72"/>
        <v>18136.309133278726</v>
      </c>
      <c r="H234" s="2">
        <f t="shared" si="73"/>
        <v>5527.673827241756</v>
      </c>
      <c r="I234" s="2">
        <f t="shared" si="62"/>
        <v>26265.988891985278</v>
      </c>
      <c r="J234" s="2">
        <f t="shared" si="79"/>
        <v>466221.30283273867</v>
      </c>
      <c r="K234" s="2">
        <f t="shared" si="65"/>
        <v>18987.328278805722</v>
      </c>
      <c r="L234" s="2">
        <f t="shared" si="65"/>
        <v>337025.07694880158</v>
      </c>
      <c r="M234" s="2"/>
      <c r="N234" s="28">
        <f t="shared" si="80"/>
        <v>3383820.6673126798</v>
      </c>
      <c r="O234" s="2">
        <f t="shared" si="74"/>
        <v>5214.5563892267382</v>
      </c>
      <c r="P234" s="2">
        <f t="shared" si="75"/>
        <v>36346.114943208522</v>
      </c>
      <c r="R234">
        <f t="shared" si="76"/>
        <v>213</v>
      </c>
      <c r="S234" s="89">
        <f t="shared" si="66"/>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7"/>
        <v>4.9663693728962954E-2</v>
      </c>
      <c r="Y234" s="66">
        <f t="shared" si="67"/>
        <v>0</v>
      </c>
      <c r="Z234" s="72">
        <f t="shared" si="68"/>
        <v>0</v>
      </c>
      <c r="AA234" s="79">
        <f t="shared" si="69"/>
        <v>0</v>
      </c>
      <c r="AB234" s="81">
        <f t="shared" si="78"/>
        <v>0</v>
      </c>
      <c r="AD234" s="95">
        <f>locallinterp(R234,'BBG rates'!$N$10:$N$369,'BBG rates'!$P$10:$P$369)</f>
        <v>17.992153387030825</v>
      </c>
      <c r="AI234" s="185">
        <f t="shared" si="70"/>
        <v>213</v>
      </c>
      <c r="AJ234" s="127">
        <f>locallinterp(MIN(AI234,CAP_Senior*12),'BBG rates'!$X$24:$X$65,'BBG rates'!$Y$24:$Y$65)</f>
        <v>65.640604220464823</v>
      </c>
      <c r="AK234" s="127">
        <f>locallinterp(MIN(AI234,CAP_CB*12),'BBG rates'!$AA$25:$AA$40,'BBG rates'!$AC$25:$AC$40)</f>
        <v>11</v>
      </c>
      <c r="AL234" s="144">
        <f t="shared" si="71"/>
        <v>20.288902717479019</v>
      </c>
      <c r="AM234" s="142">
        <f>(SUMPRODUCT(AL234:AL$381,G234:G$381)+SUMPRODUCT(AL234:AL$381,H234:H$381))/12</f>
        <v>2930448.4612412029</v>
      </c>
    </row>
    <row r="235" spans="1:39" x14ac:dyDescent="0.2">
      <c r="A235" s="7">
        <v>214</v>
      </c>
      <c r="B235" s="7">
        <v>107</v>
      </c>
      <c r="C235" s="7">
        <v>53.5</v>
      </c>
      <c r="D235" s="12">
        <f t="shared" si="63"/>
        <v>17.833333333333332</v>
      </c>
      <c r="E235" s="29">
        <f t="shared" si="61"/>
        <v>1659406.5873715107</v>
      </c>
      <c r="F235" s="2">
        <f t="shared" si="64"/>
        <v>2565.9266460388544</v>
      </c>
      <c r="G235" s="2">
        <f t="shared" si="72"/>
        <v>18104.496571661442</v>
      </c>
      <c r="H235" s="2">
        <f t="shared" si="73"/>
        <v>5450.3082508671641</v>
      </c>
      <c r="I235" s="2">
        <f t="shared" si="62"/>
        <v>26120.731468567461</v>
      </c>
      <c r="J235" s="2">
        <f t="shared" si="79"/>
        <v>465819.71118945302</v>
      </c>
      <c r="K235" s="2">
        <f t="shared" si="65"/>
        <v>18853.578547562312</v>
      </c>
      <c r="L235" s="2">
        <f t="shared" si="65"/>
        <v>336222.1507648612</v>
      </c>
      <c r="M235" s="2"/>
      <c r="N235" s="28">
        <f t="shared" si="80"/>
        <v>3347419.1372748381</v>
      </c>
      <c r="O235" s="2">
        <f t="shared" si="74"/>
        <v>5159.1412945933507</v>
      </c>
      <c r="P235" s="2">
        <f t="shared" si="75"/>
        <v>36401.530037841912</v>
      </c>
      <c r="R235">
        <f t="shared" si="76"/>
        <v>214</v>
      </c>
      <c r="S235" s="89">
        <f t="shared" si="66"/>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7"/>
        <v>5.1304600871127093E-2</v>
      </c>
      <c r="Y235" s="66">
        <f t="shared" si="67"/>
        <v>0</v>
      </c>
      <c r="Z235" s="72">
        <f t="shared" si="68"/>
        <v>0</v>
      </c>
      <c r="AA235" s="79">
        <f t="shared" si="69"/>
        <v>0</v>
      </c>
      <c r="AB235" s="81">
        <f t="shared" si="78"/>
        <v>0</v>
      </c>
      <c r="AD235" s="95">
        <f>locallinterp(R235,'BBG rates'!$N$10:$N$369,'BBG rates'!$P$10:$P$369)</f>
        <v>18.074540336462064</v>
      </c>
      <c r="AI235" s="185">
        <f t="shared" si="70"/>
        <v>214</v>
      </c>
      <c r="AJ235" s="127">
        <f>locallinterp(MIN(AI235,CAP_Senior*12),'BBG rates'!$X$24:$X$65,'BBG rates'!$Y$24:$Y$65)</f>
        <v>65.731295570424209</v>
      </c>
      <c r="AK235" s="127">
        <f>locallinterp(MIN(AI235,CAP_CB*12),'BBG rates'!$AA$25:$AA$40,'BBG rates'!$AC$25:$AC$40)</f>
        <v>11</v>
      </c>
      <c r="AL235" s="144">
        <f t="shared" si="71"/>
        <v>20.304320246972114</v>
      </c>
      <c r="AM235" s="142">
        <f>(SUMPRODUCT(AL235:AL$381,G235:G$381)+SUMPRODUCT(AL235:AL$381,H235:H$381))/12</f>
        <v>2890438.7738916962</v>
      </c>
    </row>
    <row r="236" spans="1:39" x14ac:dyDescent="0.2">
      <c r="A236" s="7">
        <v>215</v>
      </c>
      <c r="B236" s="7">
        <v>107.5</v>
      </c>
      <c r="C236" s="7">
        <v>53.75</v>
      </c>
      <c r="D236" s="12">
        <f t="shared" si="63"/>
        <v>17.916666666666668</v>
      </c>
      <c r="E236" s="29">
        <f t="shared" si="61"/>
        <v>1635960.5476470198</v>
      </c>
      <c r="F236" s="2">
        <f t="shared" si="64"/>
        <v>2530.0138190324215</v>
      </c>
      <c r="G236" s="2">
        <f t="shared" si="72"/>
        <v>18072.739811865202</v>
      </c>
      <c r="H236" s="2">
        <f t="shared" si="73"/>
        <v>5373.29991262562</v>
      </c>
      <c r="I236" s="2">
        <f t="shared" si="62"/>
        <v>25976.053543523245</v>
      </c>
      <c r="J236" s="2">
        <f t="shared" si="79"/>
        <v>465404.2926547915</v>
      </c>
      <c r="K236" s="2">
        <f t="shared" si="65"/>
        <v>18720.609672658571</v>
      </c>
      <c r="L236" s="2">
        <f t="shared" si="65"/>
        <v>335410.9233017994</v>
      </c>
      <c r="M236" s="2"/>
      <c r="N236" s="28">
        <f t="shared" si="80"/>
        <v>3310962.1076537534</v>
      </c>
      <c r="O236" s="2">
        <f t="shared" si="74"/>
        <v>5103.6417113504376</v>
      </c>
      <c r="P236" s="2">
        <f t="shared" si="75"/>
        <v>36457.029621084825</v>
      </c>
      <c r="R236">
        <f t="shared" si="76"/>
        <v>215</v>
      </c>
      <c r="S236" s="89">
        <f t="shared" si="66"/>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7"/>
        <v>5.2945483332500487E-2</v>
      </c>
      <c r="Y236" s="66">
        <f t="shared" si="67"/>
        <v>0</v>
      </c>
      <c r="Z236" s="72">
        <f t="shared" si="68"/>
        <v>0</v>
      </c>
      <c r="AA236" s="79">
        <f t="shared" si="69"/>
        <v>0</v>
      </c>
      <c r="AB236" s="81">
        <f t="shared" si="78"/>
        <v>0</v>
      </c>
      <c r="AD236" s="95">
        <f>locallinterp(R236,'BBG rates'!$N$10:$N$369,'BBG rates'!$P$10:$P$369)</f>
        <v>18.156899980963278</v>
      </c>
      <c r="AI236" s="185">
        <f t="shared" si="70"/>
        <v>215</v>
      </c>
      <c r="AJ236" s="127">
        <f>locallinterp(MIN(AI236,CAP_Senior*12),'BBG rates'!$X$24:$X$65,'BBG rates'!$Y$24:$Y$65)</f>
        <v>65.821986920383594</v>
      </c>
      <c r="AK236" s="127">
        <f>locallinterp(MIN(AI236,CAP_CB*12),'BBG rates'!$AA$25:$AA$40,'BBG rates'!$AC$25:$AC$40)</f>
        <v>11</v>
      </c>
      <c r="AL236" s="144">
        <f t="shared" si="71"/>
        <v>20.31973777646521</v>
      </c>
      <c r="AM236" s="142">
        <f>(SUMPRODUCT(AL236:AL$381,G236:G$381)+SUMPRODUCT(AL236:AL$381,H236:H$381))/12</f>
        <v>2850583.415519068</v>
      </c>
    </row>
    <row r="237" spans="1:39" x14ac:dyDescent="0.2">
      <c r="A237" s="7">
        <v>216</v>
      </c>
      <c r="B237" s="7">
        <v>108</v>
      </c>
      <c r="C237" s="7">
        <v>54</v>
      </c>
      <c r="D237" s="12">
        <f t="shared" si="63"/>
        <v>18</v>
      </c>
      <c r="E237" s="29">
        <f t="shared" si="61"/>
        <v>1612622.8614303584</v>
      </c>
      <c r="F237" s="2">
        <f t="shared" si="64"/>
        <v>2494.2668207042384</v>
      </c>
      <c r="G237" s="2">
        <f t="shared" si="72"/>
        <v>18041.038756009075</v>
      </c>
      <c r="H237" s="2">
        <f t="shared" si="73"/>
        <v>5296.6474606522315</v>
      </c>
      <c r="I237" s="2">
        <f t="shared" si="62"/>
        <v>25831.953037365543</v>
      </c>
      <c r="J237" s="2">
        <f t="shared" si="79"/>
        <v>464975.15467257978</v>
      </c>
      <c r="K237" s="2">
        <f t="shared" si="65"/>
        <v>18588.417454458184</v>
      </c>
      <c r="L237" s="2">
        <f t="shared" si="65"/>
        <v>334591.51418024732</v>
      </c>
      <c r="M237" s="2"/>
      <c r="N237" s="28">
        <f t="shared" si="80"/>
        <v>3274449.4938320005</v>
      </c>
      <c r="O237" s="2">
        <f t="shared" si="74"/>
        <v>5048.0575106824617</v>
      </c>
      <c r="P237" s="2">
        <f t="shared" si="75"/>
        <v>36512.613821752806</v>
      </c>
      <c r="R237">
        <f t="shared" si="76"/>
        <v>216</v>
      </c>
      <c r="S237" s="89">
        <f t="shared" si="66"/>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7"/>
        <v>5.4586341114415404E-2</v>
      </c>
      <c r="Y237" s="66">
        <f t="shared" si="67"/>
        <v>0</v>
      </c>
      <c r="Z237" s="72">
        <f t="shared" si="68"/>
        <v>0</v>
      </c>
      <c r="AA237" s="79">
        <f t="shared" si="69"/>
        <v>0</v>
      </c>
      <c r="AB237" s="81">
        <f t="shared" si="78"/>
        <v>0</v>
      </c>
      <c r="AD237" s="95">
        <f>locallinterp(R237,'BBG rates'!$N$10:$N$369,'BBG rates'!$P$10:$P$369)</f>
        <v>18.239232467373551</v>
      </c>
      <c r="AI237" s="185">
        <f t="shared" si="70"/>
        <v>216</v>
      </c>
      <c r="AJ237" s="127">
        <f>locallinterp(MIN(AI237,CAP_Senior*12),'BBG rates'!$X$24:$X$65,'BBG rates'!$Y$24:$Y$65)</f>
        <v>65.91267827034298</v>
      </c>
      <c r="AK237" s="127">
        <f>locallinterp(MIN(AI237,CAP_CB*12),'BBG rates'!$AA$25:$AA$40,'BBG rates'!$AC$25:$AC$40)</f>
        <v>11</v>
      </c>
      <c r="AL237" s="144">
        <f t="shared" si="71"/>
        <v>20.335155305958306</v>
      </c>
      <c r="AM237" s="142">
        <f>(SUMPRODUCT(AL237:AL$381,G237:G$381)+SUMPRODUCT(AL237:AL$381,H237:H$381))/12</f>
        <v>2810881.9672608818</v>
      </c>
    </row>
    <row r="238" spans="1:39" x14ac:dyDescent="0.2">
      <c r="A238" s="7">
        <v>217</v>
      </c>
      <c r="B238" s="7">
        <v>108.5</v>
      </c>
      <c r="C238" s="7">
        <v>54.25</v>
      </c>
      <c r="D238" s="12">
        <f t="shared" si="63"/>
        <v>18.083333333333332</v>
      </c>
      <c r="E238" s="29">
        <f t="shared" si="61"/>
        <v>1589393.1185761469</v>
      </c>
      <c r="F238" s="2">
        <f t="shared" si="64"/>
        <v>2458.6850235234028</v>
      </c>
      <c r="G238" s="2">
        <f t="shared" si="72"/>
        <v>18009.393306383812</v>
      </c>
      <c r="H238" s="2">
        <f t="shared" si="73"/>
        <v>5220.3495478276363</v>
      </c>
      <c r="I238" s="2">
        <f t="shared" si="62"/>
        <v>25688.427877734852</v>
      </c>
      <c r="J238" s="2">
        <f t="shared" si="79"/>
        <v>464532.40412237187</v>
      </c>
      <c r="K238" s="2">
        <f t="shared" si="65"/>
        <v>18456.997714946625</v>
      </c>
      <c r="L238" s="2">
        <f t="shared" si="65"/>
        <v>333764.04201195139</v>
      </c>
      <c r="M238" s="2"/>
      <c r="N238" s="28">
        <f t="shared" si="80"/>
        <v>3237881.2110631429</v>
      </c>
      <c r="O238" s="2">
        <f t="shared" si="74"/>
        <v>4992.3885635774886</v>
      </c>
      <c r="P238" s="2">
        <f t="shared" si="75"/>
        <v>36568.282768857767</v>
      </c>
      <c r="R238">
        <f t="shared" si="76"/>
        <v>217</v>
      </c>
      <c r="S238" s="89">
        <f t="shared" si="66"/>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7"/>
        <v>5.6227174217404752E-2</v>
      </c>
      <c r="Y238" s="66">
        <f t="shared" si="67"/>
        <v>0</v>
      </c>
      <c r="Z238" s="72">
        <f t="shared" si="68"/>
        <v>0</v>
      </c>
      <c r="AA238" s="79">
        <f t="shared" si="69"/>
        <v>0</v>
      </c>
      <c r="AB238" s="81">
        <f t="shared" si="78"/>
        <v>0</v>
      </c>
      <c r="AD238" s="95">
        <f>locallinterp(R238,'BBG rates'!$N$10:$N$369,'BBG rates'!$P$10:$P$369)</f>
        <v>18.321537938948353</v>
      </c>
      <c r="AI238" s="185">
        <f t="shared" si="70"/>
        <v>217</v>
      </c>
      <c r="AJ238" s="127">
        <f>locallinterp(MIN(AI238,CAP_Senior*12),'BBG rates'!$X$24:$X$65,'BBG rates'!$Y$24:$Y$65)</f>
        <v>65.998464928091821</v>
      </c>
      <c r="AK238" s="127">
        <f>locallinterp(MIN(AI238,CAP_CB*12),'BBG rates'!$AA$25:$AA$40,'BBG rates'!$AC$25:$AC$40)</f>
        <v>11</v>
      </c>
      <c r="AL238" s="144">
        <f t="shared" si="71"/>
        <v>20.34973903777561</v>
      </c>
      <c r="AM238" s="142">
        <f>(SUMPRODUCT(AL238:AL$381,G238:G$381)+SUMPRODUCT(AL238:AL$381,H238:H$381))/12</f>
        <v>2771334.0111194206</v>
      </c>
    </row>
    <row r="239" spans="1:39" x14ac:dyDescent="0.2">
      <c r="A239" s="7">
        <v>218</v>
      </c>
      <c r="B239" s="7">
        <v>109</v>
      </c>
      <c r="C239" s="7">
        <v>54.5</v>
      </c>
      <c r="D239" s="12">
        <f t="shared" si="63"/>
        <v>18.166666666666668</v>
      </c>
      <c r="E239" s="29">
        <f t="shared" si="61"/>
        <v>1566270.9103789334</v>
      </c>
      <c r="F239" s="2">
        <f t="shared" si="64"/>
        <v>2423.2678021618685</v>
      </c>
      <c r="G239" s="2">
        <f t="shared" si="72"/>
        <v>17977.803365451564</v>
      </c>
      <c r="H239" s="2">
        <f t="shared" si="73"/>
        <v>5144.4048317619008</v>
      </c>
      <c r="I239" s="2">
        <f t="shared" si="62"/>
        <v>25545.475999375332</v>
      </c>
      <c r="J239" s="2">
        <f t="shared" si="79"/>
        <v>464076.14732198522</v>
      </c>
      <c r="K239" s="2">
        <f t="shared" si="65"/>
        <v>18326.34629762264</v>
      </c>
      <c r="L239" s="2">
        <f t="shared" si="65"/>
        <v>332928.62440681126</v>
      </c>
      <c r="M239" s="2"/>
      <c r="N239" s="28">
        <f t="shared" si="80"/>
        <v>3201257.1744715343</v>
      </c>
      <c r="O239" s="2">
        <f t="shared" si="74"/>
        <v>4936.6347408268848</v>
      </c>
      <c r="P239" s="2">
        <f t="shared" si="75"/>
        <v>36624.036591608383</v>
      </c>
      <c r="R239">
        <f t="shared" si="76"/>
        <v>218</v>
      </c>
      <c r="S239" s="89">
        <f t="shared" si="66"/>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7"/>
        <v>5.7867982642001436E-2</v>
      </c>
      <c r="Y239" s="66">
        <f t="shared" si="67"/>
        <v>0</v>
      </c>
      <c r="Z239" s="72">
        <f t="shared" si="68"/>
        <v>0</v>
      </c>
      <c r="AA239" s="79">
        <f t="shared" si="69"/>
        <v>0</v>
      </c>
      <c r="AB239" s="81">
        <f t="shared" si="78"/>
        <v>0</v>
      </c>
      <c r="AD239" s="95">
        <f>locallinterp(R239,'BBG rates'!$N$10:$N$369,'BBG rates'!$P$10:$P$369)</f>
        <v>18.403816542806567</v>
      </c>
      <c r="AI239" s="185">
        <f t="shared" si="70"/>
        <v>218</v>
      </c>
      <c r="AJ239" s="127">
        <f>locallinterp(MIN(AI239,CAP_Senior*12),'BBG rates'!$X$24:$X$65,'BBG rates'!$Y$24:$Y$65)</f>
        <v>66.084251585840661</v>
      </c>
      <c r="AK239" s="127">
        <f>locallinterp(MIN(AI239,CAP_CB*12),'BBG rates'!$AA$25:$AA$40,'BBG rates'!$AC$25:$AC$40)</f>
        <v>11</v>
      </c>
      <c r="AL239" s="144">
        <f t="shared" si="71"/>
        <v>20.36432276959291</v>
      </c>
      <c r="AM239" s="142">
        <f>(SUMPRODUCT(AL239:AL$381,G239:G$381)+SUMPRODUCT(AL239:AL$381,H239:H$381))/12</f>
        <v>2731940.7440362675</v>
      </c>
    </row>
    <row r="240" spans="1:39" x14ac:dyDescent="0.2">
      <c r="A240" s="7">
        <v>219</v>
      </c>
      <c r="B240" s="7">
        <v>109.5</v>
      </c>
      <c r="C240" s="7">
        <v>54.75</v>
      </c>
      <c r="D240" s="12">
        <f t="shared" si="63"/>
        <v>18.25</v>
      </c>
      <c r="E240" s="29">
        <f t="shared" si="61"/>
        <v>1543255.8295683092</v>
      </c>
      <c r="F240" s="2">
        <f t="shared" si="64"/>
        <v>2388.0145334869758</v>
      </c>
      <c r="G240" s="2">
        <f t="shared" si="72"/>
        <v>17946.268835845567</v>
      </c>
      <c r="H240" s="2">
        <f t="shared" si="73"/>
        <v>5068.8119747784804</v>
      </c>
      <c r="I240" s="2">
        <f t="shared" si="62"/>
        <v>25403.095344111025</v>
      </c>
      <c r="J240" s="2">
        <f t="shared" si="79"/>
        <v>463606.49003002618</v>
      </c>
      <c r="K240" s="2">
        <f t="shared" si="65"/>
        <v>18196.459067390289</v>
      </c>
      <c r="L240" s="2">
        <f t="shared" si="65"/>
        <v>332085.37797987275</v>
      </c>
      <c r="M240" s="2"/>
      <c r="N240" s="28">
        <f t="shared" si="80"/>
        <v>3164577.2990521239</v>
      </c>
      <c r="O240" s="2">
        <f t="shared" si="74"/>
        <v>4880.7959130250201</v>
      </c>
      <c r="P240" s="2">
        <f t="shared" si="75"/>
        <v>36679.875419410237</v>
      </c>
      <c r="R240">
        <f t="shared" si="76"/>
        <v>219</v>
      </c>
      <c r="S240" s="89">
        <f t="shared" si="66"/>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7"/>
        <v>5.9508766389271273E-2</v>
      </c>
      <c r="Y240" s="66">
        <f t="shared" si="67"/>
        <v>0</v>
      </c>
      <c r="Z240" s="72">
        <f t="shared" si="68"/>
        <v>0</v>
      </c>
      <c r="AA240" s="79">
        <f t="shared" si="69"/>
        <v>0</v>
      </c>
      <c r="AB240" s="81">
        <f t="shared" si="78"/>
        <v>0</v>
      </c>
      <c r="AD240" s="95">
        <f>locallinterp(R240,'BBG rates'!$N$10:$N$369,'BBG rates'!$P$10:$P$369)</f>
        <v>18.486068427450789</v>
      </c>
      <c r="AI240" s="185">
        <f t="shared" si="70"/>
        <v>219</v>
      </c>
      <c r="AJ240" s="127">
        <f>locallinterp(MIN(AI240,CAP_Senior*12),'BBG rates'!$X$24:$X$65,'BBG rates'!$Y$24:$Y$65)</f>
        <v>66.170038243589488</v>
      </c>
      <c r="AK240" s="127">
        <f>locallinterp(MIN(AI240,CAP_CB*12),'BBG rates'!$AA$25:$AA$40,'BBG rates'!$AC$25:$AC$40)</f>
        <v>11</v>
      </c>
      <c r="AL240" s="144">
        <f t="shared" si="71"/>
        <v>20.378906501410214</v>
      </c>
      <c r="AM240" s="142">
        <f>(SUMPRODUCT(AL240:AL$381,G240:G$381)+SUMPRODUCT(AL240:AL$381,H240:H$381))/12</f>
        <v>2692701.7347967862</v>
      </c>
    </row>
    <row r="241" spans="1:39" x14ac:dyDescent="0.2">
      <c r="A241" s="7">
        <v>220</v>
      </c>
      <c r="B241" s="7">
        <v>110</v>
      </c>
      <c r="C241" s="7">
        <v>55</v>
      </c>
      <c r="D241" s="12">
        <f t="shared" si="63"/>
        <v>18.333333333333332</v>
      </c>
      <c r="E241" s="29">
        <f t="shared" si="61"/>
        <v>1520347.4703040412</v>
      </c>
      <c r="F241" s="2">
        <f t="shared" si="64"/>
        <v>2352.9245965540026</v>
      </c>
      <c r="G241" s="2">
        <f t="shared" si="72"/>
        <v>17914.789620369851</v>
      </c>
      <c r="H241" s="2">
        <f t="shared" si="73"/>
        <v>4993.5696438982322</v>
      </c>
      <c r="I241" s="2">
        <f t="shared" si="62"/>
        <v>25261.283860822085</v>
      </c>
      <c r="J241" s="2">
        <f t="shared" si="79"/>
        <v>463123.53744840488</v>
      </c>
      <c r="K241" s="2">
        <f t="shared" si="65"/>
        <v>18067.331910451492</v>
      </c>
      <c r="L241" s="2">
        <f t="shared" si="65"/>
        <v>331234.41835827735</v>
      </c>
      <c r="M241" s="2"/>
      <c r="N241" s="28">
        <f t="shared" si="80"/>
        <v>3127841.4996702578</v>
      </c>
      <c r="O241" s="2">
        <f t="shared" si="74"/>
        <v>4824.8719505689642</v>
      </c>
      <c r="P241" s="2">
        <f t="shared" si="75"/>
        <v>36735.799381866294</v>
      </c>
      <c r="R241">
        <f t="shared" si="76"/>
        <v>220</v>
      </c>
      <c r="S241" s="89">
        <f t="shared" si="66"/>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7"/>
        <v>6.1149525459747167E-2</v>
      </c>
      <c r="Y241" s="66">
        <f t="shared" si="67"/>
        <v>0</v>
      </c>
      <c r="Z241" s="72">
        <f t="shared" si="68"/>
        <v>0</v>
      </c>
      <c r="AA241" s="79">
        <f t="shared" si="69"/>
        <v>0</v>
      </c>
      <c r="AB241" s="81">
        <f t="shared" si="78"/>
        <v>0</v>
      </c>
      <c r="AD241" s="95">
        <f>locallinterp(R241,'BBG rates'!$N$10:$N$369,'BBG rates'!$P$10:$P$369)</f>
        <v>18.568293745246759</v>
      </c>
      <c r="AI241" s="185">
        <f t="shared" si="70"/>
        <v>220</v>
      </c>
      <c r="AJ241" s="127">
        <f>locallinterp(MIN(AI241,CAP_Senior*12),'BBG rates'!$X$24:$X$65,'BBG rates'!$Y$24:$Y$65)</f>
        <v>66.255824901338329</v>
      </c>
      <c r="AK241" s="127">
        <f>locallinterp(MIN(AI241,CAP_CB*12),'BBG rates'!$AA$25:$AA$40,'BBG rates'!$AC$25:$AC$40)</f>
        <v>11</v>
      </c>
      <c r="AL241" s="144">
        <f t="shared" si="71"/>
        <v>20.393490233227517</v>
      </c>
      <c r="AM241" s="142">
        <f>(SUMPRODUCT(AL241:AL$381,G241:G$381)+SUMPRODUCT(AL241:AL$381,H241:H$381))/12</f>
        <v>2653616.5531332768</v>
      </c>
    </row>
    <row r="242" spans="1:39" x14ac:dyDescent="0.2">
      <c r="A242" s="7">
        <v>221</v>
      </c>
      <c r="B242" s="7">
        <v>110.5</v>
      </c>
      <c r="C242" s="7">
        <v>55.25</v>
      </c>
      <c r="D242" s="12">
        <f t="shared" si="63"/>
        <v>18.416666666666668</v>
      </c>
      <c r="E242" s="29">
        <f t="shared" si="61"/>
        <v>1497545.4281712188</v>
      </c>
      <c r="F242" s="2">
        <f t="shared" si="64"/>
        <v>2317.9973725987429</v>
      </c>
      <c r="G242" s="2">
        <f t="shared" si="72"/>
        <v>17883.365621998928</v>
      </c>
      <c r="H242" s="2">
        <f t="shared" si="73"/>
        <v>4918.6765108234758</v>
      </c>
      <c r="I242" s="2">
        <f t="shared" si="62"/>
        <v>25120.039505421148</v>
      </c>
      <c r="J242" s="2">
        <f t="shared" si="79"/>
        <v>462627.39422483952</v>
      </c>
      <c r="K242" s="2">
        <f t="shared" si="65"/>
        <v>17938.96073419915</v>
      </c>
      <c r="L242" s="2">
        <f t="shared" si="65"/>
        <v>330375.86018816772</v>
      </c>
      <c r="M242" s="2"/>
      <c r="N242" s="28">
        <f t="shared" si="80"/>
        <v>3091049.6910614809</v>
      </c>
      <c r="O242" s="2">
        <f t="shared" si="74"/>
        <v>4768.8627236581906</v>
      </c>
      <c r="P242" s="2">
        <f t="shared" si="75"/>
        <v>36791.808608777072</v>
      </c>
      <c r="R242">
        <f t="shared" si="76"/>
        <v>221</v>
      </c>
      <c r="S242" s="89">
        <f t="shared" si="66"/>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7"/>
        <v>6.2790259854494934E-2</v>
      </c>
      <c r="Y242" s="66">
        <f t="shared" si="67"/>
        <v>0</v>
      </c>
      <c r="Z242" s="72">
        <f t="shared" si="68"/>
        <v>0</v>
      </c>
      <c r="AA242" s="79">
        <f t="shared" si="69"/>
        <v>0</v>
      </c>
      <c r="AB242" s="81">
        <f t="shared" si="78"/>
        <v>0</v>
      </c>
      <c r="AD242" s="95">
        <f>locallinterp(R242,'BBG rates'!$N$10:$N$369,'BBG rates'!$P$10:$P$369)</f>
        <v>18.650492644977131</v>
      </c>
      <c r="AI242" s="185">
        <f t="shared" si="70"/>
        <v>221</v>
      </c>
      <c r="AJ242" s="127">
        <f>locallinterp(MIN(AI242,CAP_Senior*12),'BBG rates'!$X$24:$X$65,'BBG rates'!$Y$24:$Y$65)</f>
        <v>66.34161155908717</v>
      </c>
      <c r="AK242" s="127">
        <f>locallinterp(MIN(AI242,CAP_CB*12),'BBG rates'!$AA$25:$AA$40,'BBG rates'!$AC$25:$AC$40)</f>
        <v>11</v>
      </c>
      <c r="AL242" s="144">
        <f t="shared" si="71"/>
        <v>20.408073965044821</v>
      </c>
      <c r="AM242" s="142">
        <f>(SUMPRODUCT(AL242:AL$381,G242:G$381)+SUMPRODUCT(AL242:AL$381,H242:H$381))/12</f>
        <v>2614684.7697236836</v>
      </c>
    </row>
    <row r="243" spans="1:39" x14ac:dyDescent="0.2">
      <c r="A243" s="7">
        <v>222</v>
      </c>
      <c r="B243" s="7">
        <v>111</v>
      </c>
      <c r="C243" s="7">
        <v>55.5</v>
      </c>
      <c r="D243" s="12">
        <f t="shared" si="63"/>
        <v>18.5</v>
      </c>
      <c r="E243" s="29">
        <f t="shared" si="61"/>
        <v>1474849.3001754193</v>
      </c>
      <c r="F243" s="2">
        <f t="shared" si="64"/>
        <v>2283.2322450301103</v>
      </c>
      <c r="G243" s="2">
        <f t="shared" si="72"/>
        <v>17851.996743877506</v>
      </c>
      <c r="H243" s="2">
        <f t="shared" si="73"/>
        <v>4844.1312519221092</v>
      </c>
      <c r="I243" s="2">
        <f t="shared" si="62"/>
        <v>24979.360240829727</v>
      </c>
      <c r="J243" s="2">
        <f t="shared" si="79"/>
        <v>462118.16445534996</v>
      </c>
      <c r="K243" s="2">
        <f t="shared" si="65"/>
        <v>17811.341467110735</v>
      </c>
      <c r="L243" s="2">
        <f t="shared" si="65"/>
        <v>329509.81714154861</v>
      </c>
      <c r="M243" s="2"/>
      <c r="N243" s="28">
        <f t="shared" si="80"/>
        <v>3054201.78783134</v>
      </c>
      <c r="O243" s="2">
        <f t="shared" si="74"/>
        <v>4712.7681022942688</v>
      </c>
      <c r="P243" s="2">
        <f t="shared" si="75"/>
        <v>36847.90323014099</v>
      </c>
      <c r="R243">
        <f t="shared" si="76"/>
        <v>222</v>
      </c>
      <c r="S243" s="89">
        <f t="shared" si="66"/>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7"/>
        <v>6.4430969574047481E-2</v>
      </c>
      <c r="Y243" s="66">
        <f t="shared" si="67"/>
        <v>0</v>
      </c>
      <c r="Z243" s="72">
        <f t="shared" si="68"/>
        <v>0</v>
      </c>
      <c r="AA243" s="79">
        <f t="shared" si="69"/>
        <v>0</v>
      </c>
      <c r="AB243" s="81">
        <f t="shared" si="78"/>
        <v>0</v>
      </c>
      <c r="AD243" s="95">
        <f>locallinterp(R243,'BBG rates'!$N$10:$N$369,'BBG rates'!$P$10:$P$369)</f>
        <v>18.732665281770995</v>
      </c>
      <c r="AI243" s="185">
        <f t="shared" si="70"/>
        <v>222</v>
      </c>
      <c r="AJ243" s="127">
        <f>locallinterp(MIN(AI243,CAP_Senior*12),'BBG rates'!$X$24:$X$65,'BBG rates'!$Y$24:$Y$65)</f>
        <v>66.427398216835996</v>
      </c>
      <c r="AK243" s="127">
        <f>locallinterp(MIN(AI243,CAP_CB*12),'BBG rates'!$AA$25:$AA$40,'BBG rates'!$AC$25:$AC$40)</f>
        <v>11</v>
      </c>
      <c r="AL243" s="144">
        <f t="shared" si="71"/>
        <v>20.422657696862117</v>
      </c>
      <c r="AM243" s="142">
        <f>(SUMPRODUCT(AL243:AL$381,G243:G$381)+SUMPRODUCT(AL243:AL$381,H243:H$381))/12</f>
        <v>2575905.9561902913</v>
      </c>
    </row>
    <row r="244" spans="1:39" x14ac:dyDescent="0.2">
      <c r="A244" s="7">
        <v>223</v>
      </c>
      <c r="B244" s="7">
        <v>111.5</v>
      </c>
      <c r="C244" s="7">
        <v>55.75</v>
      </c>
      <c r="D244" s="12">
        <f t="shared" si="63"/>
        <v>18.583333333333332</v>
      </c>
      <c r="E244" s="29">
        <f t="shared" si="61"/>
        <v>1452258.6847378872</v>
      </c>
      <c r="F244" s="2">
        <f t="shared" si="64"/>
        <v>2248.6285994227628</v>
      </c>
      <c r="G244" s="2">
        <f t="shared" si="72"/>
        <v>17820.682889320185</v>
      </c>
      <c r="H244" s="2">
        <f t="shared" si="73"/>
        <v>4769.9325482117792</v>
      </c>
      <c r="I244" s="2">
        <f t="shared" si="62"/>
        <v>24839.244036954726</v>
      </c>
      <c r="J244" s="2">
        <f t="shared" si="79"/>
        <v>461595.95168674196</v>
      </c>
      <c r="K244" s="2">
        <f t="shared" si="65"/>
        <v>17684.470058642459</v>
      </c>
      <c r="L244" s="2">
        <f t="shared" si="65"/>
        <v>328636.40192310564</v>
      </c>
      <c r="M244" s="2"/>
      <c r="N244" s="28">
        <f t="shared" si="80"/>
        <v>3017297.7044551852</v>
      </c>
      <c r="O244" s="2">
        <f t="shared" si="74"/>
        <v>4656.5879562805694</v>
      </c>
      <c r="P244" s="2">
        <f t="shared" si="75"/>
        <v>36904.083376154689</v>
      </c>
      <c r="R244">
        <f t="shared" si="76"/>
        <v>223</v>
      </c>
      <c r="S244" s="89">
        <f t="shared" si="66"/>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7"/>
        <v>6.6071654619470621E-2</v>
      </c>
      <c r="Y244" s="66">
        <f t="shared" si="67"/>
        <v>0</v>
      </c>
      <c r="Z244" s="72">
        <f t="shared" si="68"/>
        <v>0</v>
      </c>
      <c r="AA244" s="79">
        <f t="shared" si="69"/>
        <v>0</v>
      </c>
      <c r="AB244" s="81">
        <f t="shared" si="78"/>
        <v>0</v>
      </c>
      <c r="AD244" s="95">
        <f>locallinterp(R244,'BBG rates'!$N$10:$N$369,'BBG rates'!$P$10:$P$369)</f>
        <v>18.814811807174568</v>
      </c>
      <c r="AI244" s="185">
        <f t="shared" si="70"/>
        <v>223</v>
      </c>
      <c r="AJ244" s="127">
        <f>locallinterp(MIN(AI244,CAP_Senior*12),'BBG rates'!$X$24:$X$65,'BBG rates'!$Y$24:$Y$65)</f>
        <v>66.513184874584837</v>
      </c>
      <c r="AK244" s="127">
        <f>locallinterp(MIN(AI244,CAP_CB*12),'BBG rates'!$AA$25:$AA$40,'BBG rates'!$AC$25:$AC$40)</f>
        <v>11</v>
      </c>
      <c r="AL244" s="144">
        <f t="shared" si="71"/>
        <v>20.437241428679421</v>
      </c>
      <c r="AM244" s="142">
        <f>(SUMPRODUCT(AL244:AL$381,G244:G$381)+SUMPRODUCT(AL244:AL$381,H244:H$381))/12</f>
        <v>2537279.685098426</v>
      </c>
    </row>
    <row r="245" spans="1:39" x14ac:dyDescent="0.2">
      <c r="A245" s="7">
        <v>224</v>
      </c>
      <c r="B245" s="7">
        <v>112</v>
      </c>
      <c r="C245" s="7">
        <v>56</v>
      </c>
      <c r="D245" s="12">
        <f t="shared" si="63"/>
        <v>18.666666666666668</v>
      </c>
      <c r="E245" s="29">
        <f t="shared" si="61"/>
        <v>1429773.1816907318</v>
      </c>
      <c r="F245" s="2">
        <f t="shared" si="64"/>
        <v>2214.1858235097566</v>
      </c>
      <c r="G245" s="2">
        <f t="shared" si="72"/>
        <v>17789.42396181115</v>
      </c>
      <c r="H245" s="2">
        <f t="shared" si="73"/>
        <v>4696.0790853441085</v>
      </c>
      <c r="I245" s="2">
        <f t="shared" si="62"/>
        <v>24699.688870665013</v>
      </c>
      <c r="J245" s="2">
        <f t="shared" si="79"/>
        <v>461060.85891908029</v>
      </c>
      <c r="K245" s="2">
        <f t="shared" si="65"/>
        <v>17558.342479123941</v>
      </c>
      <c r="L245" s="2">
        <f t="shared" si="65"/>
        <v>327755.72627698025</v>
      </c>
      <c r="M245" s="2"/>
      <c r="N245" s="28">
        <f t="shared" si="80"/>
        <v>2980337.3552779718</v>
      </c>
      <c r="O245" s="2">
        <f t="shared" si="74"/>
        <v>4600.3221552219575</v>
      </c>
      <c r="P245" s="2">
        <f t="shared" si="75"/>
        <v>36960.349177213306</v>
      </c>
      <c r="R245">
        <f t="shared" si="76"/>
        <v>224</v>
      </c>
      <c r="S245" s="89">
        <f t="shared" si="66"/>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7"/>
        <v>6.7712314991297262E-2</v>
      </c>
      <c r="Y245" s="66">
        <f t="shared" si="67"/>
        <v>0</v>
      </c>
      <c r="Z245" s="72">
        <f t="shared" si="68"/>
        <v>0</v>
      </c>
      <c r="AA245" s="79">
        <f t="shared" si="69"/>
        <v>0</v>
      </c>
      <c r="AB245" s="81">
        <f t="shared" si="78"/>
        <v>0</v>
      </c>
      <c r="AD245" s="95">
        <f>locallinterp(R245,'BBG rates'!$N$10:$N$369,'BBG rates'!$P$10:$P$369)</f>
        <v>18.896932379080305</v>
      </c>
      <c r="AI245" s="185">
        <f t="shared" si="70"/>
        <v>224</v>
      </c>
      <c r="AJ245" s="127">
        <f>locallinterp(MIN(AI245,CAP_Senior*12),'BBG rates'!$X$24:$X$65,'BBG rates'!$Y$24:$Y$65)</f>
        <v>66.598971532333678</v>
      </c>
      <c r="AK245" s="127">
        <f>locallinterp(MIN(AI245,CAP_CB*12),'BBG rates'!$AA$25:$AA$40,'BBG rates'!$AC$25:$AC$40)</f>
        <v>11</v>
      </c>
      <c r="AL245" s="144">
        <f t="shared" si="71"/>
        <v>20.451825160496725</v>
      </c>
      <c r="AM245" s="142">
        <f>(SUMPRODUCT(AL245:AL$381,G245:G$381)+SUMPRODUCT(AL245:AL$381,H245:H$381))/12</f>
        <v>2498805.5299551515</v>
      </c>
    </row>
    <row r="246" spans="1:39" x14ac:dyDescent="0.2">
      <c r="A246" s="7">
        <v>225</v>
      </c>
      <c r="B246" s="7">
        <v>112.5</v>
      </c>
      <c r="C246" s="7">
        <v>56.25</v>
      </c>
      <c r="D246" s="12">
        <f t="shared" si="63"/>
        <v>18.75</v>
      </c>
      <c r="E246" s="29">
        <f t="shared" si="61"/>
        <v>1407392.392272139</v>
      </c>
      <c r="F246" s="2">
        <f t="shared" si="64"/>
        <v>2179.9033071752215</v>
      </c>
      <c r="G246" s="2">
        <f t="shared" si="72"/>
        <v>17758.219865003892</v>
      </c>
      <c r="H246" s="2">
        <f t="shared" si="73"/>
        <v>4622.5695535889672</v>
      </c>
      <c r="I246" s="2">
        <f t="shared" si="62"/>
        <v>24560.69272576808</v>
      </c>
      <c r="J246" s="2">
        <f t="shared" si="79"/>
        <v>460512.9886081515</v>
      </c>
      <c r="K246" s="2">
        <f t="shared" si="65"/>
        <v>17432.954719653404</v>
      </c>
      <c r="L246" s="2">
        <f t="shared" si="65"/>
        <v>326867.90099350136</v>
      </c>
      <c r="M246" s="2"/>
      <c r="N246" s="28">
        <f t="shared" si="80"/>
        <v>2943320.6545140613</v>
      </c>
      <c r="O246" s="2">
        <f t="shared" si="74"/>
        <v>4543.9705685244908</v>
      </c>
      <c r="P246" s="2">
        <f t="shared" si="75"/>
        <v>37016.700763910776</v>
      </c>
      <c r="R246">
        <f t="shared" si="76"/>
        <v>225</v>
      </c>
      <c r="S246" s="89">
        <f t="shared" si="66"/>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7"/>
        <v>6.9352950690326765E-2</v>
      </c>
      <c r="Y246" s="66">
        <f t="shared" si="67"/>
        <v>0</v>
      </c>
      <c r="Z246" s="72">
        <f t="shared" si="68"/>
        <v>0</v>
      </c>
      <c r="AA246" s="79">
        <f t="shared" si="69"/>
        <v>0</v>
      </c>
      <c r="AB246" s="81">
        <f t="shared" si="78"/>
        <v>0</v>
      </c>
      <c r="AD246" s="95">
        <f>locallinterp(R246,'BBG rates'!$N$10:$N$369,'BBG rates'!$P$10:$P$369)</f>
        <v>18.979027151797986</v>
      </c>
      <c r="AI246" s="185">
        <f t="shared" si="70"/>
        <v>225</v>
      </c>
      <c r="AJ246" s="127">
        <f>locallinterp(MIN(AI246,CAP_Senior*12),'BBG rates'!$X$24:$X$65,'BBG rates'!$Y$24:$Y$65)</f>
        <v>66.684758190082519</v>
      </c>
      <c r="AK246" s="127">
        <f>locallinterp(MIN(AI246,CAP_CB*12),'BBG rates'!$AA$25:$AA$40,'BBG rates'!$AC$25:$AC$40)</f>
        <v>11</v>
      </c>
      <c r="AL246" s="144">
        <f t="shared" si="71"/>
        <v>20.466408892314028</v>
      </c>
      <c r="AM246" s="142">
        <f>(SUMPRODUCT(AL246:AL$381,G246:G$381)+SUMPRODUCT(AL246:AL$381,H246:H$381))/12</f>
        <v>2460483.0652079652</v>
      </c>
    </row>
    <row r="247" spans="1:39" x14ac:dyDescent="0.2">
      <c r="A247" s="7">
        <v>226</v>
      </c>
      <c r="B247" s="7">
        <v>113</v>
      </c>
      <c r="C247" s="7">
        <v>56.5</v>
      </c>
      <c r="D247" s="12">
        <f t="shared" si="63"/>
        <v>18.833333333333332</v>
      </c>
      <c r="E247" s="29">
        <f t="shared" si="61"/>
        <v>1385115.9191215991</v>
      </c>
      <c r="F247" s="2">
        <f t="shared" si="64"/>
        <v>2145.7804424470623</v>
      </c>
      <c r="G247" s="2">
        <f t="shared" si="72"/>
        <v>17727.070502720908</v>
      </c>
      <c r="H247" s="2">
        <f t="shared" si="73"/>
        <v>4549.4026478187989</v>
      </c>
      <c r="I247" s="2">
        <f t="shared" si="62"/>
        <v>24422.25359298677</v>
      </c>
      <c r="J247" s="2">
        <f t="shared" si="79"/>
        <v>459952.44266791746</v>
      </c>
      <c r="K247" s="2">
        <f t="shared" si="65"/>
        <v>17308.302791993377</v>
      </c>
      <c r="L247" s="2">
        <f t="shared" si="65"/>
        <v>325973.03591587523</v>
      </c>
      <c r="M247" s="2"/>
      <c r="N247" s="28">
        <f t="shared" si="80"/>
        <v>2906247.516247021</v>
      </c>
      <c r="O247" s="2">
        <f t="shared" si="74"/>
        <v>4487.5330653951178</v>
      </c>
      <c r="P247" s="2">
        <f t="shared" si="75"/>
        <v>37073.138267040151</v>
      </c>
      <c r="R247">
        <f t="shared" si="76"/>
        <v>226</v>
      </c>
      <c r="S247" s="89">
        <f t="shared" si="66"/>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7"/>
        <v>7.0993561717358489E-2</v>
      </c>
      <c r="Y247" s="66">
        <f t="shared" si="67"/>
        <v>0</v>
      </c>
      <c r="Z247" s="72">
        <f t="shared" si="68"/>
        <v>0</v>
      </c>
      <c r="AA247" s="79">
        <f t="shared" si="69"/>
        <v>0</v>
      </c>
      <c r="AB247" s="81">
        <f t="shared" si="78"/>
        <v>0</v>
      </c>
      <c r="AD247" s="95">
        <f>locallinterp(R247,'BBG rates'!$N$10:$N$369,'BBG rates'!$P$10:$P$369)</f>
        <v>19.061096284742387</v>
      </c>
      <c r="AI247" s="185">
        <f t="shared" si="70"/>
        <v>226</v>
      </c>
      <c r="AJ247" s="127">
        <f>locallinterp(MIN(AI247,CAP_Senior*12),'BBG rates'!$X$24:$X$65,'BBG rates'!$Y$24:$Y$65)</f>
        <v>66.77054484783136</v>
      </c>
      <c r="AK247" s="127">
        <f>locallinterp(MIN(AI247,CAP_CB*12),'BBG rates'!$AA$25:$AA$40,'BBG rates'!$AC$25:$AC$40)</f>
        <v>11</v>
      </c>
      <c r="AL247" s="144">
        <f t="shared" si="71"/>
        <v>20.480992624131332</v>
      </c>
      <c r="AM247" s="142">
        <f>(SUMPRODUCT(AL247:AL$381,G247:G$381)+SUMPRODUCT(AL247:AL$381,H247:H$381))/12</f>
        <v>2422311.8662434909</v>
      </c>
    </row>
    <row r="248" spans="1:39" x14ac:dyDescent="0.2">
      <c r="A248" s="7">
        <v>227</v>
      </c>
      <c r="B248" s="7">
        <v>113.5</v>
      </c>
      <c r="C248" s="7">
        <v>56.75</v>
      </c>
      <c r="D248" s="12">
        <f t="shared" si="63"/>
        <v>18.916666666666668</v>
      </c>
      <c r="E248" s="29">
        <f t="shared" si="61"/>
        <v>1362943.3662751527</v>
      </c>
      <c r="F248" s="2">
        <f t="shared" si="64"/>
        <v>2111.8166234896817</v>
      </c>
      <c r="G248" s="2">
        <f t="shared" si="72"/>
        <v>17695.97577895338</v>
      </c>
      <c r="H248" s="2">
        <f t="shared" si="73"/>
        <v>4476.5770674930045</v>
      </c>
      <c r="I248" s="2">
        <f t="shared" si="62"/>
        <v>24284.369469936064</v>
      </c>
      <c r="J248" s="2">
        <f t="shared" si="79"/>
        <v>459379.32247295725</v>
      </c>
      <c r="K248" s="2">
        <f t="shared" si="65"/>
        <v>17184.382728466902</v>
      </c>
      <c r="L248" s="2">
        <f t="shared" si="65"/>
        <v>325071.2399468323</v>
      </c>
      <c r="M248" s="2"/>
      <c r="N248" s="28">
        <f t="shared" si="80"/>
        <v>2869117.8544294271</v>
      </c>
      <c r="O248" s="2">
        <f t="shared" si="74"/>
        <v>4431.009514841372</v>
      </c>
      <c r="P248" s="2">
        <f t="shared" si="75"/>
        <v>37129.661817593878</v>
      </c>
      <c r="R248">
        <f t="shared" si="76"/>
        <v>227</v>
      </c>
      <c r="S248" s="89">
        <f t="shared" si="66"/>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7"/>
        <v>7.2634148073191795E-2</v>
      </c>
      <c r="Y248" s="66">
        <f t="shared" si="67"/>
        <v>0</v>
      </c>
      <c r="Z248" s="72">
        <f t="shared" si="68"/>
        <v>0</v>
      </c>
      <c r="AA248" s="79">
        <f t="shared" si="69"/>
        <v>0</v>
      </c>
      <c r="AB248" s="81">
        <f t="shared" si="78"/>
        <v>0</v>
      </c>
      <c r="AD248" s="95">
        <f>locallinterp(R248,'BBG rates'!$N$10:$N$369,'BBG rates'!$P$10:$P$369)</f>
        <v>19.143139937468927</v>
      </c>
      <c r="AI248" s="185">
        <f t="shared" si="70"/>
        <v>227</v>
      </c>
      <c r="AJ248" s="127">
        <f>locallinterp(MIN(AI248,CAP_Senior*12),'BBG rates'!$X$24:$X$65,'BBG rates'!$Y$24:$Y$65)</f>
        <v>66.856331505580187</v>
      </c>
      <c r="AK248" s="127">
        <f>locallinterp(MIN(AI248,CAP_CB*12),'BBG rates'!$AA$25:$AA$40,'BBG rates'!$AC$25:$AC$40)</f>
        <v>11</v>
      </c>
      <c r="AL248" s="144">
        <f t="shared" si="71"/>
        <v>20.495576355948632</v>
      </c>
      <c r="AM248" s="142">
        <f>(SUMPRODUCT(AL248:AL$381,G248:G$381)+SUMPRODUCT(AL248:AL$381,H248:H$381))/12</f>
        <v>2384291.5093861683</v>
      </c>
    </row>
    <row r="249" spans="1:39" x14ac:dyDescent="0.2">
      <c r="A249" s="7">
        <v>228</v>
      </c>
      <c r="B249" s="7">
        <v>114</v>
      </c>
      <c r="C249" s="7">
        <v>57</v>
      </c>
      <c r="D249" s="12">
        <f t="shared" si="63"/>
        <v>19</v>
      </c>
      <c r="E249" s="29">
        <f t="shared" si="61"/>
        <v>1340874.3391606493</v>
      </c>
      <c r="F249" s="2">
        <f t="shared" si="64"/>
        <v>2078.0112465967327</v>
      </c>
      <c r="G249" s="2">
        <f t="shared" si="72"/>
        <v>17664.935597860916</v>
      </c>
      <c r="H249" s="2">
        <f t="shared" si="73"/>
        <v>4404.0915166423747</v>
      </c>
      <c r="I249" s="2">
        <f t="shared" si="62"/>
        <v>24147.038361100022</v>
      </c>
      <c r="J249" s="2">
        <f t="shared" si="79"/>
        <v>458793.72886090039</v>
      </c>
      <c r="K249" s="2">
        <f t="shared" si="65"/>
        <v>17061.190581854335</v>
      </c>
      <c r="L249" s="2">
        <f t="shared" si="65"/>
        <v>324162.6210552323</v>
      </c>
      <c r="M249" s="2"/>
      <c r="N249" s="28">
        <f t="shared" si="80"/>
        <v>2831931.5828826628</v>
      </c>
      <c r="O249" s="2">
        <f t="shared" si="74"/>
        <v>4374.3997856710721</v>
      </c>
      <c r="P249" s="2">
        <f t="shared" si="75"/>
        <v>37186.271546764197</v>
      </c>
      <c r="R249">
        <f t="shared" si="76"/>
        <v>228</v>
      </c>
      <c r="S249" s="89">
        <f t="shared" si="66"/>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7"/>
        <v>7.4274709758359592E-2</v>
      </c>
      <c r="Y249" s="66">
        <f t="shared" si="67"/>
        <v>0</v>
      </c>
      <c r="Z249" s="72">
        <f t="shared" si="68"/>
        <v>0</v>
      </c>
      <c r="AA249" s="79">
        <f t="shared" si="69"/>
        <v>0</v>
      </c>
      <c r="AB249" s="81">
        <f t="shared" si="78"/>
        <v>0</v>
      </c>
      <c r="AD249" s="95">
        <f>locallinterp(R249,'BBG rates'!$N$10:$N$369,'BBG rates'!$P$10:$P$369)</f>
        <v>19.225158270914758</v>
      </c>
      <c r="AI249" s="185">
        <f t="shared" si="70"/>
        <v>228</v>
      </c>
      <c r="AJ249" s="127">
        <f>locallinterp(MIN(AI249,CAP_Senior*12),'BBG rates'!$X$24:$X$65,'BBG rates'!$Y$24:$Y$65)</f>
        <v>66.942118163329027</v>
      </c>
      <c r="AK249" s="127">
        <f>locallinterp(MIN(AI249,CAP_CB*12),'BBG rates'!$AA$25:$AA$40,'BBG rates'!$AC$25:$AC$40)</f>
        <v>11</v>
      </c>
      <c r="AL249" s="144">
        <f t="shared" si="71"/>
        <v>20.510160087765932</v>
      </c>
      <c r="AM249" s="142">
        <f>(SUMPRODUCT(AL249:AL$381,G249:G$381)+SUMPRODUCT(AL249:AL$381,H249:H$381))/12</f>
        <v>2346421.5718969479</v>
      </c>
    </row>
    <row r="250" spans="1:39" x14ac:dyDescent="0.2">
      <c r="A250" s="7">
        <v>229</v>
      </c>
      <c r="B250" s="7">
        <v>114.5</v>
      </c>
      <c r="C250" s="7">
        <v>57.25</v>
      </c>
      <c r="D250" s="12">
        <f t="shared" si="63"/>
        <v>19.083333333333332</v>
      </c>
      <c r="E250" s="29">
        <f t="shared" si="61"/>
        <v>1318908.4445930247</v>
      </c>
      <c r="F250" s="2">
        <f t="shared" si="64"/>
        <v>2044.3637101838899</v>
      </c>
      <c r="G250" s="2">
        <f t="shared" si="72"/>
        <v>17633.94986377122</v>
      </c>
      <c r="H250" s="2">
        <f t="shared" si="73"/>
        <v>4331.9447038535682</v>
      </c>
      <c r="I250" s="2">
        <f t="shared" si="62"/>
        <v>24010.25827780868</v>
      </c>
      <c r="J250" s="2">
        <f t="shared" si="79"/>
        <v>458195.76213484892</v>
      </c>
      <c r="K250" s="2">
        <f t="shared" si="65"/>
        <v>16938.722425290493</v>
      </c>
      <c r="L250" s="2">
        <f t="shared" si="65"/>
        <v>323247.28628262685</v>
      </c>
      <c r="M250" s="2"/>
      <c r="N250" s="28">
        <f t="shared" si="80"/>
        <v>2794688.6152967196</v>
      </c>
      <c r="O250" s="2">
        <f t="shared" si="74"/>
        <v>4317.7037464920122</v>
      </c>
      <c r="P250" s="2">
        <f t="shared" si="75"/>
        <v>37242.967585943254</v>
      </c>
      <c r="R250">
        <f t="shared" si="76"/>
        <v>229</v>
      </c>
      <c r="S250" s="89">
        <f t="shared" si="66"/>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7"/>
        <v>7.5915246774194145E-2</v>
      </c>
      <c r="Y250" s="66">
        <f t="shared" si="67"/>
        <v>0</v>
      </c>
      <c r="Z250" s="72">
        <f t="shared" si="68"/>
        <v>0</v>
      </c>
      <c r="AA250" s="79">
        <f t="shared" si="69"/>
        <v>0</v>
      </c>
      <c r="AB250" s="81">
        <f t="shared" si="78"/>
        <v>0</v>
      </c>
      <c r="AD250" s="95">
        <f>locallinterp(R250,'BBG rates'!$N$10:$N$369,'BBG rates'!$P$10:$P$369)</f>
        <v>19.307151446156997</v>
      </c>
      <c r="AI250" s="185">
        <f t="shared" si="70"/>
        <v>229</v>
      </c>
      <c r="AJ250" s="127">
        <f>locallinterp(MIN(AI250,CAP_Senior*12),'BBG rates'!$X$24:$X$65,'BBG rates'!$Y$24:$Y$65)</f>
        <v>67.02350352375727</v>
      </c>
      <c r="AK250" s="127">
        <f>locallinterp(MIN(AI250,CAP_CB*12),'BBG rates'!$AA$25:$AA$40,'BBG rates'!$AC$25:$AC$40)</f>
        <v>11</v>
      </c>
      <c r="AL250" s="144">
        <f t="shared" si="71"/>
        <v>20.523995599038734</v>
      </c>
      <c r="AM250" s="142">
        <f>(SUMPRODUCT(AL250:AL$381,G250:G$381)+SUMPRODUCT(AL250:AL$381,H250:H$381))/12</f>
        <v>2308701.6319719721</v>
      </c>
    </row>
    <row r="251" spans="1:39" x14ac:dyDescent="0.2">
      <c r="A251" s="7">
        <v>230</v>
      </c>
      <c r="B251" s="7">
        <v>115</v>
      </c>
      <c r="C251" s="7">
        <v>57.5</v>
      </c>
      <c r="D251" s="12">
        <f t="shared" si="63"/>
        <v>19.166666666666668</v>
      </c>
      <c r="E251" s="29">
        <f t="shared" si="61"/>
        <v>1297045.2907695912</v>
      </c>
      <c r="F251" s="2">
        <f t="shared" si="64"/>
        <v>2010.8734147816469</v>
      </c>
      <c r="G251" s="2">
        <f t="shared" si="72"/>
        <v>17603.018481179824</v>
      </c>
      <c r="H251" s="2">
        <f t="shared" si="73"/>
        <v>4260.1353422536567</v>
      </c>
      <c r="I251" s="2">
        <f t="shared" si="62"/>
        <v>23874.027238215127</v>
      </c>
      <c r="J251" s="2">
        <f t="shared" si="79"/>
        <v>457585.52206578996</v>
      </c>
      <c r="K251" s="2">
        <f t="shared" si="65"/>
        <v>16816.974352162506</v>
      </c>
      <c r="L251" s="2">
        <f t="shared" si="65"/>
        <v>322325.34174978139</v>
      </c>
      <c r="M251" s="2"/>
      <c r="N251" s="28">
        <f t="shared" si="80"/>
        <v>2757388.8652299959</v>
      </c>
      <c r="O251" s="2">
        <f t="shared" si="74"/>
        <v>4260.9212657116595</v>
      </c>
      <c r="P251" s="2">
        <f t="shared" si="75"/>
        <v>37299.750066723609</v>
      </c>
      <c r="R251">
        <f t="shared" si="76"/>
        <v>230</v>
      </c>
      <c r="S251" s="89">
        <f t="shared" si="66"/>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7"/>
        <v>7.7555759120961909E-2</v>
      </c>
      <c r="Y251" s="66">
        <f t="shared" si="67"/>
        <v>0</v>
      </c>
      <c r="Z251" s="72">
        <f t="shared" si="68"/>
        <v>0</v>
      </c>
      <c r="AA251" s="79">
        <f t="shared" si="69"/>
        <v>0</v>
      </c>
      <c r="AB251" s="81">
        <f t="shared" si="78"/>
        <v>0</v>
      </c>
      <c r="AD251" s="95">
        <f>locallinterp(R251,'BBG rates'!$N$10:$N$369,'BBG rates'!$P$10:$P$369)</f>
        <v>19.389119628138022</v>
      </c>
      <c r="AI251" s="185">
        <f t="shared" si="70"/>
        <v>230</v>
      </c>
      <c r="AJ251" s="127">
        <f>locallinterp(MIN(AI251,CAP_Senior*12),'BBG rates'!$X$24:$X$65,'BBG rates'!$Y$24:$Y$65)</f>
        <v>67.104888884185527</v>
      </c>
      <c r="AK251" s="127">
        <f>locallinterp(MIN(AI251,CAP_CB*12),'BBG rates'!$AA$25:$AA$40,'BBG rates'!$AC$25:$AC$40)</f>
        <v>11</v>
      </c>
      <c r="AL251" s="144">
        <f t="shared" si="71"/>
        <v>20.53783111031154</v>
      </c>
      <c r="AM251" s="142">
        <f>(SUMPRODUCT(AL251:AL$381,G251:G$381)+SUMPRODUCT(AL251:AL$381,H251:H$381))/12</f>
        <v>2271132.6383523992</v>
      </c>
    </row>
    <row r="252" spans="1:39" x14ac:dyDescent="0.2">
      <c r="A252" s="7">
        <v>231</v>
      </c>
      <c r="B252" s="7">
        <v>115.5</v>
      </c>
      <c r="C252" s="7">
        <v>57.75</v>
      </c>
      <c r="D252" s="12">
        <f t="shared" si="63"/>
        <v>19.25</v>
      </c>
      <c r="E252" s="29">
        <f t="shared" si="61"/>
        <v>1275284.4872653468</v>
      </c>
      <c r="F252" s="2">
        <f t="shared" si="64"/>
        <v>1977.5397630281395</v>
      </c>
      <c r="G252" s="2">
        <f t="shared" si="72"/>
        <v>17572.141354749769</v>
      </c>
      <c r="H252" s="2">
        <f t="shared" si="73"/>
        <v>4188.6621494947021</v>
      </c>
      <c r="I252" s="2">
        <f t="shared" si="62"/>
        <v>23738.343267272612</v>
      </c>
      <c r="J252" s="2">
        <f t="shared" si="79"/>
        <v>456963.10789499781</v>
      </c>
      <c r="K252" s="2">
        <f t="shared" si="65"/>
        <v>16695.942476008026</v>
      </c>
      <c r="L252" s="2">
        <f t="shared" si="65"/>
        <v>321396.89266315452</v>
      </c>
      <c r="M252" s="2"/>
      <c r="N252" s="28">
        <f t="shared" si="80"/>
        <v>2720032.2461090977</v>
      </c>
      <c r="O252" s="2">
        <f t="shared" si="74"/>
        <v>4204.0522115368503</v>
      </c>
      <c r="P252" s="2">
        <f t="shared" si="75"/>
        <v>37356.619120898409</v>
      </c>
      <c r="R252">
        <f t="shared" si="76"/>
        <v>231</v>
      </c>
      <c r="S252" s="89">
        <f t="shared" si="66"/>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7"/>
        <v>7.9196246799728698E-2</v>
      </c>
      <c r="Y252" s="66">
        <f t="shared" si="67"/>
        <v>0</v>
      </c>
      <c r="Z252" s="72">
        <f t="shared" si="68"/>
        <v>0</v>
      </c>
      <c r="AA252" s="79">
        <f t="shared" si="69"/>
        <v>0</v>
      </c>
      <c r="AB252" s="81">
        <f t="shared" si="78"/>
        <v>0</v>
      </c>
      <c r="AD252" s="95">
        <f>locallinterp(R252,'BBG rates'!$N$10:$N$369,'BBG rates'!$P$10:$P$369)</f>
        <v>19.471062981940175</v>
      </c>
      <c r="AI252" s="185">
        <f t="shared" si="70"/>
        <v>231</v>
      </c>
      <c r="AJ252" s="127">
        <f>locallinterp(MIN(AI252,CAP_Senior*12),'BBG rates'!$X$24:$X$65,'BBG rates'!$Y$24:$Y$65)</f>
        <v>67.18627424461377</v>
      </c>
      <c r="AK252" s="127">
        <f>locallinterp(MIN(AI252,CAP_CB*12),'BBG rates'!$AA$25:$AA$40,'BBG rates'!$AC$25:$AC$40)</f>
        <v>11</v>
      </c>
      <c r="AL252" s="144">
        <f t="shared" si="71"/>
        <v>20.551666621584339</v>
      </c>
      <c r="AM252" s="142">
        <f>(SUMPRODUCT(AL252:AL$381,G252:G$381)+SUMPRODUCT(AL252:AL$381,H252:H$381))/12</f>
        <v>2233714.1582886958</v>
      </c>
    </row>
    <row r="253" spans="1:39" x14ac:dyDescent="0.2">
      <c r="A253" s="7">
        <v>232</v>
      </c>
      <c r="B253" s="7">
        <v>116</v>
      </c>
      <c r="C253" s="7">
        <v>58</v>
      </c>
      <c r="D253" s="12">
        <f t="shared" si="63"/>
        <v>19.333333333333332</v>
      </c>
      <c r="E253" s="29">
        <f t="shared" si="61"/>
        <v>1253625.6450282969</v>
      </c>
      <c r="F253" s="2">
        <f t="shared" si="64"/>
        <v>1944.3621596619901</v>
      </c>
      <c r="G253" s="2">
        <f t="shared" si="72"/>
        <v>17541.318389311346</v>
      </c>
      <c r="H253" s="2">
        <f t="shared" si="73"/>
        <v>4117.5238477384046</v>
      </c>
      <c r="I253" s="2">
        <f t="shared" si="62"/>
        <v>23603.204396711739</v>
      </c>
      <c r="J253" s="2">
        <f t="shared" si="79"/>
        <v>456328.61833642691</v>
      </c>
      <c r="K253" s="2">
        <f t="shared" si="65"/>
        <v>16575.622930414</v>
      </c>
      <c r="L253" s="2">
        <f t="shared" si="65"/>
        <v>320462.04332133732</v>
      </c>
      <c r="M253" s="2"/>
      <c r="N253" s="28">
        <f t="shared" si="80"/>
        <v>2682618.6712286361</v>
      </c>
      <c r="O253" s="2">
        <f t="shared" si="74"/>
        <v>4147.0964519734807</v>
      </c>
      <c r="P253" s="2">
        <f t="shared" si="75"/>
        <v>37413.574880461783</v>
      </c>
      <c r="R253">
        <f t="shared" si="76"/>
        <v>232</v>
      </c>
      <c r="S253" s="89">
        <f t="shared" si="66"/>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7"/>
        <v>8.0836709811293872E-2</v>
      </c>
      <c r="Y253" s="66">
        <f t="shared" si="67"/>
        <v>0</v>
      </c>
      <c r="Z253" s="72">
        <f t="shared" si="68"/>
        <v>0</v>
      </c>
      <c r="AA253" s="79">
        <f t="shared" si="69"/>
        <v>0</v>
      </c>
      <c r="AB253" s="81">
        <f t="shared" si="78"/>
        <v>0</v>
      </c>
      <c r="AD253" s="95">
        <f>locallinterp(R253,'BBG rates'!$N$10:$N$369,'BBG rates'!$P$10:$P$369)</f>
        <v>19.552981674027532</v>
      </c>
      <c r="AI253" s="185">
        <f t="shared" si="70"/>
        <v>232</v>
      </c>
      <c r="AJ253" s="127">
        <f>locallinterp(MIN(AI253,CAP_Senior*12),'BBG rates'!$X$24:$X$65,'BBG rates'!$Y$24:$Y$65)</f>
        <v>67.267659605042013</v>
      </c>
      <c r="AK253" s="127">
        <f>locallinterp(MIN(AI253,CAP_CB*12),'BBG rates'!$AA$25:$AA$40,'BBG rates'!$AC$25:$AC$40)</f>
        <v>11</v>
      </c>
      <c r="AL253" s="144">
        <f t="shared" si="71"/>
        <v>20.565502132857141</v>
      </c>
      <c r="AM253" s="142">
        <f>(SUMPRODUCT(AL253:AL$381,G253:G$381)+SUMPRODUCT(AL253:AL$381,H253:H$381))/12</f>
        <v>2196445.7600356094</v>
      </c>
    </row>
    <row r="254" spans="1:39" x14ac:dyDescent="0.2">
      <c r="A254" s="7">
        <v>233</v>
      </c>
      <c r="B254" s="7">
        <v>116.5</v>
      </c>
      <c r="C254" s="7">
        <v>58.25</v>
      </c>
      <c r="D254" s="12">
        <f t="shared" si="63"/>
        <v>19.416666666666668</v>
      </c>
      <c r="E254" s="29">
        <f t="shared" si="61"/>
        <v>1232068.3763747942</v>
      </c>
      <c r="F254" s="2">
        <f t="shared" si="64"/>
        <v>1911.3400115151771</v>
      </c>
      <c r="G254" s="2">
        <f t="shared" si="72"/>
        <v>17510.549489861762</v>
      </c>
      <c r="H254" s="2">
        <f t="shared" si="73"/>
        <v>4046.7191636407865</v>
      </c>
      <c r="I254" s="2">
        <f t="shared" si="62"/>
        <v>23468.608665017728</v>
      </c>
      <c r="J254" s="2">
        <f t="shared" si="79"/>
        <v>455682.15157909424</v>
      </c>
      <c r="K254" s="2">
        <f t="shared" si="65"/>
        <v>16456.011868915939</v>
      </c>
      <c r="L254" s="2">
        <f t="shared" si="65"/>
        <v>319520.89712145121</v>
      </c>
      <c r="M254" s="2"/>
      <c r="N254" s="28">
        <f t="shared" si="80"/>
        <v>2645148.0537510272</v>
      </c>
      <c r="O254" s="2">
        <f t="shared" si="74"/>
        <v>4090.0538548262025</v>
      </c>
      <c r="P254" s="2">
        <f t="shared" si="75"/>
        <v>37470.617477609063</v>
      </c>
      <c r="R254">
        <f t="shared" si="76"/>
        <v>233</v>
      </c>
      <c r="S254" s="89">
        <f t="shared" si="66"/>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7"/>
        <v>8.2477148156190339E-2</v>
      </c>
      <c r="Y254" s="66">
        <f t="shared" si="67"/>
        <v>0</v>
      </c>
      <c r="Z254" s="72">
        <f t="shared" si="68"/>
        <v>0</v>
      </c>
      <c r="AA254" s="79">
        <f t="shared" si="69"/>
        <v>0</v>
      </c>
      <c r="AB254" s="81">
        <f t="shared" si="78"/>
        <v>0</v>
      </c>
      <c r="AD254" s="95">
        <f>locallinterp(R254,'BBG rates'!$N$10:$N$369,'BBG rates'!$P$10:$P$369)</f>
        <v>19.634875871625429</v>
      </c>
      <c r="AI254" s="185">
        <f t="shared" si="70"/>
        <v>233</v>
      </c>
      <c r="AJ254" s="127">
        <f>locallinterp(MIN(AI254,CAP_Senior*12),'BBG rates'!$X$24:$X$65,'BBG rates'!$Y$24:$Y$65)</f>
        <v>67.349044965470256</v>
      </c>
      <c r="AK254" s="127">
        <f>locallinterp(MIN(AI254,CAP_CB*12),'BBG rates'!$AA$25:$AA$40,'BBG rates'!$AC$25:$AC$40)</f>
        <v>11</v>
      </c>
      <c r="AL254" s="144">
        <f t="shared" si="71"/>
        <v>20.579337644129943</v>
      </c>
      <c r="AM254" s="142">
        <f>(SUMPRODUCT(AL254:AL$381,G254:G$381)+SUMPRODUCT(AL254:AL$381,H254:H$381))/12</f>
        <v>2159327.0128505044</v>
      </c>
    </row>
    <row r="255" spans="1:39" x14ac:dyDescent="0.2">
      <c r="A255" s="7">
        <v>234</v>
      </c>
      <c r="B255" s="7">
        <v>117</v>
      </c>
      <c r="C255" s="7">
        <v>58.5</v>
      </c>
      <c r="D255" s="12">
        <f t="shared" si="63"/>
        <v>19.5</v>
      </c>
      <c r="E255" s="29">
        <f t="shared" si="61"/>
        <v>1210612.2949848922</v>
      </c>
      <c r="F255" s="2">
        <f t="shared" si="64"/>
        <v>1878.4727275059292</v>
      </c>
      <c r="G255" s="2">
        <f t="shared" si="72"/>
        <v>17479.83456156488</v>
      </c>
      <c r="H255" s="2">
        <f t="shared" si="73"/>
        <v>3976.2468283369381</v>
      </c>
      <c r="I255" s="2">
        <f t="shared" si="62"/>
        <v>23334.554117407748</v>
      </c>
      <c r="J255" s="2">
        <f t="shared" si="79"/>
        <v>455023.80528945109</v>
      </c>
      <c r="K255" s="2">
        <f t="shared" si="65"/>
        <v>16337.105464897679</v>
      </c>
      <c r="L255" s="2">
        <f t="shared" si="65"/>
        <v>318573.55656550475</v>
      </c>
      <c r="M255" s="2"/>
      <c r="N255" s="28">
        <f t="shared" si="80"/>
        <v>2607620.3067062902</v>
      </c>
      <c r="O255" s="2">
        <f t="shared" si="74"/>
        <v>4032.924287698117</v>
      </c>
      <c r="P255" s="2">
        <f t="shared" si="75"/>
        <v>37527.747044737145</v>
      </c>
      <c r="R255">
        <f t="shared" si="76"/>
        <v>234</v>
      </c>
      <c r="S255" s="89">
        <f t="shared" si="66"/>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7"/>
        <v>8.4117561835217458E-2</v>
      </c>
      <c r="Y255" s="66">
        <f t="shared" si="67"/>
        <v>0</v>
      </c>
      <c r="Z255" s="72">
        <f t="shared" si="68"/>
        <v>0</v>
      </c>
      <c r="AA255" s="79">
        <f t="shared" si="69"/>
        <v>0</v>
      </c>
      <c r="AB255" s="81">
        <f t="shared" si="78"/>
        <v>0</v>
      </c>
      <c r="AD255" s="95">
        <f>locallinterp(R255,'BBG rates'!$N$10:$N$369,'BBG rates'!$P$10:$P$369)</f>
        <v>19.716745744581878</v>
      </c>
      <c r="AI255" s="185">
        <f t="shared" si="70"/>
        <v>234</v>
      </c>
      <c r="AJ255" s="127">
        <f>locallinterp(MIN(AI255,CAP_Senior*12),'BBG rates'!$X$24:$X$65,'BBG rates'!$Y$24:$Y$65)</f>
        <v>67.430430325898499</v>
      </c>
      <c r="AK255" s="127">
        <f>locallinterp(MIN(AI255,CAP_CB*12),'BBG rates'!$AA$25:$AA$40,'BBG rates'!$AC$25:$AC$40)</f>
        <v>11</v>
      </c>
      <c r="AL255" s="144">
        <f t="shared" si="71"/>
        <v>20.593173155402745</v>
      </c>
      <c r="AM255" s="142">
        <f>(SUMPRODUCT(AL255:AL$381,G255:G$381)+SUMPRODUCT(AL255:AL$381,H255:H$381))/12</f>
        <v>2122357.4869917003</v>
      </c>
    </row>
    <row r="256" spans="1:39" x14ac:dyDescent="0.2">
      <c r="A256" s="7">
        <v>235</v>
      </c>
      <c r="B256" s="7">
        <v>117.5</v>
      </c>
      <c r="C256" s="7">
        <v>58.75</v>
      </c>
      <c r="D256" s="12">
        <f t="shared" si="63"/>
        <v>19.583333333333332</v>
      </c>
      <c r="E256" s="29">
        <f t="shared" si="61"/>
        <v>1189257.0158977155</v>
      </c>
      <c r="F256" s="2">
        <f t="shared" si="64"/>
        <v>1845.7597186316411</v>
      </c>
      <c r="G256" s="2">
        <f t="shared" si="72"/>
        <v>17449.173509750904</v>
      </c>
      <c r="H256" s="2">
        <f t="shared" si="73"/>
        <v>3906.1055774258057</v>
      </c>
      <c r="I256" s="2">
        <f t="shared" si="62"/>
        <v>23201.038805808352</v>
      </c>
      <c r="J256" s="2">
        <f t="shared" si="79"/>
        <v>454353.67661374685</v>
      </c>
      <c r="K256" s="2">
        <f t="shared" si="65"/>
        <v>16218.899911491639</v>
      </c>
      <c r="L256" s="2">
        <f t="shared" si="65"/>
        <v>317620.12326671125</v>
      </c>
      <c r="M256" s="2"/>
      <c r="N256" s="28">
        <f t="shared" si="80"/>
        <v>2570035.3429918452</v>
      </c>
      <c r="O256" s="2">
        <f t="shared" si="74"/>
        <v>3975.7076179904652</v>
      </c>
      <c r="P256" s="2">
        <f t="shared" si="75"/>
        <v>37584.963714444799</v>
      </c>
      <c r="R256">
        <f t="shared" si="76"/>
        <v>235</v>
      </c>
      <c r="S256" s="89">
        <f t="shared" si="66"/>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7"/>
        <v>8.5757950849174591E-2</v>
      </c>
      <c r="Y256" s="66">
        <f t="shared" si="67"/>
        <v>0</v>
      </c>
      <c r="Z256" s="72">
        <f t="shared" si="68"/>
        <v>0</v>
      </c>
      <c r="AA256" s="79">
        <f t="shared" si="69"/>
        <v>0</v>
      </c>
      <c r="AB256" s="81">
        <f t="shared" si="78"/>
        <v>0</v>
      </c>
      <c r="AD256" s="95">
        <f>locallinterp(R256,'BBG rates'!$N$10:$N$369,'BBG rates'!$P$10:$P$369)</f>
        <v>19.798591462885266</v>
      </c>
      <c r="AI256" s="185">
        <f t="shared" si="70"/>
        <v>235</v>
      </c>
      <c r="AJ256" s="127">
        <f>locallinterp(MIN(AI256,CAP_Senior*12),'BBG rates'!$X$24:$X$65,'BBG rates'!$Y$24:$Y$65)</f>
        <v>67.511815686326756</v>
      </c>
      <c r="AK256" s="127">
        <f>locallinterp(MIN(AI256,CAP_CB*12),'BBG rates'!$AA$25:$AA$40,'BBG rates'!$AC$25:$AC$40)</f>
        <v>11</v>
      </c>
      <c r="AL256" s="144">
        <f t="shared" si="71"/>
        <v>20.607008666675547</v>
      </c>
      <c r="AM256" s="142">
        <f>(SUMPRODUCT(AL256:AL$381,G256:G$381)+SUMPRODUCT(AL256:AL$381,H256:H$381))/12</f>
        <v>2085536.7537168118</v>
      </c>
    </row>
    <row r="257" spans="1:39" x14ac:dyDescent="0.2">
      <c r="A257" s="7">
        <v>236</v>
      </c>
      <c r="B257" s="7">
        <v>118</v>
      </c>
      <c r="C257" s="7">
        <v>59</v>
      </c>
      <c r="D257" s="12">
        <f t="shared" si="63"/>
        <v>19.666666666666668</v>
      </c>
      <c r="E257" s="29">
        <f t="shared" si="61"/>
        <v>1168002.1555068444</v>
      </c>
      <c r="F257" s="2">
        <f t="shared" si="64"/>
        <v>1813.2003979618148</v>
      </c>
      <c r="G257" s="2">
        <f t="shared" si="72"/>
        <v>17418.566239916101</v>
      </c>
      <c r="H257" s="2">
        <f t="shared" si="73"/>
        <v>3836.2941509550378</v>
      </c>
      <c r="I257" s="2">
        <f t="shared" si="62"/>
        <v>23068.060788832954</v>
      </c>
      <c r="J257" s="2">
        <f t="shared" si="79"/>
        <v>453671.86218038143</v>
      </c>
      <c r="K257" s="2">
        <f t="shared" si="65"/>
        <v>16101.391421479566</v>
      </c>
      <c r="L257" s="2">
        <f t="shared" si="65"/>
        <v>316660.69795576477</v>
      </c>
      <c r="M257" s="2"/>
      <c r="N257" s="28">
        <f t="shared" si="80"/>
        <v>2532393.0753723122</v>
      </c>
      <c r="O257" s="2">
        <f t="shared" si="74"/>
        <v>3918.4037129023209</v>
      </c>
      <c r="P257" s="2">
        <f t="shared" si="75"/>
        <v>37642.26761953294</v>
      </c>
      <c r="R257">
        <f t="shared" si="76"/>
        <v>236</v>
      </c>
      <c r="S257" s="89">
        <f t="shared" si="66"/>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7"/>
        <v>8.7398315199127552E-2</v>
      </c>
      <c r="Y257" s="66">
        <f t="shared" si="67"/>
        <v>0</v>
      </c>
      <c r="Z257" s="72">
        <f t="shared" si="68"/>
        <v>0</v>
      </c>
      <c r="AA257" s="79">
        <f t="shared" si="69"/>
        <v>0</v>
      </c>
      <c r="AB257" s="81">
        <f t="shared" si="78"/>
        <v>0</v>
      </c>
      <c r="AD257" s="95">
        <f>locallinterp(R257,'BBG rates'!$N$10:$N$369,'BBG rates'!$P$10:$P$369)</f>
        <v>19.880413199147473</v>
      </c>
      <c r="AI257" s="185">
        <f t="shared" si="70"/>
        <v>236</v>
      </c>
      <c r="AJ257" s="127">
        <f>locallinterp(MIN(AI257,CAP_Senior*12),'BBG rates'!$X$24:$X$65,'BBG rates'!$Y$24:$Y$65)</f>
        <v>67.593201046754999</v>
      </c>
      <c r="AK257" s="127">
        <f>locallinterp(MIN(AI257,CAP_CB*12),'BBG rates'!$AA$25:$AA$40,'BBG rates'!$AC$25:$AC$40)</f>
        <v>11</v>
      </c>
      <c r="AL257" s="144">
        <f t="shared" si="71"/>
        <v>20.620844177948349</v>
      </c>
      <c r="AM257" s="142">
        <f>(SUMPRODUCT(AL257:AL$381,G257:G$381)+SUMPRODUCT(AL257:AL$381,H257:H$381))/12</f>
        <v>2048864.3852810848</v>
      </c>
    </row>
    <row r="258" spans="1:39" x14ac:dyDescent="0.2">
      <c r="A258" s="7">
        <v>237</v>
      </c>
      <c r="B258" s="7">
        <v>118.5</v>
      </c>
      <c r="C258" s="7">
        <v>59.25</v>
      </c>
      <c r="D258" s="12">
        <f t="shared" si="63"/>
        <v>19.75</v>
      </c>
      <c r="E258" s="29">
        <f t="shared" si="61"/>
        <v>1146847.331555716</v>
      </c>
      <c r="F258" s="2">
        <f t="shared" si="64"/>
        <v>1780.794180631023</v>
      </c>
      <c r="G258" s="2">
        <f t="shared" si="72"/>
        <v>17388.012657722509</v>
      </c>
      <c r="H258" s="2">
        <f t="shared" si="73"/>
        <v>3766.8112934058749</v>
      </c>
      <c r="I258" s="2">
        <f t="shared" si="62"/>
        <v>22935.618131759406</v>
      </c>
      <c r="J258" s="2">
        <f t="shared" si="79"/>
        <v>452978.45810224826</v>
      </c>
      <c r="K258" s="2">
        <f t="shared" si="65"/>
        <v>15984.576227193786</v>
      </c>
      <c r="L258" s="2">
        <f t="shared" si="65"/>
        <v>315695.38048707729</v>
      </c>
      <c r="M258" s="2"/>
      <c r="N258" s="28">
        <f t="shared" si="80"/>
        <v>2494693.4164793072</v>
      </c>
      <c r="O258" s="2">
        <f t="shared" si="74"/>
        <v>3861.0124394302857</v>
      </c>
      <c r="P258" s="2">
        <f t="shared" si="75"/>
        <v>37699.658893004984</v>
      </c>
      <c r="R258">
        <f t="shared" si="76"/>
        <v>237</v>
      </c>
      <c r="S258" s="89">
        <f t="shared" si="66"/>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7"/>
        <v>8.9038654885342794E-2</v>
      </c>
      <c r="Y258" s="66">
        <f t="shared" si="67"/>
        <v>0</v>
      </c>
      <c r="Z258" s="72">
        <f t="shared" si="68"/>
        <v>0</v>
      </c>
      <c r="AA258" s="79">
        <f t="shared" si="69"/>
        <v>0</v>
      </c>
      <c r="AB258" s="81">
        <f t="shared" si="78"/>
        <v>0</v>
      </c>
      <c r="AD258" s="95">
        <f>locallinterp(R258,'BBG rates'!$N$10:$N$369,'BBG rates'!$P$10:$P$369)</f>
        <v>19.962211126431001</v>
      </c>
      <c r="AI258" s="185">
        <f t="shared" si="70"/>
        <v>237</v>
      </c>
      <c r="AJ258" s="127">
        <f>locallinterp(MIN(AI258,CAP_Senior*12),'BBG rates'!$X$24:$X$65,'BBG rates'!$Y$24:$Y$65)</f>
        <v>67.674586407183241</v>
      </c>
      <c r="AK258" s="127">
        <f>locallinterp(MIN(AI258,CAP_CB*12),'BBG rates'!$AA$25:$AA$40,'BBG rates'!$AC$25:$AC$40)</f>
        <v>11</v>
      </c>
      <c r="AL258" s="144">
        <f t="shared" si="71"/>
        <v>20.634679689221151</v>
      </c>
      <c r="AM258" s="142">
        <f>(SUMPRODUCT(AL258:AL$381,G258:G$381)+SUMPRODUCT(AL258:AL$381,H258:H$381))/12</f>
        <v>2012339.9549357349</v>
      </c>
    </row>
    <row r="259" spans="1:39" x14ac:dyDescent="0.2">
      <c r="A259" s="7">
        <v>238</v>
      </c>
      <c r="B259" s="7">
        <v>119</v>
      </c>
      <c r="C259" s="7">
        <v>59.5</v>
      </c>
      <c r="D259" s="12">
        <f t="shared" si="63"/>
        <v>19.833333333333332</v>
      </c>
      <c r="E259" s="29">
        <f t="shared" si="61"/>
        <v>1125792.1631330403</v>
      </c>
      <c r="F259" s="2">
        <f t="shared" si="64"/>
        <v>1748.5404838318971</v>
      </c>
      <c r="G259" s="2">
        <f t="shared" si="72"/>
        <v>17357.512668997624</v>
      </c>
      <c r="H259" s="2">
        <f t="shared" si="73"/>
        <v>3697.655753678097</v>
      </c>
      <c r="I259" s="2">
        <f t="shared" si="62"/>
        <v>22803.708906507618</v>
      </c>
      <c r="J259" s="2">
        <f t="shared" si="79"/>
        <v>452273.55997906771</v>
      </c>
      <c r="K259" s="2">
        <f t="shared" si="65"/>
        <v>15868.450580418918</v>
      </c>
      <c r="L259" s="2">
        <f t="shared" si="65"/>
        <v>314724.26984497515</v>
      </c>
      <c r="M259" s="2"/>
      <c r="N259" s="28">
        <f t="shared" si="80"/>
        <v>2456936.2788112401</v>
      </c>
      <c r="O259" s="2">
        <f t="shared" si="74"/>
        <v>3803.5336643681753</v>
      </c>
      <c r="P259" s="2">
        <f t="shared" si="75"/>
        <v>37757.137668067087</v>
      </c>
      <c r="R259">
        <f t="shared" si="76"/>
        <v>238</v>
      </c>
      <c r="S259" s="89">
        <f t="shared" si="66"/>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7"/>
        <v>0</v>
      </c>
      <c r="Z259" s="72">
        <f t="shared" si="68"/>
        <v>0</v>
      </c>
      <c r="AA259" s="79">
        <f t="shared" si="69"/>
        <v>0</v>
      </c>
      <c r="AB259" s="81">
        <f t="shared" si="78"/>
        <v>0</v>
      </c>
      <c r="AD259" s="95">
        <f>locallinterp(R259,'BBG rates'!$N$10:$N$369,'BBG rates'!$P$10:$P$369)</f>
        <v>20.043985419490099</v>
      </c>
      <c r="AI259" s="185">
        <f t="shared" si="70"/>
        <v>238</v>
      </c>
      <c r="AJ259" s="127">
        <f>locallinterp(MIN(AI259,CAP_Senior*12),'BBG rates'!$X$24:$X$65,'BBG rates'!$Y$24:$Y$65)</f>
        <v>67.755971767611499</v>
      </c>
      <c r="AK259" s="127">
        <f>locallinterp(MIN(AI259,CAP_CB*12),'BBG rates'!$AA$25:$AA$40,'BBG rates'!$AC$25:$AC$40)</f>
        <v>11</v>
      </c>
      <c r="AL259" s="144">
        <f t="shared" si="71"/>
        <v>20.648515200493954</v>
      </c>
      <c r="AM259" s="142">
        <f>(SUMPRODUCT(AL259:AL$381,G259:G$381)+SUMPRODUCT(AL259:AL$381,H259:H$381))/12</f>
        <v>1975963.0369262854</v>
      </c>
    </row>
    <row r="260" spans="1:39" x14ac:dyDescent="0.2">
      <c r="A260" s="7">
        <v>239</v>
      </c>
      <c r="B260" s="7">
        <v>119.5</v>
      </c>
      <c r="C260" s="7">
        <v>59.75</v>
      </c>
      <c r="D260" s="12">
        <f t="shared" si="63"/>
        <v>19.916666666666668</v>
      </c>
      <c r="E260" s="29">
        <f t="shared" si="61"/>
        <v>1104836.2706682312</v>
      </c>
      <c r="F260" s="2">
        <f t="shared" si="64"/>
        <v>1716.4387268081387</v>
      </c>
      <c r="G260" s="2">
        <f t="shared" si="72"/>
        <v>17327.066179734164</v>
      </c>
      <c r="H260" s="2">
        <f t="shared" si="73"/>
        <v>3628.8262850750148</v>
      </c>
      <c r="I260" s="2">
        <f t="shared" si="62"/>
        <v>22672.331191617315</v>
      </c>
      <c r="J260" s="2">
        <f t="shared" si="79"/>
        <v>451557.26289971155</v>
      </c>
      <c r="K260" s="2">
        <f t="shared" si="65"/>
        <v>15753.010752294116</v>
      </c>
      <c r="L260" s="2">
        <f t="shared" si="65"/>
        <v>313747.46414985781</v>
      </c>
      <c r="M260" s="2"/>
      <c r="N260" s="28">
        <f>IF($A260&lt;=$I$8,N259-P260,0)</f>
        <v>2419121.5747331115</v>
      </c>
      <c r="O260" s="2">
        <f t="shared" si="74"/>
        <v>3745.9672543067136</v>
      </c>
      <c r="P260" s="2">
        <f t="shared" si="75"/>
        <v>37814.704078128561</v>
      </c>
      <c r="R260">
        <f t="shared" si="76"/>
        <v>239</v>
      </c>
      <c r="S260" s="89">
        <f t="shared" si="66"/>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7"/>
        <v>9.2319260270823378E-2</v>
      </c>
      <c r="Y260" s="66">
        <f t="shared" si="67"/>
        <v>0</v>
      </c>
      <c r="Z260" s="72">
        <f t="shared" si="68"/>
        <v>0</v>
      </c>
      <c r="AA260" s="79">
        <f t="shared" si="69"/>
        <v>0</v>
      </c>
      <c r="AB260" s="81">
        <f t="shared" si="78"/>
        <v>0</v>
      </c>
      <c r="AD260" s="95">
        <f>locallinterp(R260,'BBG rates'!$N$10:$N$369,'BBG rates'!$P$10:$P$369)</f>
        <v>20.125736254461067</v>
      </c>
      <c r="AI260" s="185">
        <f t="shared" si="70"/>
        <v>239</v>
      </c>
      <c r="AJ260" s="127">
        <f>locallinterp(MIN(AI260,CAP_Senior*12),'BBG rates'!$X$24:$X$65,'BBG rates'!$Y$24:$Y$65)</f>
        <v>67.837357128039741</v>
      </c>
      <c r="AK260" s="127">
        <f>locallinterp(MIN(AI260,CAP_CB*12),'BBG rates'!$AA$25:$AA$40,'BBG rates'!$AC$25:$AC$40)</f>
        <v>11</v>
      </c>
      <c r="AL260" s="144">
        <f t="shared" si="71"/>
        <v>20.662350711766756</v>
      </c>
      <c r="AM260" s="142">
        <f>(SUMPRODUCT(AL260:AL$381,G260:G$381)+SUMPRODUCT(AL260:AL$381,H260:H$381))/12</f>
        <v>1939733.2064909034</v>
      </c>
    </row>
    <row r="261" spans="1:39" x14ac:dyDescent="0.2">
      <c r="A261" s="7">
        <v>240</v>
      </c>
      <c r="B261" s="7">
        <v>120</v>
      </c>
      <c r="C261" s="7">
        <v>60</v>
      </c>
      <c r="D261" s="12">
        <f t="shared" si="63"/>
        <v>20</v>
      </c>
      <c r="E261" s="29">
        <f t="shared" si="61"/>
        <v>1083979.2759268531</v>
      </c>
      <c r="F261" s="2">
        <f t="shared" si="64"/>
        <v>1684.4883308475526</v>
      </c>
      <c r="G261" s="2">
        <f t="shared" si="72"/>
        <v>17296.6730960897</v>
      </c>
      <c r="H261" s="2">
        <f t="shared" si="73"/>
        <v>3560.3216452885176</v>
      </c>
      <c r="I261" s="2">
        <f t="shared" si="62"/>
        <v>22541.483072225768</v>
      </c>
      <c r="J261" s="2">
        <f t="shared" si="79"/>
        <v>450829.66144451534</v>
      </c>
      <c r="K261" s="2">
        <f t="shared" si="65"/>
        <v>15638.253033215742</v>
      </c>
      <c r="L261" s="2">
        <f t="shared" si="65"/>
        <v>312765.06066431478</v>
      </c>
      <c r="M261" s="2"/>
      <c r="N261" s="28">
        <f t="shared" si="80"/>
        <v>2381249.2164763096</v>
      </c>
      <c r="O261" s="2">
        <f t="shared" si="74"/>
        <v>3688.3130756332216</v>
      </c>
      <c r="P261" s="2">
        <f t="shared" si="75"/>
        <v>37872.358256802043</v>
      </c>
      <c r="R261">
        <f t="shared" si="76"/>
        <v>240</v>
      </c>
      <c r="S261" s="89">
        <f t="shared" si="66"/>
        <v>0</v>
      </c>
      <c r="T261" s="89">
        <f>IF(AND(S261=0,S260&gt;0),SUM($G261:$H$381),S261)</f>
        <v>0</v>
      </c>
      <c r="U261" s="82">
        <f>SUM(T261:T$381)</f>
        <v>0</v>
      </c>
      <c r="V261" s="68">
        <f>localspline(R261,'BBG rates'!$G$10:$G$27,'BBG rates'!$K$10:$K$27)</f>
        <v>0.98073065280914307</v>
      </c>
      <c r="W261" s="68">
        <f>locallinterp(R261,'BBG rates'!$G$10:$G$27,'BBG rates'!$J$10:$J$27)</f>
        <v>9.4E-2</v>
      </c>
      <c r="X261" s="56">
        <f t="shared" si="77"/>
        <v>9.3959525971420987E-2</v>
      </c>
      <c r="Y261" s="66">
        <f t="shared" si="67"/>
        <v>0</v>
      </c>
      <c r="Z261" s="72">
        <f t="shared" si="68"/>
        <v>0</v>
      </c>
      <c r="AA261" s="79">
        <f t="shared" si="69"/>
        <v>0</v>
      </c>
      <c r="AB261" s="81">
        <f t="shared" si="78"/>
        <v>0</v>
      </c>
      <c r="AD261" s="95">
        <f>locallinterp(R261,'BBG rates'!$N$10:$N$369,'BBG rates'!$P$10:$P$369)</f>
        <v>20.207463808861828</v>
      </c>
      <c r="AI261" s="185">
        <f t="shared" si="70"/>
        <v>240</v>
      </c>
      <c r="AJ261" s="127">
        <f>locallinterp(MIN(AI261,CAP_Senior*12),'BBG rates'!$X$24:$X$65,'BBG rates'!$Y$24:$Y$65)</f>
        <v>67.918742488467984</v>
      </c>
      <c r="AK261" s="127">
        <f>locallinterp(MIN(AI261,CAP_CB*12),'BBG rates'!$AA$25:$AA$40,'BBG rates'!$AC$25:$AC$40)</f>
        <v>11</v>
      </c>
      <c r="AL261" s="144">
        <f t="shared" si="71"/>
        <v>20.676186223039558</v>
      </c>
      <c r="AM261" s="142">
        <f>(SUMPRODUCT(AL261:AL$381,G261:G$381)+SUMPRODUCT(AL261:AL$381,H261:H$381))/12</f>
        <v>1903650.0398587405</v>
      </c>
    </row>
    <row r="262" spans="1:39" x14ac:dyDescent="0.2">
      <c r="A262" s="7">
        <v>241</v>
      </c>
      <c r="B262" s="7">
        <v>120.5</v>
      </c>
      <c r="C262" s="7">
        <v>60.25</v>
      </c>
      <c r="D262" s="12">
        <f t="shared" si="63"/>
        <v>20.083333333333332</v>
      </c>
      <c r="E262" s="29">
        <f t="shared" si="61"/>
        <v>1063220.8020060824</v>
      </c>
      <c r="F262" s="2">
        <f t="shared" si="64"/>
        <v>1652.688719275106</v>
      </c>
      <c r="G262" s="2">
        <f t="shared" si="72"/>
        <v>17266.333324386444</v>
      </c>
      <c r="H262" s="2">
        <f t="shared" si="73"/>
        <v>3492.1405963841621</v>
      </c>
      <c r="I262" s="2">
        <f t="shared" si="62"/>
        <v>22411.16264004571</v>
      </c>
      <c r="J262" s="2">
        <f t="shared" si="79"/>
        <v>450090.84968758462</v>
      </c>
      <c r="K262" s="2">
        <f t="shared" si="65"/>
        <v>15524.173732740554</v>
      </c>
      <c r="L262" s="2">
        <f t="shared" si="65"/>
        <v>311777.15579920606</v>
      </c>
      <c r="M262" s="2"/>
      <c r="N262" s="28">
        <f t="shared" si="80"/>
        <v>2343319.1161384056</v>
      </c>
      <c r="O262" s="2">
        <f t="shared" si="74"/>
        <v>3630.5709945313079</v>
      </c>
      <c r="P262" s="2">
        <f t="shared" si="75"/>
        <v>37930.100337903961</v>
      </c>
      <c r="R262">
        <f t="shared" si="76"/>
        <v>241</v>
      </c>
      <c r="S262" s="89">
        <f t="shared" si="66"/>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7"/>
        <v>9.4425789892493839E-2</v>
      </c>
      <c r="Y262" s="66">
        <f t="shared" si="67"/>
        <v>0</v>
      </c>
      <c r="Z262" s="72">
        <f t="shared" si="68"/>
        <v>0</v>
      </c>
      <c r="AA262" s="79">
        <f t="shared" si="69"/>
        <v>0</v>
      </c>
      <c r="AB262" s="81">
        <f t="shared" si="78"/>
        <v>0</v>
      </c>
      <c r="AD262" s="95">
        <f>locallinterp(R262,'BBG rates'!$N$10:$N$369,'BBG rates'!$P$10:$P$369)</f>
        <v>20.289168262670703</v>
      </c>
      <c r="AI262" s="185">
        <f t="shared" si="70"/>
        <v>241</v>
      </c>
      <c r="AJ262" s="127">
        <f>locallinterp(MIN(AI262,CAP_Senior*12),'BBG rates'!$X$24:$X$65,'BBG rates'!$Y$24:$Y$65)</f>
        <v>67.918742488467984</v>
      </c>
      <c r="AK262" s="127">
        <f>locallinterp(MIN(AI262,CAP_CB*12),'BBG rates'!$AA$25:$AA$40,'BBG rates'!$AC$25:$AC$40)</f>
        <v>11</v>
      </c>
      <c r="AL262" s="144">
        <f t="shared" si="71"/>
        <v>20.676186223039558</v>
      </c>
      <c r="AM262" s="142">
        <f>(SUMPRODUCT(AL262:AL$381,G262:G$381)+SUMPRODUCT(AL262:AL$381,H262:H$381))/12</f>
        <v>1867713.1142482657</v>
      </c>
    </row>
    <row r="263" spans="1:39" x14ac:dyDescent="0.2">
      <c r="A263" s="7">
        <v>242</v>
      </c>
      <c r="B263" s="7">
        <v>121</v>
      </c>
      <c r="C263" s="7">
        <v>60.5</v>
      </c>
      <c r="D263" s="12">
        <f t="shared" si="63"/>
        <v>20.166666666666668</v>
      </c>
      <c r="E263" s="29">
        <f t="shared" si="61"/>
        <v>1042560.4733301851</v>
      </c>
      <c r="F263" s="2">
        <f t="shared" si="64"/>
        <v>1621.0393174460075</v>
      </c>
      <c r="G263" s="2">
        <f t="shared" si="72"/>
        <v>17236.046771110909</v>
      </c>
      <c r="H263" s="2">
        <f t="shared" si="73"/>
        <v>3424.28190478632</v>
      </c>
      <c r="I263" s="2">
        <f t="shared" si="62"/>
        <v>22281.367993343236</v>
      </c>
      <c r="J263" s="2">
        <f t="shared" si="79"/>
        <v>449340.92119908863</v>
      </c>
      <c r="K263" s="2">
        <f t="shared" si="65"/>
        <v>15410.769179489369</v>
      </c>
      <c r="L263" s="2">
        <f t="shared" si="65"/>
        <v>310783.84511970228</v>
      </c>
      <c r="M263" s="2"/>
      <c r="N263" s="28">
        <f t="shared" si="80"/>
        <v>2305331.185682951</v>
      </c>
      <c r="O263" s="2">
        <f t="shared" si="74"/>
        <v>3572.7408769805579</v>
      </c>
      <c r="P263" s="2">
        <f t="shared" si="75"/>
        <v>37987.930455454713</v>
      </c>
      <c r="R263">
        <f t="shared" si="76"/>
        <v>242</v>
      </c>
      <c r="S263" s="89">
        <f t="shared" si="66"/>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7"/>
        <v>9.4892051821027223E-2</v>
      </c>
      <c r="Y263" s="66">
        <f t="shared" si="67"/>
        <v>0</v>
      </c>
      <c r="Z263" s="72">
        <f t="shared" si="68"/>
        <v>0</v>
      </c>
      <c r="AA263" s="79">
        <f t="shared" si="69"/>
        <v>0</v>
      </c>
      <c r="AB263" s="81">
        <f t="shared" si="78"/>
        <v>0</v>
      </c>
      <c r="AD263" s="95">
        <f>locallinterp(R263,'BBG rates'!$N$10:$N$369,'BBG rates'!$P$10:$P$369)</f>
        <v>20.370849792297783</v>
      </c>
      <c r="AI263" s="185">
        <f t="shared" si="70"/>
        <v>242</v>
      </c>
      <c r="AJ263" s="127">
        <f>locallinterp(MIN(AI263,CAP_Senior*12),'BBG rates'!$X$24:$X$65,'BBG rates'!$Y$24:$Y$65)</f>
        <v>67.918742488467984</v>
      </c>
      <c r="AK263" s="127">
        <f>locallinterp(MIN(AI263,CAP_CB*12),'BBG rates'!$AA$25:$AA$40,'BBG rates'!$AC$25:$AC$40)</f>
        <v>11</v>
      </c>
      <c r="AL263" s="144">
        <f t="shared" si="71"/>
        <v>20.676186223039558</v>
      </c>
      <c r="AM263" s="142">
        <f>(SUMPRODUCT(AL263:AL$381,G263:G$381)+SUMPRODUCT(AL263:AL$381,H263:H$381))/12</f>
        <v>1831945.9415406024</v>
      </c>
    </row>
    <row r="264" spans="1:39" x14ac:dyDescent="0.2">
      <c r="A264" s="7">
        <v>243</v>
      </c>
      <c r="B264" s="7">
        <v>121.5</v>
      </c>
      <c r="C264" s="7">
        <v>60.75</v>
      </c>
      <c r="D264" s="12">
        <f t="shared" si="63"/>
        <v>20.25</v>
      </c>
      <c r="E264" s="29">
        <f t="shared" si="61"/>
        <v>1021997.9156460081</v>
      </c>
      <c r="F264" s="2">
        <f t="shared" si="64"/>
        <v>1589.5395527388125</v>
      </c>
      <c r="G264" s="2">
        <f t="shared" si="72"/>
        <v>17205.813342913643</v>
      </c>
      <c r="H264" s="2">
        <f t="shared" si="73"/>
        <v>3356.744341263372</v>
      </c>
      <c r="I264" s="2">
        <f t="shared" si="62"/>
        <v>22152.09723691583</v>
      </c>
      <c r="J264" s="2">
        <f t="shared" si="79"/>
        <v>448579.96904754557</v>
      </c>
      <c r="K264" s="2">
        <f t="shared" si="65"/>
        <v>15298.035721051207</v>
      </c>
      <c r="L264" s="2">
        <f t="shared" si="65"/>
        <v>309785.2233512869</v>
      </c>
      <c r="M264" s="2"/>
      <c r="N264" s="28">
        <f t="shared" si="80"/>
        <v>2267285.336939272</v>
      </c>
      <c r="O264" s="2">
        <f t="shared" si="74"/>
        <v>3514.822588756223</v>
      </c>
      <c r="P264" s="2">
        <f t="shared" si="75"/>
        <v>38045.848743679046</v>
      </c>
      <c r="R264">
        <f t="shared" si="76"/>
        <v>243</v>
      </c>
      <c r="S264" s="89">
        <f t="shared" si="66"/>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7"/>
        <v>9.5358311756754688E-2</v>
      </c>
      <c r="Y264" s="66">
        <f t="shared" si="67"/>
        <v>0</v>
      </c>
      <c r="Z264" s="72">
        <f t="shared" si="68"/>
        <v>0</v>
      </c>
      <c r="AA264" s="79">
        <f t="shared" si="69"/>
        <v>0</v>
      </c>
      <c r="AB264" s="81">
        <f t="shared" si="78"/>
        <v>0</v>
      </c>
      <c r="AD264" s="95">
        <f>locallinterp(R264,'BBG rates'!$N$10:$N$369,'BBG rates'!$P$10:$P$369)</f>
        <v>20.452508586600334</v>
      </c>
      <c r="AI264" s="185">
        <f t="shared" si="70"/>
        <v>243</v>
      </c>
      <c r="AJ264" s="127">
        <f>locallinterp(MIN(AI264,CAP_Senior*12),'BBG rates'!$X$24:$X$65,'BBG rates'!$Y$24:$Y$65)</f>
        <v>67.918742488467984</v>
      </c>
      <c r="AK264" s="127">
        <f>locallinterp(MIN(AI264,CAP_CB*12),'BBG rates'!$AA$25:$AA$40,'BBG rates'!$AC$25:$AC$40)</f>
        <v>11</v>
      </c>
      <c r="AL264" s="144">
        <f t="shared" si="71"/>
        <v>20.676186223039558</v>
      </c>
      <c r="AM264" s="142">
        <f>(SUMPRODUCT(AL264:AL$381,G264:G$381)+SUMPRODUCT(AL264:AL$381,H264:H$381))/12</f>
        <v>1796347.8746129309</v>
      </c>
    </row>
    <row r="265" spans="1:39" x14ac:dyDescent="0.2">
      <c r="A265" s="7">
        <v>244</v>
      </c>
      <c r="B265" s="7">
        <v>122</v>
      </c>
      <c r="C265" s="7">
        <v>61</v>
      </c>
      <c r="D265" s="12">
        <f t="shared" si="63"/>
        <v>20.333333333333332</v>
      </c>
      <c r="E265" s="29">
        <f t="shared" si="61"/>
        <v>1001532.7560184862</v>
      </c>
      <c r="F265" s="2">
        <f t="shared" si="64"/>
        <v>1558.1888545485492</v>
      </c>
      <c r="G265" s="2">
        <f t="shared" si="72"/>
        <v>17175.632946608945</v>
      </c>
      <c r="H265" s="2">
        <f t="shared" si="73"/>
        <v>3289.5266809129471</v>
      </c>
      <c r="I265" s="2">
        <f t="shared" si="62"/>
        <v>22023.34848207044</v>
      </c>
      <c r="J265" s="2">
        <f t="shared" si="79"/>
        <v>447808.08580209891</v>
      </c>
      <c r="K265" s="2">
        <f t="shared" si="65"/>
        <v>15185.969723887876</v>
      </c>
      <c r="L265" s="2">
        <f t="shared" si="65"/>
        <v>308781.38438572013</v>
      </c>
      <c r="M265" s="2"/>
      <c r="N265" s="28">
        <f t="shared" si="80"/>
        <v>2229181.4816022655</v>
      </c>
      <c r="O265" s="2">
        <f t="shared" si="74"/>
        <v>3456.815995428909</v>
      </c>
      <c r="P265" s="2">
        <f t="shared" si="75"/>
        <v>38103.85533700636</v>
      </c>
      <c r="R265">
        <f t="shared" si="76"/>
        <v>244</v>
      </c>
      <c r="S265" s="89">
        <f t="shared" si="66"/>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7"/>
        <v>9.5824569699942685E-2</v>
      </c>
      <c r="Y265" s="66">
        <f t="shared" si="67"/>
        <v>0</v>
      </c>
      <c r="Z265" s="72">
        <f t="shared" si="68"/>
        <v>0</v>
      </c>
      <c r="AA265" s="79">
        <f t="shared" si="69"/>
        <v>0</v>
      </c>
      <c r="AB265" s="81">
        <f t="shared" si="78"/>
        <v>0</v>
      </c>
      <c r="AD265" s="95">
        <f>locallinterp(R265,'BBG rates'!$N$10:$N$369,'BBG rates'!$P$10:$P$369)</f>
        <v>20.534144831945778</v>
      </c>
      <c r="AI265" s="185">
        <f t="shared" si="70"/>
        <v>244</v>
      </c>
      <c r="AJ265" s="127">
        <f>locallinterp(MIN(AI265,CAP_Senior*12),'BBG rates'!$X$24:$X$65,'BBG rates'!$Y$24:$Y$65)</f>
        <v>67.918742488467984</v>
      </c>
      <c r="AK265" s="127">
        <f>locallinterp(MIN(AI265,CAP_CB*12),'BBG rates'!$AA$25:$AA$40,'BBG rates'!$AC$25:$AC$40)</f>
        <v>11</v>
      </c>
      <c r="AL265" s="144">
        <f t="shared" si="71"/>
        <v>20.676186223039558</v>
      </c>
      <c r="AM265" s="142">
        <f>(SUMPRODUCT(AL265:AL$381,G265:G$381)+SUMPRODUCT(AL265:AL$381,H265:H$381))/12</f>
        <v>1760918.2686212615</v>
      </c>
    </row>
    <row r="266" spans="1:39" x14ac:dyDescent="0.2">
      <c r="A266" s="7">
        <v>245</v>
      </c>
      <c r="B266" s="7">
        <v>122.5</v>
      </c>
      <c r="C266" s="7">
        <v>61.25</v>
      </c>
      <c r="D266" s="12">
        <f t="shared" si="63"/>
        <v>20.416666666666668</v>
      </c>
      <c r="E266" s="29">
        <f t="shared" si="61"/>
        <v>981164.62282616447</v>
      </c>
      <c r="F266" s="2">
        <f t="shared" si="64"/>
        <v>1526.9866542798682</v>
      </c>
      <c r="G266" s="2">
        <f t="shared" si="72"/>
        <v>17145.505489174549</v>
      </c>
      <c r="H266" s="2">
        <f t="shared" si="73"/>
        <v>3222.6277031472173</v>
      </c>
      <c r="I266" s="2">
        <f t="shared" si="62"/>
        <v>21895.119846601632</v>
      </c>
      <c r="J266" s="2">
        <f t="shared" si="79"/>
        <v>447025.36353478336</v>
      </c>
      <c r="K266" s="2">
        <f t="shared" si="65"/>
        <v>15074.567573239072</v>
      </c>
      <c r="L266" s="2">
        <f t="shared" si="65"/>
        <v>307772.42128696438</v>
      </c>
      <c r="M266" s="2"/>
      <c r="N266" s="28">
        <f t="shared" si="80"/>
        <v>2191019.5312321945</v>
      </c>
      <c r="O266" s="2">
        <f t="shared" si="74"/>
        <v>3398.7209623642634</v>
      </c>
      <c r="P266" s="2">
        <f t="shared" si="75"/>
        <v>38161.950370071005</v>
      </c>
      <c r="R266">
        <f t="shared" si="76"/>
        <v>245</v>
      </c>
      <c r="S266" s="89">
        <f t="shared" si="66"/>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7"/>
        <v>9.6290825650324763E-2</v>
      </c>
      <c r="Y266" s="66">
        <f t="shared" si="67"/>
        <v>0</v>
      </c>
      <c r="Z266" s="72">
        <f t="shared" si="68"/>
        <v>0</v>
      </c>
      <c r="AA266" s="79">
        <f t="shared" si="69"/>
        <v>0</v>
      </c>
      <c r="AB266" s="81">
        <f t="shared" si="78"/>
        <v>0</v>
      </c>
      <c r="AD266" s="95">
        <f>locallinterp(R266,'BBG rates'!$N$10:$N$369,'BBG rates'!$P$10:$P$369)</f>
        <v>20.615758717190911</v>
      </c>
      <c r="AI266" s="185">
        <f t="shared" si="70"/>
        <v>245</v>
      </c>
      <c r="AJ266" s="127">
        <f>locallinterp(MIN(AI266,CAP_Senior*12),'BBG rates'!$X$24:$X$65,'BBG rates'!$Y$24:$Y$65)</f>
        <v>67.918742488467984</v>
      </c>
      <c r="AK266" s="127">
        <f>locallinterp(MIN(AI266,CAP_CB*12),'BBG rates'!$AA$25:$AA$40,'BBG rates'!$AC$25:$AC$40)</f>
        <v>11</v>
      </c>
      <c r="AL266" s="144">
        <f t="shared" si="71"/>
        <v>20.676186223039558</v>
      </c>
      <c r="AM266" s="142">
        <f>(SUMPRODUCT(AL266:AL$381,G266:G$381)+SUMPRODUCT(AL266:AL$381,H266:H$381))/12</f>
        <v>1725656.4809926888</v>
      </c>
    </row>
    <row r="267" spans="1:39" x14ac:dyDescent="0.2">
      <c r="A267" s="7">
        <v>246</v>
      </c>
      <c r="B267" s="7">
        <v>123</v>
      </c>
      <c r="C267" s="7">
        <v>61.5</v>
      </c>
      <c r="D267" s="12">
        <f t="shared" si="63"/>
        <v>20.5</v>
      </c>
      <c r="E267" s="29">
        <f t="shared" ref="E267:E330" si="81">IF($A267&lt;=$I$8,E266-G267-H267,0)</f>
        <v>960893.14575673488</v>
      </c>
      <c r="F267" s="2">
        <f t="shared" si="64"/>
        <v>1495.932385340215</v>
      </c>
      <c r="G267" s="2">
        <f t="shared" si="72"/>
        <v>17115.43087775138</v>
      </c>
      <c r="H267" s="2">
        <f t="shared" si="73"/>
        <v>3156.0461916782374</v>
      </c>
      <c r="I267" s="2">
        <f t="shared" si="62"/>
        <v>21767.409454769833</v>
      </c>
      <c r="J267" s="2">
        <f t="shared" si="79"/>
        <v>446231.89382278157</v>
      </c>
      <c r="K267" s="2">
        <f t="shared" si="65"/>
        <v>14963.825673027934</v>
      </c>
      <c r="L267" s="2">
        <f t="shared" si="65"/>
        <v>306758.42629707261</v>
      </c>
      <c r="M267" s="2"/>
      <c r="N267" s="28">
        <f t="shared" si="80"/>
        <v>2152799.3972544819</v>
      </c>
      <c r="O267" s="2">
        <f t="shared" si="74"/>
        <v>3340.5373547226645</v>
      </c>
      <c r="P267" s="2">
        <f t="shared" si="75"/>
        <v>38220.133977712598</v>
      </c>
      <c r="R267">
        <f t="shared" si="76"/>
        <v>246</v>
      </c>
      <c r="S267" s="89">
        <f t="shared" si="66"/>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7"/>
        <v>9.6757079608167373E-2</v>
      </c>
      <c r="Y267" s="66">
        <f t="shared" si="67"/>
        <v>0</v>
      </c>
      <c r="Z267" s="72">
        <f t="shared" si="68"/>
        <v>0</v>
      </c>
      <c r="AA267" s="79">
        <f t="shared" si="69"/>
        <v>0</v>
      </c>
      <c r="AB267" s="81">
        <f t="shared" si="78"/>
        <v>0</v>
      </c>
      <c r="AD267" s="95">
        <f>locallinterp(R267,'BBG rates'!$N$10:$N$369,'BBG rates'!$P$10:$P$369)</f>
        <v>20.697350433672749</v>
      </c>
      <c r="AI267" s="185">
        <f t="shared" si="70"/>
        <v>246</v>
      </c>
      <c r="AJ267" s="127">
        <f>locallinterp(MIN(AI267,CAP_Senior*12),'BBG rates'!$X$24:$X$65,'BBG rates'!$Y$24:$Y$65)</f>
        <v>67.918742488467984</v>
      </c>
      <c r="AK267" s="127">
        <f>locallinterp(MIN(AI267,CAP_CB*12),'BBG rates'!$AA$25:$AA$40,'BBG rates'!$AC$25:$AC$40)</f>
        <v>11</v>
      </c>
      <c r="AL267" s="144">
        <f t="shared" si="71"/>
        <v>20.676186223039558</v>
      </c>
      <c r="AM267" s="142">
        <f>(SUMPRODUCT(AL267:AL$381,G267:G$381)+SUMPRODUCT(AL267:AL$381,H267:H$381))/12</f>
        <v>1690561.8714176789</v>
      </c>
    </row>
    <row r="268" spans="1:39" x14ac:dyDescent="0.2">
      <c r="A268" s="7">
        <v>247</v>
      </c>
      <c r="B268" s="7">
        <v>123.5</v>
      </c>
      <c r="C268" s="7">
        <v>61.75</v>
      </c>
      <c r="D268" s="12">
        <f t="shared" si="63"/>
        <v>20.583333333333332</v>
      </c>
      <c r="E268" s="29">
        <f t="shared" si="81"/>
        <v>940717.95580258837</v>
      </c>
      <c r="F268" s="2">
        <f t="shared" si="64"/>
        <v>1465.0254831330265</v>
      </c>
      <c r="G268" s="2">
        <f t="shared" si="72"/>
        <v>17085.409019643233</v>
      </c>
      <c r="H268" s="2">
        <f t="shared" si="73"/>
        <v>3089.780934503337</v>
      </c>
      <c r="I268" s="2">
        <f t="shared" si="62"/>
        <v>21640.215437279599</v>
      </c>
      <c r="J268" s="2">
        <f t="shared" si="79"/>
        <v>445427.76775067172</v>
      </c>
      <c r="K268" s="2">
        <f t="shared" si="65"/>
        <v>14853.740445767047</v>
      </c>
      <c r="L268" s="2">
        <f t="shared" si="65"/>
        <v>305739.49084203836</v>
      </c>
      <c r="M268" s="2"/>
      <c r="N268" s="28">
        <f t="shared" si="80"/>
        <v>2114520.9909595056</v>
      </c>
      <c r="O268" s="2">
        <f t="shared" si="74"/>
        <v>3282.2650374589057</v>
      </c>
      <c r="P268" s="2">
        <f t="shared" si="75"/>
        <v>38278.406294976361</v>
      </c>
      <c r="R268">
        <f t="shared" si="76"/>
        <v>247</v>
      </c>
      <c r="S268" s="89">
        <f t="shared" si="66"/>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7"/>
        <v>9.7223331573470517E-2</v>
      </c>
      <c r="Y268" s="66">
        <f t="shared" si="67"/>
        <v>0</v>
      </c>
      <c r="Z268" s="72">
        <f t="shared" si="68"/>
        <v>0</v>
      </c>
      <c r="AA268" s="79">
        <f t="shared" si="69"/>
        <v>0</v>
      </c>
      <c r="AB268" s="81">
        <f t="shared" si="78"/>
        <v>0</v>
      </c>
      <c r="AD268" s="95">
        <f>locallinterp(R268,'BBG rates'!$N$10:$N$369,'BBG rates'!$P$10:$P$369)</f>
        <v>20.778920175236557</v>
      </c>
      <c r="AI268" s="185">
        <f t="shared" si="70"/>
        <v>247</v>
      </c>
      <c r="AJ268" s="127">
        <f>locallinterp(MIN(AI268,CAP_Senior*12),'BBG rates'!$X$24:$X$65,'BBG rates'!$Y$24:$Y$65)</f>
        <v>67.918742488467984</v>
      </c>
      <c r="AK268" s="127">
        <f>locallinterp(MIN(AI268,CAP_CB*12),'BBG rates'!$AA$25:$AA$40,'BBG rates'!$AC$25:$AC$40)</f>
        <v>11</v>
      </c>
      <c r="AL268" s="144">
        <f t="shared" si="71"/>
        <v>20.676186223039558</v>
      </c>
      <c r="AM268" s="142">
        <f>(SUMPRODUCT(AL268:AL$381,G268:G$381)+SUMPRODUCT(AL268:AL$381,H268:H$381))/12</f>
        <v>1655633.8018423787</v>
      </c>
    </row>
    <row r="269" spans="1:39" x14ac:dyDescent="0.2">
      <c r="A269" s="7">
        <v>248</v>
      </c>
      <c r="B269" s="7">
        <v>124</v>
      </c>
      <c r="C269" s="7">
        <v>62</v>
      </c>
      <c r="D269" s="12">
        <f t="shared" si="63"/>
        <v>20.666666666666668</v>
      </c>
      <c r="E269" s="29">
        <f t="shared" si="81"/>
        <v>920638.68525638129</v>
      </c>
      <c r="F269" s="2">
        <f t="shared" si="64"/>
        <v>1434.265385050948</v>
      </c>
      <c r="G269" s="2">
        <f t="shared" si="72"/>
        <v>17055.439822316501</v>
      </c>
      <c r="H269" s="2">
        <f t="shared" si="73"/>
        <v>3023.8307238905563</v>
      </c>
      <c r="I269" s="2">
        <f t="shared" si="62"/>
        <v>21513.535931258004</v>
      </c>
      <c r="J269" s="2">
        <f t="shared" si="79"/>
        <v>444613.07591266546</v>
      </c>
      <c r="K269" s="2">
        <f t="shared" si="65"/>
        <v>14744.308332464923</v>
      </c>
      <c r="L269" s="2">
        <f t="shared" si="65"/>
        <v>304715.70553760848</v>
      </c>
      <c r="M269" s="2"/>
      <c r="N269" s="28">
        <f t="shared" si="80"/>
        <v>2076184.2235023922</v>
      </c>
      <c r="O269" s="2">
        <f t="shared" si="74"/>
        <v>3223.9038753218856</v>
      </c>
      <c r="P269" s="2">
        <f t="shared" si="75"/>
        <v>38336.767457113383</v>
      </c>
      <c r="R269">
        <f t="shared" si="76"/>
        <v>248</v>
      </c>
      <c r="S269" s="89">
        <f t="shared" si="66"/>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7"/>
        <v>9.7689581546234194E-2</v>
      </c>
      <c r="Y269" s="66">
        <f t="shared" si="67"/>
        <v>0</v>
      </c>
      <c r="Z269" s="72">
        <f t="shared" si="68"/>
        <v>0</v>
      </c>
      <c r="AA269" s="79">
        <f t="shared" si="69"/>
        <v>0</v>
      </c>
      <c r="AB269" s="81">
        <f t="shared" si="78"/>
        <v>0</v>
      </c>
      <c r="AD269" s="95">
        <f>locallinterp(R269,'BBG rates'!$N$10:$N$369,'BBG rates'!$P$10:$P$369)</f>
        <v>20.860468138207235</v>
      </c>
      <c r="AI269" s="185">
        <f t="shared" si="70"/>
        <v>248</v>
      </c>
      <c r="AJ269" s="127">
        <f>locallinterp(MIN(AI269,CAP_Senior*12),'BBG rates'!$X$24:$X$65,'BBG rates'!$Y$24:$Y$65)</f>
        <v>67.918742488467984</v>
      </c>
      <c r="AK269" s="127">
        <f>locallinterp(MIN(AI269,CAP_CB*12),'BBG rates'!$AA$25:$AA$40,'BBG rates'!$AC$25:$AC$40)</f>
        <v>11</v>
      </c>
      <c r="AL269" s="144">
        <f t="shared" si="71"/>
        <v>20.676186223039558</v>
      </c>
      <c r="AM269" s="142">
        <f>(SUMPRODUCT(AL269:AL$381,G269:G$381)+SUMPRODUCT(AL269:AL$381,H269:H$381))/12</f>
        <v>1620871.6364609515</v>
      </c>
    </row>
    <row r="270" spans="1:39" x14ac:dyDescent="0.2">
      <c r="A270" s="7">
        <v>249</v>
      </c>
      <c r="B270" s="7">
        <v>124.5</v>
      </c>
      <c r="C270" s="7">
        <v>62.25</v>
      </c>
      <c r="D270" s="12">
        <f t="shared" si="63"/>
        <v>20.75</v>
      </c>
      <c r="E270" s="29">
        <f t="shared" si="81"/>
        <v>900654.96770661732</v>
      </c>
      <c r="F270" s="2">
        <f t="shared" si="64"/>
        <v>1403.6515304690743</v>
      </c>
      <c r="G270" s="2">
        <f t="shared" si="72"/>
        <v>17025.523193399884</v>
      </c>
      <c r="H270" s="2">
        <f t="shared" si="73"/>
        <v>2958.1943563641371</v>
      </c>
      <c r="I270" s="2">
        <f t="shared" si="62"/>
        <v>21387.369080233093</v>
      </c>
      <c r="J270" s="2">
        <f t="shared" si="79"/>
        <v>443787.90841483668</v>
      </c>
      <c r="K270" s="2">
        <f t="shared" si="65"/>
        <v>14635.525792532968</v>
      </c>
      <c r="L270" s="2">
        <f t="shared" si="65"/>
        <v>303687.16019505908</v>
      </c>
      <c r="M270" s="2"/>
      <c r="N270" s="28">
        <f t="shared" si="80"/>
        <v>2037789.0059028112</v>
      </c>
      <c r="O270" s="2">
        <f t="shared" si="74"/>
        <v>3165.4537328542915</v>
      </c>
      <c r="P270" s="2">
        <f t="shared" si="75"/>
        <v>38395.217599580974</v>
      </c>
      <c r="R270">
        <f t="shared" si="76"/>
        <v>249</v>
      </c>
      <c r="S270" s="89">
        <f t="shared" si="66"/>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7"/>
        <v>9.8155829526191951E-2</v>
      </c>
      <c r="Y270" s="66">
        <f t="shared" si="67"/>
        <v>0</v>
      </c>
      <c r="Z270" s="72">
        <f t="shared" si="68"/>
        <v>0</v>
      </c>
      <c r="AA270" s="79">
        <f t="shared" si="69"/>
        <v>0</v>
      </c>
      <c r="AB270" s="81">
        <f t="shared" si="78"/>
        <v>0</v>
      </c>
      <c r="AD270" s="95">
        <f>locallinterp(R270,'BBG rates'!$N$10:$N$369,'BBG rates'!$P$10:$P$369)</f>
        <v>20.941994521399064</v>
      </c>
      <c r="AI270" s="185">
        <f t="shared" si="70"/>
        <v>249</v>
      </c>
      <c r="AJ270" s="127">
        <f>locallinterp(MIN(AI270,CAP_Senior*12),'BBG rates'!$X$24:$X$65,'BBG rates'!$Y$24:$Y$65)</f>
        <v>67.918742488467984</v>
      </c>
      <c r="AK270" s="127">
        <f>locallinterp(MIN(AI270,CAP_CB*12),'BBG rates'!$AA$25:$AA$40,'BBG rates'!$AC$25:$AC$40)</f>
        <v>11</v>
      </c>
      <c r="AL270" s="144">
        <f t="shared" si="71"/>
        <v>20.676186223039558</v>
      </c>
      <c r="AM270" s="142">
        <f>(SUMPRODUCT(AL270:AL$381,G270:G$381)+SUMPRODUCT(AL270:AL$381,H270:H$381))/12</f>
        <v>1586274.7417079371</v>
      </c>
    </row>
    <row r="271" spans="1:39" x14ac:dyDescent="0.2">
      <c r="A271" s="7">
        <v>250</v>
      </c>
      <c r="B271" s="7">
        <v>125</v>
      </c>
      <c r="C271" s="7">
        <v>62.5</v>
      </c>
      <c r="D271" s="12">
        <f t="shared" si="63"/>
        <v>20.833333333333332</v>
      </c>
      <c r="E271" s="29">
        <f t="shared" si="81"/>
        <v>880766.43803324318</v>
      </c>
      <c r="F271" s="2">
        <f t="shared" si="64"/>
        <v>1373.1833607382137</v>
      </c>
      <c r="G271" s="2">
        <f t="shared" si="72"/>
        <v>16995.659040684117</v>
      </c>
      <c r="H271" s="2">
        <f t="shared" si="73"/>
        <v>2892.8706326900556</v>
      </c>
      <c r="I271" s="2">
        <f t="shared" si="62"/>
        <v>21261.713034112385</v>
      </c>
      <c r="J271" s="2">
        <f t="shared" si="79"/>
        <v>442952.35487734131</v>
      </c>
      <c r="K271" s="2">
        <f t="shared" si="65"/>
        <v>14527.389303692873</v>
      </c>
      <c r="L271" s="2">
        <f t="shared" si="65"/>
        <v>302653.94382693479</v>
      </c>
      <c r="M271" s="2"/>
      <c r="N271" s="28">
        <f t="shared" si="80"/>
        <v>1999335.2490447683</v>
      </c>
      <c r="O271" s="2">
        <f t="shared" si="74"/>
        <v>3106.9144743922857</v>
      </c>
      <c r="P271" s="2">
        <f t="shared" si="75"/>
        <v>38453.75685804298</v>
      </c>
      <c r="R271">
        <f t="shared" si="76"/>
        <v>250</v>
      </c>
      <c r="S271" s="89">
        <f t="shared" si="66"/>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7"/>
        <v>9.8622075513876695E-2</v>
      </c>
      <c r="Y271" s="66">
        <f t="shared" si="67"/>
        <v>0</v>
      </c>
      <c r="Z271" s="72">
        <f t="shared" si="68"/>
        <v>0</v>
      </c>
      <c r="AA271" s="79">
        <f t="shared" si="69"/>
        <v>0</v>
      </c>
      <c r="AB271" s="81">
        <f t="shared" si="78"/>
        <v>0</v>
      </c>
      <c r="AD271" s="95">
        <f>locallinterp(R271,'BBG rates'!$N$10:$N$369,'BBG rates'!$P$10:$P$369)</f>
        <v>21.023499521141709</v>
      </c>
      <c r="AI271" s="185">
        <f t="shared" si="70"/>
        <v>250</v>
      </c>
      <c r="AJ271" s="127">
        <f>locallinterp(MIN(AI271,CAP_Senior*12),'BBG rates'!$X$24:$X$65,'BBG rates'!$Y$24:$Y$65)</f>
        <v>67.918742488467984</v>
      </c>
      <c r="AK271" s="127">
        <f>locallinterp(MIN(AI271,CAP_CB*12),'BBG rates'!$AA$25:$AA$40,'BBG rates'!$AC$25:$AC$40)</f>
        <v>11</v>
      </c>
      <c r="AL271" s="144">
        <f t="shared" si="71"/>
        <v>20.676186223039558</v>
      </c>
      <c r="AM271" s="142">
        <f>(SUMPRODUCT(AL271:AL$381,G271:G$381)+SUMPRODUCT(AL271:AL$381,H271:H$381))/12</f>
        <v>1551842.4862506418</v>
      </c>
    </row>
    <row r="272" spans="1:39" x14ac:dyDescent="0.2">
      <c r="A272" s="7">
        <v>251</v>
      </c>
      <c r="B272" s="7">
        <v>125.5</v>
      </c>
      <c r="C272" s="7">
        <v>62.75</v>
      </c>
      <c r="D272" s="12">
        <f t="shared" si="63"/>
        <v>20.916666666666668</v>
      </c>
      <c r="E272" s="29">
        <f t="shared" si="81"/>
        <v>860972.73240325984</v>
      </c>
      <c r="F272" s="2">
        <f t="shared" si="64"/>
        <v>1342.8603191781719</v>
      </c>
      <c r="G272" s="2">
        <f t="shared" si="72"/>
        <v>16965.847272121679</v>
      </c>
      <c r="H272" s="2">
        <f t="shared" si="73"/>
        <v>2827.8583578616076</v>
      </c>
      <c r="I272" s="2">
        <f t="shared" si="62"/>
        <v>21136.565949161461</v>
      </c>
      <c r="J272" s="2">
        <f t="shared" si="79"/>
        <v>442106.50443662726</v>
      </c>
      <c r="K272" s="2">
        <f t="shared" si="65"/>
        <v>14419.895361884477</v>
      </c>
      <c r="L272" s="2">
        <f t="shared" si="65"/>
        <v>301616.14465275034</v>
      </c>
      <c r="M272" s="2"/>
      <c r="N272" s="28">
        <f t="shared" si="80"/>
        <v>1960822.8636763983</v>
      </c>
      <c r="O272" s="2">
        <f t="shared" si="74"/>
        <v>3048.2859640651895</v>
      </c>
      <c r="P272" s="2">
        <f t="shared" si="75"/>
        <v>38512.38536837008</v>
      </c>
      <c r="R272">
        <f t="shared" si="76"/>
        <v>251</v>
      </c>
      <c r="S272" s="89">
        <f t="shared" si="66"/>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7"/>
        <v>9.9088319509021971E-2</v>
      </c>
      <c r="Y272" s="66">
        <f t="shared" si="67"/>
        <v>0</v>
      </c>
      <c r="Z272" s="72">
        <f t="shared" si="68"/>
        <v>0</v>
      </c>
      <c r="AA272" s="79">
        <f t="shared" si="69"/>
        <v>0</v>
      </c>
      <c r="AB272" s="81">
        <f t="shared" si="78"/>
        <v>0</v>
      </c>
      <c r="AD272" s="95">
        <f>locallinterp(R272,'BBG rates'!$N$10:$N$369,'BBG rates'!$P$10:$P$369)</f>
        <v>21.104983346202705</v>
      </c>
      <c r="AI272" s="185">
        <f t="shared" si="70"/>
        <v>251</v>
      </c>
      <c r="AJ272" s="127">
        <f>locallinterp(MIN(AI272,CAP_Senior*12),'BBG rates'!$X$24:$X$65,'BBG rates'!$Y$24:$Y$65)</f>
        <v>67.918742488467984</v>
      </c>
      <c r="AK272" s="127">
        <f>locallinterp(MIN(AI272,CAP_CB*12),'BBG rates'!$AA$25:$AA$40,'BBG rates'!$AC$25:$AC$40)</f>
        <v>11</v>
      </c>
      <c r="AL272" s="144">
        <f t="shared" si="71"/>
        <v>20.676186223039558</v>
      </c>
      <c r="AM272" s="142">
        <f>(SUMPRODUCT(AL272:AL$381,G272:G$381)+SUMPRODUCT(AL272:AL$381,H272:H$381))/12</f>
        <v>1517574.2409815472</v>
      </c>
    </row>
    <row r="273" spans="1:39" x14ac:dyDescent="0.2">
      <c r="A273" s="7">
        <v>252</v>
      </c>
      <c r="B273" s="7">
        <v>126</v>
      </c>
      <c r="C273" s="7">
        <v>63</v>
      </c>
      <c r="D273" s="12">
        <f t="shared" si="63"/>
        <v>21</v>
      </c>
      <c r="E273" s="29">
        <f t="shared" si="81"/>
        <v>841273.48826634826</v>
      </c>
      <c r="F273" s="2">
        <f t="shared" si="64"/>
        <v>1312.6818510710632</v>
      </c>
      <c r="G273" s="2">
        <f t="shared" si="72"/>
        <v>16936.087795826505</v>
      </c>
      <c r="H273" s="2">
        <f t="shared" si="73"/>
        <v>2763.1563410850413</v>
      </c>
      <c r="I273" s="2">
        <f t="shared" si="62"/>
        <v>21011.925987982606</v>
      </c>
      <c r="J273" s="2">
        <f t="shared" si="79"/>
        <v>441250.44574763475</v>
      </c>
      <c r="K273" s="2">
        <f t="shared" si="65"/>
        <v>14313.040481174088</v>
      </c>
      <c r="L273" s="2">
        <f t="shared" si="65"/>
        <v>300573.8501046559</v>
      </c>
      <c r="M273" s="2"/>
      <c r="N273" s="28">
        <f t="shared" si="80"/>
        <v>1922251.7604097582</v>
      </c>
      <c r="O273" s="2">
        <f t="shared" si="74"/>
        <v>2989.5680657951716</v>
      </c>
      <c r="P273" s="2">
        <f t="shared" si="75"/>
        <v>38571.103266640093</v>
      </c>
      <c r="R273">
        <f t="shared" si="76"/>
        <v>252</v>
      </c>
      <c r="S273" s="89">
        <f t="shared" si="66"/>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7"/>
        <v>9.9554561511361328E-2</v>
      </c>
      <c r="Y273" s="66">
        <f t="shared" si="67"/>
        <v>0</v>
      </c>
      <c r="Z273" s="72">
        <f t="shared" si="68"/>
        <v>0</v>
      </c>
      <c r="AA273" s="79">
        <f t="shared" si="69"/>
        <v>0</v>
      </c>
      <c r="AB273" s="81">
        <f t="shared" si="78"/>
        <v>0</v>
      </c>
      <c r="AD273" s="95">
        <f>locallinterp(R273,'BBG rates'!$N$10:$N$369,'BBG rates'!$P$10:$P$369)</f>
        <v>21.186446202864438</v>
      </c>
      <c r="AI273" s="185">
        <f t="shared" si="70"/>
        <v>252</v>
      </c>
      <c r="AJ273" s="127">
        <f>locallinterp(MIN(AI273,CAP_Senior*12),'BBG rates'!$X$24:$X$65,'BBG rates'!$Y$24:$Y$65)</f>
        <v>67.918742488467984</v>
      </c>
      <c r="AK273" s="127">
        <f>locallinterp(MIN(AI273,CAP_CB*12),'BBG rates'!$AA$25:$AA$40,'BBG rates'!$AC$25:$AC$40)</f>
        <v>11</v>
      </c>
      <c r="AL273" s="144">
        <f t="shared" si="71"/>
        <v>20.676186223039558</v>
      </c>
      <c r="AM273" s="142">
        <f>(SUMPRODUCT(AL273:AL$381,G273:G$381)+SUMPRODUCT(AL273:AL$381,H273:H$381))/12</f>
        <v>1483469.3790107502</v>
      </c>
    </row>
    <row r="274" spans="1:39" x14ac:dyDescent="0.2">
      <c r="A274" s="7">
        <v>253</v>
      </c>
      <c r="B274" s="7">
        <v>126.5</v>
      </c>
      <c r="C274" s="7">
        <v>63.25</v>
      </c>
      <c r="D274" s="12">
        <f t="shared" si="63"/>
        <v>21.083333333333332</v>
      </c>
      <c r="E274" s="29">
        <f t="shared" si="81"/>
        <v>821668.34435050935</v>
      </c>
      <c r="F274" s="2">
        <f t="shared" si="64"/>
        <v>1282.6474036546376</v>
      </c>
      <c r="G274" s="2">
        <f t="shared" si="72"/>
        <v>16906.380520073697</v>
      </c>
      <c r="H274" s="2">
        <f t="shared" si="73"/>
        <v>2698.7633957652379</v>
      </c>
      <c r="I274" s="2">
        <f t="shared" si="62"/>
        <v>20887.791319493575</v>
      </c>
      <c r="J274" s="2">
        <f t="shared" si="79"/>
        <v>440384.26698598952</v>
      </c>
      <c r="K274" s="2">
        <f t="shared" si="65"/>
        <v>14206.821193663269</v>
      </c>
      <c r="L274" s="2">
        <f t="shared" si="65"/>
        <v>299527.14683306724</v>
      </c>
      <c r="M274" s="2"/>
      <c r="N274" s="28">
        <f t="shared" si="80"/>
        <v>1883621.8497206199</v>
      </c>
      <c r="O274" s="2">
        <f t="shared" si="74"/>
        <v>2930.7606432969274</v>
      </c>
      <c r="P274" s="2">
        <f t="shared" si="75"/>
        <v>38629.910689138334</v>
      </c>
      <c r="R274">
        <f t="shared" si="76"/>
        <v>253</v>
      </c>
      <c r="S274" s="89">
        <f t="shared" si="66"/>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7"/>
        <v>0.10002080152142767</v>
      </c>
      <c r="Y274" s="66">
        <f t="shared" si="67"/>
        <v>0</v>
      </c>
      <c r="Z274" s="72">
        <f t="shared" si="68"/>
        <v>0</v>
      </c>
      <c r="AA274" s="79">
        <f t="shared" si="69"/>
        <v>0</v>
      </c>
      <c r="AB274" s="81">
        <f t="shared" si="78"/>
        <v>0</v>
      </c>
      <c r="AD274" s="95">
        <f>locallinterp(R274,'BBG rates'!$N$10:$N$369,'BBG rates'!$P$10:$P$369)</f>
        <v>21.267888299898672</v>
      </c>
      <c r="AI274" s="185">
        <f t="shared" si="70"/>
        <v>253</v>
      </c>
      <c r="AJ274" s="127">
        <f>locallinterp(MIN(AI274,CAP_Senior*12),'BBG rates'!$X$24:$X$65,'BBG rates'!$Y$24:$Y$65)</f>
        <v>67.918742488467984</v>
      </c>
      <c r="AK274" s="127">
        <f>locallinterp(MIN(AI274,CAP_CB*12),'BBG rates'!$AA$25:$AA$40,'BBG rates'!$AC$25:$AC$40)</f>
        <v>11</v>
      </c>
      <c r="AL274" s="144">
        <f t="shared" si="71"/>
        <v>20.676186223039558</v>
      </c>
      <c r="AM274" s="142">
        <f>(SUMPRODUCT(AL274:AL$381,G274:G$381)+SUMPRODUCT(AL274:AL$381,H274:H$381))/12</f>
        <v>1449527.2756584252</v>
      </c>
    </row>
    <row r="275" spans="1:39" x14ac:dyDescent="0.2">
      <c r="A275" s="7">
        <v>254</v>
      </c>
      <c r="B275" s="7">
        <v>127</v>
      </c>
      <c r="C275" s="7">
        <v>63.5</v>
      </c>
      <c r="D275" s="12">
        <f t="shared" si="63"/>
        <v>21.166666666666668</v>
      </c>
      <c r="E275" s="29">
        <f t="shared" si="81"/>
        <v>802156.94065771857</v>
      </c>
      <c r="F275" s="2">
        <f t="shared" si="64"/>
        <v>1252.7564261156367</v>
      </c>
      <c r="G275" s="2">
        <f t="shared" si="72"/>
        <v>16876.725353299262</v>
      </c>
      <c r="H275" s="2">
        <f t="shared" si="73"/>
        <v>2634.6783394914382</v>
      </c>
      <c r="I275" s="2">
        <f t="shared" ref="I275:I338" si="82">SUM(F275:H275)</f>
        <v>20764.160118906337</v>
      </c>
      <c r="J275" s="2">
        <f t="shared" si="79"/>
        <v>439508.05585018417</v>
      </c>
      <c r="K275" s="2">
        <f t="shared" si="65"/>
        <v>14101.234049398032</v>
      </c>
      <c r="L275" s="2">
        <f t="shared" si="65"/>
        <v>298476.12071225839</v>
      </c>
      <c r="M275" s="2"/>
      <c r="N275" s="28">
        <f t="shared" si="80"/>
        <v>1844933.0419482619</v>
      </c>
      <c r="O275" s="2">
        <f t="shared" si="74"/>
        <v>2871.8635600773655</v>
      </c>
      <c r="P275" s="2">
        <f t="shared" si="75"/>
        <v>38688.807772357897</v>
      </c>
      <c r="R275">
        <f t="shared" si="76"/>
        <v>254</v>
      </c>
      <c r="S275" s="89">
        <f t="shared" si="66"/>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7"/>
        <v>0.10048703953895455</v>
      </c>
      <c r="Y275" s="66">
        <f t="shared" si="67"/>
        <v>0</v>
      </c>
      <c r="Z275" s="72">
        <f t="shared" si="68"/>
        <v>0</v>
      </c>
      <c r="AA275" s="79">
        <f t="shared" si="69"/>
        <v>0</v>
      </c>
      <c r="AB275" s="81">
        <f t="shared" si="78"/>
        <v>0</v>
      </c>
      <c r="AD275" s="95">
        <f>locallinterp(R275,'BBG rates'!$N$10:$N$369,'BBG rates'!$P$10:$P$369)</f>
        <v>21.3493098435946</v>
      </c>
      <c r="AI275" s="185">
        <f t="shared" si="70"/>
        <v>254</v>
      </c>
      <c r="AJ275" s="127">
        <f>locallinterp(MIN(AI275,CAP_Senior*12),'BBG rates'!$X$24:$X$65,'BBG rates'!$Y$24:$Y$65)</f>
        <v>67.918742488467984</v>
      </c>
      <c r="AK275" s="127">
        <f>locallinterp(MIN(AI275,CAP_CB*12),'BBG rates'!$AA$25:$AA$40,'BBG rates'!$AC$25:$AC$40)</f>
        <v>11</v>
      </c>
      <c r="AL275" s="144">
        <f t="shared" si="71"/>
        <v>20.676186223039558</v>
      </c>
      <c r="AM275" s="142">
        <f>(SUMPRODUCT(AL275:AL$381,G275:G$381)+SUMPRODUCT(AL275:AL$381,H275:H$381))/12</f>
        <v>1415747.30844731</v>
      </c>
    </row>
    <row r="276" spans="1:39" x14ac:dyDescent="0.2">
      <c r="A276" s="7">
        <v>255</v>
      </c>
      <c r="B276" s="7">
        <v>127.5</v>
      </c>
      <c r="C276" s="7">
        <v>63.75</v>
      </c>
      <c r="D276" s="12">
        <f t="shared" si="63"/>
        <v>21.25</v>
      </c>
      <c r="E276" s="29">
        <f t="shared" si="81"/>
        <v>782738.91845959576</v>
      </c>
      <c r="F276" s="2">
        <f t="shared" si="64"/>
        <v>1223.0083695831668</v>
      </c>
      <c r="G276" s="2">
        <f t="shared" si="72"/>
        <v>16847.122204099807</v>
      </c>
      <c r="H276" s="2">
        <f t="shared" si="73"/>
        <v>2570.8999940230192</v>
      </c>
      <c r="I276" s="2">
        <f t="shared" si="82"/>
        <v>20641.030567705995</v>
      </c>
      <c r="J276" s="2">
        <f t="shared" si="79"/>
        <v>438621.89956375241</v>
      </c>
      <c r="K276" s="2">
        <f t="shared" si="65"/>
        <v>13996.275616278557</v>
      </c>
      <c r="L276" s="2">
        <f t="shared" si="65"/>
        <v>297420.85684591939</v>
      </c>
      <c r="M276" s="2"/>
      <c r="N276" s="28">
        <f t="shared" si="80"/>
        <v>1806185.2472952618</v>
      </c>
      <c r="O276" s="2">
        <f t="shared" si="74"/>
        <v>2812.8766794352919</v>
      </c>
      <c r="P276" s="2">
        <f t="shared" si="75"/>
        <v>38747.794652999975</v>
      </c>
      <c r="R276">
        <f t="shared" si="76"/>
        <v>255</v>
      </c>
      <c r="S276" s="89">
        <f t="shared" si="66"/>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7"/>
        <v>0.10095327556420841</v>
      </c>
      <c r="Y276" s="66">
        <f t="shared" si="67"/>
        <v>0</v>
      </c>
      <c r="Z276" s="72">
        <f t="shared" si="68"/>
        <v>0</v>
      </c>
      <c r="AA276" s="79">
        <f t="shared" si="69"/>
        <v>0</v>
      </c>
      <c r="AB276" s="81">
        <f t="shared" si="78"/>
        <v>0</v>
      </c>
      <c r="AD276" s="95">
        <f>locallinterp(R276,'BBG rates'!$N$10:$N$369,'BBG rates'!$P$10:$P$369)</f>
        <v>21.430711057642203</v>
      </c>
      <c r="AI276" s="185">
        <f t="shared" si="70"/>
        <v>255</v>
      </c>
      <c r="AJ276" s="127">
        <f>locallinterp(MIN(AI276,CAP_Senior*12),'BBG rates'!$X$24:$X$65,'BBG rates'!$Y$24:$Y$65)</f>
        <v>67.918742488467984</v>
      </c>
      <c r="AK276" s="127">
        <f>locallinterp(MIN(AI276,CAP_CB*12),'BBG rates'!$AA$25:$AA$40,'BBG rates'!$AC$25:$AC$40)</f>
        <v>11</v>
      </c>
      <c r="AL276" s="144">
        <f t="shared" si="71"/>
        <v>20.676186223039558</v>
      </c>
      <c r="AM276" s="142">
        <f>(SUMPRODUCT(AL276:AL$381,G276:G$381)+SUMPRODUCT(AL276:AL$381,H276:H$381))/12</f>
        <v>1382128.8570952234</v>
      </c>
    </row>
    <row r="277" spans="1:39" x14ac:dyDescent="0.2">
      <c r="A277" s="7">
        <v>256</v>
      </c>
      <c r="B277" s="7">
        <v>128</v>
      </c>
      <c r="C277" s="7">
        <v>64</v>
      </c>
      <c r="D277" s="12">
        <f t="shared" si="63"/>
        <v>21.333333333333332</v>
      </c>
      <c r="E277" s="29">
        <f t="shared" si="81"/>
        <v>763413.92029308807</v>
      </c>
      <c r="F277" s="2">
        <f t="shared" si="64"/>
        <v>1193.4026871220965</v>
      </c>
      <c r="G277" s="2">
        <f t="shared" si="72"/>
        <v>16817.570981232282</v>
      </c>
      <c r="H277" s="2">
        <f t="shared" si="73"/>
        <v>2507.4271852753168</v>
      </c>
      <c r="I277" s="2">
        <f t="shared" si="82"/>
        <v>20518.400853629693</v>
      </c>
      <c r="J277" s="2">
        <f t="shared" si="79"/>
        <v>437725.88487743342</v>
      </c>
      <c r="K277" s="2">
        <f t="shared" si="65"/>
        <v>13891.942479969273</v>
      </c>
      <c r="L277" s="2">
        <f t="shared" si="65"/>
        <v>296361.43957267777</v>
      </c>
      <c r="M277" s="2"/>
      <c r="N277" s="28">
        <f t="shared" si="80"/>
        <v>1767378.3758272876</v>
      </c>
      <c r="O277" s="2">
        <f t="shared" si="74"/>
        <v>2753.7998644610889</v>
      </c>
      <c r="P277" s="2">
        <f t="shared" si="75"/>
        <v>38806.871467974182</v>
      </c>
      <c r="R277">
        <f t="shared" si="76"/>
        <v>256</v>
      </c>
      <c r="S277" s="89">
        <f t="shared" si="66"/>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7"/>
        <v>0.10141950959692281</v>
      </c>
      <c r="Y277" s="66">
        <f t="shared" si="67"/>
        <v>0</v>
      </c>
      <c r="Z277" s="72">
        <f t="shared" si="68"/>
        <v>0</v>
      </c>
      <c r="AA277" s="79">
        <f t="shared" si="69"/>
        <v>0</v>
      </c>
      <c r="AB277" s="81">
        <f t="shared" si="78"/>
        <v>0</v>
      </c>
      <c r="AD277" s="95">
        <f>locallinterp(R277,'BBG rates'!$N$10:$N$369,'BBG rates'!$P$10:$P$369)</f>
        <v>21.512092153314295</v>
      </c>
      <c r="AI277" s="185">
        <f t="shared" si="70"/>
        <v>256</v>
      </c>
      <c r="AJ277" s="127">
        <f>locallinterp(MIN(AI277,CAP_Senior*12),'BBG rates'!$X$24:$X$65,'BBG rates'!$Y$24:$Y$65)</f>
        <v>67.918742488467984</v>
      </c>
      <c r="AK277" s="127">
        <f>locallinterp(MIN(AI277,CAP_CB*12),'BBG rates'!$AA$25:$AA$40,'BBG rates'!$AC$25:$AC$40)</f>
        <v>11</v>
      </c>
      <c r="AL277" s="144">
        <f t="shared" si="71"/>
        <v>20.676186223039558</v>
      </c>
      <c r="AM277" s="142">
        <f>(SUMPRODUCT(AL277:AL$381,G277:G$381)+SUMPRODUCT(AL277:AL$381,H277:H$381))/12</f>
        <v>1348671.3035075979</v>
      </c>
    </row>
    <row r="278" spans="1:39" x14ac:dyDescent="0.2">
      <c r="A278" s="7">
        <v>257</v>
      </c>
      <c r="B278" s="7">
        <v>128.5</v>
      </c>
      <c r="C278" s="7">
        <v>64.25</v>
      </c>
      <c r="D278" s="12">
        <f t="shared" ref="D278:D341" si="83">A278/12</f>
        <v>21.416666666666668</v>
      </c>
      <c r="E278" s="29">
        <f t="shared" si="81"/>
        <v>744181.5899561689</v>
      </c>
      <c r="F278" s="2">
        <f t="shared" ref="F278:F341" si="84">IF($A278&lt;=$I$8,-IPMT($G$11,1,$I$8-$A278+1,$E277),0)</f>
        <v>1163.9388337264763</v>
      </c>
      <c r="G278" s="2">
        <f t="shared" si="72"/>
        <v>16788.071593613673</v>
      </c>
      <c r="H278" s="2">
        <f t="shared" si="73"/>
        <v>2444.2587433054969</v>
      </c>
      <c r="I278" s="2">
        <f t="shared" si="82"/>
        <v>20396.269170645646</v>
      </c>
      <c r="J278" s="2">
        <f t="shared" si="79"/>
        <v>436820.09807132761</v>
      </c>
      <c r="K278" s="2">
        <f t="shared" ref="K278:L341" si="85">I278/(1+$F$12)^IF($I$7=1,$A278,IF($I$7=2,$B278,IF($I$7=4,$C278,$D278)))</f>
        <v>13788.231243809445</v>
      </c>
      <c r="L278" s="2">
        <f t="shared" si="85"/>
        <v>295297.9524715856</v>
      </c>
      <c r="M278" s="2"/>
      <c r="N278" s="28">
        <f t="shared" si="80"/>
        <v>1728512.3374728886</v>
      </c>
      <c r="O278" s="2">
        <f t="shared" si="74"/>
        <v>2694.6329780364003</v>
      </c>
      <c r="P278" s="2">
        <f t="shared" si="75"/>
        <v>38866.038354398872</v>
      </c>
      <c r="R278">
        <f t="shared" si="76"/>
        <v>257</v>
      </c>
      <c r="S278" s="89">
        <f t="shared" ref="S278:S341" si="86">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7"/>
        <v>0.10188574163709774</v>
      </c>
      <c r="Y278" s="66">
        <f t="shared" ref="Y278:Y341" si="87">T278*X278%/12+Y279</f>
        <v>0</v>
      </c>
      <c r="Z278" s="72">
        <f t="shared" ref="Z278:Z341" si="88">IF(U278=0,0,Y278*1200/U278)</f>
        <v>0</v>
      </c>
      <c r="AA278" s="79">
        <f t="shared" ref="AA278:AA341" si="89">T278*$AA$17%/12+AA279</f>
        <v>0</v>
      </c>
      <c r="AB278" s="81">
        <f t="shared" si="78"/>
        <v>0</v>
      </c>
      <c r="AD278" s="95">
        <f>locallinterp(R278,'BBG rates'!$N$10:$N$369,'BBG rates'!$P$10:$P$369)</f>
        <v>21.593453344369607</v>
      </c>
      <c r="AI278" s="185">
        <f t="shared" ref="AI278:AI341" si="90">A278</f>
        <v>257</v>
      </c>
      <c r="AJ278" s="127">
        <f>locallinterp(MIN(AI278,CAP_Senior*12),'BBG rates'!$X$24:$X$65,'BBG rates'!$Y$24:$Y$65)</f>
        <v>67.918742488467984</v>
      </c>
      <c r="AK278" s="127">
        <f>locallinterp(MIN(AI278,CAP_CB*12),'BBG rates'!$AA$25:$AA$40,'BBG rates'!$AC$25:$AC$40)</f>
        <v>11</v>
      </c>
      <c r="AL278" s="144">
        <f t="shared" ref="AL278:AL341" si="91">SUMPRODUCT(AJ278:AK278,$AJ$19:$AK$19)</f>
        <v>20.676186223039558</v>
      </c>
      <c r="AM278" s="142">
        <f>(SUMPRODUCT(AL278:AL$381,G278:G$381)+SUMPRODUCT(AL278:AL$381,H278:H$381))/12</f>
        <v>1315374.0317700473</v>
      </c>
    </row>
    <row r="279" spans="1:39" x14ac:dyDescent="0.2">
      <c r="A279" s="7">
        <v>258</v>
      </c>
      <c r="B279" s="7">
        <v>129</v>
      </c>
      <c r="C279" s="7">
        <v>64.5</v>
      </c>
      <c r="D279" s="12">
        <f t="shared" si="83"/>
        <v>21.5</v>
      </c>
      <c r="E279" s="29">
        <f t="shared" si="81"/>
        <v>725041.57250354963</v>
      </c>
      <c r="F279" s="2">
        <f t="shared" si="84"/>
        <v>1134.6162663129794</v>
      </c>
      <c r="G279" s="2">
        <f t="shared" ref="G279:G342" si="92">IF($A279&lt;=$I$8,-PPMT($G$11,1,$I$8-$A279+1,$E278),0)</f>
        <v>16758.623950320733</v>
      </c>
      <c r="H279" s="2">
        <f t="shared" ref="H279:H342" si="93">IF($A279&lt;=$I$8,(E278-G279)*$G$13,0)</f>
        <v>2381.3935022984738</v>
      </c>
      <c r="I279" s="2">
        <f t="shared" si="82"/>
        <v>20274.633718932186</v>
      </c>
      <c r="J279" s="2">
        <f t="shared" si="79"/>
        <v>435904.62495704199</v>
      </c>
      <c r="K279" s="2">
        <f t="shared" si="85"/>
        <v>13685.138528724176</v>
      </c>
      <c r="L279" s="2">
        <f t="shared" si="85"/>
        <v>294230.47836756974</v>
      </c>
      <c r="M279" s="2"/>
      <c r="N279" s="28">
        <f t="shared" si="80"/>
        <v>1689587.0420232872</v>
      </c>
      <c r="O279" s="2">
        <f t="shared" ref="O279:O342" si="94">IF($A279&lt;=$I$8,-IPMT($G$11,1,$I$8-$A279+1,$N278),0)</f>
        <v>2635.3758828338136</v>
      </c>
      <c r="P279" s="2">
        <f t="shared" ref="P279:P342" si="95">IF($A279&lt;=$I$8,-PPMT($G$11,1,$I$8-$A279+1,$N278),0)</f>
        <v>38925.295449601443</v>
      </c>
      <c r="R279">
        <f t="shared" ref="R279:R342" si="96">ROUND(D279*12,1)</f>
        <v>258</v>
      </c>
      <c r="S279" s="89">
        <f t="shared" si="86"/>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7">((1+W279%)^(1/12)-1)*1200</f>
        <v>0.10235197168499965</v>
      </c>
      <c r="Y279" s="66">
        <f t="shared" si="87"/>
        <v>0</v>
      </c>
      <c r="Z279" s="72">
        <f t="shared" si="88"/>
        <v>0</v>
      </c>
      <c r="AA279" s="79">
        <f t="shared" si="89"/>
        <v>0</v>
      </c>
      <c r="AB279" s="81">
        <f t="shared" ref="AB279:AB342" si="98">IF(U279=0,0,AA279*1200/U279)</f>
        <v>0</v>
      </c>
      <c r="AD279" s="95">
        <f>locallinterp(R279,'BBG rates'!$N$10:$N$369,'BBG rates'!$P$10:$P$369)</f>
        <v>21.674794856997718</v>
      </c>
      <c r="AI279" s="185">
        <f t="shared" si="90"/>
        <v>258</v>
      </c>
      <c r="AJ279" s="127">
        <f>locallinterp(MIN(AI279,CAP_Senior*12),'BBG rates'!$X$24:$X$65,'BBG rates'!$Y$24:$Y$65)</f>
        <v>67.918742488467984</v>
      </c>
      <c r="AK279" s="127">
        <f>locallinterp(MIN(AI279,CAP_CB*12),'BBG rates'!$AA$25:$AA$40,'BBG rates'!$AC$25:$AC$40)</f>
        <v>11</v>
      </c>
      <c r="AL279" s="144">
        <f t="shared" si="91"/>
        <v>20.676186223039558</v>
      </c>
      <c r="AM279" s="142">
        <f>(SUMPRODUCT(AL279:AL$381,G279:G$381)+SUMPRODUCT(AL279:AL$381,H279:H$381))/12</f>
        <v>1282236.4281409511</v>
      </c>
    </row>
    <row r="280" spans="1:39" x14ac:dyDescent="0.2">
      <c r="A280" s="7">
        <v>259</v>
      </c>
      <c r="B280" s="7">
        <v>129.5</v>
      </c>
      <c r="C280" s="7">
        <v>64.75</v>
      </c>
      <c r="D280" s="12">
        <f t="shared" si="83"/>
        <v>21.583333333333332</v>
      </c>
      <c r="E280" s="29">
        <f t="shared" si="81"/>
        <v>705993.51424240705</v>
      </c>
      <c r="F280" s="2">
        <f t="shared" si="84"/>
        <v>1105.4344437143645</v>
      </c>
      <c r="G280" s="2">
        <f t="shared" si="92"/>
        <v>16729.227960589717</v>
      </c>
      <c r="H280" s="2">
        <f t="shared" si="93"/>
        <v>2318.8303005528724</v>
      </c>
      <c r="I280" s="2">
        <f t="shared" si="82"/>
        <v>20153.492704856952</v>
      </c>
      <c r="J280" s="2">
        <f t="shared" ref="J280:J343" si="99">IF($I$7=1,I280*A280,IF($I$7=2,I280*B280,IF($I$7=4,I280*C280,I280*D280)))</f>
        <v>434979.55087982916</v>
      </c>
      <c r="K280" s="2">
        <f t="shared" si="85"/>
        <v>13582.66097313586</v>
      </c>
      <c r="L280" s="2">
        <f t="shared" si="85"/>
        <v>293159.09933684894</v>
      </c>
      <c r="M280" s="2"/>
      <c r="N280" s="28">
        <f t="shared" ref="N280:N343" si="100">IF($A280&lt;=$I$8,N279-P280,0)</f>
        <v>1650602.3991321684</v>
      </c>
      <c r="O280" s="2">
        <f t="shared" si="94"/>
        <v>2576.0284413165386</v>
      </c>
      <c r="P280" s="2">
        <f t="shared" si="95"/>
        <v>38984.642891118725</v>
      </c>
      <c r="R280">
        <f t="shared" si="96"/>
        <v>259</v>
      </c>
      <c r="S280" s="89">
        <f t="shared" si="86"/>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7"/>
        <v>0.1028181997403621</v>
      </c>
      <c r="Y280" s="66">
        <f t="shared" si="87"/>
        <v>0</v>
      </c>
      <c r="Z280" s="72">
        <f t="shared" si="88"/>
        <v>0</v>
      </c>
      <c r="AA280" s="79">
        <f t="shared" si="89"/>
        <v>0</v>
      </c>
      <c r="AB280" s="81">
        <f t="shared" si="98"/>
        <v>0</v>
      </c>
      <c r="AD280" s="95">
        <f>locallinterp(R280,'BBG rates'!$N$10:$N$369,'BBG rates'!$P$10:$P$369)</f>
        <v>21.756116914906606</v>
      </c>
      <c r="AI280" s="185">
        <f t="shared" si="90"/>
        <v>259</v>
      </c>
      <c r="AJ280" s="127">
        <f>locallinterp(MIN(AI280,CAP_Senior*12),'BBG rates'!$X$24:$X$65,'BBG rates'!$Y$24:$Y$65)</f>
        <v>67.918742488467984</v>
      </c>
      <c r="AK280" s="127">
        <f>locallinterp(MIN(AI280,CAP_CB*12),'BBG rates'!$AA$25:$AA$40,'BBG rates'!$AC$25:$AC$40)</f>
        <v>11</v>
      </c>
      <c r="AL280" s="144">
        <f t="shared" si="91"/>
        <v>20.676186223039558</v>
      </c>
      <c r="AM280" s="142">
        <f>(SUMPRODUCT(AL280:AL$381,G280:G$381)+SUMPRODUCT(AL280:AL$381,H280:H$381))/12</f>
        <v>1249257.8810440693</v>
      </c>
    </row>
    <row r="281" spans="1:39" x14ac:dyDescent="0.2">
      <c r="A281" s="7">
        <v>260</v>
      </c>
      <c r="B281" s="7">
        <v>130</v>
      </c>
      <c r="C281" s="7">
        <v>65</v>
      </c>
      <c r="D281" s="12">
        <f t="shared" si="83"/>
        <v>21.666666666666668</v>
      </c>
      <c r="E281" s="29">
        <f t="shared" si="81"/>
        <v>687037.06272812397</v>
      </c>
      <c r="F281" s="2">
        <f t="shared" si="84"/>
        <v>1076.3928266729611</v>
      </c>
      <c r="G281" s="2">
        <f t="shared" si="92"/>
        <v>16699.883533816061</v>
      </c>
      <c r="H281" s="2">
        <f t="shared" si="93"/>
        <v>2256.5679804670417</v>
      </c>
      <c r="I281" s="2">
        <f t="shared" si="82"/>
        <v>20032.844340956064</v>
      </c>
      <c r="J281" s="2">
        <f t="shared" si="99"/>
        <v>434044.96072071476</v>
      </c>
      <c r="K281" s="2">
        <f t="shared" si="85"/>
        <v>13480.795232876068</v>
      </c>
      <c r="L281" s="2">
        <f t="shared" si="85"/>
        <v>292083.8967123148</v>
      </c>
      <c r="M281" s="2"/>
      <c r="N281" s="28">
        <f t="shared" si="100"/>
        <v>1611558.3183154713</v>
      </c>
      <c r="O281" s="2">
        <f t="shared" si="94"/>
        <v>2516.5905157380903</v>
      </c>
      <c r="P281" s="2">
        <f t="shared" si="95"/>
        <v>39044.080816697162</v>
      </c>
      <c r="R281">
        <f t="shared" si="96"/>
        <v>260</v>
      </c>
      <c r="S281" s="89">
        <f t="shared" si="86"/>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7"/>
        <v>0.10328442580345154</v>
      </c>
      <c r="Y281" s="66">
        <f t="shared" si="87"/>
        <v>0</v>
      </c>
      <c r="Z281" s="72">
        <f t="shared" si="88"/>
        <v>0</v>
      </c>
      <c r="AA281" s="79">
        <f t="shared" si="89"/>
        <v>0</v>
      </c>
      <c r="AB281" s="81">
        <f t="shared" si="98"/>
        <v>0</v>
      </c>
      <c r="AD281" s="95">
        <f>locallinterp(R281,'BBG rates'!$N$10:$N$369,'BBG rates'!$P$10:$P$369)</f>
        <v>21.837419744293623</v>
      </c>
      <c r="AI281" s="185">
        <f t="shared" si="90"/>
        <v>260</v>
      </c>
      <c r="AJ281" s="127">
        <f>locallinterp(MIN(AI281,CAP_Senior*12),'BBG rates'!$X$24:$X$65,'BBG rates'!$Y$24:$Y$65)</f>
        <v>67.918742488467984</v>
      </c>
      <c r="AK281" s="127">
        <f>locallinterp(MIN(AI281,CAP_CB*12),'BBG rates'!$AA$25:$AA$40,'BBG rates'!$AC$25:$AC$40)</f>
        <v>11</v>
      </c>
      <c r="AL281" s="144">
        <f t="shared" si="91"/>
        <v>20.676186223039558</v>
      </c>
      <c r="AM281" s="142">
        <f>(SUMPRODUCT(AL281:AL$381,G281:G$381)+SUMPRODUCT(AL281:AL$381,H281:H$381))/12</f>
        <v>1216437.7810611783</v>
      </c>
    </row>
    <row r="282" spans="1:39" x14ac:dyDescent="0.2">
      <c r="A282" s="7">
        <v>261</v>
      </c>
      <c r="B282" s="7">
        <v>130.5</v>
      </c>
      <c r="C282" s="7">
        <v>65.25</v>
      </c>
      <c r="D282" s="12">
        <f t="shared" si="83"/>
        <v>21.75</v>
      </c>
      <c r="E282" s="29">
        <f t="shared" si="81"/>
        <v>668171.86676004471</v>
      </c>
      <c r="F282" s="2">
        <f t="shared" si="84"/>
        <v>1047.4908778341762</v>
      </c>
      <c r="G282" s="2">
        <f t="shared" si="92"/>
        <v>16670.590579554151</v>
      </c>
      <c r="H282" s="2">
        <f t="shared" si="93"/>
        <v>2194.6053885251135</v>
      </c>
      <c r="I282" s="2">
        <f t="shared" si="82"/>
        <v>19912.686845913442</v>
      </c>
      <c r="J282" s="2">
        <f t="shared" si="99"/>
        <v>433100.93889861734</v>
      </c>
      <c r="K282" s="2">
        <f t="shared" si="85"/>
        <v>13379.537981097861</v>
      </c>
      <c r="L282" s="2">
        <f t="shared" si="85"/>
        <v>291004.9510888785</v>
      </c>
      <c r="M282" s="2"/>
      <c r="N282" s="28">
        <f t="shared" si="100"/>
        <v>1572454.708951178</v>
      </c>
      <c r="O282" s="2">
        <f t="shared" si="94"/>
        <v>2457.0619681419689</v>
      </c>
      <c r="P282" s="2">
        <f t="shared" si="95"/>
        <v>39103.60936429329</v>
      </c>
      <c r="R282">
        <f t="shared" si="96"/>
        <v>261</v>
      </c>
      <c r="S282" s="89">
        <f t="shared" si="86"/>
        <v>0</v>
      </c>
      <c r="T282" s="89">
        <f>IF(AND(S282=0,S281&gt;0),SUM($G282:$H$381),S282)</f>
        <v>0</v>
      </c>
      <c r="U282" s="82">
        <f>SUM(T282:T$381)</f>
        <v>0</v>
      </c>
      <c r="V282" s="68">
        <f>localspline(R282,'BBG rates'!$G$10:$G$27,'BBG rates'!$K$10:$K$27)</f>
        <v>0.97540589499727048</v>
      </c>
      <c r="W282" s="68">
        <f>locallinterp(R282,'BBG rates'!$G$10:$G$27,'BBG rates'!$J$10:$J$27)</f>
        <v>0.1038</v>
      </c>
      <c r="X282" s="56">
        <f t="shared" si="97"/>
        <v>0.10375064987426796</v>
      </c>
      <c r="Y282" s="66">
        <f t="shared" si="87"/>
        <v>0</v>
      </c>
      <c r="Z282" s="72">
        <f t="shared" si="88"/>
        <v>0</v>
      </c>
      <c r="AA282" s="79">
        <f t="shared" si="89"/>
        <v>0</v>
      </c>
      <c r="AB282" s="81">
        <f t="shared" si="98"/>
        <v>0</v>
      </c>
      <c r="AD282" s="95">
        <f>locallinterp(R282,'BBG rates'!$N$10:$N$369,'BBG rates'!$P$10:$P$369)</f>
        <v>21.91870356887673</v>
      </c>
      <c r="AI282" s="185">
        <f t="shared" si="90"/>
        <v>261</v>
      </c>
      <c r="AJ282" s="127">
        <f>locallinterp(MIN(AI282,CAP_Senior*12),'BBG rates'!$X$24:$X$65,'BBG rates'!$Y$24:$Y$65)</f>
        <v>67.918742488467984</v>
      </c>
      <c r="AK282" s="127">
        <f>locallinterp(MIN(AI282,CAP_CB*12),'BBG rates'!$AA$25:$AA$40,'BBG rates'!$AC$25:$AC$40)</f>
        <v>11</v>
      </c>
      <c r="AL282" s="144">
        <f t="shared" si="91"/>
        <v>20.676186223039558</v>
      </c>
      <c r="AM282" s="142">
        <f>(SUMPRODUCT(AL282:AL$381,G282:G$381)+SUMPRODUCT(AL282:AL$381,H282:H$381))/12</f>
        <v>1183775.5209247335</v>
      </c>
    </row>
    <row r="283" spans="1:39" x14ac:dyDescent="0.2">
      <c r="A283" s="7">
        <v>262</v>
      </c>
      <c r="B283" s="7">
        <v>131</v>
      </c>
      <c r="C283" s="7">
        <v>65.5</v>
      </c>
      <c r="D283" s="12">
        <f t="shared" si="83"/>
        <v>21.833333333333332</v>
      </c>
      <c r="E283" s="29">
        <f t="shared" si="81"/>
        <v>649397.57637724467</v>
      </c>
      <c r="F283" s="2">
        <f t="shared" si="84"/>
        <v>1018.7280617400216</v>
      </c>
      <c r="G283" s="2">
        <f t="shared" si="92"/>
        <v>16641.349007517012</v>
      </c>
      <c r="H283" s="2">
        <f t="shared" si="93"/>
        <v>2132.941375283106</v>
      </c>
      <c r="I283" s="2">
        <f t="shared" si="82"/>
        <v>19793.018444540139</v>
      </c>
      <c r="J283" s="2">
        <f t="shared" si="99"/>
        <v>432147.56937245966</v>
      </c>
      <c r="K283" s="2">
        <f t="shared" si="85"/>
        <v>13278.885908188573</v>
      </c>
      <c r="L283" s="2">
        <f t="shared" si="85"/>
        <v>289922.34232878382</v>
      </c>
      <c r="M283" s="2"/>
      <c r="N283" s="28">
        <f t="shared" si="100"/>
        <v>1533291.4802791041</v>
      </c>
      <c r="O283" s="2">
        <f t="shared" si="94"/>
        <v>2397.4426603613383</v>
      </c>
      <c r="P283" s="2">
        <f t="shared" si="95"/>
        <v>39163.228672073921</v>
      </c>
      <c r="R283">
        <f t="shared" si="96"/>
        <v>262</v>
      </c>
      <c r="S283" s="89">
        <f t="shared" si="86"/>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7"/>
        <v>0.10421687195281137</v>
      </c>
      <c r="Y283" s="66">
        <f t="shared" si="87"/>
        <v>0</v>
      </c>
      <c r="Z283" s="72">
        <f t="shared" si="88"/>
        <v>0</v>
      </c>
      <c r="AA283" s="79">
        <f t="shared" si="89"/>
        <v>0</v>
      </c>
      <c r="AB283" s="81">
        <f t="shared" si="98"/>
        <v>0</v>
      </c>
      <c r="AD283" s="95">
        <f>locallinterp(R283,'BBG rates'!$N$10:$N$369,'BBG rates'!$P$10:$P$369)</f>
        <v>21.999968624801195</v>
      </c>
      <c r="AI283" s="185">
        <f t="shared" si="90"/>
        <v>262</v>
      </c>
      <c r="AJ283" s="127">
        <f>locallinterp(MIN(AI283,CAP_Senior*12),'BBG rates'!$X$24:$X$65,'BBG rates'!$Y$24:$Y$65)</f>
        <v>67.918742488467984</v>
      </c>
      <c r="AK283" s="127">
        <f>locallinterp(MIN(AI283,CAP_CB*12),'BBG rates'!$AA$25:$AA$40,'BBG rates'!$AC$25:$AC$40)</f>
        <v>11</v>
      </c>
      <c r="AL283" s="144">
        <f t="shared" si="91"/>
        <v>20.676186223039558</v>
      </c>
      <c r="AM283" s="142">
        <f>(SUMPRODUCT(AL283:AL$381,G283:G$381)+SUMPRODUCT(AL283:AL$381,H283:H$381))/12</f>
        <v>1151270.4955105551</v>
      </c>
    </row>
    <row r="284" spans="1:39" x14ac:dyDescent="0.2">
      <c r="A284" s="7">
        <v>263</v>
      </c>
      <c r="B284" s="7">
        <v>131.5</v>
      </c>
      <c r="C284" s="7">
        <v>65.75</v>
      </c>
      <c r="D284" s="12">
        <f t="shared" si="83"/>
        <v>21.916666666666668</v>
      </c>
      <c r="E284" s="29">
        <f t="shared" si="81"/>
        <v>630713.84285431355</v>
      </c>
      <c r="F284" s="2">
        <f t="shared" si="84"/>
        <v>990.10384482266568</v>
      </c>
      <c r="G284" s="2">
        <f t="shared" si="92"/>
        <v>16612.158727576047</v>
      </c>
      <c r="H284" s="2">
        <f t="shared" si="93"/>
        <v>2071.5747953550754</v>
      </c>
      <c r="I284" s="2">
        <f t="shared" si="82"/>
        <v>19673.837367753786</v>
      </c>
      <c r="J284" s="2">
        <f t="shared" si="99"/>
        <v>431184.9356432705</v>
      </c>
      <c r="K284" s="2">
        <f t="shared" si="85"/>
        <v>13178.83572168297</v>
      </c>
      <c r="L284" s="2">
        <f t="shared" si="85"/>
        <v>288836.14956688514</v>
      </c>
      <c r="M284" s="2"/>
      <c r="N284" s="28">
        <f t="shared" si="100"/>
        <v>1494068.5414006875</v>
      </c>
      <c r="O284" s="2">
        <f t="shared" si="94"/>
        <v>2337.7324540187078</v>
      </c>
      <c r="P284" s="2">
        <f t="shared" si="95"/>
        <v>39222.938878416557</v>
      </c>
      <c r="R284">
        <f t="shared" si="96"/>
        <v>263</v>
      </c>
      <c r="S284" s="89">
        <f t="shared" si="86"/>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7"/>
        <v>0.10468309203881532</v>
      </c>
      <c r="Y284" s="66">
        <f t="shared" si="87"/>
        <v>0</v>
      </c>
      <c r="Z284" s="72">
        <f t="shared" si="88"/>
        <v>0</v>
      </c>
      <c r="AA284" s="79">
        <f t="shared" si="89"/>
        <v>0</v>
      </c>
      <c r="AB284" s="81">
        <f t="shared" si="98"/>
        <v>0</v>
      </c>
      <c r="AD284" s="95">
        <f>locallinterp(R284,'BBG rates'!$N$10:$N$369,'BBG rates'!$P$10:$P$369)</f>
        <v>22.081215145732482</v>
      </c>
      <c r="AI284" s="185">
        <f t="shared" si="90"/>
        <v>263</v>
      </c>
      <c r="AJ284" s="127">
        <f>locallinterp(MIN(AI284,CAP_Senior*12),'BBG rates'!$X$24:$X$65,'BBG rates'!$Y$24:$Y$65)</f>
        <v>67.918742488467984</v>
      </c>
      <c r="AK284" s="127">
        <f>locallinterp(MIN(AI284,CAP_CB*12),'BBG rates'!$AA$25:$AA$40,'BBG rates'!$AC$25:$AC$40)</f>
        <v>11</v>
      </c>
      <c r="AL284" s="144">
        <f t="shared" si="91"/>
        <v>20.676186223039558</v>
      </c>
      <c r="AM284" s="142">
        <f>(SUMPRODUCT(AL284:AL$381,G284:G$381)+SUMPRODUCT(AL284:AL$381,H284:H$381))/12</f>
        <v>1118922.1018305386</v>
      </c>
    </row>
    <row r="285" spans="1:39" x14ac:dyDescent="0.2">
      <c r="A285" s="7">
        <v>264</v>
      </c>
      <c r="B285" s="7">
        <v>132</v>
      </c>
      <c r="C285" s="7">
        <v>66</v>
      </c>
      <c r="D285" s="12">
        <f t="shared" si="83"/>
        <v>22</v>
      </c>
      <c r="E285" s="29">
        <f t="shared" si="81"/>
        <v>612120.31869715359</v>
      </c>
      <c r="F285" s="2">
        <f t="shared" si="84"/>
        <v>961.61769539800252</v>
      </c>
      <c r="G285" s="2">
        <f t="shared" si="92"/>
        <v>16583.019649760736</v>
      </c>
      <c r="H285" s="2">
        <f t="shared" si="93"/>
        <v>2010.5045073993131</v>
      </c>
      <c r="I285" s="2">
        <f t="shared" si="82"/>
        <v>19555.141852558052</v>
      </c>
      <c r="J285" s="2">
        <f t="shared" si="99"/>
        <v>430213.12075627712</v>
      </c>
      <c r="K285" s="2">
        <f t="shared" si="85"/>
        <v>13079.384146176897</v>
      </c>
      <c r="L285" s="2">
        <f t="shared" si="85"/>
        <v>287746.45121589175</v>
      </c>
      <c r="M285" s="2"/>
      <c r="N285" s="28">
        <f t="shared" si="100"/>
        <v>1454785.8012787779</v>
      </c>
      <c r="O285" s="2">
        <f t="shared" si="94"/>
        <v>2277.9312105256076</v>
      </c>
      <c r="P285" s="2">
        <f t="shared" si="95"/>
        <v>39282.74012190965</v>
      </c>
      <c r="R285">
        <f t="shared" si="96"/>
        <v>264</v>
      </c>
      <c r="S285" s="89">
        <f t="shared" si="86"/>
        <v>0</v>
      </c>
      <c r="T285" s="89">
        <f>IF(AND(S285=0,S284&gt;0),SUM($G285:$H$381),S285)</f>
        <v>0</v>
      </c>
      <c r="U285" s="82">
        <f>SUM(T285:T$381)</f>
        <v>0</v>
      </c>
      <c r="V285" s="68">
        <f>localspline(R285,'BBG rates'!$G$10:$G$27,'BBG rates'!$K$10:$K$27)</f>
        <v>0.97473866511527496</v>
      </c>
      <c r="W285" s="68">
        <f>locallinterp(R285,'BBG rates'!$G$10:$G$27,'BBG rates'!$J$10:$J$27)</f>
        <v>0.1052</v>
      </c>
      <c r="X285" s="56">
        <f t="shared" si="97"/>
        <v>0.10514931013254625</v>
      </c>
      <c r="Y285" s="66">
        <f t="shared" si="87"/>
        <v>0</v>
      </c>
      <c r="Z285" s="72">
        <f t="shared" si="88"/>
        <v>0</v>
      </c>
      <c r="AA285" s="79">
        <f t="shared" si="89"/>
        <v>0</v>
      </c>
      <c r="AB285" s="81">
        <f t="shared" si="98"/>
        <v>0</v>
      </c>
      <c r="AD285" s="95">
        <f>locallinterp(R285,'BBG rates'!$N$10:$N$369,'BBG rates'!$P$10:$P$369)</f>
        <v>22.162443367825421</v>
      </c>
      <c r="AI285" s="185">
        <f t="shared" si="90"/>
        <v>264</v>
      </c>
      <c r="AJ285" s="127">
        <f>locallinterp(MIN(AI285,CAP_Senior*12),'BBG rates'!$X$24:$X$65,'BBG rates'!$Y$24:$Y$65)</f>
        <v>67.918742488467984</v>
      </c>
      <c r="AK285" s="127">
        <f>locallinterp(MIN(AI285,CAP_CB*12),'BBG rates'!$AA$25:$AA$40,'BBG rates'!$AC$25:$AC$40)</f>
        <v>11</v>
      </c>
      <c r="AL285" s="144">
        <f t="shared" si="91"/>
        <v>20.676186223039558</v>
      </c>
      <c r="AM285" s="142">
        <f>(SUMPRODUCT(AL285:AL$381,G285:G$381)+SUMPRODUCT(AL285:AL$381,H285:H$381))/12</f>
        <v>1086729.7390253912</v>
      </c>
    </row>
    <row r="286" spans="1:39" x14ac:dyDescent="0.2">
      <c r="A286" s="7">
        <v>265</v>
      </c>
      <c r="B286" s="7">
        <v>132.5</v>
      </c>
      <c r="C286" s="7">
        <v>66.25</v>
      </c>
      <c r="D286" s="12">
        <f t="shared" si="83"/>
        <v>22.083333333333332</v>
      </c>
      <c r="E286" s="29">
        <f t="shared" si="81"/>
        <v>593616.65763879055</v>
      </c>
      <c r="F286" s="2">
        <f t="shared" si="84"/>
        <v>933.26908365924726</v>
      </c>
      <c r="G286" s="2">
        <f t="shared" si="92"/>
        <v>16553.931684258398</v>
      </c>
      <c r="H286" s="2">
        <f t="shared" si="93"/>
        <v>1949.7293741045899</v>
      </c>
      <c r="I286" s="2">
        <f t="shared" si="82"/>
        <v>19436.930142022236</v>
      </c>
      <c r="J286" s="2">
        <f t="shared" si="99"/>
        <v>429232.20730299101</v>
      </c>
      <c r="K286" s="2">
        <f t="shared" si="85"/>
        <v>12980.5279232413</v>
      </c>
      <c r="L286" s="2">
        <f t="shared" si="85"/>
        <v>286653.32497157867</v>
      </c>
      <c r="M286" s="2"/>
      <c r="N286" s="28">
        <f t="shared" si="100"/>
        <v>1415443.168737425</v>
      </c>
      <c r="O286" s="2">
        <f t="shared" si="94"/>
        <v>2218.0387910822706</v>
      </c>
      <c r="P286" s="2">
        <f t="shared" si="95"/>
        <v>39342.632541352992</v>
      </c>
      <c r="R286">
        <f t="shared" si="96"/>
        <v>265</v>
      </c>
      <c r="S286" s="89">
        <f t="shared" si="86"/>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7"/>
        <v>0.10561552623427062</v>
      </c>
      <c r="Y286" s="66">
        <f t="shared" si="87"/>
        <v>0</v>
      </c>
      <c r="Z286" s="72">
        <f t="shared" si="88"/>
        <v>0</v>
      </c>
      <c r="AA286" s="79">
        <f t="shared" si="89"/>
        <v>0</v>
      </c>
      <c r="AB286" s="81">
        <f t="shared" si="98"/>
        <v>0</v>
      </c>
      <c r="AD286" s="95">
        <f>locallinterp(R286,'BBG rates'!$N$10:$N$369,'BBG rates'!$P$10:$P$369)</f>
        <v>22.243653529724085</v>
      </c>
      <c r="AI286" s="185">
        <f t="shared" si="90"/>
        <v>265</v>
      </c>
      <c r="AJ286" s="127">
        <f>locallinterp(MIN(AI286,CAP_Senior*12),'BBG rates'!$X$24:$X$65,'BBG rates'!$Y$24:$Y$65)</f>
        <v>67.918742488467984</v>
      </c>
      <c r="AK286" s="127">
        <f>locallinterp(MIN(AI286,CAP_CB*12),'BBG rates'!$AA$25:$AA$40,'BBG rates'!$AC$25:$AC$40)</f>
        <v>11</v>
      </c>
      <c r="AL286" s="144">
        <f t="shared" si="91"/>
        <v>20.676186223039558</v>
      </c>
      <c r="AM286" s="142">
        <f>(SUMPRODUCT(AL286:AL$381,G286:G$381)+SUMPRODUCT(AL286:AL$381,H286:H$381))/12</f>
        <v>1054692.8083573889</v>
      </c>
    </row>
    <row r="287" spans="1:39" x14ac:dyDescent="0.2">
      <c r="A287" s="7">
        <v>266</v>
      </c>
      <c r="B287" s="7">
        <v>133</v>
      </c>
      <c r="C287" s="7">
        <v>66.5</v>
      </c>
      <c r="D287" s="12">
        <f t="shared" si="83"/>
        <v>22.166666666666668</v>
      </c>
      <c r="E287" s="29">
        <f t="shared" si="81"/>
        <v>575202.51463520026</v>
      </c>
      <c r="F287" s="2">
        <f t="shared" si="84"/>
        <v>905.0574816705481</v>
      </c>
      <c r="G287" s="2">
        <f t="shared" si="92"/>
        <v>16524.89474141386</v>
      </c>
      <c r="H287" s="2">
        <f t="shared" si="93"/>
        <v>1889.2482621764455</v>
      </c>
      <c r="I287" s="2">
        <f t="shared" si="82"/>
        <v>19319.200485260855</v>
      </c>
      <c r="J287" s="2">
        <f t="shared" si="99"/>
        <v>428242.27742328233</v>
      </c>
      <c r="K287" s="2">
        <f t="shared" si="85"/>
        <v>12882.263811336714</v>
      </c>
      <c r="L287" s="2">
        <f t="shared" si="85"/>
        <v>285556.84781796386</v>
      </c>
      <c r="M287" s="2"/>
      <c r="N287" s="28">
        <f t="shared" si="100"/>
        <v>1376040.552461667</v>
      </c>
      <c r="O287" s="2">
        <f t="shared" si="94"/>
        <v>2158.0550566773086</v>
      </c>
      <c r="P287" s="2">
        <f t="shared" si="95"/>
        <v>39402.616275757959</v>
      </c>
      <c r="R287">
        <f t="shared" si="96"/>
        <v>266</v>
      </c>
      <c r="S287" s="89">
        <f t="shared" si="86"/>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7"/>
        <v>0.10608174034345552</v>
      </c>
      <c r="Y287" s="66">
        <f t="shared" si="87"/>
        <v>0</v>
      </c>
      <c r="Z287" s="72">
        <f t="shared" si="88"/>
        <v>0</v>
      </c>
      <c r="AA287" s="79">
        <f t="shared" si="89"/>
        <v>0</v>
      </c>
      <c r="AB287" s="81">
        <f t="shared" si="98"/>
        <v>0</v>
      </c>
      <c r="AD287" s="95">
        <f>locallinterp(R287,'BBG rates'!$N$10:$N$369,'BBG rates'!$P$10:$P$369)</f>
        <v>22.324845872562559</v>
      </c>
      <c r="AI287" s="185">
        <f t="shared" si="90"/>
        <v>266</v>
      </c>
      <c r="AJ287" s="127">
        <f>locallinterp(MIN(AI287,CAP_Senior*12),'BBG rates'!$X$24:$X$65,'BBG rates'!$Y$24:$Y$65)</f>
        <v>67.918742488467984</v>
      </c>
      <c r="AK287" s="127">
        <f>locallinterp(MIN(AI287,CAP_CB*12),'BBG rates'!$AA$25:$AA$40,'BBG rates'!$AC$25:$AC$40)</f>
        <v>11</v>
      </c>
      <c r="AL287" s="144">
        <f t="shared" si="91"/>
        <v>20.676186223039558</v>
      </c>
      <c r="AM287" s="142">
        <f>(SUMPRODUCT(AL287:AL$381,G287:G$381)+SUMPRODUCT(AL287:AL$381,H287:H$381))/12</f>
        <v>1022810.7132031623</v>
      </c>
    </row>
    <row r="288" spans="1:39" x14ac:dyDescent="0.2">
      <c r="A288" s="7">
        <v>267</v>
      </c>
      <c r="B288" s="7">
        <v>133.5</v>
      </c>
      <c r="C288" s="7">
        <v>66.75</v>
      </c>
      <c r="D288" s="12">
        <f t="shared" si="83"/>
        <v>22.25</v>
      </c>
      <c r="E288" s="29">
        <f t="shared" si="81"/>
        <v>556877.54586114746</v>
      </c>
      <c r="F288" s="2">
        <f t="shared" si="84"/>
        <v>876.98236336062405</v>
      </c>
      <c r="G288" s="2">
        <f t="shared" si="92"/>
        <v>16495.908731729251</v>
      </c>
      <c r="H288" s="2">
        <f t="shared" si="93"/>
        <v>1829.0600423235239</v>
      </c>
      <c r="I288" s="2">
        <f t="shared" si="82"/>
        <v>19201.951137413398</v>
      </c>
      <c r="J288" s="2">
        <f t="shared" si="99"/>
        <v>427243.41280744813</v>
      </c>
      <c r="K288" s="2">
        <f t="shared" si="85"/>
        <v>12784.588585728168</v>
      </c>
      <c r="L288" s="2">
        <f t="shared" si="85"/>
        <v>284457.09603245178</v>
      </c>
      <c r="M288" s="2"/>
      <c r="N288" s="28">
        <f t="shared" si="100"/>
        <v>1336577.8609973192</v>
      </c>
      <c r="O288" s="2">
        <f t="shared" si="94"/>
        <v>2097.9798680873882</v>
      </c>
      <c r="P288" s="2">
        <f t="shared" si="95"/>
        <v>39462.691464347874</v>
      </c>
      <c r="R288">
        <f t="shared" si="96"/>
        <v>267</v>
      </c>
      <c r="S288" s="89">
        <f t="shared" si="86"/>
        <v>0</v>
      </c>
      <c r="T288" s="89">
        <f>IF(AND(S288=0,S287&gt;0),SUM($G288:$H$381),S288)</f>
        <v>0</v>
      </c>
      <c r="U288" s="82">
        <f>SUM(T288:T$381)</f>
        <v>0</v>
      </c>
      <c r="V288" s="68">
        <f>localspline(R288,'BBG rates'!$G$10:$G$27,'BBG rates'!$K$10:$K$27)</f>
        <v>0.97409720881464712</v>
      </c>
      <c r="W288" s="68">
        <f>locallinterp(R288,'BBG rates'!$G$10:$G$27,'BBG rates'!$J$10:$J$27)</f>
        <v>0.1066</v>
      </c>
      <c r="X288" s="56">
        <f t="shared" si="97"/>
        <v>0.10654795246063387</v>
      </c>
      <c r="Y288" s="66">
        <f t="shared" si="87"/>
        <v>0</v>
      </c>
      <c r="Z288" s="72">
        <f t="shared" si="88"/>
        <v>0</v>
      </c>
      <c r="AA288" s="79">
        <f t="shared" si="89"/>
        <v>0</v>
      </c>
      <c r="AB288" s="81">
        <f t="shared" si="98"/>
        <v>0</v>
      </c>
      <c r="AD288" s="95">
        <f>locallinterp(R288,'BBG rates'!$N$10:$N$369,'BBG rates'!$P$10:$P$369)</f>
        <v>22.406020639963778</v>
      </c>
      <c r="AI288" s="185">
        <f t="shared" si="90"/>
        <v>267</v>
      </c>
      <c r="AJ288" s="127">
        <f>locallinterp(MIN(AI288,CAP_Senior*12),'BBG rates'!$X$24:$X$65,'BBG rates'!$Y$24:$Y$65)</f>
        <v>67.918742488467984</v>
      </c>
      <c r="AK288" s="127">
        <f>locallinterp(MIN(AI288,CAP_CB*12),'BBG rates'!$AA$25:$AA$40,'BBG rates'!$AC$25:$AC$40)</f>
        <v>11</v>
      </c>
      <c r="AL288" s="144">
        <f t="shared" si="91"/>
        <v>20.676186223039558</v>
      </c>
      <c r="AM288" s="142">
        <f>(SUMPRODUCT(AL288:AL$381,G288:G$381)+SUMPRODUCT(AL288:AL$381,H288:H$381))/12</f>
        <v>991082.85904650285</v>
      </c>
    </row>
    <row r="289" spans="1:39" x14ac:dyDescent="0.2">
      <c r="A289" s="7">
        <v>268</v>
      </c>
      <c r="B289" s="7">
        <v>134</v>
      </c>
      <c r="C289" s="7">
        <v>67</v>
      </c>
      <c r="D289" s="12">
        <f t="shared" si="83"/>
        <v>22.333333333333332</v>
      </c>
      <c r="E289" s="29">
        <f t="shared" si="81"/>
        <v>538641.40870603977</v>
      </c>
      <c r="F289" s="2">
        <f t="shared" si="84"/>
        <v>849.04320451642002</v>
      </c>
      <c r="G289" s="2">
        <f t="shared" si="92"/>
        <v>16466.973565863645</v>
      </c>
      <c r="H289" s="2">
        <f t="shared" si="93"/>
        <v>1769.1635892439531</v>
      </c>
      <c r="I289" s="2">
        <f t="shared" si="82"/>
        <v>19085.180359624017</v>
      </c>
      <c r="J289" s="2">
        <f t="shared" si="99"/>
        <v>426235.69469826971</v>
      </c>
      <c r="K289" s="2">
        <f t="shared" si="85"/>
        <v>12687.49903840047</v>
      </c>
      <c r="L289" s="2">
        <f t="shared" si="85"/>
        <v>283354.14519094385</v>
      </c>
      <c r="M289" s="2"/>
      <c r="N289" s="28">
        <f t="shared" si="100"/>
        <v>1297055.0027507609</v>
      </c>
      <c r="O289" s="2">
        <f t="shared" si="94"/>
        <v>2037.8130858769111</v>
      </c>
      <c r="P289" s="2">
        <f t="shared" si="95"/>
        <v>39522.858246558353</v>
      </c>
      <c r="R289">
        <f t="shared" si="96"/>
        <v>268</v>
      </c>
      <c r="S289" s="89">
        <f t="shared" si="86"/>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7"/>
        <v>0.10701416258527274</v>
      </c>
      <c r="Y289" s="66">
        <f t="shared" si="87"/>
        <v>0</v>
      </c>
      <c r="Z289" s="72">
        <f t="shared" si="88"/>
        <v>0</v>
      </c>
      <c r="AA289" s="79">
        <f t="shared" si="89"/>
        <v>0</v>
      </c>
      <c r="AB289" s="81">
        <f t="shared" si="98"/>
        <v>0</v>
      </c>
      <c r="AD289" s="95">
        <f>locallinterp(R289,'BBG rates'!$N$10:$N$369,'BBG rates'!$P$10:$P$369)</f>
        <v>22.487178078040063</v>
      </c>
      <c r="AI289" s="185">
        <f t="shared" si="90"/>
        <v>268</v>
      </c>
      <c r="AJ289" s="127">
        <f>locallinterp(MIN(AI289,CAP_Senior*12),'BBG rates'!$X$24:$X$65,'BBG rates'!$Y$24:$Y$65)</f>
        <v>67.918742488467984</v>
      </c>
      <c r="AK289" s="127">
        <f>locallinterp(MIN(AI289,CAP_CB*12),'BBG rates'!$AA$25:$AA$40,'BBG rates'!$AC$25:$AC$40)</f>
        <v>11</v>
      </c>
      <c r="AL289" s="144">
        <f t="shared" si="91"/>
        <v>20.676186223039558</v>
      </c>
      <c r="AM289" s="142">
        <f>(SUMPRODUCT(AL289:AL$381,G289:G$381)+SUMPRODUCT(AL289:AL$381,H289:H$381))/12</f>
        <v>959508.65347119456</v>
      </c>
    </row>
    <row r="290" spans="1:39" x14ac:dyDescent="0.2">
      <c r="A290" s="7">
        <v>269</v>
      </c>
      <c r="B290" s="7">
        <v>134.5</v>
      </c>
      <c r="C290" s="7">
        <v>67.25</v>
      </c>
      <c r="D290" s="12">
        <f t="shared" si="83"/>
        <v>22.416666666666668</v>
      </c>
      <c r="E290" s="29">
        <f t="shared" si="81"/>
        <v>520493.76176979509</v>
      </c>
      <c r="F290" s="2">
        <f t="shared" si="84"/>
        <v>821.23948277678608</v>
      </c>
      <c r="G290" s="2">
        <f t="shared" si="92"/>
        <v>16438.08915463286</v>
      </c>
      <c r="H290" s="2">
        <f t="shared" si="93"/>
        <v>1709.557781611773</v>
      </c>
      <c r="I290" s="2">
        <f t="shared" si="82"/>
        <v>18968.886419021419</v>
      </c>
      <c r="J290" s="2">
        <f t="shared" si="99"/>
        <v>425219.20389306347</v>
      </c>
      <c r="K290" s="2">
        <f t="shared" si="85"/>
        <v>12590.991977973988</v>
      </c>
      <c r="L290" s="2">
        <f t="shared" si="85"/>
        <v>282248.07017291692</v>
      </c>
      <c r="M290" s="2"/>
      <c r="N290" s="28">
        <f t="shared" si="100"/>
        <v>1257471.8859887233</v>
      </c>
      <c r="O290" s="2">
        <f t="shared" si="94"/>
        <v>1977.5545703976875</v>
      </c>
      <c r="P290" s="2">
        <f t="shared" si="95"/>
        <v>39583.116762037578</v>
      </c>
      <c r="R290">
        <f t="shared" si="96"/>
        <v>269</v>
      </c>
      <c r="S290" s="89">
        <f t="shared" si="86"/>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7"/>
        <v>0.10748037071790506</v>
      </c>
      <c r="Y290" s="66">
        <f t="shared" si="87"/>
        <v>0</v>
      </c>
      <c r="Z290" s="72">
        <f t="shared" si="88"/>
        <v>0</v>
      </c>
      <c r="AA290" s="79">
        <f t="shared" si="89"/>
        <v>0</v>
      </c>
      <c r="AB290" s="81">
        <f t="shared" si="98"/>
        <v>0</v>
      </c>
      <c r="AD290" s="95">
        <f>locallinterp(R290,'BBG rates'!$N$10:$N$369,'BBG rates'!$P$10:$P$369)</f>
        <v>22.568318430427322</v>
      </c>
      <c r="AI290" s="185">
        <f t="shared" si="90"/>
        <v>269</v>
      </c>
      <c r="AJ290" s="127">
        <f>locallinterp(MIN(AI290,CAP_Senior*12),'BBG rates'!$X$24:$X$65,'BBG rates'!$Y$24:$Y$65)</f>
        <v>67.918742488467984</v>
      </c>
      <c r="AK290" s="127">
        <f>locallinterp(MIN(AI290,CAP_CB*12),'BBG rates'!$AA$25:$AA$40,'BBG rates'!$AC$25:$AC$40)</f>
        <v>11</v>
      </c>
      <c r="AL290" s="144">
        <f t="shared" si="91"/>
        <v>20.676186223039558</v>
      </c>
      <c r="AM290" s="142">
        <f>(SUMPRODUCT(AL290:AL$381,G290:G$381)+SUMPRODUCT(AL290:AL$381,H290:H$381))/12</f>
        <v>928087.50615386979</v>
      </c>
    </row>
    <row r="291" spans="1:39" x14ac:dyDescent="0.2">
      <c r="A291" s="7">
        <v>270</v>
      </c>
      <c r="B291" s="7">
        <v>135</v>
      </c>
      <c r="C291" s="7">
        <v>67.5</v>
      </c>
      <c r="D291" s="12">
        <f t="shared" si="83"/>
        <v>22.5</v>
      </c>
      <c r="E291" s="29">
        <f t="shared" si="81"/>
        <v>502434.26485872257</v>
      </c>
      <c r="F291" s="2">
        <f t="shared" si="84"/>
        <v>793.57067762617646</v>
      </c>
      <c r="G291" s="2">
        <f t="shared" si="92"/>
        <v>16409.255409009136</v>
      </c>
      <c r="H291" s="2">
        <f t="shared" si="93"/>
        <v>1650.2415020634069</v>
      </c>
      <c r="I291" s="2">
        <f t="shared" si="82"/>
        <v>18853.067588698719</v>
      </c>
      <c r="J291" s="2">
        <f t="shared" si="99"/>
        <v>424194.02074572118</v>
      </c>
      <c r="K291" s="2">
        <f t="shared" si="85"/>
        <v>12495.064229620764</v>
      </c>
      <c r="L291" s="2">
        <f t="shared" si="85"/>
        <v>281138.94516646722</v>
      </c>
      <c r="M291" s="2"/>
      <c r="N291" s="28">
        <f t="shared" si="100"/>
        <v>1217828.4188380765</v>
      </c>
      <c r="O291" s="2">
        <f t="shared" si="94"/>
        <v>1917.2041817886127</v>
      </c>
      <c r="P291" s="2">
        <f t="shared" si="95"/>
        <v>39643.467150646655</v>
      </c>
      <c r="R291">
        <f t="shared" si="96"/>
        <v>270</v>
      </c>
      <c r="S291" s="89">
        <f t="shared" si="86"/>
        <v>0</v>
      </c>
      <c r="T291" s="89">
        <f>IF(AND(S291=0,S290&gt;0),SUM($G291:$H$381),S291)</f>
        <v>0</v>
      </c>
      <c r="U291" s="82">
        <f>SUM(T291:T$381)</f>
        <v>0</v>
      </c>
      <c r="V291" s="68">
        <f>localspline(R291,'BBG rates'!$G$10:$G$27,'BBG rates'!$K$10:$K$27)</f>
        <v>0.97348227306474655</v>
      </c>
      <c r="W291" s="68">
        <f>locallinterp(R291,'BBG rates'!$G$10:$G$27,'BBG rates'!$J$10:$J$27)</f>
        <v>0.108</v>
      </c>
      <c r="X291" s="56">
        <f t="shared" si="97"/>
        <v>0.10794657685826436</v>
      </c>
      <c r="Y291" s="66">
        <f t="shared" si="87"/>
        <v>0</v>
      </c>
      <c r="Z291" s="72">
        <f t="shared" si="88"/>
        <v>0</v>
      </c>
      <c r="AA291" s="79">
        <f t="shared" si="89"/>
        <v>0</v>
      </c>
      <c r="AB291" s="81">
        <f t="shared" si="98"/>
        <v>0</v>
      </c>
      <c r="AD291" s="95">
        <f>locallinterp(R291,'BBG rates'!$N$10:$N$369,'BBG rates'!$P$10:$P$369)</f>
        <v>22.649441953182716</v>
      </c>
      <c r="AI291" s="185">
        <f t="shared" si="90"/>
        <v>270</v>
      </c>
      <c r="AJ291" s="127">
        <f>locallinterp(MIN(AI291,CAP_Senior*12),'BBG rates'!$X$24:$X$65,'BBG rates'!$Y$24:$Y$65)</f>
        <v>67.918742488467984</v>
      </c>
      <c r="AK291" s="127">
        <f>locallinterp(MIN(AI291,CAP_CB*12),'BBG rates'!$AA$25:$AA$40,'BBG rates'!$AC$25:$AC$40)</f>
        <v>11</v>
      </c>
      <c r="AL291" s="144">
        <f t="shared" si="91"/>
        <v>20.676186223039558</v>
      </c>
      <c r="AM291" s="142">
        <f>(SUMPRODUCT(AL291:AL$381,G291:G$381)+SUMPRODUCT(AL291:AL$381,H291:H$381))/12</f>
        <v>896818.82885688927</v>
      </c>
    </row>
    <row r="292" spans="1:39" x14ac:dyDescent="0.2">
      <c r="A292" s="7">
        <v>271</v>
      </c>
      <c r="B292" s="7">
        <v>135.5</v>
      </c>
      <c r="C292" s="7">
        <v>67.75</v>
      </c>
      <c r="D292" s="12">
        <f t="shared" si="83"/>
        <v>22.583333333333332</v>
      </c>
      <c r="E292" s="29">
        <f t="shared" si="81"/>
        <v>484462.57898141752</v>
      </c>
      <c r="F292" s="2">
        <f t="shared" si="84"/>
        <v>766.0362703883693</v>
      </c>
      <c r="G292" s="2">
        <f t="shared" si="92"/>
        <v>16380.472240120876</v>
      </c>
      <c r="H292" s="2">
        <f t="shared" si="93"/>
        <v>1591.2136371841775</v>
      </c>
      <c r="I292" s="2">
        <f t="shared" si="82"/>
        <v>18737.722147693421</v>
      </c>
      <c r="J292" s="2">
        <f t="shared" si="99"/>
        <v>423160.22516874305</v>
      </c>
      <c r="K292" s="2">
        <f t="shared" si="85"/>
        <v>12399.712634981104</v>
      </c>
      <c r="L292" s="2">
        <f t="shared" si="85"/>
        <v>280026.84367332328</v>
      </c>
      <c r="M292" s="2"/>
      <c r="N292" s="28">
        <f t="shared" si="100"/>
        <v>1178124.5092856167</v>
      </c>
      <c r="O292" s="2">
        <f t="shared" si="94"/>
        <v>1856.7617799753439</v>
      </c>
      <c r="P292" s="2">
        <f t="shared" si="95"/>
        <v>39703.909552459918</v>
      </c>
      <c r="R292">
        <f t="shared" si="96"/>
        <v>271</v>
      </c>
      <c r="S292" s="89">
        <f t="shared" si="86"/>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7"/>
        <v>0.10841278100661711</v>
      </c>
      <c r="Y292" s="66">
        <f t="shared" si="87"/>
        <v>0</v>
      </c>
      <c r="Z292" s="72">
        <f t="shared" si="88"/>
        <v>0</v>
      </c>
      <c r="AA292" s="79">
        <f t="shared" si="89"/>
        <v>0</v>
      </c>
      <c r="AB292" s="81">
        <f t="shared" si="98"/>
        <v>0</v>
      </c>
      <c r="AD292" s="95">
        <f>locallinterp(R292,'BBG rates'!$N$10:$N$369,'BBG rates'!$P$10:$P$369)</f>
        <v>22.730548897404105</v>
      </c>
      <c r="AI292" s="185">
        <f t="shared" si="90"/>
        <v>271</v>
      </c>
      <c r="AJ292" s="127">
        <f>locallinterp(MIN(AI292,CAP_Senior*12),'BBG rates'!$X$24:$X$65,'BBG rates'!$Y$24:$Y$65)</f>
        <v>67.918742488467984</v>
      </c>
      <c r="AK292" s="127">
        <f>locallinterp(MIN(AI292,CAP_CB*12),'BBG rates'!$AA$25:$AA$40,'BBG rates'!$AC$25:$AC$40)</f>
        <v>11</v>
      </c>
      <c r="AL292" s="144">
        <f t="shared" si="91"/>
        <v>20.676186223039558</v>
      </c>
      <c r="AM292" s="142">
        <f>(SUMPRODUCT(AL292:AL$381,G292:G$381)+SUMPRODUCT(AL292:AL$381,H292:H$381))/12</f>
        <v>865702.03542124387</v>
      </c>
    </row>
    <row r="293" spans="1:39" x14ac:dyDescent="0.2">
      <c r="A293" s="7">
        <v>272</v>
      </c>
      <c r="B293" s="7">
        <v>136</v>
      </c>
      <c r="C293" s="7">
        <v>68</v>
      </c>
      <c r="D293" s="12">
        <f t="shared" si="83"/>
        <v>22.666666666666668</v>
      </c>
      <c r="E293" s="29">
        <f t="shared" si="81"/>
        <v>466578.36634467024</v>
      </c>
      <c r="F293" s="2">
        <f t="shared" si="84"/>
        <v>738.63574422020849</v>
      </c>
      <c r="G293" s="2">
        <f t="shared" si="92"/>
        <v>16351.739559252372</v>
      </c>
      <c r="H293" s="2">
        <f t="shared" si="93"/>
        <v>1532.4730774948698</v>
      </c>
      <c r="I293" s="2">
        <f t="shared" si="82"/>
        <v>18622.848380967451</v>
      </c>
      <c r="J293" s="2">
        <f t="shared" si="99"/>
        <v>422117.89663526224</v>
      </c>
      <c r="K293" s="2">
        <f t="shared" si="85"/>
        <v>12304.934052080564</v>
      </c>
      <c r="L293" s="2">
        <f t="shared" si="85"/>
        <v>278911.83851382614</v>
      </c>
      <c r="M293" s="2"/>
      <c r="N293" s="28">
        <f t="shared" si="100"/>
        <v>1138360.0651778514</v>
      </c>
      <c r="O293" s="2">
        <f t="shared" si="94"/>
        <v>1796.2272246699736</v>
      </c>
      <c r="P293" s="2">
        <f t="shared" si="95"/>
        <v>39764.444107765295</v>
      </c>
      <c r="R293">
        <f t="shared" si="96"/>
        <v>272</v>
      </c>
      <c r="S293" s="89">
        <f t="shared" si="86"/>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7"/>
        <v>0.10887898316269684</v>
      </c>
      <c r="Y293" s="66">
        <f t="shared" si="87"/>
        <v>0</v>
      </c>
      <c r="Z293" s="72">
        <f t="shared" si="88"/>
        <v>0</v>
      </c>
      <c r="AA293" s="79">
        <f t="shared" si="89"/>
        <v>0</v>
      </c>
      <c r="AB293" s="81">
        <f t="shared" si="98"/>
        <v>0</v>
      </c>
      <c r="AD293" s="95">
        <f>locallinterp(R293,'BBG rates'!$N$10:$N$369,'BBG rates'!$P$10:$P$369)</f>
        <v>22.811639521644008</v>
      </c>
      <c r="AI293" s="185">
        <f t="shared" si="90"/>
        <v>272</v>
      </c>
      <c r="AJ293" s="127">
        <f>locallinterp(MIN(AI293,CAP_Senior*12),'BBG rates'!$X$24:$X$65,'BBG rates'!$Y$24:$Y$65)</f>
        <v>67.918742488467984</v>
      </c>
      <c r="AK293" s="127">
        <f>locallinterp(MIN(AI293,CAP_CB*12),'BBG rates'!$AA$25:$AA$40,'BBG rates'!$AC$25:$AC$40)</f>
        <v>11</v>
      </c>
      <c r="AL293" s="144">
        <f t="shared" si="91"/>
        <v>20.676186223039558</v>
      </c>
      <c r="AM293" s="142">
        <f>(SUMPRODUCT(AL293:AL$381,G293:G$381)+SUMPRODUCT(AL293:AL$381,H293:H$381))/12</f>
        <v>834736.54175948305</v>
      </c>
    </row>
    <row r="294" spans="1:39" x14ac:dyDescent="0.2">
      <c r="A294" s="7">
        <v>273</v>
      </c>
      <c r="B294" s="7">
        <v>136.5</v>
      </c>
      <c r="C294" s="7">
        <v>68.25</v>
      </c>
      <c r="D294" s="12">
        <f t="shared" si="83"/>
        <v>22.75</v>
      </c>
      <c r="E294" s="29">
        <f t="shared" si="81"/>
        <v>448781.29034938838</v>
      </c>
      <c r="F294" s="2">
        <f t="shared" si="84"/>
        <v>711.36858410536513</v>
      </c>
      <c r="G294" s="2">
        <f t="shared" si="92"/>
        <v>16323.057277843525</v>
      </c>
      <c r="H294" s="2">
        <f t="shared" si="93"/>
        <v>1474.0187174383382</v>
      </c>
      <c r="I294" s="2">
        <f t="shared" si="82"/>
        <v>18508.444579387229</v>
      </c>
      <c r="J294" s="2">
        <f t="shared" si="99"/>
        <v>421067.11418105947</v>
      </c>
      <c r="K294" s="2">
        <f t="shared" si="85"/>
        <v>12210.725355247325</v>
      </c>
      <c r="L294" s="2">
        <f t="shared" si="85"/>
        <v>277794.00183187664</v>
      </c>
      <c r="M294" s="2"/>
      <c r="N294" s="28">
        <f t="shared" si="100"/>
        <v>1098534.9942207867</v>
      </c>
      <c r="O294" s="2">
        <f t="shared" si="94"/>
        <v>1735.6003753707034</v>
      </c>
      <c r="P294" s="2">
        <f t="shared" si="95"/>
        <v>39825.070957064563</v>
      </c>
      <c r="R294">
        <f t="shared" si="96"/>
        <v>273</v>
      </c>
      <c r="S294" s="89">
        <f t="shared" si="86"/>
        <v>0</v>
      </c>
      <c r="T294" s="89">
        <f>IF(AND(S294=0,S293&gt;0),SUM($G294:$H$381),S294)</f>
        <v>0</v>
      </c>
      <c r="U294" s="82">
        <f>SUM(T294:T$381)</f>
        <v>0</v>
      </c>
      <c r="V294" s="68">
        <f>localspline(R294,'BBG rates'!$G$10:$G$27,'BBG rates'!$K$10:$K$27)</f>
        <v>0.97289475382600743</v>
      </c>
      <c r="W294" s="68">
        <f>locallinterp(R294,'BBG rates'!$G$10:$G$27,'BBG rates'!$J$10:$J$27)</f>
        <v>0.1094</v>
      </c>
      <c r="X294" s="56">
        <f t="shared" si="97"/>
        <v>0.10934518332677001</v>
      </c>
      <c r="Y294" s="66">
        <f t="shared" si="87"/>
        <v>0</v>
      </c>
      <c r="Z294" s="72">
        <f t="shared" si="88"/>
        <v>0</v>
      </c>
      <c r="AA294" s="79">
        <f t="shared" si="89"/>
        <v>0</v>
      </c>
      <c r="AB294" s="81">
        <f t="shared" si="98"/>
        <v>0</v>
      </c>
      <c r="AD294" s="95">
        <f>locallinterp(R294,'BBG rates'!$N$10:$N$369,'BBG rates'!$P$10:$P$369)</f>
        <v>22.892714084462842</v>
      </c>
      <c r="AI294" s="185">
        <f t="shared" si="90"/>
        <v>273</v>
      </c>
      <c r="AJ294" s="127">
        <f>locallinterp(MIN(AI294,CAP_Senior*12),'BBG rates'!$X$24:$X$65,'BBG rates'!$Y$24:$Y$65)</f>
        <v>67.918742488467984</v>
      </c>
      <c r="AK294" s="127">
        <f>locallinterp(MIN(AI294,CAP_CB*12),'BBG rates'!$AA$25:$AA$40,'BBG rates'!$AC$25:$AC$40)</f>
        <v>11</v>
      </c>
      <c r="AL294" s="144">
        <f t="shared" si="91"/>
        <v>20.676186223039558</v>
      </c>
      <c r="AM294" s="142">
        <f>(SUMPRODUCT(AL294:AL$381,G294:G$381)+SUMPRODUCT(AL294:AL$381,H294:H$381))/12</f>
        <v>803921.76584866457</v>
      </c>
    </row>
    <row r="295" spans="1:39" x14ac:dyDescent="0.2">
      <c r="A295" s="7">
        <v>274</v>
      </c>
      <c r="B295" s="7">
        <v>137</v>
      </c>
      <c r="C295" s="7">
        <v>68.5</v>
      </c>
      <c r="D295" s="12">
        <f t="shared" si="83"/>
        <v>22.833333333333332</v>
      </c>
      <c r="E295" s="29">
        <f t="shared" si="81"/>
        <v>431071.01558653265</v>
      </c>
      <c r="F295" s="2">
        <f t="shared" si="84"/>
        <v>684.23427684812111</v>
      </c>
      <c r="G295" s="2">
        <f t="shared" si="92"/>
        <v>16294.425307489588</v>
      </c>
      <c r="H295" s="2">
        <f t="shared" si="93"/>
        <v>1415.8494553661571</v>
      </c>
      <c r="I295" s="2">
        <f t="shared" si="82"/>
        <v>18394.509039703866</v>
      </c>
      <c r="J295" s="2">
        <f t="shared" si="99"/>
        <v>420007.95640657155</v>
      </c>
      <c r="K295" s="2">
        <f t="shared" si="85"/>
        <v>12117.083435030016</v>
      </c>
      <c r="L295" s="2">
        <f t="shared" si="85"/>
        <v>276673.40509985195</v>
      </c>
      <c r="M295" s="2"/>
      <c r="N295" s="28">
        <f t="shared" si="100"/>
        <v>1058649.2039797129</v>
      </c>
      <c r="O295" s="2">
        <f t="shared" si="94"/>
        <v>1674.8810913615202</v>
      </c>
      <c r="P295" s="2">
        <f t="shared" si="95"/>
        <v>39885.790241073737</v>
      </c>
      <c r="R295">
        <f t="shared" si="96"/>
        <v>274</v>
      </c>
      <c r="S295" s="89">
        <f t="shared" si="86"/>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7"/>
        <v>0.10981138149857017</v>
      </c>
      <c r="Y295" s="66">
        <f t="shared" si="87"/>
        <v>0</v>
      </c>
      <c r="Z295" s="72">
        <f t="shared" si="88"/>
        <v>0</v>
      </c>
      <c r="AA295" s="79">
        <f t="shared" si="89"/>
        <v>0</v>
      </c>
      <c r="AB295" s="81">
        <f t="shared" si="98"/>
        <v>0</v>
      </c>
      <c r="AD295" s="95">
        <f>locallinterp(R295,'BBG rates'!$N$10:$N$369,'BBG rates'!$P$10:$P$369)</f>
        <v>22.973772846908034</v>
      </c>
      <c r="AI295" s="185">
        <f t="shared" si="90"/>
        <v>274</v>
      </c>
      <c r="AJ295" s="127">
        <f>locallinterp(MIN(AI295,CAP_Senior*12),'BBG rates'!$X$24:$X$65,'BBG rates'!$Y$24:$Y$65)</f>
        <v>67.918742488467984</v>
      </c>
      <c r="AK295" s="127">
        <f>locallinterp(MIN(AI295,CAP_CB*12),'BBG rates'!$AA$25:$AA$40,'BBG rates'!$AC$25:$AC$40)</f>
        <v>11</v>
      </c>
      <c r="AL295" s="144">
        <f t="shared" si="91"/>
        <v>20.676186223039558</v>
      </c>
      <c r="AM295" s="142">
        <f>(SUMPRODUCT(AL295:AL$381,G295:G$381)+SUMPRODUCT(AL295:AL$381,H295:H$381))/12</f>
        <v>773257.12772332819</v>
      </c>
    </row>
    <row r="296" spans="1:39" x14ac:dyDescent="0.2">
      <c r="A296" s="7">
        <v>275</v>
      </c>
      <c r="B296" s="7">
        <v>137.5</v>
      </c>
      <c r="C296" s="7">
        <v>68.75</v>
      </c>
      <c r="D296" s="12">
        <f t="shared" si="83"/>
        <v>22.916666666666668</v>
      </c>
      <c r="E296" s="29">
        <f t="shared" si="81"/>
        <v>413447.20783306647</v>
      </c>
      <c r="F296" s="2">
        <f t="shared" si="84"/>
        <v>657.23231106717253</v>
      </c>
      <c r="G296" s="2">
        <f t="shared" si="92"/>
        <v>16265.843559940877</v>
      </c>
      <c r="H296" s="2">
        <f t="shared" si="93"/>
        <v>1357.9641935253178</v>
      </c>
      <c r="I296" s="2">
        <f t="shared" si="82"/>
        <v>18281.040064533365</v>
      </c>
      <c r="J296" s="2">
        <f t="shared" si="99"/>
        <v>418940.50147888961</v>
      </c>
      <c r="K296" s="2">
        <f t="shared" si="85"/>
        <v>12024.005198115914</v>
      </c>
      <c r="L296" s="2">
        <f t="shared" si="85"/>
        <v>275550.11912348971</v>
      </c>
      <c r="M296" s="2"/>
      <c r="N296" s="28">
        <f t="shared" si="100"/>
        <v>1018702.6018789895</v>
      </c>
      <c r="O296" s="2">
        <f t="shared" si="94"/>
        <v>1614.0692317118676</v>
      </c>
      <c r="P296" s="2">
        <f t="shared" si="95"/>
        <v>39946.602100723387</v>
      </c>
      <c r="R296">
        <f t="shared" si="96"/>
        <v>275</v>
      </c>
      <c r="S296" s="89">
        <f t="shared" si="86"/>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7"/>
        <v>0.11027757767836377</v>
      </c>
      <c r="Y296" s="66">
        <f t="shared" si="87"/>
        <v>0</v>
      </c>
      <c r="Z296" s="72">
        <f t="shared" si="88"/>
        <v>0</v>
      </c>
      <c r="AA296" s="79">
        <f t="shared" si="89"/>
        <v>0</v>
      </c>
      <c r="AB296" s="81">
        <f t="shared" si="98"/>
        <v>0</v>
      </c>
      <c r="AD296" s="95">
        <f>locallinterp(R296,'BBG rates'!$N$10:$N$369,'BBG rates'!$P$10:$P$369)</f>
        <v>23.054816070035493</v>
      </c>
      <c r="AI296" s="185">
        <f t="shared" si="90"/>
        <v>275</v>
      </c>
      <c r="AJ296" s="127">
        <f>locallinterp(MIN(AI296,CAP_Senior*12),'BBG rates'!$X$24:$X$65,'BBG rates'!$Y$24:$Y$65)</f>
        <v>67.918742488467984</v>
      </c>
      <c r="AK296" s="127">
        <f>locallinterp(MIN(AI296,CAP_CB*12),'BBG rates'!$AA$25:$AA$40,'BBG rates'!$AC$25:$AC$40)</f>
        <v>11</v>
      </c>
      <c r="AL296" s="144">
        <f t="shared" si="91"/>
        <v>20.676186223039558</v>
      </c>
      <c r="AM296" s="142">
        <f>(SUMPRODUCT(AL296:AL$381,G296:G$381)+SUMPRODUCT(AL296:AL$381,H296:H$381))/12</f>
        <v>742742.0494684946</v>
      </c>
    </row>
    <row r="297" spans="1:39" x14ac:dyDescent="0.2">
      <c r="A297" s="7">
        <v>276</v>
      </c>
      <c r="B297" s="7">
        <v>138</v>
      </c>
      <c r="C297" s="7">
        <v>69</v>
      </c>
      <c r="D297" s="12">
        <f t="shared" si="83"/>
        <v>23</v>
      </c>
      <c r="E297" s="29">
        <f t="shared" si="81"/>
        <v>395909.53404791903</v>
      </c>
      <c r="F297" s="2">
        <f t="shared" si="84"/>
        <v>630.3621771894542</v>
      </c>
      <c r="G297" s="2">
        <f t="shared" si="92"/>
        <v>16237.311947102506</v>
      </c>
      <c r="H297" s="2">
        <f t="shared" si="93"/>
        <v>1300.3618380449693</v>
      </c>
      <c r="I297" s="2">
        <f t="shared" si="82"/>
        <v>18168.03596233693</v>
      </c>
      <c r="J297" s="2">
        <f t="shared" si="99"/>
        <v>417864.82713374938</v>
      </c>
      <c r="K297" s="2">
        <f t="shared" si="85"/>
        <v>11931.487567249576</v>
      </c>
      <c r="L297" s="2">
        <f t="shared" si="85"/>
        <v>274424.21404674026</v>
      </c>
      <c r="M297" s="2"/>
      <c r="N297" s="28">
        <f t="shared" si="100"/>
        <v>978695.09520183061</v>
      </c>
      <c r="O297" s="2">
        <f t="shared" si="94"/>
        <v>1553.1646552763195</v>
      </c>
      <c r="P297" s="2">
        <f t="shared" si="95"/>
        <v>40007.506677158934</v>
      </c>
      <c r="R297">
        <f t="shared" si="96"/>
        <v>276</v>
      </c>
      <c r="S297" s="89">
        <f t="shared" si="86"/>
        <v>0</v>
      </c>
      <c r="T297" s="89">
        <f>IF(AND(S297=0,S296&gt;0),SUM($G297:$H$381),S297)</f>
        <v>0</v>
      </c>
      <c r="U297" s="82">
        <f>SUM(T297:T$381)</f>
        <v>0</v>
      </c>
      <c r="V297" s="68">
        <f>localspline(R297,'BBG rates'!$G$10:$G$27,'BBG rates'!$K$10:$K$27)</f>
        <v>0.97233542782961224</v>
      </c>
      <c r="W297" s="68">
        <f>locallinterp(R297,'BBG rates'!$G$10:$G$27,'BBG rates'!$J$10:$J$27)</f>
        <v>0.1108</v>
      </c>
      <c r="X297" s="56">
        <f t="shared" si="97"/>
        <v>0.11074377186588436</v>
      </c>
      <c r="Y297" s="66">
        <f t="shared" si="87"/>
        <v>0</v>
      </c>
      <c r="Z297" s="72">
        <f t="shared" si="88"/>
        <v>0</v>
      </c>
      <c r="AA297" s="79">
        <f t="shared" si="89"/>
        <v>0</v>
      </c>
      <c r="AB297" s="81">
        <f t="shared" si="98"/>
        <v>0</v>
      </c>
      <c r="AD297" s="95">
        <f>locallinterp(R297,'BBG rates'!$N$10:$N$369,'BBG rates'!$P$10:$P$369)</f>
        <v>23.135844022354625</v>
      </c>
      <c r="AI297" s="185">
        <f t="shared" si="90"/>
        <v>276</v>
      </c>
      <c r="AJ297" s="127">
        <f>locallinterp(MIN(AI297,CAP_Senior*12),'BBG rates'!$X$24:$X$65,'BBG rates'!$Y$24:$Y$65)</f>
        <v>67.918742488467984</v>
      </c>
      <c r="AK297" s="127">
        <f>locallinterp(MIN(AI297,CAP_CB*12),'BBG rates'!$AA$25:$AA$40,'BBG rates'!$AC$25:$AC$40)</f>
        <v>11</v>
      </c>
      <c r="AL297" s="144">
        <f t="shared" si="91"/>
        <v>20.676186223039558</v>
      </c>
      <c r="AM297" s="142">
        <f>(SUMPRODUCT(AL297:AL$381,G297:G$381)+SUMPRODUCT(AL297:AL$381,H297:H$381))/12</f>
        <v>712375.95521268493</v>
      </c>
    </row>
    <row r="298" spans="1:39" x14ac:dyDescent="0.2">
      <c r="A298" s="7">
        <v>277</v>
      </c>
      <c r="B298" s="7">
        <v>138.5</v>
      </c>
      <c r="C298" s="7">
        <v>69.25</v>
      </c>
      <c r="D298" s="12">
        <f t="shared" si="83"/>
        <v>23.083333333333332</v>
      </c>
      <c r="E298" s="29">
        <f t="shared" si="81"/>
        <v>378457.66236796172</v>
      </c>
      <c r="F298" s="2">
        <f t="shared" si="84"/>
        <v>603.62336744398476</v>
      </c>
      <c r="G298" s="2">
        <f t="shared" si="92"/>
        <v>16208.830381034117</v>
      </c>
      <c r="H298" s="2">
        <f t="shared" si="93"/>
        <v>1243.0412989232025</v>
      </c>
      <c r="I298" s="2">
        <f t="shared" si="82"/>
        <v>18055.495047401306</v>
      </c>
      <c r="J298" s="2">
        <f t="shared" si="99"/>
        <v>416781.01067751343</v>
      </c>
      <c r="K298" s="2">
        <f t="shared" si="85"/>
        <v>11839.527481151823</v>
      </c>
      <c r="L298" s="2">
        <f t="shared" si="85"/>
        <v>273295.75935658789</v>
      </c>
      <c r="M298" s="2"/>
      <c r="N298" s="28">
        <f t="shared" si="100"/>
        <v>938626.59109008964</v>
      </c>
      <c r="O298" s="2">
        <f t="shared" si="94"/>
        <v>1492.1672206942533</v>
      </c>
      <c r="P298" s="2">
        <f t="shared" si="95"/>
        <v>40068.504111741007</v>
      </c>
      <c r="R298">
        <f t="shared" si="96"/>
        <v>277</v>
      </c>
      <c r="S298" s="89">
        <f t="shared" si="86"/>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7"/>
        <v>0.11120996406166483</v>
      </c>
      <c r="Y298" s="66">
        <f t="shared" si="87"/>
        <v>0</v>
      </c>
      <c r="Z298" s="72">
        <f t="shared" si="88"/>
        <v>0</v>
      </c>
      <c r="AA298" s="79">
        <f t="shared" si="89"/>
        <v>0</v>
      </c>
      <c r="AB298" s="81">
        <f t="shared" si="98"/>
        <v>0</v>
      </c>
      <c r="AD298" s="95">
        <f>locallinterp(R298,'BBG rates'!$N$10:$N$369,'BBG rates'!$P$10:$P$369)</f>
        <v>23.216856969900341</v>
      </c>
      <c r="AI298" s="185">
        <f t="shared" si="90"/>
        <v>277</v>
      </c>
      <c r="AJ298" s="127">
        <f>locallinterp(MIN(AI298,CAP_Senior*12),'BBG rates'!$X$24:$X$65,'BBG rates'!$Y$24:$Y$65)</f>
        <v>67.918742488467984</v>
      </c>
      <c r="AK298" s="127">
        <f>locallinterp(MIN(AI298,CAP_CB*12),'BBG rates'!$AA$25:$AA$40,'BBG rates'!$AC$25:$AC$40)</f>
        <v>11</v>
      </c>
      <c r="AL298" s="144">
        <f t="shared" si="91"/>
        <v>20.676186223039558</v>
      </c>
      <c r="AM298" s="142">
        <f>(SUMPRODUCT(AL298:AL$381,G298:G$381)+SUMPRODUCT(AL298:AL$381,H298:H$381))/12</f>
        <v>682158.27112096595</v>
      </c>
    </row>
    <row r="299" spans="1:39" x14ac:dyDescent="0.2">
      <c r="A299" s="7">
        <v>278</v>
      </c>
      <c r="B299" s="7">
        <v>139</v>
      </c>
      <c r="C299" s="7">
        <v>69.5</v>
      </c>
      <c r="D299" s="12">
        <f t="shared" si="83"/>
        <v>23.166666666666668</v>
      </c>
      <c r="E299" s="29">
        <f t="shared" si="81"/>
        <v>361091.26210399822</v>
      </c>
      <c r="F299" s="2">
        <f t="shared" si="84"/>
        <v>577.0153758557318</v>
      </c>
      <c r="G299" s="2">
        <f t="shared" si="92"/>
        <v>16180.398773949597</v>
      </c>
      <c r="H299" s="2">
        <f t="shared" si="93"/>
        <v>1186.0014900138799</v>
      </c>
      <c r="I299" s="2">
        <f t="shared" si="82"/>
        <v>17943.41563981921</v>
      </c>
      <c r="J299" s="2">
        <f t="shared" si="99"/>
        <v>415689.12898914504</v>
      </c>
      <c r="K299" s="2">
        <f t="shared" si="85"/>
        <v>11748.121894439189</v>
      </c>
      <c r="L299" s="2">
        <f t="shared" si="85"/>
        <v>272164.82388784119</v>
      </c>
      <c r="M299" s="2"/>
      <c r="N299" s="28">
        <f t="shared" si="100"/>
        <v>898496.99654404388</v>
      </c>
      <c r="O299" s="2">
        <f t="shared" si="94"/>
        <v>1431.0767863895194</v>
      </c>
      <c r="P299" s="2">
        <f t="shared" si="95"/>
        <v>40129.594546045744</v>
      </c>
      <c r="R299">
        <f t="shared" si="96"/>
        <v>278</v>
      </c>
      <c r="S299" s="89">
        <f t="shared" si="86"/>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7"/>
        <v>0.1116761542651723</v>
      </c>
      <c r="Y299" s="66">
        <f t="shared" si="87"/>
        <v>0</v>
      </c>
      <c r="Z299" s="72">
        <f t="shared" si="88"/>
        <v>0</v>
      </c>
      <c r="AA299" s="79">
        <f t="shared" si="89"/>
        <v>0</v>
      </c>
      <c r="AB299" s="81">
        <f t="shared" si="98"/>
        <v>0</v>
      </c>
      <c r="AD299" s="95">
        <f>locallinterp(R299,'BBG rates'!$N$10:$N$369,'BBG rates'!$P$10:$P$369)</f>
        <v>23.297855188644046</v>
      </c>
      <c r="AI299" s="185">
        <f t="shared" si="90"/>
        <v>278</v>
      </c>
      <c r="AJ299" s="127">
        <f>locallinterp(MIN(AI299,CAP_Senior*12),'BBG rates'!$X$24:$X$65,'BBG rates'!$Y$24:$Y$65)</f>
        <v>67.918742488467984</v>
      </c>
      <c r="AK299" s="127">
        <f>locallinterp(MIN(AI299,CAP_CB*12),'BBG rates'!$AA$25:$AA$40,'BBG rates'!$AC$25:$AC$40)</f>
        <v>11</v>
      </c>
      <c r="AL299" s="144">
        <f t="shared" si="91"/>
        <v>20.676186223039558</v>
      </c>
      <c r="AM299" s="142">
        <f>(SUMPRODUCT(AL299:AL$381,G299:G$381)+SUMPRODUCT(AL299:AL$381,H299:H$381))/12</f>
        <v>652088.42538801709</v>
      </c>
    </row>
    <row r="300" spans="1:39" x14ac:dyDescent="0.2">
      <c r="A300" s="7">
        <v>279</v>
      </c>
      <c r="B300" s="7">
        <v>139.5</v>
      </c>
      <c r="C300" s="7">
        <v>69.75</v>
      </c>
      <c r="D300" s="12">
        <f t="shared" si="83"/>
        <v>23.25</v>
      </c>
      <c r="E300" s="29">
        <f t="shared" si="81"/>
        <v>343810.00373676792</v>
      </c>
      <c r="F300" s="2">
        <f t="shared" si="84"/>
        <v>550.53769823949904</v>
      </c>
      <c r="G300" s="2">
        <f t="shared" si="92"/>
        <v>16152.017038216829</v>
      </c>
      <c r="H300" s="2">
        <f t="shared" si="93"/>
        <v>1129.2413290135091</v>
      </c>
      <c r="I300" s="2">
        <f t="shared" si="82"/>
        <v>17831.796065469836</v>
      </c>
      <c r="J300" s="2">
        <f t="shared" si="99"/>
        <v>414589.25852217368</v>
      </c>
      <c r="K300" s="2">
        <f t="shared" si="85"/>
        <v>11657.267777543739</v>
      </c>
      <c r="L300" s="2">
        <f t="shared" si="85"/>
        <v>271031.4758278919</v>
      </c>
      <c r="M300" s="2"/>
      <c r="N300" s="28">
        <f t="shared" si="100"/>
        <v>858306.21842217876</v>
      </c>
      <c r="O300" s="2">
        <f t="shared" si="94"/>
        <v>1369.8932105701149</v>
      </c>
      <c r="P300" s="2">
        <f t="shared" si="95"/>
        <v>40190.778121865143</v>
      </c>
      <c r="R300">
        <f t="shared" si="96"/>
        <v>279</v>
      </c>
      <c r="S300" s="89">
        <f t="shared" si="86"/>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7"/>
        <v>0.11214234247667321</v>
      </c>
      <c r="Y300" s="66">
        <f t="shared" si="87"/>
        <v>0</v>
      </c>
      <c r="Z300" s="72">
        <f t="shared" si="88"/>
        <v>0</v>
      </c>
      <c r="AA300" s="79">
        <f t="shared" si="89"/>
        <v>0</v>
      </c>
      <c r="AB300" s="81">
        <f t="shared" si="98"/>
        <v>0</v>
      </c>
      <c r="AD300" s="95">
        <f>locallinterp(R300,'BBG rates'!$N$10:$N$369,'BBG rates'!$P$10:$P$369)</f>
        <v>23.378838947116098</v>
      </c>
      <c r="AI300" s="185">
        <f t="shared" si="90"/>
        <v>279</v>
      </c>
      <c r="AJ300" s="127">
        <f>locallinterp(MIN(AI300,CAP_Senior*12),'BBG rates'!$X$24:$X$65,'BBG rates'!$Y$24:$Y$65)</f>
        <v>67.918742488467984</v>
      </c>
      <c r="AK300" s="127">
        <f>locallinterp(MIN(AI300,CAP_CB*12),'BBG rates'!$AA$25:$AA$40,'BBG rates'!$AC$25:$AC$40)</f>
        <v>11</v>
      </c>
      <c r="AL300" s="144">
        <f t="shared" si="91"/>
        <v>20.676186223039558</v>
      </c>
      <c r="AM300" s="142">
        <f>(SUMPRODUCT(AL300:AL$381,G300:G$381)+SUMPRODUCT(AL300:AL$381,H300:H$381))/12</f>
        <v>622165.84823122097</v>
      </c>
    </row>
    <row r="301" spans="1:39" x14ac:dyDescent="0.2">
      <c r="A301" s="7">
        <v>280</v>
      </c>
      <c r="B301" s="7">
        <v>140</v>
      </c>
      <c r="C301" s="7">
        <v>70</v>
      </c>
      <c r="D301" s="12">
        <f t="shared" si="83"/>
        <v>23.333333333333332</v>
      </c>
      <c r="E301" s="29">
        <f t="shared" si="81"/>
        <v>326613.55891296233</v>
      </c>
      <c r="F301" s="2">
        <f t="shared" si="84"/>
        <v>524.18983219383176</v>
      </c>
      <c r="G301" s="2">
        <f t="shared" si="92"/>
        <v>16123.685086357405</v>
      </c>
      <c r="H301" s="2">
        <f t="shared" si="93"/>
        <v>1072.7597374481591</v>
      </c>
      <c r="I301" s="2">
        <f t="shared" si="82"/>
        <v>17720.634655999398</v>
      </c>
      <c r="J301" s="2">
        <f t="shared" si="99"/>
        <v>413481.4753066526</v>
      </c>
      <c r="K301" s="2">
        <f t="shared" si="85"/>
        <v>11566.962116633278</v>
      </c>
      <c r="L301" s="2">
        <f t="shared" si="85"/>
        <v>269895.78272144316</v>
      </c>
      <c r="M301" s="2"/>
      <c r="N301" s="28">
        <f t="shared" si="100"/>
        <v>818054.1634409714</v>
      </c>
      <c r="O301" s="2">
        <f t="shared" si="94"/>
        <v>1308.6163512278545</v>
      </c>
      <c r="P301" s="2">
        <f t="shared" si="95"/>
        <v>40252.054981207402</v>
      </c>
      <c r="R301">
        <f t="shared" si="96"/>
        <v>280</v>
      </c>
      <c r="S301" s="89">
        <f t="shared" si="86"/>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7"/>
        <v>0.11260852869616755</v>
      </c>
      <c r="Y301" s="66">
        <f t="shared" si="87"/>
        <v>0</v>
      </c>
      <c r="Z301" s="72">
        <f t="shared" si="88"/>
        <v>0</v>
      </c>
      <c r="AA301" s="79">
        <f t="shared" si="89"/>
        <v>0</v>
      </c>
      <c r="AB301" s="81">
        <f t="shared" si="98"/>
        <v>0</v>
      </c>
      <c r="AD301" s="95">
        <f>locallinterp(R301,'BBG rates'!$N$10:$N$369,'BBG rates'!$P$10:$P$369)</f>
        <v>23.459808523782872</v>
      </c>
      <c r="AI301" s="185">
        <f t="shared" si="90"/>
        <v>280</v>
      </c>
      <c r="AJ301" s="127">
        <f>locallinterp(MIN(AI301,CAP_Senior*12),'BBG rates'!$X$24:$X$65,'BBG rates'!$Y$24:$Y$65)</f>
        <v>67.918742488467984</v>
      </c>
      <c r="AK301" s="127">
        <f>locallinterp(MIN(AI301,CAP_CB*12),'BBG rates'!$AA$25:$AA$40,'BBG rates'!$AC$25:$AC$40)</f>
        <v>11</v>
      </c>
      <c r="AL301" s="144">
        <f t="shared" si="91"/>
        <v>20.676186223039558</v>
      </c>
      <c r="AM301" s="142">
        <f>(SUMPRODUCT(AL301:AL$381,G301:G$381)+SUMPRODUCT(AL301:AL$381,H301:H$381))/12</f>
        <v>592389.97188377823</v>
      </c>
    </row>
    <row r="302" spans="1:39" x14ac:dyDescent="0.2">
      <c r="A302" s="7">
        <v>281</v>
      </c>
      <c r="B302" s="7">
        <v>140.5</v>
      </c>
      <c r="C302" s="7">
        <v>70.25</v>
      </c>
      <c r="D302" s="12">
        <f t="shared" si="83"/>
        <v>23.416666666666668</v>
      </c>
      <c r="E302" s="29">
        <f t="shared" si="81"/>
        <v>309501.60044125555</v>
      </c>
      <c r="F302" s="2">
        <f t="shared" si="84"/>
        <v>497.97127709494436</v>
      </c>
      <c r="G302" s="2">
        <f t="shared" si="92"/>
        <v>16095.402831046358</v>
      </c>
      <c r="H302" s="2">
        <f t="shared" si="93"/>
        <v>1016.5556406604201</v>
      </c>
      <c r="I302" s="2">
        <f t="shared" si="82"/>
        <v>17609.929748801722</v>
      </c>
      <c r="J302" s="2">
        <f t="shared" si="99"/>
        <v>412365.854951107</v>
      </c>
      <c r="K302" s="2">
        <f t="shared" si="85"/>
        <v>11477.201913531955</v>
      </c>
      <c r="L302" s="2">
        <f t="shared" si="85"/>
        <v>268757.81147520663</v>
      </c>
      <c r="M302" s="2"/>
      <c r="N302" s="28">
        <f t="shared" si="100"/>
        <v>777740.73817467422</v>
      </c>
      <c r="O302" s="2">
        <f t="shared" si="94"/>
        <v>1247.2460661380389</v>
      </c>
      <c r="P302" s="2">
        <f t="shared" si="95"/>
        <v>40313.425266297214</v>
      </c>
      <c r="R302">
        <f t="shared" si="96"/>
        <v>281</v>
      </c>
      <c r="S302" s="89">
        <f t="shared" si="86"/>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7"/>
        <v>0.11307471292365534</v>
      </c>
      <c r="Y302" s="66">
        <f t="shared" si="87"/>
        <v>0</v>
      </c>
      <c r="Z302" s="72">
        <f t="shared" si="88"/>
        <v>0</v>
      </c>
      <c r="AA302" s="79">
        <f t="shared" si="89"/>
        <v>0</v>
      </c>
      <c r="AB302" s="81">
        <f t="shared" si="98"/>
        <v>0</v>
      </c>
      <c r="AD302" s="95">
        <f>locallinterp(R302,'BBG rates'!$N$10:$N$369,'BBG rates'!$P$10:$P$369)</f>
        <v>23.540764194637205</v>
      </c>
      <c r="AI302" s="185">
        <f t="shared" si="90"/>
        <v>281</v>
      </c>
      <c r="AJ302" s="127">
        <f>locallinterp(MIN(AI302,CAP_Senior*12),'BBG rates'!$X$24:$X$65,'BBG rates'!$Y$24:$Y$65)</f>
        <v>67.918742488467984</v>
      </c>
      <c r="AK302" s="127">
        <f>locallinterp(MIN(AI302,CAP_CB*12),'BBG rates'!$AA$25:$AA$40,'BBG rates'!$AC$25:$AC$40)</f>
        <v>11</v>
      </c>
      <c r="AL302" s="144">
        <f t="shared" si="91"/>
        <v>20.676186223039558</v>
      </c>
      <c r="AM302" s="142">
        <f>(SUMPRODUCT(AL302:AL$381,G302:G$381)+SUMPRODUCT(AL302:AL$381,H302:H$381))/12</f>
        <v>562760.23058784241</v>
      </c>
    </row>
    <row r="303" spans="1:39" x14ac:dyDescent="0.2">
      <c r="A303" s="7">
        <v>282</v>
      </c>
      <c r="B303" s="7">
        <v>141</v>
      </c>
      <c r="C303" s="7">
        <v>70.5</v>
      </c>
      <c r="D303" s="12">
        <f t="shared" si="83"/>
        <v>23.5</v>
      </c>
      <c r="E303" s="29">
        <f t="shared" si="81"/>
        <v>292473.80228834721</v>
      </c>
      <c r="F303" s="2">
        <f t="shared" si="84"/>
        <v>471.88153409066734</v>
      </c>
      <c r="G303" s="2">
        <f t="shared" si="92"/>
        <v>16067.170185111903</v>
      </c>
      <c r="H303" s="2">
        <f t="shared" si="93"/>
        <v>960.62796779641019</v>
      </c>
      <c r="I303" s="2">
        <f t="shared" si="82"/>
        <v>17499.679686998978</v>
      </c>
      <c r="J303" s="2">
        <f t="shared" si="99"/>
        <v>411242.47264447599</v>
      </c>
      <c r="K303" s="2">
        <f t="shared" si="85"/>
        <v>11387.984185641291</v>
      </c>
      <c r="L303" s="2">
        <f t="shared" si="85"/>
        <v>267617.62836257037</v>
      </c>
      <c r="M303" s="2"/>
      <c r="N303" s="28">
        <f t="shared" si="100"/>
        <v>737365.84905509814</v>
      </c>
      <c r="O303" s="2">
        <f t="shared" si="94"/>
        <v>1185.782212859127</v>
      </c>
      <c r="P303" s="2">
        <f t="shared" si="95"/>
        <v>40374.889119576132</v>
      </c>
      <c r="R303">
        <f t="shared" si="96"/>
        <v>282</v>
      </c>
      <c r="S303" s="89">
        <f t="shared" si="86"/>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7"/>
        <v>0.11354089515913657</v>
      </c>
      <c r="Y303" s="66">
        <f t="shared" si="87"/>
        <v>0</v>
      </c>
      <c r="Z303" s="72">
        <f t="shared" si="88"/>
        <v>0</v>
      </c>
      <c r="AA303" s="79">
        <f t="shared" si="89"/>
        <v>0</v>
      </c>
      <c r="AB303" s="81">
        <f t="shared" si="98"/>
        <v>0</v>
      </c>
      <c r="AD303" s="95">
        <f>locallinterp(R303,'BBG rates'!$N$10:$N$369,'BBG rates'!$P$10:$P$369)</f>
        <v>23.621706243123992</v>
      </c>
      <c r="AI303" s="185">
        <f t="shared" si="90"/>
        <v>282</v>
      </c>
      <c r="AJ303" s="127">
        <f>locallinterp(MIN(AI303,CAP_Senior*12),'BBG rates'!$X$24:$X$65,'BBG rates'!$Y$24:$Y$65)</f>
        <v>67.918742488467984</v>
      </c>
      <c r="AK303" s="127">
        <f>locallinterp(MIN(AI303,CAP_CB*12),'BBG rates'!$AA$25:$AA$40,'BBG rates'!$AC$25:$AC$40)</f>
        <v>11</v>
      </c>
      <c r="AL303" s="144">
        <f t="shared" si="91"/>
        <v>20.676186223039558</v>
      </c>
      <c r="AM303" s="142">
        <f>(SUMPRODUCT(AL303:AL$381,G303:G$381)+SUMPRODUCT(AL303:AL$381,H303:H$381))/12</f>
        <v>533276.06058768171</v>
      </c>
    </row>
    <row r="304" spans="1:39" x14ac:dyDescent="0.2">
      <c r="A304" s="7">
        <v>283</v>
      </c>
      <c r="B304" s="7">
        <v>141.5</v>
      </c>
      <c r="C304" s="7">
        <v>70.75</v>
      </c>
      <c r="D304" s="12">
        <f t="shared" si="83"/>
        <v>23.583333333333332</v>
      </c>
      <c r="E304" s="29">
        <f t="shared" si="81"/>
        <v>275529.8395750192</v>
      </c>
      <c r="F304" s="2">
        <f t="shared" si="84"/>
        <v>445.92010609441468</v>
      </c>
      <c r="G304" s="2">
        <f t="shared" si="92"/>
        <v>16038.987061535157</v>
      </c>
      <c r="H304" s="2">
        <f t="shared" si="93"/>
        <v>904.97565179282083</v>
      </c>
      <c r="I304" s="2">
        <f t="shared" si="82"/>
        <v>17389.882819422393</v>
      </c>
      <c r="J304" s="2">
        <f t="shared" si="99"/>
        <v>410111.40315804473</v>
      </c>
      <c r="K304" s="2">
        <f t="shared" si="85"/>
        <v>11299.30596586156</v>
      </c>
      <c r="L304" s="2">
        <f t="shared" si="85"/>
        <v>266475.29902823508</v>
      </c>
      <c r="M304" s="2"/>
      <c r="N304" s="28">
        <f t="shared" si="100"/>
        <v>696929.40237139526</v>
      </c>
      <c r="O304" s="2">
        <f t="shared" si="94"/>
        <v>1124.2246487324035</v>
      </c>
      <c r="P304" s="2">
        <f t="shared" si="95"/>
        <v>40436.446683702859</v>
      </c>
      <c r="R304">
        <f t="shared" si="96"/>
        <v>283</v>
      </c>
      <c r="S304" s="89">
        <f t="shared" si="86"/>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7"/>
        <v>0.11400707540287769</v>
      </c>
      <c r="Y304" s="66">
        <f t="shared" si="87"/>
        <v>0</v>
      </c>
      <c r="Z304" s="72">
        <f t="shared" si="88"/>
        <v>0</v>
      </c>
      <c r="AA304" s="79">
        <f t="shared" si="89"/>
        <v>0</v>
      </c>
      <c r="AB304" s="81">
        <f t="shared" si="98"/>
        <v>0</v>
      </c>
      <c r="AD304" s="95">
        <f>locallinterp(R304,'BBG rates'!$N$10:$N$369,'BBG rates'!$P$10:$P$369)</f>
        <v>23.702634952698531</v>
      </c>
      <c r="AI304" s="185">
        <f t="shared" si="90"/>
        <v>283</v>
      </c>
      <c r="AJ304" s="127">
        <f>locallinterp(MIN(AI304,CAP_Senior*12),'BBG rates'!$X$24:$X$65,'BBG rates'!$Y$24:$Y$65)</f>
        <v>67.918742488467984</v>
      </c>
      <c r="AK304" s="127">
        <f>locallinterp(MIN(AI304,CAP_CB*12),'BBG rates'!$AA$25:$AA$40,'BBG rates'!$AC$25:$AC$40)</f>
        <v>11</v>
      </c>
      <c r="AL304" s="144">
        <f t="shared" si="91"/>
        <v>20.676186223039558</v>
      </c>
      <c r="AM304" s="142">
        <f>(SUMPRODUCT(AL304:AL$381,G304:G$381)+SUMPRODUCT(AL304:AL$381,H304:H$381))/12</f>
        <v>503936.90012285998</v>
      </c>
    </row>
    <row r="305" spans="1:39" x14ac:dyDescent="0.2">
      <c r="A305" s="7">
        <v>284</v>
      </c>
      <c r="B305" s="7">
        <v>142</v>
      </c>
      <c r="C305" s="7">
        <v>71</v>
      </c>
      <c r="D305" s="12">
        <f t="shared" si="83"/>
        <v>23.666666666666668</v>
      </c>
      <c r="E305" s="29">
        <f t="shared" si="81"/>
        <v>258669.38857220532</v>
      </c>
      <c r="F305" s="2">
        <f t="shared" si="84"/>
        <v>420.08649777917151</v>
      </c>
      <c r="G305" s="2">
        <f t="shared" si="92"/>
        <v>16010.853373449872</v>
      </c>
      <c r="H305" s="2">
        <f t="shared" si="93"/>
        <v>849.59762936400864</v>
      </c>
      <c r="I305" s="2">
        <f t="shared" si="82"/>
        <v>17280.537500593051</v>
      </c>
      <c r="J305" s="2">
        <f t="shared" si="99"/>
        <v>408972.72084736888</v>
      </c>
      <c r="K305" s="2">
        <f t="shared" si="85"/>
        <v>11211.164302513565</v>
      </c>
      <c r="L305" s="2">
        <f t="shared" si="85"/>
        <v>265330.88849282108</v>
      </c>
      <c r="M305" s="2"/>
      <c r="N305" s="28">
        <f t="shared" si="100"/>
        <v>656431.30426984164</v>
      </c>
      <c r="O305" s="2">
        <f t="shared" si="94"/>
        <v>1062.5732308816487</v>
      </c>
      <c r="P305" s="2">
        <f t="shared" si="95"/>
        <v>40498.098101553616</v>
      </c>
      <c r="R305">
        <f t="shared" si="96"/>
        <v>284</v>
      </c>
      <c r="S305" s="89">
        <f t="shared" si="86"/>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7"/>
        <v>0.11447325365461225</v>
      </c>
      <c r="Y305" s="66">
        <f t="shared" si="87"/>
        <v>0</v>
      </c>
      <c r="Z305" s="72">
        <f t="shared" si="88"/>
        <v>0</v>
      </c>
      <c r="AA305" s="79">
        <f t="shared" si="89"/>
        <v>0</v>
      </c>
      <c r="AB305" s="81">
        <f t="shared" si="98"/>
        <v>0</v>
      </c>
      <c r="AD305" s="95">
        <f>locallinterp(R305,'BBG rates'!$N$10:$N$369,'BBG rates'!$P$10:$P$369)</f>
        <v>23.783550609300725</v>
      </c>
      <c r="AI305" s="185">
        <f t="shared" si="90"/>
        <v>284</v>
      </c>
      <c r="AJ305" s="127">
        <f>locallinterp(MIN(AI305,CAP_Senior*12),'BBG rates'!$X$24:$X$65,'BBG rates'!$Y$24:$Y$65)</f>
        <v>67.918742488467984</v>
      </c>
      <c r="AK305" s="127">
        <f>locallinterp(MIN(AI305,CAP_CB*12),'BBG rates'!$AA$25:$AA$40,'BBG rates'!$AC$25:$AC$40)</f>
        <v>11</v>
      </c>
      <c r="AL305" s="144">
        <f t="shared" si="91"/>
        <v>20.676186223039558</v>
      </c>
      <c r="AM305" s="142">
        <f>(SUMPRODUCT(AL305:AL$381,G305:G$381)+SUMPRODUCT(AL305:AL$381,H305:H$381))/12</f>
        <v>474742.18942144257</v>
      </c>
    </row>
    <row r="306" spans="1:39" x14ac:dyDescent="0.2">
      <c r="A306" s="7">
        <v>285</v>
      </c>
      <c r="B306" s="7">
        <v>142.5</v>
      </c>
      <c r="C306" s="7">
        <v>71.25</v>
      </c>
      <c r="D306" s="12">
        <f t="shared" si="83"/>
        <v>23.75</v>
      </c>
      <c r="E306" s="29">
        <f t="shared" si="81"/>
        <v>241892.12669707401</v>
      </c>
      <c r="F306" s="2">
        <f t="shared" si="84"/>
        <v>394.38021557150182</v>
      </c>
      <c r="G306" s="2">
        <f t="shared" si="92"/>
        <v>15982.769034142182</v>
      </c>
      <c r="H306" s="2">
        <f t="shared" si="93"/>
        <v>794.49284098912972</v>
      </c>
      <c r="I306" s="2">
        <f t="shared" si="82"/>
        <v>17171.642090702815</v>
      </c>
      <c r="J306" s="2">
        <f t="shared" si="99"/>
        <v>407826.49965419184</v>
      </c>
      <c r="K306" s="2">
        <f t="shared" si="85"/>
        <v>11123.556259260849</v>
      </c>
      <c r="L306" s="2">
        <f t="shared" si="85"/>
        <v>264184.46115744516</v>
      </c>
      <c r="M306" s="2"/>
      <c r="N306" s="28">
        <f t="shared" si="100"/>
        <v>615871.46075361921</v>
      </c>
      <c r="O306" s="2">
        <f t="shared" si="94"/>
        <v>1000.827816212807</v>
      </c>
      <c r="P306" s="2">
        <f t="shared" si="95"/>
        <v>40559.843516222456</v>
      </c>
      <c r="R306">
        <f t="shared" si="96"/>
        <v>285</v>
      </c>
      <c r="S306" s="89">
        <f t="shared" si="86"/>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7"/>
        <v>0.11493942991434025</v>
      </c>
      <c r="Y306" s="66">
        <f t="shared" si="87"/>
        <v>0</v>
      </c>
      <c r="Z306" s="72">
        <f t="shared" si="88"/>
        <v>0</v>
      </c>
      <c r="AA306" s="79">
        <f t="shared" si="89"/>
        <v>0</v>
      </c>
      <c r="AB306" s="81">
        <f t="shared" si="98"/>
        <v>0</v>
      </c>
      <c r="AD306" s="95">
        <f>locallinterp(R306,'BBG rates'!$N$10:$N$369,'BBG rates'!$P$10:$P$369)</f>
        <v>23.864453498881257</v>
      </c>
      <c r="AI306" s="185">
        <f t="shared" si="90"/>
        <v>285</v>
      </c>
      <c r="AJ306" s="127">
        <f>locallinterp(MIN(AI306,CAP_Senior*12),'BBG rates'!$X$24:$X$65,'BBG rates'!$Y$24:$Y$65)</f>
        <v>67.918742488467984</v>
      </c>
      <c r="AK306" s="127">
        <f>locallinterp(MIN(AI306,CAP_CB*12),'BBG rates'!$AA$25:$AA$40,'BBG rates'!$AC$25:$AC$40)</f>
        <v>11</v>
      </c>
      <c r="AL306" s="144">
        <f t="shared" si="91"/>
        <v>20.676186223039558</v>
      </c>
      <c r="AM306" s="142">
        <f>(SUMPRODUCT(AL306:AL$381,G306:G$381)+SUMPRODUCT(AL306:AL$381,H306:H$381))/12</f>
        <v>445691.37069322472</v>
      </c>
    </row>
    <row r="307" spans="1:39" x14ac:dyDescent="0.2">
      <c r="A307" s="7">
        <v>286</v>
      </c>
      <c r="B307" s="7">
        <v>143</v>
      </c>
      <c r="C307" s="7">
        <v>71.5</v>
      </c>
      <c r="D307" s="12">
        <f t="shared" si="83"/>
        <v>23.833333333333332</v>
      </c>
      <c r="E307" s="29">
        <f t="shared" si="81"/>
        <v>225197.73250912438</v>
      </c>
      <c r="F307" s="2">
        <f t="shared" si="84"/>
        <v>368.80076764557589</v>
      </c>
      <c r="G307" s="2">
        <f t="shared" si="92"/>
        <v>15954.73395705031</v>
      </c>
      <c r="H307" s="2">
        <f t="shared" si="93"/>
        <v>739.66023089931582</v>
      </c>
      <c r="I307" s="2">
        <f t="shared" si="82"/>
        <v>17063.194955595201</v>
      </c>
      <c r="J307" s="2">
        <f t="shared" si="99"/>
        <v>406672.8131083523</v>
      </c>
      <c r="K307" s="2">
        <f t="shared" si="85"/>
        <v>11036.47891503221</v>
      </c>
      <c r="L307" s="2">
        <f t="shared" si="85"/>
        <v>263036.0808082677</v>
      </c>
      <c r="M307" s="2"/>
      <c r="N307" s="28">
        <f t="shared" si="100"/>
        <v>575249.77768259763</v>
      </c>
      <c r="O307" s="2">
        <f t="shared" si="94"/>
        <v>938.98826141365441</v>
      </c>
      <c r="P307" s="2">
        <f t="shared" si="95"/>
        <v>40621.683071021602</v>
      </c>
      <c r="R307">
        <f t="shared" si="96"/>
        <v>286</v>
      </c>
      <c r="S307" s="89">
        <f t="shared" si="86"/>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7"/>
        <v>0.11540560418206169</v>
      </c>
      <c r="Y307" s="66">
        <f t="shared" si="87"/>
        <v>0</v>
      </c>
      <c r="Z307" s="72">
        <f t="shared" si="88"/>
        <v>0</v>
      </c>
      <c r="AA307" s="79">
        <f t="shared" si="89"/>
        <v>0</v>
      </c>
      <c r="AB307" s="81">
        <f t="shared" si="98"/>
        <v>0</v>
      </c>
      <c r="AD307" s="95">
        <f>locallinterp(R307,'BBG rates'!$N$10:$N$369,'BBG rates'!$P$10:$P$369)</f>
        <v>23.945343913601693</v>
      </c>
      <c r="AI307" s="185">
        <f t="shared" si="90"/>
        <v>286</v>
      </c>
      <c r="AJ307" s="127">
        <f>locallinterp(MIN(AI307,CAP_Senior*12),'BBG rates'!$X$24:$X$65,'BBG rates'!$Y$24:$Y$65)</f>
        <v>67.918742488467984</v>
      </c>
      <c r="AK307" s="127">
        <f>locallinterp(MIN(AI307,CAP_CB*12),'BBG rates'!$AA$25:$AA$40,'BBG rates'!$AC$25:$AC$40)</f>
        <v>11</v>
      </c>
      <c r="AL307" s="144">
        <f t="shared" si="91"/>
        <v>20.676186223039558</v>
      </c>
      <c r="AM307" s="142">
        <f>(SUMPRODUCT(AL307:AL$381,G307:G$381)+SUMPRODUCT(AL307:AL$381,H307:H$381))/12</f>
        <v>416783.88812298165</v>
      </c>
    </row>
    <row r="308" spans="1:39" x14ac:dyDescent="0.2">
      <c r="A308" s="7">
        <v>287</v>
      </c>
      <c r="B308" s="7">
        <v>143.5</v>
      </c>
      <c r="C308" s="7">
        <v>71.75</v>
      </c>
      <c r="D308" s="12">
        <f t="shared" si="83"/>
        <v>23.916666666666668</v>
      </c>
      <c r="E308" s="29">
        <f t="shared" si="81"/>
        <v>208585.88570629517</v>
      </c>
      <c r="F308" s="2">
        <f t="shared" si="84"/>
        <v>343.3476639172182</v>
      </c>
      <c r="G308" s="2">
        <f t="shared" si="92"/>
        <v>15926.748055764327</v>
      </c>
      <c r="H308" s="2">
        <f t="shared" si="93"/>
        <v>685.09874706489541</v>
      </c>
      <c r="I308" s="2">
        <f t="shared" si="82"/>
        <v>16955.194466746441</v>
      </c>
      <c r="J308" s="2">
        <f t="shared" si="99"/>
        <v>405511.73432968574</v>
      </c>
      <c r="K308" s="2">
        <f t="shared" si="85"/>
        <v>10949.929363944686</v>
      </c>
      <c r="L308" s="2">
        <f t="shared" si="85"/>
        <v>261885.81062101043</v>
      </c>
      <c r="M308" s="2"/>
      <c r="N308" s="28">
        <f t="shared" si="100"/>
        <v>534566.16077311581</v>
      </c>
      <c r="O308" s="2">
        <f t="shared" si="94"/>
        <v>877.05442295346575</v>
      </c>
      <c r="P308" s="2">
        <f t="shared" si="95"/>
        <v>40683.616909481803</v>
      </c>
      <c r="R308">
        <f t="shared" si="96"/>
        <v>287</v>
      </c>
      <c r="S308" s="89">
        <f t="shared" si="86"/>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7"/>
        <v>0.11587177645804303</v>
      </c>
      <c r="Y308" s="66">
        <f t="shared" si="87"/>
        <v>0</v>
      </c>
      <c r="Z308" s="72">
        <f t="shared" si="88"/>
        <v>0</v>
      </c>
      <c r="AA308" s="79">
        <f t="shared" si="89"/>
        <v>0</v>
      </c>
      <c r="AB308" s="81">
        <f t="shared" si="98"/>
        <v>0</v>
      </c>
      <c r="AD308" s="95">
        <f>locallinterp(R308,'BBG rates'!$N$10:$N$369,'BBG rates'!$P$10:$P$369)</f>
        <v>24.026222148114222</v>
      </c>
      <c r="AI308" s="185">
        <f t="shared" si="90"/>
        <v>287</v>
      </c>
      <c r="AJ308" s="127">
        <f>locallinterp(MIN(AI308,CAP_Senior*12),'BBG rates'!$X$24:$X$65,'BBG rates'!$Y$24:$Y$65)</f>
        <v>67.918742488467984</v>
      </c>
      <c r="AK308" s="127">
        <f>locallinterp(MIN(AI308,CAP_CB*12),'BBG rates'!$AA$25:$AA$40,'BBG rates'!$AC$25:$AC$40)</f>
        <v>11</v>
      </c>
      <c r="AL308" s="144">
        <f t="shared" si="91"/>
        <v>20.676186223039558</v>
      </c>
      <c r="AM308" s="142">
        <f>(SUMPRODUCT(AL308:AL$381,G308:G$381)+SUMPRODUCT(AL308:AL$381,H308:H$381))/12</f>
        <v>388019.18786374206</v>
      </c>
    </row>
    <row r="309" spans="1:39" x14ac:dyDescent="0.2">
      <c r="A309" s="7">
        <v>288</v>
      </c>
      <c r="B309" s="7">
        <v>144</v>
      </c>
      <c r="C309" s="7">
        <v>72</v>
      </c>
      <c r="D309" s="12">
        <f t="shared" si="83"/>
        <v>24</v>
      </c>
      <c r="E309" s="29">
        <f t="shared" si="81"/>
        <v>192056.26712108665</v>
      </c>
      <c r="F309" s="2">
        <f t="shared" si="84"/>
        <v>318.02041603797494</v>
      </c>
      <c r="G309" s="2">
        <f t="shared" si="92"/>
        <v>15898.811244025859</v>
      </c>
      <c r="H309" s="2">
        <f t="shared" si="93"/>
        <v>630.80734118265559</v>
      </c>
      <c r="I309" s="2">
        <f t="shared" si="82"/>
        <v>16847.639001246491</v>
      </c>
      <c r="J309" s="2">
        <f t="shared" si="99"/>
        <v>404343.33602991578</v>
      </c>
      <c r="K309" s="2">
        <f t="shared" si="85"/>
        <v>10863.904715226845</v>
      </c>
      <c r="L309" s="2">
        <f t="shared" si="85"/>
        <v>260733.71316544426</v>
      </c>
      <c r="M309" s="2"/>
      <c r="N309" s="28">
        <f t="shared" si="100"/>
        <v>493820.51559776324</v>
      </c>
      <c r="O309" s="2">
        <f t="shared" si="94"/>
        <v>815.02615708268195</v>
      </c>
      <c r="P309" s="2">
        <f t="shared" si="95"/>
        <v>40745.645175352576</v>
      </c>
      <c r="R309">
        <f t="shared" si="96"/>
        <v>288</v>
      </c>
      <c r="S309" s="89">
        <f t="shared" si="86"/>
        <v>0</v>
      </c>
      <c r="T309" s="89">
        <f>IF(AND(S309=0,S308&gt;0),SUM($G309:$H$381),S309)</f>
        <v>0</v>
      </c>
      <c r="U309" s="82">
        <f>SUM(T309:T$381)</f>
        <v>0</v>
      </c>
      <c r="V309" s="68">
        <f>localspline(R309,'BBG rates'!$G$10:$G$27,'BBG rates'!$K$10:$K$27)</f>
        <v>0.97039618755178325</v>
      </c>
      <c r="W309" s="68">
        <f>locallinterp(R309,'BBG rates'!$G$10:$G$27,'BBG rates'!$J$10:$J$27)</f>
        <v>0.1164</v>
      </c>
      <c r="X309" s="56">
        <f t="shared" si="97"/>
        <v>0.11633794674201781</v>
      </c>
      <c r="Y309" s="66">
        <f t="shared" si="87"/>
        <v>0</v>
      </c>
      <c r="Z309" s="72">
        <f t="shared" si="88"/>
        <v>0</v>
      </c>
      <c r="AA309" s="79">
        <f t="shared" si="89"/>
        <v>0</v>
      </c>
      <c r="AB309" s="81">
        <f t="shared" si="98"/>
        <v>0</v>
      </c>
      <c r="AD309" s="95">
        <f>locallinterp(R309,'BBG rates'!$N$10:$N$369,'BBG rates'!$P$10:$P$369)</f>
        <v>24.10708849707687</v>
      </c>
      <c r="AI309" s="185">
        <f t="shared" si="90"/>
        <v>288</v>
      </c>
      <c r="AJ309" s="127">
        <f>locallinterp(MIN(AI309,CAP_Senior*12),'BBG rates'!$X$24:$X$65,'BBG rates'!$Y$24:$Y$65)</f>
        <v>67.918742488467984</v>
      </c>
      <c r="AK309" s="127">
        <f>locallinterp(MIN(AI309,CAP_CB*12),'BBG rates'!$AA$25:$AA$40,'BBG rates'!$AC$25:$AC$40)</f>
        <v>11</v>
      </c>
      <c r="AL309" s="144">
        <f t="shared" si="91"/>
        <v>20.676186223039558</v>
      </c>
      <c r="AM309" s="142">
        <f>(SUMPRODUCT(AL309:AL$381,G309:G$381)+SUMPRODUCT(AL309:AL$381,H309:H$381))/12</f>
        <v>359396.71803008369</v>
      </c>
    </row>
    <row r="310" spans="1:39" x14ac:dyDescent="0.2">
      <c r="A310" s="7">
        <v>289</v>
      </c>
      <c r="B310" s="7">
        <v>144.5</v>
      </c>
      <c r="C310" s="7">
        <v>72.25</v>
      </c>
      <c r="D310" s="12">
        <f t="shared" si="83"/>
        <v>24.083333333333332</v>
      </c>
      <c r="E310" s="29">
        <f t="shared" si="81"/>
        <v>175608.55871669564</v>
      </c>
      <c r="F310" s="2">
        <f t="shared" si="84"/>
        <v>292.81853738920108</v>
      </c>
      <c r="G310" s="2">
        <f t="shared" si="92"/>
        <v>15870.92343572786</v>
      </c>
      <c r="H310" s="2">
        <f t="shared" si="93"/>
        <v>576.78496866314742</v>
      </c>
      <c r="I310" s="2">
        <f t="shared" si="82"/>
        <v>16740.526941780208</v>
      </c>
      <c r="J310" s="2">
        <f t="shared" si="99"/>
        <v>403167.69051454001</v>
      </c>
      <c r="K310" s="2">
        <f t="shared" si="85"/>
        <v>10778.402093142517</v>
      </c>
      <c r="L310" s="2">
        <f t="shared" si="85"/>
        <v>259579.85040984894</v>
      </c>
      <c r="M310" s="2"/>
      <c r="N310" s="28">
        <f t="shared" si="100"/>
        <v>453012.74758516054</v>
      </c>
      <c r="O310" s="2">
        <f t="shared" si="94"/>
        <v>752.90331983257624</v>
      </c>
      <c r="P310" s="2">
        <f t="shared" si="95"/>
        <v>40807.768012602683</v>
      </c>
      <c r="R310">
        <f t="shared" si="96"/>
        <v>289</v>
      </c>
      <c r="S310" s="89">
        <f t="shared" si="86"/>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7"/>
        <v>0.11680411503425248</v>
      </c>
      <c r="Y310" s="66">
        <f t="shared" si="87"/>
        <v>0</v>
      </c>
      <c r="Z310" s="72">
        <f t="shared" si="88"/>
        <v>0</v>
      </c>
      <c r="AA310" s="79">
        <f t="shared" si="89"/>
        <v>0</v>
      </c>
      <c r="AB310" s="81">
        <f t="shared" si="98"/>
        <v>0</v>
      </c>
      <c r="AD310" s="95">
        <f>locallinterp(R310,'BBG rates'!$N$10:$N$369,'BBG rates'!$P$10:$P$369)</f>
        <v>24.187943260120555</v>
      </c>
      <c r="AI310" s="185">
        <f t="shared" si="90"/>
        <v>289</v>
      </c>
      <c r="AJ310" s="127">
        <f>locallinterp(MIN(AI310,CAP_Senior*12),'BBG rates'!$X$24:$X$65,'BBG rates'!$Y$24:$Y$65)</f>
        <v>67.918742488467984</v>
      </c>
      <c r="AK310" s="127">
        <f>locallinterp(MIN(AI310,CAP_CB*12),'BBG rates'!$AA$25:$AA$40,'BBG rates'!$AC$25:$AC$40)</f>
        <v>11</v>
      </c>
      <c r="AL310" s="144">
        <f t="shared" si="91"/>
        <v>20.676186223039558</v>
      </c>
      <c r="AM310" s="142">
        <f>(SUMPRODUCT(AL310:AL$381,G310:G$381)+SUMPRODUCT(AL310:AL$381,H310:H$381))/12</f>
        <v>330915.92869145138</v>
      </c>
    </row>
    <row r="311" spans="1:39" x14ac:dyDescent="0.2">
      <c r="A311" s="7">
        <v>290</v>
      </c>
      <c r="B311" s="7">
        <v>145</v>
      </c>
      <c r="C311" s="7">
        <v>72.5</v>
      </c>
      <c r="D311" s="12">
        <f t="shared" si="83"/>
        <v>24.166666666666668</v>
      </c>
      <c r="E311" s="29">
        <f t="shared" si="81"/>
        <v>159242.44358316329</v>
      </c>
      <c r="F311" s="2">
        <f t="shared" si="84"/>
        <v>267.74154307616806</v>
      </c>
      <c r="G311" s="2">
        <f t="shared" si="92"/>
        <v>15843.084544914305</v>
      </c>
      <c r="H311" s="2">
        <f t="shared" si="93"/>
        <v>523.03058861803368</v>
      </c>
      <c r="I311" s="2">
        <f t="shared" si="82"/>
        <v>16633.856676608506</v>
      </c>
      <c r="J311" s="2">
        <f t="shared" si="99"/>
        <v>401984.86968470557</v>
      </c>
      <c r="K311" s="2">
        <f t="shared" si="85"/>
        <v>10693.418636914874</v>
      </c>
      <c r="L311" s="2">
        <f t="shared" si="85"/>
        <v>258424.28372544277</v>
      </c>
      <c r="M311" s="2"/>
      <c r="N311" s="28">
        <f t="shared" si="100"/>
        <v>412142.76201974018</v>
      </c>
      <c r="O311" s="2">
        <f t="shared" si="94"/>
        <v>690.68576701491975</v>
      </c>
      <c r="P311" s="2">
        <f t="shared" si="95"/>
        <v>40869.985565420342</v>
      </c>
      <c r="R311">
        <f t="shared" si="96"/>
        <v>290</v>
      </c>
      <c r="S311" s="89">
        <f t="shared" si="86"/>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7"/>
        <v>0.11727028133474704</v>
      </c>
      <c r="Y311" s="66">
        <f t="shared" si="87"/>
        <v>0</v>
      </c>
      <c r="Z311" s="72">
        <f t="shared" si="88"/>
        <v>0</v>
      </c>
      <c r="AA311" s="79">
        <f t="shared" si="89"/>
        <v>0</v>
      </c>
      <c r="AB311" s="81">
        <f t="shared" si="98"/>
        <v>0</v>
      </c>
      <c r="AD311" s="95">
        <f>locallinterp(R311,'BBG rates'!$N$10:$N$369,'BBG rates'!$P$10:$P$369)</f>
        <v>24.268786736882035</v>
      </c>
      <c r="AI311" s="185">
        <f t="shared" si="90"/>
        <v>290</v>
      </c>
      <c r="AJ311" s="127">
        <f>locallinterp(MIN(AI311,CAP_Senior*12),'BBG rates'!$X$24:$X$65,'BBG rates'!$Y$24:$Y$65)</f>
        <v>67.918742488467984</v>
      </c>
      <c r="AK311" s="127">
        <f>locallinterp(MIN(AI311,CAP_CB*12),'BBG rates'!$AA$25:$AA$40,'BBG rates'!$AC$25:$AC$40)</f>
        <v>11</v>
      </c>
      <c r="AL311" s="144">
        <f t="shared" si="91"/>
        <v>20.676186223039558</v>
      </c>
      <c r="AM311" s="142">
        <f>(SUMPRODUCT(AL311:AL$381,G311:G$381)+SUMPRODUCT(AL311:AL$381,H311:H$381))/12</f>
        <v>302576.27186549798</v>
      </c>
    </row>
    <row r="312" spans="1:39" x14ac:dyDescent="0.2">
      <c r="A312" s="7">
        <v>291</v>
      </c>
      <c r="B312" s="7">
        <v>145.5</v>
      </c>
      <c r="C312" s="7">
        <v>72.75</v>
      </c>
      <c r="D312" s="12">
        <f t="shared" si="83"/>
        <v>24.25</v>
      </c>
      <c r="E312" s="29">
        <f t="shared" si="81"/>
        <v>142957.60593353587</v>
      </c>
      <c r="F312" s="2">
        <f t="shared" si="84"/>
        <v>242.78894992218997</v>
      </c>
      <c r="G312" s="2">
        <f t="shared" si="92"/>
        <v>15815.294485779934</v>
      </c>
      <c r="H312" s="2">
        <f t="shared" si="93"/>
        <v>469.54316384747898</v>
      </c>
      <c r="I312" s="2">
        <f t="shared" si="82"/>
        <v>16527.626599549603</v>
      </c>
      <c r="J312" s="2">
        <f t="shared" si="99"/>
        <v>400794.94503907789</v>
      </c>
      <c r="K312" s="2">
        <f t="shared" si="85"/>
        <v>10608.951500650872</v>
      </c>
      <c r="L312" s="2">
        <f t="shared" si="85"/>
        <v>257267.07389078365</v>
      </c>
      <c r="M312" s="2"/>
      <c r="N312" s="28">
        <f t="shared" si="100"/>
        <v>371210.46404152655</v>
      </c>
      <c r="O312" s="2">
        <f t="shared" si="94"/>
        <v>628.37335422164733</v>
      </c>
      <c r="P312" s="2">
        <f t="shared" si="95"/>
        <v>40932.29797821361</v>
      </c>
      <c r="R312">
        <f t="shared" si="96"/>
        <v>291</v>
      </c>
      <c r="S312" s="89">
        <f t="shared" si="86"/>
        <v>0</v>
      </c>
      <c r="T312" s="89">
        <f>IF(AND(S312=0,S311&gt;0),SUM($G312:$H$381),S312)</f>
        <v>0</v>
      </c>
      <c r="U312" s="82">
        <f>SUM(T312:T$381)</f>
        <v>0</v>
      </c>
      <c r="V312" s="68">
        <f>localspline(R312,'BBG rates'!$G$10:$G$27,'BBG rates'!$K$10:$K$27)</f>
        <v>0.96998992616594548</v>
      </c>
      <c r="W312" s="68">
        <f>locallinterp(R312,'BBG rates'!$G$10:$G$27,'BBG rates'!$J$10:$J$27)</f>
        <v>0.1178</v>
      </c>
      <c r="X312" s="56">
        <f t="shared" si="97"/>
        <v>0.11773644564323504</v>
      </c>
      <c r="Y312" s="66">
        <f t="shared" si="87"/>
        <v>0</v>
      </c>
      <c r="Z312" s="72">
        <f t="shared" si="88"/>
        <v>0</v>
      </c>
      <c r="AA312" s="79">
        <f t="shared" si="89"/>
        <v>0</v>
      </c>
      <c r="AB312" s="81">
        <f t="shared" si="98"/>
        <v>0</v>
      </c>
      <c r="AD312" s="95">
        <f>locallinterp(R312,'BBG rates'!$N$10:$N$369,'BBG rates'!$P$10:$P$369)</f>
        <v>24.349619230729196</v>
      </c>
      <c r="AI312" s="185">
        <f t="shared" si="90"/>
        <v>291</v>
      </c>
      <c r="AJ312" s="127">
        <f>locallinterp(MIN(AI312,CAP_Senior*12),'BBG rates'!$X$24:$X$65,'BBG rates'!$Y$24:$Y$65)</f>
        <v>67.918742488467984</v>
      </c>
      <c r="AK312" s="127">
        <f>locallinterp(MIN(AI312,CAP_CB*12),'BBG rates'!$AA$25:$AA$40,'BBG rates'!$AC$25:$AC$40)</f>
        <v>11</v>
      </c>
      <c r="AL312" s="144">
        <f t="shared" si="91"/>
        <v>20.676186223039558</v>
      </c>
      <c r="AM312" s="142">
        <f>(SUMPRODUCT(AL312:AL$381,G312:G$381)+SUMPRODUCT(AL312:AL$381,H312:H$381))/12</f>
        <v>274377.20151144621</v>
      </c>
    </row>
    <row r="313" spans="1:39" x14ac:dyDescent="0.2">
      <c r="A313" s="7">
        <v>292</v>
      </c>
      <c r="B313" s="7">
        <v>146</v>
      </c>
      <c r="C313" s="7">
        <v>73</v>
      </c>
      <c r="D313" s="12">
        <f t="shared" si="83"/>
        <v>24.333333333333332</v>
      </c>
      <c r="E313" s="29">
        <f t="shared" si="81"/>
        <v>126753.73110003826</v>
      </c>
      <c r="F313" s="2">
        <f t="shared" si="84"/>
        <v>217.96027646277054</v>
      </c>
      <c r="G313" s="2">
        <f t="shared" si="92"/>
        <v>15787.553172670028</v>
      </c>
      <c r="H313" s="2">
        <f t="shared" si="93"/>
        <v>416.32166082758141</v>
      </c>
      <c r="I313" s="2">
        <f t="shared" si="82"/>
        <v>16421.835109960379</v>
      </c>
      <c r="J313" s="2">
        <f t="shared" si="99"/>
        <v>399597.98767570255</v>
      </c>
      <c r="K313" s="2">
        <f t="shared" si="85"/>
        <v>10524.997853266119</v>
      </c>
      <c r="L313" s="2">
        <f t="shared" si="85"/>
        <v>256108.28109614222</v>
      </c>
      <c r="M313" s="2"/>
      <c r="N313" s="28">
        <f t="shared" si="100"/>
        <v>330215.75864591583</v>
      </c>
      <c r="O313" s="2">
        <f t="shared" si="94"/>
        <v>565.96593682452192</v>
      </c>
      <c r="P313" s="2">
        <f t="shared" si="95"/>
        <v>40994.705395610727</v>
      </c>
      <c r="R313">
        <f t="shared" si="96"/>
        <v>292</v>
      </c>
      <c r="S313" s="89">
        <f t="shared" si="86"/>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7"/>
        <v>0.11820260795998294</v>
      </c>
      <c r="Y313" s="66">
        <f t="shared" si="87"/>
        <v>0</v>
      </c>
      <c r="Z313" s="72">
        <f t="shared" si="88"/>
        <v>0</v>
      </c>
      <c r="AA313" s="79">
        <f t="shared" si="89"/>
        <v>0</v>
      </c>
      <c r="AB313" s="81">
        <f t="shared" si="98"/>
        <v>0</v>
      </c>
      <c r="AD313" s="95">
        <f>locallinterp(R313,'BBG rates'!$N$10:$N$369,'BBG rates'!$P$10:$P$369)</f>
        <v>24.430441048761054</v>
      </c>
      <c r="AI313" s="185">
        <f t="shared" si="90"/>
        <v>292</v>
      </c>
      <c r="AJ313" s="127">
        <f>locallinterp(MIN(AI313,CAP_Senior*12),'BBG rates'!$X$24:$X$65,'BBG rates'!$Y$24:$Y$65)</f>
        <v>67.918742488467984</v>
      </c>
      <c r="AK313" s="127">
        <f>locallinterp(MIN(AI313,CAP_CB*12),'BBG rates'!$AA$25:$AA$40,'BBG rates'!$AC$25:$AC$40)</f>
        <v>11</v>
      </c>
      <c r="AL313" s="144">
        <f t="shared" si="91"/>
        <v>20.676186223039558</v>
      </c>
      <c r="AM313" s="142">
        <f>(SUMPRODUCT(AL313:AL$381,G313:G$381)+SUMPRODUCT(AL313:AL$381,H313:H$381))/12</f>
        <v>246318.17352347437</v>
      </c>
    </row>
    <row r="314" spans="1:39" x14ac:dyDescent="0.2">
      <c r="A314" s="7">
        <v>293</v>
      </c>
      <c r="B314" s="7">
        <v>146.5</v>
      </c>
      <c r="C314" s="7">
        <v>73.25</v>
      </c>
      <c r="D314" s="12">
        <f t="shared" si="83"/>
        <v>24.416666666666668</v>
      </c>
      <c r="E314" s="29">
        <f t="shared" si="81"/>
        <v>110630.50553026033</v>
      </c>
      <c r="F314" s="2">
        <f t="shared" si="84"/>
        <v>193.25504293976874</v>
      </c>
      <c r="G314" s="2">
        <f t="shared" si="92"/>
        <v>15759.860520080083</v>
      </c>
      <c r="H314" s="2">
        <f t="shared" si="93"/>
        <v>363.36504969784681</v>
      </c>
      <c r="I314" s="2">
        <f t="shared" si="82"/>
        <v>16316.480612717698</v>
      </c>
      <c r="J314" s="2">
        <f t="shared" si="99"/>
        <v>398394.06829385716</v>
      </c>
      <c r="K314" s="2">
        <f t="shared" si="85"/>
        <v>10441.554878410048</v>
      </c>
      <c r="L314" s="2">
        <f t="shared" si="85"/>
        <v>254947.96494784538</v>
      </c>
      <c r="M314" s="2"/>
      <c r="N314" s="28">
        <f t="shared" si="100"/>
        <v>289158.55068345537</v>
      </c>
      <c r="O314" s="2">
        <f t="shared" si="94"/>
        <v>503.46336997479921</v>
      </c>
      <c r="P314" s="2">
        <f t="shared" si="95"/>
        <v>41057.207962460452</v>
      </c>
      <c r="R314">
        <f t="shared" si="96"/>
        <v>293</v>
      </c>
      <c r="S314" s="89">
        <f t="shared" si="86"/>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7"/>
        <v>0.11866876828499073</v>
      </c>
      <c r="Y314" s="66">
        <f t="shared" si="87"/>
        <v>0</v>
      </c>
      <c r="Z314" s="72">
        <f t="shared" si="88"/>
        <v>0</v>
      </c>
      <c r="AA314" s="79">
        <f t="shared" si="89"/>
        <v>0</v>
      </c>
      <c r="AB314" s="81">
        <f t="shared" si="98"/>
        <v>0</v>
      </c>
      <c r="AD314" s="95">
        <f>locallinterp(R314,'BBG rates'!$N$10:$N$369,'BBG rates'!$P$10:$P$369)</f>
        <v>24.511252497462344</v>
      </c>
      <c r="AI314" s="185">
        <f t="shared" si="90"/>
        <v>293</v>
      </c>
      <c r="AJ314" s="127">
        <f>locallinterp(MIN(AI314,CAP_Senior*12),'BBG rates'!$X$24:$X$65,'BBG rates'!$Y$24:$Y$65)</f>
        <v>67.918742488467984</v>
      </c>
      <c r="AK314" s="127">
        <f>locallinterp(MIN(AI314,CAP_CB*12),'BBG rates'!$AA$25:$AA$40,'BBG rates'!$AC$25:$AC$40)</f>
        <v>11</v>
      </c>
      <c r="AL314" s="144">
        <f t="shared" si="91"/>
        <v>20.676186223039558</v>
      </c>
      <c r="AM314" s="142">
        <f>(SUMPRODUCT(AL314:AL$381,G314:G$381)+SUMPRODUCT(AL314:AL$381,H314:H$381))/12</f>
        <v>218398.64572412265</v>
      </c>
    </row>
    <row r="315" spans="1:39" x14ac:dyDescent="0.2">
      <c r="A315" s="7">
        <v>294</v>
      </c>
      <c r="B315" s="7">
        <v>147</v>
      </c>
      <c r="C315" s="7">
        <v>73.5</v>
      </c>
      <c r="D315" s="12">
        <f t="shared" si="83"/>
        <v>24.5</v>
      </c>
      <c r="E315" s="29">
        <f t="shared" si="81"/>
        <v>94587.616783356032</v>
      </c>
      <c r="F315" s="2">
        <f t="shared" si="84"/>
        <v>168.6727712955846</v>
      </c>
      <c r="G315" s="2">
        <f t="shared" si="92"/>
        <v>15732.216442655594</v>
      </c>
      <c r="H315" s="2">
        <f t="shared" si="93"/>
        <v>310.67230424870473</v>
      </c>
      <c r="I315" s="2">
        <f t="shared" si="82"/>
        <v>16211.561518199884</v>
      </c>
      <c r="J315" s="2">
        <f t="shared" si="99"/>
        <v>397183.25719589717</v>
      </c>
      <c r="K315" s="2">
        <f t="shared" si="85"/>
        <v>10358.619774391527</v>
      </c>
      <c r="L315" s="2">
        <f t="shared" si="85"/>
        <v>253786.18447259243</v>
      </c>
      <c r="M315" s="2"/>
      <c r="N315" s="28">
        <f t="shared" si="100"/>
        <v>248038.744859623</v>
      </c>
      <c r="O315" s="2">
        <f t="shared" si="94"/>
        <v>440.86550860289111</v>
      </c>
      <c r="P315" s="2">
        <f t="shared" si="95"/>
        <v>41119.805823832365</v>
      </c>
      <c r="R315">
        <f t="shared" si="96"/>
        <v>294</v>
      </c>
      <c r="S315" s="89">
        <f t="shared" si="86"/>
        <v>0</v>
      </c>
      <c r="T315" s="89">
        <f>IF(AND(S315=0,S314&gt;0),SUM($G315:$H$381),S315)</f>
        <v>0</v>
      </c>
      <c r="U315" s="82">
        <f>SUM(T315:T$381)</f>
        <v>0</v>
      </c>
      <c r="V315" s="68">
        <f>localspline(R315,'BBG rates'!$G$10:$G$27,'BBG rates'!$K$10:$K$27)</f>
        <v>0.96961669737252398</v>
      </c>
      <c r="W315" s="68">
        <f>locallinterp(R315,'BBG rates'!$G$10:$G$27,'BBG rates'!$J$10:$J$27)</f>
        <v>0.1192</v>
      </c>
      <c r="X315" s="56">
        <f t="shared" si="97"/>
        <v>0.11913492661825842</v>
      </c>
      <c r="Y315" s="66">
        <f t="shared" si="87"/>
        <v>0</v>
      </c>
      <c r="Z315" s="72">
        <f t="shared" si="88"/>
        <v>0</v>
      </c>
      <c r="AA315" s="79">
        <f t="shared" si="89"/>
        <v>0</v>
      </c>
      <c r="AB315" s="81">
        <f t="shared" si="98"/>
        <v>0</v>
      </c>
      <c r="AD315" s="95">
        <f>locallinterp(R315,'BBG rates'!$N$10:$N$369,'BBG rates'!$P$10:$P$369)</f>
        <v>24.592053888910055</v>
      </c>
      <c r="AI315" s="185">
        <f t="shared" si="90"/>
        <v>294</v>
      </c>
      <c r="AJ315" s="127">
        <f>locallinterp(MIN(AI315,CAP_Senior*12),'BBG rates'!$X$24:$X$65,'BBG rates'!$Y$24:$Y$65)</f>
        <v>67.918742488467984</v>
      </c>
      <c r="AK315" s="127">
        <f>locallinterp(MIN(AI315,CAP_CB*12),'BBG rates'!$AA$25:$AA$40,'BBG rates'!$AC$25:$AC$40)</f>
        <v>11</v>
      </c>
      <c r="AL315" s="144">
        <f t="shared" si="91"/>
        <v>20.676186223039558</v>
      </c>
      <c r="AM315" s="142">
        <f>(SUMPRODUCT(AL315:AL$381,G315:G$381)+SUMPRODUCT(AL315:AL$381,H315:H$381))/12</f>
        <v>190618.0778577225</v>
      </c>
    </row>
    <row r="316" spans="1:39" x14ac:dyDescent="0.2">
      <c r="A316" s="7">
        <v>295</v>
      </c>
      <c r="B316" s="7">
        <v>147.5</v>
      </c>
      <c r="C316" s="7">
        <v>73.75</v>
      </c>
      <c r="D316" s="12">
        <f t="shared" si="83"/>
        <v>24.583333333333332</v>
      </c>
      <c r="E316" s="29">
        <f t="shared" si="81"/>
        <v>78624.753526255197</v>
      </c>
      <c r="F316" s="2">
        <f t="shared" si="84"/>
        <v>144.21298516736397</v>
      </c>
      <c r="G316" s="2">
        <f t="shared" si="92"/>
        <v>15704.620855191764</v>
      </c>
      <c r="H316" s="2">
        <f t="shared" si="93"/>
        <v>258.24240190906636</v>
      </c>
      <c r="I316" s="2">
        <f t="shared" si="82"/>
        <v>16107.076242268195</v>
      </c>
      <c r="J316" s="2">
        <f t="shared" si="99"/>
        <v>395965.62428909307</v>
      </c>
      <c r="K316" s="2">
        <f t="shared" si="85"/>
        <v>10276.189754104778</v>
      </c>
      <c r="L316" s="2">
        <f t="shared" si="85"/>
        <v>252622.99812174245</v>
      </c>
      <c r="M316" s="2"/>
      <c r="N316" s="28">
        <f t="shared" si="100"/>
        <v>206856.24573460576</v>
      </c>
      <c r="O316" s="2">
        <f t="shared" si="94"/>
        <v>378.17220741802936</v>
      </c>
      <c r="P316" s="2">
        <f t="shared" si="95"/>
        <v>41182.499125017224</v>
      </c>
      <c r="R316">
        <f t="shared" si="96"/>
        <v>295</v>
      </c>
      <c r="S316" s="89">
        <f t="shared" si="86"/>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7"/>
        <v>0.119601082959786</v>
      </c>
      <c r="Y316" s="66">
        <f t="shared" si="87"/>
        <v>0</v>
      </c>
      <c r="Z316" s="72">
        <f t="shared" si="88"/>
        <v>0</v>
      </c>
      <c r="AA316" s="79">
        <f t="shared" si="89"/>
        <v>0</v>
      </c>
      <c r="AB316" s="81">
        <f t="shared" si="98"/>
        <v>0</v>
      </c>
      <c r="AD316" s="95">
        <f>locallinterp(R316,'BBG rates'!$N$10:$N$369,'BBG rates'!$P$10:$P$369)</f>
        <v>24.672845536429531</v>
      </c>
      <c r="AI316" s="185">
        <f t="shared" si="90"/>
        <v>295</v>
      </c>
      <c r="AJ316" s="127">
        <f>locallinterp(MIN(AI316,CAP_Senior*12),'BBG rates'!$X$24:$X$65,'BBG rates'!$Y$24:$Y$65)</f>
        <v>67.918742488467984</v>
      </c>
      <c r="AK316" s="127">
        <f>locallinterp(MIN(AI316,CAP_CB*12),'BBG rates'!$AA$25:$AA$40,'BBG rates'!$AC$25:$AC$40)</f>
        <v>11</v>
      </c>
      <c r="AL316" s="144">
        <f t="shared" si="91"/>
        <v>20.676186223039558</v>
      </c>
      <c r="AM316" s="142">
        <f>(SUMPRODUCT(AL316:AL$381,G316:G$381)+SUMPRODUCT(AL316:AL$381,H316:H$381))/12</f>
        <v>162975.93158384759</v>
      </c>
    </row>
    <row r="317" spans="1:39" x14ac:dyDescent="0.2">
      <c r="A317" s="7">
        <v>296</v>
      </c>
      <c r="B317" s="7">
        <v>148</v>
      </c>
      <c r="C317" s="7">
        <v>74</v>
      </c>
      <c r="D317" s="12">
        <f t="shared" si="83"/>
        <v>24.666666666666668</v>
      </c>
      <c r="E317" s="29">
        <f t="shared" si="81"/>
        <v>62741.605529888009</v>
      </c>
      <c r="F317" s="2">
        <f t="shared" si="84"/>
        <v>119.87520988122294</v>
      </c>
      <c r="G317" s="2">
        <f t="shared" si="92"/>
        <v>15677.07367263326</v>
      </c>
      <c r="H317" s="2">
        <f t="shared" si="93"/>
        <v>206.07432373392328</v>
      </c>
      <c r="I317" s="2">
        <f t="shared" si="82"/>
        <v>16003.023206248406</v>
      </c>
      <c r="J317" s="2">
        <f t="shared" si="99"/>
        <v>394741.23908746074</v>
      </c>
      <c r="K317" s="2">
        <f t="shared" si="85"/>
        <v>10194.26204495572</v>
      </c>
      <c r="L317" s="2">
        <f t="shared" si="85"/>
        <v>251458.46377557446</v>
      </c>
      <c r="M317" s="2"/>
      <c r="N317" s="28">
        <f t="shared" si="100"/>
        <v>165610.95772307843</v>
      </c>
      <c r="O317" s="2">
        <f t="shared" si="94"/>
        <v>315.38332090792807</v>
      </c>
      <c r="P317" s="2">
        <f t="shared" si="95"/>
        <v>41245.288011527322</v>
      </c>
      <c r="R317">
        <f t="shared" si="96"/>
        <v>296</v>
      </c>
      <c r="S317" s="89">
        <f t="shared" si="86"/>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7"/>
        <v>0.12006723730957347</v>
      </c>
      <c r="Y317" s="66">
        <f t="shared" si="87"/>
        <v>0</v>
      </c>
      <c r="Z317" s="72">
        <f t="shared" si="88"/>
        <v>0</v>
      </c>
      <c r="AA317" s="79">
        <f t="shared" si="89"/>
        <v>0</v>
      </c>
      <c r="AB317" s="81">
        <f t="shared" si="98"/>
        <v>0</v>
      </c>
      <c r="AD317" s="95">
        <f>locallinterp(R317,'BBG rates'!$N$10:$N$369,'BBG rates'!$P$10:$P$369)</f>
        <v>24.753627755835481</v>
      </c>
      <c r="AI317" s="185">
        <f t="shared" si="90"/>
        <v>296</v>
      </c>
      <c r="AJ317" s="127">
        <f>locallinterp(MIN(AI317,CAP_Senior*12),'BBG rates'!$X$24:$X$65,'BBG rates'!$Y$24:$Y$65)</f>
        <v>67.918742488467984</v>
      </c>
      <c r="AK317" s="127">
        <f>locallinterp(MIN(AI317,CAP_CB*12),'BBG rates'!$AA$25:$AA$40,'BBG rates'!$AC$25:$AC$40)</f>
        <v>11</v>
      </c>
      <c r="AL317" s="144">
        <f t="shared" si="91"/>
        <v>20.676186223039558</v>
      </c>
      <c r="AM317" s="142">
        <f>(SUMPRODUCT(AL317:AL$381,G317:G$381)+SUMPRODUCT(AL317:AL$381,H317:H$381))/12</f>
        <v>135471.67047078654</v>
      </c>
    </row>
    <row r="318" spans="1:39" x14ac:dyDescent="0.2">
      <c r="A318" s="7">
        <v>297</v>
      </c>
      <c r="B318" s="7">
        <v>148.5</v>
      </c>
      <c r="C318" s="7">
        <v>74.25</v>
      </c>
      <c r="D318" s="12">
        <f t="shared" si="83"/>
        <v>24.75</v>
      </c>
      <c r="E318" s="29">
        <f t="shared" si="81"/>
        <v>46937.863665422083</v>
      </c>
      <c r="F318" s="2">
        <f t="shared" si="84"/>
        <v>95.65897244649139</v>
      </c>
      <c r="G318" s="2">
        <f t="shared" si="92"/>
        <v>15649.574810073938</v>
      </c>
      <c r="H318" s="2">
        <f t="shared" si="93"/>
        <v>154.1670543919887</v>
      </c>
      <c r="I318" s="2">
        <f t="shared" si="82"/>
        <v>15899.400836912419</v>
      </c>
      <c r="J318" s="2">
        <f t="shared" si="99"/>
        <v>393510.17071358237</v>
      </c>
      <c r="K318" s="2">
        <f t="shared" si="85"/>
        <v>10112.833888788631</v>
      </c>
      <c r="L318" s="2">
        <f t="shared" si="85"/>
        <v>250292.63874751862</v>
      </c>
      <c r="M318" s="2"/>
      <c r="N318" s="28">
        <f t="shared" si="100"/>
        <v>124302.78509398163</v>
      </c>
      <c r="O318" s="2">
        <f t="shared" si="94"/>
        <v>252.49870333844623</v>
      </c>
      <c r="P318" s="2">
        <f t="shared" si="95"/>
        <v>41308.1726290968</v>
      </c>
      <c r="R318">
        <f t="shared" si="96"/>
        <v>297</v>
      </c>
      <c r="S318" s="89">
        <f t="shared" si="86"/>
        <v>0</v>
      </c>
      <c r="T318" s="89">
        <f>IF(AND(S318=0,S317&gt;0),SUM($G318:$H$381),S318)</f>
        <v>0</v>
      </c>
      <c r="U318" s="82">
        <f>SUM(T318:T$381)</f>
        <v>0</v>
      </c>
      <c r="V318" s="68">
        <f>localspline(R318,'BBG rates'!$G$10:$G$27,'BBG rates'!$K$10:$K$27)</f>
        <v>0.96927730771220932</v>
      </c>
      <c r="W318" s="68">
        <f>locallinterp(R318,'BBG rates'!$G$10:$G$27,'BBG rates'!$J$10:$J$27)</f>
        <v>0.1206</v>
      </c>
      <c r="X318" s="56">
        <f t="shared" si="97"/>
        <v>0.12053338966762084</v>
      </c>
      <c r="Y318" s="66">
        <f t="shared" si="87"/>
        <v>0</v>
      </c>
      <c r="Z318" s="72">
        <f t="shared" si="88"/>
        <v>0</v>
      </c>
      <c r="AA318" s="79">
        <f t="shared" si="89"/>
        <v>0</v>
      </c>
      <c r="AB318" s="81">
        <f t="shared" si="98"/>
        <v>0</v>
      </c>
      <c r="AD318" s="95">
        <f>locallinterp(R318,'BBG rates'!$N$10:$N$369,'BBG rates'!$P$10:$P$369)</f>
        <v>24.834400864811499</v>
      </c>
      <c r="AI318" s="185">
        <f t="shared" si="90"/>
        <v>297</v>
      </c>
      <c r="AJ318" s="127">
        <f>locallinterp(MIN(AI318,CAP_Senior*12),'BBG rates'!$X$24:$X$65,'BBG rates'!$Y$24:$Y$65)</f>
        <v>67.918742488467984</v>
      </c>
      <c r="AK318" s="127">
        <f>locallinterp(MIN(AI318,CAP_CB*12),'BBG rates'!$AA$25:$AA$40,'BBG rates'!$AC$25:$AC$40)</f>
        <v>11</v>
      </c>
      <c r="AL318" s="144">
        <f t="shared" si="91"/>
        <v>20.676186223039558</v>
      </c>
      <c r="AM318" s="142">
        <f>(SUMPRODUCT(AL318:AL$381,G318:G$381)+SUMPRODUCT(AL318:AL$381,H318:H$381))/12</f>
        <v>108104.75998903778</v>
      </c>
    </row>
    <row r="319" spans="1:39" x14ac:dyDescent="0.2">
      <c r="A319" s="7">
        <v>298</v>
      </c>
      <c r="B319" s="7">
        <v>149</v>
      </c>
      <c r="C319" s="7">
        <v>74.5</v>
      </c>
      <c r="D319" s="12">
        <f t="shared" si="83"/>
        <v>24.833333333333332</v>
      </c>
      <c r="E319" s="29">
        <f t="shared" si="81"/>
        <v>31213.219900512111</v>
      </c>
      <c r="F319" s="2">
        <f t="shared" si="84"/>
        <v>71.563801549975977</v>
      </c>
      <c r="G319" s="2">
        <f t="shared" si="92"/>
        <v>15622.124182756594</v>
      </c>
      <c r="H319" s="2">
        <f t="shared" si="93"/>
        <v>102.51958215337926</v>
      </c>
      <c r="I319" s="2">
        <f t="shared" si="82"/>
        <v>15796.207566459949</v>
      </c>
      <c r="J319" s="2">
        <f t="shared" si="99"/>
        <v>392272.48790042207</v>
      </c>
      <c r="K319" s="2">
        <f t="shared" si="85"/>
        <v>10031.902541813206</v>
      </c>
      <c r="L319" s="2">
        <f t="shared" si="85"/>
        <v>249125.57978836127</v>
      </c>
      <c r="M319" s="2"/>
      <c r="N319" s="28">
        <f t="shared" si="100"/>
        <v>82931.631970299641</v>
      </c>
      <c r="O319" s="2">
        <f t="shared" si="94"/>
        <v>189.51820875324918</v>
      </c>
      <c r="P319" s="2">
        <f t="shared" si="95"/>
        <v>41371.153123681994</v>
      </c>
      <c r="R319">
        <f t="shared" si="96"/>
        <v>298</v>
      </c>
      <c r="S319" s="89">
        <f t="shared" si="86"/>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7"/>
        <v>0.1209995400339281</v>
      </c>
      <c r="Y319" s="66">
        <f t="shared" si="87"/>
        <v>0</v>
      </c>
      <c r="Z319" s="72">
        <f t="shared" si="88"/>
        <v>0</v>
      </c>
      <c r="AA319" s="79">
        <f t="shared" si="89"/>
        <v>0</v>
      </c>
      <c r="AB319" s="81">
        <f t="shared" si="98"/>
        <v>0</v>
      </c>
      <c r="AD319" s="95">
        <f>locallinterp(R319,'BBG rates'!$N$10:$N$369,'BBG rates'!$P$10:$P$369)</f>
        <v>24.91516518477151</v>
      </c>
      <c r="AI319" s="185">
        <f t="shared" si="90"/>
        <v>298</v>
      </c>
      <c r="AJ319" s="127">
        <f>locallinterp(MIN(AI319,CAP_Senior*12),'BBG rates'!$X$24:$X$65,'BBG rates'!$Y$24:$Y$65)</f>
        <v>67.918742488467984</v>
      </c>
      <c r="AK319" s="127">
        <f>locallinterp(MIN(AI319,CAP_CB*12),'BBG rates'!$AA$25:$AA$40,'BBG rates'!$AC$25:$AC$40)</f>
        <v>11</v>
      </c>
      <c r="AL319" s="144">
        <f t="shared" si="91"/>
        <v>20.676186223039558</v>
      </c>
      <c r="AM319" s="142">
        <f>(SUMPRODUCT(AL319:AL$381,G319:G$381)+SUMPRODUCT(AL319:AL$381,H319:H$381))/12</f>
        <v>80874.667504825775</v>
      </c>
    </row>
    <row r="320" spans="1:39" x14ac:dyDescent="0.2">
      <c r="A320" s="7">
        <v>299</v>
      </c>
      <c r="B320" s="7">
        <v>149.5</v>
      </c>
      <c r="C320" s="7">
        <v>74.75</v>
      </c>
      <c r="D320" s="12">
        <f t="shared" si="83"/>
        <v>24.916666666666668</v>
      </c>
      <c r="E320" s="29">
        <f t="shared" si="81"/>
        <v>15567.367295562088</v>
      </c>
      <c r="F320" s="2">
        <f t="shared" si="84"/>
        <v>47.589227550242043</v>
      </c>
      <c r="G320" s="2">
        <f t="shared" si="92"/>
        <v>15594.721706072685</v>
      </c>
      <c r="H320" s="2">
        <f t="shared" si="93"/>
        <v>51.130898877338268</v>
      </c>
      <c r="I320" s="2">
        <f t="shared" si="82"/>
        <v>15693.441832500266</v>
      </c>
      <c r="J320" s="2">
        <f t="shared" si="99"/>
        <v>391028.25899313163</v>
      </c>
      <c r="K320" s="2">
        <f t="shared" si="85"/>
        <v>9951.4652745319436</v>
      </c>
      <c r="L320" s="2">
        <f t="shared" si="85"/>
        <v>247957.34309042094</v>
      </c>
      <c r="M320" s="2"/>
      <c r="N320" s="28">
        <f t="shared" si="100"/>
        <v>41497.402328837874</v>
      </c>
      <c r="O320" s="2">
        <f t="shared" si="94"/>
        <v>126.44169097347003</v>
      </c>
      <c r="P320" s="2">
        <f t="shared" si="95"/>
        <v>41434.229641461767</v>
      </c>
      <c r="R320">
        <f t="shared" si="96"/>
        <v>299</v>
      </c>
      <c r="S320" s="89">
        <f t="shared" si="86"/>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7"/>
        <v>0.12146568840876171</v>
      </c>
      <c r="Y320" s="66">
        <f t="shared" si="87"/>
        <v>0</v>
      </c>
      <c r="Z320" s="72">
        <f t="shared" si="88"/>
        <v>0</v>
      </c>
      <c r="AA320" s="79">
        <f t="shared" si="89"/>
        <v>0</v>
      </c>
      <c r="AB320" s="81">
        <f t="shared" si="98"/>
        <v>0</v>
      </c>
      <c r="AD320" s="95">
        <f>locallinterp(R320,'BBG rates'!$N$10:$N$369,'BBG rates'!$P$10:$P$369)</f>
        <v>24.995921038688081</v>
      </c>
      <c r="AI320" s="185">
        <f t="shared" si="90"/>
        <v>299</v>
      </c>
      <c r="AJ320" s="127">
        <f>locallinterp(MIN(AI320,CAP_Senior*12),'BBG rates'!$X$24:$X$65,'BBG rates'!$Y$24:$Y$65)</f>
        <v>67.918742488467984</v>
      </c>
      <c r="AK320" s="127">
        <f>locallinterp(MIN(AI320,CAP_CB*12),'BBG rates'!$AA$25:$AA$40,'BBG rates'!$AC$25:$AC$40)</f>
        <v>11</v>
      </c>
      <c r="AL320" s="144">
        <f t="shared" si="91"/>
        <v>20.676186223039558</v>
      </c>
      <c r="AM320" s="142">
        <f>(SUMPRODUCT(AL320:AL$381,G320:G$381)+SUMPRODUCT(AL320:AL$381,H320:H$381))/12</f>
        <v>53780.86227363941</v>
      </c>
    </row>
    <row r="321" spans="1:39" x14ac:dyDescent="0.2">
      <c r="A321" s="7">
        <v>300</v>
      </c>
      <c r="B321" s="7">
        <v>150</v>
      </c>
      <c r="C321" s="7">
        <v>75</v>
      </c>
      <c r="D321" s="12">
        <f t="shared" si="83"/>
        <v>25</v>
      </c>
      <c r="E321" s="29">
        <f t="shared" si="81"/>
        <v>-5.4391035167162108E-12</v>
      </c>
      <c r="F321" s="2">
        <f t="shared" si="84"/>
        <v>23.734782471914901</v>
      </c>
      <c r="G321" s="2">
        <f t="shared" si="92"/>
        <v>15567.367295562093</v>
      </c>
      <c r="H321" s="2">
        <f t="shared" si="93"/>
        <v>-1.7864693921359037E-14</v>
      </c>
      <c r="I321" s="2">
        <f t="shared" si="82"/>
        <v>15591.102078034008</v>
      </c>
      <c r="J321" s="2">
        <f t="shared" si="99"/>
        <v>389777.55195085017</v>
      </c>
      <c r="K321" s="2">
        <f t="shared" si="85"/>
        <v>9871.5193716679441</v>
      </c>
      <c r="L321" s="2">
        <f t="shared" si="85"/>
        <v>246787.98429169861</v>
      </c>
      <c r="M321" s="2"/>
      <c r="N321" s="28">
        <f t="shared" si="100"/>
        <v>-1.4551915228366852E-11</v>
      </c>
      <c r="O321" s="2">
        <f t="shared" si="94"/>
        <v>63.269003597370258</v>
      </c>
      <c r="P321" s="2">
        <f t="shared" si="95"/>
        <v>41497.402328837888</v>
      </c>
      <c r="R321">
        <f t="shared" si="96"/>
        <v>300</v>
      </c>
      <c r="S321" s="89">
        <f t="shared" si="86"/>
        <v>0</v>
      </c>
      <c r="T321" s="89">
        <f>IF(AND(S321=0,S320&gt;0),SUM($G321:$H$381),S321)</f>
        <v>0</v>
      </c>
      <c r="U321" s="82">
        <f>SUM(T321:T$381)</f>
        <v>0</v>
      </c>
      <c r="V321" s="68">
        <f>localspline(R321,'BBG rates'!$G$10:$G$27,'BBG rates'!$K$10:$K$27)</f>
        <v>0.96897256374359131</v>
      </c>
      <c r="W321" s="68">
        <f>locallinterp(R321,'BBG rates'!$G$10:$G$27,'BBG rates'!$J$10:$J$27)</f>
        <v>0.122</v>
      </c>
      <c r="X321" s="56">
        <f t="shared" si="97"/>
        <v>0.12193183479185521</v>
      </c>
      <c r="Y321" s="66">
        <f t="shared" si="87"/>
        <v>0</v>
      </c>
      <c r="Z321" s="72">
        <f t="shared" si="88"/>
        <v>0</v>
      </c>
      <c r="AA321" s="79">
        <f t="shared" si="89"/>
        <v>0</v>
      </c>
      <c r="AB321" s="81">
        <f t="shared" si="98"/>
        <v>0</v>
      </c>
      <c r="AD321" s="95">
        <f>locallinterp(R321,'BBG rates'!$N$10:$N$369,'BBG rates'!$P$10:$P$369)</f>
        <v>25.076668752333379</v>
      </c>
      <c r="AI321" s="185">
        <f t="shared" si="90"/>
        <v>300</v>
      </c>
      <c r="AJ321" s="127">
        <f>locallinterp(MIN(AI321,CAP_Senior*12),'BBG rates'!$X$24:$X$65,'BBG rates'!$Y$24:$Y$65)</f>
        <v>67.918742488467984</v>
      </c>
      <c r="AK321" s="127">
        <f>locallinterp(MIN(AI321,CAP_CB*12),'BBG rates'!$AA$25:$AA$40,'BBG rates'!$AC$25:$AC$40)</f>
        <v>11</v>
      </c>
      <c r="AL321" s="144">
        <f t="shared" si="91"/>
        <v>20.676186223039558</v>
      </c>
      <c r="AM321" s="142">
        <f>(SUMPRODUCT(AL321:AL$381,G321:G$381)+SUMPRODUCT(AL321:AL$381,H321:H$381))/12</f>
        <v>26822.81543379146</v>
      </c>
    </row>
    <row r="322" spans="1:39" x14ac:dyDescent="0.2">
      <c r="A322" s="7">
        <v>301</v>
      </c>
      <c r="B322" s="7">
        <v>150.5</v>
      </c>
      <c r="C322" s="7">
        <v>75.25</v>
      </c>
      <c r="D322" s="12">
        <f t="shared" si="83"/>
        <v>25.083333333333332</v>
      </c>
      <c r="E322" s="29">
        <f t="shared" si="81"/>
        <v>0</v>
      </c>
      <c r="F322" s="2">
        <f t="shared" si="84"/>
        <v>0</v>
      </c>
      <c r="G322" s="2">
        <f t="shared" si="92"/>
        <v>0</v>
      </c>
      <c r="H322" s="2">
        <f t="shared" si="93"/>
        <v>0</v>
      </c>
      <c r="I322" s="2">
        <f t="shared" si="82"/>
        <v>0</v>
      </c>
      <c r="J322" s="2">
        <f t="shared" si="99"/>
        <v>0</v>
      </c>
      <c r="K322" s="2">
        <f t="shared" si="85"/>
        <v>0</v>
      </c>
      <c r="L322" s="2">
        <f t="shared" si="85"/>
        <v>0</v>
      </c>
      <c r="M322" s="2"/>
      <c r="N322" s="28">
        <f t="shared" si="100"/>
        <v>0</v>
      </c>
      <c r="O322" s="2">
        <f t="shared" si="94"/>
        <v>0</v>
      </c>
      <c r="P322" s="2">
        <f t="shared" si="95"/>
        <v>0</v>
      </c>
      <c r="R322">
        <f t="shared" si="96"/>
        <v>301</v>
      </c>
      <c r="S322" s="89">
        <f t="shared" si="86"/>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7"/>
        <v>0.12165880643779658</v>
      </c>
      <c r="Y322" s="66">
        <f t="shared" si="87"/>
        <v>0</v>
      </c>
      <c r="Z322" s="72">
        <f t="shared" si="88"/>
        <v>0</v>
      </c>
      <c r="AA322" s="79">
        <f t="shared" si="89"/>
        <v>0</v>
      </c>
      <c r="AB322" s="81">
        <f t="shared" si="98"/>
        <v>0</v>
      </c>
      <c r="AD322" s="95">
        <f>locallinterp(R322,'BBG rates'!$N$10:$N$369,'BBG rates'!$P$10:$P$369)</f>
        <v>25.157408654571356</v>
      </c>
      <c r="AI322" s="185">
        <f t="shared" si="90"/>
        <v>301</v>
      </c>
      <c r="AJ322" s="127">
        <f>locallinterp(MIN(AI322,CAP_Senior*12),'BBG rates'!$X$24:$X$65,'BBG rates'!$Y$24:$Y$65)</f>
        <v>67.918742488467984</v>
      </c>
      <c r="AK322" s="127">
        <f>locallinterp(MIN(AI322,CAP_CB*12),'BBG rates'!$AA$25:$AA$40,'BBG rates'!$AC$25:$AC$40)</f>
        <v>11</v>
      </c>
      <c r="AL322" s="144">
        <f t="shared" si="91"/>
        <v>20.676186223039558</v>
      </c>
      <c r="AM322" s="142">
        <f>(SUMPRODUCT(AL322:AL$381,G322:G$381)+SUMPRODUCT(AL322:AL$381,H322:H$381))/12</f>
        <v>0</v>
      </c>
    </row>
    <row r="323" spans="1:39" x14ac:dyDescent="0.2">
      <c r="A323" s="7">
        <v>302</v>
      </c>
      <c r="B323" s="7">
        <v>151</v>
      </c>
      <c r="C323" s="7">
        <v>75.5</v>
      </c>
      <c r="D323" s="12">
        <f t="shared" si="83"/>
        <v>25.166666666666668</v>
      </c>
      <c r="E323" s="29">
        <f t="shared" si="81"/>
        <v>0</v>
      </c>
      <c r="F323" s="2">
        <f t="shared" si="84"/>
        <v>0</v>
      </c>
      <c r="G323" s="2">
        <f t="shared" si="92"/>
        <v>0</v>
      </c>
      <c r="H323" s="2">
        <f t="shared" si="93"/>
        <v>0</v>
      </c>
      <c r="I323" s="2">
        <f t="shared" si="82"/>
        <v>0</v>
      </c>
      <c r="J323" s="2">
        <f t="shared" si="99"/>
        <v>0</v>
      </c>
      <c r="K323" s="2">
        <f t="shared" si="85"/>
        <v>0</v>
      </c>
      <c r="L323" s="2">
        <f t="shared" si="85"/>
        <v>0</v>
      </c>
      <c r="M323" s="2"/>
      <c r="N323" s="28">
        <f t="shared" si="100"/>
        <v>0</v>
      </c>
      <c r="O323" s="2">
        <f t="shared" si="94"/>
        <v>0</v>
      </c>
      <c r="P323" s="2">
        <f t="shared" si="95"/>
        <v>0</v>
      </c>
      <c r="R323">
        <f t="shared" si="96"/>
        <v>302</v>
      </c>
      <c r="S323" s="89">
        <f t="shared" si="86"/>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7"/>
        <v>0.12138577740028467</v>
      </c>
      <c r="Y323" s="66">
        <f t="shared" si="87"/>
        <v>0</v>
      </c>
      <c r="Z323" s="72">
        <f t="shared" si="88"/>
        <v>0</v>
      </c>
      <c r="AA323" s="79">
        <f t="shared" si="89"/>
        <v>0</v>
      </c>
      <c r="AB323" s="81">
        <f t="shared" si="98"/>
        <v>0</v>
      </c>
      <c r="AD323" s="95">
        <f>locallinterp(R323,'BBG rates'!$N$10:$N$369,'BBG rates'!$P$10:$P$369)</f>
        <v>25.238141063203688</v>
      </c>
      <c r="AI323" s="185">
        <f t="shared" si="90"/>
        <v>302</v>
      </c>
      <c r="AJ323" s="127">
        <f>locallinterp(MIN(AI323,CAP_Senior*12),'BBG rates'!$X$24:$X$65,'BBG rates'!$Y$24:$Y$65)</f>
        <v>67.918742488467984</v>
      </c>
      <c r="AK323" s="127">
        <f>locallinterp(MIN(AI323,CAP_CB*12),'BBG rates'!$AA$25:$AA$40,'BBG rates'!$AC$25:$AC$40)</f>
        <v>11</v>
      </c>
      <c r="AL323" s="144">
        <f t="shared" si="91"/>
        <v>20.676186223039558</v>
      </c>
      <c r="AM323" s="142">
        <f>(SUMPRODUCT(AL323:AL$381,G323:G$381)+SUMPRODUCT(AL323:AL$381,H323:H$381))/12</f>
        <v>0</v>
      </c>
    </row>
    <row r="324" spans="1:39" x14ac:dyDescent="0.2">
      <c r="A324" s="7">
        <v>303</v>
      </c>
      <c r="B324" s="7">
        <v>151.5</v>
      </c>
      <c r="C324" s="7">
        <v>75.75</v>
      </c>
      <c r="D324" s="12">
        <f t="shared" si="83"/>
        <v>25.25</v>
      </c>
      <c r="E324" s="29">
        <f t="shared" si="81"/>
        <v>0</v>
      </c>
      <c r="F324" s="2">
        <f t="shared" si="84"/>
        <v>0</v>
      </c>
      <c r="G324" s="2">
        <f t="shared" si="92"/>
        <v>0</v>
      </c>
      <c r="H324" s="2">
        <f t="shared" si="93"/>
        <v>0</v>
      </c>
      <c r="I324" s="2">
        <f t="shared" si="82"/>
        <v>0</v>
      </c>
      <c r="J324" s="2">
        <f t="shared" si="99"/>
        <v>0</v>
      </c>
      <c r="K324" s="2">
        <f t="shared" si="85"/>
        <v>0</v>
      </c>
      <c r="L324" s="2">
        <f t="shared" si="85"/>
        <v>0</v>
      </c>
      <c r="M324" s="2"/>
      <c r="N324" s="28">
        <f t="shared" si="100"/>
        <v>0</v>
      </c>
      <c r="O324" s="2">
        <f t="shared" si="94"/>
        <v>0</v>
      </c>
      <c r="P324" s="2">
        <f t="shared" si="95"/>
        <v>0</v>
      </c>
      <c r="R324">
        <f t="shared" si="96"/>
        <v>303</v>
      </c>
      <c r="S324" s="89">
        <f t="shared" si="86"/>
        <v>0</v>
      </c>
      <c r="T324" s="89">
        <f>IF(AND(S324=0,S323&gt;0),SUM($G324:$H$381),S324)</f>
        <v>0</v>
      </c>
      <c r="U324" s="82">
        <f>SUM(T324:T$381)</f>
        <v>0</v>
      </c>
      <c r="V324" s="68">
        <f>localspline(R324,'BBG rates'!$G$10:$G$27,'BBG rates'!$K$10:$K$27)</f>
        <v>0.96870284801908968</v>
      </c>
      <c r="W324" s="68">
        <f>locallinterp(R324,'BBG rates'!$G$10:$G$27,'BBG rates'!$J$10:$J$27)</f>
        <v>0.12118</v>
      </c>
      <c r="X324" s="56">
        <f t="shared" si="97"/>
        <v>0.12111274767958591</v>
      </c>
      <c r="Y324" s="66">
        <f t="shared" si="87"/>
        <v>0</v>
      </c>
      <c r="Z324" s="72">
        <f t="shared" si="88"/>
        <v>0</v>
      </c>
      <c r="AA324" s="79">
        <f t="shared" si="89"/>
        <v>0</v>
      </c>
      <c r="AB324" s="81">
        <f t="shared" si="98"/>
        <v>0</v>
      </c>
      <c r="AD324" s="95">
        <f>locallinterp(R324,'BBG rates'!$N$10:$N$369,'BBG rates'!$P$10:$P$369)</f>
        <v>25.318866300538613</v>
      </c>
      <c r="AI324" s="185">
        <f t="shared" si="90"/>
        <v>303</v>
      </c>
      <c r="AJ324" s="127">
        <f>locallinterp(MIN(AI324,CAP_Senior*12),'BBG rates'!$X$24:$X$65,'BBG rates'!$Y$24:$Y$65)</f>
        <v>67.918742488467984</v>
      </c>
      <c r="AK324" s="127">
        <f>locallinterp(MIN(AI324,CAP_CB*12),'BBG rates'!$AA$25:$AA$40,'BBG rates'!$AC$25:$AC$40)</f>
        <v>11</v>
      </c>
      <c r="AL324" s="144">
        <f t="shared" si="91"/>
        <v>20.676186223039558</v>
      </c>
      <c r="AM324" s="142">
        <f>(SUMPRODUCT(AL324:AL$381,G324:G$381)+SUMPRODUCT(AL324:AL$381,H324:H$381))/12</f>
        <v>0</v>
      </c>
    </row>
    <row r="325" spans="1:39" x14ac:dyDescent="0.2">
      <c r="A325" s="7">
        <v>304</v>
      </c>
      <c r="B325" s="7">
        <v>152</v>
      </c>
      <c r="C325" s="7">
        <v>76</v>
      </c>
      <c r="D325" s="12">
        <f t="shared" si="83"/>
        <v>25.333333333333332</v>
      </c>
      <c r="E325" s="29">
        <f t="shared" si="81"/>
        <v>0</v>
      </c>
      <c r="F325" s="2">
        <f t="shared" si="84"/>
        <v>0</v>
      </c>
      <c r="G325" s="2">
        <f t="shared" si="92"/>
        <v>0</v>
      </c>
      <c r="H325" s="2">
        <f t="shared" si="93"/>
        <v>0</v>
      </c>
      <c r="I325" s="2">
        <f t="shared" si="82"/>
        <v>0</v>
      </c>
      <c r="J325" s="2">
        <f t="shared" si="99"/>
        <v>0</v>
      </c>
      <c r="K325" s="2">
        <f t="shared" si="85"/>
        <v>0</v>
      </c>
      <c r="L325" s="2">
        <f t="shared" si="85"/>
        <v>0</v>
      </c>
      <c r="M325" s="2"/>
      <c r="N325" s="28">
        <f t="shared" si="100"/>
        <v>0</v>
      </c>
      <c r="O325" s="2">
        <f t="shared" si="94"/>
        <v>0</v>
      </c>
      <c r="P325" s="2">
        <f t="shared" si="95"/>
        <v>0</v>
      </c>
      <c r="R325">
        <f t="shared" si="96"/>
        <v>304</v>
      </c>
      <c r="S325" s="89">
        <f t="shared" si="86"/>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7"/>
        <v>0.12083971727570031</v>
      </c>
      <c r="Y325" s="66">
        <f t="shared" si="87"/>
        <v>0</v>
      </c>
      <c r="Z325" s="72">
        <f t="shared" si="88"/>
        <v>0</v>
      </c>
      <c r="AA325" s="79">
        <f t="shared" si="89"/>
        <v>0</v>
      </c>
      <c r="AB325" s="81">
        <f t="shared" si="98"/>
        <v>0</v>
      </c>
      <c r="AD325" s="95">
        <f>locallinterp(R325,'BBG rates'!$N$10:$N$369,'BBG rates'!$P$10:$P$369)</f>
        <v>25.399584678423988</v>
      </c>
      <c r="AI325" s="185">
        <f t="shared" si="90"/>
        <v>304</v>
      </c>
      <c r="AJ325" s="127">
        <f>locallinterp(MIN(AI325,CAP_Senior*12),'BBG rates'!$X$24:$X$65,'BBG rates'!$Y$24:$Y$65)</f>
        <v>67.918742488467984</v>
      </c>
      <c r="AK325" s="127">
        <f>locallinterp(MIN(AI325,CAP_CB*12),'BBG rates'!$AA$25:$AA$40,'BBG rates'!$AC$25:$AC$40)</f>
        <v>11</v>
      </c>
      <c r="AL325" s="144">
        <f t="shared" si="91"/>
        <v>20.676186223039558</v>
      </c>
      <c r="AM325" s="142">
        <f>(SUMPRODUCT(AL325:AL$381,G325:G$381)+SUMPRODUCT(AL325:AL$381,H325:H$381))/12</f>
        <v>0</v>
      </c>
    </row>
    <row r="326" spans="1:39" x14ac:dyDescent="0.2">
      <c r="A326" s="7">
        <v>305</v>
      </c>
      <c r="B326" s="7">
        <v>152.5</v>
      </c>
      <c r="C326" s="7">
        <v>76.25</v>
      </c>
      <c r="D326" s="12">
        <f t="shared" si="83"/>
        <v>25.416666666666668</v>
      </c>
      <c r="E326" s="29">
        <f t="shared" si="81"/>
        <v>0</v>
      </c>
      <c r="F326" s="2">
        <f t="shared" si="84"/>
        <v>0</v>
      </c>
      <c r="G326" s="2">
        <f t="shared" si="92"/>
        <v>0</v>
      </c>
      <c r="H326" s="2">
        <f t="shared" si="93"/>
        <v>0</v>
      </c>
      <c r="I326" s="2">
        <f t="shared" si="82"/>
        <v>0</v>
      </c>
      <c r="J326" s="2">
        <f t="shared" si="99"/>
        <v>0</v>
      </c>
      <c r="K326" s="2">
        <f t="shared" si="85"/>
        <v>0</v>
      </c>
      <c r="L326" s="2">
        <f t="shared" si="85"/>
        <v>0</v>
      </c>
      <c r="M326" s="2"/>
      <c r="N326" s="28">
        <f t="shared" si="100"/>
        <v>0</v>
      </c>
      <c r="O326" s="2">
        <f t="shared" si="94"/>
        <v>0</v>
      </c>
      <c r="P326" s="2">
        <f t="shared" si="95"/>
        <v>0</v>
      </c>
      <c r="R326">
        <f t="shared" si="96"/>
        <v>305</v>
      </c>
      <c r="S326" s="89">
        <f t="shared" si="86"/>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7"/>
        <v>0.12056668618836142</v>
      </c>
      <c r="Y326" s="66">
        <f t="shared" si="87"/>
        <v>0</v>
      </c>
      <c r="Z326" s="72">
        <f t="shared" si="88"/>
        <v>0</v>
      </c>
      <c r="AA326" s="79">
        <f t="shared" si="89"/>
        <v>0</v>
      </c>
      <c r="AB326" s="81">
        <f t="shared" si="98"/>
        <v>0</v>
      </c>
      <c r="AD326" s="95">
        <f>locallinterp(R326,'BBG rates'!$N$10:$N$369,'BBG rates'!$P$10:$P$369)</f>
        <v>25.480296498269613</v>
      </c>
      <c r="AI326" s="185">
        <f t="shared" si="90"/>
        <v>305</v>
      </c>
      <c r="AJ326" s="127">
        <f>locallinterp(MIN(AI326,CAP_Senior*12),'BBG rates'!$X$24:$X$65,'BBG rates'!$Y$24:$Y$65)</f>
        <v>67.918742488467984</v>
      </c>
      <c r="AK326" s="127">
        <f>locallinterp(MIN(AI326,CAP_CB*12),'BBG rates'!$AA$25:$AA$40,'BBG rates'!$AC$25:$AC$40)</f>
        <v>11</v>
      </c>
      <c r="AL326" s="144">
        <f t="shared" si="91"/>
        <v>20.676186223039558</v>
      </c>
      <c r="AM326" s="142">
        <f>(SUMPRODUCT(AL326:AL$381,G326:G$381)+SUMPRODUCT(AL326:AL$381,H326:H$381))/12</f>
        <v>0</v>
      </c>
    </row>
    <row r="327" spans="1:39" x14ac:dyDescent="0.2">
      <c r="A327" s="7">
        <v>306</v>
      </c>
      <c r="B327" s="7">
        <v>153</v>
      </c>
      <c r="C327" s="7">
        <v>76.5</v>
      </c>
      <c r="D327" s="12">
        <f t="shared" si="83"/>
        <v>25.5</v>
      </c>
      <c r="E327" s="29">
        <f t="shared" si="81"/>
        <v>0</v>
      </c>
      <c r="F327" s="2">
        <f t="shared" si="84"/>
        <v>0</v>
      </c>
      <c r="G327" s="2">
        <f t="shared" si="92"/>
        <v>0</v>
      </c>
      <c r="H327" s="2">
        <f t="shared" si="93"/>
        <v>0</v>
      </c>
      <c r="I327" s="2">
        <f t="shared" si="82"/>
        <v>0</v>
      </c>
      <c r="J327" s="2">
        <f t="shared" si="99"/>
        <v>0</v>
      </c>
      <c r="K327" s="2">
        <f t="shared" si="85"/>
        <v>0</v>
      </c>
      <c r="L327" s="2">
        <f t="shared" si="85"/>
        <v>0</v>
      </c>
      <c r="M327" s="2"/>
      <c r="N327" s="28">
        <f t="shared" si="100"/>
        <v>0</v>
      </c>
      <c r="O327" s="2">
        <f t="shared" si="94"/>
        <v>0</v>
      </c>
      <c r="P327" s="2">
        <f t="shared" si="95"/>
        <v>0</v>
      </c>
      <c r="R327">
        <f t="shared" si="96"/>
        <v>306</v>
      </c>
      <c r="S327" s="89">
        <f t="shared" si="86"/>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7"/>
        <v>0.12029365441810214</v>
      </c>
      <c r="Y327" s="66">
        <f t="shared" si="87"/>
        <v>0</v>
      </c>
      <c r="Z327" s="72">
        <f t="shared" si="88"/>
        <v>0</v>
      </c>
      <c r="AA327" s="79">
        <f t="shared" si="89"/>
        <v>0</v>
      </c>
      <c r="AB327" s="81">
        <f t="shared" si="98"/>
        <v>0</v>
      </c>
      <c r="AD327" s="95">
        <f>locallinterp(R327,'BBG rates'!$N$10:$N$369,'BBG rates'!$P$10:$P$369)</f>
        <v>25.561002060964537</v>
      </c>
      <c r="AI327" s="185">
        <f t="shared" si="90"/>
        <v>306</v>
      </c>
      <c r="AJ327" s="127">
        <f>locallinterp(MIN(AI327,CAP_Senior*12),'BBG rates'!$X$24:$X$65,'BBG rates'!$Y$24:$Y$65)</f>
        <v>67.918742488467984</v>
      </c>
      <c r="AK327" s="127">
        <f>locallinterp(MIN(AI327,CAP_CB*12),'BBG rates'!$AA$25:$AA$40,'BBG rates'!$AC$25:$AC$40)</f>
        <v>11</v>
      </c>
      <c r="AL327" s="144">
        <f t="shared" si="91"/>
        <v>20.676186223039558</v>
      </c>
      <c r="AM327" s="142">
        <f>(SUMPRODUCT(AL327:AL$381,G327:G$381)+SUMPRODUCT(AL327:AL$381,H327:H$381))/12</f>
        <v>0</v>
      </c>
    </row>
    <row r="328" spans="1:39" x14ac:dyDescent="0.2">
      <c r="A328" s="7">
        <v>307</v>
      </c>
      <c r="B328" s="7">
        <v>153.5</v>
      </c>
      <c r="C328" s="7">
        <v>76.75</v>
      </c>
      <c r="D328" s="12">
        <f t="shared" si="83"/>
        <v>25.583333333333332</v>
      </c>
      <c r="E328" s="29">
        <f t="shared" si="81"/>
        <v>0</v>
      </c>
      <c r="F328" s="2">
        <f t="shared" si="84"/>
        <v>0</v>
      </c>
      <c r="G328" s="2">
        <f t="shared" si="92"/>
        <v>0</v>
      </c>
      <c r="H328" s="2">
        <f t="shared" si="93"/>
        <v>0</v>
      </c>
      <c r="I328" s="2">
        <f t="shared" si="82"/>
        <v>0</v>
      </c>
      <c r="J328" s="2">
        <f t="shared" si="99"/>
        <v>0</v>
      </c>
      <c r="K328" s="2">
        <f t="shared" si="85"/>
        <v>0</v>
      </c>
      <c r="L328" s="2">
        <f t="shared" si="85"/>
        <v>0</v>
      </c>
      <c r="M328" s="2"/>
      <c r="N328" s="28">
        <f t="shared" si="100"/>
        <v>0</v>
      </c>
      <c r="O328" s="2">
        <f t="shared" si="94"/>
        <v>0</v>
      </c>
      <c r="P328" s="2">
        <f t="shared" si="95"/>
        <v>0</v>
      </c>
      <c r="R328">
        <f t="shared" si="96"/>
        <v>307</v>
      </c>
      <c r="S328" s="89">
        <f t="shared" si="86"/>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7"/>
        <v>0.12002062196438956</v>
      </c>
      <c r="Y328" s="66">
        <f t="shared" si="87"/>
        <v>0</v>
      </c>
      <c r="Z328" s="72">
        <f t="shared" si="88"/>
        <v>0</v>
      </c>
      <c r="AA328" s="79">
        <f t="shared" si="89"/>
        <v>0</v>
      </c>
      <c r="AB328" s="81">
        <f t="shared" si="98"/>
        <v>0</v>
      </c>
      <c r="AD328" s="95">
        <f>locallinterp(R328,'BBG rates'!$N$10:$N$369,'BBG rates'!$P$10:$P$369)</f>
        <v>25.64170166692848</v>
      </c>
      <c r="AI328" s="185">
        <f t="shared" si="90"/>
        <v>307</v>
      </c>
      <c r="AJ328" s="127">
        <f>locallinterp(MIN(AI328,CAP_Senior*12),'BBG rates'!$X$24:$X$65,'BBG rates'!$Y$24:$Y$65)</f>
        <v>67.918742488467984</v>
      </c>
      <c r="AK328" s="127">
        <f>locallinterp(MIN(AI328,CAP_CB*12),'BBG rates'!$AA$25:$AA$40,'BBG rates'!$AC$25:$AC$40)</f>
        <v>11</v>
      </c>
      <c r="AL328" s="144">
        <f t="shared" si="91"/>
        <v>20.676186223039558</v>
      </c>
      <c r="AM328" s="142">
        <f>(SUMPRODUCT(AL328:AL$381,G328:G$381)+SUMPRODUCT(AL328:AL$381,H328:H$381))/12</f>
        <v>0</v>
      </c>
    </row>
    <row r="329" spans="1:39" x14ac:dyDescent="0.2">
      <c r="A329" s="7">
        <v>308</v>
      </c>
      <c r="B329" s="7">
        <v>154</v>
      </c>
      <c r="C329" s="7">
        <v>77</v>
      </c>
      <c r="D329" s="12">
        <f t="shared" si="83"/>
        <v>25.666666666666668</v>
      </c>
      <c r="E329" s="29">
        <f t="shared" si="81"/>
        <v>0</v>
      </c>
      <c r="F329" s="2">
        <f t="shared" si="84"/>
        <v>0</v>
      </c>
      <c r="G329" s="2">
        <f t="shared" si="92"/>
        <v>0</v>
      </c>
      <c r="H329" s="2">
        <f t="shared" si="93"/>
        <v>0</v>
      </c>
      <c r="I329" s="2">
        <f t="shared" si="82"/>
        <v>0</v>
      </c>
      <c r="J329" s="2">
        <f t="shared" si="99"/>
        <v>0</v>
      </c>
      <c r="K329" s="2">
        <f t="shared" si="85"/>
        <v>0</v>
      </c>
      <c r="L329" s="2">
        <f t="shared" si="85"/>
        <v>0</v>
      </c>
      <c r="M329" s="2"/>
      <c r="N329" s="28">
        <f t="shared" si="100"/>
        <v>0</v>
      </c>
      <c r="O329" s="2">
        <f t="shared" si="94"/>
        <v>0</v>
      </c>
      <c r="P329" s="2">
        <f t="shared" si="95"/>
        <v>0</v>
      </c>
      <c r="R329">
        <f t="shared" si="96"/>
        <v>308</v>
      </c>
      <c r="S329" s="89">
        <f t="shared" si="86"/>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7"/>
        <v>0.11974758882722369</v>
      </c>
      <c r="Y329" s="66">
        <f t="shared" si="87"/>
        <v>0</v>
      </c>
      <c r="Z329" s="72">
        <f t="shared" si="88"/>
        <v>0</v>
      </c>
      <c r="AA329" s="79">
        <f t="shared" si="89"/>
        <v>0</v>
      </c>
      <c r="AB329" s="81">
        <f t="shared" si="98"/>
        <v>0</v>
      </c>
      <c r="AD329" s="95">
        <f>locallinterp(R329,'BBG rates'!$N$10:$N$369,'BBG rates'!$P$10:$P$369)</f>
        <v>25.722395606125243</v>
      </c>
      <c r="AI329" s="185">
        <f t="shared" si="90"/>
        <v>308</v>
      </c>
      <c r="AJ329" s="127">
        <f>locallinterp(MIN(AI329,CAP_Senior*12),'BBG rates'!$X$24:$X$65,'BBG rates'!$Y$24:$Y$65)</f>
        <v>67.918742488467984</v>
      </c>
      <c r="AK329" s="127">
        <f>locallinterp(MIN(AI329,CAP_CB*12),'BBG rates'!$AA$25:$AA$40,'BBG rates'!$AC$25:$AC$40)</f>
        <v>11</v>
      </c>
      <c r="AL329" s="144">
        <f t="shared" si="91"/>
        <v>20.676186223039558</v>
      </c>
      <c r="AM329" s="142">
        <f>(SUMPRODUCT(AL329:AL$381,G329:G$381)+SUMPRODUCT(AL329:AL$381,H329:H$381))/12</f>
        <v>0</v>
      </c>
    </row>
    <row r="330" spans="1:39" x14ac:dyDescent="0.2">
      <c r="A330" s="7">
        <v>309</v>
      </c>
      <c r="B330" s="7">
        <v>154.5</v>
      </c>
      <c r="C330" s="7">
        <v>77.25</v>
      </c>
      <c r="D330" s="12">
        <f t="shared" si="83"/>
        <v>25.75</v>
      </c>
      <c r="E330" s="29">
        <f t="shared" si="81"/>
        <v>0</v>
      </c>
      <c r="F330" s="2">
        <f t="shared" si="84"/>
        <v>0</v>
      </c>
      <c r="G330" s="2">
        <f t="shared" si="92"/>
        <v>0</v>
      </c>
      <c r="H330" s="2">
        <f t="shared" si="93"/>
        <v>0</v>
      </c>
      <c r="I330" s="2">
        <f t="shared" si="82"/>
        <v>0</v>
      </c>
      <c r="J330" s="2">
        <f t="shared" si="99"/>
        <v>0</v>
      </c>
      <c r="K330" s="2">
        <f t="shared" si="85"/>
        <v>0</v>
      </c>
      <c r="L330" s="2">
        <f t="shared" si="85"/>
        <v>0</v>
      </c>
      <c r="M330" s="2"/>
      <c r="N330" s="28">
        <f t="shared" si="100"/>
        <v>0</v>
      </c>
      <c r="O330" s="2">
        <f t="shared" si="94"/>
        <v>0</v>
      </c>
      <c r="P330" s="2">
        <f t="shared" si="95"/>
        <v>0</v>
      </c>
      <c r="R330">
        <f t="shared" si="96"/>
        <v>309</v>
      </c>
      <c r="S330" s="89">
        <f t="shared" si="86"/>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7"/>
        <v>0.11947455500687099</v>
      </c>
      <c r="Y330" s="66">
        <f t="shared" si="87"/>
        <v>0</v>
      </c>
      <c r="Z330" s="72">
        <f t="shared" si="88"/>
        <v>0</v>
      </c>
      <c r="AA330" s="79">
        <f t="shared" si="89"/>
        <v>0</v>
      </c>
      <c r="AB330" s="81">
        <f t="shared" si="98"/>
        <v>0</v>
      </c>
      <c r="AD330" s="95">
        <f>locallinterp(R330,'BBG rates'!$N$10:$N$369,'BBG rates'!$P$10:$P$369)</f>
        <v>25.803084163047615</v>
      </c>
      <c r="AI330" s="185">
        <f t="shared" si="90"/>
        <v>309</v>
      </c>
      <c r="AJ330" s="127">
        <f>locallinterp(MIN(AI330,CAP_Senior*12),'BBG rates'!$X$24:$X$65,'BBG rates'!$Y$24:$Y$65)</f>
        <v>67.918742488467984</v>
      </c>
      <c r="AK330" s="127">
        <f>locallinterp(MIN(AI330,CAP_CB*12),'BBG rates'!$AA$25:$AA$40,'BBG rates'!$AC$25:$AC$40)</f>
        <v>11</v>
      </c>
      <c r="AL330" s="144">
        <f t="shared" si="91"/>
        <v>20.676186223039558</v>
      </c>
      <c r="AM330" s="142">
        <f>(SUMPRODUCT(AL330:AL$381,G330:G$381)+SUMPRODUCT(AL330:AL$381,H330:H$381))/12</f>
        <v>0</v>
      </c>
    </row>
    <row r="331" spans="1:39" x14ac:dyDescent="0.2">
      <c r="A331" s="7">
        <v>310</v>
      </c>
      <c r="B331" s="7">
        <v>155</v>
      </c>
      <c r="C331" s="7">
        <v>77.5</v>
      </c>
      <c r="D331" s="12">
        <f t="shared" si="83"/>
        <v>25.833333333333332</v>
      </c>
      <c r="E331" s="29">
        <f t="shared" ref="E331:E381" si="101">IF($A331&lt;=$I$8,E330-G331-H331,0)</f>
        <v>0</v>
      </c>
      <c r="F331" s="2">
        <f t="shared" si="84"/>
        <v>0</v>
      </c>
      <c r="G331" s="2">
        <f t="shared" si="92"/>
        <v>0</v>
      </c>
      <c r="H331" s="2">
        <f t="shared" si="93"/>
        <v>0</v>
      </c>
      <c r="I331" s="2">
        <f t="shared" si="82"/>
        <v>0</v>
      </c>
      <c r="J331" s="2">
        <f t="shared" si="99"/>
        <v>0</v>
      </c>
      <c r="K331" s="2">
        <f t="shared" si="85"/>
        <v>0</v>
      </c>
      <c r="L331" s="2">
        <f t="shared" si="85"/>
        <v>0</v>
      </c>
      <c r="M331" s="2"/>
      <c r="N331" s="28">
        <f t="shared" si="100"/>
        <v>0</v>
      </c>
      <c r="O331" s="2">
        <f t="shared" si="94"/>
        <v>0</v>
      </c>
      <c r="P331" s="2">
        <f t="shared" si="95"/>
        <v>0</v>
      </c>
      <c r="R331">
        <f t="shared" si="96"/>
        <v>310</v>
      </c>
      <c r="S331" s="89">
        <f t="shared" si="86"/>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7"/>
        <v>0.11920152050333144</v>
      </c>
      <c r="Y331" s="66">
        <f t="shared" si="87"/>
        <v>0</v>
      </c>
      <c r="Z331" s="72">
        <f t="shared" si="88"/>
        <v>0</v>
      </c>
      <c r="AA331" s="79">
        <f t="shared" si="89"/>
        <v>0</v>
      </c>
      <c r="AB331" s="81">
        <f t="shared" si="98"/>
        <v>0</v>
      </c>
      <c r="AD331" s="95">
        <f>locallinterp(R331,'BBG rates'!$N$10:$N$369,'BBG rates'!$P$10:$P$369)</f>
        <v>25.883767611737607</v>
      </c>
      <c r="AI331" s="185">
        <f t="shared" si="90"/>
        <v>310</v>
      </c>
      <c r="AJ331" s="127">
        <f>locallinterp(MIN(AI331,CAP_Senior*12),'BBG rates'!$X$24:$X$65,'BBG rates'!$Y$24:$Y$65)</f>
        <v>67.918742488467984</v>
      </c>
      <c r="AK331" s="127">
        <f>locallinterp(MIN(AI331,CAP_CB*12),'BBG rates'!$AA$25:$AA$40,'BBG rates'!$AC$25:$AC$40)</f>
        <v>11</v>
      </c>
      <c r="AL331" s="144">
        <f t="shared" si="91"/>
        <v>20.676186223039558</v>
      </c>
      <c r="AM331" s="142">
        <f>(SUMPRODUCT(AL331:AL$381,G331:G$381)+SUMPRODUCT(AL331:AL$381,H331:H$381))/12</f>
        <v>0</v>
      </c>
    </row>
    <row r="332" spans="1:39" x14ac:dyDescent="0.2">
      <c r="A332" s="7">
        <v>311</v>
      </c>
      <c r="B332" s="7">
        <v>155.5</v>
      </c>
      <c r="C332" s="7">
        <v>77.75</v>
      </c>
      <c r="D332" s="12">
        <f t="shared" si="83"/>
        <v>25.916666666666668</v>
      </c>
      <c r="E332" s="29">
        <f t="shared" si="101"/>
        <v>0</v>
      </c>
      <c r="F332" s="2">
        <f t="shared" si="84"/>
        <v>0</v>
      </c>
      <c r="G332" s="2">
        <f t="shared" si="92"/>
        <v>0</v>
      </c>
      <c r="H332" s="2">
        <f t="shared" si="93"/>
        <v>0</v>
      </c>
      <c r="I332" s="2">
        <f t="shared" si="82"/>
        <v>0</v>
      </c>
      <c r="J332" s="2">
        <f t="shared" si="99"/>
        <v>0</v>
      </c>
      <c r="K332" s="2">
        <f t="shared" si="85"/>
        <v>0</v>
      </c>
      <c r="L332" s="2">
        <f t="shared" si="85"/>
        <v>0</v>
      </c>
      <c r="M332" s="2"/>
      <c r="N332" s="28">
        <f t="shared" si="100"/>
        <v>0</v>
      </c>
      <c r="O332" s="2">
        <f t="shared" si="94"/>
        <v>0</v>
      </c>
      <c r="P332" s="2">
        <f t="shared" si="95"/>
        <v>0</v>
      </c>
      <c r="R332">
        <f t="shared" si="96"/>
        <v>311</v>
      </c>
      <c r="S332" s="89">
        <f t="shared" si="86"/>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7"/>
        <v>0.11892848531660505</v>
      </c>
      <c r="Y332" s="66">
        <f t="shared" si="87"/>
        <v>0</v>
      </c>
      <c r="Z332" s="72">
        <f t="shared" si="88"/>
        <v>0</v>
      </c>
      <c r="AA332" s="79">
        <f t="shared" si="89"/>
        <v>0</v>
      </c>
      <c r="AB332" s="81">
        <f t="shared" si="98"/>
        <v>0</v>
      </c>
      <c r="AD332" s="95">
        <f>locallinterp(R332,'BBG rates'!$N$10:$N$369,'BBG rates'!$P$10:$P$369)</f>
        <v>25.964446230726729</v>
      </c>
      <c r="AI332" s="185">
        <f t="shared" si="90"/>
        <v>311</v>
      </c>
      <c r="AJ332" s="127">
        <f>locallinterp(MIN(AI332,CAP_Senior*12),'BBG rates'!$X$24:$X$65,'BBG rates'!$Y$24:$Y$65)</f>
        <v>67.918742488467984</v>
      </c>
      <c r="AK332" s="127">
        <f>locallinterp(MIN(AI332,CAP_CB*12),'BBG rates'!$AA$25:$AA$40,'BBG rates'!$AC$25:$AC$40)</f>
        <v>11</v>
      </c>
      <c r="AL332" s="144">
        <f t="shared" si="91"/>
        <v>20.676186223039558</v>
      </c>
      <c r="AM332" s="142">
        <f>(SUMPRODUCT(AL332:AL$381,G332:G$381)+SUMPRODUCT(AL332:AL$381,H332:H$381))/12</f>
        <v>0</v>
      </c>
    </row>
    <row r="333" spans="1:39" x14ac:dyDescent="0.2">
      <c r="A333" s="7">
        <v>312</v>
      </c>
      <c r="B333" s="7">
        <v>156</v>
      </c>
      <c r="C333" s="7">
        <v>78</v>
      </c>
      <c r="D333" s="12">
        <f t="shared" si="83"/>
        <v>26</v>
      </c>
      <c r="E333" s="29">
        <f t="shared" si="101"/>
        <v>0</v>
      </c>
      <c r="F333" s="2">
        <f t="shared" si="84"/>
        <v>0</v>
      </c>
      <c r="G333" s="2">
        <f t="shared" si="92"/>
        <v>0</v>
      </c>
      <c r="H333" s="2">
        <f t="shared" si="93"/>
        <v>0</v>
      </c>
      <c r="I333" s="2">
        <f t="shared" si="82"/>
        <v>0</v>
      </c>
      <c r="J333" s="2">
        <f t="shared" si="99"/>
        <v>0</v>
      </c>
      <c r="K333" s="2">
        <f t="shared" si="85"/>
        <v>0</v>
      </c>
      <c r="L333" s="2">
        <f t="shared" si="85"/>
        <v>0</v>
      </c>
      <c r="M333" s="2"/>
      <c r="N333" s="28">
        <f t="shared" si="100"/>
        <v>0</v>
      </c>
      <c r="O333" s="2">
        <f t="shared" si="94"/>
        <v>0</v>
      </c>
      <c r="P333" s="2">
        <f t="shared" si="95"/>
        <v>0</v>
      </c>
      <c r="R333">
        <f t="shared" si="96"/>
        <v>312</v>
      </c>
      <c r="S333" s="89">
        <f t="shared" si="86"/>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7"/>
        <v>0.11865544944642537</v>
      </c>
      <c r="Y333" s="66">
        <f t="shared" si="87"/>
        <v>0</v>
      </c>
      <c r="Z333" s="72">
        <f t="shared" si="88"/>
        <v>0</v>
      </c>
      <c r="AA333" s="79">
        <f t="shared" si="89"/>
        <v>0</v>
      </c>
      <c r="AB333" s="81">
        <f t="shared" si="98"/>
        <v>0</v>
      </c>
      <c r="AD333" s="95">
        <f>locallinterp(R333,'BBG rates'!$N$10:$N$369,'BBG rates'!$P$10:$P$369)</f>
        <v>26.045120288094722</v>
      </c>
      <c r="AI333" s="185">
        <f t="shared" si="90"/>
        <v>312</v>
      </c>
      <c r="AJ333" s="127">
        <f>locallinterp(MIN(AI333,CAP_Senior*12),'BBG rates'!$X$24:$X$65,'BBG rates'!$Y$24:$Y$65)</f>
        <v>67.918742488467984</v>
      </c>
      <c r="AK333" s="127">
        <f>locallinterp(MIN(AI333,CAP_CB*12),'BBG rates'!$AA$25:$AA$40,'BBG rates'!$AC$25:$AC$40)</f>
        <v>11</v>
      </c>
      <c r="AL333" s="144">
        <f t="shared" si="91"/>
        <v>20.676186223039558</v>
      </c>
      <c r="AM333" s="142">
        <f>(SUMPRODUCT(AL333:AL$381,G333:G$381)+SUMPRODUCT(AL333:AL$381,H333:H$381))/12</f>
        <v>0</v>
      </c>
    </row>
    <row r="334" spans="1:39" x14ac:dyDescent="0.2">
      <c r="A334" s="7">
        <v>313</v>
      </c>
      <c r="B334" s="7">
        <v>156.5</v>
      </c>
      <c r="C334" s="7">
        <v>78.25</v>
      </c>
      <c r="D334" s="12">
        <f t="shared" si="83"/>
        <v>26.083333333333332</v>
      </c>
      <c r="E334" s="29">
        <f t="shared" si="101"/>
        <v>0</v>
      </c>
      <c r="F334" s="2">
        <f t="shared" si="84"/>
        <v>0</v>
      </c>
      <c r="G334" s="2">
        <f t="shared" si="92"/>
        <v>0</v>
      </c>
      <c r="H334" s="2">
        <f t="shared" si="93"/>
        <v>0</v>
      </c>
      <c r="I334" s="2">
        <f t="shared" si="82"/>
        <v>0</v>
      </c>
      <c r="J334" s="2">
        <f t="shared" si="99"/>
        <v>0</v>
      </c>
      <c r="K334" s="2">
        <f t="shared" si="85"/>
        <v>0</v>
      </c>
      <c r="L334" s="2">
        <f t="shared" si="85"/>
        <v>0</v>
      </c>
      <c r="M334" s="2"/>
      <c r="N334" s="28">
        <f t="shared" si="100"/>
        <v>0</v>
      </c>
      <c r="O334" s="2">
        <f t="shared" si="94"/>
        <v>0</v>
      </c>
      <c r="P334" s="2">
        <f t="shared" si="95"/>
        <v>0</v>
      </c>
      <c r="R334">
        <f t="shared" si="96"/>
        <v>313</v>
      </c>
      <c r="S334" s="89">
        <f t="shared" si="86"/>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7"/>
        <v>0.11838241289279239</v>
      </c>
      <c r="Y334" s="66">
        <f t="shared" si="87"/>
        <v>0</v>
      </c>
      <c r="Z334" s="72">
        <f t="shared" si="88"/>
        <v>0</v>
      </c>
      <c r="AA334" s="79">
        <f t="shared" si="89"/>
        <v>0</v>
      </c>
      <c r="AB334" s="81">
        <f t="shared" si="98"/>
        <v>0</v>
      </c>
      <c r="AD334" s="95">
        <f>locallinterp(R334,'BBG rates'!$N$10:$N$369,'BBG rates'!$P$10:$P$369)</f>
        <v>26.125790046450316</v>
      </c>
      <c r="AI334" s="185">
        <f t="shared" si="90"/>
        <v>313</v>
      </c>
      <c r="AJ334" s="127">
        <f>locallinterp(MIN(AI334,CAP_Senior*12),'BBG rates'!$X$24:$X$65,'BBG rates'!$Y$24:$Y$65)</f>
        <v>67.918742488467984</v>
      </c>
      <c r="AK334" s="127">
        <f>locallinterp(MIN(AI334,CAP_CB*12),'BBG rates'!$AA$25:$AA$40,'BBG rates'!$AC$25:$AC$40)</f>
        <v>11</v>
      </c>
      <c r="AL334" s="144">
        <f t="shared" si="91"/>
        <v>20.676186223039558</v>
      </c>
      <c r="AM334" s="142">
        <f>(SUMPRODUCT(AL334:AL$381,G334:G$381)+SUMPRODUCT(AL334:AL$381,H334:H$381))/12</f>
        <v>0</v>
      </c>
    </row>
    <row r="335" spans="1:39" x14ac:dyDescent="0.2">
      <c r="A335" s="7">
        <v>314</v>
      </c>
      <c r="B335" s="7">
        <v>157</v>
      </c>
      <c r="C335" s="7">
        <v>78.5</v>
      </c>
      <c r="D335" s="12">
        <f t="shared" si="83"/>
        <v>26.166666666666668</v>
      </c>
      <c r="E335" s="29">
        <f t="shared" si="101"/>
        <v>0</v>
      </c>
      <c r="F335" s="2">
        <f t="shared" si="84"/>
        <v>0</v>
      </c>
      <c r="G335" s="2">
        <f t="shared" si="92"/>
        <v>0</v>
      </c>
      <c r="H335" s="2">
        <f t="shared" si="93"/>
        <v>0</v>
      </c>
      <c r="I335" s="2">
        <f t="shared" si="82"/>
        <v>0</v>
      </c>
      <c r="J335" s="2">
        <f t="shared" si="99"/>
        <v>0</v>
      </c>
      <c r="K335" s="2">
        <f t="shared" si="85"/>
        <v>0</v>
      </c>
      <c r="L335" s="2">
        <f t="shared" si="85"/>
        <v>0</v>
      </c>
      <c r="M335" s="2"/>
      <c r="N335" s="28">
        <f t="shared" si="100"/>
        <v>0</v>
      </c>
      <c r="O335" s="2">
        <f t="shared" si="94"/>
        <v>0</v>
      </c>
      <c r="P335" s="2">
        <f t="shared" si="95"/>
        <v>0</v>
      </c>
      <c r="R335">
        <f t="shared" si="96"/>
        <v>314</v>
      </c>
      <c r="S335" s="89">
        <f t="shared" si="86"/>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7"/>
        <v>0.11810937565597257</v>
      </c>
      <c r="Y335" s="66">
        <f t="shared" si="87"/>
        <v>0</v>
      </c>
      <c r="Z335" s="72">
        <f t="shared" si="88"/>
        <v>0</v>
      </c>
      <c r="AA335" s="79">
        <f t="shared" si="89"/>
        <v>0</v>
      </c>
      <c r="AB335" s="81">
        <f t="shared" si="98"/>
        <v>0</v>
      </c>
      <c r="AD335" s="95">
        <f>locallinterp(R335,'BBG rates'!$N$10:$N$369,'BBG rates'!$P$10:$P$369)</f>
        <v>26.206455757955219</v>
      </c>
      <c r="AI335" s="185">
        <f t="shared" si="90"/>
        <v>314</v>
      </c>
      <c r="AJ335" s="127">
        <f>locallinterp(MIN(AI335,CAP_Senior*12),'BBG rates'!$X$24:$X$65,'BBG rates'!$Y$24:$Y$65)</f>
        <v>67.918742488467984</v>
      </c>
      <c r="AK335" s="127">
        <f>locallinterp(MIN(AI335,CAP_CB*12),'BBG rates'!$AA$25:$AA$40,'BBG rates'!$AC$25:$AC$40)</f>
        <v>11</v>
      </c>
      <c r="AL335" s="144">
        <f t="shared" si="91"/>
        <v>20.676186223039558</v>
      </c>
      <c r="AM335" s="142">
        <f>(SUMPRODUCT(AL335:AL$381,G335:G$381)+SUMPRODUCT(AL335:AL$381,H335:H$381))/12</f>
        <v>0</v>
      </c>
    </row>
    <row r="336" spans="1:39" x14ac:dyDescent="0.2">
      <c r="A336" s="7">
        <v>315</v>
      </c>
      <c r="B336" s="7">
        <v>157.5</v>
      </c>
      <c r="C336" s="7">
        <v>78.75</v>
      </c>
      <c r="D336" s="12">
        <f t="shared" si="83"/>
        <v>26.25</v>
      </c>
      <c r="E336" s="29">
        <f t="shared" si="101"/>
        <v>0</v>
      </c>
      <c r="F336" s="2">
        <f t="shared" si="84"/>
        <v>0</v>
      </c>
      <c r="G336" s="2">
        <f t="shared" si="92"/>
        <v>0</v>
      </c>
      <c r="H336" s="2">
        <f t="shared" si="93"/>
        <v>0</v>
      </c>
      <c r="I336" s="2">
        <f t="shared" si="82"/>
        <v>0</v>
      </c>
      <c r="J336" s="2">
        <f t="shared" si="99"/>
        <v>0</v>
      </c>
      <c r="K336" s="2">
        <f t="shared" si="85"/>
        <v>0</v>
      </c>
      <c r="L336" s="2">
        <f t="shared" si="85"/>
        <v>0</v>
      </c>
      <c r="M336" s="2"/>
      <c r="N336" s="28">
        <f t="shared" si="100"/>
        <v>0</v>
      </c>
      <c r="O336" s="2">
        <f t="shared" si="94"/>
        <v>0</v>
      </c>
      <c r="P336" s="2">
        <f t="shared" si="95"/>
        <v>0</v>
      </c>
      <c r="R336">
        <f t="shared" si="96"/>
        <v>315</v>
      </c>
      <c r="S336" s="89">
        <f t="shared" si="86"/>
        <v>0</v>
      </c>
      <c r="T336" s="89">
        <f>IF(AND(S336=0,S335&gt;0),SUM($G336:$H$381),S336)</f>
        <v>0</v>
      </c>
      <c r="U336" s="82">
        <f>SUM(T336:T$381)</f>
        <v>0</v>
      </c>
      <c r="V336" s="68">
        <f>localspline(R336,'BBG rates'!$G$10:$G$27,'BBG rates'!$K$10:$K$27)</f>
        <v>0.96794299596928113</v>
      </c>
      <c r="W336" s="68">
        <f>locallinterp(R336,'BBG rates'!$G$10:$G$27,'BBG rates'!$J$10:$J$27)</f>
        <v>0.1179</v>
      </c>
      <c r="X336" s="56">
        <f t="shared" si="97"/>
        <v>0.11783633773596591</v>
      </c>
      <c r="Y336" s="66">
        <f t="shared" si="87"/>
        <v>0</v>
      </c>
      <c r="Z336" s="72">
        <f t="shared" si="88"/>
        <v>0</v>
      </c>
      <c r="AA336" s="79">
        <f t="shared" si="89"/>
        <v>0</v>
      </c>
      <c r="AB336" s="81">
        <f t="shared" si="98"/>
        <v>0</v>
      </c>
      <c r="AD336" s="95">
        <f>locallinterp(R336,'BBG rates'!$N$10:$N$369,'BBG rates'!$P$10:$P$369)</f>
        <v>26.287117674285991</v>
      </c>
      <c r="AI336" s="185">
        <f t="shared" si="90"/>
        <v>315</v>
      </c>
      <c r="AJ336" s="127">
        <f>locallinterp(MIN(AI336,CAP_Senior*12),'BBG rates'!$X$24:$X$65,'BBG rates'!$Y$24:$Y$65)</f>
        <v>67.918742488467984</v>
      </c>
      <c r="AK336" s="127">
        <f>locallinterp(MIN(AI336,CAP_CB*12),'BBG rates'!$AA$25:$AA$40,'BBG rates'!$AC$25:$AC$40)</f>
        <v>11</v>
      </c>
      <c r="AL336" s="144">
        <f t="shared" si="91"/>
        <v>20.676186223039558</v>
      </c>
      <c r="AM336" s="142">
        <f>(SUMPRODUCT(AL336:AL$381,G336:G$381)+SUMPRODUCT(AL336:AL$381,H336:H$381))/12</f>
        <v>0</v>
      </c>
    </row>
    <row r="337" spans="1:39" x14ac:dyDescent="0.2">
      <c r="A337" s="7">
        <v>316</v>
      </c>
      <c r="B337" s="7">
        <v>158</v>
      </c>
      <c r="C337" s="7">
        <v>79</v>
      </c>
      <c r="D337" s="12">
        <f t="shared" si="83"/>
        <v>26.333333333333332</v>
      </c>
      <c r="E337" s="29">
        <f t="shared" si="101"/>
        <v>0</v>
      </c>
      <c r="F337" s="2">
        <f t="shared" si="84"/>
        <v>0</v>
      </c>
      <c r="G337" s="2">
        <f t="shared" si="92"/>
        <v>0</v>
      </c>
      <c r="H337" s="2">
        <f t="shared" si="93"/>
        <v>0</v>
      </c>
      <c r="I337" s="2">
        <f t="shared" si="82"/>
        <v>0</v>
      </c>
      <c r="J337" s="2">
        <f t="shared" si="99"/>
        <v>0</v>
      </c>
      <c r="K337" s="2">
        <f t="shared" si="85"/>
        <v>0</v>
      </c>
      <c r="L337" s="2">
        <f t="shared" si="85"/>
        <v>0</v>
      </c>
      <c r="M337" s="2"/>
      <c r="N337" s="28">
        <f t="shared" si="100"/>
        <v>0</v>
      </c>
      <c r="O337" s="2">
        <f t="shared" si="94"/>
        <v>0</v>
      </c>
      <c r="P337" s="2">
        <f t="shared" si="95"/>
        <v>0</v>
      </c>
      <c r="R337">
        <f t="shared" si="96"/>
        <v>316</v>
      </c>
      <c r="S337" s="89">
        <f t="shared" si="86"/>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7"/>
        <v>0.11756329913250596</v>
      </c>
      <c r="Y337" s="66">
        <f t="shared" si="87"/>
        <v>0</v>
      </c>
      <c r="Z337" s="72">
        <f t="shared" si="88"/>
        <v>0</v>
      </c>
      <c r="AA337" s="79">
        <f t="shared" si="89"/>
        <v>0</v>
      </c>
      <c r="AB337" s="81">
        <f t="shared" si="98"/>
        <v>0</v>
      </c>
      <c r="AD337" s="95">
        <f>locallinterp(R337,'BBG rates'!$N$10:$N$369,'BBG rates'!$P$10:$P$369)</f>
        <v>26.367776046605371</v>
      </c>
      <c r="AI337" s="185">
        <f t="shared" si="90"/>
        <v>316</v>
      </c>
      <c r="AJ337" s="127">
        <f>locallinterp(MIN(AI337,CAP_Senior*12),'BBG rates'!$X$24:$X$65,'BBG rates'!$Y$24:$Y$65)</f>
        <v>67.918742488467984</v>
      </c>
      <c r="AK337" s="127">
        <f>locallinterp(MIN(AI337,CAP_CB*12),'BBG rates'!$AA$25:$AA$40,'BBG rates'!$AC$25:$AC$40)</f>
        <v>11</v>
      </c>
      <c r="AL337" s="144">
        <f t="shared" si="91"/>
        <v>20.676186223039558</v>
      </c>
      <c r="AM337" s="142">
        <f>(SUMPRODUCT(AL337:AL$381,G337:G$381)+SUMPRODUCT(AL337:AL$381,H337:H$381))/12</f>
        <v>0</v>
      </c>
    </row>
    <row r="338" spans="1:39" x14ac:dyDescent="0.2">
      <c r="A338" s="7">
        <v>317</v>
      </c>
      <c r="B338" s="7">
        <v>158.5</v>
      </c>
      <c r="C338" s="7">
        <v>79.25</v>
      </c>
      <c r="D338" s="12">
        <f t="shared" si="83"/>
        <v>26.416666666666668</v>
      </c>
      <c r="E338" s="29">
        <f t="shared" si="101"/>
        <v>0</v>
      </c>
      <c r="F338" s="2">
        <f t="shared" si="84"/>
        <v>0</v>
      </c>
      <c r="G338" s="2">
        <f t="shared" si="92"/>
        <v>0</v>
      </c>
      <c r="H338" s="2">
        <f t="shared" si="93"/>
        <v>0</v>
      </c>
      <c r="I338" s="2">
        <f t="shared" si="82"/>
        <v>0</v>
      </c>
      <c r="J338" s="2">
        <f t="shared" si="99"/>
        <v>0</v>
      </c>
      <c r="K338" s="2">
        <f t="shared" si="85"/>
        <v>0</v>
      </c>
      <c r="L338" s="2">
        <f t="shared" si="85"/>
        <v>0</v>
      </c>
      <c r="M338" s="2"/>
      <c r="N338" s="28">
        <f t="shared" si="100"/>
        <v>0</v>
      </c>
      <c r="O338" s="2">
        <f t="shared" si="94"/>
        <v>0</v>
      </c>
      <c r="P338" s="2">
        <f t="shared" si="95"/>
        <v>0</v>
      </c>
      <c r="R338">
        <f t="shared" si="96"/>
        <v>317</v>
      </c>
      <c r="S338" s="89">
        <f t="shared" si="86"/>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7"/>
        <v>0.11729025984585917</v>
      </c>
      <c r="Y338" s="66">
        <f t="shared" si="87"/>
        <v>0</v>
      </c>
      <c r="Z338" s="72">
        <f t="shared" si="88"/>
        <v>0</v>
      </c>
      <c r="AA338" s="79">
        <f t="shared" si="89"/>
        <v>0</v>
      </c>
      <c r="AB338" s="81">
        <f t="shared" si="98"/>
        <v>0</v>
      </c>
      <c r="AD338" s="95">
        <f>locallinterp(R338,'BBG rates'!$N$10:$N$369,'BBG rates'!$P$10:$P$369)</f>
        <v>26.448431110664629</v>
      </c>
      <c r="AI338" s="185">
        <f t="shared" si="90"/>
        <v>317</v>
      </c>
      <c r="AJ338" s="127">
        <f>locallinterp(MIN(AI338,CAP_Senior*12),'BBG rates'!$X$24:$X$65,'BBG rates'!$Y$24:$Y$65)</f>
        <v>67.918742488467984</v>
      </c>
      <c r="AK338" s="127">
        <f>locallinterp(MIN(AI338,CAP_CB*12),'BBG rates'!$AA$25:$AA$40,'BBG rates'!$AC$25:$AC$40)</f>
        <v>11</v>
      </c>
      <c r="AL338" s="144">
        <f t="shared" si="91"/>
        <v>20.676186223039558</v>
      </c>
      <c r="AM338" s="142">
        <f>(SUMPRODUCT(AL338:AL$381,G338:G$381)+SUMPRODUCT(AL338:AL$381,H338:H$381))/12</f>
        <v>0</v>
      </c>
    </row>
    <row r="339" spans="1:39" x14ac:dyDescent="0.2">
      <c r="A339" s="7">
        <v>318</v>
      </c>
      <c r="B339" s="7">
        <v>159</v>
      </c>
      <c r="C339" s="7">
        <v>79.5</v>
      </c>
      <c r="D339" s="12">
        <f t="shared" si="83"/>
        <v>26.5</v>
      </c>
      <c r="E339" s="29">
        <f t="shared" si="101"/>
        <v>0</v>
      </c>
      <c r="F339" s="2">
        <f t="shared" si="84"/>
        <v>0</v>
      </c>
      <c r="G339" s="2">
        <f t="shared" si="92"/>
        <v>0</v>
      </c>
      <c r="H339" s="2">
        <f t="shared" si="93"/>
        <v>0</v>
      </c>
      <c r="I339" s="2">
        <f t="shared" ref="I339:I381" si="102">SUM(F339:H339)</f>
        <v>0</v>
      </c>
      <c r="J339" s="2">
        <f t="shared" si="99"/>
        <v>0</v>
      </c>
      <c r="K339" s="2">
        <f t="shared" si="85"/>
        <v>0</v>
      </c>
      <c r="L339" s="2">
        <f t="shared" si="85"/>
        <v>0</v>
      </c>
      <c r="M339" s="2"/>
      <c r="N339" s="28">
        <f t="shared" si="100"/>
        <v>0</v>
      </c>
      <c r="O339" s="2">
        <f t="shared" si="94"/>
        <v>0</v>
      </c>
      <c r="P339" s="2">
        <f t="shared" si="95"/>
        <v>0</v>
      </c>
      <c r="R339">
        <f t="shared" si="96"/>
        <v>318</v>
      </c>
      <c r="S339" s="89">
        <f t="shared" si="86"/>
        <v>0</v>
      </c>
      <c r="T339" s="89">
        <f>IF(AND(S339=0,S338&gt;0),SUM($G339:$H$381),S339)</f>
        <v>0</v>
      </c>
      <c r="U339" s="82">
        <f>SUM(T339:T$381)</f>
        <v>0</v>
      </c>
      <c r="V339" s="68">
        <f>localspline(R339,'BBG rates'!$G$10:$G$27,'BBG rates'!$K$10:$K$27)</f>
        <v>0.96782395232434282</v>
      </c>
      <c r="W339" s="68">
        <f>locallinterp(R339,'BBG rates'!$G$10:$G$27,'BBG rates'!$J$10:$J$27)</f>
        <v>0.11708</v>
      </c>
      <c r="X339" s="56">
        <f t="shared" si="97"/>
        <v>0.11701721987602554</v>
      </c>
      <c r="Y339" s="66">
        <f t="shared" si="87"/>
        <v>0</v>
      </c>
      <c r="Z339" s="72">
        <f t="shared" si="88"/>
        <v>0</v>
      </c>
      <c r="AA339" s="79">
        <f t="shared" si="89"/>
        <v>0</v>
      </c>
      <c r="AB339" s="81">
        <f t="shared" si="98"/>
        <v>0</v>
      </c>
      <c r="AD339" s="95">
        <f>locallinterp(R339,'BBG rates'!$N$10:$N$369,'BBG rates'!$P$10:$P$369)</f>
        <v>26.529083106691658</v>
      </c>
      <c r="AI339" s="185">
        <f t="shared" si="90"/>
        <v>318</v>
      </c>
      <c r="AJ339" s="127">
        <f>locallinterp(MIN(AI339,CAP_Senior*12),'BBG rates'!$X$24:$X$65,'BBG rates'!$Y$24:$Y$65)</f>
        <v>67.918742488467984</v>
      </c>
      <c r="AK339" s="127">
        <f>locallinterp(MIN(AI339,CAP_CB*12),'BBG rates'!$AA$25:$AA$40,'BBG rates'!$AC$25:$AC$40)</f>
        <v>11</v>
      </c>
      <c r="AL339" s="144">
        <f t="shared" si="91"/>
        <v>20.676186223039558</v>
      </c>
      <c r="AM339" s="142">
        <f>(SUMPRODUCT(AL339:AL$381,G339:G$381)+SUMPRODUCT(AL339:AL$381,H339:H$381))/12</f>
        <v>0</v>
      </c>
    </row>
    <row r="340" spans="1:39" x14ac:dyDescent="0.2">
      <c r="A340" s="7">
        <v>319</v>
      </c>
      <c r="B340" s="7">
        <v>159.5</v>
      </c>
      <c r="C340" s="7">
        <v>79.75</v>
      </c>
      <c r="D340" s="12">
        <f t="shared" si="83"/>
        <v>26.583333333333332</v>
      </c>
      <c r="E340" s="29">
        <f t="shared" si="101"/>
        <v>0</v>
      </c>
      <c r="F340" s="2">
        <f t="shared" si="84"/>
        <v>0</v>
      </c>
      <c r="G340" s="2">
        <f t="shared" si="92"/>
        <v>0</v>
      </c>
      <c r="H340" s="2">
        <f t="shared" si="93"/>
        <v>0</v>
      </c>
      <c r="I340" s="2">
        <f t="shared" si="102"/>
        <v>0</v>
      </c>
      <c r="J340" s="2">
        <f t="shared" si="99"/>
        <v>0</v>
      </c>
      <c r="K340" s="2">
        <f t="shared" si="85"/>
        <v>0</v>
      </c>
      <c r="L340" s="2">
        <f t="shared" si="85"/>
        <v>0</v>
      </c>
      <c r="M340" s="2"/>
      <c r="N340" s="28">
        <f t="shared" si="100"/>
        <v>0</v>
      </c>
      <c r="O340" s="2">
        <f t="shared" si="94"/>
        <v>0</v>
      </c>
      <c r="P340" s="2">
        <f t="shared" si="95"/>
        <v>0</v>
      </c>
      <c r="R340">
        <f t="shared" si="96"/>
        <v>319</v>
      </c>
      <c r="S340" s="89">
        <f t="shared" si="86"/>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7"/>
        <v>0.11674417922273861</v>
      </c>
      <c r="Y340" s="66">
        <f t="shared" si="87"/>
        <v>0</v>
      </c>
      <c r="Z340" s="72">
        <f t="shared" si="88"/>
        <v>0</v>
      </c>
      <c r="AA340" s="79">
        <f t="shared" si="89"/>
        <v>0</v>
      </c>
      <c r="AB340" s="81">
        <f t="shared" si="98"/>
        <v>0</v>
      </c>
      <c r="AD340" s="95">
        <f>locallinterp(R340,'BBG rates'!$N$10:$N$369,'BBG rates'!$P$10:$P$369)</f>
        <v>26.609732264469091</v>
      </c>
      <c r="AI340" s="185">
        <f t="shared" si="90"/>
        <v>319</v>
      </c>
      <c r="AJ340" s="127">
        <f>locallinterp(MIN(AI340,CAP_Senior*12),'BBG rates'!$X$24:$X$65,'BBG rates'!$Y$24:$Y$65)</f>
        <v>67.918742488467984</v>
      </c>
      <c r="AK340" s="127">
        <f>locallinterp(MIN(AI340,CAP_CB*12),'BBG rates'!$AA$25:$AA$40,'BBG rates'!$AC$25:$AC$40)</f>
        <v>11</v>
      </c>
      <c r="AL340" s="144">
        <f t="shared" si="91"/>
        <v>20.676186223039558</v>
      </c>
      <c r="AM340" s="142">
        <f>(SUMPRODUCT(AL340:AL$381,G340:G$381)+SUMPRODUCT(AL340:AL$381,H340:H$381))/12</f>
        <v>0</v>
      </c>
    </row>
    <row r="341" spans="1:39" x14ac:dyDescent="0.2">
      <c r="A341" s="7">
        <v>320</v>
      </c>
      <c r="B341" s="7">
        <v>160</v>
      </c>
      <c r="C341" s="7">
        <v>80</v>
      </c>
      <c r="D341" s="12">
        <f t="shared" si="83"/>
        <v>26.666666666666668</v>
      </c>
      <c r="E341" s="29">
        <f t="shared" si="101"/>
        <v>0</v>
      </c>
      <c r="F341" s="2">
        <f t="shared" si="84"/>
        <v>0</v>
      </c>
      <c r="G341" s="2">
        <f t="shared" si="92"/>
        <v>0</v>
      </c>
      <c r="H341" s="2">
        <f t="shared" si="93"/>
        <v>0</v>
      </c>
      <c r="I341" s="2">
        <f t="shared" si="102"/>
        <v>0</v>
      </c>
      <c r="J341" s="2">
        <f t="shared" si="99"/>
        <v>0</v>
      </c>
      <c r="K341" s="2">
        <f t="shared" si="85"/>
        <v>0</v>
      </c>
      <c r="L341" s="2">
        <f t="shared" si="85"/>
        <v>0</v>
      </c>
      <c r="M341" s="2"/>
      <c r="N341" s="28">
        <f t="shared" si="100"/>
        <v>0</v>
      </c>
      <c r="O341" s="2">
        <f t="shared" si="94"/>
        <v>0</v>
      </c>
      <c r="P341" s="2">
        <f t="shared" si="95"/>
        <v>0</v>
      </c>
      <c r="R341">
        <f t="shared" si="96"/>
        <v>320</v>
      </c>
      <c r="S341" s="89">
        <f t="shared" si="86"/>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7"/>
        <v>0.11647113788599839</v>
      </c>
      <c r="Y341" s="66">
        <f t="shared" si="87"/>
        <v>0</v>
      </c>
      <c r="Z341" s="72">
        <f t="shared" si="88"/>
        <v>0</v>
      </c>
      <c r="AA341" s="79">
        <f t="shared" si="89"/>
        <v>0</v>
      </c>
      <c r="AB341" s="81">
        <f t="shared" si="98"/>
        <v>0</v>
      </c>
      <c r="AD341" s="95">
        <f>locallinterp(R341,'BBG rates'!$N$10:$N$369,'BBG rates'!$P$10:$P$369)</f>
        <v>26.690378808308552</v>
      </c>
      <c r="AI341" s="185">
        <f t="shared" si="90"/>
        <v>320</v>
      </c>
      <c r="AJ341" s="127">
        <f>locallinterp(MIN(AI341,CAP_Senior*12),'BBG rates'!$X$24:$X$65,'BBG rates'!$Y$24:$Y$65)</f>
        <v>67.918742488467984</v>
      </c>
      <c r="AK341" s="127">
        <f>locallinterp(MIN(AI341,CAP_CB*12),'BBG rates'!$AA$25:$AA$40,'BBG rates'!$AC$25:$AC$40)</f>
        <v>11</v>
      </c>
      <c r="AL341" s="144">
        <f t="shared" si="91"/>
        <v>20.676186223039558</v>
      </c>
      <c r="AM341" s="142">
        <f>(SUMPRODUCT(AL341:AL$381,G341:G$381)+SUMPRODUCT(AL341:AL$381,H341:H$381))/12</f>
        <v>0</v>
      </c>
    </row>
    <row r="342" spans="1:39" x14ac:dyDescent="0.2">
      <c r="A342" s="7">
        <v>321</v>
      </c>
      <c r="B342" s="7">
        <v>160.5</v>
      </c>
      <c r="C342" s="7">
        <v>80.25</v>
      </c>
      <c r="D342" s="12">
        <f t="shared" ref="D342:D381" si="103">A342/12</f>
        <v>26.75</v>
      </c>
      <c r="E342" s="29">
        <f t="shared" si="101"/>
        <v>0</v>
      </c>
      <c r="F342" s="2">
        <f t="shared" ref="F342:F381" si="104">IF($A342&lt;=$I$8,-IPMT($G$11,1,$I$8-$A342+1,$E341),0)</f>
        <v>0</v>
      </c>
      <c r="G342" s="2">
        <f t="shared" si="92"/>
        <v>0</v>
      </c>
      <c r="H342" s="2">
        <f t="shared" si="93"/>
        <v>0</v>
      </c>
      <c r="I342" s="2">
        <f t="shared" si="102"/>
        <v>0</v>
      </c>
      <c r="J342" s="2">
        <f t="shared" si="99"/>
        <v>0</v>
      </c>
      <c r="K342" s="2">
        <f t="shared" ref="K342:L381" si="105">I342/(1+$F$12)^IF($I$7=1,$A342,IF($I$7=2,$B342,IF($I$7=4,$C342,$D342)))</f>
        <v>0</v>
      </c>
      <c r="L342" s="2">
        <f t="shared" si="105"/>
        <v>0</v>
      </c>
      <c r="M342" s="2"/>
      <c r="N342" s="28">
        <f t="shared" si="100"/>
        <v>0</v>
      </c>
      <c r="O342" s="2">
        <f t="shared" si="94"/>
        <v>0</v>
      </c>
      <c r="P342" s="2">
        <f t="shared" si="95"/>
        <v>0</v>
      </c>
      <c r="R342">
        <f t="shared" si="96"/>
        <v>321</v>
      </c>
      <c r="S342" s="89">
        <f t="shared" ref="S342:S381" si="106">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7"/>
        <v>0.11619809586607133</v>
      </c>
      <c r="Y342" s="66">
        <f t="shared" ref="Y342:Y380" si="107">T342*X342%/12+Y343</f>
        <v>0</v>
      </c>
      <c r="Z342" s="72">
        <f t="shared" ref="Z342:Z381" si="108">IF(U342=0,0,Y342*1200/U342)</f>
        <v>0</v>
      </c>
      <c r="AA342" s="79">
        <f t="shared" ref="AA342:AA381" si="109">T342*$AA$17%/12+AA343</f>
        <v>0</v>
      </c>
      <c r="AB342" s="81">
        <f t="shared" si="98"/>
        <v>0</v>
      </c>
      <c r="AD342" s="95">
        <f>locallinterp(R342,'BBG rates'!$N$10:$N$369,'BBG rates'!$P$10:$P$369)</f>
        <v>26.771022952080457</v>
      </c>
      <c r="AI342" s="185">
        <f t="shared" ref="AI342:AI381" si="110">A342</f>
        <v>321</v>
      </c>
      <c r="AJ342" s="127">
        <f>locallinterp(MIN(AI342,CAP_Senior*12),'BBG rates'!$X$24:$X$65,'BBG rates'!$Y$24:$Y$65)</f>
        <v>67.918742488467984</v>
      </c>
      <c r="AK342" s="127">
        <f>locallinterp(MIN(AI342,CAP_CB*12),'BBG rates'!$AA$25:$AA$40,'BBG rates'!$AC$25:$AC$40)</f>
        <v>11</v>
      </c>
      <c r="AL342" s="144">
        <f t="shared" ref="AL342:AL381" si="111">SUMPRODUCT(AJ342:AK342,$AJ$19:$AK$19)</f>
        <v>20.676186223039558</v>
      </c>
      <c r="AM342" s="142">
        <f>(SUMPRODUCT(AL342:AL$381,G342:G$381)+SUMPRODUCT(AL342:AL$381,H342:H$381))/12</f>
        <v>0</v>
      </c>
    </row>
    <row r="343" spans="1:39" x14ac:dyDescent="0.2">
      <c r="A343" s="7">
        <v>322</v>
      </c>
      <c r="B343" s="7">
        <v>161</v>
      </c>
      <c r="C343" s="7">
        <v>80.5</v>
      </c>
      <c r="D343" s="12">
        <f t="shared" si="103"/>
        <v>26.833333333333332</v>
      </c>
      <c r="E343" s="29">
        <f t="shared" si="101"/>
        <v>0</v>
      </c>
      <c r="F343" s="2">
        <f t="shared" si="104"/>
        <v>0</v>
      </c>
      <c r="G343" s="2">
        <f t="shared" ref="G343:G381" si="112">IF($A343&lt;=$I$8,-PPMT($G$11,1,$I$8-$A343+1,$E342),0)</f>
        <v>0</v>
      </c>
      <c r="H343" s="2">
        <f t="shared" ref="H343:H381" si="113">IF($A343&lt;=$I$8,(E342-G343)*$G$13,0)</f>
        <v>0</v>
      </c>
      <c r="I343" s="2">
        <f t="shared" si="102"/>
        <v>0</v>
      </c>
      <c r="J343" s="2">
        <f t="shared" si="99"/>
        <v>0</v>
      </c>
      <c r="K343" s="2">
        <f t="shared" si="105"/>
        <v>0</v>
      </c>
      <c r="L343" s="2">
        <f t="shared" si="105"/>
        <v>0</v>
      </c>
      <c r="M343" s="2"/>
      <c r="N343" s="28">
        <f t="shared" si="100"/>
        <v>0</v>
      </c>
      <c r="O343" s="2">
        <f t="shared" ref="O343:O381" si="114">IF($A343&lt;=$I$8,-IPMT($G$11,1,$I$8-$A343+1,$N342),0)</f>
        <v>0</v>
      </c>
      <c r="P343" s="2">
        <f t="shared" ref="P343:P381" si="115">IF($A343&lt;=$I$8,-PPMT($G$11,1,$I$8-$A343+1,$N342),0)</f>
        <v>0</v>
      </c>
      <c r="R343">
        <f t="shared" ref="R343:R381" si="116">ROUND(D343*12,1)</f>
        <v>322</v>
      </c>
      <c r="S343" s="89">
        <f t="shared" si="106"/>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7">((1+W343%)^(1/12)-1)*1200</f>
        <v>0.11592505316269097</v>
      </c>
      <c r="Y343" s="66">
        <f t="shared" si="107"/>
        <v>0</v>
      </c>
      <c r="Z343" s="72">
        <f t="shared" si="108"/>
        <v>0</v>
      </c>
      <c r="AA343" s="79">
        <f t="shared" si="109"/>
        <v>0</v>
      </c>
      <c r="AB343" s="81">
        <f t="shared" ref="AB343:AB381" si="118">IF(U343=0,0,AA343*1200/U343)</f>
        <v>0</v>
      </c>
      <c r="AD343" s="95">
        <f>locallinterp(R343,'BBG rates'!$N$10:$N$369,'BBG rates'!$P$10:$P$369)</f>
        <v>26.851664914125362</v>
      </c>
      <c r="AI343" s="185">
        <f t="shared" si="110"/>
        <v>322</v>
      </c>
      <c r="AJ343" s="127">
        <f>locallinterp(MIN(AI343,CAP_Senior*12),'BBG rates'!$X$24:$X$65,'BBG rates'!$Y$24:$Y$65)</f>
        <v>67.918742488467984</v>
      </c>
      <c r="AK343" s="127">
        <f>locallinterp(MIN(AI343,CAP_CB*12),'BBG rates'!$AA$25:$AA$40,'BBG rates'!$AC$25:$AC$40)</f>
        <v>11</v>
      </c>
      <c r="AL343" s="144">
        <f t="shared" si="111"/>
        <v>20.676186223039558</v>
      </c>
      <c r="AM343" s="142">
        <f>(SUMPRODUCT(AL343:AL$381,G343:G$381)+SUMPRODUCT(AL343:AL$381,H343:H$381))/12</f>
        <v>0</v>
      </c>
    </row>
    <row r="344" spans="1:39" x14ac:dyDescent="0.2">
      <c r="A344" s="7">
        <v>323</v>
      </c>
      <c r="B344" s="7">
        <v>161.5</v>
      </c>
      <c r="C344" s="7">
        <v>80.75</v>
      </c>
      <c r="D344" s="12">
        <f t="shared" si="103"/>
        <v>26.916666666666668</v>
      </c>
      <c r="E344" s="29">
        <f t="shared" si="101"/>
        <v>0</v>
      </c>
      <c r="F344" s="2">
        <f t="shared" si="104"/>
        <v>0</v>
      </c>
      <c r="G344" s="2">
        <f t="shared" si="112"/>
        <v>0</v>
      </c>
      <c r="H344" s="2">
        <f t="shared" si="113"/>
        <v>0</v>
      </c>
      <c r="I344" s="2">
        <f t="shared" si="102"/>
        <v>0</v>
      </c>
      <c r="J344" s="2">
        <f t="shared" ref="J344:J381" si="119">IF($I$7=1,I344*A344,IF($I$7=2,I344*B344,IF($I$7=4,I344*C344,I344*D344)))</f>
        <v>0</v>
      </c>
      <c r="K344" s="2">
        <f t="shared" si="105"/>
        <v>0</v>
      </c>
      <c r="L344" s="2">
        <f t="shared" si="105"/>
        <v>0</v>
      </c>
      <c r="M344" s="2"/>
      <c r="N344" s="28">
        <f t="shared" ref="N344:N381" si="120">IF($A344&lt;=$I$8,N343-P344,0)</f>
        <v>0</v>
      </c>
      <c r="O344" s="2">
        <f t="shared" si="114"/>
        <v>0</v>
      </c>
      <c r="P344" s="2">
        <f t="shared" si="115"/>
        <v>0</v>
      </c>
      <c r="R344">
        <f t="shared" si="116"/>
        <v>323</v>
      </c>
      <c r="S344" s="89">
        <f t="shared" si="106"/>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7"/>
        <v>0.11565200977612378</v>
      </c>
      <c r="Y344" s="66">
        <f t="shared" si="107"/>
        <v>0</v>
      </c>
      <c r="Z344" s="72">
        <f t="shared" si="108"/>
        <v>0</v>
      </c>
      <c r="AA344" s="79">
        <f t="shared" si="109"/>
        <v>0</v>
      </c>
      <c r="AB344" s="81">
        <f t="shared" si="118"/>
        <v>0</v>
      </c>
      <c r="AD344" s="95">
        <f>locallinterp(R344,'BBG rates'!$N$10:$N$369,'BBG rates'!$P$10:$P$369)</f>
        <v>26.932304902341833</v>
      </c>
      <c r="AI344" s="185">
        <f t="shared" si="110"/>
        <v>323</v>
      </c>
      <c r="AJ344" s="127">
        <f>locallinterp(MIN(AI344,CAP_Senior*12),'BBG rates'!$X$24:$X$65,'BBG rates'!$Y$24:$Y$65)</f>
        <v>67.918742488467984</v>
      </c>
      <c r="AK344" s="127">
        <f>locallinterp(MIN(AI344,CAP_CB*12),'BBG rates'!$AA$25:$AA$40,'BBG rates'!$AC$25:$AC$40)</f>
        <v>11</v>
      </c>
      <c r="AL344" s="144">
        <f t="shared" si="111"/>
        <v>20.676186223039558</v>
      </c>
      <c r="AM344" s="142">
        <f>(SUMPRODUCT(AL344:AL$381,G344:G$381)+SUMPRODUCT(AL344:AL$381,H344:H$381))/12</f>
        <v>0</v>
      </c>
    </row>
    <row r="345" spans="1:39" x14ac:dyDescent="0.2">
      <c r="A345" s="7">
        <v>324</v>
      </c>
      <c r="B345" s="7">
        <v>162</v>
      </c>
      <c r="C345" s="7">
        <v>81</v>
      </c>
      <c r="D345" s="12">
        <f t="shared" si="103"/>
        <v>27</v>
      </c>
      <c r="E345" s="29">
        <f t="shared" si="101"/>
        <v>0</v>
      </c>
      <c r="F345" s="2">
        <f t="shared" si="104"/>
        <v>0</v>
      </c>
      <c r="G345" s="2">
        <f t="shared" si="112"/>
        <v>0</v>
      </c>
      <c r="H345" s="2">
        <f t="shared" si="113"/>
        <v>0</v>
      </c>
      <c r="I345" s="2">
        <f t="shared" si="102"/>
        <v>0</v>
      </c>
      <c r="J345" s="2">
        <f t="shared" si="119"/>
        <v>0</v>
      </c>
      <c r="K345" s="2">
        <f t="shared" si="105"/>
        <v>0</v>
      </c>
      <c r="L345" s="2">
        <f t="shared" si="105"/>
        <v>0</v>
      </c>
      <c r="M345" s="2"/>
      <c r="N345" s="28">
        <f t="shared" si="120"/>
        <v>0</v>
      </c>
      <c r="O345" s="2">
        <f t="shared" si="114"/>
        <v>0</v>
      </c>
      <c r="P345" s="2">
        <f t="shared" si="115"/>
        <v>0</v>
      </c>
      <c r="R345">
        <f t="shared" si="116"/>
        <v>324</v>
      </c>
      <c r="S345" s="89">
        <f t="shared" si="106"/>
        <v>0</v>
      </c>
      <c r="T345" s="89">
        <f>IF(AND(S345=0,S344&gt;0),SUM($G345:$H$381),S345)</f>
        <v>0</v>
      </c>
      <c r="U345" s="82">
        <f>SUM(T345:T$381)</f>
        <v>0</v>
      </c>
      <c r="V345" s="68">
        <f>localspline(R345,'BBG rates'!$G$10:$G$27,'BBG rates'!$K$10:$K$27)</f>
        <v>0.96765860178725838</v>
      </c>
      <c r="W345" s="68">
        <f>locallinterp(R345,'BBG rates'!$G$10:$G$27,'BBG rates'!$J$10:$J$27)</f>
        <v>0.11544</v>
      </c>
      <c r="X345" s="56">
        <f t="shared" si="117"/>
        <v>0.11537896570610329</v>
      </c>
      <c r="Y345" s="66">
        <f t="shared" si="107"/>
        <v>0</v>
      </c>
      <c r="Z345" s="72">
        <f t="shared" si="108"/>
        <v>0</v>
      </c>
      <c r="AA345" s="79">
        <f t="shared" si="109"/>
        <v>0</v>
      </c>
      <c r="AB345" s="81">
        <f t="shared" si="118"/>
        <v>0</v>
      </c>
      <c r="AD345" s="95">
        <f>locallinterp(R345,'BBG rates'!$N$10:$N$369,'BBG rates'!$P$10:$P$369)</f>
        <v>27.012943119157438</v>
      </c>
      <c r="AI345" s="185">
        <f t="shared" si="110"/>
        <v>324</v>
      </c>
      <c r="AJ345" s="127">
        <f>locallinterp(MIN(AI345,CAP_Senior*12),'BBG rates'!$X$24:$X$65,'BBG rates'!$Y$24:$Y$65)</f>
        <v>67.918742488467984</v>
      </c>
      <c r="AK345" s="127">
        <f>locallinterp(MIN(AI345,CAP_CB*12),'BBG rates'!$AA$25:$AA$40,'BBG rates'!$AC$25:$AC$40)</f>
        <v>11</v>
      </c>
      <c r="AL345" s="144">
        <f t="shared" si="111"/>
        <v>20.676186223039558</v>
      </c>
      <c r="AM345" s="142">
        <f>(SUMPRODUCT(AL345:AL$381,G345:G$381)+SUMPRODUCT(AL345:AL$381,H345:H$381))/12</f>
        <v>0</v>
      </c>
    </row>
    <row r="346" spans="1:39" x14ac:dyDescent="0.2">
      <c r="A346" s="7">
        <v>325</v>
      </c>
      <c r="B346" s="7">
        <v>162.5</v>
      </c>
      <c r="C346" s="7">
        <v>81.25</v>
      </c>
      <c r="D346" s="12">
        <f t="shared" si="103"/>
        <v>27.083333333333332</v>
      </c>
      <c r="E346" s="29">
        <f t="shared" si="101"/>
        <v>0</v>
      </c>
      <c r="F346" s="2">
        <f t="shared" si="104"/>
        <v>0</v>
      </c>
      <c r="G346" s="2">
        <f t="shared" si="112"/>
        <v>0</v>
      </c>
      <c r="H346" s="2">
        <f t="shared" si="113"/>
        <v>0</v>
      </c>
      <c r="I346" s="2">
        <f t="shared" si="102"/>
        <v>0</v>
      </c>
      <c r="J346" s="2">
        <f t="shared" si="119"/>
        <v>0</v>
      </c>
      <c r="K346" s="2">
        <f t="shared" si="105"/>
        <v>0</v>
      </c>
      <c r="L346" s="2">
        <f t="shared" si="105"/>
        <v>0</v>
      </c>
      <c r="M346" s="2"/>
      <c r="N346" s="28">
        <f t="shared" si="120"/>
        <v>0</v>
      </c>
      <c r="O346" s="2">
        <f t="shared" si="114"/>
        <v>0</v>
      </c>
      <c r="P346" s="2">
        <f t="shared" si="115"/>
        <v>0</v>
      </c>
      <c r="R346">
        <f t="shared" si="116"/>
        <v>325</v>
      </c>
      <c r="S346" s="89">
        <f t="shared" si="106"/>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7"/>
        <v>0.11510592095289596</v>
      </c>
      <c r="Y346" s="66">
        <f t="shared" si="107"/>
        <v>0</v>
      </c>
      <c r="Z346" s="72">
        <f t="shared" si="108"/>
        <v>0</v>
      </c>
      <c r="AA346" s="79">
        <f t="shared" si="109"/>
        <v>0</v>
      </c>
      <c r="AB346" s="81">
        <f t="shared" si="118"/>
        <v>0</v>
      </c>
      <c r="AD346" s="95">
        <f>locallinterp(R346,'BBG rates'!$N$10:$N$369,'BBG rates'!$P$10:$P$369)</f>
        <v>27.093579756561429</v>
      </c>
      <c r="AI346" s="185">
        <f t="shared" si="110"/>
        <v>325</v>
      </c>
      <c r="AJ346" s="127">
        <f>locallinterp(MIN(AI346,CAP_Senior*12),'BBG rates'!$X$24:$X$65,'BBG rates'!$Y$24:$Y$65)</f>
        <v>67.918742488467984</v>
      </c>
      <c r="AK346" s="127">
        <f>locallinterp(MIN(AI346,CAP_CB*12),'BBG rates'!$AA$25:$AA$40,'BBG rates'!$AC$25:$AC$40)</f>
        <v>11</v>
      </c>
      <c r="AL346" s="144">
        <f t="shared" si="111"/>
        <v>20.676186223039558</v>
      </c>
      <c r="AM346" s="142">
        <f>(SUMPRODUCT(AL346:AL$381,G346:G$381)+SUMPRODUCT(AL346:AL$381,H346:H$381))/12</f>
        <v>0</v>
      </c>
    </row>
    <row r="347" spans="1:39" x14ac:dyDescent="0.2">
      <c r="A347" s="7">
        <v>326</v>
      </c>
      <c r="B347" s="7">
        <v>163</v>
      </c>
      <c r="C347" s="7">
        <v>81.5</v>
      </c>
      <c r="D347" s="12">
        <f t="shared" si="103"/>
        <v>27.166666666666668</v>
      </c>
      <c r="E347" s="29">
        <f t="shared" si="101"/>
        <v>0</v>
      </c>
      <c r="F347" s="2">
        <f t="shared" si="104"/>
        <v>0</v>
      </c>
      <c r="G347" s="2">
        <f t="shared" si="112"/>
        <v>0</v>
      </c>
      <c r="H347" s="2">
        <f t="shared" si="113"/>
        <v>0</v>
      </c>
      <c r="I347" s="2">
        <f t="shared" si="102"/>
        <v>0</v>
      </c>
      <c r="J347" s="2">
        <f t="shared" si="119"/>
        <v>0</v>
      </c>
      <c r="K347" s="2">
        <f t="shared" si="105"/>
        <v>0</v>
      </c>
      <c r="L347" s="2">
        <f t="shared" si="105"/>
        <v>0</v>
      </c>
      <c r="M347" s="2"/>
      <c r="N347" s="28">
        <f t="shared" si="120"/>
        <v>0</v>
      </c>
      <c r="O347" s="2">
        <f t="shared" si="114"/>
        <v>0</v>
      </c>
      <c r="P347" s="2">
        <f t="shared" si="115"/>
        <v>0</v>
      </c>
      <c r="R347">
        <f t="shared" si="116"/>
        <v>326</v>
      </c>
      <c r="S347" s="89">
        <f t="shared" si="106"/>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7"/>
        <v>0.11483287551623533</v>
      </c>
      <c r="Y347" s="66">
        <f t="shared" si="107"/>
        <v>0</v>
      </c>
      <c r="Z347" s="72">
        <f t="shared" si="108"/>
        <v>0</v>
      </c>
      <c r="AA347" s="79">
        <f t="shared" si="109"/>
        <v>0</v>
      </c>
      <c r="AB347" s="81">
        <f t="shared" si="118"/>
        <v>0</v>
      </c>
      <c r="AD347" s="95">
        <f>locallinterp(R347,'BBG rates'!$N$10:$N$369,'BBG rates'!$P$10:$P$369)</f>
        <v>27.174215006040271</v>
      </c>
      <c r="AI347" s="185">
        <f t="shared" si="110"/>
        <v>326</v>
      </c>
      <c r="AJ347" s="127">
        <f>locallinterp(MIN(AI347,CAP_Senior*12),'BBG rates'!$X$24:$X$65,'BBG rates'!$Y$24:$Y$65)</f>
        <v>67.918742488467984</v>
      </c>
      <c r="AK347" s="127">
        <f>locallinterp(MIN(AI347,CAP_CB*12),'BBG rates'!$AA$25:$AA$40,'BBG rates'!$AC$25:$AC$40)</f>
        <v>11</v>
      </c>
      <c r="AL347" s="144">
        <f t="shared" si="111"/>
        <v>20.676186223039558</v>
      </c>
      <c r="AM347" s="142">
        <f>(SUMPRODUCT(AL347:AL$381,G347:G$381)+SUMPRODUCT(AL347:AL$381,H347:H$381))/12</f>
        <v>0</v>
      </c>
    </row>
    <row r="348" spans="1:39" x14ac:dyDescent="0.2">
      <c r="A348" s="7">
        <v>327</v>
      </c>
      <c r="B348" s="7">
        <v>163.5</v>
      </c>
      <c r="C348" s="7">
        <v>81.75</v>
      </c>
      <c r="D348" s="12">
        <f t="shared" si="103"/>
        <v>27.25</v>
      </c>
      <c r="E348" s="29">
        <f t="shared" si="101"/>
        <v>0</v>
      </c>
      <c r="F348" s="2">
        <f t="shared" si="104"/>
        <v>0</v>
      </c>
      <c r="G348" s="2">
        <f t="shared" si="112"/>
        <v>0</v>
      </c>
      <c r="H348" s="2">
        <f t="shared" si="113"/>
        <v>0</v>
      </c>
      <c r="I348" s="2">
        <f t="shared" si="102"/>
        <v>0</v>
      </c>
      <c r="J348" s="2">
        <f t="shared" si="119"/>
        <v>0</v>
      </c>
      <c r="K348" s="2">
        <f t="shared" si="105"/>
        <v>0</v>
      </c>
      <c r="L348" s="2">
        <f t="shared" si="105"/>
        <v>0</v>
      </c>
      <c r="M348" s="2"/>
      <c r="N348" s="28">
        <f t="shared" si="120"/>
        <v>0</v>
      </c>
      <c r="O348" s="2">
        <f t="shared" si="114"/>
        <v>0</v>
      </c>
      <c r="P348" s="2">
        <f t="shared" si="115"/>
        <v>0</v>
      </c>
      <c r="R348">
        <f t="shared" si="116"/>
        <v>327</v>
      </c>
      <c r="S348" s="89">
        <f t="shared" si="106"/>
        <v>0</v>
      </c>
      <c r="T348" s="89">
        <f>IF(AND(S348=0,S347&gt;0),SUM($G348:$H$381),S348)</f>
        <v>0</v>
      </c>
      <c r="U348" s="82">
        <f>SUM(T348:T$381)</f>
        <v>0</v>
      </c>
      <c r="V348" s="68">
        <f>localspline(R348,'BBG rates'!$G$10:$G$27,'BBG rates'!$K$10:$K$27)</f>
        <v>0.96760863042313483</v>
      </c>
      <c r="W348" s="68">
        <f>locallinterp(R348,'BBG rates'!$G$10:$G$27,'BBG rates'!$J$10:$J$27)</f>
        <v>0.11462</v>
      </c>
      <c r="X348" s="56">
        <f t="shared" si="117"/>
        <v>0.11455982939612142</v>
      </c>
      <c r="Y348" s="66">
        <f t="shared" si="107"/>
        <v>0</v>
      </c>
      <c r="Z348" s="72">
        <f t="shared" si="108"/>
        <v>0</v>
      </c>
      <c r="AA348" s="79">
        <f t="shared" si="109"/>
        <v>0</v>
      </c>
      <c r="AB348" s="81">
        <f t="shared" si="118"/>
        <v>0</v>
      </c>
      <c r="AD348" s="95">
        <f>locallinterp(R348,'BBG rates'!$N$10:$N$369,'BBG rates'!$P$10:$P$369)</f>
        <v>27.25484905857553</v>
      </c>
      <c r="AI348" s="185">
        <f t="shared" si="110"/>
        <v>327</v>
      </c>
      <c r="AJ348" s="127">
        <f>locallinterp(MIN(AI348,CAP_Senior*12),'BBG rates'!$X$24:$X$65,'BBG rates'!$Y$24:$Y$65)</f>
        <v>67.918742488467984</v>
      </c>
      <c r="AK348" s="127">
        <f>locallinterp(MIN(AI348,CAP_CB*12),'BBG rates'!$AA$25:$AA$40,'BBG rates'!$AC$25:$AC$40)</f>
        <v>11</v>
      </c>
      <c r="AL348" s="144">
        <f t="shared" si="111"/>
        <v>20.676186223039558</v>
      </c>
      <c r="AM348" s="142">
        <f>(SUMPRODUCT(AL348:AL$381,G348:G$381)+SUMPRODUCT(AL348:AL$381,H348:H$381))/12</f>
        <v>0</v>
      </c>
    </row>
    <row r="349" spans="1:39" x14ac:dyDescent="0.2">
      <c r="A349" s="7">
        <v>328</v>
      </c>
      <c r="B349" s="7">
        <v>164</v>
      </c>
      <c r="C349" s="7">
        <v>82</v>
      </c>
      <c r="D349" s="12">
        <f t="shared" si="103"/>
        <v>27.333333333333332</v>
      </c>
      <c r="E349" s="29">
        <f t="shared" si="101"/>
        <v>0</v>
      </c>
      <c r="F349" s="2">
        <f t="shared" si="104"/>
        <v>0</v>
      </c>
      <c r="G349" s="2">
        <f t="shared" si="112"/>
        <v>0</v>
      </c>
      <c r="H349" s="2">
        <f t="shared" si="113"/>
        <v>0</v>
      </c>
      <c r="I349" s="2">
        <f t="shared" si="102"/>
        <v>0</v>
      </c>
      <c r="J349" s="2">
        <f t="shared" si="119"/>
        <v>0</v>
      </c>
      <c r="K349" s="2">
        <f t="shared" si="105"/>
        <v>0</v>
      </c>
      <c r="L349" s="2">
        <f t="shared" si="105"/>
        <v>0</v>
      </c>
      <c r="M349" s="2"/>
      <c r="N349" s="28">
        <f t="shared" si="120"/>
        <v>0</v>
      </c>
      <c r="O349" s="2">
        <f t="shared" si="114"/>
        <v>0</v>
      </c>
      <c r="P349" s="2">
        <f t="shared" si="115"/>
        <v>0</v>
      </c>
      <c r="R349">
        <f t="shared" si="116"/>
        <v>328</v>
      </c>
      <c r="S349" s="89">
        <f t="shared" si="106"/>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7"/>
        <v>0.11428678259282066</v>
      </c>
      <c r="Y349" s="66">
        <f t="shared" si="107"/>
        <v>0</v>
      </c>
      <c r="Z349" s="72">
        <f t="shared" si="108"/>
        <v>0</v>
      </c>
      <c r="AA349" s="79">
        <f t="shared" si="109"/>
        <v>0</v>
      </c>
      <c r="AB349" s="81">
        <f t="shared" si="118"/>
        <v>0</v>
      </c>
      <c r="AD349" s="95">
        <f>locallinterp(R349,'BBG rates'!$N$10:$N$369,'BBG rates'!$P$10:$P$369)</f>
        <v>27.335482094710713</v>
      </c>
      <c r="AI349" s="185">
        <f t="shared" si="110"/>
        <v>328</v>
      </c>
      <c r="AJ349" s="127">
        <f>locallinterp(MIN(AI349,CAP_Senior*12),'BBG rates'!$X$24:$X$65,'BBG rates'!$Y$24:$Y$65)</f>
        <v>67.918742488467984</v>
      </c>
      <c r="AK349" s="127">
        <f>locallinterp(MIN(AI349,CAP_CB*12),'BBG rates'!$AA$25:$AA$40,'BBG rates'!$AC$25:$AC$40)</f>
        <v>11</v>
      </c>
      <c r="AL349" s="144">
        <f t="shared" si="111"/>
        <v>20.676186223039558</v>
      </c>
      <c r="AM349" s="142">
        <f>(SUMPRODUCT(AL349:AL$381,G349:G$381)+SUMPRODUCT(AL349:AL$381,H349:H$381))/12</f>
        <v>0</v>
      </c>
    </row>
    <row r="350" spans="1:39" x14ac:dyDescent="0.2">
      <c r="A350" s="7">
        <v>329</v>
      </c>
      <c r="B350" s="7">
        <v>164.5</v>
      </c>
      <c r="C350" s="7">
        <v>82.25</v>
      </c>
      <c r="D350" s="12">
        <f t="shared" si="103"/>
        <v>27.416666666666668</v>
      </c>
      <c r="E350" s="29">
        <f t="shared" si="101"/>
        <v>0</v>
      </c>
      <c r="F350" s="2">
        <f t="shared" si="104"/>
        <v>0</v>
      </c>
      <c r="G350" s="2">
        <f t="shared" si="112"/>
        <v>0</v>
      </c>
      <c r="H350" s="2">
        <f t="shared" si="113"/>
        <v>0</v>
      </c>
      <c r="I350" s="2">
        <f t="shared" si="102"/>
        <v>0</v>
      </c>
      <c r="J350" s="2">
        <f t="shared" si="119"/>
        <v>0</v>
      </c>
      <c r="K350" s="2">
        <f t="shared" si="105"/>
        <v>0</v>
      </c>
      <c r="L350" s="2">
        <f t="shared" si="105"/>
        <v>0</v>
      </c>
      <c r="M350" s="2"/>
      <c r="N350" s="28">
        <f t="shared" si="120"/>
        <v>0</v>
      </c>
      <c r="O350" s="2">
        <f t="shared" si="114"/>
        <v>0</v>
      </c>
      <c r="P350" s="2">
        <f t="shared" si="115"/>
        <v>0</v>
      </c>
      <c r="R350">
        <f t="shared" si="116"/>
        <v>329</v>
      </c>
      <c r="S350" s="89">
        <f t="shared" si="106"/>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7"/>
        <v>0.1140137351060666</v>
      </c>
      <c r="Y350" s="66">
        <f t="shared" si="107"/>
        <v>0</v>
      </c>
      <c r="Z350" s="72">
        <f t="shared" si="108"/>
        <v>0</v>
      </c>
      <c r="AA350" s="79">
        <f t="shared" si="109"/>
        <v>0</v>
      </c>
      <c r="AB350" s="81">
        <f t="shared" si="118"/>
        <v>0</v>
      </c>
      <c r="AD350" s="95">
        <f>locallinterp(R350,'BBG rates'!$N$10:$N$369,'BBG rates'!$P$10:$P$369)</f>
        <v>27.416114284553597</v>
      </c>
      <c r="AI350" s="185">
        <f t="shared" si="110"/>
        <v>329</v>
      </c>
      <c r="AJ350" s="127">
        <f>locallinterp(MIN(AI350,CAP_Senior*12),'BBG rates'!$X$24:$X$65,'BBG rates'!$Y$24:$Y$65)</f>
        <v>67.918742488467984</v>
      </c>
      <c r="AK350" s="127">
        <f>locallinterp(MIN(AI350,CAP_CB*12),'BBG rates'!$AA$25:$AA$40,'BBG rates'!$AC$25:$AC$40)</f>
        <v>11</v>
      </c>
      <c r="AL350" s="144">
        <f t="shared" si="111"/>
        <v>20.676186223039558</v>
      </c>
      <c r="AM350" s="142">
        <f>(SUMPRODUCT(AL350:AL$381,G350:G$381)+SUMPRODUCT(AL350:AL$381,H350:H$381))/12</f>
        <v>0</v>
      </c>
    </row>
    <row r="351" spans="1:39" x14ac:dyDescent="0.2">
      <c r="A351" s="7">
        <v>330</v>
      </c>
      <c r="B351" s="7">
        <v>165</v>
      </c>
      <c r="C351" s="7">
        <v>82.5</v>
      </c>
      <c r="D351" s="12">
        <f t="shared" si="103"/>
        <v>27.5</v>
      </c>
      <c r="E351" s="29">
        <f t="shared" si="101"/>
        <v>0</v>
      </c>
      <c r="F351" s="2">
        <f t="shared" si="104"/>
        <v>0</v>
      </c>
      <c r="G351" s="2">
        <f t="shared" si="112"/>
        <v>0</v>
      </c>
      <c r="H351" s="2">
        <f t="shared" si="113"/>
        <v>0</v>
      </c>
      <c r="I351" s="2">
        <f t="shared" si="102"/>
        <v>0</v>
      </c>
      <c r="J351" s="2">
        <f t="shared" si="119"/>
        <v>0</v>
      </c>
      <c r="K351" s="2">
        <f t="shared" si="105"/>
        <v>0</v>
      </c>
      <c r="L351" s="2">
        <f t="shared" si="105"/>
        <v>0</v>
      </c>
      <c r="M351" s="2"/>
      <c r="N351" s="28">
        <f t="shared" si="120"/>
        <v>0</v>
      </c>
      <c r="O351" s="2">
        <f t="shared" si="114"/>
        <v>0</v>
      </c>
      <c r="P351" s="2">
        <f t="shared" si="115"/>
        <v>0</v>
      </c>
      <c r="R351">
        <f t="shared" si="116"/>
        <v>330</v>
      </c>
      <c r="S351" s="89">
        <f t="shared" si="106"/>
        <v>0</v>
      </c>
      <c r="T351" s="89">
        <f>IF(AND(S351=0,S350&gt;0),SUM($G351:$H$381),S351)</f>
        <v>0</v>
      </c>
      <c r="U351" s="82">
        <f>SUM(T351:T$381)</f>
        <v>0</v>
      </c>
      <c r="V351" s="68">
        <f>localspline(R351,'BBG rates'!$G$10:$G$27,'BBG rates'!$K$10:$K$27)</f>
        <v>0.96757821740857253</v>
      </c>
      <c r="W351" s="68">
        <f>locallinterp(R351,'BBG rates'!$G$10:$G$27,'BBG rates'!$J$10:$J$27)</f>
        <v>0.1138</v>
      </c>
      <c r="X351" s="56">
        <f t="shared" si="117"/>
        <v>0.11374068693612571</v>
      </c>
      <c r="Y351" s="66">
        <f t="shared" si="107"/>
        <v>0</v>
      </c>
      <c r="Z351" s="72">
        <f t="shared" si="108"/>
        <v>0</v>
      </c>
      <c r="AA351" s="79">
        <f t="shared" si="109"/>
        <v>0</v>
      </c>
      <c r="AB351" s="81">
        <f t="shared" si="118"/>
        <v>0</v>
      </c>
      <c r="AD351" s="95">
        <f>locallinterp(R351,'BBG rates'!$N$10:$N$369,'BBG rates'!$P$10:$P$369)</f>
        <v>27.496745802670979</v>
      </c>
      <c r="AI351" s="185">
        <f t="shared" si="110"/>
        <v>330</v>
      </c>
      <c r="AJ351" s="127">
        <f>locallinterp(MIN(AI351,CAP_Senior*12),'BBG rates'!$X$24:$X$65,'BBG rates'!$Y$24:$Y$65)</f>
        <v>67.918742488467984</v>
      </c>
      <c r="AK351" s="127">
        <f>locallinterp(MIN(AI351,CAP_CB*12),'BBG rates'!$AA$25:$AA$40,'BBG rates'!$AC$25:$AC$40)</f>
        <v>11</v>
      </c>
      <c r="AL351" s="144">
        <f t="shared" si="111"/>
        <v>20.676186223039558</v>
      </c>
      <c r="AM351" s="142">
        <f>(SUMPRODUCT(AL351:AL$381,G351:G$381)+SUMPRODUCT(AL351:AL$381,H351:H$381))/12</f>
        <v>0</v>
      </c>
    </row>
    <row r="352" spans="1:39" x14ac:dyDescent="0.2">
      <c r="A352" s="7">
        <v>331</v>
      </c>
      <c r="B352" s="7">
        <v>165.5</v>
      </c>
      <c r="C352" s="7">
        <v>82.75</v>
      </c>
      <c r="D352" s="12">
        <f t="shared" si="103"/>
        <v>27.583333333333332</v>
      </c>
      <c r="E352" s="29">
        <f t="shared" si="101"/>
        <v>0</v>
      </c>
      <c r="F352" s="2">
        <f t="shared" si="104"/>
        <v>0</v>
      </c>
      <c r="G352" s="2">
        <f t="shared" si="112"/>
        <v>0</v>
      </c>
      <c r="H352" s="2">
        <f t="shared" si="113"/>
        <v>0</v>
      </c>
      <c r="I352" s="2">
        <f t="shared" si="102"/>
        <v>0</v>
      </c>
      <c r="J352" s="2">
        <f t="shared" si="119"/>
        <v>0</v>
      </c>
      <c r="K352" s="2">
        <f t="shared" si="105"/>
        <v>0</v>
      </c>
      <c r="L352" s="2">
        <f t="shared" si="105"/>
        <v>0</v>
      </c>
      <c r="M352" s="2"/>
      <c r="N352" s="28">
        <f t="shared" si="120"/>
        <v>0</v>
      </c>
      <c r="O352" s="2">
        <f t="shared" si="114"/>
        <v>0</v>
      </c>
      <c r="P352" s="2">
        <f t="shared" si="115"/>
        <v>0</v>
      </c>
      <c r="R352">
        <f t="shared" si="116"/>
        <v>331</v>
      </c>
      <c r="S352" s="89">
        <f t="shared" si="106"/>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7"/>
        <v>0.11346763808273153</v>
      </c>
      <c r="Y352" s="66">
        <f t="shared" si="107"/>
        <v>0</v>
      </c>
      <c r="Z352" s="72">
        <f t="shared" si="108"/>
        <v>0</v>
      </c>
      <c r="AA352" s="79">
        <f t="shared" si="109"/>
        <v>0</v>
      </c>
      <c r="AB352" s="81">
        <f t="shared" si="118"/>
        <v>0</v>
      </c>
      <c r="AD352" s="95">
        <f>locallinterp(R352,'BBG rates'!$N$10:$N$369,'BBG rates'!$P$10:$P$369)</f>
        <v>27.577376810711542</v>
      </c>
      <c r="AI352" s="185">
        <f t="shared" si="110"/>
        <v>331</v>
      </c>
      <c r="AJ352" s="127">
        <f>locallinterp(MIN(AI352,CAP_Senior*12),'BBG rates'!$X$24:$X$65,'BBG rates'!$Y$24:$Y$65)</f>
        <v>67.918742488467984</v>
      </c>
      <c r="AK352" s="127">
        <f>locallinterp(MIN(AI352,CAP_CB*12),'BBG rates'!$AA$25:$AA$40,'BBG rates'!$AC$25:$AC$40)</f>
        <v>11</v>
      </c>
      <c r="AL352" s="144">
        <f t="shared" si="111"/>
        <v>20.676186223039558</v>
      </c>
      <c r="AM352" s="142">
        <f>(SUMPRODUCT(AL352:AL$381,G352:G$381)+SUMPRODUCT(AL352:AL$381,H352:H$381))/12</f>
        <v>0</v>
      </c>
    </row>
    <row r="353" spans="1:39" x14ac:dyDescent="0.2">
      <c r="A353" s="7">
        <v>332</v>
      </c>
      <c r="B353" s="7">
        <v>166</v>
      </c>
      <c r="C353" s="7">
        <v>83</v>
      </c>
      <c r="D353" s="12">
        <f t="shared" si="103"/>
        <v>27.666666666666668</v>
      </c>
      <c r="E353" s="29">
        <f t="shared" si="101"/>
        <v>0</v>
      </c>
      <c r="F353" s="2">
        <f t="shared" si="104"/>
        <v>0</v>
      </c>
      <c r="G353" s="2">
        <f t="shared" si="112"/>
        <v>0</v>
      </c>
      <c r="H353" s="2">
        <f t="shared" si="113"/>
        <v>0</v>
      </c>
      <c r="I353" s="2">
        <f t="shared" si="102"/>
        <v>0</v>
      </c>
      <c r="J353" s="2">
        <f t="shared" si="119"/>
        <v>0</v>
      </c>
      <c r="K353" s="2">
        <f t="shared" si="105"/>
        <v>0</v>
      </c>
      <c r="L353" s="2">
        <f t="shared" si="105"/>
        <v>0</v>
      </c>
      <c r="M353" s="2"/>
      <c r="N353" s="28">
        <f t="shared" si="120"/>
        <v>0</v>
      </c>
      <c r="O353" s="2">
        <f t="shared" si="114"/>
        <v>0</v>
      </c>
      <c r="P353" s="2">
        <f t="shared" si="115"/>
        <v>0</v>
      </c>
      <c r="R353">
        <f t="shared" si="116"/>
        <v>332</v>
      </c>
      <c r="S353" s="89">
        <f t="shared" si="106"/>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7"/>
        <v>0.11319458854588405</v>
      </c>
      <c r="Y353" s="66">
        <f t="shared" si="107"/>
        <v>0</v>
      </c>
      <c r="Z353" s="72">
        <f t="shared" si="108"/>
        <v>0</v>
      </c>
      <c r="AA353" s="79">
        <f t="shared" si="109"/>
        <v>0</v>
      </c>
      <c r="AB353" s="81">
        <f t="shared" si="118"/>
        <v>0</v>
      </c>
      <c r="AD353" s="95">
        <f>locallinterp(R353,'BBG rates'!$N$10:$N$369,'BBG rates'!$P$10:$P$369)</f>
        <v>27.658007469816777</v>
      </c>
      <c r="AI353" s="185">
        <f t="shared" si="110"/>
        <v>332</v>
      </c>
      <c r="AJ353" s="127">
        <f>locallinterp(MIN(AI353,CAP_Senior*12),'BBG rates'!$X$24:$X$65,'BBG rates'!$Y$24:$Y$65)</f>
        <v>67.918742488467984</v>
      </c>
      <c r="AK353" s="127">
        <f>locallinterp(MIN(AI353,CAP_CB*12),'BBG rates'!$AA$25:$AA$40,'BBG rates'!$AC$25:$AC$40)</f>
        <v>11</v>
      </c>
      <c r="AL353" s="144">
        <f t="shared" si="111"/>
        <v>20.676186223039558</v>
      </c>
      <c r="AM353" s="142">
        <f>(SUMPRODUCT(AL353:AL$381,G353:G$381)+SUMPRODUCT(AL353:AL$381,H353:H$381))/12</f>
        <v>0</v>
      </c>
    </row>
    <row r="354" spans="1:39" x14ac:dyDescent="0.2">
      <c r="A354" s="7">
        <v>333</v>
      </c>
      <c r="B354" s="7">
        <v>166.5</v>
      </c>
      <c r="C354" s="7">
        <v>83.25</v>
      </c>
      <c r="D354" s="12">
        <f t="shared" si="103"/>
        <v>27.75</v>
      </c>
      <c r="E354" s="29">
        <f t="shared" si="101"/>
        <v>0</v>
      </c>
      <c r="F354" s="2">
        <f t="shared" si="104"/>
        <v>0</v>
      </c>
      <c r="G354" s="2">
        <f t="shared" si="112"/>
        <v>0</v>
      </c>
      <c r="H354" s="2">
        <f t="shared" si="113"/>
        <v>0</v>
      </c>
      <c r="I354" s="2">
        <f t="shared" si="102"/>
        <v>0</v>
      </c>
      <c r="J354" s="2">
        <f t="shared" si="119"/>
        <v>0</v>
      </c>
      <c r="K354" s="2">
        <f t="shared" si="105"/>
        <v>0</v>
      </c>
      <c r="L354" s="2">
        <f t="shared" si="105"/>
        <v>0</v>
      </c>
      <c r="M354" s="2"/>
      <c r="N354" s="28">
        <f t="shared" si="120"/>
        <v>0</v>
      </c>
      <c r="O354" s="2">
        <f t="shared" si="114"/>
        <v>0</v>
      </c>
      <c r="P354" s="2">
        <f t="shared" si="115"/>
        <v>0</v>
      </c>
      <c r="R354">
        <f t="shared" si="116"/>
        <v>333</v>
      </c>
      <c r="S354" s="89">
        <f t="shared" si="106"/>
        <v>0</v>
      </c>
      <c r="T354" s="89">
        <f>IF(AND(S354=0,S353&gt;0),SUM($G354:$H$381),S354)</f>
        <v>0</v>
      </c>
      <c r="U354" s="82">
        <f>SUM(T354:T$381)</f>
        <v>0</v>
      </c>
      <c r="V354" s="68">
        <f>localspline(R354,'BBG rates'!$G$10:$G$27,'BBG rates'!$K$10:$K$27)</f>
        <v>0.96756550072304581</v>
      </c>
      <c r="W354" s="68">
        <f>locallinterp(R354,'BBG rates'!$G$10:$G$27,'BBG rates'!$J$10:$J$27)</f>
        <v>0.11298</v>
      </c>
      <c r="X354" s="56">
        <f t="shared" si="117"/>
        <v>0.11292153832584972</v>
      </c>
      <c r="Y354" s="66">
        <f t="shared" si="107"/>
        <v>0</v>
      </c>
      <c r="Z354" s="72">
        <f t="shared" si="108"/>
        <v>0</v>
      </c>
      <c r="AA354" s="79">
        <f t="shared" si="109"/>
        <v>0</v>
      </c>
      <c r="AB354" s="81">
        <f t="shared" si="118"/>
        <v>0</v>
      </c>
      <c r="AD354" s="95">
        <f>locallinterp(R354,'BBG rates'!$N$10:$N$369,'BBG rates'!$P$10:$P$369)</f>
        <v>27.738637928210363</v>
      </c>
      <c r="AI354" s="185">
        <f t="shared" si="110"/>
        <v>333</v>
      </c>
      <c r="AJ354" s="127">
        <f>locallinterp(MIN(AI354,CAP_Senior*12),'BBG rates'!$X$24:$X$65,'BBG rates'!$Y$24:$Y$65)</f>
        <v>67.918742488467984</v>
      </c>
      <c r="AK354" s="127">
        <f>locallinterp(MIN(AI354,CAP_CB*12),'BBG rates'!$AA$25:$AA$40,'BBG rates'!$AC$25:$AC$40)</f>
        <v>11</v>
      </c>
      <c r="AL354" s="144">
        <f t="shared" si="111"/>
        <v>20.676186223039558</v>
      </c>
      <c r="AM354" s="142">
        <f>(SUMPRODUCT(AL354:AL$381,G354:G$381)+SUMPRODUCT(AL354:AL$381,H354:H$381))/12</f>
        <v>0</v>
      </c>
    </row>
    <row r="355" spans="1:39" x14ac:dyDescent="0.2">
      <c r="A355" s="7">
        <v>334</v>
      </c>
      <c r="B355" s="7">
        <v>167</v>
      </c>
      <c r="C355" s="7">
        <v>83.5</v>
      </c>
      <c r="D355" s="12">
        <f t="shared" si="103"/>
        <v>27.833333333333332</v>
      </c>
      <c r="E355" s="29">
        <f t="shared" si="101"/>
        <v>0</v>
      </c>
      <c r="F355" s="2">
        <f t="shared" si="104"/>
        <v>0</v>
      </c>
      <c r="G355" s="2">
        <f t="shared" si="112"/>
        <v>0</v>
      </c>
      <c r="H355" s="2">
        <f t="shared" si="113"/>
        <v>0</v>
      </c>
      <c r="I355" s="2">
        <f t="shared" si="102"/>
        <v>0</v>
      </c>
      <c r="J355" s="2">
        <f t="shared" si="119"/>
        <v>0</v>
      </c>
      <c r="K355" s="2">
        <f t="shared" si="105"/>
        <v>0</v>
      </c>
      <c r="L355" s="2">
        <f t="shared" si="105"/>
        <v>0</v>
      </c>
      <c r="M355" s="2"/>
      <c r="N355" s="28">
        <f t="shared" si="120"/>
        <v>0</v>
      </c>
      <c r="O355" s="2">
        <f t="shared" si="114"/>
        <v>0</v>
      </c>
      <c r="P355" s="2">
        <f t="shared" si="115"/>
        <v>0</v>
      </c>
      <c r="R355">
        <f t="shared" si="116"/>
        <v>334</v>
      </c>
      <c r="S355" s="89">
        <f t="shared" si="106"/>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7"/>
        <v>0.11264848742236211</v>
      </c>
      <c r="Y355" s="66">
        <f t="shared" si="107"/>
        <v>0</v>
      </c>
      <c r="Z355" s="72">
        <f t="shared" si="108"/>
        <v>0</v>
      </c>
      <c r="AA355" s="79">
        <f t="shared" si="109"/>
        <v>0</v>
      </c>
      <c r="AB355" s="81">
        <f t="shared" si="118"/>
        <v>0</v>
      </c>
      <c r="AD355" s="95">
        <f>locallinterp(R355,'BBG rates'!$N$10:$N$369,'BBG rates'!$P$10:$P$369)</f>
        <v>27.819268338574723</v>
      </c>
      <c r="AI355" s="185">
        <f t="shared" si="110"/>
        <v>334</v>
      </c>
      <c r="AJ355" s="127">
        <f>locallinterp(MIN(AI355,CAP_Senior*12),'BBG rates'!$X$24:$X$65,'BBG rates'!$Y$24:$Y$65)</f>
        <v>67.918742488467984</v>
      </c>
      <c r="AK355" s="127">
        <f>locallinterp(MIN(AI355,CAP_CB*12),'BBG rates'!$AA$25:$AA$40,'BBG rates'!$AC$25:$AC$40)</f>
        <v>11</v>
      </c>
      <c r="AL355" s="144">
        <f t="shared" si="111"/>
        <v>20.676186223039558</v>
      </c>
      <c r="AM355" s="142">
        <f>(SUMPRODUCT(AL355:AL$381,G355:G$381)+SUMPRODUCT(AL355:AL$381,H355:H$381))/12</f>
        <v>0</v>
      </c>
    </row>
    <row r="356" spans="1:39" x14ac:dyDescent="0.2">
      <c r="A356" s="7">
        <v>335</v>
      </c>
      <c r="B356" s="7">
        <v>167.5</v>
      </c>
      <c r="C356" s="7">
        <v>83.75</v>
      </c>
      <c r="D356" s="12">
        <f t="shared" si="103"/>
        <v>27.916666666666668</v>
      </c>
      <c r="E356" s="29">
        <f t="shared" si="101"/>
        <v>0</v>
      </c>
      <c r="F356" s="2">
        <f t="shared" si="104"/>
        <v>0</v>
      </c>
      <c r="G356" s="2">
        <f t="shared" si="112"/>
        <v>0</v>
      </c>
      <c r="H356" s="2">
        <f t="shared" si="113"/>
        <v>0</v>
      </c>
      <c r="I356" s="2">
        <f t="shared" si="102"/>
        <v>0</v>
      </c>
      <c r="J356" s="2">
        <f t="shared" si="119"/>
        <v>0</v>
      </c>
      <c r="K356" s="2">
        <f t="shared" si="105"/>
        <v>0</v>
      </c>
      <c r="L356" s="2">
        <f t="shared" si="105"/>
        <v>0</v>
      </c>
      <c r="M356" s="2"/>
      <c r="N356" s="28">
        <f t="shared" si="120"/>
        <v>0</v>
      </c>
      <c r="O356" s="2">
        <f t="shared" si="114"/>
        <v>0</v>
      </c>
      <c r="P356" s="2">
        <f t="shared" si="115"/>
        <v>0</v>
      </c>
      <c r="R356">
        <f t="shared" si="116"/>
        <v>335</v>
      </c>
      <c r="S356" s="89">
        <f t="shared" si="106"/>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7"/>
        <v>0.1123754358354212</v>
      </c>
      <c r="Y356" s="66">
        <f t="shared" si="107"/>
        <v>0</v>
      </c>
      <c r="Z356" s="72">
        <f t="shared" si="108"/>
        <v>0</v>
      </c>
      <c r="AA356" s="79">
        <f t="shared" si="109"/>
        <v>0</v>
      </c>
      <c r="AB356" s="81">
        <f t="shared" si="118"/>
        <v>0</v>
      </c>
      <c r="AD356" s="95">
        <f>locallinterp(R356,'BBG rates'!$N$10:$N$369,'BBG rates'!$P$10:$P$369)</f>
        <v>27.89989884067554</v>
      </c>
      <c r="AI356" s="185">
        <f t="shared" si="110"/>
        <v>335</v>
      </c>
      <c r="AJ356" s="127">
        <f>locallinterp(MIN(AI356,CAP_Senior*12),'BBG rates'!$X$24:$X$65,'BBG rates'!$Y$24:$Y$65)</f>
        <v>67.918742488467984</v>
      </c>
      <c r="AK356" s="127">
        <f>locallinterp(MIN(AI356,CAP_CB*12),'BBG rates'!$AA$25:$AA$40,'BBG rates'!$AC$25:$AC$40)</f>
        <v>11</v>
      </c>
      <c r="AL356" s="144">
        <f t="shared" si="111"/>
        <v>20.676186223039558</v>
      </c>
      <c r="AM356" s="142">
        <f>(SUMPRODUCT(AL356:AL$381,G356:G$381)+SUMPRODUCT(AL356:AL$381,H356:H$381))/12</f>
        <v>0</v>
      </c>
    </row>
    <row r="357" spans="1:39" x14ac:dyDescent="0.2">
      <c r="A357" s="7">
        <v>336</v>
      </c>
      <c r="B357" s="7">
        <v>168</v>
      </c>
      <c r="C357" s="7">
        <v>84</v>
      </c>
      <c r="D357" s="12">
        <f t="shared" si="103"/>
        <v>28</v>
      </c>
      <c r="E357" s="29">
        <f t="shared" si="101"/>
        <v>0</v>
      </c>
      <c r="F357" s="2">
        <f t="shared" si="104"/>
        <v>0</v>
      </c>
      <c r="G357" s="2">
        <f t="shared" si="112"/>
        <v>0</v>
      </c>
      <c r="H357" s="2">
        <f t="shared" si="113"/>
        <v>0</v>
      </c>
      <c r="I357" s="2">
        <f t="shared" si="102"/>
        <v>0</v>
      </c>
      <c r="J357" s="2">
        <f t="shared" si="119"/>
        <v>0</v>
      </c>
      <c r="K357" s="2">
        <f t="shared" si="105"/>
        <v>0</v>
      </c>
      <c r="L357" s="2">
        <f t="shared" si="105"/>
        <v>0</v>
      </c>
      <c r="M357" s="2"/>
      <c r="N357" s="28">
        <f t="shared" si="120"/>
        <v>0</v>
      </c>
      <c r="O357" s="2">
        <f t="shared" si="114"/>
        <v>0</v>
      </c>
      <c r="P357" s="2">
        <f t="shared" si="115"/>
        <v>0</v>
      </c>
      <c r="R357">
        <f t="shared" si="116"/>
        <v>336</v>
      </c>
      <c r="S357" s="89">
        <f t="shared" si="106"/>
        <v>0</v>
      </c>
      <c r="T357" s="89">
        <f>IF(AND(S357=0,S356&gt;0),SUM($G357:$H$381),S357)</f>
        <v>0</v>
      </c>
      <c r="U357" s="82">
        <f>SUM(T357:T$381)</f>
        <v>0</v>
      </c>
      <c r="V357" s="68">
        <f>localspline(R357,'BBG rates'!$G$10:$G$27,'BBG rates'!$K$10:$K$27)</f>
        <v>0.9675687971233361</v>
      </c>
      <c r="W357" s="68">
        <f>locallinterp(R357,'BBG rates'!$G$10:$G$27,'BBG rates'!$J$10:$J$27)</f>
        <v>0.11216</v>
      </c>
      <c r="X357" s="56">
        <f t="shared" si="117"/>
        <v>0.112102383565027</v>
      </c>
      <c r="Y357" s="66">
        <f t="shared" si="107"/>
        <v>0</v>
      </c>
      <c r="Z357" s="72">
        <f t="shared" si="108"/>
        <v>0</v>
      </c>
      <c r="AA357" s="79">
        <f t="shared" si="109"/>
        <v>0</v>
      </c>
      <c r="AB357" s="81">
        <f t="shared" si="118"/>
        <v>0</v>
      </c>
      <c r="AD357" s="95">
        <f>locallinterp(R357,'BBG rates'!$N$10:$N$369,'BBG rates'!$P$10:$P$369)</f>
        <v>27.98052957376915</v>
      </c>
      <c r="AI357" s="185">
        <f t="shared" si="110"/>
        <v>336</v>
      </c>
      <c r="AJ357" s="127">
        <f>locallinterp(MIN(AI357,CAP_Senior*12),'BBG rates'!$X$24:$X$65,'BBG rates'!$Y$24:$Y$65)</f>
        <v>67.918742488467984</v>
      </c>
      <c r="AK357" s="127">
        <f>locallinterp(MIN(AI357,CAP_CB*12),'BBG rates'!$AA$25:$AA$40,'BBG rates'!$AC$25:$AC$40)</f>
        <v>11</v>
      </c>
      <c r="AL357" s="144">
        <f t="shared" si="111"/>
        <v>20.676186223039558</v>
      </c>
      <c r="AM357" s="142">
        <f>(SUMPRODUCT(AL357:AL$381,G357:G$381)+SUMPRODUCT(AL357:AL$381,H357:H$381))/12</f>
        <v>0</v>
      </c>
    </row>
    <row r="358" spans="1:39" x14ac:dyDescent="0.2">
      <c r="A358" s="7">
        <v>337</v>
      </c>
      <c r="B358" s="7">
        <v>168.5</v>
      </c>
      <c r="C358" s="7">
        <v>84.25</v>
      </c>
      <c r="D358" s="12">
        <f t="shared" si="103"/>
        <v>28.083333333333332</v>
      </c>
      <c r="E358" s="29">
        <f t="shared" si="101"/>
        <v>0</v>
      </c>
      <c r="F358" s="2">
        <f t="shared" si="104"/>
        <v>0</v>
      </c>
      <c r="G358" s="2">
        <f t="shared" si="112"/>
        <v>0</v>
      </c>
      <c r="H358" s="2">
        <f t="shared" si="113"/>
        <v>0</v>
      </c>
      <c r="I358" s="2">
        <f t="shared" si="102"/>
        <v>0</v>
      </c>
      <c r="J358" s="2">
        <f t="shared" si="119"/>
        <v>0</v>
      </c>
      <c r="K358" s="2">
        <f t="shared" si="105"/>
        <v>0</v>
      </c>
      <c r="L358" s="2">
        <f t="shared" si="105"/>
        <v>0</v>
      </c>
      <c r="M358" s="2"/>
      <c r="N358" s="28">
        <f t="shared" si="120"/>
        <v>0</v>
      </c>
      <c r="O358" s="2">
        <f t="shared" si="114"/>
        <v>0</v>
      </c>
      <c r="P358" s="2">
        <f t="shared" si="115"/>
        <v>0</v>
      </c>
      <c r="R358">
        <f t="shared" si="116"/>
        <v>337</v>
      </c>
      <c r="S358" s="89">
        <f t="shared" si="106"/>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7"/>
        <v>0.11182933061144595</v>
      </c>
      <c r="Y358" s="66">
        <f t="shared" si="107"/>
        <v>0</v>
      </c>
      <c r="Z358" s="72">
        <f t="shared" si="108"/>
        <v>0</v>
      </c>
      <c r="AA358" s="79">
        <f t="shared" si="109"/>
        <v>0</v>
      </c>
      <c r="AB358" s="81">
        <f t="shared" si="118"/>
        <v>0</v>
      </c>
      <c r="AD358" s="95">
        <f>locallinterp(R358,'BBG rates'!$N$10:$N$369,'BBG rates'!$P$10:$P$369)</f>
        <v>28.061160666679676</v>
      </c>
      <c r="AI358" s="185">
        <f t="shared" si="110"/>
        <v>337</v>
      </c>
      <c r="AJ358" s="127">
        <f>locallinterp(MIN(AI358,CAP_Senior*12),'BBG rates'!$X$24:$X$65,'BBG rates'!$Y$24:$Y$65)</f>
        <v>67.918742488467984</v>
      </c>
      <c r="AK358" s="127">
        <f>locallinterp(MIN(AI358,CAP_CB*12),'BBG rates'!$AA$25:$AA$40,'BBG rates'!$AC$25:$AC$40)</f>
        <v>11</v>
      </c>
      <c r="AL358" s="144">
        <f t="shared" si="111"/>
        <v>20.676186223039558</v>
      </c>
      <c r="AM358" s="142">
        <f>(SUMPRODUCT(AL358:AL$381,G358:G$381)+SUMPRODUCT(AL358:AL$381,H358:H$381))/12</f>
        <v>0</v>
      </c>
    </row>
    <row r="359" spans="1:39" x14ac:dyDescent="0.2">
      <c r="A359" s="7">
        <v>338</v>
      </c>
      <c r="B359" s="7">
        <v>169</v>
      </c>
      <c r="C359" s="7">
        <v>84.5</v>
      </c>
      <c r="D359" s="12">
        <f t="shared" si="103"/>
        <v>28.166666666666668</v>
      </c>
      <c r="E359" s="29">
        <f t="shared" si="101"/>
        <v>0</v>
      </c>
      <c r="F359" s="2">
        <f t="shared" si="104"/>
        <v>0</v>
      </c>
      <c r="G359" s="2">
        <f t="shared" si="112"/>
        <v>0</v>
      </c>
      <c r="H359" s="2">
        <f t="shared" si="113"/>
        <v>0</v>
      </c>
      <c r="I359" s="2">
        <f t="shared" si="102"/>
        <v>0</v>
      </c>
      <c r="J359" s="2">
        <f t="shared" si="119"/>
        <v>0</v>
      </c>
      <c r="K359" s="2">
        <f t="shared" si="105"/>
        <v>0</v>
      </c>
      <c r="L359" s="2">
        <f t="shared" si="105"/>
        <v>0</v>
      </c>
      <c r="M359" s="2"/>
      <c r="N359" s="28">
        <f t="shared" si="120"/>
        <v>0</v>
      </c>
      <c r="O359" s="2">
        <f t="shared" si="114"/>
        <v>0</v>
      </c>
      <c r="P359" s="2">
        <f t="shared" si="115"/>
        <v>0</v>
      </c>
      <c r="R359">
        <f t="shared" si="116"/>
        <v>338</v>
      </c>
      <c r="S359" s="89">
        <f t="shared" si="106"/>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7"/>
        <v>0.11155627697441162</v>
      </c>
      <c r="Y359" s="66">
        <f t="shared" si="107"/>
        <v>0</v>
      </c>
      <c r="Z359" s="72">
        <f t="shared" si="108"/>
        <v>0</v>
      </c>
      <c r="AA359" s="79">
        <f t="shared" si="109"/>
        <v>0</v>
      </c>
      <c r="AB359" s="81">
        <f t="shared" si="118"/>
        <v>0</v>
      </c>
      <c r="AD359" s="95">
        <f>locallinterp(R359,'BBG rates'!$N$10:$N$369,'BBG rates'!$P$10:$P$369)</f>
        <v>28.141792245237411</v>
      </c>
      <c r="AI359" s="185">
        <f t="shared" si="110"/>
        <v>338</v>
      </c>
      <c r="AJ359" s="127">
        <f>locallinterp(MIN(AI359,CAP_Senior*12),'BBG rates'!$X$24:$X$65,'BBG rates'!$Y$24:$Y$65)</f>
        <v>67.918742488467984</v>
      </c>
      <c r="AK359" s="127">
        <f>locallinterp(MIN(AI359,CAP_CB*12),'BBG rates'!$AA$25:$AA$40,'BBG rates'!$AC$25:$AC$40)</f>
        <v>11</v>
      </c>
      <c r="AL359" s="144">
        <f t="shared" si="111"/>
        <v>20.676186223039558</v>
      </c>
      <c r="AM359" s="142">
        <f>(SUMPRODUCT(AL359:AL$381,G359:G$381)+SUMPRODUCT(AL359:AL$381,H359:H$381))/12</f>
        <v>0</v>
      </c>
    </row>
    <row r="360" spans="1:39" x14ac:dyDescent="0.2">
      <c r="A360" s="7">
        <v>339</v>
      </c>
      <c r="B360" s="7">
        <v>169.5</v>
      </c>
      <c r="C360" s="7">
        <v>84.75</v>
      </c>
      <c r="D360" s="12">
        <f t="shared" si="103"/>
        <v>28.25</v>
      </c>
      <c r="E360" s="29">
        <f t="shared" si="101"/>
        <v>0</v>
      </c>
      <c r="F360" s="2">
        <f t="shared" si="104"/>
        <v>0</v>
      </c>
      <c r="G360" s="2">
        <f t="shared" si="112"/>
        <v>0</v>
      </c>
      <c r="H360" s="2">
        <f t="shared" si="113"/>
        <v>0</v>
      </c>
      <c r="I360" s="2">
        <f t="shared" si="102"/>
        <v>0</v>
      </c>
      <c r="J360" s="2">
        <f t="shared" si="119"/>
        <v>0</v>
      </c>
      <c r="K360" s="2">
        <f t="shared" si="105"/>
        <v>0</v>
      </c>
      <c r="L360" s="2">
        <f t="shared" si="105"/>
        <v>0</v>
      </c>
      <c r="M360" s="2"/>
      <c r="N360" s="28">
        <f t="shared" si="120"/>
        <v>0</v>
      </c>
      <c r="O360" s="2">
        <f t="shared" si="114"/>
        <v>0</v>
      </c>
      <c r="P360" s="2">
        <f t="shared" si="115"/>
        <v>0</v>
      </c>
      <c r="R360">
        <f t="shared" si="116"/>
        <v>339</v>
      </c>
      <c r="S360" s="89">
        <f t="shared" si="106"/>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7"/>
        <v>0.11128322265392399</v>
      </c>
      <c r="Y360" s="66">
        <f t="shared" si="107"/>
        <v>0</v>
      </c>
      <c r="Z360" s="72">
        <f t="shared" si="108"/>
        <v>0</v>
      </c>
      <c r="AA360" s="79">
        <f t="shared" si="109"/>
        <v>0</v>
      </c>
      <c r="AB360" s="81">
        <f t="shared" si="118"/>
        <v>0</v>
      </c>
      <c r="AD360" s="95">
        <f>locallinterp(R360,'BBG rates'!$N$10:$N$369,'BBG rates'!$P$10:$P$369)</f>
        <v>28.222424429808406</v>
      </c>
      <c r="AI360" s="185">
        <f t="shared" si="110"/>
        <v>339</v>
      </c>
      <c r="AJ360" s="127">
        <f>locallinterp(MIN(AI360,CAP_Senior*12),'BBG rates'!$X$24:$X$65,'BBG rates'!$Y$24:$Y$65)</f>
        <v>67.918742488467984</v>
      </c>
      <c r="AK360" s="127">
        <f>locallinterp(MIN(AI360,CAP_CB*12),'BBG rates'!$AA$25:$AA$40,'BBG rates'!$AC$25:$AC$40)</f>
        <v>11</v>
      </c>
      <c r="AL360" s="144">
        <f t="shared" si="111"/>
        <v>20.676186223039558</v>
      </c>
      <c r="AM360" s="142">
        <f>(SUMPRODUCT(AL360:AL$381,G360:G$381)+SUMPRODUCT(AL360:AL$381,H360:H$381))/12</f>
        <v>0</v>
      </c>
    </row>
    <row r="361" spans="1:39" x14ac:dyDescent="0.2">
      <c r="A361" s="7">
        <v>340</v>
      </c>
      <c r="B361" s="7">
        <v>170</v>
      </c>
      <c r="C361" s="7">
        <v>85</v>
      </c>
      <c r="D361" s="12">
        <f t="shared" si="103"/>
        <v>28.333333333333332</v>
      </c>
      <c r="E361" s="29">
        <f t="shared" si="101"/>
        <v>0</v>
      </c>
      <c r="F361" s="2">
        <f t="shared" si="104"/>
        <v>0</v>
      </c>
      <c r="G361" s="2">
        <f t="shared" si="112"/>
        <v>0</v>
      </c>
      <c r="H361" s="2">
        <f t="shared" si="113"/>
        <v>0</v>
      </c>
      <c r="I361" s="2">
        <f t="shared" si="102"/>
        <v>0</v>
      </c>
      <c r="J361" s="2">
        <f t="shared" si="119"/>
        <v>0</v>
      </c>
      <c r="K361" s="2">
        <f t="shared" si="105"/>
        <v>0</v>
      </c>
      <c r="L361" s="2">
        <f t="shared" si="105"/>
        <v>0</v>
      </c>
      <c r="M361" s="2"/>
      <c r="N361" s="28">
        <f t="shared" si="120"/>
        <v>0</v>
      </c>
      <c r="O361" s="2">
        <f t="shared" si="114"/>
        <v>0</v>
      </c>
      <c r="P361" s="2">
        <f t="shared" si="115"/>
        <v>0</v>
      </c>
      <c r="R361">
        <f t="shared" si="116"/>
        <v>340</v>
      </c>
      <c r="S361" s="89">
        <f t="shared" si="106"/>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7"/>
        <v>0.11101016765024951</v>
      </c>
      <c r="Y361" s="66">
        <f t="shared" si="107"/>
        <v>0</v>
      </c>
      <c r="Z361" s="72">
        <f t="shared" si="108"/>
        <v>0</v>
      </c>
      <c r="AA361" s="79">
        <f t="shared" si="109"/>
        <v>0</v>
      </c>
      <c r="AB361" s="81">
        <f t="shared" si="118"/>
        <v>0</v>
      </c>
      <c r="AD361" s="95">
        <f>locallinterp(R361,'BBG rates'!$N$10:$N$369,'BBG rates'!$P$10:$P$369)</f>
        <v>28.303057337763999</v>
      </c>
      <c r="AI361" s="185">
        <f t="shared" si="110"/>
        <v>340</v>
      </c>
      <c r="AJ361" s="127">
        <f>locallinterp(MIN(AI361,CAP_Senior*12),'BBG rates'!$X$24:$X$65,'BBG rates'!$Y$24:$Y$65)</f>
        <v>67.918742488467984</v>
      </c>
      <c r="AK361" s="127">
        <f>locallinterp(MIN(AI361,CAP_CB*12),'BBG rates'!$AA$25:$AA$40,'BBG rates'!$AC$25:$AC$40)</f>
        <v>11</v>
      </c>
      <c r="AL361" s="144">
        <f t="shared" si="111"/>
        <v>20.676186223039558</v>
      </c>
      <c r="AM361" s="142">
        <f>(SUMPRODUCT(AL361:AL$381,G361:G$381)+SUMPRODUCT(AL361:AL$381,H361:H$381))/12</f>
        <v>0</v>
      </c>
    </row>
    <row r="362" spans="1:39" x14ac:dyDescent="0.2">
      <c r="A362" s="7">
        <v>341</v>
      </c>
      <c r="B362" s="7">
        <v>170.5</v>
      </c>
      <c r="C362" s="7">
        <v>85.25</v>
      </c>
      <c r="D362" s="12">
        <f t="shared" si="103"/>
        <v>28.416666666666668</v>
      </c>
      <c r="E362" s="29">
        <f t="shared" si="101"/>
        <v>0</v>
      </c>
      <c r="F362" s="2">
        <f t="shared" si="104"/>
        <v>0</v>
      </c>
      <c r="G362" s="2">
        <f t="shared" si="112"/>
        <v>0</v>
      </c>
      <c r="H362" s="2">
        <f t="shared" si="113"/>
        <v>0</v>
      </c>
      <c r="I362" s="2">
        <f t="shared" si="102"/>
        <v>0</v>
      </c>
      <c r="J362" s="2">
        <f t="shared" si="119"/>
        <v>0</v>
      </c>
      <c r="K362" s="2">
        <f t="shared" si="105"/>
        <v>0</v>
      </c>
      <c r="L362" s="2">
        <f t="shared" si="105"/>
        <v>0</v>
      </c>
      <c r="M362" s="2"/>
      <c r="N362" s="28">
        <f t="shared" si="120"/>
        <v>0</v>
      </c>
      <c r="O362" s="2">
        <f t="shared" si="114"/>
        <v>0</v>
      </c>
      <c r="P362" s="2">
        <f t="shared" si="115"/>
        <v>0</v>
      </c>
      <c r="R362">
        <f t="shared" si="116"/>
        <v>341</v>
      </c>
      <c r="S362" s="89">
        <f t="shared" si="106"/>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7"/>
        <v>0.11073711196312175</v>
      </c>
      <c r="Y362" s="66">
        <f t="shared" si="107"/>
        <v>0</v>
      </c>
      <c r="Z362" s="72">
        <f t="shared" si="108"/>
        <v>0</v>
      </c>
      <c r="AA362" s="79">
        <f t="shared" si="109"/>
        <v>0</v>
      </c>
      <c r="AB362" s="81">
        <f t="shared" si="118"/>
        <v>0</v>
      </c>
      <c r="AD362" s="95">
        <f>locallinterp(R362,'BBG rates'!$N$10:$N$369,'BBG rates'!$P$10:$P$369)</f>
        <v>28.383691076045075</v>
      </c>
      <c r="AI362" s="185">
        <f t="shared" si="110"/>
        <v>341</v>
      </c>
      <c r="AJ362" s="127">
        <f>locallinterp(MIN(AI362,CAP_Senior*12),'BBG rates'!$X$24:$X$65,'BBG rates'!$Y$24:$Y$65)</f>
        <v>67.918742488467984</v>
      </c>
      <c r="AK362" s="127">
        <f>locallinterp(MIN(AI362,CAP_CB*12),'BBG rates'!$AA$25:$AA$40,'BBG rates'!$AC$25:$AC$40)</f>
        <v>11</v>
      </c>
      <c r="AL362" s="144">
        <f t="shared" si="111"/>
        <v>20.676186223039558</v>
      </c>
      <c r="AM362" s="142">
        <f>(SUMPRODUCT(AL362:AL$381,G362:G$381)+SUMPRODUCT(AL362:AL$381,H362:H$381))/12</f>
        <v>0</v>
      </c>
    </row>
    <row r="363" spans="1:39" x14ac:dyDescent="0.2">
      <c r="A363" s="7">
        <v>342</v>
      </c>
      <c r="B363" s="7">
        <v>171</v>
      </c>
      <c r="C363" s="7">
        <v>85.5</v>
      </c>
      <c r="D363" s="12">
        <f t="shared" si="103"/>
        <v>28.5</v>
      </c>
      <c r="E363" s="29">
        <f t="shared" si="101"/>
        <v>0</v>
      </c>
      <c r="F363" s="2">
        <f t="shared" si="104"/>
        <v>0</v>
      </c>
      <c r="G363" s="2">
        <f t="shared" si="112"/>
        <v>0</v>
      </c>
      <c r="H363" s="2">
        <f t="shared" si="113"/>
        <v>0</v>
      </c>
      <c r="I363" s="2">
        <f t="shared" si="102"/>
        <v>0</v>
      </c>
      <c r="J363" s="2">
        <f t="shared" si="119"/>
        <v>0</v>
      </c>
      <c r="K363" s="2">
        <f t="shared" si="105"/>
        <v>0</v>
      </c>
      <c r="L363" s="2">
        <f t="shared" si="105"/>
        <v>0</v>
      </c>
      <c r="M363" s="2"/>
      <c r="N363" s="28">
        <f t="shared" si="120"/>
        <v>0</v>
      </c>
      <c r="O363" s="2">
        <f t="shared" si="114"/>
        <v>0</v>
      </c>
      <c r="P363" s="2">
        <f t="shared" si="115"/>
        <v>0</v>
      </c>
      <c r="R363">
        <f t="shared" si="116"/>
        <v>342</v>
      </c>
      <c r="S363" s="89">
        <f t="shared" si="106"/>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7"/>
        <v>0.11046405559254069</v>
      </c>
      <c r="Y363" s="66">
        <f t="shared" si="107"/>
        <v>0</v>
      </c>
      <c r="Z363" s="72">
        <f t="shared" si="108"/>
        <v>0</v>
      </c>
      <c r="AA363" s="79">
        <f t="shared" si="109"/>
        <v>0</v>
      </c>
      <c r="AB363" s="81">
        <f t="shared" si="118"/>
        <v>0</v>
      </c>
      <c r="AD363" s="95">
        <f>locallinterp(R363,'BBG rates'!$N$10:$N$369,'BBG rates'!$P$10:$P$369)</f>
        <v>28.46432575108053</v>
      </c>
      <c r="AI363" s="185">
        <f t="shared" si="110"/>
        <v>342</v>
      </c>
      <c r="AJ363" s="127">
        <f>locallinterp(MIN(AI363,CAP_Senior*12),'BBG rates'!$X$24:$X$65,'BBG rates'!$Y$24:$Y$65)</f>
        <v>67.918742488467984</v>
      </c>
      <c r="AK363" s="127">
        <f>locallinterp(MIN(AI363,CAP_CB*12),'BBG rates'!$AA$25:$AA$40,'BBG rates'!$AC$25:$AC$40)</f>
        <v>11</v>
      </c>
      <c r="AL363" s="144">
        <f t="shared" si="111"/>
        <v>20.676186223039558</v>
      </c>
      <c r="AM363" s="142">
        <f>(SUMPRODUCT(AL363:AL$381,G363:G$381)+SUMPRODUCT(AL363:AL$381,H363:H$381))/12</f>
        <v>0</v>
      </c>
    </row>
    <row r="364" spans="1:39" x14ac:dyDescent="0.2">
      <c r="A364" s="7">
        <v>343</v>
      </c>
      <c r="B364" s="7">
        <v>171.5</v>
      </c>
      <c r="C364" s="7">
        <v>85.75</v>
      </c>
      <c r="D364" s="12">
        <f t="shared" si="103"/>
        <v>28.583333333333332</v>
      </c>
      <c r="E364" s="29">
        <f t="shared" si="101"/>
        <v>0</v>
      </c>
      <c r="F364" s="2">
        <f t="shared" si="104"/>
        <v>0</v>
      </c>
      <c r="G364" s="2">
        <f t="shared" si="112"/>
        <v>0</v>
      </c>
      <c r="H364" s="2">
        <f t="shared" si="113"/>
        <v>0</v>
      </c>
      <c r="I364" s="2">
        <f t="shared" si="102"/>
        <v>0</v>
      </c>
      <c r="J364" s="2">
        <f t="shared" si="119"/>
        <v>0</v>
      </c>
      <c r="K364" s="2">
        <f t="shared" si="105"/>
        <v>0</v>
      </c>
      <c r="L364" s="2">
        <f t="shared" si="105"/>
        <v>0</v>
      </c>
      <c r="M364" s="2"/>
      <c r="N364" s="28">
        <f t="shared" si="120"/>
        <v>0</v>
      </c>
      <c r="O364" s="2">
        <f t="shared" si="114"/>
        <v>0</v>
      </c>
      <c r="P364" s="2">
        <f t="shared" si="115"/>
        <v>0</v>
      </c>
      <c r="R364">
        <f t="shared" si="116"/>
        <v>343</v>
      </c>
      <c r="S364" s="89">
        <f t="shared" si="106"/>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7"/>
        <v>0.11019099853850634</v>
      </c>
      <c r="Y364" s="66">
        <f t="shared" si="107"/>
        <v>0</v>
      </c>
      <c r="Z364" s="72">
        <f t="shared" si="108"/>
        <v>0</v>
      </c>
      <c r="AA364" s="79">
        <f t="shared" si="109"/>
        <v>0</v>
      </c>
      <c r="AB364" s="81">
        <f t="shared" si="118"/>
        <v>0</v>
      </c>
      <c r="AD364" s="95">
        <f>locallinterp(R364,'BBG rates'!$N$10:$N$369,'BBG rates'!$P$10:$P$369)</f>
        <v>28.544961456386048</v>
      </c>
      <c r="AI364" s="185">
        <f t="shared" si="110"/>
        <v>343</v>
      </c>
      <c r="AJ364" s="127">
        <f>locallinterp(MIN(AI364,CAP_Senior*12),'BBG rates'!$X$24:$X$65,'BBG rates'!$Y$24:$Y$65)</f>
        <v>67.918742488467984</v>
      </c>
      <c r="AK364" s="127">
        <f>locallinterp(MIN(AI364,CAP_CB*12),'BBG rates'!$AA$25:$AA$40,'BBG rates'!$AC$25:$AC$40)</f>
        <v>11</v>
      </c>
      <c r="AL364" s="144">
        <f t="shared" si="111"/>
        <v>20.676186223039558</v>
      </c>
      <c r="AM364" s="142">
        <f>(SUMPRODUCT(AL364:AL$381,G364:G$381)+SUMPRODUCT(AL364:AL$381,H364:H$381))/12</f>
        <v>0</v>
      </c>
    </row>
    <row r="365" spans="1:39" x14ac:dyDescent="0.2">
      <c r="A365" s="7">
        <v>344</v>
      </c>
      <c r="B365" s="7">
        <v>172</v>
      </c>
      <c r="C365" s="7">
        <v>86</v>
      </c>
      <c r="D365" s="12">
        <f t="shared" si="103"/>
        <v>28.666666666666668</v>
      </c>
      <c r="E365" s="29">
        <f t="shared" si="101"/>
        <v>0</v>
      </c>
      <c r="F365" s="2">
        <f t="shared" si="104"/>
        <v>0</v>
      </c>
      <c r="G365" s="2">
        <f t="shared" si="112"/>
        <v>0</v>
      </c>
      <c r="H365" s="2">
        <f t="shared" si="113"/>
        <v>0</v>
      </c>
      <c r="I365" s="2">
        <f t="shared" si="102"/>
        <v>0</v>
      </c>
      <c r="J365" s="2">
        <f t="shared" si="119"/>
        <v>0</v>
      </c>
      <c r="K365" s="2">
        <f t="shared" si="105"/>
        <v>0</v>
      </c>
      <c r="L365" s="2">
        <f t="shared" si="105"/>
        <v>0</v>
      </c>
      <c r="M365" s="2"/>
      <c r="N365" s="28">
        <f t="shared" si="120"/>
        <v>0</v>
      </c>
      <c r="O365" s="2">
        <f t="shared" si="114"/>
        <v>0</v>
      </c>
      <c r="P365" s="2">
        <f t="shared" si="115"/>
        <v>0</v>
      </c>
      <c r="R365">
        <f t="shared" si="116"/>
        <v>344</v>
      </c>
      <c r="S365" s="89">
        <f t="shared" si="106"/>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7"/>
        <v>0.10991794080101869</v>
      </c>
      <c r="Y365" s="66">
        <f t="shared" si="107"/>
        <v>0</v>
      </c>
      <c r="Z365" s="72">
        <f t="shared" si="108"/>
        <v>0</v>
      </c>
      <c r="AA365" s="79">
        <f t="shared" si="109"/>
        <v>0</v>
      </c>
      <c r="AB365" s="81">
        <f t="shared" si="118"/>
        <v>0</v>
      </c>
      <c r="AD365" s="95">
        <f>locallinterp(R365,'BBG rates'!$N$10:$N$369,'BBG rates'!$P$10:$P$369)</f>
        <v>28.625598289931652</v>
      </c>
      <c r="AI365" s="185">
        <f t="shared" si="110"/>
        <v>344</v>
      </c>
      <c r="AJ365" s="127">
        <f>locallinterp(MIN(AI365,CAP_Senior*12),'BBG rates'!$X$24:$X$65,'BBG rates'!$Y$24:$Y$65)</f>
        <v>67.918742488467984</v>
      </c>
      <c r="AK365" s="127">
        <f>locallinterp(MIN(AI365,CAP_CB*12),'BBG rates'!$AA$25:$AA$40,'BBG rates'!$AC$25:$AC$40)</f>
        <v>11</v>
      </c>
      <c r="AL365" s="144">
        <f t="shared" si="111"/>
        <v>20.676186223039558</v>
      </c>
      <c r="AM365" s="142">
        <f>(SUMPRODUCT(AL365:AL$381,G365:G$381)+SUMPRODUCT(AL365:AL$381,H365:H$381))/12</f>
        <v>0</v>
      </c>
    </row>
    <row r="366" spans="1:39" x14ac:dyDescent="0.2">
      <c r="A366" s="7">
        <v>345</v>
      </c>
      <c r="B366" s="7">
        <v>172.5</v>
      </c>
      <c r="C366" s="7">
        <v>86.25</v>
      </c>
      <c r="D366" s="12">
        <f t="shared" si="103"/>
        <v>28.75</v>
      </c>
      <c r="E366" s="29">
        <f t="shared" si="101"/>
        <v>0</v>
      </c>
      <c r="F366" s="2">
        <f t="shared" si="104"/>
        <v>0</v>
      </c>
      <c r="G366" s="2">
        <f t="shared" si="112"/>
        <v>0</v>
      </c>
      <c r="H366" s="2">
        <f t="shared" si="113"/>
        <v>0</v>
      </c>
      <c r="I366" s="2">
        <f t="shared" si="102"/>
        <v>0</v>
      </c>
      <c r="J366" s="2">
        <f t="shared" si="119"/>
        <v>0</v>
      </c>
      <c r="K366" s="2">
        <f t="shared" si="105"/>
        <v>0</v>
      </c>
      <c r="L366" s="2">
        <f t="shared" si="105"/>
        <v>0</v>
      </c>
      <c r="M366" s="2"/>
      <c r="N366" s="28">
        <f t="shared" si="120"/>
        <v>0</v>
      </c>
      <c r="O366" s="2">
        <f t="shared" si="114"/>
        <v>0</v>
      </c>
      <c r="P366" s="2">
        <f t="shared" si="115"/>
        <v>0</v>
      </c>
      <c r="R366">
        <f t="shared" si="116"/>
        <v>345</v>
      </c>
      <c r="S366" s="89">
        <f t="shared" si="106"/>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7"/>
        <v>0.10964488238007775</v>
      </c>
      <c r="Y366" s="66">
        <f t="shared" si="107"/>
        <v>0</v>
      </c>
      <c r="Z366" s="72">
        <f t="shared" si="108"/>
        <v>0</v>
      </c>
      <c r="AA366" s="79">
        <f t="shared" si="109"/>
        <v>0</v>
      </c>
      <c r="AB366" s="81">
        <f t="shared" si="118"/>
        <v>0</v>
      </c>
      <c r="AD366" s="95">
        <f>locallinterp(R366,'BBG rates'!$N$10:$N$369,'BBG rates'!$P$10:$P$369)</f>
        <v>28.706236336774833</v>
      </c>
      <c r="AI366" s="185">
        <f t="shared" si="110"/>
        <v>345</v>
      </c>
      <c r="AJ366" s="127">
        <f>locallinterp(MIN(AI366,CAP_Senior*12),'BBG rates'!$X$24:$X$65,'BBG rates'!$Y$24:$Y$65)</f>
        <v>67.918742488467984</v>
      </c>
      <c r="AK366" s="127">
        <f>locallinterp(MIN(AI366,CAP_CB*12),'BBG rates'!$AA$25:$AA$40,'BBG rates'!$AC$25:$AC$40)</f>
        <v>11</v>
      </c>
      <c r="AL366" s="144">
        <f t="shared" si="111"/>
        <v>20.676186223039558</v>
      </c>
      <c r="AM366" s="142">
        <f>(SUMPRODUCT(AL366:AL$381,G366:G$381)+SUMPRODUCT(AL366:AL$381,H366:H$381))/12</f>
        <v>0</v>
      </c>
    </row>
    <row r="367" spans="1:39" x14ac:dyDescent="0.2">
      <c r="A367" s="7">
        <v>346</v>
      </c>
      <c r="B367" s="7">
        <v>173</v>
      </c>
      <c r="C367" s="7">
        <v>86.5</v>
      </c>
      <c r="D367" s="12">
        <f t="shared" si="103"/>
        <v>28.833333333333332</v>
      </c>
      <c r="E367" s="29">
        <f t="shared" si="101"/>
        <v>0</v>
      </c>
      <c r="F367" s="2">
        <f t="shared" si="104"/>
        <v>0</v>
      </c>
      <c r="G367" s="2">
        <f t="shared" si="112"/>
        <v>0</v>
      </c>
      <c r="H367" s="2">
        <f t="shared" si="113"/>
        <v>0</v>
      </c>
      <c r="I367" s="2">
        <f t="shared" si="102"/>
        <v>0</v>
      </c>
      <c r="J367" s="2">
        <f t="shared" si="119"/>
        <v>0</v>
      </c>
      <c r="K367" s="2">
        <f t="shared" si="105"/>
        <v>0</v>
      </c>
      <c r="L367" s="2">
        <f t="shared" si="105"/>
        <v>0</v>
      </c>
      <c r="M367" s="2"/>
      <c r="N367" s="28">
        <f t="shared" si="120"/>
        <v>0</v>
      </c>
      <c r="O367" s="2">
        <f t="shared" si="114"/>
        <v>0</v>
      </c>
      <c r="P367" s="2">
        <f t="shared" si="115"/>
        <v>0</v>
      </c>
      <c r="R367">
        <f t="shared" si="116"/>
        <v>346</v>
      </c>
      <c r="S367" s="89">
        <f t="shared" si="106"/>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7"/>
        <v>0.10937182327594996</v>
      </c>
      <c r="Y367" s="66">
        <f t="shared" si="107"/>
        <v>0</v>
      </c>
      <c r="Z367" s="72">
        <f t="shared" si="108"/>
        <v>0</v>
      </c>
      <c r="AA367" s="79">
        <f t="shared" si="109"/>
        <v>0</v>
      </c>
      <c r="AB367" s="81">
        <f t="shared" si="118"/>
        <v>0</v>
      </c>
      <c r="AD367" s="95">
        <f>locallinterp(R367,'BBG rates'!$N$10:$N$369,'BBG rates'!$P$10:$P$369)</f>
        <v>28.786875680220419</v>
      </c>
      <c r="AI367" s="185">
        <f t="shared" si="110"/>
        <v>346</v>
      </c>
      <c r="AJ367" s="127">
        <f>locallinterp(MIN(AI367,CAP_Senior*12),'BBG rates'!$X$24:$X$65,'BBG rates'!$Y$24:$Y$65)</f>
        <v>67.918742488467984</v>
      </c>
      <c r="AK367" s="127">
        <f>locallinterp(MIN(AI367,CAP_CB*12),'BBG rates'!$AA$25:$AA$40,'BBG rates'!$AC$25:$AC$40)</f>
        <v>11</v>
      </c>
      <c r="AL367" s="144">
        <f t="shared" si="111"/>
        <v>20.676186223039558</v>
      </c>
      <c r="AM367" s="142">
        <f>(SUMPRODUCT(AL367:AL$381,G367:G$381)+SUMPRODUCT(AL367:AL$381,H367:H$381))/12</f>
        <v>0</v>
      </c>
    </row>
    <row r="368" spans="1:39" x14ac:dyDescent="0.2">
      <c r="A368" s="7">
        <v>347</v>
      </c>
      <c r="B368" s="7">
        <v>173.5</v>
      </c>
      <c r="C368" s="7">
        <v>86.75</v>
      </c>
      <c r="D368" s="12">
        <f t="shared" si="103"/>
        <v>28.916666666666668</v>
      </c>
      <c r="E368" s="29">
        <f t="shared" si="101"/>
        <v>0</v>
      </c>
      <c r="F368" s="2">
        <f t="shared" si="104"/>
        <v>0</v>
      </c>
      <c r="G368" s="2">
        <f t="shared" si="112"/>
        <v>0</v>
      </c>
      <c r="H368" s="2">
        <f t="shared" si="113"/>
        <v>0</v>
      </c>
      <c r="I368" s="2">
        <f t="shared" si="102"/>
        <v>0</v>
      </c>
      <c r="J368" s="2">
        <f t="shared" si="119"/>
        <v>0</v>
      </c>
      <c r="K368" s="2">
        <f t="shared" si="105"/>
        <v>0</v>
      </c>
      <c r="L368" s="2">
        <f t="shared" si="105"/>
        <v>0</v>
      </c>
      <c r="M368" s="2"/>
      <c r="N368" s="28">
        <f t="shared" si="120"/>
        <v>0</v>
      </c>
      <c r="O368" s="2">
        <f t="shared" si="114"/>
        <v>0</v>
      </c>
      <c r="P368" s="2">
        <f t="shared" si="115"/>
        <v>0</v>
      </c>
      <c r="R368">
        <f t="shared" si="116"/>
        <v>347</v>
      </c>
      <c r="S368" s="89">
        <f t="shared" si="106"/>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7"/>
        <v>0.10909876348810243</v>
      </c>
      <c r="Y368" s="66">
        <f t="shared" si="107"/>
        <v>0</v>
      </c>
      <c r="Z368" s="72">
        <f t="shared" si="108"/>
        <v>0</v>
      </c>
      <c r="AA368" s="79">
        <f t="shared" si="109"/>
        <v>0</v>
      </c>
      <c r="AB368" s="81">
        <f t="shared" si="118"/>
        <v>0</v>
      </c>
      <c r="AD368" s="95">
        <f>locallinterp(R368,'BBG rates'!$N$10:$N$369,'BBG rates'!$P$10:$P$369)</f>
        <v>28.867516395620996</v>
      </c>
      <c r="AI368" s="185">
        <f t="shared" si="110"/>
        <v>347</v>
      </c>
      <c r="AJ368" s="127">
        <f>locallinterp(MIN(AI368,CAP_Senior*12),'BBG rates'!$X$24:$X$65,'BBG rates'!$Y$24:$Y$65)</f>
        <v>67.918742488467984</v>
      </c>
      <c r="AK368" s="127">
        <f>locallinterp(MIN(AI368,CAP_CB*12),'BBG rates'!$AA$25:$AA$40,'BBG rates'!$AC$25:$AC$40)</f>
        <v>11</v>
      </c>
      <c r="AL368" s="144">
        <f t="shared" si="111"/>
        <v>20.676186223039558</v>
      </c>
      <c r="AM368" s="142">
        <f>(SUMPRODUCT(AL368:AL$381,G368:G$381)+SUMPRODUCT(AL368:AL$381,H368:H$381))/12</f>
        <v>0</v>
      </c>
    </row>
    <row r="369" spans="1:39" x14ac:dyDescent="0.2">
      <c r="A369" s="7">
        <v>348</v>
      </c>
      <c r="B369" s="7">
        <v>174</v>
      </c>
      <c r="C369" s="7">
        <v>87</v>
      </c>
      <c r="D369" s="12">
        <f t="shared" si="103"/>
        <v>29</v>
      </c>
      <c r="E369" s="29">
        <f t="shared" si="101"/>
        <v>0</v>
      </c>
      <c r="F369" s="2">
        <f t="shared" si="104"/>
        <v>0</v>
      </c>
      <c r="G369" s="2">
        <f t="shared" si="112"/>
        <v>0</v>
      </c>
      <c r="H369" s="2">
        <f t="shared" si="113"/>
        <v>0</v>
      </c>
      <c r="I369" s="2">
        <f t="shared" si="102"/>
        <v>0</v>
      </c>
      <c r="J369" s="2">
        <f t="shared" si="119"/>
        <v>0</v>
      </c>
      <c r="K369" s="2">
        <f t="shared" si="105"/>
        <v>0</v>
      </c>
      <c r="L369" s="2">
        <f t="shared" si="105"/>
        <v>0</v>
      </c>
      <c r="M369" s="2"/>
      <c r="N369" s="28">
        <f t="shared" si="120"/>
        <v>0</v>
      </c>
      <c r="O369" s="2">
        <f t="shared" si="114"/>
        <v>0</v>
      </c>
      <c r="P369" s="2">
        <f t="shared" si="115"/>
        <v>0</v>
      </c>
      <c r="R369">
        <f t="shared" si="116"/>
        <v>348</v>
      </c>
      <c r="S369" s="89">
        <f t="shared" si="106"/>
        <v>0</v>
      </c>
      <c r="T369" s="89">
        <f>IF(AND(S369=0,S368&gt;0),SUM($G369:$H$381),S369)</f>
        <v>0</v>
      </c>
      <c r="U369" s="82">
        <f>SUM(T369:T$381)</f>
        <v>0</v>
      </c>
      <c r="V369" s="68">
        <f>localspline(R369,'BBG rates'!$G$10:$G$27,'BBG rates'!$K$10:$K$27)</f>
        <v>0.9677059166478873</v>
      </c>
      <c r="W369" s="68">
        <f>locallinterp(R369,'BBG rates'!$G$10:$G$27,'BBG rates'!$J$10:$J$27)</f>
        <v>0.10888</v>
      </c>
      <c r="X369" s="56">
        <f t="shared" si="117"/>
        <v>0.10882570301706807</v>
      </c>
      <c r="Y369" s="66">
        <f t="shared" si="107"/>
        <v>0</v>
      </c>
      <c r="Z369" s="72">
        <f t="shared" si="108"/>
        <v>0</v>
      </c>
      <c r="AA369" s="79">
        <f t="shared" si="109"/>
        <v>0</v>
      </c>
      <c r="AB369" s="81">
        <f t="shared" si="118"/>
        <v>0</v>
      </c>
      <c r="AD369" s="95">
        <f>locallinterp(R369,'BBG rates'!$N$10:$N$369,'BBG rates'!$P$10:$P$369)</f>
        <v>28.948158555341653</v>
      </c>
      <c r="AI369" s="185">
        <f t="shared" si="110"/>
        <v>348</v>
      </c>
      <c r="AJ369" s="127">
        <f>locallinterp(MIN(AI369,CAP_Senior*12),'BBG rates'!$X$24:$X$65,'BBG rates'!$Y$24:$Y$65)</f>
        <v>67.918742488467984</v>
      </c>
      <c r="AK369" s="127">
        <f>locallinterp(MIN(AI369,CAP_CB*12),'BBG rates'!$AA$25:$AA$40,'BBG rates'!$AC$25:$AC$40)</f>
        <v>11</v>
      </c>
      <c r="AL369" s="144">
        <f t="shared" si="111"/>
        <v>20.676186223039558</v>
      </c>
      <c r="AM369" s="142">
        <f>(SUMPRODUCT(AL369:AL$381,G369:G$381)+SUMPRODUCT(AL369:AL$381,H369:H$381))/12</f>
        <v>0</v>
      </c>
    </row>
    <row r="370" spans="1:39" x14ac:dyDescent="0.2">
      <c r="A370" s="7">
        <v>349</v>
      </c>
      <c r="B370" s="7">
        <v>174.5</v>
      </c>
      <c r="C370" s="7">
        <v>87.25</v>
      </c>
      <c r="D370" s="12">
        <f t="shared" si="103"/>
        <v>29.083333333333332</v>
      </c>
      <c r="E370" s="29">
        <f t="shared" si="101"/>
        <v>0</v>
      </c>
      <c r="F370" s="2">
        <f t="shared" si="104"/>
        <v>0</v>
      </c>
      <c r="G370" s="2">
        <f t="shared" si="112"/>
        <v>0</v>
      </c>
      <c r="H370" s="2">
        <f t="shared" si="113"/>
        <v>0</v>
      </c>
      <c r="I370" s="2">
        <f t="shared" si="102"/>
        <v>0</v>
      </c>
      <c r="J370" s="2">
        <f t="shared" si="119"/>
        <v>0</v>
      </c>
      <c r="K370" s="2">
        <f t="shared" si="105"/>
        <v>0</v>
      </c>
      <c r="L370" s="2">
        <f t="shared" si="105"/>
        <v>0</v>
      </c>
      <c r="M370" s="2"/>
      <c r="N370" s="28">
        <f t="shared" si="120"/>
        <v>0</v>
      </c>
      <c r="O370" s="2">
        <f t="shared" si="114"/>
        <v>0</v>
      </c>
      <c r="P370" s="2">
        <f t="shared" si="115"/>
        <v>0</v>
      </c>
      <c r="R370">
        <f t="shared" si="116"/>
        <v>349</v>
      </c>
      <c r="S370" s="89">
        <f t="shared" si="106"/>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7"/>
        <v>0.1085526418625804</v>
      </c>
      <c r="Y370" s="66">
        <f t="shared" si="107"/>
        <v>0</v>
      </c>
      <c r="Z370" s="72">
        <f t="shared" si="108"/>
        <v>0</v>
      </c>
      <c r="AA370" s="79">
        <f t="shared" si="109"/>
        <v>0</v>
      </c>
      <c r="AB370" s="81">
        <f t="shared" si="118"/>
        <v>0</v>
      </c>
      <c r="AD370" s="95">
        <f>locallinterp(R370,'BBG rates'!$N$10:$N$369,'BBG rates'!$P$10:$P$369)</f>
        <v>29.028802223792926</v>
      </c>
      <c r="AI370" s="185">
        <f t="shared" si="110"/>
        <v>349</v>
      </c>
      <c r="AJ370" s="127">
        <f>locallinterp(MIN(AI370,CAP_Senior*12),'BBG rates'!$X$24:$X$65,'BBG rates'!$Y$24:$Y$65)</f>
        <v>67.918742488467984</v>
      </c>
      <c r="AK370" s="127">
        <f>locallinterp(MIN(AI370,CAP_CB*12),'BBG rates'!$AA$25:$AA$40,'BBG rates'!$AC$25:$AC$40)</f>
        <v>11</v>
      </c>
      <c r="AL370" s="144">
        <f t="shared" si="111"/>
        <v>20.676186223039558</v>
      </c>
      <c r="AM370" s="142">
        <f>(SUMPRODUCT(AL370:AL$381,G370:G$381)+SUMPRODUCT(AL370:AL$381,H370:H$381))/12</f>
        <v>0</v>
      </c>
    </row>
    <row r="371" spans="1:39" x14ac:dyDescent="0.2">
      <c r="A371" s="7">
        <v>350</v>
      </c>
      <c r="B371" s="7">
        <v>175</v>
      </c>
      <c r="C371" s="7">
        <v>87.5</v>
      </c>
      <c r="D371" s="12">
        <f t="shared" si="103"/>
        <v>29.166666666666668</v>
      </c>
      <c r="E371" s="29">
        <f t="shared" si="101"/>
        <v>0</v>
      </c>
      <c r="F371" s="2">
        <f t="shared" si="104"/>
        <v>0</v>
      </c>
      <c r="G371" s="2">
        <f t="shared" si="112"/>
        <v>0</v>
      </c>
      <c r="H371" s="2">
        <f t="shared" si="113"/>
        <v>0</v>
      </c>
      <c r="I371" s="2">
        <f t="shared" si="102"/>
        <v>0</v>
      </c>
      <c r="J371" s="2">
        <f t="shared" si="119"/>
        <v>0</v>
      </c>
      <c r="K371" s="2">
        <f t="shared" si="105"/>
        <v>0</v>
      </c>
      <c r="L371" s="2">
        <f t="shared" si="105"/>
        <v>0</v>
      </c>
      <c r="M371" s="2"/>
      <c r="N371" s="28">
        <f t="shared" si="120"/>
        <v>0</v>
      </c>
      <c r="O371" s="2">
        <f t="shared" si="114"/>
        <v>0</v>
      </c>
      <c r="P371" s="2">
        <f t="shared" si="115"/>
        <v>0</v>
      </c>
      <c r="R371">
        <f t="shared" si="116"/>
        <v>350</v>
      </c>
      <c r="S371" s="89">
        <f t="shared" si="106"/>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7"/>
        <v>0.10827958002463944</v>
      </c>
      <c r="Y371" s="66">
        <f t="shared" si="107"/>
        <v>0</v>
      </c>
      <c r="Z371" s="72">
        <f t="shared" si="108"/>
        <v>0</v>
      </c>
      <c r="AA371" s="79">
        <f t="shared" si="109"/>
        <v>0</v>
      </c>
      <c r="AB371" s="81">
        <f t="shared" si="118"/>
        <v>0</v>
      </c>
      <c r="AD371" s="95">
        <f>locallinterp(R371,'BBG rates'!$N$10:$N$369,'BBG rates'!$P$10:$P$369)</f>
        <v>29.109447462397856</v>
      </c>
      <c r="AI371" s="185">
        <f t="shared" si="110"/>
        <v>350</v>
      </c>
      <c r="AJ371" s="127">
        <f>locallinterp(MIN(AI371,CAP_Senior*12),'BBG rates'!$X$24:$X$65,'BBG rates'!$Y$24:$Y$65)</f>
        <v>67.918742488467984</v>
      </c>
      <c r="AK371" s="127">
        <f>locallinterp(MIN(AI371,CAP_CB*12),'BBG rates'!$AA$25:$AA$40,'BBG rates'!$AC$25:$AC$40)</f>
        <v>11</v>
      </c>
      <c r="AL371" s="144">
        <f t="shared" si="111"/>
        <v>20.676186223039558</v>
      </c>
      <c r="AM371" s="142">
        <f>(SUMPRODUCT(AL371:AL$381,G371:G$381)+SUMPRODUCT(AL371:AL$381,H371:H$381))/12</f>
        <v>0</v>
      </c>
    </row>
    <row r="372" spans="1:39" x14ac:dyDescent="0.2">
      <c r="A372" s="7">
        <v>351</v>
      </c>
      <c r="B372" s="7">
        <v>175.5</v>
      </c>
      <c r="C372" s="7">
        <v>87.75</v>
      </c>
      <c r="D372" s="12">
        <f t="shared" si="103"/>
        <v>29.25</v>
      </c>
      <c r="E372" s="29">
        <f t="shared" si="101"/>
        <v>0</v>
      </c>
      <c r="F372" s="2">
        <f t="shared" si="104"/>
        <v>0</v>
      </c>
      <c r="G372" s="2">
        <f t="shared" si="112"/>
        <v>0</v>
      </c>
      <c r="H372" s="2">
        <f t="shared" si="113"/>
        <v>0</v>
      </c>
      <c r="I372" s="2">
        <f t="shared" si="102"/>
        <v>0</v>
      </c>
      <c r="J372" s="2">
        <f t="shared" si="119"/>
        <v>0</v>
      </c>
      <c r="K372" s="2">
        <f t="shared" si="105"/>
        <v>0</v>
      </c>
      <c r="L372" s="2">
        <f t="shared" si="105"/>
        <v>0</v>
      </c>
      <c r="M372" s="2"/>
      <c r="N372" s="28">
        <f t="shared" si="120"/>
        <v>0</v>
      </c>
      <c r="O372" s="2">
        <f t="shared" si="114"/>
        <v>0</v>
      </c>
      <c r="P372" s="2">
        <f t="shared" si="115"/>
        <v>0</v>
      </c>
      <c r="R372">
        <f t="shared" si="116"/>
        <v>351</v>
      </c>
      <c r="S372" s="89">
        <f t="shared" si="106"/>
        <v>0</v>
      </c>
      <c r="T372" s="89">
        <f>IF(AND(S372=0,S371&gt;0),SUM($G372:$H$381),S372)</f>
        <v>0</v>
      </c>
      <c r="U372" s="82">
        <f>SUM(T372:T$381)</f>
        <v>0</v>
      </c>
      <c r="V372" s="68">
        <f>localspline(R372,'BBG rates'!$G$10:$G$27,'BBG rates'!$K$10:$K$27)</f>
        <v>0.9677623616260177</v>
      </c>
      <c r="W372" s="68">
        <f>locallinterp(R372,'BBG rates'!$G$10:$G$27,'BBG rates'!$J$10:$J$27)</f>
        <v>0.10806</v>
      </c>
      <c r="X372" s="56">
        <f t="shared" si="117"/>
        <v>0.10800651750324519</v>
      </c>
      <c r="Y372" s="66">
        <f t="shared" si="107"/>
        <v>0</v>
      </c>
      <c r="Z372" s="72">
        <f t="shared" si="108"/>
        <v>0</v>
      </c>
      <c r="AA372" s="79">
        <f t="shared" si="109"/>
        <v>0</v>
      </c>
      <c r="AB372" s="81">
        <f t="shared" si="118"/>
        <v>0</v>
      </c>
      <c r="AD372" s="95">
        <f>locallinterp(R372,'BBG rates'!$N$10:$N$369,'BBG rates'!$P$10:$P$369)</f>
        <v>29.190094325866692</v>
      </c>
      <c r="AI372" s="185">
        <f t="shared" si="110"/>
        <v>351</v>
      </c>
      <c r="AJ372" s="127">
        <f>locallinterp(MIN(AI372,CAP_Senior*12),'BBG rates'!$X$24:$X$65,'BBG rates'!$Y$24:$Y$65)</f>
        <v>67.918742488467984</v>
      </c>
      <c r="AK372" s="127">
        <f>locallinterp(MIN(AI372,CAP_CB*12),'BBG rates'!$AA$25:$AA$40,'BBG rates'!$AC$25:$AC$40)</f>
        <v>11</v>
      </c>
      <c r="AL372" s="144">
        <f t="shared" si="111"/>
        <v>20.676186223039558</v>
      </c>
      <c r="AM372" s="142">
        <f>(SUMPRODUCT(AL372:AL$381,G372:G$381)+SUMPRODUCT(AL372:AL$381,H372:H$381))/12</f>
        <v>0</v>
      </c>
    </row>
    <row r="373" spans="1:39" x14ac:dyDescent="0.2">
      <c r="A373" s="7">
        <v>352</v>
      </c>
      <c r="B373" s="7">
        <v>176</v>
      </c>
      <c r="C373" s="7">
        <v>88</v>
      </c>
      <c r="D373" s="12">
        <f t="shared" si="103"/>
        <v>29.333333333333332</v>
      </c>
      <c r="E373" s="29">
        <f t="shared" si="101"/>
        <v>0</v>
      </c>
      <c r="F373" s="2">
        <f t="shared" si="104"/>
        <v>0</v>
      </c>
      <c r="G373" s="2">
        <f t="shared" si="112"/>
        <v>0</v>
      </c>
      <c r="H373" s="2">
        <f t="shared" si="113"/>
        <v>0</v>
      </c>
      <c r="I373" s="2">
        <f t="shared" si="102"/>
        <v>0</v>
      </c>
      <c r="J373" s="2">
        <f t="shared" si="119"/>
        <v>0</v>
      </c>
      <c r="K373" s="2">
        <f t="shared" si="105"/>
        <v>0</v>
      </c>
      <c r="L373" s="2">
        <f t="shared" si="105"/>
        <v>0</v>
      </c>
      <c r="M373" s="2"/>
      <c r="N373" s="28">
        <f t="shared" si="120"/>
        <v>0</v>
      </c>
      <c r="O373" s="2">
        <f t="shared" si="114"/>
        <v>0</v>
      </c>
      <c r="P373" s="2">
        <f t="shared" si="115"/>
        <v>0</v>
      </c>
      <c r="R373">
        <f t="shared" si="116"/>
        <v>352</v>
      </c>
      <c r="S373" s="89">
        <f t="shared" si="106"/>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7"/>
        <v>0.10773345429839765</v>
      </c>
      <c r="Y373" s="66">
        <f t="shared" si="107"/>
        <v>0</v>
      </c>
      <c r="Z373" s="72">
        <f t="shared" si="108"/>
        <v>0</v>
      </c>
      <c r="AA373" s="79">
        <f t="shared" si="109"/>
        <v>0</v>
      </c>
      <c r="AB373" s="81">
        <f t="shared" si="118"/>
        <v>0</v>
      </c>
      <c r="AD373" s="95">
        <f>locallinterp(R373,'BBG rates'!$N$10:$N$369,'BBG rates'!$P$10:$P$369)</f>
        <v>29.270742862196897</v>
      </c>
      <c r="AI373" s="185">
        <f t="shared" si="110"/>
        <v>352</v>
      </c>
      <c r="AJ373" s="127">
        <f>locallinterp(MIN(AI373,CAP_Senior*12),'BBG rates'!$X$24:$X$65,'BBG rates'!$Y$24:$Y$65)</f>
        <v>67.918742488467984</v>
      </c>
      <c r="AK373" s="127">
        <f>locallinterp(MIN(AI373,CAP_CB*12),'BBG rates'!$AA$25:$AA$40,'BBG rates'!$AC$25:$AC$40)</f>
        <v>11</v>
      </c>
      <c r="AL373" s="144">
        <f t="shared" si="111"/>
        <v>20.676186223039558</v>
      </c>
      <c r="AM373" s="142">
        <f>(SUMPRODUCT(AL373:AL$381,G373:G$381)+SUMPRODUCT(AL373:AL$381,H373:H$381))/12</f>
        <v>0</v>
      </c>
    </row>
    <row r="374" spans="1:39" x14ac:dyDescent="0.2">
      <c r="A374" s="7">
        <v>353</v>
      </c>
      <c r="B374" s="7">
        <v>176.5</v>
      </c>
      <c r="C374" s="7">
        <v>88.25</v>
      </c>
      <c r="D374" s="12">
        <f t="shared" si="103"/>
        <v>29.416666666666668</v>
      </c>
      <c r="E374" s="29">
        <f t="shared" si="101"/>
        <v>0</v>
      </c>
      <c r="F374" s="2">
        <f t="shared" si="104"/>
        <v>0</v>
      </c>
      <c r="G374" s="2">
        <f t="shared" si="112"/>
        <v>0</v>
      </c>
      <c r="H374" s="2">
        <f t="shared" si="113"/>
        <v>0</v>
      </c>
      <c r="I374" s="2">
        <f t="shared" si="102"/>
        <v>0</v>
      </c>
      <c r="J374" s="2">
        <f t="shared" si="119"/>
        <v>0</v>
      </c>
      <c r="K374" s="2">
        <f t="shared" si="105"/>
        <v>0</v>
      </c>
      <c r="L374" s="2">
        <f t="shared" si="105"/>
        <v>0</v>
      </c>
      <c r="M374" s="2"/>
      <c r="N374" s="28">
        <f t="shared" si="120"/>
        <v>0</v>
      </c>
      <c r="O374" s="2">
        <f t="shared" si="114"/>
        <v>0</v>
      </c>
      <c r="P374" s="2">
        <f t="shared" si="115"/>
        <v>0</v>
      </c>
      <c r="R374">
        <f t="shared" si="116"/>
        <v>353</v>
      </c>
      <c r="S374" s="89">
        <f t="shared" si="106"/>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7"/>
        <v>0.10746039041036326</v>
      </c>
      <c r="Y374" s="66">
        <f t="shared" si="107"/>
        <v>0</v>
      </c>
      <c r="Z374" s="72">
        <f t="shared" si="108"/>
        <v>0</v>
      </c>
      <c r="AA374" s="79">
        <f t="shared" si="109"/>
        <v>0</v>
      </c>
      <c r="AB374" s="81">
        <f t="shared" si="118"/>
        <v>0</v>
      </c>
      <c r="AD374" s="95">
        <f>locallinterp(R374,'BBG rates'!$N$10:$N$369,'BBG rates'!$P$10:$P$369)</f>
        <v>29.351393115778961</v>
      </c>
      <c r="AI374" s="185">
        <f t="shared" si="110"/>
        <v>353</v>
      </c>
      <c r="AJ374" s="127">
        <f>locallinterp(MIN(AI374,CAP_Senior*12),'BBG rates'!$X$24:$X$65,'BBG rates'!$Y$24:$Y$65)</f>
        <v>67.918742488467984</v>
      </c>
      <c r="AK374" s="127">
        <f>locallinterp(MIN(AI374,CAP_CB*12),'BBG rates'!$AA$25:$AA$40,'BBG rates'!$AC$25:$AC$40)</f>
        <v>11</v>
      </c>
      <c r="AL374" s="144">
        <f t="shared" si="111"/>
        <v>20.676186223039558</v>
      </c>
      <c r="AM374" s="142">
        <f>(SUMPRODUCT(AL374:AL$381,G374:G$381)+SUMPRODUCT(AL374:AL$381,H374:H$381))/12</f>
        <v>0</v>
      </c>
    </row>
    <row r="375" spans="1:39" x14ac:dyDescent="0.2">
      <c r="A375" s="7">
        <v>354</v>
      </c>
      <c r="B375" s="7">
        <v>177</v>
      </c>
      <c r="C375" s="7">
        <v>88.5</v>
      </c>
      <c r="D375" s="12">
        <f t="shared" si="103"/>
        <v>29.5</v>
      </c>
      <c r="E375" s="29">
        <f t="shared" si="101"/>
        <v>0</v>
      </c>
      <c r="F375" s="2">
        <f t="shared" si="104"/>
        <v>0</v>
      </c>
      <c r="G375" s="2">
        <f t="shared" si="112"/>
        <v>0</v>
      </c>
      <c r="H375" s="2">
        <f t="shared" si="113"/>
        <v>0</v>
      </c>
      <c r="I375" s="2">
        <f t="shared" si="102"/>
        <v>0</v>
      </c>
      <c r="J375" s="2">
        <f t="shared" si="119"/>
        <v>0</v>
      </c>
      <c r="K375" s="2">
        <f t="shared" si="105"/>
        <v>0</v>
      </c>
      <c r="L375" s="2">
        <f t="shared" si="105"/>
        <v>0</v>
      </c>
      <c r="M375" s="2"/>
      <c r="N375" s="28">
        <f t="shared" si="120"/>
        <v>0</v>
      </c>
      <c r="O375" s="2">
        <f t="shared" si="114"/>
        <v>0</v>
      </c>
      <c r="P375" s="2">
        <f t="shared" si="115"/>
        <v>0</v>
      </c>
      <c r="R375">
        <f t="shared" si="116"/>
        <v>354</v>
      </c>
      <c r="S375" s="89">
        <f t="shared" si="106"/>
        <v>0</v>
      </c>
      <c r="T375" s="89">
        <f>IF(AND(S375=0,S374&gt;0),SUM($G375:$H$381),S375)</f>
        <v>0</v>
      </c>
      <c r="U375" s="82">
        <f>SUM(T375:T$381)</f>
        <v>0</v>
      </c>
      <c r="V375" s="68">
        <f>localspline(R375,'BBG rates'!$G$10:$G$27,'BBG rates'!$K$10:$K$27)</f>
        <v>0.9678241095565171</v>
      </c>
      <c r="W375" s="68">
        <f>locallinterp(R375,'BBG rates'!$G$10:$G$27,'BBG rates'!$J$10:$J$27)</f>
        <v>0.10724</v>
      </c>
      <c r="X375" s="56">
        <f t="shared" si="117"/>
        <v>0.10718732583860913</v>
      </c>
      <c r="Y375" s="66">
        <f t="shared" si="107"/>
        <v>0</v>
      </c>
      <c r="Z375" s="72">
        <f t="shared" si="108"/>
        <v>0</v>
      </c>
      <c r="AA375" s="79">
        <f t="shared" si="109"/>
        <v>0</v>
      </c>
      <c r="AB375" s="81">
        <f t="shared" si="118"/>
        <v>0</v>
      </c>
      <c r="AD375" s="95">
        <f>locallinterp(R375,'BBG rates'!$N$10:$N$369,'BBG rates'!$P$10:$P$369)</f>
        <v>29.432045124908672</v>
      </c>
      <c r="AI375" s="185">
        <f t="shared" si="110"/>
        <v>354</v>
      </c>
      <c r="AJ375" s="127">
        <f>locallinterp(MIN(AI375,CAP_Senior*12),'BBG rates'!$X$24:$X$65,'BBG rates'!$Y$24:$Y$65)</f>
        <v>67.918742488467984</v>
      </c>
      <c r="AK375" s="127">
        <f>locallinterp(MIN(AI375,CAP_CB*12),'BBG rates'!$AA$25:$AA$40,'BBG rates'!$AC$25:$AC$40)</f>
        <v>11</v>
      </c>
      <c r="AL375" s="144">
        <f t="shared" si="111"/>
        <v>20.676186223039558</v>
      </c>
      <c r="AM375" s="142">
        <f>(SUMPRODUCT(AL375:AL$381,G375:G$381)+SUMPRODUCT(AL375:AL$381,H375:H$381))/12</f>
        <v>0</v>
      </c>
    </row>
    <row r="376" spans="1:39" x14ac:dyDescent="0.2">
      <c r="A376" s="7">
        <v>355</v>
      </c>
      <c r="B376" s="7">
        <v>177.5</v>
      </c>
      <c r="C376" s="7">
        <v>88.75</v>
      </c>
      <c r="D376" s="12">
        <f t="shared" si="103"/>
        <v>29.583333333333332</v>
      </c>
      <c r="E376" s="29">
        <f t="shared" si="101"/>
        <v>0</v>
      </c>
      <c r="F376" s="2">
        <f t="shared" si="104"/>
        <v>0</v>
      </c>
      <c r="G376" s="2">
        <f t="shared" si="112"/>
        <v>0</v>
      </c>
      <c r="H376" s="2">
        <f t="shared" si="113"/>
        <v>0</v>
      </c>
      <c r="I376" s="2">
        <f t="shared" si="102"/>
        <v>0</v>
      </c>
      <c r="J376" s="2">
        <f t="shared" si="119"/>
        <v>0</v>
      </c>
      <c r="K376" s="2">
        <f t="shared" si="105"/>
        <v>0</v>
      </c>
      <c r="L376" s="2">
        <f t="shared" si="105"/>
        <v>0</v>
      </c>
      <c r="M376" s="2"/>
      <c r="N376" s="28">
        <f t="shared" si="120"/>
        <v>0</v>
      </c>
      <c r="O376" s="2">
        <f t="shared" si="114"/>
        <v>0</v>
      </c>
      <c r="P376" s="2">
        <f t="shared" si="115"/>
        <v>0</v>
      </c>
      <c r="R376">
        <f t="shared" si="116"/>
        <v>355</v>
      </c>
      <c r="S376" s="89">
        <f t="shared" si="106"/>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7"/>
        <v>0.1069142605834017</v>
      </c>
      <c r="Y376" s="66">
        <f t="shared" si="107"/>
        <v>0</v>
      </c>
      <c r="Z376" s="72">
        <f t="shared" si="108"/>
        <v>0</v>
      </c>
      <c r="AA376" s="79">
        <f t="shared" si="109"/>
        <v>0</v>
      </c>
      <c r="AB376" s="81">
        <f t="shared" si="118"/>
        <v>0</v>
      </c>
      <c r="AD376" s="95">
        <f>locallinterp(R376,'BBG rates'!$N$10:$N$369,'BBG rates'!$P$10:$P$369)</f>
        <v>29.512698922412177</v>
      </c>
      <c r="AI376" s="185">
        <f t="shared" si="110"/>
        <v>355</v>
      </c>
      <c r="AJ376" s="127">
        <f>locallinterp(MIN(AI376,CAP_Senior*12),'BBG rates'!$X$24:$X$65,'BBG rates'!$Y$24:$Y$65)</f>
        <v>67.918742488467984</v>
      </c>
      <c r="AK376" s="127">
        <f>locallinterp(MIN(AI376,CAP_CB*12),'BBG rates'!$AA$25:$AA$40,'BBG rates'!$AC$25:$AC$40)</f>
        <v>11</v>
      </c>
      <c r="AL376" s="144">
        <f t="shared" si="111"/>
        <v>20.676186223039558</v>
      </c>
      <c r="AM376" s="142">
        <f>(SUMPRODUCT(AL376:AL$381,G376:G$381)+SUMPRODUCT(AL376:AL$381,H376:H$381))/12</f>
        <v>0</v>
      </c>
    </row>
    <row r="377" spans="1:39" x14ac:dyDescent="0.2">
      <c r="A377" s="7">
        <v>356</v>
      </c>
      <c r="B377" s="7">
        <v>178</v>
      </c>
      <c r="C377" s="7">
        <v>89</v>
      </c>
      <c r="D377" s="12">
        <f t="shared" si="103"/>
        <v>29.666666666666668</v>
      </c>
      <c r="E377" s="29">
        <f t="shared" si="101"/>
        <v>0</v>
      </c>
      <c r="F377" s="2">
        <f t="shared" si="104"/>
        <v>0</v>
      </c>
      <c r="G377" s="2">
        <f t="shared" si="112"/>
        <v>0</v>
      </c>
      <c r="H377" s="2">
        <f t="shared" si="113"/>
        <v>0</v>
      </c>
      <c r="I377" s="2">
        <f t="shared" si="102"/>
        <v>0</v>
      </c>
      <c r="J377" s="2">
        <f t="shared" si="119"/>
        <v>0</v>
      </c>
      <c r="K377" s="2">
        <f t="shared" si="105"/>
        <v>0</v>
      </c>
      <c r="L377" s="2">
        <f t="shared" si="105"/>
        <v>0</v>
      </c>
      <c r="M377" s="2"/>
      <c r="N377" s="28">
        <f t="shared" si="120"/>
        <v>0</v>
      </c>
      <c r="O377" s="2">
        <f t="shared" si="114"/>
        <v>0</v>
      </c>
      <c r="P377" s="2">
        <f t="shared" si="115"/>
        <v>0</v>
      </c>
      <c r="R377">
        <f t="shared" si="116"/>
        <v>356</v>
      </c>
      <c r="S377" s="89">
        <f t="shared" si="106"/>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7"/>
        <v>0.10664119464474098</v>
      </c>
      <c r="Y377" s="66">
        <f t="shared" si="107"/>
        <v>0</v>
      </c>
      <c r="Z377" s="72">
        <f t="shared" si="108"/>
        <v>0</v>
      </c>
      <c r="AA377" s="79">
        <f t="shared" si="109"/>
        <v>0</v>
      </c>
      <c r="AB377" s="81">
        <f t="shared" si="118"/>
        <v>0</v>
      </c>
      <c r="AD377" s="95">
        <f>locallinterp(R377,'BBG rates'!$N$10:$N$369,'BBG rates'!$P$10:$P$369)</f>
        <v>29.593354535644604</v>
      </c>
      <c r="AI377" s="185">
        <f t="shared" si="110"/>
        <v>356</v>
      </c>
      <c r="AJ377" s="127">
        <f>locallinterp(MIN(AI377,CAP_Senior*12),'BBG rates'!$X$24:$X$65,'BBG rates'!$Y$24:$Y$65)</f>
        <v>67.918742488467984</v>
      </c>
      <c r="AK377" s="127">
        <f>locallinterp(MIN(AI377,CAP_CB*12),'BBG rates'!$AA$25:$AA$40,'BBG rates'!$AC$25:$AC$40)</f>
        <v>11</v>
      </c>
      <c r="AL377" s="144">
        <f t="shared" si="111"/>
        <v>20.676186223039558</v>
      </c>
      <c r="AM377" s="142">
        <f>(SUMPRODUCT(AL377:AL$381,G377:G$381)+SUMPRODUCT(AL377:AL$381,H377:H$381))/12</f>
        <v>0</v>
      </c>
    </row>
    <row r="378" spans="1:39" x14ac:dyDescent="0.2">
      <c r="A378" s="7">
        <v>357</v>
      </c>
      <c r="B378" s="7">
        <v>178.5</v>
      </c>
      <c r="C378" s="7">
        <v>89.25</v>
      </c>
      <c r="D378" s="12">
        <f t="shared" si="103"/>
        <v>29.75</v>
      </c>
      <c r="E378" s="29">
        <f t="shared" si="101"/>
        <v>0</v>
      </c>
      <c r="F378" s="2">
        <f t="shared" si="104"/>
        <v>0</v>
      </c>
      <c r="G378" s="2">
        <f t="shared" si="112"/>
        <v>0</v>
      </c>
      <c r="H378" s="2">
        <f t="shared" si="113"/>
        <v>0</v>
      </c>
      <c r="I378" s="2">
        <f t="shared" si="102"/>
        <v>0</v>
      </c>
      <c r="J378" s="2">
        <f t="shared" si="119"/>
        <v>0</v>
      </c>
      <c r="K378" s="2">
        <f t="shared" si="105"/>
        <v>0</v>
      </c>
      <c r="L378" s="2">
        <f t="shared" si="105"/>
        <v>0</v>
      </c>
      <c r="M378" s="2"/>
      <c r="N378" s="28">
        <f t="shared" si="120"/>
        <v>0</v>
      </c>
      <c r="O378" s="2">
        <f t="shared" si="114"/>
        <v>0</v>
      </c>
      <c r="P378" s="2">
        <f t="shared" si="115"/>
        <v>0</v>
      </c>
      <c r="R378">
        <f t="shared" si="116"/>
        <v>357</v>
      </c>
      <c r="S378" s="89">
        <f t="shared" si="106"/>
        <v>0</v>
      </c>
      <c r="T378" s="89">
        <f>IF(AND(S378=0,S377&gt;0),SUM($G378:$H$381),S378)</f>
        <v>0</v>
      </c>
      <c r="U378" s="82">
        <f>SUM(T378:T$381)</f>
        <v>0</v>
      </c>
      <c r="V378" s="68">
        <f>localspline(R378,'BBG rates'!$G$10:$G$27,'BBG rates'!$K$10:$K$27)</f>
        <v>0.96788941015412622</v>
      </c>
      <c r="W378" s="68">
        <f>locallinterp(R378,'BBG rates'!$G$10:$G$27,'BBG rates'!$J$10:$J$27)</f>
        <v>0.10642</v>
      </c>
      <c r="X378" s="56">
        <f t="shared" si="117"/>
        <v>0.10636812802289342</v>
      </c>
      <c r="Y378" s="66">
        <f t="shared" si="107"/>
        <v>0</v>
      </c>
      <c r="Z378" s="72">
        <f t="shared" si="108"/>
        <v>0</v>
      </c>
      <c r="AA378" s="79">
        <f t="shared" si="109"/>
        <v>0</v>
      </c>
      <c r="AB378" s="81">
        <f t="shared" si="118"/>
        <v>0</v>
      </c>
      <c r="AD378" s="95">
        <f>locallinterp(R378,'BBG rates'!$N$10:$N$369,'BBG rates'!$P$10:$P$369)</f>
        <v>29.674011986490783</v>
      </c>
      <c r="AI378" s="185">
        <f t="shared" si="110"/>
        <v>357</v>
      </c>
      <c r="AJ378" s="127">
        <f>locallinterp(MIN(AI378,CAP_Senior*12),'BBG rates'!$X$24:$X$65,'BBG rates'!$Y$24:$Y$65)</f>
        <v>67.918742488467984</v>
      </c>
      <c r="AK378" s="127">
        <f>locallinterp(MIN(AI378,CAP_CB*12),'BBG rates'!$AA$25:$AA$40,'BBG rates'!$AC$25:$AC$40)</f>
        <v>11</v>
      </c>
      <c r="AL378" s="144">
        <f t="shared" si="111"/>
        <v>20.676186223039558</v>
      </c>
      <c r="AM378" s="142">
        <f>(SUMPRODUCT(AL378:AL$381,G378:G$381)+SUMPRODUCT(AL378:AL$381,H378:H$381))/12</f>
        <v>0</v>
      </c>
    </row>
    <row r="379" spans="1:39" x14ac:dyDescent="0.2">
      <c r="A379" s="7">
        <v>358</v>
      </c>
      <c r="B379" s="7">
        <v>179</v>
      </c>
      <c r="C379" s="7">
        <v>89.5</v>
      </c>
      <c r="D379" s="12">
        <f t="shared" si="103"/>
        <v>29.833333333333332</v>
      </c>
      <c r="E379" s="29">
        <f t="shared" si="101"/>
        <v>0</v>
      </c>
      <c r="F379" s="2">
        <f t="shared" si="104"/>
        <v>0</v>
      </c>
      <c r="G379" s="2">
        <f t="shared" si="112"/>
        <v>0</v>
      </c>
      <c r="H379" s="2">
        <f t="shared" si="113"/>
        <v>0</v>
      </c>
      <c r="I379" s="2">
        <f t="shared" si="102"/>
        <v>0</v>
      </c>
      <c r="J379" s="2">
        <f t="shared" si="119"/>
        <v>0</v>
      </c>
      <c r="K379" s="2">
        <f t="shared" si="105"/>
        <v>0</v>
      </c>
      <c r="L379" s="2">
        <f t="shared" si="105"/>
        <v>0</v>
      </c>
      <c r="M379" s="2"/>
      <c r="N379" s="28">
        <f t="shared" si="120"/>
        <v>0</v>
      </c>
      <c r="O379" s="2">
        <f t="shared" si="114"/>
        <v>0</v>
      </c>
      <c r="P379" s="2">
        <f t="shared" si="115"/>
        <v>0</v>
      </c>
      <c r="R379">
        <f t="shared" si="116"/>
        <v>358</v>
      </c>
      <c r="S379" s="89">
        <f t="shared" si="106"/>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7"/>
        <v>0.10609506071732611</v>
      </c>
      <c r="Y379" s="66">
        <f t="shared" si="107"/>
        <v>0</v>
      </c>
      <c r="Z379" s="72">
        <f t="shared" si="108"/>
        <v>0</v>
      </c>
      <c r="AA379" s="79">
        <f t="shared" si="109"/>
        <v>0</v>
      </c>
      <c r="AB379" s="81">
        <f t="shared" si="118"/>
        <v>0</v>
      </c>
      <c r="AD379" s="95">
        <f>locallinterp(R379,'BBG rates'!$N$10:$N$369,'BBG rates'!$P$10:$P$369)</f>
        <v>29.75467129136306</v>
      </c>
      <c r="AI379" s="185">
        <f t="shared" si="110"/>
        <v>358</v>
      </c>
      <c r="AJ379" s="127">
        <f>locallinterp(MIN(AI379,CAP_Senior*12),'BBG rates'!$X$24:$X$65,'BBG rates'!$Y$24:$Y$65)</f>
        <v>67.918742488467984</v>
      </c>
      <c r="AK379" s="127">
        <f>locallinterp(MIN(AI379,CAP_CB*12),'BBG rates'!$AA$25:$AA$40,'BBG rates'!$AC$25:$AC$40)</f>
        <v>11</v>
      </c>
      <c r="AL379" s="144">
        <f t="shared" si="111"/>
        <v>20.676186223039558</v>
      </c>
      <c r="AM379" s="142">
        <f>(SUMPRODUCT(AL379:AL$381,G379:G$381)+SUMPRODUCT(AL379:AL$381,H379:H$381))/12</f>
        <v>0</v>
      </c>
    </row>
    <row r="380" spans="1:39" x14ac:dyDescent="0.2">
      <c r="A380" s="7">
        <v>359</v>
      </c>
      <c r="B380" s="7">
        <v>179.5</v>
      </c>
      <c r="C380" s="7">
        <v>89.75</v>
      </c>
      <c r="D380" s="12">
        <f t="shared" si="103"/>
        <v>29.916666666666668</v>
      </c>
      <c r="E380" s="29">
        <f t="shared" si="101"/>
        <v>0</v>
      </c>
      <c r="F380" s="2">
        <f t="shared" si="104"/>
        <v>0</v>
      </c>
      <c r="G380" s="2">
        <f t="shared" si="112"/>
        <v>0</v>
      </c>
      <c r="H380" s="2">
        <f t="shared" si="113"/>
        <v>0</v>
      </c>
      <c r="I380" s="2">
        <f t="shared" si="102"/>
        <v>0</v>
      </c>
      <c r="J380" s="2">
        <f t="shared" si="119"/>
        <v>0</v>
      </c>
      <c r="K380" s="2">
        <f t="shared" si="105"/>
        <v>0</v>
      </c>
      <c r="L380" s="2">
        <f t="shared" si="105"/>
        <v>0</v>
      </c>
      <c r="M380" s="2"/>
      <c r="N380" s="28">
        <f t="shared" si="120"/>
        <v>0</v>
      </c>
      <c r="O380" s="2">
        <f t="shared" si="114"/>
        <v>0</v>
      </c>
      <c r="P380" s="2">
        <f t="shared" si="115"/>
        <v>0</v>
      </c>
      <c r="R380">
        <f t="shared" si="116"/>
        <v>359</v>
      </c>
      <c r="S380" s="89">
        <f t="shared" si="106"/>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7"/>
        <v>0.1058219927283055</v>
      </c>
      <c r="Y380" s="66">
        <f t="shared" si="107"/>
        <v>0</v>
      </c>
      <c r="Z380" s="72">
        <f t="shared" si="108"/>
        <v>0</v>
      </c>
      <c r="AA380" s="79">
        <f t="shared" si="109"/>
        <v>0</v>
      </c>
      <c r="AB380" s="81">
        <f t="shared" si="118"/>
        <v>0</v>
      </c>
      <c r="AD380" s="95">
        <f>locallinterp(R380,'BBG rates'!$N$10:$N$369,'BBG rates'!$P$10:$P$369)</f>
        <v>29.835332461203858</v>
      </c>
      <c r="AI380" s="185">
        <f t="shared" si="110"/>
        <v>359</v>
      </c>
      <c r="AJ380" s="127">
        <f>locallinterp(MIN(AI380,CAP_Senior*12),'BBG rates'!$X$24:$X$65,'BBG rates'!$Y$24:$Y$65)</f>
        <v>67.918742488467984</v>
      </c>
      <c r="AK380" s="127">
        <f>locallinterp(MIN(AI380,CAP_CB*12),'BBG rates'!$AA$25:$AA$40,'BBG rates'!$AC$25:$AC$40)</f>
        <v>11</v>
      </c>
      <c r="AL380" s="144">
        <f t="shared" si="111"/>
        <v>20.676186223039558</v>
      </c>
      <c r="AM380" s="142">
        <f>(SUMPRODUCT(AL380:AL$381,G380:G$381)+SUMPRODUCT(AL380:AL$381,H380:H$381))/12</f>
        <v>0</v>
      </c>
    </row>
    <row r="381" spans="1:39" ht="13.5" thickBot="1" x14ac:dyDescent="0.25">
      <c r="A381" s="7">
        <v>360</v>
      </c>
      <c r="B381" s="7">
        <v>180</v>
      </c>
      <c r="C381" s="7">
        <v>90</v>
      </c>
      <c r="D381" s="12">
        <f t="shared" si="103"/>
        <v>30</v>
      </c>
      <c r="E381" s="29">
        <f t="shared" si="101"/>
        <v>0</v>
      </c>
      <c r="F381" s="2">
        <f t="shared" si="104"/>
        <v>0</v>
      </c>
      <c r="G381" s="2">
        <f t="shared" si="112"/>
        <v>0</v>
      </c>
      <c r="H381" s="2">
        <f t="shared" si="113"/>
        <v>0</v>
      </c>
      <c r="I381" s="2">
        <f t="shared" si="102"/>
        <v>0</v>
      </c>
      <c r="J381" s="2">
        <f t="shared" si="119"/>
        <v>0</v>
      </c>
      <c r="K381" s="2">
        <f t="shared" si="105"/>
        <v>0</v>
      </c>
      <c r="L381" s="2">
        <f t="shared" si="105"/>
        <v>0</v>
      </c>
      <c r="M381" s="2"/>
      <c r="N381" s="28">
        <f t="shared" si="120"/>
        <v>0</v>
      </c>
      <c r="O381" s="2">
        <f t="shared" si="114"/>
        <v>0</v>
      </c>
      <c r="P381" s="2">
        <f t="shared" si="115"/>
        <v>0</v>
      </c>
      <c r="R381">
        <f t="shared" si="116"/>
        <v>360</v>
      </c>
      <c r="S381" s="89">
        <f t="shared" si="106"/>
        <v>0</v>
      </c>
      <c r="T381" s="89">
        <f>IF(AND(S381=0,S380&gt;0),SUM($G381:$H$381),S381)</f>
        <v>0</v>
      </c>
      <c r="U381" s="83">
        <f>SUM(T381:T$381)</f>
        <v>0</v>
      </c>
      <c r="V381" s="68">
        <f>localspline(R381,'BBG rates'!$G$10:$G$27,'BBG rates'!$K$10:$K$27)</f>
        <v>0.96795648336410522</v>
      </c>
      <c r="W381" s="68">
        <f>locallinterp(R381,'BBG rates'!$G$10:$G$27,'BBG rates'!$J$10:$J$27)</f>
        <v>0.1056</v>
      </c>
      <c r="X381" s="56">
        <f t="shared" si="117"/>
        <v>0.10554892405583161</v>
      </c>
      <c r="Y381" s="66">
        <f>T381*X381%/12+X382</f>
        <v>0</v>
      </c>
      <c r="Z381" s="72">
        <f t="shared" si="108"/>
        <v>0</v>
      </c>
      <c r="AA381" s="80">
        <f t="shared" si="109"/>
        <v>0</v>
      </c>
      <c r="AB381" s="81">
        <f t="shared" si="118"/>
        <v>0</v>
      </c>
      <c r="AD381" s="95">
        <f>locallinterp(R381,'BBG rates'!$N$10:$N$369,'BBG rates'!$P$10:$P$369)</f>
        <v>29.915995501484201</v>
      </c>
      <c r="AI381" s="185">
        <f t="shared" si="110"/>
        <v>360</v>
      </c>
      <c r="AJ381" s="127">
        <f>locallinterp(MIN(AI381,CAP_Senior*12),'BBG rates'!$X$24:$X$65,'BBG rates'!$Y$24:$Y$65)</f>
        <v>67.918742488467984</v>
      </c>
      <c r="AK381" s="127">
        <f>locallinterp(MIN(AI381,CAP_CB*12),'BBG rates'!$AA$25:$AA$40,'BBG rates'!$AC$25:$AC$40)</f>
        <v>11</v>
      </c>
      <c r="AL381" s="144">
        <f t="shared" si="111"/>
        <v>20.676186223039558</v>
      </c>
      <c r="AM381" s="142">
        <f>(SUMPRODUCT(AL381:AL$381,G381:G$381)+SUMPRODUCT(AL381:AL$381,H381:H$381))/12</f>
        <v>0</v>
      </c>
    </row>
  </sheetData>
  <mergeCells count="3">
    <mergeCell ref="F15:G15"/>
    <mergeCell ref="J20:L20"/>
    <mergeCell ref="AI3:AM3"/>
  </mergeCells>
  <conditionalFormatting sqref="AJ22:AJ381">
    <cfRule type="cellIs" dxfId="21" priority="2" operator="equal">
      <formula>AJ21</formula>
    </cfRule>
  </conditionalFormatting>
  <conditionalFormatting sqref="AK22:AK381">
    <cfRule type="cellIs" dxfId="20"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M381"/>
  <sheetViews>
    <sheetView workbookViewId="0">
      <selection activeCell="G25" sqref="G25"/>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6" width="6.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41569.6571349351</v>
      </c>
    </row>
    <row r="3" spans="5:39" ht="13.5" thickBot="1" x14ac:dyDescent="0.25">
      <c r="E3" s="16" t="s">
        <v>20</v>
      </c>
      <c r="F3" s="17">
        <f>SUM(L22:L381)/SUM(K22:K381)</f>
        <v>8.4781448431833759</v>
      </c>
      <c r="N3" t="s">
        <v>23</v>
      </c>
      <c r="AI3" s="331" t="s">
        <v>137</v>
      </c>
      <c r="AJ3" s="332"/>
      <c r="AK3" s="332"/>
      <c r="AL3" s="332"/>
      <c r="AM3" s="333"/>
    </row>
    <row r="4" spans="5:39" ht="13.5" thickBot="1" x14ac:dyDescent="0.25">
      <c r="E4" t="s">
        <v>21</v>
      </c>
      <c r="F4" s="26">
        <f ca="1">(N4+(N7*N6/(1+F12)^N6))/(N5+(N7/(1+F12)^N6))</f>
        <v>6.9029473999098832</v>
      </c>
      <c r="N4">
        <f ca="1">SUM(OFFSET($L$22,,,$I$7*$I$9))</f>
        <v>28353994.079076849</v>
      </c>
    </row>
    <row r="5" spans="5:39" ht="13.5" thickBot="1" x14ac:dyDescent="0.25">
      <c r="N5">
        <f ca="1">SUM(OFFSET($K$22,,,$I$7*$I$9))</f>
        <v>6454406.2283478649</v>
      </c>
      <c r="AI5" s="30" t="s">
        <v>164</v>
      </c>
      <c r="AJ5" s="94"/>
    </row>
    <row r="6" spans="5:39" ht="13.5" thickBot="1" x14ac:dyDescent="0.25">
      <c r="E6" s="3" t="s">
        <v>11</v>
      </c>
      <c r="F6" s="90">
        <v>10000000</v>
      </c>
      <c r="H6" s="3" t="s">
        <v>13</v>
      </c>
      <c r="I6" s="70">
        <f>'[2]Option Premium'!$B$64</f>
        <v>25</v>
      </c>
      <c r="N6" s="25">
        <f ca="1">OFFSET($D$21,$I$9*$I$7,0)</f>
        <v>10</v>
      </c>
      <c r="AI6" s="167" t="s">
        <v>163</v>
      </c>
      <c r="AJ6" s="168">
        <f>CAP_Senior</f>
        <v>20</v>
      </c>
    </row>
    <row r="7" spans="5:39" ht="13.5" thickBot="1" x14ac:dyDescent="0.25">
      <c r="E7" s="1"/>
      <c r="H7" s="3" t="s">
        <v>14</v>
      </c>
      <c r="I7" s="19">
        <v>12</v>
      </c>
      <c r="K7" s="9"/>
      <c r="N7">
        <f ca="1">OFFSET($N$22,$I$7*$I$9,0)</f>
        <v>6684269.5358809466</v>
      </c>
      <c r="AI7" s="167" t="s">
        <v>161</v>
      </c>
      <c r="AJ7" s="168">
        <f>CAP_CB</f>
        <v>20</v>
      </c>
    </row>
    <row r="8" spans="5:39" ht="13.5" thickBot="1" x14ac:dyDescent="0.25">
      <c r="H8" s="3" t="s">
        <v>1</v>
      </c>
      <c r="I8" s="3">
        <f>I6*I7</f>
        <v>300</v>
      </c>
    </row>
    <row r="9" spans="5:39" ht="13.5" thickBot="1" x14ac:dyDescent="0.25">
      <c r="E9" s="1"/>
      <c r="H9" s="24" t="s">
        <v>22</v>
      </c>
      <c r="I9" s="19">
        <v>10</v>
      </c>
      <c r="AI9" s="186" t="s">
        <v>162</v>
      </c>
    </row>
    <row r="10" spans="5:39" ht="13.5" thickBot="1" x14ac:dyDescent="0.25">
      <c r="E10" s="4"/>
      <c r="F10" s="5" t="s">
        <v>7</v>
      </c>
      <c r="G10" s="5" t="s">
        <v>8</v>
      </c>
      <c r="I10" s="22"/>
      <c r="AI10" s="168" t="str">
        <f>Senior_LP_TYPE</f>
        <v>A+/A spread not capped</v>
      </c>
    </row>
    <row r="11" spans="5:39" x14ac:dyDescent="0.2">
      <c r="E11" s="7" t="s">
        <v>12</v>
      </c>
      <c r="F11" s="69">
        <f>'[2]Option Premium'!$C$64%</f>
        <v>2.4820000000000002E-2</v>
      </c>
      <c r="G11" s="6">
        <f>(1+F11)^(1/$I$7)-1</f>
        <v>2.0451707991269164E-3</v>
      </c>
    </row>
    <row r="12" spans="5:39" x14ac:dyDescent="0.2">
      <c r="E12" s="7" t="s">
        <v>16</v>
      </c>
      <c r="F12" s="18">
        <f>F11</f>
        <v>2.4820000000000002E-2</v>
      </c>
      <c r="G12" s="6"/>
      <c r="T12" s="21" t="s">
        <v>68</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5" t="s">
        <v>5</v>
      </c>
      <c r="G16" s="5" t="s">
        <v>6</v>
      </c>
      <c r="J16" s="2"/>
      <c r="U16" s="30" t="s">
        <v>73</v>
      </c>
      <c r="AA16" s="30" t="s">
        <v>65</v>
      </c>
      <c r="AD16" s="30" t="s">
        <v>80</v>
      </c>
      <c r="AK16" s="181">
        <f>AL16*AK13</f>
        <v>0.83</v>
      </c>
      <c r="AL16" s="183">
        <f>1-AL15</f>
        <v>0.83</v>
      </c>
      <c r="AM16" s="150" t="s">
        <v>136</v>
      </c>
    </row>
    <row r="17" spans="1:39" ht="13.5" thickBot="1" x14ac:dyDescent="0.25">
      <c r="E17" s="1"/>
      <c r="F17" s="10">
        <f>SUM(F22:F381)</f>
        <v>2470897.1404805225</v>
      </c>
      <c r="G17" s="11">
        <f>SUM(G22:H381)</f>
        <v>10000000</v>
      </c>
      <c r="AA17" s="87">
        <f>Y20/SUMPRODUCT(V22:V381,U22:U381)*1200</f>
        <v>-0.27911542826816277</v>
      </c>
      <c r="AB17" s="88" t="s">
        <v>77</v>
      </c>
      <c r="AD17" t="s">
        <v>82</v>
      </c>
      <c r="AF17" s="103" t="s">
        <v>85</v>
      </c>
      <c r="AG17" s="73">
        <f>AG18/AD18</f>
        <v>7.2102156256149676</v>
      </c>
      <c r="AM17" s="30" t="s">
        <v>88</v>
      </c>
    </row>
    <row r="18" spans="1:39" ht="13.5" thickBot="1" x14ac:dyDescent="0.25">
      <c r="N18" t="s">
        <v>19</v>
      </c>
      <c r="S18" s="1" t="s">
        <v>79</v>
      </c>
      <c r="T18" s="93">
        <f>locallinterp(T19*12,'BBG rates'!$A$10:$A$27,'BBG rates'!$D$10:$D$27)</f>
        <v>-0.36927105405906463</v>
      </c>
      <c r="U18" s="92" t="s">
        <v>78</v>
      </c>
      <c r="AA18" s="73">
        <f>((1+AA17%/12)^12-1)*100</f>
        <v>-0.27875863844546434</v>
      </c>
      <c r="AB18" s="86" t="s">
        <v>66</v>
      </c>
      <c r="AD18" s="96">
        <f>(SUMPRODUCT(AD22:AD381,G22:G381)+SUMPRODUCT(AD22:AD381,H22:H381))/F6</f>
        <v>10.204365338699573</v>
      </c>
      <c r="AE18" t="s">
        <v>83</v>
      </c>
      <c r="AF18" s="103" t="s">
        <v>87</v>
      </c>
      <c r="AG18">
        <f>SUM('[2]Option Premium'!$T$64:$T$66)*100</f>
        <v>73.575674414575431</v>
      </c>
      <c r="AM18" s="146">
        <f>SUM(AM22:AM381)/SUM(E21:E380)*12+EMTN_Addon</f>
        <v>18.519234353700973</v>
      </c>
    </row>
    <row r="19" spans="1:39" ht="13.5" thickBot="1" x14ac:dyDescent="0.25">
      <c r="J19" t="s">
        <v>24</v>
      </c>
      <c r="K19" t="s">
        <v>25</v>
      </c>
      <c r="L19" t="s">
        <v>26</v>
      </c>
      <c r="S19" s="1" t="s">
        <v>27</v>
      </c>
      <c r="T19" s="74">
        <f>IF(I7=12,SUMPRODUCT(T22:T381,D22:D381)/F6,"set frequency to 12")</f>
        <v>7.0761009375701098</v>
      </c>
      <c r="U19" t="str">
        <f>IF(SUM(T22:T381)=F6,"ok","check")</f>
        <v>ok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5" t="str">
        <f>CONCATENATE("Outstanding ",F13*100,"% prepay")</f>
        <v>Outstanding 4% prepay</v>
      </c>
      <c r="F20" s="8" t="s">
        <v>9</v>
      </c>
      <c r="G20" s="5" t="s">
        <v>10</v>
      </c>
      <c r="H20" s="8" t="s">
        <v>2</v>
      </c>
      <c r="I20" s="5" t="s">
        <v>3</v>
      </c>
      <c r="J20" s="330" t="s">
        <v>15</v>
      </c>
      <c r="K20" s="330"/>
      <c r="L20" s="330"/>
      <c r="M20" s="20"/>
      <c r="N20" s="5" t="s">
        <v>18</v>
      </c>
      <c r="O20" s="5"/>
      <c r="P20" s="5"/>
      <c r="S20" s="33" t="str">
        <f>"Principals only (incl "&amp;F13*100&amp;"% CPR)"</f>
        <v>Principals only (incl 4% CPR)</v>
      </c>
      <c r="T20" s="76"/>
      <c r="U20" s="32"/>
      <c r="X20" s="30" t="s">
        <v>63</v>
      </c>
      <c r="Y20" s="67">
        <f>SUMPRODUCT(Y22:Y381,$V22:$V381)</f>
        <v>-200996.37891911593</v>
      </c>
      <c r="Z20" s="30"/>
      <c r="AA20" s="78">
        <f>SUMPRODUCT(AA22:AA381,$V22:$V381)</f>
        <v>-200996.3789191161</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9943162.0758576933</v>
      </c>
      <c r="F22" s="2">
        <f t="shared" ref="F22:F85" si="1">IF($A22&lt;=$I$8,-IPMT($G$11,1,$I$8-$A22+1,$E21),0)</f>
        <v>20451.707991269162</v>
      </c>
      <c r="G22" s="2">
        <f>IF($A22&lt;=$I$8,-PPMT($G$11,1,$I$8-$A22+1,$E21),0)</f>
        <v>24179.684314780614</v>
      </c>
      <c r="H22" s="2">
        <f>IF($A22&lt;=$I$8,(E21-G22)*$G$13,0)</f>
        <v>32658.239827526839</v>
      </c>
      <c r="I22" s="2">
        <f>SUM(F22:H22)</f>
        <v>77289.632133576612</v>
      </c>
      <c r="J22" s="2">
        <f>IF($I$7=1,I22*A22,IF($I$7=2,I22*B22,IF($I$7=4,I22*C22,I22*D22)))</f>
        <v>6440.8026777980504</v>
      </c>
      <c r="K22" s="2">
        <f>I22/(1+$F$12)^IF($I$7=1,$A22,IF($I$7=2,$B22,IF($I$7=4,$C22,$D22)))</f>
        <v>77131.884256214165</v>
      </c>
      <c r="L22" s="2">
        <f>J22/(1+$F$12)^IF($I$7=1,$A22,IF($I$7=2,$B22,IF($I$7=4,$C22,$D22)))</f>
        <v>6427.6570213511795</v>
      </c>
      <c r="M22" s="2"/>
      <c r="N22" s="28">
        <f>IF($A22&lt;=$I$8,N21-P22,0)</f>
        <v>9975820.3156852201</v>
      </c>
      <c r="O22" s="2">
        <f>IF($A22&lt;=$I$8,-IPMT($G$11,1,$I$8-$A22+1,$N21),0)</f>
        <v>20451.707991269162</v>
      </c>
      <c r="P22" s="2">
        <f>IF($A22&lt;=$I$8,-PPMT($G$11,1,$I$8-$A22+1,$N21),0)</f>
        <v>24179.684314780614</v>
      </c>
      <c r="R22">
        <f>ROUND(D22*12,1)</f>
        <v>1</v>
      </c>
      <c r="S22" s="89">
        <f t="shared" ref="S22:S85" si="2">IF(D22&lt;$I$9,G22+H22,0)</f>
        <v>56837.924142307456</v>
      </c>
      <c r="T22" s="89">
        <f>IF(AND(S22=0,S21&gt;0),SUM($G22:$H$381),S22)</f>
        <v>56837.924142307456</v>
      </c>
      <c r="U22" s="82">
        <f>SUM(T22:T$381)</f>
        <v>10000000.000000004</v>
      </c>
      <c r="V22" s="68">
        <f>localspline(R22,'BBG rates'!$G$10:$G$27,'BBG rates'!$K$10:$K$27)</f>
        <v>1.0002517930437387</v>
      </c>
      <c r="W22" s="68">
        <f>locallinterp(R22,'BBG rates'!$G$10:$G$27,'BBG rates'!$J$10:$J$27)</f>
        <v>-0.48612500000000003</v>
      </c>
      <c r="X22" s="56">
        <f>((1+W22%)^(1/12)-1)*1200</f>
        <v>-0.48721149787493978</v>
      </c>
      <c r="Y22" s="66">
        <f t="shared" ref="Y22:Y85" si="3">T22*X22%/12+Y23</f>
        <v>-2818.2337762358015</v>
      </c>
      <c r="Z22" s="72">
        <f t="shared" ref="Z22:Z85" si="4">IF(U22=0,0,Y22*1200/U22)</f>
        <v>-0.33818805314829609</v>
      </c>
      <c r="AA22" s="79">
        <f t="shared" ref="AA22:AA85" si="5">T22*$AA$17%/12+AA23</f>
        <v>-2325.961902234691</v>
      </c>
      <c r="AB22" s="81">
        <f>IF(U22=0,0,AA22*1200/U22)</f>
        <v>-0.27911542826816282</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12653429.737427125</v>
      </c>
    </row>
    <row r="23" spans="1:39" x14ac:dyDescent="0.2">
      <c r="A23" s="7">
        <v>2</v>
      </c>
      <c r="B23" s="7">
        <v>1</v>
      </c>
      <c r="C23" s="7">
        <v>0.5</v>
      </c>
      <c r="D23" s="12">
        <f t="shared" si="0"/>
        <v>0.16666666666666666</v>
      </c>
      <c r="E23" s="29">
        <f>IF($A23&lt;=$I$8,E22-G23-H23,0)</f>
        <v>9886539.9948095288</v>
      </c>
      <c r="F23" s="2">
        <f t="shared" si="1"/>
        <v>20335.464728530325</v>
      </c>
      <c r="G23" s="2">
        <f t="shared" ref="G23:G86" si="8">IF($A23&lt;=$I$8,-PPMT($G$11,1,$I$8-$A23+1,$E22),0)</f>
        <v>24149.816012992207</v>
      </c>
      <c r="H23" s="2">
        <f t="shared" ref="H23:H86" si="9">IF($A23&lt;=$I$8,(E22-G23)*$G$13,0)</f>
        <v>32472.265035172357</v>
      </c>
      <c r="I23" s="2">
        <f t="shared" ref="I23:I80" si="10">SUM(F23:H23)</f>
        <v>76957.545776694897</v>
      </c>
      <c r="J23" s="2">
        <f>IF($I$7=1,I23*A23,IF($I$7=2,I23*B23,IF($I$7=4,I23*C23,I23*D23)))</f>
        <v>12826.257629449148</v>
      </c>
      <c r="K23" s="2">
        <f t="shared" ref="K23:L85" si="11">I23/(1+$F$12)^IF($I$7=1,$A23,IF($I$7=2,$B23,IF($I$7=4,$C23,$D23)))</f>
        <v>76643.726175750955</v>
      </c>
      <c r="L23" s="2">
        <f t="shared" si="11"/>
        <v>12773.954362625158</v>
      </c>
      <c r="M23" s="2"/>
      <c r="N23" s="28">
        <f>IF($A23&lt;=$I$8,N22-P23,0)</f>
        <v>9951591.1797861475</v>
      </c>
      <c r="O23" s="2">
        <f t="shared" ref="O23:O86" si="12">IF($A23&lt;=$I$8,-IPMT($G$11,1,$I$8-$A23+1,$N22),0)</f>
        <v>20402.256406976467</v>
      </c>
      <c r="P23" s="2">
        <f t="shared" ref="P23:P86" si="13">IF($A23&lt;=$I$8,-PPMT($G$11,1,$I$8-$A23+1,$N22),0)</f>
        <v>24229.13589907331</v>
      </c>
      <c r="R23">
        <f t="shared" ref="R23:R86" si="14">ROUND(D23*12,1)</f>
        <v>2</v>
      </c>
      <c r="S23" s="89">
        <f t="shared" si="2"/>
        <v>56622.08104816456</v>
      </c>
      <c r="T23" s="89">
        <f>IF(AND(S23=0,S22&gt;0),SUM($G23:$H$381),S23)</f>
        <v>56622.08104816456</v>
      </c>
      <c r="U23" s="82">
        <f>SUM(T23:T$381)</f>
        <v>9943162.0758576952</v>
      </c>
      <c r="V23" s="68">
        <f>localspline(R23,'BBG rates'!$G$10:$G$27,'BBG rates'!$K$10:$K$27)</f>
        <v>1.0007036717399336</v>
      </c>
      <c r="W23" s="68">
        <f>locallinterp(R23,'BBG rates'!$G$10:$G$27,'BBG rates'!$J$10:$J$27)</f>
        <v>-0.48849999999999999</v>
      </c>
      <c r="X23" s="56">
        <f t="shared" ref="X23:X86" si="15">((1+W23%)^(1/12)-1)*1200</f>
        <v>-0.48959715685596983</v>
      </c>
      <c r="Y23" s="66">
        <f t="shared" si="3"/>
        <v>-2795.1570344379052</v>
      </c>
      <c r="Z23" s="72">
        <f t="shared" si="4"/>
        <v>-0.33733619302752382</v>
      </c>
      <c r="AA23" s="79">
        <f t="shared" si="5"/>
        <v>-2312.7416176189799</v>
      </c>
      <c r="AB23" s="81">
        <f t="shared" ref="AB23:AB86" si="16">IF(U23=0,0,AA23*1200/U23)</f>
        <v>-0.27911542826816288</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12652610.718728544</v>
      </c>
    </row>
    <row r="24" spans="1:39" x14ac:dyDescent="0.2">
      <c r="A24" s="7">
        <v>3</v>
      </c>
      <c r="B24" s="7">
        <v>1.5</v>
      </c>
      <c r="C24" s="7">
        <v>0.75</v>
      </c>
      <c r="D24" s="12">
        <f t="shared" si="0"/>
        <v>0.25</v>
      </c>
      <c r="E24" s="29">
        <f t="shared" ref="E24:E87" si="17">IF($A24&lt;=$I$8,E23-G24-H24,0)</f>
        <v>9830133.0134669207</v>
      </c>
      <c r="F24" s="2">
        <f t="shared" si="1"/>
        <v>20219.662901784824</v>
      </c>
      <c r="G24" s="2">
        <f t="shared" si="8"/>
        <v>24119.984606451901</v>
      </c>
      <c r="H24" s="2">
        <f t="shared" si="9"/>
        <v>32286.996736156434</v>
      </c>
      <c r="I24" s="2">
        <f t="shared" ref="I24:I30" si="18">SUM(F24:H24)</f>
        <v>76626.644244393159</v>
      </c>
      <c r="J24" s="2">
        <f t="shared" ref="J24:J87" si="19">IF($I$7=1,I24*A24,IF($I$7=2,I24*B24,IF($I$7=4,I24*C24,I24*D24)))</f>
        <v>19156.66106109829</v>
      </c>
      <c r="K24" s="2">
        <f t="shared" si="11"/>
        <v>76158.417032214507</v>
      </c>
      <c r="L24" s="2">
        <f t="shared" si="11"/>
        <v>19039.604258053627</v>
      </c>
      <c r="M24" s="2"/>
      <c r="N24" s="28">
        <f t="shared" ref="N24:N87" si="20">IF($A24&lt;=$I$8,N23-P24,0)</f>
        <v>9927312.4911658447</v>
      </c>
      <c r="O24" s="2">
        <f t="shared" si="12"/>
        <v>20352.703685747609</v>
      </c>
      <c r="P24" s="2">
        <f t="shared" si="13"/>
        <v>24278.688620302171</v>
      </c>
      <c r="R24">
        <f t="shared" si="14"/>
        <v>3</v>
      </c>
      <c r="S24" s="89">
        <f t="shared" si="2"/>
        <v>56406.981342608335</v>
      </c>
      <c r="T24" s="89">
        <f>IF(AND(S24=0,S23&gt;0),SUM($G24:$H$381),S24)</f>
        <v>56406.981342608335</v>
      </c>
      <c r="U24" s="82">
        <f>SUM(T24:T$381)</f>
        <v>9886539.9948095307</v>
      </c>
      <c r="V24" s="68">
        <f>localspline(R24,'BBG rates'!$G$10:$G$27,'BBG rates'!$K$10:$K$27)</f>
        <v>1.0011555447240852</v>
      </c>
      <c r="W24" s="68">
        <f>locallinterp(R24,'BBG rates'!$G$10:$G$27,'BBG rates'!$J$10:$J$27)</f>
        <v>-0.49087500000000001</v>
      </c>
      <c r="X24" s="56">
        <f t="shared" si="15"/>
        <v>-0.49198286803018298</v>
      </c>
      <c r="Y24" s="66">
        <f t="shared" si="3"/>
        <v>-2772.0553595241972</v>
      </c>
      <c r="Z24" s="72">
        <f t="shared" si="4"/>
        <v>-0.33646416574205373</v>
      </c>
      <c r="AA24" s="79">
        <f t="shared" si="5"/>
        <v>-2299.5715372846525</v>
      </c>
      <c r="AB24" s="81">
        <f t="shared" si="16"/>
        <v>-0.27911542826816288</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12650978.901809448</v>
      </c>
    </row>
    <row r="25" spans="1:39" x14ac:dyDescent="0.2">
      <c r="A25" s="7">
        <v>4</v>
      </c>
      <c r="B25" s="7">
        <v>2</v>
      </c>
      <c r="C25" s="7">
        <v>1</v>
      </c>
      <c r="D25" s="12">
        <f t="shared" si="0"/>
        <v>0.33333333333333331</v>
      </c>
      <c r="E25" s="29">
        <f t="shared" si="17"/>
        <v>9773940.390920369</v>
      </c>
      <c r="F25" s="2">
        <f t="shared" si="1"/>
        <v>20104.300990676024</v>
      </c>
      <c r="G25" s="2">
        <f t="shared" si="8"/>
        <v>24090.190049584307</v>
      </c>
      <c r="H25" s="2">
        <f t="shared" si="9"/>
        <v>32102.432496967496</v>
      </c>
      <c r="I25" s="2">
        <f t="shared" si="18"/>
        <v>76296.92353722782</v>
      </c>
      <c r="J25" s="2">
        <f t="shared" si="19"/>
        <v>25432.307845742605</v>
      </c>
      <c r="K25" s="2">
        <f>I25/(1+$F$12)^IF($I$7=1,$A25,IF($I$7=2,$B25,IF($I$7=4,$C25,$D25)))</f>
        <v>75675.940859429276</v>
      </c>
      <c r="L25" s="2">
        <f>J25/(1+$F$12)^IF($I$7=1,$A25,IF($I$7=2,$B25,IF($I$7=4,$C25,$D25)))</f>
        <v>25225.31361980976</v>
      </c>
      <c r="M25" s="2"/>
      <c r="N25" s="28">
        <f t="shared" si="20"/>
        <v>9902984.1484805346</v>
      </c>
      <c r="O25" s="2">
        <f t="shared" si="12"/>
        <v>20303.049620740268</v>
      </c>
      <c r="P25" s="2">
        <f t="shared" si="13"/>
        <v>24328.342685309504</v>
      </c>
      <c r="R25">
        <f t="shared" si="14"/>
        <v>4</v>
      </c>
      <c r="S25" s="89">
        <f t="shared" si="2"/>
        <v>56192.622546551807</v>
      </c>
      <c r="T25" s="89">
        <f>IF(AND(S25=0,S24&gt;0),SUM($G25:$H$381),S25)</f>
        <v>56192.622546551807</v>
      </c>
      <c r="U25" s="82">
        <f>SUM(T25:T$381)</f>
        <v>9830133.0134669207</v>
      </c>
      <c r="V25" s="68">
        <f>localspline(R25,'BBG rates'!$G$10:$G$27,'BBG rates'!$K$10:$K$27)</f>
        <v>1.0016072346102698</v>
      </c>
      <c r="W25" s="68">
        <f>locallinterp(R25,'BBG rates'!$G$10:$G$27,'BBG rates'!$J$10:$J$27)</f>
        <v>-0.49325000000000002</v>
      </c>
      <c r="X25" s="56">
        <f t="shared" si="15"/>
        <v>-0.49436863140024379</v>
      </c>
      <c r="Y25" s="66">
        <f t="shared" si="3"/>
        <v>-2748.9293024759795</v>
      </c>
      <c r="Z25" s="72">
        <f t="shared" si="4"/>
        <v>-0.33557177287957923</v>
      </c>
      <c r="AA25" s="79">
        <f t="shared" si="5"/>
        <v>-2286.4514883223555</v>
      </c>
      <c r="AB25" s="81">
        <f t="shared" si="16"/>
        <v>-0.27911542826816294</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12648540.475011826</v>
      </c>
    </row>
    <row r="26" spans="1:39" x14ac:dyDescent="0.2">
      <c r="A26" s="7">
        <v>5</v>
      </c>
      <c r="B26" s="7">
        <v>2.5</v>
      </c>
      <c r="C26" s="7">
        <v>1.25</v>
      </c>
      <c r="D26" s="12">
        <f t="shared" si="0"/>
        <v>0.41666666666666669</v>
      </c>
      <c r="E26" s="29">
        <f t="shared" si="17"/>
        <v>9717961.3887312897</v>
      </c>
      <c r="F26" s="2">
        <f t="shared" si="1"/>
        <v>19989.377479917457</v>
      </c>
      <c r="G26" s="2">
        <f t="shared" si="8"/>
        <v>24060.432296870342</v>
      </c>
      <c r="H26" s="2">
        <f t="shared" si="9"/>
        <v>31918.569892209653</v>
      </c>
      <c r="I26" s="2">
        <f t="shared" si="18"/>
        <v>75968.379668997455</v>
      </c>
      <c r="J26" s="2">
        <f t="shared" si="19"/>
        <v>31653.491528748942</v>
      </c>
      <c r="K26" s="2">
        <f t="shared" si="11"/>
        <v>75196.281778731674</v>
      </c>
      <c r="L26" s="2">
        <f t="shared" si="11"/>
        <v>31331.784074471532</v>
      </c>
      <c r="M26" s="2"/>
      <c r="N26" s="28">
        <f t="shared" si="20"/>
        <v>9878606.0501791742</v>
      </c>
      <c r="O26" s="2">
        <f t="shared" si="12"/>
        <v>20253.29400468912</v>
      </c>
      <c r="P26" s="2">
        <f t="shared" si="13"/>
        <v>24378.098301360653</v>
      </c>
      <c r="R26">
        <f t="shared" si="14"/>
        <v>5</v>
      </c>
      <c r="S26" s="89">
        <f t="shared" si="2"/>
        <v>55979.002189079998</v>
      </c>
      <c r="T26" s="89">
        <f>IF(AND(S26=0,S25&gt;0),SUM($G26:$H$381),S26)</f>
        <v>55979.002189079998</v>
      </c>
      <c r="U26" s="82">
        <f>SUM(T26:T$381)</f>
        <v>9773940.390920369</v>
      </c>
      <c r="V26" s="68">
        <f>localspline(R26,'BBG rates'!$G$10:$G$27,'BBG rates'!$K$10:$K$27)</f>
        <v>1.0020585640125637</v>
      </c>
      <c r="W26" s="68">
        <f>locallinterp(R26,'BBG rates'!$G$10:$G$27,'BBG rates'!$J$10:$J$27)</f>
        <v>-0.49562499999999998</v>
      </c>
      <c r="X26" s="56">
        <f t="shared" si="15"/>
        <v>-0.49675444696828386</v>
      </c>
      <c r="Y26" s="66">
        <f t="shared" si="3"/>
        <v>-2725.7794108900384</v>
      </c>
      <c r="Z26" s="72">
        <f t="shared" si="4"/>
        <v>-0.33465881335910591</v>
      </c>
      <c r="AA26" s="79">
        <f t="shared" si="5"/>
        <v>-2273.3812983993621</v>
      </c>
      <c r="AB26" s="81">
        <f t="shared" si="16"/>
        <v>-0.27911542826816288</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12645235.587864324</v>
      </c>
    </row>
    <row r="27" spans="1:39" x14ac:dyDescent="0.2">
      <c r="A27" s="7">
        <v>6</v>
      </c>
      <c r="B27" s="7">
        <v>3</v>
      </c>
      <c r="C27" s="7">
        <v>1.5</v>
      </c>
      <c r="D27" s="12">
        <f t="shared" si="0"/>
        <v>0.5</v>
      </c>
      <c r="E27" s="29">
        <f t="shared" si="17"/>
        <v>9662195.2709238678</v>
      </c>
      <c r="F27" s="2">
        <f t="shared" si="1"/>
        <v>19874.890859276089</v>
      </c>
      <c r="G27" s="2">
        <f t="shared" si="8"/>
        <v>24030.711302847143</v>
      </c>
      <c r="H27" s="2">
        <f t="shared" si="9"/>
        <v>31735.406504575967</v>
      </c>
      <c r="I27" s="2">
        <f t="shared" si="18"/>
        <v>75641.008666699199</v>
      </c>
      <c r="J27" s="2">
        <f t="shared" si="19"/>
        <v>37820.5043333496</v>
      </c>
      <c r="K27" s="2">
        <f t="shared" si="11"/>
        <v>74719.423998496306</v>
      </c>
      <c r="L27" s="2">
        <f t="shared" si="11"/>
        <v>37359.711999248153</v>
      </c>
      <c r="M27" s="2"/>
      <c r="N27" s="28">
        <f t="shared" si="20"/>
        <v>9854178.0945030302</v>
      </c>
      <c r="O27" s="2">
        <f t="shared" si="12"/>
        <v>20203.436629904932</v>
      </c>
      <c r="P27" s="2">
        <f t="shared" si="13"/>
        <v>24427.95567614484</v>
      </c>
      <c r="R27">
        <f t="shared" si="14"/>
        <v>6</v>
      </c>
      <c r="S27" s="89">
        <f t="shared" si="2"/>
        <v>55766.117807423114</v>
      </c>
      <c r="T27" s="89">
        <f>IF(AND(S27=0,S26&gt;0),SUM($G27:$H$381),S27)</f>
        <v>55766.117807423114</v>
      </c>
      <c r="U27" s="82">
        <f>SUM(T27:T$381)</f>
        <v>9717961.3887312897</v>
      </c>
      <c r="V27" s="68">
        <f>localspline(R27,'BBG rates'!$G$10:$G$27,'BBG rates'!$K$10:$K$27)</f>
        <v>1.0025100708007813</v>
      </c>
      <c r="W27" s="68">
        <f>locallinterp(R27,'BBG rates'!$G$10:$G$27,'BBG rates'!$J$10:$J$27)</f>
        <v>-0.498</v>
      </c>
      <c r="X27" s="56">
        <f t="shared" si="15"/>
        <v>-0.49914031473683451</v>
      </c>
      <c r="Y27" s="66">
        <f t="shared" si="3"/>
        <v>-2702.6062289948113</v>
      </c>
      <c r="Z27" s="72">
        <f t="shared" si="4"/>
        <v>-0.3337250833857423</v>
      </c>
      <c r="AA27" s="79">
        <f t="shared" si="5"/>
        <v>-2260.360795757671</v>
      </c>
      <c r="AB27" s="81">
        <f t="shared" si="16"/>
        <v>-0.27911542826816288</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12641070.866724377</v>
      </c>
    </row>
    <row r="28" spans="1:39" x14ac:dyDescent="0.2">
      <c r="A28" s="7">
        <v>7</v>
      </c>
      <c r="B28" s="7">
        <v>3.5</v>
      </c>
      <c r="C28" s="7">
        <v>1.75</v>
      </c>
      <c r="D28" s="12">
        <f t="shared" si="0"/>
        <v>0.58333333333333337</v>
      </c>
      <c r="E28" s="29">
        <f t="shared" si="17"/>
        <v>9606641.3039769381</v>
      </c>
      <c r="F28" s="2">
        <f t="shared" si="1"/>
        <v>19760.839623555679</v>
      </c>
      <c r="G28" s="2">
        <f t="shared" si="8"/>
        <v>24001.027022108025</v>
      </c>
      <c r="H28" s="2">
        <f t="shared" si="9"/>
        <v>31552.939924821778</v>
      </c>
      <c r="I28" s="2">
        <f t="shared" si="18"/>
        <v>75314.806570485482</v>
      </c>
      <c r="J28" s="2">
        <f t="shared" si="19"/>
        <v>43933.637166116532</v>
      </c>
      <c r="K28" s="2">
        <f t="shared" si="11"/>
        <v>74245.3518136653</v>
      </c>
      <c r="L28" s="2">
        <f t="shared" si="11"/>
        <v>43309.788557971428</v>
      </c>
      <c r="M28" s="2"/>
      <c r="N28" s="28">
        <f t="shared" si="20"/>
        <v>9829700.179485254</v>
      </c>
      <c r="O28" s="2">
        <f t="shared" si="12"/>
        <v>20153.477288273716</v>
      </c>
      <c r="P28" s="2">
        <f t="shared" si="13"/>
        <v>24477.91501777606</v>
      </c>
      <c r="R28">
        <f t="shared" si="14"/>
        <v>7</v>
      </c>
      <c r="S28" s="89">
        <f t="shared" si="2"/>
        <v>55553.966946929802</v>
      </c>
      <c r="T28" s="89">
        <f>IF(AND(S28=0,S27&gt;0),SUM($G28:$H$381),S28)</f>
        <v>55553.966946929802</v>
      </c>
      <c r="U28" s="82">
        <f>SUM(T28:T$381)</f>
        <v>9662195.2709238678</v>
      </c>
      <c r="V28" s="68">
        <f>localspline(R28,'BBG rates'!$G$10:$G$27,'BBG rates'!$K$10:$K$27)</f>
        <v>1.0029614583797093</v>
      </c>
      <c r="W28" s="68">
        <f>locallinterp(R28,'BBG rates'!$G$10:$G$27,'BBG rates'!$J$10:$J$27)</f>
        <v>-0.50037500000000001</v>
      </c>
      <c r="X28" s="56">
        <f t="shared" si="15"/>
        <v>-0.50152623470829383</v>
      </c>
      <c r="Y28" s="66">
        <f t="shared" si="3"/>
        <v>-2679.4102976664376</v>
      </c>
      <c r="Z28" s="72">
        <f t="shared" si="4"/>
        <v>-0.33277037640456314</v>
      </c>
      <c r="AA28" s="79">
        <f t="shared" si="5"/>
        <v>-2247.3898092121112</v>
      </c>
      <c r="AB28" s="81">
        <f t="shared" si="16"/>
        <v>-0.27911542826816288</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12636357.061347589</v>
      </c>
    </row>
    <row r="29" spans="1:39" x14ac:dyDescent="0.2">
      <c r="A29" s="7">
        <v>8</v>
      </c>
      <c r="B29" s="7">
        <v>4</v>
      </c>
      <c r="C29" s="7">
        <v>2</v>
      </c>
      <c r="D29" s="12">
        <f t="shared" si="0"/>
        <v>0.66666666666666663</v>
      </c>
      <c r="E29" s="29">
        <f t="shared" si="17"/>
        <v>9551298.7568158973</v>
      </c>
      <c r="F29" s="2">
        <f t="shared" si="1"/>
        <v>19647.222272580155</v>
      </c>
      <c r="G29" s="2">
        <f t="shared" si="8"/>
        <v>23971.379409302357</v>
      </c>
      <c r="H29" s="2">
        <f t="shared" si="9"/>
        <v>31371.167751738139</v>
      </c>
      <c r="I29" s="2">
        <f t="shared" si="18"/>
        <v>74989.769433620648</v>
      </c>
      <c r="J29" s="2">
        <f t="shared" si="19"/>
        <v>49993.179622413765</v>
      </c>
      <c r="K29" s="2">
        <f t="shared" si="11"/>
        <v>73774.049605279521</v>
      </c>
      <c r="L29" s="2">
        <f t="shared" si="11"/>
        <v>49182.699736853014</v>
      </c>
      <c r="M29" s="2"/>
      <c r="N29" s="28">
        <f t="shared" si="20"/>
        <v>9805172.2029504608</v>
      </c>
      <c r="O29" s="2">
        <f t="shared" si="12"/>
        <v>20103.415771255852</v>
      </c>
      <c r="P29" s="2">
        <f t="shared" si="13"/>
        <v>24527.976534793928</v>
      </c>
      <c r="R29">
        <f t="shared" si="14"/>
        <v>8</v>
      </c>
      <c r="S29" s="89">
        <f t="shared" si="2"/>
        <v>55342.547161040493</v>
      </c>
      <c r="T29" s="89">
        <f>IF(AND(S29=0,S28&gt;0),SUM($G29:$H$381),S29)</f>
        <v>55342.547161040493</v>
      </c>
      <c r="U29" s="82">
        <f>SUM(T29:T$381)</f>
        <v>9606641.3039769381</v>
      </c>
      <c r="V29" s="68">
        <f>localspline(R29,'BBG rates'!$G$10:$G$27,'BBG rates'!$K$10:$K$27)</f>
        <v>1.0034130262005823</v>
      </c>
      <c r="W29" s="68">
        <f>locallinterp(R29,'BBG rates'!$G$10:$G$27,'BBG rates'!$J$10:$J$27)</f>
        <v>-0.50275000000000003</v>
      </c>
      <c r="X29" s="56">
        <f t="shared" si="15"/>
        <v>-0.50391220688492666</v>
      </c>
      <c r="Y29" s="66">
        <f t="shared" si="3"/>
        <v>-2656.1921544447687</v>
      </c>
      <c r="Z29" s="72">
        <f t="shared" si="4"/>
        <v>-0.33179448305353054</v>
      </c>
      <c r="AA29" s="79">
        <f t="shared" si="5"/>
        <v>-2234.4681681484549</v>
      </c>
      <c r="AB29" s="81">
        <f t="shared" si="16"/>
        <v>-0.27911542826816294</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12630549.582098015</v>
      </c>
    </row>
    <row r="30" spans="1:39" x14ac:dyDescent="0.2">
      <c r="A30" s="7">
        <v>9</v>
      </c>
      <c r="B30" s="7">
        <v>4.5</v>
      </c>
      <c r="C30" s="7">
        <v>2.25</v>
      </c>
      <c r="D30" s="12">
        <f t="shared" si="0"/>
        <v>0.75</v>
      </c>
      <c r="E30" s="29">
        <f t="shared" si="17"/>
        <v>9496166.900804637</v>
      </c>
      <c r="F30" s="2">
        <f t="shared" si="1"/>
        <v>19534.03731117709</v>
      </c>
      <c r="G30" s="2">
        <f t="shared" si="8"/>
        <v>23941.768419135547</v>
      </c>
      <c r="H30" s="2">
        <f t="shared" si="9"/>
        <v>31190.087592125321</v>
      </c>
      <c r="I30" s="2">
        <f t="shared" si="18"/>
        <v>74665.893322437958</v>
      </c>
      <c r="J30" s="2">
        <f t="shared" si="19"/>
        <v>55999.419991828472</v>
      </c>
      <c r="K30" s="2">
        <f t="shared" si="11"/>
        <v>73305.50184001273</v>
      </c>
      <c r="L30" s="2">
        <f t="shared" si="11"/>
        <v>54979.126380009548</v>
      </c>
      <c r="M30" s="2"/>
      <c r="N30" s="28">
        <f t="shared" si="20"/>
        <v>9780594.0625142958</v>
      </c>
      <c r="O30" s="2">
        <f t="shared" si="12"/>
        <v>20053.251869885222</v>
      </c>
      <c r="P30" s="2">
        <f t="shared" si="13"/>
        <v>24578.140436164562</v>
      </c>
      <c r="R30">
        <f t="shared" si="14"/>
        <v>9</v>
      </c>
      <c r="S30" s="89">
        <f t="shared" si="2"/>
        <v>55131.856011260868</v>
      </c>
      <c r="T30" s="89">
        <f>IF(AND(S30=0,S29&gt;0),SUM($G30:$H$381),S30)</f>
        <v>55131.856011260868</v>
      </c>
      <c r="U30" s="82">
        <f>SUM(T30:T$381)</f>
        <v>9551298.7568158954</v>
      </c>
      <c r="V30" s="68">
        <f>localspline(R30,'BBG rates'!$G$10:$G$27,'BBG rates'!$K$10:$K$27)</f>
        <v>1.0038645968774773</v>
      </c>
      <c r="W30" s="68">
        <f>locallinterp(R30,'BBG rates'!$G$10:$G$27,'BBG rates'!$J$10:$J$27)</f>
        <v>-0.50512500000000005</v>
      </c>
      <c r="X30" s="56">
        <f t="shared" si="15"/>
        <v>-0.50629823126926432</v>
      </c>
      <c r="Y30" s="66">
        <f t="shared" si="3"/>
        <v>-2632.9523335493077</v>
      </c>
      <c r="Z30" s="72">
        <f t="shared" si="4"/>
        <v>-0.33079719111544803</v>
      </c>
      <c r="AA30" s="79">
        <f t="shared" si="5"/>
        <v>-2221.5957025215343</v>
      </c>
      <c r="AB30" s="81">
        <f t="shared" si="16"/>
        <v>-0.27911542826816299</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12623656.827983791</v>
      </c>
    </row>
    <row r="31" spans="1:39" x14ac:dyDescent="0.2">
      <c r="A31" s="7">
        <v>10</v>
      </c>
      <c r="B31" s="7">
        <v>5</v>
      </c>
      <c r="C31" s="7">
        <v>2.5</v>
      </c>
      <c r="D31" s="12">
        <f t="shared" si="0"/>
        <v>0.83333333333333337</v>
      </c>
      <c r="E31" s="29">
        <f t="shared" si="17"/>
        <v>9441245.0097375028</v>
      </c>
      <c r="F31" s="2">
        <f t="shared" si="1"/>
        <v>19421.283249161192</v>
      </c>
      <c r="G31" s="2">
        <f t="shared" si="8"/>
        <v>23912.194006368973</v>
      </c>
      <c r="H31" s="2">
        <f t="shared" si="9"/>
        <v>31009.697060766404</v>
      </c>
      <c r="I31" s="2">
        <f t="shared" si="10"/>
        <v>74343.174316296558</v>
      </c>
      <c r="J31" s="2">
        <f t="shared" si="19"/>
        <v>61952.645263580467</v>
      </c>
      <c r="K31" s="2">
        <f t="shared" si="11"/>
        <v>72839.693069708126</v>
      </c>
      <c r="L31" s="2">
        <f t="shared" si="11"/>
        <v>60699.744224756781</v>
      </c>
      <c r="M31" s="2"/>
      <c r="N31" s="28">
        <f t="shared" si="20"/>
        <v>9755965.6555830147</v>
      </c>
      <c r="O31" s="2">
        <f t="shared" si="12"/>
        <v>20002.985374768337</v>
      </c>
      <c r="P31" s="2">
        <f t="shared" si="13"/>
        <v>24628.406931281439</v>
      </c>
      <c r="R31">
        <f t="shared" si="14"/>
        <v>10</v>
      </c>
      <c r="S31" s="89">
        <f t="shared" si="2"/>
        <v>54921.891067135381</v>
      </c>
      <c r="T31" s="89">
        <f>IF(AND(S31=0,S30&gt;0),SUM($G31:$H$381),S31)</f>
        <v>54921.891067135381</v>
      </c>
      <c r="U31" s="82">
        <f>SUM(T31:T$381)</f>
        <v>9496166.9008046351</v>
      </c>
      <c r="V31" s="68">
        <f>localspline(R31,'BBG rates'!$G$10:$G$27,'BBG rates'!$K$10:$K$27)</f>
        <v>1.0043164102569841</v>
      </c>
      <c r="W31" s="68">
        <f>locallinterp(R31,'BBG rates'!$G$10:$G$27,'BBG rates'!$J$10:$J$27)</f>
        <v>-0.50749999999999995</v>
      </c>
      <c r="X31" s="56">
        <f t="shared" si="15"/>
        <v>-0.50868430786370489</v>
      </c>
      <c r="Y31" s="66">
        <f t="shared" si="3"/>
        <v>-2609.6913658950634</v>
      </c>
      <c r="Z31" s="72">
        <f t="shared" si="4"/>
        <v>-0.32977828546892163</v>
      </c>
      <c r="AA31" s="79">
        <f t="shared" si="5"/>
        <v>-2208.7722428533662</v>
      </c>
      <c r="AB31" s="81">
        <f t="shared" si="16"/>
        <v>-0.27911542826816294</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12615687.154480258</v>
      </c>
    </row>
    <row r="32" spans="1:39" x14ac:dyDescent="0.2">
      <c r="A32" s="7">
        <v>11</v>
      </c>
      <c r="B32" s="7">
        <v>5.5</v>
      </c>
      <c r="C32" s="7">
        <v>2.75</v>
      </c>
      <c r="D32" s="12">
        <f t="shared" si="0"/>
        <v>0.91666666666666663</v>
      </c>
      <c r="E32" s="29">
        <f t="shared" si="17"/>
        <v>9386532.3598312829</v>
      </c>
      <c r="F32" s="2">
        <f t="shared" si="1"/>
        <v>19308.95860131786</v>
      </c>
      <c r="G32" s="2">
        <f t="shared" si="8"/>
        <v>23882.656125819871</v>
      </c>
      <c r="H32" s="2">
        <f t="shared" si="9"/>
        <v>30829.993780400968</v>
      </c>
      <c r="I32" s="2">
        <f t="shared" si="10"/>
        <v>74021.608507538695</v>
      </c>
      <c r="J32" s="2">
        <f t="shared" si="19"/>
        <v>67853.141131910466</v>
      </c>
      <c r="K32" s="2">
        <f t="shared" si="11"/>
        <v>72376.607930917351</v>
      </c>
      <c r="L32" s="2">
        <f t="shared" si="11"/>
        <v>66345.223936674243</v>
      </c>
      <c r="M32" s="2"/>
      <c r="N32" s="28">
        <f t="shared" si="20"/>
        <v>9731286.8793530483</v>
      </c>
      <c r="O32" s="2">
        <f t="shared" si="12"/>
        <v>19952.616076083465</v>
      </c>
      <c r="P32" s="2">
        <f t="shared" si="13"/>
        <v>24678.776229966312</v>
      </c>
      <c r="R32">
        <f t="shared" si="14"/>
        <v>11</v>
      </c>
      <c r="S32" s="89">
        <f t="shared" si="2"/>
        <v>54712.649906220839</v>
      </c>
      <c r="T32" s="89">
        <f>IF(AND(S32=0,S31&gt;0),SUM($G32:$H$381),S32)</f>
        <v>54712.649906220839</v>
      </c>
      <c r="U32" s="82">
        <f>SUM(T32:T$381)</f>
        <v>9441245.0097374991</v>
      </c>
      <c r="V32" s="68">
        <f>localspline(R32,'BBG rates'!$G$10:$G$27,'BBG rates'!$K$10:$K$27)</f>
        <v>1.004768437964791</v>
      </c>
      <c r="W32" s="68">
        <f>locallinterp(R32,'BBG rates'!$G$10:$G$27,'BBG rates'!$J$10:$J$27)</f>
        <v>-0.50987499999999997</v>
      </c>
      <c r="X32" s="56">
        <f t="shared" si="15"/>
        <v>-0.51107043667037999</v>
      </c>
      <c r="Y32" s="66">
        <f t="shared" si="3"/>
        <v>-2586.4097791083536</v>
      </c>
      <c r="Z32" s="72">
        <f t="shared" si="4"/>
        <v>-0.32873754803830879</v>
      </c>
      <c r="AA32" s="79">
        <f t="shared" si="5"/>
        <v>-2195.9976202312819</v>
      </c>
      <c r="AB32" s="81">
        <f t="shared" si="16"/>
        <v>-0.27911542826816294</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12606648.873723812</v>
      </c>
    </row>
    <row r="33" spans="1:39" x14ac:dyDescent="0.2">
      <c r="A33" s="7">
        <v>12</v>
      </c>
      <c r="B33" s="7">
        <v>6</v>
      </c>
      <c r="C33" s="7">
        <v>3</v>
      </c>
      <c r="D33" s="12">
        <f t="shared" si="0"/>
        <v>1</v>
      </c>
      <c r="E33" s="29">
        <f t="shared" si="17"/>
        <v>9332028.229717223</v>
      </c>
      <c r="F33" s="2">
        <f t="shared" si="1"/>
        <v>19197.061887386804</v>
      </c>
      <c r="G33" s="2">
        <f t="shared" si="8"/>
        <v>23853.154732361287</v>
      </c>
      <c r="H33" s="2">
        <f t="shared" si="9"/>
        <v>30650.975381698849</v>
      </c>
      <c r="I33" s="2">
        <f t="shared" si="10"/>
        <v>73701.192001446936</v>
      </c>
      <c r="J33" s="2">
        <f t="shared" si="19"/>
        <v>73701.192001446936</v>
      </c>
      <c r="K33" s="2">
        <f t="shared" si="11"/>
        <v>71916.231144441888</v>
      </c>
      <c r="L33" s="2">
        <f t="shared" si="11"/>
        <v>71916.231144441888</v>
      </c>
      <c r="M33" s="2"/>
      <c r="N33" s="28">
        <f t="shared" si="20"/>
        <v>9706557.6308105774</v>
      </c>
      <c r="O33" s="2">
        <f t="shared" si="12"/>
        <v>19902.143763579748</v>
      </c>
      <c r="P33" s="2">
        <f t="shared" si="13"/>
        <v>24729.248542470024</v>
      </c>
      <c r="R33">
        <f t="shared" si="14"/>
        <v>12</v>
      </c>
      <c r="S33" s="89">
        <f t="shared" si="2"/>
        <v>54504.130114060135</v>
      </c>
      <c r="T33" s="89">
        <f>IF(AND(S33=0,S32&gt;0),SUM($G33:$H$381),S33)</f>
        <v>54504.130114060135</v>
      </c>
      <c r="U33" s="82">
        <f>SUM(T33:T$381)</f>
        <v>9386532.359831281</v>
      </c>
      <c r="V33" s="68">
        <f>localspline(R33,'BBG rates'!$G$10:$G$27,'BBG rates'!$K$10:$K$27)</f>
        <v>1.0052207708358765</v>
      </c>
      <c r="W33" s="68">
        <f>locallinterp(R33,'BBG rates'!$G$10:$G$27,'BBG rates'!$J$10:$J$27)</f>
        <v>-0.51224999999999998</v>
      </c>
      <c r="X33" s="56">
        <f t="shared" si="15"/>
        <v>-0.51345661769208739</v>
      </c>
      <c r="Y33" s="66">
        <f t="shared" si="3"/>
        <v>-2563.1080975425489</v>
      </c>
      <c r="Z33" s="72">
        <f t="shared" si="4"/>
        <v>-0.32767475774262855</v>
      </c>
      <c r="AA33" s="79">
        <f t="shared" si="5"/>
        <v>-2183.2716663060646</v>
      </c>
      <c r="AB33" s="81">
        <f t="shared" si="16"/>
        <v>-0.27911542826816288</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12596550.254704958</v>
      </c>
    </row>
    <row r="34" spans="1:39" x14ac:dyDescent="0.2">
      <c r="A34" s="7">
        <v>13</v>
      </c>
      <c r="B34" s="7">
        <v>6.5</v>
      </c>
      <c r="C34" s="7">
        <v>3.25</v>
      </c>
      <c r="D34" s="12">
        <f t="shared" si="0"/>
        <v>1.0833333333333333</v>
      </c>
      <c r="E34" s="29">
        <f t="shared" si="17"/>
        <v>9277731.9004330672</v>
      </c>
      <c r="F34" s="2">
        <f t="shared" si="1"/>
        <v>19085.591632045715</v>
      </c>
      <c r="G34" s="2">
        <f t="shared" si="8"/>
        <v>23823.689780922028</v>
      </c>
      <c r="H34" s="2">
        <f t="shared" si="9"/>
        <v>30472.639503234011</v>
      </c>
      <c r="I34" s="2">
        <f t="shared" si="10"/>
        <v>73381.920916201751</v>
      </c>
      <c r="J34" s="2">
        <f t="shared" si="19"/>
        <v>79497.080992551884</v>
      </c>
      <c r="K34" s="2">
        <f t="shared" si="11"/>
        <v>71458.547514877151</v>
      </c>
      <c r="L34" s="2">
        <f t="shared" si="11"/>
        <v>77413.426474450243</v>
      </c>
      <c r="M34" s="2"/>
      <c r="N34" s="28">
        <f t="shared" si="20"/>
        <v>9681777.8067311049</v>
      </c>
      <c r="O34" s="2">
        <f t="shared" si="12"/>
        <v>19851.568226576335</v>
      </c>
      <c r="P34" s="2">
        <f t="shared" si="13"/>
        <v>24779.824079473434</v>
      </c>
      <c r="R34">
        <f t="shared" si="14"/>
        <v>13</v>
      </c>
      <c r="S34" s="89">
        <f t="shared" si="2"/>
        <v>54296.32928415604</v>
      </c>
      <c r="T34" s="89">
        <f>IF(AND(S34=0,S33&gt;0),SUM($G34:$H$381),S34)</f>
        <v>54296.32928415604</v>
      </c>
      <c r="U34" s="82">
        <f>SUM(T34:T$381)</f>
        <v>9332028.2297172192</v>
      </c>
      <c r="V34" s="68">
        <f>localspline(R34,'BBG rates'!$G$10:$G$27,'BBG rates'!$K$10:$K$27)</f>
        <v>1.0056735418767067</v>
      </c>
      <c r="W34" s="68">
        <f>locallinterp(R34,'BBG rates'!$G$10:$G$27,'BBG rates'!$J$10:$J$27)</f>
        <v>-0.51379166666666665</v>
      </c>
      <c r="X34" s="56">
        <f t="shared" si="15"/>
        <v>-0.5150055701634404</v>
      </c>
      <c r="Y34" s="66">
        <f t="shared" si="3"/>
        <v>-2539.7868422937031</v>
      </c>
      <c r="Z34" s="72">
        <f t="shared" si="4"/>
        <v>-0.32658969044340291</v>
      </c>
      <c r="AA34" s="79">
        <f t="shared" si="5"/>
        <v>-2170.59421329009</v>
      </c>
      <c r="AB34" s="81">
        <f t="shared" si="16"/>
        <v>-0.27911542826816294</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12577921.727732742</v>
      </c>
    </row>
    <row r="35" spans="1:39" x14ac:dyDescent="0.2">
      <c r="A35" s="7">
        <v>14</v>
      </c>
      <c r="B35" s="7">
        <v>7</v>
      </c>
      <c r="C35" s="7">
        <v>3.5</v>
      </c>
      <c r="D35" s="12">
        <f t="shared" si="0"/>
        <v>1.1666666666666667</v>
      </c>
      <c r="E35" s="29">
        <f t="shared" si="17"/>
        <v>9223642.6554151215</v>
      </c>
      <c r="F35" s="2">
        <f t="shared" si="1"/>
        <v>18974.54636489398</v>
      </c>
      <c r="G35" s="2">
        <f t="shared" si="8"/>
        <v>23794.261226486567</v>
      </c>
      <c r="H35" s="2">
        <f t="shared" si="9"/>
        <v>30294.98379145849</v>
      </c>
      <c r="I35" s="2">
        <f t="shared" si="10"/>
        <v>73063.791382839045</v>
      </c>
      <c r="J35" s="2">
        <f t="shared" si="19"/>
        <v>85241.089946645559</v>
      </c>
      <c r="K35" s="2">
        <f t="shared" si="11"/>
        <v>71003.54193015887</v>
      </c>
      <c r="L35" s="2">
        <f t="shared" si="11"/>
        <v>82837.46558518536</v>
      </c>
      <c r="M35" s="2"/>
      <c r="N35" s="28">
        <f t="shared" si="20"/>
        <v>9656947.3036790174</v>
      </c>
      <c r="O35" s="2">
        <f t="shared" si="12"/>
        <v>19800.889253961497</v>
      </c>
      <c r="P35" s="2">
        <f t="shared" si="13"/>
        <v>24830.503052088283</v>
      </c>
      <c r="R35">
        <f t="shared" si="14"/>
        <v>14</v>
      </c>
      <c r="S35" s="89">
        <f t="shared" si="2"/>
        <v>54089.245017945053</v>
      </c>
      <c r="T35" s="89">
        <f>IF(AND(S35=0,S34&gt;0),SUM($G35:$H$381),S35)</f>
        <v>54089.245017945053</v>
      </c>
      <c r="U35" s="82">
        <f>SUM(T35:T$381)</f>
        <v>9277731.9004330635</v>
      </c>
      <c r="V35" s="68">
        <f>localspline(R35,'BBG rates'!$G$10:$G$27,'BBG rates'!$K$10:$K$27)</f>
        <v>1.0061271123856481</v>
      </c>
      <c r="W35" s="68">
        <f>locallinterp(R35,'BBG rates'!$G$10:$G$27,'BBG rates'!$J$10:$J$27)</f>
        <v>-0.51533333333333331</v>
      </c>
      <c r="X35" s="56">
        <f t="shared" si="15"/>
        <v>-0.51655454463785944</v>
      </c>
      <c r="Y35" s="66">
        <f t="shared" si="3"/>
        <v>-2516.4844156097292</v>
      </c>
      <c r="Z35" s="72">
        <f t="shared" si="4"/>
        <v>-0.32548701893301296</v>
      </c>
      <c r="AA35" s="79">
        <f t="shared" si="5"/>
        <v>-2157.9650939554763</v>
      </c>
      <c r="AB35" s="81">
        <f t="shared" si="16"/>
        <v>-0.27911542826816294</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12557802.526820814</v>
      </c>
    </row>
    <row r="36" spans="1:39" x14ac:dyDescent="0.2">
      <c r="A36" s="7">
        <v>15</v>
      </c>
      <c r="B36" s="7">
        <v>7.5</v>
      </c>
      <c r="C36" s="7">
        <v>3.75</v>
      </c>
      <c r="D36" s="12">
        <f t="shared" si="0"/>
        <v>1.25</v>
      </c>
      <c r="E36" s="29">
        <f t="shared" si="17"/>
        <v>9169759.78049035</v>
      </c>
      <c r="F36" s="2">
        <f t="shared" si="1"/>
        <v>18863.924620436457</v>
      </c>
      <c r="G36" s="2">
        <f t="shared" si="8"/>
        <v>23764.86902409498</v>
      </c>
      <c r="H36" s="2">
        <f t="shared" si="9"/>
        <v>30118.005900676391</v>
      </c>
      <c r="I36" s="2">
        <f t="shared" si="10"/>
        <v>72746.799545207832</v>
      </c>
      <c r="J36" s="2">
        <f t="shared" si="19"/>
        <v>90933.499431509787</v>
      </c>
      <c r="K36" s="2">
        <f t="shared" si="11"/>
        <v>70551.199361111823</v>
      </c>
      <c r="L36" s="2">
        <f t="shared" si="11"/>
        <v>88188.999201389772</v>
      </c>
      <c r="M36" s="2"/>
      <c r="N36" s="28">
        <f t="shared" si="20"/>
        <v>9632066.0180071592</v>
      </c>
      <c r="O36" s="2">
        <f t="shared" si="12"/>
        <v>19750.106634191736</v>
      </c>
      <c r="P36" s="2">
        <f t="shared" si="13"/>
        <v>24881.285671858048</v>
      </c>
      <c r="R36">
        <f t="shared" si="14"/>
        <v>15</v>
      </c>
      <c r="S36" s="89">
        <f t="shared" si="2"/>
        <v>53882.874924771371</v>
      </c>
      <c r="T36" s="89">
        <f>IF(AND(S36=0,S35&gt;0),SUM($G36:$H$381),S36)</f>
        <v>53882.874924771371</v>
      </c>
      <c r="U36" s="82">
        <f>SUM(T36:T$381)</f>
        <v>9223642.6554151177</v>
      </c>
      <c r="V36" s="68">
        <f>localspline(R36,'BBG rates'!$G$10:$G$27,'BBG rates'!$K$10:$K$27)</f>
        <v>1.0065819156345839</v>
      </c>
      <c r="W36" s="68">
        <f>locallinterp(R36,'BBG rates'!$G$10:$G$27,'BBG rates'!$J$10:$J$27)</f>
        <v>-0.51687499999999997</v>
      </c>
      <c r="X36" s="56">
        <f t="shared" si="15"/>
        <v>-0.51810354111574419</v>
      </c>
      <c r="Y36" s="66">
        <f t="shared" si="3"/>
        <v>-2493.2010445013539</v>
      </c>
      <c r="Z36" s="72">
        <f t="shared" si="4"/>
        <v>-0.32436656158238542</v>
      </c>
      <c r="AA36" s="79">
        <f t="shared" si="5"/>
        <v>-2145.3841416322384</v>
      </c>
      <c r="AB36" s="81">
        <f t="shared" si="16"/>
        <v>-0.27911542826816294</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12536204.319570377</v>
      </c>
    </row>
    <row r="37" spans="1:39" x14ac:dyDescent="0.2">
      <c r="A37" s="7">
        <v>16</v>
      </c>
      <c r="B37" s="7">
        <v>8</v>
      </c>
      <c r="C37" s="7">
        <v>4</v>
      </c>
      <c r="D37" s="12">
        <f t="shared" si="0"/>
        <v>1.3333333333333333</v>
      </c>
      <c r="E37" s="29">
        <f t="shared" si="17"/>
        <v>9116082.5638684891</v>
      </c>
      <c r="F37" s="2">
        <f t="shared" si="1"/>
        <v>18753.724938067306</v>
      </c>
      <c r="G37" s="2">
        <f t="shared" si="8"/>
        <v>23735.513128842875</v>
      </c>
      <c r="H37" s="2">
        <f t="shared" si="9"/>
        <v>29941.703493018045</v>
      </c>
      <c r="I37" s="2">
        <f t="shared" si="10"/>
        <v>72430.941559928237</v>
      </c>
      <c r="J37" s="2">
        <f t="shared" si="19"/>
        <v>96574.588746570982</v>
      </c>
      <c r="K37" s="2">
        <f t="shared" si="11"/>
        <v>70101.504861001275</v>
      </c>
      <c r="L37" s="2">
        <f t="shared" si="11"/>
        <v>93468.67314800169</v>
      </c>
      <c r="M37" s="2"/>
      <c r="N37" s="28">
        <f t="shared" si="20"/>
        <v>9607133.8458564002</v>
      </c>
      <c r="O37" s="2">
        <f t="shared" si="12"/>
        <v>19699.220155290917</v>
      </c>
      <c r="P37" s="2">
        <f t="shared" si="13"/>
        <v>24932.17215075887</v>
      </c>
      <c r="R37">
        <f t="shared" si="14"/>
        <v>16</v>
      </c>
      <c r="S37" s="89">
        <f t="shared" si="2"/>
        <v>53677.21662186092</v>
      </c>
      <c r="T37" s="89">
        <f>IF(AND(S37=0,S36&gt;0),SUM($G37:$H$381),S37)</f>
        <v>53677.21662186092</v>
      </c>
      <c r="U37" s="82">
        <f>SUM(T37:T$381)</f>
        <v>9169759.7804903463</v>
      </c>
      <c r="V37" s="68">
        <f>localspline(R37,'BBG rates'!$G$10:$G$27,'BBG rates'!$K$10:$K$27)</f>
        <v>1.0070383848956586</v>
      </c>
      <c r="W37" s="68">
        <f>locallinterp(R37,'BBG rates'!$G$10:$G$27,'BBG rates'!$J$10:$J$27)</f>
        <v>-0.51841666666666664</v>
      </c>
      <c r="X37" s="56">
        <f t="shared" si="15"/>
        <v>-0.51965255959802725</v>
      </c>
      <c r="Y37" s="66">
        <f t="shared" si="3"/>
        <v>-2469.9369542480031</v>
      </c>
      <c r="Z37" s="72">
        <f t="shared" si="4"/>
        <v>-0.32322813422044849</v>
      </c>
      <c r="AA37" s="79">
        <f t="shared" si="5"/>
        <v>-2132.8511902064488</v>
      </c>
      <c r="AB37" s="81">
        <f t="shared" si="16"/>
        <v>-0.27911542826816294</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12513138.712775594</v>
      </c>
    </row>
    <row r="38" spans="1:39" x14ac:dyDescent="0.2">
      <c r="A38" s="7">
        <v>17</v>
      </c>
      <c r="B38" s="7">
        <v>8.5</v>
      </c>
      <c r="C38" s="7">
        <v>4.25</v>
      </c>
      <c r="D38" s="12">
        <f t="shared" si="0"/>
        <v>1.4166666666666667</v>
      </c>
      <c r="E38" s="29">
        <f t="shared" si="17"/>
        <v>9062610.2961341944</v>
      </c>
      <c r="F38" s="2">
        <f t="shared" si="1"/>
        <v>18643.945862053868</v>
      </c>
      <c r="G38" s="2">
        <f t="shared" si="8"/>
        <v>23706.193495881351</v>
      </c>
      <c r="H38" s="2">
        <f t="shared" si="9"/>
        <v>29766.074238414178</v>
      </c>
      <c r="I38" s="2">
        <f t="shared" si="10"/>
        <v>72116.213596349393</v>
      </c>
      <c r="J38" s="2">
        <f t="shared" si="19"/>
        <v>102164.63592816165</v>
      </c>
      <c r="K38" s="2">
        <f t="shared" si="11"/>
        <v>69654.443565086476</v>
      </c>
      <c r="L38" s="2">
        <f t="shared" si="11"/>
        <v>98677.128383872507</v>
      </c>
      <c r="M38" s="2"/>
      <c r="N38" s="28">
        <f t="shared" si="20"/>
        <v>9582150.6831551995</v>
      </c>
      <c r="O38" s="2">
        <f t="shared" si="12"/>
        <v>19648.229604849381</v>
      </c>
      <c r="P38" s="2">
        <f t="shared" si="13"/>
        <v>24983.162701200403</v>
      </c>
      <c r="R38">
        <f t="shared" si="14"/>
        <v>17</v>
      </c>
      <c r="S38" s="89">
        <f t="shared" si="2"/>
        <v>53472.267734295528</v>
      </c>
      <c r="T38" s="89">
        <f>IF(AND(S38=0,S37&gt;0),SUM($G38:$H$381),S38)</f>
        <v>53472.267734295528</v>
      </c>
      <c r="U38" s="82">
        <f>SUM(T38:T$381)</f>
        <v>9116082.5638684854</v>
      </c>
      <c r="V38" s="68">
        <f>localspline(R38,'BBG rates'!$G$10:$G$27,'BBG rates'!$K$10:$K$27)</f>
        <v>1.0074969534409595</v>
      </c>
      <c r="W38" s="68">
        <f>locallinterp(R38,'BBG rates'!$G$10:$G$27,'BBG rates'!$J$10:$J$27)</f>
        <v>-0.5199583333333333</v>
      </c>
      <c r="X38" s="56">
        <f t="shared" si="15"/>
        <v>-0.52120160008497507</v>
      </c>
      <c r="Y38" s="66">
        <f t="shared" si="3"/>
        <v>-2446.6923684066301</v>
      </c>
      <c r="Z38" s="72">
        <f t="shared" si="4"/>
        <v>-0.32207155008938698</v>
      </c>
      <c r="AA38" s="79">
        <f t="shared" si="5"/>
        <v>-2120.366074118404</v>
      </c>
      <c r="AB38" s="81">
        <f t="shared" si="16"/>
        <v>-0.27911542826816288</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12488617.252695</v>
      </c>
    </row>
    <row r="39" spans="1:39" x14ac:dyDescent="0.2">
      <c r="A39" s="7">
        <v>18</v>
      </c>
      <c r="B39" s="7">
        <v>9</v>
      </c>
      <c r="C39" s="7">
        <v>4.5</v>
      </c>
      <c r="D39" s="12">
        <f t="shared" si="0"/>
        <v>1.5</v>
      </c>
      <c r="E39" s="29">
        <f t="shared" si="17"/>
        <v>9009342.2702392079</v>
      </c>
      <c r="F39" s="2">
        <f t="shared" si="1"/>
        <v>18534.585941520589</v>
      </c>
      <c r="G39" s="2">
        <f t="shared" si="8"/>
        <v>23676.910080416896</v>
      </c>
      <c r="H39" s="2">
        <f t="shared" si="9"/>
        <v>29591.115814570192</v>
      </c>
      <c r="I39" s="2">
        <f t="shared" si="10"/>
        <v>71802.611836507684</v>
      </c>
      <c r="J39" s="2">
        <f t="shared" si="19"/>
        <v>107703.91775476153</v>
      </c>
      <c r="K39" s="2">
        <f t="shared" si="11"/>
        <v>69210.000690176967</v>
      </c>
      <c r="L39" s="2">
        <f t="shared" si="11"/>
        <v>103815.00103526545</v>
      </c>
      <c r="M39" s="2"/>
      <c r="N39" s="28">
        <f t="shared" si="20"/>
        <v>9557116.4256191719</v>
      </c>
      <c r="O39" s="2">
        <f t="shared" si="12"/>
        <v>19597.134770023047</v>
      </c>
      <c r="P39" s="2">
        <f t="shared" si="13"/>
        <v>25034.257536026736</v>
      </c>
      <c r="R39">
        <f t="shared" si="14"/>
        <v>18</v>
      </c>
      <c r="S39" s="89">
        <f t="shared" si="2"/>
        <v>53268.025894987091</v>
      </c>
      <c r="T39" s="89">
        <f>IF(AND(S39=0,S38&gt;0),SUM($G39:$H$381),S39)</f>
        <v>53268.025894987091</v>
      </c>
      <c r="U39" s="82">
        <f>SUM(T39:T$381)</f>
        <v>9062610.2961341906</v>
      </c>
      <c r="V39" s="68">
        <f>localspline(R39,'BBG rates'!$G$10:$G$27,'BBG rates'!$K$10:$K$27)</f>
        <v>1.0079580545425415</v>
      </c>
      <c r="W39" s="68">
        <f>locallinterp(R39,'BBG rates'!$G$10:$G$27,'BBG rates'!$J$10:$J$27)</f>
        <v>-0.52149999999999996</v>
      </c>
      <c r="X39" s="56">
        <f t="shared" si="15"/>
        <v>-0.52275066257752023</v>
      </c>
      <c r="Y39" s="66">
        <f t="shared" si="3"/>
        <v>-2423.4675088205577</v>
      </c>
      <c r="Z39" s="72">
        <f t="shared" si="4"/>
        <v>-0.32089661979895512</v>
      </c>
      <c r="AA39" s="79">
        <f t="shared" si="5"/>
        <v>-2107.9286283607976</v>
      </c>
      <c r="AB39" s="81">
        <f t="shared" si="16"/>
        <v>-0.27911542826816288</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12462651.425321855</v>
      </c>
    </row>
    <row r="40" spans="1:39" x14ac:dyDescent="0.2">
      <c r="A40" s="7">
        <v>19</v>
      </c>
      <c r="B40" s="7">
        <v>9.5</v>
      </c>
      <c r="C40" s="7">
        <v>4.75</v>
      </c>
      <c r="D40" s="12">
        <f t="shared" si="0"/>
        <v>1.5833333333333333</v>
      </c>
      <c r="E40" s="29">
        <f t="shared" si="17"/>
        <v>8956277.781494556</v>
      </c>
      <c r="F40" s="2">
        <f t="shared" si="1"/>
        <v>18425.643730433028</v>
      </c>
      <c r="G40" s="2">
        <f t="shared" si="8"/>
        <v>23647.662837711308</v>
      </c>
      <c r="H40" s="2">
        <f t="shared" si="9"/>
        <v>29416.825906940532</v>
      </c>
      <c r="I40" s="2">
        <f t="shared" si="10"/>
        <v>71490.132475084873</v>
      </c>
      <c r="J40" s="2">
        <f t="shared" si="19"/>
        <v>113192.70975221771</v>
      </c>
      <c r="K40" s="2">
        <f t="shared" si="11"/>
        <v>68768.16153419076</v>
      </c>
      <c r="L40" s="2">
        <f t="shared" si="11"/>
        <v>108882.92242913535</v>
      </c>
      <c r="M40" s="2"/>
      <c r="N40" s="28">
        <f t="shared" si="20"/>
        <v>9532030.9687506538</v>
      </c>
      <c r="O40" s="2">
        <f t="shared" si="12"/>
        <v>19545.935437532542</v>
      </c>
      <c r="P40" s="2">
        <f t="shared" si="13"/>
        <v>25085.456868517238</v>
      </c>
      <c r="R40">
        <f t="shared" si="14"/>
        <v>19</v>
      </c>
      <c r="S40" s="89">
        <f t="shared" si="2"/>
        <v>53064.488744651841</v>
      </c>
      <c r="T40" s="89">
        <f>IF(AND(S40=0,S39&gt;0),SUM($G40:$H$381),S40)</f>
        <v>53064.488744651841</v>
      </c>
      <c r="U40" s="82">
        <f>SUM(T40:T$381)</f>
        <v>9009342.2702392042</v>
      </c>
      <c r="V40" s="68">
        <f>localspline(R40,'BBG rates'!$G$10:$G$27,'BBG rates'!$K$10:$K$27)</f>
        <v>1.0084217198850787</v>
      </c>
      <c r="W40" s="68">
        <f>locallinterp(R40,'BBG rates'!$G$10:$G$27,'BBG rates'!$J$10:$J$27)</f>
        <v>-0.5219583333333333</v>
      </c>
      <c r="X40" s="56">
        <f t="shared" si="15"/>
        <v>-0.52321119891365342</v>
      </c>
      <c r="Y40" s="66">
        <f t="shared" si="3"/>
        <v>-2400.2625956282236</v>
      </c>
      <c r="Z40" s="72">
        <f t="shared" si="4"/>
        <v>-0.31970315127980969</v>
      </c>
      <c r="AA40" s="79">
        <f t="shared" si="5"/>
        <v>-2095.5386884768986</v>
      </c>
      <c r="AB40" s="81">
        <f t="shared" si="16"/>
        <v>-0.27911542826816288</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12435252.65665332</v>
      </c>
    </row>
    <row r="41" spans="1:39" x14ac:dyDescent="0.2">
      <c r="A41" s="7">
        <v>20</v>
      </c>
      <c r="B41" s="7">
        <v>10</v>
      </c>
      <c r="C41" s="7">
        <v>5</v>
      </c>
      <c r="D41" s="12">
        <f t="shared" si="0"/>
        <v>1.6666666666666667</v>
      </c>
      <c r="E41" s="29">
        <f t="shared" si="17"/>
        <v>8903416.1275627706</v>
      </c>
      <c r="F41" s="2">
        <f t="shared" si="1"/>
        <v>18317.117787581865</v>
      </c>
      <c r="G41" s="2">
        <f t="shared" si="8"/>
        <v>23618.451723081682</v>
      </c>
      <c r="H41" s="2">
        <f t="shared" si="9"/>
        <v>29243.202208703166</v>
      </c>
      <c r="I41" s="2">
        <f t="shared" si="10"/>
        <v>71178.771719366719</v>
      </c>
      <c r="J41" s="2">
        <f t="shared" si="19"/>
        <v>118631.28619894454</v>
      </c>
      <c r="K41" s="2">
        <f t="shared" si="11"/>
        <v>68328.911475715373</v>
      </c>
      <c r="L41" s="2">
        <f t="shared" si="11"/>
        <v>113881.51912619229</v>
      </c>
      <c r="M41" s="2"/>
      <c r="N41" s="28">
        <f t="shared" si="20"/>
        <v>9506894.2078382671</v>
      </c>
      <c r="O41" s="2">
        <f t="shared" si="12"/>
        <v>19494.63139366229</v>
      </c>
      <c r="P41" s="2">
        <f t="shared" si="13"/>
        <v>25136.760912387486</v>
      </c>
      <c r="R41">
        <f t="shared" si="14"/>
        <v>20</v>
      </c>
      <c r="S41" s="89">
        <f t="shared" si="2"/>
        <v>52861.653931784851</v>
      </c>
      <c r="T41" s="89">
        <f>IF(AND(S41=0,S40&gt;0),SUM($G41:$H$381),S41)</f>
        <v>52861.653931784851</v>
      </c>
      <c r="U41" s="82">
        <f>SUM(T41:T$381)</f>
        <v>8956277.7814945504</v>
      </c>
      <c r="V41" s="68">
        <f>localspline(R41,'BBG rates'!$G$10:$G$27,'BBG rates'!$K$10:$K$27)</f>
        <v>1.0088863748106902</v>
      </c>
      <c r="W41" s="68">
        <f>locallinterp(R41,'BBG rates'!$G$10:$G$27,'BBG rates'!$J$10:$J$27)</f>
        <v>-0.52241666666666664</v>
      </c>
      <c r="X41" s="56">
        <f t="shared" si="15"/>
        <v>-0.52367173719476412</v>
      </c>
      <c r="Y41" s="66">
        <f t="shared" si="3"/>
        <v>-2377.1259833150325</v>
      </c>
      <c r="Z41" s="72">
        <f t="shared" si="4"/>
        <v>-0.31849739920661868</v>
      </c>
      <c r="AA41" s="79">
        <f t="shared" si="5"/>
        <v>-2083.1960905587366</v>
      </c>
      <c r="AB41" s="81">
        <f t="shared" si="16"/>
        <v>-0.27911542826816299</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12406432.312958576</v>
      </c>
    </row>
    <row r="42" spans="1:39" x14ac:dyDescent="0.2">
      <c r="A42" s="7">
        <v>21</v>
      </c>
      <c r="B42" s="7">
        <v>10.5</v>
      </c>
      <c r="C42" s="7">
        <v>5.25</v>
      </c>
      <c r="D42" s="12">
        <f t="shared" si="0"/>
        <v>1.75</v>
      </c>
      <c r="E42" s="29">
        <f t="shared" si="17"/>
        <v>8850756.6084501352</v>
      </c>
      <c r="F42" s="2">
        <f t="shared" si="1"/>
        <v>18209.006676567027</v>
      </c>
      <c r="G42" s="2">
        <f t="shared" si="8"/>
        <v>23589.276691900293</v>
      </c>
      <c r="H42" s="2">
        <f t="shared" si="9"/>
        <v>29070.242420734074</v>
      </c>
      <c r="I42" s="2">
        <f t="shared" si="10"/>
        <v>70868.525789201405</v>
      </c>
      <c r="J42" s="2">
        <f t="shared" si="19"/>
        <v>124019.92013110247</v>
      </c>
      <c r="K42" s="2">
        <f t="shared" si="11"/>
        <v>67892.235973570962</v>
      </c>
      <c r="L42" s="2">
        <f t="shared" si="11"/>
        <v>118811.4129537492</v>
      </c>
      <c r="M42" s="2"/>
      <c r="N42" s="28">
        <f t="shared" si="20"/>
        <v>9481706.0379564762</v>
      </c>
      <c r="O42" s="2">
        <f t="shared" si="12"/>
        <v>19443.222424259642</v>
      </c>
      <c r="P42" s="2">
        <f t="shared" si="13"/>
        <v>25188.169881790138</v>
      </c>
      <c r="R42">
        <f t="shared" si="14"/>
        <v>21</v>
      </c>
      <c r="S42" s="89">
        <f t="shared" si="2"/>
        <v>52659.519112634371</v>
      </c>
      <c r="T42" s="89">
        <f>IF(AND(S42=0,S41&gt;0),SUM($G42:$H$381),S42)</f>
        <v>52659.519112634371</v>
      </c>
      <c r="U42" s="82">
        <f>SUM(T42:T$381)</f>
        <v>8903416.1275627688</v>
      </c>
      <c r="V42" s="68">
        <f>localspline(R42,'BBG rates'!$G$10:$G$27,'BBG rates'!$K$10:$K$27)</f>
        <v>1.0093500430717199</v>
      </c>
      <c r="W42" s="68">
        <f>locallinterp(R42,'BBG rates'!$G$10:$G$27,'BBG rates'!$J$10:$J$27)</f>
        <v>-0.52287499999999998</v>
      </c>
      <c r="X42" s="56">
        <f t="shared" si="15"/>
        <v>-0.52413227742098556</v>
      </c>
      <c r="Y42" s="66">
        <f t="shared" si="3"/>
        <v>-2354.0575215271606</v>
      </c>
      <c r="Z42" s="72">
        <f t="shared" si="4"/>
        <v>-0.31727923140506692</v>
      </c>
      <c r="AA42" s="79">
        <f t="shared" si="5"/>
        <v>-2070.900671245292</v>
      </c>
      <c r="AB42" s="81">
        <f t="shared" si="16"/>
        <v>-0.27911542826816288</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12376201.701045796</v>
      </c>
    </row>
    <row r="43" spans="1:39" x14ac:dyDescent="0.2">
      <c r="A43" s="7">
        <v>22</v>
      </c>
      <c r="B43" s="7">
        <v>11</v>
      </c>
      <c r="C43" s="7">
        <v>5.5</v>
      </c>
      <c r="D43" s="12">
        <f t="shared" si="0"/>
        <v>1.8333333333333333</v>
      </c>
      <c r="E43" s="29">
        <f t="shared" si="17"/>
        <v>8798298.5264989585</v>
      </c>
      <c r="F43" s="2">
        <f t="shared" si="1"/>
        <v>18101.308965781798</v>
      </c>
      <c r="G43" s="2">
        <f t="shared" si="8"/>
        <v>23560.137699594543</v>
      </c>
      <c r="H43" s="2">
        <f t="shared" si="9"/>
        <v>28897.944251581903</v>
      </c>
      <c r="I43" s="2">
        <f t="shared" si="10"/>
        <v>70559.390916958248</v>
      </c>
      <c r="J43" s="2">
        <f t="shared" si="19"/>
        <v>129358.88334775678</v>
      </c>
      <c r="K43" s="2">
        <f t="shared" si="11"/>
        <v>67458.120566375874</v>
      </c>
      <c r="L43" s="2">
        <f t="shared" si="11"/>
        <v>123673.22103835575</v>
      </c>
      <c r="M43" s="2"/>
      <c r="N43" s="28">
        <f t="shared" si="20"/>
        <v>9456466.3539651595</v>
      </c>
      <c r="O43" s="2">
        <f t="shared" si="12"/>
        <v>19391.708314733954</v>
      </c>
      <c r="P43" s="2">
        <f t="shared" si="13"/>
        <v>25239.683991315818</v>
      </c>
      <c r="R43">
        <f t="shared" si="14"/>
        <v>22</v>
      </c>
      <c r="S43" s="89">
        <f t="shared" si="2"/>
        <v>52458.081951176442</v>
      </c>
      <c r="T43" s="89">
        <f>IF(AND(S43=0,S42&gt;0),SUM($G43:$H$381),S43)</f>
        <v>52458.081951176442</v>
      </c>
      <c r="U43" s="82">
        <f>SUM(T43:T$381)</f>
        <v>8850756.6084501334</v>
      </c>
      <c r="V43" s="68">
        <f>localspline(R43,'BBG rates'!$G$10:$G$27,'BBG rates'!$K$10:$K$27)</f>
        <v>1.0098107484226333</v>
      </c>
      <c r="W43" s="68">
        <f>locallinterp(R43,'BBG rates'!$G$10:$G$27,'BBG rates'!$J$10:$J$27)</f>
        <v>-0.52333333333333332</v>
      </c>
      <c r="X43" s="56">
        <f t="shared" si="15"/>
        <v>-0.52459281959218451</v>
      </c>
      <c r="Y43" s="66">
        <f t="shared" si="3"/>
        <v>-2331.0570601268282</v>
      </c>
      <c r="Z43" s="72">
        <f t="shared" si="4"/>
        <v>-0.31604851380519738</v>
      </c>
      <c r="AA43" s="79">
        <f t="shared" si="5"/>
        <v>-2058.6522677206931</v>
      </c>
      <c r="AB43" s="81">
        <f t="shared" si="16"/>
        <v>-0.27911542826816288</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12344572.068528047</v>
      </c>
    </row>
    <row r="44" spans="1:39" x14ac:dyDescent="0.2">
      <c r="A44" s="7">
        <v>23</v>
      </c>
      <c r="B44" s="7">
        <v>11.5</v>
      </c>
      <c r="C44" s="7">
        <v>5.75</v>
      </c>
      <c r="D44" s="12">
        <f t="shared" si="0"/>
        <v>1.9166666666666667</v>
      </c>
      <c r="E44" s="29">
        <f t="shared" si="17"/>
        <v>8746041.1863798685</v>
      </c>
      <c r="F44" s="2">
        <f t="shared" si="1"/>
        <v>17994.023228397047</v>
      </c>
      <c r="G44" s="2">
        <f t="shared" si="8"/>
        <v>23531.034701646895</v>
      </c>
      <c r="H44" s="2">
        <f t="shared" si="9"/>
        <v>28726.305417442643</v>
      </c>
      <c r="I44" s="2">
        <f t="shared" si="10"/>
        <v>70251.363347486593</v>
      </c>
      <c r="J44" s="2">
        <f t="shared" si="19"/>
        <v>134648.44641601597</v>
      </c>
      <c r="K44" s="2">
        <f t="shared" si="11"/>
        <v>67026.550872114487</v>
      </c>
      <c r="L44" s="2">
        <f t="shared" si="11"/>
        <v>128467.55583821944</v>
      </c>
      <c r="M44" s="2"/>
      <c r="N44" s="28">
        <f t="shared" si="20"/>
        <v>9431175.050509166</v>
      </c>
      <c r="O44" s="2">
        <f t="shared" si="12"/>
        <v>19340.088850055723</v>
      </c>
      <c r="P44" s="2">
        <f t="shared" si="13"/>
        <v>25291.303455994053</v>
      </c>
      <c r="R44">
        <f t="shared" si="14"/>
        <v>23</v>
      </c>
      <c r="S44" s="89">
        <f t="shared" si="2"/>
        <v>52257.340119089538</v>
      </c>
      <c r="T44" s="89">
        <f>IF(AND(S44=0,S43&gt;0),SUM($G44:$H$381),S44)</f>
        <v>52257.340119089538</v>
      </c>
      <c r="U44" s="82">
        <f>SUM(T44:T$381)</f>
        <v>8798298.5264989566</v>
      </c>
      <c r="V44" s="68">
        <f>localspline(R44,'BBG rates'!$G$10:$G$27,'BBG rates'!$K$10:$K$27)</f>
        <v>1.0102665146174317</v>
      </c>
      <c r="W44" s="68">
        <f>locallinterp(R44,'BBG rates'!$G$10:$G$27,'BBG rates'!$J$10:$J$27)</f>
        <v>-0.52379166666666666</v>
      </c>
      <c r="X44" s="56">
        <f t="shared" si="15"/>
        <v>-0.5250533637084942</v>
      </c>
      <c r="Y44" s="66">
        <f t="shared" si="3"/>
        <v>-2308.1244491925236</v>
      </c>
      <c r="Z44" s="72">
        <f t="shared" si="4"/>
        <v>-0.31480511040731579</v>
      </c>
      <c r="AA44" s="79">
        <f t="shared" si="5"/>
        <v>-2046.450717712419</v>
      </c>
      <c r="AB44" s="81">
        <f t="shared" si="16"/>
        <v>-0.27911542826816288</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12311554.604088036</v>
      </c>
    </row>
    <row r="45" spans="1:39" x14ac:dyDescent="0.2">
      <c r="A45" s="7">
        <v>24</v>
      </c>
      <c r="B45" s="7">
        <v>12</v>
      </c>
      <c r="C45" s="7">
        <v>6</v>
      </c>
      <c r="D45" s="12">
        <f t="shared" si="0"/>
        <v>2</v>
      </c>
      <c r="E45" s="29">
        <f t="shared" si="17"/>
        <v>8693983.895084139</v>
      </c>
      <c r="F45" s="2">
        <f t="shared" si="1"/>
        <v>17887.148042345438</v>
      </c>
      <c r="G45" s="2">
        <f t="shared" si="8"/>
        <v>23501.967653594798</v>
      </c>
      <c r="H45" s="2">
        <f t="shared" si="9"/>
        <v>28555.323642134441</v>
      </c>
      <c r="I45" s="2">
        <f t="shared" si="10"/>
        <v>69944.439338074677</v>
      </c>
      <c r="J45" s="2">
        <f t="shared" si="19"/>
        <v>139888.87867614935</v>
      </c>
      <c r="K45" s="2">
        <f t="shared" si="11"/>
        <v>66597.512587707432</v>
      </c>
      <c r="L45" s="2">
        <f t="shared" si="11"/>
        <v>133195.02517541486</v>
      </c>
      <c r="M45" s="2"/>
      <c r="N45" s="28">
        <f t="shared" si="20"/>
        <v>9405832.022017872</v>
      </c>
      <c r="O45" s="2">
        <f t="shared" si="12"/>
        <v>19288.363814755667</v>
      </c>
      <c r="P45" s="2">
        <f t="shared" si="13"/>
        <v>25343.028491294102</v>
      </c>
      <c r="R45">
        <f t="shared" si="14"/>
        <v>24</v>
      </c>
      <c r="S45" s="89">
        <f t="shared" si="2"/>
        <v>52057.291295729243</v>
      </c>
      <c r="T45" s="89">
        <f>IF(AND(S45=0,S44&gt;0),SUM($G45:$H$381),S45)</f>
        <v>52057.291295729243</v>
      </c>
      <c r="U45" s="82">
        <f>SUM(T45:T$381)</f>
        <v>8746041.1863798685</v>
      </c>
      <c r="V45" s="68">
        <f>localspline(R45,'BBG rates'!$G$10:$G$27,'BBG rates'!$K$10:$K$27)</f>
        <v>1.0107153654098511</v>
      </c>
      <c r="W45" s="68">
        <f>locallinterp(R45,'BBG rates'!$G$10:$G$27,'BBG rates'!$J$10:$J$27)</f>
        <v>-0.52424999999999999</v>
      </c>
      <c r="X45" s="56">
        <f t="shared" si="15"/>
        <v>-0.52551390977004786</v>
      </c>
      <c r="Y45" s="66">
        <f t="shared" si="3"/>
        <v>-2285.2595390192014</v>
      </c>
      <c r="Z45" s="72">
        <f t="shared" si="4"/>
        <v>-0.3135488832471563</v>
      </c>
      <c r="AA45" s="79">
        <f t="shared" si="5"/>
        <v>-2034.2958594895067</v>
      </c>
      <c r="AB45" s="81">
        <f t="shared" si="16"/>
        <v>-0.27911542826816288</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12277160.437741851</v>
      </c>
    </row>
    <row r="46" spans="1:39" x14ac:dyDescent="0.2">
      <c r="A46" s="7">
        <v>25</v>
      </c>
      <c r="B46" s="7">
        <v>12.5</v>
      </c>
      <c r="C46" s="7">
        <v>6.25</v>
      </c>
      <c r="D46" s="12">
        <f t="shared" si="0"/>
        <v>2.0833333333333335</v>
      </c>
      <c r="E46" s="29">
        <f t="shared" si="17"/>
        <v>8642125.9619160369</v>
      </c>
      <c r="F46" s="2">
        <f t="shared" si="1"/>
        <v>17780.681990305769</v>
      </c>
      <c r="G46" s="2">
        <f t="shared" si="8"/>
        <v>23472.936511030628</v>
      </c>
      <c r="H46" s="2">
        <f t="shared" si="9"/>
        <v>28384.996657072428</v>
      </c>
      <c r="I46" s="2">
        <f t="shared" si="10"/>
        <v>69638.615158408822</v>
      </c>
      <c r="J46" s="2">
        <f t="shared" si="19"/>
        <v>145080.44824668506</v>
      </c>
      <c r="K46" s="2">
        <f t="shared" si="11"/>
        <v>66170.991488584099</v>
      </c>
      <c r="L46" s="2">
        <f t="shared" si="11"/>
        <v>137856.23226788355</v>
      </c>
      <c r="M46" s="2"/>
      <c r="N46" s="28">
        <f t="shared" si="20"/>
        <v>9380437.1627047453</v>
      </c>
      <c r="O46" s="2">
        <f t="shared" si="12"/>
        <v>19236.532992923832</v>
      </c>
      <c r="P46" s="2">
        <f t="shared" si="13"/>
        <v>25394.859313125937</v>
      </c>
      <c r="R46">
        <f t="shared" si="14"/>
        <v>25</v>
      </c>
      <c r="S46" s="89">
        <f t="shared" si="2"/>
        <v>51857.93316810306</v>
      </c>
      <c r="T46" s="89">
        <f>IF(AND(S46=0,S45&gt;0),SUM($G46:$H$381),S46)</f>
        <v>51857.93316810306</v>
      </c>
      <c r="U46" s="82">
        <f>SUM(T46:T$381)</f>
        <v>8693983.895084139</v>
      </c>
      <c r="V46" s="68">
        <f>localspline(R46,'BBG rates'!$G$10:$G$27,'BBG rates'!$K$10:$K$27)</f>
        <v>1.0111558185911758</v>
      </c>
      <c r="W46" s="68">
        <f>locallinterp(R46,'BBG rates'!$G$10:$G$27,'BBG rates'!$J$10:$J$27)</f>
        <v>-0.52297916666666666</v>
      </c>
      <c r="X46" s="56">
        <f t="shared" si="15"/>
        <v>-0.52423694592538261</v>
      </c>
      <c r="Y46" s="66">
        <f t="shared" si="3"/>
        <v>-2262.4621801184871</v>
      </c>
      <c r="Z46" s="72">
        <f t="shared" si="4"/>
        <v>-0.3122796923602893</v>
      </c>
      <c r="AA46" s="79">
        <f t="shared" si="5"/>
        <v>-2022.1875318607667</v>
      </c>
      <c r="AB46" s="81">
        <f t="shared" si="16"/>
        <v>-0.27911542826816288</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12241400.641101524</v>
      </c>
    </row>
    <row r="47" spans="1:39" x14ac:dyDescent="0.2">
      <c r="A47" s="7">
        <v>26</v>
      </c>
      <c r="B47" s="7">
        <v>13</v>
      </c>
      <c r="C47" s="7">
        <v>6.5</v>
      </c>
      <c r="D47" s="12">
        <f t="shared" si="0"/>
        <v>2.1666666666666665</v>
      </c>
      <c r="E47" s="29">
        <f t="shared" si="17"/>
        <v>8590466.69848519</v>
      </c>
      <c r="F47" s="2">
        <f t="shared" si="1"/>
        <v>17674.623659687291</v>
      </c>
      <c r="G47" s="2">
        <f t="shared" si="8"/>
        <v>23443.941229601631</v>
      </c>
      <c r="H47" s="2">
        <f t="shared" si="9"/>
        <v>28215.322201243707</v>
      </c>
      <c r="I47" s="2">
        <f t="shared" si="10"/>
        <v>69333.887090532633</v>
      </c>
      <c r="J47" s="2">
        <f t="shared" si="19"/>
        <v>150223.42202948735</v>
      </c>
      <c r="K47" s="2">
        <f t="shared" si="11"/>
        <v>65746.973428257435</v>
      </c>
      <c r="L47" s="2">
        <f t="shared" si="11"/>
        <v>142451.77576122445</v>
      </c>
      <c r="M47" s="2"/>
      <c r="N47" s="28">
        <f t="shared" si="20"/>
        <v>9354990.3665669039</v>
      </c>
      <c r="O47" s="2">
        <f t="shared" si="12"/>
        <v>19184.596168208689</v>
      </c>
      <c r="P47" s="2">
        <f t="shared" si="13"/>
        <v>25446.79613784108</v>
      </c>
      <c r="R47">
        <f t="shared" si="14"/>
        <v>26</v>
      </c>
      <c r="S47" s="89">
        <f t="shared" si="2"/>
        <v>51659.263430845342</v>
      </c>
      <c r="T47" s="89">
        <f>IF(AND(S47=0,S46&gt;0),SUM($G47:$H$381),S47)</f>
        <v>51659.263430845342</v>
      </c>
      <c r="U47" s="82">
        <f>SUM(T47:T$381)</f>
        <v>8642125.9619160369</v>
      </c>
      <c r="V47" s="68">
        <f>localspline(R47,'BBG rates'!$G$10:$G$27,'BBG rates'!$K$10:$K$27)</f>
        <v>1.0115881297323326</v>
      </c>
      <c r="W47" s="68">
        <f>locallinterp(R47,'BBG rates'!$G$10:$G$27,'BBG rates'!$J$10:$J$27)</f>
        <v>-0.52170833333333333</v>
      </c>
      <c r="X47" s="56">
        <f t="shared" si="15"/>
        <v>-0.52295999703462215</v>
      </c>
      <c r="Y47" s="66">
        <f t="shared" si="3"/>
        <v>-2239.8073096967796</v>
      </c>
      <c r="Z47" s="72">
        <f t="shared" si="4"/>
        <v>-0.31100782185778658</v>
      </c>
      <c r="AA47" s="79">
        <f t="shared" si="5"/>
        <v>-2010.1255741730026</v>
      </c>
      <c r="AB47" s="81">
        <f t="shared" si="16"/>
        <v>-0.27911542826816282</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12205006.255638875</v>
      </c>
    </row>
    <row r="48" spans="1:39" x14ac:dyDescent="0.2">
      <c r="A48" s="7">
        <v>27</v>
      </c>
      <c r="B48" s="7">
        <v>13.5</v>
      </c>
      <c r="C48" s="7">
        <v>6.75</v>
      </c>
      <c r="D48" s="12">
        <f t="shared" si="0"/>
        <v>2.25</v>
      </c>
      <c r="E48" s="29">
        <f t="shared" si="17"/>
        <v>8539005.4186989982</v>
      </c>
      <c r="F48" s="2">
        <f t="shared" si="1"/>
        <v>17568.97164261412</v>
      </c>
      <c r="G48" s="2">
        <f t="shared" si="8"/>
        <v>23414.981765009808</v>
      </c>
      <c r="H48" s="2">
        <f t="shared" si="9"/>
        <v>28046.29802118236</v>
      </c>
      <c r="I48" s="2">
        <f t="shared" si="10"/>
        <v>69030.251428806281</v>
      </c>
      <c r="J48" s="2">
        <f t="shared" si="19"/>
        <v>155318.06571481412</v>
      </c>
      <c r="K48" s="2">
        <f t="shared" si="11"/>
        <v>65325.444337900975</v>
      </c>
      <c r="L48" s="2">
        <f t="shared" si="11"/>
        <v>146982.24976027719</v>
      </c>
      <c r="M48" s="2"/>
      <c r="N48" s="28">
        <f t="shared" si="20"/>
        <v>9329491.5273846705</v>
      </c>
      <c r="O48" s="2">
        <f t="shared" si="12"/>
        <v>19132.55312381624</v>
      </c>
      <c r="P48" s="2">
        <f t="shared" si="13"/>
        <v>25498.839182233529</v>
      </c>
      <c r="R48">
        <f t="shared" si="14"/>
        <v>27</v>
      </c>
      <c r="S48" s="89">
        <f t="shared" si="2"/>
        <v>51461.279786192172</v>
      </c>
      <c r="T48" s="89">
        <f>IF(AND(S48=0,S47&gt;0),SUM($G48:$H$381),S48)</f>
        <v>51461.279786192172</v>
      </c>
      <c r="U48" s="82">
        <f>SUM(T48:T$381)</f>
        <v>8590466.6984851919</v>
      </c>
      <c r="V48" s="68">
        <f>localspline(R48,'BBG rates'!$G$10:$G$27,'BBG rates'!$K$10:$K$27)</f>
        <v>1.0120131676004078</v>
      </c>
      <c r="W48" s="68">
        <f>locallinterp(R48,'BBG rates'!$G$10:$G$27,'BBG rates'!$J$10:$J$27)</f>
        <v>-0.5204375</v>
      </c>
      <c r="X48" s="56">
        <f t="shared" si="15"/>
        <v>-0.52168306309736678</v>
      </c>
      <c r="Y48" s="66">
        <f t="shared" si="3"/>
        <v>-2217.2942028212751</v>
      </c>
      <c r="Z48" s="72">
        <f t="shared" si="4"/>
        <v>-0.30973323531476082</v>
      </c>
      <c r="AA48" s="79">
        <f t="shared" si="5"/>
        <v>-1998.1098263092374</v>
      </c>
      <c r="AB48" s="81">
        <f t="shared" si="16"/>
        <v>-0.27911542826816282</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12167982.720031342</v>
      </c>
    </row>
    <row r="49" spans="1:39" x14ac:dyDescent="0.2">
      <c r="A49" s="7">
        <v>28</v>
      </c>
      <c r="B49" s="7">
        <v>14</v>
      </c>
      <c r="C49" s="7">
        <v>7</v>
      </c>
      <c r="D49" s="12">
        <f t="shared" si="0"/>
        <v>2.3333333333333335</v>
      </c>
      <c r="E49" s="29">
        <f t="shared" si="17"/>
        <v>8487741.438755041</v>
      </c>
      <c r="F49" s="2">
        <f t="shared" si="1"/>
        <v>17463.7245359097</v>
      </c>
      <c r="G49" s="2">
        <f t="shared" si="8"/>
        <v>23386.0580730119</v>
      </c>
      <c r="H49" s="2">
        <f t="shared" si="9"/>
        <v>27877.921870944574</v>
      </c>
      <c r="I49" s="2">
        <f t="shared" si="10"/>
        <v>68727.704479866166</v>
      </c>
      <c r="J49" s="2">
        <f t="shared" si="19"/>
        <v>160364.6437863544</v>
      </c>
      <c r="K49" s="2">
        <f t="shared" si="11"/>
        <v>64906.390225928313</v>
      </c>
      <c r="L49" s="2">
        <f t="shared" si="11"/>
        <v>151448.24386049941</v>
      </c>
      <c r="M49" s="2"/>
      <c r="N49" s="28">
        <f t="shared" si="20"/>
        <v>9303940.5387211293</v>
      </c>
      <c r="O49" s="2">
        <f t="shared" si="12"/>
        <v>19080.403642509104</v>
      </c>
      <c r="P49" s="2">
        <f t="shared" si="13"/>
        <v>25550.988663540662</v>
      </c>
      <c r="R49">
        <f t="shared" si="14"/>
        <v>28</v>
      </c>
      <c r="S49" s="89">
        <f t="shared" si="2"/>
        <v>51263.979943956474</v>
      </c>
      <c r="T49" s="89">
        <f>IF(AND(S49=0,S48&gt;0),SUM($G49:$H$381),S49)</f>
        <v>51263.979943956474</v>
      </c>
      <c r="U49" s="82">
        <f>SUM(T49:T$381)</f>
        <v>8539005.418699</v>
      </c>
      <c r="V49" s="68">
        <f>localspline(R49,'BBG rates'!$G$10:$G$27,'BBG rates'!$K$10:$K$27)</f>
        <v>1.0124318010144244</v>
      </c>
      <c r="W49" s="68">
        <f>locallinterp(R49,'BBG rates'!$G$10:$G$27,'BBG rates'!$J$10:$J$27)</f>
        <v>-0.51916666666666667</v>
      </c>
      <c r="X49" s="56">
        <f t="shared" si="15"/>
        <v>-0.52040614411335007</v>
      </c>
      <c r="Y49" s="66">
        <f t="shared" si="3"/>
        <v>-2194.9221377631325</v>
      </c>
      <c r="Z49" s="72">
        <f t="shared" si="4"/>
        <v>-0.30845589575900045</v>
      </c>
      <c r="AA49" s="79">
        <f t="shared" si="5"/>
        <v>-1986.140128686945</v>
      </c>
      <c r="AB49" s="81">
        <f t="shared" si="16"/>
        <v>-0.27911542826816277</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12130335.443912035</v>
      </c>
    </row>
    <row r="50" spans="1:39" x14ac:dyDescent="0.2">
      <c r="A50" s="7">
        <v>29</v>
      </c>
      <c r="B50" s="7">
        <v>14.5</v>
      </c>
      <c r="C50" s="7">
        <v>7.25</v>
      </c>
      <c r="D50" s="12">
        <f t="shared" si="0"/>
        <v>2.4166666666666665</v>
      </c>
      <c r="E50" s="29">
        <f t="shared" si="17"/>
        <v>8436674.0771335382</v>
      </c>
      <c r="F50" s="2">
        <f t="shared" si="1"/>
        <v>17358.88094108129</v>
      </c>
      <c r="G50" s="2">
        <f t="shared" si="8"/>
        <v>23357.170109419301</v>
      </c>
      <c r="H50" s="2">
        <f t="shared" si="9"/>
        <v>27710.191512083835</v>
      </c>
      <c r="I50" s="2">
        <f t="shared" si="10"/>
        <v>68426.242562584433</v>
      </c>
      <c r="J50" s="2">
        <f t="shared" si="19"/>
        <v>165363.41952624571</v>
      </c>
      <c r="K50" s="2">
        <f t="shared" si="11"/>
        <v>64489.797177574634</v>
      </c>
      <c r="L50" s="2">
        <f t="shared" si="11"/>
        <v>155850.3431791387</v>
      </c>
      <c r="M50" s="2"/>
      <c r="N50" s="28">
        <f t="shared" si="20"/>
        <v>9278337.2939216848</v>
      </c>
      <c r="O50" s="2">
        <f t="shared" si="12"/>
        <v>19028.147506605605</v>
      </c>
      <c r="P50" s="2">
        <f t="shared" si="13"/>
        <v>25603.244799444157</v>
      </c>
      <c r="R50">
        <f t="shared" si="14"/>
        <v>29</v>
      </c>
      <c r="S50" s="89">
        <f t="shared" si="2"/>
        <v>51067.361621503136</v>
      </c>
      <c r="T50" s="89">
        <f>IF(AND(S50=0,S49&gt;0),SUM($G50:$H$381),S50)</f>
        <v>51067.361621503136</v>
      </c>
      <c r="U50" s="82">
        <f>SUM(T50:T$381)</f>
        <v>8487741.4387550429</v>
      </c>
      <c r="V50" s="68">
        <f>localspline(R50,'BBG rates'!$G$10:$G$27,'BBG rates'!$K$10:$K$27)</f>
        <v>1.0128447199603927</v>
      </c>
      <c r="W50" s="68">
        <f>locallinterp(R50,'BBG rates'!$G$10:$G$27,'BBG rates'!$J$10:$J$27)</f>
        <v>-0.51789583333333333</v>
      </c>
      <c r="X50" s="56">
        <f t="shared" si="15"/>
        <v>-0.51912924008190586</v>
      </c>
      <c r="Y50" s="66">
        <f t="shared" si="3"/>
        <v>-2172.6903959843503</v>
      </c>
      <c r="Z50" s="72">
        <f t="shared" si="4"/>
        <v>-0.30717576566088717</v>
      </c>
      <c r="AA50" s="79">
        <f t="shared" si="5"/>
        <v>-1974.2163222562883</v>
      </c>
      <c r="AB50" s="81">
        <f t="shared" si="16"/>
        <v>-0.27911542826816277</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12092069.808000823</v>
      </c>
    </row>
    <row r="51" spans="1:39" x14ac:dyDescent="0.2">
      <c r="A51" s="7">
        <v>30</v>
      </c>
      <c r="B51" s="7">
        <v>15</v>
      </c>
      <c r="C51" s="7">
        <v>7.5</v>
      </c>
      <c r="D51" s="12">
        <f t="shared" si="0"/>
        <v>2.5</v>
      </c>
      <c r="E51" s="29">
        <f t="shared" si="17"/>
        <v>8385802.6545898132</v>
      </c>
      <c r="F51" s="2">
        <f t="shared" si="1"/>
        <v>17254.439464304538</v>
      </c>
      <c r="G51" s="2">
        <f t="shared" si="8"/>
        <v>23328.317830097989</v>
      </c>
      <c r="H51" s="2">
        <f t="shared" si="9"/>
        <v>27543.104713626202</v>
      </c>
      <c r="I51" s="2">
        <f t="shared" si="10"/>
        <v>68125.862008028736</v>
      </c>
      <c r="J51" s="2">
        <f t="shared" si="19"/>
        <v>170314.65502007183</v>
      </c>
      <c r="K51" s="2">
        <f t="shared" si="11"/>
        <v>64075.6513544806</v>
      </c>
      <c r="L51" s="2">
        <f t="shared" si="11"/>
        <v>160189.12838620148</v>
      </c>
      <c r="M51" s="2"/>
      <c r="N51" s="28">
        <f t="shared" si="20"/>
        <v>9252681.6861136146</v>
      </c>
      <c r="O51" s="2">
        <f t="shared" si="12"/>
        <v>18975.784497978882</v>
      </c>
      <c r="P51" s="2">
        <f t="shared" si="13"/>
        <v>25655.607808070876</v>
      </c>
      <c r="R51">
        <f t="shared" si="14"/>
        <v>30</v>
      </c>
      <c r="S51" s="89">
        <f t="shared" si="2"/>
        <v>50871.422543724191</v>
      </c>
      <c r="T51" s="89">
        <f>IF(AND(S51=0,S50&gt;0),SUM($G51:$H$381),S51)</f>
        <v>50871.422543724191</v>
      </c>
      <c r="U51" s="82">
        <f>SUM(T51:T$381)</f>
        <v>8436674.0771335401</v>
      </c>
      <c r="V51" s="68">
        <f>localspline(R51,'BBG rates'!$G$10:$G$27,'BBG rates'!$K$10:$K$27)</f>
        <v>1.0132528528386615</v>
      </c>
      <c r="W51" s="68">
        <f>locallinterp(R51,'BBG rates'!$G$10:$G$27,'BBG rates'!$J$10:$J$27)</f>
        <v>-0.516625</v>
      </c>
      <c r="X51" s="56">
        <f t="shared" si="15"/>
        <v>-0.51785235100290095</v>
      </c>
      <c r="Y51" s="66">
        <f t="shared" si="3"/>
        <v>-2150.5982621247181</v>
      </c>
      <c r="Z51" s="72">
        <f t="shared" si="4"/>
        <v>-0.30589280692309156</v>
      </c>
      <c r="AA51" s="79">
        <f t="shared" si="5"/>
        <v>-1962.3382484983624</v>
      </c>
      <c r="AB51" s="81">
        <f t="shared" si="16"/>
        <v>-0.27911542826816277</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12053191.164234877</v>
      </c>
    </row>
    <row r="52" spans="1:39" x14ac:dyDescent="0.2">
      <c r="A52" s="7">
        <v>31</v>
      </c>
      <c r="B52" s="7">
        <v>15.5</v>
      </c>
      <c r="C52" s="7">
        <v>7.75</v>
      </c>
      <c r="D52" s="12">
        <f t="shared" si="0"/>
        <v>2.5833333333333335</v>
      </c>
      <c r="E52" s="29">
        <f t="shared" si="17"/>
        <v>8335126.4941467987</v>
      </c>
      <c r="F52" s="2">
        <f t="shared" si="1"/>
        <v>17150.398716408068</v>
      </c>
      <c r="G52" s="2">
        <f t="shared" si="8"/>
        <v>23299.501190968451</v>
      </c>
      <c r="H52" s="2">
        <f t="shared" si="9"/>
        <v>27376.659252045669</v>
      </c>
      <c r="I52" s="2">
        <f t="shared" si="10"/>
        <v>67826.559159422177</v>
      </c>
      <c r="J52" s="2">
        <f t="shared" si="19"/>
        <v>175218.61116184064</v>
      </c>
      <c r="K52" s="2">
        <f t="shared" si="11"/>
        <v>63663.93899427844</v>
      </c>
      <c r="L52" s="2">
        <f t="shared" si="11"/>
        <v>164465.17573521932</v>
      </c>
      <c r="M52" s="2"/>
      <c r="N52" s="28">
        <f t="shared" si="20"/>
        <v>9226973.6082056202</v>
      </c>
      <c r="O52" s="2">
        <f t="shared" si="12"/>
        <v>18923.314398055965</v>
      </c>
      <c r="P52" s="2">
        <f t="shared" si="13"/>
        <v>25708.077907993797</v>
      </c>
      <c r="R52">
        <f t="shared" si="14"/>
        <v>31</v>
      </c>
      <c r="S52" s="89">
        <f t="shared" si="2"/>
        <v>50676.160443014116</v>
      </c>
      <c r="T52" s="89">
        <f>IF(AND(S52=0,S51&gt;0),SUM($G52:$H$381),S52)</f>
        <v>50676.160443014116</v>
      </c>
      <c r="U52" s="82">
        <f>SUM(T52:T$381)</f>
        <v>8385802.6545898151</v>
      </c>
      <c r="V52" s="68">
        <f>localspline(R52,'BBG rates'!$G$10:$G$27,'BBG rates'!$K$10:$K$27)</f>
        <v>1.013656919438491</v>
      </c>
      <c r="W52" s="68">
        <f>locallinterp(R52,'BBG rates'!$G$10:$G$27,'BBG rates'!$J$10:$J$27)</f>
        <v>-0.51535416666666667</v>
      </c>
      <c r="X52" s="56">
        <f t="shared" si="15"/>
        <v>-0.51657547687606886</v>
      </c>
      <c r="Y52" s="66">
        <f t="shared" si="3"/>
        <v>-2128.6450239887768</v>
      </c>
      <c r="Z52" s="72">
        <f t="shared" si="4"/>
        <v>-0.3046069808700354</v>
      </c>
      <c r="AA52" s="79">
        <f t="shared" si="5"/>
        <v>-1950.5057494234438</v>
      </c>
      <c r="AB52" s="81">
        <f t="shared" si="16"/>
        <v>-0.27911542826816277</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12013704.835898668</v>
      </c>
    </row>
    <row r="53" spans="1:39" x14ac:dyDescent="0.2">
      <c r="A53" s="7">
        <v>32</v>
      </c>
      <c r="B53" s="7">
        <v>16</v>
      </c>
      <c r="C53" s="7">
        <v>8</v>
      </c>
      <c r="D53" s="12">
        <f t="shared" si="0"/>
        <v>2.6666666666666665</v>
      </c>
      <c r="E53" s="29">
        <f t="shared" si="17"/>
        <v>8284644.9210875537</v>
      </c>
      <c r="F53" s="2">
        <f t="shared" si="1"/>
        <v>17046.757312858143</v>
      </c>
      <c r="G53" s="2">
        <f t="shared" si="8"/>
        <v>23270.720148005632</v>
      </c>
      <c r="H53" s="2">
        <f t="shared" si="9"/>
        <v>27210.852911239599</v>
      </c>
      <c r="I53" s="2">
        <f t="shared" si="10"/>
        <v>67528.330372103374</v>
      </c>
      <c r="J53" s="2">
        <f t="shared" si="19"/>
        <v>180075.54765894232</v>
      </c>
      <c r="K53" s="2">
        <f t="shared" si="11"/>
        <v>63254.646410180372</v>
      </c>
      <c r="L53" s="2">
        <f t="shared" si="11"/>
        <v>168679.05709381431</v>
      </c>
      <c r="M53" s="2"/>
      <c r="N53" s="28">
        <f t="shared" si="20"/>
        <v>9201212.9528873879</v>
      </c>
      <c r="O53" s="2">
        <f t="shared" si="12"/>
        <v>18870.736987816854</v>
      </c>
      <c r="P53" s="2">
        <f t="shared" si="13"/>
        <v>25760.655318232904</v>
      </c>
      <c r="R53">
        <f t="shared" si="14"/>
        <v>32</v>
      </c>
      <c r="S53" s="89">
        <f t="shared" si="2"/>
        <v>50481.573059245231</v>
      </c>
      <c r="T53" s="89">
        <f>IF(AND(S53=0,S52&gt;0),SUM($G53:$H$381),S53)</f>
        <v>50481.573059245231</v>
      </c>
      <c r="U53" s="82">
        <f>SUM(T53:T$381)</f>
        <v>8335126.4941468015</v>
      </c>
      <c r="V53" s="68">
        <f>localspline(R53,'BBG rates'!$G$10:$G$27,'BBG rates'!$K$10:$K$27)</f>
        <v>1.0140577587621398</v>
      </c>
      <c r="W53" s="68">
        <f>locallinterp(R53,'BBG rates'!$G$10:$G$27,'BBG rates'!$J$10:$J$27)</f>
        <v>-0.51408333333333334</v>
      </c>
      <c r="X53" s="56">
        <f t="shared" si="15"/>
        <v>-0.51529861770074348</v>
      </c>
      <c r="Y53" s="66">
        <f t="shared" si="3"/>
        <v>-2106.8299725328616</v>
      </c>
      <c r="Z53" s="72">
        <f t="shared" si="4"/>
        <v>-0.30331824823712222</v>
      </c>
      <c r="AA53" s="79">
        <f t="shared" si="5"/>
        <v>-1938.7186675692456</v>
      </c>
      <c r="AB53" s="81">
        <f t="shared" si="16"/>
        <v>-0.27911542826816277</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11973616.117753429</v>
      </c>
    </row>
    <row r="54" spans="1:39" x14ac:dyDescent="0.2">
      <c r="A54" s="7">
        <v>33</v>
      </c>
      <c r="B54" s="7">
        <v>16.5</v>
      </c>
      <c r="C54" s="7">
        <v>8.25</v>
      </c>
      <c r="D54" s="12">
        <f t="shared" si="0"/>
        <v>2.75</v>
      </c>
      <c r="E54" s="29">
        <f t="shared" si="17"/>
        <v>8234357.2629478108</v>
      </c>
      <c r="F54" s="2">
        <f t="shared" si="1"/>
        <v>16943.513873743381</v>
      </c>
      <c r="G54" s="2">
        <f t="shared" si="8"/>
        <v>23241.97465723885</v>
      </c>
      <c r="H54" s="2">
        <f t="shared" si="9"/>
        <v>27045.68348250425</v>
      </c>
      <c r="I54" s="2">
        <f t="shared" si="10"/>
        <v>67231.172013486474</v>
      </c>
      <c r="J54" s="2">
        <f t="shared" si="19"/>
        <v>184885.7230370878</v>
      </c>
      <c r="K54" s="2">
        <f t="shared" si="11"/>
        <v>62847.759990568971</v>
      </c>
      <c r="L54" s="2">
        <f t="shared" si="11"/>
        <v>172831.33997406467</v>
      </c>
      <c r="M54" s="2"/>
      <c r="N54" s="28">
        <f t="shared" si="20"/>
        <v>9175399.6126291323</v>
      </c>
      <c r="O54" s="2">
        <f t="shared" si="12"/>
        <v>18818.052047793633</v>
      </c>
      <c r="P54" s="2">
        <f t="shared" si="13"/>
        <v>25813.340258256132</v>
      </c>
      <c r="R54">
        <f t="shared" si="14"/>
        <v>33</v>
      </c>
      <c r="S54" s="89">
        <f t="shared" si="2"/>
        <v>50287.6581397431</v>
      </c>
      <c r="T54" s="89">
        <f>IF(AND(S54=0,S53&gt;0),SUM($G54:$H$381),S54)</f>
        <v>50287.6581397431</v>
      </c>
      <c r="U54" s="82">
        <f>SUM(T54:T$381)</f>
        <v>8284644.9210875565</v>
      </c>
      <c r="V54" s="68">
        <f>localspline(R54,'BBG rates'!$G$10:$G$27,'BBG rates'!$K$10:$K$27)</f>
        <v>1.014456179997886</v>
      </c>
      <c r="W54" s="68">
        <f>locallinterp(R54,'BBG rates'!$G$10:$G$27,'BBG rates'!$J$10:$J$27)</f>
        <v>-0.5128125</v>
      </c>
      <c r="X54" s="56">
        <f t="shared" si="15"/>
        <v>-0.51402177347679157</v>
      </c>
      <c r="Y54" s="66">
        <f t="shared" si="3"/>
        <v>-2085.152401852205</v>
      </c>
      <c r="Z54" s="72">
        <f t="shared" si="4"/>
        <v>-0.3020265691597287</v>
      </c>
      <c r="AA54" s="79">
        <f t="shared" si="5"/>
        <v>-1926.9768459991774</v>
      </c>
      <c r="AB54" s="81">
        <f t="shared" si="16"/>
        <v>-0.27911542826816277</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11932930.27616608</v>
      </c>
    </row>
    <row r="55" spans="1:39" x14ac:dyDescent="0.2">
      <c r="A55" s="7">
        <v>34</v>
      </c>
      <c r="B55" s="7">
        <v>17</v>
      </c>
      <c r="C55" s="7">
        <v>8.5</v>
      </c>
      <c r="D55" s="12">
        <f t="shared" si="0"/>
        <v>2.8333333333333335</v>
      </c>
      <c r="E55" s="29">
        <f t="shared" si="17"/>
        <v>8184262.8495085482</v>
      </c>
      <c r="F55" s="2">
        <f t="shared" si="1"/>
        <v>16840.667023759503</v>
      </c>
      <c r="G55" s="2">
        <f t="shared" si="8"/>
        <v>23213.264674751754</v>
      </c>
      <c r="H55" s="2">
        <f t="shared" si="9"/>
        <v>26881.148764510366</v>
      </c>
      <c r="I55" s="2">
        <f t="shared" si="10"/>
        <v>66935.080463021615</v>
      </c>
      <c r="J55" s="2">
        <f t="shared" si="19"/>
        <v>189649.39464522793</v>
      </c>
      <c r="K55" s="2">
        <f t="shared" si="11"/>
        <v>62443.266198590078</v>
      </c>
      <c r="L55" s="2">
        <f t="shared" si="11"/>
        <v>176922.58756267192</v>
      </c>
      <c r="M55" s="2"/>
      <c r="N55" s="28">
        <f t="shared" si="20"/>
        <v>9149533.4796811529</v>
      </c>
      <c r="O55" s="2">
        <f t="shared" si="12"/>
        <v>18765.259358069521</v>
      </c>
      <c r="P55" s="2">
        <f t="shared" si="13"/>
        <v>25866.132947980241</v>
      </c>
      <c r="R55">
        <f t="shared" si="14"/>
        <v>34</v>
      </c>
      <c r="S55" s="89">
        <f t="shared" si="2"/>
        <v>50094.41343926212</v>
      </c>
      <c r="T55" s="89">
        <f>IF(AND(S55=0,S54&gt;0),SUM($G55:$H$381),S55)</f>
        <v>50094.41343926212</v>
      </c>
      <c r="U55" s="82">
        <f>SUM(T55:T$381)</f>
        <v>8234357.2629478127</v>
      </c>
      <c r="V55" s="68">
        <f>localspline(R55,'BBG rates'!$G$10:$G$27,'BBG rates'!$K$10:$K$27)</f>
        <v>1.0148529923475207</v>
      </c>
      <c r="W55" s="68">
        <f>locallinterp(R55,'BBG rates'!$G$10:$G$27,'BBG rates'!$J$10:$J$27)</f>
        <v>-0.51154166666666667</v>
      </c>
      <c r="X55" s="56">
        <f t="shared" si="15"/>
        <v>-0.51274494420368022</v>
      </c>
      <c r="Y55" s="66">
        <f t="shared" si="3"/>
        <v>-2063.6116091680506</v>
      </c>
      <c r="Z55" s="72">
        <f t="shared" si="4"/>
        <v>-0.30073190316194265</v>
      </c>
      <c r="AA55" s="79">
        <f t="shared" si="5"/>
        <v>-1915.2801283006129</v>
      </c>
      <c r="AB55" s="81">
        <f t="shared" si="16"/>
        <v>-0.27911542826816277</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11891652.5492376</v>
      </c>
    </row>
    <row r="56" spans="1:39" x14ac:dyDescent="0.2">
      <c r="A56" s="7">
        <v>35</v>
      </c>
      <c r="B56" s="7">
        <v>17.5</v>
      </c>
      <c r="C56" s="7">
        <v>8.75</v>
      </c>
      <c r="D56" s="12">
        <f t="shared" si="0"/>
        <v>2.9166666666666665</v>
      </c>
      <c r="E56" s="29">
        <f t="shared" si="17"/>
        <v>8134361.0127885872</v>
      </c>
      <c r="F56" s="2">
        <f t="shared" si="1"/>
        <v>16738.215392194132</v>
      </c>
      <c r="G56" s="2">
        <f t="shared" si="8"/>
        <v>23184.590156682239</v>
      </c>
      <c r="H56" s="2">
        <f t="shared" si="9"/>
        <v>26717.246563278874</v>
      </c>
      <c r="I56" s="2">
        <f t="shared" si="10"/>
        <v>66640.052112155245</v>
      </c>
      <c r="J56" s="2">
        <f t="shared" si="19"/>
        <v>194366.81866045279</v>
      </c>
      <c r="K56" s="2">
        <f t="shared" si="11"/>
        <v>62041.151571747636</v>
      </c>
      <c r="L56" s="2">
        <f t="shared" si="11"/>
        <v>180953.35875093058</v>
      </c>
      <c r="M56" s="2"/>
      <c r="N56" s="28">
        <f t="shared" si="20"/>
        <v>9123614.4460733812</v>
      </c>
      <c r="O56" s="2">
        <f t="shared" si="12"/>
        <v>18712.358698277978</v>
      </c>
      <c r="P56" s="2">
        <f t="shared" si="13"/>
        <v>25919.033607771802</v>
      </c>
      <c r="R56">
        <f t="shared" si="14"/>
        <v>35</v>
      </c>
      <c r="S56" s="89">
        <f t="shared" si="2"/>
        <v>49901.836719961109</v>
      </c>
      <c r="T56" s="89">
        <f>IF(AND(S56=0,S55&gt;0),SUM($G56:$H$381),S56)</f>
        <v>49901.836719961109</v>
      </c>
      <c r="U56" s="82">
        <f>SUM(T56:T$381)</f>
        <v>8184262.8495085509</v>
      </c>
      <c r="V56" s="68">
        <f>localspline(R56,'BBG rates'!$G$10:$G$27,'BBG rates'!$K$10:$K$27)</f>
        <v>1.0152490050027994</v>
      </c>
      <c r="W56" s="68">
        <f>locallinterp(R56,'BBG rates'!$G$10:$G$27,'BBG rates'!$J$10:$J$27)</f>
        <v>-0.51027083333333334</v>
      </c>
      <c r="X56" s="56">
        <f t="shared" si="15"/>
        <v>-0.51146812988127621</v>
      </c>
      <c r="Y56" s="66">
        <f t="shared" si="3"/>
        <v>-2042.2068948148583</v>
      </c>
      <c r="Z56" s="72">
        <f t="shared" si="4"/>
        <v>-0.29943420914505287</v>
      </c>
      <c r="AA56" s="79">
        <f t="shared" si="5"/>
        <v>-1903.6283585831611</v>
      </c>
      <c r="AB56" s="81">
        <f t="shared" si="16"/>
        <v>-0.27911542826816277</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11849788.146930898</v>
      </c>
    </row>
    <row r="57" spans="1:39" x14ac:dyDescent="0.2">
      <c r="A57" s="7">
        <v>36</v>
      </c>
      <c r="B57" s="7">
        <v>18</v>
      </c>
      <c r="C57" s="7">
        <v>9</v>
      </c>
      <c r="D57" s="12">
        <f t="shared" si="0"/>
        <v>3</v>
      </c>
      <c r="E57" s="29">
        <f t="shared" si="17"/>
        <v>8084651.0870372085</v>
      </c>
      <c r="F57" s="2">
        <f t="shared" si="1"/>
        <v>16636.157612911669</v>
      </c>
      <c r="G57" s="2">
        <f t="shared" si="8"/>
        <v>23155.951059222356</v>
      </c>
      <c r="H57" s="2">
        <f t="shared" si="9"/>
        <v>26553.974692156626</v>
      </c>
      <c r="I57" s="2">
        <f t="shared" si="10"/>
        <v>66346.083364290651</v>
      </c>
      <c r="J57" s="2">
        <f t="shared" si="19"/>
        <v>199038.25009287195</v>
      </c>
      <c r="K57" s="2">
        <f t="shared" si="11"/>
        <v>61641.402721500788</v>
      </c>
      <c r="L57" s="2">
        <f t="shared" si="11"/>
        <v>184924.20816450237</v>
      </c>
      <c r="M57" s="2"/>
      <c r="N57" s="28">
        <f t="shared" si="20"/>
        <v>9097642.4036149327</v>
      </c>
      <c r="O57" s="2">
        <f t="shared" si="12"/>
        <v>18659.349847601774</v>
      </c>
      <c r="P57" s="2">
        <f t="shared" si="13"/>
        <v>25972.042458447999</v>
      </c>
      <c r="R57">
        <f t="shared" si="14"/>
        <v>36</v>
      </c>
      <c r="S57" s="89">
        <f t="shared" si="2"/>
        <v>49709.925751378978</v>
      </c>
      <c r="T57" s="89">
        <f>IF(AND(S57=0,S56&gt;0),SUM($G57:$H$381),S57)</f>
        <v>49709.925751378978</v>
      </c>
      <c r="U57" s="82">
        <f>SUM(T57:T$381)</f>
        <v>8134361.01278859</v>
      </c>
      <c r="V57" s="68">
        <f>localspline(R57,'BBG rates'!$G$10:$G$27,'BBG rates'!$K$10:$K$27)</f>
        <v>1.0156450271606445</v>
      </c>
      <c r="W57" s="68">
        <f>locallinterp(R57,'BBG rates'!$G$10:$G$27,'BBG rates'!$J$10:$J$27)</f>
        <v>-0.50900000000000001</v>
      </c>
      <c r="X57" s="56">
        <f t="shared" si="15"/>
        <v>-0.51019133050904664</v>
      </c>
      <c r="Y57" s="66">
        <f t="shared" si="3"/>
        <v>-2020.9375622275256</v>
      </c>
      <c r="Z57" s="72">
        <f t="shared" si="4"/>
        <v>-0.29813344537577374</v>
      </c>
      <c r="AA57" s="79">
        <f t="shared" si="5"/>
        <v>-1892.0213814769445</v>
      </c>
      <c r="AB57" s="81">
        <f t="shared" si="16"/>
        <v>-0.27911542826816277</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11807342.25119812</v>
      </c>
    </row>
    <row r="58" spans="1:39" x14ac:dyDescent="0.2">
      <c r="A58" s="7">
        <v>37</v>
      </c>
      <c r="B58" s="7">
        <v>18.5</v>
      </c>
      <c r="C58" s="7">
        <v>9.25</v>
      </c>
      <c r="D58" s="12">
        <f t="shared" si="0"/>
        <v>3.0833333333333335</v>
      </c>
      <c r="E58" s="29">
        <f t="shared" si="17"/>
        <v>8035132.4087267974</v>
      </c>
      <c r="F58" s="2">
        <f t="shared" si="1"/>
        <v>16534.492324338182</v>
      </c>
      <c r="G58" s="2">
        <f t="shared" si="8"/>
        <v>23127.347338618292</v>
      </c>
      <c r="H58" s="2">
        <f t="shared" si="9"/>
        <v>26391.330971792238</v>
      </c>
      <c r="I58" s="2">
        <f t="shared" si="10"/>
        <v>66053.170634748705</v>
      </c>
      <c r="J58" s="2">
        <f t="shared" si="19"/>
        <v>203663.94279047518</v>
      </c>
      <c r="K58" s="2">
        <f t="shared" si="11"/>
        <v>61244.00633286321</v>
      </c>
      <c r="L58" s="2">
        <f t="shared" si="11"/>
        <v>188835.68619299488</v>
      </c>
      <c r="M58" s="2"/>
      <c r="N58" s="28">
        <f t="shared" si="20"/>
        <v>9071617.243893655</v>
      </c>
      <c r="O58" s="2">
        <f t="shared" si="12"/>
        <v>18606.232584772071</v>
      </c>
      <c r="P58" s="2">
        <f t="shared" si="13"/>
        <v>26025.159721277701</v>
      </c>
      <c r="R58">
        <f t="shared" si="14"/>
        <v>37</v>
      </c>
      <c r="S58" s="89">
        <f t="shared" si="2"/>
        <v>49518.678310410527</v>
      </c>
      <c r="T58" s="89">
        <f>IF(AND(S58=0,S57&gt;0),SUM($G58:$H$381),S58)</f>
        <v>49518.678310410527</v>
      </c>
      <c r="U58" s="82">
        <f>SUM(T58:T$381)</f>
        <v>8084651.0870372104</v>
      </c>
      <c r="V58" s="68">
        <f>localspline(R58,'BBG rates'!$G$10:$G$27,'BBG rates'!$K$10:$K$27)</f>
        <v>1.0160416158054528</v>
      </c>
      <c r="W58" s="68">
        <f>locallinterp(R58,'BBG rates'!$G$10:$G$27,'BBG rates'!$J$10:$J$27)</f>
        <v>-0.5074791666666667</v>
      </c>
      <c r="X58" s="56">
        <f t="shared" si="15"/>
        <v>-0.50866337714015053</v>
      </c>
      <c r="Y58" s="66">
        <f t="shared" si="3"/>
        <v>-1999.8029179286907</v>
      </c>
      <c r="Z58" s="72">
        <f t="shared" si="4"/>
        <v>-0.29682956947420625</v>
      </c>
      <c r="AA58" s="79">
        <f t="shared" si="5"/>
        <v>-1880.4590421308822</v>
      </c>
      <c r="AB58" s="81">
        <f t="shared" si="16"/>
        <v>-0.27911542826816277</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11764320.016107434</v>
      </c>
    </row>
    <row r="59" spans="1:39" x14ac:dyDescent="0.2">
      <c r="A59" s="7">
        <v>38</v>
      </c>
      <c r="B59" s="7">
        <v>19</v>
      </c>
      <c r="C59" s="7">
        <v>9.5</v>
      </c>
      <c r="D59" s="12">
        <f t="shared" si="0"/>
        <v>3.1666666666666665</v>
      </c>
      <c r="E59" s="29">
        <f t="shared" si="17"/>
        <v>7985804.3165455153</v>
      </c>
      <c r="F59" s="2">
        <f t="shared" si="1"/>
        <v>16433.218169446369</v>
      </c>
      <c r="G59" s="2">
        <f t="shared" si="8"/>
        <v>23098.77895117029</v>
      </c>
      <c r="H59" s="2">
        <f t="shared" si="9"/>
        <v>26229.313230112042</v>
      </c>
      <c r="I59" s="2">
        <f t="shared" si="10"/>
        <v>65761.310350728701</v>
      </c>
      <c r="J59" s="2">
        <f t="shared" si="19"/>
        <v>208244.14944397422</v>
      </c>
      <c r="K59" s="2">
        <f t="shared" si="11"/>
        <v>60848.949164004516</v>
      </c>
      <c r="L59" s="2">
        <f t="shared" si="11"/>
        <v>192688.33901934765</v>
      </c>
      <c r="M59" s="2"/>
      <c r="N59" s="28">
        <f t="shared" si="20"/>
        <v>9045538.8582756724</v>
      </c>
      <c r="O59" s="2">
        <f t="shared" si="12"/>
        <v>18553.0066880675</v>
      </c>
      <c r="P59" s="2">
        <f t="shared" si="13"/>
        <v>26078.385617982272</v>
      </c>
      <c r="R59">
        <f t="shared" si="14"/>
        <v>38</v>
      </c>
      <c r="S59" s="89">
        <f t="shared" si="2"/>
        <v>49328.092181282336</v>
      </c>
      <c r="T59" s="89">
        <f>IF(AND(S59=0,S58&gt;0),SUM($G59:$H$381),S59)</f>
        <v>49328.092181282336</v>
      </c>
      <c r="U59" s="82">
        <f>SUM(T59:T$381)</f>
        <v>8035132.4087268002</v>
      </c>
      <c r="V59" s="68">
        <f>localspline(R59,'BBG rates'!$G$10:$G$27,'BBG rates'!$K$10:$K$27)</f>
        <v>1.0164379614377346</v>
      </c>
      <c r="W59" s="68">
        <f>locallinterp(R59,'BBG rates'!$G$10:$G$27,'BBG rates'!$J$10:$J$27)</f>
        <v>-0.50595833333333329</v>
      </c>
      <c r="X59" s="56">
        <f t="shared" si="15"/>
        <v>-0.50713544518106168</v>
      </c>
      <c r="Y59" s="66">
        <f t="shared" si="3"/>
        <v>-1978.8126361446157</v>
      </c>
      <c r="Z59" s="72">
        <f t="shared" si="4"/>
        <v>-0.29552408629813731</v>
      </c>
      <c r="AA59" s="79">
        <f t="shared" si="5"/>
        <v>-1868.9411862109791</v>
      </c>
      <c r="AB59" s="81">
        <f t="shared" si="16"/>
        <v>-0.27911542826816277</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11720857.668714777</v>
      </c>
    </row>
    <row r="60" spans="1:39" x14ac:dyDescent="0.2">
      <c r="A60" s="7">
        <v>39</v>
      </c>
      <c r="B60" s="7">
        <v>19.5</v>
      </c>
      <c r="C60" s="7">
        <v>9.75</v>
      </c>
      <c r="D60" s="12">
        <f t="shared" si="0"/>
        <v>3.25</v>
      </c>
      <c r="E60" s="29">
        <f t="shared" si="17"/>
        <v>7936666.1513899872</v>
      </c>
      <c r="F60" s="2">
        <f t="shared" si="1"/>
        <v>16332.333795740569</v>
      </c>
      <c r="G60" s="2">
        <f t="shared" si="8"/>
        <v>23070.245853232547</v>
      </c>
      <c r="H60" s="2">
        <f t="shared" si="9"/>
        <v>26067.919302296032</v>
      </c>
      <c r="I60" s="2">
        <f t="shared" si="10"/>
        <v>65470.498951269146</v>
      </c>
      <c r="J60" s="2">
        <f t="shared" si="19"/>
        <v>212779.12159162472</v>
      </c>
      <c r="K60" s="2">
        <f t="shared" si="11"/>
        <v>60456.21804585377</v>
      </c>
      <c r="L60" s="2">
        <f t="shared" si="11"/>
        <v>196482.70864902475</v>
      </c>
      <c r="M60" s="2"/>
      <c r="N60" s="28">
        <f t="shared" si="20"/>
        <v>9019407.1379049364</v>
      </c>
      <c r="O60" s="2">
        <f t="shared" si="12"/>
        <v>18499.671935313232</v>
      </c>
      <c r="P60" s="2">
        <f t="shared" si="13"/>
        <v>26131.720370736537</v>
      </c>
      <c r="R60">
        <f t="shared" si="14"/>
        <v>39</v>
      </c>
      <c r="S60" s="89">
        <f t="shared" si="2"/>
        <v>49138.165155528579</v>
      </c>
      <c r="T60" s="89">
        <f>IF(AND(S60=0,S59&gt;0),SUM($G60:$H$381),S60)</f>
        <v>49138.165155528579</v>
      </c>
      <c r="U60" s="82">
        <f>SUM(T60:T$381)</f>
        <v>7985804.3165455181</v>
      </c>
      <c r="V60" s="68">
        <f>localspline(R60,'BBG rates'!$G$10:$G$27,'BBG rates'!$K$10:$K$27)</f>
        <v>1.0168333599792945</v>
      </c>
      <c r="W60" s="68">
        <f>locallinterp(R60,'BBG rates'!$G$10:$G$27,'BBG rates'!$J$10:$J$27)</f>
        <v>-0.50443749999999998</v>
      </c>
      <c r="X60" s="56">
        <f t="shared" si="15"/>
        <v>-0.50560753463098074</v>
      </c>
      <c r="Y60" s="66">
        <f t="shared" si="3"/>
        <v>-1957.9659494877098</v>
      </c>
      <c r="Z60" s="72">
        <f t="shared" si="4"/>
        <v>-0.29421696879264619</v>
      </c>
      <c r="AA60" s="79">
        <f t="shared" si="5"/>
        <v>-1857.4676598986207</v>
      </c>
      <c r="AB60" s="81">
        <f t="shared" si="16"/>
        <v>-0.27911542826816271</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11676959.298544742</v>
      </c>
    </row>
    <row r="61" spans="1:39" x14ac:dyDescent="0.2">
      <c r="A61" s="7">
        <v>40</v>
      </c>
      <c r="B61" s="7">
        <v>20</v>
      </c>
      <c r="C61" s="7">
        <v>10</v>
      </c>
      <c r="D61" s="12">
        <f t="shared" si="0"/>
        <v>3.3333333333333335</v>
      </c>
      <c r="E61" s="29">
        <f t="shared" si="17"/>
        <v>7887717.25635802</v>
      </c>
      <c r="F61" s="2">
        <f t="shared" si="1"/>
        <v>16231.837855241807</v>
      </c>
      <c r="G61" s="2">
        <f t="shared" si="8"/>
        <v>23041.748001213215</v>
      </c>
      <c r="H61" s="2">
        <f t="shared" si="9"/>
        <v>25907.147030753978</v>
      </c>
      <c r="I61" s="2">
        <f t="shared" si="10"/>
        <v>65180.732887209</v>
      </c>
      <c r="J61" s="2">
        <f t="shared" si="19"/>
        <v>217269.10962403001</v>
      </c>
      <c r="K61" s="2">
        <f t="shared" si="11"/>
        <v>60065.799881705294</v>
      </c>
      <c r="L61" s="2">
        <f t="shared" si="11"/>
        <v>200219.33293901765</v>
      </c>
      <c r="M61" s="2"/>
      <c r="N61" s="28">
        <f t="shared" si="20"/>
        <v>8993221.973702766</v>
      </c>
      <c r="O61" s="2">
        <f t="shared" si="12"/>
        <v>18446.228103880054</v>
      </c>
      <c r="P61" s="2">
        <f t="shared" si="13"/>
        <v>26185.164202169726</v>
      </c>
      <c r="R61">
        <f t="shared" si="14"/>
        <v>40</v>
      </c>
      <c r="S61" s="89">
        <f t="shared" si="2"/>
        <v>48948.895031967193</v>
      </c>
      <c r="T61" s="89">
        <f>IF(AND(S61=0,S60&gt;0),SUM($G61:$H$381),S61)</f>
        <v>48948.895031967193</v>
      </c>
      <c r="U61" s="82">
        <f>SUM(T61:T$381)</f>
        <v>7936666.1513899891</v>
      </c>
      <c r="V61" s="68">
        <f>localspline(R61,'BBG rates'!$G$10:$G$27,'BBG rates'!$K$10:$K$27)</f>
        <v>1.0172267497192871</v>
      </c>
      <c r="W61" s="68">
        <f>locallinterp(R61,'BBG rates'!$G$10:$G$27,'BBG rates'!$J$10:$J$27)</f>
        <v>-0.50291666666666668</v>
      </c>
      <c r="X61" s="56">
        <f t="shared" si="15"/>
        <v>-0.50407964548924156</v>
      </c>
      <c r="Y61" s="66">
        <f t="shared" si="3"/>
        <v>-1937.2620940372292</v>
      </c>
      <c r="Z61" s="72">
        <f t="shared" si="4"/>
        <v>-0.29290818947166325</v>
      </c>
      <c r="AA61" s="79">
        <f t="shared" si="5"/>
        <v>-1846.0383098888731</v>
      </c>
      <c r="AB61" s="81">
        <f t="shared" si="16"/>
        <v>-0.27911542826816271</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11632628.972850094</v>
      </c>
    </row>
    <row r="62" spans="1:39" x14ac:dyDescent="0.2">
      <c r="A62" s="7">
        <v>41</v>
      </c>
      <c r="B62" s="7">
        <v>20.5</v>
      </c>
      <c r="C62" s="7">
        <v>10.25</v>
      </c>
      <c r="D62" s="12">
        <f t="shared" si="0"/>
        <v>3.4166666666666665</v>
      </c>
      <c r="E62" s="29">
        <f t="shared" si="17"/>
        <v>7838956.9767413437</v>
      </c>
      <c r="F62" s="2">
        <f t="shared" si="1"/>
        <v>16131.7290044729</v>
      </c>
      <c r="G62" s="2">
        <f t="shared" si="8"/>
        <v>23013.285351574235</v>
      </c>
      <c r="H62" s="2">
        <f t="shared" si="9"/>
        <v>25746.994265101581</v>
      </c>
      <c r="I62" s="2">
        <f t="shared" si="10"/>
        <v>64892.008621148714</v>
      </c>
      <c r="J62" s="2">
        <f t="shared" si="19"/>
        <v>221714.36278892477</v>
      </c>
      <c r="K62" s="2">
        <f t="shared" si="11"/>
        <v>59677.681646826357</v>
      </c>
      <c r="L62" s="2">
        <f t="shared" si="11"/>
        <v>203898.74562665672</v>
      </c>
      <c r="M62" s="2"/>
      <c r="N62" s="28">
        <f t="shared" si="20"/>
        <v>8966983.2563674003</v>
      </c>
      <c r="O62" s="2">
        <f t="shared" si="12"/>
        <v>18392.674970683431</v>
      </c>
      <c r="P62" s="2">
        <f t="shared" si="13"/>
        <v>26238.717335366342</v>
      </c>
      <c r="R62">
        <f t="shared" si="14"/>
        <v>41</v>
      </c>
      <c r="S62" s="89">
        <f t="shared" si="2"/>
        <v>48760.27961667582</v>
      </c>
      <c r="T62" s="89">
        <f>IF(AND(S62=0,S61&gt;0),SUM($G62:$H$381),S62)</f>
        <v>48760.27961667582</v>
      </c>
      <c r="U62" s="82">
        <f>SUM(T62:T$381)</f>
        <v>7887717.2563580219</v>
      </c>
      <c r="V62" s="68">
        <f>localspline(R62,'BBG rates'!$G$10:$G$27,'BBG rates'!$K$10:$K$27)</f>
        <v>1.0176170689486232</v>
      </c>
      <c r="W62" s="68">
        <f>locallinterp(R62,'BBG rates'!$G$10:$G$27,'BBG rates'!$J$10:$J$27)</f>
        <v>-0.50139583333333337</v>
      </c>
      <c r="X62" s="56">
        <f t="shared" si="15"/>
        <v>-0.50255177775531124</v>
      </c>
      <c r="Y62" s="66">
        <f t="shared" si="3"/>
        <v>-1916.7003093248925</v>
      </c>
      <c r="Z62" s="72">
        <f t="shared" si="4"/>
        <v>-0.29159772040965165</v>
      </c>
      <c r="AA62" s="79">
        <f t="shared" si="5"/>
        <v>-1834.6529833887889</v>
      </c>
      <c r="AB62" s="81">
        <f t="shared" si="16"/>
        <v>-0.27911542826816271</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11587870.736713156</v>
      </c>
    </row>
    <row r="63" spans="1:39" x14ac:dyDescent="0.2">
      <c r="A63" s="7">
        <v>42</v>
      </c>
      <c r="B63" s="7">
        <v>21</v>
      </c>
      <c r="C63" s="7">
        <v>10.5</v>
      </c>
      <c r="D63" s="12">
        <f t="shared" si="0"/>
        <v>3.5</v>
      </c>
      <c r="E63" s="29">
        <f t="shared" si="17"/>
        <v>7790384.6600183751</v>
      </c>
      <c r="F63" s="2">
        <f t="shared" si="1"/>
        <v>16032.005904443609</v>
      </c>
      <c r="G63" s="2">
        <f t="shared" si="8"/>
        <v>22984.857860831387</v>
      </c>
      <c r="H63" s="2">
        <f t="shared" si="9"/>
        <v>25587.458862136675</v>
      </c>
      <c r="I63" s="2">
        <f t="shared" si="10"/>
        <v>64604.322627411675</v>
      </c>
      <c r="J63" s="2">
        <f t="shared" si="19"/>
        <v>226115.12919594086</v>
      </c>
      <c r="K63" s="2">
        <f t="shared" si="11"/>
        <v>59291.850388067207</v>
      </c>
      <c r="L63" s="2">
        <f t="shared" si="11"/>
        <v>207521.4763582352</v>
      </c>
      <c r="M63" s="2"/>
      <c r="N63" s="28">
        <f t="shared" si="20"/>
        <v>8940690.8763735332</v>
      </c>
      <c r="O63" s="2">
        <f t="shared" si="12"/>
        <v>18339.012312182596</v>
      </c>
      <c r="P63" s="2">
        <f t="shared" si="13"/>
        <v>26292.37999386718</v>
      </c>
      <c r="R63">
        <f t="shared" si="14"/>
        <v>42</v>
      </c>
      <c r="S63" s="89">
        <f t="shared" si="2"/>
        <v>48572.316722968062</v>
      </c>
      <c r="T63" s="89">
        <f>IF(AND(S63=0,S62&gt;0),SUM($G63:$H$381),S63)</f>
        <v>48572.316722968062</v>
      </c>
      <c r="U63" s="82">
        <f>SUM(T63:T$381)</f>
        <v>7838956.9767413465</v>
      </c>
      <c r="V63" s="68">
        <f>localspline(R63,'BBG rates'!$G$10:$G$27,'BBG rates'!$K$10:$K$27)</f>
        <v>1.0180036135864725</v>
      </c>
      <c r="W63" s="68">
        <f>locallinterp(R63,'BBG rates'!$G$10:$G$27,'BBG rates'!$J$10:$J$27)</f>
        <v>-0.49987500000000001</v>
      </c>
      <c r="X63" s="56">
        <f t="shared" si="15"/>
        <v>-0.50102393142865687</v>
      </c>
      <c r="Y63" s="66">
        <f t="shared" si="3"/>
        <v>-1896.2798383205538</v>
      </c>
      <c r="Z63" s="72">
        <f t="shared" si="4"/>
        <v>-0.29028553323309664</v>
      </c>
      <c r="AA63" s="79">
        <f t="shared" si="5"/>
        <v>-1823.3115281157191</v>
      </c>
      <c r="AB63" s="81">
        <f t="shared" si="16"/>
        <v>-0.27911542826816271</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11542688.613146752</v>
      </c>
    </row>
    <row r="64" spans="1:39" x14ac:dyDescent="0.2">
      <c r="A64" s="7">
        <v>43</v>
      </c>
      <c r="B64" s="7">
        <v>21.5</v>
      </c>
      <c r="C64" s="7">
        <v>10.75</v>
      </c>
      <c r="D64" s="12">
        <f t="shared" si="0"/>
        <v>3.5833333333333335</v>
      </c>
      <c r="E64" s="29">
        <f t="shared" si="17"/>
        <v>7741999.6558470055</v>
      </c>
      <c r="F64" s="2">
        <f t="shared" si="1"/>
        <v>15932.667220635851</v>
      </c>
      <c r="G64" s="2">
        <f t="shared" si="8"/>
        <v>22956.465485554127</v>
      </c>
      <c r="H64" s="2">
        <f t="shared" si="9"/>
        <v>25428.538685815583</v>
      </c>
      <c r="I64" s="2">
        <f t="shared" si="10"/>
        <v>64317.671392005563</v>
      </c>
      <c r="J64" s="2">
        <f t="shared" si="19"/>
        <v>230471.65582135328</v>
      </c>
      <c r="K64" s="2">
        <f t="shared" si="11"/>
        <v>58908.293223473025</v>
      </c>
      <c r="L64" s="2">
        <f t="shared" si="11"/>
        <v>211088.05071744503</v>
      </c>
      <c r="M64" s="2"/>
      <c r="N64" s="28">
        <f t="shared" si="20"/>
        <v>8914344.7239718623</v>
      </c>
      <c r="O64" s="2">
        <f t="shared" si="12"/>
        <v>18285.239904379589</v>
      </c>
      <c r="P64" s="2">
        <f t="shared" si="13"/>
        <v>26346.152401670184</v>
      </c>
      <c r="R64">
        <f t="shared" si="14"/>
        <v>43</v>
      </c>
      <c r="S64" s="89">
        <f t="shared" si="2"/>
        <v>48385.004171369714</v>
      </c>
      <c r="T64" s="89">
        <f>IF(AND(S64=0,S63&gt;0),SUM($G64:$H$381),S64)</f>
        <v>48385.004171369714</v>
      </c>
      <c r="U64" s="82">
        <f>SUM(T64:T$381)</f>
        <v>7790384.6600183779</v>
      </c>
      <c r="V64" s="68">
        <f>localspline(R64,'BBG rates'!$G$10:$G$27,'BBG rates'!$K$10:$K$27)</f>
        <v>1.0183852623190162</v>
      </c>
      <c r="W64" s="68">
        <f>locallinterp(R64,'BBG rates'!$G$10:$G$27,'BBG rates'!$J$10:$J$27)</f>
        <v>-0.49835416666666665</v>
      </c>
      <c r="X64" s="56">
        <f t="shared" si="15"/>
        <v>-0.49949610650834586</v>
      </c>
      <c r="Y64" s="66">
        <f t="shared" si="3"/>
        <v>-1875.9999274179377</v>
      </c>
      <c r="Z64" s="72">
        <f t="shared" si="4"/>
        <v>-0.28897159911179721</v>
      </c>
      <c r="AA64" s="79">
        <f t="shared" si="5"/>
        <v>-1812.0137922956289</v>
      </c>
      <c r="AB64" s="81">
        <f t="shared" si="16"/>
        <v>-0.27911542826816271</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11497086.603194758</v>
      </c>
    </row>
    <row r="65" spans="1:39" x14ac:dyDescent="0.2">
      <c r="A65" s="7">
        <v>44</v>
      </c>
      <c r="B65" s="7">
        <v>22</v>
      </c>
      <c r="C65" s="7">
        <v>11</v>
      </c>
      <c r="D65" s="12">
        <f t="shared" si="0"/>
        <v>3.6666666666666665</v>
      </c>
      <c r="E65" s="29">
        <f t="shared" si="17"/>
        <v>7693801.3160574101</v>
      </c>
      <c r="F65" s="2">
        <f t="shared" si="1"/>
        <v>15833.711622988933</v>
      </c>
      <c r="G65" s="2">
        <f t="shared" si="8"/>
        <v>22928.10818236558</v>
      </c>
      <c r="H65" s="2">
        <f t="shared" si="9"/>
        <v>25270.231607229474</v>
      </c>
      <c r="I65" s="2">
        <f t="shared" si="10"/>
        <v>64032.051412583984</v>
      </c>
      <c r="J65" s="2">
        <f t="shared" si="19"/>
        <v>234784.18851280794</v>
      </c>
      <c r="K65" s="2">
        <f t="shared" si="11"/>
        <v>58526.997341898117</v>
      </c>
      <c r="L65" s="2">
        <f t="shared" si="11"/>
        <v>214598.99025362643</v>
      </c>
      <c r="M65" s="2"/>
      <c r="N65" s="28">
        <f t="shared" si="20"/>
        <v>8887944.6891886313</v>
      </c>
      <c r="O65" s="2">
        <f t="shared" si="12"/>
        <v>18231.357522818344</v>
      </c>
      <c r="P65" s="2">
        <f t="shared" si="13"/>
        <v>26400.034783231426</v>
      </c>
      <c r="R65">
        <f t="shared" si="14"/>
        <v>44</v>
      </c>
      <c r="S65" s="89">
        <f t="shared" si="2"/>
        <v>48198.339789595055</v>
      </c>
      <c r="T65" s="89">
        <f>IF(AND(S65=0,S64&gt;0),SUM($G65:$H$381),S65)</f>
        <v>48198.339789595055</v>
      </c>
      <c r="U65" s="82">
        <f>SUM(T65:T$381)</f>
        <v>7741999.6558470083</v>
      </c>
      <c r="V65" s="68">
        <f>localspline(R65,'BBG rates'!$G$10:$G$27,'BBG rates'!$K$10:$K$27)</f>
        <v>1.0187611918553163</v>
      </c>
      <c r="W65" s="68">
        <f>locallinterp(R65,'BBG rates'!$G$10:$G$27,'BBG rates'!$J$10:$J$27)</f>
        <v>-0.49683333333333335</v>
      </c>
      <c r="X65" s="56">
        <f t="shared" si="15"/>
        <v>-0.49796830299397854</v>
      </c>
      <c r="Y65" s="66">
        <f t="shared" si="3"/>
        <v>-1855.8598264204466</v>
      </c>
      <c r="Z65" s="72">
        <f t="shared" si="4"/>
        <v>-0.28765588874995746</v>
      </c>
      <c r="AA65" s="79">
        <f t="shared" si="5"/>
        <v>-1800.7596246614216</v>
      </c>
      <c r="AB65" s="81">
        <f t="shared" si="16"/>
        <v>-0.27911542826816271</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11451068.686032211</v>
      </c>
    </row>
    <row r="66" spans="1:39" x14ac:dyDescent="0.2">
      <c r="A66" s="7">
        <v>45</v>
      </c>
      <c r="B66" s="7">
        <v>22.5</v>
      </c>
      <c r="C66" s="7">
        <v>11.25</v>
      </c>
      <c r="D66" s="12">
        <f t="shared" si="0"/>
        <v>3.75</v>
      </c>
      <c r="E66" s="29">
        <f t="shared" si="17"/>
        <v>7645788.9946448868</v>
      </c>
      <c r="F66" s="2">
        <f t="shared" si="1"/>
        <v>15735.137785884852</v>
      </c>
      <c r="G66" s="2">
        <f t="shared" si="8"/>
        <v>22899.785907942434</v>
      </c>
      <c r="H66" s="2">
        <f t="shared" si="9"/>
        <v>25112.535504580836</v>
      </c>
      <c r="I66" s="2">
        <f t="shared" si="10"/>
        <v>63747.45919840812</v>
      </c>
      <c r="J66" s="2">
        <f t="shared" si="19"/>
        <v>239052.97199403046</v>
      </c>
      <c r="K66" s="2">
        <f t="shared" si="11"/>
        <v>58147.950002621968</v>
      </c>
      <c r="L66" s="2">
        <f t="shared" si="11"/>
        <v>218054.81250983241</v>
      </c>
      <c r="M66" s="2"/>
      <c r="N66" s="28">
        <f t="shared" si="20"/>
        <v>8861490.6618251652</v>
      </c>
      <c r="O66" s="2">
        <f t="shared" si="12"/>
        <v>18177.364942583747</v>
      </c>
      <c r="P66" s="2">
        <f t="shared" si="13"/>
        <v>26454.027363466026</v>
      </c>
      <c r="R66">
        <f t="shared" si="14"/>
        <v>45</v>
      </c>
      <c r="S66" s="89">
        <f t="shared" si="2"/>
        <v>48012.32141252327</v>
      </c>
      <c r="T66" s="89">
        <f>IF(AND(S66=0,S65&gt;0),SUM($G66:$H$381),S66)</f>
        <v>48012.32141252327</v>
      </c>
      <c r="U66" s="82">
        <f>SUM(T66:T$381)</f>
        <v>7693801.3160574129</v>
      </c>
      <c r="V66" s="68">
        <f>localspline(R66,'BBG rates'!$G$10:$G$27,'BBG rates'!$K$10:$K$27)</f>
        <v>1.0191303404869316</v>
      </c>
      <c r="W66" s="68">
        <f>locallinterp(R66,'BBG rates'!$G$10:$G$27,'BBG rates'!$J$10:$J$27)</f>
        <v>-0.49531250000000004</v>
      </c>
      <c r="X66" s="56">
        <f t="shared" si="15"/>
        <v>-0.49644052088488877</v>
      </c>
      <c r="Y66" s="66">
        <f t="shared" si="3"/>
        <v>-1835.8587885269867</v>
      </c>
      <c r="Z66" s="72">
        <f t="shared" si="4"/>
        <v>-0.28633837237706289</v>
      </c>
      <c r="AA66" s="79">
        <f t="shared" si="5"/>
        <v>-1789.5488744512656</v>
      </c>
      <c r="AB66" s="81">
        <f t="shared" si="16"/>
        <v>-0.27911542826816277</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11404638.819065012</v>
      </c>
    </row>
    <row r="67" spans="1:39" x14ac:dyDescent="0.2">
      <c r="A67" s="7">
        <v>46</v>
      </c>
      <c r="B67" s="7">
        <v>23</v>
      </c>
      <c r="C67" s="7">
        <v>11.5</v>
      </c>
      <c r="D67" s="12">
        <f t="shared" si="0"/>
        <v>3.8333333333333335</v>
      </c>
      <c r="E67" s="29">
        <f t="shared" si="17"/>
        <v>7597962.0477627115</v>
      </c>
      <c r="F67" s="2">
        <f t="shared" si="1"/>
        <v>15636.944388133665</v>
      </c>
      <c r="G67" s="2">
        <f t="shared" si="8"/>
        <v>22871.498619014921</v>
      </c>
      <c r="H67" s="2">
        <f t="shared" si="9"/>
        <v>24955.448263160029</v>
      </c>
      <c r="I67" s="2">
        <f t="shared" si="10"/>
        <v>63463.89127030861</v>
      </c>
      <c r="J67" s="2">
        <f t="shared" si="19"/>
        <v>243278.24986951635</v>
      </c>
      <c r="K67" s="2">
        <f t="shared" si="11"/>
        <v>57771.13853496762</v>
      </c>
      <c r="L67" s="2">
        <f t="shared" si="11"/>
        <v>221456.03105070922</v>
      </c>
      <c r="M67" s="2"/>
      <c r="N67" s="28">
        <f t="shared" si="20"/>
        <v>8834982.5314574167</v>
      </c>
      <c r="O67" s="2">
        <f t="shared" si="12"/>
        <v>18123.261938300679</v>
      </c>
      <c r="P67" s="2">
        <f t="shared" si="13"/>
        <v>26508.130367749094</v>
      </c>
      <c r="R67">
        <f t="shared" si="14"/>
        <v>46</v>
      </c>
      <c r="S67" s="89">
        <f t="shared" si="2"/>
        <v>47826.946882174947</v>
      </c>
      <c r="T67" s="89">
        <f>IF(AND(S67=0,S66&gt;0),SUM($G67:$H$381),S67)</f>
        <v>47826.946882174947</v>
      </c>
      <c r="U67" s="82">
        <f>SUM(T67:T$381)</f>
        <v>7645788.9946448896</v>
      </c>
      <c r="V67" s="68">
        <f>localspline(R67,'BBG rates'!$G$10:$G$27,'BBG rates'!$K$10:$K$27)</f>
        <v>1.0194918551204313</v>
      </c>
      <c r="W67" s="68">
        <f>locallinterp(R67,'BBG rates'!$G$10:$G$27,'BBG rates'!$J$10:$J$27)</f>
        <v>-0.49379166666666668</v>
      </c>
      <c r="X67" s="56">
        <f t="shared" si="15"/>
        <v>-0.49491276018041042</v>
      </c>
      <c r="Y67" s="66">
        <f t="shared" si="3"/>
        <v>-1815.996070317882</v>
      </c>
      <c r="Z67" s="72">
        <f t="shared" si="4"/>
        <v>-0.28501901973854715</v>
      </c>
      <c r="AA67" s="79">
        <f t="shared" si="5"/>
        <v>-1778.3813914069281</v>
      </c>
      <c r="AB67" s="81">
        <f t="shared" si="16"/>
        <v>-0.27911542826816271</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11357800.938029198</v>
      </c>
    </row>
    <row r="68" spans="1:39" x14ac:dyDescent="0.2">
      <c r="A68" s="7">
        <v>47</v>
      </c>
      <c r="B68" s="7">
        <v>23.5</v>
      </c>
      <c r="C68" s="7">
        <v>11.75</v>
      </c>
      <c r="D68" s="12">
        <f t="shared" si="0"/>
        <v>3.9166666666666665</v>
      </c>
      <c r="E68" s="29">
        <f t="shared" si="17"/>
        <v>7550319.8337150235</v>
      </c>
      <c r="F68" s="2">
        <f t="shared" si="1"/>
        <v>15539.130112958846</v>
      </c>
      <c r="G68" s="2">
        <f t="shared" si="8"/>
        <v>22843.246272366701</v>
      </c>
      <c r="H68" s="2">
        <f t="shared" si="9"/>
        <v>24798.967775321904</v>
      </c>
      <c r="I68" s="2">
        <f t="shared" si="10"/>
        <v>63181.344160647452</v>
      </c>
      <c r="J68" s="2">
        <f t="shared" si="19"/>
        <v>247460.26462920252</v>
      </c>
      <c r="K68" s="2">
        <f t="shared" si="11"/>
        <v>57396.550337921915</v>
      </c>
      <c r="L68" s="2">
        <f t="shared" si="11"/>
        <v>224803.15549019419</v>
      </c>
      <c r="M68" s="2"/>
      <c r="N68" s="28">
        <f t="shared" si="20"/>
        <v>8808420.1874355003</v>
      </c>
      <c r="O68" s="2">
        <f t="shared" si="12"/>
        <v>18069.04828413311</v>
      </c>
      <c r="P68" s="2">
        <f t="shared" si="13"/>
        <v>26562.344021916666</v>
      </c>
      <c r="R68">
        <f t="shared" si="14"/>
        <v>47</v>
      </c>
      <c r="S68" s="89">
        <f t="shared" si="2"/>
        <v>47642.214047688605</v>
      </c>
      <c r="T68" s="89">
        <f>IF(AND(S68=0,S67&gt;0),SUM($G68:$H$381),S68)</f>
        <v>47642.214047688605</v>
      </c>
      <c r="U68" s="82">
        <f>SUM(T68:T$381)</f>
        <v>7597962.0477627143</v>
      </c>
      <c r="V68" s="68">
        <f>localspline(R68,'BBG rates'!$G$10:$G$27,'BBG rates'!$K$10:$K$27)</f>
        <v>1.0198447485528579</v>
      </c>
      <c r="W68" s="68">
        <f>locallinterp(R68,'BBG rates'!$G$10:$G$27,'BBG rates'!$J$10:$J$27)</f>
        <v>-0.49227083333333332</v>
      </c>
      <c r="X68" s="56">
        <f t="shared" si="15"/>
        <v>-0.49338502088001057</v>
      </c>
      <c r="Y68" s="66">
        <f t="shared" si="3"/>
        <v>-1796.2709317408328</v>
      </c>
      <c r="Z68" s="72">
        <f t="shared" si="4"/>
        <v>-0.28369780008623657</v>
      </c>
      <c r="AA68" s="79">
        <f t="shared" si="5"/>
        <v>-1767.257025772114</v>
      </c>
      <c r="AB68" s="81">
        <f t="shared" si="16"/>
        <v>-0.27911542826816271</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11310558.957089821</v>
      </c>
    </row>
    <row r="69" spans="1:39" x14ac:dyDescent="0.2">
      <c r="A69" s="7">
        <v>48</v>
      </c>
      <c r="B69" s="7">
        <v>24</v>
      </c>
      <c r="C69" s="7">
        <v>12</v>
      </c>
      <c r="D69" s="12">
        <f t="shared" si="0"/>
        <v>4</v>
      </c>
      <c r="E69" s="29">
        <f t="shared" si="17"/>
        <v>7502861.7129497258</v>
      </c>
      <c r="F69" s="2">
        <f t="shared" si="1"/>
        <v>15441.69364798276</v>
      </c>
      <c r="G69" s="2">
        <f t="shared" si="8"/>
        <v>22815.028824834815</v>
      </c>
      <c r="H69" s="2">
        <f t="shared" si="9"/>
        <v>24643.091940462487</v>
      </c>
      <c r="I69" s="2">
        <f t="shared" si="10"/>
        <v>62899.814413280066</v>
      </c>
      <c r="J69" s="2">
        <f t="shared" si="19"/>
        <v>251599.25765312026</v>
      </c>
      <c r="K69" s="2">
        <f t="shared" si="11"/>
        <v>57024.172879757782</v>
      </c>
      <c r="L69" s="2">
        <f t="shared" si="11"/>
        <v>228096.69151903113</v>
      </c>
      <c r="M69" s="2"/>
      <c r="N69" s="28">
        <f t="shared" si="20"/>
        <v>8781803.5188832339</v>
      </c>
      <c r="O69" s="2">
        <f t="shared" si="12"/>
        <v>18014.723753783124</v>
      </c>
      <c r="P69" s="2">
        <f t="shared" si="13"/>
        <v>26616.668552266648</v>
      </c>
      <c r="R69">
        <f t="shared" si="14"/>
        <v>48</v>
      </c>
      <c r="S69" s="89">
        <f t="shared" si="2"/>
        <v>47458.120765297303</v>
      </c>
      <c r="T69" s="89">
        <f>IF(AND(S69=0,S68&gt;0),SUM($G69:$H$381),S69)</f>
        <v>47458.120765297303</v>
      </c>
      <c r="U69" s="82">
        <f>SUM(T69:T$381)</f>
        <v>7550319.8337150253</v>
      </c>
      <c r="V69" s="68">
        <f>localspline(R69,'BBG rates'!$G$10:$G$27,'BBG rates'!$K$10:$K$27)</f>
        <v>1.0201880931854248</v>
      </c>
      <c r="W69" s="68">
        <f>locallinterp(R69,'BBG rates'!$G$10:$G$27,'BBG rates'!$J$10:$J$27)</f>
        <v>-0.49075000000000002</v>
      </c>
      <c r="X69" s="56">
        <f t="shared" si="15"/>
        <v>-0.49185730298288988</v>
      </c>
      <c r="Y69" s="66">
        <f t="shared" si="3"/>
        <v>-1776.6826360969255</v>
      </c>
      <c r="Z69" s="72">
        <f t="shared" si="4"/>
        <v>-0.28237468216856737</v>
      </c>
      <c r="AA69" s="79">
        <f t="shared" si="5"/>
        <v>-1756.1756282908107</v>
      </c>
      <c r="AB69" s="81">
        <f t="shared" si="16"/>
        <v>-0.27911542826816282</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11262916.768939396</v>
      </c>
    </row>
    <row r="70" spans="1:39" x14ac:dyDescent="0.2">
      <c r="A70" s="7">
        <v>49</v>
      </c>
      <c r="B70" s="7">
        <v>24.5</v>
      </c>
      <c r="C70" s="7">
        <v>12.25</v>
      </c>
      <c r="D70" s="12">
        <f t="shared" si="0"/>
        <v>4.083333333333333</v>
      </c>
      <c r="E70" s="29">
        <f t="shared" si="17"/>
        <v>7455587.0480514206</v>
      </c>
      <c r="F70" s="2">
        <f t="shared" si="1"/>
        <v>15344.633685212135</v>
      </c>
      <c r="G70" s="2">
        <f t="shared" si="8"/>
        <v>22786.846233309636</v>
      </c>
      <c r="H70" s="2">
        <f t="shared" si="9"/>
        <v>24487.818664995775</v>
      </c>
      <c r="I70" s="2">
        <f t="shared" si="10"/>
        <v>62619.29858351755</v>
      </c>
      <c r="J70" s="2">
        <f t="shared" si="19"/>
        <v>255695.46921602997</v>
      </c>
      <c r="K70" s="2">
        <f t="shared" si="11"/>
        <v>56653.993697658698</v>
      </c>
      <c r="L70" s="2">
        <f t="shared" si="11"/>
        <v>231337.14093210635</v>
      </c>
      <c r="M70" s="2"/>
      <c r="N70" s="28">
        <f t="shared" si="20"/>
        <v>8755132.414697675</v>
      </c>
      <c r="O70" s="2">
        <f t="shared" si="12"/>
        <v>17960.28812048999</v>
      </c>
      <c r="P70" s="2">
        <f t="shared" si="13"/>
        <v>26671.104185559783</v>
      </c>
      <c r="R70">
        <f t="shared" si="14"/>
        <v>49</v>
      </c>
      <c r="S70" s="89">
        <f t="shared" si="2"/>
        <v>47274.664898305411</v>
      </c>
      <c r="T70" s="89">
        <f>IF(AND(S70=0,S69&gt;0),SUM($G70:$H$381),S70)</f>
        <v>47274.664898305411</v>
      </c>
      <c r="U70" s="82">
        <f>SUM(T70:T$381)</f>
        <v>7502861.7129497286</v>
      </c>
      <c r="V70" s="68">
        <f>localspline(R70,'BBG rates'!$G$10:$G$27,'BBG rates'!$K$10:$K$27)</f>
        <v>1.0205211799567286</v>
      </c>
      <c r="W70" s="68">
        <f>locallinterp(R70,'BBG rates'!$G$10:$G$27,'BBG rates'!$J$10:$J$27)</f>
        <v>-0.48802083333333335</v>
      </c>
      <c r="X70" s="56">
        <f t="shared" si="15"/>
        <v>-0.48911583549027249</v>
      </c>
      <c r="Y70" s="66">
        <f t="shared" si="3"/>
        <v>-1757.2304500267128</v>
      </c>
      <c r="Z70" s="72">
        <f t="shared" si="4"/>
        <v>-0.28104963422057194</v>
      </c>
      <c r="AA70" s="79">
        <f t="shared" si="5"/>
        <v>-1745.1370502056373</v>
      </c>
      <c r="AB70" s="81">
        <f t="shared" si="16"/>
        <v>-0.27911542826816271</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11214878.244895933</v>
      </c>
    </row>
    <row r="71" spans="1:39" x14ac:dyDescent="0.2">
      <c r="A71" s="7">
        <v>50</v>
      </c>
      <c r="B71" s="7">
        <v>25</v>
      </c>
      <c r="C71" s="7">
        <v>12.5</v>
      </c>
      <c r="D71" s="12">
        <f t="shared" si="0"/>
        <v>4.166666666666667</v>
      </c>
      <c r="E71" s="29">
        <f t="shared" si="17"/>
        <v>7408495.203734355</v>
      </c>
      <c r="F71" s="2">
        <f t="shared" si="1"/>
        <v>15247.948921023612</v>
      </c>
      <c r="G71" s="2">
        <f t="shared" si="8"/>
        <v>22758.698454734771</v>
      </c>
      <c r="H71" s="2">
        <f t="shared" si="9"/>
        <v>24333.14586233057</v>
      </c>
      <c r="I71" s="2">
        <f t="shared" si="10"/>
        <v>62339.793238088954</v>
      </c>
      <c r="J71" s="2">
        <f t="shared" si="19"/>
        <v>259749.13849203734</v>
      </c>
      <c r="K71" s="2">
        <f t="shared" si="11"/>
        <v>56286.000397345044</v>
      </c>
      <c r="L71" s="2">
        <f t="shared" si="11"/>
        <v>234525.00165560437</v>
      </c>
      <c r="M71" s="2"/>
      <c r="N71" s="28">
        <f t="shared" si="20"/>
        <v>8728406.7635486536</v>
      </c>
      <c r="O71" s="2">
        <f t="shared" si="12"/>
        <v>17905.741157029213</v>
      </c>
      <c r="P71" s="2">
        <f t="shared" si="13"/>
        <v>26725.65114902057</v>
      </c>
      <c r="R71">
        <f t="shared" si="14"/>
        <v>50</v>
      </c>
      <c r="S71" s="89">
        <f t="shared" si="2"/>
        <v>47091.844317065341</v>
      </c>
      <c r="T71" s="89">
        <f>IF(AND(S71=0,S70&gt;0),SUM($G71:$H$381),S71)</f>
        <v>47091.844317065341</v>
      </c>
      <c r="U71" s="82">
        <f>SUM(T71:T$381)</f>
        <v>7455587.0480514234</v>
      </c>
      <c r="V71" s="68">
        <f>localspline(R71,'BBG rates'!$G$10:$G$27,'BBG rates'!$K$10:$K$27)</f>
        <v>1.0208440250696518</v>
      </c>
      <c r="W71" s="68">
        <f>locallinterp(R71,'BBG rates'!$G$10:$G$27,'BBG rates'!$J$10:$J$27)</f>
        <v>-0.48529166666666668</v>
      </c>
      <c r="X71" s="56">
        <f t="shared" si="15"/>
        <v>-0.4863744369174583</v>
      </c>
      <c r="Y71" s="66">
        <f t="shared" si="3"/>
        <v>-1737.9614606773316</v>
      </c>
      <c r="Z71" s="72">
        <f t="shared" si="4"/>
        <v>-0.27973032027811595</v>
      </c>
      <c r="AA71" s="79">
        <f t="shared" si="5"/>
        <v>-1734.1411432562002</v>
      </c>
      <c r="AB71" s="81">
        <f t="shared" si="16"/>
        <v>-0.27911542826816271</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11166515.81553136</v>
      </c>
    </row>
    <row r="72" spans="1:39" x14ac:dyDescent="0.2">
      <c r="A72" s="7">
        <v>51</v>
      </c>
      <c r="B72" s="7">
        <v>25.5</v>
      </c>
      <c r="C72" s="7">
        <v>12.75</v>
      </c>
      <c r="D72" s="12">
        <f t="shared" si="0"/>
        <v>4.25</v>
      </c>
      <c r="E72" s="29">
        <f t="shared" si="17"/>
        <v>7361585.5468354002</v>
      </c>
      <c r="F72" s="2">
        <f t="shared" si="1"/>
        <v>15151.638056149317</v>
      </c>
      <c r="G72" s="2">
        <f t="shared" si="8"/>
        <v>22730.585446107041</v>
      </c>
      <c r="H72" s="2">
        <f t="shared" si="9"/>
        <v>24179.071452847416</v>
      </c>
      <c r="I72" s="2">
        <f t="shared" si="10"/>
        <v>62061.294955103775</v>
      </c>
      <c r="J72" s="2">
        <f t="shared" si="19"/>
        <v>263760.50355919101</v>
      </c>
      <c r="K72" s="2">
        <f t="shared" si="11"/>
        <v>55920.180652702496</v>
      </c>
      <c r="L72" s="2">
        <f t="shared" si="11"/>
        <v>237660.76777398557</v>
      </c>
      <c r="M72" s="2"/>
      <c r="N72" s="28">
        <f t="shared" si="20"/>
        <v>8701626.4538783152</v>
      </c>
      <c r="O72" s="2">
        <f t="shared" si="12"/>
        <v>17851.08263571158</v>
      </c>
      <c r="P72" s="2">
        <f t="shared" si="13"/>
        <v>26780.309670338193</v>
      </c>
      <c r="R72">
        <f t="shared" si="14"/>
        <v>51</v>
      </c>
      <c r="S72" s="89">
        <f t="shared" si="2"/>
        <v>46909.656898954461</v>
      </c>
      <c r="T72" s="89">
        <f>IF(AND(S72=0,S71&gt;0),SUM($G72:$H$381),S72)</f>
        <v>46909.656898954461</v>
      </c>
      <c r="U72" s="82">
        <f>SUM(T72:T$381)</f>
        <v>7408495.2037343578</v>
      </c>
      <c r="V72" s="68">
        <f>localspline(R72,'BBG rates'!$G$10:$G$27,'BBG rates'!$K$10:$K$27)</f>
        <v>1.0211570569197193</v>
      </c>
      <c r="W72" s="68">
        <f>locallinterp(R72,'BBG rates'!$G$10:$G$27,'BBG rates'!$J$10:$J$27)</f>
        <v>-0.48256250000000001</v>
      </c>
      <c r="X72" s="56">
        <f t="shared" si="15"/>
        <v>-0.48363310726071695</v>
      </c>
      <c r="Y72" s="66">
        <f t="shared" si="3"/>
        <v>-1718.8745696247338</v>
      </c>
      <c r="Z72" s="72">
        <f t="shared" si="4"/>
        <v>-0.27841679407580266</v>
      </c>
      <c r="AA72" s="79">
        <f t="shared" si="5"/>
        <v>-1723.1877596774541</v>
      </c>
      <c r="AB72" s="81">
        <f t="shared" si="16"/>
        <v>-0.27911542826816271</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11117832.779277943</v>
      </c>
    </row>
    <row r="73" spans="1:39" x14ac:dyDescent="0.2">
      <c r="A73" s="7">
        <v>52</v>
      </c>
      <c r="B73" s="7">
        <v>26</v>
      </c>
      <c r="C73" s="7">
        <v>13</v>
      </c>
      <c r="D73" s="12">
        <f t="shared" si="0"/>
        <v>4.333333333333333</v>
      </c>
      <c r="E73" s="29">
        <f t="shared" si="17"/>
        <v>7314857.4463070482</v>
      </c>
      <c r="F73" s="2">
        <f t="shared" si="1"/>
        <v>15055.699795662511</v>
      </c>
      <c r="G73" s="2">
        <f t="shared" si="8"/>
        <v>22702.507164476356</v>
      </c>
      <c r="H73" s="2">
        <f t="shared" si="9"/>
        <v>24025.593363875596</v>
      </c>
      <c r="I73" s="2">
        <f t="shared" si="10"/>
        <v>61783.800324014461</v>
      </c>
      <c r="J73" s="2">
        <f t="shared" si="19"/>
        <v>267729.80140406266</v>
      </c>
      <c r="K73" s="2">
        <f t="shared" si="11"/>
        <v>55556.522205412402</v>
      </c>
      <c r="L73" s="2">
        <f t="shared" si="11"/>
        <v>240744.92955678707</v>
      </c>
      <c r="M73" s="2"/>
      <c r="N73" s="28">
        <f t="shared" si="20"/>
        <v>8674791.3739006482</v>
      </c>
      <c r="O73" s="2">
        <f t="shared" si="12"/>
        <v>17796.312328382228</v>
      </c>
      <c r="P73" s="2">
        <f t="shared" si="13"/>
        <v>26835.079977667545</v>
      </c>
      <c r="R73">
        <f t="shared" si="14"/>
        <v>52</v>
      </c>
      <c r="S73" s="89">
        <f t="shared" si="2"/>
        <v>46728.100528351948</v>
      </c>
      <c r="T73" s="89">
        <f>IF(AND(S73=0,S72&gt;0),SUM($G73:$H$381),S73)</f>
        <v>46728.100528351948</v>
      </c>
      <c r="U73" s="82">
        <f>SUM(T73:T$381)</f>
        <v>7361585.546835403</v>
      </c>
      <c r="V73" s="68">
        <f>localspline(R73,'BBG rates'!$G$10:$G$27,'BBG rates'!$K$10:$K$27)</f>
        <v>1.0214605251498039</v>
      </c>
      <c r="W73" s="68">
        <f>locallinterp(R73,'BBG rates'!$G$10:$G$27,'BBG rates'!$J$10:$J$27)</f>
        <v>-0.47983333333333333</v>
      </c>
      <c r="X73" s="56">
        <f t="shared" si="15"/>
        <v>-0.48089184651658456</v>
      </c>
      <c r="Y73" s="66">
        <f t="shared" si="3"/>
        <v>-1699.968683685921</v>
      </c>
      <c r="Z73" s="72">
        <f t="shared" si="4"/>
        <v>-0.27710911018347723</v>
      </c>
      <c r="AA73" s="79">
        <f t="shared" si="5"/>
        <v>-1712.2767521980672</v>
      </c>
      <c r="AB73" s="81">
        <f t="shared" si="16"/>
        <v>-0.27911542826816277</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11068832.416240672</v>
      </c>
    </row>
    <row r="74" spans="1:39" x14ac:dyDescent="0.2">
      <c r="A74" s="7">
        <v>53</v>
      </c>
      <c r="B74" s="7">
        <v>26.5</v>
      </c>
      <c r="C74" s="7">
        <v>13.25</v>
      </c>
      <c r="D74" s="12">
        <f t="shared" si="0"/>
        <v>4.416666666666667</v>
      </c>
      <c r="E74" s="29">
        <f t="shared" si="17"/>
        <v>7268310.2732104324</v>
      </c>
      <c r="F74" s="2">
        <f t="shared" si="1"/>
        <v>14960.13284896326</v>
      </c>
      <c r="G74" s="2">
        <f t="shared" si="8"/>
        <v>22674.463566945698</v>
      </c>
      <c r="H74" s="2">
        <f t="shared" si="9"/>
        <v>23872.709529670214</v>
      </c>
      <c r="I74" s="2">
        <f t="shared" si="10"/>
        <v>61507.305945579166</v>
      </c>
      <c r="J74" s="2">
        <f t="shared" si="19"/>
        <v>271657.26792630798</v>
      </c>
      <c r="K74" s="2">
        <f t="shared" si="11"/>
        <v>55195.012864584249</v>
      </c>
      <c r="L74" s="2">
        <f t="shared" si="11"/>
        <v>243777.97348524709</v>
      </c>
      <c r="M74" s="2"/>
      <c r="N74" s="28">
        <f t="shared" si="20"/>
        <v>8647901.4116010182</v>
      </c>
      <c r="O74" s="2">
        <f t="shared" si="12"/>
        <v>17741.430006419669</v>
      </c>
      <c r="P74" s="2">
        <f t="shared" si="13"/>
        <v>26889.962299630104</v>
      </c>
      <c r="R74">
        <f t="shared" si="14"/>
        <v>53</v>
      </c>
      <c r="S74" s="89">
        <f t="shared" si="2"/>
        <v>46547.173096615908</v>
      </c>
      <c r="T74" s="89">
        <f>IF(AND(S74=0,S73&gt;0),SUM($G74:$H$381),S74)</f>
        <v>46547.173096615908</v>
      </c>
      <c r="U74" s="82">
        <f>SUM(T74:T$381)</f>
        <v>7314857.446307051</v>
      </c>
      <c r="V74" s="68">
        <f>localspline(R74,'BBG rates'!$G$10:$G$27,'BBG rates'!$K$10:$K$27)</f>
        <v>1.021754679380267</v>
      </c>
      <c r="W74" s="68">
        <f>locallinterp(R74,'BBG rates'!$G$10:$G$27,'BBG rates'!$J$10:$J$27)</f>
        <v>-0.47710416666666666</v>
      </c>
      <c r="X74" s="56">
        <f t="shared" si="15"/>
        <v>-0.47815065468119755</v>
      </c>
      <c r="Y74" s="66">
        <f t="shared" si="3"/>
        <v>-1681.2427148965112</v>
      </c>
      <c r="Z74" s="72">
        <f t="shared" si="4"/>
        <v>-0.27580732402302055</v>
      </c>
      <c r="AA74" s="79">
        <f t="shared" si="5"/>
        <v>-1701.4079740387933</v>
      </c>
      <c r="AB74" s="81">
        <f t="shared" si="16"/>
        <v>-0.27911542826816277</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11019517.988281408</v>
      </c>
    </row>
    <row r="75" spans="1:39" x14ac:dyDescent="0.2">
      <c r="A75" s="7">
        <v>54</v>
      </c>
      <c r="B75" s="7">
        <v>27</v>
      </c>
      <c r="C75" s="7">
        <v>13.5</v>
      </c>
      <c r="D75" s="12">
        <f t="shared" si="0"/>
        <v>4.5</v>
      </c>
      <c r="E75" s="29">
        <f t="shared" si="17"/>
        <v>7221943.4007083718</v>
      </c>
      <c r="F75" s="2">
        <f t="shared" si="1"/>
        <v>14864.935929764157</v>
      </c>
      <c r="G75" s="2">
        <f t="shared" si="8"/>
        <v>22646.454610671048</v>
      </c>
      <c r="H75" s="2">
        <f t="shared" si="9"/>
        <v>23720.417891389337</v>
      </c>
      <c r="I75" s="2">
        <f t="shared" si="10"/>
        <v>61231.808431824538</v>
      </c>
      <c r="J75" s="2">
        <f t="shared" si="19"/>
        <v>275543.13794321043</v>
      </c>
      <c r="K75" s="2">
        <f t="shared" si="11"/>
        <v>54835.640506389922</v>
      </c>
      <c r="L75" s="2">
        <f t="shared" si="11"/>
        <v>246760.38227875464</v>
      </c>
      <c r="M75" s="2"/>
      <c r="N75" s="28">
        <f t="shared" si="20"/>
        <v>8620956.4547357038</v>
      </c>
      <c r="O75" s="2">
        <f t="shared" si="12"/>
        <v>17686.435440734844</v>
      </c>
      <c r="P75" s="2">
        <f t="shared" si="13"/>
        <v>26944.956865314933</v>
      </c>
      <c r="R75">
        <f t="shared" si="14"/>
        <v>54</v>
      </c>
      <c r="S75" s="89">
        <f t="shared" si="2"/>
        <v>46366.872502060389</v>
      </c>
      <c r="T75" s="89">
        <f>IF(AND(S75=0,S74&gt;0),SUM($G75:$H$381),S75)</f>
        <v>46366.872502060389</v>
      </c>
      <c r="U75" s="82">
        <f>SUM(T75:T$381)</f>
        <v>7268310.2732104352</v>
      </c>
      <c r="V75" s="68">
        <f>localspline(R75,'BBG rates'!$G$10:$G$27,'BBG rates'!$K$10:$K$27)</f>
        <v>1.0220399480404012</v>
      </c>
      <c r="W75" s="68">
        <f>locallinterp(R75,'BBG rates'!$G$10:$G$27,'BBG rates'!$J$10:$J$27)</f>
        <v>-0.47437499999999999</v>
      </c>
      <c r="X75" s="56">
        <f t="shared" si="15"/>
        <v>-0.47540953175122524</v>
      </c>
      <c r="Y75" s="66">
        <f t="shared" si="3"/>
        <v>-1662.6955804884228</v>
      </c>
      <c r="Z75" s="72">
        <f t="shared" si="4"/>
        <v>-0.27451149188555568</v>
      </c>
      <c r="AA75" s="79">
        <f t="shared" si="5"/>
        <v>-1690.5812789108481</v>
      </c>
      <c r="AB75" s="81">
        <f t="shared" si="16"/>
        <v>-0.27911542826816277</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10969892.739102663</v>
      </c>
    </row>
    <row r="76" spans="1:39" x14ac:dyDescent="0.2">
      <c r="A76" s="7">
        <v>55</v>
      </c>
      <c r="B76" s="7">
        <v>27.5</v>
      </c>
      <c r="C76" s="7">
        <v>13.75</v>
      </c>
      <c r="D76" s="12">
        <f t="shared" si="0"/>
        <v>4.583333333333333</v>
      </c>
      <c r="E76" s="29">
        <f t="shared" si="17"/>
        <v>7175756.2040584395</v>
      </c>
      <c r="F76" s="2">
        <f t="shared" si="1"/>
        <v>14770.1077560761</v>
      </c>
      <c r="G76" s="2">
        <f t="shared" si="8"/>
        <v>22618.480252861274</v>
      </c>
      <c r="H76" s="2">
        <f t="shared" si="9"/>
        <v>23568.716397071243</v>
      </c>
      <c r="I76" s="2">
        <f t="shared" si="10"/>
        <v>60957.304406008618</v>
      </c>
      <c r="J76" s="2">
        <f t="shared" si="19"/>
        <v>279387.64519420615</v>
      </c>
      <c r="K76" s="2">
        <f t="shared" si="11"/>
        <v>54478.393073700077</v>
      </c>
      <c r="L76" s="2">
        <f t="shared" si="11"/>
        <v>249692.63492112534</v>
      </c>
      <c r="M76" s="2"/>
      <c r="N76" s="28">
        <f t="shared" si="20"/>
        <v>8593956.3908314239</v>
      </c>
      <c r="O76" s="2">
        <f t="shared" si="12"/>
        <v>17631.328401770166</v>
      </c>
      <c r="P76" s="2">
        <f t="shared" si="13"/>
        <v>27000.06390427961</v>
      </c>
      <c r="R76">
        <f t="shared" si="14"/>
        <v>55</v>
      </c>
      <c r="S76" s="89">
        <f t="shared" si="2"/>
        <v>46187.196649932521</v>
      </c>
      <c r="T76" s="89">
        <f>IF(AND(S76=0,S75&gt;0),SUM($G76:$H$381),S76)</f>
        <v>46187.196649932521</v>
      </c>
      <c r="U76" s="82">
        <f>SUM(T76:T$381)</f>
        <v>7221943.4007083755</v>
      </c>
      <c r="V76" s="68">
        <f>localspline(R76,'BBG rates'!$G$10:$G$27,'BBG rates'!$K$10:$K$27)</f>
        <v>1.0223165509493397</v>
      </c>
      <c r="W76" s="68">
        <f>locallinterp(R76,'BBG rates'!$G$10:$G$27,'BBG rates'!$J$10:$J$27)</f>
        <v>-0.47164583333333338</v>
      </c>
      <c r="X76" s="56">
        <f t="shared" si="15"/>
        <v>-0.47266847772280407</v>
      </c>
      <c r="Y76" s="66">
        <f t="shared" si="3"/>
        <v>-1644.3262028676118</v>
      </c>
      <c r="Z76" s="72">
        <f t="shared" si="4"/>
        <v>-0.27322167094906763</v>
      </c>
      <c r="AA76" s="79">
        <f t="shared" si="5"/>
        <v>-1679.7965210142916</v>
      </c>
      <c r="AB76" s="81">
        <f t="shared" si="16"/>
        <v>-0.27911542826816277</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10919959.894331031</v>
      </c>
    </row>
    <row r="77" spans="1:39" x14ac:dyDescent="0.2">
      <c r="A77" s="7">
        <v>56</v>
      </c>
      <c r="B77" s="7">
        <v>28</v>
      </c>
      <c r="C77" s="7">
        <v>14</v>
      </c>
      <c r="D77" s="12">
        <f t="shared" si="0"/>
        <v>4.666666666666667</v>
      </c>
      <c r="E77" s="29">
        <f t="shared" si="17"/>
        <v>7129748.0606060503</v>
      </c>
      <c r="F77" s="2">
        <f t="shared" si="1"/>
        <v>14675.647050194126</v>
      </c>
      <c r="G77" s="2">
        <f t="shared" si="8"/>
        <v>22590.540450778157</v>
      </c>
      <c r="H77" s="2">
        <f t="shared" si="9"/>
        <v>23417.6030016117</v>
      </c>
      <c r="I77" s="2">
        <f t="shared" si="10"/>
        <v>60683.790502583986</v>
      </c>
      <c r="J77" s="2">
        <f t="shared" si="19"/>
        <v>283191.02234539198</v>
      </c>
      <c r="K77" s="2">
        <f t="shared" si="11"/>
        <v>54123.258575722444</v>
      </c>
      <c r="L77" s="2">
        <f t="shared" si="11"/>
        <v>252575.20668670477</v>
      </c>
      <c r="M77" s="2"/>
      <c r="N77" s="28">
        <f t="shared" si="20"/>
        <v>8566901.107184872</v>
      </c>
      <c r="O77" s="2">
        <f t="shared" si="12"/>
        <v>17576.108659498572</v>
      </c>
      <c r="P77" s="2">
        <f t="shared" si="13"/>
        <v>27055.283646551215</v>
      </c>
      <c r="R77">
        <f t="shared" si="14"/>
        <v>56</v>
      </c>
      <c r="S77" s="89">
        <f t="shared" si="2"/>
        <v>46008.143452389857</v>
      </c>
      <c r="T77" s="89">
        <f>IF(AND(S77=0,S76&gt;0),SUM($G77:$H$381),S77)</f>
        <v>46008.143452389857</v>
      </c>
      <c r="U77" s="82">
        <f>SUM(T77:T$381)</f>
        <v>7175756.2040584423</v>
      </c>
      <c r="V77" s="68">
        <f>localspline(R77,'BBG rates'!$G$10:$G$27,'BBG rates'!$K$10:$K$27)</f>
        <v>1.0225848569422042</v>
      </c>
      <c r="W77" s="68">
        <f>locallinterp(R77,'BBG rates'!$G$10:$G$27,'BBG rates'!$J$10:$J$27)</f>
        <v>-0.4689166666666667</v>
      </c>
      <c r="X77" s="56">
        <f t="shared" si="15"/>
        <v>-0.46992749259247013</v>
      </c>
      <c r="Y77" s="66">
        <f t="shared" si="3"/>
        <v>-1626.1335095919389</v>
      </c>
      <c r="Z77" s="72">
        <f t="shared" si="4"/>
        <v>-0.27193791929646138</v>
      </c>
      <c r="AA77" s="79">
        <f t="shared" si="5"/>
        <v>-1669.053555036415</v>
      </c>
      <c r="AB77" s="81">
        <f t="shared" si="16"/>
        <v>-0.27911542826816277</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10869722.66160026</v>
      </c>
    </row>
    <row r="78" spans="1:39" x14ac:dyDescent="0.2">
      <c r="A78" s="7">
        <v>57</v>
      </c>
      <c r="B78" s="7">
        <v>28.5</v>
      </c>
      <c r="C78" s="7">
        <v>14.25</v>
      </c>
      <c r="D78" s="12">
        <f t="shared" si="0"/>
        <v>4.75</v>
      </c>
      <c r="E78" s="29">
        <f t="shared" si="17"/>
        <v>7083918.3497775728</v>
      </c>
      <c r="F78" s="2">
        <f t="shared" si="1"/>
        <v>14581.552538683258</v>
      </c>
      <c r="G78" s="2">
        <f t="shared" si="8"/>
        <v>22562.635161736202</v>
      </c>
      <c r="H78" s="2">
        <f t="shared" si="9"/>
        <v>23267.07566674137</v>
      </c>
      <c r="I78" s="2">
        <f t="shared" si="10"/>
        <v>60411.263367160835</v>
      </c>
      <c r="J78" s="2">
        <f t="shared" si="19"/>
        <v>286953.50099401397</v>
      </c>
      <c r="K78" s="2">
        <f t="shared" si="11"/>
        <v>53770.225087642008</v>
      </c>
      <c r="L78" s="2">
        <f t="shared" si="11"/>
        <v>255408.56916629954</v>
      </c>
      <c r="M78" s="2"/>
      <c r="N78" s="28">
        <f t="shared" si="20"/>
        <v>8539790.4908622447</v>
      </c>
      <c r="O78" s="2">
        <f t="shared" si="12"/>
        <v>17520.775983422551</v>
      </c>
      <c r="P78" s="2">
        <f t="shared" si="13"/>
        <v>27110.616322627226</v>
      </c>
      <c r="R78">
        <f t="shared" si="14"/>
        <v>57</v>
      </c>
      <c r="S78" s="89">
        <f t="shared" si="2"/>
        <v>45829.710828477575</v>
      </c>
      <c r="T78" s="89">
        <f>IF(AND(S78=0,S77&gt;0),SUM($G78:$H$381),S78)</f>
        <v>45829.710828477575</v>
      </c>
      <c r="U78" s="82">
        <f>SUM(T78:T$381)</f>
        <v>7129748.0606060531</v>
      </c>
      <c r="V78" s="68">
        <f>localspline(R78,'BBG rates'!$G$10:$G$27,'BBG rates'!$K$10:$K$27)</f>
        <v>1.0228451156310712</v>
      </c>
      <c r="W78" s="68">
        <f>locallinterp(R78,'BBG rates'!$G$10:$G$27,'BBG rates'!$J$10:$J$27)</f>
        <v>-0.46618750000000003</v>
      </c>
      <c r="X78" s="56">
        <f t="shared" si="15"/>
        <v>-0.46718657635649308</v>
      </c>
      <c r="Y78" s="66">
        <f t="shared" si="3"/>
        <v>-1608.1164333490922</v>
      </c>
      <c r="Z78" s="72">
        <f t="shared" si="4"/>
        <v>-0.27066029593405805</v>
      </c>
      <c r="AA78" s="79">
        <f t="shared" si="5"/>
        <v>-1658.3522361501343</v>
      </c>
      <c r="AB78" s="81">
        <f t="shared" si="16"/>
        <v>-0.27911542826816271</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10819184.230634002</v>
      </c>
    </row>
    <row r="79" spans="1:39" x14ac:dyDescent="0.2">
      <c r="A79" s="7">
        <v>58</v>
      </c>
      <c r="B79" s="7">
        <v>29</v>
      </c>
      <c r="C79" s="7">
        <v>14.5</v>
      </c>
      <c r="D79" s="12">
        <f t="shared" si="0"/>
        <v>4.833333333333333</v>
      </c>
      <c r="E79" s="29">
        <f t="shared" si="17"/>
        <v>7038266.4530734671</v>
      </c>
      <c r="F79" s="2">
        <f t="shared" si="1"/>
        <v>14487.822952364426</v>
      </c>
      <c r="G79" s="2">
        <f t="shared" si="8"/>
        <v>22534.76434310271</v>
      </c>
      <c r="H79" s="2">
        <f t="shared" si="9"/>
        <v>23117.132361003234</v>
      </c>
      <c r="I79" s="2">
        <f t="shared" si="10"/>
        <v>60139.71965647037</v>
      </c>
      <c r="J79" s="2">
        <f t="shared" si="19"/>
        <v>290675.31167294009</v>
      </c>
      <c r="K79" s="2">
        <f t="shared" si="11"/>
        <v>53419.280750263206</v>
      </c>
      <c r="L79" s="2">
        <f t="shared" si="11"/>
        <v>258193.19029293882</v>
      </c>
      <c r="M79" s="2"/>
      <c r="N79" s="28">
        <f t="shared" si="20"/>
        <v>8512624.4286987688</v>
      </c>
      <c r="O79" s="2">
        <f t="shared" si="12"/>
        <v>17465.330142573177</v>
      </c>
      <c r="P79" s="2">
        <f t="shared" si="13"/>
        <v>27166.062163476596</v>
      </c>
      <c r="R79">
        <f t="shared" si="14"/>
        <v>58</v>
      </c>
      <c r="S79" s="89">
        <f t="shared" si="2"/>
        <v>45651.896704105944</v>
      </c>
      <c r="T79" s="89">
        <f>IF(AND(S79=0,S78&gt;0),SUM($G79:$H$381),S79)</f>
        <v>45651.896704105944</v>
      </c>
      <c r="U79" s="82">
        <f>SUM(T79:T$381)</f>
        <v>7083918.3497775756</v>
      </c>
      <c r="V79" s="68">
        <f>localspline(R79,'BBG rates'!$G$10:$G$27,'BBG rates'!$K$10:$K$27)</f>
        <v>1.0230976809520897</v>
      </c>
      <c r="W79" s="68">
        <f>locallinterp(R79,'BBG rates'!$G$10:$G$27,'BBG rates'!$J$10:$J$27)</f>
        <v>-0.46345833333333336</v>
      </c>
      <c r="X79" s="56">
        <f t="shared" si="15"/>
        <v>-0.46444572901140901</v>
      </c>
      <c r="Y79" s="66">
        <f t="shared" si="3"/>
        <v>-1590.2739119346218</v>
      </c>
      <c r="Z79" s="72">
        <f t="shared" si="4"/>
        <v>-0.26938886081055191</v>
      </c>
      <c r="AA79" s="79">
        <f t="shared" si="5"/>
        <v>-1647.6924200123872</v>
      </c>
      <c r="AB79" s="81">
        <f t="shared" si="16"/>
        <v>-0.27911542826816277</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10768347.773328176</v>
      </c>
    </row>
    <row r="80" spans="1:39" x14ac:dyDescent="0.2">
      <c r="A80" s="7">
        <v>59</v>
      </c>
      <c r="B80" s="7">
        <v>29.5</v>
      </c>
      <c r="C80" s="7">
        <v>14.75</v>
      </c>
      <c r="D80" s="12">
        <f t="shared" si="0"/>
        <v>4.916666666666667</v>
      </c>
      <c r="E80" s="29">
        <f t="shared" si="17"/>
        <v>6992791.7540614391</v>
      </c>
      <c r="F80" s="2">
        <f t="shared" si="1"/>
        <v>14394.45702630043</v>
      </c>
      <c r="G80" s="2">
        <f t="shared" si="8"/>
        <v>22506.927952297603</v>
      </c>
      <c r="H80" s="2">
        <f t="shared" si="9"/>
        <v>22967.771059730137</v>
      </c>
      <c r="I80" s="2">
        <f t="shared" si="10"/>
        <v>59869.156038328176</v>
      </c>
      <c r="J80" s="2">
        <f t="shared" si="19"/>
        <v>294356.68385511357</v>
      </c>
      <c r="K80" s="2">
        <f t="shared" si="11"/>
        <v>53070.413769654042</v>
      </c>
      <c r="L80" s="2">
        <f t="shared" si="11"/>
        <v>260929.53436746576</v>
      </c>
      <c r="M80" s="2"/>
      <c r="N80" s="28">
        <f t="shared" si="20"/>
        <v>8485402.8072982281</v>
      </c>
      <c r="O80" s="2">
        <f t="shared" si="12"/>
        <v>17409.770905509169</v>
      </c>
      <c r="P80" s="2">
        <f t="shared" si="13"/>
        <v>27221.621400540611</v>
      </c>
      <c r="R80">
        <f t="shared" si="14"/>
        <v>59</v>
      </c>
      <c r="S80" s="89">
        <f t="shared" si="2"/>
        <v>45474.699012027741</v>
      </c>
      <c r="T80" s="89">
        <f>IF(AND(S80=0,S79&gt;0),SUM($G80:$H$381),S80)</f>
        <v>45474.699012027741</v>
      </c>
      <c r="U80" s="82">
        <f>SUM(T80:T$381)</f>
        <v>7038266.453073469</v>
      </c>
      <c r="V80" s="68">
        <f>localspline(R80,'BBG rates'!$G$10:$G$27,'BBG rates'!$K$10:$K$27)</f>
        <v>1.0233428397743418</v>
      </c>
      <c r="W80" s="68">
        <f>locallinterp(R80,'BBG rates'!$G$10:$G$27,'BBG rates'!$J$10:$J$27)</f>
        <v>-0.46072916666666669</v>
      </c>
      <c r="X80" s="56">
        <f t="shared" si="15"/>
        <v>-0.46170495055348759</v>
      </c>
      <c r="Y80" s="66">
        <f t="shared" si="3"/>
        <v>-1572.6048882300452</v>
      </c>
      <c r="Z80" s="72">
        <f t="shared" si="4"/>
        <v>-0.26812367483643423</v>
      </c>
      <c r="AA80" s="79">
        <f t="shared" si="5"/>
        <v>-1637.0739627625369</v>
      </c>
      <c r="AB80" s="81">
        <f t="shared" si="16"/>
        <v>-0.27911542826816277</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10717216.443833023</v>
      </c>
    </row>
    <row r="81" spans="1:39" x14ac:dyDescent="0.2">
      <c r="A81" s="7">
        <v>60</v>
      </c>
      <c r="B81" s="7">
        <v>30</v>
      </c>
      <c r="C81" s="7">
        <v>15</v>
      </c>
      <c r="D81" s="12">
        <f t="shared" si="0"/>
        <v>5</v>
      </c>
      <c r="E81" s="29">
        <f t="shared" si="17"/>
        <v>6947493.6383696226</v>
      </c>
      <c r="F81" s="2">
        <f t="shared" si="1"/>
        <v>14301.453499781945</v>
      </c>
      <c r="G81" s="2">
        <f t="shared" si="8"/>
        <v>22479.125946793414</v>
      </c>
      <c r="H81" s="2">
        <f t="shared" si="9"/>
        <v>22818.989745022383</v>
      </c>
      <c r="I81" s="2">
        <f>SUM(F81:H81)</f>
        <v>59599.569191597737</v>
      </c>
      <c r="J81" s="2">
        <f>IF($I$7=1,I81*A81,IF($I$7=2,I81*B81,IF($I$7=4,I81*C81,I81*D81)))</f>
        <v>297997.8459579887</v>
      </c>
      <c r="K81" s="2">
        <f t="shared" si="11"/>
        <v>52723.612416791999</v>
      </c>
      <c r="L81" s="2">
        <f t="shared" si="11"/>
        <v>263618.06208396005</v>
      </c>
      <c r="M81" s="2"/>
      <c r="N81" s="28">
        <f t="shared" si="20"/>
        <v>8458125.5130324941</v>
      </c>
      <c r="O81" s="2">
        <f t="shared" si="12"/>
        <v>17354.098040315897</v>
      </c>
      <c r="P81" s="2">
        <f t="shared" si="13"/>
        <v>27277.294265733883</v>
      </c>
      <c r="R81">
        <f t="shared" si="14"/>
        <v>60</v>
      </c>
      <c r="S81" s="89">
        <f t="shared" si="2"/>
        <v>45298.115691815794</v>
      </c>
      <c r="T81" s="89">
        <f>IF(AND(S81=0,S80&gt;0),SUM($G81:$H$381),S81)</f>
        <v>45298.115691815794</v>
      </c>
      <c r="U81" s="82">
        <f>SUM(T81:T$381)</f>
        <v>6992791.7540614419</v>
      </c>
      <c r="V81" s="68">
        <f>localspline(R81,'BBG rates'!$G$10:$G$27,'BBG rates'!$K$10:$K$27)</f>
        <v>1.0235809087753296</v>
      </c>
      <c r="W81" s="68">
        <f>locallinterp(R81,'BBG rates'!$G$10:$G$27,'BBG rates'!$J$10:$J$27)</f>
        <v>-0.45800000000000002</v>
      </c>
      <c r="X81" s="56">
        <f t="shared" si="15"/>
        <v>-0.45896424097899846</v>
      </c>
      <c r="Y81" s="66">
        <f t="shared" si="3"/>
        <v>-1555.1083101810593</v>
      </c>
      <c r="Z81" s="72">
        <f t="shared" si="4"/>
        <v>-0.26686479990390322</v>
      </c>
      <c r="AA81" s="79">
        <f t="shared" si="5"/>
        <v>-1626.4967210207803</v>
      </c>
      <c r="AB81" s="81">
        <f t="shared" si="16"/>
        <v>-0.27911542826816277</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10665793.378634797</v>
      </c>
    </row>
    <row r="82" spans="1:39" x14ac:dyDescent="0.2">
      <c r="A82" s="7">
        <v>61</v>
      </c>
      <c r="B82" s="7">
        <v>30.5</v>
      </c>
      <c r="C82" s="7">
        <v>15.25</v>
      </c>
      <c r="D82" s="12">
        <f t="shared" si="0"/>
        <v>5.083333333333333</v>
      </c>
      <c r="E82" s="29">
        <f t="shared" si="17"/>
        <v>6902371.4936797824</v>
      </c>
      <c r="F82" s="2">
        <f t="shared" si="1"/>
        <v>14208.811116313569</v>
      </c>
      <c r="G82" s="2">
        <f t="shared" si="8"/>
        <v>22451.358284115206</v>
      </c>
      <c r="H82" s="2">
        <f t="shared" si="9"/>
        <v>22670.786405725405</v>
      </c>
      <c r="I82" s="2">
        <f>SUM(F82:H82)</f>
        <v>59330.955806154176</v>
      </c>
      <c r="J82" s="2">
        <f t="shared" si="19"/>
        <v>301599.0253479504</v>
      </c>
      <c r="K82" s="2">
        <f t="shared" si="11"/>
        <v>52378.865027212036</v>
      </c>
      <c r="L82" s="2">
        <f t="shared" si="11"/>
        <v>266259.23055499454</v>
      </c>
      <c r="M82" s="2"/>
      <c r="N82" s="28">
        <f t="shared" si="20"/>
        <v>8430792.432041049</v>
      </c>
      <c r="O82" s="2">
        <f t="shared" si="12"/>
        <v>17298.311314604427</v>
      </c>
      <c r="P82" s="2">
        <f t="shared" si="13"/>
        <v>27333.080991445353</v>
      </c>
      <c r="R82">
        <f t="shared" si="14"/>
        <v>61</v>
      </c>
      <c r="S82" s="89">
        <f t="shared" si="2"/>
        <v>45122.144689840614</v>
      </c>
      <c r="T82" s="89">
        <f>IF(AND(S82=0,S81&gt;0),SUM($G82:$H$381),S82)</f>
        <v>45122.144689840614</v>
      </c>
      <c r="U82" s="82">
        <f>SUM(T82:T$381)</f>
        <v>6947493.6383696254</v>
      </c>
      <c r="V82" s="68">
        <f>localspline(R82,'BBG rates'!$G$10:$G$27,'BBG rates'!$K$10:$K$27)</f>
        <v>1.0238121751500524</v>
      </c>
      <c r="W82" s="68">
        <f>locallinterp(R82,'BBG rates'!$G$10:$G$27,'BBG rates'!$J$10:$J$27)</f>
        <v>-0.45466666666666666</v>
      </c>
      <c r="X82" s="56">
        <f t="shared" si="15"/>
        <v>-0.45561690287736489</v>
      </c>
      <c r="Y82" s="66">
        <f t="shared" si="3"/>
        <v>-1537.7831307758318</v>
      </c>
      <c r="Z82" s="72">
        <f t="shared" si="4"/>
        <v>-0.26561229890727117</v>
      </c>
      <c r="AA82" s="79">
        <f t="shared" si="5"/>
        <v>-1615.9605518865621</v>
      </c>
      <c r="AB82" s="81">
        <f t="shared" si="16"/>
        <v>-0.27911542826816282</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10614081.696637111</v>
      </c>
    </row>
    <row r="83" spans="1:39" x14ac:dyDescent="0.2">
      <c r="A83" s="7">
        <v>62</v>
      </c>
      <c r="B83" s="7">
        <v>31</v>
      </c>
      <c r="C83" s="7">
        <v>15.5</v>
      </c>
      <c r="D83" s="12">
        <f t="shared" si="0"/>
        <v>5.166666666666667</v>
      </c>
      <c r="E83" s="29">
        <f t="shared" si="17"/>
        <v>6857424.7097205343</v>
      </c>
      <c r="F83" s="2">
        <f t="shared" si="1"/>
        <v>14116.528623599928</v>
      </c>
      <c r="G83" s="2">
        <f t="shared" si="8"/>
        <v>22423.62492184051</v>
      </c>
      <c r="H83" s="2">
        <f t="shared" si="9"/>
        <v>22523.159037407509</v>
      </c>
      <c r="I83" s="2">
        <f t="shared" ref="I83:I146" si="21">SUM(F83:H83)</f>
        <v>59063.312582847946</v>
      </c>
      <c r="J83" s="2">
        <f t="shared" si="19"/>
        <v>305160.44834471442</v>
      </c>
      <c r="K83" s="2">
        <f t="shared" si="11"/>
        <v>52036.160000656317</v>
      </c>
      <c r="L83" s="2">
        <f t="shared" si="11"/>
        <v>268853.49333672435</v>
      </c>
      <c r="M83" s="2"/>
      <c r="N83" s="28">
        <f t="shared" si="20"/>
        <v>8403403.450230509</v>
      </c>
      <c r="O83" s="2">
        <f t="shared" si="12"/>
        <v>17242.41049551055</v>
      </c>
      <c r="P83" s="2">
        <f t="shared" si="13"/>
        <v>27388.98181053923</v>
      </c>
      <c r="R83">
        <f t="shared" si="14"/>
        <v>62</v>
      </c>
      <c r="S83" s="89">
        <f t="shared" si="2"/>
        <v>44946.783959248016</v>
      </c>
      <c r="T83" s="89">
        <f>IF(AND(S83=0,S82&gt;0),SUM($G83:$H$381),S83)</f>
        <v>44946.783959248016</v>
      </c>
      <c r="U83" s="82">
        <f>SUM(T83:T$381)</f>
        <v>6902371.4936797852</v>
      </c>
      <c r="V83" s="68">
        <f>localspline(R83,'BBG rates'!$G$10:$G$27,'BBG rates'!$K$10:$K$27)</f>
        <v>1.0240364058627833</v>
      </c>
      <c r="W83" s="68">
        <f>locallinterp(R83,'BBG rates'!$G$10:$G$27,'BBG rates'!$J$10:$J$27)</f>
        <v>-0.45133333333333336</v>
      </c>
      <c r="X83" s="56">
        <f t="shared" si="15"/>
        <v>-0.4522696675211435</v>
      </c>
      <c r="Y83" s="66">
        <f t="shared" si="3"/>
        <v>-1520.6511209301905</v>
      </c>
      <c r="Z83" s="72">
        <f t="shared" si="4"/>
        <v>-0.26437020186280974</v>
      </c>
      <c r="AA83" s="79">
        <f t="shared" si="5"/>
        <v>-1605.4653129369931</v>
      </c>
      <c r="AB83" s="81">
        <f t="shared" si="16"/>
        <v>-0.27911542826816277</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10562255.94228209</v>
      </c>
    </row>
    <row r="84" spans="1:39" x14ac:dyDescent="0.2">
      <c r="A84" s="7">
        <v>63</v>
      </c>
      <c r="B84" s="7">
        <v>31.5</v>
      </c>
      <c r="C84" s="7">
        <v>15.75</v>
      </c>
      <c r="D84" s="12">
        <f t="shared" si="0"/>
        <v>5.25</v>
      </c>
      <c r="E84" s="29">
        <f t="shared" si="17"/>
        <v>6812652.6782605974</v>
      </c>
      <c r="F84" s="2">
        <f t="shared" si="1"/>
        <v>14024.604773531808</v>
      </c>
      <c r="G84" s="2">
        <f t="shared" si="8"/>
        <v>22395.925817599269</v>
      </c>
      <c r="H84" s="2">
        <f t="shared" si="9"/>
        <v>22376.105642337705</v>
      </c>
      <c r="I84" s="2">
        <f t="shared" si="21"/>
        <v>58796.636233468787</v>
      </c>
      <c r="J84" s="2">
        <f t="shared" si="19"/>
        <v>308682.34022571112</v>
      </c>
      <c r="K84" s="2">
        <f t="shared" si="11"/>
        <v>51695.485800725983</v>
      </c>
      <c r="L84" s="2">
        <f t="shared" si="11"/>
        <v>271401.30045381142</v>
      </c>
      <c r="M84" s="2"/>
      <c r="N84" s="28">
        <f t="shared" si="20"/>
        <v>8375958.4532741532</v>
      </c>
      <c r="O84" s="2">
        <f t="shared" si="12"/>
        <v>17186.395349693816</v>
      </c>
      <c r="P84" s="2">
        <f t="shared" si="13"/>
        <v>27444.996956355961</v>
      </c>
      <c r="R84">
        <f t="shared" si="14"/>
        <v>63</v>
      </c>
      <c r="S84" s="89">
        <f t="shared" si="2"/>
        <v>44772.031459936974</v>
      </c>
      <c r="T84" s="89">
        <f>IF(AND(S84=0,S83&gt;0),SUM($G84:$H$381),S84)</f>
        <v>44772.031459936974</v>
      </c>
      <c r="U84" s="82">
        <f>SUM(T84:T$381)</f>
        <v>6857424.7097205371</v>
      </c>
      <c r="V84" s="68">
        <f>localspline(R84,'BBG rates'!$G$10:$G$27,'BBG rates'!$K$10:$K$27)</f>
        <v>1.0242536438320258</v>
      </c>
      <c r="W84" s="68">
        <f>locallinterp(R84,'BBG rates'!$G$10:$G$27,'BBG rates'!$J$10:$J$27)</f>
        <v>-0.44800000000000001</v>
      </c>
      <c r="X84" s="56">
        <f t="shared" si="15"/>
        <v>-0.44892253490367295</v>
      </c>
      <c r="Y84" s="66">
        <f t="shared" si="3"/>
        <v>-1503.7110650656957</v>
      </c>
      <c r="Z84" s="72">
        <f t="shared" si="4"/>
        <v>-0.26313862046797043</v>
      </c>
      <c r="AA84" s="79">
        <f t="shared" si="5"/>
        <v>-1595.0108622252746</v>
      </c>
      <c r="AB84" s="81">
        <f t="shared" si="16"/>
        <v>-0.27911542826816282</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10510317.866973286</v>
      </c>
    </row>
    <row r="85" spans="1:39" x14ac:dyDescent="0.2">
      <c r="A85" s="7">
        <v>64</v>
      </c>
      <c r="B85" s="7">
        <v>32</v>
      </c>
      <c r="C85" s="7">
        <v>16</v>
      </c>
      <c r="D85" s="12">
        <f t="shared" si="0"/>
        <v>5.333333333333333</v>
      </c>
      <c r="E85" s="29">
        <f t="shared" si="17"/>
        <v>6768054.7931020595</v>
      </c>
      <c r="F85" s="2">
        <f t="shared" si="1"/>
        <v>13933.038322172353</v>
      </c>
      <c r="G85" s="2">
        <f t="shared" si="8"/>
        <v>22368.260929073746</v>
      </c>
      <c r="H85" s="2">
        <f t="shared" si="9"/>
        <v>22229.624229463585</v>
      </c>
      <c r="I85" s="2">
        <f t="shared" si="21"/>
        <v>58530.92348070968</v>
      </c>
      <c r="J85" s="2">
        <f t="shared" si="19"/>
        <v>312164.92523045163</v>
      </c>
      <c r="K85" s="2">
        <f t="shared" si="11"/>
        <v>51356.830954534547</v>
      </c>
      <c r="L85" s="2">
        <f t="shared" si="11"/>
        <v>273903.09842418425</v>
      </c>
      <c r="M85" s="2"/>
      <c r="N85" s="28">
        <f t="shared" si="20"/>
        <v>8348457.3266114397</v>
      </c>
      <c r="O85" s="2">
        <f t="shared" si="12"/>
        <v>17130.265643336552</v>
      </c>
      <c r="P85" s="2">
        <f t="shared" si="13"/>
        <v>27501.126662713228</v>
      </c>
      <c r="R85">
        <f t="shared" si="14"/>
        <v>64</v>
      </c>
      <c r="S85" s="89">
        <f t="shared" si="2"/>
        <v>44597.885158537334</v>
      </c>
      <c r="T85" s="89">
        <f>IF(AND(S85=0,S84&gt;0),SUM($G85:$H$381),S85)</f>
        <v>44597.885158537334</v>
      </c>
      <c r="U85" s="82">
        <f>SUM(T85:T$381)</f>
        <v>6812652.6782606002</v>
      </c>
      <c r="V85" s="68">
        <f>localspline(R85,'BBG rates'!$G$10:$G$27,'BBG rates'!$K$10:$K$27)</f>
        <v>1.0244637532019558</v>
      </c>
      <c r="W85" s="68">
        <f>locallinterp(R85,'BBG rates'!$G$10:$G$27,'BBG rates'!$J$10:$J$27)</f>
        <v>-0.44466666666666665</v>
      </c>
      <c r="X85" s="56">
        <f t="shared" si="15"/>
        <v>-0.44557550501842513</v>
      </c>
      <c r="Y85" s="66">
        <f t="shared" si="3"/>
        <v>-1486.9617535192108</v>
      </c>
      <c r="Z85" s="72">
        <f t="shared" si="4"/>
        <v>-0.261917668269951</v>
      </c>
      <c r="AA85" s="79">
        <f t="shared" si="5"/>
        <v>-1584.5970582791281</v>
      </c>
      <c r="AB85" s="81">
        <f t="shared" si="16"/>
        <v>-0.27911542826816277</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10458269.211706607</v>
      </c>
    </row>
    <row r="86" spans="1:39" x14ac:dyDescent="0.2">
      <c r="A86" s="7">
        <v>65</v>
      </c>
      <c r="B86" s="7">
        <v>32.5</v>
      </c>
      <c r="C86" s="7">
        <v>16.25</v>
      </c>
      <c r="D86" s="12">
        <f t="shared" ref="D86:D149" si="22">A86/12</f>
        <v>5.416666666666667</v>
      </c>
      <c r="E86" s="29">
        <f t="shared" si="17"/>
        <v>6723630.4500736715</v>
      </c>
      <c r="F86" s="2">
        <f t="shared" ref="F86:F149" si="23">IF($A86&lt;=$I$8,-IPMT($G$11,1,$I$8-$A86+1,$E85),0)</f>
        <v>13841.828029743296</v>
      </c>
      <c r="G86" s="2">
        <f t="shared" si="8"/>
        <v>22340.630213998487</v>
      </c>
      <c r="H86" s="2">
        <f t="shared" si="9"/>
        <v>22083.712814389295</v>
      </c>
      <c r="I86" s="2">
        <f t="shared" si="21"/>
        <v>58266.171058131076</v>
      </c>
      <c r="J86" s="2">
        <f t="shared" si="19"/>
        <v>315608.42656487669</v>
      </c>
      <c r="K86" s="2">
        <f t="shared" ref="K86:L149" si="24">I86/(1+$F$12)^IF($I$7=1,$A86,IF($I$7=2,$B86,IF($I$7=4,$C86,$D86)))</f>
        <v>51020.184052363518</v>
      </c>
      <c r="L86" s="2">
        <f t="shared" si="24"/>
        <v>276359.33028363576</v>
      </c>
      <c r="M86" s="2"/>
      <c r="N86" s="28">
        <f t="shared" si="20"/>
        <v>8320899.9554475332</v>
      </c>
      <c r="O86" s="2">
        <f t="shared" si="12"/>
        <v>17074.021142142879</v>
      </c>
      <c r="P86" s="2">
        <f t="shared" si="13"/>
        <v>27557.371163906897</v>
      </c>
      <c r="R86">
        <f t="shared" si="14"/>
        <v>65</v>
      </c>
      <c r="S86" s="89">
        <f t="shared" ref="S86:S149" si="25">IF(D86&lt;$I$9,G86+H86,0)</f>
        <v>44424.343028387782</v>
      </c>
      <c r="T86" s="89">
        <f>IF(AND(S86=0,S85&gt;0),SUM($G86:$H$381),S86)</f>
        <v>44424.343028387782</v>
      </c>
      <c r="U86" s="82">
        <f>SUM(T86:T$381)</f>
        <v>6768054.7931020632</v>
      </c>
      <c r="V86" s="68">
        <f>localspline(R86,'BBG rates'!$G$10:$G$27,'BBG rates'!$K$10:$K$27)</f>
        <v>1.0246664192882657</v>
      </c>
      <c r="W86" s="68">
        <f>locallinterp(R86,'BBG rates'!$G$10:$G$27,'BBG rates'!$J$10:$J$27)</f>
        <v>-0.44133333333333336</v>
      </c>
      <c r="X86" s="56">
        <f t="shared" si="15"/>
        <v>-0.44222857785860548</v>
      </c>
      <c r="Y86" s="66">
        <f t="shared" ref="Y86:Y149" si="26">T86*X86%/12+Y87</f>
        <v>-1470.40198251732</v>
      </c>
      <c r="Z86" s="72">
        <f t="shared" ref="Z86:Z149" si="27">IF(U86=0,0,Y86*1200/U86)</f>
        <v>-0.26070746070482875</v>
      </c>
      <c r="AA86" s="79">
        <f t="shared" ref="AA86:AA149" si="28">T86*$AA$17%/12+AA87</f>
        <v>-1574.2237600992285</v>
      </c>
      <c r="AB86" s="81">
        <f t="shared" si="16"/>
        <v>-0.27911542826816277</v>
      </c>
      <c r="AD86" s="95">
        <f>locallinterp(R86,'BBG rates'!$N$10:$N$369,'BBG rates'!$P$10:$P$369)</f>
        <v>5.4939099981119792</v>
      </c>
      <c r="AI86" s="185">
        <f t="shared" ref="AI86:AI149" si="29">A86</f>
        <v>65</v>
      </c>
      <c r="AJ86" s="127">
        <f>locallinterp(MIN(AI86,CAP_Senior*12),'BBG rates'!$X$24:$X$65,'BBG rates'!$Y$24:$Y$65)</f>
        <v>42.970115536643981</v>
      </c>
      <c r="AK86" s="127">
        <f>locallinterp(MIN(AI86,CAP_CB*12),'BBG rates'!$AA$25:$AA$40,'BBG rates'!$AC$25:$AC$40)</f>
        <v>8.2083333333333339</v>
      </c>
      <c r="AL86" s="144">
        <f t="shared" ref="AL86:AL149" si="30">SUMPRODUCT(AJ86:AK86,$AJ$19:$AK$19)</f>
        <v>14.117836307896145</v>
      </c>
      <c r="AM86" s="142">
        <f>(SUMPRODUCT(AL86:AL$381,G86:G$381)+SUMPRODUCT(AL86:AL$381,H86:H$381))/12</f>
        <v>10406111.707119403</v>
      </c>
    </row>
    <row r="87" spans="1:39" x14ac:dyDescent="0.2">
      <c r="A87" s="7">
        <v>66</v>
      </c>
      <c r="B87" s="7">
        <v>33</v>
      </c>
      <c r="C87" s="7">
        <v>16.5</v>
      </c>
      <c r="D87" s="12">
        <f t="shared" si="22"/>
        <v>5.5</v>
      </c>
      <c r="E87" s="29">
        <f t="shared" si="17"/>
        <v>6679379.0470241569</v>
      </c>
      <c r="F87" s="2">
        <f t="shared" si="23"/>
        <v>13750.97266061124</v>
      </c>
      <c r="G87" s="2">
        <f t="shared" ref="G87:G150" si="31">IF($A87&lt;=$I$8,-PPMT($G$11,1,$I$8-$A87+1,$E86),0)</f>
        <v>22313.033630160255</v>
      </c>
      <c r="H87" s="2">
        <f t="shared" ref="H87:H150" si="32">IF($A87&lt;=$I$8,(E86-G87)*$G$13,0)</f>
        <v>21938.36941935357</v>
      </c>
      <c r="I87" s="2">
        <f t="shared" si="21"/>
        <v>58002.375710125067</v>
      </c>
      <c r="J87" s="2">
        <f t="shared" si="19"/>
        <v>319013.06640568789</v>
      </c>
      <c r="K87" s="2">
        <f t="shared" si="24"/>
        <v>50685.533747319532</v>
      </c>
      <c r="L87" s="2">
        <f t="shared" si="24"/>
        <v>278770.43561025744</v>
      </c>
      <c r="M87" s="2"/>
      <c r="N87" s="28">
        <f t="shared" si="20"/>
        <v>8293286.224752821</v>
      </c>
      <c r="O87" s="2">
        <f t="shared" ref="O87:O150" si="33">IF($A87&lt;=$I$8,-IPMT($G$11,1,$I$8-$A87+1,$N86),0)</f>
        <v>17017.661611337753</v>
      </c>
      <c r="P87" s="2">
        <f t="shared" ref="P87:P150" si="34">IF($A87&lt;=$I$8,-PPMT($G$11,1,$I$8-$A87+1,$N86),0)</f>
        <v>27613.730694712027</v>
      </c>
      <c r="R87">
        <f t="shared" ref="R87:R150" si="35">ROUND(D87*12,1)</f>
        <v>66</v>
      </c>
      <c r="S87" s="89">
        <f t="shared" si="25"/>
        <v>44251.403049513829</v>
      </c>
      <c r="T87" s="89">
        <f>IF(AND(S87=0,S86&gt;0),SUM($G87:$H$381),S87)</f>
        <v>44251.403049513829</v>
      </c>
      <c r="U87" s="82">
        <f>SUM(T87:T$381)</f>
        <v>6723630.4500736743</v>
      </c>
      <c r="V87" s="68">
        <f>localspline(R87,'BBG rates'!$G$10:$G$27,'BBG rates'!$K$10:$K$27)</f>
        <v>1.0248617446359276</v>
      </c>
      <c r="W87" s="68">
        <f>locallinterp(R87,'BBG rates'!$G$10:$G$27,'BBG rates'!$J$10:$J$27)</f>
        <v>-0.438</v>
      </c>
      <c r="X87" s="56">
        <f t="shared" ref="X87:X150" si="36">((1+W87%)^(1/12)-1)*1200</f>
        <v>-0.43888175341795232</v>
      </c>
      <c r="Y87" s="66">
        <f t="shared" si="26"/>
        <v>-1454.0305541508644</v>
      </c>
      <c r="Z87" s="72">
        <f t="shared" si="27"/>
        <v>-0.25950811513769595</v>
      </c>
      <c r="AA87" s="79">
        <f t="shared" si="28"/>
        <v>-1563.8908271576449</v>
      </c>
      <c r="AB87" s="81">
        <f t="shared" ref="AB87:AB150" si="37">IF(U87=0,0,AA87*1200/U87)</f>
        <v>-0.27911542826816282</v>
      </c>
      <c r="AD87" s="95">
        <f>locallinterp(R87,'BBG rates'!$N$10:$N$369,'BBG rates'!$P$10:$P$369)</f>
        <v>5.5793151434983068</v>
      </c>
      <c r="AI87" s="185">
        <f t="shared" si="29"/>
        <v>66</v>
      </c>
      <c r="AJ87" s="127">
        <f>locallinterp(MIN(AI87,CAP_Senior*12),'BBG rates'!$X$24:$X$65,'BBG rates'!$Y$24:$Y$65)</f>
        <v>43.259399073423722</v>
      </c>
      <c r="AK87" s="127">
        <f>locallinterp(MIN(AI87,CAP_CB*12),'BBG rates'!$AA$25:$AA$40,'BBG rates'!$AC$25:$AC$40)</f>
        <v>8.25</v>
      </c>
      <c r="AL87" s="144">
        <f t="shared" si="30"/>
        <v>14.201597842482032</v>
      </c>
      <c r="AM87" s="142">
        <f>(SUMPRODUCT(AL87:AL$381,G87:G$381)+SUMPRODUCT(AL87:AL$381,H87:H$381))/12</f>
        <v>10353847.073539354</v>
      </c>
    </row>
    <row r="88" spans="1:39" x14ac:dyDescent="0.2">
      <c r="A88" s="7">
        <v>67</v>
      </c>
      <c r="B88" s="7">
        <v>33.5</v>
      </c>
      <c r="C88" s="7">
        <v>16.75</v>
      </c>
      <c r="D88" s="12">
        <f t="shared" si="22"/>
        <v>5.583333333333333</v>
      </c>
      <c r="E88" s="29">
        <f t="shared" ref="E88:E151" si="38">IF($A88&lt;=$I$8,E87-G88-H88,0)</f>
        <v>6635299.9838155508</v>
      </c>
      <c r="F88" s="2">
        <f t="shared" si="23"/>
        <v>13660.470983273975</v>
      </c>
      <c r="G88" s="2">
        <f t="shared" si="31"/>
        <v>22285.47113539794</v>
      </c>
      <c r="H88" s="2">
        <f t="shared" si="32"/>
        <v>21793.592073207856</v>
      </c>
      <c r="I88" s="2">
        <f t="shared" si="21"/>
        <v>57739.534191879764</v>
      </c>
      <c r="J88" s="2">
        <f t="shared" ref="J88:J151" si="39">IF($I$7=1,I88*A88,IF($I$7=2,I88*B88,IF($I$7=4,I88*C88,I88*D88)))</f>
        <v>322379.06590466201</v>
      </c>
      <c r="K88" s="2">
        <f t="shared" si="24"/>
        <v>50352.868754993469</v>
      </c>
      <c r="L88" s="2">
        <f t="shared" si="24"/>
        <v>281136.85054871353</v>
      </c>
      <c r="M88" s="2"/>
      <c r="N88" s="28">
        <f t="shared" ref="N88:N151" si="40">IF($A88&lt;=$I$8,N87-P88,0)</f>
        <v>8265616.0192624368</v>
      </c>
      <c r="O88" s="2">
        <f t="shared" si="33"/>
        <v>16961.186815665973</v>
      </c>
      <c r="P88" s="2">
        <f t="shared" si="34"/>
        <v>27670.205490383803</v>
      </c>
      <c r="R88">
        <f t="shared" si="35"/>
        <v>67</v>
      </c>
      <c r="S88" s="89">
        <f t="shared" si="25"/>
        <v>44079.063208605796</v>
      </c>
      <c r="T88" s="89">
        <f>IF(AND(S88=0,S87&gt;0),SUM($G88:$H$381),S88)</f>
        <v>44079.063208605796</v>
      </c>
      <c r="U88" s="82">
        <f>SUM(T88:T$381)</f>
        <v>6679379.0470241606</v>
      </c>
      <c r="V88" s="68">
        <f>localspline(R88,'BBG rates'!$G$10:$G$27,'BBG rates'!$K$10:$K$27)</f>
        <v>1.0250494145613411</v>
      </c>
      <c r="W88" s="68">
        <f>locallinterp(R88,'BBG rates'!$G$10:$G$27,'BBG rates'!$J$10:$J$27)</f>
        <v>-0.43466666666666665</v>
      </c>
      <c r="X88" s="56">
        <f t="shared" si="36"/>
        <v>-0.43553503168953789</v>
      </c>
      <c r="Y88" s="66">
        <f t="shared" si="26"/>
        <v>-1437.8462763495518</v>
      </c>
      <c r="Z88" s="72">
        <f t="shared" si="27"/>
        <v>-0.25831975090381798</v>
      </c>
      <c r="AA88" s="79">
        <f t="shared" si="28"/>
        <v>-1553.5981193962848</v>
      </c>
      <c r="AB88" s="81">
        <f t="shared" si="37"/>
        <v>-0.27911542826816282</v>
      </c>
      <c r="AD88" s="95">
        <f>locallinterp(R88,'BBG rates'!$N$10:$N$369,'BBG rates'!$P$10:$P$369)</f>
        <v>5.6647359280450855</v>
      </c>
      <c r="AI88" s="185">
        <f t="shared" si="29"/>
        <v>67</v>
      </c>
      <c r="AJ88" s="127">
        <f>locallinterp(MIN(AI88,CAP_Senior*12),'BBG rates'!$X$24:$X$65,'BBG rates'!$Y$24:$Y$65)</f>
        <v>43.548682610203464</v>
      </c>
      <c r="AK88" s="127">
        <f>locallinterp(MIN(AI88,CAP_CB*12),'BBG rates'!$AA$25:$AA$40,'BBG rates'!$AC$25:$AC$40)</f>
        <v>8.2916666666666661</v>
      </c>
      <c r="AL88" s="144">
        <f t="shared" si="30"/>
        <v>14.285359377067921</v>
      </c>
      <c r="AM88" s="142">
        <f>(SUMPRODUCT(AL88:AL$381,G88:G$381)+SUMPRODUCT(AL88:AL$381,H88:H$381))/12</f>
        <v>10301477.021033121</v>
      </c>
    </row>
    <row r="89" spans="1:39" x14ac:dyDescent="0.2">
      <c r="A89" s="7">
        <v>68</v>
      </c>
      <c r="B89" s="7">
        <v>34</v>
      </c>
      <c r="C89" s="7">
        <v>17</v>
      </c>
      <c r="D89" s="12">
        <f t="shared" si="22"/>
        <v>5.666666666666667</v>
      </c>
      <c r="E89" s="29">
        <f t="shared" si="38"/>
        <v>6591392.6623165533</v>
      </c>
      <c r="F89" s="2">
        <f t="shared" si="23"/>
        <v>13570.321770346865</v>
      </c>
      <c r="G89" s="2">
        <f t="shared" si="31"/>
        <v>22257.942687602535</v>
      </c>
      <c r="H89" s="2">
        <f t="shared" si="32"/>
        <v>21649.378811394472</v>
      </c>
      <c r="I89" s="2">
        <f t="shared" si="21"/>
        <v>57477.643269343869</v>
      </c>
      <c r="J89" s="2">
        <f t="shared" si="39"/>
        <v>325706.64519294864</v>
      </c>
      <c r="K89" s="2">
        <f t="shared" si="24"/>
        <v>50022.177853121524</v>
      </c>
      <c r="L89" s="2">
        <f t="shared" si="24"/>
        <v>283459.00783435535</v>
      </c>
      <c r="M89" s="2"/>
      <c r="N89" s="28">
        <f t="shared" si="40"/>
        <v>8237889.2234757785</v>
      </c>
      <c r="O89" s="2">
        <f t="shared" si="33"/>
        <v>16904.596519391198</v>
      </c>
      <c r="P89" s="2">
        <f t="shared" si="34"/>
        <v>27726.795786658575</v>
      </c>
      <c r="R89">
        <f t="shared" si="35"/>
        <v>68</v>
      </c>
      <c r="S89" s="89">
        <f t="shared" si="25"/>
        <v>43907.321498997007</v>
      </c>
      <c r="T89" s="89">
        <f>IF(AND(S89=0,S88&gt;0),SUM($G89:$H$381),S89)</f>
        <v>43907.321498997007</v>
      </c>
      <c r="U89" s="82">
        <f>SUM(T89:T$381)</f>
        <v>6635299.9838155545</v>
      </c>
      <c r="V89" s="68">
        <f>localspline(R89,'BBG rates'!$G$10:$G$27,'BBG rates'!$K$10:$K$27)</f>
        <v>1.0252293826046364</v>
      </c>
      <c r="W89" s="68">
        <f>locallinterp(R89,'BBG rates'!$G$10:$G$27,'BBG rates'!$J$10:$J$27)</f>
        <v>-0.43133333333333335</v>
      </c>
      <c r="X89" s="56">
        <f t="shared" si="36"/>
        <v>-0.43218841266696728</v>
      </c>
      <c r="Y89" s="66">
        <f t="shared" si="26"/>
        <v>-1421.847962856714</v>
      </c>
      <c r="Z89" s="72">
        <f t="shared" si="27"/>
        <v>-0.25714248935086059</v>
      </c>
      <c r="AA89" s="79">
        <f t="shared" si="28"/>
        <v>-1543.3454972253437</v>
      </c>
      <c r="AB89" s="81">
        <f t="shared" si="37"/>
        <v>-0.27911542826816282</v>
      </c>
      <c r="AD89" s="95">
        <f>locallinterp(R89,'BBG rates'!$N$10:$N$369,'BBG rates'!$P$10:$P$369)</f>
        <v>5.7501717099288054</v>
      </c>
      <c r="AI89" s="185">
        <f t="shared" si="29"/>
        <v>68</v>
      </c>
      <c r="AJ89" s="127">
        <f>locallinterp(MIN(AI89,CAP_Senior*12),'BBG rates'!$X$24:$X$65,'BBG rates'!$Y$24:$Y$65)</f>
        <v>43.837966146983206</v>
      </c>
      <c r="AK89" s="127">
        <f>locallinterp(MIN(AI89,CAP_CB*12),'BBG rates'!$AA$25:$AA$40,'BBG rates'!$AC$25:$AC$40)</f>
        <v>8.3333333333333339</v>
      </c>
      <c r="AL89" s="144">
        <f t="shared" si="30"/>
        <v>14.369120911653813</v>
      </c>
      <c r="AM89" s="142">
        <f>(SUMPRODUCT(AL89:AL$381,G89:G$381)+SUMPRODUCT(AL89:AL$381,H89:H$381))/12</f>
        <v>10249003.249454839</v>
      </c>
    </row>
    <row r="90" spans="1:39" x14ac:dyDescent="0.2">
      <c r="A90" s="7">
        <v>69</v>
      </c>
      <c r="B90" s="7">
        <v>34.5</v>
      </c>
      <c r="C90" s="7">
        <v>17.25</v>
      </c>
      <c r="D90" s="12">
        <f t="shared" si="22"/>
        <v>5.75</v>
      </c>
      <c r="E90" s="29">
        <f t="shared" si="38"/>
        <v>6547656.4863959113</v>
      </c>
      <c r="F90" s="2">
        <f t="shared" si="23"/>
        <v>13480.523798549239</v>
      </c>
      <c r="G90" s="2">
        <f t="shared" si="31"/>
        <v>22230.44824471703</v>
      </c>
      <c r="H90" s="2">
        <f t="shared" si="32"/>
        <v>21505.727675924871</v>
      </c>
      <c r="I90" s="2">
        <f t="shared" si="21"/>
        <v>57216.699719191143</v>
      </c>
      <c r="J90" s="2">
        <f t="shared" si="39"/>
        <v>328996.02338534908</v>
      </c>
      <c r="K90" s="2">
        <f t="shared" si="24"/>
        <v>49693.449881247841</v>
      </c>
      <c r="L90" s="2">
        <f t="shared" si="24"/>
        <v>285737.33681717509</v>
      </c>
      <c r="M90" s="2"/>
      <c r="N90" s="28">
        <f t="shared" si="40"/>
        <v>8210105.7216560235</v>
      </c>
      <c r="O90" s="2">
        <f t="shared" si="33"/>
        <v>16847.890486294971</v>
      </c>
      <c r="P90" s="2">
        <f t="shared" si="34"/>
        <v>27783.501819754809</v>
      </c>
      <c r="R90">
        <f t="shared" si="35"/>
        <v>69</v>
      </c>
      <c r="S90" s="89">
        <f t="shared" si="25"/>
        <v>43736.175920641901</v>
      </c>
      <c r="T90" s="89">
        <f>IF(AND(S90=0,S89&gt;0),SUM($G90:$H$381),S90)</f>
        <v>43736.175920641901</v>
      </c>
      <c r="U90" s="82">
        <f>SUM(T90:T$381)</f>
        <v>6591392.662316558</v>
      </c>
      <c r="V90" s="68">
        <f>localspline(R90,'BBG rates'!$G$10:$G$27,'BBG rates'!$K$10:$K$27)</f>
        <v>1.0254014532854399</v>
      </c>
      <c r="W90" s="68">
        <f>locallinterp(R90,'BBG rates'!$G$10:$G$27,'BBG rates'!$J$10:$J$27)</f>
        <v>-0.42799999999999999</v>
      </c>
      <c r="X90" s="56">
        <f t="shared" si="36"/>
        <v>-0.42884189634357917</v>
      </c>
      <c r="Y90" s="66">
        <f t="shared" si="26"/>
        <v>-1406.0344332041227</v>
      </c>
      <c r="Z90" s="72">
        <f t="shared" si="27"/>
        <v>-0.25597645388220019</v>
      </c>
      <c r="AA90" s="79">
        <f t="shared" si="28"/>
        <v>-1533.13282152176</v>
      </c>
      <c r="AB90" s="81">
        <f t="shared" si="37"/>
        <v>-0.27911542826816282</v>
      </c>
      <c r="AD90" s="95">
        <f>locallinterp(R90,'BBG rates'!$N$10:$N$369,'BBG rates'!$P$10:$P$369)</f>
        <v>5.8356218310359251</v>
      </c>
      <c r="AI90" s="185">
        <f t="shared" si="29"/>
        <v>69</v>
      </c>
      <c r="AJ90" s="127">
        <f>locallinterp(MIN(AI90,CAP_Senior*12),'BBG rates'!$X$24:$X$65,'BBG rates'!$Y$24:$Y$65)</f>
        <v>44.127249683762948</v>
      </c>
      <c r="AK90" s="127">
        <f>locallinterp(MIN(AI90,CAP_CB*12),'BBG rates'!$AA$25:$AA$40,'BBG rates'!$AC$25:$AC$40)</f>
        <v>8.375</v>
      </c>
      <c r="AL90" s="144">
        <f t="shared" si="30"/>
        <v>14.452882446239702</v>
      </c>
      <c r="AM90" s="142">
        <f>(SUMPRODUCT(AL90:AL$381,G90:G$381)+SUMPRODUCT(AL90:AL$381,H90:H$381))/12</f>
        <v>10196427.448494341</v>
      </c>
    </row>
    <row r="91" spans="1:39" x14ac:dyDescent="0.2">
      <c r="A91" s="7">
        <v>70</v>
      </c>
      <c r="B91" s="7">
        <v>35</v>
      </c>
      <c r="C91" s="7">
        <v>17.5</v>
      </c>
      <c r="D91" s="12">
        <f t="shared" si="22"/>
        <v>5.833333333333333</v>
      </c>
      <c r="E91" s="29">
        <f t="shared" si="38"/>
        <v>6504090.8619158166</v>
      </c>
      <c r="F91" s="2">
        <f t="shared" si="23"/>
        <v>13391.075848690863</v>
      </c>
      <c r="G91" s="2">
        <f t="shared" si="31"/>
        <v>22202.987764736365</v>
      </c>
      <c r="H91" s="2">
        <f t="shared" si="32"/>
        <v>21362.636715357967</v>
      </c>
      <c r="I91" s="2">
        <f t="shared" si="21"/>
        <v>56956.700328785199</v>
      </c>
      <c r="J91" s="2">
        <f t="shared" si="39"/>
        <v>332247.4185845803</v>
      </c>
      <c r="K91" s="2">
        <f t="shared" si="24"/>
        <v>49366.673740389146</v>
      </c>
      <c r="L91" s="2">
        <f t="shared" si="24"/>
        <v>287972.26348560333</v>
      </c>
      <c r="M91" s="2"/>
      <c r="N91" s="28">
        <f t="shared" si="40"/>
        <v>8182265.397829649</v>
      </c>
      <c r="O91" s="2">
        <f t="shared" si="33"/>
        <v>16791.06847967572</v>
      </c>
      <c r="P91" s="2">
        <f t="shared" si="34"/>
        <v>27840.323826374057</v>
      </c>
      <c r="R91">
        <f t="shared" si="35"/>
        <v>70</v>
      </c>
      <c r="S91" s="89">
        <f t="shared" si="25"/>
        <v>43565.624480094331</v>
      </c>
      <c r="T91" s="89">
        <f>IF(AND(S91=0,S90&gt;0),SUM($G91:$H$381),S91)</f>
        <v>43565.624480094331</v>
      </c>
      <c r="U91" s="82">
        <f>SUM(T91:T$381)</f>
        <v>6547656.486395916</v>
      </c>
      <c r="V91" s="68">
        <f>localspline(R91,'BBG rates'!$G$10:$G$27,'BBG rates'!$K$10:$K$27)</f>
        <v>1.0255655354418127</v>
      </c>
      <c r="W91" s="68">
        <f>locallinterp(R91,'BBG rates'!$G$10:$G$27,'BBG rates'!$J$10:$J$27)</f>
        <v>-0.42466666666666664</v>
      </c>
      <c r="X91" s="56">
        <f t="shared" si="36"/>
        <v>-0.42549548271284543</v>
      </c>
      <c r="Y91" s="66">
        <f t="shared" si="26"/>
        <v>-1390.4045126869357</v>
      </c>
      <c r="Z91" s="72">
        <f t="shared" si="27"/>
        <v>-0.25482177000136452</v>
      </c>
      <c r="AA91" s="79">
        <f t="shared" si="28"/>
        <v>-1522.9599536276753</v>
      </c>
      <c r="AB91" s="81">
        <f t="shared" si="37"/>
        <v>-0.27911542826816282</v>
      </c>
      <c r="AD91" s="95">
        <f>locallinterp(R91,'BBG rates'!$N$10:$N$369,'BBG rates'!$P$10:$P$369)</f>
        <v>5.921085625656076</v>
      </c>
      <c r="AI91" s="185">
        <f t="shared" si="29"/>
        <v>70</v>
      </c>
      <c r="AJ91" s="127">
        <f>locallinterp(MIN(AI91,CAP_Senior*12),'BBG rates'!$X$24:$X$65,'BBG rates'!$Y$24:$Y$65)</f>
        <v>44.416533220542689</v>
      </c>
      <c r="AK91" s="127">
        <f>locallinterp(MIN(AI91,CAP_CB*12),'BBG rates'!$AA$25:$AA$40,'BBG rates'!$AC$25:$AC$40)</f>
        <v>8.4166666666666661</v>
      </c>
      <c r="AL91" s="144">
        <f t="shared" si="30"/>
        <v>14.536643980825591</v>
      </c>
      <c r="AM91" s="142">
        <f>(SUMPRODUCT(AL91:AL$381,G91:G$381)+SUMPRODUCT(AL91:AL$381,H91:H$381))/12</f>
        <v>10143751.297725251</v>
      </c>
    </row>
    <row r="92" spans="1:39" x14ac:dyDescent="0.2">
      <c r="A92" s="7">
        <v>71</v>
      </c>
      <c r="B92" s="7">
        <v>35.5</v>
      </c>
      <c r="C92" s="7">
        <v>17.75</v>
      </c>
      <c r="D92" s="12">
        <f t="shared" si="22"/>
        <v>5.916666666666667</v>
      </c>
      <c r="E92" s="29">
        <f t="shared" si="38"/>
        <v>6460695.1967253303</v>
      </c>
      <c r="F92" s="2">
        <f t="shared" si="23"/>
        <v>13301.976705658444</v>
      </c>
      <c r="G92" s="2">
        <f t="shared" si="31"/>
        <v>22175.561205707389</v>
      </c>
      <c r="H92" s="2">
        <f t="shared" si="32"/>
        <v>21220.103984778525</v>
      </c>
      <c r="I92" s="2">
        <f t="shared" si="21"/>
        <v>56697.641896144356</v>
      </c>
      <c r="J92" s="2">
        <f t="shared" si="39"/>
        <v>335461.04788552079</v>
      </c>
      <c r="K92" s="2">
        <f t="shared" si="24"/>
        <v>49041.838392701189</v>
      </c>
      <c r="L92" s="2">
        <f t="shared" si="24"/>
        <v>290164.21049014875</v>
      </c>
      <c r="M92" s="2"/>
      <c r="N92" s="28">
        <f t="shared" si="40"/>
        <v>8154368.1357859466</v>
      </c>
      <c r="O92" s="2">
        <f t="shared" si="33"/>
        <v>16734.130262347779</v>
      </c>
      <c r="P92" s="2">
        <f t="shared" si="34"/>
        <v>27897.262043701998</v>
      </c>
      <c r="R92">
        <f t="shared" si="35"/>
        <v>71</v>
      </c>
      <c r="S92" s="89">
        <f t="shared" si="25"/>
        <v>43395.665190485917</v>
      </c>
      <c r="T92" s="89">
        <f>IF(AND(S92=0,S91&gt;0),SUM($G92:$H$381),S92)</f>
        <v>43395.665190485917</v>
      </c>
      <c r="U92" s="82">
        <f>SUM(T92:T$381)</f>
        <v>6504090.8619158212</v>
      </c>
      <c r="V92" s="68">
        <f>localspline(R92,'BBG rates'!$G$10:$G$27,'BBG rates'!$K$10:$K$27)</f>
        <v>1.0257214708489366</v>
      </c>
      <c r="W92" s="68">
        <f>locallinterp(R92,'BBG rates'!$G$10:$G$27,'BBG rates'!$J$10:$J$27)</f>
        <v>-0.42133333333333334</v>
      </c>
      <c r="X92" s="56">
        <f t="shared" si="36"/>
        <v>-0.42214917176823796</v>
      </c>
      <c r="Y92" s="66">
        <f t="shared" si="26"/>
        <v>-1374.9570323387322</v>
      </c>
      <c r="Z92" s="72">
        <f t="shared" si="27"/>
        <v>-0.25367856535763028</v>
      </c>
      <c r="AA92" s="79">
        <f t="shared" si="28"/>
        <v>-1512.826755348899</v>
      </c>
      <c r="AB92" s="81">
        <f t="shared" si="37"/>
        <v>-0.27911542826816282</v>
      </c>
      <c r="AD92" s="95">
        <f>locallinterp(R92,'BBG rates'!$N$10:$N$369,'BBG rates'!$P$10:$P$369)</f>
        <v>6.0065624148934873</v>
      </c>
      <c r="AI92" s="185">
        <f t="shared" si="29"/>
        <v>71</v>
      </c>
      <c r="AJ92" s="127">
        <f>locallinterp(MIN(AI92,CAP_Senior*12),'BBG rates'!$X$24:$X$65,'BBG rates'!$Y$24:$Y$65)</f>
        <v>44.705816757322431</v>
      </c>
      <c r="AK92" s="127">
        <f>locallinterp(MIN(AI92,CAP_CB*12),'BBG rates'!$AA$25:$AA$40,'BBG rates'!$AC$25:$AC$40)</f>
        <v>8.4583333333333339</v>
      </c>
      <c r="AL92" s="144">
        <f t="shared" si="30"/>
        <v>14.62040551541148</v>
      </c>
      <c r="AM92" s="142">
        <f>(SUMPRODUCT(AL92:AL$381,G92:G$381)+SUMPRODUCT(AL92:AL$381,H92:H$381))/12</f>
        <v>10090976.466652796</v>
      </c>
    </row>
    <row r="93" spans="1:39" x14ac:dyDescent="0.2">
      <c r="A93" s="7">
        <v>72</v>
      </c>
      <c r="B93" s="7">
        <v>36</v>
      </c>
      <c r="C93" s="7">
        <v>18</v>
      </c>
      <c r="D93" s="12">
        <f t="shared" si="22"/>
        <v>6</v>
      </c>
      <c r="E93" s="29">
        <f t="shared" si="38"/>
        <v>6417468.9006538261</v>
      </c>
      <c r="F93" s="2">
        <f t="shared" si="23"/>
        <v>13213.225158402174</v>
      </c>
      <c r="G93" s="2">
        <f t="shared" si="31"/>
        <v>22148.16852572875</v>
      </c>
      <c r="H93" s="2">
        <f t="shared" si="32"/>
        <v>21078.127545775635</v>
      </c>
      <c r="I93" s="2">
        <f t="shared" si="21"/>
        <v>56439.521229906561</v>
      </c>
      <c r="J93" s="2">
        <f t="shared" si="39"/>
        <v>338637.12737943936</v>
      </c>
      <c r="K93" s="2">
        <f t="shared" si="24"/>
        <v>48718.932861146888</v>
      </c>
      <c r="L93" s="2">
        <f t="shared" si="24"/>
        <v>292313.59716688131</v>
      </c>
      <c r="M93" s="2"/>
      <c r="N93" s="28">
        <f t="shared" si="40"/>
        <v>8126413.8190765372</v>
      </c>
      <c r="O93" s="2">
        <f t="shared" si="33"/>
        <v>16677.075596640407</v>
      </c>
      <c r="P93" s="2">
        <f t="shared" si="34"/>
        <v>27954.316709409362</v>
      </c>
      <c r="R93">
        <f t="shared" si="35"/>
        <v>72</v>
      </c>
      <c r="S93" s="89">
        <f t="shared" si="25"/>
        <v>43226.296071504388</v>
      </c>
      <c r="T93" s="89">
        <f>IF(AND(S93=0,S92&gt;0),SUM($G93:$H$381),S93)</f>
        <v>43226.296071504388</v>
      </c>
      <c r="U93" s="82">
        <f>SUM(T93:T$381)</f>
        <v>6460695.1967253359</v>
      </c>
      <c r="V93" s="68">
        <f>localspline(R93,'BBG rates'!$G$10:$G$27,'BBG rates'!$K$10:$K$27)</f>
        <v>1.0258691310882568</v>
      </c>
      <c r="W93" s="68">
        <f>locallinterp(R93,'BBG rates'!$G$10:$G$27,'BBG rates'!$J$10:$J$27)</f>
        <v>-0.41799999999999998</v>
      </c>
      <c r="X93" s="56">
        <f t="shared" si="36"/>
        <v>-0.4188029635029622</v>
      </c>
      <c r="Y93" s="66">
        <f t="shared" si="26"/>
        <v>-1359.6908289066528</v>
      </c>
      <c r="Z93" s="72">
        <f t="shared" si="27"/>
        <v>-0.25254696979281577</v>
      </c>
      <c r="AA93" s="79">
        <f t="shared" si="28"/>
        <v>-1502.7330889533789</v>
      </c>
      <c r="AB93" s="81">
        <f t="shared" si="37"/>
        <v>-0.27911542826816288</v>
      </c>
      <c r="AD93" s="95">
        <f>locallinterp(R93,'BBG rates'!$N$10:$N$369,'BBG rates'!$P$10:$P$369)</f>
        <v>6.092051509150842</v>
      </c>
      <c r="AI93" s="185">
        <f t="shared" si="29"/>
        <v>72</v>
      </c>
      <c r="AJ93" s="127">
        <f>locallinterp(MIN(AI93,CAP_Senior*12),'BBG rates'!$X$24:$X$65,'BBG rates'!$Y$24:$Y$65)</f>
        <v>44.995100294102173</v>
      </c>
      <c r="AK93" s="127">
        <f>locallinterp(MIN(AI93,CAP_CB*12),'BBG rates'!$AA$25:$AA$40,'BBG rates'!$AC$25:$AC$40)</f>
        <v>8.5</v>
      </c>
      <c r="AL93" s="144">
        <f t="shared" si="30"/>
        <v>14.70416704999737</v>
      </c>
      <c r="AM93" s="142">
        <f>(SUMPRODUCT(AL93:AL$381,G93:G$381)+SUMPRODUCT(AL93:AL$381,H93:H$381))/12</f>
        <v>10038104.614761466</v>
      </c>
    </row>
    <row r="94" spans="1:39" x14ac:dyDescent="0.2">
      <c r="A94" s="7">
        <v>73</v>
      </c>
      <c r="B94" s="7">
        <v>36.5</v>
      </c>
      <c r="C94" s="7">
        <v>18.25</v>
      </c>
      <c r="D94" s="12">
        <f t="shared" si="22"/>
        <v>6.083333333333333</v>
      </c>
      <c r="E94" s="29">
        <f t="shared" si="38"/>
        <v>6374411.3855044534</v>
      </c>
      <c r="F94" s="2">
        <f t="shared" si="23"/>
        <v>13124.819999922318</v>
      </c>
      <c r="G94" s="2">
        <f t="shared" si="31"/>
        <v>22120.809682950869</v>
      </c>
      <c r="H94" s="2">
        <f t="shared" si="32"/>
        <v>20936.705466421234</v>
      </c>
      <c r="I94" s="2">
        <f t="shared" si="21"/>
        <v>56182.33514929442</v>
      </c>
      <c r="J94" s="2">
        <f t="shared" si="39"/>
        <v>341775.8721582077</v>
      </c>
      <c r="K94" s="2">
        <f t="shared" si="24"/>
        <v>48397.946229166271</v>
      </c>
      <c r="L94" s="2">
        <f t="shared" si="24"/>
        <v>294420.83956076147</v>
      </c>
      <c r="M94" s="2"/>
      <c r="N94" s="28">
        <f t="shared" si="40"/>
        <v>8098402.3310148837</v>
      </c>
      <c r="O94" s="2">
        <f t="shared" si="33"/>
        <v>16619.904244396777</v>
      </c>
      <c r="P94" s="2">
        <f t="shared" si="34"/>
        <v>28011.488061652992</v>
      </c>
      <c r="R94">
        <f t="shared" si="35"/>
        <v>73</v>
      </c>
      <c r="S94" s="89">
        <f t="shared" si="25"/>
        <v>43057.515149372106</v>
      </c>
      <c r="T94" s="89">
        <f>IF(AND(S94=0,S93&gt;0),SUM($G94:$H$381),S94)</f>
        <v>43057.515149372106</v>
      </c>
      <c r="U94" s="82">
        <f>SUM(T94:T$381)</f>
        <v>6417468.9006538317</v>
      </c>
      <c r="V94" s="68">
        <f>localspline(R94,'BBG rates'!$G$10:$G$27,'BBG rates'!$K$10:$K$27)</f>
        <v>1.0260083953310204</v>
      </c>
      <c r="W94" s="68">
        <f>locallinterp(R94,'BBG rates'!$G$10:$G$27,'BBG rates'!$J$10:$J$27)</f>
        <v>-0.41425000000000001</v>
      </c>
      <c r="X94" s="56">
        <f t="shared" si="36"/>
        <v>-0.41503860193037312</v>
      </c>
      <c r="Y94" s="66">
        <f t="shared" si="26"/>
        <v>-1344.6047448266506</v>
      </c>
      <c r="Z94" s="72">
        <f t="shared" si="27"/>
        <v>-0.25142711538930712</v>
      </c>
      <c r="AA94" s="79">
        <f t="shared" si="28"/>
        <v>-1492.6788171696753</v>
      </c>
      <c r="AB94" s="81">
        <f t="shared" si="37"/>
        <v>-0.27911542826816282</v>
      </c>
      <c r="AD94" s="95">
        <f>locallinterp(R94,'BBG rates'!$N$10:$N$369,'BBG rates'!$P$10:$P$369)</f>
        <v>6.1775522087617603</v>
      </c>
      <c r="AI94" s="185">
        <f t="shared" si="29"/>
        <v>73</v>
      </c>
      <c r="AJ94" s="127">
        <f>locallinterp(MIN(AI94,CAP_Senior*12),'BBG rates'!$X$24:$X$65,'BBG rates'!$Y$24:$Y$65)</f>
        <v>45.239686039428086</v>
      </c>
      <c r="AK94" s="127">
        <f>locallinterp(MIN(AI94,CAP_CB*12),'BBG rates'!$AA$25:$AA$40,'BBG rates'!$AC$25:$AC$40)</f>
        <v>8.5416666666666661</v>
      </c>
      <c r="AL94" s="144">
        <f t="shared" si="30"/>
        <v>14.780329960036108</v>
      </c>
      <c r="AM94" s="142">
        <f>(SUMPRODUCT(AL94:AL$381,G94:G$381)+SUMPRODUCT(AL94:AL$381,H94:H$381))/12</f>
        <v>9985137.3915624619</v>
      </c>
    </row>
    <row r="95" spans="1:39" x14ac:dyDescent="0.2">
      <c r="A95" s="7">
        <v>74</v>
      </c>
      <c r="B95" s="7">
        <v>37</v>
      </c>
      <c r="C95" s="7">
        <v>18.5</v>
      </c>
      <c r="D95" s="12">
        <f t="shared" si="22"/>
        <v>6.166666666666667</v>
      </c>
      <c r="E95" s="29">
        <f t="shared" si="38"/>
        <v>6331522.0650476292</v>
      </c>
      <c r="F95" s="2">
        <f t="shared" si="23"/>
        <v>13036.760027255857</v>
      </c>
      <c r="G95" s="2">
        <f t="shared" si="31"/>
        <v>22093.484635575853</v>
      </c>
      <c r="H95" s="2">
        <f t="shared" si="32"/>
        <v>20795.835821248744</v>
      </c>
      <c r="I95" s="2">
        <f t="shared" si="21"/>
        <v>55926.080484080456</v>
      </c>
      <c r="J95" s="2">
        <f t="shared" si="39"/>
        <v>344877.49631849618</v>
      </c>
      <c r="K95" s="2">
        <f t="shared" si="24"/>
        <v>48078.867640348304</v>
      </c>
      <c r="L95" s="2">
        <f t="shared" si="24"/>
        <v>296486.35044881457</v>
      </c>
      <c r="M95" s="2"/>
      <c r="N95" s="28">
        <f t="shared" si="40"/>
        <v>8070333.5546758072</v>
      </c>
      <c r="O95" s="2">
        <f t="shared" si="33"/>
        <v>16562.615966972993</v>
      </c>
      <c r="P95" s="2">
        <f t="shared" si="34"/>
        <v>28068.776339076772</v>
      </c>
      <c r="R95">
        <f t="shared" si="35"/>
        <v>74</v>
      </c>
      <c r="S95" s="89">
        <f t="shared" si="25"/>
        <v>42889.3204568246</v>
      </c>
      <c r="T95" s="89">
        <f>IF(AND(S95=0,S94&gt;0),SUM($G95:$H$381),S95)</f>
        <v>42889.3204568246</v>
      </c>
      <c r="U95" s="82">
        <f>SUM(T95:T$381)</f>
        <v>6374411.38550446</v>
      </c>
      <c r="V95" s="68">
        <f>localspline(R95,'BBG rates'!$G$10:$G$27,'BBG rates'!$K$10:$K$27)</f>
        <v>1.0261391880962436</v>
      </c>
      <c r="W95" s="68">
        <f>locallinterp(R95,'BBG rates'!$G$10:$G$27,'BBG rates'!$J$10:$J$27)</f>
        <v>-0.41049999999999998</v>
      </c>
      <c r="X95" s="56">
        <f t="shared" si="36"/>
        <v>-0.41127437029371272</v>
      </c>
      <c r="Y95" s="66">
        <f t="shared" si="26"/>
        <v>-1329.7126357514912</v>
      </c>
      <c r="Z95" s="72">
        <f t="shared" si="27"/>
        <v>-0.25032196173129673</v>
      </c>
      <c r="AA95" s="79">
        <f t="shared" si="28"/>
        <v>-1482.663803185442</v>
      </c>
      <c r="AB95" s="81">
        <f t="shared" si="37"/>
        <v>-0.27911542826816282</v>
      </c>
      <c r="AD95" s="95">
        <f>locallinterp(R95,'BBG rates'!$N$10:$N$369,'BBG rates'!$P$10:$P$369)</f>
        <v>6.2630638077697807</v>
      </c>
      <c r="AI95" s="185">
        <f t="shared" si="29"/>
        <v>74</v>
      </c>
      <c r="AJ95" s="127">
        <f>locallinterp(MIN(AI95,CAP_Senior*12),'BBG rates'!$X$24:$X$65,'BBG rates'!$Y$24:$Y$65)</f>
        <v>45.484271784754007</v>
      </c>
      <c r="AK95" s="127">
        <f>locallinterp(MIN(AI95,CAP_CB*12),'BBG rates'!$AA$25:$AA$40,'BBG rates'!$AC$25:$AC$40)</f>
        <v>8.5833333333333339</v>
      </c>
      <c r="AL95" s="144">
        <f t="shared" si="30"/>
        <v>14.856492870074849</v>
      </c>
      <c r="AM95" s="142">
        <f>(SUMPRODUCT(AL95:AL$381,G95:G$381)+SUMPRODUCT(AL95:AL$381,H95:H$381))/12</f>
        <v>9932103.7014652137</v>
      </c>
    </row>
    <row r="96" spans="1:39" x14ac:dyDescent="0.2">
      <c r="A96" s="7">
        <v>75</v>
      </c>
      <c r="B96" s="7">
        <v>37.5</v>
      </c>
      <c r="C96" s="7">
        <v>18.75</v>
      </c>
      <c r="D96" s="12">
        <f t="shared" si="22"/>
        <v>6.25</v>
      </c>
      <c r="E96" s="29">
        <f t="shared" si="38"/>
        <v>6288800.3550145393</v>
      </c>
      <c r="F96" s="2">
        <f t="shared" si="23"/>
        <v>12949.044041463163</v>
      </c>
      <c r="G96" s="2">
        <f t="shared" si="31"/>
        <v>22066.193341857455</v>
      </c>
      <c r="H96" s="2">
        <f t="shared" si="32"/>
        <v>20655.516691231715</v>
      </c>
      <c r="I96" s="2">
        <f t="shared" si="21"/>
        <v>55670.754074552337</v>
      </c>
      <c r="J96" s="2">
        <f t="shared" si="39"/>
        <v>347942.21296595212</v>
      </c>
      <c r="K96" s="2">
        <f t="shared" si="24"/>
        <v>47761.68629810433</v>
      </c>
      <c r="L96" s="2">
        <f t="shared" si="24"/>
        <v>298510.53936315211</v>
      </c>
      <c r="M96" s="2"/>
      <c r="N96" s="28">
        <f t="shared" si="40"/>
        <v>8042207.3728949949</v>
      </c>
      <c r="O96" s="2">
        <f t="shared" si="33"/>
        <v>16505.210525237089</v>
      </c>
      <c r="P96" s="2">
        <f t="shared" si="34"/>
        <v>28126.181780812683</v>
      </c>
      <c r="R96">
        <f t="shared" si="35"/>
        <v>75</v>
      </c>
      <c r="S96" s="89">
        <f t="shared" si="25"/>
        <v>42721.71003308917</v>
      </c>
      <c r="T96" s="89">
        <f>IF(AND(S96=0,S95&gt;0),SUM($G96:$H$381),S96)</f>
        <v>42721.71003308917</v>
      </c>
      <c r="U96" s="82">
        <f>SUM(T96:T$381)</f>
        <v>6331522.0650476348</v>
      </c>
      <c r="V96" s="68">
        <f>localspline(R96,'BBG rates'!$G$10:$G$27,'BBG rates'!$K$10:$K$27)</f>
        <v>1.0262614488964346</v>
      </c>
      <c r="W96" s="68">
        <f>locallinterp(R96,'BBG rates'!$G$10:$G$27,'BBG rates'!$J$10:$J$27)</f>
        <v>-0.40675</v>
      </c>
      <c r="X96" s="56">
        <f t="shared" si="36"/>
        <v>-0.40751026858365513</v>
      </c>
      <c r="Y96" s="66">
        <f t="shared" si="26"/>
        <v>-1315.0132371988198</v>
      </c>
      <c r="Z96" s="72">
        <f t="shared" si="27"/>
        <v>-0.24923168053852651</v>
      </c>
      <c r="AA96" s="79">
        <f t="shared" si="28"/>
        <v>-1472.6879106459112</v>
      </c>
      <c r="AB96" s="81">
        <f t="shared" si="37"/>
        <v>-0.27911542826816288</v>
      </c>
      <c r="AD96" s="95">
        <f>locallinterp(R96,'BBG rates'!$N$10:$N$369,'BBG rates'!$P$10:$P$369)</f>
        <v>6.3485855951778172</v>
      </c>
      <c r="AI96" s="185">
        <f t="shared" si="29"/>
        <v>75</v>
      </c>
      <c r="AJ96" s="127">
        <f>locallinterp(MIN(AI96,CAP_Senior*12),'BBG rates'!$X$24:$X$65,'BBG rates'!$Y$24:$Y$65)</f>
        <v>45.728857530079921</v>
      </c>
      <c r="AK96" s="127">
        <f>locallinterp(MIN(AI96,CAP_CB*12),'BBG rates'!$AA$25:$AA$40,'BBG rates'!$AC$25:$AC$40)</f>
        <v>8.625</v>
      </c>
      <c r="AL96" s="144">
        <f t="shared" si="30"/>
        <v>14.932655780113587</v>
      </c>
      <c r="AM96" s="142">
        <f>(SUMPRODUCT(AL96:AL$381,G96:G$381)+SUMPRODUCT(AL96:AL$381,H96:H$381))/12</f>
        <v>9879004.9611677844</v>
      </c>
    </row>
    <row r="97" spans="1:39" x14ac:dyDescent="0.2">
      <c r="A97" s="7">
        <v>76</v>
      </c>
      <c r="B97" s="7">
        <v>38</v>
      </c>
      <c r="C97" s="7">
        <v>19</v>
      </c>
      <c r="D97" s="12">
        <f t="shared" si="22"/>
        <v>6.333333333333333</v>
      </c>
      <c r="E97" s="29">
        <f t="shared" si="38"/>
        <v>6246245.6730906758</v>
      </c>
      <c r="F97" s="2">
        <f t="shared" si="23"/>
        <v>12861.670847614723</v>
      </c>
      <c r="G97" s="2">
        <f t="shared" si="31"/>
        <v>22038.935760100983</v>
      </c>
      <c r="H97" s="2">
        <f t="shared" si="32"/>
        <v>20515.746163762586</v>
      </c>
      <c r="I97" s="2">
        <f t="shared" si="21"/>
        <v>55416.352771478298</v>
      </c>
      <c r="J97" s="2">
        <f t="shared" si="39"/>
        <v>350970.23421936255</v>
      </c>
      <c r="K97" s="2">
        <f t="shared" si="24"/>
        <v>47446.391465343382</v>
      </c>
      <c r="L97" s="2">
        <f t="shared" si="24"/>
        <v>300493.81261384144</v>
      </c>
      <c r="M97" s="2"/>
      <c r="N97" s="28">
        <f t="shared" si="40"/>
        <v>8014023.6682685129</v>
      </c>
      <c r="O97" s="2">
        <f t="shared" si="33"/>
        <v>16447.687679568036</v>
      </c>
      <c r="P97" s="2">
        <f t="shared" si="34"/>
        <v>28183.70462648174</v>
      </c>
      <c r="R97">
        <f t="shared" si="35"/>
        <v>76</v>
      </c>
      <c r="S97" s="89">
        <f t="shared" si="25"/>
        <v>42554.681923863565</v>
      </c>
      <c r="T97" s="89">
        <f>IF(AND(S97=0,S96&gt;0),SUM($G97:$H$381),S97)</f>
        <v>42554.681923863565</v>
      </c>
      <c r="U97" s="82">
        <f>SUM(T97:T$381)</f>
        <v>6288800.3550145458</v>
      </c>
      <c r="V97" s="68">
        <f>localspline(R97,'BBG rates'!$G$10:$G$27,'BBG rates'!$K$10:$K$27)</f>
        <v>1.0263751172932309</v>
      </c>
      <c r="W97" s="68">
        <f>locallinterp(R97,'BBG rates'!$G$10:$G$27,'BBG rates'!$J$10:$J$27)</f>
        <v>-0.40299999999999997</v>
      </c>
      <c r="X97" s="56">
        <f t="shared" si="36"/>
        <v>-0.40374629679087448</v>
      </c>
      <c r="Y97" s="66">
        <f t="shared" si="26"/>
        <v>-1300.5052909238721</v>
      </c>
      <c r="Z97" s="72">
        <f t="shared" si="27"/>
        <v>-0.24815644654139077</v>
      </c>
      <c r="AA97" s="79">
        <f t="shared" si="28"/>
        <v>-1462.7510036523829</v>
      </c>
      <c r="AB97" s="81">
        <f t="shared" si="37"/>
        <v>-0.27911542826816282</v>
      </c>
      <c r="AD97" s="95">
        <f>locallinterp(R97,'BBG rates'!$N$10:$N$369,'BBG rates'!$P$10:$P$369)</f>
        <v>6.4341168549522534</v>
      </c>
      <c r="AI97" s="185">
        <f t="shared" si="29"/>
        <v>76</v>
      </c>
      <c r="AJ97" s="127">
        <f>locallinterp(MIN(AI97,CAP_Senior*12),'BBG rates'!$X$24:$X$65,'BBG rates'!$Y$24:$Y$65)</f>
        <v>45.973443275405842</v>
      </c>
      <c r="AK97" s="127">
        <f>locallinterp(MIN(AI97,CAP_CB*12),'BBG rates'!$AA$25:$AA$40,'BBG rates'!$AC$25:$AC$40)</f>
        <v>8.6666666666666661</v>
      </c>
      <c r="AL97" s="144">
        <f t="shared" si="30"/>
        <v>15.008818690152326</v>
      </c>
      <c r="AM97" s="142">
        <f>(SUMPRODUCT(AL97:AL$381,G97:G$381)+SUMPRODUCT(AL97:AL$381,H97:H$381))/12</f>
        <v>9825842.5786459558</v>
      </c>
    </row>
    <row r="98" spans="1:39" x14ac:dyDescent="0.2">
      <c r="A98" s="7">
        <v>77</v>
      </c>
      <c r="B98" s="7">
        <v>38.5</v>
      </c>
      <c r="C98" s="7">
        <v>19.25</v>
      </c>
      <c r="D98" s="12">
        <f t="shared" si="22"/>
        <v>6.416666666666667</v>
      </c>
      <c r="E98" s="29">
        <f t="shared" si="38"/>
        <v>6203857.4389093816</v>
      </c>
      <c r="F98" s="2">
        <f t="shared" si="23"/>
        <v>12774.639254777901</v>
      </c>
      <c r="G98" s="2">
        <f t="shared" si="31"/>
        <v>22011.711848663246</v>
      </c>
      <c r="H98" s="2">
        <f t="shared" si="32"/>
        <v>20376.522332631514</v>
      </c>
      <c r="I98" s="2">
        <f t="shared" si="21"/>
        <v>55162.873436072667</v>
      </c>
      <c r="J98" s="2">
        <f t="shared" si="39"/>
        <v>353961.77121479961</v>
      </c>
      <c r="K98" s="2">
        <f t="shared" si="24"/>
        <v>47132.972464149178</v>
      </c>
      <c r="L98" s="2">
        <f t="shared" si="24"/>
        <v>302436.57331162388</v>
      </c>
      <c r="M98" s="2"/>
      <c r="N98" s="28">
        <f t="shared" si="40"/>
        <v>7985782.3231523177</v>
      </c>
      <c r="O98" s="2">
        <f t="shared" si="33"/>
        <v>16390.047189854737</v>
      </c>
      <c r="P98" s="2">
        <f t="shared" si="34"/>
        <v>28241.345116195032</v>
      </c>
      <c r="R98">
        <f t="shared" si="35"/>
        <v>77</v>
      </c>
      <c r="S98" s="89">
        <f t="shared" si="25"/>
        <v>42388.234181294756</v>
      </c>
      <c r="T98" s="89">
        <f>IF(AND(S98=0,S97&gt;0),SUM($G98:$H$381),S98)</f>
        <v>42388.234181294756</v>
      </c>
      <c r="U98" s="82">
        <f>SUM(T98:T$381)</f>
        <v>6246245.6730906814</v>
      </c>
      <c r="V98" s="68">
        <f>localspline(R98,'BBG rates'!$G$10:$G$27,'BBG rates'!$K$10:$K$27)</f>
        <v>1.0264801328302235</v>
      </c>
      <c r="W98" s="68">
        <f>locallinterp(R98,'BBG rates'!$G$10:$G$27,'BBG rates'!$J$10:$J$27)</f>
        <v>-0.39924999999999999</v>
      </c>
      <c r="X98" s="56">
        <f t="shared" si="36"/>
        <v>-0.39998245490577844</v>
      </c>
      <c r="Y98" s="66">
        <f t="shared" si="26"/>
        <v>-1286.1875448923108</v>
      </c>
      <c r="Z98" s="72">
        <f t="shared" si="27"/>
        <v>-0.24709643754807303</v>
      </c>
      <c r="AA98" s="79">
        <f t="shared" si="28"/>
        <v>-1452.8529467607207</v>
      </c>
      <c r="AB98" s="81">
        <f t="shared" si="37"/>
        <v>-0.27911542826816288</v>
      </c>
      <c r="AD98" s="95">
        <f>locallinterp(R98,'BBG rates'!$N$10:$N$369,'BBG rates'!$P$10:$P$369)</f>
        <v>6.5196568660214389</v>
      </c>
      <c r="AI98" s="185">
        <f t="shared" si="29"/>
        <v>77</v>
      </c>
      <c r="AJ98" s="127">
        <f>locallinterp(MIN(AI98,CAP_Senior*12),'BBG rates'!$X$24:$X$65,'BBG rates'!$Y$24:$Y$65)</f>
        <v>46.218029020731755</v>
      </c>
      <c r="AK98" s="127">
        <f>locallinterp(MIN(AI98,CAP_CB*12),'BBG rates'!$AA$25:$AA$40,'BBG rates'!$AC$25:$AC$40)</f>
        <v>8.7083333333333339</v>
      </c>
      <c r="AL98" s="144">
        <f t="shared" si="30"/>
        <v>15.084981600191067</v>
      </c>
      <c r="AM98" s="142">
        <f>(SUMPRODUCT(AL98:AL$381,G98:G$381)+SUMPRODUCT(AL98:AL$381,H98:H$381))/12</f>
        <v>9772617.9531949256</v>
      </c>
    </row>
    <row r="99" spans="1:39" x14ac:dyDescent="0.2">
      <c r="A99" s="7">
        <v>78</v>
      </c>
      <c r="B99" s="7">
        <v>39</v>
      </c>
      <c r="C99" s="7">
        <v>19.5</v>
      </c>
      <c r="D99" s="12">
        <f t="shared" si="22"/>
        <v>6.5</v>
      </c>
      <c r="E99" s="29">
        <f t="shared" si="38"/>
        <v>6161635.0740454243</v>
      </c>
      <c r="F99" s="2">
        <f t="shared" si="23"/>
        <v>12687.948076003766</v>
      </c>
      <c r="G99" s="2">
        <f t="shared" si="31"/>
        <v>21984.521565952513</v>
      </c>
      <c r="H99" s="2">
        <f t="shared" si="32"/>
        <v>20237.843298005246</v>
      </c>
      <c r="I99" s="2">
        <f t="shared" si="21"/>
        <v>54910.312939961528</v>
      </c>
      <c r="J99" s="2">
        <f t="shared" si="39"/>
        <v>356917.03410974995</v>
      </c>
      <c r="K99" s="2">
        <f t="shared" si="24"/>
        <v>46821.418675458903</v>
      </c>
      <c r="L99" s="2">
        <f t="shared" si="24"/>
        <v>304339.22139048285</v>
      </c>
      <c r="M99" s="2"/>
      <c r="N99" s="28">
        <f t="shared" si="40"/>
        <v>7957483.2196617629</v>
      </c>
      <c r="O99" s="2">
        <f t="shared" si="33"/>
        <v>16332.288815495029</v>
      </c>
      <c r="P99" s="2">
        <f t="shared" si="34"/>
        <v>28299.103490554739</v>
      </c>
      <c r="R99">
        <f t="shared" si="35"/>
        <v>78</v>
      </c>
      <c r="S99" s="89">
        <f t="shared" si="25"/>
        <v>42222.364863957759</v>
      </c>
      <c r="T99" s="89">
        <f>IF(AND(S99=0,S98&gt;0),SUM($G99:$H$381),S99)</f>
        <v>42222.364863957759</v>
      </c>
      <c r="U99" s="82">
        <f>SUM(T99:T$381)</f>
        <v>6203857.4389093872</v>
      </c>
      <c r="V99" s="68">
        <f>localspline(R99,'BBG rates'!$G$10:$G$27,'BBG rates'!$K$10:$K$27)</f>
        <v>1.0265764350469908</v>
      </c>
      <c r="W99" s="68">
        <f>locallinterp(R99,'BBG rates'!$G$10:$G$27,'BBG rates'!$J$10:$J$27)</f>
        <v>-0.39549999999999996</v>
      </c>
      <c r="X99" s="56">
        <f t="shared" si="36"/>
        <v>-0.39621874291917436</v>
      </c>
      <c r="Y99" s="66">
        <f t="shared" si="26"/>
        <v>-1272.0587532531813</v>
      </c>
      <c r="Z99" s="72">
        <f t="shared" si="27"/>
        <v>-0.24605183451349019</v>
      </c>
      <c r="AA99" s="79">
        <f t="shared" si="28"/>
        <v>-1442.9936049798514</v>
      </c>
      <c r="AB99" s="81">
        <f t="shared" si="37"/>
        <v>-0.27911542826816288</v>
      </c>
      <c r="AD99" s="95">
        <f>locallinterp(R99,'BBG rates'!$N$10:$N$369,'BBG rates'!$P$10:$P$369)</f>
        <v>6.6052049022753545</v>
      </c>
      <c r="AI99" s="185">
        <f t="shared" si="29"/>
        <v>78</v>
      </c>
      <c r="AJ99" s="127">
        <f>locallinterp(MIN(AI99,CAP_Senior*12),'BBG rates'!$X$24:$X$65,'BBG rates'!$Y$24:$Y$65)</f>
        <v>46.462614766057669</v>
      </c>
      <c r="AK99" s="127">
        <f>locallinterp(MIN(AI99,CAP_CB*12),'BBG rates'!$AA$25:$AA$40,'BBG rates'!$AC$25:$AC$40)</f>
        <v>8.75</v>
      </c>
      <c r="AL99" s="144">
        <f t="shared" si="30"/>
        <v>15.161144510229803</v>
      </c>
      <c r="AM99" s="142">
        <f>(SUMPRODUCT(AL99:AL$381,G99:G$381)+SUMPRODUCT(AL99:AL$381,H99:H$381))/12</f>
        <v>9719332.4754708093</v>
      </c>
    </row>
    <row r="100" spans="1:39" x14ac:dyDescent="0.2">
      <c r="A100" s="7">
        <v>79</v>
      </c>
      <c r="B100" s="7">
        <v>39.5</v>
      </c>
      <c r="C100" s="7">
        <v>19.75</v>
      </c>
      <c r="D100" s="12">
        <f t="shared" si="22"/>
        <v>6.583333333333333</v>
      </c>
      <c r="E100" s="29">
        <f t="shared" si="38"/>
        <v>6119578.0020085899</v>
      </c>
      <c r="F100" s="2">
        <f t="shared" si="23"/>
        <v>12601.596128313915</v>
      </c>
      <c r="G100" s="2">
        <f t="shared" si="31"/>
        <v>21957.364870428402</v>
      </c>
      <c r="H100" s="2">
        <f t="shared" si="32"/>
        <v>20099.707166406082</v>
      </c>
      <c r="I100" s="2">
        <f t="shared" si="21"/>
        <v>54658.668165148396</v>
      </c>
      <c r="J100" s="2">
        <f t="shared" si="39"/>
        <v>359836.23208722693</v>
      </c>
      <c r="K100" s="2">
        <f t="shared" si="24"/>
        <v>46511.71953874363</v>
      </c>
      <c r="L100" s="2">
        <f t="shared" si="24"/>
        <v>306202.15363006224</v>
      </c>
      <c r="M100" s="2"/>
      <c r="N100" s="28">
        <f t="shared" si="40"/>
        <v>7929126.2396711074</v>
      </c>
      <c r="O100" s="2">
        <f t="shared" si="33"/>
        <v>16274.412315394675</v>
      </c>
      <c r="P100" s="2">
        <f t="shared" si="34"/>
        <v>28356.979990655091</v>
      </c>
      <c r="R100">
        <f t="shared" si="35"/>
        <v>79</v>
      </c>
      <c r="S100" s="89">
        <f t="shared" si="25"/>
        <v>42057.072036834485</v>
      </c>
      <c r="T100" s="89">
        <f>IF(AND(S100=0,S99&gt;0),SUM($G100:$H$381),S100)</f>
        <v>42057.072036834485</v>
      </c>
      <c r="U100" s="82">
        <f>SUM(T100:T$381)</f>
        <v>6161635.074045429</v>
      </c>
      <c r="V100" s="68">
        <f>localspline(R100,'BBG rates'!$G$10:$G$27,'BBG rates'!$K$10:$K$27)</f>
        <v>1.026663963488001</v>
      </c>
      <c r="W100" s="68">
        <f>locallinterp(R100,'BBG rates'!$G$10:$G$27,'BBG rates'!$J$10:$J$27)</f>
        <v>-0.39174999999999999</v>
      </c>
      <c r="X100" s="56">
        <f t="shared" si="36"/>
        <v>-0.39245516082173637</v>
      </c>
      <c r="Y100" s="66">
        <f t="shared" si="26"/>
        <v>-1258.1176763119545</v>
      </c>
      <c r="Z100" s="72">
        <f t="shared" si="27"/>
        <v>-0.24502282161009625</v>
      </c>
      <c r="AA100" s="79">
        <f t="shared" si="28"/>
        <v>-1433.1728437702695</v>
      </c>
      <c r="AB100" s="81">
        <f t="shared" si="37"/>
        <v>-0.27911542826816288</v>
      </c>
      <c r="AD100" s="95">
        <f>locallinterp(R100,'BBG rates'!$N$10:$N$369,'BBG rates'!$P$10:$P$369)</f>
        <v>6.6907602325660216</v>
      </c>
      <c r="AI100" s="185">
        <f t="shared" si="29"/>
        <v>79</v>
      </c>
      <c r="AJ100" s="127">
        <f>locallinterp(MIN(AI100,CAP_Senior*12),'BBG rates'!$X$24:$X$65,'BBG rates'!$Y$24:$Y$65)</f>
        <v>46.70720051138359</v>
      </c>
      <c r="AK100" s="127">
        <f>locallinterp(MIN(AI100,CAP_CB*12),'BBG rates'!$AA$25:$AA$40,'BBG rates'!$AC$25:$AC$40)</f>
        <v>8.7916666666666661</v>
      </c>
      <c r="AL100" s="144">
        <f t="shared" si="30"/>
        <v>15.237307420268543</v>
      </c>
      <c r="AM100" s="142">
        <f>(SUMPRODUCT(AL100:AL$381,G100:G$381)+SUMPRODUCT(AL100:AL$381,H100:H$381))/12</f>
        <v>9665987.5275319647</v>
      </c>
    </row>
    <row r="101" spans="1:39" x14ac:dyDescent="0.2">
      <c r="A101" s="7">
        <v>80</v>
      </c>
      <c r="B101" s="7">
        <v>40</v>
      </c>
      <c r="C101" s="7">
        <v>20</v>
      </c>
      <c r="D101" s="12">
        <f t="shared" si="22"/>
        <v>6.666666666666667</v>
      </c>
      <c r="E101" s="29">
        <f t="shared" si="38"/>
        <v>6077685.6482372973</v>
      </c>
      <c r="F101" s="2">
        <f t="shared" si="23"/>
        <v>12515.582232687406</v>
      </c>
      <c r="G101" s="2">
        <f t="shared" si="31"/>
        <v>21930.241720601865</v>
      </c>
      <c r="H101" s="2">
        <f t="shared" si="32"/>
        <v>19962.112050690896</v>
      </c>
      <c r="I101" s="2">
        <f t="shared" si="21"/>
        <v>54407.936003980169</v>
      </c>
      <c r="J101" s="2">
        <f t="shared" si="39"/>
        <v>362719.57335986779</v>
      </c>
      <c r="K101" s="2">
        <f t="shared" si="24"/>
        <v>46203.86455169064</v>
      </c>
      <c r="L101" s="2">
        <f t="shared" si="24"/>
        <v>308025.76367793762</v>
      </c>
      <c r="M101" s="2"/>
      <c r="N101" s="28">
        <f t="shared" si="40"/>
        <v>7900711.2648130236</v>
      </c>
      <c r="O101" s="2">
        <f t="shared" si="33"/>
        <v>16216.41744796636</v>
      </c>
      <c r="P101" s="2">
        <f t="shared" si="34"/>
        <v>28414.974858083398</v>
      </c>
      <c r="R101">
        <f t="shared" si="35"/>
        <v>80</v>
      </c>
      <c r="S101" s="89">
        <f t="shared" si="25"/>
        <v>41892.353771292765</v>
      </c>
      <c r="T101" s="89">
        <f>IF(AND(S101=0,S100&gt;0),SUM($G101:$H$381),S101)</f>
        <v>41892.353771292765</v>
      </c>
      <c r="U101" s="82">
        <f>SUM(T101:T$381)</f>
        <v>6119578.0020085946</v>
      </c>
      <c r="V101" s="68">
        <f>localspline(R101,'BBG rates'!$G$10:$G$27,'BBG rates'!$K$10:$K$27)</f>
        <v>1.0267426577012306</v>
      </c>
      <c r="W101" s="68">
        <f>locallinterp(R101,'BBG rates'!$G$10:$G$27,'BBG rates'!$J$10:$J$27)</f>
        <v>-0.38800000000000001</v>
      </c>
      <c r="X101" s="56">
        <f t="shared" si="36"/>
        <v>-0.38869170860400537</v>
      </c>
      <c r="Y101" s="66">
        <f t="shared" si="26"/>
        <v>-1244.3630805036985</v>
      </c>
      <c r="Z101" s="72">
        <f t="shared" si="27"/>
        <v>-0.24400958630061123</v>
      </c>
      <c r="AA101" s="79">
        <f t="shared" si="28"/>
        <v>-1423.3905290425478</v>
      </c>
      <c r="AB101" s="81">
        <f t="shared" si="37"/>
        <v>-0.27911542826816288</v>
      </c>
      <c r="AD101" s="95">
        <f>locallinterp(R101,'BBG rates'!$N$10:$N$369,'BBG rates'!$P$10:$P$369)</f>
        <v>6.7763221207077908</v>
      </c>
      <c r="AI101" s="185">
        <f t="shared" si="29"/>
        <v>80</v>
      </c>
      <c r="AJ101" s="127">
        <f>locallinterp(MIN(AI101,CAP_Senior*12),'BBG rates'!$X$24:$X$65,'BBG rates'!$Y$24:$Y$65)</f>
        <v>46.951786256709504</v>
      </c>
      <c r="AK101" s="127">
        <f>locallinterp(MIN(AI101,CAP_CB*12),'BBG rates'!$AA$25:$AA$40,'BBG rates'!$AC$25:$AC$40)</f>
        <v>8.8333333333333339</v>
      </c>
      <c r="AL101" s="144">
        <f t="shared" si="30"/>
        <v>15.313470330307283</v>
      </c>
      <c r="AM101" s="142">
        <f>(SUMPRODUCT(AL101:AL$381,G101:G$381)+SUMPRODUCT(AL101:AL$381,H101:H$381))/12</f>
        <v>9612584.4828801602</v>
      </c>
    </row>
    <row r="102" spans="1:39" x14ac:dyDescent="0.2">
      <c r="A102" s="7">
        <v>81</v>
      </c>
      <c r="B102" s="7">
        <v>40.5</v>
      </c>
      <c r="C102" s="7">
        <v>20.25</v>
      </c>
      <c r="D102" s="12">
        <f t="shared" si="22"/>
        <v>6.75</v>
      </c>
      <c r="E102" s="29">
        <f t="shared" si="38"/>
        <v>6035957.4400922311</v>
      </c>
      <c r="F102" s="2">
        <f t="shared" si="23"/>
        <v>12429.905214047663</v>
      </c>
      <c r="G102" s="2">
        <f t="shared" si="31"/>
        <v>21903.152075035112</v>
      </c>
      <c r="H102" s="2">
        <f t="shared" si="32"/>
        <v>19825.056070030241</v>
      </c>
      <c r="I102" s="2">
        <f t="shared" si="21"/>
        <v>54158.11335911302</v>
      </c>
      <c r="J102" s="2">
        <f t="shared" si="39"/>
        <v>365567.26517401286</v>
      </c>
      <c r="K102" s="2">
        <f t="shared" si="24"/>
        <v>45897.843269887213</v>
      </c>
      <c r="L102" s="2">
        <f t="shared" si="24"/>
        <v>309810.44207173865</v>
      </c>
      <c r="M102" s="2"/>
      <c r="N102" s="28">
        <f t="shared" si="40"/>
        <v>7872238.1764781028</v>
      </c>
      <c r="O102" s="2">
        <f t="shared" si="33"/>
        <v>16158.30397112868</v>
      </c>
      <c r="P102" s="2">
        <f t="shared" si="34"/>
        <v>28473.088334921078</v>
      </c>
      <c r="R102">
        <f t="shared" si="35"/>
        <v>81</v>
      </c>
      <c r="S102" s="89">
        <f t="shared" si="25"/>
        <v>41728.20814506535</v>
      </c>
      <c r="T102" s="89">
        <f>IF(AND(S102=0,S101&gt;0),SUM($G102:$H$381),S102)</f>
        <v>41728.20814506535</v>
      </c>
      <c r="U102" s="82">
        <f>SUM(T102:T$381)</f>
        <v>6077685.648237302</v>
      </c>
      <c r="V102" s="68">
        <f>localspline(R102,'BBG rates'!$G$10:$G$27,'BBG rates'!$K$10:$K$27)</f>
        <v>1.0268124572236275</v>
      </c>
      <c r="W102" s="68">
        <f>locallinterp(R102,'BBG rates'!$G$10:$G$27,'BBG rates'!$J$10:$J$27)</f>
        <v>-0.38424999999999998</v>
      </c>
      <c r="X102" s="56">
        <f t="shared" si="36"/>
        <v>-0.38492838625652226</v>
      </c>
      <c r="Y102" s="66">
        <f t="shared" si="26"/>
        <v>-1230.7937383663591</v>
      </c>
      <c r="Z102" s="72">
        <f t="shared" si="27"/>
        <v>-0.24301231941273371</v>
      </c>
      <c r="AA102" s="79">
        <f t="shared" si="28"/>
        <v>-1413.6465271558513</v>
      </c>
      <c r="AB102" s="81">
        <f t="shared" si="37"/>
        <v>-0.27911542826816288</v>
      </c>
      <c r="AD102" s="95">
        <f>locallinterp(R102,'BBG rates'!$N$10:$N$369,'BBG rates'!$P$10:$P$369)</f>
        <v>6.8618898254764265</v>
      </c>
      <c r="AI102" s="185">
        <f t="shared" si="29"/>
        <v>81</v>
      </c>
      <c r="AJ102" s="127">
        <f>locallinterp(MIN(AI102,CAP_Senior*12),'BBG rates'!$X$24:$X$65,'BBG rates'!$Y$24:$Y$65)</f>
        <v>47.196372002035424</v>
      </c>
      <c r="AK102" s="127">
        <f>locallinterp(MIN(AI102,CAP_CB*12),'BBG rates'!$AA$25:$AA$40,'BBG rates'!$AC$25:$AC$40)</f>
        <v>8.875</v>
      </c>
      <c r="AL102" s="144">
        <f t="shared" si="30"/>
        <v>15.389633240346022</v>
      </c>
      <c r="AM102" s="142">
        <f>(SUMPRODUCT(AL102:AL$381,G102:G$381)+SUMPRODUCT(AL102:AL$381,H102:H$381))/12</f>
        <v>9559124.7065015435</v>
      </c>
    </row>
    <row r="103" spans="1:39" x14ac:dyDescent="0.2">
      <c r="A103" s="7">
        <v>82</v>
      </c>
      <c r="B103" s="7">
        <v>41</v>
      </c>
      <c r="C103" s="7">
        <v>20.5</v>
      </c>
      <c r="D103" s="12">
        <f t="shared" si="22"/>
        <v>6.833333333333333</v>
      </c>
      <c r="E103" s="29">
        <f t="shared" si="38"/>
        <v>5994392.8068500021</v>
      </c>
      <c r="F103" s="2">
        <f t="shared" si="23"/>
        <v>12344.563901249485</v>
      </c>
      <c r="G103" s="2">
        <f t="shared" si="31"/>
        <v>21876.095892341502</v>
      </c>
      <c r="H103" s="2">
        <f t="shared" si="32"/>
        <v>19688.537349887501</v>
      </c>
      <c r="I103" s="2">
        <f t="shared" si="21"/>
        <v>53909.197143478494</v>
      </c>
      <c r="J103" s="2">
        <f t="shared" si="39"/>
        <v>368379.51381376968</v>
      </c>
      <c r="K103" s="2">
        <f t="shared" si="24"/>
        <v>45593.645306506296</v>
      </c>
      <c r="L103" s="2">
        <f t="shared" si="24"/>
        <v>311556.57626112632</v>
      </c>
      <c r="M103" s="2"/>
      <c r="N103" s="28">
        <f t="shared" si="40"/>
        <v>7843706.8558143582</v>
      </c>
      <c r="O103" s="2">
        <f t="shared" si="33"/>
        <v>16100.07164230514</v>
      </c>
      <c r="P103" s="2">
        <f t="shared" si="34"/>
        <v>28531.320663744627</v>
      </c>
      <c r="R103">
        <f t="shared" si="35"/>
        <v>82</v>
      </c>
      <c r="S103" s="89">
        <f t="shared" si="25"/>
        <v>41564.633242229</v>
      </c>
      <c r="T103" s="89">
        <f>IF(AND(S103=0,S102&gt;0),SUM($G103:$H$381),S103)</f>
        <v>41564.633242229</v>
      </c>
      <c r="U103" s="82">
        <f>SUM(T103:T$381)</f>
        <v>6035957.4400922367</v>
      </c>
      <c r="V103" s="68">
        <f>localspline(R103,'BBG rates'!$G$10:$G$27,'BBG rates'!$K$10:$K$27)</f>
        <v>1.0268733016049227</v>
      </c>
      <c r="W103" s="68">
        <f>locallinterp(R103,'BBG rates'!$G$10:$G$27,'BBG rates'!$J$10:$J$27)</f>
        <v>-0.3805</v>
      </c>
      <c r="X103" s="56">
        <f t="shared" si="36"/>
        <v>-0.38116519376996116</v>
      </c>
      <c r="Y103" s="66">
        <f t="shared" si="26"/>
        <v>-1217.4084285141455</v>
      </c>
      <c r="Z103" s="72">
        <f t="shared" si="27"/>
        <v>-0.24203121521589963</v>
      </c>
      <c r="AA103" s="79">
        <f t="shared" si="28"/>
        <v>-1403.9407049164572</v>
      </c>
      <c r="AB103" s="81">
        <f t="shared" si="37"/>
        <v>-0.27911542826816288</v>
      </c>
      <c r="AD103" s="95">
        <f>locallinterp(R103,'BBG rates'!$N$10:$N$369,'BBG rates'!$P$10:$P$369)</f>
        <v>6.9474626006101703</v>
      </c>
      <c r="AI103" s="185">
        <f t="shared" si="29"/>
        <v>82</v>
      </c>
      <c r="AJ103" s="127">
        <f>locallinterp(MIN(AI103,CAP_Senior*12),'BBG rates'!$X$24:$X$65,'BBG rates'!$Y$24:$Y$65)</f>
        <v>47.440957747361338</v>
      </c>
      <c r="AK103" s="127">
        <f>locallinterp(MIN(AI103,CAP_CB*12),'BBG rates'!$AA$25:$AA$40,'BBG rates'!$AC$25:$AC$40)</f>
        <v>8.9166666666666661</v>
      </c>
      <c r="AL103" s="144">
        <f t="shared" si="30"/>
        <v>15.465796150384762</v>
      </c>
      <c r="AM103" s="142">
        <f>(SUMPRODUCT(AL103:AL$381,G103:G$381)+SUMPRODUCT(AL103:AL$381,H103:H$381))/12</f>
        <v>9505609.5549074262</v>
      </c>
    </row>
    <row r="104" spans="1:39" x14ac:dyDescent="0.2">
      <c r="A104" s="7">
        <v>83</v>
      </c>
      <c r="B104" s="7">
        <v>41.5</v>
      </c>
      <c r="C104" s="7">
        <v>20.75</v>
      </c>
      <c r="D104" s="12">
        <f t="shared" si="22"/>
        <v>6.916666666666667</v>
      </c>
      <c r="E104" s="29">
        <f t="shared" si="38"/>
        <v>5952991.1796968179</v>
      </c>
      <c r="F104" s="2">
        <f t="shared" si="23"/>
        <v>12259.557127066058</v>
      </c>
      <c r="G104" s="2">
        <f t="shared" si="31"/>
        <v>21849.07313118556</v>
      </c>
      <c r="H104" s="2">
        <f t="shared" si="32"/>
        <v>19552.55402199813</v>
      </c>
      <c r="I104" s="2">
        <f t="shared" si="21"/>
        <v>53661.184280249756</v>
      </c>
      <c r="J104" s="2">
        <f t="shared" si="39"/>
        <v>371156.52460506081</v>
      </c>
      <c r="K104" s="2">
        <f t="shared" si="24"/>
        <v>45291.260331993821</v>
      </c>
      <c r="L104" s="2">
        <f t="shared" si="24"/>
        <v>313264.55062962393</v>
      </c>
      <c r="M104" s="2"/>
      <c r="N104" s="28">
        <f t="shared" si="40"/>
        <v>7815117.1837267317</v>
      </c>
      <c r="O104" s="2">
        <f t="shared" si="33"/>
        <v>16041.720218423123</v>
      </c>
      <c r="P104" s="2">
        <f t="shared" si="34"/>
        <v>28589.672087626648</v>
      </c>
      <c r="R104">
        <f t="shared" si="35"/>
        <v>83</v>
      </c>
      <c r="S104" s="89">
        <f t="shared" si="25"/>
        <v>41401.62715318369</v>
      </c>
      <c r="T104" s="89">
        <f>IF(AND(S104=0,S103&gt;0),SUM($G104:$H$381),S104)</f>
        <v>41401.62715318369</v>
      </c>
      <c r="U104" s="82">
        <f>SUM(T104:T$381)</f>
        <v>5994392.8068500077</v>
      </c>
      <c r="V104" s="68">
        <f>localspline(R104,'BBG rates'!$G$10:$G$27,'BBG rates'!$K$10:$K$27)</f>
        <v>1.0269251303853537</v>
      </c>
      <c r="W104" s="68">
        <f>locallinterp(R104,'BBG rates'!$G$10:$G$27,'BBG rates'!$J$10:$J$27)</f>
        <v>-0.37674999999999997</v>
      </c>
      <c r="X104" s="56">
        <f t="shared" si="36"/>
        <v>-0.37740213113512944</v>
      </c>
      <c r="Y104" s="66">
        <f t="shared" si="26"/>
        <v>-1204.2059356110192</v>
      </c>
      <c r="Z104" s="72">
        <f t="shared" si="27"/>
        <v>-0.24106647150015192</v>
      </c>
      <c r="AA104" s="79">
        <f t="shared" si="28"/>
        <v>-1394.272929576279</v>
      </c>
      <c r="AB104" s="81">
        <f t="shared" si="37"/>
        <v>-0.27911542826816288</v>
      </c>
      <c r="AD104" s="95">
        <f>locallinterp(R104,'BBG rates'!$N$10:$N$369,'BBG rates'!$P$10:$P$369)</f>
        <v>7.0330396948089495</v>
      </c>
      <c r="AI104" s="185">
        <f t="shared" si="29"/>
        <v>83</v>
      </c>
      <c r="AJ104" s="127">
        <f>locallinterp(MIN(AI104,CAP_Senior*12),'BBG rates'!$X$24:$X$65,'BBG rates'!$Y$24:$Y$65)</f>
        <v>47.685543492687259</v>
      </c>
      <c r="AK104" s="127">
        <f>locallinterp(MIN(AI104,CAP_CB*12),'BBG rates'!$AA$25:$AA$40,'BBG rates'!$AC$25:$AC$40)</f>
        <v>8.9583333333333339</v>
      </c>
      <c r="AL104" s="144">
        <f t="shared" si="30"/>
        <v>15.541959060423501</v>
      </c>
      <c r="AM104" s="142">
        <f>(SUMPRODUCT(AL104:AL$381,G104:G$381)+SUMPRODUCT(AL104:AL$381,H104:H$381))/12</f>
        <v>9452040.3761749417</v>
      </c>
    </row>
    <row r="105" spans="1:39" x14ac:dyDescent="0.2">
      <c r="A105" s="7">
        <v>84</v>
      </c>
      <c r="B105" s="7">
        <v>42</v>
      </c>
      <c r="C105" s="7">
        <v>21</v>
      </c>
      <c r="D105" s="12">
        <f t="shared" si="22"/>
        <v>7</v>
      </c>
      <c r="E105" s="29">
        <f t="shared" si="38"/>
        <v>5911751.9917221861</v>
      </c>
      <c r="F105" s="2">
        <f t="shared" si="23"/>
        <v>12174.883728176026</v>
      </c>
      <c r="G105" s="2">
        <f t="shared" si="31"/>
        <v>21822.083750282836</v>
      </c>
      <c r="H105" s="2">
        <f t="shared" si="32"/>
        <v>19417.104224348943</v>
      </c>
      <c r="I105" s="2">
        <f t="shared" si="21"/>
        <v>53414.071702807807</v>
      </c>
      <c r="J105" s="2">
        <f t="shared" si="39"/>
        <v>373898.50191965466</v>
      </c>
      <c r="K105" s="2">
        <f t="shared" si="24"/>
        <v>44990.678073757677</v>
      </c>
      <c r="L105" s="2">
        <f t="shared" si="24"/>
        <v>314934.7465163038</v>
      </c>
      <c r="M105" s="2"/>
      <c r="N105" s="28">
        <f t="shared" si="40"/>
        <v>7786469.0408765944</v>
      </c>
      <c r="O105" s="2">
        <f t="shared" si="33"/>
        <v>15983.249455912894</v>
      </c>
      <c r="P105" s="2">
        <f t="shared" si="34"/>
        <v>28648.142850136872</v>
      </c>
      <c r="R105">
        <f t="shared" si="35"/>
        <v>84</v>
      </c>
      <c r="S105" s="89">
        <f t="shared" si="25"/>
        <v>41239.187974631779</v>
      </c>
      <c r="T105" s="89">
        <f>IF(AND(S105=0,S104&gt;0),SUM($G105:$H$381),S105)</f>
        <v>41239.187974631779</v>
      </c>
      <c r="U105" s="82">
        <f>SUM(T105:T$381)</f>
        <v>5952991.1796968244</v>
      </c>
      <c r="V105" s="68">
        <f>localspline(R105,'BBG rates'!$G$10:$G$27,'BBG rates'!$K$10:$K$27)</f>
        <v>1.0269678831100464</v>
      </c>
      <c r="W105" s="68">
        <f>locallinterp(R105,'BBG rates'!$G$10:$G$27,'BBG rates'!$J$10:$J$27)</f>
        <v>-0.373</v>
      </c>
      <c r="X105" s="56">
        <f t="shared" si="36"/>
        <v>-0.37363919834243475</v>
      </c>
      <c r="Y105" s="66">
        <f t="shared" si="26"/>
        <v>-1191.1850503442913</v>
      </c>
      <c r="Z105" s="72">
        <f t="shared" si="27"/>
        <v>-0.24011828965719173</v>
      </c>
      <c r="AA105" s="79">
        <f t="shared" si="28"/>
        <v>-1384.643068831396</v>
      </c>
      <c r="AB105" s="81">
        <f t="shared" si="37"/>
        <v>-0.27911542826816282</v>
      </c>
      <c r="AD105" s="95">
        <f>locallinterp(R105,'BBG rates'!$N$10:$N$369,'BBG rates'!$P$10:$P$369)</f>
        <v>7.118620351734787</v>
      </c>
      <c r="AI105" s="185">
        <f t="shared" si="29"/>
        <v>84</v>
      </c>
      <c r="AJ105" s="127">
        <f>locallinterp(MIN(AI105,CAP_Senior*12),'BBG rates'!$X$24:$X$65,'BBG rates'!$Y$24:$Y$65)</f>
        <v>47.930129238013173</v>
      </c>
      <c r="AK105" s="127">
        <f>locallinterp(MIN(AI105,CAP_CB*12),'BBG rates'!$AA$25:$AA$40,'BBG rates'!$AC$25:$AC$40)</f>
        <v>9</v>
      </c>
      <c r="AL105" s="144">
        <f t="shared" si="30"/>
        <v>15.618121970462241</v>
      </c>
      <c r="AM105" s="142">
        <f>(SUMPRODUCT(AL105:AL$381,G105:G$381)+SUMPRODUCT(AL105:AL$381,H105:H$381))/12</f>
        <v>9398418.509987466</v>
      </c>
    </row>
    <row r="106" spans="1:39" x14ac:dyDescent="0.2">
      <c r="A106" s="7">
        <v>85</v>
      </c>
      <c r="B106" s="7">
        <v>42.5</v>
      </c>
      <c r="C106" s="7">
        <v>21.25</v>
      </c>
      <c r="D106" s="12">
        <f t="shared" si="22"/>
        <v>7.083333333333333</v>
      </c>
      <c r="E106" s="29">
        <f t="shared" si="38"/>
        <v>5870674.6779126292</v>
      </c>
      <c r="F106" s="2">
        <f t="shared" si="23"/>
        <v>12090.542545150603</v>
      </c>
      <c r="G106" s="2">
        <f t="shared" si="31"/>
        <v>21795.127708399908</v>
      </c>
      <c r="H106" s="2">
        <f t="shared" si="32"/>
        <v>19282.186101157495</v>
      </c>
      <c r="I106" s="2">
        <f t="shared" si="21"/>
        <v>53167.856354708005</v>
      </c>
      <c r="J106" s="2">
        <f t="shared" si="39"/>
        <v>376605.64917918167</v>
      </c>
      <c r="K106" s="2">
        <f t="shared" si="24"/>
        <v>44691.888315858385</v>
      </c>
      <c r="L106" s="2">
        <f t="shared" si="24"/>
        <v>316567.54223733017</v>
      </c>
      <c r="M106" s="2"/>
      <c r="N106" s="28">
        <f t="shared" si="40"/>
        <v>7757762.3076812513</v>
      </c>
      <c r="O106" s="2">
        <f t="shared" si="33"/>
        <v>15924.65911070658</v>
      </c>
      <c r="P106" s="2">
        <f t="shared" si="34"/>
        <v>28706.733195343193</v>
      </c>
      <c r="R106">
        <f t="shared" si="35"/>
        <v>85</v>
      </c>
      <c r="S106" s="89">
        <f t="shared" si="25"/>
        <v>41077.313809557403</v>
      </c>
      <c r="T106" s="89">
        <f>IF(AND(S106=0,S105&gt;0),SUM($G106:$H$381),S106)</f>
        <v>41077.313809557403</v>
      </c>
      <c r="U106" s="82">
        <f>SUM(T106:T$381)</f>
        <v>5911751.9917221926</v>
      </c>
      <c r="V106" s="68">
        <f>localspline(R106,'BBG rates'!$G$10:$G$27,'BBG rates'!$K$10:$K$27)</f>
        <v>1.0270015419268168</v>
      </c>
      <c r="W106" s="68">
        <f>locallinterp(R106,'BBG rates'!$G$10:$G$27,'BBG rates'!$J$10:$J$27)</f>
        <v>-0.36891666666666667</v>
      </c>
      <c r="X106" s="56">
        <f t="shared" si="36"/>
        <v>-0.36954193029132831</v>
      </c>
      <c r="Y106" s="66">
        <f t="shared" si="26"/>
        <v>-1178.344569398346</v>
      </c>
      <c r="Z106" s="72">
        <f t="shared" si="27"/>
        <v>-0.23918687476368394</v>
      </c>
      <c r="AA106" s="79">
        <f t="shared" si="28"/>
        <v>-1375.0509908205872</v>
      </c>
      <c r="AB106" s="81">
        <f t="shared" si="37"/>
        <v>-0.27911542826816288</v>
      </c>
      <c r="AD106" s="95">
        <f>locallinterp(R106,'BBG rates'!$N$10:$N$369,'BBG rates'!$P$10:$P$369)</f>
        <v>7.2042038135620219</v>
      </c>
      <c r="AI106" s="185">
        <f t="shared" si="29"/>
        <v>85</v>
      </c>
      <c r="AJ106" s="127">
        <f>locallinterp(MIN(AI106,CAP_Senior*12),'BBG rates'!$X$24:$X$65,'BBG rates'!$Y$24:$Y$65)</f>
        <v>48.141999047644084</v>
      </c>
      <c r="AK106" s="127">
        <f>locallinterp(MIN(AI106,CAP_CB*12),'BBG rates'!$AA$25:$AA$40,'BBG rates'!$AC$25:$AC$40)</f>
        <v>9.0166666666666657</v>
      </c>
      <c r="AL106" s="144">
        <f t="shared" si="30"/>
        <v>15.667973171432827</v>
      </c>
      <c r="AM106" s="142">
        <f>(SUMPRODUCT(AL106:AL$381,G106:G$381)+SUMPRODUCT(AL106:AL$381,H106:H$381))/12</f>
        <v>9344745.287674915</v>
      </c>
    </row>
    <row r="107" spans="1:39" x14ac:dyDescent="0.2">
      <c r="A107" s="7">
        <v>86</v>
      </c>
      <c r="B107" s="7">
        <v>43</v>
      </c>
      <c r="C107" s="7">
        <v>21.5</v>
      </c>
      <c r="D107" s="12">
        <f t="shared" si="22"/>
        <v>7.166666666666667</v>
      </c>
      <c r="E107" s="29">
        <f t="shared" si="38"/>
        <v>5829758.675145423</v>
      </c>
      <c r="F107" s="2">
        <f t="shared" si="23"/>
        <v>12006.532422440725</v>
      </c>
      <c r="G107" s="2">
        <f t="shared" si="31"/>
        <v>21768.204964354263</v>
      </c>
      <c r="H107" s="2">
        <f t="shared" si="32"/>
        <v>19147.797802851506</v>
      </c>
      <c r="I107" s="2">
        <f t="shared" si="21"/>
        <v>52922.535189646493</v>
      </c>
      <c r="J107" s="2">
        <f t="shared" si="39"/>
        <v>379278.16885913321</v>
      </c>
      <c r="K107" s="2">
        <f t="shared" si="24"/>
        <v>44394.880898701398</v>
      </c>
      <c r="L107" s="2">
        <f t="shared" si="24"/>
        <v>318163.31310735998</v>
      </c>
      <c r="M107" s="2"/>
      <c r="N107" s="28">
        <f t="shared" si="40"/>
        <v>7728996.8643134385</v>
      </c>
      <c r="O107" s="2">
        <f t="shared" si="33"/>
        <v>15865.948938237136</v>
      </c>
      <c r="P107" s="2">
        <f t="shared" si="34"/>
        <v>28765.44336781263</v>
      </c>
      <c r="R107">
        <f t="shared" si="35"/>
        <v>86</v>
      </c>
      <c r="S107" s="89">
        <f t="shared" si="25"/>
        <v>40916.002767205769</v>
      </c>
      <c r="T107" s="89">
        <f>IF(AND(S107=0,S106&gt;0),SUM($G107:$H$381),S107)</f>
        <v>40916.002767205769</v>
      </c>
      <c r="U107" s="82">
        <f>SUM(T107:T$381)</f>
        <v>5870674.6779126348</v>
      </c>
      <c r="V107" s="68">
        <f>localspline(R107,'BBG rates'!$G$10:$G$27,'BBG rates'!$K$10:$K$27)</f>
        <v>1.027026140195449</v>
      </c>
      <c r="W107" s="68">
        <f>locallinterp(R107,'BBG rates'!$G$10:$G$27,'BBG rates'!$J$10:$J$27)</f>
        <v>-0.36483333333333334</v>
      </c>
      <c r="X107" s="56">
        <f t="shared" si="36"/>
        <v>-0.36544481616829216</v>
      </c>
      <c r="Y107" s="66">
        <f t="shared" si="26"/>
        <v>-1165.6947445347073</v>
      </c>
      <c r="Z107" s="72">
        <f t="shared" si="27"/>
        <v>-0.23827477593069682</v>
      </c>
      <c r="AA107" s="79">
        <f t="shared" si="28"/>
        <v>-1365.4965641238703</v>
      </c>
      <c r="AB107" s="81">
        <f t="shared" si="37"/>
        <v>-0.27911542826816294</v>
      </c>
      <c r="AD107" s="95">
        <f>locallinterp(R107,'BBG rates'!$N$10:$N$369,'BBG rates'!$P$10:$P$369)</f>
        <v>7.2897893252449757</v>
      </c>
      <c r="AI107" s="185">
        <f t="shared" si="29"/>
        <v>86</v>
      </c>
      <c r="AJ107" s="127">
        <f>locallinterp(MIN(AI107,CAP_Senior*12),'BBG rates'!$X$24:$X$65,'BBG rates'!$Y$24:$Y$65)</f>
        <v>48.353868857274989</v>
      </c>
      <c r="AK107" s="127">
        <f>locallinterp(MIN(AI107,CAP_CB*12),'BBG rates'!$AA$25:$AA$40,'BBG rates'!$AC$25:$AC$40)</f>
        <v>9.0333333333333332</v>
      </c>
      <c r="AL107" s="144">
        <f t="shared" si="30"/>
        <v>15.717824372403417</v>
      </c>
      <c r="AM107" s="142">
        <f>(SUMPRODUCT(AL107:AL$381,G107:G$381)+SUMPRODUCT(AL107:AL$381,H107:H$381))/12</f>
        <v>9291112.1001146901</v>
      </c>
    </row>
    <row r="108" spans="1:39" x14ac:dyDescent="0.2">
      <c r="A108" s="7">
        <v>87</v>
      </c>
      <c r="B108" s="7">
        <v>43.5</v>
      </c>
      <c r="C108" s="7">
        <v>21.75</v>
      </c>
      <c r="D108" s="12">
        <f t="shared" si="22"/>
        <v>7.25</v>
      </c>
      <c r="E108" s="29">
        <f t="shared" si="38"/>
        <v>5789003.4221823597</v>
      </c>
      <c r="F108" s="2">
        <f t="shared" si="23"/>
        <v>11922.852208364238</v>
      </c>
      <c r="G108" s="2">
        <f t="shared" si="31"/>
        <v>21741.315477014272</v>
      </c>
      <c r="H108" s="2">
        <f t="shared" si="32"/>
        <v>19013.937486048369</v>
      </c>
      <c r="I108" s="2">
        <f t="shared" si="21"/>
        <v>52678.105171426883</v>
      </c>
      <c r="J108" s="2">
        <f t="shared" si="39"/>
        <v>381916.26249284489</v>
      </c>
      <c r="K108" s="2">
        <f t="shared" si="24"/>
        <v>44099.645718731095</v>
      </c>
      <c r="L108" s="2">
        <f t="shared" si="24"/>
        <v>319722.43146080046</v>
      </c>
      <c r="M108" s="2"/>
      <c r="N108" s="28">
        <f t="shared" si="40"/>
        <v>7700172.5907008257</v>
      </c>
      <c r="O108" s="2">
        <f t="shared" si="33"/>
        <v>15807.118693437345</v>
      </c>
      <c r="P108" s="2">
        <f t="shared" si="34"/>
        <v>28824.273612612418</v>
      </c>
      <c r="R108">
        <f t="shared" si="35"/>
        <v>87</v>
      </c>
      <c r="S108" s="89">
        <f t="shared" si="25"/>
        <v>40755.252963062638</v>
      </c>
      <c r="T108" s="89">
        <f>IF(AND(S108=0,S107&gt;0),SUM($G108:$H$381),S108)</f>
        <v>40755.252963062638</v>
      </c>
      <c r="U108" s="82">
        <f>SUM(T108:T$381)</f>
        <v>5829758.6751454286</v>
      </c>
      <c r="V108" s="68">
        <f>localspline(R108,'BBG rates'!$G$10:$G$27,'BBG rates'!$K$10:$K$27)</f>
        <v>1.0270419326415663</v>
      </c>
      <c r="W108" s="68">
        <f>locallinterp(R108,'BBG rates'!$G$10:$G$27,'BBG rates'!$J$10:$J$27)</f>
        <v>-0.36075000000000002</v>
      </c>
      <c r="X108" s="56">
        <f t="shared" si="36"/>
        <v>-0.36134785596120267</v>
      </c>
      <c r="Y108" s="66">
        <f t="shared" si="26"/>
        <v>-1153.2342936100383</v>
      </c>
      <c r="Z108" s="72">
        <f t="shared" si="27"/>
        <v>-0.23738223646067544</v>
      </c>
      <c r="AA108" s="79">
        <f t="shared" si="28"/>
        <v>-1355.9796577610452</v>
      </c>
      <c r="AB108" s="81">
        <f t="shared" si="37"/>
        <v>-0.27911542826816288</v>
      </c>
      <c r="AD108" s="95">
        <f>locallinterp(R108,'BBG rates'!$N$10:$N$369,'BBG rates'!$P$10:$P$369)</f>
        <v>7.3753761529651065</v>
      </c>
      <c r="AI108" s="185">
        <f t="shared" si="29"/>
        <v>87</v>
      </c>
      <c r="AJ108" s="127">
        <f>locallinterp(MIN(AI108,CAP_Senior*12),'BBG rates'!$X$24:$X$65,'BBG rates'!$Y$24:$Y$65)</f>
        <v>48.565738666905901</v>
      </c>
      <c r="AK108" s="127">
        <f>locallinterp(MIN(AI108,CAP_CB*12),'BBG rates'!$AA$25:$AA$40,'BBG rates'!$AC$25:$AC$40)</f>
        <v>9.0500000000000007</v>
      </c>
      <c r="AL108" s="144">
        <f t="shared" si="30"/>
        <v>15.767675573374003</v>
      </c>
      <c r="AM108" s="142">
        <f>(SUMPRODUCT(AL108:AL$381,G108:G$381)+SUMPRODUCT(AL108:AL$381,H108:H$381))/12</f>
        <v>9237519.554655049</v>
      </c>
    </row>
    <row r="109" spans="1:39" x14ac:dyDescent="0.2">
      <c r="A109" s="7">
        <v>88</v>
      </c>
      <c r="B109" s="7">
        <v>44</v>
      </c>
      <c r="C109" s="7">
        <v>22</v>
      </c>
      <c r="D109" s="12">
        <f t="shared" si="22"/>
        <v>7.333333333333333</v>
      </c>
      <c r="E109" s="29">
        <f t="shared" si="38"/>
        <v>5748408.3596635265</v>
      </c>
      <c r="F109" s="2">
        <f t="shared" si="23"/>
        <v>11839.50075509315</v>
      </c>
      <c r="G109" s="2">
        <f t="shared" si="31"/>
        <v>21714.459205299117</v>
      </c>
      <c r="H109" s="2">
        <f t="shared" si="32"/>
        <v>18880.603313534728</v>
      </c>
      <c r="I109" s="2">
        <f t="shared" si="21"/>
        <v>52434.563273926993</v>
      </c>
      <c r="J109" s="2">
        <f t="shared" si="39"/>
        <v>384520.13067546458</v>
      </c>
      <c r="K109" s="2">
        <f t="shared" si="24"/>
        <v>43806.172728126461</v>
      </c>
      <c r="L109" s="2">
        <f t="shared" si="24"/>
        <v>321245.26667292736</v>
      </c>
      <c r="M109" s="2"/>
      <c r="N109" s="28">
        <f>IF($A109&lt;=$I$8,N108-P109,0)</f>
        <v>7671289.366525515</v>
      </c>
      <c r="O109" s="2">
        <f t="shared" si="33"/>
        <v>15748.168130738786</v>
      </c>
      <c r="P109" s="2">
        <f t="shared" si="34"/>
        <v>28883.224175310974</v>
      </c>
      <c r="R109">
        <f t="shared" si="35"/>
        <v>88</v>
      </c>
      <c r="S109" s="89">
        <f t="shared" si="25"/>
        <v>40595.062518833845</v>
      </c>
      <c r="T109" s="89">
        <f>IF(AND(S109=0,S108&gt;0),SUM($G109:$H$381),S109)</f>
        <v>40595.062518833845</v>
      </c>
      <c r="U109" s="82">
        <f>SUM(T109:T$381)</f>
        <v>5789003.4221823663</v>
      </c>
      <c r="V109" s="68">
        <f>localspline(R109,'BBG rates'!$G$10:$G$27,'BBG rates'!$K$10:$K$27)</f>
        <v>1.0270490548348716</v>
      </c>
      <c r="W109" s="68">
        <f>locallinterp(R109,'BBG rates'!$G$10:$G$27,'BBG rates'!$J$10:$J$27)</f>
        <v>-0.35666666666666669</v>
      </c>
      <c r="X109" s="56">
        <f t="shared" si="36"/>
        <v>-0.35725104965780297</v>
      </c>
      <c r="Y109" s="66">
        <f t="shared" si="26"/>
        <v>-1140.9619408789058</v>
      </c>
      <c r="Z109" s="72">
        <f t="shared" si="27"/>
        <v>-0.23650950417620181</v>
      </c>
      <c r="AA109" s="79">
        <f t="shared" si="28"/>
        <v>-1346.5001411902431</v>
      </c>
      <c r="AB109" s="81">
        <f t="shared" si="37"/>
        <v>-0.27911542826816288</v>
      </c>
      <c r="AD109" s="95">
        <f>locallinterp(R109,'BBG rates'!$N$10:$N$369,'BBG rates'!$P$10:$P$369)</f>
        <v>7.4609635742013456</v>
      </c>
      <c r="AI109" s="185">
        <f t="shared" si="29"/>
        <v>88</v>
      </c>
      <c r="AJ109" s="127">
        <f>locallinterp(MIN(AI109,CAP_Senior*12),'BBG rates'!$X$24:$X$65,'BBG rates'!$Y$24:$Y$65)</f>
        <v>48.777608476536805</v>
      </c>
      <c r="AK109" s="127">
        <f>locallinterp(MIN(AI109,CAP_CB*12),'BBG rates'!$AA$25:$AA$40,'BBG rates'!$AC$25:$AC$40)</f>
        <v>9.0666666666666664</v>
      </c>
      <c r="AL109" s="144">
        <f t="shared" si="30"/>
        <v>15.817526774344589</v>
      </c>
      <c r="AM109" s="142">
        <f>(SUMPRODUCT(AL109:AL$381,G109:G$381)+SUMPRODUCT(AL109:AL$381,H109:H$381))/12</f>
        <v>9183968.2541023549</v>
      </c>
    </row>
    <row r="110" spans="1:39" x14ac:dyDescent="0.2">
      <c r="A110" s="7">
        <v>89</v>
      </c>
      <c r="B110" s="7">
        <v>44.5</v>
      </c>
      <c r="C110" s="7">
        <v>22.25</v>
      </c>
      <c r="D110" s="12">
        <f t="shared" si="22"/>
        <v>7.416666666666667</v>
      </c>
      <c r="E110" s="29">
        <f t="shared" si="38"/>
        <v>5707972.9301011022</v>
      </c>
      <c r="F110" s="2">
        <f t="shared" si="23"/>
        <v>11756.476918640901</v>
      </c>
      <c r="G110" s="2">
        <f t="shared" si="31"/>
        <v>21687.636108178722</v>
      </c>
      <c r="H110" s="2">
        <f t="shared" si="32"/>
        <v>18747.793454246093</v>
      </c>
      <c r="I110" s="2">
        <f t="shared" si="21"/>
        <v>52191.906481065715</v>
      </c>
      <c r="J110" s="2">
        <f t="shared" si="39"/>
        <v>387089.97306790407</v>
      </c>
      <c r="K110" s="2">
        <f t="shared" si="24"/>
        <v>43514.451934498276</v>
      </c>
      <c r="L110" s="2">
        <f t="shared" si="24"/>
        <v>322732.1851808622</v>
      </c>
      <c r="M110" s="2"/>
      <c r="N110" s="28">
        <f t="shared" si="40"/>
        <v>7642347.0712235356</v>
      </c>
      <c r="O110" s="2">
        <f t="shared" si="33"/>
        <v>15689.097004070803</v>
      </c>
      <c r="P110" s="2">
        <f t="shared" si="34"/>
        <v>28942.295301978957</v>
      </c>
      <c r="R110">
        <f t="shared" si="35"/>
        <v>89</v>
      </c>
      <c r="S110" s="89">
        <f t="shared" si="25"/>
        <v>40435.429562424819</v>
      </c>
      <c r="T110" s="89">
        <f>IF(AND(S110=0,S109&gt;0),SUM($G110:$H$381),S110)</f>
        <v>40435.429562424819</v>
      </c>
      <c r="U110" s="82">
        <f>SUM(T110:T$381)</f>
        <v>5748408.359663533</v>
      </c>
      <c r="V110" s="68">
        <f>localspline(R110,'BBG rates'!$G$10:$G$27,'BBG rates'!$K$10:$K$27)</f>
        <v>1.0270474635115292</v>
      </c>
      <c r="W110" s="68">
        <f>locallinterp(R110,'BBG rates'!$G$10:$G$27,'BBG rates'!$J$10:$J$27)</f>
        <v>-0.35258333333333336</v>
      </c>
      <c r="X110" s="56">
        <f t="shared" si="36"/>
        <v>-0.35315439724623587</v>
      </c>
      <c r="Y110" s="66">
        <f t="shared" si="26"/>
        <v>-1128.8764169657579</v>
      </c>
      <c r="Z110" s="72">
        <f t="shared" si="27"/>
        <v>-0.23565683152652717</v>
      </c>
      <c r="AA110" s="79">
        <f t="shared" si="28"/>
        <v>-1337.0578843064789</v>
      </c>
      <c r="AB110" s="81">
        <f t="shared" si="37"/>
        <v>-0.27911542826816288</v>
      </c>
      <c r="AD110" s="95">
        <f>locallinterp(R110,'BBG rates'!$N$10:$N$369,'BBG rates'!$P$10:$P$369)</f>
        <v>7.5465508628273064</v>
      </c>
      <c r="AI110" s="185">
        <f t="shared" si="29"/>
        <v>89</v>
      </c>
      <c r="AJ110" s="127">
        <f>locallinterp(MIN(AI110,CAP_Senior*12),'BBG rates'!$X$24:$X$65,'BBG rates'!$Y$24:$Y$65)</f>
        <v>48.989478286167717</v>
      </c>
      <c r="AK110" s="127">
        <f>locallinterp(MIN(AI110,CAP_CB*12),'BBG rates'!$AA$25:$AA$40,'BBG rates'!$AC$25:$AC$40)</f>
        <v>9.0833333333333321</v>
      </c>
      <c r="AL110" s="144">
        <f t="shared" si="30"/>
        <v>15.867377975315179</v>
      </c>
      <c r="AM110" s="142">
        <f>(SUMPRODUCT(AL110:AL$381,G110:G$381)+SUMPRODUCT(AL110:AL$381,H110:H$381))/12</f>
        <v>9130458.7967441995</v>
      </c>
    </row>
    <row r="111" spans="1:39" x14ac:dyDescent="0.2">
      <c r="A111" s="7">
        <v>90</v>
      </c>
      <c r="B111" s="7">
        <v>45</v>
      </c>
      <c r="C111" s="7">
        <v>22.5</v>
      </c>
      <c r="D111" s="12">
        <f t="shared" si="22"/>
        <v>7.5</v>
      </c>
      <c r="E111" s="29">
        <f t="shared" si="38"/>
        <v>5667696.5778731825</v>
      </c>
      <c r="F111" s="2">
        <f t="shared" si="23"/>
        <v>11673.779558849677</v>
      </c>
      <c r="G111" s="2">
        <f t="shared" si="31"/>
        <v>21660.846144673698</v>
      </c>
      <c r="H111" s="2">
        <f t="shared" si="32"/>
        <v>18615.506083246575</v>
      </c>
      <c r="I111" s="2">
        <f t="shared" si="21"/>
        <v>51950.131786769947</v>
      </c>
      <c r="J111" s="2">
        <f t="shared" si="39"/>
        <v>389625.9884007746</v>
      </c>
      <c r="K111" s="2">
        <f t="shared" si="24"/>
        <v>43224.473400588075</v>
      </c>
      <c r="L111" s="2">
        <f t="shared" si="24"/>
        <v>324183.55050441058</v>
      </c>
      <c r="M111" s="2"/>
      <c r="N111" s="28">
        <f t="shared" si="40"/>
        <v>7613345.5839843452</v>
      </c>
      <c r="O111" s="2">
        <f t="shared" si="33"/>
        <v>15629.905066859488</v>
      </c>
      <c r="P111" s="2">
        <f t="shared" si="34"/>
        <v>29001.487239190279</v>
      </c>
      <c r="R111">
        <f t="shared" si="35"/>
        <v>90</v>
      </c>
      <c r="S111" s="89">
        <f t="shared" si="25"/>
        <v>40276.352227920273</v>
      </c>
      <c r="T111" s="89">
        <f>IF(AND(S111=0,S110&gt;0),SUM($G111:$H$381),S111)</f>
        <v>40276.352227920273</v>
      </c>
      <c r="U111" s="82">
        <f>SUM(T111:T$381)</f>
        <v>5707972.9301011078</v>
      </c>
      <c r="V111" s="68">
        <f>localspline(R111,'BBG rates'!$G$10:$G$27,'BBG rates'!$K$10:$K$27)</f>
        <v>1.0270374730312142</v>
      </c>
      <c r="W111" s="68">
        <f>locallinterp(R111,'BBG rates'!$G$10:$G$27,'BBG rates'!$J$10:$J$27)</f>
        <v>-0.34850000000000003</v>
      </c>
      <c r="X111" s="56">
        <f t="shared" si="36"/>
        <v>-0.34905789871437776</v>
      </c>
      <c r="Y111" s="66">
        <f t="shared" si="26"/>
        <v>-1116.976458836999</v>
      </c>
      <c r="Z111" s="72">
        <f t="shared" si="27"/>
        <v>-0.23482447569712916</v>
      </c>
      <c r="AA111" s="79">
        <f t="shared" si="28"/>
        <v>-1327.6527574402094</v>
      </c>
      <c r="AB111" s="81">
        <f t="shared" si="37"/>
        <v>-0.27911542826816288</v>
      </c>
      <c r="AD111" s="95">
        <f>locallinterp(R111,'BBG rates'!$N$10:$N$369,'BBG rates'!$P$10:$P$369)</f>
        <v>7.6321373189132409</v>
      </c>
      <c r="AI111" s="185">
        <f t="shared" si="29"/>
        <v>90</v>
      </c>
      <c r="AJ111" s="127">
        <f>locallinterp(MIN(AI111,CAP_Senior*12),'BBG rates'!$X$24:$X$65,'BBG rates'!$Y$24:$Y$65)</f>
        <v>49.201348095798622</v>
      </c>
      <c r="AK111" s="127">
        <f>locallinterp(MIN(AI111,CAP_CB*12),'BBG rates'!$AA$25:$AA$40,'BBG rates'!$AC$25:$AC$40)</f>
        <v>9.1</v>
      </c>
      <c r="AL111" s="144">
        <f t="shared" si="30"/>
        <v>15.917229176285765</v>
      </c>
      <c r="AM111" s="142">
        <f>(SUMPRODUCT(AL111:AL$381,G111:G$381)+SUMPRODUCT(AL111:AL$381,H111:H$381))/12</f>
        <v>9076991.7763724308</v>
      </c>
    </row>
    <row r="112" spans="1:39" x14ac:dyDescent="0.2">
      <c r="A112" s="7">
        <v>91</v>
      </c>
      <c r="B112" s="7">
        <v>45.5</v>
      </c>
      <c r="C112" s="7">
        <v>22.75</v>
      </c>
      <c r="D112" s="12">
        <f t="shared" si="22"/>
        <v>7.583333333333333</v>
      </c>
      <c r="E112" s="29">
        <f t="shared" si="38"/>
        <v>5627578.7492176192</v>
      </c>
      <c r="F112" s="2">
        <f t="shared" si="23"/>
        <v>11591.407539377786</v>
      </c>
      <c r="G112" s="2">
        <f t="shared" si="31"/>
        <v>21634.089273855254</v>
      </c>
      <c r="H112" s="2">
        <f t="shared" si="32"/>
        <v>18483.739381708623</v>
      </c>
      <c r="I112" s="2">
        <f t="shared" si="21"/>
        <v>51709.236194941666</v>
      </c>
      <c r="J112" s="2">
        <f t="shared" si="39"/>
        <v>392128.37447830761</v>
      </c>
      <c r="K112" s="2">
        <f t="shared" si="24"/>
        <v>42936.22724396862</v>
      </c>
      <c r="L112" s="2">
        <f t="shared" si="24"/>
        <v>325599.72326676204</v>
      </c>
      <c r="M112" s="2"/>
      <c r="N112" s="28">
        <f t="shared" si="40"/>
        <v>7584284.7837503217</v>
      </c>
      <c r="O112" s="2">
        <f t="shared" si="33"/>
        <v>15570.592072026642</v>
      </c>
      <c r="P112" s="2">
        <f t="shared" si="34"/>
        <v>29060.800234023118</v>
      </c>
      <c r="R112">
        <f t="shared" si="35"/>
        <v>91</v>
      </c>
      <c r="S112" s="89">
        <f t="shared" si="25"/>
        <v>40117.828655563877</v>
      </c>
      <c r="T112" s="89">
        <f>IF(AND(S112=0,S111&gt;0),SUM($G112:$H$381),S112)</f>
        <v>40117.828655563877</v>
      </c>
      <c r="U112" s="82">
        <f>SUM(T112:T$381)</f>
        <v>5667696.5778731881</v>
      </c>
      <c r="V112" s="68">
        <f>localspline(R112,'BBG rates'!$G$10:$G$27,'BBG rates'!$K$10:$K$27)</f>
        <v>1.0270191295380109</v>
      </c>
      <c r="W112" s="68">
        <f>locallinterp(R112,'BBG rates'!$G$10:$G$27,'BBG rates'!$J$10:$J$27)</f>
        <v>-0.34441666666666665</v>
      </c>
      <c r="X112" s="56">
        <f t="shared" si="36"/>
        <v>-0.34496155404997175</v>
      </c>
      <c r="Y112" s="66">
        <f t="shared" si="26"/>
        <v>-1105.2608097732007</v>
      </c>
      <c r="Z112" s="72">
        <f t="shared" si="27"/>
        <v>-0.23401269872240441</v>
      </c>
      <c r="AA112" s="79">
        <f t="shared" si="28"/>
        <v>-1318.2846313558966</v>
      </c>
      <c r="AB112" s="81">
        <f t="shared" si="37"/>
        <v>-0.27911542826816288</v>
      </c>
      <c r="AD112" s="95">
        <f>locallinterp(R112,'BBG rates'!$N$10:$N$369,'BBG rates'!$P$10:$P$369)</f>
        <v>7.7177222463747421</v>
      </c>
      <c r="AI112" s="185">
        <f t="shared" si="29"/>
        <v>91</v>
      </c>
      <c r="AJ112" s="127">
        <f>locallinterp(MIN(AI112,CAP_Senior*12),'BBG rates'!$X$24:$X$65,'BBG rates'!$Y$24:$Y$65)</f>
        <v>49.413217905429534</v>
      </c>
      <c r="AK112" s="127">
        <f>locallinterp(MIN(AI112,CAP_CB*12),'BBG rates'!$AA$25:$AA$40,'BBG rates'!$AC$25:$AC$40)</f>
        <v>9.1166666666666671</v>
      </c>
      <c r="AL112" s="144">
        <f t="shared" si="30"/>
        <v>15.967080377256355</v>
      </c>
      <c r="AM112" s="142">
        <f>(SUMPRODUCT(AL112:AL$381,G112:G$381)+SUMPRODUCT(AL112:AL$381,H112:H$381))/12</f>
        <v>9023567.7823060453</v>
      </c>
    </row>
    <row r="113" spans="1:39" x14ac:dyDescent="0.2">
      <c r="A113" s="7">
        <v>92</v>
      </c>
      <c r="B113" s="7">
        <v>46</v>
      </c>
      <c r="C113" s="7">
        <v>23</v>
      </c>
      <c r="D113" s="12">
        <f t="shared" si="22"/>
        <v>7.666666666666667</v>
      </c>
      <c r="E113" s="29">
        <f t="shared" si="38"/>
        <v>5587618.8922258811</v>
      </c>
      <c r="F113" s="2">
        <f t="shared" si="23"/>
        <v>11509.359727687051</v>
      </c>
      <c r="G113" s="2">
        <f t="shared" si="31"/>
        <v>21607.365454845189</v>
      </c>
      <c r="H113" s="2">
        <f t="shared" si="32"/>
        <v>18352.491536892892</v>
      </c>
      <c r="I113" s="2">
        <f t="shared" si="21"/>
        <v>51469.216719425131</v>
      </c>
      <c r="J113" s="2">
        <f t="shared" si="39"/>
        <v>394597.32818225934</v>
      </c>
      <c r="K113" s="2">
        <f t="shared" si="24"/>
        <v>42649.703636746061</v>
      </c>
      <c r="L113" s="2">
        <f t="shared" si="24"/>
        <v>326981.06121505314</v>
      </c>
      <c r="M113" s="2"/>
      <c r="N113" s="28">
        <f t="shared" si="40"/>
        <v>7555164.5492162611</v>
      </c>
      <c r="O113" s="2">
        <f t="shared" si="33"/>
        <v>15511.157771988757</v>
      </c>
      <c r="P113" s="2">
        <f t="shared" si="34"/>
        <v>29120.234534060997</v>
      </c>
      <c r="R113">
        <f t="shared" si="35"/>
        <v>92</v>
      </c>
      <c r="S113" s="89">
        <f t="shared" si="25"/>
        <v>39959.856991738081</v>
      </c>
      <c r="T113" s="89">
        <f>IF(AND(S113=0,S112&gt;0),SUM($G113:$H$381),S113)</f>
        <v>39959.856991738081</v>
      </c>
      <c r="U113" s="82">
        <f>SUM(T113:T$381)</f>
        <v>5627578.7492176238</v>
      </c>
      <c r="V113" s="68">
        <f>localspline(R113,'BBG rates'!$G$10:$G$27,'BBG rates'!$K$10:$K$27)</f>
        <v>1.0269926579937489</v>
      </c>
      <c r="W113" s="68">
        <f>locallinterp(R113,'BBG rates'!$G$10:$G$27,'BBG rates'!$J$10:$J$27)</f>
        <v>-0.34033333333333332</v>
      </c>
      <c r="X113" s="56">
        <f t="shared" si="36"/>
        <v>-0.34086536324116068</v>
      </c>
      <c r="Y113" s="66">
        <f t="shared" si="26"/>
        <v>-1093.7282193414226</v>
      </c>
      <c r="Z113" s="72">
        <f t="shared" si="27"/>
        <v>-0.23322176760159496</v>
      </c>
      <c r="AA113" s="79">
        <f t="shared" si="28"/>
        <v>-1308.9533772505745</v>
      </c>
      <c r="AB113" s="81">
        <f t="shared" si="37"/>
        <v>-0.27911542826816282</v>
      </c>
      <c r="AD113" s="95">
        <f>locallinterp(R113,'BBG rates'!$N$10:$N$369,'BBG rates'!$P$10:$P$369)</f>
        <v>7.8033049678742215</v>
      </c>
      <c r="AI113" s="185">
        <f t="shared" si="29"/>
        <v>92</v>
      </c>
      <c r="AJ113" s="127">
        <f>locallinterp(MIN(AI113,CAP_Senior*12),'BBG rates'!$X$24:$X$65,'BBG rates'!$Y$24:$Y$65)</f>
        <v>49.625087715060445</v>
      </c>
      <c r="AK113" s="127">
        <f>locallinterp(MIN(AI113,CAP_CB*12),'BBG rates'!$AA$25:$AA$40,'BBG rates'!$AC$25:$AC$40)</f>
        <v>9.1333333333333329</v>
      </c>
      <c r="AL113" s="144">
        <f t="shared" si="30"/>
        <v>16.016931578226941</v>
      </c>
      <c r="AM113" s="142">
        <f>(SUMPRODUCT(AL113:AL$381,G113:G$381)+SUMPRODUCT(AL113:AL$381,H113:H$381))/12</f>
        <v>8970187.3994140141</v>
      </c>
    </row>
    <row r="114" spans="1:39" x14ac:dyDescent="0.2">
      <c r="A114" s="7">
        <v>93</v>
      </c>
      <c r="B114" s="7">
        <v>46.5</v>
      </c>
      <c r="C114" s="7">
        <v>23.25</v>
      </c>
      <c r="D114" s="12">
        <f t="shared" si="22"/>
        <v>7.75</v>
      </c>
      <c r="E114" s="29">
        <f t="shared" si="38"/>
        <v>5547816.456836937</v>
      </c>
      <c r="F114" s="2">
        <f t="shared" si="23"/>
        <v>11427.634995030261</v>
      </c>
      <c r="G114" s="2">
        <f t="shared" si="31"/>
        <v>21580.674646815776</v>
      </c>
      <c r="H114" s="2">
        <f t="shared" si="32"/>
        <v>18221.760742128121</v>
      </c>
      <c r="I114" s="2">
        <f t="shared" si="21"/>
        <v>51230.070383974155</v>
      </c>
      <c r="J114" s="2">
        <f t="shared" si="39"/>
        <v>397033.04547579971</v>
      </c>
      <c r="K114" s="2">
        <f t="shared" si="24"/>
        <v>42364.892805263677</v>
      </c>
      <c r="L114" s="2">
        <f t="shared" si="24"/>
        <v>328327.91924079345</v>
      </c>
      <c r="M114" s="2"/>
      <c r="N114" s="28">
        <f t="shared" si="40"/>
        <v>7525984.7588288672</v>
      </c>
      <c r="O114" s="2">
        <f t="shared" si="33"/>
        <v>15451.601918655972</v>
      </c>
      <c r="P114" s="2">
        <f t="shared" si="34"/>
        <v>29179.79038739379</v>
      </c>
      <c r="R114">
        <f t="shared" si="35"/>
        <v>93</v>
      </c>
      <c r="S114" s="89">
        <f t="shared" si="25"/>
        <v>39802.435388943893</v>
      </c>
      <c r="T114" s="89">
        <f>IF(AND(S114=0,S113&gt;0),SUM($G114:$H$381),S114)</f>
        <v>39802.435388943893</v>
      </c>
      <c r="U114" s="82">
        <f>SUM(T114:T$381)</f>
        <v>5587618.8922258858</v>
      </c>
      <c r="V114" s="68">
        <f>localspline(R114,'BBG rates'!$G$10:$G$27,'BBG rates'!$K$10:$K$27)</f>
        <v>1.0269580747320219</v>
      </c>
      <c r="W114" s="68">
        <f>locallinterp(R114,'BBG rates'!$G$10:$G$27,'BBG rates'!$J$10:$J$27)</f>
        <v>-0.33624999999999999</v>
      </c>
      <c r="X114" s="56">
        <f t="shared" si="36"/>
        <v>-0.33676932627555445</v>
      </c>
      <c r="Y114" s="66">
        <f t="shared" si="26"/>
        <v>-1082.3774433676278</v>
      </c>
      <c r="Z114" s="72">
        <f t="shared" si="27"/>
        <v>-0.23245195441805477</v>
      </c>
      <c r="AA114" s="79">
        <f t="shared" si="28"/>
        <v>-1299.6588667524215</v>
      </c>
      <c r="AB114" s="81">
        <f t="shared" si="37"/>
        <v>-0.27911542826816288</v>
      </c>
      <c r="AD114" s="95">
        <f>locallinterp(R114,'BBG rates'!$N$10:$N$369,'BBG rates'!$P$10:$P$369)</f>
        <v>7.8888848074352236</v>
      </c>
      <c r="AI114" s="185">
        <f t="shared" si="29"/>
        <v>93</v>
      </c>
      <c r="AJ114" s="127">
        <f>locallinterp(MIN(AI114,CAP_Senior*12),'BBG rates'!$X$24:$X$65,'BBG rates'!$Y$24:$Y$65)</f>
        <v>49.83695752469135</v>
      </c>
      <c r="AK114" s="127">
        <f>locallinterp(MIN(AI114,CAP_CB*12),'BBG rates'!$AA$25:$AA$40,'BBG rates'!$AC$25:$AC$40)</f>
        <v>9.1499999999999986</v>
      </c>
      <c r="AL114" s="144">
        <f t="shared" si="30"/>
        <v>16.066782779197528</v>
      </c>
      <c r="AM114" s="142">
        <f>(SUMPRODUCT(AL114:AL$381,G114:G$381)+SUMPRODUCT(AL114:AL$381,H114:H$381))/12</f>
        <v>8916851.2081379797</v>
      </c>
    </row>
    <row r="115" spans="1:39" x14ac:dyDescent="0.2">
      <c r="A115" s="7">
        <v>94</v>
      </c>
      <c r="B115" s="7">
        <v>47</v>
      </c>
      <c r="C115" s="7">
        <v>23.5</v>
      </c>
      <c r="D115" s="12">
        <f t="shared" si="22"/>
        <v>7.833333333333333</v>
      </c>
      <c r="E115" s="29">
        <f t="shared" si="38"/>
        <v>5508170.8948311564</v>
      </c>
      <c r="F115" s="2">
        <f t="shared" si="23"/>
        <v>11346.232216438657</v>
      </c>
      <c r="G115" s="2">
        <f t="shared" si="31"/>
        <v>21554.016808989731</v>
      </c>
      <c r="H115" s="2">
        <f t="shared" si="32"/>
        <v>18091.545196791136</v>
      </c>
      <c r="I115" s="2">
        <f t="shared" si="21"/>
        <v>50991.794222219527</v>
      </c>
      <c r="J115" s="2">
        <f t="shared" si="39"/>
        <v>399435.7214073863</v>
      </c>
      <c r="K115" s="2">
        <f t="shared" si="24"/>
        <v>42081.785029807186</v>
      </c>
      <c r="L115" s="2">
        <f t="shared" si="24"/>
        <v>329640.64940015634</v>
      </c>
      <c r="M115" s="2"/>
      <c r="N115" s="28">
        <f t="shared" si="40"/>
        <v>7496745.2907862486</v>
      </c>
      <c r="O115" s="2">
        <f t="shared" si="33"/>
        <v>15391.924263431025</v>
      </c>
      <c r="P115" s="2">
        <f t="shared" si="34"/>
        <v>29239.46804261873</v>
      </c>
      <c r="R115">
        <f t="shared" si="35"/>
        <v>94</v>
      </c>
      <c r="S115" s="89">
        <f t="shared" si="25"/>
        <v>39645.56200578087</v>
      </c>
      <c r="T115" s="89">
        <f>IF(AND(S115=0,S114&gt;0),SUM($G115:$H$381),S115)</f>
        <v>39645.56200578087</v>
      </c>
      <c r="U115" s="82">
        <f>SUM(T115:T$381)</f>
        <v>5547816.4568369417</v>
      </c>
      <c r="V115" s="68">
        <f>localspline(R115,'BBG rates'!$G$10:$G$27,'BBG rates'!$K$10:$K$27)</f>
        <v>1.026915604716566</v>
      </c>
      <c r="W115" s="68">
        <f>locallinterp(R115,'BBG rates'!$G$10:$G$27,'BBG rates'!$J$10:$J$27)</f>
        <v>-0.33216666666666667</v>
      </c>
      <c r="X115" s="56">
        <f t="shared" si="36"/>
        <v>-0.3326734431414291</v>
      </c>
      <c r="Y115" s="66">
        <f t="shared" si="26"/>
        <v>-1071.2072439092437</v>
      </c>
      <c r="Z115" s="72">
        <f t="shared" si="27"/>
        <v>-0.23170353646198025</v>
      </c>
      <c r="AA115" s="79">
        <f t="shared" si="28"/>
        <v>-1290.4009719193375</v>
      </c>
      <c r="AB115" s="81">
        <f t="shared" si="37"/>
        <v>-0.27911542826816288</v>
      </c>
      <c r="AD115" s="95">
        <f>locallinterp(R115,'BBG rates'!$N$10:$N$369,'BBG rates'!$P$10:$P$369)</f>
        <v>7.9744611078282706</v>
      </c>
      <c r="AI115" s="185">
        <f t="shared" si="29"/>
        <v>94</v>
      </c>
      <c r="AJ115" s="127">
        <f>locallinterp(MIN(AI115,CAP_Senior*12),'BBG rates'!$X$24:$X$65,'BBG rates'!$Y$24:$Y$65)</f>
        <v>50.048827334322262</v>
      </c>
      <c r="AK115" s="127">
        <f>locallinterp(MIN(AI115,CAP_CB*12),'BBG rates'!$AA$25:$AA$40,'BBG rates'!$AC$25:$AC$40)</f>
        <v>9.1666666666666661</v>
      </c>
      <c r="AL115" s="144">
        <f t="shared" si="30"/>
        <v>16.116633980168118</v>
      </c>
      <c r="AM115" s="142">
        <f>(SUMPRODUCT(AL115:AL$381,G115:G$381)+SUMPRODUCT(AL115:AL$381,H115:H$381))/12</f>
        <v>8863559.7845148798</v>
      </c>
    </row>
    <row r="116" spans="1:39" x14ac:dyDescent="0.2">
      <c r="A116" s="7">
        <v>95</v>
      </c>
      <c r="B116" s="7">
        <v>47.5</v>
      </c>
      <c r="C116" s="7">
        <v>23.75</v>
      </c>
      <c r="D116" s="12">
        <f t="shared" si="22"/>
        <v>7.916666666666667</v>
      </c>
      <c r="E116" s="29">
        <f t="shared" si="38"/>
        <v>5468681.6598242298</v>
      </c>
      <c r="F116" s="2">
        <f t="shared" si="23"/>
        <v>11265.150270709459</v>
      </c>
      <c r="G116" s="2">
        <f t="shared" si="31"/>
        <v>21527.39190064013</v>
      </c>
      <c r="H116" s="2">
        <f t="shared" si="32"/>
        <v>17961.843106286837</v>
      </c>
      <c r="I116" s="2">
        <f t="shared" si="21"/>
        <v>50754.385277636422</v>
      </c>
      <c r="J116" s="2">
        <f t="shared" si="39"/>
        <v>401805.5501146217</v>
      </c>
      <c r="K116" s="2">
        <f t="shared" si="24"/>
        <v>41800.370644311661</v>
      </c>
      <c r="L116" s="2">
        <f t="shared" si="24"/>
        <v>330919.60093413398</v>
      </c>
      <c r="M116" s="2"/>
      <c r="N116" s="28">
        <f t="shared" si="40"/>
        <v>7467446.0230374075</v>
      </c>
      <c r="O116" s="2">
        <f t="shared" si="33"/>
        <v>15332.124557208259</v>
      </c>
      <c r="P116" s="2">
        <f t="shared" si="34"/>
        <v>29299.267748841503</v>
      </c>
      <c r="R116">
        <f t="shared" si="35"/>
        <v>95</v>
      </c>
      <c r="S116" s="89">
        <f t="shared" si="25"/>
        <v>39489.235006926967</v>
      </c>
      <c r="T116" s="89">
        <f>IF(AND(S116=0,S115&gt;0),SUM($G116:$H$381),S116)</f>
        <v>39489.235006926967</v>
      </c>
      <c r="U116" s="82">
        <f>SUM(T116:T$381)</f>
        <v>5508170.894831161</v>
      </c>
      <c r="V116" s="68">
        <f>localspline(R116,'BBG rates'!$G$10:$G$27,'BBG rates'!$K$10:$K$27)</f>
        <v>1.026865338790353</v>
      </c>
      <c r="W116" s="68">
        <f>locallinterp(R116,'BBG rates'!$G$10:$G$27,'BBG rates'!$J$10:$J$27)</f>
        <v>-0.32808333333333334</v>
      </c>
      <c r="X116" s="56">
        <f t="shared" si="36"/>
        <v>-0.32857771382652778</v>
      </c>
      <c r="Y116" s="66">
        <f t="shared" si="26"/>
        <v>-1060.2163892277936</v>
      </c>
      <c r="Z116" s="72">
        <f t="shared" si="27"/>
        <v>-0.23097679635670601</v>
      </c>
      <c r="AA116" s="79">
        <f t="shared" si="28"/>
        <v>-1281.1795652375245</v>
      </c>
      <c r="AB116" s="81">
        <f t="shared" si="37"/>
        <v>-0.27911542826816282</v>
      </c>
      <c r="AD116" s="95">
        <f>locallinterp(R116,'BBG rates'!$N$10:$N$369,'BBG rates'!$P$10:$P$369)</f>
        <v>8.0600332193941338</v>
      </c>
      <c r="AI116" s="185">
        <f t="shared" si="29"/>
        <v>95</v>
      </c>
      <c r="AJ116" s="127">
        <f>locallinterp(MIN(AI116,CAP_Senior*12),'BBG rates'!$X$24:$X$65,'BBG rates'!$Y$24:$Y$65)</f>
        <v>50.260697143953166</v>
      </c>
      <c r="AK116" s="127">
        <f>locallinterp(MIN(AI116,CAP_CB*12),'BBG rates'!$AA$25:$AA$40,'BBG rates'!$AC$25:$AC$40)</f>
        <v>9.1833333333333336</v>
      </c>
      <c r="AL116" s="144">
        <f t="shared" si="30"/>
        <v>16.166485181138704</v>
      </c>
      <c r="AM116" s="142">
        <f>(SUMPRODUCT(AL116:AL$381,G116:G$381)+SUMPRODUCT(AL116:AL$381,H116:H$381))/12</f>
        <v>8810313.700199442</v>
      </c>
    </row>
    <row r="117" spans="1:39" x14ac:dyDescent="0.2">
      <c r="A117" s="7">
        <v>96</v>
      </c>
      <c r="B117" s="7">
        <v>48</v>
      </c>
      <c r="C117" s="7">
        <v>24</v>
      </c>
      <c r="D117" s="12">
        <f t="shared" si="22"/>
        <v>8</v>
      </c>
      <c r="E117" s="29">
        <f t="shared" si="38"/>
        <v>5429348.2072611107</v>
      </c>
      <c r="F117" s="2">
        <f t="shared" si="23"/>
        <v>11184.388040393431</v>
      </c>
      <c r="G117" s="2">
        <f t="shared" si="31"/>
        <v>21500.799881090377</v>
      </c>
      <c r="H117" s="2">
        <f t="shared" si="32"/>
        <v>17832.652682028347</v>
      </c>
      <c r="I117" s="2">
        <f t="shared" si="21"/>
        <v>50517.840603512159</v>
      </c>
      <c r="J117" s="2">
        <f t="shared" si="39"/>
        <v>404142.72482809727</v>
      </c>
      <c r="K117" s="2">
        <f t="shared" si="24"/>
        <v>41520.640036070043</v>
      </c>
      <c r="L117" s="2">
        <f t="shared" si="24"/>
        <v>332165.12028856034</v>
      </c>
      <c r="M117" s="2"/>
      <c r="N117" s="28">
        <f t="shared" si="40"/>
        <v>7438086.8332817303</v>
      </c>
      <c r="O117" s="2">
        <f t="shared" si="33"/>
        <v>15272.202550372531</v>
      </c>
      <c r="P117" s="2">
        <f t="shared" si="34"/>
        <v>29359.189755677238</v>
      </c>
      <c r="R117">
        <f t="shared" si="35"/>
        <v>96</v>
      </c>
      <c r="S117" s="89">
        <f t="shared" si="25"/>
        <v>39333.452563118728</v>
      </c>
      <c r="T117" s="89">
        <f>IF(AND(S117=0,S116&gt;0),SUM($G117:$H$381),S117)</f>
        <v>39333.452563118728</v>
      </c>
      <c r="U117" s="82">
        <f>SUM(T117:T$381)</f>
        <v>5468681.6598242344</v>
      </c>
      <c r="V117" s="68">
        <f>localspline(R117,'BBG rates'!$G$10:$G$27,'BBG rates'!$K$10:$K$27)</f>
        <v>1.026807427406311</v>
      </c>
      <c r="W117" s="68">
        <f>locallinterp(R117,'BBG rates'!$G$10:$G$27,'BBG rates'!$J$10:$J$27)</f>
        <v>-0.32400000000000001</v>
      </c>
      <c r="X117" s="56">
        <f t="shared" si="36"/>
        <v>-0.32448213831872685</v>
      </c>
      <c r="Y117" s="66">
        <f t="shared" si="26"/>
        <v>-1049.4036537616814</v>
      </c>
      <c r="Z117" s="72">
        <f t="shared" si="27"/>
        <v>-0.23027202218870638</v>
      </c>
      <c r="AA117" s="79">
        <f t="shared" si="28"/>
        <v>-1271.994519620074</v>
      </c>
      <c r="AB117" s="81">
        <f t="shared" si="37"/>
        <v>-0.27911542826816282</v>
      </c>
      <c r="AD117" s="95">
        <f>locallinterp(R117,'BBG rates'!$N$10:$N$369,'BBG rates'!$P$10:$P$369)</f>
        <v>8.1456005050113269</v>
      </c>
      <c r="AI117" s="185">
        <f t="shared" si="29"/>
        <v>96</v>
      </c>
      <c r="AJ117" s="127">
        <f>locallinterp(MIN(AI117,CAP_Senior*12),'BBG rates'!$X$24:$X$65,'BBG rates'!$Y$24:$Y$65)</f>
        <v>50.472566953584078</v>
      </c>
      <c r="AK117" s="127">
        <f>locallinterp(MIN(AI117,CAP_CB*12),'BBG rates'!$AA$25:$AA$40,'BBG rates'!$AC$25:$AC$40)</f>
        <v>9.1999999999999993</v>
      </c>
      <c r="AL117" s="144">
        <f t="shared" si="30"/>
        <v>16.216336382109294</v>
      </c>
      <c r="AM117" s="142">
        <f>(SUMPRODUCT(AL117:AL$381,G117:G$381)+SUMPRODUCT(AL117:AL$381,H117:H$381))/12</f>
        <v>8757113.5224866103</v>
      </c>
    </row>
    <row r="118" spans="1:39" x14ac:dyDescent="0.2">
      <c r="A118" s="7">
        <v>97</v>
      </c>
      <c r="B118" s="7">
        <v>48.5</v>
      </c>
      <c r="C118" s="7">
        <v>24.25</v>
      </c>
      <c r="D118" s="12">
        <f t="shared" si="22"/>
        <v>8.0833333333333339</v>
      </c>
      <c r="E118" s="29">
        <f t="shared" si="38"/>
        <v>5390169.9944099803</v>
      </c>
      <c r="F118" s="2">
        <f t="shared" si="23"/>
        <v>11103.944411782497</v>
      </c>
      <c r="G118" s="2">
        <f t="shared" si="31"/>
        <v>21474.2407097141</v>
      </c>
      <c r="H118" s="2">
        <f t="shared" si="32"/>
        <v>17703.972141417151</v>
      </c>
      <c r="I118" s="2">
        <f t="shared" si="21"/>
        <v>50282.157262913752</v>
      </c>
      <c r="J118" s="2">
        <f t="shared" si="39"/>
        <v>406447.4378752195</v>
      </c>
      <c r="K118" s="2">
        <f t="shared" si="24"/>
        <v>41242.583645443177</v>
      </c>
      <c r="L118" s="2">
        <f t="shared" si="24"/>
        <v>333377.55113399902</v>
      </c>
      <c r="M118" s="2"/>
      <c r="N118" s="28">
        <f t="shared" si="40"/>
        <v>7408667.5989684789</v>
      </c>
      <c r="O118" s="2">
        <f t="shared" si="33"/>
        <v>15212.157992798191</v>
      </c>
      <c r="P118" s="2">
        <f t="shared" si="34"/>
        <v>29419.234313251571</v>
      </c>
      <c r="R118">
        <f t="shared" si="35"/>
        <v>97</v>
      </c>
      <c r="S118" s="89">
        <f t="shared" si="25"/>
        <v>39178.212851131248</v>
      </c>
      <c r="T118" s="89">
        <f>IF(AND(S118=0,S117&gt;0),SUM($G118:$H$381),S118)</f>
        <v>39178.212851131248</v>
      </c>
      <c r="U118" s="82">
        <f>SUM(T118:T$381)</f>
        <v>5429348.2072611153</v>
      </c>
      <c r="V118" s="68">
        <f>localspline(R118,'BBG rates'!$G$10:$G$27,'BBG rates'!$K$10:$K$27)</f>
        <v>1.0267419889840914</v>
      </c>
      <c r="W118" s="68">
        <f>locallinterp(R118,'BBG rates'!$G$10:$G$27,'BBG rates'!$J$10:$J$27)</f>
        <v>-0.31975000000000003</v>
      </c>
      <c r="X118" s="56">
        <f t="shared" si="36"/>
        <v>-0.32021955980270356</v>
      </c>
      <c r="Y118" s="66">
        <f t="shared" si="26"/>
        <v>-1038.7678180990656</v>
      </c>
      <c r="Z118" s="72">
        <f t="shared" si="27"/>
        <v>-0.229589507641415</v>
      </c>
      <c r="AA118" s="79">
        <f t="shared" si="28"/>
        <v>-1262.8457084055572</v>
      </c>
      <c r="AB118" s="81">
        <f t="shared" si="37"/>
        <v>-0.27911542826816288</v>
      </c>
      <c r="AD118" s="95">
        <f>locallinterp(R118,'BBG rates'!$N$10:$N$369,'BBG rates'!$P$10:$P$369)</f>
        <v>8.2311623374266674</v>
      </c>
      <c r="AI118" s="185">
        <f t="shared" si="29"/>
        <v>97</v>
      </c>
      <c r="AJ118" s="127">
        <f>locallinterp(MIN(AI118,CAP_Senior*12),'BBG rates'!$X$24:$X$65,'BBG rates'!$Y$24:$Y$65)</f>
        <v>50.659449370158875</v>
      </c>
      <c r="AK118" s="127">
        <f>locallinterp(MIN(AI118,CAP_CB*12),'BBG rates'!$AA$25:$AA$40,'BBG rates'!$AC$25:$AC$40)</f>
        <v>9.2333333333333325</v>
      </c>
      <c r="AL118" s="144">
        <f t="shared" si="30"/>
        <v>16.275773059593675</v>
      </c>
      <c r="AM118" s="142">
        <f>(SUMPRODUCT(AL118:AL$381,G118:G$381)+SUMPRODUCT(AL118:AL$381,H118:H$381))/12</f>
        <v>8703959.8143338356</v>
      </c>
    </row>
    <row r="119" spans="1:39" x14ac:dyDescent="0.2">
      <c r="A119" s="7">
        <v>98</v>
      </c>
      <c r="B119" s="7">
        <v>49</v>
      </c>
      <c r="C119" s="7">
        <v>24.5</v>
      </c>
      <c r="D119" s="12">
        <f t="shared" si="22"/>
        <v>8.1666666666666661</v>
      </c>
      <c r="E119" s="29">
        <f t="shared" si="38"/>
        <v>5351146.480356222</v>
      </c>
      <c r="F119" s="2">
        <f t="shared" si="23"/>
        <v>11023.818274897385</v>
      </c>
      <c r="G119" s="2">
        <f t="shared" si="31"/>
        <v>21447.714345935132</v>
      </c>
      <c r="H119" s="2">
        <f t="shared" si="32"/>
        <v>17575.799707823327</v>
      </c>
      <c r="I119" s="2">
        <f t="shared" si="21"/>
        <v>50047.332328655844</v>
      </c>
      <c r="J119" s="2">
        <f t="shared" si="39"/>
        <v>408719.88068402268</v>
      </c>
      <c r="K119" s="2">
        <f t="shared" si="24"/>
        <v>40966.191965571452</v>
      </c>
      <c r="L119" s="2">
        <f t="shared" si="24"/>
        <v>334557.23438550014</v>
      </c>
      <c r="M119" s="2"/>
      <c r="N119" s="28">
        <f t="shared" si="40"/>
        <v>7379188.1972962767</v>
      </c>
      <c r="O119" s="2">
        <f t="shared" si="33"/>
        <v>15151.990633848054</v>
      </c>
      <c r="P119" s="2">
        <f t="shared" si="34"/>
        <v>29479.401672201704</v>
      </c>
      <c r="R119">
        <f t="shared" si="35"/>
        <v>98</v>
      </c>
      <c r="S119" s="89">
        <f t="shared" si="25"/>
        <v>39023.514053758459</v>
      </c>
      <c r="T119" s="89">
        <f>IF(AND(S119=0,S118&gt;0),SUM($G119:$H$381),S119)</f>
        <v>39023.514053758459</v>
      </c>
      <c r="U119" s="82">
        <f>SUM(T119:T$381)</f>
        <v>5390169.994409984</v>
      </c>
      <c r="V119" s="68">
        <f>localspline(R119,'BBG rates'!$G$10:$G$27,'BBG rates'!$K$10:$K$27)</f>
        <v>1.0266686263931648</v>
      </c>
      <c r="W119" s="68">
        <f>locallinterp(R119,'BBG rates'!$G$10:$G$27,'BBG rates'!$J$10:$J$27)</f>
        <v>-0.3155</v>
      </c>
      <c r="X119" s="56">
        <f t="shared" si="36"/>
        <v>-0.31595714787915341</v>
      </c>
      <c r="Y119" s="66">
        <f t="shared" si="26"/>
        <v>-1028.3131263715275</v>
      </c>
      <c r="Z119" s="72">
        <f t="shared" si="27"/>
        <v>-0.22893076710485191</v>
      </c>
      <c r="AA119" s="79">
        <f t="shared" si="28"/>
        <v>-1253.73300535662</v>
      </c>
      <c r="AB119" s="81">
        <f t="shared" si="37"/>
        <v>-0.27911542826816294</v>
      </c>
      <c r="AD119" s="95">
        <f>locallinterp(R119,'BBG rates'!$N$10:$N$369,'BBG rates'!$P$10:$P$369)</f>
        <v>8.3167180562927641</v>
      </c>
      <c r="AI119" s="185">
        <f t="shared" si="29"/>
        <v>98</v>
      </c>
      <c r="AJ119" s="127">
        <f>locallinterp(MIN(AI119,CAP_Senior*12),'BBG rates'!$X$24:$X$65,'BBG rates'!$Y$24:$Y$65)</f>
        <v>50.846331786733671</v>
      </c>
      <c r="AK119" s="127">
        <f>locallinterp(MIN(AI119,CAP_CB*12),'BBG rates'!$AA$25:$AA$40,'BBG rates'!$AC$25:$AC$40)</f>
        <v>9.2666666666666657</v>
      </c>
      <c r="AL119" s="144">
        <f t="shared" si="30"/>
        <v>16.335209737078056</v>
      </c>
      <c r="AM119" s="142">
        <f>(SUMPRODUCT(AL119:AL$381,G119:G$381)+SUMPRODUCT(AL119:AL$381,H119:H$381))/12</f>
        <v>8650821.8392300475</v>
      </c>
    </row>
    <row r="120" spans="1:39" x14ac:dyDescent="0.2">
      <c r="A120" s="7">
        <v>99</v>
      </c>
      <c r="B120" s="7">
        <v>49.5</v>
      </c>
      <c r="C120" s="7">
        <v>24.75</v>
      </c>
      <c r="D120" s="12">
        <f t="shared" si="22"/>
        <v>8.25</v>
      </c>
      <c r="E120" s="29">
        <f t="shared" si="38"/>
        <v>5312277.1259964285</v>
      </c>
      <c r="F120" s="2">
        <f t="shared" si="23"/>
        <v>10944.008523475321</v>
      </c>
      <c r="G120" s="2">
        <f t="shared" si="31"/>
        <v>21421.22074922741</v>
      </c>
      <c r="H120" s="2">
        <f t="shared" si="32"/>
        <v>17448.133610565856</v>
      </c>
      <c r="I120" s="2">
        <f t="shared" si="21"/>
        <v>49813.362883268586</v>
      </c>
      <c r="J120" s="2">
        <f t="shared" si="39"/>
        <v>410960.24378696585</v>
      </c>
      <c r="K120" s="2">
        <f t="shared" si="24"/>
        <v>40691.455542087991</v>
      </c>
      <c r="L120" s="2">
        <f t="shared" si="24"/>
        <v>335704.50822222594</v>
      </c>
      <c r="M120" s="2"/>
      <c r="N120" s="28">
        <f t="shared" si="40"/>
        <v>7349648.5052125994</v>
      </c>
      <c r="O120" s="2">
        <f t="shared" si="33"/>
        <v>15091.700222372334</v>
      </c>
      <c r="P120" s="2">
        <f t="shared" si="34"/>
        <v>29539.692083677422</v>
      </c>
      <c r="R120">
        <f t="shared" si="35"/>
        <v>99</v>
      </c>
      <c r="S120" s="89">
        <f t="shared" si="25"/>
        <v>38869.354359793266</v>
      </c>
      <c r="T120" s="89">
        <f>IF(AND(S120=0,S119&gt;0),SUM($G120:$H$381),S120)</f>
        <v>38869.354359793266</v>
      </c>
      <c r="U120" s="82">
        <f>SUM(T120:T$381)</f>
        <v>5351146.4803562257</v>
      </c>
      <c r="V120" s="68">
        <f>localspline(R120,'BBG rates'!$G$10:$G$27,'BBG rates'!$K$10:$K$27)</f>
        <v>1.0265872829573368</v>
      </c>
      <c r="W120" s="68">
        <f>locallinterp(R120,'BBG rates'!$G$10:$G$27,'BBG rates'!$J$10:$J$27)</f>
        <v>-0.31125000000000003</v>
      </c>
      <c r="X120" s="56">
        <f t="shared" si="36"/>
        <v>-0.31169490253435406</v>
      </c>
      <c r="Y120" s="66">
        <f t="shared" si="26"/>
        <v>-1018.0383278709878</v>
      </c>
      <c r="Z120" s="72">
        <f t="shared" si="27"/>
        <v>-0.22829612269628255</v>
      </c>
      <c r="AA120" s="79">
        <f t="shared" si="28"/>
        <v>-1244.6562846585837</v>
      </c>
      <c r="AB120" s="81">
        <f t="shared" si="37"/>
        <v>-0.27911542826816288</v>
      </c>
      <c r="AD120" s="95">
        <f>locallinterp(R120,'BBG rates'!$N$10:$N$369,'BBG rates'!$P$10:$P$369)</f>
        <v>8.4022669965392094</v>
      </c>
      <c r="AI120" s="185">
        <f t="shared" si="29"/>
        <v>99</v>
      </c>
      <c r="AJ120" s="127">
        <f>locallinterp(MIN(AI120,CAP_Senior*12),'BBG rates'!$X$24:$X$65,'BBG rates'!$Y$24:$Y$65)</f>
        <v>51.033214203308461</v>
      </c>
      <c r="AK120" s="127">
        <f>locallinterp(MIN(AI120,CAP_CB*12),'BBG rates'!$AA$25:$AA$40,'BBG rates'!$AC$25:$AC$40)</f>
        <v>9.2999999999999989</v>
      </c>
      <c r="AL120" s="144">
        <f t="shared" si="30"/>
        <v>16.394646414562438</v>
      </c>
      <c r="AM120" s="142">
        <f>(SUMPRODUCT(AL120:AL$381,G120:G$381)+SUMPRODUCT(AL120:AL$381,H120:H$381))/12</f>
        <v>8597700.3986678831</v>
      </c>
    </row>
    <row r="121" spans="1:39" x14ac:dyDescent="0.2">
      <c r="A121" s="7">
        <v>100</v>
      </c>
      <c r="B121" s="7">
        <v>50</v>
      </c>
      <c r="C121" s="7">
        <v>25</v>
      </c>
      <c r="D121" s="12">
        <f t="shared" si="22"/>
        <v>8.3333333333333339</v>
      </c>
      <c r="E121" s="29">
        <f t="shared" si="38"/>
        <v>5273561.3940324206</v>
      </c>
      <c r="F121" s="2">
        <f t="shared" si="23"/>
        <v>10864.514054957754</v>
      </c>
      <c r="G121" s="2">
        <f t="shared" si="31"/>
        <v>21394.759879114939</v>
      </c>
      <c r="H121" s="2">
        <f t="shared" si="32"/>
        <v>17320.972084892972</v>
      </c>
      <c r="I121" s="2">
        <f t="shared" si="21"/>
        <v>49580.246018965663</v>
      </c>
      <c r="J121" s="2">
        <f t="shared" si="39"/>
        <v>413168.71682471386</v>
      </c>
      <c r="K121" s="2">
        <f t="shared" si="24"/>
        <v>40418.364972833326</v>
      </c>
      <c r="L121" s="2">
        <f t="shared" si="24"/>
        <v>336819.7081069444</v>
      </c>
      <c r="M121" s="2"/>
      <c r="N121" s="28">
        <f t="shared" si="40"/>
        <v>7320048.3994132569</v>
      </c>
      <c r="O121" s="2">
        <f t="shared" si="33"/>
        <v>15031.286506707598</v>
      </c>
      <c r="P121" s="2">
        <f t="shared" si="34"/>
        <v>29600.105799342164</v>
      </c>
      <c r="R121">
        <f t="shared" si="35"/>
        <v>100</v>
      </c>
      <c r="S121" s="89">
        <f t="shared" si="25"/>
        <v>38715.731964007908</v>
      </c>
      <c r="T121" s="89">
        <f>IF(AND(S121=0,S120&gt;0),SUM($G121:$H$381),S121)</f>
        <v>38715.731964007908</v>
      </c>
      <c r="U121" s="82">
        <f>SUM(T121:T$381)</f>
        <v>5312277.1259964323</v>
      </c>
      <c r="V121" s="68">
        <f>localspline(R121,'BBG rates'!$G$10:$G$27,'BBG rates'!$K$10:$K$27)</f>
        <v>1.0264974848117654</v>
      </c>
      <c r="W121" s="68">
        <f>locallinterp(R121,'BBG rates'!$G$10:$G$27,'BBG rates'!$J$10:$J$27)</f>
        <v>-0.307</v>
      </c>
      <c r="X121" s="56">
        <f t="shared" si="36"/>
        <v>-0.30743282375471637</v>
      </c>
      <c r="Y121" s="66">
        <f t="shared" si="26"/>
        <v>-1007.942178188697</v>
      </c>
      <c r="Z121" s="72">
        <f t="shared" si="27"/>
        <v>-0.22768590288850243</v>
      </c>
      <c r="AA121" s="79">
        <f t="shared" si="28"/>
        <v>-1235.6154209180497</v>
      </c>
      <c r="AB121" s="81">
        <f t="shared" si="37"/>
        <v>-0.27911542826816288</v>
      </c>
      <c r="AD121" s="95">
        <f>locallinterp(R121,'BBG rates'!$N$10:$N$369,'BBG rates'!$P$10:$P$369)</f>
        <v>8.4878084536068563</v>
      </c>
      <c r="AI121" s="185">
        <f t="shared" si="29"/>
        <v>100</v>
      </c>
      <c r="AJ121" s="127">
        <f>locallinterp(MIN(AI121,CAP_Senior*12),'BBG rates'!$X$24:$X$65,'BBG rates'!$Y$24:$Y$65)</f>
        <v>51.220096619883257</v>
      </c>
      <c r="AK121" s="127">
        <f>locallinterp(MIN(AI121,CAP_CB*12),'BBG rates'!$AA$25:$AA$40,'BBG rates'!$AC$25:$AC$40)</f>
        <v>9.3333333333333321</v>
      </c>
      <c r="AL121" s="144">
        <f t="shared" si="30"/>
        <v>16.454083092046819</v>
      </c>
      <c r="AM121" s="142">
        <f>(SUMPRODUCT(AL121:AL$381,G121:G$381)+SUMPRODUCT(AL121:AL$381,H121:H$381))/12</f>
        <v>8544596.288576955</v>
      </c>
    </row>
    <row r="122" spans="1:39" x14ac:dyDescent="0.2">
      <c r="A122" s="7">
        <v>101</v>
      </c>
      <c r="B122" s="7">
        <v>50.5</v>
      </c>
      <c r="C122" s="7">
        <v>25.25</v>
      </c>
      <c r="D122" s="12">
        <f t="shared" si="22"/>
        <v>8.4166666666666661</v>
      </c>
      <c r="E122" s="29">
        <f t="shared" si="38"/>
        <v>5234998.7489652857</v>
      </c>
      <c r="F122" s="2">
        <f t="shared" si="23"/>
        <v>10785.333770478141</v>
      </c>
      <c r="G122" s="2">
        <f t="shared" si="31"/>
        <v>21368.331695171724</v>
      </c>
      <c r="H122" s="2">
        <f t="shared" si="32"/>
        <v>17194.313371962595</v>
      </c>
      <c r="I122" s="2">
        <f t="shared" si="21"/>
        <v>49347.978837612463</v>
      </c>
      <c r="J122" s="2">
        <f t="shared" si="39"/>
        <v>415345.4885499049</v>
      </c>
      <c r="K122" s="2">
        <f t="shared" si="24"/>
        <v>40146.910907571728</v>
      </c>
      <c r="L122" s="2">
        <f t="shared" si="24"/>
        <v>337903.16680539533</v>
      </c>
      <c r="M122" s="2"/>
      <c r="N122" s="28">
        <f t="shared" si="40"/>
        <v>7290387.756341883</v>
      </c>
      <c r="O122" s="2">
        <f t="shared" si="33"/>
        <v>14970.749234675715</v>
      </c>
      <c r="P122" s="2">
        <f t="shared" si="34"/>
        <v>29660.643071374045</v>
      </c>
      <c r="R122">
        <f t="shared" si="35"/>
        <v>101</v>
      </c>
      <c r="S122" s="89">
        <f t="shared" si="25"/>
        <v>38562.645067134319</v>
      </c>
      <c r="T122" s="89">
        <f>IF(AND(S122=0,S121&gt;0),SUM($G122:$H$381),S122)</f>
        <v>38562.645067134319</v>
      </c>
      <c r="U122" s="82">
        <f>SUM(T122:T$381)</f>
        <v>5273561.3940324243</v>
      </c>
      <c r="V122" s="68">
        <f>localspline(R122,'BBG rates'!$G$10:$G$27,'BBG rates'!$K$10:$K$27)</f>
        <v>1.02639893688943</v>
      </c>
      <c r="W122" s="68">
        <f>locallinterp(R122,'BBG rates'!$G$10:$G$27,'BBG rates'!$J$10:$J$27)</f>
        <v>-0.30275000000000002</v>
      </c>
      <c r="X122" s="56">
        <f t="shared" si="36"/>
        <v>-0.30317091152665121</v>
      </c>
      <c r="Y122" s="66">
        <f t="shared" si="26"/>
        <v>-998.02343918750887</v>
      </c>
      <c r="Z122" s="72">
        <f t="shared" si="27"/>
        <v>-0.22710044266863938</v>
      </c>
      <c r="AA122" s="79">
        <f t="shared" si="28"/>
        <v>-1226.6102891615085</v>
      </c>
      <c r="AB122" s="81">
        <f t="shared" si="37"/>
        <v>-0.27911542826816288</v>
      </c>
      <c r="AD122" s="95">
        <f>locallinterp(R122,'BBG rates'!$N$10:$N$369,'BBG rates'!$P$10:$P$369)</f>
        <v>8.573341698347642</v>
      </c>
      <c r="AI122" s="185">
        <f t="shared" si="29"/>
        <v>101</v>
      </c>
      <c r="AJ122" s="127">
        <f>locallinterp(MIN(AI122,CAP_Senior*12),'BBG rates'!$X$24:$X$65,'BBG rates'!$Y$24:$Y$65)</f>
        <v>51.406979036458054</v>
      </c>
      <c r="AK122" s="127">
        <f>locallinterp(MIN(AI122,CAP_CB*12),'BBG rates'!$AA$25:$AA$40,'BBG rates'!$AC$25:$AC$40)</f>
        <v>9.3666666666666654</v>
      </c>
      <c r="AL122" s="144">
        <f t="shared" si="30"/>
        <v>16.5135197695312</v>
      </c>
      <c r="AM122" s="142">
        <f>(SUMPRODUCT(AL122:AL$381,G122:G$381)+SUMPRODUCT(AL122:AL$381,H122:H$381))/12</f>
        <v>8491510.2993515227</v>
      </c>
    </row>
    <row r="123" spans="1:39" x14ac:dyDescent="0.2">
      <c r="A123" s="7">
        <v>102</v>
      </c>
      <c r="B123" s="7">
        <v>51</v>
      </c>
      <c r="C123" s="7">
        <v>25.5</v>
      </c>
      <c r="D123" s="12">
        <f t="shared" si="22"/>
        <v>8.5</v>
      </c>
      <c r="E123" s="29">
        <f t="shared" si="38"/>
        <v>5196588.6570894411</v>
      </c>
      <c r="F123" s="2">
        <f t="shared" si="23"/>
        <v>10706.466574849741</v>
      </c>
      <c r="G123" s="2">
        <f t="shared" si="31"/>
        <v>21341.936157021708</v>
      </c>
      <c r="H123" s="2">
        <f t="shared" si="32"/>
        <v>17068.155718822814</v>
      </c>
      <c r="I123" s="2">
        <f t="shared" si="21"/>
        <v>49116.558450694269</v>
      </c>
      <c r="J123" s="2">
        <f t="shared" si="39"/>
        <v>417490.74683090131</v>
      </c>
      <c r="K123" s="2">
        <f t="shared" si="24"/>
        <v>39877.084047708893</v>
      </c>
      <c r="L123" s="2">
        <f t="shared" si="24"/>
        <v>338955.21440552559</v>
      </c>
      <c r="M123" s="2"/>
      <c r="N123" s="28">
        <f t="shared" si="40"/>
        <v>7260666.4521894157</v>
      </c>
      <c r="O123" s="2">
        <f t="shared" si="33"/>
        <v>14910.088153582816</v>
      </c>
      <c r="P123" s="2">
        <f t="shared" si="34"/>
        <v>29721.304152466942</v>
      </c>
      <c r="R123">
        <f t="shared" si="35"/>
        <v>102</v>
      </c>
      <c r="S123" s="89">
        <f t="shared" si="25"/>
        <v>38410.091875844519</v>
      </c>
      <c r="T123" s="89">
        <f>IF(AND(S123=0,S122&gt;0),SUM($G123:$H$381),S123)</f>
        <v>38410.091875844519</v>
      </c>
      <c r="U123" s="82">
        <f>SUM(T123:T$381)</f>
        <v>5234998.7489652904</v>
      </c>
      <c r="V123" s="68">
        <f>localspline(R123,'BBG rates'!$G$10:$G$27,'BBG rates'!$K$10:$K$27)</f>
        <v>1.0262915229336613</v>
      </c>
      <c r="W123" s="68">
        <f>locallinterp(R123,'BBG rates'!$G$10:$G$27,'BBG rates'!$J$10:$J$27)</f>
        <v>-0.29849999999999999</v>
      </c>
      <c r="X123" s="56">
        <f t="shared" si="36"/>
        <v>-0.29890916583643623</v>
      </c>
      <c r="Y123" s="66">
        <f t="shared" si="26"/>
        <v>-988.28087897427406</v>
      </c>
      <c r="Z123" s="72">
        <f t="shared" si="27"/>
        <v>-0.2265400837017453</v>
      </c>
      <c r="AA123" s="79">
        <f t="shared" si="28"/>
        <v>-1217.6407648339532</v>
      </c>
      <c r="AB123" s="81">
        <f t="shared" si="37"/>
        <v>-0.27911542826816288</v>
      </c>
      <c r="AD123" s="95">
        <f>locallinterp(R123,'BBG rates'!$N$10:$N$369,'BBG rates'!$P$10:$P$369)</f>
        <v>8.6588659919254471</v>
      </c>
      <c r="AI123" s="185">
        <f t="shared" si="29"/>
        <v>102</v>
      </c>
      <c r="AJ123" s="127">
        <f>locallinterp(MIN(AI123,CAP_Senior*12),'BBG rates'!$X$24:$X$65,'BBG rates'!$Y$24:$Y$65)</f>
        <v>51.593861453032844</v>
      </c>
      <c r="AK123" s="127">
        <f>locallinterp(MIN(AI123,CAP_CB*12),'BBG rates'!$AA$25:$AA$40,'BBG rates'!$AC$25:$AC$40)</f>
        <v>9.3999999999999986</v>
      </c>
      <c r="AL123" s="144">
        <f t="shared" si="30"/>
        <v>16.572956447015581</v>
      </c>
      <c r="AM123" s="142">
        <f>(SUMPRODUCT(AL123:AL$381,G123:G$381)+SUMPRODUCT(AL123:AL$381,H123:H$381))/12</f>
        <v>8438443.2158780601</v>
      </c>
    </row>
    <row r="124" spans="1:39" x14ac:dyDescent="0.2">
      <c r="A124" s="7">
        <v>103</v>
      </c>
      <c r="B124" s="7">
        <v>51.5</v>
      </c>
      <c r="C124" s="7">
        <v>25.75</v>
      </c>
      <c r="D124" s="12">
        <f t="shared" si="22"/>
        <v>8.5833333333333339</v>
      </c>
      <c r="E124" s="29">
        <f t="shared" si="38"/>
        <v>5158330.5864867102</v>
      </c>
      <c r="F124" s="2">
        <f t="shared" si="23"/>
        <v>10627.911376553482</v>
      </c>
      <c r="G124" s="2">
        <f t="shared" si="31"/>
        <v>21315.57322433871</v>
      </c>
      <c r="H124" s="2">
        <f t="shared" si="32"/>
        <v>16942.497378392443</v>
      </c>
      <c r="I124" s="2">
        <f t="shared" si="21"/>
        <v>48885.981979284639</v>
      </c>
      <c r="J124" s="2">
        <f t="shared" si="39"/>
        <v>419604.67865552654</v>
      </c>
      <c r="K124" s="2">
        <f t="shared" si="24"/>
        <v>39608.875146011342</v>
      </c>
      <c r="L124" s="2">
        <f t="shared" si="24"/>
        <v>339976.1783365974</v>
      </c>
      <c r="M124" s="2"/>
      <c r="N124" s="28">
        <f t="shared" si="40"/>
        <v>7230884.3628935842</v>
      </c>
      <c r="O124" s="2">
        <f t="shared" si="33"/>
        <v>14849.30301021822</v>
      </c>
      <c r="P124" s="2">
        <f t="shared" si="34"/>
        <v>29782.089295831538</v>
      </c>
      <c r="R124">
        <f t="shared" si="35"/>
        <v>103</v>
      </c>
      <c r="S124" s="89">
        <f t="shared" si="25"/>
        <v>38258.070602731153</v>
      </c>
      <c r="T124" s="89">
        <f>IF(AND(S124=0,S123&gt;0),SUM($G124:$H$381),S124)</f>
        <v>38258.070602731153</v>
      </c>
      <c r="U124" s="82">
        <f>SUM(T124:T$381)</f>
        <v>5196588.6570894457</v>
      </c>
      <c r="V124" s="68">
        <f>localspline(R124,'BBG rates'!$G$10:$G$27,'BBG rates'!$K$10:$K$27)</f>
        <v>1.0261747690642877</v>
      </c>
      <c r="W124" s="68">
        <f>locallinterp(R124,'BBG rates'!$G$10:$G$27,'BBG rates'!$J$10:$J$27)</f>
        <v>-0.29425000000000001</v>
      </c>
      <c r="X124" s="56">
        <f t="shared" si="36"/>
        <v>-0.29464758667061552</v>
      </c>
      <c r="Y124" s="66">
        <f t="shared" si="26"/>
        <v>-978.71327187234942</v>
      </c>
      <c r="Z124" s="72">
        <f t="shared" si="27"/>
        <v>-0.22600517449934543</v>
      </c>
      <c r="AA124" s="79">
        <f t="shared" si="28"/>
        <v>-1208.7067237974984</v>
      </c>
      <c r="AB124" s="81">
        <f t="shared" si="37"/>
        <v>-0.27911542826816288</v>
      </c>
      <c r="AD124" s="95">
        <f>locallinterp(R124,'BBG rates'!$N$10:$N$369,'BBG rates'!$P$10:$P$369)</f>
        <v>8.7443805560141374</v>
      </c>
      <c r="AI124" s="185">
        <f t="shared" si="29"/>
        <v>103</v>
      </c>
      <c r="AJ124" s="127">
        <f>locallinterp(MIN(AI124,CAP_Senior*12),'BBG rates'!$X$24:$X$65,'BBG rates'!$Y$24:$Y$65)</f>
        <v>51.78074386960764</v>
      </c>
      <c r="AK124" s="127">
        <f>locallinterp(MIN(AI124,CAP_CB*12),'BBG rates'!$AA$25:$AA$40,'BBG rates'!$AC$25:$AC$40)</f>
        <v>9.4333333333333336</v>
      </c>
      <c r="AL124" s="144">
        <f t="shared" si="30"/>
        <v>16.632393124499966</v>
      </c>
      <c r="AM124" s="142">
        <f>(SUMPRODUCT(AL124:AL$381,G124:G$381)+SUMPRODUCT(AL124:AL$381,H124:H$381))/12</f>
        <v>8385395.8175627068</v>
      </c>
    </row>
    <row r="125" spans="1:39" x14ac:dyDescent="0.2">
      <c r="A125" s="7">
        <v>104</v>
      </c>
      <c r="B125" s="7">
        <v>52</v>
      </c>
      <c r="C125" s="7">
        <v>26</v>
      </c>
      <c r="D125" s="12">
        <f t="shared" si="22"/>
        <v>8.6666666666666661</v>
      </c>
      <c r="E125" s="29">
        <f t="shared" si="38"/>
        <v>5120224.0070204223</v>
      </c>
      <c r="F125" s="2">
        <f t="shared" si="23"/>
        <v>10549.66708772584</v>
      </c>
      <c r="G125" s="2">
        <f t="shared" si="31"/>
        <v>21289.242856846355</v>
      </c>
      <c r="H125" s="2">
        <f t="shared" si="32"/>
        <v>16817.336609441649</v>
      </c>
      <c r="I125" s="2">
        <f t="shared" si="21"/>
        <v>48656.246554013844</v>
      </c>
      <c r="J125" s="2">
        <f t="shared" si="39"/>
        <v>421687.47013478662</v>
      </c>
      <c r="K125" s="2">
        <f t="shared" si="24"/>
        <v>39342.275006327189</v>
      </c>
      <c r="L125" s="2">
        <f t="shared" si="24"/>
        <v>340966.38338816894</v>
      </c>
      <c r="M125" s="2"/>
      <c r="N125" s="28">
        <f t="shared" si="40"/>
        <v>7201041.3641383881</v>
      </c>
      <c r="O125" s="2">
        <f t="shared" si="33"/>
        <v>14788.393550853394</v>
      </c>
      <c r="P125" s="2">
        <f t="shared" si="34"/>
        <v>29842.998755196364</v>
      </c>
      <c r="R125">
        <f t="shared" si="35"/>
        <v>104</v>
      </c>
      <c r="S125" s="89">
        <f t="shared" si="25"/>
        <v>38106.579466288007</v>
      </c>
      <c r="T125" s="89">
        <f>IF(AND(S125=0,S124&gt;0),SUM($G125:$H$381),S125)</f>
        <v>38106.579466288007</v>
      </c>
      <c r="U125" s="82">
        <f>SUM(T125:T$381)</f>
        <v>5158330.586486714</v>
      </c>
      <c r="V125" s="68">
        <f>localspline(R125,'BBG rates'!$G$10:$G$27,'BBG rates'!$K$10:$K$27)</f>
        <v>1.0260484696251713</v>
      </c>
      <c r="W125" s="68">
        <f>locallinterp(R125,'BBG rates'!$G$10:$G$27,'BBG rates'!$J$10:$J$27)</f>
        <v>-0.29000000000000004</v>
      </c>
      <c r="X125" s="56">
        <f t="shared" si="36"/>
        <v>-0.29038617401559996</v>
      </c>
      <c r="Y125" s="66">
        <f t="shared" si="26"/>
        <v>-969.31939839420875</v>
      </c>
      <c r="Z125" s="72">
        <f t="shared" si="27"/>
        <v>-0.22549607059311852</v>
      </c>
      <c r="AA125" s="79">
        <f t="shared" si="28"/>
        <v>-1199.8080423300025</v>
      </c>
      <c r="AB125" s="81">
        <f t="shared" si="37"/>
        <v>-0.27911542826816288</v>
      </c>
      <c r="AD125" s="95">
        <f>locallinterp(R125,'BBG rates'!$N$10:$N$369,'BBG rates'!$P$10:$P$369)</f>
        <v>8.8298845951495686</v>
      </c>
      <c r="AI125" s="185">
        <f t="shared" si="29"/>
        <v>104</v>
      </c>
      <c r="AJ125" s="127">
        <f>locallinterp(MIN(AI125,CAP_Senior*12),'BBG rates'!$X$24:$X$65,'BBG rates'!$Y$24:$Y$65)</f>
        <v>51.967626286182437</v>
      </c>
      <c r="AK125" s="127">
        <f>locallinterp(MIN(AI125,CAP_CB*12),'BBG rates'!$AA$25:$AA$40,'BBG rates'!$AC$25:$AC$40)</f>
        <v>9.4666666666666668</v>
      </c>
      <c r="AL125" s="144">
        <f t="shared" si="30"/>
        <v>16.691829801984348</v>
      </c>
      <c r="AM125" s="142">
        <f>(SUMPRODUCT(AL125:AL$381,G125:G$381)+SUMPRODUCT(AL125:AL$381,H125:H$381))/12</f>
        <v>8332368.878358583</v>
      </c>
    </row>
    <row r="126" spans="1:39" x14ac:dyDescent="0.2">
      <c r="A126" s="7">
        <v>105</v>
      </c>
      <c r="B126" s="7">
        <v>52.5</v>
      </c>
      <c r="C126" s="7">
        <v>26.25</v>
      </c>
      <c r="D126" s="12">
        <f t="shared" si="22"/>
        <v>8.75</v>
      </c>
      <c r="E126" s="29">
        <f t="shared" si="38"/>
        <v>5082268.3903295314</v>
      </c>
      <c r="F126" s="2">
        <f t="shared" si="23"/>
        <v>10471.732624146778</v>
      </c>
      <c r="G126" s="2">
        <f t="shared" si="31"/>
        <v>21262.945014318022</v>
      </c>
      <c r="H126" s="2">
        <f t="shared" si="32"/>
        <v>16692.671676572609</v>
      </c>
      <c r="I126" s="2">
        <f t="shared" si="21"/>
        <v>48427.349315037412</v>
      </c>
      <c r="J126" s="2">
        <f t="shared" si="39"/>
        <v>423739.30650657736</v>
      </c>
      <c r="K126" s="2">
        <f t="shared" si="24"/>
        <v>39077.274483308458</v>
      </c>
      <c r="L126" s="2">
        <f t="shared" si="24"/>
        <v>341926.15172894899</v>
      </c>
      <c r="M126" s="2"/>
      <c r="N126" s="28">
        <f t="shared" si="40"/>
        <v>7171137.3313535796</v>
      </c>
      <c r="O126" s="2">
        <f t="shared" si="33"/>
        <v>14727.359521240887</v>
      </c>
      <c r="P126" s="2">
        <f t="shared" si="34"/>
        <v>29904.032784808878</v>
      </c>
      <c r="R126">
        <f t="shared" si="35"/>
        <v>105</v>
      </c>
      <c r="S126" s="89">
        <f t="shared" si="25"/>
        <v>37955.616690890631</v>
      </c>
      <c r="T126" s="89">
        <f>IF(AND(S126=0,S125&gt;0),SUM($G126:$H$381),S126)</f>
        <v>37955.616690890631</v>
      </c>
      <c r="U126" s="82">
        <f>SUM(T126:T$381)</f>
        <v>5120224.0070204269</v>
      </c>
      <c r="V126" s="68">
        <f>localspline(R126,'BBG rates'!$G$10:$G$27,'BBG rates'!$K$10:$K$27)</f>
        <v>1.0259122699387149</v>
      </c>
      <c r="W126" s="68">
        <f>locallinterp(R126,'BBG rates'!$G$10:$G$27,'BBG rates'!$J$10:$J$27)</f>
        <v>-0.28575</v>
      </c>
      <c r="X126" s="56">
        <f t="shared" si="36"/>
        <v>-0.28612492785766719</v>
      </c>
      <c r="Y126" s="66">
        <f t="shared" si="26"/>
        <v>-960.09804521417811</v>
      </c>
      <c r="Z126" s="72">
        <f t="shared" si="27"/>
        <v>-0.22501313471389639</v>
      </c>
      <c r="AA126" s="79">
        <f t="shared" si="28"/>
        <v>-1190.944597123696</v>
      </c>
      <c r="AB126" s="81">
        <f t="shared" si="37"/>
        <v>-0.27911542826816282</v>
      </c>
      <c r="AD126" s="95">
        <f>locallinterp(R126,'BBG rates'!$N$10:$N$369,'BBG rates'!$P$10:$P$369)</f>
        <v>8.9153772843111287</v>
      </c>
      <c r="AI126" s="185">
        <f t="shared" si="29"/>
        <v>105</v>
      </c>
      <c r="AJ126" s="127">
        <f>locallinterp(MIN(AI126,CAP_Senior*12),'BBG rates'!$X$24:$X$65,'BBG rates'!$Y$24:$Y$65)</f>
        <v>52.154508702757234</v>
      </c>
      <c r="AK126" s="127">
        <f>locallinterp(MIN(AI126,CAP_CB*12),'BBG rates'!$AA$25:$AA$40,'BBG rates'!$AC$25:$AC$40)</f>
        <v>9.5</v>
      </c>
      <c r="AL126" s="144">
        <f t="shared" si="30"/>
        <v>16.751266479468732</v>
      </c>
      <c r="AM126" s="142">
        <f>(SUMPRODUCT(AL126:AL$381,G126:G$381)+SUMPRODUCT(AL126:AL$381,H126:H$381))/12</f>
        <v>8279363.1667929934</v>
      </c>
    </row>
    <row r="127" spans="1:39" x14ac:dyDescent="0.2">
      <c r="A127" s="7">
        <v>106</v>
      </c>
      <c r="B127" s="7">
        <v>53</v>
      </c>
      <c r="C127" s="7">
        <v>26.5</v>
      </c>
      <c r="D127" s="12">
        <f t="shared" si="22"/>
        <v>8.8333333333333339</v>
      </c>
      <c r="E127" s="29">
        <f t="shared" si="38"/>
        <v>5044463.2098227544</v>
      </c>
      <c r="F127" s="2">
        <f t="shared" si="23"/>
        <v>10394.106905227714</v>
      </c>
      <c r="G127" s="2">
        <f t="shared" si="31"/>
        <v>21236.679656576791</v>
      </c>
      <c r="H127" s="2">
        <f t="shared" si="32"/>
        <v>16568.500850200278</v>
      </c>
      <c r="I127" s="2">
        <f t="shared" si="21"/>
        <v>48199.287412004778</v>
      </c>
      <c r="J127" s="2">
        <f t="shared" si="39"/>
        <v>425760.37213937554</v>
      </c>
      <c r="K127" s="2">
        <f t="shared" si="24"/>
        <v>38813.864482134915</v>
      </c>
      <c r="L127" s="2">
        <f t="shared" si="24"/>
        <v>342855.80292552506</v>
      </c>
      <c r="M127" s="2"/>
      <c r="N127" s="28">
        <f t="shared" si="40"/>
        <v>7141172.1397141432</v>
      </c>
      <c r="O127" s="2">
        <f t="shared" si="33"/>
        <v>14666.200666613262</v>
      </c>
      <c r="P127" s="2">
        <f t="shared" si="34"/>
        <v>29965.191639436511</v>
      </c>
      <c r="R127">
        <f t="shared" si="35"/>
        <v>106</v>
      </c>
      <c r="S127" s="89">
        <f t="shared" si="25"/>
        <v>37805.180506777069</v>
      </c>
      <c r="T127" s="89">
        <f>IF(AND(S127=0,S126&gt;0),SUM($G127:$H$381),S127)</f>
        <v>37805.180506777069</v>
      </c>
      <c r="U127" s="82">
        <f>SUM(T127:T$381)</f>
        <v>5082268.3903295361</v>
      </c>
      <c r="V127" s="68">
        <f>localspline(R127,'BBG rates'!$G$10:$G$27,'BBG rates'!$K$10:$K$27)</f>
        <v>1.025765919646864</v>
      </c>
      <c r="W127" s="68">
        <f>locallinterp(R127,'BBG rates'!$G$10:$G$27,'BBG rates'!$J$10:$J$27)</f>
        <v>-0.28150000000000003</v>
      </c>
      <c r="X127" s="56">
        <f t="shared" si="36"/>
        <v>-0.28186384818322807</v>
      </c>
      <c r="Y127" s="66">
        <f t="shared" si="26"/>
        <v>-951.04800514128283</v>
      </c>
      <c r="Z127" s="72">
        <f t="shared" si="27"/>
        <v>-0.22455673697617137</v>
      </c>
      <c r="AA127" s="79">
        <f t="shared" si="28"/>
        <v>-1182.1162652838125</v>
      </c>
      <c r="AB127" s="81">
        <f t="shared" si="37"/>
        <v>-0.27911542826816282</v>
      </c>
      <c r="AD127" s="95">
        <f>locallinterp(R127,'BBG rates'!$N$10:$N$369,'BBG rates'!$P$10:$P$369)</f>
        <v>9.0008577776150336</v>
      </c>
      <c r="AI127" s="185">
        <f t="shared" si="29"/>
        <v>106</v>
      </c>
      <c r="AJ127" s="127">
        <f>locallinterp(MIN(AI127,CAP_Senior*12),'BBG rates'!$X$24:$X$65,'BBG rates'!$Y$24:$Y$65)</f>
        <v>52.34139111933203</v>
      </c>
      <c r="AK127" s="127">
        <f>locallinterp(MIN(AI127,CAP_CB*12),'BBG rates'!$AA$25:$AA$40,'BBG rates'!$AC$25:$AC$40)</f>
        <v>9.5333333333333332</v>
      </c>
      <c r="AL127" s="144">
        <f t="shared" si="30"/>
        <v>16.81070315695311</v>
      </c>
      <c r="AM127" s="142">
        <f>(SUMPRODUCT(AL127:AL$381,G127:G$381)+SUMPRODUCT(AL127:AL$381,H127:H$381))/12</f>
        <v>8226379.4459945196</v>
      </c>
    </row>
    <row r="128" spans="1:39" x14ac:dyDescent="0.2">
      <c r="A128" s="7">
        <v>107</v>
      </c>
      <c r="B128" s="7">
        <v>53.5</v>
      </c>
      <c r="C128" s="7">
        <v>26.75</v>
      </c>
      <c r="D128" s="12">
        <f t="shared" si="22"/>
        <v>8.9166666666666661</v>
      </c>
      <c r="E128" s="29">
        <f t="shared" si="38"/>
        <v>5006807.9406727254</v>
      </c>
      <c r="F128" s="2">
        <f t="shared" si="23"/>
        <v>10316.788853999533</v>
      </c>
      <c r="G128" s="2">
        <f t="shared" si="31"/>
        <v>21210.44674349534</v>
      </c>
      <c r="H128" s="2">
        <f t="shared" si="32"/>
        <v>16444.822406533189</v>
      </c>
      <c r="I128" s="2">
        <f t="shared" si="21"/>
        <v>47972.058004028062</v>
      </c>
      <c r="J128" s="2">
        <f t="shared" si="39"/>
        <v>427750.85053591686</v>
      </c>
      <c r="K128" s="2">
        <f t="shared" si="24"/>
        <v>38552.03595823935</v>
      </c>
      <c r="L128" s="2">
        <f t="shared" si="24"/>
        <v>343755.65396096755</v>
      </c>
      <c r="M128" s="2"/>
      <c r="N128" s="28">
        <f t="shared" si="40"/>
        <v>7111145.6641397756</v>
      </c>
      <c r="O128" s="2">
        <f t="shared" si="33"/>
        <v>14604.916731682046</v>
      </c>
      <c r="P128" s="2">
        <f t="shared" si="34"/>
        <v>30026.475574367716</v>
      </c>
      <c r="R128">
        <f t="shared" si="35"/>
        <v>107</v>
      </c>
      <c r="S128" s="89">
        <f t="shared" si="25"/>
        <v>37655.269150028529</v>
      </c>
      <c r="T128" s="89">
        <f>IF(AND(S128=0,S127&gt;0),SUM($G128:$H$381),S128)</f>
        <v>37655.269150028529</v>
      </c>
      <c r="U128" s="82">
        <f>SUM(T128:T$381)</f>
        <v>5044463.209822759</v>
      </c>
      <c r="V128" s="68">
        <f>localspline(R128,'BBG rates'!$G$10:$G$27,'BBG rates'!$K$10:$K$27)</f>
        <v>1.0256091013278616</v>
      </c>
      <c r="W128" s="68">
        <f>locallinterp(R128,'BBG rates'!$G$10:$G$27,'BBG rates'!$J$10:$J$27)</f>
        <v>-0.27725</v>
      </c>
      <c r="X128" s="56">
        <f t="shared" si="36"/>
        <v>-0.27760293497869348</v>
      </c>
      <c r="Y128" s="66">
        <f t="shared" si="26"/>
        <v>-942.16807709219802</v>
      </c>
      <c r="Z128" s="72">
        <f t="shared" si="27"/>
        <v>-0.2241272550683073</v>
      </c>
      <c r="AA128" s="79">
        <f t="shared" si="28"/>
        <v>-1173.3229243272256</v>
      </c>
      <c r="AB128" s="81">
        <f t="shared" si="37"/>
        <v>-0.27911542826816282</v>
      </c>
      <c r="AD128" s="95">
        <f>locallinterp(R128,'BBG rates'!$N$10:$N$369,'BBG rates'!$P$10:$P$369)</f>
        <v>9.0863252027256891</v>
      </c>
      <c r="AI128" s="185">
        <f t="shared" si="29"/>
        <v>107</v>
      </c>
      <c r="AJ128" s="127">
        <f>locallinterp(MIN(AI128,CAP_Senior*12),'BBG rates'!$X$24:$X$65,'BBG rates'!$Y$24:$Y$65)</f>
        <v>52.52827353590682</v>
      </c>
      <c r="AK128" s="127">
        <f>locallinterp(MIN(AI128,CAP_CB*12),'BBG rates'!$AA$25:$AA$40,'BBG rates'!$AC$25:$AC$40)</f>
        <v>9.5666666666666664</v>
      </c>
      <c r="AL128" s="144">
        <f t="shared" si="30"/>
        <v>16.870139834437492</v>
      </c>
      <c r="AM128" s="142">
        <f>(SUMPRODUCT(AL128:AL$381,G128:G$381)+SUMPRODUCT(AL128:AL$381,H128:H$381))/12</f>
        <v>8173418.4737199815</v>
      </c>
    </row>
    <row r="129" spans="1:39" x14ac:dyDescent="0.2">
      <c r="A129" s="7">
        <v>108</v>
      </c>
      <c r="B129" s="7">
        <v>54</v>
      </c>
      <c r="C129" s="7">
        <v>27</v>
      </c>
      <c r="D129" s="12">
        <f t="shared" si="22"/>
        <v>9</v>
      </c>
      <c r="E129" s="29">
        <f t="shared" si="38"/>
        <v>4969302.0598101746</v>
      </c>
      <c r="F129" s="2">
        <f t="shared" si="23"/>
        <v>10239.777397100628</v>
      </c>
      <c r="G129" s="2">
        <f t="shared" si="31"/>
        <v>21184.246234995968</v>
      </c>
      <c r="H129" s="2">
        <f t="shared" si="32"/>
        <v>16321.634627554318</v>
      </c>
      <c r="I129" s="2">
        <f t="shared" si="21"/>
        <v>47745.658259650911</v>
      </c>
      <c r="J129" s="2">
        <f t="shared" si="39"/>
        <v>429710.92433685821</v>
      </c>
      <c r="K129" s="2">
        <f t="shared" si="24"/>
        <v>38291.779917034386</v>
      </c>
      <c r="L129" s="2">
        <f t="shared" si="24"/>
        <v>344626.01925330953</v>
      </c>
      <c r="M129" s="2"/>
      <c r="N129" s="28">
        <f t="shared" si="40"/>
        <v>7081057.7792943623</v>
      </c>
      <c r="O129" s="2">
        <f t="shared" si="33"/>
        <v>14543.507460636651</v>
      </c>
      <c r="P129" s="2">
        <f t="shared" si="34"/>
        <v>30087.884845413115</v>
      </c>
      <c r="R129">
        <f t="shared" si="35"/>
        <v>108</v>
      </c>
      <c r="S129" s="89">
        <f t="shared" si="25"/>
        <v>37505.880862550286</v>
      </c>
      <c r="T129" s="89">
        <f>IF(AND(S129=0,S128&gt;0),SUM($G129:$H$381),S129)</f>
        <v>37505.880862550286</v>
      </c>
      <c r="U129" s="82">
        <f>SUM(T129:T$381)</f>
        <v>5006807.9406727301</v>
      </c>
      <c r="V129" s="68">
        <f>localspline(R129,'BBG rates'!$G$10:$G$27,'BBG rates'!$K$10:$K$27)</f>
        <v>1.0254415273666382</v>
      </c>
      <c r="W129" s="68">
        <f>locallinterp(R129,'BBG rates'!$G$10:$G$27,'BBG rates'!$J$10:$J$27)</f>
        <v>-0.27300000000000002</v>
      </c>
      <c r="X129" s="56">
        <f t="shared" si="36"/>
        <v>-0.27334218823060752</v>
      </c>
      <c r="Y129" s="66">
        <f t="shared" si="26"/>
        <v>-933.45706606431418</v>
      </c>
      <c r="Z129" s="72">
        <f t="shared" si="27"/>
        <v>-0.22372507444866568</v>
      </c>
      <c r="AA129" s="79">
        <f t="shared" si="28"/>
        <v>-1164.5644521810896</v>
      </c>
      <c r="AB129" s="81">
        <f t="shared" si="37"/>
        <v>-0.27911542826816282</v>
      </c>
      <c r="AD129" s="95">
        <f>locallinterp(R129,'BBG rates'!$N$10:$N$369,'BBG rates'!$P$10:$P$369)</f>
        <v>9.171778663339575</v>
      </c>
      <c r="AI129" s="185">
        <f t="shared" si="29"/>
        <v>108</v>
      </c>
      <c r="AJ129" s="127">
        <f>locallinterp(MIN(AI129,CAP_Senior*12),'BBG rates'!$X$24:$X$65,'BBG rates'!$Y$24:$Y$65)</f>
        <v>52.715155952481616</v>
      </c>
      <c r="AK129" s="127">
        <f>locallinterp(MIN(AI129,CAP_CB*12),'BBG rates'!$AA$25:$AA$40,'BBG rates'!$AC$25:$AC$40)</f>
        <v>9.6</v>
      </c>
      <c r="AL129" s="144">
        <f t="shared" si="30"/>
        <v>16.929576511921873</v>
      </c>
      <c r="AM129" s="142">
        <f>(SUMPRODUCT(AL129:AL$381,G129:G$381)+SUMPRODUCT(AL129:AL$381,H129:H$381))/12</f>
        <v>8120481.0023812847</v>
      </c>
    </row>
    <row r="130" spans="1:39" x14ac:dyDescent="0.2">
      <c r="A130" s="7">
        <v>109</v>
      </c>
      <c r="B130" s="7">
        <v>54.5</v>
      </c>
      <c r="C130" s="7">
        <v>27.25</v>
      </c>
      <c r="D130" s="12">
        <f t="shared" si="22"/>
        <v>9.0833333333333339</v>
      </c>
      <c r="E130" s="29">
        <f t="shared" si="38"/>
        <v>4931945.0459181219</v>
      </c>
      <c r="F130" s="2">
        <f t="shared" si="23"/>
        <v>10163.071464765006</v>
      </c>
      <c r="G130" s="2">
        <f t="shared" si="31"/>
        <v>21158.078091050433</v>
      </c>
      <c r="H130" s="2">
        <f t="shared" si="32"/>
        <v>16198.935801002035</v>
      </c>
      <c r="I130" s="2">
        <f t="shared" si="21"/>
        <v>47520.085356817472</v>
      </c>
      <c r="J130" s="2">
        <f t="shared" si="39"/>
        <v>431640.77532442537</v>
      </c>
      <c r="K130" s="2">
        <f t="shared" si="24"/>
        <v>38033.087413640715</v>
      </c>
      <c r="L130" s="2">
        <f t="shared" si="24"/>
        <v>345467.21067390317</v>
      </c>
      <c r="M130" s="2"/>
      <c r="N130" s="28">
        <f t="shared" si="40"/>
        <v>7050908.3595854556</v>
      </c>
      <c r="O130" s="2">
        <f t="shared" si="33"/>
        <v>14481.972597143318</v>
      </c>
      <c r="P130" s="2">
        <f t="shared" si="34"/>
        <v>30149.419708906447</v>
      </c>
      <c r="R130">
        <f t="shared" si="35"/>
        <v>109</v>
      </c>
      <c r="S130" s="89">
        <f t="shared" si="25"/>
        <v>37357.01389205247</v>
      </c>
      <c r="T130" s="89">
        <f>IF(AND(S130=0,S129&gt;0),SUM($G130:$H$381),S130)</f>
        <v>37357.01389205247</v>
      </c>
      <c r="U130" s="82">
        <f>SUM(T130:T$381)</f>
        <v>4969302.0598101802</v>
      </c>
      <c r="V130" s="68">
        <f>localspline(R130,'BBG rates'!$G$10:$G$27,'BBG rates'!$K$10:$K$27)</f>
        <v>1.0252631447519678</v>
      </c>
      <c r="W130" s="68">
        <f>locallinterp(R130,'BBG rates'!$G$10:$G$27,'BBG rates'!$J$10:$J$27)</f>
        <v>-0.26866666666666666</v>
      </c>
      <c r="X130" s="56">
        <f t="shared" si="36"/>
        <v>-0.26899806879856492</v>
      </c>
      <c r="Y130" s="66">
        <f t="shared" si="26"/>
        <v>-924.91378310890923</v>
      </c>
      <c r="Z130" s="72">
        <f t="shared" si="27"/>
        <v>-0.22335058854785886</v>
      </c>
      <c r="AA130" s="79">
        <f t="shared" si="28"/>
        <v>-1155.8407271814851</v>
      </c>
      <c r="AB130" s="81">
        <f t="shared" si="37"/>
        <v>-0.27911542826816282</v>
      </c>
      <c r="AD130" s="95">
        <f>locallinterp(R130,'BBG rates'!$N$10:$N$369,'BBG rates'!$P$10:$P$369)</f>
        <v>9.2572172587355723</v>
      </c>
      <c r="AI130" s="185">
        <f t="shared" si="29"/>
        <v>109</v>
      </c>
      <c r="AJ130" s="127">
        <f>locallinterp(MIN(AI130,CAP_Senior*12),'BBG rates'!$X$24:$X$65,'BBG rates'!$Y$24:$Y$65)</f>
        <v>52.8823279706587</v>
      </c>
      <c r="AK130" s="127">
        <f>locallinterp(MIN(AI130,CAP_CB*12),'BBG rates'!$AA$25:$AA$40,'BBG rates'!$AC$25:$AC$40)</f>
        <v>9.6333333333333329</v>
      </c>
      <c r="AL130" s="144">
        <f t="shared" si="30"/>
        <v>16.985662421678647</v>
      </c>
      <c r="AM130" s="142">
        <f>(SUMPRODUCT(AL130:AL$381,G130:G$381)+SUMPRODUCT(AL130:AL$381,H130:H$381))/12</f>
        <v>8067567.7790721543</v>
      </c>
    </row>
    <row r="131" spans="1:39" x14ac:dyDescent="0.2">
      <c r="A131" s="7">
        <v>110</v>
      </c>
      <c r="B131" s="7">
        <v>55</v>
      </c>
      <c r="C131" s="7">
        <v>27.5</v>
      </c>
      <c r="D131" s="12">
        <f t="shared" si="22"/>
        <v>9.1666666666666661</v>
      </c>
      <c r="E131" s="29">
        <f t="shared" si="38"/>
        <v>4894736.379426091</v>
      </c>
      <c r="F131" s="2">
        <f t="shared" si="23"/>
        <v>10086.669990810402</v>
      </c>
      <c r="G131" s="2">
        <f t="shared" si="31"/>
        <v>21131.942271679964</v>
      </c>
      <c r="H131" s="2">
        <f t="shared" si="32"/>
        <v>16076.72422035108</v>
      </c>
      <c r="I131" s="2">
        <f t="shared" si="21"/>
        <v>47295.336482841449</v>
      </c>
      <c r="J131" s="2">
        <f t="shared" si="39"/>
        <v>433540.58442604658</v>
      </c>
      <c r="K131" s="2">
        <f t="shared" si="24"/>
        <v>37775.949552616803</v>
      </c>
      <c r="L131" s="2">
        <f t="shared" si="24"/>
        <v>346279.53756565397</v>
      </c>
      <c r="M131" s="2"/>
      <c r="N131" s="28">
        <f t="shared" si="40"/>
        <v>7020697.2791637499</v>
      </c>
      <c r="O131" s="2">
        <f t="shared" si="33"/>
        <v>14420.311884344041</v>
      </c>
      <c r="P131" s="2">
        <f t="shared" si="34"/>
        <v>30211.080421705723</v>
      </c>
      <c r="R131">
        <f t="shared" si="35"/>
        <v>110</v>
      </c>
      <c r="S131" s="89">
        <f t="shared" si="25"/>
        <v>37208.666492031043</v>
      </c>
      <c r="T131" s="89">
        <f>IF(AND(S131=0,S130&gt;0),SUM($G131:$H$381),S131)</f>
        <v>37208.666492031043</v>
      </c>
      <c r="U131" s="82">
        <f>SUM(T131:T$381)</f>
        <v>4931945.0459181275</v>
      </c>
      <c r="V131" s="68">
        <f>localspline(R131,'BBG rates'!$G$10:$G$27,'BBG rates'!$K$10:$K$27)</f>
        <v>1.0250747346431872</v>
      </c>
      <c r="W131" s="68">
        <f>locallinterp(R131,'BBG rates'!$G$10:$G$27,'BBG rates'!$J$10:$J$27)</f>
        <v>-0.26433333333333336</v>
      </c>
      <c r="X131" s="56">
        <f t="shared" si="36"/>
        <v>-0.26465412238612096</v>
      </c>
      <c r="Y131" s="66">
        <f t="shared" si="26"/>
        <v>-916.53964594803983</v>
      </c>
      <c r="Z131" s="72">
        <f t="shared" si="27"/>
        <v>-0.22300483174440985</v>
      </c>
      <c r="AA131" s="79">
        <f t="shared" si="28"/>
        <v>-1147.1516280720684</v>
      </c>
      <c r="AB131" s="81">
        <f t="shared" si="37"/>
        <v>-0.27911542826816282</v>
      </c>
      <c r="AD131" s="95">
        <f>locallinterp(R131,'BBG rates'!$N$10:$N$369,'BBG rates'!$P$10:$P$369)</f>
        <v>9.342640153289171</v>
      </c>
      <c r="AI131" s="185">
        <f t="shared" si="29"/>
        <v>110</v>
      </c>
      <c r="AJ131" s="127">
        <f>locallinterp(MIN(AI131,CAP_Senior*12),'BBG rates'!$X$24:$X$65,'BBG rates'!$Y$24:$Y$65)</f>
        <v>53.049499988835784</v>
      </c>
      <c r="AK131" s="127">
        <f>locallinterp(MIN(AI131,CAP_CB*12),'BBG rates'!$AA$25:$AA$40,'BBG rates'!$AC$25:$AC$40)</f>
        <v>9.6666666666666661</v>
      </c>
      <c r="AL131" s="144">
        <f t="shared" si="30"/>
        <v>17.041748331435414</v>
      </c>
      <c r="AM131" s="142">
        <f>(SUMPRODUCT(AL131:AL$381,G131:G$381)+SUMPRODUCT(AL131:AL$381,H131:H$381))/12</f>
        <v>8014689.9768177895</v>
      </c>
    </row>
    <row r="132" spans="1:39" x14ac:dyDescent="0.2">
      <c r="A132" s="7">
        <v>111</v>
      </c>
      <c r="B132" s="7">
        <v>55.5</v>
      </c>
      <c r="C132" s="7">
        <v>27.75</v>
      </c>
      <c r="D132" s="12">
        <f t="shared" si="22"/>
        <v>9.25</v>
      </c>
      <c r="E132" s="29">
        <f t="shared" si="38"/>
        <v>4857675.5425043423</v>
      </c>
      <c r="F132" s="2">
        <f t="shared" si="23"/>
        <v>10010.571912626448</v>
      </c>
      <c r="G132" s="2">
        <f t="shared" si="31"/>
        <v>21105.838736955156</v>
      </c>
      <c r="H132" s="2">
        <f t="shared" si="32"/>
        <v>15954.998184793629</v>
      </c>
      <c r="I132" s="2">
        <f t="shared" si="21"/>
        <v>47071.408834375237</v>
      </c>
      <c r="J132" s="2">
        <f t="shared" si="39"/>
        <v>435410.53171797097</v>
      </c>
      <c r="K132" s="2">
        <f t="shared" si="24"/>
        <v>37520.357487690068</v>
      </c>
      <c r="L132" s="2">
        <f t="shared" si="24"/>
        <v>347063.30676113314</v>
      </c>
      <c r="M132" s="2"/>
      <c r="N132" s="28">
        <f t="shared" si="40"/>
        <v>6990424.4119225554</v>
      </c>
      <c r="O132" s="2">
        <f t="shared" si="33"/>
        <v>14358.525064855492</v>
      </c>
      <c r="P132" s="2">
        <f t="shared" si="34"/>
        <v>30272.867241194264</v>
      </c>
      <c r="R132">
        <f t="shared" si="35"/>
        <v>111</v>
      </c>
      <c r="S132" s="89">
        <f t="shared" si="25"/>
        <v>37060.836921748785</v>
      </c>
      <c r="T132" s="89">
        <f>IF(AND(S132=0,S131&gt;0),SUM($G132:$H$381),S132)</f>
        <v>37060.836921748785</v>
      </c>
      <c r="U132" s="82">
        <f>SUM(T132:T$381)</f>
        <v>4894736.3794260966</v>
      </c>
      <c r="V132" s="68">
        <f>localspline(R132,'BBG rates'!$G$10:$G$27,'BBG rates'!$K$10:$K$27)</f>
        <v>1.0248774990061804</v>
      </c>
      <c r="W132" s="68">
        <f>locallinterp(R132,'BBG rates'!$G$10:$G$27,'BBG rates'!$J$10:$J$27)</f>
        <v>-0.26</v>
      </c>
      <c r="X132" s="56">
        <f t="shared" si="36"/>
        <v>-0.26031034897862071</v>
      </c>
      <c r="Y132" s="66">
        <f t="shared" si="26"/>
        <v>-908.33345680170123</v>
      </c>
      <c r="Z132" s="72">
        <f t="shared" si="27"/>
        <v>-0.22268822336246902</v>
      </c>
      <c r="AA132" s="79">
        <f t="shared" si="28"/>
        <v>-1138.4970340027264</v>
      </c>
      <c r="AB132" s="81">
        <f t="shared" si="37"/>
        <v>-0.27911542826816282</v>
      </c>
      <c r="AD132" s="95">
        <f>locallinterp(R132,'BBG rates'!$N$10:$N$369,'BBG rates'!$P$10:$P$369)</f>
        <v>9.4280466115396866</v>
      </c>
      <c r="AI132" s="185">
        <f t="shared" si="29"/>
        <v>111</v>
      </c>
      <c r="AJ132" s="127">
        <f>locallinterp(MIN(AI132,CAP_Senior*12),'BBG rates'!$X$24:$X$65,'BBG rates'!$Y$24:$Y$65)</f>
        <v>53.216672007012875</v>
      </c>
      <c r="AK132" s="127">
        <f>locallinterp(MIN(AI132,CAP_CB*12),'BBG rates'!$AA$25:$AA$40,'BBG rates'!$AC$25:$AC$40)</f>
        <v>9.6999999999999993</v>
      </c>
      <c r="AL132" s="144">
        <f t="shared" si="30"/>
        <v>17.097834241192189</v>
      </c>
      <c r="AM132" s="142">
        <f>(SUMPRODUCT(AL132:AL$381,G132:G$381)+SUMPRODUCT(AL132:AL$381,H132:H$381))/12</f>
        <v>7961848.2493089987</v>
      </c>
    </row>
    <row r="133" spans="1:39" x14ac:dyDescent="0.2">
      <c r="A133" s="7">
        <v>112</v>
      </c>
      <c r="B133" s="7">
        <v>56</v>
      </c>
      <c r="C133" s="7">
        <v>28</v>
      </c>
      <c r="D133" s="12">
        <f t="shared" si="22"/>
        <v>9.3333333333333339</v>
      </c>
      <c r="E133" s="29">
        <f t="shared" si="38"/>
        <v>4820762.019058126</v>
      </c>
      <c r="F133" s="2">
        <f t="shared" si="23"/>
        <v>9934.7761711628827</v>
      </c>
      <c r="G133" s="2">
        <f t="shared" si="31"/>
        <v>21079.767446995949</v>
      </c>
      <c r="H133" s="2">
        <f t="shared" si="32"/>
        <v>15833.755999220428</v>
      </c>
      <c r="I133" s="2">
        <f t="shared" si="21"/>
        <v>46848.299617379256</v>
      </c>
      <c r="J133" s="2">
        <f t="shared" si="39"/>
        <v>437250.79642887309</v>
      </c>
      <c r="K133" s="2">
        <f t="shared" si="24"/>
        <v>37266.302421489527</v>
      </c>
      <c r="L133" s="2">
        <f t="shared" si="24"/>
        <v>347818.82260056894</v>
      </c>
      <c r="M133" s="2"/>
      <c r="N133" s="28">
        <f t="shared" si="40"/>
        <v>6960089.6314972732</v>
      </c>
      <c r="O133" s="2">
        <f t="shared" si="33"/>
        <v>14296.611880767958</v>
      </c>
      <c r="P133" s="2">
        <f t="shared" si="34"/>
        <v>30334.780425281802</v>
      </c>
      <c r="R133">
        <f t="shared" si="35"/>
        <v>112</v>
      </c>
      <c r="S133" s="89">
        <f t="shared" si="25"/>
        <v>36913.523446216379</v>
      </c>
      <c r="T133" s="89">
        <f>IF(AND(S133=0,S132&gt;0),SUM($G133:$H$381),S133)</f>
        <v>36913.523446216379</v>
      </c>
      <c r="U133" s="82">
        <f>SUM(T133:T$381)</f>
        <v>4857675.5425043479</v>
      </c>
      <c r="V133" s="68">
        <f>localspline(R133,'BBG rates'!$G$10:$G$27,'BBG rates'!$K$10:$K$27)</f>
        <v>1.0246725206620915</v>
      </c>
      <c r="W133" s="68">
        <f>locallinterp(R133,'BBG rates'!$G$10:$G$27,'BBG rates'!$J$10:$J$27)</f>
        <v>-0.25566666666666671</v>
      </c>
      <c r="X133" s="56">
        <f t="shared" si="36"/>
        <v>-0.2559667485618089</v>
      </c>
      <c r="Y133" s="66">
        <f t="shared" si="26"/>
        <v>-900.29402397458443</v>
      </c>
      <c r="Z133" s="72">
        <f t="shared" si="27"/>
        <v>-0.22240119154037433</v>
      </c>
      <c r="AA133" s="79">
        <f t="shared" si="28"/>
        <v>-1129.8768245282345</v>
      </c>
      <c r="AB133" s="81">
        <f t="shared" si="37"/>
        <v>-0.27911542826816282</v>
      </c>
      <c r="AD133" s="95">
        <f>locallinterp(R133,'BBG rates'!$N$10:$N$369,'BBG rates'!$P$10:$P$369)</f>
        <v>9.5134359882615271</v>
      </c>
      <c r="AI133" s="185">
        <f t="shared" si="29"/>
        <v>112</v>
      </c>
      <c r="AJ133" s="127">
        <f>locallinterp(MIN(AI133,CAP_Senior*12),'BBG rates'!$X$24:$X$65,'BBG rates'!$Y$24:$Y$65)</f>
        <v>53.383844025189958</v>
      </c>
      <c r="AK133" s="127">
        <f>locallinterp(MIN(AI133,CAP_CB*12),'BBG rates'!$AA$25:$AA$40,'BBG rates'!$AC$25:$AC$40)</f>
        <v>9.7333333333333325</v>
      </c>
      <c r="AL133" s="144">
        <f t="shared" si="30"/>
        <v>17.153920150948959</v>
      </c>
      <c r="AM133" s="142">
        <f>(SUMPRODUCT(AL133:AL$381,G133:G$381)+SUMPRODUCT(AL133:AL$381,H133:H$381))/12</f>
        <v>7909043.2454316719</v>
      </c>
    </row>
    <row r="134" spans="1:39" x14ac:dyDescent="0.2">
      <c r="A134" s="7">
        <v>113</v>
      </c>
      <c r="B134" s="7">
        <v>56.5</v>
      </c>
      <c r="C134" s="7">
        <v>28.25</v>
      </c>
      <c r="D134" s="12">
        <f t="shared" si="22"/>
        <v>9.4166666666666661</v>
      </c>
      <c r="E134" s="29">
        <f t="shared" si="38"/>
        <v>4783995.2947219526</v>
      </c>
      <c r="F134" s="2">
        <f t="shared" si="23"/>
        <v>9859.281710917794</v>
      </c>
      <c r="G134" s="2">
        <f t="shared" si="31"/>
        <v>21053.728361971527</v>
      </c>
      <c r="H134" s="2">
        <f t="shared" si="32"/>
        <v>15712.995974201953</v>
      </c>
      <c r="I134" s="2">
        <f t="shared" si="21"/>
        <v>46626.006047091272</v>
      </c>
      <c r="J134" s="2">
        <f t="shared" si="39"/>
        <v>439061.55694344279</v>
      </c>
      <c r="K134" s="2">
        <f t="shared" si="24"/>
        <v>37013.775605279821</v>
      </c>
      <c r="L134" s="2">
        <f t="shared" si="24"/>
        <v>348546.38694971829</v>
      </c>
      <c r="M134" s="2"/>
      <c r="N134" s="28">
        <f t="shared" si="40"/>
        <v>6929692.8112648679</v>
      </c>
      <c r="O134" s="2">
        <f t="shared" si="33"/>
        <v>14234.572073644244</v>
      </c>
      <c r="P134" s="2">
        <f t="shared" si="34"/>
        <v>30396.820232405516</v>
      </c>
      <c r="R134">
        <f t="shared" si="35"/>
        <v>113</v>
      </c>
      <c r="S134" s="89">
        <f t="shared" si="25"/>
        <v>36766.72433617348</v>
      </c>
      <c r="T134" s="89">
        <f>IF(AND(S134=0,S133&gt;0),SUM($G134:$H$381),S134)</f>
        <v>36766.72433617348</v>
      </c>
      <c r="U134" s="82">
        <f>SUM(T134:T$381)</f>
        <v>4820762.0190581316</v>
      </c>
      <c r="V134" s="68">
        <f>localspline(R134,'BBG rates'!$G$10:$G$27,'BBG rates'!$K$10:$K$27)</f>
        <v>1.0244607035944182</v>
      </c>
      <c r="W134" s="68">
        <f>locallinterp(R134,'BBG rates'!$G$10:$G$27,'BBG rates'!$J$10:$J$27)</f>
        <v>-0.25133333333333335</v>
      </c>
      <c r="X134" s="56">
        <f t="shared" si="36"/>
        <v>-0.25162332112143027</v>
      </c>
      <c r="Y134" s="66">
        <f t="shared" si="26"/>
        <v>-892.42016182917769</v>
      </c>
      <c r="Z134" s="72">
        <f t="shared" si="27"/>
        <v>-0.22214417346497511</v>
      </c>
      <c r="AA134" s="79">
        <f t="shared" si="28"/>
        <v>-1121.2908796069198</v>
      </c>
      <c r="AB134" s="81">
        <f t="shared" si="37"/>
        <v>-0.27911542826816282</v>
      </c>
      <c r="AD134" s="95">
        <f>locallinterp(R134,'BBG rates'!$N$10:$N$369,'BBG rates'!$P$10:$P$369)</f>
        <v>9.5988077135610617</v>
      </c>
      <c r="AI134" s="185">
        <f t="shared" si="29"/>
        <v>113</v>
      </c>
      <c r="AJ134" s="127">
        <f>locallinterp(MIN(AI134,CAP_Senior*12),'BBG rates'!$X$24:$X$65,'BBG rates'!$Y$24:$Y$65)</f>
        <v>53.551016043367042</v>
      </c>
      <c r="AK134" s="127">
        <f>locallinterp(MIN(AI134,CAP_CB*12),'BBG rates'!$AA$25:$AA$40,'BBG rates'!$AC$25:$AC$40)</f>
        <v>9.7666666666666657</v>
      </c>
      <c r="AL134" s="144">
        <f t="shared" si="30"/>
        <v>17.21000606070573</v>
      </c>
      <c r="AM134" s="142">
        <f>(SUMPRODUCT(AL134:AL$381,G134:G$381)+SUMPRODUCT(AL134:AL$381,H134:H$381))/12</f>
        <v>7856275.6092911242</v>
      </c>
    </row>
    <row r="135" spans="1:39" x14ac:dyDescent="0.2">
      <c r="A135" s="7">
        <v>114</v>
      </c>
      <c r="B135" s="7">
        <v>57</v>
      </c>
      <c r="C135" s="7">
        <v>28.5</v>
      </c>
      <c r="D135" s="12">
        <f t="shared" si="22"/>
        <v>9.5</v>
      </c>
      <c r="E135" s="29">
        <f t="shared" si="38"/>
        <v>4747374.8568538828</v>
      </c>
      <c r="F135" s="2">
        <f t="shared" si="23"/>
        <v>9784.0874799259036</v>
      </c>
      <c r="G135" s="2">
        <f t="shared" si="31"/>
        <v>21027.721442100283</v>
      </c>
      <c r="H135" s="2">
        <f t="shared" si="32"/>
        <v>15592.716425969675</v>
      </c>
      <c r="I135" s="2">
        <f t="shared" si="21"/>
        <v>46404.525347995863</v>
      </c>
      <c r="J135" s="2">
        <f t="shared" si="39"/>
        <v>440842.99080596073</v>
      </c>
      <c r="K135" s="2">
        <f t="shared" si="24"/>
        <v>36762.768338696726</v>
      </c>
      <c r="L135" s="2">
        <f t="shared" si="24"/>
        <v>349246.29921761894</v>
      </c>
      <c r="M135" s="2"/>
      <c r="N135" s="28">
        <f t="shared" si="40"/>
        <v>6899233.8243433367</v>
      </c>
      <c r="O135" s="2">
        <f t="shared" si="33"/>
        <v>14172.405384518615</v>
      </c>
      <c r="P135" s="2">
        <f t="shared" si="34"/>
        <v>30458.986921531137</v>
      </c>
      <c r="R135">
        <f t="shared" si="35"/>
        <v>114</v>
      </c>
      <c r="S135" s="89">
        <f t="shared" si="25"/>
        <v>36620.437868069959</v>
      </c>
      <c r="T135" s="89">
        <f>IF(AND(S135=0,S134&gt;0),SUM($G135:$H$381),S135)</f>
        <v>36620.437868069959</v>
      </c>
      <c r="U135" s="82">
        <f>SUM(T135:T$381)</f>
        <v>4783995.2947219573</v>
      </c>
      <c r="V135" s="68">
        <f>localspline(R135,'BBG rates'!$G$10:$G$27,'BBG rates'!$K$10:$K$27)</f>
        <v>1.0242433094092576</v>
      </c>
      <c r="W135" s="68">
        <f>locallinterp(R135,'BBG rates'!$G$10:$G$27,'BBG rates'!$J$10:$J$27)</f>
        <v>-0.247</v>
      </c>
      <c r="X135" s="56">
        <f t="shared" si="36"/>
        <v>-0.24728006664269664</v>
      </c>
      <c r="Y135" s="66">
        <f t="shared" si="26"/>
        <v>-884.71069075899095</v>
      </c>
      <c r="Z135" s="72">
        <f t="shared" si="27"/>
        <v>-0.22191761561347684</v>
      </c>
      <c r="AA135" s="79">
        <f t="shared" si="28"/>
        <v>-1112.7390795993294</v>
      </c>
      <c r="AB135" s="81">
        <f t="shared" si="37"/>
        <v>-0.27911542826816294</v>
      </c>
      <c r="AD135" s="95">
        <f>locallinterp(R135,'BBG rates'!$N$10:$N$369,'BBG rates'!$P$10:$P$369)</f>
        <v>9.6841613226785004</v>
      </c>
      <c r="AI135" s="185">
        <f t="shared" si="29"/>
        <v>114</v>
      </c>
      <c r="AJ135" s="127">
        <f>locallinterp(MIN(AI135,CAP_Senior*12),'BBG rates'!$X$24:$X$65,'BBG rates'!$Y$24:$Y$65)</f>
        <v>53.718188061544126</v>
      </c>
      <c r="AK135" s="127">
        <f>locallinterp(MIN(AI135,CAP_CB*12),'BBG rates'!$AA$25:$AA$40,'BBG rates'!$AC$25:$AC$40)</f>
        <v>9.8000000000000007</v>
      </c>
      <c r="AL135" s="144">
        <f t="shared" si="30"/>
        <v>17.266091970462504</v>
      </c>
      <c r="AM135" s="142">
        <f>(SUMPRODUCT(AL135:AL$381,G135:G$381)+SUMPRODUCT(AL135:AL$381,H135:H$381))/12</f>
        <v>7803545.980236304</v>
      </c>
    </row>
    <row r="136" spans="1:39" x14ac:dyDescent="0.2">
      <c r="A136" s="7">
        <v>115</v>
      </c>
      <c r="B136" s="7">
        <v>57.5</v>
      </c>
      <c r="C136" s="7">
        <v>28.75</v>
      </c>
      <c r="D136" s="12">
        <f t="shared" si="22"/>
        <v>9.5833333333333339</v>
      </c>
      <c r="E136" s="29">
        <f t="shared" si="38"/>
        <v>4710900.1945298361</v>
      </c>
      <c r="F136" s="2">
        <f t="shared" si="23"/>
        <v>9709.192429746885</v>
      </c>
      <c r="G136" s="2">
        <f t="shared" si="31"/>
        <v>21001.746647649758</v>
      </c>
      <c r="H136" s="2">
        <f t="shared" si="32"/>
        <v>15472.915676397361</v>
      </c>
      <c r="I136" s="2">
        <f t="shared" si="21"/>
        <v>46183.854753794003</v>
      </c>
      <c r="J136" s="2">
        <f t="shared" si="39"/>
        <v>442595.27472385921</v>
      </c>
      <c r="K136" s="2">
        <f t="shared" si="24"/>
        <v>36513.271969484063</v>
      </c>
      <c r="L136" s="2">
        <f t="shared" si="24"/>
        <v>349918.85637422226</v>
      </c>
      <c r="M136" s="2"/>
      <c r="N136" s="28">
        <f t="shared" si="40"/>
        <v>6868712.5435911827</v>
      </c>
      <c r="O136" s="2">
        <f t="shared" si="33"/>
        <v>14110.111553895713</v>
      </c>
      <c r="P136" s="2">
        <f t="shared" si="34"/>
        <v>30521.280752154049</v>
      </c>
      <c r="R136">
        <f t="shared" si="35"/>
        <v>115</v>
      </c>
      <c r="S136" s="89">
        <f t="shared" si="25"/>
        <v>36474.662324047116</v>
      </c>
      <c r="T136" s="89">
        <f>IF(AND(S136=0,S135&gt;0),SUM($G136:$H$381),S136)</f>
        <v>36474.662324047116</v>
      </c>
      <c r="U136" s="82">
        <f>SUM(T136:T$381)</f>
        <v>4747374.8568538874</v>
      </c>
      <c r="V136" s="68">
        <f>localspline(R136,'BBG rates'!$G$10:$G$27,'BBG rates'!$K$10:$K$27)</f>
        <v>1.0240213314982272</v>
      </c>
      <c r="W136" s="68">
        <f>locallinterp(R136,'BBG rates'!$G$10:$G$27,'BBG rates'!$J$10:$J$27)</f>
        <v>-0.24266666666666667</v>
      </c>
      <c r="X136" s="56">
        <f t="shared" si="36"/>
        <v>-0.24293698511161921</v>
      </c>
      <c r="Y136" s="66">
        <f t="shared" si="26"/>
        <v>-877.16443716190668</v>
      </c>
      <c r="Z136" s="72">
        <f t="shared" si="27"/>
        <v>-0.22172197400309152</v>
      </c>
      <c r="AA136" s="79">
        <f t="shared" si="28"/>
        <v>-1104.221305266901</v>
      </c>
      <c r="AB136" s="81">
        <f t="shared" si="37"/>
        <v>-0.27911542826816288</v>
      </c>
      <c r="AD136" s="95">
        <f>locallinterp(R136,'BBG rates'!$N$10:$N$369,'BBG rates'!$P$10:$P$369)</f>
        <v>9.7694964336366859</v>
      </c>
      <c r="AI136" s="185">
        <f t="shared" si="29"/>
        <v>115</v>
      </c>
      <c r="AJ136" s="127">
        <f>locallinterp(MIN(AI136,CAP_Senior*12),'BBG rates'!$X$24:$X$65,'BBG rates'!$Y$24:$Y$65)</f>
        <v>53.88536007972121</v>
      </c>
      <c r="AK136" s="127">
        <f>locallinterp(MIN(AI136,CAP_CB*12),'BBG rates'!$AA$25:$AA$40,'BBG rates'!$AC$25:$AC$40)</f>
        <v>9.8333333333333339</v>
      </c>
      <c r="AL136" s="144">
        <f t="shared" si="30"/>
        <v>17.322177880219272</v>
      </c>
      <c r="AM136" s="142">
        <f>(SUMPRODUCT(AL136:AL$381,G136:G$381)+SUMPRODUCT(AL136:AL$381,H136:H$381))/12</f>
        <v>7750854.9928839123</v>
      </c>
    </row>
    <row r="137" spans="1:39" x14ac:dyDescent="0.2">
      <c r="A137" s="7">
        <v>116</v>
      </c>
      <c r="B137" s="7">
        <v>58</v>
      </c>
      <c r="C137" s="7">
        <v>29</v>
      </c>
      <c r="D137" s="12">
        <f t="shared" si="22"/>
        <v>9.6666666666666661</v>
      </c>
      <c r="E137" s="29">
        <f t="shared" si="38"/>
        <v>4674570.7985379174</v>
      </c>
      <c r="F137" s="2">
        <f t="shared" si="23"/>
        <v>9634.5955154537314</v>
      </c>
      <c r="G137" s="2">
        <f t="shared" si="31"/>
        <v>20975.803938936555</v>
      </c>
      <c r="H137" s="2">
        <f t="shared" si="32"/>
        <v>15353.592052982429</v>
      </c>
      <c r="I137" s="2">
        <f t="shared" si="21"/>
        <v>45963.991507372717</v>
      </c>
      <c r="J137" s="2">
        <f t="shared" si="39"/>
        <v>444318.58457126957</v>
      </c>
      <c r="K137" s="2">
        <f t="shared" si="24"/>
        <v>36265.277893232036</v>
      </c>
      <c r="L137" s="2">
        <f t="shared" si="24"/>
        <v>350564.35296790965</v>
      </c>
      <c r="M137" s="2"/>
      <c r="N137" s="28">
        <f t="shared" si="40"/>
        <v>6838128.8416068824</v>
      </c>
      <c r="O137" s="2">
        <f t="shared" si="33"/>
        <v>14047.690321749453</v>
      </c>
      <c r="P137" s="2">
        <f t="shared" si="34"/>
        <v>30583.701984300311</v>
      </c>
      <c r="R137">
        <f t="shared" si="35"/>
        <v>116</v>
      </c>
      <c r="S137" s="89">
        <f t="shared" si="25"/>
        <v>36329.39599191898</v>
      </c>
      <c r="T137" s="89">
        <f>IF(AND(S137=0,S136&gt;0),SUM($G137:$H$381),S137)</f>
        <v>36329.39599191898</v>
      </c>
      <c r="U137" s="82">
        <f>SUM(T137:T$381)</f>
        <v>4710900.1945298407</v>
      </c>
      <c r="V137" s="68">
        <f>localspline(R137,'BBG rates'!$G$10:$G$27,'BBG rates'!$K$10:$K$27)</f>
        <v>1.0237959420714895</v>
      </c>
      <c r="W137" s="68">
        <f>locallinterp(R137,'BBG rates'!$G$10:$G$27,'BBG rates'!$J$10:$J$27)</f>
        <v>-0.23833333333333334</v>
      </c>
      <c r="X137" s="56">
        <f t="shared" si="36"/>
        <v>-0.2385940765134098</v>
      </c>
      <c r="Y137" s="66">
        <f t="shared" si="26"/>
        <v>-869.78023341359972</v>
      </c>
      <c r="Z137" s="72">
        <f t="shared" si="27"/>
        <v>-0.2215577144487747</v>
      </c>
      <c r="AA137" s="79">
        <f t="shared" si="28"/>
        <v>-1095.7374377706401</v>
      </c>
      <c r="AB137" s="81">
        <f t="shared" si="37"/>
        <v>-0.27911542826816282</v>
      </c>
      <c r="AD137" s="95">
        <f>locallinterp(R137,'BBG rates'!$N$10:$N$369,'BBG rates'!$P$10:$P$369)</f>
        <v>9.8548127621426431</v>
      </c>
      <c r="AI137" s="185">
        <f t="shared" si="29"/>
        <v>116</v>
      </c>
      <c r="AJ137" s="127">
        <f>locallinterp(MIN(AI137,CAP_Senior*12),'BBG rates'!$X$24:$X$65,'BBG rates'!$Y$24:$Y$65)</f>
        <v>54.052532097898293</v>
      </c>
      <c r="AK137" s="127">
        <f>locallinterp(MIN(AI137,CAP_CB*12),'BBG rates'!$AA$25:$AA$40,'BBG rates'!$AC$25:$AC$40)</f>
        <v>9.8666666666666671</v>
      </c>
      <c r="AL137" s="144">
        <f t="shared" si="30"/>
        <v>17.378263789976046</v>
      </c>
      <c r="AM137" s="142">
        <f>(SUMPRODUCT(AL137:AL$381,G137:G$381)+SUMPRODUCT(AL137:AL$381,H137:H$381))/12</f>
        <v>7698203.2771424055</v>
      </c>
    </row>
    <row r="138" spans="1:39" x14ac:dyDescent="0.2">
      <c r="A138" s="7">
        <v>117</v>
      </c>
      <c r="B138" s="7">
        <v>58.5</v>
      </c>
      <c r="C138" s="7">
        <v>29.25</v>
      </c>
      <c r="D138" s="12">
        <f t="shared" si="22"/>
        <v>9.75</v>
      </c>
      <c r="E138" s="29">
        <f t="shared" si="38"/>
        <v>4638386.161372764</v>
      </c>
      <c r="F138" s="2">
        <f t="shared" si="23"/>
        <v>9560.2956956211401</v>
      </c>
      <c r="G138" s="2">
        <f t="shared" si="31"/>
        <v>20949.893276326311</v>
      </c>
      <c r="H138" s="2">
        <f t="shared" si="32"/>
        <v>15234.743888827397</v>
      </c>
      <c r="I138" s="2">
        <f t="shared" si="21"/>
        <v>45744.932860774847</v>
      </c>
      <c r="J138" s="2">
        <f t="shared" si="39"/>
        <v>446013.09539255477</v>
      </c>
      <c r="K138" s="2">
        <f t="shared" si="24"/>
        <v>36018.777553116968</v>
      </c>
      <c r="L138" s="2">
        <f t="shared" si="24"/>
        <v>351183.08114289044</v>
      </c>
      <c r="M138" s="2"/>
      <c r="N138" s="28">
        <f t="shared" si="40"/>
        <v>6807482.5907283546</v>
      </c>
      <c r="O138" s="2">
        <f t="shared" si="33"/>
        <v>13985.141427521963</v>
      </c>
      <c r="P138" s="2">
        <f t="shared" si="34"/>
        <v>30646.250878527793</v>
      </c>
      <c r="R138">
        <f t="shared" si="35"/>
        <v>117</v>
      </c>
      <c r="S138" s="89">
        <f t="shared" si="25"/>
        <v>36184.637165153705</v>
      </c>
      <c r="T138" s="89">
        <f>IF(AND(S138=0,S137&gt;0),SUM($G138:$H$381),S138)</f>
        <v>36184.637165153705</v>
      </c>
      <c r="U138" s="82">
        <f>SUM(T138:T$381)</f>
        <v>4674570.7985379221</v>
      </c>
      <c r="V138" s="68">
        <f>localspline(R138,'BBG rates'!$G$10:$G$27,'BBG rates'!$K$10:$K$27)</f>
        <v>1.0235681047084597</v>
      </c>
      <c r="W138" s="68">
        <f>locallinterp(R138,'BBG rates'!$G$10:$G$27,'BBG rates'!$J$10:$J$27)</f>
        <v>-0.23400000000000001</v>
      </c>
      <c r="X138" s="56">
        <f t="shared" si="36"/>
        <v>-0.23425134083407961</v>
      </c>
      <c r="Y138" s="66">
        <f t="shared" si="26"/>
        <v>-862.5569178411148</v>
      </c>
      <c r="Z138" s="72">
        <f t="shared" si="27"/>
        <v>-0.22142531282937866</v>
      </c>
      <c r="AA138" s="79">
        <f t="shared" si="28"/>
        <v>-1087.2873586697999</v>
      </c>
      <c r="AB138" s="81">
        <f t="shared" si="37"/>
        <v>-0.27911542826816277</v>
      </c>
      <c r="AD138" s="95">
        <f>locallinterp(R138,'BBG rates'!$N$10:$N$369,'BBG rates'!$P$10:$P$369)</f>
        <v>9.9401101042016808</v>
      </c>
      <c r="AI138" s="185">
        <f t="shared" si="29"/>
        <v>117</v>
      </c>
      <c r="AJ138" s="127">
        <f>locallinterp(MIN(AI138,CAP_Senior*12),'BBG rates'!$X$24:$X$65,'BBG rates'!$Y$24:$Y$65)</f>
        <v>54.219704116075377</v>
      </c>
      <c r="AK138" s="127">
        <f>locallinterp(MIN(AI138,CAP_CB*12),'BBG rates'!$AA$25:$AA$40,'BBG rates'!$AC$25:$AC$40)</f>
        <v>9.9</v>
      </c>
      <c r="AL138" s="144">
        <f t="shared" si="30"/>
        <v>17.434349699732813</v>
      </c>
      <c r="AM138" s="142">
        <f>(SUMPRODUCT(AL138:AL$381,G138:G$381)+SUMPRODUCT(AL138:AL$381,H138:H$381))/12</f>
        <v>7645591.4582359008</v>
      </c>
    </row>
    <row r="139" spans="1:39" x14ac:dyDescent="0.2">
      <c r="A139" s="7">
        <v>118</v>
      </c>
      <c r="B139" s="7">
        <v>59</v>
      </c>
      <c r="C139" s="7">
        <v>29.5</v>
      </c>
      <c r="D139" s="12">
        <f t="shared" si="22"/>
        <v>9.8333333333333339</v>
      </c>
      <c r="E139" s="29">
        <f t="shared" si="38"/>
        <v>4602345.7772299098</v>
      </c>
      <c r="F139" s="2">
        <f t="shared" si="23"/>
        <v>9486.2919323139649</v>
      </c>
      <c r="G139" s="2">
        <f t="shared" si="31"/>
        <v>20924.014620233615</v>
      </c>
      <c r="H139" s="2">
        <f t="shared" si="32"/>
        <v>15116.369522621362</v>
      </c>
      <c r="I139" s="2">
        <f t="shared" si="21"/>
        <v>45526.676075168943</v>
      </c>
      <c r="J139" s="2">
        <f t="shared" si="39"/>
        <v>447678.98140582797</v>
      </c>
      <c r="K139" s="2">
        <f t="shared" si="24"/>
        <v>35773.762439642458</v>
      </c>
      <c r="L139" s="2">
        <f t="shared" si="24"/>
        <v>351775.33065648418</v>
      </c>
      <c r="M139" s="2"/>
      <c r="N139" s="28">
        <f t="shared" si="40"/>
        <v>6776773.6630324274</v>
      </c>
      <c r="O139" s="2">
        <f t="shared" si="33"/>
        <v>13922.464610122481</v>
      </c>
      <c r="P139" s="2">
        <f t="shared" si="34"/>
        <v>30708.927695927279</v>
      </c>
      <c r="R139">
        <f t="shared" si="35"/>
        <v>118</v>
      </c>
      <c r="S139" s="89">
        <f t="shared" si="25"/>
        <v>36040.384142854979</v>
      </c>
      <c r="T139" s="89">
        <f>IF(AND(S139=0,S138&gt;0),SUM($G139:$H$381),S139)</f>
        <v>36040.384142854979</v>
      </c>
      <c r="U139" s="82">
        <f>SUM(T139:T$381)</f>
        <v>4638386.1613727678</v>
      </c>
      <c r="V139" s="68">
        <f>localspline(R139,'BBG rates'!$G$10:$G$27,'BBG rates'!$K$10:$K$27)</f>
        <v>1.0233389916216058</v>
      </c>
      <c r="W139" s="68">
        <f>locallinterp(R139,'BBG rates'!$G$10:$G$27,'BBG rates'!$J$10:$J$27)</f>
        <v>-0.22966666666666669</v>
      </c>
      <c r="X139" s="56">
        <f t="shared" si="36"/>
        <v>-0.22990877805884047</v>
      </c>
      <c r="Y139" s="66">
        <f t="shared" si="26"/>
        <v>-855.4933346965048</v>
      </c>
      <c r="Z139" s="72">
        <f t="shared" si="27"/>
        <v>-0.22132525536251982</v>
      </c>
      <c r="AA139" s="79">
        <f t="shared" si="28"/>
        <v>-1078.8709499205665</v>
      </c>
      <c r="AB139" s="81">
        <f t="shared" si="37"/>
        <v>-0.27911542826816282</v>
      </c>
      <c r="AD139" s="95">
        <f>locallinterp(R139,'BBG rates'!$N$10:$N$369,'BBG rates'!$P$10:$P$369)</f>
        <v>10.025388353503482</v>
      </c>
      <c r="AI139" s="185">
        <f t="shared" si="29"/>
        <v>118</v>
      </c>
      <c r="AJ139" s="127">
        <f>locallinterp(MIN(AI139,CAP_Senior*12),'BBG rates'!$X$24:$X$65,'BBG rates'!$Y$24:$Y$65)</f>
        <v>54.386876134252468</v>
      </c>
      <c r="AK139" s="127">
        <f>locallinterp(MIN(AI139,CAP_CB*12),'BBG rates'!$AA$25:$AA$40,'BBG rates'!$AC$25:$AC$40)</f>
        <v>9.9333333333333336</v>
      </c>
      <c r="AL139" s="144">
        <f t="shared" si="30"/>
        <v>17.490435609489587</v>
      </c>
      <c r="AM139" s="142">
        <f>(SUMPRODUCT(AL139:AL$381,G139:G$381)+SUMPRODUCT(AL139:AL$381,H139:H$381))/12</f>
        <v>7593020.156727965</v>
      </c>
    </row>
    <row r="140" spans="1:39" x14ac:dyDescent="0.2">
      <c r="A140" s="7">
        <v>119</v>
      </c>
      <c r="B140" s="7">
        <v>59.5</v>
      </c>
      <c r="C140" s="7">
        <v>29.75</v>
      </c>
      <c r="D140" s="12">
        <f t="shared" si="22"/>
        <v>9.9166666666666661</v>
      </c>
      <c r="E140" s="29">
        <f t="shared" si="38"/>
        <v>4566449.1420001667</v>
      </c>
      <c r="F140" s="2">
        <f t="shared" si="23"/>
        <v>9412.5831910756842</v>
      </c>
      <c r="G140" s="2">
        <f t="shared" si="31"/>
        <v>20898.167931121963</v>
      </c>
      <c r="H140" s="2">
        <f t="shared" si="32"/>
        <v>14998.467298621552</v>
      </c>
      <c r="I140" s="2">
        <f t="shared" si="21"/>
        <v>45309.218420819197</v>
      </c>
      <c r="J140" s="2">
        <f t="shared" si="39"/>
        <v>449316.416006457</v>
      </c>
      <c r="K140" s="2">
        <f t="shared" si="24"/>
        <v>35530.224090381933</v>
      </c>
      <c r="L140" s="2">
        <f t="shared" si="24"/>
        <v>352341.38889628748</v>
      </c>
      <c r="M140" s="2"/>
      <c r="N140" s="28">
        <f t="shared" si="40"/>
        <v>6746001.9303343035</v>
      </c>
      <c r="O140" s="2">
        <f t="shared" si="33"/>
        <v>13859.659607926269</v>
      </c>
      <c r="P140" s="2">
        <f t="shared" si="34"/>
        <v>30771.732698123491</v>
      </c>
      <c r="R140">
        <f t="shared" si="35"/>
        <v>119</v>
      </c>
      <c r="S140" s="89">
        <f t="shared" si="25"/>
        <v>35896.635229743515</v>
      </c>
      <c r="T140" s="89">
        <f>IF(AND(S140=0,S139&gt;0),SUM($G140:$H$381),S140)</f>
        <v>35896.635229743515</v>
      </c>
      <c r="U140" s="82">
        <f>SUM(T140:T$381)</f>
        <v>4602345.7772299126</v>
      </c>
      <c r="V140" s="68">
        <f>localspline(R140,'BBG rates'!$G$10:$G$27,'BBG rates'!$K$10:$K$27)</f>
        <v>1.0231096409004712</v>
      </c>
      <c r="W140" s="68">
        <f>locallinterp(R140,'BBG rates'!$G$10:$G$27,'BBG rates'!$J$10:$J$27)</f>
        <v>-0.22533333333333333</v>
      </c>
      <c r="X140" s="56">
        <f t="shared" si="36"/>
        <v>-0.22556638817357033</v>
      </c>
      <c r="Y140" s="66">
        <f t="shared" si="26"/>
        <v>-848.58833413062564</v>
      </c>
      <c r="Z140" s="72">
        <f t="shared" si="27"/>
        <v>-0.22125803888851978</v>
      </c>
      <c r="AA140" s="79">
        <f t="shared" si="28"/>
        <v>-1070.4880938747481</v>
      </c>
      <c r="AB140" s="81">
        <f t="shared" si="37"/>
        <v>-0.27911542826816282</v>
      </c>
      <c r="AD140" s="95">
        <f>locallinterp(R140,'BBG rates'!$N$10:$N$369,'BBG rates'!$P$10:$P$369)</f>
        <v>10.110647490245189</v>
      </c>
      <c r="AI140" s="185">
        <f t="shared" si="29"/>
        <v>119</v>
      </c>
      <c r="AJ140" s="127">
        <f>locallinterp(MIN(AI140,CAP_Senior*12),'BBG rates'!$X$24:$X$65,'BBG rates'!$Y$24:$Y$65)</f>
        <v>54.554048152429552</v>
      </c>
      <c r="AK140" s="127">
        <f>locallinterp(MIN(AI140,CAP_CB*12),'BBG rates'!$AA$25:$AA$40,'BBG rates'!$AC$25:$AC$40)</f>
        <v>9.9666666666666668</v>
      </c>
      <c r="AL140" s="144">
        <f t="shared" si="30"/>
        <v>17.546521519246355</v>
      </c>
      <c r="AM140" s="142">
        <f>(SUMPRODUCT(AL140:AL$381,G140:G$381)+SUMPRODUCT(AL140:AL$381,H140:H$381))/12</f>
        <v>7540489.988545306</v>
      </c>
    </row>
    <row r="141" spans="1:39" x14ac:dyDescent="0.2">
      <c r="A141" s="7">
        <v>120</v>
      </c>
      <c r="B141" s="7">
        <v>60</v>
      </c>
      <c r="C141" s="7">
        <v>30</v>
      </c>
      <c r="D141" s="12">
        <f t="shared" si="22"/>
        <v>10</v>
      </c>
      <c r="E141" s="29">
        <f t="shared" si="38"/>
        <v>4530695.7532640286</v>
      </c>
      <c r="F141" s="2">
        <f t="shared" si="23"/>
        <v>9339.1684409169029</v>
      </c>
      <c r="G141" s="2">
        <f t="shared" si="31"/>
        <v>20872.35316950368</v>
      </c>
      <c r="H141" s="2">
        <f t="shared" si="32"/>
        <v>14881.035566634937</v>
      </c>
      <c r="I141" s="2">
        <f t="shared" si="21"/>
        <v>45092.557177055518</v>
      </c>
      <c r="J141" s="2">
        <f t="shared" si="39"/>
        <v>450925.57177055517</v>
      </c>
      <c r="K141" s="2">
        <f t="shared" si="24"/>
        <v>35288.154089722542</v>
      </c>
      <c r="L141" s="2">
        <f t="shared" si="24"/>
        <v>352881.54089722544</v>
      </c>
      <c r="M141" s="2"/>
      <c r="N141" s="28">
        <f t="shared" si="40"/>
        <v>6715167.2641870277</v>
      </c>
      <c r="O141" s="2">
        <f t="shared" si="33"/>
        <v>13796.726158773528</v>
      </c>
      <c r="P141" s="2">
        <f t="shared" si="34"/>
        <v>30834.666147276232</v>
      </c>
      <c r="R141">
        <f t="shared" si="35"/>
        <v>120</v>
      </c>
      <c r="S141" s="89">
        <f t="shared" si="25"/>
        <v>0</v>
      </c>
      <c r="T141" s="89">
        <f>IF(AND(S141=0,S140&gt;0),SUM($G141:$H$381),S141)</f>
        <v>4566449.1420001695</v>
      </c>
      <c r="U141" s="82">
        <f>SUM(T141:T$381)</f>
        <v>4566449.1420001695</v>
      </c>
      <c r="V141" s="68">
        <f>localspline(R141,'BBG rates'!$G$10:$G$27,'BBG rates'!$K$10:$K$27)</f>
        <v>1.0228811502456665</v>
      </c>
      <c r="W141" s="68">
        <f>locallinterp(R141,'BBG rates'!$G$10:$G$27,'BBG rates'!$J$10:$J$27)</f>
        <v>-0.221</v>
      </c>
      <c r="X141" s="56">
        <f t="shared" si="36"/>
        <v>-0.22122417116374749</v>
      </c>
      <c r="Y141" s="66">
        <f t="shared" si="26"/>
        <v>-841.8407721669945</v>
      </c>
      <c r="Z141" s="72">
        <f t="shared" si="27"/>
        <v>-0.22122417116374749</v>
      </c>
      <c r="AA141" s="79">
        <f t="shared" si="28"/>
        <v>-1062.1386732784681</v>
      </c>
      <c r="AB141" s="81">
        <f t="shared" si="37"/>
        <v>-0.27911542826816277</v>
      </c>
      <c r="AD141" s="95">
        <f>locallinterp(R141,'BBG rates'!$N$10:$N$369,'BBG rates'!$P$10:$P$369)</f>
        <v>10.195887586098994</v>
      </c>
      <c r="AI141" s="185">
        <f t="shared" si="29"/>
        <v>120</v>
      </c>
      <c r="AJ141" s="127">
        <f>locallinterp(MIN(AI141,CAP_Senior*12),'BBG rates'!$X$24:$X$65,'BBG rates'!$Y$24:$Y$65)</f>
        <v>54.721220170606635</v>
      </c>
      <c r="AK141" s="127">
        <f>locallinterp(MIN(AI141,CAP_CB*12),'BBG rates'!$AA$25:$AA$40,'BBG rates'!$AC$25:$AC$40)</f>
        <v>10</v>
      </c>
      <c r="AL141" s="144">
        <f t="shared" si="30"/>
        <v>17.602607429003129</v>
      </c>
      <c r="AM141" s="142">
        <f>(SUMPRODUCT(AL141:AL$381,G141:G$381)+SUMPRODUCT(AL141:AL$381,H141:H$381))/12</f>
        <v>7488001.5650013713</v>
      </c>
    </row>
    <row r="142" spans="1:39" x14ac:dyDescent="0.2">
      <c r="A142" s="7">
        <v>121</v>
      </c>
      <c r="B142" s="7">
        <v>60.5</v>
      </c>
      <c r="C142" s="7">
        <v>30.25</v>
      </c>
      <c r="D142" s="12">
        <f t="shared" si="22"/>
        <v>10.083333333333334</v>
      </c>
      <c r="E142" s="29">
        <f t="shared" si="38"/>
        <v>4495085.1102860887</v>
      </c>
      <c r="F142" s="2">
        <f t="shared" si="23"/>
        <v>9266.0466543039201</v>
      </c>
      <c r="G142" s="2">
        <f t="shared" si="31"/>
        <v>20846.570295939866</v>
      </c>
      <c r="H142" s="2">
        <f t="shared" si="32"/>
        <v>14764.072681999902</v>
      </c>
      <c r="I142" s="2">
        <f t="shared" si="21"/>
        <v>44876.689632243688</v>
      </c>
      <c r="J142" s="2">
        <f t="shared" si="39"/>
        <v>452506.62045845721</v>
      </c>
      <c r="K142" s="2">
        <f t="shared" si="24"/>
        <v>35047.544068610485</v>
      </c>
      <c r="L142" s="2">
        <f t="shared" si="24"/>
        <v>353396.06935848907</v>
      </c>
      <c r="M142" s="2"/>
      <c r="N142" s="28">
        <f t="shared" si="40"/>
        <v>6684269.5358809466</v>
      </c>
      <c r="O142" s="2">
        <f t="shared" si="33"/>
        <v>13733.663999968294</v>
      </c>
      <c r="P142" s="2">
        <f t="shared" si="34"/>
        <v>30897.728306081473</v>
      </c>
      <c r="R142">
        <f t="shared" si="35"/>
        <v>121</v>
      </c>
      <c r="S142" s="89">
        <f t="shared" si="25"/>
        <v>0</v>
      </c>
      <c r="T142" s="89">
        <f>IF(AND(S142=0,S141&gt;0),SUM($G142:$H$381),S142)</f>
        <v>0</v>
      </c>
      <c r="U142" s="82">
        <f>SUM(T142:T$381)</f>
        <v>0</v>
      </c>
      <c r="V142" s="68">
        <f>localspline(R142,'BBG rates'!$G$10:$G$27,'BBG rates'!$K$10:$K$27)</f>
        <v>1.0226541791605388</v>
      </c>
      <c r="W142" s="68">
        <f>locallinterp(R142,'BBG rates'!$G$10:$G$27,'BBG rates'!$J$10:$J$27)</f>
        <v>-0.21708333333333332</v>
      </c>
      <c r="X142" s="56">
        <f t="shared" si="36"/>
        <v>-0.21729962374896772</v>
      </c>
      <c r="Y142" s="66">
        <f t="shared" si="26"/>
        <v>0</v>
      </c>
      <c r="Z142" s="72">
        <f t="shared" si="27"/>
        <v>0</v>
      </c>
      <c r="AA142" s="79">
        <f t="shared" si="28"/>
        <v>0</v>
      </c>
      <c r="AB142" s="81">
        <f t="shared" si="37"/>
        <v>0</v>
      </c>
      <c r="AD142" s="95">
        <f>locallinterp(R142,'BBG rates'!$N$10:$N$369,'BBG rates'!$P$10:$P$369)</f>
        <v>10.281108767695706</v>
      </c>
      <c r="AI142" s="185">
        <f t="shared" si="29"/>
        <v>121</v>
      </c>
      <c r="AJ142" s="127">
        <f>locallinterp(MIN(AI142,CAP_Senior*12),'BBG rates'!$X$24:$X$65,'BBG rates'!$Y$24:$Y$65)</f>
        <v>54.872445655896165</v>
      </c>
      <c r="AK142" s="127">
        <f>locallinterp(MIN(AI142,CAP_CB*12),'BBG rates'!$AA$25:$AA$40,'BBG rates'!$AC$25:$AC$40)</f>
        <v>10.016666666666666</v>
      </c>
      <c r="AL142" s="144">
        <f t="shared" si="30"/>
        <v>17.642149094835681</v>
      </c>
      <c r="AM142" s="142">
        <f>(SUMPRODUCT(AL142:AL$381,G142:G$381)+SUMPRODUCT(AL142:AL$381,H142:H$381))/12</f>
        <v>7435555.4928198047</v>
      </c>
    </row>
    <row r="143" spans="1:39" x14ac:dyDescent="0.2">
      <c r="A143" s="7">
        <v>122</v>
      </c>
      <c r="B143" s="7">
        <v>61</v>
      </c>
      <c r="C143" s="7">
        <v>30.5</v>
      </c>
      <c r="D143" s="12">
        <f t="shared" si="22"/>
        <v>10.166666666666666</v>
      </c>
      <c r="E143" s="29">
        <f t="shared" si="38"/>
        <v>4459616.7140094806</v>
      </c>
      <c r="F143" s="2">
        <f t="shared" si="23"/>
        <v>9193.2168071473025</v>
      </c>
      <c r="G143" s="2">
        <f t="shared" si="31"/>
        <v>20820.819271040353</v>
      </c>
      <c r="H143" s="2">
        <f t="shared" si="32"/>
        <v>14647.577005567986</v>
      </c>
      <c r="I143" s="2">
        <f t="shared" si="21"/>
        <v>44661.613083755641</v>
      </c>
      <c r="J143" s="2">
        <f t="shared" si="39"/>
        <v>454059.73301818233</v>
      </c>
      <c r="K143" s="2">
        <f t="shared" si="24"/>
        <v>34808.385704297689</v>
      </c>
      <c r="L143" s="2">
        <f t="shared" si="24"/>
        <v>353885.25466035982</v>
      </c>
      <c r="M143" s="2"/>
      <c r="N143" s="28">
        <f t="shared" si="40"/>
        <v>6653308.616443174</v>
      </c>
      <c r="O143" s="2">
        <f t="shared" si="33"/>
        <v>13670.472868277338</v>
      </c>
      <c r="P143" s="2">
        <f t="shared" si="34"/>
        <v>30960.919437772427</v>
      </c>
      <c r="R143">
        <f t="shared" si="35"/>
        <v>122</v>
      </c>
      <c r="S143" s="89">
        <f t="shared" si="25"/>
        <v>0</v>
      </c>
      <c r="T143" s="89">
        <f>IF(AND(S143=0,S142&gt;0),SUM($G143:$H$381),S143)</f>
        <v>0</v>
      </c>
      <c r="U143" s="82">
        <f>SUM(T143:T$381)</f>
        <v>0</v>
      </c>
      <c r="V143" s="68">
        <f>localspline(R143,'BBG rates'!$G$10:$G$27,'BBG rates'!$K$10:$K$27)</f>
        <v>1.0224274257333208</v>
      </c>
      <c r="W143" s="68">
        <f>locallinterp(R143,'BBG rates'!$G$10:$G$27,'BBG rates'!$J$10:$J$27)</f>
        <v>-0.21316666666666667</v>
      </c>
      <c r="X143" s="56">
        <f t="shared" si="36"/>
        <v>-0.21337521754043465</v>
      </c>
      <c r="Y143" s="66">
        <f t="shared" si="26"/>
        <v>0</v>
      </c>
      <c r="Z143" s="72">
        <f t="shared" si="27"/>
        <v>0</v>
      </c>
      <c r="AA143" s="79">
        <f t="shared" si="28"/>
        <v>0</v>
      </c>
      <c r="AB143" s="81">
        <f t="shared" si="37"/>
        <v>0</v>
      </c>
      <c r="AD143" s="95">
        <f>locallinterp(R143,'BBG rates'!$N$10:$N$369,'BBG rates'!$P$10:$P$369)</f>
        <v>10.366311053173483</v>
      </c>
      <c r="AI143" s="185">
        <f t="shared" si="29"/>
        <v>122</v>
      </c>
      <c r="AJ143" s="127">
        <f>locallinterp(MIN(AI143,CAP_Senior*12),'BBG rates'!$X$24:$X$65,'BBG rates'!$Y$24:$Y$65)</f>
        <v>55.023671141185694</v>
      </c>
      <c r="AK143" s="127">
        <f>locallinterp(MIN(AI143,CAP_CB*12),'BBG rates'!$AA$25:$AA$40,'BBG rates'!$AC$25:$AC$40)</f>
        <v>10.033333333333333</v>
      </c>
      <c r="AL143" s="144">
        <f t="shared" si="30"/>
        <v>17.681690760668232</v>
      </c>
      <c r="AM143" s="142">
        <f>(SUMPRODUCT(AL143:AL$381,G143:G$381)+SUMPRODUCT(AL143:AL$381,H143:H$381))/12</f>
        <v>7383201.4700881569</v>
      </c>
    </row>
    <row r="144" spans="1:39" x14ac:dyDescent="0.2">
      <c r="A144" s="7">
        <v>123</v>
      </c>
      <c r="B144" s="7">
        <v>61.5</v>
      </c>
      <c r="C144" s="7">
        <v>30.75</v>
      </c>
      <c r="D144" s="12">
        <f t="shared" si="22"/>
        <v>10.25</v>
      </c>
      <c r="E144" s="29">
        <f t="shared" si="38"/>
        <v>4424290.0670503313</v>
      </c>
      <c r="F144" s="2">
        <f t="shared" si="23"/>
        <v>9120.6778787905223</v>
      </c>
      <c r="G144" s="2">
        <f t="shared" si="31"/>
        <v>20795.100055463619</v>
      </c>
      <c r="H144" s="2">
        <f t="shared" si="32"/>
        <v>14531.546903685658</v>
      </c>
      <c r="I144" s="2">
        <f t="shared" si="21"/>
        <v>44447.324837939799</v>
      </c>
      <c r="J144" s="2">
        <f t="shared" si="39"/>
        <v>455585.07958888292</v>
      </c>
      <c r="K144" s="2">
        <f t="shared" si="24"/>
        <v>34570.67072008986</v>
      </c>
      <c r="L144" s="2">
        <f t="shared" si="24"/>
        <v>354349.3748809211</v>
      </c>
      <c r="M144" s="2"/>
      <c r="N144" s="28">
        <f t="shared" si="40"/>
        <v>6622284.3766370537</v>
      </c>
      <c r="O144" s="2">
        <f t="shared" si="33"/>
        <v>13607.152499929085</v>
      </c>
      <c r="P144" s="2">
        <f t="shared" si="34"/>
        <v>31024.239806120677</v>
      </c>
      <c r="R144">
        <f t="shared" si="35"/>
        <v>123</v>
      </c>
      <c r="S144" s="89">
        <f t="shared" si="25"/>
        <v>0</v>
      </c>
      <c r="T144" s="89">
        <f>IF(AND(S144=0,S143&gt;0),SUM($G144:$H$381),S144)</f>
        <v>0</v>
      </c>
      <c r="U144" s="82">
        <f>SUM(T144:T$381)</f>
        <v>0</v>
      </c>
      <c r="V144" s="68">
        <f>localspline(R144,'BBG rates'!$G$10:$G$27,'BBG rates'!$K$10:$K$27)</f>
        <v>1.0221993435827414</v>
      </c>
      <c r="W144" s="68">
        <f>locallinterp(R144,'BBG rates'!$G$10:$G$27,'BBG rates'!$J$10:$J$27)</f>
        <v>-0.20924999999999999</v>
      </c>
      <c r="X144" s="56">
        <f t="shared" si="36"/>
        <v>-0.2094509525273569</v>
      </c>
      <c r="Y144" s="66">
        <f t="shared" si="26"/>
        <v>0</v>
      </c>
      <c r="Z144" s="72">
        <f t="shared" si="27"/>
        <v>0</v>
      </c>
      <c r="AA144" s="79">
        <f t="shared" si="28"/>
        <v>0</v>
      </c>
      <c r="AB144" s="81">
        <f t="shared" si="37"/>
        <v>0</v>
      </c>
      <c r="AD144" s="95">
        <f>locallinterp(R144,'BBG rates'!$N$10:$N$369,'BBG rates'!$P$10:$P$369)</f>
        <v>10.451494331805378</v>
      </c>
      <c r="AI144" s="185">
        <f t="shared" si="29"/>
        <v>123</v>
      </c>
      <c r="AJ144" s="127">
        <f>locallinterp(MIN(AI144,CAP_Senior*12),'BBG rates'!$X$24:$X$65,'BBG rates'!$Y$24:$Y$65)</f>
        <v>55.174896626475224</v>
      </c>
      <c r="AK144" s="127">
        <f>locallinterp(MIN(AI144,CAP_CB*12),'BBG rates'!$AA$25:$AA$40,'BBG rates'!$AC$25:$AC$40)</f>
        <v>10.050000000000001</v>
      </c>
      <c r="AL144" s="144">
        <f t="shared" si="30"/>
        <v>17.721232426500791</v>
      </c>
      <c r="AM144" s="142">
        <f>(SUMPRODUCT(AL144:AL$381,G144:G$381)+SUMPRODUCT(AL144:AL$381,H144:H$381))/12</f>
        <v>7330939.7021931708</v>
      </c>
    </row>
    <row r="145" spans="1:39" x14ac:dyDescent="0.2">
      <c r="A145" s="7">
        <v>124</v>
      </c>
      <c r="B145" s="7">
        <v>62</v>
      </c>
      <c r="C145" s="7">
        <v>31</v>
      </c>
      <c r="D145" s="12">
        <f t="shared" si="22"/>
        <v>10.333333333333334</v>
      </c>
      <c r="E145" s="29">
        <f t="shared" si="38"/>
        <v>4389104.6736922376</v>
      </c>
      <c r="F145" s="2">
        <f t="shared" si="23"/>
        <v>9048.4288519986039</v>
      </c>
      <c r="G145" s="2">
        <f t="shared" si="31"/>
        <v>20769.412609916737</v>
      </c>
      <c r="H145" s="2">
        <f t="shared" si="32"/>
        <v>14415.980748176184</v>
      </c>
      <c r="I145" s="2">
        <f t="shared" si="21"/>
        <v>44233.822210091523</v>
      </c>
      <c r="J145" s="2">
        <f t="shared" si="39"/>
        <v>457082.82950427907</v>
      </c>
      <c r="K145" s="2">
        <f t="shared" si="24"/>
        <v>34334.390885095876</v>
      </c>
      <c r="L145" s="2">
        <f t="shared" si="24"/>
        <v>354788.70581265737</v>
      </c>
      <c r="M145" s="2"/>
      <c r="N145" s="28">
        <f t="shared" si="40"/>
        <v>6591196.6869616164</v>
      </c>
      <c r="O145" s="2">
        <f t="shared" si="33"/>
        <v>13543.702630612495</v>
      </c>
      <c r="P145" s="2">
        <f t="shared" si="34"/>
        <v>31087.689675437265</v>
      </c>
      <c r="R145">
        <f t="shared" si="35"/>
        <v>124</v>
      </c>
      <c r="S145" s="89">
        <f t="shared" si="25"/>
        <v>0</v>
      </c>
      <c r="T145" s="89">
        <f>IF(AND(S145=0,S144&gt;0),SUM($G145:$H$381),S145)</f>
        <v>0</v>
      </c>
      <c r="U145" s="82">
        <f>SUM(T145:T$381)</f>
        <v>0</v>
      </c>
      <c r="V145" s="68">
        <f>localspline(R145,'BBG rates'!$G$10:$G$27,'BBG rates'!$K$10:$K$27)</f>
        <v>1.0219681478976028</v>
      </c>
      <c r="W145" s="68">
        <f>locallinterp(R145,'BBG rates'!$G$10:$G$27,'BBG rates'!$J$10:$J$27)</f>
        <v>-0.20533333333333334</v>
      </c>
      <c r="X145" s="56">
        <f t="shared" si="36"/>
        <v>-0.20552682869920957</v>
      </c>
      <c r="Y145" s="66">
        <f t="shared" si="26"/>
        <v>0</v>
      </c>
      <c r="Z145" s="72">
        <f t="shared" si="27"/>
        <v>0</v>
      </c>
      <c r="AA145" s="79">
        <f t="shared" si="28"/>
        <v>0</v>
      </c>
      <c r="AB145" s="81">
        <f t="shared" si="37"/>
        <v>0</v>
      </c>
      <c r="AD145" s="95">
        <f>locallinterp(R145,'BBG rates'!$N$10:$N$369,'BBG rates'!$P$10:$P$369)</f>
        <v>10.536658344130178</v>
      </c>
      <c r="AI145" s="185">
        <f t="shared" si="29"/>
        <v>124</v>
      </c>
      <c r="AJ145" s="127">
        <f>locallinterp(MIN(AI145,CAP_Senior*12),'BBG rates'!$X$24:$X$65,'BBG rates'!$Y$24:$Y$65)</f>
        <v>55.326122111764754</v>
      </c>
      <c r="AK145" s="127">
        <f>locallinterp(MIN(AI145,CAP_CB*12),'BBG rates'!$AA$25:$AA$40,'BBG rates'!$AC$25:$AC$40)</f>
        <v>10.066666666666666</v>
      </c>
      <c r="AL145" s="144">
        <f t="shared" si="30"/>
        <v>17.760774092333342</v>
      </c>
      <c r="AM145" s="142">
        <f>(SUMPRODUCT(AL145:AL$381,G145:G$381)+SUMPRODUCT(AL145:AL$381,H145:H$381))/12</f>
        <v>7278770.3920588372</v>
      </c>
    </row>
    <row r="146" spans="1:39" x14ac:dyDescent="0.2">
      <c r="A146" s="7">
        <v>125</v>
      </c>
      <c r="B146" s="7">
        <v>62.5</v>
      </c>
      <c r="C146" s="7">
        <v>31.25</v>
      </c>
      <c r="D146" s="12">
        <f t="shared" si="22"/>
        <v>10.416666666666666</v>
      </c>
      <c r="E146" s="29">
        <f t="shared" si="38"/>
        <v>4354060.03988076</v>
      </c>
      <c r="F146" s="2">
        <f t="shared" si="23"/>
        <v>8976.4687129468366</v>
      </c>
      <c r="G146" s="2">
        <f t="shared" si="31"/>
        <v>20743.756895155333</v>
      </c>
      <c r="H146" s="2">
        <f t="shared" si="32"/>
        <v>14300.876916321529</v>
      </c>
      <c r="I146" s="2">
        <f t="shared" si="21"/>
        <v>44021.102524423695</v>
      </c>
      <c r="J146" s="2">
        <f t="shared" si="39"/>
        <v>458553.15129608015</v>
      </c>
      <c r="K146" s="2">
        <f t="shared" si="24"/>
        <v>34099.538013978534</v>
      </c>
      <c r="L146" s="2">
        <f t="shared" si="24"/>
        <v>355203.52097894304</v>
      </c>
      <c r="M146" s="2"/>
      <c r="N146" s="28">
        <f t="shared" si="40"/>
        <v>6560045.4176510423</v>
      </c>
      <c r="O146" s="2">
        <f t="shared" si="33"/>
        <v>13480.122995475971</v>
      </c>
      <c r="P146" s="2">
        <f t="shared" si="34"/>
        <v>31151.269310573789</v>
      </c>
      <c r="R146">
        <f t="shared" si="35"/>
        <v>125</v>
      </c>
      <c r="S146" s="89">
        <f t="shared" si="25"/>
        <v>0</v>
      </c>
      <c r="T146" s="89">
        <f>IF(AND(S146=0,S145&gt;0),SUM($G146:$H$381),S146)</f>
        <v>0</v>
      </c>
      <c r="U146" s="82">
        <f>SUM(T146:T$381)</f>
        <v>0</v>
      </c>
      <c r="V146" s="68">
        <f>localspline(R146,'BBG rates'!$G$10:$G$27,'BBG rates'!$K$10:$K$27)</f>
        <v>1.0217322326848102</v>
      </c>
      <c r="W146" s="68">
        <f>locallinterp(R146,'BBG rates'!$G$10:$G$27,'BBG rates'!$J$10:$J$27)</f>
        <v>-0.20141666666666666</v>
      </c>
      <c r="X146" s="56">
        <f t="shared" si="36"/>
        <v>-0.20160284604533452</v>
      </c>
      <c r="Y146" s="66">
        <f t="shared" si="26"/>
        <v>0</v>
      </c>
      <c r="Z146" s="72">
        <f t="shared" si="27"/>
        <v>0</v>
      </c>
      <c r="AA146" s="79">
        <f t="shared" si="28"/>
        <v>0</v>
      </c>
      <c r="AB146" s="81">
        <f t="shared" si="37"/>
        <v>0</v>
      </c>
      <c r="AD146" s="95">
        <f>locallinterp(R146,'BBG rates'!$N$10:$N$369,'BBG rates'!$P$10:$P$369)</f>
        <v>10.621802696853912</v>
      </c>
      <c r="AI146" s="185">
        <f t="shared" si="29"/>
        <v>125</v>
      </c>
      <c r="AJ146" s="127">
        <f>locallinterp(MIN(AI146,CAP_Senior*12),'BBG rates'!$X$24:$X$65,'BBG rates'!$Y$24:$Y$65)</f>
        <v>55.477347597054283</v>
      </c>
      <c r="AK146" s="127">
        <f>locallinterp(MIN(AI146,CAP_CB*12),'BBG rates'!$AA$25:$AA$40,'BBG rates'!$AC$25:$AC$40)</f>
        <v>10.083333333333332</v>
      </c>
      <c r="AL146" s="144">
        <f t="shared" si="30"/>
        <v>17.800315758165894</v>
      </c>
      <c r="AM146" s="142">
        <f>(SUMPRODUCT(AL146:AL$381,G146:G$381)+SUMPRODUCT(AL146:AL$381,H146:H$381))/12</f>
        <v>7226693.7401602557</v>
      </c>
    </row>
    <row r="147" spans="1:39" x14ac:dyDescent="0.2">
      <c r="A147" s="7">
        <v>126</v>
      </c>
      <c r="B147" s="7">
        <v>63</v>
      </c>
      <c r="C147" s="7">
        <v>31.5</v>
      </c>
      <c r="D147" s="12">
        <f t="shared" si="22"/>
        <v>10.5</v>
      </c>
      <c r="E147" s="29">
        <f t="shared" si="38"/>
        <v>4319155.6732179318</v>
      </c>
      <c r="F147" s="2">
        <f t="shared" si="23"/>
        <v>8904.7964512095077</v>
      </c>
      <c r="G147" s="2">
        <f t="shared" si="31"/>
        <v>20718.132871983486</v>
      </c>
      <c r="H147" s="2">
        <f t="shared" si="32"/>
        <v>14186.233790844341</v>
      </c>
      <c r="I147" s="2">
        <f t="shared" ref="I147:I210" si="41">SUM(F147:H147)</f>
        <v>43809.163114037336</v>
      </c>
      <c r="J147" s="2">
        <f t="shared" si="39"/>
        <v>459996.21269739204</v>
      </c>
      <c r="K147" s="2">
        <f t="shared" si="24"/>
        <v>33866.103966706665</v>
      </c>
      <c r="L147" s="2">
        <f t="shared" si="24"/>
        <v>355594.09165041998</v>
      </c>
      <c r="M147" s="2"/>
      <c r="N147" s="28">
        <f t="shared" si="40"/>
        <v>6528830.4386741184</v>
      </c>
      <c r="O147" s="2">
        <f t="shared" si="33"/>
        <v>13416.41332912625</v>
      </c>
      <c r="P147" s="2">
        <f t="shared" si="34"/>
        <v>31214.978976923518</v>
      </c>
      <c r="R147">
        <f t="shared" si="35"/>
        <v>126</v>
      </c>
      <c r="S147" s="89">
        <f t="shared" si="25"/>
        <v>0</v>
      </c>
      <c r="T147" s="89">
        <f>IF(AND(S147=0,S146&gt;0),SUM($G147:$H$381),S147)</f>
        <v>0</v>
      </c>
      <c r="U147" s="82">
        <f>SUM(T147:T$381)</f>
        <v>0</v>
      </c>
      <c r="V147" s="68">
        <f>localspline(R147,'BBG rates'!$G$10:$G$27,'BBG rates'!$K$10:$K$27)</f>
        <v>1.021489991952194</v>
      </c>
      <c r="W147" s="68">
        <f>locallinterp(R147,'BBG rates'!$G$10:$G$27,'BBG rates'!$J$10:$J$27)</f>
        <v>-0.19750000000000001</v>
      </c>
      <c r="X147" s="56">
        <f t="shared" si="36"/>
        <v>-0.19767900455507359</v>
      </c>
      <c r="Y147" s="66">
        <f t="shared" si="26"/>
        <v>0</v>
      </c>
      <c r="Z147" s="72">
        <f t="shared" si="27"/>
        <v>0</v>
      </c>
      <c r="AA147" s="79">
        <f t="shared" si="28"/>
        <v>0</v>
      </c>
      <c r="AB147" s="81">
        <f t="shared" si="37"/>
        <v>0</v>
      </c>
      <c r="AD147" s="95">
        <f>locallinterp(R147,'BBG rates'!$N$10:$N$369,'BBG rates'!$P$10:$P$369)</f>
        <v>10.706926862849928</v>
      </c>
      <c r="AI147" s="185">
        <f t="shared" si="29"/>
        <v>126</v>
      </c>
      <c r="AJ147" s="127">
        <f>locallinterp(MIN(AI147,CAP_Senior*12),'BBG rates'!$X$24:$X$65,'BBG rates'!$Y$24:$Y$65)</f>
        <v>55.628573082343806</v>
      </c>
      <c r="AK147" s="127">
        <f>locallinterp(MIN(AI147,CAP_CB*12),'BBG rates'!$AA$25:$AA$40,'BBG rates'!$AC$25:$AC$40)</f>
        <v>10.1</v>
      </c>
      <c r="AL147" s="144">
        <f t="shared" si="30"/>
        <v>17.839857423998446</v>
      </c>
      <c r="AM147" s="142">
        <f>(SUMPRODUCT(AL147:AL$381,G147:G$381)+SUMPRODUCT(AL147:AL$381,H147:H$381))/12</f>
        <v>7174709.9445374571</v>
      </c>
    </row>
    <row r="148" spans="1:39" x14ac:dyDescent="0.2">
      <c r="A148" s="7">
        <v>127</v>
      </c>
      <c r="B148" s="7">
        <v>63.5</v>
      </c>
      <c r="C148" s="7">
        <v>31.75</v>
      </c>
      <c r="D148" s="12">
        <f t="shared" si="22"/>
        <v>10.583333333333334</v>
      </c>
      <c r="E148" s="29">
        <f t="shared" si="38"/>
        <v>4284391.0829567881</v>
      </c>
      <c r="F148" s="2">
        <f t="shared" si="23"/>
        <v>8833.4110597486724</v>
      </c>
      <c r="G148" s="2">
        <f t="shared" si="31"/>
        <v>20692.540501253712</v>
      </c>
      <c r="H148" s="2">
        <f t="shared" si="32"/>
        <v>14072.049759889962</v>
      </c>
      <c r="I148" s="2">
        <f t="shared" si="41"/>
        <v>43598.001320892348</v>
      </c>
      <c r="J148" s="2">
        <f t="shared" si="39"/>
        <v>461412.18064611073</v>
      </c>
      <c r="K148" s="2">
        <f t="shared" si="24"/>
        <v>33634.080648308525</v>
      </c>
      <c r="L148" s="2">
        <f t="shared" si="24"/>
        <v>355960.68686126528</v>
      </c>
      <c r="M148" s="2"/>
      <c r="N148" s="28">
        <f t="shared" si="40"/>
        <v>6497551.6197336959</v>
      </c>
      <c r="O148" s="2">
        <f t="shared" si="33"/>
        <v>13352.573365627282</v>
      </c>
      <c r="P148" s="2">
        <f t="shared" si="34"/>
        <v>31278.818940422476</v>
      </c>
      <c r="R148">
        <f t="shared" si="35"/>
        <v>127</v>
      </c>
      <c r="S148" s="89">
        <f t="shared" si="25"/>
        <v>0</v>
      </c>
      <c r="T148" s="89">
        <f>IF(AND(S148=0,S147&gt;0),SUM($G148:$H$381),S148)</f>
        <v>0</v>
      </c>
      <c r="U148" s="82">
        <f>SUM(T148:T$381)</f>
        <v>0</v>
      </c>
      <c r="V148" s="68">
        <f>localspline(R148,'BBG rates'!$G$10:$G$27,'BBG rates'!$K$10:$K$27)</f>
        <v>1.0212396706948454</v>
      </c>
      <c r="W148" s="68">
        <f>locallinterp(R148,'BBG rates'!$G$10:$G$27,'BBG rates'!$J$10:$J$27)</f>
        <v>-0.19358333333333333</v>
      </c>
      <c r="X148" s="56">
        <f t="shared" si="36"/>
        <v>-0.19375530421790188</v>
      </c>
      <c r="Y148" s="66">
        <f t="shared" si="26"/>
        <v>0</v>
      </c>
      <c r="Z148" s="72">
        <f t="shared" si="27"/>
        <v>0</v>
      </c>
      <c r="AA148" s="79">
        <f t="shared" si="28"/>
        <v>0</v>
      </c>
      <c r="AB148" s="81">
        <f t="shared" si="37"/>
        <v>0</v>
      </c>
      <c r="AD148" s="95">
        <f>locallinterp(R148,'BBG rates'!$N$10:$N$369,'BBG rates'!$P$10:$P$369)</f>
        <v>10.792030168741165</v>
      </c>
      <c r="AI148" s="185">
        <f t="shared" si="29"/>
        <v>127</v>
      </c>
      <c r="AJ148" s="127">
        <f>locallinterp(MIN(AI148,CAP_Senior*12),'BBG rates'!$X$24:$X$65,'BBG rates'!$Y$24:$Y$65)</f>
        <v>55.779798567633335</v>
      </c>
      <c r="AK148" s="127">
        <f>locallinterp(MIN(AI148,CAP_CB*12),'BBG rates'!$AA$25:$AA$40,'BBG rates'!$AC$25:$AC$40)</f>
        <v>10.116666666666667</v>
      </c>
      <c r="AL148" s="144">
        <f t="shared" si="30"/>
        <v>17.879399089831001</v>
      </c>
      <c r="AM148" s="142">
        <f>(SUMPRODUCT(AL148:AL$381,G148:G$381)+SUMPRODUCT(AL148:AL$381,H148:H$381))/12</f>
        <v>7122819.2008091388</v>
      </c>
    </row>
    <row r="149" spans="1:39" x14ac:dyDescent="0.2">
      <c r="A149" s="7">
        <v>128</v>
      </c>
      <c r="B149" s="7">
        <v>64</v>
      </c>
      <c r="C149" s="7">
        <v>32</v>
      </c>
      <c r="D149" s="12">
        <f t="shared" si="22"/>
        <v>10.666666666666666</v>
      </c>
      <c r="E149" s="29">
        <f t="shared" si="38"/>
        <v>4249765.7799959127</v>
      </c>
      <c r="F149" s="2">
        <f t="shared" si="23"/>
        <v>8762.3115349029686</v>
      </c>
      <c r="G149" s="2">
        <f t="shared" si="31"/>
        <v>20666.979743866887</v>
      </c>
      <c r="H149" s="2">
        <f t="shared" si="32"/>
        <v>13958.32321700853</v>
      </c>
      <c r="I149" s="2">
        <f t="shared" si="41"/>
        <v>43387.614495778384</v>
      </c>
      <c r="J149" s="2">
        <f t="shared" si="39"/>
        <v>462801.22128830274</v>
      </c>
      <c r="K149" s="2">
        <f t="shared" si="24"/>
        <v>33403.460008626629</v>
      </c>
      <c r="L149" s="2">
        <f t="shared" si="24"/>
        <v>356303.57342535071</v>
      </c>
      <c r="M149" s="2"/>
      <c r="N149" s="28">
        <f t="shared" si="40"/>
        <v>6466208.8302661451</v>
      </c>
      <c r="O149" s="2">
        <f t="shared" si="33"/>
        <v>13288.602838499153</v>
      </c>
      <c r="P149" s="2">
        <f t="shared" si="34"/>
        <v>31342.789467550607</v>
      </c>
      <c r="R149">
        <f t="shared" si="35"/>
        <v>128</v>
      </c>
      <c r="S149" s="89">
        <f t="shared" si="25"/>
        <v>0</v>
      </c>
      <c r="T149" s="89">
        <f>IF(AND(S149=0,S148&gt;0),SUM($G149:$H$381),S149)</f>
        <v>0</v>
      </c>
      <c r="U149" s="82">
        <f>SUM(T149:T$381)</f>
        <v>0</v>
      </c>
      <c r="V149" s="68">
        <f>localspline(R149,'BBG rates'!$G$10:$G$27,'BBG rates'!$K$10:$K$27)</f>
        <v>1.020979633116333</v>
      </c>
      <c r="W149" s="68">
        <f>locallinterp(R149,'BBG rates'!$G$10:$G$27,'BBG rates'!$J$10:$J$27)</f>
        <v>-0.18966666666666665</v>
      </c>
      <c r="X149" s="56">
        <f t="shared" si="36"/>
        <v>-0.18983174502316125</v>
      </c>
      <c r="Y149" s="66">
        <f t="shared" si="26"/>
        <v>0</v>
      </c>
      <c r="Z149" s="72">
        <f t="shared" si="27"/>
        <v>0</v>
      </c>
      <c r="AA149" s="79">
        <f t="shared" si="28"/>
        <v>0</v>
      </c>
      <c r="AB149" s="81">
        <f t="shared" si="37"/>
        <v>0</v>
      </c>
      <c r="AD149" s="95">
        <f>locallinterp(R149,'BBG rates'!$N$10:$N$369,'BBG rates'!$P$10:$P$369)</f>
        <v>10.877111804834193</v>
      </c>
      <c r="AI149" s="185">
        <f t="shared" si="29"/>
        <v>128</v>
      </c>
      <c r="AJ149" s="127">
        <f>locallinterp(MIN(AI149,CAP_Senior*12),'BBG rates'!$X$24:$X$65,'BBG rates'!$Y$24:$Y$65)</f>
        <v>55.931024052922865</v>
      </c>
      <c r="AK149" s="127">
        <f>locallinterp(MIN(AI149,CAP_CB*12),'BBG rates'!$AA$25:$AA$40,'BBG rates'!$AC$25:$AC$40)</f>
        <v>10.133333333333333</v>
      </c>
      <c r="AL149" s="144">
        <f t="shared" si="30"/>
        <v>17.918940755663556</v>
      </c>
      <c r="AM149" s="142">
        <f>(SUMPRODUCT(AL149:AL$381,G149:G$381)+SUMPRODUCT(AL149:AL$381,H149:H$381))/12</f>
        <v>7071021.7021863526</v>
      </c>
    </row>
    <row r="150" spans="1:39" x14ac:dyDescent="0.2">
      <c r="A150" s="7">
        <v>129</v>
      </c>
      <c r="B150" s="7">
        <v>64.5</v>
      </c>
      <c r="C150" s="7">
        <v>32.25</v>
      </c>
      <c r="D150" s="12">
        <f t="shared" ref="D150:D213" si="42">A150/12</f>
        <v>10.75</v>
      </c>
      <c r="E150" s="29">
        <f t="shared" si="38"/>
        <v>4215279.2768740039</v>
      </c>
      <c r="F150" s="2">
        <f t="shared" ref="F150:F213" si="43">IF($A150&lt;=$I$8,-IPMT($G$11,1,$I$8-$A150+1,$E149),0)</f>
        <v>8691.4968763764646</v>
      </c>
      <c r="G150" s="2">
        <f t="shared" si="31"/>
        <v>20641.450560772158</v>
      </c>
      <c r="H150" s="2">
        <f t="shared" si="32"/>
        <v>13845.052561137129</v>
      </c>
      <c r="I150" s="2">
        <f t="shared" si="41"/>
        <v>43177.999998285748</v>
      </c>
      <c r="J150" s="2">
        <f t="shared" si="39"/>
        <v>464163.4999815718</v>
      </c>
      <c r="K150" s="2">
        <f t="shared" ref="K150:L213" si="44">I150/(1+$F$12)^IF($I$7=1,$A150,IF($I$7=2,$B150,IF($I$7=4,$C150,$D150)))</f>
        <v>33174.234042073746</v>
      </c>
      <c r="L150" s="2">
        <f t="shared" si="44"/>
        <v>356623.01595229277</v>
      </c>
      <c r="M150" s="2"/>
      <c r="N150" s="28">
        <f t="shared" si="40"/>
        <v>6434801.939440812</v>
      </c>
      <c r="O150" s="2">
        <f t="shared" si="33"/>
        <v>13224.501480716935</v>
      </c>
      <c r="P150" s="2">
        <f t="shared" si="34"/>
        <v>31406.890825332819</v>
      </c>
      <c r="R150">
        <f t="shared" si="35"/>
        <v>129</v>
      </c>
      <c r="S150" s="89">
        <f t="shared" ref="S150:S213" si="45">IF(D150&lt;$I$9,G150+H150,0)</f>
        <v>0</v>
      </c>
      <c r="T150" s="89">
        <f>IF(AND(S150=0,S149&gt;0),SUM($G150:$H$381),S150)</f>
        <v>0</v>
      </c>
      <c r="U150" s="82">
        <f>SUM(T150:T$381)</f>
        <v>0</v>
      </c>
      <c r="V150" s="68">
        <f>localspline(R150,'BBG rates'!$G$10:$G$27,'BBG rates'!$K$10:$K$27)</f>
        <v>1.0207082136204519</v>
      </c>
      <c r="W150" s="68">
        <f>locallinterp(R150,'BBG rates'!$G$10:$G$27,'BBG rates'!$J$10:$J$27)</f>
        <v>-0.18575</v>
      </c>
      <c r="X150" s="56">
        <f t="shared" si="36"/>
        <v>-0.18590832696032678</v>
      </c>
      <c r="Y150" s="66">
        <f t="shared" ref="Y150:Y213" si="46">T150*X150%/12+Y151</f>
        <v>0</v>
      </c>
      <c r="Z150" s="72">
        <f t="shared" ref="Z150:Z213" si="47">IF(U150=0,0,Y150*1200/U150)</f>
        <v>0</v>
      </c>
      <c r="AA150" s="79">
        <f t="shared" ref="AA150:AA213" si="48">T150*$AA$17%/12+AA151</f>
        <v>0</v>
      </c>
      <c r="AB150" s="81">
        <f t="shared" si="37"/>
        <v>0</v>
      </c>
      <c r="AD150" s="95">
        <f>locallinterp(R150,'BBG rates'!$N$10:$N$369,'BBG rates'!$P$10:$P$369)</f>
        <v>10.962170822635898</v>
      </c>
      <c r="AI150" s="185">
        <f t="shared" ref="AI150:AI213" si="49">A150</f>
        <v>129</v>
      </c>
      <c r="AJ150" s="127">
        <f>locallinterp(MIN(AI150,CAP_Senior*12),'BBG rates'!$X$24:$X$65,'BBG rates'!$Y$24:$Y$65)</f>
        <v>56.082249538212395</v>
      </c>
      <c r="AK150" s="127">
        <f>locallinterp(MIN(AI150,CAP_CB*12),'BBG rates'!$AA$25:$AA$40,'BBG rates'!$AC$25:$AC$40)</f>
        <v>10.149999999999999</v>
      </c>
      <c r="AL150" s="144">
        <f t="shared" ref="AL150:AL213" si="50">SUMPRODUCT(AJ150:AK150,$AJ$19:$AK$19)</f>
        <v>17.958482421496107</v>
      </c>
      <c r="AM150" s="142">
        <f>(SUMPRODUCT(AL150:AL$381,G150:G$381)+SUMPRODUCT(AL150:AL$381,H150:H$381))/12</f>
        <v>7019317.6394861164</v>
      </c>
    </row>
    <row r="151" spans="1:39" x14ac:dyDescent="0.2">
      <c r="A151" s="7">
        <v>130</v>
      </c>
      <c r="B151" s="7">
        <v>65</v>
      </c>
      <c r="C151" s="7">
        <v>32.5</v>
      </c>
      <c r="D151" s="12">
        <f t="shared" si="42"/>
        <v>10.833333333333334</v>
      </c>
      <c r="E151" s="29">
        <f t="shared" si="38"/>
        <v>4180931.087764455</v>
      </c>
      <c r="F151" s="2">
        <f t="shared" si="43"/>
        <v>8620.9660872275363</v>
      </c>
      <c r="G151" s="2">
        <f t="shared" ref="G151:G214" si="51">IF($A151&lt;=$I$8,-PPMT($G$11,1,$I$8-$A151+1,$E150),0)</f>
        <v>20615.95291296695</v>
      </c>
      <c r="H151" s="2">
        <f t="shared" ref="H151:H214" si="52">IF($A151&lt;=$I$8,(E150-G151)*$G$13,0)</f>
        <v>13732.23619658198</v>
      </c>
      <c r="I151" s="2">
        <f t="shared" si="41"/>
        <v>42969.155196776468</v>
      </c>
      <c r="J151" s="2">
        <f t="shared" si="39"/>
        <v>465499.18129841174</v>
      </c>
      <c r="K151" s="2">
        <f t="shared" si="44"/>
        <v>32946.394787390353</v>
      </c>
      <c r="L151" s="2">
        <f t="shared" si="44"/>
        <v>356919.27686339547</v>
      </c>
      <c r="M151" s="2"/>
      <c r="N151" s="28">
        <f t="shared" si="40"/>
        <v>6403330.8161594719</v>
      </c>
      <c r="O151" s="2">
        <f t="shared" ref="O151:O214" si="53">IF($A151&lt;=$I$8,-IPMT($G$11,1,$I$8-$A151+1,$N150),0)</f>
        <v>13160.269024709596</v>
      </c>
      <c r="P151" s="2">
        <f t="shared" ref="P151:P214" si="54">IF($A151&lt;=$I$8,-PPMT($G$11,1,$I$8-$A151+1,$N150),0)</f>
        <v>31471.123281340158</v>
      </c>
      <c r="R151">
        <f t="shared" ref="R151:R214" si="55">ROUND(D151*12,1)</f>
        <v>130</v>
      </c>
      <c r="S151" s="89">
        <f t="shared" si="45"/>
        <v>0</v>
      </c>
      <c r="T151" s="89">
        <f>IF(AND(S151=0,S150&gt;0),SUM($G151:$H$381),S151)</f>
        <v>0</v>
      </c>
      <c r="U151" s="82">
        <f>SUM(T151:T$381)</f>
        <v>0</v>
      </c>
      <c r="V151" s="68">
        <f>localspline(R151,'BBG rates'!$G$10:$G$27,'BBG rates'!$K$10:$K$27)</f>
        <v>1.0204237466080435</v>
      </c>
      <c r="W151" s="68">
        <f>locallinterp(R151,'BBG rates'!$G$10:$G$27,'BBG rates'!$J$10:$J$27)</f>
        <v>-0.18183333333333332</v>
      </c>
      <c r="X151" s="56">
        <f t="shared" ref="X151:X214" si="56">((1+W151%)^(1/12)-1)*1200</f>
        <v>-0.1819850500186071</v>
      </c>
      <c r="Y151" s="66">
        <f t="shared" si="46"/>
        <v>0</v>
      </c>
      <c r="Z151" s="72">
        <f t="shared" si="47"/>
        <v>0</v>
      </c>
      <c r="AA151" s="79">
        <f t="shared" si="48"/>
        <v>0</v>
      </c>
      <c r="AB151" s="81">
        <f t="shared" ref="AB151:AB214" si="57">IF(U151=0,0,AA151*1200/U151)</f>
        <v>0</v>
      </c>
      <c r="AD151" s="95">
        <f>locallinterp(R151,'BBG rates'!$N$10:$N$369,'BBG rates'!$P$10:$P$369)</f>
        <v>11.047206134853235</v>
      </c>
      <c r="AI151" s="185">
        <f t="shared" si="49"/>
        <v>130</v>
      </c>
      <c r="AJ151" s="127">
        <f>locallinterp(MIN(AI151,CAP_Senior*12),'BBG rates'!$X$24:$X$65,'BBG rates'!$Y$24:$Y$65)</f>
        <v>56.233475023501924</v>
      </c>
      <c r="AK151" s="127">
        <f>locallinterp(MIN(AI151,CAP_CB*12),'BBG rates'!$AA$25:$AA$40,'BBG rates'!$AC$25:$AC$40)</f>
        <v>10.166666666666666</v>
      </c>
      <c r="AL151" s="144">
        <f t="shared" si="50"/>
        <v>17.998024087328659</v>
      </c>
      <c r="AM151" s="142">
        <f>(SUMPRODUCT(AL151:AL$381,G151:G$381)+SUMPRODUCT(AL151:AL$381,H151:H$381))/12</f>
        <v>6967707.2011449756</v>
      </c>
    </row>
    <row r="152" spans="1:39" x14ac:dyDescent="0.2">
      <c r="A152" s="7">
        <v>131</v>
      </c>
      <c r="B152" s="7">
        <v>65.5</v>
      </c>
      <c r="C152" s="7">
        <v>32.75</v>
      </c>
      <c r="D152" s="12">
        <f t="shared" si="42"/>
        <v>10.916666666666666</v>
      </c>
      <c r="E152" s="29">
        <f t="shared" ref="E152:E201" si="58">IF($A152&lt;=$I$8,E151-G152-H152,0)</f>
        <v>4146720.7284699576</v>
      </c>
      <c r="F152" s="2">
        <f t="shared" si="43"/>
        <v>8550.7181738577983</v>
      </c>
      <c r="G152" s="2">
        <f t="shared" si="51"/>
        <v>20590.486761496824</v>
      </c>
      <c r="H152" s="2">
        <f t="shared" si="52"/>
        <v>13619.872533000726</v>
      </c>
      <c r="I152" s="2">
        <f t="shared" si="41"/>
        <v>42761.077468355346</v>
      </c>
      <c r="J152" s="2">
        <f t="shared" ref="J152:J215" si="59">IF($I$7=1,I152*A152,IF($I$7=2,I152*B152,IF($I$7=4,I152*C152,I152*D152)))</f>
        <v>466808.42902954586</v>
      </c>
      <c r="K152" s="2">
        <f t="shared" si="44"/>
        <v>32719.934327403294</v>
      </c>
      <c r="L152" s="2">
        <f t="shared" si="44"/>
        <v>357192.61640748597</v>
      </c>
      <c r="M152" s="2"/>
      <c r="N152" s="28">
        <f t="shared" ref="N152:N215" si="60">IF($A152&lt;=$I$8,N151-P152,0)</f>
        <v>6371795.3290557805</v>
      </c>
      <c r="O152" s="2">
        <f t="shared" si="53"/>
        <v>13095.905202358877</v>
      </c>
      <c r="P152" s="2">
        <f t="shared" si="54"/>
        <v>31535.487103690881</v>
      </c>
      <c r="R152">
        <f t="shared" si="55"/>
        <v>131</v>
      </c>
      <c r="S152" s="89">
        <f t="shared" si="45"/>
        <v>0</v>
      </c>
      <c r="T152" s="89">
        <f>IF(AND(S152=0,S151&gt;0),SUM($G152:$H$381),S152)</f>
        <v>0</v>
      </c>
      <c r="U152" s="82">
        <f>SUM(T152:T$381)</f>
        <v>0</v>
      </c>
      <c r="V152" s="68">
        <f>localspline(R152,'BBG rates'!$G$10:$G$27,'BBG rates'!$K$10:$K$27)</f>
        <v>1.0201245664821419</v>
      </c>
      <c r="W152" s="68">
        <f>locallinterp(R152,'BBG rates'!$G$10:$G$27,'BBG rates'!$J$10:$J$27)</f>
        <v>-0.17791666666666667</v>
      </c>
      <c r="X152" s="56">
        <f t="shared" si="56"/>
        <v>-0.1780619141874773</v>
      </c>
      <c r="Y152" s="66">
        <f t="shared" si="46"/>
        <v>0</v>
      </c>
      <c r="Z152" s="72">
        <f t="shared" si="47"/>
        <v>0</v>
      </c>
      <c r="AA152" s="79">
        <f t="shared" si="48"/>
        <v>0</v>
      </c>
      <c r="AB152" s="81">
        <f t="shared" si="57"/>
        <v>0</v>
      </c>
      <c r="AD152" s="95">
        <f>locallinterp(R152,'BBG rates'!$N$10:$N$369,'BBG rates'!$P$10:$P$369)</f>
        <v>11.132216515393413</v>
      </c>
      <c r="AI152" s="185">
        <f t="shared" si="49"/>
        <v>131</v>
      </c>
      <c r="AJ152" s="127">
        <f>locallinterp(MIN(AI152,CAP_Senior*12),'BBG rates'!$X$24:$X$65,'BBG rates'!$Y$24:$Y$65)</f>
        <v>56.384700508791454</v>
      </c>
      <c r="AK152" s="127">
        <f>locallinterp(MIN(AI152,CAP_CB*12),'BBG rates'!$AA$25:$AA$40,'BBG rates'!$AC$25:$AC$40)</f>
        <v>10.183333333333334</v>
      </c>
      <c r="AL152" s="144">
        <f t="shared" si="50"/>
        <v>18.037565753161214</v>
      </c>
      <c r="AM152" s="142">
        <f>(SUMPRODUCT(AL152:AL$381,G152:G$381)+SUMPRODUCT(AL152:AL$381,H152:H$381))/12</f>
        <v>6916190.5732324952</v>
      </c>
    </row>
    <row r="153" spans="1:39" x14ac:dyDescent="0.2">
      <c r="A153" s="7">
        <v>132</v>
      </c>
      <c r="B153" s="7">
        <v>66</v>
      </c>
      <c r="C153" s="7">
        <v>33</v>
      </c>
      <c r="D153" s="12">
        <f t="shared" si="42"/>
        <v>11</v>
      </c>
      <c r="E153" s="29">
        <f t="shared" si="58"/>
        <v>4112647.7164171175</v>
      </c>
      <c r="F153" s="2">
        <f t="shared" si="43"/>
        <v>8480.7521460010521</v>
      </c>
      <c r="G153" s="2">
        <f t="shared" si="51"/>
        <v>20565.052067455486</v>
      </c>
      <c r="H153" s="2">
        <f t="shared" si="52"/>
        <v>13507.959985384743</v>
      </c>
      <c r="I153" s="2">
        <f t="shared" si="41"/>
        <v>42553.76419884128</v>
      </c>
      <c r="J153" s="2">
        <f t="shared" si="59"/>
        <v>468091.40618725406</v>
      </c>
      <c r="K153" s="2">
        <f t="shared" si="44"/>
        <v>32494.844788785849</v>
      </c>
      <c r="L153" s="2">
        <f t="shared" si="44"/>
        <v>357443.29267664434</v>
      </c>
      <c r="M153" s="2"/>
      <c r="N153" s="28">
        <f t="shared" si="60"/>
        <v>6340195.3464947287</v>
      </c>
      <c r="O153" s="2">
        <f t="shared" si="53"/>
        <v>13031.409744998164</v>
      </c>
      <c r="P153" s="2">
        <f t="shared" si="54"/>
        <v>31599.982561051591</v>
      </c>
      <c r="R153">
        <f t="shared" si="55"/>
        <v>132</v>
      </c>
      <c r="S153" s="89">
        <f t="shared" si="45"/>
        <v>0</v>
      </c>
      <c r="T153" s="89">
        <f>IF(AND(S153=0,S152&gt;0),SUM($G153:$H$381),S153)</f>
        <v>0</v>
      </c>
      <c r="U153" s="82">
        <f>SUM(T153:T$381)</f>
        <v>0</v>
      </c>
      <c r="V153" s="68">
        <f>localspline(R153,'BBG rates'!$G$10:$G$27,'BBG rates'!$K$10:$K$27)</f>
        <v>1.0198090076446533</v>
      </c>
      <c r="W153" s="68">
        <f>locallinterp(R153,'BBG rates'!$G$10:$G$27,'BBG rates'!$J$10:$J$27)</f>
        <v>-0.17399999999999999</v>
      </c>
      <c r="X153" s="56">
        <f t="shared" si="56"/>
        <v>-0.17413891945641247</v>
      </c>
      <c r="Y153" s="66">
        <f t="shared" si="46"/>
        <v>0</v>
      </c>
      <c r="Z153" s="72">
        <f t="shared" si="47"/>
        <v>0</v>
      </c>
      <c r="AA153" s="79">
        <f t="shared" si="48"/>
        <v>0</v>
      </c>
      <c r="AB153" s="81">
        <f t="shared" si="57"/>
        <v>0</v>
      </c>
      <c r="AD153" s="95">
        <f>locallinterp(R153,'BBG rates'!$N$10:$N$369,'BBG rates'!$P$10:$P$369)</f>
        <v>11.217200599363801</v>
      </c>
      <c r="AI153" s="185">
        <f t="shared" si="49"/>
        <v>132</v>
      </c>
      <c r="AJ153" s="127">
        <f>locallinterp(MIN(AI153,CAP_Senior*12),'BBG rates'!$X$24:$X$65,'BBG rates'!$Y$24:$Y$65)</f>
        <v>56.535925994080984</v>
      </c>
      <c r="AK153" s="127">
        <f>locallinterp(MIN(AI153,CAP_CB*12),'BBG rates'!$AA$25:$AA$40,'BBG rates'!$AC$25:$AC$40)</f>
        <v>10.199999999999999</v>
      </c>
      <c r="AL153" s="144">
        <f t="shared" si="50"/>
        <v>18.077107418993769</v>
      </c>
      <c r="AM153" s="142">
        <f>(SUMPRODUCT(AL153:AL$381,G153:G$381)+SUMPRODUCT(AL153:AL$381,H153:H$381))/12</f>
        <v>6864767.9394646809</v>
      </c>
    </row>
    <row r="154" spans="1:39" x14ac:dyDescent="0.2">
      <c r="A154" s="7">
        <v>133</v>
      </c>
      <c r="B154" s="7">
        <v>66.5</v>
      </c>
      <c r="C154" s="7">
        <v>33.25</v>
      </c>
      <c r="D154" s="12">
        <f t="shared" si="42"/>
        <v>11.083333333333334</v>
      </c>
      <c r="E154" s="29">
        <f t="shared" si="58"/>
        <v>4078711.5706510912</v>
      </c>
      <c r="F154" s="2">
        <f t="shared" si="43"/>
        <v>8411.0670167122844</v>
      </c>
      <c r="G154" s="2">
        <f t="shared" si="51"/>
        <v>20539.648791984702</v>
      </c>
      <c r="H154" s="2">
        <f t="shared" si="52"/>
        <v>13396.496974041524</v>
      </c>
      <c r="I154" s="2">
        <f t="shared" si="41"/>
        <v>42347.212782738512</v>
      </c>
      <c r="J154" s="2">
        <f t="shared" si="59"/>
        <v>469348.27500868519</v>
      </c>
      <c r="K154" s="2">
        <f t="shared" si="44"/>
        <v>32271.118341818972</v>
      </c>
      <c r="L154" s="2">
        <f t="shared" si="44"/>
        <v>357671.56162182696</v>
      </c>
      <c r="M154" s="2"/>
      <c r="N154" s="28">
        <f t="shared" si="60"/>
        <v>6308530.7365720905</v>
      </c>
      <c r="O154" s="2">
        <f t="shared" si="53"/>
        <v>12966.782383411381</v>
      </c>
      <c r="P154" s="2">
        <f t="shared" si="54"/>
        <v>31664.609922638367</v>
      </c>
      <c r="R154">
        <f t="shared" si="55"/>
        <v>133</v>
      </c>
      <c r="S154" s="89">
        <f t="shared" si="45"/>
        <v>0</v>
      </c>
      <c r="T154" s="89">
        <f>IF(AND(S154=0,S153&gt;0),SUM($G154:$H$381),S154)</f>
        <v>0</v>
      </c>
      <c r="U154" s="82">
        <f>SUM(T154:T$381)</f>
        <v>0</v>
      </c>
      <c r="V154" s="68">
        <f>localspline(R154,'BBG rates'!$G$10:$G$27,'BBG rates'!$K$10:$K$27)</f>
        <v>1.019475972574923</v>
      </c>
      <c r="W154" s="68">
        <f>locallinterp(R154,'BBG rates'!$G$10:$G$27,'BBG rates'!$J$10:$J$27)</f>
        <v>-0.169625</v>
      </c>
      <c r="X154" s="56">
        <f t="shared" si="56"/>
        <v>-0.16975701769443852</v>
      </c>
      <c r="Y154" s="66">
        <f t="shared" si="46"/>
        <v>0</v>
      </c>
      <c r="Z154" s="72">
        <f t="shared" si="47"/>
        <v>0</v>
      </c>
      <c r="AA154" s="79">
        <f t="shared" si="48"/>
        <v>0</v>
      </c>
      <c r="AB154" s="81">
        <f t="shared" si="57"/>
        <v>0</v>
      </c>
      <c r="AD154" s="95">
        <f>locallinterp(R154,'BBG rates'!$N$10:$N$369,'BBG rates'!$P$10:$P$369)</f>
        <v>11.302156930411712</v>
      </c>
      <c r="AI154" s="185">
        <f t="shared" si="49"/>
        <v>133</v>
      </c>
      <c r="AJ154" s="127">
        <f>locallinterp(MIN(AI154,CAP_Senior*12),'BBG rates'!$X$24:$X$65,'BBG rates'!$Y$24:$Y$65)</f>
        <v>56.673984045571196</v>
      </c>
      <c r="AK154" s="127">
        <f>locallinterp(MIN(AI154,CAP_CB*12),'BBG rates'!$AA$25:$AA$40,'BBG rates'!$AC$25:$AC$40)</f>
        <v>10.216666666666667</v>
      </c>
      <c r="AL154" s="144">
        <f t="shared" si="50"/>
        <v>18.114410621080438</v>
      </c>
      <c r="AM154" s="142">
        <f>(SUMPRODUCT(AL154:AL$381,G154:G$381)+SUMPRODUCT(AL154:AL$381,H154:H$381))/12</f>
        <v>6813439.4812173592</v>
      </c>
    </row>
    <row r="155" spans="1:39" x14ac:dyDescent="0.2">
      <c r="A155" s="7">
        <v>134</v>
      </c>
      <c r="B155" s="7">
        <v>67</v>
      </c>
      <c r="C155" s="7">
        <v>33.5</v>
      </c>
      <c r="D155" s="12">
        <f t="shared" si="42"/>
        <v>11.166666666666666</v>
      </c>
      <c r="E155" s="29">
        <f t="shared" si="58"/>
        <v>4044911.8118302398</v>
      </c>
      <c r="F155" s="2">
        <f t="shared" si="43"/>
        <v>8341.6618023566916</v>
      </c>
      <c r="G155" s="2">
        <f t="shared" si="51"/>
        <v>20514.27689627423</v>
      </c>
      <c r="H155" s="2">
        <f t="shared" si="52"/>
        <v>13285.48192457712</v>
      </c>
      <c r="I155" s="2">
        <f t="shared" si="41"/>
        <v>42141.42062320804</v>
      </c>
      <c r="J155" s="2">
        <f t="shared" si="59"/>
        <v>470579.19695915643</v>
      </c>
      <c r="K155" s="2">
        <f t="shared" si="44"/>
        <v>32048.747200153892</v>
      </c>
      <c r="L155" s="2">
        <f t="shared" si="44"/>
        <v>357877.67706838512</v>
      </c>
      <c r="M155" s="2"/>
      <c r="N155" s="28">
        <f t="shared" si="60"/>
        <v>6276801.3671138724</v>
      </c>
      <c r="O155" s="2">
        <f t="shared" si="53"/>
        <v>12902.022847831857</v>
      </c>
      <c r="P155" s="2">
        <f t="shared" si="54"/>
        <v>31729.369458217898</v>
      </c>
      <c r="R155">
        <f t="shared" si="55"/>
        <v>134</v>
      </c>
      <c r="S155" s="89">
        <f t="shared" si="45"/>
        <v>0</v>
      </c>
      <c r="T155" s="89">
        <f>IF(AND(S155=0,S154&gt;0),SUM($G155:$H$381),S155)</f>
        <v>0</v>
      </c>
      <c r="U155" s="82">
        <f>SUM(T155:T$381)</f>
        <v>0</v>
      </c>
      <c r="V155" s="68">
        <f>localspline(R155,'BBG rates'!$G$10:$G$27,'BBG rates'!$K$10:$K$27)</f>
        <v>1.0191264573757928</v>
      </c>
      <c r="W155" s="68">
        <f>locallinterp(R155,'BBG rates'!$G$10:$G$27,'BBG rates'!$J$10:$J$27)</f>
        <v>-0.16524999999999998</v>
      </c>
      <c r="X155" s="56">
        <f t="shared" si="56"/>
        <v>-0.16537529195992384</v>
      </c>
      <c r="Y155" s="66">
        <f t="shared" si="46"/>
        <v>0</v>
      </c>
      <c r="Z155" s="72">
        <f t="shared" si="47"/>
        <v>0</v>
      </c>
      <c r="AA155" s="79">
        <f t="shared" si="48"/>
        <v>0</v>
      </c>
      <c r="AB155" s="81">
        <f t="shared" si="57"/>
        <v>0</v>
      </c>
      <c r="AD155" s="95">
        <f>locallinterp(R155,'BBG rates'!$N$10:$N$369,'BBG rates'!$P$10:$P$369)</f>
        <v>11.387084135193028</v>
      </c>
      <c r="AI155" s="185">
        <f t="shared" si="49"/>
        <v>134</v>
      </c>
      <c r="AJ155" s="127">
        <f>locallinterp(MIN(AI155,CAP_Senior*12),'BBG rates'!$X$24:$X$65,'BBG rates'!$Y$24:$Y$65)</f>
        <v>56.812042097061408</v>
      </c>
      <c r="AK155" s="127">
        <f>locallinterp(MIN(AI155,CAP_CB*12),'BBG rates'!$AA$25:$AA$40,'BBG rates'!$AC$25:$AC$40)</f>
        <v>10.233333333333333</v>
      </c>
      <c r="AL155" s="144">
        <f t="shared" si="50"/>
        <v>18.151713823167107</v>
      </c>
      <c r="AM155" s="142">
        <f>(SUMPRODUCT(AL155:AL$381,G155:G$381)+SUMPRODUCT(AL155:AL$381,H155:H$381))/12</f>
        <v>6762211.7079421394</v>
      </c>
    </row>
    <row r="156" spans="1:39" x14ac:dyDescent="0.2">
      <c r="A156" s="7">
        <v>135</v>
      </c>
      <c r="B156" s="7">
        <v>67.5</v>
      </c>
      <c r="C156" s="7">
        <v>33.75</v>
      </c>
      <c r="D156" s="12">
        <f t="shared" si="42"/>
        <v>11.25</v>
      </c>
      <c r="E156" s="29">
        <f t="shared" si="58"/>
        <v>4011247.9622207992</v>
      </c>
      <c r="F156" s="2">
        <f t="shared" si="43"/>
        <v>8272.5355225987551</v>
      </c>
      <c r="G156" s="2">
        <f t="shared" si="51"/>
        <v>20488.936341561763</v>
      </c>
      <c r="H156" s="2">
        <f t="shared" si="52"/>
        <v>13174.913267878634</v>
      </c>
      <c r="I156" s="2">
        <f t="shared" si="41"/>
        <v>41936.385132039155</v>
      </c>
      <c r="J156" s="2">
        <f t="shared" si="59"/>
        <v>471784.33273544052</v>
      </c>
      <c r="K156" s="2">
        <f t="shared" si="44"/>
        <v>31827.723620575998</v>
      </c>
      <c r="L156" s="2">
        <f t="shared" si="44"/>
        <v>358061.89073147997</v>
      </c>
      <c r="M156" s="2"/>
      <c r="N156" s="28">
        <f t="shared" si="60"/>
        <v>6245007.1056757635</v>
      </c>
      <c r="O156" s="2">
        <f t="shared" si="53"/>
        <v>12837.1308679412</v>
      </c>
      <c r="P156" s="2">
        <f t="shared" si="54"/>
        <v>31794.261438108551</v>
      </c>
      <c r="R156">
        <f t="shared" si="55"/>
        <v>135</v>
      </c>
      <c r="S156" s="89">
        <f t="shared" si="45"/>
        <v>0</v>
      </c>
      <c r="T156" s="89">
        <f>IF(AND(S156=0,S155&gt;0),SUM($G156:$H$381),S156)</f>
        <v>0</v>
      </c>
      <c r="U156" s="82">
        <f>SUM(T156:T$381)</f>
        <v>0</v>
      </c>
      <c r="V156" s="68">
        <f>localspline(R156,'BBG rates'!$G$10:$G$27,'BBG rates'!$K$10:$K$27)</f>
        <v>1.0187622049384828</v>
      </c>
      <c r="W156" s="68">
        <f>locallinterp(R156,'BBG rates'!$G$10:$G$27,'BBG rates'!$J$10:$J$27)</f>
        <v>-0.16087499999999999</v>
      </c>
      <c r="X156" s="56">
        <f t="shared" si="56"/>
        <v>-0.16099374223834673</v>
      </c>
      <c r="Y156" s="66">
        <f t="shared" si="46"/>
        <v>0</v>
      </c>
      <c r="Z156" s="72">
        <f t="shared" si="47"/>
        <v>0</v>
      </c>
      <c r="AA156" s="79">
        <f t="shared" si="48"/>
        <v>0</v>
      </c>
      <c r="AB156" s="81">
        <f t="shared" si="57"/>
        <v>0</v>
      </c>
      <c r="AD156" s="95">
        <f>locallinterp(R156,'BBG rates'!$N$10:$N$369,'BBG rates'!$P$10:$P$369)</f>
        <v>11.471980985604569</v>
      </c>
      <c r="AI156" s="185">
        <f t="shared" si="49"/>
        <v>135</v>
      </c>
      <c r="AJ156" s="127">
        <f>locallinterp(MIN(AI156,CAP_Senior*12),'BBG rates'!$X$24:$X$65,'BBG rates'!$Y$24:$Y$65)</f>
        <v>56.95010014855162</v>
      </c>
      <c r="AK156" s="127">
        <f>locallinterp(MIN(AI156,CAP_CB*12),'BBG rates'!$AA$25:$AA$40,'BBG rates'!$AC$25:$AC$40)</f>
        <v>10.25</v>
      </c>
      <c r="AL156" s="144">
        <f t="shared" si="50"/>
        <v>18.189017025253776</v>
      </c>
      <c r="AM156" s="142">
        <f>(SUMPRODUCT(AL156:AL$381,G156:G$381)+SUMPRODUCT(AL156:AL$381,H156:H$381))/12</f>
        <v>6711084.74549146</v>
      </c>
    </row>
    <row r="157" spans="1:39" x14ac:dyDescent="0.2">
      <c r="A157" s="7">
        <v>136</v>
      </c>
      <c r="B157" s="7">
        <v>68</v>
      </c>
      <c r="C157" s="7">
        <v>34</v>
      </c>
      <c r="D157" s="12">
        <f t="shared" si="42"/>
        <v>11.333333333333334</v>
      </c>
      <c r="E157" s="29">
        <f t="shared" si="58"/>
        <v>3977719.5456915693</v>
      </c>
      <c r="F157" s="2">
        <f t="shared" si="43"/>
        <v>8203.6872003913268</v>
      </c>
      <c r="G157" s="2">
        <f t="shared" si="51"/>
        <v>20463.627089132893</v>
      </c>
      <c r="H157" s="2">
        <f t="shared" si="52"/>
        <v>13064.78944009678</v>
      </c>
      <c r="I157" s="2">
        <f t="shared" si="41"/>
        <v>41732.103729620998</v>
      </c>
      <c r="J157" s="2">
        <f t="shared" si="59"/>
        <v>472963.84226903802</v>
      </c>
      <c r="K157" s="2">
        <f t="shared" si="44"/>
        <v>31608.039902769935</v>
      </c>
      <c r="L157" s="2">
        <f t="shared" si="44"/>
        <v>358224.45223139267</v>
      </c>
      <c r="M157" s="2"/>
      <c r="N157" s="28">
        <f t="shared" si="60"/>
        <v>6213147.8195425821</v>
      </c>
      <c r="O157" s="2">
        <f t="shared" si="53"/>
        <v>12772.106172868173</v>
      </c>
      <c r="P157" s="2">
        <f t="shared" si="54"/>
        <v>31859.286133181577</v>
      </c>
      <c r="R157">
        <f t="shared" si="55"/>
        <v>136</v>
      </c>
      <c r="S157" s="89">
        <f t="shared" si="45"/>
        <v>0</v>
      </c>
      <c r="T157" s="89">
        <f>IF(AND(S157=0,S156&gt;0),SUM($G157:$H$381),S157)</f>
        <v>0</v>
      </c>
      <c r="U157" s="82">
        <f>SUM(T157:T$381)</f>
        <v>0</v>
      </c>
      <c r="V157" s="68">
        <f>localspline(R157,'BBG rates'!$G$10:$G$27,'BBG rates'!$K$10:$K$27)</f>
        <v>1.0183847794456817</v>
      </c>
      <c r="W157" s="68">
        <f>locallinterp(R157,'BBG rates'!$G$10:$G$27,'BBG rates'!$J$10:$J$27)</f>
        <v>-0.1565</v>
      </c>
      <c r="X157" s="56">
        <f t="shared" si="56"/>
        <v>-0.15661236851465254</v>
      </c>
      <c r="Y157" s="66">
        <f t="shared" si="46"/>
        <v>0</v>
      </c>
      <c r="Z157" s="72">
        <f t="shared" si="47"/>
        <v>0</v>
      </c>
      <c r="AA157" s="79">
        <f t="shared" si="48"/>
        <v>0</v>
      </c>
      <c r="AB157" s="81">
        <f t="shared" si="57"/>
        <v>0</v>
      </c>
      <c r="AD157" s="95">
        <f>locallinterp(R157,'BBG rates'!$N$10:$N$369,'BBG rates'!$P$10:$P$369)</f>
        <v>11.55684638389171</v>
      </c>
      <c r="AI157" s="185">
        <f t="shared" si="49"/>
        <v>136</v>
      </c>
      <c r="AJ157" s="127">
        <f>locallinterp(MIN(AI157,CAP_Senior*12),'BBG rates'!$X$24:$X$65,'BBG rates'!$Y$24:$Y$65)</f>
        <v>57.088158200041832</v>
      </c>
      <c r="AK157" s="127">
        <f>locallinterp(MIN(AI157,CAP_CB*12),'BBG rates'!$AA$25:$AA$40,'BBG rates'!$AC$25:$AC$40)</f>
        <v>10.266666666666666</v>
      </c>
      <c r="AL157" s="144">
        <f t="shared" si="50"/>
        <v>18.226320227340445</v>
      </c>
      <c r="AM157" s="142">
        <f>(SUMPRODUCT(AL157:AL$381,G157:G$381)+SUMPRODUCT(AL157:AL$381,H157:H$381))/12</f>
        <v>6660058.7176846517</v>
      </c>
    </row>
    <row r="158" spans="1:39" x14ac:dyDescent="0.2">
      <c r="A158" s="7">
        <v>137</v>
      </c>
      <c r="B158" s="7">
        <v>68.5</v>
      </c>
      <c r="C158" s="7">
        <v>34.25</v>
      </c>
      <c r="D158" s="12">
        <f t="shared" si="42"/>
        <v>11.416666666666666</v>
      </c>
      <c r="E158" s="29">
        <f t="shared" si="58"/>
        <v>3944326.0877086199</v>
      </c>
      <c r="F158" s="2">
        <f t="shared" si="43"/>
        <v>8135.1158619647813</v>
      </c>
      <c r="G158" s="2">
        <f t="shared" si="51"/>
        <v>20438.349100321026</v>
      </c>
      <c r="H158" s="2">
        <f t="shared" si="52"/>
        <v>12955.108882628492</v>
      </c>
      <c r="I158" s="2">
        <f t="shared" si="41"/>
        <v>41528.573844914295</v>
      </c>
      <c r="J158" s="2">
        <f t="shared" si="59"/>
        <v>474117.88472943817</v>
      </c>
      <c r="K158" s="2">
        <f t="shared" si="44"/>
        <v>31389.688389086055</v>
      </c>
      <c r="L158" s="2">
        <f t="shared" si="44"/>
        <v>358365.60910873243</v>
      </c>
      <c r="M158" s="2"/>
      <c r="N158" s="28">
        <f t="shared" si="60"/>
        <v>6181223.3757277196</v>
      </c>
      <c r="O158" s="2">
        <f t="shared" si="53"/>
        <v>12706.948491187561</v>
      </c>
      <c r="P158" s="2">
        <f t="shared" si="54"/>
        <v>31924.443814862192</v>
      </c>
      <c r="R158">
        <f t="shared" si="55"/>
        <v>137</v>
      </c>
      <c r="S158" s="89">
        <f t="shared" si="45"/>
        <v>0</v>
      </c>
      <c r="T158" s="89">
        <f>IF(AND(S158=0,S157&gt;0),SUM($G158:$H$381),S158)</f>
        <v>0</v>
      </c>
      <c r="U158" s="82">
        <f>SUM(T158:T$381)</f>
        <v>0</v>
      </c>
      <c r="V158" s="68">
        <f>localspline(R158,'BBG rates'!$G$10:$G$27,'BBG rates'!$K$10:$K$27)</f>
        <v>1.0179957450413588</v>
      </c>
      <c r="W158" s="68">
        <f>locallinterp(R158,'BBG rates'!$G$10:$G$27,'BBG rates'!$J$10:$J$27)</f>
        <v>-0.15212499999999998</v>
      </c>
      <c r="X158" s="56">
        <f t="shared" si="56"/>
        <v>-0.15223117077418635</v>
      </c>
      <c r="Y158" s="66">
        <f t="shared" si="46"/>
        <v>0</v>
      </c>
      <c r="Z158" s="72">
        <f t="shared" si="47"/>
        <v>0</v>
      </c>
      <c r="AA158" s="79">
        <f t="shared" si="48"/>
        <v>0</v>
      </c>
      <c r="AB158" s="81">
        <f t="shared" si="57"/>
        <v>0</v>
      </c>
      <c r="AD158" s="95">
        <f>locallinterp(R158,'BBG rates'!$N$10:$N$369,'BBG rates'!$P$10:$P$369)</f>
        <v>11.641679362645156</v>
      </c>
      <c r="AI158" s="185">
        <f t="shared" si="49"/>
        <v>137</v>
      </c>
      <c r="AJ158" s="127">
        <f>locallinterp(MIN(AI158,CAP_Senior*12),'BBG rates'!$X$24:$X$65,'BBG rates'!$Y$24:$Y$65)</f>
        <v>57.226216251532044</v>
      </c>
      <c r="AK158" s="127">
        <f>locallinterp(MIN(AI158,CAP_CB*12),'BBG rates'!$AA$25:$AA$40,'BBG rates'!$AC$25:$AC$40)</f>
        <v>10.283333333333333</v>
      </c>
      <c r="AL158" s="144">
        <f t="shared" si="50"/>
        <v>18.263623429427113</v>
      </c>
      <c r="AM158" s="142">
        <f>(SUMPRODUCT(AL158:AL$381,G158:G$381)+SUMPRODUCT(AL158:AL$381,H158:H$381))/12</f>
        <v>6609133.7463198677</v>
      </c>
    </row>
    <row r="159" spans="1:39" x14ac:dyDescent="0.2">
      <c r="A159" s="7">
        <v>138</v>
      </c>
      <c r="B159" s="7">
        <v>69</v>
      </c>
      <c r="C159" s="7">
        <v>34.5</v>
      </c>
      <c r="D159" s="12">
        <f t="shared" si="42"/>
        <v>11.5</v>
      </c>
      <c r="E159" s="29">
        <f t="shared" si="58"/>
        <v>3911067.115330013</v>
      </c>
      <c r="F159" s="2">
        <f t="shared" si="43"/>
        <v>8066.8205368161816</v>
      </c>
      <c r="G159" s="2">
        <f t="shared" si="51"/>
        <v>20413.10233650732</v>
      </c>
      <c r="H159" s="2">
        <f t="shared" si="52"/>
        <v>12845.870042099592</v>
      </c>
      <c r="I159" s="2">
        <f t="shared" si="41"/>
        <v>41325.792915423095</v>
      </c>
      <c r="J159" s="2">
        <f t="shared" si="59"/>
        <v>475246.61852736562</v>
      </c>
      <c r="K159" s="2">
        <f t="shared" si="44"/>
        <v>31172.661464308036</v>
      </c>
      <c r="L159" s="2">
        <f t="shared" si="44"/>
        <v>358485.60683954245</v>
      </c>
      <c r="M159" s="2"/>
      <c r="N159" s="28">
        <f t="shared" si="60"/>
        <v>6149233.6409725891</v>
      </c>
      <c r="O159" s="2">
        <f t="shared" si="53"/>
        <v>12641.657550919035</v>
      </c>
      <c r="P159" s="2">
        <f t="shared" si="54"/>
        <v>31989.734755130714</v>
      </c>
      <c r="R159">
        <f t="shared" si="55"/>
        <v>138</v>
      </c>
      <c r="S159" s="89">
        <f t="shared" si="45"/>
        <v>0</v>
      </c>
      <c r="T159" s="89">
        <f>IF(AND(S159=0,S158&gt;0),SUM($G159:$H$381),S159)</f>
        <v>0</v>
      </c>
      <c r="U159" s="82">
        <f>SUM(T159:T$381)</f>
        <v>0</v>
      </c>
      <c r="V159" s="68">
        <f>localspline(R159,'BBG rates'!$G$10:$G$27,'BBG rates'!$K$10:$K$27)</f>
        <v>1.0175968446748129</v>
      </c>
      <c r="W159" s="68">
        <f>locallinterp(R159,'BBG rates'!$G$10:$G$27,'BBG rates'!$J$10:$J$27)</f>
        <v>-0.14774999999999999</v>
      </c>
      <c r="X159" s="56">
        <f t="shared" si="56"/>
        <v>-0.14785014900229321</v>
      </c>
      <c r="Y159" s="66">
        <f t="shared" si="46"/>
        <v>0</v>
      </c>
      <c r="Z159" s="72">
        <f t="shared" si="47"/>
        <v>0</v>
      </c>
      <c r="AA159" s="79">
        <f t="shared" si="48"/>
        <v>0</v>
      </c>
      <c r="AB159" s="81">
        <f t="shared" si="57"/>
        <v>0</v>
      </c>
      <c r="AD159" s="95">
        <f>locallinterp(R159,'BBG rates'!$N$10:$N$369,'BBG rates'!$P$10:$P$369)</f>
        <v>11.726479099701391</v>
      </c>
      <c r="AI159" s="185">
        <f t="shared" si="49"/>
        <v>138</v>
      </c>
      <c r="AJ159" s="127">
        <f>locallinterp(MIN(AI159,CAP_Senior*12),'BBG rates'!$X$24:$X$65,'BBG rates'!$Y$24:$Y$65)</f>
        <v>57.364274303022256</v>
      </c>
      <c r="AK159" s="127">
        <f>locallinterp(MIN(AI159,CAP_CB*12),'BBG rates'!$AA$25:$AA$40,'BBG rates'!$AC$25:$AC$40)</f>
        <v>10.3</v>
      </c>
      <c r="AL159" s="144">
        <f t="shared" si="50"/>
        <v>18.300926631513782</v>
      </c>
      <c r="AM159" s="142">
        <f>(SUMPRODUCT(AL159:AL$381,G159:G$381)+SUMPRODUCT(AL159:AL$381,H159:H$381))/12</f>
        <v>6558309.9511859519</v>
      </c>
    </row>
    <row r="160" spans="1:39" x14ac:dyDescent="0.2">
      <c r="A160" s="7">
        <v>139</v>
      </c>
      <c r="B160" s="7">
        <v>69.5</v>
      </c>
      <c r="C160" s="7">
        <v>34.75</v>
      </c>
      <c r="D160" s="12">
        <f t="shared" si="42"/>
        <v>11.583333333333334</v>
      </c>
      <c r="E160" s="29">
        <f t="shared" si="58"/>
        <v>3877942.1572005451</v>
      </c>
      <c r="F160" s="2">
        <f t="shared" si="43"/>
        <v>7998.8002576984863</v>
      </c>
      <c r="G160" s="2">
        <f t="shared" si="51"/>
        <v>20387.886759120662</v>
      </c>
      <c r="H160" s="2">
        <f t="shared" si="52"/>
        <v>12737.071370347514</v>
      </c>
      <c r="I160" s="2">
        <f t="shared" si="41"/>
        <v>41123.758387166665</v>
      </c>
      <c r="J160" s="2">
        <f t="shared" si="59"/>
        <v>476350.20131801389</v>
      </c>
      <c r="K160" s="2">
        <f t="shared" si="44"/>
        <v>30956.951555421809</v>
      </c>
      <c r="L160" s="2">
        <f t="shared" si="44"/>
        <v>358584.68885030266</v>
      </c>
      <c r="M160" s="2"/>
      <c r="N160" s="28">
        <f t="shared" si="60"/>
        <v>6117178.4817460654</v>
      </c>
      <c r="O160" s="2">
        <f t="shared" si="53"/>
        <v>12576.233079526028</v>
      </c>
      <c r="P160" s="2">
        <f t="shared" si="54"/>
        <v>32055.159226523723</v>
      </c>
      <c r="R160">
        <f t="shared" si="55"/>
        <v>139</v>
      </c>
      <c r="S160" s="89">
        <f t="shared" si="45"/>
        <v>0</v>
      </c>
      <c r="T160" s="89">
        <f>IF(AND(S160=0,S159&gt;0),SUM($G160:$H$381),S160)</f>
        <v>0</v>
      </c>
      <c r="U160" s="82">
        <f>SUM(T160:T$381)</f>
        <v>0</v>
      </c>
      <c r="V160" s="68">
        <f>localspline(R160,'BBG rates'!$G$10:$G$27,'BBG rates'!$K$10:$K$27)</f>
        <v>1.0171896126895736</v>
      </c>
      <c r="W160" s="68">
        <f>locallinterp(R160,'BBG rates'!$G$10:$G$27,'BBG rates'!$J$10:$J$27)</f>
        <v>-0.143375</v>
      </c>
      <c r="X160" s="56">
        <f t="shared" si="56"/>
        <v>-0.14346930318391848</v>
      </c>
      <c r="Y160" s="66">
        <f t="shared" si="46"/>
        <v>0</v>
      </c>
      <c r="Z160" s="72">
        <f t="shared" si="47"/>
        <v>0</v>
      </c>
      <c r="AA160" s="79">
        <f t="shared" si="48"/>
        <v>0</v>
      </c>
      <c r="AB160" s="81">
        <f t="shared" si="57"/>
        <v>0</v>
      </c>
      <c r="AD160" s="95">
        <f>locallinterp(R160,'BBG rates'!$N$10:$N$369,'BBG rates'!$P$10:$P$369)</f>
        <v>11.811244900758856</v>
      </c>
      <c r="AI160" s="185">
        <f t="shared" si="49"/>
        <v>139</v>
      </c>
      <c r="AJ160" s="127">
        <f>locallinterp(MIN(AI160,CAP_Senior*12),'BBG rates'!$X$24:$X$65,'BBG rates'!$Y$24:$Y$65)</f>
        <v>57.502332354512468</v>
      </c>
      <c r="AK160" s="127">
        <f>locallinterp(MIN(AI160,CAP_CB*12),'BBG rates'!$AA$25:$AA$40,'BBG rates'!$AC$25:$AC$40)</f>
        <v>10.316666666666666</v>
      </c>
      <c r="AL160" s="144">
        <f t="shared" si="50"/>
        <v>18.338229833600451</v>
      </c>
      <c r="AM160" s="142">
        <f>(SUMPRODUCT(AL160:AL$381,G160:G$381)+SUMPRODUCT(AL160:AL$381,H160:H$381))/12</f>
        <v>6507587.4500742508</v>
      </c>
    </row>
    <row r="161" spans="1:39" x14ac:dyDescent="0.2">
      <c r="A161" s="7">
        <v>140</v>
      </c>
      <c r="B161" s="7">
        <v>70</v>
      </c>
      <c r="C161" s="7">
        <v>35</v>
      </c>
      <c r="D161" s="12">
        <f t="shared" si="42"/>
        <v>11.666666666666666</v>
      </c>
      <c r="E161" s="29">
        <f t="shared" si="58"/>
        <v>3844950.7435465036</v>
      </c>
      <c r="F161" s="2">
        <f t="shared" si="43"/>
        <v>7931.0540606097966</v>
      </c>
      <c r="G161" s="2">
        <f t="shared" si="51"/>
        <v>20362.702329637559</v>
      </c>
      <c r="H161" s="2">
        <f t="shared" si="52"/>
        <v>12628.711324404092</v>
      </c>
      <c r="I161" s="2">
        <f t="shared" si="41"/>
        <v>40922.467714651444</v>
      </c>
      <c r="J161" s="2">
        <f t="shared" si="59"/>
        <v>477428.79000426683</v>
      </c>
      <c r="K161" s="2">
        <f t="shared" si="44"/>
        <v>30742.551131385735</v>
      </c>
      <c r="L161" s="2">
        <f t="shared" si="44"/>
        <v>358663.09653283353</v>
      </c>
      <c r="M161" s="2"/>
      <c r="N161" s="28">
        <f t="shared" si="60"/>
        <v>6085057.7642439306</v>
      </c>
      <c r="O161" s="2">
        <f t="shared" si="53"/>
        <v>12510.674803914577</v>
      </c>
      <c r="P161" s="2">
        <f t="shared" si="54"/>
        <v>32120.717502135176</v>
      </c>
      <c r="R161">
        <f t="shared" si="55"/>
        <v>140</v>
      </c>
      <c r="S161" s="89">
        <f t="shared" si="45"/>
        <v>0</v>
      </c>
      <c r="T161" s="89">
        <f>IF(AND(S161=0,S160&gt;0),SUM($G161:$H$381),S161)</f>
        <v>0</v>
      </c>
      <c r="U161" s="82">
        <f>SUM(T161:T$381)</f>
        <v>0</v>
      </c>
      <c r="V161" s="68">
        <f>localspline(R161,'BBG rates'!$G$10:$G$27,'BBG rates'!$K$10:$K$27)</f>
        <v>1.0167757324483095</v>
      </c>
      <c r="W161" s="68">
        <f>locallinterp(R161,'BBG rates'!$G$10:$G$27,'BBG rates'!$J$10:$J$27)</f>
        <v>-0.13899999999999998</v>
      </c>
      <c r="X161" s="56">
        <f t="shared" si="56"/>
        <v>-0.13908863330454047</v>
      </c>
      <c r="Y161" s="66">
        <f t="shared" si="46"/>
        <v>0</v>
      </c>
      <c r="Z161" s="72">
        <f t="shared" si="47"/>
        <v>0</v>
      </c>
      <c r="AA161" s="79">
        <f t="shared" si="48"/>
        <v>0</v>
      </c>
      <c r="AB161" s="81">
        <f t="shared" si="57"/>
        <v>0</v>
      </c>
      <c r="AD161" s="95">
        <f>locallinterp(R161,'BBG rates'!$N$10:$N$369,'BBG rates'!$P$10:$P$369)</f>
        <v>11.895976211796215</v>
      </c>
      <c r="AI161" s="185">
        <f t="shared" si="49"/>
        <v>140</v>
      </c>
      <c r="AJ161" s="127">
        <f>locallinterp(MIN(AI161,CAP_Senior*12),'BBG rates'!$X$24:$X$65,'BBG rates'!$Y$24:$Y$65)</f>
        <v>57.64039040600268</v>
      </c>
      <c r="AK161" s="127">
        <f>locallinterp(MIN(AI161,CAP_CB*12),'BBG rates'!$AA$25:$AA$40,'BBG rates'!$AC$25:$AC$40)</f>
        <v>10.333333333333334</v>
      </c>
      <c r="AL161" s="144">
        <f t="shared" si="50"/>
        <v>18.375533035687123</v>
      </c>
      <c r="AM161" s="142">
        <f>(SUMPRODUCT(AL161:AL$381,G161:G$381)+SUMPRODUCT(AL161:AL$381,H161:H$381))/12</f>
        <v>6456966.3587903688</v>
      </c>
    </row>
    <row r="162" spans="1:39" x14ac:dyDescent="0.2">
      <c r="A162" s="7">
        <v>141</v>
      </c>
      <c r="B162" s="7">
        <v>70.5</v>
      </c>
      <c r="C162" s="7">
        <v>35.25</v>
      </c>
      <c r="D162" s="12">
        <f t="shared" si="42"/>
        <v>11.75</v>
      </c>
      <c r="E162" s="29">
        <f t="shared" si="58"/>
        <v>3812092.4061704432</v>
      </c>
      <c r="F162" s="2">
        <f t="shared" si="43"/>
        <v>7863.580984782634</v>
      </c>
      <c r="G162" s="2">
        <f t="shared" si="51"/>
        <v>20337.549009582126</v>
      </c>
      <c r="H162" s="2">
        <f t="shared" si="52"/>
        <v>12520.788366478397</v>
      </c>
      <c r="I162" s="2">
        <f t="shared" si="41"/>
        <v>40721.918360843156</v>
      </c>
      <c r="J162" s="2">
        <f t="shared" si="59"/>
        <v>478482.54073990707</v>
      </c>
      <c r="K162" s="2">
        <f t="shared" si="44"/>
        <v>30529.452702901996</v>
      </c>
      <c r="L162" s="2">
        <f t="shared" si="44"/>
        <v>358721.06925909844</v>
      </c>
      <c r="M162" s="2"/>
      <c r="N162" s="28">
        <f t="shared" si="60"/>
        <v>6052871.3543883134</v>
      </c>
      <c r="O162" s="2">
        <f t="shared" si="53"/>
        <v>12444.982450432206</v>
      </c>
      <c r="P162" s="2">
        <f t="shared" si="54"/>
        <v>32186.409855617545</v>
      </c>
      <c r="R162">
        <f t="shared" si="55"/>
        <v>141</v>
      </c>
      <c r="S162" s="89">
        <f t="shared" si="45"/>
        <v>0</v>
      </c>
      <c r="T162" s="89">
        <f>IF(AND(S162=0,S161&gt;0),SUM($G162:$H$381),S162)</f>
        <v>0</v>
      </c>
      <c r="U162" s="82">
        <f>SUM(T162:T$381)</f>
        <v>0</v>
      </c>
      <c r="V162" s="68">
        <f>localspline(R162,'BBG rates'!$G$10:$G$27,'BBG rates'!$K$10:$K$27)</f>
        <v>1.0163567680807404</v>
      </c>
      <c r="W162" s="68">
        <f>locallinterp(R162,'BBG rates'!$G$10:$G$27,'BBG rates'!$J$10:$J$27)</f>
        <v>-0.13462499999999999</v>
      </c>
      <c r="X162" s="56">
        <f t="shared" si="56"/>
        <v>-0.13470813934923775</v>
      </c>
      <c r="Y162" s="66">
        <f t="shared" si="46"/>
        <v>0</v>
      </c>
      <c r="Z162" s="72">
        <f t="shared" si="47"/>
        <v>0</v>
      </c>
      <c r="AA162" s="79">
        <f t="shared" si="48"/>
        <v>0</v>
      </c>
      <c r="AB162" s="81">
        <f t="shared" si="57"/>
        <v>0</v>
      </c>
      <c r="AD162" s="95">
        <f>locallinterp(R162,'BBG rates'!$N$10:$N$369,'BBG rates'!$P$10:$P$369)</f>
        <v>11.980672609136278</v>
      </c>
      <c r="AI162" s="185">
        <f t="shared" si="49"/>
        <v>141</v>
      </c>
      <c r="AJ162" s="127">
        <f>locallinterp(MIN(AI162,CAP_Senior*12),'BBG rates'!$X$24:$X$65,'BBG rates'!$Y$24:$Y$65)</f>
        <v>57.778448457492892</v>
      </c>
      <c r="AK162" s="127">
        <f>locallinterp(MIN(AI162,CAP_CB*12),'BBG rates'!$AA$25:$AA$40,'BBG rates'!$AC$25:$AC$40)</f>
        <v>10.35</v>
      </c>
      <c r="AL162" s="144">
        <f t="shared" si="50"/>
        <v>18.412836237773789</v>
      </c>
      <c r="AM162" s="142">
        <f>(SUMPRODUCT(AL162:AL$381,G162:G$381)+SUMPRODUCT(AL162:AL$381,H162:H$381))/12</f>
        <v>6406446.7911658809</v>
      </c>
    </row>
    <row r="163" spans="1:39" x14ac:dyDescent="0.2">
      <c r="A163" s="7">
        <v>142</v>
      </c>
      <c r="B163" s="7">
        <v>71</v>
      </c>
      <c r="C163" s="7">
        <v>35.5</v>
      </c>
      <c r="D163" s="12">
        <f t="shared" si="42"/>
        <v>11.833333333333334</v>
      </c>
      <c r="E163" s="29">
        <f t="shared" si="58"/>
        <v>3779366.6784459776</v>
      </c>
      <c r="F163" s="2">
        <f t="shared" si="43"/>
        <v>7796.3800726732543</v>
      </c>
      <c r="G163" s="2">
        <f t="shared" si="51"/>
        <v>20312.426760525992</v>
      </c>
      <c r="H163" s="2">
        <f t="shared" si="52"/>
        <v>12413.300963939628</v>
      </c>
      <c r="I163" s="2">
        <f t="shared" si="41"/>
        <v>40522.107797138873</v>
      </c>
      <c r="J163" s="2">
        <f t="shared" si="59"/>
        <v>479511.60893281002</v>
      </c>
      <c r="K163" s="2">
        <f t="shared" si="44"/>
        <v>30317.648822189203</v>
      </c>
      <c r="L163" s="2">
        <f t="shared" si="44"/>
        <v>358758.84439590556</v>
      </c>
      <c r="M163" s="2"/>
      <c r="N163" s="28">
        <f t="shared" si="60"/>
        <v>6020619.1178271305</v>
      </c>
      <c r="O163" s="2">
        <f t="shared" si="53"/>
        <v>12379.155744866768</v>
      </c>
      <c r="P163" s="2">
        <f t="shared" si="54"/>
        <v>32252.236561182985</v>
      </c>
      <c r="R163">
        <f t="shared" si="55"/>
        <v>142</v>
      </c>
      <c r="S163" s="89">
        <f t="shared" si="45"/>
        <v>0</v>
      </c>
      <c r="T163" s="89">
        <f>IF(AND(S163=0,S162&gt;0),SUM($G163:$H$381),S163)</f>
        <v>0</v>
      </c>
      <c r="U163" s="82">
        <f>SUM(T163:T$381)</f>
        <v>0</v>
      </c>
      <c r="V163" s="68">
        <f>localspline(R163,'BBG rates'!$G$10:$G$27,'BBG rates'!$K$10:$K$27)</f>
        <v>1.0159343880521383</v>
      </c>
      <c r="W163" s="68">
        <f>locallinterp(R163,'BBG rates'!$G$10:$G$27,'BBG rates'!$J$10:$J$27)</f>
        <v>-0.13025</v>
      </c>
      <c r="X163" s="56">
        <f t="shared" si="56"/>
        <v>-0.13032782130335541</v>
      </c>
      <c r="Y163" s="66">
        <f t="shared" si="46"/>
        <v>0</v>
      </c>
      <c r="Z163" s="72">
        <f t="shared" si="47"/>
        <v>0</v>
      </c>
      <c r="AA163" s="79">
        <f t="shared" si="48"/>
        <v>0</v>
      </c>
      <c r="AB163" s="81">
        <f t="shared" si="57"/>
        <v>0</v>
      </c>
      <c r="AD163" s="95">
        <f>locallinterp(R163,'BBG rates'!$N$10:$N$369,'BBG rates'!$P$10:$P$369)</f>
        <v>12.065333808140622</v>
      </c>
      <c r="AI163" s="185">
        <f t="shared" si="49"/>
        <v>142</v>
      </c>
      <c r="AJ163" s="127">
        <f>locallinterp(MIN(AI163,CAP_Senior*12),'BBG rates'!$X$24:$X$65,'BBG rates'!$Y$24:$Y$65)</f>
        <v>57.916506508983105</v>
      </c>
      <c r="AK163" s="127">
        <f>locallinterp(MIN(AI163,CAP_CB*12),'BBG rates'!$AA$25:$AA$40,'BBG rates'!$AC$25:$AC$40)</f>
        <v>10.366666666666667</v>
      </c>
      <c r="AL163" s="144">
        <f t="shared" si="50"/>
        <v>18.450139439860461</v>
      </c>
      <c r="AM163" s="142">
        <f>(SUMPRODUCT(AL163:AL$381,G163:G$381)+SUMPRODUCT(AL163:AL$381,H163:H$381))/12</f>
        <v>6356028.8590699704</v>
      </c>
    </row>
    <row r="164" spans="1:39" x14ac:dyDescent="0.2">
      <c r="A164" s="7">
        <v>143</v>
      </c>
      <c r="B164" s="7">
        <v>71.5</v>
      </c>
      <c r="C164" s="7">
        <v>35.75</v>
      </c>
      <c r="D164" s="12">
        <f t="shared" si="42"/>
        <v>11.916666666666666</v>
      </c>
      <c r="E164" s="29">
        <f t="shared" si="58"/>
        <v>3746773.0953125893</v>
      </c>
      <c r="F164" s="2">
        <f t="shared" si="43"/>
        <v>7729.4503699509996</v>
      </c>
      <c r="G164" s="2">
        <f t="shared" si="51"/>
        <v>20287.335544088262</v>
      </c>
      <c r="H164" s="2">
        <f t="shared" si="52"/>
        <v>12306.24758930007</v>
      </c>
      <c r="I164" s="2">
        <f t="shared" si="41"/>
        <v>40323.033503339335</v>
      </c>
      <c r="J164" s="2">
        <f t="shared" si="59"/>
        <v>480516.14924812707</v>
      </c>
      <c r="K164" s="2">
        <f t="shared" si="44"/>
        <v>30107.132082756289</v>
      </c>
      <c r="L164" s="2">
        <f t="shared" si="44"/>
        <v>358776.65731951245</v>
      </c>
      <c r="M164" s="2"/>
      <c r="N164" s="28">
        <f t="shared" si="60"/>
        <v>5988300.9199335258</v>
      </c>
      <c r="O164" s="2">
        <f t="shared" si="53"/>
        <v>12313.194412445302</v>
      </c>
      <c r="P164" s="2">
        <f t="shared" si="54"/>
        <v>32318.197893604451</v>
      </c>
      <c r="R164">
        <f t="shared" si="55"/>
        <v>143</v>
      </c>
      <c r="S164" s="89">
        <f t="shared" si="45"/>
        <v>0</v>
      </c>
      <c r="T164" s="89">
        <f>IF(AND(S164=0,S163&gt;0),SUM($G164:$H$381),S164)</f>
        <v>0</v>
      </c>
      <c r="U164" s="82">
        <f>SUM(T164:T$381)</f>
        <v>0</v>
      </c>
      <c r="V164" s="68">
        <f>localspline(R164,'BBG rates'!$G$10:$G$27,'BBG rates'!$K$10:$K$27)</f>
        <v>1.0155101937521822</v>
      </c>
      <c r="W164" s="68">
        <f>locallinterp(R164,'BBG rates'!$G$10:$G$27,'BBG rates'!$J$10:$J$27)</f>
        <v>-0.12587499999999999</v>
      </c>
      <c r="X164" s="56">
        <f t="shared" si="56"/>
        <v>-0.12594767915197203</v>
      </c>
      <c r="Y164" s="66">
        <f t="shared" si="46"/>
        <v>0</v>
      </c>
      <c r="Z164" s="72">
        <f t="shared" si="47"/>
        <v>0</v>
      </c>
      <c r="AA164" s="79">
        <f t="shared" si="48"/>
        <v>0</v>
      </c>
      <c r="AB164" s="81">
        <f t="shared" si="57"/>
        <v>0</v>
      </c>
      <c r="AD164" s="95">
        <f>locallinterp(R164,'BBG rates'!$N$10:$N$369,'BBG rates'!$P$10:$P$369)</f>
        <v>12.14995965761997</v>
      </c>
      <c r="AI164" s="185">
        <f t="shared" si="49"/>
        <v>143</v>
      </c>
      <c r="AJ164" s="127">
        <f>locallinterp(MIN(AI164,CAP_Senior*12),'BBG rates'!$X$24:$X$65,'BBG rates'!$Y$24:$Y$65)</f>
        <v>58.054564560473317</v>
      </c>
      <c r="AK164" s="127">
        <f>locallinterp(MIN(AI164,CAP_CB*12),'BBG rates'!$AA$25:$AA$40,'BBG rates'!$AC$25:$AC$40)</f>
        <v>10.383333333333333</v>
      </c>
      <c r="AL164" s="144">
        <f t="shared" si="50"/>
        <v>18.48744264194713</v>
      </c>
      <c r="AM164" s="142">
        <f>(SUMPRODUCT(AL164:AL$381,G164:G$381)+SUMPRODUCT(AL164:AL$381,H164:H$381))/12</f>
        <v>6305712.6724210307</v>
      </c>
    </row>
    <row r="165" spans="1:39" x14ac:dyDescent="0.2">
      <c r="A165" s="7">
        <v>144</v>
      </c>
      <c r="B165" s="7">
        <v>72</v>
      </c>
      <c r="C165" s="7">
        <v>36</v>
      </c>
      <c r="D165" s="12">
        <f t="shared" si="42"/>
        <v>12</v>
      </c>
      <c r="E165" s="29">
        <f t="shared" si="58"/>
        <v>3714311.193270456</v>
      </c>
      <c r="F165" s="2">
        <f t="shared" si="43"/>
        <v>7662.7909254876786</v>
      </c>
      <c r="G165" s="2">
        <f t="shared" si="51"/>
        <v>20262.275321935442</v>
      </c>
      <c r="H165" s="2">
        <f t="shared" si="52"/>
        <v>12199.626720198103</v>
      </c>
      <c r="I165" s="2">
        <f t="shared" si="41"/>
        <v>40124.692967621224</v>
      </c>
      <c r="J165" s="2">
        <f t="shared" si="59"/>
        <v>481496.31561145466</v>
      </c>
      <c r="K165" s="2">
        <f t="shared" si="44"/>
        <v>29897.895119177552</v>
      </c>
      <c r="L165" s="2">
        <f t="shared" si="44"/>
        <v>358774.74143013061</v>
      </c>
      <c r="M165" s="2"/>
      <c r="N165" s="28">
        <f t="shared" si="60"/>
        <v>5955916.625805309</v>
      </c>
      <c r="O165" s="2">
        <f t="shared" si="53"/>
        <v>12247.098177832897</v>
      </c>
      <c r="P165" s="2">
        <f t="shared" si="54"/>
        <v>32384.294128216858</v>
      </c>
      <c r="R165">
        <f t="shared" si="55"/>
        <v>144</v>
      </c>
      <c r="S165" s="89">
        <f t="shared" si="45"/>
        <v>0</v>
      </c>
      <c r="T165" s="89">
        <f>IF(AND(S165=0,S164&gt;0),SUM($G165:$H$381),S165)</f>
        <v>0</v>
      </c>
      <c r="U165" s="82">
        <f>SUM(T165:T$381)</f>
        <v>0</v>
      </c>
      <c r="V165" s="68">
        <f>localspline(R165,'BBG rates'!$G$10:$G$27,'BBG rates'!$K$10:$K$27)</f>
        <v>1.0150858163833618</v>
      </c>
      <c r="W165" s="68">
        <f>locallinterp(R165,'BBG rates'!$G$10:$G$27,'BBG rates'!$J$10:$J$27)</f>
        <v>-0.1215</v>
      </c>
      <c r="X165" s="56">
        <f t="shared" si="56"/>
        <v>-0.12156771288043267</v>
      </c>
      <c r="Y165" s="66">
        <f t="shared" si="46"/>
        <v>0</v>
      </c>
      <c r="Z165" s="72">
        <f t="shared" si="47"/>
        <v>0</v>
      </c>
      <c r="AA165" s="79">
        <f t="shared" si="48"/>
        <v>0</v>
      </c>
      <c r="AB165" s="81">
        <f t="shared" si="57"/>
        <v>0</v>
      </c>
      <c r="AD165" s="95">
        <f>locallinterp(R165,'BBG rates'!$N$10:$N$369,'BBG rates'!$P$10:$P$369)</f>
        <v>12.234550142318584</v>
      </c>
      <c r="AI165" s="185">
        <f t="shared" si="49"/>
        <v>144</v>
      </c>
      <c r="AJ165" s="127">
        <f>locallinterp(MIN(AI165,CAP_Senior*12),'BBG rates'!$X$24:$X$65,'BBG rates'!$Y$24:$Y$65)</f>
        <v>58.192622611963529</v>
      </c>
      <c r="AK165" s="127">
        <f>locallinterp(MIN(AI165,CAP_CB*12),'BBG rates'!$AA$25:$AA$40,'BBG rates'!$AC$25:$AC$40)</f>
        <v>10.4</v>
      </c>
      <c r="AL165" s="144">
        <f t="shared" si="50"/>
        <v>18.524745844033802</v>
      </c>
      <c r="AM165" s="142">
        <f>(SUMPRODUCT(AL165:AL$381,G165:G$381)+SUMPRODUCT(AL165:AL$381,H165:H$381))/12</f>
        <v>6255498.3391981935</v>
      </c>
    </row>
    <row r="166" spans="1:39" x14ac:dyDescent="0.2">
      <c r="A166" s="7">
        <v>145</v>
      </c>
      <c r="B166" s="7">
        <v>72.5</v>
      </c>
      <c r="C166" s="7">
        <v>36.25</v>
      </c>
      <c r="D166" s="12">
        <f t="shared" si="42"/>
        <v>12.083333333333334</v>
      </c>
      <c r="E166" s="29">
        <f t="shared" si="58"/>
        <v>3681980.5103752934</v>
      </c>
      <c r="F166" s="2">
        <f t="shared" si="43"/>
        <v>7596.4007913469886</v>
      </c>
      <c r="G166" s="2">
        <f t="shared" si="51"/>
        <v>20237.246055781401</v>
      </c>
      <c r="H166" s="2">
        <f t="shared" si="52"/>
        <v>12093.436839381253</v>
      </c>
      <c r="I166" s="2">
        <f t="shared" si="41"/>
        <v>39927.083686509643</v>
      </c>
      <c r="J166" s="2">
        <f t="shared" si="59"/>
        <v>482452.26121199154</v>
      </c>
      <c r="K166" s="2">
        <f t="shared" si="44"/>
        <v>29689.930606868973</v>
      </c>
      <c r="L166" s="2">
        <f t="shared" si="44"/>
        <v>358753.32816633343</v>
      </c>
      <c r="M166" s="2"/>
      <c r="N166" s="28">
        <f t="shared" si="60"/>
        <v>5923466.1002643909</v>
      </c>
      <c r="O166" s="2">
        <f t="shared" si="53"/>
        <v>12180.866765131532</v>
      </c>
      <c r="P166" s="2">
        <f t="shared" si="54"/>
        <v>32450.525540918217</v>
      </c>
      <c r="R166">
        <f t="shared" si="55"/>
        <v>145</v>
      </c>
      <c r="S166" s="89">
        <f t="shared" si="45"/>
        <v>0</v>
      </c>
      <c r="T166" s="89">
        <f>IF(AND(S166=0,S165&gt;0),SUM($G166:$H$381),S166)</f>
        <v>0</v>
      </c>
      <c r="U166" s="82">
        <f>SUM(T166:T$381)</f>
        <v>0</v>
      </c>
      <c r="V166" s="68">
        <f>localspline(R166,'BBG rates'!$G$10:$G$27,'BBG rates'!$K$10:$K$27)</f>
        <v>1.0146625671640166</v>
      </c>
      <c r="W166" s="68">
        <f>locallinterp(R166,'BBG rates'!$G$10:$G$27,'BBG rates'!$J$10:$J$27)</f>
        <v>-0.11824999999999999</v>
      </c>
      <c r="X166" s="56">
        <f t="shared" si="56"/>
        <v>-0.11831413749665565</v>
      </c>
      <c r="Y166" s="66">
        <f t="shared" si="46"/>
        <v>0</v>
      </c>
      <c r="Z166" s="72">
        <f t="shared" si="47"/>
        <v>0</v>
      </c>
      <c r="AA166" s="79">
        <f t="shared" si="48"/>
        <v>0</v>
      </c>
      <c r="AB166" s="81">
        <f t="shared" si="57"/>
        <v>0</v>
      </c>
      <c r="AD166" s="95">
        <f>locallinterp(R166,'BBG rates'!$N$10:$N$369,'BBG rates'!$P$10:$P$369)</f>
        <v>12.319105356248919</v>
      </c>
      <c r="AI166" s="185">
        <f t="shared" si="49"/>
        <v>145</v>
      </c>
      <c r="AJ166" s="127">
        <f>locallinterp(MIN(AI166,CAP_Senior*12),'BBG rates'!$X$24:$X$65,'BBG rates'!$Y$24:$Y$65)</f>
        <v>58.31962370813887</v>
      </c>
      <c r="AK166" s="127">
        <f>locallinterp(MIN(AI166,CAP_CB*12),'BBG rates'!$AA$25:$AA$40,'BBG rates'!$AC$25:$AC$40)</f>
        <v>10.416666666666668</v>
      </c>
      <c r="AL166" s="144">
        <f t="shared" si="50"/>
        <v>18.560169363716945</v>
      </c>
      <c r="AM166" s="142">
        <f>(SUMPRODUCT(AL166:AL$381,G166:G$381)+SUMPRODUCT(AL166:AL$381,H166:H$381))/12</f>
        <v>6205385.9654528229</v>
      </c>
    </row>
    <row r="167" spans="1:39" x14ac:dyDescent="0.2">
      <c r="A167" s="7">
        <v>146</v>
      </c>
      <c r="B167" s="7">
        <v>73</v>
      </c>
      <c r="C167" s="7">
        <v>36.5</v>
      </c>
      <c r="D167" s="12">
        <f t="shared" si="42"/>
        <v>12.166666666666666</v>
      </c>
      <c r="E167" s="29">
        <f t="shared" si="58"/>
        <v>3649780.5862332168</v>
      </c>
      <c r="F167" s="2">
        <f t="shared" si="43"/>
        <v>7530.2790227739706</v>
      </c>
      <c r="G167" s="2">
        <f t="shared" si="51"/>
        <v>20212.247707387298</v>
      </c>
      <c r="H167" s="2">
        <f t="shared" si="52"/>
        <v>11987.676434689329</v>
      </c>
      <c r="I167" s="2">
        <f t="shared" si="41"/>
        <v>39730.203164850594</v>
      </c>
      <c r="J167" s="2">
        <f t="shared" si="59"/>
        <v>483384.13850568223</v>
      </c>
      <c r="K167" s="2">
        <f t="shared" si="44"/>
        <v>29483.231261865709</v>
      </c>
      <c r="L167" s="2">
        <f t="shared" si="44"/>
        <v>358712.64701936609</v>
      </c>
      <c r="M167" s="2"/>
      <c r="N167" s="28">
        <f t="shared" si="60"/>
        <v>5890949.2078562202</v>
      </c>
      <c r="O167" s="2">
        <f t="shared" si="53"/>
        <v>12114.499897878923</v>
      </c>
      <c r="P167" s="2">
        <f t="shared" si="54"/>
        <v>32516.892408170821</v>
      </c>
      <c r="R167">
        <f t="shared" si="55"/>
        <v>146</v>
      </c>
      <c r="S167" s="89">
        <f t="shared" si="45"/>
        <v>0</v>
      </c>
      <c r="T167" s="89">
        <f>IF(AND(S167=0,S166&gt;0),SUM($G167:$H$381),S167)</f>
        <v>0</v>
      </c>
      <c r="U167" s="82">
        <f>SUM(T167:T$381)</f>
        <v>0</v>
      </c>
      <c r="V167" s="68">
        <f>localspline(R167,'BBG rates'!$G$10:$G$27,'BBG rates'!$K$10:$K$27)</f>
        <v>1.0142408102107541</v>
      </c>
      <c r="W167" s="68">
        <f>locallinterp(R167,'BBG rates'!$G$10:$G$27,'BBG rates'!$J$10:$J$27)</f>
        <v>-0.11499999999999999</v>
      </c>
      <c r="X167" s="56">
        <f t="shared" si="56"/>
        <v>-0.11506065915565244</v>
      </c>
      <c r="Y167" s="66">
        <f t="shared" si="46"/>
        <v>0</v>
      </c>
      <c r="Z167" s="72">
        <f t="shared" si="47"/>
        <v>0</v>
      </c>
      <c r="AA167" s="79">
        <f t="shared" si="48"/>
        <v>0</v>
      </c>
      <c r="AB167" s="81">
        <f t="shared" si="57"/>
        <v>0</v>
      </c>
      <c r="AD167" s="95">
        <f>locallinterp(R167,'BBG rates'!$N$10:$N$369,'BBG rates'!$P$10:$P$369)</f>
        <v>12.403625423766481</v>
      </c>
      <c r="AI167" s="185">
        <f t="shared" si="49"/>
        <v>146</v>
      </c>
      <c r="AJ167" s="127">
        <f>locallinterp(MIN(AI167,CAP_Senior*12),'BBG rates'!$X$24:$X$65,'BBG rates'!$Y$24:$Y$65)</f>
        <v>58.446624804314219</v>
      </c>
      <c r="AK167" s="127">
        <f>locallinterp(MIN(AI167,CAP_CB*12),'BBG rates'!$AA$25:$AA$40,'BBG rates'!$AC$25:$AC$40)</f>
        <v>10.433333333333334</v>
      </c>
      <c r="AL167" s="144">
        <f t="shared" si="50"/>
        <v>18.595592883400084</v>
      </c>
      <c r="AM167" s="142">
        <f>(SUMPRODUCT(AL167:AL$381,G167:G$381)+SUMPRODUCT(AL167:AL$381,H167:H$381))/12</f>
        <v>6155380.7196045844</v>
      </c>
    </row>
    <row r="168" spans="1:39" x14ac:dyDescent="0.2">
      <c r="A168" s="7">
        <v>147</v>
      </c>
      <c r="B168" s="7">
        <v>73.5</v>
      </c>
      <c r="C168" s="7">
        <v>36.75</v>
      </c>
      <c r="D168" s="12">
        <f t="shared" si="42"/>
        <v>12.25</v>
      </c>
      <c r="E168" s="29">
        <f t="shared" si="58"/>
        <v>3617710.961995618</v>
      </c>
      <c r="F168" s="2">
        <f t="shared" si="43"/>
        <v>7464.4246781844931</v>
      </c>
      <c r="G168" s="2">
        <f t="shared" si="51"/>
        <v>20187.280238561536</v>
      </c>
      <c r="H168" s="2">
        <f t="shared" si="52"/>
        <v>11882.343999037581</v>
      </c>
      <c r="I168" s="2">
        <f t="shared" si="41"/>
        <v>39534.048915783613</v>
      </c>
      <c r="J168" s="2">
        <f t="shared" si="59"/>
        <v>484292.09921834926</v>
      </c>
      <c r="K168" s="2">
        <f t="shared" si="44"/>
        <v>29277.789840600773</v>
      </c>
      <c r="L168" s="2">
        <f t="shared" si="44"/>
        <v>358652.92554735945</v>
      </c>
      <c r="M168" s="2"/>
      <c r="N168" s="28">
        <f t="shared" si="60"/>
        <v>5858365.812849218</v>
      </c>
      <c r="O168" s="2">
        <f t="shared" si="53"/>
        <v>12047.997299047382</v>
      </c>
      <c r="P168" s="2">
        <f t="shared" si="54"/>
        <v>32583.395007002375</v>
      </c>
      <c r="R168">
        <f t="shared" si="55"/>
        <v>147</v>
      </c>
      <c r="S168" s="89">
        <f t="shared" si="45"/>
        <v>0</v>
      </c>
      <c r="T168" s="89">
        <f>IF(AND(S168=0,S167&gt;0),SUM($G168:$H$381),S168)</f>
        <v>0</v>
      </c>
      <c r="U168" s="82">
        <f>SUM(T168:T$381)</f>
        <v>0</v>
      </c>
      <c r="V168" s="68">
        <f>localspline(R168,'BBG rates'!$G$10:$G$27,'BBG rates'!$K$10:$K$27)</f>
        <v>1.0138205375314253</v>
      </c>
      <c r="W168" s="68">
        <f>locallinterp(R168,'BBG rates'!$G$10:$G$27,'BBG rates'!$J$10:$J$27)</f>
        <v>-0.11175</v>
      </c>
      <c r="X168" s="56">
        <f t="shared" si="56"/>
        <v>-0.11180727785129463</v>
      </c>
      <c r="Y168" s="66">
        <f t="shared" si="46"/>
        <v>0</v>
      </c>
      <c r="Z168" s="72">
        <f t="shared" si="47"/>
        <v>0</v>
      </c>
      <c r="AA168" s="79">
        <f t="shared" si="48"/>
        <v>0</v>
      </c>
      <c r="AB168" s="81">
        <f t="shared" si="57"/>
        <v>0</v>
      </c>
      <c r="AD168" s="95">
        <f>locallinterp(R168,'BBG rates'!$N$10:$N$369,'BBG rates'!$P$10:$P$369)</f>
        <v>12.488110468560766</v>
      </c>
      <c r="AI168" s="185">
        <f t="shared" si="49"/>
        <v>147</v>
      </c>
      <c r="AJ168" s="127">
        <f>locallinterp(MIN(AI168,CAP_Senior*12),'BBG rates'!$X$24:$X$65,'BBG rates'!$Y$24:$Y$65)</f>
        <v>58.57362590048956</v>
      </c>
      <c r="AK168" s="127">
        <f>locallinterp(MIN(AI168,CAP_CB*12),'BBG rates'!$AA$25:$AA$40,'BBG rates'!$AC$25:$AC$40)</f>
        <v>10.45</v>
      </c>
      <c r="AL168" s="144">
        <f t="shared" si="50"/>
        <v>18.631016403083223</v>
      </c>
      <c r="AM168" s="142">
        <f>(SUMPRODUCT(AL168:AL$381,G168:G$381)+SUMPRODUCT(AL168:AL$381,H168:H$381))/12</f>
        <v>6105482.6629193826</v>
      </c>
    </row>
    <row r="169" spans="1:39" x14ac:dyDescent="0.2">
      <c r="A169" s="7">
        <v>148</v>
      </c>
      <c r="B169" s="7">
        <v>74</v>
      </c>
      <c r="C169" s="7">
        <v>37</v>
      </c>
      <c r="D169" s="12">
        <f t="shared" si="42"/>
        <v>12.333333333333334</v>
      </c>
      <c r="E169" s="29">
        <f t="shared" si="58"/>
        <v>3585771.1803540583</v>
      </c>
      <c r="F169" s="2">
        <f t="shared" si="43"/>
        <v>7398.8368191547834</v>
      </c>
      <c r="G169" s="2">
        <f t="shared" si="51"/>
        <v>20162.343611159667</v>
      </c>
      <c r="H169" s="2">
        <f t="shared" si="52"/>
        <v>11777.438030399942</v>
      </c>
      <c r="I169" s="2">
        <f t="shared" si="41"/>
        <v>39338.618460714395</v>
      </c>
      <c r="J169" s="2">
        <f t="shared" si="59"/>
        <v>485176.29434881092</v>
      </c>
      <c r="K169" s="2">
        <f t="shared" si="44"/>
        <v>29073.599139684902</v>
      </c>
      <c r="L169" s="2">
        <f t="shared" si="44"/>
        <v>358574.38938944717</v>
      </c>
      <c r="M169" s="2"/>
      <c r="N169" s="28">
        <f t="shared" si="60"/>
        <v>5825715.779234211</v>
      </c>
      <c r="O169" s="2">
        <f t="shared" si="53"/>
        <v>11981.358691042642</v>
      </c>
      <c r="P169" s="2">
        <f t="shared" si="54"/>
        <v>32650.033615007113</v>
      </c>
      <c r="R169">
        <f t="shared" si="55"/>
        <v>148</v>
      </c>
      <c r="S169" s="89">
        <f t="shared" si="45"/>
        <v>0</v>
      </c>
      <c r="T169" s="89">
        <f>IF(AND(S169=0,S168&gt;0),SUM($G169:$H$381),S169)</f>
        <v>0</v>
      </c>
      <c r="U169" s="82">
        <f>SUM(T169:T$381)</f>
        <v>0</v>
      </c>
      <c r="V169" s="68">
        <f>localspline(R169,'BBG rates'!$G$10:$G$27,'BBG rates'!$K$10:$K$27)</f>
        <v>1.0134015622325308</v>
      </c>
      <c r="W169" s="68">
        <f>locallinterp(R169,'BBG rates'!$G$10:$G$27,'BBG rates'!$J$10:$J$27)</f>
        <v>-0.1085</v>
      </c>
      <c r="X169" s="56">
        <f t="shared" si="56"/>
        <v>-0.10855399357758699</v>
      </c>
      <c r="Y169" s="66">
        <f t="shared" si="46"/>
        <v>0</v>
      </c>
      <c r="Z169" s="72">
        <f t="shared" si="47"/>
        <v>0</v>
      </c>
      <c r="AA169" s="79">
        <f t="shared" si="48"/>
        <v>0</v>
      </c>
      <c r="AB169" s="81">
        <f t="shared" si="57"/>
        <v>0</v>
      </c>
      <c r="AD169" s="95">
        <f>locallinterp(R169,'BBG rates'!$N$10:$N$369,'BBG rates'!$P$10:$P$369)</f>
        <v>12.57256059874681</v>
      </c>
      <c r="AI169" s="185">
        <f t="shared" si="49"/>
        <v>148</v>
      </c>
      <c r="AJ169" s="127">
        <f>locallinterp(MIN(AI169,CAP_Senior*12),'BBG rates'!$X$24:$X$65,'BBG rates'!$Y$24:$Y$65)</f>
        <v>58.700626996664909</v>
      </c>
      <c r="AK169" s="127">
        <f>locallinterp(MIN(AI169,CAP_CB*12),'BBG rates'!$AA$25:$AA$40,'BBG rates'!$AC$25:$AC$40)</f>
        <v>10.466666666666667</v>
      </c>
      <c r="AL169" s="144">
        <f t="shared" si="50"/>
        <v>18.666439922766369</v>
      </c>
      <c r="AM169" s="142">
        <f>(SUMPRODUCT(AL169:AL$381,G169:G$381)+SUMPRODUCT(AL169:AL$381,H169:H$381))/12</f>
        <v>6055691.8549850965</v>
      </c>
    </row>
    <row r="170" spans="1:39" x14ac:dyDescent="0.2">
      <c r="A170" s="7">
        <v>149</v>
      </c>
      <c r="B170" s="7">
        <v>74.5</v>
      </c>
      <c r="C170" s="7">
        <v>37.25</v>
      </c>
      <c r="D170" s="12">
        <f t="shared" si="42"/>
        <v>12.416666666666666</v>
      </c>
      <c r="E170" s="29">
        <f t="shared" si="58"/>
        <v>3553960.7855351814</v>
      </c>
      <c r="F170" s="2">
        <f t="shared" si="43"/>
        <v>7333.5145104109752</v>
      </c>
      <c r="G170" s="2">
        <f t="shared" si="51"/>
        <v>20137.437787084396</v>
      </c>
      <c r="H170" s="2">
        <f t="shared" si="52"/>
        <v>11672.957031792306</v>
      </c>
      <c r="I170" s="2">
        <f t="shared" si="41"/>
        <v>39143.909329287679</v>
      </c>
      <c r="J170" s="2">
        <f t="shared" si="59"/>
        <v>486036.87417198863</v>
      </c>
      <c r="K170" s="2">
        <f t="shared" si="44"/>
        <v>28870.651995687698</v>
      </c>
      <c r="L170" s="2">
        <f t="shared" si="44"/>
        <v>358477.26227978891</v>
      </c>
      <c r="M170" s="2"/>
      <c r="N170" s="28">
        <f t="shared" si="60"/>
        <v>5792998.9707238637</v>
      </c>
      <c r="O170" s="2">
        <f t="shared" si="53"/>
        <v>11914.583795702718</v>
      </c>
      <c r="P170" s="2">
        <f t="shared" si="54"/>
        <v>32716.808510347044</v>
      </c>
      <c r="R170">
        <f t="shared" si="55"/>
        <v>149</v>
      </c>
      <c r="S170" s="89">
        <f t="shared" si="45"/>
        <v>0</v>
      </c>
      <c r="T170" s="89">
        <f>IF(AND(S170=0,S169&gt;0),SUM($G170:$H$381),S170)</f>
        <v>0</v>
      </c>
      <c r="U170" s="82">
        <f>SUM(T170:T$381)</f>
        <v>0</v>
      </c>
      <c r="V170" s="68">
        <f>localspline(R170,'BBG rates'!$G$10:$G$27,'BBG rates'!$K$10:$K$27)</f>
        <v>1.0129839955340878</v>
      </c>
      <c r="W170" s="68">
        <f>locallinterp(R170,'BBG rates'!$G$10:$G$27,'BBG rates'!$J$10:$J$27)</f>
        <v>-0.10525</v>
      </c>
      <c r="X170" s="56">
        <f t="shared" si="56"/>
        <v>-0.10530080632840111</v>
      </c>
      <c r="Y170" s="66">
        <f t="shared" si="46"/>
        <v>0</v>
      </c>
      <c r="Z170" s="72">
        <f t="shared" si="47"/>
        <v>0</v>
      </c>
      <c r="AA170" s="79">
        <f t="shared" si="48"/>
        <v>0</v>
      </c>
      <c r="AB170" s="81">
        <f t="shared" si="57"/>
        <v>0</v>
      </c>
      <c r="AD170" s="95">
        <f>locallinterp(R170,'BBG rates'!$N$10:$N$369,'BBG rates'!$P$10:$P$369)</f>
        <v>12.656975931707983</v>
      </c>
      <c r="AI170" s="185">
        <f t="shared" si="49"/>
        <v>149</v>
      </c>
      <c r="AJ170" s="127">
        <f>locallinterp(MIN(AI170,CAP_Senior*12),'BBG rates'!$X$24:$X$65,'BBG rates'!$Y$24:$Y$65)</f>
        <v>58.82762809284025</v>
      </c>
      <c r="AK170" s="127">
        <f>locallinterp(MIN(AI170,CAP_CB*12),'BBG rates'!$AA$25:$AA$40,'BBG rates'!$AC$25:$AC$40)</f>
        <v>10.483333333333334</v>
      </c>
      <c r="AL170" s="144">
        <f t="shared" si="50"/>
        <v>18.701863442449511</v>
      </c>
      <c r="AM170" s="142">
        <f>(SUMPRODUCT(AL170:AL$381,G170:G$381)+SUMPRODUCT(AL170:AL$381,H170:H$381))/12</f>
        <v>6006008.3537218934</v>
      </c>
    </row>
    <row r="171" spans="1:39" x14ac:dyDescent="0.2">
      <c r="A171" s="7">
        <v>150</v>
      </c>
      <c r="B171" s="7">
        <v>75</v>
      </c>
      <c r="C171" s="7">
        <v>37.5</v>
      </c>
      <c r="D171" s="12">
        <f t="shared" si="42"/>
        <v>12.5</v>
      </c>
      <c r="E171" s="29">
        <f t="shared" si="58"/>
        <v>3522279.3232956403</v>
      </c>
      <c r="F171" s="2">
        <f t="shared" si="43"/>
        <v>7268.4568198187108</v>
      </c>
      <c r="G171" s="2">
        <f t="shared" si="51"/>
        <v>20112.562728285458</v>
      </c>
      <c r="H171" s="2">
        <f t="shared" si="52"/>
        <v>11568.89951125587</v>
      </c>
      <c r="I171" s="2">
        <f t="shared" si="41"/>
        <v>38949.919059360036</v>
      </c>
      <c r="J171" s="2">
        <f t="shared" si="59"/>
        <v>486873.98824200046</v>
      </c>
      <c r="K171" s="2">
        <f t="shared" si="44"/>
        <v>28668.941284919816</v>
      </c>
      <c r="L171" s="2">
        <f t="shared" si="44"/>
        <v>358361.76606149774</v>
      </c>
      <c r="M171" s="2"/>
      <c r="N171" s="28">
        <f t="shared" si="60"/>
        <v>5760215.250752111</v>
      </c>
      <c r="O171" s="2">
        <f t="shared" si="53"/>
        <v>11847.672334296729</v>
      </c>
      <c r="P171" s="2">
        <f t="shared" si="54"/>
        <v>32783.719971753024</v>
      </c>
      <c r="R171">
        <f t="shared" si="55"/>
        <v>150</v>
      </c>
      <c r="S171" s="89">
        <f t="shared" si="45"/>
        <v>0</v>
      </c>
      <c r="T171" s="89">
        <f>IF(AND(S171=0,S170&gt;0),SUM($G171:$H$381),S171)</f>
        <v>0</v>
      </c>
      <c r="U171" s="82">
        <f>SUM(T171:T$381)</f>
        <v>0</v>
      </c>
      <c r="V171" s="68">
        <f>localspline(R171,'BBG rates'!$G$10:$G$27,'BBG rates'!$K$10:$K$27)</f>
        <v>1.012567889020384</v>
      </c>
      <c r="W171" s="68">
        <f>locallinterp(R171,'BBG rates'!$G$10:$G$27,'BBG rates'!$J$10:$J$27)</f>
        <v>-0.10199999999999999</v>
      </c>
      <c r="X171" s="56">
        <f t="shared" si="56"/>
        <v>-0.102047716097875</v>
      </c>
      <c r="Y171" s="66">
        <f t="shared" si="46"/>
        <v>0</v>
      </c>
      <c r="Z171" s="72">
        <f t="shared" si="47"/>
        <v>0</v>
      </c>
      <c r="AA171" s="79">
        <f t="shared" si="48"/>
        <v>0</v>
      </c>
      <c r="AB171" s="81">
        <f t="shared" si="57"/>
        <v>0</v>
      </c>
      <c r="AD171" s="95">
        <f>locallinterp(R171,'BBG rates'!$N$10:$N$369,'BBG rates'!$P$10:$P$369)</f>
        <v>12.741356589126347</v>
      </c>
      <c r="AI171" s="185">
        <f t="shared" si="49"/>
        <v>150</v>
      </c>
      <c r="AJ171" s="127">
        <f>locallinterp(MIN(AI171,CAP_Senior*12),'BBG rates'!$X$24:$X$65,'BBG rates'!$Y$24:$Y$65)</f>
        <v>58.954629189015591</v>
      </c>
      <c r="AK171" s="127">
        <f>locallinterp(MIN(AI171,CAP_CB*12),'BBG rates'!$AA$25:$AA$40,'BBG rates'!$AC$25:$AC$40)</f>
        <v>10.5</v>
      </c>
      <c r="AL171" s="144">
        <f t="shared" si="50"/>
        <v>18.73728696213265</v>
      </c>
      <c r="AM171" s="142">
        <f>(SUMPRODUCT(AL171:AL$381,G171:G$381)+SUMPRODUCT(AL171:AL$381,H171:H$381))/12</f>
        <v>5956432.2153924741</v>
      </c>
    </row>
    <row r="172" spans="1:39" x14ac:dyDescent="0.2">
      <c r="A172" s="7">
        <v>151</v>
      </c>
      <c r="B172" s="7">
        <v>75.5</v>
      </c>
      <c r="C172" s="7">
        <v>37.75</v>
      </c>
      <c r="D172" s="12">
        <f t="shared" si="42"/>
        <v>12.583333333333334</v>
      </c>
      <c r="E172" s="29">
        <f t="shared" si="58"/>
        <v>3490726.3409170401</v>
      </c>
      <c r="F172" s="2">
        <f t="shared" si="43"/>
        <v>7203.6628183727589</v>
      </c>
      <c r="G172" s="2">
        <f t="shared" si="51"/>
        <v>20087.718396759614</v>
      </c>
      <c r="H172" s="2">
        <f t="shared" si="52"/>
        <v>11465.263981840528</v>
      </c>
      <c r="I172" s="2">
        <f t="shared" si="41"/>
        <v>38756.645196972902</v>
      </c>
      <c r="J172" s="2">
        <f t="shared" si="59"/>
        <v>487687.78539524239</v>
      </c>
      <c r="K172" s="2">
        <f t="shared" si="44"/>
        <v>28468.459923216458</v>
      </c>
      <c r="L172" s="2">
        <f t="shared" si="44"/>
        <v>358228.12070047378</v>
      </c>
      <c r="M172" s="2"/>
      <c r="N172" s="28">
        <f t="shared" si="60"/>
        <v>5727364.4824735848</v>
      </c>
      <c r="O172" s="2">
        <f t="shared" si="53"/>
        <v>11780.624027523745</v>
      </c>
      <c r="P172" s="2">
        <f t="shared" si="54"/>
        <v>32850.768278526004</v>
      </c>
      <c r="R172">
        <f t="shared" si="55"/>
        <v>151</v>
      </c>
      <c r="S172" s="89">
        <f t="shared" si="45"/>
        <v>0</v>
      </c>
      <c r="T172" s="89">
        <f>IF(AND(S172=0,S171&gt;0),SUM($G172:$H$381),S172)</f>
        <v>0</v>
      </c>
      <c r="U172" s="82">
        <f>SUM(T172:T$381)</f>
        <v>0</v>
      </c>
      <c r="V172" s="68">
        <f>localspline(R172,'BBG rates'!$G$10:$G$27,'BBG rates'!$K$10:$K$27)</f>
        <v>1.0121532346886226</v>
      </c>
      <c r="W172" s="68">
        <f>locallinterp(R172,'BBG rates'!$G$10:$G$27,'BBG rates'!$J$10:$J$27)</f>
        <v>-9.8749999999999991E-2</v>
      </c>
      <c r="X172" s="56">
        <f t="shared" si="56"/>
        <v>-9.8794722879746999E-2</v>
      </c>
      <c r="Y172" s="66">
        <f t="shared" si="46"/>
        <v>0</v>
      </c>
      <c r="Z172" s="72">
        <f t="shared" si="47"/>
        <v>0</v>
      </c>
      <c r="AA172" s="79">
        <f t="shared" si="48"/>
        <v>0</v>
      </c>
      <c r="AB172" s="81">
        <f t="shared" si="57"/>
        <v>0</v>
      </c>
      <c r="AD172" s="95">
        <f>locallinterp(R172,'BBG rates'!$N$10:$N$369,'BBG rates'!$P$10:$P$369)</f>
        <v>12.825702692017066</v>
      </c>
      <c r="AI172" s="185">
        <f t="shared" si="49"/>
        <v>151</v>
      </c>
      <c r="AJ172" s="127">
        <f>locallinterp(MIN(AI172,CAP_Senior*12),'BBG rates'!$X$24:$X$65,'BBG rates'!$Y$24:$Y$65)</f>
        <v>59.08163028519094</v>
      </c>
      <c r="AK172" s="127">
        <f>locallinterp(MIN(AI172,CAP_CB*12),'BBG rates'!$AA$25:$AA$40,'BBG rates'!$AC$25:$AC$40)</f>
        <v>10.516666666666666</v>
      </c>
      <c r="AL172" s="144">
        <f t="shared" si="50"/>
        <v>18.772710481815793</v>
      </c>
      <c r="AM172" s="142">
        <f>(SUMPRODUCT(AL172:AL$381,G172:G$381)+SUMPRODUCT(AL172:AL$381,H172:H$381))/12</f>
        <v>5906963.4946122868</v>
      </c>
    </row>
    <row r="173" spans="1:39" x14ac:dyDescent="0.2">
      <c r="A173" s="7">
        <v>152</v>
      </c>
      <c r="B173" s="7">
        <v>76</v>
      </c>
      <c r="C173" s="7">
        <v>38</v>
      </c>
      <c r="D173" s="12">
        <f t="shared" si="42"/>
        <v>12.666666666666666</v>
      </c>
      <c r="E173" s="29">
        <f t="shared" si="58"/>
        <v>3459301.3872009013</v>
      </c>
      <c r="F173" s="2">
        <f t="shared" si="43"/>
        <v>7139.1315801866795</v>
      </c>
      <c r="G173" s="2">
        <f t="shared" si="51"/>
        <v>20062.90475455056</v>
      </c>
      <c r="H173" s="2">
        <f t="shared" si="52"/>
        <v>11362.048961588325</v>
      </c>
      <c r="I173" s="2">
        <f t="shared" si="41"/>
        <v>38564.085296325567</v>
      </c>
      <c r="J173" s="2">
        <f t="shared" si="59"/>
        <v>488478.41375345719</v>
      </c>
      <c r="K173" s="2">
        <f t="shared" si="44"/>
        <v>28269.200865721905</v>
      </c>
      <c r="L173" s="2">
        <f t="shared" si="44"/>
        <v>358076.54429914412</v>
      </c>
      <c r="M173" s="2"/>
      <c r="N173" s="28">
        <f t="shared" si="60"/>
        <v>5694446.5287630465</v>
      </c>
      <c r="O173" s="2">
        <f t="shared" si="53"/>
        <v>11713.438595511618</v>
      </c>
      <c r="P173" s="2">
        <f t="shared" si="54"/>
        <v>32917.953710538131</v>
      </c>
      <c r="R173">
        <f t="shared" si="55"/>
        <v>152</v>
      </c>
      <c r="S173" s="89">
        <f t="shared" si="45"/>
        <v>0</v>
      </c>
      <c r="T173" s="89">
        <f>IF(AND(S173=0,S172&gt;0),SUM($G173:$H$381),S173)</f>
        <v>0</v>
      </c>
      <c r="U173" s="82">
        <f>SUM(T173:T$381)</f>
        <v>0</v>
      </c>
      <c r="V173" s="68">
        <f>localspline(R173,'BBG rates'!$G$10:$G$27,'BBG rates'!$K$10:$K$27)</f>
        <v>1.0117398456669435</v>
      </c>
      <c r="W173" s="68">
        <f>locallinterp(R173,'BBG rates'!$G$10:$G$27,'BBG rates'!$J$10:$J$27)</f>
        <v>-9.5500000000000002E-2</v>
      </c>
      <c r="X173" s="56">
        <f t="shared" si="56"/>
        <v>-9.5541826668155139E-2</v>
      </c>
      <c r="Y173" s="66">
        <f t="shared" si="46"/>
        <v>0</v>
      </c>
      <c r="Z173" s="72">
        <f t="shared" si="47"/>
        <v>0</v>
      </c>
      <c r="AA173" s="79">
        <f t="shared" si="48"/>
        <v>0</v>
      </c>
      <c r="AB173" s="81">
        <f t="shared" si="57"/>
        <v>0</v>
      </c>
      <c r="AD173" s="95">
        <f>locallinterp(R173,'BBG rates'!$N$10:$N$369,'BBG rates'!$P$10:$P$369)</f>
        <v>12.910014345822644</v>
      </c>
      <c r="AI173" s="185">
        <f t="shared" si="49"/>
        <v>152</v>
      </c>
      <c r="AJ173" s="127">
        <f>locallinterp(MIN(AI173,CAP_Senior*12),'BBG rates'!$X$24:$X$65,'BBG rates'!$Y$24:$Y$65)</f>
        <v>59.208631381366281</v>
      </c>
      <c r="AK173" s="127">
        <f>locallinterp(MIN(AI173,CAP_CB*12),'BBG rates'!$AA$25:$AA$40,'BBG rates'!$AC$25:$AC$40)</f>
        <v>10.533333333333333</v>
      </c>
      <c r="AL173" s="144">
        <f t="shared" si="50"/>
        <v>18.808134001498935</v>
      </c>
      <c r="AM173" s="142">
        <f>(SUMPRODUCT(AL173:AL$381,G173:G$381)+SUMPRODUCT(AL173:AL$381,H173:H$381))/12</f>
        <v>5857602.2443596786</v>
      </c>
    </row>
    <row r="174" spans="1:39" x14ac:dyDescent="0.2">
      <c r="A174" s="7">
        <v>153</v>
      </c>
      <c r="B174" s="7">
        <v>76.5</v>
      </c>
      <c r="C174" s="7">
        <v>38.25</v>
      </c>
      <c r="D174" s="12">
        <f t="shared" si="42"/>
        <v>12.75</v>
      </c>
      <c r="E174" s="29">
        <f t="shared" si="58"/>
        <v>3428004.0124636353</v>
      </c>
      <c r="F174" s="2">
        <f t="shared" si="43"/>
        <v>7074.8621824825177</v>
      </c>
      <c r="G174" s="2">
        <f t="shared" si="51"/>
        <v>20038.121763748873</v>
      </c>
      <c r="H174" s="2">
        <f t="shared" si="52"/>
        <v>11259.25297351695</v>
      </c>
      <c r="I174" s="2">
        <f t="shared" si="41"/>
        <v>38372.236919748342</v>
      </c>
      <c r="J174" s="2">
        <f t="shared" si="59"/>
        <v>489246.02072679135</v>
      </c>
      <c r="K174" s="2">
        <f t="shared" si="44"/>
        <v>28071.157106675317</v>
      </c>
      <c r="L174" s="2">
        <f t="shared" si="44"/>
        <v>357907.25311011029</v>
      </c>
      <c r="M174" s="2"/>
      <c r="N174" s="28">
        <f t="shared" si="60"/>
        <v>5661461.2522148127</v>
      </c>
      <c r="O174" s="2">
        <f t="shared" si="53"/>
        <v>11646.115757815815</v>
      </c>
      <c r="P174" s="2">
        <f t="shared" si="54"/>
        <v>32985.276548233946</v>
      </c>
      <c r="R174">
        <f t="shared" si="55"/>
        <v>153</v>
      </c>
      <c r="S174" s="89">
        <f t="shared" si="45"/>
        <v>0</v>
      </c>
      <c r="T174" s="89">
        <f>IF(AND(S174=0,S173&gt;0),SUM($G174:$H$381),S174)</f>
        <v>0</v>
      </c>
      <c r="U174" s="82">
        <f>SUM(T174:T$381)</f>
        <v>0</v>
      </c>
      <c r="V174" s="68">
        <f>localspline(R174,'BBG rates'!$G$10:$G$27,'BBG rates'!$K$10:$K$27)</f>
        <v>1.0113278927690175</v>
      </c>
      <c r="W174" s="68">
        <f>locallinterp(R174,'BBG rates'!$G$10:$G$27,'BBG rates'!$J$10:$J$27)</f>
        <v>-9.2249999999999999E-2</v>
      </c>
      <c r="X174" s="56">
        <f t="shared" si="56"/>
        <v>-9.2289027456837758E-2</v>
      </c>
      <c r="Y174" s="66">
        <f t="shared" si="46"/>
        <v>0</v>
      </c>
      <c r="Z174" s="72">
        <f t="shared" si="47"/>
        <v>0</v>
      </c>
      <c r="AA174" s="79">
        <f t="shared" si="48"/>
        <v>0</v>
      </c>
      <c r="AB174" s="81">
        <f t="shared" si="57"/>
        <v>0</v>
      </c>
      <c r="AD174" s="95">
        <f>locallinterp(R174,'BBG rates'!$N$10:$N$369,'BBG rates'!$P$10:$P$369)</f>
        <v>12.994291670220061</v>
      </c>
      <c r="AI174" s="185">
        <f t="shared" si="49"/>
        <v>153</v>
      </c>
      <c r="AJ174" s="127">
        <f>locallinterp(MIN(AI174,CAP_Senior*12),'BBG rates'!$X$24:$X$65,'BBG rates'!$Y$24:$Y$65)</f>
        <v>59.33563247754163</v>
      </c>
      <c r="AK174" s="127">
        <f>locallinterp(MIN(AI174,CAP_CB*12),'BBG rates'!$AA$25:$AA$40,'BBG rates'!$AC$25:$AC$40)</f>
        <v>10.55</v>
      </c>
      <c r="AL174" s="144">
        <f t="shared" si="50"/>
        <v>18.843557521182078</v>
      </c>
      <c r="AM174" s="142">
        <f>(SUMPRODUCT(AL174:AL$381,G174:G$381)+SUMPRODUCT(AL174:AL$381,H174:H$381))/12</f>
        <v>5808348.5159860076</v>
      </c>
    </row>
    <row r="175" spans="1:39" x14ac:dyDescent="0.2">
      <c r="A175" s="7">
        <v>154</v>
      </c>
      <c r="B175" s="7">
        <v>77</v>
      </c>
      <c r="C175" s="7">
        <v>38.5</v>
      </c>
      <c r="D175" s="12">
        <f t="shared" si="42"/>
        <v>12.833333333333334</v>
      </c>
      <c r="E175" s="29">
        <f t="shared" si="58"/>
        <v>3396833.7685315399</v>
      </c>
      <c r="F175" s="2">
        <f t="shared" si="43"/>
        <v>7010.8537055805291</v>
      </c>
      <c r="G175" s="2">
        <f t="shared" si="51"/>
        <v>20013.369386491962</v>
      </c>
      <c r="H175" s="2">
        <f t="shared" si="52"/>
        <v>11156.874545603307</v>
      </c>
      <c r="I175" s="2">
        <f t="shared" si="41"/>
        <v>38181.097637675797</v>
      </c>
      <c r="J175" s="2">
        <f t="shared" si="59"/>
        <v>489990.75301683944</v>
      </c>
      <c r="K175" s="2">
        <f t="shared" si="44"/>
        <v>27874.321679197652</v>
      </c>
      <c r="L175" s="2">
        <f t="shared" si="44"/>
        <v>357720.46154970321</v>
      </c>
      <c r="M175" s="2"/>
      <c r="N175" s="28">
        <f t="shared" si="60"/>
        <v>5628408.515142181</v>
      </c>
      <c r="O175" s="2">
        <f t="shared" si="53"/>
        <v>11578.655233418242</v>
      </c>
      <c r="P175" s="2">
        <f t="shared" si="54"/>
        <v>33052.737072631513</v>
      </c>
      <c r="R175">
        <f t="shared" si="55"/>
        <v>154</v>
      </c>
      <c r="S175" s="89">
        <f t="shared" si="45"/>
        <v>0</v>
      </c>
      <c r="T175" s="89">
        <f>IF(AND(S175=0,S174&gt;0),SUM($G175:$H$381),S175)</f>
        <v>0</v>
      </c>
      <c r="U175" s="82">
        <f>SUM(T175:T$381)</f>
        <v>0</v>
      </c>
      <c r="V175" s="68">
        <f>localspline(R175,'BBG rates'!$G$10:$G$27,'BBG rates'!$K$10:$K$27)</f>
        <v>1.0109172487651976</v>
      </c>
      <c r="W175" s="68">
        <f>locallinterp(R175,'BBG rates'!$G$10:$G$27,'BBG rates'!$J$10:$J$27)</f>
        <v>-8.8999999999999996E-2</v>
      </c>
      <c r="X175" s="56">
        <f t="shared" si="56"/>
        <v>-8.9036325239932879E-2</v>
      </c>
      <c r="Y175" s="66">
        <f t="shared" si="46"/>
        <v>0</v>
      </c>
      <c r="Z175" s="72">
        <f t="shared" si="47"/>
        <v>0</v>
      </c>
      <c r="AA175" s="79">
        <f t="shared" si="48"/>
        <v>0</v>
      </c>
      <c r="AB175" s="81">
        <f t="shared" si="57"/>
        <v>0</v>
      </c>
      <c r="AD175" s="95">
        <f>locallinterp(R175,'BBG rates'!$N$10:$N$369,'BBG rates'!$P$10:$P$369)</f>
        <v>13.078534774283828</v>
      </c>
      <c r="AI175" s="185">
        <f t="shared" si="49"/>
        <v>154</v>
      </c>
      <c r="AJ175" s="127">
        <f>locallinterp(MIN(AI175,CAP_Senior*12),'BBG rates'!$X$24:$X$65,'BBG rates'!$Y$24:$Y$65)</f>
        <v>59.462633573716971</v>
      </c>
      <c r="AK175" s="127">
        <f>locallinterp(MIN(AI175,CAP_CB*12),'BBG rates'!$AA$25:$AA$40,'BBG rates'!$AC$25:$AC$40)</f>
        <v>10.566666666666666</v>
      </c>
      <c r="AL175" s="144">
        <f t="shared" si="50"/>
        <v>18.87898104086522</v>
      </c>
      <c r="AM175" s="142">
        <f>(SUMPRODUCT(AL175:AL$381,G175:G$381)+SUMPRODUCT(AL175:AL$381,H175:H$381))/12</f>
        <v>5759202.3592257025</v>
      </c>
    </row>
    <row r="176" spans="1:39" x14ac:dyDescent="0.2">
      <c r="A176" s="7">
        <v>155</v>
      </c>
      <c r="B176" s="7">
        <v>77.5</v>
      </c>
      <c r="C176" s="7">
        <v>38.75</v>
      </c>
      <c r="D176" s="12">
        <f t="shared" si="42"/>
        <v>12.916666666666666</v>
      </c>
      <c r="E176" s="29">
        <f t="shared" si="58"/>
        <v>3365790.2087358087</v>
      </c>
      <c r="F176" s="2">
        <f t="shared" si="43"/>
        <v>6947.1052328889436</v>
      </c>
      <c r="G176" s="2">
        <f t="shared" si="51"/>
        <v>19988.647584964008</v>
      </c>
      <c r="H176" s="2">
        <f t="shared" si="52"/>
        <v>11054.91221076711</v>
      </c>
      <c r="I176" s="2">
        <f t="shared" si="41"/>
        <v>37990.66502862006</v>
      </c>
      <c r="J176" s="2">
        <f t="shared" si="59"/>
        <v>490712.75661967578</v>
      </c>
      <c r="K176" s="2">
        <f t="shared" si="44"/>
        <v>27678.687655079713</v>
      </c>
      <c r="L176" s="2">
        <f t="shared" si="44"/>
        <v>357516.3822114463</v>
      </c>
      <c r="M176" s="2"/>
      <c r="N176" s="28">
        <f t="shared" si="60"/>
        <v>5595288.179576857</v>
      </c>
      <c r="O176" s="2">
        <f t="shared" si="53"/>
        <v>11511.056740726075</v>
      </c>
      <c r="P176" s="2">
        <f t="shared" si="54"/>
        <v>33120.335565323679</v>
      </c>
      <c r="R176">
        <f t="shared" si="55"/>
        <v>155</v>
      </c>
      <c r="S176" s="89">
        <f t="shared" si="45"/>
        <v>0</v>
      </c>
      <c r="T176" s="89">
        <f>IF(AND(S176=0,S175&gt;0),SUM($G176:$H$381),S176)</f>
        <v>0</v>
      </c>
      <c r="U176" s="82">
        <f>SUM(T176:T$381)</f>
        <v>0</v>
      </c>
      <c r="V176" s="68">
        <f>localspline(R176,'BBG rates'!$G$10:$G$27,'BBG rates'!$K$10:$K$27)</f>
        <v>1.0105079652397713</v>
      </c>
      <c r="W176" s="68">
        <f>locallinterp(R176,'BBG rates'!$G$10:$G$27,'BBG rates'!$J$10:$J$27)</f>
        <v>-8.5749999999999993E-2</v>
      </c>
      <c r="X176" s="56">
        <f t="shared" si="56"/>
        <v>-8.578372001131207E-2</v>
      </c>
      <c r="Y176" s="66">
        <f t="shared" si="46"/>
        <v>0</v>
      </c>
      <c r="Z176" s="72">
        <f t="shared" si="47"/>
        <v>0</v>
      </c>
      <c r="AA176" s="79">
        <f t="shared" si="48"/>
        <v>0</v>
      </c>
      <c r="AB176" s="81">
        <f t="shared" si="57"/>
        <v>0</v>
      </c>
      <c r="AD176" s="95">
        <f>locallinterp(R176,'BBG rates'!$N$10:$N$369,'BBG rates'!$P$10:$P$369)</f>
        <v>13.162743771387142</v>
      </c>
      <c r="AI176" s="185">
        <f t="shared" si="49"/>
        <v>155</v>
      </c>
      <c r="AJ176" s="127">
        <f>locallinterp(MIN(AI176,CAP_Senior*12),'BBG rates'!$X$24:$X$65,'BBG rates'!$Y$24:$Y$65)</f>
        <v>59.58963466989232</v>
      </c>
      <c r="AK176" s="127">
        <f>locallinterp(MIN(AI176,CAP_CB*12),'BBG rates'!$AA$25:$AA$40,'BBG rates'!$AC$25:$AC$40)</f>
        <v>10.583333333333332</v>
      </c>
      <c r="AL176" s="144">
        <f t="shared" si="50"/>
        <v>18.914404560548363</v>
      </c>
      <c r="AM176" s="142">
        <f>(SUMPRODUCT(AL176:AL$381,G176:G$381)+SUMPRODUCT(AL176:AL$381,H176:H$381))/12</f>
        <v>5710163.8222062709</v>
      </c>
    </row>
    <row r="177" spans="1:39" x14ac:dyDescent="0.2">
      <c r="A177" s="7">
        <v>156</v>
      </c>
      <c r="B177" s="7">
        <v>78</v>
      </c>
      <c r="C177" s="7">
        <v>39</v>
      </c>
      <c r="D177" s="12">
        <f t="shared" si="42"/>
        <v>13</v>
      </c>
      <c r="E177" s="29">
        <f t="shared" si="58"/>
        <v>3334872.8879075581</v>
      </c>
      <c r="F177" s="2">
        <f t="shared" si="43"/>
        <v>6883.6158508937642</v>
      </c>
      <c r="G177" s="2">
        <f t="shared" si="51"/>
        <v>19963.956321395905</v>
      </c>
      <c r="H177" s="2">
        <f t="shared" si="52"/>
        <v>10953.36450685457</v>
      </c>
      <c r="I177" s="2">
        <f t="shared" si="41"/>
        <v>37800.936679144244</v>
      </c>
      <c r="J177" s="2">
        <f t="shared" si="59"/>
        <v>491412.17682887521</v>
      </c>
      <c r="K177" s="2">
        <f t="shared" si="44"/>
        <v>27484.248144571378</v>
      </c>
      <c r="L177" s="2">
        <f t="shared" si="44"/>
        <v>357295.22587942792</v>
      </c>
      <c r="M177" s="2"/>
      <c r="N177" s="28">
        <f t="shared" si="60"/>
        <v>5562100.1072683781</v>
      </c>
      <c r="O177" s="2">
        <f t="shared" si="53"/>
        <v>11443.31999757059</v>
      </c>
      <c r="P177" s="2">
        <f t="shared" si="54"/>
        <v>33188.072308479161</v>
      </c>
      <c r="R177">
        <f t="shared" si="55"/>
        <v>156</v>
      </c>
      <c r="S177" s="89">
        <f t="shared" si="45"/>
        <v>0</v>
      </c>
      <c r="T177" s="89">
        <f>IF(AND(S177=0,S176&gt;0),SUM($G177:$H$381),S177)</f>
        <v>0</v>
      </c>
      <c r="U177" s="82">
        <f>SUM(T177:T$381)</f>
        <v>0</v>
      </c>
      <c r="V177" s="68">
        <f>localspline(R177,'BBG rates'!$G$10:$G$27,'BBG rates'!$K$10:$K$27)</f>
        <v>1.0101001533878535</v>
      </c>
      <c r="W177" s="68">
        <f>locallinterp(R177,'BBG rates'!$G$10:$G$27,'BBG rates'!$J$10:$J$27)</f>
        <v>-8.2500000000000004E-2</v>
      </c>
      <c r="X177" s="56">
        <f t="shared" si="56"/>
        <v>-8.2531211764980128E-2</v>
      </c>
      <c r="Y177" s="66">
        <f t="shared" si="46"/>
        <v>0</v>
      </c>
      <c r="Z177" s="72">
        <f t="shared" si="47"/>
        <v>0</v>
      </c>
      <c r="AA177" s="79">
        <f t="shared" si="48"/>
        <v>0</v>
      </c>
      <c r="AB177" s="81">
        <f t="shared" si="57"/>
        <v>0</v>
      </c>
      <c r="AD177" s="95">
        <f>locallinterp(R177,'BBG rates'!$N$10:$N$369,'BBG rates'!$P$10:$P$369)</f>
        <v>13.246918784169463</v>
      </c>
      <c r="AI177" s="185">
        <f t="shared" si="49"/>
        <v>156</v>
      </c>
      <c r="AJ177" s="127">
        <f>locallinterp(MIN(AI177,CAP_Senior*12),'BBG rates'!$X$24:$X$65,'BBG rates'!$Y$24:$Y$65)</f>
        <v>59.716635766067661</v>
      </c>
      <c r="AK177" s="127">
        <f>locallinterp(MIN(AI177,CAP_CB*12),'BBG rates'!$AA$25:$AA$40,'BBG rates'!$AC$25:$AC$40)</f>
        <v>10.6</v>
      </c>
      <c r="AL177" s="144">
        <f t="shared" si="50"/>
        <v>18.949828080231505</v>
      </c>
      <c r="AM177" s="142">
        <f>(SUMPRODUCT(AL177:AL$381,G177:G$381)+SUMPRODUCT(AL177:AL$381,H177:H$381))/12</f>
        <v>5661232.9514582688</v>
      </c>
    </row>
    <row r="178" spans="1:39" x14ac:dyDescent="0.2">
      <c r="A178" s="7">
        <v>157</v>
      </c>
      <c r="B178" s="7">
        <v>78.5</v>
      </c>
      <c r="C178" s="7">
        <v>39.25</v>
      </c>
      <c r="D178" s="12">
        <f t="shared" si="42"/>
        <v>13.083333333333334</v>
      </c>
      <c r="E178" s="29">
        <f t="shared" si="58"/>
        <v>3304081.362372871</v>
      </c>
      <c r="F178" s="2">
        <f t="shared" si="43"/>
        <v>6820.3846491485883</v>
      </c>
      <c r="G178" s="2">
        <f t="shared" si="51"/>
        <v>19939.295558065198</v>
      </c>
      <c r="H178" s="2">
        <f t="shared" si="52"/>
        <v>10852.229976622095</v>
      </c>
      <c r="I178" s="2">
        <f t="shared" si="41"/>
        <v>37611.910183835884</v>
      </c>
      <c r="J178" s="2">
        <f t="shared" si="59"/>
        <v>492089.15823851951</v>
      </c>
      <c r="K178" s="2">
        <f t="shared" si="44"/>
        <v>27290.996296171892</v>
      </c>
      <c r="L178" s="2">
        <f t="shared" si="44"/>
        <v>357057.20154158224</v>
      </c>
      <c r="M178" s="2"/>
      <c r="N178" s="28">
        <f t="shared" si="60"/>
        <v>5528844.1596835339</v>
      </c>
      <c r="O178" s="2">
        <f t="shared" si="53"/>
        <v>11375.444721205977</v>
      </c>
      <c r="P178" s="2">
        <f t="shared" si="54"/>
        <v>33255.947584843772</v>
      </c>
      <c r="R178">
        <f t="shared" si="55"/>
        <v>157</v>
      </c>
      <c r="S178" s="89">
        <f t="shared" si="45"/>
        <v>0</v>
      </c>
      <c r="T178" s="89">
        <f>IF(AND(S178=0,S177&gt;0),SUM($G178:$H$381),S178)</f>
        <v>0</v>
      </c>
      <c r="U178" s="82">
        <f>SUM(T178:T$381)</f>
        <v>0</v>
      </c>
      <c r="V178" s="68">
        <f>localspline(R178,'BBG rates'!$G$10:$G$27,'BBG rates'!$K$10:$K$27)</f>
        <v>1.0096936263607692</v>
      </c>
      <c r="W178" s="68">
        <f>locallinterp(R178,'BBG rates'!$G$10:$G$27,'BBG rates'!$J$10:$J$27)</f>
        <v>-7.9250000000000001E-2</v>
      </c>
      <c r="X178" s="56">
        <f t="shared" si="56"/>
        <v>-7.9278800494808621E-2</v>
      </c>
      <c r="Y178" s="66">
        <f t="shared" si="46"/>
        <v>0</v>
      </c>
      <c r="Z178" s="72">
        <f t="shared" si="47"/>
        <v>0</v>
      </c>
      <c r="AA178" s="79">
        <f t="shared" si="48"/>
        <v>0</v>
      </c>
      <c r="AB178" s="81">
        <f t="shared" si="57"/>
        <v>0</v>
      </c>
      <c r="AD178" s="95">
        <f>locallinterp(R178,'BBG rates'!$N$10:$N$369,'BBG rates'!$P$10:$P$369)</f>
        <v>13.331059919699527</v>
      </c>
      <c r="AI178" s="185">
        <f t="shared" si="49"/>
        <v>157</v>
      </c>
      <c r="AJ178" s="127">
        <f>locallinterp(MIN(AI178,CAP_Senior*12),'BBG rates'!$X$24:$X$65,'BBG rates'!$Y$24:$Y$65)</f>
        <v>59.834220415218233</v>
      </c>
      <c r="AK178" s="127">
        <f>locallinterp(MIN(AI178,CAP_CB*12),'BBG rates'!$AA$25:$AA$40,'BBG rates'!$AC$25:$AC$40)</f>
        <v>10.616666666666667</v>
      </c>
      <c r="AL178" s="144">
        <f t="shared" si="50"/>
        <v>18.983650803920433</v>
      </c>
      <c r="AM178" s="142">
        <f>(SUMPRODUCT(AL178:AL$381,G178:G$381)+SUMPRODUCT(AL178:AL$381,H178:H$381))/12</f>
        <v>5612409.7919252105</v>
      </c>
    </row>
    <row r="179" spans="1:39" x14ac:dyDescent="0.2">
      <c r="A179" s="7">
        <v>158</v>
      </c>
      <c r="B179" s="7">
        <v>79</v>
      </c>
      <c r="C179" s="7">
        <v>39.5</v>
      </c>
      <c r="D179" s="12">
        <f t="shared" si="42"/>
        <v>13.166666666666666</v>
      </c>
      <c r="E179" s="29">
        <f t="shared" si="58"/>
        <v>3273415.1899478547</v>
      </c>
      <c r="F179" s="2">
        <f t="shared" si="43"/>
        <v>6757.4107202644755</v>
      </c>
      <c r="G179" s="2">
        <f t="shared" si="51"/>
        <v>19914.665257296041</v>
      </c>
      <c r="H179" s="2">
        <f t="shared" si="52"/>
        <v>10751.50716772007</v>
      </c>
      <c r="I179" s="2">
        <f t="shared" si="41"/>
        <v>37423.583145280587</v>
      </c>
      <c r="J179" s="2">
        <f t="shared" si="59"/>
        <v>492743.84474619437</v>
      </c>
      <c r="K179" s="2">
        <f t="shared" si="44"/>
        <v>27098.925296421428</v>
      </c>
      <c r="L179" s="2">
        <f t="shared" si="44"/>
        <v>356802.51640288212</v>
      </c>
      <c r="M179" s="2"/>
      <c r="N179" s="28">
        <f t="shared" si="60"/>
        <v>5495520.1980057927</v>
      </c>
      <c r="O179" s="2">
        <f t="shared" si="53"/>
        <v>11307.430628308157</v>
      </c>
      <c r="P179" s="2">
        <f t="shared" si="54"/>
        <v>33323.961677741601</v>
      </c>
      <c r="R179">
        <f t="shared" si="55"/>
        <v>158</v>
      </c>
      <c r="S179" s="89">
        <f t="shared" si="45"/>
        <v>0</v>
      </c>
      <c r="T179" s="89">
        <f>IF(AND(S179=0,S178&gt;0),SUM($G179:$H$381),S179)</f>
        <v>0</v>
      </c>
      <c r="U179" s="82">
        <f>SUM(T179:T$381)</f>
        <v>0</v>
      </c>
      <c r="V179" s="68">
        <f>localspline(R179,'BBG rates'!$G$10:$G$27,'BBG rates'!$K$10:$K$27)</f>
        <v>1.0092883761464475</v>
      </c>
      <c r="W179" s="68">
        <f>locallinterp(R179,'BBG rates'!$G$10:$G$27,'BBG rates'!$J$10:$J$27)</f>
        <v>-7.5999999999999998E-2</v>
      </c>
      <c r="X179" s="56">
        <f t="shared" si="56"/>
        <v>-7.6026486194669118E-2</v>
      </c>
      <c r="Y179" s="66">
        <f t="shared" si="46"/>
        <v>0</v>
      </c>
      <c r="Z179" s="72">
        <f t="shared" si="47"/>
        <v>0</v>
      </c>
      <c r="AA179" s="79">
        <f t="shared" si="48"/>
        <v>0</v>
      </c>
      <c r="AB179" s="81">
        <f t="shared" si="57"/>
        <v>0</v>
      </c>
      <c r="AD179" s="95">
        <f>locallinterp(R179,'BBG rates'!$N$10:$N$369,'BBG rates'!$P$10:$P$369)</f>
        <v>13.415167284378398</v>
      </c>
      <c r="AI179" s="185">
        <f t="shared" si="49"/>
        <v>158</v>
      </c>
      <c r="AJ179" s="127">
        <f>locallinterp(MIN(AI179,CAP_Senior*12),'BBG rates'!$X$24:$X$65,'BBG rates'!$Y$24:$Y$65)</f>
        <v>59.951805064368806</v>
      </c>
      <c r="AK179" s="127">
        <f>locallinterp(MIN(AI179,CAP_CB*12),'BBG rates'!$AA$25:$AA$40,'BBG rates'!$AC$25:$AC$40)</f>
        <v>10.633333333333333</v>
      </c>
      <c r="AL179" s="144">
        <f t="shared" si="50"/>
        <v>19.017473527609361</v>
      </c>
      <c r="AM179" s="142">
        <f>(SUMPRODUCT(AL179:AL$381,G179:G$381)+SUMPRODUCT(AL179:AL$381,H179:H$381))/12</f>
        <v>5563698.4945526682</v>
      </c>
    </row>
    <row r="180" spans="1:39" x14ac:dyDescent="0.2">
      <c r="A180" s="7">
        <v>159</v>
      </c>
      <c r="B180" s="7">
        <v>79.5</v>
      </c>
      <c r="C180" s="7">
        <v>39.75</v>
      </c>
      <c r="D180" s="12">
        <f t="shared" si="42"/>
        <v>13.25</v>
      </c>
      <c r="E180" s="29">
        <f t="shared" si="58"/>
        <v>3242873.9299337189</v>
      </c>
      <c r="F180" s="2">
        <f t="shared" si="43"/>
        <v>6694.6931598998408</v>
      </c>
      <c r="G180" s="2">
        <f t="shared" si="51"/>
        <v>19890.065381459099</v>
      </c>
      <c r="H180" s="2">
        <f t="shared" si="52"/>
        <v>10651.194632676688</v>
      </c>
      <c r="I180" s="2">
        <f t="shared" si="41"/>
        <v>37235.953174035632</v>
      </c>
      <c r="J180" s="2">
        <f t="shared" si="59"/>
        <v>493376.37955597212</v>
      </c>
      <c r="K180" s="2">
        <f t="shared" si="44"/>
        <v>26908.028369693613</v>
      </c>
      <c r="L180" s="2">
        <f t="shared" si="44"/>
        <v>356531.37589844037</v>
      </c>
      <c r="M180" s="2"/>
      <c r="N180" s="28">
        <f t="shared" si="60"/>
        <v>5462128.0831347164</v>
      </c>
      <c r="O180" s="2">
        <f t="shared" si="53"/>
        <v>11239.277434973617</v>
      </c>
      <c r="P180" s="2">
        <f t="shared" si="54"/>
        <v>33392.114871076134</v>
      </c>
      <c r="R180">
        <f t="shared" si="55"/>
        <v>159</v>
      </c>
      <c r="S180" s="89">
        <f t="shared" si="45"/>
        <v>0</v>
      </c>
      <c r="T180" s="89">
        <f>IF(AND(S180=0,S179&gt;0),SUM($G180:$H$381),S180)</f>
        <v>0</v>
      </c>
      <c r="U180" s="82">
        <f>SUM(T180:T$381)</f>
        <v>0</v>
      </c>
      <c r="V180" s="68">
        <f>localspline(R180,'BBG rates'!$G$10:$G$27,'BBG rates'!$K$10:$K$27)</f>
        <v>1.0088844543291762</v>
      </c>
      <c r="W180" s="68">
        <f>locallinterp(R180,'BBG rates'!$G$10:$G$27,'BBG rates'!$J$10:$J$27)</f>
        <v>-7.2749999999999995E-2</v>
      </c>
      <c r="X180" s="56">
        <f t="shared" si="56"/>
        <v>-7.2774268858832869E-2</v>
      </c>
      <c r="Y180" s="66">
        <f t="shared" si="46"/>
        <v>0</v>
      </c>
      <c r="Z180" s="72">
        <f t="shared" si="47"/>
        <v>0</v>
      </c>
      <c r="AA180" s="79">
        <f t="shared" si="48"/>
        <v>0</v>
      </c>
      <c r="AB180" s="81">
        <f t="shared" si="57"/>
        <v>0</v>
      </c>
      <c r="AD180" s="95">
        <f>locallinterp(R180,'BBG rates'!$N$10:$N$369,'BBG rates'!$P$10:$P$369)</f>
        <v>13.49924098890583</v>
      </c>
      <c r="AI180" s="185">
        <f t="shared" si="49"/>
        <v>159</v>
      </c>
      <c r="AJ180" s="127">
        <f>locallinterp(MIN(AI180,CAP_Senior*12),'BBG rates'!$X$24:$X$65,'BBG rates'!$Y$24:$Y$65)</f>
        <v>60.069389713519378</v>
      </c>
      <c r="AK180" s="127">
        <f>locallinterp(MIN(AI180,CAP_CB*12),'BBG rates'!$AA$25:$AA$40,'BBG rates'!$AC$25:$AC$40)</f>
        <v>10.65</v>
      </c>
      <c r="AL180" s="144">
        <f t="shared" si="50"/>
        <v>19.051296251298297</v>
      </c>
      <c r="AM180" s="142">
        <f>(SUMPRODUCT(AL180:AL$381,G180:G$381)+SUMPRODUCT(AL180:AL$381,H180:H$381))/12</f>
        <v>5515099.0676955143</v>
      </c>
    </row>
    <row r="181" spans="1:39" x14ac:dyDescent="0.2">
      <c r="A181" s="7">
        <v>160</v>
      </c>
      <c r="B181" s="7">
        <v>80</v>
      </c>
      <c r="C181" s="7">
        <v>40</v>
      </c>
      <c r="D181" s="12">
        <f t="shared" si="42"/>
        <v>13.333333333333334</v>
      </c>
      <c r="E181" s="29">
        <f t="shared" si="58"/>
        <v>3212457.1431118655</v>
      </c>
      <c r="F181" s="2">
        <f t="shared" si="43"/>
        <v>6632.231066750388</v>
      </c>
      <c r="G181" s="2">
        <f t="shared" si="51"/>
        <v>19865.495892971558</v>
      </c>
      <c r="H181" s="2">
        <f t="shared" si="52"/>
        <v>10551.290928881819</v>
      </c>
      <c r="I181" s="2">
        <f t="shared" si="41"/>
        <v>37049.017888603761</v>
      </c>
      <c r="J181" s="2">
        <f t="shared" si="59"/>
        <v>493986.90518138348</v>
      </c>
      <c r="K181" s="2">
        <f t="shared" si="44"/>
        <v>26718.298777989276</v>
      </c>
      <c r="L181" s="2">
        <f t="shared" si="44"/>
        <v>356243.98370652372</v>
      </c>
      <c r="M181" s="2"/>
      <c r="N181" s="28">
        <f t="shared" si="60"/>
        <v>5428667.6756853852</v>
      </c>
      <c r="O181" s="2">
        <f t="shared" si="53"/>
        <v>11170.9848567182</v>
      </c>
      <c r="P181" s="2">
        <f t="shared" si="54"/>
        <v>33460.407449331564</v>
      </c>
      <c r="R181">
        <f t="shared" si="55"/>
        <v>160</v>
      </c>
      <c r="S181" s="89">
        <f t="shared" si="45"/>
        <v>0</v>
      </c>
      <c r="T181" s="89">
        <f>IF(AND(S181=0,S180&gt;0),SUM($G181:$H$381),S181)</f>
        <v>0</v>
      </c>
      <c r="U181" s="82">
        <f>SUM(T181:T$381)</f>
        <v>0</v>
      </c>
      <c r="V181" s="68">
        <f>localspline(R181,'BBG rates'!$G$10:$G$27,'BBG rates'!$K$10:$K$27)</f>
        <v>1.0084819720965132</v>
      </c>
      <c r="W181" s="68">
        <f>locallinterp(R181,'BBG rates'!$G$10:$G$27,'BBG rates'!$J$10:$J$27)</f>
        <v>-6.9499999999999992E-2</v>
      </c>
      <c r="X181" s="56">
        <f t="shared" si="56"/>
        <v>-6.9522148481038215E-2</v>
      </c>
      <c r="Y181" s="66">
        <f t="shared" si="46"/>
        <v>0</v>
      </c>
      <c r="Z181" s="72">
        <f t="shared" si="47"/>
        <v>0</v>
      </c>
      <c r="AA181" s="79">
        <f t="shared" si="48"/>
        <v>0</v>
      </c>
      <c r="AB181" s="81">
        <f t="shared" si="57"/>
        <v>0</v>
      </c>
      <c r="AD181" s="95">
        <f>locallinterp(R181,'BBG rates'!$N$10:$N$369,'BBG rates'!$P$10:$P$369)</f>
        <v>13.583281153247206</v>
      </c>
      <c r="AI181" s="185">
        <f t="shared" si="49"/>
        <v>160</v>
      </c>
      <c r="AJ181" s="127">
        <f>locallinterp(MIN(AI181,CAP_Senior*12),'BBG rates'!$X$24:$X$65,'BBG rates'!$Y$24:$Y$65)</f>
        <v>60.18697436266995</v>
      </c>
      <c r="AK181" s="127">
        <f>locallinterp(MIN(AI181,CAP_CB*12),'BBG rates'!$AA$25:$AA$40,'BBG rates'!$AC$25:$AC$40)</f>
        <v>10.666666666666666</v>
      </c>
      <c r="AL181" s="144">
        <f t="shared" si="50"/>
        <v>19.085118974987225</v>
      </c>
      <c r="AM181" s="142">
        <f>(SUMPRODUCT(AL181:AL$381,G181:G$381)+SUMPRODUCT(AL181:AL$381,H181:H$381))/12</f>
        <v>5466611.5183274113</v>
      </c>
    </row>
    <row r="182" spans="1:39" x14ac:dyDescent="0.2">
      <c r="A182" s="7">
        <v>161</v>
      </c>
      <c r="B182" s="7">
        <v>80.5</v>
      </c>
      <c r="C182" s="7">
        <v>40.25</v>
      </c>
      <c r="D182" s="12">
        <f t="shared" si="42"/>
        <v>13.416666666666666</v>
      </c>
      <c r="E182" s="29">
        <f t="shared" si="58"/>
        <v>3182164.3917389973</v>
      </c>
      <c r="F182" s="2">
        <f t="shared" si="43"/>
        <v>6570.0235425390647</v>
      </c>
      <c r="G182" s="2">
        <f t="shared" si="51"/>
        <v>19840.956754296989</v>
      </c>
      <c r="H182" s="2">
        <f t="shared" si="52"/>
        <v>10451.794618570955</v>
      </c>
      <c r="I182" s="2">
        <f t="shared" si="41"/>
        <v>36862.774915407004</v>
      </c>
      <c r="J182" s="2">
        <f t="shared" si="59"/>
        <v>494575.5634483773</v>
      </c>
      <c r="K182" s="2">
        <f t="shared" si="44"/>
        <v>26529.7298207313</v>
      </c>
      <c r="L182" s="2">
        <f t="shared" si="44"/>
        <v>355940.54176147829</v>
      </c>
      <c r="M182" s="2"/>
      <c r="N182" s="28">
        <f t="shared" si="60"/>
        <v>5395138.835987811</v>
      </c>
      <c r="O182" s="2">
        <f t="shared" si="53"/>
        <v>11102.552608475939</v>
      </c>
      <c r="P182" s="2">
        <f t="shared" si="54"/>
        <v>33528.839697573821</v>
      </c>
      <c r="R182">
        <f t="shared" si="55"/>
        <v>161</v>
      </c>
      <c r="S182" s="89">
        <f t="shared" si="45"/>
        <v>0</v>
      </c>
      <c r="T182" s="89">
        <f>IF(AND(S182=0,S181&gt;0),SUM($G182:$H$381),S182)</f>
        <v>0</v>
      </c>
      <c r="U182" s="82">
        <f>SUM(T182:T$381)</f>
        <v>0</v>
      </c>
      <c r="V182" s="68">
        <f>localspline(R182,'BBG rates'!$G$10:$G$27,'BBG rates'!$K$10:$K$27)</f>
        <v>1.0080807426152405</v>
      </c>
      <c r="W182" s="68">
        <f>locallinterp(R182,'BBG rates'!$G$10:$G$27,'BBG rates'!$J$10:$J$27)</f>
        <v>-6.6250000000000003E-2</v>
      </c>
      <c r="X182" s="56">
        <f t="shared" si="56"/>
        <v>-6.6270125055156726E-2</v>
      </c>
      <c r="Y182" s="66">
        <f t="shared" si="46"/>
        <v>0</v>
      </c>
      <c r="Z182" s="72">
        <f t="shared" si="47"/>
        <v>0</v>
      </c>
      <c r="AA182" s="79">
        <f t="shared" si="48"/>
        <v>0</v>
      </c>
      <c r="AB182" s="81">
        <f t="shared" si="57"/>
        <v>0</v>
      </c>
      <c r="AD182" s="95">
        <f>locallinterp(R182,'BBG rates'!$N$10:$N$369,'BBG rates'!$P$10:$P$369)</f>
        <v>13.667287881798476</v>
      </c>
      <c r="AI182" s="185">
        <f t="shared" si="49"/>
        <v>161</v>
      </c>
      <c r="AJ182" s="127">
        <f>locallinterp(MIN(AI182,CAP_Senior*12),'BBG rates'!$X$24:$X$65,'BBG rates'!$Y$24:$Y$65)</f>
        <v>60.304559011820523</v>
      </c>
      <c r="AK182" s="127">
        <f>locallinterp(MIN(AI182,CAP_CB*12),'BBG rates'!$AA$25:$AA$40,'BBG rates'!$AC$25:$AC$40)</f>
        <v>10.683333333333334</v>
      </c>
      <c r="AL182" s="144">
        <f t="shared" si="50"/>
        <v>19.118941698676153</v>
      </c>
      <c r="AM182" s="142">
        <f>(SUMPRODUCT(AL182:AL$381,G182:G$381)+SUMPRODUCT(AL182:AL$381,H182:H$381))/12</f>
        <v>5418235.8520497531</v>
      </c>
    </row>
    <row r="183" spans="1:39" x14ac:dyDescent="0.2">
      <c r="A183" s="7">
        <v>162</v>
      </c>
      <c r="B183" s="7">
        <v>81</v>
      </c>
      <c r="C183" s="7">
        <v>40.5</v>
      </c>
      <c r="D183" s="12">
        <f t="shared" si="42"/>
        <v>13.5</v>
      </c>
      <c r="E183" s="29">
        <f t="shared" si="58"/>
        <v>3151995.2395422426</v>
      </c>
      <c r="F183" s="2">
        <f t="shared" si="43"/>
        <v>6508.0696920060627</v>
      </c>
      <c r="G183" s="2">
        <f t="shared" si="51"/>
        <v>19816.44792794537</v>
      </c>
      <c r="H183" s="2">
        <f t="shared" si="52"/>
        <v>10352.704268809179</v>
      </c>
      <c r="I183" s="2">
        <f t="shared" si="41"/>
        <v>36677.221888760614</v>
      </c>
      <c r="J183" s="2">
        <f t="shared" si="59"/>
        <v>495142.49549826828</v>
      </c>
      <c r="K183" s="2">
        <f t="shared" si="44"/>
        <v>26342.31483456053</v>
      </c>
      <c r="L183" s="2">
        <f t="shared" si="44"/>
        <v>355621.25026656716</v>
      </c>
      <c r="M183" s="2"/>
      <c r="N183" s="28">
        <f t="shared" si="60"/>
        <v>5361541.4240863593</v>
      </c>
      <c r="O183" s="2">
        <f t="shared" si="53"/>
        <v>11033.980404597853</v>
      </c>
      <c r="P183" s="2">
        <f t="shared" si="54"/>
        <v>33597.411901451902</v>
      </c>
      <c r="R183">
        <f t="shared" si="55"/>
        <v>162</v>
      </c>
      <c r="S183" s="89">
        <f t="shared" si="45"/>
        <v>0</v>
      </c>
      <c r="T183" s="89">
        <f>IF(AND(S183=0,S182&gt;0),SUM($G183:$H$381),S183)</f>
        <v>0</v>
      </c>
      <c r="U183" s="82">
        <f>SUM(T183:T$381)</f>
        <v>0</v>
      </c>
      <c r="V183" s="68">
        <f>localspline(R183,'BBG rates'!$G$10:$G$27,'BBG rates'!$K$10:$K$27)</f>
        <v>1.007680757865387</v>
      </c>
      <c r="W183" s="68">
        <f>locallinterp(R183,'BBG rates'!$G$10:$G$27,'BBG rates'!$J$10:$J$27)</f>
        <v>-6.3E-2</v>
      </c>
      <c r="X183" s="56">
        <f t="shared" si="56"/>
        <v>-6.3018198575326423E-2</v>
      </c>
      <c r="Y183" s="66">
        <f t="shared" si="46"/>
        <v>0</v>
      </c>
      <c r="Z183" s="72">
        <f t="shared" si="47"/>
        <v>0</v>
      </c>
      <c r="AA183" s="79">
        <f t="shared" si="48"/>
        <v>0</v>
      </c>
      <c r="AB183" s="81">
        <f t="shared" si="57"/>
        <v>0</v>
      </c>
      <c r="AD183" s="95">
        <f>locallinterp(R183,'BBG rates'!$N$10:$N$369,'BBG rates'!$P$10:$P$369)</f>
        <v>13.751261278287258</v>
      </c>
      <c r="AI183" s="185">
        <f t="shared" si="49"/>
        <v>162</v>
      </c>
      <c r="AJ183" s="127">
        <f>locallinterp(MIN(AI183,CAP_Senior*12),'BBG rates'!$X$24:$X$65,'BBG rates'!$Y$24:$Y$65)</f>
        <v>60.422143660971095</v>
      </c>
      <c r="AK183" s="127">
        <f>locallinterp(MIN(AI183,CAP_CB*12),'BBG rates'!$AA$25:$AA$40,'BBG rates'!$AC$25:$AC$40)</f>
        <v>10.7</v>
      </c>
      <c r="AL183" s="144">
        <f t="shared" si="50"/>
        <v>19.152764422365085</v>
      </c>
      <c r="AM183" s="142">
        <f>(SUMPRODUCT(AL183:AL$381,G183:G$381)+SUMPRODUCT(AL183:AL$381,H183:H$381))/12</f>
        <v>5369972.0731005566</v>
      </c>
    </row>
    <row r="184" spans="1:39" x14ac:dyDescent="0.2">
      <c r="A184" s="7">
        <v>163</v>
      </c>
      <c r="B184" s="7">
        <v>81.5</v>
      </c>
      <c r="C184" s="7">
        <v>40.75</v>
      </c>
      <c r="D184" s="12">
        <f t="shared" si="42"/>
        <v>13.583333333333334</v>
      </c>
      <c r="E184" s="29">
        <f t="shared" si="58"/>
        <v>3121949.2517142948</v>
      </c>
      <c r="F184" s="2">
        <f t="shared" si="43"/>
        <v>6446.3686228988445</v>
      </c>
      <c r="G184" s="2">
        <f t="shared" si="51"/>
        <v>19791.969376472953</v>
      </c>
      <c r="H184" s="2">
        <f t="shared" si="52"/>
        <v>10254.018451475215</v>
      </c>
      <c r="I184" s="2">
        <f t="shared" si="41"/>
        <v>36492.356450847015</v>
      </c>
      <c r="J184" s="2">
        <f t="shared" si="59"/>
        <v>495687.84179067198</v>
      </c>
      <c r="K184" s="2">
        <f t="shared" si="44"/>
        <v>26156.047193132803</v>
      </c>
      <c r="L184" s="2">
        <f t="shared" si="44"/>
        <v>355286.3077067206</v>
      </c>
      <c r="M184" s="2"/>
      <c r="N184" s="28">
        <f t="shared" si="60"/>
        <v>5327875.2997391606</v>
      </c>
      <c r="O184" s="2">
        <f t="shared" si="53"/>
        <v>10965.267958850765</v>
      </c>
      <c r="P184" s="2">
        <f t="shared" si="54"/>
        <v>33666.124347198995</v>
      </c>
      <c r="R184">
        <f t="shared" si="55"/>
        <v>163</v>
      </c>
      <c r="S184" s="89">
        <f t="shared" si="45"/>
        <v>0</v>
      </c>
      <c r="T184" s="89">
        <f>IF(AND(S184=0,S183&gt;0),SUM($G184:$H$381),S184)</f>
        <v>0</v>
      </c>
      <c r="U184" s="82">
        <f>SUM(T184:T$381)</f>
        <v>0</v>
      </c>
      <c r="V184" s="68">
        <f>localspline(R184,'BBG rates'!$G$10:$G$27,'BBG rates'!$K$10:$K$27)</f>
        <v>1.0072820992335627</v>
      </c>
      <c r="W184" s="68">
        <f>locallinterp(R184,'BBG rates'!$G$10:$G$27,'BBG rates'!$J$10:$J$27)</f>
        <v>-5.9749999999999998E-2</v>
      </c>
      <c r="X184" s="56">
        <f t="shared" si="56"/>
        <v>-5.9766369035418876E-2</v>
      </c>
      <c r="Y184" s="66">
        <f t="shared" si="46"/>
        <v>0</v>
      </c>
      <c r="Z184" s="72">
        <f t="shared" si="47"/>
        <v>0</v>
      </c>
      <c r="AA184" s="79">
        <f t="shared" si="48"/>
        <v>0</v>
      </c>
      <c r="AB184" s="81">
        <f t="shared" si="57"/>
        <v>0</v>
      </c>
      <c r="AD184" s="95">
        <f>locallinterp(R184,'BBG rates'!$N$10:$N$369,'BBG rates'!$P$10:$P$369)</f>
        <v>13.835201453223387</v>
      </c>
      <c r="AI184" s="185">
        <f t="shared" si="49"/>
        <v>163</v>
      </c>
      <c r="AJ184" s="127">
        <f>locallinterp(MIN(AI184,CAP_Senior*12),'BBG rates'!$X$24:$X$65,'BBG rates'!$Y$24:$Y$65)</f>
        <v>60.539728310121667</v>
      </c>
      <c r="AK184" s="127">
        <f>locallinterp(MIN(AI184,CAP_CB*12),'BBG rates'!$AA$25:$AA$40,'BBG rates'!$AC$25:$AC$40)</f>
        <v>10.716666666666667</v>
      </c>
      <c r="AL184" s="144">
        <f t="shared" si="50"/>
        <v>19.186587146054016</v>
      </c>
      <c r="AM184" s="142">
        <f>(SUMPRODUCT(AL184:AL$381,G184:G$381)+SUMPRODUCT(AL184:AL$381,H184:H$381))/12</f>
        <v>5321820.184363314</v>
      </c>
    </row>
    <row r="185" spans="1:39" x14ac:dyDescent="0.2">
      <c r="A185" s="7">
        <v>164</v>
      </c>
      <c r="B185" s="7">
        <v>82</v>
      </c>
      <c r="C185" s="7">
        <v>41</v>
      </c>
      <c r="D185" s="12">
        <f t="shared" si="42"/>
        <v>13.666666666666666</v>
      </c>
      <c r="E185" s="29">
        <f t="shared" si="58"/>
        <v>3092025.9949085671</v>
      </c>
      <c r="F185" s="2">
        <f t="shared" si="43"/>
        <v>6384.9194459622031</v>
      </c>
      <c r="G185" s="2">
        <f t="shared" si="51"/>
        <v>19767.521062482272</v>
      </c>
      <c r="H185" s="2">
        <f t="shared" si="52"/>
        <v>10155.735743245517</v>
      </c>
      <c r="I185" s="2">
        <f t="shared" si="41"/>
        <v>36308.176251689991</v>
      </c>
      <c r="J185" s="2">
        <f t="shared" si="59"/>
        <v>496211.74210642983</v>
      </c>
      <c r="K185" s="2">
        <f t="shared" si="44"/>
        <v>25970.920306917149</v>
      </c>
      <c r="L185" s="2">
        <f t="shared" si="44"/>
        <v>354935.910861201</v>
      </c>
      <c r="M185" s="2"/>
      <c r="N185" s="28">
        <f t="shared" si="60"/>
        <v>5294140.3224175265</v>
      </c>
      <c r="O185" s="2">
        <f t="shared" si="53"/>
        <v>10896.414984416098</v>
      </c>
      <c r="P185" s="2">
        <f t="shared" si="54"/>
        <v>33734.977321633654</v>
      </c>
      <c r="R185">
        <f t="shared" si="55"/>
        <v>164</v>
      </c>
      <c r="S185" s="89">
        <f t="shared" si="45"/>
        <v>0</v>
      </c>
      <c r="T185" s="89">
        <f>IF(AND(S185=0,S184&gt;0),SUM($G185:$H$381),S185)</f>
        <v>0</v>
      </c>
      <c r="U185" s="82">
        <f>SUM(T185:T$381)</f>
        <v>0</v>
      </c>
      <c r="V185" s="68">
        <f>localspline(R185,'BBG rates'!$G$10:$G$27,'BBG rates'!$K$10:$K$27)</f>
        <v>1.0068847586956318</v>
      </c>
      <c r="W185" s="68">
        <f>locallinterp(R185,'BBG rates'!$G$10:$G$27,'BBG rates'!$J$10:$J$27)</f>
        <v>-5.6500000000000002E-2</v>
      </c>
      <c r="X185" s="56">
        <f t="shared" si="56"/>
        <v>-5.651463642943888E-2</v>
      </c>
      <c r="Y185" s="66">
        <f t="shared" si="46"/>
        <v>0</v>
      </c>
      <c r="Z185" s="72">
        <f t="shared" si="47"/>
        <v>0</v>
      </c>
      <c r="AA185" s="79">
        <f t="shared" si="48"/>
        <v>0</v>
      </c>
      <c r="AB185" s="81">
        <f t="shared" si="57"/>
        <v>0</v>
      </c>
      <c r="AD185" s="95">
        <f>locallinterp(R185,'BBG rates'!$N$10:$N$369,'BBG rates'!$P$10:$P$369)</f>
        <v>13.919108516448023</v>
      </c>
      <c r="AI185" s="185">
        <f t="shared" si="49"/>
        <v>164</v>
      </c>
      <c r="AJ185" s="127">
        <f>locallinterp(MIN(AI185,CAP_Senior*12),'BBG rates'!$X$24:$X$65,'BBG rates'!$Y$24:$Y$65)</f>
        <v>60.65731295927224</v>
      </c>
      <c r="AK185" s="127">
        <f>locallinterp(MIN(AI185,CAP_CB*12),'BBG rates'!$AA$25:$AA$40,'BBG rates'!$AC$25:$AC$40)</f>
        <v>10.733333333333334</v>
      </c>
      <c r="AL185" s="144">
        <f t="shared" si="50"/>
        <v>19.220409869742948</v>
      </c>
      <c r="AM185" s="142">
        <f>(SUMPRODUCT(AL185:AL$381,G185:G$381)+SUMPRODUCT(AL185:AL$381,H185:H$381))/12</f>
        <v>5273780.187375797</v>
      </c>
    </row>
    <row r="186" spans="1:39" x14ac:dyDescent="0.2">
      <c r="A186" s="7">
        <v>165</v>
      </c>
      <c r="B186" s="7">
        <v>82.5</v>
      </c>
      <c r="C186" s="7">
        <v>41.25</v>
      </c>
      <c r="D186" s="12">
        <f t="shared" si="42"/>
        <v>13.75</v>
      </c>
      <c r="E186" s="29">
        <f t="shared" si="58"/>
        <v>3062225.0372343669</v>
      </c>
      <c r="F186" s="2">
        <f t="shared" si="43"/>
        <v>6323.7212749283526</v>
      </c>
      <c r="G186" s="2">
        <f t="shared" si="51"/>
        <v>19743.102948622036</v>
      </c>
      <c r="H186" s="2">
        <f t="shared" si="52"/>
        <v>10057.854725578401</v>
      </c>
      <c r="I186" s="2">
        <f t="shared" si="41"/>
        <v>36124.678949128793</v>
      </c>
      <c r="J186" s="2">
        <f t="shared" si="59"/>
        <v>496714.33555052092</v>
      </c>
      <c r="K186" s="2">
        <f t="shared" si="44"/>
        <v>25786.927622994932</v>
      </c>
      <c r="L186" s="2">
        <f t="shared" si="44"/>
        <v>354570.25481618033</v>
      </c>
      <c r="M186" s="2"/>
      <c r="N186" s="28">
        <f t="shared" si="60"/>
        <v>5260336.3513053656</v>
      </c>
      <c r="O186" s="2">
        <f t="shared" si="53"/>
        <v>10827.421193888684</v>
      </c>
      <c r="P186" s="2">
        <f t="shared" si="54"/>
        <v>33803.971112161074</v>
      </c>
      <c r="R186">
        <f t="shared" si="55"/>
        <v>165</v>
      </c>
      <c r="S186" s="89">
        <f t="shared" si="45"/>
        <v>0</v>
      </c>
      <c r="T186" s="89">
        <f>IF(AND(S186=0,S185&gt;0),SUM($G186:$H$381),S186)</f>
        <v>0</v>
      </c>
      <c r="U186" s="82">
        <f>SUM(T186:T$381)</f>
        <v>0</v>
      </c>
      <c r="V186" s="68">
        <f>localspline(R186,'BBG rates'!$G$10:$G$27,'BBG rates'!$K$10:$K$27)</f>
        <v>1.0064886686334835</v>
      </c>
      <c r="W186" s="68">
        <f>locallinterp(R186,'BBG rates'!$G$10:$G$27,'BBG rates'!$J$10:$J$27)</f>
        <v>-5.3249999999999999E-2</v>
      </c>
      <c r="X186" s="56">
        <f t="shared" si="56"/>
        <v>-5.3263000751258005E-2</v>
      </c>
      <c r="Y186" s="66">
        <f t="shared" si="46"/>
        <v>0</v>
      </c>
      <c r="Z186" s="72">
        <f t="shared" si="47"/>
        <v>0</v>
      </c>
      <c r="AA186" s="79">
        <f t="shared" si="48"/>
        <v>0</v>
      </c>
      <c r="AB186" s="81">
        <f t="shared" si="57"/>
        <v>0</v>
      </c>
      <c r="AD186" s="95">
        <f>locallinterp(R186,'BBG rates'!$N$10:$N$369,'BBG rates'!$P$10:$P$369)</f>
        <v>14.002982572167481</v>
      </c>
      <c r="AI186" s="185">
        <f t="shared" si="49"/>
        <v>165</v>
      </c>
      <c r="AJ186" s="127">
        <f>locallinterp(MIN(AI186,CAP_Senior*12),'BBG rates'!$X$24:$X$65,'BBG rates'!$Y$24:$Y$65)</f>
        <v>60.774897608422812</v>
      </c>
      <c r="AK186" s="127">
        <f>locallinterp(MIN(AI186,CAP_CB*12),'BBG rates'!$AA$25:$AA$40,'BBG rates'!$AC$25:$AC$40)</f>
        <v>10.75</v>
      </c>
      <c r="AL186" s="144">
        <f t="shared" si="50"/>
        <v>19.25423259343188</v>
      </c>
      <c r="AM186" s="142">
        <f>(SUMPRODUCT(AL186:AL$381,G186:G$381)+SUMPRODUCT(AL186:AL$381,H186:H$381))/12</f>
        <v>5225852.0823388258</v>
      </c>
    </row>
    <row r="187" spans="1:39" x14ac:dyDescent="0.2">
      <c r="A187" s="7">
        <v>166</v>
      </c>
      <c r="B187" s="7">
        <v>83</v>
      </c>
      <c r="C187" s="7">
        <v>41.5</v>
      </c>
      <c r="D187" s="12">
        <f t="shared" si="42"/>
        <v>13.833333333333334</v>
      </c>
      <c r="E187" s="29">
        <f t="shared" si="58"/>
        <v>3032545.9482520814</v>
      </c>
      <c r="F187" s="2">
        <f t="shared" si="43"/>
        <v>6262.7732265070608</v>
      </c>
      <c r="G187" s="2">
        <f t="shared" si="51"/>
        <v>19718.714997587107</v>
      </c>
      <c r="H187" s="2">
        <f t="shared" si="52"/>
        <v>9960.3739846982553</v>
      </c>
      <c r="I187" s="2">
        <f t="shared" si="41"/>
        <v>35941.862208792423</v>
      </c>
      <c r="J187" s="2">
        <f t="shared" si="59"/>
        <v>497195.76055496186</v>
      </c>
      <c r="K187" s="2">
        <f t="shared" si="44"/>
        <v>25604.06262486022</v>
      </c>
      <c r="L187" s="2">
        <f t="shared" si="44"/>
        <v>354189.53297723306</v>
      </c>
      <c r="M187" s="2"/>
      <c r="N187" s="28">
        <f t="shared" si="60"/>
        <v>5226463.2452985914</v>
      </c>
      <c r="O187" s="2">
        <f t="shared" si="53"/>
        <v>10758.286299275562</v>
      </c>
      <c r="P187" s="2">
        <f t="shared" si="54"/>
        <v>33873.106006774193</v>
      </c>
      <c r="R187">
        <f t="shared" si="55"/>
        <v>166</v>
      </c>
      <c r="S187" s="89">
        <f t="shared" si="45"/>
        <v>0</v>
      </c>
      <c r="T187" s="89">
        <f>IF(AND(S187=0,S186&gt;0),SUM($G187:$H$381),S187)</f>
        <v>0</v>
      </c>
      <c r="U187" s="82">
        <f>SUM(T187:T$381)</f>
        <v>0</v>
      </c>
      <c r="V187" s="68">
        <f>localspline(R187,'BBG rates'!$G$10:$G$27,'BBG rates'!$K$10:$K$27)</f>
        <v>1.0060938806232689</v>
      </c>
      <c r="W187" s="68">
        <f>locallinterp(R187,'BBG rates'!$G$10:$G$27,'BBG rates'!$J$10:$J$27)</f>
        <v>-4.9999999999999996E-2</v>
      </c>
      <c r="X187" s="56">
        <f t="shared" si="56"/>
        <v>-5.0011461995014272E-2</v>
      </c>
      <c r="Y187" s="66">
        <f t="shared" si="46"/>
        <v>0</v>
      </c>
      <c r="Z187" s="72">
        <f t="shared" si="47"/>
        <v>0</v>
      </c>
      <c r="AA187" s="79">
        <f t="shared" si="48"/>
        <v>0</v>
      </c>
      <c r="AB187" s="81">
        <f t="shared" si="57"/>
        <v>0</v>
      </c>
      <c r="AD187" s="95">
        <f>locallinterp(R187,'BBG rates'!$N$10:$N$369,'BBG rates'!$P$10:$P$369)</f>
        <v>14.086823728886086</v>
      </c>
      <c r="AI187" s="185">
        <f t="shared" si="49"/>
        <v>166</v>
      </c>
      <c r="AJ187" s="127">
        <f>locallinterp(MIN(AI187,CAP_Senior*12),'BBG rates'!$X$24:$X$65,'BBG rates'!$Y$24:$Y$65)</f>
        <v>60.892482257573384</v>
      </c>
      <c r="AK187" s="127">
        <f>locallinterp(MIN(AI187,CAP_CB*12),'BBG rates'!$AA$25:$AA$40,'BBG rates'!$AC$25:$AC$40)</f>
        <v>10.766666666666667</v>
      </c>
      <c r="AL187" s="144">
        <f t="shared" si="50"/>
        <v>19.288055317120808</v>
      </c>
      <c r="AM187" s="142">
        <f>(SUMPRODUCT(AL187:AL$381,G187:G$381)+SUMPRODUCT(AL187:AL$381,H187:H$381))/12</f>
        <v>5178035.868124987</v>
      </c>
    </row>
    <row r="188" spans="1:39" x14ac:dyDescent="0.2">
      <c r="A188" s="7">
        <v>167</v>
      </c>
      <c r="B188" s="7">
        <v>83.5</v>
      </c>
      <c r="C188" s="7">
        <v>41.75</v>
      </c>
      <c r="D188" s="12">
        <f t="shared" si="42"/>
        <v>13.916666666666666</v>
      </c>
      <c r="E188" s="29">
        <f t="shared" si="58"/>
        <v>3002988.2989683831</v>
      </c>
      <c r="F188" s="2">
        <f t="shared" si="43"/>
        <v>6202.0744203758013</v>
      </c>
      <c r="G188" s="2">
        <f t="shared" si="51"/>
        <v>19694.357172118416</v>
      </c>
      <c r="H188" s="2">
        <f t="shared" si="52"/>
        <v>9863.2921115797708</v>
      </c>
      <c r="I188" s="2">
        <f t="shared" si="41"/>
        <v>35759.723704073986</v>
      </c>
      <c r="J188" s="2">
        <f t="shared" si="59"/>
        <v>497656.15488169627</v>
      </c>
      <c r="K188" s="2">
        <f t="shared" si="44"/>
        <v>25422.318832221135</v>
      </c>
      <c r="L188" s="2">
        <f t="shared" si="44"/>
        <v>353793.93708174408</v>
      </c>
      <c r="M188" s="2"/>
      <c r="N188" s="28">
        <f t="shared" si="60"/>
        <v>5192520.8630045364</v>
      </c>
      <c r="O188" s="2">
        <f t="shared" si="53"/>
        <v>10689.010011994777</v>
      </c>
      <c r="P188" s="2">
        <f t="shared" si="54"/>
        <v>33942.38229405498</v>
      </c>
      <c r="R188">
        <f t="shared" si="55"/>
        <v>167</v>
      </c>
      <c r="S188" s="89">
        <f t="shared" si="45"/>
        <v>0</v>
      </c>
      <c r="T188" s="89">
        <f>IF(AND(S188=0,S187&gt;0),SUM($G188:$H$381),S188)</f>
        <v>0</v>
      </c>
      <c r="U188" s="82">
        <f>SUM(T188:T$381)</f>
        <v>0</v>
      </c>
      <c r="V188" s="68">
        <f>localspline(R188,'BBG rates'!$G$10:$G$27,'BBG rates'!$K$10:$K$27)</f>
        <v>1.005700327049539</v>
      </c>
      <c r="W188" s="68">
        <f>locallinterp(R188,'BBG rates'!$G$10:$G$27,'BBG rates'!$J$10:$J$27)</f>
        <v>-4.675E-2</v>
      </c>
      <c r="X188" s="56">
        <f t="shared" si="56"/>
        <v>-4.6760020154446025E-2</v>
      </c>
      <c r="Y188" s="66">
        <f t="shared" si="46"/>
        <v>0</v>
      </c>
      <c r="Z188" s="72">
        <f t="shared" si="47"/>
        <v>0</v>
      </c>
      <c r="AA188" s="79">
        <f t="shared" si="48"/>
        <v>0</v>
      </c>
      <c r="AB188" s="81">
        <f t="shared" si="57"/>
        <v>0</v>
      </c>
      <c r="AD188" s="95">
        <f>locallinterp(R188,'BBG rates'!$N$10:$N$369,'BBG rates'!$P$10:$P$369)</f>
        <v>14.170632089473548</v>
      </c>
      <c r="AI188" s="185">
        <f t="shared" si="49"/>
        <v>167</v>
      </c>
      <c r="AJ188" s="127">
        <f>locallinterp(MIN(AI188,CAP_Senior*12),'BBG rates'!$X$24:$X$65,'BBG rates'!$Y$24:$Y$65)</f>
        <v>61.010066906723956</v>
      </c>
      <c r="AK188" s="127">
        <f>locallinterp(MIN(AI188,CAP_CB*12),'BBG rates'!$AA$25:$AA$40,'BBG rates'!$AC$25:$AC$40)</f>
        <v>10.783333333333333</v>
      </c>
      <c r="AL188" s="144">
        <f t="shared" si="50"/>
        <v>19.321878040809739</v>
      </c>
      <c r="AM188" s="142">
        <f>(SUMPRODUCT(AL188:AL$381,G188:G$381)+SUMPRODUCT(AL188:AL$381,H188:H$381))/12</f>
        <v>5130331.5422873134</v>
      </c>
    </row>
    <row r="189" spans="1:39" x14ac:dyDescent="0.2">
      <c r="A189" s="7">
        <v>168</v>
      </c>
      <c r="B189" s="7">
        <v>84</v>
      </c>
      <c r="C189" s="7">
        <v>42</v>
      </c>
      <c r="D189" s="12">
        <f t="shared" si="42"/>
        <v>14</v>
      </c>
      <c r="E189" s="29">
        <f t="shared" si="58"/>
        <v>2973551.6618314483</v>
      </c>
      <c r="F189" s="2">
        <f t="shared" si="43"/>
        <v>6141.6239791699472</v>
      </c>
      <c r="G189" s="2">
        <f t="shared" si="51"/>
        <v>19670.029435002933</v>
      </c>
      <c r="H189" s="2">
        <f t="shared" si="52"/>
        <v>9766.6077019322511</v>
      </c>
      <c r="I189" s="2">
        <f t="shared" si="41"/>
        <v>35578.261116105132</v>
      </c>
      <c r="J189" s="2">
        <f t="shared" si="59"/>
        <v>498095.65562547185</v>
      </c>
      <c r="K189" s="2">
        <f t="shared" si="44"/>
        <v>25241.689800802342</v>
      </c>
      <c r="L189" s="2">
        <f t="shared" si="44"/>
        <v>353383.65721123281</v>
      </c>
      <c r="M189" s="2"/>
      <c r="N189" s="28">
        <f t="shared" si="60"/>
        <v>5158509.0627413606</v>
      </c>
      <c r="O189" s="2">
        <f t="shared" si="53"/>
        <v>10619.592042874174</v>
      </c>
      <c r="P189" s="2">
        <f t="shared" si="54"/>
        <v>34011.800263175588</v>
      </c>
      <c r="R189">
        <f t="shared" si="55"/>
        <v>168</v>
      </c>
      <c r="S189" s="89">
        <f t="shared" si="45"/>
        <v>0</v>
      </c>
      <c r="T189" s="89">
        <f>IF(AND(S189=0,S188&gt;0),SUM($G189:$H$381),S189)</f>
        <v>0</v>
      </c>
      <c r="U189" s="82">
        <f>SUM(T189:T$381)</f>
        <v>0</v>
      </c>
      <c r="V189" s="68">
        <f>localspline(R189,'BBG rates'!$G$10:$G$27,'BBG rates'!$K$10:$K$27)</f>
        <v>1.0053080594859547</v>
      </c>
      <c r="W189" s="68">
        <f>locallinterp(R189,'BBG rates'!$G$10:$G$27,'BBG rates'!$J$10:$J$27)</f>
        <v>-4.3499999999999997E-2</v>
      </c>
      <c r="X189" s="56">
        <f t="shared" si="56"/>
        <v>-4.3508675223558058E-2</v>
      </c>
      <c r="Y189" s="66">
        <f t="shared" si="46"/>
        <v>0</v>
      </c>
      <c r="Z189" s="72">
        <f t="shared" si="47"/>
        <v>0</v>
      </c>
      <c r="AA189" s="79">
        <f t="shared" si="48"/>
        <v>0</v>
      </c>
      <c r="AB189" s="81">
        <f t="shared" si="57"/>
        <v>0</v>
      </c>
      <c r="AD189" s="95">
        <f>locallinterp(R189,'BBG rates'!$N$10:$N$369,'BBG rates'!$P$10:$P$369)</f>
        <v>14.254407761097378</v>
      </c>
      <c r="AI189" s="185">
        <f t="shared" si="49"/>
        <v>168</v>
      </c>
      <c r="AJ189" s="127">
        <f>locallinterp(MIN(AI189,CAP_Senior*12),'BBG rates'!$X$24:$X$65,'BBG rates'!$Y$24:$Y$65)</f>
        <v>61.127651555874529</v>
      </c>
      <c r="AK189" s="127">
        <f>locallinterp(MIN(AI189,CAP_CB*12),'BBG rates'!$AA$25:$AA$40,'BBG rates'!$AC$25:$AC$40)</f>
        <v>10.8</v>
      </c>
      <c r="AL189" s="144">
        <f t="shared" si="50"/>
        <v>19.355700764498671</v>
      </c>
      <c r="AM189" s="142">
        <f>(SUMPRODUCT(AL189:AL$381,G189:G$381)+SUMPRODUCT(AL189:AL$381,H189:H$381))/12</f>
        <v>5082739.1010679267</v>
      </c>
    </row>
    <row r="190" spans="1:39" x14ac:dyDescent="0.2">
      <c r="A190" s="7">
        <v>169</v>
      </c>
      <c r="B190" s="7">
        <v>84.5</v>
      </c>
      <c r="C190" s="7">
        <v>42.25</v>
      </c>
      <c r="D190" s="12">
        <f t="shared" si="42"/>
        <v>14.083333333333334</v>
      </c>
      <c r="E190" s="29">
        <f t="shared" si="58"/>
        <v>2944235.6107261907</v>
      </c>
      <c r="F190" s="2">
        <f t="shared" si="43"/>
        <v>6081.4210284729934</v>
      </c>
      <c r="G190" s="2">
        <f t="shared" si="51"/>
        <v>19645.731749073584</v>
      </c>
      <c r="H190" s="2">
        <f t="shared" si="52"/>
        <v>9670.3193561839562</v>
      </c>
      <c r="I190" s="2">
        <f t="shared" si="41"/>
        <v>35397.472133730531</v>
      </c>
      <c r="J190" s="2">
        <f t="shared" si="59"/>
        <v>498514.399216705</v>
      </c>
      <c r="K190" s="2">
        <f t="shared" si="44"/>
        <v>25062.169122148513</v>
      </c>
      <c r="L190" s="2">
        <f t="shared" si="44"/>
        <v>352958.88180359156</v>
      </c>
      <c r="M190" s="2"/>
      <c r="N190" s="28">
        <f t="shared" si="60"/>
        <v>5124427.7025374612</v>
      </c>
      <c r="O190" s="2">
        <f t="shared" si="53"/>
        <v>10550.03210215019</v>
      </c>
      <c r="P190" s="2">
        <f t="shared" si="54"/>
        <v>34081.360203899574</v>
      </c>
      <c r="R190">
        <f t="shared" si="55"/>
        <v>169</v>
      </c>
      <c r="S190" s="89">
        <f t="shared" si="45"/>
        <v>0</v>
      </c>
      <c r="T190" s="89">
        <f>IF(AND(S190=0,S189&gt;0),SUM($G190:$H$381),S190)</f>
        <v>0</v>
      </c>
      <c r="U190" s="82">
        <f>SUM(T190:T$381)</f>
        <v>0</v>
      </c>
      <c r="V190" s="68">
        <f>localspline(R190,'BBG rates'!$G$10:$G$27,'BBG rates'!$K$10:$K$27)</f>
        <v>1.0049170103193859</v>
      </c>
      <c r="W190" s="68">
        <f>locallinterp(R190,'BBG rates'!$G$10:$G$27,'BBG rates'!$J$10:$J$27)</f>
        <v>-4.0250000000000001E-2</v>
      </c>
      <c r="X190" s="56">
        <f t="shared" si="56"/>
        <v>-4.0257427196488393E-2</v>
      </c>
      <c r="Y190" s="66">
        <f t="shared" si="46"/>
        <v>0</v>
      </c>
      <c r="Z190" s="72">
        <f t="shared" si="47"/>
        <v>0</v>
      </c>
      <c r="AA190" s="79">
        <f t="shared" si="48"/>
        <v>0</v>
      </c>
      <c r="AB190" s="81">
        <f t="shared" si="57"/>
        <v>0</v>
      </c>
      <c r="AD190" s="95">
        <f>locallinterp(R190,'BBG rates'!$N$10:$N$369,'BBG rates'!$P$10:$P$369)</f>
        <v>14.338150845290659</v>
      </c>
      <c r="AI190" s="185">
        <f t="shared" si="49"/>
        <v>169</v>
      </c>
      <c r="AJ190" s="127">
        <f>locallinterp(MIN(AI190,CAP_Senior*12),'BBG rates'!$X$24:$X$65,'BBG rates'!$Y$24:$Y$65)</f>
        <v>61.237120245300488</v>
      </c>
      <c r="AK190" s="127">
        <f>locallinterp(MIN(AI190,CAP_CB*12),'BBG rates'!$AA$25:$AA$40,'BBG rates'!$AC$25:$AC$40)</f>
        <v>10.816666666666666</v>
      </c>
      <c r="AL190" s="144">
        <f t="shared" si="50"/>
        <v>19.388143775034415</v>
      </c>
      <c r="AM190" s="142">
        <f>(SUMPRODUCT(AL190:AL$381,G190:G$381)+SUMPRODUCT(AL190:AL$381,H190:H$381))/12</f>
        <v>5035258.5394066209</v>
      </c>
    </row>
    <row r="191" spans="1:39" x14ac:dyDescent="0.2">
      <c r="A191" s="7">
        <v>170</v>
      </c>
      <c r="B191" s="7">
        <v>85</v>
      </c>
      <c r="C191" s="7">
        <v>42.5</v>
      </c>
      <c r="D191" s="12">
        <f t="shared" si="42"/>
        <v>14.166666666666666</v>
      </c>
      <c r="E191" s="29">
        <f t="shared" si="58"/>
        <v>2915039.7209695149</v>
      </c>
      <c r="F191" s="2">
        <f t="shared" si="43"/>
        <v>6021.4646968068082</v>
      </c>
      <c r="G191" s="2">
        <f t="shared" si="51"/>
        <v>19621.464077209203</v>
      </c>
      <c r="H191" s="2">
        <f t="shared" si="52"/>
        <v>9574.4256794665016</v>
      </c>
      <c r="I191" s="2">
        <f t="shared" si="41"/>
        <v>35217.354453482512</v>
      </c>
      <c r="J191" s="2">
        <f t="shared" si="59"/>
        <v>498912.52142433554</v>
      </c>
      <c r="K191" s="2">
        <f t="shared" si="44"/>
        <v>24883.750423428988</v>
      </c>
      <c r="L191" s="2">
        <f t="shared" si="44"/>
        <v>352519.79766524397</v>
      </c>
      <c r="M191" s="2"/>
      <c r="N191" s="28">
        <f t="shared" si="60"/>
        <v>5090276.6401308784</v>
      </c>
      <c r="O191" s="2">
        <f t="shared" si="53"/>
        <v>10480.329899466647</v>
      </c>
      <c r="P191" s="2">
        <f t="shared" si="54"/>
        <v>34151.062406583107</v>
      </c>
      <c r="R191">
        <f t="shared" si="55"/>
        <v>170</v>
      </c>
      <c r="S191" s="89">
        <f t="shared" si="45"/>
        <v>0</v>
      </c>
      <c r="T191" s="89">
        <f>IF(AND(S191=0,S190&gt;0),SUM($G191:$H$381),S191)</f>
        <v>0</v>
      </c>
      <c r="U191" s="82">
        <f>SUM(T191:T$381)</f>
        <v>0</v>
      </c>
      <c r="V191" s="68">
        <f>localspline(R191,'BBG rates'!$G$10:$G$27,'BBG rates'!$K$10:$K$27)</f>
        <v>1.0045272311213462</v>
      </c>
      <c r="W191" s="68">
        <f>locallinterp(R191,'BBG rates'!$G$10:$G$27,'BBG rates'!$J$10:$J$27)</f>
        <v>-3.6999999999999998E-2</v>
      </c>
      <c r="X191" s="56">
        <f t="shared" si="56"/>
        <v>-3.7006276066975374E-2</v>
      </c>
      <c r="Y191" s="66">
        <f t="shared" si="46"/>
        <v>0</v>
      </c>
      <c r="Z191" s="72">
        <f t="shared" si="47"/>
        <v>0</v>
      </c>
      <c r="AA191" s="79">
        <f t="shared" si="48"/>
        <v>0</v>
      </c>
      <c r="AB191" s="81">
        <f t="shared" si="57"/>
        <v>0</v>
      </c>
      <c r="AD191" s="95">
        <f>locallinterp(R191,'BBG rates'!$N$10:$N$369,'BBG rates'!$P$10:$P$369)</f>
        <v>14.421861447884105</v>
      </c>
      <c r="AI191" s="185">
        <f t="shared" si="49"/>
        <v>170</v>
      </c>
      <c r="AJ191" s="127">
        <f>locallinterp(MIN(AI191,CAP_Senior*12),'BBG rates'!$X$24:$X$65,'BBG rates'!$Y$24:$Y$65)</f>
        <v>61.346588934726455</v>
      </c>
      <c r="AK191" s="127">
        <f>locallinterp(MIN(AI191,CAP_CB*12),'BBG rates'!$AA$25:$AA$40,'BBG rates'!$AC$25:$AC$40)</f>
        <v>10.833333333333334</v>
      </c>
      <c r="AL191" s="144">
        <f t="shared" si="50"/>
        <v>19.420586785570165</v>
      </c>
      <c r="AM191" s="142">
        <f>(SUMPRODUCT(AL191:AL$381,G191:G$381)+SUMPRODUCT(AL191:AL$381,H191:H$381))/12</f>
        <v>4987893.2215945395</v>
      </c>
    </row>
    <row r="192" spans="1:39" x14ac:dyDescent="0.2">
      <c r="A192" s="7">
        <v>171</v>
      </c>
      <c r="B192" s="7">
        <v>85.5</v>
      </c>
      <c r="C192" s="7">
        <v>42.75</v>
      </c>
      <c r="D192" s="12">
        <f t="shared" si="42"/>
        <v>14.25</v>
      </c>
      <c r="E192" s="29">
        <f t="shared" si="58"/>
        <v>2885963.569305581</v>
      </c>
      <c r="F192" s="2">
        <f t="shared" si="43"/>
        <v>5961.7541156219258</v>
      </c>
      <c r="G192" s="2">
        <f t="shared" si="51"/>
        <v>19597.226382334491</v>
      </c>
      <c r="H192" s="2">
        <f t="shared" si="52"/>
        <v>9478.9252815993168</v>
      </c>
      <c r="I192" s="2">
        <f t="shared" si="41"/>
        <v>35037.905779555731</v>
      </c>
      <c r="J192" s="2">
        <f t="shared" si="59"/>
        <v>499290.15735866915</v>
      </c>
      <c r="K192" s="2">
        <f t="shared" si="44"/>
        <v>24706.427367243345</v>
      </c>
      <c r="L192" s="2">
        <f t="shared" si="44"/>
        <v>352066.58998321765</v>
      </c>
      <c r="M192" s="2"/>
      <c r="N192" s="28">
        <f t="shared" si="60"/>
        <v>5056055.732968702</v>
      </c>
      <c r="O192" s="2">
        <f t="shared" si="53"/>
        <v>10410.485143873544</v>
      </c>
      <c r="P192" s="2">
        <f t="shared" si="54"/>
        <v>34220.90716217622</v>
      </c>
      <c r="R192">
        <f t="shared" si="55"/>
        <v>171</v>
      </c>
      <c r="S192" s="89">
        <f t="shared" si="45"/>
        <v>0</v>
      </c>
      <c r="T192" s="89">
        <f>IF(AND(S192=0,S191&gt;0),SUM($G192:$H$381),S192)</f>
        <v>0</v>
      </c>
      <c r="U192" s="82">
        <f>SUM(T192:T$381)</f>
        <v>0</v>
      </c>
      <c r="V192" s="68">
        <f>localspline(R192,'BBG rates'!$G$10:$G$27,'BBG rates'!$K$10:$K$27)</f>
        <v>1.0041386542806805</v>
      </c>
      <c r="W192" s="68">
        <f>locallinterp(R192,'BBG rates'!$G$10:$G$27,'BBG rates'!$J$10:$J$27)</f>
        <v>-3.3750000000000002E-2</v>
      </c>
      <c r="X192" s="56">
        <f t="shared" si="56"/>
        <v>-3.3755221829157023E-2</v>
      </c>
      <c r="Y192" s="66">
        <f t="shared" si="46"/>
        <v>0</v>
      </c>
      <c r="Z192" s="72">
        <f t="shared" si="47"/>
        <v>0</v>
      </c>
      <c r="AA192" s="79">
        <f t="shared" si="48"/>
        <v>0</v>
      </c>
      <c r="AB192" s="81">
        <f t="shared" si="57"/>
        <v>0</v>
      </c>
      <c r="AD192" s="95">
        <f>locallinterp(R192,'BBG rates'!$N$10:$N$369,'BBG rates'!$P$10:$P$369)</f>
        <v>14.505539669074162</v>
      </c>
      <c r="AI192" s="185">
        <f t="shared" si="49"/>
        <v>171</v>
      </c>
      <c r="AJ192" s="127">
        <f>locallinterp(MIN(AI192,CAP_Senior*12),'BBG rates'!$X$24:$X$65,'BBG rates'!$Y$24:$Y$65)</f>
        <v>61.456057624152422</v>
      </c>
      <c r="AK192" s="127">
        <f>locallinterp(MIN(AI192,CAP_CB*12),'BBG rates'!$AA$25:$AA$40,'BBG rates'!$AC$25:$AC$40)</f>
        <v>10.850000000000001</v>
      </c>
      <c r="AL192" s="144">
        <f t="shared" si="50"/>
        <v>19.453029796105916</v>
      </c>
      <c r="AM192" s="142">
        <f>(SUMPRODUCT(AL192:AL$381,G192:G$381)+SUMPRODUCT(AL192:AL$381,H192:H$381))/12</f>
        <v>4940643.1123610847</v>
      </c>
    </row>
    <row r="193" spans="1:39" x14ac:dyDescent="0.2">
      <c r="A193" s="7">
        <v>172</v>
      </c>
      <c r="B193" s="7">
        <v>86</v>
      </c>
      <c r="C193" s="7">
        <v>43</v>
      </c>
      <c r="D193" s="12">
        <f t="shared" si="42"/>
        <v>14.333333333333334</v>
      </c>
      <c r="E193" s="29">
        <f t="shared" si="58"/>
        <v>2857006.7339010867</v>
      </c>
      <c r="F193" s="2">
        <f t="shared" si="43"/>
        <v>5902.2884192878628</v>
      </c>
      <c r="G193" s="2">
        <f t="shared" si="51"/>
        <v>19573.018627419951</v>
      </c>
      <c r="H193" s="2">
        <f t="shared" si="52"/>
        <v>9383.8167770741493</v>
      </c>
      <c r="I193" s="2">
        <f t="shared" si="41"/>
        <v>34859.123823781963</v>
      </c>
      <c r="J193" s="2">
        <f t="shared" si="59"/>
        <v>499647.44147420814</v>
      </c>
      <c r="K193" s="2">
        <f t="shared" si="44"/>
        <v>24530.193651428155</v>
      </c>
      <c r="L193" s="2">
        <f t="shared" si="44"/>
        <v>351599.44233713689</v>
      </c>
      <c r="M193" s="2"/>
      <c r="N193" s="28">
        <f t="shared" si="60"/>
        <v>5021764.8382064784</v>
      </c>
      <c r="O193" s="2">
        <f t="shared" si="53"/>
        <v>10340.497543825826</v>
      </c>
      <c r="P193" s="2">
        <f t="shared" si="54"/>
        <v>34290.894762223928</v>
      </c>
      <c r="R193">
        <f t="shared" si="55"/>
        <v>172</v>
      </c>
      <c r="S193" s="89">
        <f t="shared" si="45"/>
        <v>0</v>
      </c>
      <c r="T193" s="89">
        <f>IF(AND(S193=0,S192&gt;0),SUM($G193:$H$381),S193)</f>
        <v>0</v>
      </c>
      <c r="U193" s="82">
        <f>SUM(T193:T$381)</f>
        <v>0</v>
      </c>
      <c r="V193" s="68">
        <f>localspline(R193,'BBG rates'!$G$10:$G$27,'BBG rates'!$K$10:$K$27)</f>
        <v>1.0037513164698886</v>
      </c>
      <c r="W193" s="68">
        <f>locallinterp(R193,'BBG rates'!$G$10:$G$27,'BBG rates'!$J$10:$J$27)</f>
        <v>-3.0499999999999999E-2</v>
      </c>
      <c r="X193" s="56">
        <f t="shared" si="56"/>
        <v>-3.0504264476771681E-2</v>
      </c>
      <c r="Y193" s="66">
        <f t="shared" si="46"/>
        <v>0</v>
      </c>
      <c r="Z193" s="72">
        <f t="shared" si="47"/>
        <v>0</v>
      </c>
      <c r="AA193" s="79">
        <f t="shared" si="48"/>
        <v>0</v>
      </c>
      <c r="AB193" s="81">
        <f t="shared" si="57"/>
        <v>0</v>
      </c>
      <c r="AD193" s="95">
        <f>locallinterp(R193,'BBG rates'!$N$10:$N$369,'BBG rates'!$P$10:$P$369)</f>
        <v>14.589185612113319</v>
      </c>
      <c r="AI193" s="185">
        <f t="shared" si="49"/>
        <v>172</v>
      </c>
      <c r="AJ193" s="127">
        <f>locallinterp(MIN(AI193,CAP_Senior*12),'BBG rates'!$X$24:$X$65,'BBG rates'!$Y$24:$Y$65)</f>
        <v>61.565526313578381</v>
      </c>
      <c r="AK193" s="127">
        <f>locallinterp(MIN(AI193,CAP_CB*12),'BBG rates'!$AA$25:$AA$40,'BBG rates'!$AC$25:$AC$40)</f>
        <v>10.866666666666667</v>
      </c>
      <c r="AL193" s="144">
        <f t="shared" si="50"/>
        <v>19.48547280664166</v>
      </c>
      <c r="AM193" s="142">
        <f>(SUMPRODUCT(AL193:AL$381,G193:G$381)+SUMPRODUCT(AL193:AL$381,H193:H$381))/12</f>
        <v>4893508.1753048673</v>
      </c>
    </row>
    <row r="194" spans="1:39" x14ac:dyDescent="0.2">
      <c r="A194" s="7">
        <v>173</v>
      </c>
      <c r="B194" s="7">
        <v>86.5</v>
      </c>
      <c r="C194" s="7">
        <v>43.25</v>
      </c>
      <c r="D194" s="12">
        <f t="shared" si="42"/>
        <v>14.416666666666666</v>
      </c>
      <c r="E194" s="29">
        <f t="shared" si="58"/>
        <v>2828168.7943405653</v>
      </c>
      <c r="F194" s="2">
        <f t="shared" si="43"/>
        <v>5843.0667450834671</v>
      </c>
      <c r="G194" s="2">
        <f t="shared" si="51"/>
        <v>19548.840775481804</v>
      </c>
      <c r="H194" s="2">
        <f t="shared" si="52"/>
        <v>9289.0987850396086</v>
      </c>
      <c r="I194" s="2">
        <f t="shared" si="41"/>
        <v>34681.006305604882</v>
      </c>
      <c r="J194" s="2">
        <f t="shared" si="59"/>
        <v>499984.50757247035</v>
      </c>
      <c r="K194" s="2">
        <f t="shared" si="44"/>
        <v>24355.043008864621</v>
      </c>
      <c r="L194" s="2">
        <f t="shared" si="44"/>
        <v>351118.53671113163</v>
      </c>
      <c r="M194" s="2"/>
      <c r="N194" s="28">
        <f t="shared" si="60"/>
        <v>4987403.8127076104</v>
      </c>
      <c r="O194" s="2">
        <f t="shared" si="53"/>
        <v>10270.366807182194</v>
      </c>
      <c r="P194" s="2">
        <f t="shared" si="54"/>
        <v>34361.025498867559</v>
      </c>
      <c r="R194">
        <f t="shared" si="55"/>
        <v>173</v>
      </c>
      <c r="S194" s="89">
        <f t="shared" si="45"/>
        <v>0</v>
      </c>
      <c r="T194" s="89">
        <f>IF(AND(S194=0,S193&gt;0),SUM($G194:$H$381),S194)</f>
        <v>0</v>
      </c>
      <c r="U194" s="82">
        <f>SUM(T194:T$381)</f>
        <v>0</v>
      </c>
      <c r="V194" s="68">
        <f>localspline(R194,'BBG rates'!$G$10:$G$27,'BBG rates'!$K$10:$K$27)</f>
        <v>1.0033651947710798</v>
      </c>
      <c r="W194" s="68">
        <f>locallinterp(R194,'BBG rates'!$G$10:$G$27,'BBG rates'!$J$10:$J$27)</f>
        <v>-2.725E-2</v>
      </c>
      <c r="X194" s="56">
        <f t="shared" si="56"/>
        <v>-2.7253404004090598E-2</v>
      </c>
      <c r="Y194" s="66">
        <f t="shared" si="46"/>
        <v>0</v>
      </c>
      <c r="Z194" s="72">
        <f t="shared" si="47"/>
        <v>0</v>
      </c>
      <c r="AA194" s="79">
        <f t="shared" si="48"/>
        <v>0</v>
      </c>
      <c r="AB194" s="81">
        <f t="shared" si="57"/>
        <v>0</v>
      </c>
      <c r="AD194" s="95">
        <f>locallinterp(R194,'BBG rates'!$N$10:$N$369,'BBG rates'!$P$10:$P$369)</f>
        <v>14.672799378344243</v>
      </c>
      <c r="AI194" s="185">
        <f t="shared" si="49"/>
        <v>173</v>
      </c>
      <c r="AJ194" s="127">
        <f>locallinterp(MIN(AI194,CAP_Senior*12),'BBG rates'!$X$24:$X$65,'BBG rates'!$Y$24:$Y$65)</f>
        <v>61.674995003004341</v>
      </c>
      <c r="AK194" s="127">
        <f>locallinterp(MIN(AI194,CAP_CB*12),'BBG rates'!$AA$25:$AA$40,'BBG rates'!$AC$25:$AC$40)</f>
        <v>10.883333333333333</v>
      </c>
      <c r="AL194" s="144">
        <f t="shared" si="50"/>
        <v>19.517915817177403</v>
      </c>
      <c r="AM194" s="142">
        <f>(SUMPRODUCT(AL194:AL$381,G194:G$381)+SUMPRODUCT(AL194:AL$381,H194:H$381))/12</f>
        <v>4846488.3729014779</v>
      </c>
    </row>
    <row r="195" spans="1:39" x14ac:dyDescent="0.2">
      <c r="A195" s="7">
        <v>174</v>
      </c>
      <c r="B195" s="7">
        <v>87</v>
      </c>
      <c r="C195" s="7">
        <v>43.5</v>
      </c>
      <c r="D195" s="12">
        <f t="shared" si="42"/>
        <v>14.5</v>
      </c>
      <c r="E195" s="29">
        <f t="shared" si="58"/>
        <v>2799449.3316216976</v>
      </c>
      <c r="F195" s="2">
        <f t="shared" si="43"/>
        <v>5784.0882331873017</v>
      </c>
      <c r="G195" s="2">
        <f t="shared" si="51"/>
        <v>19524.692789581979</v>
      </c>
      <c r="H195" s="2">
        <f t="shared" si="52"/>
        <v>9194.7699292857815</v>
      </c>
      <c r="I195" s="2">
        <f t="shared" si="41"/>
        <v>34503.550952055062</v>
      </c>
      <c r="J195" s="2">
        <f t="shared" si="59"/>
        <v>500301.4888047984</v>
      </c>
      <c r="K195" s="2">
        <f t="shared" si="44"/>
        <v>24180.969207287431</v>
      </c>
      <c r="L195" s="2">
        <f t="shared" si="44"/>
        <v>350624.05350566778</v>
      </c>
      <c r="M195" s="2"/>
      <c r="N195" s="28">
        <f t="shared" si="60"/>
        <v>4952972.5130427647</v>
      </c>
      <c r="O195" s="2">
        <f t="shared" si="53"/>
        <v>10200.092641203853</v>
      </c>
      <c r="P195" s="2">
        <f t="shared" si="54"/>
        <v>34431.299664845908</v>
      </c>
      <c r="R195">
        <f t="shared" si="55"/>
        <v>174</v>
      </c>
      <c r="S195" s="89">
        <f t="shared" si="45"/>
        <v>0</v>
      </c>
      <c r="T195" s="89">
        <f>IF(AND(S195=0,S194&gt;0),SUM($G195:$H$381),S195)</f>
        <v>0</v>
      </c>
      <c r="U195" s="82">
        <f>SUM(T195:T$381)</f>
        <v>0</v>
      </c>
      <c r="V195" s="68">
        <f>localspline(R195,'BBG rates'!$G$10:$G$27,'BBG rates'!$K$10:$K$27)</f>
        <v>1.0029802811639612</v>
      </c>
      <c r="W195" s="68">
        <f>locallinterp(R195,'BBG rates'!$G$10:$G$27,'BBG rates'!$J$10:$J$27)</f>
        <v>-2.4E-2</v>
      </c>
      <c r="X195" s="56">
        <f t="shared" si="56"/>
        <v>-2.4002640404852116E-2</v>
      </c>
      <c r="Y195" s="66">
        <f t="shared" si="46"/>
        <v>0</v>
      </c>
      <c r="Z195" s="72">
        <f t="shared" si="47"/>
        <v>0</v>
      </c>
      <c r="AA195" s="79">
        <f t="shared" si="48"/>
        <v>0</v>
      </c>
      <c r="AB195" s="81">
        <f t="shared" si="57"/>
        <v>0</v>
      </c>
      <c r="AD195" s="95">
        <f>locallinterp(R195,'BBG rates'!$N$10:$N$369,'BBG rates'!$P$10:$P$369)</f>
        <v>14.75638106844124</v>
      </c>
      <c r="AI195" s="185">
        <f t="shared" si="49"/>
        <v>174</v>
      </c>
      <c r="AJ195" s="127">
        <f>locallinterp(MIN(AI195,CAP_Senior*12),'BBG rates'!$X$24:$X$65,'BBG rates'!$Y$24:$Y$65)</f>
        <v>61.784463692430307</v>
      </c>
      <c r="AK195" s="127">
        <f>locallinterp(MIN(AI195,CAP_CB*12),'BBG rates'!$AA$25:$AA$40,'BBG rates'!$AC$25:$AC$40)</f>
        <v>10.9</v>
      </c>
      <c r="AL195" s="144">
        <f t="shared" si="50"/>
        <v>19.550358827713154</v>
      </c>
      <c r="AM195" s="142">
        <f>(SUMPRODUCT(AL195:AL$381,G195:G$381)+SUMPRODUCT(AL195:AL$381,H195:H$381))/12</f>
        <v>4799583.6665112181</v>
      </c>
    </row>
    <row r="196" spans="1:39" x14ac:dyDescent="0.2">
      <c r="A196" s="7">
        <v>175</v>
      </c>
      <c r="B196" s="7">
        <v>87.5</v>
      </c>
      <c r="C196" s="7">
        <v>43.75</v>
      </c>
      <c r="D196" s="12">
        <f t="shared" si="42"/>
        <v>14.583333333333334</v>
      </c>
      <c r="E196" s="29">
        <f t="shared" si="58"/>
        <v>2770847.9281506408</v>
      </c>
      <c r="F196" s="2">
        <f t="shared" si="43"/>
        <v>5725.3520266680589</v>
      </c>
      <c r="G196" s="2">
        <f t="shared" si="51"/>
        <v>19500.574632828022</v>
      </c>
      <c r="H196" s="2">
        <f t="shared" si="52"/>
        <v>9100.8288382288847</v>
      </c>
      <c r="I196" s="2">
        <f t="shared" si="41"/>
        <v>34326.755497724967</v>
      </c>
      <c r="J196" s="2">
        <f t="shared" si="59"/>
        <v>500598.51767515577</v>
      </c>
      <c r="K196" s="2">
        <f t="shared" si="44"/>
        <v>24007.966049094521</v>
      </c>
      <c r="L196" s="2">
        <f t="shared" si="44"/>
        <v>350116.17154929513</v>
      </c>
      <c r="M196" s="2"/>
      <c r="N196" s="28">
        <f t="shared" si="60"/>
        <v>4918470.7954892684</v>
      </c>
      <c r="O196" s="2">
        <f t="shared" si="53"/>
        <v>10129.674752553323</v>
      </c>
      <c r="P196" s="2">
        <f t="shared" si="54"/>
        <v>34501.717553496434</v>
      </c>
      <c r="R196">
        <f t="shared" si="55"/>
        <v>175</v>
      </c>
      <c r="S196" s="89">
        <f t="shared" si="45"/>
        <v>0</v>
      </c>
      <c r="T196" s="89">
        <f>IF(AND(S196=0,S195&gt;0),SUM($G196:$H$381),S196)</f>
        <v>0</v>
      </c>
      <c r="U196" s="82">
        <f>SUM(T196:T$381)</f>
        <v>0</v>
      </c>
      <c r="V196" s="68">
        <f>localspline(R196,'BBG rates'!$G$10:$G$27,'BBG rates'!$K$10:$K$27)</f>
        <v>1.00259656762824</v>
      </c>
      <c r="W196" s="68">
        <f>locallinterp(R196,'BBG rates'!$G$10:$G$27,'BBG rates'!$J$10:$J$27)</f>
        <v>-2.0749999999999998E-2</v>
      </c>
      <c r="X196" s="56">
        <f t="shared" si="56"/>
        <v>-2.075197367306103E-2</v>
      </c>
      <c r="Y196" s="66">
        <f t="shared" si="46"/>
        <v>0</v>
      </c>
      <c r="Z196" s="72">
        <f t="shared" si="47"/>
        <v>0</v>
      </c>
      <c r="AA196" s="79">
        <f t="shared" si="48"/>
        <v>0</v>
      </c>
      <c r="AB196" s="81">
        <f t="shared" si="57"/>
        <v>0</v>
      </c>
      <c r="AD196" s="95">
        <f>locallinterp(R196,'BBG rates'!$N$10:$N$369,'BBG rates'!$P$10:$P$369)</f>
        <v>14.83993078241026</v>
      </c>
      <c r="AI196" s="185">
        <f t="shared" si="49"/>
        <v>175</v>
      </c>
      <c r="AJ196" s="127">
        <f>locallinterp(MIN(AI196,CAP_Senior*12),'BBG rates'!$X$24:$X$65,'BBG rates'!$Y$24:$Y$65)</f>
        <v>61.893932381856274</v>
      </c>
      <c r="AK196" s="127">
        <f>locallinterp(MIN(AI196,CAP_CB*12),'BBG rates'!$AA$25:$AA$40,'BBG rates'!$AC$25:$AC$40)</f>
        <v>10.916666666666668</v>
      </c>
      <c r="AL196" s="144">
        <f t="shared" si="50"/>
        <v>19.582801838248901</v>
      </c>
      <c r="AM196" s="142">
        <f>(SUMPRODUCT(AL196:AL$381,G196:G$381)+SUMPRODUCT(AL196:AL$381,H196:H$381))/12</f>
        <v>4752794.0163868023</v>
      </c>
    </row>
    <row r="197" spans="1:39" x14ac:dyDescent="0.2">
      <c r="A197" s="7">
        <v>176</v>
      </c>
      <c r="B197" s="7">
        <v>88</v>
      </c>
      <c r="C197" s="7">
        <v>44</v>
      </c>
      <c r="D197" s="12">
        <f t="shared" si="42"/>
        <v>14.666666666666666</v>
      </c>
      <c r="E197" s="29">
        <f t="shared" si="58"/>
        <v>2742364.1677373718</v>
      </c>
      <c r="F197" s="2">
        <f t="shared" si="43"/>
        <v>5666.8572714750062</v>
      </c>
      <c r="G197" s="2">
        <f t="shared" si="51"/>
        <v>19476.48626837305</v>
      </c>
      <c r="H197" s="2">
        <f t="shared" si="52"/>
        <v>9007.2741448959678</v>
      </c>
      <c r="I197" s="2">
        <f t="shared" si="41"/>
        <v>34150.617684744022</v>
      </c>
      <c r="J197" s="2">
        <f t="shared" si="59"/>
        <v>500875.72604291228</v>
      </c>
      <c r="K197" s="2">
        <f t="shared" si="44"/>
        <v>23836.027371157885</v>
      </c>
      <c r="L197" s="2">
        <f t="shared" si="44"/>
        <v>349595.06811031565</v>
      </c>
      <c r="M197" s="2"/>
      <c r="N197" s="28">
        <f t="shared" si="60"/>
        <v>4883898.5160305118</v>
      </c>
      <c r="O197" s="2">
        <f t="shared" si="53"/>
        <v>10059.112847293187</v>
      </c>
      <c r="P197" s="2">
        <f t="shared" si="54"/>
        <v>34572.279458756573</v>
      </c>
      <c r="R197">
        <f t="shared" si="55"/>
        <v>176</v>
      </c>
      <c r="S197" s="89">
        <f t="shared" si="45"/>
        <v>0</v>
      </c>
      <c r="T197" s="89">
        <f>IF(AND(S197=0,S196&gt;0),SUM($G197:$H$381),S197)</f>
        <v>0</v>
      </c>
      <c r="U197" s="82">
        <f>SUM(T197:T$381)</f>
        <v>0</v>
      </c>
      <c r="V197" s="68">
        <f>localspline(R197,'BBG rates'!$G$10:$G$27,'BBG rates'!$K$10:$K$27)</f>
        <v>1.0022140386952754</v>
      </c>
      <c r="W197" s="68">
        <f>locallinterp(R197,'BBG rates'!$G$10:$G$27,'BBG rates'!$J$10:$J$27)</f>
        <v>-1.7499999999999998E-2</v>
      </c>
      <c r="X197" s="56">
        <f t="shared" si="56"/>
        <v>-1.7501403802855364E-2</v>
      </c>
      <c r="Y197" s="66">
        <f t="shared" si="46"/>
        <v>0</v>
      </c>
      <c r="Z197" s="72">
        <f t="shared" si="47"/>
        <v>0</v>
      </c>
      <c r="AA197" s="79">
        <f t="shared" si="48"/>
        <v>0</v>
      </c>
      <c r="AB197" s="81">
        <f t="shared" si="57"/>
        <v>0</v>
      </c>
      <c r="AD197" s="95">
        <f>locallinterp(R197,'BBG rates'!$N$10:$N$369,'BBG rates'!$P$10:$P$369)</f>
        <v>14.9234486189682</v>
      </c>
      <c r="AI197" s="185">
        <f t="shared" si="49"/>
        <v>176</v>
      </c>
      <c r="AJ197" s="127">
        <f>locallinterp(MIN(AI197,CAP_Senior*12),'BBG rates'!$X$24:$X$65,'BBG rates'!$Y$24:$Y$65)</f>
        <v>62.003401071282234</v>
      </c>
      <c r="AK197" s="127">
        <f>locallinterp(MIN(AI197,CAP_CB*12),'BBG rates'!$AA$25:$AA$40,'BBG rates'!$AC$25:$AC$40)</f>
        <v>10.933333333333334</v>
      </c>
      <c r="AL197" s="144">
        <f t="shared" si="50"/>
        <v>19.615244848784648</v>
      </c>
      <c r="AM197" s="142">
        <f>(SUMPRODUCT(AL197:AL$381,G197:G$381)+SUMPRODUCT(AL197:AL$381,H197:H$381))/12</f>
        <v>4706119.3816810092</v>
      </c>
    </row>
    <row r="198" spans="1:39" x14ac:dyDescent="0.2">
      <c r="A198" s="7">
        <v>177</v>
      </c>
      <c r="B198" s="7">
        <v>88.5</v>
      </c>
      <c r="C198" s="7">
        <v>44.25</v>
      </c>
      <c r="D198" s="12">
        <f t="shared" si="42"/>
        <v>14.75</v>
      </c>
      <c r="E198" s="29">
        <f t="shared" si="58"/>
        <v>2713997.6355910464</v>
      </c>
      <c r="F198" s="2">
        <f t="shared" si="43"/>
        <v>5608.6031164284614</v>
      </c>
      <c r="G198" s="2">
        <f t="shared" si="51"/>
        <v>19452.427659415695</v>
      </c>
      <c r="H198" s="2">
        <f t="shared" si="52"/>
        <v>8914.104486909675</v>
      </c>
      <c r="I198" s="2">
        <f t="shared" si="41"/>
        <v>33975.135262753829</v>
      </c>
      <c r="J198" s="2">
        <f t="shared" si="59"/>
        <v>501133.245125619</v>
      </c>
      <c r="K198" s="2">
        <f t="shared" si="44"/>
        <v>23665.147044635465</v>
      </c>
      <c r="L198" s="2">
        <f t="shared" si="44"/>
        <v>349060.9189083731</v>
      </c>
      <c r="M198" s="2"/>
      <c r="N198" s="28">
        <f t="shared" si="60"/>
        <v>4849255.5303553473</v>
      </c>
      <c r="O198" s="2">
        <f t="shared" si="53"/>
        <v>9988.4066308848833</v>
      </c>
      <c r="P198" s="2">
        <f t="shared" si="54"/>
        <v>34642.985675164869</v>
      </c>
      <c r="R198">
        <f t="shared" si="55"/>
        <v>177</v>
      </c>
      <c r="S198" s="89">
        <f t="shared" si="45"/>
        <v>0</v>
      </c>
      <c r="T198" s="89">
        <f>IF(AND(S198=0,S197&gt;0),SUM($G198:$H$381),S198)</f>
        <v>0</v>
      </c>
      <c r="U198" s="82">
        <f>SUM(T198:T$381)</f>
        <v>0</v>
      </c>
      <c r="V198" s="68">
        <f>localspline(R198,'BBG rates'!$G$10:$G$27,'BBG rates'!$K$10:$K$27)</f>
        <v>1.0018327012415078</v>
      </c>
      <c r="W198" s="68">
        <f>locallinterp(R198,'BBG rates'!$G$10:$G$27,'BBG rates'!$J$10:$J$27)</f>
        <v>-1.4249999999999999E-2</v>
      </c>
      <c r="X198" s="56">
        <f t="shared" si="56"/>
        <v>-1.4250930787840232E-2</v>
      </c>
      <c r="Y198" s="66">
        <f t="shared" si="46"/>
        <v>0</v>
      </c>
      <c r="Z198" s="72">
        <f t="shared" si="47"/>
        <v>0</v>
      </c>
      <c r="AA198" s="79">
        <f t="shared" si="48"/>
        <v>0</v>
      </c>
      <c r="AB198" s="81">
        <f t="shared" si="57"/>
        <v>0</v>
      </c>
      <c r="AD198" s="95">
        <f>locallinterp(R198,'BBG rates'!$N$10:$N$369,'BBG rates'!$P$10:$P$369)</f>
        <v>15.006934677404992</v>
      </c>
      <c r="AI198" s="185">
        <f t="shared" si="49"/>
        <v>177</v>
      </c>
      <c r="AJ198" s="127">
        <f>locallinterp(MIN(AI198,CAP_Senior*12),'BBG rates'!$X$24:$X$65,'BBG rates'!$Y$24:$Y$65)</f>
        <v>62.112869760708193</v>
      </c>
      <c r="AK198" s="127">
        <f>locallinterp(MIN(AI198,CAP_CB*12),'BBG rates'!$AA$25:$AA$40,'BBG rates'!$AC$25:$AC$40)</f>
        <v>10.95</v>
      </c>
      <c r="AL198" s="144">
        <f t="shared" si="50"/>
        <v>19.647687859320392</v>
      </c>
      <c r="AM198" s="142">
        <f>(SUMPRODUCT(AL198:AL$381,G198:G$381)+SUMPRODUCT(AL198:AL$381,H198:H$381))/12</f>
        <v>4659559.7204543101</v>
      </c>
    </row>
    <row r="199" spans="1:39" x14ac:dyDescent="0.2">
      <c r="A199" s="7">
        <v>178</v>
      </c>
      <c r="B199" s="7">
        <v>89</v>
      </c>
      <c r="C199" s="7">
        <v>44.5</v>
      </c>
      <c r="D199" s="12">
        <f t="shared" si="42"/>
        <v>14.833333333333334</v>
      </c>
      <c r="E199" s="29">
        <f t="shared" si="58"/>
        <v>2685747.9183153734</v>
      </c>
      <c r="F199" s="2">
        <f t="shared" si="43"/>
        <v>5550.5887132103016</v>
      </c>
      <c r="G199" s="2">
        <f t="shared" si="51"/>
        <v>19428.398769200066</v>
      </c>
      <c r="H199" s="2">
        <f t="shared" si="52"/>
        <v>8821.3185064730478</v>
      </c>
      <c r="I199" s="2">
        <f t="shared" si="41"/>
        <v>33800.305988883418</v>
      </c>
      <c r="J199" s="2">
        <f t="shared" si="59"/>
        <v>501371.20550177072</v>
      </c>
      <c r="K199" s="2">
        <f t="shared" si="44"/>
        <v>23495.318974783982</v>
      </c>
      <c r="L199" s="2">
        <f t="shared" si="44"/>
        <v>348513.89812596241</v>
      </c>
      <c r="M199" s="2"/>
      <c r="N199" s="28">
        <f t="shared" si="60"/>
        <v>4814541.6938574854</v>
      </c>
      <c r="O199" s="2">
        <f t="shared" si="53"/>
        <v>9917.5558081874642</v>
      </c>
      <c r="P199" s="2">
        <f t="shared" si="54"/>
        <v>34713.836497862292</v>
      </c>
      <c r="R199">
        <f t="shared" si="55"/>
        <v>178</v>
      </c>
      <c r="S199" s="89">
        <f t="shared" si="45"/>
        <v>0</v>
      </c>
      <c r="T199" s="89">
        <f>IF(AND(S199=0,S198&gt;0),SUM($G199:$H$381),S199)</f>
        <v>0</v>
      </c>
      <c r="U199" s="82">
        <f>SUM(T199:T$381)</f>
        <v>0</v>
      </c>
      <c r="V199" s="68">
        <f>localspline(R199,'BBG rates'!$G$10:$G$27,'BBG rates'!$K$10:$K$27)</f>
        <v>1.0014525360741062</v>
      </c>
      <c r="W199" s="68">
        <f>locallinterp(R199,'BBG rates'!$G$10:$G$27,'BBG rates'!$J$10:$J$27)</f>
        <v>-1.0999999999999999E-2</v>
      </c>
      <c r="X199" s="56">
        <f t="shared" si="56"/>
        <v>-1.1000554622286884E-2</v>
      </c>
      <c r="Y199" s="66">
        <f t="shared" si="46"/>
        <v>0</v>
      </c>
      <c r="Z199" s="72">
        <f t="shared" si="47"/>
        <v>0</v>
      </c>
      <c r="AA199" s="79">
        <f t="shared" si="48"/>
        <v>0</v>
      </c>
      <c r="AB199" s="81">
        <f t="shared" si="57"/>
        <v>0</v>
      </c>
      <c r="AD199" s="95">
        <f>locallinterp(R199,'BBG rates'!$N$10:$N$369,'BBG rates'!$P$10:$P$369)</f>
        <v>15.090389055411167</v>
      </c>
      <c r="AI199" s="185">
        <f t="shared" si="49"/>
        <v>178</v>
      </c>
      <c r="AJ199" s="127">
        <f>locallinterp(MIN(AI199,CAP_Senior*12),'BBG rates'!$X$24:$X$65,'BBG rates'!$Y$24:$Y$65)</f>
        <v>62.22233845013416</v>
      </c>
      <c r="AK199" s="127">
        <f>locallinterp(MIN(AI199,CAP_CB*12),'BBG rates'!$AA$25:$AA$40,'BBG rates'!$AC$25:$AC$40)</f>
        <v>10.966666666666667</v>
      </c>
      <c r="AL199" s="144">
        <f t="shared" si="50"/>
        <v>19.680130869856143</v>
      </c>
      <c r="AM199" s="142">
        <f>(SUMPRODUCT(AL199:AL$381,G199:G$381)+SUMPRODUCT(AL199:AL$381,H199:H$381))/12</f>
        <v>4613114.9896824453</v>
      </c>
    </row>
    <row r="200" spans="1:39" x14ac:dyDescent="0.2">
      <c r="A200" s="7">
        <v>179</v>
      </c>
      <c r="B200" s="7">
        <v>89.5</v>
      </c>
      <c r="C200" s="7">
        <v>44.75</v>
      </c>
      <c r="D200" s="12">
        <f t="shared" si="42"/>
        <v>14.916666666666666</v>
      </c>
      <c r="E200" s="29">
        <f t="shared" si="58"/>
        <v>2657614.6039040037</v>
      </c>
      <c r="F200" s="2">
        <f t="shared" si="43"/>
        <v>5492.8132163545042</v>
      </c>
      <c r="G200" s="2">
        <f t="shared" si="51"/>
        <v>19404.399561015649</v>
      </c>
      <c r="H200" s="2">
        <f t="shared" si="52"/>
        <v>8728.9148503543784</v>
      </c>
      <c r="I200" s="2">
        <f t="shared" si="41"/>
        <v>33626.127627724534</v>
      </c>
      <c r="J200" s="2">
        <f t="shared" si="59"/>
        <v>501589.73711355764</v>
      </c>
      <c r="K200" s="2">
        <f t="shared" si="44"/>
        <v>23326.537100772803</v>
      </c>
      <c r="L200" s="2">
        <f t="shared" si="44"/>
        <v>347954.17841986101</v>
      </c>
      <c r="M200" s="2"/>
      <c r="N200" s="28">
        <f t="shared" si="60"/>
        <v>4779756.8616348924</v>
      </c>
      <c r="O200" s="2">
        <f t="shared" si="53"/>
        <v>9846.5600834563702</v>
      </c>
      <c r="P200" s="2">
        <f t="shared" si="54"/>
        <v>34784.832222593403</v>
      </c>
      <c r="R200">
        <f t="shared" si="55"/>
        <v>179</v>
      </c>
      <c r="S200" s="89">
        <f t="shared" si="45"/>
        <v>0</v>
      </c>
      <c r="T200" s="89">
        <f>IF(AND(S200=0,S199&gt;0),SUM($G200:$H$381),S200)</f>
        <v>0</v>
      </c>
      <c r="U200" s="82">
        <f>SUM(T200:T$381)</f>
        <v>0</v>
      </c>
      <c r="V200" s="68">
        <f>localspline(R200,'BBG rates'!$G$10:$G$27,'BBG rates'!$K$10:$K$27)</f>
        <v>1.0010735407590026</v>
      </c>
      <c r="W200" s="68">
        <f>locallinterp(R200,'BBG rates'!$G$10:$G$27,'BBG rates'!$J$10:$J$27)</f>
        <v>-7.7499999999999999E-3</v>
      </c>
      <c r="X200" s="56">
        <f t="shared" si="56"/>
        <v>-7.7502753000668889E-3</v>
      </c>
      <c r="Y200" s="66">
        <f t="shared" si="46"/>
        <v>0</v>
      </c>
      <c r="Z200" s="72">
        <f t="shared" si="47"/>
        <v>0</v>
      </c>
      <c r="AA200" s="79">
        <f t="shared" si="48"/>
        <v>0</v>
      </c>
      <c r="AB200" s="81">
        <f t="shared" si="57"/>
        <v>0</v>
      </c>
      <c r="AD200" s="95">
        <f>locallinterp(R200,'BBG rates'!$N$10:$N$369,'BBG rates'!$P$10:$P$369)</f>
        <v>15.173811850474417</v>
      </c>
      <c r="AI200" s="185">
        <f t="shared" si="49"/>
        <v>179</v>
      </c>
      <c r="AJ200" s="127">
        <f>locallinterp(MIN(AI200,CAP_Senior*12),'BBG rates'!$X$24:$X$65,'BBG rates'!$Y$24:$Y$65)</f>
        <v>62.331807139560127</v>
      </c>
      <c r="AK200" s="127">
        <f>locallinterp(MIN(AI200,CAP_CB*12),'BBG rates'!$AA$25:$AA$40,'BBG rates'!$AC$25:$AC$40)</f>
        <v>10.983333333333334</v>
      </c>
      <c r="AL200" s="144">
        <f t="shared" si="50"/>
        <v>19.712573880391886</v>
      </c>
      <c r="AM200" s="142">
        <f>(SUMPRODUCT(AL200:AL$381,G200:G$381)+SUMPRODUCT(AL200:AL$381,H200:H$381))/12</f>
        <v>4566785.1452639718</v>
      </c>
    </row>
    <row r="201" spans="1:39" x14ac:dyDescent="0.2">
      <c r="A201" s="7">
        <v>180</v>
      </c>
      <c r="B201" s="7">
        <v>90</v>
      </c>
      <c r="C201" s="7">
        <v>45</v>
      </c>
      <c r="D201" s="12">
        <f t="shared" si="42"/>
        <v>15</v>
      </c>
      <c r="E201" s="29">
        <f t="shared" si="58"/>
        <v>2629597.2817359343</v>
      </c>
      <c r="F201" s="2">
        <f t="shared" si="43"/>
        <v>5435.2757832377147</v>
      </c>
      <c r="G201" s="2">
        <f t="shared" si="51"/>
        <v>19380.429998197294</v>
      </c>
      <c r="H201" s="2">
        <f t="shared" si="52"/>
        <v>8636.8921698721279</v>
      </c>
      <c r="I201" s="2">
        <f t="shared" si="41"/>
        <v>33452.597951307136</v>
      </c>
      <c r="J201" s="2">
        <f t="shared" si="59"/>
        <v>501788.96926960704</v>
      </c>
      <c r="K201" s="2">
        <f t="shared" si="44"/>
        <v>23158.795395498859</v>
      </c>
      <c r="L201" s="2">
        <f t="shared" si="44"/>
        <v>347381.93093248288</v>
      </c>
      <c r="M201" s="2"/>
      <c r="N201" s="28">
        <f t="shared" si="60"/>
        <v>4744900.8884891849</v>
      </c>
      <c r="O201" s="2">
        <f t="shared" si="53"/>
        <v>9775.419160342195</v>
      </c>
      <c r="P201" s="2">
        <f t="shared" si="54"/>
        <v>34855.973145707576</v>
      </c>
      <c r="R201">
        <f t="shared" si="55"/>
        <v>180</v>
      </c>
      <c r="S201" s="89">
        <f t="shared" si="45"/>
        <v>0</v>
      </c>
      <c r="T201" s="89">
        <f>IF(AND(S201=0,S200&gt;0),SUM($G201:$H$381),S201)</f>
        <v>0</v>
      </c>
      <c r="U201" s="82">
        <f>SUM(T201:T$381)</f>
        <v>0</v>
      </c>
      <c r="V201" s="68">
        <f>localspline(R201,'BBG rates'!$G$10:$G$27,'BBG rates'!$K$10:$K$27)</f>
        <v>1.0006957054138184</v>
      </c>
      <c r="W201" s="68">
        <f>locallinterp(R201,'BBG rates'!$G$10:$G$27,'BBG rates'!$J$10:$J$27)</f>
        <v>-4.4999999999999997E-3</v>
      </c>
      <c r="X201" s="56">
        <f t="shared" si="56"/>
        <v>-4.5000928151850417E-3</v>
      </c>
      <c r="Y201" s="66">
        <f t="shared" si="46"/>
        <v>0</v>
      </c>
      <c r="Z201" s="72">
        <f t="shared" si="47"/>
        <v>0</v>
      </c>
      <c r="AA201" s="79">
        <f t="shared" si="48"/>
        <v>0</v>
      </c>
      <c r="AB201" s="81">
        <f t="shared" si="57"/>
        <v>0</v>
      </c>
      <c r="AD201" s="95">
        <f>locallinterp(R201,'BBG rates'!$N$10:$N$369,'BBG rates'!$P$10:$P$369)</f>
        <v>15.257203159258902</v>
      </c>
      <c r="AI201" s="185">
        <f t="shared" si="49"/>
        <v>180</v>
      </c>
      <c r="AJ201" s="127">
        <f>locallinterp(MIN(AI201,CAP_Senior*12),'BBG rates'!$X$24:$X$65,'BBG rates'!$Y$24:$Y$65)</f>
        <v>62.441275828986086</v>
      </c>
      <c r="AK201" s="127">
        <f>locallinterp(MIN(AI201,CAP_CB*12),'BBG rates'!$AA$25:$AA$40,'BBG rates'!$AC$25:$AC$40)</f>
        <v>11</v>
      </c>
      <c r="AL201" s="144">
        <f t="shared" si="50"/>
        <v>19.745016890927634</v>
      </c>
      <c r="AM201" s="142">
        <f>(SUMPRODUCT(AL201:AL$381,G201:G$381)+SUMPRODUCT(AL201:AL$381,H201:H$381))/12</f>
        <v>4520570.1420277702</v>
      </c>
    </row>
    <row r="202" spans="1:39" x14ac:dyDescent="0.2">
      <c r="A202" s="7">
        <v>181</v>
      </c>
      <c r="B202" s="7">
        <v>90.5</v>
      </c>
      <c r="C202" s="7">
        <v>45.25</v>
      </c>
      <c r="D202" s="12">
        <f t="shared" si="42"/>
        <v>15.083333333333334</v>
      </c>
      <c r="E202" s="29">
        <f>IF($A202&lt;=$I$8,E201-G202-H202,0)</f>
        <v>2601695.542570929</v>
      </c>
      <c r="F202" s="2">
        <f t="shared" si="43"/>
        <v>5377.9755740698474</v>
      </c>
      <c r="G202" s="2">
        <f t="shared" si="51"/>
        <v>19356.490044125138</v>
      </c>
      <c r="H202" s="2">
        <f t="shared" si="52"/>
        <v>8545.2491208798656</v>
      </c>
      <c r="I202" s="2">
        <f t="shared" si="41"/>
        <v>33279.714739074851</v>
      </c>
      <c r="J202" s="2">
        <f t="shared" si="59"/>
        <v>501969.03064771235</v>
      </c>
      <c r="K202" s="2">
        <f t="shared" si="44"/>
        <v>22992.087865402471</v>
      </c>
      <c r="L202" s="2">
        <f t="shared" si="44"/>
        <v>346797.32530315395</v>
      </c>
      <c r="M202" s="2"/>
      <c r="N202" s="28">
        <f t="shared" si="60"/>
        <v>4709973.6289250245</v>
      </c>
      <c r="O202" s="2">
        <f t="shared" si="53"/>
        <v>9704.1327418894416</v>
      </c>
      <c r="P202" s="2">
        <f t="shared" si="54"/>
        <v>34927.259564160326</v>
      </c>
      <c r="R202">
        <f t="shared" si="55"/>
        <v>181</v>
      </c>
      <c r="S202" s="89">
        <f t="shared" si="45"/>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6"/>
        <v>-2.8583707802010139E-3</v>
      </c>
      <c r="Y202" s="66">
        <f t="shared" si="46"/>
        <v>0</v>
      </c>
      <c r="Z202" s="72">
        <f t="shared" si="47"/>
        <v>0</v>
      </c>
      <c r="AA202" s="79">
        <f t="shared" si="48"/>
        <v>0</v>
      </c>
      <c r="AB202" s="81">
        <f t="shared" si="57"/>
        <v>0</v>
      </c>
      <c r="AD202" s="95">
        <f>locallinterp(R202,'BBG rates'!$N$10:$N$369,'BBG rates'!$P$10:$P$369)</f>
        <v>15.340563077127603</v>
      </c>
      <c r="AI202" s="185">
        <f t="shared" si="49"/>
        <v>181</v>
      </c>
      <c r="AJ202" s="127">
        <f>locallinterp(MIN(AI202,CAP_Senior*12),'BBG rates'!$X$24:$X$65,'BBG rates'!$Y$24:$Y$65)</f>
        <v>62.543676949191031</v>
      </c>
      <c r="AK202" s="127">
        <f>locallinterp(MIN(AI202,CAP_CB*12),'BBG rates'!$AA$25:$AA$40,'BBG rates'!$AC$25:$AC$40)</f>
        <v>11</v>
      </c>
      <c r="AL202" s="144">
        <f t="shared" si="50"/>
        <v>19.762425081362473</v>
      </c>
      <c r="AM202" s="142">
        <f>(SUMPRODUCT(AL202:AL$381,G202:G$381)+SUMPRODUCT(AL202:AL$381,H202:H$381))/12</f>
        <v>4474469.9337405125</v>
      </c>
    </row>
    <row r="203" spans="1:39" x14ac:dyDescent="0.2">
      <c r="A203" s="7">
        <v>182</v>
      </c>
      <c r="B203" s="7">
        <v>91</v>
      </c>
      <c r="C203" s="7">
        <v>45.5</v>
      </c>
      <c r="D203" s="12">
        <f t="shared" si="42"/>
        <v>15.166666666666666</v>
      </c>
      <c r="E203" s="29">
        <f t="shared" ref="E203:E266" si="61">IF($A203&lt;=$I$8,E202-G203-H203,0)</f>
        <v>2573908.9785449528</v>
      </c>
      <c r="F203" s="2">
        <f t="shared" si="43"/>
        <v>5320.9117518847233</v>
      </c>
      <c r="G203" s="2">
        <f t="shared" si="51"/>
        <v>19332.579662224543</v>
      </c>
      <c r="H203" s="2">
        <f t="shared" si="52"/>
        <v>8453.9843637512859</v>
      </c>
      <c r="I203" s="2">
        <f t="shared" si="41"/>
        <v>33107.475777860556</v>
      </c>
      <c r="J203" s="2">
        <f t="shared" si="59"/>
        <v>502130.04929755174</v>
      </c>
      <c r="K203" s="2">
        <f t="shared" si="44"/>
        <v>22826.408550284272</v>
      </c>
      <c r="L203" s="2">
        <f t="shared" si="44"/>
        <v>346200.52967931144</v>
      </c>
      <c r="M203" s="2"/>
      <c r="N203" s="28">
        <f t="shared" si="60"/>
        <v>4674974.9371495098</v>
      </c>
      <c r="O203" s="2">
        <f t="shared" si="53"/>
        <v>9632.7005305352941</v>
      </c>
      <c r="P203" s="2">
        <f t="shared" si="54"/>
        <v>34998.691775514475</v>
      </c>
      <c r="R203">
        <f t="shared" si="55"/>
        <v>182</v>
      </c>
      <c r="S203" s="89">
        <f t="shared" si="45"/>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6"/>
        <v>-1.2166734513208155E-3</v>
      </c>
      <c r="Y203" s="66">
        <f t="shared" si="46"/>
        <v>0</v>
      </c>
      <c r="Z203" s="72">
        <f t="shared" si="47"/>
        <v>0</v>
      </c>
      <c r="AA203" s="79">
        <f t="shared" si="48"/>
        <v>0</v>
      </c>
      <c r="AB203" s="81">
        <f t="shared" si="57"/>
        <v>0</v>
      </c>
      <c r="AD203" s="95">
        <f>locallinterp(R203,'BBG rates'!$N$10:$N$369,'BBG rates'!$P$10:$P$369)</f>
        <v>15.423891701451685</v>
      </c>
      <c r="AI203" s="185">
        <f t="shared" si="49"/>
        <v>182</v>
      </c>
      <c r="AJ203" s="127">
        <f>locallinterp(MIN(AI203,CAP_Senior*12),'BBG rates'!$X$24:$X$65,'BBG rates'!$Y$24:$Y$65)</f>
        <v>62.646078069395976</v>
      </c>
      <c r="AK203" s="127">
        <f>locallinterp(MIN(AI203,CAP_CB*12),'BBG rates'!$AA$25:$AA$40,'BBG rates'!$AC$25:$AC$40)</f>
        <v>11</v>
      </c>
      <c r="AL203" s="144">
        <f t="shared" si="50"/>
        <v>19.779833271797315</v>
      </c>
      <c r="AM203" s="142">
        <f>(SUMPRODUCT(AL203:AL$381,G203:G$381)+SUMPRODUCT(AL203:AL$381,H203:H$381))/12</f>
        <v>4428519.4312498355</v>
      </c>
    </row>
    <row r="204" spans="1:39" x14ac:dyDescent="0.2">
      <c r="A204" s="7">
        <v>183</v>
      </c>
      <c r="B204" s="7">
        <v>91.5</v>
      </c>
      <c r="C204" s="7">
        <v>45.75</v>
      </c>
      <c r="D204" s="12">
        <f t="shared" si="42"/>
        <v>15.25</v>
      </c>
      <c r="E204" s="29">
        <f t="shared" si="61"/>
        <v>2546237.1831656215</v>
      </c>
      <c r="F204" s="2">
        <f t="shared" si="43"/>
        <v>5264.0834825307265</v>
      </c>
      <c r="G204" s="2">
        <f t="shared" si="51"/>
        <v>19308.698815966065</v>
      </c>
      <c r="H204" s="2">
        <f t="shared" si="52"/>
        <v>8363.0965633652595</v>
      </c>
      <c r="I204" s="2">
        <f t="shared" si="41"/>
        <v>32935.878861862053</v>
      </c>
      <c r="J204" s="2">
        <f t="shared" si="59"/>
        <v>502272.15264339629</v>
      </c>
      <c r="K204" s="2">
        <f t="shared" si="44"/>
        <v>22661.751523123021</v>
      </c>
      <c r="L204" s="2">
        <f t="shared" si="44"/>
        <v>345591.71072762611</v>
      </c>
      <c r="M204" s="2"/>
      <c r="N204" s="28">
        <f t="shared" si="60"/>
        <v>4639904.6670715688</v>
      </c>
      <c r="O204" s="2">
        <f t="shared" si="53"/>
        <v>9561.1222281083683</v>
      </c>
      <c r="P204" s="2">
        <f t="shared" si="54"/>
        <v>35070.270077941401</v>
      </c>
      <c r="R204">
        <f t="shared" si="55"/>
        <v>183</v>
      </c>
      <c r="S204" s="89">
        <f t="shared" si="45"/>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6"/>
        <v>4.2499917212168725E-4</v>
      </c>
      <c r="Y204" s="66">
        <f t="shared" si="46"/>
        <v>0</v>
      </c>
      <c r="Z204" s="72">
        <f t="shared" si="47"/>
        <v>0</v>
      </c>
      <c r="AA204" s="79">
        <f t="shared" si="48"/>
        <v>0</v>
      </c>
      <c r="AB204" s="81">
        <f t="shared" si="57"/>
        <v>0</v>
      </c>
      <c r="AD204" s="95">
        <f>locallinterp(R204,'BBG rates'!$N$10:$N$369,'BBG rates'!$P$10:$P$369)</f>
        <v>15.507189130996757</v>
      </c>
      <c r="AI204" s="185">
        <f t="shared" si="49"/>
        <v>183</v>
      </c>
      <c r="AJ204" s="127">
        <f>locallinterp(MIN(AI204,CAP_Senior*12),'BBG rates'!$X$24:$X$65,'BBG rates'!$Y$24:$Y$65)</f>
        <v>62.748479189600928</v>
      </c>
      <c r="AK204" s="127">
        <f>locallinterp(MIN(AI204,CAP_CB*12),'BBG rates'!$AA$25:$AA$40,'BBG rates'!$AC$25:$AC$40)</f>
        <v>11</v>
      </c>
      <c r="AL204" s="144">
        <f t="shared" si="50"/>
        <v>19.797241462232158</v>
      </c>
      <c r="AM204" s="142">
        <f>(SUMPRODUCT(AL204:AL$381,G204:G$381)+SUMPRODUCT(AL204:AL$381,H204:H$381))/12</f>
        <v>4382718.2976140091</v>
      </c>
    </row>
    <row r="205" spans="1:39" x14ac:dyDescent="0.2">
      <c r="A205" s="7">
        <v>184</v>
      </c>
      <c r="B205" s="7">
        <v>92</v>
      </c>
      <c r="C205" s="7">
        <v>46</v>
      </c>
      <c r="D205" s="12">
        <f t="shared" si="42"/>
        <v>15.333333333333334</v>
      </c>
      <c r="E205" s="29">
        <f t="shared" si="61"/>
        <v>2518679.7513076649</v>
      </c>
      <c r="F205" s="2">
        <f t="shared" si="43"/>
        <v>5207.489934661503</v>
      </c>
      <c r="G205" s="2">
        <f t="shared" si="51"/>
        <v>19284.847468865388</v>
      </c>
      <c r="H205" s="2">
        <f t="shared" si="52"/>
        <v>8272.5843890909364</v>
      </c>
      <c r="I205" s="2">
        <f t="shared" si="41"/>
        <v>32764.921792617824</v>
      </c>
      <c r="J205" s="2">
        <f t="shared" si="59"/>
        <v>502395.46748680668</v>
      </c>
      <c r="K205" s="2">
        <f t="shared" si="44"/>
        <v>22498.110889894495</v>
      </c>
      <c r="L205" s="2">
        <f t="shared" si="44"/>
        <v>344971.03364504891</v>
      </c>
      <c r="M205" s="2"/>
      <c r="N205" s="28">
        <f t="shared" si="60"/>
        <v>4604762.6723013464</v>
      </c>
      <c r="O205" s="2">
        <f t="shared" si="53"/>
        <v>9489.3975358274693</v>
      </c>
      <c r="P205" s="2">
        <f t="shared" si="54"/>
        <v>35141.9947702223</v>
      </c>
      <c r="R205">
        <f t="shared" si="55"/>
        <v>184</v>
      </c>
      <c r="S205" s="89">
        <f t="shared" si="45"/>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6"/>
        <v>2.0666470910590817E-3</v>
      </c>
      <c r="Y205" s="66">
        <f t="shared" si="46"/>
        <v>0</v>
      </c>
      <c r="Z205" s="72">
        <f t="shared" si="47"/>
        <v>0</v>
      </c>
      <c r="AA205" s="79">
        <f t="shared" si="48"/>
        <v>0</v>
      </c>
      <c r="AB205" s="81">
        <f t="shared" si="57"/>
        <v>0</v>
      </c>
      <c r="AD205" s="95">
        <f>locallinterp(R205,'BBG rates'!$N$10:$N$369,'BBG rates'!$P$10:$P$369)</f>
        <v>15.590455470870692</v>
      </c>
      <c r="AI205" s="185">
        <f t="shared" si="49"/>
        <v>184</v>
      </c>
      <c r="AJ205" s="127">
        <f>locallinterp(MIN(AI205,CAP_Senior*12),'BBG rates'!$X$24:$X$65,'BBG rates'!$Y$24:$Y$65)</f>
        <v>62.850880309805873</v>
      </c>
      <c r="AK205" s="127">
        <f>locallinterp(MIN(AI205,CAP_CB*12),'BBG rates'!$AA$25:$AA$40,'BBG rates'!$AC$25:$AC$40)</f>
        <v>11</v>
      </c>
      <c r="AL205" s="144">
        <f t="shared" si="50"/>
        <v>19.814649652667001</v>
      </c>
      <c r="AM205" s="142">
        <f>(SUMPRODUCT(AL205:AL$381,G205:G$381)+SUMPRODUCT(AL205:AL$381,H205:H$381))/12</f>
        <v>4337066.1963791661</v>
      </c>
    </row>
    <row r="206" spans="1:39" x14ac:dyDescent="0.2">
      <c r="A206" s="7">
        <v>185</v>
      </c>
      <c r="B206" s="7">
        <v>92.5</v>
      </c>
      <c r="C206" s="7">
        <v>46.25</v>
      </c>
      <c r="D206" s="12">
        <f t="shared" si="42"/>
        <v>15.416666666666666</v>
      </c>
      <c r="E206" s="29">
        <f t="shared" si="61"/>
        <v>2491236.2792084091</v>
      </c>
      <c r="F206" s="2">
        <f t="shared" si="43"/>
        <v>5151.1302797266799</v>
      </c>
      <c r="G206" s="2">
        <f t="shared" si="51"/>
        <v>19261.025584483239</v>
      </c>
      <c r="H206" s="2">
        <f t="shared" si="52"/>
        <v>8182.4465147728979</v>
      </c>
      <c r="I206" s="2">
        <f t="shared" si="41"/>
        <v>32594.602378982818</v>
      </c>
      <c r="J206" s="2">
        <f t="shared" si="59"/>
        <v>502500.1200093184</v>
      </c>
      <c r="K206" s="2">
        <f t="shared" si="44"/>
        <v>22335.480789391258</v>
      </c>
      <c r="L206" s="2">
        <f t="shared" si="44"/>
        <v>344338.66216978186</v>
      </c>
      <c r="M206" s="2"/>
      <c r="N206" s="28">
        <f t="shared" si="60"/>
        <v>4569548.8061495973</v>
      </c>
      <c r="O206" s="2">
        <f t="shared" si="53"/>
        <v>9417.5261543003398</v>
      </c>
      <c r="P206" s="2">
        <f t="shared" si="54"/>
        <v>35213.866151749433</v>
      </c>
      <c r="R206">
        <f t="shared" si="55"/>
        <v>185</v>
      </c>
      <c r="S206" s="89">
        <f t="shared" si="45"/>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6"/>
        <v>3.708270306024275E-3</v>
      </c>
      <c r="Y206" s="66">
        <f t="shared" si="46"/>
        <v>0</v>
      </c>
      <c r="Z206" s="72">
        <f t="shared" si="47"/>
        <v>0</v>
      </c>
      <c r="AA206" s="79">
        <f t="shared" si="48"/>
        <v>0</v>
      </c>
      <c r="AB206" s="81">
        <f t="shared" si="57"/>
        <v>0</v>
      </c>
      <c r="AD206" s="95">
        <f>locallinterp(R206,'BBG rates'!$N$10:$N$369,'BBG rates'!$P$10:$P$369)</f>
        <v>15.673690817628989</v>
      </c>
      <c r="AI206" s="185">
        <f t="shared" si="49"/>
        <v>185</v>
      </c>
      <c r="AJ206" s="127">
        <f>locallinterp(MIN(AI206,CAP_Senior*12),'BBG rates'!$X$24:$X$65,'BBG rates'!$Y$24:$Y$65)</f>
        <v>62.953281430010819</v>
      </c>
      <c r="AK206" s="127">
        <f>locallinterp(MIN(AI206,CAP_CB*12),'BBG rates'!$AA$25:$AA$40,'BBG rates'!$AC$25:$AC$40)</f>
        <v>11</v>
      </c>
      <c r="AL206" s="144">
        <f t="shared" si="50"/>
        <v>19.83205784310184</v>
      </c>
      <c r="AM206" s="142">
        <f>(SUMPRODUCT(AL206:AL$381,G206:G$381)+SUMPRODUCT(AL206:AL$381,H206:H$381))/12</f>
        <v>4291562.7915797783</v>
      </c>
    </row>
    <row r="207" spans="1:39" x14ac:dyDescent="0.2">
      <c r="A207" s="7">
        <v>186</v>
      </c>
      <c r="B207" s="7">
        <v>93</v>
      </c>
      <c r="C207" s="7">
        <v>46.5</v>
      </c>
      <c r="D207" s="12">
        <f t="shared" si="42"/>
        <v>15.5</v>
      </c>
      <c r="E207" s="29">
        <f t="shared" si="61"/>
        <v>2463906.3644632674</v>
      </c>
      <c r="F207" s="2">
        <f t="shared" si="43"/>
        <v>5095.0036919626282</v>
      </c>
      <c r="G207" s="2">
        <f t="shared" si="51"/>
        <v>19237.233126425392</v>
      </c>
      <c r="H207" s="2">
        <f t="shared" si="52"/>
        <v>8092.6816187163586</v>
      </c>
      <c r="I207" s="2">
        <f t="shared" si="41"/>
        <v>32424.918437104381</v>
      </c>
      <c r="J207" s="2">
        <f t="shared" si="59"/>
        <v>502586.23577511788</v>
      </c>
      <c r="K207" s="2">
        <f t="shared" si="44"/>
        <v>22173.855393043505</v>
      </c>
      <c r="L207" s="2">
        <f t="shared" si="44"/>
        <v>343694.75859217433</v>
      </c>
      <c r="M207" s="2"/>
      <c r="N207" s="28">
        <f t="shared" si="60"/>
        <v>4534262.9216270698</v>
      </c>
      <c r="O207" s="2">
        <f t="shared" si="53"/>
        <v>9345.5077835224183</v>
      </c>
      <c r="P207" s="2">
        <f t="shared" si="54"/>
        <v>35285.884522527354</v>
      </c>
      <c r="R207">
        <f t="shared" si="55"/>
        <v>186</v>
      </c>
      <c r="S207" s="89">
        <f t="shared" si="45"/>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6"/>
        <v>5.3498688180830811E-3</v>
      </c>
      <c r="Y207" s="66">
        <f t="shared" si="46"/>
        <v>0</v>
      </c>
      <c r="Z207" s="72">
        <f t="shared" si="47"/>
        <v>0</v>
      </c>
      <c r="AA207" s="79">
        <f t="shared" si="48"/>
        <v>0</v>
      </c>
      <c r="AB207" s="81">
        <f t="shared" si="57"/>
        <v>0</v>
      </c>
      <c r="AD207" s="95">
        <f>locallinterp(R207,'BBG rates'!$N$10:$N$369,'BBG rates'!$P$10:$P$369)</f>
        <v>15.756895274171031</v>
      </c>
      <c r="AI207" s="185">
        <f t="shared" si="49"/>
        <v>186</v>
      </c>
      <c r="AJ207" s="127">
        <f>locallinterp(MIN(AI207,CAP_Senior*12),'BBG rates'!$X$24:$X$65,'BBG rates'!$Y$24:$Y$65)</f>
        <v>63.055682550215764</v>
      </c>
      <c r="AK207" s="127">
        <f>locallinterp(MIN(AI207,CAP_CB*12),'BBG rates'!$AA$25:$AA$40,'BBG rates'!$AC$25:$AC$40)</f>
        <v>11</v>
      </c>
      <c r="AL207" s="144">
        <f t="shared" si="50"/>
        <v>19.849466033536679</v>
      </c>
      <c r="AM207" s="142">
        <f>(SUMPRODUCT(AL207:AL$381,G207:G$381)+SUMPRODUCT(AL207:AL$381,H207:H$381))/12</f>
        <v>4246207.7477391111</v>
      </c>
    </row>
    <row r="208" spans="1:39" x14ac:dyDescent="0.2">
      <c r="A208" s="7">
        <v>187</v>
      </c>
      <c r="B208" s="7">
        <v>93.5</v>
      </c>
      <c r="C208" s="7">
        <v>46.75</v>
      </c>
      <c r="D208" s="12">
        <f t="shared" si="42"/>
        <v>15.583333333333334</v>
      </c>
      <c r="E208" s="29">
        <f t="shared" si="61"/>
        <v>2436689.6060212525</v>
      </c>
      <c r="F208" s="2">
        <f t="shared" si="43"/>
        <v>5039.1093483832356</v>
      </c>
      <c r="G208" s="2">
        <f t="shared" si="51"/>
        <v>19213.470058342547</v>
      </c>
      <c r="H208" s="2">
        <f t="shared" si="52"/>
        <v>8003.2883836724131</v>
      </c>
      <c r="I208" s="2">
        <f t="shared" si="41"/>
        <v>32255.867790398195</v>
      </c>
      <c r="J208" s="2">
        <f t="shared" si="59"/>
        <v>502653.93973370525</v>
      </c>
      <c r="K208" s="2">
        <f t="shared" si="44"/>
        <v>22013.228904740765</v>
      </c>
      <c r="L208" s="2">
        <f t="shared" si="44"/>
        <v>343039.48376554361</v>
      </c>
      <c r="M208" s="2"/>
      <c r="N208" s="28">
        <f t="shared" si="60"/>
        <v>4498904.8714438956</v>
      </c>
      <c r="O208" s="2">
        <f t="shared" si="53"/>
        <v>9273.3421228755815</v>
      </c>
      <c r="P208" s="2">
        <f t="shared" si="54"/>
        <v>35358.050183174193</v>
      </c>
      <c r="R208">
        <f t="shared" si="55"/>
        <v>187</v>
      </c>
      <c r="S208" s="89">
        <f t="shared" si="45"/>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6"/>
        <v>6.9914426277684072E-3</v>
      </c>
      <c r="Y208" s="66">
        <f t="shared" si="46"/>
        <v>0</v>
      </c>
      <c r="Z208" s="72">
        <f t="shared" si="47"/>
        <v>0</v>
      </c>
      <c r="AA208" s="79">
        <f t="shared" si="48"/>
        <v>0</v>
      </c>
      <c r="AB208" s="81">
        <f t="shared" si="57"/>
        <v>0</v>
      </c>
      <c r="AD208" s="95">
        <f>locallinterp(R208,'BBG rates'!$N$10:$N$369,'BBG rates'!$P$10:$P$369)</f>
        <v>15.840068944788056</v>
      </c>
      <c r="AI208" s="185">
        <f t="shared" si="49"/>
        <v>187</v>
      </c>
      <c r="AJ208" s="127">
        <f>locallinterp(MIN(AI208,CAP_Senior*12),'BBG rates'!$X$24:$X$65,'BBG rates'!$Y$24:$Y$65)</f>
        <v>63.158083670420709</v>
      </c>
      <c r="AK208" s="127">
        <f>locallinterp(MIN(AI208,CAP_CB*12),'BBG rates'!$AA$25:$AA$40,'BBG rates'!$AC$25:$AC$40)</f>
        <v>11</v>
      </c>
      <c r="AL208" s="144">
        <f t="shared" si="50"/>
        <v>19.866874223971521</v>
      </c>
      <c r="AM208" s="142">
        <f>(SUMPRODUCT(AL208:AL$381,G208:G$381)+SUMPRODUCT(AL208:AL$381,H208:H$381))/12</f>
        <v>4201000.7298696833</v>
      </c>
    </row>
    <row r="209" spans="1:39" x14ac:dyDescent="0.2">
      <c r="A209" s="7">
        <v>188</v>
      </c>
      <c r="B209" s="7">
        <v>94</v>
      </c>
      <c r="C209" s="7">
        <v>47</v>
      </c>
      <c r="D209" s="12">
        <f t="shared" si="42"/>
        <v>15.666666666666666</v>
      </c>
      <c r="E209" s="29">
        <f t="shared" si="61"/>
        <v>2409585.6041804985</v>
      </c>
      <c r="F209" s="2">
        <f t="shared" si="43"/>
        <v>4983.446428770736</v>
      </c>
      <c r="G209" s="2">
        <f t="shared" si="51"/>
        <v>19189.736343930308</v>
      </c>
      <c r="H209" s="2">
        <f t="shared" si="52"/>
        <v>7914.2654968233401</v>
      </c>
      <c r="I209" s="2">
        <f t="shared" si="41"/>
        <v>32087.448269524386</v>
      </c>
      <c r="J209" s="2">
        <f t="shared" si="59"/>
        <v>502703.3562225487</v>
      </c>
      <c r="K209" s="2">
        <f t="shared" si="44"/>
        <v>21853.595560654696</v>
      </c>
      <c r="L209" s="2">
        <f t="shared" si="44"/>
        <v>342372.99711692357</v>
      </c>
      <c r="M209" s="2"/>
      <c r="N209" s="28">
        <f t="shared" si="60"/>
        <v>4463474.5080089727</v>
      </c>
      <c r="O209" s="2">
        <f t="shared" si="53"/>
        <v>9201.0288711268895</v>
      </c>
      <c r="P209" s="2">
        <f t="shared" si="54"/>
        <v>35430.363434922889</v>
      </c>
      <c r="R209">
        <f t="shared" si="55"/>
        <v>188</v>
      </c>
      <c r="S209" s="89">
        <f t="shared" si="45"/>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6"/>
        <v>8.6329917358796138E-3</v>
      </c>
      <c r="Y209" s="66">
        <f t="shared" si="46"/>
        <v>0</v>
      </c>
      <c r="Z209" s="72">
        <f t="shared" si="47"/>
        <v>0</v>
      </c>
      <c r="AA209" s="79">
        <f t="shared" si="48"/>
        <v>0</v>
      </c>
      <c r="AB209" s="81">
        <f t="shared" si="57"/>
        <v>0</v>
      </c>
      <c r="AD209" s="95">
        <f>locallinterp(R209,'BBG rates'!$N$10:$N$369,'BBG rates'!$P$10:$P$369)</f>
        <v>15.923211940114877</v>
      </c>
      <c r="AI209" s="185">
        <f t="shared" si="49"/>
        <v>188</v>
      </c>
      <c r="AJ209" s="127">
        <f>locallinterp(MIN(AI209,CAP_Senior*12),'BBG rates'!$X$24:$X$65,'BBG rates'!$Y$24:$Y$65)</f>
        <v>63.260484790625654</v>
      </c>
      <c r="AK209" s="127">
        <f>locallinterp(MIN(AI209,CAP_CB*12),'BBG rates'!$AA$25:$AA$40,'BBG rates'!$AC$25:$AC$40)</f>
        <v>11</v>
      </c>
      <c r="AL209" s="144">
        <f t="shared" si="50"/>
        <v>19.884282414406361</v>
      </c>
      <c r="AM209" s="142">
        <f>(SUMPRODUCT(AL209:AL$381,G209:G$381)+SUMPRODUCT(AL209:AL$381,H209:H$381))/12</f>
        <v>4155941.4034737065</v>
      </c>
    </row>
    <row r="210" spans="1:39" x14ac:dyDescent="0.2">
      <c r="A210" s="7">
        <v>189</v>
      </c>
      <c r="B210" s="7">
        <v>94.5</v>
      </c>
      <c r="C210" s="7">
        <v>47.25</v>
      </c>
      <c r="D210" s="12">
        <f t="shared" si="42"/>
        <v>15.75</v>
      </c>
      <c r="E210" s="29">
        <f t="shared" si="61"/>
        <v>2382593.9605838014</v>
      </c>
      <c r="F210" s="2">
        <f t="shared" si="43"/>
        <v>4928.0141156665441</v>
      </c>
      <c r="G210" s="2">
        <f t="shared" si="51"/>
        <v>19166.031946929139</v>
      </c>
      <c r="H210" s="2">
        <f t="shared" si="52"/>
        <v>7825.6116497679477</v>
      </c>
      <c r="I210" s="2">
        <f t="shared" si="41"/>
        <v>31919.657712363631</v>
      </c>
      <c r="J210" s="2">
        <f t="shared" si="59"/>
        <v>502734.60896972718</v>
      </c>
      <c r="K210" s="2">
        <f t="shared" si="44"/>
        <v>21694.949629062714</v>
      </c>
      <c r="L210" s="2">
        <f t="shared" si="44"/>
        <v>341695.45665773773</v>
      </c>
      <c r="M210" s="2"/>
      <c r="N210" s="28">
        <f t="shared" si="60"/>
        <v>4427971.6834293501</v>
      </c>
      <c r="O210" s="2">
        <f t="shared" si="53"/>
        <v>9128.5677264273309</v>
      </c>
      <c r="P210" s="2">
        <f t="shared" si="54"/>
        <v>35502.824579622444</v>
      </c>
      <c r="R210">
        <f t="shared" si="55"/>
        <v>189</v>
      </c>
      <c r="S210" s="89">
        <f t="shared" si="45"/>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6"/>
        <v>1.0274516143482515E-2</v>
      </c>
      <c r="Y210" s="66">
        <f t="shared" si="46"/>
        <v>0</v>
      </c>
      <c r="Z210" s="72">
        <f t="shared" si="47"/>
        <v>0</v>
      </c>
      <c r="AA210" s="79">
        <f t="shared" si="48"/>
        <v>0</v>
      </c>
      <c r="AB210" s="81">
        <f t="shared" si="57"/>
        <v>0</v>
      </c>
      <c r="AD210" s="95">
        <f>locallinterp(R210,'BBG rates'!$N$10:$N$369,'BBG rates'!$P$10:$P$369)</f>
        <v>16.006324362233926</v>
      </c>
      <c r="AI210" s="185">
        <f t="shared" si="49"/>
        <v>189</v>
      </c>
      <c r="AJ210" s="127">
        <f>locallinterp(MIN(AI210,CAP_Senior*12),'BBG rates'!$X$24:$X$65,'BBG rates'!$Y$24:$Y$65)</f>
        <v>63.362885910830599</v>
      </c>
      <c r="AK210" s="127">
        <f>locallinterp(MIN(AI210,CAP_CB*12),'BBG rates'!$AA$25:$AA$40,'BBG rates'!$AC$25:$AC$40)</f>
        <v>11</v>
      </c>
      <c r="AL210" s="144">
        <f t="shared" si="50"/>
        <v>19.9016906048412</v>
      </c>
      <c r="AM210" s="142">
        <f>(SUMPRODUCT(AL210:AL$381,G210:G$381)+SUMPRODUCT(AL210:AL$381,H210:H$381))/12</f>
        <v>4111029.4345435281</v>
      </c>
    </row>
    <row r="211" spans="1:39" x14ac:dyDescent="0.2">
      <c r="A211" s="7">
        <v>190</v>
      </c>
      <c r="B211" s="7">
        <v>95</v>
      </c>
      <c r="C211" s="7">
        <v>47.5</v>
      </c>
      <c r="D211" s="12">
        <f t="shared" si="42"/>
        <v>15.833333333333334</v>
      </c>
      <c r="E211" s="29">
        <f t="shared" si="61"/>
        <v>2355714.2782141701</v>
      </c>
      <c r="F211" s="2">
        <f t="shared" si="43"/>
        <v>4872.8115943621378</v>
      </c>
      <c r="G211" s="2">
        <f t="shared" si="51"/>
        <v>19142.356831124293</v>
      </c>
      <c r="H211" s="2">
        <f t="shared" si="52"/>
        <v>7737.3255385069633</v>
      </c>
      <c r="I211" s="2">
        <f t="shared" ref="I211:I274" si="62">SUM(F211:H211)</f>
        <v>31752.493963993395</v>
      </c>
      <c r="J211" s="2">
        <f t="shared" si="59"/>
        <v>502747.82109656208</v>
      </c>
      <c r="K211" s="2">
        <f t="shared" si="44"/>
        <v>21537.285410172652</v>
      </c>
      <c r="L211" s="2">
        <f t="shared" si="44"/>
        <v>341007.01899440034</v>
      </c>
      <c r="M211" s="2"/>
      <c r="N211" s="28">
        <f t="shared" si="60"/>
        <v>4392396.2495096112</v>
      </c>
      <c r="O211" s="2">
        <f t="shared" si="53"/>
        <v>9055.9583863105618</v>
      </c>
      <c r="P211" s="2">
        <f t="shared" si="54"/>
        <v>35575.433919739204</v>
      </c>
      <c r="R211">
        <f t="shared" si="55"/>
        <v>190</v>
      </c>
      <c r="S211" s="89">
        <f t="shared" si="45"/>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6"/>
        <v>1.1916015851110018E-2</v>
      </c>
      <c r="Y211" s="66">
        <f t="shared" si="46"/>
        <v>0</v>
      </c>
      <c r="Z211" s="72">
        <f t="shared" si="47"/>
        <v>0</v>
      </c>
      <c r="AA211" s="79">
        <f t="shared" si="48"/>
        <v>0</v>
      </c>
      <c r="AB211" s="81">
        <f t="shared" si="57"/>
        <v>0</v>
      </c>
      <c r="AD211" s="95">
        <f>locallinterp(R211,'BBG rates'!$N$10:$N$369,'BBG rates'!$P$10:$P$369)</f>
        <v>16.089406319572713</v>
      </c>
      <c r="AI211" s="185">
        <f t="shared" si="49"/>
        <v>190</v>
      </c>
      <c r="AJ211" s="127">
        <f>locallinterp(MIN(AI211,CAP_Senior*12),'BBG rates'!$X$24:$X$65,'BBG rates'!$Y$24:$Y$65)</f>
        <v>63.465287031035551</v>
      </c>
      <c r="AK211" s="127">
        <f>locallinterp(MIN(AI211,CAP_CB*12),'BBG rates'!$AA$25:$AA$40,'BBG rates'!$AC$25:$AC$40)</f>
        <v>11</v>
      </c>
      <c r="AL211" s="144">
        <f t="shared" si="50"/>
        <v>19.919098795276042</v>
      </c>
      <c r="AM211" s="142">
        <f>(SUMPRODUCT(AL211:AL$381,G211:G$381)+SUMPRODUCT(AL211:AL$381,H211:H$381))/12</f>
        <v>4066264.4895620607</v>
      </c>
    </row>
    <row r="212" spans="1:39" x14ac:dyDescent="0.2">
      <c r="A212" s="7">
        <v>191</v>
      </c>
      <c r="B212" s="7">
        <v>95.5</v>
      </c>
      <c r="C212" s="7">
        <v>47.75</v>
      </c>
      <c r="D212" s="12">
        <f t="shared" si="42"/>
        <v>15.916666666666666</v>
      </c>
      <c r="E212" s="29">
        <f t="shared" si="61"/>
        <v>2328946.1613903958</v>
      </c>
      <c r="F212" s="2">
        <f t="shared" si="43"/>
        <v>4817.8380528899615</v>
      </c>
      <c r="G212" s="2">
        <f t="shared" si="51"/>
        <v>19118.710960345747</v>
      </c>
      <c r="H212" s="2">
        <f t="shared" si="52"/>
        <v>7649.4058634284838</v>
      </c>
      <c r="I212" s="2">
        <f t="shared" si="62"/>
        <v>31585.954876664193</v>
      </c>
      <c r="J212" s="2">
        <f t="shared" si="59"/>
        <v>502743.11512023839</v>
      </c>
      <c r="K212" s="2">
        <f t="shared" si="44"/>
        <v>21380.597235948328</v>
      </c>
      <c r="L212" s="2">
        <f t="shared" si="44"/>
        <v>340307.83933884423</v>
      </c>
      <c r="M212" s="2"/>
      <c r="N212" s="28">
        <f t="shared" si="60"/>
        <v>4356748.0577512532</v>
      </c>
      <c r="O212" s="2">
        <f t="shared" si="53"/>
        <v>8983.200547691642</v>
      </c>
      <c r="P212" s="2">
        <f t="shared" si="54"/>
        <v>35648.191758358131</v>
      </c>
      <c r="R212">
        <f t="shared" si="55"/>
        <v>191</v>
      </c>
      <c r="S212" s="89">
        <f t="shared" si="45"/>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6"/>
        <v>1.3557490859561483E-2</v>
      </c>
      <c r="Y212" s="66">
        <f t="shared" si="46"/>
        <v>0</v>
      </c>
      <c r="Z212" s="72">
        <f t="shared" si="47"/>
        <v>0</v>
      </c>
      <c r="AA212" s="79">
        <f t="shared" si="48"/>
        <v>0</v>
      </c>
      <c r="AB212" s="81">
        <f t="shared" si="57"/>
        <v>0</v>
      </c>
      <c r="AD212" s="95">
        <f>locallinterp(R212,'BBG rates'!$N$10:$N$369,'BBG rates'!$P$10:$P$369)</f>
        <v>16.172457921948205</v>
      </c>
      <c r="AI212" s="185">
        <f t="shared" si="49"/>
        <v>191</v>
      </c>
      <c r="AJ212" s="127">
        <f>locallinterp(MIN(AI212,CAP_Senior*12),'BBG rates'!$X$24:$X$65,'BBG rates'!$Y$24:$Y$65)</f>
        <v>63.567688151240496</v>
      </c>
      <c r="AK212" s="127">
        <f>locallinterp(MIN(AI212,CAP_CB*12),'BBG rates'!$AA$25:$AA$40,'BBG rates'!$AC$25:$AC$40)</f>
        <v>11</v>
      </c>
      <c r="AL212" s="144">
        <f t="shared" si="50"/>
        <v>19.936506985710885</v>
      </c>
      <c r="AM212" s="142">
        <f>(SUMPRODUCT(AL212:AL$381,G212:G$381)+SUMPRODUCT(AL212:AL$381,H212:H$381))/12</f>
        <v>4021646.2355032</v>
      </c>
    </row>
    <row r="213" spans="1:39" x14ac:dyDescent="0.2">
      <c r="A213" s="7">
        <v>192</v>
      </c>
      <c r="B213" s="7">
        <v>96</v>
      </c>
      <c r="C213" s="7">
        <v>48</v>
      </c>
      <c r="D213" s="12">
        <f t="shared" si="42"/>
        <v>16</v>
      </c>
      <c r="E213" s="29">
        <f t="shared" si="61"/>
        <v>2302289.2157626343</v>
      </c>
      <c r="F213" s="2">
        <f t="shared" si="43"/>
        <v>4763.0926820143604</v>
      </c>
      <c r="G213" s="2">
        <f t="shared" si="51"/>
        <v>19095.094298468164</v>
      </c>
      <c r="H213" s="2">
        <f t="shared" si="52"/>
        <v>7561.8513292934585</v>
      </c>
      <c r="I213" s="2">
        <f t="shared" si="62"/>
        <v>31420.038309775984</v>
      </c>
      <c r="J213" s="2">
        <f t="shared" si="59"/>
        <v>502720.61295641575</v>
      </c>
      <c r="K213" s="2">
        <f t="shared" si="44"/>
        <v>21224.879469936084</v>
      </c>
      <c r="L213" s="2">
        <f t="shared" si="44"/>
        <v>339598.07151897735</v>
      </c>
      <c r="M213" s="2"/>
      <c r="N213" s="28">
        <f t="shared" si="60"/>
        <v>4321026.9593520695</v>
      </c>
      <c r="O213" s="2">
        <f t="shared" si="53"/>
        <v>8910.2939068657706</v>
      </c>
      <c r="P213" s="2">
        <f t="shared" si="54"/>
        <v>35721.098399184011</v>
      </c>
      <c r="R213">
        <f t="shared" si="55"/>
        <v>192</v>
      </c>
      <c r="S213" s="89">
        <f t="shared" si="45"/>
        <v>0</v>
      </c>
      <c r="T213" s="89">
        <f>IF(AND(S213=0,S212&gt;0),SUM($G213:$H$381),S213)</f>
        <v>0</v>
      </c>
      <c r="U213" s="82">
        <f>SUM(T213:T$381)</f>
        <v>0</v>
      </c>
      <c r="V213" s="68">
        <f>localspline(R213,'BBG rates'!$G$10:$G$27,'BBG rates'!$K$10:$K$27)</f>
        <v>0.99625636288722907</v>
      </c>
      <c r="W213" s="68">
        <f>locallinterp(R213,'BBG rates'!$G$10:$G$27,'BBG rates'!$J$10:$J$27)</f>
        <v>1.52E-2</v>
      </c>
      <c r="X213" s="56">
        <f t="shared" si="56"/>
        <v>1.5198941169369817E-2</v>
      </c>
      <c r="Y213" s="66">
        <f t="shared" si="46"/>
        <v>0</v>
      </c>
      <c r="Z213" s="72">
        <f t="shared" si="47"/>
        <v>0</v>
      </c>
      <c r="AA213" s="79">
        <f t="shared" si="48"/>
        <v>0</v>
      </c>
      <c r="AB213" s="81">
        <f t="shared" si="57"/>
        <v>0</v>
      </c>
      <c r="AD213" s="95">
        <f>locallinterp(R213,'BBG rates'!$N$10:$N$369,'BBG rates'!$P$10:$P$369)</f>
        <v>16.255479285522139</v>
      </c>
      <c r="AI213" s="185">
        <f t="shared" si="49"/>
        <v>192</v>
      </c>
      <c r="AJ213" s="127">
        <f>locallinterp(MIN(AI213,CAP_Senior*12),'BBG rates'!$X$24:$X$65,'BBG rates'!$Y$24:$Y$65)</f>
        <v>63.670089271445441</v>
      </c>
      <c r="AK213" s="127">
        <f>locallinterp(MIN(AI213,CAP_CB*12),'BBG rates'!$AA$25:$AA$40,'BBG rates'!$AC$25:$AC$40)</f>
        <v>11</v>
      </c>
      <c r="AL213" s="144">
        <f t="shared" si="50"/>
        <v>19.953915176145724</v>
      </c>
      <c r="AM213" s="142">
        <f>(SUMPRODUCT(AL213:AL$381,G213:G$381)+SUMPRODUCT(AL213:AL$381,H213:H$381))/12</f>
        <v>3977174.3398322426</v>
      </c>
    </row>
    <row r="214" spans="1:39" x14ac:dyDescent="0.2">
      <c r="A214" s="7">
        <v>193</v>
      </c>
      <c r="B214" s="7">
        <v>96.5</v>
      </c>
      <c r="C214" s="7">
        <v>48.25</v>
      </c>
      <c r="D214" s="12">
        <f t="shared" ref="D214:D277" si="63">A214/12</f>
        <v>16.083333333333332</v>
      </c>
      <c r="E214" s="29">
        <f t="shared" si="61"/>
        <v>2275743.0483080023</v>
      </c>
      <c r="F214" s="2">
        <f t="shared" ref="F214:F277" si="64">IF($A214&lt;=$I$8,-IPMT($G$11,1,$I$8-$A214+1,$E213),0)</f>
        <v>4708.5746752225486</v>
      </c>
      <c r="G214" s="2">
        <f t="shared" si="51"/>
        <v>19071.506809410828</v>
      </c>
      <c r="H214" s="2">
        <f t="shared" si="52"/>
        <v>7474.6606452212309</v>
      </c>
      <c r="I214" s="2">
        <f t="shared" si="62"/>
        <v>31254.742129854611</v>
      </c>
      <c r="J214" s="2">
        <f t="shared" si="59"/>
        <v>502680.43592182826</v>
      </c>
      <c r="K214" s="2">
        <f t="shared" ref="K214:L277" si="65">I214/(1+$F$12)^IF($I$7=1,$A214,IF($I$7=2,$B214,IF($I$7=4,$C214,$D214)))</f>
        <v>21070.126507092213</v>
      </c>
      <c r="L214" s="2">
        <f t="shared" si="65"/>
        <v>338877.86798906641</v>
      </c>
      <c r="M214" s="2"/>
      <c r="N214" s="28">
        <f t="shared" si="60"/>
        <v>4285232.8052055268</v>
      </c>
      <c r="O214" s="2">
        <f t="shared" si="53"/>
        <v>8837.2381595070219</v>
      </c>
      <c r="P214" s="2">
        <f t="shared" si="54"/>
        <v>35794.154146542751</v>
      </c>
      <c r="R214">
        <f t="shared" si="55"/>
        <v>193</v>
      </c>
      <c r="S214" s="89">
        <f t="shared" ref="S214:S277" si="66">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6"/>
        <v>1.6840366781867289E-2</v>
      </c>
      <c r="Y214" s="66">
        <f t="shared" ref="Y214:Y277" si="67">T214*X214%/12+Y215</f>
        <v>0</v>
      </c>
      <c r="Z214" s="72">
        <f t="shared" ref="Z214:Z277" si="68">IF(U214=0,0,Y214*1200/U214)</f>
        <v>0</v>
      </c>
      <c r="AA214" s="79">
        <f t="shared" ref="AA214:AA277" si="69">T214*$AA$17%/12+AA215</f>
        <v>0</v>
      </c>
      <c r="AB214" s="81">
        <f t="shared" si="57"/>
        <v>0</v>
      </c>
      <c r="AD214" s="95">
        <f>locallinterp(R214,'BBG rates'!$N$10:$N$369,'BBG rates'!$P$10:$P$369)</f>
        <v>16.338470517903893</v>
      </c>
      <c r="AI214" s="185">
        <f t="shared" ref="AI214:AI277" si="70">A214</f>
        <v>193</v>
      </c>
      <c r="AJ214" s="127">
        <f>locallinterp(MIN(AI214,CAP_Senior*12),'BBG rates'!$X$24:$X$65,'BBG rates'!$Y$24:$Y$65)</f>
        <v>63.766280338060852</v>
      </c>
      <c r="AK214" s="127">
        <f>locallinterp(MIN(AI214,CAP_CB*12),'BBG rates'!$AA$25:$AA$40,'BBG rates'!$AC$25:$AC$40)</f>
        <v>11</v>
      </c>
      <c r="AL214" s="144">
        <f t="shared" ref="AL214:AL277" si="71">SUMPRODUCT(AJ214:AK214,$AJ$19:$AK$19)</f>
        <v>19.970267657470345</v>
      </c>
      <c r="AM214" s="142">
        <f>(SUMPRODUCT(AL214:AL$381,G214:G$381)+SUMPRODUCT(AL214:AL$381,H214:H$381))/12</f>
        <v>3932848.4705062849</v>
      </c>
    </row>
    <row r="215" spans="1:39" x14ac:dyDescent="0.2">
      <c r="A215" s="7">
        <v>194</v>
      </c>
      <c r="B215" s="7">
        <v>97</v>
      </c>
      <c r="C215" s="7">
        <v>48.5</v>
      </c>
      <c r="D215" s="12">
        <f t="shared" si="63"/>
        <v>16.166666666666668</v>
      </c>
      <c r="E215" s="29">
        <f t="shared" si="61"/>
        <v>2249307.2673261897</v>
      </c>
      <c r="F215" s="2">
        <f t="shared" si="64"/>
        <v>4654.2832287156016</v>
      </c>
      <c r="G215" s="2">
        <f t="shared" ref="G215:G278" si="72">IF($A215&lt;=$I$8,-PPMT($G$11,1,$I$8-$A215+1,$E214),0)</f>
        <v>19047.948457137602</v>
      </c>
      <c r="H215" s="2">
        <f t="shared" ref="H215:H278" si="73">IF($A215&lt;=$I$8,(E214-G215)*$G$13,0)</f>
        <v>7387.8325246751274</v>
      </c>
      <c r="I215" s="2">
        <f t="shared" si="62"/>
        <v>31090.06421052833</v>
      </c>
      <c r="J215" s="2">
        <f t="shared" si="59"/>
        <v>502622.70473687467</v>
      </c>
      <c r="K215" s="2">
        <f t="shared" si="65"/>
        <v>20916.332773611393</v>
      </c>
      <c r="L215" s="2">
        <f t="shared" si="65"/>
        <v>338147.37984005088</v>
      </c>
      <c r="M215" s="2"/>
      <c r="N215" s="28">
        <f t="shared" si="60"/>
        <v>4249365.4459001441</v>
      </c>
      <c r="O215" s="2">
        <f t="shared" ref="O215:O278" si="74">IF($A215&lt;=$I$8,-IPMT($G$11,1,$I$8-$A215+1,$N214),0)</f>
        <v>8764.0330006670647</v>
      </c>
      <c r="P215" s="2">
        <f t="shared" ref="P215:P278" si="75">IF($A215&lt;=$I$8,-PPMT($G$11,1,$I$8-$A215+1,$N214),0)</f>
        <v>35867.359305382706</v>
      </c>
      <c r="R215">
        <f t="shared" ref="R215:R278" si="76">ROUND(D215*12,1)</f>
        <v>194</v>
      </c>
      <c r="S215" s="89">
        <f t="shared" si="66"/>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7">((1+W215%)^(1/12)-1)*1200</f>
        <v>1.8481767697586804E-2</v>
      </c>
      <c r="Y215" s="66">
        <f t="shared" si="67"/>
        <v>0</v>
      </c>
      <c r="Z215" s="72">
        <f t="shared" si="68"/>
        <v>0</v>
      </c>
      <c r="AA215" s="79">
        <f t="shared" si="69"/>
        <v>0</v>
      </c>
      <c r="AB215" s="81">
        <f t="shared" ref="AB215:AB278" si="78">IF(U215=0,0,AA215*1200/U215)</f>
        <v>0</v>
      </c>
      <c r="AD215" s="95">
        <f>locallinterp(R215,'BBG rates'!$N$10:$N$369,'BBG rates'!$P$10:$P$369)</f>
        <v>16.421431733049008</v>
      </c>
      <c r="AI215" s="185">
        <f t="shared" si="70"/>
        <v>194</v>
      </c>
      <c r="AJ215" s="127">
        <f>locallinterp(MIN(AI215,CAP_Senior*12),'BBG rates'!$X$24:$X$65,'BBG rates'!$Y$24:$Y$65)</f>
        <v>63.862471404676256</v>
      </c>
      <c r="AK215" s="127">
        <f>locallinterp(MIN(AI215,CAP_CB*12),'BBG rates'!$AA$25:$AA$40,'BBG rates'!$AC$25:$AC$40)</f>
        <v>11</v>
      </c>
      <c r="AL215" s="144">
        <f t="shared" si="71"/>
        <v>19.986620138794962</v>
      </c>
      <c r="AM215" s="142">
        <f>(SUMPRODUCT(AL215:AL$381,G215:G$381)+SUMPRODUCT(AL215:AL$381,H215:H$381))/12</f>
        <v>3888670.6313938666</v>
      </c>
    </row>
    <row r="216" spans="1:39" x14ac:dyDescent="0.2">
      <c r="A216" s="7">
        <v>195</v>
      </c>
      <c r="B216" s="7">
        <v>97.5</v>
      </c>
      <c r="C216" s="7">
        <v>48.75</v>
      </c>
      <c r="D216" s="12">
        <f t="shared" si="63"/>
        <v>16.25</v>
      </c>
      <c r="E216" s="29">
        <f t="shared" si="61"/>
        <v>2222981.4824350849</v>
      </c>
      <c r="F216" s="2">
        <f t="shared" si="64"/>
        <v>4600.2175413994837</v>
      </c>
      <c r="G216" s="2">
        <f t="shared" si="72"/>
        <v>19024.419205656846</v>
      </c>
      <c r="H216" s="2">
        <f t="shared" si="73"/>
        <v>7301.3656854480878</v>
      </c>
      <c r="I216" s="2">
        <f t="shared" si="62"/>
        <v>30926.002432504418</v>
      </c>
      <c r="J216" s="2">
        <f t="shared" ref="J216:J279" si="79">IF($I$7=1,I216*A216,IF($I$7=2,I216*B216,IF($I$7=4,I216*C216,I216*D216)))</f>
        <v>502547.53952819679</v>
      </c>
      <c r="K216" s="2">
        <f t="shared" si="65"/>
        <v>20763.492726755991</v>
      </c>
      <c r="L216" s="2">
        <f t="shared" si="65"/>
        <v>337406.75680978486</v>
      </c>
      <c r="M216" s="2"/>
      <c r="N216" s="28">
        <f t="shared" ref="N216:N279" si="80">IF($A216&lt;=$I$8,N215-P216,0)</f>
        <v>4213424.731718868</v>
      </c>
      <c r="O216" s="2">
        <f t="shared" si="74"/>
        <v>8690.6781247739036</v>
      </c>
      <c r="P216" s="2">
        <f t="shared" si="75"/>
        <v>35940.714181275878</v>
      </c>
      <c r="R216">
        <f t="shared" si="76"/>
        <v>195</v>
      </c>
      <c r="S216" s="89">
        <f t="shared" si="66"/>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7"/>
        <v>2.012314391706127E-2</v>
      </c>
      <c r="Y216" s="66">
        <f t="shared" si="67"/>
        <v>0</v>
      </c>
      <c r="Z216" s="72">
        <f t="shared" si="68"/>
        <v>0</v>
      </c>
      <c r="AA216" s="79">
        <f t="shared" si="69"/>
        <v>0</v>
      </c>
      <c r="AB216" s="81">
        <f t="shared" si="78"/>
        <v>0</v>
      </c>
      <c r="AD216" s="95">
        <f>locallinterp(R216,'BBG rates'!$N$10:$N$369,'BBG rates'!$P$10:$P$369)</f>
        <v>16.504363046300263</v>
      </c>
      <c r="AI216" s="185">
        <f t="shared" si="70"/>
        <v>195</v>
      </c>
      <c r="AJ216" s="127">
        <f>locallinterp(MIN(AI216,CAP_Senior*12),'BBG rates'!$X$24:$X$65,'BBG rates'!$Y$24:$Y$65)</f>
        <v>63.958662471291667</v>
      </c>
      <c r="AK216" s="127">
        <f>locallinterp(MIN(AI216,CAP_CB*12),'BBG rates'!$AA$25:$AA$40,'BBG rates'!$AC$25:$AC$40)</f>
        <v>11</v>
      </c>
      <c r="AL216" s="144">
        <f t="shared" si="71"/>
        <v>20.002972620119586</v>
      </c>
      <c r="AM216" s="142">
        <f>(SUMPRODUCT(AL216:AL$381,G216:G$381)+SUMPRODUCT(AL216:AL$381,H216:H$381))/12</f>
        <v>3844640.4720142107</v>
      </c>
    </row>
    <row r="217" spans="1:39" x14ac:dyDescent="0.2">
      <c r="A217" s="7">
        <v>196</v>
      </c>
      <c r="B217" s="7">
        <v>98</v>
      </c>
      <c r="C217" s="7">
        <v>49</v>
      </c>
      <c r="D217" s="12">
        <f t="shared" si="63"/>
        <v>16.333333333333332</v>
      </c>
      <c r="E217" s="29">
        <f t="shared" si="61"/>
        <v>2196765.304566415</v>
      </c>
      <c r="F217" s="2">
        <f t="shared" si="64"/>
        <v>4546.3768148761001</v>
      </c>
      <c r="G217" s="2">
        <f t="shared" si="72"/>
        <v>19000.919019021396</v>
      </c>
      <c r="H217" s="2">
        <f t="shared" si="73"/>
        <v>7215.258849648344</v>
      </c>
      <c r="I217" s="2">
        <f t="shared" si="62"/>
        <v>30762.554683545841</v>
      </c>
      <c r="J217" s="2">
        <f t="shared" si="79"/>
        <v>502455.05983124871</v>
      </c>
      <c r="K217" s="2">
        <f t="shared" si="65"/>
        <v>20611.600854686279</v>
      </c>
      <c r="L217" s="2">
        <f t="shared" si="65"/>
        <v>336656.14729320921</v>
      </c>
      <c r="M217" s="2"/>
      <c r="N217" s="28">
        <f t="shared" si="80"/>
        <v>4177410.5126384487</v>
      </c>
      <c r="O217" s="2">
        <f t="shared" si="74"/>
        <v>8617.1732256305913</v>
      </c>
      <c r="P217" s="2">
        <f t="shared" si="75"/>
        <v>36014.219080419185</v>
      </c>
      <c r="R217">
        <f t="shared" si="76"/>
        <v>196</v>
      </c>
      <c r="S217" s="89">
        <f t="shared" si="66"/>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7"/>
        <v>2.1764495441356502E-2</v>
      </c>
      <c r="Y217" s="66">
        <f t="shared" si="67"/>
        <v>0</v>
      </c>
      <c r="Z217" s="72">
        <f t="shared" si="68"/>
        <v>0</v>
      </c>
      <c r="AA217" s="79">
        <f t="shared" si="69"/>
        <v>0</v>
      </c>
      <c r="AB217" s="81">
        <f t="shared" si="78"/>
        <v>0</v>
      </c>
      <c r="AD217" s="95">
        <f>locallinterp(R217,'BBG rates'!$N$10:$N$369,'BBG rates'!$P$10:$P$369)</f>
        <v>16.587264574379287</v>
      </c>
      <c r="AI217" s="185">
        <f t="shared" si="70"/>
        <v>196</v>
      </c>
      <c r="AJ217" s="127">
        <f>locallinterp(MIN(AI217,CAP_Senior*12),'BBG rates'!$X$24:$X$65,'BBG rates'!$Y$24:$Y$65)</f>
        <v>64.054853537907078</v>
      </c>
      <c r="AK217" s="127">
        <f>locallinterp(MIN(AI217,CAP_CB*12),'BBG rates'!$AA$25:$AA$40,'BBG rates'!$AC$25:$AC$40)</f>
        <v>11</v>
      </c>
      <c r="AL217" s="144">
        <f t="shared" si="71"/>
        <v>20.019325101444203</v>
      </c>
      <c r="AM217" s="142">
        <f>(SUMPRODUCT(AL217:AL$381,G217:G$381)+SUMPRODUCT(AL217:AL$381,H217:H$381))/12</f>
        <v>3800757.642482549</v>
      </c>
    </row>
    <row r="218" spans="1:39" x14ac:dyDescent="0.2">
      <c r="A218" s="7">
        <v>197</v>
      </c>
      <c r="B218" s="7">
        <v>98.5</v>
      </c>
      <c r="C218" s="7">
        <v>49.25</v>
      </c>
      <c r="D218" s="12">
        <f t="shared" si="63"/>
        <v>16.416666666666668</v>
      </c>
      <c r="E218" s="29">
        <f t="shared" si="61"/>
        <v>2170658.3459614017</v>
      </c>
      <c r="F218" s="2">
        <f t="shared" si="64"/>
        <v>4492.7602534343787</v>
      </c>
      <c r="G218" s="2">
        <f t="shared" si="72"/>
        <v>18977.447861328477</v>
      </c>
      <c r="H218" s="2">
        <f t="shared" si="73"/>
        <v>7129.5107436851513</v>
      </c>
      <c r="I218" s="2">
        <f t="shared" si="62"/>
        <v>30599.718858448006</v>
      </c>
      <c r="J218" s="2">
        <f t="shared" si="79"/>
        <v>502345.38459285483</v>
      </c>
      <c r="K218" s="2">
        <f t="shared" si="65"/>
        <v>20460.651676291622</v>
      </c>
      <c r="L218" s="2">
        <f t="shared" si="65"/>
        <v>335895.69835245411</v>
      </c>
      <c r="M218" s="2"/>
      <c r="N218" s="28">
        <f t="shared" si="80"/>
        <v>4141322.638328813</v>
      </c>
      <c r="O218" s="2">
        <f t="shared" si="74"/>
        <v>8543.517996413957</v>
      </c>
      <c r="P218" s="2">
        <f t="shared" si="75"/>
        <v>36087.874309635816</v>
      </c>
      <c r="R218">
        <f t="shared" si="76"/>
        <v>197</v>
      </c>
      <c r="S218" s="89">
        <f t="shared" si="66"/>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7"/>
        <v>2.3405822271005405E-2</v>
      </c>
      <c r="Y218" s="66">
        <f t="shared" si="67"/>
        <v>0</v>
      </c>
      <c r="Z218" s="72">
        <f t="shared" si="68"/>
        <v>0</v>
      </c>
      <c r="AA218" s="79">
        <f t="shared" si="69"/>
        <v>0</v>
      </c>
      <c r="AB218" s="81">
        <f t="shared" si="78"/>
        <v>0</v>
      </c>
      <c r="AD218" s="95">
        <f>locallinterp(R218,'BBG rates'!$N$10:$N$369,'BBG rates'!$P$10:$P$369)</f>
        <v>16.670136435387583</v>
      </c>
      <c r="AI218" s="185">
        <f t="shared" si="70"/>
        <v>197</v>
      </c>
      <c r="AJ218" s="127">
        <f>locallinterp(MIN(AI218,CAP_Senior*12),'BBG rates'!$X$24:$X$65,'BBG rates'!$Y$24:$Y$65)</f>
        <v>64.151044604522482</v>
      </c>
      <c r="AK218" s="127">
        <f>locallinterp(MIN(AI218,CAP_CB*12),'BBG rates'!$AA$25:$AA$40,'BBG rates'!$AC$25:$AC$40)</f>
        <v>11</v>
      </c>
      <c r="AL218" s="144">
        <f t="shared" si="71"/>
        <v>20.03567758276882</v>
      </c>
      <c r="AM218" s="142">
        <f>(SUMPRODUCT(AL218:AL$381,G218:G$381)+SUMPRODUCT(AL218:AL$381,H218:H$381))/12</f>
        <v>3757021.7935100333</v>
      </c>
    </row>
    <row r="219" spans="1:39" x14ac:dyDescent="0.2">
      <c r="A219" s="7">
        <v>198</v>
      </c>
      <c r="B219" s="7">
        <v>99</v>
      </c>
      <c r="C219" s="7">
        <v>49.5</v>
      </c>
      <c r="D219" s="12">
        <f t="shared" si="63"/>
        <v>16.5</v>
      </c>
      <c r="E219" s="29">
        <f t="shared" si="61"/>
        <v>2144660.2201664275</v>
      </c>
      <c r="F219" s="2">
        <f t="shared" si="64"/>
        <v>4439.3670640413902</v>
      </c>
      <c r="G219" s="2">
        <f t="shared" si="72"/>
        <v>18954.005696719687</v>
      </c>
      <c r="H219" s="2">
        <f t="shared" si="73"/>
        <v>7044.1200982545597</v>
      </c>
      <c r="I219" s="2">
        <f t="shared" si="62"/>
        <v>30437.492859015638</v>
      </c>
      <c r="J219" s="2">
        <f t="shared" si="79"/>
        <v>502218.632173758</v>
      </c>
      <c r="K219" s="2">
        <f t="shared" si="65"/>
        <v>20310.63974102254</v>
      </c>
      <c r="L219" s="2">
        <f t="shared" si="65"/>
        <v>335125.55572687188</v>
      </c>
      <c r="M219" s="2"/>
      <c r="N219" s="28">
        <f t="shared" si="80"/>
        <v>4105160.9581524367</v>
      </c>
      <c r="O219" s="2">
        <f t="shared" si="74"/>
        <v>8469.7121296733276</v>
      </c>
      <c r="P219" s="2">
        <f t="shared" si="75"/>
        <v>36161.680176376452</v>
      </c>
      <c r="R219">
        <f t="shared" si="76"/>
        <v>198</v>
      </c>
      <c r="S219" s="89">
        <f t="shared" si="66"/>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7"/>
        <v>2.5047124407073795E-2</v>
      </c>
      <c r="Y219" s="66">
        <f t="shared" si="67"/>
        <v>0</v>
      </c>
      <c r="Z219" s="72">
        <f t="shared" si="68"/>
        <v>0</v>
      </c>
      <c r="AA219" s="79">
        <f t="shared" si="69"/>
        <v>0</v>
      </c>
      <c r="AB219" s="81">
        <f t="shared" si="78"/>
        <v>0</v>
      </c>
      <c r="AD219" s="95">
        <f>locallinterp(R219,'BBG rates'!$N$10:$N$369,'BBG rates'!$P$10:$P$369)</f>
        <v>16.75297874881235</v>
      </c>
      <c r="AI219" s="185">
        <f t="shared" si="70"/>
        <v>198</v>
      </c>
      <c r="AJ219" s="127">
        <f>locallinterp(MIN(AI219,CAP_Senior*12),'BBG rates'!$X$24:$X$65,'BBG rates'!$Y$24:$Y$65)</f>
        <v>64.247235671137901</v>
      </c>
      <c r="AK219" s="127">
        <f>locallinterp(MIN(AI219,CAP_CB*12),'BBG rates'!$AA$25:$AA$40,'BBG rates'!$AC$25:$AC$40)</f>
        <v>11</v>
      </c>
      <c r="AL219" s="144">
        <f t="shared" si="71"/>
        <v>20.052030064093444</v>
      </c>
      <c r="AM219" s="142">
        <f>(SUMPRODUCT(AL219:AL$381,G219:G$381)+SUMPRODUCT(AL219:AL$381,H219:H$381))/12</f>
        <v>3713432.5764036388</v>
      </c>
    </row>
    <row r="220" spans="1:39" x14ac:dyDescent="0.2">
      <c r="A220" s="7">
        <v>199</v>
      </c>
      <c r="B220" s="7">
        <v>99.5</v>
      </c>
      <c r="C220" s="7">
        <v>49.75</v>
      </c>
      <c r="D220" s="12">
        <f t="shared" si="63"/>
        <v>16.583333333333332</v>
      </c>
      <c r="E220" s="29">
        <f t="shared" si="61"/>
        <v>2118770.5420287214</v>
      </c>
      <c r="F220" s="2">
        <f t="shared" si="64"/>
        <v>4386.1964563334814</v>
      </c>
      <c r="G220" s="2">
        <f t="shared" si="72"/>
        <v>18930.592489380881</v>
      </c>
      <c r="H220" s="2">
        <f t="shared" si="73"/>
        <v>6959.0856483252346</v>
      </c>
      <c r="I220" s="2">
        <f t="shared" si="62"/>
        <v>30275.874594039597</v>
      </c>
      <c r="J220" s="2">
        <f t="shared" si="79"/>
        <v>502074.92035115662</v>
      </c>
      <c r="K220" s="2">
        <f t="shared" si="65"/>
        <v>20161.559628723666</v>
      </c>
      <c r="L220" s="2">
        <f t="shared" si="65"/>
        <v>334345.86384300078</v>
      </c>
      <c r="M220" s="2"/>
      <c r="N220" s="28">
        <f t="shared" si="80"/>
        <v>4068925.3211637163</v>
      </c>
      <c r="O220" s="2">
        <f t="shared" si="74"/>
        <v>8395.7553173292381</v>
      </c>
      <c r="P220" s="2">
        <f t="shared" si="75"/>
        <v>36235.636988720544</v>
      </c>
      <c r="R220">
        <f t="shared" si="76"/>
        <v>199</v>
      </c>
      <c r="S220" s="89">
        <f t="shared" si="66"/>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7"/>
        <v>2.6688401850094579E-2</v>
      </c>
      <c r="Y220" s="66">
        <f t="shared" si="67"/>
        <v>0</v>
      </c>
      <c r="Z220" s="72">
        <f t="shared" si="68"/>
        <v>0</v>
      </c>
      <c r="AA220" s="79">
        <f t="shared" si="69"/>
        <v>0</v>
      </c>
      <c r="AB220" s="81">
        <f t="shared" si="78"/>
        <v>0</v>
      </c>
      <c r="AD220" s="95">
        <f>locallinterp(R220,'BBG rates'!$N$10:$N$369,'BBG rates'!$P$10:$P$369)</f>
        <v>16.835791640487468</v>
      </c>
      <c r="AI220" s="185">
        <f t="shared" si="70"/>
        <v>199</v>
      </c>
      <c r="AJ220" s="127">
        <f>locallinterp(MIN(AI220,CAP_Senior*12),'BBG rates'!$X$24:$X$65,'BBG rates'!$Y$24:$Y$65)</f>
        <v>64.343426737753305</v>
      </c>
      <c r="AK220" s="127">
        <f>locallinterp(MIN(AI220,CAP_CB*12),'BBG rates'!$AA$25:$AA$40,'BBG rates'!$AC$25:$AC$40)</f>
        <v>11</v>
      </c>
      <c r="AL220" s="144">
        <f t="shared" si="71"/>
        <v>20.068382545418061</v>
      </c>
      <c r="AM220" s="142">
        <f>(SUMPRODUCT(AL220:AL$381,G220:G$381)+SUMPRODUCT(AL220:AL$381,H220:H$381))/12</f>
        <v>3669989.6430660631</v>
      </c>
    </row>
    <row r="221" spans="1:39" x14ac:dyDescent="0.2">
      <c r="A221" s="7">
        <v>200</v>
      </c>
      <c r="B221" s="7">
        <v>100</v>
      </c>
      <c r="C221" s="7">
        <v>50</v>
      </c>
      <c r="D221" s="12">
        <f t="shared" si="63"/>
        <v>16.666666666666668</v>
      </c>
      <c r="E221" s="29">
        <f t="shared" si="61"/>
        <v>2092988.927692055</v>
      </c>
      <c r="F221" s="2">
        <f t="shared" si="64"/>
        <v>4333.24764260745</v>
      </c>
      <c r="G221" s="2">
        <f t="shared" si="72"/>
        <v>18907.208203542192</v>
      </c>
      <c r="H221" s="2">
        <f t="shared" si="73"/>
        <v>6874.4061331243292</v>
      </c>
      <c r="I221" s="2">
        <f t="shared" si="62"/>
        <v>30114.86197927397</v>
      </c>
      <c r="J221" s="2">
        <f t="shared" si="79"/>
        <v>501914.36632123287</v>
      </c>
      <c r="K221" s="2">
        <f t="shared" si="65"/>
        <v>20013.405949467662</v>
      </c>
      <c r="L221" s="2">
        <f t="shared" si="65"/>
        <v>333556.76582446106</v>
      </c>
      <c r="M221" s="2"/>
      <c r="N221" s="28">
        <f t="shared" si="80"/>
        <v>4032615.5761083388</v>
      </c>
      <c r="O221" s="2">
        <f t="shared" si="74"/>
        <v>8321.647250672142</v>
      </c>
      <c r="P221" s="2">
        <f t="shared" si="75"/>
        <v>36309.745055377636</v>
      </c>
      <c r="R221">
        <f t="shared" si="76"/>
        <v>200</v>
      </c>
      <c r="S221" s="89">
        <f t="shared" si="66"/>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7"/>
        <v>2.8329654601133569E-2</v>
      </c>
      <c r="Y221" s="66">
        <f t="shared" si="67"/>
        <v>0</v>
      </c>
      <c r="Z221" s="72">
        <f t="shared" si="68"/>
        <v>0</v>
      </c>
      <c r="AA221" s="79">
        <f t="shared" si="69"/>
        <v>0</v>
      </c>
      <c r="AB221" s="81">
        <f t="shared" si="78"/>
        <v>0</v>
      </c>
      <c r="AD221" s="95">
        <f>locallinterp(R221,'BBG rates'!$N$10:$N$369,'BBG rates'!$P$10:$P$369)</f>
        <v>16.918575227694451</v>
      </c>
      <c r="AI221" s="185">
        <f t="shared" si="70"/>
        <v>200</v>
      </c>
      <c r="AJ221" s="127">
        <f>locallinterp(MIN(AI221,CAP_Senior*12),'BBG rates'!$X$24:$X$65,'BBG rates'!$Y$24:$Y$65)</f>
        <v>64.439617804368709</v>
      </c>
      <c r="AK221" s="127">
        <f>locallinterp(MIN(AI221,CAP_CB*12),'BBG rates'!$AA$25:$AA$40,'BBG rates'!$AC$25:$AC$40)</f>
        <v>11</v>
      </c>
      <c r="AL221" s="144">
        <f t="shared" si="71"/>
        <v>20.084735026742678</v>
      </c>
      <c r="AM221" s="142">
        <f>(SUMPRODUCT(AL221:AL$381,G221:G$381)+SUMPRODUCT(AL221:AL$381,H221:H$381))/12</f>
        <v>3626692.6459956267</v>
      </c>
    </row>
    <row r="222" spans="1:39" x14ac:dyDescent="0.2">
      <c r="A222" s="7">
        <v>201</v>
      </c>
      <c r="B222" s="7">
        <v>100.5</v>
      </c>
      <c r="C222" s="7">
        <v>50.25</v>
      </c>
      <c r="D222" s="12">
        <f t="shared" si="63"/>
        <v>16.75</v>
      </c>
      <c r="E222" s="29">
        <f t="shared" si="61"/>
        <v>2067314.9945924536</v>
      </c>
      <c r="F222" s="2">
        <f t="shared" si="64"/>
        <v>4280.5198378117475</v>
      </c>
      <c r="G222" s="2">
        <f t="shared" si="72"/>
        <v>18883.852803477916</v>
      </c>
      <c r="H222" s="2">
        <f t="shared" si="73"/>
        <v>6790.0802961233931</v>
      </c>
      <c r="I222" s="2">
        <f t="shared" si="62"/>
        <v>29954.452937413058</v>
      </c>
      <c r="J222" s="2">
        <f t="shared" si="79"/>
        <v>501737.08670166874</v>
      </c>
      <c r="K222" s="2">
        <f t="shared" si="65"/>
        <v>19866.173343389961</v>
      </c>
      <c r="L222" s="2">
        <f t="shared" si="65"/>
        <v>332758.40350178187</v>
      </c>
      <c r="M222" s="2"/>
      <c r="N222" s="28">
        <f t="shared" si="80"/>
        <v>3996231.57142265</v>
      </c>
      <c r="O222" s="2">
        <f t="shared" si="74"/>
        <v>8247.3876203611399</v>
      </c>
      <c r="P222" s="2">
        <f t="shared" si="75"/>
        <v>36384.00468568864</v>
      </c>
      <c r="R222">
        <f t="shared" si="76"/>
        <v>201</v>
      </c>
      <c r="S222" s="89">
        <f t="shared" si="66"/>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7"/>
        <v>2.9970882660723674E-2</v>
      </c>
      <c r="Y222" s="66">
        <f t="shared" si="67"/>
        <v>0</v>
      </c>
      <c r="Z222" s="72">
        <f t="shared" si="68"/>
        <v>0</v>
      </c>
      <c r="AA222" s="79">
        <f t="shared" si="69"/>
        <v>0</v>
      </c>
      <c r="AB222" s="81">
        <f t="shared" si="78"/>
        <v>0</v>
      </c>
      <c r="AD222" s="95">
        <f>locallinterp(R222,'BBG rates'!$N$10:$N$369,'BBG rates'!$P$10:$P$369)</f>
        <v>17.001329634062678</v>
      </c>
      <c r="AI222" s="185">
        <f t="shared" si="70"/>
        <v>201</v>
      </c>
      <c r="AJ222" s="127">
        <f>locallinterp(MIN(AI222,CAP_Senior*12),'BBG rates'!$X$24:$X$65,'BBG rates'!$Y$24:$Y$65)</f>
        <v>64.535808870984127</v>
      </c>
      <c r="AK222" s="127">
        <f>locallinterp(MIN(AI222,CAP_CB*12),'BBG rates'!$AA$25:$AA$40,'BBG rates'!$AC$25:$AC$40)</f>
        <v>11</v>
      </c>
      <c r="AL222" s="144">
        <f t="shared" si="71"/>
        <v>20.101087508067302</v>
      </c>
      <c r="AM222" s="142">
        <f>(SUMPRODUCT(AL222:AL$381,G222:G$381)+SUMPRODUCT(AL222:AL$381,H222:H$381))/12</f>
        <v>3583541.2382861585</v>
      </c>
    </row>
    <row r="223" spans="1:39" x14ac:dyDescent="0.2">
      <c r="A223" s="7">
        <v>202</v>
      </c>
      <c r="B223" s="7">
        <v>101</v>
      </c>
      <c r="C223" s="7">
        <v>50.5</v>
      </c>
      <c r="D223" s="12">
        <f t="shared" si="63"/>
        <v>16.833333333333332</v>
      </c>
      <c r="E223" s="29">
        <f t="shared" si="61"/>
        <v>2041748.3614539227</v>
      </c>
      <c r="F223" s="2">
        <f t="shared" si="64"/>
        <v>4228.0122595377052</v>
      </c>
      <c r="G223" s="2">
        <f t="shared" si="72"/>
        <v>18860.52625350649</v>
      </c>
      <c r="H223" s="2">
        <f t="shared" si="73"/>
        <v>6706.1068850243373</v>
      </c>
      <c r="I223" s="2">
        <f t="shared" si="62"/>
        <v>29794.645398068533</v>
      </c>
      <c r="J223" s="2">
        <f t="shared" si="79"/>
        <v>501543.19753415359</v>
      </c>
      <c r="K223" s="2">
        <f t="shared" si="65"/>
        <v>19719.856480524457</v>
      </c>
      <c r="L223" s="2">
        <f t="shared" si="65"/>
        <v>331950.91742216161</v>
      </c>
      <c r="M223" s="2"/>
      <c r="N223" s="28">
        <f t="shared" si="80"/>
        <v>3959773.1552330228</v>
      </c>
      <c r="O223" s="2">
        <f t="shared" si="74"/>
        <v>8172.9761164226738</v>
      </c>
      <c r="P223" s="2">
        <f t="shared" si="75"/>
        <v>36458.416189627103</v>
      </c>
      <c r="R223">
        <f t="shared" si="76"/>
        <v>202</v>
      </c>
      <c r="S223" s="89">
        <f t="shared" si="66"/>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7"/>
        <v>3.1612086029397801E-2</v>
      </c>
      <c r="Y223" s="66">
        <f t="shared" si="67"/>
        <v>0</v>
      </c>
      <c r="Z223" s="72">
        <f t="shared" si="68"/>
        <v>0</v>
      </c>
      <c r="AA223" s="79">
        <f t="shared" si="69"/>
        <v>0</v>
      </c>
      <c r="AB223" s="81">
        <f t="shared" si="78"/>
        <v>0</v>
      </c>
      <c r="AD223" s="95">
        <f>locallinterp(R223,'BBG rates'!$N$10:$N$369,'BBG rates'!$P$10:$P$369)</f>
        <v>17.08405498460532</v>
      </c>
      <c r="AI223" s="185">
        <f t="shared" si="70"/>
        <v>202</v>
      </c>
      <c r="AJ223" s="127">
        <f>locallinterp(MIN(AI223,CAP_Senior*12),'BBG rates'!$X$24:$X$65,'BBG rates'!$Y$24:$Y$65)</f>
        <v>64.631999937599531</v>
      </c>
      <c r="AK223" s="127">
        <f>locallinterp(MIN(AI223,CAP_CB*12),'BBG rates'!$AA$25:$AA$40,'BBG rates'!$AC$25:$AC$40)</f>
        <v>11</v>
      </c>
      <c r="AL223" s="144">
        <f t="shared" si="71"/>
        <v>20.117439989391919</v>
      </c>
      <c r="AM223" s="142">
        <f>(SUMPRODUCT(AL223:AL$381,G223:G$381)+SUMPRODUCT(AL223:AL$381,H223:H$381))/12</f>
        <v>3540535.0736268801</v>
      </c>
    </row>
    <row r="224" spans="1:39" x14ac:dyDescent="0.2">
      <c r="A224" s="7">
        <v>203</v>
      </c>
      <c r="B224" s="7">
        <v>101.5</v>
      </c>
      <c r="C224" s="7">
        <v>50.75</v>
      </c>
      <c r="D224" s="12">
        <f t="shared" si="63"/>
        <v>16.916666666666668</v>
      </c>
      <c r="E224" s="29">
        <f t="shared" si="61"/>
        <v>2016288.6482841868</v>
      </c>
      <c r="F224" s="2">
        <f t="shared" si="64"/>
        <v>4175.724128010791</v>
      </c>
      <c r="G224" s="2">
        <f t="shared" si="72"/>
        <v>18837.228517990421</v>
      </c>
      <c r="H224" s="2">
        <f t="shared" si="73"/>
        <v>6622.4846517454389</v>
      </c>
      <c r="I224" s="2">
        <f t="shared" si="62"/>
        <v>29635.437297746652</v>
      </c>
      <c r="J224" s="2">
        <f t="shared" si="79"/>
        <v>501332.81428688089</v>
      </c>
      <c r="K224" s="2">
        <f t="shared" si="65"/>
        <v>19574.450060640036</v>
      </c>
      <c r="L224" s="2">
        <f t="shared" si="65"/>
        <v>331134.44685916061</v>
      </c>
      <c r="M224" s="2"/>
      <c r="N224" s="28">
        <f t="shared" si="80"/>
        <v>3923240.1753552221</v>
      </c>
      <c r="O224" s="2">
        <f t="shared" si="74"/>
        <v>8098.4124282492321</v>
      </c>
      <c r="P224" s="2">
        <f t="shared" si="75"/>
        <v>36532.97987780055</v>
      </c>
      <c r="R224">
        <f t="shared" si="76"/>
        <v>203</v>
      </c>
      <c r="S224" s="89">
        <f t="shared" si="66"/>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7"/>
        <v>3.3253264708488217E-2</v>
      </c>
      <c r="Y224" s="66">
        <f t="shared" si="67"/>
        <v>0</v>
      </c>
      <c r="Z224" s="72">
        <f t="shared" si="68"/>
        <v>0</v>
      </c>
      <c r="AA224" s="79">
        <f t="shared" si="69"/>
        <v>0</v>
      </c>
      <c r="AB224" s="81">
        <f t="shared" si="78"/>
        <v>0</v>
      </c>
      <c r="AD224" s="95">
        <f>locallinterp(R224,'BBG rates'!$N$10:$N$369,'BBG rates'!$P$10:$P$369)</f>
        <v>17.166751410683197</v>
      </c>
      <c r="AI224" s="185">
        <f t="shared" si="70"/>
        <v>203</v>
      </c>
      <c r="AJ224" s="127">
        <f>locallinterp(MIN(AI224,CAP_Senior*12),'BBG rates'!$X$24:$X$65,'BBG rates'!$Y$24:$Y$65)</f>
        <v>64.728191004214949</v>
      </c>
      <c r="AK224" s="127">
        <f>locallinterp(MIN(AI224,CAP_CB*12),'BBG rates'!$AA$25:$AA$40,'BBG rates'!$AC$25:$AC$40)</f>
        <v>11</v>
      </c>
      <c r="AL224" s="144">
        <f t="shared" si="71"/>
        <v>20.133792470716543</v>
      </c>
      <c r="AM224" s="142">
        <f>(SUMPRODUCT(AL224:AL$381,G224:G$381)+SUMPRODUCT(AL224:AL$381,H224:H$381))/12</f>
        <v>3497673.8063022806</v>
      </c>
    </row>
    <row r="225" spans="1:39" x14ac:dyDescent="0.2">
      <c r="A225" s="7">
        <v>204</v>
      </c>
      <c r="B225" s="7">
        <v>102</v>
      </c>
      <c r="C225" s="7">
        <v>51</v>
      </c>
      <c r="D225" s="12">
        <f t="shared" si="63"/>
        <v>17</v>
      </c>
      <c r="E225" s="29">
        <f t="shared" si="61"/>
        <v>1990935.4763704431</v>
      </c>
      <c r="F225" s="2">
        <f t="shared" si="64"/>
        <v>4123.6546660819004</v>
      </c>
      <c r="G225" s="2">
        <f t="shared" si="72"/>
        <v>18813.959561336236</v>
      </c>
      <c r="H225" s="2">
        <f t="shared" si="73"/>
        <v>6539.2123524073895</v>
      </c>
      <c r="I225" s="2">
        <f t="shared" si="62"/>
        <v>29476.826579825527</v>
      </c>
      <c r="J225" s="2">
        <f t="shared" si="79"/>
        <v>501106.05185703398</v>
      </c>
      <c r="K225" s="2">
        <f t="shared" si="65"/>
        <v>19429.948813078059</v>
      </c>
      <c r="L225" s="2">
        <f t="shared" si="65"/>
        <v>330309.129822327</v>
      </c>
      <c r="M225" s="2"/>
      <c r="N225" s="28">
        <f t="shared" si="80"/>
        <v>3886632.4792937702</v>
      </c>
      <c r="O225" s="2">
        <f t="shared" si="74"/>
        <v>8023.6962445980625</v>
      </c>
      <c r="P225" s="2">
        <f t="shared" si="75"/>
        <v>36607.696061451708</v>
      </c>
      <c r="R225">
        <f t="shared" si="76"/>
        <v>204</v>
      </c>
      <c r="S225" s="89">
        <f t="shared" si="66"/>
        <v>0</v>
      </c>
      <c r="T225" s="89">
        <f>IF(AND(S225=0,S224&gt;0),SUM($G225:$H$381),S225)</f>
        <v>0</v>
      </c>
      <c r="U225" s="82">
        <f>SUM(T225:T$381)</f>
        <v>0</v>
      </c>
      <c r="V225" s="68">
        <f>localspline(R225,'BBG rates'!$G$10:$G$27,'BBG rates'!$K$10:$K$27)</f>
        <v>0.99201149305868008</v>
      </c>
      <c r="W225" s="68">
        <f>locallinterp(R225,'BBG rates'!$G$10:$G$27,'BBG rates'!$J$10:$J$27)</f>
        <v>3.49E-2</v>
      </c>
      <c r="X225" s="56">
        <f t="shared" si="77"/>
        <v>3.4894418698527829E-2</v>
      </c>
      <c r="Y225" s="66">
        <f t="shared" si="67"/>
        <v>0</v>
      </c>
      <c r="Z225" s="72">
        <f t="shared" si="68"/>
        <v>0</v>
      </c>
      <c r="AA225" s="79">
        <f t="shared" si="69"/>
        <v>0</v>
      </c>
      <c r="AB225" s="81">
        <f t="shared" si="78"/>
        <v>0</v>
      </c>
      <c r="AD225" s="95">
        <f>locallinterp(R225,'BBG rates'!$N$10:$N$369,'BBG rates'!$P$10:$P$369)</f>
        <v>17.249419035104754</v>
      </c>
      <c r="AI225" s="185">
        <f t="shared" si="70"/>
        <v>204</v>
      </c>
      <c r="AJ225" s="127">
        <f>locallinterp(MIN(AI225,CAP_Senior*12),'BBG rates'!$X$24:$X$65,'BBG rates'!$Y$24:$Y$65)</f>
        <v>64.824382070830353</v>
      </c>
      <c r="AK225" s="127">
        <f>locallinterp(MIN(AI225,CAP_CB*12),'BBG rates'!$AA$25:$AA$40,'BBG rates'!$AC$25:$AC$40)</f>
        <v>11</v>
      </c>
      <c r="AL225" s="144">
        <f t="shared" si="71"/>
        <v>20.15014495204116</v>
      </c>
      <c r="AM225" s="142">
        <f>(SUMPRODUCT(AL225:AL$381,G225:G$381)+SUMPRODUCT(AL225:AL$381,H225:H$381))/12</f>
        <v>3454957.091191994</v>
      </c>
    </row>
    <row r="226" spans="1:39" x14ac:dyDescent="0.2">
      <c r="A226" s="7">
        <v>205</v>
      </c>
      <c r="B226" s="7">
        <v>102.5</v>
      </c>
      <c r="C226" s="7">
        <v>51.25</v>
      </c>
      <c r="D226" s="12">
        <f t="shared" si="63"/>
        <v>17.083333333333332</v>
      </c>
      <c r="E226" s="29">
        <f t="shared" si="61"/>
        <v>1965688.4682751291</v>
      </c>
      <c r="F226" s="2">
        <f t="shared" si="64"/>
        <v>4071.8030992186664</v>
      </c>
      <c r="G226" s="2">
        <f t="shared" si="72"/>
        <v>18790.719347994436</v>
      </c>
      <c r="H226" s="2">
        <f t="shared" si="73"/>
        <v>6456.2887473194023</v>
      </c>
      <c r="I226" s="2">
        <f t="shared" si="62"/>
        <v>29318.811194532504</v>
      </c>
      <c r="J226" s="2">
        <f t="shared" si="79"/>
        <v>500863.0245732636</v>
      </c>
      <c r="K226" s="2">
        <f t="shared" si="65"/>
        <v>19286.347496590635</v>
      </c>
      <c r="L226" s="2">
        <f t="shared" si="65"/>
        <v>329475.10306675668</v>
      </c>
      <c r="M226" s="2"/>
      <c r="N226" s="28">
        <f t="shared" si="80"/>
        <v>3849949.9142413102</v>
      </c>
      <c r="O226" s="2">
        <f t="shared" si="74"/>
        <v>7948.8272535898677</v>
      </c>
      <c r="P226" s="2">
        <f t="shared" si="75"/>
        <v>36682.565052459911</v>
      </c>
      <c r="R226">
        <f t="shared" si="76"/>
        <v>205</v>
      </c>
      <c r="S226" s="89">
        <f t="shared" si="66"/>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7"/>
        <v>3.6535548000315998E-2</v>
      </c>
      <c r="Y226" s="66">
        <f t="shared" si="67"/>
        <v>0</v>
      </c>
      <c r="Z226" s="72">
        <f t="shared" si="68"/>
        <v>0</v>
      </c>
      <c r="AA226" s="79">
        <f t="shared" si="69"/>
        <v>0</v>
      </c>
      <c r="AB226" s="81">
        <f t="shared" si="78"/>
        <v>0</v>
      </c>
      <c r="AD226" s="95">
        <f>locallinterp(R226,'BBG rates'!$N$10:$N$369,'BBG rates'!$P$10:$P$369)</f>
        <v>17.332057987027156</v>
      </c>
      <c r="AI226" s="185">
        <f t="shared" si="70"/>
        <v>205</v>
      </c>
      <c r="AJ226" s="127">
        <f>locallinterp(MIN(AI226,CAP_Senior*12),'BBG rates'!$X$24:$X$65,'BBG rates'!$Y$24:$Y$65)</f>
        <v>64.915073420789739</v>
      </c>
      <c r="AK226" s="127">
        <f>locallinterp(MIN(AI226,CAP_CB*12),'BBG rates'!$AA$25:$AA$40,'BBG rates'!$AC$25:$AC$40)</f>
        <v>11</v>
      </c>
      <c r="AL226" s="144">
        <f t="shared" si="71"/>
        <v>20.165562481534256</v>
      </c>
      <c r="AM226" s="142">
        <f>(SUMPRODUCT(AL226:AL$381,G226:G$381)+SUMPRODUCT(AL226:AL$381,H226:H$381))/12</f>
        <v>3412384.5837706649</v>
      </c>
    </row>
    <row r="227" spans="1:39" x14ac:dyDescent="0.2">
      <c r="A227" s="7">
        <v>206</v>
      </c>
      <c r="B227" s="7">
        <v>103</v>
      </c>
      <c r="C227" s="7">
        <v>51.5</v>
      </c>
      <c r="D227" s="12">
        <f t="shared" si="63"/>
        <v>17.166666666666668</v>
      </c>
      <c r="E227" s="29">
        <f t="shared" si="61"/>
        <v>1940547.2478317043</v>
      </c>
      <c r="F227" s="2">
        <f t="shared" si="64"/>
        <v>4020.1686554968105</v>
      </c>
      <c r="G227" s="2">
        <f t="shared" si="72"/>
        <v>18767.507842459436</v>
      </c>
      <c r="H227" s="2">
        <f t="shared" si="73"/>
        <v>6373.7126009653493</v>
      </c>
      <c r="I227" s="2">
        <f t="shared" si="62"/>
        <v>29161.389098921594</v>
      </c>
      <c r="J227" s="2">
        <f t="shared" si="79"/>
        <v>500603.84619815409</v>
      </c>
      <c r="K227" s="2">
        <f t="shared" si="65"/>
        <v>19143.640899179853</v>
      </c>
      <c r="L227" s="2">
        <f t="shared" si="65"/>
        <v>328632.50210258755</v>
      </c>
      <c r="M227" s="2"/>
      <c r="N227" s="28">
        <f t="shared" si="80"/>
        <v>3813192.327077968</v>
      </c>
      <c r="O227" s="2">
        <f t="shared" si="74"/>
        <v>7873.8051427075034</v>
      </c>
      <c r="P227" s="2">
        <f t="shared" si="75"/>
        <v>36757.587163342272</v>
      </c>
      <c r="R227">
        <f t="shared" si="76"/>
        <v>206</v>
      </c>
      <c r="S227" s="89">
        <f t="shared" si="66"/>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7"/>
        <v>3.8176652614652085E-2</v>
      </c>
      <c r="Y227" s="66">
        <f t="shared" si="67"/>
        <v>0</v>
      </c>
      <c r="Z227" s="72">
        <f t="shared" si="68"/>
        <v>0</v>
      </c>
      <c r="AA227" s="79">
        <f t="shared" si="69"/>
        <v>0</v>
      </c>
      <c r="AB227" s="81">
        <f t="shared" si="78"/>
        <v>0</v>
      </c>
      <c r="AD227" s="95">
        <f>locallinterp(R227,'BBG rates'!$N$10:$N$369,'BBG rates'!$P$10:$P$369)</f>
        <v>17.41466839698964</v>
      </c>
      <c r="AI227" s="185">
        <f t="shared" si="70"/>
        <v>206</v>
      </c>
      <c r="AJ227" s="127">
        <f>locallinterp(MIN(AI227,CAP_Senior*12),'BBG rates'!$X$24:$X$65,'BBG rates'!$Y$24:$Y$65)</f>
        <v>65.005764770749124</v>
      </c>
      <c r="AK227" s="127">
        <f>locallinterp(MIN(AI227,CAP_CB*12),'BBG rates'!$AA$25:$AA$40,'BBG rates'!$AC$25:$AC$40)</f>
        <v>11</v>
      </c>
      <c r="AL227" s="144">
        <f t="shared" si="71"/>
        <v>20.180980011027351</v>
      </c>
      <c r="AM227" s="142">
        <f>(SUMPRODUCT(AL227:AL$381,G227:G$381)+SUMPRODUCT(AL227:AL$381,H227:H$381))/12</f>
        <v>3369957.9071691767</v>
      </c>
    </row>
    <row r="228" spans="1:39" x14ac:dyDescent="0.2">
      <c r="A228" s="7">
        <v>207</v>
      </c>
      <c r="B228" s="7">
        <v>103.5</v>
      </c>
      <c r="C228" s="7">
        <v>51.75</v>
      </c>
      <c r="D228" s="12">
        <f t="shared" si="63"/>
        <v>17.25</v>
      </c>
      <c r="E228" s="29">
        <f t="shared" si="61"/>
        <v>1915511.440140445</v>
      </c>
      <c r="F228" s="2">
        <f t="shared" si="64"/>
        <v>3968.7505655915047</v>
      </c>
      <c r="G228" s="2">
        <f t="shared" si="72"/>
        <v>18744.325009269502</v>
      </c>
      <c r="H228" s="2">
        <f t="shared" si="73"/>
        <v>6291.4826819899554</v>
      </c>
      <c r="I228" s="2">
        <f t="shared" si="62"/>
        <v>29004.558256850964</v>
      </c>
      <c r="J228" s="2">
        <f t="shared" si="79"/>
        <v>500328.6299306791</v>
      </c>
      <c r="K228" s="2">
        <f t="shared" si="65"/>
        <v>19001.82383793782</v>
      </c>
      <c r="L228" s="2">
        <f t="shared" si="65"/>
        <v>327781.46120442735</v>
      </c>
      <c r="M228" s="2"/>
      <c r="N228" s="28">
        <f t="shared" si="80"/>
        <v>3776359.5643707127</v>
      </c>
      <c r="O228" s="2">
        <f t="shared" si="74"/>
        <v>7798.6295987946733</v>
      </c>
      <c r="P228" s="2">
        <f t="shared" si="75"/>
        <v>36832.762707255104</v>
      </c>
      <c r="R228">
        <f t="shared" si="76"/>
        <v>207</v>
      </c>
      <c r="S228" s="89">
        <f t="shared" si="66"/>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7"/>
        <v>3.9817732542068995E-2</v>
      </c>
      <c r="Y228" s="66">
        <f t="shared" si="67"/>
        <v>0</v>
      </c>
      <c r="Z228" s="72">
        <f t="shared" si="68"/>
        <v>0</v>
      </c>
      <c r="AA228" s="79">
        <f t="shared" si="69"/>
        <v>0</v>
      </c>
      <c r="AB228" s="81">
        <f t="shared" si="78"/>
        <v>0</v>
      </c>
      <c r="AD228" s="95">
        <f>locallinterp(R228,'BBG rates'!$N$10:$N$369,'BBG rates'!$P$10:$P$369)</f>
        <v>17.49725040187996</v>
      </c>
      <c r="AI228" s="185">
        <f t="shared" si="70"/>
        <v>207</v>
      </c>
      <c r="AJ228" s="127">
        <f>locallinterp(MIN(AI228,CAP_Senior*12),'BBG rates'!$X$24:$X$65,'BBG rates'!$Y$24:$Y$65)</f>
        <v>65.09645612070851</v>
      </c>
      <c r="AK228" s="127">
        <f>locallinterp(MIN(AI228,CAP_CB*12),'BBG rates'!$AA$25:$AA$40,'BBG rates'!$AC$25:$AC$40)</f>
        <v>11</v>
      </c>
      <c r="AL228" s="144">
        <f t="shared" si="71"/>
        <v>20.196397540520447</v>
      </c>
      <c r="AM228" s="142">
        <f>(SUMPRODUCT(AL228:AL$381,G228:G$381)+SUMPRODUCT(AL228:AL$381,H228:H$381))/12</f>
        <v>3327676.7015673784</v>
      </c>
    </row>
    <row r="229" spans="1:39" x14ac:dyDescent="0.2">
      <c r="A229" s="7">
        <v>208</v>
      </c>
      <c r="B229" s="7">
        <v>104</v>
      </c>
      <c r="C229" s="7">
        <v>52</v>
      </c>
      <c r="D229" s="12">
        <f t="shared" si="63"/>
        <v>17.333333333333332</v>
      </c>
      <c r="E229" s="29">
        <f t="shared" si="61"/>
        <v>1890580.6715642533</v>
      </c>
      <c r="F229" s="2">
        <f t="shared" si="64"/>
        <v>3917.5480627687843</v>
      </c>
      <c r="G229" s="2">
        <f t="shared" si="72"/>
        <v>18721.170813006713</v>
      </c>
      <c r="H229" s="2">
        <f t="shared" si="73"/>
        <v>6209.5977631850283</v>
      </c>
      <c r="I229" s="2">
        <f t="shared" si="62"/>
        <v>28848.316638960525</v>
      </c>
      <c r="J229" s="2">
        <f t="shared" si="79"/>
        <v>500037.48840864905</v>
      </c>
      <c r="K229" s="2">
        <f t="shared" si="65"/>
        <v>18860.891158887567</v>
      </c>
      <c r="L229" s="2">
        <f t="shared" si="65"/>
        <v>326922.11342071777</v>
      </c>
      <c r="M229" s="2"/>
      <c r="N229" s="28">
        <f t="shared" si="80"/>
        <v>3739451.4723727177</v>
      </c>
      <c r="O229" s="2">
        <f t="shared" si="74"/>
        <v>7723.3003080546241</v>
      </c>
      <c r="P229" s="2">
        <f t="shared" si="75"/>
        <v>36908.091997995165</v>
      </c>
      <c r="R229">
        <f t="shared" si="76"/>
        <v>208</v>
      </c>
      <c r="S229" s="89">
        <f t="shared" si="66"/>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7"/>
        <v>4.1458787783632545E-2</v>
      </c>
      <c r="Y229" s="66">
        <f t="shared" si="67"/>
        <v>0</v>
      </c>
      <c r="Z229" s="72">
        <f t="shared" si="68"/>
        <v>0</v>
      </c>
      <c r="AA229" s="79">
        <f t="shared" si="69"/>
        <v>0</v>
      </c>
      <c r="AB229" s="81">
        <f t="shared" si="78"/>
        <v>0</v>
      </c>
      <c r="AD229" s="95">
        <f>locallinterp(R229,'BBG rates'!$N$10:$N$369,'BBG rates'!$P$10:$P$369)</f>
        <v>17.579804130033498</v>
      </c>
      <c r="AI229" s="185">
        <f t="shared" si="70"/>
        <v>208</v>
      </c>
      <c r="AJ229" s="127">
        <f>locallinterp(MIN(AI229,CAP_Senior*12),'BBG rates'!$X$24:$X$65,'BBG rates'!$Y$24:$Y$65)</f>
        <v>65.187147470667895</v>
      </c>
      <c r="AK229" s="127">
        <f>locallinterp(MIN(AI229,CAP_CB*12),'BBG rates'!$AA$25:$AA$40,'BBG rates'!$AC$25:$AC$40)</f>
        <v>11</v>
      </c>
      <c r="AL229" s="144">
        <f t="shared" si="71"/>
        <v>20.211815070013543</v>
      </c>
      <c r="AM229" s="142">
        <f>(SUMPRODUCT(AL229:AL$381,G229:G$381)+SUMPRODUCT(AL229:AL$381,H229:H$381))/12</f>
        <v>3285540.6078273212</v>
      </c>
    </row>
    <row r="230" spans="1:39" x14ac:dyDescent="0.2">
      <c r="A230" s="7">
        <v>209</v>
      </c>
      <c r="B230" s="7">
        <v>104.5</v>
      </c>
      <c r="C230" s="7">
        <v>52.25</v>
      </c>
      <c r="D230" s="12">
        <f t="shared" si="63"/>
        <v>17.416666666666668</v>
      </c>
      <c r="E230" s="29">
        <f t="shared" si="61"/>
        <v>1865754.5697244806</v>
      </c>
      <c r="F230" s="2">
        <f t="shared" si="64"/>
        <v>3866.5603828769654</v>
      </c>
      <c r="G230" s="2">
        <f t="shared" si="72"/>
        <v>18698.045218296887</v>
      </c>
      <c r="H230" s="2">
        <f t="shared" si="73"/>
        <v>6128.0566214757437</v>
      </c>
      <c r="I230" s="2">
        <f t="shared" si="62"/>
        <v>28692.662222649597</v>
      </c>
      <c r="J230" s="2">
        <f t="shared" si="79"/>
        <v>499730.53371114715</v>
      </c>
      <c r="K230" s="2">
        <f t="shared" si="65"/>
        <v>18720.837736824884</v>
      </c>
      <c r="L230" s="2">
        <f t="shared" si="65"/>
        <v>326054.59058303339</v>
      </c>
      <c r="M230" s="2"/>
      <c r="N230" s="28">
        <f t="shared" si="80"/>
        <v>3702467.8970227167</v>
      </c>
      <c r="O230" s="2">
        <f t="shared" si="74"/>
        <v>7647.816956048835</v>
      </c>
      <c r="P230" s="2">
        <f t="shared" si="75"/>
        <v>36983.575350000945</v>
      </c>
      <c r="R230">
        <f t="shared" si="76"/>
        <v>209</v>
      </c>
      <c r="S230" s="89">
        <f t="shared" si="66"/>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7"/>
        <v>4.309981833987564E-2</v>
      </c>
      <c r="Y230" s="66">
        <f t="shared" si="67"/>
        <v>0</v>
      </c>
      <c r="Z230" s="72">
        <f t="shared" si="68"/>
        <v>0</v>
      </c>
      <c r="AA230" s="79">
        <f t="shared" si="69"/>
        <v>0</v>
      </c>
      <c r="AB230" s="81">
        <f t="shared" si="78"/>
        <v>0</v>
      </c>
      <c r="AD230" s="95">
        <f>locallinterp(R230,'BBG rates'!$N$10:$N$369,'BBG rates'!$P$10:$P$369)</f>
        <v>17.662329716135112</v>
      </c>
      <c r="AI230" s="185">
        <f t="shared" si="70"/>
        <v>209</v>
      </c>
      <c r="AJ230" s="127">
        <f>locallinterp(MIN(AI230,CAP_Senior*12),'BBG rates'!$X$24:$X$65,'BBG rates'!$Y$24:$Y$65)</f>
        <v>65.277838820627281</v>
      </c>
      <c r="AK230" s="127">
        <f>locallinterp(MIN(AI230,CAP_CB*12),'BBG rates'!$AA$25:$AA$40,'BBG rates'!$AC$25:$AC$40)</f>
        <v>11</v>
      </c>
      <c r="AL230" s="144">
        <f t="shared" si="71"/>
        <v>20.227232599506635</v>
      </c>
      <c r="AM230" s="142">
        <f>(SUMPRODUCT(AL230:AL$381,G230:G$381)+SUMPRODUCT(AL230:AL$381,H230:H$381))/12</f>
        <v>3243549.2674927134</v>
      </c>
    </row>
    <row r="231" spans="1:39" x14ac:dyDescent="0.2">
      <c r="A231" s="7">
        <v>210</v>
      </c>
      <c r="B231" s="7">
        <v>105</v>
      </c>
      <c r="C231" s="7">
        <v>52.5</v>
      </c>
      <c r="D231" s="12">
        <f t="shared" si="63"/>
        <v>17.5</v>
      </c>
      <c r="E231" s="29">
        <f t="shared" si="61"/>
        <v>1841032.7634967642</v>
      </c>
      <c r="F231" s="2">
        <f t="shared" si="64"/>
        <v>3815.7867643381119</v>
      </c>
      <c r="G231" s="2">
        <f t="shared" si="72"/>
        <v>18674.948189809551</v>
      </c>
      <c r="H231" s="2">
        <f t="shared" si="73"/>
        <v>6046.8580379069681</v>
      </c>
      <c r="I231" s="2">
        <f t="shared" si="62"/>
        <v>28537.59299205463</v>
      </c>
      <c r="J231" s="2">
        <f t="shared" si="79"/>
        <v>499407.87736095604</v>
      </c>
      <c r="K231" s="2">
        <f t="shared" si="65"/>
        <v>18581.658475160923</v>
      </c>
      <c r="L231" s="2">
        <f t="shared" si="65"/>
        <v>325179.02331531618</v>
      </c>
      <c r="M231" s="2"/>
      <c r="N231" s="28">
        <f t="shared" si="80"/>
        <v>3665408.6839443627</v>
      </c>
      <c r="O231" s="2">
        <f t="shared" si="74"/>
        <v>7572.179227695703</v>
      </c>
      <c r="P231" s="2">
        <f t="shared" si="75"/>
        <v>37059.213078354078</v>
      </c>
      <c r="R231">
        <f t="shared" si="76"/>
        <v>210</v>
      </c>
      <c r="S231" s="89">
        <f t="shared" si="66"/>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7"/>
        <v>4.4740824211864094E-2</v>
      </c>
      <c r="Y231" s="66">
        <f t="shared" si="67"/>
        <v>0</v>
      </c>
      <c r="Z231" s="72">
        <f t="shared" si="68"/>
        <v>0</v>
      </c>
      <c r="AA231" s="79">
        <f t="shared" si="69"/>
        <v>0</v>
      </c>
      <c r="AB231" s="81">
        <f t="shared" si="78"/>
        <v>0</v>
      </c>
      <c r="AD231" s="95">
        <f>locallinterp(R231,'BBG rates'!$N$10:$N$369,'BBG rates'!$P$10:$P$369)</f>
        <v>17.744827296250197</v>
      </c>
      <c r="AI231" s="185">
        <f t="shared" si="70"/>
        <v>210</v>
      </c>
      <c r="AJ231" s="127">
        <f>locallinterp(MIN(AI231,CAP_Senior*12),'BBG rates'!$X$24:$X$65,'BBG rates'!$Y$24:$Y$65)</f>
        <v>65.368530170586666</v>
      </c>
      <c r="AK231" s="127">
        <f>locallinterp(MIN(AI231,CAP_CB*12),'BBG rates'!$AA$25:$AA$40,'BBG rates'!$AC$25:$AC$40)</f>
        <v>11</v>
      </c>
      <c r="AL231" s="144">
        <f t="shared" si="71"/>
        <v>20.242650128999735</v>
      </c>
      <c r="AM231" s="142">
        <f>(SUMPRODUCT(AL231:AL$381,G231:G$381)+SUMPRODUCT(AL231:AL$381,H231:H$381))/12</f>
        <v>3201702.3227883694</v>
      </c>
    </row>
    <row r="232" spans="1:39" x14ac:dyDescent="0.2">
      <c r="A232" s="7">
        <v>211</v>
      </c>
      <c r="B232" s="7">
        <v>105.5</v>
      </c>
      <c r="C232" s="7">
        <v>52.75</v>
      </c>
      <c r="D232" s="12">
        <f t="shared" si="63"/>
        <v>17.583333333333332</v>
      </c>
      <c r="E232" s="29">
        <f t="shared" si="61"/>
        <v>1816414.8830068768</v>
      </c>
      <c r="F232" s="2">
        <f t="shared" si="64"/>
        <v>3765.2264481395123</v>
      </c>
      <c r="G232" s="2">
        <f t="shared" si="72"/>
        <v>18651.879692257866</v>
      </c>
      <c r="H232" s="2">
        <f t="shared" si="73"/>
        <v>5966.0007976296301</v>
      </c>
      <c r="I232" s="2">
        <f t="shared" si="62"/>
        <v>28383.106938027009</v>
      </c>
      <c r="J232" s="2">
        <f t="shared" si="79"/>
        <v>499069.6303269749</v>
      </c>
      <c r="K232" s="2">
        <f t="shared" si="65"/>
        <v>18443.348305765699</v>
      </c>
      <c r="L232" s="2">
        <f t="shared" si="65"/>
        <v>324295.54104304692</v>
      </c>
      <c r="M232" s="2"/>
      <c r="N232" s="28">
        <f t="shared" si="80"/>
        <v>3628273.6784455823</v>
      </c>
      <c r="O232" s="2">
        <f t="shared" si="74"/>
        <v>7496.3868072692303</v>
      </c>
      <c r="P232" s="2">
        <f t="shared" si="75"/>
        <v>37135.005498780542</v>
      </c>
      <c r="R232">
        <f t="shared" si="76"/>
        <v>211</v>
      </c>
      <c r="S232" s="89">
        <f t="shared" si="66"/>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7"/>
        <v>4.6381805400130816E-2</v>
      </c>
      <c r="Y232" s="66">
        <f t="shared" si="67"/>
        <v>0</v>
      </c>
      <c r="Z232" s="72">
        <f t="shared" si="68"/>
        <v>0</v>
      </c>
      <c r="AA232" s="79">
        <f t="shared" si="69"/>
        <v>0</v>
      </c>
      <c r="AB232" s="81">
        <f t="shared" si="78"/>
        <v>0</v>
      </c>
      <c r="AD232" s="95">
        <f>locallinterp(R232,'BBG rates'!$N$10:$N$369,'BBG rates'!$P$10:$P$369)</f>
        <v>17.8272970078269</v>
      </c>
      <c r="AI232" s="185">
        <f t="shared" si="70"/>
        <v>211</v>
      </c>
      <c r="AJ232" s="127">
        <f>locallinterp(MIN(AI232,CAP_Senior*12),'BBG rates'!$X$24:$X$65,'BBG rates'!$Y$24:$Y$65)</f>
        <v>65.459221520546052</v>
      </c>
      <c r="AK232" s="127">
        <f>locallinterp(MIN(AI232,CAP_CB*12),'BBG rates'!$AA$25:$AA$40,'BBG rates'!$AC$25:$AC$40)</f>
        <v>11</v>
      </c>
      <c r="AL232" s="144">
        <f t="shared" si="71"/>
        <v>20.258067658492827</v>
      </c>
      <c r="AM232" s="142">
        <f>(SUMPRODUCT(AL232:AL$381,G232:G$381)+SUMPRODUCT(AL232:AL$381,H232:H$381))/12</f>
        <v>3159999.4166196543</v>
      </c>
    </row>
    <row r="233" spans="1:39" x14ac:dyDescent="0.2">
      <c r="A233" s="7">
        <v>212</v>
      </c>
      <c r="B233" s="7">
        <v>106</v>
      </c>
      <c r="C233" s="7">
        <v>53</v>
      </c>
      <c r="D233" s="12">
        <f t="shared" si="63"/>
        <v>17.666666666666668</v>
      </c>
      <c r="E233" s="29">
        <f t="shared" si="61"/>
        <v>1791900.5596265909</v>
      </c>
      <c r="F233" s="2">
        <f t="shared" si="64"/>
        <v>3714.8786778251983</v>
      </c>
      <c r="G233" s="2">
        <f t="shared" si="72"/>
        <v>18628.839690398581</v>
      </c>
      <c r="H233" s="2">
        <f t="shared" si="73"/>
        <v>5885.4836898871354</v>
      </c>
      <c r="I233" s="2">
        <f t="shared" si="62"/>
        <v>28229.202058110917</v>
      </c>
      <c r="J233" s="2">
        <f t="shared" si="79"/>
        <v>498715.90302662621</v>
      </c>
      <c r="K233" s="2">
        <f t="shared" si="65"/>
        <v>18305.902188812423</v>
      </c>
      <c r="L233" s="2">
        <f t="shared" si="65"/>
        <v>323404.27200235281</v>
      </c>
      <c r="M233" s="2"/>
      <c r="N233" s="28">
        <f t="shared" si="80"/>
        <v>3591062.72551793</v>
      </c>
      <c r="O233" s="2">
        <f t="shared" si="74"/>
        <v>7420.4393783977084</v>
      </c>
      <c r="P233" s="2">
        <f t="shared" si="75"/>
        <v>37210.95292765207</v>
      </c>
      <c r="R233">
        <f t="shared" si="76"/>
        <v>212</v>
      </c>
      <c r="S233" s="89">
        <f t="shared" si="66"/>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7"/>
        <v>4.8022761905475164E-2</v>
      </c>
      <c r="Y233" s="66">
        <f t="shared" si="67"/>
        <v>0</v>
      </c>
      <c r="Z233" s="72">
        <f t="shared" si="68"/>
        <v>0</v>
      </c>
      <c r="AA233" s="79">
        <f t="shared" si="69"/>
        <v>0</v>
      </c>
      <c r="AB233" s="81">
        <f t="shared" si="78"/>
        <v>0</v>
      </c>
      <c r="AD233" s="95">
        <f>locallinterp(R233,'BBG rates'!$N$10:$N$369,'BBG rates'!$P$10:$P$369)</f>
        <v>17.909738992177694</v>
      </c>
      <c r="AI233" s="185">
        <f t="shared" si="70"/>
        <v>212</v>
      </c>
      <c r="AJ233" s="127">
        <f>locallinterp(MIN(AI233,CAP_Senior*12),'BBG rates'!$X$24:$X$65,'BBG rates'!$Y$24:$Y$65)</f>
        <v>65.549912870505437</v>
      </c>
      <c r="AK233" s="127">
        <f>locallinterp(MIN(AI233,CAP_CB*12),'BBG rates'!$AA$25:$AA$40,'BBG rates'!$AC$25:$AC$40)</f>
        <v>11</v>
      </c>
      <c r="AL233" s="144">
        <f t="shared" si="71"/>
        <v>20.273485187985926</v>
      </c>
      <c r="AM233" s="142">
        <f>(SUMPRODUCT(AL233:AL$381,G233:G$381)+SUMPRODUCT(AL233:AL$381,H233:H$381))/12</f>
        <v>3118440.192571918</v>
      </c>
    </row>
    <row r="234" spans="1:39" x14ac:dyDescent="0.2">
      <c r="A234" s="7">
        <v>213</v>
      </c>
      <c r="B234" s="7">
        <v>106.5</v>
      </c>
      <c r="C234" s="7">
        <v>53.25</v>
      </c>
      <c r="D234" s="12">
        <f t="shared" si="63"/>
        <v>17.75</v>
      </c>
      <c r="E234" s="29">
        <f t="shared" si="61"/>
        <v>1767489.4259695569</v>
      </c>
      <c r="F234" s="2">
        <f t="shared" si="64"/>
        <v>3664.7426994874836</v>
      </c>
      <c r="G234" s="2">
        <f t="shared" si="72"/>
        <v>18605.828149031997</v>
      </c>
      <c r="H234" s="2">
        <f t="shared" si="73"/>
        <v>5805.3055080018257</v>
      </c>
      <c r="I234" s="2">
        <f t="shared" si="62"/>
        <v>28075.876356521308</v>
      </c>
      <c r="J234" s="2">
        <f t="shared" si="79"/>
        <v>498346.80532825325</v>
      </c>
      <c r="K234" s="2">
        <f t="shared" si="65"/>
        <v>18169.315112622695</v>
      </c>
      <c r="L234" s="2">
        <f t="shared" si="65"/>
        <v>322505.34324905282</v>
      </c>
      <c r="M234" s="2"/>
      <c r="N234" s="28">
        <f t="shared" si="80"/>
        <v>3553775.6698359428</v>
      </c>
      <c r="O234" s="2">
        <f t="shared" si="74"/>
        <v>7344.3366240623873</v>
      </c>
      <c r="P234" s="2">
        <f t="shared" si="75"/>
        <v>37287.055681987396</v>
      </c>
      <c r="R234">
        <f t="shared" si="76"/>
        <v>213</v>
      </c>
      <c r="S234" s="89">
        <f t="shared" si="66"/>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7"/>
        <v>4.9663693728962954E-2</v>
      </c>
      <c r="Y234" s="66">
        <f t="shared" si="67"/>
        <v>0</v>
      </c>
      <c r="Z234" s="72">
        <f t="shared" si="68"/>
        <v>0</v>
      </c>
      <c r="AA234" s="79">
        <f t="shared" si="69"/>
        <v>0</v>
      </c>
      <c r="AB234" s="81">
        <f t="shared" si="78"/>
        <v>0</v>
      </c>
      <c r="AD234" s="95">
        <f>locallinterp(R234,'BBG rates'!$N$10:$N$369,'BBG rates'!$P$10:$P$369)</f>
        <v>17.992153387030825</v>
      </c>
      <c r="AI234" s="185">
        <f t="shared" si="70"/>
        <v>213</v>
      </c>
      <c r="AJ234" s="127">
        <f>locallinterp(MIN(AI234,CAP_Senior*12),'BBG rates'!$X$24:$X$65,'BBG rates'!$Y$24:$Y$65)</f>
        <v>65.640604220464823</v>
      </c>
      <c r="AK234" s="127">
        <f>locallinterp(MIN(AI234,CAP_CB*12),'BBG rates'!$AA$25:$AA$40,'BBG rates'!$AC$25:$AC$40)</f>
        <v>11</v>
      </c>
      <c r="AL234" s="144">
        <f t="shared" si="71"/>
        <v>20.288902717479019</v>
      </c>
      <c r="AM234" s="142">
        <f>(SUMPRODUCT(AL234:AL$381,G234:G$381)+SUMPRODUCT(AL234:AL$381,H234:H$381))/12</f>
        <v>3077024.294909941</v>
      </c>
    </row>
    <row r="235" spans="1:39" x14ac:dyDescent="0.2">
      <c r="A235" s="7">
        <v>214</v>
      </c>
      <c r="B235" s="7">
        <v>107</v>
      </c>
      <c r="C235" s="7">
        <v>53.5</v>
      </c>
      <c r="D235" s="12">
        <f t="shared" si="63"/>
        <v>17.833333333333332</v>
      </c>
      <c r="E235" s="29">
        <f t="shared" si="61"/>
        <v>1743181.1158871935</v>
      </c>
      <c r="F235" s="2">
        <f t="shared" si="64"/>
        <v>3614.8177617585334</v>
      </c>
      <c r="G235" s="2">
        <f t="shared" si="72"/>
        <v>18582.845033001868</v>
      </c>
      <c r="H235" s="2">
        <f t="shared" si="73"/>
        <v>5725.4650493614863</v>
      </c>
      <c r="I235" s="2">
        <f t="shared" si="62"/>
        <v>27923.127844121886</v>
      </c>
      <c r="J235" s="2">
        <f t="shared" si="79"/>
        <v>497962.44655350695</v>
      </c>
      <c r="K235" s="2">
        <f t="shared" si="65"/>
        <v>18033.582093512479</v>
      </c>
      <c r="L235" s="2">
        <f t="shared" si="65"/>
        <v>321598.8806676392</v>
      </c>
      <c r="M235" s="2"/>
      <c r="N235" s="28">
        <f t="shared" si="80"/>
        <v>3516412.3557564891</v>
      </c>
      <c r="O235" s="2">
        <f t="shared" si="74"/>
        <v>7268.078226596168</v>
      </c>
      <c r="P235" s="2">
        <f t="shared" si="75"/>
        <v>37363.314079453608</v>
      </c>
      <c r="R235">
        <f t="shared" si="76"/>
        <v>214</v>
      </c>
      <c r="S235" s="89">
        <f t="shared" si="66"/>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7"/>
        <v>5.1304600871127093E-2</v>
      </c>
      <c r="Y235" s="66">
        <f t="shared" si="67"/>
        <v>0</v>
      </c>
      <c r="Z235" s="72">
        <f t="shared" si="68"/>
        <v>0</v>
      </c>
      <c r="AA235" s="79">
        <f t="shared" si="69"/>
        <v>0</v>
      </c>
      <c r="AB235" s="81">
        <f t="shared" si="78"/>
        <v>0</v>
      </c>
      <c r="AD235" s="95">
        <f>locallinterp(R235,'BBG rates'!$N$10:$N$369,'BBG rates'!$P$10:$P$369)</f>
        <v>18.074540336462064</v>
      </c>
      <c r="AI235" s="185">
        <f t="shared" si="70"/>
        <v>214</v>
      </c>
      <c r="AJ235" s="127">
        <f>locallinterp(MIN(AI235,CAP_Senior*12),'BBG rates'!$X$24:$X$65,'BBG rates'!$Y$24:$Y$65)</f>
        <v>65.731295570424209</v>
      </c>
      <c r="AK235" s="127">
        <f>locallinterp(MIN(AI235,CAP_CB*12),'BBG rates'!$AA$25:$AA$40,'BBG rates'!$AC$25:$AC$40)</f>
        <v>11</v>
      </c>
      <c r="AL235" s="144">
        <f t="shared" si="71"/>
        <v>20.304320246972114</v>
      </c>
      <c r="AM235" s="142">
        <f>(SUMPRODUCT(AL235:AL$381,G235:G$381)+SUMPRODUCT(AL235:AL$381,H235:H$381))/12</f>
        <v>3035751.3685773634</v>
      </c>
    </row>
    <row r="236" spans="1:39" x14ac:dyDescent="0.2">
      <c r="A236" s="7">
        <v>215</v>
      </c>
      <c r="B236" s="7">
        <v>107.5</v>
      </c>
      <c r="C236" s="7">
        <v>53.75</v>
      </c>
      <c r="D236" s="12">
        <f t="shared" si="63"/>
        <v>17.916666666666668</v>
      </c>
      <c r="E236" s="29">
        <f t="shared" si="61"/>
        <v>1718975.2644645921</v>
      </c>
      <c r="F236" s="2">
        <f t="shared" si="64"/>
        <v>3565.1031158019614</v>
      </c>
      <c r="G236" s="2">
        <f t="shared" si="72"/>
        <v>18559.89030719539</v>
      </c>
      <c r="H236" s="2">
        <f t="shared" si="73"/>
        <v>5645.9611154058875</v>
      </c>
      <c r="I236" s="2">
        <f t="shared" si="62"/>
        <v>27770.954538403239</v>
      </c>
      <c r="J236" s="2">
        <f t="shared" si="79"/>
        <v>497562.93547972472</v>
      </c>
      <c r="K236" s="2">
        <f t="shared" si="65"/>
        <v>17898.698175639005</v>
      </c>
      <c r="L236" s="2">
        <f t="shared" si="65"/>
        <v>320685.00898019882</v>
      </c>
      <c r="M236" s="2"/>
      <c r="N236" s="28">
        <f t="shared" si="80"/>
        <v>3478972.6273181215</v>
      </c>
      <c r="O236" s="2">
        <f t="shared" si="74"/>
        <v>7191.6638676822622</v>
      </c>
      <c r="P236" s="2">
        <f t="shared" si="75"/>
        <v>37439.728438367514</v>
      </c>
      <c r="R236">
        <f t="shared" si="76"/>
        <v>215</v>
      </c>
      <c r="S236" s="89">
        <f t="shared" si="66"/>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7"/>
        <v>5.2945483332500487E-2</v>
      </c>
      <c r="Y236" s="66">
        <f t="shared" si="67"/>
        <v>0</v>
      </c>
      <c r="Z236" s="72">
        <f t="shared" si="68"/>
        <v>0</v>
      </c>
      <c r="AA236" s="79">
        <f t="shared" si="69"/>
        <v>0</v>
      </c>
      <c r="AB236" s="81">
        <f t="shared" si="78"/>
        <v>0</v>
      </c>
      <c r="AD236" s="95">
        <f>locallinterp(R236,'BBG rates'!$N$10:$N$369,'BBG rates'!$P$10:$P$369)</f>
        <v>18.156899980963278</v>
      </c>
      <c r="AI236" s="185">
        <f t="shared" si="70"/>
        <v>215</v>
      </c>
      <c r="AJ236" s="127">
        <f>locallinterp(MIN(AI236,CAP_Senior*12),'BBG rates'!$X$24:$X$65,'BBG rates'!$Y$24:$Y$65)</f>
        <v>65.821986920383594</v>
      </c>
      <c r="AK236" s="127">
        <f>locallinterp(MIN(AI236,CAP_CB*12),'BBG rates'!$AA$25:$AA$40,'BBG rates'!$AC$25:$AC$40)</f>
        <v>11</v>
      </c>
      <c r="AL236" s="144">
        <f t="shared" si="71"/>
        <v>20.31973777646521</v>
      </c>
      <c r="AM236" s="142">
        <f>(SUMPRODUCT(AL236:AL$381,G236:G$381)+SUMPRODUCT(AL236:AL$381,H236:H$381))/12</f>
        <v>2994621.0591961127</v>
      </c>
    </row>
    <row r="237" spans="1:39" x14ac:dyDescent="0.2">
      <c r="A237" s="7">
        <v>216</v>
      </c>
      <c r="B237" s="7">
        <v>108</v>
      </c>
      <c r="C237" s="7">
        <v>54</v>
      </c>
      <c r="D237" s="12">
        <f t="shared" si="63"/>
        <v>18</v>
      </c>
      <c r="E237" s="29">
        <f t="shared" si="61"/>
        <v>1694871.5080164357</v>
      </c>
      <c r="F237" s="2">
        <f t="shared" si="64"/>
        <v>3515.598015304452</v>
      </c>
      <c r="G237" s="2">
        <f t="shared" si="72"/>
        <v>18536.963936543143</v>
      </c>
      <c r="H237" s="2">
        <f t="shared" si="73"/>
        <v>5566.7925116133874</v>
      </c>
      <c r="I237" s="2">
        <f t="shared" si="62"/>
        <v>27619.354463460983</v>
      </c>
      <c r="J237" s="2">
        <f t="shared" si="79"/>
        <v>497148.38034229766</v>
      </c>
      <c r="K237" s="2">
        <f t="shared" si="65"/>
        <v>17764.658430848409</v>
      </c>
      <c r="L237" s="2">
        <f t="shared" si="65"/>
        <v>319763.85175527132</v>
      </c>
      <c r="M237" s="2"/>
      <c r="N237" s="28">
        <f t="shared" si="80"/>
        <v>3441456.3282404244</v>
      </c>
      <c r="O237" s="2">
        <f t="shared" si="74"/>
        <v>7115.09322835287</v>
      </c>
      <c r="P237" s="2">
        <f t="shared" si="75"/>
        <v>37516.299077696902</v>
      </c>
      <c r="R237">
        <f t="shared" si="76"/>
        <v>216</v>
      </c>
      <c r="S237" s="89">
        <f t="shared" si="66"/>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7"/>
        <v>5.4586341114415404E-2</v>
      </c>
      <c r="Y237" s="66">
        <f t="shared" si="67"/>
        <v>0</v>
      </c>
      <c r="Z237" s="72">
        <f t="shared" si="68"/>
        <v>0</v>
      </c>
      <c r="AA237" s="79">
        <f t="shared" si="69"/>
        <v>0</v>
      </c>
      <c r="AB237" s="81">
        <f t="shared" si="78"/>
        <v>0</v>
      </c>
      <c r="AD237" s="95">
        <f>locallinterp(R237,'BBG rates'!$N$10:$N$369,'BBG rates'!$P$10:$P$369)</f>
        <v>18.239232467373551</v>
      </c>
      <c r="AI237" s="185">
        <f t="shared" si="70"/>
        <v>216</v>
      </c>
      <c r="AJ237" s="127">
        <f>locallinterp(MIN(AI237,CAP_Senior*12),'BBG rates'!$X$24:$X$65,'BBG rates'!$Y$24:$Y$65)</f>
        <v>65.91267827034298</v>
      </c>
      <c r="AK237" s="127">
        <f>locallinterp(MIN(AI237,CAP_CB*12),'BBG rates'!$AA$25:$AA$40,'BBG rates'!$AC$25:$AC$40)</f>
        <v>11</v>
      </c>
      <c r="AL237" s="144">
        <f t="shared" si="71"/>
        <v>20.335155305958306</v>
      </c>
      <c r="AM237" s="142">
        <f>(SUMPRODUCT(AL237:AL$381,G237:G$381)+SUMPRODUCT(AL237:AL$381,H237:H$381))/12</f>
        <v>2953633.013065835</v>
      </c>
    </row>
    <row r="238" spans="1:39" x14ac:dyDescent="0.2">
      <c r="A238" s="7">
        <v>217</v>
      </c>
      <c r="B238" s="7">
        <v>108.5</v>
      </c>
      <c r="C238" s="7">
        <v>54.25</v>
      </c>
      <c r="D238" s="12">
        <f t="shared" si="63"/>
        <v>18.083333333333332</v>
      </c>
      <c r="E238" s="29">
        <f t="shared" si="61"/>
        <v>1670869.4840829291</v>
      </c>
      <c r="F238" s="2">
        <f t="shared" si="64"/>
        <v>3466.3017164674156</v>
      </c>
      <c r="G238" s="2">
        <f t="shared" si="72"/>
        <v>18514.065886019012</v>
      </c>
      <c r="H238" s="2">
        <f t="shared" si="73"/>
        <v>5487.9580474875593</v>
      </c>
      <c r="I238" s="2">
        <f t="shared" si="62"/>
        <v>27468.325649973987</v>
      </c>
      <c r="J238" s="2">
        <f t="shared" si="79"/>
        <v>496718.88883702958</v>
      </c>
      <c r="K238" s="2">
        <f t="shared" si="65"/>
        <v>17631.457958524217</v>
      </c>
      <c r="L238" s="2">
        <f t="shared" si="65"/>
        <v>318835.53141664626</v>
      </c>
      <c r="M238" s="2"/>
      <c r="N238" s="28">
        <f t="shared" si="80"/>
        <v>3403863.3019233625</v>
      </c>
      <c r="O238" s="2">
        <f t="shared" si="74"/>
        <v>7038.3659889878527</v>
      </c>
      <c r="P238" s="2">
        <f t="shared" si="75"/>
        <v>37593.026317061922</v>
      </c>
      <c r="R238">
        <f t="shared" si="76"/>
        <v>217</v>
      </c>
      <c r="S238" s="89">
        <f t="shared" si="66"/>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7"/>
        <v>5.6227174217404752E-2</v>
      </c>
      <c r="Y238" s="66">
        <f t="shared" si="67"/>
        <v>0</v>
      </c>
      <c r="Z238" s="72">
        <f t="shared" si="68"/>
        <v>0</v>
      </c>
      <c r="AA238" s="79">
        <f t="shared" si="69"/>
        <v>0</v>
      </c>
      <c r="AB238" s="81">
        <f t="shared" si="78"/>
        <v>0</v>
      </c>
      <c r="AD238" s="95">
        <f>locallinterp(R238,'BBG rates'!$N$10:$N$369,'BBG rates'!$P$10:$P$369)</f>
        <v>18.321537938948353</v>
      </c>
      <c r="AI238" s="185">
        <f t="shared" si="70"/>
        <v>217</v>
      </c>
      <c r="AJ238" s="127">
        <f>locallinterp(MIN(AI238,CAP_Senior*12),'BBG rates'!$X$24:$X$65,'BBG rates'!$Y$24:$Y$65)</f>
        <v>65.998464928091821</v>
      </c>
      <c r="AK238" s="127">
        <f>locallinterp(MIN(AI238,CAP_CB*12),'BBG rates'!$AA$25:$AA$40,'BBG rates'!$AC$25:$AC$40)</f>
        <v>11</v>
      </c>
      <c r="AL238" s="144">
        <f t="shared" si="71"/>
        <v>20.34973903777561</v>
      </c>
      <c r="AM238" s="142">
        <f>(SUMPRODUCT(AL238:AL$381,G238:G$381)+SUMPRODUCT(AL238:AL$381,H238:H$381))/12</f>
        <v>2912786.8771633133</v>
      </c>
    </row>
    <row r="239" spans="1:39" x14ac:dyDescent="0.2">
      <c r="A239" s="7">
        <v>218</v>
      </c>
      <c r="B239" s="7">
        <v>109</v>
      </c>
      <c r="C239" s="7">
        <v>54.5</v>
      </c>
      <c r="D239" s="12">
        <f t="shared" si="63"/>
        <v>18.166666666666668</v>
      </c>
      <c r="E239" s="29">
        <f t="shared" si="61"/>
        <v>1646968.8314257453</v>
      </c>
      <c r="F239" s="2">
        <f t="shared" si="64"/>
        <v>3417.2134779986632</v>
      </c>
      <c r="G239" s="2">
        <f t="shared" si="72"/>
        <v>18491.196120640147</v>
      </c>
      <c r="H239" s="2">
        <f t="shared" si="73"/>
        <v>5409.4565365438793</v>
      </c>
      <c r="I239" s="2">
        <f t="shared" si="62"/>
        <v>27317.866135182689</v>
      </c>
      <c r="J239" s="2">
        <f t="shared" si="79"/>
        <v>496274.56812248554</v>
      </c>
      <c r="K239" s="2">
        <f t="shared" si="65"/>
        <v>17499.091885436708</v>
      </c>
      <c r="L239" s="2">
        <f t="shared" si="65"/>
        <v>317900.16925210023</v>
      </c>
      <c r="M239" s="2"/>
      <c r="N239" s="28">
        <f t="shared" si="80"/>
        <v>3366193.3914466263</v>
      </c>
      <c r="O239" s="2">
        <f t="shared" si="74"/>
        <v>6961.4818293133876</v>
      </c>
      <c r="P239" s="2">
        <f t="shared" si="75"/>
        <v>37669.910476736382</v>
      </c>
      <c r="R239">
        <f t="shared" si="76"/>
        <v>218</v>
      </c>
      <c r="S239" s="89">
        <f t="shared" si="66"/>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7"/>
        <v>5.7867982642001436E-2</v>
      </c>
      <c r="Y239" s="66">
        <f t="shared" si="67"/>
        <v>0</v>
      </c>
      <c r="Z239" s="72">
        <f t="shared" si="68"/>
        <v>0</v>
      </c>
      <c r="AA239" s="79">
        <f t="shared" si="69"/>
        <v>0</v>
      </c>
      <c r="AB239" s="81">
        <f t="shared" si="78"/>
        <v>0</v>
      </c>
      <c r="AD239" s="95">
        <f>locallinterp(R239,'BBG rates'!$N$10:$N$369,'BBG rates'!$P$10:$P$369)</f>
        <v>18.403816542806567</v>
      </c>
      <c r="AI239" s="185">
        <f t="shared" si="70"/>
        <v>218</v>
      </c>
      <c r="AJ239" s="127">
        <f>locallinterp(MIN(AI239,CAP_Senior*12),'BBG rates'!$X$24:$X$65,'BBG rates'!$Y$24:$Y$65)</f>
        <v>66.084251585840661</v>
      </c>
      <c r="AK239" s="127">
        <f>locallinterp(MIN(AI239,CAP_CB*12),'BBG rates'!$AA$25:$AA$40,'BBG rates'!$AC$25:$AC$40)</f>
        <v>11</v>
      </c>
      <c r="AL239" s="144">
        <f t="shared" si="71"/>
        <v>20.36432276959291</v>
      </c>
      <c r="AM239" s="142">
        <f>(SUMPRODUCT(AL239:AL$381,G239:G$381)+SUMPRODUCT(AL239:AL$381,H239:H$381))/12</f>
        <v>2872083.9668778717</v>
      </c>
    </row>
    <row r="240" spans="1:39" x14ac:dyDescent="0.2">
      <c r="A240" s="7">
        <v>219</v>
      </c>
      <c r="B240" s="7">
        <v>109.5</v>
      </c>
      <c r="C240" s="7">
        <v>54.75</v>
      </c>
      <c r="D240" s="12">
        <f t="shared" si="63"/>
        <v>18.25</v>
      </c>
      <c r="E240" s="29">
        <f t="shared" si="61"/>
        <v>1623169.190023982</v>
      </c>
      <c r="F240" s="2">
        <f t="shared" si="64"/>
        <v>3368.332561104115</v>
      </c>
      <c r="G240" s="2">
        <f t="shared" si="72"/>
        <v>18468.354605466931</v>
      </c>
      <c r="H240" s="2">
        <f t="shared" si="73"/>
        <v>5331.2867962964465</v>
      </c>
      <c r="I240" s="2">
        <f t="shared" si="62"/>
        <v>27167.973962867494</v>
      </c>
      <c r="J240" s="2">
        <f t="shared" si="79"/>
        <v>495815.52482233179</v>
      </c>
      <c r="K240" s="2">
        <f t="shared" si="65"/>
        <v>17367.555365593016</v>
      </c>
      <c r="L240" s="2">
        <f t="shared" si="65"/>
        <v>316957.88542207261</v>
      </c>
      <c r="M240" s="2"/>
      <c r="N240" s="28">
        <f t="shared" si="80"/>
        <v>3328446.4395689773</v>
      </c>
      <c r="O240" s="2">
        <f t="shared" si="74"/>
        <v>6884.4404284006414</v>
      </c>
      <c r="P240" s="2">
        <f t="shared" si="75"/>
        <v>37746.951877649139</v>
      </c>
      <c r="R240">
        <f t="shared" si="76"/>
        <v>219</v>
      </c>
      <c r="S240" s="89">
        <f t="shared" si="66"/>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7"/>
        <v>5.9508766389271273E-2</v>
      </c>
      <c r="Y240" s="66">
        <f t="shared" si="67"/>
        <v>0</v>
      </c>
      <c r="Z240" s="72">
        <f t="shared" si="68"/>
        <v>0</v>
      </c>
      <c r="AA240" s="79">
        <f t="shared" si="69"/>
        <v>0</v>
      </c>
      <c r="AB240" s="81">
        <f t="shared" si="78"/>
        <v>0</v>
      </c>
      <c r="AD240" s="95">
        <f>locallinterp(R240,'BBG rates'!$N$10:$N$369,'BBG rates'!$P$10:$P$369)</f>
        <v>18.486068427450789</v>
      </c>
      <c r="AI240" s="185">
        <f t="shared" si="70"/>
        <v>219</v>
      </c>
      <c r="AJ240" s="127">
        <f>locallinterp(MIN(AI240,CAP_Senior*12),'BBG rates'!$X$24:$X$65,'BBG rates'!$Y$24:$Y$65)</f>
        <v>66.170038243589488</v>
      </c>
      <c r="AK240" s="127">
        <f>locallinterp(MIN(AI240,CAP_CB*12),'BBG rates'!$AA$25:$AA$40,'BBG rates'!$AC$25:$AC$40)</f>
        <v>11</v>
      </c>
      <c r="AL240" s="144">
        <f t="shared" si="71"/>
        <v>20.378906501410214</v>
      </c>
      <c r="AM240" s="142">
        <f>(SUMPRODUCT(AL240:AL$381,G240:G$381)+SUMPRODUCT(AL240:AL$381,H240:H$381))/12</f>
        <v>2831523.9164516362</v>
      </c>
    </row>
    <row r="241" spans="1:39" x14ac:dyDescent="0.2">
      <c r="A241" s="7">
        <v>220</v>
      </c>
      <c r="B241" s="7">
        <v>110</v>
      </c>
      <c r="C241" s="7">
        <v>55</v>
      </c>
      <c r="D241" s="12">
        <f t="shared" si="63"/>
        <v>18.333333333333332</v>
      </c>
      <c r="E241" s="29">
        <f t="shared" si="61"/>
        <v>1599470.2010701345</v>
      </c>
      <c r="F241" s="2">
        <f t="shared" si="64"/>
        <v>3319.6582294795367</v>
      </c>
      <c r="G241" s="2">
        <f t="shared" si="72"/>
        <v>18445.54130560287</v>
      </c>
      <c r="H241" s="2">
        <f t="shared" si="73"/>
        <v>5253.4476482447544</v>
      </c>
      <c r="I241" s="2">
        <f t="shared" si="62"/>
        <v>27018.647183327161</v>
      </c>
      <c r="J241" s="2">
        <f t="shared" si="79"/>
        <v>495341.86502766458</v>
      </c>
      <c r="K241" s="2">
        <f t="shared" si="65"/>
        <v>17236.843580088054</v>
      </c>
      <c r="L241" s="2">
        <f t="shared" si="65"/>
        <v>316008.79896828096</v>
      </c>
      <c r="M241" s="2"/>
      <c r="N241" s="28">
        <f t="shared" si="80"/>
        <v>3290622.2887275917</v>
      </c>
      <c r="O241" s="2">
        <f t="shared" si="74"/>
        <v>6807.2414646644247</v>
      </c>
      <c r="P241" s="2">
        <f t="shared" si="75"/>
        <v>37824.150841385359</v>
      </c>
      <c r="R241">
        <f t="shared" si="76"/>
        <v>220</v>
      </c>
      <c r="S241" s="89">
        <f t="shared" si="66"/>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7"/>
        <v>6.1149525459747167E-2</v>
      </c>
      <c r="Y241" s="66">
        <f t="shared" si="67"/>
        <v>0</v>
      </c>
      <c r="Z241" s="72">
        <f t="shared" si="68"/>
        <v>0</v>
      </c>
      <c r="AA241" s="79">
        <f t="shared" si="69"/>
        <v>0</v>
      </c>
      <c r="AB241" s="81">
        <f t="shared" si="78"/>
        <v>0</v>
      </c>
      <c r="AD241" s="95">
        <f>locallinterp(R241,'BBG rates'!$N$10:$N$369,'BBG rates'!$P$10:$P$369)</f>
        <v>18.568293745246759</v>
      </c>
      <c r="AI241" s="185">
        <f t="shared" si="70"/>
        <v>220</v>
      </c>
      <c r="AJ241" s="127">
        <f>locallinterp(MIN(AI241,CAP_Senior*12),'BBG rates'!$X$24:$X$65,'BBG rates'!$Y$24:$Y$65)</f>
        <v>66.255824901338329</v>
      </c>
      <c r="AK241" s="127">
        <f>locallinterp(MIN(AI241,CAP_CB*12),'BBG rates'!$AA$25:$AA$40,'BBG rates'!$AC$25:$AC$40)</f>
        <v>11</v>
      </c>
      <c r="AL241" s="144">
        <f t="shared" si="71"/>
        <v>20.393490233227517</v>
      </c>
      <c r="AM241" s="142">
        <f>(SUMPRODUCT(AL241:AL$381,G241:G$381)+SUMPRODUCT(AL241:AL$381,H241:H$381))/12</f>
        <v>2791106.360877167</v>
      </c>
    </row>
    <row r="242" spans="1:39" x14ac:dyDescent="0.2">
      <c r="A242" s="7">
        <v>221</v>
      </c>
      <c r="B242" s="7">
        <v>110.5</v>
      </c>
      <c r="C242" s="7">
        <v>55.25</v>
      </c>
      <c r="D242" s="12">
        <f t="shared" si="63"/>
        <v>18.416666666666668</v>
      </c>
      <c r="E242" s="29">
        <f t="shared" si="61"/>
        <v>1575871.5069660794</v>
      </c>
      <c r="F242" s="2">
        <f t="shared" si="64"/>
        <v>3271.1897493022966</v>
      </c>
      <c r="G242" s="2">
        <f t="shared" si="72"/>
        <v>18422.756186194616</v>
      </c>
      <c r="H242" s="2">
        <f t="shared" si="73"/>
        <v>5175.9379178604995</v>
      </c>
      <c r="I242" s="2">
        <f t="shared" si="62"/>
        <v>26869.883853357409</v>
      </c>
      <c r="J242" s="2">
        <f t="shared" si="79"/>
        <v>494853.69429933233</v>
      </c>
      <c r="K242" s="2">
        <f t="shared" si="65"/>
        <v>17106.951736956307</v>
      </c>
      <c r="L242" s="2">
        <f t="shared" si="65"/>
        <v>315053.02782227873</v>
      </c>
      <c r="M242" s="2"/>
      <c r="N242" s="28">
        <f t="shared" si="80"/>
        <v>3252720.7810374037</v>
      </c>
      <c r="O242" s="2">
        <f t="shared" si="74"/>
        <v>6729.8846158618517</v>
      </c>
      <c r="P242" s="2">
        <f t="shared" si="75"/>
        <v>37901.507690187922</v>
      </c>
      <c r="R242">
        <f t="shared" si="76"/>
        <v>221</v>
      </c>
      <c r="S242" s="89">
        <f t="shared" si="66"/>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7"/>
        <v>6.2790259854494934E-2</v>
      </c>
      <c r="Y242" s="66">
        <f t="shared" si="67"/>
        <v>0</v>
      </c>
      <c r="Z242" s="72">
        <f t="shared" si="68"/>
        <v>0</v>
      </c>
      <c r="AA242" s="79">
        <f t="shared" si="69"/>
        <v>0</v>
      </c>
      <c r="AB242" s="81">
        <f t="shared" si="78"/>
        <v>0</v>
      </c>
      <c r="AD242" s="95">
        <f>locallinterp(R242,'BBG rates'!$N$10:$N$369,'BBG rates'!$P$10:$P$369)</f>
        <v>18.650492644977131</v>
      </c>
      <c r="AI242" s="185">
        <f t="shared" si="70"/>
        <v>221</v>
      </c>
      <c r="AJ242" s="127">
        <f>locallinterp(MIN(AI242,CAP_Senior*12),'BBG rates'!$X$24:$X$65,'BBG rates'!$Y$24:$Y$65)</f>
        <v>66.34161155908717</v>
      </c>
      <c r="AK242" s="127">
        <f>locallinterp(MIN(AI242,CAP_CB*12),'BBG rates'!$AA$25:$AA$40,'BBG rates'!$AC$25:$AC$40)</f>
        <v>11</v>
      </c>
      <c r="AL242" s="144">
        <f t="shared" si="71"/>
        <v>20.408073965044821</v>
      </c>
      <c r="AM242" s="142">
        <f>(SUMPRODUCT(AL242:AL$381,G242:G$381)+SUMPRODUCT(AL242:AL$381,H242:H$381))/12</f>
        <v>2750830.9358965284</v>
      </c>
    </row>
    <row r="243" spans="1:39" x14ac:dyDescent="0.2">
      <c r="A243" s="7">
        <v>222</v>
      </c>
      <c r="B243" s="7">
        <v>111</v>
      </c>
      <c r="C243" s="7">
        <v>55.5</v>
      </c>
      <c r="D243" s="12">
        <f t="shared" si="63"/>
        <v>18.5</v>
      </c>
      <c r="E243" s="29">
        <f t="shared" si="61"/>
        <v>1552372.7513190729</v>
      </c>
      <c r="F243" s="2">
        <f t="shared" si="64"/>
        <v>3222.9263892231543</v>
      </c>
      <c r="G243" s="2">
        <f t="shared" si="72"/>
        <v>18399.999212431852</v>
      </c>
      <c r="H243" s="2">
        <f t="shared" si="73"/>
        <v>5098.7564345744404</v>
      </c>
      <c r="I243" s="2">
        <f t="shared" si="62"/>
        <v>26721.682036229446</v>
      </c>
      <c r="J243" s="2">
        <f t="shared" si="79"/>
        <v>494351.11767024477</v>
      </c>
      <c r="K243" s="2">
        <f t="shared" si="65"/>
        <v>16977.875071024355</v>
      </c>
      <c r="L243" s="2">
        <f t="shared" si="65"/>
        <v>314090.68881395058</v>
      </c>
      <c r="M243" s="2"/>
      <c r="N243" s="28">
        <f t="shared" si="80"/>
        <v>3214741.758290445</v>
      </c>
      <c r="O243" s="2">
        <f t="shared" si="74"/>
        <v>6652.3695590909947</v>
      </c>
      <c r="P243" s="2">
        <f t="shared" si="75"/>
        <v>37979.022746958777</v>
      </c>
      <c r="R243">
        <f t="shared" si="76"/>
        <v>222</v>
      </c>
      <c r="S243" s="89">
        <f t="shared" si="66"/>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7"/>
        <v>6.4430969574047481E-2</v>
      </c>
      <c r="Y243" s="66">
        <f t="shared" si="67"/>
        <v>0</v>
      </c>
      <c r="Z243" s="72">
        <f t="shared" si="68"/>
        <v>0</v>
      </c>
      <c r="AA243" s="79">
        <f t="shared" si="69"/>
        <v>0</v>
      </c>
      <c r="AB243" s="81">
        <f t="shared" si="78"/>
        <v>0</v>
      </c>
      <c r="AD243" s="95">
        <f>locallinterp(R243,'BBG rates'!$N$10:$N$369,'BBG rates'!$P$10:$P$369)</f>
        <v>18.732665281770995</v>
      </c>
      <c r="AI243" s="185">
        <f t="shared" si="70"/>
        <v>222</v>
      </c>
      <c r="AJ243" s="127">
        <f>locallinterp(MIN(AI243,CAP_Senior*12),'BBG rates'!$X$24:$X$65,'BBG rates'!$Y$24:$Y$65)</f>
        <v>66.427398216835996</v>
      </c>
      <c r="AK243" s="127">
        <f>locallinterp(MIN(AI243,CAP_CB*12),'BBG rates'!$AA$25:$AA$40,'BBG rates'!$AC$25:$AC$40)</f>
        <v>11</v>
      </c>
      <c r="AL243" s="144">
        <f t="shared" si="71"/>
        <v>20.422657696862117</v>
      </c>
      <c r="AM243" s="142">
        <f>(SUMPRODUCT(AL243:AL$381,G243:G$381)+SUMPRODUCT(AL243:AL$381,H243:H$381))/12</f>
        <v>2710697.2780003599</v>
      </c>
    </row>
    <row r="244" spans="1:39" x14ac:dyDescent="0.2">
      <c r="A244" s="7">
        <v>223</v>
      </c>
      <c r="B244" s="7">
        <v>111.5</v>
      </c>
      <c r="C244" s="7">
        <v>55.75</v>
      </c>
      <c r="D244" s="12">
        <f t="shared" si="63"/>
        <v>18.583333333333332</v>
      </c>
      <c r="E244" s="29">
        <f t="shared" si="61"/>
        <v>1528973.5789377624</v>
      </c>
      <c r="F244" s="2">
        <f t="shared" si="64"/>
        <v>3174.8674203580781</v>
      </c>
      <c r="G244" s="2">
        <f t="shared" si="72"/>
        <v>18377.270349547256</v>
      </c>
      <c r="H244" s="2">
        <f t="shared" si="73"/>
        <v>5021.902031763294</v>
      </c>
      <c r="I244" s="2">
        <f t="shared" si="62"/>
        <v>26574.039801668627</v>
      </c>
      <c r="J244" s="2">
        <f t="shared" si="79"/>
        <v>493834.23964767531</v>
      </c>
      <c r="K244" s="2">
        <f t="shared" si="65"/>
        <v>16849.608843764203</v>
      </c>
      <c r="L244" s="2">
        <f t="shared" si="65"/>
        <v>313121.89767995139</v>
      </c>
      <c r="M244" s="2"/>
      <c r="N244" s="28">
        <f t="shared" si="80"/>
        <v>3176685.0619551847</v>
      </c>
      <c r="O244" s="2">
        <f t="shared" si="74"/>
        <v>6574.6959707895376</v>
      </c>
      <c r="P244" s="2">
        <f t="shared" si="75"/>
        <v>38056.696335260232</v>
      </c>
      <c r="R244">
        <f t="shared" si="76"/>
        <v>223</v>
      </c>
      <c r="S244" s="89">
        <f t="shared" si="66"/>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7"/>
        <v>6.6071654619470621E-2</v>
      </c>
      <c r="Y244" s="66">
        <f t="shared" si="67"/>
        <v>0</v>
      </c>
      <c r="Z244" s="72">
        <f t="shared" si="68"/>
        <v>0</v>
      </c>
      <c r="AA244" s="79">
        <f t="shared" si="69"/>
        <v>0</v>
      </c>
      <c r="AB244" s="81">
        <f t="shared" si="78"/>
        <v>0</v>
      </c>
      <c r="AD244" s="95">
        <f>locallinterp(R244,'BBG rates'!$N$10:$N$369,'BBG rates'!$P$10:$P$369)</f>
        <v>18.814811807174568</v>
      </c>
      <c r="AI244" s="185">
        <f t="shared" si="70"/>
        <v>223</v>
      </c>
      <c r="AJ244" s="127">
        <f>locallinterp(MIN(AI244,CAP_Senior*12),'BBG rates'!$X$24:$X$65,'BBG rates'!$Y$24:$Y$65)</f>
        <v>66.513184874584837</v>
      </c>
      <c r="AK244" s="127">
        <f>locallinterp(MIN(AI244,CAP_CB*12),'BBG rates'!$AA$25:$AA$40,'BBG rates'!$AC$25:$AC$40)</f>
        <v>11</v>
      </c>
      <c r="AL244" s="144">
        <f t="shared" si="71"/>
        <v>20.437241428679421</v>
      </c>
      <c r="AM244" s="142">
        <f>(SUMPRODUCT(AL244:AL$381,G244:G$381)+SUMPRODUCT(AL244:AL$381,H244:H$381))/12</f>
        <v>2670705.0244269418</v>
      </c>
    </row>
    <row r="245" spans="1:39" x14ac:dyDescent="0.2">
      <c r="A245" s="7">
        <v>224</v>
      </c>
      <c r="B245" s="7">
        <v>112</v>
      </c>
      <c r="C245" s="7">
        <v>56</v>
      </c>
      <c r="D245" s="12">
        <f t="shared" si="63"/>
        <v>18.666666666666668</v>
      </c>
      <c r="E245" s="29">
        <f t="shared" si="61"/>
        <v>1505673.6358282091</v>
      </c>
      <c r="F245" s="2">
        <f t="shared" si="64"/>
        <v>3127.0121162800847</v>
      </c>
      <c r="G245" s="2">
        <f t="shared" si="72"/>
        <v>18354.569562816483</v>
      </c>
      <c r="H245" s="2">
        <f t="shared" si="73"/>
        <v>4945.3735467366751</v>
      </c>
      <c r="I245" s="2">
        <f t="shared" si="62"/>
        <v>26426.955225833244</v>
      </c>
      <c r="J245" s="2">
        <f t="shared" si="79"/>
        <v>493303.1642155539</v>
      </c>
      <c r="K245" s="2">
        <f t="shared" si="65"/>
        <v>16722.148343147473</v>
      </c>
      <c r="L245" s="2">
        <f t="shared" si="65"/>
        <v>312146.7690720862</v>
      </c>
      <c r="M245" s="2"/>
      <c r="N245" s="28">
        <f t="shared" si="80"/>
        <v>3138550.5331758684</v>
      </c>
      <c r="O245" s="2">
        <f t="shared" si="74"/>
        <v>6496.8635267334221</v>
      </c>
      <c r="P245" s="2">
        <f t="shared" si="75"/>
        <v>38134.528779316344</v>
      </c>
      <c r="R245">
        <f t="shared" si="76"/>
        <v>224</v>
      </c>
      <c r="S245" s="89">
        <f t="shared" si="66"/>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7"/>
        <v>6.7712314991297262E-2</v>
      </c>
      <c r="Y245" s="66">
        <f t="shared" si="67"/>
        <v>0</v>
      </c>
      <c r="Z245" s="72">
        <f t="shared" si="68"/>
        <v>0</v>
      </c>
      <c r="AA245" s="79">
        <f t="shared" si="69"/>
        <v>0</v>
      </c>
      <c r="AB245" s="81">
        <f t="shared" si="78"/>
        <v>0</v>
      </c>
      <c r="AD245" s="95">
        <f>locallinterp(R245,'BBG rates'!$N$10:$N$369,'BBG rates'!$P$10:$P$369)</f>
        <v>18.896932379080305</v>
      </c>
      <c r="AI245" s="185">
        <f t="shared" si="70"/>
        <v>224</v>
      </c>
      <c r="AJ245" s="127">
        <f>locallinterp(MIN(AI245,CAP_Senior*12),'BBG rates'!$X$24:$X$65,'BBG rates'!$Y$24:$Y$65)</f>
        <v>66.598971532333678</v>
      </c>
      <c r="AK245" s="127">
        <f>locallinterp(MIN(AI245,CAP_CB*12),'BBG rates'!$AA$25:$AA$40,'BBG rates'!$AC$25:$AC$40)</f>
        <v>11</v>
      </c>
      <c r="AL245" s="144">
        <f t="shared" si="71"/>
        <v>20.451825160496725</v>
      </c>
      <c r="AM245" s="142">
        <f>(SUMPRODUCT(AL245:AL$381,G245:G$381)+SUMPRODUCT(AL245:AL$381,H245:H$381))/12</f>
        <v>2630853.8131612642</v>
      </c>
    </row>
    <row r="246" spans="1:39" x14ac:dyDescent="0.2">
      <c r="A246" s="7">
        <v>225</v>
      </c>
      <c r="B246" s="7">
        <v>112.5</v>
      </c>
      <c r="C246" s="7">
        <v>56.25</v>
      </c>
      <c r="D246" s="12">
        <f t="shared" si="63"/>
        <v>18.75</v>
      </c>
      <c r="E246" s="29">
        <f t="shared" si="61"/>
        <v>1482472.5691899271</v>
      </c>
      <c r="F246" s="2">
        <f t="shared" si="64"/>
        <v>3079.3597530111078</v>
      </c>
      <c r="G246" s="2">
        <f t="shared" si="72"/>
        <v>18331.896817558041</v>
      </c>
      <c r="H246" s="2">
        <f t="shared" si="73"/>
        <v>4869.1698207240834</v>
      </c>
      <c r="I246" s="2">
        <f t="shared" si="62"/>
        <v>26280.426391293233</v>
      </c>
      <c r="J246" s="2">
        <f t="shared" si="79"/>
        <v>492757.99483674811</v>
      </c>
      <c r="K246" s="2">
        <f t="shared" si="65"/>
        <v>16595.488883500268</v>
      </c>
      <c r="L246" s="2">
        <f t="shared" si="65"/>
        <v>311165.41656563006</v>
      </c>
      <c r="M246" s="2"/>
      <c r="N246" s="28">
        <f t="shared" si="80"/>
        <v>3100338.0127718542</v>
      </c>
      <c r="O246" s="2">
        <f t="shared" si="74"/>
        <v>6418.8719020355011</v>
      </c>
      <c r="P246" s="2">
        <f t="shared" si="75"/>
        <v>38212.520404014278</v>
      </c>
      <c r="R246">
        <f t="shared" si="76"/>
        <v>225</v>
      </c>
      <c r="S246" s="89">
        <f t="shared" si="66"/>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7"/>
        <v>6.9352950690326765E-2</v>
      </c>
      <c r="Y246" s="66">
        <f t="shared" si="67"/>
        <v>0</v>
      </c>
      <c r="Z246" s="72">
        <f t="shared" si="68"/>
        <v>0</v>
      </c>
      <c r="AA246" s="79">
        <f t="shared" si="69"/>
        <v>0</v>
      </c>
      <c r="AB246" s="81">
        <f t="shared" si="78"/>
        <v>0</v>
      </c>
      <c r="AD246" s="95">
        <f>locallinterp(R246,'BBG rates'!$N$10:$N$369,'BBG rates'!$P$10:$P$369)</f>
        <v>18.979027151797986</v>
      </c>
      <c r="AI246" s="185">
        <f t="shared" si="70"/>
        <v>225</v>
      </c>
      <c r="AJ246" s="127">
        <f>locallinterp(MIN(AI246,CAP_Senior*12),'BBG rates'!$X$24:$X$65,'BBG rates'!$Y$24:$Y$65)</f>
        <v>66.684758190082519</v>
      </c>
      <c r="AK246" s="127">
        <f>locallinterp(MIN(AI246,CAP_CB*12),'BBG rates'!$AA$25:$AA$40,'BBG rates'!$AC$25:$AC$40)</f>
        <v>11</v>
      </c>
      <c r="AL246" s="144">
        <f t="shared" si="71"/>
        <v>20.466408892314028</v>
      </c>
      <c r="AM246" s="142">
        <f>(SUMPRODUCT(AL246:AL$381,G246:G$381)+SUMPRODUCT(AL246:AL$381,H246:H$381))/12</f>
        <v>2591143.2829340892</v>
      </c>
    </row>
    <row r="247" spans="1:39" x14ac:dyDescent="0.2">
      <c r="A247" s="7">
        <v>226</v>
      </c>
      <c r="B247" s="7">
        <v>113</v>
      </c>
      <c r="C247" s="7">
        <v>56.5</v>
      </c>
      <c r="D247" s="12">
        <f t="shared" si="63"/>
        <v>18.833333333333332</v>
      </c>
      <c r="E247" s="29">
        <f t="shared" si="61"/>
        <v>1459370.0274119317</v>
      </c>
      <c r="F247" s="2">
        <f t="shared" si="64"/>
        <v>3031.909609013896</v>
      </c>
      <c r="G247" s="2">
        <f t="shared" si="72"/>
        <v>18309.252079133315</v>
      </c>
      <c r="H247" s="2">
        <f t="shared" si="73"/>
        <v>4793.2896988619295</v>
      </c>
      <c r="I247" s="2">
        <f t="shared" si="62"/>
        <v>26134.45138700914</v>
      </c>
      <c r="J247" s="2">
        <f t="shared" si="79"/>
        <v>492198.83445533877</v>
      </c>
      <c r="K247" s="2">
        <f t="shared" si="65"/>
        <v>16469.625805358941</v>
      </c>
      <c r="L247" s="2">
        <f t="shared" si="65"/>
        <v>310177.95266759337</v>
      </c>
      <c r="M247" s="2"/>
      <c r="N247" s="28">
        <f t="shared" si="80"/>
        <v>3062047.3412369485</v>
      </c>
      <c r="O247" s="2">
        <f t="shared" si="74"/>
        <v>6340.7207711441688</v>
      </c>
      <c r="P247" s="2">
        <f t="shared" si="75"/>
        <v>38290.67153490561</v>
      </c>
      <c r="R247">
        <f t="shared" si="76"/>
        <v>226</v>
      </c>
      <c r="S247" s="89">
        <f t="shared" si="66"/>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7"/>
        <v>7.0993561717358489E-2</v>
      </c>
      <c r="Y247" s="66">
        <f t="shared" si="67"/>
        <v>0</v>
      </c>
      <c r="Z247" s="72">
        <f t="shared" si="68"/>
        <v>0</v>
      </c>
      <c r="AA247" s="79">
        <f t="shared" si="69"/>
        <v>0</v>
      </c>
      <c r="AB247" s="81">
        <f t="shared" si="78"/>
        <v>0</v>
      </c>
      <c r="AD247" s="95">
        <f>locallinterp(R247,'BBG rates'!$N$10:$N$369,'BBG rates'!$P$10:$P$369)</f>
        <v>19.061096284742387</v>
      </c>
      <c r="AI247" s="185">
        <f t="shared" si="70"/>
        <v>226</v>
      </c>
      <c r="AJ247" s="127">
        <f>locallinterp(MIN(AI247,CAP_Senior*12),'BBG rates'!$X$24:$X$65,'BBG rates'!$Y$24:$Y$65)</f>
        <v>66.77054484783136</v>
      </c>
      <c r="AK247" s="127">
        <f>locallinterp(MIN(AI247,CAP_CB*12),'BBG rates'!$AA$25:$AA$40,'BBG rates'!$AC$25:$AC$40)</f>
        <v>11</v>
      </c>
      <c r="AL247" s="144">
        <f t="shared" si="71"/>
        <v>20.480992624131332</v>
      </c>
      <c r="AM247" s="142">
        <f>(SUMPRODUCT(AL247:AL$381,G247:G$381)+SUMPRODUCT(AL247:AL$381,H247:H$381))/12</f>
        <v>2551573.0732210134</v>
      </c>
    </row>
    <row r="248" spans="1:39" x14ac:dyDescent="0.2">
      <c r="A248" s="7">
        <v>227</v>
      </c>
      <c r="B248" s="7">
        <v>113.5</v>
      </c>
      <c r="C248" s="7">
        <v>56.75</v>
      </c>
      <c r="D248" s="12">
        <f t="shared" si="63"/>
        <v>18.916666666666668</v>
      </c>
      <c r="E248" s="29">
        <f t="shared" si="61"/>
        <v>1436365.6600688046</v>
      </c>
      <c r="F248" s="2">
        <f t="shared" si="64"/>
        <v>2984.6609651839299</v>
      </c>
      <c r="G248" s="2">
        <f t="shared" si="72"/>
        <v>18286.635312946451</v>
      </c>
      <c r="H248" s="2">
        <f t="shared" si="73"/>
        <v>4717.7320301806049</v>
      </c>
      <c r="I248" s="2">
        <f t="shared" si="62"/>
        <v>25989.028308310983</v>
      </c>
      <c r="J248" s="2">
        <f t="shared" si="79"/>
        <v>491625.78549888276</v>
      </c>
      <c r="K248" s="2">
        <f t="shared" si="65"/>
        <v>16344.554475326546</v>
      </c>
      <c r="L248" s="2">
        <f t="shared" si="65"/>
        <v>309184.48882492719</v>
      </c>
      <c r="M248" s="2"/>
      <c r="N248" s="28">
        <f t="shared" si="80"/>
        <v>3023678.3587387409</v>
      </c>
      <c r="O248" s="2">
        <f t="shared" si="74"/>
        <v>6262.4098078420193</v>
      </c>
      <c r="P248" s="2">
        <f t="shared" si="75"/>
        <v>38368.982498207755</v>
      </c>
      <c r="R248">
        <f t="shared" si="76"/>
        <v>227</v>
      </c>
      <c r="S248" s="89">
        <f t="shared" si="66"/>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7"/>
        <v>7.2634148073191795E-2</v>
      </c>
      <c r="Y248" s="66">
        <f t="shared" si="67"/>
        <v>0</v>
      </c>
      <c r="Z248" s="72">
        <f t="shared" si="68"/>
        <v>0</v>
      </c>
      <c r="AA248" s="79">
        <f t="shared" si="69"/>
        <v>0</v>
      </c>
      <c r="AB248" s="81">
        <f t="shared" si="78"/>
        <v>0</v>
      </c>
      <c r="AD248" s="95">
        <f>locallinterp(R248,'BBG rates'!$N$10:$N$369,'BBG rates'!$P$10:$P$369)</f>
        <v>19.143139937468927</v>
      </c>
      <c r="AI248" s="185">
        <f t="shared" si="70"/>
        <v>227</v>
      </c>
      <c r="AJ248" s="127">
        <f>locallinterp(MIN(AI248,CAP_Senior*12),'BBG rates'!$X$24:$X$65,'BBG rates'!$Y$24:$Y$65)</f>
        <v>66.856331505580187</v>
      </c>
      <c r="AK248" s="127">
        <f>locallinterp(MIN(AI248,CAP_CB*12),'BBG rates'!$AA$25:$AA$40,'BBG rates'!$AC$25:$AC$40)</f>
        <v>11</v>
      </c>
      <c r="AL248" s="144">
        <f t="shared" si="71"/>
        <v>20.495576355948632</v>
      </c>
      <c r="AM248" s="142">
        <f>(SUMPRODUCT(AL248:AL$381,G248:G$381)+SUMPRODUCT(AL248:AL$381,H248:H$381))/12</f>
        <v>2512142.8242415302</v>
      </c>
    </row>
    <row r="249" spans="1:39" x14ac:dyDescent="0.2">
      <c r="A249" s="7">
        <v>228</v>
      </c>
      <c r="B249" s="7">
        <v>114</v>
      </c>
      <c r="C249" s="7">
        <v>57</v>
      </c>
      <c r="D249" s="12">
        <f t="shared" si="63"/>
        <v>19</v>
      </c>
      <c r="E249" s="29">
        <f t="shared" si="61"/>
        <v>1413459.1179167686</v>
      </c>
      <c r="F249" s="2">
        <f t="shared" si="64"/>
        <v>2937.6131048413777</v>
      </c>
      <c r="G249" s="2">
        <f t="shared" si="72"/>
        <v>18264.046484444349</v>
      </c>
      <c r="H249" s="2">
        <f t="shared" si="73"/>
        <v>4642.4956675915928</v>
      </c>
      <c r="I249" s="2">
        <f t="shared" si="62"/>
        <v>25844.155256877319</v>
      </c>
      <c r="J249" s="2">
        <f t="shared" si="79"/>
        <v>491038.94988066907</v>
      </c>
      <c r="K249" s="2">
        <f t="shared" si="65"/>
        <v>16220.270285930141</v>
      </c>
      <c r="L249" s="2">
        <f t="shared" si="65"/>
        <v>308185.13543267269</v>
      </c>
      <c r="M249" s="2"/>
      <c r="N249" s="28">
        <f t="shared" si="80"/>
        <v>2985230.9051179355</v>
      </c>
      <c r="O249" s="2">
        <f t="shared" si="74"/>
        <v>6183.9386852444732</v>
      </c>
      <c r="P249" s="2">
        <f t="shared" si="75"/>
        <v>38447.453620805296</v>
      </c>
      <c r="R249">
        <f t="shared" si="76"/>
        <v>228</v>
      </c>
      <c r="S249" s="89">
        <f t="shared" si="66"/>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7"/>
        <v>7.4274709758359592E-2</v>
      </c>
      <c r="Y249" s="66">
        <f t="shared" si="67"/>
        <v>0</v>
      </c>
      <c r="Z249" s="72">
        <f t="shared" si="68"/>
        <v>0</v>
      </c>
      <c r="AA249" s="79">
        <f t="shared" si="69"/>
        <v>0</v>
      </c>
      <c r="AB249" s="81">
        <f t="shared" si="78"/>
        <v>0</v>
      </c>
      <c r="AD249" s="95">
        <f>locallinterp(R249,'BBG rates'!$N$10:$N$369,'BBG rates'!$P$10:$P$369)</f>
        <v>19.225158270914758</v>
      </c>
      <c r="AI249" s="185">
        <f t="shared" si="70"/>
        <v>228</v>
      </c>
      <c r="AJ249" s="127">
        <f>locallinterp(MIN(AI249,CAP_Senior*12),'BBG rates'!$X$24:$X$65,'BBG rates'!$Y$24:$Y$65)</f>
        <v>66.942118163329027</v>
      </c>
      <c r="AK249" s="127">
        <f>locallinterp(MIN(AI249,CAP_CB*12),'BBG rates'!$AA$25:$AA$40,'BBG rates'!$AC$25:$AC$40)</f>
        <v>11</v>
      </c>
      <c r="AL249" s="144">
        <f t="shared" si="71"/>
        <v>20.510160087765932</v>
      </c>
      <c r="AM249" s="142">
        <f>(SUMPRODUCT(AL249:AL$381,G249:G$381)+SUMPRODUCT(AL249:AL$381,H249:H$381))/12</f>
        <v>2472852.1769580841</v>
      </c>
    </row>
    <row r="250" spans="1:39" x14ac:dyDescent="0.2">
      <c r="A250" s="7">
        <v>229</v>
      </c>
      <c r="B250" s="7">
        <v>114.5</v>
      </c>
      <c r="C250" s="7">
        <v>57.25</v>
      </c>
      <c r="D250" s="12">
        <f t="shared" si="63"/>
        <v>19.083333333333332</v>
      </c>
      <c r="E250" s="29">
        <f t="shared" si="61"/>
        <v>1390650.0528897773</v>
      </c>
      <c r="F250" s="2">
        <f t="shared" si="64"/>
        <v>2890.7653137230641</v>
      </c>
      <c r="G250" s="2">
        <f t="shared" si="72"/>
        <v>18241.485559116576</v>
      </c>
      <c r="H250" s="2">
        <f t="shared" si="73"/>
        <v>4567.5794678746252</v>
      </c>
      <c r="I250" s="2">
        <f t="shared" si="62"/>
        <v>25699.830340714263</v>
      </c>
      <c r="J250" s="2">
        <f t="shared" si="79"/>
        <v>490438.42900196381</v>
      </c>
      <c r="K250" s="2">
        <f t="shared" si="65"/>
        <v>16096.768655478791</v>
      </c>
      <c r="L250" s="2">
        <f t="shared" si="65"/>
        <v>307180.00184205355</v>
      </c>
      <c r="M250" s="2"/>
      <c r="N250" s="28">
        <f t="shared" si="80"/>
        <v>2946704.8198876842</v>
      </c>
      <c r="O250" s="2">
        <f t="shared" si="74"/>
        <v>6105.307075798416</v>
      </c>
      <c r="P250" s="2">
        <f t="shared" si="75"/>
        <v>38526.085230251359</v>
      </c>
      <c r="R250">
        <f t="shared" si="76"/>
        <v>229</v>
      </c>
      <c r="S250" s="89">
        <f t="shared" si="66"/>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7"/>
        <v>7.5915246774194145E-2</v>
      </c>
      <c r="Y250" s="66">
        <f t="shared" si="67"/>
        <v>0</v>
      </c>
      <c r="Z250" s="72">
        <f t="shared" si="68"/>
        <v>0</v>
      </c>
      <c r="AA250" s="79">
        <f t="shared" si="69"/>
        <v>0</v>
      </c>
      <c r="AB250" s="81">
        <f t="shared" si="78"/>
        <v>0</v>
      </c>
      <c r="AD250" s="95">
        <f>locallinterp(R250,'BBG rates'!$N$10:$N$369,'BBG rates'!$P$10:$P$369)</f>
        <v>19.307151446156997</v>
      </c>
      <c r="AI250" s="185">
        <f t="shared" si="70"/>
        <v>229</v>
      </c>
      <c r="AJ250" s="127">
        <f>locallinterp(MIN(AI250,CAP_Senior*12),'BBG rates'!$X$24:$X$65,'BBG rates'!$Y$24:$Y$65)</f>
        <v>67.02350352375727</v>
      </c>
      <c r="AK250" s="127">
        <f>locallinterp(MIN(AI250,CAP_CB*12),'BBG rates'!$AA$25:$AA$40,'BBG rates'!$AC$25:$AC$40)</f>
        <v>11</v>
      </c>
      <c r="AL250" s="144">
        <f t="shared" si="71"/>
        <v>20.523995599038734</v>
      </c>
      <c r="AM250" s="142">
        <f>(SUMPRODUCT(AL250:AL$381,G250:G$381)+SUMPRODUCT(AL250:AL$381,H250:H$381))/12</f>
        <v>2433700.7730751331</v>
      </c>
    </row>
    <row r="251" spans="1:39" x14ac:dyDescent="0.2">
      <c r="A251" s="7">
        <v>230</v>
      </c>
      <c r="B251" s="7">
        <v>115</v>
      </c>
      <c r="C251" s="7">
        <v>57.5</v>
      </c>
      <c r="D251" s="12">
        <f t="shared" si="63"/>
        <v>19.166666666666668</v>
      </c>
      <c r="E251" s="29">
        <f t="shared" si="61"/>
        <v>1367938.118095617</v>
      </c>
      <c r="F251" s="2">
        <f t="shared" si="64"/>
        <v>2844.1168799744746</v>
      </c>
      <c r="G251" s="2">
        <f t="shared" si="72"/>
        <v>18218.952502495344</v>
      </c>
      <c r="H251" s="2">
        <f t="shared" si="73"/>
        <v>4492.9822916648773</v>
      </c>
      <c r="I251" s="2">
        <f t="shared" si="62"/>
        <v>25556.051674134695</v>
      </c>
      <c r="J251" s="2">
        <f t="shared" si="79"/>
        <v>489824.32375424833</v>
      </c>
      <c r="K251" s="2">
        <f t="shared" si="65"/>
        <v>15974.045027922422</v>
      </c>
      <c r="L251" s="2">
        <f t="shared" si="65"/>
        <v>306169.1963685131</v>
      </c>
      <c r="M251" s="2"/>
      <c r="N251" s="28">
        <f t="shared" si="80"/>
        <v>2908099.9422329152</v>
      </c>
      <c r="O251" s="2">
        <f t="shared" si="74"/>
        <v>6026.5146512808315</v>
      </c>
      <c r="P251" s="2">
        <f t="shared" si="75"/>
        <v>38604.877654768949</v>
      </c>
      <c r="R251">
        <f t="shared" si="76"/>
        <v>230</v>
      </c>
      <c r="S251" s="89">
        <f t="shared" si="66"/>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7"/>
        <v>7.7555759120961909E-2</v>
      </c>
      <c r="Y251" s="66">
        <f t="shared" si="67"/>
        <v>0</v>
      </c>
      <c r="Z251" s="72">
        <f t="shared" si="68"/>
        <v>0</v>
      </c>
      <c r="AA251" s="79">
        <f t="shared" si="69"/>
        <v>0</v>
      </c>
      <c r="AB251" s="81">
        <f t="shared" si="78"/>
        <v>0</v>
      </c>
      <c r="AD251" s="95">
        <f>locallinterp(R251,'BBG rates'!$N$10:$N$369,'BBG rates'!$P$10:$P$369)</f>
        <v>19.389119628138022</v>
      </c>
      <c r="AI251" s="185">
        <f t="shared" si="70"/>
        <v>230</v>
      </c>
      <c r="AJ251" s="127">
        <f>locallinterp(MIN(AI251,CAP_Senior*12),'BBG rates'!$X$24:$X$65,'BBG rates'!$Y$24:$Y$65)</f>
        <v>67.104888884185527</v>
      </c>
      <c r="AK251" s="127">
        <f>locallinterp(MIN(AI251,CAP_CB*12),'BBG rates'!$AA$25:$AA$40,'BBG rates'!$AC$25:$AC$40)</f>
        <v>11</v>
      </c>
      <c r="AL251" s="144">
        <f t="shared" si="71"/>
        <v>20.53783111031154</v>
      </c>
      <c r="AM251" s="142">
        <f>(SUMPRODUCT(AL251:AL$381,G251:G$381)+SUMPRODUCT(AL251:AL$381,H251:H$381))/12</f>
        <v>2394689.6772224535</v>
      </c>
    </row>
    <row r="252" spans="1:39" x14ac:dyDescent="0.2">
      <c r="A252" s="7">
        <v>231</v>
      </c>
      <c r="B252" s="7">
        <v>115.5</v>
      </c>
      <c r="C252" s="7">
        <v>57.75</v>
      </c>
      <c r="D252" s="12">
        <f t="shared" si="63"/>
        <v>19.25</v>
      </c>
      <c r="E252" s="29">
        <f t="shared" si="61"/>
        <v>1345322.9678120213</v>
      </c>
      <c r="F252" s="2">
        <f t="shared" si="64"/>
        <v>2797.6670941417833</v>
      </c>
      <c r="G252" s="2">
        <f t="shared" si="72"/>
        <v>18196.447280155429</v>
      </c>
      <c r="H252" s="2">
        <f t="shared" si="73"/>
        <v>4418.7030034402078</v>
      </c>
      <c r="I252" s="2">
        <f t="shared" si="62"/>
        <v>25412.817377737421</v>
      </c>
      <c r="J252" s="2">
        <f t="shared" si="79"/>
        <v>489196.73452144535</v>
      </c>
      <c r="K252" s="2">
        <f t="shared" si="65"/>
        <v>15852.094872711355</v>
      </c>
      <c r="L252" s="2">
        <f t="shared" si="65"/>
        <v>305152.82629969361</v>
      </c>
      <c r="M252" s="2"/>
      <c r="N252" s="28">
        <f t="shared" si="80"/>
        <v>2869416.111009663</v>
      </c>
      <c r="O252" s="2">
        <f t="shared" si="74"/>
        <v>5947.5610827974306</v>
      </c>
      <c r="P252" s="2">
        <f t="shared" si="75"/>
        <v>38683.831223252339</v>
      </c>
      <c r="R252">
        <f t="shared" si="76"/>
        <v>231</v>
      </c>
      <c r="S252" s="89">
        <f t="shared" si="66"/>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7"/>
        <v>7.9196246799728698E-2</v>
      </c>
      <c r="Y252" s="66">
        <f t="shared" si="67"/>
        <v>0</v>
      </c>
      <c r="Z252" s="72">
        <f t="shared" si="68"/>
        <v>0</v>
      </c>
      <c r="AA252" s="79">
        <f t="shared" si="69"/>
        <v>0</v>
      </c>
      <c r="AB252" s="81">
        <f t="shared" si="78"/>
        <v>0</v>
      </c>
      <c r="AD252" s="95">
        <f>locallinterp(R252,'BBG rates'!$N$10:$N$369,'BBG rates'!$P$10:$P$369)</f>
        <v>19.471062981940175</v>
      </c>
      <c r="AI252" s="185">
        <f t="shared" si="70"/>
        <v>231</v>
      </c>
      <c r="AJ252" s="127">
        <f>locallinterp(MIN(AI252,CAP_Senior*12),'BBG rates'!$X$24:$X$65,'BBG rates'!$Y$24:$Y$65)</f>
        <v>67.18627424461377</v>
      </c>
      <c r="AK252" s="127">
        <f>locallinterp(MIN(AI252,CAP_CB*12),'BBG rates'!$AA$25:$AA$40,'BBG rates'!$AC$25:$AC$40)</f>
        <v>11</v>
      </c>
      <c r="AL252" s="144">
        <f t="shared" si="71"/>
        <v>20.551666621584339</v>
      </c>
      <c r="AM252" s="142">
        <f>(SUMPRODUCT(AL252:AL$381,G252:G$381)+SUMPRODUCT(AL252:AL$381,H252:H$381))/12</f>
        <v>2355818.5204732139</v>
      </c>
    </row>
    <row r="253" spans="1:39" x14ac:dyDescent="0.2">
      <c r="A253" s="7">
        <v>232</v>
      </c>
      <c r="B253" s="7">
        <v>116</v>
      </c>
      <c r="C253" s="7">
        <v>58</v>
      </c>
      <c r="D253" s="12">
        <f t="shared" si="63"/>
        <v>19.333333333333332</v>
      </c>
      <c r="E253" s="29">
        <f t="shared" si="61"/>
        <v>1322804.2574827988</v>
      </c>
      <c r="F253" s="2">
        <f t="shared" si="64"/>
        <v>2751.4152491639061</v>
      </c>
      <c r="G253" s="2">
        <f t="shared" si="72"/>
        <v>18173.969857714132</v>
      </c>
      <c r="H253" s="2">
        <f t="shared" si="73"/>
        <v>4344.7404715084413</v>
      </c>
      <c r="I253" s="2">
        <f t="shared" si="62"/>
        <v>25270.12557838648</v>
      </c>
      <c r="J253" s="2">
        <f t="shared" si="79"/>
        <v>488555.76118213858</v>
      </c>
      <c r="K253" s="2">
        <f t="shared" si="65"/>
        <v>15730.913684656654</v>
      </c>
      <c r="L253" s="2">
        <f t="shared" si="65"/>
        <v>304130.99790336197</v>
      </c>
      <c r="M253" s="2"/>
      <c r="N253" s="28">
        <f t="shared" si="80"/>
        <v>2830653.1647443944</v>
      </c>
      <c r="O253" s="2">
        <f t="shared" si="74"/>
        <v>5868.4460407812812</v>
      </c>
      <c r="P253" s="2">
        <f t="shared" si="75"/>
        <v>38762.946265268496</v>
      </c>
      <c r="R253">
        <f t="shared" si="76"/>
        <v>232</v>
      </c>
      <c r="S253" s="89">
        <f t="shared" si="66"/>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7"/>
        <v>8.0836709811293872E-2</v>
      </c>
      <c r="Y253" s="66">
        <f t="shared" si="67"/>
        <v>0</v>
      </c>
      <c r="Z253" s="72">
        <f t="shared" si="68"/>
        <v>0</v>
      </c>
      <c r="AA253" s="79">
        <f t="shared" si="69"/>
        <v>0</v>
      </c>
      <c r="AB253" s="81">
        <f t="shared" si="78"/>
        <v>0</v>
      </c>
      <c r="AD253" s="95">
        <f>locallinterp(R253,'BBG rates'!$N$10:$N$369,'BBG rates'!$P$10:$P$369)</f>
        <v>19.552981674027532</v>
      </c>
      <c r="AI253" s="185">
        <f t="shared" si="70"/>
        <v>232</v>
      </c>
      <c r="AJ253" s="127">
        <f>locallinterp(MIN(AI253,CAP_Senior*12),'BBG rates'!$X$24:$X$65,'BBG rates'!$Y$24:$Y$65)</f>
        <v>67.267659605042013</v>
      </c>
      <c r="AK253" s="127">
        <f>locallinterp(MIN(AI253,CAP_CB*12),'BBG rates'!$AA$25:$AA$40,'BBG rates'!$AC$25:$AC$40)</f>
        <v>11</v>
      </c>
      <c r="AL253" s="144">
        <f t="shared" si="71"/>
        <v>20.565502132857141</v>
      </c>
      <c r="AM253" s="142">
        <f>(SUMPRODUCT(AL253:AL$381,G253:G$381)+SUMPRODUCT(AL253:AL$381,H253:H$381))/12</f>
        <v>2317086.9347044234</v>
      </c>
    </row>
    <row r="254" spans="1:39" x14ac:dyDescent="0.2">
      <c r="A254" s="7">
        <v>233</v>
      </c>
      <c r="B254" s="7">
        <v>116.5</v>
      </c>
      <c r="C254" s="7">
        <v>58.25</v>
      </c>
      <c r="D254" s="12">
        <f t="shared" si="63"/>
        <v>19.416666666666668</v>
      </c>
      <c r="E254" s="29">
        <f t="shared" si="61"/>
        <v>1300381.6437139728</v>
      </c>
      <c r="F254" s="2">
        <f t="shared" si="64"/>
        <v>2705.3606403645827</v>
      </c>
      <c r="G254" s="2">
        <f t="shared" si="72"/>
        <v>18151.520200831237</v>
      </c>
      <c r="H254" s="2">
        <f t="shared" si="73"/>
        <v>4271.0935679946861</v>
      </c>
      <c r="I254" s="2">
        <f t="shared" si="62"/>
        <v>25127.974409190505</v>
      </c>
      <c r="J254" s="2">
        <f t="shared" si="79"/>
        <v>487901.50311178231</v>
      </c>
      <c r="K254" s="2">
        <f t="shared" si="65"/>
        <v>15610.496983791221</v>
      </c>
      <c r="L254" s="2">
        <f t="shared" si="65"/>
        <v>303103.81643527956</v>
      </c>
      <c r="M254" s="2"/>
      <c r="N254" s="28">
        <f t="shared" si="80"/>
        <v>2791810.9416333362</v>
      </c>
      <c r="O254" s="2">
        <f t="shared" si="74"/>
        <v>5789.1691949914275</v>
      </c>
      <c r="P254" s="2">
        <f t="shared" si="75"/>
        <v>38842.223111058353</v>
      </c>
      <c r="R254">
        <f t="shared" si="76"/>
        <v>233</v>
      </c>
      <c r="S254" s="89">
        <f t="shared" si="66"/>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7"/>
        <v>8.2477148156190339E-2</v>
      </c>
      <c r="Y254" s="66">
        <f t="shared" si="67"/>
        <v>0</v>
      </c>
      <c r="Z254" s="72">
        <f t="shared" si="68"/>
        <v>0</v>
      </c>
      <c r="AA254" s="79">
        <f t="shared" si="69"/>
        <v>0</v>
      </c>
      <c r="AB254" s="81">
        <f t="shared" si="78"/>
        <v>0</v>
      </c>
      <c r="AD254" s="95">
        <f>locallinterp(R254,'BBG rates'!$N$10:$N$369,'BBG rates'!$P$10:$P$369)</f>
        <v>19.634875871625429</v>
      </c>
      <c r="AI254" s="185">
        <f t="shared" si="70"/>
        <v>233</v>
      </c>
      <c r="AJ254" s="127">
        <f>locallinterp(MIN(AI254,CAP_Senior*12),'BBG rates'!$X$24:$X$65,'BBG rates'!$Y$24:$Y$65)</f>
        <v>67.349044965470256</v>
      </c>
      <c r="AK254" s="127">
        <f>locallinterp(MIN(AI254,CAP_CB*12),'BBG rates'!$AA$25:$AA$40,'BBG rates'!$AC$25:$AC$40)</f>
        <v>11</v>
      </c>
      <c r="AL254" s="144">
        <f t="shared" si="71"/>
        <v>20.579337644129943</v>
      </c>
      <c r="AM254" s="142">
        <f>(SUMPRODUCT(AL254:AL$381,G254:G$381)+SUMPRODUCT(AL254:AL$381,H254:H$381))/12</f>
        <v>2278494.5525956885</v>
      </c>
    </row>
    <row r="255" spans="1:39" x14ac:dyDescent="0.2">
      <c r="A255" s="7">
        <v>234</v>
      </c>
      <c r="B255" s="7">
        <v>117</v>
      </c>
      <c r="C255" s="7">
        <v>58.5</v>
      </c>
      <c r="D255" s="12">
        <f t="shared" si="63"/>
        <v>19.5</v>
      </c>
      <c r="E255" s="29">
        <f t="shared" si="61"/>
        <v>1278054.7842699352</v>
      </c>
      <c r="F255" s="2">
        <f t="shared" si="64"/>
        <v>2659.5025654444785</v>
      </c>
      <c r="G255" s="2">
        <f t="shared" si="72"/>
        <v>18129.098275208933</v>
      </c>
      <c r="H255" s="2">
        <f t="shared" si="73"/>
        <v>4197.7611688287025</v>
      </c>
      <c r="I255" s="2">
        <f t="shared" si="62"/>
        <v>24986.362009482116</v>
      </c>
      <c r="J255" s="2">
        <f t="shared" si="79"/>
        <v>487234.05918490124</v>
      </c>
      <c r="K255" s="2">
        <f t="shared" si="65"/>
        <v>15490.840315231622</v>
      </c>
      <c r="L255" s="2">
        <f t="shared" si="65"/>
        <v>302071.38614701666</v>
      </c>
      <c r="M255" s="2"/>
      <c r="N255" s="28">
        <f t="shared" si="80"/>
        <v>2752889.2795417979</v>
      </c>
      <c r="O255" s="2">
        <f t="shared" si="74"/>
        <v>5709.7302145115191</v>
      </c>
      <c r="P255" s="2">
        <f t="shared" si="75"/>
        <v>38921.662091538252</v>
      </c>
      <c r="R255">
        <f t="shared" si="76"/>
        <v>234</v>
      </c>
      <c r="S255" s="89">
        <f t="shared" si="66"/>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7"/>
        <v>8.4117561835217458E-2</v>
      </c>
      <c r="Y255" s="66">
        <f t="shared" si="67"/>
        <v>0</v>
      </c>
      <c r="Z255" s="72">
        <f t="shared" si="68"/>
        <v>0</v>
      </c>
      <c r="AA255" s="79">
        <f t="shared" si="69"/>
        <v>0</v>
      </c>
      <c r="AB255" s="81">
        <f t="shared" si="78"/>
        <v>0</v>
      </c>
      <c r="AD255" s="95">
        <f>locallinterp(R255,'BBG rates'!$N$10:$N$369,'BBG rates'!$P$10:$P$369)</f>
        <v>19.716745744581878</v>
      </c>
      <c r="AI255" s="185">
        <f t="shared" si="70"/>
        <v>234</v>
      </c>
      <c r="AJ255" s="127">
        <f>locallinterp(MIN(AI255,CAP_Senior*12),'BBG rates'!$X$24:$X$65,'BBG rates'!$Y$24:$Y$65)</f>
        <v>67.430430325898499</v>
      </c>
      <c r="AK255" s="127">
        <f>locallinterp(MIN(AI255,CAP_CB*12),'BBG rates'!$AA$25:$AA$40,'BBG rates'!$AC$25:$AC$40)</f>
        <v>11</v>
      </c>
      <c r="AL255" s="144">
        <f t="shared" si="71"/>
        <v>20.593173155402745</v>
      </c>
      <c r="AM255" s="142">
        <f>(SUMPRODUCT(AL255:AL$381,G255:G$381)+SUMPRODUCT(AL255:AL$381,H255:H$381))/12</f>
        <v>2240041.0076279729</v>
      </c>
    </row>
    <row r="256" spans="1:39" x14ac:dyDescent="0.2">
      <c r="A256" s="7">
        <v>235</v>
      </c>
      <c r="B256" s="7">
        <v>117.5</v>
      </c>
      <c r="C256" s="7">
        <v>58.75</v>
      </c>
      <c r="D256" s="12">
        <f t="shared" si="63"/>
        <v>19.583333333333332</v>
      </c>
      <c r="E256" s="29">
        <f t="shared" si="61"/>
        <v>1255823.338069611</v>
      </c>
      <c r="F256" s="2">
        <f t="shared" si="64"/>
        <v>2613.8403244733222</v>
      </c>
      <c r="G256" s="2">
        <f t="shared" si="72"/>
        <v>18106.704046591793</v>
      </c>
      <c r="H256" s="2">
        <f t="shared" si="73"/>
        <v>4124.742153732308</v>
      </c>
      <c r="I256" s="2">
        <f t="shared" si="62"/>
        <v>24845.286524797426</v>
      </c>
      <c r="J256" s="2">
        <f t="shared" si="79"/>
        <v>486553.52777728287</v>
      </c>
      <c r="K256" s="2">
        <f t="shared" si="65"/>
        <v>15371.939249040681</v>
      </c>
      <c r="L256" s="2">
        <f t="shared" si="65"/>
        <v>301033.81029371329</v>
      </c>
      <c r="M256" s="2"/>
      <c r="N256" s="28">
        <f t="shared" si="80"/>
        <v>2713888.0160034965</v>
      </c>
      <c r="O256" s="2">
        <f t="shared" si="74"/>
        <v>5630.1287677484197</v>
      </c>
      <c r="P256" s="2">
        <f t="shared" si="75"/>
        <v>39001.263538301362</v>
      </c>
      <c r="R256">
        <f t="shared" si="76"/>
        <v>235</v>
      </c>
      <c r="S256" s="89">
        <f t="shared" si="66"/>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7"/>
        <v>8.5757950849174591E-2</v>
      </c>
      <c r="Y256" s="66">
        <f t="shared" si="67"/>
        <v>0</v>
      </c>
      <c r="Z256" s="72">
        <f t="shared" si="68"/>
        <v>0</v>
      </c>
      <c r="AA256" s="79">
        <f t="shared" si="69"/>
        <v>0</v>
      </c>
      <c r="AB256" s="81">
        <f t="shared" si="78"/>
        <v>0</v>
      </c>
      <c r="AD256" s="95">
        <f>locallinterp(R256,'BBG rates'!$N$10:$N$369,'BBG rates'!$P$10:$P$369)</f>
        <v>19.798591462885266</v>
      </c>
      <c r="AI256" s="185">
        <f t="shared" si="70"/>
        <v>235</v>
      </c>
      <c r="AJ256" s="127">
        <f>locallinterp(MIN(AI256,CAP_Senior*12),'BBG rates'!$X$24:$X$65,'BBG rates'!$Y$24:$Y$65)</f>
        <v>67.511815686326756</v>
      </c>
      <c r="AK256" s="127">
        <f>locallinterp(MIN(AI256,CAP_CB*12),'BBG rates'!$AA$25:$AA$40,'BBG rates'!$AC$25:$AC$40)</f>
        <v>11</v>
      </c>
      <c r="AL256" s="144">
        <f t="shared" si="71"/>
        <v>20.607008666675547</v>
      </c>
      <c r="AM256" s="142">
        <f>(SUMPRODUCT(AL256:AL$381,G256:G$381)+SUMPRODUCT(AL256:AL$381,H256:H$381))/12</f>
        <v>2201725.9340823558</v>
      </c>
    </row>
    <row r="257" spans="1:39" x14ac:dyDescent="0.2">
      <c r="A257" s="7">
        <v>236</v>
      </c>
      <c r="B257" s="7">
        <v>118</v>
      </c>
      <c r="C257" s="7">
        <v>59</v>
      </c>
      <c r="D257" s="12">
        <f t="shared" si="63"/>
        <v>19.666666666666668</v>
      </c>
      <c r="E257" s="29">
        <f t="shared" si="61"/>
        <v>1233686.9651826376</v>
      </c>
      <c r="F257" s="2">
        <f t="shared" si="64"/>
        <v>2568.373219882058</v>
      </c>
      <c r="G257" s="2">
        <f t="shared" si="72"/>
        <v>18084.337480766684</v>
      </c>
      <c r="H257" s="2">
        <f t="shared" si="73"/>
        <v>4052.0354062068254</v>
      </c>
      <c r="I257" s="2">
        <f t="shared" si="62"/>
        <v>24704.746106855568</v>
      </c>
      <c r="J257" s="2">
        <f t="shared" si="79"/>
        <v>485860.00676815951</v>
      </c>
      <c r="K257" s="2">
        <f t="shared" si="65"/>
        <v>15253.789380090791</v>
      </c>
      <c r="L257" s="2">
        <f t="shared" si="65"/>
        <v>299991.19114178559</v>
      </c>
      <c r="M257" s="2"/>
      <c r="N257" s="28">
        <f t="shared" si="80"/>
        <v>2674806.9882198777</v>
      </c>
      <c r="O257" s="2">
        <f t="shared" si="74"/>
        <v>5550.364522430832</v>
      </c>
      <c r="P257" s="2">
        <f t="shared" si="75"/>
        <v>39081.027783618949</v>
      </c>
      <c r="R257">
        <f t="shared" si="76"/>
        <v>236</v>
      </c>
      <c r="S257" s="89">
        <f t="shared" si="66"/>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7"/>
        <v>8.7398315199127552E-2</v>
      </c>
      <c r="Y257" s="66">
        <f t="shared" si="67"/>
        <v>0</v>
      </c>
      <c r="Z257" s="72">
        <f t="shared" si="68"/>
        <v>0</v>
      </c>
      <c r="AA257" s="79">
        <f t="shared" si="69"/>
        <v>0</v>
      </c>
      <c r="AB257" s="81">
        <f t="shared" si="78"/>
        <v>0</v>
      </c>
      <c r="AD257" s="95">
        <f>locallinterp(R257,'BBG rates'!$N$10:$N$369,'BBG rates'!$P$10:$P$369)</f>
        <v>19.880413199147473</v>
      </c>
      <c r="AI257" s="185">
        <f t="shared" si="70"/>
        <v>236</v>
      </c>
      <c r="AJ257" s="127">
        <f>locallinterp(MIN(AI257,CAP_Senior*12),'BBG rates'!$X$24:$X$65,'BBG rates'!$Y$24:$Y$65)</f>
        <v>67.593201046754999</v>
      </c>
      <c r="AK257" s="127">
        <f>locallinterp(MIN(AI257,CAP_CB*12),'BBG rates'!$AA$25:$AA$40,'BBG rates'!$AC$25:$AC$40)</f>
        <v>11</v>
      </c>
      <c r="AL257" s="144">
        <f t="shared" si="71"/>
        <v>20.620844177948349</v>
      </c>
      <c r="AM257" s="142">
        <f>(SUMPRODUCT(AL257:AL$381,G257:G$381)+SUMPRODUCT(AL257:AL$381,H257:H$381))/12</f>
        <v>2163548.9670387879</v>
      </c>
    </row>
    <row r="258" spans="1:39" x14ac:dyDescent="0.2">
      <c r="A258" s="7">
        <v>237</v>
      </c>
      <c r="B258" s="7">
        <v>118.5</v>
      </c>
      <c r="C258" s="7">
        <v>59.25</v>
      </c>
      <c r="D258" s="12">
        <f t="shared" si="63"/>
        <v>19.75</v>
      </c>
      <c r="E258" s="29">
        <f t="shared" si="61"/>
        <v>1211645.3268255542</v>
      </c>
      <c r="F258" s="2">
        <f t="shared" si="64"/>
        <v>2523.1005564550351</v>
      </c>
      <c r="G258" s="2">
        <f t="shared" si="72"/>
        <v>18061.998543562739</v>
      </c>
      <c r="H258" s="2">
        <f t="shared" si="73"/>
        <v>3979.6398135205673</v>
      </c>
      <c r="I258" s="2">
        <f t="shared" si="62"/>
        <v>24564.738913538342</v>
      </c>
      <c r="J258" s="2">
        <f t="shared" si="79"/>
        <v>485153.59354238224</v>
      </c>
      <c r="K258" s="2">
        <f t="shared" si="65"/>
        <v>15136.386327928019</v>
      </c>
      <c r="L258" s="2">
        <f t="shared" si="65"/>
        <v>298943.62997657835</v>
      </c>
      <c r="M258" s="2"/>
      <c r="N258" s="28">
        <f t="shared" si="80"/>
        <v>2635646.0330594359</v>
      </c>
      <c r="O258" s="2">
        <f t="shared" si="74"/>
        <v>5470.437145607908</v>
      </c>
      <c r="P258" s="2">
        <f t="shared" si="75"/>
        <v>39160.955160441867</v>
      </c>
      <c r="R258">
        <f t="shared" si="76"/>
        <v>237</v>
      </c>
      <c r="S258" s="89">
        <f t="shared" si="66"/>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7"/>
        <v>8.9038654885342794E-2</v>
      </c>
      <c r="Y258" s="66">
        <f t="shared" si="67"/>
        <v>0</v>
      </c>
      <c r="Z258" s="72">
        <f t="shared" si="68"/>
        <v>0</v>
      </c>
      <c r="AA258" s="79">
        <f t="shared" si="69"/>
        <v>0</v>
      </c>
      <c r="AB258" s="81">
        <f t="shared" si="78"/>
        <v>0</v>
      </c>
      <c r="AD258" s="95">
        <f>locallinterp(R258,'BBG rates'!$N$10:$N$369,'BBG rates'!$P$10:$P$369)</f>
        <v>19.962211126431001</v>
      </c>
      <c r="AI258" s="185">
        <f t="shared" si="70"/>
        <v>237</v>
      </c>
      <c r="AJ258" s="127">
        <f>locallinterp(MIN(AI258,CAP_Senior*12),'BBG rates'!$X$24:$X$65,'BBG rates'!$Y$24:$Y$65)</f>
        <v>67.674586407183241</v>
      </c>
      <c r="AK258" s="127">
        <f>locallinterp(MIN(AI258,CAP_CB*12),'BBG rates'!$AA$25:$AA$40,'BBG rates'!$AC$25:$AC$40)</f>
        <v>11</v>
      </c>
      <c r="AL258" s="144">
        <f t="shared" si="71"/>
        <v>20.634679689221151</v>
      </c>
      <c r="AM258" s="142">
        <f>(SUMPRODUCT(AL258:AL$381,G258:G$381)+SUMPRODUCT(AL258:AL$381,H258:H$381))/12</f>
        <v>2125509.7423748509</v>
      </c>
    </row>
    <row r="259" spans="1:39" x14ac:dyDescent="0.2">
      <c r="A259" s="7">
        <v>238</v>
      </c>
      <c r="B259" s="7">
        <v>119</v>
      </c>
      <c r="C259" s="7">
        <v>59.5</v>
      </c>
      <c r="D259" s="12">
        <f t="shared" si="63"/>
        <v>19.833333333333332</v>
      </c>
      <c r="E259" s="29">
        <f t="shared" si="61"/>
        <v>1189698.0853580066</v>
      </c>
      <c r="F259" s="2">
        <f t="shared" si="64"/>
        <v>2478.0216413222124</v>
      </c>
      <c r="G259" s="2">
        <f t="shared" si="72"/>
        <v>18039.687200851335</v>
      </c>
      <c r="H259" s="2">
        <f t="shared" si="73"/>
        <v>3907.5542666963711</v>
      </c>
      <c r="I259" s="2">
        <f t="shared" si="62"/>
        <v>24425.263108869916</v>
      </c>
      <c r="J259" s="2">
        <f t="shared" si="79"/>
        <v>484434.38499258662</v>
      </c>
      <c r="K259" s="2">
        <f t="shared" si="65"/>
        <v>15019.725736636892</v>
      </c>
      <c r="L259" s="2">
        <f t="shared" si="65"/>
        <v>297891.227109965</v>
      </c>
      <c r="M259" s="2"/>
      <c r="N259" s="28">
        <f t="shared" si="80"/>
        <v>2596404.9870570339</v>
      </c>
      <c r="O259" s="2">
        <f t="shared" si="74"/>
        <v>5390.3463036478533</v>
      </c>
      <c r="P259" s="2">
        <f t="shared" si="75"/>
        <v>39241.046002401919</v>
      </c>
      <c r="R259">
        <f t="shared" si="76"/>
        <v>238</v>
      </c>
      <c r="S259" s="89">
        <f t="shared" si="66"/>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7"/>
        <v>0</v>
      </c>
      <c r="Z259" s="72">
        <f t="shared" si="68"/>
        <v>0</v>
      </c>
      <c r="AA259" s="79">
        <f t="shared" si="69"/>
        <v>0</v>
      </c>
      <c r="AB259" s="81">
        <f t="shared" si="78"/>
        <v>0</v>
      </c>
      <c r="AD259" s="95">
        <f>locallinterp(R259,'BBG rates'!$N$10:$N$369,'BBG rates'!$P$10:$P$369)</f>
        <v>20.043985419490099</v>
      </c>
      <c r="AI259" s="185">
        <f t="shared" si="70"/>
        <v>238</v>
      </c>
      <c r="AJ259" s="127">
        <f>locallinterp(MIN(AI259,CAP_Senior*12),'BBG rates'!$X$24:$X$65,'BBG rates'!$Y$24:$Y$65)</f>
        <v>67.755971767611499</v>
      </c>
      <c r="AK259" s="127">
        <f>locallinterp(MIN(AI259,CAP_CB*12),'BBG rates'!$AA$25:$AA$40,'BBG rates'!$AC$25:$AC$40)</f>
        <v>11</v>
      </c>
      <c r="AL259" s="144">
        <f t="shared" si="71"/>
        <v>20.648515200493954</v>
      </c>
      <c r="AM259" s="142">
        <f>(SUMPRODUCT(AL259:AL$381,G259:G$381)+SUMPRODUCT(AL259:AL$381,H259:H$381))/12</f>
        <v>2087607.8967645124</v>
      </c>
    </row>
    <row r="260" spans="1:39" x14ac:dyDescent="0.2">
      <c r="A260" s="7">
        <v>239</v>
      </c>
      <c r="B260" s="7">
        <v>119.5</v>
      </c>
      <c r="C260" s="7">
        <v>59.75</v>
      </c>
      <c r="D260" s="12">
        <f t="shared" si="63"/>
        <v>19.916666666666668</v>
      </c>
      <c r="E260" s="29">
        <f t="shared" si="61"/>
        <v>1167844.9042789617</v>
      </c>
      <c r="F260" s="2">
        <f t="shared" si="64"/>
        <v>2433.1357839513967</v>
      </c>
      <c r="G260" s="2">
        <f t="shared" si="72"/>
        <v>18017.403418545946</v>
      </c>
      <c r="H260" s="2">
        <f t="shared" si="73"/>
        <v>3835.7776604991659</v>
      </c>
      <c r="I260" s="2">
        <f t="shared" si="62"/>
        <v>24286.316862996508</v>
      </c>
      <c r="J260" s="2">
        <f t="shared" si="79"/>
        <v>483702.47752134711</v>
      </c>
      <c r="K260" s="2">
        <f t="shared" si="65"/>
        <v>14903.80327470591</v>
      </c>
      <c r="L260" s="2">
        <f t="shared" si="65"/>
        <v>296834.08188789268</v>
      </c>
      <c r="M260" s="2"/>
      <c r="N260" s="28">
        <f>IF($A260&lt;=$I$8,N259-P260,0)</f>
        <v>2557083.6864132206</v>
      </c>
      <c r="O260" s="2">
        <f t="shared" si="74"/>
        <v>5310.0916622365448</v>
      </c>
      <c r="P260" s="2">
        <f t="shared" si="75"/>
        <v>39321.300643813229</v>
      </c>
      <c r="R260">
        <f t="shared" si="76"/>
        <v>239</v>
      </c>
      <c r="S260" s="89">
        <f t="shared" si="66"/>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7"/>
        <v>9.2319260270823378E-2</v>
      </c>
      <c r="Y260" s="66">
        <f t="shared" si="67"/>
        <v>0</v>
      </c>
      <c r="Z260" s="72">
        <f t="shared" si="68"/>
        <v>0</v>
      </c>
      <c r="AA260" s="79">
        <f t="shared" si="69"/>
        <v>0</v>
      </c>
      <c r="AB260" s="81">
        <f t="shared" si="78"/>
        <v>0</v>
      </c>
      <c r="AD260" s="95">
        <f>locallinterp(R260,'BBG rates'!$N$10:$N$369,'BBG rates'!$P$10:$P$369)</f>
        <v>20.125736254461067</v>
      </c>
      <c r="AI260" s="185">
        <f t="shared" si="70"/>
        <v>239</v>
      </c>
      <c r="AJ260" s="127">
        <f>locallinterp(MIN(AI260,CAP_Senior*12),'BBG rates'!$X$24:$X$65,'BBG rates'!$Y$24:$Y$65)</f>
        <v>67.837357128039741</v>
      </c>
      <c r="AK260" s="127">
        <f>locallinterp(MIN(AI260,CAP_CB*12),'BBG rates'!$AA$25:$AA$40,'BBG rates'!$AC$25:$AC$40)</f>
        <v>11</v>
      </c>
      <c r="AL260" s="144">
        <f t="shared" si="71"/>
        <v>20.662350711766756</v>
      </c>
      <c r="AM260" s="142">
        <f>(SUMPRODUCT(AL260:AL$381,G260:G$381)+SUMPRODUCT(AL260:AL$381,H260:H$381))/12</f>
        <v>2049843.0676768816</v>
      </c>
    </row>
    <row r="261" spans="1:39" x14ac:dyDescent="0.2">
      <c r="A261" s="7">
        <v>240</v>
      </c>
      <c r="B261" s="7">
        <v>120</v>
      </c>
      <c r="C261" s="7">
        <v>60</v>
      </c>
      <c r="D261" s="12">
        <f t="shared" si="63"/>
        <v>20</v>
      </c>
      <c r="E261" s="29">
        <f t="shared" si="61"/>
        <v>1146085.4482229359</v>
      </c>
      <c r="F261" s="2">
        <f t="shared" si="64"/>
        <v>2388.4422961405012</v>
      </c>
      <c r="G261" s="2">
        <f t="shared" si="72"/>
        <v>17995.147162602218</v>
      </c>
      <c r="H261" s="2">
        <f t="shared" si="73"/>
        <v>3764.3088934235852</v>
      </c>
      <c r="I261" s="2">
        <f t="shared" si="62"/>
        <v>24147.898352166303</v>
      </c>
      <c r="J261" s="2">
        <f t="shared" si="79"/>
        <v>482957.96704332606</v>
      </c>
      <c r="K261" s="2">
        <f t="shared" si="65"/>
        <v>14788.614634893856</v>
      </c>
      <c r="L261" s="2">
        <f t="shared" si="65"/>
        <v>295772.29269787716</v>
      </c>
      <c r="M261" s="2"/>
      <c r="N261" s="28">
        <f t="shared" si="80"/>
        <v>2517681.966993547</v>
      </c>
      <c r="O261" s="2">
        <f t="shared" si="74"/>
        <v>5229.6728863761273</v>
      </c>
      <c r="P261" s="2">
        <f t="shared" si="75"/>
        <v>39401.719419673653</v>
      </c>
      <c r="R261">
        <f t="shared" si="76"/>
        <v>240</v>
      </c>
      <c r="S261" s="89">
        <f t="shared" si="66"/>
        <v>0</v>
      </c>
      <c r="T261" s="89">
        <f>IF(AND(S261=0,S260&gt;0),SUM($G261:$H$381),S261)</f>
        <v>0</v>
      </c>
      <c r="U261" s="82">
        <f>SUM(T261:T$381)</f>
        <v>0</v>
      </c>
      <c r="V261" s="68">
        <f>localspline(R261,'BBG rates'!$G$10:$G$27,'BBG rates'!$K$10:$K$27)</f>
        <v>0.98073065280914307</v>
      </c>
      <c r="W261" s="68">
        <f>locallinterp(R261,'BBG rates'!$G$10:$G$27,'BBG rates'!$J$10:$J$27)</f>
        <v>9.4E-2</v>
      </c>
      <c r="X261" s="56">
        <f t="shared" si="77"/>
        <v>9.3959525971420987E-2</v>
      </c>
      <c r="Y261" s="66">
        <f t="shared" si="67"/>
        <v>0</v>
      </c>
      <c r="Z261" s="72">
        <f t="shared" si="68"/>
        <v>0</v>
      </c>
      <c r="AA261" s="79">
        <f t="shared" si="69"/>
        <v>0</v>
      </c>
      <c r="AB261" s="81">
        <f t="shared" si="78"/>
        <v>0</v>
      </c>
      <c r="AD261" s="95">
        <f>locallinterp(R261,'BBG rates'!$N$10:$N$369,'BBG rates'!$P$10:$P$369)</f>
        <v>20.207463808861828</v>
      </c>
      <c r="AI261" s="185">
        <f t="shared" si="70"/>
        <v>240</v>
      </c>
      <c r="AJ261" s="127">
        <f>locallinterp(MIN(AI261,CAP_Senior*12),'BBG rates'!$X$24:$X$65,'BBG rates'!$Y$24:$Y$65)</f>
        <v>67.918742488467984</v>
      </c>
      <c r="AK261" s="127">
        <f>locallinterp(MIN(AI261,CAP_CB*12),'BBG rates'!$AA$25:$AA$40,'BBG rates'!$AC$25:$AC$40)</f>
        <v>11</v>
      </c>
      <c r="AL261" s="144">
        <f t="shared" si="71"/>
        <v>20.676186223039558</v>
      </c>
      <c r="AM261" s="142">
        <f>(SUMPRODUCT(AL261:AL$381,G261:G$381)+SUMPRODUCT(AL261:AL$381,H261:H$381))/12</f>
        <v>2012214.8933749672</v>
      </c>
    </row>
    <row r="262" spans="1:39" x14ac:dyDescent="0.2">
      <c r="A262" s="7">
        <v>241</v>
      </c>
      <c r="B262" s="7">
        <v>120.5</v>
      </c>
      <c r="C262" s="7">
        <v>60.25</v>
      </c>
      <c r="D262" s="12">
        <f t="shared" si="63"/>
        <v>20.083333333333332</v>
      </c>
      <c r="E262" s="29">
        <f t="shared" si="61"/>
        <v>1124419.3829562366</v>
      </c>
      <c r="F262" s="2">
        <f t="shared" si="64"/>
        <v>2343.9404920098318</v>
      </c>
      <c r="G262" s="2">
        <f t="shared" si="72"/>
        <v>17972.918399017788</v>
      </c>
      <c r="H262" s="2">
        <f t="shared" si="73"/>
        <v>3693.1468676816203</v>
      </c>
      <c r="I262" s="2">
        <f t="shared" si="62"/>
        <v>24010.005758709238</v>
      </c>
      <c r="J262" s="2">
        <f t="shared" si="79"/>
        <v>482200.94898741052</v>
      </c>
      <c r="K262" s="2">
        <f t="shared" si="65"/>
        <v>14674.155534096726</v>
      </c>
      <c r="L262" s="2">
        <f t="shared" si="65"/>
        <v>294705.9569764426</v>
      </c>
      <c r="M262" s="2"/>
      <c r="N262" s="28">
        <f t="shared" si="80"/>
        <v>2478199.6643278808</v>
      </c>
      <c r="O262" s="2">
        <f t="shared" si="74"/>
        <v>5149.0896403836196</v>
      </c>
      <c r="P262" s="2">
        <f t="shared" si="75"/>
        <v>39482.302665666168</v>
      </c>
      <c r="R262">
        <f t="shared" si="76"/>
        <v>241</v>
      </c>
      <c r="S262" s="89">
        <f t="shared" si="66"/>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7"/>
        <v>9.4425789892493839E-2</v>
      </c>
      <c r="Y262" s="66">
        <f t="shared" si="67"/>
        <v>0</v>
      </c>
      <c r="Z262" s="72">
        <f t="shared" si="68"/>
        <v>0</v>
      </c>
      <c r="AA262" s="79">
        <f t="shared" si="69"/>
        <v>0</v>
      </c>
      <c r="AB262" s="81">
        <f t="shared" si="78"/>
        <v>0</v>
      </c>
      <c r="AD262" s="95">
        <f>locallinterp(R262,'BBG rates'!$N$10:$N$369,'BBG rates'!$P$10:$P$369)</f>
        <v>20.289168262670703</v>
      </c>
      <c r="AI262" s="185">
        <f t="shared" si="70"/>
        <v>241</v>
      </c>
      <c r="AJ262" s="127">
        <f>locallinterp(MIN(AI262,CAP_Senior*12),'BBG rates'!$X$24:$X$65,'BBG rates'!$Y$24:$Y$65)</f>
        <v>67.918742488467984</v>
      </c>
      <c r="AK262" s="127">
        <f>locallinterp(MIN(AI262,CAP_CB*12),'BBG rates'!$AA$25:$AA$40,'BBG rates'!$AC$25:$AC$40)</f>
        <v>11</v>
      </c>
      <c r="AL262" s="144">
        <f t="shared" si="71"/>
        <v>20.676186223039558</v>
      </c>
      <c r="AM262" s="142">
        <f>(SUMPRODUCT(AL262:AL$381,G262:G$381)+SUMPRODUCT(AL262:AL$381,H262:H$381))/12</f>
        <v>1974723.0129144315</v>
      </c>
    </row>
    <row r="263" spans="1:39" x14ac:dyDescent="0.2">
      <c r="A263" s="7">
        <v>242</v>
      </c>
      <c r="B263" s="7">
        <v>121</v>
      </c>
      <c r="C263" s="7">
        <v>60.5</v>
      </c>
      <c r="D263" s="12">
        <f t="shared" si="63"/>
        <v>20.166666666666668</v>
      </c>
      <c r="E263" s="29">
        <f t="shared" si="61"/>
        <v>1102846.375373214</v>
      </c>
      <c r="F263" s="2">
        <f t="shared" si="64"/>
        <v>2299.6296879944007</v>
      </c>
      <c r="G263" s="2">
        <f t="shared" si="72"/>
        <v>17950.717093832347</v>
      </c>
      <c r="H263" s="2">
        <f t="shared" si="73"/>
        <v>3622.2904891903108</v>
      </c>
      <c r="I263" s="2">
        <f t="shared" si="62"/>
        <v>23872.637271017062</v>
      </c>
      <c r="J263" s="2">
        <f t="shared" si="79"/>
        <v>481431.51829884411</v>
      </c>
      <c r="K263" s="2">
        <f t="shared" si="65"/>
        <v>14560.42171321551</v>
      </c>
      <c r="L263" s="2">
        <f t="shared" si="65"/>
        <v>293635.1712165128</v>
      </c>
      <c r="M263" s="2"/>
      <c r="N263" s="28">
        <f t="shared" si="80"/>
        <v>2438636.6136097205</v>
      </c>
      <c r="O263" s="2">
        <f t="shared" si="74"/>
        <v>5068.3415878895075</v>
      </c>
      <c r="P263" s="2">
        <f t="shared" si="75"/>
        <v>39563.050718160273</v>
      </c>
      <c r="R263">
        <f t="shared" si="76"/>
        <v>242</v>
      </c>
      <c r="S263" s="89">
        <f t="shared" si="66"/>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7"/>
        <v>9.4892051821027223E-2</v>
      </c>
      <c r="Y263" s="66">
        <f t="shared" si="67"/>
        <v>0</v>
      </c>
      <c r="Z263" s="72">
        <f t="shared" si="68"/>
        <v>0</v>
      </c>
      <c r="AA263" s="79">
        <f t="shared" si="69"/>
        <v>0</v>
      </c>
      <c r="AB263" s="81">
        <f t="shared" si="78"/>
        <v>0</v>
      </c>
      <c r="AD263" s="95">
        <f>locallinterp(R263,'BBG rates'!$N$10:$N$369,'BBG rates'!$P$10:$P$369)</f>
        <v>20.370849792297783</v>
      </c>
      <c r="AI263" s="185">
        <f t="shared" si="70"/>
        <v>242</v>
      </c>
      <c r="AJ263" s="127">
        <f>locallinterp(MIN(AI263,CAP_Senior*12),'BBG rates'!$X$24:$X$65,'BBG rates'!$Y$24:$Y$65)</f>
        <v>67.918742488467984</v>
      </c>
      <c r="AK263" s="127">
        <f>locallinterp(MIN(AI263,CAP_CB*12),'BBG rates'!$AA$25:$AA$40,'BBG rates'!$AC$25:$AC$40)</f>
        <v>11</v>
      </c>
      <c r="AL263" s="144">
        <f t="shared" si="71"/>
        <v>20.676186223039558</v>
      </c>
      <c r="AM263" s="142">
        <f>(SUMPRODUCT(AL263:AL$381,G263:G$381)+SUMPRODUCT(AL263:AL$381,H263:H$381))/12</f>
        <v>1937392.0462331974</v>
      </c>
    </row>
    <row r="264" spans="1:39" x14ac:dyDescent="0.2">
      <c r="A264" s="7">
        <v>243</v>
      </c>
      <c r="B264" s="7">
        <v>121.5</v>
      </c>
      <c r="C264" s="7">
        <v>60.75</v>
      </c>
      <c r="D264" s="12">
        <f t="shared" si="63"/>
        <v>20.25</v>
      </c>
      <c r="E264" s="29">
        <f t="shared" si="61"/>
        <v>1081366.093492527</v>
      </c>
      <c r="F264" s="2">
        <f t="shared" si="64"/>
        <v>2255.5092028362592</v>
      </c>
      <c r="G264" s="2">
        <f t="shared" si="72"/>
        <v>17928.543213127497</v>
      </c>
      <c r="H264" s="2">
        <f t="shared" si="73"/>
        <v>3551.7386675594803</v>
      </c>
      <c r="I264" s="2">
        <f t="shared" si="62"/>
        <v>23735.791083523236</v>
      </c>
      <c r="J264" s="2">
        <f t="shared" si="79"/>
        <v>480649.76944134553</v>
      </c>
      <c r="K264" s="2">
        <f t="shared" si="65"/>
        <v>14447.408937024527</v>
      </c>
      <c r="L264" s="2">
        <f t="shared" si="65"/>
        <v>292560.03097474668</v>
      </c>
      <c r="M264" s="2"/>
      <c r="N264" s="28">
        <f t="shared" si="80"/>
        <v>2398992.6496955073</v>
      </c>
      <c r="O264" s="2">
        <f t="shared" si="74"/>
        <v>4987.428391836349</v>
      </c>
      <c r="P264" s="2">
        <f t="shared" si="75"/>
        <v>39643.963914213426</v>
      </c>
      <c r="R264">
        <f t="shared" si="76"/>
        <v>243</v>
      </c>
      <c r="S264" s="89">
        <f t="shared" si="66"/>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7"/>
        <v>9.5358311756754688E-2</v>
      </c>
      <c r="Y264" s="66">
        <f t="shared" si="67"/>
        <v>0</v>
      </c>
      <c r="Z264" s="72">
        <f t="shared" si="68"/>
        <v>0</v>
      </c>
      <c r="AA264" s="79">
        <f t="shared" si="69"/>
        <v>0</v>
      </c>
      <c r="AB264" s="81">
        <f t="shared" si="78"/>
        <v>0</v>
      </c>
      <c r="AD264" s="95">
        <f>locallinterp(R264,'BBG rates'!$N$10:$N$369,'BBG rates'!$P$10:$P$369)</f>
        <v>20.452508586600334</v>
      </c>
      <c r="AI264" s="185">
        <f t="shared" si="70"/>
        <v>243</v>
      </c>
      <c r="AJ264" s="127">
        <f>locallinterp(MIN(AI264,CAP_Senior*12),'BBG rates'!$X$24:$X$65,'BBG rates'!$Y$24:$Y$65)</f>
        <v>67.918742488467984</v>
      </c>
      <c r="AK264" s="127">
        <f>locallinterp(MIN(AI264,CAP_CB*12),'BBG rates'!$AA$25:$AA$40,'BBG rates'!$AC$25:$AC$40)</f>
        <v>11</v>
      </c>
      <c r="AL264" s="144">
        <f t="shared" si="71"/>
        <v>20.676186223039558</v>
      </c>
      <c r="AM264" s="142">
        <f>(SUMPRODUCT(AL264:AL$381,G264:G$381)+SUMPRODUCT(AL264:AL$381,H264:H$381))/12</f>
        <v>1900221.4193850623</v>
      </c>
    </row>
    <row r="265" spans="1:39" x14ac:dyDescent="0.2">
      <c r="A265" s="7">
        <v>244</v>
      </c>
      <c r="B265" s="7">
        <v>122</v>
      </c>
      <c r="C265" s="7">
        <v>61</v>
      </c>
      <c r="D265" s="12">
        <f t="shared" si="63"/>
        <v>20.333333333333332</v>
      </c>
      <c r="E265" s="29">
        <f t="shared" si="61"/>
        <v>1059978.2064534207</v>
      </c>
      <c r="F265" s="2">
        <f t="shared" si="64"/>
        <v>2211.5783575768633</v>
      </c>
      <c r="G265" s="2">
        <f t="shared" si="72"/>
        <v>17906.396723026763</v>
      </c>
      <c r="H265" s="2">
        <f t="shared" si="73"/>
        <v>3481.490316079507</v>
      </c>
      <c r="I265" s="2">
        <f t="shared" si="62"/>
        <v>23599.465396683132</v>
      </c>
      <c r="J265" s="2">
        <f t="shared" si="79"/>
        <v>479855.79639922368</v>
      </c>
      <c r="K265" s="2">
        <f t="shared" si="65"/>
        <v>14335.112994040643</v>
      </c>
      <c r="L265" s="2">
        <f t="shared" si="65"/>
        <v>291480.63087882643</v>
      </c>
      <c r="M265" s="2"/>
      <c r="N265" s="28">
        <f t="shared" si="80"/>
        <v>2359267.607103935</v>
      </c>
      <c r="O265" s="2">
        <f t="shared" si="74"/>
        <v>4906.3497144773592</v>
      </c>
      <c r="P265" s="2">
        <f t="shared" si="75"/>
        <v>39725.042591572419</v>
      </c>
      <c r="R265">
        <f t="shared" si="76"/>
        <v>244</v>
      </c>
      <c r="S265" s="89">
        <f t="shared" si="66"/>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7"/>
        <v>9.5824569699942685E-2</v>
      </c>
      <c r="Y265" s="66">
        <f t="shared" si="67"/>
        <v>0</v>
      </c>
      <c r="Z265" s="72">
        <f t="shared" si="68"/>
        <v>0</v>
      </c>
      <c r="AA265" s="79">
        <f t="shared" si="69"/>
        <v>0</v>
      </c>
      <c r="AB265" s="81">
        <f t="shared" si="78"/>
        <v>0</v>
      </c>
      <c r="AD265" s="95">
        <f>locallinterp(R265,'BBG rates'!$N$10:$N$369,'BBG rates'!$P$10:$P$369)</f>
        <v>20.534144831945778</v>
      </c>
      <c r="AI265" s="185">
        <f t="shared" si="70"/>
        <v>244</v>
      </c>
      <c r="AJ265" s="127">
        <f>locallinterp(MIN(AI265,CAP_Senior*12),'BBG rates'!$X$24:$X$65,'BBG rates'!$Y$24:$Y$65)</f>
        <v>67.918742488467984</v>
      </c>
      <c r="AK265" s="127">
        <f>locallinterp(MIN(AI265,CAP_CB*12),'BBG rates'!$AA$25:$AA$40,'BBG rates'!$AC$25:$AC$40)</f>
        <v>11</v>
      </c>
      <c r="AL265" s="144">
        <f t="shared" si="71"/>
        <v>20.676186223039558</v>
      </c>
      <c r="AM265" s="142">
        <f>(SUMPRODUCT(AL265:AL$381,G265:G$381)+SUMPRODUCT(AL265:AL$381,H265:H$381))/12</f>
        <v>1863210.5603610238</v>
      </c>
    </row>
    <row r="266" spans="1:39" x14ac:dyDescent="0.2">
      <c r="A266" s="7">
        <v>245</v>
      </c>
      <c r="B266" s="7">
        <v>122.5</v>
      </c>
      <c r="C266" s="7">
        <v>61.25</v>
      </c>
      <c r="D266" s="12">
        <f t="shared" si="63"/>
        <v>20.416666666666668</v>
      </c>
      <c r="E266" s="29">
        <f t="shared" si="61"/>
        <v>1038682.384512016</v>
      </c>
      <c r="F266" s="2">
        <f t="shared" si="64"/>
        <v>2167.8364755494581</v>
      </c>
      <c r="G266" s="2">
        <f t="shared" si="72"/>
        <v>17884.277589695514</v>
      </c>
      <c r="H266" s="2">
        <f t="shared" si="73"/>
        <v>3411.5443517091426</v>
      </c>
      <c r="I266" s="2">
        <f t="shared" si="62"/>
        <v>23463.658416954117</v>
      </c>
      <c r="J266" s="2">
        <f t="shared" si="79"/>
        <v>479049.69267947989</v>
      </c>
      <c r="K266" s="2">
        <f t="shared" si="65"/>
        <v>14223.529696393061</v>
      </c>
      <c r="L266" s="2">
        <f t="shared" si="65"/>
        <v>290397.06463469169</v>
      </c>
      <c r="M266" s="2"/>
      <c r="N266" s="28">
        <f t="shared" si="80"/>
        <v>2319461.32001526</v>
      </c>
      <c r="O266" s="2">
        <f t="shared" si="74"/>
        <v>4825.1052173750022</v>
      </c>
      <c r="P266" s="2">
        <f t="shared" si="75"/>
        <v>39806.287088674791</v>
      </c>
      <c r="R266">
        <f t="shared" si="76"/>
        <v>245</v>
      </c>
      <c r="S266" s="89">
        <f t="shared" si="66"/>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7"/>
        <v>9.6290825650324763E-2</v>
      </c>
      <c r="Y266" s="66">
        <f t="shared" si="67"/>
        <v>0</v>
      </c>
      <c r="Z266" s="72">
        <f t="shared" si="68"/>
        <v>0</v>
      </c>
      <c r="AA266" s="79">
        <f t="shared" si="69"/>
        <v>0</v>
      </c>
      <c r="AB266" s="81">
        <f t="shared" si="78"/>
        <v>0</v>
      </c>
      <c r="AD266" s="95">
        <f>locallinterp(R266,'BBG rates'!$N$10:$N$369,'BBG rates'!$P$10:$P$369)</f>
        <v>20.615758717190911</v>
      </c>
      <c r="AI266" s="185">
        <f t="shared" si="70"/>
        <v>245</v>
      </c>
      <c r="AJ266" s="127">
        <f>locallinterp(MIN(AI266,CAP_Senior*12),'BBG rates'!$X$24:$X$65,'BBG rates'!$Y$24:$Y$65)</f>
        <v>67.918742488467984</v>
      </c>
      <c r="AK266" s="127">
        <f>locallinterp(MIN(AI266,CAP_CB*12),'BBG rates'!$AA$25:$AA$40,'BBG rates'!$AC$25:$AC$40)</f>
        <v>11</v>
      </c>
      <c r="AL266" s="144">
        <f t="shared" si="71"/>
        <v>20.676186223039558</v>
      </c>
      <c r="AM266" s="142">
        <f>(SUMPRODUCT(AL266:AL$381,G266:G$381)+SUMPRODUCT(AL266:AL$381,H266:H$381))/12</f>
        <v>1826358.8990828656</v>
      </c>
    </row>
    <row r="267" spans="1:39" x14ac:dyDescent="0.2">
      <c r="A267" s="7">
        <v>246</v>
      </c>
      <c r="B267" s="7">
        <v>123</v>
      </c>
      <c r="C267" s="7">
        <v>61.5</v>
      </c>
      <c r="D267" s="12">
        <f t="shared" si="63"/>
        <v>20.5</v>
      </c>
      <c r="E267" s="29">
        <f t="shared" ref="E267:E330" si="81">IF($A267&lt;=$I$8,E266-G267-H267,0)</f>
        <v>1017478.2990376117</v>
      </c>
      <c r="F267" s="2">
        <f t="shared" si="64"/>
        <v>2124.2828823714908</v>
      </c>
      <c r="G267" s="2">
        <f t="shared" si="72"/>
        <v>17862.185779340893</v>
      </c>
      <c r="H267" s="2">
        <f t="shared" si="73"/>
        <v>3341.89969506336</v>
      </c>
      <c r="I267" s="2">
        <f t="shared" si="62"/>
        <v>23328.368356775743</v>
      </c>
      <c r="J267" s="2">
        <f t="shared" si="79"/>
        <v>478231.55131390272</v>
      </c>
      <c r="K267" s="2">
        <f t="shared" si="65"/>
        <v>14112.654879693875</v>
      </c>
      <c r="L267" s="2">
        <f t="shared" si="65"/>
        <v>289309.4250337244</v>
      </c>
      <c r="M267" s="2"/>
      <c r="N267" s="28">
        <f t="shared" si="80"/>
        <v>2279573.6222706097</v>
      </c>
      <c r="O267" s="2">
        <f t="shared" si="74"/>
        <v>4743.6945613995813</v>
      </c>
      <c r="P267" s="2">
        <f t="shared" si="75"/>
        <v>39887.697744650199</v>
      </c>
      <c r="R267">
        <f t="shared" si="76"/>
        <v>246</v>
      </c>
      <c r="S267" s="89">
        <f t="shared" si="66"/>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7"/>
        <v>9.6757079608167373E-2</v>
      </c>
      <c r="Y267" s="66">
        <f t="shared" si="67"/>
        <v>0</v>
      </c>
      <c r="Z267" s="72">
        <f t="shared" si="68"/>
        <v>0</v>
      </c>
      <c r="AA267" s="79">
        <f t="shared" si="69"/>
        <v>0</v>
      </c>
      <c r="AB267" s="81">
        <f t="shared" si="78"/>
        <v>0</v>
      </c>
      <c r="AD267" s="95">
        <f>locallinterp(R267,'BBG rates'!$N$10:$N$369,'BBG rates'!$P$10:$P$369)</f>
        <v>20.697350433672749</v>
      </c>
      <c r="AI267" s="185">
        <f t="shared" si="70"/>
        <v>246</v>
      </c>
      <c r="AJ267" s="127">
        <f>locallinterp(MIN(AI267,CAP_Senior*12),'BBG rates'!$X$24:$X$65,'BBG rates'!$Y$24:$Y$65)</f>
        <v>67.918742488467984</v>
      </c>
      <c r="AK267" s="127">
        <f>locallinterp(MIN(AI267,CAP_CB*12),'BBG rates'!$AA$25:$AA$40,'BBG rates'!$AC$25:$AC$40)</f>
        <v>11</v>
      </c>
      <c r="AL267" s="144">
        <f t="shared" si="71"/>
        <v>20.676186223039558</v>
      </c>
      <c r="AM267" s="142">
        <f>(SUMPRODUCT(AL267:AL$381,G267:G$381)+SUMPRODUCT(AL267:AL$381,H267:H$381))/12</f>
        <v>1789665.8673967673</v>
      </c>
    </row>
    <row r="268" spans="1:39" x14ac:dyDescent="0.2">
      <c r="A268" s="7">
        <v>247</v>
      </c>
      <c r="B268" s="7">
        <v>123.5</v>
      </c>
      <c r="C268" s="7">
        <v>61.75</v>
      </c>
      <c r="D268" s="12">
        <f t="shared" si="63"/>
        <v>20.583333333333332</v>
      </c>
      <c r="E268" s="29">
        <f t="shared" si="81"/>
        <v>996365.62250899861</v>
      </c>
      <c r="F268" s="2">
        <f t="shared" si="64"/>
        <v>2080.9169059370474</v>
      </c>
      <c r="G268" s="2">
        <f t="shared" si="72"/>
        <v>17840.121258211813</v>
      </c>
      <c r="H268" s="2">
        <f t="shared" si="73"/>
        <v>3272.5552704012525</v>
      </c>
      <c r="I268" s="2">
        <f t="shared" si="62"/>
        <v>23193.593434550112</v>
      </c>
      <c r="J268" s="2">
        <f t="shared" si="79"/>
        <v>477401.46486115642</v>
      </c>
      <c r="K268" s="2">
        <f t="shared" si="65"/>
        <v>14002.484402909347</v>
      </c>
      <c r="L268" s="2">
        <f t="shared" si="65"/>
        <v>288217.80395988404</v>
      </c>
      <c r="M268" s="2"/>
      <c r="N268" s="28">
        <f t="shared" si="80"/>
        <v>2239604.3473712876</v>
      </c>
      <c r="O268" s="2">
        <f t="shared" si="74"/>
        <v>4662.1174067278225</v>
      </c>
      <c r="P268" s="2">
        <f t="shared" si="75"/>
        <v>39969.274899321957</v>
      </c>
      <c r="R268">
        <f t="shared" si="76"/>
        <v>247</v>
      </c>
      <c r="S268" s="89">
        <f t="shared" si="66"/>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7"/>
        <v>9.7223331573470517E-2</v>
      </c>
      <c r="Y268" s="66">
        <f t="shared" si="67"/>
        <v>0</v>
      </c>
      <c r="Z268" s="72">
        <f t="shared" si="68"/>
        <v>0</v>
      </c>
      <c r="AA268" s="79">
        <f t="shared" si="69"/>
        <v>0</v>
      </c>
      <c r="AB268" s="81">
        <f t="shared" si="78"/>
        <v>0</v>
      </c>
      <c r="AD268" s="95">
        <f>locallinterp(R268,'BBG rates'!$N$10:$N$369,'BBG rates'!$P$10:$P$369)</f>
        <v>20.778920175236557</v>
      </c>
      <c r="AI268" s="185">
        <f t="shared" si="70"/>
        <v>247</v>
      </c>
      <c r="AJ268" s="127">
        <f>locallinterp(MIN(AI268,CAP_Senior*12),'BBG rates'!$X$24:$X$65,'BBG rates'!$Y$24:$Y$65)</f>
        <v>67.918742488467984</v>
      </c>
      <c r="AK268" s="127">
        <f>locallinterp(MIN(AI268,CAP_CB*12),'BBG rates'!$AA$25:$AA$40,'BBG rates'!$AC$25:$AC$40)</f>
        <v>11</v>
      </c>
      <c r="AL268" s="144">
        <f t="shared" si="71"/>
        <v>20.676186223039558</v>
      </c>
      <c r="AM268" s="142">
        <f>(SUMPRODUCT(AL268:AL$381,G268:G$381)+SUMPRODUCT(AL268:AL$381,H268:H$381))/12</f>
        <v>1753130.8990669313</v>
      </c>
    </row>
    <row r="269" spans="1:39" x14ac:dyDescent="0.2">
      <c r="A269" s="7">
        <v>248</v>
      </c>
      <c r="B269" s="7">
        <v>124</v>
      </c>
      <c r="C269" s="7">
        <v>62</v>
      </c>
      <c r="D269" s="12">
        <f t="shared" si="63"/>
        <v>20.666666666666668</v>
      </c>
      <c r="E269" s="29">
        <f t="shared" si="81"/>
        <v>975344.02851078589</v>
      </c>
      <c r="F269" s="2">
        <f t="shared" si="64"/>
        <v>2037.7378764093162</v>
      </c>
      <c r="G269" s="2">
        <f t="shared" si="72"/>
        <v>17818.083992598866</v>
      </c>
      <c r="H269" s="2">
        <f t="shared" si="73"/>
        <v>3203.5100056139627</v>
      </c>
      <c r="I269" s="2">
        <f t="shared" si="62"/>
        <v>23059.331874622145</v>
      </c>
      <c r="J269" s="2">
        <f t="shared" si="79"/>
        <v>476559.52540885768</v>
      </c>
      <c r="K269" s="2">
        <f t="shared" si="65"/>
        <v>13893.014148231814</v>
      </c>
      <c r="L269" s="2">
        <f t="shared" si="65"/>
        <v>287122.29239679081</v>
      </c>
      <c r="M269" s="2"/>
      <c r="N269" s="28">
        <f t="shared" si="80"/>
        <v>2199553.3284780793</v>
      </c>
      <c r="O269" s="2">
        <f t="shared" si="74"/>
        <v>4580.3734128414526</v>
      </c>
      <c r="P269" s="2">
        <f t="shared" si="75"/>
        <v>40051.018893208318</v>
      </c>
      <c r="R269">
        <f t="shared" si="76"/>
        <v>248</v>
      </c>
      <c r="S269" s="89">
        <f t="shared" si="66"/>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7"/>
        <v>9.7689581546234194E-2</v>
      </c>
      <c r="Y269" s="66">
        <f t="shared" si="67"/>
        <v>0</v>
      </c>
      <c r="Z269" s="72">
        <f t="shared" si="68"/>
        <v>0</v>
      </c>
      <c r="AA269" s="79">
        <f t="shared" si="69"/>
        <v>0</v>
      </c>
      <c r="AB269" s="81">
        <f t="shared" si="78"/>
        <v>0</v>
      </c>
      <c r="AD269" s="95">
        <f>locallinterp(R269,'BBG rates'!$N$10:$N$369,'BBG rates'!$P$10:$P$369)</f>
        <v>20.860468138207235</v>
      </c>
      <c r="AI269" s="185">
        <f t="shared" si="70"/>
        <v>248</v>
      </c>
      <c r="AJ269" s="127">
        <f>locallinterp(MIN(AI269,CAP_Senior*12),'BBG rates'!$X$24:$X$65,'BBG rates'!$Y$24:$Y$65)</f>
        <v>67.918742488467984</v>
      </c>
      <c r="AK269" s="127">
        <f>locallinterp(MIN(AI269,CAP_CB*12),'BBG rates'!$AA$25:$AA$40,'BBG rates'!$AC$25:$AC$40)</f>
        <v>11</v>
      </c>
      <c r="AL269" s="144">
        <f t="shared" si="71"/>
        <v>20.676186223039558</v>
      </c>
      <c r="AM269" s="142">
        <f>(SUMPRODUCT(AL269:AL$381,G269:G$381)+SUMPRODUCT(AL269:AL$381,H269:H$381))/12</f>
        <v>1716753.4297692317</v>
      </c>
    </row>
    <row r="270" spans="1:39" x14ac:dyDescent="0.2">
      <c r="A270" s="7">
        <v>249</v>
      </c>
      <c r="B270" s="7">
        <v>124.5</v>
      </c>
      <c r="C270" s="7">
        <v>62.25</v>
      </c>
      <c r="D270" s="12">
        <f t="shared" si="63"/>
        <v>20.75</v>
      </c>
      <c r="E270" s="29">
        <f t="shared" si="81"/>
        <v>954413.19172973896</v>
      </c>
      <c r="F270" s="2">
        <f t="shared" si="64"/>
        <v>1994.7451262130699</v>
      </c>
      <c r="G270" s="2">
        <f t="shared" si="72"/>
        <v>17796.073948834292</v>
      </c>
      <c r="H270" s="2">
        <f t="shared" si="73"/>
        <v>3134.7628322126593</v>
      </c>
      <c r="I270" s="2">
        <f t="shared" si="62"/>
        <v>22925.581907260021</v>
      </c>
      <c r="J270" s="2">
        <f t="shared" si="79"/>
        <v>475705.82457564544</v>
      </c>
      <c r="K270" s="2">
        <f t="shared" si="65"/>
        <v>13784.24002095236</v>
      </c>
      <c r="L270" s="2">
        <f t="shared" si="65"/>
        <v>286022.9804347615</v>
      </c>
      <c r="M270" s="2"/>
      <c r="N270" s="28">
        <f t="shared" si="80"/>
        <v>2159420.3984105554</v>
      </c>
      <c r="O270" s="2">
        <f t="shared" si="74"/>
        <v>4498.4622385257826</v>
      </c>
      <c r="P270" s="2">
        <f t="shared" si="75"/>
        <v>40132.930067523994</v>
      </c>
      <c r="R270">
        <f t="shared" si="76"/>
        <v>249</v>
      </c>
      <c r="S270" s="89">
        <f t="shared" si="66"/>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7"/>
        <v>9.8155829526191951E-2</v>
      </c>
      <c r="Y270" s="66">
        <f t="shared" si="67"/>
        <v>0</v>
      </c>
      <c r="Z270" s="72">
        <f t="shared" si="68"/>
        <v>0</v>
      </c>
      <c r="AA270" s="79">
        <f t="shared" si="69"/>
        <v>0</v>
      </c>
      <c r="AB270" s="81">
        <f t="shared" si="78"/>
        <v>0</v>
      </c>
      <c r="AD270" s="95">
        <f>locallinterp(R270,'BBG rates'!$N$10:$N$369,'BBG rates'!$P$10:$P$369)</f>
        <v>20.941994521399064</v>
      </c>
      <c r="AI270" s="185">
        <f t="shared" si="70"/>
        <v>249</v>
      </c>
      <c r="AJ270" s="127">
        <f>locallinterp(MIN(AI270,CAP_Senior*12),'BBG rates'!$X$24:$X$65,'BBG rates'!$Y$24:$Y$65)</f>
        <v>67.918742488467984</v>
      </c>
      <c r="AK270" s="127">
        <f>locallinterp(MIN(AI270,CAP_CB*12),'BBG rates'!$AA$25:$AA$40,'BBG rates'!$AC$25:$AC$40)</f>
        <v>11</v>
      </c>
      <c r="AL270" s="144">
        <f t="shared" si="71"/>
        <v>20.676186223039558</v>
      </c>
      <c r="AM270" s="142">
        <f>(SUMPRODUCT(AL270:AL$381,G270:G$381)+SUMPRODUCT(AL270:AL$381,H270:H$381))/12</f>
        <v>1680532.8970848832</v>
      </c>
    </row>
    <row r="271" spans="1:39" x14ac:dyDescent="0.2">
      <c r="A271" s="7">
        <v>250</v>
      </c>
      <c r="B271" s="7">
        <v>125</v>
      </c>
      <c r="C271" s="7">
        <v>62.5</v>
      </c>
      <c r="D271" s="12">
        <f t="shared" si="63"/>
        <v>20.833333333333332</v>
      </c>
      <c r="E271" s="29">
        <f t="shared" si="81"/>
        <v>933572.78795113054</v>
      </c>
      <c r="F271" s="2">
        <f t="shared" si="64"/>
        <v>1951.9379900271813</v>
      </c>
      <c r="G271" s="2">
        <f t="shared" si="72"/>
        <v>17774.091093291896</v>
      </c>
      <c r="H271" s="2">
        <f t="shared" si="73"/>
        <v>3066.3126853165495</v>
      </c>
      <c r="I271" s="2">
        <f t="shared" si="62"/>
        <v>22792.341768635626</v>
      </c>
      <c r="J271" s="2">
        <f t="shared" si="79"/>
        <v>474840.45351324219</v>
      </c>
      <c r="K271" s="2">
        <f t="shared" si="65"/>
        <v>13676.157949334107</v>
      </c>
      <c r="L271" s="2">
        <f t="shared" si="65"/>
        <v>284919.95727779384</v>
      </c>
      <c r="M271" s="2"/>
      <c r="N271" s="28">
        <f t="shared" si="80"/>
        <v>2119205.3896463742</v>
      </c>
      <c r="O271" s="2">
        <f t="shared" si="74"/>
        <v>4416.3835418682802</v>
      </c>
      <c r="P271" s="2">
        <f t="shared" si="75"/>
        <v>40215.008764181497</v>
      </c>
      <c r="R271">
        <f t="shared" si="76"/>
        <v>250</v>
      </c>
      <c r="S271" s="89">
        <f t="shared" si="66"/>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7"/>
        <v>9.8622075513876695E-2</v>
      </c>
      <c r="Y271" s="66">
        <f t="shared" si="67"/>
        <v>0</v>
      </c>
      <c r="Z271" s="72">
        <f t="shared" si="68"/>
        <v>0</v>
      </c>
      <c r="AA271" s="79">
        <f t="shared" si="69"/>
        <v>0</v>
      </c>
      <c r="AB271" s="81">
        <f t="shared" si="78"/>
        <v>0</v>
      </c>
      <c r="AD271" s="95">
        <f>locallinterp(R271,'BBG rates'!$N$10:$N$369,'BBG rates'!$P$10:$P$369)</f>
        <v>21.023499521141709</v>
      </c>
      <c r="AI271" s="185">
        <f t="shared" si="70"/>
        <v>250</v>
      </c>
      <c r="AJ271" s="127">
        <f>locallinterp(MIN(AI271,CAP_Senior*12),'BBG rates'!$X$24:$X$65,'BBG rates'!$Y$24:$Y$65)</f>
        <v>67.918742488467984</v>
      </c>
      <c r="AK271" s="127">
        <f>locallinterp(MIN(AI271,CAP_CB*12),'BBG rates'!$AA$25:$AA$40,'BBG rates'!$AC$25:$AC$40)</f>
        <v>11</v>
      </c>
      <c r="AL271" s="144">
        <f t="shared" si="71"/>
        <v>20.676186223039558</v>
      </c>
      <c r="AM271" s="142">
        <f>(SUMPRODUCT(AL271:AL$381,G271:G$381)+SUMPRODUCT(AL271:AL$381,H271:H$381))/12</f>
        <v>1644468.7404941358</v>
      </c>
    </row>
    <row r="272" spans="1:39" x14ac:dyDescent="0.2">
      <c r="A272" s="7">
        <v>251</v>
      </c>
      <c r="B272" s="7">
        <v>125.5</v>
      </c>
      <c r="C272" s="7">
        <v>62.75</v>
      </c>
      <c r="D272" s="12">
        <f t="shared" si="63"/>
        <v>20.916666666666668</v>
      </c>
      <c r="E272" s="29">
        <f t="shared" si="81"/>
        <v>912822.49405510258</v>
      </c>
      <c r="F272" s="2">
        <f t="shared" si="64"/>
        <v>1909.3158047771569</v>
      </c>
      <c r="G272" s="2">
        <f t="shared" si="72"/>
        <v>17752.135392387045</v>
      </c>
      <c r="H272" s="2">
        <f t="shared" si="73"/>
        <v>2998.1585036409288</v>
      </c>
      <c r="I272" s="2">
        <f t="shared" si="62"/>
        <v>22659.609700805129</v>
      </c>
      <c r="J272" s="2">
        <f t="shared" si="79"/>
        <v>473963.5029085073</v>
      </c>
      <c r="K272" s="2">
        <f t="shared" si="65"/>
        <v>13568.763884486259</v>
      </c>
      <c r="L272" s="2">
        <f t="shared" si="65"/>
        <v>283813.31125050428</v>
      </c>
      <c r="M272" s="2"/>
      <c r="N272" s="28">
        <f t="shared" si="80"/>
        <v>2078908.1343205816</v>
      </c>
      <c r="O272" s="2">
        <f t="shared" si="74"/>
        <v>4334.1369802571435</v>
      </c>
      <c r="P272" s="2">
        <f t="shared" si="75"/>
        <v>40297.255325792641</v>
      </c>
      <c r="R272">
        <f t="shared" si="76"/>
        <v>251</v>
      </c>
      <c r="S272" s="89">
        <f t="shared" si="66"/>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7"/>
        <v>9.9088319509021971E-2</v>
      </c>
      <c r="Y272" s="66">
        <f t="shared" si="67"/>
        <v>0</v>
      </c>
      <c r="Z272" s="72">
        <f t="shared" si="68"/>
        <v>0</v>
      </c>
      <c r="AA272" s="79">
        <f t="shared" si="69"/>
        <v>0</v>
      </c>
      <c r="AB272" s="81">
        <f t="shared" si="78"/>
        <v>0</v>
      </c>
      <c r="AD272" s="95">
        <f>locallinterp(R272,'BBG rates'!$N$10:$N$369,'BBG rates'!$P$10:$P$369)</f>
        <v>21.104983346202705</v>
      </c>
      <c r="AI272" s="185">
        <f t="shared" si="70"/>
        <v>251</v>
      </c>
      <c r="AJ272" s="127">
        <f>locallinterp(MIN(AI272,CAP_Senior*12),'BBG rates'!$X$24:$X$65,'BBG rates'!$Y$24:$Y$65)</f>
        <v>67.918742488467984</v>
      </c>
      <c r="AK272" s="127">
        <f>locallinterp(MIN(AI272,CAP_CB*12),'BBG rates'!$AA$25:$AA$40,'BBG rates'!$AC$25:$AC$40)</f>
        <v>11</v>
      </c>
      <c r="AL272" s="144">
        <f t="shared" si="71"/>
        <v>20.676186223039558</v>
      </c>
      <c r="AM272" s="142">
        <f>(SUMPRODUCT(AL272:AL$381,G272:G$381)+SUMPRODUCT(AL272:AL$381,H272:H$381))/12</f>
        <v>1608560.4013699817</v>
      </c>
    </row>
    <row r="273" spans="1:39" x14ac:dyDescent="0.2">
      <c r="A273" s="7">
        <v>252</v>
      </c>
      <c r="B273" s="7">
        <v>126</v>
      </c>
      <c r="C273" s="7">
        <v>63</v>
      </c>
      <c r="D273" s="12">
        <f t="shared" si="63"/>
        <v>21</v>
      </c>
      <c r="E273" s="29">
        <f t="shared" si="81"/>
        <v>892161.98801304062</v>
      </c>
      <c r="F273" s="2">
        <f t="shared" si="64"/>
        <v>1866.877909627699</v>
      </c>
      <c r="G273" s="2">
        <f t="shared" si="72"/>
        <v>17730.206812576584</v>
      </c>
      <c r="H273" s="2">
        <f t="shared" si="73"/>
        <v>2930.2992294852752</v>
      </c>
      <c r="I273" s="2">
        <f t="shared" si="62"/>
        <v>22527.383951689557</v>
      </c>
      <c r="J273" s="2">
        <f t="shared" si="79"/>
        <v>473075.0629854807</v>
      </c>
      <c r="K273" s="2">
        <f t="shared" si="65"/>
        <v>13462.053800238793</v>
      </c>
      <c r="L273" s="2">
        <f t="shared" si="65"/>
        <v>282703.12980501464</v>
      </c>
      <c r="M273" s="2"/>
      <c r="N273" s="28">
        <f t="shared" si="80"/>
        <v>2038528.4642249118</v>
      </c>
      <c r="O273" s="2">
        <f t="shared" si="74"/>
        <v>4251.7222103798704</v>
      </c>
      <c r="P273" s="2">
        <f t="shared" si="75"/>
        <v>40379.670095669913</v>
      </c>
      <c r="R273">
        <f t="shared" si="76"/>
        <v>252</v>
      </c>
      <c r="S273" s="89">
        <f t="shared" si="66"/>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7"/>
        <v>9.9554561511361328E-2</v>
      </c>
      <c r="Y273" s="66">
        <f t="shared" si="67"/>
        <v>0</v>
      </c>
      <c r="Z273" s="72">
        <f t="shared" si="68"/>
        <v>0</v>
      </c>
      <c r="AA273" s="79">
        <f t="shared" si="69"/>
        <v>0</v>
      </c>
      <c r="AB273" s="81">
        <f t="shared" si="78"/>
        <v>0</v>
      </c>
      <c r="AD273" s="95">
        <f>locallinterp(R273,'BBG rates'!$N$10:$N$369,'BBG rates'!$P$10:$P$369)</f>
        <v>21.186446202864438</v>
      </c>
      <c r="AI273" s="185">
        <f t="shared" si="70"/>
        <v>252</v>
      </c>
      <c r="AJ273" s="127">
        <f>locallinterp(MIN(AI273,CAP_Senior*12),'BBG rates'!$X$24:$X$65,'BBG rates'!$Y$24:$Y$65)</f>
        <v>67.918742488467984</v>
      </c>
      <c r="AK273" s="127">
        <f>locallinterp(MIN(AI273,CAP_CB*12),'BBG rates'!$AA$25:$AA$40,'BBG rates'!$AC$25:$AC$40)</f>
        <v>11</v>
      </c>
      <c r="AL273" s="144">
        <f t="shared" si="71"/>
        <v>20.676186223039558</v>
      </c>
      <c r="AM273" s="142">
        <f>(SUMPRODUCT(AL273:AL$381,G273:G$381)+SUMPRODUCT(AL273:AL$381,H273:H$381))/12</f>
        <v>1572807.3229718918</v>
      </c>
    </row>
    <row r="274" spans="1:39" x14ac:dyDescent="0.2">
      <c r="A274" s="7">
        <v>253</v>
      </c>
      <c r="B274" s="7">
        <v>126.5</v>
      </c>
      <c r="C274" s="7">
        <v>63.25</v>
      </c>
      <c r="D274" s="12">
        <f t="shared" si="63"/>
        <v>21.083333333333332</v>
      </c>
      <c r="E274" s="29">
        <f t="shared" si="81"/>
        <v>871590.94888396037</v>
      </c>
      <c r="F274" s="2">
        <f t="shared" si="64"/>
        <v>1824.6236459752886</v>
      </c>
      <c r="G274" s="2">
        <f t="shared" si="72"/>
        <v>17708.305320358795</v>
      </c>
      <c r="H274" s="2">
        <f t="shared" si="73"/>
        <v>2862.7338087213789</v>
      </c>
      <c r="I274" s="2">
        <f t="shared" si="62"/>
        <v>22395.662775055462</v>
      </c>
      <c r="J274" s="2">
        <f t="shared" si="79"/>
        <v>472175.22350741929</v>
      </c>
      <c r="K274" s="2">
        <f t="shared" si="65"/>
        <v>13356.023693017813</v>
      </c>
      <c r="L274" s="2">
        <f t="shared" si="65"/>
        <v>281589.49952779221</v>
      </c>
      <c r="M274" s="2"/>
      <c r="N274" s="28">
        <f t="shared" si="80"/>
        <v>1998066.2108070839</v>
      </c>
      <c r="O274" s="2">
        <f t="shared" si="74"/>
        <v>4169.138888221828</v>
      </c>
      <c r="P274" s="2">
        <f t="shared" si="75"/>
        <v>40462.25341782796</v>
      </c>
      <c r="R274">
        <f t="shared" si="76"/>
        <v>253</v>
      </c>
      <c r="S274" s="89">
        <f t="shared" si="66"/>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7"/>
        <v>0.10002080152142767</v>
      </c>
      <c r="Y274" s="66">
        <f t="shared" si="67"/>
        <v>0</v>
      </c>
      <c r="Z274" s="72">
        <f t="shared" si="68"/>
        <v>0</v>
      </c>
      <c r="AA274" s="79">
        <f t="shared" si="69"/>
        <v>0</v>
      </c>
      <c r="AB274" s="81">
        <f t="shared" si="78"/>
        <v>0</v>
      </c>
      <c r="AD274" s="95">
        <f>locallinterp(R274,'BBG rates'!$N$10:$N$369,'BBG rates'!$P$10:$P$369)</f>
        <v>21.267888299898672</v>
      </c>
      <c r="AI274" s="185">
        <f t="shared" si="70"/>
        <v>253</v>
      </c>
      <c r="AJ274" s="127">
        <f>locallinterp(MIN(AI274,CAP_Senior*12),'BBG rates'!$X$24:$X$65,'BBG rates'!$Y$24:$Y$65)</f>
        <v>67.918742488467984</v>
      </c>
      <c r="AK274" s="127">
        <f>locallinterp(MIN(AI274,CAP_CB*12),'BBG rates'!$AA$25:$AA$40,'BBG rates'!$AC$25:$AC$40)</f>
        <v>11</v>
      </c>
      <c r="AL274" s="144">
        <f t="shared" si="71"/>
        <v>20.676186223039558</v>
      </c>
      <c r="AM274" s="142">
        <f>(SUMPRODUCT(AL274:AL$381,G274:G$381)+SUMPRODUCT(AL274:AL$381,H274:H$381))/12</f>
        <v>1537208.950439567</v>
      </c>
    </row>
    <row r="275" spans="1:39" x14ac:dyDescent="0.2">
      <c r="A275" s="7">
        <v>254</v>
      </c>
      <c r="B275" s="7">
        <v>127</v>
      </c>
      <c r="C275" s="7">
        <v>63.5</v>
      </c>
      <c r="D275" s="12">
        <f t="shared" si="63"/>
        <v>21.166666666666668</v>
      </c>
      <c r="E275" s="29">
        <f t="shared" si="81"/>
        <v>851109.05681090546</v>
      </c>
      <c r="F275" s="2">
        <f t="shared" si="64"/>
        <v>1782.5523574407966</v>
      </c>
      <c r="G275" s="2">
        <f t="shared" si="72"/>
        <v>17686.430882273326</v>
      </c>
      <c r="H275" s="2">
        <f t="shared" si="73"/>
        <v>2795.461190781512</v>
      </c>
      <c r="I275" s="2">
        <f t="shared" ref="I275:I338" si="82">SUM(F275:H275)</f>
        <v>22264.444430495634</v>
      </c>
      <c r="J275" s="2">
        <f t="shared" si="79"/>
        <v>471264.0737788243</v>
      </c>
      <c r="K275" s="2">
        <f t="shared" si="65"/>
        <v>13250.669581721608</v>
      </c>
      <c r="L275" s="2">
        <f t="shared" si="65"/>
        <v>280472.50614644075</v>
      </c>
      <c r="M275" s="2"/>
      <c r="N275" s="28">
        <f t="shared" si="80"/>
        <v>1957521.2051700989</v>
      </c>
      <c r="O275" s="2">
        <f t="shared" si="74"/>
        <v>4086.3866690648133</v>
      </c>
      <c r="P275" s="2">
        <f t="shared" si="75"/>
        <v>40545.00563698497</v>
      </c>
      <c r="R275">
        <f t="shared" si="76"/>
        <v>254</v>
      </c>
      <c r="S275" s="89">
        <f t="shared" si="66"/>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7"/>
        <v>0.10048703953895455</v>
      </c>
      <c r="Y275" s="66">
        <f t="shared" si="67"/>
        <v>0</v>
      </c>
      <c r="Z275" s="72">
        <f t="shared" si="68"/>
        <v>0</v>
      </c>
      <c r="AA275" s="79">
        <f t="shared" si="69"/>
        <v>0</v>
      </c>
      <c r="AB275" s="81">
        <f t="shared" si="78"/>
        <v>0</v>
      </c>
      <c r="AD275" s="95">
        <f>locallinterp(R275,'BBG rates'!$N$10:$N$369,'BBG rates'!$P$10:$P$369)</f>
        <v>21.3493098435946</v>
      </c>
      <c r="AI275" s="185">
        <f t="shared" si="70"/>
        <v>254</v>
      </c>
      <c r="AJ275" s="127">
        <f>locallinterp(MIN(AI275,CAP_Senior*12),'BBG rates'!$X$24:$X$65,'BBG rates'!$Y$24:$Y$65)</f>
        <v>67.918742488467984</v>
      </c>
      <c r="AK275" s="127">
        <f>locallinterp(MIN(AI275,CAP_CB*12),'BBG rates'!$AA$25:$AA$40,'BBG rates'!$AC$25:$AC$40)</f>
        <v>11</v>
      </c>
      <c r="AL275" s="144">
        <f t="shared" si="71"/>
        <v>20.676186223039558</v>
      </c>
      <c r="AM275" s="142">
        <f>(SUMPRODUCT(AL275:AL$381,G275:G$381)+SUMPRODUCT(AL275:AL$381,H275:H$381))/12</f>
        <v>1501764.7307867089</v>
      </c>
    </row>
    <row r="276" spans="1:39" x14ac:dyDescent="0.2">
      <c r="A276" s="7">
        <v>255</v>
      </c>
      <c r="B276" s="7">
        <v>127.5</v>
      </c>
      <c r="C276" s="7">
        <v>63.75</v>
      </c>
      <c r="D276" s="12">
        <f t="shared" si="63"/>
        <v>21.25</v>
      </c>
      <c r="E276" s="29">
        <f t="shared" si="81"/>
        <v>830715.99301735766</v>
      </c>
      <c r="F276" s="2">
        <f t="shared" si="64"/>
        <v>1740.6633898621155</v>
      </c>
      <c r="G276" s="2">
        <f t="shared" si="72"/>
        <v>17664.583464901189</v>
      </c>
      <c r="H276" s="2">
        <f t="shared" si="73"/>
        <v>2728.4803286466372</v>
      </c>
      <c r="I276" s="2">
        <f t="shared" si="82"/>
        <v>22133.727183409941</v>
      </c>
      <c r="J276" s="2">
        <f t="shared" si="79"/>
        <v>470341.70264746126</v>
      </c>
      <c r="K276" s="2">
        <f t="shared" si="65"/>
        <v>13145.987507597396</v>
      </c>
      <c r="L276" s="2">
        <f t="shared" si="65"/>
        <v>279352.23453644465</v>
      </c>
      <c r="M276" s="2"/>
      <c r="N276" s="28">
        <f t="shared" si="80"/>
        <v>1916893.2780715348</v>
      </c>
      <c r="O276" s="2">
        <f t="shared" si="74"/>
        <v>4003.4652074856158</v>
      </c>
      <c r="P276" s="2">
        <f t="shared" si="75"/>
        <v>40627.927098564171</v>
      </c>
      <c r="R276">
        <f t="shared" si="76"/>
        <v>255</v>
      </c>
      <c r="S276" s="89">
        <f t="shared" si="66"/>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7"/>
        <v>0.10095327556420841</v>
      </c>
      <c r="Y276" s="66">
        <f t="shared" si="67"/>
        <v>0</v>
      </c>
      <c r="Z276" s="72">
        <f t="shared" si="68"/>
        <v>0</v>
      </c>
      <c r="AA276" s="79">
        <f t="shared" si="69"/>
        <v>0</v>
      </c>
      <c r="AB276" s="81">
        <f t="shared" si="78"/>
        <v>0</v>
      </c>
      <c r="AD276" s="95">
        <f>locallinterp(R276,'BBG rates'!$N$10:$N$369,'BBG rates'!$P$10:$P$369)</f>
        <v>21.430711057642203</v>
      </c>
      <c r="AI276" s="185">
        <f t="shared" si="70"/>
        <v>255</v>
      </c>
      <c r="AJ276" s="127">
        <f>locallinterp(MIN(AI276,CAP_Senior*12),'BBG rates'!$X$24:$X$65,'BBG rates'!$Y$24:$Y$65)</f>
        <v>67.918742488467984</v>
      </c>
      <c r="AK276" s="127">
        <f>locallinterp(MIN(AI276,CAP_CB*12),'BBG rates'!$AA$25:$AA$40,'BBG rates'!$AC$25:$AC$40)</f>
        <v>11</v>
      </c>
      <c r="AL276" s="144">
        <f t="shared" si="71"/>
        <v>20.676186223039558</v>
      </c>
      <c r="AM276" s="142">
        <f>(SUMPRODUCT(AL276:AL$381,G276:G$381)+SUMPRODUCT(AL276:AL$381,H276:H$381))/12</f>
        <v>1466474.1128948189</v>
      </c>
    </row>
    <row r="277" spans="1:39" x14ac:dyDescent="0.2">
      <c r="A277" s="7">
        <v>256</v>
      </c>
      <c r="B277" s="7">
        <v>128</v>
      </c>
      <c r="C277" s="7">
        <v>64</v>
      </c>
      <c r="D277" s="12">
        <f t="shared" si="63"/>
        <v>21.333333333333332</v>
      </c>
      <c r="E277" s="29">
        <f t="shared" si="81"/>
        <v>810411.43980365829</v>
      </c>
      <c r="F277" s="2">
        <f t="shared" si="64"/>
        <v>1698.9560912868192</v>
      </c>
      <c r="G277" s="2">
        <f t="shared" si="72"/>
        <v>17642.763034864656</v>
      </c>
      <c r="H277" s="2">
        <f t="shared" si="73"/>
        <v>2661.7901788346544</v>
      </c>
      <c r="I277" s="2">
        <f t="shared" si="82"/>
        <v>22003.509304986128</v>
      </c>
      <c r="J277" s="2">
        <f t="shared" si="79"/>
        <v>469408.19850637071</v>
      </c>
      <c r="K277" s="2">
        <f t="shared" si="65"/>
        <v>13041.973534118666</v>
      </c>
      <c r="L277" s="2">
        <f t="shared" si="65"/>
        <v>278228.76872786484</v>
      </c>
      <c r="M277" s="2"/>
      <c r="N277" s="28">
        <f t="shared" si="80"/>
        <v>1876182.2599228397</v>
      </c>
      <c r="O277" s="2">
        <f t="shared" si="74"/>
        <v>3920.3741573545753</v>
      </c>
      <c r="P277" s="2">
        <f t="shared" si="75"/>
        <v>40711.018148695206</v>
      </c>
      <c r="R277">
        <f t="shared" si="76"/>
        <v>256</v>
      </c>
      <c r="S277" s="89">
        <f t="shared" si="66"/>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7"/>
        <v>0.10141950959692281</v>
      </c>
      <c r="Y277" s="66">
        <f t="shared" si="67"/>
        <v>0</v>
      </c>
      <c r="Z277" s="72">
        <f t="shared" si="68"/>
        <v>0</v>
      </c>
      <c r="AA277" s="79">
        <f t="shared" si="69"/>
        <v>0</v>
      </c>
      <c r="AB277" s="81">
        <f t="shared" si="78"/>
        <v>0</v>
      </c>
      <c r="AD277" s="95">
        <f>locallinterp(R277,'BBG rates'!$N$10:$N$369,'BBG rates'!$P$10:$P$369)</f>
        <v>21.512092153314295</v>
      </c>
      <c r="AI277" s="185">
        <f t="shared" si="70"/>
        <v>256</v>
      </c>
      <c r="AJ277" s="127">
        <f>locallinterp(MIN(AI277,CAP_Senior*12),'BBG rates'!$X$24:$X$65,'BBG rates'!$Y$24:$Y$65)</f>
        <v>67.918742488467984</v>
      </c>
      <c r="AK277" s="127">
        <f>locallinterp(MIN(AI277,CAP_CB*12),'BBG rates'!$AA$25:$AA$40,'BBG rates'!$AC$25:$AC$40)</f>
        <v>11</v>
      </c>
      <c r="AL277" s="144">
        <f t="shared" si="71"/>
        <v>20.676186223039558</v>
      </c>
      <c r="AM277" s="142">
        <f>(SUMPRODUCT(AL277:AL$381,G277:G$381)+SUMPRODUCT(AL277:AL$381,H277:H$381))/12</f>
        <v>1431336.5475070088</v>
      </c>
    </row>
    <row r="278" spans="1:39" x14ac:dyDescent="0.2">
      <c r="A278" s="7">
        <v>257</v>
      </c>
      <c r="B278" s="7">
        <v>128.5</v>
      </c>
      <c r="C278" s="7">
        <v>64.25</v>
      </c>
      <c r="D278" s="12">
        <f t="shared" ref="D278:D341" si="83">A278/12</f>
        <v>21.416666666666668</v>
      </c>
      <c r="E278" s="29">
        <f t="shared" si="81"/>
        <v>790195.0805434424</v>
      </c>
      <c r="F278" s="2">
        <f t="shared" ref="F278:F341" si="84">IF($A278&lt;=$I$8,-IPMT($G$11,1,$I$8-$A278+1,$E277),0)</f>
        <v>1657.4298119648427</v>
      </c>
      <c r="G278" s="2">
        <f t="shared" si="72"/>
        <v>17620.969558827241</v>
      </c>
      <c r="H278" s="2">
        <f t="shared" si="73"/>
        <v>2595.3897013886881</v>
      </c>
      <c r="I278" s="2">
        <f t="shared" si="82"/>
        <v>21873.789072180771</v>
      </c>
      <c r="J278" s="2">
        <f t="shared" si="79"/>
        <v>468463.64929587155</v>
      </c>
      <c r="K278" s="2">
        <f t="shared" ref="K278:L341" si="85">I278/(1+$F$12)^IF($I$7=1,$A278,IF($I$7=2,$B278,IF($I$7=4,$C278,$D278)))</f>
        <v>12938.623746863268</v>
      </c>
      <c r="L278" s="2">
        <f t="shared" si="85"/>
        <v>277102.19191198837</v>
      </c>
      <c r="M278" s="2"/>
      <c r="N278" s="28">
        <f t="shared" si="80"/>
        <v>1835387.9807886241</v>
      </c>
      <c r="O278" s="2">
        <f t="shared" si="74"/>
        <v>3837.113171834138</v>
      </c>
      <c r="P278" s="2">
        <f t="shared" si="75"/>
        <v>40794.279134215663</v>
      </c>
      <c r="R278">
        <f t="shared" si="76"/>
        <v>257</v>
      </c>
      <c r="S278" s="89">
        <f t="shared" ref="S278:S341" si="86">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7"/>
        <v>0.10188574163709774</v>
      </c>
      <c r="Y278" s="66">
        <f t="shared" ref="Y278:Y341" si="87">T278*X278%/12+Y279</f>
        <v>0</v>
      </c>
      <c r="Z278" s="72">
        <f t="shared" ref="Z278:Z341" si="88">IF(U278=0,0,Y278*1200/U278)</f>
        <v>0</v>
      </c>
      <c r="AA278" s="79">
        <f t="shared" ref="AA278:AA341" si="89">T278*$AA$17%/12+AA279</f>
        <v>0</v>
      </c>
      <c r="AB278" s="81">
        <f t="shared" si="78"/>
        <v>0</v>
      </c>
      <c r="AD278" s="95">
        <f>locallinterp(R278,'BBG rates'!$N$10:$N$369,'BBG rates'!$P$10:$P$369)</f>
        <v>21.593453344369607</v>
      </c>
      <c r="AI278" s="185">
        <f t="shared" ref="AI278:AI341" si="90">A278</f>
        <v>257</v>
      </c>
      <c r="AJ278" s="127">
        <f>locallinterp(MIN(AI278,CAP_Senior*12),'BBG rates'!$X$24:$X$65,'BBG rates'!$Y$24:$Y$65)</f>
        <v>67.918742488467984</v>
      </c>
      <c r="AK278" s="127">
        <f>locallinterp(MIN(AI278,CAP_CB*12),'BBG rates'!$AA$25:$AA$40,'BBG rates'!$AC$25:$AC$40)</f>
        <v>11</v>
      </c>
      <c r="AL278" s="144">
        <f t="shared" ref="AL278:AL341" si="91">SUMPRODUCT(AJ278:AK278,$AJ$19:$AK$19)</f>
        <v>20.676186223039558</v>
      </c>
      <c r="AM278" s="142">
        <f>(SUMPRODUCT(AL278:AL$381,G278:G$381)+SUMPRODUCT(AL278:AL$381,H278:H$381))/12</f>
        <v>1396351.4872218368</v>
      </c>
    </row>
    <row r="279" spans="1:39" x14ac:dyDescent="0.2">
      <c r="A279" s="7">
        <v>258</v>
      </c>
      <c r="B279" s="7">
        <v>129</v>
      </c>
      <c r="C279" s="7">
        <v>64.5</v>
      </c>
      <c r="D279" s="12">
        <f t="shared" si="83"/>
        <v>21.5</v>
      </c>
      <c r="E279" s="29">
        <f t="shared" si="81"/>
        <v>770066.59968008334</v>
      </c>
      <c r="F279" s="2">
        <f t="shared" si="84"/>
        <v>1616.0839043411904</v>
      </c>
      <c r="G279" s="2">
        <f t="shared" ref="G279:G342" si="92">IF($A279&lt;=$I$8,-PPMT($G$11,1,$I$8-$A279+1,$E278),0)</f>
        <v>17599.203003493611</v>
      </c>
      <c r="H279" s="2">
        <f t="shared" ref="H279:H342" si="93">IF($A279&lt;=$I$8,(E278-G279)*$G$13,0)</f>
        <v>2529.2778598654113</v>
      </c>
      <c r="I279" s="2">
        <f t="shared" si="82"/>
        <v>21744.564767700213</v>
      </c>
      <c r="J279" s="2">
        <f t="shared" si="79"/>
        <v>467508.1425055546</v>
      </c>
      <c r="K279" s="2">
        <f t="shared" si="85"/>
        <v>12835.934253392084</v>
      </c>
      <c r="L279" s="2">
        <f t="shared" si="85"/>
        <v>275972.58644792985</v>
      </c>
      <c r="M279" s="2"/>
      <c r="N279" s="28">
        <f t="shared" si="80"/>
        <v>1794510.2703859517</v>
      </c>
      <c r="O279" s="2">
        <f t="shared" ref="O279:O342" si="94">IF($A279&lt;=$I$8,-IPMT($G$11,1,$I$8-$A279+1,$N278),0)</f>
        <v>3753.6819033774077</v>
      </c>
      <c r="P279" s="2">
        <f t="shared" ref="P279:P342" si="95">IF($A279&lt;=$I$8,-PPMT($G$11,1,$I$8-$A279+1,$N278),0)</f>
        <v>40877.710402672383</v>
      </c>
      <c r="R279">
        <f t="shared" ref="R279:R342" si="96">ROUND(D279*12,1)</f>
        <v>258</v>
      </c>
      <c r="S279" s="89">
        <f t="shared" si="86"/>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7">((1+W279%)^(1/12)-1)*1200</f>
        <v>0.10235197168499965</v>
      </c>
      <c r="Y279" s="66">
        <f t="shared" si="87"/>
        <v>0</v>
      </c>
      <c r="Z279" s="72">
        <f t="shared" si="88"/>
        <v>0</v>
      </c>
      <c r="AA279" s="79">
        <f t="shared" si="89"/>
        <v>0</v>
      </c>
      <c r="AB279" s="81">
        <f t="shared" ref="AB279:AB342" si="98">IF(U279=0,0,AA279*1200/U279)</f>
        <v>0</v>
      </c>
      <c r="AD279" s="95">
        <f>locallinterp(R279,'BBG rates'!$N$10:$N$369,'BBG rates'!$P$10:$P$369)</f>
        <v>21.674794856997718</v>
      </c>
      <c r="AI279" s="185">
        <f t="shared" si="90"/>
        <v>258</v>
      </c>
      <c r="AJ279" s="127">
        <f>locallinterp(MIN(AI279,CAP_Senior*12),'BBG rates'!$X$24:$X$65,'BBG rates'!$Y$24:$Y$65)</f>
        <v>67.918742488467984</v>
      </c>
      <c r="AK279" s="127">
        <f>locallinterp(MIN(AI279,CAP_CB*12),'BBG rates'!$AA$25:$AA$40,'BBG rates'!$AC$25:$AC$40)</f>
        <v>11</v>
      </c>
      <c r="AL279" s="144">
        <f t="shared" si="91"/>
        <v>20.676186223039558</v>
      </c>
      <c r="AM279" s="142">
        <f>(SUMPRODUCT(AL279:AL$381,G279:G$381)+SUMPRODUCT(AL279:AL$381,H279:H$381))/12</f>
        <v>1361518.3864871624</v>
      </c>
    </row>
    <row r="280" spans="1:39" x14ac:dyDescent="0.2">
      <c r="A280" s="7">
        <v>259</v>
      </c>
      <c r="B280" s="7">
        <v>129.5</v>
      </c>
      <c r="C280" s="7">
        <v>64.75</v>
      </c>
      <c r="D280" s="12">
        <f t="shared" si="83"/>
        <v>21.583333333333332</v>
      </c>
      <c r="E280" s="29">
        <f t="shared" si="81"/>
        <v>750025.68272315024</v>
      </c>
      <c r="F280" s="2">
        <f t="shared" si="84"/>
        <v>1574.9177230486632</v>
      </c>
      <c r="G280" s="2">
        <f t="shared" si="92"/>
        <v>17577.463335609591</v>
      </c>
      <c r="H280" s="2">
        <f t="shared" si="93"/>
        <v>2463.4536213234064</v>
      </c>
      <c r="I280" s="2">
        <f t="shared" si="82"/>
        <v>21615.834679981661</v>
      </c>
      <c r="J280" s="2">
        <f t="shared" ref="J280:J343" si="99">IF($I$7=1,I280*A280,IF($I$7=2,I280*B280,IF($I$7=4,I280*C280,I280*D280)))</f>
        <v>466541.7651762708</v>
      </c>
      <c r="K280" s="2">
        <f t="shared" si="85"/>
        <v>12733.901183128435</v>
      </c>
      <c r="L280" s="2">
        <f t="shared" si="85"/>
        <v>274840.03386918869</v>
      </c>
      <c r="M280" s="2"/>
      <c r="N280" s="28">
        <f t="shared" ref="N280:N343" si="100">IF($A280&lt;=$I$8,N279-P280,0)</f>
        <v>1753548.9580836287</v>
      </c>
      <c r="O280" s="2">
        <f t="shared" si="94"/>
        <v>3670.0800037266949</v>
      </c>
      <c r="P280" s="2">
        <f t="shared" si="95"/>
        <v>40961.312302323102</v>
      </c>
      <c r="R280">
        <f t="shared" si="96"/>
        <v>259</v>
      </c>
      <c r="S280" s="89">
        <f t="shared" si="86"/>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7"/>
        <v>0.1028181997403621</v>
      </c>
      <c r="Y280" s="66">
        <f t="shared" si="87"/>
        <v>0</v>
      </c>
      <c r="Z280" s="72">
        <f t="shared" si="88"/>
        <v>0</v>
      </c>
      <c r="AA280" s="79">
        <f t="shared" si="89"/>
        <v>0</v>
      </c>
      <c r="AB280" s="81">
        <f t="shared" si="98"/>
        <v>0</v>
      </c>
      <c r="AD280" s="95">
        <f>locallinterp(R280,'BBG rates'!$N$10:$N$369,'BBG rates'!$P$10:$P$369)</f>
        <v>21.756116914906606</v>
      </c>
      <c r="AI280" s="185">
        <f t="shared" si="90"/>
        <v>259</v>
      </c>
      <c r="AJ280" s="127">
        <f>locallinterp(MIN(AI280,CAP_Senior*12),'BBG rates'!$X$24:$X$65,'BBG rates'!$Y$24:$Y$65)</f>
        <v>67.918742488467984</v>
      </c>
      <c r="AK280" s="127">
        <f>locallinterp(MIN(AI280,CAP_CB*12),'BBG rates'!$AA$25:$AA$40,'BBG rates'!$AC$25:$AC$40)</f>
        <v>11</v>
      </c>
      <c r="AL280" s="144">
        <f t="shared" si="91"/>
        <v>20.676186223039558</v>
      </c>
      <c r="AM280" s="142">
        <f>(SUMPRODUCT(AL280:AL$381,G280:G$381)+SUMPRODUCT(AL280:AL$381,H280:H$381))/12</f>
        <v>1326836.7015940207</v>
      </c>
    </row>
    <row r="281" spans="1:39" x14ac:dyDescent="0.2">
      <c r="A281" s="7">
        <v>260</v>
      </c>
      <c r="B281" s="7">
        <v>130</v>
      </c>
      <c r="C281" s="7">
        <v>65</v>
      </c>
      <c r="D281" s="12">
        <f t="shared" si="83"/>
        <v>21.666666666666668</v>
      </c>
      <c r="E281" s="29">
        <f t="shared" si="81"/>
        <v>730072.01624487655</v>
      </c>
      <c r="F281" s="2">
        <f t="shared" si="84"/>
        <v>1533.9306249006163</v>
      </c>
      <c r="G281" s="2">
        <f t="shared" si="92"/>
        <v>17555.750521962073</v>
      </c>
      <c r="H281" s="2">
        <f t="shared" si="93"/>
        <v>2397.9159563115713</v>
      </c>
      <c r="I281" s="2">
        <f t="shared" si="82"/>
        <v>21487.597103174259</v>
      </c>
      <c r="J281" s="2">
        <f t="shared" si="99"/>
        <v>465564.60390210897</v>
      </c>
      <c r="K281" s="2">
        <f t="shared" si="85"/>
        <v>12632.520687238084</v>
      </c>
      <c r="L281" s="2">
        <f t="shared" si="85"/>
        <v>273704.61489015853</v>
      </c>
      <c r="M281" s="2"/>
      <c r="N281" s="28">
        <f t="shared" si="100"/>
        <v>1712503.8729014909</v>
      </c>
      <c r="O281" s="2">
        <f t="shared" si="94"/>
        <v>3586.3071239120663</v>
      </c>
      <c r="P281" s="2">
        <f t="shared" si="95"/>
        <v>41045.085182137729</v>
      </c>
      <c r="R281">
        <f t="shared" si="96"/>
        <v>260</v>
      </c>
      <c r="S281" s="89">
        <f t="shared" si="86"/>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7"/>
        <v>0.10328442580345154</v>
      </c>
      <c r="Y281" s="66">
        <f t="shared" si="87"/>
        <v>0</v>
      </c>
      <c r="Z281" s="72">
        <f t="shared" si="88"/>
        <v>0</v>
      </c>
      <c r="AA281" s="79">
        <f t="shared" si="89"/>
        <v>0</v>
      </c>
      <c r="AB281" s="81">
        <f t="shared" si="98"/>
        <v>0</v>
      </c>
      <c r="AD281" s="95">
        <f>locallinterp(R281,'BBG rates'!$N$10:$N$369,'BBG rates'!$P$10:$P$369)</f>
        <v>21.837419744293623</v>
      </c>
      <c r="AI281" s="185">
        <f t="shared" si="90"/>
        <v>260</v>
      </c>
      <c r="AJ281" s="127">
        <f>locallinterp(MIN(AI281,CAP_Senior*12),'BBG rates'!$X$24:$X$65,'BBG rates'!$Y$24:$Y$65)</f>
        <v>67.918742488467984</v>
      </c>
      <c r="AK281" s="127">
        <f>locallinterp(MIN(AI281,CAP_CB*12),'BBG rates'!$AA$25:$AA$40,'BBG rates'!$AC$25:$AC$40)</f>
        <v>11</v>
      </c>
      <c r="AL281" s="144">
        <f t="shared" si="91"/>
        <v>20.676186223039558</v>
      </c>
      <c r="AM281" s="142">
        <f>(SUMPRODUCT(AL281:AL$381,G281:G$381)+SUMPRODUCT(AL281:AL$381,H281:H$381))/12</f>
        <v>1292305.8906705191</v>
      </c>
    </row>
    <row r="282" spans="1:39" x14ac:dyDescent="0.2">
      <c r="A282" s="7">
        <v>261</v>
      </c>
      <c r="B282" s="7">
        <v>130.5</v>
      </c>
      <c r="C282" s="7">
        <v>65.25</v>
      </c>
      <c r="D282" s="12">
        <f t="shared" si="83"/>
        <v>21.75</v>
      </c>
      <c r="E282" s="29">
        <f t="shared" si="81"/>
        <v>710205.28787663998</v>
      </c>
      <c r="F282" s="2">
        <f t="shared" si="84"/>
        <v>1493.1219688837332</v>
      </c>
      <c r="G282" s="2">
        <f t="shared" si="92"/>
        <v>17534.064529378975</v>
      </c>
      <c r="H282" s="2">
        <f t="shared" si="93"/>
        <v>2332.6638388575534</v>
      </c>
      <c r="I282" s="2">
        <f t="shared" si="82"/>
        <v>21359.850337120261</v>
      </c>
      <c r="J282" s="2">
        <f t="shared" si="99"/>
        <v>464576.74483236566</v>
      </c>
      <c r="K282" s="2">
        <f t="shared" si="85"/>
        <v>12531.788938509908</v>
      </c>
      <c r="L282" s="2">
        <f t="shared" si="85"/>
        <v>272566.4094125905</v>
      </c>
      <c r="M282" s="2"/>
      <c r="N282" s="28">
        <f t="shared" si="100"/>
        <v>1671374.8435096911</v>
      </c>
      <c r="O282" s="2">
        <f t="shared" si="94"/>
        <v>3502.3629142498817</v>
      </c>
      <c r="P282" s="2">
        <f t="shared" si="95"/>
        <v>41129.029391799922</v>
      </c>
      <c r="R282">
        <f t="shared" si="96"/>
        <v>261</v>
      </c>
      <c r="S282" s="89">
        <f t="shared" si="86"/>
        <v>0</v>
      </c>
      <c r="T282" s="89">
        <f>IF(AND(S282=0,S281&gt;0),SUM($G282:$H$381),S282)</f>
        <v>0</v>
      </c>
      <c r="U282" s="82">
        <f>SUM(T282:T$381)</f>
        <v>0</v>
      </c>
      <c r="V282" s="68">
        <f>localspline(R282,'BBG rates'!$G$10:$G$27,'BBG rates'!$K$10:$K$27)</f>
        <v>0.97540589499727048</v>
      </c>
      <c r="W282" s="68">
        <f>locallinterp(R282,'BBG rates'!$G$10:$G$27,'BBG rates'!$J$10:$J$27)</f>
        <v>0.1038</v>
      </c>
      <c r="X282" s="56">
        <f t="shared" si="97"/>
        <v>0.10375064987426796</v>
      </c>
      <c r="Y282" s="66">
        <f t="shared" si="87"/>
        <v>0</v>
      </c>
      <c r="Z282" s="72">
        <f t="shared" si="88"/>
        <v>0</v>
      </c>
      <c r="AA282" s="79">
        <f t="shared" si="89"/>
        <v>0</v>
      </c>
      <c r="AB282" s="81">
        <f t="shared" si="98"/>
        <v>0</v>
      </c>
      <c r="AD282" s="95">
        <f>locallinterp(R282,'BBG rates'!$N$10:$N$369,'BBG rates'!$P$10:$P$369)</f>
        <v>21.91870356887673</v>
      </c>
      <c r="AI282" s="185">
        <f t="shared" si="90"/>
        <v>261</v>
      </c>
      <c r="AJ282" s="127">
        <f>locallinterp(MIN(AI282,CAP_Senior*12),'BBG rates'!$X$24:$X$65,'BBG rates'!$Y$24:$Y$65)</f>
        <v>67.918742488467984</v>
      </c>
      <c r="AK282" s="127">
        <f>locallinterp(MIN(AI282,CAP_CB*12),'BBG rates'!$AA$25:$AA$40,'BBG rates'!$AC$25:$AC$40)</f>
        <v>11</v>
      </c>
      <c r="AL282" s="144">
        <f t="shared" si="91"/>
        <v>20.676186223039558</v>
      </c>
      <c r="AM282" s="142">
        <f>(SUMPRODUCT(AL282:AL$381,G282:G$381)+SUMPRODUCT(AL282:AL$381,H282:H$381))/12</f>
        <v>1257925.413675752</v>
      </c>
    </row>
    <row r="283" spans="1:39" x14ac:dyDescent="0.2">
      <c r="A283" s="7">
        <v>262</v>
      </c>
      <c r="B283" s="7">
        <v>131</v>
      </c>
      <c r="C283" s="7">
        <v>65.5</v>
      </c>
      <c r="D283" s="12">
        <f t="shared" si="83"/>
        <v>21.833333333333332</v>
      </c>
      <c r="E283" s="29">
        <f t="shared" si="81"/>
        <v>690425.18630545458</v>
      </c>
      <c r="F283" s="2">
        <f t="shared" si="84"/>
        <v>1452.4911161508294</v>
      </c>
      <c r="G283" s="2">
        <f t="shared" si="92"/>
        <v>17512.405324729199</v>
      </c>
      <c r="H283" s="2">
        <f t="shared" si="93"/>
        <v>2267.6962464562307</v>
      </c>
      <c r="I283" s="2">
        <f t="shared" si="82"/>
        <v>21232.592687336259</v>
      </c>
      <c r="J283" s="2">
        <f t="shared" si="99"/>
        <v>463578.27367350832</v>
      </c>
      <c r="K283" s="2">
        <f t="shared" si="85"/>
        <v>12431.702131237216</v>
      </c>
      <c r="L283" s="2">
        <f t="shared" si="85"/>
        <v>271425.49653201253</v>
      </c>
      <c r="M283" s="2"/>
      <c r="N283" s="28">
        <f t="shared" si="100"/>
        <v>1630161.6982279825</v>
      </c>
      <c r="O283" s="2">
        <f t="shared" si="94"/>
        <v>3418.2470243413395</v>
      </c>
      <c r="P283" s="2">
        <f t="shared" si="95"/>
        <v>41213.145281708457</v>
      </c>
      <c r="R283">
        <f t="shared" si="96"/>
        <v>262</v>
      </c>
      <c r="S283" s="89">
        <f t="shared" si="86"/>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7"/>
        <v>0.10421687195281137</v>
      </c>
      <c r="Y283" s="66">
        <f t="shared" si="87"/>
        <v>0</v>
      </c>
      <c r="Z283" s="72">
        <f t="shared" si="88"/>
        <v>0</v>
      </c>
      <c r="AA283" s="79">
        <f t="shared" si="89"/>
        <v>0</v>
      </c>
      <c r="AB283" s="81">
        <f t="shared" si="98"/>
        <v>0</v>
      </c>
      <c r="AD283" s="95">
        <f>locallinterp(R283,'BBG rates'!$N$10:$N$369,'BBG rates'!$P$10:$P$369)</f>
        <v>21.999968624801195</v>
      </c>
      <c r="AI283" s="185">
        <f t="shared" si="90"/>
        <v>262</v>
      </c>
      <c r="AJ283" s="127">
        <f>locallinterp(MIN(AI283,CAP_Senior*12),'BBG rates'!$X$24:$X$65,'BBG rates'!$Y$24:$Y$65)</f>
        <v>67.918742488467984</v>
      </c>
      <c r="AK283" s="127">
        <f>locallinterp(MIN(AI283,CAP_CB*12),'BBG rates'!$AA$25:$AA$40,'BBG rates'!$AC$25:$AC$40)</f>
        <v>11</v>
      </c>
      <c r="AL283" s="144">
        <f t="shared" si="91"/>
        <v>20.676186223039558</v>
      </c>
      <c r="AM283" s="142">
        <f>(SUMPRODUCT(AL283:AL$381,G283:G$381)+SUMPRODUCT(AL283:AL$381,H283:H$381))/12</f>
        <v>1223694.7323937349</v>
      </c>
    </row>
    <row r="284" spans="1:39" x14ac:dyDescent="0.2">
      <c r="A284" s="7">
        <v>263</v>
      </c>
      <c r="B284" s="7">
        <v>131.5</v>
      </c>
      <c r="C284" s="7">
        <v>65.75</v>
      </c>
      <c r="D284" s="12">
        <f t="shared" si="83"/>
        <v>21.916666666666668</v>
      </c>
      <c r="E284" s="29">
        <f t="shared" si="81"/>
        <v>670731.40127047373</v>
      </c>
      <c r="F284" s="2">
        <f t="shared" si="84"/>
        <v>1412.0374300136764</v>
      </c>
      <c r="G284" s="2">
        <f t="shared" si="92"/>
        <v>17490.772874922561</v>
      </c>
      <c r="H284" s="2">
        <f t="shared" si="93"/>
        <v>2203.0121600582238</v>
      </c>
      <c r="I284" s="2">
        <f t="shared" si="82"/>
        <v>21105.82246499446</v>
      </c>
      <c r="J284" s="2">
        <f t="shared" si="99"/>
        <v>462569.27569112863</v>
      </c>
      <c r="K284" s="2">
        <f t="shared" si="85"/>
        <v>12332.256481099692</v>
      </c>
      <c r="L284" s="2">
        <f t="shared" si="85"/>
        <v>270281.95454410161</v>
      </c>
      <c r="M284" s="2"/>
      <c r="N284" s="28">
        <f t="shared" si="100"/>
        <v>1588864.2650250038</v>
      </c>
      <c r="O284" s="2">
        <f t="shared" si="94"/>
        <v>3333.9591030710139</v>
      </c>
      <c r="P284" s="2">
        <f t="shared" si="95"/>
        <v>41297.433202978784</v>
      </c>
      <c r="R284">
        <f t="shared" si="96"/>
        <v>263</v>
      </c>
      <c r="S284" s="89">
        <f t="shared" si="86"/>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7"/>
        <v>0.10468309203881532</v>
      </c>
      <c r="Y284" s="66">
        <f t="shared" si="87"/>
        <v>0</v>
      </c>
      <c r="Z284" s="72">
        <f t="shared" si="88"/>
        <v>0</v>
      </c>
      <c r="AA284" s="79">
        <f t="shared" si="89"/>
        <v>0</v>
      </c>
      <c r="AB284" s="81">
        <f t="shared" si="98"/>
        <v>0</v>
      </c>
      <c r="AD284" s="95">
        <f>locallinterp(R284,'BBG rates'!$N$10:$N$369,'BBG rates'!$P$10:$P$369)</f>
        <v>22.081215145732482</v>
      </c>
      <c r="AI284" s="185">
        <f t="shared" si="90"/>
        <v>263</v>
      </c>
      <c r="AJ284" s="127">
        <f>locallinterp(MIN(AI284,CAP_Senior*12),'BBG rates'!$X$24:$X$65,'BBG rates'!$Y$24:$Y$65)</f>
        <v>67.918742488467984</v>
      </c>
      <c r="AK284" s="127">
        <f>locallinterp(MIN(AI284,CAP_CB*12),'BBG rates'!$AA$25:$AA$40,'BBG rates'!$AC$25:$AC$40)</f>
        <v>11</v>
      </c>
      <c r="AL284" s="144">
        <f t="shared" si="91"/>
        <v>20.676186223039558</v>
      </c>
      <c r="AM284" s="142">
        <f>(SUMPRODUCT(AL284:AL$381,G284:G$381)+SUMPRODUCT(AL284:AL$381,H284:H$381))/12</f>
        <v>1189613.3104273628</v>
      </c>
    </row>
    <row r="285" spans="1:39" x14ac:dyDescent="0.2">
      <c r="A285" s="7">
        <v>264</v>
      </c>
      <c r="B285" s="7">
        <v>132</v>
      </c>
      <c r="C285" s="7">
        <v>66</v>
      </c>
      <c r="D285" s="12">
        <f t="shared" si="83"/>
        <v>22</v>
      </c>
      <c r="E285" s="29">
        <f t="shared" si="81"/>
        <v>651123.62355950556</v>
      </c>
      <c r="F285" s="2">
        <f t="shared" si="84"/>
        <v>1371.760275935851</v>
      </c>
      <c r="G285" s="2">
        <f t="shared" si="92"/>
        <v>17469.167146909753</v>
      </c>
      <c r="H285" s="2">
        <f t="shared" si="93"/>
        <v>2138.6105640584528</v>
      </c>
      <c r="I285" s="2">
        <f t="shared" si="82"/>
        <v>20979.537986904059</v>
      </c>
      <c r="J285" s="2">
        <f t="shared" si="99"/>
        <v>461549.83571188932</v>
      </c>
      <c r="K285" s="2">
        <f t="shared" si="85"/>
        <v>12233.448225046033</v>
      </c>
      <c r="L285" s="2">
        <f t="shared" si="85"/>
        <v>269135.86095101276</v>
      </c>
      <c r="M285" s="2"/>
      <c r="N285" s="28">
        <f t="shared" si="100"/>
        <v>1547482.3715175595</v>
      </c>
      <c r="O285" s="2">
        <f t="shared" si="94"/>
        <v>3249.4987986053875</v>
      </c>
      <c r="P285" s="2">
        <f t="shared" si="95"/>
        <v>41381.893507444409</v>
      </c>
      <c r="R285">
        <f t="shared" si="96"/>
        <v>264</v>
      </c>
      <c r="S285" s="89">
        <f t="shared" si="86"/>
        <v>0</v>
      </c>
      <c r="T285" s="89">
        <f>IF(AND(S285=0,S284&gt;0),SUM($G285:$H$381),S285)</f>
        <v>0</v>
      </c>
      <c r="U285" s="82">
        <f>SUM(T285:T$381)</f>
        <v>0</v>
      </c>
      <c r="V285" s="68">
        <f>localspline(R285,'BBG rates'!$G$10:$G$27,'BBG rates'!$K$10:$K$27)</f>
        <v>0.97473866511527496</v>
      </c>
      <c r="W285" s="68">
        <f>locallinterp(R285,'BBG rates'!$G$10:$G$27,'BBG rates'!$J$10:$J$27)</f>
        <v>0.1052</v>
      </c>
      <c r="X285" s="56">
        <f t="shared" si="97"/>
        <v>0.10514931013254625</v>
      </c>
      <c r="Y285" s="66">
        <f t="shared" si="87"/>
        <v>0</v>
      </c>
      <c r="Z285" s="72">
        <f t="shared" si="88"/>
        <v>0</v>
      </c>
      <c r="AA285" s="79">
        <f t="shared" si="89"/>
        <v>0</v>
      </c>
      <c r="AB285" s="81">
        <f t="shared" si="98"/>
        <v>0</v>
      </c>
      <c r="AD285" s="95">
        <f>locallinterp(R285,'BBG rates'!$N$10:$N$369,'BBG rates'!$P$10:$P$369)</f>
        <v>22.162443367825421</v>
      </c>
      <c r="AI285" s="185">
        <f t="shared" si="90"/>
        <v>264</v>
      </c>
      <c r="AJ285" s="127">
        <f>locallinterp(MIN(AI285,CAP_Senior*12),'BBG rates'!$X$24:$X$65,'BBG rates'!$Y$24:$Y$65)</f>
        <v>67.918742488467984</v>
      </c>
      <c r="AK285" s="127">
        <f>locallinterp(MIN(AI285,CAP_CB*12),'BBG rates'!$AA$25:$AA$40,'BBG rates'!$AC$25:$AC$40)</f>
        <v>11</v>
      </c>
      <c r="AL285" s="144">
        <f t="shared" si="91"/>
        <v>20.676186223039558</v>
      </c>
      <c r="AM285" s="142">
        <f>(SUMPRODUCT(AL285:AL$381,G285:G$381)+SUMPRODUCT(AL285:AL$381,H285:H$381))/12</f>
        <v>1155680.6131923816</v>
      </c>
    </row>
    <row r="286" spans="1:39" x14ac:dyDescent="0.2">
      <c r="A286" s="7">
        <v>265</v>
      </c>
      <c r="B286" s="7">
        <v>132.5</v>
      </c>
      <c r="C286" s="7">
        <v>66.25</v>
      </c>
      <c r="D286" s="12">
        <f t="shared" si="83"/>
        <v>22.083333333333332</v>
      </c>
      <c r="E286" s="29">
        <f t="shared" si="81"/>
        <v>631601.5450055385</v>
      </c>
      <c r="F286" s="2">
        <f t="shared" si="84"/>
        <v>1331.6590215256074</v>
      </c>
      <c r="G286" s="2">
        <f t="shared" si="92"/>
        <v>17447.588107682306</v>
      </c>
      <c r="H286" s="2">
        <f t="shared" si="93"/>
        <v>2074.4904462847235</v>
      </c>
      <c r="I286" s="2">
        <f t="shared" si="82"/>
        <v>20853.737575492636</v>
      </c>
      <c r="J286" s="2">
        <f t="shared" si="99"/>
        <v>460520.03812546236</v>
      </c>
      <c r="K286" s="2">
        <f t="shared" si="85"/>
        <v>12135.273621177133</v>
      </c>
      <c r="L286" s="2">
        <f t="shared" si="85"/>
        <v>267987.29246766173</v>
      </c>
      <c r="M286" s="2"/>
      <c r="N286" s="28">
        <f t="shared" si="100"/>
        <v>1506015.844969901</v>
      </c>
      <c r="O286" s="2">
        <f t="shared" si="94"/>
        <v>3164.8657583913828</v>
      </c>
      <c r="P286" s="2">
        <f t="shared" si="95"/>
        <v>41466.526547658417</v>
      </c>
      <c r="R286">
        <f t="shared" si="96"/>
        <v>265</v>
      </c>
      <c r="S286" s="89">
        <f t="shared" si="86"/>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7"/>
        <v>0.10561552623427062</v>
      </c>
      <c r="Y286" s="66">
        <f t="shared" si="87"/>
        <v>0</v>
      </c>
      <c r="Z286" s="72">
        <f t="shared" si="88"/>
        <v>0</v>
      </c>
      <c r="AA286" s="79">
        <f t="shared" si="89"/>
        <v>0</v>
      </c>
      <c r="AB286" s="81">
        <f t="shared" si="98"/>
        <v>0</v>
      </c>
      <c r="AD286" s="95">
        <f>locallinterp(R286,'BBG rates'!$N$10:$N$369,'BBG rates'!$P$10:$P$369)</f>
        <v>22.243653529724085</v>
      </c>
      <c r="AI286" s="185">
        <f t="shared" si="90"/>
        <v>265</v>
      </c>
      <c r="AJ286" s="127">
        <f>locallinterp(MIN(AI286,CAP_Senior*12),'BBG rates'!$X$24:$X$65,'BBG rates'!$Y$24:$Y$65)</f>
        <v>67.918742488467984</v>
      </c>
      <c r="AK286" s="127">
        <f>locallinterp(MIN(AI286,CAP_CB*12),'BBG rates'!$AA$25:$AA$40,'BBG rates'!$AC$25:$AC$40)</f>
        <v>11</v>
      </c>
      <c r="AL286" s="144">
        <f t="shared" si="91"/>
        <v>20.676186223039558</v>
      </c>
      <c r="AM286" s="142">
        <f>(SUMPRODUCT(AL286:AL$381,G286:G$381)+SUMPRODUCT(AL286:AL$381,H286:H$381))/12</f>
        <v>1121896.1079113865</v>
      </c>
    </row>
    <row r="287" spans="1:39" x14ac:dyDescent="0.2">
      <c r="A287" s="7">
        <v>266</v>
      </c>
      <c r="B287" s="7">
        <v>133</v>
      </c>
      <c r="C287" s="7">
        <v>66.5</v>
      </c>
      <c r="D287" s="12">
        <f t="shared" si="83"/>
        <v>22.166666666666668</v>
      </c>
      <c r="E287" s="29">
        <f t="shared" si="81"/>
        <v>612164.85848327971</v>
      </c>
      <c r="F287" s="2">
        <f t="shared" si="84"/>
        <v>1291.7330365287721</v>
      </c>
      <c r="G287" s="2">
        <f t="shared" si="92"/>
        <v>17426.035724272511</v>
      </c>
      <c r="H287" s="2">
        <f t="shared" si="93"/>
        <v>2010.6507979863593</v>
      </c>
      <c r="I287" s="2">
        <f t="shared" si="82"/>
        <v>20728.419558787642</v>
      </c>
      <c r="J287" s="2">
        <f t="shared" si="99"/>
        <v>459479.96688645944</v>
      </c>
      <c r="K287" s="2">
        <f t="shared" si="85"/>
        <v>12037.728948630005</v>
      </c>
      <c r="L287" s="2">
        <f t="shared" si="85"/>
        <v>266836.32502796513</v>
      </c>
      <c r="M287" s="2"/>
      <c r="N287" s="28">
        <f t="shared" si="100"/>
        <v>1464464.5122930061</v>
      </c>
      <c r="O287" s="2">
        <f t="shared" si="94"/>
        <v>3080.0596291548904</v>
      </c>
      <c r="P287" s="2">
        <f t="shared" si="95"/>
        <v>41551.332676894912</v>
      </c>
      <c r="R287">
        <f t="shared" si="96"/>
        <v>266</v>
      </c>
      <c r="S287" s="89">
        <f t="shared" si="86"/>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7"/>
        <v>0.10608174034345552</v>
      </c>
      <c r="Y287" s="66">
        <f t="shared" si="87"/>
        <v>0</v>
      </c>
      <c r="Z287" s="72">
        <f t="shared" si="88"/>
        <v>0</v>
      </c>
      <c r="AA287" s="79">
        <f t="shared" si="89"/>
        <v>0</v>
      </c>
      <c r="AB287" s="81">
        <f t="shared" si="98"/>
        <v>0</v>
      </c>
      <c r="AD287" s="95">
        <f>locallinterp(R287,'BBG rates'!$N$10:$N$369,'BBG rates'!$P$10:$P$369)</f>
        <v>22.324845872562559</v>
      </c>
      <c r="AI287" s="185">
        <f t="shared" si="90"/>
        <v>266</v>
      </c>
      <c r="AJ287" s="127">
        <f>locallinterp(MIN(AI287,CAP_Senior*12),'BBG rates'!$X$24:$X$65,'BBG rates'!$Y$24:$Y$65)</f>
        <v>67.918742488467984</v>
      </c>
      <c r="AK287" s="127">
        <f>locallinterp(MIN(AI287,CAP_CB*12),'BBG rates'!$AA$25:$AA$40,'BBG rates'!$AC$25:$AC$40)</f>
        <v>11</v>
      </c>
      <c r="AL287" s="144">
        <f t="shared" si="91"/>
        <v>20.676186223039558</v>
      </c>
      <c r="AM287" s="142">
        <f>(SUMPRODUCT(AL287:AL$381,G287:G$381)+SUMPRODUCT(AL287:AL$381,H287:H$381))/12</f>
        <v>1088259.2636078342</v>
      </c>
    </row>
    <row r="288" spans="1:39" x14ac:dyDescent="0.2">
      <c r="A288" s="7">
        <v>267</v>
      </c>
      <c r="B288" s="7">
        <v>133.5</v>
      </c>
      <c r="C288" s="7">
        <v>66.75</v>
      </c>
      <c r="D288" s="12">
        <f t="shared" si="83"/>
        <v>22.25</v>
      </c>
      <c r="E288" s="29">
        <f t="shared" si="81"/>
        <v>592813.25790570339</v>
      </c>
      <c r="F288" s="2">
        <f t="shared" si="84"/>
        <v>1251.9816928216649</v>
      </c>
      <c r="G288" s="2">
        <f t="shared" si="92"/>
        <v>17404.509963753382</v>
      </c>
      <c r="H288" s="2">
        <f t="shared" si="93"/>
        <v>1947.0906138228645</v>
      </c>
      <c r="I288" s="2">
        <f t="shared" si="82"/>
        <v>20603.58227039791</v>
      </c>
      <c r="J288" s="2">
        <f t="shared" si="99"/>
        <v>458429.70551635348</v>
      </c>
      <c r="K288" s="2">
        <f t="shared" si="85"/>
        <v>11940.810507462227</v>
      </c>
      <c r="L288" s="2">
        <f t="shared" si="85"/>
        <v>265683.03379103454</v>
      </c>
      <c r="M288" s="2"/>
      <c r="N288" s="28">
        <f t="shared" si="100"/>
        <v>1422828.2000438555</v>
      </c>
      <c r="O288" s="2">
        <f t="shared" si="94"/>
        <v>2995.0800568992972</v>
      </c>
      <c r="P288" s="2">
        <f t="shared" si="95"/>
        <v>41636.312249150498</v>
      </c>
      <c r="R288">
        <f t="shared" si="96"/>
        <v>267</v>
      </c>
      <c r="S288" s="89">
        <f t="shared" si="86"/>
        <v>0</v>
      </c>
      <c r="T288" s="89">
        <f>IF(AND(S288=0,S287&gt;0),SUM($G288:$H$381),S288)</f>
        <v>0</v>
      </c>
      <c r="U288" s="82">
        <f>SUM(T288:T$381)</f>
        <v>0</v>
      </c>
      <c r="V288" s="68">
        <f>localspline(R288,'BBG rates'!$G$10:$G$27,'BBG rates'!$K$10:$K$27)</f>
        <v>0.97409720881464712</v>
      </c>
      <c r="W288" s="68">
        <f>locallinterp(R288,'BBG rates'!$G$10:$G$27,'BBG rates'!$J$10:$J$27)</f>
        <v>0.1066</v>
      </c>
      <c r="X288" s="56">
        <f t="shared" si="97"/>
        <v>0.10654795246063387</v>
      </c>
      <c r="Y288" s="66">
        <f t="shared" si="87"/>
        <v>0</v>
      </c>
      <c r="Z288" s="72">
        <f t="shared" si="88"/>
        <v>0</v>
      </c>
      <c r="AA288" s="79">
        <f t="shared" si="89"/>
        <v>0</v>
      </c>
      <c r="AB288" s="81">
        <f t="shared" si="98"/>
        <v>0</v>
      </c>
      <c r="AD288" s="95">
        <f>locallinterp(R288,'BBG rates'!$N$10:$N$369,'BBG rates'!$P$10:$P$369)</f>
        <v>22.406020639963778</v>
      </c>
      <c r="AI288" s="185">
        <f t="shared" si="90"/>
        <v>267</v>
      </c>
      <c r="AJ288" s="127">
        <f>locallinterp(MIN(AI288,CAP_Senior*12),'BBG rates'!$X$24:$X$65,'BBG rates'!$Y$24:$Y$65)</f>
        <v>67.918742488467984</v>
      </c>
      <c r="AK288" s="127">
        <f>locallinterp(MIN(AI288,CAP_CB*12),'BBG rates'!$AA$25:$AA$40,'BBG rates'!$AC$25:$AC$40)</f>
        <v>11</v>
      </c>
      <c r="AL288" s="144">
        <f t="shared" si="91"/>
        <v>20.676186223039558</v>
      </c>
      <c r="AM288" s="142">
        <f>(SUMPRODUCT(AL288:AL$381,G288:G$381)+SUMPRODUCT(AL288:AL$381,H288:H$381))/12</f>
        <v>1054769.5511000787</v>
      </c>
    </row>
    <row r="289" spans="1:39" x14ac:dyDescent="0.2">
      <c r="A289" s="7">
        <v>268</v>
      </c>
      <c r="B289" s="7">
        <v>134</v>
      </c>
      <c r="C289" s="7">
        <v>67</v>
      </c>
      <c r="D289" s="12">
        <f t="shared" si="83"/>
        <v>22.333333333333332</v>
      </c>
      <c r="E289" s="29">
        <f t="shared" si="81"/>
        <v>573546.43822061212</v>
      </c>
      <c r="F289" s="2">
        <f t="shared" si="84"/>
        <v>1212.4043644040382</v>
      </c>
      <c r="G289" s="2">
        <f t="shared" si="92"/>
        <v>17383.010793238616</v>
      </c>
      <c r="H289" s="2">
        <f t="shared" si="93"/>
        <v>1883.8088918526278</v>
      </c>
      <c r="I289" s="2">
        <f t="shared" si="82"/>
        <v>20479.224049495282</v>
      </c>
      <c r="J289" s="2">
        <f t="shared" si="99"/>
        <v>457369.33710539463</v>
      </c>
      <c r="K289" s="2">
        <f t="shared" si="85"/>
        <v>11844.514618537098</v>
      </c>
      <c r="L289" s="2">
        <f t="shared" si="85"/>
        <v>264527.49314732855</v>
      </c>
      <c r="M289" s="2"/>
      <c r="N289" s="28">
        <f t="shared" si="100"/>
        <v>1381106.7344247096</v>
      </c>
      <c r="O289" s="2">
        <f t="shared" si="94"/>
        <v>2909.9266869040039</v>
      </c>
      <c r="P289" s="2">
        <f t="shared" si="95"/>
        <v>41721.465619145798</v>
      </c>
      <c r="R289">
        <f t="shared" si="96"/>
        <v>268</v>
      </c>
      <c r="S289" s="89">
        <f t="shared" si="86"/>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7"/>
        <v>0.10701416258527274</v>
      </c>
      <c r="Y289" s="66">
        <f t="shared" si="87"/>
        <v>0</v>
      </c>
      <c r="Z289" s="72">
        <f t="shared" si="88"/>
        <v>0</v>
      </c>
      <c r="AA289" s="79">
        <f t="shared" si="89"/>
        <v>0</v>
      </c>
      <c r="AB289" s="81">
        <f t="shared" si="98"/>
        <v>0</v>
      </c>
      <c r="AD289" s="95">
        <f>locallinterp(R289,'BBG rates'!$N$10:$N$369,'BBG rates'!$P$10:$P$369)</f>
        <v>22.487178078040063</v>
      </c>
      <c r="AI289" s="185">
        <f t="shared" si="90"/>
        <v>268</v>
      </c>
      <c r="AJ289" s="127">
        <f>locallinterp(MIN(AI289,CAP_Senior*12),'BBG rates'!$X$24:$X$65,'BBG rates'!$Y$24:$Y$65)</f>
        <v>67.918742488467984</v>
      </c>
      <c r="AK289" s="127">
        <f>locallinterp(MIN(AI289,CAP_CB*12),'BBG rates'!$AA$25:$AA$40,'BBG rates'!$AC$25:$AC$40)</f>
        <v>11</v>
      </c>
      <c r="AL289" s="144">
        <f t="shared" si="91"/>
        <v>20.676186223039558</v>
      </c>
      <c r="AM289" s="142">
        <f>(SUMPRODUCT(AL289:AL$381,G289:G$381)+SUMPRODUCT(AL289:AL$381,H289:H$381))/12</f>
        <v>1021426.4429954247</v>
      </c>
    </row>
    <row r="290" spans="1:39" x14ac:dyDescent="0.2">
      <c r="A290" s="7">
        <v>269</v>
      </c>
      <c r="B290" s="7">
        <v>134.5</v>
      </c>
      <c r="C290" s="7">
        <v>67.25</v>
      </c>
      <c r="D290" s="12">
        <f t="shared" si="83"/>
        <v>22.416666666666668</v>
      </c>
      <c r="E290" s="29">
        <f t="shared" si="81"/>
        <v>554364.09540720785</v>
      </c>
      <c r="F290" s="2">
        <f t="shared" si="84"/>
        <v>1173.0004273920458</v>
      </c>
      <c r="G290" s="2">
        <f t="shared" si="92"/>
        <v>17361.538179882522</v>
      </c>
      <c r="H290" s="2">
        <f t="shared" si="93"/>
        <v>1820.8046335216629</v>
      </c>
      <c r="I290" s="2">
        <f t="shared" si="82"/>
        <v>20355.343240796232</v>
      </c>
      <c r="J290" s="2">
        <f t="shared" si="99"/>
        <v>456298.94431451557</v>
      </c>
      <c r="K290" s="2">
        <f t="shared" si="85"/>
        <v>11748.837623409363</v>
      </c>
      <c r="L290" s="2">
        <f t="shared" si="85"/>
        <v>263369.77672475995</v>
      </c>
      <c r="M290" s="2"/>
      <c r="N290" s="28">
        <f t="shared" si="100"/>
        <v>1339299.9412823827</v>
      </c>
      <c r="O290" s="2">
        <f t="shared" si="94"/>
        <v>2824.599163722949</v>
      </c>
      <c r="P290" s="2">
        <f t="shared" si="95"/>
        <v>41806.793142326838</v>
      </c>
      <c r="R290">
        <f t="shared" si="96"/>
        <v>269</v>
      </c>
      <c r="S290" s="89">
        <f t="shared" si="86"/>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7"/>
        <v>0.10748037071790506</v>
      </c>
      <c r="Y290" s="66">
        <f t="shared" si="87"/>
        <v>0</v>
      </c>
      <c r="Z290" s="72">
        <f t="shared" si="88"/>
        <v>0</v>
      </c>
      <c r="AA290" s="79">
        <f t="shared" si="89"/>
        <v>0</v>
      </c>
      <c r="AB290" s="81">
        <f t="shared" si="98"/>
        <v>0</v>
      </c>
      <c r="AD290" s="95">
        <f>locallinterp(R290,'BBG rates'!$N$10:$N$369,'BBG rates'!$P$10:$P$369)</f>
        <v>22.568318430427322</v>
      </c>
      <c r="AI290" s="185">
        <f t="shared" si="90"/>
        <v>269</v>
      </c>
      <c r="AJ290" s="127">
        <f>locallinterp(MIN(AI290,CAP_Senior*12),'BBG rates'!$X$24:$X$65,'BBG rates'!$Y$24:$Y$65)</f>
        <v>67.918742488467984</v>
      </c>
      <c r="AK290" s="127">
        <f>locallinterp(MIN(AI290,CAP_CB*12),'BBG rates'!$AA$25:$AA$40,'BBG rates'!$AC$25:$AC$40)</f>
        <v>11</v>
      </c>
      <c r="AL290" s="144">
        <f t="shared" si="91"/>
        <v>20.676186223039558</v>
      </c>
      <c r="AM290" s="142">
        <f>(SUMPRODUCT(AL290:AL$381,G290:G$381)+SUMPRODUCT(AL290:AL$381,H290:H$381))/12</f>
        <v>988229.41368420224</v>
      </c>
    </row>
    <row r="291" spans="1:39" x14ac:dyDescent="0.2">
      <c r="A291" s="7">
        <v>270</v>
      </c>
      <c r="B291" s="7">
        <v>135</v>
      </c>
      <c r="C291" s="7">
        <v>67.5</v>
      </c>
      <c r="D291" s="12">
        <f t="shared" si="83"/>
        <v>22.5</v>
      </c>
      <c r="E291" s="29">
        <f t="shared" si="81"/>
        <v>535265.9264726754</v>
      </c>
      <c r="F291" s="2">
        <f t="shared" si="84"/>
        <v>1133.7692600112293</v>
      </c>
      <c r="G291" s="2">
        <f t="shared" si="92"/>
        <v>17340.092090880004</v>
      </c>
      <c r="H291" s="2">
        <f t="shared" si="93"/>
        <v>1758.0768436523842</v>
      </c>
      <c r="I291" s="2">
        <f t="shared" si="82"/>
        <v>20231.938194543614</v>
      </c>
      <c r="J291" s="2">
        <f t="shared" si="99"/>
        <v>455218.60937723133</v>
      </c>
      <c r="K291" s="2">
        <f t="shared" si="85"/>
        <v>11653.775884211595</v>
      </c>
      <c r="L291" s="2">
        <f t="shared" si="85"/>
        <v>262209.95739476092</v>
      </c>
      <c r="M291" s="2"/>
      <c r="N291" s="28">
        <f t="shared" si="100"/>
        <v>1297407.646107516</v>
      </c>
      <c r="O291" s="2">
        <f t="shared" si="94"/>
        <v>2739.0971311831227</v>
      </c>
      <c r="P291" s="2">
        <f t="shared" si="95"/>
        <v>41892.29517486666</v>
      </c>
      <c r="R291">
        <f t="shared" si="96"/>
        <v>270</v>
      </c>
      <c r="S291" s="89">
        <f t="shared" si="86"/>
        <v>0</v>
      </c>
      <c r="T291" s="89">
        <f>IF(AND(S291=0,S290&gt;0),SUM($G291:$H$381),S291)</f>
        <v>0</v>
      </c>
      <c r="U291" s="82">
        <f>SUM(T291:T$381)</f>
        <v>0</v>
      </c>
      <c r="V291" s="68">
        <f>localspline(R291,'BBG rates'!$G$10:$G$27,'BBG rates'!$K$10:$K$27)</f>
        <v>0.97348227306474655</v>
      </c>
      <c r="W291" s="68">
        <f>locallinterp(R291,'BBG rates'!$G$10:$G$27,'BBG rates'!$J$10:$J$27)</f>
        <v>0.108</v>
      </c>
      <c r="X291" s="56">
        <f t="shared" si="97"/>
        <v>0.10794657685826436</v>
      </c>
      <c r="Y291" s="66">
        <f t="shared" si="87"/>
        <v>0</v>
      </c>
      <c r="Z291" s="72">
        <f t="shared" si="88"/>
        <v>0</v>
      </c>
      <c r="AA291" s="79">
        <f t="shared" si="89"/>
        <v>0</v>
      </c>
      <c r="AB291" s="81">
        <f t="shared" si="98"/>
        <v>0</v>
      </c>
      <c r="AD291" s="95">
        <f>locallinterp(R291,'BBG rates'!$N$10:$N$369,'BBG rates'!$P$10:$P$369)</f>
        <v>22.649441953182716</v>
      </c>
      <c r="AI291" s="185">
        <f t="shared" si="90"/>
        <v>270</v>
      </c>
      <c r="AJ291" s="127">
        <f>locallinterp(MIN(AI291,CAP_Senior*12),'BBG rates'!$X$24:$X$65,'BBG rates'!$Y$24:$Y$65)</f>
        <v>67.918742488467984</v>
      </c>
      <c r="AK291" s="127">
        <f>locallinterp(MIN(AI291,CAP_CB*12),'BBG rates'!$AA$25:$AA$40,'BBG rates'!$AC$25:$AC$40)</f>
        <v>11</v>
      </c>
      <c r="AL291" s="144">
        <f t="shared" si="91"/>
        <v>20.676186223039558</v>
      </c>
      <c r="AM291" s="142">
        <f>(SUMPRODUCT(AL291:AL$381,G291:G$381)+SUMPRODUCT(AL291:AL$381,H291:H$381))/12</f>
        <v>955177.93933385808</v>
      </c>
    </row>
    <row r="292" spans="1:39" x14ac:dyDescent="0.2">
      <c r="A292" s="7">
        <v>271</v>
      </c>
      <c r="B292" s="7">
        <v>135.5</v>
      </c>
      <c r="C292" s="7">
        <v>67.75</v>
      </c>
      <c r="D292" s="12">
        <f t="shared" si="83"/>
        <v>22.583333333333332</v>
      </c>
      <c r="E292" s="29">
        <f t="shared" si="81"/>
        <v>516251.62944877654</v>
      </c>
      <c r="F292" s="2">
        <f t="shared" si="84"/>
        <v>1094.7102425895307</v>
      </c>
      <c r="G292" s="2">
        <f t="shared" si="92"/>
        <v>17318.672493466463</v>
      </c>
      <c r="H292" s="2">
        <f t="shared" si="93"/>
        <v>1695.6245304324214</v>
      </c>
      <c r="I292" s="2">
        <f t="shared" si="82"/>
        <v>20109.007266488417</v>
      </c>
      <c r="J292" s="2">
        <f t="shared" si="99"/>
        <v>454128.41410153004</v>
      </c>
      <c r="K292" s="2">
        <f t="shared" si="85"/>
        <v>11559.325783541155</v>
      </c>
      <c r="L292" s="2">
        <f t="shared" si="85"/>
        <v>261048.10727830441</v>
      </c>
      <c r="M292" s="2"/>
      <c r="N292" s="28">
        <f t="shared" si="100"/>
        <v>1255429.6740338493</v>
      </c>
      <c r="O292" s="2">
        <f t="shared" si="94"/>
        <v>2653.42023238308</v>
      </c>
      <c r="P292" s="2">
        <f t="shared" si="95"/>
        <v>41977.972073666715</v>
      </c>
      <c r="R292">
        <f t="shared" si="96"/>
        <v>271</v>
      </c>
      <c r="S292" s="89">
        <f t="shared" si="86"/>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7"/>
        <v>0.10841278100661711</v>
      </c>
      <c r="Y292" s="66">
        <f t="shared" si="87"/>
        <v>0</v>
      </c>
      <c r="Z292" s="72">
        <f t="shared" si="88"/>
        <v>0</v>
      </c>
      <c r="AA292" s="79">
        <f t="shared" si="89"/>
        <v>0</v>
      </c>
      <c r="AB292" s="81">
        <f t="shared" si="98"/>
        <v>0</v>
      </c>
      <c r="AD292" s="95">
        <f>locallinterp(R292,'BBG rates'!$N$10:$N$369,'BBG rates'!$P$10:$P$369)</f>
        <v>22.730548897404105</v>
      </c>
      <c r="AI292" s="185">
        <f t="shared" si="90"/>
        <v>271</v>
      </c>
      <c r="AJ292" s="127">
        <f>locallinterp(MIN(AI292,CAP_Senior*12),'BBG rates'!$X$24:$X$65,'BBG rates'!$Y$24:$Y$65)</f>
        <v>67.918742488467984</v>
      </c>
      <c r="AK292" s="127">
        <f>locallinterp(MIN(AI292,CAP_CB*12),'BBG rates'!$AA$25:$AA$40,'BBG rates'!$AC$25:$AC$40)</f>
        <v>11</v>
      </c>
      <c r="AL292" s="144">
        <f t="shared" si="91"/>
        <v>20.676186223039558</v>
      </c>
      <c r="AM292" s="142">
        <f>(SUMPRODUCT(AL292:AL$381,G292:G$381)+SUMPRODUCT(AL292:AL$381,H292:H$381))/12</f>
        <v>922271.49788306979</v>
      </c>
    </row>
    <row r="293" spans="1:39" x14ac:dyDescent="0.2">
      <c r="A293" s="7">
        <v>272</v>
      </c>
      <c r="B293" s="7">
        <v>136</v>
      </c>
      <c r="C293" s="7">
        <v>68</v>
      </c>
      <c r="D293" s="12">
        <f t="shared" si="83"/>
        <v>22.666666666666668</v>
      </c>
      <c r="E293" s="29">
        <f t="shared" si="81"/>
        <v>497320.90338845534</v>
      </c>
      <c r="F293" s="2">
        <f t="shared" si="84"/>
        <v>1055.822757550327</v>
      </c>
      <c r="G293" s="2">
        <f t="shared" si="92"/>
        <v>17297.279354917784</v>
      </c>
      <c r="H293" s="2">
        <f t="shared" si="93"/>
        <v>1633.4467054034701</v>
      </c>
      <c r="I293" s="2">
        <f t="shared" si="82"/>
        <v>19986.548817871579</v>
      </c>
      <c r="J293" s="2">
        <f t="shared" si="99"/>
        <v>453028.43987175578</v>
      </c>
      <c r="K293" s="2">
        <f t="shared" si="85"/>
        <v>11465.483724347783</v>
      </c>
      <c r="L293" s="2">
        <f t="shared" si="85"/>
        <v>259884.29775188307</v>
      </c>
      <c r="M293" s="2"/>
      <c r="N293" s="28">
        <f t="shared" si="100"/>
        <v>1213365.8498374908</v>
      </c>
      <c r="O293" s="2">
        <f t="shared" si="94"/>
        <v>2567.5681096914518</v>
      </c>
      <c r="P293" s="2">
        <f t="shared" si="95"/>
        <v>42063.824196358335</v>
      </c>
      <c r="R293">
        <f t="shared" si="96"/>
        <v>272</v>
      </c>
      <c r="S293" s="89">
        <f t="shared" si="86"/>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7"/>
        <v>0.10887898316269684</v>
      </c>
      <c r="Y293" s="66">
        <f t="shared" si="87"/>
        <v>0</v>
      </c>
      <c r="Z293" s="72">
        <f t="shared" si="88"/>
        <v>0</v>
      </c>
      <c r="AA293" s="79">
        <f t="shared" si="89"/>
        <v>0</v>
      </c>
      <c r="AB293" s="81">
        <f t="shared" si="98"/>
        <v>0</v>
      </c>
      <c r="AD293" s="95">
        <f>locallinterp(R293,'BBG rates'!$N$10:$N$369,'BBG rates'!$P$10:$P$369)</f>
        <v>22.811639521644008</v>
      </c>
      <c r="AI293" s="185">
        <f t="shared" si="90"/>
        <v>272</v>
      </c>
      <c r="AJ293" s="127">
        <f>locallinterp(MIN(AI293,CAP_Senior*12),'BBG rates'!$X$24:$X$65,'BBG rates'!$Y$24:$Y$65)</f>
        <v>67.918742488467984</v>
      </c>
      <c r="AK293" s="127">
        <f>locallinterp(MIN(AI293,CAP_CB*12),'BBG rates'!$AA$25:$AA$40,'BBG rates'!$AC$25:$AC$40)</f>
        <v>11</v>
      </c>
      <c r="AL293" s="144">
        <f t="shared" si="91"/>
        <v>20.676186223039558</v>
      </c>
      <c r="AM293" s="142">
        <f>(SUMPRODUCT(AL293:AL$381,G293:G$381)+SUMPRODUCT(AL293:AL$381,H293:H$381))/12</f>
        <v>889509.56903587643</v>
      </c>
    </row>
    <row r="294" spans="1:39" x14ac:dyDescent="0.2">
      <c r="A294" s="7">
        <v>273</v>
      </c>
      <c r="B294" s="7">
        <v>136.5</v>
      </c>
      <c r="C294" s="7">
        <v>68.25</v>
      </c>
      <c r="D294" s="12">
        <f t="shared" si="83"/>
        <v>22.75</v>
      </c>
      <c r="E294" s="29">
        <f t="shared" si="81"/>
        <v>478473.44836245483</v>
      </c>
      <c r="F294" s="2">
        <f t="shared" si="84"/>
        <v>1017.1061894054872</v>
      </c>
      <c r="G294" s="2">
        <f t="shared" si="92"/>
        <v>17275.91264255028</v>
      </c>
      <c r="H294" s="2">
        <f t="shared" si="93"/>
        <v>1571.5423834501792</v>
      </c>
      <c r="I294" s="2">
        <f t="shared" si="82"/>
        <v>19864.561215405945</v>
      </c>
      <c r="J294" s="2">
        <f t="shared" si="99"/>
        <v>451918.76765048527</v>
      </c>
      <c r="K294" s="2">
        <f t="shared" si="85"/>
        <v>11372.246129821826</v>
      </c>
      <c r="L294" s="2">
        <f t="shared" si="85"/>
        <v>258718.59945344657</v>
      </c>
      <c r="M294" s="2"/>
      <c r="N294" s="28">
        <f t="shared" si="100"/>
        <v>1171215.9979361864</v>
      </c>
      <c r="O294" s="2">
        <f t="shared" si="94"/>
        <v>2481.5404047454513</v>
      </c>
      <c r="P294" s="2">
        <f t="shared" si="95"/>
        <v>42149.851901304341</v>
      </c>
      <c r="R294">
        <f t="shared" si="96"/>
        <v>273</v>
      </c>
      <c r="S294" s="89">
        <f t="shared" si="86"/>
        <v>0</v>
      </c>
      <c r="T294" s="89">
        <f>IF(AND(S294=0,S293&gt;0),SUM($G294:$H$381),S294)</f>
        <v>0</v>
      </c>
      <c r="U294" s="82">
        <f>SUM(T294:T$381)</f>
        <v>0</v>
      </c>
      <c r="V294" s="68">
        <f>localspline(R294,'BBG rates'!$G$10:$G$27,'BBG rates'!$K$10:$K$27)</f>
        <v>0.97289475382600743</v>
      </c>
      <c r="W294" s="68">
        <f>locallinterp(R294,'BBG rates'!$G$10:$G$27,'BBG rates'!$J$10:$J$27)</f>
        <v>0.1094</v>
      </c>
      <c r="X294" s="56">
        <f t="shared" si="97"/>
        <v>0.10934518332677001</v>
      </c>
      <c r="Y294" s="66">
        <f t="shared" si="87"/>
        <v>0</v>
      </c>
      <c r="Z294" s="72">
        <f t="shared" si="88"/>
        <v>0</v>
      </c>
      <c r="AA294" s="79">
        <f t="shared" si="89"/>
        <v>0</v>
      </c>
      <c r="AB294" s="81">
        <f t="shared" si="98"/>
        <v>0</v>
      </c>
      <c r="AD294" s="95">
        <f>locallinterp(R294,'BBG rates'!$N$10:$N$369,'BBG rates'!$P$10:$P$369)</f>
        <v>22.892714084462842</v>
      </c>
      <c r="AI294" s="185">
        <f t="shared" si="90"/>
        <v>273</v>
      </c>
      <c r="AJ294" s="127">
        <f>locallinterp(MIN(AI294,CAP_Senior*12),'BBG rates'!$X$24:$X$65,'BBG rates'!$Y$24:$Y$65)</f>
        <v>67.918742488467984</v>
      </c>
      <c r="AK294" s="127">
        <f>locallinterp(MIN(AI294,CAP_CB*12),'BBG rates'!$AA$25:$AA$40,'BBG rates'!$AC$25:$AC$40)</f>
        <v>11</v>
      </c>
      <c r="AL294" s="144">
        <f t="shared" si="91"/>
        <v>20.676186223039558</v>
      </c>
      <c r="AM294" s="142">
        <f>(SUMPRODUCT(AL294:AL$381,G294:G$381)+SUMPRODUCT(AL294:AL$381,H294:H$381))/12</f>
        <v>856891.63425583055</v>
      </c>
    </row>
    <row r="295" spans="1:39" x14ac:dyDescent="0.2">
      <c r="A295" s="7">
        <v>274</v>
      </c>
      <c r="B295" s="7">
        <v>137</v>
      </c>
      <c r="C295" s="7">
        <v>68.5</v>
      </c>
      <c r="D295" s="12">
        <f t="shared" si="83"/>
        <v>22.833333333333332</v>
      </c>
      <c r="E295" s="29">
        <f t="shared" si="81"/>
        <v>459708.96545594517</v>
      </c>
      <c r="F295" s="2">
        <f t="shared" si="84"/>
        <v>978.55992474845311</v>
      </c>
      <c r="G295" s="2">
        <f t="shared" si="92"/>
        <v>17254.572323720629</v>
      </c>
      <c r="H295" s="2">
        <f t="shared" si="93"/>
        <v>1509.9105827890739</v>
      </c>
      <c r="I295" s="2">
        <f t="shared" si="82"/>
        <v>19743.042831258157</v>
      </c>
      <c r="J295" s="2">
        <f t="shared" si="99"/>
        <v>450799.47798039456</v>
      </c>
      <c r="K295" s="2">
        <f t="shared" si="85"/>
        <v>11279.609443283007</v>
      </c>
      <c r="L295" s="2">
        <f t="shared" si="85"/>
        <v>257551.08228829532</v>
      </c>
      <c r="M295" s="2"/>
      <c r="N295" s="28">
        <f t="shared" si="100"/>
        <v>1128979.942388586</v>
      </c>
      <c r="O295" s="2">
        <f t="shared" si="94"/>
        <v>2395.336758449379</v>
      </c>
      <c r="P295" s="2">
        <f t="shared" si="95"/>
        <v>42236.055547600423</v>
      </c>
      <c r="R295">
        <f t="shared" si="96"/>
        <v>274</v>
      </c>
      <c r="S295" s="89">
        <f t="shared" si="86"/>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7"/>
        <v>0.10981138149857017</v>
      </c>
      <c r="Y295" s="66">
        <f t="shared" si="87"/>
        <v>0</v>
      </c>
      <c r="Z295" s="72">
        <f t="shared" si="88"/>
        <v>0</v>
      </c>
      <c r="AA295" s="79">
        <f t="shared" si="89"/>
        <v>0</v>
      </c>
      <c r="AB295" s="81">
        <f t="shared" si="98"/>
        <v>0</v>
      </c>
      <c r="AD295" s="95">
        <f>locallinterp(R295,'BBG rates'!$N$10:$N$369,'BBG rates'!$P$10:$P$369)</f>
        <v>22.973772846908034</v>
      </c>
      <c r="AI295" s="185">
        <f t="shared" si="90"/>
        <v>274</v>
      </c>
      <c r="AJ295" s="127">
        <f>locallinterp(MIN(AI295,CAP_Senior*12),'BBG rates'!$X$24:$X$65,'BBG rates'!$Y$24:$Y$65)</f>
        <v>67.918742488467984</v>
      </c>
      <c r="AK295" s="127">
        <f>locallinterp(MIN(AI295,CAP_CB*12),'BBG rates'!$AA$25:$AA$40,'BBG rates'!$AC$25:$AC$40)</f>
        <v>11</v>
      </c>
      <c r="AL295" s="144">
        <f t="shared" si="91"/>
        <v>20.676186223039558</v>
      </c>
      <c r="AM295" s="142">
        <f>(SUMPRODUCT(AL295:AL$381,G295:G$381)+SUMPRODUCT(AL295:AL$381,H295:H$381))/12</f>
        <v>824417.17676016828</v>
      </c>
    </row>
    <row r="296" spans="1:39" x14ac:dyDescent="0.2">
      <c r="A296" s="7">
        <v>275</v>
      </c>
      <c r="B296" s="7">
        <v>137.5</v>
      </c>
      <c r="C296" s="7">
        <v>68.75</v>
      </c>
      <c r="D296" s="12">
        <f t="shared" si="83"/>
        <v>22.916666666666668</v>
      </c>
      <c r="E296" s="29">
        <f t="shared" si="81"/>
        <v>441027.15676516184</v>
      </c>
      <c r="F296" s="2">
        <f t="shared" si="84"/>
        <v>940.18335224734335</v>
      </c>
      <c r="G296" s="2">
        <f t="shared" si="92"/>
        <v>17233.25836582583</v>
      </c>
      <c r="H296" s="2">
        <f t="shared" si="93"/>
        <v>1448.5503249575181</v>
      </c>
      <c r="I296" s="2">
        <f t="shared" si="82"/>
        <v>19621.992043030692</v>
      </c>
      <c r="J296" s="2">
        <f t="shared" si="99"/>
        <v>449670.65098612005</v>
      </c>
      <c r="K296" s="2">
        <f t="shared" si="85"/>
        <v>11187.570128069854</v>
      </c>
      <c r="L296" s="2">
        <f t="shared" si="85"/>
        <v>256381.81543493416</v>
      </c>
      <c r="M296" s="2"/>
      <c r="N296" s="28">
        <f t="shared" si="100"/>
        <v>1086657.5068935093</v>
      </c>
      <c r="O296" s="2">
        <f t="shared" si="94"/>
        <v>2308.9568109731244</v>
      </c>
      <c r="P296" s="2">
        <f t="shared" si="95"/>
        <v>42322.435495076657</v>
      </c>
      <c r="R296">
        <f t="shared" si="96"/>
        <v>275</v>
      </c>
      <c r="S296" s="89">
        <f t="shared" si="86"/>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7"/>
        <v>0.11027757767836377</v>
      </c>
      <c r="Y296" s="66">
        <f t="shared" si="87"/>
        <v>0</v>
      </c>
      <c r="Z296" s="72">
        <f t="shared" si="88"/>
        <v>0</v>
      </c>
      <c r="AA296" s="79">
        <f t="shared" si="89"/>
        <v>0</v>
      </c>
      <c r="AB296" s="81">
        <f t="shared" si="98"/>
        <v>0</v>
      </c>
      <c r="AD296" s="95">
        <f>locallinterp(R296,'BBG rates'!$N$10:$N$369,'BBG rates'!$P$10:$P$369)</f>
        <v>23.054816070035493</v>
      </c>
      <c r="AI296" s="185">
        <f t="shared" si="90"/>
        <v>275</v>
      </c>
      <c r="AJ296" s="127">
        <f>locallinterp(MIN(AI296,CAP_Senior*12),'BBG rates'!$X$24:$X$65,'BBG rates'!$Y$24:$Y$65)</f>
        <v>67.918742488467984</v>
      </c>
      <c r="AK296" s="127">
        <f>locallinterp(MIN(AI296,CAP_CB*12),'BBG rates'!$AA$25:$AA$40,'BBG rates'!$AC$25:$AC$40)</f>
        <v>11</v>
      </c>
      <c r="AL296" s="144">
        <f t="shared" si="91"/>
        <v>20.676186223039558</v>
      </c>
      <c r="AM296" s="142">
        <f>(SUMPRODUCT(AL296:AL$381,G296:G$381)+SUMPRODUCT(AL296:AL$381,H296:H$381))/12</f>
        <v>792085.68151399854</v>
      </c>
    </row>
    <row r="297" spans="1:39" x14ac:dyDescent="0.2">
      <c r="A297" s="7">
        <v>276</v>
      </c>
      <c r="B297" s="7">
        <v>138</v>
      </c>
      <c r="C297" s="7">
        <v>69</v>
      </c>
      <c r="D297" s="12">
        <f t="shared" si="83"/>
        <v>23</v>
      </c>
      <c r="E297" s="29">
        <f t="shared" si="81"/>
        <v>422427.72539405595</v>
      </c>
      <c r="F297" s="2">
        <f t="shared" si="84"/>
        <v>901.97586263807784</v>
      </c>
      <c r="G297" s="2">
        <f t="shared" si="92"/>
        <v>17211.970736303167</v>
      </c>
      <c r="H297" s="2">
        <f t="shared" si="93"/>
        <v>1387.4606348027082</v>
      </c>
      <c r="I297" s="2">
        <f t="shared" si="82"/>
        <v>19501.407233743954</v>
      </c>
      <c r="J297" s="2">
        <f t="shared" si="99"/>
        <v>448532.36637611093</v>
      </c>
      <c r="K297" s="2">
        <f t="shared" si="85"/>
        <v>11096.124667429714</v>
      </c>
      <c r="L297" s="2">
        <f t="shared" si="85"/>
        <v>255210.86735088343</v>
      </c>
      <c r="M297" s="2"/>
      <c r="N297" s="28">
        <f t="shared" si="100"/>
        <v>1044248.5147892102</v>
      </c>
      <c r="O297" s="2">
        <f t="shared" si="94"/>
        <v>2222.4002017506609</v>
      </c>
      <c r="P297" s="2">
        <f t="shared" si="95"/>
        <v>42408.992104299126</v>
      </c>
      <c r="R297">
        <f t="shared" si="96"/>
        <v>276</v>
      </c>
      <c r="S297" s="89">
        <f t="shared" si="86"/>
        <v>0</v>
      </c>
      <c r="T297" s="89">
        <f>IF(AND(S297=0,S296&gt;0),SUM($G297:$H$381),S297)</f>
        <v>0</v>
      </c>
      <c r="U297" s="82">
        <f>SUM(T297:T$381)</f>
        <v>0</v>
      </c>
      <c r="V297" s="68">
        <f>localspline(R297,'BBG rates'!$G$10:$G$27,'BBG rates'!$K$10:$K$27)</f>
        <v>0.97233542782961224</v>
      </c>
      <c r="W297" s="68">
        <f>locallinterp(R297,'BBG rates'!$G$10:$G$27,'BBG rates'!$J$10:$J$27)</f>
        <v>0.1108</v>
      </c>
      <c r="X297" s="56">
        <f t="shared" si="97"/>
        <v>0.11074377186588436</v>
      </c>
      <c r="Y297" s="66">
        <f t="shared" si="87"/>
        <v>0</v>
      </c>
      <c r="Z297" s="72">
        <f t="shared" si="88"/>
        <v>0</v>
      </c>
      <c r="AA297" s="79">
        <f t="shared" si="89"/>
        <v>0</v>
      </c>
      <c r="AB297" s="81">
        <f t="shared" si="98"/>
        <v>0</v>
      </c>
      <c r="AD297" s="95">
        <f>locallinterp(R297,'BBG rates'!$N$10:$N$369,'BBG rates'!$P$10:$P$369)</f>
        <v>23.135844022354625</v>
      </c>
      <c r="AI297" s="185">
        <f t="shared" si="90"/>
        <v>276</v>
      </c>
      <c r="AJ297" s="127">
        <f>locallinterp(MIN(AI297,CAP_Senior*12),'BBG rates'!$X$24:$X$65,'BBG rates'!$Y$24:$Y$65)</f>
        <v>67.918742488467984</v>
      </c>
      <c r="AK297" s="127">
        <f>locallinterp(MIN(AI297,CAP_CB*12),'BBG rates'!$AA$25:$AA$40,'BBG rates'!$AC$25:$AC$40)</f>
        <v>11</v>
      </c>
      <c r="AL297" s="144">
        <f t="shared" si="91"/>
        <v>20.676186223039558</v>
      </c>
      <c r="AM297" s="142">
        <f>(SUMPRODUCT(AL297:AL$381,G297:G$381)+SUMPRODUCT(AL297:AL$381,H297:H$381))/12</f>
        <v>759896.6352245122</v>
      </c>
    </row>
    <row r="298" spans="1:39" x14ac:dyDescent="0.2">
      <c r="A298" s="7">
        <v>277</v>
      </c>
      <c r="B298" s="7">
        <v>138.5</v>
      </c>
      <c r="C298" s="7">
        <v>69.25</v>
      </c>
      <c r="D298" s="12">
        <f t="shared" si="83"/>
        <v>23.083333333333332</v>
      </c>
      <c r="E298" s="29">
        <f t="shared" si="81"/>
        <v>403910.37545095512</v>
      </c>
      <c r="F298" s="2">
        <f t="shared" si="84"/>
        <v>863.9368487175268</v>
      </c>
      <c r="G298" s="2">
        <f t="shared" si="92"/>
        <v>17190.709402630135</v>
      </c>
      <c r="H298" s="2">
        <f t="shared" si="93"/>
        <v>1326.6405404707084</v>
      </c>
      <c r="I298" s="2">
        <f t="shared" si="82"/>
        <v>19381.286791818369</v>
      </c>
      <c r="J298" s="2">
        <f t="shared" si="99"/>
        <v>447384.70344447403</v>
      </c>
      <c r="K298" s="2">
        <f t="shared" si="85"/>
        <v>11005.269564409333</v>
      </c>
      <c r="L298" s="2">
        <f t="shared" si="85"/>
        <v>254038.30577844876</v>
      </c>
      <c r="M298" s="2"/>
      <c r="N298" s="28">
        <f t="shared" si="100"/>
        <v>1001752.7890526389</v>
      </c>
      <c r="O298" s="2">
        <f t="shared" si="94"/>
        <v>2135.6665694785443</v>
      </c>
      <c r="P298" s="2">
        <f t="shared" si="95"/>
        <v>42495.725736571236</v>
      </c>
      <c r="R298">
        <f t="shared" si="96"/>
        <v>277</v>
      </c>
      <c r="S298" s="89">
        <f t="shared" si="86"/>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7"/>
        <v>0.11120996406166483</v>
      </c>
      <c r="Y298" s="66">
        <f t="shared" si="87"/>
        <v>0</v>
      </c>
      <c r="Z298" s="72">
        <f t="shared" si="88"/>
        <v>0</v>
      </c>
      <c r="AA298" s="79">
        <f t="shared" si="89"/>
        <v>0</v>
      </c>
      <c r="AB298" s="81">
        <f t="shared" si="98"/>
        <v>0</v>
      </c>
      <c r="AD298" s="95">
        <f>locallinterp(R298,'BBG rates'!$N$10:$N$369,'BBG rates'!$P$10:$P$369)</f>
        <v>23.216856969900341</v>
      </c>
      <c r="AI298" s="185">
        <f t="shared" si="90"/>
        <v>277</v>
      </c>
      <c r="AJ298" s="127">
        <f>locallinterp(MIN(AI298,CAP_Senior*12),'BBG rates'!$X$24:$X$65,'BBG rates'!$Y$24:$Y$65)</f>
        <v>67.918742488467984</v>
      </c>
      <c r="AK298" s="127">
        <f>locallinterp(MIN(AI298,CAP_CB*12),'BBG rates'!$AA$25:$AA$40,'BBG rates'!$AC$25:$AC$40)</f>
        <v>11</v>
      </c>
      <c r="AL298" s="144">
        <f t="shared" si="91"/>
        <v>20.676186223039558</v>
      </c>
      <c r="AM298" s="142">
        <f>(SUMPRODUCT(AL298:AL$381,G298:G$381)+SUMPRODUCT(AL298:AL$381,H298:H$381))/12</f>
        <v>727849.52633520972</v>
      </c>
    </row>
    <row r="299" spans="1:39" x14ac:dyDescent="0.2">
      <c r="A299" s="7">
        <v>278</v>
      </c>
      <c r="B299" s="7">
        <v>139</v>
      </c>
      <c r="C299" s="7">
        <v>69.5</v>
      </c>
      <c r="D299" s="12">
        <f t="shared" si="83"/>
        <v>23.166666666666668</v>
      </c>
      <c r="E299" s="29">
        <f t="shared" si="81"/>
        <v>385474.81204523519</v>
      </c>
      <c r="F299" s="2">
        <f t="shared" si="84"/>
        <v>826.06570533668275</v>
      </c>
      <c r="G299" s="2">
        <f t="shared" si="92"/>
        <v>17169.474332324415</v>
      </c>
      <c r="H299" s="2">
        <f t="shared" si="93"/>
        <v>1266.089073395518</v>
      </c>
      <c r="I299" s="2">
        <f t="shared" si="82"/>
        <v>19261.629111056613</v>
      </c>
      <c r="J299" s="2">
        <f t="shared" si="99"/>
        <v>446227.74107281154</v>
      </c>
      <c r="K299" s="2">
        <f t="shared" si="85"/>
        <v>10915.001341746083</v>
      </c>
      <c r="L299" s="2">
        <f t="shared" si="85"/>
        <v>252864.19775045096</v>
      </c>
      <c r="M299" s="2"/>
      <c r="N299" s="28">
        <f t="shared" si="100"/>
        <v>959170.15229870356</v>
      </c>
      <c r="O299" s="2">
        <f t="shared" si="94"/>
        <v>2048.7555521144027</v>
      </c>
      <c r="P299" s="2">
        <f t="shared" si="95"/>
        <v>42582.636753935374</v>
      </c>
      <c r="R299">
        <f t="shared" si="96"/>
        <v>278</v>
      </c>
      <c r="S299" s="89">
        <f t="shared" si="86"/>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7"/>
        <v>0.1116761542651723</v>
      </c>
      <c r="Y299" s="66">
        <f t="shared" si="87"/>
        <v>0</v>
      </c>
      <c r="Z299" s="72">
        <f t="shared" si="88"/>
        <v>0</v>
      </c>
      <c r="AA299" s="79">
        <f t="shared" si="89"/>
        <v>0</v>
      </c>
      <c r="AB299" s="81">
        <f t="shared" si="98"/>
        <v>0</v>
      </c>
      <c r="AD299" s="95">
        <f>locallinterp(R299,'BBG rates'!$N$10:$N$369,'BBG rates'!$P$10:$P$369)</f>
        <v>23.297855188644046</v>
      </c>
      <c r="AI299" s="185">
        <f t="shared" si="90"/>
        <v>278</v>
      </c>
      <c r="AJ299" s="127">
        <f>locallinterp(MIN(AI299,CAP_Senior*12),'BBG rates'!$X$24:$X$65,'BBG rates'!$Y$24:$Y$65)</f>
        <v>67.918742488467984</v>
      </c>
      <c r="AK299" s="127">
        <f>locallinterp(MIN(AI299,CAP_CB*12),'BBG rates'!$AA$25:$AA$40,'BBG rates'!$AC$25:$AC$40)</f>
        <v>11</v>
      </c>
      <c r="AL299" s="144">
        <f t="shared" si="91"/>
        <v>20.676186223039558</v>
      </c>
      <c r="AM299" s="142">
        <f>(SUMPRODUCT(AL299:AL$381,G299:G$381)+SUMPRODUCT(AL299:AL$381,H299:H$381))/12</f>
        <v>695943.84502014786</v>
      </c>
    </row>
    <row r="300" spans="1:39" x14ac:dyDescent="0.2">
      <c r="A300" s="7">
        <v>279</v>
      </c>
      <c r="B300" s="7">
        <v>139.5</v>
      </c>
      <c r="C300" s="7">
        <v>69.75</v>
      </c>
      <c r="D300" s="12">
        <f t="shared" si="83"/>
        <v>23.25</v>
      </c>
      <c r="E300" s="29">
        <f t="shared" si="81"/>
        <v>367120.74128400319</v>
      </c>
      <c r="F300" s="2">
        <f t="shared" si="84"/>
        <v>788.36182939385151</v>
      </c>
      <c r="G300" s="2">
        <f t="shared" si="92"/>
        <v>17148.265492943803</v>
      </c>
      <c r="H300" s="2">
        <f t="shared" si="93"/>
        <v>1205.8052682881766</v>
      </c>
      <c r="I300" s="2">
        <f t="shared" si="82"/>
        <v>19142.432590625831</v>
      </c>
      <c r="J300" s="2">
        <f t="shared" si="99"/>
        <v>445061.55773205054</v>
      </c>
      <c r="K300" s="2">
        <f t="shared" si="85"/>
        <v>10825.316541759728</v>
      </c>
      <c r="L300" s="2">
        <f t="shared" si="85"/>
        <v>251688.60959591367</v>
      </c>
      <c r="M300" s="2"/>
      <c r="N300" s="28">
        <f t="shared" si="100"/>
        <v>916500.4267795292</v>
      </c>
      <c r="O300" s="2">
        <f t="shared" si="94"/>
        <v>1961.6667868754259</v>
      </c>
      <c r="P300" s="2">
        <f t="shared" si="95"/>
        <v>42669.725519174361</v>
      </c>
      <c r="R300">
        <f t="shared" si="96"/>
        <v>279</v>
      </c>
      <c r="S300" s="89">
        <f t="shared" si="86"/>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7"/>
        <v>0.11214234247667321</v>
      </c>
      <c r="Y300" s="66">
        <f t="shared" si="87"/>
        <v>0</v>
      </c>
      <c r="Z300" s="72">
        <f t="shared" si="88"/>
        <v>0</v>
      </c>
      <c r="AA300" s="79">
        <f t="shared" si="89"/>
        <v>0</v>
      </c>
      <c r="AB300" s="81">
        <f t="shared" si="98"/>
        <v>0</v>
      </c>
      <c r="AD300" s="95">
        <f>locallinterp(R300,'BBG rates'!$N$10:$N$369,'BBG rates'!$P$10:$P$369)</f>
        <v>23.378838947116098</v>
      </c>
      <c r="AI300" s="185">
        <f t="shared" si="90"/>
        <v>279</v>
      </c>
      <c r="AJ300" s="127">
        <f>locallinterp(MIN(AI300,CAP_Senior*12),'BBG rates'!$X$24:$X$65,'BBG rates'!$Y$24:$Y$65)</f>
        <v>67.918742488467984</v>
      </c>
      <c r="AK300" s="127">
        <f>locallinterp(MIN(AI300,CAP_CB*12),'BBG rates'!$AA$25:$AA$40,'BBG rates'!$AC$25:$AC$40)</f>
        <v>11</v>
      </c>
      <c r="AL300" s="144">
        <f t="shared" si="91"/>
        <v>20.676186223039558</v>
      </c>
      <c r="AM300" s="142">
        <f>(SUMPRODUCT(AL300:AL$381,G300:G$381)+SUMPRODUCT(AL300:AL$381,H300:H$381))/12</f>
        <v>664179.0831782046</v>
      </c>
    </row>
    <row r="301" spans="1:39" x14ac:dyDescent="0.2">
      <c r="A301" s="7">
        <v>280</v>
      </c>
      <c r="B301" s="7">
        <v>140</v>
      </c>
      <c r="C301" s="7">
        <v>70</v>
      </c>
      <c r="D301" s="12">
        <f t="shared" si="83"/>
        <v>23.333333333333332</v>
      </c>
      <c r="E301" s="29">
        <f t="shared" si="81"/>
        <v>348847.8702687911</v>
      </c>
      <c r="F301" s="2">
        <f t="shared" si="84"/>
        <v>750.82461982787072</v>
      </c>
      <c r="G301" s="2">
        <f t="shared" si="92"/>
        <v>17127.082852086172</v>
      </c>
      <c r="H301" s="2">
        <f t="shared" si="93"/>
        <v>1145.7881631259054</v>
      </c>
      <c r="I301" s="2">
        <f t="shared" si="82"/>
        <v>19023.695635039949</v>
      </c>
      <c r="J301" s="2">
        <f t="shared" si="99"/>
        <v>443886.23148426547</v>
      </c>
      <c r="K301" s="2">
        <f t="shared" si="85"/>
        <v>10736.211726244795</v>
      </c>
      <c r="L301" s="2">
        <f t="shared" si="85"/>
        <v>250511.60694571189</v>
      </c>
      <c r="M301" s="2"/>
      <c r="N301" s="28">
        <f t="shared" si="100"/>
        <v>873743.4343837162</v>
      </c>
      <c r="O301" s="2">
        <f t="shared" si="94"/>
        <v>1874.3999102368496</v>
      </c>
      <c r="P301" s="2">
        <f t="shared" si="95"/>
        <v>42756.992395812937</v>
      </c>
      <c r="R301">
        <f t="shared" si="96"/>
        <v>280</v>
      </c>
      <c r="S301" s="89">
        <f t="shared" si="86"/>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7"/>
        <v>0.11260852869616755</v>
      </c>
      <c r="Y301" s="66">
        <f t="shared" si="87"/>
        <v>0</v>
      </c>
      <c r="Z301" s="72">
        <f t="shared" si="88"/>
        <v>0</v>
      </c>
      <c r="AA301" s="79">
        <f t="shared" si="89"/>
        <v>0</v>
      </c>
      <c r="AB301" s="81">
        <f t="shared" si="98"/>
        <v>0</v>
      </c>
      <c r="AD301" s="95">
        <f>locallinterp(R301,'BBG rates'!$N$10:$N$369,'BBG rates'!$P$10:$P$369)</f>
        <v>23.459808523782872</v>
      </c>
      <c r="AI301" s="185">
        <f t="shared" si="90"/>
        <v>280</v>
      </c>
      <c r="AJ301" s="127">
        <f>locallinterp(MIN(AI301,CAP_Senior*12),'BBG rates'!$X$24:$X$65,'BBG rates'!$Y$24:$Y$65)</f>
        <v>67.918742488467984</v>
      </c>
      <c r="AK301" s="127">
        <f>locallinterp(MIN(AI301,CAP_CB*12),'BBG rates'!$AA$25:$AA$40,'BBG rates'!$AC$25:$AC$40)</f>
        <v>11</v>
      </c>
      <c r="AL301" s="144">
        <f t="shared" si="91"/>
        <v>20.676186223039558</v>
      </c>
      <c r="AM301" s="142">
        <f>(SUMPRODUCT(AL301:AL$381,G301:G$381)+SUMPRODUCT(AL301:AL$381,H301:H$381))/12</f>
        <v>632554.73442736478</v>
      </c>
    </row>
    <row r="302" spans="1:39" x14ac:dyDescent="0.2">
      <c r="A302" s="7">
        <v>281</v>
      </c>
      <c r="B302" s="7">
        <v>140.5</v>
      </c>
      <c r="C302" s="7">
        <v>70.25</v>
      </c>
      <c r="D302" s="12">
        <f t="shared" si="83"/>
        <v>23.416666666666668</v>
      </c>
      <c r="E302" s="29">
        <f t="shared" si="81"/>
        <v>330655.90709226043</v>
      </c>
      <c r="F302" s="2">
        <f t="shared" si="84"/>
        <v>713.45347761134644</v>
      </c>
      <c r="G302" s="2">
        <f t="shared" si="92"/>
        <v>17105.92637738942</v>
      </c>
      <c r="H302" s="2">
        <f t="shared" si="93"/>
        <v>1086.0367991412818</v>
      </c>
      <c r="I302" s="2">
        <f t="shared" si="82"/>
        <v>18905.416654142049</v>
      </c>
      <c r="J302" s="2">
        <f t="shared" si="99"/>
        <v>442701.83998449298</v>
      </c>
      <c r="K302" s="2">
        <f t="shared" si="85"/>
        <v>10647.683476363536</v>
      </c>
      <c r="L302" s="2">
        <f t="shared" si="85"/>
        <v>249333.25473817947</v>
      </c>
      <c r="M302" s="2"/>
      <c r="N302" s="28">
        <f t="shared" si="100"/>
        <v>830898.99663559685</v>
      </c>
      <c r="O302" s="2">
        <f t="shared" si="94"/>
        <v>1786.9545579304413</v>
      </c>
      <c r="P302" s="2">
        <f t="shared" si="95"/>
        <v>42844.437748119337</v>
      </c>
      <c r="R302">
        <f t="shared" si="96"/>
        <v>281</v>
      </c>
      <c r="S302" s="89">
        <f t="shared" si="86"/>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7"/>
        <v>0.11307471292365534</v>
      </c>
      <c r="Y302" s="66">
        <f t="shared" si="87"/>
        <v>0</v>
      </c>
      <c r="Z302" s="72">
        <f t="shared" si="88"/>
        <v>0</v>
      </c>
      <c r="AA302" s="79">
        <f t="shared" si="89"/>
        <v>0</v>
      </c>
      <c r="AB302" s="81">
        <f t="shared" si="98"/>
        <v>0</v>
      </c>
      <c r="AD302" s="95">
        <f>locallinterp(R302,'BBG rates'!$N$10:$N$369,'BBG rates'!$P$10:$P$369)</f>
        <v>23.540764194637205</v>
      </c>
      <c r="AI302" s="185">
        <f t="shared" si="90"/>
        <v>281</v>
      </c>
      <c r="AJ302" s="127">
        <f>locallinterp(MIN(AI302,CAP_Senior*12),'BBG rates'!$X$24:$X$65,'BBG rates'!$Y$24:$Y$65)</f>
        <v>67.918742488467984</v>
      </c>
      <c r="AK302" s="127">
        <f>locallinterp(MIN(AI302,CAP_CB*12),'BBG rates'!$AA$25:$AA$40,'BBG rates'!$AC$25:$AC$40)</f>
        <v>11</v>
      </c>
      <c r="AL302" s="144">
        <f t="shared" si="91"/>
        <v>20.676186223039558</v>
      </c>
      <c r="AM302" s="142">
        <f>(SUMPRODUCT(AL302:AL$381,G302:G$381)+SUMPRODUCT(AL302:AL$381,H302:H$381))/12</f>
        <v>601070.29409902252</v>
      </c>
    </row>
    <row r="303" spans="1:39" x14ac:dyDescent="0.2">
      <c r="A303" s="7">
        <v>282</v>
      </c>
      <c r="B303" s="7">
        <v>141</v>
      </c>
      <c r="C303" s="7">
        <v>70.5</v>
      </c>
      <c r="D303" s="12">
        <f t="shared" si="83"/>
        <v>23.5</v>
      </c>
      <c r="E303" s="29">
        <f t="shared" si="81"/>
        <v>312544.56083491753</v>
      </c>
      <c r="F303" s="2">
        <f t="shared" si="84"/>
        <v>676.24780574391366</v>
      </c>
      <c r="G303" s="2">
        <f t="shared" si="92"/>
        <v>17084.796036531421</v>
      </c>
      <c r="H303" s="2">
        <f t="shared" si="93"/>
        <v>1026.5502208114538</v>
      </c>
      <c r="I303" s="2">
        <f t="shared" si="82"/>
        <v>18787.594063086788</v>
      </c>
      <c r="J303" s="2">
        <f t="shared" si="99"/>
        <v>441508.46048253949</v>
      </c>
      <c r="K303" s="2">
        <f t="shared" si="85"/>
        <v>10559.728392539477</v>
      </c>
      <c r="L303" s="2">
        <f t="shared" si="85"/>
        <v>248153.6172246777</v>
      </c>
      <c r="M303" s="2"/>
      <c r="N303" s="28">
        <f t="shared" si="100"/>
        <v>787966.93469449005</v>
      </c>
      <c r="O303" s="2">
        <f t="shared" si="94"/>
        <v>1699.3303649429768</v>
      </c>
      <c r="P303" s="2">
        <f t="shared" si="95"/>
        <v>42932.061941106811</v>
      </c>
      <c r="R303">
        <f t="shared" si="96"/>
        <v>282</v>
      </c>
      <c r="S303" s="89">
        <f t="shared" si="86"/>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7"/>
        <v>0.11354089515913657</v>
      </c>
      <c r="Y303" s="66">
        <f t="shared" si="87"/>
        <v>0</v>
      </c>
      <c r="Z303" s="72">
        <f t="shared" si="88"/>
        <v>0</v>
      </c>
      <c r="AA303" s="79">
        <f t="shared" si="89"/>
        <v>0</v>
      </c>
      <c r="AB303" s="81">
        <f t="shared" si="98"/>
        <v>0</v>
      </c>
      <c r="AD303" s="95">
        <f>locallinterp(R303,'BBG rates'!$N$10:$N$369,'BBG rates'!$P$10:$P$369)</f>
        <v>23.621706243123992</v>
      </c>
      <c r="AI303" s="185">
        <f t="shared" si="90"/>
        <v>282</v>
      </c>
      <c r="AJ303" s="127">
        <f>locallinterp(MIN(AI303,CAP_Senior*12),'BBG rates'!$X$24:$X$65,'BBG rates'!$Y$24:$Y$65)</f>
        <v>67.918742488467984</v>
      </c>
      <c r="AK303" s="127">
        <f>locallinterp(MIN(AI303,CAP_CB*12),'BBG rates'!$AA$25:$AA$40,'BBG rates'!$AC$25:$AC$40)</f>
        <v>11</v>
      </c>
      <c r="AL303" s="144">
        <f t="shared" si="91"/>
        <v>20.676186223039558</v>
      </c>
      <c r="AM303" s="142">
        <f>(SUMPRODUCT(AL303:AL$381,G303:G$381)+SUMPRODUCT(AL303:AL$381,H303:H$381))/12</f>
        <v>569725.25923230371</v>
      </c>
    </row>
    <row r="304" spans="1:39" x14ac:dyDescent="0.2">
      <c r="A304" s="7">
        <v>283</v>
      </c>
      <c r="B304" s="7">
        <v>141.5</v>
      </c>
      <c r="C304" s="7">
        <v>70.75</v>
      </c>
      <c r="D304" s="12">
        <f t="shared" si="83"/>
        <v>23.583333333333332</v>
      </c>
      <c r="E304" s="29">
        <f t="shared" si="81"/>
        <v>294513.54156184016</v>
      </c>
      <c r="F304" s="2">
        <f t="shared" si="84"/>
        <v>639.20700924551943</v>
      </c>
      <c r="G304" s="2">
        <f t="shared" si="92"/>
        <v>17063.691797229982</v>
      </c>
      <c r="H304" s="2">
        <f t="shared" si="93"/>
        <v>967.32747584738524</v>
      </c>
      <c r="I304" s="2">
        <f t="shared" si="82"/>
        <v>18670.226282322885</v>
      </c>
      <c r="J304" s="2">
        <f t="shared" si="99"/>
        <v>440306.16982478136</v>
      </c>
      <c r="K304" s="2">
        <f t="shared" si="85"/>
        <v>10472.343094351516</v>
      </c>
      <c r="L304" s="2">
        <f t="shared" si="85"/>
        <v>246972.75797512327</v>
      </c>
      <c r="M304" s="2"/>
      <c r="N304" s="28">
        <f t="shared" si="100"/>
        <v>744947.06935395498</v>
      </c>
      <c r="O304" s="2">
        <f t="shared" si="94"/>
        <v>1611.5269655147169</v>
      </c>
      <c r="P304" s="2">
        <f t="shared" si="95"/>
        <v>43019.865340535063</v>
      </c>
      <c r="R304">
        <f t="shared" si="96"/>
        <v>283</v>
      </c>
      <c r="S304" s="89">
        <f t="shared" si="86"/>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7"/>
        <v>0.11400707540287769</v>
      </c>
      <c r="Y304" s="66">
        <f t="shared" si="87"/>
        <v>0</v>
      </c>
      <c r="Z304" s="72">
        <f t="shared" si="88"/>
        <v>0</v>
      </c>
      <c r="AA304" s="79">
        <f t="shared" si="89"/>
        <v>0</v>
      </c>
      <c r="AB304" s="81">
        <f t="shared" si="98"/>
        <v>0</v>
      </c>
      <c r="AD304" s="95">
        <f>locallinterp(R304,'BBG rates'!$N$10:$N$369,'BBG rates'!$P$10:$P$369)</f>
        <v>23.702634952698531</v>
      </c>
      <c r="AI304" s="185">
        <f t="shared" si="90"/>
        <v>283</v>
      </c>
      <c r="AJ304" s="127">
        <f>locallinterp(MIN(AI304,CAP_Senior*12),'BBG rates'!$X$24:$X$65,'BBG rates'!$Y$24:$Y$65)</f>
        <v>67.918742488467984</v>
      </c>
      <c r="AK304" s="127">
        <f>locallinterp(MIN(AI304,CAP_CB*12),'BBG rates'!$AA$25:$AA$40,'BBG rates'!$AC$25:$AC$40)</f>
        <v>11</v>
      </c>
      <c r="AL304" s="144">
        <f t="shared" si="91"/>
        <v>20.676186223039558</v>
      </c>
      <c r="AM304" s="142">
        <f>(SUMPRODUCT(AL304:AL$381,G304:G$381)+SUMPRODUCT(AL304:AL$381,H304:H$381))/12</f>
        <v>538519.12856840587</v>
      </c>
    </row>
    <row r="305" spans="1:39" x14ac:dyDescent="0.2">
      <c r="A305" s="7">
        <v>284</v>
      </c>
      <c r="B305" s="7">
        <v>142</v>
      </c>
      <c r="C305" s="7">
        <v>71</v>
      </c>
      <c r="D305" s="12">
        <f t="shared" si="83"/>
        <v>23.666666666666668</v>
      </c>
      <c r="E305" s="29">
        <f t="shared" si="81"/>
        <v>276562.56031941425</v>
      </c>
      <c r="F305" s="2">
        <f t="shared" si="84"/>
        <v>602.33049514972686</v>
      </c>
      <c r="G305" s="2">
        <f t="shared" si="92"/>
        <v>17042.613627242768</v>
      </c>
      <c r="H305" s="2">
        <f t="shared" si="93"/>
        <v>908.36761518313949</v>
      </c>
      <c r="I305" s="2">
        <f t="shared" si="82"/>
        <v>18553.311737575634</v>
      </c>
      <c r="J305" s="2">
        <f t="shared" si="99"/>
        <v>439095.04445595667</v>
      </c>
      <c r="K305" s="2">
        <f t="shared" si="85"/>
        <v>10385.524220428608</v>
      </c>
      <c r="L305" s="2">
        <f t="shared" si="85"/>
        <v>245790.73988347707</v>
      </c>
      <c r="M305" s="2"/>
      <c r="N305" s="28">
        <f t="shared" si="100"/>
        <v>701839.22104104306</v>
      </c>
      <c r="O305" s="2">
        <f t="shared" si="94"/>
        <v>1523.5439931378826</v>
      </c>
      <c r="P305" s="2">
        <f t="shared" si="95"/>
        <v>43107.848312911898</v>
      </c>
      <c r="R305">
        <f t="shared" si="96"/>
        <v>284</v>
      </c>
      <c r="S305" s="89">
        <f t="shared" si="86"/>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7"/>
        <v>0.11447325365461225</v>
      </c>
      <c r="Y305" s="66">
        <f t="shared" si="87"/>
        <v>0</v>
      </c>
      <c r="Z305" s="72">
        <f t="shared" si="88"/>
        <v>0</v>
      </c>
      <c r="AA305" s="79">
        <f t="shared" si="89"/>
        <v>0</v>
      </c>
      <c r="AB305" s="81">
        <f t="shared" si="98"/>
        <v>0</v>
      </c>
      <c r="AD305" s="95">
        <f>locallinterp(R305,'BBG rates'!$N$10:$N$369,'BBG rates'!$P$10:$P$369)</f>
        <v>23.783550609300725</v>
      </c>
      <c r="AI305" s="185">
        <f t="shared" si="90"/>
        <v>284</v>
      </c>
      <c r="AJ305" s="127">
        <f>locallinterp(MIN(AI305,CAP_Senior*12),'BBG rates'!$X$24:$X$65,'BBG rates'!$Y$24:$Y$65)</f>
        <v>67.918742488467984</v>
      </c>
      <c r="AK305" s="127">
        <f>locallinterp(MIN(AI305,CAP_CB*12),'BBG rates'!$AA$25:$AA$40,'BBG rates'!$AC$25:$AC$40)</f>
        <v>11</v>
      </c>
      <c r="AL305" s="144">
        <f t="shared" si="91"/>
        <v>20.676186223039558</v>
      </c>
      <c r="AM305" s="142">
        <f>(SUMPRODUCT(AL305:AL$381,G305:G$381)+SUMPRODUCT(AL305:AL$381,H305:H$381))/12</f>
        <v>507451.40254495904</v>
      </c>
    </row>
    <row r="306" spans="1:39" x14ac:dyDescent="0.2">
      <c r="A306" s="7">
        <v>285</v>
      </c>
      <c r="B306" s="7">
        <v>142.5</v>
      </c>
      <c r="C306" s="7">
        <v>71.25</v>
      </c>
      <c r="D306" s="12">
        <f t="shared" si="83"/>
        <v>23.75</v>
      </c>
      <c r="E306" s="29">
        <f t="shared" si="81"/>
        <v>258691.32913208174</v>
      </c>
      <c r="F306" s="2">
        <f t="shared" si="84"/>
        <v>565.61767249704246</v>
      </c>
      <c r="G306" s="2">
        <f t="shared" si="92"/>
        <v>17021.561494367303</v>
      </c>
      <c r="H306" s="2">
        <f t="shared" si="93"/>
        <v>849.6696929651979</v>
      </c>
      <c r="I306" s="2">
        <f t="shared" si="82"/>
        <v>18436.848859829544</v>
      </c>
      <c r="J306" s="2">
        <f t="shared" si="99"/>
        <v>437875.16042095167</v>
      </c>
      <c r="K306" s="2">
        <f t="shared" si="85"/>
        <v>10299.268428345044</v>
      </c>
      <c r="L306" s="2">
        <f t="shared" si="85"/>
        <v>244607.62517319477</v>
      </c>
      <c r="M306" s="2"/>
      <c r="N306" s="28">
        <f t="shared" si="100"/>
        <v>658643.20981554838</v>
      </c>
      <c r="O306" s="2">
        <f t="shared" si="94"/>
        <v>1435.3810805551225</v>
      </c>
      <c r="P306" s="2">
        <f t="shared" si="95"/>
        <v>43196.011225494658</v>
      </c>
      <c r="R306">
        <f t="shared" si="96"/>
        <v>285</v>
      </c>
      <c r="S306" s="89">
        <f t="shared" si="86"/>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7"/>
        <v>0.11493942991434025</v>
      </c>
      <c r="Y306" s="66">
        <f t="shared" si="87"/>
        <v>0</v>
      </c>
      <c r="Z306" s="72">
        <f t="shared" si="88"/>
        <v>0</v>
      </c>
      <c r="AA306" s="79">
        <f t="shared" si="89"/>
        <v>0</v>
      </c>
      <c r="AB306" s="81">
        <f t="shared" si="98"/>
        <v>0</v>
      </c>
      <c r="AD306" s="95">
        <f>locallinterp(R306,'BBG rates'!$N$10:$N$369,'BBG rates'!$P$10:$P$369)</f>
        <v>23.864453498881257</v>
      </c>
      <c r="AI306" s="185">
        <f t="shared" si="90"/>
        <v>285</v>
      </c>
      <c r="AJ306" s="127">
        <f>locallinterp(MIN(AI306,CAP_Senior*12),'BBG rates'!$X$24:$X$65,'BBG rates'!$Y$24:$Y$65)</f>
        <v>67.918742488467984</v>
      </c>
      <c r="AK306" s="127">
        <f>locallinterp(MIN(AI306,CAP_CB*12),'BBG rates'!$AA$25:$AA$40,'BBG rates'!$AC$25:$AC$40)</f>
        <v>11</v>
      </c>
      <c r="AL306" s="144">
        <f t="shared" si="91"/>
        <v>20.676186223039558</v>
      </c>
      <c r="AM306" s="142">
        <f>(SUMPRODUCT(AL306:AL$381,G306:G$381)+SUMPRODUCT(AL306:AL$381,H306:H$381))/12</f>
        <v>476521.58329040167</v>
      </c>
    </row>
    <row r="307" spans="1:39" x14ac:dyDescent="0.2">
      <c r="A307" s="7">
        <v>286</v>
      </c>
      <c r="B307" s="7">
        <v>143</v>
      </c>
      <c r="C307" s="7">
        <v>71.5</v>
      </c>
      <c r="D307" s="12">
        <f t="shared" si="83"/>
        <v>23.833333333333332</v>
      </c>
      <c r="E307" s="29">
        <f t="shared" si="81"/>
        <v>240899.56099909908</v>
      </c>
      <c r="F307" s="2">
        <f t="shared" si="84"/>
        <v>529.0679523282638</v>
      </c>
      <c r="G307" s="2">
        <f t="shared" si="92"/>
        <v>17000.535366440861</v>
      </c>
      <c r="H307" s="2">
        <f t="shared" si="93"/>
        <v>791.23276654181188</v>
      </c>
      <c r="I307" s="2">
        <f t="shared" si="82"/>
        <v>18320.836085310937</v>
      </c>
      <c r="J307" s="2">
        <f t="shared" si="99"/>
        <v>436646.59336657729</v>
      </c>
      <c r="K307" s="2">
        <f t="shared" si="85"/>
        <v>10213.572394516246</v>
      </c>
      <c r="L307" s="2">
        <f t="shared" si="85"/>
        <v>243423.47540263718</v>
      </c>
      <c r="M307" s="2"/>
      <c r="N307" s="28">
        <f t="shared" si="100"/>
        <v>615358.85536925658</v>
      </c>
      <c r="O307" s="2">
        <f t="shared" si="94"/>
        <v>1347.0378597579822</v>
      </c>
      <c r="P307" s="2">
        <f t="shared" si="95"/>
        <v>43284.3544462918</v>
      </c>
      <c r="R307">
        <f t="shared" si="96"/>
        <v>286</v>
      </c>
      <c r="S307" s="89">
        <f t="shared" si="86"/>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7"/>
        <v>0.11540560418206169</v>
      </c>
      <c r="Y307" s="66">
        <f t="shared" si="87"/>
        <v>0</v>
      </c>
      <c r="Z307" s="72">
        <f t="shared" si="88"/>
        <v>0</v>
      </c>
      <c r="AA307" s="79">
        <f t="shared" si="89"/>
        <v>0</v>
      </c>
      <c r="AB307" s="81">
        <f t="shared" si="98"/>
        <v>0</v>
      </c>
      <c r="AD307" s="95">
        <f>locallinterp(R307,'BBG rates'!$N$10:$N$369,'BBG rates'!$P$10:$P$369)</f>
        <v>23.945343913601693</v>
      </c>
      <c r="AI307" s="185">
        <f t="shared" si="90"/>
        <v>286</v>
      </c>
      <c r="AJ307" s="127">
        <f>locallinterp(MIN(AI307,CAP_Senior*12),'BBG rates'!$X$24:$X$65,'BBG rates'!$Y$24:$Y$65)</f>
        <v>67.918742488467984</v>
      </c>
      <c r="AK307" s="127">
        <f>locallinterp(MIN(AI307,CAP_CB*12),'BBG rates'!$AA$25:$AA$40,'BBG rates'!$AC$25:$AC$40)</f>
        <v>11</v>
      </c>
      <c r="AL307" s="144">
        <f t="shared" si="91"/>
        <v>20.676186223039558</v>
      </c>
      <c r="AM307" s="142">
        <f>(SUMPRODUCT(AL307:AL$381,G307:G$381)+SUMPRODUCT(AL307:AL$381,H307:H$381))/12</f>
        <v>445729.17461837828</v>
      </c>
    </row>
    <row r="308" spans="1:39" x14ac:dyDescent="0.2">
      <c r="A308" s="7">
        <v>287</v>
      </c>
      <c r="B308" s="7">
        <v>143.5</v>
      </c>
      <c r="C308" s="7">
        <v>71.75</v>
      </c>
      <c r="D308" s="12">
        <f t="shared" si="83"/>
        <v>23.916666666666668</v>
      </c>
      <c r="E308" s="29">
        <f t="shared" si="81"/>
        <v>223186.96989130625</v>
      </c>
      <c r="F308" s="2">
        <f t="shared" si="84"/>
        <v>492.68074767785077</v>
      </c>
      <c r="G308" s="2">
        <f t="shared" si="92"/>
        <v>16979.535211340451</v>
      </c>
      <c r="H308" s="2">
        <f t="shared" si="93"/>
        <v>733.05589645239229</v>
      </c>
      <c r="I308" s="2">
        <f t="shared" si="82"/>
        <v>18205.271855470695</v>
      </c>
      <c r="J308" s="2">
        <f t="shared" si="99"/>
        <v>435409.41854334081</v>
      </c>
      <c r="K308" s="2">
        <f t="shared" si="85"/>
        <v>10128.432814095186</v>
      </c>
      <c r="L308" s="2">
        <f t="shared" si="85"/>
        <v>242238.35147044319</v>
      </c>
      <c r="M308" s="2"/>
      <c r="N308" s="28">
        <f t="shared" si="100"/>
        <v>571985.97702519211</v>
      </c>
      <c r="O308" s="2">
        <f t="shared" si="94"/>
        <v>1258.5139619853669</v>
      </c>
      <c r="P308" s="2">
        <f t="shared" si="95"/>
        <v>43372.878344064411</v>
      </c>
      <c r="R308">
        <f t="shared" si="96"/>
        <v>287</v>
      </c>
      <c r="S308" s="89">
        <f t="shared" si="86"/>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7"/>
        <v>0.11587177645804303</v>
      </c>
      <c r="Y308" s="66">
        <f t="shared" si="87"/>
        <v>0</v>
      </c>
      <c r="Z308" s="72">
        <f t="shared" si="88"/>
        <v>0</v>
      </c>
      <c r="AA308" s="79">
        <f t="shared" si="89"/>
        <v>0</v>
      </c>
      <c r="AB308" s="81">
        <f t="shared" si="98"/>
        <v>0</v>
      </c>
      <c r="AD308" s="95">
        <f>locallinterp(R308,'BBG rates'!$N$10:$N$369,'BBG rates'!$P$10:$P$369)</f>
        <v>24.026222148114222</v>
      </c>
      <c r="AI308" s="185">
        <f t="shared" si="90"/>
        <v>287</v>
      </c>
      <c r="AJ308" s="127">
        <f>locallinterp(MIN(AI308,CAP_Senior*12),'BBG rates'!$X$24:$X$65,'BBG rates'!$Y$24:$Y$65)</f>
        <v>67.918742488467984</v>
      </c>
      <c r="AK308" s="127">
        <f>locallinterp(MIN(AI308,CAP_CB*12),'BBG rates'!$AA$25:$AA$40,'BBG rates'!$AC$25:$AC$40)</f>
        <v>11</v>
      </c>
      <c r="AL308" s="144">
        <f t="shared" si="91"/>
        <v>20.676186223039558</v>
      </c>
      <c r="AM308" s="142">
        <f>(SUMPRODUCT(AL308:AL$381,G308:G$381)+SUMPRODUCT(AL308:AL$381,H308:H$381))/12</f>
        <v>415073.68202215416</v>
      </c>
    </row>
    <row r="309" spans="1:39" x14ac:dyDescent="0.2">
      <c r="A309" s="7">
        <v>288</v>
      </c>
      <c r="B309" s="7">
        <v>144</v>
      </c>
      <c r="C309" s="7">
        <v>72</v>
      </c>
      <c r="D309" s="12">
        <f t="shared" si="83"/>
        <v>24</v>
      </c>
      <c r="E309" s="29">
        <f t="shared" si="81"/>
        <v>205553.27074790656</v>
      </c>
      <c r="F309" s="2">
        <f t="shared" si="84"/>
        <v>456.45547356731782</v>
      </c>
      <c r="G309" s="2">
        <f t="shared" si="92"/>
        <v>16958.560996982775</v>
      </c>
      <c r="H309" s="2">
        <f t="shared" si="93"/>
        <v>675.13814641693125</v>
      </c>
      <c r="I309" s="2">
        <f t="shared" si="82"/>
        <v>18090.154616967026</v>
      </c>
      <c r="J309" s="2">
        <f t="shared" si="99"/>
        <v>434163.71080720861</v>
      </c>
      <c r="K309" s="2">
        <f t="shared" si="85"/>
        <v>10043.846400869332</v>
      </c>
      <c r="L309" s="2">
        <f t="shared" si="85"/>
        <v>241052.31362086398</v>
      </c>
      <c r="M309" s="2"/>
      <c r="N309" s="28">
        <f t="shared" si="100"/>
        <v>528524.39373686432</v>
      </c>
      <c r="O309" s="2">
        <f t="shared" si="94"/>
        <v>1169.8090177220022</v>
      </c>
      <c r="P309" s="2">
        <f t="shared" si="95"/>
        <v>43461.583288327769</v>
      </c>
      <c r="R309">
        <f t="shared" si="96"/>
        <v>288</v>
      </c>
      <c r="S309" s="89">
        <f t="shared" si="86"/>
        <v>0</v>
      </c>
      <c r="T309" s="89">
        <f>IF(AND(S309=0,S308&gt;0),SUM($G309:$H$381),S309)</f>
        <v>0</v>
      </c>
      <c r="U309" s="82">
        <f>SUM(T309:T$381)</f>
        <v>0</v>
      </c>
      <c r="V309" s="68">
        <f>localspline(R309,'BBG rates'!$G$10:$G$27,'BBG rates'!$K$10:$K$27)</f>
        <v>0.97039618755178325</v>
      </c>
      <c r="W309" s="68">
        <f>locallinterp(R309,'BBG rates'!$G$10:$G$27,'BBG rates'!$J$10:$J$27)</f>
        <v>0.1164</v>
      </c>
      <c r="X309" s="56">
        <f t="shared" si="97"/>
        <v>0.11633794674201781</v>
      </c>
      <c r="Y309" s="66">
        <f t="shared" si="87"/>
        <v>0</v>
      </c>
      <c r="Z309" s="72">
        <f t="shared" si="88"/>
        <v>0</v>
      </c>
      <c r="AA309" s="79">
        <f t="shared" si="89"/>
        <v>0</v>
      </c>
      <c r="AB309" s="81">
        <f t="shared" si="98"/>
        <v>0</v>
      </c>
      <c r="AD309" s="95">
        <f>locallinterp(R309,'BBG rates'!$N$10:$N$369,'BBG rates'!$P$10:$P$369)</f>
        <v>24.10708849707687</v>
      </c>
      <c r="AI309" s="185">
        <f t="shared" si="90"/>
        <v>288</v>
      </c>
      <c r="AJ309" s="127">
        <f>locallinterp(MIN(AI309,CAP_Senior*12),'BBG rates'!$X$24:$X$65,'BBG rates'!$Y$24:$Y$65)</f>
        <v>67.918742488467984</v>
      </c>
      <c r="AK309" s="127">
        <f>locallinterp(MIN(AI309,CAP_CB*12),'BBG rates'!$AA$25:$AA$40,'BBG rates'!$AC$25:$AC$40)</f>
        <v>11</v>
      </c>
      <c r="AL309" s="144">
        <f t="shared" si="91"/>
        <v>20.676186223039558</v>
      </c>
      <c r="AM309" s="142">
        <f>(SUMPRODUCT(AL309:AL$381,G309:G$381)+SUMPRODUCT(AL309:AL$381,H309:H$381))/12</f>
        <v>384554.61266904761</v>
      </c>
    </row>
    <row r="310" spans="1:39" x14ac:dyDescent="0.2">
      <c r="A310" s="7">
        <v>289</v>
      </c>
      <c r="B310" s="7">
        <v>144.5</v>
      </c>
      <c r="C310" s="7">
        <v>72.25</v>
      </c>
      <c r="D310" s="12">
        <f t="shared" si="83"/>
        <v>24.083333333333332</v>
      </c>
      <c r="E310" s="29">
        <f t="shared" si="81"/>
        <v>187998.17947325693</v>
      </c>
      <c r="F310" s="2">
        <f t="shared" si="84"/>
        <v>420.39154699864747</v>
      </c>
      <c r="G310" s="2">
        <f t="shared" si="92"/>
        <v>16937.612691324161</v>
      </c>
      <c r="H310" s="2">
        <f t="shared" si="93"/>
        <v>617.47858332546093</v>
      </c>
      <c r="I310" s="2">
        <f t="shared" si="82"/>
        <v>17975.482821648267</v>
      </c>
      <c r="J310" s="2">
        <f t="shared" si="99"/>
        <v>432909.54462136241</v>
      </c>
      <c r="K310" s="2">
        <f t="shared" si="85"/>
        <v>9959.809887158146</v>
      </c>
      <c r="L310" s="2">
        <f t="shared" si="85"/>
        <v>239865.42144905869</v>
      </c>
      <c r="M310" s="2"/>
      <c r="N310" s="28">
        <f t="shared" si="100"/>
        <v>484973.92408751143</v>
      </c>
      <c r="O310" s="2">
        <f t="shared" si="94"/>
        <v>1080.9226566968919</v>
      </c>
      <c r="P310" s="2">
        <f t="shared" si="95"/>
        <v>43550.46964935289</v>
      </c>
      <c r="R310">
        <f t="shared" si="96"/>
        <v>289</v>
      </c>
      <c r="S310" s="89">
        <f t="shared" si="86"/>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7"/>
        <v>0.11680411503425248</v>
      </c>
      <c r="Y310" s="66">
        <f t="shared" si="87"/>
        <v>0</v>
      </c>
      <c r="Z310" s="72">
        <f t="shared" si="88"/>
        <v>0</v>
      </c>
      <c r="AA310" s="79">
        <f t="shared" si="89"/>
        <v>0</v>
      </c>
      <c r="AB310" s="81">
        <f t="shared" si="98"/>
        <v>0</v>
      </c>
      <c r="AD310" s="95">
        <f>locallinterp(R310,'BBG rates'!$N$10:$N$369,'BBG rates'!$P$10:$P$369)</f>
        <v>24.187943260120555</v>
      </c>
      <c r="AI310" s="185">
        <f t="shared" si="90"/>
        <v>289</v>
      </c>
      <c r="AJ310" s="127">
        <f>locallinterp(MIN(AI310,CAP_Senior*12),'BBG rates'!$X$24:$X$65,'BBG rates'!$Y$24:$Y$65)</f>
        <v>67.918742488467984</v>
      </c>
      <c r="AK310" s="127">
        <f>locallinterp(MIN(AI310,CAP_CB*12),'BBG rates'!$AA$25:$AA$40,'BBG rates'!$AC$25:$AC$40)</f>
        <v>11</v>
      </c>
      <c r="AL310" s="144">
        <f t="shared" si="91"/>
        <v>20.676186223039558</v>
      </c>
      <c r="AM310" s="142">
        <f>(SUMPRODUCT(AL310:AL$381,G310:G$381)+SUMPRODUCT(AL310:AL$381,H310:H$381))/12</f>
        <v>354171.47539488209</v>
      </c>
    </row>
    <row r="311" spans="1:39" x14ac:dyDescent="0.2">
      <c r="A311" s="7">
        <v>290</v>
      </c>
      <c r="B311" s="7">
        <v>145</v>
      </c>
      <c r="C311" s="7">
        <v>72.5</v>
      </c>
      <c r="D311" s="12">
        <f t="shared" si="83"/>
        <v>24.166666666666668</v>
      </c>
      <c r="E311" s="29">
        <f t="shared" si="81"/>
        <v>170521.41293366888</v>
      </c>
      <c r="F311" s="2">
        <f t="shared" si="84"/>
        <v>384.48838694772633</v>
      </c>
      <c r="G311" s="2">
        <f t="shared" si="92"/>
        <v>16916.690262360502</v>
      </c>
      <c r="H311" s="2">
        <f t="shared" si="93"/>
        <v>560.07627722754603</v>
      </c>
      <c r="I311" s="2">
        <f t="shared" si="82"/>
        <v>17861.254926535774</v>
      </c>
      <c r="J311" s="2">
        <f t="shared" si="99"/>
        <v>431646.99405794789</v>
      </c>
      <c r="K311" s="2">
        <f t="shared" si="85"/>
        <v>9876.3200237111669</v>
      </c>
      <c r="L311" s="2">
        <f t="shared" si="85"/>
        <v>238677.73390635318</v>
      </c>
      <c r="M311" s="2"/>
      <c r="N311" s="28">
        <f t="shared" si="100"/>
        <v>441334.38628934341</v>
      </c>
      <c r="O311" s="2">
        <f t="shared" si="94"/>
        <v>991.85450788177218</v>
      </c>
      <c r="P311" s="2">
        <f t="shared" si="95"/>
        <v>43639.537798167999</v>
      </c>
      <c r="R311">
        <f t="shared" si="96"/>
        <v>290</v>
      </c>
      <c r="S311" s="89">
        <f t="shared" si="86"/>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7"/>
        <v>0.11727028133474704</v>
      </c>
      <c r="Y311" s="66">
        <f t="shared" si="87"/>
        <v>0</v>
      </c>
      <c r="Z311" s="72">
        <f t="shared" si="88"/>
        <v>0</v>
      </c>
      <c r="AA311" s="79">
        <f t="shared" si="89"/>
        <v>0</v>
      </c>
      <c r="AB311" s="81">
        <f t="shared" si="98"/>
        <v>0</v>
      </c>
      <c r="AD311" s="95">
        <f>locallinterp(R311,'BBG rates'!$N$10:$N$369,'BBG rates'!$P$10:$P$369)</f>
        <v>24.268786736882035</v>
      </c>
      <c r="AI311" s="185">
        <f t="shared" si="90"/>
        <v>290</v>
      </c>
      <c r="AJ311" s="127">
        <f>locallinterp(MIN(AI311,CAP_Senior*12),'BBG rates'!$X$24:$X$65,'BBG rates'!$Y$24:$Y$65)</f>
        <v>67.918742488467984</v>
      </c>
      <c r="AK311" s="127">
        <f>locallinterp(MIN(AI311,CAP_CB*12),'BBG rates'!$AA$25:$AA$40,'BBG rates'!$AC$25:$AC$40)</f>
        <v>11</v>
      </c>
      <c r="AL311" s="144">
        <f t="shared" si="91"/>
        <v>20.676186223039558</v>
      </c>
      <c r="AM311" s="142">
        <f>(SUMPRODUCT(AL311:AL$381,G311:G$381)+SUMPRODUCT(AL311:AL$381,H311:H$381))/12</f>
        <v>323923.78069845604</v>
      </c>
    </row>
    <row r="312" spans="1:39" x14ac:dyDescent="0.2">
      <c r="A312" s="7">
        <v>291</v>
      </c>
      <c r="B312" s="7">
        <v>145.5</v>
      </c>
      <c r="C312" s="7">
        <v>72.75</v>
      </c>
      <c r="D312" s="12">
        <f t="shared" si="83"/>
        <v>24.25</v>
      </c>
      <c r="E312" s="29">
        <f t="shared" si="81"/>
        <v>153122.6889542198</v>
      </c>
      <c r="F312" s="2">
        <f t="shared" si="84"/>
        <v>348.74541435780247</v>
      </c>
      <c r="G312" s="2">
        <f t="shared" si="92"/>
        <v>16895.793678127258</v>
      </c>
      <c r="H312" s="2">
        <f t="shared" si="93"/>
        <v>502.93030132181019</v>
      </c>
      <c r="I312" s="2">
        <f t="shared" si="82"/>
        <v>17747.46939380687</v>
      </c>
      <c r="J312" s="2">
        <f t="shared" si="99"/>
        <v>430376.13279981661</v>
      </c>
      <c r="K312" s="2">
        <f t="shared" si="85"/>
        <v>9793.3735796066321</v>
      </c>
      <c r="L312" s="2">
        <f t="shared" si="85"/>
        <v>237489.30930546083</v>
      </c>
      <c r="M312" s="2"/>
      <c r="N312" s="28">
        <f t="shared" si="100"/>
        <v>397605.59818278323</v>
      </c>
      <c r="O312" s="2">
        <f t="shared" si="94"/>
        <v>902.60419948956371</v>
      </c>
      <c r="P312" s="2">
        <f t="shared" si="95"/>
        <v>43728.788106560212</v>
      </c>
      <c r="R312">
        <f t="shared" si="96"/>
        <v>291</v>
      </c>
      <c r="S312" s="89">
        <f t="shared" si="86"/>
        <v>0</v>
      </c>
      <c r="T312" s="89">
        <f>IF(AND(S312=0,S311&gt;0),SUM($G312:$H$381),S312)</f>
        <v>0</v>
      </c>
      <c r="U312" s="82">
        <f>SUM(T312:T$381)</f>
        <v>0</v>
      </c>
      <c r="V312" s="68">
        <f>localspline(R312,'BBG rates'!$G$10:$G$27,'BBG rates'!$K$10:$K$27)</f>
        <v>0.96998992616594548</v>
      </c>
      <c r="W312" s="68">
        <f>locallinterp(R312,'BBG rates'!$G$10:$G$27,'BBG rates'!$J$10:$J$27)</f>
        <v>0.1178</v>
      </c>
      <c r="X312" s="56">
        <f t="shared" si="97"/>
        <v>0.11773644564323504</v>
      </c>
      <c r="Y312" s="66">
        <f t="shared" si="87"/>
        <v>0</v>
      </c>
      <c r="Z312" s="72">
        <f t="shared" si="88"/>
        <v>0</v>
      </c>
      <c r="AA312" s="79">
        <f t="shared" si="89"/>
        <v>0</v>
      </c>
      <c r="AB312" s="81">
        <f t="shared" si="98"/>
        <v>0</v>
      </c>
      <c r="AD312" s="95">
        <f>locallinterp(R312,'BBG rates'!$N$10:$N$369,'BBG rates'!$P$10:$P$369)</f>
        <v>24.349619230729196</v>
      </c>
      <c r="AI312" s="185">
        <f t="shared" si="90"/>
        <v>291</v>
      </c>
      <c r="AJ312" s="127">
        <f>locallinterp(MIN(AI312,CAP_Senior*12),'BBG rates'!$X$24:$X$65,'BBG rates'!$Y$24:$Y$65)</f>
        <v>67.918742488467984</v>
      </c>
      <c r="AK312" s="127">
        <f>locallinterp(MIN(AI312,CAP_CB*12),'BBG rates'!$AA$25:$AA$40,'BBG rates'!$AC$25:$AC$40)</f>
        <v>11</v>
      </c>
      <c r="AL312" s="144">
        <f t="shared" si="91"/>
        <v>20.676186223039558</v>
      </c>
      <c r="AM312" s="142">
        <f>(SUMPRODUCT(AL312:AL$381,G312:G$381)+SUMPRODUCT(AL312:AL$381,H312:H$381))/12</f>
        <v>293811.04073603032</v>
      </c>
    </row>
    <row r="313" spans="1:39" x14ac:dyDescent="0.2">
      <c r="A313" s="7">
        <v>292</v>
      </c>
      <c r="B313" s="7">
        <v>146</v>
      </c>
      <c r="C313" s="7">
        <v>73</v>
      </c>
      <c r="D313" s="12">
        <f t="shared" si="83"/>
        <v>24.333333333333332</v>
      </c>
      <c r="E313" s="29">
        <f t="shared" si="81"/>
        <v>135801.72631557495</v>
      </c>
      <c r="F313" s="2">
        <f t="shared" si="84"/>
        <v>313.16205213296394</v>
      </c>
      <c r="G313" s="2">
        <f t="shared" si="92"/>
        <v>16874.922906699343</v>
      </c>
      <c r="H313" s="2">
        <f t="shared" si="93"/>
        <v>446.03973194549826</v>
      </c>
      <c r="I313" s="2">
        <f t="shared" si="82"/>
        <v>17634.124690777804</v>
      </c>
      <c r="J313" s="2">
        <f t="shared" si="99"/>
        <v>429097.03414225986</v>
      </c>
      <c r="K313" s="2">
        <f t="shared" si="85"/>
        <v>9710.967342150625</v>
      </c>
      <c r="L313" s="2">
        <f t="shared" si="85"/>
        <v>236300.20532566519</v>
      </c>
      <c r="M313" s="2"/>
      <c r="N313" s="28">
        <f t="shared" si="100"/>
        <v>353787.37723570626</v>
      </c>
      <c r="O313" s="2">
        <f t="shared" si="94"/>
        <v>813.17135897281833</v>
      </c>
      <c r="P313" s="2">
        <f t="shared" si="95"/>
        <v>43818.220947076959</v>
      </c>
      <c r="R313">
        <f t="shared" si="96"/>
        <v>292</v>
      </c>
      <c r="S313" s="89">
        <f t="shared" si="86"/>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7"/>
        <v>0.11820260795998294</v>
      </c>
      <c r="Y313" s="66">
        <f t="shared" si="87"/>
        <v>0</v>
      </c>
      <c r="Z313" s="72">
        <f t="shared" si="88"/>
        <v>0</v>
      </c>
      <c r="AA313" s="79">
        <f t="shared" si="89"/>
        <v>0</v>
      </c>
      <c r="AB313" s="81">
        <f t="shared" si="98"/>
        <v>0</v>
      </c>
      <c r="AD313" s="95">
        <f>locallinterp(R313,'BBG rates'!$N$10:$N$369,'BBG rates'!$P$10:$P$369)</f>
        <v>24.430441048761054</v>
      </c>
      <c r="AI313" s="185">
        <f t="shared" si="90"/>
        <v>292</v>
      </c>
      <c r="AJ313" s="127">
        <f>locallinterp(MIN(AI313,CAP_Senior*12),'BBG rates'!$X$24:$X$65,'BBG rates'!$Y$24:$Y$65)</f>
        <v>67.918742488467984</v>
      </c>
      <c r="AK313" s="127">
        <f>locallinterp(MIN(AI313,CAP_CB*12),'BBG rates'!$AA$25:$AA$40,'BBG rates'!$AC$25:$AC$40)</f>
        <v>11</v>
      </c>
      <c r="AL313" s="144">
        <f t="shared" si="91"/>
        <v>20.676186223039558</v>
      </c>
      <c r="AM313" s="142">
        <f>(SUMPRODUCT(AL313:AL$381,G313:G$381)+SUMPRODUCT(AL313:AL$381,H313:H$381))/12</f>
        <v>263832.76931583422</v>
      </c>
    </row>
    <row r="314" spans="1:39" x14ac:dyDescent="0.2">
      <c r="A314" s="7">
        <v>293</v>
      </c>
      <c r="B314" s="7">
        <v>146.5</v>
      </c>
      <c r="C314" s="7">
        <v>73.25</v>
      </c>
      <c r="D314" s="12">
        <f t="shared" si="83"/>
        <v>24.416666666666668</v>
      </c>
      <c r="E314" s="29">
        <f t="shared" si="81"/>
        <v>118558.24475081975</v>
      </c>
      <c r="F314" s="2">
        <f t="shared" si="84"/>
        <v>277.73772513163919</v>
      </c>
      <c r="G314" s="2">
        <f t="shared" si="92"/>
        <v>16854.077916191127</v>
      </c>
      <c r="H314" s="2">
        <f t="shared" si="93"/>
        <v>389.40364856407183</v>
      </c>
      <c r="I314" s="2">
        <f t="shared" si="82"/>
        <v>17521.219289886838</v>
      </c>
      <c r="J314" s="2">
        <f t="shared" si="99"/>
        <v>427809.77099473699</v>
      </c>
      <c r="K314" s="2">
        <f t="shared" si="85"/>
        <v>9629.0981167768205</v>
      </c>
      <c r="L314" s="2">
        <f t="shared" si="85"/>
        <v>235110.47901796739</v>
      </c>
      <c r="M314" s="2"/>
      <c r="N314" s="28">
        <f t="shared" si="100"/>
        <v>309879.54054267862</v>
      </c>
      <c r="O314" s="2">
        <f t="shared" si="94"/>
        <v>723.55561302216518</v>
      </c>
      <c r="P314" s="2">
        <f t="shared" si="95"/>
        <v>43907.836693027617</v>
      </c>
      <c r="R314">
        <f t="shared" si="96"/>
        <v>293</v>
      </c>
      <c r="S314" s="89">
        <f t="shared" si="86"/>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7"/>
        <v>0.11866876828499073</v>
      </c>
      <c r="Y314" s="66">
        <f t="shared" si="87"/>
        <v>0</v>
      </c>
      <c r="Z314" s="72">
        <f t="shared" si="88"/>
        <v>0</v>
      </c>
      <c r="AA314" s="79">
        <f t="shared" si="89"/>
        <v>0</v>
      </c>
      <c r="AB314" s="81">
        <f t="shared" si="98"/>
        <v>0</v>
      </c>
      <c r="AD314" s="95">
        <f>locallinterp(R314,'BBG rates'!$N$10:$N$369,'BBG rates'!$P$10:$P$369)</f>
        <v>24.511252497462344</v>
      </c>
      <c r="AI314" s="185">
        <f t="shared" si="90"/>
        <v>293</v>
      </c>
      <c r="AJ314" s="127">
        <f>locallinterp(MIN(AI314,CAP_Senior*12),'BBG rates'!$X$24:$X$65,'BBG rates'!$Y$24:$Y$65)</f>
        <v>67.918742488467984</v>
      </c>
      <c r="AK314" s="127">
        <f>locallinterp(MIN(AI314,CAP_CB*12),'BBG rates'!$AA$25:$AA$40,'BBG rates'!$AC$25:$AC$40)</f>
        <v>11</v>
      </c>
      <c r="AL314" s="144">
        <f t="shared" si="91"/>
        <v>20.676186223039558</v>
      </c>
      <c r="AM314" s="142">
        <f>(SUMPRODUCT(AL314:AL$381,G314:G$381)+SUMPRODUCT(AL314:AL$381,H314:H$381))/12</f>
        <v>233988.48189258995</v>
      </c>
    </row>
    <row r="315" spans="1:39" x14ac:dyDescent="0.2">
      <c r="A315" s="7">
        <v>294</v>
      </c>
      <c r="B315" s="7">
        <v>147</v>
      </c>
      <c r="C315" s="7">
        <v>73.5</v>
      </c>
      <c r="D315" s="12">
        <f t="shared" si="83"/>
        <v>24.5</v>
      </c>
      <c r="E315" s="29">
        <f t="shared" si="81"/>
        <v>101391.96494230257</v>
      </c>
      <c r="F315" s="2">
        <f t="shared" si="84"/>
        <v>242.47186016011855</v>
      </c>
      <c r="G315" s="2">
        <f t="shared" si="92"/>
        <v>16833.258674756351</v>
      </c>
      <c r="H315" s="2">
        <f t="shared" si="93"/>
        <v>333.0211337608394</v>
      </c>
      <c r="I315" s="2">
        <f t="shared" si="82"/>
        <v>17408.751668677309</v>
      </c>
      <c r="J315" s="2">
        <f t="shared" si="99"/>
        <v>426514.41588259407</v>
      </c>
      <c r="K315" s="2">
        <f t="shared" si="85"/>
        <v>9547.7627269467212</v>
      </c>
      <c r="L315" s="2">
        <f t="shared" si="85"/>
        <v>233920.18681019469</v>
      </c>
      <c r="M315" s="2"/>
      <c r="N315" s="28">
        <f t="shared" si="100"/>
        <v>265881.90482419357</v>
      </c>
      <c r="O315" s="2">
        <f t="shared" si="94"/>
        <v>633.75658756475173</v>
      </c>
      <c r="P315" s="2">
        <f t="shared" si="95"/>
        <v>43997.635718485028</v>
      </c>
      <c r="R315">
        <f t="shared" si="96"/>
        <v>294</v>
      </c>
      <c r="S315" s="89">
        <f t="shared" si="86"/>
        <v>0</v>
      </c>
      <c r="T315" s="89">
        <f>IF(AND(S315=0,S314&gt;0),SUM($G315:$H$381),S315)</f>
        <v>0</v>
      </c>
      <c r="U315" s="82">
        <f>SUM(T315:T$381)</f>
        <v>0</v>
      </c>
      <c r="V315" s="68">
        <f>localspline(R315,'BBG rates'!$G$10:$G$27,'BBG rates'!$K$10:$K$27)</f>
        <v>0.96961669737252398</v>
      </c>
      <c r="W315" s="68">
        <f>locallinterp(R315,'BBG rates'!$G$10:$G$27,'BBG rates'!$J$10:$J$27)</f>
        <v>0.1192</v>
      </c>
      <c r="X315" s="56">
        <f t="shared" si="97"/>
        <v>0.11913492661825842</v>
      </c>
      <c r="Y315" s="66">
        <f t="shared" si="87"/>
        <v>0</v>
      </c>
      <c r="Z315" s="72">
        <f t="shared" si="88"/>
        <v>0</v>
      </c>
      <c r="AA315" s="79">
        <f t="shared" si="89"/>
        <v>0</v>
      </c>
      <c r="AB315" s="81">
        <f t="shared" si="98"/>
        <v>0</v>
      </c>
      <c r="AD315" s="95">
        <f>locallinterp(R315,'BBG rates'!$N$10:$N$369,'BBG rates'!$P$10:$P$369)</f>
        <v>24.592053888910055</v>
      </c>
      <c r="AI315" s="185">
        <f t="shared" si="90"/>
        <v>294</v>
      </c>
      <c r="AJ315" s="127">
        <f>locallinterp(MIN(AI315,CAP_Senior*12),'BBG rates'!$X$24:$X$65,'BBG rates'!$Y$24:$Y$65)</f>
        <v>67.918742488467984</v>
      </c>
      <c r="AK315" s="127">
        <f>locallinterp(MIN(AI315,CAP_CB*12),'BBG rates'!$AA$25:$AA$40,'BBG rates'!$AC$25:$AC$40)</f>
        <v>11</v>
      </c>
      <c r="AL315" s="144">
        <f t="shared" si="91"/>
        <v>20.676186223039558</v>
      </c>
      <c r="AM315" s="142">
        <f>(SUMPRODUCT(AL315:AL$381,G315:G$381)+SUMPRODUCT(AL315:AL$381,H315:H$381))/12</f>
        <v>204277.69556205429</v>
      </c>
    </row>
    <row r="316" spans="1:39" x14ac:dyDescent="0.2">
      <c r="A316" s="7">
        <v>295</v>
      </c>
      <c r="B316" s="7">
        <v>147.5</v>
      </c>
      <c r="C316" s="7">
        <v>73.75</v>
      </c>
      <c r="D316" s="12">
        <f t="shared" si="83"/>
        <v>24.583333333333332</v>
      </c>
      <c r="E316" s="29">
        <f t="shared" si="81"/>
        <v>84302.608518487847</v>
      </c>
      <c r="F316" s="2">
        <f t="shared" si="84"/>
        <v>207.36388596609723</v>
      </c>
      <c r="G316" s="2">
        <f t="shared" si="92"/>
        <v>16812.465150588105</v>
      </c>
      <c r="H316" s="2">
        <f t="shared" si="93"/>
        <v>276.89127322662046</v>
      </c>
      <c r="I316" s="2">
        <f t="shared" si="82"/>
        <v>17296.720309780823</v>
      </c>
      <c r="J316" s="2">
        <f t="shared" si="99"/>
        <v>425211.04094877857</v>
      </c>
      <c r="K316" s="2">
        <f t="shared" si="85"/>
        <v>9466.9580140504768</v>
      </c>
      <c r="L316" s="2">
        <f t="shared" si="85"/>
        <v>232729.38451207423</v>
      </c>
      <c r="M316" s="2"/>
      <c r="N316" s="28">
        <f t="shared" si="100"/>
        <v>221794.28642590647</v>
      </c>
      <c r="O316" s="2">
        <f t="shared" si="94"/>
        <v>543.77390776268271</v>
      </c>
      <c r="P316" s="2">
        <f t="shared" si="95"/>
        <v>44087.618398287086</v>
      </c>
      <c r="R316">
        <f t="shared" si="96"/>
        <v>295</v>
      </c>
      <c r="S316" s="89">
        <f t="shared" si="86"/>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7"/>
        <v>0.119601082959786</v>
      </c>
      <c r="Y316" s="66">
        <f t="shared" si="87"/>
        <v>0</v>
      </c>
      <c r="Z316" s="72">
        <f t="shared" si="88"/>
        <v>0</v>
      </c>
      <c r="AA316" s="79">
        <f t="shared" si="89"/>
        <v>0</v>
      </c>
      <c r="AB316" s="81">
        <f t="shared" si="98"/>
        <v>0</v>
      </c>
      <c r="AD316" s="95">
        <f>locallinterp(R316,'BBG rates'!$N$10:$N$369,'BBG rates'!$P$10:$P$369)</f>
        <v>24.672845536429531</v>
      </c>
      <c r="AI316" s="185">
        <f t="shared" si="90"/>
        <v>295</v>
      </c>
      <c r="AJ316" s="127">
        <f>locallinterp(MIN(AI316,CAP_Senior*12),'BBG rates'!$X$24:$X$65,'BBG rates'!$Y$24:$Y$65)</f>
        <v>67.918742488467984</v>
      </c>
      <c r="AK316" s="127">
        <f>locallinterp(MIN(AI316,CAP_CB*12),'BBG rates'!$AA$25:$AA$40,'BBG rates'!$AC$25:$AC$40)</f>
        <v>11</v>
      </c>
      <c r="AL316" s="144">
        <f t="shared" si="91"/>
        <v>20.676186223039558</v>
      </c>
      <c r="AM316" s="142">
        <f>(SUMPRODUCT(AL316:AL$381,G316:G$381)+SUMPRODUCT(AL316:AL$381,H316:H$381))/12</f>
        <v>174699.92905557886</v>
      </c>
    </row>
    <row r="317" spans="1:39" x14ac:dyDescent="0.2">
      <c r="A317" s="7">
        <v>296</v>
      </c>
      <c r="B317" s="7">
        <v>148</v>
      </c>
      <c r="C317" s="7">
        <v>74</v>
      </c>
      <c r="D317" s="12">
        <f t="shared" si="83"/>
        <v>24.666666666666668</v>
      </c>
      <c r="E317" s="29">
        <f t="shared" si="81"/>
        <v>67289.898050819625</v>
      </c>
      <c r="F317" s="2">
        <f t="shared" si="84"/>
        <v>172.41323323223938</v>
      </c>
      <c r="G317" s="2">
        <f t="shared" si="92"/>
        <v>16791.697311918775</v>
      </c>
      <c r="H317" s="2">
        <f t="shared" si="93"/>
        <v>221.01315574944368</v>
      </c>
      <c r="I317" s="2">
        <f t="shared" si="82"/>
        <v>17185.123700900458</v>
      </c>
      <c r="J317" s="2">
        <f t="shared" si="99"/>
        <v>423899.71795554465</v>
      </c>
      <c r="K317" s="2">
        <f t="shared" si="85"/>
        <v>9386.6808373082149</v>
      </c>
      <c r="L317" s="2">
        <f t="shared" si="85"/>
        <v>231538.1273202693</v>
      </c>
      <c r="M317" s="2"/>
      <c r="N317" s="28">
        <f t="shared" si="100"/>
        <v>177616.50131786815</v>
      </c>
      <c r="O317" s="2">
        <f t="shared" si="94"/>
        <v>453.6071980114553</v>
      </c>
      <c r="P317" s="2">
        <f t="shared" si="95"/>
        <v>44177.785108038312</v>
      </c>
      <c r="R317">
        <f t="shared" si="96"/>
        <v>296</v>
      </c>
      <c r="S317" s="89">
        <f t="shared" si="86"/>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7"/>
        <v>0.12006723730957347</v>
      </c>
      <c r="Y317" s="66">
        <f t="shared" si="87"/>
        <v>0</v>
      </c>
      <c r="Z317" s="72">
        <f t="shared" si="88"/>
        <v>0</v>
      </c>
      <c r="AA317" s="79">
        <f t="shared" si="89"/>
        <v>0</v>
      </c>
      <c r="AB317" s="81">
        <f t="shared" si="98"/>
        <v>0</v>
      </c>
      <c r="AD317" s="95">
        <f>locallinterp(R317,'BBG rates'!$N$10:$N$369,'BBG rates'!$P$10:$P$369)</f>
        <v>24.753627755835481</v>
      </c>
      <c r="AI317" s="185">
        <f t="shared" si="90"/>
        <v>296</v>
      </c>
      <c r="AJ317" s="127">
        <f>locallinterp(MIN(AI317,CAP_Senior*12),'BBG rates'!$X$24:$X$65,'BBG rates'!$Y$24:$Y$65)</f>
        <v>67.918742488467984</v>
      </c>
      <c r="AK317" s="127">
        <f>locallinterp(MIN(AI317,CAP_CB*12),'BBG rates'!$AA$25:$AA$40,'BBG rates'!$AC$25:$AC$40)</f>
        <v>11</v>
      </c>
      <c r="AL317" s="144">
        <f t="shared" si="91"/>
        <v>20.676186223039558</v>
      </c>
      <c r="AM317" s="142">
        <f>(SUMPRODUCT(AL317:AL$381,G317:G$381)+SUMPRODUCT(AL317:AL$381,H317:H$381))/12</f>
        <v>145254.70273468795</v>
      </c>
    </row>
    <row r="318" spans="1:39" x14ac:dyDescent="0.2">
      <c r="A318" s="7">
        <v>297</v>
      </c>
      <c r="B318" s="7">
        <v>148.5</v>
      </c>
      <c r="C318" s="7">
        <v>74.25</v>
      </c>
      <c r="D318" s="12">
        <f t="shared" si="83"/>
        <v>24.75</v>
      </c>
      <c r="E318" s="29">
        <f t="shared" si="81"/>
        <v>50353.557050595373</v>
      </c>
      <c r="F318" s="2">
        <f t="shared" si="84"/>
        <v>137.61933456976351</v>
      </c>
      <c r="G318" s="2">
        <f t="shared" si="92"/>
        <v>16770.95512701997</v>
      </c>
      <c r="H318" s="2">
        <f t="shared" si="93"/>
        <v>165.38587320427928</v>
      </c>
      <c r="I318" s="2">
        <f t="shared" si="82"/>
        <v>17073.960334794014</v>
      </c>
      <c r="J318" s="2">
        <f t="shared" si="99"/>
        <v>422580.51828615181</v>
      </c>
      <c r="K318" s="2">
        <f t="shared" si="85"/>
        <v>9306.9280736719102</v>
      </c>
      <c r="L318" s="2">
        <f t="shared" si="85"/>
        <v>230346.4698233798</v>
      </c>
      <c r="M318" s="2"/>
      <c r="N318" s="28">
        <f t="shared" si="100"/>
        <v>133348.36509375679</v>
      </c>
      <c r="O318" s="2">
        <f t="shared" si="94"/>
        <v>363.25608193839139</v>
      </c>
      <c r="P318" s="2">
        <f t="shared" si="95"/>
        <v>44268.136224111375</v>
      </c>
      <c r="R318">
        <f t="shared" si="96"/>
        <v>297</v>
      </c>
      <c r="S318" s="89">
        <f t="shared" si="86"/>
        <v>0</v>
      </c>
      <c r="T318" s="89">
        <f>IF(AND(S318=0,S317&gt;0),SUM($G318:$H$381),S318)</f>
        <v>0</v>
      </c>
      <c r="U318" s="82">
        <f>SUM(T318:T$381)</f>
        <v>0</v>
      </c>
      <c r="V318" s="68">
        <f>localspline(R318,'BBG rates'!$G$10:$G$27,'BBG rates'!$K$10:$K$27)</f>
        <v>0.96927730771220932</v>
      </c>
      <c r="W318" s="68">
        <f>locallinterp(R318,'BBG rates'!$G$10:$G$27,'BBG rates'!$J$10:$J$27)</f>
        <v>0.1206</v>
      </c>
      <c r="X318" s="56">
        <f t="shared" si="97"/>
        <v>0.12053338966762084</v>
      </c>
      <c r="Y318" s="66">
        <f t="shared" si="87"/>
        <v>0</v>
      </c>
      <c r="Z318" s="72">
        <f t="shared" si="88"/>
        <v>0</v>
      </c>
      <c r="AA318" s="79">
        <f t="shared" si="89"/>
        <v>0</v>
      </c>
      <c r="AB318" s="81">
        <f t="shared" si="98"/>
        <v>0</v>
      </c>
      <c r="AD318" s="95">
        <f>locallinterp(R318,'BBG rates'!$N$10:$N$369,'BBG rates'!$P$10:$P$369)</f>
        <v>24.834400864811499</v>
      </c>
      <c r="AI318" s="185">
        <f t="shared" si="90"/>
        <v>297</v>
      </c>
      <c r="AJ318" s="127">
        <f>locallinterp(MIN(AI318,CAP_Senior*12),'BBG rates'!$X$24:$X$65,'BBG rates'!$Y$24:$Y$65)</f>
        <v>67.918742488467984</v>
      </c>
      <c r="AK318" s="127">
        <f>locallinterp(MIN(AI318,CAP_CB*12),'BBG rates'!$AA$25:$AA$40,'BBG rates'!$AC$25:$AC$40)</f>
        <v>11</v>
      </c>
      <c r="AL318" s="144">
        <f t="shared" si="91"/>
        <v>20.676186223039558</v>
      </c>
      <c r="AM318" s="142">
        <f>(SUMPRODUCT(AL318:AL$381,G318:G$381)+SUMPRODUCT(AL318:AL$381,H318:H$381))/12</f>
        <v>115941.53858567443</v>
      </c>
    </row>
    <row r="319" spans="1:39" x14ac:dyDescent="0.2">
      <c r="A319" s="7">
        <v>298</v>
      </c>
      <c r="B319" s="7">
        <v>149</v>
      </c>
      <c r="C319" s="7">
        <v>74.5</v>
      </c>
      <c r="D319" s="12">
        <f t="shared" si="83"/>
        <v>24.833333333333332</v>
      </c>
      <c r="E319" s="29">
        <f t="shared" si="81"/>
        <v>33493.309965850065</v>
      </c>
      <c r="F319" s="2">
        <f t="shared" si="84"/>
        <v>102.98162451204891</v>
      </c>
      <c r="G319" s="2">
        <f t="shared" si="92"/>
        <v>16750.238564202504</v>
      </c>
      <c r="H319" s="2">
        <f t="shared" si="93"/>
        <v>110.00852054280455</v>
      </c>
      <c r="I319" s="2">
        <f t="shared" si="82"/>
        <v>16963.228709257357</v>
      </c>
      <c r="J319" s="2">
        <f t="shared" si="99"/>
        <v>421253.51294655766</v>
      </c>
      <c r="K319" s="2">
        <f t="shared" si="85"/>
        <v>9227.6966177278064</v>
      </c>
      <c r="L319" s="2">
        <f t="shared" si="85"/>
        <v>229154.46600690717</v>
      </c>
      <c r="M319" s="2"/>
      <c r="N319" s="28">
        <f t="shared" si="100"/>
        <v>88989.692970108081</v>
      </c>
      <c r="O319" s="2">
        <f t="shared" si="94"/>
        <v>272.72018240106638</v>
      </c>
      <c r="P319" s="2">
        <f t="shared" si="95"/>
        <v>44358.672123648706</v>
      </c>
      <c r="R319">
        <f t="shared" si="96"/>
        <v>298</v>
      </c>
      <c r="S319" s="89">
        <f t="shared" si="86"/>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7"/>
        <v>0.1209995400339281</v>
      </c>
      <c r="Y319" s="66">
        <f t="shared" si="87"/>
        <v>0</v>
      </c>
      <c r="Z319" s="72">
        <f t="shared" si="88"/>
        <v>0</v>
      </c>
      <c r="AA319" s="79">
        <f t="shared" si="89"/>
        <v>0</v>
      </c>
      <c r="AB319" s="81">
        <f t="shared" si="98"/>
        <v>0</v>
      </c>
      <c r="AD319" s="95">
        <f>locallinterp(R319,'BBG rates'!$N$10:$N$369,'BBG rates'!$P$10:$P$369)</f>
        <v>24.91516518477151</v>
      </c>
      <c r="AI319" s="185">
        <f t="shared" si="90"/>
        <v>298</v>
      </c>
      <c r="AJ319" s="127">
        <f>locallinterp(MIN(AI319,CAP_Senior*12),'BBG rates'!$X$24:$X$65,'BBG rates'!$Y$24:$Y$65)</f>
        <v>67.918742488467984</v>
      </c>
      <c r="AK319" s="127">
        <f>locallinterp(MIN(AI319,CAP_CB*12),'BBG rates'!$AA$25:$AA$40,'BBG rates'!$AC$25:$AC$40)</f>
        <v>11</v>
      </c>
      <c r="AL319" s="144">
        <f t="shared" si="91"/>
        <v>20.676186223039558</v>
      </c>
      <c r="AM319" s="142">
        <f>(SUMPRODUCT(AL319:AL$381,G319:G$381)+SUMPRODUCT(AL319:AL$381,H319:H$381))/12</f>
        <v>86759.960214213032</v>
      </c>
    </row>
    <row r="320" spans="1:39" x14ac:dyDescent="0.2">
      <c r="A320" s="7">
        <v>299</v>
      </c>
      <c r="B320" s="7">
        <v>149.5</v>
      </c>
      <c r="C320" s="7">
        <v>74.75</v>
      </c>
      <c r="D320" s="12">
        <f t="shared" si="83"/>
        <v>24.916666666666668</v>
      </c>
      <c r="E320" s="29">
        <f t="shared" si="81"/>
        <v>16708.882178250526</v>
      </c>
      <c r="F320" s="2">
        <f t="shared" si="84"/>
        <v>68.499539508263084</v>
      </c>
      <c r="G320" s="2">
        <f t="shared" si="92"/>
        <v>16729.547591816336</v>
      </c>
      <c r="H320" s="2">
        <f t="shared" si="93"/>
        <v>54.88019578320354</v>
      </c>
      <c r="I320" s="2">
        <f t="shared" si="82"/>
        <v>16852.927327107802</v>
      </c>
      <c r="J320" s="2">
        <f t="shared" si="99"/>
        <v>419918.77256710274</v>
      </c>
      <c r="K320" s="2">
        <f t="shared" si="85"/>
        <v>9148.983381599337</v>
      </c>
      <c r="L320" s="2">
        <f t="shared" si="85"/>
        <v>227962.16925818348</v>
      </c>
      <c r="M320" s="2"/>
      <c r="N320" s="28">
        <f t="shared" si="100"/>
        <v>44540.299785544034</v>
      </c>
      <c r="O320" s="2">
        <f t="shared" si="94"/>
        <v>181.99912148573486</v>
      </c>
      <c r="P320" s="2">
        <f t="shared" si="95"/>
        <v>44449.393184564047</v>
      </c>
      <c r="R320">
        <f t="shared" si="96"/>
        <v>299</v>
      </c>
      <c r="S320" s="89">
        <f t="shared" si="86"/>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7"/>
        <v>0.12146568840876171</v>
      </c>
      <c r="Y320" s="66">
        <f t="shared" si="87"/>
        <v>0</v>
      </c>
      <c r="Z320" s="72">
        <f t="shared" si="88"/>
        <v>0</v>
      </c>
      <c r="AA320" s="79">
        <f t="shared" si="89"/>
        <v>0</v>
      </c>
      <c r="AB320" s="81">
        <f t="shared" si="98"/>
        <v>0</v>
      </c>
      <c r="AD320" s="95">
        <f>locallinterp(R320,'BBG rates'!$N$10:$N$369,'BBG rates'!$P$10:$P$369)</f>
        <v>24.995921038688081</v>
      </c>
      <c r="AI320" s="185">
        <f t="shared" si="90"/>
        <v>299</v>
      </c>
      <c r="AJ320" s="127">
        <f>locallinterp(MIN(AI320,CAP_Senior*12),'BBG rates'!$X$24:$X$65,'BBG rates'!$Y$24:$Y$65)</f>
        <v>67.918742488467984</v>
      </c>
      <c r="AK320" s="127">
        <f>locallinterp(MIN(AI320,CAP_CB*12),'BBG rates'!$AA$25:$AA$40,'BBG rates'!$AC$25:$AC$40)</f>
        <v>11</v>
      </c>
      <c r="AL320" s="144">
        <f t="shared" si="91"/>
        <v>20.676186223039558</v>
      </c>
      <c r="AM320" s="142">
        <f>(SUMPRODUCT(AL320:AL$381,G320:G$381)+SUMPRODUCT(AL320:AL$381,H320:H$381))/12</f>
        <v>57709.492839991879</v>
      </c>
    </row>
    <row r="321" spans="1:39" x14ac:dyDescent="0.2">
      <c r="A321" s="7">
        <v>300</v>
      </c>
      <c r="B321" s="7">
        <v>150</v>
      </c>
      <c r="C321" s="7">
        <v>75</v>
      </c>
      <c r="D321" s="12">
        <f t="shared" si="83"/>
        <v>25</v>
      </c>
      <c r="E321" s="29">
        <f t="shared" si="81"/>
        <v>3.6260690111441403E-12</v>
      </c>
      <c r="F321" s="2">
        <f t="shared" si="84"/>
        <v>34.172517917010119</v>
      </c>
      <c r="G321" s="2">
        <f t="shared" si="92"/>
        <v>16708.882178250522</v>
      </c>
      <c r="H321" s="2">
        <f t="shared" si="93"/>
        <v>1.1909795947572691E-14</v>
      </c>
      <c r="I321" s="2">
        <f t="shared" si="82"/>
        <v>16743.054696167532</v>
      </c>
      <c r="J321" s="2">
        <f t="shared" si="99"/>
        <v>418576.36740418832</v>
      </c>
      <c r="K321" s="2">
        <f t="shared" si="85"/>
        <v>9070.7852948506043</v>
      </c>
      <c r="L321" s="2">
        <f t="shared" si="85"/>
        <v>226769.63237126515</v>
      </c>
      <c r="M321" s="2"/>
      <c r="N321" s="28">
        <f t="shared" si="100"/>
        <v>7.2759576141834259E-12</v>
      </c>
      <c r="O321" s="2">
        <f t="shared" si="94"/>
        <v>91.092520505753512</v>
      </c>
      <c r="P321" s="2">
        <f t="shared" si="95"/>
        <v>44540.299785544026</v>
      </c>
      <c r="R321">
        <f t="shared" si="96"/>
        <v>300</v>
      </c>
      <c r="S321" s="89">
        <f t="shared" si="86"/>
        <v>0</v>
      </c>
      <c r="T321" s="89">
        <f>IF(AND(S321=0,S320&gt;0),SUM($G321:$H$381),S321)</f>
        <v>0</v>
      </c>
      <c r="U321" s="82">
        <f>SUM(T321:T$381)</f>
        <v>0</v>
      </c>
      <c r="V321" s="68">
        <f>localspline(R321,'BBG rates'!$G$10:$G$27,'BBG rates'!$K$10:$K$27)</f>
        <v>0.96897256374359131</v>
      </c>
      <c r="W321" s="68">
        <f>locallinterp(R321,'BBG rates'!$G$10:$G$27,'BBG rates'!$J$10:$J$27)</f>
        <v>0.122</v>
      </c>
      <c r="X321" s="56">
        <f t="shared" si="97"/>
        <v>0.12193183479185521</v>
      </c>
      <c r="Y321" s="66">
        <f t="shared" si="87"/>
        <v>0</v>
      </c>
      <c r="Z321" s="72">
        <f t="shared" si="88"/>
        <v>0</v>
      </c>
      <c r="AA321" s="79">
        <f t="shared" si="89"/>
        <v>0</v>
      </c>
      <c r="AB321" s="81">
        <f t="shared" si="98"/>
        <v>0</v>
      </c>
      <c r="AD321" s="95">
        <f>locallinterp(R321,'BBG rates'!$N$10:$N$369,'BBG rates'!$P$10:$P$369)</f>
        <v>25.076668752333379</v>
      </c>
      <c r="AI321" s="185">
        <f t="shared" si="90"/>
        <v>300</v>
      </c>
      <c r="AJ321" s="127">
        <f>locallinterp(MIN(AI321,CAP_Senior*12),'BBG rates'!$X$24:$X$65,'BBG rates'!$Y$24:$Y$65)</f>
        <v>67.918742488467984</v>
      </c>
      <c r="AK321" s="127">
        <f>locallinterp(MIN(AI321,CAP_CB*12),'BBG rates'!$AA$25:$AA$40,'BBG rates'!$AC$25:$AC$40)</f>
        <v>11</v>
      </c>
      <c r="AL321" s="144">
        <f t="shared" si="91"/>
        <v>20.676186223039558</v>
      </c>
      <c r="AM321" s="142">
        <f>(SUMPRODUCT(AL321:AL$381,G321:G$381)+SUMPRODUCT(AL321:AL$381,H321:H$381))/12</f>
        <v>28789.663291361223</v>
      </c>
    </row>
    <row r="322" spans="1:39" x14ac:dyDescent="0.2">
      <c r="A322" s="7">
        <v>301</v>
      </c>
      <c r="B322" s="7">
        <v>150.5</v>
      </c>
      <c r="C322" s="7">
        <v>75.25</v>
      </c>
      <c r="D322" s="12">
        <f t="shared" si="83"/>
        <v>25.083333333333332</v>
      </c>
      <c r="E322" s="29">
        <f t="shared" si="81"/>
        <v>0</v>
      </c>
      <c r="F322" s="2">
        <f t="shared" si="84"/>
        <v>0</v>
      </c>
      <c r="G322" s="2">
        <f t="shared" si="92"/>
        <v>0</v>
      </c>
      <c r="H322" s="2">
        <f t="shared" si="93"/>
        <v>0</v>
      </c>
      <c r="I322" s="2">
        <f t="shared" si="82"/>
        <v>0</v>
      </c>
      <c r="J322" s="2">
        <f t="shared" si="99"/>
        <v>0</v>
      </c>
      <c r="K322" s="2">
        <f t="shared" si="85"/>
        <v>0</v>
      </c>
      <c r="L322" s="2">
        <f t="shared" si="85"/>
        <v>0</v>
      </c>
      <c r="M322" s="2"/>
      <c r="N322" s="28">
        <f t="shared" si="100"/>
        <v>0</v>
      </c>
      <c r="O322" s="2">
        <f t="shared" si="94"/>
        <v>0</v>
      </c>
      <c r="P322" s="2">
        <f t="shared" si="95"/>
        <v>0</v>
      </c>
      <c r="R322">
        <f t="shared" si="96"/>
        <v>301</v>
      </c>
      <c r="S322" s="89">
        <f t="shared" si="86"/>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7"/>
        <v>0.12165880643779658</v>
      </c>
      <c r="Y322" s="66">
        <f t="shared" si="87"/>
        <v>0</v>
      </c>
      <c r="Z322" s="72">
        <f t="shared" si="88"/>
        <v>0</v>
      </c>
      <c r="AA322" s="79">
        <f t="shared" si="89"/>
        <v>0</v>
      </c>
      <c r="AB322" s="81">
        <f t="shared" si="98"/>
        <v>0</v>
      </c>
      <c r="AD322" s="95">
        <f>locallinterp(R322,'BBG rates'!$N$10:$N$369,'BBG rates'!$P$10:$P$369)</f>
        <v>25.157408654571356</v>
      </c>
      <c r="AI322" s="185">
        <f t="shared" si="90"/>
        <v>301</v>
      </c>
      <c r="AJ322" s="127">
        <f>locallinterp(MIN(AI322,CAP_Senior*12),'BBG rates'!$X$24:$X$65,'BBG rates'!$Y$24:$Y$65)</f>
        <v>67.918742488467984</v>
      </c>
      <c r="AK322" s="127">
        <f>locallinterp(MIN(AI322,CAP_CB*12),'BBG rates'!$AA$25:$AA$40,'BBG rates'!$AC$25:$AC$40)</f>
        <v>11</v>
      </c>
      <c r="AL322" s="144">
        <f t="shared" si="91"/>
        <v>20.676186223039558</v>
      </c>
      <c r="AM322" s="142">
        <f>(SUMPRODUCT(AL322:AL$381,G322:G$381)+SUMPRODUCT(AL322:AL$381,H322:H$381))/12</f>
        <v>0</v>
      </c>
    </row>
    <row r="323" spans="1:39" x14ac:dyDescent="0.2">
      <c r="A323" s="7">
        <v>302</v>
      </c>
      <c r="B323" s="7">
        <v>151</v>
      </c>
      <c r="C323" s="7">
        <v>75.5</v>
      </c>
      <c r="D323" s="12">
        <f t="shared" si="83"/>
        <v>25.166666666666668</v>
      </c>
      <c r="E323" s="29">
        <f t="shared" si="81"/>
        <v>0</v>
      </c>
      <c r="F323" s="2">
        <f t="shared" si="84"/>
        <v>0</v>
      </c>
      <c r="G323" s="2">
        <f t="shared" si="92"/>
        <v>0</v>
      </c>
      <c r="H323" s="2">
        <f t="shared" si="93"/>
        <v>0</v>
      </c>
      <c r="I323" s="2">
        <f t="shared" si="82"/>
        <v>0</v>
      </c>
      <c r="J323" s="2">
        <f t="shared" si="99"/>
        <v>0</v>
      </c>
      <c r="K323" s="2">
        <f t="shared" si="85"/>
        <v>0</v>
      </c>
      <c r="L323" s="2">
        <f t="shared" si="85"/>
        <v>0</v>
      </c>
      <c r="M323" s="2"/>
      <c r="N323" s="28">
        <f t="shared" si="100"/>
        <v>0</v>
      </c>
      <c r="O323" s="2">
        <f t="shared" si="94"/>
        <v>0</v>
      </c>
      <c r="P323" s="2">
        <f t="shared" si="95"/>
        <v>0</v>
      </c>
      <c r="R323">
        <f t="shared" si="96"/>
        <v>302</v>
      </c>
      <c r="S323" s="89">
        <f t="shared" si="86"/>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7"/>
        <v>0.12138577740028467</v>
      </c>
      <c r="Y323" s="66">
        <f t="shared" si="87"/>
        <v>0</v>
      </c>
      <c r="Z323" s="72">
        <f t="shared" si="88"/>
        <v>0</v>
      </c>
      <c r="AA323" s="79">
        <f t="shared" si="89"/>
        <v>0</v>
      </c>
      <c r="AB323" s="81">
        <f t="shared" si="98"/>
        <v>0</v>
      </c>
      <c r="AD323" s="95">
        <f>locallinterp(R323,'BBG rates'!$N$10:$N$369,'BBG rates'!$P$10:$P$369)</f>
        <v>25.238141063203688</v>
      </c>
      <c r="AI323" s="185">
        <f t="shared" si="90"/>
        <v>302</v>
      </c>
      <c r="AJ323" s="127">
        <f>locallinterp(MIN(AI323,CAP_Senior*12),'BBG rates'!$X$24:$X$65,'BBG rates'!$Y$24:$Y$65)</f>
        <v>67.918742488467984</v>
      </c>
      <c r="AK323" s="127">
        <f>locallinterp(MIN(AI323,CAP_CB*12),'BBG rates'!$AA$25:$AA$40,'BBG rates'!$AC$25:$AC$40)</f>
        <v>11</v>
      </c>
      <c r="AL323" s="144">
        <f t="shared" si="91"/>
        <v>20.676186223039558</v>
      </c>
      <c r="AM323" s="142">
        <f>(SUMPRODUCT(AL323:AL$381,G323:G$381)+SUMPRODUCT(AL323:AL$381,H323:H$381))/12</f>
        <v>0</v>
      </c>
    </row>
    <row r="324" spans="1:39" x14ac:dyDescent="0.2">
      <c r="A324" s="7">
        <v>303</v>
      </c>
      <c r="B324" s="7">
        <v>151.5</v>
      </c>
      <c r="C324" s="7">
        <v>75.75</v>
      </c>
      <c r="D324" s="12">
        <f t="shared" si="83"/>
        <v>25.25</v>
      </c>
      <c r="E324" s="29">
        <f t="shared" si="81"/>
        <v>0</v>
      </c>
      <c r="F324" s="2">
        <f t="shared" si="84"/>
        <v>0</v>
      </c>
      <c r="G324" s="2">
        <f t="shared" si="92"/>
        <v>0</v>
      </c>
      <c r="H324" s="2">
        <f t="shared" si="93"/>
        <v>0</v>
      </c>
      <c r="I324" s="2">
        <f t="shared" si="82"/>
        <v>0</v>
      </c>
      <c r="J324" s="2">
        <f t="shared" si="99"/>
        <v>0</v>
      </c>
      <c r="K324" s="2">
        <f t="shared" si="85"/>
        <v>0</v>
      </c>
      <c r="L324" s="2">
        <f t="shared" si="85"/>
        <v>0</v>
      </c>
      <c r="M324" s="2"/>
      <c r="N324" s="28">
        <f t="shared" si="100"/>
        <v>0</v>
      </c>
      <c r="O324" s="2">
        <f t="shared" si="94"/>
        <v>0</v>
      </c>
      <c r="P324" s="2">
        <f t="shared" si="95"/>
        <v>0</v>
      </c>
      <c r="R324">
        <f t="shared" si="96"/>
        <v>303</v>
      </c>
      <c r="S324" s="89">
        <f t="shared" si="86"/>
        <v>0</v>
      </c>
      <c r="T324" s="89">
        <f>IF(AND(S324=0,S323&gt;0),SUM($G324:$H$381),S324)</f>
        <v>0</v>
      </c>
      <c r="U324" s="82">
        <f>SUM(T324:T$381)</f>
        <v>0</v>
      </c>
      <c r="V324" s="68">
        <f>localspline(R324,'BBG rates'!$G$10:$G$27,'BBG rates'!$K$10:$K$27)</f>
        <v>0.96870284801908968</v>
      </c>
      <c r="W324" s="68">
        <f>locallinterp(R324,'BBG rates'!$G$10:$G$27,'BBG rates'!$J$10:$J$27)</f>
        <v>0.12118</v>
      </c>
      <c r="X324" s="56">
        <f t="shared" si="97"/>
        <v>0.12111274767958591</v>
      </c>
      <c r="Y324" s="66">
        <f t="shared" si="87"/>
        <v>0</v>
      </c>
      <c r="Z324" s="72">
        <f t="shared" si="88"/>
        <v>0</v>
      </c>
      <c r="AA324" s="79">
        <f t="shared" si="89"/>
        <v>0</v>
      </c>
      <c r="AB324" s="81">
        <f t="shared" si="98"/>
        <v>0</v>
      </c>
      <c r="AD324" s="95">
        <f>locallinterp(R324,'BBG rates'!$N$10:$N$369,'BBG rates'!$P$10:$P$369)</f>
        <v>25.318866300538613</v>
      </c>
      <c r="AI324" s="185">
        <f t="shared" si="90"/>
        <v>303</v>
      </c>
      <c r="AJ324" s="127">
        <f>locallinterp(MIN(AI324,CAP_Senior*12),'BBG rates'!$X$24:$X$65,'BBG rates'!$Y$24:$Y$65)</f>
        <v>67.918742488467984</v>
      </c>
      <c r="AK324" s="127">
        <f>locallinterp(MIN(AI324,CAP_CB*12),'BBG rates'!$AA$25:$AA$40,'BBG rates'!$AC$25:$AC$40)</f>
        <v>11</v>
      </c>
      <c r="AL324" s="144">
        <f t="shared" si="91"/>
        <v>20.676186223039558</v>
      </c>
      <c r="AM324" s="142">
        <f>(SUMPRODUCT(AL324:AL$381,G324:G$381)+SUMPRODUCT(AL324:AL$381,H324:H$381))/12</f>
        <v>0</v>
      </c>
    </row>
    <row r="325" spans="1:39" x14ac:dyDescent="0.2">
      <c r="A325" s="7">
        <v>304</v>
      </c>
      <c r="B325" s="7">
        <v>152</v>
      </c>
      <c r="C325" s="7">
        <v>76</v>
      </c>
      <c r="D325" s="12">
        <f t="shared" si="83"/>
        <v>25.333333333333332</v>
      </c>
      <c r="E325" s="29">
        <f t="shared" si="81"/>
        <v>0</v>
      </c>
      <c r="F325" s="2">
        <f t="shared" si="84"/>
        <v>0</v>
      </c>
      <c r="G325" s="2">
        <f t="shared" si="92"/>
        <v>0</v>
      </c>
      <c r="H325" s="2">
        <f t="shared" si="93"/>
        <v>0</v>
      </c>
      <c r="I325" s="2">
        <f t="shared" si="82"/>
        <v>0</v>
      </c>
      <c r="J325" s="2">
        <f t="shared" si="99"/>
        <v>0</v>
      </c>
      <c r="K325" s="2">
        <f t="shared" si="85"/>
        <v>0</v>
      </c>
      <c r="L325" s="2">
        <f t="shared" si="85"/>
        <v>0</v>
      </c>
      <c r="M325" s="2"/>
      <c r="N325" s="28">
        <f t="shared" si="100"/>
        <v>0</v>
      </c>
      <c r="O325" s="2">
        <f t="shared" si="94"/>
        <v>0</v>
      </c>
      <c r="P325" s="2">
        <f t="shared" si="95"/>
        <v>0</v>
      </c>
      <c r="R325">
        <f t="shared" si="96"/>
        <v>304</v>
      </c>
      <c r="S325" s="89">
        <f t="shared" si="86"/>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7"/>
        <v>0.12083971727570031</v>
      </c>
      <c r="Y325" s="66">
        <f t="shared" si="87"/>
        <v>0</v>
      </c>
      <c r="Z325" s="72">
        <f t="shared" si="88"/>
        <v>0</v>
      </c>
      <c r="AA325" s="79">
        <f t="shared" si="89"/>
        <v>0</v>
      </c>
      <c r="AB325" s="81">
        <f t="shared" si="98"/>
        <v>0</v>
      </c>
      <c r="AD325" s="95">
        <f>locallinterp(R325,'BBG rates'!$N$10:$N$369,'BBG rates'!$P$10:$P$369)</f>
        <v>25.399584678423988</v>
      </c>
      <c r="AI325" s="185">
        <f t="shared" si="90"/>
        <v>304</v>
      </c>
      <c r="AJ325" s="127">
        <f>locallinterp(MIN(AI325,CAP_Senior*12),'BBG rates'!$X$24:$X$65,'BBG rates'!$Y$24:$Y$65)</f>
        <v>67.918742488467984</v>
      </c>
      <c r="AK325" s="127">
        <f>locallinterp(MIN(AI325,CAP_CB*12),'BBG rates'!$AA$25:$AA$40,'BBG rates'!$AC$25:$AC$40)</f>
        <v>11</v>
      </c>
      <c r="AL325" s="144">
        <f t="shared" si="91"/>
        <v>20.676186223039558</v>
      </c>
      <c r="AM325" s="142">
        <f>(SUMPRODUCT(AL325:AL$381,G325:G$381)+SUMPRODUCT(AL325:AL$381,H325:H$381))/12</f>
        <v>0</v>
      </c>
    </row>
    <row r="326" spans="1:39" x14ac:dyDescent="0.2">
      <c r="A326" s="7">
        <v>305</v>
      </c>
      <c r="B326" s="7">
        <v>152.5</v>
      </c>
      <c r="C326" s="7">
        <v>76.25</v>
      </c>
      <c r="D326" s="12">
        <f t="shared" si="83"/>
        <v>25.416666666666668</v>
      </c>
      <c r="E326" s="29">
        <f t="shared" si="81"/>
        <v>0</v>
      </c>
      <c r="F326" s="2">
        <f t="shared" si="84"/>
        <v>0</v>
      </c>
      <c r="G326" s="2">
        <f t="shared" si="92"/>
        <v>0</v>
      </c>
      <c r="H326" s="2">
        <f t="shared" si="93"/>
        <v>0</v>
      </c>
      <c r="I326" s="2">
        <f t="shared" si="82"/>
        <v>0</v>
      </c>
      <c r="J326" s="2">
        <f t="shared" si="99"/>
        <v>0</v>
      </c>
      <c r="K326" s="2">
        <f t="shared" si="85"/>
        <v>0</v>
      </c>
      <c r="L326" s="2">
        <f t="shared" si="85"/>
        <v>0</v>
      </c>
      <c r="M326" s="2"/>
      <c r="N326" s="28">
        <f t="shared" si="100"/>
        <v>0</v>
      </c>
      <c r="O326" s="2">
        <f t="shared" si="94"/>
        <v>0</v>
      </c>
      <c r="P326" s="2">
        <f t="shared" si="95"/>
        <v>0</v>
      </c>
      <c r="R326">
        <f t="shared" si="96"/>
        <v>305</v>
      </c>
      <c r="S326" s="89">
        <f t="shared" si="86"/>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7"/>
        <v>0.12056668618836142</v>
      </c>
      <c r="Y326" s="66">
        <f t="shared" si="87"/>
        <v>0</v>
      </c>
      <c r="Z326" s="72">
        <f t="shared" si="88"/>
        <v>0</v>
      </c>
      <c r="AA326" s="79">
        <f t="shared" si="89"/>
        <v>0</v>
      </c>
      <c r="AB326" s="81">
        <f t="shared" si="98"/>
        <v>0</v>
      </c>
      <c r="AD326" s="95">
        <f>locallinterp(R326,'BBG rates'!$N$10:$N$369,'BBG rates'!$P$10:$P$369)</f>
        <v>25.480296498269613</v>
      </c>
      <c r="AI326" s="185">
        <f t="shared" si="90"/>
        <v>305</v>
      </c>
      <c r="AJ326" s="127">
        <f>locallinterp(MIN(AI326,CAP_Senior*12),'BBG rates'!$X$24:$X$65,'BBG rates'!$Y$24:$Y$65)</f>
        <v>67.918742488467984</v>
      </c>
      <c r="AK326" s="127">
        <f>locallinterp(MIN(AI326,CAP_CB*12),'BBG rates'!$AA$25:$AA$40,'BBG rates'!$AC$25:$AC$40)</f>
        <v>11</v>
      </c>
      <c r="AL326" s="144">
        <f t="shared" si="91"/>
        <v>20.676186223039558</v>
      </c>
      <c r="AM326" s="142">
        <f>(SUMPRODUCT(AL326:AL$381,G326:G$381)+SUMPRODUCT(AL326:AL$381,H326:H$381))/12</f>
        <v>0</v>
      </c>
    </row>
    <row r="327" spans="1:39" x14ac:dyDescent="0.2">
      <c r="A327" s="7">
        <v>306</v>
      </c>
      <c r="B327" s="7">
        <v>153</v>
      </c>
      <c r="C327" s="7">
        <v>76.5</v>
      </c>
      <c r="D327" s="12">
        <f t="shared" si="83"/>
        <v>25.5</v>
      </c>
      <c r="E327" s="29">
        <f t="shared" si="81"/>
        <v>0</v>
      </c>
      <c r="F327" s="2">
        <f t="shared" si="84"/>
        <v>0</v>
      </c>
      <c r="G327" s="2">
        <f t="shared" si="92"/>
        <v>0</v>
      </c>
      <c r="H327" s="2">
        <f t="shared" si="93"/>
        <v>0</v>
      </c>
      <c r="I327" s="2">
        <f t="shared" si="82"/>
        <v>0</v>
      </c>
      <c r="J327" s="2">
        <f t="shared" si="99"/>
        <v>0</v>
      </c>
      <c r="K327" s="2">
        <f t="shared" si="85"/>
        <v>0</v>
      </c>
      <c r="L327" s="2">
        <f t="shared" si="85"/>
        <v>0</v>
      </c>
      <c r="M327" s="2"/>
      <c r="N327" s="28">
        <f t="shared" si="100"/>
        <v>0</v>
      </c>
      <c r="O327" s="2">
        <f t="shared" si="94"/>
        <v>0</v>
      </c>
      <c r="P327" s="2">
        <f t="shared" si="95"/>
        <v>0</v>
      </c>
      <c r="R327">
        <f t="shared" si="96"/>
        <v>306</v>
      </c>
      <c r="S327" s="89">
        <f t="shared" si="86"/>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7"/>
        <v>0.12029365441810214</v>
      </c>
      <c r="Y327" s="66">
        <f t="shared" si="87"/>
        <v>0</v>
      </c>
      <c r="Z327" s="72">
        <f t="shared" si="88"/>
        <v>0</v>
      </c>
      <c r="AA327" s="79">
        <f t="shared" si="89"/>
        <v>0</v>
      </c>
      <c r="AB327" s="81">
        <f t="shared" si="98"/>
        <v>0</v>
      </c>
      <c r="AD327" s="95">
        <f>locallinterp(R327,'BBG rates'!$N$10:$N$369,'BBG rates'!$P$10:$P$369)</f>
        <v>25.561002060964537</v>
      </c>
      <c r="AI327" s="185">
        <f t="shared" si="90"/>
        <v>306</v>
      </c>
      <c r="AJ327" s="127">
        <f>locallinterp(MIN(AI327,CAP_Senior*12),'BBG rates'!$X$24:$X$65,'BBG rates'!$Y$24:$Y$65)</f>
        <v>67.918742488467984</v>
      </c>
      <c r="AK327" s="127">
        <f>locallinterp(MIN(AI327,CAP_CB*12),'BBG rates'!$AA$25:$AA$40,'BBG rates'!$AC$25:$AC$40)</f>
        <v>11</v>
      </c>
      <c r="AL327" s="144">
        <f t="shared" si="91"/>
        <v>20.676186223039558</v>
      </c>
      <c r="AM327" s="142">
        <f>(SUMPRODUCT(AL327:AL$381,G327:G$381)+SUMPRODUCT(AL327:AL$381,H327:H$381))/12</f>
        <v>0</v>
      </c>
    </row>
    <row r="328" spans="1:39" x14ac:dyDescent="0.2">
      <c r="A328" s="7">
        <v>307</v>
      </c>
      <c r="B328" s="7">
        <v>153.5</v>
      </c>
      <c r="C328" s="7">
        <v>76.75</v>
      </c>
      <c r="D328" s="12">
        <f t="shared" si="83"/>
        <v>25.583333333333332</v>
      </c>
      <c r="E328" s="29">
        <f t="shared" si="81"/>
        <v>0</v>
      </c>
      <c r="F328" s="2">
        <f t="shared" si="84"/>
        <v>0</v>
      </c>
      <c r="G328" s="2">
        <f t="shared" si="92"/>
        <v>0</v>
      </c>
      <c r="H328" s="2">
        <f t="shared" si="93"/>
        <v>0</v>
      </c>
      <c r="I328" s="2">
        <f t="shared" si="82"/>
        <v>0</v>
      </c>
      <c r="J328" s="2">
        <f t="shared" si="99"/>
        <v>0</v>
      </c>
      <c r="K328" s="2">
        <f t="shared" si="85"/>
        <v>0</v>
      </c>
      <c r="L328" s="2">
        <f t="shared" si="85"/>
        <v>0</v>
      </c>
      <c r="M328" s="2"/>
      <c r="N328" s="28">
        <f t="shared" si="100"/>
        <v>0</v>
      </c>
      <c r="O328" s="2">
        <f t="shared" si="94"/>
        <v>0</v>
      </c>
      <c r="P328" s="2">
        <f t="shared" si="95"/>
        <v>0</v>
      </c>
      <c r="R328">
        <f t="shared" si="96"/>
        <v>307</v>
      </c>
      <c r="S328" s="89">
        <f t="shared" si="86"/>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7"/>
        <v>0.12002062196438956</v>
      </c>
      <c r="Y328" s="66">
        <f t="shared" si="87"/>
        <v>0</v>
      </c>
      <c r="Z328" s="72">
        <f t="shared" si="88"/>
        <v>0</v>
      </c>
      <c r="AA328" s="79">
        <f t="shared" si="89"/>
        <v>0</v>
      </c>
      <c r="AB328" s="81">
        <f t="shared" si="98"/>
        <v>0</v>
      </c>
      <c r="AD328" s="95">
        <f>locallinterp(R328,'BBG rates'!$N$10:$N$369,'BBG rates'!$P$10:$P$369)</f>
        <v>25.64170166692848</v>
      </c>
      <c r="AI328" s="185">
        <f t="shared" si="90"/>
        <v>307</v>
      </c>
      <c r="AJ328" s="127">
        <f>locallinterp(MIN(AI328,CAP_Senior*12),'BBG rates'!$X$24:$X$65,'BBG rates'!$Y$24:$Y$65)</f>
        <v>67.918742488467984</v>
      </c>
      <c r="AK328" s="127">
        <f>locallinterp(MIN(AI328,CAP_CB*12),'BBG rates'!$AA$25:$AA$40,'BBG rates'!$AC$25:$AC$40)</f>
        <v>11</v>
      </c>
      <c r="AL328" s="144">
        <f t="shared" si="91"/>
        <v>20.676186223039558</v>
      </c>
      <c r="AM328" s="142">
        <f>(SUMPRODUCT(AL328:AL$381,G328:G$381)+SUMPRODUCT(AL328:AL$381,H328:H$381))/12</f>
        <v>0</v>
      </c>
    </row>
    <row r="329" spans="1:39" x14ac:dyDescent="0.2">
      <c r="A329" s="7">
        <v>308</v>
      </c>
      <c r="B329" s="7">
        <v>154</v>
      </c>
      <c r="C329" s="7">
        <v>77</v>
      </c>
      <c r="D329" s="12">
        <f t="shared" si="83"/>
        <v>25.666666666666668</v>
      </c>
      <c r="E329" s="29">
        <f t="shared" si="81"/>
        <v>0</v>
      </c>
      <c r="F329" s="2">
        <f t="shared" si="84"/>
        <v>0</v>
      </c>
      <c r="G329" s="2">
        <f t="shared" si="92"/>
        <v>0</v>
      </c>
      <c r="H329" s="2">
        <f t="shared" si="93"/>
        <v>0</v>
      </c>
      <c r="I329" s="2">
        <f t="shared" si="82"/>
        <v>0</v>
      </c>
      <c r="J329" s="2">
        <f t="shared" si="99"/>
        <v>0</v>
      </c>
      <c r="K329" s="2">
        <f t="shared" si="85"/>
        <v>0</v>
      </c>
      <c r="L329" s="2">
        <f t="shared" si="85"/>
        <v>0</v>
      </c>
      <c r="M329" s="2"/>
      <c r="N329" s="28">
        <f t="shared" si="100"/>
        <v>0</v>
      </c>
      <c r="O329" s="2">
        <f t="shared" si="94"/>
        <v>0</v>
      </c>
      <c r="P329" s="2">
        <f t="shared" si="95"/>
        <v>0</v>
      </c>
      <c r="R329">
        <f t="shared" si="96"/>
        <v>308</v>
      </c>
      <c r="S329" s="89">
        <f t="shared" si="86"/>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7"/>
        <v>0.11974758882722369</v>
      </c>
      <c r="Y329" s="66">
        <f t="shared" si="87"/>
        <v>0</v>
      </c>
      <c r="Z329" s="72">
        <f t="shared" si="88"/>
        <v>0</v>
      </c>
      <c r="AA329" s="79">
        <f t="shared" si="89"/>
        <v>0</v>
      </c>
      <c r="AB329" s="81">
        <f t="shared" si="98"/>
        <v>0</v>
      </c>
      <c r="AD329" s="95">
        <f>locallinterp(R329,'BBG rates'!$N$10:$N$369,'BBG rates'!$P$10:$P$369)</f>
        <v>25.722395606125243</v>
      </c>
      <c r="AI329" s="185">
        <f t="shared" si="90"/>
        <v>308</v>
      </c>
      <c r="AJ329" s="127">
        <f>locallinterp(MIN(AI329,CAP_Senior*12),'BBG rates'!$X$24:$X$65,'BBG rates'!$Y$24:$Y$65)</f>
        <v>67.918742488467984</v>
      </c>
      <c r="AK329" s="127">
        <f>locallinterp(MIN(AI329,CAP_CB*12),'BBG rates'!$AA$25:$AA$40,'BBG rates'!$AC$25:$AC$40)</f>
        <v>11</v>
      </c>
      <c r="AL329" s="144">
        <f t="shared" si="91"/>
        <v>20.676186223039558</v>
      </c>
      <c r="AM329" s="142">
        <f>(SUMPRODUCT(AL329:AL$381,G329:G$381)+SUMPRODUCT(AL329:AL$381,H329:H$381))/12</f>
        <v>0</v>
      </c>
    </row>
    <row r="330" spans="1:39" x14ac:dyDescent="0.2">
      <c r="A330" s="7">
        <v>309</v>
      </c>
      <c r="B330" s="7">
        <v>154.5</v>
      </c>
      <c r="C330" s="7">
        <v>77.25</v>
      </c>
      <c r="D330" s="12">
        <f t="shared" si="83"/>
        <v>25.75</v>
      </c>
      <c r="E330" s="29">
        <f t="shared" si="81"/>
        <v>0</v>
      </c>
      <c r="F330" s="2">
        <f t="shared" si="84"/>
        <v>0</v>
      </c>
      <c r="G330" s="2">
        <f t="shared" si="92"/>
        <v>0</v>
      </c>
      <c r="H330" s="2">
        <f t="shared" si="93"/>
        <v>0</v>
      </c>
      <c r="I330" s="2">
        <f t="shared" si="82"/>
        <v>0</v>
      </c>
      <c r="J330" s="2">
        <f t="shared" si="99"/>
        <v>0</v>
      </c>
      <c r="K330" s="2">
        <f t="shared" si="85"/>
        <v>0</v>
      </c>
      <c r="L330" s="2">
        <f t="shared" si="85"/>
        <v>0</v>
      </c>
      <c r="M330" s="2"/>
      <c r="N330" s="28">
        <f t="shared" si="100"/>
        <v>0</v>
      </c>
      <c r="O330" s="2">
        <f t="shared" si="94"/>
        <v>0</v>
      </c>
      <c r="P330" s="2">
        <f t="shared" si="95"/>
        <v>0</v>
      </c>
      <c r="R330">
        <f t="shared" si="96"/>
        <v>309</v>
      </c>
      <c r="S330" s="89">
        <f t="shared" si="86"/>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7"/>
        <v>0.11947455500687099</v>
      </c>
      <c r="Y330" s="66">
        <f t="shared" si="87"/>
        <v>0</v>
      </c>
      <c r="Z330" s="72">
        <f t="shared" si="88"/>
        <v>0</v>
      </c>
      <c r="AA330" s="79">
        <f t="shared" si="89"/>
        <v>0</v>
      </c>
      <c r="AB330" s="81">
        <f t="shared" si="98"/>
        <v>0</v>
      </c>
      <c r="AD330" s="95">
        <f>locallinterp(R330,'BBG rates'!$N$10:$N$369,'BBG rates'!$P$10:$P$369)</f>
        <v>25.803084163047615</v>
      </c>
      <c r="AI330" s="185">
        <f t="shared" si="90"/>
        <v>309</v>
      </c>
      <c r="AJ330" s="127">
        <f>locallinterp(MIN(AI330,CAP_Senior*12),'BBG rates'!$X$24:$X$65,'BBG rates'!$Y$24:$Y$65)</f>
        <v>67.918742488467984</v>
      </c>
      <c r="AK330" s="127">
        <f>locallinterp(MIN(AI330,CAP_CB*12),'BBG rates'!$AA$25:$AA$40,'BBG rates'!$AC$25:$AC$40)</f>
        <v>11</v>
      </c>
      <c r="AL330" s="144">
        <f t="shared" si="91"/>
        <v>20.676186223039558</v>
      </c>
      <c r="AM330" s="142">
        <f>(SUMPRODUCT(AL330:AL$381,G330:G$381)+SUMPRODUCT(AL330:AL$381,H330:H$381))/12</f>
        <v>0</v>
      </c>
    </row>
    <row r="331" spans="1:39" x14ac:dyDescent="0.2">
      <c r="A331" s="7">
        <v>310</v>
      </c>
      <c r="B331" s="7">
        <v>155</v>
      </c>
      <c r="C331" s="7">
        <v>77.5</v>
      </c>
      <c r="D331" s="12">
        <f t="shared" si="83"/>
        <v>25.833333333333332</v>
      </c>
      <c r="E331" s="29">
        <f t="shared" ref="E331:E381" si="101">IF($A331&lt;=$I$8,E330-G331-H331,0)</f>
        <v>0</v>
      </c>
      <c r="F331" s="2">
        <f t="shared" si="84"/>
        <v>0</v>
      </c>
      <c r="G331" s="2">
        <f t="shared" si="92"/>
        <v>0</v>
      </c>
      <c r="H331" s="2">
        <f t="shared" si="93"/>
        <v>0</v>
      </c>
      <c r="I331" s="2">
        <f t="shared" si="82"/>
        <v>0</v>
      </c>
      <c r="J331" s="2">
        <f t="shared" si="99"/>
        <v>0</v>
      </c>
      <c r="K331" s="2">
        <f t="shared" si="85"/>
        <v>0</v>
      </c>
      <c r="L331" s="2">
        <f t="shared" si="85"/>
        <v>0</v>
      </c>
      <c r="M331" s="2"/>
      <c r="N331" s="28">
        <f t="shared" si="100"/>
        <v>0</v>
      </c>
      <c r="O331" s="2">
        <f t="shared" si="94"/>
        <v>0</v>
      </c>
      <c r="P331" s="2">
        <f t="shared" si="95"/>
        <v>0</v>
      </c>
      <c r="R331">
        <f t="shared" si="96"/>
        <v>310</v>
      </c>
      <c r="S331" s="89">
        <f t="shared" si="86"/>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7"/>
        <v>0.11920152050333144</v>
      </c>
      <c r="Y331" s="66">
        <f t="shared" si="87"/>
        <v>0</v>
      </c>
      <c r="Z331" s="72">
        <f t="shared" si="88"/>
        <v>0</v>
      </c>
      <c r="AA331" s="79">
        <f t="shared" si="89"/>
        <v>0</v>
      </c>
      <c r="AB331" s="81">
        <f t="shared" si="98"/>
        <v>0</v>
      </c>
      <c r="AD331" s="95">
        <f>locallinterp(R331,'BBG rates'!$N$10:$N$369,'BBG rates'!$P$10:$P$369)</f>
        <v>25.883767611737607</v>
      </c>
      <c r="AI331" s="185">
        <f t="shared" si="90"/>
        <v>310</v>
      </c>
      <c r="AJ331" s="127">
        <f>locallinterp(MIN(AI331,CAP_Senior*12),'BBG rates'!$X$24:$X$65,'BBG rates'!$Y$24:$Y$65)</f>
        <v>67.918742488467984</v>
      </c>
      <c r="AK331" s="127">
        <f>locallinterp(MIN(AI331,CAP_CB*12),'BBG rates'!$AA$25:$AA$40,'BBG rates'!$AC$25:$AC$40)</f>
        <v>11</v>
      </c>
      <c r="AL331" s="144">
        <f t="shared" si="91"/>
        <v>20.676186223039558</v>
      </c>
      <c r="AM331" s="142">
        <f>(SUMPRODUCT(AL331:AL$381,G331:G$381)+SUMPRODUCT(AL331:AL$381,H331:H$381))/12</f>
        <v>0</v>
      </c>
    </row>
    <row r="332" spans="1:39" x14ac:dyDescent="0.2">
      <c r="A332" s="7">
        <v>311</v>
      </c>
      <c r="B332" s="7">
        <v>155.5</v>
      </c>
      <c r="C332" s="7">
        <v>77.75</v>
      </c>
      <c r="D332" s="12">
        <f t="shared" si="83"/>
        <v>25.916666666666668</v>
      </c>
      <c r="E332" s="29">
        <f t="shared" si="101"/>
        <v>0</v>
      </c>
      <c r="F332" s="2">
        <f t="shared" si="84"/>
        <v>0</v>
      </c>
      <c r="G332" s="2">
        <f t="shared" si="92"/>
        <v>0</v>
      </c>
      <c r="H332" s="2">
        <f t="shared" si="93"/>
        <v>0</v>
      </c>
      <c r="I332" s="2">
        <f t="shared" si="82"/>
        <v>0</v>
      </c>
      <c r="J332" s="2">
        <f t="shared" si="99"/>
        <v>0</v>
      </c>
      <c r="K332" s="2">
        <f t="shared" si="85"/>
        <v>0</v>
      </c>
      <c r="L332" s="2">
        <f t="shared" si="85"/>
        <v>0</v>
      </c>
      <c r="M332" s="2"/>
      <c r="N332" s="28">
        <f t="shared" si="100"/>
        <v>0</v>
      </c>
      <c r="O332" s="2">
        <f t="shared" si="94"/>
        <v>0</v>
      </c>
      <c r="P332" s="2">
        <f t="shared" si="95"/>
        <v>0</v>
      </c>
      <c r="R332">
        <f t="shared" si="96"/>
        <v>311</v>
      </c>
      <c r="S332" s="89">
        <f t="shared" si="86"/>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7"/>
        <v>0.11892848531660505</v>
      </c>
      <c r="Y332" s="66">
        <f t="shared" si="87"/>
        <v>0</v>
      </c>
      <c r="Z332" s="72">
        <f t="shared" si="88"/>
        <v>0</v>
      </c>
      <c r="AA332" s="79">
        <f t="shared" si="89"/>
        <v>0</v>
      </c>
      <c r="AB332" s="81">
        <f t="shared" si="98"/>
        <v>0</v>
      </c>
      <c r="AD332" s="95">
        <f>locallinterp(R332,'BBG rates'!$N$10:$N$369,'BBG rates'!$P$10:$P$369)</f>
        <v>25.964446230726729</v>
      </c>
      <c r="AI332" s="185">
        <f t="shared" si="90"/>
        <v>311</v>
      </c>
      <c r="AJ332" s="127">
        <f>locallinterp(MIN(AI332,CAP_Senior*12),'BBG rates'!$X$24:$X$65,'BBG rates'!$Y$24:$Y$65)</f>
        <v>67.918742488467984</v>
      </c>
      <c r="AK332" s="127">
        <f>locallinterp(MIN(AI332,CAP_CB*12),'BBG rates'!$AA$25:$AA$40,'BBG rates'!$AC$25:$AC$40)</f>
        <v>11</v>
      </c>
      <c r="AL332" s="144">
        <f t="shared" si="91"/>
        <v>20.676186223039558</v>
      </c>
      <c r="AM332" s="142">
        <f>(SUMPRODUCT(AL332:AL$381,G332:G$381)+SUMPRODUCT(AL332:AL$381,H332:H$381))/12</f>
        <v>0</v>
      </c>
    </row>
    <row r="333" spans="1:39" x14ac:dyDescent="0.2">
      <c r="A333" s="7">
        <v>312</v>
      </c>
      <c r="B333" s="7">
        <v>156</v>
      </c>
      <c r="C333" s="7">
        <v>78</v>
      </c>
      <c r="D333" s="12">
        <f t="shared" si="83"/>
        <v>26</v>
      </c>
      <c r="E333" s="29">
        <f t="shared" si="101"/>
        <v>0</v>
      </c>
      <c r="F333" s="2">
        <f t="shared" si="84"/>
        <v>0</v>
      </c>
      <c r="G333" s="2">
        <f t="shared" si="92"/>
        <v>0</v>
      </c>
      <c r="H333" s="2">
        <f t="shared" si="93"/>
        <v>0</v>
      </c>
      <c r="I333" s="2">
        <f t="shared" si="82"/>
        <v>0</v>
      </c>
      <c r="J333" s="2">
        <f t="shared" si="99"/>
        <v>0</v>
      </c>
      <c r="K333" s="2">
        <f t="shared" si="85"/>
        <v>0</v>
      </c>
      <c r="L333" s="2">
        <f t="shared" si="85"/>
        <v>0</v>
      </c>
      <c r="M333" s="2"/>
      <c r="N333" s="28">
        <f t="shared" si="100"/>
        <v>0</v>
      </c>
      <c r="O333" s="2">
        <f t="shared" si="94"/>
        <v>0</v>
      </c>
      <c r="P333" s="2">
        <f t="shared" si="95"/>
        <v>0</v>
      </c>
      <c r="R333">
        <f t="shared" si="96"/>
        <v>312</v>
      </c>
      <c r="S333" s="89">
        <f t="shared" si="86"/>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7"/>
        <v>0.11865544944642537</v>
      </c>
      <c r="Y333" s="66">
        <f t="shared" si="87"/>
        <v>0</v>
      </c>
      <c r="Z333" s="72">
        <f t="shared" si="88"/>
        <v>0</v>
      </c>
      <c r="AA333" s="79">
        <f t="shared" si="89"/>
        <v>0</v>
      </c>
      <c r="AB333" s="81">
        <f t="shared" si="98"/>
        <v>0</v>
      </c>
      <c r="AD333" s="95">
        <f>locallinterp(R333,'BBG rates'!$N$10:$N$369,'BBG rates'!$P$10:$P$369)</f>
        <v>26.045120288094722</v>
      </c>
      <c r="AI333" s="185">
        <f t="shared" si="90"/>
        <v>312</v>
      </c>
      <c r="AJ333" s="127">
        <f>locallinterp(MIN(AI333,CAP_Senior*12),'BBG rates'!$X$24:$X$65,'BBG rates'!$Y$24:$Y$65)</f>
        <v>67.918742488467984</v>
      </c>
      <c r="AK333" s="127">
        <f>locallinterp(MIN(AI333,CAP_CB*12),'BBG rates'!$AA$25:$AA$40,'BBG rates'!$AC$25:$AC$40)</f>
        <v>11</v>
      </c>
      <c r="AL333" s="144">
        <f t="shared" si="91"/>
        <v>20.676186223039558</v>
      </c>
      <c r="AM333" s="142">
        <f>(SUMPRODUCT(AL333:AL$381,G333:G$381)+SUMPRODUCT(AL333:AL$381,H333:H$381))/12</f>
        <v>0</v>
      </c>
    </row>
    <row r="334" spans="1:39" x14ac:dyDescent="0.2">
      <c r="A334" s="7">
        <v>313</v>
      </c>
      <c r="B334" s="7">
        <v>156.5</v>
      </c>
      <c r="C334" s="7">
        <v>78.25</v>
      </c>
      <c r="D334" s="12">
        <f t="shared" si="83"/>
        <v>26.083333333333332</v>
      </c>
      <c r="E334" s="29">
        <f t="shared" si="101"/>
        <v>0</v>
      </c>
      <c r="F334" s="2">
        <f t="shared" si="84"/>
        <v>0</v>
      </c>
      <c r="G334" s="2">
        <f t="shared" si="92"/>
        <v>0</v>
      </c>
      <c r="H334" s="2">
        <f t="shared" si="93"/>
        <v>0</v>
      </c>
      <c r="I334" s="2">
        <f t="shared" si="82"/>
        <v>0</v>
      </c>
      <c r="J334" s="2">
        <f t="shared" si="99"/>
        <v>0</v>
      </c>
      <c r="K334" s="2">
        <f t="shared" si="85"/>
        <v>0</v>
      </c>
      <c r="L334" s="2">
        <f t="shared" si="85"/>
        <v>0</v>
      </c>
      <c r="M334" s="2"/>
      <c r="N334" s="28">
        <f t="shared" si="100"/>
        <v>0</v>
      </c>
      <c r="O334" s="2">
        <f t="shared" si="94"/>
        <v>0</v>
      </c>
      <c r="P334" s="2">
        <f t="shared" si="95"/>
        <v>0</v>
      </c>
      <c r="R334">
        <f t="shared" si="96"/>
        <v>313</v>
      </c>
      <c r="S334" s="89">
        <f t="shared" si="86"/>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7"/>
        <v>0.11838241289279239</v>
      </c>
      <c r="Y334" s="66">
        <f t="shared" si="87"/>
        <v>0</v>
      </c>
      <c r="Z334" s="72">
        <f t="shared" si="88"/>
        <v>0</v>
      </c>
      <c r="AA334" s="79">
        <f t="shared" si="89"/>
        <v>0</v>
      </c>
      <c r="AB334" s="81">
        <f t="shared" si="98"/>
        <v>0</v>
      </c>
      <c r="AD334" s="95">
        <f>locallinterp(R334,'BBG rates'!$N$10:$N$369,'BBG rates'!$P$10:$P$369)</f>
        <v>26.125790046450316</v>
      </c>
      <c r="AI334" s="185">
        <f t="shared" si="90"/>
        <v>313</v>
      </c>
      <c r="AJ334" s="127">
        <f>locallinterp(MIN(AI334,CAP_Senior*12),'BBG rates'!$X$24:$X$65,'BBG rates'!$Y$24:$Y$65)</f>
        <v>67.918742488467984</v>
      </c>
      <c r="AK334" s="127">
        <f>locallinterp(MIN(AI334,CAP_CB*12),'BBG rates'!$AA$25:$AA$40,'BBG rates'!$AC$25:$AC$40)</f>
        <v>11</v>
      </c>
      <c r="AL334" s="144">
        <f t="shared" si="91"/>
        <v>20.676186223039558</v>
      </c>
      <c r="AM334" s="142">
        <f>(SUMPRODUCT(AL334:AL$381,G334:G$381)+SUMPRODUCT(AL334:AL$381,H334:H$381))/12</f>
        <v>0</v>
      </c>
    </row>
    <row r="335" spans="1:39" x14ac:dyDescent="0.2">
      <c r="A335" s="7">
        <v>314</v>
      </c>
      <c r="B335" s="7">
        <v>157</v>
      </c>
      <c r="C335" s="7">
        <v>78.5</v>
      </c>
      <c r="D335" s="12">
        <f t="shared" si="83"/>
        <v>26.166666666666668</v>
      </c>
      <c r="E335" s="29">
        <f t="shared" si="101"/>
        <v>0</v>
      </c>
      <c r="F335" s="2">
        <f t="shared" si="84"/>
        <v>0</v>
      </c>
      <c r="G335" s="2">
        <f t="shared" si="92"/>
        <v>0</v>
      </c>
      <c r="H335" s="2">
        <f t="shared" si="93"/>
        <v>0</v>
      </c>
      <c r="I335" s="2">
        <f t="shared" si="82"/>
        <v>0</v>
      </c>
      <c r="J335" s="2">
        <f t="shared" si="99"/>
        <v>0</v>
      </c>
      <c r="K335" s="2">
        <f t="shared" si="85"/>
        <v>0</v>
      </c>
      <c r="L335" s="2">
        <f t="shared" si="85"/>
        <v>0</v>
      </c>
      <c r="M335" s="2"/>
      <c r="N335" s="28">
        <f t="shared" si="100"/>
        <v>0</v>
      </c>
      <c r="O335" s="2">
        <f t="shared" si="94"/>
        <v>0</v>
      </c>
      <c r="P335" s="2">
        <f t="shared" si="95"/>
        <v>0</v>
      </c>
      <c r="R335">
        <f t="shared" si="96"/>
        <v>314</v>
      </c>
      <c r="S335" s="89">
        <f t="shared" si="86"/>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7"/>
        <v>0.11810937565597257</v>
      </c>
      <c r="Y335" s="66">
        <f t="shared" si="87"/>
        <v>0</v>
      </c>
      <c r="Z335" s="72">
        <f t="shared" si="88"/>
        <v>0</v>
      </c>
      <c r="AA335" s="79">
        <f t="shared" si="89"/>
        <v>0</v>
      </c>
      <c r="AB335" s="81">
        <f t="shared" si="98"/>
        <v>0</v>
      </c>
      <c r="AD335" s="95">
        <f>locallinterp(R335,'BBG rates'!$N$10:$N$369,'BBG rates'!$P$10:$P$369)</f>
        <v>26.206455757955219</v>
      </c>
      <c r="AI335" s="185">
        <f t="shared" si="90"/>
        <v>314</v>
      </c>
      <c r="AJ335" s="127">
        <f>locallinterp(MIN(AI335,CAP_Senior*12),'BBG rates'!$X$24:$X$65,'BBG rates'!$Y$24:$Y$65)</f>
        <v>67.918742488467984</v>
      </c>
      <c r="AK335" s="127">
        <f>locallinterp(MIN(AI335,CAP_CB*12),'BBG rates'!$AA$25:$AA$40,'BBG rates'!$AC$25:$AC$40)</f>
        <v>11</v>
      </c>
      <c r="AL335" s="144">
        <f t="shared" si="91"/>
        <v>20.676186223039558</v>
      </c>
      <c r="AM335" s="142">
        <f>(SUMPRODUCT(AL335:AL$381,G335:G$381)+SUMPRODUCT(AL335:AL$381,H335:H$381))/12</f>
        <v>0</v>
      </c>
    </row>
    <row r="336" spans="1:39" x14ac:dyDescent="0.2">
      <c r="A336" s="7">
        <v>315</v>
      </c>
      <c r="B336" s="7">
        <v>157.5</v>
      </c>
      <c r="C336" s="7">
        <v>78.75</v>
      </c>
      <c r="D336" s="12">
        <f t="shared" si="83"/>
        <v>26.25</v>
      </c>
      <c r="E336" s="29">
        <f t="shared" si="101"/>
        <v>0</v>
      </c>
      <c r="F336" s="2">
        <f t="shared" si="84"/>
        <v>0</v>
      </c>
      <c r="G336" s="2">
        <f t="shared" si="92"/>
        <v>0</v>
      </c>
      <c r="H336" s="2">
        <f t="shared" si="93"/>
        <v>0</v>
      </c>
      <c r="I336" s="2">
        <f t="shared" si="82"/>
        <v>0</v>
      </c>
      <c r="J336" s="2">
        <f t="shared" si="99"/>
        <v>0</v>
      </c>
      <c r="K336" s="2">
        <f t="shared" si="85"/>
        <v>0</v>
      </c>
      <c r="L336" s="2">
        <f t="shared" si="85"/>
        <v>0</v>
      </c>
      <c r="M336" s="2"/>
      <c r="N336" s="28">
        <f t="shared" si="100"/>
        <v>0</v>
      </c>
      <c r="O336" s="2">
        <f t="shared" si="94"/>
        <v>0</v>
      </c>
      <c r="P336" s="2">
        <f t="shared" si="95"/>
        <v>0</v>
      </c>
      <c r="R336">
        <f t="shared" si="96"/>
        <v>315</v>
      </c>
      <c r="S336" s="89">
        <f t="shared" si="86"/>
        <v>0</v>
      </c>
      <c r="T336" s="89">
        <f>IF(AND(S336=0,S335&gt;0),SUM($G336:$H$381),S336)</f>
        <v>0</v>
      </c>
      <c r="U336" s="82">
        <f>SUM(T336:T$381)</f>
        <v>0</v>
      </c>
      <c r="V336" s="68">
        <f>localspline(R336,'BBG rates'!$G$10:$G$27,'BBG rates'!$K$10:$K$27)</f>
        <v>0.96794299596928113</v>
      </c>
      <c r="W336" s="68">
        <f>locallinterp(R336,'BBG rates'!$G$10:$G$27,'BBG rates'!$J$10:$J$27)</f>
        <v>0.1179</v>
      </c>
      <c r="X336" s="56">
        <f t="shared" si="97"/>
        <v>0.11783633773596591</v>
      </c>
      <c r="Y336" s="66">
        <f t="shared" si="87"/>
        <v>0</v>
      </c>
      <c r="Z336" s="72">
        <f t="shared" si="88"/>
        <v>0</v>
      </c>
      <c r="AA336" s="79">
        <f t="shared" si="89"/>
        <v>0</v>
      </c>
      <c r="AB336" s="81">
        <f t="shared" si="98"/>
        <v>0</v>
      </c>
      <c r="AD336" s="95">
        <f>locallinterp(R336,'BBG rates'!$N$10:$N$369,'BBG rates'!$P$10:$P$369)</f>
        <v>26.287117674285991</v>
      </c>
      <c r="AI336" s="185">
        <f t="shared" si="90"/>
        <v>315</v>
      </c>
      <c r="AJ336" s="127">
        <f>locallinterp(MIN(AI336,CAP_Senior*12),'BBG rates'!$X$24:$X$65,'BBG rates'!$Y$24:$Y$65)</f>
        <v>67.918742488467984</v>
      </c>
      <c r="AK336" s="127">
        <f>locallinterp(MIN(AI336,CAP_CB*12),'BBG rates'!$AA$25:$AA$40,'BBG rates'!$AC$25:$AC$40)</f>
        <v>11</v>
      </c>
      <c r="AL336" s="144">
        <f t="shared" si="91"/>
        <v>20.676186223039558</v>
      </c>
      <c r="AM336" s="142">
        <f>(SUMPRODUCT(AL336:AL$381,G336:G$381)+SUMPRODUCT(AL336:AL$381,H336:H$381))/12</f>
        <v>0</v>
      </c>
    </row>
    <row r="337" spans="1:39" x14ac:dyDescent="0.2">
      <c r="A337" s="7">
        <v>316</v>
      </c>
      <c r="B337" s="7">
        <v>158</v>
      </c>
      <c r="C337" s="7">
        <v>79</v>
      </c>
      <c r="D337" s="12">
        <f t="shared" si="83"/>
        <v>26.333333333333332</v>
      </c>
      <c r="E337" s="29">
        <f t="shared" si="101"/>
        <v>0</v>
      </c>
      <c r="F337" s="2">
        <f t="shared" si="84"/>
        <v>0</v>
      </c>
      <c r="G337" s="2">
        <f t="shared" si="92"/>
        <v>0</v>
      </c>
      <c r="H337" s="2">
        <f t="shared" si="93"/>
        <v>0</v>
      </c>
      <c r="I337" s="2">
        <f t="shared" si="82"/>
        <v>0</v>
      </c>
      <c r="J337" s="2">
        <f t="shared" si="99"/>
        <v>0</v>
      </c>
      <c r="K337" s="2">
        <f t="shared" si="85"/>
        <v>0</v>
      </c>
      <c r="L337" s="2">
        <f t="shared" si="85"/>
        <v>0</v>
      </c>
      <c r="M337" s="2"/>
      <c r="N337" s="28">
        <f t="shared" si="100"/>
        <v>0</v>
      </c>
      <c r="O337" s="2">
        <f t="shared" si="94"/>
        <v>0</v>
      </c>
      <c r="P337" s="2">
        <f t="shared" si="95"/>
        <v>0</v>
      </c>
      <c r="R337">
        <f t="shared" si="96"/>
        <v>316</v>
      </c>
      <c r="S337" s="89">
        <f t="shared" si="86"/>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7"/>
        <v>0.11756329913250596</v>
      </c>
      <c r="Y337" s="66">
        <f t="shared" si="87"/>
        <v>0</v>
      </c>
      <c r="Z337" s="72">
        <f t="shared" si="88"/>
        <v>0</v>
      </c>
      <c r="AA337" s="79">
        <f t="shared" si="89"/>
        <v>0</v>
      </c>
      <c r="AB337" s="81">
        <f t="shared" si="98"/>
        <v>0</v>
      </c>
      <c r="AD337" s="95">
        <f>locallinterp(R337,'BBG rates'!$N$10:$N$369,'BBG rates'!$P$10:$P$369)</f>
        <v>26.367776046605371</v>
      </c>
      <c r="AI337" s="185">
        <f t="shared" si="90"/>
        <v>316</v>
      </c>
      <c r="AJ337" s="127">
        <f>locallinterp(MIN(AI337,CAP_Senior*12),'BBG rates'!$X$24:$X$65,'BBG rates'!$Y$24:$Y$65)</f>
        <v>67.918742488467984</v>
      </c>
      <c r="AK337" s="127">
        <f>locallinterp(MIN(AI337,CAP_CB*12),'BBG rates'!$AA$25:$AA$40,'BBG rates'!$AC$25:$AC$40)</f>
        <v>11</v>
      </c>
      <c r="AL337" s="144">
        <f t="shared" si="91"/>
        <v>20.676186223039558</v>
      </c>
      <c r="AM337" s="142">
        <f>(SUMPRODUCT(AL337:AL$381,G337:G$381)+SUMPRODUCT(AL337:AL$381,H337:H$381))/12</f>
        <v>0</v>
      </c>
    </row>
    <row r="338" spans="1:39" x14ac:dyDescent="0.2">
      <c r="A338" s="7">
        <v>317</v>
      </c>
      <c r="B338" s="7">
        <v>158.5</v>
      </c>
      <c r="C338" s="7">
        <v>79.25</v>
      </c>
      <c r="D338" s="12">
        <f t="shared" si="83"/>
        <v>26.416666666666668</v>
      </c>
      <c r="E338" s="29">
        <f t="shared" si="101"/>
        <v>0</v>
      </c>
      <c r="F338" s="2">
        <f t="shared" si="84"/>
        <v>0</v>
      </c>
      <c r="G338" s="2">
        <f t="shared" si="92"/>
        <v>0</v>
      </c>
      <c r="H338" s="2">
        <f t="shared" si="93"/>
        <v>0</v>
      </c>
      <c r="I338" s="2">
        <f t="shared" si="82"/>
        <v>0</v>
      </c>
      <c r="J338" s="2">
        <f t="shared" si="99"/>
        <v>0</v>
      </c>
      <c r="K338" s="2">
        <f t="shared" si="85"/>
        <v>0</v>
      </c>
      <c r="L338" s="2">
        <f t="shared" si="85"/>
        <v>0</v>
      </c>
      <c r="M338" s="2"/>
      <c r="N338" s="28">
        <f t="shared" si="100"/>
        <v>0</v>
      </c>
      <c r="O338" s="2">
        <f t="shared" si="94"/>
        <v>0</v>
      </c>
      <c r="P338" s="2">
        <f t="shared" si="95"/>
        <v>0</v>
      </c>
      <c r="R338">
        <f t="shared" si="96"/>
        <v>317</v>
      </c>
      <c r="S338" s="89">
        <f t="shared" si="86"/>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7"/>
        <v>0.11729025984585917</v>
      </c>
      <c r="Y338" s="66">
        <f t="shared" si="87"/>
        <v>0</v>
      </c>
      <c r="Z338" s="72">
        <f t="shared" si="88"/>
        <v>0</v>
      </c>
      <c r="AA338" s="79">
        <f t="shared" si="89"/>
        <v>0</v>
      </c>
      <c r="AB338" s="81">
        <f t="shared" si="98"/>
        <v>0</v>
      </c>
      <c r="AD338" s="95">
        <f>locallinterp(R338,'BBG rates'!$N$10:$N$369,'BBG rates'!$P$10:$P$369)</f>
        <v>26.448431110664629</v>
      </c>
      <c r="AI338" s="185">
        <f t="shared" si="90"/>
        <v>317</v>
      </c>
      <c r="AJ338" s="127">
        <f>locallinterp(MIN(AI338,CAP_Senior*12),'BBG rates'!$X$24:$X$65,'BBG rates'!$Y$24:$Y$65)</f>
        <v>67.918742488467984</v>
      </c>
      <c r="AK338" s="127">
        <f>locallinterp(MIN(AI338,CAP_CB*12),'BBG rates'!$AA$25:$AA$40,'BBG rates'!$AC$25:$AC$40)</f>
        <v>11</v>
      </c>
      <c r="AL338" s="144">
        <f t="shared" si="91"/>
        <v>20.676186223039558</v>
      </c>
      <c r="AM338" s="142">
        <f>(SUMPRODUCT(AL338:AL$381,G338:G$381)+SUMPRODUCT(AL338:AL$381,H338:H$381))/12</f>
        <v>0</v>
      </c>
    </row>
    <row r="339" spans="1:39" x14ac:dyDescent="0.2">
      <c r="A339" s="7">
        <v>318</v>
      </c>
      <c r="B339" s="7">
        <v>159</v>
      </c>
      <c r="C339" s="7">
        <v>79.5</v>
      </c>
      <c r="D339" s="12">
        <f t="shared" si="83"/>
        <v>26.5</v>
      </c>
      <c r="E339" s="29">
        <f t="shared" si="101"/>
        <v>0</v>
      </c>
      <c r="F339" s="2">
        <f t="shared" si="84"/>
        <v>0</v>
      </c>
      <c r="G339" s="2">
        <f t="shared" si="92"/>
        <v>0</v>
      </c>
      <c r="H339" s="2">
        <f t="shared" si="93"/>
        <v>0</v>
      </c>
      <c r="I339" s="2">
        <f t="shared" ref="I339:I381" si="102">SUM(F339:H339)</f>
        <v>0</v>
      </c>
      <c r="J339" s="2">
        <f t="shared" si="99"/>
        <v>0</v>
      </c>
      <c r="K339" s="2">
        <f t="shared" si="85"/>
        <v>0</v>
      </c>
      <c r="L339" s="2">
        <f t="shared" si="85"/>
        <v>0</v>
      </c>
      <c r="M339" s="2"/>
      <c r="N339" s="28">
        <f t="shared" si="100"/>
        <v>0</v>
      </c>
      <c r="O339" s="2">
        <f t="shared" si="94"/>
        <v>0</v>
      </c>
      <c r="P339" s="2">
        <f t="shared" si="95"/>
        <v>0</v>
      </c>
      <c r="R339">
        <f t="shared" si="96"/>
        <v>318</v>
      </c>
      <c r="S339" s="89">
        <f t="shared" si="86"/>
        <v>0</v>
      </c>
      <c r="T339" s="89">
        <f>IF(AND(S339=0,S338&gt;0),SUM($G339:$H$381),S339)</f>
        <v>0</v>
      </c>
      <c r="U339" s="82">
        <f>SUM(T339:T$381)</f>
        <v>0</v>
      </c>
      <c r="V339" s="68">
        <f>localspline(R339,'BBG rates'!$G$10:$G$27,'BBG rates'!$K$10:$K$27)</f>
        <v>0.96782395232434282</v>
      </c>
      <c r="W339" s="68">
        <f>locallinterp(R339,'BBG rates'!$G$10:$G$27,'BBG rates'!$J$10:$J$27)</f>
        <v>0.11708</v>
      </c>
      <c r="X339" s="56">
        <f t="shared" si="97"/>
        <v>0.11701721987602554</v>
      </c>
      <c r="Y339" s="66">
        <f t="shared" si="87"/>
        <v>0</v>
      </c>
      <c r="Z339" s="72">
        <f t="shared" si="88"/>
        <v>0</v>
      </c>
      <c r="AA339" s="79">
        <f t="shared" si="89"/>
        <v>0</v>
      </c>
      <c r="AB339" s="81">
        <f t="shared" si="98"/>
        <v>0</v>
      </c>
      <c r="AD339" s="95">
        <f>locallinterp(R339,'BBG rates'!$N$10:$N$369,'BBG rates'!$P$10:$P$369)</f>
        <v>26.529083106691658</v>
      </c>
      <c r="AI339" s="185">
        <f t="shared" si="90"/>
        <v>318</v>
      </c>
      <c r="AJ339" s="127">
        <f>locallinterp(MIN(AI339,CAP_Senior*12),'BBG rates'!$X$24:$X$65,'BBG rates'!$Y$24:$Y$65)</f>
        <v>67.918742488467984</v>
      </c>
      <c r="AK339" s="127">
        <f>locallinterp(MIN(AI339,CAP_CB*12),'BBG rates'!$AA$25:$AA$40,'BBG rates'!$AC$25:$AC$40)</f>
        <v>11</v>
      </c>
      <c r="AL339" s="144">
        <f t="shared" si="91"/>
        <v>20.676186223039558</v>
      </c>
      <c r="AM339" s="142">
        <f>(SUMPRODUCT(AL339:AL$381,G339:G$381)+SUMPRODUCT(AL339:AL$381,H339:H$381))/12</f>
        <v>0</v>
      </c>
    </row>
    <row r="340" spans="1:39" x14ac:dyDescent="0.2">
      <c r="A340" s="7">
        <v>319</v>
      </c>
      <c r="B340" s="7">
        <v>159.5</v>
      </c>
      <c r="C340" s="7">
        <v>79.75</v>
      </c>
      <c r="D340" s="12">
        <f t="shared" si="83"/>
        <v>26.583333333333332</v>
      </c>
      <c r="E340" s="29">
        <f t="shared" si="101"/>
        <v>0</v>
      </c>
      <c r="F340" s="2">
        <f t="shared" si="84"/>
        <v>0</v>
      </c>
      <c r="G340" s="2">
        <f t="shared" si="92"/>
        <v>0</v>
      </c>
      <c r="H340" s="2">
        <f t="shared" si="93"/>
        <v>0</v>
      </c>
      <c r="I340" s="2">
        <f t="shared" si="102"/>
        <v>0</v>
      </c>
      <c r="J340" s="2">
        <f t="shared" si="99"/>
        <v>0</v>
      </c>
      <c r="K340" s="2">
        <f t="shared" si="85"/>
        <v>0</v>
      </c>
      <c r="L340" s="2">
        <f t="shared" si="85"/>
        <v>0</v>
      </c>
      <c r="M340" s="2"/>
      <c r="N340" s="28">
        <f t="shared" si="100"/>
        <v>0</v>
      </c>
      <c r="O340" s="2">
        <f t="shared" si="94"/>
        <v>0</v>
      </c>
      <c r="P340" s="2">
        <f t="shared" si="95"/>
        <v>0</v>
      </c>
      <c r="R340">
        <f t="shared" si="96"/>
        <v>319</v>
      </c>
      <c r="S340" s="89">
        <f t="shared" si="86"/>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7"/>
        <v>0.11674417922273861</v>
      </c>
      <c r="Y340" s="66">
        <f t="shared" si="87"/>
        <v>0</v>
      </c>
      <c r="Z340" s="72">
        <f t="shared" si="88"/>
        <v>0</v>
      </c>
      <c r="AA340" s="79">
        <f t="shared" si="89"/>
        <v>0</v>
      </c>
      <c r="AB340" s="81">
        <f t="shared" si="98"/>
        <v>0</v>
      </c>
      <c r="AD340" s="95">
        <f>locallinterp(R340,'BBG rates'!$N$10:$N$369,'BBG rates'!$P$10:$P$369)</f>
        <v>26.609732264469091</v>
      </c>
      <c r="AI340" s="185">
        <f t="shared" si="90"/>
        <v>319</v>
      </c>
      <c r="AJ340" s="127">
        <f>locallinterp(MIN(AI340,CAP_Senior*12),'BBG rates'!$X$24:$X$65,'BBG rates'!$Y$24:$Y$65)</f>
        <v>67.918742488467984</v>
      </c>
      <c r="AK340" s="127">
        <f>locallinterp(MIN(AI340,CAP_CB*12),'BBG rates'!$AA$25:$AA$40,'BBG rates'!$AC$25:$AC$40)</f>
        <v>11</v>
      </c>
      <c r="AL340" s="144">
        <f t="shared" si="91"/>
        <v>20.676186223039558</v>
      </c>
      <c r="AM340" s="142">
        <f>(SUMPRODUCT(AL340:AL$381,G340:G$381)+SUMPRODUCT(AL340:AL$381,H340:H$381))/12</f>
        <v>0</v>
      </c>
    </row>
    <row r="341" spans="1:39" x14ac:dyDescent="0.2">
      <c r="A341" s="7">
        <v>320</v>
      </c>
      <c r="B341" s="7">
        <v>160</v>
      </c>
      <c r="C341" s="7">
        <v>80</v>
      </c>
      <c r="D341" s="12">
        <f t="shared" si="83"/>
        <v>26.666666666666668</v>
      </c>
      <c r="E341" s="29">
        <f t="shared" si="101"/>
        <v>0</v>
      </c>
      <c r="F341" s="2">
        <f t="shared" si="84"/>
        <v>0</v>
      </c>
      <c r="G341" s="2">
        <f t="shared" si="92"/>
        <v>0</v>
      </c>
      <c r="H341" s="2">
        <f t="shared" si="93"/>
        <v>0</v>
      </c>
      <c r="I341" s="2">
        <f t="shared" si="102"/>
        <v>0</v>
      </c>
      <c r="J341" s="2">
        <f t="shared" si="99"/>
        <v>0</v>
      </c>
      <c r="K341" s="2">
        <f t="shared" si="85"/>
        <v>0</v>
      </c>
      <c r="L341" s="2">
        <f t="shared" si="85"/>
        <v>0</v>
      </c>
      <c r="M341" s="2"/>
      <c r="N341" s="28">
        <f t="shared" si="100"/>
        <v>0</v>
      </c>
      <c r="O341" s="2">
        <f t="shared" si="94"/>
        <v>0</v>
      </c>
      <c r="P341" s="2">
        <f t="shared" si="95"/>
        <v>0</v>
      </c>
      <c r="R341">
        <f t="shared" si="96"/>
        <v>320</v>
      </c>
      <c r="S341" s="89">
        <f t="shared" si="86"/>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7"/>
        <v>0.11647113788599839</v>
      </c>
      <c r="Y341" s="66">
        <f t="shared" si="87"/>
        <v>0</v>
      </c>
      <c r="Z341" s="72">
        <f t="shared" si="88"/>
        <v>0</v>
      </c>
      <c r="AA341" s="79">
        <f t="shared" si="89"/>
        <v>0</v>
      </c>
      <c r="AB341" s="81">
        <f t="shared" si="98"/>
        <v>0</v>
      </c>
      <c r="AD341" s="95">
        <f>locallinterp(R341,'BBG rates'!$N$10:$N$369,'BBG rates'!$P$10:$P$369)</f>
        <v>26.690378808308552</v>
      </c>
      <c r="AI341" s="185">
        <f t="shared" si="90"/>
        <v>320</v>
      </c>
      <c r="AJ341" s="127">
        <f>locallinterp(MIN(AI341,CAP_Senior*12),'BBG rates'!$X$24:$X$65,'BBG rates'!$Y$24:$Y$65)</f>
        <v>67.918742488467984</v>
      </c>
      <c r="AK341" s="127">
        <f>locallinterp(MIN(AI341,CAP_CB*12),'BBG rates'!$AA$25:$AA$40,'BBG rates'!$AC$25:$AC$40)</f>
        <v>11</v>
      </c>
      <c r="AL341" s="144">
        <f t="shared" si="91"/>
        <v>20.676186223039558</v>
      </c>
      <c r="AM341" s="142">
        <f>(SUMPRODUCT(AL341:AL$381,G341:G$381)+SUMPRODUCT(AL341:AL$381,H341:H$381))/12</f>
        <v>0</v>
      </c>
    </row>
    <row r="342" spans="1:39" x14ac:dyDescent="0.2">
      <c r="A342" s="7">
        <v>321</v>
      </c>
      <c r="B342" s="7">
        <v>160.5</v>
      </c>
      <c r="C342" s="7">
        <v>80.25</v>
      </c>
      <c r="D342" s="12">
        <f t="shared" ref="D342:D381" si="103">A342/12</f>
        <v>26.75</v>
      </c>
      <c r="E342" s="29">
        <f t="shared" si="101"/>
        <v>0</v>
      </c>
      <c r="F342" s="2">
        <f t="shared" ref="F342:F381" si="104">IF($A342&lt;=$I$8,-IPMT($G$11,1,$I$8-$A342+1,$E341),0)</f>
        <v>0</v>
      </c>
      <c r="G342" s="2">
        <f t="shared" si="92"/>
        <v>0</v>
      </c>
      <c r="H342" s="2">
        <f t="shared" si="93"/>
        <v>0</v>
      </c>
      <c r="I342" s="2">
        <f t="shared" si="102"/>
        <v>0</v>
      </c>
      <c r="J342" s="2">
        <f t="shared" si="99"/>
        <v>0</v>
      </c>
      <c r="K342" s="2">
        <f t="shared" ref="K342:L381" si="105">I342/(1+$F$12)^IF($I$7=1,$A342,IF($I$7=2,$B342,IF($I$7=4,$C342,$D342)))</f>
        <v>0</v>
      </c>
      <c r="L342" s="2">
        <f t="shared" si="105"/>
        <v>0</v>
      </c>
      <c r="M342" s="2"/>
      <c r="N342" s="28">
        <f t="shared" si="100"/>
        <v>0</v>
      </c>
      <c r="O342" s="2">
        <f t="shared" si="94"/>
        <v>0</v>
      </c>
      <c r="P342" s="2">
        <f t="shared" si="95"/>
        <v>0</v>
      </c>
      <c r="R342">
        <f t="shared" si="96"/>
        <v>321</v>
      </c>
      <c r="S342" s="89">
        <f t="shared" ref="S342:S381" si="106">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7"/>
        <v>0.11619809586607133</v>
      </c>
      <c r="Y342" s="66">
        <f t="shared" ref="Y342:Y380" si="107">T342*X342%/12+Y343</f>
        <v>0</v>
      </c>
      <c r="Z342" s="72">
        <f t="shared" ref="Z342:Z381" si="108">IF(U342=0,0,Y342*1200/U342)</f>
        <v>0</v>
      </c>
      <c r="AA342" s="79">
        <f t="shared" ref="AA342:AA381" si="109">T342*$AA$17%/12+AA343</f>
        <v>0</v>
      </c>
      <c r="AB342" s="81">
        <f t="shared" si="98"/>
        <v>0</v>
      </c>
      <c r="AD342" s="95">
        <f>locallinterp(R342,'BBG rates'!$N$10:$N$369,'BBG rates'!$P$10:$P$369)</f>
        <v>26.771022952080457</v>
      </c>
      <c r="AI342" s="185">
        <f t="shared" ref="AI342:AI381" si="110">A342</f>
        <v>321</v>
      </c>
      <c r="AJ342" s="127">
        <f>locallinterp(MIN(AI342,CAP_Senior*12),'BBG rates'!$X$24:$X$65,'BBG rates'!$Y$24:$Y$65)</f>
        <v>67.918742488467984</v>
      </c>
      <c r="AK342" s="127">
        <f>locallinterp(MIN(AI342,CAP_CB*12),'BBG rates'!$AA$25:$AA$40,'BBG rates'!$AC$25:$AC$40)</f>
        <v>11</v>
      </c>
      <c r="AL342" s="144">
        <f t="shared" ref="AL342:AL381" si="111">SUMPRODUCT(AJ342:AK342,$AJ$19:$AK$19)</f>
        <v>20.676186223039558</v>
      </c>
      <c r="AM342" s="142">
        <f>(SUMPRODUCT(AL342:AL$381,G342:G$381)+SUMPRODUCT(AL342:AL$381,H342:H$381))/12</f>
        <v>0</v>
      </c>
    </row>
    <row r="343" spans="1:39" x14ac:dyDescent="0.2">
      <c r="A343" s="7">
        <v>322</v>
      </c>
      <c r="B343" s="7">
        <v>161</v>
      </c>
      <c r="C343" s="7">
        <v>80.5</v>
      </c>
      <c r="D343" s="12">
        <f t="shared" si="103"/>
        <v>26.833333333333332</v>
      </c>
      <c r="E343" s="29">
        <f t="shared" si="101"/>
        <v>0</v>
      </c>
      <c r="F343" s="2">
        <f t="shared" si="104"/>
        <v>0</v>
      </c>
      <c r="G343" s="2">
        <f t="shared" ref="G343:G381" si="112">IF($A343&lt;=$I$8,-PPMT($G$11,1,$I$8-$A343+1,$E342),0)</f>
        <v>0</v>
      </c>
      <c r="H343" s="2">
        <f t="shared" ref="H343:H381" si="113">IF($A343&lt;=$I$8,(E342-G343)*$G$13,0)</f>
        <v>0</v>
      </c>
      <c r="I343" s="2">
        <f t="shared" si="102"/>
        <v>0</v>
      </c>
      <c r="J343" s="2">
        <f t="shared" si="99"/>
        <v>0</v>
      </c>
      <c r="K343" s="2">
        <f t="shared" si="105"/>
        <v>0</v>
      </c>
      <c r="L343" s="2">
        <f t="shared" si="105"/>
        <v>0</v>
      </c>
      <c r="M343" s="2"/>
      <c r="N343" s="28">
        <f t="shared" si="100"/>
        <v>0</v>
      </c>
      <c r="O343" s="2">
        <f t="shared" ref="O343:O381" si="114">IF($A343&lt;=$I$8,-IPMT($G$11,1,$I$8-$A343+1,$N342),0)</f>
        <v>0</v>
      </c>
      <c r="P343" s="2">
        <f t="shared" ref="P343:P381" si="115">IF($A343&lt;=$I$8,-PPMT($G$11,1,$I$8-$A343+1,$N342),0)</f>
        <v>0</v>
      </c>
      <c r="R343">
        <f t="shared" ref="R343:R381" si="116">ROUND(D343*12,1)</f>
        <v>322</v>
      </c>
      <c r="S343" s="89">
        <f t="shared" si="106"/>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7">((1+W343%)^(1/12)-1)*1200</f>
        <v>0.11592505316269097</v>
      </c>
      <c r="Y343" s="66">
        <f t="shared" si="107"/>
        <v>0</v>
      </c>
      <c r="Z343" s="72">
        <f t="shared" si="108"/>
        <v>0</v>
      </c>
      <c r="AA343" s="79">
        <f t="shared" si="109"/>
        <v>0</v>
      </c>
      <c r="AB343" s="81">
        <f t="shared" ref="AB343:AB381" si="118">IF(U343=0,0,AA343*1200/U343)</f>
        <v>0</v>
      </c>
      <c r="AD343" s="95">
        <f>locallinterp(R343,'BBG rates'!$N$10:$N$369,'BBG rates'!$P$10:$P$369)</f>
        <v>26.851664914125362</v>
      </c>
      <c r="AI343" s="185">
        <f t="shared" si="110"/>
        <v>322</v>
      </c>
      <c r="AJ343" s="127">
        <f>locallinterp(MIN(AI343,CAP_Senior*12),'BBG rates'!$X$24:$X$65,'BBG rates'!$Y$24:$Y$65)</f>
        <v>67.918742488467984</v>
      </c>
      <c r="AK343" s="127">
        <f>locallinterp(MIN(AI343,CAP_CB*12),'BBG rates'!$AA$25:$AA$40,'BBG rates'!$AC$25:$AC$40)</f>
        <v>11</v>
      </c>
      <c r="AL343" s="144">
        <f t="shared" si="111"/>
        <v>20.676186223039558</v>
      </c>
      <c r="AM343" s="142">
        <f>(SUMPRODUCT(AL343:AL$381,G343:G$381)+SUMPRODUCT(AL343:AL$381,H343:H$381))/12</f>
        <v>0</v>
      </c>
    </row>
    <row r="344" spans="1:39" x14ac:dyDescent="0.2">
      <c r="A344" s="7">
        <v>323</v>
      </c>
      <c r="B344" s="7">
        <v>161.5</v>
      </c>
      <c r="C344" s="7">
        <v>80.75</v>
      </c>
      <c r="D344" s="12">
        <f t="shared" si="103"/>
        <v>26.916666666666668</v>
      </c>
      <c r="E344" s="29">
        <f t="shared" si="101"/>
        <v>0</v>
      </c>
      <c r="F344" s="2">
        <f t="shared" si="104"/>
        <v>0</v>
      </c>
      <c r="G344" s="2">
        <f t="shared" si="112"/>
        <v>0</v>
      </c>
      <c r="H344" s="2">
        <f t="shared" si="113"/>
        <v>0</v>
      </c>
      <c r="I344" s="2">
        <f t="shared" si="102"/>
        <v>0</v>
      </c>
      <c r="J344" s="2">
        <f t="shared" ref="J344:J381" si="119">IF($I$7=1,I344*A344,IF($I$7=2,I344*B344,IF($I$7=4,I344*C344,I344*D344)))</f>
        <v>0</v>
      </c>
      <c r="K344" s="2">
        <f t="shared" si="105"/>
        <v>0</v>
      </c>
      <c r="L344" s="2">
        <f t="shared" si="105"/>
        <v>0</v>
      </c>
      <c r="M344" s="2"/>
      <c r="N344" s="28">
        <f t="shared" ref="N344:N381" si="120">IF($A344&lt;=$I$8,N343-P344,0)</f>
        <v>0</v>
      </c>
      <c r="O344" s="2">
        <f t="shared" si="114"/>
        <v>0</v>
      </c>
      <c r="P344" s="2">
        <f t="shared" si="115"/>
        <v>0</v>
      </c>
      <c r="R344">
        <f t="shared" si="116"/>
        <v>323</v>
      </c>
      <c r="S344" s="89">
        <f t="shared" si="106"/>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7"/>
        <v>0.11565200977612378</v>
      </c>
      <c r="Y344" s="66">
        <f t="shared" si="107"/>
        <v>0</v>
      </c>
      <c r="Z344" s="72">
        <f t="shared" si="108"/>
        <v>0</v>
      </c>
      <c r="AA344" s="79">
        <f t="shared" si="109"/>
        <v>0</v>
      </c>
      <c r="AB344" s="81">
        <f t="shared" si="118"/>
        <v>0</v>
      </c>
      <c r="AD344" s="95">
        <f>locallinterp(R344,'BBG rates'!$N$10:$N$369,'BBG rates'!$P$10:$P$369)</f>
        <v>26.932304902341833</v>
      </c>
      <c r="AI344" s="185">
        <f t="shared" si="110"/>
        <v>323</v>
      </c>
      <c r="AJ344" s="127">
        <f>locallinterp(MIN(AI344,CAP_Senior*12),'BBG rates'!$X$24:$X$65,'BBG rates'!$Y$24:$Y$65)</f>
        <v>67.918742488467984</v>
      </c>
      <c r="AK344" s="127">
        <f>locallinterp(MIN(AI344,CAP_CB*12),'BBG rates'!$AA$25:$AA$40,'BBG rates'!$AC$25:$AC$40)</f>
        <v>11</v>
      </c>
      <c r="AL344" s="144">
        <f t="shared" si="111"/>
        <v>20.676186223039558</v>
      </c>
      <c r="AM344" s="142">
        <f>(SUMPRODUCT(AL344:AL$381,G344:G$381)+SUMPRODUCT(AL344:AL$381,H344:H$381))/12</f>
        <v>0</v>
      </c>
    </row>
    <row r="345" spans="1:39" x14ac:dyDescent="0.2">
      <c r="A345" s="7">
        <v>324</v>
      </c>
      <c r="B345" s="7">
        <v>162</v>
      </c>
      <c r="C345" s="7">
        <v>81</v>
      </c>
      <c r="D345" s="12">
        <f t="shared" si="103"/>
        <v>27</v>
      </c>
      <c r="E345" s="29">
        <f t="shared" si="101"/>
        <v>0</v>
      </c>
      <c r="F345" s="2">
        <f t="shared" si="104"/>
        <v>0</v>
      </c>
      <c r="G345" s="2">
        <f t="shared" si="112"/>
        <v>0</v>
      </c>
      <c r="H345" s="2">
        <f t="shared" si="113"/>
        <v>0</v>
      </c>
      <c r="I345" s="2">
        <f t="shared" si="102"/>
        <v>0</v>
      </c>
      <c r="J345" s="2">
        <f t="shared" si="119"/>
        <v>0</v>
      </c>
      <c r="K345" s="2">
        <f t="shared" si="105"/>
        <v>0</v>
      </c>
      <c r="L345" s="2">
        <f t="shared" si="105"/>
        <v>0</v>
      </c>
      <c r="M345" s="2"/>
      <c r="N345" s="28">
        <f t="shared" si="120"/>
        <v>0</v>
      </c>
      <c r="O345" s="2">
        <f t="shared" si="114"/>
        <v>0</v>
      </c>
      <c r="P345" s="2">
        <f t="shared" si="115"/>
        <v>0</v>
      </c>
      <c r="R345">
        <f t="shared" si="116"/>
        <v>324</v>
      </c>
      <c r="S345" s="89">
        <f t="shared" si="106"/>
        <v>0</v>
      </c>
      <c r="T345" s="89">
        <f>IF(AND(S345=0,S344&gt;0),SUM($G345:$H$381),S345)</f>
        <v>0</v>
      </c>
      <c r="U345" s="82">
        <f>SUM(T345:T$381)</f>
        <v>0</v>
      </c>
      <c r="V345" s="68">
        <f>localspline(R345,'BBG rates'!$G$10:$G$27,'BBG rates'!$K$10:$K$27)</f>
        <v>0.96765860178725838</v>
      </c>
      <c r="W345" s="68">
        <f>locallinterp(R345,'BBG rates'!$G$10:$G$27,'BBG rates'!$J$10:$J$27)</f>
        <v>0.11544</v>
      </c>
      <c r="X345" s="56">
        <f t="shared" si="117"/>
        <v>0.11537896570610329</v>
      </c>
      <c r="Y345" s="66">
        <f t="shared" si="107"/>
        <v>0</v>
      </c>
      <c r="Z345" s="72">
        <f t="shared" si="108"/>
        <v>0</v>
      </c>
      <c r="AA345" s="79">
        <f t="shared" si="109"/>
        <v>0</v>
      </c>
      <c r="AB345" s="81">
        <f t="shared" si="118"/>
        <v>0</v>
      </c>
      <c r="AD345" s="95">
        <f>locallinterp(R345,'BBG rates'!$N$10:$N$369,'BBG rates'!$P$10:$P$369)</f>
        <v>27.012943119157438</v>
      </c>
      <c r="AI345" s="185">
        <f t="shared" si="110"/>
        <v>324</v>
      </c>
      <c r="AJ345" s="127">
        <f>locallinterp(MIN(AI345,CAP_Senior*12),'BBG rates'!$X$24:$X$65,'BBG rates'!$Y$24:$Y$65)</f>
        <v>67.918742488467984</v>
      </c>
      <c r="AK345" s="127">
        <f>locallinterp(MIN(AI345,CAP_CB*12),'BBG rates'!$AA$25:$AA$40,'BBG rates'!$AC$25:$AC$40)</f>
        <v>11</v>
      </c>
      <c r="AL345" s="144">
        <f t="shared" si="111"/>
        <v>20.676186223039558</v>
      </c>
      <c r="AM345" s="142">
        <f>(SUMPRODUCT(AL345:AL$381,G345:G$381)+SUMPRODUCT(AL345:AL$381,H345:H$381))/12</f>
        <v>0</v>
      </c>
    </row>
    <row r="346" spans="1:39" x14ac:dyDescent="0.2">
      <c r="A346" s="7">
        <v>325</v>
      </c>
      <c r="B346" s="7">
        <v>162.5</v>
      </c>
      <c r="C346" s="7">
        <v>81.25</v>
      </c>
      <c r="D346" s="12">
        <f t="shared" si="103"/>
        <v>27.083333333333332</v>
      </c>
      <c r="E346" s="29">
        <f t="shared" si="101"/>
        <v>0</v>
      </c>
      <c r="F346" s="2">
        <f t="shared" si="104"/>
        <v>0</v>
      </c>
      <c r="G346" s="2">
        <f t="shared" si="112"/>
        <v>0</v>
      </c>
      <c r="H346" s="2">
        <f t="shared" si="113"/>
        <v>0</v>
      </c>
      <c r="I346" s="2">
        <f t="shared" si="102"/>
        <v>0</v>
      </c>
      <c r="J346" s="2">
        <f t="shared" si="119"/>
        <v>0</v>
      </c>
      <c r="K346" s="2">
        <f t="shared" si="105"/>
        <v>0</v>
      </c>
      <c r="L346" s="2">
        <f t="shared" si="105"/>
        <v>0</v>
      </c>
      <c r="M346" s="2"/>
      <c r="N346" s="28">
        <f t="shared" si="120"/>
        <v>0</v>
      </c>
      <c r="O346" s="2">
        <f t="shared" si="114"/>
        <v>0</v>
      </c>
      <c r="P346" s="2">
        <f t="shared" si="115"/>
        <v>0</v>
      </c>
      <c r="R346">
        <f t="shared" si="116"/>
        <v>325</v>
      </c>
      <c r="S346" s="89">
        <f t="shared" si="106"/>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7"/>
        <v>0.11510592095289596</v>
      </c>
      <c r="Y346" s="66">
        <f t="shared" si="107"/>
        <v>0</v>
      </c>
      <c r="Z346" s="72">
        <f t="shared" si="108"/>
        <v>0</v>
      </c>
      <c r="AA346" s="79">
        <f t="shared" si="109"/>
        <v>0</v>
      </c>
      <c r="AB346" s="81">
        <f t="shared" si="118"/>
        <v>0</v>
      </c>
      <c r="AD346" s="95">
        <f>locallinterp(R346,'BBG rates'!$N$10:$N$369,'BBG rates'!$P$10:$P$369)</f>
        <v>27.093579756561429</v>
      </c>
      <c r="AI346" s="185">
        <f t="shared" si="110"/>
        <v>325</v>
      </c>
      <c r="AJ346" s="127">
        <f>locallinterp(MIN(AI346,CAP_Senior*12),'BBG rates'!$X$24:$X$65,'BBG rates'!$Y$24:$Y$65)</f>
        <v>67.918742488467984</v>
      </c>
      <c r="AK346" s="127">
        <f>locallinterp(MIN(AI346,CAP_CB*12),'BBG rates'!$AA$25:$AA$40,'BBG rates'!$AC$25:$AC$40)</f>
        <v>11</v>
      </c>
      <c r="AL346" s="144">
        <f t="shared" si="111"/>
        <v>20.676186223039558</v>
      </c>
      <c r="AM346" s="142">
        <f>(SUMPRODUCT(AL346:AL$381,G346:G$381)+SUMPRODUCT(AL346:AL$381,H346:H$381))/12</f>
        <v>0</v>
      </c>
    </row>
    <row r="347" spans="1:39" x14ac:dyDescent="0.2">
      <c r="A347" s="7">
        <v>326</v>
      </c>
      <c r="B347" s="7">
        <v>163</v>
      </c>
      <c r="C347" s="7">
        <v>81.5</v>
      </c>
      <c r="D347" s="12">
        <f t="shared" si="103"/>
        <v>27.166666666666668</v>
      </c>
      <c r="E347" s="29">
        <f t="shared" si="101"/>
        <v>0</v>
      </c>
      <c r="F347" s="2">
        <f t="shared" si="104"/>
        <v>0</v>
      </c>
      <c r="G347" s="2">
        <f t="shared" si="112"/>
        <v>0</v>
      </c>
      <c r="H347" s="2">
        <f t="shared" si="113"/>
        <v>0</v>
      </c>
      <c r="I347" s="2">
        <f t="shared" si="102"/>
        <v>0</v>
      </c>
      <c r="J347" s="2">
        <f t="shared" si="119"/>
        <v>0</v>
      </c>
      <c r="K347" s="2">
        <f t="shared" si="105"/>
        <v>0</v>
      </c>
      <c r="L347" s="2">
        <f t="shared" si="105"/>
        <v>0</v>
      </c>
      <c r="M347" s="2"/>
      <c r="N347" s="28">
        <f t="shared" si="120"/>
        <v>0</v>
      </c>
      <c r="O347" s="2">
        <f t="shared" si="114"/>
        <v>0</v>
      </c>
      <c r="P347" s="2">
        <f t="shared" si="115"/>
        <v>0</v>
      </c>
      <c r="R347">
        <f t="shared" si="116"/>
        <v>326</v>
      </c>
      <c r="S347" s="89">
        <f t="shared" si="106"/>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7"/>
        <v>0.11483287551623533</v>
      </c>
      <c r="Y347" s="66">
        <f t="shared" si="107"/>
        <v>0</v>
      </c>
      <c r="Z347" s="72">
        <f t="shared" si="108"/>
        <v>0</v>
      </c>
      <c r="AA347" s="79">
        <f t="shared" si="109"/>
        <v>0</v>
      </c>
      <c r="AB347" s="81">
        <f t="shared" si="118"/>
        <v>0</v>
      </c>
      <c r="AD347" s="95">
        <f>locallinterp(R347,'BBG rates'!$N$10:$N$369,'BBG rates'!$P$10:$P$369)</f>
        <v>27.174215006040271</v>
      </c>
      <c r="AI347" s="185">
        <f t="shared" si="110"/>
        <v>326</v>
      </c>
      <c r="AJ347" s="127">
        <f>locallinterp(MIN(AI347,CAP_Senior*12),'BBG rates'!$X$24:$X$65,'BBG rates'!$Y$24:$Y$65)</f>
        <v>67.918742488467984</v>
      </c>
      <c r="AK347" s="127">
        <f>locallinterp(MIN(AI347,CAP_CB*12),'BBG rates'!$AA$25:$AA$40,'BBG rates'!$AC$25:$AC$40)</f>
        <v>11</v>
      </c>
      <c r="AL347" s="144">
        <f t="shared" si="111"/>
        <v>20.676186223039558</v>
      </c>
      <c r="AM347" s="142">
        <f>(SUMPRODUCT(AL347:AL$381,G347:G$381)+SUMPRODUCT(AL347:AL$381,H347:H$381))/12</f>
        <v>0</v>
      </c>
    </row>
    <row r="348" spans="1:39" x14ac:dyDescent="0.2">
      <c r="A348" s="7">
        <v>327</v>
      </c>
      <c r="B348" s="7">
        <v>163.5</v>
      </c>
      <c r="C348" s="7">
        <v>81.75</v>
      </c>
      <c r="D348" s="12">
        <f t="shared" si="103"/>
        <v>27.25</v>
      </c>
      <c r="E348" s="29">
        <f t="shared" si="101"/>
        <v>0</v>
      </c>
      <c r="F348" s="2">
        <f t="shared" si="104"/>
        <v>0</v>
      </c>
      <c r="G348" s="2">
        <f t="shared" si="112"/>
        <v>0</v>
      </c>
      <c r="H348" s="2">
        <f t="shared" si="113"/>
        <v>0</v>
      </c>
      <c r="I348" s="2">
        <f t="shared" si="102"/>
        <v>0</v>
      </c>
      <c r="J348" s="2">
        <f t="shared" si="119"/>
        <v>0</v>
      </c>
      <c r="K348" s="2">
        <f t="shared" si="105"/>
        <v>0</v>
      </c>
      <c r="L348" s="2">
        <f t="shared" si="105"/>
        <v>0</v>
      </c>
      <c r="M348" s="2"/>
      <c r="N348" s="28">
        <f t="shared" si="120"/>
        <v>0</v>
      </c>
      <c r="O348" s="2">
        <f t="shared" si="114"/>
        <v>0</v>
      </c>
      <c r="P348" s="2">
        <f t="shared" si="115"/>
        <v>0</v>
      </c>
      <c r="R348">
        <f t="shared" si="116"/>
        <v>327</v>
      </c>
      <c r="S348" s="89">
        <f t="shared" si="106"/>
        <v>0</v>
      </c>
      <c r="T348" s="89">
        <f>IF(AND(S348=0,S347&gt;0),SUM($G348:$H$381),S348)</f>
        <v>0</v>
      </c>
      <c r="U348" s="82">
        <f>SUM(T348:T$381)</f>
        <v>0</v>
      </c>
      <c r="V348" s="68">
        <f>localspline(R348,'BBG rates'!$G$10:$G$27,'BBG rates'!$K$10:$K$27)</f>
        <v>0.96760863042313483</v>
      </c>
      <c r="W348" s="68">
        <f>locallinterp(R348,'BBG rates'!$G$10:$G$27,'BBG rates'!$J$10:$J$27)</f>
        <v>0.11462</v>
      </c>
      <c r="X348" s="56">
        <f t="shared" si="117"/>
        <v>0.11455982939612142</v>
      </c>
      <c r="Y348" s="66">
        <f t="shared" si="107"/>
        <v>0</v>
      </c>
      <c r="Z348" s="72">
        <f t="shared" si="108"/>
        <v>0</v>
      </c>
      <c r="AA348" s="79">
        <f t="shared" si="109"/>
        <v>0</v>
      </c>
      <c r="AB348" s="81">
        <f t="shared" si="118"/>
        <v>0</v>
      </c>
      <c r="AD348" s="95">
        <f>locallinterp(R348,'BBG rates'!$N$10:$N$369,'BBG rates'!$P$10:$P$369)</f>
        <v>27.25484905857553</v>
      </c>
      <c r="AI348" s="185">
        <f t="shared" si="110"/>
        <v>327</v>
      </c>
      <c r="AJ348" s="127">
        <f>locallinterp(MIN(AI348,CAP_Senior*12),'BBG rates'!$X$24:$X$65,'BBG rates'!$Y$24:$Y$65)</f>
        <v>67.918742488467984</v>
      </c>
      <c r="AK348" s="127">
        <f>locallinterp(MIN(AI348,CAP_CB*12),'BBG rates'!$AA$25:$AA$40,'BBG rates'!$AC$25:$AC$40)</f>
        <v>11</v>
      </c>
      <c r="AL348" s="144">
        <f t="shared" si="111"/>
        <v>20.676186223039558</v>
      </c>
      <c r="AM348" s="142">
        <f>(SUMPRODUCT(AL348:AL$381,G348:G$381)+SUMPRODUCT(AL348:AL$381,H348:H$381))/12</f>
        <v>0</v>
      </c>
    </row>
    <row r="349" spans="1:39" x14ac:dyDescent="0.2">
      <c r="A349" s="7">
        <v>328</v>
      </c>
      <c r="B349" s="7">
        <v>164</v>
      </c>
      <c r="C349" s="7">
        <v>82</v>
      </c>
      <c r="D349" s="12">
        <f t="shared" si="103"/>
        <v>27.333333333333332</v>
      </c>
      <c r="E349" s="29">
        <f t="shared" si="101"/>
        <v>0</v>
      </c>
      <c r="F349" s="2">
        <f t="shared" si="104"/>
        <v>0</v>
      </c>
      <c r="G349" s="2">
        <f t="shared" si="112"/>
        <v>0</v>
      </c>
      <c r="H349" s="2">
        <f t="shared" si="113"/>
        <v>0</v>
      </c>
      <c r="I349" s="2">
        <f t="shared" si="102"/>
        <v>0</v>
      </c>
      <c r="J349" s="2">
        <f t="shared" si="119"/>
        <v>0</v>
      </c>
      <c r="K349" s="2">
        <f t="shared" si="105"/>
        <v>0</v>
      </c>
      <c r="L349" s="2">
        <f t="shared" si="105"/>
        <v>0</v>
      </c>
      <c r="M349" s="2"/>
      <c r="N349" s="28">
        <f t="shared" si="120"/>
        <v>0</v>
      </c>
      <c r="O349" s="2">
        <f t="shared" si="114"/>
        <v>0</v>
      </c>
      <c r="P349" s="2">
        <f t="shared" si="115"/>
        <v>0</v>
      </c>
      <c r="R349">
        <f t="shared" si="116"/>
        <v>328</v>
      </c>
      <c r="S349" s="89">
        <f t="shared" si="106"/>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7"/>
        <v>0.11428678259282066</v>
      </c>
      <c r="Y349" s="66">
        <f t="shared" si="107"/>
        <v>0</v>
      </c>
      <c r="Z349" s="72">
        <f t="shared" si="108"/>
        <v>0</v>
      </c>
      <c r="AA349" s="79">
        <f t="shared" si="109"/>
        <v>0</v>
      </c>
      <c r="AB349" s="81">
        <f t="shared" si="118"/>
        <v>0</v>
      </c>
      <c r="AD349" s="95">
        <f>locallinterp(R349,'BBG rates'!$N$10:$N$369,'BBG rates'!$P$10:$P$369)</f>
        <v>27.335482094710713</v>
      </c>
      <c r="AI349" s="185">
        <f t="shared" si="110"/>
        <v>328</v>
      </c>
      <c r="AJ349" s="127">
        <f>locallinterp(MIN(AI349,CAP_Senior*12),'BBG rates'!$X$24:$X$65,'BBG rates'!$Y$24:$Y$65)</f>
        <v>67.918742488467984</v>
      </c>
      <c r="AK349" s="127">
        <f>locallinterp(MIN(AI349,CAP_CB*12),'BBG rates'!$AA$25:$AA$40,'BBG rates'!$AC$25:$AC$40)</f>
        <v>11</v>
      </c>
      <c r="AL349" s="144">
        <f t="shared" si="111"/>
        <v>20.676186223039558</v>
      </c>
      <c r="AM349" s="142">
        <f>(SUMPRODUCT(AL349:AL$381,G349:G$381)+SUMPRODUCT(AL349:AL$381,H349:H$381))/12</f>
        <v>0</v>
      </c>
    </row>
    <row r="350" spans="1:39" x14ac:dyDescent="0.2">
      <c r="A350" s="7">
        <v>329</v>
      </c>
      <c r="B350" s="7">
        <v>164.5</v>
      </c>
      <c r="C350" s="7">
        <v>82.25</v>
      </c>
      <c r="D350" s="12">
        <f t="shared" si="103"/>
        <v>27.416666666666668</v>
      </c>
      <c r="E350" s="29">
        <f t="shared" si="101"/>
        <v>0</v>
      </c>
      <c r="F350" s="2">
        <f t="shared" si="104"/>
        <v>0</v>
      </c>
      <c r="G350" s="2">
        <f t="shared" si="112"/>
        <v>0</v>
      </c>
      <c r="H350" s="2">
        <f t="shared" si="113"/>
        <v>0</v>
      </c>
      <c r="I350" s="2">
        <f t="shared" si="102"/>
        <v>0</v>
      </c>
      <c r="J350" s="2">
        <f t="shared" si="119"/>
        <v>0</v>
      </c>
      <c r="K350" s="2">
        <f t="shared" si="105"/>
        <v>0</v>
      </c>
      <c r="L350" s="2">
        <f t="shared" si="105"/>
        <v>0</v>
      </c>
      <c r="M350" s="2"/>
      <c r="N350" s="28">
        <f t="shared" si="120"/>
        <v>0</v>
      </c>
      <c r="O350" s="2">
        <f t="shared" si="114"/>
        <v>0</v>
      </c>
      <c r="P350" s="2">
        <f t="shared" si="115"/>
        <v>0</v>
      </c>
      <c r="R350">
        <f t="shared" si="116"/>
        <v>329</v>
      </c>
      <c r="S350" s="89">
        <f t="shared" si="106"/>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7"/>
        <v>0.1140137351060666</v>
      </c>
      <c r="Y350" s="66">
        <f t="shared" si="107"/>
        <v>0</v>
      </c>
      <c r="Z350" s="72">
        <f t="shared" si="108"/>
        <v>0</v>
      </c>
      <c r="AA350" s="79">
        <f t="shared" si="109"/>
        <v>0</v>
      </c>
      <c r="AB350" s="81">
        <f t="shared" si="118"/>
        <v>0</v>
      </c>
      <c r="AD350" s="95">
        <f>locallinterp(R350,'BBG rates'!$N$10:$N$369,'BBG rates'!$P$10:$P$369)</f>
        <v>27.416114284553597</v>
      </c>
      <c r="AI350" s="185">
        <f t="shared" si="110"/>
        <v>329</v>
      </c>
      <c r="AJ350" s="127">
        <f>locallinterp(MIN(AI350,CAP_Senior*12),'BBG rates'!$X$24:$X$65,'BBG rates'!$Y$24:$Y$65)</f>
        <v>67.918742488467984</v>
      </c>
      <c r="AK350" s="127">
        <f>locallinterp(MIN(AI350,CAP_CB*12),'BBG rates'!$AA$25:$AA$40,'BBG rates'!$AC$25:$AC$40)</f>
        <v>11</v>
      </c>
      <c r="AL350" s="144">
        <f t="shared" si="111"/>
        <v>20.676186223039558</v>
      </c>
      <c r="AM350" s="142">
        <f>(SUMPRODUCT(AL350:AL$381,G350:G$381)+SUMPRODUCT(AL350:AL$381,H350:H$381))/12</f>
        <v>0</v>
      </c>
    </row>
    <row r="351" spans="1:39" x14ac:dyDescent="0.2">
      <c r="A351" s="7">
        <v>330</v>
      </c>
      <c r="B351" s="7">
        <v>165</v>
      </c>
      <c r="C351" s="7">
        <v>82.5</v>
      </c>
      <c r="D351" s="12">
        <f t="shared" si="103"/>
        <v>27.5</v>
      </c>
      <c r="E351" s="29">
        <f t="shared" si="101"/>
        <v>0</v>
      </c>
      <c r="F351" s="2">
        <f t="shared" si="104"/>
        <v>0</v>
      </c>
      <c r="G351" s="2">
        <f t="shared" si="112"/>
        <v>0</v>
      </c>
      <c r="H351" s="2">
        <f t="shared" si="113"/>
        <v>0</v>
      </c>
      <c r="I351" s="2">
        <f t="shared" si="102"/>
        <v>0</v>
      </c>
      <c r="J351" s="2">
        <f t="shared" si="119"/>
        <v>0</v>
      </c>
      <c r="K351" s="2">
        <f t="shared" si="105"/>
        <v>0</v>
      </c>
      <c r="L351" s="2">
        <f t="shared" si="105"/>
        <v>0</v>
      </c>
      <c r="M351" s="2"/>
      <c r="N351" s="28">
        <f t="shared" si="120"/>
        <v>0</v>
      </c>
      <c r="O351" s="2">
        <f t="shared" si="114"/>
        <v>0</v>
      </c>
      <c r="P351" s="2">
        <f t="shared" si="115"/>
        <v>0</v>
      </c>
      <c r="R351">
        <f t="shared" si="116"/>
        <v>330</v>
      </c>
      <c r="S351" s="89">
        <f t="shared" si="106"/>
        <v>0</v>
      </c>
      <c r="T351" s="89">
        <f>IF(AND(S351=0,S350&gt;0),SUM($G351:$H$381),S351)</f>
        <v>0</v>
      </c>
      <c r="U351" s="82">
        <f>SUM(T351:T$381)</f>
        <v>0</v>
      </c>
      <c r="V351" s="68">
        <f>localspline(R351,'BBG rates'!$G$10:$G$27,'BBG rates'!$K$10:$K$27)</f>
        <v>0.96757821740857253</v>
      </c>
      <c r="W351" s="68">
        <f>locallinterp(R351,'BBG rates'!$G$10:$G$27,'BBG rates'!$J$10:$J$27)</f>
        <v>0.1138</v>
      </c>
      <c r="X351" s="56">
        <f t="shared" si="117"/>
        <v>0.11374068693612571</v>
      </c>
      <c r="Y351" s="66">
        <f t="shared" si="107"/>
        <v>0</v>
      </c>
      <c r="Z351" s="72">
        <f t="shared" si="108"/>
        <v>0</v>
      </c>
      <c r="AA351" s="79">
        <f t="shared" si="109"/>
        <v>0</v>
      </c>
      <c r="AB351" s="81">
        <f t="shared" si="118"/>
        <v>0</v>
      </c>
      <c r="AD351" s="95">
        <f>locallinterp(R351,'BBG rates'!$N$10:$N$369,'BBG rates'!$P$10:$P$369)</f>
        <v>27.496745802670979</v>
      </c>
      <c r="AI351" s="185">
        <f t="shared" si="110"/>
        <v>330</v>
      </c>
      <c r="AJ351" s="127">
        <f>locallinterp(MIN(AI351,CAP_Senior*12),'BBG rates'!$X$24:$X$65,'BBG rates'!$Y$24:$Y$65)</f>
        <v>67.918742488467984</v>
      </c>
      <c r="AK351" s="127">
        <f>locallinterp(MIN(AI351,CAP_CB*12),'BBG rates'!$AA$25:$AA$40,'BBG rates'!$AC$25:$AC$40)</f>
        <v>11</v>
      </c>
      <c r="AL351" s="144">
        <f t="shared" si="111"/>
        <v>20.676186223039558</v>
      </c>
      <c r="AM351" s="142">
        <f>(SUMPRODUCT(AL351:AL$381,G351:G$381)+SUMPRODUCT(AL351:AL$381,H351:H$381))/12</f>
        <v>0</v>
      </c>
    </row>
    <row r="352" spans="1:39" x14ac:dyDescent="0.2">
      <c r="A352" s="7">
        <v>331</v>
      </c>
      <c r="B352" s="7">
        <v>165.5</v>
      </c>
      <c r="C352" s="7">
        <v>82.75</v>
      </c>
      <c r="D352" s="12">
        <f t="shared" si="103"/>
        <v>27.583333333333332</v>
      </c>
      <c r="E352" s="29">
        <f t="shared" si="101"/>
        <v>0</v>
      </c>
      <c r="F352" s="2">
        <f t="shared" si="104"/>
        <v>0</v>
      </c>
      <c r="G352" s="2">
        <f t="shared" si="112"/>
        <v>0</v>
      </c>
      <c r="H352" s="2">
        <f t="shared" si="113"/>
        <v>0</v>
      </c>
      <c r="I352" s="2">
        <f t="shared" si="102"/>
        <v>0</v>
      </c>
      <c r="J352" s="2">
        <f t="shared" si="119"/>
        <v>0</v>
      </c>
      <c r="K352" s="2">
        <f t="shared" si="105"/>
        <v>0</v>
      </c>
      <c r="L352" s="2">
        <f t="shared" si="105"/>
        <v>0</v>
      </c>
      <c r="M352" s="2"/>
      <c r="N352" s="28">
        <f t="shared" si="120"/>
        <v>0</v>
      </c>
      <c r="O352" s="2">
        <f t="shared" si="114"/>
        <v>0</v>
      </c>
      <c r="P352" s="2">
        <f t="shared" si="115"/>
        <v>0</v>
      </c>
      <c r="R352">
        <f t="shared" si="116"/>
        <v>331</v>
      </c>
      <c r="S352" s="89">
        <f t="shared" si="106"/>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7"/>
        <v>0.11346763808273153</v>
      </c>
      <c r="Y352" s="66">
        <f t="shared" si="107"/>
        <v>0</v>
      </c>
      <c r="Z352" s="72">
        <f t="shared" si="108"/>
        <v>0</v>
      </c>
      <c r="AA352" s="79">
        <f t="shared" si="109"/>
        <v>0</v>
      </c>
      <c r="AB352" s="81">
        <f t="shared" si="118"/>
        <v>0</v>
      </c>
      <c r="AD352" s="95">
        <f>locallinterp(R352,'BBG rates'!$N$10:$N$369,'BBG rates'!$P$10:$P$369)</f>
        <v>27.577376810711542</v>
      </c>
      <c r="AI352" s="185">
        <f t="shared" si="110"/>
        <v>331</v>
      </c>
      <c r="AJ352" s="127">
        <f>locallinterp(MIN(AI352,CAP_Senior*12),'BBG rates'!$X$24:$X$65,'BBG rates'!$Y$24:$Y$65)</f>
        <v>67.918742488467984</v>
      </c>
      <c r="AK352" s="127">
        <f>locallinterp(MIN(AI352,CAP_CB*12),'BBG rates'!$AA$25:$AA$40,'BBG rates'!$AC$25:$AC$40)</f>
        <v>11</v>
      </c>
      <c r="AL352" s="144">
        <f t="shared" si="111"/>
        <v>20.676186223039558</v>
      </c>
      <c r="AM352" s="142">
        <f>(SUMPRODUCT(AL352:AL$381,G352:G$381)+SUMPRODUCT(AL352:AL$381,H352:H$381))/12</f>
        <v>0</v>
      </c>
    </row>
    <row r="353" spans="1:39" x14ac:dyDescent="0.2">
      <c r="A353" s="7">
        <v>332</v>
      </c>
      <c r="B353" s="7">
        <v>166</v>
      </c>
      <c r="C353" s="7">
        <v>83</v>
      </c>
      <c r="D353" s="12">
        <f t="shared" si="103"/>
        <v>27.666666666666668</v>
      </c>
      <c r="E353" s="29">
        <f t="shared" si="101"/>
        <v>0</v>
      </c>
      <c r="F353" s="2">
        <f t="shared" si="104"/>
        <v>0</v>
      </c>
      <c r="G353" s="2">
        <f t="shared" si="112"/>
        <v>0</v>
      </c>
      <c r="H353" s="2">
        <f t="shared" si="113"/>
        <v>0</v>
      </c>
      <c r="I353" s="2">
        <f t="shared" si="102"/>
        <v>0</v>
      </c>
      <c r="J353" s="2">
        <f t="shared" si="119"/>
        <v>0</v>
      </c>
      <c r="K353" s="2">
        <f t="shared" si="105"/>
        <v>0</v>
      </c>
      <c r="L353" s="2">
        <f t="shared" si="105"/>
        <v>0</v>
      </c>
      <c r="M353" s="2"/>
      <c r="N353" s="28">
        <f t="shared" si="120"/>
        <v>0</v>
      </c>
      <c r="O353" s="2">
        <f t="shared" si="114"/>
        <v>0</v>
      </c>
      <c r="P353" s="2">
        <f t="shared" si="115"/>
        <v>0</v>
      </c>
      <c r="R353">
        <f t="shared" si="116"/>
        <v>332</v>
      </c>
      <c r="S353" s="89">
        <f t="shared" si="106"/>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7"/>
        <v>0.11319458854588405</v>
      </c>
      <c r="Y353" s="66">
        <f t="shared" si="107"/>
        <v>0</v>
      </c>
      <c r="Z353" s="72">
        <f t="shared" si="108"/>
        <v>0</v>
      </c>
      <c r="AA353" s="79">
        <f t="shared" si="109"/>
        <v>0</v>
      </c>
      <c r="AB353" s="81">
        <f t="shared" si="118"/>
        <v>0</v>
      </c>
      <c r="AD353" s="95">
        <f>locallinterp(R353,'BBG rates'!$N$10:$N$369,'BBG rates'!$P$10:$P$369)</f>
        <v>27.658007469816777</v>
      </c>
      <c r="AI353" s="185">
        <f t="shared" si="110"/>
        <v>332</v>
      </c>
      <c r="AJ353" s="127">
        <f>locallinterp(MIN(AI353,CAP_Senior*12),'BBG rates'!$X$24:$X$65,'BBG rates'!$Y$24:$Y$65)</f>
        <v>67.918742488467984</v>
      </c>
      <c r="AK353" s="127">
        <f>locallinterp(MIN(AI353,CAP_CB*12),'BBG rates'!$AA$25:$AA$40,'BBG rates'!$AC$25:$AC$40)</f>
        <v>11</v>
      </c>
      <c r="AL353" s="144">
        <f t="shared" si="111"/>
        <v>20.676186223039558</v>
      </c>
      <c r="AM353" s="142">
        <f>(SUMPRODUCT(AL353:AL$381,G353:G$381)+SUMPRODUCT(AL353:AL$381,H353:H$381))/12</f>
        <v>0</v>
      </c>
    </row>
    <row r="354" spans="1:39" x14ac:dyDescent="0.2">
      <c r="A354" s="7">
        <v>333</v>
      </c>
      <c r="B354" s="7">
        <v>166.5</v>
      </c>
      <c r="C354" s="7">
        <v>83.25</v>
      </c>
      <c r="D354" s="12">
        <f t="shared" si="103"/>
        <v>27.75</v>
      </c>
      <c r="E354" s="29">
        <f t="shared" si="101"/>
        <v>0</v>
      </c>
      <c r="F354" s="2">
        <f t="shared" si="104"/>
        <v>0</v>
      </c>
      <c r="G354" s="2">
        <f t="shared" si="112"/>
        <v>0</v>
      </c>
      <c r="H354" s="2">
        <f t="shared" si="113"/>
        <v>0</v>
      </c>
      <c r="I354" s="2">
        <f t="shared" si="102"/>
        <v>0</v>
      </c>
      <c r="J354" s="2">
        <f t="shared" si="119"/>
        <v>0</v>
      </c>
      <c r="K354" s="2">
        <f t="shared" si="105"/>
        <v>0</v>
      </c>
      <c r="L354" s="2">
        <f t="shared" si="105"/>
        <v>0</v>
      </c>
      <c r="M354" s="2"/>
      <c r="N354" s="28">
        <f t="shared" si="120"/>
        <v>0</v>
      </c>
      <c r="O354" s="2">
        <f t="shared" si="114"/>
        <v>0</v>
      </c>
      <c r="P354" s="2">
        <f t="shared" si="115"/>
        <v>0</v>
      </c>
      <c r="R354">
        <f t="shared" si="116"/>
        <v>333</v>
      </c>
      <c r="S354" s="89">
        <f t="shared" si="106"/>
        <v>0</v>
      </c>
      <c r="T354" s="89">
        <f>IF(AND(S354=0,S353&gt;0),SUM($G354:$H$381),S354)</f>
        <v>0</v>
      </c>
      <c r="U354" s="82">
        <f>SUM(T354:T$381)</f>
        <v>0</v>
      </c>
      <c r="V354" s="68">
        <f>localspline(R354,'BBG rates'!$G$10:$G$27,'BBG rates'!$K$10:$K$27)</f>
        <v>0.96756550072304581</v>
      </c>
      <c r="W354" s="68">
        <f>locallinterp(R354,'BBG rates'!$G$10:$G$27,'BBG rates'!$J$10:$J$27)</f>
        <v>0.11298</v>
      </c>
      <c r="X354" s="56">
        <f t="shared" si="117"/>
        <v>0.11292153832584972</v>
      </c>
      <c r="Y354" s="66">
        <f t="shared" si="107"/>
        <v>0</v>
      </c>
      <c r="Z354" s="72">
        <f t="shared" si="108"/>
        <v>0</v>
      </c>
      <c r="AA354" s="79">
        <f t="shared" si="109"/>
        <v>0</v>
      </c>
      <c r="AB354" s="81">
        <f t="shared" si="118"/>
        <v>0</v>
      </c>
      <c r="AD354" s="95">
        <f>locallinterp(R354,'BBG rates'!$N$10:$N$369,'BBG rates'!$P$10:$P$369)</f>
        <v>27.738637928210363</v>
      </c>
      <c r="AI354" s="185">
        <f t="shared" si="110"/>
        <v>333</v>
      </c>
      <c r="AJ354" s="127">
        <f>locallinterp(MIN(AI354,CAP_Senior*12),'BBG rates'!$X$24:$X$65,'BBG rates'!$Y$24:$Y$65)</f>
        <v>67.918742488467984</v>
      </c>
      <c r="AK354" s="127">
        <f>locallinterp(MIN(AI354,CAP_CB*12),'BBG rates'!$AA$25:$AA$40,'BBG rates'!$AC$25:$AC$40)</f>
        <v>11</v>
      </c>
      <c r="AL354" s="144">
        <f t="shared" si="111"/>
        <v>20.676186223039558</v>
      </c>
      <c r="AM354" s="142">
        <f>(SUMPRODUCT(AL354:AL$381,G354:G$381)+SUMPRODUCT(AL354:AL$381,H354:H$381))/12</f>
        <v>0</v>
      </c>
    </row>
    <row r="355" spans="1:39" x14ac:dyDescent="0.2">
      <c r="A355" s="7">
        <v>334</v>
      </c>
      <c r="B355" s="7">
        <v>167</v>
      </c>
      <c r="C355" s="7">
        <v>83.5</v>
      </c>
      <c r="D355" s="12">
        <f t="shared" si="103"/>
        <v>27.833333333333332</v>
      </c>
      <c r="E355" s="29">
        <f t="shared" si="101"/>
        <v>0</v>
      </c>
      <c r="F355" s="2">
        <f t="shared" si="104"/>
        <v>0</v>
      </c>
      <c r="G355" s="2">
        <f t="shared" si="112"/>
        <v>0</v>
      </c>
      <c r="H355" s="2">
        <f t="shared" si="113"/>
        <v>0</v>
      </c>
      <c r="I355" s="2">
        <f t="shared" si="102"/>
        <v>0</v>
      </c>
      <c r="J355" s="2">
        <f t="shared" si="119"/>
        <v>0</v>
      </c>
      <c r="K355" s="2">
        <f t="shared" si="105"/>
        <v>0</v>
      </c>
      <c r="L355" s="2">
        <f t="shared" si="105"/>
        <v>0</v>
      </c>
      <c r="M355" s="2"/>
      <c r="N355" s="28">
        <f t="shared" si="120"/>
        <v>0</v>
      </c>
      <c r="O355" s="2">
        <f t="shared" si="114"/>
        <v>0</v>
      </c>
      <c r="P355" s="2">
        <f t="shared" si="115"/>
        <v>0</v>
      </c>
      <c r="R355">
        <f t="shared" si="116"/>
        <v>334</v>
      </c>
      <c r="S355" s="89">
        <f t="shared" si="106"/>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7"/>
        <v>0.11264848742236211</v>
      </c>
      <c r="Y355" s="66">
        <f t="shared" si="107"/>
        <v>0</v>
      </c>
      <c r="Z355" s="72">
        <f t="shared" si="108"/>
        <v>0</v>
      </c>
      <c r="AA355" s="79">
        <f t="shared" si="109"/>
        <v>0</v>
      </c>
      <c r="AB355" s="81">
        <f t="shared" si="118"/>
        <v>0</v>
      </c>
      <c r="AD355" s="95">
        <f>locallinterp(R355,'BBG rates'!$N$10:$N$369,'BBG rates'!$P$10:$P$369)</f>
        <v>27.819268338574723</v>
      </c>
      <c r="AI355" s="185">
        <f t="shared" si="110"/>
        <v>334</v>
      </c>
      <c r="AJ355" s="127">
        <f>locallinterp(MIN(AI355,CAP_Senior*12),'BBG rates'!$X$24:$X$65,'BBG rates'!$Y$24:$Y$65)</f>
        <v>67.918742488467984</v>
      </c>
      <c r="AK355" s="127">
        <f>locallinterp(MIN(AI355,CAP_CB*12),'BBG rates'!$AA$25:$AA$40,'BBG rates'!$AC$25:$AC$40)</f>
        <v>11</v>
      </c>
      <c r="AL355" s="144">
        <f t="shared" si="111"/>
        <v>20.676186223039558</v>
      </c>
      <c r="AM355" s="142">
        <f>(SUMPRODUCT(AL355:AL$381,G355:G$381)+SUMPRODUCT(AL355:AL$381,H355:H$381))/12</f>
        <v>0</v>
      </c>
    </row>
    <row r="356" spans="1:39" x14ac:dyDescent="0.2">
      <c r="A356" s="7">
        <v>335</v>
      </c>
      <c r="B356" s="7">
        <v>167.5</v>
      </c>
      <c r="C356" s="7">
        <v>83.75</v>
      </c>
      <c r="D356" s="12">
        <f t="shared" si="103"/>
        <v>27.916666666666668</v>
      </c>
      <c r="E356" s="29">
        <f t="shared" si="101"/>
        <v>0</v>
      </c>
      <c r="F356" s="2">
        <f t="shared" si="104"/>
        <v>0</v>
      </c>
      <c r="G356" s="2">
        <f t="shared" si="112"/>
        <v>0</v>
      </c>
      <c r="H356" s="2">
        <f t="shared" si="113"/>
        <v>0</v>
      </c>
      <c r="I356" s="2">
        <f t="shared" si="102"/>
        <v>0</v>
      </c>
      <c r="J356" s="2">
        <f t="shared" si="119"/>
        <v>0</v>
      </c>
      <c r="K356" s="2">
        <f t="shared" si="105"/>
        <v>0</v>
      </c>
      <c r="L356" s="2">
        <f t="shared" si="105"/>
        <v>0</v>
      </c>
      <c r="M356" s="2"/>
      <c r="N356" s="28">
        <f t="shared" si="120"/>
        <v>0</v>
      </c>
      <c r="O356" s="2">
        <f t="shared" si="114"/>
        <v>0</v>
      </c>
      <c r="P356" s="2">
        <f t="shared" si="115"/>
        <v>0</v>
      </c>
      <c r="R356">
        <f t="shared" si="116"/>
        <v>335</v>
      </c>
      <c r="S356" s="89">
        <f t="shared" si="106"/>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7"/>
        <v>0.1123754358354212</v>
      </c>
      <c r="Y356" s="66">
        <f t="shared" si="107"/>
        <v>0</v>
      </c>
      <c r="Z356" s="72">
        <f t="shared" si="108"/>
        <v>0</v>
      </c>
      <c r="AA356" s="79">
        <f t="shared" si="109"/>
        <v>0</v>
      </c>
      <c r="AB356" s="81">
        <f t="shared" si="118"/>
        <v>0</v>
      </c>
      <c r="AD356" s="95">
        <f>locallinterp(R356,'BBG rates'!$N$10:$N$369,'BBG rates'!$P$10:$P$369)</f>
        <v>27.89989884067554</v>
      </c>
      <c r="AI356" s="185">
        <f t="shared" si="110"/>
        <v>335</v>
      </c>
      <c r="AJ356" s="127">
        <f>locallinterp(MIN(AI356,CAP_Senior*12),'BBG rates'!$X$24:$X$65,'BBG rates'!$Y$24:$Y$65)</f>
        <v>67.918742488467984</v>
      </c>
      <c r="AK356" s="127">
        <f>locallinterp(MIN(AI356,CAP_CB*12),'BBG rates'!$AA$25:$AA$40,'BBG rates'!$AC$25:$AC$40)</f>
        <v>11</v>
      </c>
      <c r="AL356" s="144">
        <f t="shared" si="111"/>
        <v>20.676186223039558</v>
      </c>
      <c r="AM356" s="142">
        <f>(SUMPRODUCT(AL356:AL$381,G356:G$381)+SUMPRODUCT(AL356:AL$381,H356:H$381))/12</f>
        <v>0</v>
      </c>
    </row>
    <row r="357" spans="1:39" x14ac:dyDescent="0.2">
      <c r="A357" s="7">
        <v>336</v>
      </c>
      <c r="B357" s="7">
        <v>168</v>
      </c>
      <c r="C357" s="7">
        <v>84</v>
      </c>
      <c r="D357" s="12">
        <f t="shared" si="103"/>
        <v>28</v>
      </c>
      <c r="E357" s="29">
        <f t="shared" si="101"/>
        <v>0</v>
      </c>
      <c r="F357" s="2">
        <f t="shared" si="104"/>
        <v>0</v>
      </c>
      <c r="G357" s="2">
        <f t="shared" si="112"/>
        <v>0</v>
      </c>
      <c r="H357" s="2">
        <f t="shared" si="113"/>
        <v>0</v>
      </c>
      <c r="I357" s="2">
        <f t="shared" si="102"/>
        <v>0</v>
      </c>
      <c r="J357" s="2">
        <f t="shared" si="119"/>
        <v>0</v>
      </c>
      <c r="K357" s="2">
        <f t="shared" si="105"/>
        <v>0</v>
      </c>
      <c r="L357" s="2">
        <f t="shared" si="105"/>
        <v>0</v>
      </c>
      <c r="M357" s="2"/>
      <c r="N357" s="28">
        <f t="shared" si="120"/>
        <v>0</v>
      </c>
      <c r="O357" s="2">
        <f t="shared" si="114"/>
        <v>0</v>
      </c>
      <c r="P357" s="2">
        <f t="shared" si="115"/>
        <v>0</v>
      </c>
      <c r="R357">
        <f t="shared" si="116"/>
        <v>336</v>
      </c>
      <c r="S357" s="89">
        <f t="shared" si="106"/>
        <v>0</v>
      </c>
      <c r="T357" s="89">
        <f>IF(AND(S357=0,S356&gt;0),SUM($G357:$H$381),S357)</f>
        <v>0</v>
      </c>
      <c r="U357" s="82">
        <f>SUM(T357:T$381)</f>
        <v>0</v>
      </c>
      <c r="V357" s="68">
        <f>localspline(R357,'BBG rates'!$G$10:$G$27,'BBG rates'!$K$10:$K$27)</f>
        <v>0.9675687971233361</v>
      </c>
      <c r="W357" s="68">
        <f>locallinterp(R357,'BBG rates'!$G$10:$G$27,'BBG rates'!$J$10:$J$27)</f>
        <v>0.11216</v>
      </c>
      <c r="X357" s="56">
        <f t="shared" si="117"/>
        <v>0.112102383565027</v>
      </c>
      <c r="Y357" s="66">
        <f t="shared" si="107"/>
        <v>0</v>
      </c>
      <c r="Z357" s="72">
        <f t="shared" si="108"/>
        <v>0</v>
      </c>
      <c r="AA357" s="79">
        <f t="shared" si="109"/>
        <v>0</v>
      </c>
      <c r="AB357" s="81">
        <f t="shared" si="118"/>
        <v>0</v>
      </c>
      <c r="AD357" s="95">
        <f>locallinterp(R357,'BBG rates'!$N$10:$N$369,'BBG rates'!$P$10:$P$369)</f>
        <v>27.98052957376915</v>
      </c>
      <c r="AI357" s="185">
        <f t="shared" si="110"/>
        <v>336</v>
      </c>
      <c r="AJ357" s="127">
        <f>locallinterp(MIN(AI357,CAP_Senior*12),'BBG rates'!$X$24:$X$65,'BBG rates'!$Y$24:$Y$65)</f>
        <v>67.918742488467984</v>
      </c>
      <c r="AK357" s="127">
        <f>locallinterp(MIN(AI357,CAP_CB*12),'BBG rates'!$AA$25:$AA$40,'BBG rates'!$AC$25:$AC$40)</f>
        <v>11</v>
      </c>
      <c r="AL357" s="144">
        <f t="shared" si="111"/>
        <v>20.676186223039558</v>
      </c>
      <c r="AM357" s="142">
        <f>(SUMPRODUCT(AL357:AL$381,G357:G$381)+SUMPRODUCT(AL357:AL$381,H357:H$381))/12</f>
        <v>0</v>
      </c>
    </row>
    <row r="358" spans="1:39" x14ac:dyDescent="0.2">
      <c r="A358" s="7">
        <v>337</v>
      </c>
      <c r="B358" s="7">
        <v>168.5</v>
      </c>
      <c r="C358" s="7">
        <v>84.25</v>
      </c>
      <c r="D358" s="12">
        <f t="shared" si="103"/>
        <v>28.083333333333332</v>
      </c>
      <c r="E358" s="29">
        <f t="shared" si="101"/>
        <v>0</v>
      </c>
      <c r="F358" s="2">
        <f t="shared" si="104"/>
        <v>0</v>
      </c>
      <c r="G358" s="2">
        <f t="shared" si="112"/>
        <v>0</v>
      </c>
      <c r="H358" s="2">
        <f t="shared" si="113"/>
        <v>0</v>
      </c>
      <c r="I358" s="2">
        <f t="shared" si="102"/>
        <v>0</v>
      </c>
      <c r="J358" s="2">
        <f t="shared" si="119"/>
        <v>0</v>
      </c>
      <c r="K358" s="2">
        <f t="shared" si="105"/>
        <v>0</v>
      </c>
      <c r="L358" s="2">
        <f t="shared" si="105"/>
        <v>0</v>
      </c>
      <c r="M358" s="2"/>
      <c r="N358" s="28">
        <f t="shared" si="120"/>
        <v>0</v>
      </c>
      <c r="O358" s="2">
        <f t="shared" si="114"/>
        <v>0</v>
      </c>
      <c r="P358" s="2">
        <f t="shared" si="115"/>
        <v>0</v>
      </c>
      <c r="R358">
        <f t="shared" si="116"/>
        <v>337</v>
      </c>
      <c r="S358" s="89">
        <f t="shared" si="106"/>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7"/>
        <v>0.11182933061144595</v>
      </c>
      <c r="Y358" s="66">
        <f t="shared" si="107"/>
        <v>0</v>
      </c>
      <c r="Z358" s="72">
        <f t="shared" si="108"/>
        <v>0</v>
      </c>
      <c r="AA358" s="79">
        <f t="shared" si="109"/>
        <v>0</v>
      </c>
      <c r="AB358" s="81">
        <f t="shared" si="118"/>
        <v>0</v>
      </c>
      <c r="AD358" s="95">
        <f>locallinterp(R358,'BBG rates'!$N$10:$N$369,'BBG rates'!$P$10:$P$369)</f>
        <v>28.061160666679676</v>
      </c>
      <c r="AI358" s="185">
        <f t="shared" si="110"/>
        <v>337</v>
      </c>
      <c r="AJ358" s="127">
        <f>locallinterp(MIN(AI358,CAP_Senior*12),'BBG rates'!$X$24:$X$65,'BBG rates'!$Y$24:$Y$65)</f>
        <v>67.918742488467984</v>
      </c>
      <c r="AK358" s="127">
        <f>locallinterp(MIN(AI358,CAP_CB*12),'BBG rates'!$AA$25:$AA$40,'BBG rates'!$AC$25:$AC$40)</f>
        <v>11</v>
      </c>
      <c r="AL358" s="144">
        <f t="shared" si="111"/>
        <v>20.676186223039558</v>
      </c>
      <c r="AM358" s="142">
        <f>(SUMPRODUCT(AL358:AL$381,G358:G$381)+SUMPRODUCT(AL358:AL$381,H358:H$381))/12</f>
        <v>0</v>
      </c>
    </row>
    <row r="359" spans="1:39" x14ac:dyDescent="0.2">
      <c r="A359" s="7">
        <v>338</v>
      </c>
      <c r="B359" s="7">
        <v>169</v>
      </c>
      <c r="C359" s="7">
        <v>84.5</v>
      </c>
      <c r="D359" s="12">
        <f t="shared" si="103"/>
        <v>28.166666666666668</v>
      </c>
      <c r="E359" s="29">
        <f t="shared" si="101"/>
        <v>0</v>
      </c>
      <c r="F359" s="2">
        <f t="shared" si="104"/>
        <v>0</v>
      </c>
      <c r="G359" s="2">
        <f t="shared" si="112"/>
        <v>0</v>
      </c>
      <c r="H359" s="2">
        <f t="shared" si="113"/>
        <v>0</v>
      </c>
      <c r="I359" s="2">
        <f t="shared" si="102"/>
        <v>0</v>
      </c>
      <c r="J359" s="2">
        <f t="shared" si="119"/>
        <v>0</v>
      </c>
      <c r="K359" s="2">
        <f t="shared" si="105"/>
        <v>0</v>
      </c>
      <c r="L359" s="2">
        <f t="shared" si="105"/>
        <v>0</v>
      </c>
      <c r="M359" s="2"/>
      <c r="N359" s="28">
        <f t="shared" si="120"/>
        <v>0</v>
      </c>
      <c r="O359" s="2">
        <f t="shared" si="114"/>
        <v>0</v>
      </c>
      <c r="P359" s="2">
        <f t="shared" si="115"/>
        <v>0</v>
      </c>
      <c r="R359">
        <f t="shared" si="116"/>
        <v>338</v>
      </c>
      <c r="S359" s="89">
        <f t="shared" si="106"/>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7"/>
        <v>0.11155627697441162</v>
      </c>
      <c r="Y359" s="66">
        <f t="shared" si="107"/>
        <v>0</v>
      </c>
      <c r="Z359" s="72">
        <f t="shared" si="108"/>
        <v>0</v>
      </c>
      <c r="AA359" s="79">
        <f t="shared" si="109"/>
        <v>0</v>
      </c>
      <c r="AB359" s="81">
        <f t="shared" si="118"/>
        <v>0</v>
      </c>
      <c r="AD359" s="95">
        <f>locallinterp(R359,'BBG rates'!$N$10:$N$369,'BBG rates'!$P$10:$P$369)</f>
        <v>28.141792245237411</v>
      </c>
      <c r="AI359" s="185">
        <f t="shared" si="110"/>
        <v>338</v>
      </c>
      <c r="AJ359" s="127">
        <f>locallinterp(MIN(AI359,CAP_Senior*12),'BBG rates'!$X$24:$X$65,'BBG rates'!$Y$24:$Y$65)</f>
        <v>67.918742488467984</v>
      </c>
      <c r="AK359" s="127">
        <f>locallinterp(MIN(AI359,CAP_CB*12),'BBG rates'!$AA$25:$AA$40,'BBG rates'!$AC$25:$AC$40)</f>
        <v>11</v>
      </c>
      <c r="AL359" s="144">
        <f t="shared" si="111"/>
        <v>20.676186223039558</v>
      </c>
      <c r="AM359" s="142">
        <f>(SUMPRODUCT(AL359:AL$381,G359:G$381)+SUMPRODUCT(AL359:AL$381,H359:H$381))/12</f>
        <v>0</v>
      </c>
    </row>
    <row r="360" spans="1:39" x14ac:dyDescent="0.2">
      <c r="A360" s="7">
        <v>339</v>
      </c>
      <c r="B360" s="7">
        <v>169.5</v>
      </c>
      <c r="C360" s="7">
        <v>84.75</v>
      </c>
      <c r="D360" s="12">
        <f t="shared" si="103"/>
        <v>28.25</v>
      </c>
      <c r="E360" s="29">
        <f t="shared" si="101"/>
        <v>0</v>
      </c>
      <c r="F360" s="2">
        <f t="shared" si="104"/>
        <v>0</v>
      </c>
      <c r="G360" s="2">
        <f t="shared" si="112"/>
        <v>0</v>
      </c>
      <c r="H360" s="2">
        <f t="shared" si="113"/>
        <v>0</v>
      </c>
      <c r="I360" s="2">
        <f t="shared" si="102"/>
        <v>0</v>
      </c>
      <c r="J360" s="2">
        <f t="shared" si="119"/>
        <v>0</v>
      </c>
      <c r="K360" s="2">
        <f t="shared" si="105"/>
        <v>0</v>
      </c>
      <c r="L360" s="2">
        <f t="shared" si="105"/>
        <v>0</v>
      </c>
      <c r="M360" s="2"/>
      <c r="N360" s="28">
        <f t="shared" si="120"/>
        <v>0</v>
      </c>
      <c r="O360" s="2">
        <f t="shared" si="114"/>
        <v>0</v>
      </c>
      <c r="P360" s="2">
        <f t="shared" si="115"/>
        <v>0</v>
      </c>
      <c r="R360">
        <f t="shared" si="116"/>
        <v>339</v>
      </c>
      <c r="S360" s="89">
        <f t="shared" si="106"/>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7"/>
        <v>0.11128322265392399</v>
      </c>
      <c r="Y360" s="66">
        <f t="shared" si="107"/>
        <v>0</v>
      </c>
      <c r="Z360" s="72">
        <f t="shared" si="108"/>
        <v>0</v>
      </c>
      <c r="AA360" s="79">
        <f t="shared" si="109"/>
        <v>0</v>
      </c>
      <c r="AB360" s="81">
        <f t="shared" si="118"/>
        <v>0</v>
      </c>
      <c r="AD360" s="95">
        <f>locallinterp(R360,'BBG rates'!$N$10:$N$369,'BBG rates'!$P$10:$P$369)</f>
        <v>28.222424429808406</v>
      </c>
      <c r="AI360" s="185">
        <f t="shared" si="110"/>
        <v>339</v>
      </c>
      <c r="AJ360" s="127">
        <f>locallinterp(MIN(AI360,CAP_Senior*12),'BBG rates'!$X$24:$X$65,'BBG rates'!$Y$24:$Y$65)</f>
        <v>67.918742488467984</v>
      </c>
      <c r="AK360" s="127">
        <f>locallinterp(MIN(AI360,CAP_CB*12),'BBG rates'!$AA$25:$AA$40,'BBG rates'!$AC$25:$AC$40)</f>
        <v>11</v>
      </c>
      <c r="AL360" s="144">
        <f t="shared" si="111"/>
        <v>20.676186223039558</v>
      </c>
      <c r="AM360" s="142">
        <f>(SUMPRODUCT(AL360:AL$381,G360:G$381)+SUMPRODUCT(AL360:AL$381,H360:H$381))/12</f>
        <v>0</v>
      </c>
    </row>
    <row r="361" spans="1:39" x14ac:dyDescent="0.2">
      <c r="A361" s="7">
        <v>340</v>
      </c>
      <c r="B361" s="7">
        <v>170</v>
      </c>
      <c r="C361" s="7">
        <v>85</v>
      </c>
      <c r="D361" s="12">
        <f t="shared" si="103"/>
        <v>28.333333333333332</v>
      </c>
      <c r="E361" s="29">
        <f t="shared" si="101"/>
        <v>0</v>
      </c>
      <c r="F361" s="2">
        <f t="shared" si="104"/>
        <v>0</v>
      </c>
      <c r="G361" s="2">
        <f t="shared" si="112"/>
        <v>0</v>
      </c>
      <c r="H361" s="2">
        <f t="shared" si="113"/>
        <v>0</v>
      </c>
      <c r="I361" s="2">
        <f t="shared" si="102"/>
        <v>0</v>
      </c>
      <c r="J361" s="2">
        <f t="shared" si="119"/>
        <v>0</v>
      </c>
      <c r="K361" s="2">
        <f t="shared" si="105"/>
        <v>0</v>
      </c>
      <c r="L361" s="2">
        <f t="shared" si="105"/>
        <v>0</v>
      </c>
      <c r="M361" s="2"/>
      <c r="N361" s="28">
        <f t="shared" si="120"/>
        <v>0</v>
      </c>
      <c r="O361" s="2">
        <f t="shared" si="114"/>
        <v>0</v>
      </c>
      <c r="P361" s="2">
        <f t="shared" si="115"/>
        <v>0</v>
      </c>
      <c r="R361">
        <f t="shared" si="116"/>
        <v>340</v>
      </c>
      <c r="S361" s="89">
        <f t="shared" si="106"/>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7"/>
        <v>0.11101016765024951</v>
      </c>
      <c r="Y361" s="66">
        <f t="shared" si="107"/>
        <v>0</v>
      </c>
      <c r="Z361" s="72">
        <f t="shared" si="108"/>
        <v>0</v>
      </c>
      <c r="AA361" s="79">
        <f t="shared" si="109"/>
        <v>0</v>
      </c>
      <c r="AB361" s="81">
        <f t="shared" si="118"/>
        <v>0</v>
      </c>
      <c r="AD361" s="95">
        <f>locallinterp(R361,'BBG rates'!$N$10:$N$369,'BBG rates'!$P$10:$P$369)</f>
        <v>28.303057337763999</v>
      </c>
      <c r="AI361" s="185">
        <f t="shared" si="110"/>
        <v>340</v>
      </c>
      <c r="AJ361" s="127">
        <f>locallinterp(MIN(AI361,CAP_Senior*12),'BBG rates'!$X$24:$X$65,'BBG rates'!$Y$24:$Y$65)</f>
        <v>67.918742488467984</v>
      </c>
      <c r="AK361" s="127">
        <f>locallinterp(MIN(AI361,CAP_CB*12),'BBG rates'!$AA$25:$AA$40,'BBG rates'!$AC$25:$AC$40)</f>
        <v>11</v>
      </c>
      <c r="AL361" s="144">
        <f t="shared" si="111"/>
        <v>20.676186223039558</v>
      </c>
      <c r="AM361" s="142">
        <f>(SUMPRODUCT(AL361:AL$381,G361:G$381)+SUMPRODUCT(AL361:AL$381,H361:H$381))/12</f>
        <v>0</v>
      </c>
    </row>
    <row r="362" spans="1:39" x14ac:dyDescent="0.2">
      <c r="A362" s="7">
        <v>341</v>
      </c>
      <c r="B362" s="7">
        <v>170.5</v>
      </c>
      <c r="C362" s="7">
        <v>85.25</v>
      </c>
      <c r="D362" s="12">
        <f t="shared" si="103"/>
        <v>28.416666666666668</v>
      </c>
      <c r="E362" s="29">
        <f t="shared" si="101"/>
        <v>0</v>
      </c>
      <c r="F362" s="2">
        <f t="shared" si="104"/>
        <v>0</v>
      </c>
      <c r="G362" s="2">
        <f t="shared" si="112"/>
        <v>0</v>
      </c>
      <c r="H362" s="2">
        <f t="shared" si="113"/>
        <v>0</v>
      </c>
      <c r="I362" s="2">
        <f t="shared" si="102"/>
        <v>0</v>
      </c>
      <c r="J362" s="2">
        <f t="shared" si="119"/>
        <v>0</v>
      </c>
      <c r="K362" s="2">
        <f t="shared" si="105"/>
        <v>0</v>
      </c>
      <c r="L362" s="2">
        <f t="shared" si="105"/>
        <v>0</v>
      </c>
      <c r="M362" s="2"/>
      <c r="N362" s="28">
        <f t="shared" si="120"/>
        <v>0</v>
      </c>
      <c r="O362" s="2">
        <f t="shared" si="114"/>
        <v>0</v>
      </c>
      <c r="P362" s="2">
        <f t="shared" si="115"/>
        <v>0</v>
      </c>
      <c r="R362">
        <f t="shared" si="116"/>
        <v>341</v>
      </c>
      <c r="S362" s="89">
        <f t="shared" si="106"/>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7"/>
        <v>0.11073711196312175</v>
      </c>
      <c r="Y362" s="66">
        <f t="shared" si="107"/>
        <v>0</v>
      </c>
      <c r="Z362" s="72">
        <f t="shared" si="108"/>
        <v>0</v>
      </c>
      <c r="AA362" s="79">
        <f t="shared" si="109"/>
        <v>0</v>
      </c>
      <c r="AB362" s="81">
        <f t="shared" si="118"/>
        <v>0</v>
      </c>
      <c r="AD362" s="95">
        <f>locallinterp(R362,'BBG rates'!$N$10:$N$369,'BBG rates'!$P$10:$P$369)</f>
        <v>28.383691076045075</v>
      </c>
      <c r="AI362" s="185">
        <f t="shared" si="110"/>
        <v>341</v>
      </c>
      <c r="AJ362" s="127">
        <f>locallinterp(MIN(AI362,CAP_Senior*12),'BBG rates'!$X$24:$X$65,'BBG rates'!$Y$24:$Y$65)</f>
        <v>67.918742488467984</v>
      </c>
      <c r="AK362" s="127">
        <f>locallinterp(MIN(AI362,CAP_CB*12),'BBG rates'!$AA$25:$AA$40,'BBG rates'!$AC$25:$AC$40)</f>
        <v>11</v>
      </c>
      <c r="AL362" s="144">
        <f t="shared" si="111"/>
        <v>20.676186223039558</v>
      </c>
      <c r="AM362" s="142">
        <f>(SUMPRODUCT(AL362:AL$381,G362:G$381)+SUMPRODUCT(AL362:AL$381,H362:H$381))/12</f>
        <v>0</v>
      </c>
    </row>
    <row r="363" spans="1:39" x14ac:dyDescent="0.2">
      <c r="A363" s="7">
        <v>342</v>
      </c>
      <c r="B363" s="7">
        <v>171</v>
      </c>
      <c r="C363" s="7">
        <v>85.5</v>
      </c>
      <c r="D363" s="12">
        <f t="shared" si="103"/>
        <v>28.5</v>
      </c>
      <c r="E363" s="29">
        <f t="shared" si="101"/>
        <v>0</v>
      </c>
      <c r="F363" s="2">
        <f t="shared" si="104"/>
        <v>0</v>
      </c>
      <c r="G363" s="2">
        <f t="shared" si="112"/>
        <v>0</v>
      </c>
      <c r="H363" s="2">
        <f t="shared" si="113"/>
        <v>0</v>
      </c>
      <c r="I363" s="2">
        <f t="shared" si="102"/>
        <v>0</v>
      </c>
      <c r="J363" s="2">
        <f t="shared" si="119"/>
        <v>0</v>
      </c>
      <c r="K363" s="2">
        <f t="shared" si="105"/>
        <v>0</v>
      </c>
      <c r="L363" s="2">
        <f t="shared" si="105"/>
        <v>0</v>
      </c>
      <c r="M363" s="2"/>
      <c r="N363" s="28">
        <f t="shared" si="120"/>
        <v>0</v>
      </c>
      <c r="O363" s="2">
        <f t="shared" si="114"/>
        <v>0</v>
      </c>
      <c r="P363" s="2">
        <f t="shared" si="115"/>
        <v>0</v>
      </c>
      <c r="R363">
        <f t="shared" si="116"/>
        <v>342</v>
      </c>
      <c r="S363" s="89">
        <f t="shared" si="106"/>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7"/>
        <v>0.11046405559254069</v>
      </c>
      <c r="Y363" s="66">
        <f t="shared" si="107"/>
        <v>0</v>
      </c>
      <c r="Z363" s="72">
        <f t="shared" si="108"/>
        <v>0</v>
      </c>
      <c r="AA363" s="79">
        <f t="shared" si="109"/>
        <v>0</v>
      </c>
      <c r="AB363" s="81">
        <f t="shared" si="118"/>
        <v>0</v>
      </c>
      <c r="AD363" s="95">
        <f>locallinterp(R363,'BBG rates'!$N$10:$N$369,'BBG rates'!$P$10:$P$369)</f>
        <v>28.46432575108053</v>
      </c>
      <c r="AI363" s="185">
        <f t="shared" si="110"/>
        <v>342</v>
      </c>
      <c r="AJ363" s="127">
        <f>locallinterp(MIN(AI363,CAP_Senior*12),'BBG rates'!$X$24:$X$65,'BBG rates'!$Y$24:$Y$65)</f>
        <v>67.918742488467984</v>
      </c>
      <c r="AK363" s="127">
        <f>locallinterp(MIN(AI363,CAP_CB*12),'BBG rates'!$AA$25:$AA$40,'BBG rates'!$AC$25:$AC$40)</f>
        <v>11</v>
      </c>
      <c r="AL363" s="144">
        <f t="shared" si="111"/>
        <v>20.676186223039558</v>
      </c>
      <c r="AM363" s="142">
        <f>(SUMPRODUCT(AL363:AL$381,G363:G$381)+SUMPRODUCT(AL363:AL$381,H363:H$381))/12</f>
        <v>0</v>
      </c>
    </row>
    <row r="364" spans="1:39" x14ac:dyDescent="0.2">
      <c r="A364" s="7">
        <v>343</v>
      </c>
      <c r="B364" s="7">
        <v>171.5</v>
      </c>
      <c r="C364" s="7">
        <v>85.75</v>
      </c>
      <c r="D364" s="12">
        <f t="shared" si="103"/>
        <v>28.583333333333332</v>
      </c>
      <c r="E364" s="29">
        <f t="shared" si="101"/>
        <v>0</v>
      </c>
      <c r="F364" s="2">
        <f t="shared" si="104"/>
        <v>0</v>
      </c>
      <c r="G364" s="2">
        <f t="shared" si="112"/>
        <v>0</v>
      </c>
      <c r="H364" s="2">
        <f t="shared" si="113"/>
        <v>0</v>
      </c>
      <c r="I364" s="2">
        <f t="shared" si="102"/>
        <v>0</v>
      </c>
      <c r="J364" s="2">
        <f t="shared" si="119"/>
        <v>0</v>
      </c>
      <c r="K364" s="2">
        <f t="shared" si="105"/>
        <v>0</v>
      </c>
      <c r="L364" s="2">
        <f t="shared" si="105"/>
        <v>0</v>
      </c>
      <c r="M364" s="2"/>
      <c r="N364" s="28">
        <f t="shared" si="120"/>
        <v>0</v>
      </c>
      <c r="O364" s="2">
        <f t="shared" si="114"/>
        <v>0</v>
      </c>
      <c r="P364" s="2">
        <f t="shared" si="115"/>
        <v>0</v>
      </c>
      <c r="R364">
        <f t="shared" si="116"/>
        <v>343</v>
      </c>
      <c r="S364" s="89">
        <f t="shared" si="106"/>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7"/>
        <v>0.11019099853850634</v>
      </c>
      <c r="Y364" s="66">
        <f t="shared" si="107"/>
        <v>0</v>
      </c>
      <c r="Z364" s="72">
        <f t="shared" si="108"/>
        <v>0</v>
      </c>
      <c r="AA364" s="79">
        <f t="shared" si="109"/>
        <v>0</v>
      </c>
      <c r="AB364" s="81">
        <f t="shared" si="118"/>
        <v>0</v>
      </c>
      <c r="AD364" s="95">
        <f>locallinterp(R364,'BBG rates'!$N$10:$N$369,'BBG rates'!$P$10:$P$369)</f>
        <v>28.544961456386048</v>
      </c>
      <c r="AI364" s="185">
        <f t="shared" si="110"/>
        <v>343</v>
      </c>
      <c r="AJ364" s="127">
        <f>locallinterp(MIN(AI364,CAP_Senior*12),'BBG rates'!$X$24:$X$65,'BBG rates'!$Y$24:$Y$65)</f>
        <v>67.918742488467984</v>
      </c>
      <c r="AK364" s="127">
        <f>locallinterp(MIN(AI364,CAP_CB*12),'BBG rates'!$AA$25:$AA$40,'BBG rates'!$AC$25:$AC$40)</f>
        <v>11</v>
      </c>
      <c r="AL364" s="144">
        <f t="shared" si="111"/>
        <v>20.676186223039558</v>
      </c>
      <c r="AM364" s="142">
        <f>(SUMPRODUCT(AL364:AL$381,G364:G$381)+SUMPRODUCT(AL364:AL$381,H364:H$381))/12</f>
        <v>0</v>
      </c>
    </row>
    <row r="365" spans="1:39" x14ac:dyDescent="0.2">
      <c r="A365" s="7">
        <v>344</v>
      </c>
      <c r="B365" s="7">
        <v>172</v>
      </c>
      <c r="C365" s="7">
        <v>86</v>
      </c>
      <c r="D365" s="12">
        <f t="shared" si="103"/>
        <v>28.666666666666668</v>
      </c>
      <c r="E365" s="29">
        <f t="shared" si="101"/>
        <v>0</v>
      </c>
      <c r="F365" s="2">
        <f t="shared" si="104"/>
        <v>0</v>
      </c>
      <c r="G365" s="2">
        <f t="shared" si="112"/>
        <v>0</v>
      </c>
      <c r="H365" s="2">
        <f t="shared" si="113"/>
        <v>0</v>
      </c>
      <c r="I365" s="2">
        <f t="shared" si="102"/>
        <v>0</v>
      </c>
      <c r="J365" s="2">
        <f t="shared" si="119"/>
        <v>0</v>
      </c>
      <c r="K365" s="2">
        <f t="shared" si="105"/>
        <v>0</v>
      </c>
      <c r="L365" s="2">
        <f t="shared" si="105"/>
        <v>0</v>
      </c>
      <c r="M365" s="2"/>
      <c r="N365" s="28">
        <f t="shared" si="120"/>
        <v>0</v>
      </c>
      <c r="O365" s="2">
        <f t="shared" si="114"/>
        <v>0</v>
      </c>
      <c r="P365" s="2">
        <f t="shared" si="115"/>
        <v>0</v>
      </c>
      <c r="R365">
        <f t="shared" si="116"/>
        <v>344</v>
      </c>
      <c r="S365" s="89">
        <f t="shared" si="106"/>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7"/>
        <v>0.10991794080101869</v>
      </c>
      <c r="Y365" s="66">
        <f t="shared" si="107"/>
        <v>0</v>
      </c>
      <c r="Z365" s="72">
        <f t="shared" si="108"/>
        <v>0</v>
      </c>
      <c r="AA365" s="79">
        <f t="shared" si="109"/>
        <v>0</v>
      </c>
      <c r="AB365" s="81">
        <f t="shared" si="118"/>
        <v>0</v>
      </c>
      <c r="AD365" s="95">
        <f>locallinterp(R365,'BBG rates'!$N$10:$N$369,'BBG rates'!$P$10:$P$369)</f>
        <v>28.625598289931652</v>
      </c>
      <c r="AI365" s="185">
        <f t="shared" si="110"/>
        <v>344</v>
      </c>
      <c r="AJ365" s="127">
        <f>locallinterp(MIN(AI365,CAP_Senior*12),'BBG rates'!$X$24:$X$65,'BBG rates'!$Y$24:$Y$65)</f>
        <v>67.918742488467984</v>
      </c>
      <c r="AK365" s="127">
        <f>locallinterp(MIN(AI365,CAP_CB*12),'BBG rates'!$AA$25:$AA$40,'BBG rates'!$AC$25:$AC$40)</f>
        <v>11</v>
      </c>
      <c r="AL365" s="144">
        <f t="shared" si="111"/>
        <v>20.676186223039558</v>
      </c>
      <c r="AM365" s="142">
        <f>(SUMPRODUCT(AL365:AL$381,G365:G$381)+SUMPRODUCT(AL365:AL$381,H365:H$381))/12</f>
        <v>0</v>
      </c>
    </row>
    <row r="366" spans="1:39" x14ac:dyDescent="0.2">
      <c r="A366" s="7">
        <v>345</v>
      </c>
      <c r="B366" s="7">
        <v>172.5</v>
      </c>
      <c r="C366" s="7">
        <v>86.25</v>
      </c>
      <c r="D366" s="12">
        <f t="shared" si="103"/>
        <v>28.75</v>
      </c>
      <c r="E366" s="29">
        <f t="shared" si="101"/>
        <v>0</v>
      </c>
      <c r="F366" s="2">
        <f t="shared" si="104"/>
        <v>0</v>
      </c>
      <c r="G366" s="2">
        <f t="shared" si="112"/>
        <v>0</v>
      </c>
      <c r="H366" s="2">
        <f t="shared" si="113"/>
        <v>0</v>
      </c>
      <c r="I366" s="2">
        <f t="shared" si="102"/>
        <v>0</v>
      </c>
      <c r="J366" s="2">
        <f t="shared" si="119"/>
        <v>0</v>
      </c>
      <c r="K366" s="2">
        <f t="shared" si="105"/>
        <v>0</v>
      </c>
      <c r="L366" s="2">
        <f t="shared" si="105"/>
        <v>0</v>
      </c>
      <c r="M366" s="2"/>
      <c r="N366" s="28">
        <f t="shared" si="120"/>
        <v>0</v>
      </c>
      <c r="O366" s="2">
        <f t="shared" si="114"/>
        <v>0</v>
      </c>
      <c r="P366" s="2">
        <f t="shared" si="115"/>
        <v>0</v>
      </c>
      <c r="R366">
        <f t="shared" si="116"/>
        <v>345</v>
      </c>
      <c r="S366" s="89">
        <f t="shared" si="106"/>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7"/>
        <v>0.10964488238007775</v>
      </c>
      <c r="Y366" s="66">
        <f t="shared" si="107"/>
        <v>0</v>
      </c>
      <c r="Z366" s="72">
        <f t="shared" si="108"/>
        <v>0</v>
      </c>
      <c r="AA366" s="79">
        <f t="shared" si="109"/>
        <v>0</v>
      </c>
      <c r="AB366" s="81">
        <f t="shared" si="118"/>
        <v>0</v>
      </c>
      <c r="AD366" s="95">
        <f>locallinterp(R366,'BBG rates'!$N$10:$N$369,'BBG rates'!$P$10:$P$369)</f>
        <v>28.706236336774833</v>
      </c>
      <c r="AI366" s="185">
        <f t="shared" si="110"/>
        <v>345</v>
      </c>
      <c r="AJ366" s="127">
        <f>locallinterp(MIN(AI366,CAP_Senior*12),'BBG rates'!$X$24:$X$65,'BBG rates'!$Y$24:$Y$65)</f>
        <v>67.918742488467984</v>
      </c>
      <c r="AK366" s="127">
        <f>locallinterp(MIN(AI366,CAP_CB*12),'BBG rates'!$AA$25:$AA$40,'BBG rates'!$AC$25:$AC$40)</f>
        <v>11</v>
      </c>
      <c r="AL366" s="144">
        <f t="shared" si="111"/>
        <v>20.676186223039558</v>
      </c>
      <c r="AM366" s="142">
        <f>(SUMPRODUCT(AL366:AL$381,G366:G$381)+SUMPRODUCT(AL366:AL$381,H366:H$381))/12</f>
        <v>0</v>
      </c>
    </row>
    <row r="367" spans="1:39" x14ac:dyDescent="0.2">
      <c r="A367" s="7">
        <v>346</v>
      </c>
      <c r="B367" s="7">
        <v>173</v>
      </c>
      <c r="C367" s="7">
        <v>86.5</v>
      </c>
      <c r="D367" s="12">
        <f t="shared" si="103"/>
        <v>28.833333333333332</v>
      </c>
      <c r="E367" s="29">
        <f t="shared" si="101"/>
        <v>0</v>
      </c>
      <c r="F367" s="2">
        <f t="shared" si="104"/>
        <v>0</v>
      </c>
      <c r="G367" s="2">
        <f t="shared" si="112"/>
        <v>0</v>
      </c>
      <c r="H367" s="2">
        <f t="shared" si="113"/>
        <v>0</v>
      </c>
      <c r="I367" s="2">
        <f t="shared" si="102"/>
        <v>0</v>
      </c>
      <c r="J367" s="2">
        <f t="shared" si="119"/>
        <v>0</v>
      </c>
      <c r="K367" s="2">
        <f t="shared" si="105"/>
        <v>0</v>
      </c>
      <c r="L367" s="2">
        <f t="shared" si="105"/>
        <v>0</v>
      </c>
      <c r="M367" s="2"/>
      <c r="N367" s="28">
        <f t="shared" si="120"/>
        <v>0</v>
      </c>
      <c r="O367" s="2">
        <f t="shared" si="114"/>
        <v>0</v>
      </c>
      <c r="P367" s="2">
        <f t="shared" si="115"/>
        <v>0</v>
      </c>
      <c r="R367">
        <f t="shared" si="116"/>
        <v>346</v>
      </c>
      <c r="S367" s="89">
        <f t="shared" si="106"/>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7"/>
        <v>0.10937182327594996</v>
      </c>
      <c r="Y367" s="66">
        <f t="shared" si="107"/>
        <v>0</v>
      </c>
      <c r="Z367" s="72">
        <f t="shared" si="108"/>
        <v>0</v>
      </c>
      <c r="AA367" s="79">
        <f t="shared" si="109"/>
        <v>0</v>
      </c>
      <c r="AB367" s="81">
        <f t="shared" si="118"/>
        <v>0</v>
      </c>
      <c r="AD367" s="95">
        <f>locallinterp(R367,'BBG rates'!$N$10:$N$369,'BBG rates'!$P$10:$P$369)</f>
        <v>28.786875680220419</v>
      </c>
      <c r="AI367" s="185">
        <f t="shared" si="110"/>
        <v>346</v>
      </c>
      <c r="AJ367" s="127">
        <f>locallinterp(MIN(AI367,CAP_Senior*12),'BBG rates'!$X$24:$X$65,'BBG rates'!$Y$24:$Y$65)</f>
        <v>67.918742488467984</v>
      </c>
      <c r="AK367" s="127">
        <f>locallinterp(MIN(AI367,CAP_CB*12),'BBG rates'!$AA$25:$AA$40,'BBG rates'!$AC$25:$AC$40)</f>
        <v>11</v>
      </c>
      <c r="AL367" s="144">
        <f t="shared" si="111"/>
        <v>20.676186223039558</v>
      </c>
      <c r="AM367" s="142">
        <f>(SUMPRODUCT(AL367:AL$381,G367:G$381)+SUMPRODUCT(AL367:AL$381,H367:H$381))/12</f>
        <v>0</v>
      </c>
    </row>
    <row r="368" spans="1:39" x14ac:dyDescent="0.2">
      <c r="A368" s="7">
        <v>347</v>
      </c>
      <c r="B368" s="7">
        <v>173.5</v>
      </c>
      <c r="C368" s="7">
        <v>86.75</v>
      </c>
      <c r="D368" s="12">
        <f t="shared" si="103"/>
        <v>28.916666666666668</v>
      </c>
      <c r="E368" s="29">
        <f t="shared" si="101"/>
        <v>0</v>
      </c>
      <c r="F368" s="2">
        <f t="shared" si="104"/>
        <v>0</v>
      </c>
      <c r="G368" s="2">
        <f t="shared" si="112"/>
        <v>0</v>
      </c>
      <c r="H368" s="2">
        <f t="shared" si="113"/>
        <v>0</v>
      </c>
      <c r="I368" s="2">
        <f t="shared" si="102"/>
        <v>0</v>
      </c>
      <c r="J368" s="2">
        <f t="shared" si="119"/>
        <v>0</v>
      </c>
      <c r="K368" s="2">
        <f t="shared" si="105"/>
        <v>0</v>
      </c>
      <c r="L368" s="2">
        <f t="shared" si="105"/>
        <v>0</v>
      </c>
      <c r="M368" s="2"/>
      <c r="N368" s="28">
        <f t="shared" si="120"/>
        <v>0</v>
      </c>
      <c r="O368" s="2">
        <f t="shared" si="114"/>
        <v>0</v>
      </c>
      <c r="P368" s="2">
        <f t="shared" si="115"/>
        <v>0</v>
      </c>
      <c r="R368">
        <f t="shared" si="116"/>
        <v>347</v>
      </c>
      <c r="S368" s="89">
        <f t="shared" si="106"/>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7"/>
        <v>0.10909876348810243</v>
      </c>
      <c r="Y368" s="66">
        <f t="shared" si="107"/>
        <v>0</v>
      </c>
      <c r="Z368" s="72">
        <f t="shared" si="108"/>
        <v>0</v>
      </c>
      <c r="AA368" s="79">
        <f t="shared" si="109"/>
        <v>0</v>
      </c>
      <c r="AB368" s="81">
        <f t="shared" si="118"/>
        <v>0</v>
      </c>
      <c r="AD368" s="95">
        <f>locallinterp(R368,'BBG rates'!$N$10:$N$369,'BBG rates'!$P$10:$P$369)</f>
        <v>28.867516395620996</v>
      </c>
      <c r="AI368" s="185">
        <f t="shared" si="110"/>
        <v>347</v>
      </c>
      <c r="AJ368" s="127">
        <f>locallinterp(MIN(AI368,CAP_Senior*12),'BBG rates'!$X$24:$X$65,'BBG rates'!$Y$24:$Y$65)</f>
        <v>67.918742488467984</v>
      </c>
      <c r="AK368" s="127">
        <f>locallinterp(MIN(AI368,CAP_CB*12),'BBG rates'!$AA$25:$AA$40,'BBG rates'!$AC$25:$AC$40)</f>
        <v>11</v>
      </c>
      <c r="AL368" s="144">
        <f t="shared" si="111"/>
        <v>20.676186223039558</v>
      </c>
      <c r="AM368" s="142">
        <f>(SUMPRODUCT(AL368:AL$381,G368:G$381)+SUMPRODUCT(AL368:AL$381,H368:H$381))/12</f>
        <v>0</v>
      </c>
    </row>
    <row r="369" spans="1:39" x14ac:dyDescent="0.2">
      <c r="A369" s="7">
        <v>348</v>
      </c>
      <c r="B369" s="7">
        <v>174</v>
      </c>
      <c r="C369" s="7">
        <v>87</v>
      </c>
      <c r="D369" s="12">
        <f t="shared" si="103"/>
        <v>29</v>
      </c>
      <c r="E369" s="29">
        <f t="shared" si="101"/>
        <v>0</v>
      </c>
      <c r="F369" s="2">
        <f t="shared" si="104"/>
        <v>0</v>
      </c>
      <c r="G369" s="2">
        <f t="shared" si="112"/>
        <v>0</v>
      </c>
      <c r="H369" s="2">
        <f t="shared" si="113"/>
        <v>0</v>
      </c>
      <c r="I369" s="2">
        <f t="shared" si="102"/>
        <v>0</v>
      </c>
      <c r="J369" s="2">
        <f t="shared" si="119"/>
        <v>0</v>
      </c>
      <c r="K369" s="2">
        <f t="shared" si="105"/>
        <v>0</v>
      </c>
      <c r="L369" s="2">
        <f t="shared" si="105"/>
        <v>0</v>
      </c>
      <c r="M369" s="2"/>
      <c r="N369" s="28">
        <f t="shared" si="120"/>
        <v>0</v>
      </c>
      <c r="O369" s="2">
        <f t="shared" si="114"/>
        <v>0</v>
      </c>
      <c r="P369" s="2">
        <f t="shared" si="115"/>
        <v>0</v>
      </c>
      <c r="R369">
        <f t="shared" si="116"/>
        <v>348</v>
      </c>
      <c r="S369" s="89">
        <f t="shared" si="106"/>
        <v>0</v>
      </c>
      <c r="T369" s="89">
        <f>IF(AND(S369=0,S368&gt;0),SUM($G369:$H$381),S369)</f>
        <v>0</v>
      </c>
      <c r="U369" s="82">
        <f>SUM(T369:T$381)</f>
        <v>0</v>
      </c>
      <c r="V369" s="68">
        <f>localspline(R369,'BBG rates'!$G$10:$G$27,'BBG rates'!$K$10:$K$27)</f>
        <v>0.9677059166478873</v>
      </c>
      <c r="W369" s="68">
        <f>locallinterp(R369,'BBG rates'!$G$10:$G$27,'BBG rates'!$J$10:$J$27)</f>
        <v>0.10888</v>
      </c>
      <c r="X369" s="56">
        <f t="shared" si="117"/>
        <v>0.10882570301706807</v>
      </c>
      <c r="Y369" s="66">
        <f t="shared" si="107"/>
        <v>0</v>
      </c>
      <c r="Z369" s="72">
        <f t="shared" si="108"/>
        <v>0</v>
      </c>
      <c r="AA369" s="79">
        <f t="shared" si="109"/>
        <v>0</v>
      </c>
      <c r="AB369" s="81">
        <f t="shared" si="118"/>
        <v>0</v>
      </c>
      <c r="AD369" s="95">
        <f>locallinterp(R369,'BBG rates'!$N$10:$N$369,'BBG rates'!$P$10:$P$369)</f>
        <v>28.948158555341653</v>
      </c>
      <c r="AI369" s="185">
        <f t="shared" si="110"/>
        <v>348</v>
      </c>
      <c r="AJ369" s="127">
        <f>locallinterp(MIN(AI369,CAP_Senior*12),'BBG rates'!$X$24:$X$65,'BBG rates'!$Y$24:$Y$65)</f>
        <v>67.918742488467984</v>
      </c>
      <c r="AK369" s="127">
        <f>locallinterp(MIN(AI369,CAP_CB*12),'BBG rates'!$AA$25:$AA$40,'BBG rates'!$AC$25:$AC$40)</f>
        <v>11</v>
      </c>
      <c r="AL369" s="144">
        <f t="shared" si="111"/>
        <v>20.676186223039558</v>
      </c>
      <c r="AM369" s="142">
        <f>(SUMPRODUCT(AL369:AL$381,G369:G$381)+SUMPRODUCT(AL369:AL$381,H369:H$381))/12</f>
        <v>0</v>
      </c>
    </row>
    <row r="370" spans="1:39" x14ac:dyDescent="0.2">
      <c r="A370" s="7">
        <v>349</v>
      </c>
      <c r="B370" s="7">
        <v>174.5</v>
      </c>
      <c r="C370" s="7">
        <v>87.25</v>
      </c>
      <c r="D370" s="12">
        <f t="shared" si="103"/>
        <v>29.083333333333332</v>
      </c>
      <c r="E370" s="29">
        <f t="shared" si="101"/>
        <v>0</v>
      </c>
      <c r="F370" s="2">
        <f t="shared" si="104"/>
        <v>0</v>
      </c>
      <c r="G370" s="2">
        <f t="shared" si="112"/>
        <v>0</v>
      </c>
      <c r="H370" s="2">
        <f t="shared" si="113"/>
        <v>0</v>
      </c>
      <c r="I370" s="2">
        <f t="shared" si="102"/>
        <v>0</v>
      </c>
      <c r="J370" s="2">
        <f t="shared" si="119"/>
        <v>0</v>
      </c>
      <c r="K370" s="2">
        <f t="shared" si="105"/>
        <v>0</v>
      </c>
      <c r="L370" s="2">
        <f t="shared" si="105"/>
        <v>0</v>
      </c>
      <c r="M370" s="2"/>
      <c r="N370" s="28">
        <f t="shared" si="120"/>
        <v>0</v>
      </c>
      <c r="O370" s="2">
        <f t="shared" si="114"/>
        <v>0</v>
      </c>
      <c r="P370" s="2">
        <f t="shared" si="115"/>
        <v>0</v>
      </c>
      <c r="R370">
        <f t="shared" si="116"/>
        <v>349</v>
      </c>
      <c r="S370" s="89">
        <f t="shared" si="106"/>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7"/>
        <v>0.1085526418625804</v>
      </c>
      <c r="Y370" s="66">
        <f t="shared" si="107"/>
        <v>0</v>
      </c>
      <c r="Z370" s="72">
        <f t="shared" si="108"/>
        <v>0</v>
      </c>
      <c r="AA370" s="79">
        <f t="shared" si="109"/>
        <v>0</v>
      </c>
      <c r="AB370" s="81">
        <f t="shared" si="118"/>
        <v>0</v>
      </c>
      <c r="AD370" s="95">
        <f>locallinterp(R370,'BBG rates'!$N$10:$N$369,'BBG rates'!$P$10:$P$369)</f>
        <v>29.028802223792926</v>
      </c>
      <c r="AI370" s="185">
        <f t="shared" si="110"/>
        <v>349</v>
      </c>
      <c r="AJ370" s="127">
        <f>locallinterp(MIN(AI370,CAP_Senior*12),'BBG rates'!$X$24:$X$65,'BBG rates'!$Y$24:$Y$65)</f>
        <v>67.918742488467984</v>
      </c>
      <c r="AK370" s="127">
        <f>locallinterp(MIN(AI370,CAP_CB*12),'BBG rates'!$AA$25:$AA$40,'BBG rates'!$AC$25:$AC$40)</f>
        <v>11</v>
      </c>
      <c r="AL370" s="144">
        <f t="shared" si="111"/>
        <v>20.676186223039558</v>
      </c>
      <c r="AM370" s="142">
        <f>(SUMPRODUCT(AL370:AL$381,G370:G$381)+SUMPRODUCT(AL370:AL$381,H370:H$381))/12</f>
        <v>0</v>
      </c>
    </row>
    <row r="371" spans="1:39" x14ac:dyDescent="0.2">
      <c r="A371" s="7">
        <v>350</v>
      </c>
      <c r="B371" s="7">
        <v>175</v>
      </c>
      <c r="C371" s="7">
        <v>87.5</v>
      </c>
      <c r="D371" s="12">
        <f t="shared" si="103"/>
        <v>29.166666666666668</v>
      </c>
      <c r="E371" s="29">
        <f t="shared" si="101"/>
        <v>0</v>
      </c>
      <c r="F371" s="2">
        <f t="shared" si="104"/>
        <v>0</v>
      </c>
      <c r="G371" s="2">
        <f t="shared" si="112"/>
        <v>0</v>
      </c>
      <c r="H371" s="2">
        <f t="shared" si="113"/>
        <v>0</v>
      </c>
      <c r="I371" s="2">
        <f t="shared" si="102"/>
        <v>0</v>
      </c>
      <c r="J371" s="2">
        <f t="shared" si="119"/>
        <v>0</v>
      </c>
      <c r="K371" s="2">
        <f t="shared" si="105"/>
        <v>0</v>
      </c>
      <c r="L371" s="2">
        <f t="shared" si="105"/>
        <v>0</v>
      </c>
      <c r="M371" s="2"/>
      <c r="N371" s="28">
        <f t="shared" si="120"/>
        <v>0</v>
      </c>
      <c r="O371" s="2">
        <f t="shared" si="114"/>
        <v>0</v>
      </c>
      <c r="P371" s="2">
        <f t="shared" si="115"/>
        <v>0</v>
      </c>
      <c r="R371">
        <f t="shared" si="116"/>
        <v>350</v>
      </c>
      <c r="S371" s="89">
        <f t="shared" si="106"/>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7"/>
        <v>0.10827958002463944</v>
      </c>
      <c r="Y371" s="66">
        <f t="shared" si="107"/>
        <v>0</v>
      </c>
      <c r="Z371" s="72">
        <f t="shared" si="108"/>
        <v>0</v>
      </c>
      <c r="AA371" s="79">
        <f t="shared" si="109"/>
        <v>0</v>
      </c>
      <c r="AB371" s="81">
        <f t="shared" si="118"/>
        <v>0</v>
      </c>
      <c r="AD371" s="95">
        <f>locallinterp(R371,'BBG rates'!$N$10:$N$369,'BBG rates'!$P$10:$P$369)</f>
        <v>29.109447462397856</v>
      </c>
      <c r="AI371" s="185">
        <f t="shared" si="110"/>
        <v>350</v>
      </c>
      <c r="AJ371" s="127">
        <f>locallinterp(MIN(AI371,CAP_Senior*12),'BBG rates'!$X$24:$X$65,'BBG rates'!$Y$24:$Y$65)</f>
        <v>67.918742488467984</v>
      </c>
      <c r="AK371" s="127">
        <f>locallinterp(MIN(AI371,CAP_CB*12),'BBG rates'!$AA$25:$AA$40,'BBG rates'!$AC$25:$AC$40)</f>
        <v>11</v>
      </c>
      <c r="AL371" s="144">
        <f t="shared" si="111"/>
        <v>20.676186223039558</v>
      </c>
      <c r="AM371" s="142">
        <f>(SUMPRODUCT(AL371:AL$381,G371:G$381)+SUMPRODUCT(AL371:AL$381,H371:H$381))/12</f>
        <v>0</v>
      </c>
    </row>
    <row r="372" spans="1:39" x14ac:dyDescent="0.2">
      <c r="A372" s="7">
        <v>351</v>
      </c>
      <c r="B372" s="7">
        <v>175.5</v>
      </c>
      <c r="C372" s="7">
        <v>87.75</v>
      </c>
      <c r="D372" s="12">
        <f t="shared" si="103"/>
        <v>29.25</v>
      </c>
      <c r="E372" s="29">
        <f t="shared" si="101"/>
        <v>0</v>
      </c>
      <c r="F372" s="2">
        <f t="shared" si="104"/>
        <v>0</v>
      </c>
      <c r="G372" s="2">
        <f t="shared" si="112"/>
        <v>0</v>
      </c>
      <c r="H372" s="2">
        <f t="shared" si="113"/>
        <v>0</v>
      </c>
      <c r="I372" s="2">
        <f t="shared" si="102"/>
        <v>0</v>
      </c>
      <c r="J372" s="2">
        <f t="shared" si="119"/>
        <v>0</v>
      </c>
      <c r="K372" s="2">
        <f t="shared" si="105"/>
        <v>0</v>
      </c>
      <c r="L372" s="2">
        <f t="shared" si="105"/>
        <v>0</v>
      </c>
      <c r="M372" s="2"/>
      <c r="N372" s="28">
        <f t="shared" si="120"/>
        <v>0</v>
      </c>
      <c r="O372" s="2">
        <f t="shared" si="114"/>
        <v>0</v>
      </c>
      <c r="P372" s="2">
        <f t="shared" si="115"/>
        <v>0</v>
      </c>
      <c r="R372">
        <f t="shared" si="116"/>
        <v>351</v>
      </c>
      <c r="S372" s="89">
        <f t="shared" si="106"/>
        <v>0</v>
      </c>
      <c r="T372" s="89">
        <f>IF(AND(S372=0,S371&gt;0),SUM($G372:$H$381),S372)</f>
        <v>0</v>
      </c>
      <c r="U372" s="82">
        <f>SUM(T372:T$381)</f>
        <v>0</v>
      </c>
      <c r="V372" s="68">
        <f>localspline(R372,'BBG rates'!$G$10:$G$27,'BBG rates'!$K$10:$K$27)</f>
        <v>0.9677623616260177</v>
      </c>
      <c r="W372" s="68">
        <f>locallinterp(R372,'BBG rates'!$G$10:$G$27,'BBG rates'!$J$10:$J$27)</f>
        <v>0.10806</v>
      </c>
      <c r="X372" s="56">
        <f t="shared" si="117"/>
        <v>0.10800651750324519</v>
      </c>
      <c r="Y372" s="66">
        <f t="shared" si="107"/>
        <v>0</v>
      </c>
      <c r="Z372" s="72">
        <f t="shared" si="108"/>
        <v>0</v>
      </c>
      <c r="AA372" s="79">
        <f t="shared" si="109"/>
        <v>0</v>
      </c>
      <c r="AB372" s="81">
        <f t="shared" si="118"/>
        <v>0</v>
      </c>
      <c r="AD372" s="95">
        <f>locallinterp(R372,'BBG rates'!$N$10:$N$369,'BBG rates'!$P$10:$P$369)</f>
        <v>29.190094325866692</v>
      </c>
      <c r="AI372" s="185">
        <f t="shared" si="110"/>
        <v>351</v>
      </c>
      <c r="AJ372" s="127">
        <f>locallinterp(MIN(AI372,CAP_Senior*12),'BBG rates'!$X$24:$X$65,'BBG rates'!$Y$24:$Y$65)</f>
        <v>67.918742488467984</v>
      </c>
      <c r="AK372" s="127">
        <f>locallinterp(MIN(AI372,CAP_CB*12),'BBG rates'!$AA$25:$AA$40,'BBG rates'!$AC$25:$AC$40)</f>
        <v>11</v>
      </c>
      <c r="AL372" s="144">
        <f t="shared" si="111"/>
        <v>20.676186223039558</v>
      </c>
      <c r="AM372" s="142">
        <f>(SUMPRODUCT(AL372:AL$381,G372:G$381)+SUMPRODUCT(AL372:AL$381,H372:H$381))/12</f>
        <v>0</v>
      </c>
    </row>
    <row r="373" spans="1:39" x14ac:dyDescent="0.2">
      <c r="A373" s="7">
        <v>352</v>
      </c>
      <c r="B373" s="7">
        <v>176</v>
      </c>
      <c r="C373" s="7">
        <v>88</v>
      </c>
      <c r="D373" s="12">
        <f t="shared" si="103"/>
        <v>29.333333333333332</v>
      </c>
      <c r="E373" s="29">
        <f t="shared" si="101"/>
        <v>0</v>
      </c>
      <c r="F373" s="2">
        <f t="shared" si="104"/>
        <v>0</v>
      </c>
      <c r="G373" s="2">
        <f t="shared" si="112"/>
        <v>0</v>
      </c>
      <c r="H373" s="2">
        <f t="shared" si="113"/>
        <v>0</v>
      </c>
      <c r="I373" s="2">
        <f t="shared" si="102"/>
        <v>0</v>
      </c>
      <c r="J373" s="2">
        <f t="shared" si="119"/>
        <v>0</v>
      </c>
      <c r="K373" s="2">
        <f t="shared" si="105"/>
        <v>0</v>
      </c>
      <c r="L373" s="2">
        <f t="shared" si="105"/>
        <v>0</v>
      </c>
      <c r="M373" s="2"/>
      <c r="N373" s="28">
        <f t="shared" si="120"/>
        <v>0</v>
      </c>
      <c r="O373" s="2">
        <f t="shared" si="114"/>
        <v>0</v>
      </c>
      <c r="P373" s="2">
        <f t="shared" si="115"/>
        <v>0</v>
      </c>
      <c r="R373">
        <f t="shared" si="116"/>
        <v>352</v>
      </c>
      <c r="S373" s="89">
        <f t="shared" si="106"/>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7"/>
        <v>0.10773345429839765</v>
      </c>
      <c r="Y373" s="66">
        <f t="shared" si="107"/>
        <v>0</v>
      </c>
      <c r="Z373" s="72">
        <f t="shared" si="108"/>
        <v>0</v>
      </c>
      <c r="AA373" s="79">
        <f t="shared" si="109"/>
        <v>0</v>
      </c>
      <c r="AB373" s="81">
        <f t="shared" si="118"/>
        <v>0</v>
      </c>
      <c r="AD373" s="95">
        <f>locallinterp(R373,'BBG rates'!$N$10:$N$369,'BBG rates'!$P$10:$P$369)</f>
        <v>29.270742862196897</v>
      </c>
      <c r="AI373" s="185">
        <f t="shared" si="110"/>
        <v>352</v>
      </c>
      <c r="AJ373" s="127">
        <f>locallinterp(MIN(AI373,CAP_Senior*12),'BBG rates'!$X$24:$X$65,'BBG rates'!$Y$24:$Y$65)</f>
        <v>67.918742488467984</v>
      </c>
      <c r="AK373" s="127">
        <f>locallinterp(MIN(AI373,CAP_CB*12),'BBG rates'!$AA$25:$AA$40,'BBG rates'!$AC$25:$AC$40)</f>
        <v>11</v>
      </c>
      <c r="AL373" s="144">
        <f t="shared" si="111"/>
        <v>20.676186223039558</v>
      </c>
      <c r="AM373" s="142">
        <f>(SUMPRODUCT(AL373:AL$381,G373:G$381)+SUMPRODUCT(AL373:AL$381,H373:H$381))/12</f>
        <v>0</v>
      </c>
    </row>
    <row r="374" spans="1:39" x14ac:dyDescent="0.2">
      <c r="A374" s="7">
        <v>353</v>
      </c>
      <c r="B374" s="7">
        <v>176.5</v>
      </c>
      <c r="C374" s="7">
        <v>88.25</v>
      </c>
      <c r="D374" s="12">
        <f t="shared" si="103"/>
        <v>29.416666666666668</v>
      </c>
      <c r="E374" s="29">
        <f t="shared" si="101"/>
        <v>0</v>
      </c>
      <c r="F374" s="2">
        <f t="shared" si="104"/>
        <v>0</v>
      </c>
      <c r="G374" s="2">
        <f t="shared" si="112"/>
        <v>0</v>
      </c>
      <c r="H374" s="2">
        <f t="shared" si="113"/>
        <v>0</v>
      </c>
      <c r="I374" s="2">
        <f t="shared" si="102"/>
        <v>0</v>
      </c>
      <c r="J374" s="2">
        <f t="shared" si="119"/>
        <v>0</v>
      </c>
      <c r="K374" s="2">
        <f t="shared" si="105"/>
        <v>0</v>
      </c>
      <c r="L374" s="2">
        <f t="shared" si="105"/>
        <v>0</v>
      </c>
      <c r="M374" s="2"/>
      <c r="N374" s="28">
        <f t="shared" si="120"/>
        <v>0</v>
      </c>
      <c r="O374" s="2">
        <f t="shared" si="114"/>
        <v>0</v>
      </c>
      <c r="P374" s="2">
        <f t="shared" si="115"/>
        <v>0</v>
      </c>
      <c r="R374">
        <f t="shared" si="116"/>
        <v>353</v>
      </c>
      <c r="S374" s="89">
        <f t="shared" si="106"/>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7"/>
        <v>0.10746039041036326</v>
      </c>
      <c r="Y374" s="66">
        <f t="shared" si="107"/>
        <v>0</v>
      </c>
      <c r="Z374" s="72">
        <f t="shared" si="108"/>
        <v>0</v>
      </c>
      <c r="AA374" s="79">
        <f t="shared" si="109"/>
        <v>0</v>
      </c>
      <c r="AB374" s="81">
        <f t="shared" si="118"/>
        <v>0</v>
      </c>
      <c r="AD374" s="95">
        <f>locallinterp(R374,'BBG rates'!$N$10:$N$369,'BBG rates'!$P$10:$P$369)</f>
        <v>29.351393115778961</v>
      </c>
      <c r="AI374" s="185">
        <f t="shared" si="110"/>
        <v>353</v>
      </c>
      <c r="AJ374" s="127">
        <f>locallinterp(MIN(AI374,CAP_Senior*12),'BBG rates'!$X$24:$X$65,'BBG rates'!$Y$24:$Y$65)</f>
        <v>67.918742488467984</v>
      </c>
      <c r="AK374" s="127">
        <f>locallinterp(MIN(AI374,CAP_CB*12),'BBG rates'!$AA$25:$AA$40,'BBG rates'!$AC$25:$AC$40)</f>
        <v>11</v>
      </c>
      <c r="AL374" s="144">
        <f t="shared" si="111"/>
        <v>20.676186223039558</v>
      </c>
      <c r="AM374" s="142">
        <f>(SUMPRODUCT(AL374:AL$381,G374:G$381)+SUMPRODUCT(AL374:AL$381,H374:H$381))/12</f>
        <v>0</v>
      </c>
    </row>
    <row r="375" spans="1:39" x14ac:dyDescent="0.2">
      <c r="A375" s="7">
        <v>354</v>
      </c>
      <c r="B375" s="7">
        <v>177</v>
      </c>
      <c r="C375" s="7">
        <v>88.5</v>
      </c>
      <c r="D375" s="12">
        <f t="shared" si="103"/>
        <v>29.5</v>
      </c>
      <c r="E375" s="29">
        <f t="shared" si="101"/>
        <v>0</v>
      </c>
      <c r="F375" s="2">
        <f t="shared" si="104"/>
        <v>0</v>
      </c>
      <c r="G375" s="2">
        <f t="shared" si="112"/>
        <v>0</v>
      </c>
      <c r="H375" s="2">
        <f t="shared" si="113"/>
        <v>0</v>
      </c>
      <c r="I375" s="2">
        <f t="shared" si="102"/>
        <v>0</v>
      </c>
      <c r="J375" s="2">
        <f t="shared" si="119"/>
        <v>0</v>
      </c>
      <c r="K375" s="2">
        <f t="shared" si="105"/>
        <v>0</v>
      </c>
      <c r="L375" s="2">
        <f t="shared" si="105"/>
        <v>0</v>
      </c>
      <c r="M375" s="2"/>
      <c r="N375" s="28">
        <f t="shared" si="120"/>
        <v>0</v>
      </c>
      <c r="O375" s="2">
        <f t="shared" si="114"/>
        <v>0</v>
      </c>
      <c r="P375" s="2">
        <f t="shared" si="115"/>
        <v>0</v>
      </c>
      <c r="R375">
        <f t="shared" si="116"/>
        <v>354</v>
      </c>
      <c r="S375" s="89">
        <f t="shared" si="106"/>
        <v>0</v>
      </c>
      <c r="T375" s="89">
        <f>IF(AND(S375=0,S374&gt;0),SUM($G375:$H$381),S375)</f>
        <v>0</v>
      </c>
      <c r="U375" s="82">
        <f>SUM(T375:T$381)</f>
        <v>0</v>
      </c>
      <c r="V375" s="68">
        <f>localspline(R375,'BBG rates'!$G$10:$G$27,'BBG rates'!$K$10:$K$27)</f>
        <v>0.9678241095565171</v>
      </c>
      <c r="W375" s="68">
        <f>locallinterp(R375,'BBG rates'!$G$10:$G$27,'BBG rates'!$J$10:$J$27)</f>
        <v>0.10724</v>
      </c>
      <c r="X375" s="56">
        <f t="shared" si="117"/>
        <v>0.10718732583860913</v>
      </c>
      <c r="Y375" s="66">
        <f t="shared" si="107"/>
        <v>0</v>
      </c>
      <c r="Z375" s="72">
        <f t="shared" si="108"/>
        <v>0</v>
      </c>
      <c r="AA375" s="79">
        <f t="shared" si="109"/>
        <v>0</v>
      </c>
      <c r="AB375" s="81">
        <f t="shared" si="118"/>
        <v>0</v>
      </c>
      <c r="AD375" s="95">
        <f>locallinterp(R375,'BBG rates'!$N$10:$N$369,'BBG rates'!$P$10:$P$369)</f>
        <v>29.432045124908672</v>
      </c>
      <c r="AI375" s="185">
        <f t="shared" si="110"/>
        <v>354</v>
      </c>
      <c r="AJ375" s="127">
        <f>locallinterp(MIN(AI375,CAP_Senior*12),'BBG rates'!$X$24:$X$65,'BBG rates'!$Y$24:$Y$65)</f>
        <v>67.918742488467984</v>
      </c>
      <c r="AK375" s="127">
        <f>locallinterp(MIN(AI375,CAP_CB*12),'BBG rates'!$AA$25:$AA$40,'BBG rates'!$AC$25:$AC$40)</f>
        <v>11</v>
      </c>
      <c r="AL375" s="144">
        <f t="shared" si="111"/>
        <v>20.676186223039558</v>
      </c>
      <c r="AM375" s="142">
        <f>(SUMPRODUCT(AL375:AL$381,G375:G$381)+SUMPRODUCT(AL375:AL$381,H375:H$381))/12</f>
        <v>0</v>
      </c>
    </row>
    <row r="376" spans="1:39" x14ac:dyDescent="0.2">
      <c r="A376" s="7">
        <v>355</v>
      </c>
      <c r="B376" s="7">
        <v>177.5</v>
      </c>
      <c r="C376" s="7">
        <v>88.75</v>
      </c>
      <c r="D376" s="12">
        <f t="shared" si="103"/>
        <v>29.583333333333332</v>
      </c>
      <c r="E376" s="29">
        <f t="shared" si="101"/>
        <v>0</v>
      </c>
      <c r="F376" s="2">
        <f t="shared" si="104"/>
        <v>0</v>
      </c>
      <c r="G376" s="2">
        <f t="shared" si="112"/>
        <v>0</v>
      </c>
      <c r="H376" s="2">
        <f t="shared" si="113"/>
        <v>0</v>
      </c>
      <c r="I376" s="2">
        <f t="shared" si="102"/>
        <v>0</v>
      </c>
      <c r="J376" s="2">
        <f t="shared" si="119"/>
        <v>0</v>
      </c>
      <c r="K376" s="2">
        <f t="shared" si="105"/>
        <v>0</v>
      </c>
      <c r="L376" s="2">
        <f t="shared" si="105"/>
        <v>0</v>
      </c>
      <c r="M376" s="2"/>
      <c r="N376" s="28">
        <f t="shared" si="120"/>
        <v>0</v>
      </c>
      <c r="O376" s="2">
        <f t="shared" si="114"/>
        <v>0</v>
      </c>
      <c r="P376" s="2">
        <f t="shared" si="115"/>
        <v>0</v>
      </c>
      <c r="R376">
        <f t="shared" si="116"/>
        <v>355</v>
      </c>
      <c r="S376" s="89">
        <f t="shared" si="106"/>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7"/>
        <v>0.1069142605834017</v>
      </c>
      <c r="Y376" s="66">
        <f t="shared" si="107"/>
        <v>0</v>
      </c>
      <c r="Z376" s="72">
        <f t="shared" si="108"/>
        <v>0</v>
      </c>
      <c r="AA376" s="79">
        <f t="shared" si="109"/>
        <v>0</v>
      </c>
      <c r="AB376" s="81">
        <f t="shared" si="118"/>
        <v>0</v>
      </c>
      <c r="AD376" s="95">
        <f>locallinterp(R376,'BBG rates'!$N$10:$N$369,'BBG rates'!$P$10:$P$369)</f>
        <v>29.512698922412177</v>
      </c>
      <c r="AI376" s="185">
        <f t="shared" si="110"/>
        <v>355</v>
      </c>
      <c r="AJ376" s="127">
        <f>locallinterp(MIN(AI376,CAP_Senior*12),'BBG rates'!$X$24:$X$65,'BBG rates'!$Y$24:$Y$65)</f>
        <v>67.918742488467984</v>
      </c>
      <c r="AK376" s="127">
        <f>locallinterp(MIN(AI376,CAP_CB*12),'BBG rates'!$AA$25:$AA$40,'BBG rates'!$AC$25:$AC$40)</f>
        <v>11</v>
      </c>
      <c r="AL376" s="144">
        <f t="shared" si="111"/>
        <v>20.676186223039558</v>
      </c>
      <c r="AM376" s="142">
        <f>(SUMPRODUCT(AL376:AL$381,G376:G$381)+SUMPRODUCT(AL376:AL$381,H376:H$381))/12</f>
        <v>0</v>
      </c>
    </row>
    <row r="377" spans="1:39" x14ac:dyDescent="0.2">
      <c r="A377" s="7">
        <v>356</v>
      </c>
      <c r="B377" s="7">
        <v>178</v>
      </c>
      <c r="C377" s="7">
        <v>89</v>
      </c>
      <c r="D377" s="12">
        <f t="shared" si="103"/>
        <v>29.666666666666668</v>
      </c>
      <c r="E377" s="29">
        <f t="shared" si="101"/>
        <v>0</v>
      </c>
      <c r="F377" s="2">
        <f t="shared" si="104"/>
        <v>0</v>
      </c>
      <c r="G377" s="2">
        <f t="shared" si="112"/>
        <v>0</v>
      </c>
      <c r="H377" s="2">
        <f t="shared" si="113"/>
        <v>0</v>
      </c>
      <c r="I377" s="2">
        <f t="shared" si="102"/>
        <v>0</v>
      </c>
      <c r="J377" s="2">
        <f t="shared" si="119"/>
        <v>0</v>
      </c>
      <c r="K377" s="2">
        <f t="shared" si="105"/>
        <v>0</v>
      </c>
      <c r="L377" s="2">
        <f t="shared" si="105"/>
        <v>0</v>
      </c>
      <c r="M377" s="2"/>
      <c r="N377" s="28">
        <f t="shared" si="120"/>
        <v>0</v>
      </c>
      <c r="O377" s="2">
        <f t="shared" si="114"/>
        <v>0</v>
      </c>
      <c r="P377" s="2">
        <f t="shared" si="115"/>
        <v>0</v>
      </c>
      <c r="R377">
        <f t="shared" si="116"/>
        <v>356</v>
      </c>
      <c r="S377" s="89">
        <f t="shared" si="106"/>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7"/>
        <v>0.10664119464474098</v>
      </c>
      <c r="Y377" s="66">
        <f t="shared" si="107"/>
        <v>0</v>
      </c>
      <c r="Z377" s="72">
        <f t="shared" si="108"/>
        <v>0</v>
      </c>
      <c r="AA377" s="79">
        <f t="shared" si="109"/>
        <v>0</v>
      </c>
      <c r="AB377" s="81">
        <f t="shared" si="118"/>
        <v>0</v>
      </c>
      <c r="AD377" s="95">
        <f>locallinterp(R377,'BBG rates'!$N$10:$N$369,'BBG rates'!$P$10:$P$369)</f>
        <v>29.593354535644604</v>
      </c>
      <c r="AI377" s="185">
        <f t="shared" si="110"/>
        <v>356</v>
      </c>
      <c r="AJ377" s="127">
        <f>locallinterp(MIN(AI377,CAP_Senior*12),'BBG rates'!$X$24:$X$65,'BBG rates'!$Y$24:$Y$65)</f>
        <v>67.918742488467984</v>
      </c>
      <c r="AK377" s="127">
        <f>locallinterp(MIN(AI377,CAP_CB*12),'BBG rates'!$AA$25:$AA$40,'BBG rates'!$AC$25:$AC$40)</f>
        <v>11</v>
      </c>
      <c r="AL377" s="144">
        <f t="shared" si="111"/>
        <v>20.676186223039558</v>
      </c>
      <c r="AM377" s="142">
        <f>(SUMPRODUCT(AL377:AL$381,G377:G$381)+SUMPRODUCT(AL377:AL$381,H377:H$381))/12</f>
        <v>0</v>
      </c>
    </row>
    <row r="378" spans="1:39" x14ac:dyDescent="0.2">
      <c r="A378" s="7">
        <v>357</v>
      </c>
      <c r="B378" s="7">
        <v>178.5</v>
      </c>
      <c r="C378" s="7">
        <v>89.25</v>
      </c>
      <c r="D378" s="12">
        <f t="shared" si="103"/>
        <v>29.75</v>
      </c>
      <c r="E378" s="29">
        <f t="shared" si="101"/>
        <v>0</v>
      </c>
      <c r="F378" s="2">
        <f t="shared" si="104"/>
        <v>0</v>
      </c>
      <c r="G378" s="2">
        <f t="shared" si="112"/>
        <v>0</v>
      </c>
      <c r="H378" s="2">
        <f t="shared" si="113"/>
        <v>0</v>
      </c>
      <c r="I378" s="2">
        <f t="shared" si="102"/>
        <v>0</v>
      </c>
      <c r="J378" s="2">
        <f t="shared" si="119"/>
        <v>0</v>
      </c>
      <c r="K378" s="2">
        <f t="shared" si="105"/>
        <v>0</v>
      </c>
      <c r="L378" s="2">
        <f t="shared" si="105"/>
        <v>0</v>
      </c>
      <c r="M378" s="2"/>
      <c r="N378" s="28">
        <f t="shared" si="120"/>
        <v>0</v>
      </c>
      <c r="O378" s="2">
        <f t="shared" si="114"/>
        <v>0</v>
      </c>
      <c r="P378" s="2">
        <f t="shared" si="115"/>
        <v>0</v>
      </c>
      <c r="R378">
        <f t="shared" si="116"/>
        <v>357</v>
      </c>
      <c r="S378" s="89">
        <f t="shared" si="106"/>
        <v>0</v>
      </c>
      <c r="T378" s="89">
        <f>IF(AND(S378=0,S377&gt;0),SUM($G378:$H$381),S378)</f>
        <v>0</v>
      </c>
      <c r="U378" s="82">
        <f>SUM(T378:T$381)</f>
        <v>0</v>
      </c>
      <c r="V378" s="68">
        <f>localspline(R378,'BBG rates'!$G$10:$G$27,'BBG rates'!$K$10:$K$27)</f>
        <v>0.96788941015412622</v>
      </c>
      <c r="W378" s="68">
        <f>locallinterp(R378,'BBG rates'!$G$10:$G$27,'BBG rates'!$J$10:$J$27)</f>
        <v>0.10642</v>
      </c>
      <c r="X378" s="56">
        <f t="shared" si="117"/>
        <v>0.10636812802289342</v>
      </c>
      <c r="Y378" s="66">
        <f t="shared" si="107"/>
        <v>0</v>
      </c>
      <c r="Z378" s="72">
        <f t="shared" si="108"/>
        <v>0</v>
      </c>
      <c r="AA378" s="79">
        <f t="shared" si="109"/>
        <v>0</v>
      </c>
      <c r="AB378" s="81">
        <f t="shared" si="118"/>
        <v>0</v>
      </c>
      <c r="AD378" s="95">
        <f>locallinterp(R378,'BBG rates'!$N$10:$N$369,'BBG rates'!$P$10:$P$369)</f>
        <v>29.674011986490783</v>
      </c>
      <c r="AI378" s="185">
        <f t="shared" si="110"/>
        <v>357</v>
      </c>
      <c r="AJ378" s="127">
        <f>locallinterp(MIN(AI378,CAP_Senior*12),'BBG rates'!$X$24:$X$65,'BBG rates'!$Y$24:$Y$65)</f>
        <v>67.918742488467984</v>
      </c>
      <c r="AK378" s="127">
        <f>locallinterp(MIN(AI378,CAP_CB*12),'BBG rates'!$AA$25:$AA$40,'BBG rates'!$AC$25:$AC$40)</f>
        <v>11</v>
      </c>
      <c r="AL378" s="144">
        <f t="shared" si="111"/>
        <v>20.676186223039558</v>
      </c>
      <c r="AM378" s="142">
        <f>(SUMPRODUCT(AL378:AL$381,G378:G$381)+SUMPRODUCT(AL378:AL$381,H378:H$381))/12</f>
        <v>0</v>
      </c>
    </row>
    <row r="379" spans="1:39" x14ac:dyDescent="0.2">
      <c r="A379" s="7">
        <v>358</v>
      </c>
      <c r="B379" s="7">
        <v>179</v>
      </c>
      <c r="C379" s="7">
        <v>89.5</v>
      </c>
      <c r="D379" s="12">
        <f t="shared" si="103"/>
        <v>29.833333333333332</v>
      </c>
      <c r="E379" s="29">
        <f t="shared" si="101"/>
        <v>0</v>
      </c>
      <c r="F379" s="2">
        <f t="shared" si="104"/>
        <v>0</v>
      </c>
      <c r="G379" s="2">
        <f t="shared" si="112"/>
        <v>0</v>
      </c>
      <c r="H379" s="2">
        <f t="shared" si="113"/>
        <v>0</v>
      </c>
      <c r="I379" s="2">
        <f t="shared" si="102"/>
        <v>0</v>
      </c>
      <c r="J379" s="2">
        <f t="shared" si="119"/>
        <v>0</v>
      </c>
      <c r="K379" s="2">
        <f t="shared" si="105"/>
        <v>0</v>
      </c>
      <c r="L379" s="2">
        <f t="shared" si="105"/>
        <v>0</v>
      </c>
      <c r="M379" s="2"/>
      <c r="N379" s="28">
        <f t="shared" si="120"/>
        <v>0</v>
      </c>
      <c r="O379" s="2">
        <f t="shared" si="114"/>
        <v>0</v>
      </c>
      <c r="P379" s="2">
        <f t="shared" si="115"/>
        <v>0</v>
      </c>
      <c r="R379">
        <f t="shared" si="116"/>
        <v>358</v>
      </c>
      <c r="S379" s="89">
        <f t="shared" si="106"/>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7"/>
        <v>0.10609506071732611</v>
      </c>
      <c r="Y379" s="66">
        <f t="shared" si="107"/>
        <v>0</v>
      </c>
      <c r="Z379" s="72">
        <f t="shared" si="108"/>
        <v>0</v>
      </c>
      <c r="AA379" s="79">
        <f t="shared" si="109"/>
        <v>0</v>
      </c>
      <c r="AB379" s="81">
        <f t="shared" si="118"/>
        <v>0</v>
      </c>
      <c r="AD379" s="95">
        <f>locallinterp(R379,'BBG rates'!$N$10:$N$369,'BBG rates'!$P$10:$P$369)</f>
        <v>29.75467129136306</v>
      </c>
      <c r="AI379" s="185">
        <f t="shared" si="110"/>
        <v>358</v>
      </c>
      <c r="AJ379" s="127">
        <f>locallinterp(MIN(AI379,CAP_Senior*12),'BBG rates'!$X$24:$X$65,'BBG rates'!$Y$24:$Y$65)</f>
        <v>67.918742488467984</v>
      </c>
      <c r="AK379" s="127">
        <f>locallinterp(MIN(AI379,CAP_CB*12),'BBG rates'!$AA$25:$AA$40,'BBG rates'!$AC$25:$AC$40)</f>
        <v>11</v>
      </c>
      <c r="AL379" s="144">
        <f t="shared" si="111"/>
        <v>20.676186223039558</v>
      </c>
      <c r="AM379" s="142">
        <f>(SUMPRODUCT(AL379:AL$381,G379:G$381)+SUMPRODUCT(AL379:AL$381,H379:H$381))/12</f>
        <v>0</v>
      </c>
    </row>
    <row r="380" spans="1:39" x14ac:dyDescent="0.2">
      <c r="A380" s="7">
        <v>359</v>
      </c>
      <c r="B380" s="7">
        <v>179.5</v>
      </c>
      <c r="C380" s="7">
        <v>89.75</v>
      </c>
      <c r="D380" s="12">
        <f t="shared" si="103"/>
        <v>29.916666666666668</v>
      </c>
      <c r="E380" s="29">
        <f t="shared" si="101"/>
        <v>0</v>
      </c>
      <c r="F380" s="2">
        <f t="shared" si="104"/>
        <v>0</v>
      </c>
      <c r="G380" s="2">
        <f t="shared" si="112"/>
        <v>0</v>
      </c>
      <c r="H380" s="2">
        <f t="shared" si="113"/>
        <v>0</v>
      </c>
      <c r="I380" s="2">
        <f t="shared" si="102"/>
        <v>0</v>
      </c>
      <c r="J380" s="2">
        <f t="shared" si="119"/>
        <v>0</v>
      </c>
      <c r="K380" s="2">
        <f t="shared" si="105"/>
        <v>0</v>
      </c>
      <c r="L380" s="2">
        <f t="shared" si="105"/>
        <v>0</v>
      </c>
      <c r="M380" s="2"/>
      <c r="N380" s="28">
        <f t="shared" si="120"/>
        <v>0</v>
      </c>
      <c r="O380" s="2">
        <f t="shared" si="114"/>
        <v>0</v>
      </c>
      <c r="P380" s="2">
        <f t="shared" si="115"/>
        <v>0</v>
      </c>
      <c r="R380">
        <f t="shared" si="116"/>
        <v>359</v>
      </c>
      <c r="S380" s="89">
        <f t="shared" si="106"/>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7"/>
        <v>0.1058219927283055</v>
      </c>
      <c r="Y380" s="66">
        <f t="shared" si="107"/>
        <v>0</v>
      </c>
      <c r="Z380" s="72">
        <f t="shared" si="108"/>
        <v>0</v>
      </c>
      <c r="AA380" s="79">
        <f t="shared" si="109"/>
        <v>0</v>
      </c>
      <c r="AB380" s="81">
        <f t="shared" si="118"/>
        <v>0</v>
      </c>
      <c r="AD380" s="95">
        <f>locallinterp(R380,'BBG rates'!$N$10:$N$369,'BBG rates'!$P$10:$P$369)</f>
        <v>29.835332461203858</v>
      </c>
      <c r="AI380" s="185">
        <f t="shared" si="110"/>
        <v>359</v>
      </c>
      <c r="AJ380" s="127">
        <f>locallinterp(MIN(AI380,CAP_Senior*12),'BBG rates'!$X$24:$X$65,'BBG rates'!$Y$24:$Y$65)</f>
        <v>67.918742488467984</v>
      </c>
      <c r="AK380" s="127">
        <f>locallinterp(MIN(AI380,CAP_CB*12),'BBG rates'!$AA$25:$AA$40,'BBG rates'!$AC$25:$AC$40)</f>
        <v>11</v>
      </c>
      <c r="AL380" s="144">
        <f t="shared" si="111"/>
        <v>20.676186223039558</v>
      </c>
      <c r="AM380" s="142">
        <f>(SUMPRODUCT(AL380:AL$381,G380:G$381)+SUMPRODUCT(AL380:AL$381,H380:H$381))/12</f>
        <v>0</v>
      </c>
    </row>
    <row r="381" spans="1:39" ht="13.5" thickBot="1" x14ac:dyDescent="0.25">
      <c r="A381" s="7">
        <v>360</v>
      </c>
      <c r="B381" s="7">
        <v>180</v>
      </c>
      <c r="C381" s="7">
        <v>90</v>
      </c>
      <c r="D381" s="12">
        <f t="shared" si="103"/>
        <v>30</v>
      </c>
      <c r="E381" s="29">
        <f t="shared" si="101"/>
        <v>0</v>
      </c>
      <c r="F381" s="2">
        <f t="shared" si="104"/>
        <v>0</v>
      </c>
      <c r="G381" s="2">
        <f t="shared" si="112"/>
        <v>0</v>
      </c>
      <c r="H381" s="2">
        <f t="shared" si="113"/>
        <v>0</v>
      </c>
      <c r="I381" s="2">
        <f t="shared" si="102"/>
        <v>0</v>
      </c>
      <c r="J381" s="2">
        <f t="shared" si="119"/>
        <v>0</v>
      </c>
      <c r="K381" s="2">
        <f t="shared" si="105"/>
        <v>0</v>
      </c>
      <c r="L381" s="2">
        <f t="shared" si="105"/>
        <v>0</v>
      </c>
      <c r="M381" s="2"/>
      <c r="N381" s="28">
        <f t="shared" si="120"/>
        <v>0</v>
      </c>
      <c r="O381" s="2">
        <f t="shared" si="114"/>
        <v>0</v>
      </c>
      <c r="P381" s="2">
        <f t="shared" si="115"/>
        <v>0</v>
      </c>
      <c r="R381">
        <f t="shared" si="116"/>
        <v>360</v>
      </c>
      <c r="S381" s="89">
        <f t="shared" si="106"/>
        <v>0</v>
      </c>
      <c r="T381" s="89">
        <f>IF(AND(S381=0,S380&gt;0),SUM($G381:$H$381),S381)</f>
        <v>0</v>
      </c>
      <c r="U381" s="83">
        <f>SUM(T381:T$381)</f>
        <v>0</v>
      </c>
      <c r="V381" s="68">
        <f>localspline(R381,'BBG rates'!$G$10:$G$27,'BBG rates'!$K$10:$K$27)</f>
        <v>0.96795648336410522</v>
      </c>
      <c r="W381" s="68">
        <f>locallinterp(R381,'BBG rates'!$G$10:$G$27,'BBG rates'!$J$10:$J$27)</f>
        <v>0.1056</v>
      </c>
      <c r="X381" s="56">
        <f t="shared" si="117"/>
        <v>0.10554892405583161</v>
      </c>
      <c r="Y381" s="66">
        <f>T381*X381%/12+X382</f>
        <v>0</v>
      </c>
      <c r="Z381" s="72">
        <f t="shared" si="108"/>
        <v>0</v>
      </c>
      <c r="AA381" s="80">
        <f t="shared" si="109"/>
        <v>0</v>
      </c>
      <c r="AB381" s="81">
        <f t="shared" si="118"/>
        <v>0</v>
      </c>
      <c r="AD381" s="95">
        <f>locallinterp(R381,'BBG rates'!$N$10:$N$369,'BBG rates'!$P$10:$P$369)</f>
        <v>29.915995501484201</v>
      </c>
      <c r="AI381" s="185">
        <f t="shared" si="110"/>
        <v>360</v>
      </c>
      <c r="AJ381" s="127">
        <f>locallinterp(MIN(AI381,CAP_Senior*12),'BBG rates'!$X$24:$X$65,'BBG rates'!$Y$24:$Y$65)</f>
        <v>67.918742488467984</v>
      </c>
      <c r="AK381" s="127">
        <f>locallinterp(MIN(AI381,CAP_CB*12),'BBG rates'!$AA$25:$AA$40,'BBG rates'!$AC$25:$AC$40)</f>
        <v>11</v>
      </c>
      <c r="AL381" s="144">
        <f t="shared" si="111"/>
        <v>20.676186223039558</v>
      </c>
      <c r="AM381" s="142">
        <f>(SUMPRODUCT(AL381:AL$381,G381:G$381)+SUMPRODUCT(AL381:AL$381,H381:H$381))/12</f>
        <v>0</v>
      </c>
    </row>
  </sheetData>
  <mergeCells count="3">
    <mergeCell ref="F15:G15"/>
    <mergeCell ref="J20:L20"/>
    <mergeCell ref="AI3:AM3"/>
  </mergeCells>
  <conditionalFormatting sqref="AJ22:AJ381">
    <cfRule type="cellIs" dxfId="19" priority="2" operator="equal">
      <formula>AJ21</formula>
    </cfRule>
  </conditionalFormatting>
  <conditionalFormatting sqref="AK22:AK381">
    <cfRule type="cellIs" dxfId="18"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AM381"/>
  <sheetViews>
    <sheetView workbookViewId="0">
      <selection activeCell="AF21" sqref="AF21"/>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6" width="6.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39342.962806712385</v>
      </c>
    </row>
    <row r="3" spans="5:39" ht="13.5" thickBot="1" x14ac:dyDescent="0.25">
      <c r="E3" s="16" t="s">
        <v>20</v>
      </c>
      <c r="F3" s="17">
        <f>SUM(L22:L381)/SUM(K22:K381)</f>
        <v>8.6831480730696562</v>
      </c>
      <c r="N3" t="s">
        <v>23</v>
      </c>
      <c r="AI3" s="331" t="s">
        <v>137</v>
      </c>
      <c r="AJ3" s="332"/>
      <c r="AK3" s="332"/>
      <c r="AL3" s="332"/>
      <c r="AM3" s="333"/>
    </row>
    <row r="4" spans="5:39" ht="13.5" thickBot="1" x14ac:dyDescent="0.25">
      <c r="E4" t="s">
        <v>21</v>
      </c>
      <c r="F4" s="26">
        <f ca="1">(N4+(N7*N6/(1+F12)^N6))/(N5+(N7/(1+F12)^N6))</f>
        <v>9.4300530132491538</v>
      </c>
      <c r="N4">
        <f ca="1">SUM(OFFSET($L$22,,,$I$7*$I$9))</f>
        <v>70017767.516869038</v>
      </c>
    </row>
    <row r="5" spans="5:39" ht="13.5" thickBot="1" x14ac:dyDescent="0.25">
      <c r="N5">
        <f ca="1">SUM(OFFSET($K$22,,,$I$7*$I$9))</f>
        <v>9247742.8895916361</v>
      </c>
      <c r="AI5" s="30" t="s">
        <v>164</v>
      </c>
      <c r="AJ5" s="94"/>
    </row>
    <row r="6" spans="5:39" ht="13.5" thickBot="1" x14ac:dyDescent="0.25">
      <c r="E6" s="3" t="s">
        <v>11</v>
      </c>
      <c r="F6" s="90">
        <v>10000000</v>
      </c>
      <c r="H6" s="3" t="s">
        <v>13</v>
      </c>
      <c r="I6" s="70">
        <f>'[2]Option Premium'!$B$70</f>
        <v>25</v>
      </c>
      <c r="N6" s="25">
        <f ca="1">OFFSET($D$21,$I$9*$I$7,0)</f>
        <v>20</v>
      </c>
      <c r="AI6" s="167" t="s">
        <v>163</v>
      </c>
      <c r="AJ6" s="168">
        <f>CAP_Senior</f>
        <v>20</v>
      </c>
    </row>
    <row r="7" spans="5:39" ht="13.5" thickBot="1" x14ac:dyDescent="0.25">
      <c r="E7" s="1"/>
      <c r="H7" s="3" t="s">
        <v>14</v>
      </c>
      <c r="I7" s="19">
        <v>12</v>
      </c>
      <c r="K7" s="9"/>
      <c r="N7">
        <f ca="1">OFFSET($N$22,$I$7*$I$9,0)</f>
        <v>2342688.9605192058</v>
      </c>
      <c r="AI7" s="167" t="s">
        <v>161</v>
      </c>
      <c r="AJ7" s="168">
        <f>CAP_CB</f>
        <v>20</v>
      </c>
    </row>
    <row r="8" spans="5:39" ht="13.5" thickBot="1" x14ac:dyDescent="0.25">
      <c r="H8" s="3" t="s">
        <v>1</v>
      </c>
      <c r="I8" s="3">
        <f>I6*I7</f>
        <v>300</v>
      </c>
    </row>
    <row r="9" spans="5:39" ht="13.5" thickBot="1" x14ac:dyDescent="0.25">
      <c r="E9" s="1"/>
      <c r="H9" s="24" t="s">
        <v>22</v>
      </c>
      <c r="I9" s="19">
        <v>20</v>
      </c>
      <c r="AI9" s="186" t="s">
        <v>162</v>
      </c>
    </row>
    <row r="10" spans="5:39" ht="13.5" thickBot="1" x14ac:dyDescent="0.25">
      <c r="E10" s="4"/>
      <c r="F10" s="5" t="s">
        <v>7</v>
      </c>
      <c r="G10" s="5" t="s">
        <v>8</v>
      </c>
      <c r="I10" s="22"/>
      <c r="AI10" s="168" t="str">
        <f>Senior_LP_TYPE</f>
        <v>A+/A spread not capped</v>
      </c>
    </row>
    <row r="11" spans="5:39" x14ac:dyDescent="0.2">
      <c r="E11" s="7" t="s">
        <v>12</v>
      </c>
      <c r="F11" s="69">
        <f>'[2]Option Premium'!$C$70%</f>
        <v>1.8419999999999999E-2</v>
      </c>
      <c r="G11" s="6">
        <f>(1+F11)^(1/$I$7)-1</f>
        <v>1.5221912518619263E-3</v>
      </c>
    </row>
    <row r="12" spans="5:39" x14ac:dyDescent="0.2">
      <c r="E12" s="7" t="s">
        <v>16</v>
      </c>
      <c r="F12" s="18">
        <f>F11</f>
        <v>1.8419999999999999E-2</v>
      </c>
      <c r="G12" s="6"/>
      <c r="T12" s="21" t="s">
        <v>68</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5" t="s">
        <v>5</v>
      </c>
      <c r="G16" s="5" t="s">
        <v>6</v>
      </c>
      <c r="J16" s="2"/>
      <c r="U16" s="30" t="s">
        <v>73</v>
      </c>
      <c r="AA16" s="30" t="s">
        <v>65</v>
      </c>
      <c r="AD16" s="30" t="s">
        <v>80</v>
      </c>
      <c r="AK16" s="181">
        <f>AL16*AK13</f>
        <v>0.83</v>
      </c>
      <c r="AL16" s="183">
        <f>1-AL15</f>
        <v>0.83</v>
      </c>
      <c r="AM16" s="150" t="s">
        <v>136</v>
      </c>
    </row>
    <row r="17" spans="1:39" ht="13.5" thickBot="1" x14ac:dyDescent="0.25">
      <c r="E17" s="1"/>
      <c r="F17" s="10">
        <f>SUM(F22:F381)</f>
        <v>1802888.8420136999</v>
      </c>
      <c r="G17" s="11">
        <f>SUM(G22:H381)</f>
        <v>10000000</v>
      </c>
      <c r="AA17" s="87">
        <f>Y20/SUMPRODUCT(V22:V381,U22:U381)*1200</f>
        <v>-9.5381224379148796E-2</v>
      </c>
      <c r="AB17" s="88" t="s">
        <v>77</v>
      </c>
      <c r="AD17" t="s">
        <v>82</v>
      </c>
      <c r="AF17" s="103" t="s">
        <v>85</v>
      </c>
      <c r="AG17" s="73">
        <f>AG18/AD18</f>
        <v>1.2070767872812445</v>
      </c>
      <c r="AM17" s="30" t="s">
        <v>88</v>
      </c>
    </row>
    <row r="18" spans="1:39" ht="13.5" thickBot="1" x14ac:dyDescent="0.25">
      <c r="N18" t="s">
        <v>19</v>
      </c>
      <c r="S18" s="1" t="s">
        <v>79</v>
      </c>
      <c r="T18" s="93">
        <f>locallinterp(T19*12,'BBG rates'!$A$10:$A$27,'BBG rates'!$D$10:$D$27)</f>
        <v>-0.24139547895144586</v>
      </c>
      <c r="U18" s="92" t="s">
        <v>78</v>
      </c>
      <c r="AA18" s="73">
        <f>((1+AA17%/12)^12-1)*100</f>
        <v>-9.5339538192396045E-2</v>
      </c>
      <c r="AB18" s="86" t="s">
        <v>66</v>
      </c>
      <c r="AD18" s="96">
        <f>(SUMPRODUCT(AD22:AD381,G22:G381)+SUMPRODUCT(AD22:AD381,H22:H381))/F6</f>
        <v>10.004612915502998</v>
      </c>
      <c r="AE18" t="s">
        <v>83</v>
      </c>
      <c r="AF18" s="103" t="s">
        <v>87</v>
      </c>
      <c r="AG18">
        <f>SUM('[2]Option Premium'!$T$70)*100</f>
        <v>12.076336016037803</v>
      </c>
      <c r="AM18" s="146">
        <f>SUM(AM22:AM381)/SUM(E21:E380)*12+EMTN_Addon</f>
        <v>18.449551320485817</v>
      </c>
    </row>
    <row r="19" spans="1:39" ht="13.5" thickBot="1" x14ac:dyDescent="0.25">
      <c r="J19" t="s">
        <v>24</v>
      </c>
      <c r="K19" t="s">
        <v>25</v>
      </c>
      <c r="L19" t="s">
        <v>26</v>
      </c>
      <c r="S19" s="1" t="s">
        <v>27</v>
      </c>
      <c r="T19" s="74">
        <f>IF(I7=12,SUMPRODUCT(T22:T381,D22:D381)/F6,"set frequency to 12")</f>
        <v>9.6077792509337332</v>
      </c>
      <c r="U19" t="str">
        <f>IF(SUM(T22:T381)=F6,"ok","check")</f>
        <v>ok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5" t="str">
        <f>CONCATENATE("Outstanding ",F13*100,"% prepay")</f>
        <v>Outstanding 4% prepay</v>
      </c>
      <c r="F20" s="8" t="s">
        <v>9</v>
      </c>
      <c r="G20" s="5" t="s">
        <v>10</v>
      </c>
      <c r="H20" s="8" t="s">
        <v>2</v>
      </c>
      <c r="I20" s="5" t="s">
        <v>3</v>
      </c>
      <c r="J20" s="330" t="s">
        <v>15</v>
      </c>
      <c r="K20" s="330"/>
      <c r="L20" s="330"/>
      <c r="M20" s="20"/>
      <c r="N20" s="5" t="s">
        <v>18</v>
      </c>
      <c r="O20" s="5"/>
      <c r="P20" s="5"/>
      <c r="S20" s="33" t="str">
        <f>"Principals only (incl "&amp;F13*100&amp;"% CPR)"</f>
        <v>Principals only (incl 4% CPR)</v>
      </c>
      <c r="T20" s="76"/>
      <c r="U20" s="32"/>
      <c r="X20" s="30" t="s">
        <v>63</v>
      </c>
      <c r="Y20" s="67">
        <f>SUMPRODUCT(Y22:Y381,$V22:$V381)</f>
        <v>-92961.530377012823</v>
      </c>
      <c r="Z20" s="30"/>
      <c r="AA20" s="78">
        <f>SUMPRODUCT(AA22:AA381,$V22:$V381)</f>
        <v>-92961.530377012663</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9941024.2141474765</v>
      </c>
      <c r="F22" s="2">
        <f t="shared" ref="F22:F53" si="1">IF($A22&lt;=$I$8,-IPMT($G$11,1,$I$8-$A22+1,$E21),0)</f>
        <v>15221.912518619263</v>
      </c>
      <c r="G22" s="2">
        <f>IF($A22&lt;=$I$8,-PPMT($G$11,1,$I$8-$A22+1,$E21),0)</f>
        <v>26324.567815442442</v>
      </c>
      <c r="H22" s="2">
        <f>IF($A22&lt;=$I$8,(E21-G22)*$G$13,0)</f>
        <v>32651.218037082541</v>
      </c>
      <c r="I22" s="2">
        <f>SUM(F22:H22)</f>
        <v>74197.698371144244</v>
      </c>
      <c r="J22" s="2">
        <f>IF($I$7=1,I22*A22,IF($I$7=2,I22*B22,IF($I$7=4,I22*C22,I22*D22)))</f>
        <v>6183.1415309286867</v>
      </c>
      <c r="K22" s="2">
        <f>I22/(1+$F$12)^IF($I$7=1,$A22,IF($I$7=2,$B22,IF($I$7=4,$C22,$D22)))</f>
        <v>74084.926943456085</v>
      </c>
      <c r="L22" s="2">
        <f>J22/(1+$F$12)^IF($I$7=1,$A22,IF($I$7=2,$B22,IF($I$7=4,$C22,$D22)))</f>
        <v>6173.7439119546734</v>
      </c>
      <c r="M22" s="2"/>
      <c r="N22" s="28">
        <f>IF($A22&lt;=$I$8,N21-P22,0)</f>
        <v>9973675.4321845584</v>
      </c>
      <c r="O22" s="2">
        <f>IF($A22&lt;=$I$8,-IPMT($G$11,1,$I$8-$A22+1,$N21),0)</f>
        <v>15221.912518619263</v>
      </c>
      <c r="P22" s="2">
        <f>IF($A22&lt;=$I$8,-PPMT($G$11,1,$I$8-$A22+1,$N21),0)</f>
        <v>26324.567815442442</v>
      </c>
      <c r="R22">
        <f>ROUND(D22*12,1)</f>
        <v>1</v>
      </c>
      <c r="S22" s="89">
        <f t="shared" ref="S22:S85" si="2">IF(D22&lt;$I$9,G22+H22,0)</f>
        <v>58975.785852524983</v>
      </c>
      <c r="T22" s="89">
        <f>IF(AND(S22=0,S21&gt;0),SUM($G22:$H$381),S22)</f>
        <v>58975.785852524983</v>
      </c>
      <c r="U22" s="82">
        <f>SUM(T22:T$381)</f>
        <v>10000000.000000011</v>
      </c>
      <c r="V22" s="68">
        <f>localspline(R22,'BBG rates'!$G$10:$G$27,'BBG rates'!$K$10:$K$27)</f>
        <v>1.0002517930437387</v>
      </c>
      <c r="W22" s="68">
        <f>locallinterp(R22,'BBG rates'!$G$10:$G$27,'BBG rates'!$J$10:$J$27)</f>
        <v>-0.48612500000000003</v>
      </c>
      <c r="X22" s="56">
        <f>((1+W22%)^(1/12)-1)*1200</f>
        <v>-0.48721149787493978</v>
      </c>
      <c r="Y22" s="66">
        <f t="shared" ref="Y22:Y85" si="3">T22*X22%/12+Y23</f>
        <v>-2066.4638138415839</v>
      </c>
      <c r="Z22" s="72">
        <f t="shared" ref="Z22:Z85" si="4">IF(U22=0,0,Y22*1200/U22)</f>
        <v>-0.24797565766098978</v>
      </c>
      <c r="AA22" s="79">
        <f t="shared" ref="AA22:AA85" si="5">T22*$AA$17%/12+AA23</f>
        <v>-794.84353649290688</v>
      </c>
      <c r="AB22" s="81">
        <f>IF(U22=0,0,AA22*1200/U22)</f>
        <v>-9.5381224379148713E-2</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12542559.468547573</v>
      </c>
    </row>
    <row r="23" spans="1:39" x14ac:dyDescent="0.2">
      <c r="A23" s="7">
        <v>2</v>
      </c>
      <c r="B23" s="7">
        <v>1</v>
      </c>
      <c r="C23" s="7">
        <v>0.5</v>
      </c>
      <c r="D23" s="12">
        <f t="shared" si="0"/>
        <v>0.16666666666666666</v>
      </c>
      <c r="E23" s="29">
        <f>IF($A23&lt;=$I$8,E22-G23-H23,0)</f>
        <v>9882287.5882339366</v>
      </c>
      <c r="F23" s="2">
        <f t="shared" si="1"/>
        <v>15132.140093322869</v>
      </c>
      <c r="G23" s="2">
        <f t="shared" ref="G23:G85" si="8">IF($A23&lt;=$I$8,-PPMT($G$11,1,$I$8-$A23+1,$E22),0)</f>
        <v>26278.327875258885</v>
      </c>
      <c r="H23" s="2">
        <f t="shared" ref="H23:H85" si="9">IF($A23&lt;=$I$8,(E22-G23)*$G$13,0)</f>
        <v>32458.298038282395</v>
      </c>
      <c r="I23" s="2">
        <f t="shared" ref="I23:I53" si="10">SUM(F23:H23)</f>
        <v>73868.766006864142</v>
      </c>
      <c r="J23" s="2">
        <f>IF($I$7=1,I23*A23,IF($I$7=2,I23*B23,IF($I$7=4,I23*C23,I23*D23)))</f>
        <v>12311.461001144024</v>
      </c>
      <c r="K23" s="2">
        <f t="shared" ref="K23:K85" si="11">I23/(1+$F$12)^IF($I$7=1,$A23,IF($I$7=2,$B23,IF($I$7=4,$C23,$D23)))</f>
        <v>73644.393664359101</v>
      </c>
      <c r="L23" s="2">
        <f t="shared" ref="L23:L85" si="12">J23/(1+$F$12)^IF($I$7=1,$A23,IF($I$7=2,$B23,IF($I$7=4,$C23,$D23)))</f>
        <v>12274.065610726515</v>
      </c>
      <c r="M23" s="2"/>
      <c r="N23" s="28">
        <f>IF($A23&lt;=$I$8,N22-P23,0)</f>
        <v>9947310.7933422774</v>
      </c>
      <c r="O23" s="2">
        <f t="shared" ref="O23:O86" si="13">IF($A23&lt;=$I$8,-IPMT($G$11,1,$I$8-$A23+1,$N22),0)</f>
        <v>15181.841491781552</v>
      </c>
      <c r="P23" s="2">
        <f t="shared" ref="P23:P86" si="14">IF($A23&lt;=$I$8,-PPMT($G$11,1,$I$8-$A23+1,$N22),0)</f>
        <v>26364.638842280161</v>
      </c>
      <c r="R23">
        <f t="shared" ref="R23:R86" si="15">ROUND(D23*12,1)</f>
        <v>2</v>
      </c>
      <c r="S23" s="89">
        <f t="shared" si="2"/>
        <v>58736.625913541284</v>
      </c>
      <c r="T23" s="89">
        <f>IF(AND(S23=0,S22&gt;0),SUM($G23:$H$381),S23)</f>
        <v>58736.625913541284</v>
      </c>
      <c r="U23" s="82">
        <f>SUM(T23:T$381)</f>
        <v>9941024.2141474858</v>
      </c>
      <c r="V23" s="68">
        <f>localspline(R23,'BBG rates'!$G$10:$G$27,'BBG rates'!$K$10:$K$27)</f>
        <v>1.0007036717399336</v>
      </c>
      <c r="W23" s="68">
        <f>locallinterp(R23,'BBG rates'!$G$10:$G$27,'BBG rates'!$J$10:$J$27)</f>
        <v>-0.48849999999999999</v>
      </c>
      <c r="X23" s="56">
        <f t="shared" ref="X23:X86" si="16">((1+W23%)^(1/12)-1)*1200</f>
        <v>-0.48959715685596983</v>
      </c>
      <c r="Y23" s="66">
        <f t="shared" si="3"/>
        <v>-2042.5190797052835</v>
      </c>
      <c r="Z23" s="72">
        <f t="shared" si="4"/>
        <v>-0.24655637516285167</v>
      </c>
      <c r="AA23" s="79">
        <f t="shared" si="5"/>
        <v>-790.15588427345995</v>
      </c>
      <c r="AB23" s="81">
        <f t="shared" ref="AB23:AB86" si="17">IF(U23=0,0,AA23*1200/U23)</f>
        <v>-9.5381224379148727E-2</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12541709.6438556</v>
      </c>
    </row>
    <row r="24" spans="1:39" x14ac:dyDescent="0.2">
      <c r="A24" s="7">
        <v>3</v>
      </c>
      <c r="B24" s="7">
        <v>1.5</v>
      </c>
      <c r="C24" s="7">
        <v>0.75</v>
      </c>
      <c r="D24" s="12">
        <f t="shared" si="0"/>
        <v>0.25</v>
      </c>
      <c r="E24" s="29">
        <f t="shared" ref="E24:E86" si="18">IF($A24&lt;=$I$8,E23-G24-H24,0)</f>
        <v>9823789.2583559472</v>
      </c>
      <c r="F24" s="2">
        <f t="shared" si="1"/>
        <v>15042.731715193393</v>
      </c>
      <c r="G24" s="2">
        <f t="shared" si="8"/>
        <v>26232.169157000142</v>
      </c>
      <c r="H24" s="2">
        <f t="shared" si="9"/>
        <v>32266.160720989359</v>
      </c>
      <c r="I24" s="2">
        <f t="shared" ref="I24:I30" si="19">SUM(F24:H24)</f>
        <v>73541.061593182894</v>
      </c>
      <c r="J24" s="2">
        <f t="shared" ref="J24:J86" si="20">IF($I$7=1,I24*A24,IF($I$7=2,I24*B24,IF($I$7=4,I24*C24,I24*D24)))</f>
        <v>18385.265398295724</v>
      </c>
      <c r="K24" s="2">
        <f t="shared" si="11"/>
        <v>73206.250720508906</v>
      </c>
      <c r="L24" s="2">
        <f t="shared" si="12"/>
        <v>18301.562680127226</v>
      </c>
      <c r="M24" s="2"/>
      <c r="N24" s="28">
        <f t="shared" ref="N24:N86" si="21">IF($A24&lt;=$I$8,N23-P24,0)</f>
        <v>9920906.0224773921</v>
      </c>
      <c r="O24" s="2">
        <f t="shared" si="13"/>
        <v>15141.709469177333</v>
      </c>
      <c r="P24" s="2">
        <f t="shared" si="14"/>
        <v>26404.770864884373</v>
      </c>
      <c r="R24">
        <f t="shared" si="15"/>
        <v>3</v>
      </c>
      <c r="S24" s="89">
        <f t="shared" si="2"/>
        <v>58498.329877989498</v>
      </c>
      <c r="T24" s="89">
        <f>IF(AND(S24=0,S23&gt;0),SUM($G24:$H$381),S24)</f>
        <v>58498.329877989498</v>
      </c>
      <c r="U24" s="82">
        <f>SUM(T24:T$381)</f>
        <v>9882287.588233944</v>
      </c>
      <c r="V24" s="68">
        <f>localspline(R24,'BBG rates'!$G$10:$G$27,'BBG rates'!$K$10:$K$27)</f>
        <v>1.0011555447240852</v>
      </c>
      <c r="W24" s="68">
        <f>locallinterp(R24,'BBG rates'!$G$10:$G$27,'BBG rates'!$J$10:$J$27)</f>
        <v>-0.49087500000000001</v>
      </c>
      <c r="X24" s="56">
        <f t="shared" si="16"/>
        <v>-0.49198286803018298</v>
      </c>
      <c r="Y24" s="66">
        <f t="shared" si="3"/>
        <v>-2018.5546754964648</v>
      </c>
      <c r="Z24" s="72">
        <f t="shared" si="4"/>
        <v>-0.24511183154391875</v>
      </c>
      <c r="AA24" s="79">
        <f t="shared" si="5"/>
        <v>-785.48724152718194</v>
      </c>
      <c r="AB24" s="81">
        <f t="shared" si="17"/>
        <v>-9.5381224379148727E-2</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12540016.886928231</v>
      </c>
    </row>
    <row r="25" spans="1:39" x14ac:dyDescent="0.2">
      <c r="A25" s="7">
        <v>4</v>
      </c>
      <c r="B25" s="7">
        <v>2</v>
      </c>
      <c r="C25" s="7">
        <v>1</v>
      </c>
      <c r="D25" s="12">
        <f t="shared" si="0"/>
        <v>0.33333333333333331</v>
      </c>
      <c r="E25" s="29">
        <f t="shared" si="18"/>
        <v>9765528.3635804746</v>
      </c>
      <c r="F25" s="2">
        <f t="shared" si="1"/>
        <v>14953.686069204583</v>
      </c>
      <c r="G25" s="2">
        <f t="shared" si="8"/>
        <v>26186.091517997334</v>
      </c>
      <c r="H25" s="2">
        <f t="shared" si="9"/>
        <v>32074.803257475462</v>
      </c>
      <c r="I25" s="2">
        <f t="shared" si="19"/>
        <v>73214.580844677374</v>
      </c>
      <c r="J25" s="2">
        <f t="shared" si="20"/>
        <v>24404.860281559122</v>
      </c>
      <c r="K25" s="2">
        <f>I25/(1+$F$12)^IF($I$7=1,$A25,IF($I$7=2,$B25,IF($I$7=4,$C25,$D25)))</f>
        <v>72770.485746248276</v>
      </c>
      <c r="L25" s="2">
        <f>J25/(1+$F$12)^IF($I$7=1,$A25,IF($I$7=2,$B25,IF($I$7=4,$C25,$D25)))</f>
        <v>24256.828582082755</v>
      </c>
      <c r="M25" s="2"/>
      <c r="N25" s="28">
        <f t="shared" si="21"/>
        <v>9894461.0585012902</v>
      </c>
      <c r="O25" s="2">
        <f t="shared" si="13"/>
        <v>15101.516357959385</v>
      </c>
      <c r="P25" s="2">
        <f t="shared" si="14"/>
        <v>26444.963976102314</v>
      </c>
      <c r="R25">
        <f t="shared" si="15"/>
        <v>4</v>
      </c>
      <c r="S25" s="89">
        <f t="shared" si="2"/>
        <v>58260.8947754728</v>
      </c>
      <c r="T25" s="89">
        <f>IF(AND(S25=0,S24&gt;0),SUM($G25:$H$381),S25)</f>
        <v>58260.8947754728</v>
      </c>
      <c r="U25" s="82">
        <f>SUM(T25:T$381)</f>
        <v>9823789.2583559547</v>
      </c>
      <c r="V25" s="68">
        <f>localspline(R25,'BBG rates'!$G$10:$G$27,'BBG rates'!$K$10:$K$27)</f>
        <v>1.0016072346102698</v>
      </c>
      <c r="W25" s="68">
        <f>locallinterp(R25,'BBG rates'!$G$10:$G$27,'BBG rates'!$J$10:$J$27)</f>
        <v>-0.49325000000000002</v>
      </c>
      <c r="X25" s="56">
        <f t="shared" si="16"/>
        <v>-0.49436863140024379</v>
      </c>
      <c r="Y25" s="66">
        <f t="shared" si="3"/>
        <v>-1994.571195406174</v>
      </c>
      <c r="Z25" s="72">
        <f t="shared" si="4"/>
        <v>-0.24364177320391409</v>
      </c>
      <c r="AA25" s="79">
        <f t="shared" si="5"/>
        <v>-780.83753958726697</v>
      </c>
      <c r="AB25" s="81">
        <f t="shared" si="17"/>
        <v>-9.5381224379148727E-2</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12537488.052876214</v>
      </c>
    </row>
    <row r="26" spans="1:39" x14ac:dyDescent="0.2">
      <c r="A26" s="7">
        <v>5</v>
      </c>
      <c r="B26" s="7">
        <v>2.5</v>
      </c>
      <c r="C26" s="7">
        <v>1.25</v>
      </c>
      <c r="D26" s="12">
        <f t="shared" si="0"/>
        <v>0.41666666666666669</v>
      </c>
      <c r="E26" s="29">
        <f t="shared" si="18"/>
        <v>9707504.0459349062</v>
      </c>
      <c r="F26" s="2">
        <f t="shared" si="1"/>
        <v>14865.001844851711</v>
      </c>
      <c r="G26" s="2">
        <f t="shared" si="8"/>
        <v>26140.094815832173</v>
      </c>
      <c r="H26" s="2">
        <f t="shared" si="9"/>
        <v>31884.222829736224</v>
      </c>
      <c r="I26" s="2">
        <f t="shared" si="19"/>
        <v>72889.319490420108</v>
      </c>
      <c r="J26" s="2">
        <f t="shared" si="20"/>
        <v>30370.549787675045</v>
      </c>
      <c r="K26" s="2">
        <f t="shared" si="11"/>
        <v>72337.086438143917</v>
      </c>
      <c r="L26" s="2">
        <f t="shared" si="12"/>
        <v>30140.452682559964</v>
      </c>
      <c r="M26" s="2"/>
      <c r="N26" s="28">
        <f t="shared" si="21"/>
        <v>9867975.8402323667</v>
      </c>
      <c r="O26" s="2">
        <f t="shared" si="13"/>
        <v>15061.262065139159</v>
      </c>
      <c r="P26" s="2">
        <f t="shared" si="14"/>
        <v>26485.218268922545</v>
      </c>
      <c r="R26">
        <f t="shared" si="15"/>
        <v>5</v>
      </c>
      <c r="S26" s="89">
        <f t="shared" si="2"/>
        <v>58024.317645568401</v>
      </c>
      <c r="T26" s="89">
        <f>IF(AND(S26=0,S25&gt;0),SUM($G26:$H$381),S26)</f>
        <v>58024.317645568401</v>
      </c>
      <c r="U26" s="82">
        <f>SUM(T26:T$381)</f>
        <v>9765528.3635804821</v>
      </c>
      <c r="V26" s="68">
        <f>localspline(R26,'BBG rates'!$G$10:$G$27,'BBG rates'!$K$10:$K$27)</f>
        <v>1.0020585640125637</v>
      </c>
      <c r="W26" s="68">
        <f>locallinterp(R26,'BBG rates'!$G$10:$G$27,'BBG rates'!$J$10:$J$27)</f>
        <v>-0.49562499999999998</v>
      </c>
      <c r="X26" s="56">
        <f t="shared" si="16"/>
        <v>-0.49675444696828386</v>
      </c>
      <c r="Y26" s="66">
        <f t="shared" si="3"/>
        <v>-1970.5692297275873</v>
      </c>
      <c r="Z26" s="72">
        <f t="shared" si="4"/>
        <v>-0.24214594312090099</v>
      </c>
      <c r="AA26" s="79">
        <f t="shared" si="5"/>
        <v>-776.20671002300924</v>
      </c>
      <c r="AB26" s="81">
        <f t="shared" si="17"/>
        <v>-9.5381224379148727E-2</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12534061.5233138</v>
      </c>
    </row>
    <row r="27" spans="1:39" x14ac:dyDescent="0.2">
      <c r="A27" s="7">
        <v>6</v>
      </c>
      <c r="B27" s="7">
        <v>3</v>
      </c>
      <c r="C27" s="7">
        <v>1.5</v>
      </c>
      <c r="D27" s="12">
        <f t="shared" si="0"/>
        <v>0.5</v>
      </c>
      <c r="E27" s="29">
        <f t="shared" si="18"/>
        <v>9649715.4503971115</v>
      </c>
      <c r="F27" s="2">
        <f t="shared" si="1"/>
        <v>14776.677736136369</v>
      </c>
      <c r="G27" s="2">
        <f t="shared" si="8"/>
        <v>26094.178908336518</v>
      </c>
      <c r="H27" s="2">
        <f t="shared" si="9"/>
        <v>31694.416629457981</v>
      </c>
      <c r="I27" s="2">
        <f t="shared" si="19"/>
        <v>72565.27327393087</v>
      </c>
      <c r="J27" s="2">
        <f t="shared" si="20"/>
        <v>36282.636636965435</v>
      </c>
      <c r="K27" s="2">
        <f t="shared" si="11"/>
        <v>71906.040554678577</v>
      </c>
      <c r="L27" s="2">
        <f t="shared" si="12"/>
        <v>35953.020277339288</v>
      </c>
      <c r="M27" s="2"/>
      <c r="N27" s="28">
        <f t="shared" si="21"/>
        <v>9841450.3063958921</v>
      </c>
      <c r="O27" s="2">
        <f t="shared" si="13"/>
        <v>15020.94649758655</v>
      </c>
      <c r="P27" s="2">
        <f t="shared" si="14"/>
        <v>26525.533836475148</v>
      </c>
      <c r="R27">
        <f t="shared" si="15"/>
        <v>6</v>
      </c>
      <c r="S27" s="89">
        <f t="shared" si="2"/>
        <v>57788.595537794499</v>
      </c>
      <c r="T27" s="89">
        <f>IF(AND(S27=0,S26&gt;0),SUM($G27:$H$381),S27)</f>
        <v>57788.595537794499</v>
      </c>
      <c r="U27" s="82">
        <f>SUM(T27:T$381)</f>
        <v>9707504.0459349118</v>
      </c>
      <c r="V27" s="68">
        <f>localspline(R27,'BBG rates'!$G$10:$G$27,'BBG rates'!$K$10:$K$27)</f>
        <v>1.0025100708007813</v>
      </c>
      <c r="W27" s="68">
        <f>locallinterp(R27,'BBG rates'!$G$10:$G$27,'BBG rates'!$J$10:$J$27)</f>
        <v>-0.498</v>
      </c>
      <c r="X27" s="56">
        <f t="shared" si="16"/>
        <v>-0.49914031473683451</v>
      </c>
      <c r="Y27" s="66">
        <f t="shared" si="3"/>
        <v>-1946.549364875307</v>
      </c>
      <c r="Z27" s="72">
        <f t="shared" si="4"/>
        <v>-0.24062408079330408</v>
      </c>
      <c r="AA27" s="79">
        <f t="shared" si="5"/>
        <v>-771.5946846390101</v>
      </c>
      <c r="AB27" s="81">
        <f t="shared" si="17"/>
        <v>-9.5381224379148755E-2</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12529744.634964963</v>
      </c>
    </row>
    <row r="28" spans="1:39" x14ac:dyDescent="0.2">
      <c r="A28" s="7">
        <v>7</v>
      </c>
      <c r="B28" s="7">
        <v>3.5</v>
      </c>
      <c r="C28" s="7">
        <v>1.75</v>
      </c>
      <c r="D28" s="12">
        <f t="shared" si="0"/>
        <v>0.58333333333333337</v>
      </c>
      <c r="E28" s="29">
        <f t="shared" si="18"/>
        <v>9592161.7248855345</v>
      </c>
      <c r="F28" s="2">
        <f t="shared" si="1"/>
        <v>14688.712441551352</v>
      </c>
      <c r="G28" s="2">
        <f t="shared" si="8"/>
        <v>26048.343653591979</v>
      </c>
      <c r="H28" s="2">
        <f t="shared" si="9"/>
        <v>31505.381857985391</v>
      </c>
      <c r="I28" s="2">
        <f t="shared" si="19"/>
        <v>72242.437953128712</v>
      </c>
      <c r="J28" s="2">
        <f t="shared" si="20"/>
        <v>42141.422139325085</v>
      </c>
      <c r="K28" s="2">
        <f t="shared" si="11"/>
        <v>71477.335915944859</v>
      </c>
      <c r="L28" s="2">
        <f t="shared" si="12"/>
        <v>41695.112617634506</v>
      </c>
      <c r="M28" s="2"/>
      <c r="N28" s="28">
        <f t="shared" si="21"/>
        <v>9814884.3956238609</v>
      </c>
      <c r="O28" s="2">
        <f t="shared" si="13"/>
        <v>14980.569562029701</v>
      </c>
      <c r="P28" s="2">
        <f t="shared" si="14"/>
        <v>26565.910772031999</v>
      </c>
      <c r="R28">
        <f t="shared" si="15"/>
        <v>7</v>
      </c>
      <c r="S28" s="89">
        <f t="shared" si="2"/>
        <v>57553.725511577373</v>
      </c>
      <c r="T28" s="89">
        <f>IF(AND(S28=0,S27&gt;0),SUM($G28:$H$381),S28)</f>
        <v>57553.725511577373</v>
      </c>
      <c r="U28" s="82">
        <f>SUM(T28:T$381)</f>
        <v>9649715.4503971171</v>
      </c>
      <c r="V28" s="68">
        <f>localspline(R28,'BBG rates'!$G$10:$G$27,'BBG rates'!$K$10:$K$27)</f>
        <v>1.0029614583797093</v>
      </c>
      <c r="W28" s="68">
        <f>locallinterp(R28,'BBG rates'!$G$10:$G$27,'BBG rates'!$J$10:$J$27)</f>
        <v>-0.50037500000000001</v>
      </c>
      <c r="X28" s="56">
        <f t="shared" si="16"/>
        <v>-0.50152623470829383</v>
      </c>
      <c r="Y28" s="66">
        <f t="shared" si="3"/>
        <v>-1922.5121834045283</v>
      </c>
      <c r="Z28" s="72">
        <f t="shared" si="4"/>
        <v>-0.23907592218074086</v>
      </c>
      <c r="AA28" s="79">
        <f t="shared" si="5"/>
        <v>-767.00139547438823</v>
      </c>
      <c r="AB28" s="81">
        <f t="shared" si="17"/>
        <v>-9.5381224379148755E-2</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12524859.87333777</v>
      </c>
    </row>
    <row r="29" spans="1:39" x14ac:dyDescent="0.2">
      <c r="A29" s="7">
        <v>8</v>
      </c>
      <c r="B29" s="7">
        <v>4</v>
      </c>
      <c r="C29" s="7">
        <v>2</v>
      </c>
      <c r="D29" s="12">
        <f t="shared" si="0"/>
        <v>0.66666666666666663</v>
      </c>
      <c r="E29" s="29">
        <f t="shared" si="18"/>
        <v>9534842.0202493165</v>
      </c>
      <c r="F29" s="2">
        <f t="shared" si="1"/>
        <v>14601.104664065566</v>
      </c>
      <c r="G29" s="2">
        <f t="shared" si="8"/>
        <v>26002.588909929425</v>
      </c>
      <c r="H29" s="2">
        <f t="shared" si="9"/>
        <v>31317.115726288932</v>
      </c>
      <c r="I29" s="2">
        <f t="shared" si="19"/>
        <v>71920.80930028393</v>
      </c>
      <c r="J29" s="2">
        <f t="shared" si="20"/>
        <v>47947.206200189285</v>
      </c>
      <c r="K29" s="2">
        <f t="shared" si="11"/>
        <v>71050.960403340316</v>
      </c>
      <c r="L29" s="2">
        <f t="shared" si="12"/>
        <v>47367.306935560206</v>
      </c>
      <c r="M29" s="2"/>
      <c r="N29" s="28">
        <f t="shared" si="21"/>
        <v>9788278.0464548543</v>
      </c>
      <c r="O29" s="2">
        <f t="shared" si="13"/>
        <v>14940.13116505477</v>
      </c>
      <c r="P29" s="2">
        <f t="shared" si="14"/>
        <v>26606.349169006931</v>
      </c>
      <c r="R29">
        <f t="shared" si="15"/>
        <v>8</v>
      </c>
      <c r="S29" s="89">
        <f t="shared" si="2"/>
        <v>57319.704636218361</v>
      </c>
      <c r="T29" s="89">
        <f>IF(AND(S29=0,S28&gt;0),SUM($G29:$H$381),S29)</f>
        <v>57319.704636218361</v>
      </c>
      <c r="U29" s="82">
        <f>SUM(T29:T$381)</f>
        <v>9592161.7248855382</v>
      </c>
      <c r="V29" s="68">
        <f>localspline(R29,'BBG rates'!$G$10:$G$27,'BBG rates'!$K$10:$K$27)</f>
        <v>1.0034130262005823</v>
      </c>
      <c r="W29" s="68">
        <f>locallinterp(R29,'BBG rates'!$G$10:$G$27,'BBG rates'!$J$10:$J$27)</f>
        <v>-0.50275000000000003</v>
      </c>
      <c r="X29" s="56">
        <f t="shared" si="16"/>
        <v>-0.50391220688492666</v>
      </c>
      <c r="Y29" s="66">
        <f t="shared" si="3"/>
        <v>-1898.4582640301483</v>
      </c>
      <c r="Z29" s="72">
        <f t="shared" si="4"/>
        <v>-0.23750119964364577</v>
      </c>
      <c r="AA29" s="79">
        <f t="shared" si="5"/>
        <v>-762.42677480199177</v>
      </c>
      <c r="AB29" s="81">
        <f t="shared" si="17"/>
        <v>-9.5381224379148768E-2</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12518843.344095791</v>
      </c>
    </row>
    <row r="30" spans="1:39" x14ac:dyDescent="0.2">
      <c r="A30" s="7">
        <v>9</v>
      </c>
      <c r="B30" s="7">
        <v>4.5</v>
      </c>
      <c r="C30" s="7">
        <v>2.25</v>
      </c>
      <c r="D30" s="12">
        <f t="shared" si="0"/>
        <v>0.75</v>
      </c>
      <c r="E30" s="29">
        <f t="shared" si="18"/>
        <v>9477755.4902584553</v>
      </c>
      <c r="F30" s="2">
        <f t="shared" si="1"/>
        <v>14513.853111109005</v>
      </c>
      <c r="G30" s="2">
        <f t="shared" si="8"/>
        <v>25956.914535928587</v>
      </c>
      <c r="H30" s="2">
        <f t="shared" si="9"/>
        <v>31129.615454932649</v>
      </c>
      <c r="I30" s="2">
        <f t="shared" si="19"/>
        <v>71600.383101970234</v>
      </c>
      <c r="J30" s="2">
        <f t="shared" si="20"/>
        <v>53700.287326477672</v>
      </c>
      <c r="K30" s="2">
        <f t="shared" si="11"/>
        <v>70626.901959264098</v>
      </c>
      <c r="L30" s="2">
        <f t="shared" si="12"/>
        <v>52970.176469448073</v>
      </c>
      <c r="M30" s="2"/>
      <c r="N30" s="28">
        <f t="shared" si="21"/>
        <v>9761631.1973338984</v>
      </c>
      <c r="O30" s="2">
        <f t="shared" si="13"/>
        <v>14899.631213105726</v>
      </c>
      <c r="P30" s="2">
        <f t="shared" si="14"/>
        <v>26646.84912095598</v>
      </c>
      <c r="R30">
        <f t="shared" si="15"/>
        <v>9</v>
      </c>
      <c r="S30" s="89">
        <f t="shared" si="2"/>
        <v>57086.529990861236</v>
      </c>
      <c r="T30" s="89">
        <f>IF(AND(S30=0,S29&gt;0),SUM($G30:$H$381),S30)</f>
        <v>57086.529990861236</v>
      </c>
      <c r="U30" s="82">
        <f>SUM(T30:T$381)</f>
        <v>9534842.0202493183</v>
      </c>
      <c r="V30" s="68">
        <f>localspline(R30,'BBG rates'!$G$10:$G$27,'BBG rates'!$K$10:$K$27)</f>
        <v>1.0038645968774773</v>
      </c>
      <c r="W30" s="68">
        <f>locallinterp(R30,'BBG rates'!$G$10:$G$27,'BBG rates'!$J$10:$J$27)</f>
        <v>-0.50512500000000005</v>
      </c>
      <c r="X30" s="56">
        <f t="shared" si="16"/>
        <v>-0.50629823126926432</v>
      </c>
      <c r="Y30" s="66">
        <f t="shared" si="3"/>
        <v>-1874.3881816457908</v>
      </c>
      <c r="Z30" s="72">
        <f t="shared" si="4"/>
        <v>-0.23589964188165277</v>
      </c>
      <c r="AA30" s="79">
        <f t="shared" si="5"/>
        <v>-757.87075512761373</v>
      </c>
      <c r="AB30" s="81">
        <f t="shared" si="17"/>
        <v>-9.5381224379148782E-2</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12511704.34073898</v>
      </c>
    </row>
    <row r="31" spans="1:39" x14ac:dyDescent="0.2">
      <c r="A31" s="7">
        <v>10</v>
      </c>
      <c r="B31" s="7">
        <v>5</v>
      </c>
      <c r="C31" s="7">
        <v>2.5</v>
      </c>
      <c r="D31" s="12">
        <f t="shared" si="0"/>
        <v>0.83333333333333337</v>
      </c>
      <c r="E31" s="29">
        <f t="shared" si="18"/>
        <v>9420901.2915939949</v>
      </c>
      <c r="F31" s="2">
        <f t="shared" si="1"/>
        <v>14426.956494557762</v>
      </c>
      <c r="G31" s="2">
        <f t="shared" si="8"/>
        <v>25911.320390417586</v>
      </c>
      <c r="H31" s="2">
        <f t="shared" si="9"/>
        <v>30942.878274041868</v>
      </c>
      <c r="I31" s="2">
        <f t="shared" si="10"/>
        <v>71281.155159017217</v>
      </c>
      <c r="J31" s="2">
        <f t="shared" si="20"/>
        <v>59400.962632514347</v>
      </c>
      <c r="K31" s="2">
        <f t="shared" si="11"/>
        <v>70205.148586815252</v>
      </c>
      <c r="L31" s="2">
        <f t="shared" si="12"/>
        <v>58504.29048901271</v>
      </c>
      <c r="M31" s="2"/>
      <c r="N31" s="28">
        <f t="shared" si="21"/>
        <v>9734943.7866123207</v>
      </c>
      <c r="O31" s="2">
        <f t="shared" si="13"/>
        <v>14859.069612484122</v>
      </c>
      <c r="P31" s="2">
        <f t="shared" si="14"/>
        <v>26687.41072157758</v>
      </c>
      <c r="R31">
        <f t="shared" si="15"/>
        <v>10</v>
      </c>
      <c r="S31" s="89">
        <f t="shared" si="2"/>
        <v>56854.198664459458</v>
      </c>
      <c r="T31" s="89">
        <f>IF(AND(S31=0,S30&gt;0),SUM($G31:$H$381),S31)</f>
        <v>56854.198664459458</v>
      </c>
      <c r="U31" s="82">
        <f>SUM(T31:T$381)</f>
        <v>9477755.4902584571</v>
      </c>
      <c r="V31" s="68">
        <f>localspline(R31,'BBG rates'!$G$10:$G$27,'BBG rates'!$K$10:$K$27)</f>
        <v>1.0043164102569841</v>
      </c>
      <c r="W31" s="68">
        <f>locallinterp(R31,'BBG rates'!$G$10:$G$27,'BBG rates'!$J$10:$J$27)</f>
        <v>-0.50749999999999995</v>
      </c>
      <c r="X31" s="56">
        <f t="shared" si="16"/>
        <v>-0.50868430786370489</v>
      </c>
      <c r="Y31" s="66">
        <f t="shared" si="3"/>
        <v>-1850.3025073427302</v>
      </c>
      <c r="Z31" s="72">
        <f t="shared" si="4"/>
        <v>-0.2342709738707057</v>
      </c>
      <c r="AA31" s="79">
        <f t="shared" si="5"/>
        <v>-753.33326918920932</v>
      </c>
      <c r="AB31" s="81">
        <f t="shared" si="17"/>
        <v>-9.5381224379148782E-2</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12503452.106216276</v>
      </c>
    </row>
    <row r="32" spans="1:39" x14ac:dyDescent="0.2">
      <c r="A32" s="7">
        <v>11</v>
      </c>
      <c r="B32" s="7">
        <v>5.5</v>
      </c>
      <c r="C32" s="7">
        <v>2.75</v>
      </c>
      <c r="D32" s="12">
        <f t="shared" si="0"/>
        <v>0.91666666666666663</v>
      </c>
      <c r="E32" s="29">
        <f t="shared" si="18"/>
        <v>9364278.5838382505</v>
      </c>
      <c r="F32" s="2">
        <f t="shared" si="1"/>
        <v>14340.413530719101</v>
      </c>
      <c r="G32" s="2">
        <f t="shared" si="8"/>
        <v>25865.806332472548</v>
      </c>
      <c r="H32" s="2">
        <f t="shared" si="9"/>
        <v>30756.901423271127</v>
      </c>
      <c r="I32" s="2">
        <f t="shared" si="10"/>
        <v>70963.121286462774</v>
      </c>
      <c r="J32" s="2">
        <f t="shared" si="20"/>
        <v>65049.527845924204</v>
      </c>
      <c r="K32" s="2">
        <f t="shared" si="11"/>
        <v>69785.688349492193</v>
      </c>
      <c r="L32" s="2">
        <f t="shared" si="12"/>
        <v>63970.214320367835</v>
      </c>
      <c r="M32" s="2"/>
      <c r="N32" s="28">
        <f t="shared" si="21"/>
        <v>9708215.7525476087</v>
      </c>
      <c r="O32" s="2">
        <f t="shared" si="13"/>
        <v>14818.446269348889</v>
      </c>
      <c r="P32" s="2">
        <f t="shared" si="14"/>
        <v>26728.034064712818</v>
      </c>
      <c r="R32">
        <f t="shared" si="15"/>
        <v>11</v>
      </c>
      <c r="S32" s="89">
        <f t="shared" si="2"/>
        <v>56622.707755743671</v>
      </c>
      <c r="T32" s="89">
        <f>IF(AND(S32=0,S31&gt;0),SUM($G32:$H$381),S32)</f>
        <v>56622.707755743671</v>
      </c>
      <c r="U32" s="82">
        <f>SUM(T32:T$381)</f>
        <v>9420901.2915939968</v>
      </c>
      <c r="V32" s="68">
        <f>localspline(R32,'BBG rates'!$G$10:$G$27,'BBG rates'!$K$10:$K$27)</f>
        <v>1.004768437964791</v>
      </c>
      <c r="W32" s="68">
        <f>locallinterp(R32,'BBG rates'!$G$10:$G$27,'BBG rates'!$J$10:$J$27)</f>
        <v>-0.50987499999999997</v>
      </c>
      <c r="X32" s="56">
        <f t="shared" si="16"/>
        <v>-0.51107043667037999</v>
      </c>
      <c r="Y32" s="66">
        <f t="shared" si="3"/>
        <v>-1826.2018084287502</v>
      </c>
      <c r="Z32" s="72">
        <f t="shared" si="4"/>
        <v>-0.23261491679886953</v>
      </c>
      <c r="AA32" s="79">
        <f t="shared" si="5"/>
        <v>-748.81424995611644</v>
      </c>
      <c r="AB32" s="81">
        <f t="shared" si="17"/>
        <v>-9.5381224379148796E-2</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12494095.833157798</v>
      </c>
    </row>
    <row r="33" spans="1:39" x14ac:dyDescent="0.2">
      <c r="A33" s="7">
        <v>12</v>
      </c>
      <c r="B33" s="7">
        <v>6</v>
      </c>
      <c r="C33" s="7">
        <v>3</v>
      </c>
      <c r="D33" s="12">
        <f t="shared" si="0"/>
        <v>1</v>
      </c>
      <c r="E33" s="29">
        <f t="shared" si="18"/>
        <v>9307886.5294650607</v>
      </c>
      <c r="F33" s="2">
        <f t="shared" si="1"/>
        <v>14254.222940316573</v>
      </c>
      <c r="G33" s="2">
        <f t="shared" si="8"/>
        <v>25820.372221417107</v>
      </c>
      <c r="H33" s="2">
        <f t="shared" si="9"/>
        <v>30571.682151772155</v>
      </c>
      <c r="I33" s="2">
        <f t="shared" si="10"/>
        <v>70646.277313505838</v>
      </c>
      <c r="J33" s="2">
        <f t="shared" si="20"/>
        <v>70646.277313505838</v>
      </c>
      <c r="K33" s="2">
        <f t="shared" si="11"/>
        <v>69368.509370893968</v>
      </c>
      <c r="L33" s="2">
        <f t="shared" si="12"/>
        <v>69368.509370893968</v>
      </c>
      <c r="M33" s="2"/>
      <c r="N33" s="28">
        <f t="shared" si="21"/>
        <v>9681447.0333032627</v>
      </c>
      <c r="O33" s="2">
        <f t="shared" si="13"/>
        <v>14777.761089716118</v>
      </c>
      <c r="P33" s="2">
        <f t="shared" si="14"/>
        <v>26768.71924434559</v>
      </c>
      <c r="R33">
        <f t="shared" si="15"/>
        <v>12</v>
      </c>
      <c r="S33" s="89">
        <f t="shared" si="2"/>
        <v>56392.054373189261</v>
      </c>
      <c r="T33" s="89">
        <f>IF(AND(S33=0,S32&gt;0),SUM($G33:$H$381),S33)</f>
        <v>56392.054373189261</v>
      </c>
      <c r="U33" s="82">
        <f>SUM(T33:T$381)</f>
        <v>9364278.5838382542</v>
      </c>
      <c r="V33" s="68">
        <f>localspline(R33,'BBG rates'!$G$10:$G$27,'BBG rates'!$K$10:$K$27)</f>
        <v>1.0052207708358765</v>
      </c>
      <c r="W33" s="68">
        <f>locallinterp(R33,'BBG rates'!$G$10:$G$27,'BBG rates'!$J$10:$J$27)</f>
        <v>-0.51224999999999998</v>
      </c>
      <c r="X33" s="56">
        <f t="shared" si="16"/>
        <v>-0.51345661769208739</v>
      </c>
      <c r="Y33" s="66">
        <f t="shared" si="3"/>
        <v>-1802.0866484469275</v>
      </c>
      <c r="Z33" s="72">
        <f t="shared" si="4"/>
        <v>-0.23093118800081025</v>
      </c>
      <c r="AA33" s="79">
        <f t="shared" si="5"/>
        <v>-744.31363062827847</v>
      </c>
      <c r="AB33" s="81">
        <f t="shared" si="17"/>
        <v>-9.5381224379148782E-2</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12483644.66410601</v>
      </c>
    </row>
    <row r="34" spans="1:39" x14ac:dyDescent="0.2">
      <c r="A34" s="7">
        <v>13</v>
      </c>
      <c r="B34" s="7">
        <v>6.5</v>
      </c>
      <c r="C34" s="7">
        <v>3.25</v>
      </c>
      <c r="D34" s="12">
        <f t="shared" si="0"/>
        <v>1.0833333333333333</v>
      </c>
      <c r="E34" s="29">
        <f t="shared" si="18"/>
        <v>9251724.2938300762</v>
      </c>
      <c r="F34" s="2">
        <f t="shared" si="1"/>
        <v>14168.383448475181</v>
      </c>
      <c r="G34" s="2">
        <f t="shared" si="8"/>
        <v>25775.017916822017</v>
      </c>
      <c r="H34" s="2">
        <f t="shared" si="9"/>
        <v>30387.217718161966</v>
      </c>
      <c r="I34" s="2">
        <f t="shared" si="10"/>
        <v>70330.619083459169</v>
      </c>
      <c r="J34" s="2">
        <f t="shared" si="20"/>
        <v>76191.504007080759</v>
      </c>
      <c r="K34" s="2">
        <f t="shared" si="11"/>
        <v>68953.599834422697</v>
      </c>
      <c r="L34" s="2">
        <f t="shared" si="12"/>
        <v>74699.733153957917</v>
      </c>
      <c r="M34" s="2"/>
      <c r="N34" s="28">
        <f t="shared" si="21"/>
        <v>9654637.5669486597</v>
      </c>
      <c r="O34" s="2">
        <f t="shared" si="13"/>
        <v>14737.013979458825</v>
      </c>
      <c r="P34" s="2">
        <f t="shared" si="14"/>
        <v>26809.466354602882</v>
      </c>
      <c r="R34">
        <f t="shared" si="15"/>
        <v>13</v>
      </c>
      <c r="S34" s="89">
        <f t="shared" si="2"/>
        <v>56162.235634983983</v>
      </c>
      <c r="T34" s="89">
        <f>IF(AND(S34=0,S33&gt;0),SUM($G34:$H$381),S34)</f>
        <v>56162.235634983983</v>
      </c>
      <c r="U34" s="82">
        <f>SUM(T34:T$381)</f>
        <v>9307886.5294650644</v>
      </c>
      <c r="V34" s="68">
        <f>localspline(R34,'BBG rates'!$G$10:$G$27,'BBG rates'!$K$10:$K$27)</f>
        <v>1.0056735418767067</v>
      </c>
      <c r="W34" s="68">
        <f>locallinterp(R34,'BBG rates'!$G$10:$G$27,'BBG rates'!$J$10:$J$27)</f>
        <v>-0.51379166666666665</v>
      </c>
      <c r="X34" s="56">
        <f t="shared" si="16"/>
        <v>-0.5150055701634404</v>
      </c>
      <c r="Y34" s="66">
        <f t="shared" si="3"/>
        <v>-1777.9575871942891</v>
      </c>
      <c r="Z34" s="72">
        <f t="shared" si="4"/>
        <v>-0.22921950089090359</v>
      </c>
      <c r="AA34" s="79">
        <f t="shared" si="5"/>
        <v>-739.83134463546992</v>
      </c>
      <c r="AB34" s="81">
        <f t="shared" si="17"/>
        <v>-9.5381224379148796E-2</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12464370.878730273</v>
      </c>
    </row>
    <row r="35" spans="1:39" x14ac:dyDescent="0.2">
      <c r="A35" s="7">
        <v>14</v>
      </c>
      <c r="B35" s="7">
        <v>7</v>
      </c>
      <c r="C35" s="7">
        <v>3.5</v>
      </c>
      <c r="D35" s="12">
        <f t="shared" si="0"/>
        <v>1.1666666666666667</v>
      </c>
      <c r="E35" s="29">
        <f t="shared" si="18"/>
        <v>9195791.0451610796</v>
      </c>
      <c r="F35" s="2">
        <f t="shared" si="1"/>
        <v>14082.893784706599</v>
      </c>
      <c r="G35" s="2">
        <f t="shared" si="8"/>
        <v>25729.743278504684</v>
      </c>
      <c r="H35" s="2">
        <f t="shared" si="9"/>
        <v>30203.505390491071</v>
      </c>
      <c r="I35" s="2">
        <f t="shared" si="10"/>
        <v>70016.142453702356</v>
      </c>
      <c r="J35" s="2">
        <f t="shared" si="20"/>
        <v>81685.499529319422</v>
      </c>
      <c r="K35" s="2">
        <f t="shared" si="11"/>
        <v>68540.94798298768</v>
      </c>
      <c r="L35" s="2">
        <f t="shared" si="12"/>
        <v>79964.439313485636</v>
      </c>
      <c r="M35" s="2"/>
      <c r="N35" s="28">
        <f t="shared" si="21"/>
        <v>9627787.2914589047</v>
      </c>
      <c r="O35" s="2">
        <f t="shared" si="13"/>
        <v>14696.204844306762</v>
      </c>
      <c r="P35" s="2">
        <f t="shared" si="14"/>
        <v>26850.275489754949</v>
      </c>
      <c r="R35">
        <f t="shared" si="15"/>
        <v>14</v>
      </c>
      <c r="S35" s="89">
        <f t="shared" si="2"/>
        <v>55933.248668995759</v>
      </c>
      <c r="T35" s="89">
        <f>IF(AND(S35=0,S34&gt;0),SUM($G35:$H$381),S35)</f>
        <v>55933.248668995759</v>
      </c>
      <c r="U35" s="82">
        <f>SUM(T35:T$381)</f>
        <v>9251724.2938300818</v>
      </c>
      <c r="V35" s="68">
        <f>localspline(R35,'BBG rates'!$G$10:$G$27,'BBG rates'!$K$10:$K$27)</f>
        <v>1.0061271123856481</v>
      </c>
      <c r="W35" s="68">
        <f>locallinterp(R35,'BBG rates'!$G$10:$G$27,'BBG rates'!$J$10:$J$27)</f>
        <v>-0.51533333333333331</v>
      </c>
      <c r="X35" s="56">
        <f t="shared" si="16"/>
        <v>-0.51655454463785944</v>
      </c>
      <c r="Y35" s="66">
        <f t="shared" si="3"/>
        <v>-1753.8543670402487</v>
      </c>
      <c r="Z35" s="72">
        <f t="shared" si="4"/>
        <v>-0.22748464757557249</v>
      </c>
      <c r="AA35" s="79">
        <f t="shared" si="5"/>
        <v>-735.36732563652401</v>
      </c>
      <c r="AB35" s="81">
        <f t="shared" si="17"/>
        <v>-9.5381224379148768E-2</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12443560.276663788</v>
      </c>
    </row>
    <row r="36" spans="1:39" x14ac:dyDescent="0.2">
      <c r="A36" s="7">
        <v>15</v>
      </c>
      <c r="B36" s="7">
        <v>7.5</v>
      </c>
      <c r="C36" s="7">
        <v>3.75</v>
      </c>
      <c r="D36" s="12">
        <f t="shared" si="0"/>
        <v>1.25</v>
      </c>
      <c r="E36" s="29">
        <f t="shared" si="18"/>
        <v>9140085.9545483403</v>
      </c>
      <c r="F36" s="2">
        <f t="shared" si="1"/>
        <v>13997.752682894436</v>
      </c>
      <c r="G36" s="2">
        <f t="shared" si="8"/>
        <v>25684.548166528763</v>
      </c>
      <c r="H36" s="2">
        <f t="shared" si="9"/>
        <v>30020.542446211792</v>
      </c>
      <c r="I36" s="2">
        <f t="shared" si="10"/>
        <v>69702.843295634986</v>
      </c>
      <c r="J36" s="2">
        <f t="shared" si="20"/>
        <v>87128.554119543725</v>
      </c>
      <c r="K36" s="2">
        <f t="shared" si="11"/>
        <v>68130.542118710859</v>
      </c>
      <c r="L36" s="2">
        <f t="shared" si="12"/>
        <v>85163.177648388562</v>
      </c>
      <c r="M36" s="2"/>
      <c r="N36" s="28">
        <f t="shared" si="21"/>
        <v>9600896.1447146889</v>
      </c>
      <c r="O36" s="2">
        <f t="shared" si="13"/>
        <v>14655.333589846176</v>
      </c>
      <c r="P36" s="2">
        <f t="shared" si="14"/>
        <v>26891.146744215537</v>
      </c>
      <c r="R36">
        <f t="shared" si="15"/>
        <v>15</v>
      </c>
      <c r="S36" s="89">
        <f t="shared" si="2"/>
        <v>55705.090612740554</v>
      </c>
      <c r="T36" s="89">
        <f>IF(AND(S36=0,S35&gt;0),SUM($G36:$H$381),S36)</f>
        <v>55705.090612740554</v>
      </c>
      <c r="U36" s="82">
        <f>SUM(T36:T$381)</f>
        <v>9195791.0451610871</v>
      </c>
      <c r="V36" s="68">
        <f>localspline(R36,'BBG rates'!$G$10:$G$27,'BBG rates'!$K$10:$K$27)</f>
        <v>1.0065819156345839</v>
      </c>
      <c r="W36" s="68">
        <f>locallinterp(R36,'BBG rates'!$G$10:$G$27,'BBG rates'!$J$10:$J$27)</f>
        <v>-0.51687499999999997</v>
      </c>
      <c r="X36" s="56">
        <f t="shared" si="16"/>
        <v>-0.51810354111574419</v>
      </c>
      <c r="Y36" s="66">
        <f t="shared" si="3"/>
        <v>-1729.7772222099743</v>
      </c>
      <c r="Z36" s="72">
        <f t="shared" si="4"/>
        <v>-0.22572638465336153</v>
      </c>
      <c r="AA36" s="79">
        <f t="shared" si="5"/>
        <v>-730.92150751856389</v>
      </c>
      <c r="AB36" s="81">
        <f t="shared" si="17"/>
        <v>-9.5381224379148768E-2</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12421225.746083034</v>
      </c>
    </row>
    <row r="37" spans="1:39" x14ac:dyDescent="0.2">
      <c r="A37" s="7">
        <v>16</v>
      </c>
      <c r="B37" s="7">
        <v>8</v>
      </c>
      <c r="C37" s="7">
        <v>4</v>
      </c>
      <c r="D37" s="12">
        <f t="shared" si="0"/>
        <v>1.3333333333333333</v>
      </c>
      <c r="E37" s="29">
        <f t="shared" si="18"/>
        <v>9084608.1959349904</v>
      </c>
      <c r="F37" s="2">
        <f t="shared" si="1"/>
        <v>13912.958881279548</v>
      </c>
      <c r="G37" s="2">
        <f t="shared" si="8"/>
        <v>25639.432441203709</v>
      </c>
      <c r="H37" s="2">
        <f t="shared" si="9"/>
        <v>29838.326172146673</v>
      </c>
      <c r="I37" s="2">
        <f t="shared" si="10"/>
        <v>69390.717494629935</v>
      </c>
      <c r="J37" s="2">
        <f t="shared" si="20"/>
        <v>92520.95665950657</v>
      </c>
      <c r="K37" s="2">
        <f t="shared" si="11"/>
        <v>67722.370602633746</v>
      </c>
      <c r="L37" s="2">
        <f t="shared" si="12"/>
        <v>90296.494136844995</v>
      </c>
      <c r="M37" s="2"/>
      <c r="N37" s="28">
        <f t="shared" si="21"/>
        <v>9573964.0645021461</v>
      </c>
      <c r="O37" s="2">
        <f t="shared" si="13"/>
        <v>14614.400121519593</v>
      </c>
      <c r="P37" s="2">
        <f t="shared" si="14"/>
        <v>26932.080212542111</v>
      </c>
      <c r="R37">
        <f t="shared" si="15"/>
        <v>16</v>
      </c>
      <c r="S37" s="89">
        <f t="shared" si="2"/>
        <v>55477.758613350379</v>
      </c>
      <c r="T37" s="89">
        <f>IF(AND(S37=0,S36&gt;0),SUM($G37:$H$381),S37)</f>
        <v>55477.758613350379</v>
      </c>
      <c r="U37" s="82">
        <f>SUM(T37:T$381)</f>
        <v>9140085.9545483459</v>
      </c>
      <c r="V37" s="68">
        <f>localspline(R37,'BBG rates'!$G$10:$G$27,'BBG rates'!$K$10:$K$27)</f>
        <v>1.0070383848956586</v>
      </c>
      <c r="W37" s="68">
        <f>locallinterp(R37,'BBG rates'!$G$10:$G$27,'BBG rates'!$J$10:$J$27)</f>
        <v>-0.51841666666666664</v>
      </c>
      <c r="X37" s="56">
        <f t="shared" si="16"/>
        <v>-0.51965255959802725</v>
      </c>
      <c r="Y37" s="66">
        <f t="shared" si="3"/>
        <v>-1705.7263849561125</v>
      </c>
      <c r="Z37" s="72">
        <f t="shared" si="4"/>
        <v>-0.2239444653065607</v>
      </c>
      <c r="AA37" s="79">
        <f t="shared" si="5"/>
        <v>-726.49382439623503</v>
      </c>
      <c r="AB37" s="81">
        <f t="shared" si="17"/>
        <v>-9.5381224379148782E-2</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12397380.104618371</v>
      </c>
    </row>
    <row r="38" spans="1:39" x14ac:dyDescent="0.2">
      <c r="A38" s="7">
        <v>17</v>
      </c>
      <c r="B38" s="7">
        <v>8.5</v>
      </c>
      <c r="C38" s="7">
        <v>4.25</v>
      </c>
      <c r="D38" s="12">
        <f t="shared" si="0"/>
        <v>1.4166666666666667</v>
      </c>
      <c r="E38" s="29">
        <f t="shared" si="18"/>
        <v>9029356.946107449</v>
      </c>
      <c r="F38" s="2">
        <f t="shared" si="1"/>
        <v>13828.511122445399</v>
      </c>
      <c r="G38" s="2">
        <f t="shared" si="8"/>
        <v>25594.395963084349</v>
      </c>
      <c r="H38" s="2">
        <f t="shared" si="9"/>
        <v>29656.853864456989</v>
      </c>
      <c r="I38" s="2">
        <f t="shared" si="10"/>
        <v>69079.760949986739</v>
      </c>
      <c r="J38" s="2">
        <f t="shared" si="20"/>
        <v>97862.994679147887</v>
      </c>
      <c r="K38" s="2">
        <f t="shared" si="11"/>
        <v>67316.421854425716</v>
      </c>
      <c r="L38" s="2">
        <f t="shared" si="12"/>
        <v>95364.930960436439</v>
      </c>
      <c r="M38" s="2"/>
      <c r="N38" s="28">
        <f t="shared" si="21"/>
        <v>9546990.9885127097</v>
      </c>
      <c r="O38" s="2">
        <f t="shared" si="13"/>
        <v>14573.404344625618</v>
      </c>
      <c r="P38" s="2">
        <f t="shared" si="14"/>
        <v>26973.075989436089</v>
      </c>
      <c r="R38">
        <f t="shared" si="15"/>
        <v>17</v>
      </c>
      <c r="S38" s="89">
        <f t="shared" si="2"/>
        <v>55251.249827541338</v>
      </c>
      <c r="T38" s="89">
        <f>IF(AND(S38=0,S37&gt;0),SUM($G38:$H$381),S38)</f>
        <v>55251.249827541338</v>
      </c>
      <c r="U38" s="82">
        <f>SUM(T38:T$381)</f>
        <v>9084608.195934996</v>
      </c>
      <c r="V38" s="68">
        <f>localspline(R38,'BBG rates'!$G$10:$G$27,'BBG rates'!$K$10:$K$27)</f>
        <v>1.0074969534409595</v>
      </c>
      <c r="W38" s="68">
        <f>locallinterp(R38,'BBG rates'!$G$10:$G$27,'BBG rates'!$J$10:$J$27)</f>
        <v>-0.5199583333333333</v>
      </c>
      <c r="X38" s="56">
        <f t="shared" si="16"/>
        <v>-0.52120160008497507</v>
      </c>
      <c r="Y38" s="66">
        <f t="shared" si="3"/>
        <v>-1681.7020855692883</v>
      </c>
      <c r="Z38" s="72">
        <f t="shared" si="4"/>
        <v>-0.22213863924105615</v>
      </c>
      <c r="AA38" s="79">
        <f t="shared" si="5"/>
        <v>-722.08421061094145</v>
      </c>
      <c r="AB38" s="81">
        <f t="shared" si="17"/>
        <v>-9.5381224379148768E-2</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12372036.099678969</v>
      </c>
    </row>
    <row r="39" spans="1:39" x14ac:dyDescent="0.2">
      <c r="A39" s="7">
        <v>18</v>
      </c>
      <c r="B39" s="7">
        <v>9</v>
      </c>
      <c r="C39" s="7">
        <v>4.5</v>
      </c>
      <c r="D39" s="12">
        <f t="shared" si="0"/>
        <v>1.5</v>
      </c>
      <c r="E39" s="29">
        <f t="shared" si="18"/>
        <v>8974331.3846858665</v>
      </c>
      <c r="F39" s="2">
        <f t="shared" si="1"/>
        <v>13744.408153303477</v>
      </c>
      <c r="G39" s="2">
        <f t="shared" si="8"/>
        <v>25549.438592970437</v>
      </c>
      <c r="H39" s="2">
        <f t="shared" si="9"/>
        <v>29476.122828611402</v>
      </c>
      <c r="I39" s="2">
        <f t="shared" si="10"/>
        <v>68769.969574885312</v>
      </c>
      <c r="J39" s="2">
        <f t="shared" si="20"/>
        <v>103154.95436232796</v>
      </c>
      <c r="K39" s="2">
        <f t="shared" si="11"/>
        <v>66912.684352093856</v>
      </c>
      <c r="L39" s="2">
        <f t="shared" si="12"/>
        <v>100369.02652814078</v>
      </c>
      <c r="M39" s="2"/>
      <c r="N39" s="28">
        <f t="shared" si="21"/>
        <v>9519976.8543429673</v>
      </c>
      <c r="O39" s="2">
        <f t="shared" si="13"/>
        <v>14532.346164318691</v>
      </c>
      <c r="P39" s="2">
        <f t="shared" si="14"/>
        <v>27014.134169743003</v>
      </c>
      <c r="R39">
        <f t="shared" si="15"/>
        <v>18</v>
      </c>
      <c r="S39" s="89">
        <f t="shared" si="2"/>
        <v>55025.561421581835</v>
      </c>
      <c r="T39" s="89">
        <f>IF(AND(S39=0,S38&gt;0),SUM($G39:$H$381),S39)</f>
        <v>55025.561421581835</v>
      </c>
      <c r="U39" s="82">
        <f>SUM(T39:T$381)</f>
        <v>9029356.9461074546</v>
      </c>
      <c r="V39" s="68">
        <f>localspline(R39,'BBG rates'!$G$10:$G$27,'BBG rates'!$K$10:$K$27)</f>
        <v>1.0079580545425415</v>
      </c>
      <c r="W39" s="68">
        <f>locallinterp(R39,'BBG rates'!$G$10:$G$27,'BBG rates'!$J$10:$J$27)</f>
        <v>-0.52149999999999996</v>
      </c>
      <c r="X39" s="56">
        <f t="shared" si="16"/>
        <v>-0.52275066257752023</v>
      </c>
      <c r="Y39" s="66">
        <f t="shared" si="3"/>
        <v>-1657.704552388614</v>
      </c>
      <c r="Z39" s="72">
        <f t="shared" si="4"/>
        <v>-0.22030865262491348</v>
      </c>
      <c r="AA39" s="79">
        <f t="shared" si="5"/>
        <v>-717.69260073008388</v>
      </c>
      <c r="AB39" s="81">
        <f t="shared" si="17"/>
        <v>-9.5381224379148768E-2</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12345206.40877636</v>
      </c>
    </row>
    <row r="40" spans="1:39" x14ac:dyDescent="0.2">
      <c r="A40" s="7">
        <v>19</v>
      </c>
      <c r="B40" s="7">
        <v>9.5</v>
      </c>
      <c r="C40" s="7">
        <v>4.75</v>
      </c>
      <c r="D40" s="12">
        <f t="shared" si="0"/>
        <v>1.5833333333333333</v>
      </c>
      <c r="E40" s="29">
        <f t="shared" si="18"/>
        <v>8919530.694114605</v>
      </c>
      <c r="F40" s="2">
        <f t="shared" si="1"/>
        <v>13660.648725078754</v>
      </c>
      <c r="G40" s="2">
        <f t="shared" si="8"/>
        <v>25504.560191906261</v>
      </c>
      <c r="H40" s="2">
        <f t="shared" si="9"/>
        <v>29296.130379354658</v>
      </c>
      <c r="I40" s="2">
        <f t="shared" si="10"/>
        <v>68461.339296339676</v>
      </c>
      <c r="J40" s="2">
        <f t="shared" si="20"/>
        <v>108397.12055253782</v>
      </c>
      <c r="K40" s="2">
        <f t="shared" si="11"/>
        <v>66511.146631694151</v>
      </c>
      <c r="L40" s="2">
        <f t="shared" si="12"/>
        <v>105309.31550018242</v>
      </c>
      <c r="M40" s="2"/>
      <c r="N40" s="28">
        <f t="shared" si="21"/>
        <v>9492921.599494515</v>
      </c>
      <c r="O40" s="2">
        <f t="shared" si="13"/>
        <v>14491.225485608884</v>
      </c>
      <c r="P40" s="2">
        <f t="shared" si="14"/>
        <v>27055.25484845282</v>
      </c>
      <c r="R40">
        <f t="shared" si="15"/>
        <v>19</v>
      </c>
      <c r="S40" s="89">
        <f t="shared" si="2"/>
        <v>54800.690571260915</v>
      </c>
      <c r="T40" s="89">
        <f>IF(AND(S40=0,S39&gt;0),SUM($G40:$H$381),S40)</f>
        <v>54800.690571260915</v>
      </c>
      <c r="U40" s="82">
        <f>SUM(T40:T$381)</f>
        <v>8974331.3846858721</v>
      </c>
      <c r="V40" s="68">
        <f>localspline(R40,'BBG rates'!$G$10:$G$27,'BBG rates'!$K$10:$K$27)</f>
        <v>1.0084217198850787</v>
      </c>
      <c r="W40" s="68">
        <f>locallinterp(R40,'BBG rates'!$G$10:$G$27,'BBG rates'!$J$10:$J$27)</f>
        <v>-0.5219583333333333</v>
      </c>
      <c r="X40" s="56">
        <f t="shared" si="16"/>
        <v>-0.52321119891365342</v>
      </c>
      <c r="Y40" s="66">
        <f t="shared" si="3"/>
        <v>-1633.7340118120874</v>
      </c>
      <c r="Z40" s="72">
        <f t="shared" si="4"/>
        <v>-0.21845424802564581</v>
      </c>
      <c r="AA40" s="79">
        <f t="shared" si="5"/>
        <v>-713.31892954630007</v>
      </c>
      <c r="AB40" s="81">
        <f t="shared" si="17"/>
        <v>-9.5381224379148782E-2</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12316903.639846681</v>
      </c>
    </row>
    <row r="41" spans="1:39" x14ac:dyDescent="0.2">
      <c r="A41" s="7">
        <v>20</v>
      </c>
      <c r="B41" s="7">
        <v>10</v>
      </c>
      <c r="C41" s="7">
        <v>5</v>
      </c>
      <c r="D41" s="12">
        <f t="shared" si="0"/>
        <v>1.6666666666666667</v>
      </c>
      <c r="E41" s="29">
        <f t="shared" si="18"/>
        <v>8864954.0596527476</v>
      </c>
      <c r="F41" s="2">
        <f t="shared" si="1"/>
        <v>13577.231593295186</v>
      </c>
      <c r="G41" s="2">
        <f t="shared" si="8"/>
        <v>25459.760621180158</v>
      </c>
      <c r="H41" s="2">
        <f t="shared" si="9"/>
        <v>29116.873840676457</v>
      </c>
      <c r="I41" s="2">
        <f t="shared" si="10"/>
        <v>68153.866055151797</v>
      </c>
      <c r="J41" s="2">
        <f t="shared" si="20"/>
        <v>113589.77675858633</v>
      </c>
      <c r="K41" s="2">
        <f t="shared" si="11"/>
        <v>66111.797287044057</v>
      </c>
      <c r="L41" s="2">
        <f t="shared" si="12"/>
        <v>110186.32881174011</v>
      </c>
      <c r="M41" s="2"/>
      <c r="N41" s="28">
        <f t="shared" si="21"/>
        <v>9465825.1613738146</v>
      </c>
      <c r="O41" s="2">
        <f t="shared" si="13"/>
        <v>14450.042213361676</v>
      </c>
      <c r="P41" s="2">
        <f t="shared" si="14"/>
        <v>27096.438120700033</v>
      </c>
      <c r="R41">
        <f t="shared" si="15"/>
        <v>20</v>
      </c>
      <c r="S41" s="89">
        <f t="shared" si="2"/>
        <v>54576.634461856615</v>
      </c>
      <c r="T41" s="89">
        <f>IF(AND(S41=0,S40&gt;0),SUM($G41:$H$381),S41)</f>
        <v>54576.634461856615</v>
      </c>
      <c r="U41" s="82">
        <f>SUM(T41:T$381)</f>
        <v>8919530.6941146106</v>
      </c>
      <c r="V41" s="68">
        <f>localspline(R41,'BBG rates'!$G$10:$G$27,'BBG rates'!$K$10:$K$27)</f>
        <v>1.0088863748106902</v>
      </c>
      <c r="W41" s="68">
        <f>locallinterp(R41,'BBG rates'!$G$10:$G$27,'BBG rates'!$J$10:$J$27)</f>
        <v>-0.52241666666666664</v>
      </c>
      <c r="X41" s="56">
        <f t="shared" si="16"/>
        <v>-0.52367173719476412</v>
      </c>
      <c r="Y41" s="66">
        <f t="shared" si="3"/>
        <v>-1609.8403992995161</v>
      </c>
      <c r="Z41" s="72">
        <f t="shared" si="4"/>
        <v>-0.21658185227548887</v>
      </c>
      <c r="AA41" s="79">
        <f t="shared" si="5"/>
        <v>-708.96313207670858</v>
      </c>
      <c r="AB41" s="81">
        <f t="shared" si="17"/>
        <v>-9.5381224379148782E-2</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12287140.331571477</v>
      </c>
    </row>
    <row r="42" spans="1:39" x14ac:dyDescent="0.2">
      <c r="A42" s="7">
        <v>21</v>
      </c>
      <c r="B42" s="7">
        <v>10.5</v>
      </c>
      <c r="C42" s="7">
        <v>5.25</v>
      </c>
      <c r="D42" s="12">
        <f t="shared" si="0"/>
        <v>1.75</v>
      </c>
      <c r="E42" s="29">
        <f t="shared" si="18"/>
        <v>8810600.6693646424</v>
      </c>
      <c r="F42" s="2">
        <f t="shared" si="1"/>
        <v>13494.155517761281</v>
      </c>
      <c r="G42" s="2">
        <f t="shared" si="8"/>
        <v>25415.039742324141</v>
      </c>
      <c r="H42" s="2">
        <f t="shared" si="9"/>
        <v>28938.350545780355</v>
      </c>
      <c r="I42" s="2">
        <f t="shared" si="10"/>
        <v>67847.545805865782</v>
      </c>
      <c r="J42" s="2">
        <f t="shared" si="20"/>
        <v>118733.20516026512</v>
      </c>
      <c r="K42" s="2">
        <f t="shared" si="11"/>
        <v>65714.624969436627</v>
      </c>
      <c r="L42" s="2">
        <f t="shared" si="12"/>
        <v>115000.59369651409</v>
      </c>
      <c r="M42" s="2"/>
      <c r="N42" s="28">
        <f t="shared" si="21"/>
        <v>9438687.4772920497</v>
      </c>
      <c r="O42" s="2">
        <f t="shared" si="13"/>
        <v>14408.796252297727</v>
      </c>
      <c r="P42" s="2">
        <f t="shared" si="14"/>
        <v>27137.684081763975</v>
      </c>
      <c r="R42">
        <f t="shared" si="15"/>
        <v>21</v>
      </c>
      <c r="S42" s="89">
        <f t="shared" si="2"/>
        <v>54353.390288104492</v>
      </c>
      <c r="T42" s="89">
        <f>IF(AND(S42=0,S41&gt;0),SUM($G42:$H$381),S42)</f>
        <v>54353.390288104492</v>
      </c>
      <c r="U42" s="82">
        <f>SUM(T42:T$381)</f>
        <v>8864954.059652755</v>
      </c>
      <c r="V42" s="68">
        <f>localspline(R42,'BBG rates'!$G$10:$G$27,'BBG rates'!$K$10:$K$27)</f>
        <v>1.0093500430717199</v>
      </c>
      <c r="W42" s="68">
        <f>locallinterp(R42,'BBG rates'!$G$10:$G$27,'BBG rates'!$J$10:$J$27)</f>
        <v>-0.52287499999999998</v>
      </c>
      <c r="X42" s="56">
        <f t="shared" si="16"/>
        <v>-0.52413227742098556</v>
      </c>
      <c r="Y42" s="66">
        <f t="shared" si="3"/>
        <v>-1586.0235318171126</v>
      </c>
      <c r="Z42" s="72">
        <f t="shared" si="4"/>
        <v>-0.21469126916773731</v>
      </c>
      <c r="AA42" s="79">
        <f t="shared" si="5"/>
        <v>-704.62514356215434</v>
      </c>
      <c r="AB42" s="81">
        <f t="shared" si="17"/>
        <v>-9.5381224379148768E-2</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12255928.953697244</v>
      </c>
    </row>
    <row r="43" spans="1:39" x14ac:dyDescent="0.2">
      <c r="A43" s="7">
        <v>22</v>
      </c>
      <c r="B43" s="7">
        <v>11</v>
      </c>
      <c r="C43" s="7">
        <v>5.5</v>
      </c>
      <c r="D43" s="12">
        <f t="shared" si="0"/>
        <v>1.8333333333333333</v>
      </c>
      <c r="E43" s="29">
        <f t="shared" si="18"/>
        <v>8756469.7141104769</v>
      </c>
      <c r="F43" s="2">
        <f t="shared" si="1"/>
        <v>13411.41926255569</v>
      </c>
      <c r="G43" s="2">
        <f t="shared" si="8"/>
        <v>25370.39741711344</v>
      </c>
      <c r="H43" s="2">
        <f t="shared" si="9"/>
        <v>28760.557837052813</v>
      </c>
      <c r="I43" s="2">
        <f t="shared" si="10"/>
        <v>67542.374516721946</v>
      </c>
      <c r="J43" s="2">
        <f t="shared" si="20"/>
        <v>123827.68661399023</v>
      </c>
      <c r="K43" s="2">
        <f t="shared" si="11"/>
        <v>65319.61838735576</v>
      </c>
      <c r="L43" s="2">
        <f t="shared" si="12"/>
        <v>119752.63371015222</v>
      </c>
      <c r="M43" s="2"/>
      <c r="N43" s="28">
        <f t="shared" si="21"/>
        <v>9411508.4844649807</v>
      </c>
      <c r="O43" s="2">
        <f t="shared" si="13"/>
        <v>14367.487506992671</v>
      </c>
      <c r="P43" s="2">
        <f t="shared" si="14"/>
        <v>27178.992827069029</v>
      </c>
      <c r="R43">
        <f t="shared" si="15"/>
        <v>22</v>
      </c>
      <c r="S43" s="89">
        <f t="shared" si="2"/>
        <v>54130.955254166256</v>
      </c>
      <c r="T43" s="89">
        <f>IF(AND(S43=0,S42&gt;0),SUM($G43:$H$381),S43)</f>
        <v>54130.955254166256</v>
      </c>
      <c r="U43" s="82">
        <f>SUM(T43:T$381)</f>
        <v>8810600.6693646517</v>
      </c>
      <c r="V43" s="68">
        <f>localspline(R43,'BBG rates'!$G$10:$G$27,'BBG rates'!$K$10:$K$27)</f>
        <v>1.0098107484226333</v>
      </c>
      <c r="W43" s="68">
        <f>locallinterp(R43,'BBG rates'!$G$10:$G$27,'BBG rates'!$J$10:$J$27)</f>
        <v>-0.52333333333333332</v>
      </c>
      <c r="X43" s="56">
        <f t="shared" si="16"/>
        <v>-0.52459281959218451</v>
      </c>
      <c r="Y43" s="66">
        <f t="shared" si="3"/>
        <v>-1562.2832266193993</v>
      </c>
      <c r="Z43" s="72">
        <f t="shared" si="4"/>
        <v>-0.21278229967474738</v>
      </c>
      <c r="AA43" s="79">
        <f t="shared" si="5"/>
        <v>-700.30489946645673</v>
      </c>
      <c r="AB43" s="81">
        <f t="shared" si="17"/>
        <v>-9.5381224379148755E-2</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12223281.90735355</v>
      </c>
    </row>
    <row r="44" spans="1:39" x14ac:dyDescent="0.2">
      <c r="A44" s="7">
        <v>23</v>
      </c>
      <c r="B44" s="7">
        <v>11.5</v>
      </c>
      <c r="C44" s="7">
        <v>5.75</v>
      </c>
      <c r="D44" s="12">
        <f t="shared" si="0"/>
        <v>1.9166666666666667</v>
      </c>
      <c r="E44" s="29">
        <f t="shared" si="18"/>
        <v>8702560.3875368796</v>
      </c>
      <c r="F44" s="2">
        <f t="shared" si="1"/>
        <v>13329.02159601287</v>
      </c>
      <c r="G44" s="2">
        <f t="shared" si="8"/>
        <v>25325.833507566094</v>
      </c>
      <c r="H44" s="2">
        <f t="shared" si="9"/>
        <v>28583.493066032359</v>
      </c>
      <c r="I44" s="2">
        <f t="shared" si="10"/>
        <v>67238.34816961133</v>
      </c>
      <c r="J44" s="2">
        <f t="shared" si="20"/>
        <v>128873.50065842172</v>
      </c>
      <c r="K44" s="2">
        <f t="shared" si="11"/>
        <v>64926.766306193247</v>
      </c>
      <c r="L44" s="2">
        <f t="shared" si="12"/>
        <v>124442.96875353706</v>
      </c>
      <c r="M44" s="2"/>
      <c r="N44" s="28">
        <f t="shared" si="21"/>
        <v>9384288.1200127956</v>
      </c>
      <c r="O44" s="2">
        <f t="shared" si="13"/>
        <v>14326.115881876889</v>
      </c>
      <c r="P44" s="2">
        <f t="shared" si="14"/>
        <v>27220.364452184815</v>
      </c>
      <c r="R44">
        <f t="shared" si="15"/>
        <v>23</v>
      </c>
      <c r="S44" s="89">
        <f t="shared" si="2"/>
        <v>53909.326573598453</v>
      </c>
      <c r="T44" s="89">
        <f>IF(AND(S44=0,S43&gt;0),SUM($G44:$H$381),S44)</f>
        <v>53909.326573598453</v>
      </c>
      <c r="U44" s="82">
        <f>SUM(T44:T$381)</f>
        <v>8756469.7141104843</v>
      </c>
      <c r="V44" s="68">
        <f>localspline(R44,'BBG rates'!$G$10:$G$27,'BBG rates'!$K$10:$K$27)</f>
        <v>1.0102665146174317</v>
      </c>
      <c r="W44" s="68">
        <f>locallinterp(R44,'BBG rates'!$G$10:$G$27,'BBG rates'!$J$10:$J$27)</f>
        <v>-0.52379166666666666</v>
      </c>
      <c r="X44" s="56">
        <f t="shared" si="16"/>
        <v>-0.5250533637084942</v>
      </c>
      <c r="Y44" s="66">
        <f t="shared" si="3"/>
        <v>-1538.6193012493982</v>
      </c>
      <c r="Z44" s="72">
        <f t="shared" si="4"/>
        <v>-0.21085474189718437</v>
      </c>
      <c r="AA44" s="79">
        <f t="shared" si="5"/>
        <v>-696.00233547566063</v>
      </c>
      <c r="AB44" s="81">
        <f t="shared" si="17"/>
        <v>-9.5381224379148768E-2</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12189211.525369866</v>
      </c>
    </row>
    <row r="45" spans="1:39" x14ac:dyDescent="0.2">
      <c r="A45" s="7">
        <v>24</v>
      </c>
      <c r="B45" s="7">
        <v>12</v>
      </c>
      <c r="C45" s="7">
        <v>6</v>
      </c>
      <c r="D45" s="12">
        <f t="shared" si="0"/>
        <v>2</v>
      </c>
      <c r="E45" s="29">
        <f t="shared" si="18"/>
        <v>8648871.8860675599</v>
      </c>
      <c r="F45" s="2">
        <f t="shared" si="1"/>
        <v>13246.961290708774</v>
      </c>
      <c r="G45" s="2">
        <f t="shared" si="8"/>
        <v>25281.347875942465</v>
      </c>
      <c r="H45" s="2">
        <f t="shared" si="9"/>
        <v>28407.153593378804</v>
      </c>
      <c r="I45" s="2">
        <f t="shared" si="10"/>
        <v>66935.462760030045</v>
      </c>
      <c r="J45" s="2">
        <f t="shared" si="20"/>
        <v>133870.92552006009</v>
      </c>
      <c r="K45" s="2">
        <f t="shared" si="11"/>
        <v>64536.057547966724</v>
      </c>
      <c r="L45" s="2">
        <f t="shared" si="12"/>
        <v>129072.11509593345</v>
      </c>
      <c r="M45" s="2"/>
      <c r="N45" s="28">
        <f t="shared" si="21"/>
        <v>9357026.3209599685</v>
      </c>
      <c r="O45" s="2">
        <f t="shared" si="13"/>
        <v>14284.68128123528</v>
      </c>
      <c r="P45" s="2">
        <f t="shared" si="14"/>
        <v>27261.799052826424</v>
      </c>
      <c r="R45">
        <f t="shared" si="15"/>
        <v>24</v>
      </c>
      <c r="S45" s="89">
        <f t="shared" si="2"/>
        <v>53688.501469321272</v>
      </c>
      <c r="T45" s="89">
        <f>IF(AND(S45=0,S44&gt;0),SUM($G45:$H$381),S45)</f>
        <v>53688.501469321272</v>
      </c>
      <c r="U45" s="82">
        <f>SUM(T45:T$381)</f>
        <v>8702560.3875368852</v>
      </c>
      <c r="V45" s="68">
        <f>localspline(R45,'BBG rates'!$G$10:$G$27,'BBG rates'!$K$10:$K$27)</f>
        <v>1.0107153654098511</v>
      </c>
      <c r="W45" s="68">
        <f>locallinterp(R45,'BBG rates'!$G$10:$G$27,'BBG rates'!$J$10:$J$27)</f>
        <v>-0.52424999999999999</v>
      </c>
      <c r="X45" s="56">
        <f t="shared" si="16"/>
        <v>-0.52551390977004786</v>
      </c>
      <c r="Y45" s="66">
        <f t="shared" si="3"/>
        <v>-1515.0315735387919</v>
      </c>
      <c r="Z45" s="72">
        <f t="shared" si="4"/>
        <v>-0.20890839101216688</v>
      </c>
      <c r="AA45" s="79">
        <f t="shared" si="5"/>
        <v>-691.71738749728968</v>
      </c>
      <c r="AB45" s="81">
        <f t="shared" si="17"/>
        <v>-9.5381224379148782E-2</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12153730.072591029</v>
      </c>
    </row>
    <row r="46" spans="1:39" x14ac:dyDescent="0.2">
      <c r="A46" s="7">
        <v>25</v>
      </c>
      <c r="B46" s="7">
        <v>12.5</v>
      </c>
      <c r="C46" s="7">
        <v>6.25</v>
      </c>
      <c r="D46" s="12">
        <f t="shared" si="0"/>
        <v>2.0833333333333335</v>
      </c>
      <c r="E46" s="29">
        <f t="shared" si="18"/>
        <v>8595403.4088939726</v>
      </c>
      <c r="F46" s="2">
        <f t="shared" si="1"/>
        <v>13165.237123446599</v>
      </c>
      <c r="G46" s="2">
        <f t="shared" si="8"/>
        <v>25236.940384744928</v>
      </c>
      <c r="H46" s="2">
        <f t="shared" si="9"/>
        <v>28231.536788842604</v>
      </c>
      <c r="I46" s="2">
        <f t="shared" si="10"/>
        <v>66633.714297034137</v>
      </c>
      <c r="J46" s="2">
        <f t="shared" si="20"/>
        <v>138820.23811882114</v>
      </c>
      <c r="K46" s="2">
        <f t="shared" si="11"/>
        <v>64147.48099103944</v>
      </c>
      <c r="L46" s="2">
        <f t="shared" si="12"/>
        <v>133640.58539799886</v>
      </c>
      <c r="M46" s="2"/>
      <c r="N46" s="28">
        <f t="shared" si="21"/>
        <v>9329723.0242351145</v>
      </c>
      <c r="O46" s="2">
        <f t="shared" si="13"/>
        <v>14243.183609207048</v>
      </c>
      <c r="P46" s="2">
        <f t="shared" si="14"/>
        <v>27303.296724854656</v>
      </c>
      <c r="R46">
        <f t="shared" si="15"/>
        <v>25</v>
      </c>
      <c r="S46" s="89">
        <f t="shared" si="2"/>
        <v>53468.477173587533</v>
      </c>
      <c r="T46" s="89">
        <f>IF(AND(S46=0,S45&gt;0),SUM($G46:$H$381),S46)</f>
        <v>53468.477173587533</v>
      </c>
      <c r="U46" s="82">
        <f>SUM(T46:T$381)</f>
        <v>8648871.8860675637</v>
      </c>
      <c r="V46" s="68">
        <f>localspline(R46,'BBG rates'!$G$10:$G$27,'BBG rates'!$K$10:$K$27)</f>
        <v>1.0111558185911758</v>
      </c>
      <c r="W46" s="68">
        <f>locallinterp(R46,'BBG rates'!$G$10:$G$27,'BBG rates'!$J$10:$J$27)</f>
        <v>-0.52297916666666666</v>
      </c>
      <c r="X46" s="56">
        <f t="shared" si="16"/>
        <v>-0.52423694592538261</v>
      </c>
      <c r="Y46" s="66">
        <f t="shared" si="3"/>
        <v>-1491.5198616080936</v>
      </c>
      <c r="Z46" s="72">
        <f t="shared" si="4"/>
        <v>-0.20694303922028642</v>
      </c>
      <c r="AA46" s="79">
        <f t="shared" si="5"/>
        <v>-687.44999165960166</v>
      </c>
      <c r="AB46" s="81">
        <f t="shared" si="17"/>
        <v>-9.5381224379148782E-2</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12116849.746191405</v>
      </c>
    </row>
    <row r="47" spans="1:39" x14ac:dyDescent="0.2">
      <c r="A47" s="7">
        <v>26</v>
      </c>
      <c r="B47" s="7">
        <v>13</v>
      </c>
      <c r="C47" s="7">
        <v>6.5</v>
      </c>
      <c r="D47" s="12">
        <f t="shared" si="0"/>
        <v>2.1666666666666665</v>
      </c>
      <c r="E47" s="29">
        <f t="shared" si="18"/>
        <v>8542154.1579660214</v>
      </c>
      <c r="F47" s="2">
        <f t="shared" si="1"/>
        <v>13083.847875242585</v>
      </c>
      <c r="G47" s="2">
        <f t="shared" si="8"/>
        <v>25192.61089671731</v>
      </c>
      <c r="H47" s="2">
        <f t="shared" si="9"/>
        <v>28056.640031234318</v>
      </c>
      <c r="I47" s="2">
        <f t="shared" si="10"/>
        <v>66333.098803194211</v>
      </c>
      <c r="J47" s="2">
        <f t="shared" si="20"/>
        <v>143721.71407358744</v>
      </c>
      <c r="K47" s="2">
        <f t="shared" si="11"/>
        <v>63761.02556984112</v>
      </c>
      <c r="L47" s="2">
        <f t="shared" si="12"/>
        <v>138148.88873465575</v>
      </c>
      <c r="M47" s="2"/>
      <c r="N47" s="28">
        <f t="shared" si="21"/>
        <v>9302378.1666708384</v>
      </c>
      <c r="O47" s="2">
        <f t="shared" si="13"/>
        <v>14201.622769785485</v>
      </c>
      <c r="P47" s="2">
        <f t="shared" si="14"/>
        <v>27344.857564276215</v>
      </c>
      <c r="R47">
        <f t="shared" si="15"/>
        <v>26</v>
      </c>
      <c r="S47" s="89">
        <f t="shared" si="2"/>
        <v>53249.250927951623</v>
      </c>
      <c r="T47" s="89">
        <f>IF(AND(S47=0,S46&gt;0),SUM($G47:$H$381),S47)</f>
        <v>53249.250927951623</v>
      </c>
      <c r="U47" s="82">
        <f>SUM(T47:T$381)</f>
        <v>8595403.4088939764</v>
      </c>
      <c r="V47" s="68">
        <f>localspline(R47,'BBG rates'!$G$10:$G$27,'BBG rates'!$K$10:$K$27)</f>
        <v>1.0115881297323326</v>
      </c>
      <c r="W47" s="68">
        <f>locallinterp(R47,'BBG rates'!$G$10:$G$27,'BBG rates'!$J$10:$J$27)</f>
        <v>-0.52170833333333333</v>
      </c>
      <c r="X47" s="56">
        <f t="shared" si="16"/>
        <v>-0.52295999703462215</v>
      </c>
      <c r="Y47" s="66">
        <f t="shared" si="3"/>
        <v>-1468.1614022941249</v>
      </c>
      <c r="Z47" s="72">
        <f t="shared" si="4"/>
        <v>-0.2049692840396482</v>
      </c>
      <c r="AA47" s="79">
        <f t="shared" si="5"/>
        <v>-683.20008431084716</v>
      </c>
      <c r="AB47" s="81">
        <f t="shared" si="17"/>
        <v>-9.5381224379148768E-2</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12079325.065791041</v>
      </c>
    </row>
    <row r="48" spans="1:39" x14ac:dyDescent="0.2">
      <c r="A48" s="7">
        <v>27</v>
      </c>
      <c r="B48" s="7">
        <v>13.5</v>
      </c>
      <c r="C48" s="7">
        <v>6.75</v>
      </c>
      <c r="D48" s="12">
        <f t="shared" si="0"/>
        <v>2.25</v>
      </c>
      <c r="E48" s="29">
        <f t="shared" si="18"/>
        <v>8489123.3379827831</v>
      </c>
      <c r="F48" s="2">
        <f t="shared" si="1"/>
        <v>13002.792331311857</v>
      </c>
      <c r="G48" s="2">
        <f t="shared" si="8"/>
        <v>25148.359274844574</v>
      </c>
      <c r="H48" s="2">
        <f t="shared" si="9"/>
        <v>27882.460708394148</v>
      </c>
      <c r="I48" s="2">
        <f t="shared" si="10"/>
        <v>66033.612314550584</v>
      </c>
      <c r="J48" s="2">
        <f t="shared" si="20"/>
        <v>148575.62770773881</v>
      </c>
      <c r="K48" s="2">
        <f t="shared" si="11"/>
        <v>63376.680274590377</v>
      </c>
      <c r="L48" s="2">
        <f t="shared" si="12"/>
        <v>142597.53061782834</v>
      </c>
      <c r="M48" s="2"/>
      <c r="N48" s="28">
        <f t="shared" si="21"/>
        <v>9274991.6850035936</v>
      </c>
      <c r="O48" s="2">
        <f t="shared" si="13"/>
        <v>14159.998666817733</v>
      </c>
      <c r="P48" s="2">
        <f t="shared" si="14"/>
        <v>27386.481667243963</v>
      </c>
      <c r="R48">
        <f t="shared" si="15"/>
        <v>27</v>
      </c>
      <c r="S48" s="89">
        <f t="shared" si="2"/>
        <v>53030.819983238718</v>
      </c>
      <c r="T48" s="89">
        <f>IF(AND(S48=0,S47&gt;0),SUM($G48:$H$381),S48)</f>
        <v>53030.819983238718</v>
      </c>
      <c r="U48" s="82">
        <f>SUM(T48:T$381)</f>
        <v>8542154.1579660252</v>
      </c>
      <c r="V48" s="68">
        <f>localspline(R48,'BBG rates'!$G$10:$G$27,'BBG rates'!$K$10:$K$27)</f>
        <v>1.0120131676004078</v>
      </c>
      <c r="W48" s="68">
        <f>locallinterp(R48,'BBG rates'!$G$10:$G$27,'BBG rates'!$J$10:$J$27)</f>
        <v>-0.5204375</v>
      </c>
      <c r="X48" s="56">
        <f t="shared" si="16"/>
        <v>-0.52168306309736678</v>
      </c>
      <c r="Y48" s="66">
        <f t="shared" si="3"/>
        <v>-1444.9553788713104</v>
      </c>
      <c r="Z48" s="72">
        <f t="shared" si="4"/>
        <v>-0.20298702441802371</v>
      </c>
      <c r="AA48" s="79">
        <f t="shared" si="5"/>
        <v>-678.96760201852999</v>
      </c>
      <c r="AB48" s="81">
        <f t="shared" si="17"/>
        <v>-9.5381224379148768E-2</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12041162.006411679</v>
      </c>
    </row>
    <row r="49" spans="1:39" x14ac:dyDescent="0.2">
      <c r="A49" s="7">
        <v>28</v>
      </c>
      <c r="B49" s="7">
        <v>14</v>
      </c>
      <c r="C49" s="7">
        <v>7</v>
      </c>
      <c r="D49" s="12">
        <f t="shared" si="0"/>
        <v>2.3333333333333335</v>
      </c>
      <c r="E49" s="29">
        <f t="shared" si="18"/>
        <v>8436310.1563832685</v>
      </c>
      <c r="F49" s="2">
        <f t="shared" si="1"/>
        <v>12922.069281054306</v>
      </c>
      <c r="G49" s="2">
        <f t="shared" si="8"/>
        <v>25104.185382352352</v>
      </c>
      <c r="H49" s="2">
        <f t="shared" si="9"/>
        <v>27708.996217161573</v>
      </c>
      <c r="I49" s="2">
        <f t="shared" si="10"/>
        <v>65735.25088056823</v>
      </c>
      <c r="J49" s="2">
        <f t="shared" si="20"/>
        <v>153382.25205465921</v>
      </c>
      <c r="K49" s="2">
        <f t="shared" si="11"/>
        <v>62994.43415101822</v>
      </c>
      <c r="L49" s="2">
        <f t="shared" si="12"/>
        <v>146987.01301904253</v>
      </c>
      <c r="M49" s="2"/>
      <c r="N49" s="28">
        <f t="shared" si="21"/>
        <v>9247563.5158735365</v>
      </c>
      <c r="O49" s="2">
        <f t="shared" si="13"/>
        <v>14118.311204004576</v>
      </c>
      <c r="P49" s="2">
        <f t="shared" si="14"/>
        <v>27428.169130057122</v>
      </c>
      <c r="R49">
        <f t="shared" si="15"/>
        <v>28</v>
      </c>
      <c r="S49" s="89">
        <f t="shared" si="2"/>
        <v>52813.181599513926</v>
      </c>
      <c r="T49" s="89">
        <f>IF(AND(S49=0,S48&gt;0),SUM($G49:$H$381),S49)</f>
        <v>52813.181599513926</v>
      </c>
      <c r="U49" s="82">
        <f>SUM(T49:T$381)</f>
        <v>8489123.3379827868</v>
      </c>
      <c r="V49" s="68">
        <f>localspline(R49,'BBG rates'!$G$10:$G$27,'BBG rates'!$K$10:$K$27)</f>
        <v>1.0124318010144244</v>
      </c>
      <c r="W49" s="68">
        <f>locallinterp(R49,'BBG rates'!$G$10:$G$27,'BBG rates'!$J$10:$J$27)</f>
        <v>-0.51916666666666667</v>
      </c>
      <c r="X49" s="56">
        <f t="shared" si="16"/>
        <v>-0.52040614411335007</v>
      </c>
      <c r="Y49" s="66">
        <f t="shared" si="3"/>
        <v>-1421.9009783651261</v>
      </c>
      <c r="Z49" s="72">
        <f t="shared" si="4"/>
        <v>-0.20099615780156674</v>
      </c>
      <c r="AA49" s="79">
        <f t="shared" si="5"/>
        <v>-674.75248156867042</v>
      </c>
      <c r="AB49" s="81">
        <f t="shared" si="17"/>
        <v>-9.5381224379148755E-2</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12002366.50946646</v>
      </c>
    </row>
    <row r="50" spans="1:39" x14ac:dyDescent="0.2">
      <c r="A50" s="7">
        <v>29</v>
      </c>
      <c r="B50" s="7">
        <v>14.5</v>
      </c>
      <c r="C50" s="7">
        <v>7.25</v>
      </c>
      <c r="D50" s="12">
        <f t="shared" si="0"/>
        <v>2.4166666666666665</v>
      </c>
      <c r="E50" s="29">
        <f t="shared" si="18"/>
        <v>8383713.8233372169</v>
      </c>
      <c r="F50" s="2">
        <f t="shared" si="1"/>
        <v>12841.677518040531</v>
      </c>
      <c r="G50" s="2">
        <f t="shared" si="8"/>
        <v>25060.089082706505</v>
      </c>
      <c r="H50" s="2">
        <f t="shared" si="9"/>
        <v>27536.243963345147</v>
      </c>
      <c r="I50" s="2">
        <f t="shared" si="10"/>
        <v>65438.010564092183</v>
      </c>
      <c r="J50" s="2">
        <f t="shared" si="20"/>
        <v>158141.85886322276</v>
      </c>
      <c r="K50" s="2">
        <f t="shared" si="11"/>
        <v>62614.276300093334</v>
      </c>
      <c r="L50" s="2">
        <f t="shared" si="12"/>
        <v>151317.83439189222</v>
      </c>
      <c r="M50" s="2"/>
      <c r="N50" s="28">
        <f t="shared" si="21"/>
        <v>9220093.5958243757</v>
      </c>
      <c r="O50" s="2">
        <f t="shared" si="13"/>
        <v>14076.560284900215</v>
      </c>
      <c r="P50" s="2">
        <f t="shared" si="14"/>
        <v>27469.92004916149</v>
      </c>
      <c r="R50">
        <f t="shared" si="15"/>
        <v>29</v>
      </c>
      <c r="S50" s="89">
        <f t="shared" si="2"/>
        <v>52596.333046051652</v>
      </c>
      <c r="T50" s="89">
        <f>IF(AND(S50=0,S49&gt;0),SUM($G50:$H$381),S50)</f>
        <v>52596.333046051652</v>
      </c>
      <c r="U50" s="82">
        <f>SUM(T50:T$381)</f>
        <v>8436310.1563832704</v>
      </c>
      <c r="V50" s="68">
        <f>localspline(R50,'BBG rates'!$G$10:$G$27,'BBG rates'!$K$10:$K$27)</f>
        <v>1.0128447199603927</v>
      </c>
      <c r="W50" s="68">
        <f>locallinterp(R50,'BBG rates'!$G$10:$G$27,'BBG rates'!$J$10:$J$27)</f>
        <v>-0.51789583333333333</v>
      </c>
      <c r="X50" s="56">
        <f t="shared" si="16"/>
        <v>-0.51912924008190586</v>
      </c>
      <c r="Y50" s="66">
        <f t="shared" si="3"/>
        <v>-1398.997391536325</v>
      </c>
      <c r="Z50" s="72">
        <f t="shared" si="4"/>
        <v>-0.19899658010716226</v>
      </c>
      <c r="AA50" s="79">
        <f t="shared" si="5"/>
        <v>-670.55465996507041</v>
      </c>
      <c r="AB50" s="81">
        <f t="shared" si="17"/>
        <v>-9.5381224379148782E-2</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11962944.482916648</v>
      </c>
    </row>
    <row r="51" spans="1:39" x14ac:dyDescent="0.2">
      <c r="A51" s="7">
        <v>30</v>
      </c>
      <c r="B51" s="7">
        <v>15</v>
      </c>
      <c r="C51" s="7">
        <v>7.5</v>
      </c>
      <c r="D51" s="12">
        <f t="shared" si="0"/>
        <v>2.5</v>
      </c>
      <c r="E51" s="29">
        <f t="shared" si="18"/>
        <v>8331333.5517359115</v>
      </c>
      <c r="F51" s="2">
        <f t="shared" si="1"/>
        <v>12761.615839997814</v>
      </c>
      <c r="G51" s="2">
        <f t="shared" si="8"/>
        <v>25016.070239612742</v>
      </c>
      <c r="H51" s="2">
        <f t="shared" si="9"/>
        <v>27364.201361692307</v>
      </c>
      <c r="I51" s="2">
        <f t="shared" si="10"/>
        <v>65141.887441302861</v>
      </c>
      <c r="J51" s="2">
        <f t="shared" si="20"/>
        <v>162854.71860325715</v>
      </c>
      <c r="K51" s="2">
        <f t="shared" si="11"/>
        <v>62236.195877748243</v>
      </c>
      <c r="L51" s="2">
        <f t="shared" si="12"/>
        <v>155590.4896943706</v>
      </c>
      <c r="M51" s="2"/>
      <c r="N51" s="28">
        <f t="shared" si="21"/>
        <v>9192581.8613032252</v>
      </c>
      <c r="O51" s="2">
        <f t="shared" si="13"/>
        <v>14034.745812912035</v>
      </c>
      <c r="P51" s="2">
        <f t="shared" si="14"/>
        <v>27511.734521149669</v>
      </c>
      <c r="R51">
        <f t="shared" si="15"/>
        <v>30</v>
      </c>
      <c r="S51" s="89">
        <f t="shared" si="2"/>
        <v>52380.271601305052</v>
      </c>
      <c r="T51" s="89">
        <f>IF(AND(S51=0,S50&gt;0),SUM($G51:$H$381),S51)</f>
        <v>52380.271601305052</v>
      </c>
      <c r="U51" s="82">
        <f>SUM(T51:T$381)</f>
        <v>8383713.8233372187</v>
      </c>
      <c r="V51" s="68">
        <f>localspline(R51,'BBG rates'!$G$10:$G$27,'BBG rates'!$K$10:$K$27)</f>
        <v>1.0132528528386615</v>
      </c>
      <c r="W51" s="68">
        <f>locallinterp(R51,'BBG rates'!$G$10:$G$27,'BBG rates'!$J$10:$J$27)</f>
        <v>-0.516625</v>
      </c>
      <c r="X51" s="56">
        <f t="shared" si="16"/>
        <v>-0.51785235100290095</v>
      </c>
      <c r="Y51" s="66">
        <f t="shared" si="3"/>
        <v>-1376.2438128652486</v>
      </c>
      <c r="Z51" s="72">
        <f t="shared" si="4"/>
        <v>-0.19698818569416598</v>
      </c>
      <c r="AA51" s="79">
        <f t="shared" si="5"/>
        <v>-666.37407442858216</v>
      </c>
      <c r="AB51" s="81">
        <f t="shared" si="17"/>
        <v>-9.5381224379148796E-2</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11922901.801427664</v>
      </c>
    </row>
    <row r="52" spans="1:39" x14ac:dyDescent="0.2">
      <c r="A52" s="7">
        <v>31</v>
      </c>
      <c r="B52" s="7">
        <v>15.5</v>
      </c>
      <c r="C52" s="7">
        <v>7.75</v>
      </c>
      <c r="D52" s="12">
        <f t="shared" si="0"/>
        <v>2.5833333333333335</v>
      </c>
      <c r="E52" s="29">
        <f t="shared" si="18"/>
        <v>8279168.5571830356</v>
      </c>
      <c r="F52" s="2">
        <f t="shared" si="1"/>
        <v>12681.883048796155</v>
      </c>
      <c r="G52" s="2">
        <f t="shared" si="8"/>
        <v>24972.128717016149</v>
      </c>
      <c r="H52" s="2">
        <f t="shared" si="9"/>
        <v>27192.865835859342</v>
      </c>
      <c r="I52" s="2">
        <f t="shared" si="10"/>
        <v>64846.877601671644</v>
      </c>
      <c r="J52" s="2">
        <f t="shared" si="20"/>
        <v>167521.10047098508</v>
      </c>
      <c r="K52" s="2">
        <f t="shared" si="11"/>
        <v>61860.182094607117</v>
      </c>
      <c r="L52" s="2">
        <f t="shared" si="12"/>
        <v>159805.47041106838</v>
      </c>
      <c r="M52" s="2"/>
      <c r="N52" s="28">
        <f t="shared" si="21"/>
        <v>9165028.2486604638</v>
      </c>
      <c r="O52" s="2">
        <f t="shared" si="13"/>
        <v>13992.867691300393</v>
      </c>
      <c r="P52" s="2">
        <f t="shared" si="14"/>
        <v>27553.612642761309</v>
      </c>
      <c r="R52">
        <f t="shared" si="15"/>
        <v>31</v>
      </c>
      <c r="S52" s="89">
        <f t="shared" si="2"/>
        <v>52164.994552875491</v>
      </c>
      <c r="T52" s="89">
        <f>IF(AND(S52=0,S51&gt;0),SUM($G52:$H$381),S52)</f>
        <v>52164.994552875491</v>
      </c>
      <c r="U52" s="82">
        <f>SUM(T52:T$381)</f>
        <v>8331333.5517359134</v>
      </c>
      <c r="V52" s="68">
        <f>localspline(R52,'BBG rates'!$G$10:$G$27,'BBG rates'!$K$10:$K$27)</f>
        <v>1.013656919438491</v>
      </c>
      <c r="W52" s="68">
        <f>locallinterp(R52,'BBG rates'!$G$10:$G$27,'BBG rates'!$J$10:$J$27)</f>
        <v>-0.51535416666666667</v>
      </c>
      <c r="X52" s="56">
        <f t="shared" si="16"/>
        <v>-0.51657547687606886</v>
      </c>
      <c r="Y52" s="66">
        <f t="shared" si="3"/>
        <v>-1353.63944053616</v>
      </c>
      <c r="Z52" s="72">
        <f t="shared" si="4"/>
        <v>-0.19497086733551072</v>
      </c>
      <c r="AA52" s="79">
        <f t="shared" si="5"/>
        <v>-662.2106623963781</v>
      </c>
      <c r="AB52" s="81">
        <f t="shared" si="17"/>
        <v>-9.5381224379148782E-2</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11882244.306524485</v>
      </c>
    </row>
    <row r="53" spans="1:39" x14ac:dyDescent="0.2">
      <c r="A53" s="7">
        <v>32</v>
      </c>
      <c r="B53" s="7">
        <v>16</v>
      </c>
      <c r="C53" s="7">
        <v>8</v>
      </c>
      <c r="D53" s="12">
        <f t="shared" si="0"/>
        <v>2.6666666666666665</v>
      </c>
      <c r="E53" s="29">
        <f t="shared" si="18"/>
        <v>8227218.0579855535</v>
      </c>
      <c r="F53" s="2">
        <f t="shared" si="1"/>
        <v>12602.477950434342</v>
      </c>
      <c r="G53" s="2">
        <f t="shared" si="8"/>
        <v>24928.264379100838</v>
      </c>
      <c r="H53" s="2">
        <f t="shared" si="9"/>
        <v>27022.234818381457</v>
      </c>
      <c r="I53" s="2">
        <f t="shared" si="10"/>
        <v>64552.977147916637</v>
      </c>
      <c r="J53" s="2">
        <f t="shared" si="20"/>
        <v>172141.27239444436</v>
      </c>
      <c r="K53" s="2">
        <f t="shared" si="11"/>
        <v>61486.224215714872</v>
      </c>
      <c r="L53" s="2">
        <f t="shared" si="12"/>
        <v>163963.26457523965</v>
      </c>
      <c r="M53" s="2"/>
      <c r="N53" s="28">
        <f t="shared" si="21"/>
        <v>9137432.6941495799</v>
      </c>
      <c r="O53" s="2">
        <f t="shared" si="13"/>
        <v>13950.92582317839</v>
      </c>
      <c r="P53" s="2">
        <f t="shared" si="14"/>
        <v>27595.55451088331</v>
      </c>
      <c r="R53">
        <f t="shared" si="15"/>
        <v>32</v>
      </c>
      <c r="S53" s="89">
        <f t="shared" si="2"/>
        <v>51950.499197482291</v>
      </c>
      <c r="T53" s="89">
        <f>IF(AND(S53=0,S52&gt;0),SUM($G53:$H$381),S53)</f>
        <v>51950.499197482291</v>
      </c>
      <c r="U53" s="82">
        <f>SUM(T53:T$381)</f>
        <v>8279168.5571830394</v>
      </c>
      <c r="V53" s="68">
        <f>localspline(R53,'BBG rates'!$G$10:$G$27,'BBG rates'!$K$10:$K$27)</f>
        <v>1.0140577587621398</v>
      </c>
      <c r="W53" s="68">
        <f>locallinterp(R53,'BBG rates'!$G$10:$G$27,'BBG rates'!$J$10:$J$27)</f>
        <v>-0.51408333333333334</v>
      </c>
      <c r="X53" s="56">
        <f t="shared" si="16"/>
        <v>-0.51529861770074348</v>
      </c>
      <c r="Y53" s="66">
        <f t="shared" si="3"/>
        <v>-1331.183476421669</v>
      </c>
      <c r="Z53" s="72">
        <f t="shared" si="4"/>
        <v>-0.19294451618817141</v>
      </c>
      <c r="AA53" s="79">
        <f t="shared" si="5"/>
        <v>-658.06436152122399</v>
      </c>
      <c r="AB53" s="81">
        <f t="shared" si="17"/>
        <v>-9.5381224379148768E-2</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11840977.806746354</v>
      </c>
    </row>
    <row r="54" spans="1:39" x14ac:dyDescent="0.2">
      <c r="A54" s="7">
        <v>33</v>
      </c>
      <c r="B54" s="7">
        <v>16.5</v>
      </c>
      <c r="C54" s="7">
        <v>8.25</v>
      </c>
      <c r="D54" s="12">
        <f t="shared" si="0"/>
        <v>2.75</v>
      </c>
      <c r="E54" s="29">
        <f t="shared" si="18"/>
        <v>8175481.2751446208</v>
      </c>
      <c r="F54" s="2">
        <f t="shared" ref="F54:F85" si="22">IF($A54&lt;=$I$8,-IPMT($G$11,1,$I$8-$A54+1,$E53),0)</f>
        <v>12523.399355026075</v>
      </c>
      <c r="G54" s="2">
        <f t="shared" si="8"/>
        <v>24884.477090289449</v>
      </c>
      <c r="H54" s="2">
        <f t="shared" si="9"/>
        <v>26852.305750642903</v>
      </c>
      <c r="I54" s="2">
        <f t="shared" ref="I54:I80" si="23">SUM(F54:H54)</f>
        <v>64260.182195958427</v>
      </c>
      <c r="J54" s="2">
        <f t="shared" si="20"/>
        <v>176715.50103888568</v>
      </c>
      <c r="K54" s="2">
        <f t="shared" si="11"/>
        <v>61114.311560267466</v>
      </c>
      <c r="L54" s="2">
        <f t="shared" si="12"/>
        <v>168064.35679073553</v>
      </c>
      <c r="M54" s="2"/>
      <c r="N54" s="28">
        <f t="shared" si="21"/>
        <v>9109795.1339270305</v>
      </c>
      <c r="O54" s="2">
        <f t="shared" si="13"/>
        <v>13908.920111511643</v>
      </c>
      <c r="P54" s="2">
        <f t="shared" si="14"/>
        <v>27637.560222550059</v>
      </c>
      <c r="R54">
        <f t="shared" si="15"/>
        <v>33</v>
      </c>
      <c r="S54" s="89">
        <f t="shared" si="2"/>
        <v>51736.782840932356</v>
      </c>
      <c r="T54" s="89">
        <f>IF(AND(S54=0,S53&gt;0),SUM($G54:$H$381),S54)</f>
        <v>51736.782840932356</v>
      </c>
      <c r="U54" s="82">
        <f>SUM(T54:T$381)</f>
        <v>8227218.0579855563</v>
      </c>
      <c r="V54" s="68">
        <f>localspline(R54,'BBG rates'!$G$10:$G$27,'BBG rates'!$K$10:$K$27)</f>
        <v>1.014456179997886</v>
      </c>
      <c r="W54" s="68">
        <f>locallinterp(R54,'BBG rates'!$G$10:$G$27,'BBG rates'!$J$10:$J$27)</f>
        <v>-0.5128125</v>
      </c>
      <c r="X54" s="56">
        <f t="shared" si="16"/>
        <v>-0.51402177347679157</v>
      </c>
      <c r="Y54" s="66">
        <f t="shared" si="3"/>
        <v>-1308.8751260672304</v>
      </c>
      <c r="Z54" s="72">
        <f t="shared" si="4"/>
        <v>-0.19090902176297148</v>
      </c>
      <c r="AA54" s="79">
        <f t="shared" si="5"/>
        <v>-653.93510967075406</v>
      </c>
      <c r="AB54" s="81">
        <f t="shared" si="17"/>
        <v>-9.5381224379148768E-2</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11799108.077800864</v>
      </c>
    </row>
    <row r="55" spans="1:39" x14ac:dyDescent="0.2">
      <c r="A55" s="7">
        <v>34</v>
      </c>
      <c r="B55" s="7">
        <v>17</v>
      </c>
      <c r="C55" s="7">
        <v>8.5</v>
      </c>
      <c r="D55" s="12">
        <f t="shared" si="0"/>
        <v>2.8333333333333335</v>
      </c>
      <c r="E55" s="29">
        <f t="shared" si="18"/>
        <v>8123957.4323465312</v>
      </c>
      <c r="F55" s="2">
        <f t="shared" si="22"/>
        <v>12444.646076786128</v>
      </c>
      <c r="G55" s="2">
        <f t="shared" si="8"/>
        <v>24840.766715242782</v>
      </c>
      <c r="H55" s="2">
        <f t="shared" si="9"/>
        <v>26683.076082847241</v>
      </c>
      <c r="I55" s="2">
        <f t="shared" si="23"/>
        <v>63968.488874876151</v>
      </c>
      <c r="J55" s="2">
        <f t="shared" si="20"/>
        <v>181244.05181214912</v>
      </c>
      <c r="K55" s="2">
        <f t="shared" si="11"/>
        <v>60744.433501343658</v>
      </c>
      <c r="L55" s="2">
        <f t="shared" si="12"/>
        <v>172109.22825380706</v>
      </c>
      <c r="M55" s="2"/>
      <c r="N55" s="28">
        <f t="shared" si="21"/>
        <v>9082115.5040520877</v>
      </c>
      <c r="O55" s="2">
        <f t="shared" si="13"/>
        <v>13866.850459118072</v>
      </c>
      <c r="P55" s="2">
        <f t="shared" si="14"/>
        <v>27679.629874943625</v>
      </c>
      <c r="R55">
        <f t="shared" si="15"/>
        <v>34</v>
      </c>
      <c r="S55" s="89">
        <f t="shared" si="2"/>
        <v>51523.842798090023</v>
      </c>
      <c r="T55" s="89">
        <f>IF(AND(S55=0,S54&gt;0),SUM($G55:$H$381),S55)</f>
        <v>51523.842798090023</v>
      </c>
      <c r="U55" s="82">
        <f>SUM(T55:T$381)</f>
        <v>8175481.2751446236</v>
      </c>
      <c r="V55" s="68">
        <f>localspline(R55,'BBG rates'!$G$10:$G$27,'BBG rates'!$K$10:$K$27)</f>
        <v>1.0148529923475207</v>
      </c>
      <c r="W55" s="68">
        <f>locallinterp(R55,'BBG rates'!$G$10:$G$27,'BBG rates'!$J$10:$J$27)</f>
        <v>-0.51154166666666667</v>
      </c>
      <c r="X55" s="56">
        <f t="shared" si="16"/>
        <v>-0.51274494420368022</v>
      </c>
      <c r="Y55" s="66">
        <f t="shared" si="3"/>
        <v>-1286.7135986756641</v>
      </c>
      <c r="Z55" s="72">
        <f t="shared" si="4"/>
        <v>-0.18886427189370364</v>
      </c>
      <c r="AA55" s="79">
        <f t="shared" si="5"/>
        <v>-649.82284492674887</v>
      </c>
      <c r="AB55" s="81">
        <f t="shared" si="17"/>
        <v>-9.5381224379148768E-2</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11756640.862717366</v>
      </c>
    </row>
    <row r="56" spans="1:39" x14ac:dyDescent="0.2">
      <c r="A56" s="7">
        <v>35</v>
      </c>
      <c r="B56" s="7">
        <v>17.5</v>
      </c>
      <c r="C56" s="7">
        <v>8.75</v>
      </c>
      <c r="D56" s="12">
        <f t="shared" si="0"/>
        <v>2.9166666666666665</v>
      </c>
      <c r="E56" s="29">
        <f t="shared" si="18"/>
        <v>8072645.7559536844</v>
      </c>
      <c r="F56" s="2">
        <f t="shared" si="22"/>
        <v>12366.216934016567</v>
      </c>
      <c r="G56" s="2">
        <f t="shared" si="8"/>
        <v>24797.133118859372</v>
      </c>
      <c r="H56" s="2">
        <f t="shared" si="9"/>
        <v>26514.543273987692</v>
      </c>
      <c r="I56" s="2">
        <f t="shared" si="23"/>
        <v>63677.893326863632</v>
      </c>
      <c r="J56" s="2">
        <f t="shared" si="20"/>
        <v>185727.18887001893</v>
      </c>
      <c r="K56" s="2">
        <f t="shared" si="11"/>
        <v>60376.579465638024</v>
      </c>
      <c r="L56" s="2">
        <f t="shared" si="12"/>
        <v>176098.35677477758</v>
      </c>
      <c r="M56" s="2"/>
      <c r="N56" s="28">
        <f t="shared" si="21"/>
        <v>9054393.7404866945</v>
      </c>
      <c r="O56" s="2">
        <f t="shared" si="13"/>
        <v>13824.716768667657</v>
      </c>
      <c r="P56" s="2">
        <f t="shared" si="14"/>
        <v>27721.763565394042</v>
      </c>
      <c r="R56">
        <f t="shared" si="15"/>
        <v>35</v>
      </c>
      <c r="S56" s="89">
        <f t="shared" si="2"/>
        <v>51311.676392847061</v>
      </c>
      <c r="T56" s="89">
        <f>IF(AND(S56=0,S55&gt;0),SUM($G56:$H$381),S56)</f>
        <v>51311.676392847061</v>
      </c>
      <c r="U56" s="82">
        <f>SUM(T56:T$381)</f>
        <v>8123957.4323465331</v>
      </c>
      <c r="V56" s="68">
        <f>localspline(R56,'BBG rates'!$G$10:$G$27,'BBG rates'!$K$10:$K$27)</f>
        <v>1.0152490050027994</v>
      </c>
      <c r="W56" s="68">
        <f>locallinterp(R56,'BBG rates'!$G$10:$G$27,'BBG rates'!$J$10:$J$27)</f>
        <v>-0.51027083333333334</v>
      </c>
      <c r="X56" s="56">
        <f t="shared" si="16"/>
        <v>-0.51146812988127621</v>
      </c>
      <c r="Y56" s="66">
        <f t="shared" si="3"/>
        <v>-1264.6981070917759</v>
      </c>
      <c r="Z56" s="72">
        <f t="shared" si="4"/>
        <v>-0.18681015270556076</v>
      </c>
      <c r="AA56" s="79">
        <f t="shared" si="5"/>
        <v>-645.72750558441498</v>
      </c>
      <c r="AB56" s="81">
        <f t="shared" si="17"/>
        <v>-9.5381224379148768E-2</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11713581.871999731</v>
      </c>
    </row>
    <row r="57" spans="1:39" x14ac:dyDescent="0.2">
      <c r="A57" s="7">
        <v>36</v>
      </c>
      <c r="B57" s="7">
        <v>18</v>
      </c>
      <c r="C57" s="7">
        <v>9</v>
      </c>
      <c r="D57" s="12">
        <f t="shared" si="0"/>
        <v>3</v>
      </c>
      <c r="E57" s="29">
        <f t="shared" si="18"/>
        <v>8021545.4749955917</v>
      </c>
      <c r="F57" s="2">
        <f t="shared" si="22"/>
        <v>12288.110749093004</v>
      </c>
      <c r="G57" s="2">
        <f t="shared" si="8"/>
        <v>24753.576166275048</v>
      </c>
      <c r="H57" s="2">
        <f t="shared" si="9"/>
        <v>26346.704791817581</v>
      </c>
      <c r="I57" s="2">
        <f t="shared" si="23"/>
        <v>63388.391707185634</v>
      </c>
      <c r="J57" s="2">
        <f t="shared" si="20"/>
        <v>190165.17512155691</v>
      </c>
      <c r="K57" s="2">
        <f t="shared" si="11"/>
        <v>60010.738933195244</v>
      </c>
      <c r="L57" s="2">
        <f t="shared" si="12"/>
        <v>180032.21679958573</v>
      </c>
      <c r="M57" s="2"/>
      <c r="N57" s="28">
        <f t="shared" si="21"/>
        <v>9026629.7790953144</v>
      </c>
      <c r="O57" s="2">
        <f t="shared" si="13"/>
        <v>13782.518942682231</v>
      </c>
      <c r="P57" s="2">
        <f t="shared" si="14"/>
        <v>27763.961391379471</v>
      </c>
      <c r="R57">
        <f t="shared" si="15"/>
        <v>36</v>
      </c>
      <c r="S57" s="89">
        <f t="shared" si="2"/>
        <v>51100.280958092626</v>
      </c>
      <c r="T57" s="89">
        <f>IF(AND(S57=0,S56&gt;0),SUM($G57:$H$381),S57)</f>
        <v>51100.280958092626</v>
      </c>
      <c r="U57" s="82">
        <f>SUM(T57:T$381)</f>
        <v>8072645.7559536863</v>
      </c>
      <c r="V57" s="68">
        <f>localspline(R57,'BBG rates'!$G$10:$G$27,'BBG rates'!$K$10:$K$27)</f>
        <v>1.0156450271606445</v>
      </c>
      <c r="W57" s="68">
        <f>locallinterp(R57,'BBG rates'!$G$10:$G$27,'BBG rates'!$J$10:$J$27)</f>
        <v>-0.50900000000000001</v>
      </c>
      <c r="X57" s="56">
        <f t="shared" si="16"/>
        <v>-0.51019133050904664</v>
      </c>
      <c r="Y57" s="66">
        <f t="shared" si="3"/>
        <v>-1242.8278677870069</v>
      </c>
      <c r="Z57" s="72">
        <f t="shared" si="4"/>
        <v>-0.18474654858284661</v>
      </c>
      <c r="AA57" s="79">
        <f t="shared" si="5"/>
        <v>-641.64903015166794</v>
      </c>
      <c r="AB57" s="81">
        <f t="shared" si="17"/>
        <v>-9.5381224379148755E-2</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11669936.783778483</v>
      </c>
    </row>
    <row r="58" spans="1:39" x14ac:dyDescent="0.2">
      <c r="A58" s="7">
        <v>37</v>
      </c>
      <c r="B58" s="7">
        <v>18.5</v>
      </c>
      <c r="C58" s="7">
        <v>9.25</v>
      </c>
      <c r="D58" s="12">
        <f t="shared" si="0"/>
        <v>3.0833333333333335</v>
      </c>
      <c r="E58" s="29">
        <f t="shared" si="18"/>
        <v>7970655.8211599085</v>
      </c>
      <c r="F58" s="2">
        <f t="shared" si="22"/>
        <v>12210.32634845091</v>
      </c>
      <c r="G58" s="2">
        <f t="shared" si="8"/>
        <v>24710.095722862545</v>
      </c>
      <c r="H58" s="2">
        <f t="shared" si="9"/>
        <v>26179.55811282088</v>
      </c>
      <c r="I58" s="2">
        <f t="shared" si="23"/>
        <v>63099.980184134336</v>
      </c>
      <c r="J58" s="2">
        <f t="shared" si="20"/>
        <v>194558.27223441421</v>
      </c>
      <c r="K58" s="2">
        <f t="shared" si="11"/>
        <v>59646.901437145745</v>
      </c>
      <c r="L58" s="2">
        <f t="shared" si="12"/>
        <v>183911.27943119939</v>
      </c>
      <c r="M58" s="2"/>
      <c r="N58" s="28">
        <f t="shared" si="21"/>
        <v>8998823.5556447878</v>
      </c>
      <c r="O58" s="2">
        <f t="shared" si="13"/>
        <v>13740.256883535239</v>
      </c>
      <c r="P58" s="2">
        <f t="shared" si="14"/>
        <v>27806.223450526453</v>
      </c>
      <c r="R58">
        <f t="shared" si="15"/>
        <v>37</v>
      </c>
      <c r="S58" s="89">
        <f t="shared" si="2"/>
        <v>50889.653835683421</v>
      </c>
      <c r="T58" s="89">
        <f>IF(AND(S58=0,S57&gt;0),SUM($G58:$H$381),S58)</f>
        <v>50889.653835683421</v>
      </c>
      <c r="U58" s="82">
        <f>SUM(T58:T$381)</f>
        <v>8021545.4749955926</v>
      </c>
      <c r="V58" s="68">
        <f>localspline(R58,'BBG rates'!$G$10:$G$27,'BBG rates'!$K$10:$K$27)</f>
        <v>1.0160416158054528</v>
      </c>
      <c r="W58" s="68">
        <f>locallinterp(R58,'BBG rates'!$G$10:$G$27,'BBG rates'!$J$10:$J$27)</f>
        <v>-0.5074791666666667</v>
      </c>
      <c r="X58" s="56">
        <f t="shared" si="16"/>
        <v>-0.50866337714015053</v>
      </c>
      <c r="Y58" s="66">
        <f t="shared" si="3"/>
        <v>-1221.1021008441774</v>
      </c>
      <c r="Z58" s="72">
        <f t="shared" si="4"/>
        <v>-0.18267334213595765</v>
      </c>
      <c r="AA58" s="79">
        <f t="shared" si="5"/>
        <v>-637.58735734841684</v>
      </c>
      <c r="AB58" s="81">
        <f t="shared" si="17"/>
        <v>-9.5381224379148782E-2</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11625711.243962264</v>
      </c>
    </row>
    <row r="59" spans="1:39" x14ac:dyDescent="0.2">
      <c r="A59" s="7">
        <v>38</v>
      </c>
      <c r="B59" s="7">
        <v>19</v>
      </c>
      <c r="C59" s="7">
        <v>9.5</v>
      </c>
      <c r="D59" s="12">
        <f t="shared" si="0"/>
        <v>3.1666666666666665</v>
      </c>
      <c r="E59" s="29">
        <f t="shared" si="18"/>
        <v>7919976.0287834946</v>
      </c>
      <c r="F59" s="2">
        <f t="shared" si="22"/>
        <v>12132.862562571952</v>
      </c>
      <c r="G59" s="2">
        <f t="shared" si="8"/>
        <v>24666.691654231076</v>
      </c>
      <c r="H59" s="2">
        <f t="shared" si="9"/>
        <v>26013.100722182859</v>
      </c>
      <c r="I59" s="2">
        <f t="shared" si="23"/>
        <v>62812.654938985885</v>
      </c>
      <c r="J59" s="2">
        <f t="shared" si="20"/>
        <v>198906.74064012195</v>
      </c>
      <c r="K59" s="2">
        <f t="shared" si="11"/>
        <v>59285.056563442668</v>
      </c>
      <c r="L59" s="2">
        <f t="shared" si="12"/>
        <v>187736.01245090176</v>
      </c>
      <c r="M59" s="2"/>
      <c r="N59" s="28">
        <f t="shared" si="21"/>
        <v>8970975.0058041774</v>
      </c>
      <c r="O59" s="2">
        <f t="shared" si="13"/>
        <v>13697.930493451529</v>
      </c>
      <c r="P59" s="2">
        <f t="shared" si="14"/>
        <v>27848.549840610169</v>
      </c>
      <c r="R59">
        <f t="shared" si="15"/>
        <v>38</v>
      </c>
      <c r="S59" s="89">
        <f t="shared" si="2"/>
        <v>50679.792376413934</v>
      </c>
      <c r="T59" s="89">
        <f>IF(AND(S59=0,S58&gt;0),SUM($G59:$H$381),S59)</f>
        <v>50679.792376413934</v>
      </c>
      <c r="U59" s="82">
        <f>SUM(T59:T$381)</f>
        <v>7970655.8211599095</v>
      </c>
      <c r="V59" s="68">
        <f>localspline(R59,'BBG rates'!$G$10:$G$27,'BBG rates'!$K$10:$K$27)</f>
        <v>1.0164379614377346</v>
      </c>
      <c r="W59" s="68">
        <f>locallinterp(R59,'BBG rates'!$G$10:$G$27,'BBG rates'!$J$10:$J$27)</f>
        <v>-0.50595833333333329</v>
      </c>
      <c r="X59" s="56">
        <f t="shared" si="16"/>
        <v>-0.50713544518106168</v>
      </c>
      <c r="Y59" s="66">
        <f t="shared" si="3"/>
        <v>-1199.5306815262174</v>
      </c>
      <c r="Z59" s="72">
        <f t="shared" si="4"/>
        <v>-0.18059201778731307</v>
      </c>
      <c r="AA59" s="79">
        <f t="shared" si="5"/>
        <v>-633.5424261058514</v>
      </c>
      <c r="AB59" s="81">
        <f t="shared" si="17"/>
        <v>-9.5381224379148782E-2</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11581045.596793048</v>
      </c>
    </row>
    <row r="60" spans="1:39" x14ac:dyDescent="0.2">
      <c r="A60" s="7">
        <v>39</v>
      </c>
      <c r="B60" s="7">
        <v>19.5</v>
      </c>
      <c r="C60" s="7">
        <v>9.75</v>
      </c>
      <c r="D60" s="12">
        <f t="shared" si="0"/>
        <v>3.25</v>
      </c>
      <c r="E60" s="29">
        <f t="shared" si="18"/>
        <v>7869505.334843508</v>
      </c>
      <c r="F60" s="2">
        <f t="shared" si="22"/>
        <v>12055.718225970395</v>
      </c>
      <c r="G60" s="2">
        <f t="shared" si="8"/>
        <v>24623.363826225897</v>
      </c>
      <c r="H60" s="2">
        <f t="shared" si="9"/>
        <v>25847.330113760829</v>
      </c>
      <c r="I60" s="2">
        <f t="shared" si="23"/>
        <v>62526.412165957117</v>
      </c>
      <c r="J60" s="2">
        <f t="shared" si="20"/>
        <v>203210.83953936063</v>
      </c>
      <c r="K60" s="2">
        <f t="shared" si="11"/>
        <v>58925.193950599991</v>
      </c>
      <c r="L60" s="2">
        <f t="shared" si="12"/>
        <v>191506.88033944997</v>
      </c>
      <c r="M60" s="2"/>
      <c r="N60" s="28">
        <f t="shared" si="21"/>
        <v>8943084.0651446227</v>
      </c>
      <c r="O60" s="2">
        <f t="shared" si="13"/>
        <v>13655.539674507112</v>
      </c>
      <c r="P60" s="2">
        <f t="shared" si="14"/>
        <v>27890.940659554588</v>
      </c>
      <c r="R60">
        <f t="shared" si="15"/>
        <v>39</v>
      </c>
      <c r="S60" s="89">
        <f t="shared" si="2"/>
        <v>50470.693939986726</v>
      </c>
      <c r="T60" s="89">
        <f>IF(AND(S60=0,S59&gt;0),SUM($G60:$H$381),S60)</f>
        <v>50470.693939986726</v>
      </c>
      <c r="U60" s="82">
        <f>SUM(T60:T$381)</f>
        <v>7919976.0287834965</v>
      </c>
      <c r="V60" s="68">
        <f>localspline(R60,'BBG rates'!$G$10:$G$27,'BBG rates'!$K$10:$K$27)</f>
        <v>1.0168333599792945</v>
      </c>
      <c r="W60" s="68">
        <f>locallinterp(R60,'BBG rates'!$G$10:$G$27,'BBG rates'!$J$10:$J$27)</f>
        <v>-0.50443749999999998</v>
      </c>
      <c r="X60" s="56">
        <f t="shared" si="16"/>
        <v>-0.50560753463098074</v>
      </c>
      <c r="Y60" s="66">
        <f t="shared" si="3"/>
        <v>-1178.1127489691371</v>
      </c>
      <c r="Z60" s="72">
        <f t="shared" si="4"/>
        <v>-0.17850247192984414</v>
      </c>
      <c r="AA60" s="79">
        <f t="shared" si="5"/>
        <v>-629.51417556573188</v>
      </c>
      <c r="AB60" s="81">
        <f t="shared" si="17"/>
        <v>-9.5381224379148768E-2</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11535944.312970752</v>
      </c>
    </row>
    <row r="61" spans="1:39" x14ac:dyDescent="0.2">
      <c r="A61" s="7">
        <v>40</v>
      </c>
      <c r="B61" s="7">
        <v>20</v>
      </c>
      <c r="C61" s="7">
        <v>10</v>
      </c>
      <c r="D61" s="12">
        <f t="shared" si="0"/>
        <v>3.3333333333333335</v>
      </c>
      <c r="E61" s="29">
        <f t="shared" si="18"/>
        <v>7819242.9789485252</v>
      </c>
      <c r="F61" s="2">
        <f t="shared" si="22"/>
        <v>11978.892177179549</v>
      </c>
      <c r="G61" s="2">
        <f t="shared" si="8"/>
        <v>24580.112104927935</v>
      </c>
      <c r="H61" s="2">
        <f t="shared" si="9"/>
        <v>25682.24379005497</v>
      </c>
      <c r="I61" s="2">
        <f t="shared" si="23"/>
        <v>62241.248072162452</v>
      </c>
      <c r="J61" s="2">
        <f t="shared" si="20"/>
        <v>207470.82690720819</v>
      </c>
      <c r="K61" s="2">
        <f t="shared" si="11"/>
        <v>58567.303289432108</v>
      </c>
      <c r="L61" s="2">
        <f t="shared" si="12"/>
        <v>195224.34429810705</v>
      </c>
      <c r="M61" s="2"/>
      <c r="N61" s="28">
        <f t="shared" si="21"/>
        <v>8915150.6691391896</v>
      </c>
      <c r="O61" s="2">
        <f t="shared" si="13"/>
        <v>13613.084328628938</v>
      </c>
      <c r="P61" s="2">
        <f t="shared" si="14"/>
        <v>27933.396005432758</v>
      </c>
      <c r="R61">
        <f t="shared" si="15"/>
        <v>40</v>
      </c>
      <c r="S61" s="89">
        <f t="shared" si="2"/>
        <v>50262.355894982902</v>
      </c>
      <c r="T61" s="89">
        <f>IF(AND(S61=0,S60&gt;0),SUM($G61:$H$381),S61)</f>
        <v>50262.355894982902</v>
      </c>
      <c r="U61" s="82">
        <f>SUM(T61:T$381)</f>
        <v>7869505.3348435108</v>
      </c>
      <c r="V61" s="68">
        <f>localspline(R61,'BBG rates'!$G$10:$G$27,'BBG rates'!$K$10:$K$27)</f>
        <v>1.0172267497192871</v>
      </c>
      <c r="W61" s="68">
        <f>locallinterp(R61,'BBG rates'!$G$10:$G$27,'BBG rates'!$J$10:$J$27)</f>
        <v>-0.50291666666666668</v>
      </c>
      <c r="X61" s="56">
        <f t="shared" si="16"/>
        <v>-0.50407964548924156</v>
      </c>
      <c r="Y61" s="66">
        <f t="shared" si="3"/>
        <v>-1156.8474463573775</v>
      </c>
      <c r="Z61" s="72">
        <f t="shared" si="4"/>
        <v>-0.17640459934403976</v>
      </c>
      <c r="AA61" s="79">
        <f t="shared" si="5"/>
        <v>-625.50254507968089</v>
      </c>
      <c r="AB61" s="81">
        <f t="shared" si="17"/>
        <v>-9.5381224379148755E-2</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11490411.837484278</v>
      </c>
    </row>
    <row r="62" spans="1:39" x14ac:dyDescent="0.2">
      <c r="A62" s="7">
        <v>41</v>
      </c>
      <c r="B62" s="7">
        <v>20.5</v>
      </c>
      <c r="C62" s="7">
        <v>10.25</v>
      </c>
      <c r="D62" s="12">
        <f t="shared" si="0"/>
        <v>3.4166666666666665</v>
      </c>
      <c r="E62" s="29">
        <f t="shared" si="18"/>
        <v>7769188.2033296926</v>
      </c>
      <c r="F62" s="2">
        <f t="shared" si="22"/>
        <v>11902.383258738233</v>
      </c>
      <c r="G62" s="2">
        <f t="shared" si="8"/>
        <v>24536.936356653336</v>
      </c>
      <c r="H62" s="2">
        <f t="shared" si="9"/>
        <v>25517.839262179277</v>
      </c>
      <c r="I62" s="2">
        <f t="shared" si="23"/>
        <v>61957.158877570851</v>
      </c>
      <c r="J62" s="2">
        <f t="shared" si="20"/>
        <v>211686.95949836707</v>
      </c>
      <c r="K62" s="2">
        <f t="shared" si="11"/>
        <v>58211.374322794538</v>
      </c>
      <c r="L62" s="2">
        <f t="shared" si="12"/>
        <v>198888.862269548</v>
      </c>
      <c r="M62" s="2"/>
      <c r="N62" s="28">
        <f t="shared" si="21"/>
        <v>8887174.753162723</v>
      </c>
      <c r="O62" s="2">
        <f t="shared" si="13"/>
        <v>13570.564357594672</v>
      </c>
      <c r="P62" s="2">
        <f t="shared" si="14"/>
        <v>27975.915976467029</v>
      </c>
      <c r="R62">
        <f t="shared" si="15"/>
        <v>41</v>
      </c>
      <c r="S62" s="89">
        <f t="shared" si="2"/>
        <v>50054.775618832617</v>
      </c>
      <c r="T62" s="89">
        <f>IF(AND(S62=0,S61&gt;0),SUM($G62:$H$381),S62)</f>
        <v>50054.775618832617</v>
      </c>
      <c r="U62" s="82">
        <f>SUM(T62:T$381)</f>
        <v>7819242.9789485279</v>
      </c>
      <c r="V62" s="68">
        <f>localspline(R62,'BBG rates'!$G$10:$G$27,'BBG rates'!$K$10:$K$27)</f>
        <v>1.0176170689486232</v>
      </c>
      <c r="W62" s="68">
        <f>locallinterp(R62,'BBG rates'!$G$10:$G$27,'BBG rates'!$J$10:$J$27)</f>
        <v>-0.50139583333333337</v>
      </c>
      <c r="X62" s="56">
        <f t="shared" si="16"/>
        <v>-0.50255177775531124</v>
      </c>
      <c r="Y62" s="66">
        <f t="shared" si="3"/>
        <v>-1135.7339209065467</v>
      </c>
      <c r="Z62" s="72">
        <f t="shared" si="4"/>
        <v>-0.17429829316688222</v>
      </c>
      <c r="AA62" s="79">
        <f t="shared" si="5"/>
        <v>-621.50747420847756</v>
      </c>
      <c r="AB62" s="81">
        <f t="shared" si="17"/>
        <v>-9.5381224379148755E-2</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11444452.589732567</v>
      </c>
    </row>
    <row r="63" spans="1:39" x14ac:dyDescent="0.2">
      <c r="A63" s="7">
        <v>42</v>
      </c>
      <c r="B63" s="7">
        <v>21</v>
      </c>
      <c r="C63" s="7">
        <v>10.5</v>
      </c>
      <c r="D63" s="12">
        <f t="shared" si="0"/>
        <v>3.5</v>
      </c>
      <c r="E63" s="29">
        <f t="shared" si="18"/>
        <v>7719340.252831907</v>
      </c>
      <c r="F63" s="2">
        <f t="shared" si="22"/>
        <v>11826.190317177336</v>
      </c>
      <c r="G63" s="2">
        <f t="shared" si="8"/>
        <v>24493.836447953068</v>
      </c>
      <c r="H63" s="2">
        <f t="shared" si="9"/>
        <v>25354.114049832584</v>
      </c>
      <c r="I63" s="2">
        <f t="shared" si="23"/>
        <v>61674.140814962986</v>
      </c>
      <c r="J63" s="2">
        <f t="shared" si="20"/>
        <v>215859.49285237046</v>
      </c>
      <c r="K63" s="2">
        <f t="shared" si="11"/>
        <v>57857.39684532598</v>
      </c>
      <c r="L63" s="2">
        <f t="shared" si="12"/>
        <v>202500.88895864095</v>
      </c>
      <c r="M63" s="2"/>
      <c r="N63" s="28">
        <f t="shared" si="21"/>
        <v>8859156.2524916939</v>
      </c>
      <c r="O63" s="2">
        <f t="shared" si="13"/>
        <v>13527.979663032471</v>
      </c>
      <c r="P63" s="2">
        <f t="shared" si="14"/>
        <v>28018.500671029236</v>
      </c>
      <c r="R63">
        <f t="shared" si="15"/>
        <v>42</v>
      </c>
      <c r="S63" s="89">
        <f t="shared" si="2"/>
        <v>49847.950497785656</v>
      </c>
      <c r="T63" s="89">
        <f>IF(AND(S63=0,S62&gt;0),SUM($G63:$H$381),S63)</f>
        <v>49847.950497785656</v>
      </c>
      <c r="U63" s="82">
        <f>SUM(T63:T$381)</f>
        <v>7769188.2033296945</v>
      </c>
      <c r="V63" s="68">
        <f>localspline(R63,'BBG rates'!$G$10:$G$27,'BBG rates'!$K$10:$K$27)</f>
        <v>1.0180036135864725</v>
      </c>
      <c r="W63" s="68">
        <f>locallinterp(R63,'BBG rates'!$G$10:$G$27,'BBG rates'!$J$10:$J$27)</f>
        <v>-0.49987500000000001</v>
      </c>
      <c r="X63" s="56">
        <f t="shared" si="16"/>
        <v>-0.50102393142865687</v>
      </c>
      <c r="Y63" s="66">
        <f t="shared" si="3"/>
        <v>-1114.7713238462238</v>
      </c>
      <c r="Z63" s="72">
        <f t="shared" si="4"/>
        <v>-0.17218344486006279</v>
      </c>
      <c r="AA63" s="79">
        <f t="shared" si="5"/>
        <v>-617.52890272135437</v>
      </c>
      <c r="AB63" s="81">
        <f t="shared" si="17"/>
        <v>-9.5381224379148768E-2</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11398070.963645145</v>
      </c>
    </row>
    <row r="64" spans="1:39" x14ac:dyDescent="0.2">
      <c r="A64" s="7">
        <v>43</v>
      </c>
      <c r="B64" s="7">
        <v>21.5</v>
      </c>
      <c r="C64" s="7">
        <v>10.75</v>
      </c>
      <c r="D64" s="12">
        <f t="shared" si="0"/>
        <v>3.5833333333333335</v>
      </c>
      <c r="E64" s="29">
        <f t="shared" si="18"/>
        <v>7669698.3749050256</v>
      </c>
      <c r="F64" s="2">
        <f t="shared" si="22"/>
        <v>11750.312203006359</v>
      </c>
      <c r="G64" s="2">
        <f t="shared" si="8"/>
        <v>24450.812245612498</v>
      </c>
      <c r="H64" s="2">
        <f t="shared" si="9"/>
        <v>25191.065681269705</v>
      </c>
      <c r="I64" s="2">
        <f t="shared" si="23"/>
        <v>61392.190129888564</v>
      </c>
      <c r="J64" s="2">
        <f t="shared" si="20"/>
        <v>219988.68129876736</v>
      </c>
      <c r="K64" s="2">
        <f t="shared" si="11"/>
        <v>57505.36070319164</v>
      </c>
      <c r="L64" s="2">
        <f t="shared" si="12"/>
        <v>206060.87585310338</v>
      </c>
      <c r="M64" s="2"/>
      <c r="N64" s="28">
        <f t="shared" si="21"/>
        <v>8831095.1023040526</v>
      </c>
      <c r="O64" s="2">
        <f t="shared" si="13"/>
        <v>13485.330146420743</v>
      </c>
      <c r="P64" s="2">
        <f t="shared" si="14"/>
        <v>28061.150187640957</v>
      </c>
      <c r="R64">
        <f t="shared" si="15"/>
        <v>43</v>
      </c>
      <c r="S64" s="89">
        <f t="shared" si="2"/>
        <v>49641.877926882204</v>
      </c>
      <c r="T64" s="89">
        <f>IF(AND(S64=0,S63&gt;0),SUM($G64:$H$381),S64)</f>
        <v>49641.877926882204</v>
      </c>
      <c r="U64" s="82">
        <f>SUM(T64:T$381)</f>
        <v>7719340.2528319107</v>
      </c>
      <c r="V64" s="68">
        <f>localspline(R64,'BBG rates'!$G$10:$G$27,'BBG rates'!$K$10:$K$27)</f>
        <v>1.0183852623190162</v>
      </c>
      <c r="W64" s="68">
        <f>locallinterp(R64,'BBG rates'!$G$10:$G$27,'BBG rates'!$J$10:$J$27)</f>
        <v>-0.49835416666666665</v>
      </c>
      <c r="X64" s="56">
        <f t="shared" si="16"/>
        <v>-0.49949610650834586</v>
      </c>
      <c r="Y64" s="66">
        <f t="shared" si="3"/>
        <v>-1093.9588104028392</v>
      </c>
      <c r="Z64" s="72">
        <f t="shared" si="4"/>
        <v>-0.17005994417745901</v>
      </c>
      <c r="AA64" s="79">
        <f t="shared" si="5"/>
        <v>-613.56677059529602</v>
      </c>
      <c r="AB64" s="81">
        <f t="shared" si="17"/>
        <v>-9.5381224379148741E-2</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11351271.327802131</v>
      </c>
    </row>
    <row r="65" spans="1:39" x14ac:dyDescent="0.2">
      <c r="A65" s="7">
        <v>44</v>
      </c>
      <c r="B65" s="7">
        <v>22</v>
      </c>
      <c r="C65" s="7">
        <v>11</v>
      </c>
      <c r="D65" s="12">
        <f t="shared" si="0"/>
        <v>3.6666666666666665</v>
      </c>
      <c r="E65" s="29">
        <f t="shared" si="18"/>
        <v>7620261.8195951022</v>
      </c>
      <c r="F65" s="2">
        <f t="shared" si="22"/>
        <v>11674.747770700063</v>
      </c>
      <c r="G65" s="2">
        <f t="shared" si="8"/>
        <v>24407.863616651026</v>
      </c>
      <c r="H65" s="2">
        <f t="shared" si="9"/>
        <v>25028.691693272631</v>
      </c>
      <c r="I65" s="2">
        <f t="shared" si="23"/>
        <v>61111.303080623722</v>
      </c>
      <c r="J65" s="2">
        <f t="shared" si="20"/>
        <v>224074.77796228699</v>
      </c>
      <c r="K65" s="2">
        <f t="shared" si="11"/>
        <v>57155.25579382779</v>
      </c>
      <c r="L65" s="2">
        <f t="shared" si="12"/>
        <v>209569.27124403525</v>
      </c>
      <c r="M65" s="2"/>
      <c r="N65" s="28">
        <f t="shared" si="21"/>
        <v>8802991.2376790792</v>
      </c>
      <c r="O65" s="2">
        <f t="shared" si="13"/>
        <v>13442.615709087931</v>
      </c>
      <c r="P65" s="2">
        <f t="shared" si="14"/>
        <v>28103.864624973769</v>
      </c>
      <c r="R65">
        <f t="shared" si="15"/>
        <v>44</v>
      </c>
      <c r="S65" s="89">
        <f t="shared" si="2"/>
        <v>49436.555309923657</v>
      </c>
      <c r="T65" s="89">
        <f>IF(AND(S65=0,S64&gt;0),SUM($G65:$H$381),S65)</f>
        <v>49436.555309923657</v>
      </c>
      <c r="U65" s="82">
        <f>SUM(T65:T$381)</f>
        <v>7669698.3749050284</v>
      </c>
      <c r="V65" s="68">
        <f>localspline(R65,'BBG rates'!$G$10:$G$27,'BBG rates'!$K$10:$K$27)</f>
        <v>1.0187611918553163</v>
      </c>
      <c r="W65" s="68">
        <f>locallinterp(R65,'BBG rates'!$G$10:$G$27,'BBG rates'!$J$10:$J$27)</f>
        <v>-0.49683333333333335</v>
      </c>
      <c r="X65" s="56">
        <f t="shared" si="16"/>
        <v>-0.49796830299397854</v>
      </c>
      <c r="Y65" s="66">
        <f t="shared" si="3"/>
        <v>-1073.295539782639</v>
      </c>
      <c r="Z65" s="72">
        <f t="shared" si="4"/>
        <v>-0.16792767913185572</v>
      </c>
      <c r="AA65" s="79">
        <f t="shared" si="5"/>
        <v>-609.62101801434085</v>
      </c>
      <c r="AB65" s="81">
        <f t="shared" si="17"/>
        <v>-9.5381224379148755E-2</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11304058.025553741</v>
      </c>
    </row>
    <row r="66" spans="1:39" x14ac:dyDescent="0.2">
      <c r="A66" s="7">
        <v>45</v>
      </c>
      <c r="B66" s="7">
        <v>22.5</v>
      </c>
      <c r="C66" s="7">
        <v>11.25</v>
      </c>
      <c r="D66" s="12">
        <f t="shared" si="0"/>
        <v>3.75</v>
      </c>
      <c r="E66" s="29">
        <f t="shared" si="18"/>
        <v>7571029.8395356582</v>
      </c>
      <c r="F66" s="2">
        <f t="shared" si="22"/>
        <v>11599.495878685109</v>
      </c>
      <c r="G66" s="2">
        <f t="shared" si="8"/>
        <v>24364.990428321584</v>
      </c>
      <c r="H66" s="2">
        <f t="shared" si="9"/>
        <v>24866.98963112188</v>
      </c>
      <c r="I66" s="2">
        <f t="shared" si="23"/>
        <v>60831.475938128569</v>
      </c>
      <c r="J66" s="2">
        <f t="shared" si="20"/>
        <v>228118.03476798214</v>
      </c>
      <c r="K66" s="2">
        <f t="shared" si="11"/>
        <v>56807.072065687491</v>
      </c>
      <c r="L66" s="2">
        <f t="shared" si="12"/>
        <v>213026.52024632812</v>
      </c>
      <c r="M66" s="2"/>
      <c r="N66" s="28">
        <f t="shared" si="21"/>
        <v>8774844.5935972296</v>
      </c>
      <c r="O66" s="2">
        <f t="shared" si="13"/>
        <v>13399.836252212286</v>
      </c>
      <c r="P66" s="2">
        <f t="shared" si="14"/>
        <v>28146.644081849416</v>
      </c>
      <c r="R66">
        <f t="shared" si="15"/>
        <v>45</v>
      </c>
      <c r="S66" s="89">
        <f t="shared" si="2"/>
        <v>49231.980059443464</v>
      </c>
      <c r="T66" s="89">
        <f>IF(AND(S66=0,S65&gt;0),SUM($G66:$H$381),S66)</f>
        <v>49231.980059443464</v>
      </c>
      <c r="U66" s="82">
        <f>SUM(T66:T$381)</f>
        <v>7620261.8195951041</v>
      </c>
      <c r="V66" s="68">
        <f>localspline(R66,'BBG rates'!$G$10:$G$27,'BBG rates'!$K$10:$K$27)</f>
        <v>1.0191303404869316</v>
      </c>
      <c r="W66" s="68">
        <f>locallinterp(R66,'BBG rates'!$G$10:$G$27,'BBG rates'!$J$10:$J$27)</f>
        <v>-0.49531250000000004</v>
      </c>
      <c r="X66" s="56">
        <f t="shared" si="16"/>
        <v>-0.49644052088488877</v>
      </c>
      <c r="Y66" s="66">
        <f t="shared" si="3"/>
        <v>-1052.7806751546802</v>
      </c>
      <c r="Z66" s="72">
        <f t="shared" si="4"/>
        <v>-0.16578653596087892</v>
      </c>
      <c r="AA66" s="79">
        <f t="shared" si="5"/>
        <v>-605.69158536888415</v>
      </c>
      <c r="AB66" s="81">
        <f t="shared" si="17"/>
        <v>-9.5381224379148755E-2</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11256435.375139298</v>
      </c>
    </row>
    <row r="67" spans="1:39" x14ac:dyDescent="0.2">
      <c r="A67" s="7">
        <v>46</v>
      </c>
      <c r="B67" s="7">
        <v>23</v>
      </c>
      <c r="C67" s="7">
        <v>11.5</v>
      </c>
      <c r="D67" s="12">
        <f t="shared" si="0"/>
        <v>3.8333333333333335</v>
      </c>
      <c r="E67" s="29">
        <f t="shared" si="18"/>
        <v>7522001.6899389802</v>
      </c>
      <c r="F67" s="2">
        <f t="shared" si="22"/>
        <v>11524.555389326782</v>
      </c>
      <c r="G67" s="2">
        <f t="shared" si="8"/>
        <v>24322.19254811031</v>
      </c>
      <c r="H67" s="2">
        <f t="shared" si="9"/>
        <v>24705.9570485679</v>
      </c>
      <c r="I67" s="2">
        <f t="shared" si="23"/>
        <v>60552.704986004988</v>
      </c>
      <c r="J67" s="2">
        <f t="shared" si="20"/>
        <v>232118.70244635246</v>
      </c>
      <c r="K67" s="2">
        <f t="shared" si="11"/>
        <v>56460.799517987813</v>
      </c>
      <c r="L67" s="2">
        <f t="shared" si="12"/>
        <v>216433.06481895328</v>
      </c>
      <c r="M67" s="2"/>
      <c r="N67" s="28">
        <f t="shared" si="21"/>
        <v>8746655.1049399897</v>
      </c>
      <c r="O67" s="2">
        <f t="shared" si="13"/>
        <v>13356.991676821623</v>
      </c>
      <c r="P67" s="2">
        <f t="shared" si="14"/>
        <v>28189.488657240079</v>
      </c>
      <c r="R67">
        <f t="shared" si="15"/>
        <v>46</v>
      </c>
      <c r="S67" s="89">
        <f t="shared" si="2"/>
        <v>49028.149596678209</v>
      </c>
      <c r="T67" s="89">
        <f>IF(AND(S67=0,S66&gt;0),SUM($G67:$H$381),S67)</f>
        <v>49028.149596678209</v>
      </c>
      <c r="U67" s="82">
        <f>SUM(T67:T$381)</f>
        <v>7571029.8395356601</v>
      </c>
      <c r="V67" s="68">
        <f>localspline(R67,'BBG rates'!$G$10:$G$27,'BBG rates'!$K$10:$K$27)</f>
        <v>1.0194918551204313</v>
      </c>
      <c r="W67" s="68">
        <f>locallinterp(R67,'BBG rates'!$G$10:$G$27,'BBG rates'!$J$10:$J$27)</f>
        <v>-0.49379166666666668</v>
      </c>
      <c r="X67" s="56">
        <f t="shared" si="16"/>
        <v>-0.49491276018041042</v>
      </c>
      <c r="Y67" s="66">
        <f t="shared" si="3"/>
        <v>-1032.4133836339265</v>
      </c>
      <c r="Z67" s="72">
        <f t="shared" si="4"/>
        <v>-0.1636363990921339</v>
      </c>
      <c r="AA67" s="79">
        <f t="shared" si="5"/>
        <v>-601.77841325498457</v>
      </c>
      <c r="AB67" s="81">
        <f t="shared" si="17"/>
        <v>-9.5381224379148768E-2</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11208407.66980572</v>
      </c>
    </row>
    <row r="68" spans="1:39" x14ac:dyDescent="0.2">
      <c r="A68" s="7">
        <v>47</v>
      </c>
      <c r="B68" s="7">
        <v>23.5</v>
      </c>
      <c r="C68" s="7">
        <v>11.75</v>
      </c>
      <c r="D68" s="12">
        <f t="shared" si="0"/>
        <v>3.9166666666666665</v>
      </c>
      <c r="E68" s="29">
        <f t="shared" si="18"/>
        <v>7473176.6285874415</v>
      </c>
      <c r="F68" s="2">
        <f t="shared" si="22"/>
        <v>11449.925168915741</v>
      </c>
      <c r="G68" s="2">
        <f t="shared" si="8"/>
        <v>24279.469843736108</v>
      </c>
      <c r="H68" s="2">
        <f t="shared" si="9"/>
        <v>24545.591507802568</v>
      </c>
      <c r="I68" s="2">
        <f t="shared" si="23"/>
        <v>60274.986520454418</v>
      </c>
      <c r="J68" s="2">
        <f t="shared" si="20"/>
        <v>236077.03053844647</v>
      </c>
      <c r="K68" s="2">
        <f t="shared" si="11"/>
        <v>56116.428200457987</v>
      </c>
      <c r="L68" s="2">
        <f t="shared" si="12"/>
        <v>219789.34378512713</v>
      </c>
      <c r="M68" s="2"/>
      <c r="N68" s="28">
        <f t="shared" si="21"/>
        <v>8718422.7064897213</v>
      </c>
      <c r="O68" s="2">
        <f t="shared" si="13"/>
        <v>13314.081883793111</v>
      </c>
      <c r="P68" s="2">
        <f t="shared" si="14"/>
        <v>28232.398450268589</v>
      </c>
      <c r="R68">
        <f t="shared" si="15"/>
        <v>47</v>
      </c>
      <c r="S68" s="89">
        <f t="shared" si="2"/>
        <v>48825.061351538679</v>
      </c>
      <c r="T68" s="89">
        <f>IF(AND(S68=0,S67&gt;0),SUM($G68:$H$381),S68)</f>
        <v>48825.061351538679</v>
      </c>
      <c r="U68" s="82">
        <f>SUM(T68:T$381)</f>
        <v>7522001.689938982</v>
      </c>
      <c r="V68" s="68">
        <f>localspline(R68,'BBG rates'!$G$10:$G$27,'BBG rates'!$K$10:$K$27)</f>
        <v>1.0198447485528579</v>
      </c>
      <c r="W68" s="68">
        <f>locallinterp(R68,'BBG rates'!$G$10:$G$27,'BBG rates'!$J$10:$J$27)</f>
        <v>-0.49227083333333332</v>
      </c>
      <c r="X68" s="56">
        <f t="shared" si="16"/>
        <v>-0.49338502088001057</v>
      </c>
      <c r="Y68" s="66">
        <f t="shared" si="3"/>
        <v>-1012.1928362644015</v>
      </c>
      <c r="Z68" s="72">
        <f t="shared" si="4"/>
        <v>-0.16147715110751787</v>
      </c>
      <c r="AA68" s="79">
        <f t="shared" si="5"/>
        <v>-597.88144247367188</v>
      </c>
      <c r="AB68" s="81">
        <f t="shared" si="17"/>
        <v>-9.5381224379148768E-2</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11159979.177925503</v>
      </c>
    </row>
    <row r="69" spans="1:39" x14ac:dyDescent="0.2">
      <c r="A69" s="7">
        <v>48</v>
      </c>
      <c r="B69" s="7">
        <v>24</v>
      </c>
      <c r="C69" s="7">
        <v>12</v>
      </c>
      <c r="D69" s="12">
        <f t="shared" si="0"/>
        <v>4</v>
      </c>
      <c r="E69" s="29">
        <f t="shared" si="18"/>
        <v>7424553.9158248613</v>
      </c>
      <c r="F69" s="2">
        <f t="shared" si="22"/>
        <v>11375.604087654805</v>
      </c>
      <c r="G69" s="2">
        <f t="shared" si="8"/>
        <v>24236.822183150223</v>
      </c>
      <c r="H69" s="2">
        <f t="shared" si="9"/>
        <v>24385.890579430808</v>
      </c>
      <c r="I69" s="2">
        <f t="shared" si="23"/>
        <v>59998.316850235839</v>
      </c>
      <c r="J69" s="2">
        <f t="shared" si="20"/>
        <v>239993.26740094335</v>
      </c>
      <c r="K69" s="2">
        <f t="shared" si="11"/>
        <v>55773.94821308901</v>
      </c>
      <c r="L69" s="2">
        <f t="shared" si="12"/>
        <v>223095.79285235604</v>
      </c>
      <c r="M69" s="2"/>
      <c r="N69" s="28">
        <f t="shared" si="21"/>
        <v>8690147.3329295125</v>
      </c>
      <c r="O69" s="2">
        <f t="shared" si="13"/>
        <v>13271.106773853033</v>
      </c>
      <c r="P69" s="2">
        <f t="shared" si="14"/>
        <v>28275.373560208671</v>
      </c>
      <c r="R69">
        <f t="shared" si="15"/>
        <v>48</v>
      </c>
      <c r="S69" s="89">
        <f t="shared" si="2"/>
        <v>48622.712762581032</v>
      </c>
      <c r="T69" s="89">
        <f>IF(AND(S69=0,S68&gt;0),SUM($G69:$H$381),S69)</f>
        <v>48622.712762581032</v>
      </c>
      <c r="U69" s="82">
        <f>SUM(T69:T$381)</f>
        <v>7473176.6285874434</v>
      </c>
      <c r="V69" s="68">
        <f>localspline(R69,'BBG rates'!$G$10:$G$27,'BBG rates'!$K$10:$K$27)</f>
        <v>1.0201880931854248</v>
      </c>
      <c r="W69" s="68">
        <f>locallinterp(R69,'BBG rates'!$G$10:$G$27,'BBG rates'!$J$10:$J$27)</f>
        <v>-0.49075000000000002</v>
      </c>
      <c r="X69" s="56">
        <f t="shared" si="16"/>
        <v>-0.49185730298288988</v>
      </c>
      <c r="Y69" s="66">
        <f t="shared" si="3"/>
        <v>-992.11820800240423</v>
      </c>
      <c r="Z69" s="72">
        <f t="shared" si="4"/>
        <v>-0.15930867270668506</v>
      </c>
      <c r="AA69" s="79">
        <f t="shared" si="5"/>
        <v>-594.00061403025791</v>
      </c>
      <c r="AB69" s="81">
        <f t="shared" si="17"/>
        <v>-9.5381224379148782E-2</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11111154.143114194</v>
      </c>
    </row>
    <row r="70" spans="1:39" x14ac:dyDescent="0.2">
      <c r="A70" s="7">
        <v>49</v>
      </c>
      <c r="B70" s="7">
        <v>24.5</v>
      </c>
      <c r="C70" s="7">
        <v>12.25</v>
      </c>
      <c r="D70" s="12">
        <f t="shared" si="0"/>
        <v>4.083333333333333</v>
      </c>
      <c r="E70" s="29">
        <f t="shared" si="18"/>
        <v>7376132.8145478824</v>
      </c>
      <c r="F70" s="2">
        <f t="shared" si="22"/>
        <v>11301.591019645812</v>
      </c>
      <c r="G70" s="2">
        <f t="shared" si="8"/>
        <v>24194.249434535865</v>
      </c>
      <c r="H70" s="2">
        <f t="shared" si="9"/>
        <v>24226.851842442295</v>
      </c>
      <c r="I70" s="2">
        <f t="shared" si="23"/>
        <v>59722.692296623973</v>
      </c>
      <c r="J70" s="2">
        <f t="shared" si="20"/>
        <v>243867.66021121453</v>
      </c>
      <c r="K70" s="2">
        <f t="shared" si="11"/>
        <v>55433.349705884386</v>
      </c>
      <c r="L70" s="2">
        <f t="shared" si="12"/>
        <v>226352.84463236123</v>
      </c>
      <c r="M70" s="2"/>
      <c r="N70" s="28">
        <f t="shared" si="21"/>
        <v>8661828.9188430272</v>
      </c>
      <c r="O70" s="2">
        <f t="shared" si="13"/>
        <v>13228.066247576555</v>
      </c>
      <c r="P70" s="2">
        <f t="shared" si="14"/>
        <v>28318.414086485147</v>
      </c>
      <c r="R70">
        <f t="shared" si="15"/>
        <v>49</v>
      </c>
      <c r="S70" s="89">
        <f t="shared" si="2"/>
        <v>48421.101276978159</v>
      </c>
      <c r="T70" s="89">
        <f>IF(AND(S70=0,S69&gt;0),SUM($G70:$H$381),S70)</f>
        <v>48421.101276978159</v>
      </c>
      <c r="U70" s="82">
        <f>SUM(T70:T$381)</f>
        <v>7424553.9158248631</v>
      </c>
      <c r="V70" s="68">
        <f>localspline(R70,'BBG rates'!$G$10:$G$27,'BBG rates'!$K$10:$K$27)</f>
        <v>1.0205211799567286</v>
      </c>
      <c r="W70" s="68">
        <f>locallinterp(R70,'BBG rates'!$G$10:$G$27,'BBG rates'!$J$10:$J$27)</f>
        <v>-0.48802083333333335</v>
      </c>
      <c r="X70" s="56">
        <f t="shared" si="16"/>
        <v>-0.48911583549027249</v>
      </c>
      <c r="Y70" s="66">
        <f t="shared" si="3"/>
        <v>-972.18867769980852</v>
      </c>
      <c r="Z70" s="72">
        <f t="shared" si="4"/>
        <v>-0.15713084266964461</v>
      </c>
      <c r="AA70" s="79">
        <f t="shared" si="5"/>
        <v>-590.13586913364907</v>
      </c>
      <c r="AB70" s="81">
        <f t="shared" si="17"/>
        <v>-9.5381224379148768E-2</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11061936.784347398</v>
      </c>
    </row>
    <row r="71" spans="1:39" x14ac:dyDescent="0.2">
      <c r="A71" s="7">
        <v>50</v>
      </c>
      <c r="B71" s="7">
        <v>25</v>
      </c>
      <c r="C71" s="7">
        <v>12.5</v>
      </c>
      <c r="D71" s="12">
        <f t="shared" si="0"/>
        <v>4.166666666666667</v>
      </c>
      <c r="E71" s="29">
        <f t="shared" si="18"/>
        <v>7327912.5901973918</v>
      </c>
      <c r="F71" s="2">
        <f t="shared" si="22"/>
        <v>11227.884842876474</v>
      </c>
      <c r="G71" s="2">
        <f t="shared" si="8"/>
        <v>24151.751466307756</v>
      </c>
      <c r="H71" s="2">
        <f t="shared" si="9"/>
        <v>24068.472884183218</v>
      </c>
      <c r="I71" s="2">
        <f t="shared" si="23"/>
        <v>59448.109193367447</v>
      </c>
      <c r="J71" s="2">
        <f t="shared" si="20"/>
        <v>247700.45497236439</v>
      </c>
      <c r="K71" s="2">
        <f t="shared" si="11"/>
        <v>55094.622878612099</v>
      </c>
      <c r="L71" s="2">
        <f t="shared" si="12"/>
        <v>229560.92866088377</v>
      </c>
      <c r="M71" s="2"/>
      <c r="N71" s="28">
        <f t="shared" si="21"/>
        <v>8633467.3987143524</v>
      </c>
      <c r="O71" s="2">
        <f t="shared" si="13"/>
        <v>13184.960205387502</v>
      </c>
      <c r="P71" s="2">
        <f t="shared" si="14"/>
        <v>28361.520128674198</v>
      </c>
      <c r="R71">
        <f t="shared" si="15"/>
        <v>50</v>
      </c>
      <c r="S71" s="89">
        <f t="shared" si="2"/>
        <v>48220.224350490971</v>
      </c>
      <c r="T71" s="89">
        <f>IF(AND(S71=0,S70&gt;0),SUM($G71:$H$381),S71)</f>
        <v>48220.224350490971</v>
      </c>
      <c r="U71" s="82">
        <f>SUM(T71:T$381)</f>
        <v>7376132.8145478843</v>
      </c>
      <c r="V71" s="68">
        <f>localspline(R71,'BBG rates'!$G$10:$G$27,'BBG rates'!$K$10:$K$27)</f>
        <v>1.0208440250696518</v>
      </c>
      <c r="W71" s="68">
        <f>locallinterp(R71,'BBG rates'!$G$10:$G$27,'BBG rates'!$J$10:$J$27)</f>
        <v>-0.48529166666666668</v>
      </c>
      <c r="X71" s="56">
        <f t="shared" si="16"/>
        <v>-0.4863744369174583</v>
      </c>
      <c r="Y71" s="66">
        <f t="shared" si="3"/>
        <v>-952.45240486110163</v>
      </c>
      <c r="Z71" s="72">
        <f t="shared" si="4"/>
        <v>-0.15495150569673927</v>
      </c>
      <c r="AA71" s="79">
        <f t="shared" si="5"/>
        <v>-586.28714919566164</v>
      </c>
      <c r="AB71" s="81">
        <f t="shared" si="17"/>
        <v>-9.5381224379148782E-2</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11012401.53972324</v>
      </c>
    </row>
    <row r="72" spans="1:39" x14ac:dyDescent="0.2">
      <c r="A72" s="7">
        <v>51</v>
      </c>
      <c r="B72" s="7">
        <v>25.5</v>
      </c>
      <c r="C72" s="7">
        <v>12.75</v>
      </c>
      <c r="D72" s="12">
        <f t="shared" si="0"/>
        <v>4.25</v>
      </c>
      <c r="E72" s="29">
        <f t="shared" si="18"/>
        <v>7279892.5107499519</v>
      </c>
      <c r="F72" s="2">
        <f t="shared" si="22"/>
        <v>11154.484439207339</v>
      </c>
      <c r="G72" s="2">
        <f t="shared" si="8"/>
        <v>24109.328147111792</v>
      </c>
      <c r="H72" s="2">
        <f t="shared" si="9"/>
        <v>23910.751300328207</v>
      </c>
      <c r="I72" s="2">
        <f t="shared" si="23"/>
        <v>59174.563886647338</v>
      </c>
      <c r="J72" s="2">
        <f t="shared" si="20"/>
        <v>251491.89651825119</v>
      </c>
      <c r="K72" s="2">
        <f t="shared" si="11"/>
        <v>54757.757980557857</v>
      </c>
      <c r="L72" s="2">
        <f t="shared" si="12"/>
        <v>232720.47141737089</v>
      </c>
      <c r="M72" s="2"/>
      <c r="N72" s="28">
        <f t="shared" si="21"/>
        <v>8605062.706927849</v>
      </c>
      <c r="O72" s="2">
        <f t="shared" si="13"/>
        <v>13141.788547558128</v>
      </c>
      <c r="P72" s="2">
        <f t="shared" si="14"/>
        <v>28404.691786503572</v>
      </c>
      <c r="R72">
        <f t="shared" si="15"/>
        <v>51</v>
      </c>
      <c r="S72" s="89">
        <f t="shared" si="2"/>
        <v>48020.079447440003</v>
      </c>
      <c r="T72" s="89">
        <f>IF(AND(S72=0,S71&gt;0),SUM($G72:$H$381),S72)</f>
        <v>48020.079447440003</v>
      </c>
      <c r="U72" s="82">
        <f>SUM(T72:T$381)</f>
        <v>7327912.5901973927</v>
      </c>
      <c r="V72" s="68">
        <f>localspline(R72,'BBG rates'!$G$10:$G$27,'BBG rates'!$K$10:$K$27)</f>
        <v>1.0211570569197193</v>
      </c>
      <c r="W72" s="68">
        <f>locallinterp(R72,'BBG rates'!$G$10:$G$27,'BBG rates'!$J$10:$J$27)</f>
        <v>-0.48256250000000001</v>
      </c>
      <c r="X72" s="56">
        <f t="shared" si="16"/>
        <v>-0.48363310726071695</v>
      </c>
      <c r="Y72" s="66">
        <f t="shared" si="3"/>
        <v>-932.90816780568196</v>
      </c>
      <c r="Z72" s="72">
        <f t="shared" si="4"/>
        <v>-0.15277062704928671</v>
      </c>
      <c r="AA72" s="79">
        <f t="shared" si="5"/>
        <v>-582.45439583033908</v>
      </c>
      <c r="AB72" s="81">
        <f t="shared" si="17"/>
        <v>-9.5381224379148782E-2</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10962551.996469053</v>
      </c>
    </row>
    <row r="73" spans="1:39" x14ac:dyDescent="0.2">
      <c r="A73" s="7">
        <v>52</v>
      </c>
      <c r="B73" s="7">
        <v>26</v>
      </c>
      <c r="C73" s="7">
        <v>13</v>
      </c>
      <c r="D73" s="12">
        <f t="shared" si="0"/>
        <v>4.333333333333333</v>
      </c>
      <c r="E73" s="29">
        <f t="shared" si="18"/>
        <v>7232071.8467092747</v>
      </c>
      <c r="F73" s="2">
        <f t="shared" si="22"/>
        <v>11081.388694358731</v>
      </c>
      <c r="G73" s="2">
        <f t="shared" si="8"/>
        <v>24066.979345824559</v>
      </c>
      <c r="H73" s="2">
        <f t="shared" si="9"/>
        <v>23753.684694852273</v>
      </c>
      <c r="I73" s="2">
        <f t="shared" si="23"/>
        <v>58902.052735035562</v>
      </c>
      <c r="J73" s="2">
        <f t="shared" si="20"/>
        <v>255242.22851848742</v>
      </c>
      <c r="K73" s="2">
        <f t="shared" si="11"/>
        <v>54422.745310279388</v>
      </c>
      <c r="L73" s="2">
        <f t="shared" si="12"/>
        <v>235831.89634454402</v>
      </c>
      <c r="M73" s="2"/>
      <c r="N73" s="28">
        <f t="shared" si="21"/>
        <v>8576614.7777679954</v>
      </c>
      <c r="O73" s="2">
        <f t="shared" si="13"/>
        <v>13098.551174208878</v>
      </c>
      <c r="P73" s="2">
        <f t="shared" si="14"/>
        <v>28447.929159852818</v>
      </c>
      <c r="R73">
        <f t="shared" si="15"/>
        <v>52</v>
      </c>
      <c r="S73" s="89">
        <f t="shared" si="2"/>
        <v>47820.664040676827</v>
      </c>
      <c r="T73" s="89">
        <f>IF(AND(S73=0,S72&gt;0),SUM($G73:$H$381),S73)</f>
        <v>47820.664040676827</v>
      </c>
      <c r="U73" s="82">
        <f>SUM(T73:T$381)</f>
        <v>7279892.5107499519</v>
      </c>
      <c r="V73" s="68">
        <f>localspline(R73,'BBG rates'!$G$10:$G$27,'BBG rates'!$K$10:$K$27)</f>
        <v>1.0214605251498039</v>
      </c>
      <c r="W73" s="68">
        <f>locallinterp(R73,'BBG rates'!$G$10:$G$27,'BBG rates'!$J$10:$J$27)</f>
        <v>-0.47983333333333333</v>
      </c>
      <c r="X73" s="56">
        <f t="shared" si="16"/>
        <v>-0.48089184651658456</v>
      </c>
      <c r="Y73" s="66">
        <f t="shared" si="3"/>
        <v>-913.55475094395536</v>
      </c>
      <c r="Z73" s="72">
        <f t="shared" si="4"/>
        <v>-0.1505881713931807</v>
      </c>
      <c r="AA73" s="79">
        <f t="shared" si="5"/>
        <v>-578.6375508532717</v>
      </c>
      <c r="AB73" s="81">
        <f t="shared" si="17"/>
        <v>-9.5381224379148796E-2</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10912391.720705969</v>
      </c>
    </row>
    <row r="74" spans="1:39" x14ac:dyDescent="0.2">
      <c r="A74" s="7">
        <v>53</v>
      </c>
      <c r="B74" s="7">
        <v>26.5</v>
      </c>
      <c r="C74" s="7">
        <v>13.25</v>
      </c>
      <c r="D74" s="12">
        <f t="shared" si="0"/>
        <v>4.416666666666667</v>
      </c>
      <c r="E74" s="29">
        <f t="shared" si="18"/>
        <v>7184449.8710977184</v>
      </c>
      <c r="F74" s="2">
        <f t="shared" si="22"/>
        <v>11008.596497897785</v>
      </c>
      <c r="G74" s="2">
        <f t="shared" si="8"/>
        <v>24024.704931552991</v>
      </c>
      <c r="H74" s="2">
        <f t="shared" si="9"/>
        <v>23597.270680002905</v>
      </c>
      <c r="I74" s="2">
        <f t="shared" si="23"/>
        <v>58630.572109453678</v>
      </c>
      <c r="J74" s="2">
        <f t="shared" si="20"/>
        <v>258951.69348342044</v>
      </c>
      <c r="K74" s="2">
        <f t="shared" si="11"/>
        <v>54089.575215362158</v>
      </c>
      <c r="L74" s="2">
        <f t="shared" si="12"/>
        <v>238895.62386784956</v>
      </c>
      <c r="M74" s="2"/>
      <c r="N74" s="28">
        <f t="shared" si="21"/>
        <v>8548123.5454192422</v>
      </c>
      <c r="O74" s="2">
        <f t="shared" si="13"/>
        <v>13055.247985308162</v>
      </c>
      <c r="P74" s="2">
        <f t="shared" si="14"/>
        <v>28491.232348753536</v>
      </c>
      <c r="R74">
        <f t="shared" si="15"/>
        <v>53</v>
      </c>
      <c r="S74" s="89">
        <f t="shared" si="2"/>
        <v>47621.975611555899</v>
      </c>
      <c r="T74" s="89">
        <f>IF(AND(S74=0,S73&gt;0),SUM($G74:$H$381),S74)</f>
        <v>47621.975611555899</v>
      </c>
      <c r="U74" s="82">
        <f>SUM(T74:T$381)</f>
        <v>7232071.8467092747</v>
      </c>
      <c r="V74" s="68">
        <f>localspline(R74,'BBG rates'!$G$10:$G$27,'BBG rates'!$K$10:$K$27)</f>
        <v>1.021754679380267</v>
      </c>
      <c r="W74" s="68">
        <f>locallinterp(R74,'BBG rates'!$G$10:$G$27,'BBG rates'!$J$10:$J$27)</f>
        <v>-0.47710416666666666</v>
      </c>
      <c r="X74" s="56">
        <f t="shared" si="16"/>
        <v>-0.47815065468119755</v>
      </c>
      <c r="Y74" s="66">
        <f t="shared" si="3"/>
        <v>-894.39094475048012</v>
      </c>
      <c r="Z74" s="72">
        <f t="shared" si="4"/>
        <v>-0.14840410278680144</v>
      </c>
      <c r="AA74" s="79">
        <f t="shared" si="5"/>
        <v>-574.83655628091867</v>
      </c>
      <c r="AB74" s="81">
        <f t="shared" si="17"/>
        <v>-9.538122437914881E-2</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10861924.257549249</v>
      </c>
    </row>
    <row r="75" spans="1:39" x14ac:dyDescent="0.2">
      <c r="A75" s="7">
        <v>54</v>
      </c>
      <c r="B75" s="7">
        <v>27</v>
      </c>
      <c r="C75" s="7">
        <v>13.5</v>
      </c>
      <c r="D75" s="12">
        <f t="shared" si="0"/>
        <v>4.5</v>
      </c>
      <c r="E75" s="29">
        <f t="shared" si="18"/>
        <v>7137025.8594478127</v>
      </c>
      <c r="F75" s="2">
        <f t="shared" si="22"/>
        <v>10936.106743225491</v>
      </c>
      <c r="G75" s="2">
        <f t="shared" si="8"/>
        <v>23982.504773633915</v>
      </c>
      <c r="H75" s="2">
        <f t="shared" si="9"/>
        <v>23441.506876272244</v>
      </c>
      <c r="I75" s="2">
        <f t="shared" si="23"/>
        <v>58360.118393131648</v>
      </c>
      <c r="J75" s="2">
        <f t="shared" si="20"/>
        <v>262620.53276909242</v>
      </c>
      <c r="K75" s="2">
        <f t="shared" si="11"/>
        <v>53758.238092176136</v>
      </c>
      <c r="L75" s="2">
        <f t="shared" si="12"/>
        <v>241912.07141479262</v>
      </c>
      <c r="M75" s="2"/>
      <c r="N75" s="28">
        <f t="shared" si="21"/>
        <v>8519588.9439658523</v>
      </c>
      <c r="O75" s="2">
        <f t="shared" si="13"/>
        <v>13011.878880672124</v>
      </c>
      <c r="P75" s="2">
        <f t="shared" si="14"/>
        <v>28534.601453389569</v>
      </c>
      <c r="R75">
        <f t="shared" si="15"/>
        <v>54</v>
      </c>
      <c r="S75" s="89">
        <f t="shared" si="2"/>
        <v>47424.011649906155</v>
      </c>
      <c r="T75" s="89">
        <f>IF(AND(S75=0,S74&gt;0),SUM($G75:$H$381),S75)</f>
        <v>47424.011649906155</v>
      </c>
      <c r="U75" s="82">
        <f>SUM(T75:T$381)</f>
        <v>7184449.8710977184</v>
      </c>
      <c r="V75" s="68">
        <f>localspline(R75,'BBG rates'!$G$10:$G$27,'BBG rates'!$K$10:$K$27)</f>
        <v>1.0220399480404012</v>
      </c>
      <c r="W75" s="68">
        <f>locallinterp(R75,'BBG rates'!$G$10:$G$27,'BBG rates'!$J$10:$J$27)</f>
        <v>-0.47437499999999999</v>
      </c>
      <c r="X75" s="56">
        <f t="shared" si="16"/>
        <v>-0.47540953175122524</v>
      </c>
      <c r="Y75" s="66">
        <f t="shared" si="3"/>
        <v>-875.41554573724886</v>
      </c>
      <c r="Z75" s="72">
        <f t="shared" si="4"/>
        <v>-0.14621838466863601</v>
      </c>
      <c r="AA75" s="79">
        <f t="shared" si="5"/>
        <v>-571.05135432993188</v>
      </c>
      <c r="AB75" s="81">
        <f t="shared" si="17"/>
        <v>-9.538122437914881E-2</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10811153.131208187</v>
      </c>
    </row>
    <row r="76" spans="1:39" x14ac:dyDescent="0.2">
      <c r="A76" s="7">
        <v>55</v>
      </c>
      <c r="B76" s="7">
        <v>27.5</v>
      </c>
      <c r="C76" s="7">
        <v>13.75</v>
      </c>
      <c r="D76" s="12">
        <f t="shared" si="0"/>
        <v>4.583333333333333</v>
      </c>
      <c r="E76" s="29">
        <f t="shared" si="18"/>
        <v>7089799.0897938097</v>
      </c>
      <c r="F76" s="2">
        <f t="shared" si="22"/>
        <v>10863.918327563806</v>
      </c>
      <c r="G76" s="2">
        <f t="shared" si="8"/>
        <v>23940.378741633711</v>
      </c>
      <c r="H76" s="2">
        <f t="shared" si="9"/>
        <v>23286.390912369305</v>
      </c>
      <c r="I76" s="2">
        <f t="shared" si="23"/>
        <v>58090.687981566822</v>
      </c>
      <c r="J76" s="2">
        <f t="shared" si="20"/>
        <v>266248.98658218124</v>
      </c>
      <c r="K76" s="2">
        <f t="shared" si="11"/>
        <v>53428.724385633832</v>
      </c>
      <c r="L76" s="2">
        <f t="shared" si="12"/>
        <v>244881.65343415504</v>
      </c>
      <c r="M76" s="2"/>
      <c r="N76" s="28">
        <f t="shared" si="21"/>
        <v>8491010.9073917549</v>
      </c>
      <c r="O76" s="2">
        <f t="shared" si="13"/>
        <v>12968.443759964408</v>
      </c>
      <c r="P76" s="2">
        <f t="shared" si="14"/>
        <v>28578.036574097281</v>
      </c>
      <c r="R76">
        <f t="shared" si="15"/>
        <v>55</v>
      </c>
      <c r="S76" s="89">
        <f t="shared" si="2"/>
        <v>47226.769654003016</v>
      </c>
      <c r="T76" s="89">
        <f>IF(AND(S76=0,S75&gt;0),SUM($G76:$H$381),S76)</f>
        <v>47226.769654003016</v>
      </c>
      <c r="U76" s="82">
        <f>SUM(T76:T$381)</f>
        <v>7137025.8594478127</v>
      </c>
      <c r="V76" s="68">
        <f>localspline(R76,'BBG rates'!$G$10:$G$27,'BBG rates'!$K$10:$K$27)</f>
        <v>1.0223165509493397</v>
      </c>
      <c r="W76" s="68">
        <f>locallinterp(R76,'BBG rates'!$G$10:$G$27,'BBG rates'!$J$10:$J$27)</f>
        <v>-0.47164583333333338</v>
      </c>
      <c r="X76" s="56">
        <f t="shared" si="16"/>
        <v>-0.47266847772280407</v>
      </c>
      <c r="Y76" s="66">
        <f t="shared" si="3"/>
        <v>-856.62735642704342</v>
      </c>
      <c r="Z76" s="72">
        <f t="shared" si="4"/>
        <v>-0.14403097984459093</v>
      </c>
      <c r="AA76" s="79">
        <f t="shared" si="5"/>
        <v>-567.28188741648262</v>
      </c>
      <c r="AB76" s="81">
        <f t="shared" si="17"/>
        <v>-9.5381224379148796E-2</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10760081.845085585</v>
      </c>
    </row>
    <row r="77" spans="1:39" x14ac:dyDescent="0.2">
      <c r="A77" s="7">
        <v>56</v>
      </c>
      <c r="B77" s="7">
        <v>28</v>
      </c>
      <c r="C77" s="7">
        <v>14</v>
      </c>
      <c r="D77" s="12">
        <f t="shared" si="0"/>
        <v>4.666666666666667</v>
      </c>
      <c r="E77" s="29">
        <f t="shared" si="18"/>
        <v>7042768.8426632695</v>
      </c>
      <c r="F77" s="2">
        <f t="shared" si="22"/>
        <v>10792.030151942785</v>
      </c>
      <c r="G77" s="2">
        <f t="shared" si="8"/>
        <v>23898.326705347834</v>
      </c>
      <c r="H77" s="2">
        <f t="shared" si="9"/>
        <v>23131.920425192366</v>
      </c>
      <c r="I77" s="2">
        <f t="shared" si="23"/>
        <v>57822.277282482988</v>
      </c>
      <c r="J77" s="2">
        <f t="shared" si="20"/>
        <v>269837.2939849206</v>
      </c>
      <c r="K77" s="2">
        <f t="shared" si="11"/>
        <v>53101.024588949374</v>
      </c>
      <c r="L77" s="2">
        <f t="shared" si="12"/>
        <v>247804.78141509707</v>
      </c>
      <c r="M77" s="2"/>
      <c r="N77" s="28">
        <f t="shared" si="21"/>
        <v>8462389.3695803899</v>
      </c>
      <c r="O77" s="2">
        <f t="shared" si="13"/>
        <v>12924.942522695927</v>
      </c>
      <c r="P77" s="2">
        <f t="shared" si="14"/>
        <v>28621.537811365764</v>
      </c>
      <c r="R77">
        <f t="shared" si="15"/>
        <v>56</v>
      </c>
      <c r="S77" s="89">
        <f t="shared" si="2"/>
        <v>47030.2471305402</v>
      </c>
      <c r="T77" s="89">
        <f>IF(AND(S77=0,S76&gt;0),SUM($G77:$H$381),S77)</f>
        <v>47030.2471305402</v>
      </c>
      <c r="U77" s="82">
        <f>SUM(T77:T$381)</f>
        <v>7089799.0897938088</v>
      </c>
      <c r="V77" s="68">
        <f>localspline(R77,'BBG rates'!$G$10:$G$27,'BBG rates'!$K$10:$K$27)</f>
        <v>1.0225848569422042</v>
      </c>
      <c r="W77" s="68">
        <f>locallinterp(R77,'BBG rates'!$G$10:$G$27,'BBG rates'!$J$10:$J$27)</f>
        <v>-0.4689166666666667</v>
      </c>
      <c r="X77" s="56">
        <f t="shared" si="16"/>
        <v>-0.46992749259247013</v>
      </c>
      <c r="Y77" s="66">
        <f t="shared" si="3"/>
        <v>-838.0251853269408</v>
      </c>
      <c r="Z77" s="72">
        <f t="shared" si="4"/>
        <v>-0.14184185047500064</v>
      </c>
      <c r="AA77" s="79">
        <f t="shared" si="5"/>
        <v>-563.52809815559021</v>
      </c>
      <c r="AB77" s="81">
        <f t="shared" si="17"/>
        <v>-9.538122437914881E-2</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10708713.881876802</v>
      </c>
    </row>
    <row r="78" spans="1:39" x14ac:dyDescent="0.2">
      <c r="A78" s="7">
        <v>57</v>
      </c>
      <c r="B78" s="7">
        <v>28.5</v>
      </c>
      <c r="C78" s="7">
        <v>14.25</v>
      </c>
      <c r="D78" s="12">
        <f t="shared" si="0"/>
        <v>4.75</v>
      </c>
      <c r="E78" s="29">
        <f t="shared" si="18"/>
        <v>6995934.4010686679</v>
      </c>
      <c r="F78" s="2">
        <f t="shared" si="22"/>
        <v>10720.441121187774</v>
      </c>
      <c r="G78" s="2">
        <f t="shared" si="8"/>
        <v>23856.348534800458</v>
      </c>
      <c r="H78" s="2">
        <f t="shared" si="9"/>
        <v>22978.093059801377</v>
      </c>
      <c r="I78" s="2">
        <f t="shared" si="23"/>
        <v>57554.882715789616</v>
      </c>
      <c r="J78" s="2">
        <f t="shared" si="20"/>
        <v>273385.69290000066</v>
      </c>
      <c r="K78" s="2">
        <f t="shared" si="11"/>
        <v>52775.129243398987</v>
      </c>
      <c r="L78" s="2">
        <f t="shared" si="12"/>
        <v>250681.86390614518</v>
      </c>
      <c r="M78" s="2"/>
      <c r="N78" s="28">
        <f t="shared" si="21"/>
        <v>8433724.2643145528</v>
      </c>
      <c r="O78" s="2">
        <f t="shared" si="13"/>
        <v>12881.37506822463</v>
      </c>
      <c r="P78" s="2">
        <f t="shared" si="14"/>
        <v>28665.105265837068</v>
      </c>
      <c r="R78">
        <f t="shared" si="15"/>
        <v>57</v>
      </c>
      <c r="S78" s="89">
        <f t="shared" si="2"/>
        <v>46834.441594601834</v>
      </c>
      <c r="T78" s="89">
        <f>IF(AND(S78=0,S77&gt;0),SUM($G78:$H$381),S78)</f>
        <v>46834.441594601834</v>
      </c>
      <c r="U78" s="82">
        <f>SUM(T78:T$381)</f>
        <v>7042768.8426632686</v>
      </c>
      <c r="V78" s="68">
        <f>localspline(R78,'BBG rates'!$G$10:$G$27,'BBG rates'!$K$10:$K$27)</f>
        <v>1.0228451156310712</v>
      </c>
      <c r="W78" s="68">
        <f>locallinterp(R78,'BBG rates'!$G$10:$G$27,'BBG rates'!$J$10:$J$27)</f>
        <v>-0.46618750000000003</v>
      </c>
      <c r="X78" s="56">
        <f t="shared" si="16"/>
        <v>-0.46718657635649308</v>
      </c>
      <c r="Y78" s="66">
        <f t="shared" si="3"/>
        <v>-819.60784690189166</v>
      </c>
      <c r="Z78" s="72">
        <f t="shared" si="4"/>
        <v>-0.13965095806131014</v>
      </c>
      <c r="AA78" s="79">
        <f t="shared" si="5"/>
        <v>-559.78992936045279</v>
      </c>
      <c r="AB78" s="81">
        <f t="shared" si="17"/>
        <v>-9.538122437914881E-2</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10657052.703668373</v>
      </c>
    </row>
    <row r="79" spans="1:39" x14ac:dyDescent="0.2">
      <c r="A79" s="7">
        <v>58</v>
      </c>
      <c r="B79" s="7">
        <v>29</v>
      </c>
      <c r="C79" s="7">
        <v>14.5</v>
      </c>
      <c r="D79" s="12">
        <f t="shared" si="0"/>
        <v>4.833333333333333</v>
      </c>
      <c r="E79" s="29">
        <f t="shared" si="18"/>
        <v>6949295.0504990332</v>
      </c>
      <c r="F79" s="2">
        <f t="shared" si="22"/>
        <v>10649.150143906631</v>
      </c>
      <c r="G79" s="2">
        <f t="shared" si="8"/>
        <v>23814.444100244069</v>
      </c>
      <c r="H79" s="2">
        <f t="shared" si="9"/>
        <v>22824.906469390513</v>
      </c>
      <c r="I79" s="2">
        <f t="shared" si="23"/>
        <v>57288.500713541216</v>
      </c>
      <c r="J79" s="2">
        <f t="shared" si="20"/>
        <v>276894.42011544917</v>
      </c>
      <c r="K79" s="2">
        <f t="shared" si="11"/>
        <v>52451.028938082498</v>
      </c>
      <c r="L79" s="2">
        <f t="shared" si="12"/>
        <v>253513.30653406537</v>
      </c>
      <c r="M79" s="2"/>
      <c r="N79" s="28">
        <f t="shared" si="21"/>
        <v>8405015.5252762455</v>
      </c>
      <c r="O79" s="2">
        <f t="shared" si="13"/>
        <v>12837.741295755271</v>
      </c>
      <c r="P79" s="2">
        <f t="shared" si="14"/>
        <v>28708.739038306427</v>
      </c>
      <c r="R79">
        <f t="shared" si="15"/>
        <v>58</v>
      </c>
      <c r="S79" s="89">
        <f t="shared" si="2"/>
        <v>46639.350569634582</v>
      </c>
      <c r="T79" s="89">
        <f>IF(AND(S79=0,S78&gt;0),SUM($G79:$H$381),S79)</f>
        <v>46639.350569634582</v>
      </c>
      <c r="U79" s="82">
        <f>SUM(T79:T$381)</f>
        <v>6995934.401068666</v>
      </c>
      <c r="V79" s="68">
        <f>localspline(R79,'BBG rates'!$G$10:$G$27,'BBG rates'!$K$10:$K$27)</f>
        <v>1.0230976809520897</v>
      </c>
      <c r="W79" s="68">
        <f>locallinterp(R79,'BBG rates'!$G$10:$G$27,'BBG rates'!$J$10:$J$27)</f>
        <v>-0.46345833333333336</v>
      </c>
      <c r="X79" s="56">
        <f t="shared" si="16"/>
        <v>-0.46444572901140901</v>
      </c>
      <c r="Y79" s="66">
        <f t="shared" si="3"/>
        <v>-801.37416154843322</v>
      </c>
      <c r="Z79" s="72">
        <f t="shared" si="4"/>
        <v>-0.13745826343243339</v>
      </c>
      <c r="AA79" s="79">
        <f t="shared" si="5"/>
        <v>-556.06732404178035</v>
      </c>
      <c r="AB79" s="81">
        <f t="shared" si="17"/>
        <v>-9.538122437914881E-2</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10605101.752036212</v>
      </c>
    </row>
    <row r="80" spans="1:39" x14ac:dyDescent="0.2">
      <c r="A80" s="7">
        <v>59</v>
      </c>
      <c r="B80" s="7">
        <v>29.5</v>
      </c>
      <c r="C80" s="7">
        <v>14.75</v>
      </c>
      <c r="D80" s="12">
        <f t="shared" si="0"/>
        <v>4.916666666666667</v>
      </c>
      <c r="E80" s="29">
        <f t="shared" si="18"/>
        <v>6902850.0789116127</v>
      </c>
      <c r="F80" s="2">
        <f t="shared" si="22"/>
        <v>10578.156132477014</v>
      </c>
      <c r="G80" s="2">
        <f t="shared" si="8"/>
        <v>23772.613272159047</v>
      </c>
      <c r="H80" s="2">
        <f t="shared" si="9"/>
        <v>22672.358315260801</v>
      </c>
      <c r="I80" s="2">
        <f t="shared" si="23"/>
        <v>57023.12771989686</v>
      </c>
      <c r="J80" s="2">
        <f t="shared" si="20"/>
        <v>280363.7112894929</v>
      </c>
      <c r="K80" s="2">
        <f t="shared" si="11"/>
        <v>52128.714309686009</v>
      </c>
      <c r="L80" s="2">
        <f t="shared" si="12"/>
        <v>256299.51202262289</v>
      </c>
      <c r="M80" s="2"/>
      <c r="N80" s="28">
        <f t="shared" si="21"/>
        <v>8376263.0860465234</v>
      </c>
      <c r="O80" s="2">
        <f t="shared" si="13"/>
        <v>12794.041104339174</v>
      </c>
      <c r="P80" s="2">
        <f t="shared" si="14"/>
        <v>28752.439229722517</v>
      </c>
      <c r="R80">
        <f t="shared" si="15"/>
        <v>59</v>
      </c>
      <c r="S80" s="89">
        <f t="shared" si="2"/>
        <v>46444.971587419845</v>
      </c>
      <c r="T80" s="89">
        <f>IF(AND(S80=0,S79&gt;0),SUM($G80:$H$381),S80)</f>
        <v>46444.971587419845</v>
      </c>
      <c r="U80" s="82">
        <f>SUM(T80:T$381)</f>
        <v>6949295.0504990323</v>
      </c>
      <c r="V80" s="68">
        <f>localspline(R80,'BBG rates'!$G$10:$G$27,'BBG rates'!$K$10:$K$27)</f>
        <v>1.0233428397743418</v>
      </c>
      <c r="W80" s="68">
        <f>locallinterp(R80,'BBG rates'!$G$10:$G$27,'BBG rates'!$J$10:$J$27)</f>
        <v>-0.46072916666666669</v>
      </c>
      <c r="X80" s="56">
        <f t="shared" si="16"/>
        <v>-0.46170495055348759</v>
      </c>
      <c r="Y80" s="66">
        <f t="shared" si="3"/>
        <v>-783.32295556848942</v>
      </c>
      <c r="Z80" s="72">
        <f t="shared" si="4"/>
        <v>-0.13526372673076911</v>
      </c>
      <c r="AA80" s="79">
        <f t="shared" si="5"/>
        <v>-552.36022540713032</v>
      </c>
      <c r="AB80" s="81">
        <f t="shared" si="17"/>
        <v>-9.5381224379148796E-2</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10552864.448143395</v>
      </c>
    </row>
    <row r="81" spans="1:39" x14ac:dyDescent="0.2">
      <c r="A81" s="7">
        <v>60</v>
      </c>
      <c r="B81" s="7">
        <v>30</v>
      </c>
      <c r="C81" s="7">
        <v>15</v>
      </c>
      <c r="D81" s="12">
        <f t="shared" si="0"/>
        <v>5</v>
      </c>
      <c r="E81" s="29">
        <f t="shared" si="18"/>
        <v>6856598.7767235665</v>
      </c>
      <c r="F81" s="2">
        <f t="shared" si="22"/>
        <v>10507.458003033664</v>
      </c>
      <c r="G81" s="2">
        <f t="shared" si="8"/>
        <v>23730.855921253293</v>
      </c>
      <c r="H81" s="2">
        <f t="shared" si="9"/>
        <v>22520.446266792824</v>
      </c>
      <c r="I81" s="2">
        <f>SUM(F81:H81)</f>
        <v>56758.760191079782</v>
      </c>
      <c r="J81" s="2">
        <f>IF($I$7=1,I81*A81,IF($I$7=2,I81*B81,IF($I$7=4,I81*C81,I81*D81)))</f>
        <v>283793.80095539894</v>
      </c>
      <c r="K81" s="2">
        <f t="shared" si="11"/>
        <v>51808.176042245861</v>
      </c>
      <c r="L81" s="2">
        <f t="shared" si="12"/>
        <v>259040.88021122935</v>
      </c>
      <c r="M81" s="2"/>
      <c r="N81" s="28">
        <f t="shared" si="21"/>
        <v>8347466.8801053353</v>
      </c>
      <c r="O81" s="2">
        <f t="shared" si="13"/>
        <v>12750.274392874</v>
      </c>
      <c r="P81" s="2">
        <f t="shared" si="14"/>
        <v>28796.205941187694</v>
      </c>
      <c r="R81">
        <f t="shared" si="15"/>
        <v>60</v>
      </c>
      <c r="S81" s="89">
        <f t="shared" si="2"/>
        <v>46251.302188046116</v>
      </c>
      <c r="T81" s="89">
        <f>IF(AND(S81=0,S80&gt;0),SUM($G81:$H$381),S81)</f>
        <v>46251.302188046116</v>
      </c>
      <c r="U81" s="82">
        <f>SUM(T81:T$381)</f>
        <v>6902850.0789116118</v>
      </c>
      <c r="V81" s="68">
        <f>localspline(R81,'BBG rates'!$G$10:$G$27,'BBG rates'!$K$10:$K$27)</f>
        <v>1.0235809087753296</v>
      </c>
      <c r="W81" s="68">
        <f>locallinterp(R81,'BBG rates'!$G$10:$G$27,'BBG rates'!$J$10:$J$27)</f>
        <v>-0.45800000000000002</v>
      </c>
      <c r="X81" s="56">
        <f t="shared" si="16"/>
        <v>-0.45896424097899846</v>
      </c>
      <c r="Y81" s="66">
        <f t="shared" si="3"/>
        <v>-765.45306114329958</v>
      </c>
      <c r="Z81" s="72">
        <f t="shared" si="4"/>
        <v>-0.13306730739787245</v>
      </c>
      <c r="AA81" s="79">
        <f t="shared" si="5"/>
        <v>-548.66857686024457</v>
      </c>
      <c r="AB81" s="81">
        <f t="shared" si="17"/>
        <v>-9.538122437914881E-2</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10500344.192837518</v>
      </c>
    </row>
    <row r="82" spans="1:39" x14ac:dyDescent="0.2">
      <c r="A82" s="7">
        <v>61</v>
      </c>
      <c r="B82" s="7">
        <v>30.5</v>
      </c>
      <c r="C82" s="7">
        <v>15.25</v>
      </c>
      <c r="D82" s="12">
        <f t="shared" si="0"/>
        <v>5.083333333333333</v>
      </c>
      <c r="E82" s="29">
        <f t="shared" si="18"/>
        <v>6810540.4368036846</v>
      </c>
      <c r="F82" s="2">
        <f t="shared" si="22"/>
        <v>10437.054675455798</v>
      </c>
      <c r="G82" s="2">
        <f t="shared" si="8"/>
        <v>23689.171918461805</v>
      </c>
      <c r="H82" s="2">
        <f t="shared" si="9"/>
        <v>22369.168001419534</v>
      </c>
      <c r="I82" s="2">
        <f>SUM(F82:H82)</f>
        <v>56495.394595337129</v>
      </c>
      <c r="J82" s="2">
        <f t="shared" si="20"/>
        <v>287184.92252629704</v>
      </c>
      <c r="K82" s="2">
        <f t="shared" si="11"/>
        <v>51489.404866913559</v>
      </c>
      <c r="L82" s="2">
        <f t="shared" si="12"/>
        <v>261737.80807347721</v>
      </c>
      <c r="M82" s="2"/>
      <c r="N82" s="28">
        <f t="shared" si="21"/>
        <v>8318626.8408313775</v>
      </c>
      <c r="O82" s="2">
        <f t="shared" si="13"/>
        <v>12706.441060103507</v>
      </c>
      <c r="P82" s="2">
        <f t="shared" si="14"/>
        <v>28840.03927395818</v>
      </c>
      <c r="R82">
        <f t="shared" si="15"/>
        <v>61</v>
      </c>
      <c r="S82" s="89">
        <f t="shared" si="2"/>
        <v>46058.339919881342</v>
      </c>
      <c r="T82" s="89">
        <f>IF(AND(S82=0,S81&gt;0),SUM($G82:$H$381),S82)</f>
        <v>46058.339919881342</v>
      </c>
      <c r="U82" s="82">
        <f>SUM(T82:T$381)</f>
        <v>6856598.7767235646</v>
      </c>
      <c r="V82" s="68">
        <f>localspline(R82,'BBG rates'!$G$10:$G$27,'BBG rates'!$K$10:$K$27)</f>
        <v>1.0238121751500524</v>
      </c>
      <c r="W82" s="68">
        <f>locallinterp(R82,'BBG rates'!$G$10:$G$27,'BBG rates'!$J$10:$J$27)</f>
        <v>-0.45466666666666666</v>
      </c>
      <c r="X82" s="56">
        <f t="shared" si="16"/>
        <v>-0.45561690287736489</v>
      </c>
      <c r="Y82" s="66">
        <f t="shared" si="3"/>
        <v>-747.7633163074438</v>
      </c>
      <c r="Z82" s="72">
        <f t="shared" si="4"/>
        <v>-0.13086896415976615</v>
      </c>
      <c r="AA82" s="79">
        <f t="shared" si="5"/>
        <v>-544.99232200038966</v>
      </c>
      <c r="AB82" s="81">
        <f t="shared" si="17"/>
        <v>-9.5381224379148824E-2</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10447544.36674764</v>
      </c>
    </row>
    <row r="83" spans="1:39" x14ac:dyDescent="0.2">
      <c r="A83" s="7">
        <v>62</v>
      </c>
      <c r="B83" s="7">
        <v>31</v>
      </c>
      <c r="C83" s="7">
        <v>15.5</v>
      </c>
      <c r="D83" s="12">
        <f t="shared" si="0"/>
        <v>5.166666666666667</v>
      </c>
      <c r="E83" s="29">
        <f t="shared" si="18"/>
        <v>6764674.3544641389</v>
      </c>
      <c r="F83" s="2">
        <f t="shared" si="22"/>
        <v>10366.945073354469</v>
      </c>
      <c r="G83" s="2">
        <f t="shared" si="8"/>
        <v>23647.561134946289</v>
      </c>
      <c r="H83" s="2">
        <f t="shared" si="9"/>
        <v>22218.521204599139</v>
      </c>
      <c r="I83" s="2">
        <f t="shared" ref="I83:I146" si="24">SUM(F83:H83)</f>
        <v>56233.027412899901</v>
      </c>
      <c r="J83" s="2">
        <f t="shared" si="20"/>
        <v>290537.30829998286</v>
      </c>
      <c r="K83" s="2">
        <f t="shared" si="11"/>
        <v>51172.391561722034</v>
      </c>
      <c r="L83" s="2">
        <f t="shared" si="12"/>
        <v>264390.68973556388</v>
      </c>
      <c r="M83" s="2"/>
      <c r="N83" s="28">
        <f t="shared" si="21"/>
        <v>8289742.9015019331</v>
      </c>
      <c r="O83" s="2">
        <f t="shared" si="13"/>
        <v>12662.541004617335</v>
      </c>
      <c r="P83" s="2">
        <f t="shared" si="14"/>
        <v>28883.939329444362</v>
      </c>
      <c r="R83">
        <f t="shared" si="15"/>
        <v>62</v>
      </c>
      <c r="S83" s="89">
        <f t="shared" si="2"/>
        <v>45866.082339545428</v>
      </c>
      <c r="T83" s="89">
        <f>IF(AND(S83=0,S82&gt;0),SUM($G83:$H$381),S83)</f>
        <v>45866.082339545428</v>
      </c>
      <c r="U83" s="82">
        <f>SUM(T83:T$381)</f>
        <v>6810540.4368036836</v>
      </c>
      <c r="V83" s="68">
        <f>localspline(R83,'BBG rates'!$G$10:$G$27,'BBG rates'!$K$10:$K$27)</f>
        <v>1.0240364058627833</v>
      </c>
      <c r="W83" s="68">
        <f>locallinterp(R83,'BBG rates'!$G$10:$G$27,'BBG rates'!$J$10:$J$27)</f>
        <v>-0.45133333333333336</v>
      </c>
      <c r="X83" s="56">
        <f t="shared" si="16"/>
        <v>-0.4522696675211435</v>
      </c>
      <c r="Y83" s="66">
        <f t="shared" si="3"/>
        <v>-730.27585115246939</v>
      </c>
      <c r="Z83" s="72">
        <f t="shared" si="4"/>
        <v>-0.12867275798662495</v>
      </c>
      <c r="AA83" s="79">
        <f t="shared" si="5"/>
        <v>-541.33140462169854</v>
      </c>
      <c r="AB83" s="81">
        <f t="shared" si="17"/>
        <v>-9.5381224379148796E-2</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10394643.330524836</v>
      </c>
    </row>
    <row r="84" spans="1:39" x14ac:dyDescent="0.2">
      <c r="A84" s="7">
        <v>63</v>
      </c>
      <c r="B84" s="7">
        <v>31.5</v>
      </c>
      <c r="C84" s="7">
        <v>15.75</v>
      </c>
      <c r="D84" s="12">
        <f t="shared" si="0"/>
        <v>5.25</v>
      </c>
      <c r="E84" s="29">
        <f t="shared" si="18"/>
        <v>6718999.8274522554</v>
      </c>
      <c r="F84" s="2">
        <f t="shared" si="22"/>
        <v>10297.128124060035</v>
      </c>
      <c r="G84" s="2">
        <f t="shared" si="8"/>
        <v>23606.02344209476</v>
      </c>
      <c r="H84" s="2">
        <f t="shared" si="9"/>
        <v>22068.503569788107</v>
      </c>
      <c r="I84" s="2">
        <f t="shared" si="24"/>
        <v>55971.6551359429</v>
      </c>
      <c r="J84" s="2">
        <f t="shared" si="20"/>
        <v>293851.18946370023</v>
      </c>
      <c r="K84" s="2">
        <f t="shared" si="11"/>
        <v>50857.126951352911</v>
      </c>
      <c r="L84" s="2">
        <f t="shared" si="12"/>
        <v>266999.9164946028</v>
      </c>
      <c r="M84" s="2"/>
      <c r="N84" s="28">
        <f t="shared" si="21"/>
        <v>8260814.9952927222</v>
      </c>
      <c r="O84" s="2">
        <f t="shared" si="13"/>
        <v>12618.574124850744</v>
      </c>
      <c r="P84" s="2">
        <f t="shared" si="14"/>
        <v>28927.906209210953</v>
      </c>
      <c r="R84">
        <f t="shared" si="15"/>
        <v>63</v>
      </c>
      <c r="S84" s="89">
        <f t="shared" si="2"/>
        <v>45674.527011882863</v>
      </c>
      <c r="T84" s="89">
        <f>IF(AND(S84=0,S83&gt;0),SUM($G84:$H$381),S84)</f>
        <v>45674.527011882863</v>
      </c>
      <c r="U84" s="82">
        <f>SUM(T84:T$381)</f>
        <v>6764674.354464137</v>
      </c>
      <c r="V84" s="68">
        <f>localspline(R84,'BBG rates'!$G$10:$G$27,'BBG rates'!$K$10:$K$27)</f>
        <v>1.0242536438320258</v>
      </c>
      <c r="W84" s="68">
        <f>locallinterp(R84,'BBG rates'!$G$10:$G$27,'BBG rates'!$J$10:$J$27)</f>
        <v>-0.44800000000000001</v>
      </c>
      <c r="X84" s="56">
        <f t="shared" si="16"/>
        <v>-0.44892253490367295</v>
      </c>
      <c r="Y84" s="66">
        <f t="shared" si="3"/>
        <v>-712.98931964396638</v>
      </c>
      <c r="Z84" s="72">
        <f t="shared" si="4"/>
        <v>-0.12647869486993729</v>
      </c>
      <c r="AA84" s="79">
        <f t="shared" si="5"/>
        <v>-537.68576871251457</v>
      </c>
      <c r="AB84" s="81">
        <f t="shared" si="17"/>
        <v>-9.538122437914881E-2</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10341642.963672535</v>
      </c>
    </row>
    <row r="85" spans="1:39" x14ac:dyDescent="0.2">
      <c r="A85" s="7">
        <v>64</v>
      </c>
      <c r="B85" s="7">
        <v>32</v>
      </c>
      <c r="C85" s="7">
        <v>16</v>
      </c>
      <c r="D85" s="12">
        <f t="shared" si="0"/>
        <v>5.333333333333333</v>
      </c>
      <c r="E85" s="29">
        <f t="shared" si="18"/>
        <v>6673516.1559423199</v>
      </c>
      <c r="F85" s="2">
        <f t="shared" si="22"/>
        <v>10227.602758609613</v>
      </c>
      <c r="G85" s="2">
        <f t="shared" si="8"/>
        <v>23564.558711521131</v>
      </c>
      <c r="H85" s="2">
        <f t="shared" si="9"/>
        <v>21919.112798414222</v>
      </c>
      <c r="I85" s="2">
        <f t="shared" si="24"/>
        <v>55711.274268544963</v>
      </c>
      <c r="J85" s="2">
        <f t="shared" si="20"/>
        <v>297126.79609890643</v>
      </c>
      <c r="K85" s="2">
        <f t="shared" si="11"/>
        <v>50543.601906905031</v>
      </c>
      <c r="L85" s="2">
        <f t="shared" si="12"/>
        <v>269565.87683682679</v>
      </c>
      <c r="M85" s="2"/>
      <c r="N85" s="28">
        <f t="shared" si="21"/>
        <v>8231843.0552777452</v>
      </c>
      <c r="O85" s="2">
        <f t="shared" si="13"/>
        <v>12574.540319084401</v>
      </c>
      <c r="P85" s="2">
        <f t="shared" si="14"/>
        <v>28971.940014977296</v>
      </c>
      <c r="R85">
        <f t="shared" si="15"/>
        <v>64</v>
      </c>
      <c r="S85" s="89">
        <f t="shared" si="2"/>
        <v>45483.671509935353</v>
      </c>
      <c r="T85" s="89">
        <f>IF(AND(S85=0,S84&gt;0),SUM($G85:$H$381),S85)</f>
        <v>45483.671509935353</v>
      </c>
      <c r="U85" s="82">
        <f>SUM(T85:T$381)</f>
        <v>6718999.8274522536</v>
      </c>
      <c r="V85" s="68">
        <f>localspline(R85,'BBG rates'!$G$10:$G$27,'BBG rates'!$K$10:$K$27)</f>
        <v>1.0244637532019558</v>
      </c>
      <c r="W85" s="68">
        <f>locallinterp(R85,'BBG rates'!$G$10:$G$27,'BBG rates'!$J$10:$J$27)</f>
        <v>-0.44466666666666665</v>
      </c>
      <c r="X85" s="56">
        <f t="shared" si="16"/>
        <v>-0.44557550501842513</v>
      </c>
      <c r="Y85" s="66">
        <f t="shared" si="3"/>
        <v>-695.90238260504907</v>
      </c>
      <c r="Z85" s="72">
        <f t="shared" si="4"/>
        <v>-0.12428678085599983</v>
      </c>
      <c r="AA85" s="79">
        <f t="shared" si="5"/>
        <v>-534.05535845473798</v>
      </c>
      <c r="AB85" s="81">
        <f t="shared" si="17"/>
        <v>-9.538122437914881E-2</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10288545.133768676</v>
      </c>
    </row>
    <row r="86" spans="1:39" x14ac:dyDescent="0.2">
      <c r="A86" s="7">
        <v>65</v>
      </c>
      <c r="B86" s="7">
        <v>32.5</v>
      </c>
      <c r="C86" s="7">
        <v>16.25</v>
      </c>
      <c r="D86" s="12">
        <f t="shared" ref="D86:D149" si="25">A86/12</f>
        <v>5.416666666666667</v>
      </c>
      <c r="E86" s="29">
        <f t="shared" si="18"/>
        <v>6628222.6425274052</v>
      </c>
      <c r="F86" s="2">
        <f t="shared" ref="F86:F149" si="26">IF($A86&lt;=$I$8,-IPMT($G$11,1,$I$8-$A86+1,$E85),0)</f>
        <v>10158.367911734629</v>
      </c>
      <c r="G86" s="2">
        <f t="shared" ref="G86:G149" si="27">IF($A86&lt;=$I$8,-PPMT($G$11,1,$I$8-$A86+1,$E85),0)</f>
        <v>23523.166815064862</v>
      </c>
      <c r="H86" s="2">
        <f t="shared" ref="H86:H149" si="28">IF($A86&lt;=$I$8,(E85-G86)*$G$13,0)</f>
        <v>21770.346599849767</v>
      </c>
      <c r="I86" s="2">
        <f t="shared" si="24"/>
        <v>55451.881326649265</v>
      </c>
      <c r="J86" s="2">
        <f t="shared" si="20"/>
        <v>300364.35718601686</v>
      </c>
      <c r="K86" s="2">
        <f t="shared" ref="K86:K149" si="29">I86/(1+$F$12)^IF($I$7=1,$A86,IF($I$7=2,$B86,IF($I$7=4,$C86,$D86)))</f>
        <v>50231.80734566407</v>
      </c>
      <c r="L86" s="2">
        <f t="shared" ref="L86:L149" si="30">J86/(1+$F$12)^IF($I$7=1,$A86,IF($I$7=2,$B86,IF($I$7=4,$C86,$D86)))</f>
        <v>272088.95645568037</v>
      </c>
      <c r="M86" s="2"/>
      <c r="N86" s="28">
        <f t="shared" si="21"/>
        <v>8202827.0144291278</v>
      </c>
      <c r="O86" s="2">
        <f t="shared" si="13"/>
        <v>12530.439485444136</v>
      </c>
      <c r="P86" s="2">
        <f t="shared" si="14"/>
        <v>29016.040848617562</v>
      </c>
      <c r="R86">
        <f t="shared" si="15"/>
        <v>65</v>
      </c>
      <c r="S86" s="89">
        <f t="shared" ref="S86:S149" si="31">IF(D86&lt;$I$9,G86+H86,0)</f>
        <v>45293.513414914632</v>
      </c>
      <c r="T86" s="89">
        <f>IF(AND(S86=0,S85&gt;0),SUM($G86:$H$381),S86)</f>
        <v>45293.513414914632</v>
      </c>
      <c r="U86" s="82">
        <f>SUM(T86:T$381)</f>
        <v>6673516.155942319</v>
      </c>
      <c r="V86" s="68">
        <f>localspline(R86,'BBG rates'!$G$10:$G$27,'BBG rates'!$K$10:$K$27)</f>
        <v>1.0246664192882657</v>
      </c>
      <c r="W86" s="68">
        <f>locallinterp(R86,'BBG rates'!$G$10:$G$27,'BBG rates'!$J$10:$J$27)</f>
        <v>-0.44133333333333336</v>
      </c>
      <c r="X86" s="56">
        <f t="shared" si="16"/>
        <v>-0.44222857785860548</v>
      </c>
      <c r="Y86" s="66">
        <f t="shared" ref="Y86:Y149" si="32">T86*X86%/12+Y87</f>
        <v>-679.01370768577272</v>
      </c>
      <c r="Z86" s="72">
        <f t="shared" ref="Z86:Z149" si="33">IF(U86=0,0,Y86*1200/U86)</f>
        <v>-0.1220970220469741</v>
      </c>
      <c r="AA86" s="79">
        <f t="shared" ref="AA86:AA149" si="34">T86*$AA$17%/12+AA87</f>
        <v>-530.44011822317407</v>
      </c>
      <c r="AB86" s="81">
        <f t="shared" si="17"/>
        <v>-9.5381224379148796E-2</v>
      </c>
      <c r="AD86" s="95">
        <f>locallinterp(R86,'BBG rates'!$N$10:$N$369,'BBG rates'!$P$10:$P$369)</f>
        <v>5.4939099981119792</v>
      </c>
      <c r="AI86" s="185">
        <f t="shared" ref="AI86:AI149" si="35">A86</f>
        <v>65</v>
      </c>
      <c r="AJ86" s="127">
        <f>locallinterp(MIN(AI86,CAP_Senior*12),'BBG rates'!$X$24:$X$65,'BBG rates'!$Y$24:$Y$65)</f>
        <v>42.970115536643981</v>
      </c>
      <c r="AK86" s="127">
        <f>locallinterp(MIN(AI86,CAP_CB*12),'BBG rates'!$AA$25:$AA$40,'BBG rates'!$AC$25:$AC$40)</f>
        <v>8.2083333333333339</v>
      </c>
      <c r="AL86" s="144">
        <f t="shared" ref="AL86:AL149" si="36">SUMPRODUCT(AJ86:AK86,$AJ$19:$AK$19)</f>
        <v>14.117836307896145</v>
      </c>
      <c r="AM86" s="142">
        <f>(SUMPRODUCT(AL86:AL$381,G86:G$381)+SUMPRODUCT(AL86:AL$381,H86:H$381))/12</f>
        <v>10235351.696524082</v>
      </c>
    </row>
    <row r="87" spans="1:39" x14ac:dyDescent="0.2">
      <c r="A87" s="7">
        <v>66</v>
      </c>
      <c r="B87" s="7">
        <v>33</v>
      </c>
      <c r="C87" s="7">
        <v>16.5</v>
      </c>
      <c r="D87" s="12">
        <f t="shared" si="25"/>
        <v>5.5</v>
      </c>
      <c r="E87" s="29">
        <f t="shared" ref="E87:E150" si="37">IF($A87&lt;=$I$8,E86-G87-H87,0)</f>
        <v>6583118.5922112297</v>
      </c>
      <c r="F87" s="2">
        <f t="shared" si="26"/>
        <v>10089.422521848355</v>
      </c>
      <c r="G87" s="2">
        <f t="shared" si="27"/>
        <v>23481.847624790495</v>
      </c>
      <c r="H87" s="2">
        <f t="shared" si="28"/>
        <v>21622.202691384769</v>
      </c>
      <c r="I87" s="2">
        <f t="shared" si="24"/>
        <v>55193.472838023619</v>
      </c>
      <c r="J87" s="2">
        <f t="shared" ref="J87:J150" si="38">IF($I$7=1,I87*A87,IF($I$7=2,I87*B87,IF($I$7=4,I87*C87,I87*D87)))</f>
        <v>303564.10060912988</v>
      </c>
      <c r="K87" s="2">
        <f t="shared" si="29"/>
        <v>49921.734230873168</v>
      </c>
      <c r="L87" s="2">
        <f t="shared" si="30"/>
        <v>274569.5382698024</v>
      </c>
      <c r="M87" s="2"/>
      <c r="N87" s="28">
        <f t="shared" ref="N87:N150" si="39">IF($A87&lt;=$I$8,N86-P87,0)</f>
        <v>8173766.8056169664</v>
      </c>
      <c r="O87" s="2">
        <f t="shared" ref="O87:O150" si="40">IF($A87&lt;=$I$8,-IPMT($G$11,1,$I$8-$A87+1,$N86),0)</f>
        <v>12486.2715219007</v>
      </c>
      <c r="P87" s="2">
        <f t="shared" ref="P87:P150" si="41">IF($A87&lt;=$I$8,-PPMT($G$11,1,$I$8-$A87+1,$N86),0)</f>
        <v>29060.208812160989</v>
      </c>
      <c r="R87">
        <f t="shared" ref="R87:R150" si="42">ROUND(D87*12,1)</f>
        <v>66</v>
      </c>
      <c r="S87" s="89">
        <f t="shared" si="31"/>
        <v>45104.050316175264</v>
      </c>
      <c r="T87" s="89">
        <f>IF(AND(S87=0,S86&gt;0),SUM($G87:$H$381),S87)</f>
        <v>45104.050316175264</v>
      </c>
      <c r="U87" s="82">
        <f>SUM(T87:T$381)</f>
        <v>6628222.6425274033</v>
      </c>
      <c r="V87" s="68">
        <f>localspline(R87,'BBG rates'!$G$10:$G$27,'BBG rates'!$K$10:$K$27)</f>
        <v>1.0248617446359276</v>
      </c>
      <c r="W87" s="68">
        <f>locallinterp(R87,'BBG rates'!$G$10:$G$27,'BBG rates'!$J$10:$J$27)</f>
        <v>-0.438</v>
      </c>
      <c r="X87" s="56">
        <f t="shared" ref="X87:X150" si="43">((1+W87%)^(1/12)-1)*1200</f>
        <v>-0.43888175341795232</v>
      </c>
      <c r="Y87" s="66">
        <f t="shared" si="32"/>
        <v>-662.32196933269154</v>
      </c>
      <c r="Z87" s="72">
        <f t="shared" si="33"/>
        <v>-0.11990942460197299</v>
      </c>
      <c r="AA87" s="79">
        <f t="shared" si="34"/>
        <v>-526.83999258488416</v>
      </c>
      <c r="AB87" s="81">
        <f t="shared" ref="AB87:AB150" si="44">IF(U87=0,0,AA87*1200/U87)</f>
        <v>-9.5381224379148824E-2</v>
      </c>
      <c r="AD87" s="95">
        <f>locallinterp(R87,'BBG rates'!$N$10:$N$369,'BBG rates'!$P$10:$P$369)</f>
        <v>5.5793151434983068</v>
      </c>
      <c r="AI87" s="185">
        <f t="shared" si="35"/>
        <v>66</v>
      </c>
      <c r="AJ87" s="127">
        <f>locallinterp(MIN(AI87,CAP_Senior*12),'BBG rates'!$X$24:$X$65,'BBG rates'!$Y$24:$Y$65)</f>
        <v>43.259399073423722</v>
      </c>
      <c r="AK87" s="127">
        <f>locallinterp(MIN(AI87,CAP_CB*12),'BBG rates'!$AA$25:$AA$40,'BBG rates'!$AC$25:$AC$40)</f>
        <v>8.25</v>
      </c>
      <c r="AL87" s="144">
        <f t="shared" si="36"/>
        <v>14.201597842482032</v>
      </c>
      <c r="AM87" s="142">
        <f>(SUMPRODUCT(AL87:AL$381,G87:G$381)+SUMPRODUCT(AL87:AL$381,H87:H$381))/12</f>
        <v>10182064.495840644</v>
      </c>
    </row>
    <row r="88" spans="1:39" x14ac:dyDescent="0.2">
      <c r="A88" s="7">
        <v>67</v>
      </c>
      <c r="B88" s="7">
        <v>33.5</v>
      </c>
      <c r="C88" s="7">
        <v>16.75</v>
      </c>
      <c r="D88" s="12">
        <f t="shared" si="25"/>
        <v>5.583333333333333</v>
      </c>
      <c r="E88" s="29">
        <f t="shared" si="37"/>
        <v>6538203.3124000421</v>
      </c>
      <c r="F88" s="2">
        <f t="shared" si="26"/>
        <v>10020.765531033534</v>
      </c>
      <c r="G88" s="2">
        <f t="shared" si="27"/>
        <v>23440.601012987321</v>
      </c>
      <c r="H88" s="2">
        <f t="shared" si="28"/>
        <v>21474.678798200348</v>
      </c>
      <c r="I88" s="2">
        <f t="shared" si="24"/>
        <v>54936.045342221201</v>
      </c>
      <c r="J88" s="2">
        <f t="shared" si="38"/>
        <v>306726.25316073501</v>
      </c>
      <c r="K88" s="2">
        <f t="shared" si="29"/>
        <v>49613.373571504926</v>
      </c>
      <c r="L88" s="2">
        <f t="shared" si="30"/>
        <v>277008.00244090246</v>
      </c>
      <c r="M88" s="2"/>
      <c r="N88" s="28">
        <f t="shared" si="39"/>
        <v>8144662.3616091739</v>
      </c>
      <c r="O88" s="2">
        <f t="shared" si="40"/>
        <v>12442.036326269548</v>
      </c>
      <c r="P88" s="2">
        <f t="shared" si="41"/>
        <v>29104.44400779215</v>
      </c>
      <c r="R88">
        <f t="shared" si="42"/>
        <v>67</v>
      </c>
      <c r="S88" s="89">
        <f t="shared" si="31"/>
        <v>44915.279811187669</v>
      </c>
      <c r="T88" s="89">
        <f>IF(AND(S88=0,S87&gt;0),SUM($G88:$H$381),S88)</f>
        <v>44915.279811187669</v>
      </c>
      <c r="U88" s="82">
        <f>SUM(T88:T$381)</f>
        <v>6583118.5922112288</v>
      </c>
      <c r="V88" s="68">
        <f>localspline(R88,'BBG rates'!$G$10:$G$27,'BBG rates'!$K$10:$K$27)</f>
        <v>1.0250494145613411</v>
      </c>
      <c r="W88" s="68">
        <f>locallinterp(R88,'BBG rates'!$G$10:$G$27,'BBG rates'!$J$10:$J$27)</f>
        <v>-0.43466666666666665</v>
      </c>
      <c r="X88" s="56">
        <f t="shared" si="43"/>
        <v>-0.43553503168953789</v>
      </c>
      <c r="Y88" s="66">
        <f t="shared" si="32"/>
        <v>-645.82584875851273</v>
      </c>
      <c r="Z88" s="72">
        <f t="shared" si="33"/>
        <v>-0.11772399473816872</v>
      </c>
      <c r="AA88" s="79">
        <f t="shared" si="34"/>
        <v>-523.25492629853784</v>
      </c>
      <c r="AB88" s="81">
        <f t="shared" si="44"/>
        <v>-9.538122437914881E-2</v>
      </c>
      <c r="AD88" s="95">
        <f>locallinterp(R88,'BBG rates'!$N$10:$N$369,'BBG rates'!$P$10:$P$369)</f>
        <v>5.6647359280450855</v>
      </c>
      <c r="AI88" s="185">
        <f t="shared" si="35"/>
        <v>67</v>
      </c>
      <c r="AJ88" s="127">
        <f>locallinterp(MIN(AI88,CAP_Senior*12),'BBG rates'!$X$24:$X$65,'BBG rates'!$Y$24:$Y$65)</f>
        <v>43.548682610203464</v>
      </c>
      <c r="AK88" s="127">
        <f>locallinterp(MIN(AI88,CAP_CB*12),'BBG rates'!$AA$25:$AA$40,'BBG rates'!$AC$25:$AC$40)</f>
        <v>8.2916666666666661</v>
      </c>
      <c r="AL88" s="144">
        <f t="shared" si="36"/>
        <v>14.285359377067921</v>
      </c>
      <c r="AM88" s="142">
        <f>(SUMPRODUCT(AL88:AL$381,G88:G$381)+SUMPRODUCT(AL88:AL$381,H88:H$381))/12</f>
        <v>10128685.363869196</v>
      </c>
    </row>
    <row r="89" spans="1:39" x14ac:dyDescent="0.2">
      <c r="A89" s="7">
        <v>68</v>
      </c>
      <c r="B89" s="7">
        <v>34</v>
      </c>
      <c r="C89" s="7">
        <v>17</v>
      </c>
      <c r="D89" s="12">
        <f t="shared" si="25"/>
        <v>5.666666666666667</v>
      </c>
      <c r="E89" s="29">
        <f t="shared" si="37"/>
        <v>6493476.1128945313</v>
      </c>
      <c r="F89" s="2">
        <f t="shared" si="26"/>
        <v>9952.3958850300132</v>
      </c>
      <c r="G89" s="2">
        <f t="shared" si="27"/>
        <v>23399.426852168945</v>
      </c>
      <c r="H89" s="2">
        <f t="shared" si="28"/>
        <v>21327.772653342137</v>
      </c>
      <c r="I89" s="2">
        <f t="shared" si="24"/>
        <v>54679.595390541093</v>
      </c>
      <c r="J89" s="2">
        <f t="shared" si="38"/>
        <v>309851.04054639954</v>
      </c>
      <c r="K89" s="2">
        <f t="shared" si="29"/>
        <v>49306.716422034318</v>
      </c>
      <c r="L89" s="2">
        <f t="shared" si="30"/>
        <v>279404.7263915278</v>
      </c>
      <c r="M89" s="2"/>
      <c r="N89" s="28">
        <f t="shared" si="39"/>
        <v>8115513.6150713228</v>
      </c>
      <c r="O89" s="2">
        <f t="shared" si="40"/>
        <v>12397.733796210581</v>
      </c>
      <c r="P89" s="2">
        <f t="shared" si="41"/>
        <v>29148.746537851115</v>
      </c>
      <c r="R89">
        <f t="shared" si="42"/>
        <v>68</v>
      </c>
      <c r="S89" s="89">
        <f t="shared" si="31"/>
        <v>44727.199505511082</v>
      </c>
      <c r="T89" s="89">
        <f>IF(AND(S89=0,S88&gt;0),SUM($G89:$H$381),S89)</f>
        <v>44727.199505511082</v>
      </c>
      <c r="U89" s="82">
        <f>SUM(T89:T$381)</f>
        <v>6538203.3124000411</v>
      </c>
      <c r="V89" s="68">
        <f>localspline(R89,'BBG rates'!$G$10:$G$27,'BBG rates'!$K$10:$K$27)</f>
        <v>1.0252293826046364</v>
      </c>
      <c r="W89" s="68">
        <f>locallinterp(R89,'BBG rates'!$G$10:$G$27,'BBG rates'!$J$10:$J$27)</f>
        <v>-0.43133333333333335</v>
      </c>
      <c r="X89" s="56">
        <f t="shared" si="43"/>
        <v>-0.43218841266696728</v>
      </c>
      <c r="Y89" s="66">
        <f t="shared" si="32"/>
        <v>-629.52403391192104</v>
      </c>
      <c r="Z89" s="72">
        <f t="shared" si="33"/>
        <v>-0.11554073873193807</v>
      </c>
      <c r="AA89" s="79">
        <f t="shared" si="34"/>
        <v>-519.68486431376857</v>
      </c>
      <c r="AB89" s="81">
        <f t="shared" si="44"/>
        <v>-9.5381224379148796E-2</v>
      </c>
      <c r="AD89" s="95">
        <f>locallinterp(R89,'BBG rates'!$N$10:$N$369,'BBG rates'!$P$10:$P$369)</f>
        <v>5.7501717099288054</v>
      </c>
      <c r="AI89" s="185">
        <f t="shared" si="35"/>
        <v>68</v>
      </c>
      <c r="AJ89" s="127">
        <f>locallinterp(MIN(AI89,CAP_Senior*12),'BBG rates'!$X$24:$X$65,'BBG rates'!$Y$24:$Y$65)</f>
        <v>43.837966146983206</v>
      </c>
      <c r="AK89" s="127">
        <f>locallinterp(MIN(AI89,CAP_CB*12),'BBG rates'!$AA$25:$AA$40,'BBG rates'!$AC$25:$AC$40)</f>
        <v>8.3333333333333339</v>
      </c>
      <c r="AL89" s="144">
        <f t="shared" si="36"/>
        <v>14.369120911653813</v>
      </c>
      <c r="AM89" s="142">
        <f>(SUMPRODUCT(AL89:AL$381,G89:G$381)+SUMPRODUCT(AL89:AL$381,H89:H$381))/12</f>
        <v>10075216.121067161</v>
      </c>
    </row>
    <row r="90" spans="1:39" x14ac:dyDescent="0.2">
      <c r="A90" s="7">
        <v>69</v>
      </c>
      <c r="B90" s="7">
        <v>34.5</v>
      </c>
      <c r="C90" s="7">
        <v>17.25</v>
      </c>
      <c r="D90" s="12">
        <f t="shared" si="25"/>
        <v>5.75</v>
      </c>
      <c r="E90" s="29">
        <f t="shared" si="37"/>
        <v>6448936.3058817647</v>
      </c>
      <c r="F90" s="2">
        <f t="shared" si="26"/>
        <v>9884.3125332224408</v>
      </c>
      <c r="G90" s="2">
        <f t="shared" si="27"/>
        <v>23358.3250150729</v>
      </c>
      <c r="H90" s="2">
        <f t="shared" si="28"/>
        <v>21181.48199769382</v>
      </c>
      <c r="I90" s="2">
        <f t="shared" si="24"/>
        <v>54424.119545989161</v>
      </c>
      <c r="J90" s="2">
        <f t="shared" si="38"/>
        <v>312938.68738943769</v>
      </c>
      <c r="K90" s="2">
        <f t="shared" si="29"/>
        <v>49001.753882212739</v>
      </c>
      <c r="L90" s="2">
        <f t="shared" si="30"/>
        <v>281760.08482272329</v>
      </c>
      <c r="M90" s="2"/>
      <c r="N90" s="28">
        <f t="shared" si="39"/>
        <v>8086320.4985664887</v>
      </c>
      <c r="O90" s="2">
        <f t="shared" si="40"/>
        <v>12353.363829227923</v>
      </c>
      <c r="P90" s="2">
        <f t="shared" si="41"/>
        <v>29193.116504833772</v>
      </c>
      <c r="R90">
        <f t="shared" si="42"/>
        <v>69</v>
      </c>
      <c r="S90" s="89">
        <f t="shared" si="31"/>
        <v>44539.807012766716</v>
      </c>
      <c r="T90" s="89">
        <f>IF(AND(S90=0,S89&gt;0),SUM($G90:$H$381),S90)</f>
        <v>44539.807012766716</v>
      </c>
      <c r="U90" s="82">
        <f>SUM(T90:T$381)</f>
        <v>6493476.1128945295</v>
      </c>
      <c r="V90" s="68">
        <f>localspline(R90,'BBG rates'!$G$10:$G$27,'BBG rates'!$K$10:$K$27)</f>
        <v>1.0254014532854399</v>
      </c>
      <c r="W90" s="68">
        <f>locallinterp(R90,'BBG rates'!$G$10:$G$27,'BBG rates'!$J$10:$J$27)</f>
        <v>-0.42799999999999999</v>
      </c>
      <c r="X90" s="56">
        <f t="shared" si="43"/>
        <v>-0.42884189634357917</v>
      </c>
      <c r="Y90" s="66">
        <f t="shared" si="32"/>
        <v>-613.41521944748308</v>
      </c>
      <c r="Z90" s="72">
        <f t="shared" si="33"/>
        <v>-0.11335966292002833</v>
      </c>
      <c r="AA90" s="79">
        <f t="shared" si="34"/>
        <v>-516.12975177053011</v>
      </c>
      <c r="AB90" s="81">
        <f t="shared" si="44"/>
        <v>-9.538122437914881E-2</v>
      </c>
      <c r="AD90" s="95">
        <f>locallinterp(R90,'BBG rates'!$N$10:$N$369,'BBG rates'!$P$10:$P$369)</f>
        <v>5.8356218310359251</v>
      </c>
      <c r="AI90" s="185">
        <f t="shared" si="35"/>
        <v>69</v>
      </c>
      <c r="AJ90" s="127">
        <f>locallinterp(MIN(AI90,CAP_Senior*12),'BBG rates'!$X$24:$X$65,'BBG rates'!$Y$24:$Y$65)</f>
        <v>44.127249683762948</v>
      </c>
      <c r="AK90" s="127">
        <f>locallinterp(MIN(AI90,CAP_CB*12),'BBG rates'!$AA$25:$AA$40,'BBG rates'!$AC$25:$AC$40)</f>
        <v>8.375</v>
      </c>
      <c r="AL90" s="144">
        <f t="shared" si="36"/>
        <v>14.452882446239702</v>
      </c>
      <c r="AM90" s="142">
        <f>(SUMPRODUCT(AL90:AL$381,G90:G$381)+SUMPRODUCT(AL90:AL$381,H90:H$381))/12</f>
        <v>10021658.576255968</v>
      </c>
    </row>
    <row r="91" spans="1:39" x14ac:dyDescent="0.2">
      <c r="A91" s="7">
        <v>70</v>
      </c>
      <c r="B91" s="7">
        <v>35</v>
      </c>
      <c r="C91" s="7">
        <v>17.5</v>
      </c>
      <c r="D91" s="12">
        <f t="shared" si="25"/>
        <v>5.833333333333333</v>
      </c>
      <c r="E91" s="29">
        <f t="shared" si="37"/>
        <v>6404583.205927154</v>
      </c>
      <c r="F91" s="2">
        <f t="shared" si="26"/>
        <v>9816.5144286279901</v>
      </c>
      <c r="G91" s="2">
        <f t="shared" si="27"/>
        <v>23317.295374660276</v>
      </c>
      <c r="H91" s="2">
        <f t="shared" si="28"/>
        <v>21035.804579950734</v>
      </c>
      <c r="I91" s="2">
        <f t="shared" si="24"/>
        <v>54169.614383239008</v>
      </c>
      <c r="J91" s="2">
        <f t="shared" si="38"/>
        <v>315989.41723556089</v>
      </c>
      <c r="K91" s="2">
        <f t="shared" si="29"/>
        <v>48698.477096843344</v>
      </c>
      <c r="L91" s="2">
        <f t="shared" si="30"/>
        <v>284074.44973158615</v>
      </c>
      <c r="M91" s="2"/>
      <c r="N91" s="28">
        <f t="shared" si="39"/>
        <v>8057082.9445550963</v>
      </c>
      <c r="O91" s="2">
        <f t="shared" si="40"/>
        <v>12308.926322669678</v>
      </c>
      <c r="P91" s="2">
        <f t="shared" si="41"/>
        <v>29237.554011392014</v>
      </c>
      <c r="R91">
        <f t="shared" si="42"/>
        <v>70</v>
      </c>
      <c r="S91" s="89">
        <f t="shared" si="31"/>
        <v>44353.099954611011</v>
      </c>
      <c r="T91" s="89">
        <f>IF(AND(S91=0,S90&gt;0),SUM($G91:$H$381),S91)</f>
        <v>44353.099954611011</v>
      </c>
      <c r="U91" s="82">
        <f>SUM(T91:T$381)</f>
        <v>6448936.3058817619</v>
      </c>
      <c r="V91" s="68">
        <f>localspline(R91,'BBG rates'!$G$10:$G$27,'BBG rates'!$K$10:$K$27)</f>
        <v>1.0255655354418127</v>
      </c>
      <c r="W91" s="68">
        <f>locallinterp(R91,'BBG rates'!$G$10:$G$27,'BBG rates'!$J$10:$J$27)</f>
        <v>-0.42466666666666664</v>
      </c>
      <c r="X91" s="56">
        <f t="shared" si="43"/>
        <v>-0.42549548271284543</v>
      </c>
      <c r="Y91" s="66">
        <f t="shared" si="32"/>
        <v>-597.4981066957065</v>
      </c>
      <c r="Z91" s="72">
        <f t="shared" si="33"/>
        <v>-0.11118077370075882</v>
      </c>
      <c r="AA91" s="79">
        <f t="shared" si="34"/>
        <v>-512.5895339984562</v>
      </c>
      <c r="AB91" s="81">
        <f t="shared" si="44"/>
        <v>-9.5381224379148824E-2</v>
      </c>
      <c r="AD91" s="95">
        <f>locallinterp(R91,'BBG rates'!$N$10:$N$369,'BBG rates'!$P$10:$P$369)</f>
        <v>5.921085625656076</v>
      </c>
      <c r="AI91" s="185">
        <f t="shared" si="35"/>
        <v>70</v>
      </c>
      <c r="AJ91" s="127">
        <f>locallinterp(MIN(AI91,CAP_Senior*12),'BBG rates'!$X$24:$X$65,'BBG rates'!$Y$24:$Y$65)</f>
        <v>44.416533220542689</v>
      </c>
      <c r="AK91" s="127">
        <f>locallinterp(MIN(AI91,CAP_CB*12),'BBG rates'!$AA$25:$AA$40,'BBG rates'!$AC$25:$AC$40)</f>
        <v>8.4166666666666661</v>
      </c>
      <c r="AL91" s="144">
        <f t="shared" si="36"/>
        <v>14.536643980825591</v>
      </c>
      <c r="AM91" s="142">
        <f>(SUMPRODUCT(AL91:AL$381,G91:G$381)+SUMPRODUCT(AL91:AL$381,H91:H$381))/12</f>
        <v>9968014.526678158</v>
      </c>
    </row>
    <row r="92" spans="1:39" x14ac:dyDescent="0.2">
      <c r="A92" s="7">
        <v>71</v>
      </c>
      <c r="B92" s="7">
        <v>35.5</v>
      </c>
      <c r="C92" s="7">
        <v>17.75</v>
      </c>
      <c r="D92" s="12">
        <f t="shared" si="25"/>
        <v>5.916666666666667</v>
      </c>
      <c r="E92" s="29">
        <f t="shared" si="37"/>
        <v>6360416.1299664453</v>
      </c>
      <c r="F92" s="2">
        <f t="shared" si="26"/>
        <v>9749.0005278841236</v>
      </c>
      <c r="G92" s="2">
        <f t="shared" si="27"/>
        <v>23276.337804115308</v>
      </c>
      <c r="H92" s="2">
        <f t="shared" si="28"/>
        <v>20890.738156593554</v>
      </c>
      <c r="I92" s="2">
        <f t="shared" si="24"/>
        <v>53916.076488592982</v>
      </c>
      <c r="J92" s="2">
        <f t="shared" si="38"/>
        <v>319003.45255750848</v>
      </c>
      <c r="K92" s="2">
        <f t="shared" si="29"/>
        <v>48396.877255557149</v>
      </c>
      <c r="L92" s="2">
        <f t="shared" si="30"/>
        <v>286348.19042871316</v>
      </c>
      <c r="M92" s="2"/>
      <c r="N92" s="28">
        <f t="shared" si="39"/>
        <v>8027800.8853947623</v>
      </c>
      <c r="O92" s="2">
        <f t="shared" si="40"/>
        <v>12264.421173727696</v>
      </c>
      <c r="P92" s="2">
        <f t="shared" si="41"/>
        <v>29282.059160333996</v>
      </c>
      <c r="R92">
        <f t="shared" si="42"/>
        <v>71</v>
      </c>
      <c r="S92" s="89">
        <f t="shared" si="31"/>
        <v>44167.075960708862</v>
      </c>
      <c r="T92" s="89">
        <f>IF(AND(S92=0,S91&gt;0),SUM($G92:$H$381),S92)</f>
        <v>44167.075960708862</v>
      </c>
      <c r="U92" s="82">
        <f>SUM(T92:T$381)</f>
        <v>6404583.2059271503</v>
      </c>
      <c r="V92" s="68">
        <f>localspline(R92,'BBG rates'!$G$10:$G$27,'BBG rates'!$K$10:$K$27)</f>
        <v>1.0257214708489366</v>
      </c>
      <c r="W92" s="68">
        <f>locallinterp(R92,'BBG rates'!$G$10:$G$27,'BBG rates'!$J$10:$J$27)</f>
        <v>-0.42133333333333334</v>
      </c>
      <c r="X92" s="56">
        <f t="shared" si="43"/>
        <v>-0.42214917176823796</v>
      </c>
      <c r="Y92" s="66">
        <f t="shared" si="32"/>
        <v>-581.77140363320791</v>
      </c>
      <c r="Z92" s="72">
        <f t="shared" si="33"/>
        <v>-0.109004077535251</v>
      </c>
      <c r="AA92" s="79">
        <f t="shared" si="34"/>
        <v>-509.06415651622154</v>
      </c>
      <c r="AB92" s="81">
        <f t="shared" si="44"/>
        <v>-9.5381224379148824E-2</v>
      </c>
      <c r="AD92" s="95">
        <f>locallinterp(R92,'BBG rates'!$N$10:$N$369,'BBG rates'!$P$10:$P$369)</f>
        <v>6.0065624148934873</v>
      </c>
      <c r="AI92" s="185">
        <f t="shared" si="35"/>
        <v>71</v>
      </c>
      <c r="AJ92" s="127">
        <f>locallinterp(MIN(AI92,CAP_Senior*12),'BBG rates'!$X$24:$X$65,'BBG rates'!$Y$24:$Y$65)</f>
        <v>44.705816757322431</v>
      </c>
      <c r="AK92" s="127">
        <f>locallinterp(MIN(AI92,CAP_CB*12),'BBG rates'!$AA$25:$AA$40,'BBG rates'!$AC$25:$AC$40)</f>
        <v>8.4583333333333339</v>
      </c>
      <c r="AL92" s="144">
        <f t="shared" si="36"/>
        <v>14.62040551541148</v>
      </c>
      <c r="AM92" s="142">
        <f>(SUMPRODUCT(AL92:AL$381,G92:G$381)+SUMPRODUCT(AL92:AL$381,H92:H$381))/12</f>
        <v>9914285.7580543105</v>
      </c>
    </row>
    <row r="93" spans="1:39" x14ac:dyDescent="0.2">
      <c r="A93" s="7">
        <v>72</v>
      </c>
      <c r="B93" s="7">
        <v>36</v>
      </c>
      <c r="C93" s="7">
        <v>18</v>
      </c>
      <c r="D93" s="12">
        <f t="shared" si="25"/>
        <v>6</v>
      </c>
      <c r="E93" s="29">
        <f t="shared" si="37"/>
        <v>6316434.3972977381</v>
      </c>
      <c r="F93" s="2">
        <f t="shared" si="26"/>
        <v>9681.7697912364129</v>
      </c>
      <c r="G93" s="2">
        <f t="shared" si="27"/>
        <v>23235.452176844978</v>
      </c>
      <c r="H93" s="2">
        <f t="shared" si="28"/>
        <v>20746.280491862097</v>
      </c>
      <c r="I93" s="2">
        <f t="shared" si="24"/>
        <v>53663.502459943484</v>
      </c>
      <c r="J93" s="2">
        <f t="shared" si="38"/>
        <v>321981.01475966093</v>
      </c>
      <c r="K93" s="2">
        <f t="shared" si="29"/>
        <v>48096.945592590666</v>
      </c>
      <c r="L93" s="2">
        <f t="shared" si="30"/>
        <v>288581.67355554405</v>
      </c>
      <c r="M93" s="2"/>
      <c r="N93" s="28">
        <f t="shared" si="39"/>
        <v>7998474.2533401381</v>
      </c>
      <c r="O93" s="2">
        <f t="shared" si="40"/>
        <v>12219.848279437334</v>
      </c>
      <c r="P93" s="2">
        <f t="shared" si="41"/>
        <v>29326.632054624355</v>
      </c>
      <c r="R93">
        <f t="shared" si="42"/>
        <v>72</v>
      </c>
      <c r="S93" s="89">
        <f t="shared" si="31"/>
        <v>43981.732668707074</v>
      </c>
      <c r="T93" s="89">
        <f>IF(AND(S93=0,S92&gt;0),SUM($G93:$H$381),S93)</f>
        <v>43981.732668707074</v>
      </c>
      <c r="U93" s="82">
        <f>SUM(T93:T$381)</f>
        <v>6360416.1299664425</v>
      </c>
      <c r="V93" s="68">
        <f>localspline(R93,'BBG rates'!$G$10:$G$27,'BBG rates'!$K$10:$K$27)</f>
        <v>1.0258691310882568</v>
      </c>
      <c r="W93" s="68">
        <f>locallinterp(R93,'BBG rates'!$G$10:$G$27,'BBG rates'!$J$10:$J$27)</f>
        <v>-0.41799999999999998</v>
      </c>
      <c r="X93" s="56">
        <f t="shared" si="43"/>
        <v>-0.4188029635029622</v>
      </c>
      <c r="Y93" s="66">
        <f t="shared" si="32"/>
        <v>-566.23382485300954</v>
      </c>
      <c r="Z93" s="72">
        <f t="shared" si="33"/>
        <v>-0.10682958094869123</v>
      </c>
      <c r="AA93" s="79">
        <f t="shared" si="34"/>
        <v>-505.55356503090547</v>
      </c>
      <c r="AB93" s="81">
        <f t="shared" si="44"/>
        <v>-9.538122437914881E-2</v>
      </c>
      <c r="AD93" s="95">
        <f>locallinterp(R93,'BBG rates'!$N$10:$N$369,'BBG rates'!$P$10:$P$369)</f>
        <v>6.092051509150842</v>
      </c>
      <c r="AI93" s="185">
        <f t="shared" si="35"/>
        <v>72</v>
      </c>
      <c r="AJ93" s="127">
        <f>locallinterp(MIN(AI93,CAP_Senior*12),'BBG rates'!$X$24:$X$65,'BBG rates'!$Y$24:$Y$65)</f>
        <v>44.995100294102173</v>
      </c>
      <c r="AK93" s="127">
        <f>locallinterp(MIN(AI93,CAP_CB*12),'BBG rates'!$AA$25:$AA$40,'BBG rates'!$AC$25:$AC$40)</f>
        <v>8.5</v>
      </c>
      <c r="AL93" s="144">
        <f t="shared" si="36"/>
        <v>14.70416704999737</v>
      </c>
      <c r="AM93" s="142">
        <f>(SUMPRODUCT(AL93:AL$381,G93:G$381)+SUMPRODUCT(AL93:AL$381,H93:H$381))/12</f>
        <v>9860474.0446396824</v>
      </c>
    </row>
    <row r="94" spans="1:39" x14ac:dyDescent="0.2">
      <c r="A94" s="7">
        <v>73</v>
      </c>
      <c r="B94" s="7">
        <v>36.5</v>
      </c>
      <c r="C94" s="7">
        <v>18.25</v>
      </c>
      <c r="D94" s="12">
        <f t="shared" si="25"/>
        <v>6.083333333333333</v>
      </c>
      <c r="E94" s="29">
        <f t="shared" si="37"/>
        <v>6272637.3295735307</v>
      </c>
      <c r="F94" s="2">
        <f t="shared" si="26"/>
        <v>9614.8211825263752</v>
      </c>
      <c r="G94" s="2">
        <f t="shared" si="27"/>
        <v>23194.638366478634</v>
      </c>
      <c r="H94" s="2">
        <f t="shared" si="28"/>
        <v>20602.429357729172</v>
      </c>
      <c r="I94" s="2">
        <f t="shared" si="24"/>
        <v>53411.888906734181</v>
      </c>
      <c r="J94" s="2">
        <f t="shared" si="38"/>
        <v>324922.3241826329</v>
      </c>
      <c r="K94" s="2">
        <f t="shared" si="29"/>
        <v>47798.673386564195</v>
      </c>
      <c r="L94" s="2">
        <f t="shared" si="30"/>
        <v>290775.26310159883</v>
      </c>
      <c r="M94" s="2"/>
      <c r="N94" s="28">
        <f t="shared" si="39"/>
        <v>7969102.9805427538</v>
      </c>
      <c r="O94" s="2">
        <f t="shared" si="40"/>
        <v>12175.207536677211</v>
      </c>
      <c r="P94" s="2">
        <f t="shared" si="41"/>
        <v>29371.272797384481</v>
      </c>
      <c r="R94">
        <f t="shared" si="42"/>
        <v>73</v>
      </c>
      <c r="S94" s="89">
        <f t="shared" si="31"/>
        <v>43797.067724207809</v>
      </c>
      <c r="T94" s="89">
        <f>IF(AND(S94=0,S93&gt;0),SUM($G94:$H$381),S94)</f>
        <v>43797.067724207809</v>
      </c>
      <c r="U94" s="82">
        <f>SUM(T94:T$381)</f>
        <v>6316434.3972977363</v>
      </c>
      <c r="V94" s="68">
        <f>localspline(R94,'BBG rates'!$G$10:$G$27,'BBG rates'!$K$10:$K$27)</f>
        <v>1.0260083953310204</v>
      </c>
      <c r="W94" s="68">
        <f>locallinterp(R94,'BBG rates'!$G$10:$G$27,'BBG rates'!$J$10:$J$27)</f>
        <v>-0.41425000000000001</v>
      </c>
      <c r="X94" s="56">
        <f t="shared" si="43"/>
        <v>-0.41503860193037312</v>
      </c>
      <c r="Y94" s="66">
        <f t="shared" si="32"/>
        <v>-550.88409153496821</v>
      </c>
      <c r="Z94" s="72">
        <f t="shared" si="33"/>
        <v>-0.10465729053162864</v>
      </c>
      <c r="AA94" s="79">
        <f t="shared" si="34"/>
        <v>-502.05770543735741</v>
      </c>
      <c r="AB94" s="81">
        <f t="shared" si="44"/>
        <v>-9.538122437914881E-2</v>
      </c>
      <c r="AD94" s="95">
        <f>locallinterp(R94,'BBG rates'!$N$10:$N$369,'BBG rates'!$P$10:$P$369)</f>
        <v>6.1775522087617603</v>
      </c>
      <c r="AI94" s="185">
        <f t="shared" si="35"/>
        <v>73</v>
      </c>
      <c r="AJ94" s="127">
        <f>locallinterp(MIN(AI94,CAP_Senior*12),'BBG rates'!$X$24:$X$65,'BBG rates'!$Y$24:$Y$65)</f>
        <v>45.239686039428086</v>
      </c>
      <c r="AK94" s="127">
        <f>locallinterp(MIN(AI94,CAP_CB*12),'BBG rates'!$AA$25:$AA$40,'BBG rates'!$AC$25:$AC$40)</f>
        <v>8.5416666666666661</v>
      </c>
      <c r="AL94" s="144">
        <f t="shared" si="36"/>
        <v>14.780329960036108</v>
      </c>
      <c r="AM94" s="142">
        <f>(SUMPRODUCT(AL94:AL$381,G94:G$381)+SUMPRODUCT(AL94:AL$381,H94:H$381))/12</f>
        <v>9806581.1492806021</v>
      </c>
    </row>
    <row r="95" spans="1:39" x14ac:dyDescent="0.2">
      <c r="A95" s="7">
        <v>74</v>
      </c>
      <c r="B95" s="7">
        <v>37</v>
      </c>
      <c r="C95" s="7">
        <v>18.5</v>
      </c>
      <c r="D95" s="12">
        <f t="shared" si="25"/>
        <v>6.166666666666667</v>
      </c>
      <c r="E95" s="29">
        <f t="shared" si="37"/>
        <v>6229024.2507927893</v>
      </c>
      <c r="F95" s="2">
        <f t="shared" si="26"/>
        <v>9548.1536691793808</v>
      </c>
      <c r="G95" s="2">
        <f t="shared" si="27"/>
        <v>23153.896246867607</v>
      </c>
      <c r="H95" s="2">
        <f t="shared" si="28"/>
        <v>20459.182533874555</v>
      </c>
      <c r="I95" s="2">
        <f t="shared" si="24"/>
        <v>53161.232449921547</v>
      </c>
      <c r="J95" s="2">
        <f t="shared" si="38"/>
        <v>327827.60010784958</v>
      </c>
      <c r="K95" s="2">
        <f t="shared" si="29"/>
        <v>47502.051960261502</v>
      </c>
      <c r="L95" s="2">
        <f t="shared" si="30"/>
        <v>292929.32042161265</v>
      </c>
      <c r="M95" s="2"/>
      <c r="N95" s="28">
        <f t="shared" si="39"/>
        <v>7939686.9990508612</v>
      </c>
      <c r="O95" s="2">
        <f t="shared" si="40"/>
        <v>12130.498842168983</v>
      </c>
      <c r="P95" s="2">
        <f t="shared" si="41"/>
        <v>29415.981491892719</v>
      </c>
      <c r="R95">
        <f t="shared" si="42"/>
        <v>74</v>
      </c>
      <c r="S95" s="89">
        <f t="shared" si="31"/>
        <v>43613.078780742158</v>
      </c>
      <c r="T95" s="89">
        <f>IF(AND(S95=0,S94&gt;0),SUM($G95:$H$381),S95)</f>
        <v>43613.078780742158</v>
      </c>
      <c r="U95" s="82">
        <f>SUM(T95:T$381)</f>
        <v>6272637.3295735288</v>
      </c>
      <c r="V95" s="68">
        <f>localspline(R95,'BBG rates'!$G$10:$G$27,'BBG rates'!$K$10:$K$27)</f>
        <v>1.0261391880962436</v>
      </c>
      <c r="W95" s="68">
        <f>locallinterp(R95,'BBG rates'!$G$10:$G$27,'BBG rates'!$J$10:$J$27)</f>
        <v>-0.41049999999999998</v>
      </c>
      <c r="X95" s="56">
        <f t="shared" si="43"/>
        <v>-0.41127437029371272</v>
      </c>
      <c r="Y95" s="66">
        <f t="shared" si="32"/>
        <v>-535.73619673754729</v>
      </c>
      <c r="Z95" s="72">
        <f t="shared" si="33"/>
        <v>-0.10249013330550164</v>
      </c>
      <c r="AA95" s="79">
        <f t="shared" si="34"/>
        <v>-498.57652381756452</v>
      </c>
      <c r="AB95" s="81">
        <f t="shared" si="44"/>
        <v>-9.5381224379148782E-2</v>
      </c>
      <c r="AD95" s="95">
        <f>locallinterp(R95,'BBG rates'!$N$10:$N$369,'BBG rates'!$P$10:$P$369)</f>
        <v>6.2630638077697807</v>
      </c>
      <c r="AI95" s="185">
        <f t="shared" si="35"/>
        <v>74</v>
      </c>
      <c r="AJ95" s="127">
        <f>locallinterp(MIN(AI95,CAP_Senior*12),'BBG rates'!$X$24:$X$65,'BBG rates'!$Y$24:$Y$65)</f>
        <v>45.484271784754007</v>
      </c>
      <c r="AK95" s="127">
        <f>locallinterp(MIN(AI95,CAP_CB*12),'BBG rates'!$AA$25:$AA$40,'BBG rates'!$AC$25:$AC$40)</f>
        <v>8.5833333333333339</v>
      </c>
      <c r="AL95" s="144">
        <f t="shared" si="36"/>
        <v>14.856492870074849</v>
      </c>
      <c r="AM95" s="142">
        <f>(SUMPRODUCT(AL95:AL$381,G95:G$381)+SUMPRODUCT(AL95:AL$381,H95:H$381))/12</f>
        <v>9752636.5565934479</v>
      </c>
    </row>
    <row r="96" spans="1:39" x14ac:dyDescent="0.2">
      <c r="A96" s="7">
        <v>75</v>
      </c>
      <c r="B96" s="7">
        <v>37.5</v>
      </c>
      <c r="C96" s="7">
        <v>18.75</v>
      </c>
      <c r="D96" s="12">
        <f t="shared" si="25"/>
        <v>6.25</v>
      </c>
      <c r="E96" s="29">
        <f t="shared" si="37"/>
        <v>6185594.487293045</v>
      </c>
      <c r="F96" s="2">
        <f t="shared" si="26"/>
        <v>9481.766222192573</v>
      </c>
      <c r="G96" s="2">
        <f t="shared" si="27"/>
        <v>23113.225692084794</v>
      </c>
      <c r="H96" s="2">
        <f t="shared" si="28"/>
        <v>20316.53780765902</v>
      </c>
      <c r="I96" s="2">
        <f t="shared" si="24"/>
        <v>52911.529721936386</v>
      </c>
      <c r="J96" s="2">
        <f t="shared" si="38"/>
        <v>330697.06076210242</v>
      </c>
      <c r="K96" s="2">
        <f t="shared" si="29"/>
        <v>47207.072680410471</v>
      </c>
      <c r="L96" s="2">
        <f t="shared" si="30"/>
        <v>295044.20425256545</v>
      </c>
      <c r="M96" s="2"/>
      <c r="N96" s="28">
        <f t="shared" si="39"/>
        <v>7910226.2408092767</v>
      </c>
      <c r="O96" s="2">
        <f t="shared" si="40"/>
        <v>12085.722092477092</v>
      </c>
      <c r="P96" s="2">
        <f t="shared" si="41"/>
        <v>29460.758241584594</v>
      </c>
      <c r="R96">
        <f t="shared" si="42"/>
        <v>75</v>
      </c>
      <c r="S96" s="89">
        <f t="shared" si="31"/>
        <v>43429.763499743814</v>
      </c>
      <c r="T96" s="89">
        <f>IF(AND(S96=0,S95&gt;0),SUM($G96:$H$381),S96)</f>
        <v>43429.763499743814</v>
      </c>
      <c r="U96" s="82">
        <f>SUM(T96:T$381)</f>
        <v>6229024.2507927874</v>
      </c>
      <c r="V96" s="68">
        <f>localspline(R96,'BBG rates'!$G$10:$G$27,'BBG rates'!$K$10:$K$27)</f>
        <v>1.0262614488964346</v>
      </c>
      <c r="W96" s="68">
        <f>locallinterp(R96,'BBG rates'!$G$10:$G$27,'BBG rates'!$J$10:$J$27)</f>
        <v>-0.40675</v>
      </c>
      <c r="X96" s="56">
        <f t="shared" si="43"/>
        <v>-0.40751026858365513</v>
      </c>
      <c r="Y96" s="66">
        <f t="shared" si="32"/>
        <v>-520.78874547744749</v>
      </c>
      <c r="Z96" s="72">
        <f t="shared" si="33"/>
        <v>-0.10032815243790359</v>
      </c>
      <c r="AA96" s="79">
        <f t="shared" si="34"/>
        <v>-495.10996644002165</v>
      </c>
      <c r="AB96" s="81">
        <f t="shared" si="44"/>
        <v>-9.5381224379148768E-2</v>
      </c>
      <c r="AD96" s="95">
        <f>locallinterp(R96,'BBG rates'!$N$10:$N$369,'BBG rates'!$P$10:$P$369)</f>
        <v>6.3485855951778172</v>
      </c>
      <c r="AI96" s="185">
        <f t="shared" si="35"/>
        <v>75</v>
      </c>
      <c r="AJ96" s="127">
        <f>locallinterp(MIN(AI96,CAP_Senior*12),'BBG rates'!$X$24:$X$65,'BBG rates'!$Y$24:$Y$65)</f>
        <v>45.728857530079921</v>
      </c>
      <c r="AK96" s="127">
        <f>locallinterp(MIN(AI96,CAP_CB*12),'BBG rates'!$AA$25:$AA$40,'BBG rates'!$AC$25:$AC$40)</f>
        <v>8.625</v>
      </c>
      <c r="AL96" s="144">
        <f t="shared" si="36"/>
        <v>14.932655780113587</v>
      </c>
      <c r="AM96" s="142">
        <f>(SUMPRODUCT(AL96:AL$381,G96:G$381)+SUMPRODUCT(AL96:AL$381,H96:H$381))/12</f>
        <v>9698641.7737644389</v>
      </c>
    </row>
    <row r="97" spans="1:39" x14ac:dyDescent="0.2">
      <c r="A97" s="7">
        <v>76</v>
      </c>
      <c r="B97" s="7">
        <v>38</v>
      </c>
      <c r="C97" s="7">
        <v>19</v>
      </c>
      <c r="D97" s="12">
        <f t="shared" si="25"/>
        <v>6.333333333333333</v>
      </c>
      <c r="E97" s="29">
        <f t="shared" si="37"/>
        <v>6142347.3677425217</v>
      </c>
      <c r="F97" s="2">
        <f t="shared" si="26"/>
        <v>9415.6578161228299</v>
      </c>
      <c r="G97" s="2">
        <f t="shared" si="27"/>
        <v>23072.626576424318</v>
      </c>
      <c r="H97" s="2">
        <f t="shared" si="28"/>
        <v>20174.492974098477</v>
      </c>
      <c r="I97" s="2">
        <f t="shared" si="24"/>
        <v>52662.77736664562</v>
      </c>
      <c r="J97" s="2">
        <f t="shared" si="38"/>
        <v>333530.9233220889</v>
      </c>
      <c r="K97" s="2">
        <f t="shared" si="29"/>
        <v>46913.726957464831</v>
      </c>
      <c r="L97" s="2">
        <f t="shared" si="30"/>
        <v>297120.27073061059</v>
      </c>
      <c r="M97" s="2"/>
      <c r="N97" s="28">
        <f t="shared" si="39"/>
        <v>7880720.6376592238</v>
      </c>
      <c r="O97" s="2">
        <f t="shared" si="40"/>
        <v>12040.877184008532</v>
      </c>
      <c r="P97" s="2">
        <f t="shared" si="41"/>
        <v>29505.603150053161</v>
      </c>
      <c r="R97">
        <f t="shared" si="42"/>
        <v>76</v>
      </c>
      <c r="S97" s="89">
        <f t="shared" si="31"/>
        <v>43247.119550522795</v>
      </c>
      <c r="T97" s="89">
        <f>IF(AND(S97=0,S96&gt;0),SUM($G97:$H$381),S97)</f>
        <v>43247.119550522795</v>
      </c>
      <c r="U97" s="82">
        <f>SUM(T97:T$381)</f>
        <v>6185594.4872930422</v>
      </c>
      <c r="V97" s="68">
        <f>localspline(R97,'BBG rates'!$G$10:$G$27,'BBG rates'!$K$10:$K$27)</f>
        <v>1.0263751172932309</v>
      </c>
      <c r="W97" s="68">
        <f>locallinterp(R97,'BBG rates'!$G$10:$G$27,'BBG rates'!$J$10:$J$27)</f>
        <v>-0.40299999999999997</v>
      </c>
      <c r="X97" s="56">
        <f t="shared" si="43"/>
        <v>-0.40374629679087448</v>
      </c>
      <c r="Y97" s="66">
        <f t="shared" si="32"/>
        <v>-506.04034998719311</v>
      </c>
      <c r="Z97" s="72">
        <f t="shared" si="33"/>
        <v>-9.8171391809161013E-2</v>
      </c>
      <c r="AA97" s="79">
        <f t="shared" si="34"/>
        <v>-491.65797975910294</v>
      </c>
      <c r="AB97" s="81">
        <f t="shared" si="44"/>
        <v>-9.5381224379148796E-2</v>
      </c>
      <c r="AD97" s="95">
        <f>locallinterp(R97,'BBG rates'!$N$10:$N$369,'BBG rates'!$P$10:$P$369)</f>
        <v>6.4341168549522534</v>
      </c>
      <c r="AI97" s="185">
        <f t="shared" si="35"/>
        <v>76</v>
      </c>
      <c r="AJ97" s="127">
        <f>locallinterp(MIN(AI97,CAP_Senior*12),'BBG rates'!$X$24:$X$65,'BBG rates'!$Y$24:$Y$65)</f>
        <v>45.973443275405842</v>
      </c>
      <c r="AK97" s="127">
        <f>locallinterp(MIN(AI97,CAP_CB*12),'BBG rates'!$AA$25:$AA$40,'BBG rates'!$AC$25:$AC$40)</f>
        <v>8.6666666666666661</v>
      </c>
      <c r="AL97" s="144">
        <f t="shared" si="36"/>
        <v>15.008818690152326</v>
      </c>
      <c r="AM97" s="142">
        <f>(SUMPRODUCT(AL97:AL$381,G97:G$381)+SUMPRODUCT(AL97:AL$381,H97:H$381))/12</f>
        <v>9644598.2980183233</v>
      </c>
    </row>
    <row r="98" spans="1:39" x14ac:dyDescent="0.2">
      <c r="A98" s="7">
        <v>77</v>
      </c>
      <c r="B98" s="7">
        <v>38.5</v>
      </c>
      <c r="C98" s="7">
        <v>19.25</v>
      </c>
      <c r="D98" s="12">
        <f t="shared" si="25"/>
        <v>6.416666666666667</v>
      </c>
      <c r="E98" s="29">
        <f t="shared" si="37"/>
        <v>6099282.2231322825</v>
      </c>
      <c r="F98" s="2">
        <f t="shared" si="26"/>
        <v>9349.8274290747977</v>
      </c>
      <c r="G98" s="2">
        <f t="shared" si="27"/>
        <v>23032.098774401071</v>
      </c>
      <c r="H98" s="2">
        <f t="shared" si="28"/>
        <v>20033.045835838187</v>
      </c>
      <c r="I98" s="2">
        <f t="shared" si="24"/>
        <v>52414.97203931406</v>
      </c>
      <c r="J98" s="2">
        <f t="shared" si="38"/>
        <v>336329.4039189319</v>
      </c>
      <c r="K98" s="2">
        <f t="shared" si="29"/>
        <v>46622.006245386976</v>
      </c>
      <c r="L98" s="2">
        <f t="shared" si="30"/>
        <v>299157.87340789975</v>
      </c>
      <c r="M98" s="2"/>
      <c r="N98" s="28">
        <f t="shared" si="39"/>
        <v>7851170.1213381747</v>
      </c>
      <c r="O98" s="2">
        <f t="shared" si="40"/>
        <v>11995.964013012612</v>
      </c>
      <c r="P98" s="2">
        <f t="shared" si="41"/>
        <v>29550.516321049079</v>
      </c>
      <c r="R98">
        <f t="shared" si="42"/>
        <v>77</v>
      </c>
      <c r="S98" s="89">
        <f t="shared" si="31"/>
        <v>43065.144610239258</v>
      </c>
      <c r="T98" s="89">
        <f>IF(AND(S98=0,S97&gt;0),SUM($G98:$H$381),S98)</f>
        <v>43065.144610239258</v>
      </c>
      <c r="U98" s="82">
        <f>SUM(T98:T$381)</f>
        <v>6142347.3677425208</v>
      </c>
      <c r="V98" s="68">
        <f>localspline(R98,'BBG rates'!$G$10:$G$27,'BBG rates'!$K$10:$K$27)</f>
        <v>1.0264801328302235</v>
      </c>
      <c r="W98" s="68">
        <f>locallinterp(R98,'BBG rates'!$G$10:$G$27,'BBG rates'!$J$10:$J$27)</f>
        <v>-0.39924999999999999</v>
      </c>
      <c r="X98" s="56">
        <f t="shared" si="43"/>
        <v>-0.39998245490577844</v>
      </c>
      <c r="Y98" s="66">
        <f t="shared" si="32"/>
        <v>-491.4896296826966</v>
      </c>
      <c r="Z98" s="72">
        <f t="shared" si="33"/>
        <v>-9.6019896028120416E-2</v>
      </c>
      <c r="AA98" s="79">
        <f t="shared" si="34"/>
        <v>-488.22051041443603</v>
      </c>
      <c r="AB98" s="81">
        <f t="shared" si="44"/>
        <v>-9.5381224379148768E-2</v>
      </c>
      <c r="AD98" s="95">
        <f>locallinterp(R98,'BBG rates'!$N$10:$N$369,'BBG rates'!$P$10:$P$369)</f>
        <v>6.5196568660214389</v>
      </c>
      <c r="AI98" s="185">
        <f t="shared" si="35"/>
        <v>77</v>
      </c>
      <c r="AJ98" s="127">
        <f>locallinterp(MIN(AI98,CAP_Senior*12),'BBG rates'!$X$24:$X$65,'BBG rates'!$Y$24:$Y$65)</f>
        <v>46.218029020731755</v>
      </c>
      <c r="AK98" s="127">
        <f>locallinterp(MIN(AI98,CAP_CB*12),'BBG rates'!$AA$25:$AA$40,'BBG rates'!$AC$25:$AC$40)</f>
        <v>8.7083333333333339</v>
      </c>
      <c r="AL98" s="144">
        <f t="shared" si="36"/>
        <v>15.084981600191067</v>
      </c>
      <c r="AM98" s="142">
        <f>(SUMPRODUCT(AL98:AL$381,G98:G$381)+SUMPRODUCT(AL98:AL$381,H98:H$381))/12</f>
        <v>9590507.6166678946</v>
      </c>
    </row>
    <row r="99" spans="1:39" x14ac:dyDescent="0.2">
      <c r="A99" s="7">
        <v>78</v>
      </c>
      <c r="B99" s="7">
        <v>39</v>
      </c>
      <c r="C99" s="7">
        <v>19.5</v>
      </c>
      <c r="D99" s="12">
        <f t="shared" si="25"/>
        <v>6.5</v>
      </c>
      <c r="E99" s="29">
        <f t="shared" si="37"/>
        <v>6056398.3867684053</v>
      </c>
      <c r="F99" s="2">
        <f t="shared" si="26"/>
        <v>9284.2740426889213</v>
      </c>
      <c r="G99" s="2">
        <f t="shared" si="27"/>
        <v>22991.642160750398</v>
      </c>
      <c r="H99" s="2">
        <f t="shared" si="28"/>
        <v>19892.194203127059</v>
      </c>
      <c r="I99" s="2">
        <f t="shared" si="24"/>
        <v>52168.110406566382</v>
      </c>
      <c r="J99" s="2">
        <f t="shared" si="38"/>
        <v>339092.7176426815</v>
      </c>
      <c r="K99" s="2">
        <f t="shared" si="29"/>
        <v>46331.902041431771</v>
      </c>
      <c r="L99" s="2">
        <f t="shared" si="30"/>
        <v>301157.36326930654</v>
      </c>
      <c r="M99" s="2"/>
      <c r="N99" s="28">
        <f t="shared" si="39"/>
        <v>7821574.6234796941</v>
      </c>
      <c r="O99" s="2">
        <f t="shared" si="40"/>
        <v>11950.982475580708</v>
      </c>
      <c r="P99" s="2">
        <f t="shared" si="41"/>
        <v>29595.497858480983</v>
      </c>
      <c r="R99">
        <f t="shared" si="42"/>
        <v>78</v>
      </c>
      <c r="S99" s="89">
        <f t="shared" si="31"/>
        <v>42883.836363877461</v>
      </c>
      <c r="T99" s="89">
        <f>IF(AND(S99=0,S98&gt;0),SUM($G99:$H$381),S99)</f>
        <v>42883.836363877461</v>
      </c>
      <c r="U99" s="82">
        <f>SUM(T99:T$381)</f>
        <v>6099282.2231322816</v>
      </c>
      <c r="V99" s="68">
        <f>localspline(R99,'BBG rates'!$G$10:$G$27,'BBG rates'!$K$10:$K$27)</f>
        <v>1.0265764350469908</v>
      </c>
      <c r="W99" s="68">
        <f>locallinterp(R99,'BBG rates'!$G$10:$G$27,'BBG rates'!$J$10:$J$27)</f>
        <v>-0.39549999999999996</v>
      </c>
      <c r="X99" s="56">
        <f t="shared" si="43"/>
        <v>-0.39621874291917436</v>
      </c>
      <c r="Y99" s="66">
        <f t="shared" si="32"/>
        <v>-477.13521113096675</v>
      </c>
      <c r="Z99" s="72">
        <f t="shared" si="33"/>
        <v>-9.3873710448361777E-2</v>
      </c>
      <c r="AA99" s="79">
        <f t="shared" si="34"/>
        <v>-484.79750523027792</v>
      </c>
      <c r="AB99" s="81">
        <f t="shared" si="44"/>
        <v>-9.5381224379148768E-2</v>
      </c>
      <c r="AD99" s="95">
        <f>locallinterp(R99,'BBG rates'!$N$10:$N$369,'BBG rates'!$P$10:$P$369)</f>
        <v>6.6052049022753545</v>
      </c>
      <c r="AI99" s="185">
        <f t="shared" si="35"/>
        <v>78</v>
      </c>
      <c r="AJ99" s="127">
        <f>locallinterp(MIN(AI99,CAP_Senior*12),'BBG rates'!$X$24:$X$65,'BBG rates'!$Y$24:$Y$65)</f>
        <v>46.462614766057669</v>
      </c>
      <c r="AK99" s="127">
        <f>locallinterp(MIN(AI99,CAP_CB*12),'BBG rates'!$AA$25:$AA$40,'BBG rates'!$AC$25:$AC$40)</f>
        <v>8.75</v>
      </c>
      <c r="AL99" s="144">
        <f t="shared" si="36"/>
        <v>15.161144510229803</v>
      </c>
      <c r="AM99" s="142">
        <f>(SUMPRODUCT(AL99:AL$381,G99:G$381)+SUMPRODUCT(AL99:AL$381,H99:H$381))/12</f>
        <v>9536371.207163306</v>
      </c>
    </row>
    <row r="100" spans="1:39" x14ac:dyDescent="0.2">
      <c r="A100" s="7">
        <v>79</v>
      </c>
      <c r="B100" s="7">
        <v>39.5</v>
      </c>
      <c r="C100" s="7">
        <v>19.75</v>
      </c>
      <c r="D100" s="12">
        <f t="shared" si="25"/>
        <v>6.583333333333333</v>
      </c>
      <c r="E100" s="29">
        <f t="shared" si="37"/>
        <v>6013695.1942641856</v>
      </c>
      <c r="F100" s="2">
        <f t="shared" si="26"/>
        <v>9218.9966421295503</v>
      </c>
      <c r="G100" s="2">
        <f t="shared" si="27"/>
        <v>22951.256610427656</v>
      </c>
      <c r="H100" s="2">
        <f t="shared" si="28"/>
        <v>19751.935893792041</v>
      </c>
      <c r="I100" s="2">
        <f t="shared" si="24"/>
        <v>51922.18914634925</v>
      </c>
      <c r="J100" s="2">
        <f t="shared" si="38"/>
        <v>341821.0785467992</v>
      </c>
      <c r="K100" s="2">
        <f t="shared" si="29"/>
        <v>46043.405885931614</v>
      </c>
      <c r="L100" s="2">
        <f t="shared" si="30"/>
        <v>303119.08874904976</v>
      </c>
      <c r="M100" s="2"/>
      <c r="N100" s="28">
        <f t="shared" si="39"/>
        <v>7791934.0756132789</v>
      </c>
      <c r="O100" s="2">
        <f t="shared" si="40"/>
        <v>11905.932467646031</v>
      </c>
      <c r="P100" s="2">
        <f t="shared" si="41"/>
        <v>29640.547866415665</v>
      </c>
      <c r="R100">
        <f t="shared" si="42"/>
        <v>79</v>
      </c>
      <c r="S100" s="89">
        <f t="shared" si="31"/>
        <v>42703.192504219696</v>
      </c>
      <c r="T100" s="89">
        <f>IF(AND(S100=0,S99&gt;0),SUM($G100:$H$381),S100)</f>
        <v>42703.192504219696</v>
      </c>
      <c r="U100" s="82">
        <f>SUM(T100:T$381)</f>
        <v>6056398.3867684044</v>
      </c>
      <c r="V100" s="68">
        <f>localspline(R100,'BBG rates'!$G$10:$G$27,'BBG rates'!$K$10:$K$27)</f>
        <v>1.026663963488001</v>
      </c>
      <c r="W100" s="68">
        <f>locallinterp(R100,'BBG rates'!$G$10:$G$27,'BBG rates'!$J$10:$J$27)</f>
        <v>-0.39174999999999999</v>
      </c>
      <c r="X100" s="56">
        <f t="shared" si="43"/>
        <v>-0.39245516082173637</v>
      </c>
      <c r="Y100" s="66">
        <f t="shared" si="32"/>
        <v>-462.97572801792751</v>
      </c>
      <c r="Z100" s="72">
        <f t="shared" si="33"/>
        <v>-9.1732881184845003E-2</v>
      </c>
      <c r="AA100" s="79">
        <f t="shared" si="34"/>
        <v>-481.3889112148932</v>
      </c>
      <c r="AB100" s="81">
        <f t="shared" si="44"/>
        <v>-9.5381224379148768E-2</v>
      </c>
      <c r="AD100" s="95">
        <f>locallinterp(R100,'BBG rates'!$N$10:$N$369,'BBG rates'!$P$10:$P$369)</f>
        <v>6.6907602325660216</v>
      </c>
      <c r="AI100" s="185">
        <f t="shared" si="35"/>
        <v>79</v>
      </c>
      <c r="AJ100" s="127">
        <f>locallinterp(MIN(AI100,CAP_Senior*12),'BBG rates'!$X$24:$X$65,'BBG rates'!$Y$24:$Y$65)</f>
        <v>46.70720051138359</v>
      </c>
      <c r="AK100" s="127">
        <f>locallinterp(MIN(AI100,CAP_CB*12),'BBG rates'!$AA$25:$AA$40,'BBG rates'!$AC$25:$AC$40)</f>
        <v>8.7916666666666661</v>
      </c>
      <c r="AL100" s="144">
        <f t="shared" si="36"/>
        <v>15.237307420268543</v>
      </c>
      <c r="AM100" s="142">
        <f>(SUMPRODUCT(AL100:AL$381,G100:G$381)+SUMPRODUCT(AL100:AL$381,H100:H$381))/12</f>
        <v>9482190.5371411573</v>
      </c>
    </row>
    <row r="101" spans="1:39" x14ac:dyDescent="0.2">
      <c r="A101" s="7">
        <v>80</v>
      </c>
      <c r="B101" s="7">
        <v>40</v>
      </c>
      <c r="C101" s="7">
        <v>20</v>
      </c>
      <c r="D101" s="12">
        <f t="shared" si="25"/>
        <v>6.666666666666667</v>
      </c>
      <c r="E101" s="29">
        <f t="shared" si="37"/>
        <v>5971171.9835323654</v>
      </c>
      <c r="F101" s="2">
        <f t="shared" si="26"/>
        <v>9153.9942160730498</v>
      </c>
      <c r="G101" s="2">
        <f t="shared" si="27"/>
        <v>22910.941998607843</v>
      </c>
      <c r="H101" s="2">
        <f t="shared" si="28"/>
        <v>19612.268733212601</v>
      </c>
      <c r="I101" s="2">
        <f t="shared" si="24"/>
        <v>51677.204947893493</v>
      </c>
      <c r="J101" s="2">
        <f t="shared" si="38"/>
        <v>344514.69965262333</v>
      </c>
      <c r="K101" s="2">
        <f t="shared" si="29"/>
        <v>45756.509362082288</v>
      </c>
      <c r="L101" s="2">
        <f t="shared" si="30"/>
        <v>305043.39574721525</v>
      </c>
      <c r="M101" s="2"/>
      <c r="N101" s="28">
        <f t="shared" si="39"/>
        <v>7762248.4091642005</v>
      </c>
      <c r="O101" s="2">
        <f t="shared" si="40"/>
        <v>11860.813884983378</v>
      </c>
      <c r="P101" s="2">
        <f t="shared" si="41"/>
        <v>29685.666449078322</v>
      </c>
      <c r="R101">
        <f t="shared" si="42"/>
        <v>80</v>
      </c>
      <c r="S101" s="89">
        <f t="shared" si="31"/>
        <v>42523.210731820443</v>
      </c>
      <c r="T101" s="89">
        <f>IF(AND(S101=0,S100&gt;0),SUM($G101:$H$381),S101)</f>
        <v>42523.210731820443</v>
      </c>
      <c r="U101" s="82">
        <f>SUM(T101:T$381)</f>
        <v>6013695.1942641838</v>
      </c>
      <c r="V101" s="68">
        <f>localspline(R101,'BBG rates'!$G$10:$G$27,'BBG rates'!$K$10:$K$27)</f>
        <v>1.0267426577012306</v>
      </c>
      <c r="W101" s="68">
        <f>locallinterp(R101,'BBG rates'!$G$10:$G$27,'BBG rates'!$J$10:$J$27)</f>
        <v>-0.38800000000000001</v>
      </c>
      <c r="X101" s="56">
        <f t="shared" si="43"/>
        <v>-0.38869170860400537</v>
      </c>
      <c r="Y101" s="66">
        <f t="shared" si="32"/>
        <v>-449.0098211163899</v>
      </c>
      <c r="Z101" s="72">
        <f t="shared" si="33"/>
        <v>-8.9597455131012041E-2</v>
      </c>
      <c r="AA101" s="79">
        <f t="shared" si="34"/>
        <v>-477.99467555993408</v>
      </c>
      <c r="AB101" s="81">
        <f t="shared" si="44"/>
        <v>-9.5381224379148796E-2</v>
      </c>
      <c r="AD101" s="95">
        <f>locallinterp(R101,'BBG rates'!$N$10:$N$369,'BBG rates'!$P$10:$P$369)</f>
        <v>6.7763221207077908</v>
      </c>
      <c r="AI101" s="185">
        <f t="shared" si="35"/>
        <v>80</v>
      </c>
      <c r="AJ101" s="127">
        <f>locallinterp(MIN(AI101,CAP_Senior*12),'BBG rates'!$X$24:$X$65,'BBG rates'!$Y$24:$Y$65)</f>
        <v>46.951786256709504</v>
      </c>
      <c r="AK101" s="127">
        <f>locallinterp(MIN(AI101,CAP_CB*12),'BBG rates'!$AA$25:$AA$40,'BBG rates'!$AC$25:$AC$40)</f>
        <v>8.8333333333333339</v>
      </c>
      <c r="AL101" s="144">
        <f t="shared" si="36"/>
        <v>15.313470330307283</v>
      </c>
      <c r="AM101" s="142">
        <f>(SUMPRODUCT(AL101:AL$381,G101:G$381)+SUMPRODUCT(AL101:AL$381,H101:H$381))/12</f>
        <v>9427967.0644733515</v>
      </c>
    </row>
    <row r="102" spans="1:39" x14ac:dyDescent="0.2">
      <c r="A102" s="7">
        <v>81</v>
      </c>
      <c r="B102" s="7">
        <v>40.5</v>
      </c>
      <c r="C102" s="7">
        <v>20.25</v>
      </c>
      <c r="D102" s="12">
        <f t="shared" si="25"/>
        <v>6.75</v>
      </c>
      <c r="E102" s="29">
        <f t="shared" si="37"/>
        <v>5928828.0947773848</v>
      </c>
      <c r="F102" s="2">
        <f t="shared" si="26"/>
        <v>9089.2657566959933</v>
      </c>
      <c r="G102" s="2">
        <f t="shared" si="27"/>
        <v>22870.69820068523</v>
      </c>
      <c r="H102" s="2">
        <f t="shared" si="28"/>
        <v>19473.190554295259</v>
      </c>
      <c r="I102" s="2">
        <f t="shared" si="24"/>
        <v>51433.154511676483</v>
      </c>
      <c r="J102" s="2">
        <f t="shared" si="38"/>
        <v>347173.79295381624</v>
      </c>
      <c r="K102" s="2">
        <f t="shared" si="29"/>
        <v>45471.204095730092</v>
      </c>
      <c r="L102" s="2">
        <f t="shared" si="30"/>
        <v>306930.62764617812</v>
      </c>
      <c r="M102" s="2"/>
      <c r="N102" s="28">
        <f t="shared" si="39"/>
        <v>7732517.555453348</v>
      </c>
      <c r="O102" s="2">
        <f t="shared" si="40"/>
        <v>11815.6266232089</v>
      </c>
      <c r="P102" s="2">
        <f t="shared" si="41"/>
        <v>29730.8537108528</v>
      </c>
      <c r="R102">
        <f t="shared" si="42"/>
        <v>81</v>
      </c>
      <c r="S102" s="89">
        <f t="shared" si="31"/>
        <v>42343.888754980493</v>
      </c>
      <c r="T102" s="89">
        <f>IF(AND(S102=0,S101&gt;0),SUM($G102:$H$381),S102)</f>
        <v>42343.888754980493</v>
      </c>
      <c r="U102" s="82">
        <f>SUM(T102:T$381)</f>
        <v>5971171.9835323635</v>
      </c>
      <c r="V102" s="68">
        <f>localspline(R102,'BBG rates'!$G$10:$G$27,'BBG rates'!$K$10:$K$27)</f>
        <v>1.0268124572236275</v>
      </c>
      <c r="W102" s="68">
        <f>locallinterp(R102,'BBG rates'!$G$10:$G$27,'BBG rates'!$J$10:$J$27)</f>
        <v>-0.38424999999999998</v>
      </c>
      <c r="X102" s="56">
        <f t="shared" si="43"/>
        <v>-0.38492838625652226</v>
      </c>
      <c r="Y102" s="66">
        <f t="shared" si="32"/>
        <v>-435.23613825415703</v>
      </c>
      <c r="Z102" s="72">
        <f t="shared" si="33"/>
        <v>-8.7467479976354914E-2</v>
      </c>
      <c r="AA102" s="79">
        <f t="shared" si="34"/>
        <v>-474.61474563982273</v>
      </c>
      <c r="AB102" s="81">
        <f t="shared" si="44"/>
        <v>-9.5381224379148782E-2</v>
      </c>
      <c r="AD102" s="95">
        <f>locallinterp(R102,'BBG rates'!$N$10:$N$369,'BBG rates'!$P$10:$P$369)</f>
        <v>6.8618898254764265</v>
      </c>
      <c r="AI102" s="185">
        <f t="shared" si="35"/>
        <v>81</v>
      </c>
      <c r="AJ102" s="127">
        <f>locallinterp(MIN(AI102,CAP_Senior*12),'BBG rates'!$X$24:$X$65,'BBG rates'!$Y$24:$Y$65)</f>
        <v>47.196372002035424</v>
      </c>
      <c r="AK102" s="127">
        <f>locallinterp(MIN(AI102,CAP_CB*12),'BBG rates'!$AA$25:$AA$40,'BBG rates'!$AC$25:$AC$40)</f>
        <v>8.875</v>
      </c>
      <c r="AL102" s="144">
        <f t="shared" si="36"/>
        <v>15.389633240346022</v>
      </c>
      <c r="AM102" s="142">
        <f>(SUMPRODUCT(AL102:AL$381,G102:G$381)+SUMPRODUCT(AL102:AL$381,H102:H$381))/12</f>
        <v>9373702.2373157553</v>
      </c>
    </row>
    <row r="103" spans="1:39" x14ac:dyDescent="0.2">
      <c r="A103" s="7">
        <v>82</v>
      </c>
      <c r="B103" s="7">
        <v>41</v>
      </c>
      <c r="C103" s="7">
        <v>20.5</v>
      </c>
      <c r="D103" s="12">
        <f t="shared" si="25"/>
        <v>6.833333333333333</v>
      </c>
      <c r="E103" s="29">
        <f t="shared" si="37"/>
        <v>5886662.8704876639</v>
      </c>
      <c r="F103" s="2">
        <f t="shared" si="26"/>
        <v>9024.8102596633471</v>
      </c>
      <c r="G103" s="2">
        <f t="shared" si="27"/>
        <v>22830.525092272954</v>
      </c>
      <c r="H103" s="2">
        <f t="shared" si="28"/>
        <v>19334.699197448255</v>
      </c>
      <c r="I103" s="2">
        <f t="shared" si="24"/>
        <v>51190.034549384553</v>
      </c>
      <c r="J103" s="2">
        <f t="shared" si="38"/>
        <v>349798.56942079443</v>
      </c>
      <c r="K103" s="2">
        <f t="shared" si="29"/>
        <v>45187.481755159897</v>
      </c>
      <c r="L103" s="2">
        <f t="shared" si="30"/>
        <v>308781.12532692595</v>
      </c>
      <c r="M103" s="2"/>
      <c r="N103" s="28">
        <f t="shared" si="39"/>
        <v>7702741.4456970664</v>
      </c>
      <c r="O103" s="2">
        <f t="shared" si="40"/>
        <v>11770.370577779853</v>
      </c>
      <c r="P103" s="2">
        <f t="shared" si="41"/>
        <v>29776.109756281843</v>
      </c>
      <c r="R103">
        <f t="shared" si="42"/>
        <v>82</v>
      </c>
      <c r="S103" s="89">
        <f t="shared" si="31"/>
        <v>42165.224289721213</v>
      </c>
      <c r="T103" s="89">
        <f>IF(AND(S103=0,S102&gt;0),SUM($G103:$H$381),S103)</f>
        <v>42165.224289721213</v>
      </c>
      <c r="U103" s="82">
        <f>SUM(T103:T$381)</f>
        <v>5928828.0947773829</v>
      </c>
      <c r="V103" s="68">
        <f>localspline(R103,'BBG rates'!$G$10:$G$27,'BBG rates'!$K$10:$K$27)</f>
        <v>1.0268733016049227</v>
      </c>
      <c r="W103" s="68">
        <f>locallinterp(R103,'BBG rates'!$G$10:$G$27,'BBG rates'!$J$10:$J$27)</f>
        <v>-0.3805</v>
      </c>
      <c r="X103" s="56">
        <f t="shared" si="43"/>
        <v>-0.38116519376996116</v>
      </c>
      <c r="Y103" s="66">
        <f t="shared" si="32"/>
        <v>-421.65333428225676</v>
      </c>
      <c r="Z103" s="72">
        <f t="shared" si="33"/>
        <v>-8.5343004224464183E-2</v>
      </c>
      <c r="AA103" s="79">
        <f t="shared" si="34"/>
        <v>-471.24906901113565</v>
      </c>
      <c r="AB103" s="81">
        <f t="shared" si="44"/>
        <v>-9.5381224379148782E-2</v>
      </c>
      <c r="AD103" s="95">
        <f>locallinterp(R103,'BBG rates'!$N$10:$N$369,'BBG rates'!$P$10:$P$369)</f>
        <v>6.9474626006101703</v>
      </c>
      <c r="AI103" s="185">
        <f t="shared" si="35"/>
        <v>82</v>
      </c>
      <c r="AJ103" s="127">
        <f>locallinterp(MIN(AI103,CAP_Senior*12),'BBG rates'!$X$24:$X$65,'BBG rates'!$Y$24:$Y$65)</f>
        <v>47.440957747361338</v>
      </c>
      <c r="AK103" s="127">
        <f>locallinterp(MIN(AI103,CAP_CB*12),'BBG rates'!$AA$25:$AA$40,'BBG rates'!$AC$25:$AC$40)</f>
        <v>8.9166666666666661</v>
      </c>
      <c r="AL103" s="144">
        <f t="shared" si="36"/>
        <v>15.465796150384762</v>
      </c>
      <c r="AM103" s="142">
        <f>(SUMPRODUCT(AL103:AL$381,G103:G$381)+SUMPRODUCT(AL103:AL$381,H103:H$381))/12</f>
        <v>9319397.4941566568</v>
      </c>
    </row>
    <row r="104" spans="1:39" x14ac:dyDescent="0.2">
      <c r="A104" s="7">
        <v>83</v>
      </c>
      <c r="B104" s="7">
        <v>41.5</v>
      </c>
      <c r="C104" s="7">
        <v>20.75</v>
      </c>
      <c r="D104" s="12">
        <f t="shared" si="25"/>
        <v>6.916666666666667</v>
      </c>
      <c r="E104" s="29">
        <f t="shared" si="37"/>
        <v>5844675.6554279048</v>
      </c>
      <c r="F104" s="2">
        <f t="shared" si="26"/>
        <v>8960.626724116737</v>
      </c>
      <c r="G104" s="2">
        <f t="shared" si="27"/>
        <v>22790.422549202645</v>
      </c>
      <c r="H104" s="2">
        <f t="shared" si="28"/>
        <v>19196.792510556272</v>
      </c>
      <c r="I104" s="2">
        <f t="shared" si="24"/>
        <v>50947.841783875658</v>
      </c>
      <c r="J104" s="2">
        <f t="shared" si="38"/>
        <v>352389.23900513997</v>
      </c>
      <c r="K104" s="2">
        <f t="shared" si="29"/>
        <v>44905.334050884252</v>
      </c>
      <c r="L104" s="2">
        <f t="shared" si="30"/>
        <v>310595.22718528274</v>
      </c>
      <c r="M104" s="2"/>
      <c r="N104" s="28">
        <f t="shared" si="39"/>
        <v>7672920.0110069988</v>
      </c>
      <c r="O104" s="2">
        <f t="shared" si="40"/>
        <v>11725.045643994361</v>
      </c>
      <c r="P104" s="2">
        <f t="shared" si="41"/>
        <v>29821.434690067334</v>
      </c>
      <c r="R104">
        <f t="shared" si="42"/>
        <v>83</v>
      </c>
      <c r="S104" s="89">
        <f t="shared" si="31"/>
        <v>41987.215059758921</v>
      </c>
      <c r="T104" s="89">
        <f>IF(AND(S104=0,S103&gt;0),SUM($G104:$H$381),S104)</f>
        <v>41987.215059758921</v>
      </c>
      <c r="U104" s="82">
        <f>SUM(T104:T$381)</f>
        <v>5886662.870487662</v>
      </c>
      <c r="V104" s="68">
        <f>localspline(R104,'BBG rates'!$G$10:$G$27,'BBG rates'!$K$10:$K$27)</f>
        <v>1.0269251303853537</v>
      </c>
      <c r="W104" s="68">
        <f>locallinterp(R104,'BBG rates'!$G$10:$G$27,'BBG rates'!$J$10:$J$27)</f>
        <v>-0.37674999999999997</v>
      </c>
      <c r="X104" s="56">
        <f t="shared" si="43"/>
        <v>-0.37740213113512944</v>
      </c>
      <c r="Y104" s="66">
        <f t="shared" si="32"/>
        <v>-408.26007104330222</v>
      </c>
      <c r="Z104" s="72">
        <f t="shared" si="33"/>
        <v>-8.3224077211572572E-2</v>
      </c>
      <c r="AA104" s="79">
        <f t="shared" si="34"/>
        <v>-467.89759341198976</v>
      </c>
      <c r="AB104" s="81">
        <f t="shared" si="44"/>
        <v>-9.5381224379148782E-2</v>
      </c>
      <c r="AD104" s="95">
        <f>locallinterp(R104,'BBG rates'!$N$10:$N$369,'BBG rates'!$P$10:$P$369)</f>
        <v>7.0330396948089495</v>
      </c>
      <c r="AI104" s="185">
        <f t="shared" si="35"/>
        <v>83</v>
      </c>
      <c r="AJ104" s="127">
        <f>locallinterp(MIN(AI104,CAP_Senior*12),'BBG rates'!$X$24:$X$65,'BBG rates'!$Y$24:$Y$65)</f>
        <v>47.685543492687259</v>
      </c>
      <c r="AK104" s="127">
        <f>locallinterp(MIN(AI104,CAP_CB*12),'BBG rates'!$AA$25:$AA$40,'BBG rates'!$AC$25:$AC$40)</f>
        <v>8.9583333333333339</v>
      </c>
      <c r="AL104" s="144">
        <f t="shared" si="36"/>
        <v>15.541959060423501</v>
      </c>
      <c r="AM104" s="142">
        <f>(SUMPRODUCT(AL104:AL$381,G104:G$381)+SUMPRODUCT(AL104:AL$381,H104:H$381))/12</f>
        <v>9265054.2638649847</v>
      </c>
    </row>
    <row r="105" spans="1:39" x14ac:dyDescent="0.2">
      <c r="A105" s="7">
        <v>84</v>
      </c>
      <c r="B105" s="7">
        <v>42</v>
      </c>
      <c r="C105" s="7">
        <v>21</v>
      </c>
      <c r="D105" s="12">
        <f t="shared" si="25"/>
        <v>7</v>
      </c>
      <c r="E105" s="29">
        <f t="shared" si="37"/>
        <v>5802865.7966314256</v>
      </c>
      <c r="F105" s="2">
        <f t="shared" si="26"/>
        <v>8896.7141526627274</v>
      </c>
      <c r="G105" s="2">
        <f t="shared" si="27"/>
        <v>22750.390447524031</v>
      </c>
      <c r="H105" s="2">
        <f t="shared" si="28"/>
        <v>19059.46834895523</v>
      </c>
      <c r="I105" s="2">
        <f t="shared" si="24"/>
        <v>50706.572949141992</v>
      </c>
      <c r="J105" s="2">
        <f t="shared" si="38"/>
        <v>354946.01064399397</v>
      </c>
      <c r="K105" s="2">
        <f t="shared" si="29"/>
        <v>44624.752735433583</v>
      </c>
      <c r="L105" s="2">
        <f t="shared" si="30"/>
        <v>312373.26914803509</v>
      </c>
      <c r="M105" s="2"/>
      <c r="N105" s="28">
        <f t="shared" si="39"/>
        <v>7643053.182389928</v>
      </c>
      <c r="O105" s="2">
        <f t="shared" si="40"/>
        <v>11679.651716991169</v>
      </c>
      <c r="P105" s="2">
        <f t="shared" si="41"/>
        <v>29866.828617070529</v>
      </c>
      <c r="R105">
        <f t="shared" si="42"/>
        <v>84</v>
      </c>
      <c r="S105" s="89">
        <f t="shared" si="31"/>
        <v>41809.85879647926</v>
      </c>
      <c r="T105" s="89">
        <f>IF(AND(S105=0,S104&gt;0),SUM($G105:$H$381),S105)</f>
        <v>41809.85879647926</v>
      </c>
      <c r="U105" s="82">
        <f>SUM(T105:T$381)</f>
        <v>5844675.6554279029</v>
      </c>
      <c r="V105" s="68">
        <f>localspline(R105,'BBG rates'!$G$10:$G$27,'BBG rates'!$K$10:$K$27)</f>
        <v>1.0269678831100464</v>
      </c>
      <c r="W105" s="68">
        <f>locallinterp(R105,'BBG rates'!$G$10:$G$27,'BBG rates'!$J$10:$J$27)</f>
        <v>-0.373</v>
      </c>
      <c r="X105" s="56">
        <f t="shared" si="43"/>
        <v>-0.37363919834243475</v>
      </c>
      <c r="Y105" s="66">
        <f t="shared" si="32"/>
        <v>-395.05501733998386</v>
      </c>
      <c r="Z105" s="72">
        <f t="shared" si="33"/>
        <v>-8.1110749125611337E-2</v>
      </c>
      <c r="AA105" s="79">
        <f t="shared" si="34"/>
        <v>-464.56026676143108</v>
      </c>
      <c r="AB105" s="81">
        <f t="shared" si="44"/>
        <v>-9.5381224379148796E-2</v>
      </c>
      <c r="AD105" s="95">
        <f>locallinterp(R105,'BBG rates'!$N$10:$N$369,'BBG rates'!$P$10:$P$369)</f>
        <v>7.118620351734787</v>
      </c>
      <c r="AI105" s="185">
        <f t="shared" si="35"/>
        <v>84</v>
      </c>
      <c r="AJ105" s="127">
        <f>locallinterp(MIN(AI105,CAP_Senior*12),'BBG rates'!$X$24:$X$65,'BBG rates'!$Y$24:$Y$65)</f>
        <v>47.930129238013173</v>
      </c>
      <c r="AK105" s="127">
        <f>locallinterp(MIN(AI105,CAP_CB*12),'BBG rates'!$AA$25:$AA$40,'BBG rates'!$AC$25:$AC$40)</f>
        <v>9</v>
      </c>
      <c r="AL105" s="144">
        <f t="shared" si="36"/>
        <v>15.618121970462241</v>
      </c>
      <c r="AM105" s="142">
        <f>(SUMPRODUCT(AL105:AL$381,G105:G$381)+SUMPRODUCT(AL105:AL$381,H105:H$381))/12</f>
        <v>9210673.9657383207</v>
      </c>
    </row>
    <row r="106" spans="1:39" x14ac:dyDescent="0.2">
      <c r="A106" s="7">
        <v>85</v>
      </c>
      <c r="B106" s="7">
        <v>42.5</v>
      </c>
      <c r="C106" s="7">
        <v>21.25</v>
      </c>
      <c r="D106" s="12">
        <f t="shared" si="25"/>
        <v>7.083333333333333</v>
      </c>
      <c r="E106" s="29">
        <f t="shared" si="37"/>
        <v>5761232.6433925144</v>
      </c>
      <c r="F106" s="2">
        <f t="shared" si="26"/>
        <v>8833.0715513611431</v>
      </c>
      <c r="G106" s="2">
        <f t="shared" si="27"/>
        <v>22710.428663504576</v>
      </c>
      <c r="H106" s="2">
        <f t="shared" si="28"/>
        <v>18922.724575407188</v>
      </c>
      <c r="I106" s="2">
        <f t="shared" si="24"/>
        <v>50466.224790272907</v>
      </c>
      <c r="J106" s="2">
        <f t="shared" si="38"/>
        <v>357469.0922644331</v>
      </c>
      <c r="K106" s="2">
        <f t="shared" si="29"/>
        <v>44345.729603147302</v>
      </c>
      <c r="L106" s="2">
        <f t="shared" si="30"/>
        <v>314115.58468896005</v>
      </c>
      <c r="M106" s="2"/>
      <c r="N106" s="28">
        <f t="shared" si="39"/>
        <v>7613140.8907476161</v>
      </c>
      <c r="O106" s="2">
        <f t="shared" si="40"/>
        <v>11634.188691749405</v>
      </c>
      <c r="P106" s="2">
        <f t="shared" si="41"/>
        <v>29912.291642312299</v>
      </c>
      <c r="R106">
        <f t="shared" si="42"/>
        <v>85</v>
      </c>
      <c r="S106" s="89">
        <f t="shared" si="31"/>
        <v>41633.153238911764</v>
      </c>
      <c r="T106" s="89">
        <f>IF(AND(S106=0,S105&gt;0),SUM($G106:$H$381),S106)</f>
        <v>41633.153238911764</v>
      </c>
      <c r="U106" s="82">
        <f>SUM(T106:T$381)</f>
        <v>5802865.7966314247</v>
      </c>
      <c r="V106" s="68">
        <f>localspline(R106,'BBG rates'!$G$10:$G$27,'BBG rates'!$K$10:$K$27)</f>
        <v>1.0270015419268168</v>
      </c>
      <c r="W106" s="68">
        <f>locallinterp(R106,'BBG rates'!$G$10:$G$27,'BBG rates'!$J$10:$J$27)</f>
        <v>-0.36891666666666667</v>
      </c>
      <c r="X106" s="56">
        <f t="shared" si="43"/>
        <v>-0.36954193029132831</v>
      </c>
      <c r="Y106" s="66">
        <f t="shared" si="32"/>
        <v>-382.03684890371142</v>
      </c>
      <c r="Z106" s="72">
        <f t="shared" si="33"/>
        <v>-7.9003071025799274E-2</v>
      </c>
      <c r="AA106" s="79">
        <f t="shared" si="34"/>
        <v>-461.23703715882482</v>
      </c>
      <c r="AB106" s="81">
        <f t="shared" si="44"/>
        <v>-9.5381224379148755E-2</v>
      </c>
      <c r="AD106" s="95">
        <f>locallinterp(R106,'BBG rates'!$N$10:$N$369,'BBG rates'!$P$10:$P$369)</f>
        <v>7.2042038135620219</v>
      </c>
      <c r="AI106" s="185">
        <f t="shared" si="35"/>
        <v>85</v>
      </c>
      <c r="AJ106" s="127">
        <f>locallinterp(MIN(AI106,CAP_Senior*12),'BBG rates'!$X$24:$X$65,'BBG rates'!$Y$24:$Y$65)</f>
        <v>48.141999047644084</v>
      </c>
      <c r="AK106" s="127">
        <f>locallinterp(MIN(AI106,CAP_CB*12),'BBG rates'!$AA$25:$AA$40,'BBG rates'!$AC$25:$AC$40)</f>
        <v>9.0166666666666657</v>
      </c>
      <c r="AL106" s="144">
        <f t="shared" si="36"/>
        <v>15.667973171432827</v>
      </c>
      <c r="AM106" s="142">
        <f>(SUMPRODUCT(AL106:AL$381,G106:G$381)+SUMPRODUCT(AL106:AL$381,H106:H$381))/12</f>
        <v>9156258.0095507205</v>
      </c>
    </row>
    <row r="107" spans="1:39" x14ac:dyDescent="0.2">
      <c r="A107" s="7">
        <v>86</v>
      </c>
      <c r="B107" s="7">
        <v>43</v>
      </c>
      <c r="C107" s="7">
        <v>21.5</v>
      </c>
      <c r="D107" s="12">
        <f t="shared" si="25"/>
        <v>7.166666666666667</v>
      </c>
      <c r="E107" s="29">
        <f t="shared" si="37"/>
        <v>5719775.5472588101</v>
      </c>
      <c r="F107" s="2">
        <f t="shared" si="26"/>
        <v>8769.6979297134458</v>
      </c>
      <c r="G107" s="2">
        <f t="shared" si="27"/>
        <v>22670.537073629068</v>
      </c>
      <c r="H107" s="2">
        <f t="shared" si="28"/>
        <v>18786.559060075331</v>
      </c>
      <c r="I107" s="2">
        <f t="shared" si="24"/>
        <v>50226.794063417845</v>
      </c>
      <c r="J107" s="2">
        <f t="shared" si="38"/>
        <v>359958.69078782789</v>
      </c>
      <c r="K107" s="2">
        <f t="shared" si="29"/>
        <v>44068.256489966145</v>
      </c>
      <c r="L107" s="2">
        <f t="shared" si="30"/>
        <v>315822.50484475738</v>
      </c>
      <c r="M107" s="2"/>
      <c r="N107" s="28">
        <f t="shared" si="39"/>
        <v>7583183.0668766424</v>
      </c>
      <c r="O107" s="2">
        <f t="shared" si="40"/>
        <v>11588.656463088335</v>
      </c>
      <c r="P107" s="2">
        <f t="shared" si="41"/>
        <v>29957.823870973363</v>
      </c>
      <c r="R107">
        <f t="shared" si="42"/>
        <v>86</v>
      </c>
      <c r="S107" s="89">
        <f t="shared" si="31"/>
        <v>41457.096133704399</v>
      </c>
      <c r="T107" s="89">
        <f>IF(AND(S107=0,S106&gt;0),SUM($G107:$H$381),S107)</f>
        <v>41457.096133704399</v>
      </c>
      <c r="U107" s="82">
        <f>SUM(T107:T$381)</f>
        <v>5761232.6433925126</v>
      </c>
      <c r="V107" s="68">
        <f>localspline(R107,'BBG rates'!$G$10:$G$27,'BBG rates'!$K$10:$K$27)</f>
        <v>1.027026140195449</v>
      </c>
      <c r="W107" s="68">
        <f>locallinterp(R107,'BBG rates'!$G$10:$G$27,'BBG rates'!$J$10:$J$27)</f>
        <v>-0.36483333333333334</v>
      </c>
      <c r="X107" s="56">
        <f t="shared" si="43"/>
        <v>-0.36544481616829216</v>
      </c>
      <c r="Y107" s="66">
        <f t="shared" si="32"/>
        <v>-369.21585239369296</v>
      </c>
      <c r="Z107" s="72">
        <f t="shared" si="33"/>
        <v>-7.6903511851855275E-2</v>
      </c>
      <c r="AA107" s="79">
        <f t="shared" si="34"/>
        <v>-457.92785288324802</v>
      </c>
      <c r="AB107" s="81">
        <f t="shared" si="44"/>
        <v>-9.5381224379148768E-2</v>
      </c>
      <c r="AD107" s="95">
        <f>locallinterp(R107,'BBG rates'!$N$10:$N$369,'BBG rates'!$P$10:$P$369)</f>
        <v>7.2897893252449757</v>
      </c>
      <c r="AI107" s="185">
        <f t="shared" si="35"/>
        <v>86</v>
      </c>
      <c r="AJ107" s="127">
        <f>locallinterp(MIN(AI107,CAP_Senior*12),'BBG rates'!$X$24:$X$65,'BBG rates'!$Y$24:$Y$65)</f>
        <v>48.353868857274989</v>
      </c>
      <c r="AK107" s="127">
        <f>locallinterp(MIN(AI107,CAP_CB*12),'BBG rates'!$AA$25:$AA$40,'BBG rates'!$AC$25:$AC$40)</f>
        <v>9.0333333333333332</v>
      </c>
      <c r="AL107" s="144">
        <f t="shared" si="36"/>
        <v>15.717824372403417</v>
      </c>
      <c r="AM107" s="142">
        <f>(SUMPRODUCT(AL107:AL$381,G107:G$381)+SUMPRODUCT(AL107:AL$381,H107:H$381))/12</f>
        <v>9101899.0822182689</v>
      </c>
    </row>
    <row r="108" spans="1:39" x14ac:dyDescent="0.2">
      <c r="A108" s="7">
        <v>87</v>
      </c>
      <c r="B108" s="7">
        <v>43.5</v>
      </c>
      <c r="C108" s="7">
        <v>21.75</v>
      </c>
      <c r="D108" s="12">
        <f t="shared" si="25"/>
        <v>7.25</v>
      </c>
      <c r="E108" s="29">
        <f t="shared" si="37"/>
        <v>5678493.8620237112</v>
      </c>
      <c r="F108" s="2">
        <f t="shared" si="26"/>
        <v>8706.5923006511221</v>
      </c>
      <c r="G108" s="2">
        <f t="shared" si="27"/>
        <v>22630.715554599268</v>
      </c>
      <c r="H108" s="2">
        <f t="shared" si="28"/>
        <v>18650.969680499013</v>
      </c>
      <c r="I108" s="2">
        <f t="shared" si="24"/>
        <v>49988.277535749403</v>
      </c>
      <c r="J108" s="2">
        <f t="shared" si="38"/>
        <v>362415.0121341832</v>
      </c>
      <c r="K108" s="2">
        <f t="shared" si="29"/>
        <v>43792.325273225288</v>
      </c>
      <c r="L108" s="2">
        <f t="shared" si="30"/>
        <v>317494.35823088337</v>
      </c>
      <c r="M108" s="2"/>
      <c r="N108" s="28">
        <f t="shared" si="39"/>
        <v>7553179.6414682474</v>
      </c>
      <c r="O108" s="2">
        <f t="shared" si="40"/>
        <v>11543.054925667118</v>
      </c>
      <c r="P108" s="2">
        <f t="shared" si="41"/>
        <v>30003.425408394582</v>
      </c>
      <c r="R108">
        <f t="shared" si="42"/>
        <v>87</v>
      </c>
      <c r="S108" s="89">
        <f t="shared" si="31"/>
        <v>41281.685235098281</v>
      </c>
      <c r="T108" s="89">
        <f>IF(AND(S108=0,S107&gt;0),SUM($G108:$H$381),S108)</f>
        <v>41281.685235098281</v>
      </c>
      <c r="U108" s="82">
        <f>SUM(T108:T$381)</f>
        <v>5719775.5472588073</v>
      </c>
      <c r="V108" s="68">
        <f>localspline(R108,'BBG rates'!$G$10:$G$27,'BBG rates'!$K$10:$K$27)</f>
        <v>1.0270419326415663</v>
      </c>
      <c r="W108" s="68">
        <f>locallinterp(R108,'BBG rates'!$G$10:$G$27,'BBG rates'!$J$10:$J$27)</f>
        <v>-0.36075000000000002</v>
      </c>
      <c r="X108" s="56">
        <f t="shared" si="43"/>
        <v>-0.36134785596120267</v>
      </c>
      <c r="Y108" s="66">
        <f t="shared" si="32"/>
        <v>-356.59061833081563</v>
      </c>
      <c r="Z108" s="72">
        <f t="shared" si="33"/>
        <v>-7.481215625708483E-2</v>
      </c>
      <c r="AA108" s="79">
        <f t="shared" si="34"/>
        <v>-454.63266239288401</v>
      </c>
      <c r="AB108" s="81">
        <f t="shared" si="44"/>
        <v>-9.5381224379148782E-2</v>
      </c>
      <c r="AD108" s="95">
        <f>locallinterp(R108,'BBG rates'!$N$10:$N$369,'BBG rates'!$P$10:$P$369)</f>
        <v>7.3753761529651065</v>
      </c>
      <c r="AI108" s="185">
        <f t="shared" si="35"/>
        <v>87</v>
      </c>
      <c r="AJ108" s="127">
        <f>locallinterp(MIN(AI108,CAP_Senior*12),'BBG rates'!$X$24:$X$65,'BBG rates'!$Y$24:$Y$65)</f>
        <v>48.565738666905901</v>
      </c>
      <c r="AK108" s="127">
        <f>locallinterp(MIN(AI108,CAP_CB*12),'BBG rates'!$AA$25:$AA$40,'BBG rates'!$AC$25:$AC$40)</f>
        <v>9.0500000000000007</v>
      </c>
      <c r="AL108" s="144">
        <f t="shared" si="36"/>
        <v>15.767675573374003</v>
      </c>
      <c r="AM108" s="142">
        <f>(SUMPRODUCT(AL108:AL$381,G108:G$381)+SUMPRODUCT(AL108:AL$381,H108:H$381))/12</f>
        <v>9047597.8025499862</v>
      </c>
    </row>
    <row r="109" spans="1:39" x14ac:dyDescent="0.2">
      <c r="A109" s="7">
        <v>88</v>
      </c>
      <c r="B109" s="7">
        <v>44</v>
      </c>
      <c r="C109" s="7">
        <v>22</v>
      </c>
      <c r="D109" s="12">
        <f t="shared" si="25"/>
        <v>7.333333333333333</v>
      </c>
      <c r="E109" s="29">
        <f t="shared" si="37"/>
        <v>5637386.9437188087</v>
      </c>
      <c r="F109" s="2">
        <f t="shared" si="26"/>
        <v>8643.753680524138</v>
      </c>
      <c r="G109" s="2">
        <f t="shared" si="27"/>
        <v>22590.963983333502</v>
      </c>
      <c r="H109" s="2">
        <f t="shared" si="28"/>
        <v>18515.954321568915</v>
      </c>
      <c r="I109" s="2">
        <f t="shared" si="24"/>
        <v>49750.671985426554</v>
      </c>
      <c r="J109" s="2">
        <f t="shared" si="38"/>
        <v>364838.26122646139</v>
      </c>
      <c r="K109" s="2">
        <f t="shared" si="29"/>
        <v>43517.927871448657</v>
      </c>
      <c r="L109" s="2">
        <f t="shared" si="30"/>
        <v>319131.47105729015</v>
      </c>
      <c r="M109" s="2"/>
      <c r="N109" s="28">
        <f>IF($A109&lt;=$I$8,N108-P109,0)</f>
        <v>7523130.5451081702</v>
      </c>
      <c r="O109" s="2">
        <f t="shared" si="40"/>
        <v>11497.383973984566</v>
      </c>
      <c r="P109" s="2">
        <f t="shared" si="41"/>
        <v>30049.096360077132</v>
      </c>
      <c r="R109">
        <f t="shared" si="42"/>
        <v>88</v>
      </c>
      <c r="S109" s="89">
        <f t="shared" si="31"/>
        <v>41106.918304902414</v>
      </c>
      <c r="T109" s="89">
        <f>IF(AND(S109=0,S108&gt;0),SUM($G109:$H$381),S109)</f>
        <v>41106.918304902414</v>
      </c>
      <c r="U109" s="82">
        <f>SUM(T109:T$381)</f>
        <v>5678493.8620237084</v>
      </c>
      <c r="V109" s="68">
        <f>localspline(R109,'BBG rates'!$G$10:$G$27,'BBG rates'!$K$10:$K$27)</f>
        <v>1.0270490548348716</v>
      </c>
      <c r="W109" s="68">
        <f>locallinterp(R109,'BBG rates'!$G$10:$G$27,'BBG rates'!$J$10:$J$27)</f>
        <v>-0.35666666666666669</v>
      </c>
      <c r="X109" s="56">
        <f t="shared" si="43"/>
        <v>-0.35725104965780297</v>
      </c>
      <c r="Y109" s="66">
        <f t="shared" si="32"/>
        <v>-344.15974462234232</v>
      </c>
      <c r="Z109" s="72">
        <f t="shared" si="33"/>
        <v>-7.2729090421104772E-2</v>
      </c>
      <c r="AA109" s="79">
        <f t="shared" si="34"/>
        <v>-451.35141432441878</v>
      </c>
      <c r="AB109" s="81">
        <f t="shared" si="44"/>
        <v>-9.5381224379148796E-2</v>
      </c>
      <c r="AD109" s="95">
        <f>locallinterp(R109,'BBG rates'!$N$10:$N$369,'BBG rates'!$P$10:$P$369)</f>
        <v>7.4609635742013456</v>
      </c>
      <c r="AI109" s="185">
        <f t="shared" si="35"/>
        <v>88</v>
      </c>
      <c r="AJ109" s="127">
        <f>locallinterp(MIN(AI109,CAP_Senior*12),'BBG rates'!$X$24:$X$65,'BBG rates'!$Y$24:$Y$65)</f>
        <v>48.777608476536805</v>
      </c>
      <c r="AK109" s="127">
        <f>locallinterp(MIN(AI109,CAP_CB*12),'BBG rates'!$AA$25:$AA$40,'BBG rates'!$AC$25:$AC$40)</f>
        <v>9.0666666666666664</v>
      </c>
      <c r="AL109" s="144">
        <f t="shared" si="36"/>
        <v>15.817526774344589</v>
      </c>
      <c r="AM109" s="142">
        <f>(SUMPRODUCT(AL109:AL$381,G109:G$381)+SUMPRODUCT(AL109:AL$381,H109:H$381))/12</f>
        <v>8993354.7842242196</v>
      </c>
    </row>
    <row r="110" spans="1:39" x14ac:dyDescent="0.2">
      <c r="A110" s="7">
        <v>89</v>
      </c>
      <c r="B110" s="7">
        <v>44.5</v>
      </c>
      <c r="C110" s="7">
        <v>22.25</v>
      </c>
      <c r="D110" s="12">
        <f t="shared" si="25"/>
        <v>7.416666666666667</v>
      </c>
      <c r="E110" s="29">
        <f t="shared" si="37"/>
        <v>5596454.1506063398</v>
      </c>
      <c r="F110" s="2">
        <f t="shared" si="26"/>
        <v>8581.1810890894121</v>
      </c>
      <c r="G110" s="2">
        <f t="shared" si="27"/>
        <v>22551.282236966301</v>
      </c>
      <c r="H110" s="2">
        <f t="shared" si="28"/>
        <v>18381.510875502263</v>
      </c>
      <c r="I110" s="2">
        <f t="shared" si="24"/>
        <v>49513.974201557976</v>
      </c>
      <c r="J110" s="2">
        <f t="shared" si="38"/>
        <v>367228.64199488831</v>
      </c>
      <c r="K110" s="2">
        <f t="shared" si="29"/>
        <v>43245.056244144165</v>
      </c>
      <c r="L110" s="2">
        <f t="shared" si="30"/>
        <v>320734.16714406922</v>
      </c>
      <c r="M110" s="2"/>
      <c r="N110" s="28">
        <f t="shared" si="39"/>
        <v>7493035.7082764879</v>
      </c>
      <c r="O110" s="2">
        <f t="shared" si="40"/>
        <v>11451.643502378902</v>
      </c>
      <c r="P110" s="2">
        <f t="shared" si="41"/>
        <v>30094.836831682795</v>
      </c>
      <c r="R110">
        <f t="shared" si="42"/>
        <v>89</v>
      </c>
      <c r="S110" s="89">
        <f t="shared" si="31"/>
        <v>40932.793112468564</v>
      </c>
      <c r="T110" s="89">
        <f>IF(AND(S110=0,S109&gt;0),SUM($G110:$H$381),S110)</f>
        <v>40932.793112468564</v>
      </c>
      <c r="U110" s="82">
        <f>SUM(T110:T$381)</f>
        <v>5637386.9437188059</v>
      </c>
      <c r="V110" s="68">
        <f>localspline(R110,'BBG rates'!$G$10:$G$27,'BBG rates'!$K$10:$K$27)</f>
        <v>1.0270474635115292</v>
      </c>
      <c r="W110" s="68">
        <f>locallinterp(R110,'BBG rates'!$G$10:$G$27,'BBG rates'!$J$10:$J$27)</f>
        <v>-0.35258333333333336</v>
      </c>
      <c r="X110" s="56">
        <f t="shared" si="43"/>
        <v>-0.35315439724623587</v>
      </c>
      <c r="Y110" s="66">
        <f t="shared" si="32"/>
        <v>-331.92183652848905</v>
      </c>
      <c r="Z110" s="72">
        <f t="shared" si="33"/>
        <v>-7.0654402085700521E-2</v>
      </c>
      <c r="AA110" s="79">
        <f t="shared" si="34"/>
        <v>-448.0840574924394</v>
      </c>
      <c r="AB110" s="81">
        <f t="shared" si="44"/>
        <v>-9.5381224379148782E-2</v>
      </c>
      <c r="AD110" s="95">
        <f>locallinterp(R110,'BBG rates'!$N$10:$N$369,'BBG rates'!$P$10:$P$369)</f>
        <v>7.5465508628273064</v>
      </c>
      <c r="AI110" s="185">
        <f t="shared" si="35"/>
        <v>89</v>
      </c>
      <c r="AJ110" s="127">
        <f>locallinterp(MIN(AI110,CAP_Senior*12),'BBG rates'!$X$24:$X$65,'BBG rates'!$Y$24:$Y$65)</f>
        <v>48.989478286167717</v>
      </c>
      <c r="AK110" s="127">
        <f>locallinterp(MIN(AI110,CAP_CB*12),'BBG rates'!$AA$25:$AA$40,'BBG rates'!$AC$25:$AC$40)</f>
        <v>9.0833333333333321</v>
      </c>
      <c r="AL110" s="144">
        <f t="shared" si="36"/>
        <v>15.867377975315179</v>
      </c>
      <c r="AM110" s="142">
        <f>(SUMPRODUCT(AL110:AL$381,G110:G$381)+SUMPRODUCT(AL110:AL$381,H110:H$381))/12</f>
        <v>8939170.6358160041</v>
      </c>
    </row>
    <row r="111" spans="1:39" x14ac:dyDescent="0.2">
      <c r="A111" s="7">
        <v>90</v>
      </c>
      <c r="B111" s="7">
        <v>45</v>
      </c>
      <c r="C111" s="7">
        <v>22.5</v>
      </c>
      <c r="D111" s="12">
        <f t="shared" si="25"/>
        <v>7.5</v>
      </c>
      <c r="E111" s="29">
        <f t="shared" si="37"/>
        <v>5555694.8431716738</v>
      </c>
      <c r="F111" s="2">
        <f t="shared" si="26"/>
        <v>8518.873549499338</v>
      </c>
      <c r="G111" s="2">
        <f t="shared" si="27"/>
        <v>22511.670192848018</v>
      </c>
      <c r="H111" s="2">
        <f t="shared" si="28"/>
        <v>18247.637241818142</v>
      </c>
      <c r="I111" s="2">
        <f t="shared" si="24"/>
        <v>49278.180984165498</v>
      </c>
      <c r="J111" s="2">
        <f t="shared" si="38"/>
        <v>369586.35738124122</v>
      </c>
      <c r="K111" s="2">
        <f t="shared" si="29"/>
        <v>42973.702391600003</v>
      </c>
      <c r="L111" s="2">
        <f t="shared" si="30"/>
        <v>322302.76793700003</v>
      </c>
      <c r="M111" s="2"/>
      <c r="N111" s="28">
        <f t="shared" si="39"/>
        <v>7462895.0613474539</v>
      </c>
      <c r="O111" s="2">
        <f t="shared" si="40"/>
        <v>11405.833405027503</v>
      </c>
      <c r="P111" s="2">
        <f t="shared" si="41"/>
        <v>30140.646929034199</v>
      </c>
      <c r="R111">
        <f t="shared" si="42"/>
        <v>90</v>
      </c>
      <c r="S111" s="89">
        <f t="shared" si="31"/>
        <v>40759.30743466616</v>
      </c>
      <c r="T111" s="89">
        <f>IF(AND(S111=0,S110&gt;0),SUM($G111:$H$381),S111)</f>
        <v>40759.30743466616</v>
      </c>
      <c r="U111" s="82">
        <f>SUM(T111:T$381)</f>
        <v>5596454.1506063379</v>
      </c>
      <c r="V111" s="68">
        <f>localspline(R111,'BBG rates'!$G$10:$G$27,'BBG rates'!$K$10:$K$27)</f>
        <v>1.0270374730312142</v>
      </c>
      <c r="W111" s="68">
        <f>locallinterp(R111,'BBG rates'!$G$10:$G$27,'BBG rates'!$J$10:$J$27)</f>
        <v>-0.34850000000000003</v>
      </c>
      <c r="X111" s="56">
        <f t="shared" si="43"/>
        <v>-0.34905789871437776</v>
      </c>
      <c r="Y111" s="66">
        <f t="shared" si="32"/>
        <v>-319.87550662912344</v>
      </c>
      <c r="Z111" s="72">
        <f t="shared" si="33"/>
        <v>-6.8588180591698508E-2</v>
      </c>
      <c r="AA111" s="79">
        <f t="shared" si="34"/>
        <v>-444.83054088883472</v>
      </c>
      <c r="AB111" s="81">
        <f t="shared" si="44"/>
        <v>-9.5381224379148782E-2</v>
      </c>
      <c r="AD111" s="95">
        <f>locallinterp(R111,'BBG rates'!$N$10:$N$369,'BBG rates'!$P$10:$P$369)</f>
        <v>7.6321373189132409</v>
      </c>
      <c r="AI111" s="185">
        <f t="shared" si="35"/>
        <v>90</v>
      </c>
      <c r="AJ111" s="127">
        <f>locallinterp(MIN(AI111,CAP_Senior*12),'BBG rates'!$X$24:$X$65,'BBG rates'!$Y$24:$Y$65)</f>
        <v>49.201348095798622</v>
      </c>
      <c r="AK111" s="127">
        <f>locallinterp(MIN(AI111,CAP_CB*12),'BBG rates'!$AA$25:$AA$40,'BBG rates'!$AC$25:$AC$40)</f>
        <v>9.1</v>
      </c>
      <c r="AL111" s="144">
        <f t="shared" si="36"/>
        <v>15.917229176285765</v>
      </c>
      <c r="AM111" s="142">
        <f>(SUMPRODUCT(AL111:AL$381,G111:G$381)+SUMPRODUCT(AL111:AL$381,H111:H$381))/12</f>
        <v>8885045.9608242605</v>
      </c>
    </row>
    <row r="112" spans="1:39" x14ac:dyDescent="0.2">
      <c r="A112" s="7">
        <v>91</v>
      </c>
      <c r="B112" s="7">
        <v>45.5</v>
      </c>
      <c r="C112" s="7">
        <v>22.75</v>
      </c>
      <c r="D112" s="12">
        <f t="shared" si="25"/>
        <v>7.583333333333333</v>
      </c>
      <c r="E112" s="29">
        <f t="shared" si="37"/>
        <v>5515108.384115817</v>
      </c>
      <c r="F112" s="2">
        <f t="shared" si="26"/>
        <v>8456.8300882903386</v>
      </c>
      <c r="G112" s="2">
        <f t="shared" si="27"/>
        <v>22472.127728544434</v>
      </c>
      <c r="H112" s="2">
        <f t="shared" si="28"/>
        <v>18114.331327312877</v>
      </c>
      <c r="I112" s="2">
        <f t="shared" si="24"/>
        <v>49043.289144147653</v>
      </c>
      <c r="J112" s="2">
        <f t="shared" si="38"/>
        <v>371911.60934311966</v>
      </c>
      <c r="K112" s="2">
        <f t="shared" si="29"/>
        <v>42703.858354681848</v>
      </c>
      <c r="L112" s="2">
        <f t="shared" si="30"/>
        <v>323837.59252300399</v>
      </c>
      <c r="M112" s="2"/>
      <c r="N112" s="28">
        <f t="shared" si="39"/>
        <v>7432708.534589339</v>
      </c>
      <c r="O112" s="2">
        <f t="shared" si="40"/>
        <v>11359.953575946667</v>
      </c>
      <c r="P112" s="2">
        <f t="shared" si="41"/>
        <v>30186.526758115037</v>
      </c>
      <c r="R112">
        <f t="shared" si="42"/>
        <v>91</v>
      </c>
      <c r="S112" s="89">
        <f t="shared" si="31"/>
        <v>40586.459055857311</v>
      </c>
      <c r="T112" s="89">
        <f>IF(AND(S112=0,S111&gt;0),SUM($G112:$H$381),S112)</f>
        <v>40586.459055857311</v>
      </c>
      <c r="U112" s="82">
        <f>SUM(T112:T$381)</f>
        <v>5555694.8431716729</v>
      </c>
      <c r="V112" s="68">
        <f>localspline(R112,'BBG rates'!$G$10:$G$27,'BBG rates'!$K$10:$K$27)</f>
        <v>1.0270191295380109</v>
      </c>
      <c r="W112" s="68">
        <f>locallinterp(R112,'BBG rates'!$G$10:$G$27,'BBG rates'!$J$10:$J$27)</f>
        <v>-0.34441666666666665</v>
      </c>
      <c r="X112" s="56">
        <f t="shared" si="43"/>
        <v>-0.34496155404997175</v>
      </c>
      <c r="Y112" s="66">
        <f t="shared" si="32"/>
        <v>-308.01937479062519</v>
      </c>
      <c r="Z112" s="72">
        <f t="shared" si="33"/>
        <v>-6.6530516916896973E-2</v>
      </c>
      <c r="AA112" s="79">
        <f t="shared" si="34"/>
        <v>-441.59081368219756</v>
      </c>
      <c r="AB112" s="81">
        <f t="shared" si="44"/>
        <v>-9.5381224379148768E-2</v>
      </c>
      <c r="AD112" s="95">
        <f>locallinterp(R112,'BBG rates'!$N$10:$N$369,'BBG rates'!$P$10:$P$369)</f>
        <v>7.7177222463747421</v>
      </c>
      <c r="AI112" s="185">
        <f t="shared" si="35"/>
        <v>91</v>
      </c>
      <c r="AJ112" s="127">
        <f>locallinterp(MIN(AI112,CAP_Senior*12),'BBG rates'!$X$24:$X$65,'BBG rates'!$Y$24:$Y$65)</f>
        <v>49.413217905429534</v>
      </c>
      <c r="AK112" s="127">
        <f>locallinterp(MIN(AI112,CAP_CB*12),'BBG rates'!$AA$25:$AA$40,'BBG rates'!$AC$25:$AC$40)</f>
        <v>9.1166666666666671</v>
      </c>
      <c r="AL112" s="144">
        <f t="shared" si="36"/>
        <v>15.967080377256355</v>
      </c>
      <c r="AM112" s="142">
        <f>(SUMPRODUCT(AL112:AL$381,G112:G$381)+SUMPRODUCT(AL112:AL$381,H112:H$381))/12</f>
        <v>8830981.3576989044</v>
      </c>
    </row>
    <row r="113" spans="1:39" x14ac:dyDescent="0.2">
      <c r="A113" s="7">
        <v>92</v>
      </c>
      <c r="B113" s="7">
        <v>46</v>
      </c>
      <c r="C113" s="7">
        <v>23</v>
      </c>
      <c r="D113" s="12">
        <f t="shared" si="25"/>
        <v>7.666666666666667</v>
      </c>
      <c r="E113" s="29">
        <f t="shared" si="37"/>
        <v>5474694.1383479452</v>
      </c>
      <c r="F113" s="2">
        <f t="shared" si="26"/>
        <v>8395.04973537146</v>
      </c>
      <c r="G113" s="2">
        <f t="shared" si="27"/>
        <v>22432.654721836388</v>
      </c>
      <c r="H113" s="2">
        <f t="shared" si="28"/>
        <v>17981.591046035512</v>
      </c>
      <c r="I113" s="2">
        <f t="shared" si="24"/>
        <v>48809.29550324336</v>
      </c>
      <c r="J113" s="2">
        <f t="shared" si="38"/>
        <v>374204.59885819908</v>
      </c>
      <c r="K113" s="2">
        <f t="shared" si="29"/>
        <v>42435.516214631149</v>
      </c>
      <c r="L113" s="2">
        <f t="shared" si="30"/>
        <v>325338.95764550549</v>
      </c>
      <c r="M113" s="2"/>
      <c r="N113" s="28">
        <f t="shared" si="39"/>
        <v>7402476.0581642687</v>
      </c>
      <c r="O113" s="2">
        <f t="shared" si="40"/>
        <v>11314.003908991368</v>
      </c>
      <c r="P113" s="2">
        <f t="shared" si="41"/>
        <v>30232.47642507033</v>
      </c>
      <c r="R113">
        <f t="shared" si="42"/>
        <v>92</v>
      </c>
      <c r="S113" s="89">
        <f t="shared" si="31"/>
        <v>40414.2457678719</v>
      </c>
      <c r="T113" s="89">
        <f>IF(AND(S113=0,S112&gt;0),SUM($G113:$H$381),S113)</f>
        <v>40414.2457678719</v>
      </c>
      <c r="U113" s="82">
        <f>SUM(T113:T$381)</f>
        <v>5515108.3841158161</v>
      </c>
      <c r="V113" s="68">
        <f>localspline(R113,'BBG rates'!$G$10:$G$27,'BBG rates'!$K$10:$K$27)</f>
        <v>1.0269926579937489</v>
      </c>
      <c r="W113" s="68">
        <f>locallinterp(R113,'BBG rates'!$G$10:$G$27,'BBG rates'!$J$10:$J$27)</f>
        <v>-0.34033333333333332</v>
      </c>
      <c r="X113" s="56">
        <f t="shared" si="43"/>
        <v>-0.34086536324116068</v>
      </c>
      <c r="Y113" s="66">
        <f t="shared" si="32"/>
        <v>-296.35206813288011</v>
      </c>
      <c r="Z113" s="72">
        <f t="shared" si="33"/>
        <v>-6.448150371508421E-2</v>
      </c>
      <c r="AA113" s="79">
        <f t="shared" si="34"/>
        <v>-438.36482521722934</v>
      </c>
      <c r="AB113" s="81">
        <f t="shared" si="44"/>
        <v>-9.5381224379148768E-2</v>
      </c>
      <c r="AD113" s="95">
        <f>locallinterp(R113,'BBG rates'!$N$10:$N$369,'BBG rates'!$P$10:$P$369)</f>
        <v>7.8033049678742215</v>
      </c>
      <c r="AI113" s="185">
        <f t="shared" si="35"/>
        <v>92</v>
      </c>
      <c r="AJ113" s="127">
        <f>locallinterp(MIN(AI113,CAP_Senior*12),'BBG rates'!$X$24:$X$65,'BBG rates'!$Y$24:$Y$65)</f>
        <v>49.625087715060445</v>
      </c>
      <c r="AK113" s="127">
        <f>locallinterp(MIN(AI113,CAP_CB*12),'BBG rates'!$AA$25:$AA$40,'BBG rates'!$AC$25:$AC$40)</f>
        <v>9.1333333333333329</v>
      </c>
      <c r="AL113" s="144">
        <f t="shared" si="36"/>
        <v>16.016931578226941</v>
      </c>
      <c r="AM113" s="142">
        <f>(SUMPRODUCT(AL113:AL$381,G113:G$381)+SUMPRODUCT(AL113:AL$381,H113:H$381))/12</f>
        <v>8776977.4198678154</v>
      </c>
    </row>
    <row r="114" spans="1:39" x14ac:dyDescent="0.2">
      <c r="A114" s="7">
        <v>93</v>
      </c>
      <c r="B114" s="7">
        <v>46.5</v>
      </c>
      <c r="C114" s="7">
        <v>23.25</v>
      </c>
      <c r="D114" s="12">
        <f t="shared" si="25"/>
        <v>7.75</v>
      </c>
      <c r="E114" s="29">
        <f t="shared" si="37"/>
        <v>5434451.4729779623</v>
      </c>
      <c r="F114" s="2">
        <f t="shared" si="26"/>
        <v>8333.5315240130076</v>
      </c>
      <c r="G114" s="2">
        <f t="shared" si="27"/>
        <v>22393.251050719406</v>
      </c>
      <c r="H114" s="2">
        <f t="shared" si="28"/>
        <v>17849.414319263371</v>
      </c>
      <c r="I114" s="2">
        <f t="shared" si="24"/>
        <v>48576.196893995788</v>
      </c>
      <c r="J114" s="2">
        <f t="shared" si="38"/>
        <v>376465.52592846734</v>
      </c>
      <c r="K114" s="2">
        <f t="shared" si="29"/>
        <v>42168.668092864427</v>
      </c>
      <c r="L114" s="2">
        <f t="shared" si="30"/>
        <v>326807.17771969928</v>
      </c>
      <c r="M114" s="2"/>
      <c r="N114" s="28">
        <f t="shared" si="39"/>
        <v>7372197.5621280624</v>
      </c>
      <c r="O114" s="2">
        <f t="shared" si="40"/>
        <v>11267.984297855006</v>
      </c>
      <c r="P114" s="2">
        <f t="shared" si="41"/>
        <v>30278.496036206689</v>
      </c>
      <c r="R114">
        <f t="shared" si="42"/>
        <v>93</v>
      </c>
      <c r="S114" s="89">
        <f t="shared" si="31"/>
        <v>40242.665369982773</v>
      </c>
      <c r="T114" s="89">
        <f>IF(AND(S114=0,S113&gt;0),SUM($G114:$H$381),S114)</f>
        <v>40242.665369982773</v>
      </c>
      <c r="U114" s="82">
        <f>SUM(T114:T$381)</f>
        <v>5474694.1383479433</v>
      </c>
      <c r="V114" s="68">
        <f>localspline(R114,'BBG rates'!$G$10:$G$27,'BBG rates'!$K$10:$K$27)</f>
        <v>1.0269580747320219</v>
      </c>
      <c r="W114" s="68">
        <f>locallinterp(R114,'BBG rates'!$G$10:$G$27,'BBG rates'!$J$10:$J$27)</f>
        <v>-0.33624999999999999</v>
      </c>
      <c r="X114" s="56">
        <f t="shared" si="43"/>
        <v>-0.33676932627555445</v>
      </c>
      <c r="Y114" s="66">
        <f t="shared" si="32"/>
        <v>-284.87222099639411</v>
      </c>
      <c r="Z114" s="72">
        <f t="shared" si="33"/>
        <v>-6.2441235356178161E-2</v>
      </c>
      <c r="AA114" s="79">
        <f t="shared" si="34"/>
        <v>-435.15252501414648</v>
      </c>
      <c r="AB114" s="81">
        <f t="shared" si="44"/>
        <v>-9.5381224379148782E-2</v>
      </c>
      <c r="AD114" s="95">
        <f>locallinterp(R114,'BBG rates'!$N$10:$N$369,'BBG rates'!$P$10:$P$369)</f>
        <v>7.8888848074352236</v>
      </c>
      <c r="AI114" s="185">
        <f t="shared" si="35"/>
        <v>93</v>
      </c>
      <c r="AJ114" s="127">
        <f>locallinterp(MIN(AI114,CAP_Senior*12),'BBG rates'!$X$24:$X$65,'BBG rates'!$Y$24:$Y$65)</f>
        <v>49.83695752469135</v>
      </c>
      <c r="AK114" s="127">
        <f>locallinterp(MIN(AI114,CAP_CB*12),'BBG rates'!$AA$25:$AA$40,'BBG rates'!$AC$25:$AC$40)</f>
        <v>9.1499999999999986</v>
      </c>
      <c r="AL114" s="144">
        <f t="shared" si="36"/>
        <v>16.066782779197528</v>
      </c>
      <c r="AM114" s="142">
        <f>(SUMPRODUCT(AL114:AL$381,G114:G$381)+SUMPRODUCT(AL114:AL$381,H114:H$381))/12</f>
        <v>8723034.7357636765</v>
      </c>
    </row>
    <row r="115" spans="1:39" x14ac:dyDescent="0.2">
      <c r="A115" s="7">
        <v>94</v>
      </c>
      <c r="B115" s="7">
        <v>47</v>
      </c>
      <c r="C115" s="7">
        <v>23.5</v>
      </c>
      <c r="D115" s="12">
        <f t="shared" si="25"/>
        <v>7.833333333333333</v>
      </c>
      <c r="E115" s="29">
        <f t="shared" si="37"/>
        <v>5394379.757309081</v>
      </c>
      <c r="F115" s="2">
        <f t="shared" si="26"/>
        <v>8272.2744908352142</v>
      </c>
      <c r="G115" s="2">
        <f t="shared" si="27"/>
        <v>22353.916593403326</v>
      </c>
      <c r="H115" s="2">
        <f t="shared" si="28"/>
        <v>17717.799075477662</v>
      </c>
      <c r="I115" s="2">
        <f t="shared" si="24"/>
        <v>48343.990159716202</v>
      </c>
      <c r="J115" s="2">
        <f t="shared" si="38"/>
        <v>378694.58958444354</v>
      </c>
      <c r="K115" s="2">
        <f t="shared" si="29"/>
        <v>41903.306150773409</v>
      </c>
      <c r="L115" s="2">
        <f t="shared" si="30"/>
        <v>328242.56484772498</v>
      </c>
      <c r="M115" s="2"/>
      <c r="N115" s="28">
        <f t="shared" si="39"/>
        <v>7341872.9764300697</v>
      </c>
      <c r="O115" s="2">
        <f t="shared" si="40"/>
        <v>11221.894636069157</v>
      </c>
      <c r="P115" s="2">
        <f t="shared" si="41"/>
        <v>30324.585697992548</v>
      </c>
      <c r="R115">
        <f t="shared" si="42"/>
        <v>94</v>
      </c>
      <c r="S115" s="89">
        <f t="shared" si="31"/>
        <v>40071.715668880992</v>
      </c>
      <c r="T115" s="89">
        <f>IF(AND(S115=0,S114&gt;0),SUM($G115:$H$381),S115)</f>
        <v>40071.715668880992</v>
      </c>
      <c r="U115" s="82">
        <f>SUM(T115:T$381)</f>
        <v>5434451.4729779614</v>
      </c>
      <c r="V115" s="68">
        <f>localspline(R115,'BBG rates'!$G$10:$G$27,'BBG rates'!$K$10:$K$27)</f>
        <v>1.026915604716566</v>
      </c>
      <c r="W115" s="68">
        <f>locallinterp(R115,'BBG rates'!$G$10:$G$27,'BBG rates'!$J$10:$J$27)</f>
        <v>-0.33216666666666667</v>
      </c>
      <c r="X115" s="56">
        <f t="shared" si="43"/>
        <v>-0.3326734431414291</v>
      </c>
      <c r="Y115" s="66">
        <f t="shared" si="32"/>
        <v>-273.57847490957602</v>
      </c>
      <c r="Z115" s="72">
        <f t="shared" si="33"/>
        <v>-6.0409807967535895E-2</v>
      </c>
      <c r="AA115" s="79">
        <f t="shared" si="34"/>
        <v>-431.9538627680887</v>
      </c>
      <c r="AB115" s="81">
        <f t="shared" si="44"/>
        <v>-9.5381224379148755E-2</v>
      </c>
      <c r="AD115" s="95">
        <f>locallinterp(R115,'BBG rates'!$N$10:$N$369,'BBG rates'!$P$10:$P$369)</f>
        <v>7.9744611078282706</v>
      </c>
      <c r="AI115" s="185">
        <f t="shared" si="35"/>
        <v>94</v>
      </c>
      <c r="AJ115" s="127">
        <f>locallinterp(MIN(AI115,CAP_Senior*12),'BBG rates'!$X$24:$X$65,'BBG rates'!$Y$24:$Y$65)</f>
        <v>50.048827334322262</v>
      </c>
      <c r="AK115" s="127">
        <f>locallinterp(MIN(AI115,CAP_CB*12),'BBG rates'!$AA$25:$AA$40,'BBG rates'!$AC$25:$AC$40)</f>
        <v>9.1666666666666661</v>
      </c>
      <c r="AL115" s="144">
        <f t="shared" si="36"/>
        <v>16.116633980168118</v>
      </c>
      <c r="AM115" s="142">
        <f>(SUMPRODUCT(AL115:AL$381,G115:G$381)+SUMPRODUCT(AL115:AL$381,H115:H$381))/12</f>
        <v>8669153.8888507225</v>
      </c>
    </row>
    <row r="116" spans="1:39" x14ac:dyDescent="0.2">
      <c r="A116" s="7">
        <v>95</v>
      </c>
      <c r="B116" s="7">
        <v>47.5</v>
      </c>
      <c r="C116" s="7">
        <v>23.75</v>
      </c>
      <c r="D116" s="12">
        <f t="shared" si="25"/>
        <v>7.916666666666667</v>
      </c>
      <c r="E116" s="29">
        <f t="shared" si="37"/>
        <v>5354478.3628304303</v>
      </c>
      <c r="F116" s="2">
        <f t="shared" si="26"/>
        <v>8211.2776757969441</v>
      </c>
      <c r="G116" s="2">
        <f t="shared" si="27"/>
        <v>22314.651228311901</v>
      </c>
      <c r="H116" s="2">
        <f t="shared" si="28"/>
        <v>17586.743250339248</v>
      </c>
      <c r="I116" s="2">
        <f t="shared" si="24"/>
        <v>48112.672154448097</v>
      </c>
      <c r="J116" s="2">
        <f t="shared" si="38"/>
        <v>380891.98788938078</v>
      </c>
      <c r="K116" s="2">
        <f t="shared" si="29"/>
        <v>41639.422589526337</v>
      </c>
      <c r="L116" s="2">
        <f t="shared" si="30"/>
        <v>329645.42883375013</v>
      </c>
      <c r="M116" s="2"/>
      <c r="N116" s="28">
        <f t="shared" si="39"/>
        <v>7311502.2309130114</v>
      </c>
      <c r="O116" s="2">
        <f t="shared" si="40"/>
        <v>11175.734817003335</v>
      </c>
      <c r="P116" s="2">
        <f t="shared" si="41"/>
        <v>30370.745517058371</v>
      </c>
      <c r="R116">
        <f t="shared" si="42"/>
        <v>95</v>
      </c>
      <c r="S116" s="89">
        <f t="shared" si="31"/>
        <v>39901.394478651149</v>
      </c>
      <c r="T116" s="89">
        <f>IF(AND(S116=0,S115&gt;0),SUM($G116:$H$381),S116)</f>
        <v>39901.394478651149</v>
      </c>
      <c r="U116" s="82">
        <f>SUM(T116:T$381)</f>
        <v>5394379.7573090801</v>
      </c>
      <c r="V116" s="68">
        <f>localspline(R116,'BBG rates'!$G$10:$G$27,'BBG rates'!$K$10:$K$27)</f>
        <v>1.026865338790353</v>
      </c>
      <c r="W116" s="68">
        <f>locallinterp(R116,'BBG rates'!$G$10:$G$27,'BBG rates'!$J$10:$J$27)</f>
        <v>-0.32808333333333334</v>
      </c>
      <c r="X116" s="56">
        <f t="shared" si="43"/>
        <v>-0.32857771382652778</v>
      </c>
      <c r="Y116" s="66">
        <f t="shared" si="32"/>
        <v>-262.46947855611688</v>
      </c>
      <c r="Z116" s="72">
        <f t="shared" si="33"/>
        <v>-5.8387319476457457E-2</v>
      </c>
      <c r="AA116" s="79">
        <f t="shared" si="34"/>
        <v>-428.76878834852954</v>
      </c>
      <c r="AB116" s="81">
        <f t="shared" si="44"/>
        <v>-9.5381224379148768E-2</v>
      </c>
      <c r="AD116" s="95">
        <f>locallinterp(R116,'BBG rates'!$N$10:$N$369,'BBG rates'!$P$10:$P$369)</f>
        <v>8.0600332193941338</v>
      </c>
      <c r="AI116" s="185">
        <f t="shared" si="35"/>
        <v>95</v>
      </c>
      <c r="AJ116" s="127">
        <f>locallinterp(MIN(AI116,CAP_Senior*12),'BBG rates'!$X$24:$X$65,'BBG rates'!$Y$24:$Y$65)</f>
        <v>50.260697143953166</v>
      </c>
      <c r="AK116" s="127">
        <f>locallinterp(MIN(AI116,CAP_CB*12),'BBG rates'!$AA$25:$AA$40,'BBG rates'!$AC$25:$AC$40)</f>
        <v>9.1833333333333336</v>
      </c>
      <c r="AL116" s="144">
        <f t="shared" si="36"/>
        <v>16.166485181138704</v>
      </c>
      <c r="AM116" s="142">
        <f>(SUMPRODUCT(AL116:AL$381,G116:G$381)+SUMPRODUCT(AL116:AL$381,H116:H$381))/12</f>
        <v>8615335.4576513283</v>
      </c>
    </row>
    <row r="117" spans="1:39" x14ac:dyDescent="0.2">
      <c r="A117" s="7">
        <v>96</v>
      </c>
      <c r="B117" s="7">
        <v>48</v>
      </c>
      <c r="C117" s="7">
        <v>24</v>
      </c>
      <c r="D117" s="12">
        <f t="shared" si="25"/>
        <v>8</v>
      </c>
      <c r="E117" s="29">
        <f t="shared" si="37"/>
        <v>5314746.6632096833</v>
      </c>
      <c r="F117" s="2">
        <f t="shared" si="26"/>
        <v>8150.5401221844504</v>
      </c>
      <c r="G117" s="2">
        <f t="shared" si="27"/>
        <v>22275.45483408244</v>
      </c>
      <c r="H117" s="2">
        <f t="shared" si="28"/>
        <v>17456.244786664382</v>
      </c>
      <c r="I117" s="2">
        <f t="shared" si="24"/>
        <v>47882.23974293127</v>
      </c>
      <c r="J117" s="2">
        <f t="shared" si="38"/>
        <v>383057.91794345016</v>
      </c>
      <c r="K117" s="2">
        <f t="shared" si="29"/>
        <v>41377.00964987008</v>
      </c>
      <c r="L117" s="2">
        <f t="shared" si="30"/>
        <v>331016.07719896064</v>
      </c>
      <c r="M117" s="2"/>
      <c r="N117" s="28">
        <f t="shared" si="39"/>
        <v>7281085.2553128144</v>
      </c>
      <c r="O117" s="2">
        <f t="shared" si="40"/>
        <v>11129.504733864744</v>
      </c>
      <c r="P117" s="2">
        <f t="shared" si="41"/>
        <v>30416.975600196965</v>
      </c>
      <c r="R117">
        <f t="shared" si="42"/>
        <v>96</v>
      </c>
      <c r="S117" s="89">
        <f t="shared" si="31"/>
        <v>39731.699620746818</v>
      </c>
      <c r="T117" s="89">
        <f>IF(AND(S117=0,S116&gt;0),SUM($G117:$H$381),S117)</f>
        <v>39731.699620746818</v>
      </c>
      <c r="U117" s="82">
        <f>SUM(T117:T$381)</f>
        <v>5354478.3628304293</v>
      </c>
      <c r="V117" s="68">
        <f>localspline(R117,'BBG rates'!$G$10:$G$27,'BBG rates'!$K$10:$K$27)</f>
        <v>1.026807427406311</v>
      </c>
      <c r="W117" s="68">
        <f>locallinterp(R117,'BBG rates'!$G$10:$G$27,'BBG rates'!$J$10:$J$27)</f>
        <v>-0.32400000000000001</v>
      </c>
      <c r="X117" s="56">
        <f t="shared" si="43"/>
        <v>-0.32448213831872685</v>
      </c>
      <c r="Y117" s="66">
        <f t="shared" si="32"/>
        <v>-251.54388774254551</v>
      </c>
      <c r="Z117" s="72">
        <f t="shared" si="33"/>
        <v>-5.6373869653941852E-2</v>
      </c>
      <c r="AA117" s="79">
        <f t="shared" si="34"/>
        <v>-425.5972517986886</v>
      </c>
      <c r="AB117" s="81">
        <f t="shared" si="44"/>
        <v>-9.5381224379148768E-2</v>
      </c>
      <c r="AD117" s="95">
        <f>locallinterp(R117,'BBG rates'!$N$10:$N$369,'BBG rates'!$P$10:$P$369)</f>
        <v>8.1456005050113269</v>
      </c>
      <c r="AI117" s="185">
        <f t="shared" si="35"/>
        <v>96</v>
      </c>
      <c r="AJ117" s="127">
        <f>locallinterp(MIN(AI117,CAP_Senior*12),'BBG rates'!$X$24:$X$65,'BBG rates'!$Y$24:$Y$65)</f>
        <v>50.472566953584078</v>
      </c>
      <c r="AK117" s="127">
        <f>locallinterp(MIN(AI117,CAP_CB*12),'BBG rates'!$AA$25:$AA$40,'BBG rates'!$AC$25:$AC$40)</f>
        <v>9.1999999999999993</v>
      </c>
      <c r="AL117" s="144">
        <f t="shared" si="36"/>
        <v>16.216336382109294</v>
      </c>
      <c r="AM117" s="142">
        <f>(SUMPRODUCT(AL117:AL$381,G117:G$381)+SUMPRODUCT(AL117:AL$381,H117:H$381))/12</f>
        <v>8561580.0157725047</v>
      </c>
    </row>
    <row r="118" spans="1:39" x14ac:dyDescent="0.2">
      <c r="A118" s="7">
        <v>97</v>
      </c>
      <c r="B118" s="7">
        <v>48.5</v>
      </c>
      <c r="C118" s="7">
        <v>24.25</v>
      </c>
      <c r="D118" s="12">
        <f t="shared" si="25"/>
        <v>8.0833333333333339</v>
      </c>
      <c r="E118" s="29">
        <f t="shared" si="37"/>
        <v>5275184.0342857167</v>
      </c>
      <c r="F118" s="2">
        <f t="shared" si="26"/>
        <v>8090.0608766001433</v>
      </c>
      <c r="G118" s="2">
        <f t="shared" si="27"/>
        <v>22236.327289565426</v>
      </c>
      <c r="H118" s="2">
        <f t="shared" si="28"/>
        <v>17326.301634400632</v>
      </c>
      <c r="I118" s="2">
        <f t="shared" si="24"/>
        <v>47652.689800566201</v>
      </c>
      <c r="J118" s="2">
        <f t="shared" si="38"/>
        <v>385192.57588791015</v>
      </c>
      <c r="K118" s="2">
        <f t="shared" si="29"/>
        <v>41116.059611933371</v>
      </c>
      <c r="L118" s="2">
        <f t="shared" si="30"/>
        <v>332354.81519646139</v>
      </c>
      <c r="M118" s="2"/>
      <c r="N118" s="28">
        <f t="shared" si="39"/>
        <v>7250621.9792584507</v>
      </c>
      <c r="O118" s="2">
        <f t="shared" si="40"/>
        <v>11083.204279698026</v>
      </c>
      <c r="P118" s="2">
        <f t="shared" si="41"/>
        <v>30463.276054363672</v>
      </c>
      <c r="R118">
        <f t="shared" si="42"/>
        <v>97</v>
      </c>
      <c r="S118" s="89">
        <f t="shared" si="31"/>
        <v>39562.628923966055</v>
      </c>
      <c r="T118" s="89">
        <f>IF(AND(S118=0,S117&gt;0),SUM($G118:$H$381),S118)</f>
        <v>39562.628923966055</v>
      </c>
      <c r="U118" s="82">
        <f>SUM(T118:T$381)</f>
        <v>5314746.6632096823</v>
      </c>
      <c r="V118" s="68">
        <f>localspline(R118,'BBG rates'!$G$10:$G$27,'BBG rates'!$K$10:$K$27)</f>
        <v>1.0267419889840914</v>
      </c>
      <c r="W118" s="68">
        <f>locallinterp(R118,'BBG rates'!$G$10:$G$27,'BBG rates'!$J$10:$J$27)</f>
        <v>-0.31975000000000003</v>
      </c>
      <c r="X118" s="56">
        <f t="shared" si="43"/>
        <v>-0.32021955980270356</v>
      </c>
      <c r="Y118" s="66">
        <f t="shared" si="32"/>
        <v>-240.80036536589779</v>
      </c>
      <c r="Z118" s="72">
        <f t="shared" si="33"/>
        <v>-5.4369560159725154E-2</v>
      </c>
      <c r="AA118" s="79">
        <f t="shared" si="34"/>
        <v>-422.43920333494577</v>
      </c>
      <c r="AB118" s="81">
        <f t="shared" si="44"/>
        <v>-9.5381224379148768E-2</v>
      </c>
      <c r="AD118" s="95">
        <f>locallinterp(R118,'BBG rates'!$N$10:$N$369,'BBG rates'!$P$10:$P$369)</f>
        <v>8.2311623374266674</v>
      </c>
      <c r="AI118" s="185">
        <f t="shared" si="35"/>
        <v>97</v>
      </c>
      <c r="AJ118" s="127">
        <f>locallinterp(MIN(AI118,CAP_Senior*12),'BBG rates'!$X$24:$X$65,'BBG rates'!$Y$24:$Y$65)</f>
        <v>50.659449370158875</v>
      </c>
      <c r="AK118" s="127">
        <f>locallinterp(MIN(AI118,CAP_CB*12),'BBG rates'!$AA$25:$AA$40,'BBG rates'!$AC$25:$AC$40)</f>
        <v>9.2333333333333325</v>
      </c>
      <c r="AL118" s="144">
        <f t="shared" si="36"/>
        <v>16.275773059593675</v>
      </c>
      <c r="AM118" s="142">
        <f>(SUMPRODUCT(AL118:AL$381,G118:G$381)+SUMPRODUCT(AL118:AL$381,H118:H$381))/12</f>
        <v>8507888.1319322586</v>
      </c>
    </row>
    <row r="119" spans="1:39" x14ac:dyDescent="0.2">
      <c r="A119" s="7">
        <v>98</v>
      </c>
      <c r="B119" s="7">
        <v>49</v>
      </c>
      <c r="C119" s="7">
        <v>24.5</v>
      </c>
      <c r="D119" s="12">
        <f t="shared" si="25"/>
        <v>8.1666666666666661</v>
      </c>
      <c r="E119" s="29">
        <f t="shared" si="37"/>
        <v>5235789.8540612897</v>
      </c>
      <c r="F119" s="2">
        <f t="shared" si="26"/>
        <v>8029.8389889514219</v>
      </c>
      <c r="G119" s="2">
        <f t="shared" si="27"/>
        <v>22197.268473824159</v>
      </c>
      <c r="H119" s="2">
        <f t="shared" si="28"/>
        <v>17196.911750602805</v>
      </c>
      <c r="I119" s="2">
        <f t="shared" si="24"/>
        <v>47424.019213378386</v>
      </c>
      <c r="J119" s="2">
        <f t="shared" si="38"/>
        <v>387296.15690925677</v>
      </c>
      <c r="K119" s="2">
        <f t="shared" si="29"/>
        <v>40856.56479503087</v>
      </c>
      <c r="L119" s="2">
        <f t="shared" si="30"/>
        <v>333661.9458260854</v>
      </c>
      <c r="M119" s="2"/>
      <c r="N119" s="28">
        <f t="shared" si="39"/>
        <v>7220112.3322717743</v>
      </c>
      <c r="O119" s="2">
        <f t="shared" si="40"/>
        <v>11036.833347385018</v>
      </c>
      <c r="P119" s="2">
        <f t="shared" si="41"/>
        <v>30509.646986676678</v>
      </c>
      <c r="R119">
        <f t="shared" si="42"/>
        <v>98</v>
      </c>
      <c r="S119" s="89">
        <f t="shared" si="31"/>
        <v>39394.180224426964</v>
      </c>
      <c r="T119" s="89">
        <f>IF(AND(S119=0,S118&gt;0),SUM($G119:$H$381),S119)</f>
        <v>39394.180224426964</v>
      </c>
      <c r="U119" s="82">
        <f>SUM(T119:T$381)</f>
        <v>5275184.0342857158</v>
      </c>
      <c r="V119" s="68">
        <f>localspline(R119,'BBG rates'!$G$10:$G$27,'BBG rates'!$K$10:$K$27)</f>
        <v>1.0266686263931648</v>
      </c>
      <c r="W119" s="68">
        <f>locallinterp(R119,'BBG rates'!$G$10:$G$27,'BBG rates'!$J$10:$J$27)</f>
        <v>-0.3155</v>
      </c>
      <c r="X119" s="56">
        <f t="shared" si="43"/>
        <v>-0.31595714787915341</v>
      </c>
      <c r="Y119" s="66">
        <f t="shared" si="32"/>
        <v>-230.24309235033937</v>
      </c>
      <c r="Z119" s="72">
        <f t="shared" si="33"/>
        <v>-5.2375748225022528E-2</v>
      </c>
      <c r="AA119" s="79">
        <f t="shared" si="34"/>
        <v>-419.29459334625761</v>
      </c>
      <c r="AB119" s="81">
        <f t="shared" si="44"/>
        <v>-9.5381224379148782E-2</v>
      </c>
      <c r="AD119" s="95">
        <f>locallinterp(R119,'BBG rates'!$N$10:$N$369,'BBG rates'!$P$10:$P$369)</f>
        <v>8.3167180562927641</v>
      </c>
      <c r="AI119" s="185">
        <f t="shared" si="35"/>
        <v>98</v>
      </c>
      <c r="AJ119" s="127">
        <f>locallinterp(MIN(AI119,CAP_Senior*12),'BBG rates'!$X$24:$X$65,'BBG rates'!$Y$24:$Y$65)</f>
        <v>50.846331786733671</v>
      </c>
      <c r="AK119" s="127">
        <f>locallinterp(MIN(AI119,CAP_CB*12),'BBG rates'!$AA$25:$AA$40,'BBG rates'!$AC$25:$AC$40)</f>
        <v>9.2666666666666657</v>
      </c>
      <c r="AL119" s="144">
        <f t="shared" si="36"/>
        <v>16.335209737078056</v>
      </c>
      <c r="AM119" s="142">
        <f>(SUMPRODUCT(AL119:AL$381,G119:G$381)+SUMPRODUCT(AL119:AL$381,H119:H$381))/12</f>
        <v>8454228.7677649762</v>
      </c>
    </row>
    <row r="120" spans="1:39" x14ac:dyDescent="0.2">
      <c r="A120" s="7">
        <v>99</v>
      </c>
      <c r="B120" s="7">
        <v>49.5</v>
      </c>
      <c r="C120" s="7">
        <v>24.75</v>
      </c>
      <c r="D120" s="12">
        <f t="shared" si="25"/>
        <v>8.25</v>
      </c>
      <c r="E120" s="29">
        <f t="shared" si="37"/>
        <v>5196563.5026957458</v>
      </c>
      <c r="F120" s="2">
        <f t="shared" si="26"/>
        <v>7969.8735124395271</v>
      </c>
      <c r="G120" s="2">
        <f t="shared" si="27"/>
        <v>22158.278266134366</v>
      </c>
      <c r="H120" s="2">
        <f t="shared" si="28"/>
        <v>17068.073099409015</v>
      </c>
      <c r="I120" s="2">
        <f t="shared" si="24"/>
        <v>47196.22487798291</v>
      </c>
      <c r="J120" s="2">
        <f t="shared" si="38"/>
        <v>389368.85524335899</v>
      </c>
      <c r="K120" s="2">
        <f t="shared" si="29"/>
        <v>40598.517557468309</v>
      </c>
      <c r="L120" s="2">
        <f t="shared" si="30"/>
        <v>334937.76984911354</v>
      </c>
      <c r="M120" s="2"/>
      <c r="N120" s="28">
        <f t="shared" si="39"/>
        <v>7189556.2437673574</v>
      </c>
      <c r="O120" s="2">
        <f t="shared" si="40"/>
        <v>10990.391829644504</v>
      </c>
      <c r="P120" s="2">
        <f t="shared" si="41"/>
        <v>30556.088504417196</v>
      </c>
      <c r="R120">
        <f t="shared" si="42"/>
        <v>99</v>
      </c>
      <c r="S120" s="89">
        <f t="shared" si="31"/>
        <v>39226.351365543378</v>
      </c>
      <c r="T120" s="89">
        <f>IF(AND(S120=0,S119&gt;0),SUM($G120:$H$381),S120)</f>
        <v>39226.351365543378</v>
      </c>
      <c r="U120" s="82">
        <f>SUM(T120:T$381)</f>
        <v>5235789.8540612888</v>
      </c>
      <c r="V120" s="68">
        <f>localspline(R120,'BBG rates'!$G$10:$G$27,'BBG rates'!$K$10:$K$27)</f>
        <v>1.0265872829573368</v>
      </c>
      <c r="W120" s="68">
        <f>locallinterp(R120,'BBG rates'!$G$10:$G$27,'BBG rates'!$J$10:$J$27)</f>
        <v>-0.31125000000000003</v>
      </c>
      <c r="X120" s="56">
        <f t="shared" si="43"/>
        <v>-0.31169490253435406</v>
      </c>
      <c r="Y120" s="66">
        <f t="shared" si="32"/>
        <v>-219.87069832804997</v>
      </c>
      <c r="Z120" s="72">
        <f t="shared" si="33"/>
        <v>-5.0392556872579833E-2</v>
      </c>
      <c r="AA120" s="79">
        <f t="shared" si="34"/>
        <v>-416.16337239357534</v>
      </c>
      <c r="AB120" s="81">
        <f t="shared" si="44"/>
        <v>-9.5381224379148782E-2</v>
      </c>
      <c r="AD120" s="95">
        <f>locallinterp(R120,'BBG rates'!$N$10:$N$369,'BBG rates'!$P$10:$P$369)</f>
        <v>8.4022669965392094</v>
      </c>
      <c r="AI120" s="185">
        <f t="shared" si="35"/>
        <v>99</v>
      </c>
      <c r="AJ120" s="127">
        <f>locallinterp(MIN(AI120,CAP_Senior*12),'BBG rates'!$X$24:$X$65,'BBG rates'!$Y$24:$Y$65)</f>
        <v>51.033214203308461</v>
      </c>
      <c r="AK120" s="127">
        <f>locallinterp(MIN(AI120,CAP_CB*12),'BBG rates'!$AA$25:$AA$40,'BBG rates'!$AC$25:$AC$40)</f>
        <v>9.2999999999999989</v>
      </c>
      <c r="AL120" s="144">
        <f t="shared" si="36"/>
        <v>16.394646414562438</v>
      </c>
      <c r="AM120" s="142">
        <f>(SUMPRODUCT(AL120:AL$381,G120:G$381)+SUMPRODUCT(AL120:AL$381,H120:H$381))/12</f>
        <v>8400602.7513994556</v>
      </c>
    </row>
    <row r="121" spans="1:39" x14ac:dyDescent="0.2">
      <c r="A121" s="7">
        <v>100</v>
      </c>
      <c r="B121" s="7">
        <v>50</v>
      </c>
      <c r="C121" s="7">
        <v>25</v>
      </c>
      <c r="D121" s="12">
        <f t="shared" si="25"/>
        <v>8.3333333333333339</v>
      </c>
      <c r="E121" s="29">
        <f t="shared" si="37"/>
        <v>5157504.3624977451</v>
      </c>
      <c r="F121" s="2">
        <f t="shared" si="26"/>
        <v>7910.1635035484342</v>
      </c>
      <c r="G121" s="2">
        <f t="shared" si="27"/>
        <v>22119.35654598381</v>
      </c>
      <c r="H121" s="2">
        <f t="shared" si="28"/>
        <v>16939.783652016769</v>
      </c>
      <c r="I121" s="2">
        <f t="shared" si="24"/>
        <v>46969.303701549012</v>
      </c>
      <c r="J121" s="2">
        <f t="shared" si="38"/>
        <v>391410.86417957512</v>
      </c>
      <c r="K121" s="2">
        <f t="shared" si="29"/>
        <v>40341.910296348491</v>
      </c>
      <c r="L121" s="2">
        <f t="shared" si="30"/>
        <v>336182.5858029041</v>
      </c>
      <c r="M121" s="2"/>
      <c r="N121" s="28">
        <f t="shared" si="39"/>
        <v>7158953.6430523274</v>
      </c>
      <c r="O121" s="2">
        <f t="shared" si="40"/>
        <v>10943.879619031963</v>
      </c>
      <c r="P121" s="2">
        <f t="shared" si="41"/>
        <v>30602.600715029741</v>
      </c>
      <c r="R121">
        <f t="shared" si="42"/>
        <v>100</v>
      </c>
      <c r="S121" s="89">
        <f t="shared" si="31"/>
        <v>39059.140198000576</v>
      </c>
      <c r="T121" s="89">
        <f>IF(AND(S121=0,S120&gt;0),SUM($G121:$H$381),S121)</f>
        <v>39059.140198000576</v>
      </c>
      <c r="U121" s="82">
        <f>SUM(T121:T$381)</f>
        <v>5196563.5026957458</v>
      </c>
      <c r="V121" s="68">
        <f>localspline(R121,'BBG rates'!$G$10:$G$27,'BBG rates'!$K$10:$K$27)</f>
        <v>1.0264974848117654</v>
      </c>
      <c r="W121" s="68">
        <f>locallinterp(R121,'BBG rates'!$G$10:$G$27,'BBG rates'!$J$10:$J$27)</f>
        <v>-0.307</v>
      </c>
      <c r="X121" s="56">
        <f t="shared" si="43"/>
        <v>-0.30743282375471637</v>
      </c>
      <c r="Y121" s="66">
        <f t="shared" si="32"/>
        <v>-209.68182018999883</v>
      </c>
      <c r="Z121" s="72">
        <f t="shared" si="33"/>
        <v>-4.8420111502047516E-2</v>
      </c>
      <c r="AA121" s="79">
        <f t="shared" si="34"/>
        <v>-413.04549120926515</v>
      </c>
      <c r="AB121" s="81">
        <f t="shared" si="44"/>
        <v>-9.5381224379148768E-2</v>
      </c>
      <c r="AD121" s="95">
        <f>locallinterp(R121,'BBG rates'!$N$10:$N$369,'BBG rates'!$P$10:$P$369)</f>
        <v>8.4878084536068563</v>
      </c>
      <c r="AI121" s="185">
        <f t="shared" si="35"/>
        <v>100</v>
      </c>
      <c r="AJ121" s="127">
        <f>locallinterp(MIN(AI121,CAP_Senior*12),'BBG rates'!$X$24:$X$65,'BBG rates'!$Y$24:$Y$65)</f>
        <v>51.220096619883257</v>
      </c>
      <c r="AK121" s="127">
        <f>locallinterp(MIN(AI121,CAP_CB*12),'BBG rates'!$AA$25:$AA$40,'BBG rates'!$AC$25:$AC$40)</f>
        <v>9.3333333333333321</v>
      </c>
      <c r="AL121" s="144">
        <f t="shared" si="36"/>
        <v>16.454083092046819</v>
      </c>
      <c r="AM121" s="142">
        <f>(SUMPRODUCT(AL121:AL$381,G121:G$381)+SUMPRODUCT(AL121:AL$381,H121:H$381))/12</f>
        <v>8347010.9046684997</v>
      </c>
    </row>
    <row r="122" spans="1:39" x14ac:dyDescent="0.2">
      <c r="A122" s="7">
        <v>101</v>
      </c>
      <c r="B122" s="7">
        <v>50.5</v>
      </c>
      <c r="C122" s="7">
        <v>25.25</v>
      </c>
      <c r="D122" s="12">
        <f t="shared" si="25"/>
        <v>8.4166666666666661</v>
      </c>
      <c r="E122" s="29">
        <f t="shared" si="37"/>
        <v>5118611.8179180138</v>
      </c>
      <c r="F122" s="2">
        <f t="shared" si="26"/>
        <v>7850.7080220337884</v>
      </c>
      <c r="G122" s="2">
        <f t="shared" si="27"/>
        <v>22080.503193071974</v>
      </c>
      <c r="H122" s="2">
        <f t="shared" si="28"/>
        <v>16812.041386659188</v>
      </c>
      <c r="I122" s="2">
        <f t="shared" si="24"/>
        <v>46743.252601764951</v>
      </c>
      <c r="J122" s="2">
        <f t="shared" si="38"/>
        <v>393422.37606485497</v>
      </c>
      <c r="K122" s="2">
        <f t="shared" si="29"/>
        <v>40086.735447378334</v>
      </c>
      <c r="L122" s="2">
        <f t="shared" si="30"/>
        <v>337396.69001543429</v>
      </c>
      <c r="M122" s="2"/>
      <c r="N122" s="28">
        <f t="shared" si="39"/>
        <v>7128304.4593262048</v>
      </c>
      <c r="O122" s="2">
        <f t="shared" si="40"/>
        <v>10897.296607939321</v>
      </c>
      <c r="P122" s="2">
        <f t="shared" si="41"/>
        <v>30649.183726122395</v>
      </c>
      <c r="R122">
        <f t="shared" si="42"/>
        <v>101</v>
      </c>
      <c r="S122" s="89">
        <f t="shared" si="31"/>
        <v>38892.544579731162</v>
      </c>
      <c r="T122" s="89">
        <f>IF(AND(S122=0,S121&gt;0),SUM($G122:$H$381),S122)</f>
        <v>38892.544579731162</v>
      </c>
      <c r="U122" s="82">
        <f>SUM(T122:T$381)</f>
        <v>5157504.3624977442</v>
      </c>
      <c r="V122" s="68">
        <f>localspline(R122,'BBG rates'!$G$10:$G$27,'BBG rates'!$K$10:$K$27)</f>
        <v>1.02639893688943</v>
      </c>
      <c r="W122" s="68">
        <f>locallinterp(R122,'BBG rates'!$G$10:$G$27,'BBG rates'!$J$10:$J$27)</f>
        <v>-0.30275000000000002</v>
      </c>
      <c r="X122" s="56">
        <f t="shared" si="43"/>
        <v>-0.30317091152665121</v>
      </c>
      <c r="Y122" s="66">
        <f t="shared" si="32"/>
        <v>-199.67510205291327</v>
      </c>
      <c r="Z122" s="72">
        <f t="shared" si="33"/>
        <v>-4.6458539949242893E-2</v>
      </c>
      <c r="AA122" s="79">
        <f t="shared" si="34"/>
        <v>-409.94090069653004</v>
      </c>
      <c r="AB122" s="81">
        <f t="shared" si="44"/>
        <v>-9.5381224379148782E-2</v>
      </c>
      <c r="AD122" s="95">
        <f>locallinterp(R122,'BBG rates'!$N$10:$N$369,'BBG rates'!$P$10:$P$369)</f>
        <v>8.573341698347642</v>
      </c>
      <c r="AI122" s="185">
        <f t="shared" si="35"/>
        <v>101</v>
      </c>
      <c r="AJ122" s="127">
        <f>locallinterp(MIN(AI122,CAP_Senior*12),'BBG rates'!$X$24:$X$65,'BBG rates'!$Y$24:$Y$65)</f>
        <v>51.406979036458054</v>
      </c>
      <c r="AK122" s="127">
        <f>locallinterp(MIN(AI122,CAP_CB*12),'BBG rates'!$AA$25:$AA$40,'BBG rates'!$AC$25:$AC$40)</f>
        <v>9.3666666666666654</v>
      </c>
      <c r="AL122" s="144">
        <f t="shared" si="36"/>
        <v>16.5135197695312</v>
      </c>
      <c r="AM122" s="142">
        <f>(SUMPRODUCT(AL122:AL$381,G122:G$381)+SUMPRODUCT(AL122:AL$381,H122:H$381))/12</f>
        <v>8293454.0431416817</v>
      </c>
    </row>
    <row r="123" spans="1:39" x14ac:dyDescent="0.2">
      <c r="A123" s="7">
        <v>102</v>
      </c>
      <c r="B123" s="7">
        <v>51</v>
      </c>
      <c r="C123" s="7">
        <v>25.5</v>
      </c>
      <c r="D123" s="12">
        <f t="shared" si="25"/>
        <v>8.5</v>
      </c>
      <c r="E123" s="29">
        <f t="shared" si="37"/>
        <v>5079885.2555421228</v>
      </c>
      <c r="F123" s="2">
        <f t="shared" si="26"/>
        <v>7791.5061309118719</v>
      </c>
      <c r="G123" s="2">
        <f t="shared" si="27"/>
        <v>22041.718087309597</v>
      </c>
      <c r="H123" s="2">
        <f t="shared" si="28"/>
        <v>16684.844288581269</v>
      </c>
      <c r="I123" s="2">
        <f t="shared" si="24"/>
        <v>46518.068506802738</v>
      </c>
      <c r="J123" s="2">
        <f t="shared" si="38"/>
        <v>395403.58230782329</v>
      </c>
      <c r="K123" s="2">
        <f t="shared" si="29"/>
        <v>39832.985484676778</v>
      </c>
      <c r="L123" s="2">
        <f t="shared" si="30"/>
        <v>338580.37661975261</v>
      </c>
      <c r="M123" s="2"/>
      <c r="N123" s="28">
        <f t="shared" si="39"/>
        <v>7097608.6216807375</v>
      </c>
      <c r="O123" s="2">
        <f t="shared" si="40"/>
        <v>10850.642688594708</v>
      </c>
      <c r="P123" s="2">
        <f t="shared" si="41"/>
        <v>30695.837645467</v>
      </c>
      <c r="R123">
        <f t="shared" si="42"/>
        <v>102</v>
      </c>
      <c r="S123" s="89">
        <f t="shared" si="31"/>
        <v>38726.562375890862</v>
      </c>
      <c r="T123" s="89">
        <f>IF(AND(S123=0,S122&gt;0),SUM($G123:$H$381),S123)</f>
        <v>38726.562375890862</v>
      </c>
      <c r="U123" s="82">
        <f>SUM(T123:T$381)</f>
        <v>5118611.8179180128</v>
      </c>
      <c r="V123" s="68">
        <f>localspline(R123,'BBG rates'!$G$10:$G$27,'BBG rates'!$K$10:$K$27)</f>
        <v>1.0262915229336613</v>
      </c>
      <c r="W123" s="68">
        <f>locallinterp(R123,'BBG rates'!$G$10:$G$27,'BBG rates'!$J$10:$J$27)</f>
        <v>-0.29849999999999999</v>
      </c>
      <c r="X123" s="56">
        <f t="shared" si="43"/>
        <v>-0.29890916583643623</v>
      </c>
      <c r="Y123" s="66">
        <f t="shared" si="32"/>
        <v>-189.84919522638992</v>
      </c>
      <c r="Z123" s="72">
        <f t="shared" si="33"/>
        <v>-4.4507972547199903E-2</v>
      </c>
      <c r="AA123" s="79">
        <f t="shared" si="34"/>
        <v>-406.84955192883388</v>
      </c>
      <c r="AB123" s="81">
        <f t="shared" si="44"/>
        <v>-9.5381224379148782E-2</v>
      </c>
      <c r="AD123" s="95">
        <f>locallinterp(R123,'BBG rates'!$N$10:$N$369,'BBG rates'!$P$10:$P$369)</f>
        <v>8.6588659919254471</v>
      </c>
      <c r="AI123" s="185">
        <f t="shared" si="35"/>
        <v>102</v>
      </c>
      <c r="AJ123" s="127">
        <f>locallinterp(MIN(AI123,CAP_Senior*12),'BBG rates'!$X$24:$X$65,'BBG rates'!$Y$24:$Y$65)</f>
        <v>51.593861453032844</v>
      </c>
      <c r="AK123" s="127">
        <f>locallinterp(MIN(AI123,CAP_CB*12),'BBG rates'!$AA$25:$AA$40,'BBG rates'!$AC$25:$AC$40)</f>
        <v>9.3999999999999986</v>
      </c>
      <c r="AL123" s="144">
        <f t="shared" si="36"/>
        <v>16.572956447015581</v>
      </c>
      <c r="AM123" s="142">
        <f>(SUMPRODUCT(AL123:AL$381,G123:G$381)+SUMPRODUCT(AL123:AL$381,H123:H$381))/12</f>
        <v>8239932.9761579512</v>
      </c>
    </row>
    <row r="124" spans="1:39" x14ac:dyDescent="0.2">
      <c r="A124" s="7">
        <v>103</v>
      </c>
      <c r="B124" s="7">
        <v>51.5</v>
      </c>
      <c r="C124" s="7">
        <v>25.75</v>
      </c>
      <c r="D124" s="12">
        <f t="shared" si="25"/>
        <v>8.5833333333333339</v>
      </c>
      <c r="E124" s="29">
        <f t="shared" si="37"/>
        <v>5041324.0640832875</v>
      </c>
      <c r="F124" s="2">
        <f t="shared" si="26"/>
        <v>7732.5568964486047</v>
      </c>
      <c r="G124" s="2">
        <f t="shared" si="27"/>
        <v>22003.001108818404</v>
      </c>
      <c r="H124" s="2">
        <f t="shared" si="28"/>
        <v>16558.190350016241</v>
      </c>
      <c r="I124" s="2">
        <f t="shared" si="24"/>
        <v>46293.748355283249</v>
      </c>
      <c r="J124" s="2">
        <f t="shared" si="38"/>
        <v>397354.67338284792</v>
      </c>
      <c r="K124" s="2">
        <f t="shared" si="29"/>
        <v>39580.652920583685</v>
      </c>
      <c r="L124" s="2">
        <f t="shared" si="30"/>
        <v>339733.9375683433</v>
      </c>
      <c r="M124" s="2"/>
      <c r="N124" s="28">
        <f t="shared" si="39"/>
        <v>7066866.0590997376</v>
      </c>
      <c r="O124" s="2">
        <f t="shared" si="40"/>
        <v>10803.917753062204</v>
      </c>
      <c r="P124" s="2">
        <f t="shared" si="41"/>
        <v>30742.562580999493</v>
      </c>
      <c r="R124">
        <f t="shared" si="42"/>
        <v>103</v>
      </c>
      <c r="S124" s="89">
        <f t="shared" si="31"/>
        <v>38561.191458834641</v>
      </c>
      <c r="T124" s="89">
        <f>IF(AND(S124=0,S123&gt;0),SUM($G124:$H$381),S124)</f>
        <v>38561.191458834641</v>
      </c>
      <c r="U124" s="82">
        <f>SUM(T124:T$381)</f>
        <v>5079885.2555421228</v>
      </c>
      <c r="V124" s="68">
        <f>localspline(R124,'BBG rates'!$G$10:$G$27,'BBG rates'!$K$10:$K$27)</f>
        <v>1.0261747690642877</v>
      </c>
      <c r="W124" s="68">
        <f>locallinterp(R124,'BBG rates'!$G$10:$G$27,'BBG rates'!$J$10:$J$27)</f>
        <v>-0.29425000000000001</v>
      </c>
      <c r="X124" s="56">
        <f t="shared" si="43"/>
        <v>-0.29464758667061552</v>
      </c>
      <c r="Y124" s="66">
        <f t="shared" si="32"/>
        <v>-180.20275818014804</v>
      </c>
      <c r="Z124" s="72">
        <f t="shared" si="33"/>
        <v>-4.2568542189069636E-2</v>
      </c>
      <c r="AA124" s="79">
        <f t="shared" si="34"/>
        <v>-403.77139614932724</v>
      </c>
      <c r="AB124" s="81">
        <f t="shared" si="44"/>
        <v>-9.5381224379148768E-2</v>
      </c>
      <c r="AD124" s="95">
        <f>locallinterp(R124,'BBG rates'!$N$10:$N$369,'BBG rates'!$P$10:$P$369)</f>
        <v>8.7443805560141374</v>
      </c>
      <c r="AI124" s="185">
        <f t="shared" si="35"/>
        <v>103</v>
      </c>
      <c r="AJ124" s="127">
        <f>locallinterp(MIN(AI124,CAP_Senior*12),'BBG rates'!$X$24:$X$65,'BBG rates'!$Y$24:$Y$65)</f>
        <v>51.78074386960764</v>
      </c>
      <c r="AK124" s="127">
        <f>locallinterp(MIN(AI124,CAP_CB*12),'BBG rates'!$AA$25:$AA$40,'BBG rates'!$AC$25:$AC$40)</f>
        <v>9.4333333333333336</v>
      </c>
      <c r="AL124" s="144">
        <f t="shared" si="36"/>
        <v>16.632393124499966</v>
      </c>
      <c r="AM124" s="142">
        <f>(SUMPRODUCT(AL124:AL$381,G124:G$381)+SUMPRODUCT(AL124:AL$381,H124:H$381))/12</f>
        <v>8186448.5068580955</v>
      </c>
    </row>
    <row r="125" spans="1:39" x14ac:dyDescent="0.2">
      <c r="A125" s="7">
        <v>104</v>
      </c>
      <c r="B125" s="7">
        <v>52</v>
      </c>
      <c r="C125" s="7">
        <v>26</v>
      </c>
      <c r="D125" s="12">
        <f t="shared" si="25"/>
        <v>8.6666666666666661</v>
      </c>
      <c r="E125" s="29">
        <f t="shared" si="37"/>
        <v>5002927.634375195</v>
      </c>
      <c r="F125" s="2">
        <f t="shared" si="26"/>
        <v>7673.8593881485931</v>
      </c>
      <c r="G125" s="2">
        <f t="shared" si="27"/>
        <v>21964.352137930688</v>
      </c>
      <c r="H125" s="2">
        <f t="shared" si="28"/>
        <v>16432.077570161997</v>
      </c>
      <c r="I125" s="2">
        <f t="shared" si="24"/>
        <v>46070.289096241278</v>
      </c>
      <c r="J125" s="2">
        <f t="shared" si="38"/>
        <v>399275.83883409103</v>
      </c>
      <c r="K125" s="2">
        <f t="shared" si="29"/>
        <v>39329.730305469733</v>
      </c>
      <c r="L125" s="2">
        <f t="shared" si="30"/>
        <v>340857.6626474043</v>
      </c>
      <c r="M125" s="2"/>
      <c r="N125" s="28">
        <f t="shared" si="39"/>
        <v>7036076.7004589178</v>
      </c>
      <c r="O125" s="2">
        <f t="shared" si="40"/>
        <v>10757.121693241586</v>
      </c>
      <c r="P125" s="2">
        <f t="shared" si="41"/>
        <v>30789.358640820108</v>
      </c>
      <c r="R125">
        <f t="shared" si="42"/>
        <v>104</v>
      </c>
      <c r="S125" s="89">
        <f t="shared" si="31"/>
        <v>38396.429708092684</v>
      </c>
      <c r="T125" s="89">
        <f>IF(AND(S125=0,S124&gt;0),SUM($G125:$H$381),S125)</f>
        <v>38396.429708092684</v>
      </c>
      <c r="U125" s="82">
        <f>SUM(T125:T$381)</f>
        <v>5041324.0640832875</v>
      </c>
      <c r="V125" s="68">
        <f>localspline(R125,'BBG rates'!$G$10:$G$27,'BBG rates'!$K$10:$K$27)</f>
        <v>1.0260484696251713</v>
      </c>
      <c r="W125" s="68">
        <f>locallinterp(R125,'BBG rates'!$G$10:$G$27,'BBG rates'!$J$10:$J$27)</f>
        <v>-0.29000000000000004</v>
      </c>
      <c r="X125" s="56">
        <f t="shared" si="43"/>
        <v>-0.29038617401559996</v>
      </c>
      <c r="Y125" s="66">
        <f t="shared" si="32"/>
        <v>-170.73445651140705</v>
      </c>
      <c r="Z125" s="72">
        <f t="shared" si="33"/>
        <v>-4.064038439293309E-2</v>
      </c>
      <c r="AA125" s="79">
        <f t="shared" si="34"/>
        <v>-400.70638477027524</v>
      </c>
      <c r="AB125" s="81">
        <f t="shared" si="44"/>
        <v>-9.5381224379148782E-2</v>
      </c>
      <c r="AD125" s="95">
        <f>locallinterp(R125,'BBG rates'!$N$10:$N$369,'BBG rates'!$P$10:$P$369)</f>
        <v>8.8298845951495686</v>
      </c>
      <c r="AI125" s="185">
        <f t="shared" si="35"/>
        <v>104</v>
      </c>
      <c r="AJ125" s="127">
        <f>locallinterp(MIN(AI125,CAP_Senior*12),'BBG rates'!$X$24:$X$65,'BBG rates'!$Y$24:$Y$65)</f>
        <v>51.967626286182437</v>
      </c>
      <c r="AK125" s="127">
        <f>locallinterp(MIN(AI125,CAP_CB*12),'BBG rates'!$AA$25:$AA$40,'BBG rates'!$AC$25:$AC$40)</f>
        <v>9.4666666666666668</v>
      </c>
      <c r="AL125" s="144">
        <f t="shared" si="36"/>
        <v>16.691829801984348</v>
      </c>
      <c r="AM125" s="142">
        <f>(SUMPRODUCT(AL125:AL$381,G125:G$381)+SUMPRODUCT(AL125:AL$381,H125:H$381))/12</f>
        <v>8133001.4322170587</v>
      </c>
    </row>
    <row r="126" spans="1:39" x14ac:dyDescent="0.2">
      <c r="A126" s="7">
        <v>105</v>
      </c>
      <c r="B126" s="7">
        <v>52.5</v>
      </c>
      <c r="C126" s="7">
        <v>26.25</v>
      </c>
      <c r="D126" s="12">
        <f t="shared" si="25"/>
        <v>8.75</v>
      </c>
      <c r="E126" s="29">
        <f t="shared" si="37"/>
        <v>4964695.3593648486</v>
      </c>
      <c r="F126" s="2">
        <f t="shared" si="26"/>
        <v>7615.4126787442037</v>
      </c>
      <c r="G126" s="2">
        <f t="shared" si="27"/>
        <v>21925.771055188925</v>
      </c>
      <c r="H126" s="2">
        <f t="shared" si="28"/>
        <v>16306.503955157625</v>
      </c>
      <c r="I126" s="2">
        <f t="shared" si="24"/>
        <v>45847.687689090752</v>
      </c>
      <c r="J126" s="2">
        <f t="shared" si="38"/>
        <v>401167.26727954409</v>
      </c>
      <c r="K126" s="2">
        <f t="shared" si="29"/>
        <v>39080.210227547068</v>
      </c>
      <c r="L126" s="2">
        <f t="shared" si="30"/>
        <v>341951.8394910369</v>
      </c>
      <c r="M126" s="2"/>
      <c r="N126" s="28">
        <f t="shared" si="39"/>
        <v>7005240.4745257245</v>
      </c>
      <c r="O126" s="2">
        <f t="shared" si="40"/>
        <v>10710.254400868092</v>
      </c>
      <c r="P126" s="2">
        <f t="shared" si="41"/>
        <v>30836.225933193607</v>
      </c>
      <c r="R126">
        <f t="shared" si="42"/>
        <v>105</v>
      </c>
      <c r="S126" s="89">
        <f t="shared" si="31"/>
        <v>38232.275010346551</v>
      </c>
      <c r="T126" s="89">
        <f>IF(AND(S126=0,S125&gt;0),SUM($G126:$H$381),S126)</f>
        <v>38232.275010346551</v>
      </c>
      <c r="U126" s="82">
        <f>SUM(T126:T$381)</f>
        <v>5002927.634375195</v>
      </c>
      <c r="V126" s="68">
        <f>localspline(R126,'BBG rates'!$G$10:$G$27,'BBG rates'!$K$10:$K$27)</f>
        <v>1.0259122699387149</v>
      </c>
      <c r="W126" s="68">
        <f>locallinterp(R126,'BBG rates'!$G$10:$G$27,'BBG rates'!$J$10:$J$27)</f>
        <v>-0.28575</v>
      </c>
      <c r="X126" s="56">
        <f t="shared" si="43"/>
        <v>-0.28612492785766719</v>
      </c>
      <c r="Y126" s="66">
        <f t="shared" si="32"/>
        <v>-161.44296291241375</v>
      </c>
      <c r="Z126" s="72">
        <f t="shared" si="33"/>
        <v>-3.8723637368600718E-2</v>
      </c>
      <c r="AA126" s="79">
        <f t="shared" si="34"/>
        <v>-397.65446937248709</v>
      </c>
      <c r="AB126" s="81">
        <f t="shared" si="44"/>
        <v>-9.5381224379148782E-2</v>
      </c>
      <c r="AD126" s="95">
        <f>locallinterp(R126,'BBG rates'!$N$10:$N$369,'BBG rates'!$P$10:$P$369)</f>
        <v>8.9153772843111287</v>
      </c>
      <c r="AI126" s="185">
        <f t="shared" si="35"/>
        <v>105</v>
      </c>
      <c r="AJ126" s="127">
        <f>locallinterp(MIN(AI126,CAP_Senior*12),'BBG rates'!$X$24:$X$65,'BBG rates'!$Y$24:$Y$65)</f>
        <v>52.154508702757234</v>
      </c>
      <c r="AK126" s="127">
        <f>locallinterp(MIN(AI126,CAP_CB*12),'BBG rates'!$AA$25:$AA$40,'BBG rates'!$AC$25:$AC$40)</f>
        <v>9.5</v>
      </c>
      <c r="AL126" s="144">
        <f t="shared" si="36"/>
        <v>16.751266479468732</v>
      </c>
      <c r="AM126" s="142">
        <f>(SUMPRODUCT(AL126:AL$381,G126:G$381)+SUMPRODUCT(AL126:AL$381,H126:H$381))/12</f>
        <v>8079592.5430761138</v>
      </c>
    </row>
    <row r="127" spans="1:39" x14ac:dyDescent="0.2">
      <c r="A127" s="7">
        <v>106</v>
      </c>
      <c r="B127" s="7">
        <v>53</v>
      </c>
      <c r="C127" s="7">
        <v>26.5</v>
      </c>
      <c r="D127" s="12">
        <f t="shared" si="25"/>
        <v>8.8333333333333339</v>
      </c>
      <c r="E127" s="29">
        <f t="shared" si="37"/>
        <v>4926626.634105444</v>
      </c>
      <c r="F127" s="2">
        <f t="shared" si="26"/>
        <v>7557.215844184675</v>
      </c>
      <c r="G127" s="2">
        <f t="shared" si="27"/>
        <v>21887.257741345431</v>
      </c>
      <c r="H127" s="2">
        <f t="shared" si="28"/>
        <v>16181.467518059959</v>
      </c>
      <c r="I127" s="2">
        <f t="shared" si="24"/>
        <v>45625.941103590063</v>
      </c>
      <c r="J127" s="2">
        <f t="shared" si="38"/>
        <v>403029.1464150456</v>
      </c>
      <c r="K127" s="2">
        <f t="shared" si="29"/>
        <v>38832.085312681113</v>
      </c>
      <c r="L127" s="2">
        <f t="shared" si="30"/>
        <v>343016.75359534984</v>
      </c>
      <c r="M127" s="2"/>
      <c r="N127" s="28">
        <f t="shared" si="39"/>
        <v>6974357.3099591751</v>
      </c>
      <c r="O127" s="2">
        <f t="shared" si="40"/>
        <v>10663.315767512147</v>
      </c>
      <c r="P127" s="2">
        <f t="shared" si="41"/>
        <v>30883.164566549553</v>
      </c>
      <c r="R127">
        <f t="shared" si="42"/>
        <v>106</v>
      </c>
      <c r="S127" s="89">
        <f t="shared" si="31"/>
        <v>38068.725259405386</v>
      </c>
      <c r="T127" s="89">
        <f>IF(AND(S127=0,S126&gt;0),SUM($G127:$H$381),S127)</f>
        <v>38068.725259405386</v>
      </c>
      <c r="U127" s="82">
        <f>SUM(T127:T$381)</f>
        <v>4964695.3593648486</v>
      </c>
      <c r="V127" s="68">
        <f>localspline(R127,'BBG rates'!$G$10:$G$27,'BBG rates'!$K$10:$K$27)</f>
        <v>1.025765919646864</v>
      </c>
      <c r="W127" s="68">
        <f>locallinterp(R127,'BBG rates'!$G$10:$G$27,'BBG rates'!$J$10:$J$27)</f>
        <v>-0.28150000000000003</v>
      </c>
      <c r="X127" s="56">
        <f t="shared" si="43"/>
        <v>-0.28186384818322807</v>
      </c>
      <c r="Y127" s="66">
        <f t="shared" si="32"/>
        <v>-152.32695713810548</v>
      </c>
      <c r="Z127" s="72">
        <f t="shared" si="33"/>
        <v>-3.6818442086467083E-2</v>
      </c>
      <c r="AA127" s="79">
        <f t="shared" si="34"/>
        <v>-394.61560170474775</v>
      </c>
      <c r="AB127" s="81">
        <f t="shared" si="44"/>
        <v>-9.5381224379148768E-2</v>
      </c>
      <c r="AD127" s="95">
        <f>locallinterp(R127,'BBG rates'!$N$10:$N$369,'BBG rates'!$P$10:$P$369)</f>
        <v>9.0008577776150336</v>
      </c>
      <c r="AI127" s="185">
        <f t="shared" si="35"/>
        <v>106</v>
      </c>
      <c r="AJ127" s="127">
        <f>locallinterp(MIN(AI127,CAP_Senior*12),'BBG rates'!$X$24:$X$65,'BBG rates'!$Y$24:$Y$65)</f>
        <v>52.34139111933203</v>
      </c>
      <c r="AK127" s="127">
        <f>locallinterp(MIN(AI127,CAP_CB*12),'BBG rates'!$AA$25:$AA$40,'BBG rates'!$AC$25:$AC$40)</f>
        <v>9.5333333333333332</v>
      </c>
      <c r="AL127" s="144">
        <f t="shared" si="36"/>
        <v>16.81070315695311</v>
      </c>
      <c r="AM127" s="142">
        <f>(SUMPRODUCT(AL127:AL$381,G127:G$381)+SUMPRODUCT(AL127:AL$381,H127:H$381))/12</f>
        <v>8026222.6241748938</v>
      </c>
    </row>
    <row r="128" spans="1:39" x14ac:dyDescent="0.2">
      <c r="A128" s="7">
        <v>107</v>
      </c>
      <c r="B128" s="7">
        <v>53.5</v>
      </c>
      <c r="C128" s="7">
        <v>26.75</v>
      </c>
      <c r="D128" s="12">
        <f t="shared" si="25"/>
        <v>8.9166666666666661</v>
      </c>
      <c r="E128" s="29">
        <f t="shared" si="37"/>
        <v>4888720.8557492616</v>
      </c>
      <c r="F128" s="2">
        <f t="shared" si="26"/>
        <v>7499.2679636252742</v>
      </c>
      <c r="G128" s="2">
        <f t="shared" si="27"/>
        <v>21848.812077361978</v>
      </c>
      <c r="H128" s="2">
        <f t="shared" si="28"/>
        <v>16056.966278820279</v>
      </c>
      <c r="I128" s="2">
        <f t="shared" si="24"/>
        <v>45405.04631980753</v>
      </c>
      <c r="J128" s="2">
        <f t="shared" si="38"/>
        <v>404861.66301828378</v>
      </c>
      <c r="K128" s="2">
        <f t="shared" si="29"/>
        <v>38585.348224203059</v>
      </c>
      <c r="L128" s="2">
        <f t="shared" si="30"/>
        <v>344052.68833247724</v>
      </c>
      <c r="M128" s="2"/>
      <c r="N128" s="28">
        <f t="shared" si="39"/>
        <v>6943427.1353096925</v>
      </c>
      <c r="O128" s="2">
        <f t="shared" si="40"/>
        <v>10616.305684579133</v>
      </c>
      <c r="P128" s="2">
        <f t="shared" si="41"/>
        <v>30930.174649482571</v>
      </c>
      <c r="R128">
        <f t="shared" si="42"/>
        <v>107</v>
      </c>
      <c r="S128" s="89">
        <f t="shared" si="31"/>
        <v>37905.778356182258</v>
      </c>
      <c r="T128" s="89">
        <f>IF(AND(S128=0,S127&gt;0),SUM($G128:$H$381),S128)</f>
        <v>37905.778356182258</v>
      </c>
      <c r="U128" s="82">
        <f>SUM(T128:T$381)</f>
        <v>4926626.634105443</v>
      </c>
      <c r="V128" s="68">
        <f>localspline(R128,'BBG rates'!$G$10:$G$27,'BBG rates'!$K$10:$K$27)</f>
        <v>1.0256091013278616</v>
      </c>
      <c r="W128" s="68">
        <f>locallinterp(R128,'BBG rates'!$G$10:$G$27,'BBG rates'!$J$10:$J$27)</f>
        <v>-0.27725</v>
      </c>
      <c r="X128" s="56">
        <f t="shared" si="43"/>
        <v>-0.27760293497869348</v>
      </c>
      <c r="Y128" s="66">
        <f t="shared" si="32"/>
        <v>-143.38512597390044</v>
      </c>
      <c r="Z128" s="72">
        <f t="shared" si="33"/>
        <v>-3.4924942348492562E-2</v>
      </c>
      <c r="AA128" s="79">
        <f t="shared" si="34"/>
        <v>-391.5897336832515</v>
      </c>
      <c r="AB128" s="81">
        <f t="shared" si="44"/>
        <v>-9.5381224379148782E-2</v>
      </c>
      <c r="AD128" s="95">
        <f>locallinterp(R128,'BBG rates'!$N$10:$N$369,'BBG rates'!$P$10:$P$369)</f>
        <v>9.0863252027256891</v>
      </c>
      <c r="AI128" s="185">
        <f t="shared" si="35"/>
        <v>107</v>
      </c>
      <c r="AJ128" s="127">
        <f>locallinterp(MIN(AI128,CAP_Senior*12),'BBG rates'!$X$24:$X$65,'BBG rates'!$Y$24:$Y$65)</f>
        <v>52.52827353590682</v>
      </c>
      <c r="AK128" s="127">
        <f>locallinterp(MIN(AI128,CAP_CB*12),'BBG rates'!$AA$25:$AA$40,'BBG rates'!$AC$25:$AC$40)</f>
        <v>9.5666666666666664</v>
      </c>
      <c r="AL128" s="144">
        <f t="shared" si="36"/>
        <v>16.870139834437492</v>
      </c>
      <c r="AM128" s="142">
        <f>(SUMPRODUCT(AL128:AL$381,G128:G$381)+SUMPRODUCT(AL128:AL$381,H128:H$381))/12</f>
        <v>7972892.4541832721</v>
      </c>
    </row>
    <row r="129" spans="1:39" x14ac:dyDescent="0.2">
      <c r="A129" s="7">
        <v>108</v>
      </c>
      <c r="B129" s="7">
        <v>54</v>
      </c>
      <c r="C129" s="7">
        <v>27</v>
      </c>
      <c r="D129" s="12">
        <f t="shared" si="25"/>
        <v>9</v>
      </c>
      <c r="E129" s="29">
        <f t="shared" si="37"/>
        <v>4850977.4235405913</v>
      </c>
      <c r="F129" s="2">
        <f t="shared" si="26"/>
        <v>7441.5681194164763</v>
      </c>
      <c r="G129" s="2">
        <f t="shared" si="27"/>
        <v>21810.433944409437</v>
      </c>
      <c r="H129" s="2">
        <f t="shared" si="28"/>
        <v>15932.998264261043</v>
      </c>
      <c r="I129" s="2">
        <f t="shared" si="24"/>
        <v>45185.000328086957</v>
      </c>
      <c r="J129" s="2">
        <f t="shared" si="38"/>
        <v>406665.00295278261</v>
      </c>
      <c r="K129" s="2">
        <f t="shared" si="29"/>
        <v>38339.991662723529</v>
      </c>
      <c r="L129" s="2">
        <f t="shared" si="30"/>
        <v>345059.92496451177</v>
      </c>
      <c r="M129" s="2"/>
      <c r="N129" s="28">
        <f t="shared" si="39"/>
        <v>6912449.87901894</v>
      </c>
      <c r="O129" s="2">
        <f t="shared" si="40"/>
        <v>10569.22404330913</v>
      </c>
      <c r="P129" s="2">
        <f t="shared" si="41"/>
        <v>30977.256290752564</v>
      </c>
      <c r="R129">
        <f t="shared" si="42"/>
        <v>108</v>
      </c>
      <c r="S129" s="89">
        <f t="shared" si="31"/>
        <v>37743.432208670478</v>
      </c>
      <c r="T129" s="89">
        <f>IF(AND(S129=0,S128&gt;0),SUM($G129:$H$381),S129)</f>
        <v>37743.432208670478</v>
      </c>
      <c r="U129" s="82">
        <f>SUM(T129:T$381)</f>
        <v>4888720.8557492616</v>
      </c>
      <c r="V129" s="68">
        <f>localspline(R129,'BBG rates'!$G$10:$G$27,'BBG rates'!$K$10:$K$27)</f>
        <v>1.0254415273666382</v>
      </c>
      <c r="W129" s="68">
        <f>locallinterp(R129,'BBG rates'!$G$10:$G$27,'BBG rates'!$J$10:$J$27)</f>
        <v>-0.27300000000000002</v>
      </c>
      <c r="X129" s="56">
        <f t="shared" si="43"/>
        <v>-0.27334218823060752</v>
      </c>
      <c r="Y129" s="66">
        <f t="shared" si="32"/>
        <v>-134.61616320362708</v>
      </c>
      <c r="Z129" s="72">
        <f t="shared" si="33"/>
        <v>-3.3043284861392325E-2</v>
      </c>
      <c r="AA129" s="79">
        <f t="shared" si="34"/>
        <v>-388.57681739103708</v>
      </c>
      <c r="AB129" s="81">
        <f t="shared" si="44"/>
        <v>-9.5381224379148768E-2</v>
      </c>
      <c r="AD129" s="95">
        <f>locallinterp(R129,'BBG rates'!$N$10:$N$369,'BBG rates'!$P$10:$P$369)</f>
        <v>9.171778663339575</v>
      </c>
      <c r="AI129" s="185">
        <f t="shared" si="35"/>
        <v>108</v>
      </c>
      <c r="AJ129" s="127">
        <f>locallinterp(MIN(AI129,CAP_Senior*12),'BBG rates'!$X$24:$X$65,'BBG rates'!$Y$24:$Y$65)</f>
        <v>52.715155952481616</v>
      </c>
      <c r="AK129" s="127">
        <f>locallinterp(MIN(AI129,CAP_CB*12),'BBG rates'!$AA$25:$AA$40,'BBG rates'!$AC$25:$AC$40)</f>
        <v>9.6</v>
      </c>
      <c r="AL129" s="144">
        <f t="shared" si="36"/>
        <v>16.929576511921873</v>
      </c>
      <c r="AM129" s="142">
        <f>(SUMPRODUCT(AL129:AL$381,G129:G$381)+SUMPRODUCT(AL129:AL$381,H129:H$381))/12</f>
        <v>7919602.8057331061</v>
      </c>
    </row>
    <row r="130" spans="1:39" x14ac:dyDescent="0.2">
      <c r="A130" s="7">
        <v>109</v>
      </c>
      <c r="B130" s="7">
        <v>54.5</v>
      </c>
      <c r="C130" s="7">
        <v>27.25</v>
      </c>
      <c r="D130" s="12">
        <f t="shared" si="25"/>
        <v>9.0833333333333339</v>
      </c>
      <c r="E130" s="29">
        <f t="shared" si="37"/>
        <v>4813395.738808671</v>
      </c>
      <c r="F130" s="2">
        <f t="shared" si="26"/>
        <v>7384.1153970931946</v>
      </c>
      <c r="G130" s="2">
        <f t="shared" si="27"/>
        <v>21772.123223867409</v>
      </c>
      <c r="H130" s="2">
        <f t="shared" si="28"/>
        <v>15809.561508052715</v>
      </c>
      <c r="I130" s="2">
        <f t="shared" si="24"/>
        <v>44965.800129013318</v>
      </c>
      <c r="J130" s="2">
        <f t="shared" si="38"/>
        <v>408439.35117187101</v>
      </c>
      <c r="K130" s="2">
        <f t="shared" si="29"/>
        <v>38096.008365946953</v>
      </c>
      <c r="L130" s="2">
        <f t="shared" si="30"/>
        <v>346038.74265735154</v>
      </c>
      <c r="M130" s="2"/>
      <c r="N130" s="28">
        <f t="shared" si="39"/>
        <v>6881425.4694196554</v>
      </c>
      <c r="O130" s="2">
        <f t="shared" si="40"/>
        <v>10522.070734776662</v>
      </c>
      <c r="P130" s="2">
        <f t="shared" si="41"/>
        <v>31024.409599285038</v>
      </c>
      <c r="R130">
        <f t="shared" si="42"/>
        <v>109</v>
      </c>
      <c r="S130" s="89">
        <f t="shared" si="31"/>
        <v>37581.684731920126</v>
      </c>
      <c r="T130" s="89">
        <f>IF(AND(S130=0,S129&gt;0),SUM($G130:$H$381),S130)</f>
        <v>37581.684731920126</v>
      </c>
      <c r="U130" s="82">
        <f>SUM(T130:T$381)</f>
        <v>4850977.4235405913</v>
      </c>
      <c r="V130" s="68">
        <f>localspline(R130,'BBG rates'!$G$10:$G$27,'BBG rates'!$K$10:$K$27)</f>
        <v>1.0252631447519678</v>
      </c>
      <c r="W130" s="68">
        <f>locallinterp(R130,'BBG rates'!$G$10:$G$27,'BBG rates'!$J$10:$J$27)</f>
        <v>-0.26866666666666666</v>
      </c>
      <c r="X130" s="56">
        <f t="shared" si="43"/>
        <v>-0.26899806879856492</v>
      </c>
      <c r="Y130" s="66">
        <f t="shared" si="32"/>
        <v>-126.0187695775841</v>
      </c>
      <c r="Z130" s="72">
        <f t="shared" si="33"/>
        <v>-3.1173619312111305E-2</v>
      </c>
      <c r="AA130" s="79">
        <f t="shared" si="34"/>
        <v>-385.57680507742509</v>
      </c>
      <c r="AB130" s="81">
        <f t="shared" si="44"/>
        <v>-9.5381224379148768E-2</v>
      </c>
      <c r="AD130" s="95">
        <f>locallinterp(R130,'BBG rates'!$N$10:$N$369,'BBG rates'!$P$10:$P$369)</f>
        <v>9.2572172587355723</v>
      </c>
      <c r="AI130" s="185">
        <f t="shared" si="35"/>
        <v>109</v>
      </c>
      <c r="AJ130" s="127">
        <f>locallinterp(MIN(AI130,CAP_Senior*12),'BBG rates'!$X$24:$X$65,'BBG rates'!$Y$24:$Y$65)</f>
        <v>52.8823279706587</v>
      </c>
      <c r="AK130" s="127">
        <f>locallinterp(MIN(AI130,CAP_CB*12),'BBG rates'!$AA$25:$AA$40,'BBG rates'!$AC$25:$AC$40)</f>
        <v>9.6333333333333329</v>
      </c>
      <c r="AL130" s="144">
        <f t="shared" si="36"/>
        <v>16.985662421678647</v>
      </c>
      <c r="AM130" s="142">
        <f>(SUMPRODUCT(AL130:AL$381,G130:G$381)+SUMPRODUCT(AL130:AL$381,H130:H$381))/12</f>
        <v>7866354.4454498375</v>
      </c>
    </row>
    <row r="131" spans="1:39" x14ac:dyDescent="0.2">
      <c r="A131" s="7">
        <v>110</v>
      </c>
      <c r="B131" s="7">
        <v>55</v>
      </c>
      <c r="C131" s="7">
        <v>27.5</v>
      </c>
      <c r="D131" s="12">
        <f t="shared" si="25"/>
        <v>9.1666666666666661</v>
      </c>
      <c r="E131" s="29">
        <f t="shared" si="37"/>
        <v>4775975.2049606564</v>
      </c>
      <c r="F131" s="2">
        <f t="shared" si="26"/>
        <v>7326.9088853640324</v>
      </c>
      <c r="G131" s="2">
        <f t="shared" si="27"/>
        <v>21733.879797323847</v>
      </c>
      <c r="H131" s="2">
        <f t="shared" si="28"/>
        <v>15686.654050690655</v>
      </c>
      <c r="I131" s="2">
        <f t="shared" si="24"/>
        <v>44747.442733378535</v>
      </c>
      <c r="J131" s="2">
        <f t="shared" si="38"/>
        <v>410184.89172263653</v>
      </c>
      <c r="K131" s="2">
        <f t="shared" si="29"/>
        <v>37853.391108486976</v>
      </c>
      <c r="L131" s="2">
        <f t="shared" si="30"/>
        <v>346989.41849446396</v>
      </c>
      <c r="M131" s="2"/>
      <c r="N131" s="28">
        <f t="shared" si="39"/>
        <v>6850353.8347354839</v>
      </c>
      <c r="O131" s="2">
        <f t="shared" si="40"/>
        <v>10474.845649890449</v>
      </c>
      <c r="P131" s="2">
        <f t="shared" si="41"/>
        <v>31071.634684171258</v>
      </c>
      <c r="R131">
        <f t="shared" si="42"/>
        <v>110</v>
      </c>
      <c r="S131" s="89">
        <f t="shared" si="31"/>
        <v>37420.5338480145</v>
      </c>
      <c r="T131" s="89">
        <f>IF(AND(S131=0,S130&gt;0),SUM($G131:$H$381),S131)</f>
        <v>37420.5338480145</v>
      </c>
      <c r="U131" s="82">
        <f>SUM(T131:T$381)</f>
        <v>4813395.738808671</v>
      </c>
      <c r="V131" s="68">
        <f>localspline(R131,'BBG rates'!$G$10:$G$27,'BBG rates'!$K$10:$K$27)</f>
        <v>1.0250747346431872</v>
      </c>
      <c r="W131" s="68">
        <f>locallinterp(R131,'BBG rates'!$G$10:$G$27,'BBG rates'!$J$10:$J$27)</f>
        <v>-0.26433333333333336</v>
      </c>
      <c r="X131" s="56">
        <f t="shared" si="43"/>
        <v>-0.26465412238612096</v>
      </c>
      <c r="Y131" s="66">
        <f t="shared" si="32"/>
        <v>-117.5942690650149</v>
      </c>
      <c r="Z131" s="72">
        <f t="shared" si="33"/>
        <v>-2.931675069645193E-2</v>
      </c>
      <c r="AA131" s="79">
        <f t="shared" si="34"/>
        <v>-382.58964915745702</v>
      </c>
      <c r="AB131" s="81">
        <f t="shared" si="44"/>
        <v>-9.5381224379148768E-2</v>
      </c>
      <c r="AD131" s="95">
        <f>locallinterp(R131,'BBG rates'!$N$10:$N$369,'BBG rates'!$P$10:$P$369)</f>
        <v>9.342640153289171</v>
      </c>
      <c r="AI131" s="185">
        <f t="shared" si="35"/>
        <v>110</v>
      </c>
      <c r="AJ131" s="127">
        <f>locallinterp(MIN(AI131,CAP_Senior*12),'BBG rates'!$X$24:$X$65,'BBG rates'!$Y$24:$Y$65)</f>
        <v>53.049499988835784</v>
      </c>
      <c r="AK131" s="127">
        <f>locallinterp(MIN(AI131,CAP_CB*12),'BBG rates'!$AA$25:$AA$40,'BBG rates'!$AC$25:$AC$40)</f>
        <v>9.6666666666666661</v>
      </c>
      <c r="AL131" s="144">
        <f t="shared" si="36"/>
        <v>17.041748331435414</v>
      </c>
      <c r="AM131" s="142">
        <f>(SUMPRODUCT(AL131:AL$381,G131:G$381)+SUMPRODUCT(AL131:AL$381,H131:H$381))/12</f>
        <v>7813158.6279419763</v>
      </c>
    </row>
    <row r="132" spans="1:39" x14ac:dyDescent="0.2">
      <c r="A132" s="7">
        <v>111</v>
      </c>
      <c r="B132" s="7">
        <v>55.5</v>
      </c>
      <c r="C132" s="7">
        <v>27.75</v>
      </c>
      <c r="D132" s="12">
        <f t="shared" si="25"/>
        <v>9.25</v>
      </c>
      <c r="E132" s="29">
        <f t="shared" si="37"/>
        <v>4738715.2274746103</v>
      </c>
      <c r="F132" s="2">
        <f t="shared" si="26"/>
        <v>7269.9476761005817</v>
      </c>
      <c r="G132" s="2">
        <f t="shared" si="27"/>
        <v>21695.70354657471</v>
      </c>
      <c r="H132" s="2">
        <f t="shared" si="28"/>
        <v>15564.273939472101</v>
      </c>
      <c r="I132" s="2">
        <f t="shared" si="24"/>
        <v>44529.925162147396</v>
      </c>
      <c r="J132" s="2">
        <f t="shared" si="38"/>
        <v>411901.80774986342</v>
      </c>
      <c r="K132" s="2">
        <f t="shared" si="29"/>
        <v>37612.132701682705</v>
      </c>
      <c r="L132" s="2">
        <f t="shared" si="30"/>
        <v>347912.22749056504</v>
      </c>
      <c r="M132" s="2"/>
      <c r="N132" s="28">
        <f t="shared" si="39"/>
        <v>6819234.9030808154</v>
      </c>
      <c r="O132" s="2">
        <f t="shared" si="40"/>
        <v>10427.548679393154</v>
      </c>
      <c r="P132" s="2">
        <f t="shared" si="41"/>
        <v>31118.931654668548</v>
      </c>
      <c r="R132">
        <f t="shared" si="42"/>
        <v>111</v>
      </c>
      <c r="S132" s="89">
        <f t="shared" si="31"/>
        <v>37259.97748604681</v>
      </c>
      <c r="T132" s="89">
        <f>IF(AND(S132=0,S131&gt;0),SUM($G132:$H$381),S132)</f>
        <v>37259.97748604681</v>
      </c>
      <c r="U132" s="82">
        <f>SUM(T132:T$381)</f>
        <v>4775975.2049606564</v>
      </c>
      <c r="V132" s="68">
        <f>localspline(R132,'BBG rates'!$G$10:$G$27,'BBG rates'!$K$10:$K$27)</f>
        <v>1.0248774990061804</v>
      </c>
      <c r="W132" s="68">
        <f>locallinterp(R132,'BBG rates'!$G$10:$G$27,'BBG rates'!$J$10:$J$27)</f>
        <v>-0.26</v>
      </c>
      <c r="X132" s="56">
        <f t="shared" si="43"/>
        <v>-0.26031034897862071</v>
      </c>
      <c r="Y132" s="66">
        <f t="shared" si="32"/>
        <v>-109.34135361104289</v>
      </c>
      <c r="Z132" s="72">
        <f t="shared" si="33"/>
        <v>-2.7472844540098979E-2</v>
      </c>
      <c r="AA132" s="79">
        <f t="shared" si="34"/>
        <v>-379.6153022113362</v>
      </c>
      <c r="AB132" s="81">
        <f t="shared" si="44"/>
        <v>-9.5381224379148782E-2</v>
      </c>
      <c r="AD132" s="95">
        <f>locallinterp(R132,'BBG rates'!$N$10:$N$369,'BBG rates'!$P$10:$P$369)</f>
        <v>9.4280466115396866</v>
      </c>
      <c r="AI132" s="185">
        <f t="shared" si="35"/>
        <v>111</v>
      </c>
      <c r="AJ132" s="127">
        <f>locallinterp(MIN(AI132,CAP_Senior*12),'BBG rates'!$X$24:$X$65,'BBG rates'!$Y$24:$Y$65)</f>
        <v>53.216672007012875</v>
      </c>
      <c r="AK132" s="127">
        <f>locallinterp(MIN(AI132,CAP_CB*12),'BBG rates'!$AA$25:$AA$40,'BBG rates'!$AC$25:$AC$40)</f>
        <v>9.6999999999999993</v>
      </c>
      <c r="AL132" s="144">
        <f t="shared" si="36"/>
        <v>17.097834241192189</v>
      </c>
      <c r="AM132" s="142">
        <f>(SUMPRODUCT(AL132:AL$381,G132:G$381)+SUMPRODUCT(AL132:AL$381,H132:H$381))/12</f>
        <v>7760016.0179198235</v>
      </c>
    </row>
    <row r="133" spans="1:39" x14ac:dyDescent="0.2">
      <c r="A133" s="7">
        <v>112</v>
      </c>
      <c r="B133" s="7">
        <v>56</v>
      </c>
      <c r="C133" s="7">
        <v>28</v>
      </c>
      <c r="D133" s="12">
        <f t="shared" si="25"/>
        <v>9.3333333333333339</v>
      </c>
      <c r="E133" s="29">
        <f t="shared" si="37"/>
        <v>4701615.213892513</v>
      </c>
      <c r="F133" s="2">
        <f t="shared" si="26"/>
        <v>7213.2308643267497</v>
      </c>
      <c r="G133" s="2">
        <f t="shared" si="27"/>
        <v>21657.594353623579</v>
      </c>
      <c r="H133" s="2">
        <f t="shared" si="28"/>
        <v>15442.419228473225</v>
      </c>
      <c r="I133" s="2">
        <f t="shared" si="24"/>
        <v>44313.244446423552</v>
      </c>
      <c r="J133" s="2">
        <f t="shared" si="38"/>
        <v>413590.28149995318</v>
      </c>
      <c r="K133" s="2">
        <f t="shared" si="29"/>
        <v>37372.225993415879</v>
      </c>
      <c r="L133" s="2">
        <f t="shared" si="30"/>
        <v>348807.44260521489</v>
      </c>
      <c r="M133" s="2"/>
      <c r="N133" s="28">
        <f t="shared" si="39"/>
        <v>6788068.6024606144</v>
      </c>
      <c r="O133" s="2">
        <f t="shared" si="40"/>
        <v>10380.179713861127</v>
      </c>
      <c r="P133" s="2">
        <f t="shared" si="41"/>
        <v>31166.300620200582</v>
      </c>
      <c r="R133">
        <f t="shared" si="42"/>
        <v>112</v>
      </c>
      <c r="S133" s="89">
        <f t="shared" si="31"/>
        <v>37100.013582096806</v>
      </c>
      <c r="T133" s="89">
        <f>IF(AND(S133=0,S132&gt;0),SUM($G133:$H$381),S133)</f>
        <v>37100.013582096806</v>
      </c>
      <c r="U133" s="82">
        <f>SUM(T133:T$381)</f>
        <v>4738715.2274746103</v>
      </c>
      <c r="V133" s="68">
        <f>localspline(R133,'BBG rates'!$G$10:$G$27,'BBG rates'!$K$10:$K$27)</f>
        <v>1.0246725206620915</v>
      </c>
      <c r="W133" s="68">
        <f>locallinterp(R133,'BBG rates'!$G$10:$G$27,'BBG rates'!$J$10:$J$27)</f>
        <v>-0.25566666666666671</v>
      </c>
      <c r="X133" s="56">
        <f t="shared" si="43"/>
        <v>-0.2559667485618089</v>
      </c>
      <c r="Y133" s="66">
        <f t="shared" si="32"/>
        <v>-101.25872215910256</v>
      </c>
      <c r="Z133" s="72">
        <f t="shared" si="33"/>
        <v>-2.5642069792760958E-2</v>
      </c>
      <c r="AA133" s="79">
        <f t="shared" si="34"/>
        <v>-376.65371698387065</v>
      </c>
      <c r="AB133" s="81">
        <f t="shared" si="44"/>
        <v>-9.5381224379148755E-2</v>
      </c>
      <c r="AD133" s="95">
        <f>locallinterp(R133,'BBG rates'!$N$10:$N$369,'BBG rates'!$P$10:$P$369)</f>
        <v>9.5134359882615271</v>
      </c>
      <c r="AI133" s="185">
        <f t="shared" si="35"/>
        <v>112</v>
      </c>
      <c r="AJ133" s="127">
        <f>locallinterp(MIN(AI133,CAP_Senior*12),'BBG rates'!$X$24:$X$65,'BBG rates'!$Y$24:$Y$65)</f>
        <v>53.383844025189958</v>
      </c>
      <c r="AK133" s="127">
        <f>locallinterp(MIN(AI133,CAP_CB*12),'BBG rates'!$AA$25:$AA$40,'BBG rates'!$AC$25:$AC$40)</f>
        <v>9.7333333333333325</v>
      </c>
      <c r="AL133" s="144">
        <f t="shared" si="36"/>
        <v>17.153920150948959</v>
      </c>
      <c r="AM133" s="142">
        <f>(SUMPRODUCT(AL133:AL$381,G133:G$381)+SUMPRODUCT(AL133:AL$381,H133:H$381))/12</f>
        <v>7706927.2746792408</v>
      </c>
    </row>
    <row r="134" spans="1:39" x14ac:dyDescent="0.2">
      <c r="A134" s="7">
        <v>113</v>
      </c>
      <c r="B134" s="7">
        <v>56.5</v>
      </c>
      <c r="C134" s="7">
        <v>28.25</v>
      </c>
      <c r="D134" s="12">
        <f t="shared" si="25"/>
        <v>9.4166666666666661</v>
      </c>
      <c r="E134" s="29">
        <f t="shared" si="37"/>
        <v>4664674.5738133052</v>
      </c>
      <c r="F134" s="2">
        <f t="shared" si="26"/>
        <v>7156.7575482081229</v>
      </c>
      <c r="G134" s="2">
        <f t="shared" si="27"/>
        <v>21619.552100681285</v>
      </c>
      <c r="H134" s="2">
        <f t="shared" si="28"/>
        <v>15321.087978526255</v>
      </c>
      <c r="I134" s="2">
        <f t="shared" si="24"/>
        <v>44097.397627415659</v>
      </c>
      <c r="J134" s="2">
        <f t="shared" si="38"/>
        <v>415250.49432483077</v>
      </c>
      <c r="K134" s="2">
        <f t="shared" si="29"/>
        <v>37133.663867928968</v>
      </c>
      <c r="L134" s="2">
        <f t="shared" si="30"/>
        <v>349675.33475633111</v>
      </c>
      <c r="M134" s="2"/>
      <c r="N134" s="28">
        <f t="shared" si="39"/>
        <v>6756854.8607702572</v>
      </c>
      <c r="O134" s="2">
        <f t="shared" si="40"/>
        <v>10332.738643704159</v>
      </c>
      <c r="P134" s="2">
        <f t="shared" si="41"/>
        <v>31213.74169035755</v>
      </c>
      <c r="R134">
        <f t="shared" si="42"/>
        <v>113</v>
      </c>
      <c r="S134" s="89">
        <f t="shared" si="31"/>
        <v>36940.640079207544</v>
      </c>
      <c r="T134" s="89">
        <f>IF(AND(S134=0,S133&gt;0),SUM($G134:$H$381),S134)</f>
        <v>36940.640079207544</v>
      </c>
      <c r="U134" s="82">
        <f>SUM(T134:T$381)</f>
        <v>4701615.213892513</v>
      </c>
      <c r="V134" s="68">
        <f>localspline(R134,'BBG rates'!$G$10:$G$27,'BBG rates'!$K$10:$K$27)</f>
        <v>1.0244607035944182</v>
      </c>
      <c r="W134" s="68">
        <f>locallinterp(R134,'BBG rates'!$G$10:$G$27,'BBG rates'!$J$10:$J$27)</f>
        <v>-0.25133333333333335</v>
      </c>
      <c r="X134" s="56">
        <f t="shared" si="43"/>
        <v>-0.25162332112143027</v>
      </c>
      <c r="Y134" s="66">
        <f t="shared" si="32"/>
        <v>-93.345080618929003</v>
      </c>
      <c r="Z134" s="72">
        <f t="shared" si="33"/>
        <v>-2.382459891905472E-2</v>
      </c>
      <c r="AA134" s="79">
        <f t="shared" si="34"/>
        <v>-373.70484638391775</v>
      </c>
      <c r="AB134" s="81">
        <f t="shared" si="44"/>
        <v>-9.5381224379148768E-2</v>
      </c>
      <c r="AD134" s="95">
        <f>locallinterp(R134,'BBG rates'!$N$10:$N$369,'BBG rates'!$P$10:$P$369)</f>
        <v>9.5988077135610617</v>
      </c>
      <c r="AI134" s="185">
        <f t="shared" si="35"/>
        <v>113</v>
      </c>
      <c r="AJ134" s="127">
        <f>locallinterp(MIN(AI134,CAP_Senior*12),'BBG rates'!$X$24:$X$65,'BBG rates'!$Y$24:$Y$65)</f>
        <v>53.551016043367042</v>
      </c>
      <c r="AK134" s="127">
        <f>locallinterp(MIN(AI134,CAP_CB*12),'BBG rates'!$AA$25:$AA$40,'BBG rates'!$AC$25:$AC$40)</f>
        <v>9.7666666666666657</v>
      </c>
      <c r="AL134" s="144">
        <f t="shared" si="36"/>
        <v>17.21000606070573</v>
      </c>
      <c r="AM134" s="142">
        <f>(SUMPRODUCT(AL134:AL$381,G134:G$381)+SUMPRODUCT(AL134:AL$381,H134:H$381))/12</f>
        <v>7653893.0521303741</v>
      </c>
    </row>
    <row r="135" spans="1:39" x14ac:dyDescent="0.2">
      <c r="A135" s="7">
        <v>114</v>
      </c>
      <c r="B135" s="7">
        <v>57</v>
      </c>
      <c r="C135" s="7">
        <v>28.5</v>
      </c>
      <c r="D135" s="12">
        <f t="shared" si="25"/>
        <v>9.5</v>
      </c>
      <c r="E135" s="29">
        <f t="shared" si="37"/>
        <v>4627892.7188859433</v>
      </c>
      <c r="F135" s="2">
        <f t="shared" si="26"/>
        <v>7100.5268290413724</v>
      </c>
      <c r="G135" s="2">
        <f t="shared" si="27"/>
        <v>21581.576670165585</v>
      </c>
      <c r="H135" s="2">
        <f t="shared" si="28"/>
        <v>15200.278257196689</v>
      </c>
      <c r="I135" s="2">
        <f t="shared" si="24"/>
        <v>43882.381756403644</v>
      </c>
      <c r="J135" s="2">
        <f t="shared" si="38"/>
        <v>416882.62668583461</v>
      </c>
      <c r="K135" s="2">
        <f t="shared" si="29"/>
        <v>36896.439245644142</v>
      </c>
      <c r="L135" s="2">
        <f t="shared" si="30"/>
        <v>350516.17283361935</v>
      </c>
      <c r="M135" s="2"/>
      <c r="N135" s="28">
        <f t="shared" si="39"/>
        <v>6725593.6057953611</v>
      </c>
      <c r="O135" s="2">
        <f t="shared" si="40"/>
        <v>10285.225359165219</v>
      </c>
      <c r="P135" s="2">
        <f t="shared" si="41"/>
        <v>31261.254974896485</v>
      </c>
      <c r="R135">
        <f t="shared" si="42"/>
        <v>114</v>
      </c>
      <c r="S135" s="89">
        <f t="shared" si="31"/>
        <v>36781.854927362278</v>
      </c>
      <c r="T135" s="89">
        <f>IF(AND(S135=0,S134&gt;0),SUM($G135:$H$381),S135)</f>
        <v>36781.854927362278</v>
      </c>
      <c r="U135" s="82">
        <f>SUM(T135:T$381)</f>
        <v>4664674.5738133052</v>
      </c>
      <c r="V135" s="68">
        <f>localspline(R135,'BBG rates'!$G$10:$G$27,'BBG rates'!$K$10:$K$27)</f>
        <v>1.0242433094092576</v>
      </c>
      <c r="W135" s="68">
        <f>locallinterp(R135,'BBG rates'!$G$10:$G$27,'BBG rates'!$J$10:$J$27)</f>
        <v>-0.247</v>
      </c>
      <c r="X135" s="56">
        <f t="shared" si="43"/>
        <v>-0.24728006664269664</v>
      </c>
      <c r="Y135" s="66">
        <f t="shared" si="32"/>
        <v>-85.599141834694322</v>
      </c>
      <c r="Z135" s="72">
        <f t="shared" si="33"/>
        <v>-2.2020607992308858E-2</v>
      </c>
      <c r="AA135" s="79">
        <f t="shared" si="34"/>
        <v>-370.76864348383089</v>
      </c>
      <c r="AB135" s="81">
        <f t="shared" si="44"/>
        <v>-9.5381224379148768E-2</v>
      </c>
      <c r="AD135" s="95">
        <f>locallinterp(R135,'BBG rates'!$N$10:$N$369,'BBG rates'!$P$10:$P$369)</f>
        <v>9.6841613226785004</v>
      </c>
      <c r="AI135" s="185">
        <f t="shared" si="35"/>
        <v>114</v>
      </c>
      <c r="AJ135" s="127">
        <f>locallinterp(MIN(AI135,CAP_Senior*12),'BBG rates'!$X$24:$X$65,'BBG rates'!$Y$24:$Y$65)</f>
        <v>53.718188061544126</v>
      </c>
      <c r="AK135" s="127">
        <f>locallinterp(MIN(AI135,CAP_CB*12),'BBG rates'!$AA$25:$AA$40,'BBG rates'!$AC$25:$AC$40)</f>
        <v>9.8000000000000007</v>
      </c>
      <c r="AL135" s="144">
        <f t="shared" si="36"/>
        <v>17.266091970462504</v>
      </c>
      <c r="AM135" s="142">
        <f>(SUMPRODUCT(AL135:AL$381,G135:G$381)+SUMPRODUCT(AL135:AL$381,H135:H$381))/12</f>
        <v>7600913.9988262476</v>
      </c>
    </row>
    <row r="136" spans="1:39" x14ac:dyDescent="0.2">
      <c r="A136" s="7">
        <v>115</v>
      </c>
      <c r="B136" s="7">
        <v>57.5</v>
      </c>
      <c r="C136" s="7">
        <v>28.75</v>
      </c>
      <c r="D136" s="12">
        <f t="shared" si="25"/>
        <v>9.5833333333333339</v>
      </c>
      <c r="E136" s="29">
        <f t="shared" si="37"/>
        <v>4591269.0628024824</v>
      </c>
      <c r="F136" s="2">
        <f t="shared" si="26"/>
        <v>7044.5378112436874</v>
      </c>
      <c r="G136" s="2">
        <f t="shared" si="27"/>
        <v>21543.66794470077</v>
      </c>
      <c r="H136" s="2">
        <f t="shared" si="28"/>
        <v>15079.98813876056</v>
      </c>
      <c r="I136" s="2">
        <f t="shared" si="24"/>
        <v>43668.193894705022</v>
      </c>
      <c r="J136" s="2">
        <f t="shared" si="38"/>
        <v>418486.8581575898</v>
      </c>
      <c r="K136" s="2">
        <f t="shared" si="29"/>
        <v>36660.545082983139</v>
      </c>
      <c r="L136" s="2">
        <f t="shared" si="30"/>
        <v>351330.22371192172</v>
      </c>
      <c r="M136" s="2"/>
      <c r="N136" s="28">
        <f t="shared" si="39"/>
        <v>6694284.7652116194</v>
      </c>
      <c r="O136" s="2">
        <f t="shared" si="40"/>
        <v>10237.639750320208</v>
      </c>
      <c r="P136" s="2">
        <f t="shared" si="41"/>
        <v>31308.840583741498</v>
      </c>
      <c r="R136">
        <f t="shared" si="42"/>
        <v>115</v>
      </c>
      <c r="S136" s="89">
        <f t="shared" si="31"/>
        <v>36623.656083461334</v>
      </c>
      <c r="T136" s="89">
        <f>IF(AND(S136=0,S135&gt;0),SUM($G136:$H$381),S136)</f>
        <v>36623.656083461334</v>
      </c>
      <c r="U136" s="82">
        <f>SUM(T136:T$381)</f>
        <v>4627892.7188859433</v>
      </c>
      <c r="V136" s="68">
        <f>localspline(R136,'BBG rates'!$G$10:$G$27,'BBG rates'!$K$10:$K$27)</f>
        <v>1.0240213314982272</v>
      </c>
      <c r="W136" s="68">
        <f>locallinterp(R136,'BBG rates'!$G$10:$G$27,'BBG rates'!$J$10:$J$27)</f>
        <v>-0.24266666666666667</v>
      </c>
      <c r="X136" s="56">
        <f t="shared" si="43"/>
        <v>-0.24293698511161921</v>
      </c>
      <c r="Y136" s="66">
        <f t="shared" si="32"/>
        <v>-78.019625553294205</v>
      </c>
      <c r="Z136" s="72">
        <f t="shared" si="33"/>
        <v>-2.0230276791396912E-2</v>
      </c>
      <c r="AA136" s="79">
        <f t="shared" si="34"/>
        <v>-367.84506151890753</v>
      </c>
      <c r="AB136" s="81">
        <f t="shared" si="44"/>
        <v>-9.5381224379148768E-2</v>
      </c>
      <c r="AD136" s="95">
        <f>locallinterp(R136,'BBG rates'!$N$10:$N$369,'BBG rates'!$P$10:$P$369)</f>
        <v>9.7694964336366859</v>
      </c>
      <c r="AI136" s="185">
        <f t="shared" si="35"/>
        <v>115</v>
      </c>
      <c r="AJ136" s="127">
        <f>locallinterp(MIN(AI136,CAP_Senior*12),'BBG rates'!$X$24:$X$65,'BBG rates'!$Y$24:$Y$65)</f>
        <v>53.88536007972121</v>
      </c>
      <c r="AK136" s="127">
        <f>locallinterp(MIN(AI136,CAP_CB*12),'BBG rates'!$AA$25:$AA$40,'BBG rates'!$AC$25:$AC$40)</f>
        <v>9.8333333333333339</v>
      </c>
      <c r="AL136" s="144">
        <f t="shared" si="36"/>
        <v>17.322177880219272</v>
      </c>
      <c r="AM136" s="142">
        <f>(SUMPRODUCT(AL136:AL$381,G136:G$381)+SUMPRODUCT(AL136:AL$381,H136:H$381))/12</f>
        <v>7547990.7579912432</v>
      </c>
    </row>
    <row r="137" spans="1:39" x14ac:dyDescent="0.2">
      <c r="A137" s="7">
        <v>116</v>
      </c>
      <c r="B137" s="7">
        <v>58</v>
      </c>
      <c r="C137" s="7">
        <v>29</v>
      </c>
      <c r="D137" s="12">
        <f t="shared" si="25"/>
        <v>9.6666666666666661</v>
      </c>
      <c r="E137" s="29">
        <f t="shared" si="37"/>
        <v>4554803.0212911833</v>
      </c>
      <c r="F137" s="2">
        <f t="shared" si="26"/>
        <v>6988.7896023422436</v>
      </c>
      <c r="G137" s="2">
        <f t="shared" si="27"/>
        <v>21505.825807117297</v>
      </c>
      <c r="H137" s="2">
        <f t="shared" si="28"/>
        <v>14960.215704181814</v>
      </c>
      <c r="I137" s="2">
        <f t="shared" si="24"/>
        <v>43454.831113641354</v>
      </c>
      <c r="J137" s="2">
        <f t="shared" si="38"/>
        <v>420063.36743186641</v>
      </c>
      <c r="K137" s="2">
        <f t="shared" si="29"/>
        <v>36425.974372187913</v>
      </c>
      <c r="L137" s="2">
        <f t="shared" si="30"/>
        <v>352117.75226448319</v>
      </c>
      <c r="M137" s="2"/>
      <c r="N137" s="28">
        <f t="shared" si="39"/>
        <v>6662928.2665846357</v>
      </c>
      <c r="O137" s="2">
        <f t="shared" si="40"/>
        <v>10189.981707077695</v>
      </c>
      <c r="P137" s="2">
        <f t="shared" si="41"/>
        <v>31356.498626984008</v>
      </c>
      <c r="R137">
        <f t="shared" si="42"/>
        <v>116</v>
      </c>
      <c r="S137" s="89">
        <f t="shared" si="31"/>
        <v>36466.04151129911</v>
      </c>
      <c r="T137" s="89">
        <f>IF(AND(S137=0,S136&gt;0),SUM($G137:$H$381),S137)</f>
        <v>36466.04151129911</v>
      </c>
      <c r="U137" s="82">
        <f>SUM(T137:T$381)</f>
        <v>4591269.0628024824</v>
      </c>
      <c r="V137" s="68">
        <f>localspline(R137,'BBG rates'!$G$10:$G$27,'BBG rates'!$K$10:$K$27)</f>
        <v>1.0237959420714895</v>
      </c>
      <c r="W137" s="68">
        <f>locallinterp(R137,'BBG rates'!$G$10:$G$27,'BBG rates'!$J$10:$J$27)</f>
        <v>-0.23833333333333334</v>
      </c>
      <c r="X137" s="56">
        <f t="shared" si="43"/>
        <v>-0.2385940765134098</v>
      </c>
      <c r="Y137" s="66">
        <f t="shared" si="32"/>
        <v>-70.605258392726782</v>
      </c>
      <c r="Z137" s="72">
        <f t="shared" si="33"/>
        <v>-1.8453788900700086E-2</v>
      </c>
      <c r="AA137" s="79">
        <f t="shared" si="34"/>
        <v>-364.93405388683971</v>
      </c>
      <c r="AB137" s="81">
        <f t="shared" si="44"/>
        <v>-9.5381224379148755E-2</v>
      </c>
      <c r="AD137" s="95">
        <f>locallinterp(R137,'BBG rates'!$N$10:$N$369,'BBG rates'!$P$10:$P$369)</f>
        <v>9.8548127621426431</v>
      </c>
      <c r="AI137" s="185">
        <f t="shared" si="35"/>
        <v>116</v>
      </c>
      <c r="AJ137" s="127">
        <f>locallinterp(MIN(AI137,CAP_Senior*12),'BBG rates'!$X$24:$X$65,'BBG rates'!$Y$24:$Y$65)</f>
        <v>54.052532097898293</v>
      </c>
      <c r="AK137" s="127">
        <f>locallinterp(MIN(AI137,CAP_CB*12),'BBG rates'!$AA$25:$AA$40,'BBG rates'!$AC$25:$AC$40)</f>
        <v>9.8666666666666671</v>
      </c>
      <c r="AL137" s="144">
        <f t="shared" si="36"/>
        <v>17.378263789976046</v>
      </c>
      <c r="AM137" s="142">
        <f>(SUMPRODUCT(AL137:AL$381,G137:G$381)+SUMPRODUCT(AL137:AL$381,H137:H$381))/12</f>
        <v>7495123.9675494358</v>
      </c>
    </row>
    <row r="138" spans="1:39" x14ac:dyDescent="0.2">
      <c r="A138" s="7">
        <v>117</v>
      </c>
      <c r="B138" s="7">
        <v>58.5</v>
      </c>
      <c r="C138" s="7">
        <v>29.25</v>
      </c>
      <c r="D138" s="12">
        <f t="shared" si="25"/>
        <v>9.75</v>
      </c>
      <c r="E138" s="29">
        <f t="shared" si="37"/>
        <v>4518494.0121096419</v>
      </c>
      <c r="F138" s="2">
        <f t="shared" si="26"/>
        <v>6933.2813129637107</v>
      </c>
      <c r="G138" s="2">
        <f t="shared" si="27"/>
        <v>21468.050140451425</v>
      </c>
      <c r="H138" s="2">
        <f t="shared" si="28"/>
        <v>14840.959041089718</v>
      </c>
      <c r="I138" s="2">
        <f t="shared" si="24"/>
        <v>43242.29049450485</v>
      </c>
      <c r="J138" s="2">
        <f t="shared" si="38"/>
        <v>421612.33232142229</v>
      </c>
      <c r="K138" s="2">
        <f t="shared" si="29"/>
        <v>36192.720141142403</v>
      </c>
      <c r="L138" s="2">
        <f t="shared" si="30"/>
        <v>352879.02137613844</v>
      </c>
      <c r="M138" s="2"/>
      <c r="N138" s="28">
        <f t="shared" si="39"/>
        <v>6631524.0373697523</v>
      </c>
      <c r="O138" s="2">
        <f t="shared" si="40"/>
        <v>10142.251119178682</v>
      </c>
      <c r="P138" s="2">
        <f t="shared" si="41"/>
        <v>31404.229214883027</v>
      </c>
      <c r="R138">
        <f t="shared" si="42"/>
        <v>117</v>
      </c>
      <c r="S138" s="89">
        <f t="shared" si="31"/>
        <v>36309.009181541143</v>
      </c>
      <c r="T138" s="89">
        <f>IF(AND(S138=0,S137&gt;0),SUM($G138:$H$381),S138)</f>
        <v>36309.009181541143</v>
      </c>
      <c r="U138" s="82">
        <f>SUM(T138:T$381)</f>
        <v>4554803.0212911824</v>
      </c>
      <c r="V138" s="68">
        <f>localspline(R138,'BBG rates'!$G$10:$G$27,'BBG rates'!$K$10:$K$27)</f>
        <v>1.0235681047084597</v>
      </c>
      <c r="W138" s="68">
        <f>locallinterp(R138,'BBG rates'!$G$10:$G$27,'BBG rates'!$J$10:$J$27)</f>
        <v>-0.23400000000000001</v>
      </c>
      <c r="X138" s="56">
        <f t="shared" si="43"/>
        <v>-0.23425134083407961</v>
      </c>
      <c r="Y138" s="66">
        <f t="shared" si="32"/>
        <v>-63.354773810653377</v>
      </c>
      <c r="Z138" s="72">
        <f t="shared" si="33"/>
        <v>-1.6691331813342061E-2</v>
      </c>
      <c r="AA138" s="79">
        <f t="shared" si="34"/>
        <v>-362.0355741471659</v>
      </c>
      <c r="AB138" s="81">
        <f t="shared" si="44"/>
        <v>-9.5381224379148782E-2</v>
      </c>
      <c r="AD138" s="95">
        <f>locallinterp(R138,'BBG rates'!$N$10:$N$369,'BBG rates'!$P$10:$P$369)</f>
        <v>9.9401101042016808</v>
      </c>
      <c r="AI138" s="185">
        <f t="shared" si="35"/>
        <v>117</v>
      </c>
      <c r="AJ138" s="127">
        <f>locallinterp(MIN(AI138,CAP_Senior*12),'BBG rates'!$X$24:$X$65,'BBG rates'!$Y$24:$Y$65)</f>
        <v>54.219704116075377</v>
      </c>
      <c r="AK138" s="127">
        <f>locallinterp(MIN(AI138,CAP_CB*12),'BBG rates'!$AA$25:$AA$40,'BBG rates'!$AC$25:$AC$40)</f>
        <v>9.9</v>
      </c>
      <c r="AL138" s="144">
        <f t="shared" si="36"/>
        <v>17.434349699732813</v>
      </c>
      <c r="AM138" s="142">
        <f>(SUMPRODUCT(AL138:AL$381,G138:G$381)+SUMPRODUCT(AL138:AL$381,H138:H$381))/12</f>
        <v>7442314.2601528047</v>
      </c>
    </row>
    <row r="139" spans="1:39" x14ac:dyDescent="0.2">
      <c r="A139" s="7">
        <v>118</v>
      </c>
      <c r="B139" s="7">
        <v>59</v>
      </c>
      <c r="C139" s="7">
        <v>29.5</v>
      </c>
      <c r="D139" s="12">
        <f t="shared" si="25"/>
        <v>9.8333333333333339</v>
      </c>
      <c r="E139" s="29">
        <f t="shared" si="37"/>
        <v>4482341.4550379412</v>
      </c>
      <c r="F139" s="2">
        <f t="shared" si="26"/>
        <v>6878.0120568237935</v>
      </c>
      <c r="G139" s="2">
        <f t="shared" si="27"/>
        <v>21430.340827944881</v>
      </c>
      <c r="H139" s="2">
        <f t="shared" si="28"/>
        <v>14722.216243756395</v>
      </c>
      <c r="I139" s="2">
        <f t="shared" si="24"/>
        <v>43030.569128525072</v>
      </c>
      <c r="J139" s="2">
        <f t="shared" si="38"/>
        <v>423133.92976382992</v>
      </c>
      <c r="K139" s="2">
        <f t="shared" si="29"/>
        <v>35960.775453194925</v>
      </c>
      <c r="L139" s="2">
        <f t="shared" si="30"/>
        <v>353614.2919564168</v>
      </c>
      <c r="M139" s="2"/>
      <c r="N139" s="28">
        <f t="shared" si="39"/>
        <v>6600072.0049118865</v>
      </c>
      <c r="O139" s="2">
        <f t="shared" si="40"/>
        <v>10094.447876196318</v>
      </c>
      <c r="P139" s="2">
        <f t="shared" si="41"/>
        <v>31452.032457865389</v>
      </c>
      <c r="R139">
        <f t="shared" si="42"/>
        <v>118</v>
      </c>
      <c r="S139" s="89">
        <f t="shared" si="31"/>
        <v>36152.557071701274</v>
      </c>
      <c r="T139" s="89">
        <f>IF(AND(S139=0,S138&gt;0),SUM($G139:$H$381),S139)</f>
        <v>36152.557071701274</v>
      </c>
      <c r="U139" s="82">
        <f>SUM(T139:T$381)</f>
        <v>4518494.0121096419</v>
      </c>
      <c r="V139" s="68">
        <f>localspline(R139,'BBG rates'!$G$10:$G$27,'BBG rates'!$K$10:$K$27)</f>
        <v>1.0233389916216058</v>
      </c>
      <c r="W139" s="68">
        <f>locallinterp(R139,'BBG rates'!$G$10:$G$27,'BBG rates'!$J$10:$J$27)</f>
        <v>-0.22966666666666669</v>
      </c>
      <c r="X139" s="56">
        <f t="shared" si="43"/>
        <v>-0.22990877805884047</v>
      </c>
      <c r="Y139" s="66">
        <f t="shared" si="32"/>
        <v>-56.266912073042612</v>
      </c>
      <c r="Z139" s="72">
        <f t="shared" si="33"/>
        <v>-1.4943097037795243E-2</v>
      </c>
      <c r="AA139" s="79">
        <f t="shared" si="34"/>
        <v>-359.14957602072496</v>
      </c>
      <c r="AB139" s="81">
        <f t="shared" si="44"/>
        <v>-9.5381224379148782E-2</v>
      </c>
      <c r="AD139" s="95">
        <f>locallinterp(R139,'BBG rates'!$N$10:$N$369,'BBG rates'!$P$10:$P$369)</f>
        <v>10.025388353503482</v>
      </c>
      <c r="AI139" s="185">
        <f t="shared" si="35"/>
        <v>118</v>
      </c>
      <c r="AJ139" s="127">
        <f>locallinterp(MIN(AI139,CAP_Senior*12),'BBG rates'!$X$24:$X$65,'BBG rates'!$Y$24:$Y$65)</f>
        <v>54.386876134252468</v>
      </c>
      <c r="AK139" s="127">
        <f>locallinterp(MIN(AI139,CAP_CB*12),'BBG rates'!$AA$25:$AA$40,'BBG rates'!$AC$25:$AC$40)</f>
        <v>9.9333333333333336</v>
      </c>
      <c r="AL139" s="144">
        <f t="shared" si="36"/>
        <v>17.490435609489587</v>
      </c>
      <c r="AM139" s="142">
        <f>(SUMPRODUCT(AL139:AL$381,G139:G$381)+SUMPRODUCT(AL139:AL$381,H139:H$381))/12</f>
        <v>7389562.2632093197</v>
      </c>
    </row>
    <row r="140" spans="1:39" x14ac:dyDescent="0.2">
      <c r="A140" s="7">
        <v>119</v>
      </c>
      <c r="B140" s="7">
        <v>59.5</v>
      </c>
      <c r="C140" s="7">
        <v>29.75</v>
      </c>
      <c r="D140" s="12">
        <f t="shared" si="25"/>
        <v>9.9166666666666661</v>
      </c>
      <c r="E140" s="29">
        <f t="shared" si="37"/>
        <v>4446344.771871822</v>
      </c>
      <c r="F140" s="2">
        <f t="shared" si="26"/>
        <v>6822.980950716812</v>
      </c>
      <c r="G140" s="2">
        <f t="shared" si="27"/>
        <v>21392.697753044467</v>
      </c>
      <c r="H140" s="2">
        <f t="shared" si="28"/>
        <v>14603.985413074375</v>
      </c>
      <c r="I140" s="2">
        <f t="shared" si="24"/>
        <v>42819.664116835658</v>
      </c>
      <c r="J140" s="2">
        <f t="shared" si="38"/>
        <v>424628.33582528692</v>
      </c>
      <c r="K140" s="2">
        <f t="shared" si="29"/>
        <v>35730.133406981593</v>
      </c>
      <c r="L140" s="2">
        <f t="shared" si="30"/>
        <v>354323.82295256748</v>
      </c>
      <c r="M140" s="2"/>
      <c r="N140" s="28">
        <f t="shared" si="39"/>
        <v>6568572.0964453602</v>
      </c>
      <c r="O140" s="2">
        <f t="shared" si="40"/>
        <v>10046.571867535678</v>
      </c>
      <c r="P140" s="2">
        <f t="shared" si="41"/>
        <v>31499.90846652602</v>
      </c>
      <c r="R140">
        <f t="shared" si="42"/>
        <v>119</v>
      </c>
      <c r="S140" s="89">
        <f t="shared" si="31"/>
        <v>35996.683166118841</v>
      </c>
      <c r="T140" s="89">
        <f>IF(AND(S140=0,S139&gt;0),SUM($G140:$H$381),S140)</f>
        <v>35996.683166118841</v>
      </c>
      <c r="U140" s="82">
        <f>SUM(T140:T$381)</f>
        <v>4482341.4550379403</v>
      </c>
      <c r="V140" s="68">
        <f>localspline(R140,'BBG rates'!$G$10:$G$27,'BBG rates'!$K$10:$K$27)</f>
        <v>1.0231096409004712</v>
      </c>
      <c r="W140" s="68">
        <f>locallinterp(R140,'BBG rates'!$G$10:$G$27,'BBG rates'!$J$10:$J$27)</f>
        <v>-0.22533333333333333</v>
      </c>
      <c r="X140" s="56">
        <f t="shared" si="43"/>
        <v>-0.22556638817357033</v>
      </c>
      <c r="Y140" s="66">
        <f t="shared" si="32"/>
        <v>-49.340420222994837</v>
      </c>
      <c r="Z140" s="72">
        <f t="shared" si="33"/>
        <v>-1.3209280208014103E-2</v>
      </c>
      <c r="AA140" s="79">
        <f t="shared" si="34"/>
        <v>-356.27601338911171</v>
      </c>
      <c r="AB140" s="81">
        <f t="shared" si="44"/>
        <v>-9.5381224379148796E-2</v>
      </c>
      <c r="AD140" s="95">
        <f>locallinterp(R140,'BBG rates'!$N$10:$N$369,'BBG rates'!$P$10:$P$369)</f>
        <v>10.110647490245189</v>
      </c>
      <c r="AI140" s="185">
        <f t="shared" si="35"/>
        <v>119</v>
      </c>
      <c r="AJ140" s="127">
        <f>locallinterp(MIN(AI140,CAP_Senior*12),'BBG rates'!$X$24:$X$65,'BBG rates'!$Y$24:$Y$65)</f>
        <v>54.554048152429552</v>
      </c>
      <c r="AK140" s="127">
        <f>locallinterp(MIN(AI140,CAP_CB*12),'BBG rates'!$AA$25:$AA$40,'BBG rates'!$AC$25:$AC$40)</f>
        <v>9.9666666666666668</v>
      </c>
      <c r="AL140" s="144">
        <f t="shared" si="36"/>
        <v>17.546521519246355</v>
      </c>
      <c r="AM140" s="142">
        <f>(SUMPRODUCT(AL140:AL$381,G140:G$381)+SUMPRODUCT(AL140:AL$381,H140:H$381))/12</f>
        <v>7336868.5989109045</v>
      </c>
    </row>
    <row r="141" spans="1:39" x14ac:dyDescent="0.2">
      <c r="A141" s="7">
        <v>120</v>
      </c>
      <c r="B141" s="7">
        <v>60</v>
      </c>
      <c r="C141" s="7">
        <v>30</v>
      </c>
      <c r="D141" s="12">
        <f t="shared" si="25"/>
        <v>10</v>
      </c>
      <c r="E141" s="29">
        <f t="shared" si="37"/>
        <v>4410503.3864158858</v>
      </c>
      <c r="F141" s="2">
        <f t="shared" si="26"/>
        <v>6768.1871145053001</v>
      </c>
      <c r="G141" s="2">
        <f t="shared" si="27"/>
        <v>21355.120799401728</v>
      </c>
      <c r="H141" s="2">
        <f t="shared" si="28"/>
        <v>14486.264656534275</v>
      </c>
      <c r="I141" s="2">
        <f t="shared" si="24"/>
        <v>42609.572570441305</v>
      </c>
      <c r="J141" s="2">
        <f t="shared" si="38"/>
        <v>426095.72570441302</v>
      </c>
      <c r="K141" s="2">
        <f t="shared" si="29"/>
        <v>35500.787136250547</v>
      </c>
      <c r="L141" s="2">
        <f t="shared" si="30"/>
        <v>355007.87136250548</v>
      </c>
      <c r="M141" s="2"/>
      <c r="N141" s="28">
        <f t="shared" si="39"/>
        <v>6537024.2390937321</v>
      </c>
      <c r="O141" s="2">
        <f t="shared" si="40"/>
        <v>9998.6229824334805</v>
      </c>
      <c r="P141" s="2">
        <f t="shared" si="41"/>
        <v>31547.857351628216</v>
      </c>
      <c r="R141">
        <f t="shared" si="42"/>
        <v>120</v>
      </c>
      <c r="S141" s="89">
        <f t="shared" si="31"/>
        <v>35841.385455936004</v>
      </c>
      <c r="T141" s="89">
        <f>IF(AND(S141=0,S140&gt;0),SUM($G141:$H$381),S141)</f>
        <v>35841.385455936004</v>
      </c>
      <c r="U141" s="82">
        <f>SUM(T141:T$381)</f>
        <v>4446344.771871821</v>
      </c>
      <c r="V141" s="68">
        <f>localspline(R141,'BBG rates'!$G$10:$G$27,'BBG rates'!$K$10:$K$27)</f>
        <v>1.0228811502456665</v>
      </c>
      <c r="W141" s="68">
        <f>locallinterp(R141,'BBG rates'!$G$10:$G$27,'BBG rates'!$J$10:$J$27)</f>
        <v>-0.221</v>
      </c>
      <c r="X141" s="56">
        <f t="shared" si="43"/>
        <v>-0.22122417116374749</v>
      </c>
      <c r="Y141" s="66">
        <f t="shared" si="32"/>
        <v>-42.574052049653346</v>
      </c>
      <c r="Z141" s="72">
        <f t="shared" si="33"/>
        <v>-1.149008119720699E-2</v>
      </c>
      <c r="AA141" s="79">
        <f t="shared" si="34"/>
        <v>-353.41484029413448</v>
      </c>
      <c r="AB141" s="81">
        <f t="shared" si="44"/>
        <v>-9.538122437914881E-2</v>
      </c>
      <c r="AD141" s="95">
        <f>locallinterp(R141,'BBG rates'!$N$10:$N$369,'BBG rates'!$P$10:$P$369)</f>
        <v>10.195887586098994</v>
      </c>
      <c r="AI141" s="185">
        <f t="shared" si="35"/>
        <v>120</v>
      </c>
      <c r="AJ141" s="127">
        <f>locallinterp(MIN(AI141,CAP_Senior*12),'BBG rates'!$X$24:$X$65,'BBG rates'!$Y$24:$Y$65)</f>
        <v>54.721220170606635</v>
      </c>
      <c r="AK141" s="127">
        <f>locallinterp(MIN(AI141,CAP_CB*12),'BBG rates'!$AA$25:$AA$40,'BBG rates'!$AC$25:$AC$40)</f>
        <v>10</v>
      </c>
      <c r="AL141" s="144">
        <f t="shared" si="36"/>
        <v>17.602607429003129</v>
      </c>
      <c r="AM141" s="142">
        <f>(SUMPRODUCT(AL141:AL$381,G141:G$381)+SUMPRODUCT(AL141:AL$381,H141:H$381))/12</f>
        <v>7284233.8842612533</v>
      </c>
    </row>
    <row r="142" spans="1:39" x14ac:dyDescent="0.2">
      <c r="A142" s="7">
        <v>121</v>
      </c>
      <c r="B142" s="7">
        <v>60.5</v>
      </c>
      <c r="C142" s="7">
        <v>30.25</v>
      </c>
      <c r="D142" s="12">
        <f t="shared" si="25"/>
        <v>10.083333333333334</v>
      </c>
      <c r="E142" s="29">
        <f t="shared" si="37"/>
        <v>4374816.7244768105</v>
      </c>
      <c r="F142" s="2">
        <f t="shared" si="26"/>
        <v>6713.629671109662</v>
      </c>
      <c r="G142" s="2">
        <f t="shared" si="27"/>
        <v>21317.609850872581</v>
      </c>
      <c r="H142" s="2">
        <f t="shared" si="28"/>
        <v>14369.052088202521</v>
      </c>
      <c r="I142" s="2">
        <f t="shared" si="24"/>
        <v>42400.291610184766</v>
      </c>
      <c r="J142" s="2">
        <f t="shared" si="38"/>
        <v>427536.27373602975</v>
      </c>
      <c r="K142" s="2">
        <f t="shared" si="29"/>
        <v>35272.729809687065</v>
      </c>
      <c r="L142" s="2">
        <f t="shared" si="30"/>
        <v>355666.69224767794</v>
      </c>
      <c r="M142" s="2"/>
      <c r="N142" s="28">
        <f t="shared" si="39"/>
        <v>6505428.3598696282</v>
      </c>
      <c r="O142" s="2">
        <f t="shared" si="40"/>
        <v>9950.6011099578445</v>
      </c>
      <c r="P142" s="2">
        <f t="shared" si="41"/>
        <v>31595.87922410385</v>
      </c>
      <c r="R142">
        <f t="shared" si="42"/>
        <v>121</v>
      </c>
      <c r="S142" s="89">
        <f t="shared" si="31"/>
        <v>35686.6619390751</v>
      </c>
      <c r="T142" s="89">
        <f>IF(AND(S142=0,S141&gt;0),SUM($G142:$H$381),S142)</f>
        <v>35686.6619390751</v>
      </c>
      <c r="U142" s="82">
        <f>SUM(T142:T$381)</f>
        <v>4410503.3864158858</v>
      </c>
      <c r="V142" s="68">
        <f>localspline(R142,'BBG rates'!$G$10:$G$27,'BBG rates'!$K$10:$K$27)</f>
        <v>1.0226541791605388</v>
      </c>
      <c r="W142" s="68">
        <f>locallinterp(R142,'BBG rates'!$G$10:$G$27,'BBG rates'!$J$10:$J$27)</f>
        <v>-0.21708333333333332</v>
      </c>
      <c r="X142" s="56">
        <f t="shared" si="43"/>
        <v>-0.21729962374896772</v>
      </c>
      <c r="Y142" s="66">
        <f t="shared" si="32"/>
        <v>-35.966568057278479</v>
      </c>
      <c r="Z142" s="72">
        <f t="shared" si="33"/>
        <v>-9.7857042354086606E-3</v>
      </c>
      <c r="AA142" s="79">
        <f t="shared" si="34"/>
        <v>-350.56601093727431</v>
      </c>
      <c r="AB142" s="81">
        <f t="shared" si="44"/>
        <v>-9.5381224379148782E-2</v>
      </c>
      <c r="AD142" s="95">
        <f>locallinterp(R142,'BBG rates'!$N$10:$N$369,'BBG rates'!$P$10:$P$369)</f>
        <v>10.281108767695706</v>
      </c>
      <c r="AI142" s="185">
        <f t="shared" si="35"/>
        <v>121</v>
      </c>
      <c r="AJ142" s="127">
        <f>locallinterp(MIN(AI142,CAP_Senior*12),'BBG rates'!$X$24:$X$65,'BBG rates'!$Y$24:$Y$65)</f>
        <v>54.872445655896165</v>
      </c>
      <c r="AK142" s="127">
        <f>locallinterp(MIN(AI142,CAP_CB*12),'BBG rates'!$AA$25:$AA$40,'BBG rates'!$AC$25:$AC$40)</f>
        <v>10.016666666666666</v>
      </c>
      <c r="AL142" s="144">
        <f t="shared" si="36"/>
        <v>17.642149094835681</v>
      </c>
      <c r="AM142" s="142">
        <f>(SUMPRODUCT(AL142:AL$381,G142:G$381)+SUMPRODUCT(AL142:AL$381,H142:H$381))/12</f>
        <v>7231658.7311035516</v>
      </c>
    </row>
    <row r="143" spans="1:39" x14ac:dyDescent="0.2">
      <c r="A143" s="7">
        <v>122</v>
      </c>
      <c r="B143" s="7">
        <v>61</v>
      </c>
      <c r="C143" s="7">
        <v>30.5</v>
      </c>
      <c r="D143" s="12">
        <f t="shared" si="25"/>
        <v>10.166666666666666</v>
      </c>
      <c r="E143" s="29">
        <f t="shared" si="37"/>
        <v>4339284.2138565946</v>
      </c>
      <c r="F143" s="2">
        <f t="shared" si="26"/>
        <v>6659.3077464978478</v>
      </c>
      <c r="G143" s="2">
        <f t="shared" si="27"/>
        <v>21280.164791516938</v>
      </c>
      <c r="H143" s="2">
        <f t="shared" si="28"/>
        <v>14252.345828699144</v>
      </c>
      <c r="I143" s="2">
        <f t="shared" si="24"/>
        <v>42191.818366713931</v>
      </c>
      <c r="J143" s="2">
        <f t="shared" si="38"/>
        <v>428950.15339492494</v>
      </c>
      <c r="K143" s="2">
        <f t="shared" si="29"/>
        <v>35045.954630739499</v>
      </c>
      <c r="L143" s="2">
        <f t="shared" si="30"/>
        <v>356300.53874585155</v>
      </c>
      <c r="M143" s="2"/>
      <c r="N143" s="28">
        <f t="shared" si="39"/>
        <v>6473784.3856745744</v>
      </c>
      <c r="O143" s="2">
        <f t="shared" si="40"/>
        <v>9902.5061390080264</v>
      </c>
      <c r="P143" s="2">
        <f t="shared" si="41"/>
        <v>31643.974195053677</v>
      </c>
      <c r="R143">
        <f t="shared" si="42"/>
        <v>122</v>
      </c>
      <c r="S143" s="89">
        <f t="shared" si="31"/>
        <v>35532.510620216082</v>
      </c>
      <c r="T143" s="89">
        <f>IF(AND(S143=0,S142&gt;0),SUM($G143:$H$381),S143)</f>
        <v>35532.510620216082</v>
      </c>
      <c r="U143" s="82">
        <f>SUM(T143:T$381)</f>
        <v>4374816.7244768105</v>
      </c>
      <c r="V143" s="68">
        <f>localspline(R143,'BBG rates'!$G$10:$G$27,'BBG rates'!$K$10:$K$27)</f>
        <v>1.0224274257333208</v>
      </c>
      <c r="W143" s="68">
        <f>locallinterp(R143,'BBG rates'!$G$10:$G$27,'BBG rates'!$J$10:$J$27)</f>
        <v>-0.21316666666666667</v>
      </c>
      <c r="X143" s="56">
        <f t="shared" si="43"/>
        <v>-0.21337521754043465</v>
      </c>
      <c r="Y143" s="66">
        <f t="shared" si="32"/>
        <v>-29.504319547097126</v>
      </c>
      <c r="Z143" s="72">
        <f t="shared" si="33"/>
        <v>-8.0929523877941879E-3</v>
      </c>
      <c r="AA143" s="79">
        <f t="shared" si="34"/>
        <v>-347.72947967914621</v>
      </c>
      <c r="AB143" s="81">
        <f t="shared" si="44"/>
        <v>-9.5381224379148796E-2</v>
      </c>
      <c r="AD143" s="95">
        <f>locallinterp(R143,'BBG rates'!$N$10:$N$369,'BBG rates'!$P$10:$P$369)</f>
        <v>10.366311053173483</v>
      </c>
      <c r="AI143" s="185">
        <f t="shared" si="35"/>
        <v>122</v>
      </c>
      <c r="AJ143" s="127">
        <f>locallinterp(MIN(AI143,CAP_Senior*12),'BBG rates'!$X$24:$X$65,'BBG rates'!$Y$24:$Y$65)</f>
        <v>55.023671141185694</v>
      </c>
      <c r="AK143" s="127">
        <f>locallinterp(MIN(AI143,CAP_CB*12),'BBG rates'!$AA$25:$AA$40,'BBG rates'!$AC$25:$AC$40)</f>
        <v>10.033333333333333</v>
      </c>
      <c r="AL143" s="144">
        <f t="shared" si="36"/>
        <v>17.681690760668232</v>
      </c>
      <c r="AM143" s="142">
        <f>(SUMPRODUCT(AL143:AL$381,G143:G$381)+SUMPRODUCT(AL143:AL$381,H143:H$381))/12</f>
        <v>7179192.9468847057</v>
      </c>
    </row>
    <row r="144" spans="1:39" x14ac:dyDescent="0.2">
      <c r="A144" s="7">
        <v>123</v>
      </c>
      <c r="B144" s="7">
        <v>61.5</v>
      </c>
      <c r="C144" s="7">
        <v>30.75</v>
      </c>
      <c r="D144" s="12">
        <f t="shared" si="25"/>
        <v>10.25</v>
      </c>
      <c r="E144" s="29">
        <f t="shared" si="37"/>
        <v>4303905.2843458205</v>
      </c>
      <c r="F144" s="2">
        <f t="shared" si="26"/>
        <v>6605.2204696750641</v>
      </c>
      <c r="G144" s="2">
        <f t="shared" si="27"/>
        <v>21242.785505598367</v>
      </c>
      <c r="H144" s="2">
        <f t="shared" si="28"/>
        <v>14136.14400517568</v>
      </c>
      <c r="I144" s="2">
        <f t="shared" si="24"/>
        <v>41984.14998044911</v>
      </c>
      <c r="J144" s="2">
        <f t="shared" si="38"/>
        <v>430337.5372996034</v>
      </c>
      <c r="K144" s="2">
        <f t="shared" si="29"/>
        <v>34820.454837446137</v>
      </c>
      <c r="L144" s="2">
        <f t="shared" si="30"/>
        <v>356909.66208382294</v>
      </c>
      <c r="M144" s="2"/>
      <c r="N144" s="28">
        <f t="shared" si="39"/>
        <v>6442092.2432988267</v>
      </c>
      <c r="O144" s="2">
        <f t="shared" si="40"/>
        <v>9854.3379583141723</v>
      </c>
      <c r="P144" s="2">
        <f t="shared" si="41"/>
        <v>31692.142375747524</v>
      </c>
      <c r="R144">
        <f t="shared" si="42"/>
        <v>123</v>
      </c>
      <c r="S144" s="89">
        <f t="shared" si="31"/>
        <v>35378.929510774047</v>
      </c>
      <c r="T144" s="89">
        <f>IF(AND(S144=0,S143&gt;0),SUM($G144:$H$381),S144)</f>
        <v>35378.929510774047</v>
      </c>
      <c r="U144" s="82">
        <f>SUM(T144:T$381)</f>
        <v>4339284.2138565946</v>
      </c>
      <c r="V144" s="68">
        <f>localspline(R144,'BBG rates'!$G$10:$G$27,'BBG rates'!$K$10:$K$27)</f>
        <v>1.0221993435827414</v>
      </c>
      <c r="W144" s="68">
        <f>locallinterp(R144,'BBG rates'!$G$10:$G$27,'BBG rates'!$J$10:$J$27)</f>
        <v>-0.20924999999999999</v>
      </c>
      <c r="X144" s="56">
        <f t="shared" si="43"/>
        <v>-0.2094509525273569</v>
      </c>
      <c r="Y144" s="66">
        <f t="shared" si="32"/>
        <v>-23.186188560975115</v>
      </c>
      <c r="Z144" s="72">
        <f t="shared" si="33"/>
        <v>-6.4119852265776597E-3</v>
      </c>
      <c r="AA144" s="79">
        <f t="shared" si="34"/>
        <v>-344.90520103896176</v>
      </c>
      <c r="AB144" s="81">
        <f t="shared" si="44"/>
        <v>-9.5381224379148796E-2</v>
      </c>
      <c r="AD144" s="95">
        <f>locallinterp(R144,'BBG rates'!$N$10:$N$369,'BBG rates'!$P$10:$P$369)</f>
        <v>10.451494331805378</v>
      </c>
      <c r="AI144" s="185">
        <f t="shared" si="35"/>
        <v>123</v>
      </c>
      <c r="AJ144" s="127">
        <f>locallinterp(MIN(AI144,CAP_Senior*12),'BBG rates'!$X$24:$X$65,'BBG rates'!$Y$24:$Y$65)</f>
        <v>55.174896626475224</v>
      </c>
      <c r="AK144" s="127">
        <f>locallinterp(MIN(AI144,CAP_CB*12),'BBG rates'!$AA$25:$AA$40,'BBG rates'!$AC$25:$AC$40)</f>
        <v>10.050000000000001</v>
      </c>
      <c r="AL144" s="144">
        <f t="shared" si="36"/>
        <v>17.721232426500791</v>
      </c>
      <c r="AM144" s="142">
        <f>(SUMPRODUCT(AL144:AL$381,G144:G$381)+SUMPRODUCT(AL144:AL$381,H144:H$381))/12</f>
        <v>7126836.7081566369</v>
      </c>
    </row>
    <row r="145" spans="1:39" x14ac:dyDescent="0.2">
      <c r="A145" s="7">
        <v>124</v>
      </c>
      <c r="B145" s="7">
        <v>62</v>
      </c>
      <c r="C145" s="7">
        <v>31</v>
      </c>
      <c r="D145" s="12">
        <f t="shared" si="25"/>
        <v>10.333333333333334</v>
      </c>
      <c r="E145" s="29">
        <f t="shared" si="37"/>
        <v>4268679.3677169438</v>
      </c>
      <c r="F145" s="2">
        <f t="shared" si="26"/>
        <v>6551.3669726735243</v>
      </c>
      <c r="G145" s="2">
        <f t="shared" si="27"/>
        <v>21205.471877583739</v>
      </c>
      <c r="H145" s="2">
        <f t="shared" si="28"/>
        <v>14020.444751293098</v>
      </c>
      <c r="I145" s="2">
        <f t="shared" si="24"/>
        <v>41777.283601550364</v>
      </c>
      <c r="J145" s="2">
        <f t="shared" si="38"/>
        <v>431698.59721602045</v>
      </c>
      <c r="K145" s="2">
        <f t="shared" si="29"/>
        <v>34596.223702262854</v>
      </c>
      <c r="L145" s="2">
        <f t="shared" si="30"/>
        <v>357494.31159004947</v>
      </c>
      <c r="M145" s="2"/>
      <c r="N145" s="28">
        <f t="shared" si="39"/>
        <v>6410351.859421202</v>
      </c>
      <c r="O145" s="2">
        <f t="shared" si="40"/>
        <v>9806.0964564370461</v>
      </c>
      <c r="P145" s="2">
        <f t="shared" si="41"/>
        <v>31740.383877624652</v>
      </c>
      <c r="R145">
        <f t="shared" si="42"/>
        <v>124</v>
      </c>
      <c r="S145" s="89">
        <f t="shared" si="31"/>
        <v>35225.916628876839</v>
      </c>
      <c r="T145" s="89">
        <f>IF(AND(S145=0,S144&gt;0),SUM($G145:$H$381),S145)</f>
        <v>35225.916628876839</v>
      </c>
      <c r="U145" s="82">
        <f>SUM(T145:T$381)</f>
        <v>4303905.2843458205</v>
      </c>
      <c r="V145" s="68">
        <f>localspline(R145,'BBG rates'!$G$10:$G$27,'BBG rates'!$K$10:$K$27)</f>
        <v>1.0219681478976028</v>
      </c>
      <c r="W145" s="68">
        <f>locallinterp(R145,'BBG rates'!$G$10:$G$27,'BBG rates'!$J$10:$J$27)</f>
        <v>-0.20533333333333334</v>
      </c>
      <c r="X145" s="56">
        <f t="shared" si="43"/>
        <v>-0.20552682869920957</v>
      </c>
      <c r="Y145" s="66">
        <f t="shared" si="32"/>
        <v>-17.011063156450248</v>
      </c>
      <c r="Z145" s="72">
        <f t="shared" si="33"/>
        <v>-4.742965850570071E-3</v>
      </c>
      <c r="AA145" s="79">
        <f t="shared" si="34"/>
        <v>-342.09312969399406</v>
      </c>
      <c r="AB145" s="81">
        <f t="shared" si="44"/>
        <v>-9.5381224379148796E-2</v>
      </c>
      <c r="AD145" s="95">
        <f>locallinterp(R145,'BBG rates'!$N$10:$N$369,'BBG rates'!$P$10:$P$369)</f>
        <v>10.536658344130178</v>
      </c>
      <c r="AI145" s="185">
        <f t="shared" si="35"/>
        <v>124</v>
      </c>
      <c r="AJ145" s="127">
        <f>locallinterp(MIN(AI145,CAP_Senior*12),'BBG rates'!$X$24:$X$65,'BBG rates'!$Y$24:$Y$65)</f>
        <v>55.326122111764754</v>
      </c>
      <c r="AK145" s="127">
        <f>locallinterp(MIN(AI145,CAP_CB*12),'BBG rates'!$AA$25:$AA$40,'BBG rates'!$AC$25:$AC$40)</f>
        <v>10.066666666666666</v>
      </c>
      <c r="AL145" s="144">
        <f t="shared" si="36"/>
        <v>17.760774092333342</v>
      </c>
      <c r="AM145" s="142">
        <f>(SUMPRODUCT(AL145:AL$381,G145:G$381)+SUMPRODUCT(AL145:AL$381,H145:H$381))/12</f>
        <v>7074590.1887515364</v>
      </c>
    </row>
    <row r="146" spans="1:39" x14ac:dyDescent="0.2">
      <c r="A146" s="7">
        <v>125</v>
      </c>
      <c r="B146" s="7">
        <v>62.5</v>
      </c>
      <c r="C146" s="7">
        <v>31.25</v>
      </c>
      <c r="D146" s="12">
        <f t="shared" si="25"/>
        <v>10.416666666666666</v>
      </c>
      <c r="E146" s="29">
        <f t="shared" si="37"/>
        <v>4233605.8977176007</v>
      </c>
      <c r="F146" s="2">
        <f t="shared" si="26"/>
        <v>6497.746390542231</v>
      </c>
      <c r="G146" s="2">
        <f t="shared" si="27"/>
        <v>21168.22379214286</v>
      </c>
      <c r="H146" s="2">
        <f t="shared" si="28"/>
        <v>13905.24620719984</v>
      </c>
      <c r="I146" s="2">
        <f t="shared" si="24"/>
        <v>41571.216389884932</v>
      </c>
      <c r="J146" s="2">
        <f t="shared" si="38"/>
        <v>433033.50406130136</v>
      </c>
      <c r="K146" s="2">
        <f t="shared" si="29"/>
        <v>34373.254531891609</v>
      </c>
      <c r="L146" s="2">
        <f t="shared" si="30"/>
        <v>358054.73470720422</v>
      </c>
      <c r="M146" s="2"/>
      <c r="N146" s="28">
        <f t="shared" si="39"/>
        <v>6378563.1606089082</v>
      </c>
      <c r="O146" s="2">
        <f t="shared" si="40"/>
        <v>9757.7815217677871</v>
      </c>
      <c r="P146" s="2">
        <f t="shared" si="41"/>
        <v>31788.698812293904</v>
      </c>
      <c r="R146">
        <f t="shared" si="42"/>
        <v>125</v>
      </c>
      <c r="S146" s="89">
        <f t="shared" si="31"/>
        <v>35073.469999342698</v>
      </c>
      <c r="T146" s="89">
        <f>IF(AND(S146=0,S145&gt;0),SUM($G146:$H$381),S146)</f>
        <v>35073.469999342698</v>
      </c>
      <c r="U146" s="82">
        <f>SUM(T146:T$381)</f>
        <v>4268679.3677169438</v>
      </c>
      <c r="V146" s="68">
        <f>localspline(R146,'BBG rates'!$G$10:$G$27,'BBG rates'!$K$10:$K$27)</f>
        <v>1.0217322326848102</v>
      </c>
      <c r="W146" s="68">
        <f>locallinterp(R146,'BBG rates'!$G$10:$G$27,'BBG rates'!$J$10:$J$27)</f>
        <v>-0.20141666666666666</v>
      </c>
      <c r="X146" s="56">
        <f t="shared" si="43"/>
        <v>-0.20160284604533452</v>
      </c>
      <c r="Y146" s="66">
        <f t="shared" si="32"/>
        <v>-10.97783737915374</v>
      </c>
      <c r="Z146" s="72">
        <f t="shared" si="33"/>
        <v>-3.086060985187121E-3</v>
      </c>
      <c r="AA146" s="79">
        <f t="shared" si="34"/>
        <v>-339.29322047904401</v>
      </c>
      <c r="AB146" s="81">
        <f t="shared" si="44"/>
        <v>-9.5381224379148796E-2</v>
      </c>
      <c r="AD146" s="95">
        <f>locallinterp(R146,'BBG rates'!$N$10:$N$369,'BBG rates'!$P$10:$P$369)</f>
        <v>10.621802696853912</v>
      </c>
      <c r="AI146" s="185">
        <f t="shared" si="35"/>
        <v>125</v>
      </c>
      <c r="AJ146" s="127">
        <f>locallinterp(MIN(AI146,CAP_Senior*12),'BBG rates'!$X$24:$X$65,'BBG rates'!$Y$24:$Y$65)</f>
        <v>55.477347597054283</v>
      </c>
      <c r="AK146" s="127">
        <f>locallinterp(MIN(AI146,CAP_CB*12),'BBG rates'!$AA$25:$AA$40,'BBG rates'!$AC$25:$AC$40)</f>
        <v>10.083333333333332</v>
      </c>
      <c r="AL146" s="144">
        <f t="shared" si="36"/>
        <v>17.800315758165894</v>
      </c>
      <c r="AM146" s="142">
        <f>(SUMPRODUCT(AL146:AL$381,G146:G$381)+SUMPRODUCT(AL146:AL$381,H146:H$381))/12</f>
        <v>7022453.5597981326</v>
      </c>
    </row>
    <row r="147" spans="1:39" x14ac:dyDescent="0.2">
      <c r="A147" s="7">
        <v>126</v>
      </c>
      <c r="B147" s="7">
        <v>63</v>
      </c>
      <c r="C147" s="7">
        <v>31.5</v>
      </c>
      <c r="D147" s="12">
        <f t="shared" si="25"/>
        <v>10.5</v>
      </c>
      <c r="E147" s="29">
        <f t="shared" si="37"/>
        <v>4198684.3100639433</v>
      </c>
      <c r="F147" s="2">
        <f t="shared" si="26"/>
        <v>6444.357861336789</v>
      </c>
      <c r="G147" s="2">
        <f t="shared" si="27"/>
        <v>21131.041134148119</v>
      </c>
      <c r="H147" s="2">
        <f t="shared" si="28"/>
        <v>13790.546519509917</v>
      </c>
      <c r="I147" s="2">
        <f t="shared" ref="I147:I201" si="45">SUM(F147:H147)</f>
        <v>41365.945514994826</v>
      </c>
      <c r="J147" s="2">
        <f t="shared" si="38"/>
        <v>434342.4279074457</v>
      </c>
      <c r="K147" s="2">
        <f t="shared" si="29"/>
        <v>34151.540667109846</v>
      </c>
      <c r="L147" s="2">
        <f t="shared" si="30"/>
        <v>358591.17700465338</v>
      </c>
      <c r="M147" s="2"/>
      <c r="N147" s="28">
        <f t="shared" si="39"/>
        <v>6346726.0733173741</v>
      </c>
      <c r="O147" s="2">
        <f t="shared" si="40"/>
        <v>9709.3930425276394</v>
      </c>
      <c r="P147" s="2">
        <f t="shared" si="41"/>
        <v>31837.087291534059</v>
      </c>
      <c r="R147">
        <f t="shared" si="42"/>
        <v>126</v>
      </c>
      <c r="S147" s="89">
        <f t="shared" si="31"/>
        <v>34921.587653658033</v>
      </c>
      <c r="T147" s="89">
        <f>IF(AND(S147=0,S146&gt;0),SUM($G147:$H$381),S147)</f>
        <v>34921.587653658033</v>
      </c>
      <c r="U147" s="82">
        <f>SUM(T147:T$381)</f>
        <v>4233605.8977176007</v>
      </c>
      <c r="V147" s="68">
        <f>localspline(R147,'BBG rates'!$G$10:$G$27,'BBG rates'!$K$10:$K$27)</f>
        <v>1.021489991952194</v>
      </c>
      <c r="W147" s="68">
        <f>locallinterp(R147,'BBG rates'!$G$10:$G$27,'BBG rates'!$J$10:$J$27)</f>
        <v>-0.19750000000000001</v>
      </c>
      <c r="X147" s="56">
        <f t="shared" si="43"/>
        <v>-0.19767900455507359</v>
      </c>
      <c r="Y147" s="66">
        <f t="shared" si="32"/>
        <v>-5.0854112353594516</v>
      </c>
      <c r="Z147" s="72">
        <f t="shared" si="33"/>
        <v>-1.4414410858888133E-3</v>
      </c>
      <c r="AA147" s="79">
        <f t="shared" si="34"/>
        <v>-336.50542838590849</v>
      </c>
      <c r="AB147" s="81">
        <f t="shared" si="44"/>
        <v>-9.538122437914881E-2</v>
      </c>
      <c r="AD147" s="95">
        <f>locallinterp(R147,'BBG rates'!$N$10:$N$369,'BBG rates'!$P$10:$P$369)</f>
        <v>10.706926862849928</v>
      </c>
      <c r="AI147" s="185">
        <f t="shared" si="35"/>
        <v>126</v>
      </c>
      <c r="AJ147" s="127">
        <f>locallinterp(MIN(AI147,CAP_Senior*12),'BBG rates'!$X$24:$X$65,'BBG rates'!$Y$24:$Y$65)</f>
        <v>55.628573082343806</v>
      </c>
      <c r="AK147" s="127">
        <f>locallinterp(MIN(AI147,CAP_CB*12),'BBG rates'!$AA$25:$AA$40,'BBG rates'!$AC$25:$AC$40)</f>
        <v>10.1</v>
      </c>
      <c r="AL147" s="144">
        <f t="shared" si="36"/>
        <v>17.839857423998446</v>
      </c>
      <c r="AM147" s="142">
        <f>(SUMPRODUCT(AL147:AL$381,G147:G$381)+SUMPRODUCT(AL147:AL$381,H147:H$381))/12</f>
        <v>6970426.9897378944</v>
      </c>
    </row>
    <row r="148" spans="1:39" x14ac:dyDescent="0.2">
      <c r="A148" s="7">
        <v>127</v>
      </c>
      <c r="B148" s="7">
        <v>63.5</v>
      </c>
      <c r="C148" s="7">
        <v>31.75</v>
      </c>
      <c r="D148" s="12">
        <f t="shared" si="25"/>
        <v>10.583333333333334</v>
      </c>
      <c r="E148" s="29">
        <f t="shared" si="37"/>
        <v>4163914.0424339878</v>
      </c>
      <c r="F148" s="2">
        <f t="shared" si="26"/>
        <v>6391.2005261092618</v>
      </c>
      <c r="G148" s="2">
        <f t="shared" si="27"/>
        <v>21093.923788674125</v>
      </c>
      <c r="H148" s="2">
        <f t="shared" si="28"/>
        <v>13676.343841281079</v>
      </c>
      <c r="I148" s="2">
        <f t="shared" si="45"/>
        <v>41161.468156064468</v>
      </c>
      <c r="J148" s="2">
        <f t="shared" si="38"/>
        <v>435625.53798501566</v>
      </c>
      <c r="K148" s="2">
        <f t="shared" si="29"/>
        <v>33931.075482600674</v>
      </c>
      <c r="L148" s="2">
        <f t="shared" si="30"/>
        <v>359103.88219085714</v>
      </c>
      <c r="M148" s="2"/>
      <c r="N148" s="28">
        <f t="shared" si="39"/>
        <v>6314840.5238900799</v>
      </c>
      <c r="O148" s="2">
        <f t="shared" si="40"/>
        <v>9660.9309067677023</v>
      </c>
      <c r="P148" s="2">
        <f t="shared" si="41"/>
        <v>31885.549427294001</v>
      </c>
      <c r="R148">
        <f t="shared" si="42"/>
        <v>127</v>
      </c>
      <c r="S148" s="89">
        <f t="shared" si="31"/>
        <v>34770.267629955204</v>
      </c>
      <c r="T148" s="89">
        <f>IF(AND(S148=0,S147&gt;0),SUM($G148:$H$381),S148)</f>
        <v>34770.267629955204</v>
      </c>
      <c r="U148" s="82">
        <f>SUM(T148:T$381)</f>
        <v>4198684.3100639423</v>
      </c>
      <c r="V148" s="68">
        <f>localspline(R148,'BBG rates'!$G$10:$G$27,'BBG rates'!$K$10:$K$27)</f>
        <v>1.0212396706948454</v>
      </c>
      <c r="W148" s="68">
        <f>locallinterp(R148,'BBG rates'!$G$10:$G$27,'BBG rates'!$J$10:$J$27)</f>
        <v>-0.19358333333333333</v>
      </c>
      <c r="X148" s="56">
        <f t="shared" si="43"/>
        <v>-0.19375530421790188</v>
      </c>
      <c r="Y148" s="66">
        <f t="shared" si="32"/>
        <v>0.66730933535543802</v>
      </c>
      <c r="Z148" s="72">
        <f t="shared" si="33"/>
        <v>1.9071955481557283E-4</v>
      </c>
      <c r="AA148" s="79">
        <f t="shared" si="34"/>
        <v>-333.72970856285042</v>
      </c>
      <c r="AB148" s="81">
        <f t="shared" si="44"/>
        <v>-9.538122437914881E-2</v>
      </c>
      <c r="AD148" s="95">
        <f>locallinterp(R148,'BBG rates'!$N$10:$N$369,'BBG rates'!$P$10:$P$369)</f>
        <v>10.792030168741165</v>
      </c>
      <c r="AI148" s="185">
        <f t="shared" si="35"/>
        <v>127</v>
      </c>
      <c r="AJ148" s="127">
        <f>locallinterp(MIN(AI148,CAP_Senior*12),'BBG rates'!$X$24:$X$65,'BBG rates'!$Y$24:$Y$65)</f>
        <v>55.779798567633335</v>
      </c>
      <c r="AK148" s="127">
        <f>locallinterp(MIN(AI148,CAP_CB*12),'BBG rates'!$AA$25:$AA$40,'BBG rates'!$AC$25:$AC$40)</f>
        <v>10.116666666666667</v>
      </c>
      <c r="AL148" s="144">
        <f t="shared" si="36"/>
        <v>17.879399089831001</v>
      </c>
      <c r="AM148" s="142">
        <f>(SUMPRODUCT(AL148:AL$381,G148:G$381)+SUMPRODUCT(AL148:AL$381,H148:H$381))/12</f>
        <v>6918510.6443411512</v>
      </c>
    </row>
    <row r="149" spans="1:39" x14ac:dyDescent="0.2">
      <c r="A149" s="7">
        <v>128</v>
      </c>
      <c r="B149" s="7">
        <v>64</v>
      </c>
      <c r="C149" s="7">
        <v>32</v>
      </c>
      <c r="D149" s="12">
        <f t="shared" si="25"/>
        <v>10.666666666666666</v>
      </c>
      <c r="E149" s="29">
        <f t="shared" si="37"/>
        <v>4129294.5344609972</v>
      </c>
      <c r="F149" s="2">
        <f t="shared" si="26"/>
        <v>6338.2735288980466</v>
      </c>
      <c r="G149" s="2">
        <f t="shared" si="27"/>
        <v>21056.871640997349</v>
      </c>
      <c r="H149" s="2">
        <f t="shared" si="28"/>
        <v>13562.636331993055</v>
      </c>
      <c r="I149" s="2">
        <f t="shared" si="45"/>
        <v>40957.78150188845</v>
      </c>
      <c r="J149" s="2">
        <f t="shared" si="38"/>
        <v>436883.0026868101</v>
      </c>
      <c r="K149" s="2">
        <f t="shared" si="29"/>
        <v>33711.852386783867</v>
      </c>
      <c r="L149" s="2">
        <f t="shared" si="30"/>
        <v>359593.09212569456</v>
      </c>
      <c r="M149" s="2"/>
      <c r="N149" s="28">
        <f t="shared" si="39"/>
        <v>6282906.4385583866</v>
      </c>
      <c r="O149" s="2">
        <f t="shared" si="40"/>
        <v>9612.395002368663</v>
      </c>
      <c r="P149" s="2">
        <f t="shared" si="41"/>
        <v>31934.085331693033</v>
      </c>
      <c r="R149">
        <f t="shared" si="42"/>
        <v>128</v>
      </c>
      <c r="S149" s="89">
        <f t="shared" si="31"/>
        <v>34619.507972990403</v>
      </c>
      <c r="T149" s="89">
        <f>IF(AND(S149=0,S148&gt;0),SUM($G149:$H$381),S149)</f>
        <v>34619.507972990403</v>
      </c>
      <c r="U149" s="82">
        <f>SUM(T149:T$381)</f>
        <v>4163914.0424339874</v>
      </c>
      <c r="V149" s="68">
        <f>localspline(R149,'BBG rates'!$G$10:$G$27,'BBG rates'!$K$10:$K$27)</f>
        <v>1.020979633116333</v>
      </c>
      <c r="W149" s="68">
        <f>locallinterp(R149,'BBG rates'!$G$10:$G$27,'BBG rates'!$J$10:$J$27)</f>
        <v>-0.18966666666666665</v>
      </c>
      <c r="X149" s="56">
        <f t="shared" si="43"/>
        <v>-0.18983174502316125</v>
      </c>
      <c r="Y149" s="66">
        <f t="shared" si="32"/>
        <v>6.2814124873386357</v>
      </c>
      <c r="Z149" s="72">
        <f t="shared" si="33"/>
        <v>1.8102426966528481E-3</v>
      </c>
      <c r="AA149" s="79">
        <f t="shared" si="34"/>
        <v>-330.9660163140706</v>
      </c>
      <c r="AB149" s="81">
        <f t="shared" si="44"/>
        <v>-9.538122437914881E-2</v>
      </c>
      <c r="AD149" s="95">
        <f>locallinterp(R149,'BBG rates'!$N$10:$N$369,'BBG rates'!$P$10:$P$369)</f>
        <v>10.877111804834193</v>
      </c>
      <c r="AI149" s="185">
        <f t="shared" si="35"/>
        <v>128</v>
      </c>
      <c r="AJ149" s="127">
        <f>locallinterp(MIN(AI149,CAP_Senior*12),'BBG rates'!$X$24:$X$65,'BBG rates'!$Y$24:$Y$65)</f>
        <v>55.931024052922865</v>
      </c>
      <c r="AK149" s="127">
        <f>locallinterp(MIN(AI149,CAP_CB*12),'BBG rates'!$AA$25:$AA$40,'BBG rates'!$AC$25:$AC$40)</f>
        <v>10.133333333333333</v>
      </c>
      <c r="AL149" s="144">
        <f t="shared" si="36"/>
        <v>17.918940755663556</v>
      </c>
      <c r="AM149" s="142">
        <f>(SUMPRODUCT(AL149:AL$381,G149:G$381)+SUMPRODUCT(AL149:AL$381,H149:H$381))/12</f>
        <v>6866704.6867231326</v>
      </c>
    </row>
    <row r="150" spans="1:39" x14ac:dyDescent="0.2">
      <c r="A150" s="7">
        <v>129</v>
      </c>
      <c r="B150" s="7">
        <v>64.5</v>
      </c>
      <c r="C150" s="7">
        <v>32.25</v>
      </c>
      <c r="D150" s="12">
        <f t="shared" ref="D150:D213" si="46">A150/12</f>
        <v>10.75</v>
      </c>
      <c r="E150" s="29">
        <f t="shared" si="37"/>
        <v>4094825.2277268753</v>
      </c>
      <c r="F150" s="2">
        <f t="shared" ref="F150:F213" si="47">IF($A150&lt;=$I$8,-IPMT($G$11,1,$I$8-$A150+1,$E149),0)</f>
        <v>6285.576016717795</v>
      </c>
      <c r="G150" s="2">
        <f t="shared" ref="G150:G213" si="48">IF($A150&lt;=$I$8,-PPMT($G$11,1,$I$8-$A150+1,$E149),0)</f>
        <v>21019.884576595799</v>
      </c>
      <c r="H150" s="2">
        <f t="shared" ref="H150:H213" si="49">IF($A150&lt;=$I$8,(E149-G150)*$G$13,0)</f>
        <v>13449.422157525882</v>
      </c>
      <c r="I150" s="2">
        <f t="shared" si="45"/>
        <v>40754.882750839475</v>
      </c>
      <c r="J150" s="2">
        <f t="shared" si="38"/>
        <v>438114.98957152438</v>
      </c>
      <c r="K150" s="2">
        <f t="shared" ref="K150:K213" si="50">I150/(1+$F$12)^IF($I$7=1,$A150,IF($I$7=2,$B150,IF($I$7=4,$C150,$D150)))</f>
        <v>33493.864821647803</v>
      </c>
      <c r="L150" s="2">
        <f t="shared" ref="L150:L213" si="51">J150/(1+$F$12)^IF($I$7=1,$A150,IF($I$7=2,$B150,IF($I$7=4,$C150,$D150)))</f>
        <v>360059.04683271394</v>
      </c>
      <c r="M150" s="2"/>
      <c r="N150" s="28">
        <f t="shared" si="39"/>
        <v>6250923.7434413657</v>
      </c>
      <c r="O150" s="2">
        <f t="shared" si="40"/>
        <v>9563.7852170405476</v>
      </c>
      <c r="P150" s="2">
        <f t="shared" si="41"/>
        <v>31982.695117021154</v>
      </c>
      <c r="R150">
        <f t="shared" si="42"/>
        <v>129</v>
      </c>
      <c r="S150" s="89">
        <f t="shared" ref="S150:S213" si="52">IF(D150&lt;$I$9,G150+H150,0)</f>
        <v>34469.306734121681</v>
      </c>
      <c r="T150" s="89">
        <f>IF(AND(S150=0,S149&gt;0),SUM($G150:$H$381),S150)</f>
        <v>34469.306734121681</v>
      </c>
      <c r="U150" s="82">
        <f>SUM(T150:T$381)</f>
        <v>4129294.5344609972</v>
      </c>
      <c r="V150" s="68">
        <f>localspline(R150,'BBG rates'!$G$10:$G$27,'BBG rates'!$K$10:$K$27)</f>
        <v>1.0207082136204519</v>
      </c>
      <c r="W150" s="68">
        <f>locallinterp(R150,'BBG rates'!$G$10:$G$27,'BBG rates'!$J$10:$J$27)</f>
        <v>-0.18575</v>
      </c>
      <c r="X150" s="56">
        <f t="shared" si="43"/>
        <v>-0.18590832696032678</v>
      </c>
      <c r="Y150" s="66">
        <f t="shared" ref="Y150:Y213" si="53">T150*X150%/12+Y151</f>
        <v>11.757980495968646</v>
      </c>
      <c r="Z150" s="72">
        <f t="shared" ref="Z150:Z213" si="54">IF(U150=0,0,Y150*1200/U150)</f>
        <v>3.4169460370072919E-3</v>
      </c>
      <c r="AA150" s="79">
        <f t="shared" ref="AA150:AA213" si="55">T150*$AA$17%/12+AA151</f>
        <v>-328.21430709918099</v>
      </c>
      <c r="AB150" s="81">
        <f t="shared" si="44"/>
        <v>-9.5381224379148796E-2</v>
      </c>
      <c r="AD150" s="95">
        <f>locallinterp(R150,'BBG rates'!$N$10:$N$369,'BBG rates'!$P$10:$P$369)</f>
        <v>10.962170822635898</v>
      </c>
      <c r="AI150" s="185">
        <f t="shared" ref="AI150:AI213" si="56">A150</f>
        <v>129</v>
      </c>
      <c r="AJ150" s="127">
        <f>locallinterp(MIN(AI150,CAP_Senior*12),'BBG rates'!$X$24:$X$65,'BBG rates'!$Y$24:$Y$65)</f>
        <v>56.082249538212395</v>
      </c>
      <c r="AK150" s="127">
        <f>locallinterp(MIN(AI150,CAP_CB*12),'BBG rates'!$AA$25:$AA$40,'BBG rates'!$AC$25:$AC$40)</f>
        <v>10.149999999999999</v>
      </c>
      <c r="AL150" s="144">
        <f t="shared" ref="AL150:AL213" si="57">SUMPRODUCT(AJ150:AK150,$AJ$19:$AK$19)</f>
        <v>17.958482421496107</v>
      </c>
      <c r="AM150" s="142">
        <f>(SUMPRODUCT(AL150:AL$381,G150:G$381)+SUMPRODUCT(AL150:AL$381,H150:H$381))/12</f>
        <v>6815009.2773599476</v>
      </c>
    </row>
    <row r="151" spans="1:39" x14ac:dyDescent="0.2">
      <c r="A151" s="7">
        <v>130</v>
      </c>
      <c r="B151" s="7">
        <v>65</v>
      </c>
      <c r="C151" s="7">
        <v>32.5</v>
      </c>
      <c r="D151" s="12">
        <f t="shared" si="46"/>
        <v>10.833333333333334</v>
      </c>
      <c r="E151" s="29">
        <f t="shared" ref="E151:E201" si="58">IF($A151&lt;=$I$8,E150-G151-H151,0)</f>
        <v>4060505.5657555885</v>
      </c>
      <c r="F151" s="2">
        <f t="shared" si="47"/>
        <v>6233.1071395493691</v>
      </c>
      <c r="G151" s="2">
        <f t="shared" si="48"/>
        <v>20982.962481148621</v>
      </c>
      <c r="H151" s="2">
        <f t="shared" si="49"/>
        <v>13336.699490138279</v>
      </c>
      <c r="I151" s="2">
        <f t="shared" si="45"/>
        <v>40552.769110836271</v>
      </c>
      <c r="J151" s="2">
        <f t="shared" ref="J151:J214" si="59">IF($I$7=1,I151*A151,IF($I$7=2,I151*B151,IF($I$7=4,I151*C151,I151*D151)))</f>
        <v>439321.66536739294</v>
      </c>
      <c r="K151" s="2">
        <f t="shared" si="50"/>
        <v>33277.106262582121</v>
      </c>
      <c r="L151" s="2">
        <f t="shared" si="51"/>
        <v>360501.98451130628</v>
      </c>
      <c r="M151" s="2"/>
      <c r="N151" s="28">
        <f t="shared" ref="N151:N214" si="60">IF($A151&lt;=$I$8,N150-P151,0)</f>
        <v>6218892.3645456266</v>
      </c>
      <c r="O151" s="2">
        <f t="shared" ref="O151:O214" si="61">IF($A151&lt;=$I$8,-IPMT($G$11,1,$I$8-$A151+1,$N150),0)</f>
        <v>9515.1014383224501</v>
      </c>
      <c r="P151" s="2">
        <f t="shared" ref="P151:P214" si="62">IF($A151&lt;=$I$8,-PPMT($G$11,1,$I$8-$A151+1,$N150),0)</f>
        <v>32031.378895739243</v>
      </c>
      <c r="R151">
        <f t="shared" ref="R151:R214" si="63">ROUND(D151*12,1)</f>
        <v>130</v>
      </c>
      <c r="S151" s="89">
        <f t="shared" si="52"/>
        <v>34319.6619712869</v>
      </c>
      <c r="T151" s="89">
        <f>IF(AND(S151=0,S150&gt;0),SUM($G151:$H$381),S151)</f>
        <v>34319.6619712869</v>
      </c>
      <c r="U151" s="82">
        <f>SUM(T151:T$381)</f>
        <v>4094825.2277268758</v>
      </c>
      <c r="V151" s="68">
        <f>localspline(R151,'BBG rates'!$G$10:$G$27,'BBG rates'!$K$10:$K$27)</f>
        <v>1.0204237466080435</v>
      </c>
      <c r="W151" s="68">
        <f>locallinterp(R151,'BBG rates'!$G$10:$G$27,'BBG rates'!$J$10:$J$27)</f>
        <v>-0.18183333333333332</v>
      </c>
      <c r="X151" s="56">
        <f t="shared" ref="X151:X214" si="64">((1+W151%)^(1/12)-1)*1200</f>
        <v>-0.1819850500186071</v>
      </c>
      <c r="Y151" s="66">
        <f t="shared" si="53"/>
        <v>17.098089784654384</v>
      </c>
      <c r="Z151" s="72">
        <f t="shared" si="54"/>
        <v>5.0106430923243768E-3</v>
      </c>
      <c r="AA151" s="79">
        <f t="shared" si="55"/>
        <v>-325.47453653268019</v>
      </c>
      <c r="AB151" s="81">
        <f t="shared" ref="AB151:AB214" si="65">IF(U151=0,0,AA151*1200/U151)</f>
        <v>-9.538122437914881E-2</v>
      </c>
      <c r="AD151" s="95">
        <f>locallinterp(R151,'BBG rates'!$N$10:$N$369,'BBG rates'!$P$10:$P$369)</f>
        <v>11.047206134853235</v>
      </c>
      <c r="AI151" s="185">
        <f t="shared" si="56"/>
        <v>130</v>
      </c>
      <c r="AJ151" s="127">
        <f>locallinterp(MIN(AI151,CAP_Senior*12),'BBG rates'!$X$24:$X$65,'BBG rates'!$Y$24:$Y$65)</f>
        <v>56.233475023501924</v>
      </c>
      <c r="AK151" s="127">
        <f>locallinterp(MIN(AI151,CAP_CB*12),'BBG rates'!$AA$25:$AA$40,'BBG rates'!$AC$25:$AC$40)</f>
        <v>10.166666666666666</v>
      </c>
      <c r="AL151" s="144">
        <f t="shared" si="57"/>
        <v>17.998024087328659</v>
      </c>
      <c r="AM151" s="142">
        <f>(SUMPRODUCT(AL151:AL$381,G151:G$381)+SUMPRODUCT(AL151:AL$381,H151:H$381))/12</f>
        <v>6763424.5741044572</v>
      </c>
    </row>
    <row r="152" spans="1:39" x14ac:dyDescent="0.2">
      <c r="A152" s="7">
        <v>131</v>
      </c>
      <c r="B152" s="7">
        <v>65.5</v>
      </c>
      <c r="C152" s="7">
        <v>32.75</v>
      </c>
      <c r="D152" s="12">
        <f t="shared" si="46"/>
        <v>10.916666666666666</v>
      </c>
      <c r="E152" s="29">
        <f t="shared" si="58"/>
        <v>4026334.9940066063</v>
      </c>
      <c r="F152" s="2">
        <f t="shared" si="47"/>
        <v>6180.8660503298188</v>
      </c>
      <c r="G152" s="2">
        <f t="shared" si="48"/>
        <v>20946.105240535802</v>
      </c>
      <c r="H152" s="2">
        <f t="shared" si="49"/>
        <v>13224.466508446112</v>
      </c>
      <c r="I152" s="2">
        <f t="shared" si="45"/>
        <v>40351.437799311738</v>
      </c>
      <c r="J152" s="2">
        <f t="shared" si="59"/>
        <v>440503.19597581978</v>
      </c>
      <c r="K152" s="2">
        <f t="shared" si="50"/>
        <v>33061.570218211193</v>
      </c>
      <c r="L152" s="2">
        <f t="shared" si="51"/>
        <v>360922.14154880552</v>
      </c>
      <c r="M152" s="2"/>
      <c r="N152" s="28">
        <f t="shared" si="60"/>
        <v>6186812.2277651476</v>
      </c>
      <c r="O152" s="2">
        <f t="shared" si="61"/>
        <v>9466.3435535822828</v>
      </c>
      <c r="P152" s="2">
        <f t="shared" si="62"/>
        <v>32080.136780479414</v>
      </c>
      <c r="R152">
        <f t="shared" si="63"/>
        <v>131</v>
      </c>
      <c r="S152" s="89">
        <f t="shared" si="52"/>
        <v>34170.571748981914</v>
      </c>
      <c r="T152" s="89">
        <f>IF(AND(S152=0,S151&gt;0),SUM($G152:$H$381),S152)</f>
        <v>34170.571748981914</v>
      </c>
      <c r="U152" s="82">
        <f>SUM(T152:T$381)</f>
        <v>4060505.565755588</v>
      </c>
      <c r="V152" s="68">
        <f>localspline(R152,'BBG rates'!$G$10:$G$27,'BBG rates'!$K$10:$K$27)</f>
        <v>1.0201245664821419</v>
      </c>
      <c r="W152" s="68">
        <f>locallinterp(R152,'BBG rates'!$G$10:$G$27,'BBG rates'!$J$10:$J$27)</f>
        <v>-0.17791666666666667</v>
      </c>
      <c r="X152" s="56">
        <f t="shared" si="64"/>
        <v>-0.1780619141874773</v>
      </c>
      <c r="Y152" s="66">
        <f t="shared" si="53"/>
        <v>22.302810951709663</v>
      </c>
      <c r="Z152" s="72">
        <f t="shared" si="54"/>
        <v>6.5911430753257463E-3</v>
      </c>
      <c r="AA152" s="79">
        <f t="shared" si="55"/>
        <v>-322.74666038343031</v>
      </c>
      <c r="AB152" s="81">
        <f t="shared" si="65"/>
        <v>-9.5381224379148824E-2</v>
      </c>
      <c r="AD152" s="95">
        <f>locallinterp(R152,'BBG rates'!$N$10:$N$369,'BBG rates'!$P$10:$P$369)</f>
        <v>11.132216515393413</v>
      </c>
      <c r="AI152" s="185">
        <f t="shared" si="56"/>
        <v>131</v>
      </c>
      <c r="AJ152" s="127">
        <f>locallinterp(MIN(AI152,CAP_Senior*12),'BBG rates'!$X$24:$X$65,'BBG rates'!$Y$24:$Y$65)</f>
        <v>56.384700508791454</v>
      </c>
      <c r="AK152" s="127">
        <f>locallinterp(MIN(AI152,CAP_CB*12),'BBG rates'!$AA$25:$AA$40,'BBG rates'!$AC$25:$AC$40)</f>
        <v>10.183333333333334</v>
      </c>
      <c r="AL152" s="144">
        <f t="shared" si="57"/>
        <v>18.037565753161214</v>
      </c>
      <c r="AM152" s="142">
        <f>(SUMPRODUCT(AL152:AL$381,G152:G$381)+SUMPRODUCT(AL152:AL$381,H152:H$381))/12</f>
        <v>6711950.7322021062</v>
      </c>
    </row>
    <row r="153" spans="1:39" x14ac:dyDescent="0.2">
      <c r="A153" s="7">
        <v>132</v>
      </c>
      <c r="B153" s="7">
        <v>66</v>
      </c>
      <c r="C153" s="7">
        <v>33</v>
      </c>
      <c r="D153" s="12">
        <f t="shared" si="46"/>
        <v>11</v>
      </c>
      <c r="E153" s="29">
        <f t="shared" si="58"/>
        <v>3992312.9598683678</v>
      </c>
      <c r="F153" s="2">
        <f t="shared" si="47"/>
        <v>6128.8519049423985</v>
      </c>
      <c r="G153" s="2">
        <f t="shared" si="48"/>
        <v>20909.312740837751</v>
      </c>
      <c r="H153" s="2">
        <f t="shared" si="49"/>
        <v>13112.721397400936</v>
      </c>
      <c r="I153" s="2">
        <f t="shared" si="45"/>
        <v>40150.88604318109</v>
      </c>
      <c r="J153" s="2">
        <f t="shared" si="59"/>
        <v>441659.74647499202</v>
      </c>
      <c r="K153" s="2">
        <f t="shared" si="50"/>
        <v>32847.25023022855</v>
      </c>
      <c r="L153" s="2">
        <f t="shared" si="51"/>
        <v>361319.75253251405</v>
      </c>
      <c r="M153" s="2"/>
      <c r="N153" s="28">
        <f t="shared" si="60"/>
        <v>6154683.2588811023</v>
      </c>
      <c r="O153" s="2">
        <f t="shared" si="61"/>
        <v>9417.5114500165037</v>
      </c>
      <c r="P153" s="2">
        <f t="shared" si="62"/>
        <v>32128.968884045204</v>
      </c>
      <c r="R153">
        <f t="shared" si="63"/>
        <v>132</v>
      </c>
      <c r="S153" s="89">
        <f t="shared" si="52"/>
        <v>34022.034138238683</v>
      </c>
      <c r="T153" s="89">
        <f>IF(AND(S153=0,S152&gt;0),SUM($G153:$H$381),S153)</f>
        <v>34022.034138238683</v>
      </c>
      <c r="U153" s="82">
        <f>SUM(T153:T$381)</f>
        <v>4026334.9940066077</v>
      </c>
      <c r="V153" s="68">
        <f>localspline(R153,'BBG rates'!$G$10:$G$27,'BBG rates'!$K$10:$K$27)</f>
        <v>1.0198090076446533</v>
      </c>
      <c r="W153" s="68">
        <f>locallinterp(R153,'BBG rates'!$G$10:$G$27,'BBG rates'!$J$10:$J$27)</f>
        <v>-0.17399999999999999</v>
      </c>
      <c r="X153" s="56">
        <f t="shared" si="64"/>
        <v>-0.17413891945641247</v>
      </c>
      <c r="Y153" s="66">
        <f t="shared" si="53"/>
        <v>27.373208797129873</v>
      </c>
      <c r="Z153" s="72">
        <f t="shared" si="54"/>
        <v>8.1582507678698967E-3</v>
      </c>
      <c r="AA153" s="79">
        <f t="shared" si="55"/>
        <v>-320.03063457413577</v>
      </c>
      <c r="AB153" s="81">
        <f t="shared" si="65"/>
        <v>-9.5381224379148782E-2</v>
      </c>
      <c r="AD153" s="95">
        <f>locallinterp(R153,'BBG rates'!$N$10:$N$369,'BBG rates'!$P$10:$P$369)</f>
        <v>11.217200599363801</v>
      </c>
      <c r="AI153" s="185">
        <f t="shared" si="56"/>
        <v>132</v>
      </c>
      <c r="AJ153" s="127">
        <f>locallinterp(MIN(AI153,CAP_Senior*12),'BBG rates'!$X$24:$X$65,'BBG rates'!$Y$24:$Y$65)</f>
        <v>56.535925994080984</v>
      </c>
      <c r="AK153" s="127">
        <f>locallinterp(MIN(AI153,CAP_CB*12),'BBG rates'!$AA$25:$AA$40,'BBG rates'!$AC$25:$AC$40)</f>
        <v>10.199999999999999</v>
      </c>
      <c r="AL153" s="144">
        <f t="shared" si="57"/>
        <v>18.077107418993769</v>
      </c>
      <c r="AM153" s="142">
        <f>(SUMPRODUCT(AL153:AL$381,G153:G$381)+SUMPRODUCT(AL153:AL$381,H153:H$381))/12</f>
        <v>6660587.9043066585</v>
      </c>
    </row>
    <row r="154" spans="1:39" x14ac:dyDescent="0.2">
      <c r="A154" s="7">
        <v>133</v>
      </c>
      <c r="B154" s="7">
        <v>66.5</v>
      </c>
      <c r="C154" s="7">
        <v>33.25</v>
      </c>
      <c r="D154" s="12">
        <f t="shared" si="46"/>
        <v>11.083333333333334</v>
      </c>
      <c r="E154" s="29">
        <f t="shared" si="58"/>
        <v>3958438.9126517642</v>
      </c>
      <c r="F154" s="2">
        <f t="shared" si="47"/>
        <v>6077.0638622066226</v>
      </c>
      <c r="G154" s="2">
        <f t="shared" si="48"/>
        <v>20872.58486833499</v>
      </c>
      <c r="H154" s="2">
        <f t="shared" si="49"/>
        <v>13001.462348268582</v>
      </c>
      <c r="I154" s="2">
        <f t="shared" si="45"/>
        <v>39951.111078810194</v>
      </c>
      <c r="J154" s="2">
        <f t="shared" si="59"/>
        <v>442791.48112347967</v>
      </c>
      <c r="K154" s="2">
        <f t="shared" si="50"/>
        <v>32634.139873231888</v>
      </c>
      <c r="L154" s="2">
        <f t="shared" si="51"/>
        <v>361695.05026165344</v>
      </c>
      <c r="M154" s="2"/>
      <c r="N154" s="28">
        <f t="shared" si="60"/>
        <v>6122505.3835616903</v>
      </c>
      <c r="O154" s="2">
        <f t="shared" si="61"/>
        <v>9368.6050146498656</v>
      </c>
      <c r="P154" s="2">
        <f t="shared" si="62"/>
        <v>32177.87531941184</v>
      </c>
      <c r="R154">
        <f t="shared" si="63"/>
        <v>133</v>
      </c>
      <c r="S154" s="89">
        <f t="shared" si="52"/>
        <v>33874.047216603576</v>
      </c>
      <c r="T154" s="89">
        <f>IF(AND(S154=0,S153&gt;0),SUM($G154:$H$381),S154)</f>
        <v>33874.047216603576</v>
      </c>
      <c r="U154" s="82">
        <f>SUM(T154:T$381)</f>
        <v>3992312.9598683687</v>
      </c>
      <c r="V154" s="68">
        <f>localspline(R154,'BBG rates'!$G$10:$G$27,'BBG rates'!$K$10:$K$27)</f>
        <v>1.019475972574923</v>
      </c>
      <c r="W154" s="68">
        <f>locallinterp(R154,'BBG rates'!$G$10:$G$27,'BBG rates'!$J$10:$J$27)</f>
        <v>-0.169625</v>
      </c>
      <c r="X154" s="56">
        <f t="shared" si="64"/>
        <v>-0.16975701769443852</v>
      </c>
      <c r="Y154" s="66">
        <f t="shared" si="53"/>
        <v>32.310342349248259</v>
      </c>
      <c r="Z154" s="72">
        <f t="shared" si="54"/>
        <v>9.711766389270314E-3</v>
      </c>
      <c r="AA154" s="79">
        <f t="shared" si="55"/>
        <v>-317.32641518082374</v>
      </c>
      <c r="AB154" s="81">
        <f t="shared" si="65"/>
        <v>-9.5381224379148782E-2</v>
      </c>
      <c r="AD154" s="95">
        <f>locallinterp(R154,'BBG rates'!$N$10:$N$369,'BBG rates'!$P$10:$P$369)</f>
        <v>11.302156930411712</v>
      </c>
      <c r="AI154" s="185">
        <f t="shared" si="56"/>
        <v>133</v>
      </c>
      <c r="AJ154" s="127">
        <f>locallinterp(MIN(AI154,CAP_Senior*12),'BBG rates'!$X$24:$X$65,'BBG rates'!$Y$24:$Y$65)</f>
        <v>56.673984045571196</v>
      </c>
      <c r="AK154" s="127">
        <f>locallinterp(MIN(AI154,CAP_CB*12),'BBG rates'!$AA$25:$AA$40,'BBG rates'!$AC$25:$AC$40)</f>
        <v>10.216666666666667</v>
      </c>
      <c r="AL154" s="144">
        <f t="shared" si="57"/>
        <v>18.114410621080438</v>
      </c>
      <c r="AM154" s="142">
        <f>(SUMPRODUCT(AL154:AL$381,G154:G$381)+SUMPRODUCT(AL154:AL$381,H154:H$381))/12</f>
        <v>6609336.2404958578</v>
      </c>
    </row>
    <row r="155" spans="1:39" x14ac:dyDescent="0.2">
      <c r="A155" s="7">
        <v>134</v>
      </c>
      <c r="B155" s="7">
        <v>67</v>
      </c>
      <c r="C155" s="7">
        <v>33.5</v>
      </c>
      <c r="D155" s="12">
        <f t="shared" si="46"/>
        <v>11.166666666666666</v>
      </c>
      <c r="E155" s="29">
        <f t="shared" si="58"/>
        <v>3924712.303583649</v>
      </c>
      <c r="F155" s="2">
        <f t="shared" si="47"/>
        <v>6025.501083868352</v>
      </c>
      <c r="G155" s="2">
        <f t="shared" si="48"/>
        <v>20835.921509507803</v>
      </c>
      <c r="H155" s="2">
        <f t="shared" si="49"/>
        <v>12890.687558607846</v>
      </c>
      <c r="I155" s="2">
        <f t="shared" si="45"/>
        <v>39752.110151984001</v>
      </c>
      <c r="J155" s="2">
        <f t="shared" si="59"/>
        <v>443898.5633638213</v>
      </c>
      <c r="K155" s="2">
        <f t="shared" si="50"/>
        <v>32422.232754559227</v>
      </c>
      <c r="L155" s="2">
        <f t="shared" si="51"/>
        <v>362048.26575924468</v>
      </c>
      <c r="M155" s="2"/>
      <c r="N155" s="28">
        <f t="shared" si="60"/>
        <v>6090278.5273619639</v>
      </c>
      <c r="O155" s="2">
        <f t="shared" si="61"/>
        <v>9319.6241343351521</v>
      </c>
      <c r="P155" s="2">
        <f t="shared" si="62"/>
        <v>32226.85619972655</v>
      </c>
      <c r="R155">
        <f t="shared" si="63"/>
        <v>134</v>
      </c>
      <c r="S155" s="89">
        <f t="shared" si="52"/>
        <v>33726.609068115649</v>
      </c>
      <c r="T155" s="89">
        <f>IF(AND(S155=0,S154&gt;0),SUM($G155:$H$381),S155)</f>
        <v>33726.609068115649</v>
      </c>
      <c r="U155" s="82">
        <f>SUM(T155:T$381)</f>
        <v>3958438.9126517642</v>
      </c>
      <c r="V155" s="68">
        <f>localspline(R155,'BBG rates'!$G$10:$G$27,'BBG rates'!$K$10:$K$27)</f>
        <v>1.0191264573757928</v>
      </c>
      <c r="W155" s="68">
        <f>locallinterp(R155,'BBG rates'!$G$10:$G$27,'BBG rates'!$J$10:$J$27)</f>
        <v>-0.16524999999999998</v>
      </c>
      <c r="X155" s="56">
        <f t="shared" si="64"/>
        <v>-0.16537529195992384</v>
      </c>
      <c r="Y155" s="66">
        <f t="shared" si="53"/>
        <v>37.102306709857608</v>
      </c>
      <c r="Z155" s="72">
        <f t="shared" si="54"/>
        <v>1.1247557189660725E-2</v>
      </c>
      <c r="AA155" s="79">
        <f t="shared" si="55"/>
        <v>-314.63395843232644</v>
      </c>
      <c r="AB155" s="81">
        <f t="shared" si="65"/>
        <v>-9.5381224379148796E-2</v>
      </c>
      <c r="AD155" s="95">
        <f>locallinterp(R155,'BBG rates'!$N$10:$N$369,'BBG rates'!$P$10:$P$369)</f>
        <v>11.387084135193028</v>
      </c>
      <c r="AI155" s="185">
        <f t="shared" si="56"/>
        <v>134</v>
      </c>
      <c r="AJ155" s="127">
        <f>locallinterp(MIN(AI155,CAP_Senior*12),'BBG rates'!$X$24:$X$65,'BBG rates'!$Y$24:$Y$65)</f>
        <v>56.812042097061408</v>
      </c>
      <c r="AK155" s="127">
        <f>locallinterp(MIN(AI155,CAP_CB*12),'BBG rates'!$AA$25:$AA$40,'BBG rates'!$AC$25:$AC$40)</f>
        <v>10.233333333333333</v>
      </c>
      <c r="AL155" s="144">
        <f t="shared" si="57"/>
        <v>18.151713823167107</v>
      </c>
      <c r="AM155" s="142">
        <f>(SUMPRODUCT(AL155:AL$381,G155:G$381)+SUMPRODUCT(AL155:AL$381,H155:H$381))/12</f>
        <v>6558202.2071059048</v>
      </c>
    </row>
    <row r="156" spans="1:39" x14ac:dyDescent="0.2">
      <c r="A156" s="7">
        <v>135</v>
      </c>
      <c r="B156" s="7">
        <v>67.5</v>
      </c>
      <c r="C156" s="7">
        <v>33.75</v>
      </c>
      <c r="D156" s="12">
        <f t="shared" si="46"/>
        <v>11.25</v>
      </c>
      <c r="E156" s="29">
        <f t="shared" si="58"/>
        <v>3891132.5858003641</v>
      </c>
      <c r="F156" s="2">
        <f t="shared" si="47"/>
        <v>5974.1627345898996</v>
      </c>
      <c r="G156" s="2">
        <f t="shared" si="48"/>
        <v>20799.322551035864</v>
      </c>
      <c r="H156" s="2">
        <f t="shared" si="49"/>
        <v>12780.395232249222</v>
      </c>
      <c r="I156" s="2">
        <f t="shared" si="45"/>
        <v>39553.88051787499</v>
      </c>
      <c r="J156" s="2">
        <f t="shared" si="59"/>
        <v>444981.15582609363</v>
      </c>
      <c r="K156" s="2">
        <f t="shared" si="50"/>
        <v>32211.522514125485</v>
      </c>
      <c r="L156" s="2">
        <f t="shared" si="51"/>
        <v>362379.62828391173</v>
      </c>
      <c r="M156" s="2"/>
      <c r="N156" s="28">
        <f t="shared" si="60"/>
        <v>6058002.6157236546</v>
      </c>
      <c r="O156" s="2">
        <f t="shared" si="61"/>
        <v>9270.568695752916</v>
      </c>
      <c r="P156" s="2">
        <f t="shared" si="62"/>
        <v>32275.911638308786</v>
      </c>
      <c r="R156">
        <f t="shared" si="63"/>
        <v>135</v>
      </c>
      <c r="S156" s="89">
        <f t="shared" si="52"/>
        <v>33579.717783285087</v>
      </c>
      <c r="T156" s="89">
        <f>IF(AND(S156=0,S155&gt;0),SUM($G156:$H$381),S156)</f>
        <v>33579.717783285087</v>
      </c>
      <c r="U156" s="82">
        <f>SUM(T156:T$381)</f>
        <v>3924712.303583649</v>
      </c>
      <c r="V156" s="68">
        <f>localspline(R156,'BBG rates'!$G$10:$G$27,'BBG rates'!$K$10:$K$27)</f>
        <v>1.0187622049384828</v>
      </c>
      <c r="W156" s="68">
        <f>locallinterp(R156,'BBG rates'!$G$10:$G$27,'BBG rates'!$J$10:$J$27)</f>
        <v>-0.16087499999999999</v>
      </c>
      <c r="X156" s="56">
        <f t="shared" si="64"/>
        <v>-0.16099374223834673</v>
      </c>
      <c r="Y156" s="66">
        <f t="shared" si="53"/>
        <v>41.75026322773914</v>
      </c>
      <c r="Z156" s="72">
        <f t="shared" si="54"/>
        <v>1.2765347367637736E-2</v>
      </c>
      <c r="AA156" s="79">
        <f t="shared" si="55"/>
        <v>-311.95322070976493</v>
      </c>
      <c r="AB156" s="81">
        <f t="shared" si="65"/>
        <v>-9.5381224379148782E-2</v>
      </c>
      <c r="AD156" s="95">
        <f>locallinterp(R156,'BBG rates'!$N$10:$N$369,'BBG rates'!$P$10:$P$369)</f>
        <v>11.471980985604569</v>
      </c>
      <c r="AI156" s="185">
        <f t="shared" si="56"/>
        <v>135</v>
      </c>
      <c r="AJ156" s="127">
        <f>locallinterp(MIN(AI156,CAP_Senior*12),'BBG rates'!$X$24:$X$65,'BBG rates'!$Y$24:$Y$65)</f>
        <v>56.95010014855162</v>
      </c>
      <c r="AK156" s="127">
        <f>locallinterp(MIN(AI156,CAP_CB*12),'BBG rates'!$AA$25:$AA$40,'BBG rates'!$AC$25:$AC$40)</f>
        <v>10.25</v>
      </c>
      <c r="AL156" s="144">
        <f t="shared" si="57"/>
        <v>18.189017025253776</v>
      </c>
      <c r="AM156" s="142">
        <f>(SUMPRODUCT(AL156:AL$381,G156:G$381)+SUMPRODUCT(AL156:AL$381,H156:H$381))/12</f>
        <v>6507185.8941033827</v>
      </c>
    </row>
    <row r="157" spans="1:39" x14ac:dyDescent="0.2">
      <c r="A157" s="7">
        <v>136</v>
      </c>
      <c r="B157" s="7">
        <v>68</v>
      </c>
      <c r="C157" s="7">
        <v>34</v>
      </c>
      <c r="D157" s="12">
        <f t="shared" si="46"/>
        <v>11.333333333333334</v>
      </c>
      <c r="E157" s="29">
        <f t="shared" si="58"/>
        <v>3857699.2143412922</v>
      </c>
      <c r="F157" s="2">
        <f t="shared" si="47"/>
        <v>5923.0479819401917</v>
      </c>
      <c r="G157" s="2">
        <f t="shared" si="48"/>
        <v>20762.787879797903</v>
      </c>
      <c r="H157" s="2">
        <f t="shared" si="49"/>
        <v>12670.583579273731</v>
      </c>
      <c r="I157" s="2">
        <f t="shared" si="45"/>
        <v>39356.419441011822</v>
      </c>
      <c r="J157" s="2">
        <f t="shared" si="59"/>
        <v>446039.42033146735</v>
      </c>
      <c r="K157" s="2">
        <f t="shared" si="50"/>
        <v>32002.002824260144</v>
      </c>
      <c r="L157" s="2">
        <f t="shared" si="51"/>
        <v>362689.36534161499</v>
      </c>
      <c r="M157" s="2"/>
      <c r="N157" s="28">
        <f t="shared" si="60"/>
        <v>6025677.5739750043</v>
      </c>
      <c r="O157" s="2">
        <f t="shared" si="61"/>
        <v>9221.4385854112134</v>
      </c>
      <c r="P157" s="2">
        <f t="shared" si="62"/>
        <v>32325.041748650485</v>
      </c>
      <c r="R157">
        <f t="shared" si="63"/>
        <v>136</v>
      </c>
      <c r="S157" s="89">
        <f t="shared" si="52"/>
        <v>33433.371459071634</v>
      </c>
      <c r="T157" s="89">
        <f>IF(AND(S157=0,S156&gt;0),SUM($G157:$H$381),S157)</f>
        <v>33433.371459071634</v>
      </c>
      <c r="U157" s="82">
        <f>SUM(T157:T$381)</f>
        <v>3891132.5858003646</v>
      </c>
      <c r="V157" s="68">
        <f>localspline(R157,'BBG rates'!$G$10:$G$27,'BBG rates'!$K$10:$K$27)</f>
        <v>1.0183847794456817</v>
      </c>
      <c r="W157" s="68">
        <f>locallinterp(R157,'BBG rates'!$G$10:$G$27,'BBG rates'!$J$10:$J$27)</f>
        <v>-0.1565</v>
      </c>
      <c r="X157" s="56">
        <f t="shared" si="64"/>
        <v>-0.15661236851465254</v>
      </c>
      <c r="Y157" s="66">
        <f t="shared" si="53"/>
        <v>46.25536691877133</v>
      </c>
      <c r="Z157" s="72">
        <f t="shared" si="54"/>
        <v>1.4264854532349098E-2</v>
      </c>
      <c r="AA157" s="79">
        <f t="shared" si="55"/>
        <v>-309.28415854603492</v>
      </c>
      <c r="AB157" s="81">
        <f t="shared" si="65"/>
        <v>-9.5381224379148768E-2</v>
      </c>
      <c r="AD157" s="95">
        <f>locallinterp(R157,'BBG rates'!$N$10:$N$369,'BBG rates'!$P$10:$P$369)</f>
        <v>11.55684638389171</v>
      </c>
      <c r="AI157" s="185">
        <f t="shared" si="56"/>
        <v>136</v>
      </c>
      <c r="AJ157" s="127">
        <f>locallinterp(MIN(AI157,CAP_Senior*12),'BBG rates'!$X$24:$X$65,'BBG rates'!$Y$24:$Y$65)</f>
        <v>57.088158200041832</v>
      </c>
      <c r="AK157" s="127">
        <f>locallinterp(MIN(AI157,CAP_CB*12),'BBG rates'!$AA$25:$AA$40,'BBG rates'!$AC$25:$AC$40)</f>
        <v>10.266666666666666</v>
      </c>
      <c r="AL157" s="144">
        <f t="shared" si="57"/>
        <v>18.226320227340445</v>
      </c>
      <c r="AM157" s="142">
        <f>(SUMPRODUCT(AL157:AL$381,G157:G$381)+SUMPRODUCT(AL157:AL$381,H157:H$381))/12</f>
        <v>6456287.3892314332</v>
      </c>
    </row>
    <row r="158" spans="1:39" x14ac:dyDescent="0.2">
      <c r="A158" s="7">
        <v>137</v>
      </c>
      <c r="B158" s="7">
        <v>68.5</v>
      </c>
      <c r="C158" s="7">
        <v>34.25</v>
      </c>
      <c r="D158" s="12">
        <f t="shared" si="46"/>
        <v>11.416666666666666</v>
      </c>
      <c r="E158" s="29">
        <f t="shared" si="58"/>
        <v>3824411.6461424292</v>
      </c>
      <c r="F158" s="2">
        <f t="shared" si="47"/>
        <v>5872.1559963849413</v>
      </c>
      <c r="G158" s="2">
        <f t="shared" si="48"/>
        <v>20726.317382871348</v>
      </c>
      <c r="H158" s="2">
        <f t="shared" si="49"/>
        <v>12561.2508159918</v>
      </c>
      <c r="I158" s="2">
        <f t="shared" si="45"/>
        <v>39159.724195248091</v>
      </c>
      <c r="J158" s="2">
        <f t="shared" si="59"/>
        <v>447073.51789574901</v>
      </c>
      <c r="K158" s="2">
        <f t="shared" si="50"/>
        <v>31793.667389545615</v>
      </c>
      <c r="L158" s="2">
        <f t="shared" si="51"/>
        <v>362977.7026973124</v>
      </c>
      <c r="M158" s="2"/>
      <c r="N158" s="28">
        <f t="shared" si="60"/>
        <v>5993303.3273305884</v>
      </c>
      <c r="O158" s="2">
        <f t="shared" si="61"/>
        <v>9172.2336896453471</v>
      </c>
      <c r="P158" s="2">
        <f t="shared" si="62"/>
        <v>32374.246644416347</v>
      </c>
      <c r="R158">
        <f t="shared" si="63"/>
        <v>137</v>
      </c>
      <c r="S158" s="89">
        <f t="shared" si="52"/>
        <v>33287.568198863148</v>
      </c>
      <c r="T158" s="89">
        <f>IF(AND(S158=0,S157&gt;0),SUM($G158:$H$381),S158)</f>
        <v>33287.568198863148</v>
      </c>
      <c r="U158" s="82">
        <f>SUM(T158:T$381)</f>
        <v>3857699.2143412922</v>
      </c>
      <c r="V158" s="68">
        <f>localspline(R158,'BBG rates'!$G$10:$G$27,'BBG rates'!$K$10:$K$27)</f>
        <v>1.0179957450413588</v>
      </c>
      <c r="W158" s="68">
        <f>locallinterp(R158,'BBG rates'!$G$10:$G$27,'BBG rates'!$J$10:$J$27)</f>
        <v>-0.15212499999999998</v>
      </c>
      <c r="X158" s="56">
        <f t="shared" si="64"/>
        <v>-0.15223117077418635</v>
      </c>
      <c r="Y158" s="66">
        <f t="shared" si="53"/>
        <v>50.61876649513416</v>
      </c>
      <c r="Z158" s="72">
        <f t="shared" si="54"/>
        <v>1.5745789502806758E-2</v>
      </c>
      <c r="AA158" s="79">
        <f t="shared" si="55"/>
        <v>-306.62672862529399</v>
      </c>
      <c r="AB158" s="81">
        <f t="shared" si="65"/>
        <v>-9.5381224379148796E-2</v>
      </c>
      <c r="AD158" s="95">
        <f>locallinterp(R158,'BBG rates'!$N$10:$N$369,'BBG rates'!$P$10:$P$369)</f>
        <v>11.641679362645156</v>
      </c>
      <c r="AI158" s="185">
        <f t="shared" si="56"/>
        <v>137</v>
      </c>
      <c r="AJ158" s="127">
        <f>locallinterp(MIN(AI158,CAP_Senior*12),'BBG rates'!$X$24:$X$65,'BBG rates'!$Y$24:$Y$65)</f>
        <v>57.226216251532044</v>
      </c>
      <c r="AK158" s="127">
        <f>locallinterp(MIN(AI158,CAP_CB*12),'BBG rates'!$AA$25:$AA$40,'BBG rates'!$AC$25:$AC$40)</f>
        <v>10.283333333333333</v>
      </c>
      <c r="AL158" s="144">
        <f t="shared" si="57"/>
        <v>18.263623429427113</v>
      </c>
      <c r="AM158" s="142">
        <f>(SUMPRODUCT(AL158:AL$381,G158:G$381)+SUMPRODUCT(AL158:AL$381,H158:H$381))/12</f>
        <v>6405506.7780237114</v>
      </c>
    </row>
    <row r="159" spans="1:39" x14ac:dyDescent="0.2">
      <c r="A159" s="7">
        <v>138</v>
      </c>
      <c r="B159" s="7">
        <v>69</v>
      </c>
      <c r="C159" s="7">
        <v>34.5</v>
      </c>
      <c r="D159" s="12">
        <f t="shared" si="46"/>
        <v>11.5</v>
      </c>
      <c r="E159" s="29">
        <f t="shared" si="58"/>
        <v>3791269.3400299749</v>
      </c>
      <c r="F159" s="2">
        <f t="shared" si="47"/>
        <v>5821.4859512768744</v>
      </c>
      <c r="G159" s="2">
        <f t="shared" si="48"/>
        <v>20689.910947531982</v>
      </c>
      <c r="H159" s="2">
        <f t="shared" si="49"/>
        <v>12452.39516492222</v>
      </c>
      <c r="I159" s="2">
        <f t="shared" si="45"/>
        <v>38963.792063731074</v>
      </c>
      <c r="J159" s="2">
        <f t="shared" si="59"/>
        <v>448083.60873290733</v>
      </c>
      <c r="K159" s="2">
        <f t="shared" si="50"/>
        <v>31586.509946656366</v>
      </c>
      <c r="L159" s="2">
        <f t="shared" si="51"/>
        <v>363244.86438654817</v>
      </c>
      <c r="M159" s="2"/>
      <c r="N159" s="28">
        <f t="shared" si="60"/>
        <v>5960879.8008911442</v>
      </c>
      <c r="O159" s="2">
        <f t="shared" si="61"/>
        <v>9122.9538946175962</v>
      </c>
      <c r="P159" s="2">
        <f t="shared" si="62"/>
        <v>32423.526439444104</v>
      </c>
      <c r="R159">
        <f t="shared" si="63"/>
        <v>138</v>
      </c>
      <c r="S159" s="89">
        <f t="shared" si="52"/>
        <v>33142.3061124542</v>
      </c>
      <c r="T159" s="89">
        <f>IF(AND(S159=0,S158&gt;0),SUM($G159:$H$381),S159)</f>
        <v>33142.3061124542</v>
      </c>
      <c r="U159" s="82">
        <f>SUM(T159:T$381)</f>
        <v>3824411.6461424297</v>
      </c>
      <c r="V159" s="68">
        <f>localspline(R159,'BBG rates'!$G$10:$G$27,'BBG rates'!$K$10:$K$27)</f>
        <v>1.0175968446748129</v>
      </c>
      <c r="W159" s="68">
        <f>locallinterp(R159,'BBG rates'!$G$10:$G$27,'BBG rates'!$J$10:$J$27)</f>
        <v>-0.14774999999999999</v>
      </c>
      <c r="X159" s="56">
        <f t="shared" si="64"/>
        <v>-0.14785014900229321</v>
      </c>
      <c r="Y159" s="66">
        <f t="shared" si="53"/>
        <v>54.841604394416251</v>
      </c>
      <c r="Z159" s="72">
        <f t="shared" si="54"/>
        <v>1.720785609982127E-2</v>
      </c>
      <c r="AA159" s="79">
        <f t="shared" si="55"/>
        <v>-303.98088778245068</v>
      </c>
      <c r="AB159" s="81">
        <f t="shared" si="65"/>
        <v>-9.5381224379148782E-2</v>
      </c>
      <c r="AD159" s="95">
        <f>locallinterp(R159,'BBG rates'!$N$10:$N$369,'BBG rates'!$P$10:$P$369)</f>
        <v>11.726479099701391</v>
      </c>
      <c r="AI159" s="185">
        <f t="shared" si="56"/>
        <v>138</v>
      </c>
      <c r="AJ159" s="127">
        <f>locallinterp(MIN(AI159,CAP_Senior*12),'BBG rates'!$X$24:$X$65,'BBG rates'!$Y$24:$Y$65)</f>
        <v>57.364274303022256</v>
      </c>
      <c r="AK159" s="127">
        <f>locallinterp(MIN(AI159,CAP_CB*12),'BBG rates'!$AA$25:$AA$40,'BBG rates'!$AC$25:$AC$40)</f>
        <v>10.3</v>
      </c>
      <c r="AL159" s="144">
        <f t="shared" si="57"/>
        <v>18.300926631513782</v>
      </c>
      <c r="AM159" s="142">
        <f>(SUMPRODUCT(AL159:AL$381,G159:G$381)+SUMPRODUCT(AL159:AL$381,H159:H$381))/12</f>
        <v>6354844.1438182602</v>
      </c>
    </row>
    <row r="160" spans="1:39" x14ac:dyDescent="0.2">
      <c r="A160" s="7">
        <v>139</v>
      </c>
      <c r="B160" s="7">
        <v>69.5</v>
      </c>
      <c r="C160" s="7">
        <v>34.75</v>
      </c>
      <c r="D160" s="12">
        <f t="shared" si="46"/>
        <v>11.583333333333334</v>
      </c>
      <c r="E160" s="29">
        <f t="shared" si="58"/>
        <v>3758271.7567139501</v>
      </c>
      <c r="F160" s="2">
        <f t="shared" si="47"/>
        <v>5771.0370228459669</v>
      </c>
      <c r="G160" s="2">
        <f t="shared" si="48"/>
        <v>20653.568461253599</v>
      </c>
      <c r="H160" s="2">
        <f t="shared" si="49"/>
        <v>12344.014854771178</v>
      </c>
      <c r="I160" s="2">
        <f t="shared" si="45"/>
        <v>38768.620338870744</v>
      </c>
      <c r="J160" s="2">
        <f t="shared" si="59"/>
        <v>449069.85225858615</v>
      </c>
      <c r="K160" s="2">
        <f t="shared" si="50"/>
        <v>31380.524264198913</v>
      </c>
      <c r="L160" s="2">
        <f t="shared" si="51"/>
        <v>363491.07272697077</v>
      </c>
      <c r="M160" s="2"/>
      <c r="N160" s="28">
        <f t="shared" si="60"/>
        <v>5928406.9196433993</v>
      </c>
      <c r="O160" s="2">
        <f t="shared" si="61"/>
        <v>9073.5990863169609</v>
      </c>
      <c r="P160" s="2">
        <f t="shared" si="62"/>
        <v>32472.881247744735</v>
      </c>
      <c r="R160">
        <f t="shared" si="63"/>
        <v>139</v>
      </c>
      <c r="S160" s="89">
        <f t="shared" si="52"/>
        <v>32997.583316024778</v>
      </c>
      <c r="T160" s="89">
        <f>IF(AND(S160=0,S159&gt;0),SUM($G160:$H$381),S160)</f>
        <v>32997.583316024778</v>
      </c>
      <c r="U160" s="82">
        <f>SUM(T160:T$381)</f>
        <v>3791269.3400299754</v>
      </c>
      <c r="V160" s="68">
        <f>localspline(R160,'BBG rates'!$G$10:$G$27,'BBG rates'!$K$10:$K$27)</f>
        <v>1.0171896126895736</v>
      </c>
      <c r="W160" s="68">
        <f>locallinterp(R160,'BBG rates'!$G$10:$G$27,'BBG rates'!$J$10:$J$27)</f>
        <v>-0.143375</v>
      </c>
      <c r="X160" s="56">
        <f t="shared" si="64"/>
        <v>-0.14346930318391848</v>
      </c>
      <c r="Y160" s="66">
        <f t="shared" si="53"/>
        <v>58.925016808587891</v>
      </c>
      <c r="Z160" s="72">
        <f t="shared" si="54"/>
        <v>1.8650750930227077E-2</v>
      </c>
      <c r="AA160" s="79">
        <f t="shared" si="55"/>
        <v>-301.34659300265531</v>
      </c>
      <c r="AB160" s="81">
        <f t="shared" si="65"/>
        <v>-9.5381224379148782E-2</v>
      </c>
      <c r="AD160" s="95">
        <f>locallinterp(R160,'BBG rates'!$N$10:$N$369,'BBG rates'!$P$10:$P$369)</f>
        <v>11.811244900758856</v>
      </c>
      <c r="AI160" s="185">
        <f t="shared" si="56"/>
        <v>139</v>
      </c>
      <c r="AJ160" s="127">
        <f>locallinterp(MIN(AI160,CAP_Senior*12),'BBG rates'!$X$24:$X$65,'BBG rates'!$Y$24:$Y$65)</f>
        <v>57.502332354512468</v>
      </c>
      <c r="AK160" s="127">
        <f>locallinterp(MIN(AI160,CAP_CB*12),'BBG rates'!$AA$25:$AA$40,'BBG rates'!$AC$25:$AC$40)</f>
        <v>10.316666666666666</v>
      </c>
      <c r="AL160" s="144">
        <f t="shared" si="57"/>
        <v>18.338229833600451</v>
      </c>
      <c r="AM160" s="142">
        <f>(SUMPRODUCT(AL160:AL$381,G160:G$381)+SUMPRODUCT(AL160:AL$381,H160:H$381))/12</f>
        <v>6304299.5677713277</v>
      </c>
    </row>
    <row r="161" spans="1:39" x14ac:dyDescent="0.2">
      <c r="A161" s="7">
        <v>140</v>
      </c>
      <c r="B161" s="7">
        <v>70</v>
      </c>
      <c r="C161" s="7">
        <v>35</v>
      </c>
      <c r="D161" s="12">
        <f t="shared" si="46"/>
        <v>11.666666666666666</v>
      </c>
      <c r="E161" s="29">
        <f t="shared" si="58"/>
        <v>3725418.3587818313</v>
      </c>
      <c r="F161" s="2">
        <f t="shared" si="47"/>
        <v>5720.8083901897289</v>
      </c>
      <c r="G161" s="2">
        <f t="shared" si="48"/>
        <v>20617.289811707626</v>
      </c>
      <c r="H161" s="2">
        <f t="shared" si="49"/>
        <v>12236.108120411347</v>
      </c>
      <c r="I161" s="2">
        <f t="shared" si="45"/>
        <v>38574.206322308703</v>
      </c>
      <c r="J161" s="2">
        <f t="shared" si="59"/>
        <v>450032.40709360153</v>
      </c>
      <c r="K161" s="2">
        <f t="shared" si="50"/>
        <v>31175.704142552509</v>
      </c>
      <c r="L161" s="2">
        <f t="shared" si="51"/>
        <v>363716.5483297793</v>
      </c>
      <c r="M161" s="2"/>
      <c r="N161" s="28">
        <f t="shared" si="60"/>
        <v>5895884.6084598964</v>
      </c>
      <c r="O161" s="2">
        <f t="shared" si="61"/>
        <v>9024.1691505588915</v>
      </c>
      <c r="P161" s="2">
        <f t="shared" si="62"/>
        <v>32522.311183502803</v>
      </c>
      <c r="R161">
        <f t="shared" si="63"/>
        <v>140</v>
      </c>
      <c r="S161" s="89">
        <f t="shared" si="52"/>
        <v>32853.397932118969</v>
      </c>
      <c r="T161" s="89">
        <f>IF(AND(S161=0,S160&gt;0),SUM($G161:$H$381),S161)</f>
        <v>32853.397932118969</v>
      </c>
      <c r="U161" s="82">
        <f>SUM(T161:T$381)</f>
        <v>3758271.7567139501</v>
      </c>
      <c r="V161" s="68">
        <f>localspline(R161,'BBG rates'!$G$10:$G$27,'BBG rates'!$K$10:$K$27)</f>
        <v>1.0167757324483095</v>
      </c>
      <c r="W161" s="68">
        <f>locallinterp(R161,'BBG rates'!$G$10:$G$27,'BBG rates'!$J$10:$J$27)</f>
        <v>-0.13899999999999998</v>
      </c>
      <c r="X161" s="56">
        <f t="shared" si="64"/>
        <v>-0.13908863330454047</v>
      </c>
      <c r="Y161" s="66">
        <f t="shared" si="53"/>
        <v>62.870133712840698</v>
      </c>
      <c r="Z161" s="72">
        <f t="shared" si="54"/>
        <v>2.0074163163063423E-2</v>
      </c>
      <c r="AA161" s="79">
        <f t="shared" si="55"/>
        <v>-298.72380142079248</v>
      </c>
      <c r="AB161" s="81">
        <f t="shared" si="65"/>
        <v>-9.5381224379148796E-2</v>
      </c>
      <c r="AD161" s="95">
        <f>locallinterp(R161,'BBG rates'!$N$10:$N$369,'BBG rates'!$P$10:$P$369)</f>
        <v>11.895976211796215</v>
      </c>
      <c r="AI161" s="185">
        <f t="shared" si="56"/>
        <v>140</v>
      </c>
      <c r="AJ161" s="127">
        <f>locallinterp(MIN(AI161,CAP_Senior*12),'BBG rates'!$X$24:$X$65,'BBG rates'!$Y$24:$Y$65)</f>
        <v>57.64039040600268</v>
      </c>
      <c r="AK161" s="127">
        <f>locallinterp(MIN(AI161,CAP_CB*12),'BBG rates'!$AA$25:$AA$40,'BBG rates'!$AC$25:$AC$40)</f>
        <v>10.333333333333334</v>
      </c>
      <c r="AL161" s="144">
        <f t="shared" si="57"/>
        <v>18.375533035687123</v>
      </c>
      <c r="AM161" s="142">
        <f>(SUMPRODUCT(AL161:AL$381,G161:G$381)+SUMPRODUCT(AL161:AL$381,H161:H$381))/12</f>
        <v>6253873.1288711084</v>
      </c>
    </row>
    <row r="162" spans="1:39" x14ac:dyDescent="0.2">
      <c r="A162" s="7">
        <v>141</v>
      </c>
      <c r="B162" s="7">
        <v>70.5</v>
      </c>
      <c r="C162" s="7">
        <v>35.25</v>
      </c>
      <c r="D162" s="12">
        <f t="shared" si="46"/>
        <v>11.75</v>
      </c>
      <c r="E162" s="29">
        <f t="shared" si="58"/>
        <v>3692708.6106922072</v>
      </c>
      <c r="F162" s="2">
        <f t="shared" si="47"/>
        <v>5670.7992352635183</v>
      </c>
      <c r="G162" s="2">
        <f t="shared" si="48"/>
        <v>20581.074886762824</v>
      </c>
      <c r="H162" s="2">
        <f t="shared" si="49"/>
        <v>12128.673202861059</v>
      </c>
      <c r="I162" s="2">
        <f t="shared" si="45"/>
        <v>38380.547324887404</v>
      </c>
      <c r="J162" s="2">
        <f t="shared" si="59"/>
        <v>450971.43106742698</v>
      </c>
      <c r="K162" s="2">
        <f t="shared" si="50"/>
        <v>30972.043413710733</v>
      </c>
      <c r="L162" s="2">
        <f t="shared" si="51"/>
        <v>363921.51011110109</v>
      </c>
      <c r="M162" s="2"/>
      <c r="N162" s="28">
        <f t="shared" si="60"/>
        <v>5863312.7920988202</v>
      </c>
      <c r="O162" s="2">
        <f t="shared" si="61"/>
        <v>8974.6639729850322</v>
      </c>
      <c r="P162" s="2">
        <f t="shared" si="62"/>
        <v>32571.816361076664</v>
      </c>
      <c r="R162">
        <f t="shared" si="63"/>
        <v>141</v>
      </c>
      <c r="S162" s="89">
        <f t="shared" si="52"/>
        <v>32709.748089623885</v>
      </c>
      <c r="T162" s="89">
        <f>IF(AND(S162=0,S161&gt;0),SUM($G162:$H$381),S162)</f>
        <v>32709.748089623885</v>
      </c>
      <c r="U162" s="82">
        <f>SUM(T162:T$381)</f>
        <v>3725418.3587818304</v>
      </c>
      <c r="V162" s="68">
        <f>localspline(R162,'BBG rates'!$G$10:$G$27,'BBG rates'!$K$10:$K$27)</f>
        <v>1.0163567680807404</v>
      </c>
      <c r="W162" s="68">
        <f>locallinterp(R162,'BBG rates'!$G$10:$G$27,'BBG rates'!$J$10:$J$27)</f>
        <v>-0.13462499999999999</v>
      </c>
      <c r="X162" s="56">
        <f t="shared" si="64"/>
        <v>-0.13470813934923775</v>
      </c>
      <c r="Y162" s="66">
        <f t="shared" si="53"/>
        <v>66.678078894331236</v>
      </c>
      <c r="Z162" s="72">
        <f t="shared" si="54"/>
        <v>2.1477774297370741E-2</v>
      </c>
      <c r="AA162" s="79">
        <f t="shared" si="55"/>
        <v>-296.11247032097509</v>
      </c>
      <c r="AB162" s="81">
        <f t="shared" si="65"/>
        <v>-9.538122437914881E-2</v>
      </c>
      <c r="AD162" s="95">
        <f>locallinterp(R162,'BBG rates'!$N$10:$N$369,'BBG rates'!$P$10:$P$369)</f>
        <v>11.980672609136278</v>
      </c>
      <c r="AI162" s="185">
        <f t="shared" si="56"/>
        <v>141</v>
      </c>
      <c r="AJ162" s="127">
        <f>locallinterp(MIN(AI162,CAP_Senior*12),'BBG rates'!$X$24:$X$65,'BBG rates'!$Y$24:$Y$65)</f>
        <v>57.778448457492892</v>
      </c>
      <c r="AK162" s="127">
        <f>locallinterp(MIN(AI162,CAP_CB*12),'BBG rates'!$AA$25:$AA$40,'BBG rates'!$AC$25:$AC$40)</f>
        <v>10.35</v>
      </c>
      <c r="AL162" s="144">
        <f t="shared" si="57"/>
        <v>18.412836237773789</v>
      </c>
      <c r="AM162" s="142">
        <f>(SUMPRODUCT(AL162:AL$381,G162:G$381)+SUMPRODUCT(AL162:AL$381,H162:H$381))/12</f>
        <v>6203564.9039514214</v>
      </c>
    </row>
    <row r="163" spans="1:39" x14ac:dyDescent="0.2">
      <c r="A163" s="7">
        <v>142</v>
      </c>
      <c r="B163" s="7">
        <v>71</v>
      </c>
      <c r="C163" s="7">
        <v>35.5</v>
      </c>
      <c r="D163" s="12">
        <f t="shared" si="46"/>
        <v>11.833333333333334</v>
      </c>
      <c r="E163" s="29">
        <f t="shared" si="58"/>
        <v>3660141.9787684586</v>
      </c>
      <c r="F163" s="2">
        <f t="shared" si="47"/>
        <v>5621.0087428708857</v>
      </c>
      <c r="G163" s="2">
        <f t="shared" si="48"/>
        <v>20544.923574484899</v>
      </c>
      <c r="H163" s="2">
        <f t="shared" si="49"/>
        <v>12021.708349263536</v>
      </c>
      <c r="I163" s="2">
        <f t="shared" si="45"/>
        <v>38187.640666619322</v>
      </c>
      <c r="J163" s="2">
        <f t="shared" si="59"/>
        <v>451887.081221662</v>
      </c>
      <c r="K163" s="2">
        <f t="shared" si="50"/>
        <v>30769.53594112374</v>
      </c>
      <c r="L163" s="2">
        <f t="shared" si="51"/>
        <v>364106.17530329764</v>
      </c>
      <c r="M163" s="2"/>
      <c r="N163" s="28">
        <f t="shared" si="60"/>
        <v>5830691.3952038214</v>
      </c>
      <c r="O163" s="2">
        <f t="shared" si="61"/>
        <v>8925.0834390629498</v>
      </c>
      <c r="P163" s="2">
        <f t="shared" si="62"/>
        <v>32621.396894998757</v>
      </c>
      <c r="R163">
        <f t="shared" si="63"/>
        <v>142</v>
      </c>
      <c r="S163" s="89">
        <f t="shared" si="52"/>
        <v>32566.631923748435</v>
      </c>
      <c r="T163" s="89">
        <f>IF(AND(S163=0,S162&gt;0),SUM($G163:$H$381),S163)</f>
        <v>32566.631923748435</v>
      </c>
      <c r="U163" s="82">
        <f>SUM(T163:T$381)</f>
        <v>3692708.6106922077</v>
      </c>
      <c r="V163" s="68">
        <f>localspline(R163,'BBG rates'!$G$10:$G$27,'BBG rates'!$K$10:$K$27)</f>
        <v>1.0159343880521383</v>
      </c>
      <c r="W163" s="68">
        <f>locallinterp(R163,'BBG rates'!$G$10:$G$27,'BBG rates'!$J$10:$J$27)</f>
        <v>-0.13025</v>
      </c>
      <c r="X163" s="56">
        <f t="shared" si="64"/>
        <v>-0.13032782130335541</v>
      </c>
      <c r="Y163" s="66">
        <f t="shared" si="53"/>
        <v>70.349969980777502</v>
      </c>
      <c r="Z163" s="72">
        <f t="shared" si="54"/>
        <v>2.2861257921216876E-2</v>
      </c>
      <c r="AA163" s="79">
        <f t="shared" si="55"/>
        <v>-293.51255713604024</v>
      </c>
      <c r="AB163" s="81">
        <f t="shared" si="65"/>
        <v>-9.5381224379148796E-2</v>
      </c>
      <c r="AD163" s="95">
        <f>locallinterp(R163,'BBG rates'!$N$10:$N$369,'BBG rates'!$P$10:$P$369)</f>
        <v>12.065333808140622</v>
      </c>
      <c r="AI163" s="185">
        <f t="shared" si="56"/>
        <v>142</v>
      </c>
      <c r="AJ163" s="127">
        <f>locallinterp(MIN(AI163,CAP_Senior*12),'BBG rates'!$X$24:$X$65,'BBG rates'!$Y$24:$Y$65)</f>
        <v>57.916506508983105</v>
      </c>
      <c r="AK163" s="127">
        <f>locallinterp(MIN(AI163,CAP_CB*12),'BBG rates'!$AA$25:$AA$40,'BBG rates'!$AC$25:$AC$40)</f>
        <v>10.366666666666667</v>
      </c>
      <c r="AL163" s="144">
        <f t="shared" si="57"/>
        <v>18.450139439860461</v>
      </c>
      <c r="AM163" s="142">
        <f>(SUMPRODUCT(AL163:AL$381,G163:G$381)+SUMPRODUCT(AL163:AL$381,H163:H$381))/12</f>
        <v>6153374.9677053317</v>
      </c>
    </row>
    <row r="164" spans="1:39" x14ac:dyDescent="0.2">
      <c r="A164" s="7">
        <v>143</v>
      </c>
      <c r="B164" s="7">
        <v>71.5</v>
      </c>
      <c r="C164" s="7">
        <v>35.75</v>
      </c>
      <c r="D164" s="12">
        <f t="shared" si="46"/>
        <v>11.916666666666666</v>
      </c>
      <c r="E164" s="29">
        <f t="shared" si="58"/>
        <v>3627717.9311924558</v>
      </c>
      <c r="F164" s="2">
        <f t="shared" si="47"/>
        <v>5571.4361006539475</v>
      </c>
      <c r="G164" s="2">
        <f t="shared" si="48"/>
        <v>20508.83576313618</v>
      </c>
      <c r="H164" s="2">
        <f t="shared" si="49"/>
        <v>11915.211812866193</v>
      </c>
      <c r="I164" s="2">
        <f t="shared" si="45"/>
        <v>37995.483676656324</v>
      </c>
      <c r="J164" s="2">
        <f t="shared" si="59"/>
        <v>452779.51381348784</v>
      </c>
      <c r="K164" s="2">
        <f t="shared" si="50"/>
        <v>30568.175619541358</v>
      </c>
      <c r="L164" s="2">
        <f t="shared" si="51"/>
        <v>364270.75946620118</v>
      </c>
      <c r="M164" s="2"/>
      <c r="N164" s="28">
        <f t="shared" si="60"/>
        <v>5798020.3423038451</v>
      </c>
      <c r="O164" s="2">
        <f t="shared" si="61"/>
        <v>8875.4274340858665</v>
      </c>
      <c r="P164" s="2">
        <f t="shared" si="62"/>
        <v>32671.052899975835</v>
      </c>
      <c r="R164">
        <f t="shared" si="63"/>
        <v>143</v>
      </c>
      <c r="S164" s="89">
        <f t="shared" si="52"/>
        <v>32424.047576002373</v>
      </c>
      <c r="T164" s="89">
        <f>IF(AND(S164=0,S163&gt;0),SUM($G164:$H$381),S164)</f>
        <v>32424.047576002373</v>
      </c>
      <c r="U164" s="82">
        <f>SUM(T164:T$381)</f>
        <v>3660141.9787684586</v>
      </c>
      <c r="V164" s="68">
        <f>localspline(R164,'BBG rates'!$G$10:$G$27,'BBG rates'!$K$10:$K$27)</f>
        <v>1.0155101937521822</v>
      </c>
      <c r="W164" s="68">
        <f>locallinterp(R164,'BBG rates'!$G$10:$G$27,'BBG rates'!$J$10:$J$27)</f>
        <v>-0.12587499999999999</v>
      </c>
      <c r="X164" s="56">
        <f t="shared" si="64"/>
        <v>-0.12594767915197203</v>
      </c>
      <c r="Y164" s="66">
        <f t="shared" si="53"/>
        <v>73.886918468952871</v>
      </c>
      <c r="Z164" s="72">
        <f t="shared" si="54"/>
        <v>2.4224279461578881E-2</v>
      </c>
      <c r="AA164" s="79">
        <f t="shared" si="55"/>
        <v>-290.92401944704676</v>
      </c>
      <c r="AB164" s="81">
        <f t="shared" si="65"/>
        <v>-9.538122437914881E-2</v>
      </c>
      <c r="AD164" s="95">
        <f>locallinterp(R164,'BBG rates'!$N$10:$N$369,'BBG rates'!$P$10:$P$369)</f>
        <v>12.14995965761997</v>
      </c>
      <c r="AI164" s="185">
        <f t="shared" si="56"/>
        <v>143</v>
      </c>
      <c r="AJ164" s="127">
        <f>locallinterp(MIN(AI164,CAP_Senior*12),'BBG rates'!$X$24:$X$65,'BBG rates'!$Y$24:$Y$65)</f>
        <v>58.054564560473317</v>
      </c>
      <c r="AK164" s="127">
        <f>locallinterp(MIN(AI164,CAP_CB*12),'BBG rates'!$AA$25:$AA$40,'BBG rates'!$AC$25:$AC$40)</f>
        <v>10.383333333333333</v>
      </c>
      <c r="AL164" s="144">
        <f t="shared" si="57"/>
        <v>18.48744264194713</v>
      </c>
      <c r="AM164" s="142">
        <f>(SUMPRODUCT(AL164:AL$381,G164:G$381)+SUMPRODUCT(AL164:AL$381,H164:H$381))/12</f>
        <v>6103303.3926986838</v>
      </c>
    </row>
    <row r="165" spans="1:39" x14ac:dyDescent="0.2">
      <c r="A165" s="7">
        <v>144</v>
      </c>
      <c r="B165" s="7">
        <v>72</v>
      </c>
      <c r="C165" s="7">
        <v>36</v>
      </c>
      <c r="D165" s="12">
        <f t="shared" si="46"/>
        <v>12</v>
      </c>
      <c r="E165" s="29">
        <f t="shared" si="58"/>
        <v>3595435.9379982804</v>
      </c>
      <c r="F165" s="2">
        <f t="shared" si="47"/>
        <v>5522.0804990838014</v>
      </c>
      <c r="G165" s="2">
        <f t="shared" si="48"/>
        <v>20472.811341175275</v>
      </c>
      <c r="H165" s="2">
        <f t="shared" si="49"/>
        <v>11809.181853000027</v>
      </c>
      <c r="I165" s="2">
        <f t="shared" si="45"/>
        <v>37804.073693259103</v>
      </c>
      <c r="J165" s="2">
        <f t="shared" si="59"/>
        <v>453648.88431910926</v>
      </c>
      <c r="K165" s="2">
        <f t="shared" si="50"/>
        <v>30367.956374856964</v>
      </c>
      <c r="L165" s="2">
        <f t="shared" si="51"/>
        <v>364415.47649828356</v>
      </c>
      <c r="M165" s="2"/>
      <c r="N165" s="28">
        <f t="shared" si="60"/>
        <v>5765299.5578129562</v>
      </c>
      <c r="O165" s="2">
        <f t="shared" si="61"/>
        <v>8825.6958431724051</v>
      </c>
      <c r="P165" s="2">
        <f t="shared" si="62"/>
        <v>32720.784490889298</v>
      </c>
      <c r="R165">
        <f t="shared" si="63"/>
        <v>144</v>
      </c>
      <c r="S165" s="89">
        <f t="shared" si="52"/>
        <v>32281.993194175302</v>
      </c>
      <c r="T165" s="89">
        <f>IF(AND(S165=0,S164&gt;0),SUM($G165:$H$381),S165)</f>
        <v>32281.993194175302</v>
      </c>
      <c r="U165" s="82">
        <f>SUM(T165:T$381)</f>
        <v>3627717.9311924558</v>
      </c>
      <c r="V165" s="68">
        <f>localspline(R165,'BBG rates'!$G$10:$G$27,'BBG rates'!$K$10:$K$27)</f>
        <v>1.0150858163833618</v>
      </c>
      <c r="W165" s="68">
        <f>locallinterp(R165,'BBG rates'!$G$10:$G$27,'BBG rates'!$J$10:$J$27)</f>
        <v>-0.1215</v>
      </c>
      <c r="X165" s="56">
        <f t="shared" si="64"/>
        <v>-0.12156771288043267</v>
      </c>
      <c r="Y165" s="66">
        <f t="shared" si="53"/>
        <v>77.290029753045062</v>
      </c>
      <c r="Z165" s="72">
        <f t="shared" si="54"/>
        <v>2.5566495924661696E-2</v>
      </c>
      <c r="AA165" s="79">
        <f t="shared" si="55"/>
        <v>-288.34681498277439</v>
      </c>
      <c r="AB165" s="81">
        <f t="shared" si="65"/>
        <v>-9.5381224379148838E-2</v>
      </c>
      <c r="AD165" s="95">
        <f>locallinterp(R165,'BBG rates'!$N$10:$N$369,'BBG rates'!$P$10:$P$369)</f>
        <v>12.234550142318584</v>
      </c>
      <c r="AI165" s="185">
        <f t="shared" si="56"/>
        <v>144</v>
      </c>
      <c r="AJ165" s="127">
        <f>locallinterp(MIN(AI165,CAP_Senior*12),'BBG rates'!$X$24:$X$65,'BBG rates'!$Y$24:$Y$65)</f>
        <v>58.192622611963529</v>
      </c>
      <c r="AK165" s="127">
        <f>locallinterp(MIN(AI165,CAP_CB*12),'BBG rates'!$AA$25:$AA$40,'BBG rates'!$AC$25:$AC$40)</f>
        <v>10.4</v>
      </c>
      <c r="AL165" s="144">
        <f t="shared" si="57"/>
        <v>18.524745844033802</v>
      </c>
      <c r="AM165" s="142">
        <f>(SUMPRODUCT(AL165:AL$381,G165:G$381)+SUMPRODUCT(AL165:AL$381,H165:H$381))/12</f>
        <v>6053350.249383592</v>
      </c>
    </row>
    <row r="166" spans="1:39" x14ac:dyDescent="0.2">
      <c r="A166" s="7">
        <v>145</v>
      </c>
      <c r="B166" s="7">
        <v>72.5</v>
      </c>
      <c r="C166" s="7">
        <v>36.25</v>
      </c>
      <c r="D166" s="12">
        <f t="shared" si="46"/>
        <v>12.083333333333334</v>
      </c>
      <c r="E166" s="29">
        <f t="shared" si="58"/>
        <v>3563295.471065965</v>
      </c>
      <c r="F166" s="2">
        <f t="shared" si="47"/>
        <v>5472.9411314509625</v>
      </c>
      <c r="G166" s="2">
        <f t="shared" si="48"/>
        <v>20436.850197256703</v>
      </c>
      <c r="H166" s="2">
        <f t="shared" si="49"/>
        <v>11703.616735059042</v>
      </c>
      <c r="I166" s="2">
        <f t="shared" si="45"/>
        <v>37613.408063766707</v>
      </c>
      <c r="J166" s="2">
        <f t="shared" si="59"/>
        <v>454495.34743718104</v>
      </c>
      <c r="K166" s="2">
        <f t="shared" si="50"/>
        <v>30168.872163952059</v>
      </c>
      <c r="L166" s="2">
        <f t="shared" si="51"/>
        <v>364540.53864775406</v>
      </c>
      <c r="M166" s="2"/>
      <c r="N166" s="28">
        <f t="shared" si="60"/>
        <v>5732528.9660301609</v>
      </c>
      <c r="O166" s="2">
        <f t="shared" si="61"/>
        <v>8775.8885512663146</v>
      </c>
      <c r="P166" s="2">
        <f t="shared" si="62"/>
        <v>32770.591782795389</v>
      </c>
      <c r="R166">
        <f t="shared" si="63"/>
        <v>145</v>
      </c>
      <c r="S166" s="89">
        <f t="shared" si="52"/>
        <v>32140.466932315743</v>
      </c>
      <c r="T166" s="89">
        <f>IF(AND(S166=0,S165&gt;0),SUM($G166:$H$381),S166)</f>
        <v>32140.466932315743</v>
      </c>
      <c r="U166" s="82">
        <f>SUM(T166:T$381)</f>
        <v>3595435.9379982809</v>
      </c>
      <c r="V166" s="68">
        <f>localspline(R166,'BBG rates'!$G$10:$G$27,'BBG rates'!$K$10:$K$27)</f>
        <v>1.0146625671640166</v>
      </c>
      <c r="W166" s="68">
        <f>locallinterp(R166,'BBG rates'!$G$10:$G$27,'BBG rates'!$J$10:$J$27)</f>
        <v>-0.11824999999999999</v>
      </c>
      <c r="X166" s="56">
        <f t="shared" si="64"/>
        <v>-0.11831413749665565</v>
      </c>
      <c r="Y166" s="66">
        <f t="shared" si="53"/>
        <v>80.560403152909714</v>
      </c>
      <c r="Z166" s="72">
        <f t="shared" si="54"/>
        <v>2.6887555626234572E-2</v>
      </c>
      <c r="AA166" s="79">
        <f t="shared" si="55"/>
        <v>-285.78090161922455</v>
      </c>
      <c r="AB166" s="81">
        <f t="shared" si="65"/>
        <v>-9.5381224379148824E-2</v>
      </c>
      <c r="AD166" s="95">
        <f>locallinterp(R166,'BBG rates'!$N$10:$N$369,'BBG rates'!$P$10:$P$369)</f>
        <v>12.319105356248919</v>
      </c>
      <c r="AI166" s="185">
        <f t="shared" si="56"/>
        <v>145</v>
      </c>
      <c r="AJ166" s="127">
        <f>locallinterp(MIN(AI166,CAP_Senior*12),'BBG rates'!$X$24:$X$65,'BBG rates'!$Y$24:$Y$65)</f>
        <v>58.31962370813887</v>
      </c>
      <c r="AK166" s="127">
        <f>locallinterp(MIN(AI166,CAP_CB*12),'BBG rates'!$AA$25:$AA$40,'BBG rates'!$AC$25:$AC$40)</f>
        <v>10.416666666666668</v>
      </c>
      <c r="AL166" s="144">
        <f t="shared" si="57"/>
        <v>18.560169363716945</v>
      </c>
      <c r="AM166" s="142">
        <f>(SUMPRODUCT(AL166:AL$381,G166:G$381)+SUMPRODUCT(AL166:AL$381,H166:H$381))/12</f>
        <v>6003515.6061118478</v>
      </c>
    </row>
    <row r="167" spans="1:39" x14ac:dyDescent="0.2">
      <c r="A167" s="7">
        <v>146</v>
      </c>
      <c r="B167" s="7">
        <v>73</v>
      </c>
      <c r="C167" s="7">
        <v>36.5</v>
      </c>
      <c r="D167" s="12">
        <f t="shared" si="46"/>
        <v>12.166666666666666</v>
      </c>
      <c r="E167" s="29">
        <f t="shared" si="58"/>
        <v>3531296.0041152551</v>
      </c>
      <c r="F167" s="2">
        <f t="shared" si="47"/>
        <v>5424.0171938558333</v>
      </c>
      <c r="G167" s="2">
        <f t="shared" si="48"/>
        <v>20400.952220230563</v>
      </c>
      <c r="H167" s="2">
        <f t="shared" si="49"/>
        <v>11598.514730479763</v>
      </c>
      <c r="I167" s="2">
        <f t="shared" si="45"/>
        <v>37423.484144566159</v>
      </c>
      <c r="J167" s="2">
        <f t="shared" si="59"/>
        <v>455319.05709222157</v>
      </c>
      <c r="K167" s="2">
        <f t="shared" si="50"/>
        <v>29970.916974541677</v>
      </c>
      <c r="L167" s="2">
        <f t="shared" si="51"/>
        <v>364646.15652359038</v>
      </c>
      <c r="M167" s="2"/>
      <c r="N167" s="28">
        <f t="shared" si="60"/>
        <v>5699708.491139235</v>
      </c>
      <c r="O167" s="2">
        <f t="shared" si="61"/>
        <v>8726.0054431362041</v>
      </c>
      <c r="P167" s="2">
        <f t="shared" si="62"/>
        <v>32820.474890925499</v>
      </c>
      <c r="R167">
        <f t="shared" si="63"/>
        <v>146</v>
      </c>
      <c r="S167" s="89">
        <f t="shared" si="52"/>
        <v>31999.466950710324</v>
      </c>
      <c r="T167" s="89">
        <f>IF(AND(S167=0,S166&gt;0),SUM($G167:$H$381),S167)</f>
        <v>31999.466950710324</v>
      </c>
      <c r="U167" s="82">
        <f>SUM(T167:T$381)</f>
        <v>3563295.4710659645</v>
      </c>
      <c r="V167" s="68">
        <f>localspline(R167,'BBG rates'!$G$10:$G$27,'BBG rates'!$K$10:$K$27)</f>
        <v>1.0142408102107541</v>
      </c>
      <c r="W167" s="68">
        <f>locallinterp(R167,'BBG rates'!$G$10:$G$27,'BBG rates'!$J$10:$J$27)</f>
        <v>-0.11499999999999999</v>
      </c>
      <c r="X167" s="56">
        <f t="shared" si="64"/>
        <v>-0.11506065915565244</v>
      </c>
      <c r="Y167" s="66">
        <f t="shared" si="53"/>
        <v>83.729296172773644</v>
      </c>
      <c r="Z167" s="72">
        <f t="shared" si="54"/>
        <v>2.819725622620655E-2</v>
      </c>
      <c r="AA167" s="79">
        <f t="shared" si="55"/>
        <v>-283.22623737912301</v>
      </c>
      <c r="AB167" s="81">
        <f t="shared" si="65"/>
        <v>-9.5381224379148838E-2</v>
      </c>
      <c r="AD167" s="95">
        <f>locallinterp(R167,'BBG rates'!$N$10:$N$369,'BBG rates'!$P$10:$P$369)</f>
        <v>12.403625423766481</v>
      </c>
      <c r="AI167" s="185">
        <f t="shared" si="56"/>
        <v>146</v>
      </c>
      <c r="AJ167" s="127">
        <f>locallinterp(MIN(AI167,CAP_Senior*12),'BBG rates'!$X$24:$X$65,'BBG rates'!$Y$24:$Y$65)</f>
        <v>58.446624804314219</v>
      </c>
      <c r="AK167" s="127">
        <f>locallinterp(MIN(AI167,CAP_CB*12),'BBG rates'!$AA$25:$AA$40,'BBG rates'!$AC$25:$AC$40)</f>
        <v>10.433333333333334</v>
      </c>
      <c r="AL167" s="144">
        <f t="shared" si="57"/>
        <v>18.595592883400084</v>
      </c>
      <c r="AM167" s="142">
        <f>(SUMPRODUCT(AL167:AL$381,G167:G$381)+SUMPRODUCT(AL167:AL$381,H167:H$381))/12</f>
        <v>5953804.563637455</v>
      </c>
    </row>
    <row r="168" spans="1:39" x14ac:dyDescent="0.2">
      <c r="A168" s="7">
        <v>147</v>
      </c>
      <c r="B168" s="7">
        <v>73.5</v>
      </c>
      <c r="C168" s="7">
        <v>36.75</v>
      </c>
      <c r="D168" s="12">
        <f t="shared" si="46"/>
        <v>12.25</v>
      </c>
      <c r="E168" s="29">
        <f t="shared" si="58"/>
        <v>3499437.0126993922</v>
      </c>
      <c r="F168" s="2">
        <f t="shared" si="47"/>
        <v>5375.3078851992177</v>
      </c>
      <c r="G168" s="2">
        <f t="shared" si="48"/>
        <v>20365.117299142221</v>
      </c>
      <c r="H168" s="2">
        <f t="shared" si="49"/>
        <v>11493.874116720823</v>
      </c>
      <c r="I168" s="2">
        <f t="shared" si="45"/>
        <v>37234.299301062259</v>
      </c>
      <c r="J168" s="2">
        <f t="shared" si="59"/>
        <v>456120.16643801267</v>
      </c>
      <c r="K168" s="2">
        <f t="shared" si="50"/>
        <v>29774.084825020549</v>
      </c>
      <c r="L168" s="2">
        <f t="shared" si="51"/>
        <v>364732.53910650173</v>
      </c>
      <c r="M168" s="2"/>
      <c r="N168" s="28">
        <f t="shared" si="60"/>
        <v>5666838.0572085483</v>
      </c>
      <c r="O168" s="2">
        <f t="shared" si="61"/>
        <v>8676.0464033752833</v>
      </c>
      <c r="P168" s="2">
        <f t="shared" si="62"/>
        <v>32870.43393068642</v>
      </c>
      <c r="R168">
        <f t="shared" si="63"/>
        <v>147</v>
      </c>
      <c r="S168" s="89">
        <f t="shared" si="52"/>
        <v>31858.991415863042</v>
      </c>
      <c r="T168" s="89">
        <f>IF(AND(S168=0,S167&gt;0),SUM($G168:$H$381),S168)</f>
        <v>31858.991415863042</v>
      </c>
      <c r="U168" s="82">
        <f>SUM(T168:T$381)</f>
        <v>3531296.0041152546</v>
      </c>
      <c r="V168" s="68">
        <f>localspline(R168,'BBG rates'!$G$10:$G$27,'BBG rates'!$K$10:$K$27)</f>
        <v>1.0138205375314253</v>
      </c>
      <c r="W168" s="68">
        <f>locallinterp(R168,'BBG rates'!$G$10:$G$27,'BBG rates'!$J$10:$J$27)</f>
        <v>-0.11175</v>
      </c>
      <c r="X168" s="56">
        <f t="shared" si="64"/>
        <v>-0.11180727785129463</v>
      </c>
      <c r="Y168" s="66">
        <f t="shared" si="53"/>
        <v>86.797529306088848</v>
      </c>
      <c r="Z168" s="72">
        <f t="shared" si="54"/>
        <v>2.9495413311692219E-2</v>
      </c>
      <c r="AA168" s="79">
        <f t="shared" si="55"/>
        <v>-280.68278043142396</v>
      </c>
      <c r="AB168" s="81">
        <f t="shared" si="65"/>
        <v>-9.5381224379148838E-2</v>
      </c>
      <c r="AD168" s="95">
        <f>locallinterp(R168,'BBG rates'!$N$10:$N$369,'BBG rates'!$P$10:$P$369)</f>
        <v>12.488110468560766</v>
      </c>
      <c r="AI168" s="185">
        <f t="shared" si="56"/>
        <v>147</v>
      </c>
      <c r="AJ168" s="127">
        <f>locallinterp(MIN(AI168,CAP_Senior*12),'BBG rates'!$X$24:$X$65,'BBG rates'!$Y$24:$Y$65)</f>
        <v>58.57362590048956</v>
      </c>
      <c r="AK168" s="127">
        <f>locallinterp(MIN(AI168,CAP_CB*12),'BBG rates'!$AA$25:$AA$40,'BBG rates'!$AC$25:$AC$40)</f>
        <v>10.45</v>
      </c>
      <c r="AL168" s="144">
        <f t="shared" si="57"/>
        <v>18.631016403083223</v>
      </c>
      <c r="AM168" s="142">
        <f>(SUMPRODUCT(AL168:AL$381,G168:G$381)+SUMPRODUCT(AL168:AL$381,H168:H$381))/12</f>
        <v>5904217.1419790192</v>
      </c>
    </row>
    <row r="169" spans="1:39" x14ac:dyDescent="0.2">
      <c r="A169" s="7">
        <v>148</v>
      </c>
      <c r="B169" s="7">
        <v>74</v>
      </c>
      <c r="C169" s="7">
        <v>37</v>
      </c>
      <c r="D169" s="12">
        <f t="shared" si="46"/>
        <v>12.333333333333334</v>
      </c>
      <c r="E169" s="29">
        <f t="shared" si="58"/>
        <v>3467717.9741989174</v>
      </c>
      <c r="F169" s="2">
        <f t="shared" si="47"/>
        <v>5326.8124071728471</v>
      </c>
      <c r="G169" s="2">
        <f t="shared" si="48"/>
        <v>20329.345323231901</v>
      </c>
      <c r="H169" s="2">
        <f t="shared" si="49"/>
        <v>11389.693177242603</v>
      </c>
      <c r="I169" s="2">
        <f t="shared" si="45"/>
        <v>37045.850907647349</v>
      </c>
      <c r="J169" s="2">
        <f t="shared" si="59"/>
        <v>456898.82786098402</v>
      </c>
      <c r="K169" s="2">
        <f t="shared" si="50"/>
        <v>29578.369764309951</v>
      </c>
      <c r="L169" s="2">
        <f t="shared" si="51"/>
        <v>364799.89375982276</v>
      </c>
      <c r="M169" s="2"/>
      <c r="N169" s="28">
        <f t="shared" si="60"/>
        <v>5633917.5881908881</v>
      </c>
      <c r="O169" s="2">
        <f t="shared" si="61"/>
        <v>8626.0113164010854</v>
      </c>
      <c r="P169" s="2">
        <f t="shared" si="62"/>
        <v>32920.469017660609</v>
      </c>
      <c r="R169">
        <f t="shared" si="63"/>
        <v>148</v>
      </c>
      <c r="S169" s="89">
        <f t="shared" si="52"/>
        <v>31719.038500474504</v>
      </c>
      <c r="T169" s="89">
        <f>IF(AND(S169=0,S168&gt;0),SUM($G169:$H$381),S169)</f>
        <v>31719.038500474504</v>
      </c>
      <c r="U169" s="82">
        <f>SUM(T169:T$381)</f>
        <v>3499437.0126993908</v>
      </c>
      <c r="V169" s="68">
        <f>localspline(R169,'BBG rates'!$G$10:$G$27,'BBG rates'!$K$10:$K$27)</f>
        <v>1.0134015622325308</v>
      </c>
      <c r="W169" s="68">
        <f>locallinterp(R169,'BBG rates'!$G$10:$G$27,'BBG rates'!$J$10:$J$27)</f>
        <v>-0.1085</v>
      </c>
      <c r="X169" s="56">
        <f t="shared" si="64"/>
        <v>-0.10855399357758699</v>
      </c>
      <c r="Y169" s="66">
        <f t="shared" si="53"/>
        <v>89.765918560501689</v>
      </c>
      <c r="Z169" s="72">
        <f t="shared" si="54"/>
        <v>3.0781837730381043E-2</v>
      </c>
      <c r="AA169" s="79">
        <f t="shared" si="55"/>
        <v>-278.15048909081577</v>
      </c>
      <c r="AB169" s="81">
        <f t="shared" si="65"/>
        <v>-9.5381224379148838E-2</v>
      </c>
      <c r="AD169" s="95">
        <f>locallinterp(R169,'BBG rates'!$N$10:$N$369,'BBG rates'!$P$10:$P$369)</f>
        <v>12.57256059874681</v>
      </c>
      <c r="AI169" s="185">
        <f t="shared" si="56"/>
        <v>148</v>
      </c>
      <c r="AJ169" s="127">
        <f>locallinterp(MIN(AI169,CAP_Senior*12),'BBG rates'!$X$24:$X$65,'BBG rates'!$Y$24:$Y$65)</f>
        <v>58.700626996664909</v>
      </c>
      <c r="AK169" s="127">
        <f>locallinterp(MIN(AI169,CAP_CB*12),'BBG rates'!$AA$25:$AA$40,'BBG rates'!$AC$25:$AC$40)</f>
        <v>10.466666666666667</v>
      </c>
      <c r="AL169" s="144">
        <f t="shared" si="57"/>
        <v>18.666439922766369</v>
      </c>
      <c r="AM169" s="142">
        <f>(SUMPRODUCT(AL169:AL$381,G169:G$381)+SUMPRODUCT(AL169:AL$381,H169:H$381))/12</f>
        <v>5854753.3593411334</v>
      </c>
    </row>
    <row r="170" spans="1:39" x14ac:dyDescent="0.2">
      <c r="A170" s="7">
        <v>149</v>
      </c>
      <c r="B170" s="7">
        <v>74.5</v>
      </c>
      <c r="C170" s="7">
        <v>37.25</v>
      </c>
      <c r="D170" s="12">
        <f t="shared" si="46"/>
        <v>12.416666666666666</v>
      </c>
      <c r="E170" s="29">
        <f t="shared" si="58"/>
        <v>3436138.3678154964</v>
      </c>
      <c r="F170" s="2">
        <f t="shared" si="47"/>
        <v>5278.5299642499531</v>
      </c>
      <c r="G170" s="2">
        <f t="shared" si="48"/>
        <v>20293.636181934395</v>
      </c>
      <c r="H170" s="2">
        <f t="shared" si="49"/>
        <v>11285.970201486954</v>
      </c>
      <c r="I170" s="2">
        <f t="shared" si="45"/>
        <v>36858.136347671301</v>
      </c>
      <c r="J170" s="2">
        <f t="shared" si="59"/>
        <v>457655.19298358529</v>
      </c>
      <c r="K170" s="2">
        <f t="shared" si="50"/>
        <v>29383.765871705407</v>
      </c>
      <c r="L170" s="2">
        <f t="shared" si="51"/>
        <v>364848.42624034209</v>
      </c>
      <c r="M170" s="2"/>
      <c r="N170" s="28">
        <f t="shared" si="60"/>
        <v>5600947.0079232818</v>
      </c>
      <c r="O170" s="2">
        <f t="shared" si="61"/>
        <v>8575.9000664552132</v>
      </c>
      <c r="P170" s="2">
        <f t="shared" si="62"/>
        <v>32970.580267606492</v>
      </c>
      <c r="R170">
        <f t="shared" si="63"/>
        <v>149</v>
      </c>
      <c r="S170" s="89">
        <f t="shared" si="52"/>
        <v>31579.606383421349</v>
      </c>
      <c r="T170" s="89">
        <f>IF(AND(S170=0,S169&gt;0),SUM($G170:$H$381),S170)</f>
        <v>31579.606383421349</v>
      </c>
      <c r="U170" s="82">
        <f>SUM(T170:T$381)</f>
        <v>3467717.9741989169</v>
      </c>
      <c r="V170" s="68">
        <f>localspline(R170,'BBG rates'!$G$10:$G$27,'BBG rates'!$K$10:$K$27)</f>
        <v>1.0129839955340878</v>
      </c>
      <c r="W170" s="68">
        <f>locallinterp(R170,'BBG rates'!$G$10:$G$27,'BBG rates'!$J$10:$J$27)</f>
        <v>-0.10525</v>
      </c>
      <c r="X170" s="56">
        <f t="shared" si="64"/>
        <v>-0.10530080632840111</v>
      </c>
      <c r="Y170" s="66">
        <f t="shared" si="53"/>
        <v>92.635275478558142</v>
      </c>
      <c r="Z170" s="72">
        <f t="shared" si="54"/>
        <v>3.2056335434818499E-2</v>
      </c>
      <c r="AA170" s="79">
        <f t="shared" si="55"/>
        <v>-275.62932181722857</v>
      </c>
      <c r="AB170" s="81">
        <f t="shared" si="65"/>
        <v>-9.5381224379148824E-2</v>
      </c>
      <c r="AD170" s="95">
        <f>locallinterp(R170,'BBG rates'!$N$10:$N$369,'BBG rates'!$P$10:$P$369)</f>
        <v>12.656975931707983</v>
      </c>
      <c r="AI170" s="185">
        <f t="shared" si="56"/>
        <v>149</v>
      </c>
      <c r="AJ170" s="127">
        <f>locallinterp(MIN(AI170,CAP_Senior*12),'BBG rates'!$X$24:$X$65,'BBG rates'!$Y$24:$Y$65)</f>
        <v>58.82762809284025</v>
      </c>
      <c r="AK170" s="127">
        <f>locallinterp(MIN(AI170,CAP_CB*12),'BBG rates'!$AA$25:$AA$40,'BBG rates'!$AC$25:$AC$40)</f>
        <v>10.483333333333334</v>
      </c>
      <c r="AL170" s="144">
        <f t="shared" si="57"/>
        <v>18.701863442449511</v>
      </c>
      <c r="AM170" s="142">
        <f>(SUMPRODUCT(AL170:AL$381,G170:G$381)+SUMPRODUCT(AL170:AL$381,H170:H$381))/12</f>
        <v>5805413.2321263812</v>
      </c>
    </row>
    <row r="171" spans="1:39" x14ac:dyDescent="0.2">
      <c r="A171" s="7">
        <v>150</v>
      </c>
      <c r="B171" s="7">
        <v>75</v>
      </c>
      <c r="C171" s="7">
        <v>37.5</v>
      </c>
      <c r="D171" s="12">
        <f t="shared" si="46"/>
        <v>12.5</v>
      </c>
      <c r="E171" s="29">
        <f t="shared" si="58"/>
        <v>3404697.6745657609</v>
      </c>
      <c r="F171" s="2">
        <f t="shared" si="47"/>
        <v>5230.4597636758663</v>
      </c>
      <c r="G171" s="2">
        <f t="shared" si="48"/>
        <v>20257.989764878719</v>
      </c>
      <c r="H171" s="2">
        <f t="shared" si="49"/>
        <v>11182.703484856975</v>
      </c>
      <c r="I171" s="2">
        <f t="shared" si="45"/>
        <v>36671.15301341156</v>
      </c>
      <c r="J171" s="2">
        <f t="shared" si="59"/>
        <v>458389.4126676445</v>
      </c>
      <c r="K171" s="2">
        <f t="shared" si="50"/>
        <v>29190.267256725085</v>
      </c>
      <c r="L171" s="2">
        <f t="shared" si="51"/>
        <v>364878.34070906357</v>
      </c>
      <c r="M171" s="2"/>
      <c r="N171" s="28">
        <f t="shared" si="60"/>
        <v>5567926.2401268231</v>
      </c>
      <c r="O171" s="2">
        <f t="shared" si="61"/>
        <v>8525.7125376030508</v>
      </c>
      <c r="P171" s="2">
        <f t="shared" si="62"/>
        <v>33020.767796458647</v>
      </c>
      <c r="R171">
        <f t="shared" si="63"/>
        <v>150</v>
      </c>
      <c r="S171" s="89">
        <f t="shared" si="52"/>
        <v>31440.693249735694</v>
      </c>
      <c r="T171" s="89">
        <f>IF(AND(S171=0,S170&gt;0),SUM($G171:$H$381),S171)</f>
        <v>31440.693249735694</v>
      </c>
      <c r="U171" s="82">
        <f>SUM(T171:T$381)</f>
        <v>3436138.3678154955</v>
      </c>
      <c r="V171" s="68">
        <f>localspline(R171,'BBG rates'!$G$10:$G$27,'BBG rates'!$K$10:$K$27)</f>
        <v>1.012567889020384</v>
      </c>
      <c r="W171" s="68">
        <f>locallinterp(R171,'BBG rates'!$G$10:$G$27,'BBG rates'!$J$10:$J$27)</f>
        <v>-0.10199999999999999</v>
      </c>
      <c r="X171" s="56">
        <f t="shared" si="64"/>
        <v>-0.102047716097875</v>
      </c>
      <c r="Y171" s="66">
        <f t="shared" si="53"/>
        <v>95.406407158314636</v>
      </c>
      <c r="Z171" s="72">
        <f t="shared" si="54"/>
        <v>3.3318707320497819E-2</v>
      </c>
      <c r="AA171" s="79">
        <f t="shared" si="55"/>
        <v>-273.11923721534333</v>
      </c>
      <c r="AB171" s="81">
        <f t="shared" si="65"/>
        <v>-9.5381224379148824E-2</v>
      </c>
      <c r="AD171" s="95">
        <f>locallinterp(R171,'BBG rates'!$N$10:$N$369,'BBG rates'!$P$10:$P$369)</f>
        <v>12.741356589126347</v>
      </c>
      <c r="AI171" s="185">
        <f t="shared" si="56"/>
        <v>150</v>
      </c>
      <c r="AJ171" s="127">
        <f>locallinterp(MIN(AI171,CAP_Senior*12),'BBG rates'!$X$24:$X$65,'BBG rates'!$Y$24:$Y$65)</f>
        <v>58.954629189015591</v>
      </c>
      <c r="AK171" s="127">
        <f>locallinterp(MIN(AI171,CAP_CB*12),'BBG rates'!$AA$25:$AA$40,'BBG rates'!$AC$25:$AC$40)</f>
        <v>10.5</v>
      </c>
      <c r="AL171" s="144">
        <f t="shared" si="57"/>
        <v>18.73728696213265</v>
      </c>
      <c r="AM171" s="142">
        <f>(SUMPRODUCT(AL171:AL$381,G171:G$381)+SUMPRODUCT(AL171:AL$381,H171:H$381))/12</f>
        <v>5756196.774947294</v>
      </c>
    </row>
    <row r="172" spans="1:39" x14ac:dyDescent="0.2">
      <c r="A172" s="7">
        <v>151</v>
      </c>
      <c r="B172" s="7">
        <v>75.5</v>
      </c>
      <c r="C172" s="7">
        <v>37.75</v>
      </c>
      <c r="D172" s="12">
        <f t="shared" si="46"/>
        <v>12.583333333333334</v>
      </c>
      <c r="E172" s="29">
        <f t="shared" si="58"/>
        <v>3373395.3772751763</v>
      </c>
      <c r="F172" s="2">
        <f t="shared" si="47"/>
        <v>5182.6010154586447</v>
      </c>
      <c r="G172" s="2">
        <f t="shared" si="48"/>
        <v>20222.405961887747</v>
      </c>
      <c r="H172" s="2">
        <f t="shared" si="49"/>
        <v>11079.891328696856</v>
      </c>
      <c r="I172" s="2">
        <f t="shared" si="45"/>
        <v>36484.898306043251</v>
      </c>
      <c r="J172" s="2">
        <f t="shared" si="59"/>
        <v>459101.63701771095</v>
      </c>
      <c r="K172" s="2">
        <f t="shared" si="50"/>
        <v>28997.868058958938</v>
      </c>
      <c r="L172" s="2">
        <f t="shared" si="51"/>
        <v>364889.83974190004</v>
      </c>
      <c r="M172" s="2"/>
      <c r="N172" s="28">
        <f t="shared" si="60"/>
        <v>5534855.2084064949</v>
      </c>
      <c r="O172" s="2">
        <f t="shared" si="61"/>
        <v>8475.448613733517</v>
      </c>
      <c r="P172" s="2">
        <f t="shared" si="62"/>
        <v>33071.031720328181</v>
      </c>
      <c r="R172">
        <f t="shared" si="63"/>
        <v>151</v>
      </c>
      <c r="S172" s="89">
        <f t="shared" si="52"/>
        <v>31302.297290584604</v>
      </c>
      <c r="T172" s="89">
        <f>IF(AND(S172=0,S171&gt;0),SUM($G172:$H$381),S172)</f>
        <v>31302.297290584604</v>
      </c>
      <c r="U172" s="82">
        <f>SUM(T172:T$381)</f>
        <v>3404697.6745657604</v>
      </c>
      <c r="V172" s="68">
        <f>localspline(R172,'BBG rates'!$G$10:$G$27,'BBG rates'!$K$10:$K$27)</f>
        <v>1.0121532346886226</v>
      </c>
      <c r="W172" s="68">
        <f>locallinterp(R172,'BBG rates'!$G$10:$G$27,'BBG rates'!$J$10:$J$27)</f>
        <v>-9.8749999999999991E-2</v>
      </c>
      <c r="X172" s="56">
        <f t="shared" si="64"/>
        <v>-9.8794722879746999E-2</v>
      </c>
      <c r="Y172" s="66">
        <f t="shared" si="53"/>
        <v>98.080116273872477</v>
      </c>
      <c r="Z172" s="72">
        <f t="shared" si="54"/>
        <v>3.4568749057479267E-2</v>
      </c>
      <c r="AA172" s="79">
        <f t="shared" si="55"/>
        <v>-270.6201940341025</v>
      </c>
      <c r="AB172" s="81">
        <f t="shared" si="65"/>
        <v>-9.5381224379148824E-2</v>
      </c>
      <c r="AD172" s="95">
        <f>locallinterp(R172,'BBG rates'!$N$10:$N$369,'BBG rates'!$P$10:$P$369)</f>
        <v>12.825702692017066</v>
      </c>
      <c r="AI172" s="185">
        <f t="shared" si="56"/>
        <v>151</v>
      </c>
      <c r="AJ172" s="127">
        <f>locallinterp(MIN(AI172,CAP_Senior*12),'BBG rates'!$X$24:$X$65,'BBG rates'!$Y$24:$Y$65)</f>
        <v>59.08163028519094</v>
      </c>
      <c r="AK172" s="127">
        <f>locallinterp(MIN(AI172,CAP_CB*12),'BBG rates'!$AA$25:$AA$40,'BBG rates'!$AC$25:$AC$40)</f>
        <v>10.516666666666666</v>
      </c>
      <c r="AL172" s="144">
        <f t="shared" si="57"/>
        <v>18.772710481815793</v>
      </c>
      <c r="AM172" s="142">
        <f>(SUMPRODUCT(AL172:AL$381,G172:G$381)+SUMPRODUCT(AL172:AL$381,H172:H$381))/12</f>
        <v>5707104.0006382363</v>
      </c>
    </row>
    <row r="173" spans="1:39" x14ac:dyDescent="0.2">
      <c r="A173" s="7">
        <v>152</v>
      </c>
      <c r="B173" s="7">
        <v>76</v>
      </c>
      <c r="C173" s="7">
        <v>38</v>
      </c>
      <c r="D173" s="12">
        <f t="shared" si="46"/>
        <v>12.666666666666666</v>
      </c>
      <c r="E173" s="29">
        <f t="shared" si="58"/>
        <v>3342230.9605719266</v>
      </c>
      <c r="F173" s="2">
        <f t="shared" si="47"/>
        <v>5134.9529323597353</v>
      </c>
      <c r="G173" s="2">
        <f t="shared" si="48"/>
        <v>20186.884662977878</v>
      </c>
      <c r="H173" s="2">
        <f t="shared" si="49"/>
        <v>10977.53204027181</v>
      </c>
      <c r="I173" s="2">
        <f t="shared" si="45"/>
        <v>36299.369635609422</v>
      </c>
      <c r="J173" s="2">
        <f t="shared" si="59"/>
        <v>459792.015384386</v>
      </c>
      <c r="K173" s="2">
        <f t="shared" si="50"/>
        <v>28806.56244791859</v>
      </c>
      <c r="L173" s="2">
        <f t="shared" si="51"/>
        <v>364883.12434030214</v>
      </c>
      <c r="M173" s="2"/>
      <c r="N173" s="28">
        <f t="shared" si="60"/>
        <v>5501733.8362509916</v>
      </c>
      <c r="O173" s="2">
        <f t="shared" si="61"/>
        <v>8425.1081785587849</v>
      </c>
      <c r="P173" s="2">
        <f t="shared" si="62"/>
        <v>33121.372155502919</v>
      </c>
      <c r="R173">
        <f t="shared" si="63"/>
        <v>152</v>
      </c>
      <c r="S173" s="89">
        <f t="shared" si="52"/>
        <v>31164.416703249688</v>
      </c>
      <c r="T173" s="89">
        <f>IF(AND(S173=0,S172&gt;0),SUM($G173:$H$381),S173)</f>
        <v>31164.416703249688</v>
      </c>
      <c r="U173" s="82">
        <f>SUM(T173:T$381)</f>
        <v>3373395.3772751754</v>
      </c>
      <c r="V173" s="68">
        <f>localspline(R173,'BBG rates'!$G$10:$G$27,'BBG rates'!$K$10:$K$27)</f>
        <v>1.0117398456669435</v>
      </c>
      <c r="W173" s="68">
        <f>locallinterp(R173,'BBG rates'!$G$10:$G$27,'BBG rates'!$J$10:$J$27)</f>
        <v>-9.5500000000000002E-2</v>
      </c>
      <c r="X173" s="56">
        <f t="shared" si="64"/>
        <v>-9.5541826668155139E-2</v>
      </c>
      <c r="Y173" s="66">
        <f t="shared" si="53"/>
        <v>100.65720109580811</v>
      </c>
      <c r="Z173" s="72">
        <f t="shared" si="54"/>
        <v>3.580625091522343E-2</v>
      </c>
      <c r="AA173" s="79">
        <f t="shared" si="55"/>
        <v>-268.13215116622246</v>
      </c>
      <c r="AB173" s="81">
        <f t="shared" si="65"/>
        <v>-9.5381224379148838E-2</v>
      </c>
      <c r="AD173" s="95">
        <f>locallinterp(R173,'BBG rates'!$N$10:$N$369,'BBG rates'!$P$10:$P$369)</f>
        <v>12.910014345822644</v>
      </c>
      <c r="AI173" s="185">
        <f t="shared" si="56"/>
        <v>152</v>
      </c>
      <c r="AJ173" s="127">
        <f>locallinterp(MIN(AI173,CAP_Senior*12),'BBG rates'!$X$24:$X$65,'BBG rates'!$Y$24:$Y$65)</f>
        <v>59.208631381366281</v>
      </c>
      <c r="AK173" s="127">
        <f>locallinterp(MIN(AI173,CAP_CB*12),'BBG rates'!$AA$25:$AA$40,'BBG rates'!$AC$25:$AC$40)</f>
        <v>10.533333333333333</v>
      </c>
      <c r="AL173" s="144">
        <f t="shared" si="57"/>
        <v>18.808134001498935</v>
      </c>
      <c r="AM173" s="142">
        <f>(SUMPRODUCT(AL173:AL$381,G173:G$381)+SUMPRODUCT(AL173:AL$381,H173:H$381))/12</f>
        <v>5658134.9202672467</v>
      </c>
    </row>
    <row r="174" spans="1:39" x14ac:dyDescent="0.2">
      <c r="A174" s="7">
        <v>153</v>
      </c>
      <c r="B174" s="7">
        <v>76.5</v>
      </c>
      <c r="C174" s="7">
        <v>38.25</v>
      </c>
      <c r="D174" s="12">
        <f t="shared" si="46"/>
        <v>12.75</v>
      </c>
      <c r="E174" s="29">
        <f t="shared" si="58"/>
        <v>3311203.9108808199</v>
      </c>
      <c r="F174" s="2">
        <f t="shared" si="47"/>
        <v>5087.5147298846696</v>
      </c>
      <c r="G174" s="2">
        <f t="shared" si="48"/>
        <v>20151.425758358702</v>
      </c>
      <c r="H174" s="2">
        <f t="shared" si="49"/>
        <v>10875.623932748042</v>
      </c>
      <c r="I174" s="2">
        <f t="shared" si="45"/>
        <v>36114.564420991417</v>
      </c>
      <c r="J174" s="2">
        <f t="shared" si="59"/>
        <v>460460.69636764057</v>
      </c>
      <c r="K174" s="2">
        <f t="shared" si="50"/>
        <v>28616.344622887984</v>
      </c>
      <c r="L174" s="2">
        <f t="shared" si="51"/>
        <v>364858.39394182182</v>
      </c>
      <c r="M174" s="2"/>
      <c r="N174" s="28">
        <f t="shared" si="60"/>
        <v>5468562.0470325435</v>
      </c>
      <c r="O174" s="2">
        <f t="shared" si="61"/>
        <v>8374.6911156140141</v>
      </c>
      <c r="P174" s="2">
        <f t="shared" si="62"/>
        <v>33171.78921844768</v>
      </c>
      <c r="R174">
        <f t="shared" si="63"/>
        <v>153</v>
      </c>
      <c r="S174" s="89">
        <f t="shared" si="52"/>
        <v>31027.049691106746</v>
      </c>
      <c r="T174" s="89">
        <f>IF(AND(S174=0,S173&gt;0),SUM($G174:$H$381),S174)</f>
        <v>31027.049691106746</v>
      </c>
      <c r="U174" s="82">
        <f>SUM(T174:T$381)</f>
        <v>3342230.9605719252</v>
      </c>
      <c r="V174" s="68">
        <f>localspline(R174,'BBG rates'!$G$10:$G$27,'BBG rates'!$K$10:$K$27)</f>
        <v>1.0113278927690175</v>
      </c>
      <c r="W174" s="68">
        <f>locallinterp(R174,'BBG rates'!$G$10:$G$27,'BBG rates'!$J$10:$J$27)</f>
        <v>-9.2249999999999999E-2</v>
      </c>
      <c r="X174" s="56">
        <f t="shared" si="64"/>
        <v>-9.2289027456837758E-2</v>
      </c>
      <c r="Y174" s="66">
        <f t="shared" si="53"/>
        <v>103.13845551153814</v>
      </c>
      <c r="Z174" s="72">
        <f t="shared" si="54"/>
        <v>3.7030997580330835E-2</v>
      </c>
      <c r="AA174" s="79">
        <f t="shared" si="55"/>
        <v>-265.65506764770748</v>
      </c>
      <c r="AB174" s="81">
        <f t="shared" si="65"/>
        <v>-9.5381224379148838E-2</v>
      </c>
      <c r="AD174" s="95">
        <f>locallinterp(R174,'BBG rates'!$N$10:$N$369,'BBG rates'!$P$10:$P$369)</f>
        <v>12.994291670220061</v>
      </c>
      <c r="AI174" s="185">
        <f t="shared" si="56"/>
        <v>153</v>
      </c>
      <c r="AJ174" s="127">
        <f>locallinterp(MIN(AI174,CAP_Senior*12),'BBG rates'!$X$24:$X$65,'BBG rates'!$Y$24:$Y$65)</f>
        <v>59.33563247754163</v>
      </c>
      <c r="AK174" s="127">
        <f>locallinterp(MIN(AI174,CAP_CB*12),'BBG rates'!$AA$25:$AA$40,'BBG rates'!$AC$25:$AC$40)</f>
        <v>10.55</v>
      </c>
      <c r="AL174" s="144">
        <f t="shared" si="57"/>
        <v>18.843557521182078</v>
      </c>
      <c r="AM174" s="142">
        <f>(SUMPRODUCT(AL174:AL$381,G174:G$381)+SUMPRODUCT(AL174:AL$381,H174:H$381))/12</f>
        <v>5609289.543147807</v>
      </c>
    </row>
    <row r="175" spans="1:39" x14ac:dyDescent="0.2">
      <c r="A175" s="7">
        <v>154</v>
      </c>
      <c r="B175" s="7">
        <v>77</v>
      </c>
      <c r="C175" s="7">
        <v>38.5</v>
      </c>
      <c r="D175" s="12">
        <f t="shared" si="46"/>
        <v>12.833333333333334</v>
      </c>
      <c r="E175" s="29">
        <f t="shared" si="58"/>
        <v>3280313.7164172144</v>
      </c>
      <c r="F175" s="2">
        <f t="shared" si="47"/>
        <v>5040.2856262737814</v>
      </c>
      <c r="G175" s="2">
        <f t="shared" si="48"/>
        <v>20116.029138432677</v>
      </c>
      <c r="H175" s="2">
        <f t="shared" si="49"/>
        <v>10774.165325172809</v>
      </c>
      <c r="I175" s="2">
        <f t="shared" si="45"/>
        <v>35930.480089879267</v>
      </c>
      <c r="J175" s="2">
        <f t="shared" si="59"/>
        <v>461107.82782011729</v>
      </c>
      <c r="K175" s="2">
        <f t="shared" si="50"/>
        <v>28427.208812774759</v>
      </c>
      <c r="L175" s="2">
        <f t="shared" si="51"/>
        <v>364815.84643060941</v>
      </c>
      <c r="M175" s="2"/>
      <c r="N175" s="28">
        <f t="shared" si="60"/>
        <v>5435339.7640067386</v>
      </c>
      <c r="O175" s="2">
        <f t="shared" si="61"/>
        <v>8324.1973082570858</v>
      </c>
      <c r="P175" s="2">
        <f t="shared" si="62"/>
        <v>33222.283025804609</v>
      </c>
      <c r="R175">
        <f t="shared" si="63"/>
        <v>154</v>
      </c>
      <c r="S175" s="89">
        <f t="shared" si="52"/>
        <v>30890.194463605487</v>
      </c>
      <c r="T175" s="89">
        <f>IF(AND(S175=0,S174&gt;0),SUM($G175:$H$381),S175)</f>
        <v>30890.194463605487</v>
      </c>
      <c r="U175" s="82">
        <f>SUM(T175:T$381)</f>
        <v>3311203.910880819</v>
      </c>
      <c r="V175" s="68">
        <f>localspline(R175,'BBG rates'!$G$10:$G$27,'BBG rates'!$K$10:$K$27)</f>
        <v>1.0109172487651976</v>
      </c>
      <c r="W175" s="68">
        <f>locallinterp(R175,'BBG rates'!$G$10:$G$27,'BBG rates'!$J$10:$J$27)</f>
        <v>-8.8999999999999996E-2</v>
      </c>
      <c r="X175" s="56">
        <f t="shared" si="64"/>
        <v>-8.9036325239932879E-2</v>
      </c>
      <c r="Y175" s="66">
        <f t="shared" si="53"/>
        <v>105.5246690455775</v>
      </c>
      <c r="Z175" s="72">
        <f t="shared" si="54"/>
        <v>3.824276796683538E-2</v>
      </c>
      <c r="AA175" s="79">
        <f t="shared" si="55"/>
        <v>-263.18890265736542</v>
      </c>
      <c r="AB175" s="81">
        <f t="shared" si="65"/>
        <v>-9.5381224379148824E-2</v>
      </c>
      <c r="AD175" s="95">
        <f>locallinterp(R175,'BBG rates'!$N$10:$N$369,'BBG rates'!$P$10:$P$369)</f>
        <v>13.078534774283828</v>
      </c>
      <c r="AI175" s="185">
        <f t="shared" si="56"/>
        <v>154</v>
      </c>
      <c r="AJ175" s="127">
        <f>locallinterp(MIN(AI175,CAP_Senior*12),'BBG rates'!$X$24:$X$65,'BBG rates'!$Y$24:$Y$65)</f>
        <v>59.462633573716971</v>
      </c>
      <c r="AK175" s="127">
        <f>locallinterp(MIN(AI175,CAP_CB*12),'BBG rates'!$AA$25:$AA$40,'BBG rates'!$AC$25:$AC$40)</f>
        <v>10.566666666666666</v>
      </c>
      <c r="AL175" s="144">
        <f t="shared" si="57"/>
        <v>18.87898104086522</v>
      </c>
      <c r="AM175" s="142">
        <f>(SUMPRODUCT(AL175:AL$381,G175:G$381)+SUMPRODUCT(AL175:AL$381,H175:H$381))/12</f>
        <v>5560567.8768505631</v>
      </c>
    </row>
    <row r="176" spans="1:39" x14ac:dyDescent="0.2">
      <c r="A176" s="7">
        <v>155</v>
      </c>
      <c r="B176" s="7">
        <v>77.5</v>
      </c>
      <c r="C176" s="7">
        <v>38.75</v>
      </c>
      <c r="D176" s="12">
        <f t="shared" si="46"/>
        <v>12.916666666666666</v>
      </c>
      <c r="E176" s="29">
        <f t="shared" si="58"/>
        <v>3249559.8671809649</v>
      </c>
      <c r="F176" s="2">
        <f t="shared" si="47"/>
        <v>4993.2648424929675</v>
      </c>
      <c r="G176" s="2">
        <f t="shared" si="48"/>
        <v>20080.694693794758</v>
      </c>
      <c r="H176" s="2">
        <f t="shared" si="49"/>
        <v>10673.154542454537</v>
      </c>
      <c r="I176" s="2">
        <f t="shared" si="45"/>
        <v>35747.114078742263</v>
      </c>
      <c r="J176" s="2">
        <f t="shared" si="59"/>
        <v>461733.55685042089</v>
      </c>
      <c r="K176" s="2">
        <f t="shared" si="50"/>
        <v>28239.149275962325</v>
      </c>
      <c r="L176" s="2">
        <f t="shared" si="51"/>
        <v>364755.67814784672</v>
      </c>
      <c r="M176" s="2"/>
      <c r="N176" s="28">
        <f t="shared" si="60"/>
        <v>5402066.9103123453</v>
      </c>
      <c r="O176" s="2">
        <f t="shared" si="61"/>
        <v>8273.6266396683241</v>
      </c>
      <c r="P176" s="2">
        <f t="shared" si="62"/>
        <v>33272.853694393372</v>
      </c>
      <c r="R176">
        <f t="shared" si="63"/>
        <v>155</v>
      </c>
      <c r="S176" s="89">
        <f t="shared" si="52"/>
        <v>30753.849236249294</v>
      </c>
      <c r="T176" s="89">
        <f>IF(AND(S176=0,S175&gt;0),SUM($G176:$H$381),S176)</f>
        <v>30753.849236249294</v>
      </c>
      <c r="U176" s="82">
        <f>SUM(T176:T$381)</f>
        <v>3280313.716417213</v>
      </c>
      <c r="V176" s="68">
        <f>localspline(R176,'BBG rates'!$G$10:$G$27,'BBG rates'!$K$10:$K$27)</f>
        <v>1.0105079652397713</v>
      </c>
      <c r="W176" s="68">
        <f>locallinterp(R176,'BBG rates'!$G$10:$G$27,'BBG rates'!$J$10:$J$27)</f>
        <v>-8.5749999999999993E-2</v>
      </c>
      <c r="X176" s="56">
        <f t="shared" si="64"/>
        <v>-8.578372001131207E-2</v>
      </c>
      <c r="Y176" s="66">
        <f t="shared" si="53"/>
        <v>107.81662687973279</v>
      </c>
      <c r="Z176" s="72">
        <f t="shared" si="54"/>
        <v>3.9441335018709507E-2</v>
      </c>
      <c r="AA176" s="79">
        <f t="shared" si="55"/>
        <v>-260.73361551632485</v>
      </c>
      <c r="AB176" s="81">
        <f t="shared" si="65"/>
        <v>-9.5381224379148838E-2</v>
      </c>
      <c r="AD176" s="95">
        <f>locallinterp(R176,'BBG rates'!$N$10:$N$369,'BBG rates'!$P$10:$P$369)</f>
        <v>13.162743771387142</v>
      </c>
      <c r="AI176" s="185">
        <f t="shared" si="56"/>
        <v>155</v>
      </c>
      <c r="AJ176" s="127">
        <f>locallinterp(MIN(AI176,CAP_Senior*12),'BBG rates'!$X$24:$X$65,'BBG rates'!$Y$24:$Y$65)</f>
        <v>59.58963466989232</v>
      </c>
      <c r="AK176" s="127">
        <f>locallinterp(MIN(AI176,CAP_CB*12),'BBG rates'!$AA$25:$AA$40,'BBG rates'!$AC$25:$AC$40)</f>
        <v>10.583333333333332</v>
      </c>
      <c r="AL176" s="144">
        <f t="shared" si="57"/>
        <v>18.914404560548363</v>
      </c>
      <c r="AM176" s="142">
        <f>(SUMPRODUCT(AL176:AL$381,G176:G$381)+SUMPRODUCT(AL176:AL$381,H176:H$381))/12</f>
        <v>5511969.9272149764</v>
      </c>
    </row>
    <row r="177" spans="1:39" x14ac:dyDescent="0.2">
      <c r="A177" s="7">
        <v>156</v>
      </c>
      <c r="B177" s="7">
        <v>78</v>
      </c>
      <c r="C177" s="7">
        <v>39</v>
      </c>
      <c r="D177" s="12">
        <f t="shared" si="46"/>
        <v>13</v>
      </c>
      <c r="E177" s="29">
        <f t="shared" si="58"/>
        <v>3218941.8549503898</v>
      </c>
      <c r="F177" s="2">
        <f t="shared" si="47"/>
        <v>4946.4516022244679</v>
      </c>
      <c r="G177" s="2">
        <f t="shared" si="48"/>
        <v>20045.422315232059</v>
      </c>
      <c r="H177" s="2">
        <f t="shared" si="49"/>
        <v>10572.589915342993</v>
      </c>
      <c r="I177" s="2">
        <f t="shared" si="45"/>
        <v>35564.46383279952</v>
      </c>
      <c r="J177" s="2">
        <f t="shared" si="59"/>
        <v>462338.02982639376</v>
      </c>
      <c r="K177" s="2">
        <f t="shared" si="50"/>
        <v>28052.160300162694</v>
      </c>
      <c r="L177" s="2">
        <f t="shared" si="51"/>
        <v>364678.083902115</v>
      </c>
      <c r="M177" s="2"/>
      <c r="N177" s="28">
        <f t="shared" si="60"/>
        <v>5368743.4089711336</v>
      </c>
      <c r="O177" s="2">
        <f t="shared" si="61"/>
        <v>8222.9789928502378</v>
      </c>
      <c r="P177" s="2">
        <f t="shared" si="62"/>
        <v>33323.501341211457</v>
      </c>
      <c r="R177">
        <f t="shared" si="63"/>
        <v>156</v>
      </c>
      <c r="S177" s="89">
        <f t="shared" si="52"/>
        <v>30618.012230575052</v>
      </c>
      <c r="T177" s="89">
        <f>IF(AND(S177=0,S176&gt;0),SUM($G177:$H$381),S177)</f>
        <v>30618.012230575052</v>
      </c>
      <c r="U177" s="82">
        <f>SUM(T177:T$381)</f>
        <v>3249559.867180964</v>
      </c>
      <c r="V177" s="68">
        <f>localspline(R177,'BBG rates'!$G$10:$G$27,'BBG rates'!$K$10:$K$27)</f>
        <v>1.0101001533878535</v>
      </c>
      <c r="W177" s="68">
        <f>locallinterp(R177,'BBG rates'!$G$10:$G$27,'BBG rates'!$J$10:$J$27)</f>
        <v>-8.2500000000000004E-2</v>
      </c>
      <c r="X177" s="56">
        <f t="shared" si="64"/>
        <v>-8.2531211764980128E-2</v>
      </c>
      <c r="Y177" s="66">
        <f t="shared" si="53"/>
        <v>110.01510987319323</v>
      </c>
      <c r="Z177" s="72">
        <f t="shared" si="54"/>
        <v>4.0626465504191286E-2</v>
      </c>
      <c r="AA177" s="79">
        <f t="shared" si="55"/>
        <v>-258.28916568755386</v>
      </c>
      <c r="AB177" s="81">
        <f t="shared" si="65"/>
        <v>-9.5381224379148838E-2</v>
      </c>
      <c r="AD177" s="95">
        <f>locallinterp(R177,'BBG rates'!$N$10:$N$369,'BBG rates'!$P$10:$P$369)</f>
        <v>13.246918784169463</v>
      </c>
      <c r="AI177" s="185">
        <f t="shared" si="56"/>
        <v>156</v>
      </c>
      <c r="AJ177" s="127">
        <f>locallinterp(MIN(AI177,CAP_Senior*12),'BBG rates'!$X$24:$X$65,'BBG rates'!$Y$24:$Y$65)</f>
        <v>59.716635766067661</v>
      </c>
      <c r="AK177" s="127">
        <f>locallinterp(MIN(AI177,CAP_CB*12),'BBG rates'!$AA$25:$AA$40,'BBG rates'!$AC$25:$AC$40)</f>
        <v>10.6</v>
      </c>
      <c r="AL177" s="144">
        <f t="shared" si="57"/>
        <v>18.949828080231505</v>
      </c>
      <c r="AM177" s="142">
        <f>(SUMPRODUCT(AL177:AL$381,G177:G$381)+SUMPRODUCT(AL177:AL$381,H177:H$381))/12</f>
        <v>5463495.6983609321</v>
      </c>
    </row>
    <row r="178" spans="1:39" x14ac:dyDescent="0.2">
      <c r="A178" s="7">
        <v>157</v>
      </c>
      <c r="B178" s="7">
        <v>78.5</v>
      </c>
      <c r="C178" s="7">
        <v>39.25</v>
      </c>
      <c r="D178" s="12">
        <f t="shared" si="46"/>
        <v>13.083333333333334</v>
      </c>
      <c r="E178" s="29">
        <f t="shared" si="58"/>
        <v>3188459.1732762568</v>
      </c>
      <c r="F178" s="2">
        <f t="shared" si="47"/>
        <v>4899.8451318576854</v>
      </c>
      <c r="G178" s="2">
        <f t="shared" si="48"/>
        <v>20010.211893723568</v>
      </c>
      <c r="H178" s="2">
        <f t="shared" si="49"/>
        <v>10472.469780409547</v>
      </c>
      <c r="I178" s="2">
        <f t="shared" si="45"/>
        <v>35382.526805990798</v>
      </c>
      <c r="J178" s="2">
        <f t="shared" si="59"/>
        <v>462921.39237837965</v>
      </c>
      <c r="K178" s="2">
        <f t="shared" si="50"/>
        <v>27866.236202270033</v>
      </c>
      <c r="L178" s="2">
        <f t="shared" si="51"/>
        <v>364583.25697969965</v>
      </c>
      <c r="M178" s="2"/>
      <c r="N178" s="28">
        <f t="shared" si="60"/>
        <v>5335369.1828876995</v>
      </c>
      <c r="O178" s="2">
        <f t="shared" si="61"/>
        <v>8172.2542506272357</v>
      </c>
      <c r="P178" s="2">
        <f t="shared" si="62"/>
        <v>33374.226083434456</v>
      </c>
      <c r="R178">
        <f t="shared" si="63"/>
        <v>157</v>
      </c>
      <c r="S178" s="89">
        <f t="shared" si="52"/>
        <v>30482.681674133113</v>
      </c>
      <c r="T178" s="89">
        <f>IF(AND(S178=0,S177&gt;0),SUM($G178:$H$381),S178)</f>
        <v>30482.681674133113</v>
      </c>
      <c r="U178" s="82">
        <f>SUM(T178:T$381)</f>
        <v>3218941.8549503898</v>
      </c>
      <c r="V178" s="68">
        <f>localspline(R178,'BBG rates'!$G$10:$G$27,'BBG rates'!$K$10:$K$27)</f>
        <v>1.0096936263607692</v>
      </c>
      <c r="W178" s="68">
        <f>locallinterp(R178,'BBG rates'!$G$10:$G$27,'BBG rates'!$J$10:$J$27)</f>
        <v>-7.9250000000000001E-2</v>
      </c>
      <c r="X178" s="56">
        <f t="shared" si="64"/>
        <v>-7.9278800494808621E-2</v>
      </c>
      <c r="Y178" s="66">
        <f t="shared" si="53"/>
        <v>112.12089458254684</v>
      </c>
      <c r="Z178" s="72">
        <f t="shared" si="54"/>
        <v>4.1797919801546034E-2</v>
      </c>
      <c r="AA178" s="79">
        <f t="shared" si="55"/>
        <v>-255.8555127753805</v>
      </c>
      <c r="AB178" s="81">
        <f t="shared" si="65"/>
        <v>-9.5381224379148796E-2</v>
      </c>
      <c r="AD178" s="95">
        <f>locallinterp(R178,'BBG rates'!$N$10:$N$369,'BBG rates'!$P$10:$P$369)</f>
        <v>13.331059919699527</v>
      </c>
      <c r="AI178" s="185">
        <f t="shared" si="56"/>
        <v>157</v>
      </c>
      <c r="AJ178" s="127">
        <f>locallinterp(MIN(AI178,CAP_Senior*12),'BBG rates'!$X$24:$X$65,'BBG rates'!$Y$24:$Y$65)</f>
        <v>59.834220415218233</v>
      </c>
      <c r="AK178" s="127">
        <f>locallinterp(MIN(AI178,CAP_CB*12),'BBG rates'!$AA$25:$AA$40,'BBG rates'!$AC$25:$AC$40)</f>
        <v>10.616666666666667</v>
      </c>
      <c r="AL178" s="144">
        <f t="shared" si="57"/>
        <v>18.983650803920433</v>
      </c>
      <c r="AM178" s="142">
        <f>(SUMPRODUCT(AL178:AL$381,G178:G$381)+SUMPRODUCT(AL178:AL$381,H178:H$381))/12</f>
        <v>5415145.1927002808</v>
      </c>
    </row>
    <row r="179" spans="1:39" x14ac:dyDescent="0.2">
      <c r="A179" s="7">
        <v>158</v>
      </c>
      <c r="B179" s="7">
        <v>79</v>
      </c>
      <c r="C179" s="7">
        <v>39.5</v>
      </c>
      <c r="D179" s="12">
        <f t="shared" si="46"/>
        <v>13.166666666666666</v>
      </c>
      <c r="E179" s="29">
        <f t="shared" si="58"/>
        <v>3158111.3174757897</v>
      </c>
      <c r="F179" s="2">
        <f t="shared" si="47"/>
        <v>4853.4446604800278</v>
      </c>
      <c r="G179" s="2">
        <f t="shared" si="48"/>
        <v>19975.063320439742</v>
      </c>
      <c r="H179" s="2">
        <f t="shared" si="49"/>
        <v>10372.792480027478</v>
      </c>
      <c r="I179" s="2">
        <f t="shared" si="45"/>
        <v>35201.300460947248</v>
      </c>
      <c r="J179" s="2">
        <f t="shared" si="59"/>
        <v>463483.78940247209</v>
      </c>
      <c r="K179" s="2">
        <f t="shared" si="50"/>
        <v>27681.37132821498</v>
      </c>
      <c r="L179" s="2">
        <f t="shared" si="51"/>
        <v>364471.3891548306</v>
      </c>
      <c r="M179" s="2"/>
      <c r="N179" s="28">
        <f t="shared" si="60"/>
        <v>5301944.1548492834</v>
      </c>
      <c r="O179" s="2">
        <f t="shared" si="61"/>
        <v>8121.4522956453702</v>
      </c>
      <c r="P179" s="2">
        <f t="shared" si="62"/>
        <v>33425.028038416327</v>
      </c>
      <c r="R179">
        <f t="shared" si="63"/>
        <v>158</v>
      </c>
      <c r="S179" s="89">
        <f t="shared" si="52"/>
        <v>30347.85580046722</v>
      </c>
      <c r="T179" s="89">
        <f>IF(AND(S179=0,S178&gt;0),SUM($G179:$H$381),S179)</f>
        <v>30347.85580046722</v>
      </c>
      <c r="U179" s="82">
        <f>SUM(T179:T$381)</f>
        <v>3188459.1732762563</v>
      </c>
      <c r="V179" s="68">
        <f>localspline(R179,'BBG rates'!$G$10:$G$27,'BBG rates'!$K$10:$K$27)</f>
        <v>1.0092883761464475</v>
      </c>
      <c r="W179" s="68">
        <f>locallinterp(R179,'BBG rates'!$G$10:$G$27,'BBG rates'!$J$10:$J$27)</f>
        <v>-7.5999999999999998E-2</v>
      </c>
      <c r="X179" s="56">
        <f t="shared" si="64"/>
        <v>-7.6026486194669118E-2</v>
      </c>
      <c r="Y179" s="66">
        <f t="shared" si="53"/>
        <v>114.13475328170547</v>
      </c>
      <c r="Z179" s="72">
        <f t="shared" si="54"/>
        <v>4.2955451675836732E-2</v>
      </c>
      <c r="AA179" s="79">
        <f t="shared" si="55"/>
        <v>-253.43261652501496</v>
      </c>
      <c r="AB179" s="81">
        <f t="shared" si="65"/>
        <v>-9.538122437914881E-2</v>
      </c>
      <c r="AD179" s="95">
        <f>locallinterp(R179,'BBG rates'!$N$10:$N$369,'BBG rates'!$P$10:$P$369)</f>
        <v>13.415167284378398</v>
      </c>
      <c r="AI179" s="185">
        <f t="shared" si="56"/>
        <v>158</v>
      </c>
      <c r="AJ179" s="127">
        <f>locallinterp(MIN(AI179,CAP_Senior*12),'BBG rates'!$X$24:$X$65,'BBG rates'!$Y$24:$Y$65)</f>
        <v>59.951805064368806</v>
      </c>
      <c r="AK179" s="127">
        <f>locallinterp(MIN(AI179,CAP_CB*12),'BBG rates'!$AA$25:$AA$40,'BBG rates'!$AC$25:$AC$40)</f>
        <v>10.633333333333333</v>
      </c>
      <c r="AL179" s="144">
        <f t="shared" si="57"/>
        <v>19.017473527609361</v>
      </c>
      <c r="AM179" s="142">
        <f>(SUMPRODUCT(AL179:AL$381,G179:G$381)+SUMPRODUCT(AL179:AL$381,H179:H$381))/12</f>
        <v>5366922.4773278795</v>
      </c>
    </row>
    <row r="180" spans="1:39" x14ac:dyDescent="0.2">
      <c r="A180" s="7">
        <v>159</v>
      </c>
      <c r="B180" s="7">
        <v>79.5</v>
      </c>
      <c r="C180" s="7">
        <v>39.75</v>
      </c>
      <c r="D180" s="12">
        <f t="shared" si="46"/>
        <v>13.25</v>
      </c>
      <c r="E180" s="29">
        <f t="shared" si="58"/>
        <v>3127897.7846266953</v>
      </c>
      <c r="F180" s="2">
        <f t="shared" si="47"/>
        <v>4807.2494198677896</v>
      </c>
      <c r="G180" s="2">
        <f t="shared" si="48"/>
        <v>19939.976486742198</v>
      </c>
      <c r="H180" s="2">
        <f t="shared" si="49"/>
        <v>10273.556362352359</v>
      </c>
      <c r="I180" s="2">
        <f t="shared" si="45"/>
        <v>35020.782268962343</v>
      </c>
      <c r="J180" s="2">
        <f t="shared" si="59"/>
        <v>464025.36506375106</v>
      </c>
      <c r="K180" s="2">
        <f t="shared" si="50"/>
        <v>27497.560052819532</v>
      </c>
      <c r="L180" s="2">
        <f t="shared" si="51"/>
        <v>364342.67069985881</v>
      </c>
      <c r="M180" s="2"/>
      <c r="N180" s="28">
        <f t="shared" si="60"/>
        <v>5268468.2475255942</v>
      </c>
      <c r="O180" s="2">
        <f t="shared" si="61"/>
        <v>8070.5730103720534</v>
      </c>
      <c r="P180" s="2">
        <f t="shared" si="62"/>
        <v>33475.907323689644</v>
      </c>
      <c r="R180">
        <f t="shared" si="63"/>
        <v>159</v>
      </c>
      <c r="S180" s="89">
        <f t="shared" si="52"/>
        <v>30213.532849094558</v>
      </c>
      <c r="T180" s="89">
        <f>IF(AND(S180=0,S179&gt;0),SUM($G180:$H$381),S180)</f>
        <v>30213.532849094558</v>
      </c>
      <c r="U180" s="82">
        <f>SUM(T180:T$381)</f>
        <v>3158111.3174757892</v>
      </c>
      <c r="V180" s="68">
        <f>localspline(R180,'BBG rates'!$G$10:$G$27,'BBG rates'!$K$10:$K$27)</f>
        <v>1.0088844543291762</v>
      </c>
      <c r="W180" s="68">
        <f>locallinterp(R180,'BBG rates'!$G$10:$G$27,'BBG rates'!$J$10:$J$27)</f>
        <v>-7.2749999999999995E-2</v>
      </c>
      <c r="X180" s="56">
        <f t="shared" si="64"/>
        <v>-7.2774268858832869E-2</v>
      </c>
      <c r="Y180" s="66">
        <f t="shared" si="53"/>
        <v>116.05745398174884</v>
      </c>
      <c r="Z180" s="72">
        <f t="shared" si="54"/>
        <v>4.4098808046263961E-2</v>
      </c>
      <c r="AA180" s="79">
        <f t="shared" si="55"/>
        <v>-251.02043682207295</v>
      </c>
      <c r="AB180" s="81">
        <f t="shared" si="65"/>
        <v>-9.5381224379148824E-2</v>
      </c>
      <c r="AD180" s="95">
        <f>locallinterp(R180,'BBG rates'!$N$10:$N$369,'BBG rates'!$P$10:$P$369)</f>
        <v>13.49924098890583</v>
      </c>
      <c r="AI180" s="185">
        <f t="shared" si="56"/>
        <v>159</v>
      </c>
      <c r="AJ180" s="127">
        <f>locallinterp(MIN(AI180,CAP_Senior*12),'BBG rates'!$X$24:$X$65,'BBG rates'!$Y$24:$Y$65)</f>
        <v>60.069389713519378</v>
      </c>
      <c r="AK180" s="127">
        <f>locallinterp(MIN(AI180,CAP_CB*12),'BBG rates'!$AA$25:$AA$40,'BBG rates'!$AC$25:$AC$40)</f>
        <v>10.65</v>
      </c>
      <c r="AL180" s="144">
        <f t="shared" si="57"/>
        <v>19.051296251298297</v>
      </c>
      <c r="AM180" s="142">
        <f>(SUMPRODUCT(AL180:AL$381,G180:G$381)+SUMPRODUCT(AL180:AL$381,H180:H$381))/12</f>
        <v>5318827.515302456</v>
      </c>
    </row>
    <row r="181" spans="1:39" x14ac:dyDescent="0.2">
      <c r="A181" s="7">
        <v>160</v>
      </c>
      <c r="B181" s="7">
        <v>80</v>
      </c>
      <c r="C181" s="7">
        <v>40</v>
      </c>
      <c r="D181" s="12">
        <f t="shared" si="46"/>
        <v>13.333333333333334</v>
      </c>
      <c r="E181" s="29">
        <f t="shared" si="58"/>
        <v>3097818.0735612097</v>
      </c>
      <c r="F181" s="2">
        <f t="shared" si="47"/>
        <v>4761.258644477055</v>
      </c>
      <c r="G181" s="2">
        <f t="shared" si="48"/>
        <v>19904.951284183404</v>
      </c>
      <c r="H181" s="2">
        <f t="shared" si="49"/>
        <v>10174.759781302502</v>
      </c>
      <c r="I181" s="2">
        <f t="shared" si="45"/>
        <v>34840.969709962956</v>
      </c>
      <c r="J181" s="2">
        <f t="shared" si="59"/>
        <v>464546.26279950608</v>
      </c>
      <c r="K181" s="2">
        <f t="shared" si="50"/>
        <v>27314.796779652868</v>
      </c>
      <c r="L181" s="2">
        <f t="shared" si="51"/>
        <v>364197.29039537156</v>
      </c>
      <c r="M181" s="2"/>
      <c r="N181" s="28">
        <f t="shared" si="60"/>
        <v>5234941.3834686279</v>
      </c>
      <c r="O181" s="2">
        <f t="shared" si="61"/>
        <v>8019.6162770957935</v>
      </c>
      <c r="P181" s="2">
        <f t="shared" si="62"/>
        <v>33526.864056965911</v>
      </c>
      <c r="R181">
        <f t="shared" si="63"/>
        <v>160</v>
      </c>
      <c r="S181" s="89">
        <f t="shared" si="52"/>
        <v>30079.711065485906</v>
      </c>
      <c r="T181" s="89">
        <f>IF(AND(S181=0,S180&gt;0),SUM($G181:$H$381),S181)</f>
        <v>30079.711065485906</v>
      </c>
      <c r="U181" s="82">
        <f>SUM(T181:T$381)</f>
        <v>3127897.7846266949</v>
      </c>
      <c r="V181" s="68">
        <f>localspline(R181,'BBG rates'!$G$10:$G$27,'BBG rates'!$K$10:$K$27)</f>
        <v>1.0084819720965132</v>
      </c>
      <c r="W181" s="68">
        <f>locallinterp(R181,'BBG rates'!$G$10:$G$27,'BBG rates'!$J$10:$J$27)</f>
        <v>-6.9499999999999992E-2</v>
      </c>
      <c r="X181" s="56">
        <f t="shared" si="64"/>
        <v>-6.9522148481038215E-2</v>
      </c>
      <c r="Y181" s="66">
        <f t="shared" si="53"/>
        <v>117.88976045069482</v>
      </c>
      <c r="Z181" s="72">
        <f t="shared" si="54"/>
        <v>4.5227728743609669E-2</v>
      </c>
      <c r="AA181" s="79">
        <f t="shared" si="55"/>
        <v>-248.61893369210105</v>
      </c>
      <c r="AB181" s="81">
        <f t="shared" si="65"/>
        <v>-9.5381224379148796E-2</v>
      </c>
      <c r="AD181" s="95">
        <f>locallinterp(R181,'BBG rates'!$N$10:$N$369,'BBG rates'!$P$10:$P$369)</f>
        <v>13.583281153247206</v>
      </c>
      <c r="AI181" s="185">
        <f t="shared" si="56"/>
        <v>160</v>
      </c>
      <c r="AJ181" s="127">
        <f>locallinterp(MIN(AI181,CAP_Senior*12),'BBG rates'!$X$24:$X$65,'BBG rates'!$Y$24:$Y$65)</f>
        <v>60.18697436266995</v>
      </c>
      <c r="AK181" s="127">
        <f>locallinterp(MIN(AI181,CAP_CB*12),'BBG rates'!$AA$25:$AA$40,'BBG rates'!$AC$25:$AC$40)</f>
        <v>10.666666666666666</v>
      </c>
      <c r="AL181" s="144">
        <f t="shared" si="57"/>
        <v>19.085118974987225</v>
      </c>
      <c r="AM181" s="142">
        <f>(SUMPRODUCT(AL181:AL$381,G181:G$381)+SUMPRODUCT(AL181:AL$381,H181:H$381))/12</f>
        <v>5270860.2682102537</v>
      </c>
    </row>
    <row r="182" spans="1:39" x14ac:dyDescent="0.2">
      <c r="A182" s="7">
        <v>161</v>
      </c>
      <c r="B182" s="7">
        <v>80.5</v>
      </c>
      <c r="C182" s="7">
        <v>40.25</v>
      </c>
      <c r="D182" s="12">
        <f t="shared" si="46"/>
        <v>13.416666666666666</v>
      </c>
      <c r="E182" s="29">
        <f t="shared" si="58"/>
        <v>3067871.6848601638</v>
      </c>
      <c r="F182" s="2">
        <f t="shared" si="47"/>
        <v>4715.4715714346385</v>
      </c>
      <c r="G182" s="2">
        <f t="shared" si="48"/>
        <v>19869.987604506292</v>
      </c>
      <c r="H182" s="2">
        <f t="shared" si="49"/>
        <v>10076.401096539465</v>
      </c>
      <c r="I182" s="2">
        <f t="shared" si="45"/>
        <v>34661.860272480393</v>
      </c>
      <c r="J182" s="2">
        <f t="shared" si="59"/>
        <v>465046.62532244524</v>
      </c>
      <c r="K182" s="2">
        <f t="shared" si="50"/>
        <v>27133.07594088768</v>
      </c>
      <c r="L182" s="2">
        <f t="shared" si="51"/>
        <v>364035.43554024299</v>
      </c>
      <c r="M182" s="2"/>
      <c r="N182" s="28">
        <f t="shared" si="60"/>
        <v>5201363.485112492</v>
      </c>
      <c r="O182" s="2">
        <f t="shared" si="61"/>
        <v>7968.5819779259145</v>
      </c>
      <c r="P182" s="2">
        <f t="shared" si="62"/>
        <v>33577.898356135782</v>
      </c>
      <c r="R182">
        <f t="shared" si="63"/>
        <v>161</v>
      </c>
      <c r="S182" s="89">
        <f t="shared" si="52"/>
        <v>29946.388701045755</v>
      </c>
      <c r="T182" s="89">
        <f>IF(AND(S182=0,S181&gt;0),SUM($G182:$H$381),S182)</f>
        <v>29946.388701045755</v>
      </c>
      <c r="U182" s="82">
        <f>SUM(T182:T$381)</f>
        <v>3097818.0735612088</v>
      </c>
      <c r="V182" s="68">
        <f>localspline(R182,'BBG rates'!$G$10:$G$27,'BBG rates'!$K$10:$K$27)</f>
        <v>1.0080807426152405</v>
      </c>
      <c r="W182" s="68">
        <f>locallinterp(R182,'BBG rates'!$G$10:$G$27,'BBG rates'!$J$10:$J$27)</f>
        <v>-6.6250000000000003E-2</v>
      </c>
      <c r="X182" s="56">
        <f t="shared" si="64"/>
        <v>-6.6270125055156726E-2</v>
      </c>
      <c r="Y182" s="66">
        <f t="shared" si="53"/>
        <v>119.63243223316269</v>
      </c>
      <c r="Z182" s="72">
        <f t="shared" si="54"/>
        <v>4.6341946257277104E-2</v>
      </c>
      <c r="AA182" s="79">
        <f t="shared" si="55"/>
        <v>-246.22806730010348</v>
      </c>
      <c r="AB182" s="81">
        <f t="shared" si="65"/>
        <v>-9.538122437914881E-2</v>
      </c>
      <c r="AD182" s="95">
        <f>locallinterp(R182,'BBG rates'!$N$10:$N$369,'BBG rates'!$P$10:$P$369)</f>
        <v>13.667287881798476</v>
      </c>
      <c r="AI182" s="185">
        <f t="shared" si="56"/>
        <v>161</v>
      </c>
      <c r="AJ182" s="127">
        <f>locallinterp(MIN(AI182,CAP_Senior*12),'BBG rates'!$X$24:$X$65,'BBG rates'!$Y$24:$Y$65)</f>
        <v>60.304559011820523</v>
      </c>
      <c r="AK182" s="127">
        <f>locallinterp(MIN(AI182,CAP_CB*12),'BBG rates'!$AA$25:$AA$40,'BBG rates'!$AC$25:$AC$40)</f>
        <v>10.683333333333334</v>
      </c>
      <c r="AL182" s="144">
        <f t="shared" si="57"/>
        <v>19.118941698676153</v>
      </c>
      <c r="AM182" s="142">
        <f>(SUMPRODUCT(AL182:AL$381,G182:G$381)+SUMPRODUCT(AL182:AL$381,H182:H$381))/12</f>
        <v>5223020.696175416</v>
      </c>
    </row>
    <row r="183" spans="1:39" x14ac:dyDescent="0.2">
      <c r="A183" s="7">
        <v>162</v>
      </c>
      <c r="B183" s="7">
        <v>81</v>
      </c>
      <c r="C183" s="7">
        <v>40.5</v>
      </c>
      <c r="D183" s="12">
        <f t="shared" si="46"/>
        <v>13.5</v>
      </c>
      <c r="E183" s="29">
        <f t="shared" si="58"/>
        <v>3038058.1208470711</v>
      </c>
      <c r="F183" s="2">
        <f t="shared" si="47"/>
        <v>4669.8874405290499</v>
      </c>
      <c r="G183" s="2">
        <f t="shared" si="48"/>
        <v>19835.085339643978</v>
      </c>
      <c r="H183" s="2">
        <f t="shared" si="49"/>
        <v>9978.4786734486261</v>
      </c>
      <c r="I183" s="2">
        <f t="shared" si="45"/>
        <v>34483.451453621652</v>
      </c>
      <c r="J183" s="2">
        <f t="shared" si="59"/>
        <v>465526.59462389228</v>
      </c>
      <c r="K183" s="2">
        <f t="shared" si="50"/>
        <v>26952.39199715732</v>
      </c>
      <c r="L183" s="2">
        <f t="shared" si="51"/>
        <v>363857.29196162376</v>
      </c>
      <c r="M183" s="2"/>
      <c r="N183" s="28">
        <f t="shared" si="60"/>
        <v>5167734.4747732226</v>
      </c>
      <c r="O183" s="2">
        <f t="shared" si="61"/>
        <v>7917.4699947922963</v>
      </c>
      <c r="P183" s="2">
        <f t="shared" si="62"/>
        <v>33629.010339269407</v>
      </c>
      <c r="R183">
        <f t="shared" si="63"/>
        <v>162</v>
      </c>
      <c r="S183" s="89">
        <f t="shared" si="52"/>
        <v>29813.564013092604</v>
      </c>
      <c r="T183" s="89">
        <f>IF(AND(S183=0,S182&gt;0),SUM($G183:$H$381),S183)</f>
        <v>29813.564013092604</v>
      </c>
      <c r="U183" s="82">
        <f>SUM(T183:T$381)</f>
        <v>3067871.6848601629</v>
      </c>
      <c r="V183" s="68">
        <f>localspline(R183,'BBG rates'!$G$10:$G$27,'BBG rates'!$K$10:$K$27)</f>
        <v>1.007680757865387</v>
      </c>
      <c r="W183" s="68">
        <f>locallinterp(R183,'BBG rates'!$G$10:$G$27,'BBG rates'!$J$10:$J$27)</f>
        <v>-6.3E-2</v>
      </c>
      <c r="X183" s="56">
        <f t="shared" si="64"/>
        <v>-6.3018198575326423E-2</v>
      </c>
      <c r="Y183" s="66">
        <f t="shared" si="53"/>
        <v>121.28622466996988</v>
      </c>
      <c r="Z183" s="72">
        <f t="shared" si="54"/>
        <v>4.7441185471418408E-2</v>
      </c>
      <c r="AA183" s="79">
        <f t="shared" si="55"/>
        <v>-243.84779795007043</v>
      </c>
      <c r="AB183" s="81">
        <f t="shared" si="65"/>
        <v>-9.538122437914881E-2</v>
      </c>
      <c r="AD183" s="95">
        <f>locallinterp(R183,'BBG rates'!$N$10:$N$369,'BBG rates'!$P$10:$P$369)</f>
        <v>13.751261278287258</v>
      </c>
      <c r="AI183" s="185">
        <f t="shared" si="56"/>
        <v>162</v>
      </c>
      <c r="AJ183" s="127">
        <f>locallinterp(MIN(AI183,CAP_Senior*12),'BBG rates'!$X$24:$X$65,'BBG rates'!$Y$24:$Y$65)</f>
        <v>60.422143660971095</v>
      </c>
      <c r="AK183" s="127">
        <f>locallinterp(MIN(AI183,CAP_CB*12),'BBG rates'!$AA$25:$AA$40,'BBG rates'!$AC$25:$AC$40)</f>
        <v>10.7</v>
      </c>
      <c r="AL183" s="144">
        <f t="shared" si="57"/>
        <v>19.152764422365085</v>
      </c>
      <c r="AM183" s="142">
        <f>(SUMPRODUCT(AL183:AL$381,G183:G$381)+SUMPRODUCT(AL183:AL$381,H183:H$381))/12</f>
        <v>5175308.7578703174</v>
      </c>
    </row>
    <row r="184" spans="1:39" x14ac:dyDescent="0.2">
      <c r="A184" s="7">
        <v>163</v>
      </c>
      <c r="B184" s="7">
        <v>81.5</v>
      </c>
      <c r="C184" s="7">
        <v>40.75</v>
      </c>
      <c r="D184" s="12">
        <f t="shared" si="46"/>
        <v>13.583333333333334</v>
      </c>
      <c r="E184" s="29">
        <f t="shared" si="58"/>
        <v>3008376.8855822319</v>
      </c>
      <c r="F184" s="2">
        <f t="shared" si="47"/>
        <v>4624.505494201494</v>
      </c>
      <c r="G184" s="2">
        <f t="shared" si="48"/>
        <v>19800.244381719374</v>
      </c>
      <c r="H184" s="2">
        <f t="shared" si="49"/>
        <v>9880.9908831198391</v>
      </c>
      <c r="I184" s="2">
        <f t="shared" si="45"/>
        <v>34305.740759040709</v>
      </c>
      <c r="J184" s="2">
        <f t="shared" si="59"/>
        <v>465986.31197696965</v>
      </c>
      <c r="K184" s="2">
        <f t="shared" si="50"/>
        <v>26772.739437413631</v>
      </c>
      <c r="L184" s="2">
        <f t="shared" si="51"/>
        <v>363663.04402486852</v>
      </c>
      <c r="M184" s="2"/>
      <c r="N184" s="28">
        <f t="shared" si="60"/>
        <v>5134054.2746486058</v>
      </c>
      <c r="O184" s="2">
        <f t="shared" si="61"/>
        <v>7866.2802094450853</v>
      </c>
      <c r="P184" s="2">
        <f t="shared" si="62"/>
        <v>33680.200124616611</v>
      </c>
      <c r="R184">
        <f t="shared" si="63"/>
        <v>163</v>
      </c>
      <c r="S184" s="89">
        <f t="shared" si="52"/>
        <v>29681.235264839212</v>
      </c>
      <c r="T184" s="89">
        <f>IF(AND(S184=0,S183&gt;0),SUM($G184:$H$381),S184)</f>
        <v>29681.235264839212</v>
      </c>
      <c r="U184" s="82">
        <f>SUM(T184:T$381)</f>
        <v>3038058.1208470706</v>
      </c>
      <c r="V184" s="68">
        <f>localspline(R184,'BBG rates'!$G$10:$G$27,'BBG rates'!$K$10:$K$27)</f>
        <v>1.0072820992335627</v>
      </c>
      <c r="W184" s="68">
        <f>locallinterp(R184,'BBG rates'!$G$10:$G$27,'BBG rates'!$J$10:$J$27)</f>
        <v>-5.9749999999999998E-2</v>
      </c>
      <c r="X184" s="56">
        <f t="shared" si="64"/>
        <v>-5.9766369035418876E-2</v>
      </c>
      <c r="Y184" s="66">
        <f t="shared" si="53"/>
        <v>122.85188891764928</v>
      </c>
      <c r="Z184" s="72">
        <f t="shared" si="54"/>
        <v>4.8525163389591404E-2</v>
      </c>
      <c r="AA184" s="79">
        <f t="shared" si="55"/>
        <v>-241.47808608450802</v>
      </c>
      <c r="AB184" s="81">
        <f t="shared" si="65"/>
        <v>-9.5381224379148796E-2</v>
      </c>
      <c r="AD184" s="95">
        <f>locallinterp(R184,'BBG rates'!$N$10:$N$369,'BBG rates'!$P$10:$P$369)</f>
        <v>13.835201453223387</v>
      </c>
      <c r="AI184" s="185">
        <f t="shared" si="56"/>
        <v>163</v>
      </c>
      <c r="AJ184" s="127">
        <f>locallinterp(MIN(AI184,CAP_Senior*12),'BBG rates'!$X$24:$X$65,'BBG rates'!$Y$24:$Y$65)</f>
        <v>60.539728310121667</v>
      </c>
      <c r="AK184" s="127">
        <f>locallinterp(MIN(AI184,CAP_CB*12),'BBG rates'!$AA$25:$AA$40,'BBG rates'!$AC$25:$AC$40)</f>
        <v>10.716666666666667</v>
      </c>
      <c r="AL184" s="144">
        <f t="shared" si="57"/>
        <v>19.186587146054016</v>
      </c>
      <c r="AM184" s="142">
        <f>(SUMPRODUCT(AL184:AL$381,G184:G$381)+SUMPRODUCT(AL184:AL$381,H184:H$381))/12</f>
        <v>5127724.4105258277</v>
      </c>
    </row>
    <row r="185" spans="1:39" x14ac:dyDescent="0.2">
      <c r="A185" s="7">
        <v>164</v>
      </c>
      <c r="B185" s="7">
        <v>82</v>
      </c>
      <c r="C185" s="7">
        <v>41</v>
      </c>
      <c r="D185" s="12">
        <f t="shared" si="46"/>
        <v>13.666666666666666</v>
      </c>
      <c r="E185" s="29">
        <f t="shared" si="58"/>
        <v>2978827.4848568593</v>
      </c>
      <c r="F185" s="2">
        <f t="shared" si="47"/>
        <v>4579.3249775369004</v>
      </c>
      <c r="G185" s="2">
        <f t="shared" si="48"/>
        <v>19765.464623044903</v>
      </c>
      <c r="H185" s="2">
        <f t="shared" si="49"/>
        <v>9783.9361023281181</v>
      </c>
      <c r="I185" s="2">
        <f t="shared" si="45"/>
        <v>34128.72570290992</v>
      </c>
      <c r="J185" s="2">
        <f t="shared" si="59"/>
        <v>466425.91793976887</v>
      </c>
      <c r="K185" s="2">
        <f t="shared" si="50"/>
        <v>26594.112778785471</v>
      </c>
      <c r="L185" s="2">
        <f t="shared" si="51"/>
        <v>363452.87464340142</v>
      </c>
      <c r="M185" s="2"/>
      <c r="N185" s="28">
        <f t="shared" si="60"/>
        <v>5100322.8068179982</v>
      </c>
      <c r="O185" s="2">
        <f t="shared" si="61"/>
        <v>7815.0125034544353</v>
      </c>
      <c r="P185" s="2">
        <f t="shared" si="62"/>
        <v>33731.467830607253</v>
      </c>
      <c r="R185">
        <f t="shared" si="63"/>
        <v>164</v>
      </c>
      <c r="S185" s="89">
        <f t="shared" si="52"/>
        <v>29549.400725373023</v>
      </c>
      <c r="T185" s="89">
        <f>IF(AND(S185=0,S184&gt;0),SUM($G185:$H$381),S185)</f>
        <v>29549.400725373023</v>
      </c>
      <c r="U185" s="82">
        <f>SUM(T185:T$381)</f>
        <v>3008376.885582231</v>
      </c>
      <c r="V185" s="68">
        <f>localspline(R185,'BBG rates'!$G$10:$G$27,'BBG rates'!$K$10:$K$27)</f>
        <v>1.0068847586956318</v>
      </c>
      <c r="W185" s="68">
        <f>locallinterp(R185,'BBG rates'!$G$10:$G$27,'BBG rates'!$J$10:$J$27)</f>
        <v>-5.6500000000000002E-2</v>
      </c>
      <c r="X185" s="56">
        <f t="shared" si="64"/>
        <v>-5.651463642943888E-2</v>
      </c>
      <c r="Y185" s="66">
        <f t="shared" si="53"/>
        <v>124.3301719678705</v>
      </c>
      <c r="Z185" s="72">
        <f t="shared" si="54"/>
        <v>4.959358884735271E-2</v>
      </c>
      <c r="AA185" s="79">
        <f t="shared" si="55"/>
        <v>-239.11889228396976</v>
      </c>
      <c r="AB185" s="81">
        <f t="shared" si="65"/>
        <v>-9.5381224379148824E-2</v>
      </c>
      <c r="AD185" s="95">
        <f>locallinterp(R185,'BBG rates'!$N$10:$N$369,'BBG rates'!$P$10:$P$369)</f>
        <v>13.919108516448023</v>
      </c>
      <c r="AI185" s="185">
        <f t="shared" si="56"/>
        <v>164</v>
      </c>
      <c r="AJ185" s="127">
        <f>locallinterp(MIN(AI185,CAP_Senior*12),'BBG rates'!$X$24:$X$65,'BBG rates'!$Y$24:$Y$65)</f>
        <v>60.65731295927224</v>
      </c>
      <c r="AK185" s="127">
        <f>locallinterp(MIN(AI185,CAP_CB*12),'BBG rates'!$AA$25:$AA$40,'BBG rates'!$AC$25:$AC$40)</f>
        <v>10.733333333333334</v>
      </c>
      <c r="AL185" s="144">
        <f t="shared" si="57"/>
        <v>19.220409869742948</v>
      </c>
      <c r="AM185" s="142">
        <f>(SUMPRODUCT(AL185:AL$381,G185:G$381)+SUMPRODUCT(AL185:AL$381,H185:H$381))/12</f>
        <v>5080267.6099415468</v>
      </c>
    </row>
    <row r="186" spans="1:39" x14ac:dyDescent="0.2">
      <c r="A186" s="7">
        <v>165</v>
      </c>
      <c r="B186" s="7">
        <v>82.5</v>
      </c>
      <c r="C186" s="7">
        <v>41.25</v>
      </c>
      <c r="D186" s="12">
        <f t="shared" si="46"/>
        <v>13.75</v>
      </c>
      <c r="E186" s="29">
        <f t="shared" si="58"/>
        <v>2949409.4261872228</v>
      </c>
      <c r="F186" s="2">
        <f t="shared" si="47"/>
        <v>4534.3451382549756</v>
      </c>
      <c r="G186" s="2">
        <f t="shared" si="48"/>
        <v>19730.745956122151</v>
      </c>
      <c r="H186" s="2">
        <f t="shared" si="49"/>
        <v>9687.3127135144186</v>
      </c>
      <c r="I186" s="2">
        <f t="shared" si="45"/>
        <v>33952.403807891547</v>
      </c>
      <c r="J186" s="2">
        <f t="shared" si="59"/>
        <v>466845.55235850875</v>
      </c>
      <c r="K186" s="2">
        <f t="shared" si="50"/>
        <v>26416.506566437944</v>
      </c>
      <c r="L186" s="2">
        <f t="shared" si="51"/>
        <v>363226.96528852172</v>
      </c>
      <c r="M186" s="2"/>
      <c r="N186" s="28">
        <f t="shared" si="60"/>
        <v>5066539.9932421464</v>
      </c>
      <c r="O186" s="2">
        <f t="shared" si="61"/>
        <v>7763.6667582102218</v>
      </c>
      <c r="P186" s="2">
        <f t="shared" si="62"/>
        <v>33782.813575851476</v>
      </c>
      <c r="R186">
        <f t="shared" si="63"/>
        <v>165</v>
      </c>
      <c r="S186" s="89">
        <f t="shared" si="52"/>
        <v>29418.058669636572</v>
      </c>
      <c r="T186" s="89">
        <f>IF(AND(S186=0,S185&gt;0),SUM($G186:$H$381),S186)</f>
        <v>29418.058669636572</v>
      </c>
      <c r="U186" s="82">
        <f>SUM(T186:T$381)</f>
        <v>2978827.4848568584</v>
      </c>
      <c r="V186" s="68">
        <f>localspline(R186,'BBG rates'!$G$10:$G$27,'BBG rates'!$K$10:$K$27)</f>
        <v>1.0064886686334835</v>
      </c>
      <c r="W186" s="68">
        <f>locallinterp(R186,'BBG rates'!$G$10:$G$27,'BBG rates'!$J$10:$J$27)</f>
        <v>-5.3249999999999999E-2</v>
      </c>
      <c r="X186" s="56">
        <f t="shared" si="64"/>
        <v>-5.3263000751258005E-2</v>
      </c>
      <c r="Y186" s="66">
        <f t="shared" si="53"/>
        <v>125.72181666678904</v>
      </c>
      <c r="Z186" s="72">
        <f t="shared" si="54"/>
        <v>5.0646162212175383E-2</v>
      </c>
      <c r="AA186" s="79">
        <f t="shared" si="55"/>
        <v>-236.7701772665896</v>
      </c>
      <c r="AB186" s="81">
        <f t="shared" si="65"/>
        <v>-9.538122437914881E-2</v>
      </c>
      <c r="AD186" s="95">
        <f>locallinterp(R186,'BBG rates'!$N$10:$N$369,'BBG rates'!$P$10:$P$369)</f>
        <v>14.002982572167481</v>
      </c>
      <c r="AI186" s="185">
        <f t="shared" si="56"/>
        <v>165</v>
      </c>
      <c r="AJ186" s="127">
        <f>locallinterp(MIN(AI186,CAP_Senior*12),'BBG rates'!$X$24:$X$65,'BBG rates'!$Y$24:$Y$65)</f>
        <v>60.774897608422812</v>
      </c>
      <c r="AK186" s="127">
        <f>locallinterp(MIN(AI186,CAP_CB*12),'BBG rates'!$AA$25:$AA$40,'BBG rates'!$AC$25:$AC$40)</f>
        <v>10.75</v>
      </c>
      <c r="AL186" s="144">
        <f t="shared" si="57"/>
        <v>19.25423259343188</v>
      </c>
      <c r="AM186" s="142">
        <f>(SUMPRODUCT(AL186:AL$381,G186:G$381)+SUMPRODUCT(AL186:AL$381,H186:H$381))/12</f>
        <v>5032938.310495968</v>
      </c>
    </row>
    <row r="187" spans="1:39" x14ac:dyDescent="0.2">
      <c r="A187" s="7">
        <v>166</v>
      </c>
      <c r="B187" s="7">
        <v>83</v>
      </c>
      <c r="C187" s="7">
        <v>41.5</v>
      </c>
      <c r="D187" s="12">
        <f t="shared" si="46"/>
        <v>13.833333333333334</v>
      </c>
      <c r="E187" s="29">
        <f t="shared" si="58"/>
        <v>2920122.2188088149</v>
      </c>
      <c r="F187" s="2">
        <f t="shared" si="47"/>
        <v>4489.5652267012947</v>
      </c>
      <c r="G187" s="2">
        <f t="shared" si="48"/>
        <v>19696.088273641493</v>
      </c>
      <c r="H187" s="2">
        <f t="shared" si="49"/>
        <v>9591.1191047664615</v>
      </c>
      <c r="I187" s="2">
        <f t="shared" si="45"/>
        <v>33776.772605109247</v>
      </c>
      <c r="J187" s="2">
        <f t="shared" si="59"/>
        <v>467245.35437067796</v>
      </c>
      <c r="K187" s="2">
        <f t="shared" si="50"/>
        <v>26239.915373432257</v>
      </c>
      <c r="L187" s="2">
        <f t="shared" si="51"/>
        <v>362985.49599914625</v>
      </c>
      <c r="M187" s="2"/>
      <c r="N187" s="28">
        <f t="shared" si="60"/>
        <v>5032705.7557630064</v>
      </c>
      <c r="O187" s="2">
        <f t="shared" si="61"/>
        <v>7712.2428549217784</v>
      </c>
      <c r="P187" s="2">
        <f t="shared" si="62"/>
        <v>33834.23747913992</v>
      </c>
      <c r="R187">
        <f t="shared" si="63"/>
        <v>166</v>
      </c>
      <c r="S187" s="89">
        <f t="shared" si="52"/>
        <v>29287.207378407955</v>
      </c>
      <c r="T187" s="89">
        <f>IF(AND(S187=0,S186&gt;0),SUM($G187:$H$381),S187)</f>
        <v>29287.207378407955</v>
      </c>
      <c r="U187" s="82">
        <f>SUM(T187:T$381)</f>
        <v>2949409.4261872214</v>
      </c>
      <c r="V187" s="68">
        <f>localspline(R187,'BBG rates'!$G$10:$G$27,'BBG rates'!$K$10:$K$27)</f>
        <v>1.0060938806232689</v>
      </c>
      <c r="W187" s="68">
        <f>locallinterp(R187,'BBG rates'!$G$10:$G$27,'BBG rates'!$J$10:$J$27)</f>
        <v>-4.9999999999999996E-2</v>
      </c>
      <c r="X187" s="56">
        <f t="shared" si="64"/>
        <v>-5.0011461995014272E-2</v>
      </c>
      <c r="Y187" s="66">
        <f t="shared" si="53"/>
        <v>127.02756173430687</v>
      </c>
      <c r="Z187" s="72">
        <f t="shared" si="54"/>
        <v>5.1682575070027652E-2</v>
      </c>
      <c r="AA187" s="79">
        <f t="shared" si="55"/>
        <v>-234.43190188761662</v>
      </c>
      <c r="AB187" s="81">
        <f t="shared" si="65"/>
        <v>-9.538122437914881E-2</v>
      </c>
      <c r="AD187" s="95">
        <f>locallinterp(R187,'BBG rates'!$N$10:$N$369,'BBG rates'!$P$10:$P$369)</f>
        <v>14.086823728886086</v>
      </c>
      <c r="AI187" s="185">
        <f t="shared" si="56"/>
        <v>166</v>
      </c>
      <c r="AJ187" s="127">
        <f>locallinterp(MIN(AI187,CAP_Senior*12),'BBG rates'!$X$24:$X$65,'BBG rates'!$Y$24:$Y$65)</f>
        <v>60.892482257573384</v>
      </c>
      <c r="AK187" s="127">
        <f>locallinterp(MIN(AI187,CAP_CB*12),'BBG rates'!$AA$25:$AA$40,'BBG rates'!$AC$25:$AC$40)</f>
        <v>10.766666666666667</v>
      </c>
      <c r="AL187" s="144">
        <f t="shared" si="57"/>
        <v>19.288055317120808</v>
      </c>
      <c r="AM187" s="142">
        <f>(SUMPRODUCT(AL187:AL$381,G187:G$381)+SUMPRODUCT(AL187:AL$381,H187:H$381))/12</f>
        <v>4985736.4651566008</v>
      </c>
    </row>
    <row r="188" spans="1:39" x14ac:dyDescent="0.2">
      <c r="A188" s="7">
        <v>167</v>
      </c>
      <c r="B188" s="7">
        <v>83.5</v>
      </c>
      <c r="C188" s="7">
        <v>41.75</v>
      </c>
      <c r="D188" s="12">
        <f t="shared" si="46"/>
        <v>13.916666666666666</v>
      </c>
      <c r="E188" s="29">
        <f t="shared" si="58"/>
        <v>2890965.3736705333</v>
      </c>
      <c r="F188" s="2">
        <f t="shared" si="47"/>
        <v>4444.9844958384156</v>
      </c>
      <c r="G188" s="2">
        <f t="shared" si="48"/>
        <v>19661.491468481818</v>
      </c>
      <c r="H188" s="2">
        <f t="shared" si="49"/>
        <v>9495.3536697996478</v>
      </c>
      <c r="I188" s="2">
        <f t="shared" si="45"/>
        <v>33601.82963411988</v>
      </c>
      <c r="J188" s="2">
        <f t="shared" si="59"/>
        <v>467625.4624081683</v>
      </c>
      <c r="K188" s="2">
        <f t="shared" si="50"/>
        <v>26064.333800586421</v>
      </c>
      <c r="L188" s="2">
        <f t="shared" si="51"/>
        <v>362728.64539149433</v>
      </c>
      <c r="M188" s="2"/>
      <c r="N188" s="28">
        <f t="shared" si="60"/>
        <v>4998820.016103562</v>
      </c>
      <c r="O188" s="2">
        <f t="shared" si="61"/>
        <v>7660.7406746176121</v>
      </c>
      <c r="P188" s="2">
        <f t="shared" si="62"/>
        <v>33885.73965944408</v>
      </c>
      <c r="R188">
        <f t="shared" si="63"/>
        <v>167</v>
      </c>
      <c r="S188" s="89">
        <f t="shared" si="52"/>
        <v>29156.845138281467</v>
      </c>
      <c r="T188" s="89">
        <f>IF(AND(S188=0,S187&gt;0),SUM($G188:$H$381),S188)</f>
        <v>29156.845138281467</v>
      </c>
      <c r="U188" s="82">
        <f>SUM(T188:T$381)</f>
        <v>2920122.2188088135</v>
      </c>
      <c r="V188" s="68">
        <f>localspline(R188,'BBG rates'!$G$10:$G$27,'BBG rates'!$K$10:$K$27)</f>
        <v>1.005700327049539</v>
      </c>
      <c r="W188" s="68">
        <f>locallinterp(R188,'BBG rates'!$G$10:$G$27,'BBG rates'!$J$10:$J$27)</f>
        <v>-4.675E-2</v>
      </c>
      <c r="X188" s="56">
        <f t="shared" si="64"/>
        <v>-4.6760020154446025E-2</v>
      </c>
      <c r="Y188" s="66">
        <f t="shared" si="53"/>
        <v>128.24814178326133</v>
      </c>
      <c r="Z188" s="72">
        <f t="shared" si="54"/>
        <v>5.2702509897922051E-2</v>
      </c>
      <c r="AA188" s="79">
        <f t="shared" si="55"/>
        <v>-232.10402713895112</v>
      </c>
      <c r="AB188" s="81">
        <f t="shared" si="65"/>
        <v>-9.538122437914881E-2</v>
      </c>
      <c r="AD188" s="95">
        <f>locallinterp(R188,'BBG rates'!$N$10:$N$369,'BBG rates'!$P$10:$P$369)</f>
        <v>14.170632089473548</v>
      </c>
      <c r="AI188" s="185">
        <f t="shared" si="56"/>
        <v>167</v>
      </c>
      <c r="AJ188" s="127">
        <f>locallinterp(MIN(AI188,CAP_Senior*12),'BBG rates'!$X$24:$X$65,'BBG rates'!$Y$24:$Y$65)</f>
        <v>61.010066906723956</v>
      </c>
      <c r="AK188" s="127">
        <f>locallinterp(MIN(AI188,CAP_CB*12),'BBG rates'!$AA$25:$AA$40,'BBG rates'!$AC$25:$AC$40)</f>
        <v>10.783333333333333</v>
      </c>
      <c r="AL188" s="144">
        <f t="shared" si="57"/>
        <v>19.321878040809739</v>
      </c>
      <c r="AM188" s="142">
        <f>(SUMPRODUCT(AL188:AL$381,G188:G$381)+SUMPRODUCT(AL188:AL$381,H188:H$381))/12</f>
        <v>4938662.0254900409</v>
      </c>
    </row>
    <row r="189" spans="1:39" x14ac:dyDescent="0.2">
      <c r="A189" s="7">
        <v>168</v>
      </c>
      <c r="B189" s="7">
        <v>84</v>
      </c>
      <c r="C189" s="7">
        <v>42</v>
      </c>
      <c r="D189" s="12">
        <f t="shared" si="46"/>
        <v>14</v>
      </c>
      <c r="E189" s="29">
        <f t="shared" si="58"/>
        <v>2861938.4034288852</v>
      </c>
      <c r="F189" s="2">
        <f t="shared" si="47"/>
        <v>4400.6022012370304</v>
      </c>
      <c r="G189" s="2">
        <f t="shared" si="48"/>
        <v>19626.955433710184</v>
      </c>
      <c r="H189" s="2">
        <f t="shared" si="49"/>
        <v>9400.0148079379942</v>
      </c>
      <c r="I189" s="2">
        <f t="shared" si="45"/>
        <v>33427.572442885212</v>
      </c>
      <c r="J189" s="2">
        <f t="shared" si="59"/>
        <v>467986.01420039299</v>
      </c>
      <c r="K189" s="2">
        <f t="shared" si="50"/>
        <v>25889.756476336461</v>
      </c>
      <c r="L189" s="2">
        <f t="shared" si="51"/>
        <v>362456.59066871047</v>
      </c>
      <c r="M189" s="2"/>
      <c r="N189" s="28">
        <f t="shared" si="60"/>
        <v>4964882.6958676456</v>
      </c>
      <c r="O189" s="2">
        <f t="shared" si="61"/>
        <v>7609.1600981451356</v>
      </c>
      <c r="P189" s="2">
        <f t="shared" si="62"/>
        <v>33937.320235916552</v>
      </c>
      <c r="R189">
        <f t="shared" si="63"/>
        <v>168</v>
      </c>
      <c r="S189" s="89">
        <f t="shared" si="52"/>
        <v>29026.970241648178</v>
      </c>
      <c r="T189" s="89">
        <f>IF(AND(S189=0,S188&gt;0),SUM($G189:$H$381),S189)</f>
        <v>29026.970241648178</v>
      </c>
      <c r="U189" s="82">
        <f>SUM(T189:T$381)</f>
        <v>2890965.3736705324</v>
      </c>
      <c r="V189" s="68">
        <f>localspline(R189,'BBG rates'!$G$10:$G$27,'BBG rates'!$K$10:$K$27)</f>
        <v>1.0053080594859547</v>
      </c>
      <c r="W189" s="68">
        <f>locallinterp(R189,'BBG rates'!$G$10:$G$27,'BBG rates'!$J$10:$J$27)</f>
        <v>-4.3499999999999997E-2</v>
      </c>
      <c r="X189" s="56">
        <f t="shared" si="64"/>
        <v>-4.3508675223558058E-2</v>
      </c>
      <c r="Y189" s="66">
        <f t="shared" si="53"/>
        <v>129.38428733851643</v>
      </c>
      <c r="Z189" s="72">
        <f t="shared" si="54"/>
        <v>5.3705639721686259E-2</v>
      </c>
      <c r="AA189" s="79">
        <f t="shared" si="55"/>
        <v>-229.78651414868236</v>
      </c>
      <c r="AB189" s="81">
        <f t="shared" si="65"/>
        <v>-9.538122437914881E-2</v>
      </c>
      <c r="AD189" s="95">
        <f>locallinterp(R189,'BBG rates'!$N$10:$N$369,'BBG rates'!$P$10:$P$369)</f>
        <v>14.254407761097378</v>
      </c>
      <c r="AI189" s="185">
        <f t="shared" si="56"/>
        <v>168</v>
      </c>
      <c r="AJ189" s="127">
        <f>locallinterp(MIN(AI189,CAP_Senior*12),'BBG rates'!$X$24:$X$65,'BBG rates'!$Y$24:$Y$65)</f>
        <v>61.127651555874529</v>
      </c>
      <c r="AK189" s="127">
        <f>locallinterp(MIN(AI189,CAP_CB*12),'BBG rates'!$AA$25:$AA$40,'BBG rates'!$AC$25:$AC$40)</f>
        <v>10.8</v>
      </c>
      <c r="AL189" s="144">
        <f t="shared" si="57"/>
        <v>19.355700764498671</v>
      </c>
      <c r="AM189" s="142">
        <f>(SUMPRODUCT(AL189:AL$381,G189:G$381)+SUMPRODUCT(AL189:AL$381,H189:H$381))/12</f>
        <v>4891714.9416719871</v>
      </c>
    </row>
    <row r="190" spans="1:39" x14ac:dyDescent="0.2">
      <c r="A190" s="7">
        <v>169</v>
      </c>
      <c r="B190" s="7">
        <v>84.5</v>
      </c>
      <c r="C190" s="7">
        <v>42.25</v>
      </c>
      <c r="D190" s="12">
        <f t="shared" si="46"/>
        <v>14.083333333333334</v>
      </c>
      <c r="E190" s="29">
        <f t="shared" si="58"/>
        <v>2833040.8224422084</v>
      </c>
      <c r="F190" s="2">
        <f t="shared" si="47"/>
        <v>4356.4176010671372</v>
      </c>
      <c r="G190" s="2">
        <f t="shared" si="48"/>
        <v>19592.480062581475</v>
      </c>
      <c r="H190" s="2">
        <f t="shared" si="49"/>
        <v>9305.1009240951753</v>
      </c>
      <c r="I190" s="2">
        <f t="shared" si="45"/>
        <v>33253.998587743787</v>
      </c>
      <c r="J190" s="2">
        <f t="shared" si="59"/>
        <v>468327.14677739167</v>
      </c>
      <c r="K190" s="2">
        <f t="shared" si="50"/>
        <v>25716.178056598408</v>
      </c>
      <c r="L190" s="2">
        <f t="shared" si="51"/>
        <v>362169.5076304276</v>
      </c>
      <c r="M190" s="2"/>
      <c r="N190" s="28">
        <f t="shared" si="60"/>
        <v>4930893.7165397545</v>
      </c>
      <c r="O190" s="2">
        <f t="shared" si="61"/>
        <v>7557.501006170387</v>
      </c>
      <c r="P190" s="2">
        <f t="shared" si="62"/>
        <v>33988.979327891298</v>
      </c>
      <c r="R190">
        <f t="shared" si="63"/>
        <v>169</v>
      </c>
      <c r="S190" s="89">
        <f t="shared" si="52"/>
        <v>28897.58098667665</v>
      </c>
      <c r="T190" s="89">
        <f>IF(AND(S190=0,S189&gt;0),SUM($G190:$H$381),S190)</f>
        <v>28897.58098667665</v>
      </c>
      <c r="U190" s="82">
        <f>SUM(T190:T$381)</f>
        <v>2861938.4034288838</v>
      </c>
      <c r="V190" s="68">
        <f>localspline(R190,'BBG rates'!$G$10:$G$27,'BBG rates'!$K$10:$K$27)</f>
        <v>1.0049170103193859</v>
      </c>
      <c r="W190" s="68">
        <f>locallinterp(R190,'BBG rates'!$G$10:$G$27,'BBG rates'!$J$10:$J$27)</f>
        <v>-4.0250000000000001E-2</v>
      </c>
      <c r="X190" s="56">
        <f t="shared" si="64"/>
        <v>-4.0257427196488393E-2</v>
      </c>
      <c r="Y190" s="66">
        <f t="shared" si="53"/>
        <v>130.43672485598955</v>
      </c>
      <c r="Z190" s="72">
        <f t="shared" si="54"/>
        <v>5.4691627758185229E-2</v>
      </c>
      <c r="AA190" s="79">
        <f t="shared" si="55"/>
        <v>-227.47932418062777</v>
      </c>
      <c r="AB190" s="81">
        <f t="shared" si="65"/>
        <v>-9.5381224379148838E-2</v>
      </c>
      <c r="AD190" s="95">
        <f>locallinterp(R190,'BBG rates'!$N$10:$N$369,'BBG rates'!$P$10:$P$369)</f>
        <v>14.338150845290659</v>
      </c>
      <c r="AI190" s="185">
        <f t="shared" si="56"/>
        <v>169</v>
      </c>
      <c r="AJ190" s="127">
        <f>locallinterp(MIN(AI190,CAP_Senior*12),'BBG rates'!$X$24:$X$65,'BBG rates'!$Y$24:$Y$65)</f>
        <v>61.237120245300488</v>
      </c>
      <c r="AK190" s="127">
        <f>locallinterp(MIN(AI190,CAP_CB*12),'BBG rates'!$AA$25:$AA$40,'BBG rates'!$AC$25:$AC$40)</f>
        <v>10.816666666666666</v>
      </c>
      <c r="AL190" s="144">
        <f t="shared" si="57"/>
        <v>19.388143775034415</v>
      </c>
      <c r="AM190" s="142">
        <f>(SUMPRODUCT(AL190:AL$381,G190:G$381)+SUMPRODUCT(AL190:AL$381,H190:H$381))/12</f>
        <v>4844895.1624972085</v>
      </c>
    </row>
    <row r="191" spans="1:39" x14ac:dyDescent="0.2">
      <c r="A191" s="7">
        <v>170</v>
      </c>
      <c r="B191" s="7">
        <v>85</v>
      </c>
      <c r="C191" s="7">
        <v>42.5</v>
      </c>
      <c r="D191" s="12">
        <f t="shared" si="46"/>
        <v>14.166666666666666</v>
      </c>
      <c r="E191" s="29">
        <f t="shared" si="58"/>
        <v>2804272.1467649145</v>
      </c>
      <c r="F191" s="2">
        <f t="shared" si="47"/>
        <v>4312.4299560892468</v>
      </c>
      <c r="G191" s="2">
        <f t="shared" si="48"/>
        <v>19558.065248538067</v>
      </c>
      <c r="H191" s="2">
        <f t="shared" si="49"/>
        <v>9210.6104287556063</v>
      </c>
      <c r="I191" s="2">
        <f t="shared" si="45"/>
        <v>33081.105633382918</v>
      </c>
      <c r="J191" s="2">
        <f t="shared" si="59"/>
        <v>468648.99647292466</v>
      </c>
      <c r="K191" s="2">
        <f t="shared" si="50"/>
        <v>25543.593224631011</v>
      </c>
      <c r="L191" s="2">
        <f t="shared" si="51"/>
        <v>361867.57068227266</v>
      </c>
      <c r="M191" s="2"/>
      <c r="N191" s="28">
        <f t="shared" si="60"/>
        <v>4896852.9994848706</v>
      </c>
      <c r="O191" s="2">
        <f t="shared" si="61"/>
        <v>7505.7632791777551</v>
      </c>
      <c r="P191" s="2">
        <f t="shared" si="62"/>
        <v>34040.717054883935</v>
      </c>
      <c r="R191">
        <f t="shared" si="63"/>
        <v>170</v>
      </c>
      <c r="S191" s="89">
        <f t="shared" si="52"/>
        <v>28768.675677293671</v>
      </c>
      <c r="T191" s="89">
        <f>IF(AND(S191=0,S190&gt;0),SUM($G191:$H$381),S191)</f>
        <v>28768.675677293671</v>
      </c>
      <c r="U191" s="82">
        <f>SUM(T191:T$381)</f>
        <v>2833040.822442207</v>
      </c>
      <c r="V191" s="68">
        <f>localspline(R191,'BBG rates'!$G$10:$G$27,'BBG rates'!$K$10:$K$27)</f>
        <v>1.0045272311213462</v>
      </c>
      <c r="W191" s="68">
        <f>locallinterp(R191,'BBG rates'!$G$10:$G$27,'BBG rates'!$J$10:$J$27)</f>
        <v>-3.6999999999999998E-2</v>
      </c>
      <c r="X191" s="56">
        <f t="shared" si="64"/>
        <v>-3.7006276066975374E-2</v>
      </c>
      <c r="Y191" s="66">
        <f t="shared" si="53"/>
        <v>131.40617674159435</v>
      </c>
      <c r="Z191" s="72">
        <f t="shared" si="54"/>
        <v>5.566012704115561E-2</v>
      </c>
      <c r="AA191" s="79">
        <f t="shared" si="55"/>
        <v>-225.18241863387374</v>
      </c>
      <c r="AB191" s="81">
        <f t="shared" si="65"/>
        <v>-9.5381224379148838E-2</v>
      </c>
      <c r="AD191" s="95">
        <f>locallinterp(R191,'BBG rates'!$N$10:$N$369,'BBG rates'!$P$10:$P$369)</f>
        <v>14.421861447884105</v>
      </c>
      <c r="AI191" s="185">
        <f t="shared" si="56"/>
        <v>170</v>
      </c>
      <c r="AJ191" s="127">
        <f>locallinterp(MIN(AI191,CAP_Senior*12),'BBG rates'!$X$24:$X$65,'BBG rates'!$Y$24:$Y$65)</f>
        <v>61.346588934726455</v>
      </c>
      <c r="AK191" s="127">
        <f>locallinterp(MIN(AI191,CAP_CB*12),'BBG rates'!$AA$25:$AA$40,'BBG rates'!$AC$25:$AC$40)</f>
        <v>10.833333333333334</v>
      </c>
      <c r="AL191" s="144">
        <f t="shared" si="57"/>
        <v>19.420586785570165</v>
      </c>
      <c r="AM191" s="142">
        <f>(SUMPRODUCT(AL191:AL$381,G191:G$381)+SUMPRODUCT(AL191:AL$381,H191:H$381))/12</f>
        <v>4798205.9579205085</v>
      </c>
    </row>
    <row r="192" spans="1:39" x14ac:dyDescent="0.2">
      <c r="A192" s="7">
        <v>171</v>
      </c>
      <c r="B192" s="7">
        <v>85.5</v>
      </c>
      <c r="C192" s="7">
        <v>42.75</v>
      </c>
      <c r="D192" s="12">
        <f t="shared" si="46"/>
        <v>14.25</v>
      </c>
      <c r="E192" s="29">
        <f t="shared" si="58"/>
        <v>2775631.8941417495</v>
      </c>
      <c r="F192" s="2">
        <f t="shared" si="47"/>
        <v>4268.6385296456165</v>
      </c>
      <c r="G192" s="2">
        <f t="shared" si="48"/>
        <v>19523.710885209519</v>
      </c>
      <c r="H192" s="2">
        <f t="shared" si="49"/>
        <v>9116.5417379555929</v>
      </c>
      <c r="I192" s="2">
        <f t="shared" si="45"/>
        <v>32908.891152810727</v>
      </c>
      <c r="J192" s="2">
        <f t="shared" si="59"/>
        <v>468951.69892755285</v>
      </c>
      <c r="K192" s="2">
        <f t="shared" si="50"/>
        <v>25371.996690898992</v>
      </c>
      <c r="L192" s="2">
        <f t="shared" si="51"/>
        <v>361550.95284531062</v>
      </c>
      <c r="M192" s="2"/>
      <c r="N192" s="28">
        <f t="shared" si="60"/>
        <v>4862760.465948279</v>
      </c>
      <c r="O192" s="2">
        <f t="shared" si="61"/>
        <v>7453.9467974697036</v>
      </c>
      <c r="P192" s="2">
        <f t="shared" si="62"/>
        <v>34092.533536591982</v>
      </c>
      <c r="R192">
        <f t="shared" si="63"/>
        <v>171</v>
      </c>
      <c r="S192" s="89">
        <f t="shared" si="52"/>
        <v>28640.252623165114</v>
      </c>
      <c r="T192" s="89">
        <f>IF(AND(S192=0,S191&gt;0),SUM($G192:$H$381),S192)</f>
        <v>28640.252623165114</v>
      </c>
      <c r="U192" s="82">
        <f>SUM(T192:T$381)</f>
        <v>2804272.1467649131</v>
      </c>
      <c r="V192" s="68">
        <f>localspline(R192,'BBG rates'!$G$10:$G$27,'BBG rates'!$K$10:$K$27)</f>
        <v>1.0041386542806805</v>
      </c>
      <c r="W192" s="68">
        <f>locallinterp(R192,'BBG rates'!$G$10:$G$27,'BBG rates'!$J$10:$J$27)</f>
        <v>-3.3750000000000002E-2</v>
      </c>
      <c r="X192" s="56">
        <f t="shared" si="64"/>
        <v>-3.3755221829157023E-2</v>
      </c>
      <c r="Y192" s="66">
        <f t="shared" si="53"/>
        <v>132.29336137009037</v>
      </c>
      <c r="Z192" s="72">
        <f t="shared" si="54"/>
        <v>5.6610780029766099E-2</v>
      </c>
      <c r="AA192" s="79">
        <f t="shared" si="55"/>
        <v>-222.89575904231799</v>
      </c>
      <c r="AB192" s="81">
        <f t="shared" si="65"/>
        <v>-9.5381224379148852E-2</v>
      </c>
      <c r="AD192" s="95">
        <f>locallinterp(R192,'BBG rates'!$N$10:$N$369,'BBG rates'!$P$10:$P$369)</f>
        <v>14.505539669074162</v>
      </c>
      <c r="AI192" s="185">
        <f t="shared" si="56"/>
        <v>171</v>
      </c>
      <c r="AJ192" s="127">
        <f>locallinterp(MIN(AI192,CAP_Senior*12),'BBG rates'!$X$24:$X$65,'BBG rates'!$Y$24:$Y$65)</f>
        <v>61.456057624152422</v>
      </c>
      <c r="AK192" s="127">
        <f>locallinterp(MIN(AI192,CAP_CB*12),'BBG rates'!$AA$25:$AA$40,'BBG rates'!$AC$25:$AC$40)</f>
        <v>10.850000000000001</v>
      </c>
      <c r="AL192" s="144">
        <f t="shared" si="57"/>
        <v>19.453029796105916</v>
      </c>
      <c r="AM192" s="142">
        <f>(SUMPRODUCT(AL192:AL$381,G192:G$381)+SUMPRODUCT(AL192:AL$381,H192:H$381))/12</f>
        <v>4751647.2443624409</v>
      </c>
    </row>
    <row r="193" spans="1:39" x14ac:dyDescent="0.2">
      <c r="A193" s="7">
        <v>172</v>
      </c>
      <c r="B193" s="7">
        <v>86</v>
      </c>
      <c r="C193" s="7">
        <v>43</v>
      </c>
      <c r="D193" s="12">
        <f t="shared" si="46"/>
        <v>14.333333333333334</v>
      </c>
      <c r="E193" s="29">
        <f t="shared" si="58"/>
        <v>2747119.5840020725</v>
      </c>
      <c r="F193" s="2">
        <f t="shared" si="47"/>
        <v>4225.0425876515192</v>
      </c>
      <c r="G193" s="2">
        <f t="shared" si="48"/>
        <v>19489.41686641223</v>
      </c>
      <c r="H193" s="2">
        <f t="shared" si="49"/>
        <v>9022.8932732645389</v>
      </c>
      <c r="I193" s="2">
        <f t="shared" si="45"/>
        <v>32737.352727328289</v>
      </c>
      <c r="J193" s="2">
        <f t="shared" si="59"/>
        <v>469235.3890917055</v>
      </c>
      <c r="K193" s="2">
        <f t="shared" si="50"/>
        <v>25201.383192937079</v>
      </c>
      <c r="L193" s="2">
        <f t="shared" si="51"/>
        <v>361219.82576543151</v>
      </c>
      <c r="M193" s="2"/>
      <c r="N193" s="28">
        <f t="shared" si="60"/>
        <v>4828616.0370553834</v>
      </c>
      <c r="O193" s="2">
        <f t="shared" si="61"/>
        <v>7402.0514411664944</v>
      </c>
      <c r="P193" s="2">
        <f t="shared" si="62"/>
        <v>34144.428892895201</v>
      </c>
      <c r="R193">
        <f t="shared" si="63"/>
        <v>172</v>
      </c>
      <c r="S193" s="89">
        <f t="shared" si="52"/>
        <v>28512.310139676767</v>
      </c>
      <c r="T193" s="89">
        <f>IF(AND(S193=0,S192&gt;0),SUM($G193:$H$381),S193)</f>
        <v>28512.310139676767</v>
      </c>
      <c r="U193" s="82">
        <f>SUM(T193:T$381)</f>
        <v>2775631.8941417481</v>
      </c>
      <c r="V193" s="68">
        <f>localspline(R193,'BBG rates'!$G$10:$G$27,'BBG rates'!$K$10:$K$27)</f>
        <v>1.0037513164698886</v>
      </c>
      <c r="W193" s="68">
        <f>locallinterp(R193,'BBG rates'!$G$10:$G$27,'BBG rates'!$J$10:$J$27)</f>
        <v>-3.0499999999999999E-2</v>
      </c>
      <c r="X193" s="56">
        <f t="shared" si="64"/>
        <v>-3.0504264476771681E-2</v>
      </c>
      <c r="Y193" s="66">
        <f t="shared" si="53"/>
        <v>133.09899310387206</v>
      </c>
      <c r="Z193" s="72">
        <f t="shared" si="54"/>
        <v>5.7543218198979888E-2</v>
      </c>
      <c r="AA193" s="79">
        <f t="shared" si="55"/>
        <v>-220.61930707421331</v>
      </c>
      <c r="AB193" s="81">
        <f t="shared" si="65"/>
        <v>-9.5381224379148852E-2</v>
      </c>
      <c r="AD193" s="95">
        <f>locallinterp(R193,'BBG rates'!$N$10:$N$369,'BBG rates'!$P$10:$P$369)</f>
        <v>14.589185612113319</v>
      </c>
      <c r="AI193" s="185">
        <f t="shared" si="56"/>
        <v>172</v>
      </c>
      <c r="AJ193" s="127">
        <f>locallinterp(MIN(AI193,CAP_Senior*12),'BBG rates'!$X$24:$X$65,'BBG rates'!$Y$24:$Y$65)</f>
        <v>61.565526313578381</v>
      </c>
      <c r="AK193" s="127">
        <f>locallinterp(MIN(AI193,CAP_CB*12),'BBG rates'!$AA$25:$AA$40,'BBG rates'!$AC$25:$AC$40)</f>
        <v>10.866666666666667</v>
      </c>
      <c r="AL193" s="144">
        <f t="shared" si="57"/>
        <v>19.48547280664166</v>
      </c>
      <c r="AM193" s="142">
        <f>(SUMPRODUCT(AL193:AL$381,G193:G$381)+SUMPRODUCT(AL193:AL$381,H193:H$381))/12</f>
        <v>4705218.9370585717</v>
      </c>
    </row>
    <row r="194" spans="1:39" x14ac:dyDescent="0.2">
      <c r="A194" s="7">
        <v>173</v>
      </c>
      <c r="B194" s="7">
        <v>86.5</v>
      </c>
      <c r="C194" s="7">
        <v>43.25</v>
      </c>
      <c r="D194" s="12">
        <f t="shared" si="46"/>
        <v>14.416666666666666</v>
      </c>
      <c r="E194" s="29">
        <f t="shared" si="58"/>
        <v>2718734.7374541573</v>
      </c>
      <c r="F194" s="2">
        <f t="shared" si="47"/>
        <v>4181.6413985865292</v>
      </c>
      <c r="G194" s="2">
        <f t="shared" si="48"/>
        <v>19455.183086149103</v>
      </c>
      <c r="H194" s="2">
        <f t="shared" si="49"/>
        <v>8929.6634617662276</v>
      </c>
      <c r="I194" s="2">
        <f t="shared" si="45"/>
        <v>32566.48794650186</v>
      </c>
      <c r="J194" s="2">
        <f t="shared" si="59"/>
        <v>469500.20122873515</v>
      </c>
      <c r="K194" s="2">
        <f t="shared" si="50"/>
        <v>25031.74749521468</v>
      </c>
      <c r="L194" s="2">
        <f t="shared" si="51"/>
        <v>360874.35972267832</v>
      </c>
      <c r="M194" s="2"/>
      <c r="N194" s="28">
        <f t="shared" si="60"/>
        <v>4794419.6338115279</v>
      </c>
      <c r="O194" s="2">
        <f t="shared" si="61"/>
        <v>7350.0770902059076</v>
      </c>
      <c r="P194" s="2">
        <f t="shared" si="62"/>
        <v>34196.403243855784</v>
      </c>
      <c r="R194">
        <f t="shared" si="63"/>
        <v>173</v>
      </c>
      <c r="S194" s="89">
        <f t="shared" si="52"/>
        <v>28384.846547915331</v>
      </c>
      <c r="T194" s="89">
        <f>IF(AND(S194=0,S193&gt;0),SUM($G194:$H$381),S194)</f>
        <v>28384.846547915331</v>
      </c>
      <c r="U194" s="82">
        <f>SUM(T194:T$381)</f>
        <v>2747119.5840020711</v>
      </c>
      <c r="V194" s="68">
        <f>localspline(R194,'BBG rates'!$G$10:$G$27,'BBG rates'!$K$10:$K$27)</f>
        <v>1.0033651947710798</v>
      </c>
      <c r="W194" s="68">
        <f>locallinterp(R194,'BBG rates'!$G$10:$G$27,'BBG rates'!$J$10:$J$27)</f>
        <v>-2.725E-2</v>
      </c>
      <c r="X194" s="56">
        <f t="shared" si="64"/>
        <v>-2.7253404004090598E-2</v>
      </c>
      <c r="Y194" s="66">
        <f t="shared" si="53"/>
        <v>133.8237823116591</v>
      </c>
      <c r="Z194" s="72">
        <f t="shared" si="54"/>
        <v>5.845706161070776E-2</v>
      </c>
      <c r="AA194" s="79">
        <f t="shared" si="55"/>
        <v>-218.35302453171298</v>
      </c>
      <c r="AB194" s="81">
        <f t="shared" si="65"/>
        <v>-9.5381224379148838E-2</v>
      </c>
      <c r="AD194" s="95">
        <f>locallinterp(R194,'BBG rates'!$N$10:$N$369,'BBG rates'!$P$10:$P$369)</f>
        <v>14.672799378344243</v>
      </c>
      <c r="AI194" s="185">
        <f t="shared" si="56"/>
        <v>173</v>
      </c>
      <c r="AJ194" s="127">
        <f>locallinterp(MIN(AI194,CAP_Senior*12),'BBG rates'!$X$24:$X$65,'BBG rates'!$Y$24:$Y$65)</f>
        <v>61.674995003004341</v>
      </c>
      <c r="AK194" s="127">
        <f>locallinterp(MIN(AI194,CAP_CB*12),'BBG rates'!$AA$25:$AA$40,'BBG rates'!$AC$25:$AC$40)</f>
        <v>10.883333333333333</v>
      </c>
      <c r="AL194" s="144">
        <f t="shared" si="57"/>
        <v>19.517915817177403</v>
      </c>
      <c r="AM194" s="142">
        <f>(SUMPRODUCT(AL194:AL$381,G194:G$381)+SUMPRODUCT(AL194:AL$381,H194:H$381))/12</f>
        <v>4658920.950068471</v>
      </c>
    </row>
    <row r="195" spans="1:39" x14ac:dyDescent="0.2">
      <c r="A195" s="7">
        <v>174</v>
      </c>
      <c r="B195" s="7">
        <v>87</v>
      </c>
      <c r="C195" s="7">
        <v>43.5</v>
      </c>
      <c r="D195" s="12">
        <f t="shared" si="46"/>
        <v>14.5</v>
      </c>
      <c r="E195" s="29">
        <f t="shared" si="58"/>
        <v>2690476.8772795079</v>
      </c>
      <c r="F195" s="2">
        <f t="shared" si="47"/>
        <v>4138.4342334858493</v>
      </c>
      <c r="G195" s="2">
        <f t="shared" si="48"/>
        <v>19421.009438609253</v>
      </c>
      <c r="H195" s="2">
        <f t="shared" si="49"/>
        <v>8836.85073604016</v>
      </c>
      <c r="I195" s="2">
        <f t="shared" si="45"/>
        <v>32396.294408135262</v>
      </c>
      <c r="J195" s="2">
        <f t="shared" si="59"/>
        <v>469746.26891796128</v>
      </c>
      <c r="K195" s="2">
        <f t="shared" si="50"/>
        <v>24863.084389001251</v>
      </c>
      <c r="L195" s="2">
        <f t="shared" si="51"/>
        <v>360514.72364051809</v>
      </c>
      <c r="M195" s="2"/>
      <c r="N195" s="28">
        <f t="shared" si="60"/>
        <v>4760171.1771018095</v>
      </c>
      <c r="O195" s="2">
        <f t="shared" si="61"/>
        <v>7298.0236243429681</v>
      </c>
      <c r="P195" s="2">
        <f t="shared" si="62"/>
        <v>34248.456709718725</v>
      </c>
      <c r="R195">
        <f t="shared" si="63"/>
        <v>174</v>
      </c>
      <c r="S195" s="89">
        <f t="shared" si="52"/>
        <v>28257.860174649413</v>
      </c>
      <c r="T195" s="89">
        <f>IF(AND(S195=0,S194&gt;0),SUM($G195:$H$381),S195)</f>
        <v>28257.860174649413</v>
      </c>
      <c r="U195" s="82">
        <f>SUM(T195:T$381)</f>
        <v>2718734.7374541559</v>
      </c>
      <c r="V195" s="68">
        <f>localspline(R195,'BBG rates'!$G$10:$G$27,'BBG rates'!$K$10:$K$27)</f>
        <v>1.0029802811639612</v>
      </c>
      <c r="W195" s="68">
        <f>locallinterp(R195,'BBG rates'!$G$10:$G$27,'BBG rates'!$J$10:$J$27)</f>
        <v>-2.4E-2</v>
      </c>
      <c r="X195" s="56">
        <f t="shared" si="64"/>
        <v>-2.4002640404852116E-2</v>
      </c>
      <c r="Y195" s="66">
        <f t="shared" si="53"/>
        <v>134.46843538712949</v>
      </c>
      <c r="Z195" s="72">
        <f t="shared" si="54"/>
        <v>5.9351918464710572E-2</v>
      </c>
      <c r="AA195" s="79">
        <f t="shared" si="55"/>
        <v>-216.09687335041764</v>
      </c>
      <c r="AB195" s="81">
        <f t="shared" si="65"/>
        <v>-9.5381224379148838E-2</v>
      </c>
      <c r="AD195" s="95">
        <f>locallinterp(R195,'BBG rates'!$N$10:$N$369,'BBG rates'!$P$10:$P$369)</f>
        <v>14.75638106844124</v>
      </c>
      <c r="AI195" s="185">
        <f t="shared" si="56"/>
        <v>174</v>
      </c>
      <c r="AJ195" s="127">
        <f>locallinterp(MIN(AI195,CAP_Senior*12),'BBG rates'!$X$24:$X$65,'BBG rates'!$Y$24:$Y$65)</f>
        <v>61.784463692430307</v>
      </c>
      <c r="AK195" s="127">
        <f>locallinterp(MIN(AI195,CAP_CB*12),'BBG rates'!$AA$25:$AA$40,'BBG rates'!$AC$25:$AC$40)</f>
        <v>10.9</v>
      </c>
      <c r="AL195" s="144">
        <f t="shared" si="57"/>
        <v>19.550358827713154</v>
      </c>
      <c r="AM195" s="142">
        <f>(SUMPRODUCT(AL195:AL$381,G195:G$381)+SUMPRODUCT(AL195:AL$381,H195:H$381))/12</f>
        <v>4612753.196284662</v>
      </c>
    </row>
    <row r="196" spans="1:39" x14ac:dyDescent="0.2">
      <c r="A196" s="7">
        <v>175</v>
      </c>
      <c r="B196" s="7">
        <v>87.5</v>
      </c>
      <c r="C196" s="7">
        <v>43.75</v>
      </c>
      <c r="D196" s="12">
        <f t="shared" si="46"/>
        <v>14.583333333333334</v>
      </c>
      <c r="E196" s="29">
        <f t="shared" si="58"/>
        <v>2662345.5279271971</v>
      </c>
      <c r="F196" s="2">
        <f t="shared" si="47"/>
        <v>4095.4203659316604</v>
      </c>
      <c r="G196" s="2">
        <f t="shared" si="48"/>
        <v>19386.895818167632</v>
      </c>
      <c r="H196" s="2">
        <f t="shared" si="49"/>
        <v>8744.453534142951</v>
      </c>
      <c r="I196" s="2">
        <f t="shared" si="45"/>
        <v>32226.769718242242</v>
      </c>
      <c r="J196" s="2">
        <f t="shared" si="59"/>
        <v>469973.72505769937</v>
      </c>
      <c r="K196" s="2">
        <f t="shared" si="50"/>
        <v>24695.388692232245</v>
      </c>
      <c r="L196" s="2">
        <f t="shared" si="51"/>
        <v>360141.0850950536</v>
      </c>
      <c r="M196" s="2"/>
      <c r="N196" s="28">
        <f t="shared" si="60"/>
        <v>4725870.5876908973</v>
      </c>
      <c r="O196" s="2">
        <f t="shared" si="61"/>
        <v>7245.8909231496627</v>
      </c>
      <c r="P196" s="2">
        <f t="shared" si="62"/>
        <v>34300.589410912035</v>
      </c>
      <c r="R196">
        <f t="shared" si="63"/>
        <v>175</v>
      </c>
      <c r="S196" s="89">
        <f t="shared" si="52"/>
        <v>28131.349352310583</v>
      </c>
      <c r="T196" s="89">
        <f>IF(AND(S196=0,S195&gt;0),SUM($G196:$H$381),S196)</f>
        <v>28131.349352310583</v>
      </c>
      <c r="U196" s="82">
        <f>SUM(T196:T$381)</f>
        <v>2690476.8772795065</v>
      </c>
      <c r="V196" s="68">
        <f>localspline(R196,'BBG rates'!$G$10:$G$27,'BBG rates'!$K$10:$K$27)</f>
        <v>1.00259656762824</v>
      </c>
      <c r="W196" s="68">
        <f>locallinterp(R196,'BBG rates'!$G$10:$G$27,'BBG rates'!$J$10:$J$27)</f>
        <v>-2.0749999999999998E-2</v>
      </c>
      <c r="X196" s="56">
        <f t="shared" si="64"/>
        <v>-2.075197367306103E-2</v>
      </c>
      <c r="Y196" s="66">
        <f t="shared" si="53"/>
        <v>135.03365476744841</v>
      </c>
      <c r="Z196" s="72">
        <f t="shared" si="54"/>
        <v>6.0227384628105896E-2</v>
      </c>
      <c r="AA196" s="79">
        <f t="shared" si="55"/>
        <v>-213.85081559892359</v>
      </c>
      <c r="AB196" s="81">
        <f t="shared" si="65"/>
        <v>-9.5381224379148838E-2</v>
      </c>
      <c r="AD196" s="95">
        <f>locallinterp(R196,'BBG rates'!$N$10:$N$369,'BBG rates'!$P$10:$P$369)</f>
        <v>14.83993078241026</v>
      </c>
      <c r="AI196" s="185">
        <f t="shared" si="56"/>
        <v>175</v>
      </c>
      <c r="AJ196" s="127">
        <f>locallinterp(MIN(AI196,CAP_Senior*12),'BBG rates'!$X$24:$X$65,'BBG rates'!$Y$24:$Y$65)</f>
        <v>61.893932381856274</v>
      </c>
      <c r="AK196" s="127">
        <f>locallinterp(MIN(AI196,CAP_CB*12),'BBG rates'!$AA$25:$AA$40,'BBG rates'!$AC$25:$AC$40)</f>
        <v>10.916666666666668</v>
      </c>
      <c r="AL196" s="144">
        <f t="shared" si="57"/>
        <v>19.582801838248901</v>
      </c>
      <c r="AM196" s="142">
        <f>(SUMPRODUCT(AL196:AL$381,G196:G$381)+SUMPRODUCT(AL196:AL$381,H196:H$381))/12</f>
        <v>4566715.5874415161</v>
      </c>
    </row>
    <row r="197" spans="1:39" x14ac:dyDescent="0.2">
      <c r="A197" s="7">
        <v>176</v>
      </c>
      <c r="B197" s="7">
        <v>88</v>
      </c>
      <c r="C197" s="7">
        <v>44</v>
      </c>
      <c r="D197" s="12">
        <f t="shared" si="46"/>
        <v>14.666666666666666</v>
      </c>
      <c r="E197" s="29">
        <f t="shared" si="58"/>
        <v>2634340.2155082226</v>
      </c>
      <c r="F197" s="2">
        <f t="shared" si="47"/>
        <v>4052.5990720445011</v>
      </c>
      <c r="G197" s="2">
        <f t="shared" si="48"/>
        <v>19352.842119384724</v>
      </c>
      <c r="H197" s="2">
        <f t="shared" si="49"/>
        <v>8652.4702995897915</v>
      </c>
      <c r="I197" s="2">
        <f t="shared" si="45"/>
        <v>32057.911491019018</v>
      </c>
      <c r="J197" s="2">
        <f t="shared" si="59"/>
        <v>470182.70186827891</v>
      </c>
      <c r="K197" s="2">
        <f t="shared" si="50"/>
        <v>24528.655249375817</v>
      </c>
      <c r="L197" s="2">
        <f t="shared" si="51"/>
        <v>359753.61032417859</v>
      </c>
      <c r="M197" s="2"/>
      <c r="N197" s="28">
        <f t="shared" si="60"/>
        <v>4691517.78622285</v>
      </c>
      <c r="O197" s="2">
        <f t="shared" si="61"/>
        <v>7193.678866014664</v>
      </c>
      <c r="P197" s="2">
        <f t="shared" si="62"/>
        <v>34352.801468047022</v>
      </c>
      <c r="R197">
        <f t="shared" si="63"/>
        <v>176</v>
      </c>
      <c r="S197" s="89">
        <f t="shared" si="52"/>
        <v>28005.312418974514</v>
      </c>
      <c r="T197" s="89">
        <f>IF(AND(S197=0,S196&gt;0),SUM($G197:$H$381),S197)</f>
        <v>28005.312418974514</v>
      </c>
      <c r="U197" s="82">
        <f>SUM(T197:T$381)</f>
        <v>2662345.5279271961</v>
      </c>
      <c r="V197" s="68">
        <f>localspline(R197,'BBG rates'!$G$10:$G$27,'BBG rates'!$K$10:$K$27)</f>
        <v>1.0022140386952754</v>
      </c>
      <c r="W197" s="68">
        <f>locallinterp(R197,'BBG rates'!$G$10:$G$27,'BBG rates'!$J$10:$J$27)</f>
        <v>-1.7499999999999998E-2</v>
      </c>
      <c r="X197" s="56">
        <f t="shared" si="64"/>
        <v>-1.7501403802855364E-2</v>
      </c>
      <c r="Y197" s="66">
        <f t="shared" si="53"/>
        <v>135.52013895173744</v>
      </c>
      <c r="Z197" s="72">
        <f t="shared" si="54"/>
        <v>6.1083043142299454E-2</v>
      </c>
      <c r="AA197" s="79">
        <f t="shared" si="55"/>
        <v>-211.61481347837278</v>
      </c>
      <c r="AB197" s="81">
        <f t="shared" si="65"/>
        <v>-9.5381224379148838E-2</v>
      </c>
      <c r="AD197" s="95">
        <f>locallinterp(R197,'BBG rates'!$N$10:$N$369,'BBG rates'!$P$10:$P$369)</f>
        <v>14.9234486189682</v>
      </c>
      <c r="AI197" s="185">
        <f t="shared" si="56"/>
        <v>176</v>
      </c>
      <c r="AJ197" s="127">
        <f>locallinterp(MIN(AI197,CAP_Senior*12),'BBG rates'!$X$24:$X$65,'BBG rates'!$Y$24:$Y$65)</f>
        <v>62.003401071282234</v>
      </c>
      <c r="AK197" s="127">
        <f>locallinterp(MIN(AI197,CAP_CB*12),'BBG rates'!$AA$25:$AA$40,'BBG rates'!$AC$25:$AC$40)</f>
        <v>10.933333333333334</v>
      </c>
      <c r="AL197" s="144">
        <f t="shared" si="57"/>
        <v>19.615244848784648</v>
      </c>
      <c r="AM197" s="142">
        <f>(SUMPRODUCT(AL197:AL$381,G197:G$381)+SUMPRODUCT(AL197:AL$381,H197:H$381))/12</f>
        <v>4520808.0341241127</v>
      </c>
    </row>
    <row r="198" spans="1:39" x14ac:dyDescent="0.2">
      <c r="A198" s="7">
        <v>177</v>
      </c>
      <c r="B198" s="7">
        <v>88.5</v>
      </c>
      <c r="C198" s="7">
        <v>44.25</v>
      </c>
      <c r="D198" s="12">
        <f t="shared" si="46"/>
        <v>14.75</v>
      </c>
      <c r="E198" s="29">
        <f t="shared" si="58"/>
        <v>2606460.46778988</v>
      </c>
      <c r="F198" s="2">
        <f t="shared" si="47"/>
        <v>4009.9696304746781</v>
      </c>
      <c r="G198" s="2">
        <f t="shared" si="48"/>
        <v>19318.848237006252</v>
      </c>
      <c r="H198" s="2">
        <f t="shared" si="49"/>
        <v>8560.8994813359786</v>
      </c>
      <c r="I198" s="2">
        <f t="shared" si="45"/>
        <v>31889.71734881691</v>
      </c>
      <c r="J198" s="2">
        <f t="shared" si="59"/>
        <v>470373.33089504944</v>
      </c>
      <c r="K198" s="2">
        <f t="shared" si="50"/>
        <v>24362.878931300136</v>
      </c>
      <c r="L198" s="2">
        <f t="shared" si="51"/>
        <v>359352.46423667704</v>
      </c>
      <c r="M198" s="2"/>
      <c r="N198" s="28">
        <f t="shared" si="60"/>
        <v>4657112.6932209311</v>
      </c>
      <c r="O198" s="2">
        <f t="shared" si="61"/>
        <v>7141.3873321430528</v>
      </c>
      <c r="P198" s="2">
        <f t="shared" si="62"/>
        <v>34405.093001918634</v>
      </c>
      <c r="R198">
        <f t="shared" si="63"/>
        <v>177</v>
      </c>
      <c r="S198" s="89">
        <f t="shared" si="52"/>
        <v>27879.747718342231</v>
      </c>
      <c r="T198" s="89">
        <f>IF(AND(S198=0,S197&gt;0),SUM($G198:$H$381),S198)</f>
        <v>27879.747718342231</v>
      </c>
      <c r="U198" s="82">
        <f>SUM(T198:T$381)</f>
        <v>2634340.2155082216</v>
      </c>
      <c r="V198" s="68">
        <f>localspline(R198,'BBG rates'!$G$10:$G$27,'BBG rates'!$K$10:$K$27)</f>
        <v>1.0018327012415078</v>
      </c>
      <c r="W198" s="68">
        <f>locallinterp(R198,'BBG rates'!$G$10:$G$27,'BBG rates'!$J$10:$J$27)</f>
        <v>-1.4249999999999999E-2</v>
      </c>
      <c r="X198" s="56">
        <f t="shared" si="64"/>
        <v>-1.4250930787840232E-2</v>
      </c>
      <c r="Y198" s="66">
        <f t="shared" si="53"/>
        <v>135.92858251946211</v>
      </c>
      <c r="Z198" s="72">
        <f t="shared" si="54"/>
        <v>6.1918463706057893E-2</v>
      </c>
      <c r="AA198" s="79">
        <f t="shared" si="55"/>
        <v>-209.38882932200414</v>
      </c>
      <c r="AB198" s="81">
        <f t="shared" si="65"/>
        <v>-9.5381224379148824E-2</v>
      </c>
      <c r="AD198" s="95">
        <f>locallinterp(R198,'BBG rates'!$N$10:$N$369,'BBG rates'!$P$10:$P$369)</f>
        <v>15.006934677404992</v>
      </c>
      <c r="AI198" s="185">
        <f t="shared" si="56"/>
        <v>177</v>
      </c>
      <c r="AJ198" s="127">
        <f>locallinterp(MIN(AI198,CAP_Senior*12),'BBG rates'!$X$24:$X$65,'BBG rates'!$Y$24:$Y$65)</f>
        <v>62.112869760708193</v>
      </c>
      <c r="AK198" s="127">
        <f>locallinterp(MIN(AI198,CAP_CB*12),'BBG rates'!$AA$25:$AA$40,'BBG rates'!$AC$25:$AC$40)</f>
        <v>10.95</v>
      </c>
      <c r="AL198" s="144">
        <f t="shared" si="57"/>
        <v>19.647687859320392</v>
      </c>
      <c r="AM198" s="142">
        <f>(SUMPRODUCT(AL198:AL$381,G198:G$381)+SUMPRODUCT(AL198:AL$381,H198:H$381))/12</f>
        <v>4475030.4457770381</v>
      </c>
    </row>
    <row r="199" spans="1:39" x14ac:dyDescent="0.2">
      <c r="A199" s="7">
        <v>178</v>
      </c>
      <c r="B199" s="7">
        <v>89</v>
      </c>
      <c r="C199" s="7">
        <v>44.5</v>
      </c>
      <c r="D199" s="12">
        <f t="shared" si="46"/>
        <v>14.833333333333334</v>
      </c>
      <c r="E199" s="29">
        <f t="shared" si="58"/>
        <v>2578705.8141901586</v>
      </c>
      <c r="F199" s="2">
        <f t="shared" si="47"/>
        <v>3967.5313223936996</v>
      </c>
      <c r="G199" s="2">
        <f t="shared" si="48"/>
        <v>19284.914065962785</v>
      </c>
      <c r="H199" s="2">
        <f t="shared" si="49"/>
        <v>8469.7395337584931</v>
      </c>
      <c r="I199" s="2">
        <f t="shared" si="45"/>
        <v>31722.184922114979</v>
      </c>
      <c r="J199" s="2">
        <f t="shared" si="59"/>
        <v>470545.74301137222</v>
      </c>
      <c r="K199" s="2">
        <f t="shared" si="50"/>
        <v>24198.054635141369</v>
      </c>
      <c r="L199" s="2">
        <f t="shared" si="51"/>
        <v>358937.81042126362</v>
      </c>
      <c r="M199" s="2"/>
      <c r="N199" s="28">
        <f t="shared" si="60"/>
        <v>4622655.2290874254</v>
      </c>
      <c r="O199" s="2">
        <f t="shared" si="61"/>
        <v>7089.016200556036</v>
      </c>
      <c r="P199" s="2">
        <f t="shared" si="62"/>
        <v>34457.464133505659</v>
      </c>
      <c r="R199">
        <f t="shared" si="63"/>
        <v>178</v>
      </c>
      <c r="S199" s="89">
        <f t="shared" si="52"/>
        <v>27754.653599721278</v>
      </c>
      <c r="T199" s="89">
        <f>IF(AND(S199=0,S198&gt;0),SUM($G199:$H$381),S199)</f>
        <v>27754.653599721278</v>
      </c>
      <c r="U199" s="82">
        <f>SUM(T199:T$381)</f>
        <v>2606460.4677898795</v>
      </c>
      <c r="V199" s="68">
        <f>localspline(R199,'BBG rates'!$G$10:$G$27,'BBG rates'!$K$10:$K$27)</f>
        <v>1.0014525360741062</v>
      </c>
      <c r="W199" s="68">
        <f>locallinterp(R199,'BBG rates'!$G$10:$G$27,'BBG rates'!$J$10:$J$27)</f>
        <v>-1.0999999999999999E-2</v>
      </c>
      <c r="X199" s="56">
        <f t="shared" si="64"/>
        <v>-1.1000554622286884E-2</v>
      </c>
      <c r="Y199" s="66">
        <f t="shared" si="53"/>
        <v>136.2596761487259</v>
      </c>
      <c r="Z199" s="72">
        <f t="shared" si="54"/>
        <v>6.2733202133358659E-2</v>
      </c>
      <c r="AA199" s="79">
        <f t="shared" si="55"/>
        <v>-207.17282559470641</v>
      </c>
      <c r="AB199" s="81">
        <f t="shared" si="65"/>
        <v>-9.5381224379148824E-2</v>
      </c>
      <c r="AD199" s="95">
        <f>locallinterp(R199,'BBG rates'!$N$10:$N$369,'BBG rates'!$P$10:$P$369)</f>
        <v>15.090389055411167</v>
      </c>
      <c r="AI199" s="185">
        <f t="shared" si="56"/>
        <v>178</v>
      </c>
      <c r="AJ199" s="127">
        <f>locallinterp(MIN(AI199,CAP_Senior*12),'BBG rates'!$X$24:$X$65,'BBG rates'!$Y$24:$Y$65)</f>
        <v>62.22233845013416</v>
      </c>
      <c r="AK199" s="127">
        <f>locallinterp(MIN(AI199,CAP_CB*12),'BBG rates'!$AA$25:$AA$40,'BBG rates'!$AC$25:$AC$40)</f>
        <v>10.966666666666667</v>
      </c>
      <c r="AL199" s="144">
        <f t="shared" si="57"/>
        <v>19.680130869856143</v>
      </c>
      <c r="AM199" s="142">
        <f>(SUMPRODUCT(AL199:AL$381,G199:G$381)+SUMPRODUCT(AL199:AL$381,H199:H$381))/12</f>
        <v>4429382.7307131561</v>
      </c>
    </row>
    <row r="200" spans="1:39" x14ac:dyDescent="0.2">
      <c r="A200" s="7">
        <v>179</v>
      </c>
      <c r="B200" s="7">
        <v>89.5</v>
      </c>
      <c r="C200" s="7">
        <v>44.75</v>
      </c>
      <c r="D200" s="12">
        <f t="shared" si="46"/>
        <v>14.916666666666666</v>
      </c>
      <c r="E200" s="29">
        <f t="shared" si="58"/>
        <v>2551075.7857721513</v>
      </c>
      <c r="F200" s="2">
        <f t="shared" si="47"/>
        <v>3925.2834314857455</v>
      </c>
      <c r="G200" s="2">
        <f t="shared" si="48"/>
        <v>19251.039501369465</v>
      </c>
      <c r="H200" s="2">
        <f t="shared" si="49"/>
        <v>8378.9889166376488</v>
      </c>
      <c r="I200" s="2">
        <f t="shared" si="45"/>
        <v>31555.31184949286</v>
      </c>
      <c r="J200" s="2">
        <f t="shared" si="59"/>
        <v>470700.06842160184</v>
      </c>
      <c r="K200" s="2">
        <f t="shared" si="50"/>
        <v>24034.177284172263</v>
      </c>
      <c r="L200" s="2">
        <f t="shared" si="51"/>
        <v>358509.81115556962</v>
      </c>
      <c r="M200" s="2"/>
      <c r="N200" s="28">
        <f t="shared" si="60"/>
        <v>4588145.3141034544</v>
      </c>
      <c r="O200" s="2">
        <f t="shared" si="61"/>
        <v>7036.5653500906674</v>
      </c>
      <c r="P200" s="2">
        <f t="shared" si="62"/>
        <v>34509.914983971015</v>
      </c>
      <c r="R200">
        <f t="shared" si="63"/>
        <v>179</v>
      </c>
      <c r="S200" s="89">
        <f t="shared" si="52"/>
        <v>27630.028418007114</v>
      </c>
      <c r="T200" s="89">
        <f>IF(AND(S200=0,S199&gt;0),SUM($G200:$H$381),S200)</f>
        <v>27630.028418007114</v>
      </c>
      <c r="U200" s="82">
        <f>SUM(T200:T$381)</f>
        <v>2578705.8141901582</v>
      </c>
      <c r="V200" s="68">
        <f>localspline(R200,'BBG rates'!$G$10:$G$27,'BBG rates'!$K$10:$K$27)</f>
        <v>1.0010735407590026</v>
      </c>
      <c r="W200" s="68">
        <f>locallinterp(R200,'BBG rates'!$G$10:$G$27,'BBG rates'!$J$10:$J$27)</f>
        <v>-7.7499999999999999E-3</v>
      </c>
      <c r="X200" s="56">
        <f t="shared" si="64"/>
        <v>-7.7502753000668889E-3</v>
      </c>
      <c r="Y200" s="66">
        <f t="shared" si="53"/>
        <v>136.51410663451455</v>
      </c>
      <c r="Z200" s="72">
        <f t="shared" si="54"/>
        <v>6.3526799784590443E-2</v>
      </c>
      <c r="AA200" s="79">
        <f t="shared" si="55"/>
        <v>-204.9667648925726</v>
      </c>
      <c r="AB200" s="81">
        <f t="shared" si="65"/>
        <v>-9.5381224379148824E-2</v>
      </c>
      <c r="AD200" s="95">
        <f>locallinterp(R200,'BBG rates'!$N$10:$N$369,'BBG rates'!$P$10:$P$369)</f>
        <v>15.173811850474417</v>
      </c>
      <c r="AI200" s="185">
        <f t="shared" si="56"/>
        <v>179</v>
      </c>
      <c r="AJ200" s="127">
        <f>locallinterp(MIN(AI200,CAP_Senior*12),'BBG rates'!$X$24:$X$65,'BBG rates'!$Y$24:$Y$65)</f>
        <v>62.331807139560127</v>
      </c>
      <c r="AK200" s="127">
        <f>locallinterp(MIN(AI200,CAP_CB*12),'BBG rates'!$AA$25:$AA$40,'BBG rates'!$AC$25:$AC$40)</f>
        <v>10.983333333333334</v>
      </c>
      <c r="AL200" s="144">
        <f t="shared" si="57"/>
        <v>19.712573880391886</v>
      </c>
      <c r="AM200" s="142">
        <f>(SUMPRODUCT(AL200:AL$381,G200:G$381)+SUMPRODUCT(AL200:AL$381,H200:H$381))/12</f>
        <v>4383864.7961223191</v>
      </c>
    </row>
    <row r="201" spans="1:39" x14ac:dyDescent="0.2">
      <c r="A201" s="7">
        <v>180</v>
      </c>
      <c r="B201" s="7">
        <v>90</v>
      </c>
      <c r="C201" s="7">
        <v>45</v>
      </c>
      <c r="D201" s="12">
        <f t="shared" si="46"/>
        <v>15</v>
      </c>
      <c r="E201" s="29">
        <f t="shared" si="58"/>
        <v>2523569.9152384866</v>
      </c>
      <c r="F201" s="2">
        <f t="shared" si="47"/>
        <v>3883.2252439391582</v>
      </c>
      <c r="G201" s="2">
        <f t="shared" si="48"/>
        <v>19217.224438525674</v>
      </c>
      <c r="H201" s="2">
        <f t="shared" si="49"/>
        <v>8288.6460951387999</v>
      </c>
      <c r="I201" s="2">
        <f t="shared" si="45"/>
        <v>31389.095777603634</v>
      </c>
      <c r="J201" s="2">
        <f t="shared" si="59"/>
        <v>470836.43666405452</v>
      </c>
      <c r="K201" s="2">
        <f t="shared" si="50"/>
        <v>23871.241827671496</v>
      </c>
      <c r="L201" s="2">
        <f t="shared" si="51"/>
        <v>358068.62741507246</v>
      </c>
      <c r="M201" s="2"/>
      <c r="N201" s="28">
        <f t="shared" si="60"/>
        <v>4553582.8684287919</v>
      </c>
      <c r="O201" s="2">
        <f t="shared" si="61"/>
        <v>6984.0346593995682</v>
      </c>
      <c r="P201" s="2">
        <f t="shared" si="62"/>
        <v>34562.445674662114</v>
      </c>
      <c r="R201">
        <f t="shared" si="63"/>
        <v>180</v>
      </c>
      <c r="S201" s="89">
        <f t="shared" si="52"/>
        <v>27505.870533664474</v>
      </c>
      <c r="T201" s="89">
        <f>IF(AND(S201=0,S200&gt;0),SUM($G201:$H$381),S201)</f>
        <v>27505.870533664474</v>
      </c>
      <c r="U201" s="82">
        <f>SUM(T201:T$381)</f>
        <v>2551075.7857721513</v>
      </c>
      <c r="V201" s="68">
        <f>localspline(R201,'BBG rates'!$G$10:$G$27,'BBG rates'!$K$10:$K$27)</f>
        <v>1.0006957054138184</v>
      </c>
      <c r="W201" s="68">
        <f>locallinterp(R201,'BBG rates'!$G$10:$G$27,'BBG rates'!$J$10:$J$27)</f>
        <v>-4.4999999999999997E-3</v>
      </c>
      <c r="X201" s="56">
        <f t="shared" si="64"/>
        <v>-4.5000928151850417E-3</v>
      </c>
      <c r="Y201" s="66">
        <f t="shared" si="53"/>
        <v>136.69255690683806</v>
      </c>
      <c r="Z201" s="72">
        <f t="shared" si="54"/>
        <v>6.4298782969537421E-2</v>
      </c>
      <c r="AA201" s="79">
        <f t="shared" si="55"/>
        <v>-202.77060994245576</v>
      </c>
      <c r="AB201" s="81">
        <f t="shared" si="65"/>
        <v>-9.5381224379148796E-2</v>
      </c>
      <c r="AD201" s="95">
        <f>locallinterp(R201,'BBG rates'!$N$10:$N$369,'BBG rates'!$P$10:$P$369)</f>
        <v>15.257203159258902</v>
      </c>
      <c r="AI201" s="185">
        <f t="shared" si="56"/>
        <v>180</v>
      </c>
      <c r="AJ201" s="127">
        <f>locallinterp(MIN(AI201,CAP_Senior*12),'BBG rates'!$X$24:$X$65,'BBG rates'!$Y$24:$Y$65)</f>
        <v>62.441275828986086</v>
      </c>
      <c r="AK201" s="127">
        <f>locallinterp(MIN(AI201,CAP_CB*12),'BBG rates'!$AA$25:$AA$40,'BBG rates'!$AC$25:$AC$40)</f>
        <v>11</v>
      </c>
      <c r="AL201" s="144">
        <f t="shared" si="57"/>
        <v>19.745016890927634</v>
      </c>
      <c r="AM201" s="142">
        <f>(SUMPRODUCT(AL201:AL$381,G201:G$381)+SUMPRODUCT(AL201:AL$381,H201:H$381))/12</f>
        <v>4338476.5480800457</v>
      </c>
    </row>
    <row r="202" spans="1:39" x14ac:dyDescent="0.2">
      <c r="A202" s="7">
        <v>181</v>
      </c>
      <c r="B202" s="7">
        <v>90.5</v>
      </c>
      <c r="C202" s="7">
        <v>45.25</v>
      </c>
      <c r="D202" s="12">
        <f t="shared" si="46"/>
        <v>15.083333333333334</v>
      </c>
      <c r="E202" s="29">
        <f>IF($A202&lt;=$I$8,E201-G202-H202,0)</f>
        <v>2496187.736925778</v>
      </c>
      <c r="F202" s="2">
        <f t="shared" si="47"/>
        <v>3841.3560484379673</v>
      </c>
      <c r="G202" s="2">
        <f t="shared" si="48"/>
        <v>19183.468772914694</v>
      </c>
      <c r="H202" s="2">
        <f t="shared" si="49"/>
        <v>8198.7095397941139</v>
      </c>
      <c r="I202" s="2">
        <f t="shared" ref="I202:I265" si="66">SUM(F202:H202)</f>
        <v>31223.534361146776</v>
      </c>
      <c r="J202" s="2">
        <f t="shared" si="59"/>
        <v>470954.9766139639</v>
      </c>
      <c r="K202" s="2">
        <f t="shared" si="50"/>
        <v>23709.243240793501</v>
      </c>
      <c r="L202" s="2">
        <f t="shared" si="51"/>
        <v>357614.41888196865</v>
      </c>
      <c r="M202" s="2"/>
      <c r="N202" s="28">
        <f t="shared" si="60"/>
        <v>4518967.8121016808</v>
      </c>
      <c r="O202" s="2">
        <f t="shared" si="61"/>
        <v>6931.4240069506441</v>
      </c>
      <c r="P202" s="2">
        <f t="shared" si="62"/>
        <v>34615.056327111037</v>
      </c>
      <c r="R202">
        <f t="shared" si="63"/>
        <v>181</v>
      </c>
      <c r="S202" s="89">
        <f t="shared" si="52"/>
        <v>27382.178312708806</v>
      </c>
      <c r="T202" s="89">
        <f>IF(AND(S202=0,S201&gt;0),SUM($G202:$H$381),S202)</f>
        <v>27382.178312708806</v>
      </c>
      <c r="U202" s="82">
        <f>SUM(T202:T$381)</f>
        <v>2523569.9152384871</v>
      </c>
      <c r="V202" s="68">
        <f>localspline(R202,'BBG rates'!$G$10:$G$27,'BBG rates'!$K$10:$K$27)</f>
        <v>1.0003190144244267</v>
      </c>
      <c r="W202" s="68">
        <f>locallinterp(R202,'BBG rates'!$G$10:$G$27,'BBG rates'!$J$10:$J$27)</f>
        <v>-2.858333333333333E-3</v>
      </c>
      <c r="X202" s="56">
        <f t="shared" si="64"/>
        <v>-2.8583707802010139E-3</v>
      </c>
      <c r="Y202" s="66">
        <f t="shared" si="53"/>
        <v>136.79570604880803</v>
      </c>
      <c r="Z202" s="72">
        <f t="shared" si="54"/>
        <v>6.5048662320519215E-2</v>
      </c>
      <c r="AA202" s="79">
        <f t="shared" si="55"/>
        <v>-200.58432360152636</v>
      </c>
      <c r="AB202" s="81">
        <f t="shared" si="65"/>
        <v>-9.5381224379148796E-2</v>
      </c>
      <c r="AD202" s="95">
        <f>locallinterp(R202,'BBG rates'!$N$10:$N$369,'BBG rates'!$P$10:$P$369)</f>
        <v>15.340563077127603</v>
      </c>
      <c r="AI202" s="185">
        <f t="shared" si="56"/>
        <v>181</v>
      </c>
      <c r="AJ202" s="127">
        <f>locallinterp(MIN(AI202,CAP_Senior*12),'BBG rates'!$X$24:$X$65,'BBG rates'!$Y$24:$Y$65)</f>
        <v>62.543676949191031</v>
      </c>
      <c r="AK202" s="127">
        <f>locallinterp(MIN(AI202,CAP_CB*12),'BBG rates'!$AA$25:$AA$40,'BBG rates'!$AC$25:$AC$40)</f>
        <v>11</v>
      </c>
      <c r="AL202" s="144">
        <f t="shared" si="57"/>
        <v>19.762425081362473</v>
      </c>
      <c r="AM202" s="142">
        <f>(SUMPRODUCT(AL202:AL$381,G202:G$381)+SUMPRODUCT(AL202:AL$381,H202:H$381))/12</f>
        <v>4293217.8915561391</v>
      </c>
    </row>
    <row r="203" spans="1:39" x14ac:dyDescent="0.2">
      <c r="A203" s="7">
        <v>182</v>
      </c>
      <c r="B203" s="7">
        <v>91</v>
      </c>
      <c r="C203" s="7">
        <v>45.5</v>
      </c>
      <c r="D203" s="12">
        <f t="shared" si="46"/>
        <v>15.166666666666666</v>
      </c>
      <c r="E203" s="29">
        <f t="shared" ref="E203:E266" si="67">IF($A203&lt;=$I$8,E202-G203-H203,0)</f>
        <v>2468928.78679909</v>
      </c>
      <c r="F203" s="2">
        <f t="shared" si="47"/>
        <v>3799.6751361534389</v>
      </c>
      <c r="G203" s="2">
        <f t="shared" si="48"/>
        <v>19149.772400203401</v>
      </c>
      <c r="H203" s="2">
        <f t="shared" si="49"/>
        <v>8109.1777264843959</v>
      </c>
      <c r="I203" s="2">
        <f t="shared" si="66"/>
        <v>31058.625262841237</v>
      </c>
      <c r="J203" s="2">
        <f t="shared" si="59"/>
        <v>471055.81648642541</v>
      </c>
      <c r="K203" s="2">
        <f t="shared" si="50"/>
        <v>23548.176524439128</v>
      </c>
      <c r="L203" s="2">
        <f t="shared" si="51"/>
        <v>357147.3439539934</v>
      </c>
      <c r="M203" s="2"/>
      <c r="N203" s="28">
        <f t="shared" si="60"/>
        <v>4484300.0650386456</v>
      </c>
      <c r="O203" s="2">
        <f t="shared" si="61"/>
        <v>6878.7332710268074</v>
      </c>
      <c r="P203" s="2">
        <f t="shared" si="62"/>
        <v>34667.747063034876</v>
      </c>
      <c r="R203">
        <f t="shared" si="63"/>
        <v>182</v>
      </c>
      <c r="S203" s="89">
        <f t="shared" si="52"/>
        <v>27258.950126687796</v>
      </c>
      <c r="T203" s="89">
        <f>IF(AND(S203=0,S202&gt;0),SUM($G203:$H$381),S203)</f>
        <v>27258.950126687796</v>
      </c>
      <c r="U203" s="82">
        <f>SUM(T203:T$381)</f>
        <v>2496187.7369257784</v>
      </c>
      <c r="V203" s="68">
        <f>localspline(R203,'BBG rates'!$G$10:$G$27,'BBG rates'!$K$10:$K$27)</f>
        <v>0.99994349188898957</v>
      </c>
      <c r="W203" s="68">
        <f>locallinterp(R203,'BBG rates'!$G$10:$G$27,'BBG rates'!$J$10:$J$27)</f>
        <v>-1.2166666666666662E-3</v>
      </c>
      <c r="X203" s="56">
        <f t="shared" si="64"/>
        <v>-1.2166734513208155E-3</v>
      </c>
      <c r="Y203" s="66">
        <f t="shared" si="53"/>
        <v>136.86092973079744</v>
      </c>
      <c r="Z203" s="72">
        <f t="shared" si="54"/>
        <v>6.5793575237742707E-2</v>
      </c>
      <c r="AA203" s="79">
        <f t="shared" si="55"/>
        <v>-198.40786885683107</v>
      </c>
      <c r="AB203" s="81">
        <f t="shared" si="65"/>
        <v>-9.5381224379148782E-2</v>
      </c>
      <c r="AD203" s="95">
        <f>locallinterp(R203,'BBG rates'!$N$10:$N$369,'BBG rates'!$P$10:$P$369)</f>
        <v>15.423891701451685</v>
      </c>
      <c r="AI203" s="185">
        <f t="shared" si="56"/>
        <v>182</v>
      </c>
      <c r="AJ203" s="127">
        <f>locallinterp(MIN(AI203,CAP_Senior*12),'BBG rates'!$X$24:$X$65,'BBG rates'!$Y$24:$Y$65)</f>
        <v>62.646078069395976</v>
      </c>
      <c r="AK203" s="127">
        <f>locallinterp(MIN(AI203,CAP_CB*12),'BBG rates'!$AA$25:$AA$40,'BBG rates'!$AC$25:$AC$40)</f>
        <v>11</v>
      </c>
      <c r="AL203" s="144">
        <f t="shared" si="57"/>
        <v>19.779833271797315</v>
      </c>
      <c r="AM203" s="142">
        <f>(SUMPRODUCT(AL203:AL$381,G203:G$381)+SUMPRODUCT(AL203:AL$381,H203:H$381))/12</f>
        <v>4248123.0376003552</v>
      </c>
    </row>
    <row r="204" spans="1:39" x14ac:dyDescent="0.2">
      <c r="A204" s="7">
        <v>183</v>
      </c>
      <c r="B204" s="7">
        <v>91.5</v>
      </c>
      <c r="C204" s="7">
        <v>45.75</v>
      </c>
      <c r="D204" s="12">
        <f t="shared" si="46"/>
        <v>15.25</v>
      </c>
      <c r="E204" s="29">
        <f t="shared" si="67"/>
        <v>2441792.6024464271</v>
      </c>
      <c r="F204" s="2">
        <f t="shared" si="47"/>
        <v>3758.1818007356537</v>
      </c>
      <c r="G204" s="2">
        <f t="shared" si="48"/>
        <v>19116.135216241924</v>
      </c>
      <c r="H204" s="2">
        <f t="shared" si="49"/>
        <v>8020.0491364209793</v>
      </c>
      <c r="I204" s="2">
        <f t="shared" si="66"/>
        <v>30894.366153398558</v>
      </c>
      <c r="J204" s="2">
        <f t="shared" si="59"/>
        <v>471139.08383932803</v>
      </c>
      <c r="K204" s="2">
        <f t="shared" si="50"/>
        <v>23388.036705126735</v>
      </c>
      <c r="L204" s="2">
        <f t="shared" si="51"/>
        <v>356667.55975318269</v>
      </c>
      <c r="M204" s="2"/>
      <c r="N204" s="28">
        <f t="shared" si="60"/>
        <v>4449579.5470343092</v>
      </c>
      <c r="O204" s="2">
        <f t="shared" si="61"/>
        <v>6825.9623297256931</v>
      </c>
      <c r="P204" s="2">
        <f t="shared" si="62"/>
        <v>34720.518004335987</v>
      </c>
      <c r="R204">
        <f t="shared" si="63"/>
        <v>183</v>
      </c>
      <c r="S204" s="89">
        <f t="shared" si="52"/>
        <v>27136.184352662902</v>
      </c>
      <c r="T204" s="89">
        <f>IF(AND(S204=0,S203&gt;0),SUM($G204:$H$381),S204)</f>
        <v>27136.184352662902</v>
      </c>
      <c r="U204" s="82">
        <f>SUM(T204:T$381)</f>
        <v>2468928.7867990904</v>
      </c>
      <c r="V204" s="68">
        <f>localspline(R204,'BBG rates'!$G$10:$G$27,'BBG rates'!$K$10:$K$27)</f>
        <v>0.9995691545408647</v>
      </c>
      <c r="W204" s="68">
        <f>locallinterp(R204,'BBG rates'!$G$10:$G$27,'BBG rates'!$J$10:$J$27)</f>
        <v>4.2500000000000036E-4</v>
      </c>
      <c r="X204" s="56">
        <f t="shared" si="64"/>
        <v>4.2499917212168725E-4</v>
      </c>
      <c r="Y204" s="66">
        <f t="shared" si="53"/>
        <v>136.88856743157245</v>
      </c>
      <c r="Z204" s="72">
        <f t="shared" si="54"/>
        <v>6.6533422023425146E-2</v>
      </c>
      <c r="AA204" s="79">
        <f t="shared" si="55"/>
        <v>-196.24120882485303</v>
      </c>
      <c r="AB204" s="81">
        <f t="shared" si="65"/>
        <v>-9.5381224379148796E-2</v>
      </c>
      <c r="AD204" s="95">
        <f>locallinterp(R204,'BBG rates'!$N$10:$N$369,'BBG rates'!$P$10:$P$369)</f>
        <v>15.507189130996757</v>
      </c>
      <c r="AI204" s="185">
        <f t="shared" si="56"/>
        <v>183</v>
      </c>
      <c r="AJ204" s="127">
        <f>locallinterp(MIN(AI204,CAP_Senior*12),'BBG rates'!$X$24:$X$65,'BBG rates'!$Y$24:$Y$65)</f>
        <v>62.748479189600928</v>
      </c>
      <c r="AK204" s="127">
        <f>locallinterp(MIN(AI204,CAP_CB*12),'BBG rates'!$AA$25:$AA$40,'BBG rates'!$AC$25:$AC$40)</f>
        <v>11</v>
      </c>
      <c r="AL204" s="144">
        <f t="shared" si="57"/>
        <v>19.797241462232158</v>
      </c>
      <c r="AM204" s="142">
        <f>(SUMPRODUCT(AL204:AL$381,G204:G$381)+SUMPRODUCT(AL204:AL$381,H204:H$381))/12</f>
        <v>4203191.5802111784</v>
      </c>
    </row>
    <row r="205" spans="1:39" x14ac:dyDescent="0.2">
      <c r="A205" s="7">
        <v>184</v>
      </c>
      <c r="B205" s="7">
        <v>92</v>
      </c>
      <c r="C205" s="7">
        <v>46</v>
      </c>
      <c r="D205" s="12">
        <f t="shared" si="46"/>
        <v>15.333333333333334</v>
      </c>
      <c r="E205" s="29">
        <f t="shared" si="67"/>
        <v>2414778.7230732357</v>
      </c>
      <c r="F205" s="2">
        <f t="shared" si="47"/>
        <v>3716.8753383051176</v>
      </c>
      <c r="G205" s="2">
        <f t="shared" si="48"/>
        <v>19082.557117063352</v>
      </c>
      <c r="H205" s="2">
        <f t="shared" si="49"/>
        <v>7931.3222561276725</v>
      </c>
      <c r="I205" s="2">
        <f t="shared" si="66"/>
        <v>30730.754711496142</v>
      </c>
      <c r="J205" s="2">
        <f t="shared" si="59"/>
        <v>471204.90557627421</v>
      </c>
      <c r="K205" s="2">
        <f t="shared" si="50"/>
        <v>23228.818834864094</v>
      </c>
      <c r="L205" s="2">
        <f t="shared" si="51"/>
        <v>356175.22213458281</v>
      </c>
      <c r="M205" s="2"/>
      <c r="N205" s="28">
        <f t="shared" si="60"/>
        <v>4414806.1777612073</v>
      </c>
      <c r="O205" s="2">
        <f t="shared" si="61"/>
        <v>6773.1110609593779</v>
      </c>
      <c r="P205" s="2">
        <f t="shared" si="62"/>
        <v>34773.369273102304</v>
      </c>
      <c r="R205">
        <f t="shared" si="63"/>
        <v>184</v>
      </c>
      <c r="S205" s="89">
        <f t="shared" si="52"/>
        <v>27013.879373191026</v>
      </c>
      <c r="T205" s="89">
        <f>IF(AND(S205=0,S204&gt;0),SUM($G205:$H$381),S205)</f>
        <v>27013.879373191026</v>
      </c>
      <c r="U205" s="82">
        <f>SUM(T205:T$381)</f>
        <v>2441792.6024464276</v>
      </c>
      <c r="V205" s="68">
        <f>localspline(R205,'BBG rates'!$G$10:$G$27,'BBG rates'!$K$10:$K$27)</f>
        <v>0.99919607848721337</v>
      </c>
      <c r="W205" s="68">
        <f>locallinterp(R205,'BBG rates'!$G$10:$G$27,'BBG rates'!$J$10:$J$27)</f>
        <v>2.0666666666666672E-3</v>
      </c>
      <c r="X205" s="56">
        <f t="shared" si="64"/>
        <v>2.0666470910590817E-3</v>
      </c>
      <c r="Y205" s="66">
        <f t="shared" si="53"/>
        <v>136.87895671833544</v>
      </c>
      <c r="Z205" s="72">
        <f t="shared" si="54"/>
        <v>6.7268099631981854E-2</v>
      </c>
      <c r="AA205" s="79">
        <f t="shared" si="55"/>
        <v>-194.08430675107363</v>
      </c>
      <c r="AB205" s="81">
        <f t="shared" si="65"/>
        <v>-9.5381224379148782E-2</v>
      </c>
      <c r="AD205" s="95">
        <f>locallinterp(R205,'BBG rates'!$N$10:$N$369,'BBG rates'!$P$10:$P$369)</f>
        <v>15.590455470870692</v>
      </c>
      <c r="AI205" s="185">
        <f t="shared" si="56"/>
        <v>184</v>
      </c>
      <c r="AJ205" s="127">
        <f>locallinterp(MIN(AI205,CAP_Senior*12),'BBG rates'!$X$24:$X$65,'BBG rates'!$Y$24:$Y$65)</f>
        <v>62.850880309805873</v>
      </c>
      <c r="AK205" s="127">
        <f>locallinterp(MIN(AI205,CAP_CB*12),'BBG rates'!$AA$25:$AA$40,'BBG rates'!$AC$25:$AC$40)</f>
        <v>11</v>
      </c>
      <c r="AL205" s="144">
        <f t="shared" si="57"/>
        <v>19.814649652667001</v>
      </c>
      <c r="AM205" s="142">
        <f>(SUMPRODUCT(AL205:AL$381,G205:G$381)+SUMPRODUCT(AL205:AL$381,H205:H$381))/12</f>
        <v>4158423.1140450686</v>
      </c>
    </row>
    <row r="206" spans="1:39" x14ac:dyDescent="0.2">
      <c r="A206" s="7">
        <v>185</v>
      </c>
      <c r="B206" s="7">
        <v>92.5</v>
      </c>
      <c r="C206" s="7">
        <v>46.25</v>
      </c>
      <c r="D206" s="12">
        <f t="shared" si="46"/>
        <v>15.416666666666666</v>
      </c>
      <c r="E206" s="29">
        <f t="shared" si="67"/>
        <v>2387886.6894969293</v>
      </c>
      <c r="F206" s="2">
        <f t="shared" si="47"/>
        <v>3675.7550474443924</v>
      </c>
      <c r="G206" s="2">
        <f t="shared" si="48"/>
        <v>19049.037998883381</v>
      </c>
      <c r="H206" s="2">
        <f t="shared" si="49"/>
        <v>7842.9955774227838</v>
      </c>
      <c r="I206" s="2">
        <f t="shared" si="66"/>
        <v>30567.788623750559</v>
      </c>
      <c r="J206" s="2">
        <f t="shared" si="59"/>
        <v>471253.4079494878</v>
      </c>
      <c r="K206" s="2">
        <f t="shared" si="50"/>
        <v>23070.517991020835</v>
      </c>
      <c r="L206" s="2">
        <f t="shared" si="51"/>
        <v>355670.48569490458</v>
      </c>
      <c r="M206" s="2"/>
      <c r="N206" s="28">
        <f t="shared" si="60"/>
        <v>4379979.8767695995</v>
      </c>
      <c r="O206" s="2">
        <f t="shared" si="61"/>
        <v>6720.1793424540983</v>
      </c>
      <c r="P206" s="2">
        <f t="shared" si="62"/>
        <v>34826.30099160759</v>
      </c>
      <c r="R206">
        <f t="shared" si="63"/>
        <v>185</v>
      </c>
      <c r="S206" s="89">
        <f t="shared" si="52"/>
        <v>26892.033576306167</v>
      </c>
      <c r="T206" s="89">
        <f>IF(AND(S206=0,S205&gt;0),SUM($G206:$H$381),S206)</f>
        <v>26892.033576306167</v>
      </c>
      <c r="U206" s="82">
        <f>SUM(T206:T$381)</f>
        <v>2414778.7230732366</v>
      </c>
      <c r="V206" s="68">
        <f>localspline(R206,'BBG rates'!$G$10:$G$27,'BBG rates'!$K$10:$K$27)</f>
        <v>0.99882416109957184</v>
      </c>
      <c r="W206" s="68">
        <f>locallinterp(R206,'BBG rates'!$G$10:$G$27,'BBG rates'!$J$10:$J$27)</f>
        <v>3.7083333333333334E-3</v>
      </c>
      <c r="X206" s="56">
        <f t="shared" si="64"/>
        <v>3.708270306024275E-3</v>
      </c>
      <c r="Y206" s="66">
        <f t="shared" si="53"/>
        <v>136.83243325564808</v>
      </c>
      <c r="Z206" s="72">
        <f t="shared" si="54"/>
        <v>6.7997501525856291E-2</v>
      </c>
      <c r="AA206" s="79">
        <f t="shared" si="55"/>
        <v>-191.93712600953563</v>
      </c>
      <c r="AB206" s="81">
        <f t="shared" si="65"/>
        <v>-9.5381224379148782E-2</v>
      </c>
      <c r="AD206" s="95">
        <f>locallinterp(R206,'BBG rates'!$N$10:$N$369,'BBG rates'!$P$10:$P$369)</f>
        <v>15.673690817628989</v>
      </c>
      <c r="AI206" s="185">
        <f t="shared" si="56"/>
        <v>185</v>
      </c>
      <c r="AJ206" s="127">
        <f>locallinterp(MIN(AI206,CAP_Senior*12),'BBG rates'!$X$24:$X$65,'BBG rates'!$Y$24:$Y$65)</f>
        <v>62.953281430010819</v>
      </c>
      <c r="AK206" s="127">
        <f>locallinterp(MIN(AI206,CAP_CB*12),'BBG rates'!$AA$25:$AA$40,'BBG rates'!$AC$25:$AC$40)</f>
        <v>11</v>
      </c>
      <c r="AL206" s="144">
        <f t="shared" si="57"/>
        <v>19.83205784310184</v>
      </c>
      <c r="AM206" s="142">
        <f>(SUMPRODUCT(AL206:AL$381,G206:G$381)+SUMPRODUCT(AL206:AL$381,H206:H$381))/12</f>
        <v>4113817.2344168033</v>
      </c>
    </row>
    <row r="207" spans="1:39" x14ac:dyDescent="0.2">
      <c r="A207" s="7">
        <v>186</v>
      </c>
      <c r="B207" s="7">
        <v>93</v>
      </c>
      <c r="C207" s="7">
        <v>46.5</v>
      </c>
      <c r="D207" s="12">
        <f t="shared" si="46"/>
        <v>15.5</v>
      </c>
      <c r="E207" s="29">
        <f t="shared" si="67"/>
        <v>2361116.0441414281</v>
      </c>
      <c r="F207" s="2">
        <f t="shared" si="47"/>
        <v>3634.8202291897614</v>
      </c>
      <c r="G207" s="2">
        <f t="shared" si="48"/>
        <v>19015.577758100007</v>
      </c>
      <c r="H207" s="2">
        <f t="shared" si="49"/>
        <v>7755.0675974011756</v>
      </c>
      <c r="I207" s="2">
        <f t="shared" si="66"/>
        <v>30405.465584690945</v>
      </c>
      <c r="J207" s="2">
        <f t="shared" si="59"/>
        <v>471284.71656270965</v>
      </c>
      <c r="K207" s="2">
        <f t="shared" si="50"/>
        <v>22913.129276201504</v>
      </c>
      <c r="L207" s="2">
        <f t="shared" si="51"/>
        <v>355153.50378112332</v>
      </c>
      <c r="M207" s="2"/>
      <c r="N207" s="28">
        <f t="shared" si="60"/>
        <v>4345100.5634872876</v>
      </c>
      <c r="O207" s="2">
        <f t="shared" si="61"/>
        <v>6667.1670517499624</v>
      </c>
      <c r="P207" s="2">
        <f t="shared" si="62"/>
        <v>34879.313282311719</v>
      </c>
      <c r="R207">
        <f t="shared" si="63"/>
        <v>186</v>
      </c>
      <c r="S207" s="89">
        <f t="shared" si="52"/>
        <v>26770.645355501183</v>
      </c>
      <c r="T207" s="89">
        <f>IF(AND(S207=0,S206&gt;0),SUM($G207:$H$381),S207)</f>
        <v>26770.645355501183</v>
      </c>
      <c r="U207" s="82">
        <f>SUM(T207:T$381)</f>
        <v>2387886.6894969307</v>
      </c>
      <c r="V207" s="68">
        <f>localspline(R207,'BBG rates'!$G$10:$G$27,'BBG rates'!$K$10:$K$27)</f>
        <v>0.99845347850449839</v>
      </c>
      <c r="W207" s="68">
        <f>locallinterp(R207,'BBG rates'!$G$10:$G$27,'BBG rates'!$J$10:$J$27)</f>
        <v>5.3500000000000006E-3</v>
      </c>
      <c r="X207" s="56">
        <f t="shared" si="64"/>
        <v>5.3498688180830811E-3</v>
      </c>
      <c r="Y207" s="66">
        <f t="shared" si="53"/>
        <v>136.74933081433173</v>
      </c>
      <c r="Z207" s="72">
        <f t="shared" si="54"/>
        <v>6.8721517523835998E-2</v>
      </c>
      <c r="AA207" s="79">
        <f t="shared" si="55"/>
        <v>-189.79963010240792</v>
      </c>
      <c r="AB207" s="81">
        <f t="shared" si="65"/>
        <v>-9.5381224379148782E-2</v>
      </c>
      <c r="AD207" s="95">
        <f>locallinterp(R207,'BBG rates'!$N$10:$N$369,'BBG rates'!$P$10:$P$369)</f>
        <v>15.756895274171031</v>
      </c>
      <c r="AI207" s="185">
        <f t="shared" si="56"/>
        <v>186</v>
      </c>
      <c r="AJ207" s="127">
        <f>locallinterp(MIN(AI207,CAP_Senior*12),'BBG rates'!$X$24:$X$65,'BBG rates'!$Y$24:$Y$65)</f>
        <v>63.055682550215764</v>
      </c>
      <c r="AK207" s="127">
        <f>locallinterp(MIN(AI207,CAP_CB*12),'BBG rates'!$AA$25:$AA$40,'BBG rates'!$AC$25:$AC$40)</f>
        <v>11</v>
      </c>
      <c r="AL207" s="144">
        <f t="shared" si="57"/>
        <v>19.849466033536679</v>
      </c>
      <c r="AM207" s="142">
        <f>(SUMPRODUCT(AL207:AL$381,G207:G$381)+SUMPRODUCT(AL207:AL$381,H207:H$381))/12</f>
        <v>4069373.5372998076</v>
      </c>
    </row>
    <row r="208" spans="1:39" x14ac:dyDescent="0.2">
      <c r="A208" s="7">
        <v>187</v>
      </c>
      <c r="B208" s="7">
        <v>93.5</v>
      </c>
      <c r="C208" s="7">
        <v>46.75</v>
      </c>
      <c r="D208" s="12">
        <f t="shared" si="46"/>
        <v>15.583333333333334</v>
      </c>
      <c r="E208" s="29">
        <f t="shared" si="67"/>
        <v>2334466.3310317188</v>
      </c>
      <c r="F208" s="2">
        <f t="shared" si="47"/>
        <v>3594.0701870229195</v>
      </c>
      <c r="G208" s="2">
        <f t="shared" si="48"/>
        <v>18982.176291293217</v>
      </c>
      <c r="H208" s="2">
        <f t="shared" si="49"/>
        <v>7667.5368184164026</v>
      </c>
      <c r="I208" s="2">
        <f t="shared" si="66"/>
        <v>30243.783296732541</v>
      </c>
      <c r="J208" s="2">
        <f t="shared" si="59"/>
        <v>471298.95637408213</v>
      </c>
      <c r="K208" s="2">
        <f t="shared" si="50"/>
        <v>22756.647818119342</v>
      </c>
      <c r="L208" s="2">
        <f t="shared" si="51"/>
        <v>354624.4284990264</v>
      </c>
      <c r="M208" s="2"/>
      <c r="N208" s="28">
        <f t="shared" si="60"/>
        <v>4310168.1572194267</v>
      </c>
      <c r="O208" s="2">
        <f t="shared" si="61"/>
        <v>6614.0740662006756</v>
      </c>
      <c r="P208" s="2">
        <f t="shared" si="62"/>
        <v>34932.406267860999</v>
      </c>
      <c r="R208">
        <f t="shared" si="63"/>
        <v>187</v>
      </c>
      <c r="S208" s="89">
        <f t="shared" si="52"/>
        <v>26649.713109709621</v>
      </c>
      <c r="T208" s="89">
        <f>IF(AND(S208=0,S207&gt;0),SUM($G208:$H$381),S208)</f>
        <v>26649.713109709621</v>
      </c>
      <c r="U208" s="82">
        <f>SUM(T208:T$381)</f>
        <v>2361116.0441414295</v>
      </c>
      <c r="V208" s="68">
        <f>localspline(R208,'BBG rates'!$G$10:$G$27,'BBG rates'!$K$10:$K$27)</f>
        <v>0.99808404740431522</v>
      </c>
      <c r="W208" s="68">
        <f>locallinterp(R208,'BBG rates'!$G$10:$G$27,'BBG rates'!$J$10:$J$27)</f>
        <v>6.9916666666666669E-3</v>
      </c>
      <c r="X208" s="56">
        <f t="shared" si="64"/>
        <v>6.9914426277684072E-3</v>
      </c>
      <c r="Y208" s="66">
        <f t="shared" si="53"/>
        <v>136.62998128030893</v>
      </c>
      <c r="Z208" s="72">
        <f t="shared" si="54"/>
        <v>6.9440033641374826E-2</v>
      </c>
      <c r="AA208" s="79">
        <f t="shared" si="55"/>
        <v>-187.67178265955152</v>
      </c>
      <c r="AB208" s="81">
        <f t="shared" si="65"/>
        <v>-9.5381224379148782E-2</v>
      </c>
      <c r="AD208" s="95">
        <f>locallinterp(R208,'BBG rates'!$N$10:$N$369,'BBG rates'!$P$10:$P$369)</f>
        <v>15.840068944788056</v>
      </c>
      <c r="AI208" s="185">
        <f t="shared" si="56"/>
        <v>187</v>
      </c>
      <c r="AJ208" s="127">
        <f>locallinterp(MIN(AI208,CAP_Senior*12),'BBG rates'!$X$24:$X$65,'BBG rates'!$Y$24:$Y$65)</f>
        <v>63.158083670420709</v>
      </c>
      <c r="AK208" s="127">
        <f>locallinterp(MIN(AI208,CAP_CB*12),'BBG rates'!$AA$25:$AA$40,'BBG rates'!$AC$25:$AC$40)</f>
        <v>11</v>
      </c>
      <c r="AL208" s="144">
        <f t="shared" si="57"/>
        <v>19.866874223971521</v>
      </c>
      <c r="AM208" s="142">
        <f>(SUMPRODUCT(AL208:AL$381,G208:G$381)+SUMPRODUCT(AL208:AL$381,H208:H$381))/12</f>
        <v>4025091.6193264849</v>
      </c>
    </row>
    <row r="209" spans="1:39" x14ac:dyDescent="0.2">
      <c r="A209" s="7">
        <v>188</v>
      </c>
      <c r="B209" s="7">
        <v>94</v>
      </c>
      <c r="C209" s="7">
        <v>47</v>
      </c>
      <c r="D209" s="12">
        <f t="shared" si="46"/>
        <v>15.666666666666666</v>
      </c>
      <c r="E209" s="29">
        <f t="shared" si="67"/>
        <v>2307937.0957884309</v>
      </c>
      <c r="F209" s="2">
        <f t="shared" si="47"/>
        <v>3553.5042268626898</v>
      </c>
      <c r="G209" s="2">
        <f t="shared" si="48"/>
        <v>18948.833495224659</v>
      </c>
      <c r="H209" s="2">
        <f t="shared" si="49"/>
        <v>7580.4017480628972</v>
      </c>
      <c r="I209" s="2">
        <f t="shared" si="66"/>
        <v>30082.739470150245</v>
      </c>
      <c r="J209" s="2">
        <f t="shared" si="59"/>
        <v>471296.2516990205</v>
      </c>
      <c r="K209" s="2">
        <f t="shared" si="50"/>
        <v>22601.06876947057</v>
      </c>
      <c r="L209" s="2">
        <f t="shared" si="51"/>
        <v>354083.41072170564</v>
      </c>
      <c r="M209" s="2"/>
      <c r="N209" s="28">
        <f t="shared" si="60"/>
        <v>4275182.5771483378</v>
      </c>
      <c r="O209" s="2">
        <f t="shared" si="61"/>
        <v>6560.9002629732513</v>
      </c>
      <c r="P209" s="2">
        <f t="shared" si="62"/>
        <v>34985.580071088421</v>
      </c>
      <c r="R209">
        <f t="shared" si="63"/>
        <v>188</v>
      </c>
      <c r="S209" s="89">
        <f t="shared" si="52"/>
        <v>26529.235243287556</v>
      </c>
      <c r="T209" s="89">
        <f>IF(AND(S209=0,S208&gt;0),SUM($G209:$H$381),S209)</f>
        <v>26529.235243287556</v>
      </c>
      <c r="U209" s="82">
        <f>SUM(T209:T$381)</f>
        <v>2334466.3310317197</v>
      </c>
      <c r="V209" s="68">
        <f>localspline(R209,'BBG rates'!$G$10:$G$27,'BBG rates'!$K$10:$K$27)</f>
        <v>0.99771594392183904</v>
      </c>
      <c r="W209" s="68">
        <f>locallinterp(R209,'BBG rates'!$G$10:$G$27,'BBG rates'!$J$10:$J$27)</f>
        <v>8.6333333333333331E-3</v>
      </c>
      <c r="X209" s="56">
        <f t="shared" si="64"/>
        <v>8.6329917358796138E-3</v>
      </c>
      <c r="Y209" s="66">
        <f t="shared" si="53"/>
        <v>136.4747146634314</v>
      </c>
      <c r="Z209" s="72">
        <f t="shared" si="54"/>
        <v>7.0152931922449063E-2</v>
      </c>
      <c r="AA209" s="79">
        <f t="shared" si="55"/>
        <v>-185.55354743808724</v>
      </c>
      <c r="AB209" s="81">
        <f t="shared" si="65"/>
        <v>-9.5381224379148782E-2</v>
      </c>
      <c r="AD209" s="95">
        <f>locallinterp(R209,'BBG rates'!$N$10:$N$369,'BBG rates'!$P$10:$P$369)</f>
        <v>15.923211940114877</v>
      </c>
      <c r="AI209" s="185">
        <f t="shared" si="56"/>
        <v>188</v>
      </c>
      <c r="AJ209" s="127">
        <f>locallinterp(MIN(AI209,CAP_Senior*12),'BBG rates'!$X$24:$X$65,'BBG rates'!$Y$24:$Y$65)</f>
        <v>63.260484790625654</v>
      </c>
      <c r="AK209" s="127">
        <f>locallinterp(MIN(AI209,CAP_CB*12),'BBG rates'!$AA$25:$AA$40,'BBG rates'!$AC$25:$AC$40)</f>
        <v>11</v>
      </c>
      <c r="AL209" s="144">
        <f t="shared" si="57"/>
        <v>19.884282414406361</v>
      </c>
      <c r="AM209" s="142">
        <f>(SUMPRODUCT(AL209:AL$381,G209:G$381)+SUMPRODUCT(AL209:AL$381,H209:H$381))/12</f>
        <v>3980971.0777885229</v>
      </c>
    </row>
    <row r="210" spans="1:39" x14ac:dyDescent="0.2">
      <c r="A210" s="7">
        <v>189</v>
      </c>
      <c r="B210" s="7">
        <v>94.5</v>
      </c>
      <c r="C210" s="7">
        <v>47.25</v>
      </c>
      <c r="D210" s="12">
        <f t="shared" si="46"/>
        <v>15.75</v>
      </c>
      <c r="E210" s="29">
        <f t="shared" si="67"/>
        <v>2281527.8856224357</v>
      </c>
      <c r="F210" s="2">
        <f t="shared" si="47"/>
        <v>3513.1216570567699</v>
      </c>
      <c r="G210" s="2">
        <f t="shared" si="48"/>
        <v>18915.549266837304</v>
      </c>
      <c r="H210" s="2">
        <f t="shared" si="49"/>
        <v>7493.6608991582252</v>
      </c>
      <c r="I210" s="2">
        <f t="shared" si="66"/>
        <v>29922.3318230523</v>
      </c>
      <c r="J210" s="2">
        <f t="shared" si="59"/>
        <v>471276.72621307371</v>
      </c>
      <c r="K210" s="2">
        <f t="shared" si="50"/>
        <v>22446.387307809375</v>
      </c>
      <c r="L210" s="2">
        <f t="shared" si="51"/>
        <v>353530.60009799764</v>
      </c>
      <c r="M210" s="2"/>
      <c r="N210" s="28">
        <f t="shared" si="60"/>
        <v>4240143.7423333237</v>
      </c>
      <c r="O210" s="2">
        <f t="shared" si="61"/>
        <v>6507.6455190477245</v>
      </c>
      <c r="P210" s="2">
        <f t="shared" si="62"/>
        <v>35038.83481501395</v>
      </c>
      <c r="R210">
        <f t="shared" si="63"/>
        <v>189</v>
      </c>
      <c r="S210" s="89">
        <f t="shared" si="52"/>
        <v>26409.21016599553</v>
      </c>
      <c r="T210" s="89">
        <f>IF(AND(S210=0,S209&gt;0),SUM($G210:$H$381),S210)</f>
        <v>26409.21016599553</v>
      </c>
      <c r="U210" s="82">
        <f>SUM(T210:T$381)</f>
        <v>2307937.0957884323</v>
      </c>
      <c r="V210" s="68">
        <f>localspline(R210,'BBG rates'!$G$10:$G$27,'BBG rates'!$K$10:$K$27)</f>
        <v>0.99734906542860557</v>
      </c>
      <c r="W210" s="68">
        <f>locallinterp(R210,'BBG rates'!$G$10:$G$27,'BBG rates'!$J$10:$J$27)</f>
        <v>1.0275000000000001E-2</v>
      </c>
      <c r="X210" s="56">
        <f t="shared" si="64"/>
        <v>1.0274516143482515E-2</v>
      </c>
      <c r="Y210" s="66">
        <f t="shared" si="53"/>
        <v>136.28385910625263</v>
      </c>
      <c r="Z210" s="72">
        <f t="shared" si="54"/>
        <v>7.0860090262397202E-2</v>
      </c>
      <c r="AA210" s="79">
        <f t="shared" si="55"/>
        <v>-183.44488832196456</v>
      </c>
      <c r="AB210" s="81">
        <f t="shared" si="65"/>
        <v>-9.5381224379148796E-2</v>
      </c>
      <c r="AD210" s="95">
        <f>locallinterp(R210,'BBG rates'!$N$10:$N$369,'BBG rates'!$P$10:$P$369)</f>
        <v>16.006324362233926</v>
      </c>
      <c r="AI210" s="185">
        <f t="shared" si="56"/>
        <v>189</v>
      </c>
      <c r="AJ210" s="127">
        <f>locallinterp(MIN(AI210,CAP_Senior*12),'BBG rates'!$X$24:$X$65,'BBG rates'!$Y$24:$Y$65)</f>
        <v>63.362885910830599</v>
      </c>
      <c r="AK210" s="127">
        <f>locallinterp(MIN(AI210,CAP_CB*12),'BBG rates'!$AA$25:$AA$40,'BBG rates'!$AC$25:$AC$40)</f>
        <v>11</v>
      </c>
      <c r="AL210" s="144">
        <f t="shared" si="57"/>
        <v>19.9016906048412</v>
      </c>
      <c r="AM210" s="142">
        <f>(SUMPRODUCT(AL210:AL$381,G210:G$381)+SUMPRODUCT(AL210:AL$381,H210:H$381))/12</f>
        <v>3937011.5106372111</v>
      </c>
    </row>
    <row r="211" spans="1:39" x14ac:dyDescent="0.2">
      <c r="A211" s="7">
        <v>190</v>
      </c>
      <c r="B211" s="7">
        <v>95</v>
      </c>
      <c r="C211" s="7">
        <v>47.5</v>
      </c>
      <c r="D211" s="12">
        <f t="shared" si="46"/>
        <v>15.833333333333334</v>
      </c>
      <c r="E211" s="29">
        <f t="shared" si="67"/>
        <v>2255238.2493294547</v>
      </c>
      <c r="F211" s="2">
        <f t="shared" si="47"/>
        <v>3472.9217883735091</v>
      </c>
      <c r="G211" s="2">
        <f t="shared" si="48"/>
        <v>18882.323503255171</v>
      </c>
      <c r="H211" s="2">
        <f t="shared" si="49"/>
        <v>7407.3127897253862</v>
      </c>
      <c r="I211" s="2">
        <f t="shared" si="66"/>
        <v>29762.558081354066</v>
      </c>
      <c r="J211" s="2">
        <f t="shared" si="59"/>
        <v>471240.50295477273</v>
      </c>
      <c r="K211" s="2">
        <f t="shared" si="50"/>
        <v>22292.598635423477</v>
      </c>
      <c r="L211" s="2">
        <f t="shared" si="51"/>
        <v>352966.14506087179</v>
      </c>
      <c r="M211" s="2"/>
      <c r="N211" s="28">
        <f t="shared" si="60"/>
        <v>4205051.5717104785</v>
      </c>
      <c r="O211" s="2">
        <f t="shared" si="61"/>
        <v>6454.3097112168753</v>
      </c>
      <c r="P211" s="2">
        <f t="shared" si="62"/>
        <v>35092.170622844795</v>
      </c>
      <c r="R211">
        <f t="shared" si="63"/>
        <v>190</v>
      </c>
      <c r="S211" s="89">
        <f t="shared" si="52"/>
        <v>26289.636292980558</v>
      </c>
      <c r="T211" s="89">
        <f>IF(AND(S211=0,S210&gt;0),SUM($G211:$H$381),S211)</f>
        <v>26289.636292980558</v>
      </c>
      <c r="U211" s="82">
        <f>SUM(T211:T$381)</f>
        <v>2281527.8856224362</v>
      </c>
      <c r="V211" s="68">
        <f>localspline(R211,'BBG rates'!$G$10:$G$27,'BBG rates'!$K$10:$K$27)</f>
        <v>0.99698348806545523</v>
      </c>
      <c r="W211" s="68">
        <f>locallinterp(R211,'BBG rates'!$G$10:$G$27,'BBG rates'!$J$10:$J$27)</f>
        <v>1.1916666666666667E-2</v>
      </c>
      <c r="X211" s="56">
        <f t="shared" si="64"/>
        <v>1.1916015851110018E-2</v>
      </c>
      <c r="Y211" s="66">
        <f t="shared" si="53"/>
        <v>136.05774089276335</v>
      </c>
      <c r="Z211" s="72">
        <f t="shared" si="54"/>
        <v>7.1561382221183606E-2</v>
      </c>
      <c r="AA211" s="79">
        <f t="shared" si="55"/>
        <v>-181.34576932153212</v>
      </c>
      <c r="AB211" s="81">
        <f t="shared" si="65"/>
        <v>-9.5381224379148796E-2</v>
      </c>
      <c r="AD211" s="95">
        <f>locallinterp(R211,'BBG rates'!$N$10:$N$369,'BBG rates'!$P$10:$P$369)</f>
        <v>16.089406319572713</v>
      </c>
      <c r="AI211" s="185">
        <f t="shared" si="56"/>
        <v>190</v>
      </c>
      <c r="AJ211" s="127">
        <f>locallinterp(MIN(AI211,CAP_Senior*12),'BBG rates'!$X$24:$X$65,'BBG rates'!$Y$24:$Y$65)</f>
        <v>63.465287031035551</v>
      </c>
      <c r="AK211" s="127">
        <f>locallinterp(MIN(AI211,CAP_CB*12),'BBG rates'!$AA$25:$AA$40,'BBG rates'!$AC$25:$AC$40)</f>
        <v>11</v>
      </c>
      <c r="AL211" s="144">
        <f t="shared" si="57"/>
        <v>19.919098795276042</v>
      </c>
      <c r="AM211" s="142">
        <f>(SUMPRODUCT(AL211:AL$381,G211:G$381)+SUMPRODUCT(AL211:AL$381,H211:H$381))/12</f>
        <v>3893212.5164837223</v>
      </c>
    </row>
    <row r="212" spans="1:39" x14ac:dyDescent="0.2">
      <c r="A212" s="7">
        <v>191</v>
      </c>
      <c r="B212" s="7">
        <v>95.5</v>
      </c>
      <c r="C212" s="7">
        <v>47.75</v>
      </c>
      <c r="D212" s="12">
        <f t="shared" si="46"/>
        <v>15.916666666666666</v>
      </c>
      <c r="E212" s="29">
        <f t="shared" si="67"/>
        <v>2229067.7372846967</v>
      </c>
      <c r="F212" s="2">
        <f t="shared" si="47"/>
        <v>3432.9039339937017</v>
      </c>
      <c r="G212" s="2">
        <f t="shared" si="48"/>
        <v>18849.156101782952</v>
      </c>
      <c r="H212" s="2">
        <f t="shared" si="49"/>
        <v>7321.3559429751867</v>
      </c>
      <c r="I212" s="2">
        <f t="shared" si="66"/>
        <v>29603.41597875184</v>
      </c>
      <c r="J212" s="2">
        <f t="shared" si="59"/>
        <v>471187.70432846679</v>
      </c>
      <c r="K212" s="2">
        <f t="shared" si="50"/>
        <v>22139.697979210323</v>
      </c>
      <c r="L212" s="2">
        <f t="shared" si="51"/>
        <v>352390.19283576432</v>
      </c>
      <c r="M212" s="2"/>
      <c r="N212" s="28">
        <f t="shared" si="60"/>
        <v>4169905.9840925029</v>
      </c>
      <c r="O212" s="2">
        <f t="shared" si="61"/>
        <v>6400.8927160859339</v>
      </c>
      <c r="P212" s="2">
        <f t="shared" si="62"/>
        <v>35145.587617975732</v>
      </c>
      <c r="R212">
        <f t="shared" si="63"/>
        <v>191</v>
      </c>
      <c r="S212" s="89">
        <f t="shared" si="52"/>
        <v>26170.512044758139</v>
      </c>
      <c r="T212" s="89">
        <f>IF(AND(S212=0,S211&gt;0),SUM($G212:$H$381),S212)</f>
        <v>26170.512044758139</v>
      </c>
      <c r="U212" s="82">
        <f>SUM(T212:T$381)</f>
        <v>2255238.2493294561</v>
      </c>
      <c r="V212" s="68">
        <f>localspline(R212,'BBG rates'!$G$10:$G$27,'BBG rates'!$K$10:$K$27)</f>
        <v>0.99661922850587203</v>
      </c>
      <c r="W212" s="68">
        <f>locallinterp(R212,'BBG rates'!$G$10:$G$27,'BBG rates'!$J$10:$J$27)</f>
        <v>1.3558333333333334E-2</v>
      </c>
      <c r="X212" s="56">
        <f t="shared" si="64"/>
        <v>1.3557490859561483E-2</v>
      </c>
      <c r="Y212" s="66">
        <f t="shared" si="53"/>
        <v>135.79668445710746</v>
      </c>
      <c r="Z212" s="72">
        <f t="shared" si="54"/>
        <v>7.2256676826486163E-2</v>
      </c>
      <c r="AA212" s="79">
        <f t="shared" si="55"/>
        <v>-179.25615457310963</v>
      </c>
      <c r="AB212" s="81">
        <f t="shared" si="65"/>
        <v>-9.5381224379148782E-2</v>
      </c>
      <c r="AD212" s="95">
        <f>locallinterp(R212,'BBG rates'!$N$10:$N$369,'BBG rates'!$P$10:$P$369)</f>
        <v>16.172457921948205</v>
      </c>
      <c r="AI212" s="185">
        <f t="shared" si="56"/>
        <v>191</v>
      </c>
      <c r="AJ212" s="127">
        <f>locallinterp(MIN(AI212,CAP_Senior*12),'BBG rates'!$X$24:$X$65,'BBG rates'!$Y$24:$Y$65)</f>
        <v>63.567688151240496</v>
      </c>
      <c r="AK212" s="127">
        <f>locallinterp(MIN(AI212,CAP_CB*12),'BBG rates'!$AA$25:$AA$40,'BBG rates'!$AC$25:$AC$40)</f>
        <v>11</v>
      </c>
      <c r="AL212" s="144">
        <f t="shared" si="57"/>
        <v>19.936506985710885</v>
      </c>
      <c r="AM212" s="142">
        <f>(SUMPRODUCT(AL212:AL$381,G212:G$381)+SUMPRODUCT(AL212:AL$381,H212:H$381))/12</f>
        <v>3849573.6945994091</v>
      </c>
    </row>
    <row r="213" spans="1:39" x14ac:dyDescent="0.2">
      <c r="A213" s="7">
        <v>192</v>
      </c>
      <c r="B213" s="7">
        <v>96</v>
      </c>
      <c r="C213" s="7">
        <v>48</v>
      </c>
      <c r="D213" s="12">
        <f t="shared" si="46"/>
        <v>16</v>
      </c>
      <c r="E213" s="29">
        <f t="shared" si="67"/>
        <v>2203015.9014375019</v>
      </c>
      <c r="F213" s="2">
        <f t="shared" si="47"/>
        <v>3393.0674095024237</v>
      </c>
      <c r="G213" s="2">
        <f t="shared" si="48"/>
        <v>18816.046959905765</v>
      </c>
      <c r="H213" s="2">
        <f t="shared" si="49"/>
        <v>7235.7888872886633</v>
      </c>
      <c r="I213" s="2">
        <f t="shared" si="66"/>
        <v>29444.903256696853</v>
      </c>
      <c r="J213" s="2">
        <f t="shared" si="59"/>
        <v>471118.45210714964</v>
      </c>
      <c r="K213" s="2">
        <f t="shared" si="50"/>
        <v>21987.680590553889</v>
      </c>
      <c r="L213" s="2">
        <f t="shared" si="51"/>
        <v>351802.88944886223</v>
      </c>
      <c r="M213" s="2"/>
      <c r="N213" s="28">
        <f t="shared" si="60"/>
        <v>4134706.8981685136</v>
      </c>
      <c r="O213" s="2">
        <f t="shared" si="61"/>
        <v>6347.3944100723047</v>
      </c>
      <c r="P213" s="2">
        <f t="shared" si="62"/>
        <v>35199.085923989362</v>
      </c>
      <c r="R213">
        <f t="shared" si="63"/>
        <v>192</v>
      </c>
      <c r="S213" s="89">
        <f t="shared" si="52"/>
        <v>26051.83584719443</v>
      </c>
      <c r="T213" s="89">
        <f>IF(AND(S213=0,S212&gt;0),SUM($G213:$H$381),S213)</f>
        <v>26051.83584719443</v>
      </c>
      <c r="U213" s="82">
        <f>SUM(T213:T$381)</f>
        <v>2229067.7372846976</v>
      </c>
      <c r="V213" s="68">
        <f>localspline(R213,'BBG rates'!$G$10:$G$27,'BBG rates'!$K$10:$K$27)</f>
        <v>0.99625636288722907</v>
      </c>
      <c r="W213" s="68">
        <f>locallinterp(R213,'BBG rates'!$G$10:$G$27,'BBG rates'!$J$10:$J$27)</f>
        <v>1.52E-2</v>
      </c>
      <c r="X213" s="56">
        <f t="shared" si="64"/>
        <v>1.5198941169369817E-2</v>
      </c>
      <c r="Y213" s="66">
        <f t="shared" si="53"/>
        <v>135.50101239224341</v>
      </c>
      <c r="Z213" s="72">
        <f t="shared" si="54"/>
        <v>7.2945838365935933E-2</v>
      </c>
      <c r="AA213" s="79">
        <f t="shared" si="55"/>
        <v>-177.17600833856105</v>
      </c>
      <c r="AB213" s="81">
        <f t="shared" si="65"/>
        <v>-9.538122437914881E-2</v>
      </c>
      <c r="AD213" s="95">
        <f>locallinterp(R213,'BBG rates'!$N$10:$N$369,'BBG rates'!$P$10:$P$369)</f>
        <v>16.255479285522139</v>
      </c>
      <c r="AI213" s="185">
        <f t="shared" si="56"/>
        <v>192</v>
      </c>
      <c r="AJ213" s="127">
        <f>locallinterp(MIN(AI213,CAP_Senior*12),'BBG rates'!$X$24:$X$65,'BBG rates'!$Y$24:$Y$65)</f>
        <v>63.670089271445441</v>
      </c>
      <c r="AK213" s="127">
        <f>locallinterp(MIN(AI213,CAP_CB*12),'BBG rates'!$AA$25:$AA$40,'BBG rates'!$AC$25:$AC$40)</f>
        <v>11</v>
      </c>
      <c r="AL213" s="144">
        <f t="shared" si="57"/>
        <v>19.953915176145724</v>
      </c>
      <c r="AM213" s="142">
        <f>(SUMPRODUCT(AL213:AL$381,G213:G$381)+SUMPRODUCT(AL213:AL$381,H213:H$381))/12</f>
        <v>3806094.6449160804</v>
      </c>
    </row>
    <row r="214" spans="1:39" x14ac:dyDescent="0.2">
      <c r="A214" s="7">
        <v>193</v>
      </c>
      <c r="B214" s="7">
        <v>96.5</v>
      </c>
      <c r="C214" s="7">
        <v>48.25</v>
      </c>
      <c r="D214" s="12">
        <f t="shared" ref="D214:D277" si="68">A214/12</f>
        <v>16.083333333333332</v>
      </c>
      <c r="E214" s="29">
        <f t="shared" si="67"/>
        <v>2177082.2953060139</v>
      </c>
      <c r="F214" s="2">
        <f t="shared" ref="F214:F277" si="69">IF($A214&lt;=$I$8,-IPMT($G$11,1,$I$8-$A214+1,$E213),0)</f>
        <v>3353.4115328808812</v>
      </c>
      <c r="G214" s="2">
        <f t="shared" ref="G214:G277" si="70">IF($A214&lt;=$I$8,-PPMT($G$11,1,$I$8-$A214+1,$E213),0)</f>
        <v>18782.99597528877</v>
      </c>
      <c r="H214" s="2">
        <f t="shared" ref="H214:H277" si="71">IF($A214&lt;=$I$8,(E213-G214)*$G$13,0)</f>
        <v>7150.6101561995683</v>
      </c>
      <c r="I214" s="2">
        <f t="shared" si="66"/>
        <v>29287.017664369218</v>
      </c>
      <c r="J214" s="2">
        <f t="shared" si="59"/>
        <v>471032.86743527156</v>
      </c>
      <c r="K214" s="2">
        <f t="shared" ref="K214:K277" si="72">I214/(1+$F$12)^IF($I$7=1,$A214,IF($I$7=2,$B214,IF($I$7=4,$C214,$D214)))</f>
        <v>21836.54174520207</v>
      </c>
      <c r="L214" s="2">
        <f t="shared" ref="L214:L277" si="73">J214/(1+$F$12)^IF($I$7=1,$A214,IF($I$7=2,$B214,IF($I$7=4,$C214,$D214)))</f>
        <v>351204.37973533326</v>
      </c>
      <c r="M214" s="2"/>
      <c r="N214" s="28">
        <f t="shared" si="60"/>
        <v>4099454.232503857</v>
      </c>
      <c r="O214" s="2">
        <f t="shared" si="61"/>
        <v>6293.8146694052721</v>
      </c>
      <c r="P214" s="2">
        <f t="shared" si="62"/>
        <v>35252.665664656401</v>
      </c>
      <c r="R214">
        <f t="shared" si="63"/>
        <v>193</v>
      </c>
      <c r="S214" s="89">
        <f t="shared" ref="S214:S277" si="74">IF(D214&lt;$I$9,G214+H214,0)</f>
        <v>25933.606131488337</v>
      </c>
      <c r="T214" s="89">
        <f>IF(AND(S214=0,S213&gt;0),SUM($G214:$H$381),S214)</f>
        <v>25933.606131488337</v>
      </c>
      <c r="U214" s="82">
        <f>SUM(T214:T$381)</f>
        <v>2203015.9014375033</v>
      </c>
      <c r="V214" s="68">
        <f>localspline(R214,'BBG rates'!$G$10:$G$27,'BBG rates'!$K$10:$K$27)</f>
        <v>0.99589478858106206</v>
      </c>
      <c r="W214" s="68">
        <f>locallinterp(R214,'BBG rates'!$G$10:$G$27,'BBG rates'!$J$10:$J$27)</f>
        <v>1.6841666666666668E-2</v>
      </c>
      <c r="X214" s="56">
        <f t="shared" si="64"/>
        <v>1.6840366781867289E-2</v>
      </c>
      <c r="Y214" s="66">
        <f t="shared" ref="Y214:Y277" si="75">T214*X214%/12+Y215</f>
        <v>135.17104545858041</v>
      </c>
      <c r="Z214" s="72">
        <f t="shared" ref="Z214:Z277" si="76">IF(U214=0,0,Y214*1200/U214)</f>
        <v>7.3628726167820652E-2</v>
      </c>
      <c r="AA214" s="79">
        <f t="shared" ref="AA214:AA277" si="77">T214*$AA$17%/12+AA215</f>
        <v>-175.10529500486939</v>
      </c>
      <c r="AB214" s="81">
        <f t="shared" si="65"/>
        <v>-9.5381224379148796E-2</v>
      </c>
      <c r="AD214" s="95">
        <f>locallinterp(R214,'BBG rates'!$N$10:$N$369,'BBG rates'!$P$10:$P$369)</f>
        <v>16.338470517903893</v>
      </c>
      <c r="AI214" s="185">
        <f t="shared" ref="AI214:AI277" si="78">A214</f>
        <v>193</v>
      </c>
      <c r="AJ214" s="127">
        <f>locallinterp(MIN(AI214,CAP_Senior*12),'BBG rates'!$X$24:$X$65,'BBG rates'!$Y$24:$Y$65)</f>
        <v>63.766280338060852</v>
      </c>
      <c r="AK214" s="127">
        <f>locallinterp(MIN(AI214,CAP_CB*12),'BBG rates'!$AA$25:$AA$40,'BBG rates'!$AC$25:$AC$40)</f>
        <v>11</v>
      </c>
      <c r="AL214" s="144">
        <f t="shared" ref="AL214:AL277" si="79">SUMPRODUCT(AJ214:AK214,$AJ$19:$AK$19)</f>
        <v>19.970267657470345</v>
      </c>
      <c r="AM214" s="142">
        <f>(SUMPRODUCT(AL214:AL$381,G214:G$381)+SUMPRODUCT(AL214:AL$381,H214:H$381))/12</f>
        <v>3762774.9680262641</v>
      </c>
    </row>
    <row r="215" spans="1:39" x14ac:dyDescent="0.2">
      <c r="A215" s="7">
        <v>194</v>
      </c>
      <c r="B215" s="7">
        <v>97</v>
      </c>
      <c r="C215" s="7">
        <v>48.5</v>
      </c>
      <c r="D215" s="12">
        <f t="shared" si="68"/>
        <v>16.166666666666668</v>
      </c>
      <c r="E215" s="29">
        <f t="shared" si="67"/>
        <v>2151266.47397186</v>
      </c>
      <c r="F215" s="2">
        <f t="shared" si="69"/>
        <v>3313.9356244982973</v>
      </c>
      <c r="G215" s="2">
        <f t="shared" si="70"/>
        <v>18750.003045776892</v>
      </c>
      <c r="H215" s="2">
        <f t="shared" si="71"/>
        <v>7065.8182883769123</v>
      </c>
      <c r="I215" s="2">
        <f t="shared" si="66"/>
        <v>29129.756958652099</v>
      </c>
      <c r="J215" s="2">
        <f t="shared" ref="J215:J278" si="80">IF($I$7=1,I215*A215,IF($I$7=2,I215*B215,IF($I$7=4,I215*C215,I215*D215)))</f>
        <v>470931.07083154231</v>
      </c>
      <c r="K215" s="2">
        <f t="shared" si="72"/>
        <v>21686.276743144717</v>
      </c>
      <c r="L215" s="2">
        <f t="shared" si="73"/>
        <v>350594.80734750634</v>
      </c>
      <c r="M215" s="2"/>
      <c r="N215" s="28">
        <f t="shared" ref="N215:N278" si="81">IF($A215&lt;=$I$8,N214-P215,0)</f>
        <v>4064147.905539921</v>
      </c>
      <c r="O215" s="2">
        <f t="shared" ref="O215:O278" si="82">IF($A215&lt;=$I$8,-IPMT($G$11,1,$I$8-$A215+1,$N214),0)</f>
        <v>6240.1533701257185</v>
      </c>
      <c r="P215" s="2">
        <f t="shared" ref="P215:P278" si="83">IF($A215&lt;=$I$8,-PPMT($G$11,1,$I$8-$A215+1,$N214),0)</f>
        <v>35306.32696393595</v>
      </c>
      <c r="R215">
        <f t="shared" ref="R215:R278" si="84">ROUND(D215*12,1)</f>
        <v>194</v>
      </c>
      <c r="S215" s="89">
        <f t="shared" si="74"/>
        <v>25815.821334153803</v>
      </c>
      <c r="T215" s="89">
        <f>IF(AND(S215=0,S214&gt;0),SUM($G215:$H$381),S215)</f>
        <v>25815.821334153803</v>
      </c>
      <c r="U215" s="82">
        <f>SUM(T215:T$381)</f>
        <v>2177082.2953060148</v>
      </c>
      <c r="V215" s="68">
        <f>localspline(R215,'BBG rates'!$G$10:$G$27,'BBG rates'!$K$10:$K$27)</f>
        <v>0.9955345817413942</v>
      </c>
      <c r="W215" s="68">
        <f>locallinterp(R215,'BBG rates'!$G$10:$G$27,'BBG rates'!$J$10:$J$27)</f>
        <v>1.8483333333333334E-2</v>
      </c>
      <c r="X215" s="56">
        <f t="shared" ref="X215:X278" si="85">((1+W215%)^(1/12)-1)*1200</f>
        <v>1.8481767697586804E-2</v>
      </c>
      <c r="Y215" s="66">
        <f t="shared" si="75"/>
        <v>134.8071025925548</v>
      </c>
      <c r="Z215" s="72">
        <f t="shared" si="76"/>
        <v>7.4305194369479396E-2</v>
      </c>
      <c r="AA215" s="79">
        <f t="shared" si="77"/>
        <v>-173.04397908371277</v>
      </c>
      <c r="AB215" s="81">
        <f t="shared" ref="AB215:AB278" si="86">IF(U215=0,0,AA215*1200/U215)</f>
        <v>-9.538122437914881E-2</v>
      </c>
      <c r="AD215" s="95">
        <f>locallinterp(R215,'BBG rates'!$N$10:$N$369,'BBG rates'!$P$10:$P$369)</f>
        <v>16.421431733049008</v>
      </c>
      <c r="AI215" s="185">
        <f t="shared" si="78"/>
        <v>194</v>
      </c>
      <c r="AJ215" s="127">
        <f>locallinterp(MIN(AI215,CAP_Senior*12),'BBG rates'!$X$24:$X$65,'BBG rates'!$Y$24:$Y$65)</f>
        <v>63.862471404676256</v>
      </c>
      <c r="AK215" s="127">
        <f>locallinterp(MIN(AI215,CAP_CB*12),'BBG rates'!$AA$25:$AA$40,'BBG rates'!$AC$25:$AC$40)</f>
        <v>11</v>
      </c>
      <c r="AL215" s="144">
        <f t="shared" si="79"/>
        <v>19.986620138794962</v>
      </c>
      <c r="AM215" s="142">
        <f>(SUMPRODUCT(AL215:AL$381,G215:G$381)+SUMPRODUCT(AL215:AL$381,H215:H$381))/12</f>
        <v>3719616.5467121615</v>
      </c>
    </row>
    <row r="216" spans="1:39" x14ac:dyDescent="0.2">
      <c r="A216" s="7">
        <v>195</v>
      </c>
      <c r="B216" s="7">
        <v>97.5</v>
      </c>
      <c r="C216" s="7">
        <v>48.75</v>
      </c>
      <c r="D216" s="12">
        <f t="shared" si="68"/>
        <v>16.25</v>
      </c>
      <c r="E216" s="29">
        <f t="shared" si="67"/>
        <v>2125567.9940748578</v>
      </c>
      <c r="F216" s="2">
        <f t="shared" si="69"/>
        <v>3274.6390071038177</v>
      </c>
      <c r="G216" s="2">
        <f t="shared" si="70"/>
        <v>18717.068069394492</v>
      </c>
      <c r="H216" s="2">
        <f t="shared" si="71"/>
        <v>6981.4118276075615</v>
      </c>
      <c r="I216" s="2">
        <f t="shared" si="66"/>
        <v>28973.118904105871</v>
      </c>
      <c r="J216" s="2">
        <f t="shared" si="80"/>
        <v>470813.18219172041</v>
      </c>
      <c r="K216" s="2">
        <f t="shared" si="72"/>
        <v>21536.880908492236</v>
      </c>
      <c r="L216" s="2">
        <f t="shared" si="73"/>
        <v>349974.31476299884</v>
      </c>
      <c r="M216" s="2"/>
      <c r="N216" s="28">
        <f t="shared" si="81"/>
        <v>4028787.8355939453</v>
      </c>
      <c r="O216" s="2">
        <f t="shared" si="82"/>
        <v>6186.4103880858383</v>
      </c>
      <c r="P216" s="2">
        <f t="shared" si="83"/>
        <v>35360.06994597584</v>
      </c>
      <c r="R216">
        <f t="shared" si="84"/>
        <v>195</v>
      </c>
      <c r="S216" s="89">
        <f t="shared" si="74"/>
        <v>25698.479897002053</v>
      </c>
      <c r="T216" s="89">
        <f>IF(AND(S216=0,S215&gt;0),SUM($G216:$H$381),S216)</f>
        <v>25698.479897002053</v>
      </c>
      <c r="U216" s="82">
        <f>SUM(T216:T$381)</f>
        <v>2151266.4739718614</v>
      </c>
      <c r="V216" s="68">
        <f>localspline(R216,'BBG rates'!$G$10:$G$27,'BBG rates'!$K$10:$K$27)</f>
        <v>0.99517575901506916</v>
      </c>
      <c r="W216" s="68">
        <f>locallinterp(R216,'BBG rates'!$G$10:$G$27,'BBG rates'!$J$10:$J$27)</f>
        <v>2.0125000000000001E-2</v>
      </c>
      <c r="X216" s="56">
        <f t="shared" si="85"/>
        <v>2.012314391706127E-2</v>
      </c>
      <c r="Y216" s="66">
        <f t="shared" si="75"/>
        <v>134.4095009152046</v>
      </c>
      <c r="Z216" s="72">
        <f t="shared" si="76"/>
        <v>7.4975091672606631E-2</v>
      </c>
      <c r="AA216" s="79">
        <f t="shared" si="77"/>
        <v>-170.99202521104198</v>
      </c>
      <c r="AB216" s="81">
        <f t="shared" si="86"/>
        <v>-9.5381224379148796E-2</v>
      </c>
      <c r="AD216" s="95">
        <f>locallinterp(R216,'BBG rates'!$N$10:$N$369,'BBG rates'!$P$10:$P$369)</f>
        <v>16.504363046300263</v>
      </c>
      <c r="AI216" s="185">
        <f t="shared" si="78"/>
        <v>195</v>
      </c>
      <c r="AJ216" s="127">
        <f>locallinterp(MIN(AI216,CAP_Senior*12),'BBG rates'!$X$24:$X$65,'BBG rates'!$Y$24:$Y$65)</f>
        <v>63.958662471291667</v>
      </c>
      <c r="AK216" s="127">
        <f>locallinterp(MIN(AI216,CAP_CB*12),'BBG rates'!$AA$25:$AA$40,'BBG rates'!$AC$25:$AC$40)</f>
        <v>11</v>
      </c>
      <c r="AL216" s="144">
        <f t="shared" si="79"/>
        <v>20.002972620119586</v>
      </c>
      <c r="AM216" s="142">
        <f>(SUMPRODUCT(AL216:AL$381,G216:G$381)+SUMPRODUCT(AL216:AL$381,H216:H$381))/12</f>
        <v>3676618.9621641003</v>
      </c>
    </row>
    <row r="217" spans="1:39" x14ac:dyDescent="0.2">
      <c r="A217" s="7">
        <v>196</v>
      </c>
      <c r="B217" s="7">
        <v>98</v>
      </c>
      <c r="C217" s="7">
        <v>49</v>
      </c>
      <c r="D217" s="12">
        <f t="shared" si="68"/>
        <v>16.333333333333332</v>
      </c>
      <c r="E217" s="29">
        <f t="shared" si="67"/>
        <v>2099986.4138077339</v>
      </c>
      <c r="F217" s="2">
        <f t="shared" si="69"/>
        <v>3235.5210058184512</v>
      </c>
      <c r="G217" s="2">
        <f t="shared" si="70"/>
        <v>18684.190944345064</v>
      </c>
      <c r="H217" s="2">
        <f t="shared" si="71"/>
        <v>6897.3893227789049</v>
      </c>
      <c r="I217" s="2">
        <f t="shared" si="66"/>
        <v>28817.101272942422</v>
      </c>
      <c r="J217" s="2">
        <f t="shared" si="80"/>
        <v>470679.32079139288</v>
      </c>
      <c r="K217" s="2">
        <f t="shared" si="72"/>
        <v>21388.349589354802</v>
      </c>
      <c r="L217" s="2">
        <f t="shared" si="73"/>
        <v>349343.04329279508</v>
      </c>
      <c r="M217" s="2"/>
      <c r="N217" s="28">
        <f t="shared" si="81"/>
        <v>3993373.9408588326</v>
      </c>
      <c r="O217" s="2">
        <f t="shared" si="82"/>
        <v>6132.5855989488482</v>
      </c>
      <c r="P217" s="2">
        <f t="shared" si="83"/>
        <v>35413.89473511283</v>
      </c>
      <c r="R217">
        <f t="shared" si="84"/>
        <v>196</v>
      </c>
      <c r="S217" s="89">
        <f t="shared" si="74"/>
        <v>25581.580267123969</v>
      </c>
      <c r="T217" s="89">
        <f>IF(AND(S217=0,S216&gt;0),SUM($G217:$H$381),S217)</f>
        <v>25581.580267123969</v>
      </c>
      <c r="U217" s="82">
        <f>SUM(T217:T$381)</f>
        <v>2125567.9940748597</v>
      </c>
      <c r="V217" s="68">
        <f>localspline(R217,'BBG rates'!$G$10:$G$27,'BBG rates'!$K$10:$K$27)</f>
        <v>0.99481833694827271</v>
      </c>
      <c r="W217" s="68">
        <f>locallinterp(R217,'BBG rates'!$G$10:$G$27,'BBG rates'!$J$10:$J$27)</f>
        <v>2.1766666666666667E-2</v>
      </c>
      <c r="X217" s="56">
        <f t="shared" si="85"/>
        <v>2.1764495441356502E-2</v>
      </c>
      <c r="Y217" s="66">
        <f t="shared" si="75"/>
        <v>133.97855574069038</v>
      </c>
      <c r="Z217" s="72">
        <f t="shared" si="76"/>
        <v>7.5638261084564576E-2</v>
      </c>
      <c r="AA217" s="79">
        <f t="shared" si="77"/>
        <v>-168.94939814665949</v>
      </c>
      <c r="AB217" s="81">
        <f t="shared" si="86"/>
        <v>-9.5381224379148782E-2</v>
      </c>
      <c r="AD217" s="95">
        <f>locallinterp(R217,'BBG rates'!$N$10:$N$369,'BBG rates'!$P$10:$P$369)</f>
        <v>16.587264574379287</v>
      </c>
      <c r="AI217" s="185">
        <f t="shared" si="78"/>
        <v>196</v>
      </c>
      <c r="AJ217" s="127">
        <f>locallinterp(MIN(AI217,CAP_Senior*12),'BBG rates'!$X$24:$X$65,'BBG rates'!$Y$24:$Y$65)</f>
        <v>64.054853537907078</v>
      </c>
      <c r="AK217" s="127">
        <f>locallinterp(MIN(AI217,CAP_CB*12),'BBG rates'!$AA$25:$AA$40,'BBG rates'!$AC$25:$AC$40)</f>
        <v>11</v>
      </c>
      <c r="AL217" s="144">
        <f t="shared" si="79"/>
        <v>20.019325101444203</v>
      </c>
      <c r="AM217" s="142">
        <f>(SUMPRODUCT(AL217:AL$381,G217:G$381)+SUMPRODUCT(AL217:AL$381,H217:H$381))/12</f>
        <v>3633781.7963508982</v>
      </c>
    </row>
    <row r="218" spans="1:39" x14ac:dyDescent="0.2">
      <c r="A218" s="7">
        <v>197</v>
      </c>
      <c r="B218" s="7">
        <v>98.5</v>
      </c>
      <c r="C218" s="7">
        <v>49.25</v>
      </c>
      <c r="D218" s="12">
        <f t="shared" si="68"/>
        <v>16.416666666666668</v>
      </c>
      <c r="E218" s="29">
        <f t="shared" si="67"/>
        <v>2074521.2929108615</v>
      </c>
      <c r="F218" s="2">
        <f t="shared" si="69"/>
        <v>3196.5809481270317</v>
      </c>
      <c r="G218" s="2">
        <f t="shared" si="70"/>
        <v>18651.371569010891</v>
      </c>
      <c r="H218" s="2">
        <f t="shared" si="71"/>
        <v>6813.7493278615657</v>
      </c>
      <c r="I218" s="2">
        <f t="shared" si="66"/>
        <v>28661.701844999487</v>
      </c>
      <c r="J218" s="2">
        <f t="shared" si="80"/>
        <v>470529.60528874159</v>
      </c>
      <c r="K218" s="2">
        <f t="shared" si="72"/>
        <v>21240.678157722141</v>
      </c>
      <c r="L218" s="2">
        <f t="shared" si="73"/>
        <v>348701.13308927184</v>
      </c>
      <c r="M218" s="2"/>
      <c r="N218" s="28">
        <f t="shared" si="81"/>
        <v>3957906.1394029595</v>
      </c>
      <c r="O218" s="2">
        <f t="shared" si="82"/>
        <v>6078.6788781886999</v>
      </c>
      <c r="P218" s="2">
        <f t="shared" si="83"/>
        <v>35467.80145587297</v>
      </c>
      <c r="R218">
        <f t="shared" si="84"/>
        <v>197</v>
      </c>
      <c r="S218" s="89">
        <f t="shared" si="74"/>
        <v>25465.120896872457</v>
      </c>
      <c r="T218" s="89">
        <f>IF(AND(S218=0,S217&gt;0),SUM($G218:$H$381),S218)</f>
        <v>25465.120896872457</v>
      </c>
      <c r="U218" s="82">
        <f>SUM(T218:T$381)</f>
        <v>2099986.4138077358</v>
      </c>
      <c r="V218" s="68">
        <f>localspline(R218,'BBG rates'!$G$10:$G$27,'BBG rates'!$K$10:$K$27)</f>
        <v>0.99446233209954937</v>
      </c>
      <c r="W218" s="68">
        <f>locallinterp(R218,'BBG rates'!$G$10:$G$27,'BBG rates'!$J$10:$J$27)</f>
        <v>2.3408333333333333E-2</v>
      </c>
      <c r="X218" s="56">
        <f t="shared" si="85"/>
        <v>2.3405822271005405E-2</v>
      </c>
      <c r="Y218" s="66">
        <f t="shared" si="75"/>
        <v>133.51458058476828</v>
      </c>
      <c r="Z218" s="72">
        <f t="shared" si="76"/>
        <v>7.6294539644764889E-2</v>
      </c>
      <c r="AA218" s="79">
        <f t="shared" si="77"/>
        <v>-166.91606277379969</v>
      </c>
      <c r="AB218" s="81">
        <f t="shared" si="86"/>
        <v>-9.5381224379148782E-2</v>
      </c>
      <c r="AD218" s="95">
        <f>locallinterp(R218,'BBG rates'!$N$10:$N$369,'BBG rates'!$P$10:$P$369)</f>
        <v>16.670136435387583</v>
      </c>
      <c r="AI218" s="185">
        <f t="shared" si="78"/>
        <v>197</v>
      </c>
      <c r="AJ218" s="127">
        <f>locallinterp(MIN(AI218,CAP_Senior*12),'BBG rates'!$X$24:$X$65,'BBG rates'!$Y$24:$Y$65)</f>
        <v>64.151044604522482</v>
      </c>
      <c r="AK218" s="127">
        <f>locallinterp(MIN(AI218,CAP_CB*12),'BBG rates'!$AA$25:$AA$40,'BBG rates'!$AC$25:$AC$40)</f>
        <v>11</v>
      </c>
      <c r="AL218" s="144">
        <f t="shared" si="79"/>
        <v>20.03567758276882</v>
      </c>
      <c r="AM218" s="142">
        <f>(SUMPRODUCT(AL218:AL$381,G218:G$381)+SUMPRODUCT(AL218:AL$381,H218:H$381))/12</f>
        <v>3591104.6320195445</v>
      </c>
    </row>
    <row r="219" spans="1:39" x14ac:dyDescent="0.2">
      <c r="A219" s="7">
        <v>198</v>
      </c>
      <c r="B219" s="7">
        <v>99</v>
      </c>
      <c r="C219" s="7">
        <v>49.5</v>
      </c>
      <c r="D219" s="12">
        <f t="shared" si="68"/>
        <v>16.5</v>
      </c>
      <c r="E219" s="29">
        <f t="shared" si="67"/>
        <v>2049172.1926670165</v>
      </c>
      <c r="F219" s="2">
        <f t="shared" si="69"/>
        <v>3157.8181638702063</v>
      </c>
      <c r="G219" s="2">
        <f t="shared" si="70"/>
        <v>18618.60984195277</v>
      </c>
      <c r="H219" s="2">
        <f t="shared" si="71"/>
        <v>6730.4904018921734</v>
      </c>
      <c r="I219" s="2">
        <f t="shared" si="66"/>
        <v>28506.918407715151</v>
      </c>
      <c r="J219" s="2">
        <f t="shared" si="80"/>
        <v>470364.1537273</v>
      </c>
      <c r="K219" s="2">
        <f t="shared" si="72"/>
        <v>21093.862009344</v>
      </c>
      <c r="L219" s="2">
        <f t="shared" si="73"/>
        <v>348048.72315417603</v>
      </c>
      <c r="M219" s="2"/>
      <c r="N219" s="28">
        <f t="shared" si="81"/>
        <v>3922384.3491699877</v>
      </c>
      <c r="O219" s="2">
        <f t="shared" si="82"/>
        <v>6024.6901010897946</v>
      </c>
      <c r="P219" s="2">
        <f t="shared" si="83"/>
        <v>35521.790232971871</v>
      </c>
      <c r="R219">
        <f t="shared" si="84"/>
        <v>198</v>
      </c>
      <c r="S219" s="89">
        <f t="shared" si="74"/>
        <v>25349.100243844943</v>
      </c>
      <c r="T219" s="89">
        <f>IF(AND(S219=0,S218&gt;0),SUM($G219:$H$381),S219)</f>
        <v>25349.100243844943</v>
      </c>
      <c r="U219" s="82">
        <f>SUM(T219:T$381)</f>
        <v>2074521.2929108632</v>
      </c>
      <c r="V219" s="68">
        <f>localspline(R219,'BBG rates'!$G$10:$G$27,'BBG rates'!$K$10:$K$27)</f>
        <v>0.99410776109720445</v>
      </c>
      <c r="W219" s="68">
        <f>locallinterp(R219,'BBG rates'!$G$10:$G$27,'BBG rates'!$J$10:$J$27)</f>
        <v>2.5049999999999999E-2</v>
      </c>
      <c r="X219" s="56">
        <f t="shared" si="85"/>
        <v>2.5047124407073795E-2</v>
      </c>
      <c r="Y219" s="66">
        <f t="shared" si="75"/>
        <v>133.01788717325007</v>
      </c>
      <c r="Z219" s="72">
        <f t="shared" si="76"/>
        <v>7.6943758135124926E-2</v>
      </c>
      <c r="AA219" s="79">
        <f t="shared" si="77"/>
        <v>-164.89198409871074</v>
      </c>
      <c r="AB219" s="81">
        <f t="shared" si="86"/>
        <v>-9.5381224379148796E-2</v>
      </c>
      <c r="AD219" s="95">
        <f>locallinterp(R219,'BBG rates'!$N$10:$N$369,'BBG rates'!$P$10:$P$369)</f>
        <v>16.75297874881235</v>
      </c>
      <c r="AI219" s="185">
        <f t="shared" si="78"/>
        <v>198</v>
      </c>
      <c r="AJ219" s="127">
        <f>locallinterp(MIN(AI219,CAP_Senior*12),'BBG rates'!$X$24:$X$65,'BBG rates'!$Y$24:$Y$65)</f>
        <v>64.247235671137901</v>
      </c>
      <c r="AK219" s="127">
        <f>locallinterp(MIN(AI219,CAP_CB*12),'BBG rates'!$AA$25:$AA$40,'BBG rates'!$AC$25:$AC$40)</f>
        <v>11</v>
      </c>
      <c r="AL219" s="144">
        <f t="shared" si="79"/>
        <v>20.052030064093444</v>
      </c>
      <c r="AM219" s="142">
        <f>(SUMPRODUCT(AL219:AL$381,G219:G$381)+SUMPRODUCT(AL219:AL$381,H219:H$381))/12</f>
        <v>3548587.0526948813</v>
      </c>
    </row>
    <row r="220" spans="1:39" x14ac:dyDescent="0.2">
      <c r="A220" s="7">
        <v>199</v>
      </c>
      <c r="B220" s="7">
        <v>99.5</v>
      </c>
      <c r="C220" s="7">
        <v>49.75</v>
      </c>
      <c r="D220" s="12">
        <f t="shared" si="68"/>
        <v>16.583333333333332</v>
      </c>
      <c r="E220" s="29">
        <f t="shared" si="67"/>
        <v>2023938.6758961508</v>
      </c>
      <c r="F220" s="2">
        <f t="shared" si="69"/>
        <v>3119.2319852364544</v>
      </c>
      <c r="G220" s="2">
        <f t="shared" si="70"/>
        <v>18585.905661909666</v>
      </c>
      <c r="H220" s="2">
        <f t="shared" si="71"/>
        <v>6647.611108956201</v>
      </c>
      <c r="I220" s="2">
        <f t="shared" si="66"/>
        <v>28352.748756102319</v>
      </c>
      <c r="J220" s="2">
        <f t="shared" si="80"/>
        <v>470183.08353869675</v>
      </c>
      <c r="K220" s="2">
        <f t="shared" si="72"/>
        <v>20947.896563611052</v>
      </c>
      <c r="L220" s="2">
        <f t="shared" si="73"/>
        <v>347385.9513465499</v>
      </c>
      <c r="M220" s="2"/>
      <c r="N220" s="28">
        <f t="shared" si="81"/>
        <v>3886808.4879786726</v>
      </c>
      <c r="O220" s="2">
        <f t="shared" si="82"/>
        <v>5970.6191427466902</v>
      </c>
      <c r="P220" s="2">
        <f t="shared" si="83"/>
        <v>35575.86119131498</v>
      </c>
      <c r="R220">
        <f t="shared" si="84"/>
        <v>199</v>
      </c>
      <c r="S220" s="89">
        <f t="shared" si="74"/>
        <v>25233.516770865866</v>
      </c>
      <c r="T220" s="89">
        <f>IF(AND(S220=0,S219&gt;0),SUM($G220:$H$381),S220)</f>
        <v>25233.516770865866</v>
      </c>
      <c r="U220" s="82">
        <f>SUM(T220:T$381)</f>
        <v>2049172.1926670182</v>
      </c>
      <c r="V220" s="68">
        <f>localspline(R220,'BBG rates'!$G$10:$G$27,'BBG rates'!$K$10:$K$27)</f>
        <v>0.99375470010144029</v>
      </c>
      <c r="W220" s="68">
        <f>locallinterp(R220,'BBG rates'!$G$10:$G$27,'BBG rates'!$J$10:$J$27)</f>
        <v>2.6691666666666666E-2</v>
      </c>
      <c r="X220" s="56">
        <f t="shared" si="85"/>
        <v>2.6688401850094579E-2</v>
      </c>
      <c r="Y220" s="66">
        <f t="shared" si="75"/>
        <v>132.48878545040427</v>
      </c>
      <c r="Z220" s="72">
        <f t="shared" si="76"/>
        <v>7.7585740773479142E-2</v>
      </c>
      <c r="AA220" s="79">
        <f t="shared" si="77"/>
        <v>-162.87712725023763</v>
      </c>
      <c r="AB220" s="81">
        <f t="shared" si="86"/>
        <v>-9.5381224379148782E-2</v>
      </c>
      <c r="AD220" s="95">
        <f>locallinterp(R220,'BBG rates'!$N$10:$N$369,'BBG rates'!$P$10:$P$369)</f>
        <v>16.835791640487468</v>
      </c>
      <c r="AI220" s="185">
        <f t="shared" si="78"/>
        <v>199</v>
      </c>
      <c r="AJ220" s="127">
        <f>locallinterp(MIN(AI220,CAP_Senior*12),'BBG rates'!$X$24:$X$65,'BBG rates'!$Y$24:$Y$65)</f>
        <v>64.343426737753305</v>
      </c>
      <c r="AK220" s="127">
        <f>locallinterp(MIN(AI220,CAP_CB*12),'BBG rates'!$AA$25:$AA$40,'BBG rates'!$AC$25:$AC$40)</f>
        <v>11</v>
      </c>
      <c r="AL220" s="144">
        <f t="shared" si="79"/>
        <v>20.068382545418061</v>
      </c>
      <c r="AM220" s="142">
        <f>(SUMPRODUCT(AL220:AL$381,G220:G$381)+SUMPRODUCT(AL220:AL$381,H220:H$381))/12</f>
        <v>3506228.6426792727</v>
      </c>
    </row>
    <row r="221" spans="1:39" x14ac:dyDescent="0.2">
      <c r="A221" s="7">
        <v>200</v>
      </c>
      <c r="B221" s="7">
        <v>100</v>
      </c>
      <c r="C221" s="7">
        <v>50</v>
      </c>
      <c r="D221" s="12">
        <f t="shared" si="68"/>
        <v>16.666666666666668</v>
      </c>
      <c r="E221" s="29">
        <f t="shared" si="67"/>
        <v>1998820.3069501815</v>
      </c>
      <c r="F221" s="2">
        <f t="shared" si="69"/>
        <v>3080.8217467541313</v>
      </c>
      <c r="G221" s="2">
        <f t="shared" si="70"/>
        <v>18553.258927798426</v>
      </c>
      <c r="H221" s="2">
        <f t="shared" si="71"/>
        <v>6565.1100181708534</v>
      </c>
      <c r="I221" s="2">
        <f t="shared" si="66"/>
        <v>28199.190692723412</v>
      </c>
      <c r="J221" s="2">
        <f t="shared" si="80"/>
        <v>469986.51154539024</v>
      </c>
      <c r="K221" s="2">
        <f t="shared" si="72"/>
        <v>20802.777263436543</v>
      </c>
      <c r="L221" s="2">
        <f t="shared" si="73"/>
        <v>346712.95439060911</v>
      </c>
      <c r="M221" s="2"/>
      <c r="N221" s="28">
        <f t="shared" si="81"/>
        <v>3851178.4735226748</v>
      </c>
      <c r="O221" s="2">
        <f t="shared" si="82"/>
        <v>5916.4658780638165</v>
      </c>
      <c r="P221" s="2">
        <f t="shared" si="83"/>
        <v>35630.014455997851</v>
      </c>
      <c r="R221">
        <f t="shared" si="84"/>
        <v>200</v>
      </c>
      <c r="S221" s="89">
        <f t="shared" si="74"/>
        <v>25118.36894596928</v>
      </c>
      <c r="T221" s="89">
        <f>IF(AND(S221=0,S220&gt;0),SUM($G221:$H$381),S221)</f>
        <v>25118.36894596928</v>
      </c>
      <c r="U221" s="82">
        <f>SUM(T221:T$381)</f>
        <v>2023938.6758961524</v>
      </c>
      <c r="V221" s="68">
        <f>localspline(R221,'BBG rates'!$G$10:$G$27,'BBG rates'!$K$10:$K$27)</f>
        <v>0.99340304648379318</v>
      </c>
      <c r="W221" s="68">
        <f>locallinterp(R221,'BBG rates'!$G$10:$G$27,'BBG rates'!$J$10:$J$27)</f>
        <v>2.8333333333333335E-2</v>
      </c>
      <c r="X221" s="56">
        <f t="shared" si="85"/>
        <v>2.8329654601133569E-2</v>
      </c>
      <c r="Y221" s="66">
        <f t="shared" si="75"/>
        <v>131.92758358734429</v>
      </c>
      <c r="Z221" s="72">
        <f t="shared" si="76"/>
        <v>7.8220304888791073E-2</v>
      </c>
      <c r="AA221" s="79">
        <f t="shared" si="77"/>
        <v>-160.87145747940681</v>
      </c>
      <c r="AB221" s="81">
        <f t="shared" si="86"/>
        <v>-9.5381224379148768E-2</v>
      </c>
      <c r="AD221" s="95">
        <f>locallinterp(R221,'BBG rates'!$N$10:$N$369,'BBG rates'!$P$10:$P$369)</f>
        <v>16.918575227694451</v>
      </c>
      <c r="AI221" s="185">
        <f t="shared" si="78"/>
        <v>200</v>
      </c>
      <c r="AJ221" s="127">
        <f>locallinterp(MIN(AI221,CAP_Senior*12),'BBG rates'!$X$24:$X$65,'BBG rates'!$Y$24:$Y$65)</f>
        <v>64.439617804368709</v>
      </c>
      <c r="AK221" s="127">
        <f>locallinterp(MIN(AI221,CAP_CB*12),'BBG rates'!$AA$25:$AA$40,'BBG rates'!$AC$25:$AC$40)</f>
        <v>11</v>
      </c>
      <c r="AL221" s="144">
        <f t="shared" si="79"/>
        <v>20.084735026742678</v>
      </c>
      <c r="AM221" s="142">
        <f>(SUMPRODUCT(AL221:AL$381,G221:G$381)+SUMPRODUCT(AL221:AL$381,H221:H$381))/12</f>
        <v>3464028.9870522763</v>
      </c>
    </row>
    <row r="222" spans="1:39" x14ac:dyDescent="0.2">
      <c r="A222" s="7">
        <v>201</v>
      </c>
      <c r="B222" s="7">
        <v>100.5</v>
      </c>
      <c r="C222" s="7">
        <v>50.25</v>
      </c>
      <c r="D222" s="12">
        <f t="shared" si="68"/>
        <v>16.75</v>
      </c>
      <c r="E222" s="29">
        <f t="shared" si="67"/>
        <v>1973816.6517077999</v>
      </c>
      <c r="F222" s="2">
        <f t="shared" si="69"/>
        <v>3042.5867852835363</v>
      </c>
      <c r="G222" s="2">
        <f t="shared" si="70"/>
        <v>18520.669538713435</v>
      </c>
      <c r="H222" s="2">
        <f t="shared" si="71"/>
        <v>6482.9857036680087</v>
      </c>
      <c r="I222" s="2">
        <f t="shared" si="66"/>
        <v>28046.242027664979</v>
      </c>
      <c r="J222" s="2">
        <f t="shared" si="80"/>
        <v>469774.55396338837</v>
      </c>
      <c r="K222" s="2">
        <f t="shared" si="72"/>
        <v>20658.499575138405</v>
      </c>
      <c r="L222" s="2">
        <f t="shared" si="73"/>
        <v>346029.86788356822</v>
      </c>
      <c r="M222" s="2"/>
      <c r="N222" s="28">
        <f t="shared" si="81"/>
        <v>3815494.2233703681</v>
      </c>
      <c r="O222" s="2">
        <f t="shared" si="82"/>
        <v>5862.2301817551815</v>
      </c>
      <c r="P222" s="2">
        <f t="shared" si="83"/>
        <v>35684.250152306486</v>
      </c>
      <c r="R222">
        <f t="shared" si="84"/>
        <v>201</v>
      </c>
      <c r="S222" s="89">
        <f t="shared" si="74"/>
        <v>25003.655242381443</v>
      </c>
      <c r="T222" s="89">
        <f>IF(AND(S222=0,S221&gt;0),SUM($G222:$H$381),S222)</f>
        <v>25003.655242381443</v>
      </c>
      <c r="U222" s="82">
        <f>SUM(T222:T$381)</f>
        <v>1998820.3069501831</v>
      </c>
      <c r="V222" s="68">
        <f>localspline(R222,'BBG rates'!$G$10:$G$27,'BBG rates'!$K$10:$K$27)</f>
        <v>0.9930528764187132</v>
      </c>
      <c r="W222" s="68">
        <f>locallinterp(R222,'BBG rates'!$G$10:$G$27,'BBG rates'!$J$10:$J$27)</f>
        <v>2.9975000000000002E-2</v>
      </c>
      <c r="X222" s="56">
        <f t="shared" si="85"/>
        <v>2.9970882660723674E-2</v>
      </c>
      <c r="Y222" s="66">
        <f t="shared" si="75"/>
        <v>131.33458799035833</v>
      </c>
      <c r="Z222" s="72">
        <f t="shared" si="76"/>
        <v>7.8847260576864822E-2</v>
      </c>
      <c r="AA222" s="79">
        <f t="shared" si="77"/>
        <v>-158.87494015901203</v>
      </c>
      <c r="AB222" s="81">
        <f t="shared" si="86"/>
        <v>-9.5381224379148768E-2</v>
      </c>
      <c r="AD222" s="95">
        <f>locallinterp(R222,'BBG rates'!$N$10:$N$369,'BBG rates'!$P$10:$P$369)</f>
        <v>17.001329634062678</v>
      </c>
      <c r="AI222" s="185">
        <f t="shared" si="78"/>
        <v>201</v>
      </c>
      <c r="AJ222" s="127">
        <f>locallinterp(MIN(AI222,CAP_Senior*12),'BBG rates'!$X$24:$X$65,'BBG rates'!$Y$24:$Y$65)</f>
        <v>64.535808870984127</v>
      </c>
      <c r="AK222" s="127">
        <f>locallinterp(MIN(AI222,CAP_CB*12),'BBG rates'!$AA$25:$AA$40,'BBG rates'!$AC$25:$AC$40)</f>
        <v>11</v>
      </c>
      <c r="AL222" s="144">
        <f t="shared" si="79"/>
        <v>20.101087508067302</v>
      </c>
      <c r="AM222" s="142">
        <f>(SUMPRODUCT(AL222:AL$381,G222:G$381)+SUMPRODUCT(AL222:AL$381,H222:H$381))/12</f>
        <v>3421987.6716702972</v>
      </c>
    </row>
    <row r="223" spans="1:39" x14ac:dyDescent="0.2">
      <c r="A223" s="7">
        <v>202</v>
      </c>
      <c r="B223" s="7">
        <v>101</v>
      </c>
      <c r="C223" s="7">
        <v>50.5</v>
      </c>
      <c r="D223" s="12">
        <f t="shared" si="68"/>
        <v>16.833333333333332</v>
      </c>
      <c r="E223" s="29">
        <f t="shared" si="67"/>
        <v>1948927.2775692963</v>
      </c>
      <c r="F223" s="2">
        <f t="shared" si="69"/>
        <v>3004.5264400090118</v>
      </c>
      <c r="G223" s="2">
        <f t="shared" si="70"/>
        <v>18488.137393926336</v>
      </c>
      <c r="H223" s="2">
        <f t="shared" si="71"/>
        <v>6401.2367445772279</v>
      </c>
      <c r="I223" s="2">
        <f t="shared" si="66"/>
        <v>27893.900578512577</v>
      </c>
      <c r="J223" s="2">
        <f t="shared" si="80"/>
        <v>469547.3264049617</v>
      </c>
      <c r="K223" s="2">
        <f t="shared" si="72"/>
        <v>20515.05898832202</v>
      </c>
      <c r="L223" s="2">
        <f t="shared" si="73"/>
        <v>345336.8263034207</v>
      </c>
      <c r="M223" s="2"/>
      <c r="N223" s="28">
        <f t="shared" si="81"/>
        <v>3779755.6549646505</v>
      </c>
      <c r="O223" s="2">
        <f t="shared" si="82"/>
        <v>5807.9119283440887</v>
      </c>
      <c r="P223" s="2">
        <f t="shared" si="83"/>
        <v>35738.568405717575</v>
      </c>
      <c r="R223">
        <f t="shared" si="84"/>
        <v>202</v>
      </c>
      <c r="S223" s="89">
        <f t="shared" si="74"/>
        <v>24889.374138503565</v>
      </c>
      <c r="T223" s="89">
        <f>IF(AND(S223=0,S222&gt;0),SUM($G223:$H$381),S223)</f>
        <v>24889.374138503565</v>
      </c>
      <c r="U223" s="82">
        <f>SUM(T223:T$381)</f>
        <v>1973816.6517078015</v>
      </c>
      <c r="V223" s="68">
        <f>localspline(R223,'BBG rates'!$G$10:$G$27,'BBG rates'!$K$10:$K$27)</f>
        <v>0.99270420651170932</v>
      </c>
      <c r="W223" s="68">
        <f>locallinterp(R223,'BBG rates'!$G$10:$G$27,'BBG rates'!$J$10:$J$27)</f>
        <v>3.1616666666666668E-2</v>
      </c>
      <c r="X223" s="56">
        <f t="shared" si="85"/>
        <v>3.1612086029397801E-2</v>
      </c>
      <c r="Y223" s="66">
        <f t="shared" si="75"/>
        <v>130.71010330922616</v>
      </c>
      <c r="Z223" s="72">
        <f t="shared" si="76"/>
        <v>7.9466410335204407E-2</v>
      </c>
      <c r="AA223" s="79">
        <f t="shared" si="77"/>
        <v>-156.88754078320164</v>
      </c>
      <c r="AB223" s="81">
        <f t="shared" si="86"/>
        <v>-9.5381224379148782E-2</v>
      </c>
      <c r="AD223" s="95">
        <f>locallinterp(R223,'BBG rates'!$N$10:$N$369,'BBG rates'!$P$10:$P$369)</f>
        <v>17.08405498460532</v>
      </c>
      <c r="AI223" s="185">
        <f t="shared" si="78"/>
        <v>202</v>
      </c>
      <c r="AJ223" s="127">
        <f>locallinterp(MIN(AI223,CAP_Senior*12),'BBG rates'!$X$24:$X$65,'BBG rates'!$Y$24:$Y$65)</f>
        <v>64.631999937599531</v>
      </c>
      <c r="AK223" s="127">
        <f>locallinterp(MIN(AI223,CAP_CB*12),'BBG rates'!$AA$25:$AA$40,'BBG rates'!$AC$25:$AC$40)</f>
        <v>11</v>
      </c>
      <c r="AL223" s="144">
        <f t="shared" si="79"/>
        <v>20.117439989391919</v>
      </c>
      <c r="AM223" s="142">
        <f>(SUMPRODUCT(AL223:AL$381,G223:G$381)+SUMPRODUCT(AL223:AL$381,H223:H$381))/12</f>
        <v>3380104.2831662423</v>
      </c>
    </row>
    <row r="224" spans="1:39" x14ac:dyDescent="0.2">
      <c r="A224" s="7">
        <v>203</v>
      </c>
      <c r="B224" s="7">
        <v>101.5</v>
      </c>
      <c r="C224" s="7">
        <v>50.75</v>
      </c>
      <c r="D224" s="12">
        <f t="shared" si="68"/>
        <v>16.916666666666668</v>
      </c>
      <c r="E224" s="29">
        <f t="shared" si="67"/>
        <v>1924151.7534514018</v>
      </c>
      <c r="F224" s="2">
        <f t="shared" si="69"/>
        <v>2966.6400524310629</v>
      </c>
      <c r="G224" s="2">
        <f t="shared" si="70"/>
        <v>18455.662392885704</v>
      </c>
      <c r="H224" s="2">
        <f t="shared" si="71"/>
        <v>6319.8617250088091</v>
      </c>
      <c r="I224" s="2">
        <f t="shared" si="66"/>
        <v>27742.164170325577</v>
      </c>
      <c r="J224" s="2">
        <f t="shared" si="80"/>
        <v>469304.94388134102</v>
      </c>
      <c r="K224" s="2">
        <f t="shared" si="72"/>
        <v>20372.451015763552</v>
      </c>
      <c r="L224" s="2">
        <f t="shared" si="73"/>
        <v>344633.96301666676</v>
      </c>
      <c r="M224" s="2"/>
      <c r="N224" s="28">
        <f t="shared" si="81"/>
        <v>3743962.6856227517</v>
      </c>
      <c r="O224" s="2">
        <f t="shared" si="82"/>
        <v>5753.5109921628364</v>
      </c>
      <c r="P224" s="2">
        <f t="shared" si="83"/>
        <v>35792.969341898832</v>
      </c>
      <c r="R224">
        <f t="shared" si="84"/>
        <v>203</v>
      </c>
      <c r="S224" s="89">
        <f t="shared" si="74"/>
        <v>24775.524117894514</v>
      </c>
      <c r="T224" s="89">
        <f>IF(AND(S224=0,S223&gt;0),SUM($G224:$H$381),S224)</f>
        <v>24775.524117894514</v>
      </c>
      <c r="U224" s="82">
        <f>SUM(T224:T$381)</f>
        <v>1948927.2775692982</v>
      </c>
      <c r="V224" s="68">
        <f>localspline(R224,'BBG rates'!$G$10:$G$27,'BBG rates'!$K$10:$K$27)</f>
        <v>0.99235711293451967</v>
      </c>
      <c r="W224" s="68">
        <f>locallinterp(R224,'BBG rates'!$G$10:$G$27,'BBG rates'!$J$10:$J$27)</f>
        <v>3.3258333333333334E-2</v>
      </c>
      <c r="X224" s="56">
        <f t="shared" si="85"/>
        <v>3.3253264708488217E-2</v>
      </c>
      <c r="Y224" s="66">
        <f t="shared" si="75"/>
        <v>130.05443244548928</v>
      </c>
      <c r="Z224" s="72">
        <f t="shared" si="76"/>
        <v>8.007754867551127E-2</v>
      </c>
      <c r="AA224" s="79">
        <f t="shared" si="77"/>
        <v>-154.90922496706733</v>
      </c>
      <c r="AB224" s="81">
        <f t="shared" si="86"/>
        <v>-9.5381224379148768E-2</v>
      </c>
      <c r="AD224" s="95">
        <f>locallinterp(R224,'BBG rates'!$N$10:$N$369,'BBG rates'!$P$10:$P$369)</f>
        <v>17.166751410683197</v>
      </c>
      <c r="AI224" s="185">
        <f t="shared" si="78"/>
        <v>203</v>
      </c>
      <c r="AJ224" s="127">
        <f>locallinterp(MIN(AI224,CAP_Senior*12),'BBG rates'!$X$24:$X$65,'BBG rates'!$Y$24:$Y$65)</f>
        <v>64.728191004214949</v>
      </c>
      <c r="AK224" s="127">
        <f>locallinterp(MIN(AI224,CAP_CB*12),'BBG rates'!$AA$25:$AA$40,'BBG rates'!$AC$25:$AC$40)</f>
        <v>11</v>
      </c>
      <c r="AL224" s="144">
        <f t="shared" si="79"/>
        <v>20.133792470716543</v>
      </c>
      <c r="AM224" s="142">
        <f>(SUMPRODUCT(AL224:AL$381,G224:G$381)+SUMPRODUCT(AL224:AL$381,H224:H$381))/12</f>
        <v>3338378.4089491703</v>
      </c>
    </row>
    <row r="225" spans="1:39" x14ac:dyDescent="0.2">
      <c r="A225" s="7">
        <v>204</v>
      </c>
      <c r="B225" s="7">
        <v>102</v>
      </c>
      <c r="C225" s="7">
        <v>51</v>
      </c>
      <c r="D225" s="12">
        <f t="shared" si="68"/>
        <v>17</v>
      </c>
      <c r="E225" s="29">
        <f t="shared" si="67"/>
        <v>1899489.6497821482</v>
      </c>
      <c r="F225" s="2">
        <f t="shared" si="69"/>
        <v>2928.9269663585101</v>
      </c>
      <c r="G225" s="2">
        <f t="shared" si="70"/>
        <v>18423.244435216733</v>
      </c>
      <c r="H225" s="2">
        <f t="shared" si="71"/>
        <v>6238.8592340369078</v>
      </c>
      <c r="I225" s="2">
        <f t="shared" si="66"/>
        <v>27591.030635612151</v>
      </c>
      <c r="J225" s="2">
        <f t="shared" si="80"/>
        <v>469047.52080540656</v>
      </c>
      <c r="K225" s="2">
        <f t="shared" si="72"/>
        <v>20230.671193293827</v>
      </c>
      <c r="L225" s="2">
        <f t="shared" si="73"/>
        <v>343921.41028599505</v>
      </c>
      <c r="M225" s="2"/>
      <c r="N225" s="28">
        <f t="shared" si="81"/>
        <v>3708115.2325360426</v>
      </c>
      <c r="O225" s="2">
        <f t="shared" si="82"/>
        <v>5699.0272473524356</v>
      </c>
      <c r="P225" s="2">
        <f t="shared" si="83"/>
        <v>35847.453086709233</v>
      </c>
      <c r="R225">
        <f t="shared" si="84"/>
        <v>204</v>
      </c>
      <c r="S225" s="89">
        <f t="shared" si="74"/>
        <v>24662.10366925364</v>
      </c>
      <c r="T225" s="89">
        <f>IF(AND(S225=0,S224&gt;0),SUM($G225:$H$381),S225)</f>
        <v>24662.10366925364</v>
      </c>
      <c r="U225" s="82">
        <f>SUM(T225:T$381)</f>
        <v>1924151.7534514035</v>
      </c>
      <c r="V225" s="68">
        <f>localspline(R225,'BBG rates'!$G$10:$G$27,'BBG rates'!$K$10:$K$27)</f>
        <v>0.99201149305868008</v>
      </c>
      <c r="W225" s="68">
        <f>locallinterp(R225,'BBG rates'!$G$10:$G$27,'BBG rates'!$J$10:$J$27)</f>
        <v>3.49E-2</v>
      </c>
      <c r="X225" s="56">
        <f t="shared" si="85"/>
        <v>3.4894418698527829E-2</v>
      </c>
      <c r="Y225" s="66">
        <f t="shared" si="75"/>
        <v>129.36787656066937</v>
      </c>
      <c r="Z225" s="72">
        <f t="shared" si="76"/>
        <v>8.0680461712202486E-2</v>
      </c>
      <c r="AA225" s="79">
        <f t="shared" si="77"/>
        <v>-152.93995844623407</v>
      </c>
      <c r="AB225" s="81">
        <f t="shared" si="86"/>
        <v>-9.5381224379148782E-2</v>
      </c>
      <c r="AD225" s="95">
        <f>locallinterp(R225,'BBG rates'!$N$10:$N$369,'BBG rates'!$P$10:$P$369)</f>
        <v>17.249419035104754</v>
      </c>
      <c r="AI225" s="185">
        <f t="shared" si="78"/>
        <v>204</v>
      </c>
      <c r="AJ225" s="127">
        <f>locallinterp(MIN(AI225,CAP_Senior*12),'BBG rates'!$X$24:$X$65,'BBG rates'!$Y$24:$Y$65)</f>
        <v>64.824382070830353</v>
      </c>
      <c r="AK225" s="127">
        <f>locallinterp(MIN(AI225,CAP_CB*12),'BBG rates'!$AA$25:$AA$40,'BBG rates'!$AC$25:$AC$40)</f>
        <v>11</v>
      </c>
      <c r="AL225" s="144">
        <f t="shared" si="79"/>
        <v>20.15014495204116</v>
      </c>
      <c r="AM225" s="142">
        <f>(SUMPRODUCT(AL225:AL$381,G225:G$381)+SUMPRODUCT(AL225:AL$381,H225:H$381))/12</f>
        <v>3296809.6372039276</v>
      </c>
    </row>
    <row r="226" spans="1:39" x14ac:dyDescent="0.2">
      <c r="A226" s="7">
        <v>205</v>
      </c>
      <c r="B226" s="7">
        <v>102.5</v>
      </c>
      <c r="C226" s="7">
        <v>51.25</v>
      </c>
      <c r="D226" s="12">
        <f t="shared" si="68"/>
        <v>17.083333333333332</v>
      </c>
      <c r="E226" s="29">
        <f t="shared" si="67"/>
        <v>1874940.5384957446</v>
      </c>
      <c r="F226" s="2">
        <f t="shared" si="69"/>
        <v>2891.38652790066</v>
      </c>
      <c r="G226" s="2">
        <f t="shared" si="70"/>
        <v>18390.883420720911</v>
      </c>
      <c r="H226" s="2">
        <f t="shared" si="71"/>
        <v>6158.2278656827057</v>
      </c>
      <c r="I226" s="2">
        <f t="shared" si="66"/>
        <v>27440.497814304275</v>
      </c>
      <c r="J226" s="2">
        <f t="shared" si="80"/>
        <v>468775.17099436466</v>
      </c>
      <c r="K226" s="2">
        <f t="shared" si="72"/>
        <v>20089.715079682777</v>
      </c>
      <c r="L226" s="2">
        <f t="shared" si="73"/>
        <v>343199.29927791411</v>
      </c>
      <c r="M226" s="2"/>
      <c r="N226" s="28">
        <f t="shared" si="81"/>
        <v>3672213.2127698432</v>
      </c>
      <c r="O226" s="2">
        <f t="shared" si="82"/>
        <v>5644.4605678623166</v>
      </c>
      <c r="P226" s="2">
        <f t="shared" si="83"/>
        <v>35902.019766199352</v>
      </c>
      <c r="R226">
        <f t="shared" si="84"/>
        <v>205</v>
      </c>
      <c r="S226" s="89">
        <f t="shared" si="74"/>
        <v>24549.111286403619</v>
      </c>
      <c r="T226" s="89">
        <f>IF(AND(S226=0,S225&gt;0),SUM($G226:$H$381),S226)</f>
        <v>24549.111286403619</v>
      </c>
      <c r="U226" s="82">
        <f>SUM(T226:T$381)</f>
        <v>1899489.6497821498</v>
      </c>
      <c r="V226" s="68">
        <f>localspline(R226,'BBG rates'!$G$10:$G$27,'BBG rates'!$K$10:$K$27)</f>
        <v>0.99166742306880273</v>
      </c>
      <c r="W226" s="68">
        <f>locallinterp(R226,'BBG rates'!$G$10:$G$27,'BBG rates'!$J$10:$J$27)</f>
        <v>3.6541666666666667E-2</v>
      </c>
      <c r="X226" s="56">
        <f t="shared" si="85"/>
        <v>3.6535548000315998E-2</v>
      </c>
      <c r="Y226" s="66">
        <f t="shared" si="75"/>
        <v>128.65073508448484</v>
      </c>
      <c r="Z226" s="72">
        <f t="shared" si="76"/>
        <v>8.1274926725232524E-2</v>
      </c>
      <c r="AA226" s="79">
        <f t="shared" si="77"/>
        <v>-150.97970707645166</v>
      </c>
      <c r="AB226" s="81">
        <f t="shared" si="86"/>
        <v>-9.5381224379148796E-2</v>
      </c>
      <c r="AD226" s="95">
        <f>locallinterp(R226,'BBG rates'!$N$10:$N$369,'BBG rates'!$P$10:$P$369)</f>
        <v>17.332057987027156</v>
      </c>
      <c r="AI226" s="185">
        <f t="shared" si="78"/>
        <v>205</v>
      </c>
      <c r="AJ226" s="127">
        <f>locallinterp(MIN(AI226,CAP_Senior*12),'BBG rates'!$X$24:$X$65,'BBG rates'!$Y$24:$Y$65)</f>
        <v>64.915073420789739</v>
      </c>
      <c r="AK226" s="127">
        <f>locallinterp(MIN(AI226,CAP_CB*12),'BBG rates'!$AA$25:$AA$40,'BBG rates'!$AC$25:$AC$40)</f>
        <v>11</v>
      </c>
      <c r="AL226" s="144">
        <f t="shared" si="79"/>
        <v>20.165562481534256</v>
      </c>
      <c r="AM226" s="142">
        <f>(SUMPRODUCT(AL226:AL$381,G226:G$381)+SUMPRODUCT(AL226:AL$381,H226:H$381))/12</f>
        <v>3255397.5568907838</v>
      </c>
    </row>
    <row r="227" spans="1:39" x14ac:dyDescent="0.2">
      <c r="A227" s="7">
        <v>206</v>
      </c>
      <c r="B227" s="7">
        <v>103</v>
      </c>
      <c r="C227" s="7">
        <v>51.5</v>
      </c>
      <c r="D227" s="12">
        <f t="shared" si="68"/>
        <v>17.166666666666668</v>
      </c>
      <c r="E227" s="29">
        <f t="shared" si="67"/>
        <v>1850503.9930274712</v>
      </c>
      <c r="F227" s="2">
        <f t="shared" si="69"/>
        <v>2854.0180854595114</v>
      </c>
      <c r="G227" s="2">
        <f t="shared" si="70"/>
        <v>18358.579249375758</v>
      </c>
      <c r="H227" s="2">
        <f t="shared" si="71"/>
        <v>6077.9662188976417</v>
      </c>
      <c r="I227" s="2">
        <f t="shared" si="66"/>
        <v>27290.563553732914</v>
      </c>
      <c r="J227" s="2">
        <f t="shared" si="80"/>
        <v>468488.00767241506</v>
      </c>
      <c r="K227" s="2">
        <f t="shared" si="72"/>
        <v>19949.578256524561</v>
      </c>
      <c r="L227" s="2">
        <f t="shared" si="73"/>
        <v>342467.76007033832</v>
      </c>
      <c r="M227" s="2"/>
      <c r="N227" s="28">
        <f t="shared" si="81"/>
        <v>3636256.5432632314</v>
      </c>
      <c r="O227" s="2">
        <f t="shared" si="82"/>
        <v>5589.8108274500337</v>
      </c>
      <c r="P227" s="2">
        <f t="shared" si="83"/>
        <v>35956.66950661163</v>
      </c>
      <c r="R227">
        <f t="shared" si="84"/>
        <v>206</v>
      </c>
      <c r="S227" s="89">
        <f t="shared" si="74"/>
        <v>24436.545468273398</v>
      </c>
      <c r="T227" s="89">
        <f>IF(AND(S227=0,S226&gt;0),SUM($G227:$H$381),S227)</f>
        <v>24436.545468273398</v>
      </c>
      <c r="U227" s="82">
        <f>SUM(T227:T$381)</f>
        <v>1874940.5384957462</v>
      </c>
      <c r="V227" s="68">
        <f>localspline(R227,'BBG rates'!$G$10:$G$27,'BBG rates'!$K$10:$K$27)</f>
        <v>0.99132491954979807</v>
      </c>
      <c r="W227" s="68">
        <f>locallinterp(R227,'BBG rates'!$G$10:$G$27,'BBG rates'!$J$10:$J$27)</f>
        <v>3.8183333333333333E-2</v>
      </c>
      <c r="X227" s="56">
        <f t="shared" si="85"/>
        <v>3.8176652614652085E-2</v>
      </c>
      <c r="Y227" s="66">
        <f t="shared" si="75"/>
        <v>127.90330572301025</v>
      </c>
      <c r="Z227" s="72">
        <f t="shared" si="76"/>
        <v>8.186071169529012E-2</v>
      </c>
      <c r="AA227" s="79">
        <f t="shared" si="77"/>
        <v>-149.02843683318736</v>
      </c>
      <c r="AB227" s="81">
        <f t="shared" si="86"/>
        <v>-9.5381224379148782E-2</v>
      </c>
      <c r="AD227" s="95">
        <f>locallinterp(R227,'BBG rates'!$N$10:$N$369,'BBG rates'!$P$10:$P$369)</f>
        <v>17.41466839698964</v>
      </c>
      <c r="AI227" s="185">
        <f t="shared" si="78"/>
        <v>206</v>
      </c>
      <c r="AJ227" s="127">
        <f>locallinterp(MIN(AI227,CAP_Senior*12),'BBG rates'!$X$24:$X$65,'BBG rates'!$Y$24:$Y$65)</f>
        <v>65.005764770749124</v>
      </c>
      <c r="AK227" s="127">
        <f>locallinterp(MIN(AI227,CAP_CB*12),'BBG rates'!$AA$25:$AA$40,'BBG rates'!$AC$25:$AC$40)</f>
        <v>11</v>
      </c>
      <c r="AL227" s="144">
        <f t="shared" si="79"/>
        <v>20.180980011027351</v>
      </c>
      <c r="AM227" s="142">
        <f>(SUMPRODUCT(AL227:AL$381,G227:G$381)+SUMPRODUCT(AL227:AL$381,H227:H$381))/12</f>
        <v>3214143.6704314421</v>
      </c>
    </row>
    <row r="228" spans="1:39" x14ac:dyDescent="0.2">
      <c r="A228" s="7">
        <v>207</v>
      </c>
      <c r="B228" s="7">
        <v>103.5</v>
      </c>
      <c r="C228" s="7">
        <v>51.75</v>
      </c>
      <c r="D228" s="12">
        <f t="shared" si="68"/>
        <v>17.25</v>
      </c>
      <c r="E228" s="29">
        <f t="shared" si="67"/>
        <v>1826179.58830859</v>
      </c>
      <c r="F228" s="2">
        <f t="shared" si="69"/>
        <v>2816.8209897219799</v>
      </c>
      <c r="G228" s="2">
        <f t="shared" si="70"/>
        <v>18326.331821334483</v>
      </c>
      <c r="H228" s="2">
        <f t="shared" si="71"/>
        <v>5998.0728975466945</v>
      </c>
      <c r="I228" s="2">
        <f t="shared" si="66"/>
        <v>27141.225708603157</v>
      </c>
      <c r="J228" s="2">
        <f t="shared" si="80"/>
        <v>468186.14347340446</v>
      </c>
      <c r="K228" s="2">
        <f t="shared" si="72"/>
        <v>19810.256328123087</v>
      </c>
      <c r="L228" s="2">
        <f t="shared" si="73"/>
        <v>341726.92166012328</v>
      </c>
      <c r="M228" s="2"/>
      <c r="N228" s="28">
        <f t="shared" si="81"/>
        <v>3600245.1408288507</v>
      </c>
      <c r="O228" s="2">
        <f t="shared" si="82"/>
        <v>5535.0778996809786</v>
      </c>
      <c r="P228" s="2">
        <f t="shared" si="83"/>
        <v>36011.402434380703</v>
      </c>
      <c r="R228">
        <f t="shared" si="84"/>
        <v>207</v>
      </c>
      <c r="S228" s="89">
        <f t="shared" si="74"/>
        <v>24324.404718881178</v>
      </c>
      <c r="T228" s="89">
        <f>IF(AND(S228=0,S227&gt;0),SUM($G228:$H$381),S228)</f>
        <v>24324.404718881178</v>
      </c>
      <c r="U228" s="82">
        <f>SUM(T228:T$381)</f>
        <v>1850503.9930274729</v>
      </c>
      <c r="V228" s="68">
        <f>localspline(R228,'BBG rates'!$G$10:$G$27,'BBG rates'!$K$10:$K$27)</f>
        <v>0.99098405868384087</v>
      </c>
      <c r="W228" s="68">
        <f>locallinterp(R228,'BBG rates'!$G$10:$G$27,'BBG rates'!$J$10:$J$27)</f>
        <v>3.9824999999999999E-2</v>
      </c>
      <c r="X228" s="56">
        <f t="shared" si="85"/>
        <v>3.9817732542068995E-2</v>
      </c>
      <c r="Y228" s="66">
        <f t="shared" si="75"/>
        <v>127.12588446680657</v>
      </c>
      <c r="Z228" s="72">
        <f t="shared" si="76"/>
        <v>8.2437574809330921E-2</v>
      </c>
      <c r="AA228" s="79">
        <f t="shared" si="77"/>
        <v>-147.08611381122014</v>
      </c>
      <c r="AB228" s="81">
        <f t="shared" si="86"/>
        <v>-9.5381224379148796E-2</v>
      </c>
      <c r="AD228" s="95">
        <f>locallinterp(R228,'BBG rates'!$N$10:$N$369,'BBG rates'!$P$10:$P$369)</f>
        <v>17.49725040187996</v>
      </c>
      <c r="AI228" s="185">
        <f t="shared" si="78"/>
        <v>207</v>
      </c>
      <c r="AJ228" s="127">
        <f>locallinterp(MIN(AI228,CAP_Senior*12),'BBG rates'!$X$24:$X$65,'BBG rates'!$Y$24:$Y$65)</f>
        <v>65.09645612070851</v>
      </c>
      <c r="AK228" s="127">
        <f>locallinterp(MIN(AI228,CAP_CB*12),'BBG rates'!$AA$25:$AA$40,'BBG rates'!$AC$25:$AC$40)</f>
        <v>11</v>
      </c>
      <c r="AL228" s="144">
        <f t="shared" si="79"/>
        <v>20.196397540520447</v>
      </c>
      <c r="AM228" s="142">
        <f>(SUMPRODUCT(AL228:AL$381,G228:G$381)+SUMPRODUCT(AL228:AL$381,H228:H$381))/12</f>
        <v>3173047.5507952929</v>
      </c>
    </row>
    <row r="229" spans="1:39" x14ac:dyDescent="0.2">
      <c r="A229" s="7">
        <v>208</v>
      </c>
      <c r="B229" s="7">
        <v>104</v>
      </c>
      <c r="C229" s="7">
        <v>52</v>
      </c>
      <c r="D229" s="12">
        <f t="shared" si="68"/>
        <v>17.333333333333332</v>
      </c>
      <c r="E229" s="29">
        <f t="shared" si="67"/>
        <v>1801966.9007612728</v>
      </c>
      <c r="F229" s="2">
        <f t="shared" si="69"/>
        <v>2779.7945936521496</v>
      </c>
      <c r="G229" s="2">
        <f t="shared" si="70"/>
        <v>18294.141036925637</v>
      </c>
      <c r="H229" s="2">
        <f t="shared" si="71"/>
        <v>5918.5465103917259</v>
      </c>
      <c r="I229" s="2">
        <f t="shared" si="66"/>
        <v>26992.482140969514</v>
      </c>
      <c r="J229" s="2">
        <f t="shared" si="80"/>
        <v>467869.69044347154</v>
      </c>
      <c r="K229" s="2">
        <f t="shared" si="72"/>
        <v>19671.744921378206</v>
      </c>
      <c r="L229" s="2">
        <f t="shared" si="73"/>
        <v>340976.91197055549</v>
      </c>
      <c r="M229" s="2"/>
      <c r="N229" s="28">
        <f t="shared" si="81"/>
        <v>3564178.9221527171</v>
      </c>
      <c r="O229" s="2">
        <f t="shared" si="82"/>
        <v>5480.2616579280857</v>
      </c>
      <c r="P229" s="2">
        <f t="shared" si="83"/>
        <v>36066.218676133576</v>
      </c>
      <c r="R229">
        <f t="shared" si="84"/>
        <v>208</v>
      </c>
      <c r="S229" s="89">
        <f t="shared" si="74"/>
        <v>24212.687547317364</v>
      </c>
      <c r="T229" s="89">
        <f>IF(AND(S229=0,S228&gt;0),SUM($G229:$H$381),S229)</f>
        <v>24212.687547317364</v>
      </c>
      <c r="U229" s="82">
        <f>SUM(T229:T$381)</f>
        <v>1826179.5883085916</v>
      </c>
      <c r="V229" s="68">
        <f>localspline(R229,'BBG rates'!$G$10:$G$27,'BBG rates'!$K$10:$K$27)</f>
        <v>0.99064473784246709</v>
      </c>
      <c r="W229" s="68">
        <f>locallinterp(R229,'BBG rates'!$G$10:$G$27,'BBG rates'!$J$10:$J$27)</f>
        <v>4.1466666666666666E-2</v>
      </c>
      <c r="X229" s="56">
        <f t="shared" si="85"/>
        <v>4.1458787783632545E-2</v>
      </c>
      <c r="Y229" s="66">
        <f t="shared" si="75"/>
        <v>126.31876559902203</v>
      </c>
      <c r="Z229" s="72">
        <f t="shared" si="76"/>
        <v>8.3005263934212647E-2</v>
      </c>
      <c r="AA229" s="79">
        <f t="shared" si="77"/>
        <v>-145.15270422423612</v>
      </c>
      <c r="AB229" s="81">
        <f t="shared" si="86"/>
        <v>-9.5381224379148796E-2</v>
      </c>
      <c r="AD229" s="95">
        <f>locallinterp(R229,'BBG rates'!$N$10:$N$369,'BBG rates'!$P$10:$P$369)</f>
        <v>17.579804130033498</v>
      </c>
      <c r="AI229" s="185">
        <f t="shared" si="78"/>
        <v>208</v>
      </c>
      <c r="AJ229" s="127">
        <f>locallinterp(MIN(AI229,CAP_Senior*12),'BBG rates'!$X$24:$X$65,'BBG rates'!$Y$24:$Y$65)</f>
        <v>65.187147470667895</v>
      </c>
      <c r="AK229" s="127">
        <f>locallinterp(MIN(AI229,CAP_CB*12),'BBG rates'!$AA$25:$AA$40,'BBG rates'!$AC$25:$AC$40)</f>
        <v>11</v>
      </c>
      <c r="AL229" s="144">
        <f t="shared" si="79"/>
        <v>20.211815070013543</v>
      </c>
      <c r="AM229" s="142">
        <f>(SUMPRODUCT(AL229:AL$381,G229:G$381)+SUMPRODUCT(AL229:AL$381,H229:H$381))/12</f>
        <v>3132108.7718253732</v>
      </c>
    </row>
    <row r="230" spans="1:39" x14ac:dyDescent="0.2">
      <c r="A230" s="7">
        <v>209</v>
      </c>
      <c r="B230" s="7">
        <v>104.5</v>
      </c>
      <c r="C230" s="7">
        <v>52.25</v>
      </c>
      <c r="D230" s="12">
        <f t="shared" si="68"/>
        <v>17.416666666666668</v>
      </c>
      <c r="E230" s="29">
        <f t="shared" si="67"/>
        <v>1777865.5082935449</v>
      </c>
      <c r="F230" s="2">
        <f t="shared" si="69"/>
        <v>2742.9382524835573</v>
      </c>
      <c r="G230" s="2">
        <f t="shared" si="70"/>
        <v>18262.00679665291</v>
      </c>
      <c r="H230" s="2">
        <f t="shared" si="71"/>
        <v>5839.3856710748723</v>
      </c>
      <c r="I230" s="2">
        <f t="shared" si="66"/>
        <v>26844.330720211339</v>
      </c>
      <c r="J230" s="2">
        <f t="shared" si="80"/>
        <v>467538.76004368084</v>
      </c>
      <c r="K230" s="2">
        <f t="shared" si="72"/>
        <v>19534.039685672491</v>
      </c>
      <c r="L230" s="2">
        <f t="shared" si="73"/>
        <v>340217.85785879585</v>
      </c>
      <c r="M230" s="2"/>
      <c r="N230" s="28">
        <f t="shared" si="81"/>
        <v>3528057.8037940268</v>
      </c>
      <c r="O230" s="2">
        <f t="shared" si="82"/>
        <v>5425.3619753715357</v>
      </c>
      <c r="P230" s="2">
        <f t="shared" si="83"/>
        <v>36121.118358690132</v>
      </c>
      <c r="R230">
        <f t="shared" si="84"/>
        <v>209</v>
      </c>
      <c r="S230" s="89">
        <f t="shared" si="74"/>
        <v>24101.392467727783</v>
      </c>
      <c r="T230" s="89">
        <f>IF(AND(S230=0,S229&gt;0),SUM($G230:$H$381),S230)</f>
        <v>24101.392467727783</v>
      </c>
      <c r="U230" s="82">
        <f>SUM(T230:T$381)</f>
        <v>1801966.9007612742</v>
      </c>
      <c r="V230" s="68">
        <f>localspline(R230,'BBG rates'!$G$10:$G$27,'BBG rates'!$K$10:$K$27)</f>
        <v>0.99030703321935165</v>
      </c>
      <c r="W230" s="68">
        <f>locallinterp(R230,'BBG rates'!$G$10:$G$27,'BBG rates'!$J$10:$J$27)</f>
        <v>4.3108333333333332E-2</v>
      </c>
      <c r="X230" s="56">
        <f t="shared" si="85"/>
        <v>4.309981833987564E-2</v>
      </c>
      <c r="Y230" s="66">
        <f t="shared" si="75"/>
        <v>125.48224170344234</v>
      </c>
      <c r="Z230" s="72">
        <f t="shared" si="76"/>
        <v>8.3563516055991965E-2</v>
      </c>
      <c r="AA230" s="79">
        <f t="shared" si="77"/>
        <v>-143.22817440442537</v>
      </c>
      <c r="AB230" s="81">
        <f t="shared" si="86"/>
        <v>-9.5381224379148796E-2</v>
      </c>
      <c r="AD230" s="95">
        <f>locallinterp(R230,'BBG rates'!$N$10:$N$369,'BBG rates'!$P$10:$P$369)</f>
        <v>17.662329716135112</v>
      </c>
      <c r="AI230" s="185">
        <f t="shared" si="78"/>
        <v>209</v>
      </c>
      <c r="AJ230" s="127">
        <f>locallinterp(MIN(AI230,CAP_Senior*12),'BBG rates'!$X$24:$X$65,'BBG rates'!$Y$24:$Y$65)</f>
        <v>65.277838820627281</v>
      </c>
      <c r="AK230" s="127">
        <f>locallinterp(MIN(AI230,CAP_CB*12),'BBG rates'!$AA$25:$AA$40,'BBG rates'!$AC$25:$AC$40)</f>
        <v>11</v>
      </c>
      <c r="AL230" s="144">
        <f t="shared" si="79"/>
        <v>20.227232599506635</v>
      </c>
      <c r="AM230" s="142">
        <f>(SUMPRODUCT(AL230:AL$381,G230:G$381)+SUMPRODUCT(AL230:AL$381,H230:H$381))/12</f>
        <v>3091326.9082375062</v>
      </c>
    </row>
    <row r="231" spans="1:39" x14ac:dyDescent="0.2">
      <c r="A231" s="7">
        <v>210</v>
      </c>
      <c r="B231" s="7">
        <v>105</v>
      </c>
      <c r="C231" s="7">
        <v>52.5</v>
      </c>
      <c r="D231" s="12">
        <f t="shared" si="68"/>
        <v>17.5</v>
      </c>
      <c r="E231" s="29">
        <f t="shared" si="67"/>
        <v>1753874.9902942483</v>
      </c>
      <c r="F231" s="2">
        <f t="shared" si="69"/>
        <v>2706.2513237114908</v>
      </c>
      <c r="G231" s="2">
        <f t="shared" si="70"/>
        <v>18229.929001194716</v>
      </c>
      <c r="H231" s="2">
        <f t="shared" si="71"/>
        <v>5760.5889981019991</v>
      </c>
      <c r="I231" s="2">
        <f t="shared" si="66"/>
        <v>26696.769323008208</v>
      </c>
      <c r="J231" s="2">
        <f t="shared" si="80"/>
        <v>467193.46315264364</v>
      </c>
      <c r="K231" s="2">
        <f t="shared" si="72"/>
        <v>19397.136292758471</v>
      </c>
      <c r="L231" s="2">
        <f t="shared" si="73"/>
        <v>339449.88512327324</v>
      </c>
      <c r="M231" s="2"/>
      <c r="N231" s="28">
        <f t="shared" si="81"/>
        <v>3491881.7021849635</v>
      </c>
      <c r="O231" s="2">
        <f t="shared" si="82"/>
        <v>5370.378724998468</v>
      </c>
      <c r="P231" s="2">
        <f t="shared" si="83"/>
        <v>36176.101609063197</v>
      </c>
      <c r="R231">
        <f t="shared" si="84"/>
        <v>210</v>
      </c>
      <c r="S231" s="89">
        <f t="shared" si="74"/>
        <v>23990.517999296717</v>
      </c>
      <c r="T231" s="89">
        <f>IF(AND(S231=0,S230&gt;0),SUM($G231:$H$381),S231)</f>
        <v>23990.517999296717</v>
      </c>
      <c r="U231" s="82">
        <f>SUM(T231:T$381)</f>
        <v>1777865.5082935463</v>
      </c>
      <c r="V231" s="68">
        <f>localspline(R231,'BBG rates'!$G$10:$G$27,'BBG rates'!$K$10:$K$27)</f>
        <v>0.9899709613810046</v>
      </c>
      <c r="W231" s="68">
        <f>locallinterp(R231,'BBG rates'!$G$10:$G$27,'BBG rates'!$J$10:$J$27)</f>
        <v>4.4749999999999998E-2</v>
      </c>
      <c r="X231" s="56">
        <f t="shared" si="85"/>
        <v>4.4740824211864094E-2</v>
      </c>
      <c r="Y231" s="66">
        <f t="shared" si="75"/>
        <v>124.61660367252807</v>
      </c>
      <c r="Z231" s="72">
        <f t="shared" si="76"/>
        <v>8.411205668226672E-2</v>
      </c>
      <c r="AA231" s="79">
        <f t="shared" si="77"/>
        <v>-141.31249080208016</v>
      </c>
      <c r="AB231" s="81">
        <f t="shared" si="86"/>
        <v>-9.538122437914881E-2</v>
      </c>
      <c r="AD231" s="95">
        <f>locallinterp(R231,'BBG rates'!$N$10:$N$369,'BBG rates'!$P$10:$P$369)</f>
        <v>17.744827296250197</v>
      </c>
      <c r="AI231" s="185">
        <f t="shared" si="78"/>
        <v>210</v>
      </c>
      <c r="AJ231" s="127">
        <f>locallinterp(MIN(AI231,CAP_Senior*12),'BBG rates'!$X$24:$X$65,'BBG rates'!$Y$24:$Y$65)</f>
        <v>65.368530170586666</v>
      </c>
      <c r="AK231" s="127">
        <f>locallinterp(MIN(AI231,CAP_CB*12),'BBG rates'!$AA$25:$AA$40,'BBG rates'!$AC$25:$AC$40)</f>
        <v>11</v>
      </c>
      <c r="AL231" s="144">
        <f t="shared" si="79"/>
        <v>20.242650128999735</v>
      </c>
      <c r="AM231" s="142">
        <f>(SUMPRODUCT(AL231:AL$381,G231:G$381)+SUMPRODUCT(AL231:AL$381,H231:H$381))/12</f>
        <v>3050701.5356194465</v>
      </c>
    </row>
    <row r="232" spans="1:39" x14ac:dyDescent="0.2">
      <c r="A232" s="7">
        <v>211</v>
      </c>
      <c r="B232" s="7">
        <v>105.5</v>
      </c>
      <c r="C232" s="7">
        <v>52.75</v>
      </c>
      <c r="D232" s="12">
        <f t="shared" si="68"/>
        <v>17.583333333333332</v>
      </c>
      <c r="E232" s="29">
        <f t="shared" si="67"/>
        <v>1729994.9276280182</v>
      </c>
      <c r="F232" s="2">
        <f t="shared" si="69"/>
        <v>2669.7331670853255</v>
      </c>
      <c r="G232" s="2">
        <f t="shared" si="70"/>
        <v>18197.907551403947</v>
      </c>
      <c r="H232" s="2">
        <f t="shared" si="71"/>
        <v>5682.155114826207</v>
      </c>
      <c r="I232" s="2">
        <f t="shared" si="66"/>
        <v>26549.795833315482</v>
      </c>
      <c r="J232" s="2">
        <f t="shared" si="80"/>
        <v>466833.91006913054</v>
      </c>
      <c r="K232" s="2">
        <f t="shared" si="72"/>
        <v>19261.030436646499</v>
      </c>
      <c r="L232" s="2">
        <f t="shared" si="73"/>
        <v>338673.11851103423</v>
      </c>
      <c r="M232" s="2"/>
      <c r="N232" s="28">
        <f t="shared" si="81"/>
        <v>3455650.5336305047</v>
      </c>
      <c r="O232" s="2">
        <f t="shared" si="82"/>
        <v>5315.3117796026836</v>
      </c>
      <c r="P232" s="2">
        <f t="shared" si="83"/>
        <v>36231.168554458978</v>
      </c>
      <c r="R232">
        <f t="shared" si="84"/>
        <v>211</v>
      </c>
      <c r="S232" s="89">
        <f t="shared" si="74"/>
        <v>23880.062666230155</v>
      </c>
      <c r="T232" s="89">
        <f>IF(AND(S232=0,S231&gt;0),SUM($G232:$H$381),S232)</f>
        <v>23880.062666230155</v>
      </c>
      <c r="U232" s="82">
        <f>SUM(T232:T$381)</f>
        <v>1753874.9902942497</v>
      </c>
      <c r="V232" s="68">
        <f>localspline(R232,'BBG rates'!$G$10:$G$27,'BBG rates'!$K$10:$K$27)</f>
        <v>0.98963653892045567</v>
      </c>
      <c r="W232" s="68">
        <f>locallinterp(R232,'BBG rates'!$G$10:$G$27,'BBG rates'!$J$10:$J$27)</f>
        <v>4.6391666666666664E-2</v>
      </c>
      <c r="X232" s="56">
        <f t="shared" si="85"/>
        <v>4.6381805400130816E-2</v>
      </c>
      <c r="Y232" s="66">
        <f t="shared" si="75"/>
        <v>123.72214071539632</v>
      </c>
      <c r="Z232" s="72">
        <f t="shared" si="76"/>
        <v>8.4650599204660074E-2</v>
      </c>
      <c r="AA232" s="79">
        <f t="shared" si="77"/>
        <v>-139.40561998519439</v>
      </c>
      <c r="AB232" s="81">
        <f t="shared" si="86"/>
        <v>-9.538122437914881E-2</v>
      </c>
      <c r="AD232" s="95">
        <f>locallinterp(R232,'BBG rates'!$N$10:$N$369,'BBG rates'!$P$10:$P$369)</f>
        <v>17.8272970078269</v>
      </c>
      <c r="AI232" s="185">
        <f t="shared" si="78"/>
        <v>211</v>
      </c>
      <c r="AJ232" s="127">
        <f>locallinterp(MIN(AI232,CAP_Senior*12),'BBG rates'!$X$24:$X$65,'BBG rates'!$Y$24:$Y$65)</f>
        <v>65.459221520546052</v>
      </c>
      <c r="AK232" s="127">
        <f>locallinterp(MIN(AI232,CAP_CB*12),'BBG rates'!$AA$25:$AA$40,'BBG rates'!$AC$25:$AC$40)</f>
        <v>11</v>
      </c>
      <c r="AL232" s="144">
        <f t="shared" si="79"/>
        <v>20.258067658492827</v>
      </c>
      <c r="AM232" s="142">
        <f>(SUMPRODUCT(AL232:AL$381,G232:G$381)+SUMPRODUCT(AL232:AL$381,H232:H$381))/12</f>
        <v>3010232.2304300093</v>
      </c>
    </row>
    <row r="233" spans="1:39" x14ac:dyDescent="0.2">
      <c r="A233" s="7">
        <v>212</v>
      </c>
      <c r="B233" s="7">
        <v>106</v>
      </c>
      <c r="C233" s="7">
        <v>53</v>
      </c>
      <c r="D233" s="12">
        <f t="shared" si="68"/>
        <v>17.666666666666668</v>
      </c>
      <c r="E233" s="29">
        <f t="shared" si="67"/>
        <v>1706224.9026302791</v>
      </c>
      <c r="F233" s="2">
        <f t="shared" si="69"/>
        <v>2633.3831446008758</v>
      </c>
      <c r="G233" s="2">
        <f t="shared" si="70"/>
        <v>18165.942348307646</v>
      </c>
      <c r="H233" s="2">
        <f t="shared" si="71"/>
        <v>5604.0826494313878</v>
      </c>
      <c r="I233" s="2">
        <f t="shared" si="66"/>
        <v>26403.408142339911</v>
      </c>
      <c r="J233" s="2">
        <f t="shared" si="80"/>
        <v>466460.21051467181</v>
      </c>
      <c r="K233" s="2">
        <f t="shared" si="72"/>
        <v>19125.717833493167</v>
      </c>
      <c r="L233" s="2">
        <f t="shared" si="73"/>
        <v>337887.68172504602</v>
      </c>
      <c r="M233" s="2"/>
      <c r="N233" s="28">
        <f t="shared" si="81"/>
        <v>3419364.2143082274</v>
      </c>
      <c r="O233" s="2">
        <f t="shared" si="82"/>
        <v>5260.161011784352</v>
      </c>
      <c r="P233" s="2">
        <f t="shared" si="83"/>
        <v>36286.319322277319</v>
      </c>
      <c r="R233">
        <f t="shared" si="84"/>
        <v>212</v>
      </c>
      <c r="S233" s="89">
        <f t="shared" si="74"/>
        <v>23770.024997739034</v>
      </c>
      <c r="T233" s="89">
        <f>IF(AND(S233=0,S232&gt;0),SUM($G233:$H$381),S233)</f>
        <v>23770.024997739034</v>
      </c>
      <c r="U233" s="82">
        <f>SUM(T233:T$381)</f>
        <v>1729994.9276280196</v>
      </c>
      <c r="V233" s="68">
        <f>localspline(R233,'BBG rates'!$G$10:$G$27,'BBG rates'!$K$10:$K$27)</f>
        <v>0.98930381220950636</v>
      </c>
      <c r="W233" s="68">
        <f>locallinterp(R233,'BBG rates'!$G$10:$G$27,'BBG rates'!$J$10:$J$27)</f>
        <v>4.8033333333333331E-2</v>
      </c>
      <c r="X233" s="56">
        <f t="shared" si="85"/>
        <v>4.8022761905475164E-2</v>
      </c>
      <c r="Y233" s="66">
        <f t="shared" si="75"/>
        <v>122.79914036578964</v>
      </c>
      <c r="Z233" s="72">
        <f t="shared" si="76"/>
        <v>8.5178844218341224E-2</v>
      </c>
      <c r="AA233" s="79">
        <f t="shared" si="77"/>
        <v>-137.50752863906453</v>
      </c>
      <c r="AB233" s="81">
        <f t="shared" si="86"/>
        <v>-9.5381224379148796E-2</v>
      </c>
      <c r="AD233" s="95">
        <f>locallinterp(R233,'BBG rates'!$N$10:$N$369,'BBG rates'!$P$10:$P$369)</f>
        <v>17.909738992177694</v>
      </c>
      <c r="AI233" s="185">
        <f t="shared" si="78"/>
        <v>212</v>
      </c>
      <c r="AJ233" s="127">
        <f>locallinterp(MIN(AI233,CAP_Senior*12),'BBG rates'!$X$24:$X$65,'BBG rates'!$Y$24:$Y$65)</f>
        <v>65.549912870505437</v>
      </c>
      <c r="AK233" s="127">
        <f>locallinterp(MIN(AI233,CAP_CB*12),'BBG rates'!$AA$25:$AA$40,'BBG rates'!$AC$25:$AC$40)</f>
        <v>11</v>
      </c>
      <c r="AL233" s="144">
        <f t="shared" si="79"/>
        <v>20.273485187985926</v>
      </c>
      <c r="AM233" s="142">
        <f>(SUMPRODUCT(AL233:AL$381,G233:G$381)+SUMPRODUCT(AL233:AL$381,H233:H$381))/12</f>
        <v>2969918.5699982154</v>
      </c>
    </row>
    <row r="234" spans="1:39" x14ac:dyDescent="0.2">
      <c r="A234" s="7">
        <v>213</v>
      </c>
      <c r="B234" s="7">
        <v>106.5</v>
      </c>
      <c r="C234" s="7">
        <v>53.25</v>
      </c>
      <c r="D234" s="12">
        <f t="shared" si="68"/>
        <v>17.75</v>
      </c>
      <c r="E234" s="29">
        <f t="shared" si="67"/>
        <v>1682564.4991022567</v>
      </c>
      <c r="F234" s="2">
        <f t="shared" si="69"/>
        <v>2597.2006204927779</v>
      </c>
      <c r="G234" s="2">
        <f t="shared" si="70"/>
        <v>18134.033293106702</v>
      </c>
      <c r="H234" s="2">
        <f t="shared" si="71"/>
        <v>5526.3702349158511</v>
      </c>
      <c r="I234" s="2">
        <f t="shared" si="66"/>
        <v>26257.604148515333</v>
      </c>
      <c r="J234" s="2">
        <f t="shared" si="80"/>
        <v>466072.47363614716</v>
      </c>
      <c r="K234" s="2">
        <f t="shared" si="72"/>
        <v>18991.194221490245</v>
      </c>
      <c r="L234" s="2">
        <f t="shared" si="73"/>
        <v>337093.69743145187</v>
      </c>
      <c r="M234" s="2"/>
      <c r="N234" s="28">
        <f t="shared" si="81"/>
        <v>3383022.6602681153</v>
      </c>
      <c r="O234" s="2">
        <f t="shared" si="82"/>
        <v>5204.926293949713</v>
      </c>
      <c r="P234" s="2">
        <f t="shared" si="83"/>
        <v>36341.554040111951</v>
      </c>
      <c r="R234">
        <f t="shared" si="84"/>
        <v>213</v>
      </c>
      <c r="S234" s="89">
        <f t="shared" si="74"/>
        <v>23660.403528022554</v>
      </c>
      <c r="T234" s="89">
        <f>IF(AND(S234=0,S233&gt;0),SUM($G234:$H$381),S234)</f>
        <v>23660.403528022554</v>
      </c>
      <c r="U234" s="82">
        <f>SUM(T234:T$381)</f>
        <v>1706224.9026302802</v>
      </c>
      <c r="V234" s="68">
        <f>localspline(R234,'BBG rates'!$G$10:$G$27,'BBG rates'!$K$10:$K$27)</f>
        <v>0.98897273823757204</v>
      </c>
      <c r="W234" s="68">
        <f>locallinterp(R234,'BBG rates'!$G$10:$G$27,'BBG rates'!$J$10:$J$27)</f>
        <v>4.9674999999999997E-2</v>
      </c>
      <c r="X234" s="56">
        <f t="shared" si="85"/>
        <v>4.9663693728962954E-2</v>
      </c>
      <c r="Y234" s="66">
        <f t="shared" si="75"/>
        <v>121.84788848999496</v>
      </c>
      <c r="Z234" s="72">
        <f t="shared" si="76"/>
        <v>8.5696478795139017E-2</v>
      </c>
      <c r="AA234" s="79">
        <f t="shared" si="77"/>
        <v>-135.61818356589177</v>
      </c>
      <c r="AB234" s="81">
        <f t="shared" si="86"/>
        <v>-9.5381224379148824E-2</v>
      </c>
      <c r="AD234" s="95">
        <f>locallinterp(R234,'BBG rates'!$N$10:$N$369,'BBG rates'!$P$10:$P$369)</f>
        <v>17.992153387030825</v>
      </c>
      <c r="AI234" s="185">
        <f t="shared" si="78"/>
        <v>213</v>
      </c>
      <c r="AJ234" s="127">
        <f>locallinterp(MIN(AI234,CAP_Senior*12),'BBG rates'!$X$24:$X$65,'BBG rates'!$Y$24:$Y$65)</f>
        <v>65.640604220464823</v>
      </c>
      <c r="AK234" s="127">
        <f>locallinterp(MIN(AI234,CAP_CB*12),'BBG rates'!$AA$25:$AA$40,'BBG rates'!$AC$25:$AC$40)</f>
        <v>11</v>
      </c>
      <c r="AL234" s="144">
        <f t="shared" si="79"/>
        <v>20.288902717479019</v>
      </c>
      <c r="AM234" s="142">
        <f>(SUMPRODUCT(AL234:AL$381,G234:G$381)+SUMPRODUCT(AL234:AL$381,H234:H$381))/12</f>
        <v>2929760.1325224056</v>
      </c>
    </row>
    <row r="235" spans="1:39" x14ac:dyDescent="0.2">
      <c r="A235" s="7">
        <v>214</v>
      </c>
      <c r="B235" s="7">
        <v>107</v>
      </c>
      <c r="C235" s="7">
        <v>53.5</v>
      </c>
      <c r="D235" s="12">
        <f t="shared" si="68"/>
        <v>17.833333333333332</v>
      </c>
      <c r="E235" s="29">
        <f t="shared" si="67"/>
        <v>1659013.3023060053</v>
      </c>
      <c r="F235" s="2">
        <f t="shared" si="69"/>
        <v>2561.1849612268993</v>
      </c>
      <c r="G235" s="2">
        <f t="shared" si="70"/>
        <v>18102.180287175561</v>
      </c>
      <c r="H235" s="2">
        <f t="shared" si="71"/>
        <v>5449.0165090759838</v>
      </c>
      <c r="I235" s="2">
        <f t="shared" si="66"/>
        <v>26112.381757478444</v>
      </c>
      <c r="J235" s="2">
        <f t="shared" si="80"/>
        <v>465670.80800836557</v>
      </c>
      <c r="K235" s="2">
        <f t="shared" si="72"/>
        <v>18857.455360754193</v>
      </c>
      <c r="L235" s="2">
        <f t="shared" si="73"/>
        <v>336291.28726678307</v>
      </c>
      <c r="M235" s="2"/>
      <c r="N235" s="28">
        <f t="shared" si="81"/>
        <v>3346625.7874323647</v>
      </c>
      <c r="O235" s="2">
        <f t="shared" si="82"/>
        <v>5149.6074983107865</v>
      </c>
      <c r="P235" s="2">
        <f t="shared" si="83"/>
        <v>36396.872835750873</v>
      </c>
      <c r="R235">
        <f t="shared" si="84"/>
        <v>214</v>
      </c>
      <c r="S235" s="89">
        <f t="shared" si="74"/>
        <v>23551.196796251545</v>
      </c>
      <c r="T235" s="89">
        <f>IF(AND(S235=0,S234&gt;0),SUM($G235:$H$381),S235)</f>
        <v>23551.196796251545</v>
      </c>
      <c r="U235" s="82">
        <f>SUM(T235:T$381)</f>
        <v>1682564.4991022577</v>
      </c>
      <c r="V235" s="68">
        <f>localspline(R235,'BBG rates'!$G$10:$G$27,'BBG rates'!$K$10:$K$27)</f>
        <v>0.98864339317486272</v>
      </c>
      <c r="W235" s="68">
        <f>locallinterp(R235,'BBG rates'!$G$10:$G$27,'BBG rates'!$J$10:$J$27)</f>
        <v>5.131666666666667E-2</v>
      </c>
      <c r="X235" s="56">
        <f t="shared" si="85"/>
        <v>5.1304600871127093E-2</v>
      </c>
      <c r="Y235" s="66">
        <f t="shared" si="75"/>
        <v>120.8686692947288</v>
      </c>
      <c r="Z235" s="72">
        <f t="shared" si="76"/>
        <v>8.6203175706525845E-2</v>
      </c>
      <c r="AA235" s="79">
        <f t="shared" si="77"/>
        <v>-133.73755168438549</v>
      </c>
      <c r="AB235" s="81">
        <f t="shared" si="86"/>
        <v>-9.5381224379148824E-2</v>
      </c>
      <c r="AD235" s="95">
        <f>locallinterp(R235,'BBG rates'!$N$10:$N$369,'BBG rates'!$P$10:$P$369)</f>
        <v>18.074540336462064</v>
      </c>
      <c r="AI235" s="185">
        <f t="shared" si="78"/>
        <v>214</v>
      </c>
      <c r="AJ235" s="127">
        <f>locallinterp(MIN(AI235,CAP_Senior*12),'BBG rates'!$X$24:$X$65,'BBG rates'!$Y$24:$Y$65)</f>
        <v>65.731295570424209</v>
      </c>
      <c r="AK235" s="127">
        <f>locallinterp(MIN(AI235,CAP_CB*12),'BBG rates'!$AA$25:$AA$40,'BBG rates'!$AC$25:$AC$40)</f>
        <v>11</v>
      </c>
      <c r="AL235" s="144">
        <f t="shared" si="79"/>
        <v>20.304320246972114</v>
      </c>
      <c r="AM235" s="142">
        <f>(SUMPRODUCT(AL235:AL$381,G235:G$381)+SUMPRODUCT(AL235:AL$381,H235:H$381))/12</f>
        <v>2889756.4970693761</v>
      </c>
    </row>
    <row r="236" spans="1:39" x14ac:dyDescent="0.2">
      <c r="A236" s="7">
        <v>215</v>
      </c>
      <c r="B236" s="7">
        <v>107.5</v>
      </c>
      <c r="C236" s="7">
        <v>53.75</v>
      </c>
      <c r="D236" s="12">
        <f t="shared" si="68"/>
        <v>17.916666666666668</v>
      </c>
      <c r="E236" s="29">
        <f t="shared" si="67"/>
        <v>1635570.8989594532</v>
      </c>
      <c r="F236" s="2">
        <f t="shared" si="69"/>
        <v>2525.3355354927667</v>
      </c>
      <c r="G236" s="2">
        <f t="shared" si="70"/>
        <v>18070.383232061897</v>
      </c>
      <c r="H236" s="2">
        <f t="shared" si="71"/>
        <v>5372.020114489982</v>
      </c>
      <c r="I236" s="2">
        <f t="shared" si="66"/>
        <v>25967.738882044643</v>
      </c>
      <c r="J236" s="2">
        <f t="shared" si="80"/>
        <v>465255.32163663319</v>
      </c>
      <c r="K236" s="2">
        <f t="shared" si="72"/>
        <v>18724.497033216179</v>
      </c>
      <c r="L236" s="2">
        <f t="shared" si="73"/>
        <v>335480.5718451232</v>
      </c>
      <c r="M236" s="2"/>
      <c r="N236" s="28">
        <f t="shared" si="81"/>
        <v>3310173.5115951882</v>
      </c>
      <c r="O236" s="2">
        <f t="shared" si="82"/>
        <v>5094.204496885076</v>
      </c>
      <c r="P236" s="2">
        <f t="shared" si="83"/>
        <v>36452.275837176589</v>
      </c>
      <c r="R236">
        <f t="shared" si="84"/>
        <v>215</v>
      </c>
      <c r="S236" s="89">
        <f t="shared" si="74"/>
        <v>23442.403346551881</v>
      </c>
      <c r="T236" s="89">
        <f>IF(AND(S236=0,S235&gt;0),SUM($G236:$H$381),S236)</f>
        <v>23442.403346551881</v>
      </c>
      <c r="U236" s="82">
        <f>SUM(T236:T$381)</f>
        <v>1659013.3023060062</v>
      </c>
      <c r="V236" s="68">
        <f>localspline(R236,'BBG rates'!$G$10:$G$27,'BBG rates'!$K$10:$K$27)</f>
        <v>0.98831573401457029</v>
      </c>
      <c r="W236" s="68">
        <f>locallinterp(R236,'BBG rates'!$G$10:$G$27,'BBG rates'!$J$10:$J$27)</f>
        <v>5.2958333333333336E-2</v>
      </c>
      <c r="X236" s="56">
        <f t="shared" si="85"/>
        <v>5.2945483332500487E-2</v>
      </c>
      <c r="Y236" s="66">
        <f t="shared" si="75"/>
        <v>119.86176533500459</v>
      </c>
      <c r="Z236" s="72">
        <f t="shared" si="76"/>
        <v>8.6698592592402979E-2</v>
      </c>
      <c r="AA236" s="79">
        <f t="shared" si="77"/>
        <v>-131.86560002936818</v>
      </c>
      <c r="AB236" s="81">
        <f t="shared" si="86"/>
        <v>-9.5381224379148824E-2</v>
      </c>
      <c r="AD236" s="95">
        <f>locallinterp(R236,'BBG rates'!$N$10:$N$369,'BBG rates'!$P$10:$P$369)</f>
        <v>18.156899980963278</v>
      </c>
      <c r="AI236" s="185">
        <f t="shared" si="78"/>
        <v>215</v>
      </c>
      <c r="AJ236" s="127">
        <f>locallinterp(MIN(AI236,CAP_Senior*12),'BBG rates'!$X$24:$X$65,'BBG rates'!$Y$24:$Y$65)</f>
        <v>65.821986920383594</v>
      </c>
      <c r="AK236" s="127">
        <f>locallinterp(MIN(AI236,CAP_CB*12),'BBG rates'!$AA$25:$AA$40,'BBG rates'!$AC$25:$AC$40)</f>
        <v>11</v>
      </c>
      <c r="AL236" s="144">
        <f t="shared" si="79"/>
        <v>20.31973777646521</v>
      </c>
      <c r="AM236" s="142">
        <f>(SUMPRODUCT(AL236:AL$381,G236:G$381)+SUMPRODUCT(AL236:AL$381,H236:H$381))/12</f>
        <v>2849907.2435734966</v>
      </c>
    </row>
    <row r="237" spans="1:39" x14ac:dyDescent="0.2">
      <c r="A237" s="7">
        <v>216</v>
      </c>
      <c r="B237" s="7">
        <v>108</v>
      </c>
      <c r="C237" s="7">
        <v>54</v>
      </c>
      <c r="D237" s="12">
        <f t="shared" si="68"/>
        <v>18</v>
      </c>
      <c r="E237" s="29">
        <f t="shared" si="67"/>
        <v>1612236.8772314652</v>
      </c>
      <c r="F237" s="2">
        <f t="shared" si="69"/>
        <v>2489.6517141960262</v>
      </c>
      <c r="G237" s="2">
        <f t="shared" si="70"/>
        <v>18038.642029486313</v>
      </c>
      <c r="H237" s="2">
        <f t="shared" si="71"/>
        <v>5295.3796985016279</v>
      </c>
      <c r="I237" s="2">
        <f t="shared" si="66"/>
        <v>25823.673442183965</v>
      </c>
      <c r="J237" s="2">
        <f t="shared" si="80"/>
        <v>464826.12195931136</v>
      </c>
      <c r="K237" s="2">
        <f t="shared" si="72"/>
        <v>18592.315042512713</v>
      </c>
      <c r="L237" s="2">
        <f t="shared" si="73"/>
        <v>334661.67076522886</v>
      </c>
      <c r="M237" s="2"/>
      <c r="N237" s="28">
        <f t="shared" si="81"/>
        <v>3273665.7484226217</v>
      </c>
      <c r="O237" s="2">
        <f t="shared" si="82"/>
        <v>5038.7171614952676</v>
      </c>
      <c r="P237" s="2">
        <f t="shared" si="83"/>
        <v>36507.763172566411</v>
      </c>
      <c r="R237">
        <f t="shared" si="84"/>
        <v>216</v>
      </c>
      <c r="S237" s="89">
        <f t="shared" si="74"/>
        <v>23334.02172798794</v>
      </c>
      <c r="T237" s="89">
        <f>IF(AND(S237=0,S236&gt;0),SUM($G237:$H$381),S237)</f>
        <v>23334.02172798794</v>
      </c>
      <c r="U237" s="82">
        <f>SUM(T237:T$381)</f>
        <v>1635570.8989594546</v>
      </c>
      <c r="V237" s="68">
        <f>localspline(R237,'BBG rates'!$G$10:$G$27,'BBG rates'!$K$10:$K$27)</f>
        <v>0.98798983692326559</v>
      </c>
      <c r="W237" s="68">
        <f>locallinterp(R237,'BBG rates'!$G$10:$G$27,'BBG rates'!$J$10:$J$27)</f>
        <v>5.4600000000000003E-2</v>
      </c>
      <c r="X237" s="56">
        <f t="shared" si="85"/>
        <v>5.4586341114415404E-2</v>
      </c>
      <c r="Y237" s="66">
        <f t="shared" si="75"/>
        <v>118.82745752195575</v>
      </c>
      <c r="Z237" s="72">
        <f t="shared" si="76"/>
        <v>8.7182371071204634E-2</v>
      </c>
      <c r="AA237" s="79">
        <f t="shared" si="77"/>
        <v>-130.00229575138152</v>
      </c>
      <c r="AB237" s="81">
        <f t="shared" si="86"/>
        <v>-9.5381224379148796E-2</v>
      </c>
      <c r="AD237" s="95">
        <f>locallinterp(R237,'BBG rates'!$N$10:$N$369,'BBG rates'!$P$10:$P$369)</f>
        <v>18.239232467373551</v>
      </c>
      <c r="AI237" s="185">
        <f t="shared" si="78"/>
        <v>216</v>
      </c>
      <c r="AJ237" s="127">
        <f>locallinterp(MIN(AI237,CAP_Senior*12),'BBG rates'!$X$24:$X$65,'BBG rates'!$Y$24:$Y$65)</f>
        <v>65.91267827034298</v>
      </c>
      <c r="AK237" s="127">
        <f>locallinterp(MIN(AI237,CAP_CB*12),'BBG rates'!$AA$25:$AA$40,'BBG rates'!$AC$25:$AC$40)</f>
        <v>11</v>
      </c>
      <c r="AL237" s="144">
        <f t="shared" si="79"/>
        <v>20.335155305958306</v>
      </c>
      <c r="AM237" s="142">
        <f>(SUMPRODUCT(AL237:AL$381,G237:G$381)+SUMPRODUCT(AL237:AL$381,H237:H$381))/12</f>
        <v>2810211.9528358257</v>
      </c>
    </row>
    <row r="238" spans="1:39" x14ac:dyDescent="0.2">
      <c r="A238" s="7">
        <v>217</v>
      </c>
      <c r="B238" s="7">
        <v>108.5</v>
      </c>
      <c r="C238" s="7">
        <v>54.25</v>
      </c>
      <c r="D238" s="12">
        <f t="shared" si="68"/>
        <v>18.083333333333332</v>
      </c>
      <c r="E238" s="29">
        <f t="shared" si="67"/>
        <v>1589010.8267369191</v>
      </c>
      <c r="F238" s="2">
        <f t="shared" si="69"/>
        <v>2454.1328704509269</v>
      </c>
      <c r="G238" s="2">
        <f t="shared" si="70"/>
        <v>18006.956581342049</v>
      </c>
      <c r="H238" s="2">
        <f t="shared" si="71"/>
        <v>5219.0939132041267</v>
      </c>
      <c r="I238" s="2">
        <f t="shared" si="66"/>
        <v>25680.183364997105</v>
      </c>
      <c r="J238" s="2">
        <f t="shared" si="80"/>
        <v>464383.31585036428</v>
      </c>
      <c r="K238" s="2">
        <f t="shared" si="72"/>
        <v>18460.905213876729</v>
      </c>
      <c r="L238" s="2">
        <f t="shared" si="73"/>
        <v>333834.70261760417</v>
      </c>
      <c r="M238" s="2"/>
      <c r="N238" s="28">
        <f t="shared" si="81"/>
        <v>3237102.4134523291</v>
      </c>
      <c r="O238" s="2">
        <f t="shared" si="82"/>
        <v>4983.1453637689401</v>
      </c>
      <c r="P238" s="2">
        <f t="shared" si="83"/>
        <v>36563.33497029273</v>
      </c>
      <c r="R238">
        <f t="shared" si="84"/>
        <v>217</v>
      </c>
      <c r="S238" s="89">
        <f t="shared" si="74"/>
        <v>23226.050494546176</v>
      </c>
      <c r="T238" s="89">
        <f>IF(AND(S238=0,S237&gt;0),SUM($G238:$H$381),S238)</f>
        <v>23226.050494546176</v>
      </c>
      <c r="U238" s="82">
        <f>SUM(T238:T$381)</f>
        <v>1612236.8772314664</v>
      </c>
      <c r="V238" s="68">
        <f>localspline(R238,'BBG rates'!$G$10:$G$27,'BBG rates'!$K$10:$K$27)</f>
        <v>0.98766565889764224</v>
      </c>
      <c r="W238" s="68">
        <f>locallinterp(R238,'BBG rates'!$G$10:$G$27,'BBG rates'!$J$10:$J$27)</f>
        <v>5.6241666666666669E-2</v>
      </c>
      <c r="X238" s="56">
        <f t="shared" si="85"/>
        <v>5.6227174217404752E-2</v>
      </c>
      <c r="Y238" s="66">
        <f t="shared" si="75"/>
        <v>117.7660251306098</v>
      </c>
      <c r="Z238" s="72">
        <f t="shared" si="76"/>
        <v>8.7654135786426862E-2</v>
      </c>
      <c r="AA238" s="79">
        <f t="shared" si="77"/>
        <v>-128.1476061162939</v>
      </c>
      <c r="AB238" s="81">
        <f t="shared" si="86"/>
        <v>-9.538122437914881E-2</v>
      </c>
      <c r="AD238" s="95">
        <f>locallinterp(R238,'BBG rates'!$N$10:$N$369,'BBG rates'!$P$10:$P$369)</f>
        <v>18.321537938948353</v>
      </c>
      <c r="AI238" s="185">
        <f t="shared" si="78"/>
        <v>217</v>
      </c>
      <c r="AJ238" s="127">
        <f>locallinterp(MIN(AI238,CAP_Senior*12),'BBG rates'!$X$24:$X$65,'BBG rates'!$Y$24:$Y$65)</f>
        <v>65.998464928091821</v>
      </c>
      <c r="AK238" s="127">
        <f>locallinterp(MIN(AI238,CAP_CB*12),'BBG rates'!$AA$25:$AA$40,'BBG rates'!$AC$25:$AC$40)</f>
        <v>11</v>
      </c>
      <c r="AL238" s="144">
        <f t="shared" si="79"/>
        <v>20.34973903777561</v>
      </c>
      <c r="AM238" s="142">
        <f>(SUMPRODUCT(AL238:AL$381,G238:G$381)+SUMPRODUCT(AL238:AL$381,H238:H$381))/12</f>
        <v>2770670.2065232219</v>
      </c>
    </row>
    <row r="239" spans="1:39" x14ac:dyDescent="0.2">
      <c r="A239" s="7">
        <v>218</v>
      </c>
      <c r="B239" s="7">
        <v>109</v>
      </c>
      <c r="C239" s="7">
        <v>54.5</v>
      </c>
      <c r="D239" s="12">
        <f t="shared" si="68"/>
        <v>18.166666666666668</v>
      </c>
      <c r="E239" s="29">
        <f t="shared" si="67"/>
        <v>1565892.3385318005</v>
      </c>
      <c r="F239" s="2">
        <f t="shared" si="69"/>
        <v>2418.7783795728255</v>
      </c>
      <c r="G239" s="2">
        <f t="shared" si="70"/>
        <v>17975.326789694682</v>
      </c>
      <c r="H239" s="2">
        <f t="shared" si="71"/>
        <v>5143.1614154239896</v>
      </c>
      <c r="I239" s="2">
        <f t="shared" si="66"/>
        <v>25537.266584691497</v>
      </c>
      <c r="J239" s="2">
        <f t="shared" si="80"/>
        <v>463927.00962189556</v>
      </c>
      <c r="K239" s="2">
        <f t="shared" si="72"/>
        <v>18330.263394029291</v>
      </c>
      <c r="L239" s="2">
        <f t="shared" si="73"/>
        <v>332999.7849915321</v>
      </c>
      <c r="M239" s="2"/>
      <c r="N239" s="28">
        <f t="shared" si="81"/>
        <v>3200483.4220934059</v>
      </c>
      <c r="O239" s="2">
        <f t="shared" si="82"/>
        <v>4927.4889751382634</v>
      </c>
      <c r="P239" s="2">
        <f t="shared" si="83"/>
        <v>36618.991358923398</v>
      </c>
      <c r="R239">
        <f t="shared" si="84"/>
        <v>218</v>
      </c>
      <c r="S239" s="89">
        <f t="shared" si="74"/>
        <v>23118.488205118672</v>
      </c>
      <c r="T239" s="89">
        <f>IF(AND(S239=0,S238&gt;0),SUM($G239:$H$381),S239)</f>
        <v>23118.488205118672</v>
      </c>
      <c r="U239" s="82">
        <f>SUM(T239:T$381)</f>
        <v>1589010.8267369203</v>
      </c>
      <c r="V239" s="68">
        <f>localspline(R239,'BBG rates'!$G$10:$G$27,'BBG rates'!$K$10:$K$27)</f>
        <v>0.98734324629858417</v>
      </c>
      <c r="W239" s="68">
        <f>locallinterp(R239,'BBG rates'!$G$10:$G$27,'BBG rates'!$J$10:$J$27)</f>
        <v>5.7883333333333335E-2</v>
      </c>
      <c r="X239" s="56">
        <f t="shared" si="85"/>
        <v>5.7867982642001436E-2</v>
      </c>
      <c r="Y239" s="66">
        <f t="shared" si="75"/>
        <v>116.67774580766057</v>
      </c>
      <c r="Z239" s="72">
        <f t="shared" si="76"/>
        <v>8.8113493384254671E-2</v>
      </c>
      <c r="AA239" s="79">
        <f t="shared" si="77"/>
        <v>-126.30149850490911</v>
      </c>
      <c r="AB239" s="81">
        <f t="shared" si="86"/>
        <v>-9.5381224379148796E-2</v>
      </c>
      <c r="AD239" s="95">
        <f>locallinterp(R239,'BBG rates'!$N$10:$N$369,'BBG rates'!$P$10:$P$369)</f>
        <v>18.403816542806567</v>
      </c>
      <c r="AI239" s="185">
        <f t="shared" si="78"/>
        <v>218</v>
      </c>
      <c r="AJ239" s="127">
        <f>locallinterp(MIN(AI239,CAP_Senior*12),'BBG rates'!$X$24:$X$65,'BBG rates'!$Y$24:$Y$65)</f>
        <v>66.084251585840661</v>
      </c>
      <c r="AK239" s="127">
        <f>locallinterp(MIN(AI239,CAP_CB*12),'BBG rates'!$AA$25:$AA$40,'BBG rates'!$AC$25:$AC$40)</f>
        <v>11</v>
      </c>
      <c r="AL239" s="144">
        <f t="shared" si="79"/>
        <v>20.36432276959291</v>
      </c>
      <c r="AM239" s="142">
        <f>(SUMPRODUCT(AL239:AL$381,G239:G$381)+SUMPRODUCT(AL239:AL$381,H239:H$381))/12</f>
        <v>2731283.2009863714</v>
      </c>
    </row>
    <row r="240" spans="1:39" x14ac:dyDescent="0.2">
      <c r="A240" s="7">
        <v>219</v>
      </c>
      <c r="B240" s="7">
        <v>109.5</v>
      </c>
      <c r="C240" s="7">
        <v>54.75</v>
      </c>
      <c r="D240" s="12">
        <f t="shared" si="68"/>
        <v>18.25</v>
      </c>
      <c r="E240" s="29">
        <f t="shared" si="67"/>
        <v>1542881.0051083139</v>
      </c>
      <c r="F240" s="2">
        <f t="shared" si="69"/>
        <v>2383.5876190707208</v>
      </c>
      <c r="G240" s="2">
        <f t="shared" si="70"/>
        <v>17943.752556781816</v>
      </c>
      <c r="H240" s="2">
        <f t="shared" si="71"/>
        <v>5067.580866704976</v>
      </c>
      <c r="I240" s="2">
        <f t="shared" si="66"/>
        <v>25394.921042557511</v>
      </c>
      <c r="J240" s="2">
        <f t="shared" si="80"/>
        <v>463457.3090266746</v>
      </c>
      <c r="K240" s="2">
        <f t="shared" si="72"/>
        <v>18200.385451071779</v>
      </c>
      <c r="L240" s="2">
        <f t="shared" si="73"/>
        <v>332157.03448206</v>
      </c>
      <c r="M240" s="2"/>
      <c r="N240" s="28">
        <f t="shared" si="81"/>
        <v>3163808.6896261838</v>
      </c>
      <c r="O240" s="2">
        <f t="shared" si="82"/>
        <v>4871.7478668397034</v>
      </c>
      <c r="P240" s="2">
        <f t="shared" si="83"/>
        <v>36674.732467221962</v>
      </c>
      <c r="R240">
        <f t="shared" si="84"/>
        <v>219</v>
      </c>
      <c r="S240" s="89">
        <f t="shared" si="74"/>
        <v>23011.333423486791</v>
      </c>
      <c r="T240" s="89">
        <f>IF(AND(S240=0,S239&gt;0),SUM($G240:$H$381),S240)</f>
        <v>23011.333423486791</v>
      </c>
      <c r="U240" s="82">
        <f>SUM(T240:T$381)</f>
        <v>1565892.3385318017</v>
      </c>
      <c r="V240" s="68">
        <f>localspline(R240,'BBG rates'!$G$10:$G$27,'BBG rates'!$K$10:$K$27)</f>
        <v>0.98702261573065697</v>
      </c>
      <c r="W240" s="68">
        <f>locallinterp(R240,'BBG rates'!$G$10:$G$27,'BBG rates'!$J$10:$J$27)</f>
        <v>5.9525000000000002E-2</v>
      </c>
      <c r="X240" s="56">
        <f t="shared" si="85"/>
        <v>5.9508766389271273E-2</v>
      </c>
      <c r="Y240" s="66">
        <f t="shared" si="75"/>
        <v>115.56289557919131</v>
      </c>
      <c r="Z240" s="72">
        <f t="shared" si="76"/>
        <v>8.8560031416370089E-2</v>
      </c>
      <c r="AA240" s="79">
        <f t="shared" si="77"/>
        <v>-124.46394041257649</v>
      </c>
      <c r="AB240" s="81">
        <f t="shared" si="86"/>
        <v>-9.5381224379148782E-2</v>
      </c>
      <c r="AD240" s="95">
        <f>locallinterp(R240,'BBG rates'!$N$10:$N$369,'BBG rates'!$P$10:$P$369)</f>
        <v>18.486068427450789</v>
      </c>
      <c r="AI240" s="185">
        <f t="shared" si="78"/>
        <v>219</v>
      </c>
      <c r="AJ240" s="127">
        <f>locallinterp(MIN(AI240,CAP_Senior*12),'BBG rates'!$X$24:$X$65,'BBG rates'!$Y$24:$Y$65)</f>
        <v>66.170038243589488</v>
      </c>
      <c r="AK240" s="127">
        <f>locallinterp(MIN(AI240,CAP_CB*12),'BBG rates'!$AA$25:$AA$40,'BBG rates'!$AC$25:$AC$40)</f>
        <v>11</v>
      </c>
      <c r="AL240" s="144">
        <f t="shared" si="79"/>
        <v>20.378906501410214</v>
      </c>
      <c r="AM240" s="142">
        <f>(SUMPRODUCT(AL240:AL$381,G240:G$381)+SUMPRODUCT(AL240:AL$381,H240:H$381))/12</f>
        <v>2692050.5046735327</v>
      </c>
    </row>
    <row r="241" spans="1:39" x14ac:dyDescent="0.2">
      <c r="A241" s="7">
        <v>220</v>
      </c>
      <c r="B241" s="7">
        <v>110</v>
      </c>
      <c r="C241" s="7">
        <v>55</v>
      </c>
      <c r="D241" s="12">
        <f t="shared" si="68"/>
        <v>18.333333333333332</v>
      </c>
      <c r="E241" s="29">
        <f t="shared" si="67"/>
        <v>1519976.4203900089</v>
      </c>
      <c r="F241" s="2">
        <f t="shared" si="69"/>
        <v>2348.5599686398114</v>
      </c>
      <c r="G241" s="2">
        <f t="shared" si="70"/>
        <v>17912.233785012744</v>
      </c>
      <c r="H241" s="2">
        <f t="shared" si="71"/>
        <v>4992.3509332920903</v>
      </c>
      <c r="I241" s="2">
        <f t="shared" si="66"/>
        <v>25253.144686944648</v>
      </c>
      <c r="J241" s="2">
        <f t="shared" si="80"/>
        <v>462974.31926065183</v>
      </c>
      <c r="K241" s="2">
        <f t="shared" si="72"/>
        <v>18071.267274378606</v>
      </c>
      <c r="L241" s="2">
        <f t="shared" si="73"/>
        <v>331306.56669694104</v>
      </c>
      <c r="M241" s="2"/>
      <c r="N241" s="28">
        <f t="shared" si="81"/>
        <v>3127078.131202036</v>
      </c>
      <c r="O241" s="2">
        <f t="shared" si="82"/>
        <v>4815.9219099137217</v>
      </c>
      <c r="P241" s="2">
        <f t="shared" si="83"/>
        <v>36730.558424147945</v>
      </c>
      <c r="R241">
        <f t="shared" si="84"/>
        <v>220</v>
      </c>
      <c r="S241" s="89">
        <f t="shared" si="74"/>
        <v>22904.584718304835</v>
      </c>
      <c r="T241" s="89">
        <f>IF(AND(S241=0,S240&gt;0),SUM($G241:$H$381),S241)</f>
        <v>22904.584718304835</v>
      </c>
      <c r="U241" s="82">
        <f>SUM(T241:T$381)</f>
        <v>1542881.0051083148</v>
      </c>
      <c r="V241" s="68">
        <f>localspline(R241,'BBG rates'!$G$10:$G$27,'BBG rates'!$K$10:$K$27)</f>
        <v>0.98670381355165504</v>
      </c>
      <c r="W241" s="68">
        <f>locallinterp(R241,'BBG rates'!$G$10:$G$27,'BBG rates'!$J$10:$J$27)</f>
        <v>6.1166666666666668E-2</v>
      </c>
      <c r="X241" s="56">
        <f t="shared" si="85"/>
        <v>6.1149525459747167E-2</v>
      </c>
      <c r="Y241" s="66">
        <f t="shared" si="75"/>
        <v>114.42174885835472</v>
      </c>
      <c r="Z241" s="72">
        <f t="shared" si="76"/>
        <v>8.8993317161478944E-2</v>
      </c>
      <c r="AA241" s="79">
        <f t="shared" si="77"/>
        <v>-122.63489944880233</v>
      </c>
      <c r="AB241" s="81">
        <f t="shared" si="86"/>
        <v>-9.538122437914881E-2</v>
      </c>
      <c r="AD241" s="95">
        <f>locallinterp(R241,'BBG rates'!$N$10:$N$369,'BBG rates'!$P$10:$P$369)</f>
        <v>18.568293745246759</v>
      </c>
      <c r="AI241" s="185">
        <f t="shared" si="78"/>
        <v>220</v>
      </c>
      <c r="AJ241" s="127">
        <f>locallinterp(MIN(AI241,CAP_Senior*12),'BBG rates'!$X$24:$X$65,'BBG rates'!$Y$24:$Y$65)</f>
        <v>66.255824901338329</v>
      </c>
      <c r="AK241" s="127">
        <f>locallinterp(MIN(AI241,CAP_CB*12),'BBG rates'!$AA$25:$AA$40,'BBG rates'!$AC$25:$AC$40)</f>
        <v>11</v>
      </c>
      <c r="AL241" s="144">
        <f t="shared" si="79"/>
        <v>20.393490233227517</v>
      </c>
      <c r="AM241" s="142">
        <f>(SUMPRODUCT(AL241:AL$381,G241:G$381)+SUMPRODUCT(AL241:AL$381,H241:H$381))/12</f>
        <v>2652971.6869810312</v>
      </c>
    </row>
    <row r="242" spans="1:39" x14ac:dyDescent="0.2">
      <c r="A242" s="7">
        <v>221</v>
      </c>
      <c r="B242" s="7">
        <v>110.5</v>
      </c>
      <c r="C242" s="7">
        <v>55.25</v>
      </c>
      <c r="D242" s="12">
        <f t="shared" si="68"/>
        <v>18.416666666666668</v>
      </c>
      <c r="E242" s="29">
        <f t="shared" si="67"/>
        <v>1497178.1797269252</v>
      </c>
      <c r="F242" s="2">
        <f t="shared" si="69"/>
        <v>2313.6948101540775</v>
      </c>
      <c r="G242" s="2">
        <f t="shared" si="70"/>
        <v>17880.770376968216</v>
      </c>
      <c r="H242" s="2">
        <f t="shared" si="71"/>
        <v>4917.4702861156293</v>
      </c>
      <c r="I242" s="2">
        <f t="shared" si="66"/>
        <v>25111.935473237922</v>
      </c>
      <c r="J242" s="2">
        <f t="shared" si="80"/>
        <v>462478.14496546506</v>
      </c>
      <c r="K242" s="2">
        <f t="shared" si="72"/>
        <v>17942.9047744905</v>
      </c>
      <c r="L242" s="2">
        <f t="shared" si="73"/>
        <v>330448.49626353336</v>
      </c>
      <c r="M242" s="2"/>
      <c r="N242" s="28">
        <f t="shared" si="81"/>
        <v>3090291.6618431788</v>
      </c>
      <c r="O242" s="2">
        <f t="shared" si="82"/>
        <v>4760.01097520448</v>
      </c>
      <c r="P242" s="2">
        <f t="shared" si="83"/>
        <v>36786.46935885719</v>
      </c>
      <c r="R242">
        <f t="shared" si="84"/>
        <v>221</v>
      </c>
      <c r="S242" s="89">
        <f t="shared" si="74"/>
        <v>22798.240663083845</v>
      </c>
      <c r="T242" s="89">
        <f>IF(AND(S242=0,S241&gt;0),SUM($G242:$H$381),S242)</f>
        <v>22798.240663083845</v>
      </c>
      <c r="U242" s="82">
        <f>SUM(T242:T$381)</f>
        <v>1519976.4203900101</v>
      </c>
      <c r="V242" s="68">
        <f>localspline(R242,'BBG rates'!$G$10:$G$27,'BBG rates'!$K$10:$K$27)</f>
        <v>0.98638679676445129</v>
      </c>
      <c r="W242" s="68">
        <f>locallinterp(R242,'BBG rates'!$G$10:$G$27,'BBG rates'!$J$10:$J$27)</f>
        <v>6.2808333333333327E-2</v>
      </c>
      <c r="X242" s="56">
        <f t="shared" si="85"/>
        <v>6.2790259854494934E-2</v>
      </c>
      <c r="Y242" s="66">
        <f t="shared" si="75"/>
        <v>113.25457845304062</v>
      </c>
      <c r="Z242" s="72">
        <f t="shared" si="76"/>
        <v>8.9412896358469038E-2</v>
      </c>
      <c r="AA242" s="79">
        <f t="shared" si="77"/>
        <v>-120.81434333686245</v>
      </c>
      <c r="AB242" s="81">
        <f t="shared" si="86"/>
        <v>-9.5381224379148782E-2</v>
      </c>
      <c r="AD242" s="95">
        <f>locallinterp(R242,'BBG rates'!$N$10:$N$369,'BBG rates'!$P$10:$P$369)</f>
        <v>18.650492644977131</v>
      </c>
      <c r="AI242" s="185">
        <f t="shared" si="78"/>
        <v>221</v>
      </c>
      <c r="AJ242" s="127">
        <f>locallinterp(MIN(AI242,CAP_Senior*12),'BBG rates'!$X$24:$X$65,'BBG rates'!$Y$24:$Y$65)</f>
        <v>66.34161155908717</v>
      </c>
      <c r="AK242" s="127">
        <f>locallinterp(MIN(AI242,CAP_CB*12),'BBG rates'!$AA$25:$AA$40,'BBG rates'!$AC$25:$AC$40)</f>
        <v>11</v>
      </c>
      <c r="AL242" s="144">
        <f t="shared" si="79"/>
        <v>20.408073965044821</v>
      </c>
      <c r="AM242" s="142">
        <f>(SUMPRODUCT(AL242:AL$381,G242:G$381)+SUMPRODUCT(AL242:AL$381,H242:H$381))/12</f>
        <v>2614046.3182519577</v>
      </c>
    </row>
    <row r="243" spans="1:39" x14ac:dyDescent="0.2">
      <c r="A243" s="7">
        <v>222</v>
      </c>
      <c r="B243" s="7">
        <v>111</v>
      </c>
      <c r="C243" s="7">
        <v>55.5</v>
      </c>
      <c r="D243" s="12">
        <f t="shared" si="68"/>
        <v>18.5</v>
      </c>
      <c r="E243" s="29">
        <f t="shared" si="67"/>
        <v>1474485.8798907497</v>
      </c>
      <c r="F243" s="2">
        <f t="shared" si="69"/>
        <v>2278.9915276588881</v>
      </c>
      <c r="G243" s="2">
        <f t="shared" si="70"/>
        <v>17849.362235400095</v>
      </c>
      <c r="H243" s="2">
        <f t="shared" si="71"/>
        <v>4842.9376007752835</v>
      </c>
      <c r="I243" s="2">
        <f t="shared" si="66"/>
        <v>24971.291363834265</v>
      </c>
      <c r="J243" s="2">
        <f t="shared" si="80"/>
        <v>461968.8902309339</v>
      </c>
      <c r="K243" s="2">
        <f t="shared" si="72"/>
        <v>17815.293883008304</v>
      </c>
      <c r="L243" s="2">
        <f t="shared" si="73"/>
        <v>329582.93683565367</v>
      </c>
      <c r="M243" s="2"/>
      <c r="N243" s="28">
        <f t="shared" si="81"/>
        <v>3053449.1964424765</v>
      </c>
      <c r="O243" s="2">
        <f t="shared" si="82"/>
        <v>4704.0149333595409</v>
      </c>
      <c r="P243" s="2">
        <f t="shared" si="83"/>
        <v>36842.465400702131</v>
      </c>
      <c r="R243">
        <f t="shared" si="84"/>
        <v>222</v>
      </c>
      <c r="S243" s="89">
        <f t="shared" si="74"/>
        <v>22692.299836175378</v>
      </c>
      <c r="T243" s="89">
        <f>IF(AND(S243=0,S242&gt;0),SUM($G243:$H$381),S243)</f>
        <v>22692.299836175378</v>
      </c>
      <c r="U243" s="82">
        <f>SUM(T243:T$381)</f>
        <v>1497178.1797269261</v>
      </c>
      <c r="V243" s="68">
        <f>localspline(R243,'BBG rates'!$G$10:$G$27,'BBG rates'!$K$10:$K$27)</f>
        <v>0.98607164152634752</v>
      </c>
      <c r="W243" s="68">
        <f>locallinterp(R243,'BBG rates'!$G$10:$G$27,'BBG rates'!$J$10:$J$27)</f>
        <v>6.4449999999999993E-2</v>
      </c>
      <c r="X243" s="56">
        <f t="shared" si="85"/>
        <v>6.4430969574047481E-2</v>
      </c>
      <c r="Y243" s="66">
        <f t="shared" si="75"/>
        <v>112.06165557349033</v>
      </c>
      <c r="Z243" s="72">
        <f t="shared" si="76"/>
        <v>8.981829184333652E-2</v>
      </c>
      <c r="AA243" s="79">
        <f t="shared" si="77"/>
        <v>-119.00223991341626</v>
      </c>
      <c r="AB243" s="81">
        <f t="shared" si="86"/>
        <v>-9.538122437914881E-2</v>
      </c>
      <c r="AD243" s="95">
        <f>locallinterp(R243,'BBG rates'!$N$10:$N$369,'BBG rates'!$P$10:$P$369)</f>
        <v>18.732665281770995</v>
      </c>
      <c r="AI243" s="185">
        <f t="shared" si="78"/>
        <v>222</v>
      </c>
      <c r="AJ243" s="127">
        <f>locallinterp(MIN(AI243,CAP_Senior*12),'BBG rates'!$X$24:$X$65,'BBG rates'!$Y$24:$Y$65)</f>
        <v>66.427398216835996</v>
      </c>
      <c r="AK243" s="127">
        <f>locallinterp(MIN(AI243,CAP_CB*12),'BBG rates'!$AA$25:$AA$40,'BBG rates'!$AC$25:$AC$40)</f>
        <v>11</v>
      </c>
      <c r="AL243" s="144">
        <f t="shared" si="79"/>
        <v>20.422657696862117</v>
      </c>
      <c r="AM243" s="142">
        <f>(SUMPRODUCT(AL243:AL$381,G243:G$381)+SUMPRODUCT(AL243:AL$381,H243:H$381))/12</f>
        <v>2575273.9697748655</v>
      </c>
    </row>
    <row r="244" spans="1:39" x14ac:dyDescent="0.2">
      <c r="A244" s="7">
        <v>223</v>
      </c>
      <c r="B244" s="7">
        <v>111.5</v>
      </c>
      <c r="C244" s="7">
        <v>55.75</v>
      </c>
      <c r="D244" s="12">
        <f t="shared" si="68"/>
        <v>18.583333333333332</v>
      </c>
      <c r="E244" s="29">
        <f t="shared" si="67"/>
        <v>1451899.1190699944</v>
      </c>
      <c r="F244" s="2">
        <f t="shared" si="69"/>
        <v>2244.449507363634</v>
      </c>
      <c r="G244" s="2">
        <f t="shared" si="70"/>
        <v>17818.009263231048</v>
      </c>
      <c r="H244" s="2">
        <f t="shared" si="71"/>
        <v>4768.7515575242896</v>
      </c>
      <c r="I244" s="2">
        <f t="shared" si="66"/>
        <v>24831.210328118974</v>
      </c>
      <c r="J244" s="2">
        <f t="shared" si="80"/>
        <v>461446.65859754424</v>
      </c>
      <c r="K244" s="2">
        <f t="shared" si="72"/>
        <v>17688.430552487276</v>
      </c>
      <c r="L244" s="2">
        <f t="shared" si="73"/>
        <v>328710.00110038853</v>
      </c>
      <c r="M244" s="2"/>
      <c r="N244" s="28">
        <f t="shared" si="81"/>
        <v>3016550.6497632442</v>
      </c>
      <c r="O244" s="2">
        <f t="shared" si="82"/>
        <v>4647.933654829566</v>
      </c>
      <c r="P244" s="2">
        <f t="shared" si="83"/>
        <v>36898.546679232095</v>
      </c>
      <c r="R244">
        <f t="shared" si="84"/>
        <v>223</v>
      </c>
      <c r="S244" s="89">
        <f t="shared" si="74"/>
        <v>22586.760820755339</v>
      </c>
      <c r="T244" s="89">
        <f>IF(AND(S244=0,S243&gt;0),SUM($G244:$H$381),S244)</f>
        <v>22586.760820755339</v>
      </c>
      <c r="U244" s="82">
        <f>SUM(T244:T$381)</f>
        <v>1474485.8798907509</v>
      </c>
      <c r="V244" s="68">
        <f>localspline(R244,'BBG rates'!$G$10:$G$27,'BBG rates'!$K$10:$K$27)</f>
        <v>0.9857583048428944</v>
      </c>
      <c r="W244" s="68">
        <f>locallinterp(R244,'BBG rates'!$G$10:$G$27,'BBG rates'!$J$10:$J$27)</f>
        <v>6.6091666666666674E-2</v>
      </c>
      <c r="X244" s="56">
        <f t="shared" si="85"/>
        <v>6.6071654619470621E-2</v>
      </c>
      <c r="Y244" s="66">
        <f t="shared" si="75"/>
        <v>110.84324983989885</v>
      </c>
      <c r="Z244" s="72">
        <f t="shared" si="76"/>
        <v>9.0209002081277231E-2</v>
      </c>
      <c r="AA244" s="79">
        <f t="shared" si="77"/>
        <v>-117.19855712812196</v>
      </c>
      <c r="AB244" s="81">
        <f t="shared" si="86"/>
        <v>-9.5381224379148796E-2</v>
      </c>
      <c r="AD244" s="95">
        <f>locallinterp(R244,'BBG rates'!$N$10:$N$369,'BBG rates'!$P$10:$P$369)</f>
        <v>18.814811807174568</v>
      </c>
      <c r="AI244" s="185">
        <f t="shared" si="78"/>
        <v>223</v>
      </c>
      <c r="AJ244" s="127">
        <f>locallinterp(MIN(AI244,CAP_Senior*12),'BBG rates'!$X$24:$X$65,'BBG rates'!$Y$24:$Y$65)</f>
        <v>66.513184874584837</v>
      </c>
      <c r="AK244" s="127">
        <f>locallinterp(MIN(AI244,CAP_CB*12),'BBG rates'!$AA$25:$AA$40,'BBG rates'!$AC$25:$AC$40)</f>
        <v>11</v>
      </c>
      <c r="AL244" s="144">
        <f t="shared" si="79"/>
        <v>20.437241428679421</v>
      </c>
      <c r="AM244" s="142">
        <f>(SUMPRODUCT(AL244:AL$381,G244:G$381)+SUMPRODUCT(AL244:AL$381,H244:H$381))/12</f>
        <v>2536654.2137824683</v>
      </c>
    </row>
    <row r="245" spans="1:39" x14ac:dyDescent="0.2">
      <c r="A245" s="7">
        <v>224</v>
      </c>
      <c r="B245" s="7">
        <v>112</v>
      </c>
      <c r="C245" s="7">
        <v>56</v>
      </c>
      <c r="D245" s="12">
        <f t="shared" si="68"/>
        <v>18.666666666666668</v>
      </c>
      <c r="E245" s="29">
        <f t="shared" si="67"/>
        <v>1429417.4968651866</v>
      </c>
      <c r="F245" s="2">
        <f t="shared" si="69"/>
        <v>2210.0681376343828</v>
      </c>
      <c r="G245" s="2">
        <f t="shared" si="70"/>
        <v>17786.711363554277</v>
      </c>
      <c r="H245" s="2">
        <f t="shared" si="71"/>
        <v>4694.9108412536425</v>
      </c>
      <c r="I245" s="2">
        <f t="shared" si="66"/>
        <v>24691.6903424423</v>
      </c>
      <c r="J245" s="2">
        <f t="shared" si="80"/>
        <v>460911.55305892299</v>
      </c>
      <c r="K245" s="2">
        <f t="shared" si="72"/>
        <v>17562.310756331906</v>
      </c>
      <c r="L245" s="2">
        <f t="shared" si="73"/>
        <v>327829.80078486231</v>
      </c>
      <c r="M245" s="2"/>
      <c r="N245" s="28">
        <f t="shared" si="81"/>
        <v>2979595.9364390504</v>
      </c>
      <c r="O245" s="2">
        <f t="shared" si="82"/>
        <v>4591.7670098680201</v>
      </c>
      <c r="P245" s="2">
        <f t="shared" si="83"/>
        <v>36954.713324193646</v>
      </c>
      <c r="R245">
        <f t="shared" si="84"/>
        <v>224</v>
      </c>
      <c r="S245" s="89">
        <f t="shared" si="74"/>
        <v>22481.622204807922</v>
      </c>
      <c r="T245" s="89">
        <f>IF(AND(S245=0,S244&gt;0),SUM($G245:$H$381),S245)</f>
        <v>22481.622204807922</v>
      </c>
      <c r="U245" s="82">
        <f>SUM(T245:T$381)</f>
        <v>1451899.1190699956</v>
      </c>
      <c r="V245" s="68">
        <f>localspline(R245,'BBG rates'!$G$10:$G$27,'BBG rates'!$K$10:$K$27)</f>
        <v>0.9854468628688533</v>
      </c>
      <c r="W245" s="68">
        <f>locallinterp(R245,'BBG rates'!$G$10:$G$27,'BBG rates'!$J$10:$J$27)</f>
        <v>6.773333333333334E-2</v>
      </c>
      <c r="X245" s="56">
        <f t="shared" si="85"/>
        <v>6.7712314991297262E-2</v>
      </c>
      <c r="Y245" s="66">
        <f t="shared" si="75"/>
        <v>109.59962928996423</v>
      </c>
      <c r="Z245" s="72">
        <f t="shared" si="76"/>
        <v>9.0584499584379571E-2</v>
      </c>
      <c r="AA245" s="79">
        <f t="shared" si="77"/>
        <v>-115.40326304325311</v>
      </c>
      <c r="AB245" s="81">
        <f t="shared" si="86"/>
        <v>-9.5381224379148796E-2</v>
      </c>
      <c r="AD245" s="95">
        <f>locallinterp(R245,'BBG rates'!$N$10:$N$369,'BBG rates'!$P$10:$P$369)</f>
        <v>18.896932379080305</v>
      </c>
      <c r="AI245" s="185">
        <f t="shared" si="78"/>
        <v>224</v>
      </c>
      <c r="AJ245" s="127">
        <f>locallinterp(MIN(AI245,CAP_Senior*12),'BBG rates'!$X$24:$X$65,'BBG rates'!$Y$24:$Y$65)</f>
        <v>66.598971532333678</v>
      </c>
      <c r="AK245" s="127">
        <f>locallinterp(MIN(AI245,CAP_CB*12),'BBG rates'!$AA$25:$AA$40,'BBG rates'!$AC$25:$AC$40)</f>
        <v>11</v>
      </c>
      <c r="AL245" s="144">
        <f t="shared" si="79"/>
        <v>20.451825160496725</v>
      </c>
      <c r="AM245" s="142">
        <f>(SUMPRODUCT(AL245:AL$381,G245:G$381)+SUMPRODUCT(AL245:AL$381,H245:H$381))/12</f>
        <v>2498186.6234503337</v>
      </c>
    </row>
    <row r="246" spans="1:39" x14ac:dyDescent="0.2">
      <c r="A246" s="7">
        <v>225</v>
      </c>
      <c r="B246" s="7">
        <v>112.5</v>
      </c>
      <c r="C246" s="7">
        <v>56.25</v>
      </c>
      <c r="D246" s="12">
        <f t="shared" si="68"/>
        <v>18.75</v>
      </c>
      <c r="E246" s="29">
        <f t="shared" si="67"/>
        <v>1407040.614284077</v>
      </c>
      <c r="F246" s="2">
        <f t="shared" si="69"/>
        <v>2175.8468089865596</v>
      </c>
      <c r="G246" s="2">
        <f t="shared" si="70"/>
        <v>17755.468439633205</v>
      </c>
      <c r="H246" s="2">
        <f t="shared" si="71"/>
        <v>4621.414141476349</v>
      </c>
      <c r="I246" s="2">
        <f t="shared" si="66"/>
        <v>24552.729390096116</v>
      </c>
      <c r="J246" s="2">
        <f t="shared" si="80"/>
        <v>460363.67606430216</v>
      </c>
      <c r="K246" s="2">
        <f t="shared" si="72"/>
        <v>17436.930488691338</v>
      </c>
      <c r="L246" s="2">
        <f t="shared" si="73"/>
        <v>326942.44666296255</v>
      </c>
      <c r="M246" s="2"/>
      <c r="N246" s="28">
        <f t="shared" si="81"/>
        <v>2942584.9709735196</v>
      </c>
      <c r="O246" s="2">
        <f t="shared" si="82"/>
        <v>4535.5148685308668</v>
      </c>
      <c r="P246" s="2">
        <f t="shared" si="83"/>
        <v>37010.965465530804</v>
      </c>
      <c r="R246">
        <f t="shared" si="84"/>
        <v>225</v>
      </c>
      <c r="S246" s="89">
        <f t="shared" si="74"/>
        <v>22376.882581109552</v>
      </c>
      <c r="T246" s="89">
        <f>IF(AND(S246=0,S245&gt;0),SUM($G246:$H$381),S246)</f>
        <v>22376.882581109552</v>
      </c>
      <c r="U246" s="82">
        <f>SUM(T246:T$381)</f>
        <v>1429417.4968651875</v>
      </c>
      <c r="V246" s="68">
        <f>localspline(R246,'BBG rates'!$G$10:$G$27,'BBG rates'!$K$10:$K$27)</f>
        <v>0.98513727261217809</v>
      </c>
      <c r="W246" s="68">
        <f>locallinterp(R246,'BBG rates'!$G$10:$G$27,'BBG rates'!$J$10:$J$27)</f>
        <v>6.9375000000000006E-2</v>
      </c>
      <c r="X246" s="56">
        <f t="shared" si="85"/>
        <v>6.9352950690326765E-2</v>
      </c>
      <c r="Y246" s="66">
        <f t="shared" si="75"/>
        <v>108.33106038642481</v>
      </c>
      <c r="Z246" s="72">
        <f t="shared" si="76"/>
        <v>9.0944229204415694E-2</v>
      </c>
      <c r="AA246" s="79">
        <f t="shared" si="77"/>
        <v>-113.61632583331641</v>
      </c>
      <c r="AB246" s="81">
        <f t="shared" si="86"/>
        <v>-9.538122437914881E-2</v>
      </c>
      <c r="AD246" s="95">
        <f>locallinterp(R246,'BBG rates'!$N$10:$N$369,'BBG rates'!$P$10:$P$369)</f>
        <v>18.979027151797986</v>
      </c>
      <c r="AI246" s="185">
        <f t="shared" si="78"/>
        <v>225</v>
      </c>
      <c r="AJ246" s="127">
        <f>locallinterp(MIN(AI246,CAP_Senior*12),'BBG rates'!$X$24:$X$65,'BBG rates'!$Y$24:$Y$65)</f>
        <v>66.684758190082519</v>
      </c>
      <c r="AK246" s="127">
        <f>locallinterp(MIN(AI246,CAP_CB*12),'BBG rates'!$AA$25:$AA$40,'BBG rates'!$AC$25:$AC$40)</f>
        <v>11</v>
      </c>
      <c r="AL246" s="144">
        <f t="shared" si="79"/>
        <v>20.466408892314028</v>
      </c>
      <c r="AM246" s="142">
        <f>(SUMPRODUCT(AL246:AL$381,G246:G$381)+SUMPRODUCT(AL246:AL$381,H246:H$381))/12</f>
        <v>2459870.7728955769</v>
      </c>
    </row>
    <row r="247" spans="1:39" x14ac:dyDescent="0.2">
      <c r="A247" s="7">
        <v>226</v>
      </c>
      <c r="B247" s="7">
        <v>113</v>
      </c>
      <c r="C247" s="7">
        <v>56.5</v>
      </c>
      <c r="D247" s="12">
        <f t="shared" si="68"/>
        <v>18.833333333333332</v>
      </c>
      <c r="E247" s="29">
        <f t="shared" si="67"/>
        <v>1384768.0737368641</v>
      </c>
      <c r="F247" s="2">
        <f t="shared" si="69"/>
        <v>2141.784914077653</v>
      </c>
      <c r="G247" s="2">
        <f t="shared" si="70"/>
        <v>17724.280394901154</v>
      </c>
      <c r="H247" s="2">
        <f t="shared" si="71"/>
        <v>4548.2601523117455</v>
      </c>
      <c r="I247" s="2">
        <f t="shared" si="66"/>
        <v>24414.325461290551</v>
      </c>
      <c r="J247" s="2">
        <f t="shared" si="80"/>
        <v>459803.12952097203</v>
      </c>
      <c r="K247" s="2">
        <f t="shared" si="72"/>
        <v>17312.28576435514</v>
      </c>
      <c r="L247" s="2">
        <f t="shared" si="73"/>
        <v>326048.04856202181</v>
      </c>
      <c r="M247" s="2"/>
      <c r="N247" s="28">
        <f t="shared" si="81"/>
        <v>2905517.6677401341</v>
      </c>
      <c r="O247" s="2">
        <f t="shared" si="82"/>
        <v>4479.1771006762719</v>
      </c>
      <c r="P247" s="2">
        <f t="shared" si="83"/>
        <v>37067.303233385392</v>
      </c>
      <c r="R247">
        <f t="shared" si="84"/>
        <v>226</v>
      </c>
      <c r="S247" s="89">
        <f t="shared" si="74"/>
        <v>22272.540547212899</v>
      </c>
      <c r="T247" s="89">
        <f>IF(AND(S247=0,S246&gt;0),SUM($G247:$H$381),S247)</f>
        <v>22272.540547212899</v>
      </c>
      <c r="U247" s="82">
        <f>SUM(T247:T$381)</f>
        <v>1407040.6142840781</v>
      </c>
      <c r="V247" s="68">
        <f>localspline(R247,'BBG rates'!$G$10:$G$27,'BBG rates'!$K$10:$K$27)</f>
        <v>0.98482959533282011</v>
      </c>
      <c r="W247" s="68">
        <f>locallinterp(R247,'BBG rates'!$G$10:$G$27,'BBG rates'!$J$10:$J$27)</f>
        <v>7.1016666666666672E-2</v>
      </c>
      <c r="X247" s="56">
        <f t="shared" si="85"/>
        <v>7.0993561717358489E-2</v>
      </c>
      <c r="Y247" s="66">
        <f t="shared" si="75"/>
        <v>107.03780802454904</v>
      </c>
      <c r="Z247" s="72">
        <f t="shared" si="76"/>
        <v>9.1287606289043505E-2</v>
      </c>
      <c r="AA247" s="79">
        <f t="shared" si="77"/>
        <v>-111.83771378467084</v>
      </c>
      <c r="AB247" s="81">
        <f t="shared" si="86"/>
        <v>-9.5381224379148796E-2</v>
      </c>
      <c r="AD247" s="95">
        <f>locallinterp(R247,'BBG rates'!$N$10:$N$369,'BBG rates'!$P$10:$P$369)</f>
        <v>19.061096284742387</v>
      </c>
      <c r="AI247" s="185">
        <f t="shared" si="78"/>
        <v>226</v>
      </c>
      <c r="AJ247" s="127">
        <f>locallinterp(MIN(AI247,CAP_Senior*12),'BBG rates'!$X$24:$X$65,'BBG rates'!$Y$24:$Y$65)</f>
        <v>66.77054484783136</v>
      </c>
      <c r="AK247" s="127">
        <f>locallinterp(MIN(AI247,CAP_CB*12),'BBG rates'!$AA$25:$AA$40,'BBG rates'!$AC$25:$AC$40)</f>
        <v>11</v>
      </c>
      <c r="AL247" s="144">
        <f t="shared" si="79"/>
        <v>20.480992624131332</v>
      </c>
      <c r="AM247" s="142">
        <f>(SUMPRODUCT(AL247:AL$381,G247:G$381)+SUMPRODUCT(AL247:AL$381,H247:H$381))/12</f>
        <v>2421706.2371755536</v>
      </c>
    </row>
    <row r="248" spans="1:39" x14ac:dyDescent="0.2">
      <c r="A248" s="7">
        <v>227</v>
      </c>
      <c r="B248" s="7">
        <v>113.5</v>
      </c>
      <c r="C248" s="7">
        <v>56.75</v>
      </c>
      <c r="D248" s="12">
        <f t="shared" si="68"/>
        <v>18.916666666666668</v>
      </c>
      <c r="E248" s="29">
        <f t="shared" si="67"/>
        <v>1362599.4790314331</v>
      </c>
      <c r="F248" s="2">
        <f t="shared" si="69"/>
        <v>2107.8818476999454</v>
      </c>
      <c r="G248" s="2">
        <f t="shared" si="70"/>
        <v>17693.147132961098</v>
      </c>
      <c r="H248" s="2">
        <f t="shared" si="71"/>
        <v>4475.4475724698586</v>
      </c>
      <c r="I248" s="2">
        <f t="shared" si="66"/>
        <v>24276.476553130902</v>
      </c>
      <c r="J248" s="2">
        <f t="shared" si="80"/>
        <v>459230.01479672629</v>
      </c>
      <c r="K248" s="2">
        <f t="shared" si="72"/>
        <v>17188.372618649806</v>
      </c>
      <c r="L248" s="2">
        <f t="shared" si="73"/>
        <v>325146.71536945889</v>
      </c>
      <c r="M248" s="2"/>
      <c r="N248" s="28">
        <f t="shared" si="81"/>
        <v>2868393.9409820368</v>
      </c>
      <c r="O248" s="2">
        <f t="shared" si="82"/>
        <v>4422.7535759642988</v>
      </c>
      <c r="P248" s="2">
        <f t="shared" si="83"/>
        <v>37123.726758097357</v>
      </c>
      <c r="R248">
        <f t="shared" si="84"/>
        <v>227</v>
      </c>
      <c r="S248" s="89">
        <f t="shared" si="74"/>
        <v>22168.594705430958</v>
      </c>
      <c r="T248" s="89">
        <f>IF(AND(S248=0,S247&gt;0),SUM($G248:$H$381),S248)</f>
        <v>22168.594705430958</v>
      </c>
      <c r="U248" s="82">
        <f>SUM(T248:T$381)</f>
        <v>1384768.0737368651</v>
      </c>
      <c r="V248" s="68">
        <f>localspline(R248,'BBG rates'!$G$10:$G$27,'BBG rates'!$K$10:$K$27)</f>
        <v>0.98452383271849409</v>
      </c>
      <c r="W248" s="68">
        <f>locallinterp(R248,'BBG rates'!$G$10:$G$27,'BBG rates'!$J$10:$J$27)</f>
        <v>7.2658333333333339E-2</v>
      </c>
      <c r="X248" s="56">
        <f t="shared" si="85"/>
        <v>7.2634148073191795E-2</v>
      </c>
      <c r="Y248" s="66">
        <f t="shared" si="75"/>
        <v>105.72013553959826</v>
      </c>
      <c r="Z248" s="72">
        <f t="shared" si="76"/>
        <v>9.1614014688516543E-2</v>
      </c>
      <c r="AA248" s="79">
        <f t="shared" si="77"/>
        <v>-110.067395295148</v>
      </c>
      <c r="AB248" s="81">
        <f t="shared" si="86"/>
        <v>-9.5381224379148796E-2</v>
      </c>
      <c r="AD248" s="95">
        <f>locallinterp(R248,'BBG rates'!$N$10:$N$369,'BBG rates'!$P$10:$P$369)</f>
        <v>19.143139937468927</v>
      </c>
      <c r="AI248" s="185">
        <f t="shared" si="78"/>
        <v>227</v>
      </c>
      <c r="AJ248" s="127">
        <f>locallinterp(MIN(AI248,CAP_Senior*12),'BBG rates'!$X$24:$X$65,'BBG rates'!$Y$24:$Y$65)</f>
        <v>66.856331505580187</v>
      </c>
      <c r="AK248" s="127">
        <f>locallinterp(MIN(AI248,CAP_CB*12),'BBG rates'!$AA$25:$AA$40,'BBG rates'!$AC$25:$AC$40)</f>
        <v>11</v>
      </c>
      <c r="AL248" s="144">
        <f t="shared" si="79"/>
        <v>20.495576355948632</v>
      </c>
      <c r="AM248" s="142">
        <f>(SUMPRODUCT(AL248:AL$381,G248:G$381)+SUMPRODUCT(AL248:AL$381,H248:H$381))/12</f>
        <v>2383692.5922865425</v>
      </c>
    </row>
    <row r="249" spans="1:39" x14ac:dyDescent="0.2">
      <c r="A249" s="7">
        <v>228</v>
      </c>
      <c r="B249" s="7">
        <v>114</v>
      </c>
      <c r="C249" s="7">
        <v>57</v>
      </c>
      <c r="D249" s="12">
        <f t="shared" si="68"/>
        <v>19</v>
      </c>
      <c r="E249" s="29">
        <f t="shared" si="67"/>
        <v>1340534.4353686119</v>
      </c>
      <c r="F249" s="2">
        <f t="shared" si="69"/>
        <v>2074.137006773266</v>
      </c>
      <c r="G249" s="2">
        <f t="shared" si="70"/>
        <v>17662.068557585309</v>
      </c>
      <c r="H249" s="2">
        <f t="shared" si="71"/>
        <v>4402.975105235826</v>
      </c>
      <c r="I249" s="2">
        <f t="shared" si="66"/>
        <v>24139.180669594403</v>
      </c>
      <c r="J249" s="2">
        <f t="shared" si="80"/>
        <v>458644.43272229366</v>
      </c>
      <c r="K249" s="2">
        <f t="shared" si="72"/>
        <v>17065.187107335565</v>
      </c>
      <c r="L249" s="2">
        <f t="shared" si="73"/>
        <v>324238.55503937579</v>
      </c>
      <c r="M249" s="2"/>
      <c r="N249" s="28">
        <f t="shared" si="81"/>
        <v>2831213.7048118319</v>
      </c>
      <c r="O249" s="2">
        <f t="shared" si="82"/>
        <v>4366.2441638566106</v>
      </c>
      <c r="P249" s="2">
        <f t="shared" si="83"/>
        <v>37180.236170205048</v>
      </c>
      <c r="R249">
        <f t="shared" si="84"/>
        <v>228</v>
      </c>
      <c r="S249" s="89">
        <f t="shared" si="74"/>
        <v>22065.043662821136</v>
      </c>
      <c r="T249" s="89">
        <f>IF(AND(S249=0,S248&gt;0),SUM($G249:$H$381),S249)</f>
        <v>22065.043662821136</v>
      </c>
      <c r="U249" s="82">
        <f>SUM(T249:T$381)</f>
        <v>1362599.479031434</v>
      </c>
      <c r="V249" s="68">
        <f>localspline(R249,'BBG rates'!$G$10:$G$27,'BBG rates'!$K$10:$K$27)</f>
        <v>0.98422000134997412</v>
      </c>
      <c r="W249" s="68">
        <f>locallinterp(R249,'BBG rates'!$G$10:$G$27,'BBG rates'!$J$10:$J$27)</f>
        <v>7.4300000000000005E-2</v>
      </c>
      <c r="X249" s="56">
        <f t="shared" si="85"/>
        <v>7.4274709758359592E-2</v>
      </c>
      <c r="Y249" s="66">
        <f t="shared" si="75"/>
        <v>104.37830471425755</v>
      </c>
      <c r="Z249" s="72">
        <f t="shared" si="76"/>
        <v>9.1922804598562127E-2</v>
      </c>
      <c r="AA249" s="79">
        <f t="shared" si="77"/>
        <v>-108.30533887367373</v>
      </c>
      <c r="AB249" s="81">
        <f t="shared" si="86"/>
        <v>-9.538122437914881E-2</v>
      </c>
      <c r="AD249" s="95">
        <f>locallinterp(R249,'BBG rates'!$N$10:$N$369,'BBG rates'!$P$10:$P$369)</f>
        <v>19.225158270914758</v>
      </c>
      <c r="AI249" s="185">
        <f t="shared" si="78"/>
        <v>228</v>
      </c>
      <c r="AJ249" s="127">
        <f>locallinterp(MIN(AI249,CAP_Senior*12),'BBG rates'!$X$24:$X$65,'BBG rates'!$Y$24:$Y$65)</f>
        <v>66.942118163329027</v>
      </c>
      <c r="AK249" s="127">
        <f>locallinterp(MIN(AI249,CAP_CB*12),'BBG rates'!$AA$25:$AA$40,'BBG rates'!$AC$25:$AC$40)</f>
        <v>11</v>
      </c>
      <c r="AL249" s="144">
        <f t="shared" si="79"/>
        <v>20.510160087765932</v>
      </c>
      <c r="AM249" s="142">
        <f>(SUMPRODUCT(AL249:AL$381,G249:G$381)+SUMPRODUCT(AL249:AL$381,H249:H$381))/12</f>
        <v>2345829.415162439</v>
      </c>
    </row>
    <row r="250" spans="1:39" x14ac:dyDescent="0.2">
      <c r="A250" s="7">
        <v>229</v>
      </c>
      <c r="B250" s="7">
        <v>114.5</v>
      </c>
      <c r="C250" s="7">
        <v>57.25</v>
      </c>
      <c r="D250" s="12">
        <f t="shared" si="68"/>
        <v>19.083333333333332</v>
      </c>
      <c r="E250" s="29">
        <f t="shared" si="67"/>
        <v>1318572.5493374425</v>
      </c>
      <c r="F250" s="2">
        <f t="shared" si="69"/>
        <v>2040.5497903377679</v>
      </c>
      <c r="G250" s="2">
        <f t="shared" si="70"/>
        <v>17631.044572715109</v>
      </c>
      <c r="H250" s="2">
        <f t="shared" si="71"/>
        <v>4330.8414584543643</v>
      </c>
      <c r="I250" s="2">
        <f t="shared" si="66"/>
        <v>24002.435821507243</v>
      </c>
      <c r="J250" s="2">
        <f t="shared" si="80"/>
        <v>458046.4835937632</v>
      </c>
      <c r="K250" s="2">
        <f t="shared" si="72"/>
        <v>16942.725306503835</v>
      </c>
      <c r="L250" s="2">
        <f t="shared" si="73"/>
        <v>323323.67459911486</v>
      </c>
      <c r="M250" s="2"/>
      <c r="N250" s="28">
        <f t="shared" si="81"/>
        <v>2793976.8732113866</v>
      </c>
      <c r="O250" s="2">
        <f t="shared" si="82"/>
        <v>4309.6487336161645</v>
      </c>
      <c r="P250" s="2">
        <f t="shared" si="83"/>
        <v>37236.831600445497</v>
      </c>
      <c r="R250">
        <f t="shared" si="84"/>
        <v>229</v>
      </c>
      <c r="S250" s="89">
        <f t="shared" si="74"/>
        <v>21961.886031169473</v>
      </c>
      <c r="T250" s="89">
        <f>IF(AND(S250=0,S249&gt;0),SUM($G250:$H$381),S250)</f>
        <v>21961.886031169473</v>
      </c>
      <c r="U250" s="82">
        <f>SUM(T250:T$381)</f>
        <v>1340534.4353686129</v>
      </c>
      <c r="V250" s="68">
        <f>localspline(R250,'BBG rates'!$G$10:$G$27,'BBG rates'!$K$10:$K$27)</f>
        <v>0.98391810290687287</v>
      </c>
      <c r="W250" s="68">
        <f>locallinterp(R250,'BBG rates'!$G$10:$G$27,'BBG rates'!$J$10:$J$27)</f>
        <v>7.5941666666666671E-2</v>
      </c>
      <c r="X250" s="56">
        <f t="shared" si="85"/>
        <v>7.5915246774194145E-2</v>
      </c>
      <c r="Y250" s="66">
        <f t="shared" si="75"/>
        <v>103.01257578603958</v>
      </c>
      <c r="Z250" s="72">
        <f t="shared" si="76"/>
        <v>9.2213290223504385E-2</v>
      </c>
      <c r="AA250" s="79">
        <f t="shared" si="77"/>
        <v>-106.55151313989101</v>
      </c>
      <c r="AB250" s="81">
        <f t="shared" si="86"/>
        <v>-9.538122437914881E-2</v>
      </c>
      <c r="AD250" s="95">
        <f>locallinterp(R250,'BBG rates'!$N$10:$N$369,'BBG rates'!$P$10:$P$369)</f>
        <v>19.307151446156997</v>
      </c>
      <c r="AI250" s="185">
        <f t="shared" si="78"/>
        <v>229</v>
      </c>
      <c r="AJ250" s="127">
        <f>locallinterp(MIN(AI250,CAP_Senior*12),'BBG rates'!$X$24:$X$65,'BBG rates'!$Y$24:$Y$65)</f>
        <v>67.02350352375727</v>
      </c>
      <c r="AK250" s="127">
        <f>locallinterp(MIN(AI250,CAP_CB*12),'BBG rates'!$AA$25:$AA$40,'BBG rates'!$AC$25:$AC$40)</f>
        <v>11</v>
      </c>
      <c r="AL250" s="144">
        <f t="shared" si="79"/>
        <v>20.523995599038734</v>
      </c>
      <c r="AM250" s="142">
        <f>(SUMPRODUCT(AL250:AL$381,G250:G$381)+SUMPRODUCT(AL250:AL$381,H250:H$381))/12</f>
        <v>2308116.2836734387</v>
      </c>
    </row>
    <row r="251" spans="1:39" x14ac:dyDescent="0.2">
      <c r="A251" s="7">
        <v>230</v>
      </c>
      <c r="B251" s="7">
        <v>115</v>
      </c>
      <c r="C251" s="7">
        <v>57.5</v>
      </c>
      <c r="D251" s="12">
        <f t="shared" si="68"/>
        <v>19.166666666666668</v>
      </c>
      <c r="E251" s="29">
        <f t="shared" si="67"/>
        <v>1296713.4289104675</v>
      </c>
      <c r="F251" s="2">
        <f t="shared" si="69"/>
        <v>2007.1195995467331</v>
      </c>
      <c r="G251" s="2">
        <f t="shared" si="70"/>
        <v>17600.075082460542</v>
      </c>
      <c r="H251" s="2">
        <f t="shared" si="71"/>
        <v>4259.0453445142875</v>
      </c>
      <c r="I251" s="2">
        <f t="shared" si="66"/>
        <v>23866.240026521562</v>
      </c>
      <c r="J251" s="2">
        <f t="shared" si="80"/>
        <v>457436.26717499661</v>
      </c>
      <c r="K251" s="2">
        <f t="shared" si="72"/>
        <v>16820.983312475139</v>
      </c>
      <c r="L251" s="2">
        <f t="shared" si="73"/>
        <v>322402.18015577347</v>
      </c>
      <c r="M251" s="2"/>
      <c r="N251" s="28">
        <f t="shared" si="81"/>
        <v>2756683.3600316318</v>
      </c>
      <c r="O251" s="2">
        <f t="shared" si="82"/>
        <v>4252.9671543069107</v>
      </c>
      <c r="P251" s="2">
        <f t="shared" si="83"/>
        <v>37293.513179754751</v>
      </c>
      <c r="R251">
        <f t="shared" si="84"/>
        <v>230</v>
      </c>
      <c r="S251" s="89">
        <f t="shared" si="74"/>
        <v>21859.12042697483</v>
      </c>
      <c r="T251" s="89">
        <f>IF(AND(S251=0,S250&gt;0),SUM($G251:$H$381),S251)</f>
        <v>21859.12042697483</v>
      </c>
      <c r="U251" s="82">
        <f>SUM(T251:T$381)</f>
        <v>1318572.5493374434</v>
      </c>
      <c r="V251" s="68">
        <f>localspline(R251,'BBG rates'!$G$10:$G$27,'BBG rates'!$K$10:$K$27)</f>
        <v>0.98361818377228694</v>
      </c>
      <c r="W251" s="68">
        <f>locallinterp(R251,'BBG rates'!$G$10:$G$27,'BBG rates'!$J$10:$J$27)</f>
        <v>7.7583333333333337E-2</v>
      </c>
      <c r="X251" s="56">
        <f t="shared" si="85"/>
        <v>7.7555759120961909E-2</v>
      </c>
      <c r="Y251" s="66">
        <f t="shared" si="75"/>
        <v>101.62320745463711</v>
      </c>
      <c r="Z251" s="72">
        <f t="shared" si="76"/>
        <v>9.2484747241887377E-2</v>
      </c>
      <c r="AA251" s="79">
        <f t="shared" si="77"/>
        <v>-104.80588682378412</v>
      </c>
      <c r="AB251" s="81">
        <f t="shared" si="86"/>
        <v>-9.5381224379148796E-2</v>
      </c>
      <c r="AD251" s="95">
        <f>locallinterp(R251,'BBG rates'!$N$10:$N$369,'BBG rates'!$P$10:$P$369)</f>
        <v>19.389119628138022</v>
      </c>
      <c r="AI251" s="185">
        <f t="shared" si="78"/>
        <v>230</v>
      </c>
      <c r="AJ251" s="127">
        <f>locallinterp(MIN(AI251,CAP_Senior*12),'BBG rates'!$X$24:$X$65,'BBG rates'!$Y$24:$Y$65)</f>
        <v>67.104888884185527</v>
      </c>
      <c r="AK251" s="127">
        <f>locallinterp(MIN(AI251,CAP_CB*12),'BBG rates'!$AA$25:$AA$40,'BBG rates'!$AC$25:$AC$40)</f>
        <v>11</v>
      </c>
      <c r="AL251" s="144">
        <f t="shared" si="79"/>
        <v>20.53783111031154</v>
      </c>
      <c r="AM251" s="142">
        <f>(SUMPRODUCT(AL251:AL$381,G251:G$381)+SUMPRODUCT(AL251:AL$381,H251:H$381))/12</f>
        <v>2270554.1459859121</v>
      </c>
    </row>
    <row r="252" spans="1:39" x14ac:dyDescent="0.2">
      <c r="A252" s="7">
        <v>231</v>
      </c>
      <c r="B252" s="7">
        <v>115.5</v>
      </c>
      <c r="C252" s="7">
        <v>57.75</v>
      </c>
      <c r="D252" s="12">
        <f t="shared" si="68"/>
        <v>19.25</v>
      </c>
      <c r="E252" s="29">
        <f t="shared" si="67"/>
        <v>1274956.6834390345</v>
      </c>
      <c r="F252" s="2">
        <f t="shared" si="69"/>
        <v>1973.8458376593956</v>
      </c>
      <c r="G252" s="2">
        <f t="shared" si="70"/>
        <v>17569.159991100074</v>
      </c>
      <c r="H252" s="2">
        <f t="shared" si="71"/>
        <v>4187.5854803330803</v>
      </c>
      <c r="I252" s="2">
        <f t="shared" si="66"/>
        <v>23730.59130909255</v>
      </c>
      <c r="J252" s="2">
        <f t="shared" si="80"/>
        <v>456813.88270003157</v>
      </c>
      <c r="K252" s="2">
        <f t="shared" si="72"/>
        <v>16699.957241697492</v>
      </c>
      <c r="L252" s="2">
        <f t="shared" si="73"/>
        <v>321474.17690267676</v>
      </c>
      <c r="M252" s="2"/>
      <c r="N252" s="28">
        <f t="shared" si="81"/>
        <v>2719333.0789923635</v>
      </c>
      <c r="O252" s="2">
        <f t="shared" si="82"/>
        <v>4196.1992947934905</v>
      </c>
      <c r="P252" s="2">
        <f t="shared" si="83"/>
        <v>37350.281039268186</v>
      </c>
      <c r="R252">
        <f t="shared" si="84"/>
        <v>231</v>
      </c>
      <c r="S252" s="89">
        <f t="shared" si="74"/>
        <v>21756.745471433154</v>
      </c>
      <c r="T252" s="89">
        <f>IF(AND(S252=0,S251&gt;0),SUM($G252:$H$381),S252)</f>
        <v>21756.745471433154</v>
      </c>
      <c r="U252" s="82">
        <f>SUM(T252:T$381)</f>
        <v>1296713.4289104687</v>
      </c>
      <c r="V252" s="68">
        <f>localspline(R252,'BBG rates'!$G$10:$G$27,'BBG rates'!$K$10:$K$27)</f>
        <v>0.98332024562582876</v>
      </c>
      <c r="W252" s="68">
        <f>locallinterp(R252,'BBG rates'!$G$10:$G$27,'BBG rates'!$J$10:$J$27)</f>
        <v>7.9225000000000004E-2</v>
      </c>
      <c r="X252" s="56">
        <f t="shared" si="85"/>
        <v>7.9196246799728698E-2</v>
      </c>
      <c r="Y252" s="66">
        <f t="shared" si="75"/>
        <v>100.21045688927832</v>
      </c>
      <c r="Z252" s="72">
        <f t="shared" si="76"/>
        <v>9.2736410054897953E-2</v>
      </c>
      <c r="AA252" s="79">
        <f t="shared" si="77"/>
        <v>-103.06842876530402</v>
      </c>
      <c r="AB252" s="81">
        <f t="shared" si="86"/>
        <v>-9.5381224379148796E-2</v>
      </c>
      <c r="AD252" s="95">
        <f>locallinterp(R252,'BBG rates'!$N$10:$N$369,'BBG rates'!$P$10:$P$369)</f>
        <v>19.471062981940175</v>
      </c>
      <c r="AI252" s="185">
        <f t="shared" si="78"/>
        <v>231</v>
      </c>
      <c r="AJ252" s="127">
        <f>locallinterp(MIN(AI252,CAP_Senior*12),'BBG rates'!$X$24:$X$65,'BBG rates'!$Y$24:$Y$65)</f>
        <v>67.18627424461377</v>
      </c>
      <c r="AK252" s="127">
        <f>locallinterp(MIN(AI252,CAP_CB*12),'BBG rates'!$AA$25:$AA$40,'BBG rates'!$AC$25:$AC$40)</f>
        <v>11</v>
      </c>
      <c r="AL252" s="144">
        <f t="shared" si="79"/>
        <v>20.551666621584339</v>
      </c>
      <c r="AM252" s="142">
        <f>(SUMPRODUCT(AL252:AL$381,G252:G$381)+SUMPRODUCT(AL252:AL$381,H252:H$381))/12</f>
        <v>2233142.5690234811</v>
      </c>
    </row>
    <row r="253" spans="1:39" x14ac:dyDescent="0.2">
      <c r="A253" s="7">
        <v>232</v>
      </c>
      <c r="B253" s="7">
        <v>116</v>
      </c>
      <c r="C253" s="7">
        <v>58</v>
      </c>
      <c r="D253" s="12">
        <f t="shared" si="68"/>
        <v>19.333333333333332</v>
      </c>
      <c r="E253" s="29">
        <f t="shared" si="67"/>
        <v>1253301.9236486126</v>
      </c>
      <c r="F253" s="2">
        <f t="shared" si="69"/>
        <v>1940.7279100337935</v>
      </c>
      <c r="G253" s="2">
        <f t="shared" si="70"/>
        <v>17538.299203080318</v>
      </c>
      <c r="H253" s="2">
        <f t="shared" si="71"/>
        <v>4116.4605873415239</v>
      </c>
      <c r="I253" s="2">
        <f t="shared" si="66"/>
        <v>23595.487700455637</v>
      </c>
      <c r="J253" s="2">
        <f t="shared" si="80"/>
        <v>456179.4288754756</v>
      </c>
      <c r="K253" s="2">
        <f t="shared" si="72"/>
        <v>16579.643230645357</v>
      </c>
      <c r="L253" s="2">
        <f t="shared" si="73"/>
        <v>320539.76912581024</v>
      </c>
      <c r="M253" s="2"/>
      <c r="N253" s="28">
        <f t="shared" si="81"/>
        <v>2681925.9436820429</v>
      </c>
      <c r="O253" s="2">
        <f t="shared" si="82"/>
        <v>4139.3450237409324</v>
      </c>
      <c r="P253" s="2">
        <f t="shared" si="83"/>
        <v>37407.135310320737</v>
      </c>
      <c r="R253">
        <f t="shared" si="84"/>
        <v>232</v>
      </c>
      <c r="S253" s="89">
        <f t="shared" si="74"/>
        <v>21654.759790421842</v>
      </c>
      <c r="T253" s="89">
        <f>IF(AND(S253=0,S252&gt;0),SUM($G253:$H$381),S253)</f>
        <v>21654.759790421842</v>
      </c>
      <c r="U253" s="82">
        <f>SUM(T253:T$381)</f>
        <v>1274956.6834390354</v>
      </c>
      <c r="V253" s="68">
        <f>localspline(R253,'BBG rates'!$G$10:$G$27,'BBG rates'!$K$10:$K$27)</f>
        <v>0.98302430504827254</v>
      </c>
      <c r="W253" s="68">
        <f>locallinterp(R253,'BBG rates'!$G$10:$G$27,'BBG rates'!$J$10:$J$27)</f>
        <v>8.086666666666667E-2</v>
      </c>
      <c r="X253" s="56">
        <f t="shared" si="85"/>
        <v>8.0836709811293872E-2</v>
      </c>
      <c r="Y253" s="66">
        <f t="shared" si="75"/>
        <v>98.774579736016236</v>
      </c>
      <c r="Z253" s="72">
        <f t="shared" si="76"/>
        <v>9.2967468795489644E-2</v>
      </c>
      <c r="AA253" s="79">
        <f t="shared" si="77"/>
        <v>-101.33910791399502</v>
      </c>
      <c r="AB253" s="81">
        <f t="shared" si="86"/>
        <v>-9.5381224379148796E-2</v>
      </c>
      <c r="AD253" s="95">
        <f>locallinterp(R253,'BBG rates'!$N$10:$N$369,'BBG rates'!$P$10:$P$369)</f>
        <v>19.552981674027532</v>
      </c>
      <c r="AI253" s="185">
        <f t="shared" si="78"/>
        <v>232</v>
      </c>
      <c r="AJ253" s="127">
        <f>locallinterp(MIN(AI253,CAP_Senior*12),'BBG rates'!$X$24:$X$65,'BBG rates'!$Y$24:$Y$65)</f>
        <v>67.267659605042013</v>
      </c>
      <c r="AK253" s="127">
        <f>locallinterp(MIN(AI253,CAP_CB*12),'BBG rates'!$AA$25:$AA$40,'BBG rates'!$AC$25:$AC$40)</f>
        <v>11</v>
      </c>
      <c r="AL253" s="144">
        <f t="shared" si="79"/>
        <v>20.565502132857141</v>
      </c>
      <c r="AM253" s="142">
        <f>(SUMPRODUCT(AL253:AL$381,G253:G$381)+SUMPRODUCT(AL253:AL$381,H253:H$381))/12</f>
        <v>2195881.1207151855</v>
      </c>
    </row>
    <row r="254" spans="1:39" x14ac:dyDescent="0.2">
      <c r="A254" s="7">
        <v>233</v>
      </c>
      <c r="B254" s="7">
        <v>116.5</v>
      </c>
      <c r="C254" s="7">
        <v>58.25</v>
      </c>
      <c r="D254" s="12">
        <f t="shared" si="68"/>
        <v>19.416666666666668</v>
      </c>
      <c r="E254" s="29">
        <f t="shared" si="67"/>
        <v>1231748.7616341284</v>
      </c>
      <c r="F254" s="2">
        <f t="shared" si="69"/>
        <v>1907.765224119642</v>
      </c>
      <c r="G254" s="2">
        <f t="shared" si="70"/>
        <v>17507.492623015736</v>
      </c>
      <c r="H254" s="2">
        <f t="shared" si="71"/>
        <v>4045.6693914683688</v>
      </c>
      <c r="I254" s="2">
        <f t="shared" si="66"/>
        <v>23460.927238603745</v>
      </c>
      <c r="J254" s="2">
        <f t="shared" si="80"/>
        <v>455533.0038828894</v>
      </c>
      <c r="K254" s="2">
        <f t="shared" si="72"/>
        <v>16460.037435719045</v>
      </c>
      <c r="L254" s="2">
        <f t="shared" si="73"/>
        <v>319599.06021021144</v>
      </c>
      <c r="M254" s="2"/>
      <c r="N254" s="28">
        <f t="shared" si="81"/>
        <v>2644461.8675575955</v>
      </c>
      <c r="O254" s="2">
        <f t="shared" si="82"/>
        <v>4082.4042096143467</v>
      </c>
      <c r="P254" s="2">
        <f t="shared" si="83"/>
        <v>37464.076124447325</v>
      </c>
      <c r="R254">
        <f t="shared" si="84"/>
        <v>233</v>
      </c>
      <c r="S254" s="89">
        <f t="shared" si="74"/>
        <v>21553.162014484104</v>
      </c>
      <c r="T254" s="89">
        <f>IF(AND(S254=0,S253&gt;0),SUM($G254:$H$381),S254)</f>
        <v>21553.162014484104</v>
      </c>
      <c r="U254" s="82">
        <f>SUM(T254:T$381)</f>
        <v>1253301.9236486137</v>
      </c>
      <c r="V254" s="68">
        <f>localspline(R254,'BBG rates'!$G$10:$G$27,'BBG rates'!$K$10:$K$27)</f>
        <v>0.98273037117475071</v>
      </c>
      <c r="W254" s="68">
        <f>locallinterp(R254,'BBG rates'!$G$10:$G$27,'BBG rates'!$J$10:$J$27)</f>
        <v>8.2508333333333336E-2</v>
      </c>
      <c r="X254" s="56">
        <f t="shared" si="85"/>
        <v>8.2477148156190339E-2</v>
      </c>
      <c r="Y254" s="66">
        <f t="shared" si="75"/>
        <v>97.31583012500657</v>
      </c>
      <c r="Z254" s="72">
        <f t="shared" si="76"/>
        <v>9.3177066073624748E-2</v>
      </c>
      <c r="AA254" s="79">
        <f t="shared" si="77"/>
        <v>-99.617893328622699</v>
      </c>
      <c r="AB254" s="81">
        <f t="shared" si="86"/>
        <v>-9.5381224379148796E-2</v>
      </c>
      <c r="AD254" s="95">
        <f>locallinterp(R254,'BBG rates'!$N$10:$N$369,'BBG rates'!$P$10:$P$369)</f>
        <v>19.634875871625429</v>
      </c>
      <c r="AI254" s="185">
        <f t="shared" si="78"/>
        <v>233</v>
      </c>
      <c r="AJ254" s="127">
        <f>locallinterp(MIN(AI254,CAP_Senior*12),'BBG rates'!$X$24:$X$65,'BBG rates'!$Y$24:$Y$65)</f>
        <v>67.349044965470256</v>
      </c>
      <c r="AK254" s="127">
        <f>locallinterp(MIN(AI254,CAP_CB*12),'BBG rates'!$AA$25:$AA$40,'BBG rates'!$AC$25:$AC$40)</f>
        <v>11</v>
      </c>
      <c r="AL254" s="144">
        <f t="shared" si="79"/>
        <v>20.579337644129943</v>
      </c>
      <c r="AM254" s="142">
        <f>(SUMPRODUCT(AL254:AL$381,G254:G$381)+SUMPRODUCT(AL254:AL$381,H254:H$381))/12</f>
        <v>2158769.3699938161</v>
      </c>
    </row>
    <row r="255" spans="1:39" x14ac:dyDescent="0.2">
      <c r="A255" s="7">
        <v>234</v>
      </c>
      <c r="B255" s="7">
        <v>117</v>
      </c>
      <c r="C255" s="7">
        <v>58.5</v>
      </c>
      <c r="D255" s="12">
        <f t="shared" si="68"/>
        <v>19.5</v>
      </c>
      <c r="E255" s="29">
        <f t="shared" si="67"/>
        <v>1210296.8108553151</v>
      </c>
      <c r="F255" s="2">
        <f t="shared" si="69"/>
        <v>1874.9571894512314</v>
      </c>
      <c r="G255" s="2">
        <f t="shared" si="70"/>
        <v>17476.740155688331</v>
      </c>
      <c r="H255" s="2">
        <f t="shared" si="71"/>
        <v>3975.2106231250641</v>
      </c>
      <c r="I255" s="2">
        <f t="shared" si="66"/>
        <v>23326.907968264626</v>
      </c>
      <c r="J255" s="2">
        <f t="shared" si="80"/>
        <v>454874.70538116019</v>
      </c>
      <c r="K255" s="2">
        <f t="shared" si="72"/>
        <v>16341.13603314465</v>
      </c>
      <c r="L255" s="2">
        <f t="shared" si="73"/>
        <v>318652.15264632064</v>
      </c>
      <c r="M255" s="2"/>
      <c r="N255" s="28">
        <f t="shared" si="81"/>
        <v>2606940.7639442123</v>
      </c>
      <c r="O255" s="2">
        <f t="shared" si="82"/>
        <v>4025.3767206786238</v>
      </c>
      <c r="P255" s="2">
        <f t="shared" si="83"/>
        <v>37521.103613383042</v>
      </c>
      <c r="R255">
        <f t="shared" si="84"/>
        <v>234</v>
      </c>
      <c r="S255" s="89">
        <f t="shared" si="74"/>
        <v>21451.950778813396</v>
      </c>
      <c r="T255" s="89">
        <f>IF(AND(S255=0,S254&gt;0),SUM($G255:$H$381),S255)</f>
        <v>21451.950778813396</v>
      </c>
      <c r="U255" s="82">
        <f>SUM(T255:T$381)</f>
        <v>1231748.7616341296</v>
      </c>
      <c r="V255" s="68">
        <f>localspline(R255,'BBG rates'!$G$10:$G$27,'BBG rates'!$K$10:$K$27)</f>
        <v>0.98243847547737606</v>
      </c>
      <c r="W255" s="68">
        <f>locallinterp(R255,'BBG rates'!$G$10:$G$27,'BBG rates'!$J$10:$J$27)</f>
        <v>8.4150000000000003E-2</v>
      </c>
      <c r="X255" s="56">
        <f t="shared" si="85"/>
        <v>8.4117561835217458E-2</v>
      </c>
      <c r="Y255" s="66">
        <f t="shared" si="75"/>
        <v>95.834460677754095</v>
      </c>
      <c r="Z255" s="72">
        <f t="shared" si="76"/>
        <v>9.3364293430046208E-2</v>
      </c>
      <c r="AA255" s="79">
        <f t="shared" si="77"/>
        <v>-97.904754176802982</v>
      </c>
      <c r="AB255" s="81">
        <f t="shared" si="86"/>
        <v>-9.5381224379148796E-2</v>
      </c>
      <c r="AD255" s="95">
        <f>locallinterp(R255,'BBG rates'!$N$10:$N$369,'BBG rates'!$P$10:$P$369)</f>
        <v>19.716745744581878</v>
      </c>
      <c r="AI255" s="185">
        <f t="shared" si="78"/>
        <v>234</v>
      </c>
      <c r="AJ255" s="127">
        <f>locallinterp(MIN(AI255,CAP_Senior*12),'BBG rates'!$X$24:$X$65,'BBG rates'!$Y$24:$Y$65)</f>
        <v>67.430430325898499</v>
      </c>
      <c r="AK255" s="127">
        <f>locallinterp(MIN(AI255,CAP_CB*12),'BBG rates'!$AA$25:$AA$40,'BBG rates'!$AC$25:$AC$40)</f>
        <v>11</v>
      </c>
      <c r="AL255" s="144">
        <f t="shared" si="79"/>
        <v>20.593173155402745</v>
      </c>
      <c r="AM255" s="142">
        <f>(SUMPRODUCT(AL255:AL$381,G255:G$381)+SUMPRODUCT(AL255:AL$381,H255:H$381))/12</f>
        <v>2121806.8867942574</v>
      </c>
    </row>
    <row r="256" spans="1:39" x14ac:dyDescent="0.2">
      <c r="A256" s="7">
        <v>235</v>
      </c>
      <c r="B256" s="7">
        <v>117.5</v>
      </c>
      <c r="C256" s="7">
        <v>58.75</v>
      </c>
      <c r="D256" s="12">
        <f t="shared" si="68"/>
        <v>19.583333333333332</v>
      </c>
      <c r="E256" s="29">
        <f t="shared" si="67"/>
        <v>1188945.6861320774</v>
      </c>
      <c r="F256" s="2">
        <f t="shared" si="69"/>
        <v>1842.303217640349</v>
      </c>
      <c r="G256" s="2">
        <f t="shared" si="70"/>
        <v>17446.041706047359</v>
      </c>
      <c r="H256" s="2">
        <f t="shared" si="71"/>
        <v>3905.0830171905318</v>
      </c>
      <c r="I256" s="2">
        <f t="shared" si="66"/>
        <v>23193.427940878242</v>
      </c>
      <c r="J256" s="2">
        <f t="shared" si="80"/>
        <v>454204.63050886552</v>
      </c>
      <c r="K256" s="2">
        <f t="shared" si="72"/>
        <v>16222.935218874438</v>
      </c>
      <c r="L256" s="2">
        <f t="shared" si="73"/>
        <v>317699.14803629107</v>
      </c>
      <c r="M256" s="2"/>
      <c r="N256" s="28">
        <f t="shared" si="81"/>
        <v>2569362.5460351487</v>
      </c>
      <c r="O256" s="2">
        <f t="shared" si="82"/>
        <v>3968.2624249981272</v>
      </c>
      <c r="P256" s="2">
        <f t="shared" si="83"/>
        <v>37578.217909063547</v>
      </c>
      <c r="R256">
        <f t="shared" si="84"/>
        <v>235</v>
      </c>
      <c r="S256" s="89">
        <f t="shared" si="74"/>
        <v>21351.124723237892</v>
      </c>
      <c r="T256" s="89">
        <f>IF(AND(S256=0,S255&gt;0),SUM($G256:$H$381),S256)</f>
        <v>21351.124723237892</v>
      </c>
      <c r="U256" s="82">
        <f>SUM(T256:T$381)</f>
        <v>1210296.8108553162</v>
      </c>
      <c r="V256" s="68">
        <f>localspline(R256,'BBG rates'!$G$10:$G$27,'BBG rates'!$K$10:$K$27)</f>
        <v>0.98214861964063582</v>
      </c>
      <c r="W256" s="68">
        <f>locallinterp(R256,'BBG rates'!$G$10:$G$27,'BBG rates'!$J$10:$J$27)</f>
        <v>8.5791666666666669E-2</v>
      </c>
      <c r="X256" s="56">
        <f t="shared" si="85"/>
        <v>8.5757950849174591E-2</v>
      </c>
      <c r="Y256" s="66">
        <f t="shared" si="75"/>
        <v>94.330722514318367</v>
      </c>
      <c r="Z256" s="72">
        <f t="shared" si="76"/>
        <v>9.3528187467655857E-2</v>
      </c>
      <c r="AA256" s="79">
        <f t="shared" si="77"/>
        <v>-96.199659734632604</v>
      </c>
      <c r="AB256" s="81">
        <f t="shared" si="86"/>
        <v>-9.5381224379148782E-2</v>
      </c>
      <c r="AD256" s="95">
        <f>locallinterp(R256,'BBG rates'!$N$10:$N$369,'BBG rates'!$P$10:$P$369)</f>
        <v>19.798591462885266</v>
      </c>
      <c r="AI256" s="185">
        <f t="shared" si="78"/>
        <v>235</v>
      </c>
      <c r="AJ256" s="127">
        <f>locallinterp(MIN(AI256,CAP_Senior*12),'BBG rates'!$X$24:$X$65,'BBG rates'!$Y$24:$Y$65)</f>
        <v>67.511815686326756</v>
      </c>
      <c r="AK256" s="127">
        <f>locallinterp(MIN(AI256,CAP_CB*12),'BBG rates'!$AA$25:$AA$40,'BBG rates'!$AC$25:$AC$40)</f>
        <v>11</v>
      </c>
      <c r="AL256" s="144">
        <f t="shared" si="79"/>
        <v>20.607008666675547</v>
      </c>
      <c r="AM256" s="142">
        <f>(SUMPRODUCT(AL256:AL$381,G256:G$381)+SUMPRODUCT(AL256:AL$381,H256:H$381))/12</f>
        <v>2084993.2420518168</v>
      </c>
    </row>
    <row r="257" spans="1:39" x14ac:dyDescent="0.2">
      <c r="A257" s="7">
        <v>236</v>
      </c>
      <c r="B257" s="7">
        <v>118</v>
      </c>
      <c r="C257" s="7">
        <v>59</v>
      </c>
      <c r="D257" s="12">
        <f t="shared" si="68"/>
        <v>19.666666666666668</v>
      </c>
      <c r="E257" s="29">
        <f t="shared" si="67"/>
        <v>1167695.0036398724</v>
      </c>
      <c r="F257" s="2">
        <f t="shared" si="69"/>
        <v>1809.8027223692236</v>
      </c>
      <c r="G257" s="2">
        <f t="shared" si="70"/>
        <v>17415.397179209034</v>
      </c>
      <c r="H257" s="2">
        <f t="shared" si="71"/>
        <v>3835.2853129959949</v>
      </c>
      <c r="I257" s="2">
        <f t="shared" si="66"/>
        <v>23060.485214574252</v>
      </c>
      <c r="J257" s="2">
        <f t="shared" si="80"/>
        <v>453522.87588662695</v>
      </c>
      <c r="K257" s="2">
        <f t="shared" si="72"/>
        <v>16105.431208487769</v>
      </c>
      <c r="L257" s="2">
        <f t="shared" si="73"/>
        <v>316740.14710025949</v>
      </c>
      <c r="M257" s="2"/>
      <c r="N257" s="28">
        <f t="shared" si="81"/>
        <v>2531727.1268915236</v>
      </c>
      <c r="O257" s="2">
        <f t="shared" si="82"/>
        <v>3911.0611904363891</v>
      </c>
      <c r="P257" s="2">
        <f t="shared" si="83"/>
        <v>37635.41914362528</v>
      </c>
      <c r="R257">
        <f t="shared" si="84"/>
        <v>236</v>
      </c>
      <c r="S257" s="89">
        <f t="shared" si="74"/>
        <v>21250.682492205029</v>
      </c>
      <c r="T257" s="89">
        <f>IF(AND(S257=0,S256&gt;0),SUM($G257:$H$381),S257)</f>
        <v>21250.682492205029</v>
      </c>
      <c r="U257" s="82">
        <f>SUM(T257:T$381)</f>
        <v>1188945.6861320783</v>
      </c>
      <c r="V257" s="68">
        <f>localspline(R257,'BBG rates'!$G$10:$G$27,'BBG rates'!$K$10:$K$27)</f>
        <v>0.98186083514646538</v>
      </c>
      <c r="W257" s="68">
        <f>locallinterp(R257,'BBG rates'!$G$10:$G$27,'BBG rates'!$J$10:$J$27)</f>
        <v>8.7433333333333335E-2</v>
      </c>
      <c r="X257" s="56">
        <f t="shared" si="85"/>
        <v>8.7398315199127552E-2</v>
      </c>
      <c r="Y257" s="66">
        <f t="shared" si="75"/>
        <v>92.804865260493344</v>
      </c>
      <c r="Z257" s="72">
        <f t="shared" si="76"/>
        <v>9.3667725625794937E-2</v>
      </c>
      <c r="AA257" s="79">
        <f t="shared" si="77"/>
        <v>-94.502579386320647</v>
      </c>
      <c r="AB257" s="81">
        <f t="shared" si="86"/>
        <v>-9.5381224379148796E-2</v>
      </c>
      <c r="AD257" s="95">
        <f>locallinterp(R257,'BBG rates'!$N$10:$N$369,'BBG rates'!$P$10:$P$369)</f>
        <v>19.880413199147473</v>
      </c>
      <c r="AI257" s="185">
        <f t="shared" si="78"/>
        <v>236</v>
      </c>
      <c r="AJ257" s="127">
        <f>locallinterp(MIN(AI257,CAP_Senior*12),'BBG rates'!$X$24:$X$65,'BBG rates'!$Y$24:$Y$65)</f>
        <v>67.593201046754999</v>
      </c>
      <c r="AK257" s="127">
        <f>locallinterp(MIN(AI257,CAP_CB*12),'BBG rates'!$AA$25:$AA$40,'BBG rates'!$AC$25:$AC$40)</f>
        <v>11</v>
      </c>
      <c r="AL257" s="144">
        <f t="shared" si="79"/>
        <v>20.620844177948349</v>
      </c>
      <c r="AM257" s="142">
        <f>(SUMPRODUCT(AL257:AL$381,G257:G$381)+SUMPRODUCT(AL257:AL$381,H257:H$381))/12</f>
        <v>2048328.0077005641</v>
      </c>
    </row>
    <row r="258" spans="1:39" x14ac:dyDescent="0.2">
      <c r="A258" s="7">
        <v>237</v>
      </c>
      <c r="B258" s="7">
        <v>118.5</v>
      </c>
      <c r="C258" s="7">
        <v>59.25</v>
      </c>
      <c r="D258" s="12">
        <f t="shared" si="68"/>
        <v>19.75</v>
      </c>
      <c r="E258" s="29">
        <f t="shared" si="67"/>
        <v>1146544.3809051064</v>
      </c>
      <c r="F258" s="2">
        <f t="shared" si="69"/>
        <v>1777.4551193834939</v>
      </c>
      <c r="G258" s="2">
        <f t="shared" si="70"/>
        <v>17384.806480456242</v>
      </c>
      <c r="H258" s="2">
        <f t="shared" si="71"/>
        <v>3765.8162543098579</v>
      </c>
      <c r="I258" s="2">
        <f t="shared" si="66"/>
        <v>22928.077854149593</v>
      </c>
      <c r="J258" s="2">
        <f t="shared" si="80"/>
        <v>452829.53761945444</v>
      </c>
      <c r="K258" s="2">
        <f t="shared" si="72"/>
        <v>15988.620237092497</v>
      </c>
      <c r="L258" s="2">
        <f t="shared" si="73"/>
        <v>315775.2496825768</v>
      </c>
      <c r="M258" s="2"/>
      <c r="N258" s="28">
        <f t="shared" si="81"/>
        <v>2494034.4194421177</v>
      </c>
      <c r="O258" s="2">
        <f t="shared" si="82"/>
        <v>3853.7728846558061</v>
      </c>
      <c r="P258" s="2">
        <f t="shared" si="83"/>
        <v>37692.707449405862</v>
      </c>
      <c r="R258">
        <f t="shared" si="84"/>
        <v>237</v>
      </c>
      <c r="S258" s="89">
        <f t="shared" si="74"/>
        <v>21150.622734766101</v>
      </c>
      <c r="T258" s="89">
        <f>IF(AND(S258=0,S257&gt;0),SUM($G258:$H$381),S258)</f>
        <v>21150.622734766101</v>
      </c>
      <c r="U258" s="82">
        <f>SUM(T258:T$381)</f>
        <v>1167695.0036398734</v>
      </c>
      <c r="V258" s="68">
        <f>localspline(R258,'BBG rates'!$G$10:$G$27,'BBG rates'!$K$10:$K$27)</f>
        <v>0.98157512740232322</v>
      </c>
      <c r="W258" s="68">
        <f>locallinterp(R258,'BBG rates'!$G$10:$G$27,'BBG rates'!$J$10:$J$27)</f>
        <v>8.9075000000000001E-2</v>
      </c>
      <c r="X258" s="56">
        <f t="shared" si="85"/>
        <v>8.9038654885342794E-2</v>
      </c>
      <c r="Y258" s="66">
        <f t="shared" si="75"/>
        <v>91.257137054951414</v>
      </c>
      <c r="Z258" s="72">
        <f t="shared" si="76"/>
        <v>9.3781821558358777E-2</v>
      </c>
      <c r="AA258" s="79">
        <f t="shared" si="77"/>
        <v>-92.813482623821429</v>
      </c>
      <c r="AB258" s="81">
        <f t="shared" si="86"/>
        <v>-9.5381224379148782E-2</v>
      </c>
      <c r="AD258" s="95">
        <f>locallinterp(R258,'BBG rates'!$N$10:$N$369,'BBG rates'!$P$10:$P$369)</f>
        <v>19.962211126431001</v>
      </c>
      <c r="AI258" s="185">
        <f t="shared" si="78"/>
        <v>237</v>
      </c>
      <c r="AJ258" s="127">
        <f>locallinterp(MIN(AI258,CAP_Senior*12),'BBG rates'!$X$24:$X$65,'BBG rates'!$Y$24:$Y$65)</f>
        <v>67.674586407183241</v>
      </c>
      <c r="AK258" s="127">
        <f>locallinterp(MIN(AI258,CAP_CB*12),'BBG rates'!$AA$25:$AA$40,'BBG rates'!$AC$25:$AC$40)</f>
        <v>11</v>
      </c>
      <c r="AL258" s="144">
        <f t="shared" si="79"/>
        <v>20.634679689221151</v>
      </c>
      <c r="AM258" s="142">
        <f>(SUMPRODUCT(AL258:AL$381,G258:G$381)+SUMPRODUCT(AL258:AL$381,H258:H$381))/12</f>
        <v>2011810.7566716631</v>
      </c>
    </row>
    <row r="259" spans="1:39" x14ac:dyDescent="0.2">
      <c r="A259" s="7">
        <v>238</v>
      </c>
      <c r="B259" s="7">
        <v>119</v>
      </c>
      <c r="C259" s="7">
        <v>59.5</v>
      </c>
      <c r="D259" s="12">
        <f t="shared" si="68"/>
        <v>19.833333333333332</v>
      </c>
      <c r="E259" s="29">
        <f t="shared" si="67"/>
        <v>1125493.4368005455</v>
      </c>
      <c r="F259" s="2">
        <f t="shared" si="69"/>
        <v>1745.2598264852013</v>
      </c>
      <c r="G259" s="2">
        <f t="shared" si="70"/>
        <v>17354.269515238237</v>
      </c>
      <c r="H259" s="2">
        <f t="shared" si="71"/>
        <v>3696.6745893226353</v>
      </c>
      <c r="I259" s="2">
        <f t="shared" si="66"/>
        <v>22796.203931046075</v>
      </c>
      <c r="J259" s="2">
        <f t="shared" si="80"/>
        <v>452124.71129908046</v>
      </c>
      <c r="K259" s="2">
        <f t="shared" si="72"/>
        <v>15872.49855922682</v>
      </c>
      <c r="L259" s="2">
        <f t="shared" si="73"/>
        <v>314804.55475799862</v>
      </c>
      <c r="M259" s="2"/>
      <c r="N259" s="28">
        <f t="shared" si="81"/>
        <v>2456284.3364831735</v>
      </c>
      <c r="O259" s="2">
        <f t="shared" si="82"/>
        <v>3796.3973751173298</v>
      </c>
      <c r="P259" s="2">
        <f t="shared" si="83"/>
        <v>37750.082958944338</v>
      </c>
      <c r="R259">
        <f t="shared" si="84"/>
        <v>238</v>
      </c>
      <c r="S259" s="89">
        <f t="shared" si="74"/>
        <v>21050.944104560873</v>
      </c>
      <c r="T259" s="89">
        <f>IF(AND(S259=0,S258&gt;0),SUM($G259:$H$381),S259)</f>
        <v>21050.944104560873</v>
      </c>
      <c r="U259" s="82">
        <f>SUM(T259:T$381)</f>
        <v>1146544.3809051071</v>
      </c>
      <c r="V259" s="68">
        <f>localspline(R259,'BBG rates'!$G$10:$G$27,'BBG rates'!$K$10:$K$27)</f>
        <v>0.98129151670917347</v>
      </c>
      <c r="W259" s="68">
        <f>locallinterp(R259,'BBG rates'!$G$10:$G$27,'BBG rates'!$J$10:$J$27)</f>
        <v>9.0716666666666668E-2</v>
      </c>
      <c r="X259" s="56">
        <f>((1+W259%)^(1/12)-1)*1200</f>
        <v>9.0678969909152585E-2</v>
      </c>
      <c r="Y259" s="66">
        <f t="shared" si="75"/>
        <v>89.687784556375647</v>
      </c>
      <c r="Z259" s="72">
        <f t="shared" si="76"/>
        <v>9.3869320071752471E-2</v>
      </c>
      <c r="AA259" s="79">
        <f t="shared" si="77"/>
        <v>-91.132339046468559</v>
      </c>
      <c r="AB259" s="81">
        <f t="shared" si="86"/>
        <v>-9.5381224379148796E-2</v>
      </c>
      <c r="AD259" s="95">
        <f>locallinterp(R259,'BBG rates'!$N$10:$N$369,'BBG rates'!$P$10:$P$369)</f>
        <v>20.043985419490099</v>
      </c>
      <c r="AI259" s="185">
        <f t="shared" si="78"/>
        <v>238</v>
      </c>
      <c r="AJ259" s="127">
        <f>locallinterp(MIN(AI259,CAP_Senior*12),'BBG rates'!$X$24:$X$65,'BBG rates'!$Y$24:$Y$65)</f>
        <v>67.755971767611499</v>
      </c>
      <c r="AK259" s="127">
        <f>locallinterp(MIN(AI259,CAP_CB*12),'BBG rates'!$AA$25:$AA$40,'BBG rates'!$AC$25:$AC$40)</f>
        <v>11</v>
      </c>
      <c r="AL259" s="144">
        <f t="shared" si="79"/>
        <v>20.648515200493954</v>
      </c>
      <c r="AM259" s="142">
        <f>(SUMPRODUCT(AL259:AL$381,G259:G$381)+SUMPRODUCT(AL259:AL$381,H259:H$381))/12</f>
        <v>1975441.0628917085</v>
      </c>
    </row>
    <row r="260" spans="1:39" x14ac:dyDescent="0.2">
      <c r="A260" s="7">
        <v>239</v>
      </c>
      <c r="B260" s="7">
        <v>119.5</v>
      </c>
      <c r="C260" s="7">
        <v>59.75</v>
      </c>
      <c r="D260" s="12">
        <f t="shared" si="68"/>
        <v>19.916666666666668</v>
      </c>
      <c r="E260" s="29">
        <f t="shared" si="67"/>
        <v>1104541.7915407433</v>
      </c>
      <c r="F260" s="2">
        <f t="shared" si="69"/>
        <v>1713.2162635258042</v>
      </c>
      <c r="G260" s="2">
        <f t="shared" si="70"/>
        <v>17323.786189170365</v>
      </c>
      <c r="H260" s="2">
        <f t="shared" si="71"/>
        <v>3627.8590706319305</v>
      </c>
      <c r="I260" s="2">
        <f t="shared" si="66"/>
        <v>22664.861523328098</v>
      </c>
      <c r="J260" s="2">
        <f t="shared" si="80"/>
        <v>451408.49200628465</v>
      </c>
      <c r="K260" s="2">
        <f t="shared" si="72"/>
        <v>15757.06244876169</v>
      </c>
      <c r="L260" s="2">
        <f t="shared" si="73"/>
        <v>313828.16043783701</v>
      </c>
      <c r="M260" s="2"/>
      <c r="N260" s="28">
        <f>IF($A260&lt;=$I$8,N259-P260,0)</f>
        <v>2418476.7906781919</v>
      </c>
      <c r="O260" s="2">
        <f t="shared" si="82"/>
        <v>3738.934529080163</v>
      </c>
      <c r="P260" s="2">
        <f t="shared" si="83"/>
        <v>37807.545804981521</v>
      </c>
      <c r="R260">
        <f t="shared" si="84"/>
        <v>239</v>
      </c>
      <c r="S260" s="89">
        <f t="shared" si="74"/>
        <v>20951.645259802295</v>
      </c>
      <c r="T260" s="89">
        <f>IF(AND(S260=0,S259&gt;0),SUM($G260:$H$381),S260)</f>
        <v>20951.645259802295</v>
      </c>
      <c r="U260" s="82">
        <f>SUM(T260:T$381)</f>
        <v>1125493.4368005462</v>
      </c>
      <c r="V260" s="68">
        <f>localspline(R260,'BBG rates'!$G$10:$G$27,'BBG rates'!$K$10:$K$27)</f>
        <v>0.98101001965161672</v>
      </c>
      <c r="W260" s="68">
        <f>locallinterp(R260,'BBG rates'!$G$10:$G$27,'BBG rates'!$J$10:$J$27)</f>
        <v>9.2358333333333334E-2</v>
      </c>
      <c r="X260" s="56">
        <f t="shared" si="85"/>
        <v>9.2319260270823378E-2</v>
      </c>
      <c r="Y260" s="66">
        <f t="shared" si="75"/>
        <v>88.097052950528379</v>
      </c>
      <c r="Z260" s="72">
        <f t="shared" si="76"/>
        <v>9.3928991572936688E-2</v>
      </c>
      <c r="AA260" s="79">
        <f t="shared" si="77"/>
        <v>-89.459118360610191</v>
      </c>
      <c r="AB260" s="81">
        <f t="shared" si="86"/>
        <v>-9.5381224379148796E-2</v>
      </c>
      <c r="AD260" s="95">
        <f>locallinterp(R260,'BBG rates'!$N$10:$N$369,'BBG rates'!$P$10:$P$369)</f>
        <v>20.125736254461067</v>
      </c>
      <c r="AI260" s="185">
        <f t="shared" si="78"/>
        <v>239</v>
      </c>
      <c r="AJ260" s="127">
        <f>locallinterp(MIN(AI260,CAP_Senior*12),'BBG rates'!$X$24:$X$65,'BBG rates'!$Y$24:$Y$65)</f>
        <v>67.837357128039741</v>
      </c>
      <c r="AK260" s="127">
        <f>locallinterp(MIN(AI260,CAP_CB*12),'BBG rates'!$AA$25:$AA$40,'BBG rates'!$AC$25:$AC$40)</f>
        <v>11</v>
      </c>
      <c r="AL260" s="144">
        <f t="shared" si="79"/>
        <v>20.662350711766756</v>
      </c>
      <c r="AM260" s="142">
        <f>(SUMPRODUCT(AL260:AL$381,G260:G$381)+SUMPRODUCT(AL260:AL$381,H260:H$381))/12</f>
        <v>1939218.5012810603</v>
      </c>
    </row>
    <row r="261" spans="1:39" x14ac:dyDescent="0.2">
      <c r="A261" s="7">
        <v>240</v>
      </c>
      <c r="B261" s="7">
        <v>120</v>
      </c>
      <c r="C261" s="7">
        <v>60</v>
      </c>
      <c r="D261" s="12">
        <f t="shared" si="68"/>
        <v>20</v>
      </c>
      <c r="E261" s="29">
        <f t="shared" si="67"/>
        <v>1083689.0666774821</v>
      </c>
      <c r="F261" s="2">
        <f t="shared" si="69"/>
        <v>1681.3238523992188</v>
      </c>
      <c r="G261" s="2">
        <f t="shared" si="70"/>
        <v>17293.356408033731</v>
      </c>
      <c r="H261" s="2">
        <f t="shared" si="71"/>
        <v>3559.3684552274672</v>
      </c>
      <c r="I261" s="2">
        <f t="shared" si="66"/>
        <v>22534.048715660418</v>
      </c>
      <c r="J261" s="2">
        <f t="shared" si="80"/>
        <v>450680.97431320837</v>
      </c>
      <c r="K261" s="2">
        <f t="shared" si="72"/>
        <v>15642.308198803617</v>
      </c>
      <c r="L261" s="2">
        <f t="shared" si="73"/>
        <v>312846.16397607233</v>
      </c>
      <c r="M261" s="2"/>
      <c r="N261" s="28">
        <f t="shared" si="81"/>
        <v>2380611.6945577315</v>
      </c>
      <c r="O261" s="2">
        <f t="shared" si="82"/>
        <v>3681.3842136014509</v>
      </c>
      <c r="P261" s="2">
        <f t="shared" si="83"/>
        <v>37865.096120460206</v>
      </c>
      <c r="R261">
        <f t="shared" si="84"/>
        <v>240</v>
      </c>
      <c r="S261" s="89">
        <f>IF(D261&lt;$I$9,G261+H261,0)</f>
        <v>0</v>
      </c>
      <c r="T261" s="89">
        <f>IF(AND(S261=0,S260&gt;0),SUM($G261:$H$381),S261)</f>
        <v>1104541.791540744</v>
      </c>
      <c r="U261" s="82">
        <f>SUM(T261:T$381)</f>
        <v>1104541.791540744</v>
      </c>
      <c r="V261" s="68">
        <f>localspline(R261,'BBG rates'!$G$10:$G$27,'BBG rates'!$K$10:$K$27)</f>
        <v>0.98073065280914307</v>
      </c>
      <c r="W261" s="68">
        <f>locallinterp(R261,'BBG rates'!$G$10:$G$27,'BBG rates'!$J$10:$J$27)</f>
        <v>9.4E-2</v>
      </c>
      <c r="X261" s="56">
        <f t="shared" si="85"/>
        <v>9.3959525971420987E-2</v>
      </c>
      <c r="Y261" s="66">
        <f t="shared" si="75"/>
        <v>86.485185957327005</v>
      </c>
      <c r="Z261" s="72">
        <f t="shared" si="76"/>
        <v>9.3959525971420987E-2</v>
      </c>
      <c r="AA261" s="79">
        <f t="shared" si="77"/>
        <v>-87.793790379245578</v>
      </c>
      <c r="AB261" s="81">
        <f t="shared" si="86"/>
        <v>-9.5381224379148796E-2</v>
      </c>
      <c r="AD261" s="95">
        <f>locallinterp(R261,'BBG rates'!$N$10:$N$369,'BBG rates'!$P$10:$P$369)</f>
        <v>20.207463808861828</v>
      </c>
      <c r="AI261" s="185">
        <f t="shared" si="78"/>
        <v>240</v>
      </c>
      <c r="AJ261" s="127">
        <f>locallinterp(MIN(AI261,CAP_Senior*12),'BBG rates'!$X$24:$X$65,'BBG rates'!$Y$24:$Y$65)</f>
        <v>67.918742488467984</v>
      </c>
      <c r="AK261" s="127">
        <f>locallinterp(MIN(AI261,CAP_CB*12),'BBG rates'!$AA$25:$AA$40,'BBG rates'!$AC$25:$AC$40)</f>
        <v>11</v>
      </c>
      <c r="AL261" s="144">
        <f t="shared" si="79"/>
        <v>20.676186223039558</v>
      </c>
      <c r="AM261" s="142">
        <f>(SUMPRODUCT(AL261:AL$381,G261:G$381)+SUMPRODUCT(AL261:AL$381,H261:H$381))/12</f>
        <v>1903142.64775218</v>
      </c>
    </row>
    <row r="262" spans="1:39" x14ac:dyDescent="0.2">
      <c r="A262" s="7">
        <v>241</v>
      </c>
      <c r="B262" s="7">
        <v>120.5</v>
      </c>
      <c r="C262" s="7">
        <v>60.25</v>
      </c>
      <c r="D262" s="12">
        <f t="shared" si="68"/>
        <v>20.083333333333332</v>
      </c>
      <c r="E262" s="29">
        <f t="shared" si="67"/>
        <v>1062934.885095231</v>
      </c>
      <c r="F262" s="2">
        <f t="shared" si="69"/>
        <v>1649.5820170348791</v>
      </c>
      <c r="G262" s="2">
        <f t="shared" si="70"/>
        <v>17262.980077774995</v>
      </c>
      <c r="H262" s="2">
        <f t="shared" si="71"/>
        <v>3491.2015044761661</v>
      </c>
      <c r="I262" s="2">
        <f t="shared" si="66"/>
        <v>22403.763599286038</v>
      </c>
      <c r="J262" s="2">
        <f t="shared" si="80"/>
        <v>449942.25228566123</v>
      </c>
      <c r="K262" s="2">
        <f t="shared" si="72"/>
        <v>15528.232121598045</v>
      </c>
      <c r="L262" s="2">
        <f t="shared" si="73"/>
        <v>311858.66177542735</v>
      </c>
      <c r="M262" s="2"/>
      <c r="N262" s="28">
        <f t="shared" si="81"/>
        <v>2342688.9605192058</v>
      </c>
      <c r="O262" s="2">
        <f t="shared" si="82"/>
        <v>3623.7462955359752</v>
      </c>
      <c r="P262" s="2">
        <f t="shared" si="83"/>
        <v>37922.73403852569</v>
      </c>
      <c r="R262">
        <f t="shared" si="84"/>
        <v>241</v>
      </c>
      <c r="S262" s="89">
        <f t="shared" si="74"/>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85"/>
        <v>9.4425789892493839E-2</v>
      </c>
      <c r="Y262" s="66">
        <f t="shared" si="75"/>
        <v>0</v>
      </c>
      <c r="Z262" s="72">
        <f t="shared" si="76"/>
        <v>0</v>
      </c>
      <c r="AA262" s="79">
        <f t="shared" si="77"/>
        <v>0</v>
      </c>
      <c r="AB262" s="81">
        <f t="shared" si="86"/>
        <v>0</v>
      </c>
      <c r="AD262" s="95">
        <f>locallinterp(R262,'BBG rates'!$N$10:$N$369,'BBG rates'!$P$10:$P$369)</f>
        <v>20.289168262670703</v>
      </c>
      <c r="AI262" s="185">
        <f t="shared" si="78"/>
        <v>241</v>
      </c>
      <c r="AJ262" s="127">
        <f>locallinterp(MIN(AI262,CAP_Senior*12),'BBG rates'!$X$24:$X$65,'BBG rates'!$Y$24:$Y$65)</f>
        <v>67.918742488467984</v>
      </c>
      <c r="AK262" s="127">
        <f>locallinterp(MIN(AI262,CAP_CB*12),'BBG rates'!$AA$25:$AA$40,'BBG rates'!$AC$25:$AC$40)</f>
        <v>11</v>
      </c>
      <c r="AL262" s="144">
        <f t="shared" si="79"/>
        <v>20.676186223039558</v>
      </c>
      <c r="AM262" s="142">
        <f>(SUMPRODUCT(AL262:AL$381,G262:G$381)+SUMPRODUCT(AL262:AL$381,H262:H$381))/12</f>
        <v>1867213.0792079635</v>
      </c>
    </row>
    <row r="263" spans="1:39" x14ac:dyDescent="0.2">
      <c r="A263" s="7">
        <v>242</v>
      </c>
      <c r="B263" s="7">
        <v>121</v>
      </c>
      <c r="C263" s="7">
        <v>60.5</v>
      </c>
      <c r="D263" s="12">
        <f t="shared" si="68"/>
        <v>20.166666666666668</v>
      </c>
      <c r="E263" s="29">
        <f t="shared" si="67"/>
        <v>1042278.8710066178</v>
      </c>
      <c r="F263" s="2">
        <f t="shared" si="69"/>
        <v>1617.9901833908225</v>
      </c>
      <c r="G263" s="2">
        <f t="shared" si="70"/>
        <v>17232.657104505965</v>
      </c>
      <c r="H263" s="2">
        <f t="shared" si="71"/>
        <v>3423.3569841072758</v>
      </c>
      <c r="I263" s="2">
        <f t="shared" si="66"/>
        <v>22274.004272004062</v>
      </c>
      <c r="J263" s="2">
        <f t="shared" si="80"/>
        <v>449192.41948541527</v>
      </c>
      <c r="K263" s="2">
        <f t="shared" si="72"/>
        <v>15414.830548433107</v>
      </c>
      <c r="L263" s="2">
        <f t="shared" si="73"/>
        <v>310865.74939340103</v>
      </c>
      <c r="M263" s="2"/>
      <c r="N263" s="28">
        <f t="shared" si="81"/>
        <v>2304708.5008266801</v>
      </c>
      <c r="O263" s="2">
        <f t="shared" si="82"/>
        <v>3566.0206415358448</v>
      </c>
      <c r="P263" s="2">
        <f t="shared" si="83"/>
        <v>37980.459692525823</v>
      </c>
      <c r="R263">
        <f t="shared" si="84"/>
        <v>242</v>
      </c>
      <c r="S263" s="89">
        <f t="shared" si="74"/>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85"/>
        <v>9.4892051821027223E-2</v>
      </c>
      <c r="Y263" s="66">
        <f t="shared" si="75"/>
        <v>0</v>
      </c>
      <c r="Z263" s="72">
        <f t="shared" si="76"/>
        <v>0</v>
      </c>
      <c r="AA263" s="79">
        <f t="shared" si="77"/>
        <v>0</v>
      </c>
      <c r="AB263" s="81">
        <f t="shared" si="86"/>
        <v>0</v>
      </c>
      <c r="AD263" s="95">
        <f>locallinterp(R263,'BBG rates'!$N$10:$N$369,'BBG rates'!$P$10:$P$369)</f>
        <v>20.370849792297783</v>
      </c>
      <c r="AI263" s="185">
        <f t="shared" si="78"/>
        <v>242</v>
      </c>
      <c r="AJ263" s="127">
        <f>locallinterp(MIN(AI263,CAP_Senior*12),'BBG rates'!$X$24:$X$65,'BBG rates'!$Y$24:$Y$65)</f>
        <v>67.918742488467984</v>
      </c>
      <c r="AK263" s="127">
        <f>locallinterp(MIN(AI263,CAP_CB*12),'BBG rates'!$AA$25:$AA$40,'BBG rates'!$AC$25:$AC$40)</f>
        <v>11</v>
      </c>
      <c r="AL263" s="144">
        <f t="shared" si="79"/>
        <v>20.676186223039558</v>
      </c>
      <c r="AM263" s="142">
        <f>(SUMPRODUCT(AL263:AL$381,G263:G$381)+SUMPRODUCT(AL263:AL$381,H263:H$381))/12</f>
        <v>1831453.3022661796</v>
      </c>
    </row>
    <row r="264" spans="1:39" x14ac:dyDescent="0.2">
      <c r="A264" s="7">
        <v>243</v>
      </c>
      <c r="B264" s="7">
        <v>121.5</v>
      </c>
      <c r="C264" s="7">
        <v>60.75</v>
      </c>
      <c r="D264" s="12">
        <f t="shared" si="68"/>
        <v>20.25</v>
      </c>
      <c r="E264" s="29">
        <f t="shared" si="67"/>
        <v>1021720.6499479167</v>
      </c>
      <c r="F264" s="2">
        <f t="shared" si="69"/>
        <v>1586.5477794467988</v>
      </c>
      <c r="G264" s="2">
        <f t="shared" si="70"/>
        <v>17202.387394503403</v>
      </c>
      <c r="H264" s="2">
        <f t="shared" si="71"/>
        <v>3355.8336641975525</v>
      </c>
      <c r="I264" s="2">
        <f t="shared" si="66"/>
        <v>22144.768838147753</v>
      </c>
      <c r="J264" s="2">
        <f t="shared" si="80"/>
        <v>448431.56897249201</v>
      </c>
      <c r="K264" s="2">
        <f t="shared" si="72"/>
        <v>15302.09982954396</v>
      </c>
      <c r="L264" s="2">
        <f t="shared" si="73"/>
        <v>309867.52154826518</v>
      </c>
      <c r="M264" s="2"/>
      <c r="N264" s="28">
        <f t="shared" si="81"/>
        <v>2266670.2276106686</v>
      </c>
      <c r="O264" s="2">
        <f t="shared" si="82"/>
        <v>3508.2071180501875</v>
      </c>
      <c r="P264" s="2">
        <f t="shared" si="83"/>
        <v>38038.273216011483</v>
      </c>
      <c r="R264">
        <f t="shared" si="84"/>
        <v>243</v>
      </c>
      <c r="S264" s="89">
        <f t="shared" si="74"/>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85"/>
        <v>9.5358311756754688E-2</v>
      </c>
      <c r="Y264" s="66">
        <f t="shared" si="75"/>
        <v>0</v>
      </c>
      <c r="Z264" s="72">
        <f t="shared" si="76"/>
        <v>0</v>
      </c>
      <c r="AA264" s="79">
        <f t="shared" si="77"/>
        <v>0</v>
      </c>
      <c r="AB264" s="81">
        <f t="shared" si="86"/>
        <v>0</v>
      </c>
      <c r="AD264" s="95">
        <f>locallinterp(R264,'BBG rates'!$N$10:$N$369,'BBG rates'!$P$10:$P$369)</f>
        <v>20.452508586600334</v>
      </c>
      <c r="AI264" s="185">
        <f t="shared" si="78"/>
        <v>243</v>
      </c>
      <c r="AJ264" s="127">
        <f>locallinterp(MIN(AI264,CAP_Senior*12),'BBG rates'!$X$24:$X$65,'BBG rates'!$Y$24:$Y$65)</f>
        <v>67.918742488467984</v>
      </c>
      <c r="AK264" s="127">
        <f>locallinterp(MIN(AI264,CAP_CB*12),'BBG rates'!$AA$25:$AA$40,'BBG rates'!$AC$25:$AC$40)</f>
        <v>11</v>
      </c>
      <c r="AL264" s="144">
        <f t="shared" si="79"/>
        <v>20.676186223039558</v>
      </c>
      <c r="AM264" s="142">
        <f>(SUMPRODUCT(AL264:AL$381,G264:G$381)+SUMPRODUCT(AL264:AL$381,H264:H$381))/12</f>
        <v>1795862.6694393549</v>
      </c>
    </row>
    <row r="265" spans="1:39" x14ac:dyDescent="0.2">
      <c r="A265" s="7">
        <v>244</v>
      </c>
      <c r="B265" s="7">
        <v>122</v>
      </c>
      <c r="C265" s="7">
        <v>61</v>
      </c>
      <c r="D265" s="12">
        <f t="shared" si="68"/>
        <v>20.333333333333332</v>
      </c>
      <c r="E265" s="29">
        <f t="shared" si="67"/>
        <v>1001259.8487745516</v>
      </c>
      <c r="F265" s="2">
        <f t="shared" si="69"/>
        <v>1555.2542351974002</v>
      </c>
      <c r="G265" s="2">
        <f t="shared" si="70"/>
        <v>17172.170854208678</v>
      </c>
      <c r="H265" s="2">
        <f t="shared" si="71"/>
        <v>3288.6303191564866</v>
      </c>
      <c r="I265" s="2">
        <f t="shared" si="66"/>
        <v>22016.055408562566</v>
      </c>
      <c r="J265" s="2">
        <f t="shared" si="80"/>
        <v>447659.79330743884</v>
      </c>
      <c r="K265" s="2">
        <f t="shared" si="72"/>
        <v>15190.036334017497</v>
      </c>
      <c r="L265" s="2">
        <f t="shared" si="73"/>
        <v>308864.07212502242</v>
      </c>
      <c r="M265" s="2"/>
      <c r="N265" s="28">
        <f t="shared" si="81"/>
        <v>2228574.0528679318</v>
      </c>
      <c r="O265" s="2">
        <f t="shared" si="82"/>
        <v>3450.3055913248409</v>
      </c>
      <c r="P265" s="2">
        <f t="shared" si="83"/>
        <v>38096.174742736825</v>
      </c>
      <c r="R265">
        <f t="shared" si="84"/>
        <v>244</v>
      </c>
      <c r="S265" s="89">
        <f t="shared" si="74"/>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85"/>
        <v>9.5824569699942685E-2</v>
      </c>
      <c r="Y265" s="66">
        <f t="shared" si="75"/>
        <v>0</v>
      </c>
      <c r="Z265" s="72">
        <f t="shared" si="76"/>
        <v>0</v>
      </c>
      <c r="AA265" s="79">
        <f t="shared" si="77"/>
        <v>0</v>
      </c>
      <c r="AB265" s="81">
        <f t="shared" si="86"/>
        <v>0</v>
      </c>
      <c r="AD265" s="95">
        <f>locallinterp(R265,'BBG rates'!$N$10:$N$369,'BBG rates'!$P$10:$P$369)</f>
        <v>20.534144831945778</v>
      </c>
      <c r="AI265" s="185">
        <f t="shared" si="78"/>
        <v>244</v>
      </c>
      <c r="AJ265" s="127">
        <f>locallinterp(MIN(AI265,CAP_Senior*12),'BBG rates'!$X$24:$X$65,'BBG rates'!$Y$24:$Y$65)</f>
        <v>67.918742488467984</v>
      </c>
      <c r="AK265" s="127">
        <f>locallinterp(MIN(AI265,CAP_CB*12),'BBG rates'!$AA$25:$AA$40,'BBG rates'!$AC$25:$AC$40)</f>
        <v>11</v>
      </c>
      <c r="AL265" s="144">
        <f t="shared" si="79"/>
        <v>20.676186223039558</v>
      </c>
      <c r="AM265" s="142">
        <f>(SUMPRODUCT(AL265:AL$381,G265:G$381)+SUMPRODUCT(AL265:AL$381,H265:H$381))/12</f>
        <v>1760440.5355206791</v>
      </c>
    </row>
    <row r="266" spans="1:39" x14ac:dyDescent="0.2">
      <c r="A266" s="7">
        <v>245</v>
      </c>
      <c r="B266" s="7">
        <v>122.5</v>
      </c>
      <c r="C266" s="7">
        <v>61.25</v>
      </c>
      <c r="D266" s="12">
        <f t="shared" si="68"/>
        <v>20.416666666666668</v>
      </c>
      <c r="E266" s="29">
        <f t="shared" si="67"/>
        <v>980896.09565661254</v>
      </c>
      <c r="F266" s="2">
        <f t="shared" si="69"/>
        <v>1524.1089826452178</v>
      </c>
      <c r="G266" s="2">
        <f t="shared" si="70"/>
        <v>17142.007390227525</v>
      </c>
      <c r="H266" s="2">
        <f t="shared" si="71"/>
        <v>3221.7457277115832</v>
      </c>
      <c r="I266" s="2">
        <f t="shared" ref="I266:I329" si="87">SUM(F266:H266)</f>
        <v>21887.862100584327</v>
      </c>
      <c r="J266" s="2">
        <f t="shared" si="80"/>
        <v>446877.18455359671</v>
      </c>
      <c r="K266" s="2">
        <f t="shared" si="72"/>
        <v>15078.636449697598</v>
      </c>
      <c r="L266" s="2">
        <f t="shared" si="73"/>
        <v>307855.49418132601</v>
      </c>
      <c r="M266" s="2"/>
      <c r="N266" s="28">
        <f t="shared" si="81"/>
        <v>2190419.8884612722</v>
      </c>
      <c r="O266" s="2">
        <f t="shared" si="82"/>
        <v>3392.3159274020436</v>
      </c>
      <c r="P266" s="2">
        <f t="shared" si="83"/>
        <v>38154.164406659627</v>
      </c>
      <c r="R266">
        <f t="shared" si="84"/>
        <v>245</v>
      </c>
      <c r="S266" s="89">
        <f t="shared" si="74"/>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85"/>
        <v>9.6290825650324763E-2</v>
      </c>
      <c r="Y266" s="66">
        <f t="shared" si="75"/>
        <v>0</v>
      </c>
      <c r="Z266" s="72">
        <f t="shared" si="76"/>
        <v>0</v>
      </c>
      <c r="AA266" s="79">
        <f t="shared" si="77"/>
        <v>0</v>
      </c>
      <c r="AB266" s="81">
        <f t="shared" si="86"/>
        <v>0</v>
      </c>
      <c r="AD266" s="95">
        <f>locallinterp(R266,'BBG rates'!$N$10:$N$369,'BBG rates'!$P$10:$P$369)</f>
        <v>20.615758717190911</v>
      </c>
      <c r="AI266" s="185">
        <f t="shared" si="78"/>
        <v>245</v>
      </c>
      <c r="AJ266" s="127">
        <f>locallinterp(MIN(AI266,CAP_Senior*12),'BBG rates'!$X$24:$X$65,'BBG rates'!$Y$24:$Y$65)</f>
        <v>67.918742488467984</v>
      </c>
      <c r="AK266" s="127">
        <f>locallinterp(MIN(AI266,CAP_CB*12),'BBG rates'!$AA$25:$AA$40,'BBG rates'!$AC$25:$AC$40)</f>
        <v>11</v>
      </c>
      <c r="AL266" s="144">
        <f t="shared" si="79"/>
        <v>20.676186223039558</v>
      </c>
      <c r="AM266" s="142">
        <f>(SUMPRODUCT(AL266:AL$381,G266:G$381)+SUMPRODUCT(AL266:AL$381,H266:H$381))/12</f>
        <v>1725186.2575762551</v>
      </c>
    </row>
    <row r="267" spans="1:39" x14ac:dyDescent="0.2">
      <c r="A267" s="7">
        <v>246</v>
      </c>
      <c r="B267" s="7">
        <v>123</v>
      </c>
      <c r="C267" s="7">
        <v>61.5</v>
      </c>
      <c r="D267" s="12">
        <f t="shared" si="68"/>
        <v>20.5</v>
      </c>
      <c r="E267" s="29">
        <f t="shared" ref="E267:E330" si="88">IF($A267&lt;=$I$8,E266-G267-H267,0)</f>
        <v>960629.02007438918</v>
      </c>
      <c r="F267" s="2">
        <f t="shared" si="69"/>
        <v>1493.111455794015</v>
      </c>
      <c r="G267" s="2">
        <f t="shared" si="70"/>
        <v>17111.896909329702</v>
      </c>
      <c r="H267" s="2">
        <f t="shared" si="71"/>
        <v>3155.178672893685</v>
      </c>
      <c r="I267" s="2">
        <f t="shared" si="87"/>
        <v>21760.187038017404</v>
      </c>
      <c r="J267" s="2">
        <f t="shared" si="80"/>
        <v>446083.83427935676</v>
      </c>
      <c r="K267" s="2">
        <f t="shared" si="72"/>
        <v>14967.896583090824</v>
      </c>
      <c r="L267" s="2">
        <f t="shared" si="73"/>
        <v>306841.87995336187</v>
      </c>
      <c r="M267" s="2"/>
      <c r="N267" s="28">
        <f t="shared" si="81"/>
        <v>2152207.6461193305</v>
      </c>
      <c r="O267" s="2">
        <f t="shared" si="82"/>
        <v>3334.237992120125</v>
      </c>
      <c r="P267" s="2">
        <f t="shared" si="83"/>
        <v>38212.242341941543</v>
      </c>
      <c r="R267">
        <f t="shared" si="84"/>
        <v>246</v>
      </c>
      <c r="S267" s="89">
        <f t="shared" si="74"/>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85"/>
        <v>9.6757079608167373E-2</v>
      </c>
      <c r="Y267" s="66">
        <f t="shared" si="75"/>
        <v>0</v>
      </c>
      <c r="Z267" s="72">
        <f t="shared" si="76"/>
        <v>0</v>
      </c>
      <c r="AA267" s="79">
        <f t="shared" si="77"/>
        <v>0</v>
      </c>
      <c r="AB267" s="81">
        <f t="shared" si="86"/>
        <v>0</v>
      </c>
      <c r="AD267" s="95">
        <f>locallinterp(R267,'BBG rates'!$N$10:$N$369,'BBG rates'!$P$10:$P$369)</f>
        <v>20.697350433672749</v>
      </c>
      <c r="AI267" s="185">
        <f t="shared" si="78"/>
        <v>246</v>
      </c>
      <c r="AJ267" s="127">
        <f>locallinterp(MIN(AI267,CAP_Senior*12),'BBG rates'!$X$24:$X$65,'BBG rates'!$Y$24:$Y$65)</f>
        <v>67.918742488467984</v>
      </c>
      <c r="AK267" s="127">
        <f>locallinterp(MIN(AI267,CAP_CB*12),'BBG rates'!$AA$25:$AA$40,'BBG rates'!$AC$25:$AC$40)</f>
        <v>11</v>
      </c>
      <c r="AL267" s="144">
        <f t="shared" si="79"/>
        <v>20.676186223039558</v>
      </c>
      <c r="AM267" s="142">
        <f>(SUMPRODUCT(AL267:AL$381,G267:G$381)+SUMPRODUCT(AL267:AL$381,H267:H$381))/12</f>
        <v>1690099.1949373789</v>
      </c>
    </row>
    <row r="268" spans="1:39" x14ac:dyDescent="0.2">
      <c r="A268" s="7">
        <v>247</v>
      </c>
      <c r="B268" s="7">
        <v>123.5</v>
      </c>
      <c r="C268" s="7">
        <v>61.75</v>
      </c>
      <c r="D268" s="12">
        <f t="shared" si="68"/>
        <v>20.583333333333332</v>
      </c>
      <c r="E268" s="29">
        <f t="shared" si="88"/>
        <v>940458.25281391817</v>
      </c>
      <c r="F268" s="2">
        <f t="shared" si="69"/>
        <v>1462.26109064193</v>
      </c>
      <c r="G268" s="2">
        <f t="shared" si="70"/>
        <v>17081.839318448736</v>
      </c>
      <c r="H268" s="2">
        <f t="shared" si="71"/>
        <v>3088.9279420223525</v>
      </c>
      <c r="I268" s="2">
        <f t="shared" si="87"/>
        <v>21633.028351113018</v>
      </c>
      <c r="J268" s="2">
        <f t="shared" si="80"/>
        <v>445279.83356040961</v>
      </c>
      <c r="K268" s="2">
        <f t="shared" si="72"/>
        <v>14857.81315927256</v>
      </c>
      <c r="L268" s="2">
        <f t="shared" si="73"/>
        <v>305823.32086169353</v>
      </c>
      <c r="M268" s="2"/>
      <c r="N268" s="28">
        <f t="shared" si="81"/>
        <v>2113937.2374363821</v>
      </c>
      <c r="O268" s="2">
        <f t="shared" si="82"/>
        <v>3276.0716511131932</v>
      </c>
      <c r="P268" s="2">
        <f t="shared" si="83"/>
        <v>38270.408682948473</v>
      </c>
      <c r="R268">
        <f t="shared" si="84"/>
        <v>247</v>
      </c>
      <c r="S268" s="89">
        <f t="shared" si="74"/>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85"/>
        <v>9.7223331573470517E-2</v>
      </c>
      <c r="Y268" s="66">
        <f t="shared" si="75"/>
        <v>0</v>
      </c>
      <c r="Z268" s="72">
        <f t="shared" si="76"/>
        <v>0</v>
      </c>
      <c r="AA268" s="79">
        <f t="shared" si="77"/>
        <v>0</v>
      </c>
      <c r="AB268" s="81">
        <f t="shared" si="86"/>
        <v>0</v>
      </c>
      <c r="AD268" s="95">
        <f>locallinterp(R268,'BBG rates'!$N$10:$N$369,'BBG rates'!$P$10:$P$369)</f>
        <v>20.778920175236557</v>
      </c>
      <c r="AI268" s="185">
        <f t="shared" si="78"/>
        <v>247</v>
      </c>
      <c r="AJ268" s="127">
        <f>locallinterp(MIN(AI268,CAP_Senior*12),'BBG rates'!$X$24:$X$65,'BBG rates'!$Y$24:$Y$65)</f>
        <v>67.918742488467984</v>
      </c>
      <c r="AK268" s="127">
        <f>locallinterp(MIN(AI268,CAP_CB*12),'BBG rates'!$AA$25:$AA$40,'BBG rates'!$AC$25:$AC$40)</f>
        <v>11</v>
      </c>
      <c r="AL268" s="144">
        <f t="shared" si="79"/>
        <v>20.676186223039558</v>
      </c>
      <c r="AM268" s="142">
        <f>(SUMPRODUCT(AL268:AL$381,G268:G$381)+SUMPRODUCT(AL268:AL$381,H268:H$381))/12</f>
        <v>1655178.7091928401</v>
      </c>
    </row>
    <row r="269" spans="1:39" x14ac:dyDescent="0.2">
      <c r="A269" s="7">
        <v>248</v>
      </c>
      <c r="B269" s="7">
        <v>124</v>
      </c>
      <c r="C269" s="7">
        <v>62</v>
      </c>
      <c r="D269" s="12">
        <f t="shared" si="68"/>
        <v>20.666666666666668</v>
      </c>
      <c r="E269" s="29">
        <f t="shared" si="88"/>
        <v>920383.42596254521</v>
      </c>
      <c r="F269" s="2">
        <f t="shared" si="69"/>
        <v>1431.557325174698</v>
      </c>
      <c r="G269" s="2">
        <f t="shared" si="70"/>
        <v>17051.834524681639</v>
      </c>
      <c r="H269" s="2">
        <f t="shared" si="71"/>
        <v>3022.9923266912847</v>
      </c>
      <c r="I269" s="2">
        <f t="shared" si="87"/>
        <v>21506.384176547621</v>
      </c>
      <c r="J269" s="2">
        <f t="shared" si="80"/>
        <v>444465.27298198419</v>
      </c>
      <c r="K269" s="2">
        <f t="shared" si="72"/>
        <v>14748.382621793668</v>
      </c>
      <c r="L269" s="2">
        <f t="shared" si="73"/>
        <v>304799.90751706914</v>
      </c>
      <c r="M269" s="2"/>
      <c r="N269" s="28">
        <f t="shared" si="81"/>
        <v>2075608.5738721313</v>
      </c>
      <c r="O269" s="2">
        <f t="shared" si="82"/>
        <v>3217.8167698108286</v>
      </c>
      <c r="P269" s="2">
        <f t="shared" si="83"/>
        <v>38328.663564250834</v>
      </c>
      <c r="R269">
        <f t="shared" si="84"/>
        <v>248</v>
      </c>
      <c r="S269" s="89">
        <f t="shared" si="74"/>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85"/>
        <v>9.7689581546234194E-2</v>
      </c>
      <c r="Y269" s="66">
        <f t="shared" si="75"/>
        <v>0</v>
      </c>
      <c r="Z269" s="72">
        <f t="shared" si="76"/>
        <v>0</v>
      </c>
      <c r="AA269" s="79">
        <f t="shared" si="77"/>
        <v>0</v>
      </c>
      <c r="AB269" s="81">
        <f t="shared" si="86"/>
        <v>0</v>
      </c>
      <c r="AD269" s="95">
        <f>locallinterp(R269,'BBG rates'!$N$10:$N$369,'BBG rates'!$P$10:$P$369)</f>
        <v>20.860468138207235</v>
      </c>
      <c r="AI269" s="185">
        <f t="shared" si="78"/>
        <v>248</v>
      </c>
      <c r="AJ269" s="127">
        <f>locallinterp(MIN(AI269,CAP_Senior*12),'BBG rates'!$X$24:$X$65,'BBG rates'!$Y$24:$Y$65)</f>
        <v>67.918742488467984</v>
      </c>
      <c r="AK269" s="127">
        <f>locallinterp(MIN(AI269,CAP_CB*12),'BBG rates'!$AA$25:$AA$40,'BBG rates'!$AC$25:$AC$40)</f>
        <v>11</v>
      </c>
      <c r="AL269" s="144">
        <f t="shared" si="79"/>
        <v>20.676186223039558</v>
      </c>
      <c r="AM269" s="142">
        <f>(SUMPRODUCT(AL269:AL$381,G269:G$381)+SUMPRODUCT(AL269:AL$381,H269:H$381))/12</f>
        <v>1620424.164181249</v>
      </c>
    </row>
    <row r="270" spans="1:39" x14ac:dyDescent="0.2">
      <c r="A270" s="7">
        <v>249</v>
      </c>
      <c r="B270" s="7">
        <v>124.5</v>
      </c>
      <c r="C270" s="7">
        <v>62.25</v>
      </c>
      <c r="D270" s="12">
        <f t="shared" si="68"/>
        <v>20.75</v>
      </c>
      <c r="E270" s="29">
        <f t="shared" si="88"/>
        <v>900404.17290450283</v>
      </c>
      <c r="F270" s="2">
        <f t="shared" si="69"/>
        <v>1400.9995993588952</v>
      </c>
      <c r="G270" s="2">
        <f t="shared" si="70"/>
        <v>17021.882435288593</v>
      </c>
      <c r="H270" s="2">
        <f t="shared" si="71"/>
        <v>2957.3706227537959</v>
      </c>
      <c r="I270" s="2">
        <f t="shared" si="87"/>
        <v>21380.252657401285</v>
      </c>
      <c r="J270" s="2">
        <f t="shared" si="80"/>
        <v>443640.24264107668</v>
      </c>
      <c r="K270" s="2">
        <f t="shared" si="72"/>
        <v>14639.601432587546</v>
      </c>
      <c r="L270" s="2">
        <f t="shared" si="73"/>
        <v>303771.72972619155</v>
      </c>
      <c r="M270" s="2"/>
      <c r="N270" s="28">
        <f t="shared" si="81"/>
        <v>2037221.5667515073</v>
      </c>
      <c r="O270" s="2">
        <f t="shared" si="82"/>
        <v>3159.4732134377668</v>
      </c>
      <c r="P270" s="2">
        <f t="shared" si="83"/>
        <v>38387.007120623894</v>
      </c>
      <c r="R270">
        <f t="shared" si="84"/>
        <v>249</v>
      </c>
      <c r="S270" s="89">
        <f t="shared" si="74"/>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85"/>
        <v>9.8155829526191951E-2</v>
      </c>
      <c r="Y270" s="66">
        <f t="shared" si="75"/>
        <v>0</v>
      </c>
      <c r="Z270" s="72">
        <f t="shared" si="76"/>
        <v>0</v>
      </c>
      <c r="AA270" s="79">
        <f t="shared" si="77"/>
        <v>0</v>
      </c>
      <c r="AB270" s="81">
        <f t="shared" si="86"/>
        <v>0</v>
      </c>
      <c r="AD270" s="95">
        <f>locallinterp(R270,'BBG rates'!$N$10:$N$369,'BBG rates'!$P$10:$P$369)</f>
        <v>20.941994521399064</v>
      </c>
      <c r="AI270" s="185">
        <f t="shared" si="78"/>
        <v>249</v>
      </c>
      <c r="AJ270" s="127">
        <f>locallinterp(MIN(AI270,CAP_Senior*12),'BBG rates'!$X$24:$X$65,'BBG rates'!$Y$24:$Y$65)</f>
        <v>67.918742488467984</v>
      </c>
      <c r="AK270" s="127">
        <f>locallinterp(MIN(AI270,CAP_CB*12),'BBG rates'!$AA$25:$AA$40,'BBG rates'!$AC$25:$AC$40)</f>
        <v>11</v>
      </c>
      <c r="AL270" s="144">
        <f t="shared" si="79"/>
        <v>20.676186223039558</v>
      </c>
      <c r="AM270" s="142">
        <f>(SUMPRODUCT(AL270:AL$381,G270:G$381)+SUMPRODUCT(AL270:AL$381,H270:H$381))/12</f>
        <v>1585834.9259833938</v>
      </c>
    </row>
    <row r="271" spans="1:39" x14ac:dyDescent="0.2">
      <c r="A271" s="7">
        <v>250</v>
      </c>
      <c r="B271" s="7">
        <v>125</v>
      </c>
      <c r="C271" s="7">
        <v>62.5</v>
      </c>
      <c r="D271" s="12">
        <f t="shared" si="68"/>
        <v>20.833333333333332</v>
      </c>
      <c r="E271" s="29">
        <f t="shared" si="88"/>
        <v>880520.12831650185</v>
      </c>
      <c r="F271" s="2">
        <f t="shared" si="69"/>
        <v>1370.5873551352074</v>
      </c>
      <c r="G271" s="2">
        <f t="shared" si="70"/>
        <v>16991.9829576927</v>
      </c>
      <c r="H271" s="2">
        <f t="shared" si="71"/>
        <v>2892.0616303083361</v>
      </c>
      <c r="I271" s="2">
        <f t="shared" si="87"/>
        <v>21254.631943136246</v>
      </c>
      <c r="J271" s="2">
        <f t="shared" si="80"/>
        <v>442804.83214867179</v>
      </c>
      <c r="K271" s="2">
        <f t="shared" si="72"/>
        <v>14531.466071877701</v>
      </c>
      <c r="L271" s="2">
        <f t="shared" si="73"/>
        <v>302738.87649745209</v>
      </c>
      <c r="M271" s="2"/>
      <c r="N271" s="28">
        <f t="shared" si="81"/>
        <v>1998776.1272644594</v>
      </c>
      <c r="O271" s="2">
        <f t="shared" si="82"/>
        <v>3101.0408470135917</v>
      </c>
      <c r="P271" s="2">
        <f t="shared" si="83"/>
        <v>38445.439487048068</v>
      </c>
      <c r="R271">
        <f t="shared" si="84"/>
        <v>250</v>
      </c>
      <c r="S271" s="89">
        <f t="shared" si="74"/>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85"/>
        <v>9.8622075513876695E-2</v>
      </c>
      <c r="Y271" s="66">
        <f t="shared" si="75"/>
        <v>0</v>
      </c>
      <c r="Z271" s="72">
        <f t="shared" si="76"/>
        <v>0</v>
      </c>
      <c r="AA271" s="79">
        <f t="shared" si="77"/>
        <v>0</v>
      </c>
      <c r="AB271" s="81">
        <f t="shared" si="86"/>
        <v>0</v>
      </c>
      <c r="AD271" s="95">
        <f>locallinterp(R271,'BBG rates'!$N$10:$N$369,'BBG rates'!$P$10:$P$369)</f>
        <v>21.023499521141709</v>
      </c>
      <c r="AI271" s="185">
        <f t="shared" si="78"/>
        <v>250</v>
      </c>
      <c r="AJ271" s="127">
        <f>locallinterp(MIN(AI271,CAP_Senior*12),'BBG rates'!$X$24:$X$65,'BBG rates'!$Y$24:$Y$65)</f>
        <v>67.918742488467984</v>
      </c>
      <c r="AK271" s="127">
        <f>locallinterp(MIN(AI271,CAP_CB*12),'BBG rates'!$AA$25:$AA$40,'BBG rates'!$AC$25:$AC$40)</f>
        <v>11</v>
      </c>
      <c r="AL271" s="144">
        <f t="shared" si="79"/>
        <v>20.676186223039558</v>
      </c>
      <c r="AM271" s="142">
        <f>(SUMPRODUCT(AL271:AL$381,G271:G$381)+SUMPRODUCT(AL271:AL$381,H271:H$381))/12</f>
        <v>1551410.3629146172</v>
      </c>
    </row>
    <row r="272" spans="1:39" x14ac:dyDescent="0.2">
      <c r="A272" s="7">
        <v>251</v>
      </c>
      <c r="B272" s="7">
        <v>125.5</v>
      </c>
      <c r="C272" s="7">
        <v>62.75</v>
      </c>
      <c r="D272" s="12">
        <f t="shared" si="68"/>
        <v>20.916666666666668</v>
      </c>
      <c r="E272" s="29">
        <f t="shared" si="88"/>
        <v>860730.9281633381</v>
      </c>
      <c r="F272" s="2">
        <f t="shared" si="69"/>
        <v>1340.3200364117197</v>
      </c>
      <c r="G272" s="2">
        <f t="shared" si="70"/>
        <v>16962.135999479658</v>
      </c>
      <c r="H272" s="2">
        <f t="shared" si="71"/>
        <v>2827.0641536840599</v>
      </c>
      <c r="I272" s="2">
        <f t="shared" si="87"/>
        <v>21129.520189575436</v>
      </c>
      <c r="J272" s="2">
        <f t="shared" si="80"/>
        <v>441959.1306319529</v>
      </c>
      <c r="K272" s="2">
        <f t="shared" si="72"/>
        <v>14423.973038085724</v>
      </c>
      <c r="L272" s="2">
        <f t="shared" si="73"/>
        <v>301701.43604662642</v>
      </c>
      <c r="M272" s="2"/>
      <c r="N272" s="28">
        <f t="shared" si="81"/>
        <v>1960272.1664657502</v>
      </c>
      <c r="O272" s="2">
        <f t="shared" si="82"/>
        <v>3042.5195353524205</v>
      </c>
      <c r="P272" s="2">
        <f t="shared" si="83"/>
        <v>38503.960798709246</v>
      </c>
      <c r="R272">
        <f t="shared" si="84"/>
        <v>251</v>
      </c>
      <c r="S272" s="89">
        <f t="shared" si="74"/>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85"/>
        <v>9.9088319509021971E-2</v>
      </c>
      <c r="Y272" s="66">
        <f t="shared" si="75"/>
        <v>0</v>
      </c>
      <c r="Z272" s="72">
        <f t="shared" si="76"/>
        <v>0</v>
      </c>
      <c r="AA272" s="79">
        <f t="shared" si="77"/>
        <v>0</v>
      </c>
      <c r="AB272" s="81">
        <f t="shared" si="86"/>
        <v>0</v>
      </c>
      <c r="AD272" s="95">
        <f>locallinterp(R272,'BBG rates'!$N$10:$N$369,'BBG rates'!$P$10:$P$369)</f>
        <v>21.104983346202705</v>
      </c>
      <c r="AI272" s="185">
        <f t="shared" si="78"/>
        <v>251</v>
      </c>
      <c r="AJ272" s="127">
        <f>locallinterp(MIN(AI272,CAP_Senior*12),'BBG rates'!$X$24:$X$65,'BBG rates'!$Y$24:$Y$65)</f>
        <v>67.918742488467984</v>
      </c>
      <c r="AK272" s="127">
        <f>locallinterp(MIN(AI272,CAP_CB*12),'BBG rates'!$AA$25:$AA$40,'BBG rates'!$AC$25:$AC$40)</f>
        <v>11</v>
      </c>
      <c r="AL272" s="144">
        <f t="shared" si="79"/>
        <v>20.676186223039558</v>
      </c>
      <c r="AM272" s="142">
        <f>(SUMPRODUCT(AL272:AL$381,G272:G$381)+SUMPRODUCT(AL272:AL$381,H272:H$381))/12</f>
        <v>1517149.845517223</v>
      </c>
    </row>
    <row r="273" spans="1:39" x14ac:dyDescent="0.2">
      <c r="A273" s="7">
        <v>252</v>
      </c>
      <c r="B273" s="7">
        <v>126</v>
      </c>
      <c r="C273" s="7">
        <v>63</v>
      </c>
      <c r="D273" s="12">
        <f t="shared" si="68"/>
        <v>21</v>
      </c>
      <c r="E273" s="29">
        <f t="shared" si="88"/>
        <v>841036.20969351416</v>
      </c>
      <c r="F273" s="2">
        <f t="shared" si="69"/>
        <v>1310.1970890572293</v>
      </c>
      <c r="G273" s="2">
        <f t="shared" si="70"/>
        <v>16932.341468397506</v>
      </c>
      <c r="H273" s="2">
        <f t="shared" si="71"/>
        <v>2762.3770014264464</v>
      </c>
      <c r="I273" s="2">
        <f t="shared" si="87"/>
        <v>21004.915558881185</v>
      </c>
      <c r="J273" s="2">
        <f t="shared" si="80"/>
        <v>441103.22673650488</v>
      </c>
      <c r="K273" s="2">
        <f t="shared" si="72"/>
        <v>14317.118847739788</v>
      </c>
      <c r="L273" s="2">
        <f t="shared" si="73"/>
        <v>300659.49580253556</v>
      </c>
      <c r="M273" s="2"/>
      <c r="N273" s="28">
        <f t="shared" si="81"/>
        <v>1921709.5952747511</v>
      </c>
      <c r="O273" s="2">
        <f t="shared" si="82"/>
        <v>2983.9091430625908</v>
      </c>
      <c r="P273" s="2">
        <f t="shared" si="83"/>
        <v>38562.571190999079</v>
      </c>
      <c r="R273">
        <f t="shared" si="84"/>
        <v>252</v>
      </c>
      <c r="S273" s="89">
        <f t="shared" si="74"/>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85"/>
        <v>9.9554561511361328E-2</v>
      </c>
      <c r="Y273" s="66">
        <f t="shared" si="75"/>
        <v>0</v>
      </c>
      <c r="Z273" s="72">
        <f t="shared" si="76"/>
        <v>0</v>
      </c>
      <c r="AA273" s="79">
        <f t="shared" si="77"/>
        <v>0</v>
      </c>
      <c r="AB273" s="81">
        <f t="shared" si="86"/>
        <v>0</v>
      </c>
      <c r="AD273" s="95">
        <f>locallinterp(R273,'BBG rates'!$N$10:$N$369,'BBG rates'!$P$10:$P$369)</f>
        <v>21.186446202864438</v>
      </c>
      <c r="AI273" s="185">
        <f t="shared" si="78"/>
        <v>252</v>
      </c>
      <c r="AJ273" s="127">
        <f>locallinterp(MIN(AI273,CAP_Senior*12),'BBG rates'!$X$24:$X$65,'BBG rates'!$Y$24:$Y$65)</f>
        <v>67.918742488467984</v>
      </c>
      <c r="AK273" s="127">
        <f>locallinterp(MIN(AI273,CAP_CB*12),'BBG rates'!$AA$25:$AA$40,'BBG rates'!$AC$25:$AC$40)</f>
        <v>11</v>
      </c>
      <c r="AL273" s="144">
        <f t="shared" si="79"/>
        <v>20.676186223039558</v>
      </c>
      <c r="AM273" s="142">
        <f>(SUMPRODUCT(AL273:AL$381,G273:G$381)+SUMPRODUCT(AL273:AL$381,H273:H$381))/12</f>
        <v>1483052.7465529048</v>
      </c>
    </row>
    <row r="274" spans="1:39" x14ac:dyDescent="0.2">
      <c r="A274" s="7">
        <v>253</v>
      </c>
      <c r="B274" s="7">
        <v>126.5</v>
      </c>
      <c r="C274" s="7">
        <v>63.25</v>
      </c>
      <c r="D274" s="12">
        <f t="shared" si="68"/>
        <v>21.083333333333332</v>
      </c>
      <c r="E274" s="29">
        <f t="shared" si="88"/>
        <v>821435.61143487482</v>
      </c>
      <c r="F274" s="2">
        <f t="shared" si="69"/>
        <v>1280.2179608945798</v>
      </c>
      <c r="G274" s="2">
        <f t="shared" si="70"/>
        <v>16902.599272356318</v>
      </c>
      <c r="H274" s="2">
        <f t="shared" si="71"/>
        <v>2697.9989862829661</v>
      </c>
      <c r="I274" s="2">
        <f t="shared" si="87"/>
        <v>20880.816219533866</v>
      </c>
      <c r="J274" s="2">
        <f t="shared" si="80"/>
        <v>440237.20862850564</v>
      </c>
      <c r="K274" s="2">
        <f t="shared" si="72"/>
        <v>14210.900035383505</v>
      </c>
      <c r="L274" s="2">
        <f t="shared" si="73"/>
        <v>299613.14241266885</v>
      </c>
      <c r="M274" s="2"/>
      <c r="N274" s="28">
        <f t="shared" si="81"/>
        <v>1883088.3244752358</v>
      </c>
      <c r="O274" s="2">
        <f t="shared" si="82"/>
        <v>2925.209534546349</v>
      </c>
      <c r="P274" s="2">
        <f t="shared" si="83"/>
        <v>38621.270799515318</v>
      </c>
      <c r="R274">
        <f t="shared" si="84"/>
        <v>253</v>
      </c>
      <c r="S274" s="89">
        <f t="shared" si="74"/>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85"/>
        <v>0.10002080152142767</v>
      </c>
      <c r="Y274" s="66">
        <f t="shared" si="75"/>
        <v>0</v>
      </c>
      <c r="Z274" s="72">
        <f t="shared" si="76"/>
        <v>0</v>
      </c>
      <c r="AA274" s="79">
        <f t="shared" si="77"/>
        <v>0</v>
      </c>
      <c r="AB274" s="81">
        <f t="shared" si="86"/>
        <v>0</v>
      </c>
      <c r="AD274" s="95">
        <f>locallinterp(R274,'BBG rates'!$N$10:$N$369,'BBG rates'!$P$10:$P$369)</f>
        <v>21.267888299898672</v>
      </c>
      <c r="AI274" s="185">
        <f t="shared" si="78"/>
        <v>253</v>
      </c>
      <c r="AJ274" s="127">
        <f>locallinterp(MIN(AI274,CAP_Senior*12),'BBG rates'!$X$24:$X$65,'BBG rates'!$Y$24:$Y$65)</f>
        <v>67.918742488467984</v>
      </c>
      <c r="AK274" s="127">
        <f>locallinterp(MIN(AI274,CAP_CB*12),'BBG rates'!$AA$25:$AA$40,'BBG rates'!$AC$25:$AC$40)</f>
        <v>11</v>
      </c>
      <c r="AL274" s="144">
        <f t="shared" si="79"/>
        <v>20.676186223039558</v>
      </c>
      <c r="AM274" s="142">
        <f>(SUMPRODUCT(AL274:AL$381,G274:G$381)+SUMPRODUCT(AL274:AL$381,H274:H$381))/12</f>
        <v>1449118.4409952036</v>
      </c>
    </row>
    <row r="275" spans="1:39" x14ac:dyDescent="0.2">
      <c r="A275" s="7">
        <v>254</v>
      </c>
      <c r="B275" s="7">
        <v>127</v>
      </c>
      <c r="C275" s="7">
        <v>63.5</v>
      </c>
      <c r="D275" s="12">
        <f t="shared" si="68"/>
        <v>21.166666666666668</v>
      </c>
      <c r="E275" s="29">
        <f t="shared" si="88"/>
        <v>801928.77319025807</v>
      </c>
      <c r="F275" s="2">
        <f t="shared" si="69"/>
        <v>1250.382101694019</v>
      </c>
      <c r="G275" s="2">
        <f t="shared" si="70"/>
        <v>16872.90931942793</v>
      </c>
      <c r="H275" s="2">
        <f t="shared" si="71"/>
        <v>2633.9289251887931</v>
      </c>
      <c r="I275" s="2">
        <f t="shared" si="87"/>
        <v>20757.220346310743</v>
      </c>
      <c r="J275" s="2">
        <f t="shared" si="80"/>
        <v>439361.16399691073</v>
      </c>
      <c r="K275" s="2">
        <f t="shared" si="72"/>
        <v>14105.313153485335</v>
      </c>
      <c r="L275" s="2">
        <f t="shared" si="73"/>
        <v>298562.46174877294</v>
      </c>
      <c r="M275" s="2"/>
      <c r="N275" s="28">
        <f t="shared" si="81"/>
        <v>1844408.2647151737</v>
      </c>
      <c r="O275" s="2">
        <f t="shared" si="82"/>
        <v>2866.4205739995364</v>
      </c>
      <c r="P275" s="2">
        <f t="shared" si="83"/>
        <v>38680.059760062133</v>
      </c>
      <c r="R275">
        <f t="shared" si="84"/>
        <v>254</v>
      </c>
      <c r="S275" s="89">
        <f t="shared" si="74"/>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85"/>
        <v>0.10048703953895455</v>
      </c>
      <c r="Y275" s="66">
        <f t="shared" si="75"/>
        <v>0</v>
      </c>
      <c r="Z275" s="72">
        <f t="shared" si="76"/>
        <v>0</v>
      </c>
      <c r="AA275" s="79">
        <f t="shared" si="77"/>
        <v>0</v>
      </c>
      <c r="AB275" s="81">
        <f t="shared" si="86"/>
        <v>0</v>
      </c>
      <c r="AD275" s="95">
        <f>locallinterp(R275,'BBG rates'!$N$10:$N$369,'BBG rates'!$P$10:$P$369)</f>
        <v>21.3493098435946</v>
      </c>
      <c r="AI275" s="185">
        <f t="shared" si="78"/>
        <v>254</v>
      </c>
      <c r="AJ275" s="127">
        <f>locallinterp(MIN(AI275,CAP_Senior*12),'BBG rates'!$X$24:$X$65,'BBG rates'!$Y$24:$Y$65)</f>
        <v>67.918742488467984</v>
      </c>
      <c r="AK275" s="127">
        <f>locallinterp(MIN(AI275,CAP_CB*12),'BBG rates'!$AA$25:$AA$40,'BBG rates'!$AC$25:$AC$40)</f>
        <v>11</v>
      </c>
      <c r="AL275" s="144">
        <f t="shared" si="79"/>
        <v>20.676186223039558</v>
      </c>
      <c r="AM275" s="142">
        <f>(SUMPRODUCT(AL275:AL$381,G275:G$381)+SUMPRODUCT(AL275:AL$381,H275:H$381))/12</f>
        <v>1415346.3060219858</v>
      </c>
    </row>
    <row r="276" spans="1:39" x14ac:dyDescent="0.2">
      <c r="A276" s="7">
        <v>255</v>
      </c>
      <c r="B276" s="7">
        <v>127.5</v>
      </c>
      <c r="C276" s="7">
        <v>63.75</v>
      </c>
      <c r="D276" s="12">
        <f t="shared" si="68"/>
        <v>21.25</v>
      </c>
      <c r="E276" s="29">
        <f t="shared" si="88"/>
        <v>782515.33603315987</v>
      </c>
      <c r="F276" s="2">
        <f t="shared" si="69"/>
        <v>1220.6889631665777</v>
      </c>
      <c r="G276" s="2">
        <f t="shared" si="70"/>
        <v>16843.27151784566</v>
      </c>
      <c r="H276" s="2">
        <f t="shared" si="71"/>
        <v>2570.1656392525688</v>
      </c>
      <c r="I276" s="2">
        <f t="shared" si="87"/>
        <v>20634.126120264806</v>
      </c>
      <c r="J276" s="2">
        <f t="shared" si="80"/>
        <v>438475.18005562713</v>
      </c>
      <c r="K276" s="2">
        <f t="shared" si="72"/>
        <v>14000.354772348388</v>
      </c>
      <c r="L276" s="2">
        <f t="shared" si="73"/>
        <v>297507.53891240328</v>
      </c>
      <c r="M276" s="2"/>
      <c r="N276" s="28">
        <f t="shared" si="81"/>
        <v>1805669.3265065234</v>
      </c>
      <c r="O276" s="2">
        <f t="shared" si="82"/>
        <v>2807.5421254112734</v>
      </c>
      <c r="P276" s="2">
        <f t="shared" si="83"/>
        <v>38738.938208650397</v>
      </c>
      <c r="R276">
        <f t="shared" si="84"/>
        <v>255</v>
      </c>
      <c r="S276" s="89">
        <f t="shared" si="74"/>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85"/>
        <v>0.10095327556420841</v>
      </c>
      <c r="Y276" s="66">
        <f t="shared" si="75"/>
        <v>0</v>
      </c>
      <c r="Z276" s="72">
        <f t="shared" si="76"/>
        <v>0</v>
      </c>
      <c r="AA276" s="79">
        <f t="shared" si="77"/>
        <v>0</v>
      </c>
      <c r="AB276" s="81">
        <f t="shared" si="86"/>
        <v>0</v>
      </c>
      <c r="AD276" s="95">
        <f>locallinterp(R276,'BBG rates'!$N$10:$N$369,'BBG rates'!$P$10:$P$369)</f>
        <v>21.430711057642203</v>
      </c>
      <c r="AI276" s="185">
        <f t="shared" si="78"/>
        <v>255</v>
      </c>
      <c r="AJ276" s="127">
        <f>locallinterp(MIN(AI276,CAP_Senior*12),'BBG rates'!$X$24:$X$65,'BBG rates'!$Y$24:$Y$65)</f>
        <v>67.918742488467984</v>
      </c>
      <c r="AK276" s="127">
        <f>locallinterp(MIN(AI276,CAP_CB*12),'BBG rates'!$AA$25:$AA$40,'BBG rates'!$AC$25:$AC$40)</f>
        <v>11</v>
      </c>
      <c r="AL276" s="144">
        <f t="shared" si="79"/>
        <v>20.676186223039558</v>
      </c>
      <c r="AM276" s="142">
        <f>(SUMPRODUCT(AL276:AL$381,G276:G$381)+SUMPRODUCT(AL276:AL$381,H276:H$381))/12</f>
        <v>1381735.721007952</v>
      </c>
    </row>
    <row r="277" spans="1:39" x14ac:dyDescent="0.2">
      <c r="A277" s="7">
        <v>256</v>
      </c>
      <c r="B277" s="7">
        <v>128</v>
      </c>
      <c r="C277" s="7">
        <v>64</v>
      </c>
      <c r="D277" s="12">
        <f t="shared" si="68"/>
        <v>21.333333333333332</v>
      </c>
      <c r="E277" s="29">
        <f t="shared" si="88"/>
        <v>763194.94230341364</v>
      </c>
      <c r="F277" s="2">
        <f t="shared" si="69"/>
        <v>1191.1379989574716</v>
      </c>
      <c r="G277" s="2">
        <f t="shared" si="70"/>
        <v>16813.685776004007</v>
      </c>
      <c r="H277" s="2">
        <f t="shared" si="71"/>
        <v>2506.707953742211</v>
      </c>
      <c r="I277" s="2">
        <f t="shared" si="87"/>
        <v>20511.531728703689</v>
      </c>
      <c r="J277" s="2">
        <f t="shared" si="80"/>
        <v>437579.34354567865</v>
      </c>
      <c r="K277" s="2">
        <f t="shared" si="72"/>
        <v>13896.021480020663</v>
      </c>
      <c r="L277" s="2">
        <f t="shared" si="73"/>
        <v>296448.45824044081</v>
      </c>
      <c r="M277" s="2"/>
      <c r="N277" s="28">
        <f t="shared" si="81"/>
        <v>1766871.4202250254</v>
      </c>
      <c r="O277" s="2">
        <f t="shared" si="82"/>
        <v>2748.5740525636461</v>
      </c>
      <c r="P277" s="2">
        <f t="shared" si="83"/>
        <v>38797.906281498013</v>
      </c>
      <c r="R277">
        <f t="shared" si="84"/>
        <v>256</v>
      </c>
      <c r="S277" s="89">
        <f t="shared" si="74"/>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85"/>
        <v>0.10141950959692281</v>
      </c>
      <c r="Y277" s="66">
        <f t="shared" si="75"/>
        <v>0</v>
      </c>
      <c r="Z277" s="72">
        <f t="shared" si="76"/>
        <v>0</v>
      </c>
      <c r="AA277" s="79">
        <f t="shared" si="77"/>
        <v>0</v>
      </c>
      <c r="AB277" s="81">
        <f t="shared" si="86"/>
        <v>0</v>
      </c>
      <c r="AD277" s="95">
        <f>locallinterp(R277,'BBG rates'!$N$10:$N$369,'BBG rates'!$P$10:$P$369)</f>
        <v>21.512092153314295</v>
      </c>
      <c r="AI277" s="185">
        <f t="shared" si="78"/>
        <v>256</v>
      </c>
      <c r="AJ277" s="127">
        <f>locallinterp(MIN(AI277,CAP_Senior*12),'BBG rates'!$X$24:$X$65,'BBG rates'!$Y$24:$Y$65)</f>
        <v>67.918742488467984</v>
      </c>
      <c r="AK277" s="127">
        <f>locallinterp(MIN(AI277,CAP_CB*12),'BBG rates'!$AA$25:$AA$40,'BBG rates'!$AC$25:$AC$40)</f>
        <v>11</v>
      </c>
      <c r="AL277" s="144">
        <f t="shared" si="79"/>
        <v>20.676186223039558</v>
      </c>
      <c r="AM277" s="142">
        <f>(SUMPRODUCT(AL277:AL$381,G277:G$381)+SUMPRODUCT(AL277:AL$381,H277:H$381))/12</f>
        <v>1348286.0675171656</v>
      </c>
    </row>
    <row r="278" spans="1:39" x14ac:dyDescent="0.2">
      <c r="A278" s="7">
        <v>257</v>
      </c>
      <c r="B278" s="7">
        <v>128.5</v>
      </c>
      <c r="C278" s="7">
        <v>64.25</v>
      </c>
      <c r="D278" s="12">
        <f t="shared" ref="D278:D341" si="89">A278/12</f>
        <v>21.416666666666668</v>
      </c>
      <c r="E278" s="29">
        <f t="shared" si="88"/>
        <v>743967.23560288455</v>
      </c>
      <c r="F278" s="2">
        <f t="shared" ref="F278:F341" si="90">IF($A278&lt;=$I$8,-IPMT($G$11,1,$I$8-$A278+1,$E277),0)</f>
        <v>1161.7286646395239</v>
      </c>
      <c r="G278" s="2">
        <f t="shared" ref="G278:G341" si="91">IF($A278&lt;=$I$8,-PPMT($G$11,1,$I$8-$A278+1,$E277),0)</f>
        <v>16784.152002458384</v>
      </c>
      <c r="H278" s="2">
        <f t="shared" ref="H278:H341" si="92">IF($A278&lt;=$I$8,(E277-G278)*$G$13,0)</f>
        <v>2443.5546980707691</v>
      </c>
      <c r="I278" s="2">
        <f t="shared" si="87"/>
        <v>20389.435365168676</v>
      </c>
      <c r="J278" s="2">
        <f t="shared" si="80"/>
        <v>436673.74073736253</v>
      </c>
      <c r="K278" s="2">
        <f t="shared" ref="K278:K341" si="93">I278/(1+$F$12)^IF($I$7=1,$A278,IF($I$7=2,$B278,IF($I$7=4,$C278,$D278)))</f>
        <v>13792.309882205758</v>
      </c>
      <c r="L278" s="2">
        <f t="shared" ref="L278:L341" si="94">J278/(1+$F$12)^IF($I$7=1,$A278,IF($I$7=2,$B278,IF($I$7=4,$C278,$D278)))</f>
        <v>295385.30331057333</v>
      </c>
      <c r="M278" s="2"/>
      <c r="N278" s="28">
        <f t="shared" si="81"/>
        <v>1728014.456109995</v>
      </c>
      <c r="O278" s="2">
        <f t="shared" si="82"/>
        <v>2689.5162190313908</v>
      </c>
      <c r="P278" s="2">
        <f t="shared" si="83"/>
        <v>38856.964115030285</v>
      </c>
      <c r="R278">
        <f t="shared" si="84"/>
        <v>257</v>
      </c>
      <c r="S278" s="89">
        <f t="shared" ref="S278:S341" si="95">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85"/>
        <v>0.10188574163709774</v>
      </c>
      <c r="Y278" s="66">
        <f t="shared" ref="Y278:Y341" si="96">T278*X278%/12+Y279</f>
        <v>0</v>
      </c>
      <c r="Z278" s="72">
        <f t="shared" ref="Z278:Z341" si="97">IF(U278=0,0,Y278*1200/U278)</f>
        <v>0</v>
      </c>
      <c r="AA278" s="79">
        <f t="shared" ref="AA278:AA341" si="98">T278*$AA$17%/12+AA279</f>
        <v>0</v>
      </c>
      <c r="AB278" s="81">
        <f t="shared" si="86"/>
        <v>0</v>
      </c>
      <c r="AD278" s="95">
        <f>locallinterp(R278,'BBG rates'!$N$10:$N$369,'BBG rates'!$P$10:$P$369)</f>
        <v>21.593453344369607</v>
      </c>
      <c r="AI278" s="185">
        <f t="shared" ref="AI278:AI341" si="99">A278</f>
        <v>257</v>
      </c>
      <c r="AJ278" s="127">
        <f>locallinterp(MIN(AI278,CAP_Senior*12),'BBG rates'!$X$24:$X$65,'BBG rates'!$Y$24:$Y$65)</f>
        <v>67.918742488467984</v>
      </c>
      <c r="AK278" s="127">
        <f>locallinterp(MIN(AI278,CAP_CB*12),'BBG rates'!$AA$25:$AA$40,'BBG rates'!$AC$25:$AC$40)</f>
        <v>11</v>
      </c>
      <c r="AL278" s="144">
        <f t="shared" ref="AL278:AL341" si="100">SUMPRODUCT(AJ278:AK278,$AJ$19:$AK$19)</f>
        <v>20.676186223039558</v>
      </c>
      <c r="AM278" s="142">
        <f>(SUMPRODUCT(AL278:AL$381,G278:G$381)+SUMPRODUCT(AL278:AL$381,H278:H$381))/12</f>
        <v>1314996.7292956091</v>
      </c>
    </row>
    <row r="279" spans="1:39" x14ac:dyDescent="0.2">
      <c r="A279" s="7">
        <v>258</v>
      </c>
      <c r="B279" s="7">
        <v>129</v>
      </c>
      <c r="C279" s="7">
        <v>64.5</v>
      </c>
      <c r="D279" s="12">
        <f t="shared" si="89"/>
        <v>21.5</v>
      </c>
      <c r="E279" s="29">
        <f t="shared" si="88"/>
        <v>724831.86079117737</v>
      </c>
      <c r="F279" s="2">
        <f t="shared" si="90"/>
        <v>1132.4604177066115</v>
      </c>
      <c r="G279" s="2">
        <f t="shared" si="91"/>
        <v>16754.670105924823</v>
      </c>
      <c r="H279" s="2">
        <f t="shared" si="92"/>
        <v>2380.7047057823306</v>
      </c>
      <c r="I279" s="2">
        <f t="shared" si="87"/>
        <v>20267.835229413762</v>
      </c>
      <c r="J279" s="2">
        <f t="shared" ref="J279:J342" si="101">IF($I$7=1,I279*A279,IF($I$7=2,I279*B279,IF($I$7=4,I279*C279,I279*D279)))</f>
        <v>435758.4574323959</v>
      </c>
      <c r="K279" s="2">
        <f t="shared" si="93"/>
        <v>13689.216602174007</v>
      </c>
      <c r="L279" s="2">
        <f t="shared" si="94"/>
        <v>294318.15694674116</v>
      </c>
      <c r="M279" s="2"/>
      <c r="N279" s="28">
        <f t="shared" ref="N279:N342" si="102">IF($A279&lt;=$I$8,N278-P279,0)</f>
        <v>1689098.344264115</v>
      </c>
      <c r="O279" s="2">
        <f t="shared" ref="O279:O342" si="103">IF($A279&lt;=$I$8,-IPMT($G$11,1,$I$8-$A279+1,$N278),0)</f>
        <v>2630.3684881815789</v>
      </c>
      <c r="P279" s="2">
        <f t="shared" ref="P279:P342" si="104">IF($A279&lt;=$I$8,-PPMT($G$11,1,$I$8-$A279+1,$N278),0)</f>
        <v>38916.111845880092</v>
      </c>
      <c r="R279">
        <f t="shared" ref="R279:R342" si="105">ROUND(D279*12,1)</f>
        <v>258</v>
      </c>
      <c r="S279" s="89">
        <f t="shared" si="95"/>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106">((1+W279%)^(1/12)-1)*1200</f>
        <v>0.10235197168499965</v>
      </c>
      <c r="Y279" s="66">
        <f t="shared" si="96"/>
        <v>0</v>
      </c>
      <c r="Z279" s="72">
        <f t="shared" si="97"/>
        <v>0</v>
      </c>
      <c r="AA279" s="79">
        <f t="shared" si="98"/>
        <v>0</v>
      </c>
      <c r="AB279" s="81">
        <f t="shared" ref="AB279:AB342" si="107">IF(U279=0,0,AA279*1200/U279)</f>
        <v>0</v>
      </c>
      <c r="AD279" s="95">
        <f>locallinterp(R279,'BBG rates'!$N$10:$N$369,'BBG rates'!$P$10:$P$369)</f>
        <v>21.674794856997718</v>
      </c>
      <c r="AI279" s="185">
        <f t="shared" si="99"/>
        <v>258</v>
      </c>
      <c r="AJ279" s="127">
        <f>locallinterp(MIN(AI279,CAP_Senior*12),'BBG rates'!$X$24:$X$65,'BBG rates'!$Y$24:$Y$65)</f>
        <v>67.918742488467984</v>
      </c>
      <c r="AK279" s="127">
        <f>locallinterp(MIN(AI279,CAP_CB*12),'BBG rates'!$AA$25:$AA$40,'BBG rates'!$AC$25:$AC$40)</f>
        <v>11</v>
      </c>
      <c r="AL279" s="144">
        <f t="shared" si="100"/>
        <v>20.676186223039558</v>
      </c>
      <c r="AM279" s="142">
        <f>(SUMPRODUCT(AL279:AL$381,G279:G$381)+SUMPRODUCT(AL279:AL$381,H279:H$381))/12</f>
        <v>1281867.0922637649</v>
      </c>
    </row>
    <row r="280" spans="1:39" x14ac:dyDescent="0.2">
      <c r="A280" s="7">
        <v>259</v>
      </c>
      <c r="B280" s="7">
        <v>129.5</v>
      </c>
      <c r="C280" s="7">
        <v>64.75</v>
      </c>
      <c r="D280" s="12">
        <f t="shared" si="89"/>
        <v>21.583333333333332</v>
      </c>
      <c r="E280" s="29">
        <f t="shared" si="88"/>
        <v>705788.46398135973</v>
      </c>
      <c r="F280" s="2">
        <f t="shared" si="90"/>
        <v>1103.3327175671318</v>
      </c>
      <c r="G280" s="2">
        <f t="shared" si="91"/>
        <v>16725.239995279706</v>
      </c>
      <c r="H280" s="2">
        <f t="shared" si="92"/>
        <v>2318.1568145379715</v>
      </c>
      <c r="I280" s="2">
        <f t="shared" si="87"/>
        <v>20146.72952738481</v>
      </c>
      <c r="J280" s="2">
        <f t="shared" si="101"/>
        <v>434833.57896605547</v>
      </c>
      <c r="K280" s="2">
        <f t="shared" si="93"/>
        <v>13586.738280674084</v>
      </c>
      <c r="L280" s="2">
        <f t="shared" si="94"/>
        <v>293247.10122454894</v>
      </c>
      <c r="M280" s="2"/>
      <c r="N280" s="28">
        <f t="shared" si="102"/>
        <v>1650122.9946532266</v>
      </c>
      <c r="O280" s="2">
        <f t="shared" si="103"/>
        <v>2571.1307231732999</v>
      </c>
      <c r="P280" s="2">
        <f t="shared" si="104"/>
        <v>38975.34961088837</v>
      </c>
      <c r="R280">
        <f t="shared" si="105"/>
        <v>259</v>
      </c>
      <c r="S280" s="89">
        <f t="shared" si="95"/>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106"/>
        <v>0.1028181997403621</v>
      </c>
      <c r="Y280" s="66">
        <f t="shared" si="96"/>
        <v>0</v>
      </c>
      <c r="Z280" s="72">
        <f t="shared" si="97"/>
        <v>0</v>
      </c>
      <c r="AA280" s="79">
        <f t="shared" si="98"/>
        <v>0</v>
      </c>
      <c r="AB280" s="81">
        <f t="shared" si="107"/>
        <v>0</v>
      </c>
      <c r="AD280" s="95">
        <f>locallinterp(R280,'BBG rates'!$N$10:$N$369,'BBG rates'!$P$10:$P$369)</f>
        <v>21.756116914906606</v>
      </c>
      <c r="AI280" s="185">
        <f t="shared" si="99"/>
        <v>259</v>
      </c>
      <c r="AJ280" s="127">
        <f>locallinterp(MIN(AI280,CAP_Senior*12),'BBG rates'!$X$24:$X$65,'BBG rates'!$Y$24:$Y$65)</f>
        <v>67.918742488467984</v>
      </c>
      <c r="AK280" s="127">
        <f>locallinterp(MIN(AI280,CAP_CB*12),'BBG rates'!$AA$25:$AA$40,'BBG rates'!$AC$25:$AC$40)</f>
        <v>11</v>
      </c>
      <c r="AL280" s="144">
        <f t="shared" si="100"/>
        <v>20.676186223039558</v>
      </c>
      <c r="AM280" s="142">
        <f>(SUMPRODUCT(AL280:AL$381,G280:G$381)+SUMPRODUCT(AL280:AL$381,H280:H$381))/12</f>
        <v>1248896.544509222</v>
      </c>
    </row>
    <row r="281" spans="1:39" x14ac:dyDescent="0.2">
      <c r="A281" s="7">
        <v>260</v>
      </c>
      <c r="B281" s="7">
        <v>130</v>
      </c>
      <c r="C281" s="7">
        <v>65</v>
      </c>
      <c r="D281" s="12">
        <f t="shared" si="89"/>
        <v>21.666666666666668</v>
      </c>
      <c r="E281" s="29">
        <f t="shared" si="88"/>
        <v>686836.69253569841</v>
      </c>
      <c r="F281" s="2">
        <f t="shared" si="90"/>
        <v>1074.3450255374921</v>
      </c>
      <c r="G281" s="2">
        <f t="shared" si="91"/>
        <v>16695.861579559474</v>
      </c>
      <c r="H281" s="2">
        <f t="shared" si="92"/>
        <v>2255.9098661017524</v>
      </c>
      <c r="I281" s="2">
        <f t="shared" si="87"/>
        <v>20026.116471198719</v>
      </c>
      <c r="J281" s="2">
        <f t="shared" si="101"/>
        <v>433899.19020930561</v>
      </c>
      <c r="K281" s="2">
        <f t="shared" si="93"/>
        <v>13484.871575844982</v>
      </c>
      <c r="L281" s="2">
        <f t="shared" si="94"/>
        <v>292172.21747664129</v>
      </c>
      <c r="M281" s="2"/>
      <c r="N281" s="28">
        <f t="shared" si="102"/>
        <v>1611088.3171061222</v>
      </c>
      <c r="O281" s="2">
        <f t="shared" si="103"/>
        <v>2511.8027869573457</v>
      </c>
      <c r="P281" s="2">
        <f t="shared" si="104"/>
        <v>39034.677547104315</v>
      </c>
      <c r="R281">
        <f t="shared" si="105"/>
        <v>260</v>
      </c>
      <c r="S281" s="89">
        <f t="shared" si="95"/>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106"/>
        <v>0.10328442580345154</v>
      </c>
      <c r="Y281" s="66">
        <f t="shared" si="96"/>
        <v>0</v>
      </c>
      <c r="Z281" s="72">
        <f t="shared" si="97"/>
        <v>0</v>
      </c>
      <c r="AA281" s="79">
        <f t="shared" si="98"/>
        <v>0</v>
      </c>
      <c r="AB281" s="81">
        <f t="shared" si="107"/>
        <v>0</v>
      </c>
      <c r="AD281" s="95">
        <f>locallinterp(R281,'BBG rates'!$N$10:$N$369,'BBG rates'!$P$10:$P$369)</f>
        <v>21.837419744293623</v>
      </c>
      <c r="AI281" s="185">
        <f t="shared" si="99"/>
        <v>260</v>
      </c>
      <c r="AJ281" s="127">
        <f>locallinterp(MIN(AI281,CAP_Senior*12),'BBG rates'!$X$24:$X$65,'BBG rates'!$Y$24:$Y$65)</f>
        <v>67.918742488467984</v>
      </c>
      <c r="AK281" s="127">
        <f>locallinterp(MIN(AI281,CAP_CB*12),'BBG rates'!$AA$25:$AA$40,'BBG rates'!$AC$25:$AC$40)</f>
        <v>11</v>
      </c>
      <c r="AL281" s="144">
        <f t="shared" si="100"/>
        <v>20.676186223039558</v>
      </c>
      <c r="AM281" s="142">
        <f>(SUMPRODUCT(AL281:AL$381,G281:G$381)+SUMPRODUCT(AL281:AL$381,H281:H$381))/12</f>
        <v>1216084.4762793032</v>
      </c>
    </row>
    <row r="282" spans="1:39" x14ac:dyDescent="0.2">
      <c r="A282" s="7">
        <v>261</v>
      </c>
      <c r="B282" s="7">
        <v>130.5</v>
      </c>
      <c r="C282" s="7">
        <v>65.25</v>
      </c>
      <c r="D282" s="12">
        <f t="shared" si="89"/>
        <v>21.75</v>
      </c>
      <c r="E282" s="29">
        <f t="shared" si="88"/>
        <v>667976.19506141136</v>
      </c>
      <c r="F282" s="2">
        <f t="shared" si="90"/>
        <v>1045.4968048356197</v>
      </c>
      <c r="G282" s="2">
        <f t="shared" si="91"/>
        <v>16666.534767960347</v>
      </c>
      <c r="H282" s="2">
        <f t="shared" si="92"/>
        <v>2193.9627063267671</v>
      </c>
      <c r="I282" s="2">
        <f t="shared" si="87"/>
        <v>19905.994279122737</v>
      </c>
      <c r="J282" s="2">
        <f t="shared" si="101"/>
        <v>432955.37557091954</v>
      </c>
      <c r="K282" s="2">
        <f t="shared" si="93"/>
        <v>13383.61316312851</v>
      </c>
      <c r="L282" s="2">
        <f t="shared" si="94"/>
        <v>291093.58629804512</v>
      </c>
      <c r="M282" s="2"/>
      <c r="N282" s="28">
        <f t="shared" si="102"/>
        <v>1571994.2213143364</v>
      </c>
      <c r="O282" s="2">
        <f t="shared" si="103"/>
        <v>2452.3845422758923</v>
      </c>
      <c r="P282" s="2">
        <f t="shared" si="104"/>
        <v>39094.095791785774</v>
      </c>
      <c r="R282">
        <f t="shared" si="105"/>
        <v>261</v>
      </c>
      <c r="S282" s="89">
        <f t="shared" si="95"/>
        <v>0</v>
      </c>
      <c r="T282" s="89">
        <f>IF(AND(S282=0,S281&gt;0),SUM($G282:$H$381),S282)</f>
        <v>0</v>
      </c>
      <c r="U282" s="82">
        <f>SUM(T282:T$381)</f>
        <v>0</v>
      </c>
      <c r="V282" s="68">
        <f>localspline(R282,'BBG rates'!$G$10:$G$27,'BBG rates'!$K$10:$K$27)</f>
        <v>0.97540589499727048</v>
      </c>
      <c r="W282" s="68">
        <f>locallinterp(R282,'BBG rates'!$G$10:$G$27,'BBG rates'!$J$10:$J$27)</f>
        <v>0.1038</v>
      </c>
      <c r="X282" s="56">
        <f t="shared" si="106"/>
        <v>0.10375064987426796</v>
      </c>
      <c r="Y282" s="66">
        <f t="shared" si="96"/>
        <v>0</v>
      </c>
      <c r="Z282" s="72">
        <f t="shared" si="97"/>
        <v>0</v>
      </c>
      <c r="AA282" s="79">
        <f t="shared" si="98"/>
        <v>0</v>
      </c>
      <c r="AB282" s="81">
        <f t="shared" si="107"/>
        <v>0</v>
      </c>
      <c r="AD282" s="95">
        <f>locallinterp(R282,'BBG rates'!$N$10:$N$369,'BBG rates'!$P$10:$P$369)</f>
        <v>21.91870356887673</v>
      </c>
      <c r="AI282" s="185">
        <f t="shared" si="99"/>
        <v>261</v>
      </c>
      <c r="AJ282" s="127">
        <f>locallinterp(MIN(AI282,CAP_Senior*12),'BBG rates'!$X$24:$X$65,'BBG rates'!$Y$24:$Y$65)</f>
        <v>67.918742488467984</v>
      </c>
      <c r="AK282" s="127">
        <f>locallinterp(MIN(AI282,CAP_CB*12),'BBG rates'!$AA$25:$AA$40,'BBG rates'!$AC$25:$AC$40)</f>
        <v>11</v>
      </c>
      <c r="AL282" s="144">
        <f t="shared" si="100"/>
        <v>20.676186223039558</v>
      </c>
      <c r="AM282" s="142">
        <f>(SUMPRODUCT(AL282:AL$381,G282:G$381)+SUMPRODUCT(AL282:AL$381,H282:H$381))/12</f>
        <v>1183430.2799737218</v>
      </c>
    </row>
    <row r="283" spans="1:39" x14ac:dyDescent="0.2">
      <c r="A283" s="7">
        <v>262</v>
      </c>
      <c r="B283" s="7">
        <v>131</v>
      </c>
      <c r="C283" s="7">
        <v>65.5</v>
      </c>
      <c r="D283" s="12">
        <f t="shared" si="89"/>
        <v>21.833333333333332</v>
      </c>
      <c r="E283" s="29">
        <f t="shared" si="88"/>
        <v>649206.62140643212</v>
      </c>
      <c r="F283" s="2">
        <f t="shared" si="90"/>
        <v>1016.7875205744961</v>
      </c>
      <c r="G283" s="2">
        <f t="shared" si="91"/>
        <v>16637.259469838045</v>
      </c>
      <c r="H283" s="2">
        <f t="shared" si="92"/>
        <v>2132.3141851412302</v>
      </c>
      <c r="I283" s="2">
        <f t="shared" si="87"/>
        <v>19786.361175553771</v>
      </c>
      <c r="J283" s="2">
        <f t="shared" si="101"/>
        <v>432002.21899959067</v>
      </c>
      <c r="K283" s="2">
        <f t="shared" si="93"/>
        <v>13282.959735182147</v>
      </c>
      <c r="L283" s="2">
        <f t="shared" si="94"/>
        <v>290011.28755147685</v>
      </c>
      <c r="M283" s="2"/>
      <c r="N283" s="28">
        <f t="shared" si="102"/>
        <v>1532840.6168319369</v>
      </c>
      <c r="O283" s="2">
        <f t="shared" si="103"/>
        <v>2392.8758516621838</v>
      </c>
      <c r="P283" s="2">
        <f t="shared" si="104"/>
        <v>39153.604482399482</v>
      </c>
      <c r="R283">
        <f t="shared" si="105"/>
        <v>262</v>
      </c>
      <c r="S283" s="89">
        <f t="shared" si="95"/>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106"/>
        <v>0.10421687195281137</v>
      </c>
      <c r="Y283" s="66">
        <f t="shared" si="96"/>
        <v>0</v>
      </c>
      <c r="Z283" s="72">
        <f t="shared" si="97"/>
        <v>0</v>
      </c>
      <c r="AA283" s="79">
        <f t="shared" si="98"/>
        <v>0</v>
      </c>
      <c r="AB283" s="81">
        <f t="shared" si="107"/>
        <v>0</v>
      </c>
      <c r="AD283" s="95">
        <f>locallinterp(R283,'BBG rates'!$N$10:$N$369,'BBG rates'!$P$10:$P$369)</f>
        <v>21.999968624801195</v>
      </c>
      <c r="AI283" s="185">
        <f t="shared" si="99"/>
        <v>262</v>
      </c>
      <c r="AJ283" s="127">
        <f>locallinterp(MIN(AI283,CAP_Senior*12),'BBG rates'!$X$24:$X$65,'BBG rates'!$Y$24:$Y$65)</f>
        <v>67.918742488467984</v>
      </c>
      <c r="AK283" s="127">
        <f>locallinterp(MIN(AI283,CAP_CB*12),'BBG rates'!$AA$25:$AA$40,'BBG rates'!$AC$25:$AC$40)</f>
        <v>11</v>
      </c>
      <c r="AL283" s="144">
        <f t="shared" si="100"/>
        <v>20.676186223039558</v>
      </c>
      <c r="AM283" s="142">
        <f>(SUMPRODUCT(AL283:AL$381,G283:G$381)+SUMPRODUCT(AL283:AL$381,H283:H$381))/12</f>
        <v>1150933.3501372614</v>
      </c>
    </row>
    <row r="284" spans="1:39" x14ac:dyDescent="0.2">
      <c r="A284" s="7">
        <v>263</v>
      </c>
      <c r="B284" s="7">
        <v>131.5</v>
      </c>
      <c r="C284" s="7">
        <v>65.75</v>
      </c>
      <c r="D284" s="12">
        <f t="shared" si="89"/>
        <v>21.916666666666668</v>
      </c>
      <c r="E284" s="29">
        <f t="shared" si="88"/>
        <v>630527.62265519006</v>
      </c>
      <c r="F284" s="2">
        <f t="shared" si="90"/>
        <v>988.21663975570857</v>
      </c>
      <c r="G284" s="2">
        <f t="shared" si="91"/>
        <v>16608.035594707511</v>
      </c>
      <c r="H284" s="2">
        <f t="shared" si="92"/>
        <v>2070.9631565346167</v>
      </c>
      <c r="I284" s="2">
        <f t="shared" si="87"/>
        <v>19667.215390997837</v>
      </c>
      <c r="J284" s="2">
        <f t="shared" si="101"/>
        <v>431039.80398603593</v>
      </c>
      <c r="K284" s="2">
        <f t="shared" si="93"/>
        <v>13182.90800179239</v>
      </c>
      <c r="L284" s="2">
        <f t="shared" si="94"/>
        <v>288925.40037261654</v>
      </c>
      <c r="M284" s="2"/>
      <c r="N284" s="28">
        <f t="shared" si="102"/>
        <v>1493627.4130753155</v>
      </c>
      <c r="O284" s="2">
        <f t="shared" si="103"/>
        <v>2333.2765774402133</v>
      </c>
      <c r="P284" s="2">
        <f t="shared" si="104"/>
        <v>39213.203756621449</v>
      </c>
      <c r="R284">
        <f t="shared" si="105"/>
        <v>263</v>
      </c>
      <c r="S284" s="89">
        <f t="shared" si="95"/>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106"/>
        <v>0.10468309203881532</v>
      </c>
      <c r="Y284" s="66">
        <f t="shared" si="96"/>
        <v>0</v>
      </c>
      <c r="Z284" s="72">
        <f t="shared" si="97"/>
        <v>0</v>
      </c>
      <c r="AA284" s="79">
        <f t="shared" si="98"/>
        <v>0</v>
      </c>
      <c r="AB284" s="81">
        <f t="shared" si="107"/>
        <v>0</v>
      </c>
      <c r="AD284" s="95">
        <f>locallinterp(R284,'BBG rates'!$N$10:$N$369,'BBG rates'!$P$10:$P$369)</f>
        <v>22.081215145732482</v>
      </c>
      <c r="AI284" s="185">
        <f t="shared" si="99"/>
        <v>263</v>
      </c>
      <c r="AJ284" s="127">
        <f>locallinterp(MIN(AI284,CAP_Senior*12),'BBG rates'!$X$24:$X$65,'BBG rates'!$Y$24:$Y$65)</f>
        <v>67.918742488467984</v>
      </c>
      <c r="AK284" s="127">
        <f>locallinterp(MIN(AI284,CAP_CB*12),'BBG rates'!$AA$25:$AA$40,'BBG rates'!$AC$25:$AC$40)</f>
        <v>11</v>
      </c>
      <c r="AL284" s="144">
        <f t="shared" si="100"/>
        <v>20.676186223039558</v>
      </c>
      <c r="AM284" s="142">
        <f>(SUMPRODUCT(AL284:AL$381,G284:G$381)+SUMPRODUCT(AL284:AL$381,H284:H$381))/12</f>
        <v>1118593.0834524774</v>
      </c>
    </row>
    <row r="285" spans="1:39" x14ac:dyDescent="0.2">
      <c r="A285" s="7">
        <v>264</v>
      </c>
      <c r="B285" s="7">
        <v>132</v>
      </c>
      <c r="C285" s="7">
        <v>66</v>
      </c>
      <c r="D285" s="12">
        <f t="shared" si="89"/>
        <v>22</v>
      </c>
      <c r="E285" s="29">
        <f t="shared" si="88"/>
        <v>611938.85112440353</v>
      </c>
      <c r="F285" s="2">
        <f t="shared" si="90"/>
        <v>959.78363126302804</v>
      </c>
      <c r="G285" s="2">
        <f t="shared" si="91"/>
        <v>16578.863052242625</v>
      </c>
      <c r="H285" s="2">
        <f t="shared" si="92"/>
        <v>2009.9084785438467</v>
      </c>
      <c r="I285" s="2">
        <f t="shared" si="87"/>
        <v>19548.555162049499</v>
      </c>
      <c r="J285" s="2">
        <f t="shared" si="101"/>
        <v>430068.21356508898</v>
      </c>
      <c r="K285" s="2">
        <f t="shared" si="93"/>
        <v>13083.454689788483</v>
      </c>
      <c r="L285" s="2">
        <f t="shared" si="94"/>
        <v>287836.00317534665</v>
      </c>
      <c r="M285" s="2"/>
      <c r="N285" s="28">
        <f t="shared" si="102"/>
        <v>1454354.5193229783</v>
      </c>
      <c r="O285" s="2">
        <f t="shared" si="103"/>
        <v>2273.5865817244048</v>
      </c>
      <c r="P285" s="2">
        <f t="shared" si="104"/>
        <v>39272.893752337266</v>
      </c>
      <c r="R285">
        <f t="shared" si="105"/>
        <v>264</v>
      </c>
      <c r="S285" s="89">
        <f t="shared" si="95"/>
        <v>0</v>
      </c>
      <c r="T285" s="89">
        <f>IF(AND(S285=0,S284&gt;0),SUM($G285:$H$381),S285)</f>
        <v>0</v>
      </c>
      <c r="U285" s="82">
        <f>SUM(T285:T$381)</f>
        <v>0</v>
      </c>
      <c r="V285" s="68">
        <f>localspline(R285,'BBG rates'!$G$10:$G$27,'BBG rates'!$K$10:$K$27)</f>
        <v>0.97473866511527496</v>
      </c>
      <c r="W285" s="68">
        <f>locallinterp(R285,'BBG rates'!$G$10:$G$27,'BBG rates'!$J$10:$J$27)</f>
        <v>0.1052</v>
      </c>
      <c r="X285" s="56">
        <f t="shared" si="106"/>
        <v>0.10514931013254625</v>
      </c>
      <c r="Y285" s="66">
        <f t="shared" si="96"/>
        <v>0</v>
      </c>
      <c r="Z285" s="72">
        <f t="shared" si="97"/>
        <v>0</v>
      </c>
      <c r="AA285" s="79">
        <f t="shared" si="98"/>
        <v>0</v>
      </c>
      <c r="AB285" s="81">
        <f t="shared" si="107"/>
        <v>0</v>
      </c>
      <c r="AD285" s="95">
        <f>locallinterp(R285,'BBG rates'!$N$10:$N$369,'BBG rates'!$P$10:$P$369)</f>
        <v>22.162443367825421</v>
      </c>
      <c r="AI285" s="185">
        <f t="shared" si="99"/>
        <v>264</v>
      </c>
      <c r="AJ285" s="127">
        <f>locallinterp(MIN(AI285,CAP_Senior*12),'BBG rates'!$X$24:$X$65,'BBG rates'!$Y$24:$Y$65)</f>
        <v>67.918742488467984</v>
      </c>
      <c r="AK285" s="127">
        <f>locallinterp(MIN(AI285,CAP_CB*12),'BBG rates'!$AA$25:$AA$40,'BBG rates'!$AC$25:$AC$40)</f>
        <v>11</v>
      </c>
      <c r="AL285" s="144">
        <f t="shared" si="100"/>
        <v>20.676186223039558</v>
      </c>
      <c r="AM285" s="142">
        <f>(SUMPRODUCT(AL285:AL$381,G285:G$381)+SUMPRODUCT(AL285:AL$381,H285:H$381))/12</f>
        <v>1086408.8787324268</v>
      </c>
    </row>
    <row r="286" spans="1:39" x14ac:dyDescent="0.2">
      <c r="A286" s="7">
        <v>265</v>
      </c>
      <c r="B286" s="7">
        <v>132.5</v>
      </c>
      <c r="C286" s="7">
        <v>66.25</v>
      </c>
      <c r="D286" s="12">
        <f t="shared" si="89"/>
        <v>22.083333333333332</v>
      </c>
      <c r="E286" s="29">
        <f t="shared" si="88"/>
        <v>593439.96035888803</v>
      </c>
      <c r="F286" s="2">
        <f t="shared" si="90"/>
        <v>931.48796585600473</v>
      </c>
      <c r="G286" s="2">
        <f t="shared" si="91"/>
        <v>16549.741752275924</v>
      </c>
      <c r="H286" s="2">
        <f t="shared" si="92"/>
        <v>1949.1490132395145</v>
      </c>
      <c r="I286" s="2">
        <f t="shared" si="87"/>
        <v>19430.378731371446</v>
      </c>
      <c r="J286" s="2">
        <f t="shared" si="101"/>
        <v>429087.53031778609</v>
      </c>
      <c r="K286" s="2">
        <f t="shared" si="93"/>
        <v>12984.596542956582</v>
      </c>
      <c r="L286" s="2">
        <f t="shared" si="94"/>
        <v>286743.17365695786</v>
      </c>
      <c r="M286" s="2"/>
      <c r="N286" s="28">
        <f t="shared" si="102"/>
        <v>1415021.8447153359</v>
      </c>
      <c r="O286" s="2">
        <f t="shared" si="103"/>
        <v>2213.8057264192944</v>
      </c>
      <c r="P286" s="2">
        <f t="shared" si="104"/>
        <v>39332.674607642381</v>
      </c>
      <c r="R286">
        <f t="shared" si="105"/>
        <v>265</v>
      </c>
      <c r="S286" s="89">
        <f t="shared" si="95"/>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106"/>
        <v>0.10561552623427062</v>
      </c>
      <c r="Y286" s="66">
        <f t="shared" si="96"/>
        <v>0</v>
      </c>
      <c r="Z286" s="72">
        <f t="shared" si="97"/>
        <v>0</v>
      </c>
      <c r="AA286" s="79">
        <f t="shared" si="98"/>
        <v>0</v>
      </c>
      <c r="AB286" s="81">
        <f t="shared" si="107"/>
        <v>0</v>
      </c>
      <c r="AD286" s="95">
        <f>locallinterp(R286,'BBG rates'!$N$10:$N$369,'BBG rates'!$P$10:$P$369)</f>
        <v>22.243653529724085</v>
      </c>
      <c r="AI286" s="185">
        <f t="shared" si="99"/>
        <v>265</v>
      </c>
      <c r="AJ286" s="127">
        <f>locallinterp(MIN(AI286,CAP_Senior*12),'BBG rates'!$X$24:$X$65,'BBG rates'!$Y$24:$Y$65)</f>
        <v>67.918742488467984</v>
      </c>
      <c r="AK286" s="127">
        <f>locallinterp(MIN(AI286,CAP_CB*12),'BBG rates'!$AA$25:$AA$40,'BBG rates'!$AC$25:$AC$40)</f>
        <v>11</v>
      </c>
      <c r="AL286" s="144">
        <f t="shared" si="100"/>
        <v>20.676186223039558</v>
      </c>
      <c r="AM286" s="142">
        <f>(SUMPRODUCT(AL286:AL$381,G286:G$381)+SUMPRODUCT(AL286:AL$381,H286:H$381))/12</f>
        <v>1054380.1369134206</v>
      </c>
    </row>
    <row r="287" spans="1:39" x14ac:dyDescent="0.2">
      <c r="A287" s="7">
        <v>266</v>
      </c>
      <c r="B287" s="7">
        <v>133</v>
      </c>
      <c r="C287" s="7">
        <v>66.5</v>
      </c>
      <c r="D287" s="12">
        <f t="shared" si="89"/>
        <v>22.166666666666668</v>
      </c>
      <c r="E287" s="29">
        <f t="shared" si="88"/>
        <v>575030.60512737755</v>
      </c>
      <c r="F287" s="2">
        <f t="shared" si="90"/>
        <v>903.32911616358763</v>
      </c>
      <c r="G287" s="2">
        <f t="shared" si="91"/>
        <v>16520.671604798332</v>
      </c>
      <c r="H287" s="2">
        <f t="shared" si="92"/>
        <v>1888.6836267121664</v>
      </c>
      <c r="I287" s="2">
        <f t="shared" si="87"/>
        <v>19312.684347674083</v>
      </c>
      <c r="J287" s="2">
        <f t="shared" si="101"/>
        <v>428097.8363734422</v>
      </c>
      <c r="K287" s="2">
        <f t="shared" si="93"/>
        <v>12886.330321954383</v>
      </c>
      <c r="L287" s="2">
        <f t="shared" si="94"/>
        <v>285646.98880332219</v>
      </c>
      <c r="M287" s="2"/>
      <c r="N287" s="28">
        <f t="shared" si="102"/>
        <v>1375629.2982544934</v>
      </c>
      <c r="O287" s="2">
        <f t="shared" si="103"/>
        <v>2153.9338732192095</v>
      </c>
      <c r="P287" s="2">
        <f t="shared" si="104"/>
        <v>39392.546460842459</v>
      </c>
      <c r="R287">
        <f t="shared" si="105"/>
        <v>266</v>
      </c>
      <c r="S287" s="89">
        <f t="shared" si="95"/>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106"/>
        <v>0.10608174034345552</v>
      </c>
      <c r="Y287" s="66">
        <f t="shared" si="96"/>
        <v>0</v>
      </c>
      <c r="Z287" s="72">
        <f t="shared" si="97"/>
        <v>0</v>
      </c>
      <c r="AA287" s="79">
        <f t="shared" si="98"/>
        <v>0</v>
      </c>
      <c r="AB287" s="81">
        <f t="shared" si="107"/>
        <v>0</v>
      </c>
      <c r="AD287" s="95">
        <f>locallinterp(R287,'BBG rates'!$N$10:$N$369,'BBG rates'!$P$10:$P$369)</f>
        <v>22.324845872562559</v>
      </c>
      <c r="AI287" s="185">
        <f t="shared" si="99"/>
        <v>266</v>
      </c>
      <c r="AJ287" s="127">
        <f>locallinterp(MIN(AI287,CAP_Senior*12),'BBG rates'!$X$24:$X$65,'BBG rates'!$Y$24:$Y$65)</f>
        <v>67.918742488467984</v>
      </c>
      <c r="AK287" s="127">
        <f>locallinterp(MIN(AI287,CAP_CB*12),'BBG rates'!$AA$25:$AA$40,'BBG rates'!$AC$25:$AC$40)</f>
        <v>11</v>
      </c>
      <c r="AL287" s="144">
        <f t="shared" si="100"/>
        <v>20.676186223039558</v>
      </c>
      <c r="AM287" s="142">
        <f>(SUMPRODUCT(AL287:AL$381,G287:G$381)+SUMPRODUCT(AL287:AL$381,H287:H$381))/12</f>
        <v>1022506.2610477986</v>
      </c>
    </row>
    <row r="288" spans="1:39" x14ac:dyDescent="0.2">
      <c r="A288" s="7">
        <v>267</v>
      </c>
      <c r="B288" s="7">
        <v>133.5</v>
      </c>
      <c r="C288" s="7">
        <v>66.75</v>
      </c>
      <c r="D288" s="12">
        <f t="shared" si="89"/>
        <v>22.25</v>
      </c>
      <c r="E288" s="29">
        <f t="shared" si="88"/>
        <v>556710.44141835999</v>
      </c>
      <c r="F288" s="2">
        <f t="shared" si="90"/>
        <v>875.30655667776387</v>
      </c>
      <c r="G288" s="2">
        <f t="shared" si="91"/>
        <v>16491.652519958883</v>
      </c>
      <c r="H288" s="2">
        <f t="shared" si="92"/>
        <v>1828.5111890586206</v>
      </c>
      <c r="I288" s="2">
        <f t="shared" si="87"/>
        <v>19195.470265695265</v>
      </c>
      <c r="J288" s="2">
        <f t="shared" si="101"/>
        <v>427099.21341171965</v>
      </c>
      <c r="K288" s="2">
        <f t="shared" si="93"/>
        <v>12788.652804226142</v>
      </c>
      <c r="L288" s="2">
        <f t="shared" si="94"/>
        <v>284547.52489403164</v>
      </c>
      <c r="M288" s="2"/>
      <c r="N288" s="28">
        <f t="shared" si="102"/>
        <v>1336176.7888040396</v>
      </c>
      <c r="O288" s="2">
        <f t="shared" si="103"/>
        <v>2093.9708836079503</v>
      </c>
      <c r="P288" s="2">
        <f t="shared" si="104"/>
        <v>39452.509450453712</v>
      </c>
      <c r="R288">
        <f t="shared" si="105"/>
        <v>267</v>
      </c>
      <c r="S288" s="89">
        <f t="shared" si="95"/>
        <v>0</v>
      </c>
      <c r="T288" s="89">
        <f>IF(AND(S288=0,S287&gt;0),SUM($G288:$H$381),S288)</f>
        <v>0</v>
      </c>
      <c r="U288" s="82">
        <f>SUM(T288:T$381)</f>
        <v>0</v>
      </c>
      <c r="V288" s="68">
        <f>localspline(R288,'BBG rates'!$G$10:$G$27,'BBG rates'!$K$10:$K$27)</f>
        <v>0.97409720881464712</v>
      </c>
      <c r="W288" s="68">
        <f>locallinterp(R288,'BBG rates'!$G$10:$G$27,'BBG rates'!$J$10:$J$27)</f>
        <v>0.1066</v>
      </c>
      <c r="X288" s="56">
        <f t="shared" si="106"/>
        <v>0.10654795246063387</v>
      </c>
      <c r="Y288" s="66">
        <f t="shared" si="96"/>
        <v>0</v>
      </c>
      <c r="Z288" s="72">
        <f t="shared" si="97"/>
        <v>0</v>
      </c>
      <c r="AA288" s="79">
        <f t="shared" si="98"/>
        <v>0</v>
      </c>
      <c r="AB288" s="81">
        <f t="shared" si="107"/>
        <v>0</v>
      </c>
      <c r="AD288" s="95">
        <f>locallinterp(R288,'BBG rates'!$N$10:$N$369,'BBG rates'!$P$10:$P$369)</f>
        <v>22.406020639963778</v>
      </c>
      <c r="AI288" s="185">
        <f t="shared" si="99"/>
        <v>267</v>
      </c>
      <c r="AJ288" s="127">
        <f>locallinterp(MIN(AI288,CAP_Senior*12),'BBG rates'!$X$24:$X$65,'BBG rates'!$Y$24:$Y$65)</f>
        <v>67.918742488467984</v>
      </c>
      <c r="AK288" s="127">
        <f>locallinterp(MIN(AI288,CAP_CB*12),'BBG rates'!$AA$25:$AA$40,'BBG rates'!$AC$25:$AC$40)</f>
        <v>11</v>
      </c>
      <c r="AL288" s="144">
        <f t="shared" si="100"/>
        <v>20.676186223039558</v>
      </c>
      <c r="AM288" s="142">
        <f>(SUMPRODUCT(AL288:AL$381,G288:G$381)+SUMPRODUCT(AL288:AL$381,H288:H$381))/12</f>
        <v>990786.6562967319</v>
      </c>
    </row>
    <row r="289" spans="1:39" x14ac:dyDescent="0.2">
      <c r="A289" s="7">
        <v>268</v>
      </c>
      <c r="B289" s="7">
        <v>134</v>
      </c>
      <c r="C289" s="7">
        <v>67</v>
      </c>
      <c r="D289" s="12">
        <f t="shared" si="89"/>
        <v>22.333333333333332</v>
      </c>
      <c r="E289" s="29">
        <f t="shared" si="88"/>
        <v>538479.12643592723</v>
      </c>
      <c r="F289" s="2">
        <f t="shared" si="90"/>
        <v>847.41976374721901</v>
      </c>
      <c r="G289" s="2">
        <f t="shared" si="91"/>
        <v>16462.684408064419</v>
      </c>
      <c r="H289" s="2">
        <f t="shared" si="92"/>
        <v>1768.630574368337</v>
      </c>
      <c r="I289" s="2">
        <f t="shared" si="87"/>
        <v>19078.734746179976</v>
      </c>
      <c r="J289" s="2">
        <f t="shared" si="101"/>
        <v>426091.74266468611</v>
      </c>
      <c r="K289" s="2">
        <f t="shared" si="93"/>
        <v>12691.560783918074</v>
      </c>
      <c r="L289" s="2">
        <f t="shared" si="94"/>
        <v>283444.85750750365</v>
      </c>
      <c r="M289" s="2"/>
      <c r="N289" s="28">
        <f t="shared" si="102"/>
        <v>1296664.2250888364</v>
      </c>
      <c r="O289" s="2">
        <f t="shared" si="103"/>
        <v>2033.9166188584697</v>
      </c>
      <c r="P289" s="2">
        <f t="shared" si="104"/>
        <v>39512.563715203192</v>
      </c>
      <c r="R289">
        <f t="shared" si="105"/>
        <v>268</v>
      </c>
      <c r="S289" s="89">
        <f t="shared" si="95"/>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106"/>
        <v>0.10701416258527274</v>
      </c>
      <c r="Y289" s="66">
        <f t="shared" si="96"/>
        <v>0</v>
      </c>
      <c r="Z289" s="72">
        <f t="shared" si="97"/>
        <v>0</v>
      </c>
      <c r="AA289" s="79">
        <f t="shared" si="98"/>
        <v>0</v>
      </c>
      <c r="AB289" s="81">
        <f t="shared" si="107"/>
        <v>0</v>
      </c>
      <c r="AD289" s="95">
        <f>locallinterp(R289,'BBG rates'!$N$10:$N$369,'BBG rates'!$P$10:$P$369)</f>
        <v>22.487178078040063</v>
      </c>
      <c r="AI289" s="185">
        <f t="shared" si="99"/>
        <v>268</v>
      </c>
      <c r="AJ289" s="127">
        <f>locallinterp(MIN(AI289,CAP_Senior*12),'BBG rates'!$X$24:$X$65,'BBG rates'!$Y$24:$Y$65)</f>
        <v>67.918742488467984</v>
      </c>
      <c r="AK289" s="127">
        <f>locallinterp(MIN(AI289,CAP_CB*12),'BBG rates'!$AA$25:$AA$40,'BBG rates'!$AC$25:$AC$40)</f>
        <v>11</v>
      </c>
      <c r="AL289" s="144">
        <f t="shared" si="100"/>
        <v>20.676186223039558</v>
      </c>
      <c r="AM289" s="142">
        <f>(SUMPRODUCT(AL289:AL$381,G289:G$381)+SUMPRODUCT(AL289:AL$381,H289:H$381))/12</f>
        <v>959220.72992304713</v>
      </c>
    </row>
    <row r="290" spans="1:39" x14ac:dyDescent="0.2">
      <c r="A290" s="7">
        <v>269</v>
      </c>
      <c r="B290" s="7">
        <v>134.5</v>
      </c>
      <c r="C290" s="7">
        <v>67.25</v>
      </c>
      <c r="D290" s="12">
        <f t="shared" si="89"/>
        <v>22.416666666666668</v>
      </c>
      <c r="E290" s="29">
        <f t="shared" si="88"/>
        <v>520336.31859563803</v>
      </c>
      <c r="F290" s="2">
        <f t="shared" si="90"/>
        <v>819.6682155710206</v>
      </c>
      <c r="G290" s="2">
        <f t="shared" si="91"/>
        <v>16433.76717957935</v>
      </c>
      <c r="H290" s="2">
        <f t="shared" si="92"/>
        <v>1709.0406607098303</v>
      </c>
      <c r="I290" s="2">
        <f t="shared" si="87"/>
        <v>18962.476055860203</v>
      </c>
      <c r="J290" s="2">
        <f t="shared" si="101"/>
        <v>425075.50491886621</v>
      </c>
      <c r="K290" s="2">
        <f t="shared" si="93"/>
        <v>12595.051071794271</v>
      </c>
      <c r="L290" s="2">
        <f t="shared" si="94"/>
        <v>282339.06152605492</v>
      </c>
      <c r="M290" s="2"/>
      <c r="N290" s="28">
        <f t="shared" si="102"/>
        <v>1257091.5156948073</v>
      </c>
      <c r="O290" s="2">
        <f t="shared" si="103"/>
        <v>1973.7709400325505</v>
      </c>
      <c r="P290" s="2">
        <f t="shared" si="104"/>
        <v>39572.709394029116</v>
      </c>
      <c r="R290">
        <f t="shared" si="105"/>
        <v>269</v>
      </c>
      <c r="S290" s="89">
        <f t="shared" si="95"/>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106"/>
        <v>0.10748037071790506</v>
      </c>
      <c r="Y290" s="66">
        <f t="shared" si="96"/>
        <v>0</v>
      </c>
      <c r="Z290" s="72">
        <f t="shared" si="97"/>
        <v>0</v>
      </c>
      <c r="AA290" s="79">
        <f t="shared" si="98"/>
        <v>0</v>
      </c>
      <c r="AB290" s="81">
        <f t="shared" si="107"/>
        <v>0</v>
      </c>
      <c r="AD290" s="95">
        <f>locallinterp(R290,'BBG rates'!$N$10:$N$369,'BBG rates'!$P$10:$P$369)</f>
        <v>22.568318430427322</v>
      </c>
      <c r="AI290" s="185">
        <f t="shared" si="99"/>
        <v>269</v>
      </c>
      <c r="AJ290" s="127">
        <f>locallinterp(MIN(AI290,CAP_Senior*12),'BBG rates'!$X$24:$X$65,'BBG rates'!$Y$24:$Y$65)</f>
        <v>67.918742488467984</v>
      </c>
      <c r="AK290" s="127">
        <f>locallinterp(MIN(AI290,CAP_CB*12),'BBG rates'!$AA$25:$AA$40,'BBG rates'!$AC$25:$AC$40)</f>
        <v>11</v>
      </c>
      <c r="AL290" s="144">
        <f t="shared" si="100"/>
        <v>20.676186223039558</v>
      </c>
      <c r="AM290" s="142">
        <f>(SUMPRODUCT(AL290:AL$381,G290:G$381)+SUMPRODUCT(AL290:AL$381,H290:H$381))/12</f>
        <v>927807.89128407463</v>
      </c>
    </row>
    <row r="291" spans="1:39" x14ac:dyDescent="0.2">
      <c r="A291" s="7">
        <v>270</v>
      </c>
      <c r="B291" s="7">
        <v>135</v>
      </c>
      <c r="C291" s="7">
        <v>67.5</v>
      </c>
      <c r="D291" s="12">
        <f t="shared" si="89"/>
        <v>22.5</v>
      </c>
      <c r="E291" s="29">
        <f t="shared" si="88"/>
        <v>502281.67752039555</v>
      </c>
      <c r="F291" s="2">
        <f t="shared" si="90"/>
        <v>792.05139219232035</v>
      </c>
      <c r="G291" s="2">
        <f t="shared" si="91"/>
        <v>16404.900745125346</v>
      </c>
      <c r="H291" s="2">
        <f t="shared" si="92"/>
        <v>1649.7403301171275</v>
      </c>
      <c r="I291" s="2">
        <f t="shared" si="87"/>
        <v>18846.692467434794</v>
      </c>
      <c r="J291" s="2">
        <f t="shared" si="101"/>
        <v>424050.58051728288</v>
      </c>
      <c r="K291" s="2">
        <f t="shared" si="93"/>
        <v>12499.120495152943</v>
      </c>
      <c r="L291" s="2">
        <f t="shared" si="94"/>
        <v>281230.21114094125</v>
      </c>
      <c r="M291" s="2"/>
      <c r="N291" s="28">
        <f t="shared" si="102"/>
        <v>1217458.5690687262</v>
      </c>
      <c r="O291" s="2">
        <f t="shared" si="103"/>
        <v>1913.5337079804851</v>
      </c>
      <c r="P291" s="2">
        <f t="shared" si="104"/>
        <v>39632.946626081182</v>
      </c>
      <c r="R291">
        <f t="shared" si="105"/>
        <v>270</v>
      </c>
      <c r="S291" s="89">
        <f t="shared" si="95"/>
        <v>0</v>
      </c>
      <c r="T291" s="89">
        <f>IF(AND(S291=0,S290&gt;0),SUM($G291:$H$381),S291)</f>
        <v>0</v>
      </c>
      <c r="U291" s="82">
        <f>SUM(T291:T$381)</f>
        <v>0</v>
      </c>
      <c r="V291" s="68">
        <f>localspline(R291,'BBG rates'!$G$10:$G$27,'BBG rates'!$K$10:$K$27)</f>
        <v>0.97348227306474655</v>
      </c>
      <c r="W291" s="68">
        <f>locallinterp(R291,'BBG rates'!$G$10:$G$27,'BBG rates'!$J$10:$J$27)</f>
        <v>0.108</v>
      </c>
      <c r="X291" s="56">
        <f t="shared" si="106"/>
        <v>0.10794657685826436</v>
      </c>
      <c r="Y291" s="66">
        <f t="shared" si="96"/>
        <v>0</v>
      </c>
      <c r="Z291" s="72">
        <f t="shared" si="97"/>
        <v>0</v>
      </c>
      <c r="AA291" s="79">
        <f t="shared" si="98"/>
        <v>0</v>
      </c>
      <c r="AB291" s="81">
        <f t="shared" si="107"/>
        <v>0</v>
      </c>
      <c r="AD291" s="95">
        <f>locallinterp(R291,'BBG rates'!$N$10:$N$369,'BBG rates'!$P$10:$P$369)</f>
        <v>22.649441953182716</v>
      </c>
      <c r="AI291" s="185">
        <f t="shared" si="99"/>
        <v>270</v>
      </c>
      <c r="AJ291" s="127">
        <f>locallinterp(MIN(AI291,CAP_Senior*12),'BBG rates'!$X$24:$X$65,'BBG rates'!$Y$24:$Y$65)</f>
        <v>67.918742488467984</v>
      </c>
      <c r="AK291" s="127">
        <f>locallinterp(MIN(AI291,CAP_CB*12),'BBG rates'!$AA$25:$AA$40,'BBG rates'!$AC$25:$AC$40)</f>
        <v>11</v>
      </c>
      <c r="AL291" s="144">
        <f t="shared" si="100"/>
        <v>20.676186223039558</v>
      </c>
      <c r="AM291" s="142">
        <f>(SUMPRODUCT(AL291:AL$381,G291:G$381)+SUMPRODUCT(AL291:AL$381,H291:H$381))/12</f>
        <v>896547.55182452116</v>
      </c>
    </row>
    <row r="292" spans="1:39" x14ac:dyDescent="0.2">
      <c r="A292" s="7">
        <v>271</v>
      </c>
      <c r="B292" s="7">
        <v>135.5</v>
      </c>
      <c r="C292" s="7">
        <v>67.75</v>
      </c>
      <c r="D292" s="12">
        <f t="shared" si="89"/>
        <v>22.583333333333332</v>
      </c>
      <c r="E292" s="29">
        <f t="shared" si="88"/>
        <v>484314.86403633817</v>
      </c>
      <c r="F292" s="2">
        <f t="shared" si="90"/>
        <v>764.56877549207923</v>
      </c>
      <c r="G292" s="2">
        <f t="shared" si="91"/>
        <v>16376.085015481078</v>
      </c>
      <c r="H292" s="2">
        <f t="shared" si="92"/>
        <v>1590.7284685762731</v>
      </c>
      <c r="I292" s="2">
        <f t="shared" si="87"/>
        <v>18731.382259549428</v>
      </c>
      <c r="J292" s="2">
        <f t="shared" si="101"/>
        <v>423017.04936149123</v>
      </c>
      <c r="K292" s="2">
        <f t="shared" si="93"/>
        <v>12403.765897743129</v>
      </c>
      <c r="L292" s="2">
        <f t="shared" si="94"/>
        <v>280118.37985736562</v>
      </c>
      <c r="M292" s="2"/>
      <c r="N292" s="28">
        <f t="shared" si="102"/>
        <v>1177765.2935180052</v>
      </c>
      <c r="O292" s="2">
        <f t="shared" si="103"/>
        <v>1853.2047833407537</v>
      </c>
      <c r="P292" s="2">
        <f t="shared" si="104"/>
        <v>39693.275550720915</v>
      </c>
      <c r="R292">
        <f t="shared" si="105"/>
        <v>271</v>
      </c>
      <c r="S292" s="89">
        <f t="shared" si="95"/>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106"/>
        <v>0.10841278100661711</v>
      </c>
      <c r="Y292" s="66">
        <f t="shared" si="96"/>
        <v>0</v>
      </c>
      <c r="Z292" s="72">
        <f t="shared" si="97"/>
        <v>0</v>
      </c>
      <c r="AA292" s="79">
        <f t="shared" si="98"/>
        <v>0</v>
      </c>
      <c r="AB292" s="81">
        <f t="shared" si="107"/>
        <v>0</v>
      </c>
      <c r="AD292" s="95">
        <f>locallinterp(R292,'BBG rates'!$N$10:$N$369,'BBG rates'!$P$10:$P$369)</f>
        <v>22.730548897404105</v>
      </c>
      <c r="AI292" s="185">
        <f t="shared" si="99"/>
        <v>271</v>
      </c>
      <c r="AJ292" s="127">
        <f>locallinterp(MIN(AI292,CAP_Senior*12),'BBG rates'!$X$24:$X$65,'BBG rates'!$Y$24:$Y$65)</f>
        <v>67.918742488467984</v>
      </c>
      <c r="AK292" s="127">
        <f>locallinterp(MIN(AI292,CAP_CB*12),'BBG rates'!$AA$25:$AA$40,'BBG rates'!$AC$25:$AC$40)</f>
        <v>11</v>
      </c>
      <c r="AL292" s="144">
        <f t="shared" si="100"/>
        <v>20.676186223039558</v>
      </c>
      <c r="AM292" s="142">
        <f>(SUMPRODUCT(AL292:AL$381,G292:G$381)+SUMPRODUCT(AL292:AL$381,H292:H$381))/12</f>
        <v>865439.12506936688</v>
      </c>
    </row>
    <row r="293" spans="1:39" x14ac:dyDescent="0.2">
      <c r="A293" s="7">
        <v>272</v>
      </c>
      <c r="B293" s="7">
        <v>136</v>
      </c>
      <c r="C293" s="7">
        <v>68</v>
      </c>
      <c r="D293" s="12">
        <f t="shared" si="89"/>
        <v>22.666666666666668</v>
      </c>
      <c r="E293" s="29">
        <f t="shared" si="88"/>
        <v>466435.54016874434</v>
      </c>
      <c r="F293" s="2">
        <f t="shared" si="90"/>
        <v>737.21984918281225</v>
      </c>
      <c r="G293" s="2">
        <f t="shared" si="91"/>
        <v>16347.319901581941</v>
      </c>
      <c r="H293" s="2">
        <f t="shared" si="92"/>
        <v>1532.0039660118778</v>
      </c>
      <c r="I293" s="2">
        <f t="shared" si="87"/>
        <v>18616.543716776632</v>
      </c>
      <c r="J293" s="2">
        <f t="shared" si="101"/>
        <v>421974.99091360369</v>
      </c>
      <c r="K293" s="2">
        <f t="shared" si="93"/>
        <v>12308.984139681803</v>
      </c>
      <c r="L293" s="2">
        <f t="shared" si="94"/>
        <v>279003.64049945422</v>
      </c>
      <c r="M293" s="2"/>
      <c r="N293" s="28">
        <f t="shared" si="102"/>
        <v>1138011.5972104832</v>
      </c>
      <c r="O293" s="2">
        <f t="shared" si="103"/>
        <v>1792.7840265397012</v>
      </c>
      <c r="P293" s="2">
        <f t="shared" si="104"/>
        <v>39753.696307521968</v>
      </c>
      <c r="R293">
        <f t="shared" si="105"/>
        <v>272</v>
      </c>
      <c r="S293" s="89">
        <f t="shared" si="95"/>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106"/>
        <v>0.10887898316269684</v>
      </c>
      <c r="Y293" s="66">
        <f t="shared" si="96"/>
        <v>0</v>
      </c>
      <c r="Z293" s="72">
        <f t="shared" si="97"/>
        <v>0</v>
      </c>
      <c r="AA293" s="79">
        <f t="shared" si="98"/>
        <v>0</v>
      </c>
      <c r="AB293" s="81">
        <f t="shared" si="107"/>
        <v>0</v>
      </c>
      <c r="AD293" s="95">
        <f>locallinterp(R293,'BBG rates'!$N$10:$N$369,'BBG rates'!$P$10:$P$369)</f>
        <v>22.811639521644008</v>
      </c>
      <c r="AI293" s="185">
        <f t="shared" si="99"/>
        <v>272</v>
      </c>
      <c r="AJ293" s="127">
        <f>locallinterp(MIN(AI293,CAP_Senior*12),'BBG rates'!$X$24:$X$65,'BBG rates'!$Y$24:$Y$65)</f>
        <v>67.918742488467984</v>
      </c>
      <c r="AK293" s="127">
        <f>locallinterp(MIN(AI293,CAP_CB*12),'BBG rates'!$AA$25:$AA$40,'BBG rates'!$AC$25:$AC$40)</f>
        <v>11</v>
      </c>
      <c r="AL293" s="144">
        <f t="shared" si="100"/>
        <v>20.676186223039558</v>
      </c>
      <c r="AM293" s="142">
        <f>(SUMPRODUCT(AL293:AL$381,G293:G$381)+SUMPRODUCT(AL293:AL$381,H293:H$381))/12</f>
        <v>834482.02661678439</v>
      </c>
    </row>
    <row r="294" spans="1:39" x14ac:dyDescent="0.2">
      <c r="A294" s="7">
        <v>273</v>
      </c>
      <c r="B294" s="7">
        <v>136.5</v>
      </c>
      <c r="C294" s="7">
        <v>68.25</v>
      </c>
      <c r="D294" s="12">
        <f t="shared" si="89"/>
        <v>22.75</v>
      </c>
      <c r="E294" s="29">
        <f t="shared" si="88"/>
        <v>448643.36913795082</v>
      </c>
      <c r="F294" s="2">
        <f t="shared" si="90"/>
        <v>710.00409880235475</v>
      </c>
      <c r="G294" s="2">
        <f t="shared" si="91"/>
        <v>16318.605314519758</v>
      </c>
      <c r="H294" s="2">
        <f t="shared" si="92"/>
        <v>1473.565716273712</v>
      </c>
      <c r="I294" s="2">
        <f t="shared" si="87"/>
        <v>18502.175129595824</v>
      </c>
      <c r="J294" s="2">
        <f t="shared" si="101"/>
        <v>420924.484198305</v>
      </c>
      <c r="K294" s="2">
        <f t="shared" si="93"/>
        <v>12214.772097371355</v>
      </c>
      <c r="L294" s="2">
        <f t="shared" si="94"/>
        <v>277886.06521519832</v>
      </c>
      <c r="M294" s="2"/>
      <c r="N294" s="28">
        <f t="shared" si="102"/>
        <v>1098197.3881742128</v>
      </c>
      <c r="O294" s="2">
        <f t="shared" si="103"/>
        <v>1732.2712977912156</v>
      </c>
      <c r="P294" s="2">
        <f t="shared" si="104"/>
        <v>39814.209036270448</v>
      </c>
      <c r="R294">
        <f t="shared" si="105"/>
        <v>273</v>
      </c>
      <c r="S294" s="89">
        <f t="shared" si="95"/>
        <v>0</v>
      </c>
      <c r="T294" s="89">
        <f>IF(AND(S294=0,S293&gt;0),SUM($G294:$H$381),S294)</f>
        <v>0</v>
      </c>
      <c r="U294" s="82">
        <f>SUM(T294:T$381)</f>
        <v>0</v>
      </c>
      <c r="V294" s="68">
        <f>localspline(R294,'BBG rates'!$G$10:$G$27,'BBG rates'!$K$10:$K$27)</f>
        <v>0.97289475382600743</v>
      </c>
      <c r="W294" s="68">
        <f>locallinterp(R294,'BBG rates'!$G$10:$G$27,'BBG rates'!$J$10:$J$27)</f>
        <v>0.1094</v>
      </c>
      <c r="X294" s="56">
        <f t="shared" si="106"/>
        <v>0.10934518332677001</v>
      </c>
      <c r="Y294" s="66">
        <f t="shared" si="96"/>
        <v>0</v>
      </c>
      <c r="Z294" s="72">
        <f t="shared" si="97"/>
        <v>0</v>
      </c>
      <c r="AA294" s="79">
        <f t="shared" si="98"/>
        <v>0</v>
      </c>
      <c r="AB294" s="81">
        <f t="shared" si="107"/>
        <v>0</v>
      </c>
      <c r="AD294" s="95">
        <f>locallinterp(R294,'BBG rates'!$N$10:$N$369,'BBG rates'!$P$10:$P$369)</f>
        <v>22.892714084462842</v>
      </c>
      <c r="AI294" s="185">
        <f t="shared" si="99"/>
        <v>273</v>
      </c>
      <c r="AJ294" s="127">
        <f>locallinterp(MIN(AI294,CAP_Senior*12),'BBG rates'!$X$24:$X$65,'BBG rates'!$Y$24:$Y$65)</f>
        <v>67.918742488467984</v>
      </c>
      <c r="AK294" s="127">
        <f>locallinterp(MIN(AI294,CAP_CB*12),'BBG rates'!$AA$25:$AA$40,'BBG rates'!$AC$25:$AC$40)</f>
        <v>11</v>
      </c>
      <c r="AL294" s="144">
        <f t="shared" si="100"/>
        <v>20.676186223039558</v>
      </c>
      <c r="AM294" s="142">
        <f>(SUMPRODUCT(AL294:AL$381,G294:G$381)+SUMPRODUCT(AL294:AL$381,H294:H$381))/12</f>
        <v>803675.67413108377</v>
      </c>
    </row>
    <row r="295" spans="1:39" x14ac:dyDescent="0.2">
      <c r="A295" s="7">
        <v>274</v>
      </c>
      <c r="B295" s="7">
        <v>137</v>
      </c>
      <c r="C295" s="7">
        <v>68.5</v>
      </c>
      <c r="D295" s="12">
        <f t="shared" si="89"/>
        <v>22.833333333333332</v>
      </c>
      <c r="E295" s="29">
        <f t="shared" si="88"/>
        <v>430938.01535528497</v>
      </c>
      <c r="F295" s="2">
        <f t="shared" si="90"/>
        <v>682.92101170764965</v>
      </c>
      <c r="G295" s="2">
        <f t="shared" si="91"/>
        <v>16289.941165542545</v>
      </c>
      <c r="H295" s="2">
        <f t="shared" si="92"/>
        <v>1415.4126171233461</v>
      </c>
      <c r="I295" s="2">
        <f t="shared" si="87"/>
        <v>18388.274794373541</v>
      </c>
      <c r="J295" s="2">
        <f t="shared" si="101"/>
        <v>419865.60780486249</v>
      </c>
      <c r="K295" s="2">
        <f t="shared" si="93"/>
        <v>12121.126663417572</v>
      </c>
      <c r="L295" s="2">
        <f t="shared" si="94"/>
        <v>276765.72548136784</v>
      </c>
      <c r="M295" s="2"/>
      <c r="N295" s="28">
        <f t="shared" si="102"/>
        <v>1058322.5742972475</v>
      </c>
      <c r="O295" s="2">
        <f t="shared" si="103"/>
        <v>1671.6664570964028</v>
      </c>
      <c r="P295" s="2">
        <f t="shared" si="104"/>
        <v>39874.813876965265</v>
      </c>
      <c r="R295">
        <f t="shared" si="105"/>
        <v>274</v>
      </c>
      <c r="S295" s="89">
        <f t="shared" si="95"/>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106"/>
        <v>0.10981138149857017</v>
      </c>
      <c r="Y295" s="66">
        <f t="shared" si="96"/>
        <v>0</v>
      </c>
      <c r="Z295" s="72">
        <f t="shared" si="97"/>
        <v>0</v>
      </c>
      <c r="AA295" s="79">
        <f t="shared" si="98"/>
        <v>0</v>
      </c>
      <c r="AB295" s="81">
        <f t="shared" si="107"/>
        <v>0</v>
      </c>
      <c r="AD295" s="95">
        <f>locallinterp(R295,'BBG rates'!$N$10:$N$369,'BBG rates'!$P$10:$P$369)</f>
        <v>22.973772846908034</v>
      </c>
      <c r="AI295" s="185">
        <f t="shared" si="99"/>
        <v>274</v>
      </c>
      <c r="AJ295" s="127">
        <f>locallinterp(MIN(AI295,CAP_Senior*12),'BBG rates'!$X$24:$X$65,'BBG rates'!$Y$24:$Y$65)</f>
        <v>67.918742488467984</v>
      </c>
      <c r="AK295" s="127">
        <f>locallinterp(MIN(AI295,CAP_CB*12),'BBG rates'!$AA$25:$AA$40,'BBG rates'!$AC$25:$AC$40)</f>
        <v>11</v>
      </c>
      <c r="AL295" s="144">
        <f t="shared" si="100"/>
        <v>20.676186223039558</v>
      </c>
      <c r="AM295" s="142">
        <f>(SUMPRODUCT(AL295:AL$381,G295:G$381)+SUMPRODUCT(AL295:AL$381,H295:H$381))/12</f>
        <v>773019.48733567912</v>
      </c>
    </row>
    <row r="296" spans="1:39" x14ac:dyDescent="0.2">
      <c r="A296" s="7">
        <v>275</v>
      </c>
      <c r="B296" s="7">
        <v>137.5</v>
      </c>
      <c r="C296" s="7">
        <v>68.75</v>
      </c>
      <c r="D296" s="12">
        <f t="shared" si="89"/>
        <v>22.916666666666668</v>
      </c>
      <c r="E296" s="29">
        <f t="shared" si="88"/>
        <v>413319.14441900997</v>
      </c>
      <c r="F296" s="2">
        <f t="shared" si="90"/>
        <v>655.97007706855527</v>
      </c>
      <c r="G296" s="2">
        <f t="shared" si="91"/>
        <v>16261.327366054194</v>
      </c>
      <c r="H296" s="2">
        <f t="shared" si="92"/>
        <v>1357.5435702208317</v>
      </c>
      <c r="I296" s="2">
        <f t="shared" si="87"/>
        <v>18274.841013343579</v>
      </c>
      <c r="J296" s="2">
        <f t="shared" si="101"/>
        <v>418798.43988912372</v>
      </c>
      <c r="K296" s="2">
        <f t="shared" si="93"/>
        <v>12028.044746547917</v>
      </c>
      <c r="L296" s="2">
        <f t="shared" si="94"/>
        <v>275642.69210838981</v>
      </c>
      <c r="M296" s="2"/>
      <c r="N296" s="28">
        <f t="shared" si="102"/>
        <v>1018387.063327429</v>
      </c>
      <c r="O296" s="2">
        <f t="shared" si="103"/>
        <v>1610.9693642432635</v>
      </c>
      <c r="P296" s="2">
        <f t="shared" si="104"/>
        <v>39935.510969818402</v>
      </c>
      <c r="R296">
        <f t="shared" si="105"/>
        <v>275</v>
      </c>
      <c r="S296" s="89">
        <f t="shared" si="95"/>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106"/>
        <v>0.11027757767836377</v>
      </c>
      <c r="Y296" s="66">
        <f t="shared" si="96"/>
        <v>0</v>
      </c>
      <c r="Z296" s="72">
        <f t="shared" si="97"/>
        <v>0</v>
      </c>
      <c r="AA296" s="79">
        <f t="shared" si="98"/>
        <v>0</v>
      </c>
      <c r="AB296" s="81">
        <f t="shared" si="107"/>
        <v>0</v>
      </c>
      <c r="AD296" s="95">
        <f>locallinterp(R296,'BBG rates'!$N$10:$N$369,'BBG rates'!$P$10:$P$369)</f>
        <v>23.054816070035493</v>
      </c>
      <c r="AI296" s="185">
        <f t="shared" si="99"/>
        <v>275</v>
      </c>
      <c r="AJ296" s="127">
        <f>locallinterp(MIN(AI296,CAP_Senior*12),'BBG rates'!$X$24:$X$65,'BBG rates'!$Y$24:$Y$65)</f>
        <v>67.918742488467984</v>
      </c>
      <c r="AK296" s="127">
        <f>locallinterp(MIN(AI296,CAP_CB*12),'BBG rates'!$AA$25:$AA$40,'BBG rates'!$AC$25:$AC$40)</f>
        <v>11</v>
      </c>
      <c r="AL296" s="144">
        <f t="shared" si="100"/>
        <v>20.676186223039558</v>
      </c>
      <c r="AM296" s="142">
        <f>(SUMPRODUCT(AL296:AL$381,G296:G$381)+SUMPRODUCT(AL296:AL$381,H296:H$381))/12</f>
        <v>742512.88800607948</v>
      </c>
    </row>
    <row r="297" spans="1:39" x14ac:dyDescent="0.2">
      <c r="A297" s="7">
        <v>276</v>
      </c>
      <c r="B297" s="7">
        <v>138</v>
      </c>
      <c r="C297" s="7">
        <v>69</v>
      </c>
      <c r="D297" s="12">
        <f t="shared" si="89"/>
        <v>23</v>
      </c>
      <c r="E297" s="29">
        <f t="shared" si="88"/>
        <v>395786.42311028426</v>
      </c>
      <c r="F297" s="2">
        <f t="shared" si="90"/>
        <v>629.15078586167306</v>
      </c>
      <c r="G297" s="2">
        <f t="shared" si="91"/>
        <v>16232.763827614241</v>
      </c>
      <c r="H297" s="2">
        <f t="shared" si="92"/>
        <v>1299.957481111431</v>
      </c>
      <c r="I297" s="2">
        <f t="shared" si="87"/>
        <v>18161.872094587347</v>
      </c>
      <c r="J297" s="2">
        <f t="shared" si="101"/>
        <v>417723.05817550898</v>
      </c>
      <c r="K297" s="2">
        <f t="shared" si="93"/>
        <v>11935.523271530308</v>
      </c>
      <c r="L297" s="2">
        <f t="shared" si="94"/>
        <v>274517.03524519707</v>
      </c>
      <c r="M297" s="2"/>
      <c r="N297" s="28">
        <f t="shared" si="102"/>
        <v>978390.76287217368</v>
      </c>
      <c r="O297" s="2">
        <f t="shared" si="103"/>
        <v>1550.1798788063702</v>
      </c>
      <c r="P297" s="2">
        <f t="shared" si="104"/>
        <v>39996.300455255303</v>
      </c>
      <c r="R297">
        <f t="shared" si="105"/>
        <v>276</v>
      </c>
      <c r="S297" s="89">
        <f t="shared" si="95"/>
        <v>0</v>
      </c>
      <c r="T297" s="89">
        <f>IF(AND(S297=0,S296&gt;0),SUM($G297:$H$381),S297)</f>
        <v>0</v>
      </c>
      <c r="U297" s="82">
        <f>SUM(T297:T$381)</f>
        <v>0</v>
      </c>
      <c r="V297" s="68">
        <f>localspline(R297,'BBG rates'!$G$10:$G$27,'BBG rates'!$K$10:$K$27)</f>
        <v>0.97233542782961224</v>
      </c>
      <c r="W297" s="68">
        <f>locallinterp(R297,'BBG rates'!$G$10:$G$27,'BBG rates'!$J$10:$J$27)</f>
        <v>0.1108</v>
      </c>
      <c r="X297" s="56">
        <f t="shared" si="106"/>
        <v>0.11074377186588436</v>
      </c>
      <c r="Y297" s="66">
        <f t="shared" si="96"/>
        <v>0</v>
      </c>
      <c r="Z297" s="72">
        <f t="shared" si="97"/>
        <v>0</v>
      </c>
      <c r="AA297" s="79">
        <f t="shared" si="98"/>
        <v>0</v>
      </c>
      <c r="AB297" s="81">
        <f t="shared" si="107"/>
        <v>0</v>
      </c>
      <c r="AD297" s="95">
        <f>locallinterp(R297,'BBG rates'!$N$10:$N$369,'BBG rates'!$P$10:$P$369)</f>
        <v>23.135844022354625</v>
      </c>
      <c r="AI297" s="185">
        <f t="shared" si="99"/>
        <v>276</v>
      </c>
      <c r="AJ297" s="127">
        <f>locallinterp(MIN(AI297,CAP_Senior*12),'BBG rates'!$X$24:$X$65,'BBG rates'!$Y$24:$Y$65)</f>
        <v>67.918742488467984</v>
      </c>
      <c r="AK297" s="127">
        <f>locallinterp(MIN(AI297,CAP_CB*12),'BBG rates'!$AA$25:$AA$40,'BBG rates'!$AC$25:$AC$40)</f>
        <v>11</v>
      </c>
      <c r="AL297" s="144">
        <f t="shared" si="100"/>
        <v>20.676186223039558</v>
      </c>
      <c r="AM297" s="142">
        <f>(SUMPRODUCT(AL297:AL$381,G297:G$381)+SUMPRODUCT(AL297:AL$381,H297:H$381))/12</f>
        <v>712155.29996290244</v>
      </c>
    </row>
    <row r="298" spans="1:39" x14ac:dyDescent="0.2">
      <c r="A298" s="7">
        <v>277</v>
      </c>
      <c r="B298" s="7">
        <v>138.5</v>
      </c>
      <c r="C298" s="7">
        <v>69.25</v>
      </c>
      <c r="D298" s="12">
        <f t="shared" si="89"/>
        <v>23.083333333333332</v>
      </c>
      <c r="E298" s="29">
        <f t="shared" si="88"/>
        <v>378339.51938913437</v>
      </c>
      <c r="F298" s="2">
        <f t="shared" si="90"/>
        <v>602.46263086419776</v>
      </c>
      <c r="G298" s="2">
        <f t="shared" si="91"/>
        <v>16204.250461937534</v>
      </c>
      <c r="H298" s="2">
        <f t="shared" si="92"/>
        <v>1242.6532592123895</v>
      </c>
      <c r="I298" s="2">
        <f t="shared" si="87"/>
        <v>18049.36635201412</v>
      </c>
      <c r="J298" s="2">
        <f t="shared" si="101"/>
        <v>416639.53995899257</v>
      </c>
      <c r="K298" s="2">
        <f t="shared" si="93"/>
        <v>11843.559179092186</v>
      </c>
      <c r="L298" s="2">
        <f t="shared" si="94"/>
        <v>273388.82438404462</v>
      </c>
      <c r="M298" s="2"/>
      <c r="N298" s="28">
        <f t="shared" si="102"/>
        <v>938333.58039825852</v>
      </c>
      <c r="O298" s="2">
        <f t="shared" si="103"/>
        <v>1489.2978601465393</v>
      </c>
      <c r="P298" s="2">
        <f t="shared" si="104"/>
        <v>40057.182473915127</v>
      </c>
      <c r="R298">
        <f t="shared" si="105"/>
        <v>277</v>
      </c>
      <c r="S298" s="89">
        <f t="shared" si="95"/>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106"/>
        <v>0.11120996406166483</v>
      </c>
      <c r="Y298" s="66">
        <f t="shared" si="96"/>
        <v>0</v>
      </c>
      <c r="Z298" s="72">
        <f t="shared" si="97"/>
        <v>0</v>
      </c>
      <c r="AA298" s="79">
        <f t="shared" si="98"/>
        <v>0</v>
      </c>
      <c r="AB298" s="81">
        <f t="shared" si="107"/>
        <v>0</v>
      </c>
      <c r="AD298" s="95">
        <f>locallinterp(R298,'BBG rates'!$N$10:$N$369,'BBG rates'!$P$10:$P$369)</f>
        <v>23.216856969900341</v>
      </c>
      <c r="AI298" s="185">
        <f t="shared" si="99"/>
        <v>277</v>
      </c>
      <c r="AJ298" s="127">
        <f>locallinterp(MIN(AI298,CAP_Senior*12),'BBG rates'!$X$24:$X$65,'BBG rates'!$Y$24:$Y$65)</f>
        <v>67.918742488467984</v>
      </c>
      <c r="AK298" s="127">
        <f>locallinterp(MIN(AI298,CAP_CB*12),'BBG rates'!$AA$25:$AA$40,'BBG rates'!$AC$25:$AC$40)</f>
        <v>11</v>
      </c>
      <c r="AL298" s="144">
        <f t="shared" si="100"/>
        <v>20.676186223039558</v>
      </c>
      <c r="AM298" s="142">
        <f>(SUMPRODUCT(AL298:AL$381,G298:G$381)+SUMPRODUCT(AL298:AL$381,H298:H$381))/12</f>
        <v>681946.14906491374</v>
      </c>
    </row>
    <row r="299" spans="1:39" x14ac:dyDescent="0.2">
      <c r="A299" s="7">
        <v>278</v>
      </c>
      <c r="B299" s="7">
        <v>139</v>
      </c>
      <c r="C299" s="7">
        <v>69.5</v>
      </c>
      <c r="D299" s="12">
        <f t="shared" si="89"/>
        <v>23.166666666666668</v>
      </c>
      <c r="E299" s="29">
        <f t="shared" si="88"/>
        <v>360978.10239044059</v>
      </c>
      <c r="F299" s="2">
        <f t="shared" si="90"/>
        <v>575.90510664778594</v>
      </c>
      <c r="G299" s="2">
        <f t="shared" si="91"/>
        <v>16175.787180894036</v>
      </c>
      <c r="H299" s="2">
        <f t="shared" si="92"/>
        <v>1185.6298177997505</v>
      </c>
      <c r="I299" s="2">
        <f t="shared" si="87"/>
        <v>17937.322105341576</v>
      </c>
      <c r="J299" s="2">
        <f t="shared" si="101"/>
        <v>415547.96210707986</v>
      </c>
      <c r="K299" s="2">
        <f t="shared" si="93"/>
        <v>11752.149425840154</v>
      </c>
      <c r="L299" s="2">
        <f t="shared" si="94"/>
        <v>272258.12836529693</v>
      </c>
      <c r="M299" s="2"/>
      <c r="N299" s="28">
        <f t="shared" si="102"/>
        <v>898215.42323160742</v>
      </c>
      <c r="O299" s="2">
        <f t="shared" si="103"/>
        <v>1428.3231674105086</v>
      </c>
      <c r="P299" s="2">
        <f t="shared" si="104"/>
        <v>40118.157166651152</v>
      </c>
      <c r="R299">
        <f t="shared" si="105"/>
        <v>278</v>
      </c>
      <c r="S299" s="89">
        <f t="shared" si="95"/>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106"/>
        <v>0.1116761542651723</v>
      </c>
      <c r="Y299" s="66">
        <f t="shared" si="96"/>
        <v>0</v>
      </c>
      <c r="Z299" s="72">
        <f t="shared" si="97"/>
        <v>0</v>
      </c>
      <c r="AA299" s="79">
        <f t="shared" si="98"/>
        <v>0</v>
      </c>
      <c r="AB299" s="81">
        <f t="shared" si="107"/>
        <v>0</v>
      </c>
      <c r="AD299" s="95">
        <f>locallinterp(R299,'BBG rates'!$N$10:$N$369,'BBG rates'!$P$10:$P$369)</f>
        <v>23.297855188644046</v>
      </c>
      <c r="AI299" s="185">
        <f t="shared" si="99"/>
        <v>278</v>
      </c>
      <c r="AJ299" s="127">
        <f>locallinterp(MIN(AI299,CAP_Senior*12),'BBG rates'!$X$24:$X$65,'BBG rates'!$Y$24:$Y$65)</f>
        <v>67.918742488467984</v>
      </c>
      <c r="AK299" s="127">
        <f>locallinterp(MIN(AI299,CAP_CB*12),'BBG rates'!$AA$25:$AA$40,'BBG rates'!$AC$25:$AC$40)</f>
        <v>11</v>
      </c>
      <c r="AL299" s="144">
        <f t="shared" si="100"/>
        <v>20.676186223039558</v>
      </c>
      <c r="AM299" s="142">
        <f>(SUMPRODUCT(AL299:AL$381,G299:G$381)+SUMPRODUCT(AL299:AL$381,H299:H$381))/12</f>
        <v>651884.86320208572</v>
      </c>
    </row>
    <row r="300" spans="1:39" x14ac:dyDescent="0.2">
      <c r="A300" s="7">
        <v>279</v>
      </c>
      <c r="B300" s="7">
        <v>139.5</v>
      </c>
      <c r="C300" s="7">
        <v>69.75</v>
      </c>
      <c r="D300" s="12">
        <f t="shared" si="89"/>
        <v>23.25</v>
      </c>
      <c r="E300" s="29">
        <f t="shared" si="88"/>
        <v>343701.8424199369</v>
      </c>
      <c r="F300" s="2">
        <f t="shared" si="90"/>
        <v>549.47770957244734</v>
      </c>
      <c r="G300" s="2">
        <f t="shared" si="91"/>
        <v>16147.373896508496</v>
      </c>
      <c r="H300" s="2">
        <f t="shared" si="92"/>
        <v>1128.8860739952183</v>
      </c>
      <c r="I300" s="2">
        <f t="shared" si="87"/>
        <v>17825.737680076159</v>
      </c>
      <c r="J300" s="2">
        <f t="shared" si="101"/>
        <v>414448.40106177068</v>
      </c>
      <c r="K300" s="2">
        <f t="shared" si="93"/>
        <v>11661.290984179821</v>
      </c>
      <c r="L300" s="2">
        <f t="shared" si="94"/>
        <v>271125.01538218081</v>
      </c>
      <c r="M300" s="2"/>
      <c r="N300" s="28">
        <f t="shared" si="102"/>
        <v>858036.19855707639</v>
      </c>
      <c r="O300" s="2">
        <f t="shared" si="103"/>
        <v>1367.2556595306105</v>
      </c>
      <c r="P300" s="2">
        <f t="shared" si="104"/>
        <v>40179.224674531048</v>
      </c>
      <c r="R300">
        <f t="shared" si="105"/>
        <v>279</v>
      </c>
      <c r="S300" s="89">
        <f t="shared" si="95"/>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106"/>
        <v>0.11214234247667321</v>
      </c>
      <c r="Y300" s="66">
        <f t="shared" si="96"/>
        <v>0</v>
      </c>
      <c r="Z300" s="72">
        <f t="shared" si="97"/>
        <v>0</v>
      </c>
      <c r="AA300" s="79">
        <f t="shared" si="98"/>
        <v>0</v>
      </c>
      <c r="AB300" s="81">
        <f t="shared" si="107"/>
        <v>0</v>
      </c>
      <c r="AD300" s="95">
        <f>locallinterp(R300,'BBG rates'!$N$10:$N$369,'BBG rates'!$P$10:$P$369)</f>
        <v>23.378838947116098</v>
      </c>
      <c r="AI300" s="185">
        <f t="shared" si="99"/>
        <v>279</v>
      </c>
      <c r="AJ300" s="127">
        <f>locallinterp(MIN(AI300,CAP_Senior*12),'BBG rates'!$X$24:$X$65,'BBG rates'!$Y$24:$Y$65)</f>
        <v>67.918742488467984</v>
      </c>
      <c r="AK300" s="127">
        <f>locallinterp(MIN(AI300,CAP_CB*12),'BBG rates'!$AA$25:$AA$40,'BBG rates'!$AC$25:$AC$40)</f>
        <v>11</v>
      </c>
      <c r="AL300" s="144">
        <f t="shared" si="100"/>
        <v>20.676186223039558</v>
      </c>
      <c r="AM300" s="142">
        <f>(SUMPRODUCT(AL300:AL$381,G300:G$381)+SUMPRODUCT(AL300:AL$381,H300:H$381))/12</f>
        <v>621970.87228868261</v>
      </c>
    </row>
    <row r="301" spans="1:39" x14ac:dyDescent="0.2">
      <c r="A301" s="7">
        <v>280</v>
      </c>
      <c r="B301" s="7">
        <v>140</v>
      </c>
      <c r="C301" s="7">
        <v>70</v>
      </c>
      <c r="D301" s="12">
        <f t="shared" si="89"/>
        <v>23.333333333333332</v>
      </c>
      <c r="E301" s="29">
        <f t="shared" si="88"/>
        <v>326510.41095022362</v>
      </c>
      <c r="F301" s="2">
        <f t="shared" si="90"/>
        <v>523.17993778045422</v>
      </c>
      <c r="G301" s="2">
        <f t="shared" si="91"/>
        <v>16119.010520960193</v>
      </c>
      <c r="H301" s="2">
        <f t="shared" si="92"/>
        <v>1072.4209487530595</v>
      </c>
      <c r="I301" s="2">
        <f t="shared" si="87"/>
        <v>17714.611407493707</v>
      </c>
      <c r="J301" s="2">
        <f t="shared" si="101"/>
        <v>413340.93284151983</v>
      </c>
      <c r="K301" s="2">
        <f t="shared" si="93"/>
        <v>11570.980842236186</v>
      </c>
      <c r="L301" s="2">
        <f t="shared" si="94"/>
        <v>269989.55298551102</v>
      </c>
      <c r="M301" s="2"/>
      <c r="N301" s="28">
        <f t="shared" si="102"/>
        <v>817795.81341823912</v>
      </c>
      <c r="O301" s="2">
        <f t="shared" si="103"/>
        <v>1306.0951952244445</v>
      </c>
      <c r="P301" s="2">
        <f t="shared" si="104"/>
        <v>40240.38513883722</v>
      </c>
      <c r="R301">
        <f t="shared" si="105"/>
        <v>280</v>
      </c>
      <c r="S301" s="89">
        <f t="shared" si="95"/>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106"/>
        <v>0.11260852869616755</v>
      </c>
      <c r="Y301" s="66">
        <f t="shared" si="96"/>
        <v>0</v>
      </c>
      <c r="Z301" s="72">
        <f t="shared" si="97"/>
        <v>0</v>
      </c>
      <c r="AA301" s="79">
        <f t="shared" si="98"/>
        <v>0</v>
      </c>
      <c r="AB301" s="81">
        <f t="shared" si="107"/>
        <v>0</v>
      </c>
      <c r="AD301" s="95">
        <f>locallinterp(R301,'BBG rates'!$N$10:$N$369,'BBG rates'!$P$10:$P$369)</f>
        <v>23.459808523782872</v>
      </c>
      <c r="AI301" s="185">
        <f t="shared" si="99"/>
        <v>280</v>
      </c>
      <c r="AJ301" s="127">
        <f>locallinterp(MIN(AI301,CAP_Senior*12),'BBG rates'!$X$24:$X$65,'BBG rates'!$Y$24:$Y$65)</f>
        <v>67.918742488467984</v>
      </c>
      <c r="AK301" s="127">
        <f>locallinterp(MIN(AI301,CAP_CB*12),'BBG rates'!$AA$25:$AA$40,'BBG rates'!$AC$25:$AC$40)</f>
        <v>11</v>
      </c>
      <c r="AL301" s="144">
        <f t="shared" si="100"/>
        <v>20.676186223039558</v>
      </c>
      <c r="AM301" s="142">
        <f>(SUMPRODUCT(AL301:AL$381,G301:G$381)+SUMPRODUCT(AL301:AL$381,H301:H$381))/12</f>
        <v>592203.60825636762</v>
      </c>
    </row>
    <row r="302" spans="1:39" x14ac:dyDescent="0.2">
      <c r="A302" s="7">
        <v>281</v>
      </c>
      <c r="B302" s="7">
        <v>140.5</v>
      </c>
      <c r="C302" s="7">
        <v>70.25</v>
      </c>
      <c r="D302" s="12">
        <f t="shared" si="89"/>
        <v>23.416666666666668</v>
      </c>
      <c r="E302" s="29">
        <f t="shared" si="88"/>
        <v>309403.48061679391</v>
      </c>
      <c r="F302" s="2">
        <f t="shared" si="90"/>
        <v>497.01129119027291</v>
      </c>
      <c r="G302" s="2">
        <f t="shared" si="91"/>
        <v>16090.696966582662</v>
      </c>
      <c r="H302" s="2">
        <f t="shared" si="92"/>
        <v>1016.2333668470541</v>
      </c>
      <c r="I302" s="2">
        <f t="shared" si="87"/>
        <v>17603.941624619987</v>
      </c>
      <c r="J302" s="2">
        <f t="shared" si="101"/>
        <v>412225.6330431847</v>
      </c>
      <c r="K302" s="2">
        <f t="shared" si="93"/>
        <v>11481.216003774336</v>
      </c>
      <c r="L302" s="2">
        <f t="shared" si="94"/>
        <v>268851.80808838236</v>
      </c>
      <c r="M302" s="2"/>
      <c r="N302" s="28">
        <f t="shared" si="102"/>
        <v>777494.17471717205</v>
      </c>
      <c r="O302" s="2">
        <f t="shared" si="103"/>
        <v>1244.8416329945517</v>
      </c>
      <c r="P302" s="2">
        <f t="shared" si="104"/>
        <v>40301.638701067117</v>
      </c>
      <c r="R302">
        <f t="shared" si="105"/>
        <v>281</v>
      </c>
      <c r="S302" s="89">
        <f t="shared" si="95"/>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106"/>
        <v>0.11307471292365534</v>
      </c>
      <c r="Y302" s="66">
        <f t="shared" si="96"/>
        <v>0</v>
      </c>
      <c r="Z302" s="72">
        <f t="shared" si="97"/>
        <v>0</v>
      </c>
      <c r="AA302" s="79">
        <f t="shared" si="98"/>
        <v>0</v>
      </c>
      <c r="AB302" s="81">
        <f t="shared" si="107"/>
        <v>0</v>
      </c>
      <c r="AD302" s="95">
        <f>locallinterp(R302,'BBG rates'!$N$10:$N$369,'BBG rates'!$P$10:$P$369)</f>
        <v>23.540764194637205</v>
      </c>
      <c r="AI302" s="185">
        <f t="shared" si="99"/>
        <v>281</v>
      </c>
      <c r="AJ302" s="127">
        <f>locallinterp(MIN(AI302,CAP_Senior*12),'BBG rates'!$X$24:$X$65,'BBG rates'!$Y$24:$Y$65)</f>
        <v>67.918742488467984</v>
      </c>
      <c r="AK302" s="127">
        <f>locallinterp(MIN(AI302,CAP_CB*12),'BBG rates'!$AA$25:$AA$40,'BBG rates'!$AC$25:$AC$40)</f>
        <v>11</v>
      </c>
      <c r="AL302" s="144">
        <f t="shared" si="100"/>
        <v>20.676186223039558</v>
      </c>
      <c r="AM302" s="142">
        <f>(SUMPRODUCT(AL302:AL$381,G302:G$381)+SUMPRODUCT(AL302:AL$381,H302:H$381))/12</f>
        <v>562582.50504733319</v>
      </c>
    </row>
    <row r="303" spans="1:39" x14ac:dyDescent="0.2">
      <c r="A303" s="7">
        <v>282</v>
      </c>
      <c r="B303" s="7">
        <v>141</v>
      </c>
      <c r="C303" s="7">
        <v>70.5</v>
      </c>
      <c r="D303" s="12">
        <f t="shared" si="89"/>
        <v>23.5</v>
      </c>
      <c r="E303" s="29">
        <f t="shared" si="88"/>
        <v>292380.72521407303</v>
      </c>
      <c r="F303" s="2">
        <f t="shared" si="90"/>
        <v>470.97127149051477</v>
      </c>
      <c r="G303" s="2">
        <f t="shared" si="91"/>
        <v>16062.433145863437</v>
      </c>
      <c r="H303" s="2">
        <f t="shared" si="92"/>
        <v>960.3222568574854</v>
      </c>
      <c r="I303" s="2">
        <f t="shared" si="87"/>
        <v>17493.726674211437</v>
      </c>
      <c r="J303" s="2">
        <f t="shared" si="101"/>
        <v>411102.57684396877</v>
      </c>
      <c r="K303" s="2">
        <f t="shared" si="93"/>
        <v>11391.993488120597</v>
      </c>
      <c r="L303" s="2">
        <f t="shared" si="94"/>
        <v>267711.84697083401</v>
      </c>
      <c r="M303" s="2"/>
      <c r="N303" s="28">
        <f t="shared" si="102"/>
        <v>737131.18921423843</v>
      </c>
      <c r="O303" s="2">
        <f t="shared" si="103"/>
        <v>1183.4948311280873</v>
      </c>
      <c r="P303" s="2">
        <f t="shared" si="104"/>
        <v>40362.985502933581</v>
      </c>
      <c r="R303">
        <f t="shared" si="105"/>
        <v>282</v>
      </c>
      <c r="S303" s="89">
        <f t="shared" si="95"/>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106"/>
        <v>0.11354089515913657</v>
      </c>
      <c r="Y303" s="66">
        <f t="shared" si="96"/>
        <v>0</v>
      </c>
      <c r="Z303" s="72">
        <f t="shared" si="97"/>
        <v>0</v>
      </c>
      <c r="AA303" s="79">
        <f t="shared" si="98"/>
        <v>0</v>
      </c>
      <c r="AB303" s="81">
        <f t="shared" si="107"/>
        <v>0</v>
      </c>
      <c r="AD303" s="95">
        <f>locallinterp(R303,'BBG rates'!$N$10:$N$369,'BBG rates'!$P$10:$P$369)</f>
        <v>23.621706243123992</v>
      </c>
      <c r="AI303" s="185">
        <f t="shared" si="99"/>
        <v>282</v>
      </c>
      <c r="AJ303" s="127">
        <f>locallinterp(MIN(AI303,CAP_Senior*12),'BBG rates'!$X$24:$X$65,'BBG rates'!$Y$24:$Y$65)</f>
        <v>67.918742488467984</v>
      </c>
      <c r="AK303" s="127">
        <f>locallinterp(MIN(AI303,CAP_CB*12),'BBG rates'!$AA$25:$AA$40,'BBG rates'!$AC$25:$AC$40)</f>
        <v>11</v>
      </c>
      <c r="AL303" s="144">
        <f t="shared" si="100"/>
        <v>20.676186223039558</v>
      </c>
      <c r="AM303" s="142">
        <f>(SUMPRODUCT(AL303:AL$381,G303:G$381)+SUMPRODUCT(AL303:AL$381,H303:H$381))/12</f>
        <v>533106.99860745354</v>
      </c>
    </row>
    <row r="304" spans="1:39" x14ac:dyDescent="0.2">
      <c r="A304" s="7">
        <v>283</v>
      </c>
      <c r="B304" s="7">
        <v>141.5</v>
      </c>
      <c r="C304" s="7">
        <v>70.75</v>
      </c>
      <c r="D304" s="12">
        <f t="shared" si="89"/>
        <v>23.583333333333332</v>
      </c>
      <c r="E304" s="29">
        <f t="shared" si="88"/>
        <v>275441.81969147106</v>
      </c>
      <c r="F304" s="2">
        <f t="shared" si="90"/>
        <v>445.05938213390772</v>
      </c>
      <c r="G304" s="2">
        <f t="shared" si="91"/>
        <v>16034.218971443772</v>
      </c>
      <c r="H304" s="2">
        <f t="shared" si="92"/>
        <v>904.68655115817603</v>
      </c>
      <c r="I304" s="2">
        <f t="shared" si="87"/>
        <v>17383.964904735854</v>
      </c>
      <c r="J304" s="2">
        <f t="shared" si="101"/>
        <v>409971.8390033539</v>
      </c>
      <c r="K304" s="2">
        <f t="shared" si="93"/>
        <v>11303.310330084018</v>
      </c>
      <c r="L304" s="2">
        <f t="shared" si="94"/>
        <v>266569.73528448143</v>
      </c>
      <c r="M304" s="2"/>
      <c r="N304" s="28">
        <f t="shared" si="102"/>
        <v>696706.76352787321</v>
      </c>
      <c r="O304" s="2">
        <f t="shared" si="103"/>
        <v>1122.0546476964921</v>
      </c>
      <c r="P304" s="2">
        <f t="shared" si="104"/>
        <v>40424.425686365168</v>
      </c>
      <c r="R304">
        <f t="shared" si="105"/>
        <v>283</v>
      </c>
      <c r="S304" s="89">
        <f t="shared" si="95"/>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106"/>
        <v>0.11400707540287769</v>
      </c>
      <c r="Y304" s="66">
        <f t="shared" si="96"/>
        <v>0</v>
      </c>
      <c r="Z304" s="72">
        <f t="shared" si="97"/>
        <v>0</v>
      </c>
      <c r="AA304" s="79">
        <f t="shared" si="98"/>
        <v>0</v>
      </c>
      <c r="AB304" s="81">
        <f t="shared" si="107"/>
        <v>0</v>
      </c>
      <c r="AD304" s="95">
        <f>locallinterp(R304,'BBG rates'!$N$10:$N$369,'BBG rates'!$P$10:$P$369)</f>
        <v>23.702634952698531</v>
      </c>
      <c r="AI304" s="185">
        <f t="shared" si="99"/>
        <v>283</v>
      </c>
      <c r="AJ304" s="127">
        <f>locallinterp(MIN(AI304,CAP_Senior*12),'BBG rates'!$X$24:$X$65,'BBG rates'!$Y$24:$Y$65)</f>
        <v>67.918742488467984</v>
      </c>
      <c r="AK304" s="127">
        <f>locallinterp(MIN(AI304,CAP_CB*12),'BBG rates'!$AA$25:$AA$40,'BBG rates'!$AC$25:$AC$40)</f>
        <v>11</v>
      </c>
      <c r="AL304" s="144">
        <f t="shared" si="100"/>
        <v>20.676186223039558</v>
      </c>
      <c r="AM304" s="142">
        <f>(SUMPRODUCT(AL304:AL$381,G304:G$381)+SUMPRODUCT(AL304:AL$381,H304:H$381))/12</f>
        <v>503776.52687946096</v>
      </c>
    </row>
    <row r="305" spans="1:39" x14ac:dyDescent="0.2">
      <c r="A305" s="7">
        <v>284</v>
      </c>
      <c r="B305" s="7">
        <v>142</v>
      </c>
      <c r="C305" s="7">
        <v>71</v>
      </c>
      <c r="D305" s="12">
        <f t="shared" si="89"/>
        <v>23.666666666666668</v>
      </c>
      <c r="E305" s="29">
        <f t="shared" si="88"/>
        <v>258586.44014944916</v>
      </c>
      <c r="F305" s="2">
        <f t="shared" si="90"/>
        <v>419.27512833128731</v>
      </c>
      <c r="G305" s="2">
        <f t="shared" si="91"/>
        <v>16006.054356118353</v>
      </c>
      <c r="H305" s="2">
        <f t="shared" si="92"/>
        <v>849.32518590356631</v>
      </c>
      <c r="I305" s="2">
        <f t="shared" si="87"/>
        <v>17274.654670353208</v>
      </c>
      <c r="J305" s="2">
        <f t="shared" si="101"/>
        <v>408833.49386502593</v>
      </c>
      <c r="K305" s="2">
        <f t="shared" si="93"/>
        <v>11215.163579878281</v>
      </c>
      <c r="L305" s="2">
        <f t="shared" si="94"/>
        <v>265425.53805711935</v>
      </c>
      <c r="M305" s="2"/>
      <c r="N305" s="28">
        <f t="shared" si="102"/>
        <v>656220.80413436668</v>
      </c>
      <c r="O305" s="2">
        <f t="shared" si="103"/>
        <v>1060.5209405551643</v>
      </c>
      <c r="P305" s="2">
        <f t="shared" si="104"/>
        <v>40485.959393506491</v>
      </c>
      <c r="R305">
        <f t="shared" si="105"/>
        <v>284</v>
      </c>
      <c r="S305" s="89">
        <f t="shared" si="95"/>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106"/>
        <v>0.11447325365461225</v>
      </c>
      <c r="Y305" s="66">
        <f t="shared" si="96"/>
        <v>0</v>
      </c>
      <c r="Z305" s="72">
        <f t="shared" si="97"/>
        <v>0</v>
      </c>
      <c r="AA305" s="79">
        <f t="shared" si="98"/>
        <v>0</v>
      </c>
      <c r="AB305" s="81">
        <f t="shared" si="107"/>
        <v>0</v>
      </c>
      <c r="AD305" s="95">
        <f>locallinterp(R305,'BBG rates'!$N$10:$N$369,'BBG rates'!$P$10:$P$369)</f>
        <v>23.783550609300725</v>
      </c>
      <c r="AI305" s="185">
        <f t="shared" si="99"/>
        <v>284</v>
      </c>
      <c r="AJ305" s="127">
        <f>locallinterp(MIN(AI305,CAP_Senior*12),'BBG rates'!$X$24:$X$65,'BBG rates'!$Y$24:$Y$65)</f>
        <v>67.918742488467984</v>
      </c>
      <c r="AK305" s="127">
        <f>locallinterp(MIN(AI305,CAP_CB*12),'BBG rates'!$AA$25:$AA$40,'BBG rates'!$AC$25:$AC$40)</f>
        <v>11</v>
      </c>
      <c r="AL305" s="144">
        <f t="shared" si="100"/>
        <v>20.676186223039558</v>
      </c>
      <c r="AM305" s="142">
        <f>(SUMPRODUCT(AL305:AL$381,G305:G$381)+SUMPRODUCT(AL305:AL$381,H305:H$381))/12</f>
        <v>474590.5297961451</v>
      </c>
    </row>
    <row r="306" spans="1:39" x14ac:dyDescent="0.2">
      <c r="A306" s="7">
        <v>285</v>
      </c>
      <c r="B306" s="7">
        <v>142.5</v>
      </c>
      <c r="C306" s="7">
        <v>71.25</v>
      </c>
      <c r="D306" s="12">
        <f t="shared" si="89"/>
        <v>23.75</v>
      </c>
      <c r="E306" s="29">
        <f t="shared" si="88"/>
        <v>241814.26383559825</v>
      </c>
      <c r="F306" s="2">
        <f t="shared" si="90"/>
        <v>393.61801704560907</v>
      </c>
      <c r="G306" s="2">
        <f t="shared" si="91"/>
        <v>15977.939212835066</v>
      </c>
      <c r="H306" s="2">
        <f t="shared" si="92"/>
        <v>794.23710101583617</v>
      </c>
      <c r="I306" s="2">
        <f t="shared" si="87"/>
        <v>17165.794330896511</v>
      </c>
      <c r="J306" s="2">
        <f t="shared" si="101"/>
        <v>407687.61535879213</v>
      </c>
      <c r="K306" s="2">
        <f t="shared" si="93"/>
        <v>11127.55030304399</v>
      </c>
      <c r="L306" s="2">
        <f t="shared" si="94"/>
        <v>264279.31969729479</v>
      </c>
      <c r="M306" s="2"/>
      <c r="N306" s="28">
        <f t="shared" si="102"/>
        <v>615673.21736764815</v>
      </c>
      <c r="O306" s="2">
        <f t="shared" si="103"/>
        <v>998.89356734313151</v>
      </c>
      <c r="P306" s="2">
        <f t="shared" si="104"/>
        <v>40547.586766718523</v>
      </c>
      <c r="R306">
        <f t="shared" si="105"/>
        <v>285</v>
      </c>
      <c r="S306" s="89">
        <f t="shared" si="95"/>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106"/>
        <v>0.11493942991434025</v>
      </c>
      <c r="Y306" s="66">
        <f t="shared" si="96"/>
        <v>0</v>
      </c>
      <c r="Z306" s="72">
        <f t="shared" si="97"/>
        <v>0</v>
      </c>
      <c r="AA306" s="79">
        <f t="shared" si="98"/>
        <v>0</v>
      </c>
      <c r="AB306" s="81">
        <f t="shared" si="107"/>
        <v>0</v>
      </c>
      <c r="AD306" s="95">
        <f>locallinterp(R306,'BBG rates'!$N$10:$N$369,'BBG rates'!$P$10:$P$369)</f>
        <v>23.864453498881257</v>
      </c>
      <c r="AI306" s="185">
        <f t="shared" si="99"/>
        <v>285</v>
      </c>
      <c r="AJ306" s="127">
        <f>locallinterp(MIN(AI306,CAP_Senior*12),'BBG rates'!$X$24:$X$65,'BBG rates'!$Y$24:$Y$65)</f>
        <v>67.918742488467984</v>
      </c>
      <c r="AK306" s="127">
        <f>locallinterp(MIN(AI306,CAP_CB*12),'BBG rates'!$AA$25:$AA$40,'BBG rates'!$AC$25:$AC$40)</f>
        <v>11</v>
      </c>
      <c r="AL306" s="144">
        <f t="shared" si="100"/>
        <v>20.676186223039558</v>
      </c>
      <c r="AM306" s="142">
        <f>(SUMPRODUCT(AL306:AL$381,G306:G$381)+SUMPRODUCT(AL306:AL$381,H306:H$381))/12</f>
        <v>445548.4492735737</v>
      </c>
    </row>
    <row r="307" spans="1:39" x14ac:dyDescent="0.2">
      <c r="A307" s="7">
        <v>286</v>
      </c>
      <c r="B307" s="7">
        <v>143</v>
      </c>
      <c r="C307" s="7">
        <v>71.5</v>
      </c>
      <c r="D307" s="12">
        <f t="shared" si="89"/>
        <v>23.833333333333332</v>
      </c>
      <c r="E307" s="29">
        <f t="shared" si="88"/>
        <v>225124.9691407315</v>
      </c>
      <c r="F307" s="2">
        <f t="shared" si="90"/>
        <v>368.0875569859794</v>
      </c>
      <c r="G307" s="2">
        <f t="shared" si="91"/>
        <v>15949.873454694693</v>
      </c>
      <c r="H307" s="2">
        <f t="shared" si="92"/>
        <v>739.42124017206982</v>
      </c>
      <c r="I307" s="2">
        <f t="shared" si="87"/>
        <v>17057.382251852741</v>
      </c>
      <c r="J307" s="2">
        <f t="shared" si="101"/>
        <v>406534.2770024903</v>
      </c>
      <c r="K307" s="2">
        <f t="shared" si="93"/>
        <v>11040.467580371342</v>
      </c>
      <c r="L307" s="2">
        <f t="shared" si="94"/>
        <v>263131.14399885025</v>
      </c>
      <c r="M307" s="2"/>
      <c r="N307" s="28">
        <f t="shared" si="102"/>
        <v>575063.90941906918</v>
      </c>
      <c r="O307" s="2">
        <f t="shared" si="103"/>
        <v>937.17238548272019</v>
      </c>
      <c r="P307" s="2">
        <f t="shared" si="104"/>
        <v>40609.307948578942</v>
      </c>
      <c r="R307">
        <f t="shared" si="105"/>
        <v>286</v>
      </c>
      <c r="S307" s="89">
        <f t="shared" si="95"/>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106"/>
        <v>0.11540560418206169</v>
      </c>
      <c r="Y307" s="66">
        <f t="shared" si="96"/>
        <v>0</v>
      </c>
      <c r="Z307" s="72">
        <f t="shared" si="97"/>
        <v>0</v>
      </c>
      <c r="AA307" s="79">
        <f t="shared" si="98"/>
        <v>0</v>
      </c>
      <c r="AB307" s="81">
        <f t="shared" si="107"/>
        <v>0</v>
      </c>
      <c r="AD307" s="95">
        <f>locallinterp(R307,'BBG rates'!$N$10:$N$369,'BBG rates'!$P$10:$P$369)</f>
        <v>23.945343913601693</v>
      </c>
      <c r="AI307" s="185">
        <f t="shared" si="99"/>
        <v>286</v>
      </c>
      <c r="AJ307" s="127">
        <f>locallinterp(MIN(AI307,CAP_Senior*12),'BBG rates'!$X$24:$X$65,'BBG rates'!$Y$24:$Y$65)</f>
        <v>67.918742488467984</v>
      </c>
      <c r="AK307" s="127">
        <f>locallinterp(MIN(AI307,CAP_CB*12),'BBG rates'!$AA$25:$AA$40,'BBG rates'!$AC$25:$AC$40)</f>
        <v>11</v>
      </c>
      <c r="AL307" s="144">
        <f t="shared" si="100"/>
        <v>20.676186223039558</v>
      </c>
      <c r="AM307" s="142">
        <f>(SUMPRODUCT(AL307:AL$381,G307:G$381)+SUMPRODUCT(AL307:AL$381,H307:H$381))/12</f>
        <v>416649.72920433758</v>
      </c>
    </row>
    <row r="308" spans="1:39" x14ac:dyDescent="0.2">
      <c r="A308" s="7">
        <v>287</v>
      </c>
      <c r="B308" s="7">
        <v>143.5</v>
      </c>
      <c r="C308" s="7">
        <v>71.75</v>
      </c>
      <c r="D308" s="12">
        <f t="shared" si="89"/>
        <v>23.916666666666668</v>
      </c>
      <c r="E308" s="29">
        <f t="shared" si="88"/>
        <v>208518.23559498938</v>
      </c>
      <c r="F308" s="2">
        <f t="shared" si="90"/>
        <v>342.68325860170756</v>
      </c>
      <c r="G308" s="2">
        <f t="shared" si="91"/>
        <v>15921.856994950651</v>
      </c>
      <c r="H308" s="2">
        <f t="shared" si="92"/>
        <v>684.87655079146373</v>
      </c>
      <c r="I308" s="2">
        <f t="shared" si="87"/>
        <v>16949.416804343822</v>
      </c>
      <c r="J308" s="2">
        <f t="shared" si="101"/>
        <v>405373.55190388975</v>
      </c>
      <c r="K308" s="2">
        <f t="shared" si="93"/>
        <v>10953.912507823163</v>
      </c>
      <c r="L308" s="2">
        <f t="shared" si="94"/>
        <v>261981.07414543731</v>
      </c>
      <c r="M308" s="2"/>
      <c r="N308" s="28">
        <f t="shared" si="102"/>
        <v>534392.7863371867</v>
      </c>
      <c r="O308" s="2">
        <f t="shared" si="103"/>
        <v>875.35725217922629</v>
      </c>
      <c r="P308" s="2">
        <f t="shared" si="104"/>
        <v>40671.123081882433</v>
      </c>
      <c r="R308">
        <f t="shared" si="105"/>
        <v>287</v>
      </c>
      <c r="S308" s="89">
        <f t="shared" si="95"/>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106"/>
        <v>0.11587177645804303</v>
      </c>
      <c r="Y308" s="66">
        <f t="shared" si="96"/>
        <v>0</v>
      </c>
      <c r="Z308" s="72">
        <f t="shared" si="97"/>
        <v>0</v>
      </c>
      <c r="AA308" s="79">
        <f t="shared" si="98"/>
        <v>0</v>
      </c>
      <c r="AB308" s="81">
        <f t="shared" si="107"/>
        <v>0</v>
      </c>
      <c r="AD308" s="95">
        <f>locallinterp(R308,'BBG rates'!$N$10:$N$369,'BBG rates'!$P$10:$P$369)</f>
        <v>24.026222148114222</v>
      </c>
      <c r="AI308" s="185">
        <f t="shared" si="99"/>
        <v>287</v>
      </c>
      <c r="AJ308" s="127">
        <f>locallinterp(MIN(AI308,CAP_Senior*12),'BBG rates'!$X$24:$X$65,'BBG rates'!$Y$24:$Y$65)</f>
        <v>67.918742488467984</v>
      </c>
      <c r="AK308" s="127">
        <f>locallinterp(MIN(AI308,CAP_CB*12),'BBG rates'!$AA$25:$AA$40,'BBG rates'!$AC$25:$AC$40)</f>
        <v>11</v>
      </c>
      <c r="AL308" s="144">
        <f t="shared" si="100"/>
        <v>20.676186223039558</v>
      </c>
      <c r="AM308" s="142">
        <f>(SUMPRODUCT(AL308:AL$381,G308:G$381)+SUMPRODUCT(AL308:AL$381,H308:H$381))/12</f>
        <v>387893.81545081659</v>
      </c>
    </row>
    <row r="309" spans="1:39" x14ac:dyDescent="0.2">
      <c r="A309" s="7">
        <v>288</v>
      </c>
      <c r="B309" s="7">
        <v>144</v>
      </c>
      <c r="C309" s="7">
        <v>72</v>
      </c>
      <c r="D309" s="12">
        <f t="shared" si="89"/>
        <v>24</v>
      </c>
      <c r="E309" s="29">
        <f t="shared" si="88"/>
        <v>191993.74386395808</v>
      </c>
      <c r="F309" s="2">
        <f t="shared" si="90"/>
        <v>317.40463407637696</v>
      </c>
      <c r="G309" s="2">
        <f t="shared" si="91"/>
        <v>15893.889747008752</v>
      </c>
      <c r="H309" s="2">
        <f t="shared" si="92"/>
        <v>630.60198402257652</v>
      </c>
      <c r="I309" s="2">
        <f t="shared" si="87"/>
        <v>16841.896365107707</v>
      </c>
      <c r="J309" s="2">
        <f t="shared" si="101"/>
        <v>404205.51276258496</v>
      </c>
      <c r="K309" s="2">
        <f t="shared" si="93"/>
        <v>10867.882196458389</v>
      </c>
      <c r="L309" s="2">
        <f t="shared" si="94"/>
        <v>260829.17271500133</v>
      </c>
      <c r="M309" s="2"/>
      <c r="N309" s="28">
        <f t="shared" si="102"/>
        <v>493659.75402754563</v>
      </c>
      <c r="O309" s="2">
        <f t="shared" si="103"/>
        <v>813.44802442058506</v>
      </c>
      <c r="P309" s="2">
        <f t="shared" si="104"/>
        <v>40733.032309641065</v>
      </c>
      <c r="R309">
        <f t="shared" si="105"/>
        <v>288</v>
      </c>
      <c r="S309" s="89">
        <f t="shared" si="95"/>
        <v>0</v>
      </c>
      <c r="T309" s="89">
        <f>IF(AND(S309=0,S308&gt;0),SUM($G309:$H$381),S309)</f>
        <v>0</v>
      </c>
      <c r="U309" s="82">
        <f>SUM(T309:T$381)</f>
        <v>0</v>
      </c>
      <c r="V309" s="68">
        <f>localspline(R309,'BBG rates'!$G$10:$G$27,'BBG rates'!$K$10:$K$27)</f>
        <v>0.97039618755178325</v>
      </c>
      <c r="W309" s="68">
        <f>locallinterp(R309,'BBG rates'!$G$10:$G$27,'BBG rates'!$J$10:$J$27)</f>
        <v>0.1164</v>
      </c>
      <c r="X309" s="56">
        <f t="shared" si="106"/>
        <v>0.11633794674201781</v>
      </c>
      <c r="Y309" s="66">
        <f t="shared" si="96"/>
        <v>0</v>
      </c>
      <c r="Z309" s="72">
        <f t="shared" si="97"/>
        <v>0</v>
      </c>
      <c r="AA309" s="79">
        <f t="shared" si="98"/>
        <v>0</v>
      </c>
      <c r="AB309" s="81">
        <f t="shared" si="107"/>
        <v>0</v>
      </c>
      <c r="AD309" s="95">
        <f>locallinterp(R309,'BBG rates'!$N$10:$N$369,'BBG rates'!$P$10:$P$369)</f>
        <v>24.10708849707687</v>
      </c>
      <c r="AI309" s="185">
        <f t="shared" si="99"/>
        <v>288</v>
      </c>
      <c r="AJ309" s="127">
        <f>locallinterp(MIN(AI309,CAP_Senior*12),'BBG rates'!$X$24:$X$65,'BBG rates'!$Y$24:$Y$65)</f>
        <v>67.918742488467984</v>
      </c>
      <c r="AK309" s="127">
        <f>locallinterp(MIN(AI309,CAP_CB*12),'BBG rates'!$AA$25:$AA$40,'BBG rates'!$AC$25:$AC$40)</f>
        <v>11</v>
      </c>
      <c r="AL309" s="144">
        <f t="shared" si="100"/>
        <v>20.676186223039558</v>
      </c>
      <c r="AM309" s="142">
        <f>(SUMPRODUCT(AL309:AL$381,G309:G$381)+SUMPRODUCT(AL309:AL$381,H309:H$381))/12</f>
        <v>359280.15583846974</v>
      </c>
    </row>
    <row r="310" spans="1:39" x14ac:dyDescent="0.2">
      <c r="A310" s="7">
        <v>289</v>
      </c>
      <c r="B310" s="7">
        <v>144.5</v>
      </c>
      <c r="C310" s="7">
        <v>72.25</v>
      </c>
      <c r="D310" s="12">
        <f t="shared" si="89"/>
        <v>24.083333333333332</v>
      </c>
      <c r="E310" s="29">
        <f t="shared" si="88"/>
        <v>175551.17574480057</v>
      </c>
      <c r="F310" s="2">
        <f t="shared" si="90"/>
        <v>292.25119732193639</v>
      </c>
      <c r="G310" s="2">
        <f t="shared" si="91"/>
        <v>15865.971624426898</v>
      </c>
      <c r="H310" s="2">
        <f t="shared" si="92"/>
        <v>576.59649473062279</v>
      </c>
      <c r="I310" s="2">
        <f t="shared" si="87"/>
        <v>16734.819316479457</v>
      </c>
      <c r="J310" s="2">
        <f t="shared" si="101"/>
        <v>403030.23187188024</v>
      </c>
      <c r="K310" s="2">
        <f t="shared" si="93"/>
        <v>10782.373772355828</v>
      </c>
      <c r="L310" s="2">
        <f t="shared" si="94"/>
        <v>259675.50168423617</v>
      </c>
      <c r="M310" s="2"/>
      <c r="N310" s="28">
        <f t="shared" si="102"/>
        <v>452864.718252461</v>
      </c>
      <c r="O310" s="2">
        <f t="shared" si="103"/>
        <v>751.44455897704029</v>
      </c>
      <c r="P310" s="2">
        <f t="shared" si="104"/>
        <v>40795.035775084616</v>
      </c>
      <c r="R310">
        <f t="shared" si="105"/>
        <v>289</v>
      </c>
      <c r="S310" s="89">
        <f t="shared" si="95"/>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106"/>
        <v>0.11680411503425248</v>
      </c>
      <c r="Y310" s="66">
        <f t="shared" si="96"/>
        <v>0</v>
      </c>
      <c r="Z310" s="72">
        <f t="shared" si="97"/>
        <v>0</v>
      </c>
      <c r="AA310" s="79">
        <f t="shared" si="98"/>
        <v>0</v>
      </c>
      <c r="AB310" s="81">
        <f t="shared" si="107"/>
        <v>0</v>
      </c>
      <c r="AD310" s="95">
        <f>locallinterp(R310,'BBG rates'!$N$10:$N$369,'BBG rates'!$P$10:$P$369)</f>
        <v>24.187943260120555</v>
      </c>
      <c r="AI310" s="185">
        <f t="shared" si="99"/>
        <v>289</v>
      </c>
      <c r="AJ310" s="127">
        <f>locallinterp(MIN(AI310,CAP_Senior*12),'BBG rates'!$X$24:$X$65,'BBG rates'!$Y$24:$Y$65)</f>
        <v>67.918742488467984</v>
      </c>
      <c r="AK310" s="127">
        <f>locallinterp(MIN(AI310,CAP_CB*12),'BBG rates'!$AA$25:$AA$40,'BBG rates'!$AC$25:$AC$40)</f>
        <v>11</v>
      </c>
      <c r="AL310" s="144">
        <f t="shared" si="100"/>
        <v>20.676186223039558</v>
      </c>
      <c r="AM310" s="142">
        <f>(SUMPRODUCT(AL310:AL$381,G310:G$381)+SUMPRODUCT(AL310:AL$381,H310:H$381))/12</f>
        <v>330808.20014914632</v>
      </c>
    </row>
    <row r="311" spans="1:39" x14ac:dyDescent="0.2">
      <c r="A311" s="7">
        <v>290</v>
      </c>
      <c r="B311" s="7">
        <v>145</v>
      </c>
      <c r="C311" s="7">
        <v>72.5</v>
      </c>
      <c r="D311" s="12">
        <f t="shared" si="89"/>
        <v>24.166666666666668</v>
      </c>
      <c r="E311" s="29">
        <f t="shared" si="88"/>
        <v>159190.21416240092</v>
      </c>
      <c r="F311" s="2">
        <f t="shared" si="90"/>
        <v>267.222463972811</v>
      </c>
      <c r="G311" s="2">
        <f t="shared" si="91"/>
        <v>15838.102540914831</v>
      </c>
      <c r="H311" s="2">
        <f t="shared" si="92"/>
        <v>522.85904148480813</v>
      </c>
      <c r="I311" s="2">
        <f t="shared" si="87"/>
        <v>16628.184046372451</v>
      </c>
      <c r="J311" s="2">
        <f t="shared" si="101"/>
        <v>401847.78112066758</v>
      </c>
      <c r="K311" s="2">
        <f t="shared" si="93"/>
        <v>10697.384376538392</v>
      </c>
      <c r="L311" s="2">
        <f t="shared" si="94"/>
        <v>258520.12243301113</v>
      </c>
      <c r="M311" s="2"/>
      <c r="N311" s="28">
        <f t="shared" si="102"/>
        <v>412007.58463080018</v>
      </c>
      <c r="O311" s="2">
        <f t="shared" si="103"/>
        <v>689.34671240081218</v>
      </c>
      <c r="P311" s="2">
        <f t="shared" si="104"/>
        <v>40857.13362166084</v>
      </c>
      <c r="R311">
        <f t="shared" si="105"/>
        <v>290</v>
      </c>
      <c r="S311" s="89">
        <f t="shared" si="95"/>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106"/>
        <v>0.11727028133474704</v>
      </c>
      <c r="Y311" s="66">
        <f t="shared" si="96"/>
        <v>0</v>
      </c>
      <c r="Z311" s="72">
        <f t="shared" si="97"/>
        <v>0</v>
      </c>
      <c r="AA311" s="79">
        <f t="shared" si="98"/>
        <v>0</v>
      </c>
      <c r="AB311" s="81">
        <f t="shared" si="107"/>
        <v>0</v>
      </c>
      <c r="AD311" s="95">
        <f>locallinterp(R311,'BBG rates'!$N$10:$N$369,'BBG rates'!$P$10:$P$369)</f>
        <v>24.268786736882035</v>
      </c>
      <c r="AI311" s="185">
        <f t="shared" si="99"/>
        <v>290</v>
      </c>
      <c r="AJ311" s="127">
        <f>locallinterp(MIN(AI311,CAP_Senior*12),'BBG rates'!$X$24:$X$65,'BBG rates'!$Y$24:$Y$65)</f>
        <v>67.918742488467984</v>
      </c>
      <c r="AK311" s="127">
        <f>locallinterp(MIN(AI311,CAP_CB*12),'BBG rates'!$AA$25:$AA$40,'BBG rates'!$AC$25:$AC$40)</f>
        <v>11</v>
      </c>
      <c r="AL311" s="144">
        <f t="shared" si="100"/>
        <v>20.676186223039558</v>
      </c>
      <c r="AM311" s="142">
        <f>(SUMPRODUCT(AL311:AL$381,G311:G$381)+SUMPRODUCT(AL311:AL$381,H311:H$381))/12</f>
        <v>302477.4001144201</v>
      </c>
    </row>
    <row r="312" spans="1:39" x14ac:dyDescent="0.2">
      <c r="A312" s="7">
        <v>291</v>
      </c>
      <c r="B312" s="7">
        <v>145.5</v>
      </c>
      <c r="C312" s="7">
        <v>72.75</v>
      </c>
      <c r="D312" s="12">
        <f t="shared" si="89"/>
        <v>24.25</v>
      </c>
      <c r="E312" s="29">
        <f t="shared" si="88"/>
        <v>142910.54316552135</v>
      </c>
      <c r="F312" s="2">
        <f t="shared" si="90"/>
        <v>242.31795138003321</v>
      </c>
      <c r="G312" s="2">
        <f t="shared" si="91"/>
        <v>15810.282410333864</v>
      </c>
      <c r="H312" s="2">
        <f t="shared" si="92"/>
        <v>469.38858654570726</v>
      </c>
      <c r="I312" s="2">
        <f t="shared" si="87"/>
        <v>16521.988948259605</v>
      </c>
      <c r="J312" s="2">
        <f t="shared" si="101"/>
        <v>400658.23199529538</v>
      </c>
      <c r="K312" s="2">
        <f t="shared" si="93"/>
        <v>10612.911164897645</v>
      </c>
      <c r="L312" s="2">
        <f t="shared" si="94"/>
        <v>257363.0957487679</v>
      </c>
      <c r="M312" s="2"/>
      <c r="N312" s="28">
        <f t="shared" si="102"/>
        <v>371088.25863776426</v>
      </c>
      <c r="O312" s="2">
        <f t="shared" si="103"/>
        <v>627.15434102576626</v>
      </c>
      <c r="P312" s="2">
        <f t="shared" si="104"/>
        <v>40919.325993035891</v>
      </c>
      <c r="R312">
        <f t="shared" si="105"/>
        <v>291</v>
      </c>
      <c r="S312" s="89">
        <f t="shared" si="95"/>
        <v>0</v>
      </c>
      <c r="T312" s="89">
        <f>IF(AND(S312=0,S311&gt;0),SUM($G312:$H$381),S312)</f>
        <v>0</v>
      </c>
      <c r="U312" s="82">
        <f>SUM(T312:T$381)</f>
        <v>0</v>
      </c>
      <c r="V312" s="68">
        <f>localspline(R312,'BBG rates'!$G$10:$G$27,'BBG rates'!$K$10:$K$27)</f>
        <v>0.96998992616594548</v>
      </c>
      <c r="W312" s="68">
        <f>locallinterp(R312,'BBG rates'!$G$10:$G$27,'BBG rates'!$J$10:$J$27)</f>
        <v>0.1178</v>
      </c>
      <c r="X312" s="56">
        <f t="shared" si="106"/>
        <v>0.11773644564323504</v>
      </c>
      <c r="Y312" s="66">
        <f t="shared" si="96"/>
        <v>0</v>
      </c>
      <c r="Z312" s="72">
        <f t="shared" si="97"/>
        <v>0</v>
      </c>
      <c r="AA312" s="79">
        <f t="shared" si="98"/>
        <v>0</v>
      </c>
      <c r="AB312" s="81">
        <f t="shared" si="107"/>
        <v>0</v>
      </c>
      <c r="AD312" s="95">
        <f>locallinterp(R312,'BBG rates'!$N$10:$N$369,'BBG rates'!$P$10:$P$369)</f>
        <v>24.349619230729196</v>
      </c>
      <c r="AI312" s="185">
        <f t="shared" si="99"/>
        <v>291</v>
      </c>
      <c r="AJ312" s="127">
        <f>locallinterp(MIN(AI312,CAP_Senior*12),'BBG rates'!$X$24:$X$65,'BBG rates'!$Y$24:$Y$65)</f>
        <v>67.918742488467984</v>
      </c>
      <c r="AK312" s="127">
        <f>locallinterp(MIN(AI312,CAP_CB*12),'BBG rates'!$AA$25:$AA$40,'BBG rates'!$AC$25:$AC$40)</f>
        <v>11</v>
      </c>
      <c r="AL312" s="144">
        <f t="shared" si="100"/>
        <v>20.676186223039558</v>
      </c>
      <c r="AM312" s="142">
        <f>(SUMPRODUCT(AL312:AL$381,G312:G$381)+SUMPRODUCT(AL312:AL$381,H312:H$381))/12</f>
        <v>274287.20940894593</v>
      </c>
    </row>
    <row r="313" spans="1:39" x14ac:dyDescent="0.2">
      <c r="A313" s="7">
        <v>292</v>
      </c>
      <c r="B313" s="7">
        <v>146</v>
      </c>
      <c r="C313" s="7">
        <v>73</v>
      </c>
      <c r="D313" s="12">
        <f t="shared" si="89"/>
        <v>24.333333333333332</v>
      </c>
      <c r="E313" s="29">
        <f t="shared" si="88"/>
        <v>126711.84792297204</v>
      </c>
      <c r="F313" s="2">
        <f t="shared" si="90"/>
        <v>217.5371786053928</v>
      </c>
      <c r="G313" s="2">
        <f t="shared" si="91"/>
        <v>15782.511146696623</v>
      </c>
      <c r="H313" s="2">
        <f t="shared" si="92"/>
        <v>416.18409585268387</v>
      </c>
      <c r="I313" s="2">
        <f t="shared" si="87"/>
        <v>16416.232421154698</v>
      </c>
      <c r="J313" s="2">
        <f t="shared" si="101"/>
        <v>399461.655581431</v>
      </c>
      <c r="K313" s="2">
        <f t="shared" si="93"/>
        <v>10528.951308118762</v>
      </c>
      <c r="L313" s="2">
        <f t="shared" si="94"/>
        <v>256204.48183088985</v>
      </c>
      <c r="M313" s="2"/>
      <c r="N313" s="28">
        <f t="shared" si="102"/>
        <v>330106.6456046697</v>
      </c>
      <c r="O313" s="2">
        <f t="shared" si="103"/>
        <v>564.86730096708061</v>
      </c>
      <c r="P313" s="2">
        <f t="shared" si="104"/>
        <v>40981.613033094567</v>
      </c>
      <c r="R313">
        <f t="shared" si="105"/>
        <v>292</v>
      </c>
      <c r="S313" s="89">
        <f t="shared" si="95"/>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106"/>
        <v>0.11820260795998294</v>
      </c>
      <c r="Y313" s="66">
        <f t="shared" si="96"/>
        <v>0</v>
      </c>
      <c r="Z313" s="72">
        <f t="shared" si="97"/>
        <v>0</v>
      </c>
      <c r="AA313" s="79">
        <f t="shared" si="98"/>
        <v>0</v>
      </c>
      <c r="AB313" s="81">
        <f t="shared" si="107"/>
        <v>0</v>
      </c>
      <c r="AD313" s="95">
        <f>locallinterp(R313,'BBG rates'!$N$10:$N$369,'BBG rates'!$P$10:$P$369)</f>
        <v>24.430441048761054</v>
      </c>
      <c r="AI313" s="185">
        <f t="shared" si="99"/>
        <v>292</v>
      </c>
      <c r="AJ313" s="127">
        <f>locallinterp(MIN(AI313,CAP_Senior*12),'BBG rates'!$X$24:$X$65,'BBG rates'!$Y$24:$Y$65)</f>
        <v>67.918742488467984</v>
      </c>
      <c r="AK313" s="127">
        <f>locallinterp(MIN(AI313,CAP_CB*12),'BBG rates'!$AA$25:$AA$40,'BBG rates'!$AC$25:$AC$40)</f>
        <v>11</v>
      </c>
      <c r="AL313" s="144">
        <f t="shared" si="100"/>
        <v>20.676186223039558</v>
      </c>
      <c r="AM313" s="142">
        <f>(SUMPRODUCT(AL313:AL$381,G313:G$381)+SUMPRODUCT(AL313:AL$381,H313:H$381))/12</f>
        <v>246237.08364383774</v>
      </c>
    </row>
    <row r="314" spans="1:39" x14ac:dyDescent="0.2">
      <c r="A314" s="7">
        <v>293</v>
      </c>
      <c r="B314" s="7">
        <v>146.5</v>
      </c>
      <c r="C314" s="7">
        <v>73.25</v>
      </c>
      <c r="D314" s="12">
        <f t="shared" si="89"/>
        <v>24.416666666666668</v>
      </c>
      <c r="E314" s="29">
        <f t="shared" si="88"/>
        <v>110593.81471979393</v>
      </c>
      <c r="F314" s="2">
        <f t="shared" si="90"/>
        <v>192.87966641560681</v>
      </c>
      <c r="G314" s="2">
        <f t="shared" si="91"/>
        <v>15754.788664166761</v>
      </c>
      <c r="H314" s="2">
        <f t="shared" si="92"/>
        <v>363.24453901135325</v>
      </c>
      <c r="I314" s="2">
        <f t="shared" si="87"/>
        <v>16310.912869593722</v>
      </c>
      <c r="J314" s="2">
        <f t="shared" si="101"/>
        <v>398258.12256591336</v>
      </c>
      <c r="K314" s="2">
        <f t="shared" si="93"/>
        <v>10445.501991605823</v>
      </c>
      <c r="L314" s="2">
        <f t="shared" si="94"/>
        <v>255044.34029504217</v>
      </c>
      <c r="M314" s="2"/>
      <c r="N314" s="28">
        <f t="shared" si="102"/>
        <v>289062.65071872895</v>
      </c>
      <c r="O314" s="2">
        <f t="shared" si="103"/>
        <v>502.48544812091342</v>
      </c>
      <c r="P314" s="2">
        <f t="shared" si="104"/>
        <v>41043.994885940738</v>
      </c>
      <c r="R314">
        <f t="shared" si="105"/>
        <v>293</v>
      </c>
      <c r="S314" s="89">
        <f t="shared" si="95"/>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106"/>
        <v>0.11866876828499073</v>
      </c>
      <c r="Y314" s="66">
        <f t="shared" si="96"/>
        <v>0</v>
      </c>
      <c r="Z314" s="72">
        <f t="shared" si="97"/>
        <v>0</v>
      </c>
      <c r="AA314" s="79">
        <f t="shared" si="98"/>
        <v>0</v>
      </c>
      <c r="AB314" s="81">
        <f t="shared" si="107"/>
        <v>0</v>
      </c>
      <c r="AD314" s="95">
        <f>locallinterp(R314,'BBG rates'!$N$10:$N$369,'BBG rates'!$P$10:$P$369)</f>
        <v>24.511252497462344</v>
      </c>
      <c r="AI314" s="185">
        <f t="shared" si="99"/>
        <v>293</v>
      </c>
      <c r="AJ314" s="127">
        <f>locallinterp(MIN(AI314,CAP_Senior*12),'BBG rates'!$X$24:$X$65,'BBG rates'!$Y$24:$Y$65)</f>
        <v>67.918742488467984</v>
      </c>
      <c r="AK314" s="127">
        <f>locallinterp(MIN(AI314,CAP_CB*12),'BBG rates'!$AA$25:$AA$40,'BBG rates'!$AC$25:$AC$40)</f>
        <v>11</v>
      </c>
      <c r="AL314" s="144">
        <f t="shared" si="100"/>
        <v>20.676186223039558</v>
      </c>
      <c r="AM314" s="142">
        <f>(SUMPRODUCT(AL314:AL$381,G314:G$381)+SUMPRODUCT(AL314:AL$381,H314:H$381))/12</f>
        <v>218326.48036006981</v>
      </c>
    </row>
    <row r="315" spans="1:39" x14ac:dyDescent="0.2">
      <c r="A315" s="7">
        <v>294</v>
      </c>
      <c r="B315" s="7">
        <v>147</v>
      </c>
      <c r="C315" s="7">
        <v>73.5</v>
      </c>
      <c r="D315" s="12">
        <f t="shared" si="89"/>
        <v>24.5</v>
      </c>
      <c r="E315" s="29">
        <f t="shared" si="88"/>
        <v>94556.130953454121</v>
      </c>
      <c r="F315" s="2">
        <f t="shared" si="90"/>
        <v>168.34493727650906</v>
      </c>
      <c r="G315" s="2">
        <f t="shared" si="91"/>
        <v>15727.114877058717</v>
      </c>
      <c r="H315" s="2">
        <f t="shared" si="92"/>
        <v>310.56888928108577</v>
      </c>
      <c r="I315" s="2">
        <f t="shared" si="87"/>
        <v>16206.028703616312</v>
      </c>
      <c r="J315" s="2">
        <f t="shared" si="101"/>
        <v>397047.70323859964</v>
      </c>
      <c r="K315" s="2">
        <f t="shared" si="93"/>
        <v>10362.560415407517</v>
      </c>
      <c r="L315" s="2">
        <f t="shared" si="94"/>
        <v>253882.73017748416</v>
      </c>
      <c r="M315" s="2"/>
      <c r="N315" s="28">
        <f t="shared" si="102"/>
        <v>247956.17902283138</v>
      </c>
      <c r="O315" s="2">
        <f t="shared" si="103"/>
        <v>440.00863816406877</v>
      </c>
      <c r="P315" s="2">
        <f t="shared" si="104"/>
        <v>41106.471695897584</v>
      </c>
      <c r="R315">
        <f t="shared" si="105"/>
        <v>294</v>
      </c>
      <c r="S315" s="89">
        <f t="shared" si="95"/>
        <v>0</v>
      </c>
      <c r="T315" s="89">
        <f>IF(AND(S315=0,S314&gt;0),SUM($G315:$H$381),S315)</f>
        <v>0</v>
      </c>
      <c r="U315" s="82">
        <f>SUM(T315:T$381)</f>
        <v>0</v>
      </c>
      <c r="V315" s="68">
        <f>localspline(R315,'BBG rates'!$G$10:$G$27,'BBG rates'!$K$10:$K$27)</f>
        <v>0.96961669737252398</v>
      </c>
      <c r="W315" s="68">
        <f>locallinterp(R315,'BBG rates'!$G$10:$G$27,'BBG rates'!$J$10:$J$27)</f>
        <v>0.1192</v>
      </c>
      <c r="X315" s="56">
        <f t="shared" si="106"/>
        <v>0.11913492661825842</v>
      </c>
      <c r="Y315" s="66">
        <f t="shared" si="96"/>
        <v>0</v>
      </c>
      <c r="Z315" s="72">
        <f t="shared" si="97"/>
        <v>0</v>
      </c>
      <c r="AA315" s="79">
        <f t="shared" si="98"/>
        <v>0</v>
      </c>
      <c r="AB315" s="81">
        <f t="shared" si="107"/>
        <v>0</v>
      </c>
      <c r="AD315" s="95">
        <f>locallinterp(R315,'BBG rates'!$N$10:$N$369,'BBG rates'!$P$10:$P$369)</f>
        <v>24.592053888910055</v>
      </c>
      <c r="AI315" s="185">
        <f t="shared" si="99"/>
        <v>294</v>
      </c>
      <c r="AJ315" s="127">
        <f>locallinterp(MIN(AI315,CAP_Senior*12),'BBG rates'!$X$24:$X$65,'BBG rates'!$Y$24:$Y$65)</f>
        <v>67.918742488467984</v>
      </c>
      <c r="AK315" s="127">
        <f>locallinterp(MIN(AI315,CAP_CB*12),'BBG rates'!$AA$25:$AA$40,'BBG rates'!$AC$25:$AC$40)</f>
        <v>11</v>
      </c>
      <c r="AL315" s="144">
        <f t="shared" si="100"/>
        <v>20.676186223039558</v>
      </c>
      <c r="AM315" s="142">
        <f>(SUMPRODUCT(AL315:AL$381,G315:G$381)+SUMPRODUCT(AL315:AL$381,H315:H$381))/12</f>
        <v>190554.85902189938</v>
      </c>
    </row>
    <row r="316" spans="1:39" x14ac:dyDescent="0.2">
      <c r="A316" s="7">
        <v>295</v>
      </c>
      <c r="B316" s="7">
        <v>147.5</v>
      </c>
      <c r="C316" s="7">
        <v>73.75</v>
      </c>
      <c r="D316" s="12">
        <f t="shared" si="89"/>
        <v>24.583333333333332</v>
      </c>
      <c r="E316" s="29">
        <f t="shared" si="88"/>
        <v>78598.485130054134</v>
      </c>
      <c r="F316" s="2">
        <f t="shared" si="90"/>
        <v>143.93251534725857</v>
      </c>
      <c r="G316" s="2">
        <f t="shared" si="91"/>
        <v>15699.489699837437</v>
      </c>
      <c r="H316" s="2">
        <f t="shared" si="92"/>
        <v>258.15612356255303</v>
      </c>
      <c r="I316" s="2">
        <f t="shared" si="87"/>
        <v>16101.578338747247</v>
      </c>
      <c r="J316" s="2">
        <f t="shared" si="101"/>
        <v>395830.46749420313</v>
      </c>
      <c r="K316" s="2">
        <f t="shared" si="93"/>
        <v>10280.123794143188</v>
      </c>
      <c r="L316" s="2">
        <f t="shared" si="94"/>
        <v>252719.70993935334</v>
      </c>
      <c r="M316" s="2"/>
      <c r="N316" s="28">
        <f t="shared" si="102"/>
        <v>206787.1354153234</v>
      </c>
      <c r="O316" s="2">
        <f t="shared" si="103"/>
        <v>377.43672655366362</v>
      </c>
      <c r="P316" s="2">
        <f t="shared" si="104"/>
        <v>41169.043607507985</v>
      </c>
      <c r="R316">
        <f t="shared" si="105"/>
        <v>295</v>
      </c>
      <c r="S316" s="89">
        <f t="shared" si="95"/>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106"/>
        <v>0.119601082959786</v>
      </c>
      <c r="Y316" s="66">
        <f t="shared" si="96"/>
        <v>0</v>
      </c>
      <c r="Z316" s="72">
        <f t="shared" si="97"/>
        <v>0</v>
      </c>
      <c r="AA316" s="79">
        <f t="shared" si="98"/>
        <v>0</v>
      </c>
      <c r="AB316" s="81">
        <f t="shared" si="107"/>
        <v>0</v>
      </c>
      <c r="AD316" s="95">
        <f>locallinterp(R316,'BBG rates'!$N$10:$N$369,'BBG rates'!$P$10:$P$369)</f>
        <v>24.672845536429531</v>
      </c>
      <c r="AI316" s="185">
        <f t="shared" si="99"/>
        <v>295</v>
      </c>
      <c r="AJ316" s="127">
        <f>locallinterp(MIN(AI316,CAP_Senior*12),'BBG rates'!$X$24:$X$65,'BBG rates'!$Y$24:$Y$65)</f>
        <v>67.918742488467984</v>
      </c>
      <c r="AK316" s="127">
        <f>locallinterp(MIN(AI316,CAP_CB*12),'BBG rates'!$AA$25:$AA$40,'BBG rates'!$AC$25:$AC$40)</f>
        <v>11</v>
      </c>
      <c r="AL316" s="144">
        <f t="shared" si="100"/>
        <v>20.676186223039558</v>
      </c>
      <c r="AM316" s="142">
        <f>(SUMPRODUCT(AL316:AL$381,G316:G$381)+SUMPRODUCT(AL316:AL$381,H316:H$381))/12</f>
        <v>162921.68101031103</v>
      </c>
    </row>
    <row r="317" spans="1:39" x14ac:dyDescent="0.2">
      <c r="A317" s="7">
        <v>296</v>
      </c>
      <c r="B317" s="7">
        <v>148</v>
      </c>
      <c r="C317" s="7">
        <v>74</v>
      </c>
      <c r="D317" s="12">
        <f t="shared" si="89"/>
        <v>24.666666666666668</v>
      </c>
      <c r="E317" s="29">
        <f t="shared" si="88"/>
        <v>62720.566860550724</v>
      </c>
      <c r="F317" s="2">
        <f t="shared" si="90"/>
        <v>119.64192647456809</v>
      </c>
      <c r="G317" s="2">
        <f t="shared" si="91"/>
        <v>15671.913047118102</v>
      </c>
      <c r="H317" s="2">
        <f t="shared" si="92"/>
        <v>206.00522238531531</v>
      </c>
      <c r="I317" s="2">
        <f t="shared" si="87"/>
        <v>15997.560195977983</v>
      </c>
      <c r="J317" s="2">
        <f t="shared" si="101"/>
        <v>394606.48483412364</v>
      </c>
      <c r="K317" s="2">
        <f t="shared" si="93"/>
        <v>10198.189356929252</v>
      </c>
      <c r="L317" s="2">
        <f t="shared" si="94"/>
        <v>251555.33747092157</v>
      </c>
      <c r="M317" s="2"/>
      <c r="N317" s="28">
        <f t="shared" si="102"/>
        <v>165555.42464978853</v>
      </c>
      <c r="O317" s="2">
        <f t="shared" si="103"/>
        <v>314.7695685267928</v>
      </c>
      <c r="P317" s="2">
        <f t="shared" si="104"/>
        <v>41231.710765534859</v>
      </c>
      <c r="R317">
        <f t="shared" si="105"/>
        <v>296</v>
      </c>
      <c r="S317" s="89">
        <f t="shared" si="95"/>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106"/>
        <v>0.12006723730957347</v>
      </c>
      <c r="Y317" s="66">
        <f t="shared" si="96"/>
        <v>0</v>
      </c>
      <c r="Z317" s="72">
        <f t="shared" si="97"/>
        <v>0</v>
      </c>
      <c r="AA317" s="79">
        <f t="shared" si="98"/>
        <v>0</v>
      </c>
      <c r="AB317" s="81">
        <f t="shared" si="107"/>
        <v>0</v>
      </c>
      <c r="AD317" s="95">
        <f>locallinterp(R317,'BBG rates'!$N$10:$N$369,'BBG rates'!$P$10:$P$369)</f>
        <v>24.753627755835481</v>
      </c>
      <c r="AI317" s="185">
        <f t="shared" si="99"/>
        <v>296</v>
      </c>
      <c r="AJ317" s="127">
        <f>locallinterp(MIN(AI317,CAP_Senior*12),'BBG rates'!$X$24:$X$65,'BBG rates'!$Y$24:$Y$65)</f>
        <v>67.918742488467984</v>
      </c>
      <c r="AK317" s="127">
        <f>locallinterp(MIN(AI317,CAP_CB*12),'BBG rates'!$AA$25:$AA$40,'BBG rates'!$AC$25:$AC$40)</f>
        <v>11</v>
      </c>
      <c r="AL317" s="144">
        <f t="shared" si="100"/>
        <v>20.676186223039558</v>
      </c>
      <c r="AM317" s="142">
        <f>(SUMPRODUCT(AL317:AL$381,G317:G$381)+SUMPRODUCT(AL317:AL$381,H317:H$381))/12</f>
        <v>135426.40961648375</v>
      </c>
    </row>
    <row r="318" spans="1:39" x14ac:dyDescent="0.2">
      <c r="A318" s="7">
        <v>297</v>
      </c>
      <c r="B318" s="7">
        <v>148.5</v>
      </c>
      <c r="C318" s="7">
        <v>74.25</v>
      </c>
      <c r="D318" s="12">
        <f t="shared" si="89"/>
        <v>24.75</v>
      </c>
      <c r="E318" s="29">
        <f t="shared" si="88"/>
        <v>46922.066856989382</v>
      </c>
      <c r="F318" s="2">
        <f t="shared" si="90"/>
        <v>95.472698186951348</v>
      </c>
      <c r="G318" s="2">
        <f t="shared" si="91"/>
        <v>15644.384833665892</v>
      </c>
      <c r="H318" s="2">
        <f t="shared" si="92"/>
        <v>154.11516989545041</v>
      </c>
      <c r="I318" s="2">
        <f t="shared" si="87"/>
        <v>15893.972701748295</v>
      </c>
      <c r="J318" s="2">
        <f t="shared" si="101"/>
        <v>393375.82436827029</v>
      </c>
      <c r="K318" s="2">
        <f t="shared" si="93"/>
        <v>10116.754347305992</v>
      </c>
      <c r="L318" s="2">
        <f t="shared" si="94"/>
        <v>250389.6700958233</v>
      </c>
      <c r="M318" s="2"/>
      <c r="N318" s="28">
        <f t="shared" si="102"/>
        <v>124260.95133482707</v>
      </c>
      <c r="O318" s="2">
        <f t="shared" si="103"/>
        <v>252.00701910019441</v>
      </c>
      <c r="P318" s="2">
        <f t="shared" si="104"/>
        <v>41294.473314961462</v>
      </c>
      <c r="R318">
        <f t="shared" si="105"/>
        <v>297</v>
      </c>
      <c r="S318" s="89">
        <f t="shared" si="95"/>
        <v>0</v>
      </c>
      <c r="T318" s="89">
        <f>IF(AND(S318=0,S317&gt;0),SUM($G318:$H$381),S318)</f>
        <v>0</v>
      </c>
      <c r="U318" s="82">
        <f>SUM(T318:T$381)</f>
        <v>0</v>
      </c>
      <c r="V318" s="68">
        <f>localspline(R318,'BBG rates'!$G$10:$G$27,'BBG rates'!$K$10:$K$27)</f>
        <v>0.96927730771220932</v>
      </c>
      <c r="W318" s="68">
        <f>locallinterp(R318,'BBG rates'!$G$10:$G$27,'BBG rates'!$J$10:$J$27)</f>
        <v>0.1206</v>
      </c>
      <c r="X318" s="56">
        <f t="shared" si="106"/>
        <v>0.12053338966762084</v>
      </c>
      <c r="Y318" s="66">
        <f t="shared" si="96"/>
        <v>0</v>
      </c>
      <c r="Z318" s="72">
        <f t="shared" si="97"/>
        <v>0</v>
      </c>
      <c r="AA318" s="79">
        <f t="shared" si="98"/>
        <v>0</v>
      </c>
      <c r="AB318" s="81">
        <f t="shared" si="107"/>
        <v>0</v>
      </c>
      <c r="AD318" s="95">
        <f>locallinterp(R318,'BBG rates'!$N$10:$N$369,'BBG rates'!$P$10:$P$369)</f>
        <v>24.834400864811499</v>
      </c>
      <c r="AI318" s="185">
        <f t="shared" si="99"/>
        <v>297</v>
      </c>
      <c r="AJ318" s="127">
        <f>locallinterp(MIN(AI318,CAP_Senior*12),'BBG rates'!$X$24:$X$65,'BBG rates'!$Y$24:$Y$65)</f>
        <v>67.918742488467984</v>
      </c>
      <c r="AK318" s="127">
        <f>locallinterp(MIN(AI318,CAP_CB*12),'BBG rates'!$AA$25:$AA$40,'BBG rates'!$AC$25:$AC$40)</f>
        <v>11</v>
      </c>
      <c r="AL318" s="144">
        <f t="shared" si="100"/>
        <v>20.676186223039558</v>
      </c>
      <c r="AM318" s="142">
        <f>(SUMPRODUCT(AL318:AL$381,G318:G$381)+SUMPRODUCT(AL318:AL$381,H318:H$381))/12</f>
        <v>108068.51003527919</v>
      </c>
    </row>
    <row r="319" spans="1:39" x14ac:dyDescent="0.2">
      <c r="A319" s="7">
        <v>298</v>
      </c>
      <c r="B319" s="7">
        <v>149</v>
      </c>
      <c r="C319" s="7">
        <v>74.5</v>
      </c>
      <c r="D319" s="12">
        <f t="shared" si="89"/>
        <v>24.833333333333332</v>
      </c>
      <c r="E319" s="29">
        <f t="shared" si="88"/>
        <v>31202.676928750476</v>
      </c>
      <c r="F319" s="2">
        <f t="shared" si="90"/>
        <v>71.424359688989668</v>
      </c>
      <c r="G319" s="2">
        <f t="shared" si="91"/>
        <v>15616.904974395682</v>
      </c>
      <c r="H319" s="2">
        <f t="shared" si="92"/>
        <v>102.48495384322406</v>
      </c>
      <c r="I319" s="2">
        <f t="shared" si="87"/>
        <v>15790.814287927897</v>
      </c>
      <c r="J319" s="2">
        <f t="shared" si="101"/>
        <v>392138.55481687607</v>
      </c>
      <c r="K319" s="2">
        <f t="shared" si="93"/>
        <v>10035.816023164683</v>
      </c>
      <c r="L319" s="2">
        <f t="shared" si="94"/>
        <v>249222.76457525627</v>
      </c>
      <c r="M319" s="2"/>
      <c r="N319" s="28">
        <f t="shared" si="102"/>
        <v>82903.619933835333</v>
      </c>
      <c r="O319" s="2">
        <f t="shared" si="103"/>
        <v>189.14893306991431</v>
      </c>
      <c r="P319" s="2">
        <f t="shared" si="104"/>
        <v>41357.331400991738</v>
      </c>
      <c r="R319">
        <f t="shared" si="105"/>
        <v>298</v>
      </c>
      <c r="S319" s="89">
        <f t="shared" si="95"/>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106"/>
        <v>0.1209995400339281</v>
      </c>
      <c r="Y319" s="66">
        <f t="shared" si="96"/>
        <v>0</v>
      </c>
      <c r="Z319" s="72">
        <f t="shared" si="97"/>
        <v>0</v>
      </c>
      <c r="AA319" s="79">
        <f t="shared" si="98"/>
        <v>0</v>
      </c>
      <c r="AB319" s="81">
        <f t="shared" si="107"/>
        <v>0</v>
      </c>
      <c r="AD319" s="95">
        <f>locallinterp(R319,'BBG rates'!$N$10:$N$369,'BBG rates'!$P$10:$P$369)</f>
        <v>24.91516518477151</v>
      </c>
      <c r="AI319" s="185">
        <f t="shared" si="99"/>
        <v>298</v>
      </c>
      <c r="AJ319" s="127">
        <f>locallinterp(MIN(AI319,CAP_Senior*12),'BBG rates'!$X$24:$X$65,'BBG rates'!$Y$24:$Y$65)</f>
        <v>67.918742488467984</v>
      </c>
      <c r="AK319" s="127">
        <f>locallinterp(MIN(AI319,CAP_CB*12),'BBG rates'!$AA$25:$AA$40,'BBG rates'!$AC$25:$AC$40)</f>
        <v>11</v>
      </c>
      <c r="AL319" s="144">
        <f t="shared" si="100"/>
        <v>20.676186223039558</v>
      </c>
      <c r="AM319" s="142">
        <f>(SUMPRODUCT(AL319:AL$381,G319:G$381)+SUMPRODUCT(AL319:AL$381,H319:H$381))/12</f>
        <v>80847.44935875207</v>
      </c>
    </row>
    <row r="320" spans="1:39" x14ac:dyDescent="0.2">
      <c r="A320" s="7">
        <v>299</v>
      </c>
      <c r="B320" s="7">
        <v>149.5</v>
      </c>
      <c r="C320" s="7">
        <v>74.75</v>
      </c>
      <c r="D320" s="12">
        <f t="shared" si="89"/>
        <v>24.916666666666668</v>
      </c>
      <c r="E320" s="29">
        <f t="shared" si="88"/>
        <v>15562.089978807848</v>
      </c>
      <c r="F320" s="2">
        <f t="shared" si="90"/>
        <v>47.496441855617931</v>
      </c>
      <c r="G320" s="2">
        <f t="shared" si="91"/>
        <v>15589.473384371826</v>
      </c>
      <c r="H320" s="2">
        <f t="shared" si="92"/>
        <v>51.113565570801484</v>
      </c>
      <c r="I320" s="2">
        <f t="shared" si="87"/>
        <v>15688.083391798245</v>
      </c>
      <c r="J320" s="2">
        <f t="shared" si="101"/>
        <v>390894.74451230629</v>
      </c>
      <c r="K320" s="2">
        <f t="shared" si="93"/>
        <v>9955.37165667513</v>
      </c>
      <c r="L320" s="2">
        <f t="shared" si="94"/>
        <v>248054.67711215536</v>
      </c>
      <c r="M320" s="2"/>
      <c r="N320" s="28">
        <f t="shared" si="102"/>
        <v>41483.334764784646</v>
      </c>
      <c r="O320" s="2">
        <f t="shared" si="103"/>
        <v>126.19516501097016</v>
      </c>
      <c r="P320" s="2">
        <f t="shared" si="104"/>
        <v>41420.285169050687</v>
      </c>
      <c r="R320">
        <f t="shared" si="105"/>
        <v>299</v>
      </c>
      <c r="S320" s="89">
        <f t="shared" si="95"/>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106"/>
        <v>0.12146568840876171</v>
      </c>
      <c r="Y320" s="66">
        <f t="shared" si="96"/>
        <v>0</v>
      </c>
      <c r="Z320" s="72">
        <f t="shared" si="97"/>
        <v>0</v>
      </c>
      <c r="AA320" s="79">
        <f t="shared" si="98"/>
        <v>0</v>
      </c>
      <c r="AB320" s="81">
        <f t="shared" si="107"/>
        <v>0</v>
      </c>
      <c r="AD320" s="95">
        <f>locallinterp(R320,'BBG rates'!$N$10:$N$369,'BBG rates'!$P$10:$P$369)</f>
        <v>24.995921038688081</v>
      </c>
      <c r="AI320" s="185">
        <f t="shared" si="99"/>
        <v>299</v>
      </c>
      <c r="AJ320" s="127">
        <f>locallinterp(MIN(AI320,CAP_Senior*12),'BBG rates'!$X$24:$X$65,'BBG rates'!$Y$24:$Y$65)</f>
        <v>67.918742488467984</v>
      </c>
      <c r="AK320" s="127">
        <f>locallinterp(MIN(AI320,CAP_CB*12),'BBG rates'!$AA$25:$AA$40,'BBG rates'!$AC$25:$AC$40)</f>
        <v>11</v>
      </c>
      <c r="AL320" s="144">
        <f t="shared" si="100"/>
        <v>20.676186223039558</v>
      </c>
      <c r="AM320" s="142">
        <f>(SUMPRODUCT(AL320:AL$381,G320:G$381)+SUMPRODUCT(AL320:AL$381,H320:H$381))/12</f>
        <v>53762.696569682063</v>
      </c>
    </row>
    <row r="321" spans="1:39" x14ac:dyDescent="0.2">
      <c r="A321" s="7">
        <v>300</v>
      </c>
      <c r="B321" s="7">
        <v>150</v>
      </c>
      <c r="C321" s="7">
        <v>75</v>
      </c>
      <c r="D321" s="12">
        <f t="shared" si="89"/>
        <v>25</v>
      </c>
      <c r="E321" s="29">
        <f t="shared" si="88"/>
        <v>1.8130345055720701E-12</v>
      </c>
      <c r="F321" s="2">
        <f t="shared" si="90"/>
        <v>23.688477226429455</v>
      </c>
      <c r="G321" s="2">
        <f t="shared" si="91"/>
        <v>15562.089978807846</v>
      </c>
      <c r="H321" s="2">
        <f t="shared" si="92"/>
        <v>5.9548979737863455E-15</v>
      </c>
      <c r="I321" s="2">
        <f t="shared" si="87"/>
        <v>15585.778456034275</v>
      </c>
      <c r="J321" s="2">
        <f t="shared" si="101"/>
        <v>389644.4614008569</v>
      </c>
      <c r="K321" s="2">
        <f t="shared" si="93"/>
        <v>9875.4185342135224</v>
      </c>
      <c r="L321" s="2">
        <f t="shared" si="94"/>
        <v>246885.46335533808</v>
      </c>
      <c r="M321" s="2"/>
      <c r="N321" s="28">
        <f t="shared" si="102"/>
        <v>7.2759576141834259E-12</v>
      </c>
      <c r="O321" s="2">
        <f t="shared" si="103"/>
        <v>63.145569277014907</v>
      </c>
      <c r="P321" s="2">
        <f t="shared" si="104"/>
        <v>41483.334764784639</v>
      </c>
      <c r="R321">
        <f t="shared" si="105"/>
        <v>300</v>
      </c>
      <c r="S321" s="89">
        <f t="shared" si="95"/>
        <v>0</v>
      </c>
      <c r="T321" s="89">
        <f>IF(AND(S321=0,S320&gt;0),SUM($G321:$H$381),S321)</f>
        <v>0</v>
      </c>
      <c r="U321" s="82">
        <f>SUM(T321:T$381)</f>
        <v>0</v>
      </c>
      <c r="V321" s="68">
        <f>localspline(R321,'BBG rates'!$G$10:$G$27,'BBG rates'!$K$10:$K$27)</f>
        <v>0.96897256374359131</v>
      </c>
      <c r="W321" s="68">
        <f>locallinterp(R321,'BBG rates'!$G$10:$G$27,'BBG rates'!$J$10:$J$27)</f>
        <v>0.122</v>
      </c>
      <c r="X321" s="56">
        <f t="shared" si="106"/>
        <v>0.12193183479185521</v>
      </c>
      <c r="Y321" s="66">
        <f t="shared" si="96"/>
        <v>0</v>
      </c>
      <c r="Z321" s="72">
        <f t="shared" si="97"/>
        <v>0</v>
      </c>
      <c r="AA321" s="79">
        <f t="shared" si="98"/>
        <v>0</v>
      </c>
      <c r="AB321" s="81">
        <f t="shared" si="107"/>
        <v>0</v>
      </c>
      <c r="AD321" s="95">
        <f>locallinterp(R321,'BBG rates'!$N$10:$N$369,'BBG rates'!$P$10:$P$369)</f>
        <v>25.076668752333379</v>
      </c>
      <c r="AI321" s="185">
        <f t="shared" si="99"/>
        <v>300</v>
      </c>
      <c r="AJ321" s="127">
        <f>locallinterp(MIN(AI321,CAP_Senior*12),'BBG rates'!$X$24:$X$65,'BBG rates'!$Y$24:$Y$65)</f>
        <v>67.918742488467984</v>
      </c>
      <c r="AK321" s="127">
        <f>locallinterp(MIN(AI321,CAP_CB*12),'BBG rates'!$AA$25:$AA$40,'BBG rates'!$AC$25:$AC$40)</f>
        <v>11</v>
      </c>
      <c r="AL321" s="144">
        <f t="shared" si="100"/>
        <v>20.676186223039558</v>
      </c>
      <c r="AM321" s="142">
        <f>(SUMPRODUCT(AL321:AL$381,G321:G$381)+SUMPRODUCT(AL321:AL$381,H321:H$381))/12</f>
        <v>26813.722535127396</v>
      </c>
    </row>
    <row r="322" spans="1:39" x14ac:dyDescent="0.2">
      <c r="A322" s="7">
        <v>301</v>
      </c>
      <c r="B322" s="7">
        <v>150.5</v>
      </c>
      <c r="C322" s="7">
        <v>75.25</v>
      </c>
      <c r="D322" s="12">
        <f t="shared" si="89"/>
        <v>25.083333333333332</v>
      </c>
      <c r="E322" s="29">
        <f t="shared" si="88"/>
        <v>0</v>
      </c>
      <c r="F322" s="2">
        <f t="shared" si="90"/>
        <v>0</v>
      </c>
      <c r="G322" s="2">
        <f t="shared" si="91"/>
        <v>0</v>
      </c>
      <c r="H322" s="2">
        <f t="shared" si="92"/>
        <v>0</v>
      </c>
      <c r="I322" s="2">
        <f t="shared" si="87"/>
        <v>0</v>
      </c>
      <c r="J322" s="2">
        <f t="shared" si="101"/>
        <v>0</v>
      </c>
      <c r="K322" s="2">
        <f t="shared" si="93"/>
        <v>0</v>
      </c>
      <c r="L322" s="2">
        <f t="shared" si="94"/>
        <v>0</v>
      </c>
      <c r="M322" s="2"/>
      <c r="N322" s="28">
        <f t="shared" si="102"/>
        <v>0</v>
      </c>
      <c r="O322" s="2">
        <f t="shared" si="103"/>
        <v>0</v>
      </c>
      <c r="P322" s="2">
        <f t="shared" si="104"/>
        <v>0</v>
      </c>
      <c r="R322">
        <f t="shared" si="105"/>
        <v>301</v>
      </c>
      <c r="S322" s="89">
        <f t="shared" si="95"/>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106"/>
        <v>0.12165880643779658</v>
      </c>
      <c r="Y322" s="66">
        <f t="shared" si="96"/>
        <v>0</v>
      </c>
      <c r="Z322" s="72">
        <f t="shared" si="97"/>
        <v>0</v>
      </c>
      <c r="AA322" s="79">
        <f t="shared" si="98"/>
        <v>0</v>
      </c>
      <c r="AB322" s="81">
        <f t="shared" si="107"/>
        <v>0</v>
      </c>
      <c r="AD322" s="95">
        <f>locallinterp(R322,'BBG rates'!$N$10:$N$369,'BBG rates'!$P$10:$P$369)</f>
        <v>25.157408654571356</v>
      </c>
      <c r="AI322" s="185">
        <f t="shared" si="99"/>
        <v>301</v>
      </c>
      <c r="AJ322" s="127">
        <f>locallinterp(MIN(AI322,CAP_Senior*12),'BBG rates'!$X$24:$X$65,'BBG rates'!$Y$24:$Y$65)</f>
        <v>67.918742488467984</v>
      </c>
      <c r="AK322" s="127">
        <f>locallinterp(MIN(AI322,CAP_CB*12),'BBG rates'!$AA$25:$AA$40,'BBG rates'!$AC$25:$AC$40)</f>
        <v>11</v>
      </c>
      <c r="AL322" s="144">
        <f t="shared" si="100"/>
        <v>20.676186223039558</v>
      </c>
      <c r="AM322" s="142">
        <f>(SUMPRODUCT(AL322:AL$381,G322:G$381)+SUMPRODUCT(AL322:AL$381,H322:H$381))/12</f>
        <v>0</v>
      </c>
    </row>
    <row r="323" spans="1:39" x14ac:dyDescent="0.2">
      <c r="A323" s="7">
        <v>302</v>
      </c>
      <c r="B323" s="7">
        <v>151</v>
      </c>
      <c r="C323" s="7">
        <v>75.5</v>
      </c>
      <c r="D323" s="12">
        <f t="shared" si="89"/>
        <v>25.166666666666668</v>
      </c>
      <c r="E323" s="29">
        <f t="shared" si="88"/>
        <v>0</v>
      </c>
      <c r="F323" s="2">
        <f t="shared" si="90"/>
        <v>0</v>
      </c>
      <c r="G323" s="2">
        <f t="shared" si="91"/>
        <v>0</v>
      </c>
      <c r="H323" s="2">
        <f t="shared" si="92"/>
        <v>0</v>
      </c>
      <c r="I323" s="2">
        <f t="shared" si="87"/>
        <v>0</v>
      </c>
      <c r="J323" s="2">
        <f t="shared" si="101"/>
        <v>0</v>
      </c>
      <c r="K323" s="2">
        <f t="shared" si="93"/>
        <v>0</v>
      </c>
      <c r="L323" s="2">
        <f t="shared" si="94"/>
        <v>0</v>
      </c>
      <c r="M323" s="2"/>
      <c r="N323" s="28">
        <f t="shared" si="102"/>
        <v>0</v>
      </c>
      <c r="O323" s="2">
        <f t="shared" si="103"/>
        <v>0</v>
      </c>
      <c r="P323" s="2">
        <f t="shared" si="104"/>
        <v>0</v>
      </c>
      <c r="R323">
        <f t="shared" si="105"/>
        <v>302</v>
      </c>
      <c r="S323" s="89">
        <f t="shared" si="95"/>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106"/>
        <v>0.12138577740028467</v>
      </c>
      <c r="Y323" s="66">
        <f t="shared" si="96"/>
        <v>0</v>
      </c>
      <c r="Z323" s="72">
        <f t="shared" si="97"/>
        <v>0</v>
      </c>
      <c r="AA323" s="79">
        <f t="shared" si="98"/>
        <v>0</v>
      </c>
      <c r="AB323" s="81">
        <f t="shared" si="107"/>
        <v>0</v>
      </c>
      <c r="AD323" s="95">
        <f>locallinterp(R323,'BBG rates'!$N$10:$N$369,'BBG rates'!$P$10:$P$369)</f>
        <v>25.238141063203688</v>
      </c>
      <c r="AI323" s="185">
        <f t="shared" si="99"/>
        <v>302</v>
      </c>
      <c r="AJ323" s="127">
        <f>locallinterp(MIN(AI323,CAP_Senior*12),'BBG rates'!$X$24:$X$65,'BBG rates'!$Y$24:$Y$65)</f>
        <v>67.918742488467984</v>
      </c>
      <c r="AK323" s="127">
        <f>locallinterp(MIN(AI323,CAP_CB*12),'BBG rates'!$AA$25:$AA$40,'BBG rates'!$AC$25:$AC$40)</f>
        <v>11</v>
      </c>
      <c r="AL323" s="144">
        <f t="shared" si="100"/>
        <v>20.676186223039558</v>
      </c>
      <c r="AM323" s="142">
        <f>(SUMPRODUCT(AL323:AL$381,G323:G$381)+SUMPRODUCT(AL323:AL$381,H323:H$381))/12</f>
        <v>0</v>
      </c>
    </row>
    <row r="324" spans="1:39" x14ac:dyDescent="0.2">
      <c r="A324" s="7">
        <v>303</v>
      </c>
      <c r="B324" s="7">
        <v>151.5</v>
      </c>
      <c r="C324" s="7">
        <v>75.75</v>
      </c>
      <c r="D324" s="12">
        <f t="shared" si="89"/>
        <v>25.25</v>
      </c>
      <c r="E324" s="29">
        <f t="shared" si="88"/>
        <v>0</v>
      </c>
      <c r="F324" s="2">
        <f t="shared" si="90"/>
        <v>0</v>
      </c>
      <c r="G324" s="2">
        <f t="shared" si="91"/>
        <v>0</v>
      </c>
      <c r="H324" s="2">
        <f t="shared" si="92"/>
        <v>0</v>
      </c>
      <c r="I324" s="2">
        <f t="shared" si="87"/>
        <v>0</v>
      </c>
      <c r="J324" s="2">
        <f t="shared" si="101"/>
        <v>0</v>
      </c>
      <c r="K324" s="2">
        <f t="shared" si="93"/>
        <v>0</v>
      </c>
      <c r="L324" s="2">
        <f t="shared" si="94"/>
        <v>0</v>
      </c>
      <c r="M324" s="2"/>
      <c r="N324" s="28">
        <f t="shared" si="102"/>
        <v>0</v>
      </c>
      <c r="O324" s="2">
        <f t="shared" si="103"/>
        <v>0</v>
      </c>
      <c r="P324" s="2">
        <f t="shared" si="104"/>
        <v>0</v>
      </c>
      <c r="R324">
        <f t="shared" si="105"/>
        <v>303</v>
      </c>
      <c r="S324" s="89">
        <f t="shared" si="95"/>
        <v>0</v>
      </c>
      <c r="T324" s="89">
        <f>IF(AND(S324=0,S323&gt;0),SUM($G324:$H$381),S324)</f>
        <v>0</v>
      </c>
      <c r="U324" s="82">
        <f>SUM(T324:T$381)</f>
        <v>0</v>
      </c>
      <c r="V324" s="68">
        <f>localspline(R324,'BBG rates'!$G$10:$G$27,'BBG rates'!$K$10:$K$27)</f>
        <v>0.96870284801908968</v>
      </c>
      <c r="W324" s="68">
        <f>locallinterp(R324,'BBG rates'!$G$10:$G$27,'BBG rates'!$J$10:$J$27)</f>
        <v>0.12118</v>
      </c>
      <c r="X324" s="56">
        <f t="shared" si="106"/>
        <v>0.12111274767958591</v>
      </c>
      <c r="Y324" s="66">
        <f t="shared" si="96"/>
        <v>0</v>
      </c>
      <c r="Z324" s="72">
        <f t="shared" si="97"/>
        <v>0</v>
      </c>
      <c r="AA324" s="79">
        <f t="shared" si="98"/>
        <v>0</v>
      </c>
      <c r="AB324" s="81">
        <f t="shared" si="107"/>
        <v>0</v>
      </c>
      <c r="AD324" s="95">
        <f>locallinterp(R324,'BBG rates'!$N$10:$N$369,'BBG rates'!$P$10:$P$369)</f>
        <v>25.318866300538613</v>
      </c>
      <c r="AI324" s="185">
        <f t="shared" si="99"/>
        <v>303</v>
      </c>
      <c r="AJ324" s="127">
        <f>locallinterp(MIN(AI324,CAP_Senior*12),'BBG rates'!$X$24:$X$65,'BBG rates'!$Y$24:$Y$65)</f>
        <v>67.918742488467984</v>
      </c>
      <c r="AK324" s="127">
        <f>locallinterp(MIN(AI324,CAP_CB*12),'BBG rates'!$AA$25:$AA$40,'BBG rates'!$AC$25:$AC$40)</f>
        <v>11</v>
      </c>
      <c r="AL324" s="144">
        <f t="shared" si="100"/>
        <v>20.676186223039558</v>
      </c>
      <c r="AM324" s="142">
        <f>(SUMPRODUCT(AL324:AL$381,G324:G$381)+SUMPRODUCT(AL324:AL$381,H324:H$381))/12</f>
        <v>0</v>
      </c>
    </row>
    <row r="325" spans="1:39" x14ac:dyDescent="0.2">
      <c r="A325" s="7">
        <v>304</v>
      </c>
      <c r="B325" s="7">
        <v>152</v>
      </c>
      <c r="C325" s="7">
        <v>76</v>
      </c>
      <c r="D325" s="12">
        <f t="shared" si="89"/>
        <v>25.333333333333332</v>
      </c>
      <c r="E325" s="29">
        <f t="shared" si="88"/>
        <v>0</v>
      </c>
      <c r="F325" s="2">
        <f t="shared" si="90"/>
        <v>0</v>
      </c>
      <c r="G325" s="2">
        <f t="shared" si="91"/>
        <v>0</v>
      </c>
      <c r="H325" s="2">
        <f t="shared" si="92"/>
        <v>0</v>
      </c>
      <c r="I325" s="2">
        <f t="shared" si="87"/>
        <v>0</v>
      </c>
      <c r="J325" s="2">
        <f t="shared" si="101"/>
        <v>0</v>
      </c>
      <c r="K325" s="2">
        <f t="shared" si="93"/>
        <v>0</v>
      </c>
      <c r="L325" s="2">
        <f t="shared" si="94"/>
        <v>0</v>
      </c>
      <c r="M325" s="2"/>
      <c r="N325" s="28">
        <f t="shared" si="102"/>
        <v>0</v>
      </c>
      <c r="O325" s="2">
        <f t="shared" si="103"/>
        <v>0</v>
      </c>
      <c r="P325" s="2">
        <f t="shared" si="104"/>
        <v>0</v>
      </c>
      <c r="R325">
        <f t="shared" si="105"/>
        <v>304</v>
      </c>
      <c r="S325" s="89">
        <f t="shared" si="95"/>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106"/>
        <v>0.12083971727570031</v>
      </c>
      <c r="Y325" s="66">
        <f t="shared" si="96"/>
        <v>0</v>
      </c>
      <c r="Z325" s="72">
        <f t="shared" si="97"/>
        <v>0</v>
      </c>
      <c r="AA325" s="79">
        <f t="shared" si="98"/>
        <v>0</v>
      </c>
      <c r="AB325" s="81">
        <f t="shared" si="107"/>
        <v>0</v>
      </c>
      <c r="AD325" s="95">
        <f>locallinterp(R325,'BBG rates'!$N$10:$N$369,'BBG rates'!$P$10:$P$369)</f>
        <v>25.399584678423988</v>
      </c>
      <c r="AI325" s="185">
        <f t="shared" si="99"/>
        <v>304</v>
      </c>
      <c r="AJ325" s="127">
        <f>locallinterp(MIN(AI325,CAP_Senior*12),'BBG rates'!$X$24:$X$65,'BBG rates'!$Y$24:$Y$65)</f>
        <v>67.918742488467984</v>
      </c>
      <c r="AK325" s="127">
        <f>locallinterp(MIN(AI325,CAP_CB*12),'BBG rates'!$AA$25:$AA$40,'BBG rates'!$AC$25:$AC$40)</f>
        <v>11</v>
      </c>
      <c r="AL325" s="144">
        <f t="shared" si="100"/>
        <v>20.676186223039558</v>
      </c>
      <c r="AM325" s="142">
        <f>(SUMPRODUCT(AL325:AL$381,G325:G$381)+SUMPRODUCT(AL325:AL$381,H325:H$381))/12</f>
        <v>0</v>
      </c>
    </row>
    <row r="326" spans="1:39" x14ac:dyDescent="0.2">
      <c r="A326" s="7">
        <v>305</v>
      </c>
      <c r="B326" s="7">
        <v>152.5</v>
      </c>
      <c r="C326" s="7">
        <v>76.25</v>
      </c>
      <c r="D326" s="12">
        <f t="shared" si="89"/>
        <v>25.416666666666668</v>
      </c>
      <c r="E326" s="29">
        <f t="shared" si="88"/>
        <v>0</v>
      </c>
      <c r="F326" s="2">
        <f t="shared" si="90"/>
        <v>0</v>
      </c>
      <c r="G326" s="2">
        <f t="shared" si="91"/>
        <v>0</v>
      </c>
      <c r="H326" s="2">
        <f t="shared" si="92"/>
        <v>0</v>
      </c>
      <c r="I326" s="2">
        <f t="shared" si="87"/>
        <v>0</v>
      </c>
      <c r="J326" s="2">
        <f t="shared" si="101"/>
        <v>0</v>
      </c>
      <c r="K326" s="2">
        <f t="shared" si="93"/>
        <v>0</v>
      </c>
      <c r="L326" s="2">
        <f t="shared" si="94"/>
        <v>0</v>
      </c>
      <c r="M326" s="2"/>
      <c r="N326" s="28">
        <f t="shared" si="102"/>
        <v>0</v>
      </c>
      <c r="O326" s="2">
        <f t="shared" si="103"/>
        <v>0</v>
      </c>
      <c r="P326" s="2">
        <f t="shared" si="104"/>
        <v>0</v>
      </c>
      <c r="R326">
        <f t="shared" si="105"/>
        <v>305</v>
      </c>
      <c r="S326" s="89">
        <f t="shared" si="95"/>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106"/>
        <v>0.12056668618836142</v>
      </c>
      <c r="Y326" s="66">
        <f t="shared" si="96"/>
        <v>0</v>
      </c>
      <c r="Z326" s="72">
        <f t="shared" si="97"/>
        <v>0</v>
      </c>
      <c r="AA326" s="79">
        <f t="shared" si="98"/>
        <v>0</v>
      </c>
      <c r="AB326" s="81">
        <f t="shared" si="107"/>
        <v>0</v>
      </c>
      <c r="AD326" s="95">
        <f>locallinterp(R326,'BBG rates'!$N$10:$N$369,'BBG rates'!$P$10:$P$369)</f>
        <v>25.480296498269613</v>
      </c>
      <c r="AI326" s="185">
        <f t="shared" si="99"/>
        <v>305</v>
      </c>
      <c r="AJ326" s="127">
        <f>locallinterp(MIN(AI326,CAP_Senior*12),'BBG rates'!$X$24:$X$65,'BBG rates'!$Y$24:$Y$65)</f>
        <v>67.918742488467984</v>
      </c>
      <c r="AK326" s="127">
        <f>locallinterp(MIN(AI326,CAP_CB*12),'BBG rates'!$AA$25:$AA$40,'BBG rates'!$AC$25:$AC$40)</f>
        <v>11</v>
      </c>
      <c r="AL326" s="144">
        <f t="shared" si="100"/>
        <v>20.676186223039558</v>
      </c>
      <c r="AM326" s="142">
        <f>(SUMPRODUCT(AL326:AL$381,G326:G$381)+SUMPRODUCT(AL326:AL$381,H326:H$381))/12</f>
        <v>0</v>
      </c>
    </row>
    <row r="327" spans="1:39" x14ac:dyDescent="0.2">
      <c r="A327" s="7">
        <v>306</v>
      </c>
      <c r="B327" s="7">
        <v>153</v>
      </c>
      <c r="C327" s="7">
        <v>76.5</v>
      </c>
      <c r="D327" s="12">
        <f t="shared" si="89"/>
        <v>25.5</v>
      </c>
      <c r="E327" s="29">
        <f t="shared" si="88"/>
        <v>0</v>
      </c>
      <c r="F327" s="2">
        <f t="shared" si="90"/>
        <v>0</v>
      </c>
      <c r="G327" s="2">
        <f t="shared" si="91"/>
        <v>0</v>
      </c>
      <c r="H327" s="2">
        <f t="shared" si="92"/>
        <v>0</v>
      </c>
      <c r="I327" s="2">
        <f t="shared" si="87"/>
        <v>0</v>
      </c>
      <c r="J327" s="2">
        <f t="shared" si="101"/>
        <v>0</v>
      </c>
      <c r="K327" s="2">
        <f t="shared" si="93"/>
        <v>0</v>
      </c>
      <c r="L327" s="2">
        <f t="shared" si="94"/>
        <v>0</v>
      </c>
      <c r="M327" s="2"/>
      <c r="N327" s="28">
        <f t="shared" si="102"/>
        <v>0</v>
      </c>
      <c r="O327" s="2">
        <f t="shared" si="103"/>
        <v>0</v>
      </c>
      <c r="P327" s="2">
        <f t="shared" si="104"/>
        <v>0</v>
      </c>
      <c r="R327">
        <f t="shared" si="105"/>
        <v>306</v>
      </c>
      <c r="S327" s="89">
        <f t="shared" si="95"/>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106"/>
        <v>0.12029365441810214</v>
      </c>
      <c r="Y327" s="66">
        <f t="shared" si="96"/>
        <v>0</v>
      </c>
      <c r="Z327" s="72">
        <f t="shared" si="97"/>
        <v>0</v>
      </c>
      <c r="AA327" s="79">
        <f t="shared" si="98"/>
        <v>0</v>
      </c>
      <c r="AB327" s="81">
        <f t="shared" si="107"/>
        <v>0</v>
      </c>
      <c r="AD327" s="95">
        <f>locallinterp(R327,'BBG rates'!$N$10:$N$369,'BBG rates'!$P$10:$P$369)</f>
        <v>25.561002060964537</v>
      </c>
      <c r="AI327" s="185">
        <f t="shared" si="99"/>
        <v>306</v>
      </c>
      <c r="AJ327" s="127">
        <f>locallinterp(MIN(AI327,CAP_Senior*12),'BBG rates'!$X$24:$X$65,'BBG rates'!$Y$24:$Y$65)</f>
        <v>67.918742488467984</v>
      </c>
      <c r="AK327" s="127">
        <f>locallinterp(MIN(AI327,CAP_CB*12),'BBG rates'!$AA$25:$AA$40,'BBG rates'!$AC$25:$AC$40)</f>
        <v>11</v>
      </c>
      <c r="AL327" s="144">
        <f t="shared" si="100"/>
        <v>20.676186223039558</v>
      </c>
      <c r="AM327" s="142">
        <f>(SUMPRODUCT(AL327:AL$381,G327:G$381)+SUMPRODUCT(AL327:AL$381,H327:H$381))/12</f>
        <v>0</v>
      </c>
    </row>
    <row r="328" spans="1:39" x14ac:dyDescent="0.2">
      <c r="A328" s="7">
        <v>307</v>
      </c>
      <c r="B328" s="7">
        <v>153.5</v>
      </c>
      <c r="C328" s="7">
        <v>76.75</v>
      </c>
      <c r="D328" s="12">
        <f t="shared" si="89"/>
        <v>25.583333333333332</v>
      </c>
      <c r="E328" s="29">
        <f t="shared" si="88"/>
        <v>0</v>
      </c>
      <c r="F328" s="2">
        <f t="shared" si="90"/>
        <v>0</v>
      </c>
      <c r="G328" s="2">
        <f t="shared" si="91"/>
        <v>0</v>
      </c>
      <c r="H328" s="2">
        <f t="shared" si="92"/>
        <v>0</v>
      </c>
      <c r="I328" s="2">
        <f t="shared" si="87"/>
        <v>0</v>
      </c>
      <c r="J328" s="2">
        <f t="shared" si="101"/>
        <v>0</v>
      </c>
      <c r="K328" s="2">
        <f t="shared" si="93"/>
        <v>0</v>
      </c>
      <c r="L328" s="2">
        <f t="shared" si="94"/>
        <v>0</v>
      </c>
      <c r="M328" s="2"/>
      <c r="N328" s="28">
        <f t="shared" si="102"/>
        <v>0</v>
      </c>
      <c r="O328" s="2">
        <f t="shared" si="103"/>
        <v>0</v>
      </c>
      <c r="P328" s="2">
        <f t="shared" si="104"/>
        <v>0</v>
      </c>
      <c r="R328">
        <f t="shared" si="105"/>
        <v>307</v>
      </c>
      <c r="S328" s="89">
        <f t="shared" si="95"/>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106"/>
        <v>0.12002062196438956</v>
      </c>
      <c r="Y328" s="66">
        <f t="shared" si="96"/>
        <v>0</v>
      </c>
      <c r="Z328" s="72">
        <f t="shared" si="97"/>
        <v>0</v>
      </c>
      <c r="AA328" s="79">
        <f t="shared" si="98"/>
        <v>0</v>
      </c>
      <c r="AB328" s="81">
        <f t="shared" si="107"/>
        <v>0</v>
      </c>
      <c r="AD328" s="95">
        <f>locallinterp(R328,'BBG rates'!$N$10:$N$369,'BBG rates'!$P$10:$P$369)</f>
        <v>25.64170166692848</v>
      </c>
      <c r="AI328" s="185">
        <f t="shared" si="99"/>
        <v>307</v>
      </c>
      <c r="AJ328" s="127">
        <f>locallinterp(MIN(AI328,CAP_Senior*12),'BBG rates'!$X$24:$X$65,'BBG rates'!$Y$24:$Y$65)</f>
        <v>67.918742488467984</v>
      </c>
      <c r="AK328" s="127">
        <f>locallinterp(MIN(AI328,CAP_CB*12),'BBG rates'!$AA$25:$AA$40,'BBG rates'!$AC$25:$AC$40)</f>
        <v>11</v>
      </c>
      <c r="AL328" s="144">
        <f t="shared" si="100"/>
        <v>20.676186223039558</v>
      </c>
      <c r="AM328" s="142">
        <f>(SUMPRODUCT(AL328:AL$381,G328:G$381)+SUMPRODUCT(AL328:AL$381,H328:H$381))/12</f>
        <v>0</v>
      </c>
    </row>
    <row r="329" spans="1:39" x14ac:dyDescent="0.2">
      <c r="A329" s="7">
        <v>308</v>
      </c>
      <c r="B329" s="7">
        <v>154</v>
      </c>
      <c r="C329" s="7">
        <v>77</v>
      </c>
      <c r="D329" s="12">
        <f t="shared" si="89"/>
        <v>25.666666666666668</v>
      </c>
      <c r="E329" s="29">
        <f t="shared" si="88"/>
        <v>0</v>
      </c>
      <c r="F329" s="2">
        <f t="shared" si="90"/>
        <v>0</v>
      </c>
      <c r="G329" s="2">
        <f t="shared" si="91"/>
        <v>0</v>
      </c>
      <c r="H329" s="2">
        <f t="shared" si="92"/>
        <v>0</v>
      </c>
      <c r="I329" s="2">
        <f t="shared" si="87"/>
        <v>0</v>
      </c>
      <c r="J329" s="2">
        <f t="shared" si="101"/>
        <v>0</v>
      </c>
      <c r="K329" s="2">
        <f t="shared" si="93"/>
        <v>0</v>
      </c>
      <c r="L329" s="2">
        <f t="shared" si="94"/>
        <v>0</v>
      </c>
      <c r="M329" s="2"/>
      <c r="N329" s="28">
        <f t="shared" si="102"/>
        <v>0</v>
      </c>
      <c r="O329" s="2">
        <f t="shared" si="103"/>
        <v>0</v>
      </c>
      <c r="P329" s="2">
        <f t="shared" si="104"/>
        <v>0</v>
      </c>
      <c r="R329">
        <f t="shared" si="105"/>
        <v>308</v>
      </c>
      <c r="S329" s="89">
        <f t="shared" si="95"/>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106"/>
        <v>0.11974758882722369</v>
      </c>
      <c r="Y329" s="66">
        <f t="shared" si="96"/>
        <v>0</v>
      </c>
      <c r="Z329" s="72">
        <f t="shared" si="97"/>
        <v>0</v>
      </c>
      <c r="AA329" s="79">
        <f t="shared" si="98"/>
        <v>0</v>
      </c>
      <c r="AB329" s="81">
        <f t="shared" si="107"/>
        <v>0</v>
      </c>
      <c r="AD329" s="95">
        <f>locallinterp(R329,'BBG rates'!$N$10:$N$369,'BBG rates'!$P$10:$P$369)</f>
        <v>25.722395606125243</v>
      </c>
      <c r="AI329" s="185">
        <f t="shared" si="99"/>
        <v>308</v>
      </c>
      <c r="AJ329" s="127">
        <f>locallinterp(MIN(AI329,CAP_Senior*12),'BBG rates'!$X$24:$X$65,'BBG rates'!$Y$24:$Y$65)</f>
        <v>67.918742488467984</v>
      </c>
      <c r="AK329" s="127">
        <f>locallinterp(MIN(AI329,CAP_CB*12),'BBG rates'!$AA$25:$AA$40,'BBG rates'!$AC$25:$AC$40)</f>
        <v>11</v>
      </c>
      <c r="AL329" s="144">
        <f t="shared" si="100"/>
        <v>20.676186223039558</v>
      </c>
      <c r="AM329" s="142">
        <f>(SUMPRODUCT(AL329:AL$381,G329:G$381)+SUMPRODUCT(AL329:AL$381,H329:H$381))/12</f>
        <v>0</v>
      </c>
    </row>
    <row r="330" spans="1:39" x14ac:dyDescent="0.2">
      <c r="A330" s="7">
        <v>309</v>
      </c>
      <c r="B330" s="7">
        <v>154.5</v>
      </c>
      <c r="C330" s="7">
        <v>77.25</v>
      </c>
      <c r="D330" s="12">
        <f t="shared" si="89"/>
        <v>25.75</v>
      </c>
      <c r="E330" s="29">
        <f t="shared" si="88"/>
        <v>0</v>
      </c>
      <c r="F330" s="2">
        <f t="shared" si="90"/>
        <v>0</v>
      </c>
      <c r="G330" s="2">
        <f t="shared" si="91"/>
        <v>0</v>
      </c>
      <c r="H330" s="2">
        <f t="shared" si="92"/>
        <v>0</v>
      </c>
      <c r="I330" s="2">
        <f t="shared" ref="I330:I381" si="108">SUM(F330:H330)</f>
        <v>0</v>
      </c>
      <c r="J330" s="2">
        <f t="shared" si="101"/>
        <v>0</v>
      </c>
      <c r="K330" s="2">
        <f t="shared" si="93"/>
        <v>0</v>
      </c>
      <c r="L330" s="2">
        <f t="shared" si="94"/>
        <v>0</v>
      </c>
      <c r="M330" s="2"/>
      <c r="N330" s="28">
        <f t="shared" si="102"/>
        <v>0</v>
      </c>
      <c r="O330" s="2">
        <f t="shared" si="103"/>
        <v>0</v>
      </c>
      <c r="P330" s="2">
        <f t="shared" si="104"/>
        <v>0</v>
      </c>
      <c r="R330">
        <f t="shared" si="105"/>
        <v>309</v>
      </c>
      <c r="S330" s="89">
        <f t="shared" si="95"/>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106"/>
        <v>0.11947455500687099</v>
      </c>
      <c r="Y330" s="66">
        <f t="shared" si="96"/>
        <v>0</v>
      </c>
      <c r="Z330" s="72">
        <f t="shared" si="97"/>
        <v>0</v>
      </c>
      <c r="AA330" s="79">
        <f t="shared" si="98"/>
        <v>0</v>
      </c>
      <c r="AB330" s="81">
        <f t="shared" si="107"/>
        <v>0</v>
      </c>
      <c r="AD330" s="95">
        <f>locallinterp(R330,'BBG rates'!$N$10:$N$369,'BBG rates'!$P$10:$P$369)</f>
        <v>25.803084163047615</v>
      </c>
      <c r="AI330" s="185">
        <f t="shared" si="99"/>
        <v>309</v>
      </c>
      <c r="AJ330" s="127">
        <f>locallinterp(MIN(AI330,CAP_Senior*12),'BBG rates'!$X$24:$X$65,'BBG rates'!$Y$24:$Y$65)</f>
        <v>67.918742488467984</v>
      </c>
      <c r="AK330" s="127">
        <f>locallinterp(MIN(AI330,CAP_CB*12),'BBG rates'!$AA$25:$AA$40,'BBG rates'!$AC$25:$AC$40)</f>
        <v>11</v>
      </c>
      <c r="AL330" s="144">
        <f t="shared" si="100"/>
        <v>20.676186223039558</v>
      </c>
      <c r="AM330" s="142">
        <f>(SUMPRODUCT(AL330:AL$381,G330:G$381)+SUMPRODUCT(AL330:AL$381,H330:H$381))/12</f>
        <v>0</v>
      </c>
    </row>
    <row r="331" spans="1:39" x14ac:dyDescent="0.2">
      <c r="A331" s="7">
        <v>310</v>
      </c>
      <c r="B331" s="7">
        <v>155</v>
      </c>
      <c r="C331" s="7">
        <v>77.5</v>
      </c>
      <c r="D331" s="12">
        <f t="shared" si="89"/>
        <v>25.833333333333332</v>
      </c>
      <c r="E331" s="29">
        <f t="shared" ref="E331:E381" si="109">IF($A331&lt;=$I$8,E330-G331-H331,0)</f>
        <v>0</v>
      </c>
      <c r="F331" s="2">
        <f t="shared" si="90"/>
        <v>0</v>
      </c>
      <c r="G331" s="2">
        <f t="shared" si="91"/>
        <v>0</v>
      </c>
      <c r="H331" s="2">
        <f t="shared" si="92"/>
        <v>0</v>
      </c>
      <c r="I331" s="2">
        <f t="shared" si="108"/>
        <v>0</v>
      </c>
      <c r="J331" s="2">
        <f t="shared" si="101"/>
        <v>0</v>
      </c>
      <c r="K331" s="2">
        <f t="shared" si="93"/>
        <v>0</v>
      </c>
      <c r="L331" s="2">
        <f t="shared" si="94"/>
        <v>0</v>
      </c>
      <c r="M331" s="2"/>
      <c r="N331" s="28">
        <f t="shared" si="102"/>
        <v>0</v>
      </c>
      <c r="O331" s="2">
        <f t="shared" si="103"/>
        <v>0</v>
      </c>
      <c r="P331" s="2">
        <f t="shared" si="104"/>
        <v>0</v>
      </c>
      <c r="R331">
        <f t="shared" si="105"/>
        <v>310</v>
      </c>
      <c r="S331" s="89">
        <f t="shared" si="95"/>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106"/>
        <v>0.11920152050333144</v>
      </c>
      <c r="Y331" s="66">
        <f t="shared" si="96"/>
        <v>0</v>
      </c>
      <c r="Z331" s="72">
        <f t="shared" si="97"/>
        <v>0</v>
      </c>
      <c r="AA331" s="79">
        <f t="shared" si="98"/>
        <v>0</v>
      </c>
      <c r="AB331" s="81">
        <f t="shared" si="107"/>
        <v>0</v>
      </c>
      <c r="AD331" s="95">
        <f>locallinterp(R331,'BBG rates'!$N$10:$N$369,'BBG rates'!$P$10:$P$369)</f>
        <v>25.883767611737607</v>
      </c>
      <c r="AI331" s="185">
        <f t="shared" si="99"/>
        <v>310</v>
      </c>
      <c r="AJ331" s="127">
        <f>locallinterp(MIN(AI331,CAP_Senior*12),'BBG rates'!$X$24:$X$65,'BBG rates'!$Y$24:$Y$65)</f>
        <v>67.918742488467984</v>
      </c>
      <c r="AK331" s="127">
        <f>locallinterp(MIN(AI331,CAP_CB*12),'BBG rates'!$AA$25:$AA$40,'BBG rates'!$AC$25:$AC$40)</f>
        <v>11</v>
      </c>
      <c r="AL331" s="144">
        <f t="shared" si="100"/>
        <v>20.676186223039558</v>
      </c>
      <c r="AM331" s="142">
        <f>(SUMPRODUCT(AL331:AL$381,G331:G$381)+SUMPRODUCT(AL331:AL$381,H331:H$381))/12</f>
        <v>0</v>
      </c>
    </row>
    <row r="332" spans="1:39" x14ac:dyDescent="0.2">
      <c r="A332" s="7">
        <v>311</v>
      </c>
      <c r="B332" s="7">
        <v>155.5</v>
      </c>
      <c r="C332" s="7">
        <v>77.75</v>
      </c>
      <c r="D332" s="12">
        <f t="shared" si="89"/>
        <v>25.916666666666668</v>
      </c>
      <c r="E332" s="29">
        <f t="shared" si="109"/>
        <v>0</v>
      </c>
      <c r="F332" s="2">
        <f t="shared" si="90"/>
        <v>0</v>
      </c>
      <c r="G332" s="2">
        <f t="shared" si="91"/>
        <v>0</v>
      </c>
      <c r="H332" s="2">
        <f t="shared" si="92"/>
        <v>0</v>
      </c>
      <c r="I332" s="2">
        <f t="shared" si="108"/>
        <v>0</v>
      </c>
      <c r="J332" s="2">
        <f t="shared" si="101"/>
        <v>0</v>
      </c>
      <c r="K332" s="2">
        <f t="shared" si="93"/>
        <v>0</v>
      </c>
      <c r="L332" s="2">
        <f t="shared" si="94"/>
        <v>0</v>
      </c>
      <c r="M332" s="2"/>
      <c r="N332" s="28">
        <f t="shared" si="102"/>
        <v>0</v>
      </c>
      <c r="O332" s="2">
        <f t="shared" si="103"/>
        <v>0</v>
      </c>
      <c r="P332" s="2">
        <f t="shared" si="104"/>
        <v>0</v>
      </c>
      <c r="R332">
        <f t="shared" si="105"/>
        <v>311</v>
      </c>
      <c r="S332" s="89">
        <f t="shared" si="95"/>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106"/>
        <v>0.11892848531660505</v>
      </c>
      <c r="Y332" s="66">
        <f t="shared" si="96"/>
        <v>0</v>
      </c>
      <c r="Z332" s="72">
        <f t="shared" si="97"/>
        <v>0</v>
      </c>
      <c r="AA332" s="79">
        <f t="shared" si="98"/>
        <v>0</v>
      </c>
      <c r="AB332" s="81">
        <f t="shared" si="107"/>
        <v>0</v>
      </c>
      <c r="AD332" s="95">
        <f>locallinterp(R332,'BBG rates'!$N$10:$N$369,'BBG rates'!$P$10:$P$369)</f>
        <v>25.964446230726729</v>
      </c>
      <c r="AI332" s="185">
        <f t="shared" si="99"/>
        <v>311</v>
      </c>
      <c r="AJ332" s="127">
        <f>locallinterp(MIN(AI332,CAP_Senior*12),'BBG rates'!$X$24:$X$65,'BBG rates'!$Y$24:$Y$65)</f>
        <v>67.918742488467984</v>
      </c>
      <c r="AK332" s="127">
        <f>locallinterp(MIN(AI332,CAP_CB*12),'BBG rates'!$AA$25:$AA$40,'BBG rates'!$AC$25:$AC$40)</f>
        <v>11</v>
      </c>
      <c r="AL332" s="144">
        <f t="shared" si="100"/>
        <v>20.676186223039558</v>
      </c>
      <c r="AM332" s="142">
        <f>(SUMPRODUCT(AL332:AL$381,G332:G$381)+SUMPRODUCT(AL332:AL$381,H332:H$381))/12</f>
        <v>0</v>
      </c>
    </row>
    <row r="333" spans="1:39" x14ac:dyDescent="0.2">
      <c r="A333" s="7">
        <v>312</v>
      </c>
      <c r="B333" s="7">
        <v>156</v>
      </c>
      <c r="C333" s="7">
        <v>78</v>
      </c>
      <c r="D333" s="12">
        <f t="shared" si="89"/>
        <v>26</v>
      </c>
      <c r="E333" s="29">
        <f t="shared" si="109"/>
        <v>0</v>
      </c>
      <c r="F333" s="2">
        <f t="shared" si="90"/>
        <v>0</v>
      </c>
      <c r="G333" s="2">
        <f t="shared" si="91"/>
        <v>0</v>
      </c>
      <c r="H333" s="2">
        <f t="shared" si="92"/>
        <v>0</v>
      </c>
      <c r="I333" s="2">
        <f t="shared" si="108"/>
        <v>0</v>
      </c>
      <c r="J333" s="2">
        <f t="shared" si="101"/>
        <v>0</v>
      </c>
      <c r="K333" s="2">
        <f t="shared" si="93"/>
        <v>0</v>
      </c>
      <c r="L333" s="2">
        <f t="shared" si="94"/>
        <v>0</v>
      </c>
      <c r="M333" s="2"/>
      <c r="N333" s="28">
        <f t="shared" si="102"/>
        <v>0</v>
      </c>
      <c r="O333" s="2">
        <f t="shared" si="103"/>
        <v>0</v>
      </c>
      <c r="P333" s="2">
        <f t="shared" si="104"/>
        <v>0</v>
      </c>
      <c r="R333">
        <f t="shared" si="105"/>
        <v>312</v>
      </c>
      <c r="S333" s="89">
        <f t="shared" si="95"/>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106"/>
        <v>0.11865544944642537</v>
      </c>
      <c r="Y333" s="66">
        <f t="shared" si="96"/>
        <v>0</v>
      </c>
      <c r="Z333" s="72">
        <f t="shared" si="97"/>
        <v>0</v>
      </c>
      <c r="AA333" s="79">
        <f t="shared" si="98"/>
        <v>0</v>
      </c>
      <c r="AB333" s="81">
        <f t="shared" si="107"/>
        <v>0</v>
      </c>
      <c r="AD333" s="95">
        <f>locallinterp(R333,'BBG rates'!$N$10:$N$369,'BBG rates'!$P$10:$P$369)</f>
        <v>26.045120288094722</v>
      </c>
      <c r="AI333" s="185">
        <f t="shared" si="99"/>
        <v>312</v>
      </c>
      <c r="AJ333" s="127">
        <f>locallinterp(MIN(AI333,CAP_Senior*12),'BBG rates'!$X$24:$X$65,'BBG rates'!$Y$24:$Y$65)</f>
        <v>67.918742488467984</v>
      </c>
      <c r="AK333" s="127">
        <f>locallinterp(MIN(AI333,CAP_CB*12),'BBG rates'!$AA$25:$AA$40,'BBG rates'!$AC$25:$AC$40)</f>
        <v>11</v>
      </c>
      <c r="AL333" s="144">
        <f t="shared" si="100"/>
        <v>20.676186223039558</v>
      </c>
      <c r="AM333" s="142">
        <f>(SUMPRODUCT(AL333:AL$381,G333:G$381)+SUMPRODUCT(AL333:AL$381,H333:H$381))/12</f>
        <v>0</v>
      </c>
    </row>
    <row r="334" spans="1:39" x14ac:dyDescent="0.2">
      <c r="A334" s="7">
        <v>313</v>
      </c>
      <c r="B334" s="7">
        <v>156.5</v>
      </c>
      <c r="C334" s="7">
        <v>78.25</v>
      </c>
      <c r="D334" s="12">
        <f t="shared" si="89"/>
        <v>26.083333333333332</v>
      </c>
      <c r="E334" s="29">
        <f t="shared" si="109"/>
        <v>0</v>
      </c>
      <c r="F334" s="2">
        <f t="shared" si="90"/>
        <v>0</v>
      </c>
      <c r="G334" s="2">
        <f t="shared" si="91"/>
        <v>0</v>
      </c>
      <c r="H334" s="2">
        <f t="shared" si="92"/>
        <v>0</v>
      </c>
      <c r="I334" s="2">
        <f t="shared" si="108"/>
        <v>0</v>
      </c>
      <c r="J334" s="2">
        <f t="shared" si="101"/>
        <v>0</v>
      </c>
      <c r="K334" s="2">
        <f t="shared" si="93"/>
        <v>0</v>
      </c>
      <c r="L334" s="2">
        <f t="shared" si="94"/>
        <v>0</v>
      </c>
      <c r="M334" s="2"/>
      <c r="N334" s="28">
        <f t="shared" si="102"/>
        <v>0</v>
      </c>
      <c r="O334" s="2">
        <f t="shared" si="103"/>
        <v>0</v>
      </c>
      <c r="P334" s="2">
        <f t="shared" si="104"/>
        <v>0</v>
      </c>
      <c r="R334">
        <f t="shared" si="105"/>
        <v>313</v>
      </c>
      <c r="S334" s="89">
        <f t="shared" si="95"/>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106"/>
        <v>0.11838241289279239</v>
      </c>
      <c r="Y334" s="66">
        <f t="shared" si="96"/>
        <v>0</v>
      </c>
      <c r="Z334" s="72">
        <f t="shared" si="97"/>
        <v>0</v>
      </c>
      <c r="AA334" s="79">
        <f t="shared" si="98"/>
        <v>0</v>
      </c>
      <c r="AB334" s="81">
        <f t="shared" si="107"/>
        <v>0</v>
      </c>
      <c r="AD334" s="95">
        <f>locallinterp(R334,'BBG rates'!$N$10:$N$369,'BBG rates'!$P$10:$P$369)</f>
        <v>26.125790046450316</v>
      </c>
      <c r="AI334" s="185">
        <f t="shared" si="99"/>
        <v>313</v>
      </c>
      <c r="AJ334" s="127">
        <f>locallinterp(MIN(AI334,CAP_Senior*12),'BBG rates'!$X$24:$X$65,'BBG rates'!$Y$24:$Y$65)</f>
        <v>67.918742488467984</v>
      </c>
      <c r="AK334" s="127">
        <f>locallinterp(MIN(AI334,CAP_CB*12),'BBG rates'!$AA$25:$AA$40,'BBG rates'!$AC$25:$AC$40)</f>
        <v>11</v>
      </c>
      <c r="AL334" s="144">
        <f t="shared" si="100"/>
        <v>20.676186223039558</v>
      </c>
      <c r="AM334" s="142">
        <f>(SUMPRODUCT(AL334:AL$381,G334:G$381)+SUMPRODUCT(AL334:AL$381,H334:H$381))/12</f>
        <v>0</v>
      </c>
    </row>
    <row r="335" spans="1:39" x14ac:dyDescent="0.2">
      <c r="A335" s="7">
        <v>314</v>
      </c>
      <c r="B335" s="7">
        <v>157</v>
      </c>
      <c r="C335" s="7">
        <v>78.5</v>
      </c>
      <c r="D335" s="12">
        <f t="shared" si="89"/>
        <v>26.166666666666668</v>
      </c>
      <c r="E335" s="29">
        <f t="shared" si="109"/>
        <v>0</v>
      </c>
      <c r="F335" s="2">
        <f t="shared" si="90"/>
        <v>0</v>
      </c>
      <c r="G335" s="2">
        <f t="shared" si="91"/>
        <v>0</v>
      </c>
      <c r="H335" s="2">
        <f t="shared" si="92"/>
        <v>0</v>
      </c>
      <c r="I335" s="2">
        <f t="shared" si="108"/>
        <v>0</v>
      </c>
      <c r="J335" s="2">
        <f t="shared" si="101"/>
        <v>0</v>
      </c>
      <c r="K335" s="2">
        <f t="shared" si="93"/>
        <v>0</v>
      </c>
      <c r="L335" s="2">
        <f t="shared" si="94"/>
        <v>0</v>
      </c>
      <c r="M335" s="2"/>
      <c r="N335" s="28">
        <f t="shared" si="102"/>
        <v>0</v>
      </c>
      <c r="O335" s="2">
        <f t="shared" si="103"/>
        <v>0</v>
      </c>
      <c r="P335" s="2">
        <f t="shared" si="104"/>
        <v>0</v>
      </c>
      <c r="R335">
        <f t="shared" si="105"/>
        <v>314</v>
      </c>
      <c r="S335" s="89">
        <f t="shared" si="95"/>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106"/>
        <v>0.11810937565597257</v>
      </c>
      <c r="Y335" s="66">
        <f t="shared" si="96"/>
        <v>0</v>
      </c>
      <c r="Z335" s="72">
        <f t="shared" si="97"/>
        <v>0</v>
      </c>
      <c r="AA335" s="79">
        <f t="shared" si="98"/>
        <v>0</v>
      </c>
      <c r="AB335" s="81">
        <f t="shared" si="107"/>
        <v>0</v>
      </c>
      <c r="AD335" s="95">
        <f>locallinterp(R335,'BBG rates'!$N$10:$N$369,'BBG rates'!$P$10:$P$369)</f>
        <v>26.206455757955219</v>
      </c>
      <c r="AI335" s="185">
        <f t="shared" si="99"/>
        <v>314</v>
      </c>
      <c r="AJ335" s="127">
        <f>locallinterp(MIN(AI335,CAP_Senior*12),'BBG rates'!$X$24:$X$65,'BBG rates'!$Y$24:$Y$65)</f>
        <v>67.918742488467984</v>
      </c>
      <c r="AK335" s="127">
        <f>locallinterp(MIN(AI335,CAP_CB*12),'BBG rates'!$AA$25:$AA$40,'BBG rates'!$AC$25:$AC$40)</f>
        <v>11</v>
      </c>
      <c r="AL335" s="144">
        <f t="shared" si="100"/>
        <v>20.676186223039558</v>
      </c>
      <c r="AM335" s="142">
        <f>(SUMPRODUCT(AL335:AL$381,G335:G$381)+SUMPRODUCT(AL335:AL$381,H335:H$381))/12</f>
        <v>0</v>
      </c>
    </row>
    <row r="336" spans="1:39" x14ac:dyDescent="0.2">
      <c r="A336" s="7">
        <v>315</v>
      </c>
      <c r="B336" s="7">
        <v>157.5</v>
      </c>
      <c r="C336" s="7">
        <v>78.75</v>
      </c>
      <c r="D336" s="12">
        <f t="shared" si="89"/>
        <v>26.25</v>
      </c>
      <c r="E336" s="29">
        <f t="shared" si="109"/>
        <v>0</v>
      </c>
      <c r="F336" s="2">
        <f t="shared" si="90"/>
        <v>0</v>
      </c>
      <c r="G336" s="2">
        <f t="shared" si="91"/>
        <v>0</v>
      </c>
      <c r="H336" s="2">
        <f t="shared" si="92"/>
        <v>0</v>
      </c>
      <c r="I336" s="2">
        <f t="shared" si="108"/>
        <v>0</v>
      </c>
      <c r="J336" s="2">
        <f t="shared" si="101"/>
        <v>0</v>
      </c>
      <c r="K336" s="2">
        <f t="shared" si="93"/>
        <v>0</v>
      </c>
      <c r="L336" s="2">
        <f t="shared" si="94"/>
        <v>0</v>
      </c>
      <c r="M336" s="2"/>
      <c r="N336" s="28">
        <f t="shared" si="102"/>
        <v>0</v>
      </c>
      <c r="O336" s="2">
        <f t="shared" si="103"/>
        <v>0</v>
      </c>
      <c r="P336" s="2">
        <f t="shared" si="104"/>
        <v>0</v>
      </c>
      <c r="R336">
        <f t="shared" si="105"/>
        <v>315</v>
      </c>
      <c r="S336" s="89">
        <f t="shared" si="95"/>
        <v>0</v>
      </c>
      <c r="T336" s="89">
        <f>IF(AND(S336=0,S335&gt;0),SUM($G336:$H$381),S336)</f>
        <v>0</v>
      </c>
      <c r="U336" s="82">
        <f>SUM(T336:T$381)</f>
        <v>0</v>
      </c>
      <c r="V336" s="68">
        <f>localspline(R336,'BBG rates'!$G$10:$G$27,'BBG rates'!$K$10:$K$27)</f>
        <v>0.96794299596928113</v>
      </c>
      <c r="W336" s="68">
        <f>locallinterp(R336,'BBG rates'!$G$10:$G$27,'BBG rates'!$J$10:$J$27)</f>
        <v>0.1179</v>
      </c>
      <c r="X336" s="56">
        <f t="shared" si="106"/>
        <v>0.11783633773596591</v>
      </c>
      <c r="Y336" s="66">
        <f t="shared" si="96"/>
        <v>0</v>
      </c>
      <c r="Z336" s="72">
        <f t="shared" si="97"/>
        <v>0</v>
      </c>
      <c r="AA336" s="79">
        <f t="shared" si="98"/>
        <v>0</v>
      </c>
      <c r="AB336" s="81">
        <f t="shared" si="107"/>
        <v>0</v>
      </c>
      <c r="AD336" s="95">
        <f>locallinterp(R336,'BBG rates'!$N$10:$N$369,'BBG rates'!$P$10:$P$369)</f>
        <v>26.287117674285991</v>
      </c>
      <c r="AI336" s="185">
        <f t="shared" si="99"/>
        <v>315</v>
      </c>
      <c r="AJ336" s="127">
        <f>locallinterp(MIN(AI336,CAP_Senior*12),'BBG rates'!$X$24:$X$65,'BBG rates'!$Y$24:$Y$65)</f>
        <v>67.918742488467984</v>
      </c>
      <c r="AK336" s="127">
        <f>locallinterp(MIN(AI336,CAP_CB*12),'BBG rates'!$AA$25:$AA$40,'BBG rates'!$AC$25:$AC$40)</f>
        <v>11</v>
      </c>
      <c r="AL336" s="144">
        <f t="shared" si="100"/>
        <v>20.676186223039558</v>
      </c>
      <c r="AM336" s="142">
        <f>(SUMPRODUCT(AL336:AL$381,G336:G$381)+SUMPRODUCT(AL336:AL$381,H336:H$381))/12</f>
        <v>0</v>
      </c>
    </row>
    <row r="337" spans="1:39" x14ac:dyDescent="0.2">
      <c r="A337" s="7">
        <v>316</v>
      </c>
      <c r="B337" s="7">
        <v>158</v>
      </c>
      <c r="C337" s="7">
        <v>79</v>
      </c>
      <c r="D337" s="12">
        <f t="shared" si="89"/>
        <v>26.333333333333332</v>
      </c>
      <c r="E337" s="29">
        <f t="shared" si="109"/>
        <v>0</v>
      </c>
      <c r="F337" s="2">
        <f t="shared" si="90"/>
        <v>0</v>
      </c>
      <c r="G337" s="2">
        <f t="shared" si="91"/>
        <v>0</v>
      </c>
      <c r="H337" s="2">
        <f t="shared" si="92"/>
        <v>0</v>
      </c>
      <c r="I337" s="2">
        <f t="shared" si="108"/>
        <v>0</v>
      </c>
      <c r="J337" s="2">
        <f t="shared" si="101"/>
        <v>0</v>
      </c>
      <c r="K337" s="2">
        <f t="shared" si="93"/>
        <v>0</v>
      </c>
      <c r="L337" s="2">
        <f t="shared" si="94"/>
        <v>0</v>
      </c>
      <c r="M337" s="2"/>
      <c r="N337" s="28">
        <f t="shared" si="102"/>
        <v>0</v>
      </c>
      <c r="O337" s="2">
        <f t="shared" si="103"/>
        <v>0</v>
      </c>
      <c r="P337" s="2">
        <f t="shared" si="104"/>
        <v>0</v>
      </c>
      <c r="R337">
        <f t="shared" si="105"/>
        <v>316</v>
      </c>
      <c r="S337" s="89">
        <f t="shared" si="95"/>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106"/>
        <v>0.11756329913250596</v>
      </c>
      <c r="Y337" s="66">
        <f t="shared" si="96"/>
        <v>0</v>
      </c>
      <c r="Z337" s="72">
        <f t="shared" si="97"/>
        <v>0</v>
      </c>
      <c r="AA337" s="79">
        <f t="shared" si="98"/>
        <v>0</v>
      </c>
      <c r="AB337" s="81">
        <f t="shared" si="107"/>
        <v>0</v>
      </c>
      <c r="AD337" s="95">
        <f>locallinterp(R337,'BBG rates'!$N$10:$N$369,'BBG rates'!$P$10:$P$369)</f>
        <v>26.367776046605371</v>
      </c>
      <c r="AI337" s="185">
        <f t="shared" si="99"/>
        <v>316</v>
      </c>
      <c r="AJ337" s="127">
        <f>locallinterp(MIN(AI337,CAP_Senior*12),'BBG rates'!$X$24:$X$65,'BBG rates'!$Y$24:$Y$65)</f>
        <v>67.918742488467984</v>
      </c>
      <c r="AK337" s="127">
        <f>locallinterp(MIN(AI337,CAP_CB*12),'BBG rates'!$AA$25:$AA$40,'BBG rates'!$AC$25:$AC$40)</f>
        <v>11</v>
      </c>
      <c r="AL337" s="144">
        <f t="shared" si="100"/>
        <v>20.676186223039558</v>
      </c>
      <c r="AM337" s="142">
        <f>(SUMPRODUCT(AL337:AL$381,G337:G$381)+SUMPRODUCT(AL337:AL$381,H337:H$381))/12</f>
        <v>0</v>
      </c>
    </row>
    <row r="338" spans="1:39" x14ac:dyDescent="0.2">
      <c r="A338" s="7">
        <v>317</v>
      </c>
      <c r="B338" s="7">
        <v>158.5</v>
      </c>
      <c r="C338" s="7">
        <v>79.25</v>
      </c>
      <c r="D338" s="12">
        <f t="shared" si="89"/>
        <v>26.416666666666668</v>
      </c>
      <c r="E338" s="29">
        <f t="shared" si="109"/>
        <v>0</v>
      </c>
      <c r="F338" s="2">
        <f t="shared" si="90"/>
        <v>0</v>
      </c>
      <c r="G338" s="2">
        <f t="shared" si="91"/>
        <v>0</v>
      </c>
      <c r="H338" s="2">
        <f t="shared" si="92"/>
        <v>0</v>
      </c>
      <c r="I338" s="2">
        <f t="shared" si="108"/>
        <v>0</v>
      </c>
      <c r="J338" s="2">
        <f t="shared" si="101"/>
        <v>0</v>
      </c>
      <c r="K338" s="2">
        <f t="shared" si="93"/>
        <v>0</v>
      </c>
      <c r="L338" s="2">
        <f t="shared" si="94"/>
        <v>0</v>
      </c>
      <c r="M338" s="2"/>
      <c r="N338" s="28">
        <f t="shared" si="102"/>
        <v>0</v>
      </c>
      <c r="O338" s="2">
        <f t="shared" si="103"/>
        <v>0</v>
      </c>
      <c r="P338" s="2">
        <f t="shared" si="104"/>
        <v>0</v>
      </c>
      <c r="R338">
        <f t="shared" si="105"/>
        <v>317</v>
      </c>
      <c r="S338" s="89">
        <f t="shared" si="95"/>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106"/>
        <v>0.11729025984585917</v>
      </c>
      <c r="Y338" s="66">
        <f t="shared" si="96"/>
        <v>0</v>
      </c>
      <c r="Z338" s="72">
        <f t="shared" si="97"/>
        <v>0</v>
      </c>
      <c r="AA338" s="79">
        <f t="shared" si="98"/>
        <v>0</v>
      </c>
      <c r="AB338" s="81">
        <f t="shared" si="107"/>
        <v>0</v>
      </c>
      <c r="AD338" s="95">
        <f>locallinterp(R338,'BBG rates'!$N$10:$N$369,'BBG rates'!$P$10:$P$369)</f>
        <v>26.448431110664629</v>
      </c>
      <c r="AI338" s="185">
        <f t="shared" si="99"/>
        <v>317</v>
      </c>
      <c r="AJ338" s="127">
        <f>locallinterp(MIN(AI338,CAP_Senior*12),'BBG rates'!$X$24:$X$65,'BBG rates'!$Y$24:$Y$65)</f>
        <v>67.918742488467984</v>
      </c>
      <c r="AK338" s="127">
        <f>locallinterp(MIN(AI338,CAP_CB*12),'BBG rates'!$AA$25:$AA$40,'BBG rates'!$AC$25:$AC$40)</f>
        <v>11</v>
      </c>
      <c r="AL338" s="144">
        <f t="shared" si="100"/>
        <v>20.676186223039558</v>
      </c>
      <c r="AM338" s="142">
        <f>(SUMPRODUCT(AL338:AL$381,G338:G$381)+SUMPRODUCT(AL338:AL$381,H338:H$381))/12</f>
        <v>0</v>
      </c>
    </row>
    <row r="339" spans="1:39" x14ac:dyDescent="0.2">
      <c r="A339" s="7">
        <v>318</v>
      </c>
      <c r="B339" s="7">
        <v>159</v>
      </c>
      <c r="C339" s="7">
        <v>79.5</v>
      </c>
      <c r="D339" s="12">
        <f t="shared" si="89"/>
        <v>26.5</v>
      </c>
      <c r="E339" s="29">
        <f t="shared" si="109"/>
        <v>0</v>
      </c>
      <c r="F339" s="2">
        <f t="shared" si="90"/>
        <v>0</v>
      </c>
      <c r="G339" s="2">
        <f t="shared" si="91"/>
        <v>0</v>
      </c>
      <c r="H339" s="2">
        <f t="shared" si="92"/>
        <v>0</v>
      </c>
      <c r="I339" s="2">
        <f t="shared" si="108"/>
        <v>0</v>
      </c>
      <c r="J339" s="2">
        <f t="shared" si="101"/>
        <v>0</v>
      </c>
      <c r="K339" s="2">
        <f t="shared" si="93"/>
        <v>0</v>
      </c>
      <c r="L339" s="2">
        <f t="shared" si="94"/>
        <v>0</v>
      </c>
      <c r="M339" s="2"/>
      <c r="N339" s="28">
        <f t="shared" si="102"/>
        <v>0</v>
      </c>
      <c r="O339" s="2">
        <f t="shared" si="103"/>
        <v>0</v>
      </c>
      <c r="P339" s="2">
        <f t="shared" si="104"/>
        <v>0</v>
      </c>
      <c r="R339">
        <f t="shared" si="105"/>
        <v>318</v>
      </c>
      <c r="S339" s="89">
        <f t="shared" si="95"/>
        <v>0</v>
      </c>
      <c r="T339" s="89">
        <f>IF(AND(S339=0,S338&gt;0),SUM($G339:$H$381),S339)</f>
        <v>0</v>
      </c>
      <c r="U339" s="82">
        <f>SUM(T339:T$381)</f>
        <v>0</v>
      </c>
      <c r="V339" s="68">
        <f>localspline(R339,'BBG rates'!$G$10:$G$27,'BBG rates'!$K$10:$K$27)</f>
        <v>0.96782395232434282</v>
      </c>
      <c r="W339" s="68">
        <f>locallinterp(R339,'BBG rates'!$G$10:$G$27,'BBG rates'!$J$10:$J$27)</f>
        <v>0.11708</v>
      </c>
      <c r="X339" s="56">
        <f t="shared" si="106"/>
        <v>0.11701721987602554</v>
      </c>
      <c r="Y339" s="66">
        <f t="shared" si="96"/>
        <v>0</v>
      </c>
      <c r="Z339" s="72">
        <f t="shared" si="97"/>
        <v>0</v>
      </c>
      <c r="AA339" s="79">
        <f t="shared" si="98"/>
        <v>0</v>
      </c>
      <c r="AB339" s="81">
        <f t="shared" si="107"/>
        <v>0</v>
      </c>
      <c r="AD339" s="95">
        <f>locallinterp(R339,'BBG rates'!$N$10:$N$369,'BBG rates'!$P$10:$P$369)</f>
        <v>26.529083106691658</v>
      </c>
      <c r="AI339" s="185">
        <f t="shared" si="99"/>
        <v>318</v>
      </c>
      <c r="AJ339" s="127">
        <f>locallinterp(MIN(AI339,CAP_Senior*12),'BBG rates'!$X$24:$X$65,'BBG rates'!$Y$24:$Y$65)</f>
        <v>67.918742488467984</v>
      </c>
      <c r="AK339" s="127">
        <f>locallinterp(MIN(AI339,CAP_CB*12),'BBG rates'!$AA$25:$AA$40,'BBG rates'!$AC$25:$AC$40)</f>
        <v>11</v>
      </c>
      <c r="AL339" s="144">
        <f t="shared" si="100"/>
        <v>20.676186223039558</v>
      </c>
      <c r="AM339" s="142">
        <f>(SUMPRODUCT(AL339:AL$381,G339:G$381)+SUMPRODUCT(AL339:AL$381,H339:H$381))/12</f>
        <v>0</v>
      </c>
    </row>
    <row r="340" spans="1:39" x14ac:dyDescent="0.2">
      <c r="A340" s="7">
        <v>319</v>
      </c>
      <c r="B340" s="7">
        <v>159.5</v>
      </c>
      <c r="C340" s="7">
        <v>79.75</v>
      </c>
      <c r="D340" s="12">
        <f t="shared" si="89"/>
        <v>26.583333333333332</v>
      </c>
      <c r="E340" s="29">
        <f t="shared" si="109"/>
        <v>0</v>
      </c>
      <c r="F340" s="2">
        <f t="shared" si="90"/>
        <v>0</v>
      </c>
      <c r="G340" s="2">
        <f t="shared" si="91"/>
        <v>0</v>
      </c>
      <c r="H340" s="2">
        <f t="shared" si="92"/>
        <v>0</v>
      </c>
      <c r="I340" s="2">
        <f t="shared" si="108"/>
        <v>0</v>
      </c>
      <c r="J340" s="2">
        <f t="shared" si="101"/>
        <v>0</v>
      </c>
      <c r="K340" s="2">
        <f t="shared" si="93"/>
        <v>0</v>
      </c>
      <c r="L340" s="2">
        <f t="shared" si="94"/>
        <v>0</v>
      </c>
      <c r="M340" s="2"/>
      <c r="N340" s="28">
        <f t="shared" si="102"/>
        <v>0</v>
      </c>
      <c r="O340" s="2">
        <f t="shared" si="103"/>
        <v>0</v>
      </c>
      <c r="P340" s="2">
        <f t="shared" si="104"/>
        <v>0</v>
      </c>
      <c r="R340">
        <f t="shared" si="105"/>
        <v>319</v>
      </c>
      <c r="S340" s="89">
        <f t="shared" si="95"/>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106"/>
        <v>0.11674417922273861</v>
      </c>
      <c r="Y340" s="66">
        <f t="shared" si="96"/>
        <v>0</v>
      </c>
      <c r="Z340" s="72">
        <f t="shared" si="97"/>
        <v>0</v>
      </c>
      <c r="AA340" s="79">
        <f t="shared" si="98"/>
        <v>0</v>
      </c>
      <c r="AB340" s="81">
        <f t="shared" si="107"/>
        <v>0</v>
      </c>
      <c r="AD340" s="95">
        <f>locallinterp(R340,'BBG rates'!$N$10:$N$369,'BBG rates'!$P$10:$P$369)</f>
        <v>26.609732264469091</v>
      </c>
      <c r="AI340" s="185">
        <f t="shared" si="99"/>
        <v>319</v>
      </c>
      <c r="AJ340" s="127">
        <f>locallinterp(MIN(AI340,CAP_Senior*12),'BBG rates'!$X$24:$X$65,'BBG rates'!$Y$24:$Y$65)</f>
        <v>67.918742488467984</v>
      </c>
      <c r="AK340" s="127">
        <f>locallinterp(MIN(AI340,CAP_CB*12),'BBG rates'!$AA$25:$AA$40,'BBG rates'!$AC$25:$AC$40)</f>
        <v>11</v>
      </c>
      <c r="AL340" s="144">
        <f t="shared" si="100"/>
        <v>20.676186223039558</v>
      </c>
      <c r="AM340" s="142">
        <f>(SUMPRODUCT(AL340:AL$381,G340:G$381)+SUMPRODUCT(AL340:AL$381,H340:H$381))/12</f>
        <v>0</v>
      </c>
    </row>
    <row r="341" spans="1:39" x14ac:dyDescent="0.2">
      <c r="A341" s="7">
        <v>320</v>
      </c>
      <c r="B341" s="7">
        <v>160</v>
      </c>
      <c r="C341" s="7">
        <v>80</v>
      </c>
      <c r="D341" s="12">
        <f t="shared" si="89"/>
        <v>26.666666666666668</v>
      </c>
      <c r="E341" s="29">
        <f t="shared" si="109"/>
        <v>0</v>
      </c>
      <c r="F341" s="2">
        <f t="shared" si="90"/>
        <v>0</v>
      </c>
      <c r="G341" s="2">
        <f t="shared" si="91"/>
        <v>0</v>
      </c>
      <c r="H341" s="2">
        <f t="shared" si="92"/>
        <v>0</v>
      </c>
      <c r="I341" s="2">
        <f t="shared" si="108"/>
        <v>0</v>
      </c>
      <c r="J341" s="2">
        <f t="shared" si="101"/>
        <v>0</v>
      </c>
      <c r="K341" s="2">
        <f t="shared" si="93"/>
        <v>0</v>
      </c>
      <c r="L341" s="2">
        <f t="shared" si="94"/>
        <v>0</v>
      </c>
      <c r="M341" s="2"/>
      <c r="N341" s="28">
        <f t="shared" si="102"/>
        <v>0</v>
      </c>
      <c r="O341" s="2">
        <f t="shared" si="103"/>
        <v>0</v>
      </c>
      <c r="P341" s="2">
        <f t="shared" si="104"/>
        <v>0</v>
      </c>
      <c r="R341">
        <f t="shared" si="105"/>
        <v>320</v>
      </c>
      <c r="S341" s="89">
        <f t="shared" si="95"/>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106"/>
        <v>0.11647113788599839</v>
      </c>
      <c r="Y341" s="66">
        <f t="shared" si="96"/>
        <v>0</v>
      </c>
      <c r="Z341" s="72">
        <f t="shared" si="97"/>
        <v>0</v>
      </c>
      <c r="AA341" s="79">
        <f t="shared" si="98"/>
        <v>0</v>
      </c>
      <c r="AB341" s="81">
        <f t="shared" si="107"/>
        <v>0</v>
      </c>
      <c r="AD341" s="95">
        <f>locallinterp(R341,'BBG rates'!$N$10:$N$369,'BBG rates'!$P$10:$P$369)</f>
        <v>26.690378808308552</v>
      </c>
      <c r="AI341" s="185">
        <f t="shared" si="99"/>
        <v>320</v>
      </c>
      <c r="AJ341" s="127">
        <f>locallinterp(MIN(AI341,CAP_Senior*12),'BBG rates'!$X$24:$X$65,'BBG rates'!$Y$24:$Y$65)</f>
        <v>67.918742488467984</v>
      </c>
      <c r="AK341" s="127">
        <f>locallinterp(MIN(AI341,CAP_CB*12),'BBG rates'!$AA$25:$AA$40,'BBG rates'!$AC$25:$AC$40)</f>
        <v>11</v>
      </c>
      <c r="AL341" s="144">
        <f t="shared" si="100"/>
        <v>20.676186223039558</v>
      </c>
      <c r="AM341" s="142">
        <f>(SUMPRODUCT(AL341:AL$381,G341:G$381)+SUMPRODUCT(AL341:AL$381,H341:H$381))/12</f>
        <v>0</v>
      </c>
    </row>
    <row r="342" spans="1:39" x14ac:dyDescent="0.2">
      <c r="A342" s="7">
        <v>321</v>
      </c>
      <c r="B342" s="7">
        <v>160.5</v>
      </c>
      <c r="C342" s="7">
        <v>80.25</v>
      </c>
      <c r="D342" s="12">
        <f t="shared" ref="D342:D381" si="110">A342/12</f>
        <v>26.75</v>
      </c>
      <c r="E342" s="29">
        <f t="shared" si="109"/>
        <v>0</v>
      </c>
      <c r="F342" s="2">
        <f t="shared" ref="F342:F381" si="111">IF($A342&lt;=$I$8,-IPMT($G$11,1,$I$8-$A342+1,$E341),0)</f>
        <v>0</v>
      </c>
      <c r="G342" s="2">
        <f t="shared" ref="G342:G381" si="112">IF($A342&lt;=$I$8,-PPMT($G$11,1,$I$8-$A342+1,$E341),0)</f>
        <v>0</v>
      </c>
      <c r="H342" s="2">
        <f t="shared" ref="H342:H381" si="113">IF($A342&lt;=$I$8,(E341-G342)*$G$13,0)</f>
        <v>0</v>
      </c>
      <c r="I342" s="2">
        <f t="shared" si="108"/>
        <v>0</v>
      </c>
      <c r="J342" s="2">
        <f t="shared" si="101"/>
        <v>0</v>
      </c>
      <c r="K342" s="2">
        <f t="shared" ref="K342:K381" si="114">I342/(1+$F$12)^IF($I$7=1,$A342,IF($I$7=2,$B342,IF($I$7=4,$C342,$D342)))</f>
        <v>0</v>
      </c>
      <c r="L342" s="2">
        <f t="shared" ref="L342:L381" si="115">J342/(1+$F$12)^IF($I$7=1,$A342,IF($I$7=2,$B342,IF($I$7=4,$C342,$D342)))</f>
        <v>0</v>
      </c>
      <c r="M342" s="2"/>
      <c r="N342" s="28">
        <f t="shared" si="102"/>
        <v>0</v>
      </c>
      <c r="O342" s="2">
        <f t="shared" si="103"/>
        <v>0</v>
      </c>
      <c r="P342" s="2">
        <f t="shared" si="104"/>
        <v>0</v>
      </c>
      <c r="R342">
        <f t="shared" si="105"/>
        <v>321</v>
      </c>
      <c r="S342" s="89">
        <f t="shared" ref="S342:S381" si="116">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106"/>
        <v>0.11619809586607133</v>
      </c>
      <c r="Y342" s="66">
        <f t="shared" ref="Y342:Y380" si="117">T342*X342%/12+Y343</f>
        <v>0</v>
      </c>
      <c r="Z342" s="72">
        <f t="shared" ref="Z342:Z381" si="118">IF(U342=0,0,Y342*1200/U342)</f>
        <v>0</v>
      </c>
      <c r="AA342" s="79">
        <f t="shared" ref="AA342:AA381" si="119">T342*$AA$17%/12+AA343</f>
        <v>0</v>
      </c>
      <c r="AB342" s="81">
        <f t="shared" si="107"/>
        <v>0</v>
      </c>
      <c r="AD342" s="95">
        <f>locallinterp(R342,'BBG rates'!$N$10:$N$369,'BBG rates'!$P$10:$P$369)</f>
        <v>26.771022952080457</v>
      </c>
      <c r="AI342" s="185">
        <f t="shared" ref="AI342:AI381" si="120">A342</f>
        <v>321</v>
      </c>
      <c r="AJ342" s="127">
        <f>locallinterp(MIN(AI342,CAP_Senior*12),'BBG rates'!$X$24:$X$65,'BBG rates'!$Y$24:$Y$65)</f>
        <v>67.918742488467984</v>
      </c>
      <c r="AK342" s="127">
        <f>locallinterp(MIN(AI342,CAP_CB*12),'BBG rates'!$AA$25:$AA$40,'BBG rates'!$AC$25:$AC$40)</f>
        <v>11</v>
      </c>
      <c r="AL342" s="144">
        <f t="shared" ref="AL342:AL381" si="121">SUMPRODUCT(AJ342:AK342,$AJ$19:$AK$19)</f>
        <v>20.676186223039558</v>
      </c>
      <c r="AM342" s="142">
        <f>(SUMPRODUCT(AL342:AL$381,G342:G$381)+SUMPRODUCT(AL342:AL$381,H342:H$381))/12</f>
        <v>0</v>
      </c>
    </row>
    <row r="343" spans="1:39" x14ac:dyDescent="0.2">
      <c r="A343" s="7">
        <v>322</v>
      </c>
      <c r="B343" s="7">
        <v>161</v>
      </c>
      <c r="C343" s="7">
        <v>80.5</v>
      </c>
      <c r="D343" s="12">
        <f t="shared" si="110"/>
        <v>26.833333333333332</v>
      </c>
      <c r="E343" s="29">
        <f t="shared" si="109"/>
        <v>0</v>
      </c>
      <c r="F343" s="2">
        <f t="shared" si="111"/>
        <v>0</v>
      </c>
      <c r="G343" s="2">
        <f t="shared" si="112"/>
        <v>0</v>
      </c>
      <c r="H343" s="2">
        <f t="shared" si="113"/>
        <v>0</v>
      </c>
      <c r="I343" s="2">
        <f t="shared" si="108"/>
        <v>0</v>
      </c>
      <c r="J343" s="2">
        <f t="shared" ref="J343:J381" si="122">IF($I$7=1,I343*A343,IF($I$7=2,I343*B343,IF($I$7=4,I343*C343,I343*D343)))</f>
        <v>0</v>
      </c>
      <c r="K343" s="2">
        <f t="shared" si="114"/>
        <v>0</v>
      </c>
      <c r="L343" s="2">
        <f t="shared" si="115"/>
        <v>0</v>
      </c>
      <c r="M343" s="2"/>
      <c r="N343" s="28">
        <f t="shared" ref="N343:N381" si="123">IF($A343&lt;=$I$8,N342-P343,0)</f>
        <v>0</v>
      </c>
      <c r="O343" s="2">
        <f t="shared" ref="O343:O381" si="124">IF($A343&lt;=$I$8,-IPMT($G$11,1,$I$8-$A343+1,$N342),0)</f>
        <v>0</v>
      </c>
      <c r="P343" s="2">
        <f t="shared" ref="P343:P381" si="125">IF($A343&lt;=$I$8,-PPMT($G$11,1,$I$8-$A343+1,$N342),0)</f>
        <v>0</v>
      </c>
      <c r="R343">
        <f t="shared" ref="R343:R381" si="126">ROUND(D343*12,1)</f>
        <v>322</v>
      </c>
      <c r="S343" s="89">
        <f t="shared" si="116"/>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27">((1+W343%)^(1/12)-1)*1200</f>
        <v>0.11592505316269097</v>
      </c>
      <c r="Y343" s="66">
        <f t="shared" si="117"/>
        <v>0</v>
      </c>
      <c r="Z343" s="72">
        <f t="shared" si="118"/>
        <v>0</v>
      </c>
      <c r="AA343" s="79">
        <f t="shared" si="119"/>
        <v>0</v>
      </c>
      <c r="AB343" s="81">
        <f t="shared" ref="AB343:AB381" si="128">IF(U343=0,0,AA343*1200/U343)</f>
        <v>0</v>
      </c>
      <c r="AD343" s="95">
        <f>locallinterp(R343,'BBG rates'!$N$10:$N$369,'BBG rates'!$P$10:$P$369)</f>
        <v>26.851664914125362</v>
      </c>
      <c r="AI343" s="185">
        <f t="shared" si="120"/>
        <v>322</v>
      </c>
      <c r="AJ343" s="127">
        <f>locallinterp(MIN(AI343,CAP_Senior*12),'BBG rates'!$X$24:$X$65,'BBG rates'!$Y$24:$Y$65)</f>
        <v>67.918742488467984</v>
      </c>
      <c r="AK343" s="127">
        <f>locallinterp(MIN(AI343,CAP_CB*12),'BBG rates'!$AA$25:$AA$40,'BBG rates'!$AC$25:$AC$40)</f>
        <v>11</v>
      </c>
      <c r="AL343" s="144">
        <f t="shared" si="121"/>
        <v>20.676186223039558</v>
      </c>
      <c r="AM343" s="142">
        <f>(SUMPRODUCT(AL343:AL$381,G343:G$381)+SUMPRODUCT(AL343:AL$381,H343:H$381))/12</f>
        <v>0</v>
      </c>
    </row>
    <row r="344" spans="1:39" x14ac:dyDescent="0.2">
      <c r="A344" s="7">
        <v>323</v>
      </c>
      <c r="B344" s="7">
        <v>161.5</v>
      </c>
      <c r="C344" s="7">
        <v>80.75</v>
      </c>
      <c r="D344" s="12">
        <f t="shared" si="110"/>
        <v>26.916666666666668</v>
      </c>
      <c r="E344" s="29">
        <f t="shared" si="109"/>
        <v>0</v>
      </c>
      <c r="F344" s="2">
        <f t="shared" si="111"/>
        <v>0</v>
      </c>
      <c r="G344" s="2">
        <f t="shared" si="112"/>
        <v>0</v>
      </c>
      <c r="H344" s="2">
        <f t="shared" si="113"/>
        <v>0</v>
      </c>
      <c r="I344" s="2">
        <f t="shared" si="108"/>
        <v>0</v>
      </c>
      <c r="J344" s="2">
        <f t="shared" si="122"/>
        <v>0</v>
      </c>
      <c r="K344" s="2">
        <f t="shared" si="114"/>
        <v>0</v>
      </c>
      <c r="L344" s="2">
        <f t="shared" si="115"/>
        <v>0</v>
      </c>
      <c r="M344" s="2"/>
      <c r="N344" s="28">
        <f t="shared" si="123"/>
        <v>0</v>
      </c>
      <c r="O344" s="2">
        <f t="shared" si="124"/>
        <v>0</v>
      </c>
      <c r="P344" s="2">
        <f t="shared" si="125"/>
        <v>0</v>
      </c>
      <c r="R344">
        <f t="shared" si="126"/>
        <v>323</v>
      </c>
      <c r="S344" s="89">
        <f t="shared" si="116"/>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27"/>
        <v>0.11565200977612378</v>
      </c>
      <c r="Y344" s="66">
        <f t="shared" si="117"/>
        <v>0</v>
      </c>
      <c r="Z344" s="72">
        <f t="shared" si="118"/>
        <v>0</v>
      </c>
      <c r="AA344" s="79">
        <f t="shared" si="119"/>
        <v>0</v>
      </c>
      <c r="AB344" s="81">
        <f t="shared" si="128"/>
        <v>0</v>
      </c>
      <c r="AD344" s="95">
        <f>locallinterp(R344,'BBG rates'!$N$10:$N$369,'BBG rates'!$P$10:$P$369)</f>
        <v>26.932304902341833</v>
      </c>
      <c r="AI344" s="185">
        <f t="shared" si="120"/>
        <v>323</v>
      </c>
      <c r="AJ344" s="127">
        <f>locallinterp(MIN(AI344,CAP_Senior*12),'BBG rates'!$X$24:$X$65,'BBG rates'!$Y$24:$Y$65)</f>
        <v>67.918742488467984</v>
      </c>
      <c r="AK344" s="127">
        <f>locallinterp(MIN(AI344,CAP_CB*12),'BBG rates'!$AA$25:$AA$40,'BBG rates'!$AC$25:$AC$40)</f>
        <v>11</v>
      </c>
      <c r="AL344" s="144">
        <f t="shared" si="121"/>
        <v>20.676186223039558</v>
      </c>
      <c r="AM344" s="142">
        <f>(SUMPRODUCT(AL344:AL$381,G344:G$381)+SUMPRODUCT(AL344:AL$381,H344:H$381))/12</f>
        <v>0</v>
      </c>
    </row>
    <row r="345" spans="1:39" x14ac:dyDescent="0.2">
      <c r="A345" s="7">
        <v>324</v>
      </c>
      <c r="B345" s="7">
        <v>162</v>
      </c>
      <c r="C345" s="7">
        <v>81</v>
      </c>
      <c r="D345" s="12">
        <f t="shared" si="110"/>
        <v>27</v>
      </c>
      <c r="E345" s="29">
        <f t="shared" si="109"/>
        <v>0</v>
      </c>
      <c r="F345" s="2">
        <f t="shared" si="111"/>
        <v>0</v>
      </c>
      <c r="G345" s="2">
        <f t="shared" si="112"/>
        <v>0</v>
      </c>
      <c r="H345" s="2">
        <f t="shared" si="113"/>
        <v>0</v>
      </c>
      <c r="I345" s="2">
        <f t="shared" si="108"/>
        <v>0</v>
      </c>
      <c r="J345" s="2">
        <f t="shared" si="122"/>
        <v>0</v>
      </c>
      <c r="K345" s="2">
        <f t="shared" si="114"/>
        <v>0</v>
      </c>
      <c r="L345" s="2">
        <f t="shared" si="115"/>
        <v>0</v>
      </c>
      <c r="M345" s="2"/>
      <c r="N345" s="28">
        <f t="shared" si="123"/>
        <v>0</v>
      </c>
      <c r="O345" s="2">
        <f t="shared" si="124"/>
        <v>0</v>
      </c>
      <c r="P345" s="2">
        <f t="shared" si="125"/>
        <v>0</v>
      </c>
      <c r="R345">
        <f t="shared" si="126"/>
        <v>324</v>
      </c>
      <c r="S345" s="89">
        <f t="shared" si="116"/>
        <v>0</v>
      </c>
      <c r="T345" s="89">
        <f>IF(AND(S345=0,S344&gt;0),SUM($G345:$H$381),S345)</f>
        <v>0</v>
      </c>
      <c r="U345" s="82">
        <f>SUM(T345:T$381)</f>
        <v>0</v>
      </c>
      <c r="V345" s="68">
        <f>localspline(R345,'BBG rates'!$G$10:$G$27,'BBG rates'!$K$10:$K$27)</f>
        <v>0.96765860178725838</v>
      </c>
      <c r="W345" s="68">
        <f>locallinterp(R345,'BBG rates'!$G$10:$G$27,'BBG rates'!$J$10:$J$27)</f>
        <v>0.11544</v>
      </c>
      <c r="X345" s="56">
        <f t="shared" si="127"/>
        <v>0.11537896570610329</v>
      </c>
      <c r="Y345" s="66">
        <f t="shared" si="117"/>
        <v>0</v>
      </c>
      <c r="Z345" s="72">
        <f t="shared" si="118"/>
        <v>0</v>
      </c>
      <c r="AA345" s="79">
        <f t="shared" si="119"/>
        <v>0</v>
      </c>
      <c r="AB345" s="81">
        <f t="shared" si="128"/>
        <v>0</v>
      </c>
      <c r="AD345" s="95">
        <f>locallinterp(R345,'BBG rates'!$N$10:$N$369,'BBG rates'!$P$10:$P$369)</f>
        <v>27.012943119157438</v>
      </c>
      <c r="AI345" s="185">
        <f t="shared" si="120"/>
        <v>324</v>
      </c>
      <c r="AJ345" s="127">
        <f>locallinterp(MIN(AI345,CAP_Senior*12),'BBG rates'!$X$24:$X$65,'BBG rates'!$Y$24:$Y$65)</f>
        <v>67.918742488467984</v>
      </c>
      <c r="AK345" s="127">
        <f>locallinterp(MIN(AI345,CAP_CB*12),'BBG rates'!$AA$25:$AA$40,'BBG rates'!$AC$25:$AC$40)</f>
        <v>11</v>
      </c>
      <c r="AL345" s="144">
        <f t="shared" si="121"/>
        <v>20.676186223039558</v>
      </c>
      <c r="AM345" s="142">
        <f>(SUMPRODUCT(AL345:AL$381,G345:G$381)+SUMPRODUCT(AL345:AL$381,H345:H$381))/12</f>
        <v>0</v>
      </c>
    </row>
    <row r="346" spans="1:39" x14ac:dyDescent="0.2">
      <c r="A346" s="7">
        <v>325</v>
      </c>
      <c r="B346" s="7">
        <v>162.5</v>
      </c>
      <c r="C346" s="7">
        <v>81.25</v>
      </c>
      <c r="D346" s="12">
        <f t="shared" si="110"/>
        <v>27.083333333333332</v>
      </c>
      <c r="E346" s="29">
        <f t="shared" si="109"/>
        <v>0</v>
      </c>
      <c r="F346" s="2">
        <f t="shared" si="111"/>
        <v>0</v>
      </c>
      <c r="G346" s="2">
        <f t="shared" si="112"/>
        <v>0</v>
      </c>
      <c r="H346" s="2">
        <f t="shared" si="113"/>
        <v>0</v>
      </c>
      <c r="I346" s="2">
        <f t="shared" si="108"/>
        <v>0</v>
      </c>
      <c r="J346" s="2">
        <f t="shared" si="122"/>
        <v>0</v>
      </c>
      <c r="K346" s="2">
        <f t="shared" si="114"/>
        <v>0</v>
      </c>
      <c r="L346" s="2">
        <f t="shared" si="115"/>
        <v>0</v>
      </c>
      <c r="M346" s="2"/>
      <c r="N346" s="28">
        <f t="shared" si="123"/>
        <v>0</v>
      </c>
      <c r="O346" s="2">
        <f t="shared" si="124"/>
        <v>0</v>
      </c>
      <c r="P346" s="2">
        <f t="shared" si="125"/>
        <v>0</v>
      </c>
      <c r="R346">
        <f t="shared" si="126"/>
        <v>325</v>
      </c>
      <c r="S346" s="89">
        <f t="shared" si="116"/>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27"/>
        <v>0.11510592095289596</v>
      </c>
      <c r="Y346" s="66">
        <f t="shared" si="117"/>
        <v>0</v>
      </c>
      <c r="Z346" s="72">
        <f t="shared" si="118"/>
        <v>0</v>
      </c>
      <c r="AA346" s="79">
        <f t="shared" si="119"/>
        <v>0</v>
      </c>
      <c r="AB346" s="81">
        <f t="shared" si="128"/>
        <v>0</v>
      </c>
      <c r="AD346" s="95">
        <f>locallinterp(R346,'BBG rates'!$N$10:$N$369,'BBG rates'!$P$10:$P$369)</f>
        <v>27.093579756561429</v>
      </c>
      <c r="AI346" s="185">
        <f t="shared" si="120"/>
        <v>325</v>
      </c>
      <c r="AJ346" s="127">
        <f>locallinterp(MIN(AI346,CAP_Senior*12),'BBG rates'!$X$24:$X$65,'BBG rates'!$Y$24:$Y$65)</f>
        <v>67.918742488467984</v>
      </c>
      <c r="AK346" s="127">
        <f>locallinterp(MIN(AI346,CAP_CB*12),'BBG rates'!$AA$25:$AA$40,'BBG rates'!$AC$25:$AC$40)</f>
        <v>11</v>
      </c>
      <c r="AL346" s="144">
        <f t="shared" si="121"/>
        <v>20.676186223039558</v>
      </c>
      <c r="AM346" s="142">
        <f>(SUMPRODUCT(AL346:AL$381,G346:G$381)+SUMPRODUCT(AL346:AL$381,H346:H$381))/12</f>
        <v>0</v>
      </c>
    </row>
    <row r="347" spans="1:39" x14ac:dyDescent="0.2">
      <c r="A347" s="7">
        <v>326</v>
      </c>
      <c r="B347" s="7">
        <v>163</v>
      </c>
      <c r="C347" s="7">
        <v>81.5</v>
      </c>
      <c r="D347" s="12">
        <f t="shared" si="110"/>
        <v>27.166666666666668</v>
      </c>
      <c r="E347" s="29">
        <f t="shared" si="109"/>
        <v>0</v>
      </c>
      <c r="F347" s="2">
        <f t="shared" si="111"/>
        <v>0</v>
      </c>
      <c r="G347" s="2">
        <f t="shared" si="112"/>
        <v>0</v>
      </c>
      <c r="H347" s="2">
        <f t="shared" si="113"/>
        <v>0</v>
      </c>
      <c r="I347" s="2">
        <f t="shared" si="108"/>
        <v>0</v>
      </c>
      <c r="J347" s="2">
        <f t="shared" si="122"/>
        <v>0</v>
      </c>
      <c r="K347" s="2">
        <f t="shared" si="114"/>
        <v>0</v>
      </c>
      <c r="L347" s="2">
        <f t="shared" si="115"/>
        <v>0</v>
      </c>
      <c r="M347" s="2"/>
      <c r="N347" s="28">
        <f t="shared" si="123"/>
        <v>0</v>
      </c>
      <c r="O347" s="2">
        <f t="shared" si="124"/>
        <v>0</v>
      </c>
      <c r="P347" s="2">
        <f t="shared" si="125"/>
        <v>0</v>
      </c>
      <c r="R347">
        <f t="shared" si="126"/>
        <v>326</v>
      </c>
      <c r="S347" s="89">
        <f t="shared" si="116"/>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27"/>
        <v>0.11483287551623533</v>
      </c>
      <c r="Y347" s="66">
        <f t="shared" si="117"/>
        <v>0</v>
      </c>
      <c r="Z347" s="72">
        <f t="shared" si="118"/>
        <v>0</v>
      </c>
      <c r="AA347" s="79">
        <f t="shared" si="119"/>
        <v>0</v>
      </c>
      <c r="AB347" s="81">
        <f t="shared" si="128"/>
        <v>0</v>
      </c>
      <c r="AD347" s="95">
        <f>locallinterp(R347,'BBG rates'!$N$10:$N$369,'BBG rates'!$P$10:$P$369)</f>
        <v>27.174215006040271</v>
      </c>
      <c r="AI347" s="185">
        <f t="shared" si="120"/>
        <v>326</v>
      </c>
      <c r="AJ347" s="127">
        <f>locallinterp(MIN(AI347,CAP_Senior*12),'BBG rates'!$X$24:$X$65,'BBG rates'!$Y$24:$Y$65)</f>
        <v>67.918742488467984</v>
      </c>
      <c r="AK347" s="127">
        <f>locallinterp(MIN(AI347,CAP_CB*12),'BBG rates'!$AA$25:$AA$40,'BBG rates'!$AC$25:$AC$40)</f>
        <v>11</v>
      </c>
      <c r="AL347" s="144">
        <f t="shared" si="121"/>
        <v>20.676186223039558</v>
      </c>
      <c r="AM347" s="142">
        <f>(SUMPRODUCT(AL347:AL$381,G347:G$381)+SUMPRODUCT(AL347:AL$381,H347:H$381))/12</f>
        <v>0</v>
      </c>
    </row>
    <row r="348" spans="1:39" x14ac:dyDescent="0.2">
      <c r="A348" s="7">
        <v>327</v>
      </c>
      <c r="B348" s="7">
        <v>163.5</v>
      </c>
      <c r="C348" s="7">
        <v>81.75</v>
      </c>
      <c r="D348" s="12">
        <f t="shared" si="110"/>
        <v>27.25</v>
      </c>
      <c r="E348" s="29">
        <f t="shared" si="109"/>
        <v>0</v>
      </c>
      <c r="F348" s="2">
        <f t="shared" si="111"/>
        <v>0</v>
      </c>
      <c r="G348" s="2">
        <f t="shared" si="112"/>
        <v>0</v>
      </c>
      <c r="H348" s="2">
        <f t="shared" si="113"/>
        <v>0</v>
      </c>
      <c r="I348" s="2">
        <f t="shared" si="108"/>
        <v>0</v>
      </c>
      <c r="J348" s="2">
        <f t="shared" si="122"/>
        <v>0</v>
      </c>
      <c r="K348" s="2">
        <f t="shared" si="114"/>
        <v>0</v>
      </c>
      <c r="L348" s="2">
        <f t="shared" si="115"/>
        <v>0</v>
      </c>
      <c r="M348" s="2"/>
      <c r="N348" s="28">
        <f t="shared" si="123"/>
        <v>0</v>
      </c>
      <c r="O348" s="2">
        <f t="shared" si="124"/>
        <v>0</v>
      </c>
      <c r="P348" s="2">
        <f t="shared" si="125"/>
        <v>0</v>
      </c>
      <c r="R348">
        <f t="shared" si="126"/>
        <v>327</v>
      </c>
      <c r="S348" s="89">
        <f t="shared" si="116"/>
        <v>0</v>
      </c>
      <c r="T348" s="89">
        <f>IF(AND(S348=0,S347&gt;0),SUM($G348:$H$381),S348)</f>
        <v>0</v>
      </c>
      <c r="U348" s="82">
        <f>SUM(T348:T$381)</f>
        <v>0</v>
      </c>
      <c r="V348" s="68">
        <f>localspline(R348,'BBG rates'!$G$10:$G$27,'BBG rates'!$K$10:$K$27)</f>
        <v>0.96760863042313483</v>
      </c>
      <c r="W348" s="68">
        <f>locallinterp(R348,'BBG rates'!$G$10:$G$27,'BBG rates'!$J$10:$J$27)</f>
        <v>0.11462</v>
      </c>
      <c r="X348" s="56">
        <f t="shared" si="127"/>
        <v>0.11455982939612142</v>
      </c>
      <c r="Y348" s="66">
        <f t="shared" si="117"/>
        <v>0</v>
      </c>
      <c r="Z348" s="72">
        <f t="shared" si="118"/>
        <v>0</v>
      </c>
      <c r="AA348" s="79">
        <f t="shared" si="119"/>
        <v>0</v>
      </c>
      <c r="AB348" s="81">
        <f t="shared" si="128"/>
        <v>0</v>
      </c>
      <c r="AD348" s="95">
        <f>locallinterp(R348,'BBG rates'!$N$10:$N$369,'BBG rates'!$P$10:$P$369)</f>
        <v>27.25484905857553</v>
      </c>
      <c r="AI348" s="185">
        <f t="shared" si="120"/>
        <v>327</v>
      </c>
      <c r="AJ348" s="127">
        <f>locallinterp(MIN(AI348,CAP_Senior*12),'BBG rates'!$X$24:$X$65,'BBG rates'!$Y$24:$Y$65)</f>
        <v>67.918742488467984</v>
      </c>
      <c r="AK348" s="127">
        <f>locallinterp(MIN(AI348,CAP_CB*12),'BBG rates'!$AA$25:$AA$40,'BBG rates'!$AC$25:$AC$40)</f>
        <v>11</v>
      </c>
      <c r="AL348" s="144">
        <f t="shared" si="121"/>
        <v>20.676186223039558</v>
      </c>
      <c r="AM348" s="142">
        <f>(SUMPRODUCT(AL348:AL$381,G348:G$381)+SUMPRODUCT(AL348:AL$381,H348:H$381))/12</f>
        <v>0</v>
      </c>
    </row>
    <row r="349" spans="1:39" x14ac:dyDescent="0.2">
      <c r="A349" s="7">
        <v>328</v>
      </c>
      <c r="B349" s="7">
        <v>164</v>
      </c>
      <c r="C349" s="7">
        <v>82</v>
      </c>
      <c r="D349" s="12">
        <f t="shared" si="110"/>
        <v>27.333333333333332</v>
      </c>
      <c r="E349" s="29">
        <f t="shared" si="109"/>
        <v>0</v>
      </c>
      <c r="F349" s="2">
        <f t="shared" si="111"/>
        <v>0</v>
      </c>
      <c r="G349" s="2">
        <f t="shared" si="112"/>
        <v>0</v>
      </c>
      <c r="H349" s="2">
        <f t="shared" si="113"/>
        <v>0</v>
      </c>
      <c r="I349" s="2">
        <f t="shared" si="108"/>
        <v>0</v>
      </c>
      <c r="J349" s="2">
        <f t="shared" si="122"/>
        <v>0</v>
      </c>
      <c r="K349" s="2">
        <f t="shared" si="114"/>
        <v>0</v>
      </c>
      <c r="L349" s="2">
        <f t="shared" si="115"/>
        <v>0</v>
      </c>
      <c r="M349" s="2"/>
      <c r="N349" s="28">
        <f t="shared" si="123"/>
        <v>0</v>
      </c>
      <c r="O349" s="2">
        <f t="shared" si="124"/>
        <v>0</v>
      </c>
      <c r="P349" s="2">
        <f t="shared" si="125"/>
        <v>0</v>
      </c>
      <c r="R349">
        <f t="shared" si="126"/>
        <v>328</v>
      </c>
      <c r="S349" s="89">
        <f t="shared" si="116"/>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27"/>
        <v>0.11428678259282066</v>
      </c>
      <c r="Y349" s="66">
        <f t="shared" si="117"/>
        <v>0</v>
      </c>
      <c r="Z349" s="72">
        <f t="shared" si="118"/>
        <v>0</v>
      </c>
      <c r="AA349" s="79">
        <f t="shared" si="119"/>
        <v>0</v>
      </c>
      <c r="AB349" s="81">
        <f t="shared" si="128"/>
        <v>0</v>
      </c>
      <c r="AD349" s="95">
        <f>locallinterp(R349,'BBG rates'!$N$10:$N$369,'BBG rates'!$P$10:$P$369)</f>
        <v>27.335482094710713</v>
      </c>
      <c r="AI349" s="185">
        <f t="shared" si="120"/>
        <v>328</v>
      </c>
      <c r="AJ349" s="127">
        <f>locallinterp(MIN(AI349,CAP_Senior*12),'BBG rates'!$X$24:$X$65,'BBG rates'!$Y$24:$Y$65)</f>
        <v>67.918742488467984</v>
      </c>
      <c r="AK349" s="127">
        <f>locallinterp(MIN(AI349,CAP_CB*12),'BBG rates'!$AA$25:$AA$40,'BBG rates'!$AC$25:$AC$40)</f>
        <v>11</v>
      </c>
      <c r="AL349" s="144">
        <f t="shared" si="121"/>
        <v>20.676186223039558</v>
      </c>
      <c r="AM349" s="142">
        <f>(SUMPRODUCT(AL349:AL$381,G349:G$381)+SUMPRODUCT(AL349:AL$381,H349:H$381))/12</f>
        <v>0</v>
      </c>
    </row>
    <row r="350" spans="1:39" x14ac:dyDescent="0.2">
      <c r="A350" s="7">
        <v>329</v>
      </c>
      <c r="B350" s="7">
        <v>164.5</v>
      </c>
      <c r="C350" s="7">
        <v>82.25</v>
      </c>
      <c r="D350" s="12">
        <f t="shared" si="110"/>
        <v>27.416666666666668</v>
      </c>
      <c r="E350" s="29">
        <f t="shared" si="109"/>
        <v>0</v>
      </c>
      <c r="F350" s="2">
        <f t="shared" si="111"/>
        <v>0</v>
      </c>
      <c r="G350" s="2">
        <f t="shared" si="112"/>
        <v>0</v>
      </c>
      <c r="H350" s="2">
        <f t="shared" si="113"/>
        <v>0</v>
      </c>
      <c r="I350" s="2">
        <f t="shared" si="108"/>
        <v>0</v>
      </c>
      <c r="J350" s="2">
        <f t="shared" si="122"/>
        <v>0</v>
      </c>
      <c r="K350" s="2">
        <f t="shared" si="114"/>
        <v>0</v>
      </c>
      <c r="L350" s="2">
        <f t="shared" si="115"/>
        <v>0</v>
      </c>
      <c r="M350" s="2"/>
      <c r="N350" s="28">
        <f t="shared" si="123"/>
        <v>0</v>
      </c>
      <c r="O350" s="2">
        <f t="shared" si="124"/>
        <v>0</v>
      </c>
      <c r="P350" s="2">
        <f t="shared" si="125"/>
        <v>0</v>
      </c>
      <c r="R350">
        <f t="shared" si="126"/>
        <v>329</v>
      </c>
      <c r="S350" s="89">
        <f t="shared" si="116"/>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27"/>
        <v>0.1140137351060666</v>
      </c>
      <c r="Y350" s="66">
        <f t="shared" si="117"/>
        <v>0</v>
      </c>
      <c r="Z350" s="72">
        <f t="shared" si="118"/>
        <v>0</v>
      </c>
      <c r="AA350" s="79">
        <f t="shared" si="119"/>
        <v>0</v>
      </c>
      <c r="AB350" s="81">
        <f t="shared" si="128"/>
        <v>0</v>
      </c>
      <c r="AD350" s="95">
        <f>locallinterp(R350,'BBG rates'!$N$10:$N$369,'BBG rates'!$P$10:$P$369)</f>
        <v>27.416114284553597</v>
      </c>
      <c r="AI350" s="185">
        <f t="shared" si="120"/>
        <v>329</v>
      </c>
      <c r="AJ350" s="127">
        <f>locallinterp(MIN(AI350,CAP_Senior*12),'BBG rates'!$X$24:$X$65,'BBG rates'!$Y$24:$Y$65)</f>
        <v>67.918742488467984</v>
      </c>
      <c r="AK350" s="127">
        <f>locallinterp(MIN(AI350,CAP_CB*12),'BBG rates'!$AA$25:$AA$40,'BBG rates'!$AC$25:$AC$40)</f>
        <v>11</v>
      </c>
      <c r="AL350" s="144">
        <f t="shared" si="121"/>
        <v>20.676186223039558</v>
      </c>
      <c r="AM350" s="142">
        <f>(SUMPRODUCT(AL350:AL$381,G350:G$381)+SUMPRODUCT(AL350:AL$381,H350:H$381))/12</f>
        <v>0</v>
      </c>
    </row>
    <row r="351" spans="1:39" x14ac:dyDescent="0.2">
      <c r="A351" s="7">
        <v>330</v>
      </c>
      <c r="B351" s="7">
        <v>165</v>
      </c>
      <c r="C351" s="7">
        <v>82.5</v>
      </c>
      <c r="D351" s="12">
        <f t="shared" si="110"/>
        <v>27.5</v>
      </c>
      <c r="E351" s="29">
        <f t="shared" si="109"/>
        <v>0</v>
      </c>
      <c r="F351" s="2">
        <f t="shared" si="111"/>
        <v>0</v>
      </c>
      <c r="G351" s="2">
        <f t="shared" si="112"/>
        <v>0</v>
      </c>
      <c r="H351" s="2">
        <f t="shared" si="113"/>
        <v>0</v>
      </c>
      <c r="I351" s="2">
        <f t="shared" si="108"/>
        <v>0</v>
      </c>
      <c r="J351" s="2">
        <f t="shared" si="122"/>
        <v>0</v>
      </c>
      <c r="K351" s="2">
        <f t="shared" si="114"/>
        <v>0</v>
      </c>
      <c r="L351" s="2">
        <f t="shared" si="115"/>
        <v>0</v>
      </c>
      <c r="M351" s="2"/>
      <c r="N351" s="28">
        <f t="shared" si="123"/>
        <v>0</v>
      </c>
      <c r="O351" s="2">
        <f t="shared" si="124"/>
        <v>0</v>
      </c>
      <c r="P351" s="2">
        <f t="shared" si="125"/>
        <v>0</v>
      </c>
      <c r="R351">
        <f t="shared" si="126"/>
        <v>330</v>
      </c>
      <c r="S351" s="89">
        <f t="shared" si="116"/>
        <v>0</v>
      </c>
      <c r="T351" s="89">
        <f>IF(AND(S351=0,S350&gt;0),SUM($G351:$H$381),S351)</f>
        <v>0</v>
      </c>
      <c r="U351" s="82">
        <f>SUM(T351:T$381)</f>
        <v>0</v>
      </c>
      <c r="V351" s="68">
        <f>localspline(R351,'BBG rates'!$G$10:$G$27,'BBG rates'!$K$10:$K$27)</f>
        <v>0.96757821740857253</v>
      </c>
      <c r="W351" s="68">
        <f>locallinterp(R351,'BBG rates'!$G$10:$G$27,'BBG rates'!$J$10:$J$27)</f>
        <v>0.1138</v>
      </c>
      <c r="X351" s="56">
        <f t="shared" si="127"/>
        <v>0.11374068693612571</v>
      </c>
      <c r="Y351" s="66">
        <f t="shared" si="117"/>
        <v>0</v>
      </c>
      <c r="Z351" s="72">
        <f t="shared" si="118"/>
        <v>0</v>
      </c>
      <c r="AA351" s="79">
        <f t="shared" si="119"/>
        <v>0</v>
      </c>
      <c r="AB351" s="81">
        <f t="shared" si="128"/>
        <v>0</v>
      </c>
      <c r="AD351" s="95">
        <f>locallinterp(R351,'BBG rates'!$N$10:$N$369,'BBG rates'!$P$10:$P$369)</f>
        <v>27.496745802670979</v>
      </c>
      <c r="AI351" s="185">
        <f t="shared" si="120"/>
        <v>330</v>
      </c>
      <c r="AJ351" s="127">
        <f>locallinterp(MIN(AI351,CAP_Senior*12),'BBG rates'!$X$24:$X$65,'BBG rates'!$Y$24:$Y$65)</f>
        <v>67.918742488467984</v>
      </c>
      <c r="AK351" s="127">
        <f>locallinterp(MIN(AI351,CAP_CB*12),'BBG rates'!$AA$25:$AA$40,'BBG rates'!$AC$25:$AC$40)</f>
        <v>11</v>
      </c>
      <c r="AL351" s="144">
        <f t="shared" si="121"/>
        <v>20.676186223039558</v>
      </c>
      <c r="AM351" s="142">
        <f>(SUMPRODUCT(AL351:AL$381,G351:G$381)+SUMPRODUCT(AL351:AL$381,H351:H$381))/12</f>
        <v>0</v>
      </c>
    </row>
    <row r="352" spans="1:39" x14ac:dyDescent="0.2">
      <c r="A352" s="7">
        <v>331</v>
      </c>
      <c r="B352" s="7">
        <v>165.5</v>
      </c>
      <c r="C352" s="7">
        <v>82.75</v>
      </c>
      <c r="D352" s="12">
        <f t="shared" si="110"/>
        <v>27.583333333333332</v>
      </c>
      <c r="E352" s="29">
        <f t="shared" si="109"/>
        <v>0</v>
      </c>
      <c r="F352" s="2">
        <f t="shared" si="111"/>
        <v>0</v>
      </c>
      <c r="G352" s="2">
        <f t="shared" si="112"/>
        <v>0</v>
      </c>
      <c r="H352" s="2">
        <f t="shared" si="113"/>
        <v>0</v>
      </c>
      <c r="I352" s="2">
        <f t="shared" si="108"/>
        <v>0</v>
      </c>
      <c r="J352" s="2">
        <f t="shared" si="122"/>
        <v>0</v>
      </c>
      <c r="K352" s="2">
        <f t="shared" si="114"/>
        <v>0</v>
      </c>
      <c r="L352" s="2">
        <f t="shared" si="115"/>
        <v>0</v>
      </c>
      <c r="M352" s="2"/>
      <c r="N352" s="28">
        <f t="shared" si="123"/>
        <v>0</v>
      </c>
      <c r="O352" s="2">
        <f t="shared" si="124"/>
        <v>0</v>
      </c>
      <c r="P352" s="2">
        <f t="shared" si="125"/>
        <v>0</v>
      </c>
      <c r="R352">
        <f t="shared" si="126"/>
        <v>331</v>
      </c>
      <c r="S352" s="89">
        <f t="shared" si="116"/>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27"/>
        <v>0.11346763808273153</v>
      </c>
      <c r="Y352" s="66">
        <f t="shared" si="117"/>
        <v>0</v>
      </c>
      <c r="Z352" s="72">
        <f t="shared" si="118"/>
        <v>0</v>
      </c>
      <c r="AA352" s="79">
        <f t="shared" si="119"/>
        <v>0</v>
      </c>
      <c r="AB352" s="81">
        <f t="shared" si="128"/>
        <v>0</v>
      </c>
      <c r="AD352" s="95">
        <f>locallinterp(R352,'BBG rates'!$N$10:$N$369,'BBG rates'!$P$10:$P$369)</f>
        <v>27.577376810711542</v>
      </c>
      <c r="AI352" s="185">
        <f t="shared" si="120"/>
        <v>331</v>
      </c>
      <c r="AJ352" s="127">
        <f>locallinterp(MIN(AI352,CAP_Senior*12),'BBG rates'!$X$24:$X$65,'BBG rates'!$Y$24:$Y$65)</f>
        <v>67.918742488467984</v>
      </c>
      <c r="AK352" s="127">
        <f>locallinterp(MIN(AI352,CAP_CB*12),'BBG rates'!$AA$25:$AA$40,'BBG rates'!$AC$25:$AC$40)</f>
        <v>11</v>
      </c>
      <c r="AL352" s="144">
        <f t="shared" si="121"/>
        <v>20.676186223039558</v>
      </c>
      <c r="AM352" s="142">
        <f>(SUMPRODUCT(AL352:AL$381,G352:G$381)+SUMPRODUCT(AL352:AL$381,H352:H$381))/12</f>
        <v>0</v>
      </c>
    </row>
    <row r="353" spans="1:39" x14ac:dyDescent="0.2">
      <c r="A353" s="7">
        <v>332</v>
      </c>
      <c r="B353" s="7">
        <v>166</v>
      </c>
      <c r="C353" s="7">
        <v>83</v>
      </c>
      <c r="D353" s="12">
        <f t="shared" si="110"/>
        <v>27.666666666666668</v>
      </c>
      <c r="E353" s="29">
        <f t="shared" si="109"/>
        <v>0</v>
      </c>
      <c r="F353" s="2">
        <f t="shared" si="111"/>
        <v>0</v>
      </c>
      <c r="G353" s="2">
        <f t="shared" si="112"/>
        <v>0</v>
      </c>
      <c r="H353" s="2">
        <f t="shared" si="113"/>
        <v>0</v>
      </c>
      <c r="I353" s="2">
        <f t="shared" si="108"/>
        <v>0</v>
      </c>
      <c r="J353" s="2">
        <f t="shared" si="122"/>
        <v>0</v>
      </c>
      <c r="K353" s="2">
        <f t="shared" si="114"/>
        <v>0</v>
      </c>
      <c r="L353" s="2">
        <f t="shared" si="115"/>
        <v>0</v>
      </c>
      <c r="M353" s="2"/>
      <c r="N353" s="28">
        <f t="shared" si="123"/>
        <v>0</v>
      </c>
      <c r="O353" s="2">
        <f t="shared" si="124"/>
        <v>0</v>
      </c>
      <c r="P353" s="2">
        <f t="shared" si="125"/>
        <v>0</v>
      </c>
      <c r="R353">
        <f t="shared" si="126"/>
        <v>332</v>
      </c>
      <c r="S353" s="89">
        <f t="shared" si="116"/>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27"/>
        <v>0.11319458854588405</v>
      </c>
      <c r="Y353" s="66">
        <f t="shared" si="117"/>
        <v>0</v>
      </c>
      <c r="Z353" s="72">
        <f t="shared" si="118"/>
        <v>0</v>
      </c>
      <c r="AA353" s="79">
        <f t="shared" si="119"/>
        <v>0</v>
      </c>
      <c r="AB353" s="81">
        <f t="shared" si="128"/>
        <v>0</v>
      </c>
      <c r="AD353" s="95">
        <f>locallinterp(R353,'BBG rates'!$N$10:$N$369,'BBG rates'!$P$10:$P$369)</f>
        <v>27.658007469816777</v>
      </c>
      <c r="AI353" s="185">
        <f t="shared" si="120"/>
        <v>332</v>
      </c>
      <c r="AJ353" s="127">
        <f>locallinterp(MIN(AI353,CAP_Senior*12),'BBG rates'!$X$24:$X$65,'BBG rates'!$Y$24:$Y$65)</f>
        <v>67.918742488467984</v>
      </c>
      <c r="AK353" s="127">
        <f>locallinterp(MIN(AI353,CAP_CB*12),'BBG rates'!$AA$25:$AA$40,'BBG rates'!$AC$25:$AC$40)</f>
        <v>11</v>
      </c>
      <c r="AL353" s="144">
        <f t="shared" si="121"/>
        <v>20.676186223039558</v>
      </c>
      <c r="AM353" s="142">
        <f>(SUMPRODUCT(AL353:AL$381,G353:G$381)+SUMPRODUCT(AL353:AL$381,H353:H$381))/12</f>
        <v>0</v>
      </c>
    </row>
    <row r="354" spans="1:39" x14ac:dyDescent="0.2">
      <c r="A354" s="7">
        <v>333</v>
      </c>
      <c r="B354" s="7">
        <v>166.5</v>
      </c>
      <c r="C354" s="7">
        <v>83.25</v>
      </c>
      <c r="D354" s="12">
        <f t="shared" si="110"/>
        <v>27.75</v>
      </c>
      <c r="E354" s="29">
        <f t="shared" si="109"/>
        <v>0</v>
      </c>
      <c r="F354" s="2">
        <f t="shared" si="111"/>
        <v>0</v>
      </c>
      <c r="G354" s="2">
        <f t="shared" si="112"/>
        <v>0</v>
      </c>
      <c r="H354" s="2">
        <f t="shared" si="113"/>
        <v>0</v>
      </c>
      <c r="I354" s="2">
        <f t="shared" si="108"/>
        <v>0</v>
      </c>
      <c r="J354" s="2">
        <f t="shared" si="122"/>
        <v>0</v>
      </c>
      <c r="K354" s="2">
        <f t="shared" si="114"/>
        <v>0</v>
      </c>
      <c r="L354" s="2">
        <f t="shared" si="115"/>
        <v>0</v>
      </c>
      <c r="M354" s="2"/>
      <c r="N354" s="28">
        <f t="shared" si="123"/>
        <v>0</v>
      </c>
      <c r="O354" s="2">
        <f t="shared" si="124"/>
        <v>0</v>
      </c>
      <c r="P354" s="2">
        <f t="shared" si="125"/>
        <v>0</v>
      </c>
      <c r="R354">
        <f t="shared" si="126"/>
        <v>333</v>
      </c>
      <c r="S354" s="89">
        <f t="shared" si="116"/>
        <v>0</v>
      </c>
      <c r="T354" s="89">
        <f>IF(AND(S354=0,S353&gt;0),SUM($G354:$H$381),S354)</f>
        <v>0</v>
      </c>
      <c r="U354" s="82">
        <f>SUM(T354:T$381)</f>
        <v>0</v>
      </c>
      <c r="V354" s="68">
        <f>localspline(R354,'BBG rates'!$G$10:$G$27,'BBG rates'!$K$10:$K$27)</f>
        <v>0.96756550072304581</v>
      </c>
      <c r="W354" s="68">
        <f>locallinterp(R354,'BBG rates'!$G$10:$G$27,'BBG rates'!$J$10:$J$27)</f>
        <v>0.11298</v>
      </c>
      <c r="X354" s="56">
        <f t="shared" si="127"/>
        <v>0.11292153832584972</v>
      </c>
      <c r="Y354" s="66">
        <f t="shared" si="117"/>
        <v>0</v>
      </c>
      <c r="Z354" s="72">
        <f t="shared" si="118"/>
        <v>0</v>
      </c>
      <c r="AA354" s="79">
        <f t="shared" si="119"/>
        <v>0</v>
      </c>
      <c r="AB354" s="81">
        <f t="shared" si="128"/>
        <v>0</v>
      </c>
      <c r="AD354" s="95">
        <f>locallinterp(R354,'BBG rates'!$N$10:$N$369,'BBG rates'!$P$10:$P$369)</f>
        <v>27.738637928210363</v>
      </c>
      <c r="AI354" s="185">
        <f t="shared" si="120"/>
        <v>333</v>
      </c>
      <c r="AJ354" s="127">
        <f>locallinterp(MIN(AI354,CAP_Senior*12),'BBG rates'!$X$24:$X$65,'BBG rates'!$Y$24:$Y$65)</f>
        <v>67.918742488467984</v>
      </c>
      <c r="AK354" s="127">
        <f>locallinterp(MIN(AI354,CAP_CB*12),'BBG rates'!$AA$25:$AA$40,'BBG rates'!$AC$25:$AC$40)</f>
        <v>11</v>
      </c>
      <c r="AL354" s="144">
        <f t="shared" si="121"/>
        <v>20.676186223039558</v>
      </c>
      <c r="AM354" s="142">
        <f>(SUMPRODUCT(AL354:AL$381,G354:G$381)+SUMPRODUCT(AL354:AL$381,H354:H$381))/12</f>
        <v>0</v>
      </c>
    </row>
    <row r="355" spans="1:39" x14ac:dyDescent="0.2">
      <c r="A355" s="7">
        <v>334</v>
      </c>
      <c r="B355" s="7">
        <v>167</v>
      </c>
      <c r="C355" s="7">
        <v>83.5</v>
      </c>
      <c r="D355" s="12">
        <f t="shared" si="110"/>
        <v>27.833333333333332</v>
      </c>
      <c r="E355" s="29">
        <f t="shared" si="109"/>
        <v>0</v>
      </c>
      <c r="F355" s="2">
        <f t="shared" si="111"/>
        <v>0</v>
      </c>
      <c r="G355" s="2">
        <f t="shared" si="112"/>
        <v>0</v>
      </c>
      <c r="H355" s="2">
        <f t="shared" si="113"/>
        <v>0</v>
      </c>
      <c r="I355" s="2">
        <f t="shared" si="108"/>
        <v>0</v>
      </c>
      <c r="J355" s="2">
        <f t="shared" si="122"/>
        <v>0</v>
      </c>
      <c r="K355" s="2">
        <f t="shared" si="114"/>
        <v>0</v>
      </c>
      <c r="L355" s="2">
        <f t="shared" si="115"/>
        <v>0</v>
      </c>
      <c r="M355" s="2"/>
      <c r="N355" s="28">
        <f t="shared" si="123"/>
        <v>0</v>
      </c>
      <c r="O355" s="2">
        <f t="shared" si="124"/>
        <v>0</v>
      </c>
      <c r="P355" s="2">
        <f t="shared" si="125"/>
        <v>0</v>
      </c>
      <c r="R355">
        <f t="shared" si="126"/>
        <v>334</v>
      </c>
      <c r="S355" s="89">
        <f t="shared" si="116"/>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27"/>
        <v>0.11264848742236211</v>
      </c>
      <c r="Y355" s="66">
        <f t="shared" si="117"/>
        <v>0</v>
      </c>
      <c r="Z355" s="72">
        <f t="shared" si="118"/>
        <v>0</v>
      </c>
      <c r="AA355" s="79">
        <f t="shared" si="119"/>
        <v>0</v>
      </c>
      <c r="AB355" s="81">
        <f t="shared" si="128"/>
        <v>0</v>
      </c>
      <c r="AD355" s="95">
        <f>locallinterp(R355,'BBG rates'!$N$10:$N$369,'BBG rates'!$P$10:$P$369)</f>
        <v>27.819268338574723</v>
      </c>
      <c r="AI355" s="185">
        <f t="shared" si="120"/>
        <v>334</v>
      </c>
      <c r="AJ355" s="127">
        <f>locallinterp(MIN(AI355,CAP_Senior*12),'BBG rates'!$X$24:$X$65,'BBG rates'!$Y$24:$Y$65)</f>
        <v>67.918742488467984</v>
      </c>
      <c r="AK355" s="127">
        <f>locallinterp(MIN(AI355,CAP_CB*12),'BBG rates'!$AA$25:$AA$40,'BBG rates'!$AC$25:$AC$40)</f>
        <v>11</v>
      </c>
      <c r="AL355" s="144">
        <f t="shared" si="121"/>
        <v>20.676186223039558</v>
      </c>
      <c r="AM355" s="142">
        <f>(SUMPRODUCT(AL355:AL$381,G355:G$381)+SUMPRODUCT(AL355:AL$381,H355:H$381))/12</f>
        <v>0</v>
      </c>
    </row>
    <row r="356" spans="1:39" x14ac:dyDescent="0.2">
      <c r="A356" s="7">
        <v>335</v>
      </c>
      <c r="B356" s="7">
        <v>167.5</v>
      </c>
      <c r="C356" s="7">
        <v>83.75</v>
      </c>
      <c r="D356" s="12">
        <f t="shared" si="110"/>
        <v>27.916666666666668</v>
      </c>
      <c r="E356" s="29">
        <f t="shared" si="109"/>
        <v>0</v>
      </c>
      <c r="F356" s="2">
        <f t="shared" si="111"/>
        <v>0</v>
      </c>
      <c r="G356" s="2">
        <f t="shared" si="112"/>
        <v>0</v>
      </c>
      <c r="H356" s="2">
        <f t="shared" si="113"/>
        <v>0</v>
      </c>
      <c r="I356" s="2">
        <f t="shared" si="108"/>
        <v>0</v>
      </c>
      <c r="J356" s="2">
        <f t="shared" si="122"/>
        <v>0</v>
      </c>
      <c r="K356" s="2">
        <f t="shared" si="114"/>
        <v>0</v>
      </c>
      <c r="L356" s="2">
        <f t="shared" si="115"/>
        <v>0</v>
      </c>
      <c r="M356" s="2"/>
      <c r="N356" s="28">
        <f t="shared" si="123"/>
        <v>0</v>
      </c>
      <c r="O356" s="2">
        <f t="shared" si="124"/>
        <v>0</v>
      </c>
      <c r="P356" s="2">
        <f t="shared" si="125"/>
        <v>0</v>
      </c>
      <c r="R356">
        <f t="shared" si="126"/>
        <v>335</v>
      </c>
      <c r="S356" s="89">
        <f t="shared" si="116"/>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27"/>
        <v>0.1123754358354212</v>
      </c>
      <c r="Y356" s="66">
        <f t="shared" si="117"/>
        <v>0</v>
      </c>
      <c r="Z356" s="72">
        <f t="shared" si="118"/>
        <v>0</v>
      </c>
      <c r="AA356" s="79">
        <f t="shared" si="119"/>
        <v>0</v>
      </c>
      <c r="AB356" s="81">
        <f t="shared" si="128"/>
        <v>0</v>
      </c>
      <c r="AD356" s="95">
        <f>locallinterp(R356,'BBG rates'!$N$10:$N$369,'BBG rates'!$P$10:$P$369)</f>
        <v>27.89989884067554</v>
      </c>
      <c r="AI356" s="185">
        <f t="shared" si="120"/>
        <v>335</v>
      </c>
      <c r="AJ356" s="127">
        <f>locallinterp(MIN(AI356,CAP_Senior*12),'BBG rates'!$X$24:$X$65,'BBG rates'!$Y$24:$Y$65)</f>
        <v>67.918742488467984</v>
      </c>
      <c r="AK356" s="127">
        <f>locallinterp(MIN(AI356,CAP_CB*12),'BBG rates'!$AA$25:$AA$40,'BBG rates'!$AC$25:$AC$40)</f>
        <v>11</v>
      </c>
      <c r="AL356" s="144">
        <f t="shared" si="121"/>
        <v>20.676186223039558</v>
      </c>
      <c r="AM356" s="142">
        <f>(SUMPRODUCT(AL356:AL$381,G356:G$381)+SUMPRODUCT(AL356:AL$381,H356:H$381))/12</f>
        <v>0</v>
      </c>
    </row>
    <row r="357" spans="1:39" x14ac:dyDescent="0.2">
      <c r="A357" s="7">
        <v>336</v>
      </c>
      <c r="B357" s="7">
        <v>168</v>
      </c>
      <c r="C357" s="7">
        <v>84</v>
      </c>
      <c r="D357" s="12">
        <f t="shared" si="110"/>
        <v>28</v>
      </c>
      <c r="E357" s="29">
        <f t="shared" si="109"/>
        <v>0</v>
      </c>
      <c r="F357" s="2">
        <f t="shared" si="111"/>
        <v>0</v>
      </c>
      <c r="G357" s="2">
        <f t="shared" si="112"/>
        <v>0</v>
      </c>
      <c r="H357" s="2">
        <f t="shared" si="113"/>
        <v>0</v>
      </c>
      <c r="I357" s="2">
        <f t="shared" si="108"/>
        <v>0</v>
      </c>
      <c r="J357" s="2">
        <f t="shared" si="122"/>
        <v>0</v>
      </c>
      <c r="K357" s="2">
        <f t="shared" si="114"/>
        <v>0</v>
      </c>
      <c r="L357" s="2">
        <f t="shared" si="115"/>
        <v>0</v>
      </c>
      <c r="M357" s="2"/>
      <c r="N357" s="28">
        <f t="shared" si="123"/>
        <v>0</v>
      </c>
      <c r="O357" s="2">
        <f t="shared" si="124"/>
        <v>0</v>
      </c>
      <c r="P357" s="2">
        <f t="shared" si="125"/>
        <v>0</v>
      </c>
      <c r="R357">
        <f t="shared" si="126"/>
        <v>336</v>
      </c>
      <c r="S357" s="89">
        <f t="shared" si="116"/>
        <v>0</v>
      </c>
      <c r="T357" s="89">
        <f>IF(AND(S357=0,S356&gt;0),SUM($G357:$H$381),S357)</f>
        <v>0</v>
      </c>
      <c r="U357" s="82">
        <f>SUM(T357:T$381)</f>
        <v>0</v>
      </c>
      <c r="V357" s="68">
        <f>localspline(R357,'BBG rates'!$G$10:$G$27,'BBG rates'!$K$10:$K$27)</f>
        <v>0.9675687971233361</v>
      </c>
      <c r="W357" s="68">
        <f>locallinterp(R357,'BBG rates'!$G$10:$G$27,'BBG rates'!$J$10:$J$27)</f>
        <v>0.11216</v>
      </c>
      <c r="X357" s="56">
        <f t="shared" si="127"/>
        <v>0.112102383565027</v>
      </c>
      <c r="Y357" s="66">
        <f t="shared" si="117"/>
        <v>0</v>
      </c>
      <c r="Z357" s="72">
        <f t="shared" si="118"/>
        <v>0</v>
      </c>
      <c r="AA357" s="79">
        <f t="shared" si="119"/>
        <v>0</v>
      </c>
      <c r="AB357" s="81">
        <f t="shared" si="128"/>
        <v>0</v>
      </c>
      <c r="AD357" s="95">
        <f>locallinterp(R357,'BBG rates'!$N$10:$N$369,'BBG rates'!$P$10:$P$369)</f>
        <v>27.98052957376915</v>
      </c>
      <c r="AI357" s="185">
        <f t="shared" si="120"/>
        <v>336</v>
      </c>
      <c r="AJ357" s="127">
        <f>locallinterp(MIN(AI357,CAP_Senior*12),'BBG rates'!$X$24:$X$65,'BBG rates'!$Y$24:$Y$65)</f>
        <v>67.918742488467984</v>
      </c>
      <c r="AK357" s="127">
        <f>locallinterp(MIN(AI357,CAP_CB*12),'BBG rates'!$AA$25:$AA$40,'BBG rates'!$AC$25:$AC$40)</f>
        <v>11</v>
      </c>
      <c r="AL357" s="144">
        <f t="shared" si="121"/>
        <v>20.676186223039558</v>
      </c>
      <c r="AM357" s="142">
        <f>(SUMPRODUCT(AL357:AL$381,G357:G$381)+SUMPRODUCT(AL357:AL$381,H357:H$381))/12</f>
        <v>0</v>
      </c>
    </row>
    <row r="358" spans="1:39" x14ac:dyDescent="0.2">
      <c r="A358" s="7">
        <v>337</v>
      </c>
      <c r="B358" s="7">
        <v>168.5</v>
      </c>
      <c r="C358" s="7">
        <v>84.25</v>
      </c>
      <c r="D358" s="12">
        <f t="shared" si="110"/>
        <v>28.083333333333332</v>
      </c>
      <c r="E358" s="29">
        <f t="shared" si="109"/>
        <v>0</v>
      </c>
      <c r="F358" s="2">
        <f t="shared" si="111"/>
        <v>0</v>
      </c>
      <c r="G358" s="2">
        <f t="shared" si="112"/>
        <v>0</v>
      </c>
      <c r="H358" s="2">
        <f t="shared" si="113"/>
        <v>0</v>
      </c>
      <c r="I358" s="2">
        <f t="shared" si="108"/>
        <v>0</v>
      </c>
      <c r="J358" s="2">
        <f t="shared" si="122"/>
        <v>0</v>
      </c>
      <c r="K358" s="2">
        <f t="shared" si="114"/>
        <v>0</v>
      </c>
      <c r="L358" s="2">
        <f t="shared" si="115"/>
        <v>0</v>
      </c>
      <c r="M358" s="2"/>
      <c r="N358" s="28">
        <f t="shared" si="123"/>
        <v>0</v>
      </c>
      <c r="O358" s="2">
        <f t="shared" si="124"/>
        <v>0</v>
      </c>
      <c r="P358" s="2">
        <f t="shared" si="125"/>
        <v>0</v>
      </c>
      <c r="R358">
        <f t="shared" si="126"/>
        <v>337</v>
      </c>
      <c r="S358" s="89">
        <f t="shared" si="116"/>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27"/>
        <v>0.11182933061144595</v>
      </c>
      <c r="Y358" s="66">
        <f t="shared" si="117"/>
        <v>0</v>
      </c>
      <c r="Z358" s="72">
        <f t="shared" si="118"/>
        <v>0</v>
      </c>
      <c r="AA358" s="79">
        <f t="shared" si="119"/>
        <v>0</v>
      </c>
      <c r="AB358" s="81">
        <f t="shared" si="128"/>
        <v>0</v>
      </c>
      <c r="AD358" s="95">
        <f>locallinterp(R358,'BBG rates'!$N$10:$N$369,'BBG rates'!$P$10:$P$369)</f>
        <v>28.061160666679676</v>
      </c>
      <c r="AI358" s="185">
        <f t="shared" si="120"/>
        <v>337</v>
      </c>
      <c r="AJ358" s="127">
        <f>locallinterp(MIN(AI358,CAP_Senior*12),'BBG rates'!$X$24:$X$65,'BBG rates'!$Y$24:$Y$65)</f>
        <v>67.918742488467984</v>
      </c>
      <c r="AK358" s="127">
        <f>locallinterp(MIN(AI358,CAP_CB*12),'BBG rates'!$AA$25:$AA$40,'BBG rates'!$AC$25:$AC$40)</f>
        <v>11</v>
      </c>
      <c r="AL358" s="144">
        <f t="shared" si="121"/>
        <v>20.676186223039558</v>
      </c>
      <c r="AM358" s="142">
        <f>(SUMPRODUCT(AL358:AL$381,G358:G$381)+SUMPRODUCT(AL358:AL$381,H358:H$381))/12</f>
        <v>0</v>
      </c>
    </row>
    <row r="359" spans="1:39" x14ac:dyDescent="0.2">
      <c r="A359" s="7">
        <v>338</v>
      </c>
      <c r="B359" s="7">
        <v>169</v>
      </c>
      <c r="C359" s="7">
        <v>84.5</v>
      </c>
      <c r="D359" s="12">
        <f t="shared" si="110"/>
        <v>28.166666666666668</v>
      </c>
      <c r="E359" s="29">
        <f t="shared" si="109"/>
        <v>0</v>
      </c>
      <c r="F359" s="2">
        <f t="shared" si="111"/>
        <v>0</v>
      </c>
      <c r="G359" s="2">
        <f t="shared" si="112"/>
        <v>0</v>
      </c>
      <c r="H359" s="2">
        <f t="shared" si="113"/>
        <v>0</v>
      </c>
      <c r="I359" s="2">
        <f t="shared" si="108"/>
        <v>0</v>
      </c>
      <c r="J359" s="2">
        <f t="shared" si="122"/>
        <v>0</v>
      </c>
      <c r="K359" s="2">
        <f t="shared" si="114"/>
        <v>0</v>
      </c>
      <c r="L359" s="2">
        <f t="shared" si="115"/>
        <v>0</v>
      </c>
      <c r="M359" s="2"/>
      <c r="N359" s="28">
        <f t="shared" si="123"/>
        <v>0</v>
      </c>
      <c r="O359" s="2">
        <f t="shared" si="124"/>
        <v>0</v>
      </c>
      <c r="P359" s="2">
        <f t="shared" si="125"/>
        <v>0</v>
      </c>
      <c r="R359">
        <f t="shared" si="126"/>
        <v>338</v>
      </c>
      <c r="S359" s="89">
        <f t="shared" si="116"/>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27"/>
        <v>0.11155627697441162</v>
      </c>
      <c r="Y359" s="66">
        <f t="shared" si="117"/>
        <v>0</v>
      </c>
      <c r="Z359" s="72">
        <f t="shared" si="118"/>
        <v>0</v>
      </c>
      <c r="AA359" s="79">
        <f t="shared" si="119"/>
        <v>0</v>
      </c>
      <c r="AB359" s="81">
        <f t="shared" si="128"/>
        <v>0</v>
      </c>
      <c r="AD359" s="95">
        <f>locallinterp(R359,'BBG rates'!$N$10:$N$369,'BBG rates'!$P$10:$P$369)</f>
        <v>28.141792245237411</v>
      </c>
      <c r="AI359" s="185">
        <f t="shared" si="120"/>
        <v>338</v>
      </c>
      <c r="AJ359" s="127">
        <f>locallinterp(MIN(AI359,CAP_Senior*12),'BBG rates'!$X$24:$X$65,'BBG rates'!$Y$24:$Y$65)</f>
        <v>67.918742488467984</v>
      </c>
      <c r="AK359" s="127">
        <f>locallinterp(MIN(AI359,CAP_CB*12),'BBG rates'!$AA$25:$AA$40,'BBG rates'!$AC$25:$AC$40)</f>
        <v>11</v>
      </c>
      <c r="AL359" s="144">
        <f t="shared" si="121"/>
        <v>20.676186223039558</v>
      </c>
      <c r="AM359" s="142">
        <f>(SUMPRODUCT(AL359:AL$381,G359:G$381)+SUMPRODUCT(AL359:AL$381,H359:H$381))/12</f>
        <v>0</v>
      </c>
    </row>
    <row r="360" spans="1:39" x14ac:dyDescent="0.2">
      <c r="A360" s="7">
        <v>339</v>
      </c>
      <c r="B360" s="7">
        <v>169.5</v>
      </c>
      <c r="C360" s="7">
        <v>84.75</v>
      </c>
      <c r="D360" s="12">
        <f t="shared" si="110"/>
        <v>28.25</v>
      </c>
      <c r="E360" s="29">
        <f t="shared" si="109"/>
        <v>0</v>
      </c>
      <c r="F360" s="2">
        <f t="shared" si="111"/>
        <v>0</v>
      </c>
      <c r="G360" s="2">
        <f t="shared" si="112"/>
        <v>0</v>
      </c>
      <c r="H360" s="2">
        <f t="shared" si="113"/>
        <v>0</v>
      </c>
      <c r="I360" s="2">
        <f t="shared" si="108"/>
        <v>0</v>
      </c>
      <c r="J360" s="2">
        <f t="shared" si="122"/>
        <v>0</v>
      </c>
      <c r="K360" s="2">
        <f t="shared" si="114"/>
        <v>0</v>
      </c>
      <c r="L360" s="2">
        <f t="shared" si="115"/>
        <v>0</v>
      </c>
      <c r="M360" s="2"/>
      <c r="N360" s="28">
        <f t="shared" si="123"/>
        <v>0</v>
      </c>
      <c r="O360" s="2">
        <f t="shared" si="124"/>
        <v>0</v>
      </c>
      <c r="P360" s="2">
        <f t="shared" si="125"/>
        <v>0</v>
      </c>
      <c r="R360">
        <f t="shared" si="126"/>
        <v>339</v>
      </c>
      <c r="S360" s="89">
        <f t="shared" si="116"/>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27"/>
        <v>0.11128322265392399</v>
      </c>
      <c r="Y360" s="66">
        <f t="shared" si="117"/>
        <v>0</v>
      </c>
      <c r="Z360" s="72">
        <f t="shared" si="118"/>
        <v>0</v>
      </c>
      <c r="AA360" s="79">
        <f t="shared" si="119"/>
        <v>0</v>
      </c>
      <c r="AB360" s="81">
        <f t="shared" si="128"/>
        <v>0</v>
      </c>
      <c r="AD360" s="95">
        <f>locallinterp(R360,'BBG rates'!$N$10:$N$369,'BBG rates'!$P$10:$P$369)</f>
        <v>28.222424429808406</v>
      </c>
      <c r="AI360" s="185">
        <f t="shared" si="120"/>
        <v>339</v>
      </c>
      <c r="AJ360" s="127">
        <f>locallinterp(MIN(AI360,CAP_Senior*12),'BBG rates'!$X$24:$X$65,'BBG rates'!$Y$24:$Y$65)</f>
        <v>67.918742488467984</v>
      </c>
      <c r="AK360" s="127">
        <f>locallinterp(MIN(AI360,CAP_CB*12),'BBG rates'!$AA$25:$AA$40,'BBG rates'!$AC$25:$AC$40)</f>
        <v>11</v>
      </c>
      <c r="AL360" s="144">
        <f t="shared" si="121"/>
        <v>20.676186223039558</v>
      </c>
      <c r="AM360" s="142">
        <f>(SUMPRODUCT(AL360:AL$381,G360:G$381)+SUMPRODUCT(AL360:AL$381,H360:H$381))/12</f>
        <v>0</v>
      </c>
    </row>
    <row r="361" spans="1:39" x14ac:dyDescent="0.2">
      <c r="A361" s="7">
        <v>340</v>
      </c>
      <c r="B361" s="7">
        <v>170</v>
      </c>
      <c r="C361" s="7">
        <v>85</v>
      </c>
      <c r="D361" s="12">
        <f t="shared" si="110"/>
        <v>28.333333333333332</v>
      </c>
      <c r="E361" s="29">
        <f t="shared" si="109"/>
        <v>0</v>
      </c>
      <c r="F361" s="2">
        <f t="shared" si="111"/>
        <v>0</v>
      </c>
      <c r="G361" s="2">
        <f t="shared" si="112"/>
        <v>0</v>
      </c>
      <c r="H361" s="2">
        <f t="shared" si="113"/>
        <v>0</v>
      </c>
      <c r="I361" s="2">
        <f t="shared" si="108"/>
        <v>0</v>
      </c>
      <c r="J361" s="2">
        <f t="shared" si="122"/>
        <v>0</v>
      </c>
      <c r="K361" s="2">
        <f t="shared" si="114"/>
        <v>0</v>
      </c>
      <c r="L361" s="2">
        <f t="shared" si="115"/>
        <v>0</v>
      </c>
      <c r="M361" s="2"/>
      <c r="N361" s="28">
        <f t="shared" si="123"/>
        <v>0</v>
      </c>
      <c r="O361" s="2">
        <f t="shared" si="124"/>
        <v>0</v>
      </c>
      <c r="P361" s="2">
        <f t="shared" si="125"/>
        <v>0</v>
      </c>
      <c r="R361">
        <f t="shared" si="126"/>
        <v>340</v>
      </c>
      <c r="S361" s="89">
        <f t="shared" si="116"/>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27"/>
        <v>0.11101016765024951</v>
      </c>
      <c r="Y361" s="66">
        <f t="shared" si="117"/>
        <v>0</v>
      </c>
      <c r="Z361" s="72">
        <f t="shared" si="118"/>
        <v>0</v>
      </c>
      <c r="AA361" s="79">
        <f t="shared" si="119"/>
        <v>0</v>
      </c>
      <c r="AB361" s="81">
        <f t="shared" si="128"/>
        <v>0</v>
      </c>
      <c r="AD361" s="95">
        <f>locallinterp(R361,'BBG rates'!$N$10:$N$369,'BBG rates'!$P$10:$P$369)</f>
        <v>28.303057337763999</v>
      </c>
      <c r="AI361" s="185">
        <f t="shared" si="120"/>
        <v>340</v>
      </c>
      <c r="AJ361" s="127">
        <f>locallinterp(MIN(AI361,CAP_Senior*12),'BBG rates'!$X$24:$X$65,'BBG rates'!$Y$24:$Y$65)</f>
        <v>67.918742488467984</v>
      </c>
      <c r="AK361" s="127">
        <f>locallinterp(MIN(AI361,CAP_CB*12),'BBG rates'!$AA$25:$AA$40,'BBG rates'!$AC$25:$AC$40)</f>
        <v>11</v>
      </c>
      <c r="AL361" s="144">
        <f t="shared" si="121"/>
        <v>20.676186223039558</v>
      </c>
      <c r="AM361" s="142">
        <f>(SUMPRODUCT(AL361:AL$381,G361:G$381)+SUMPRODUCT(AL361:AL$381,H361:H$381))/12</f>
        <v>0</v>
      </c>
    </row>
    <row r="362" spans="1:39" x14ac:dyDescent="0.2">
      <c r="A362" s="7">
        <v>341</v>
      </c>
      <c r="B362" s="7">
        <v>170.5</v>
      </c>
      <c r="C362" s="7">
        <v>85.25</v>
      </c>
      <c r="D362" s="12">
        <f t="shared" si="110"/>
        <v>28.416666666666668</v>
      </c>
      <c r="E362" s="29">
        <f t="shared" si="109"/>
        <v>0</v>
      </c>
      <c r="F362" s="2">
        <f t="shared" si="111"/>
        <v>0</v>
      </c>
      <c r="G362" s="2">
        <f t="shared" si="112"/>
        <v>0</v>
      </c>
      <c r="H362" s="2">
        <f t="shared" si="113"/>
        <v>0</v>
      </c>
      <c r="I362" s="2">
        <f t="shared" si="108"/>
        <v>0</v>
      </c>
      <c r="J362" s="2">
        <f t="shared" si="122"/>
        <v>0</v>
      </c>
      <c r="K362" s="2">
        <f t="shared" si="114"/>
        <v>0</v>
      </c>
      <c r="L362" s="2">
        <f t="shared" si="115"/>
        <v>0</v>
      </c>
      <c r="M362" s="2"/>
      <c r="N362" s="28">
        <f t="shared" si="123"/>
        <v>0</v>
      </c>
      <c r="O362" s="2">
        <f t="shared" si="124"/>
        <v>0</v>
      </c>
      <c r="P362" s="2">
        <f t="shared" si="125"/>
        <v>0</v>
      </c>
      <c r="R362">
        <f t="shared" si="126"/>
        <v>341</v>
      </c>
      <c r="S362" s="89">
        <f t="shared" si="116"/>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27"/>
        <v>0.11073711196312175</v>
      </c>
      <c r="Y362" s="66">
        <f t="shared" si="117"/>
        <v>0</v>
      </c>
      <c r="Z362" s="72">
        <f t="shared" si="118"/>
        <v>0</v>
      </c>
      <c r="AA362" s="79">
        <f t="shared" si="119"/>
        <v>0</v>
      </c>
      <c r="AB362" s="81">
        <f t="shared" si="128"/>
        <v>0</v>
      </c>
      <c r="AD362" s="95">
        <f>locallinterp(R362,'BBG rates'!$N$10:$N$369,'BBG rates'!$P$10:$P$369)</f>
        <v>28.383691076045075</v>
      </c>
      <c r="AI362" s="185">
        <f t="shared" si="120"/>
        <v>341</v>
      </c>
      <c r="AJ362" s="127">
        <f>locallinterp(MIN(AI362,CAP_Senior*12),'BBG rates'!$X$24:$X$65,'BBG rates'!$Y$24:$Y$65)</f>
        <v>67.918742488467984</v>
      </c>
      <c r="AK362" s="127">
        <f>locallinterp(MIN(AI362,CAP_CB*12),'BBG rates'!$AA$25:$AA$40,'BBG rates'!$AC$25:$AC$40)</f>
        <v>11</v>
      </c>
      <c r="AL362" s="144">
        <f t="shared" si="121"/>
        <v>20.676186223039558</v>
      </c>
      <c r="AM362" s="142">
        <f>(SUMPRODUCT(AL362:AL$381,G362:G$381)+SUMPRODUCT(AL362:AL$381,H362:H$381))/12</f>
        <v>0</v>
      </c>
    </row>
    <row r="363" spans="1:39" x14ac:dyDescent="0.2">
      <c r="A363" s="7">
        <v>342</v>
      </c>
      <c r="B363" s="7">
        <v>171</v>
      </c>
      <c r="C363" s="7">
        <v>85.5</v>
      </c>
      <c r="D363" s="12">
        <f t="shared" si="110"/>
        <v>28.5</v>
      </c>
      <c r="E363" s="29">
        <f t="shared" si="109"/>
        <v>0</v>
      </c>
      <c r="F363" s="2">
        <f t="shared" si="111"/>
        <v>0</v>
      </c>
      <c r="G363" s="2">
        <f t="shared" si="112"/>
        <v>0</v>
      </c>
      <c r="H363" s="2">
        <f t="shared" si="113"/>
        <v>0</v>
      </c>
      <c r="I363" s="2">
        <f t="shared" si="108"/>
        <v>0</v>
      </c>
      <c r="J363" s="2">
        <f t="shared" si="122"/>
        <v>0</v>
      </c>
      <c r="K363" s="2">
        <f t="shared" si="114"/>
        <v>0</v>
      </c>
      <c r="L363" s="2">
        <f t="shared" si="115"/>
        <v>0</v>
      </c>
      <c r="M363" s="2"/>
      <c r="N363" s="28">
        <f t="shared" si="123"/>
        <v>0</v>
      </c>
      <c r="O363" s="2">
        <f t="shared" si="124"/>
        <v>0</v>
      </c>
      <c r="P363" s="2">
        <f t="shared" si="125"/>
        <v>0</v>
      </c>
      <c r="R363">
        <f t="shared" si="126"/>
        <v>342</v>
      </c>
      <c r="S363" s="89">
        <f t="shared" si="116"/>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27"/>
        <v>0.11046405559254069</v>
      </c>
      <c r="Y363" s="66">
        <f t="shared" si="117"/>
        <v>0</v>
      </c>
      <c r="Z363" s="72">
        <f t="shared" si="118"/>
        <v>0</v>
      </c>
      <c r="AA363" s="79">
        <f t="shared" si="119"/>
        <v>0</v>
      </c>
      <c r="AB363" s="81">
        <f t="shared" si="128"/>
        <v>0</v>
      </c>
      <c r="AD363" s="95">
        <f>locallinterp(R363,'BBG rates'!$N$10:$N$369,'BBG rates'!$P$10:$P$369)</f>
        <v>28.46432575108053</v>
      </c>
      <c r="AI363" s="185">
        <f t="shared" si="120"/>
        <v>342</v>
      </c>
      <c r="AJ363" s="127">
        <f>locallinterp(MIN(AI363,CAP_Senior*12),'BBG rates'!$X$24:$X$65,'BBG rates'!$Y$24:$Y$65)</f>
        <v>67.918742488467984</v>
      </c>
      <c r="AK363" s="127">
        <f>locallinterp(MIN(AI363,CAP_CB*12),'BBG rates'!$AA$25:$AA$40,'BBG rates'!$AC$25:$AC$40)</f>
        <v>11</v>
      </c>
      <c r="AL363" s="144">
        <f t="shared" si="121"/>
        <v>20.676186223039558</v>
      </c>
      <c r="AM363" s="142">
        <f>(SUMPRODUCT(AL363:AL$381,G363:G$381)+SUMPRODUCT(AL363:AL$381,H363:H$381))/12</f>
        <v>0</v>
      </c>
    </row>
    <row r="364" spans="1:39" x14ac:dyDescent="0.2">
      <c r="A364" s="7">
        <v>343</v>
      </c>
      <c r="B364" s="7">
        <v>171.5</v>
      </c>
      <c r="C364" s="7">
        <v>85.75</v>
      </c>
      <c r="D364" s="12">
        <f t="shared" si="110"/>
        <v>28.583333333333332</v>
      </c>
      <c r="E364" s="29">
        <f t="shared" si="109"/>
        <v>0</v>
      </c>
      <c r="F364" s="2">
        <f t="shared" si="111"/>
        <v>0</v>
      </c>
      <c r="G364" s="2">
        <f t="shared" si="112"/>
        <v>0</v>
      </c>
      <c r="H364" s="2">
        <f t="shared" si="113"/>
        <v>0</v>
      </c>
      <c r="I364" s="2">
        <f t="shared" si="108"/>
        <v>0</v>
      </c>
      <c r="J364" s="2">
        <f t="shared" si="122"/>
        <v>0</v>
      </c>
      <c r="K364" s="2">
        <f t="shared" si="114"/>
        <v>0</v>
      </c>
      <c r="L364" s="2">
        <f t="shared" si="115"/>
        <v>0</v>
      </c>
      <c r="M364" s="2"/>
      <c r="N364" s="28">
        <f t="shared" si="123"/>
        <v>0</v>
      </c>
      <c r="O364" s="2">
        <f t="shared" si="124"/>
        <v>0</v>
      </c>
      <c r="P364" s="2">
        <f t="shared" si="125"/>
        <v>0</v>
      </c>
      <c r="R364">
        <f t="shared" si="126"/>
        <v>343</v>
      </c>
      <c r="S364" s="89">
        <f t="shared" si="116"/>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27"/>
        <v>0.11019099853850634</v>
      </c>
      <c r="Y364" s="66">
        <f t="shared" si="117"/>
        <v>0</v>
      </c>
      <c r="Z364" s="72">
        <f t="shared" si="118"/>
        <v>0</v>
      </c>
      <c r="AA364" s="79">
        <f t="shared" si="119"/>
        <v>0</v>
      </c>
      <c r="AB364" s="81">
        <f t="shared" si="128"/>
        <v>0</v>
      </c>
      <c r="AD364" s="95">
        <f>locallinterp(R364,'BBG rates'!$N$10:$N$369,'BBG rates'!$P$10:$P$369)</f>
        <v>28.544961456386048</v>
      </c>
      <c r="AI364" s="185">
        <f t="shared" si="120"/>
        <v>343</v>
      </c>
      <c r="AJ364" s="127">
        <f>locallinterp(MIN(AI364,CAP_Senior*12),'BBG rates'!$X$24:$X$65,'BBG rates'!$Y$24:$Y$65)</f>
        <v>67.918742488467984</v>
      </c>
      <c r="AK364" s="127">
        <f>locallinterp(MIN(AI364,CAP_CB*12),'BBG rates'!$AA$25:$AA$40,'BBG rates'!$AC$25:$AC$40)</f>
        <v>11</v>
      </c>
      <c r="AL364" s="144">
        <f t="shared" si="121"/>
        <v>20.676186223039558</v>
      </c>
      <c r="AM364" s="142">
        <f>(SUMPRODUCT(AL364:AL$381,G364:G$381)+SUMPRODUCT(AL364:AL$381,H364:H$381))/12</f>
        <v>0</v>
      </c>
    </row>
    <row r="365" spans="1:39" x14ac:dyDescent="0.2">
      <c r="A365" s="7">
        <v>344</v>
      </c>
      <c r="B365" s="7">
        <v>172</v>
      </c>
      <c r="C365" s="7">
        <v>86</v>
      </c>
      <c r="D365" s="12">
        <f t="shared" si="110"/>
        <v>28.666666666666668</v>
      </c>
      <c r="E365" s="29">
        <f t="shared" si="109"/>
        <v>0</v>
      </c>
      <c r="F365" s="2">
        <f t="shared" si="111"/>
        <v>0</v>
      </c>
      <c r="G365" s="2">
        <f t="shared" si="112"/>
        <v>0</v>
      </c>
      <c r="H365" s="2">
        <f t="shared" si="113"/>
        <v>0</v>
      </c>
      <c r="I365" s="2">
        <f t="shared" si="108"/>
        <v>0</v>
      </c>
      <c r="J365" s="2">
        <f t="shared" si="122"/>
        <v>0</v>
      </c>
      <c r="K365" s="2">
        <f t="shared" si="114"/>
        <v>0</v>
      </c>
      <c r="L365" s="2">
        <f t="shared" si="115"/>
        <v>0</v>
      </c>
      <c r="M365" s="2"/>
      <c r="N365" s="28">
        <f t="shared" si="123"/>
        <v>0</v>
      </c>
      <c r="O365" s="2">
        <f t="shared" si="124"/>
        <v>0</v>
      </c>
      <c r="P365" s="2">
        <f t="shared" si="125"/>
        <v>0</v>
      </c>
      <c r="R365">
        <f t="shared" si="126"/>
        <v>344</v>
      </c>
      <c r="S365" s="89">
        <f t="shared" si="116"/>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27"/>
        <v>0.10991794080101869</v>
      </c>
      <c r="Y365" s="66">
        <f t="shared" si="117"/>
        <v>0</v>
      </c>
      <c r="Z365" s="72">
        <f t="shared" si="118"/>
        <v>0</v>
      </c>
      <c r="AA365" s="79">
        <f t="shared" si="119"/>
        <v>0</v>
      </c>
      <c r="AB365" s="81">
        <f t="shared" si="128"/>
        <v>0</v>
      </c>
      <c r="AD365" s="95">
        <f>locallinterp(R365,'BBG rates'!$N$10:$N$369,'BBG rates'!$P$10:$P$369)</f>
        <v>28.625598289931652</v>
      </c>
      <c r="AI365" s="185">
        <f t="shared" si="120"/>
        <v>344</v>
      </c>
      <c r="AJ365" s="127">
        <f>locallinterp(MIN(AI365,CAP_Senior*12),'BBG rates'!$X$24:$X$65,'BBG rates'!$Y$24:$Y$65)</f>
        <v>67.918742488467984</v>
      </c>
      <c r="AK365" s="127">
        <f>locallinterp(MIN(AI365,CAP_CB*12),'BBG rates'!$AA$25:$AA$40,'BBG rates'!$AC$25:$AC$40)</f>
        <v>11</v>
      </c>
      <c r="AL365" s="144">
        <f t="shared" si="121"/>
        <v>20.676186223039558</v>
      </c>
      <c r="AM365" s="142">
        <f>(SUMPRODUCT(AL365:AL$381,G365:G$381)+SUMPRODUCT(AL365:AL$381,H365:H$381))/12</f>
        <v>0</v>
      </c>
    </row>
    <row r="366" spans="1:39" x14ac:dyDescent="0.2">
      <c r="A366" s="7">
        <v>345</v>
      </c>
      <c r="B366" s="7">
        <v>172.5</v>
      </c>
      <c r="C366" s="7">
        <v>86.25</v>
      </c>
      <c r="D366" s="12">
        <f t="shared" si="110"/>
        <v>28.75</v>
      </c>
      <c r="E366" s="29">
        <f t="shared" si="109"/>
        <v>0</v>
      </c>
      <c r="F366" s="2">
        <f t="shared" si="111"/>
        <v>0</v>
      </c>
      <c r="G366" s="2">
        <f t="shared" si="112"/>
        <v>0</v>
      </c>
      <c r="H366" s="2">
        <f t="shared" si="113"/>
        <v>0</v>
      </c>
      <c r="I366" s="2">
        <f t="shared" si="108"/>
        <v>0</v>
      </c>
      <c r="J366" s="2">
        <f t="shared" si="122"/>
        <v>0</v>
      </c>
      <c r="K366" s="2">
        <f t="shared" si="114"/>
        <v>0</v>
      </c>
      <c r="L366" s="2">
        <f t="shared" si="115"/>
        <v>0</v>
      </c>
      <c r="M366" s="2"/>
      <c r="N366" s="28">
        <f t="shared" si="123"/>
        <v>0</v>
      </c>
      <c r="O366" s="2">
        <f t="shared" si="124"/>
        <v>0</v>
      </c>
      <c r="P366" s="2">
        <f t="shared" si="125"/>
        <v>0</v>
      </c>
      <c r="R366">
        <f t="shared" si="126"/>
        <v>345</v>
      </c>
      <c r="S366" s="89">
        <f t="shared" si="116"/>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27"/>
        <v>0.10964488238007775</v>
      </c>
      <c r="Y366" s="66">
        <f t="shared" si="117"/>
        <v>0</v>
      </c>
      <c r="Z366" s="72">
        <f t="shared" si="118"/>
        <v>0</v>
      </c>
      <c r="AA366" s="79">
        <f t="shared" si="119"/>
        <v>0</v>
      </c>
      <c r="AB366" s="81">
        <f t="shared" si="128"/>
        <v>0</v>
      </c>
      <c r="AD366" s="95">
        <f>locallinterp(R366,'BBG rates'!$N$10:$N$369,'BBG rates'!$P$10:$P$369)</f>
        <v>28.706236336774833</v>
      </c>
      <c r="AI366" s="185">
        <f t="shared" si="120"/>
        <v>345</v>
      </c>
      <c r="AJ366" s="127">
        <f>locallinterp(MIN(AI366,CAP_Senior*12),'BBG rates'!$X$24:$X$65,'BBG rates'!$Y$24:$Y$65)</f>
        <v>67.918742488467984</v>
      </c>
      <c r="AK366" s="127">
        <f>locallinterp(MIN(AI366,CAP_CB*12),'BBG rates'!$AA$25:$AA$40,'BBG rates'!$AC$25:$AC$40)</f>
        <v>11</v>
      </c>
      <c r="AL366" s="144">
        <f t="shared" si="121"/>
        <v>20.676186223039558</v>
      </c>
      <c r="AM366" s="142">
        <f>(SUMPRODUCT(AL366:AL$381,G366:G$381)+SUMPRODUCT(AL366:AL$381,H366:H$381))/12</f>
        <v>0</v>
      </c>
    </row>
    <row r="367" spans="1:39" x14ac:dyDescent="0.2">
      <c r="A367" s="7">
        <v>346</v>
      </c>
      <c r="B367" s="7">
        <v>173</v>
      </c>
      <c r="C367" s="7">
        <v>86.5</v>
      </c>
      <c r="D367" s="12">
        <f t="shared" si="110"/>
        <v>28.833333333333332</v>
      </c>
      <c r="E367" s="29">
        <f t="shared" si="109"/>
        <v>0</v>
      </c>
      <c r="F367" s="2">
        <f t="shared" si="111"/>
        <v>0</v>
      </c>
      <c r="G367" s="2">
        <f t="shared" si="112"/>
        <v>0</v>
      </c>
      <c r="H367" s="2">
        <f t="shared" si="113"/>
        <v>0</v>
      </c>
      <c r="I367" s="2">
        <f t="shared" si="108"/>
        <v>0</v>
      </c>
      <c r="J367" s="2">
        <f t="shared" si="122"/>
        <v>0</v>
      </c>
      <c r="K367" s="2">
        <f t="shared" si="114"/>
        <v>0</v>
      </c>
      <c r="L367" s="2">
        <f t="shared" si="115"/>
        <v>0</v>
      </c>
      <c r="M367" s="2"/>
      <c r="N367" s="28">
        <f t="shared" si="123"/>
        <v>0</v>
      </c>
      <c r="O367" s="2">
        <f t="shared" si="124"/>
        <v>0</v>
      </c>
      <c r="P367" s="2">
        <f t="shared" si="125"/>
        <v>0</v>
      </c>
      <c r="R367">
        <f t="shared" si="126"/>
        <v>346</v>
      </c>
      <c r="S367" s="89">
        <f t="shared" si="116"/>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27"/>
        <v>0.10937182327594996</v>
      </c>
      <c r="Y367" s="66">
        <f t="shared" si="117"/>
        <v>0</v>
      </c>
      <c r="Z367" s="72">
        <f t="shared" si="118"/>
        <v>0</v>
      </c>
      <c r="AA367" s="79">
        <f t="shared" si="119"/>
        <v>0</v>
      </c>
      <c r="AB367" s="81">
        <f t="shared" si="128"/>
        <v>0</v>
      </c>
      <c r="AD367" s="95">
        <f>locallinterp(R367,'BBG rates'!$N$10:$N$369,'BBG rates'!$P$10:$P$369)</f>
        <v>28.786875680220419</v>
      </c>
      <c r="AI367" s="185">
        <f t="shared" si="120"/>
        <v>346</v>
      </c>
      <c r="AJ367" s="127">
        <f>locallinterp(MIN(AI367,CAP_Senior*12),'BBG rates'!$X$24:$X$65,'BBG rates'!$Y$24:$Y$65)</f>
        <v>67.918742488467984</v>
      </c>
      <c r="AK367" s="127">
        <f>locallinterp(MIN(AI367,CAP_CB*12),'BBG rates'!$AA$25:$AA$40,'BBG rates'!$AC$25:$AC$40)</f>
        <v>11</v>
      </c>
      <c r="AL367" s="144">
        <f t="shared" si="121"/>
        <v>20.676186223039558</v>
      </c>
      <c r="AM367" s="142">
        <f>(SUMPRODUCT(AL367:AL$381,G367:G$381)+SUMPRODUCT(AL367:AL$381,H367:H$381))/12</f>
        <v>0</v>
      </c>
    </row>
    <row r="368" spans="1:39" x14ac:dyDescent="0.2">
      <c r="A368" s="7">
        <v>347</v>
      </c>
      <c r="B368" s="7">
        <v>173.5</v>
      </c>
      <c r="C368" s="7">
        <v>86.75</v>
      </c>
      <c r="D368" s="12">
        <f t="shared" si="110"/>
        <v>28.916666666666668</v>
      </c>
      <c r="E368" s="29">
        <f t="shared" si="109"/>
        <v>0</v>
      </c>
      <c r="F368" s="2">
        <f t="shared" si="111"/>
        <v>0</v>
      </c>
      <c r="G368" s="2">
        <f t="shared" si="112"/>
        <v>0</v>
      </c>
      <c r="H368" s="2">
        <f t="shared" si="113"/>
        <v>0</v>
      </c>
      <c r="I368" s="2">
        <f t="shared" si="108"/>
        <v>0</v>
      </c>
      <c r="J368" s="2">
        <f t="shared" si="122"/>
        <v>0</v>
      </c>
      <c r="K368" s="2">
        <f t="shared" si="114"/>
        <v>0</v>
      </c>
      <c r="L368" s="2">
        <f t="shared" si="115"/>
        <v>0</v>
      </c>
      <c r="M368" s="2"/>
      <c r="N368" s="28">
        <f t="shared" si="123"/>
        <v>0</v>
      </c>
      <c r="O368" s="2">
        <f t="shared" si="124"/>
        <v>0</v>
      </c>
      <c r="P368" s="2">
        <f t="shared" si="125"/>
        <v>0</v>
      </c>
      <c r="R368">
        <f t="shared" si="126"/>
        <v>347</v>
      </c>
      <c r="S368" s="89">
        <f t="shared" si="116"/>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27"/>
        <v>0.10909876348810243</v>
      </c>
      <c r="Y368" s="66">
        <f t="shared" si="117"/>
        <v>0</v>
      </c>
      <c r="Z368" s="72">
        <f t="shared" si="118"/>
        <v>0</v>
      </c>
      <c r="AA368" s="79">
        <f t="shared" si="119"/>
        <v>0</v>
      </c>
      <c r="AB368" s="81">
        <f t="shared" si="128"/>
        <v>0</v>
      </c>
      <c r="AD368" s="95">
        <f>locallinterp(R368,'BBG rates'!$N$10:$N$369,'BBG rates'!$P$10:$P$369)</f>
        <v>28.867516395620996</v>
      </c>
      <c r="AI368" s="185">
        <f t="shared" si="120"/>
        <v>347</v>
      </c>
      <c r="AJ368" s="127">
        <f>locallinterp(MIN(AI368,CAP_Senior*12),'BBG rates'!$X$24:$X$65,'BBG rates'!$Y$24:$Y$65)</f>
        <v>67.918742488467984</v>
      </c>
      <c r="AK368" s="127">
        <f>locallinterp(MIN(AI368,CAP_CB*12),'BBG rates'!$AA$25:$AA$40,'BBG rates'!$AC$25:$AC$40)</f>
        <v>11</v>
      </c>
      <c r="AL368" s="144">
        <f t="shared" si="121"/>
        <v>20.676186223039558</v>
      </c>
      <c r="AM368" s="142">
        <f>(SUMPRODUCT(AL368:AL$381,G368:G$381)+SUMPRODUCT(AL368:AL$381,H368:H$381))/12</f>
        <v>0</v>
      </c>
    </row>
    <row r="369" spans="1:39" x14ac:dyDescent="0.2">
      <c r="A369" s="7">
        <v>348</v>
      </c>
      <c r="B369" s="7">
        <v>174</v>
      </c>
      <c r="C369" s="7">
        <v>87</v>
      </c>
      <c r="D369" s="12">
        <f t="shared" si="110"/>
        <v>29</v>
      </c>
      <c r="E369" s="29">
        <f t="shared" si="109"/>
        <v>0</v>
      </c>
      <c r="F369" s="2">
        <f t="shared" si="111"/>
        <v>0</v>
      </c>
      <c r="G369" s="2">
        <f t="shared" si="112"/>
        <v>0</v>
      </c>
      <c r="H369" s="2">
        <f t="shared" si="113"/>
        <v>0</v>
      </c>
      <c r="I369" s="2">
        <f t="shared" si="108"/>
        <v>0</v>
      </c>
      <c r="J369" s="2">
        <f t="shared" si="122"/>
        <v>0</v>
      </c>
      <c r="K369" s="2">
        <f t="shared" si="114"/>
        <v>0</v>
      </c>
      <c r="L369" s="2">
        <f t="shared" si="115"/>
        <v>0</v>
      </c>
      <c r="M369" s="2"/>
      <c r="N369" s="28">
        <f t="shared" si="123"/>
        <v>0</v>
      </c>
      <c r="O369" s="2">
        <f t="shared" si="124"/>
        <v>0</v>
      </c>
      <c r="P369" s="2">
        <f t="shared" si="125"/>
        <v>0</v>
      </c>
      <c r="R369">
        <f t="shared" si="126"/>
        <v>348</v>
      </c>
      <c r="S369" s="89">
        <f t="shared" si="116"/>
        <v>0</v>
      </c>
      <c r="T369" s="89">
        <f>IF(AND(S369=0,S368&gt;0),SUM($G369:$H$381),S369)</f>
        <v>0</v>
      </c>
      <c r="U369" s="82">
        <f>SUM(T369:T$381)</f>
        <v>0</v>
      </c>
      <c r="V369" s="68">
        <f>localspline(R369,'BBG rates'!$G$10:$G$27,'BBG rates'!$K$10:$K$27)</f>
        <v>0.9677059166478873</v>
      </c>
      <c r="W369" s="68">
        <f>locallinterp(R369,'BBG rates'!$G$10:$G$27,'BBG rates'!$J$10:$J$27)</f>
        <v>0.10888</v>
      </c>
      <c r="X369" s="56">
        <f t="shared" si="127"/>
        <v>0.10882570301706807</v>
      </c>
      <c r="Y369" s="66">
        <f t="shared" si="117"/>
        <v>0</v>
      </c>
      <c r="Z369" s="72">
        <f t="shared" si="118"/>
        <v>0</v>
      </c>
      <c r="AA369" s="79">
        <f t="shared" si="119"/>
        <v>0</v>
      </c>
      <c r="AB369" s="81">
        <f t="shared" si="128"/>
        <v>0</v>
      </c>
      <c r="AD369" s="95">
        <f>locallinterp(R369,'BBG rates'!$N$10:$N$369,'BBG rates'!$P$10:$P$369)</f>
        <v>28.948158555341653</v>
      </c>
      <c r="AI369" s="185">
        <f t="shared" si="120"/>
        <v>348</v>
      </c>
      <c r="AJ369" s="127">
        <f>locallinterp(MIN(AI369,CAP_Senior*12),'BBG rates'!$X$24:$X$65,'BBG rates'!$Y$24:$Y$65)</f>
        <v>67.918742488467984</v>
      </c>
      <c r="AK369" s="127">
        <f>locallinterp(MIN(AI369,CAP_CB*12),'BBG rates'!$AA$25:$AA$40,'BBG rates'!$AC$25:$AC$40)</f>
        <v>11</v>
      </c>
      <c r="AL369" s="144">
        <f t="shared" si="121"/>
        <v>20.676186223039558</v>
      </c>
      <c r="AM369" s="142">
        <f>(SUMPRODUCT(AL369:AL$381,G369:G$381)+SUMPRODUCT(AL369:AL$381,H369:H$381))/12</f>
        <v>0</v>
      </c>
    </row>
    <row r="370" spans="1:39" x14ac:dyDescent="0.2">
      <c r="A370" s="7">
        <v>349</v>
      </c>
      <c r="B370" s="7">
        <v>174.5</v>
      </c>
      <c r="C370" s="7">
        <v>87.25</v>
      </c>
      <c r="D370" s="12">
        <f t="shared" si="110"/>
        <v>29.083333333333332</v>
      </c>
      <c r="E370" s="29">
        <f t="shared" si="109"/>
        <v>0</v>
      </c>
      <c r="F370" s="2">
        <f t="shared" si="111"/>
        <v>0</v>
      </c>
      <c r="G370" s="2">
        <f t="shared" si="112"/>
        <v>0</v>
      </c>
      <c r="H370" s="2">
        <f t="shared" si="113"/>
        <v>0</v>
      </c>
      <c r="I370" s="2">
        <f t="shared" si="108"/>
        <v>0</v>
      </c>
      <c r="J370" s="2">
        <f t="shared" si="122"/>
        <v>0</v>
      </c>
      <c r="K370" s="2">
        <f t="shared" si="114"/>
        <v>0</v>
      </c>
      <c r="L370" s="2">
        <f t="shared" si="115"/>
        <v>0</v>
      </c>
      <c r="M370" s="2"/>
      <c r="N370" s="28">
        <f t="shared" si="123"/>
        <v>0</v>
      </c>
      <c r="O370" s="2">
        <f t="shared" si="124"/>
        <v>0</v>
      </c>
      <c r="P370" s="2">
        <f t="shared" si="125"/>
        <v>0</v>
      </c>
      <c r="R370">
        <f t="shared" si="126"/>
        <v>349</v>
      </c>
      <c r="S370" s="89">
        <f t="shared" si="116"/>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27"/>
        <v>0.1085526418625804</v>
      </c>
      <c r="Y370" s="66">
        <f t="shared" si="117"/>
        <v>0</v>
      </c>
      <c r="Z370" s="72">
        <f t="shared" si="118"/>
        <v>0</v>
      </c>
      <c r="AA370" s="79">
        <f t="shared" si="119"/>
        <v>0</v>
      </c>
      <c r="AB370" s="81">
        <f t="shared" si="128"/>
        <v>0</v>
      </c>
      <c r="AD370" s="95">
        <f>locallinterp(R370,'BBG rates'!$N$10:$N$369,'BBG rates'!$P$10:$P$369)</f>
        <v>29.028802223792926</v>
      </c>
      <c r="AI370" s="185">
        <f t="shared" si="120"/>
        <v>349</v>
      </c>
      <c r="AJ370" s="127">
        <f>locallinterp(MIN(AI370,CAP_Senior*12),'BBG rates'!$X$24:$X$65,'BBG rates'!$Y$24:$Y$65)</f>
        <v>67.918742488467984</v>
      </c>
      <c r="AK370" s="127">
        <f>locallinterp(MIN(AI370,CAP_CB*12),'BBG rates'!$AA$25:$AA$40,'BBG rates'!$AC$25:$AC$40)</f>
        <v>11</v>
      </c>
      <c r="AL370" s="144">
        <f t="shared" si="121"/>
        <v>20.676186223039558</v>
      </c>
      <c r="AM370" s="142">
        <f>(SUMPRODUCT(AL370:AL$381,G370:G$381)+SUMPRODUCT(AL370:AL$381,H370:H$381))/12</f>
        <v>0</v>
      </c>
    </row>
    <row r="371" spans="1:39" x14ac:dyDescent="0.2">
      <c r="A371" s="7">
        <v>350</v>
      </c>
      <c r="B371" s="7">
        <v>175</v>
      </c>
      <c r="C371" s="7">
        <v>87.5</v>
      </c>
      <c r="D371" s="12">
        <f t="shared" si="110"/>
        <v>29.166666666666668</v>
      </c>
      <c r="E371" s="29">
        <f t="shared" si="109"/>
        <v>0</v>
      </c>
      <c r="F371" s="2">
        <f t="shared" si="111"/>
        <v>0</v>
      </c>
      <c r="G371" s="2">
        <f t="shared" si="112"/>
        <v>0</v>
      </c>
      <c r="H371" s="2">
        <f t="shared" si="113"/>
        <v>0</v>
      </c>
      <c r="I371" s="2">
        <f t="shared" si="108"/>
        <v>0</v>
      </c>
      <c r="J371" s="2">
        <f t="shared" si="122"/>
        <v>0</v>
      </c>
      <c r="K371" s="2">
        <f t="shared" si="114"/>
        <v>0</v>
      </c>
      <c r="L371" s="2">
        <f t="shared" si="115"/>
        <v>0</v>
      </c>
      <c r="M371" s="2"/>
      <c r="N371" s="28">
        <f t="shared" si="123"/>
        <v>0</v>
      </c>
      <c r="O371" s="2">
        <f t="shared" si="124"/>
        <v>0</v>
      </c>
      <c r="P371" s="2">
        <f t="shared" si="125"/>
        <v>0</v>
      </c>
      <c r="R371">
        <f t="shared" si="126"/>
        <v>350</v>
      </c>
      <c r="S371" s="89">
        <f t="shared" si="116"/>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27"/>
        <v>0.10827958002463944</v>
      </c>
      <c r="Y371" s="66">
        <f t="shared" si="117"/>
        <v>0</v>
      </c>
      <c r="Z371" s="72">
        <f t="shared" si="118"/>
        <v>0</v>
      </c>
      <c r="AA371" s="79">
        <f t="shared" si="119"/>
        <v>0</v>
      </c>
      <c r="AB371" s="81">
        <f t="shared" si="128"/>
        <v>0</v>
      </c>
      <c r="AD371" s="95">
        <f>locallinterp(R371,'BBG rates'!$N$10:$N$369,'BBG rates'!$P$10:$P$369)</f>
        <v>29.109447462397856</v>
      </c>
      <c r="AI371" s="185">
        <f t="shared" si="120"/>
        <v>350</v>
      </c>
      <c r="AJ371" s="127">
        <f>locallinterp(MIN(AI371,CAP_Senior*12),'BBG rates'!$X$24:$X$65,'BBG rates'!$Y$24:$Y$65)</f>
        <v>67.918742488467984</v>
      </c>
      <c r="AK371" s="127">
        <f>locallinterp(MIN(AI371,CAP_CB*12),'BBG rates'!$AA$25:$AA$40,'BBG rates'!$AC$25:$AC$40)</f>
        <v>11</v>
      </c>
      <c r="AL371" s="144">
        <f t="shared" si="121"/>
        <v>20.676186223039558</v>
      </c>
      <c r="AM371" s="142">
        <f>(SUMPRODUCT(AL371:AL$381,G371:G$381)+SUMPRODUCT(AL371:AL$381,H371:H$381))/12</f>
        <v>0</v>
      </c>
    </row>
    <row r="372" spans="1:39" x14ac:dyDescent="0.2">
      <c r="A372" s="7">
        <v>351</v>
      </c>
      <c r="B372" s="7">
        <v>175.5</v>
      </c>
      <c r="C372" s="7">
        <v>87.75</v>
      </c>
      <c r="D372" s="12">
        <f t="shared" si="110"/>
        <v>29.25</v>
      </c>
      <c r="E372" s="29">
        <f t="shared" si="109"/>
        <v>0</v>
      </c>
      <c r="F372" s="2">
        <f t="shared" si="111"/>
        <v>0</v>
      </c>
      <c r="G372" s="2">
        <f t="shared" si="112"/>
        <v>0</v>
      </c>
      <c r="H372" s="2">
        <f t="shared" si="113"/>
        <v>0</v>
      </c>
      <c r="I372" s="2">
        <f t="shared" si="108"/>
        <v>0</v>
      </c>
      <c r="J372" s="2">
        <f t="shared" si="122"/>
        <v>0</v>
      </c>
      <c r="K372" s="2">
        <f t="shared" si="114"/>
        <v>0</v>
      </c>
      <c r="L372" s="2">
        <f t="shared" si="115"/>
        <v>0</v>
      </c>
      <c r="M372" s="2"/>
      <c r="N372" s="28">
        <f t="shared" si="123"/>
        <v>0</v>
      </c>
      <c r="O372" s="2">
        <f t="shared" si="124"/>
        <v>0</v>
      </c>
      <c r="P372" s="2">
        <f t="shared" si="125"/>
        <v>0</v>
      </c>
      <c r="R372">
        <f t="shared" si="126"/>
        <v>351</v>
      </c>
      <c r="S372" s="89">
        <f t="shared" si="116"/>
        <v>0</v>
      </c>
      <c r="T372" s="89">
        <f>IF(AND(S372=0,S371&gt;0),SUM($G372:$H$381),S372)</f>
        <v>0</v>
      </c>
      <c r="U372" s="82">
        <f>SUM(T372:T$381)</f>
        <v>0</v>
      </c>
      <c r="V372" s="68">
        <f>localspline(R372,'BBG rates'!$G$10:$G$27,'BBG rates'!$K$10:$K$27)</f>
        <v>0.9677623616260177</v>
      </c>
      <c r="W372" s="68">
        <f>locallinterp(R372,'BBG rates'!$G$10:$G$27,'BBG rates'!$J$10:$J$27)</f>
        <v>0.10806</v>
      </c>
      <c r="X372" s="56">
        <f t="shared" si="127"/>
        <v>0.10800651750324519</v>
      </c>
      <c r="Y372" s="66">
        <f t="shared" si="117"/>
        <v>0</v>
      </c>
      <c r="Z372" s="72">
        <f t="shared" si="118"/>
        <v>0</v>
      </c>
      <c r="AA372" s="79">
        <f t="shared" si="119"/>
        <v>0</v>
      </c>
      <c r="AB372" s="81">
        <f t="shared" si="128"/>
        <v>0</v>
      </c>
      <c r="AD372" s="95">
        <f>locallinterp(R372,'BBG rates'!$N$10:$N$369,'BBG rates'!$P$10:$P$369)</f>
        <v>29.190094325866692</v>
      </c>
      <c r="AI372" s="185">
        <f t="shared" si="120"/>
        <v>351</v>
      </c>
      <c r="AJ372" s="127">
        <f>locallinterp(MIN(AI372,CAP_Senior*12),'BBG rates'!$X$24:$X$65,'BBG rates'!$Y$24:$Y$65)</f>
        <v>67.918742488467984</v>
      </c>
      <c r="AK372" s="127">
        <f>locallinterp(MIN(AI372,CAP_CB*12),'BBG rates'!$AA$25:$AA$40,'BBG rates'!$AC$25:$AC$40)</f>
        <v>11</v>
      </c>
      <c r="AL372" s="144">
        <f t="shared" si="121"/>
        <v>20.676186223039558</v>
      </c>
      <c r="AM372" s="142">
        <f>(SUMPRODUCT(AL372:AL$381,G372:G$381)+SUMPRODUCT(AL372:AL$381,H372:H$381))/12</f>
        <v>0</v>
      </c>
    </row>
    <row r="373" spans="1:39" x14ac:dyDescent="0.2">
      <c r="A373" s="7">
        <v>352</v>
      </c>
      <c r="B373" s="7">
        <v>176</v>
      </c>
      <c r="C373" s="7">
        <v>88</v>
      </c>
      <c r="D373" s="12">
        <f t="shared" si="110"/>
        <v>29.333333333333332</v>
      </c>
      <c r="E373" s="29">
        <f t="shared" si="109"/>
        <v>0</v>
      </c>
      <c r="F373" s="2">
        <f t="shared" si="111"/>
        <v>0</v>
      </c>
      <c r="G373" s="2">
        <f t="shared" si="112"/>
        <v>0</v>
      </c>
      <c r="H373" s="2">
        <f t="shared" si="113"/>
        <v>0</v>
      </c>
      <c r="I373" s="2">
        <f t="shared" si="108"/>
        <v>0</v>
      </c>
      <c r="J373" s="2">
        <f t="shared" si="122"/>
        <v>0</v>
      </c>
      <c r="K373" s="2">
        <f t="shared" si="114"/>
        <v>0</v>
      </c>
      <c r="L373" s="2">
        <f t="shared" si="115"/>
        <v>0</v>
      </c>
      <c r="M373" s="2"/>
      <c r="N373" s="28">
        <f t="shared" si="123"/>
        <v>0</v>
      </c>
      <c r="O373" s="2">
        <f t="shared" si="124"/>
        <v>0</v>
      </c>
      <c r="P373" s="2">
        <f t="shared" si="125"/>
        <v>0</v>
      </c>
      <c r="R373">
        <f t="shared" si="126"/>
        <v>352</v>
      </c>
      <c r="S373" s="89">
        <f t="shared" si="116"/>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27"/>
        <v>0.10773345429839765</v>
      </c>
      <c r="Y373" s="66">
        <f t="shared" si="117"/>
        <v>0</v>
      </c>
      <c r="Z373" s="72">
        <f t="shared" si="118"/>
        <v>0</v>
      </c>
      <c r="AA373" s="79">
        <f t="shared" si="119"/>
        <v>0</v>
      </c>
      <c r="AB373" s="81">
        <f t="shared" si="128"/>
        <v>0</v>
      </c>
      <c r="AD373" s="95">
        <f>locallinterp(R373,'BBG rates'!$N$10:$N$369,'BBG rates'!$P$10:$P$369)</f>
        <v>29.270742862196897</v>
      </c>
      <c r="AI373" s="185">
        <f t="shared" si="120"/>
        <v>352</v>
      </c>
      <c r="AJ373" s="127">
        <f>locallinterp(MIN(AI373,CAP_Senior*12),'BBG rates'!$X$24:$X$65,'BBG rates'!$Y$24:$Y$65)</f>
        <v>67.918742488467984</v>
      </c>
      <c r="AK373" s="127">
        <f>locallinterp(MIN(AI373,CAP_CB*12),'BBG rates'!$AA$25:$AA$40,'BBG rates'!$AC$25:$AC$40)</f>
        <v>11</v>
      </c>
      <c r="AL373" s="144">
        <f t="shared" si="121"/>
        <v>20.676186223039558</v>
      </c>
      <c r="AM373" s="142">
        <f>(SUMPRODUCT(AL373:AL$381,G373:G$381)+SUMPRODUCT(AL373:AL$381,H373:H$381))/12</f>
        <v>0</v>
      </c>
    </row>
    <row r="374" spans="1:39" x14ac:dyDescent="0.2">
      <c r="A374" s="7">
        <v>353</v>
      </c>
      <c r="B374" s="7">
        <v>176.5</v>
      </c>
      <c r="C374" s="7">
        <v>88.25</v>
      </c>
      <c r="D374" s="12">
        <f t="shared" si="110"/>
        <v>29.416666666666668</v>
      </c>
      <c r="E374" s="29">
        <f t="shared" si="109"/>
        <v>0</v>
      </c>
      <c r="F374" s="2">
        <f t="shared" si="111"/>
        <v>0</v>
      </c>
      <c r="G374" s="2">
        <f t="shared" si="112"/>
        <v>0</v>
      </c>
      <c r="H374" s="2">
        <f t="shared" si="113"/>
        <v>0</v>
      </c>
      <c r="I374" s="2">
        <f t="shared" si="108"/>
        <v>0</v>
      </c>
      <c r="J374" s="2">
        <f t="shared" si="122"/>
        <v>0</v>
      </c>
      <c r="K374" s="2">
        <f t="shared" si="114"/>
        <v>0</v>
      </c>
      <c r="L374" s="2">
        <f t="shared" si="115"/>
        <v>0</v>
      </c>
      <c r="M374" s="2"/>
      <c r="N374" s="28">
        <f t="shared" si="123"/>
        <v>0</v>
      </c>
      <c r="O374" s="2">
        <f t="shared" si="124"/>
        <v>0</v>
      </c>
      <c r="P374" s="2">
        <f t="shared" si="125"/>
        <v>0</v>
      </c>
      <c r="R374">
        <f t="shared" si="126"/>
        <v>353</v>
      </c>
      <c r="S374" s="89">
        <f t="shared" si="116"/>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27"/>
        <v>0.10746039041036326</v>
      </c>
      <c r="Y374" s="66">
        <f t="shared" si="117"/>
        <v>0</v>
      </c>
      <c r="Z374" s="72">
        <f t="shared" si="118"/>
        <v>0</v>
      </c>
      <c r="AA374" s="79">
        <f t="shared" si="119"/>
        <v>0</v>
      </c>
      <c r="AB374" s="81">
        <f t="shared" si="128"/>
        <v>0</v>
      </c>
      <c r="AD374" s="95">
        <f>locallinterp(R374,'BBG rates'!$N$10:$N$369,'BBG rates'!$P$10:$P$369)</f>
        <v>29.351393115778961</v>
      </c>
      <c r="AI374" s="185">
        <f t="shared" si="120"/>
        <v>353</v>
      </c>
      <c r="AJ374" s="127">
        <f>locallinterp(MIN(AI374,CAP_Senior*12),'BBG rates'!$X$24:$X$65,'BBG rates'!$Y$24:$Y$65)</f>
        <v>67.918742488467984</v>
      </c>
      <c r="AK374" s="127">
        <f>locallinterp(MIN(AI374,CAP_CB*12),'BBG rates'!$AA$25:$AA$40,'BBG rates'!$AC$25:$AC$40)</f>
        <v>11</v>
      </c>
      <c r="AL374" s="144">
        <f t="shared" si="121"/>
        <v>20.676186223039558</v>
      </c>
      <c r="AM374" s="142">
        <f>(SUMPRODUCT(AL374:AL$381,G374:G$381)+SUMPRODUCT(AL374:AL$381,H374:H$381))/12</f>
        <v>0</v>
      </c>
    </row>
    <row r="375" spans="1:39" x14ac:dyDescent="0.2">
      <c r="A375" s="7">
        <v>354</v>
      </c>
      <c r="B375" s="7">
        <v>177</v>
      </c>
      <c r="C375" s="7">
        <v>88.5</v>
      </c>
      <c r="D375" s="12">
        <f t="shared" si="110"/>
        <v>29.5</v>
      </c>
      <c r="E375" s="29">
        <f t="shared" si="109"/>
        <v>0</v>
      </c>
      <c r="F375" s="2">
        <f t="shared" si="111"/>
        <v>0</v>
      </c>
      <c r="G375" s="2">
        <f t="shared" si="112"/>
        <v>0</v>
      </c>
      <c r="H375" s="2">
        <f t="shared" si="113"/>
        <v>0</v>
      </c>
      <c r="I375" s="2">
        <f t="shared" si="108"/>
        <v>0</v>
      </c>
      <c r="J375" s="2">
        <f t="shared" si="122"/>
        <v>0</v>
      </c>
      <c r="K375" s="2">
        <f t="shared" si="114"/>
        <v>0</v>
      </c>
      <c r="L375" s="2">
        <f t="shared" si="115"/>
        <v>0</v>
      </c>
      <c r="M375" s="2"/>
      <c r="N375" s="28">
        <f t="shared" si="123"/>
        <v>0</v>
      </c>
      <c r="O375" s="2">
        <f t="shared" si="124"/>
        <v>0</v>
      </c>
      <c r="P375" s="2">
        <f t="shared" si="125"/>
        <v>0</v>
      </c>
      <c r="R375">
        <f t="shared" si="126"/>
        <v>354</v>
      </c>
      <c r="S375" s="89">
        <f t="shared" si="116"/>
        <v>0</v>
      </c>
      <c r="T375" s="89">
        <f>IF(AND(S375=0,S374&gt;0),SUM($G375:$H$381),S375)</f>
        <v>0</v>
      </c>
      <c r="U375" s="82">
        <f>SUM(T375:T$381)</f>
        <v>0</v>
      </c>
      <c r="V375" s="68">
        <f>localspline(R375,'BBG rates'!$G$10:$G$27,'BBG rates'!$K$10:$K$27)</f>
        <v>0.9678241095565171</v>
      </c>
      <c r="W375" s="68">
        <f>locallinterp(R375,'BBG rates'!$G$10:$G$27,'BBG rates'!$J$10:$J$27)</f>
        <v>0.10724</v>
      </c>
      <c r="X375" s="56">
        <f t="shared" si="127"/>
        <v>0.10718732583860913</v>
      </c>
      <c r="Y375" s="66">
        <f t="shared" si="117"/>
        <v>0</v>
      </c>
      <c r="Z375" s="72">
        <f t="shared" si="118"/>
        <v>0</v>
      </c>
      <c r="AA375" s="79">
        <f t="shared" si="119"/>
        <v>0</v>
      </c>
      <c r="AB375" s="81">
        <f t="shared" si="128"/>
        <v>0</v>
      </c>
      <c r="AD375" s="95">
        <f>locallinterp(R375,'BBG rates'!$N$10:$N$369,'BBG rates'!$P$10:$P$369)</f>
        <v>29.432045124908672</v>
      </c>
      <c r="AI375" s="185">
        <f t="shared" si="120"/>
        <v>354</v>
      </c>
      <c r="AJ375" s="127">
        <f>locallinterp(MIN(AI375,CAP_Senior*12),'BBG rates'!$X$24:$X$65,'BBG rates'!$Y$24:$Y$65)</f>
        <v>67.918742488467984</v>
      </c>
      <c r="AK375" s="127">
        <f>locallinterp(MIN(AI375,CAP_CB*12),'BBG rates'!$AA$25:$AA$40,'BBG rates'!$AC$25:$AC$40)</f>
        <v>11</v>
      </c>
      <c r="AL375" s="144">
        <f t="shared" si="121"/>
        <v>20.676186223039558</v>
      </c>
      <c r="AM375" s="142">
        <f>(SUMPRODUCT(AL375:AL$381,G375:G$381)+SUMPRODUCT(AL375:AL$381,H375:H$381))/12</f>
        <v>0</v>
      </c>
    </row>
    <row r="376" spans="1:39" x14ac:dyDescent="0.2">
      <c r="A376" s="7">
        <v>355</v>
      </c>
      <c r="B376" s="7">
        <v>177.5</v>
      </c>
      <c r="C376" s="7">
        <v>88.75</v>
      </c>
      <c r="D376" s="12">
        <f t="shared" si="110"/>
        <v>29.583333333333332</v>
      </c>
      <c r="E376" s="29">
        <f t="shared" si="109"/>
        <v>0</v>
      </c>
      <c r="F376" s="2">
        <f t="shared" si="111"/>
        <v>0</v>
      </c>
      <c r="G376" s="2">
        <f t="shared" si="112"/>
        <v>0</v>
      </c>
      <c r="H376" s="2">
        <f t="shared" si="113"/>
        <v>0</v>
      </c>
      <c r="I376" s="2">
        <f t="shared" si="108"/>
        <v>0</v>
      </c>
      <c r="J376" s="2">
        <f t="shared" si="122"/>
        <v>0</v>
      </c>
      <c r="K376" s="2">
        <f t="shared" si="114"/>
        <v>0</v>
      </c>
      <c r="L376" s="2">
        <f t="shared" si="115"/>
        <v>0</v>
      </c>
      <c r="M376" s="2"/>
      <c r="N376" s="28">
        <f t="shared" si="123"/>
        <v>0</v>
      </c>
      <c r="O376" s="2">
        <f t="shared" si="124"/>
        <v>0</v>
      </c>
      <c r="P376" s="2">
        <f t="shared" si="125"/>
        <v>0</v>
      </c>
      <c r="R376">
        <f t="shared" si="126"/>
        <v>355</v>
      </c>
      <c r="S376" s="89">
        <f t="shared" si="116"/>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27"/>
        <v>0.1069142605834017</v>
      </c>
      <c r="Y376" s="66">
        <f t="shared" si="117"/>
        <v>0</v>
      </c>
      <c r="Z376" s="72">
        <f t="shared" si="118"/>
        <v>0</v>
      </c>
      <c r="AA376" s="79">
        <f t="shared" si="119"/>
        <v>0</v>
      </c>
      <c r="AB376" s="81">
        <f t="shared" si="128"/>
        <v>0</v>
      </c>
      <c r="AD376" s="95">
        <f>locallinterp(R376,'BBG rates'!$N$10:$N$369,'BBG rates'!$P$10:$P$369)</f>
        <v>29.512698922412177</v>
      </c>
      <c r="AI376" s="185">
        <f t="shared" si="120"/>
        <v>355</v>
      </c>
      <c r="AJ376" s="127">
        <f>locallinterp(MIN(AI376,CAP_Senior*12),'BBG rates'!$X$24:$X$65,'BBG rates'!$Y$24:$Y$65)</f>
        <v>67.918742488467984</v>
      </c>
      <c r="AK376" s="127">
        <f>locallinterp(MIN(AI376,CAP_CB*12),'BBG rates'!$AA$25:$AA$40,'BBG rates'!$AC$25:$AC$40)</f>
        <v>11</v>
      </c>
      <c r="AL376" s="144">
        <f t="shared" si="121"/>
        <v>20.676186223039558</v>
      </c>
      <c r="AM376" s="142">
        <f>(SUMPRODUCT(AL376:AL$381,G376:G$381)+SUMPRODUCT(AL376:AL$381,H376:H$381))/12</f>
        <v>0</v>
      </c>
    </row>
    <row r="377" spans="1:39" x14ac:dyDescent="0.2">
      <c r="A377" s="7">
        <v>356</v>
      </c>
      <c r="B377" s="7">
        <v>178</v>
      </c>
      <c r="C377" s="7">
        <v>89</v>
      </c>
      <c r="D377" s="12">
        <f t="shared" si="110"/>
        <v>29.666666666666668</v>
      </c>
      <c r="E377" s="29">
        <f t="shared" si="109"/>
        <v>0</v>
      </c>
      <c r="F377" s="2">
        <f t="shared" si="111"/>
        <v>0</v>
      </c>
      <c r="G377" s="2">
        <f t="shared" si="112"/>
        <v>0</v>
      </c>
      <c r="H377" s="2">
        <f t="shared" si="113"/>
        <v>0</v>
      </c>
      <c r="I377" s="2">
        <f t="shared" si="108"/>
        <v>0</v>
      </c>
      <c r="J377" s="2">
        <f t="shared" si="122"/>
        <v>0</v>
      </c>
      <c r="K377" s="2">
        <f t="shared" si="114"/>
        <v>0</v>
      </c>
      <c r="L377" s="2">
        <f t="shared" si="115"/>
        <v>0</v>
      </c>
      <c r="M377" s="2"/>
      <c r="N377" s="28">
        <f t="shared" si="123"/>
        <v>0</v>
      </c>
      <c r="O377" s="2">
        <f t="shared" si="124"/>
        <v>0</v>
      </c>
      <c r="P377" s="2">
        <f t="shared" si="125"/>
        <v>0</v>
      </c>
      <c r="R377">
        <f t="shared" si="126"/>
        <v>356</v>
      </c>
      <c r="S377" s="89">
        <f t="shared" si="116"/>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27"/>
        <v>0.10664119464474098</v>
      </c>
      <c r="Y377" s="66">
        <f t="shared" si="117"/>
        <v>0</v>
      </c>
      <c r="Z377" s="72">
        <f t="shared" si="118"/>
        <v>0</v>
      </c>
      <c r="AA377" s="79">
        <f t="shared" si="119"/>
        <v>0</v>
      </c>
      <c r="AB377" s="81">
        <f t="shared" si="128"/>
        <v>0</v>
      </c>
      <c r="AD377" s="95">
        <f>locallinterp(R377,'BBG rates'!$N$10:$N$369,'BBG rates'!$P$10:$P$369)</f>
        <v>29.593354535644604</v>
      </c>
      <c r="AI377" s="185">
        <f t="shared" si="120"/>
        <v>356</v>
      </c>
      <c r="AJ377" s="127">
        <f>locallinterp(MIN(AI377,CAP_Senior*12),'BBG rates'!$X$24:$X$65,'BBG rates'!$Y$24:$Y$65)</f>
        <v>67.918742488467984</v>
      </c>
      <c r="AK377" s="127">
        <f>locallinterp(MIN(AI377,CAP_CB*12),'BBG rates'!$AA$25:$AA$40,'BBG rates'!$AC$25:$AC$40)</f>
        <v>11</v>
      </c>
      <c r="AL377" s="144">
        <f t="shared" si="121"/>
        <v>20.676186223039558</v>
      </c>
      <c r="AM377" s="142">
        <f>(SUMPRODUCT(AL377:AL$381,G377:G$381)+SUMPRODUCT(AL377:AL$381,H377:H$381))/12</f>
        <v>0</v>
      </c>
    </row>
    <row r="378" spans="1:39" x14ac:dyDescent="0.2">
      <c r="A378" s="7">
        <v>357</v>
      </c>
      <c r="B378" s="7">
        <v>178.5</v>
      </c>
      <c r="C378" s="7">
        <v>89.25</v>
      </c>
      <c r="D378" s="12">
        <f t="shared" si="110"/>
        <v>29.75</v>
      </c>
      <c r="E378" s="29">
        <f t="shared" si="109"/>
        <v>0</v>
      </c>
      <c r="F378" s="2">
        <f t="shared" si="111"/>
        <v>0</v>
      </c>
      <c r="G378" s="2">
        <f t="shared" si="112"/>
        <v>0</v>
      </c>
      <c r="H378" s="2">
        <f t="shared" si="113"/>
        <v>0</v>
      </c>
      <c r="I378" s="2">
        <f t="shared" si="108"/>
        <v>0</v>
      </c>
      <c r="J378" s="2">
        <f t="shared" si="122"/>
        <v>0</v>
      </c>
      <c r="K378" s="2">
        <f t="shared" si="114"/>
        <v>0</v>
      </c>
      <c r="L378" s="2">
        <f t="shared" si="115"/>
        <v>0</v>
      </c>
      <c r="M378" s="2"/>
      <c r="N378" s="28">
        <f t="shared" si="123"/>
        <v>0</v>
      </c>
      <c r="O378" s="2">
        <f t="shared" si="124"/>
        <v>0</v>
      </c>
      <c r="P378" s="2">
        <f t="shared" si="125"/>
        <v>0</v>
      </c>
      <c r="R378">
        <f t="shared" si="126"/>
        <v>357</v>
      </c>
      <c r="S378" s="89">
        <f t="shared" si="116"/>
        <v>0</v>
      </c>
      <c r="T378" s="89">
        <f>IF(AND(S378=0,S377&gt;0),SUM($G378:$H$381),S378)</f>
        <v>0</v>
      </c>
      <c r="U378" s="82">
        <f>SUM(T378:T$381)</f>
        <v>0</v>
      </c>
      <c r="V378" s="68">
        <f>localspline(R378,'BBG rates'!$G$10:$G$27,'BBG rates'!$K$10:$K$27)</f>
        <v>0.96788941015412622</v>
      </c>
      <c r="W378" s="68">
        <f>locallinterp(R378,'BBG rates'!$G$10:$G$27,'BBG rates'!$J$10:$J$27)</f>
        <v>0.10642</v>
      </c>
      <c r="X378" s="56">
        <f t="shared" si="127"/>
        <v>0.10636812802289342</v>
      </c>
      <c r="Y378" s="66">
        <f t="shared" si="117"/>
        <v>0</v>
      </c>
      <c r="Z378" s="72">
        <f t="shared" si="118"/>
        <v>0</v>
      </c>
      <c r="AA378" s="79">
        <f t="shared" si="119"/>
        <v>0</v>
      </c>
      <c r="AB378" s="81">
        <f t="shared" si="128"/>
        <v>0</v>
      </c>
      <c r="AD378" s="95">
        <f>locallinterp(R378,'BBG rates'!$N$10:$N$369,'BBG rates'!$P$10:$P$369)</f>
        <v>29.674011986490783</v>
      </c>
      <c r="AI378" s="185">
        <f t="shared" si="120"/>
        <v>357</v>
      </c>
      <c r="AJ378" s="127">
        <f>locallinterp(MIN(AI378,CAP_Senior*12),'BBG rates'!$X$24:$X$65,'BBG rates'!$Y$24:$Y$65)</f>
        <v>67.918742488467984</v>
      </c>
      <c r="AK378" s="127">
        <f>locallinterp(MIN(AI378,CAP_CB*12),'BBG rates'!$AA$25:$AA$40,'BBG rates'!$AC$25:$AC$40)</f>
        <v>11</v>
      </c>
      <c r="AL378" s="144">
        <f t="shared" si="121"/>
        <v>20.676186223039558</v>
      </c>
      <c r="AM378" s="142">
        <f>(SUMPRODUCT(AL378:AL$381,G378:G$381)+SUMPRODUCT(AL378:AL$381,H378:H$381))/12</f>
        <v>0</v>
      </c>
    </row>
    <row r="379" spans="1:39" x14ac:dyDescent="0.2">
      <c r="A379" s="7">
        <v>358</v>
      </c>
      <c r="B379" s="7">
        <v>179</v>
      </c>
      <c r="C379" s="7">
        <v>89.5</v>
      </c>
      <c r="D379" s="12">
        <f t="shared" si="110"/>
        <v>29.833333333333332</v>
      </c>
      <c r="E379" s="29">
        <f t="shared" si="109"/>
        <v>0</v>
      </c>
      <c r="F379" s="2">
        <f t="shared" si="111"/>
        <v>0</v>
      </c>
      <c r="G379" s="2">
        <f t="shared" si="112"/>
        <v>0</v>
      </c>
      <c r="H379" s="2">
        <f t="shared" si="113"/>
        <v>0</v>
      </c>
      <c r="I379" s="2">
        <f t="shared" si="108"/>
        <v>0</v>
      </c>
      <c r="J379" s="2">
        <f t="shared" si="122"/>
        <v>0</v>
      </c>
      <c r="K379" s="2">
        <f t="shared" si="114"/>
        <v>0</v>
      </c>
      <c r="L379" s="2">
        <f t="shared" si="115"/>
        <v>0</v>
      </c>
      <c r="M379" s="2"/>
      <c r="N379" s="28">
        <f t="shared" si="123"/>
        <v>0</v>
      </c>
      <c r="O379" s="2">
        <f t="shared" si="124"/>
        <v>0</v>
      </c>
      <c r="P379" s="2">
        <f t="shared" si="125"/>
        <v>0</v>
      </c>
      <c r="R379">
        <f t="shared" si="126"/>
        <v>358</v>
      </c>
      <c r="S379" s="89">
        <f t="shared" si="116"/>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27"/>
        <v>0.10609506071732611</v>
      </c>
      <c r="Y379" s="66">
        <f t="shared" si="117"/>
        <v>0</v>
      </c>
      <c r="Z379" s="72">
        <f t="shared" si="118"/>
        <v>0</v>
      </c>
      <c r="AA379" s="79">
        <f t="shared" si="119"/>
        <v>0</v>
      </c>
      <c r="AB379" s="81">
        <f t="shared" si="128"/>
        <v>0</v>
      </c>
      <c r="AD379" s="95">
        <f>locallinterp(R379,'BBG rates'!$N$10:$N$369,'BBG rates'!$P$10:$P$369)</f>
        <v>29.75467129136306</v>
      </c>
      <c r="AI379" s="185">
        <f t="shared" si="120"/>
        <v>358</v>
      </c>
      <c r="AJ379" s="127">
        <f>locallinterp(MIN(AI379,CAP_Senior*12),'BBG rates'!$X$24:$X$65,'BBG rates'!$Y$24:$Y$65)</f>
        <v>67.918742488467984</v>
      </c>
      <c r="AK379" s="127">
        <f>locallinterp(MIN(AI379,CAP_CB*12),'BBG rates'!$AA$25:$AA$40,'BBG rates'!$AC$25:$AC$40)</f>
        <v>11</v>
      </c>
      <c r="AL379" s="144">
        <f t="shared" si="121"/>
        <v>20.676186223039558</v>
      </c>
      <c r="AM379" s="142">
        <f>(SUMPRODUCT(AL379:AL$381,G379:G$381)+SUMPRODUCT(AL379:AL$381,H379:H$381))/12</f>
        <v>0</v>
      </c>
    </row>
    <row r="380" spans="1:39" x14ac:dyDescent="0.2">
      <c r="A380" s="7">
        <v>359</v>
      </c>
      <c r="B380" s="7">
        <v>179.5</v>
      </c>
      <c r="C380" s="7">
        <v>89.75</v>
      </c>
      <c r="D380" s="12">
        <f t="shared" si="110"/>
        <v>29.916666666666668</v>
      </c>
      <c r="E380" s="29">
        <f t="shared" si="109"/>
        <v>0</v>
      </c>
      <c r="F380" s="2">
        <f t="shared" si="111"/>
        <v>0</v>
      </c>
      <c r="G380" s="2">
        <f t="shared" si="112"/>
        <v>0</v>
      </c>
      <c r="H380" s="2">
        <f t="shared" si="113"/>
        <v>0</v>
      </c>
      <c r="I380" s="2">
        <f t="shared" si="108"/>
        <v>0</v>
      </c>
      <c r="J380" s="2">
        <f t="shared" si="122"/>
        <v>0</v>
      </c>
      <c r="K380" s="2">
        <f t="shared" si="114"/>
        <v>0</v>
      </c>
      <c r="L380" s="2">
        <f t="shared" si="115"/>
        <v>0</v>
      </c>
      <c r="M380" s="2"/>
      <c r="N380" s="28">
        <f t="shared" si="123"/>
        <v>0</v>
      </c>
      <c r="O380" s="2">
        <f t="shared" si="124"/>
        <v>0</v>
      </c>
      <c r="P380" s="2">
        <f t="shared" si="125"/>
        <v>0</v>
      </c>
      <c r="R380">
        <f t="shared" si="126"/>
        <v>359</v>
      </c>
      <c r="S380" s="89">
        <f t="shared" si="116"/>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27"/>
        <v>0.1058219927283055</v>
      </c>
      <c r="Y380" s="66">
        <f t="shared" si="117"/>
        <v>0</v>
      </c>
      <c r="Z380" s="72">
        <f t="shared" si="118"/>
        <v>0</v>
      </c>
      <c r="AA380" s="79">
        <f t="shared" si="119"/>
        <v>0</v>
      </c>
      <c r="AB380" s="81">
        <f t="shared" si="128"/>
        <v>0</v>
      </c>
      <c r="AD380" s="95">
        <f>locallinterp(R380,'BBG rates'!$N$10:$N$369,'BBG rates'!$P$10:$P$369)</f>
        <v>29.835332461203858</v>
      </c>
      <c r="AI380" s="185">
        <f t="shared" si="120"/>
        <v>359</v>
      </c>
      <c r="AJ380" s="127">
        <f>locallinterp(MIN(AI380,CAP_Senior*12),'BBG rates'!$X$24:$X$65,'BBG rates'!$Y$24:$Y$65)</f>
        <v>67.918742488467984</v>
      </c>
      <c r="AK380" s="127">
        <f>locallinterp(MIN(AI380,CAP_CB*12),'BBG rates'!$AA$25:$AA$40,'BBG rates'!$AC$25:$AC$40)</f>
        <v>11</v>
      </c>
      <c r="AL380" s="144">
        <f t="shared" si="121"/>
        <v>20.676186223039558</v>
      </c>
      <c r="AM380" s="142">
        <f>(SUMPRODUCT(AL380:AL$381,G380:G$381)+SUMPRODUCT(AL380:AL$381,H380:H$381))/12</f>
        <v>0</v>
      </c>
    </row>
    <row r="381" spans="1:39" ht="13.5" thickBot="1" x14ac:dyDescent="0.25">
      <c r="A381" s="7">
        <v>360</v>
      </c>
      <c r="B381" s="7">
        <v>180</v>
      </c>
      <c r="C381" s="7">
        <v>90</v>
      </c>
      <c r="D381" s="12">
        <f t="shared" si="110"/>
        <v>30</v>
      </c>
      <c r="E381" s="29">
        <f t="shared" si="109"/>
        <v>0</v>
      </c>
      <c r="F381" s="2">
        <f t="shared" si="111"/>
        <v>0</v>
      </c>
      <c r="G381" s="2">
        <f t="shared" si="112"/>
        <v>0</v>
      </c>
      <c r="H381" s="2">
        <f t="shared" si="113"/>
        <v>0</v>
      </c>
      <c r="I381" s="2">
        <f t="shared" si="108"/>
        <v>0</v>
      </c>
      <c r="J381" s="2">
        <f t="shared" si="122"/>
        <v>0</v>
      </c>
      <c r="K381" s="2">
        <f t="shared" si="114"/>
        <v>0</v>
      </c>
      <c r="L381" s="2">
        <f t="shared" si="115"/>
        <v>0</v>
      </c>
      <c r="M381" s="2"/>
      <c r="N381" s="28">
        <f t="shared" si="123"/>
        <v>0</v>
      </c>
      <c r="O381" s="2">
        <f t="shared" si="124"/>
        <v>0</v>
      </c>
      <c r="P381" s="2">
        <f t="shared" si="125"/>
        <v>0</v>
      </c>
      <c r="R381">
        <f t="shared" si="126"/>
        <v>360</v>
      </c>
      <c r="S381" s="89">
        <f t="shared" si="116"/>
        <v>0</v>
      </c>
      <c r="T381" s="89">
        <f>IF(AND(S381=0,S380&gt;0),SUM($G381:$H$381),S381)</f>
        <v>0</v>
      </c>
      <c r="U381" s="83">
        <f>SUM(T381:T$381)</f>
        <v>0</v>
      </c>
      <c r="V381" s="68">
        <f>localspline(R381,'BBG rates'!$G$10:$G$27,'BBG rates'!$K$10:$K$27)</f>
        <v>0.96795648336410522</v>
      </c>
      <c r="W381" s="68">
        <f>locallinterp(R381,'BBG rates'!$G$10:$G$27,'BBG rates'!$J$10:$J$27)</f>
        <v>0.1056</v>
      </c>
      <c r="X381" s="56">
        <f t="shared" si="127"/>
        <v>0.10554892405583161</v>
      </c>
      <c r="Y381" s="66">
        <f>T381*X381%/12+X382</f>
        <v>0</v>
      </c>
      <c r="Z381" s="72">
        <f t="shared" si="118"/>
        <v>0</v>
      </c>
      <c r="AA381" s="80">
        <f t="shared" si="119"/>
        <v>0</v>
      </c>
      <c r="AB381" s="81">
        <f t="shared" si="128"/>
        <v>0</v>
      </c>
      <c r="AD381" s="95">
        <f>locallinterp(R381,'BBG rates'!$N$10:$N$369,'BBG rates'!$P$10:$P$369)</f>
        <v>29.915995501484201</v>
      </c>
      <c r="AI381" s="185">
        <f t="shared" si="120"/>
        <v>360</v>
      </c>
      <c r="AJ381" s="127">
        <f>locallinterp(MIN(AI381,CAP_Senior*12),'BBG rates'!$X$24:$X$65,'BBG rates'!$Y$24:$Y$65)</f>
        <v>67.918742488467984</v>
      </c>
      <c r="AK381" s="127">
        <f>locallinterp(MIN(AI381,CAP_CB*12),'BBG rates'!$AA$25:$AA$40,'BBG rates'!$AC$25:$AC$40)</f>
        <v>11</v>
      </c>
      <c r="AL381" s="144">
        <f t="shared" si="121"/>
        <v>20.676186223039558</v>
      </c>
      <c r="AM381" s="142">
        <f>(SUMPRODUCT(AL381:AL$381,G381:G$381)+SUMPRODUCT(AL381:AL$381,H381:H$381))/12</f>
        <v>0</v>
      </c>
    </row>
  </sheetData>
  <mergeCells count="3">
    <mergeCell ref="J20:L20"/>
    <mergeCell ref="F15:G15"/>
    <mergeCell ref="AI3:AM3"/>
  </mergeCells>
  <phoneticPr fontId="0" type="noConversion"/>
  <conditionalFormatting sqref="AJ22:AJ381">
    <cfRule type="cellIs" dxfId="17" priority="2" operator="equal">
      <formula>AJ21</formula>
    </cfRule>
  </conditionalFormatting>
  <conditionalFormatting sqref="AK22:AK381">
    <cfRule type="cellIs" dxfId="16"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AM381"/>
  <sheetViews>
    <sheetView workbookViewId="0">
      <selection activeCell="AF20" sqref="AF20"/>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5" width="6.5703125" bestFit="1" customWidth="1"/>
    <col min="16" max="16" width="7.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173463.03087373683</v>
      </c>
    </row>
    <row r="3" spans="5:39" ht="13.5" thickBot="1" x14ac:dyDescent="0.25">
      <c r="E3" s="16" t="s">
        <v>20</v>
      </c>
      <c r="F3" s="17">
        <f>SUM(L22:L381)/SUM(K22:K381)</f>
        <v>2.3536561532805904</v>
      </c>
      <c r="N3" t="s">
        <v>23</v>
      </c>
      <c r="AI3" s="331" t="s">
        <v>137</v>
      </c>
      <c r="AJ3" s="332"/>
      <c r="AK3" s="332"/>
      <c r="AL3" s="332"/>
      <c r="AM3" s="333"/>
    </row>
    <row r="4" spans="5:39" ht="13.5" thickBot="1" x14ac:dyDescent="0.25">
      <c r="E4" t="s">
        <v>21</v>
      </c>
      <c r="F4" s="26">
        <f ca="1">(N4+(N7*N6/(1+F12)^N6))/(N5+(N7/(1+F12)^N6))</f>
        <v>2.3536561532805904</v>
      </c>
      <c r="N4">
        <f ca="1">SUM(OFFSET($L$22,,,$I$7*$I$9))</f>
        <v>23536561.532805901</v>
      </c>
    </row>
    <row r="5" spans="5:39" ht="13.5" thickBot="1" x14ac:dyDescent="0.25">
      <c r="N5">
        <f ca="1">SUM(OFFSET($K$22,,,$I$7*$I$9))</f>
        <v>9999999.9999999981</v>
      </c>
      <c r="AI5" s="30" t="s">
        <v>164</v>
      </c>
      <c r="AJ5" s="94"/>
    </row>
    <row r="6" spans="5:39" ht="13.5" thickBot="1" x14ac:dyDescent="0.25">
      <c r="E6" s="3" t="s">
        <v>11</v>
      </c>
      <c r="F6" s="90">
        <v>10000000</v>
      </c>
      <c r="H6" s="3" t="s">
        <v>13</v>
      </c>
      <c r="I6" s="70">
        <v>5</v>
      </c>
      <c r="N6" s="25">
        <f ca="1">OFFSET($D$21,$I$9*$I$7,0)</f>
        <v>0</v>
      </c>
      <c r="AI6" s="167" t="s">
        <v>163</v>
      </c>
      <c r="AJ6" s="168">
        <f>CAP_Senior</f>
        <v>20</v>
      </c>
    </row>
    <row r="7" spans="5:39" ht="13.5" thickBot="1" x14ac:dyDescent="0.25">
      <c r="E7" s="1"/>
      <c r="H7" s="3" t="s">
        <v>14</v>
      </c>
      <c r="I7" s="19">
        <v>12</v>
      </c>
      <c r="K7" s="9"/>
      <c r="N7">
        <f ca="1">OFFSET($N$22,$I$7*$I$9,0)</f>
        <v>0</v>
      </c>
      <c r="AI7" s="167" t="s">
        <v>161</v>
      </c>
      <c r="AJ7" s="168">
        <f>CAP_CB</f>
        <v>20</v>
      </c>
    </row>
    <row r="8" spans="5:39" ht="13.5" thickBot="1" x14ac:dyDescent="0.25">
      <c r="H8" s="3" t="s">
        <v>1</v>
      </c>
      <c r="I8" s="3">
        <f>I6*I7</f>
        <v>60</v>
      </c>
    </row>
    <row r="9" spans="5:39" ht="13.5" thickBot="1" x14ac:dyDescent="0.25">
      <c r="E9" s="1"/>
      <c r="H9" s="24" t="s">
        <v>22</v>
      </c>
      <c r="I9" s="19">
        <v>100</v>
      </c>
      <c r="AI9" s="186" t="s">
        <v>162</v>
      </c>
    </row>
    <row r="10" spans="5:39" ht="13.5" thickBot="1" x14ac:dyDescent="0.25">
      <c r="E10" s="4"/>
      <c r="F10" s="102" t="s">
        <v>7</v>
      </c>
      <c r="G10" s="102" t="s">
        <v>8</v>
      </c>
      <c r="I10" s="22"/>
      <c r="AI10" s="168" t="str">
        <f>Senior_LP_TYPE</f>
        <v>A+/A spread not capped</v>
      </c>
    </row>
    <row r="11" spans="5:39" x14ac:dyDescent="0.2">
      <c r="E11" s="7" t="s">
        <v>12</v>
      </c>
      <c r="F11" s="69">
        <f>'[2]Option Premium'!$F$45/100</f>
        <v>1.7000000000000001E-2</v>
      </c>
      <c r="G11" s="6">
        <f>(1+F11)^(1/$I$7)-1</f>
        <v>1.4057468926966799E-3</v>
      </c>
    </row>
    <row r="12" spans="5:39" x14ac:dyDescent="0.2">
      <c r="E12" s="7" t="s">
        <v>16</v>
      </c>
      <c r="F12" s="18">
        <f>F11</f>
        <v>1.7000000000000001E-2</v>
      </c>
      <c r="G12" s="6"/>
      <c r="T12" s="21" t="s">
        <v>67</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102" t="s">
        <v>5</v>
      </c>
      <c r="G16" s="102" t="s">
        <v>6</v>
      </c>
      <c r="J16" s="2"/>
      <c r="U16" s="30" t="s">
        <v>73</v>
      </c>
      <c r="AA16" s="30" t="s">
        <v>65</v>
      </c>
      <c r="AD16" s="30" t="s">
        <v>80</v>
      </c>
      <c r="AK16" s="181">
        <f>AL16*AK13</f>
        <v>0.83</v>
      </c>
      <c r="AL16" s="183">
        <f>1-AL15</f>
        <v>0.83</v>
      </c>
      <c r="AM16" s="150" t="s">
        <v>136</v>
      </c>
    </row>
    <row r="17" spans="1:39" ht="13.5" thickBot="1" x14ac:dyDescent="0.25">
      <c r="E17" s="1"/>
      <c r="F17" s="10">
        <f>SUM(F22:F381)</f>
        <v>407781.85242421238</v>
      </c>
      <c r="G17" s="11">
        <f>SUM(G22:H381)</f>
        <v>10000000</v>
      </c>
      <c r="AA17" s="87">
        <f>Y20/SUMPRODUCT(V22:V381,U22:U381)*1200</f>
        <v>-0.49790288237042268</v>
      </c>
      <c r="AB17" s="88" t="s">
        <v>77</v>
      </c>
      <c r="AD17" t="s">
        <v>82</v>
      </c>
      <c r="AF17" s="103" t="s">
        <v>85</v>
      </c>
      <c r="AG17" s="73">
        <f>AG18/AD18</f>
        <v>1.3836811576821426</v>
      </c>
      <c r="AM17" s="30" t="s">
        <v>88</v>
      </c>
    </row>
    <row r="18" spans="1:39" ht="13.5" thickBot="1" x14ac:dyDescent="0.25">
      <c r="N18" t="s">
        <v>19</v>
      </c>
      <c r="S18" s="1" t="s">
        <v>79</v>
      </c>
      <c r="T18" s="93">
        <f>locallinterp(T19*12,'BBG rates'!$A$10:$A$27,'BBG rates'!$D$10:$D$27)</f>
        <v>-0.51788541410040156</v>
      </c>
      <c r="U18" s="92" t="s">
        <v>78</v>
      </c>
      <c r="AA18" s="73">
        <f>((1+AA17%/12)^12-1)*100</f>
        <v>-0.49676821069749577</v>
      </c>
      <c r="AB18" s="86" t="s">
        <v>66</v>
      </c>
      <c r="AD18" s="96">
        <f>(SUMPRODUCT(AD22:AD381,G22:G381)+SUMPRODUCT(AD22:AD381,H22:H381))/F6</f>
        <v>2.4405520844644282</v>
      </c>
      <c r="AE18" t="s">
        <v>83</v>
      </c>
      <c r="AF18" s="103" t="s">
        <v>87</v>
      </c>
      <c r="AG18">
        <f>'[3]IK 5Y fixed'!$L$4*100</f>
        <v>3.376945933615306</v>
      </c>
      <c r="AH18" s="94" t="s">
        <v>192</v>
      </c>
      <c r="AM18" s="146">
        <f>SUM(AM22:AM381)/SUM(E21:E380)*12+EMTN_Addon</f>
        <v>10.391230347869401</v>
      </c>
    </row>
    <row r="19" spans="1:39" ht="13.5" thickBot="1" x14ac:dyDescent="0.25">
      <c r="J19" t="s">
        <v>24</v>
      </c>
      <c r="K19" t="s">
        <v>25</v>
      </c>
      <c r="L19" t="s">
        <v>26</v>
      </c>
      <c r="S19" s="1" t="s">
        <v>27</v>
      </c>
      <c r="T19" s="74">
        <f>IF(I7=12,SUMPRODUCT(T22:T381,D22:D381)/F6,"set frequency to 12")</f>
        <v>2.4173498950556334</v>
      </c>
      <c r="U19" t="str">
        <f>IF(SUM(T22:T381)=F6,"ok","check")</f>
        <v>ok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102" t="str">
        <f>CONCATENATE("Outstanding ",F13*100,"% prepay")</f>
        <v>Outstanding 4% prepay</v>
      </c>
      <c r="F20" s="8" t="s">
        <v>9</v>
      </c>
      <c r="G20" s="102" t="s">
        <v>10</v>
      </c>
      <c r="H20" s="8" t="s">
        <v>2</v>
      </c>
      <c r="I20" s="102" t="s">
        <v>3</v>
      </c>
      <c r="J20" s="330" t="s">
        <v>15</v>
      </c>
      <c r="K20" s="330"/>
      <c r="L20" s="330"/>
      <c r="M20" s="20"/>
      <c r="N20" s="102" t="s">
        <v>18</v>
      </c>
      <c r="O20" s="102"/>
      <c r="P20" s="102"/>
      <c r="S20" s="33" t="str">
        <f>"Principals only (incl "&amp;F13*100&amp;"% CPR)"</f>
        <v>Principals only (incl 4% CPR)</v>
      </c>
      <c r="T20" s="76"/>
      <c r="U20" s="32"/>
      <c r="X20" s="30" t="s">
        <v>63</v>
      </c>
      <c r="Y20" s="67">
        <f>SUMPRODUCT(Y22:Y381,$V22:$V381)</f>
        <v>-121409.96212116542</v>
      </c>
      <c r="Z20" s="30"/>
      <c r="AA20" s="78">
        <f>SUMPRODUCT(AA22:AA381,$V22:$V381)</f>
        <v>-121409.96212116537</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9807932.1463470031</v>
      </c>
      <c r="F22" s="2">
        <f t="shared" ref="F22:F85" si="1">IF($A22&lt;=$I$8,-IPMT($G$11,1,$I$8-$A22+1,$E21),0)</f>
        <v>14057.468926966798</v>
      </c>
      <c r="G22" s="2">
        <f>IF($A22&lt;=$I$8,-PPMT($G$11,1,$I$8-$A22+1,$E21),0)</f>
        <v>159853.77549518138</v>
      </c>
      <c r="H22" s="2">
        <f>IF($A22&lt;=$I$8,(E21-G22)*$G$13,0)</f>
        <v>32214.078157815879</v>
      </c>
      <c r="I22" s="2">
        <f>SUM(F22:H22)</f>
        <v>206125.32257996406</v>
      </c>
      <c r="J22" s="2">
        <f>IF($I$7=1,I22*A22,IF($I$7=2,I22*B22,IF($I$7=4,I22*C22,I22*D22)))</f>
        <v>17177.110214997003</v>
      </c>
      <c r="K22" s="2">
        <f>I22/(1+$F$12)^IF($I$7=1,$A22,IF($I$7=2,$B22,IF($I$7=4,$C22,$D22)))</f>
        <v>205835.96930570735</v>
      </c>
      <c r="L22" s="2">
        <f>J22/(1+$F$12)^IF($I$7=1,$A22,IF($I$7=2,$B22,IF($I$7=4,$C22,$D22)))</f>
        <v>17152.997442142278</v>
      </c>
      <c r="M22" s="2"/>
      <c r="N22" s="28">
        <f>IF($A22&lt;=$I$8,N21-P22,0)</f>
        <v>9840146.2245048191</v>
      </c>
      <c r="O22" s="2">
        <f>IF($A22&lt;=$I$8,-IPMT($G$11,1,$I$8-$A22+1,$N21),0)</f>
        <v>14057.468926966798</v>
      </c>
      <c r="P22" s="2">
        <f>IF($A22&lt;=$I$8,-PPMT($G$11,1,$I$8-$A22+1,$N21),0)</f>
        <v>159853.77549518138</v>
      </c>
      <c r="R22">
        <f>ROUND(D22*12,1)</f>
        <v>1</v>
      </c>
      <c r="S22" s="89">
        <f t="shared" ref="S22:S85" si="2">IF(D22&lt;$I$9,G22+H22,0)</f>
        <v>192067.85365299726</v>
      </c>
      <c r="T22" s="89">
        <f>IF(AND(S22=0,S21&gt;0),SUM($G22:$H$381),S22)</f>
        <v>192067.85365299726</v>
      </c>
      <c r="U22" s="82">
        <f>SUM(T22:T$381)</f>
        <v>9999999.9999999981</v>
      </c>
      <c r="V22" s="68">
        <f>localspline(R22,'BBG rates'!$G$10:$G$27,'BBG rates'!$K$10:$K$27)</f>
        <v>1.0002517930437387</v>
      </c>
      <c r="W22" s="68">
        <f>locallinterp(R22,'BBG rates'!$G$10:$G$27,'BBG rates'!$J$10:$J$27)</f>
        <v>-0.48612500000000003</v>
      </c>
      <c r="X22" s="56">
        <f>((1+W22%)^(1/12)-1)*1200</f>
        <v>-0.48721149787493978</v>
      </c>
      <c r="Y22" s="66">
        <f t="shared" ref="Y22:Y85" si="3">T22*X22%/12+Y23</f>
        <v>-4196.3767989068992</v>
      </c>
      <c r="Z22" s="72">
        <f t="shared" ref="Z22:Z85" si="4">IF(U22=0,0,Y22*1200/U22)</f>
        <v>-0.50356521586882796</v>
      </c>
      <c r="AA22" s="79">
        <f t="shared" ref="AA22:AA85" si="5">T22*$AA$17%/12+AA23</f>
        <v>-4149.1906864201892</v>
      </c>
      <c r="AB22" s="81">
        <f>IF(U22=0,0,AA22*1200/U22)</f>
        <v>-0.49790288237042279</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6613923.43783544</v>
      </c>
    </row>
    <row r="23" spans="1:39" x14ac:dyDescent="0.2">
      <c r="A23" s="7">
        <v>2</v>
      </c>
      <c r="B23" s="7">
        <v>1</v>
      </c>
      <c r="C23" s="7">
        <v>0.5</v>
      </c>
      <c r="D23" s="12">
        <f t="shared" si="0"/>
        <v>0.16666666666666666</v>
      </c>
      <c r="E23" s="29">
        <f>IF($A23&lt;=$I$8,E22-G23-H23,0)</f>
        <v>9616791.4342726134</v>
      </c>
      <c r="F23" s="2">
        <f t="shared" si="1"/>
        <v>13787.470138507177</v>
      </c>
      <c r="G23" s="2">
        <f t="shared" ref="G23:G86" si="8">IF($A23&lt;=$I$8,-PPMT($G$11,1,$I$8-$A23+1,$E22),0)</f>
        <v>159554.4341242045</v>
      </c>
      <c r="H23" s="2">
        <f t="shared" ref="H23:H86" si="9">IF($A23&lt;=$I$8,(E22-G23)*$G$13,0)</f>
        <v>31586.277950185122</v>
      </c>
      <c r="I23" s="2">
        <f t="shared" ref="I23:I53" si="10">SUM(F23:H23)</f>
        <v>204928.18221289679</v>
      </c>
      <c r="J23" s="2">
        <f>IF($I$7=1,I23*A23,IF($I$7=2,I23*B23,IF($I$7=4,I23*C23,I23*D23)))</f>
        <v>34154.697035482794</v>
      </c>
      <c r="K23" s="2">
        <f t="shared" ref="K23:L85" si="11">I23/(1+$F$12)^IF($I$7=1,$A23,IF($I$7=2,$B23,IF($I$7=4,$C23,$D23)))</f>
        <v>204353.24051974076</v>
      </c>
      <c r="L23" s="2">
        <f t="shared" si="11"/>
        <v>34058.873419956792</v>
      </c>
      <c r="M23" s="2"/>
      <c r="N23" s="28">
        <f>IF($A23&lt;=$I$8,N22-P23,0)</f>
        <v>9680067.7350614499</v>
      </c>
      <c r="O23" s="2">
        <f t="shared" ref="O23:O86" si="12">IF($A23&lt;=$I$8,-IPMT($G$11,1,$I$8-$A23+1,$N22),0)</f>
        <v>13832.754978778616</v>
      </c>
      <c r="P23" s="2">
        <f t="shared" ref="P23:P86" si="13">IF($A23&lt;=$I$8,-PPMT($G$11,1,$I$8-$A23+1,$N22),0)</f>
        <v>160078.48944336962</v>
      </c>
      <c r="R23">
        <f t="shared" ref="R23:R86" si="14">ROUND(D23*12,1)</f>
        <v>2</v>
      </c>
      <c r="S23" s="89">
        <f t="shared" si="2"/>
        <v>191140.71207438962</v>
      </c>
      <c r="T23" s="89">
        <f>IF(AND(S23=0,S22&gt;0),SUM($G23:$H$381),S23)</f>
        <v>191140.71207438962</v>
      </c>
      <c r="U23" s="82">
        <f>SUM(T23:T$381)</f>
        <v>9807932.1463469993</v>
      </c>
      <c r="V23" s="68">
        <f>localspline(R23,'BBG rates'!$G$10:$G$27,'BBG rates'!$K$10:$K$27)</f>
        <v>1.0007036717399336</v>
      </c>
      <c r="W23" s="68">
        <f>locallinterp(R23,'BBG rates'!$G$10:$G$27,'BBG rates'!$J$10:$J$27)</f>
        <v>-0.48849999999999999</v>
      </c>
      <c r="X23" s="56">
        <f t="shared" ref="X23:X86" si="15">((1+W23%)^(1/12)-1)*1200</f>
        <v>-0.48959715685596983</v>
      </c>
      <c r="Y23" s="66">
        <f t="shared" si="3"/>
        <v>-4118.395410013648</v>
      </c>
      <c r="Z23" s="72">
        <f t="shared" si="4"/>
        <v>-0.50388546925837696</v>
      </c>
      <c r="AA23" s="79">
        <f t="shared" si="5"/>
        <v>-4069.4980714664161</v>
      </c>
      <c r="AB23" s="81">
        <f t="shared" ref="AB23:AB86" si="16">IF(U23=0,0,AA23*1200/U23)</f>
        <v>-0.49790288237042285</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6611155.7934164815</v>
      </c>
    </row>
    <row r="24" spans="1:39" x14ac:dyDescent="0.2">
      <c r="A24" s="7">
        <v>3</v>
      </c>
      <c r="B24" s="7">
        <v>1.5</v>
      </c>
      <c r="C24" s="7">
        <v>0.75</v>
      </c>
      <c r="D24" s="12">
        <f t="shared" si="0"/>
        <v>0.25</v>
      </c>
      <c r="E24" s="29">
        <f t="shared" ref="E24:E87" si="17">IF($A24&lt;=$I$8,E23-G24-H24,0)</f>
        <v>9426574.2698465046</v>
      </c>
      <c r="F24" s="2">
        <f t="shared" si="1"/>
        <v>13518.774676440773</v>
      </c>
      <c r="G24" s="2">
        <f t="shared" si="8"/>
        <v>159255.65329836399</v>
      </c>
      <c r="H24" s="2">
        <f t="shared" si="9"/>
        <v>30961.511127745081</v>
      </c>
      <c r="I24" s="2">
        <f t="shared" ref="I24:I30" si="18">SUM(F24:H24)</f>
        <v>203735.93910254986</v>
      </c>
      <c r="J24" s="2">
        <f t="shared" ref="J24:J87" si="19">IF($I$7=1,I24*A24,IF($I$7=2,I24*B24,IF($I$7=4,I24*C24,I24*D24)))</f>
        <v>50933.984775637466</v>
      </c>
      <c r="K24" s="2">
        <f t="shared" si="11"/>
        <v>202879.14561011767</v>
      </c>
      <c r="L24" s="2">
        <f t="shared" si="11"/>
        <v>50719.786402529418</v>
      </c>
      <c r="M24" s="2"/>
      <c r="N24" s="28">
        <f t="shared" ref="N24:N87" si="20">IF($A24&lt;=$I$8,N23-P24,0)</f>
        <v>9519764.2157789581</v>
      </c>
      <c r="O24" s="2">
        <f t="shared" si="12"/>
        <v>13607.72513965602</v>
      </c>
      <c r="P24" s="2">
        <f t="shared" si="13"/>
        <v>160303.5192824922</v>
      </c>
      <c r="R24">
        <f t="shared" si="14"/>
        <v>3</v>
      </c>
      <c r="S24" s="89">
        <f t="shared" si="2"/>
        <v>190217.16442610908</v>
      </c>
      <c r="T24" s="89">
        <f>IF(AND(S24=0,S23&gt;0),SUM($G24:$H$381),S24)</f>
        <v>190217.16442610908</v>
      </c>
      <c r="U24" s="82">
        <f>SUM(T24:T$381)</f>
        <v>9616791.4342726115</v>
      </c>
      <c r="V24" s="68">
        <f>localspline(R24,'BBG rates'!$G$10:$G$27,'BBG rates'!$K$10:$K$27)</f>
        <v>1.0011555447240852</v>
      </c>
      <c r="W24" s="68">
        <f>locallinterp(R24,'BBG rates'!$G$10:$G$27,'BBG rates'!$J$10:$J$27)</f>
        <v>-0.49087500000000001</v>
      </c>
      <c r="X24" s="56">
        <f t="shared" si="15"/>
        <v>-0.49198286803018298</v>
      </c>
      <c r="Y24" s="66">
        <f t="shared" si="3"/>
        <v>-4040.4104523544424</v>
      </c>
      <c r="Z24" s="72">
        <f t="shared" si="4"/>
        <v>-0.50416945984147343</v>
      </c>
      <c r="AA24" s="79">
        <f t="shared" si="5"/>
        <v>-3990.190145232938</v>
      </c>
      <c r="AB24" s="81">
        <f t="shared" si="16"/>
        <v>-0.49790288237042285</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6605647.2242837818</v>
      </c>
    </row>
    <row r="25" spans="1:39" x14ac:dyDescent="0.2">
      <c r="A25" s="7">
        <v>4</v>
      </c>
      <c r="B25" s="7">
        <v>2</v>
      </c>
      <c r="C25" s="7">
        <v>1</v>
      </c>
      <c r="D25" s="12">
        <f t="shared" si="0"/>
        <v>0.33333333333333331</v>
      </c>
      <c r="E25" s="29">
        <f t="shared" si="17"/>
        <v>9237277.0719501805</v>
      </c>
      <c r="F25" s="2">
        <f t="shared" si="1"/>
        <v>13251.377488611197</v>
      </c>
      <c r="G25" s="2">
        <f t="shared" si="8"/>
        <v>158957.43196798576</v>
      </c>
      <c r="H25" s="2">
        <f t="shared" si="9"/>
        <v>30339.765928339417</v>
      </c>
      <c r="I25" s="2">
        <f t="shared" si="18"/>
        <v>202548.57538493638</v>
      </c>
      <c r="J25" s="2">
        <f t="shared" si="19"/>
        <v>67516.191794978789</v>
      </c>
      <c r="K25" s="2">
        <f>I25/(1+$F$12)^IF($I$7=1,$A25,IF($I$7=2,$B25,IF($I$7=4,$C25,$D25)))</f>
        <v>201413.63864904095</v>
      </c>
      <c r="L25" s="2">
        <f>J25/(1+$F$12)^IF($I$7=1,$A25,IF($I$7=2,$B25,IF($I$7=4,$C25,$D25)))</f>
        <v>67137.879549680307</v>
      </c>
      <c r="M25" s="2"/>
      <c r="N25" s="28">
        <f t="shared" si="20"/>
        <v>9359235.3503223453</v>
      </c>
      <c r="O25" s="2">
        <f t="shared" si="12"/>
        <v>13382.378965536316</v>
      </c>
      <c r="P25" s="2">
        <f t="shared" si="13"/>
        <v>160528.86545661188</v>
      </c>
      <c r="R25">
        <f t="shared" si="14"/>
        <v>4</v>
      </c>
      <c r="S25" s="89">
        <f t="shared" si="2"/>
        <v>189297.19789632517</v>
      </c>
      <c r="T25" s="89">
        <f>IF(AND(S25=0,S24&gt;0),SUM($G25:$H$381),S25)</f>
        <v>189297.19789632517</v>
      </c>
      <c r="U25" s="82">
        <f>SUM(T25:T$381)</f>
        <v>9426574.2698465027</v>
      </c>
      <c r="V25" s="68">
        <f>localspline(R25,'BBG rates'!$G$10:$G$27,'BBG rates'!$K$10:$K$27)</f>
        <v>1.0016072346102698</v>
      </c>
      <c r="W25" s="68">
        <f>locallinterp(R25,'BBG rates'!$G$10:$G$27,'BBG rates'!$J$10:$J$27)</f>
        <v>-0.49325000000000002</v>
      </c>
      <c r="X25" s="56">
        <f t="shared" si="15"/>
        <v>-0.49436863140024379</v>
      </c>
      <c r="Y25" s="66">
        <f t="shared" si="3"/>
        <v>-3962.424130602004</v>
      </c>
      <c r="Z25" s="72">
        <f t="shared" si="4"/>
        <v>-0.50441537090863353</v>
      </c>
      <c r="AA25" s="79">
        <f t="shared" si="5"/>
        <v>-3911.2654165295312</v>
      </c>
      <c r="AB25" s="81">
        <f t="shared" si="16"/>
        <v>-0.49790288237042279</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6597424.2947799452</v>
      </c>
    </row>
    <row r="26" spans="1:39" x14ac:dyDescent="0.2">
      <c r="A26" s="7">
        <v>5</v>
      </c>
      <c r="B26" s="7">
        <v>2.5</v>
      </c>
      <c r="C26" s="7">
        <v>1.25</v>
      </c>
      <c r="D26" s="12">
        <f t="shared" si="0"/>
        <v>0.41666666666666669</v>
      </c>
      <c r="E26" s="29">
        <f t="shared" si="17"/>
        <v>9048896.2722330727</v>
      </c>
      <c r="F26" s="2">
        <f t="shared" si="1"/>
        <v>12985.273540872251</v>
      </c>
      <c r="G26" s="2">
        <f t="shared" si="8"/>
        <v>158659.76908536156</v>
      </c>
      <c r="H26" s="2">
        <f t="shared" si="9"/>
        <v>29721.03063174797</v>
      </c>
      <c r="I26" s="2">
        <f t="shared" si="18"/>
        <v>201366.0732579818</v>
      </c>
      <c r="J26" s="2">
        <f t="shared" si="19"/>
        <v>83902.530524159083</v>
      </c>
      <c r="K26" s="2">
        <f t="shared" si="11"/>
        <v>199956.67394160602</v>
      </c>
      <c r="L26" s="2">
        <f t="shared" si="11"/>
        <v>83315.280809002506</v>
      </c>
      <c r="M26" s="2"/>
      <c r="N26" s="28">
        <f t="shared" si="20"/>
        <v>9198480.8219119292</v>
      </c>
      <c r="O26" s="2">
        <f t="shared" si="12"/>
        <v>13156.716011732558</v>
      </c>
      <c r="P26" s="2">
        <f t="shared" si="13"/>
        <v>160754.52841041566</v>
      </c>
      <c r="R26">
        <f t="shared" si="14"/>
        <v>5</v>
      </c>
      <c r="S26" s="89">
        <f t="shared" si="2"/>
        <v>188380.79971710953</v>
      </c>
      <c r="T26" s="89">
        <f>IF(AND(S26=0,S25&gt;0),SUM($G26:$H$381),S26)</f>
        <v>188380.79971710953</v>
      </c>
      <c r="U26" s="82">
        <f>SUM(T26:T$381)</f>
        <v>9237277.0719501786</v>
      </c>
      <c r="V26" s="68">
        <f>localspline(R26,'BBG rates'!$G$10:$G$27,'BBG rates'!$K$10:$K$27)</f>
        <v>1.0020585640125637</v>
      </c>
      <c r="W26" s="68">
        <f>locallinterp(R26,'BBG rates'!$G$10:$G$27,'BBG rates'!$J$10:$J$27)</f>
        <v>-0.49562499999999998</v>
      </c>
      <c r="X26" s="56">
        <f t="shared" si="15"/>
        <v>-0.49675444696828386</v>
      </c>
      <c r="Y26" s="66">
        <f t="shared" si="3"/>
        <v>-3884.4386333920811</v>
      </c>
      <c r="Z26" s="72">
        <f t="shared" si="4"/>
        <v>-0.5046212562168384</v>
      </c>
      <c r="AA26" s="79">
        <f t="shared" si="5"/>
        <v>-3832.7223994818441</v>
      </c>
      <c r="AB26" s="81">
        <f t="shared" si="16"/>
        <v>-0.49790288237042274</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6586291.0561440857</v>
      </c>
    </row>
    <row r="27" spans="1:39" x14ac:dyDescent="0.2">
      <c r="A27" s="7">
        <v>6</v>
      </c>
      <c r="B27" s="7">
        <v>3</v>
      </c>
      <c r="C27" s="7">
        <v>1.5</v>
      </c>
      <c r="D27" s="12">
        <f t="shared" si="0"/>
        <v>0.5</v>
      </c>
      <c r="E27" s="29">
        <f t="shared" si="17"/>
        <v>8861428.3150687832</v>
      </c>
      <c r="F27" s="2">
        <f t="shared" si="1"/>
        <v>12720.457817026212</v>
      </c>
      <c r="G27" s="2">
        <f t="shared" si="8"/>
        <v>158362.66360474491</v>
      </c>
      <c r="H27" s="2">
        <f t="shared" si="9"/>
        <v>29105.293559543028</v>
      </c>
      <c r="I27" s="2">
        <f t="shared" si="18"/>
        <v>200188.41498131416</v>
      </c>
      <c r="J27" s="2">
        <f t="shared" si="19"/>
        <v>100094.20749065708</v>
      </c>
      <c r="K27" s="2">
        <f t="shared" si="11"/>
        <v>198508.20602465206</v>
      </c>
      <c r="L27" s="2">
        <f t="shared" si="11"/>
        <v>99254.103012326028</v>
      </c>
      <c r="M27" s="2"/>
      <c r="N27" s="28">
        <f t="shared" si="20"/>
        <v>9037500.3133227136</v>
      </c>
      <c r="O27" s="2">
        <f t="shared" si="12"/>
        <v>12930.735832932696</v>
      </c>
      <c r="P27" s="2">
        <f t="shared" si="13"/>
        <v>160980.50858921549</v>
      </c>
      <c r="R27">
        <f t="shared" si="14"/>
        <v>6</v>
      </c>
      <c r="S27" s="89">
        <f t="shared" si="2"/>
        <v>187467.95716428795</v>
      </c>
      <c r="T27" s="89">
        <f>IF(AND(S27=0,S26&gt;0),SUM($G27:$H$381),S27)</f>
        <v>187467.95716428795</v>
      </c>
      <c r="U27" s="82">
        <f>SUM(T27:T$381)</f>
        <v>9048896.2722330689</v>
      </c>
      <c r="V27" s="68">
        <f>localspline(R27,'BBG rates'!$G$10:$G$27,'BBG rates'!$K$10:$K$27)</f>
        <v>1.0025100708007813</v>
      </c>
      <c r="W27" s="68">
        <f>locallinterp(R27,'BBG rates'!$G$10:$G$27,'BBG rates'!$J$10:$J$27)</f>
        <v>-0.498</v>
      </c>
      <c r="X27" s="56">
        <f t="shared" si="15"/>
        <v>-0.49914031473683451</v>
      </c>
      <c r="Y27" s="66">
        <f t="shared" si="3"/>
        <v>-3806.4561334063178</v>
      </c>
      <c r="Z27" s="72">
        <f t="shared" si="4"/>
        <v>-0.50478502821431515</v>
      </c>
      <c r="AA27" s="79">
        <f t="shared" si="5"/>
        <v>-3754.5596135131823</v>
      </c>
      <c r="AB27" s="81">
        <f t="shared" si="16"/>
        <v>-0.49790288237042274</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6572275.9171051336</v>
      </c>
    </row>
    <row r="28" spans="1:39" x14ac:dyDescent="0.2">
      <c r="A28" s="7">
        <v>7</v>
      </c>
      <c r="B28" s="7">
        <v>3.5</v>
      </c>
      <c r="C28" s="7">
        <v>1.75</v>
      </c>
      <c r="D28" s="12">
        <f t="shared" si="0"/>
        <v>0.58333333333333337</v>
      </c>
      <c r="E28" s="29">
        <f t="shared" si="17"/>
        <v>8674869.6575114895</v>
      </c>
      <c r="F28" s="2">
        <f t="shared" si="1"/>
        <v>12456.925318762318</v>
      </c>
      <c r="G28" s="2">
        <f t="shared" si="8"/>
        <v>158066.11448234753</v>
      </c>
      <c r="H28" s="2">
        <f t="shared" si="9"/>
        <v>28492.543074946105</v>
      </c>
      <c r="I28" s="2">
        <f t="shared" si="18"/>
        <v>199015.58287605594</v>
      </c>
      <c r="J28" s="2">
        <f t="shared" si="19"/>
        <v>116092.42334436598</v>
      </c>
      <c r="K28" s="2">
        <f t="shared" si="11"/>
        <v>197068.18966561975</v>
      </c>
      <c r="L28" s="2">
        <f t="shared" si="11"/>
        <v>114956.44397161153</v>
      </c>
      <c r="M28" s="2"/>
      <c r="N28" s="28">
        <f t="shared" si="20"/>
        <v>8876293.5068837646</v>
      </c>
      <c r="O28" s="2">
        <f t="shared" si="12"/>
        <v>12704.437983198675</v>
      </c>
      <c r="P28" s="2">
        <f t="shared" si="13"/>
        <v>161206.80643894948</v>
      </c>
      <c r="R28">
        <f t="shared" si="14"/>
        <v>7</v>
      </c>
      <c r="S28" s="89">
        <f t="shared" si="2"/>
        <v>186558.65755729363</v>
      </c>
      <c r="T28" s="89">
        <f>IF(AND(S28=0,S27&gt;0),SUM($G28:$H$381),S28)</f>
        <v>186558.65755729363</v>
      </c>
      <c r="U28" s="82">
        <f>SUM(T28:T$381)</f>
        <v>8861428.3150687795</v>
      </c>
      <c r="V28" s="68">
        <f>localspline(R28,'BBG rates'!$G$10:$G$27,'BBG rates'!$K$10:$K$27)</f>
        <v>1.0029614583797093</v>
      </c>
      <c r="W28" s="68">
        <f>locallinterp(R28,'BBG rates'!$G$10:$G$27,'BBG rates'!$J$10:$J$27)</f>
        <v>-0.50037500000000001</v>
      </c>
      <c r="X28" s="56">
        <f t="shared" si="15"/>
        <v>-0.50152623470829383</v>
      </c>
      <c r="Y28" s="66">
        <f t="shared" si="3"/>
        <v>-3728.4787874546059</v>
      </c>
      <c r="Z28" s="72">
        <f t="shared" si="4"/>
        <v>-0.50490444495694142</v>
      </c>
      <c r="AA28" s="79">
        <f t="shared" si="5"/>
        <v>-3676.7755833263541</v>
      </c>
      <c r="AB28" s="81">
        <f t="shared" si="16"/>
        <v>-0.49790288237042285</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6556429.602188454</v>
      </c>
    </row>
    <row r="29" spans="1:39" x14ac:dyDescent="0.2">
      <c r="A29" s="7">
        <v>8</v>
      </c>
      <c r="B29" s="7">
        <v>4</v>
      </c>
      <c r="C29" s="7">
        <v>2</v>
      </c>
      <c r="D29" s="12">
        <f t="shared" si="0"/>
        <v>0.66666666666666663</v>
      </c>
      <c r="E29" s="29">
        <f t="shared" si="17"/>
        <v>8489216.7692524679</v>
      </c>
      <c r="F29" s="2">
        <f t="shared" si="1"/>
        <v>12194.671065595488</v>
      </c>
      <c r="G29" s="2">
        <f t="shared" si="8"/>
        <v>157770.12067633597</v>
      </c>
      <c r="H29" s="2">
        <f t="shared" si="9"/>
        <v>27882.767582685188</v>
      </c>
      <c r="I29" s="2">
        <f t="shared" si="18"/>
        <v>197847.55932461665</v>
      </c>
      <c r="J29" s="2">
        <f t="shared" si="19"/>
        <v>131898.37288307777</v>
      </c>
      <c r="K29" s="2">
        <f t="shared" si="11"/>
        <v>195636.57986141453</v>
      </c>
      <c r="L29" s="2">
        <f t="shared" si="11"/>
        <v>130424.38657427636</v>
      </c>
      <c r="M29" s="2"/>
      <c r="N29" s="28">
        <f t="shared" si="20"/>
        <v>8714860.0844775811</v>
      </c>
      <c r="O29" s="2">
        <f t="shared" si="12"/>
        <v>12477.822015965568</v>
      </c>
      <c r="P29" s="2">
        <f t="shared" si="13"/>
        <v>161433.42240618262</v>
      </c>
      <c r="R29">
        <f t="shared" si="14"/>
        <v>8</v>
      </c>
      <c r="S29" s="89">
        <f t="shared" si="2"/>
        <v>185652.88825902116</v>
      </c>
      <c r="T29" s="89">
        <f>IF(AND(S29=0,S28&gt;0),SUM($G29:$H$381),S29)</f>
        <v>185652.88825902116</v>
      </c>
      <c r="U29" s="82">
        <f>SUM(T29:T$381)</f>
        <v>8674869.6575114876</v>
      </c>
      <c r="V29" s="68">
        <f>localspline(R29,'BBG rates'!$G$10:$G$27,'BBG rates'!$K$10:$K$27)</f>
        <v>1.0034130262005823</v>
      </c>
      <c r="W29" s="68">
        <f>locallinterp(R29,'BBG rates'!$G$10:$G$27,'BBG rates'!$J$10:$J$27)</f>
        <v>-0.50275000000000003</v>
      </c>
      <c r="X29" s="56">
        <f t="shared" si="15"/>
        <v>-0.50391220688492666</v>
      </c>
      <c r="Y29" s="66">
        <f t="shared" si="3"/>
        <v>-3650.508736557153</v>
      </c>
      <c r="Z29" s="72">
        <f t="shared" si="4"/>
        <v>-0.50497709554349957</v>
      </c>
      <c r="AA29" s="79">
        <f t="shared" si="5"/>
        <v>-3599.3688388855767</v>
      </c>
      <c r="AB29" s="81">
        <f t="shared" si="16"/>
        <v>-0.49790288237042274</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6536927.2049316214</v>
      </c>
    </row>
    <row r="30" spans="1:39" x14ac:dyDescent="0.2">
      <c r="A30" s="7">
        <v>9</v>
      </c>
      <c r="B30" s="7">
        <v>4.5</v>
      </c>
      <c r="C30" s="7">
        <v>2.25</v>
      </c>
      <c r="D30" s="12">
        <f t="shared" si="0"/>
        <v>0.75</v>
      </c>
      <c r="E30" s="29">
        <f t="shared" si="17"/>
        <v>8304466.1325767878</v>
      </c>
      <c r="F30" s="2">
        <f t="shared" si="1"/>
        <v>11933.690094805204</v>
      </c>
      <c r="G30" s="2">
        <f t="shared" si="8"/>
        <v>157474.68114682756</v>
      </c>
      <c r="H30" s="2">
        <f t="shared" si="9"/>
        <v>27275.95552885249</v>
      </c>
      <c r="I30" s="2">
        <f t="shared" si="18"/>
        <v>196684.32677048526</v>
      </c>
      <c r="J30" s="2">
        <f t="shared" si="19"/>
        <v>147513.24507786395</v>
      </c>
      <c r="K30" s="2">
        <f t="shared" si="11"/>
        <v>194213.33183727451</v>
      </c>
      <c r="L30" s="2">
        <f t="shared" si="11"/>
        <v>145659.99887795589</v>
      </c>
      <c r="M30" s="2"/>
      <c r="N30" s="28">
        <f t="shared" si="20"/>
        <v>8553199.7275394741</v>
      </c>
      <c r="O30" s="2">
        <f t="shared" si="12"/>
        <v>12250.887484040684</v>
      </c>
      <c r="P30" s="2">
        <f t="shared" si="13"/>
        <v>161660.35693810749</v>
      </c>
      <c r="R30">
        <f t="shared" si="14"/>
        <v>9</v>
      </c>
      <c r="S30" s="89">
        <f t="shared" si="2"/>
        <v>184750.63667568006</v>
      </c>
      <c r="T30" s="89">
        <f>IF(AND(S30=0,S29&gt;0),SUM($G30:$H$381),S30)</f>
        <v>184750.63667568006</v>
      </c>
      <c r="U30" s="82">
        <f>SUM(T30:T$381)</f>
        <v>8489216.769252466</v>
      </c>
      <c r="V30" s="68">
        <f>localspline(R30,'BBG rates'!$G$10:$G$27,'BBG rates'!$K$10:$K$27)</f>
        <v>1.0038645968774773</v>
      </c>
      <c r="W30" s="68">
        <f>locallinterp(R30,'BBG rates'!$G$10:$G$27,'BBG rates'!$J$10:$J$27)</f>
        <v>-0.50512500000000005</v>
      </c>
      <c r="X30" s="56">
        <f t="shared" si="15"/>
        <v>-0.50629823126926432</v>
      </c>
      <c r="Y30" s="66">
        <f t="shared" si="3"/>
        <v>-3572.5481060261832</v>
      </c>
      <c r="Z30" s="72">
        <f t="shared" si="4"/>
        <v>-0.5050003838703867</v>
      </c>
      <c r="AA30" s="79">
        <f t="shared" si="5"/>
        <v>-3522.3379153984429</v>
      </c>
      <c r="AB30" s="81">
        <f t="shared" si="16"/>
        <v>-0.49790288237042279</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6513804.6748890309</v>
      </c>
    </row>
    <row r="31" spans="1:39" x14ac:dyDescent="0.2">
      <c r="A31" s="7">
        <v>10</v>
      </c>
      <c r="B31" s="7">
        <v>5</v>
      </c>
      <c r="C31" s="7">
        <v>2.5</v>
      </c>
      <c r="D31" s="12">
        <f t="shared" si="0"/>
        <v>0.83333333333333337</v>
      </c>
      <c r="E31" s="29">
        <f t="shared" si="17"/>
        <v>8120614.242320138</v>
      </c>
      <c r="F31" s="2">
        <f t="shared" si="1"/>
        <v>11673.977461374634</v>
      </c>
      <c r="G31" s="2">
        <f t="shared" si="8"/>
        <v>157179.79485588687</v>
      </c>
      <c r="H31" s="2">
        <f t="shared" si="9"/>
        <v>26672.095400762613</v>
      </c>
      <c r="I31" s="2">
        <f t="shared" si="10"/>
        <v>195525.86771802412</v>
      </c>
      <c r="J31" s="2">
        <f t="shared" si="19"/>
        <v>162938.22309835345</v>
      </c>
      <c r="K31" s="2">
        <f t="shared" si="11"/>
        <v>192798.40104564466</v>
      </c>
      <c r="L31" s="2">
        <f t="shared" si="11"/>
        <v>160665.33420470392</v>
      </c>
      <c r="M31" s="2"/>
      <c r="N31" s="28">
        <f t="shared" si="20"/>
        <v>8391312.1170569286</v>
      </c>
      <c r="O31" s="2">
        <f t="shared" si="12"/>
        <v>12023.633939602705</v>
      </c>
      <c r="P31" s="2">
        <f t="shared" si="13"/>
        <v>161887.61048254548</v>
      </c>
      <c r="R31">
        <f t="shared" si="14"/>
        <v>10</v>
      </c>
      <c r="S31" s="89">
        <f t="shared" si="2"/>
        <v>183851.89025664947</v>
      </c>
      <c r="T31" s="89">
        <f>IF(AND(S31=0,S30&gt;0),SUM($G31:$H$381),S31)</f>
        <v>183851.89025664947</v>
      </c>
      <c r="U31" s="82">
        <f>SUM(T31:T$381)</f>
        <v>8304466.1325767851</v>
      </c>
      <c r="V31" s="68">
        <f>localspline(R31,'BBG rates'!$G$10:$G$27,'BBG rates'!$K$10:$K$27)</f>
        <v>1.0043164102569841</v>
      </c>
      <c r="W31" s="68">
        <f>locallinterp(R31,'BBG rates'!$G$10:$G$27,'BBG rates'!$J$10:$J$27)</f>
        <v>-0.50749999999999995</v>
      </c>
      <c r="X31" s="56">
        <f t="shared" si="15"/>
        <v>-0.50868430786370489</v>
      </c>
      <c r="Y31" s="66">
        <f t="shared" si="3"/>
        <v>-3494.5990055472103</v>
      </c>
      <c r="Z31" s="72">
        <f t="shared" si="4"/>
        <v>-0.50497151047510491</v>
      </c>
      <c r="AA31" s="79">
        <f t="shared" si="5"/>
        <v>-3445.6813532979495</v>
      </c>
      <c r="AB31" s="81">
        <f t="shared" si="16"/>
        <v>-0.49790288237042285</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6487097.7515165573</v>
      </c>
    </row>
    <row r="32" spans="1:39" x14ac:dyDescent="0.2">
      <c r="A32" s="7">
        <v>11</v>
      </c>
      <c r="B32" s="7">
        <v>5.5</v>
      </c>
      <c r="C32" s="7">
        <v>2.75</v>
      </c>
      <c r="D32" s="12">
        <f t="shared" si="0"/>
        <v>0.91666666666666663</v>
      </c>
      <c r="E32" s="29">
        <f t="shared" si="17"/>
        <v>7937657.6058258042</v>
      </c>
      <c r="F32" s="2">
        <f t="shared" si="1"/>
        <v>11415.528237929937</v>
      </c>
      <c r="G32" s="2">
        <f t="shared" si="8"/>
        <v>156885.46076752216</v>
      </c>
      <c r="H32" s="2">
        <f t="shared" si="9"/>
        <v>26071.175726811285</v>
      </c>
      <c r="I32" s="2">
        <f t="shared" si="10"/>
        <v>194372.16473226339</v>
      </c>
      <c r="J32" s="2">
        <f t="shared" si="19"/>
        <v>178174.4843379081</v>
      </c>
      <c r="K32" s="2">
        <f t="shared" si="11"/>
        <v>191391.74316505657</v>
      </c>
      <c r="L32" s="2">
        <f t="shared" si="11"/>
        <v>175442.43123463518</v>
      </c>
      <c r="M32" s="2"/>
      <c r="N32" s="28">
        <f t="shared" si="20"/>
        <v>8229196.9335689815</v>
      </c>
      <c r="O32" s="2">
        <f t="shared" si="12"/>
        <v>11796.060934200776</v>
      </c>
      <c r="P32" s="2">
        <f t="shared" si="13"/>
        <v>162115.18348794742</v>
      </c>
      <c r="R32">
        <f t="shared" si="14"/>
        <v>11</v>
      </c>
      <c r="S32" s="89">
        <f t="shared" si="2"/>
        <v>182956.63649433345</v>
      </c>
      <c r="T32" s="89">
        <f>IF(AND(S32=0,S31&gt;0),SUM($G32:$H$381),S32)</f>
        <v>182956.63649433345</v>
      </c>
      <c r="U32" s="82">
        <f>SUM(T32:T$381)</f>
        <v>8120614.2423201362</v>
      </c>
      <c r="V32" s="68">
        <f>localspline(R32,'BBG rates'!$G$10:$G$27,'BBG rates'!$K$10:$K$27)</f>
        <v>1.004768437964791</v>
      </c>
      <c r="W32" s="68">
        <f>locallinterp(R32,'BBG rates'!$G$10:$G$27,'BBG rates'!$J$10:$J$27)</f>
        <v>-0.50987499999999997</v>
      </c>
      <c r="X32" s="56">
        <f t="shared" si="15"/>
        <v>-0.51107043667037999</v>
      </c>
      <c r="Y32" s="66">
        <f t="shared" si="3"/>
        <v>-3416.6635292600122</v>
      </c>
      <c r="Z32" s="72">
        <f t="shared" si="4"/>
        <v>-0.50488745220098119</v>
      </c>
      <c r="AA32" s="79">
        <f t="shared" si="5"/>
        <v>-3369.3976982245858</v>
      </c>
      <c r="AB32" s="81">
        <f t="shared" si="16"/>
        <v>-0.49790288237042279</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6456841.9651724249</v>
      </c>
    </row>
    <row r="33" spans="1:39" x14ac:dyDescent="0.2">
      <c r="A33" s="7">
        <v>12</v>
      </c>
      <c r="B33" s="7">
        <v>6</v>
      </c>
      <c r="C33" s="7">
        <v>3</v>
      </c>
      <c r="D33" s="12">
        <f t="shared" si="0"/>
        <v>1</v>
      </c>
      <c r="E33" s="29">
        <f t="shared" si="17"/>
        <v>7755592.7429017881</v>
      </c>
      <c r="F33" s="2">
        <f t="shared" si="1"/>
        <v>11158.337514679792</v>
      </c>
      <c r="G33" s="2">
        <f t="shared" si="8"/>
        <v>156591.67784768174</v>
      </c>
      <c r="H33" s="2">
        <f t="shared" si="9"/>
        <v>25473.185076334492</v>
      </c>
      <c r="I33" s="2">
        <f t="shared" si="10"/>
        <v>193223.20043869602</v>
      </c>
      <c r="J33" s="2">
        <f t="shared" si="19"/>
        <v>193223.20043869602</v>
      </c>
      <c r="K33" s="2">
        <f t="shared" si="11"/>
        <v>189993.31409901282</v>
      </c>
      <c r="L33" s="2">
        <f t="shared" si="11"/>
        <v>189993.31409901282</v>
      </c>
      <c r="M33" s="2"/>
      <c r="N33" s="28">
        <f t="shared" si="20"/>
        <v>8066853.8571655871</v>
      </c>
      <c r="O33" s="2">
        <f t="shared" si="12"/>
        <v>11568.168018753642</v>
      </c>
      <c r="P33" s="2">
        <f t="shared" si="13"/>
        <v>162343.07640339455</v>
      </c>
      <c r="R33">
        <f t="shared" si="14"/>
        <v>12</v>
      </c>
      <c r="S33" s="89">
        <f t="shared" si="2"/>
        <v>182064.86292401623</v>
      </c>
      <c r="T33" s="89">
        <f>IF(AND(S33=0,S32&gt;0),SUM($G33:$H$381),S33)</f>
        <v>182064.86292401623</v>
      </c>
      <c r="U33" s="82">
        <f>SUM(T33:T$381)</f>
        <v>7937657.6058258023</v>
      </c>
      <c r="V33" s="68">
        <f>localspline(R33,'BBG rates'!$G$10:$G$27,'BBG rates'!$K$10:$K$27)</f>
        <v>1.0052207708358765</v>
      </c>
      <c r="W33" s="68">
        <f>locallinterp(R33,'BBG rates'!$G$10:$G$27,'BBG rates'!$J$10:$J$27)</f>
        <v>-0.51224999999999998</v>
      </c>
      <c r="X33" s="56">
        <f t="shared" si="15"/>
        <v>-0.51345661769208739</v>
      </c>
      <c r="Y33" s="66">
        <f t="shared" si="3"/>
        <v>-3338.7437558392598</v>
      </c>
      <c r="Z33" s="72">
        <f t="shared" si="4"/>
        <v>-0.50474493937185794</v>
      </c>
      <c r="AA33" s="79">
        <f t="shared" si="5"/>
        <v>-3293.4855010084807</v>
      </c>
      <c r="AB33" s="81">
        <f t="shared" si="16"/>
        <v>-0.49790288237042291</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6423072.6381138004</v>
      </c>
    </row>
    <row r="34" spans="1:39" x14ac:dyDescent="0.2">
      <c r="A34" s="7">
        <v>13</v>
      </c>
      <c r="B34" s="7">
        <v>6.5</v>
      </c>
      <c r="C34" s="7">
        <v>3.25</v>
      </c>
      <c r="D34" s="12">
        <f t="shared" si="0"/>
        <v>1.0833333333333333</v>
      </c>
      <c r="E34" s="29">
        <f t="shared" si="17"/>
        <v>7574416.1857780693</v>
      </c>
      <c r="F34" s="2">
        <f t="shared" si="1"/>
        <v>10902.400399355109</v>
      </c>
      <c r="G34" s="2">
        <f t="shared" si="8"/>
        <v>156298.44506425018</v>
      </c>
      <c r="H34" s="2">
        <f t="shared" si="9"/>
        <v>24878.112059468112</v>
      </c>
      <c r="I34" s="2">
        <f t="shared" si="10"/>
        <v>192078.95752307339</v>
      </c>
      <c r="J34" s="2">
        <f t="shared" si="19"/>
        <v>208085.53731666281</v>
      </c>
      <c r="K34" s="2">
        <f t="shared" si="11"/>
        <v>188603.06997487755</v>
      </c>
      <c r="L34" s="2">
        <f t="shared" si="11"/>
        <v>204319.99247278401</v>
      </c>
      <c r="M34" s="2"/>
      <c r="N34" s="28">
        <f t="shared" si="20"/>
        <v>7904282.5674869874</v>
      </c>
      <c r="O34" s="2">
        <f t="shared" si="12"/>
        <v>11339.954743548751</v>
      </c>
      <c r="P34" s="2">
        <f t="shared" si="13"/>
        <v>162571.28967859942</v>
      </c>
      <c r="R34">
        <f t="shared" si="14"/>
        <v>13</v>
      </c>
      <c r="S34" s="89">
        <f t="shared" si="2"/>
        <v>181176.55712371829</v>
      </c>
      <c r="T34" s="89">
        <f>IF(AND(S34=0,S33&gt;0),SUM($G34:$H$381),S34)</f>
        <v>181176.55712371829</v>
      </c>
      <c r="U34" s="82">
        <f>SUM(T34:T$381)</f>
        <v>7755592.7429017862</v>
      </c>
      <c r="V34" s="68">
        <f>localspline(R34,'BBG rates'!$G$10:$G$27,'BBG rates'!$K$10:$K$27)</f>
        <v>1.0056735418767067</v>
      </c>
      <c r="W34" s="68">
        <f>locallinterp(R34,'BBG rates'!$G$10:$G$27,'BBG rates'!$J$10:$J$27)</f>
        <v>-0.51379166666666665</v>
      </c>
      <c r="X34" s="56">
        <f t="shared" si="15"/>
        <v>-0.5150055701634404</v>
      </c>
      <c r="Y34" s="66">
        <f t="shared" si="3"/>
        <v>-3260.841748574644</v>
      </c>
      <c r="Z34" s="72">
        <f t="shared" si="4"/>
        <v>-0.50454043011359884</v>
      </c>
      <c r="AA34" s="79">
        <f t="shared" si="5"/>
        <v>-3217.9433176516109</v>
      </c>
      <c r="AB34" s="81">
        <f t="shared" si="16"/>
        <v>-0.49790288237042285</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6360846.1572475731</v>
      </c>
    </row>
    <row r="35" spans="1:39" x14ac:dyDescent="0.2">
      <c r="A35" s="7">
        <v>14</v>
      </c>
      <c r="B35" s="7">
        <v>7</v>
      </c>
      <c r="C35" s="7">
        <v>3.5</v>
      </c>
      <c r="D35" s="12">
        <f t="shared" si="0"/>
        <v>1.1666666666666667</v>
      </c>
      <c r="E35" s="29">
        <f t="shared" si="17"/>
        <v>7394124.4790640166</v>
      </c>
      <c r="F35" s="2">
        <f t="shared" si="1"/>
        <v>10647.712017148959</v>
      </c>
      <c r="G35" s="2">
        <f t="shared" si="8"/>
        <v>156005.7613870448</v>
      </c>
      <c r="H35" s="2">
        <f t="shared" si="9"/>
        <v>24285.94532700803</v>
      </c>
      <c r="I35" s="2">
        <f t="shared" si="10"/>
        <v>190939.41873120179</v>
      </c>
      <c r="J35" s="2">
        <f t="shared" si="19"/>
        <v>222762.65518640209</v>
      </c>
      <c r="K35" s="2">
        <f t="shared" si="11"/>
        <v>187220.96714277196</v>
      </c>
      <c r="L35" s="2">
        <f t="shared" si="11"/>
        <v>218424.46166656728</v>
      </c>
      <c r="M35" s="2"/>
      <c r="N35" s="28">
        <f t="shared" si="20"/>
        <v>7741482.7437230805</v>
      </c>
      <c r="O35" s="2">
        <f t="shared" si="12"/>
        <v>11111.420658241368</v>
      </c>
      <c r="P35" s="2">
        <f t="shared" si="13"/>
        <v>162799.82376390681</v>
      </c>
      <c r="R35">
        <f t="shared" si="14"/>
        <v>14</v>
      </c>
      <c r="S35" s="89">
        <f t="shared" si="2"/>
        <v>180291.70671405282</v>
      </c>
      <c r="T35" s="89">
        <f>IF(AND(S35=0,S34&gt;0),SUM($G35:$H$381),S35)</f>
        <v>180291.70671405282</v>
      </c>
      <c r="U35" s="82">
        <f>SUM(T35:T$381)</f>
        <v>7574416.1857780684</v>
      </c>
      <c r="V35" s="68">
        <f>localspline(R35,'BBG rates'!$G$10:$G$27,'BBG rates'!$K$10:$K$27)</f>
        <v>1.0061271123856481</v>
      </c>
      <c r="W35" s="68">
        <f>locallinterp(R35,'BBG rates'!$G$10:$G$27,'BBG rates'!$J$10:$J$27)</f>
        <v>-0.51533333333333331</v>
      </c>
      <c r="X35" s="56">
        <f t="shared" si="15"/>
        <v>-0.51655454463785944</v>
      </c>
      <c r="Y35" s="66">
        <f t="shared" si="3"/>
        <v>-3183.0859684898528</v>
      </c>
      <c r="Z35" s="72">
        <f t="shared" si="4"/>
        <v>-0.50429010876901681</v>
      </c>
      <c r="AA35" s="79">
        <f t="shared" si="5"/>
        <v>-3142.7697093100701</v>
      </c>
      <c r="AB35" s="81">
        <f t="shared" si="16"/>
        <v>-0.49790288237042279</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6293712.1980764531</v>
      </c>
    </row>
    <row r="36" spans="1:39" x14ac:dyDescent="0.2">
      <c r="A36" s="7">
        <v>15</v>
      </c>
      <c r="B36" s="7">
        <v>7.5</v>
      </c>
      <c r="C36" s="7">
        <v>3.75</v>
      </c>
      <c r="D36" s="12">
        <f t="shared" si="0"/>
        <v>1.25</v>
      </c>
      <c r="E36" s="29">
        <f t="shared" si="17"/>
        <v>7214714.1797059337</v>
      </c>
      <c r="F36" s="2">
        <f t="shared" si="1"/>
        <v>10394.267510656699</v>
      </c>
      <c r="G36" s="2">
        <f t="shared" si="8"/>
        <v>155713.62578781217</v>
      </c>
      <c r="H36" s="2">
        <f t="shared" si="9"/>
        <v>23696.673570270701</v>
      </c>
      <c r="I36" s="2">
        <f t="shared" si="10"/>
        <v>189804.56686873958</v>
      </c>
      <c r="J36" s="2">
        <f t="shared" si="19"/>
        <v>237255.70858592447</v>
      </c>
      <c r="K36" s="2">
        <f t="shared" si="11"/>
        <v>185846.9621744754</v>
      </c>
      <c r="L36" s="2">
        <f t="shared" si="11"/>
        <v>232308.70271809422</v>
      </c>
      <c r="M36" s="2"/>
      <c r="N36" s="28">
        <f t="shared" si="20"/>
        <v>7578454.0646127863</v>
      </c>
      <c r="O36" s="2">
        <f t="shared" si="12"/>
        <v>10882.565311853688</v>
      </c>
      <c r="P36" s="2">
        <f t="shared" si="13"/>
        <v>163028.6791102945</v>
      </c>
      <c r="R36">
        <f t="shared" si="14"/>
        <v>15</v>
      </c>
      <c r="S36" s="89">
        <f t="shared" si="2"/>
        <v>179410.29935808288</v>
      </c>
      <c r="T36" s="89">
        <f>IF(AND(S36=0,S35&gt;0),SUM($G36:$H$381),S36)</f>
        <v>179410.29935808288</v>
      </c>
      <c r="U36" s="82">
        <f>SUM(T36:T$381)</f>
        <v>7394124.4790640157</v>
      </c>
      <c r="V36" s="68">
        <f>localspline(R36,'BBG rates'!$G$10:$G$27,'BBG rates'!$K$10:$K$27)</f>
        <v>1.0065819156345839</v>
      </c>
      <c r="W36" s="68">
        <f>locallinterp(R36,'BBG rates'!$G$10:$G$27,'BBG rates'!$J$10:$J$27)</f>
        <v>-0.51687499999999997</v>
      </c>
      <c r="X36" s="56">
        <f t="shared" si="15"/>
        <v>-0.51810354111574419</v>
      </c>
      <c r="Y36" s="66">
        <f t="shared" si="3"/>
        <v>-3105.4772181034696</v>
      </c>
      <c r="Z36" s="72">
        <f t="shared" si="4"/>
        <v>-0.50399106375280978</v>
      </c>
      <c r="AA36" s="79">
        <f t="shared" si="5"/>
        <v>-3067.9632422763952</v>
      </c>
      <c r="AB36" s="81">
        <f t="shared" si="16"/>
        <v>-0.49790288237042279</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6221720.4805759965</v>
      </c>
    </row>
    <row r="37" spans="1:39" x14ac:dyDescent="0.2">
      <c r="A37" s="7">
        <v>16</v>
      </c>
      <c r="B37" s="7">
        <v>8</v>
      </c>
      <c r="C37" s="7">
        <v>4</v>
      </c>
      <c r="D37" s="12">
        <f t="shared" si="0"/>
        <v>1.3333333333333333</v>
      </c>
      <c r="E37" s="29">
        <f t="shared" si="17"/>
        <v>7036181.8569447557</v>
      </c>
      <c r="F37" s="2">
        <f t="shared" si="1"/>
        <v>10142.062039816292</v>
      </c>
      <c r="G37" s="2">
        <f t="shared" si="8"/>
        <v>155422.0372402241</v>
      </c>
      <c r="H37" s="2">
        <f t="shared" si="9"/>
        <v>23110.285520954199</v>
      </c>
      <c r="I37" s="2">
        <f t="shared" si="10"/>
        <v>188674.38480099459</v>
      </c>
      <c r="J37" s="2">
        <f t="shared" si="19"/>
        <v>251565.84640132613</v>
      </c>
      <c r="K37" s="2">
        <f t="shared" si="11"/>
        <v>184481.01186233133</v>
      </c>
      <c r="L37" s="2">
        <f t="shared" si="11"/>
        <v>245974.68248310845</v>
      </c>
      <c r="M37" s="2"/>
      <c r="N37" s="28">
        <f t="shared" si="20"/>
        <v>7415196.2084434116</v>
      </c>
      <c r="O37" s="2">
        <f t="shared" si="12"/>
        <v>10653.388252773948</v>
      </c>
      <c r="P37" s="2">
        <f t="shared" si="13"/>
        <v>163257.85616937422</v>
      </c>
      <c r="R37">
        <f t="shared" si="14"/>
        <v>16</v>
      </c>
      <c r="S37" s="89">
        <f t="shared" si="2"/>
        <v>178532.32276117831</v>
      </c>
      <c r="T37" s="89">
        <f>IF(AND(S37=0,S36&gt;0),SUM($G37:$H$381),S37)</f>
        <v>178532.32276117831</v>
      </c>
      <c r="U37" s="82">
        <f>SUM(T37:T$381)</f>
        <v>7214714.1797059327</v>
      </c>
      <c r="V37" s="68">
        <f>localspline(R37,'BBG rates'!$G$10:$G$27,'BBG rates'!$K$10:$K$27)</f>
        <v>1.0070383848956586</v>
      </c>
      <c r="W37" s="68">
        <f>locallinterp(R37,'BBG rates'!$G$10:$G$27,'BBG rates'!$J$10:$J$27)</f>
        <v>-0.51841666666666664</v>
      </c>
      <c r="X37" s="56">
        <f t="shared" si="15"/>
        <v>-0.51965255959802725</v>
      </c>
      <c r="Y37" s="66">
        <f t="shared" si="3"/>
        <v>-3028.0162919284207</v>
      </c>
      <c r="Z37" s="72">
        <f t="shared" si="4"/>
        <v>-0.50364012486246668</v>
      </c>
      <c r="AA37" s="79">
        <f t="shared" si="5"/>
        <v>-2993.5224879619536</v>
      </c>
      <c r="AB37" s="81">
        <f t="shared" si="16"/>
        <v>-0.49790288237042279</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6144920.4318461241</v>
      </c>
    </row>
    <row r="38" spans="1:39" x14ac:dyDescent="0.2">
      <c r="A38" s="7">
        <v>17</v>
      </c>
      <c r="B38" s="7">
        <v>8.5</v>
      </c>
      <c r="C38" s="7">
        <v>4.25</v>
      </c>
      <c r="D38" s="12">
        <f t="shared" si="0"/>
        <v>1.4166666666666667</v>
      </c>
      <c r="E38" s="29">
        <f t="shared" si="17"/>
        <v>6858524.0922738817</v>
      </c>
      <c r="F38" s="2">
        <f t="shared" si="1"/>
        <v>9891.0907818488449</v>
      </c>
      <c r="G38" s="2">
        <f t="shared" si="8"/>
        <v>155130.99471987455</v>
      </c>
      <c r="H38" s="2">
        <f t="shared" si="9"/>
        <v>22526.769950999736</v>
      </c>
      <c r="I38" s="2">
        <f t="shared" si="10"/>
        <v>187548.85545272313</v>
      </c>
      <c r="J38" s="2">
        <f t="shared" si="19"/>
        <v>265694.21189135779</v>
      </c>
      <c r="K38" s="2">
        <f t="shared" si="11"/>
        <v>183123.07321815961</v>
      </c>
      <c r="L38" s="2">
        <f t="shared" si="11"/>
        <v>259424.35372572613</v>
      </c>
      <c r="M38" s="2"/>
      <c r="N38" s="28">
        <f t="shared" si="20"/>
        <v>7251708.8530500187</v>
      </c>
      <c r="O38" s="2">
        <f t="shared" si="12"/>
        <v>10423.889028755528</v>
      </c>
      <c r="P38" s="2">
        <f t="shared" si="13"/>
        <v>163487.35539339265</v>
      </c>
      <c r="R38">
        <f t="shared" si="14"/>
        <v>17</v>
      </c>
      <c r="S38" s="89">
        <f t="shared" si="2"/>
        <v>177657.76467087428</v>
      </c>
      <c r="T38" s="89">
        <f>IF(AND(S38=0,S37&gt;0),SUM($G38:$H$381),S38)</f>
        <v>177657.76467087428</v>
      </c>
      <c r="U38" s="82">
        <f>SUM(T38:T$381)</f>
        <v>7036181.8569447547</v>
      </c>
      <c r="V38" s="68">
        <f>localspline(R38,'BBG rates'!$G$10:$G$27,'BBG rates'!$K$10:$K$27)</f>
        <v>1.0074969534409595</v>
      </c>
      <c r="W38" s="68">
        <f>locallinterp(R38,'BBG rates'!$G$10:$G$27,'BBG rates'!$J$10:$J$27)</f>
        <v>-0.5199583333333333</v>
      </c>
      <c r="X38" s="56">
        <f t="shared" si="15"/>
        <v>-0.52120160008497507</v>
      </c>
      <c r="Y38" s="66">
        <f t="shared" si="3"/>
        <v>-2950.7039765168979</v>
      </c>
      <c r="Z38" s="72">
        <f t="shared" si="4"/>
        <v>-0.50323383389038501</v>
      </c>
      <c r="AA38" s="79">
        <f t="shared" si="5"/>
        <v>-2919.4460228793891</v>
      </c>
      <c r="AB38" s="81">
        <f t="shared" si="16"/>
        <v>-0.49790288237042274</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6063361.1875111545</v>
      </c>
    </row>
    <row r="39" spans="1:39" x14ac:dyDescent="0.2">
      <c r="A39" s="7">
        <v>18</v>
      </c>
      <c r="B39" s="7">
        <v>9</v>
      </c>
      <c r="C39" s="7">
        <v>4.5</v>
      </c>
      <c r="D39" s="12">
        <f t="shared" si="0"/>
        <v>1.5</v>
      </c>
      <c r="E39" s="29">
        <f t="shared" si="17"/>
        <v>6681737.4793971526</v>
      </c>
      <c r="F39" s="2">
        <f t="shared" si="1"/>
        <v>9641.3489311993253</v>
      </c>
      <c r="G39" s="2">
        <f t="shared" si="8"/>
        <v>154840.49720427569</v>
      </c>
      <c r="H39" s="2">
        <f t="shared" si="9"/>
        <v>21946.115672453609</v>
      </c>
      <c r="I39" s="2">
        <f t="shared" si="10"/>
        <v>186427.9618079286</v>
      </c>
      <c r="J39" s="2">
        <f t="shared" si="19"/>
        <v>279641.94271189289</v>
      </c>
      <c r="K39" s="2">
        <f t="shared" si="11"/>
        <v>181773.10347217275</v>
      </c>
      <c r="L39" s="2">
        <f t="shared" si="11"/>
        <v>272659.65520825912</v>
      </c>
      <c r="M39" s="2"/>
      <c r="N39" s="28">
        <f t="shared" si="20"/>
        <v>7087991.6758147869</v>
      </c>
      <c r="O39" s="2">
        <f t="shared" si="12"/>
        <v>10194.067186916069</v>
      </c>
      <c r="P39" s="2">
        <f t="shared" si="13"/>
        <v>163717.17723523211</v>
      </c>
      <c r="R39">
        <f t="shared" si="14"/>
        <v>18</v>
      </c>
      <c r="S39" s="89">
        <f t="shared" si="2"/>
        <v>176786.61287672928</v>
      </c>
      <c r="T39" s="89">
        <f>IF(AND(S39=0,S38&gt;0),SUM($G39:$H$381),S39)</f>
        <v>176786.61287672928</v>
      </c>
      <c r="U39" s="82">
        <f>SUM(T39:T$381)</f>
        <v>6858524.0922738807</v>
      </c>
      <c r="V39" s="68">
        <f>localspline(R39,'BBG rates'!$G$10:$G$27,'BBG rates'!$K$10:$K$27)</f>
        <v>1.0079580545425415</v>
      </c>
      <c r="W39" s="68">
        <f>locallinterp(R39,'BBG rates'!$G$10:$G$27,'BBG rates'!$J$10:$J$27)</f>
        <v>-0.52149999999999996</v>
      </c>
      <c r="X39" s="56">
        <f t="shared" si="15"/>
        <v>-0.52275066257752023</v>
      </c>
      <c r="Y39" s="66">
        <f t="shared" si="3"/>
        <v>-2873.5410505052482</v>
      </c>
      <c r="Z39" s="72">
        <f t="shared" si="4"/>
        <v>-0.50276841113538506</v>
      </c>
      <c r="AA39" s="79">
        <f t="shared" si="5"/>
        <v>-2845.7324286251269</v>
      </c>
      <c r="AB39" s="81">
        <f t="shared" si="16"/>
        <v>-0.49790288237042274</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5977091.5931138257</v>
      </c>
    </row>
    <row r="40" spans="1:39" x14ac:dyDescent="0.2">
      <c r="A40" s="7">
        <v>19</v>
      </c>
      <c r="B40" s="7">
        <v>9.5</v>
      </c>
      <c r="C40" s="7">
        <v>4.75</v>
      </c>
      <c r="D40" s="12">
        <f t="shared" si="0"/>
        <v>1.5833333333333333</v>
      </c>
      <c r="E40" s="29">
        <f t="shared" si="17"/>
        <v>6505818.6241869684</v>
      </c>
      <c r="F40" s="2">
        <f t="shared" si="1"/>
        <v>9392.8316994774923</v>
      </c>
      <c r="G40" s="2">
        <f t="shared" si="8"/>
        <v>154550.54367285428</v>
      </c>
      <c r="H40" s="2">
        <f t="shared" si="9"/>
        <v>21368.311537329664</v>
      </c>
      <c r="I40" s="2">
        <f t="shared" si="10"/>
        <v>185311.68690966142</v>
      </c>
      <c r="J40" s="2">
        <f t="shared" si="19"/>
        <v>293410.17094029725</v>
      </c>
      <c r="K40" s="2">
        <f t="shared" si="11"/>
        <v>180431.06007189828</v>
      </c>
      <c r="L40" s="2">
        <f t="shared" si="11"/>
        <v>285682.51178050559</v>
      </c>
      <c r="M40" s="2"/>
      <c r="N40" s="28">
        <f t="shared" si="20"/>
        <v>6924044.3536663754</v>
      </c>
      <c r="O40" s="2">
        <f t="shared" si="12"/>
        <v>9963.922273736569</v>
      </c>
      <c r="P40" s="2">
        <f t="shared" si="13"/>
        <v>163947.32214841165</v>
      </c>
      <c r="R40">
        <f t="shared" si="14"/>
        <v>19</v>
      </c>
      <c r="S40" s="89">
        <f t="shared" si="2"/>
        <v>175918.85521018395</v>
      </c>
      <c r="T40" s="89">
        <f>IF(AND(S40=0,S39&gt;0),SUM($G40:$H$381),S40)</f>
        <v>175918.85521018395</v>
      </c>
      <c r="U40" s="82">
        <f>SUM(T40:T$381)</f>
        <v>6681737.4793971516</v>
      </c>
      <c r="V40" s="68">
        <f>localspline(R40,'BBG rates'!$G$10:$G$27,'BBG rates'!$K$10:$K$27)</f>
        <v>1.0084217198850787</v>
      </c>
      <c r="W40" s="68">
        <f>locallinterp(R40,'BBG rates'!$G$10:$G$27,'BBG rates'!$J$10:$J$27)</f>
        <v>-0.5219583333333333</v>
      </c>
      <c r="X40" s="56">
        <f t="shared" si="15"/>
        <v>-0.52321119891365342</v>
      </c>
      <c r="Y40" s="66">
        <f t="shared" si="3"/>
        <v>-2796.5282846584601</v>
      </c>
      <c r="Z40" s="72">
        <f t="shared" si="4"/>
        <v>-0.50223971713012083</v>
      </c>
      <c r="AA40" s="79">
        <f t="shared" si="5"/>
        <v>-2772.3802918619372</v>
      </c>
      <c r="AB40" s="81">
        <f t="shared" si="16"/>
        <v>-0.49790288237042268</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5886160.2055033259</v>
      </c>
    </row>
    <row r="41" spans="1:39" x14ac:dyDescent="0.2">
      <c r="A41" s="7">
        <v>20</v>
      </c>
      <c r="B41" s="7">
        <v>10</v>
      </c>
      <c r="C41" s="7">
        <v>5</v>
      </c>
      <c r="D41" s="12">
        <f t="shared" si="0"/>
        <v>1.6666666666666667</v>
      </c>
      <c r="E41" s="29">
        <f t="shared" si="17"/>
        <v>6330764.1446425477</v>
      </c>
      <c r="F41" s="2">
        <f t="shared" si="1"/>
        <v>9145.5343153990198</v>
      </c>
      <c r="G41" s="2">
        <f t="shared" si="8"/>
        <v>154261.13310694837</v>
      </c>
      <c r="H41" s="2">
        <f t="shared" si="9"/>
        <v>20793.346437472188</v>
      </c>
      <c r="I41" s="2">
        <f t="shared" si="10"/>
        <v>184200.01385981956</v>
      </c>
      <c r="J41" s="2">
        <f t="shared" si="19"/>
        <v>307000.02309969929</v>
      </c>
      <c r="K41" s="2">
        <f t="shared" si="11"/>
        <v>179096.9006811062</v>
      </c>
      <c r="L41" s="2">
        <f t="shared" si="11"/>
        <v>298494.83446851035</v>
      </c>
      <c r="M41" s="2"/>
      <c r="N41" s="28">
        <f t="shared" si="20"/>
        <v>6759866.5630792873</v>
      </c>
      <c r="O41" s="2">
        <f t="shared" si="12"/>
        <v>9733.453835060498</v>
      </c>
      <c r="P41" s="2">
        <f t="shared" si="13"/>
        <v>164177.79058708769</v>
      </c>
      <c r="R41">
        <f t="shared" si="14"/>
        <v>20</v>
      </c>
      <c r="S41" s="89">
        <f t="shared" si="2"/>
        <v>175054.47954442055</v>
      </c>
      <c r="T41" s="89">
        <f>IF(AND(S41=0,S40&gt;0),SUM($G41:$H$381),S41)</f>
        <v>175054.47954442055</v>
      </c>
      <c r="U41" s="82">
        <f>SUM(T41:T$381)</f>
        <v>6505818.6241869675</v>
      </c>
      <c r="V41" s="68">
        <f>localspline(R41,'BBG rates'!$G$10:$G$27,'BBG rates'!$K$10:$K$27)</f>
        <v>1.0088863748106902</v>
      </c>
      <c r="W41" s="68">
        <f>locallinterp(R41,'BBG rates'!$G$10:$G$27,'BBG rates'!$J$10:$J$27)</f>
        <v>-0.52241666666666664</v>
      </c>
      <c r="X41" s="56">
        <f t="shared" si="15"/>
        <v>-0.52367173719476412</v>
      </c>
      <c r="Y41" s="66">
        <f t="shared" si="3"/>
        <v>-2719.826022036762</v>
      </c>
      <c r="Z41" s="72">
        <f t="shared" si="4"/>
        <v>-0.50167264336423012</v>
      </c>
      <c r="AA41" s="79">
        <f t="shared" si="5"/>
        <v>-2699.3882043015574</v>
      </c>
      <c r="AB41" s="81">
        <f t="shared" si="16"/>
        <v>-0.49790288237042268</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5790615.2942173518</v>
      </c>
    </row>
    <row r="42" spans="1:39" x14ac:dyDescent="0.2">
      <c r="A42" s="7">
        <v>21</v>
      </c>
      <c r="B42" s="7">
        <v>10.5</v>
      </c>
      <c r="C42" s="7">
        <v>5.25</v>
      </c>
      <c r="D42" s="12">
        <f t="shared" si="0"/>
        <v>1.75</v>
      </c>
      <c r="E42" s="29">
        <f t="shared" si="17"/>
        <v>6156570.6708483249</v>
      </c>
      <c r="F42" s="2">
        <f t="shared" si="1"/>
        <v>8899.4520247268156</v>
      </c>
      <c r="G42" s="2">
        <f t="shared" si="8"/>
        <v>153972.26448980349</v>
      </c>
      <c r="H42" s="2">
        <f t="shared" si="9"/>
        <v>20221.20930441927</v>
      </c>
      <c r="I42" s="2">
        <f t="shared" si="10"/>
        <v>183092.92581894956</v>
      </c>
      <c r="J42" s="2">
        <f t="shared" si="19"/>
        <v>320412.62018316175</v>
      </c>
      <c r="K42" s="2">
        <f t="shared" si="11"/>
        <v>177770.58317874145</v>
      </c>
      <c r="L42" s="2">
        <f t="shared" si="11"/>
        <v>311098.52056279755</v>
      </c>
      <c r="M42" s="2"/>
      <c r="N42" s="28">
        <f t="shared" si="20"/>
        <v>6595457.9800732322</v>
      </c>
      <c r="O42" s="2">
        <f t="shared" si="12"/>
        <v>9502.661416092893</v>
      </c>
      <c r="P42" s="2">
        <f t="shared" si="13"/>
        <v>164408.5830060553</v>
      </c>
      <c r="R42">
        <f t="shared" si="14"/>
        <v>21</v>
      </c>
      <c r="S42" s="89">
        <f t="shared" si="2"/>
        <v>174193.47379422275</v>
      </c>
      <c r="T42" s="89">
        <f>IF(AND(S42=0,S41&gt;0),SUM($G42:$H$381),S42)</f>
        <v>174193.47379422275</v>
      </c>
      <c r="U42" s="82">
        <f>SUM(T42:T$381)</f>
        <v>6330764.1446425468</v>
      </c>
      <c r="V42" s="68">
        <f>localspline(R42,'BBG rates'!$G$10:$G$27,'BBG rates'!$K$10:$K$27)</f>
        <v>1.0093500430717199</v>
      </c>
      <c r="W42" s="68">
        <f>locallinterp(R42,'BBG rates'!$G$10:$G$27,'BBG rates'!$J$10:$J$27)</f>
        <v>-0.52287499999999998</v>
      </c>
      <c r="X42" s="56">
        <f t="shared" si="15"/>
        <v>-0.52413227742098556</v>
      </c>
      <c r="Y42" s="66">
        <f t="shared" si="3"/>
        <v>-2643.4334525311351</v>
      </c>
      <c r="Z42" s="72">
        <f t="shared" si="4"/>
        <v>-0.50106433766321734</v>
      </c>
      <c r="AA42" s="79">
        <f t="shared" si="5"/>
        <v>-2626.7547626873729</v>
      </c>
      <c r="AB42" s="81">
        <f t="shared" si="16"/>
        <v>-0.49790288237042268</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5690504.8428582326</v>
      </c>
    </row>
    <row r="43" spans="1:39" x14ac:dyDescent="0.2">
      <c r="A43" s="7">
        <v>22</v>
      </c>
      <c r="B43" s="7">
        <v>11</v>
      </c>
      <c r="C43" s="7">
        <v>5.5</v>
      </c>
      <c r="D43" s="12">
        <f t="shared" si="0"/>
        <v>1.8333333333333333</v>
      </c>
      <c r="E43" s="29">
        <f t="shared" si="17"/>
        <v>5983234.8449324891</v>
      </c>
      <c r="F43" s="2">
        <f t="shared" si="1"/>
        <v>8654.5800902125466</v>
      </c>
      <c r="G43" s="2">
        <f t="shared" si="8"/>
        <v>153683.93680656911</v>
      </c>
      <c r="H43" s="2">
        <f t="shared" si="9"/>
        <v>19651.889109266613</v>
      </c>
      <c r="I43" s="2">
        <f t="shared" si="10"/>
        <v>181990.40600604826</v>
      </c>
      <c r="J43" s="2">
        <f t="shared" si="19"/>
        <v>333649.07767775515</v>
      </c>
      <c r="K43" s="2">
        <f t="shared" si="11"/>
        <v>176452.06565786156</v>
      </c>
      <c r="L43" s="2">
        <f t="shared" si="11"/>
        <v>323495.45370607957</v>
      </c>
      <c r="M43" s="2"/>
      <c r="N43" s="28">
        <f t="shared" si="20"/>
        <v>6430818.2802124834</v>
      </c>
      <c r="O43" s="2">
        <f t="shared" si="12"/>
        <v>9271.5445613994671</v>
      </c>
      <c r="P43" s="2">
        <f t="shared" si="13"/>
        <v>164639.69986074872</v>
      </c>
      <c r="R43">
        <f t="shared" si="14"/>
        <v>22</v>
      </c>
      <c r="S43" s="89">
        <f t="shared" si="2"/>
        <v>173335.82591583571</v>
      </c>
      <c r="T43" s="89">
        <f>IF(AND(S43=0,S42&gt;0),SUM($G43:$H$381),S43)</f>
        <v>173335.82591583571</v>
      </c>
      <c r="U43" s="82">
        <f>SUM(T43:T$381)</f>
        <v>6156570.670848324</v>
      </c>
      <c r="V43" s="68">
        <f>localspline(R43,'BBG rates'!$G$10:$G$27,'BBG rates'!$K$10:$K$27)</f>
        <v>1.0098107484226333</v>
      </c>
      <c r="W43" s="68">
        <f>locallinterp(R43,'BBG rates'!$G$10:$G$27,'BBG rates'!$J$10:$J$27)</f>
        <v>-0.52333333333333332</v>
      </c>
      <c r="X43" s="56">
        <f t="shared" si="15"/>
        <v>-0.52459281959218451</v>
      </c>
      <c r="Y43" s="66">
        <f t="shared" si="3"/>
        <v>-2567.3497674214364</v>
      </c>
      <c r="Z43" s="72">
        <f t="shared" si="4"/>
        <v>-0.50041165538691235</v>
      </c>
      <c r="AA43" s="79">
        <f t="shared" si="5"/>
        <v>-2554.4785687771559</v>
      </c>
      <c r="AB43" s="81">
        <f t="shared" si="16"/>
        <v>-0.49790288237042268</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5585876.5504631307</v>
      </c>
    </row>
    <row r="44" spans="1:39" x14ac:dyDescent="0.2">
      <c r="A44" s="7">
        <v>23</v>
      </c>
      <c r="B44" s="7">
        <v>11.5</v>
      </c>
      <c r="C44" s="7">
        <v>5.75</v>
      </c>
      <c r="D44" s="12">
        <f t="shared" si="0"/>
        <v>1.9166666666666667</v>
      </c>
      <c r="E44" s="29">
        <f t="shared" si="17"/>
        <v>5810753.3210256621</v>
      </c>
      <c r="F44" s="2">
        <f t="shared" si="1"/>
        <v>8410.9137915383471</v>
      </c>
      <c r="G44" s="2">
        <f t="shared" si="8"/>
        <v>153396.14904429516</v>
      </c>
      <c r="H44" s="2">
        <f t="shared" si="9"/>
        <v>19085.374862531822</v>
      </c>
      <c r="I44" s="2">
        <f t="shared" si="10"/>
        <v>180892.43769836533</v>
      </c>
      <c r="J44" s="2">
        <f t="shared" si="19"/>
        <v>346710.50558853359</v>
      </c>
      <c r="K44" s="2">
        <f t="shared" si="11"/>
        <v>175141.30642457976</v>
      </c>
      <c r="L44" s="2">
        <f t="shared" si="11"/>
        <v>335687.50398044457</v>
      </c>
      <c r="M44" s="2"/>
      <c r="N44" s="28">
        <f t="shared" si="20"/>
        <v>6265947.1386052407</v>
      </c>
      <c r="O44" s="2">
        <f t="shared" si="12"/>
        <v>9040.1028149057056</v>
      </c>
      <c r="P44" s="2">
        <f t="shared" si="13"/>
        <v>164871.14160724249</v>
      </c>
      <c r="R44">
        <f t="shared" si="14"/>
        <v>23</v>
      </c>
      <c r="S44" s="89">
        <f t="shared" si="2"/>
        <v>172481.52390682697</v>
      </c>
      <c r="T44" s="89">
        <f>IF(AND(S44=0,S43&gt;0),SUM($G44:$H$381),S44)</f>
        <v>172481.52390682697</v>
      </c>
      <c r="U44" s="82">
        <f>SUM(T44:T$381)</f>
        <v>5983234.8449324882</v>
      </c>
      <c r="V44" s="68">
        <f>localspline(R44,'BBG rates'!$G$10:$G$27,'BBG rates'!$K$10:$K$27)</f>
        <v>1.0102665146174317</v>
      </c>
      <c r="W44" s="68">
        <f>locallinterp(R44,'BBG rates'!$G$10:$G$27,'BBG rates'!$J$10:$J$27)</f>
        <v>-0.52379166666666666</v>
      </c>
      <c r="X44" s="56">
        <f t="shared" si="15"/>
        <v>-0.5250533637084942</v>
      </c>
      <c r="Y44" s="66">
        <f t="shared" si="3"/>
        <v>-2491.5741593768294</v>
      </c>
      <c r="Z44" s="72">
        <f t="shared" si="4"/>
        <v>-0.49971112094730613</v>
      </c>
      <c r="AA44" s="79">
        <f t="shared" si="5"/>
        <v>-2482.5582293258622</v>
      </c>
      <c r="AB44" s="81">
        <f t="shared" si="16"/>
        <v>-0.49790288237042268</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5476777.8328683469</v>
      </c>
    </row>
    <row r="45" spans="1:39" x14ac:dyDescent="0.2">
      <c r="A45" s="7">
        <v>24</v>
      </c>
      <c r="B45" s="7">
        <v>12</v>
      </c>
      <c r="C45" s="7">
        <v>6</v>
      </c>
      <c r="D45" s="12">
        <f t="shared" si="0"/>
        <v>2</v>
      </c>
      <c r="E45" s="29">
        <f t="shared" si="17"/>
        <v>5639122.7652197145</v>
      </c>
      <c r="F45" s="2">
        <f t="shared" si="1"/>
        <v>8168.4484252587372</v>
      </c>
      <c r="G45" s="2">
        <f t="shared" si="8"/>
        <v>153108.90019192832</v>
      </c>
      <c r="H45" s="2">
        <f t="shared" si="9"/>
        <v>18521.655614019131</v>
      </c>
      <c r="I45" s="2">
        <f t="shared" si="10"/>
        <v>179799.0042312062</v>
      </c>
      <c r="J45" s="2">
        <f t="shared" si="19"/>
        <v>359598.0084624124</v>
      </c>
      <c r="K45" s="2">
        <f t="shared" si="11"/>
        <v>173838.26399701266</v>
      </c>
      <c r="L45" s="2">
        <f t="shared" si="11"/>
        <v>347676.52799402532</v>
      </c>
      <c r="M45" s="2"/>
      <c r="N45" s="28">
        <f t="shared" si="20"/>
        <v>6100844.2299029883</v>
      </c>
      <c r="O45" s="2">
        <f t="shared" si="12"/>
        <v>8808.3357198959693</v>
      </c>
      <c r="P45" s="2">
        <f t="shared" si="13"/>
        <v>165102.9087022522</v>
      </c>
      <c r="R45">
        <f t="shared" si="14"/>
        <v>24</v>
      </c>
      <c r="S45" s="89">
        <f t="shared" si="2"/>
        <v>171630.55580594746</v>
      </c>
      <c r="T45" s="89">
        <f>IF(AND(S45=0,S44&gt;0),SUM($G45:$H$381),S45)</f>
        <v>171630.55580594746</v>
      </c>
      <c r="U45" s="82">
        <f>SUM(T45:T$381)</f>
        <v>5810753.3210256603</v>
      </c>
      <c r="V45" s="68">
        <f>localspline(R45,'BBG rates'!$G$10:$G$27,'BBG rates'!$K$10:$K$27)</f>
        <v>1.0107153654098511</v>
      </c>
      <c r="W45" s="68">
        <f>locallinterp(R45,'BBG rates'!$G$10:$G$27,'BBG rates'!$J$10:$J$27)</f>
        <v>-0.52424999999999999</v>
      </c>
      <c r="X45" s="56">
        <f t="shared" si="15"/>
        <v>-0.52551390977004786</v>
      </c>
      <c r="Y45" s="66">
        <f t="shared" si="3"/>
        <v>-2416.1058224561239</v>
      </c>
      <c r="Z45" s="72">
        <f t="shared" si="4"/>
        <v>-0.49895888308602065</v>
      </c>
      <c r="AA45" s="79">
        <f t="shared" si="5"/>
        <v>-2410.9923560684856</v>
      </c>
      <c r="AB45" s="81">
        <f t="shared" si="16"/>
        <v>-0.49790288237042279</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5363255.8240677565</v>
      </c>
    </row>
    <row r="46" spans="1:39" x14ac:dyDescent="0.2">
      <c r="A46" s="7">
        <v>25</v>
      </c>
      <c r="B46" s="7">
        <v>12.5</v>
      </c>
      <c r="C46" s="7">
        <v>6.25</v>
      </c>
      <c r="D46" s="12">
        <f t="shared" si="0"/>
        <v>2.0833333333333335</v>
      </c>
      <c r="E46" s="29">
        <f t="shared" si="17"/>
        <v>5468339.8555267211</v>
      </c>
      <c r="F46" s="2">
        <f t="shared" si="1"/>
        <v>7927.1793047427227</v>
      </c>
      <c r="G46" s="2">
        <f t="shared" si="8"/>
        <v>152822.18924030868</v>
      </c>
      <c r="H46" s="2">
        <f t="shared" si="9"/>
        <v>17960.7204526846</v>
      </c>
      <c r="I46" s="2">
        <f t="shared" si="10"/>
        <v>178710.08899773599</v>
      </c>
      <c r="J46" s="2">
        <f t="shared" si="19"/>
        <v>372312.68541194999</v>
      </c>
      <c r="K46" s="2">
        <f t="shared" si="11"/>
        <v>172542.89710423374</v>
      </c>
      <c r="L46" s="2">
        <f t="shared" si="11"/>
        <v>359464.3689671536</v>
      </c>
      <c r="M46" s="2"/>
      <c r="N46" s="28">
        <f t="shared" si="20"/>
        <v>5935509.2282998525</v>
      </c>
      <c r="O46" s="2">
        <f t="shared" si="12"/>
        <v>8576.2428190125938</v>
      </c>
      <c r="P46" s="2">
        <f t="shared" si="13"/>
        <v>165335.00160313558</v>
      </c>
      <c r="R46">
        <f t="shared" si="14"/>
        <v>25</v>
      </c>
      <c r="S46" s="89">
        <f t="shared" si="2"/>
        <v>170782.90969299327</v>
      </c>
      <c r="T46" s="89">
        <f>IF(AND(S46=0,S45&gt;0),SUM($G46:$H$381),S46)</f>
        <v>170782.90969299327</v>
      </c>
      <c r="U46" s="82">
        <f>SUM(T46:T$381)</f>
        <v>5639122.7652197126</v>
      </c>
      <c r="V46" s="68">
        <f>localspline(R46,'BBG rates'!$G$10:$G$27,'BBG rates'!$K$10:$K$27)</f>
        <v>1.0111558185911758</v>
      </c>
      <c r="W46" s="68">
        <f>locallinterp(R46,'BBG rates'!$G$10:$G$27,'BBG rates'!$J$10:$J$27)</f>
        <v>-0.52297916666666666</v>
      </c>
      <c r="X46" s="56">
        <f t="shared" si="15"/>
        <v>-0.52423694592538261</v>
      </c>
      <c r="Y46" s="66">
        <f t="shared" si="3"/>
        <v>-2340.9439521081322</v>
      </c>
      <c r="Z46" s="72">
        <f t="shared" si="4"/>
        <v>-0.49815066269803204</v>
      </c>
      <c r="AA46" s="79">
        <f t="shared" si="5"/>
        <v>-2339.7795657029696</v>
      </c>
      <c r="AB46" s="81">
        <f t="shared" si="16"/>
        <v>-0.49790288237042274</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5245357.3775654016</v>
      </c>
    </row>
    <row r="47" spans="1:39" x14ac:dyDescent="0.2">
      <c r="A47" s="7">
        <v>26</v>
      </c>
      <c r="B47" s="7">
        <v>13</v>
      </c>
      <c r="C47" s="7">
        <v>6.5</v>
      </c>
      <c r="D47" s="12">
        <f t="shared" si="0"/>
        <v>2.1666666666666665</v>
      </c>
      <c r="E47" s="29">
        <f t="shared" si="17"/>
        <v>5298401.2818380529</v>
      </c>
      <c r="F47" s="2">
        <f t="shared" si="1"/>
        <v>7687.1017601160993</v>
      </c>
      <c r="G47" s="2">
        <f t="shared" si="8"/>
        <v>152536.01518216601</v>
      </c>
      <c r="H47" s="2">
        <f t="shared" si="9"/>
        <v>17402.558506501737</v>
      </c>
      <c r="I47" s="2">
        <f t="shared" si="10"/>
        <v>177625.67544878385</v>
      </c>
      <c r="J47" s="2">
        <f t="shared" si="19"/>
        <v>384855.63013903162</v>
      </c>
      <c r="K47" s="2">
        <f t="shared" si="11"/>
        <v>171255.16468523126</v>
      </c>
      <c r="L47" s="2">
        <f t="shared" si="11"/>
        <v>371052.85681800102</v>
      </c>
      <c r="M47" s="2"/>
      <c r="N47" s="28">
        <f t="shared" si="20"/>
        <v>5769941.8075319594</v>
      </c>
      <c r="O47" s="2">
        <f t="shared" si="12"/>
        <v>8343.8236542549857</v>
      </c>
      <c r="P47" s="2">
        <f t="shared" si="13"/>
        <v>165567.42076789317</v>
      </c>
      <c r="R47">
        <f t="shared" si="14"/>
        <v>26</v>
      </c>
      <c r="S47" s="89">
        <f t="shared" si="2"/>
        <v>169938.57368866773</v>
      </c>
      <c r="T47" s="89">
        <f>IF(AND(S47=0,S46&gt;0),SUM($G47:$H$381),S47)</f>
        <v>169938.57368866773</v>
      </c>
      <c r="U47" s="82">
        <f>SUM(T47:T$381)</f>
        <v>5468339.8555267211</v>
      </c>
      <c r="V47" s="68">
        <f>localspline(R47,'BBG rates'!$G$10:$G$27,'BBG rates'!$K$10:$K$27)</f>
        <v>1.0115881297323326</v>
      </c>
      <c r="W47" s="68">
        <f>locallinterp(R47,'BBG rates'!$G$10:$G$27,'BBG rates'!$J$10:$J$27)</f>
        <v>-0.52170833333333333</v>
      </c>
      <c r="X47" s="56">
        <f t="shared" si="15"/>
        <v>-0.52295999703462215</v>
      </c>
      <c r="Y47" s="66">
        <f t="shared" si="3"/>
        <v>-2266.3350262800445</v>
      </c>
      <c r="Z47" s="72">
        <f t="shared" si="4"/>
        <v>-0.49733595632089622</v>
      </c>
      <c r="AA47" s="79">
        <f t="shared" si="5"/>
        <v>-2268.918479873179</v>
      </c>
      <c r="AB47" s="81">
        <f t="shared" si="16"/>
        <v>-0.49790288237042263</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5125500.3245345484</v>
      </c>
    </row>
    <row r="48" spans="1:39" x14ac:dyDescent="0.2">
      <c r="A48" s="7">
        <v>27</v>
      </c>
      <c r="B48" s="7">
        <v>13.5</v>
      </c>
      <c r="C48" s="7">
        <v>6.75</v>
      </c>
      <c r="D48" s="12">
        <f t="shared" si="0"/>
        <v>2.25</v>
      </c>
      <c r="E48" s="29">
        <f t="shared" si="17"/>
        <v>5129303.7458836092</v>
      </c>
      <c r="F48" s="2">
        <f t="shared" si="1"/>
        <v>7448.2111382039484</v>
      </c>
      <c r="G48" s="2">
        <f t="shared" si="8"/>
        <v>152250.37701211628</v>
      </c>
      <c r="H48" s="2">
        <f t="shared" si="9"/>
        <v>16847.158942327609</v>
      </c>
      <c r="I48" s="2">
        <f t="shared" si="10"/>
        <v>176545.74709264783</v>
      </c>
      <c r="J48" s="2">
        <f t="shared" si="19"/>
        <v>397227.93095845764</v>
      </c>
      <c r="K48" s="2">
        <f t="shared" si="11"/>
        <v>169975.0258878716</v>
      </c>
      <c r="L48" s="2">
        <f t="shared" si="11"/>
        <v>382443.8082477111</v>
      </c>
      <c r="M48" s="2"/>
      <c r="N48" s="28">
        <f t="shared" si="20"/>
        <v>5604141.6408767896</v>
      </c>
      <c r="O48" s="2">
        <f t="shared" si="12"/>
        <v>8111.0777669787167</v>
      </c>
      <c r="P48" s="2">
        <f t="shared" si="13"/>
        <v>165800.16665516942</v>
      </c>
      <c r="R48">
        <f t="shared" si="14"/>
        <v>27</v>
      </c>
      <c r="S48" s="89">
        <f t="shared" si="2"/>
        <v>169097.53595444388</v>
      </c>
      <c r="T48" s="89">
        <f>IF(AND(S48=0,S47&gt;0),SUM($G48:$H$381),S48)</f>
        <v>169097.53595444388</v>
      </c>
      <c r="U48" s="82">
        <f>SUM(T48:T$381)</f>
        <v>5298401.2818380529</v>
      </c>
      <c r="V48" s="68">
        <f>localspline(R48,'BBG rates'!$G$10:$G$27,'BBG rates'!$K$10:$K$27)</f>
        <v>1.0120131676004078</v>
      </c>
      <c r="W48" s="68">
        <f>locallinterp(R48,'BBG rates'!$G$10:$G$27,'BBG rates'!$J$10:$J$27)</f>
        <v>-0.5204375</v>
      </c>
      <c r="X48" s="56">
        <f t="shared" si="15"/>
        <v>-0.52168306309736678</v>
      </c>
      <c r="Y48" s="66">
        <f t="shared" si="3"/>
        <v>-2192.2757962864666</v>
      </c>
      <c r="Z48" s="72">
        <f t="shared" si="4"/>
        <v>-0.49651410219936015</v>
      </c>
      <c r="AA48" s="79">
        <f t="shared" si="5"/>
        <v>-2198.4077251519238</v>
      </c>
      <c r="AB48" s="81">
        <f t="shared" si="16"/>
        <v>-0.49790288237042268</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5003707.5149549386</v>
      </c>
    </row>
    <row r="49" spans="1:39" x14ac:dyDescent="0.2">
      <c r="A49" s="7">
        <v>28</v>
      </c>
      <c r="B49" s="7">
        <v>14</v>
      </c>
      <c r="C49" s="7">
        <v>7</v>
      </c>
      <c r="D49" s="12">
        <f t="shared" si="0"/>
        <v>2.3333333333333335</v>
      </c>
      <c r="E49" s="29">
        <f t="shared" si="17"/>
        <v>4961043.961191182</v>
      </c>
      <c r="F49" s="2">
        <f t="shared" si="1"/>
        <v>7210.5028024733238</v>
      </c>
      <c r="G49" s="2">
        <f t="shared" si="8"/>
        <v>151965.2737266582</v>
      </c>
      <c r="H49" s="2">
        <f t="shared" si="9"/>
        <v>16294.510965769376</v>
      </c>
      <c r="I49" s="2">
        <f t="shared" si="10"/>
        <v>175470.2874949009</v>
      </c>
      <c r="J49" s="2">
        <f t="shared" si="19"/>
        <v>409430.67082143546</v>
      </c>
      <c r="K49" s="2">
        <f t="shared" si="11"/>
        <v>168702.44006786752</v>
      </c>
      <c r="L49" s="2">
        <f t="shared" si="11"/>
        <v>393639.02682502428</v>
      </c>
      <c r="M49" s="2"/>
      <c r="N49" s="28">
        <f t="shared" si="20"/>
        <v>5438108.4011525363</v>
      </c>
      <c r="O49" s="2">
        <f t="shared" si="12"/>
        <v>7878.0046978946193</v>
      </c>
      <c r="P49" s="2">
        <f t="shared" si="13"/>
        <v>166033.23972425354</v>
      </c>
      <c r="R49">
        <f t="shared" si="14"/>
        <v>28</v>
      </c>
      <c r="S49" s="89">
        <f t="shared" si="2"/>
        <v>168259.78469242758</v>
      </c>
      <c r="T49" s="89">
        <f>IF(AND(S49=0,S48&gt;0),SUM($G49:$H$381),S49)</f>
        <v>168259.78469242758</v>
      </c>
      <c r="U49" s="82">
        <f>SUM(T49:T$381)</f>
        <v>5129303.7458836092</v>
      </c>
      <c r="V49" s="68">
        <f>localspline(R49,'BBG rates'!$G$10:$G$27,'BBG rates'!$K$10:$K$27)</f>
        <v>1.0124318010144244</v>
      </c>
      <c r="W49" s="68">
        <f>locallinterp(R49,'BBG rates'!$G$10:$G$27,'BBG rates'!$J$10:$J$27)</f>
        <v>-0.51916666666666667</v>
      </c>
      <c r="X49" s="56">
        <f t="shared" si="15"/>
        <v>-0.52040614411335007</v>
      </c>
      <c r="Y49" s="66">
        <f t="shared" si="3"/>
        <v>-2118.763029187357</v>
      </c>
      <c r="Z49" s="72">
        <f t="shared" si="4"/>
        <v>-0.49568435814807399</v>
      </c>
      <c r="AA49" s="79">
        <f t="shared" si="5"/>
        <v>-2128.2459330240458</v>
      </c>
      <c r="AB49" s="81">
        <f t="shared" si="16"/>
        <v>-0.49790288237042268</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4880001.6597251296</v>
      </c>
    </row>
    <row r="50" spans="1:39" x14ac:dyDescent="0.2">
      <c r="A50" s="7">
        <v>29</v>
      </c>
      <c r="B50" s="7">
        <v>14.5</v>
      </c>
      <c r="C50" s="7">
        <v>7.25</v>
      </c>
      <c r="D50" s="12">
        <f t="shared" si="0"/>
        <v>2.4166666666666665</v>
      </c>
      <c r="E50" s="29">
        <f t="shared" si="17"/>
        <v>4793618.6530459607</v>
      </c>
      <c r="F50" s="2">
        <f t="shared" si="1"/>
        <v>6973.9721329761323</v>
      </c>
      <c r="G50" s="2">
        <f t="shared" si="8"/>
        <v>151680.70432416961</v>
      </c>
      <c r="H50" s="2">
        <f t="shared" si="9"/>
        <v>15744.603821051274</v>
      </c>
      <c r="I50" s="2">
        <f t="shared" si="10"/>
        <v>174399.28027819702</v>
      </c>
      <c r="J50" s="2">
        <f t="shared" si="19"/>
        <v>421464.92733897612</v>
      </c>
      <c r="K50" s="2">
        <f t="shared" si="11"/>
        <v>167437.36678775147</v>
      </c>
      <c r="L50" s="2">
        <f t="shared" si="11"/>
        <v>404640.30307039939</v>
      </c>
      <c r="M50" s="2"/>
      <c r="N50" s="28">
        <f t="shared" si="20"/>
        <v>5271841.7607174562</v>
      </c>
      <c r="O50" s="2">
        <f t="shared" si="12"/>
        <v>7644.6039870678878</v>
      </c>
      <c r="P50" s="2">
        <f t="shared" si="13"/>
        <v>166266.64043508028</v>
      </c>
      <c r="R50">
        <f t="shared" si="14"/>
        <v>29</v>
      </c>
      <c r="S50" s="89">
        <f t="shared" si="2"/>
        <v>167425.30814522089</v>
      </c>
      <c r="T50" s="89">
        <f>IF(AND(S50=0,S49&gt;0),SUM($G50:$H$381),S50)</f>
        <v>167425.30814522089</v>
      </c>
      <c r="U50" s="82">
        <f>SUM(T50:T$381)</f>
        <v>4961043.961191182</v>
      </c>
      <c r="V50" s="68">
        <f>localspline(R50,'BBG rates'!$G$10:$G$27,'BBG rates'!$K$10:$K$27)</f>
        <v>1.0128447199603927</v>
      </c>
      <c r="W50" s="68">
        <f>locallinterp(R50,'BBG rates'!$G$10:$G$27,'BBG rates'!$J$10:$J$27)</f>
        <v>-0.51789583333333333</v>
      </c>
      <c r="X50" s="56">
        <f t="shared" si="15"/>
        <v>-0.51912924008190586</v>
      </c>
      <c r="Y50" s="66">
        <f t="shared" si="3"/>
        <v>-2045.7935077197499</v>
      </c>
      <c r="Z50" s="72">
        <f t="shared" si="4"/>
        <v>-0.49484588898386794</v>
      </c>
      <c r="AA50" s="79">
        <f t="shared" si="5"/>
        <v>-2058.4317398695571</v>
      </c>
      <c r="AB50" s="81">
        <f t="shared" si="16"/>
        <v>-0.49790288237042257</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4754405.3313366929</v>
      </c>
    </row>
    <row r="51" spans="1:39" x14ac:dyDescent="0.2">
      <c r="A51" s="7">
        <v>30</v>
      </c>
      <c r="B51" s="7">
        <v>15</v>
      </c>
      <c r="C51" s="7">
        <v>7.5</v>
      </c>
      <c r="D51" s="12">
        <f t="shared" si="0"/>
        <v>2.5</v>
      </c>
      <c r="E51" s="29">
        <f t="shared" si="17"/>
        <v>4627024.5584501745</v>
      </c>
      <c r="F51" s="2">
        <f t="shared" si="1"/>
        <v>6738.6145262922028</v>
      </c>
      <c r="G51" s="2">
        <f t="shared" si="8"/>
        <v>151396.66780490385</v>
      </c>
      <c r="H51" s="2">
        <f t="shared" si="9"/>
        <v>15197.426790882069</v>
      </c>
      <c r="I51" s="2">
        <f t="shared" si="10"/>
        <v>173332.70912207811</v>
      </c>
      <c r="J51" s="2">
        <f t="shared" si="19"/>
        <v>433331.7728051953</v>
      </c>
      <c r="K51" s="2">
        <f t="shared" si="11"/>
        <v>166179.76581585358</v>
      </c>
      <c r="L51" s="2">
        <f t="shared" si="11"/>
        <v>415449.4145396339</v>
      </c>
      <c r="M51" s="2"/>
      <c r="N51" s="28">
        <f t="shared" si="20"/>
        <v>5105341.3914692253</v>
      </c>
      <c r="O51" s="2">
        <f t="shared" si="12"/>
        <v>7410.8751739171576</v>
      </c>
      <c r="P51" s="2">
        <f t="shared" si="13"/>
        <v>166500.369248231</v>
      </c>
      <c r="R51">
        <f t="shared" si="14"/>
        <v>30</v>
      </c>
      <c r="S51" s="89">
        <f t="shared" si="2"/>
        <v>166594.09459578592</v>
      </c>
      <c r="T51" s="89">
        <f>IF(AND(S51=0,S50&gt;0),SUM($G51:$H$381),S51)</f>
        <v>166594.09459578592</v>
      </c>
      <c r="U51" s="82">
        <f>SUM(T51:T$381)</f>
        <v>4793618.6530459607</v>
      </c>
      <c r="V51" s="68">
        <f>localspline(R51,'BBG rates'!$G$10:$G$27,'BBG rates'!$K$10:$K$27)</f>
        <v>1.0132528528386615</v>
      </c>
      <c r="W51" s="68">
        <f>locallinterp(R51,'BBG rates'!$G$10:$G$27,'BBG rates'!$J$10:$J$27)</f>
        <v>-0.516625</v>
      </c>
      <c r="X51" s="56">
        <f t="shared" si="15"/>
        <v>-0.51785235100290095</v>
      </c>
      <c r="Y51" s="66">
        <f t="shared" si="3"/>
        <v>-1973.364030229827</v>
      </c>
      <c r="Z51" s="72">
        <f t="shared" si="4"/>
        <v>-0.49399775152558173</v>
      </c>
      <c r="AA51" s="79">
        <f t="shared" si="5"/>
        <v>-1988.9637869468388</v>
      </c>
      <c r="AB51" s="81">
        <f t="shared" si="16"/>
        <v>-0.49790288237042263</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4626940.9645454986</v>
      </c>
    </row>
    <row r="52" spans="1:39" x14ac:dyDescent="0.2">
      <c r="A52" s="7">
        <v>31</v>
      </c>
      <c r="B52" s="7">
        <v>15.5</v>
      </c>
      <c r="C52" s="7">
        <v>7.75</v>
      </c>
      <c r="D52" s="12">
        <f t="shared" si="0"/>
        <v>2.5833333333333335</v>
      </c>
      <c r="E52" s="29">
        <f t="shared" si="17"/>
        <v>4461258.4260828644</v>
      </c>
      <c r="F52" s="2">
        <f t="shared" si="1"/>
        <v>6504.42539547256</v>
      </c>
      <c r="G52" s="2">
        <f t="shared" si="8"/>
        <v>151113.16317098661</v>
      </c>
      <c r="H52" s="2">
        <f t="shared" si="9"/>
        <v>14652.969196322927</v>
      </c>
      <c r="I52" s="2">
        <f t="shared" si="10"/>
        <v>172270.55776278209</v>
      </c>
      <c r="J52" s="2">
        <f t="shared" si="19"/>
        <v>445032.2742205204</v>
      </c>
      <c r="K52" s="2">
        <f t="shared" si="11"/>
        <v>164929.59712528528</v>
      </c>
      <c r="L52" s="2">
        <f t="shared" si="11"/>
        <v>426068.125906987</v>
      </c>
      <c r="M52" s="2"/>
      <c r="N52" s="28">
        <f t="shared" si="20"/>
        <v>4938606.9648442911</v>
      </c>
      <c r="O52" s="2">
        <f t="shared" si="12"/>
        <v>7176.8177972136073</v>
      </c>
      <c r="P52" s="2">
        <f t="shared" si="13"/>
        <v>166734.42662493454</v>
      </c>
      <c r="R52">
        <f t="shared" si="14"/>
        <v>31</v>
      </c>
      <c r="S52" s="89">
        <f t="shared" si="2"/>
        <v>165766.13236730953</v>
      </c>
      <c r="T52" s="89">
        <f>IF(AND(S52=0,S51&gt;0),SUM($G52:$H$381),S52)</f>
        <v>165766.13236730953</v>
      </c>
      <c r="U52" s="82">
        <f>SUM(T52:T$381)</f>
        <v>4627024.5584501745</v>
      </c>
      <c r="V52" s="68">
        <f>localspline(R52,'BBG rates'!$G$10:$G$27,'BBG rates'!$K$10:$K$27)</f>
        <v>1.013656919438491</v>
      </c>
      <c r="W52" s="68">
        <f>locallinterp(R52,'BBG rates'!$G$10:$G$27,'BBG rates'!$J$10:$J$27)</f>
        <v>-0.51535416666666667</v>
      </c>
      <c r="X52" s="56">
        <f t="shared" si="15"/>
        <v>-0.51657547687606886</v>
      </c>
      <c r="Y52" s="66">
        <f t="shared" si="3"/>
        <v>-1901.4714106051374</v>
      </c>
      <c r="Z52" s="72">
        <f t="shared" si="4"/>
        <v>-0.49313887659382649</v>
      </c>
      <c r="AA52" s="79">
        <f t="shared" si="5"/>
        <v>-1919.840720375895</v>
      </c>
      <c r="AB52" s="81">
        <f t="shared" si="16"/>
        <v>-0.49790288237042263</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4497630.8570400765</v>
      </c>
    </row>
    <row r="53" spans="1:39" x14ac:dyDescent="0.2">
      <c r="A53" s="7">
        <v>32</v>
      </c>
      <c r="B53" s="7">
        <v>16</v>
      </c>
      <c r="C53" s="7">
        <v>8</v>
      </c>
      <c r="D53" s="12">
        <f t="shared" si="0"/>
        <v>2.6666666666666665</v>
      </c>
      <c r="E53" s="29">
        <f t="shared" si="17"/>
        <v>4296317.0162597969</v>
      </c>
      <c r="F53" s="2">
        <f t="shared" si="1"/>
        <v>6271.4001699828668</v>
      </c>
      <c r="G53" s="2">
        <f t="shared" si="8"/>
        <v>150830.18942641199</v>
      </c>
      <c r="H53" s="2">
        <f t="shared" si="9"/>
        <v>14111.220396655746</v>
      </c>
      <c r="I53" s="2">
        <f t="shared" si="10"/>
        <v>171212.80999305061</v>
      </c>
      <c r="J53" s="2">
        <f t="shared" si="19"/>
        <v>456567.4933148016</v>
      </c>
      <c r="K53" s="2">
        <f t="shared" si="11"/>
        <v>163686.82089292721</v>
      </c>
      <c r="L53" s="2">
        <f t="shared" si="11"/>
        <v>436498.18904780585</v>
      </c>
      <c r="M53" s="2"/>
      <c r="N53" s="28">
        <f t="shared" si="20"/>
        <v>4771638.1518172231</v>
      </c>
      <c r="O53" s="2">
        <f t="shared" si="12"/>
        <v>6942.4313950800433</v>
      </c>
      <c r="P53" s="2">
        <f t="shared" si="13"/>
        <v>166968.8130270681</v>
      </c>
      <c r="R53">
        <f t="shared" si="14"/>
        <v>32</v>
      </c>
      <c r="S53" s="89">
        <f t="shared" si="2"/>
        <v>164941.40982306775</v>
      </c>
      <c r="T53" s="89">
        <f>IF(AND(S53=0,S52&gt;0),SUM($G53:$H$381),S53)</f>
        <v>164941.40982306775</v>
      </c>
      <c r="U53" s="82">
        <f>SUM(T53:T$381)</f>
        <v>4461258.4260828653</v>
      </c>
      <c r="V53" s="68">
        <f>localspline(R53,'BBG rates'!$G$10:$G$27,'BBG rates'!$K$10:$K$27)</f>
        <v>1.0140577587621398</v>
      </c>
      <c r="W53" s="68">
        <f>locallinterp(R53,'BBG rates'!$G$10:$G$27,'BBG rates'!$J$10:$J$27)</f>
        <v>-0.51408333333333334</v>
      </c>
      <c r="X53" s="56">
        <f t="shared" si="15"/>
        <v>-0.51529861770074348</v>
      </c>
      <c r="Y53" s="66">
        <f t="shared" si="3"/>
        <v>-1830.1124782071836</v>
      </c>
      <c r="Z53" s="72">
        <f t="shared" si="4"/>
        <v>-0.49226804728658158</v>
      </c>
      <c r="AA53" s="79">
        <f t="shared" si="5"/>
        <v>-1851.0611911216613</v>
      </c>
      <c r="AB53" s="81">
        <f t="shared" si="16"/>
        <v>-0.49790288237042257</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4366497.170107103</v>
      </c>
    </row>
    <row r="54" spans="1:39" x14ac:dyDescent="0.2">
      <c r="A54" s="7">
        <v>33</v>
      </c>
      <c r="B54" s="7">
        <v>16.5</v>
      </c>
      <c r="C54" s="7">
        <v>8.25</v>
      </c>
      <c r="D54" s="12">
        <f t="shared" si="0"/>
        <v>2.75</v>
      </c>
      <c r="E54" s="29">
        <f t="shared" si="17"/>
        <v>4132197.1008935058</v>
      </c>
      <c r="F54" s="2">
        <f t="shared" si="1"/>
        <v>6039.5342956470804</v>
      </c>
      <c r="G54" s="2">
        <f t="shared" si="8"/>
        <v>150547.7455770394</v>
      </c>
      <c r="H54" s="2">
        <f t="shared" si="9"/>
        <v>13572.169789251924</v>
      </c>
      <c r="I54" s="2">
        <f t="shared" ref="I54:I80" si="21">SUM(F54:H54)</f>
        <v>170159.44966193842</v>
      </c>
      <c r="J54" s="2">
        <f t="shared" si="19"/>
        <v>467938.48657033063</v>
      </c>
      <c r="K54" s="2">
        <f t="shared" si="11"/>
        <v>162451.39749842227</v>
      </c>
      <c r="L54" s="2">
        <f t="shared" si="11"/>
        <v>446741.34312066127</v>
      </c>
      <c r="M54" s="2"/>
      <c r="N54" s="28">
        <f t="shared" si="20"/>
        <v>4604434.622900065</v>
      </c>
      <c r="O54" s="2">
        <f t="shared" si="12"/>
        <v>6707.7155049899893</v>
      </c>
      <c r="P54" s="2">
        <f t="shared" si="13"/>
        <v>167203.5289171582</v>
      </c>
      <c r="R54">
        <f t="shared" si="14"/>
        <v>33</v>
      </c>
      <c r="S54" s="89">
        <f t="shared" si="2"/>
        <v>164119.91536629133</v>
      </c>
      <c r="T54" s="89">
        <f>IF(AND(S54=0,S53&gt;0),SUM($G54:$H$381),S54)</f>
        <v>164119.91536629133</v>
      </c>
      <c r="U54" s="82">
        <f>SUM(T54:T$381)</f>
        <v>4296317.0162597978</v>
      </c>
      <c r="V54" s="68">
        <f>localspline(R54,'BBG rates'!$G$10:$G$27,'BBG rates'!$K$10:$K$27)</f>
        <v>1.014456179997886</v>
      </c>
      <c r="W54" s="68">
        <f>locallinterp(R54,'BBG rates'!$G$10:$G$27,'BBG rates'!$J$10:$J$27)</f>
        <v>-0.5128125</v>
      </c>
      <c r="X54" s="56">
        <f t="shared" si="15"/>
        <v>-0.51402177347679157</v>
      </c>
      <c r="Y54" s="66">
        <f t="shared" si="3"/>
        <v>-1759.284077804318</v>
      </c>
      <c r="Z54" s="72">
        <f t="shared" si="4"/>
        <v>-0.49138387259957284</v>
      </c>
      <c r="AA54" s="79">
        <f t="shared" si="5"/>
        <v>-1782.6238549773725</v>
      </c>
      <c r="AB54" s="81">
        <f t="shared" si="16"/>
        <v>-0.49790288237042257</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4233561.9292939873</v>
      </c>
    </row>
    <row r="55" spans="1:39" x14ac:dyDescent="0.2">
      <c r="A55" s="7">
        <v>34</v>
      </c>
      <c r="B55" s="7">
        <v>17</v>
      </c>
      <c r="C55" s="7">
        <v>8.5</v>
      </c>
      <c r="D55" s="12">
        <f t="shared" si="0"/>
        <v>2.8333333333333335</v>
      </c>
      <c r="E55" s="29">
        <f t="shared" si="17"/>
        <v>3968895.4634534745</v>
      </c>
      <c r="F55" s="2">
        <f t="shared" si="1"/>
        <v>5808.8232345912747</v>
      </c>
      <c r="G55" s="2">
        <f t="shared" si="8"/>
        <v>150265.83063058968</v>
      </c>
      <c r="H55" s="2">
        <f t="shared" si="9"/>
        <v>13035.806809441567</v>
      </c>
      <c r="I55" s="2">
        <f t="shared" si="21"/>
        <v>169110.46067462253</v>
      </c>
      <c r="J55" s="2">
        <f t="shared" si="19"/>
        <v>479146.30524476385</v>
      </c>
      <c r="K55" s="2">
        <f t="shared" si="11"/>
        <v>161223.28752317344</v>
      </c>
      <c r="L55" s="2">
        <f t="shared" si="11"/>
        <v>456799.31464899139</v>
      </c>
      <c r="M55" s="2"/>
      <c r="N55" s="28">
        <f t="shared" si="20"/>
        <v>4436996.0481416835</v>
      </c>
      <c r="O55" s="2">
        <f t="shared" si="12"/>
        <v>6472.6696637667756</v>
      </c>
      <c r="P55" s="2">
        <f t="shared" si="13"/>
        <v>167438.57475838138</v>
      </c>
      <c r="R55">
        <f t="shared" si="14"/>
        <v>34</v>
      </c>
      <c r="S55" s="89">
        <f t="shared" si="2"/>
        <v>163301.63744003125</v>
      </c>
      <c r="T55" s="89">
        <f>IF(AND(S55=0,S54&gt;0),SUM($G55:$H$381),S55)</f>
        <v>163301.63744003125</v>
      </c>
      <c r="U55" s="82">
        <f>SUM(T55:T$381)</f>
        <v>4132197.1008935063</v>
      </c>
      <c r="V55" s="68">
        <f>localspline(R55,'BBG rates'!$G$10:$G$27,'BBG rates'!$K$10:$K$27)</f>
        <v>1.0148529923475207</v>
      </c>
      <c r="W55" s="68">
        <f>locallinterp(R55,'BBG rates'!$G$10:$G$27,'BBG rates'!$J$10:$J$27)</f>
        <v>-0.51154166666666667</v>
      </c>
      <c r="X55" s="56">
        <f t="shared" si="15"/>
        <v>-0.51274494420368022</v>
      </c>
      <c r="Y55" s="66">
        <f t="shared" si="3"/>
        <v>-1688.9830695047831</v>
      </c>
      <c r="Z55" s="72">
        <f t="shared" si="4"/>
        <v>-0.49048475518447282</v>
      </c>
      <c r="AA55" s="79">
        <f t="shared" si="5"/>
        <v>-1714.527372547984</v>
      </c>
      <c r="AB55" s="81">
        <f t="shared" si="16"/>
        <v>-0.49790288237042257</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4098847.0250685946</v>
      </c>
    </row>
    <row r="56" spans="1:39" x14ac:dyDescent="0.2">
      <c r="A56" s="7">
        <v>35</v>
      </c>
      <c r="B56" s="7">
        <v>17.5</v>
      </c>
      <c r="C56" s="7">
        <v>8.75</v>
      </c>
      <c r="D56" s="12">
        <f t="shared" si="0"/>
        <v>2.9166666666666665</v>
      </c>
      <c r="E56" s="29">
        <f t="shared" si="17"/>
        <v>3806408.8989264495</v>
      </c>
      <c r="F56" s="2">
        <f t="shared" si="1"/>
        <v>5579.2624651876704</v>
      </c>
      <c r="G56" s="2">
        <f t="shared" si="8"/>
        <v>149984.44359664191</v>
      </c>
      <c r="H56" s="2">
        <f t="shared" si="9"/>
        <v>12502.120930383142</v>
      </c>
      <c r="I56" s="2">
        <f t="shared" si="21"/>
        <v>168065.82699221274</v>
      </c>
      <c r="J56" s="2">
        <f t="shared" si="19"/>
        <v>490191.99539395381</v>
      </c>
      <c r="K56" s="2">
        <f t="shared" si="11"/>
        <v>160002.45174934677</v>
      </c>
      <c r="L56" s="2">
        <f t="shared" si="11"/>
        <v>466673.81760226138</v>
      </c>
      <c r="M56" s="2"/>
      <c r="N56" s="28">
        <f t="shared" si="20"/>
        <v>4269322.0971271181</v>
      </c>
      <c r="O56" s="2">
        <f t="shared" si="12"/>
        <v>6237.2934075826197</v>
      </c>
      <c r="P56" s="2">
        <f t="shared" si="13"/>
        <v>167673.95101456557</v>
      </c>
      <c r="R56">
        <f t="shared" si="14"/>
        <v>35</v>
      </c>
      <c r="S56" s="89">
        <f t="shared" si="2"/>
        <v>162486.56452702504</v>
      </c>
      <c r="T56" s="89">
        <f>IF(AND(S56=0,S55&gt;0),SUM($G56:$H$381),S56)</f>
        <v>162486.56452702504</v>
      </c>
      <c r="U56" s="82">
        <f>SUM(T56:T$381)</f>
        <v>3968895.4634534759</v>
      </c>
      <c r="V56" s="68">
        <f>localspline(R56,'BBG rates'!$G$10:$G$27,'BBG rates'!$K$10:$K$27)</f>
        <v>1.0152490050027994</v>
      </c>
      <c r="W56" s="68">
        <f>locallinterp(R56,'BBG rates'!$G$10:$G$27,'BBG rates'!$J$10:$J$27)</f>
        <v>-0.51027083333333334</v>
      </c>
      <c r="X56" s="56">
        <f t="shared" si="15"/>
        <v>-0.51146812988127621</v>
      </c>
      <c r="Y56" s="66">
        <f t="shared" si="3"/>
        <v>-1619.2063286901509</v>
      </c>
      <c r="Z56" s="72">
        <f t="shared" si="4"/>
        <v>-0.48956885166672215</v>
      </c>
      <c r="AA56" s="79">
        <f t="shared" si="5"/>
        <v>-1646.7704092336496</v>
      </c>
      <c r="AB56" s="81">
        <f t="shared" si="16"/>
        <v>-0.49790288237042252</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3962374.2134761089</v>
      </c>
    </row>
    <row r="57" spans="1:39" x14ac:dyDescent="0.2">
      <c r="A57" s="7">
        <v>36</v>
      </c>
      <c r="B57" s="7">
        <v>18</v>
      </c>
      <c r="C57" s="7">
        <v>9</v>
      </c>
      <c r="D57" s="12">
        <f t="shared" si="0"/>
        <v>3</v>
      </c>
      <c r="E57" s="29">
        <f t="shared" si="17"/>
        <v>3644734.2137768865</v>
      </c>
      <c r="F57" s="2">
        <f t="shared" si="1"/>
        <v>5350.8474819988469</v>
      </c>
      <c r="G57" s="2">
        <f t="shared" si="8"/>
        <v>149703.5834866298</v>
      </c>
      <c r="H57" s="2">
        <f t="shared" si="9"/>
        <v>11971.101662933568</v>
      </c>
      <c r="I57" s="2">
        <f t="shared" si="21"/>
        <v>167025.53263156221</v>
      </c>
      <c r="J57" s="2">
        <f t="shared" si="19"/>
        <v>501076.59789468662</v>
      </c>
      <c r="K57" s="2">
        <f t="shared" si="11"/>
        <v>158788.85115887894</v>
      </c>
      <c r="L57" s="2">
        <f t="shared" si="11"/>
        <v>476366.55347663688</v>
      </c>
      <c r="M57" s="2"/>
      <c r="N57" s="28">
        <f t="shared" si="20"/>
        <v>4101412.4389769277</v>
      </c>
      <c r="O57" s="2">
        <f t="shared" si="12"/>
        <v>6001.586271957719</v>
      </c>
      <c r="P57" s="2">
        <f t="shared" si="13"/>
        <v>167909.65815019043</v>
      </c>
      <c r="R57">
        <f t="shared" si="14"/>
        <v>36</v>
      </c>
      <c r="S57" s="89">
        <f t="shared" si="2"/>
        <v>161674.68514956336</v>
      </c>
      <c r="T57" s="89">
        <f>IF(AND(S57=0,S56&gt;0),SUM($G57:$H$381),S57)</f>
        <v>161674.68514956336</v>
      </c>
      <c r="U57" s="82">
        <f>SUM(T57:T$381)</f>
        <v>3806408.8989264504</v>
      </c>
      <c r="V57" s="68">
        <f>localspline(R57,'BBG rates'!$G$10:$G$27,'BBG rates'!$K$10:$K$27)</f>
        <v>1.0156450271606445</v>
      </c>
      <c r="W57" s="68">
        <f>locallinterp(R57,'BBG rates'!$G$10:$G$27,'BBG rates'!$J$10:$J$27)</f>
        <v>-0.50900000000000001</v>
      </c>
      <c r="X57" s="56">
        <f t="shared" si="15"/>
        <v>-0.51019133050904664</v>
      </c>
      <c r="Y57" s="66">
        <f t="shared" si="3"/>
        <v>-1549.9507459489253</v>
      </c>
      <c r="Z57" s="72">
        <f t="shared" si="4"/>
        <v>-0.48863402343959506</v>
      </c>
      <c r="AA57" s="79">
        <f t="shared" si="5"/>
        <v>-1579.3516352132551</v>
      </c>
      <c r="AB57" s="81">
        <f t="shared" si="16"/>
        <v>-0.49790288237042257</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3824165.1167930439</v>
      </c>
    </row>
    <row r="58" spans="1:39" x14ac:dyDescent="0.2">
      <c r="A58" s="7">
        <v>37</v>
      </c>
      <c r="B58" s="7">
        <v>18.5</v>
      </c>
      <c r="C58" s="7">
        <v>9.25</v>
      </c>
      <c r="D58" s="12">
        <f t="shared" si="0"/>
        <v>3.0833333333333335</v>
      </c>
      <c r="E58" s="29">
        <f t="shared" si="17"/>
        <v>3483868.2259075292</v>
      </c>
      <c r="F58" s="2">
        <f t="shared" si="1"/>
        <v>5123.5737957221345</v>
      </c>
      <c r="G58" s="2">
        <f t="shared" si="8"/>
        <v>149423.24931383831</v>
      </c>
      <c r="H58" s="2">
        <f t="shared" si="9"/>
        <v>11442.738555518737</v>
      </c>
      <c r="I58" s="2">
        <f t="shared" si="21"/>
        <v>165989.56166507918</v>
      </c>
      <c r="J58" s="2">
        <f t="shared" si="19"/>
        <v>511801.14846732747</v>
      </c>
      <c r="K58" s="2">
        <f t="shared" si="11"/>
        <v>157582.44693248975</v>
      </c>
      <c r="L58" s="2">
        <f t="shared" si="11"/>
        <v>485879.21137517667</v>
      </c>
      <c r="M58" s="2"/>
      <c r="N58" s="28">
        <f t="shared" si="20"/>
        <v>3933266.7423465387</v>
      </c>
      <c r="O58" s="2">
        <f t="shared" si="12"/>
        <v>5765.5477917593271</v>
      </c>
      <c r="P58" s="2">
        <f t="shared" si="13"/>
        <v>168145.69663038885</v>
      </c>
      <c r="R58">
        <f t="shared" si="14"/>
        <v>37</v>
      </c>
      <c r="S58" s="89">
        <f t="shared" si="2"/>
        <v>160865.98786935705</v>
      </c>
      <c r="T58" s="89">
        <f>IF(AND(S58=0,S57&gt;0),SUM($G58:$H$381),S58)</f>
        <v>160865.98786935705</v>
      </c>
      <c r="U58" s="82">
        <f>SUM(T58:T$381)</f>
        <v>3644734.2137768869</v>
      </c>
      <c r="V58" s="68">
        <f>localspline(R58,'BBG rates'!$G$10:$G$27,'BBG rates'!$K$10:$K$27)</f>
        <v>1.0160416158054528</v>
      </c>
      <c r="W58" s="68">
        <f>locallinterp(R58,'BBG rates'!$G$10:$G$27,'BBG rates'!$J$10:$J$27)</f>
        <v>-0.5074791666666667</v>
      </c>
      <c r="X58" s="56">
        <f t="shared" si="15"/>
        <v>-0.50866337714015053</v>
      </c>
      <c r="Y58" s="66">
        <f t="shared" si="3"/>
        <v>-1481.2132270105194</v>
      </c>
      <c r="Z58" s="72">
        <f t="shared" si="4"/>
        <v>-0.48767777515681165</v>
      </c>
      <c r="AA58" s="79">
        <f t="shared" si="5"/>
        <v>-1512.2697254280067</v>
      </c>
      <c r="AB58" s="81">
        <f t="shared" si="16"/>
        <v>-0.49790288237042257</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3684241.2241784204</v>
      </c>
    </row>
    <row r="59" spans="1:39" x14ac:dyDescent="0.2">
      <c r="A59" s="7">
        <v>38</v>
      </c>
      <c r="B59" s="7">
        <v>19</v>
      </c>
      <c r="C59" s="7">
        <v>9.5</v>
      </c>
      <c r="D59" s="12">
        <f t="shared" si="0"/>
        <v>3.1666666666666665</v>
      </c>
      <c r="E59" s="29">
        <f t="shared" si="17"/>
        <v>3323807.7646201248</v>
      </c>
      <c r="F59" s="2">
        <f t="shared" si="1"/>
        <v>4897.4369331342041</v>
      </c>
      <c r="G59" s="2">
        <f t="shared" si="8"/>
        <v>149143.44009340002</v>
      </c>
      <c r="H59" s="2">
        <f t="shared" si="9"/>
        <v>10917.02119400447</v>
      </c>
      <c r="I59" s="2">
        <f t="shared" si="21"/>
        <v>164957.89822053871</v>
      </c>
      <c r="J59" s="2">
        <f t="shared" si="19"/>
        <v>522366.67769837257</v>
      </c>
      <c r="K59" s="2">
        <f t="shared" si="11"/>
        <v>156383.20044869918</v>
      </c>
      <c r="L59" s="2">
        <f t="shared" si="11"/>
        <v>495213.4680875474</v>
      </c>
      <c r="M59" s="2"/>
      <c r="N59" s="28">
        <f t="shared" si="20"/>
        <v>3764884.6754255914</v>
      </c>
      <c r="O59" s="2">
        <f t="shared" si="12"/>
        <v>5529.1775012008393</v>
      </c>
      <c r="P59" s="2">
        <f t="shared" si="13"/>
        <v>168382.06692094734</v>
      </c>
      <c r="R59">
        <f t="shared" si="14"/>
        <v>38</v>
      </c>
      <c r="S59" s="89">
        <f t="shared" si="2"/>
        <v>160060.4612874045</v>
      </c>
      <c r="T59" s="89">
        <f>IF(AND(S59=0,S58&gt;0),SUM($G59:$H$381),S59)</f>
        <v>160060.4612874045</v>
      </c>
      <c r="U59" s="82">
        <f>SUM(T59:T$381)</f>
        <v>3483868.2259075302</v>
      </c>
      <c r="V59" s="68">
        <f>localspline(R59,'BBG rates'!$G$10:$G$27,'BBG rates'!$K$10:$K$27)</f>
        <v>1.0164379614377346</v>
      </c>
      <c r="W59" s="68">
        <f>locallinterp(R59,'BBG rates'!$G$10:$G$27,'BBG rates'!$J$10:$J$27)</f>
        <v>-0.50595833333333329</v>
      </c>
      <c r="X59" s="56">
        <f t="shared" si="15"/>
        <v>-0.50713544518106168</v>
      </c>
      <c r="Y59" s="66">
        <f t="shared" si="3"/>
        <v>-1413.0243631300079</v>
      </c>
      <c r="Z59" s="72">
        <f t="shared" si="4"/>
        <v>-0.4867087747884915</v>
      </c>
      <c r="AA59" s="79">
        <f t="shared" si="5"/>
        <v>-1445.5233595650748</v>
      </c>
      <c r="AB59" s="81">
        <f t="shared" si="16"/>
        <v>-0.49790288237042257</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3543049.7851700168</v>
      </c>
    </row>
    <row r="60" spans="1:39" x14ac:dyDescent="0.2">
      <c r="A60" s="7">
        <v>39</v>
      </c>
      <c r="B60" s="7">
        <v>19.5</v>
      </c>
      <c r="C60" s="7">
        <v>9.75</v>
      </c>
      <c r="D60" s="12">
        <f t="shared" si="0"/>
        <v>3.25</v>
      </c>
      <c r="E60" s="29">
        <f t="shared" si="17"/>
        <v>3164549.6705762651</v>
      </c>
      <c r="F60" s="2">
        <f t="shared" si="1"/>
        <v>4672.4324370358381</v>
      </c>
      <c r="G60" s="2">
        <f t="shared" si="8"/>
        <v>148864.15484229178</v>
      </c>
      <c r="H60" s="2">
        <f t="shared" si="9"/>
        <v>10393.939201567919</v>
      </c>
      <c r="I60" s="2">
        <f t="shared" si="21"/>
        <v>163930.52648089553</v>
      </c>
      <c r="J60" s="2">
        <f t="shared" si="19"/>
        <v>532774.2110629105</v>
      </c>
      <c r="K60" s="2">
        <f t="shared" si="11"/>
        <v>155191.07328284948</v>
      </c>
      <c r="L60" s="2">
        <f t="shared" si="11"/>
        <v>504370.98816926091</v>
      </c>
      <c r="M60" s="2"/>
      <c r="N60" s="28">
        <f t="shared" si="20"/>
        <v>3596265.9059372842</v>
      </c>
      <c r="O60" s="2">
        <f t="shared" si="12"/>
        <v>5292.4749338408728</v>
      </c>
      <c r="P60" s="2">
        <f t="shared" si="13"/>
        <v>168618.76948830727</v>
      </c>
      <c r="R60">
        <f t="shared" si="14"/>
        <v>39</v>
      </c>
      <c r="S60" s="89">
        <f t="shared" si="2"/>
        <v>159258.09404385969</v>
      </c>
      <c r="T60" s="89">
        <f>IF(AND(S60=0,S59&gt;0),SUM($G60:$H$381),S60)</f>
        <v>159258.09404385969</v>
      </c>
      <c r="U60" s="82">
        <f>SUM(T60:T$381)</f>
        <v>3323807.7646201258</v>
      </c>
      <c r="V60" s="68">
        <f>localspline(R60,'BBG rates'!$G$10:$G$27,'BBG rates'!$K$10:$K$27)</f>
        <v>1.0168333599792945</v>
      </c>
      <c r="W60" s="68">
        <f>locallinterp(R60,'BBG rates'!$G$10:$G$27,'BBG rates'!$J$10:$J$27)</f>
        <v>-0.50443749999999998</v>
      </c>
      <c r="X60" s="56">
        <f t="shared" si="15"/>
        <v>-0.50560753463098074</v>
      </c>
      <c r="Y60" s="66">
        <f t="shared" si="3"/>
        <v>-1345.3807520542796</v>
      </c>
      <c r="Z60" s="72">
        <f t="shared" si="4"/>
        <v>-0.48572511312177225</v>
      </c>
      <c r="AA60" s="79">
        <f t="shared" si="5"/>
        <v>-1379.1112220412929</v>
      </c>
      <c r="AB60" s="81">
        <f t="shared" si="16"/>
        <v>-0.49790288237042252</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3400607.7593694055</v>
      </c>
    </row>
    <row r="61" spans="1:39" x14ac:dyDescent="0.2">
      <c r="A61" s="7">
        <v>40</v>
      </c>
      <c r="B61" s="7">
        <v>20</v>
      </c>
      <c r="C61" s="7">
        <v>10</v>
      </c>
      <c r="D61" s="12">
        <f t="shared" si="0"/>
        <v>3.3333333333333335</v>
      </c>
      <c r="E61" s="29">
        <f t="shared" si="17"/>
        <v>3006090.7957583643</v>
      </c>
      <c r="F61" s="2">
        <f t="shared" si="1"/>
        <v>4448.5558661968862</v>
      </c>
      <c r="G61" s="2">
        <f t="shared" si="8"/>
        <v>148585.39257933138</v>
      </c>
      <c r="H61" s="2">
        <f t="shared" si="9"/>
        <v>9873.4822385693878</v>
      </c>
      <c r="I61" s="2">
        <f t="shared" si="21"/>
        <v>162907.43068409766</v>
      </c>
      <c r="J61" s="2">
        <f t="shared" si="19"/>
        <v>543024.76894699223</v>
      </c>
      <c r="K61" s="2">
        <f t="shared" si="11"/>
        <v>154006.02720613219</v>
      </c>
      <c r="L61" s="2">
        <f t="shared" si="11"/>
        <v>513353.42402044061</v>
      </c>
      <c r="M61" s="2"/>
      <c r="N61" s="28">
        <f t="shared" si="20"/>
        <v>3427410.1011377182</v>
      </c>
      <c r="O61" s="2">
        <f t="shared" si="12"/>
        <v>5055.4396225823475</v>
      </c>
      <c r="P61" s="2">
        <f t="shared" si="13"/>
        <v>168855.80479956581</v>
      </c>
      <c r="R61">
        <f t="shared" si="14"/>
        <v>40</v>
      </c>
      <c r="S61" s="89">
        <f t="shared" si="2"/>
        <v>158458.87481790077</v>
      </c>
      <c r="T61" s="89">
        <f>IF(AND(S61=0,S60&gt;0),SUM($G61:$H$381),S61)</f>
        <v>158458.87481790077</v>
      </c>
      <c r="U61" s="82">
        <f>SUM(T61:T$381)</f>
        <v>3164549.6705762655</v>
      </c>
      <c r="V61" s="68">
        <f>localspline(R61,'BBG rates'!$G$10:$G$27,'BBG rates'!$K$10:$K$27)</f>
        <v>1.0172267497192871</v>
      </c>
      <c r="W61" s="68">
        <f>locallinterp(R61,'BBG rates'!$G$10:$G$27,'BBG rates'!$J$10:$J$27)</f>
        <v>-0.50291666666666668</v>
      </c>
      <c r="X61" s="56">
        <f t="shared" si="15"/>
        <v>-0.50407964548924156</v>
      </c>
      <c r="Y61" s="66">
        <f t="shared" si="3"/>
        <v>-1278.2790084713256</v>
      </c>
      <c r="Z61" s="72">
        <f t="shared" si="4"/>
        <v>-0.48472451686506807</v>
      </c>
      <c r="AA61" s="79">
        <f t="shared" si="5"/>
        <v>-1313.0320019869116</v>
      </c>
      <c r="AB61" s="81">
        <f t="shared" si="16"/>
        <v>-0.49790288237042263</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3256932.0002903393</v>
      </c>
    </row>
    <row r="62" spans="1:39" x14ac:dyDescent="0.2">
      <c r="A62" s="7">
        <v>41</v>
      </c>
      <c r="B62" s="7">
        <v>20.5</v>
      </c>
      <c r="C62" s="7">
        <v>10.25</v>
      </c>
      <c r="D62" s="12">
        <f t="shared" si="0"/>
        <v>3.4166666666666665</v>
      </c>
      <c r="E62" s="29">
        <f t="shared" si="17"/>
        <v>2848428.0034307661</v>
      </c>
      <c r="F62" s="2">
        <f t="shared" si="1"/>
        <v>4225.8027953014098</v>
      </c>
      <c r="G62" s="2">
        <f t="shared" si="8"/>
        <v>148307.15232517372</v>
      </c>
      <c r="H62" s="2">
        <f t="shared" si="9"/>
        <v>9355.6400024245922</v>
      </c>
      <c r="I62" s="2">
        <f t="shared" si="21"/>
        <v>161888.59512289974</v>
      </c>
      <c r="J62" s="2">
        <f t="shared" si="19"/>
        <v>553119.36666990747</v>
      </c>
      <c r="K62" s="2">
        <f t="shared" si="11"/>
        <v>152828.02418461899</v>
      </c>
      <c r="L62" s="2">
        <f t="shared" si="11"/>
        <v>522162.41596411483</v>
      </c>
      <c r="M62" s="2"/>
      <c r="N62" s="28">
        <f t="shared" si="20"/>
        <v>3258316.9278152417</v>
      </c>
      <c r="O62" s="2">
        <f t="shared" si="12"/>
        <v>4818.0710996715607</v>
      </c>
      <c r="P62" s="2">
        <f t="shared" si="13"/>
        <v>169093.17332247659</v>
      </c>
      <c r="R62">
        <f t="shared" si="14"/>
        <v>41</v>
      </c>
      <c r="S62" s="89">
        <f t="shared" si="2"/>
        <v>157662.79232759832</v>
      </c>
      <c r="T62" s="89">
        <f>IF(AND(S62=0,S61&gt;0),SUM($G62:$H$381),S62)</f>
        <v>157662.79232759832</v>
      </c>
      <c r="U62" s="82">
        <f>SUM(T62:T$381)</f>
        <v>3006090.7957583643</v>
      </c>
      <c r="V62" s="68">
        <f>localspline(R62,'BBG rates'!$G$10:$G$27,'BBG rates'!$K$10:$K$27)</f>
        <v>1.0176170689486232</v>
      </c>
      <c r="W62" s="68">
        <f>locallinterp(R62,'BBG rates'!$G$10:$G$27,'BBG rates'!$J$10:$J$27)</f>
        <v>-0.50139583333333337</v>
      </c>
      <c r="X62" s="56">
        <f t="shared" si="15"/>
        <v>-0.50255177775531124</v>
      </c>
      <c r="Y62" s="66">
        <f t="shared" si="3"/>
        <v>-1211.7157639356326</v>
      </c>
      <c r="Z62" s="72">
        <f t="shared" si="4"/>
        <v>-0.48370425762736657</v>
      </c>
      <c r="AA62" s="79">
        <f t="shared" si="5"/>
        <v>-1247.2843932294059</v>
      </c>
      <c r="AB62" s="81">
        <f t="shared" si="16"/>
        <v>-0.49790288237042263</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3112039.2558788117</v>
      </c>
    </row>
    <row r="63" spans="1:39" x14ac:dyDescent="0.2">
      <c r="A63" s="7">
        <v>42</v>
      </c>
      <c r="B63" s="7">
        <v>21</v>
      </c>
      <c r="C63" s="7">
        <v>10.5</v>
      </c>
      <c r="D63" s="12">
        <f t="shared" si="0"/>
        <v>3.5</v>
      </c>
      <c r="E63" s="29">
        <f t="shared" si="17"/>
        <v>2691558.168100981</v>
      </c>
      <c r="F63" s="2">
        <f t="shared" si="1"/>
        <v>4004.168814893007</v>
      </c>
      <c r="G63" s="2">
        <f t="shared" si="8"/>
        <v>148029.4331023079</v>
      </c>
      <c r="H63" s="2">
        <f t="shared" si="9"/>
        <v>8840.402227477347</v>
      </c>
      <c r="I63" s="2">
        <f t="shared" si="21"/>
        <v>160874.00414467824</v>
      </c>
      <c r="J63" s="2">
        <f t="shared" si="19"/>
        <v>563059.01450637379</v>
      </c>
      <c r="K63" s="2">
        <f t="shared" si="11"/>
        <v>151657.02637829856</v>
      </c>
      <c r="L63" s="2">
        <f t="shared" si="11"/>
        <v>530799.5923240449</v>
      </c>
      <c r="M63" s="2"/>
      <c r="N63" s="28">
        <f t="shared" si="20"/>
        <v>3088986.0522897909</v>
      </c>
      <c r="O63" s="2">
        <f t="shared" si="12"/>
        <v>4580.3688966972686</v>
      </c>
      <c r="P63" s="2">
        <f t="shared" si="13"/>
        <v>169330.87552545092</v>
      </c>
      <c r="R63">
        <f t="shared" si="14"/>
        <v>42</v>
      </c>
      <c r="S63" s="89">
        <f t="shared" si="2"/>
        <v>156869.83532978524</v>
      </c>
      <c r="T63" s="89">
        <f>IF(AND(S63=0,S62&gt;0),SUM($G63:$H$381),S63)</f>
        <v>156869.83532978524</v>
      </c>
      <c r="U63" s="82">
        <f>SUM(T63:T$381)</f>
        <v>2848428.0034307665</v>
      </c>
      <c r="V63" s="68">
        <f>localspline(R63,'BBG rates'!$G$10:$G$27,'BBG rates'!$K$10:$K$27)</f>
        <v>1.0180036135864725</v>
      </c>
      <c r="W63" s="68">
        <f>locallinterp(R63,'BBG rates'!$G$10:$G$27,'BBG rates'!$J$10:$J$27)</f>
        <v>-0.49987500000000001</v>
      </c>
      <c r="X63" s="56">
        <f t="shared" si="15"/>
        <v>-0.50102393142865687</v>
      </c>
      <c r="Y63" s="66">
        <f t="shared" si="3"/>
        <v>-1145.6876667938818</v>
      </c>
      <c r="Z63" s="72">
        <f t="shared" si="4"/>
        <v>-0.48266103215414285</v>
      </c>
      <c r="AA63" s="79">
        <f t="shared" si="5"/>
        <v>-1181.8670942773388</v>
      </c>
      <c r="AB63" s="81">
        <f t="shared" si="16"/>
        <v>-0.49790288237042252</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2965946.1690308489</v>
      </c>
    </row>
    <row r="64" spans="1:39" x14ac:dyDescent="0.2">
      <c r="A64" s="7">
        <v>43</v>
      </c>
      <c r="B64" s="7">
        <v>21.5</v>
      </c>
      <c r="C64" s="7">
        <v>10.75</v>
      </c>
      <c r="D64" s="12">
        <f t="shared" si="0"/>
        <v>3.5833333333333335</v>
      </c>
      <c r="E64" s="29">
        <f t="shared" si="17"/>
        <v>2535478.1754810549</v>
      </c>
      <c r="F64" s="2">
        <f t="shared" si="1"/>
        <v>3783.6495313203218</v>
      </c>
      <c r="G64" s="2">
        <f t="shared" si="8"/>
        <v>147752.23393505326</v>
      </c>
      <c r="H64" s="2">
        <f t="shared" si="9"/>
        <v>8327.7586848726696</v>
      </c>
      <c r="I64" s="2">
        <f t="shared" si="21"/>
        <v>159863.64215124625</v>
      </c>
      <c r="J64" s="2">
        <f t="shared" si="19"/>
        <v>572844.71770863247</v>
      </c>
      <c r="K64" s="2">
        <f t="shared" si="11"/>
        <v>150492.99614011703</v>
      </c>
      <c r="L64" s="2">
        <f t="shared" si="11"/>
        <v>539266.56950208603</v>
      </c>
      <c r="M64" s="2"/>
      <c r="N64" s="28">
        <f t="shared" si="20"/>
        <v>2919417.1404122324</v>
      </c>
      <c r="O64" s="2">
        <f t="shared" si="12"/>
        <v>4342.3325445897572</v>
      </c>
      <c r="P64" s="2">
        <f t="shared" si="13"/>
        <v>169568.91187755839</v>
      </c>
      <c r="R64">
        <f t="shared" si="14"/>
        <v>43</v>
      </c>
      <c r="S64" s="89">
        <f t="shared" si="2"/>
        <v>156079.99261992594</v>
      </c>
      <c r="T64" s="89">
        <f>IF(AND(S64=0,S63&gt;0),SUM($G64:$H$381),S64)</f>
        <v>156079.99261992594</v>
      </c>
      <c r="U64" s="82">
        <f>SUM(T64:T$381)</f>
        <v>2691558.1681009815</v>
      </c>
      <c r="V64" s="68">
        <f>localspline(R64,'BBG rates'!$G$10:$G$27,'BBG rates'!$K$10:$K$27)</f>
        <v>1.0183852623190162</v>
      </c>
      <c r="W64" s="68">
        <f>locallinterp(R64,'BBG rates'!$G$10:$G$27,'BBG rates'!$J$10:$J$27)</f>
        <v>-0.49835416666666665</v>
      </c>
      <c r="X64" s="56">
        <f t="shared" si="15"/>
        <v>-0.49949610650834586</v>
      </c>
      <c r="Y64" s="66">
        <f t="shared" si="3"/>
        <v>-1080.1913821109692</v>
      </c>
      <c r="Z64" s="72">
        <f t="shared" si="4"/>
        <v>-0.48159080264191839</v>
      </c>
      <c r="AA64" s="79">
        <f t="shared" si="5"/>
        <v>-1116.7788083042774</v>
      </c>
      <c r="AB64" s="81">
        <f t="shared" si="16"/>
        <v>-0.49790288237042252</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2818669.2781080431</v>
      </c>
    </row>
    <row r="65" spans="1:39" x14ac:dyDescent="0.2">
      <c r="A65" s="7">
        <v>44</v>
      </c>
      <c r="B65" s="7">
        <v>22</v>
      </c>
      <c r="C65" s="7">
        <v>11</v>
      </c>
      <c r="D65" s="12">
        <f t="shared" si="0"/>
        <v>3.6666666666666665</v>
      </c>
      <c r="E65" s="29">
        <f t="shared" si="17"/>
        <v>2380184.9224490682</v>
      </c>
      <c r="F65" s="2">
        <f t="shared" si="1"/>
        <v>3564.2405666827403</v>
      </c>
      <c r="G65" s="2">
        <f t="shared" si="8"/>
        <v>147475.55384955631</v>
      </c>
      <c r="H65" s="2">
        <f t="shared" si="9"/>
        <v>7817.6991824303386</v>
      </c>
      <c r="I65" s="2">
        <f t="shared" si="21"/>
        <v>158857.49359866939</v>
      </c>
      <c r="J65" s="2">
        <f t="shared" si="19"/>
        <v>582477.47652845446</v>
      </c>
      <c r="K65" s="2">
        <f t="shared" si="11"/>
        <v>149335.89601502346</v>
      </c>
      <c r="L65" s="2">
        <f t="shared" si="11"/>
        <v>547564.95205508603</v>
      </c>
      <c r="M65" s="2"/>
      <c r="N65" s="28">
        <f t="shared" si="20"/>
        <v>2749609.8575637043</v>
      </c>
      <c r="O65" s="2">
        <f t="shared" si="12"/>
        <v>4103.9615736199221</v>
      </c>
      <c r="P65" s="2">
        <f t="shared" si="13"/>
        <v>169807.28284852827</v>
      </c>
      <c r="R65">
        <f t="shared" si="14"/>
        <v>44</v>
      </c>
      <c r="S65" s="89">
        <f t="shared" si="2"/>
        <v>155293.25303198665</v>
      </c>
      <c r="T65" s="89">
        <f>IF(AND(S65=0,S64&gt;0),SUM($G65:$H$381),S65)</f>
        <v>155293.25303198665</v>
      </c>
      <c r="U65" s="82">
        <f>SUM(T65:T$381)</f>
        <v>2535478.1754810554</v>
      </c>
      <c r="V65" s="68">
        <f>localspline(R65,'BBG rates'!$G$10:$G$27,'BBG rates'!$K$10:$K$27)</f>
        <v>1.0187611918553163</v>
      </c>
      <c r="W65" s="68">
        <f>locallinterp(R65,'BBG rates'!$G$10:$G$27,'BBG rates'!$J$10:$J$27)</f>
        <v>-0.49683333333333335</v>
      </c>
      <c r="X65" s="56">
        <f t="shared" si="15"/>
        <v>-0.49796830299397854</v>
      </c>
      <c r="Y65" s="66">
        <f t="shared" si="3"/>
        <v>-1015.2235915963822</v>
      </c>
      <c r="Z65" s="72">
        <f t="shared" si="4"/>
        <v>-0.48048858069327177</v>
      </c>
      <c r="AA65" s="79">
        <f t="shared" si="5"/>
        <v>-1052.0182431327646</v>
      </c>
      <c r="AB65" s="81">
        <f t="shared" si="16"/>
        <v>-0.49790288237042257</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2670225.0174508411</v>
      </c>
    </row>
    <row r="66" spans="1:39" x14ac:dyDescent="0.2">
      <c r="A66" s="7">
        <v>45</v>
      </c>
      <c r="B66" s="7">
        <v>22.5</v>
      </c>
      <c r="C66" s="7">
        <v>11.25</v>
      </c>
      <c r="D66" s="12">
        <f t="shared" si="0"/>
        <v>3.75</v>
      </c>
      <c r="E66" s="29">
        <f t="shared" si="17"/>
        <v>2225675.3170107622</v>
      </c>
      <c r="F66" s="2">
        <f t="shared" si="1"/>
        <v>3345.9375587762656</v>
      </c>
      <c r="G66" s="2">
        <f t="shared" si="8"/>
        <v>147199.39187378719</v>
      </c>
      <c r="H66" s="2">
        <f t="shared" si="9"/>
        <v>7310.2135645188482</v>
      </c>
      <c r="I66" s="2">
        <f t="shared" si="21"/>
        <v>157855.54299708229</v>
      </c>
      <c r="J66" s="2">
        <f t="shared" si="19"/>
        <v>591958.28623905859</v>
      </c>
      <c r="K66" s="2">
        <f t="shared" si="11"/>
        <v>148185.68873902023</v>
      </c>
      <c r="L66" s="2">
        <f t="shared" si="11"/>
        <v>555696.33277132583</v>
      </c>
      <c r="M66" s="2"/>
      <c r="N66" s="28">
        <f t="shared" si="20"/>
        <v>2579563.8686549542</v>
      </c>
      <c r="O66" s="2">
        <f t="shared" si="12"/>
        <v>3865.2555133983378</v>
      </c>
      <c r="P66" s="2">
        <f t="shared" si="13"/>
        <v>170045.98890874986</v>
      </c>
      <c r="R66">
        <f t="shared" si="14"/>
        <v>45</v>
      </c>
      <c r="S66" s="89">
        <f t="shared" si="2"/>
        <v>154509.60543830603</v>
      </c>
      <c r="T66" s="89">
        <f>IF(AND(S66=0,S65&gt;0),SUM($G66:$H$381),S66)</f>
        <v>154509.60543830603</v>
      </c>
      <c r="U66" s="82">
        <f>SUM(T66:T$381)</f>
        <v>2380184.9224490686</v>
      </c>
      <c r="V66" s="68">
        <f>localspline(R66,'BBG rates'!$G$10:$G$27,'BBG rates'!$K$10:$K$27)</f>
        <v>1.0191303404869316</v>
      </c>
      <c r="W66" s="68">
        <f>locallinterp(R66,'BBG rates'!$G$10:$G$27,'BBG rates'!$J$10:$J$27)</f>
        <v>-0.49531250000000004</v>
      </c>
      <c r="X66" s="56">
        <f t="shared" si="15"/>
        <v>-0.49644052088488877</v>
      </c>
      <c r="Y66" s="66">
        <f t="shared" si="3"/>
        <v>-950.78099353075481</v>
      </c>
      <c r="Z66" s="72">
        <f t="shared" si="4"/>
        <v>-0.47934813025491702</v>
      </c>
      <c r="AA66" s="79">
        <f t="shared" si="5"/>
        <v>-987.58411121834342</v>
      </c>
      <c r="AB66" s="81">
        <f t="shared" si="16"/>
        <v>-0.49790288237042263</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2520629.7178896032</v>
      </c>
    </row>
    <row r="67" spans="1:39" x14ac:dyDescent="0.2">
      <c r="A67" s="7">
        <v>46</v>
      </c>
      <c r="B67" s="7">
        <v>23</v>
      </c>
      <c r="C67" s="7">
        <v>11.5</v>
      </c>
      <c r="D67" s="12">
        <f t="shared" si="0"/>
        <v>3.8333333333333335</v>
      </c>
      <c r="E67" s="29">
        <f t="shared" si="17"/>
        <v>2071946.2782612962</v>
      </c>
      <c r="F67" s="2">
        <f t="shared" si="1"/>
        <v>3128.7361610395769</v>
      </c>
      <c r="G67" s="2">
        <f t="shared" si="8"/>
        <v>146923.74703753626</v>
      </c>
      <c r="H67" s="2">
        <f t="shared" si="9"/>
        <v>6805.2917119297999</v>
      </c>
      <c r="I67" s="2">
        <f t="shared" si="21"/>
        <v>156857.77491050566</v>
      </c>
      <c r="J67" s="2">
        <f t="shared" si="19"/>
        <v>601288.13715693832</v>
      </c>
      <c r="K67" s="2">
        <f t="shared" si="11"/>
        <v>147042.33723821767</v>
      </c>
      <c r="L67" s="2">
        <f t="shared" si="11"/>
        <v>563662.29274650104</v>
      </c>
      <c r="M67" s="2"/>
      <c r="N67" s="28">
        <f t="shared" si="20"/>
        <v>2409278.8381256806</v>
      </c>
      <c r="O67" s="2">
        <f t="shared" si="12"/>
        <v>3626.2138928743284</v>
      </c>
      <c r="P67" s="2">
        <f t="shared" si="13"/>
        <v>170285.03052927385</v>
      </c>
      <c r="R67">
        <f t="shared" si="14"/>
        <v>46</v>
      </c>
      <c r="S67" s="89">
        <f t="shared" si="2"/>
        <v>153729.03874946607</v>
      </c>
      <c r="T67" s="89">
        <f>IF(AND(S67=0,S66&gt;0),SUM($G67:$H$381),S67)</f>
        <v>153729.03874946607</v>
      </c>
      <c r="U67" s="82">
        <f>SUM(T67:T$381)</f>
        <v>2225675.3170107622</v>
      </c>
      <c r="V67" s="68">
        <f>localspline(R67,'BBG rates'!$G$10:$G$27,'BBG rates'!$K$10:$K$27)</f>
        <v>1.0194918551204313</v>
      </c>
      <c r="W67" s="68">
        <f>locallinterp(R67,'BBG rates'!$G$10:$G$27,'BBG rates'!$J$10:$J$27)</f>
        <v>-0.49379166666666668</v>
      </c>
      <c r="X67" s="56">
        <f t="shared" si="15"/>
        <v>-0.49491276018041042</v>
      </c>
      <c r="Y67" s="66">
        <f t="shared" si="3"/>
        <v>-886.86030269282878</v>
      </c>
      <c r="Z67" s="72">
        <f t="shared" si="4"/>
        <v>-0.47816155173106428</v>
      </c>
      <c r="AA67" s="79">
        <f t="shared" si="5"/>
        <v>-923.47512963363567</v>
      </c>
      <c r="AB67" s="81">
        <f t="shared" si="16"/>
        <v>-0.49790288237042274</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2369899.6072534178</v>
      </c>
    </row>
    <row r="68" spans="1:39" x14ac:dyDescent="0.2">
      <c r="A68" s="7">
        <v>47</v>
      </c>
      <c r="B68" s="7">
        <v>23.5</v>
      </c>
      <c r="C68" s="7">
        <v>11.75</v>
      </c>
      <c r="D68" s="12">
        <f t="shared" si="0"/>
        <v>3.9166666666666665</v>
      </c>
      <c r="E68" s="29">
        <f t="shared" si="17"/>
        <v>1918994.7363471328</v>
      </c>
      <c r="F68" s="2">
        <f t="shared" si="1"/>
        <v>2912.6320425002677</v>
      </c>
      <c r="G68" s="2">
        <f t="shared" si="8"/>
        <v>146648.61837241065</v>
      </c>
      <c r="H68" s="2">
        <f t="shared" si="9"/>
        <v>6302.9235417527198</v>
      </c>
      <c r="I68" s="2">
        <f t="shared" si="21"/>
        <v>155864.17395666364</v>
      </c>
      <c r="J68" s="2">
        <f t="shared" si="19"/>
        <v>610468.0146635992</v>
      </c>
      <c r="K68" s="2">
        <f t="shared" si="11"/>
        <v>145905.80462789326</v>
      </c>
      <c r="L68" s="2">
        <f t="shared" si="11"/>
        <v>571464.4014592485</v>
      </c>
      <c r="M68" s="2"/>
      <c r="N68" s="28">
        <f t="shared" si="20"/>
        <v>2238754.4299438675</v>
      </c>
      <c r="O68" s="2">
        <f t="shared" si="12"/>
        <v>3386.8362403350425</v>
      </c>
      <c r="P68" s="2">
        <f t="shared" si="13"/>
        <v>170524.40818181314</v>
      </c>
      <c r="R68">
        <f t="shared" si="14"/>
        <v>47</v>
      </c>
      <c r="S68" s="89">
        <f t="shared" si="2"/>
        <v>152951.54191416336</v>
      </c>
      <c r="T68" s="89">
        <f>IF(AND(S68=0,S67&gt;0),SUM($G68:$H$381),S68)</f>
        <v>152951.54191416336</v>
      </c>
      <c r="U68" s="82">
        <f>SUM(T68:T$381)</f>
        <v>2071946.2782612965</v>
      </c>
      <c r="V68" s="68">
        <f>localspline(R68,'BBG rates'!$G$10:$G$27,'BBG rates'!$K$10:$K$27)</f>
        <v>1.0198447485528579</v>
      </c>
      <c r="W68" s="68">
        <f>locallinterp(R68,'BBG rates'!$G$10:$G$27,'BBG rates'!$J$10:$J$27)</f>
        <v>-0.49227083333333332</v>
      </c>
      <c r="X68" s="56">
        <f t="shared" si="15"/>
        <v>-0.49338502088001057</v>
      </c>
      <c r="Y68" s="66">
        <f t="shared" si="3"/>
        <v>-823.45825028667923</v>
      </c>
      <c r="Z68" s="72">
        <f t="shared" si="4"/>
        <v>-0.47691868785962699</v>
      </c>
      <c r="AA68" s="79">
        <f t="shared" si="5"/>
        <v>-859.69002005247432</v>
      </c>
      <c r="AB68" s="81">
        <f t="shared" si="16"/>
        <v>-0.49790288237042257</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2218050.8108767127</v>
      </c>
    </row>
    <row r="69" spans="1:39" x14ac:dyDescent="0.2">
      <c r="A69" s="7">
        <v>48</v>
      </c>
      <c r="B69" s="7">
        <v>24</v>
      </c>
      <c r="C69" s="7">
        <v>12</v>
      </c>
      <c r="D69" s="12">
        <f t="shared" si="0"/>
        <v>4</v>
      </c>
      <c r="E69" s="29">
        <f t="shared" si="17"/>
        <v>1766817.6324280517</v>
      </c>
      <c r="F69" s="2">
        <f t="shared" si="1"/>
        <v>2697.6208877212662</v>
      </c>
      <c r="G69" s="2">
        <f t="shared" si="8"/>
        <v>146374.00491183094</v>
      </c>
      <c r="H69" s="2">
        <f t="shared" si="9"/>
        <v>5803.0990072502855</v>
      </c>
      <c r="I69" s="2">
        <f t="shared" si="21"/>
        <v>154874.72480680249</v>
      </c>
      <c r="J69" s="2">
        <f t="shared" si="19"/>
        <v>619498.89922720997</v>
      </c>
      <c r="K69" s="2">
        <f t="shared" si="11"/>
        <v>144776.05421155572</v>
      </c>
      <c r="L69" s="2">
        <f t="shared" si="11"/>
        <v>579104.21684622287</v>
      </c>
      <c r="M69" s="2"/>
      <c r="N69" s="28">
        <f t="shared" si="20"/>
        <v>2067990.3076051238</v>
      </c>
      <c r="O69" s="2">
        <f t="shared" si="12"/>
        <v>3147.1220834045184</v>
      </c>
      <c r="P69" s="2">
        <f t="shared" si="13"/>
        <v>170764.12233874368</v>
      </c>
      <c r="R69">
        <f t="shared" si="14"/>
        <v>48</v>
      </c>
      <c r="S69" s="89">
        <f t="shared" si="2"/>
        <v>152177.10391908122</v>
      </c>
      <c r="T69" s="89">
        <f>IF(AND(S69=0,S68&gt;0),SUM($G69:$H$381),S69)</f>
        <v>152177.10391908122</v>
      </c>
      <c r="U69" s="82">
        <f>SUM(T69:T$381)</f>
        <v>1918994.7363471328</v>
      </c>
      <c r="V69" s="68">
        <f>localspline(R69,'BBG rates'!$G$10:$G$27,'BBG rates'!$K$10:$K$27)</f>
        <v>1.0201880931854248</v>
      </c>
      <c r="W69" s="68">
        <f>locallinterp(R69,'BBG rates'!$G$10:$G$27,'BBG rates'!$J$10:$J$27)</f>
        <v>-0.49075000000000002</v>
      </c>
      <c r="X69" s="56">
        <f t="shared" si="15"/>
        <v>-0.49185730298288988</v>
      </c>
      <c r="Y69" s="66">
        <f t="shared" si="3"/>
        <v>-760.57158386922151</v>
      </c>
      <c r="Z69" s="72">
        <f t="shared" si="4"/>
        <v>-0.47560625537743384</v>
      </c>
      <c r="AA69" s="79">
        <f t="shared" si="5"/>
        <v>-796.22750873408893</v>
      </c>
      <c r="AB69" s="81">
        <f t="shared" si="16"/>
        <v>-0.49790288237042263</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2065099.3521036489</v>
      </c>
    </row>
    <row r="70" spans="1:39" x14ac:dyDescent="0.2">
      <c r="A70" s="7">
        <v>49</v>
      </c>
      <c r="B70" s="7">
        <v>24.5</v>
      </c>
      <c r="C70" s="7">
        <v>12.25</v>
      </c>
      <c r="D70" s="12">
        <f t="shared" si="0"/>
        <v>4.083333333333333</v>
      </c>
      <c r="E70" s="29">
        <f t="shared" si="17"/>
        <v>1615411.9186392901</v>
      </c>
      <c r="F70" s="2">
        <f t="shared" si="1"/>
        <v>2483.6983967474384</v>
      </c>
      <c r="G70" s="2">
        <f t="shared" si="8"/>
        <v>146099.9056910277</v>
      </c>
      <c r="H70" s="2">
        <f t="shared" si="9"/>
        <v>5305.8080977339851</v>
      </c>
      <c r="I70" s="2">
        <f t="shared" si="21"/>
        <v>153889.41218550911</v>
      </c>
      <c r="J70" s="2">
        <f t="shared" si="19"/>
        <v>628381.7664241622</v>
      </c>
      <c r="K70" s="2">
        <f t="shared" si="11"/>
        <v>143653.04948001346</v>
      </c>
      <c r="L70" s="2">
        <f t="shared" si="11"/>
        <v>586583.28537672164</v>
      </c>
      <c r="M70" s="2"/>
      <c r="N70" s="28">
        <f t="shared" si="20"/>
        <v>1896986.1341320183</v>
      </c>
      <c r="O70" s="2">
        <f t="shared" si="12"/>
        <v>2907.0709490427535</v>
      </c>
      <c r="P70" s="2">
        <f t="shared" si="13"/>
        <v>171004.17347310542</v>
      </c>
      <c r="R70">
        <f t="shared" si="14"/>
        <v>49</v>
      </c>
      <c r="S70" s="89">
        <f t="shared" si="2"/>
        <v>151405.7137887617</v>
      </c>
      <c r="T70" s="89">
        <f>IF(AND(S70=0,S69&gt;0),SUM($G70:$H$381),S70)</f>
        <v>151405.7137887617</v>
      </c>
      <c r="U70" s="82">
        <f>SUM(T70:T$381)</f>
        <v>1766817.6324280514</v>
      </c>
      <c r="V70" s="68">
        <f>localspline(R70,'BBG rates'!$G$10:$G$27,'BBG rates'!$K$10:$K$27)</f>
        <v>1.0205211799567286</v>
      </c>
      <c r="W70" s="68">
        <f>locallinterp(R70,'BBG rates'!$G$10:$G$27,'BBG rates'!$J$10:$J$27)</f>
        <v>-0.48802083333333335</v>
      </c>
      <c r="X70" s="56">
        <f t="shared" si="15"/>
        <v>-0.48911583549027249</v>
      </c>
      <c r="Y70" s="66">
        <f t="shared" si="3"/>
        <v>-698.19706727806636</v>
      </c>
      <c r="Z70" s="72">
        <f t="shared" si="4"/>
        <v>-0.47420654251807626</v>
      </c>
      <c r="AA70" s="79">
        <f t="shared" si="5"/>
        <v>-733.08632650734398</v>
      </c>
      <c r="AB70" s="81">
        <f t="shared" si="16"/>
        <v>-0.49790288237042268</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1911061.1527903115</v>
      </c>
    </row>
    <row r="71" spans="1:39" x14ac:dyDescent="0.2">
      <c r="A71" s="7">
        <v>50</v>
      </c>
      <c r="B71" s="7">
        <v>25</v>
      </c>
      <c r="C71" s="7">
        <v>12.5</v>
      </c>
      <c r="D71" s="12">
        <f t="shared" si="0"/>
        <v>4.166666666666667</v>
      </c>
      <c r="E71" s="29">
        <f t="shared" si="17"/>
        <v>1464774.5580538118</v>
      </c>
      <c r="F71" s="2">
        <f t="shared" si="1"/>
        <v>2270.8602850523639</v>
      </c>
      <c r="G71" s="2">
        <f t="shared" si="8"/>
        <v>145826.31974703813</v>
      </c>
      <c r="H71" s="2">
        <f t="shared" si="9"/>
        <v>4811.0408384401826</v>
      </c>
      <c r="I71" s="2">
        <f t="shared" si="21"/>
        <v>152908.22087053067</v>
      </c>
      <c r="J71" s="2">
        <f t="shared" si="19"/>
        <v>637117.58696054446</v>
      </c>
      <c r="K71" s="2">
        <f t="shared" si="11"/>
        <v>142536.75411044742</v>
      </c>
      <c r="L71" s="2">
        <f t="shared" si="11"/>
        <v>593903.14212686417</v>
      </c>
      <c r="M71" s="2"/>
      <c r="N71" s="28">
        <f t="shared" si="20"/>
        <v>1725741.5720734149</v>
      </c>
      <c r="O71" s="2">
        <f t="shared" si="12"/>
        <v>2666.6823635447718</v>
      </c>
      <c r="P71" s="2">
        <f t="shared" si="13"/>
        <v>171244.56205860339</v>
      </c>
      <c r="R71">
        <f t="shared" si="14"/>
        <v>50</v>
      </c>
      <c r="S71" s="89">
        <f t="shared" si="2"/>
        <v>150637.36058547831</v>
      </c>
      <c r="T71" s="89">
        <f>IF(AND(S71=0,S70&gt;0),SUM($G71:$H$381),S71)</f>
        <v>150637.36058547831</v>
      </c>
      <c r="U71" s="82">
        <f>SUM(T71:T$381)</f>
        <v>1615411.9186392897</v>
      </c>
      <c r="V71" s="68">
        <f>localspline(R71,'BBG rates'!$G$10:$G$27,'BBG rates'!$K$10:$K$27)</f>
        <v>1.0208440250696518</v>
      </c>
      <c r="W71" s="68">
        <f>locallinterp(R71,'BBG rates'!$G$10:$G$27,'BBG rates'!$J$10:$J$27)</f>
        <v>-0.48529166666666668</v>
      </c>
      <c r="X71" s="56">
        <f t="shared" si="15"/>
        <v>-0.4863744369174583</v>
      </c>
      <c r="Y71" s="66">
        <f t="shared" si="3"/>
        <v>-636.484623779907</v>
      </c>
      <c r="Z71" s="72">
        <f t="shared" si="4"/>
        <v>-0.47280915766626552</v>
      </c>
      <c r="AA71" s="79">
        <f t="shared" si="5"/>
        <v>-670.26520875503093</v>
      </c>
      <c r="AB71" s="81">
        <f t="shared" si="16"/>
        <v>-0.49790288237042274</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1756171.6754295938</v>
      </c>
    </row>
    <row r="72" spans="1:39" x14ac:dyDescent="0.2">
      <c r="A72" s="7">
        <v>51</v>
      </c>
      <c r="B72" s="7">
        <v>25.5</v>
      </c>
      <c r="C72" s="7">
        <v>12.75</v>
      </c>
      <c r="D72" s="12">
        <f t="shared" si="0"/>
        <v>4.25</v>
      </c>
      <c r="E72" s="29">
        <f t="shared" si="17"/>
        <v>1314902.5246447024</v>
      </c>
      <c r="F72" s="2">
        <f t="shared" si="1"/>
        <v>2059.1022834852984</v>
      </c>
      <c r="G72" s="2">
        <f t="shared" si="8"/>
        <v>145553.24611870269</v>
      </c>
      <c r="H72" s="2">
        <f t="shared" si="9"/>
        <v>4318.7872904066098</v>
      </c>
      <c r="I72" s="2">
        <f t="shared" si="21"/>
        <v>151931.1356925946</v>
      </c>
      <c r="J72" s="2">
        <f t="shared" si="19"/>
        <v>645707.32669352705</v>
      </c>
      <c r="K72" s="2">
        <f t="shared" si="11"/>
        <v>141427.13196548866</v>
      </c>
      <c r="L72" s="2">
        <f t="shared" si="11"/>
        <v>601065.31085332681</v>
      </c>
      <c r="M72" s="2"/>
      <c r="N72" s="28">
        <f t="shared" si="20"/>
        <v>1554256.2835038065</v>
      </c>
      <c r="O72" s="2">
        <f t="shared" si="12"/>
        <v>2425.9558525396865</v>
      </c>
      <c r="P72" s="2">
        <f t="shared" si="13"/>
        <v>171485.2885696085</v>
      </c>
      <c r="R72">
        <f t="shared" si="14"/>
        <v>51</v>
      </c>
      <c r="S72" s="89">
        <f t="shared" si="2"/>
        <v>149872.03340910931</v>
      </c>
      <c r="T72" s="89">
        <f>IF(AND(S72=0,S71&gt;0),SUM($G72:$H$381),S72)</f>
        <v>149872.03340910931</v>
      </c>
      <c r="U72" s="82">
        <f>SUM(T72:T$381)</f>
        <v>1464774.5580538115</v>
      </c>
      <c r="V72" s="68">
        <f>localspline(R72,'BBG rates'!$G$10:$G$27,'BBG rates'!$K$10:$K$27)</f>
        <v>1.0211570569197193</v>
      </c>
      <c r="W72" s="68">
        <f>locallinterp(R72,'BBG rates'!$G$10:$G$27,'BBG rates'!$J$10:$J$27)</f>
        <v>-0.48256250000000001</v>
      </c>
      <c r="X72" s="56">
        <f t="shared" si="15"/>
        <v>-0.48363310726071695</v>
      </c>
      <c r="Y72" s="66">
        <f t="shared" si="3"/>
        <v>-575.42948925199516</v>
      </c>
      <c r="Z72" s="72">
        <f t="shared" si="4"/>
        <v>-0.47141410485710167</v>
      </c>
      <c r="AA72" s="79">
        <f t="shared" si="5"/>
        <v>-607.76289539821232</v>
      </c>
      <c r="AB72" s="81">
        <f t="shared" si="16"/>
        <v>-0.49790288237042268</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1600444.4111261088</v>
      </c>
    </row>
    <row r="73" spans="1:39" x14ac:dyDescent="0.2">
      <c r="A73" s="7">
        <v>52</v>
      </c>
      <c r="B73" s="7">
        <v>26</v>
      </c>
      <c r="C73" s="7">
        <v>13</v>
      </c>
      <c r="D73" s="12">
        <f t="shared" si="0"/>
        <v>4.333333333333333</v>
      </c>
      <c r="E73" s="29">
        <f t="shared" si="17"/>
        <v>1165792.8032476916</v>
      </c>
      <c r="F73" s="2">
        <f t="shared" si="1"/>
        <v>1848.4201382183101</v>
      </c>
      <c r="G73" s="2">
        <f t="shared" si="8"/>
        <v>145280.68384666162</v>
      </c>
      <c r="H73" s="2">
        <f t="shared" si="9"/>
        <v>3829.0375503492719</v>
      </c>
      <c r="I73" s="2">
        <f t="shared" si="21"/>
        <v>150958.14153522922</v>
      </c>
      <c r="J73" s="2">
        <f t="shared" si="19"/>
        <v>654151.94665265991</v>
      </c>
      <c r="K73" s="2">
        <f t="shared" si="11"/>
        <v>140324.14709230021</v>
      </c>
      <c r="L73" s="2">
        <f t="shared" si="11"/>
        <v>608071.30406663415</v>
      </c>
      <c r="M73" s="2"/>
      <c r="N73" s="28">
        <f t="shared" si="20"/>
        <v>1382529.9300226481</v>
      </c>
      <c r="O73" s="2">
        <f t="shared" si="12"/>
        <v>2184.890940989766</v>
      </c>
      <c r="P73" s="2">
        <f t="shared" si="13"/>
        <v>171726.35348115841</v>
      </c>
      <c r="R73">
        <f t="shared" si="14"/>
        <v>52</v>
      </c>
      <c r="S73" s="89">
        <f t="shared" si="2"/>
        <v>149109.7213970109</v>
      </c>
      <c r="T73" s="89">
        <f>IF(AND(S73=0,S72&gt;0),SUM($G73:$H$381),S73)</f>
        <v>149109.7213970109</v>
      </c>
      <c r="U73" s="82">
        <f>SUM(T73:T$381)</f>
        <v>1314902.5246447022</v>
      </c>
      <c r="V73" s="68">
        <f>localspline(R73,'BBG rates'!$G$10:$G$27,'BBG rates'!$K$10:$K$27)</f>
        <v>1.0214605251498039</v>
      </c>
      <c r="W73" s="68">
        <f>locallinterp(R73,'BBG rates'!$G$10:$G$27,'BBG rates'!$J$10:$J$27)</f>
        <v>-0.47983333333333333</v>
      </c>
      <c r="X73" s="56">
        <f t="shared" si="15"/>
        <v>-0.48089184651658456</v>
      </c>
      <c r="Y73" s="66">
        <f t="shared" si="3"/>
        <v>-515.02692491105392</v>
      </c>
      <c r="Z73" s="72">
        <f t="shared" si="4"/>
        <v>-0.47002138813313349</v>
      </c>
      <c r="AA73" s="79">
        <f t="shared" si="5"/>
        <v>-545.57813088061914</v>
      </c>
      <c r="AB73" s="81">
        <f t="shared" si="16"/>
        <v>-0.49790288237042274</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1443892.7641592734</v>
      </c>
    </row>
    <row r="74" spans="1:39" x14ac:dyDescent="0.2">
      <c r="A74" s="7">
        <v>53</v>
      </c>
      <c r="B74" s="7">
        <v>26.5</v>
      </c>
      <c r="C74" s="7">
        <v>13.25</v>
      </c>
      <c r="D74" s="12">
        <f t="shared" si="0"/>
        <v>4.416666666666667</v>
      </c>
      <c r="E74" s="29">
        <f t="shared" si="17"/>
        <v>1017442.3895238</v>
      </c>
      <c r="F74" s="2">
        <f t="shared" si="1"/>
        <v>1638.8096106935943</v>
      </c>
      <c r="G74" s="2">
        <f t="shared" si="8"/>
        <v>145008.63197335176</v>
      </c>
      <c r="H74" s="2">
        <f t="shared" si="9"/>
        <v>3341.7817505397566</v>
      </c>
      <c r="I74" s="2">
        <f t="shared" si="21"/>
        <v>149989.22333458511</v>
      </c>
      <c r="J74" s="2">
        <f t="shared" si="19"/>
        <v>662452.40306108433</v>
      </c>
      <c r="K74" s="2">
        <f t="shared" si="11"/>
        <v>139227.76372166356</v>
      </c>
      <c r="L74" s="2">
        <f t="shared" si="11"/>
        <v>614922.6231040142</v>
      </c>
      <c r="M74" s="2"/>
      <c r="N74" s="28">
        <f t="shared" si="20"/>
        <v>1210562.1727536893</v>
      </c>
      <c r="O74" s="2">
        <f t="shared" si="12"/>
        <v>1943.4871531894958</v>
      </c>
      <c r="P74" s="2">
        <f t="shared" si="13"/>
        <v>171967.75726895864</v>
      </c>
      <c r="R74">
        <f t="shared" si="14"/>
        <v>53</v>
      </c>
      <c r="S74" s="89">
        <f t="shared" si="2"/>
        <v>148350.41372389151</v>
      </c>
      <c r="T74" s="89">
        <f>IF(AND(S74=0,S73&gt;0),SUM($G74:$H$381),S74)</f>
        <v>148350.41372389151</v>
      </c>
      <c r="U74" s="82">
        <f>SUM(T74:T$381)</f>
        <v>1165792.8032476916</v>
      </c>
      <c r="V74" s="68">
        <f>localspline(R74,'BBG rates'!$G$10:$G$27,'BBG rates'!$K$10:$K$27)</f>
        <v>1.021754679380267</v>
      </c>
      <c r="W74" s="68">
        <f>locallinterp(R74,'BBG rates'!$G$10:$G$27,'BBG rates'!$J$10:$J$27)</f>
        <v>-0.47710416666666666</v>
      </c>
      <c r="X74" s="56">
        <f t="shared" si="15"/>
        <v>-0.47815065468119755</v>
      </c>
      <c r="Y74" s="66">
        <f t="shared" si="3"/>
        <v>-455.27221719756886</v>
      </c>
      <c r="Z74" s="72">
        <f t="shared" si="4"/>
        <v>-0.46863101154434444</v>
      </c>
      <c r="AA74" s="79">
        <f t="shared" si="5"/>
        <v>-483.7096641531005</v>
      </c>
      <c r="AB74" s="81">
        <f t="shared" si="16"/>
        <v>-0.49790288237042257</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1286530.0524137539</v>
      </c>
    </row>
    <row r="75" spans="1:39" x14ac:dyDescent="0.2">
      <c r="A75" s="7">
        <v>54</v>
      </c>
      <c r="B75" s="7">
        <v>27</v>
      </c>
      <c r="C75" s="7">
        <v>13.5</v>
      </c>
      <c r="D75" s="12">
        <f t="shared" si="0"/>
        <v>4.5</v>
      </c>
      <c r="E75" s="29">
        <f t="shared" si="17"/>
        <v>869848.28992211411</v>
      </c>
      <c r="F75" s="2">
        <f t="shared" si="1"/>
        <v>1430.2664775709666</v>
      </c>
      <c r="G75" s="2">
        <f t="shared" si="8"/>
        <v>144737.08954300295</v>
      </c>
      <c r="H75" s="2">
        <f t="shared" si="9"/>
        <v>2857.0100586829731</v>
      </c>
      <c r="I75" s="2">
        <f t="shared" si="21"/>
        <v>149024.36607925687</v>
      </c>
      <c r="J75" s="2">
        <f t="shared" si="19"/>
        <v>670609.64735665591</v>
      </c>
      <c r="K75" s="2">
        <f t="shared" si="11"/>
        <v>138137.94626706955</v>
      </c>
      <c r="L75" s="2">
        <f t="shared" si="11"/>
        <v>621620.75820181298</v>
      </c>
      <c r="M75" s="2"/>
      <c r="N75" s="28">
        <f t="shared" si="20"/>
        <v>1038352.6723443058</v>
      </c>
      <c r="O75" s="2">
        <f t="shared" si="12"/>
        <v>1701.74401276464</v>
      </c>
      <c r="P75" s="2">
        <f t="shared" si="13"/>
        <v>172209.5004093835</v>
      </c>
      <c r="R75">
        <f t="shared" si="14"/>
        <v>54</v>
      </c>
      <c r="S75" s="89">
        <f t="shared" si="2"/>
        <v>147594.09960168591</v>
      </c>
      <c r="T75" s="89">
        <f>IF(AND(S75=0,S74&gt;0),SUM($G75:$H$381),S75)</f>
        <v>147594.09960168591</v>
      </c>
      <c r="U75" s="82">
        <f>SUM(T75:T$381)</f>
        <v>1017442.3895237999</v>
      </c>
      <c r="V75" s="68">
        <f>localspline(R75,'BBG rates'!$G$10:$G$27,'BBG rates'!$K$10:$K$27)</f>
        <v>1.0220399480404012</v>
      </c>
      <c r="W75" s="68">
        <f>locallinterp(R75,'BBG rates'!$G$10:$G$27,'BBG rates'!$J$10:$J$27)</f>
        <v>-0.47437499999999999</v>
      </c>
      <c r="X75" s="56">
        <f t="shared" si="15"/>
        <v>-0.47540953175122524</v>
      </c>
      <c r="Y75" s="66">
        <f t="shared" si="3"/>
        <v>-396.16067766064782</v>
      </c>
      <c r="Z75" s="72">
        <f t="shared" si="4"/>
        <v>-0.46724297914821356</v>
      </c>
      <c r="AA75" s="79">
        <f t="shared" si="5"/>
        <v>-422.15624865812526</v>
      </c>
      <c r="AB75" s="81">
        <f t="shared" si="16"/>
        <v>-0.49790288237042268</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1128369.5078080266</v>
      </c>
    </row>
    <row r="76" spans="1:39" x14ac:dyDescent="0.2">
      <c r="A76" s="7">
        <v>55</v>
      </c>
      <c r="B76" s="7">
        <v>27.5</v>
      </c>
      <c r="C76" s="7">
        <v>13.75</v>
      </c>
      <c r="D76" s="12">
        <f t="shared" si="0"/>
        <v>4.583333333333333</v>
      </c>
      <c r="E76" s="29">
        <f t="shared" si="17"/>
        <v>723007.52164268377</v>
      </c>
      <c r="F76" s="2">
        <f t="shared" si="1"/>
        <v>1222.7865306755325</v>
      </c>
      <c r="G76" s="2">
        <f t="shared" si="8"/>
        <v>144466.05560163499</v>
      </c>
      <c r="H76" s="2">
        <f t="shared" si="9"/>
        <v>2374.7126777952872</v>
      </c>
      <c r="I76" s="2">
        <f t="shared" si="21"/>
        <v>148063.55481010582</v>
      </c>
      <c r="J76" s="2">
        <f t="shared" si="19"/>
        <v>678624.62621298502</v>
      </c>
      <c r="K76" s="2">
        <f t="shared" si="11"/>
        <v>137054.65932381363</v>
      </c>
      <c r="L76" s="2">
        <f t="shared" si="11"/>
        <v>628167.18856747914</v>
      </c>
      <c r="M76" s="2"/>
      <c r="N76" s="28">
        <f t="shared" si="20"/>
        <v>865901.08896482899</v>
      </c>
      <c r="O76" s="2">
        <f t="shared" si="12"/>
        <v>1459.6610426713016</v>
      </c>
      <c r="P76" s="2">
        <f t="shared" si="13"/>
        <v>172451.5833794768</v>
      </c>
      <c r="R76">
        <f t="shared" si="14"/>
        <v>55</v>
      </c>
      <c r="S76" s="89">
        <f t="shared" si="2"/>
        <v>146840.76827943028</v>
      </c>
      <c r="T76" s="89">
        <f>IF(AND(S76=0,S75&gt;0),SUM($G76:$H$381),S76)</f>
        <v>146840.76827943028</v>
      </c>
      <c r="U76" s="82">
        <f>SUM(T76:T$381)</f>
        <v>869848.28992211411</v>
      </c>
      <c r="V76" s="68">
        <f>localspline(R76,'BBG rates'!$G$10:$G$27,'BBG rates'!$K$10:$K$27)</f>
        <v>1.0223165509493397</v>
      </c>
      <c r="W76" s="68">
        <f>locallinterp(R76,'BBG rates'!$G$10:$G$27,'BBG rates'!$J$10:$J$27)</f>
        <v>-0.47164583333333338</v>
      </c>
      <c r="X76" s="56">
        <f t="shared" si="15"/>
        <v>-0.47266847772280407</v>
      </c>
      <c r="Y76" s="66">
        <f t="shared" si="3"/>
        <v>-337.68764284324681</v>
      </c>
      <c r="Z76" s="72">
        <f t="shared" si="4"/>
        <v>-0.46585729500966183</v>
      </c>
      <c r="AA76" s="79">
        <f t="shared" si="5"/>
        <v>-360.9166423143364</v>
      </c>
      <c r="AB76" s="81">
        <f t="shared" si="16"/>
        <v>-0.49790288237042263</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969424.27672106074</v>
      </c>
    </row>
    <row r="77" spans="1:39" x14ac:dyDescent="0.2">
      <c r="A77" s="7">
        <v>56</v>
      </c>
      <c r="B77" s="7">
        <v>28</v>
      </c>
      <c r="C77" s="7">
        <v>14</v>
      </c>
      <c r="D77" s="12">
        <f t="shared" si="0"/>
        <v>4.666666666666667</v>
      </c>
      <c r="E77" s="29">
        <f t="shared" si="17"/>
        <v>576917.11259954667</v>
      </c>
      <c r="F77" s="2">
        <f t="shared" si="1"/>
        <v>1016.3655769455302</v>
      </c>
      <c r="G77" s="2">
        <f t="shared" si="8"/>
        <v>144195.52919705395</v>
      </c>
      <c r="H77" s="2">
        <f t="shared" si="9"/>
        <v>1894.8798460830758</v>
      </c>
      <c r="I77" s="2">
        <f t="shared" si="21"/>
        <v>147106.77462008258</v>
      </c>
      <c r="J77" s="2">
        <f t="shared" si="19"/>
        <v>686498.28156038537</v>
      </c>
      <c r="K77" s="2">
        <f t="shared" si="11"/>
        <v>135977.86766809539</v>
      </c>
      <c r="L77" s="2">
        <f t="shared" si="11"/>
        <v>634563.3824511118</v>
      </c>
      <c r="M77" s="2"/>
      <c r="N77" s="28">
        <f t="shared" si="20"/>
        <v>693207.08230787585</v>
      </c>
      <c r="O77" s="2">
        <f t="shared" si="12"/>
        <v>1217.2377651949796</v>
      </c>
      <c r="P77" s="2">
        <f t="shared" si="13"/>
        <v>172694.00665695313</v>
      </c>
      <c r="R77">
        <f t="shared" si="14"/>
        <v>56</v>
      </c>
      <c r="S77" s="89">
        <f t="shared" si="2"/>
        <v>146090.40904313704</v>
      </c>
      <c r="T77" s="89">
        <f>IF(AND(S77=0,S76&gt;0),SUM($G77:$H$381),S77)</f>
        <v>146090.40904313704</v>
      </c>
      <c r="U77" s="82">
        <f>SUM(T77:T$381)</f>
        <v>723007.52164268366</v>
      </c>
      <c r="V77" s="68">
        <f>localspline(R77,'BBG rates'!$G$10:$G$27,'BBG rates'!$K$10:$K$27)</f>
        <v>1.0225848569422042</v>
      </c>
      <c r="W77" s="68">
        <f>locallinterp(R77,'BBG rates'!$G$10:$G$27,'BBG rates'!$J$10:$J$27)</f>
        <v>-0.4689166666666667</v>
      </c>
      <c r="X77" s="56">
        <f t="shared" si="15"/>
        <v>-0.46992749259247013</v>
      </c>
      <c r="Y77" s="66">
        <f t="shared" si="3"/>
        <v>-279.84847416800903</v>
      </c>
      <c r="Z77" s="72">
        <f t="shared" si="4"/>
        <v>-0.46447396320113937</v>
      </c>
      <c r="AA77" s="79">
        <f t="shared" si="5"/>
        <v>-299.98960750115668</v>
      </c>
      <c r="AB77" s="81">
        <f t="shared" si="16"/>
        <v>-0.49790288237042274</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809707.42041712988</v>
      </c>
    </row>
    <row r="78" spans="1:39" x14ac:dyDescent="0.2">
      <c r="A78" s="7">
        <v>57</v>
      </c>
      <c r="B78" s="7">
        <v>28.5</v>
      </c>
      <c r="C78" s="7">
        <v>14.25</v>
      </c>
      <c r="D78" s="12">
        <f t="shared" si="0"/>
        <v>4.75</v>
      </c>
      <c r="E78" s="29">
        <f t="shared" si="17"/>
        <v>431574.101383876</v>
      </c>
      <c r="F78" s="2">
        <f t="shared" si="1"/>
        <v>810.99943838035335</v>
      </c>
      <c r="G78" s="2">
        <f t="shared" si="8"/>
        <v>143925.509378849</v>
      </c>
      <c r="H78" s="2">
        <f t="shared" si="9"/>
        <v>1417.5018368216856</v>
      </c>
      <c r="I78" s="2">
        <f t="shared" si="21"/>
        <v>146154.01065405106</v>
      </c>
      <c r="J78" s="2">
        <f t="shared" si="19"/>
        <v>694231.5506067425</v>
      </c>
      <c r="K78" s="2">
        <f t="shared" si="11"/>
        <v>134907.53625612266</v>
      </c>
      <c r="L78" s="2">
        <f t="shared" si="11"/>
        <v>640810.79721658269</v>
      </c>
      <c r="M78" s="2"/>
      <c r="N78" s="28">
        <f t="shared" si="20"/>
        <v>520270.31158767734</v>
      </c>
      <c r="O78" s="2">
        <f t="shared" si="12"/>
        <v>974.47370194962809</v>
      </c>
      <c r="P78" s="2">
        <f t="shared" si="13"/>
        <v>172936.77072019849</v>
      </c>
      <c r="R78">
        <f t="shared" si="14"/>
        <v>57</v>
      </c>
      <c r="S78" s="89">
        <f t="shared" si="2"/>
        <v>145343.0112156707</v>
      </c>
      <c r="T78" s="89">
        <f>IF(AND(S78=0,S77&gt;0),SUM($G78:$H$381),S78)</f>
        <v>145343.0112156707</v>
      </c>
      <c r="U78" s="82">
        <f>SUM(T78:T$381)</f>
        <v>576917.11259954667</v>
      </c>
      <c r="V78" s="68">
        <f>localspline(R78,'BBG rates'!$G$10:$G$27,'BBG rates'!$K$10:$K$27)</f>
        <v>1.0228451156310712</v>
      </c>
      <c r="W78" s="68">
        <f>locallinterp(R78,'BBG rates'!$G$10:$G$27,'BBG rates'!$J$10:$J$27)</f>
        <v>-0.46618750000000003</v>
      </c>
      <c r="X78" s="56">
        <f t="shared" si="15"/>
        <v>-0.46718657635649308</v>
      </c>
      <c r="Y78" s="66">
        <f t="shared" si="3"/>
        <v>-222.63855782346764</v>
      </c>
      <c r="Z78" s="72">
        <f t="shared" si="4"/>
        <v>-0.46309298780257929</v>
      </c>
      <c r="AA78" s="79">
        <f t="shared" si="5"/>
        <v>-239.37391104344667</v>
      </c>
      <c r="AB78" s="81">
        <f t="shared" si="16"/>
        <v>-0.49790288237042268</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649231.91546876158</v>
      </c>
    </row>
    <row r="79" spans="1:39" x14ac:dyDescent="0.2">
      <c r="A79" s="7">
        <v>58</v>
      </c>
      <c r="B79" s="7">
        <v>29</v>
      </c>
      <c r="C79" s="7">
        <v>14.5</v>
      </c>
      <c r="D79" s="12">
        <f t="shared" si="0"/>
        <v>4.833333333333333</v>
      </c>
      <c r="E79" s="29">
        <f t="shared" si="17"/>
        <v>286975.53722725215</v>
      </c>
      <c r="F79" s="2">
        <f t="shared" si="1"/>
        <v>606.68395198874555</v>
      </c>
      <c r="G79" s="2">
        <f t="shared" si="8"/>
        <v>143655.99519838905</v>
      </c>
      <c r="H79" s="2">
        <f t="shared" si="9"/>
        <v>942.56895823479999</v>
      </c>
      <c r="I79" s="2">
        <f t="shared" si="21"/>
        <v>145205.24810861261</v>
      </c>
      <c r="J79" s="2">
        <f t="shared" si="19"/>
        <v>701825.36585829419</v>
      </c>
      <c r="K79" s="2">
        <f t="shared" si="11"/>
        <v>133843.63022321995</v>
      </c>
      <c r="L79" s="2">
        <f t="shared" si="11"/>
        <v>646910.87941222975</v>
      </c>
      <c r="M79" s="2"/>
      <c r="N79" s="28">
        <f t="shared" si="20"/>
        <v>347090.43553940597</v>
      </c>
      <c r="O79" s="2">
        <f t="shared" si="12"/>
        <v>731.36837387671085</v>
      </c>
      <c r="P79" s="2">
        <f t="shared" si="13"/>
        <v>173179.87604827137</v>
      </c>
      <c r="R79">
        <f t="shared" si="14"/>
        <v>58</v>
      </c>
      <c r="S79" s="89">
        <f t="shared" si="2"/>
        <v>144598.56415662385</v>
      </c>
      <c r="T79" s="89">
        <f>IF(AND(S79=0,S78&gt;0),SUM($G79:$H$381),S79)</f>
        <v>144598.56415662385</v>
      </c>
      <c r="U79" s="82">
        <f>SUM(T79:T$381)</f>
        <v>431574.101383876</v>
      </c>
      <c r="V79" s="68">
        <f>localspline(R79,'BBG rates'!$G$10:$G$27,'BBG rates'!$K$10:$K$27)</f>
        <v>1.0230976809520897</v>
      </c>
      <c r="W79" s="68">
        <f>locallinterp(R79,'BBG rates'!$G$10:$G$27,'BBG rates'!$J$10:$J$27)</f>
        <v>-0.46345833333333336</v>
      </c>
      <c r="X79" s="56">
        <f t="shared" si="15"/>
        <v>-0.46444572901140901</v>
      </c>
      <c r="Y79" s="66">
        <f t="shared" si="3"/>
        <v>-166.05330465080715</v>
      </c>
      <c r="Z79" s="72">
        <f t="shared" si="4"/>
        <v>-0.46171437290146272</v>
      </c>
      <c r="AA79" s="79">
        <f t="shared" si="5"/>
        <v>-179.06832419621406</v>
      </c>
      <c r="AB79" s="81">
        <f t="shared" si="16"/>
        <v>-0.49790288237042268</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488010.65417783265</v>
      </c>
    </row>
    <row r="80" spans="1:39" x14ac:dyDescent="0.2">
      <c r="A80" s="7">
        <v>59</v>
      </c>
      <c r="B80" s="7">
        <v>29.5</v>
      </c>
      <c r="C80" s="7">
        <v>14.75</v>
      </c>
      <c r="D80" s="12">
        <f t="shared" si="0"/>
        <v>4.916666666666667</v>
      </c>
      <c r="E80" s="29">
        <f t="shared" si="17"/>
        <v>143118.4799650585</v>
      </c>
      <c r="F80" s="2">
        <f t="shared" si="1"/>
        <v>403.41496973717005</v>
      </c>
      <c r="G80" s="2">
        <f t="shared" si="8"/>
        <v>143386.98570881944</v>
      </c>
      <c r="H80" s="2">
        <f t="shared" si="9"/>
        <v>470.07155337421153</v>
      </c>
      <c r="I80" s="2">
        <f t="shared" si="21"/>
        <v>144260.47223193082</v>
      </c>
      <c r="J80" s="2">
        <f t="shared" si="19"/>
        <v>709280.65514032659</v>
      </c>
      <c r="K80" s="2">
        <f t="shared" si="11"/>
        <v>132786.11488294118</v>
      </c>
      <c r="L80" s="2">
        <f t="shared" si="11"/>
        <v>652865.06484112761</v>
      </c>
      <c r="M80" s="2"/>
      <c r="N80" s="28">
        <f t="shared" si="20"/>
        <v>173667.11241850213</v>
      </c>
      <c r="O80" s="2">
        <f t="shared" si="12"/>
        <v>487.92130124425722</v>
      </c>
      <c r="P80" s="2">
        <f t="shared" si="13"/>
        <v>173423.32312090383</v>
      </c>
      <c r="R80">
        <f t="shared" si="14"/>
        <v>59</v>
      </c>
      <c r="S80" s="89">
        <f t="shared" si="2"/>
        <v>143857.05726219364</v>
      </c>
      <c r="T80" s="89">
        <f>IF(AND(S80=0,S79&gt;0),SUM($G80:$H$381),S80)</f>
        <v>143857.05726219364</v>
      </c>
      <c r="U80" s="82">
        <f>SUM(T80:T$381)</f>
        <v>286975.53722725215</v>
      </c>
      <c r="V80" s="68">
        <f>localspline(R80,'BBG rates'!$G$10:$G$27,'BBG rates'!$K$10:$K$27)</f>
        <v>1.0233428397743418</v>
      </c>
      <c r="W80" s="68">
        <f>locallinterp(R80,'BBG rates'!$G$10:$G$27,'BBG rates'!$J$10:$J$27)</f>
        <v>-0.46072916666666669</v>
      </c>
      <c r="X80" s="56">
        <f t="shared" si="15"/>
        <v>-0.46170495055348759</v>
      </c>
      <c r="Y80" s="66">
        <f t="shared" si="3"/>
        <v>-110.08815003103535</v>
      </c>
      <c r="Z80" s="72">
        <f t="shared" si="4"/>
        <v>-0.46033812259276163</v>
      </c>
      <c r="AA80" s="79">
        <f t="shared" si="5"/>
        <v>-119.07162262937449</v>
      </c>
      <c r="AB80" s="81">
        <f t="shared" si="16"/>
        <v>-0.49790288237042274</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326056.44499481592</v>
      </c>
    </row>
    <row r="81" spans="1:39" x14ac:dyDescent="0.2">
      <c r="A81" s="7">
        <v>60</v>
      </c>
      <c r="B81" s="7">
        <v>30</v>
      </c>
      <c r="C81" s="7">
        <v>15</v>
      </c>
      <c r="D81" s="12">
        <f t="shared" si="0"/>
        <v>5</v>
      </c>
      <c r="E81" s="29">
        <f t="shared" si="17"/>
        <v>0</v>
      </c>
      <c r="F81" s="2">
        <f t="shared" si="1"/>
        <v>201.18835849835301</v>
      </c>
      <c r="G81" s="2">
        <f t="shared" si="8"/>
        <v>143118.4799650585</v>
      </c>
      <c r="H81" s="2">
        <f t="shared" si="9"/>
        <v>0</v>
      </c>
      <c r="I81" s="2">
        <f>SUM(F81:H81)</f>
        <v>143319.66832355686</v>
      </c>
      <c r="J81" s="2">
        <f>IF($I$7=1,I81*A81,IF($I$7=2,I81*B81,IF($I$7=4,I81*C81,I81*D81)))</f>
        <v>716598.34161778435</v>
      </c>
      <c r="K81" s="2">
        <f t="shared" si="11"/>
        <v>131734.95572618657</v>
      </c>
      <c r="L81" s="2">
        <f t="shared" si="11"/>
        <v>658674.77863093291</v>
      </c>
      <c r="M81" s="2"/>
      <c r="N81" s="28">
        <f t="shared" si="20"/>
        <v>-2.9103830456733704E-11</v>
      </c>
      <c r="O81" s="2">
        <f t="shared" si="12"/>
        <v>244.13200364591435</v>
      </c>
      <c r="P81" s="2">
        <f t="shared" si="13"/>
        <v>173667.11241850216</v>
      </c>
      <c r="R81">
        <f t="shared" si="14"/>
        <v>60</v>
      </c>
      <c r="S81" s="89">
        <f t="shared" si="2"/>
        <v>143118.4799650585</v>
      </c>
      <c r="T81" s="89">
        <f>IF(AND(S81=0,S80&gt;0),SUM($G81:$H$381),S81)</f>
        <v>143118.4799650585</v>
      </c>
      <c r="U81" s="82">
        <f>SUM(T81:T$381)</f>
        <v>143118.4799650585</v>
      </c>
      <c r="V81" s="68">
        <f>localspline(R81,'BBG rates'!$G$10:$G$27,'BBG rates'!$K$10:$K$27)</f>
        <v>1.0235809087753296</v>
      </c>
      <c r="W81" s="68">
        <f>locallinterp(R81,'BBG rates'!$G$10:$G$27,'BBG rates'!$J$10:$J$27)</f>
        <v>-0.45800000000000002</v>
      </c>
      <c r="X81" s="56">
        <f t="shared" si="15"/>
        <v>-0.45896424097899846</v>
      </c>
      <c r="Y81" s="66">
        <f t="shared" si="3"/>
        <v>-54.738553772692562</v>
      </c>
      <c r="Z81" s="72">
        <f t="shared" si="4"/>
        <v>-0.45896424097899846</v>
      </c>
      <c r="AA81" s="79">
        <f t="shared" si="5"/>
        <v>-59.382586412563519</v>
      </c>
      <c r="AB81" s="81">
        <f t="shared" si="16"/>
        <v>-0.49790288237042268</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163382.01293618701</v>
      </c>
    </row>
    <row r="82" spans="1:39" x14ac:dyDescent="0.2">
      <c r="A82" s="7">
        <v>61</v>
      </c>
      <c r="B82" s="7">
        <v>30.5</v>
      </c>
      <c r="C82" s="7">
        <v>15.25</v>
      </c>
      <c r="D82" s="12">
        <f t="shared" si="0"/>
        <v>5.083333333333333</v>
      </c>
      <c r="E82" s="29">
        <f t="shared" si="17"/>
        <v>0</v>
      </c>
      <c r="F82" s="2">
        <f t="shared" si="1"/>
        <v>0</v>
      </c>
      <c r="G82" s="2">
        <f t="shared" si="8"/>
        <v>0</v>
      </c>
      <c r="H82" s="2">
        <f t="shared" si="9"/>
        <v>0</v>
      </c>
      <c r="I82" s="2">
        <f>SUM(F82:H82)</f>
        <v>0</v>
      </c>
      <c r="J82" s="2">
        <f t="shared" si="19"/>
        <v>0</v>
      </c>
      <c r="K82" s="2">
        <f t="shared" si="11"/>
        <v>0</v>
      </c>
      <c r="L82" s="2">
        <f t="shared" si="11"/>
        <v>0</v>
      </c>
      <c r="M82" s="2"/>
      <c r="N82" s="28">
        <f t="shared" si="20"/>
        <v>0</v>
      </c>
      <c r="O82" s="2">
        <f t="shared" si="12"/>
        <v>0</v>
      </c>
      <c r="P82" s="2">
        <f t="shared" si="13"/>
        <v>0</v>
      </c>
      <c r="R82">
        <f t="shared" si="14"/>
        <v>61</v>
      </c>
      <c r="S82" s="89">
        <f t="shared" si="2"/>
        <v>0</v>
      </c>
      <c r="T82" s="89">
        <f>IF(AND(S82=0,S81&gt;0),SUM($G82:$H$381),S82)</f>
        <v>0</v>
      </c>
      <c r="U82" s="82">
        <f>SUM(T82:T$381)</f>
        <v>0</v>
      </c>
      <c r="V82" s="68">
        <f>localspline(R82,'BBG rates'!$G$10:$G$27,'BBG rates'!$K$10:$K$27)</f>
        <v>1.0238121751500524</v>
      </c>
      <c r="W82" s="68">
        <f>locallinterp(R82,'BBG rates'!$G$10:$G$27,'BBG rates'!$J$10:$J$27)</f>
        <v>-0.45466666666666666</v>
      </c>
      <c r="X82" s="56">
        <f t="shared" si="15"/>
        <v>-0.45561690287736489</v>
      </c>
      <c r="Y82" s="66">
        <f t="shared" si="3"/>
        <v>0</v>
      </c>
      <c r="Z82" s="72">
        <f t="shared" si="4"/>
        <v>0</v>
      </c>
      <c r="AA82" s="79">
        <f t="shared" si="5"/>
        <v>0</v>
      </c>
      <c r="AB82" s="81">
        <f t="shared" si="16"/>
        <v>0</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0</v>
      </c>
    </row>
    <row r="83" spans="1:39" x14ac:dyDescent="0.2">
      <c r="A83" s="7">
        <v>62</v>
      </c>
      <c r="B83" s="7">
        <v>31</v>
      </c>
      <c r="C83" s="7">
        <v>15.5</v>
      </c>
      <c r="D83" s="12">
        <f t="shared" si="0"/>
        <v>5.166666666666667</v>
      </c>
      <c r="E83" s="29">
        <f t="shared" si="17"/>
        <v>0</v>
      </c>
      <c r="F83" s="2">
        <f t="shared" si="1"/>
        <v>0</v>
      </c>
      <c r="G83" s="2">
        <f t="shared" si="8"/>
        <v>0</v>
      </c>
      <c r="H83" s="2">
        <f t="shared" si="9"/>
        <v>0</v>
      </c>
      <c r="I83" s="2">
        <f t="shared" ref="I83:I146" si="22">SUM(F83:H83)</f>
        <v>0</v>
      </c>
      <c r="J83" s="2">
        <f t="shared" si="19"/>
        <v>0</v>
      </c>
      <c r="K83" s="2">
        <f t="shared" si="11"/>
        <v>0</v>
      </c>
      <c r="L83" s="2">
        <f t="shared" si="11"/>
        <v>0</v>
      </c>
      <c r="M83" s="2"/>
      <c r="N83" s="28">
        <f t="shared" si="20"/>
        <v>0</v>
      </c>
      <c r="O83" s="2">
        <f t="shared" si="12"/>
        <v>0</v>
      </c>
      <c r="P83" s="2">
        <f t="shared" si="13"/>
        <v>0</v>
      </c>
      <c r="R83">
        <f t="shared" si="14"/>
        <v>62</v>
      </c>
      <c r="S83" s="89">
        <f t="shared" si="2"/>
        <v>0</v>
      </c>
      <c r="T83" s="89">
        <f>IF(AND(S83=0,S82&gt;0),SUM($G83:$H$381),S83)</f>
        <v>0</v>
      </c>
      <c r="U83" s="82">
        <f>SUM(T83:T$381)</f>
        <v>0</v>
      </c>
      <c r="V83" s="68">
        <f>localspline(R83,'BBG rates'!$G$10:$G$27,'BBG rates'!$K$10:$K$27)</f>
        <v>1.0240364058627833</v>
      </c>
      <c r="W83" s="68">
        <f>locallinterp(R83,'BBG rates'!$G$10:$G$27,'BBG rates'!$J$10:$J$27)</f>
        <v>-0.45133333333333336</v>
      </c>
      <c r="X83" s="56">
        <f t="shared" si="15"/>
        <v>-0.4522696675211435</v>
      </c>
      <c r="Y83" s="66">
        <f t="shared" si="3"/>
        <v>0</v>
      </c>
      <c r="Z83" s="72">
        <f t="shared" si="4"/>
        <v>0</v>
      </c>
      <c r="AA83" s="79">
        <f t="shared" si="5"/>
        <v>0</v>
      </c>
      <c r="AB83" s="81">
        <f t="shared" si="16"/>
        <v>0</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0</v>
      </c>
    </row>
    <row r="84" spans="1:39" x14ac:dyDescent="0.2">
      <c r="A84" s="7">
        <v>63</v>
      </c>
      <c r="B84" s="7">
        <v>31.5</v>
      </c>
      <c r="C84" s="7">
        <v>15.75</v>
      </c>
      <c r="D84" s="12">
        <f t="shared" si="0"/>
        <v>5.25</v>
      </c>
      <c r="E84" s="29">
        <f t="shared" si="17"/>
        <v>0</v>
      </c>
      <c r="F84" s="2">
        <f t="shared" si="1"/>
        <v>0</v>
      </c>
      <c r="G84" s="2">
        <f t="shared" si="8"/>
        <v>0</v>
      </c>
      <c r="H84" s="2">
        <f t="shared" si="9"/>
        <v>0</v>
      </c>
      <c r="I84" s="2">
        <f t="shared" si="22"/>
        <v>0</v>
      </c>
      <c r="J84" s="2">
        <f t="shared" si="19"/>
        <v>0</v>
      </c>
      <c r="K84" s="2">
        <f t="shared" si="11"/>
        <v>0</v>
      </c>
      <c r="L84" s="2">
        <f t="shared" si="11"/>
        <v>0</v>
      </c>
      <c r="M84" s="2"/>
      <c r="N84" s="28">
        <f t="shared" si="20"/>
        <v>0</v>
      </c>
      <c r="O84" s="2">
        <f t="shared" si="12"/>
        <v>0</v>
      </c>
      <c r="P84" s="2">
        <f t="shared" si="13"/>
        <v>0</v>
      </c>
      <c r="R84">
        <f t="shared" si="14"/>
        <v>63</v>
      </c>
      <c r="S84" s="89">
        <f t="shared" si="2"/>
        <v>0</v>
      </c>
      <c r="T84" s="89">
        <f>IF(AND(S84=0,S83&gt;0),SUM($G84:$H$381),S84)</f>
        <v>0</v>
      </c>
      <c r="U84" s="82">
        <f>SUM(T84:T$381)</f>
        <v>0</v>
      </c>
      <c r="V84" s="68">
        <f>localspline(R84,'BBG rates'!$G$10:$G$27,'BBG rates'!$K$10:$K$27)</f>
        <v>1.0242536438320258</v>
      </c>
      <c r="W84" s="68">
        <f>locallinterp(R84,'BBG rates'!$G$10:$G$27,'BBG rates'!$J$10:$J$27)</f>
        <v>-0.44800000000000001</v>
      </c>
      <c r="X84" s="56">
        <f t="shared" si="15"/>
        <v>-0.44892253490367295</v>
      </c>
      <c r="Y84" s="66">
        <f t="shared" si="3"/>
        <v>0</v>
      </c>
      <c r="Z84" s="72">
        <f t="shared" si="4"/>
        <v>0</v>
      </c>
      <c r="AA84" s="79">
        <f t="shared" si="5"/>
        <v>0</v>
      </c>
      <c r="AB84" s="81">
        <f t="shared" si="16"/>
        <v>0</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0</v>
      </c>
    </row>
    <row r="85" spans="1:39" x14ac:dyDescent="0.2">
      <c r="A85" s="7">
        <v>64</v>
      </c>
      <c r="B85" s="7">
        <v>32</v>
      </c>
      <c r="C85" s="7">
        <v>16</v>
      </c>
      <c r="D85" s="12">
        <f t="shared" si="0"/>
        <v>5.333333333333333</v>
      </c>
      <c r="E85" s="29">
        <f t="shared" si="17"/>
        <v>0</v>
      </c>
      <c r="F85" s="2">
        <f t="shared" si="1"/>
        <v>0</v>
      </c>
      <c r="G85" s="2">
        <f t="shared" si="8"/>
        <v>0</v>
      </c>
      <c r="H85" s="2">
        <f t="shared" si="9"/>
        <v>0</v>
      </c>
      <c r="I85" s="2">
        <f t="shared" si="22"/>
        <v>0</v>
      </c>
      <c r="J85" s="2">
        <f t="shared" si="19"/>
        <v>0</v>
      </c>
      <c r="K85" s="2">
        <f t="shared" si="11"/>
        <v>0</v>
      </c>
      <c r="L85" s="2">
        <f t="shared" si="11"/>
        <v>0</v>
      </c>
      <c r="M85" s="2"/>
      <c r="N85" s="28">
        <f t="shared" si="20"/>
        <v>0</v>
      </c>
      <c r="O85" s="2">
        <f t="shared" si="12"/>
        <v>0</v>
      </c>
      <c r="P85" s="2">
        <f t="shared" si="13"/>
        <v>0</v>
      </c>
      <c r="R85">
        <f t="shared" si="14"/>
        <v>64</v>
      </c>
      <c r="S85" s="89">
        <f t="shared" si="2"/>
        <v>0</v>
      </c>
      <c r="T85" s="89">
        <f>IF(AND(S85=0,S84&gt;0),SUM($G85:$H$381),S85)</f>
        <v>0</v>
      </c>
      <c r="U85" s="82">
        <f>SUM(T85:T$381)</f>
        <v>0</v>
      </c>
      <c r="V85" s="68">
        <f>localspline(R85,'BBG rates'!$G$10:$G$27,'BBG rates'!$K$10:$K$27)</f>
        <v>1.0244637532019558</v>
      </c>
      <c r="W85" s="68">
        <f>locallinterp(R85,'BBG rates'!$G$10:$G$27,'BBG rates'!$J$10:$J$27)</f>
        <v>-0.44466666666666665</v>
      </c>
      <c r="X85" s="56">
        <f t="shared" si="15"/>
        <v>-0.44557550501842513</v>
      </c>
      <c r="Y85" s="66">
        <f t="shared" si="3"/>
        <v>0</v>
      </c>
      <c r="Z85" s="72">
        <f t="shared" si="4"/>
        <v>0</v>
      </c>
      <c r="AA85" s="79">
        <f t="shared" si="5"/>
        <v>0</v>
      </c>
      <c r="AB85" s="81">
        <f t="shared" si="16"/>
        <v>0</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0</v>
      </c>
    </row>
    <row r="86" spans="1:39" x14ac:dyDescent="0.2">
      <c r="A86" s="7">
        <v>65</v>
      </c>
      <c r="B86" s="7">
        <v>32.5</v>
      </c>
      <c r="C86" s="7">
        <v>16.25</v>
      </c>
      <c r="D86" s="12">
        <f t="shared" ref="D86:D149" si="23">A86/12</f>
        <v>5.416666666666667</v>
      </c>
      <c r="E86" s="29">
        <f t="shared" si="17"/>
        <v>0</v>
      </c>
      <c r="F86" s="2">
        <f t="shared" ref="F86:F149" si="24">IF($A86&lt;=$I$8,-IPMT($G$11,1,$I$8-$A86+1,$E85),0)</f>
        <v>0</v>
      </c>
      <c r="G86" s="2">
        <f t="shared" si="8"/>
        <v>0</v>
      </c>
      <c r="H86" s="2">
        <f t="shared" si="9"/>
        <v>0</v>
      </c>
      <c r="I86" s="2">
        <f t="shared" si="22"/>
        <v>0</v>
      </c>
      <c r="J86" s="2">
        <f t="shared" si="19"/>
        <v>0</v>
      </c>
      <c r="K86" s="2">
        <f t="shared" ref="K86:L149" si="25">I86/(1+$F$12)^IF($I$7=1,$A86,IF($I$7=2,$B86,IF($I$7=4,$C86,$D86)))</f>
        <v>0</v>
      </c>
      <c r="L86" s="2">
        <f t="shared" si="25"/>
        <v>0</v>
      </c>
      <c r="M86" s="2"/>
      <c r="N86" s="28">
        <f t="shared" si="20"/>
        <v>0</v>
      </c>
      <c r="O86" s="2">
        <f t="shared" si="12"/>
        <v>0</v>
      </c>
      <c r="P86" s="2">
        <f t="shared" si="13"/>
        <v>0</v>
      </c>
      <c r="R86">
        <f t="shared" si="14"/>
        <v>65</v>
      </c>
      <c r="S86" s="89">
        <f t="shared" ref="S86:S149" si="26">IF(D86&lt;$I$9,G86+H86,0)</f>
        <v>0</v>
      </c>
      <c r="T86" s="89">
        <f>IF(AND(S86=0,S85&gt;0),SUM($G86:$H$381),S86)</f>
        <v>0</v>
      </c>
      <c r="U86" s="82">
        <f>SUM(T86:T$381)</f>
        <v>0</v>
      </c>
      <c r="V86" s="68">
        <f>localspline(R86,'BBG rates'!$G$10:$G$27,'BBG rates'!$K$10:$K$27)</f>
        <v>1.0246664192882657</v>
      </c>
      <c r="W86" s="68">
        <f>locallinterp(R86,'BBG rates'!$G$10:$G$27,'BBG rates'!$J$10:$J$27)</f>
        <v>-0.44133333333333336</v>
      </c>
      <c r="X86" s="56">
        <f t="shared" si="15"/>
        <v>-0.44222857785860548</v>
      </c>
      <c r="Y86" s="66">
        <f t="shared" ref="Y86:Y149" si="27">T86*X86%/12+Y87</f>
        <v>0</v>
      </c>
      <c r="Z86" s="72">
        <f t="shared" ref="Z86:Z149" si="28">IF(U86=0,0,Y86*1200/U86)</f>
        <v>0</v>
      </c>
      <c r="AA86" s="79">
        <f t="shared" ref="AA86:AA149" si="29">T86*$AA$17%/12+AA87</f>
        <v>0</v>
      </c>
      <c r="AB86" s="81">
        <f t="shared" si="16"/>
        <v>0</v>
      </c>
      <c r="AD86" s="95">
        <f>locallinterp(R86,'BBG rates'!$N$10:$N$369,'BBG rates'!$P$10:$P$369)</f>
        <v>5.4939099981119792</v>
      </c>
      <c r="AI86" s="185">
        <f t="shared" ref="AI86:AI149" si="30">A86</f>
        <v>65</v>
      </c>
      <c r="AJ86" s="127">
        <f>locallinterp(MIN(AI86,CAP_Senior*12),'BBG rates'!$X$24:$X$65,'BBG rates'!$Y$24:$Y$65)</f>
        <v>42.970115536643981</v>
      </c>
      <c r="AK86" s="127">
        <f>locallinterp(MIN(AI86,CAP_CB*12),'BBG rates'!$AA$25:$AA$40,'BBG rates'!$AC$25:$AC$40)</f>
        <v>8.2083333333333339</v>
      </c>
      <c r="AL86" s="144">
        <f t="shared" ref="AL86:AL149" si="31">SUMPRODUCT(AJ86:AK86,$AJ$19:$AK$19)</f>
        <v>14.117836307896145</v>
      </c>
      <c r="AM86" s="142">
        <f>(SUMPRODUCT(AL86:AL$381,G86:G$381)+SUMPRODUCT(AL86:AL$381,H86:H$381))/12</f>
        <v>0</v>
      </c>
    </row>
    <row r="87" spans="1:39" x14ac:dyDescent="0.2">
      <c r="A87" s="7">
        <v>66</v>
      </c>
      <c r="B87" s="7">
        <v>33</v>
      </c>
      <c r="C87" s="7">
        <v>16.5</v>
      </c>
      <c r="D87" s="12">
        <f t="shared" si="23"/>
        <v>5.5</v>
      </c>
      <c r="E87" s="29">
        <f t="shared" si="17"/>
        <v>0</v>
      </c>
      <c r="F87" s="2">
        <f t="shared" si="24"/>
        <v>0</v>
      </c>
      <c r="G87" s="2">
        <f t="shared" ref="G87:G150" si="32">IF($A87&lt;=$I$8,-PPMT($G$11,1,$I$8-$A87+1,$E86),0)</f>
        <v>0</v>
      </c>
      <c r="H87" s="2">
        <f t="shared" ref="H87:H150" si="33">IF($A87&lt;=$I$8,(E86-G87)*$G$13,0)</f>
        <v>0</v>
      </c>
      <c r="I87" s="2">
        <f t="shared" si="22"/>
        <v>0</v>
      </c>
      <c r="J87" s="2">
        <f t="shared" si="19"/>
        <v>0</v>
      </c>
      <c r="K87" s="2">
        <f t="shared" si="25"/>
        <v>0</v>
      </c>
      <c r="L87" s="2">
        <f t="shared" si="25"/>
        <v>0</v>
      </c>
      <c r="M87" s="2"/>
      <c r="N87" s="28">
        <f t="shared" si="20"/>
        <v>0</v>
      </c>
      <c r="O87" s="2">
        <f t="shared" ref="O87:O150" si="34">IF($A87&lt;=$I$8,-IPMT($G$11,1,$I$8-$A87+1,$N86),0)</f>
        <v>0</v>
      </c>
      <c r="P87" s="2">
        <f t="shared" ref="P87:P150" si="35">IF($A87&lt;=$I$8,-PPMT($G$11,1,$I$8-$A87+1,$N86),0)</f>
        <v>0</v>
      </c>
      <c r="R87">
        <f t="shared" ref="R87:R150" si="36">ROUND(D87*12,1)</f>
        <v>66</v>
      </c>
      <c r="S87" s="89">
        <f t="shared" si="26"/>
        <v>0</v>
      </c>
      <c r="T87" s="89">
        <f>IF(AND(S87=0,S86&gt;0),SUM($G87:$H$381),S87)</f>
        <v>0</v>
      </c>
      <c r="U87" s="82">
        <f>SUM(T87:T$381)</f>
        <v>0</v>
      </c>
      <c r="V87" s="68">
        <f>localspline(R87,'BBG rates'!$G$10:$G$27,'BBG rates'!$K$10:$K$27)</f>
        <v>1.0248617446359276</v>
      </c>
      <c r="W87" s="68">
        <f>locallinterp(R87,'BBG rates'!$G$10:$G$27,'BBG rates'!$J$10:$J$27)</f>
        <v>-0.438</v>
      </c>
      <c r="X87" s="56">
        <f t="shared" ref="X87:X150" si="37">((1+W87%)^(1/12)-1)*1200</f>
        <v>-0.43888175341795232</v>
      </c>
      <c r="Y87" s="66">
        <f t="shared" si="27"/>
        <v>0</v>
      </c>
      <c r="Z87" s="72">
        <f t="shared" si="28"/>
        <v>0</v>
      </c>
      <c r="AA87" s="79">
        <f t="shared" si="29"/>
        <v>0</v>
      </c>
      <c r="AB87" s="81">
        <f t="shared" ref="AB87:AB150" si="38">IF(U87=0,0,AA87*1200/U87)</f>
        <v>0</v>
      </c>
      <c r="AD87" s="95">
        <f>locallinterp(R87,'BBG rates'!$N$10:$N$369,'BBG rates'!$P$10:$P$369)</f>
        <v>5.5793151434983068</v>
      </c>
      <c r="AI87" s="185">
        <f t="shared" si="30"/>
        <v>66</v>
      </c>
      <c r="AJ87" s="127">
        <f>locallinterp(MIN(AI87,CAP_Senior*12),'BBG rates'!$X$24:$X$65,'BBG rates'!$Y$24:$Y$65)</f>
        <v>43.259399073423722</v>
      </c>
      <c r="AK87" s="127">
        <f>locallinterp(MIN(AI87,CAP_CB*12),'BBG rates'!$AA$25:$AA$40,'BBG rates'!$AC$25:$AC$40)</f>
        <v>8.25</v>
      </c>
      <c r="AL87" s="144">
        <f t="shared" si="31"/>
        <v>14.201597842482032</v>
      </c>
      <c r="AM87" s="142">
        <f>(SUMPRODUCT(AL87:AL$381,G87:G$381)+SUMPRODUCT(AL87:AL$381,H87:H$381))/12</f>
        <v>0</v>
      </c>
    </row>
    <row r="88" spans="1:39" x14ac:dyDescent="0.2">
      <c r="A88" s="7">
        <v>67</v>
      </c>
      <c r="B88" s="7">
        <v>33.5</v>
      </c>
      <c r="C88" s="7">
        <v>16.75</v>
      </c>
      <c r="D88" s="12">
        <f t="shared" si="23"/>
        <v>5.583333333333333</v>
      </c>
      <c r="E88" s="29">
        <f t="shared" ref="E88:E151" si="39">IF($A88&lt;=$I$8,E87-G88-H88,0)</f>
        <v>0</v>
      </c>
      <c r="F88" s="2">
        <f t="shared" si="24"/>
        <v>0</v>
      </c>
      <c r="G88" s="2">
        <f t="shared" si="32"/>
        <v>0</v>
      </c>
      <c r="H88" s="2">
        <f t="shared" si="33"/>
        <v>0</v>
      </c>
      <c r="I88" s="2">
        <f t="shared" si="22"/>
        <v>0</v>
      </c>
      <c r="J88" s="2">
        <f t="shared" ref="J88:J151" si="40">IF($I$7=1,I88*A88,IF($I$7=2,I88*B88,IF($I$7=4,I88*C88,I88*D88)))</f>
        <v>0</v>
      </c>
      <c r="K88" s="2">
        <f t="shared" si="25"/>
        <v>0</v>
      </c>
      <c r="L88" s="2">
        <f t="shared" si="25"/>
        <v>0</v>
      </c>
      <c r="M88" s="2"/>
      <c r="N88" s="28">
        <f t="shared" ref="N88:N151" si="41">IF($A88&lt;=$I$8,N87-P88,0)</f>
        <v>0</v>
      </c>
      <c r="O88" s="2">
        <f t="shared" si="34"/>
        <v>0</v>
      </c>
      <c r="P88" s="2">
        <f t="shared" si="35"/>
        <v>0</v>
      </c>
      <c r="R88">
        <f t="shared" si="36"/>
        <v>67</v>
      </c>
      <c r="S88" s="89">
        <f t="shared" si="26"/>
        <v>0</v>
      </c>
      <c r="T88" s="89">
        <f>IF(AND(S88=0,S87&gt;0),SUM($G88:$H$381),S88)</f>
        <v>0</v>
      </c>
      <c r="U88" s="82">
        <f>SUM(T88:T$381)</f>
        <v>0</v>
      </c>
      <c r="V88" s="68">
        <f>localspline(R88,'BBG rates'!$G$10:$G$27,'BBG rates'!$K$10:$K$27)</f>
        <v>1.0250494145613411</v>
      </c>
      <c r="W88" s="68">
        <f>locallinterp(R88,'BBG rates'!$G$10:$G$27,'BBG rates'!$J$10:$J$27)</f>
        <v>-0.43466666666666665</v>
      </c>
      <c r="X88" s="56">
        <f t="shared" si="37"/>
        <v>-0.43553503168953789</v>
      </c>
      <c r="Y88" s="66">
        <f t="shared" si="27"/>
        <v>0</v>
      </c>
      <c r="Z88" s="72">
        <f t="shared" si="28"/>
        <v>0</v>
      </c>
      <c r="AA88" s="79">
        <f t="shared" si="29"/>
        <v>0</v>
      </c>
      <c r="AB88" s="81">
        <f t="shared" si="38"/>
        <v>0</v>
      </c>
      <c r="AD88" s="95">
        <f>locallinterp(R88,'BBG rates'!$N$10:$N$369,'BBG rates'!$P$10:$P$369)</f>
        <v>5.6647359280450855</v>
      </c>
      <c r="AI88" s="185">
        <f t="shared" si="30"/>
        <v>67</v>
      </c>
      <c r="AJ88" s="127">
        <f>locallinterp(MIN(AI88,CAP_Senior*12),'BBG rates'!$X$24:$X$65,'BBG rates'!$Y$24:$Y$65)</f>
        <v>43.548682610203464</v>
      </c>
      <c r="AK88" s="127">
        <f>locallinterp(MIN(AI88,CAP_CB*12),'BBG rates'!$AA$25:$AA$40,'BBG rates'!$AC$25:$AC$40)</f>
        <v>8.2916666666666661</v>
      </c>
      <c r="AL88" s="144">
        <f t="shared" si="31"/>
        <v>14.285359377067921</v>
      </c>
      <c r="AM88" s="142">
        <f>(SUMPRODUCT(AL88:AL$381,G88:G$381)+SUMPRODUCT(AL88:AL$381,H88:H$381))/12</f>
        <v>0</v>
      </c>
    </row>
    <row r="89" spans="1:39" x14ac:dyDescent="0.2">
      <c r="A89" s="7">
        <v>68</v>
      </c>
      <c r="B89" s="7">
        <v>34</v>
      </c>
      <c r="C89" s="7">
        <v>17</v>
      </c>
      <c r="D89" s="12">
        <f t="shared" si="23"/>
        <v>5.666666666666667</v>
      </c>
      <c r="E89" s="29">
        <f t="shared" si="39"/>
        <v>0</v>
      </c>
      <c r="F89" s="2">
        <f t="shared" si="24"/>
        <v>0</v>
      </c>
      <c r="G89" s="2">
        <f t="shared" si="32"/>
        <v>0</v>
      </c>
      <c r="H89" s="2">
        <f t="shared" si="33"/>
        <v>0</v>
      </c>
      <c r="I89" s="2">
        <f t="shared" si="22"/>
        <v>0</v>
      </c>
      <c r="J89" s="2">
        <f t="shared" si="40"/>
        <v>0</v>
      </c>
      <c r="K89" s="2">
        <f t="shared" si="25"/>
        <v>0</v>
      </c>
      <c r="L89" s="2">
        <f t="shared" si="25"/>
        <v>0</v>
      </c>
      <c r="M89" s="2"/>
      <c r="N89" s="28">
        <f t="shared" si="41"/>
        <v>0</v>
      </c>
      <c r="O89" s="2">
        <f t="shared" si="34"/>
        <v>0</v>
      </c>
      <c r="P89" s="2">
        <f t="shared" si="35"/>
        <v>0</v>
      </c>
      <c r="R89">
        <f t="shared" si="36"/>
        <v>68</v>
      </c>
      <c r="S89" s="89">
        <f t="shared" si="26"/>
        <v>0</v>
      </c>
      <c r="T89" s="89">
        <f>IF(AND(S89=0,S88&gt;0),SUM($G89:$H$381),S89)</f>
        <v>0</v>
      </c>
      <c r="U89" s="82">
        <f>SUM(T89:T$381)</f>
        <v>0</v>
      </c>
      <c r="V89" s="68">
        <f>localspline(R89,'BBG rates'!$G$10:$G$27,'BBG rates'!$K$10:$K$27)</f>
        <v>1.0252293826046364</v>
      </c>
      <c r="W89" s="68">
        <f>locallinterp(R89,'BBG rates'!$G$10:$G$27,'BBG rates'!$J$10:$J$27)</f>
        <v>-0.43133333333333335</v>
      </c>
      <c r="X89" s="56">
        <f t="shared" si="37"/>
        <v>-0.43218841266696728</v>
      </c>
      <c r="Y89" s="66">
        <f t="shared" si="27"/>
        <v>0</v>
      </c>
      <c r="Z89" s="72">
        <f t="shared" si="28"/>
        <v>0</v>
      </c>
      <c r="AA89" s="79">
        <f t="shared" si="29"/>
        <v>0</v>
      </c>
      <c r="AB89" s="81">
        <f t="shared" si="38"/>
        <v>0</v>
      </c>
      <c r="AD89" s="95">
        <f>locallinterp(R89,'BBG rates'!$N$10:$N$369,'BBG rates'!$P$10:$P$369)</f>
        <v>5.7501717099288054</v>
      </c>
      <c r="AI89" s="185">
        <f t="shared" si="30"/>
        <v>68</v>
      </c>
      <c r="AJ89" s="127">
        <f>locallinterp(MIN(AI89,CAP_Senior*12),'BBG rates'!$X$24:$X$65,'BBG rates'!$Y$24:$Y$65)</f>
        <v>43.837966146983206</v>
      </c>
      <c r="AK89" s="127">
        <f>locallinterp(MIN(AI89,CAP_CB*12),'BBG rates'!$AA$25:$AA$40,'BBG rates'!$AC$25:$AC$40)</f>
        <v>8.3333333333333339</v>
      </c>
      <c r="AL89" s="144">
        <f t="shared" si="31"/>
        <v>14.369120911653813</v>
      </c>
      <c r="AM89" s="142">
        <f>(SUMPRODUCT(AL89:AL$381,G89:G$381)+SUMPRODUCT(AL89:AL$381,H89:H$381))/12</f>
        <v>0</v>
      </c>
    </row>
    <row r="90" spans="1:39" x14ac:dyDescent="0.2">
      <c r="A90" s="7">
        <v>69</v>
      </c>
      <c r="B90" s="7">
        <v>34.5</v>
      </c>
      <c r="C90" s="7">
        <v>17.25</v>
      </c>
      <c r="D90" s="12">
        <f t="shared" si="23"/>
        <v>5.75</v>
      </c>
      <c r="E90" s="29">
        <f t="shared" si="39"/>
        <v>0</v>
      </c>
      <c r="F90" s="2">
        <f t="shared" si="24"/>
        <v>0</v>
      </c>
      <c r="G90" s="2">
        <f t="shared" si="32"/>
        <v>0</v>
      </c>
      <c r="H90" s="2">
        <f t="shared" si="33"/>
        <v>0</v>
      </c>
      <c r="I90" s="2">
        <f t="shared" si="22"/>
        <v>0</v>
      </c>
      <c r="J90" s="2">
        <f t="shared" si="40"/>
        <v>0</v>
      </c>
      <c r="K90" s="2">
        <f t="shared" si="25"/>
        <v>0</v>
      </c>
      <c r="L90" s="2">
        <f t="shared" si="25"/>
        <v>0</v>
      </c>
      <c r="M90" s="2"/>
      <c r="N90" s="28">
        <f t="shared" si="41"/>
        <v>0</v>
      </c>
      <c r="O90" s="2">
        <f t="shared" si="34"/>
        <v>0</v>
      </c>
      <c r="P90" s="2">
        <f t="shared" si="35"/>
        <v>0</v>
      </c>
      <c r="R90">
        <f t="shared" si="36"/>
        <v>69</v>
      </c>
      <c r="S90" s="89">
        <f t="shared" si="26"/>
        <v>0</v>
      </c>
      <c r="T90" s="89">
        <f>IF(AND(S90=0,S89&gt;0),SUM($G90:$H$381),S90)</f>
        <v>0</v>
      </c>
      <c r="U90" s="82">
        <f>SUM(T90:T$381)</f>
        <v>0</v>
      </c>
      <c r="V90" s="68">
        <f>localspline(R90,'BBG rates'!$G$10:$G$27,'BBG rates'!$K$10:$K$27)</f>
        <v>1.0254014532854399</v>
      </c>
      <c r="W90" s="68">
        <f>locallinterp(R90,'BBG rates'!$G$10:$G$27,'BBG rates'!$J$10:$J$27)</f>
        <v>-0.42799999999999999</v>
      </c>
      <c r="X90" s="56">
        <f t="shared" si="37"/>
        <v>-0.42884189634357917</v>
      </c>
      <c r="Y90" s="66">
        <f t="shared" si="27"/>
        <v>0</v>
      </c>
      <c r="Z90" s="72">
        <f t="shared" si="28"/>
        <v>0</v>
      </c>
      <c r="AA90" s="79">
        <f t="shared" si="29"/>
        <v>0</v>
      </c>
      <c r="AB90" s="81">
        <f t="shared" si="38"/>
        <v>0</v>
      </c>
      <c r="AD90" s="95">
        <f>locallinterp(R90,'BBG rates'!$N$10:$N$369,'BBG rates'!$P$10:$P$369)</f>
        <v>5.8356218310359251</v>
      </c>
      <c r="AI90" s="185">
        <f t="shared" si="30"/>
        <v>69</v>
      </c>
      <c r="AJ90" s="127">
        <f>locallinterp(MIN(AI90,CAP_Senior*12),'BBG rates'!$X$24:$X$65,'BBG rates'!$Y$24:$Y$65)</f>
        <v>44.127249683762948</v>
      </c>
      <c r="AK90" s="127">
        <f>locallinterp(MIN(AI90,CAP_CB*12),'BBG rates'!$AA$25:$AA$40,'BBG rates'!$AC$25:$AC$40)</f>
        <v>8.375</v>
      </c>
      <c r="AL90" s="144">
        <f t="shared" si="31"/>
        <v>14.452882446239702</v>
      </c>
      <c r="AM90" s="142">
        <f>(SUMPRODUCT(AL90:AL$381,G90:G$381)+SUMPRODUCT(AL90:AL$381,H90:H$381))/12</f>
        <v>0</v>
      </c>
    </row>
    <row r="91" spans="1:39" x14ac:dyDescent="0.2">
      <c r="A91" s="7">
        <v>70</v>
      </c>
      <c r="B91" s="7">
        <v>35</v>
      </c>
      <c r="C91" s="7">
        <v>17.5</v>
      </c>
      <c r="D91" s="12">
        <f t="shared" si="23"/>
        <v>5.833333333333333</v>
      </c>
      <c r="E91" s="29">
        <f t="shared" si="39"/>
        <v>0</v>
      </c>
      <c r="F91" s="2">
        <f t="shared" si="24"/>
        <v>0</v>
      </c>
      <c r="G91" s="2">
        <f t="shared" si="32"/>
        <v>0</v>
      </c>
      <c r="H91" s="2">
        <f t="shared" si="33"/>
        <v>0</v>
      </c>
      <c r="I91" s="2">
        <f t="shared" si="22"/>
        <v>0</v>
      </c>
      <c r="J91" s="2">
        <f t="shared" si="40"/>
        <v>0</v>
      </c>
      <c r="K91" s="2">
        <f t="shared" si="25"/>
        <v>0</v>
      </c>
      <c r="L91" s="2">
        <f t="shared" si="25"/>
        <v>0</v>
      </c>
      <c r="M91" s="2"/>
      <c r="N91" s="28">
        <f t="shared" si="41"/>
        <v>0</v>
      </c>
      <c r="O91" s="2">
        <f t="shared" si="34"/>
        <v>0</v>
      </c>
      <c r="P91" s="2">
        <f t="shared" si="35"/>
        <v>0</v>
      </c>
      <c r="R91">
        <f t="shared" si="36"/>
        <v>70</v>
      </c>
      <c r="S91" s="89">
        <f t="shared" si="26"/>
        <v>0</v>
      </c>
      <c r="T91" s="89">
        <f>IF(AND(S91=0,S90&gt;0),SUM($G91:$H$381),S91)</f>
        <v>0</v>
      </c>
      <c r="U91" s="82">
        <f>SUM(T91:T$381)</f>
        <v>0</v>
      </c>
      <c r="V91" s="68">
        <f>localspline(R91,'BBG rates'!$G$10:$G$27,'BBG rates'!$K$10:$K$27)</f>
        <v>1.0255655354418127</v>
      </c>
      <c r="W91" s="68">
        <f>locallinterp(R91,'BBG rates'!$G$10:$G$27,'BBG rates'!$J$10:$J$27)</f>
        <v>-0.42466666666666664</v>
      </c>
      <c r="X91" s="56">
        <f t="shared" si="37"/>
        <v>-0.42549548271284543</v>
      </c>
      <c r="Y91" s="66">
        <f t="shared" si="27"/>
        <v>0</v>
      </c>
      <c r="Z91" s="72">
        <f t="shared" si="28"/>
        <v>0</v>
      </c>
      <c r="AA91" s="79">
        <f t="shared" si="29"/>
        <v>0</v>
      </c>
      <c r="AB91" s="81">
        <f t="shared" si="38"/>
        <v>0</v>
      </c>
      <c r="AD91" s="95">
        <f>locallinterp(R91,'BBG rates'!$N$10:$N$369,'BBG rates'!$P$10:$P$369)</f>
        <v>5.921085625656076</v>
      </c>
      <c r="AI91" s="185">
        <f t="shared" si="30"/>
        <v>70</v>
      </c>
      <c r="AJ91" s="127">
        <f>locallinterp(MIN(AI91,CAP_Senior*12),'BBG rates'!$X$24:$X$65,'BBG rates'!$Y$24:$Y$65)</f>
        <v>44.416533220542689</v>
      </c>
      <c r="AK91" s="127">
        <f>locallinterp(MIN(AI91,CAP_CB*12),'BBG rates'!$AA$25:$AA$40,'BBG rates'!$AC$25:$AC$40)</f>
        <v>8.4166666666666661</v>
      </c>
      <c r="AL91" s="144">
        <f t="shared" si="31"/>
        <v>14.536643980825591</v>
      </c>
      <c r="AM91" s="142">
        <f>(SUMPRODUCT(AL91:AL$381,G91:G$381)+SUMPRODUCT(AL91:AL$381,H91:H$381))/12</f>
        <v>0</v>
      </c>
    </row>
    <row r="92" spans="1:39" x14ac:dyDescent="0.2">
      <c r="A92" s="7">
        <v>71</v>
      </c>
      <c r="B92" s="7">
        <v>35.5</v>
      </c>
      <c r="C92" s="7">
        <v>17.75</v>
      </c>
      <c r="D92" s="12">
        <f t="shared" si="23"/>
        <v>5.916666666666667</v>
      </c>
      <c r="E92" s="29">
        <f t="shared" si="39"/>
        <v>0</v>
      </c>
      <c r="F92" s="2">
        <f t="shared" si="24"/>
        <v>0</v>
      </c>
      <c r="G92" s="2">
        <f t="shared" si="32"/>
        <v>0</v>
      </c>
      <c r="H92" s="2">
        <f t="shared" si="33"/>
        <v>0</v>
      </c>
      <c r="I92" s="2">
        <f t="shared" si="22"/>
        <v>0</v>
      </c>
      <c r="J92" s="2">
        <f t="shared" si="40"/>
        <v>0</v>
      </c>
      <c r="K92" s="2">
        <f t="shared" si="25"/>
        <v>0</v>
      </c>
      <c r="L92" s="2">
        <f t="shared" si="25"/>
        <v>0</v>
      </c>
      <c r="M92" s="2"/>
      <c r="N92" s="28">
        <f t="shared" si="41"/>
        <v>0</v>
      </c>
      <c r="O92" s="2">
        <f t="shared" si="34"/>
        <v>0</v>
      </c>
      <c r="P92" s="2">
        <f t="shared" si="35"/>
        <v>0</v>
      </c>
      <c r="R92">
        <f t="shared" si="36"/>
        <v>71</v>
      </c>
      <c r="S92" s="89">
        <f t="shared" si="26"/>
        <v>0</v>
      </c>
      <c r="T92" s="89">
        <f>IF(AND(S92=0,S91&gt;0),SUM($G92:$H$381),S92)</f>
        <v>0</v>
      </c>
      <c r="U92" s="82">
        <f>SUM(T92:T$381)</f>
        <v>0</v>
      </c>
      <c r="V92" s="68">
        <f>localspline(R92,'BBG rates'!$G$10:$G$27,'BBG rates'!$K$10:$K$27)</f>
        <v>1.0257214708489366</v>
      </c>
      <c r="W92" s="68">
        <f>locallinterp(R92,'BBG rates'!$G$10:$G$27,'BBG rates'!$J$10:$J$27)</f>
        <v>-0.42133333333333334</v>
      </c>
      <c r="X92" s="56">
        <f t="shared" si="37"/>
        <v>-0.42214917176823796</v>
      </c>
      <c r="Y92" s="66">
        <f t="shared" si="27"/>
        <v>0</v>
      </c>
      <c r="Z92" s="72">
        <f t="shared" si="28"/>
        <v>0</v>
      </c>
      <c r="AA92" s="79">
        <f t="shared" si="29"/>
        <v>0</v>
      </c>
      <c r="AB92" s="81">
        <f t="shared" si="38"/>
        <v>0</v>
      </c>
      <c r="AD92" s="95">
        <f>locallinterp(R92,'BBG rates'!$N$10:$N$369,'BBG rates'!$P$10:$P$369)</f>
        <v>6.0065624148934873</v>
      </c>
      <c r="AI92" s="185">
        <f t="shared" si="30"/>
        <v>71</v>
      </c>
      <c r="AJ92" s="127">
        <f>locallinterp(MIN(AI92,CAP_Senior*12),'BBG rates'!$X$24:$X$65,'BBG rates'!$Y$24:$Y$65)</f>
        <v>44.705816757322431</v>
      </c>
      <c r="AK92" s="127">
        <f>locallinterp(MIN(AI92,CAP_CB*12),'BBG rates'!$AA$25:$AA$40,'BBG rates'!$AC$25:$AC$40)</f>
        <v>8.4583333333333339</v>
      </c>
      <c r="AL92" s="144">
        <f t="shared" si="31"/>
        <v>14.62040551541148</v>
      </c>
      <c r="AM92" s="142">
        <f>(SUMPRODUCT(AL92:AL$381,G92:G$381)+SUMPRODUCT(AL92:AL$381,H92:H$381))/12</f>
        <v>0</v>
      </c>
    </row>
    <row r="93" spans="1:39" x14ac:dyDescent="0.2">
      <c r="A93" s="7">
        <v>72</v>
      </c>
      <c r="B93" s="7">
        <v>36</v>
      </c>
      <c r="C93" s="7">
        <v>18</v>
      </c>
      <c r="D93" s="12">
        <f t="shared" si="23"/>
        <v>6</v>
      </c>
      <c r="E93" s="29">
        <f t="shared" si="39"/>
        <v>0</v>
      </c>
      <c r="F93" s="2">
        <f t="shared" si="24"/>
        <v>0</v>
      </c>
      <c r="G93" s="2">
        <f t="shared" si="32"/>
        <v>0</v>
      </c>
      <c r="H93" s="2">
        <f t="shared" si="33"/>
        <v>0</v>
      </c>
      <c r="I93" s="2">
        <f t="shared" si="22"/>
        <v>0</v>
      </c>
      <c r="J93" s="2">
        <f t="shared" si="40"/>
        <v>0</v>
      </c>
      <c r="K93" s="2">
        <f t="shared" si="25"/>
        <v>0</v>
      </c>
      <c r="L93" s="2">
        <f t="shared" si="25"/>
        <v>0</v>
      </c>
      <c r="M93" s="2"/>
      <c r="N93" s="28">
        <f t="shared" si="41"/>
        <v>0</v>
      </c>
      <c r="O93" s="2">
        <f t="shared" si="34"/>
        <v>0</v>
      </c>
      <c r="P93" s="2">
        <f t="shared" si="35"/>
        <v>0</v>
      </c>
      <c r="R93">
        <f t="shared" si="36"/>
        <v>72</v>
      </c>
      <c r="S93" s="89">
        <f t="shared" si="26"/>
        <v>0</v>
      </c>
      <c r="T93" s="89">
        <f>IF(AND(S93=0,S92&gt;0),SUM($G93:$H$381),S93)</f>
        <v>0</v>
      </c>
      <c r="U93" s="82">
        <f>SUM(T93:T$381)</f>
        <v>0</v>
      </c>
      <c r="V93" s="68">
        <f>localspline(R93,'BBG rates'!$G$10:$G$27,'BBG rates'!$K$10:$K$27)</f>
        <v>1.0258691310882568</v>
      </c>
      <c r="W93" s="68">
        <f>locallinterp(R93,'BBG rates'!$G$10:$G$27,'BBG rates'!$J$10:$J$27)</f>
        <v>-0.41799999999999998</v>
      </c>
      <c r="X93" s="56">
        <f t="shared" si="37"/>
        <v>-0.4188029635029622</v>
      </c>
      <c r="Y93" s="66">
        <f t="shared" si="27"/>
        <v>0</v>
      </c>
      <c r="Z93" s="72">
        <f t="shared" si="28"/>
        <v>0</v>
      </c>
      <c r="AA93" s="79">
        <f t="shared" si="29"/>
        <v>0</v>
      </c>
      <c r="AB93" s="81">
        <f t="shared" si="38"/>
        <v>0</v>
      </c>
      <c r="AD93" s="95">
        <f>locallinterp(R93,'BBG rates'!$N$10:$N$369,'BBG rates'!$P$10:$P$369)</f>
        <v>6.092051509150842</v>
      </c>
      <c r="AI93" s="185">
        <f t="shared" si="30"/>
        <v>72</v>
      </c>
      <c r="AJ93" s="127">
        <f>locallinterp(MIN(AI93,CAP_Senior*12),'BBG rates'!$X$24:$X$65,'BBG rates'!$Y$24:$Y$65)</f>
        <v>44.995100294102173</v>
      </c>
      <c r="AK93" s="127">
        <f>locallinterp(MIN(AI93,CAP_CB*12),'BBG rates'!$AA$25:$AA$40,'BBG rates'!$AC$25:$AC$40)</f>
        <v>8.5</v>
      </c>
      <c r="AL93" s="144">
        <f t="shared" si="31"/>
        <v>14.70416704999737</v>
      </c>
      <c r="AM93" s="142">
        <f>(SUMPRODUCT(AL93:AL$381,G93:G$381)+SUMPRODUCT(AL93:AL$381,H93:H$381))/12</f>
        <v>0</v>
      </c>
    </row>
    <row r="94" spans="1:39" x14ac:dyDescent="0.2">
      <c r="A94" s="7">
        <v>73</v>
      </c>
      <c r="B94" s="7">
        <v>36.5</v>
      </c>
      <c r="C94" s="7">
        <v>18.25</v>
      </c>
      <c r="D94" s="12">
        <f t="shared" si="23"/>
        <v>6.083333333333333</v>
      </c>
      <c r="E94" s="29">
        <f t="shared" si="39"/>
        <v>0</v>
      </c>
      <c r="F94" s="2">
        <f t="shared" si="24"/>
        <v>0</v>
      </c>
      <c r="G94" s="2">
        <f t="shared" si="32"/>
        <v>0</v>
      </c>
      <c r="H94" s="2">
        <f t="shared" si="33"/>
        <v>0</v>
      </c>
      <c r="I94" s="2">
        <f t="shared" si="22"/>
        <v>0</v>
      </c>
      <c r="J94" s="2">
        <f t="shared" si="40"/>
        <v>0</v>
      </c>
      <c r="K94" s="2">
        <f t="shared" si="25"/>
        <v>0</v>
      </c>
      <c r="L94" s="2">
        <f t="shared" si="25"/>
        <v>0</v>
      </c>
      <c r="M94" s="2"/>
      <c r="N94" s="28">
        <f t="shared" si="41"/>
        <v>0</v>
      </c>
      <c r="O94" s="2">
        <f t="shared" si="34"/>
        <v>0</v>
      </c>
      <c r="P94" s="2">
        <f t="shared" si="35"/>
        <v>0</v>
      </c>
      <c r="R94">
        <f t="shared" si="36"/>
        <v>73</v>
      </c>
      <c r="S94" s="89">
        <f t="shared" si="26"/>
        <v>0</v>
      </c>
      <c r="T94" s="89">
        <f>IF(AND(S94=0,S93&gt;0),SUM($G94:$H$381),S94)</f>
        <v>0</v>
      </c>
      <c r="U94" s="82">
        <f>SUM(T94:T$381)</f>
        <v>0</v>
      </c>
      <c r="V94" s="68">
        <f>localspline(R94,'BBG rates'!$G$10:$G$27,'BBG rates'!$K$10:$K$27)</f>
        <v>1.0260083953310204</v>
      </c>
      <c r="W94" s="68">
        <f>locallinterp(R94,'BBG rates'!$G$10:$G$27,'BBG rates'!$J$10:$J$27)</f>
        <v>-0.41425000000000001</v>
      </c>
      <c r="X94" s="56">
        <f t="shared" si="37"/>
        <v>-0.41503860193037312</v>
      </c>
      <c r="Y94" s="66">
        <f t="shared" si="27"/>
        <v>0</v>
      </c>
      <c r="Z94" s="72">
        <f t="shared" si="28"/>
        <v>0</v>
      </c>
      <c r="AA94" s="79">
        <f t="shared" si="29"/>
        <v>0</v>
      </c>
      <c r="AB94" s="81">
        <f t="shared" si="38"/>
        <v>0</v>
      </c>
      <c r="AD94" s="95">
        <f>locallinterp(R94,'BBG rates'!$N$10:$N$369,'BBG rates'!$P$10:$P$369)</f>
        <v>6.1775522087617603</v>
      </c>
      <c r="AI94" s="185">
        <f t="shared" si="30"/>
        <v>73</v>
      </c>
      <c r="AJ94" s="127">
        <f>locallinterp(MIN(AI94,CAP_Senior*12),'BBG rates'!$X$24:$X$65,'BBG rates'!$Y$24:$Y$65)</f>
        <v>45.239686039428086</v>
      </c>
      <c r="AK94" s="127">
        <f>locallinterp(MIN(AI94,CAP_CB*12),'BBG rates'!$AA$25:$AA$40,'BBG rates'!$AC$25:$AC$40)</f>
        <v>8.5416666666666661</v>
      </c>
      <c r="AL94" s="144">
        <f t="shared" si="31"/>
        <v>14.780329960036108</v>
      </c>
      <c r="AM94" s="142">
        <f>(SUMPRODUCT(AL94:AL$381,G94:G$381)+SUMPRODUCT(AL94:AL$381,H94:H$381))/12</f>
        <v>0</v>
      </c>
    </row>
    <row r="95" spans="1:39" x14ac:dyDescent="0.2">
      <c r="A95" s="7">
        <v>74</v>
      </c>
      <c r="B95" s="7">
        <v>37</v>
      </c>
      <c r="C95" s="7">
        <v>18.5</v>
      </c>
      <c r="D95" s="12">
        <f t="shared" si="23"/>
        <v>6.166666666666667</v>
      </c>
      <c r="E95" s="29">
        <f t="shared" si="39"/>
        <v>0</v>
      </c>
      <c r="F95" s="2">
        <f t="shared" si="24"/>
        <v>0</v>
      </c>
      <c r="G95" s="2">
        <f t="shared" si="32"/>
        <v>0</v>
      </c>
      <c r="H95" s="2">
        <f t="shared" si="33"/>
        <v>0</v>
      </c>
      <c r="I95" s="2">
        <f t="shared" si="22"/>
        <v>0</v>
      </c>
      <c r="J95" s="2">
        <f t="shared" si="40"/>
        <v>0</v>
      </c>
      <c r="K95" s="2">
        <f t="shared" si="25"/>
        <v>0</v>
      </c>
      <c r="L95" s="2">
        <f t="shared" si="25"/>
        <v>0</v>
      </c>
      <c r="M95" s="2"/>
      <c r="N95" s="28">
        <f t="shared" si="41"/>
        <v>0</v>
      </c>
      <c r="O95" s="2">
        <f t="shared" si="34"/>
        <v>0</v>
      </c>
      <c r="P95" s="2">
        <f t="shared" si="35"/>
        <v>0</v>
      </c>
      <c r="R95">
        <f t="shared" si="36"/>
        <v>74</v>
      </c>
      <c r="S95" s="89">
        <f t="shared" si="26"/>
        <v>0</v>
      </c>
      <c r="T95" s="89">
        <f>IF(AND(S95=0,S94&gt;0),SUM($G95:$H$381),S95)</f>
        <v>0</v>
      </c>
      <c r="U95" s="82">
        <f>SUM(T95:T$381)</f>
        <v>0</v>
      </c>
      <c r="V95" s="68">
        <f>localspline(R95,'BBG rates'!$G$10:$G$27,'BBG rates'!$K$10:$K$27)</f>
        <v>1.0261391880962436</v>
      </c>
      <c r="W95" s="68">
        <f>locallinterp(R95,'BBG rates'!$G$10:$G$27,'BBG rates'!$J$10:$J$27)</f>
        <v>-0.41049999999999998</v>
      </c>
      <c r="X95" s="56">
        <f t="shared" si="37"/>
        <v>-0.41127437029371272</v>
      </c>
      <c r="Y95" s="66">
        <f t="shared" si="27"/>
        <v>0</v>
      </c>
      <c r="Z95" s="72">
        <f t="shared" si="28"/>
        <v>0</v>
      </c>
      <c r="AA95" s="79">
        <f t="shared" si="29"/>
        <v>0</v>
      </c>
      <c r="AB95" s="81">
        <f t="shared" si="38"/>
        <v>0</v>
      </c>
      <c r="AD95" s="95">
        <f>locallinterp(R95,'BBG rates'!$N$10:$N$369,'BBG rates'!$P$10:$P$369)</f>
        <v>6.2630638077697807</v>
      </c>
      <c r="AI95" s="185">
        <f t="shared" si="30"/>
        <v>74</v>
      </c>
      <c r="AJ95" s="127">
        <f>locallinterp(MIN(AI95,CAP_Senior*12),'BBG rates'!$X$24:$X$65,'BBG rates'!$Y$24:$Y$65)</f>
        <v>45.484271784754007</v>
      </c>
      <c r="AK95" s="127">
        <f>locallinterp(MIN(AI95,CAP_CB*12),'BBG rates'!$AA$25:$AA$40,'BBG rates'!$AC$25:$AC$40)</f>
        <v>8.5833333333333339</v>
      </c>
      <c r="AL95" s="144">
        <f t="shared" si="31"/>
        <v>14.856492870074849</v>
      </c>
      <c r="AM95" s="142">
        <f>(SUMPRODUCT(AL95:AL$381,G95:G$381)+SUMPRODUCT(AL95:AL$381,H95:H$381))/12</f>
        <v>0</v>
      </c>
    </row>
    <row r="96" spans="1:39" x14ac:dyDescent="0.2">
      <c r="A96" s="7">
        <v>75</v>
      </c>
      <c r="B96" s="7">
        <v>37.5</v>
      </c>
      <c r="C96" s="7">
        <v>18.75</v>
      </c>
      <c r="D96" s="12">
        <f t="shared" si="23"/>
        <v>6.25</v>
      </c>
      <c r="E96" s="29">
        <f t="shared" si="39"/>
        <v>0</v>
      </c>
      <c r="F96" s="2">
        <f t="shared" si="24"/>
        <v>0</v>
      </c>
      <c r="G96" s="2">
        <f t="shared" si="32"/>
        <v>0</v>
      </c>
      <c r="H96" s="2">
        <f t="shared" si="33"/>
        <v>0</v>
      </c>
      <c r="I96" s="2">
        <f t="shared" si="22"/>
        <v>0</v>
      </c>
      <c r="J96" s="2">
        <f t="shared" si="40"/>
        <v>0</v>
      </c>
      <c r="K96" s="2">
        <f t="shared" si="25"/>
        <v>0</v>
      </c>
      <c r="L96" s="2">
        <f t="shared" si="25"/>
        <v>0</v>
      </c>
      <c r="M96" s="2"/>
      <c r="N96" s="28">
        <f t="shared" si="41"/>
        <v>0</v>
      </c>
      <c r="O96" s="2">
        <f t="shared" si="34"/>
        <v>0</v>
      </c>
      <c r="P96" s="2">
        <f t="shared" si="35"/>
        <v>0</v>
      </c>
      <c r="R96">
        <f t="shared" si="36"/>
        <v>75</v>
      </c>
      <c r="S96" s="89">
        <f t="shared" si="26"/>
        <v>0</v>
      </c>
      <c r="T96" s="89">
        <f>IF(AND(S96=0,S95&gt;0),SUM($G96:$H$381),S96)</f>
        <v>0</v>
      </c>
      <c r="U96" s="82">
        <f>SUM(T96:T$381)</f>
        <v>0</v>
      </c>
      <c r="V96" s="68">
        <f>localspline(R96,'BBG rates'!$G$10:$G$27,'BBG rates'!$K$10:$K$27)</f>
        <v>1.0262614488964346</v>
      </c>
      <c r="W96" s="68">
        <f>locallinterp(R96,'BBG rates'!$G$10:$G$27,'BBG rates'!$J$10:$J$27)</f>
        <v>-0.40675</v>
      </c>
      <c r="X96" s="56">
        <f t="shared" si="37"/>
        <v>-0.40751026858365513</v>
      </c>
      <c r="Y96" s="66">
        <f t="shared" si="27"/>
        <v>0</v>
      </c>
      <c r="Z96" s="72">
        <f t="shared" si="28"/>
        <v>0</v>
      </c>
      <c r="AA96" s="79">
        <f t="shared" si="29"/>
        <v>0</v>
      </c>
      <c r="AB96" s="81">
        <f t="shared" si="38"/>
        <v>0</v>
      </c>
      <c r="AD96" s="95">
        <f>locallinterp(R96,'BBG rates'!$N$10:$N$369,'BBG rates'!$P$10:$P$369)</f>
        <v>6.3485855951778172</v>
      </c>
      <c r="AI96" s="185">
        <f t="shared" si="30"/>
        <v>75</v>
      </c>
      <c r="AJ96" s="127">
        <f>locallinterp(MIN(AI96,CAP_Senior*12),'BBG rates'!$X$24:$X$65,'BBG rates'!$Y$24:$Y$65)</f>
        <v>45.728857530079921</v>
      </c>
      <c r="AK96" s="127">
        <f>locallinterp(MIN(AI96,CAP_CB*12),'BBG rates'!$AA$25:$AA$40,'BBG rates'!$AC$25:$AC$40)</f>
        <v>8.625</v>
      </c>
      <c r="AL96" s="144">
        <f t="shared" si="31"/>
        <v>14.932655780113587</v>
      </c>
      <c r="AM96" s="142">
        <f>(SUMPRODUCT(AL96:AL$381,G96:G$381)+SUMPRODUCT(AL96:AL$381,H96:H$381))/12</f>
        <v>0</v>
      </c>
    </row>
    <row r="97" spans="1:39" x14ac:dyDescent="0.2">
      <c r="A97" s="7">
        <v>76</v>
      </c>
      <c r="B97" s="7">
        <v>38</v>
      </c>
      <c r="C97" s="7">
        <v>19</v>
      </c>
      <c r="D97" s="12">
        <f t="shared" si="23"/>
        <v>6.333333333333333</v>
      </c>
      <c r="E97" s="29">
        <f t="shared" si="39"/>
        <v>0</v>
      </c>
      <c r="F97" s="2">
        <f t="shared" si="24"/>
        <v>0</v>
      </c>
      <c r="G97" s="2">
        <f t="shared" si="32"/>
        <v>0</v>
      </c>
      <c r="H97" s="2">
        <f t="shared" si="33"/>
        <v>0</v>
      </c>
      <c r="I97" s="2">
        <f t="shared" si="22"/>
        <v>0</v>
      </c>
      <c r="J97" s="2">
        <f t="shared" si="40"/>
        <v>0</v>
      </c>
      <c r="K97" s="2">
        <f t="shared" si="25"/>
        <v>0</v>
      </c>
      <c r="L97" s="2">
        <f t="shared" si="25"/>
        <v>0</v>
      </c>
      <c r="M97" s="2"/>
      <c r="N97" s="28">
        <f t="shared" si="41"/>
        <v>0</v>
      </c>
      <c r="O97" s="2">
        <f t="shared" si="34"/>
        <v>0</v>
      </c>
      <c r="P97" s="2">
        <f t="shared" si="35"/>
        <v>0</v>
      </c>
      <c r="R97">
        <f t="shared" si="36"/>
        <v>76</v>
      </c>
      <c r="S97" s="89">
        <f t="shared" si="26"/>
        <v>0</v>
      </c>
      <c r="T97" s="89">
        <f>IF(AND(S97=0,S96&gt;0),SUM($G97:$H$381),S97)</f>
        <v>0</v>
      </c>
      <c r="U97" s="82">
        <f>SUM(T97:T$381)</f>
        <v>0</v>
      </c>
      <c r="V97" s="68">
        <f>localspline(R97,'BBG rates'!$G$10:$G$27,'BBG rates'!$K$10:$K$27)</f>
        <v>1.0263751172932309</v>
      </c>
      <c r="W97" s="68">
        <f>locallinterp(R97,'BBG rates'!$G$10:$G$27,'BBG rates'!$J$10:$J$27)</f>
        <v>-0.40299999999999997</v>
      </c>
      <c r="X97" s="56">
        <f t="shared" si="37"/>
        <v>-0.40374629679087448</v>
      </c>
      <c r="Y97" s="66">
        <f t="shared" si="27"/>
        <v>0</v>
      </c>
      <c r="Z97" s="72">
        <f t="shared" si="28"/>
        <v>0</v>
      </c>
      <c r="AA97" s="79">
        <f t="shared" si="29"/>
        <v>0</v>
      </c>
      <c r="AB97" s="81">
        <f t="shared" si="38"/>
        <v>0</v>
      </c>
      <c r="AD97" s="95">
        <f>locallinterp(R97,'BBG rates'!$N$10:$N$369,'BBG rates'!$P$10:$P$369)</f>
        <v>6.4341168549522534</v>
      </c>
      <c r="AI97" s="185">
        <f t="shared" si="30"/>
        <v>76</v>
      </c>
      <c r="AJ97" s="127">
        <f>locallinterp(MIN(AI97,CAP_Senior*12),'BBG rates'!$X$24:$X$65,'BBG rates'!$Y$24:$Y$65)</f>
        <v>45.973443275405842</v>
      </c>
      <c r="AK97" s="127">
        <f>locallinterp(MIN(AI97,CAP_CB*12),'BBG rates'!$AA$25:$AA$40,'BBG rates'!$AC$25:$AC$40)</f>
        <v>8.6666666666666661</v>
      </c>
      <c r="AL97" s="144">
        <f t="shared" si="31"/>
        <v>15.008818690152326</v>
      </c>
      <c r="AM97" s="142">
        <f>(SUMPRODUCT(AL97:AL$381,G97:G$381)+SUMPRODUCT(AL97:AL$381,H97:H$381))/12</f>
        <v>0</v>
      </c>
    </row>
    <row r="98" spans="1:39" x14ac:dyDescent="0.2">
      <c r="A98" s="7">
        <v>77</v>
      </c>
      <c r="B98" s="7">
        <v>38.5</v>
      </c>
      <c r="C98" s="7">
        <v>19.25</v>
      </c>
      <c r="D98" s="12">
        <f t="shared" si="23"/>
        <v>6.416666666666667</v>
      </c>
      <c r="E98" s="29">
        <f t="shared" si="39"/>
        <v>0</v>
      </c>
      <c r="F98" s="2">
        <f t="shared" si="24"/>
        <v>0</v>
      </c>
      <c r="G98" s="2">
        <f t="shared" si="32"/>
        <v>0</v>
      </c>
      <c r="H98" s="2">
        <f t="shared" si="33"/>
        <v>0</v>
      </c>
      <c r="I98" s="2">
        <f t="shared" si="22"/>
        <v>0</v>
      </c>
      <c r="J98" s="2">
        <f t="shared" si="40"/>
        <v>0</v>
      </c>
      <c r="K98" s="2">
        <f t="shared" si="25"/>
        <v>0</v>
      </c>
      <c r="L98" s="2">
        <f t="shared" si="25"/>
        <v>0</v>
      </c>
      <c r="M98" s="2"/>
      <c r="N98" s="28">
        <f t="shared" si="41"/>
        <v>0</v>
      </c>
      <c r="O98" s="2">
        <f t="shared" si="34"/>
        <v>0</v>
      </c>
      <c r="P98" s="2">
        <f t="shared" si="35"/>
        <v>0</v>
      </c>
      <c r="R98">
        <f t="shared" si="36"/>
        <v>77</v>
      </c>
      <c r="S98" s="89">
        <f t="shared" si="26"/>
        <v>0</v>
      </c>
      <c r="T98" s="89">
        <f>IF(AND(S98=0,S97&gt;0),SUM($G98:$H$381),S98)</f>
        <v>0</v>
      </c>
      <c r="U98" s="82">
        <f>SUM(T98:T$381)</f>
        <v>0</v>
      </c>
      <c r="V98" s="68">
        <f>localspline(R98,'BBG rates'!$G$10:$G$27,'BBG rates'!$K$10:$K$27)</f>
        <v>1.0264801328302235</v>
      </c>
      <c r="W98" s="68">
        <f>locallinterp(R98,'BBG rates'!$G$10:$G$27,'BBG rates'!$J$10:$J$27)</f>
        <v>-0.39924999999999999</v>
      </c>
      <c r="X98" s="56">
        <f t="shared" si="37"/>
        <v>-0.39998245490577844</v>
      </c>
      <c r="Y98" s="66">
        <f t="shared" si="27"/>
        <v>0</v>
      </c>
      <c r="Z98" s="72">
        <f t="shared" si="28"/>
        <v>0</v>
      </c>
      <c r="AA98" s="79">
        <f t="shared" si="29"/>
        <v>0</v>
      </c>
      <c r="AB98" s="81">
        <f t="shared" si="38"/>
        <v>0</v>
      </c>
      <c r="AD98" s="95">
        <f>locallinterp(R98,'BBG rates'!$N$10:$N$369,'BBG rates'!$P$10:$P$369)</f>
        <v>6.5196568660214389</v>
      </c>
      <c r="AI98" s="185">
        <f t="shared" si="30"/>
        <v>77</v>
      </c>
      <c r="AJ98" s="127">
        <f>locallinterp(MIN(AI98,CAP_Senior*12),'BBG rates'!$X$24:$X$65,'BBG rates'!$Y$24:$Y$65)</f>
        <v>46.218029020731755</v>
      </c>
      <c r="AK98" s="127">
        <f>locallinterp(MIN(AI98,CAP_CB*12),'BBG rates'!$AA$25:$AA$40,'BBG rates'!$AC$25:$AC$40)</f>
        <v>8.7083333333333339</v>
      </c>
      <c r="AL98" s="144">
        <f t="shared" si="31"/>
        <v>15.084981600191067</v>
      </c>
      <c r="AM98" s="142">
        <f>(SUMPRODUCT(AL98:AL$381,G98:G$381)+SUMPRODUCT(AL98:AL$381,H98:H$381))/12</f>
        <v>0</v>
      </c>
    </row>
    <row r="99" spans="1:39" x14ac:dyDescent="0.2">
      <c r="A99" s="7">
        <v>78</v>
      </c>
      <c r="B99" s="7">
        <v>39</v>
      </c>
      <c r="C99" s="7">
        <v>19.5</v>
      </c>
      <c r="D99" s="12">
        <f t="shared" si="23"/>
        <v>6.5</v>
      </c>
      <c r="E99" s="29">
        <f t="shared" si="39"/>
        <v>0</v>
      </c>
      <c r="F99" s="2">
        <f t="shared" si="24"/>
        <v>0</v>
      </c>
      <c r="G99" s="2">
        <f t="shared" si="32"/>
        <v>0</v>
      </c>
      <c r="H99" s="2">
        <f t="shared" si="33"/>
        <v>0</v>
      </c>
      <c r="I99" s="2">
        <f t="shared" si="22"/>
        <v>0</v>
      </c>
      <c r="J99" s="2">
        <f t="shared" si="40"/>
        <v>0</v>
      </c>
      <c r="K99" s="2">
        <f t="shared" si="25"/>
        <v>0</v>
      </c>
      <c r="L99" s="2">
        <f t="shared" si="25"/>
        <v>0</v>
      </c>
      <c r="M99" s="2"/>
      <c r="N99" s="28">
        <f t="shared" si="41"/>
        <v>0</v>
      </c>
      <c r="O99" s="2">
        <f t="shared" si="34"/>
        <v>0</v>
      </c>
      <c r="P99" s="2">
        <f t="shared" si="35"/>
        <v>0</v>
      </c>
      <c r="R99">
        <f t="shared" si="36"/>
        <v>78</v>
      </c>
      <c r="S99" s="89">
        <f t="shared" si="26"/>
        <v>0</v>
      </c>
      <c r="T99" s="89">
        <f>IF(AND(S99=0,S98&gt;0),SUM($G99:$H$381),S99)</f>
        <v>0</v>
      </c>
      <c r="U99" s="82">
        <f>SUM(T99:T$381)</f>
        <v>0</v>
      </c>
      <c r="V99" s="68">
        <f>localspline(R99,'BBG rates'!$G$10:$G$27,'BBG rates'!$K$10:$K$27)</f>
        <v>1.0265764350469908</v>
      </c>
      <c r="W99" s="68">
        <f>locallinterp(R99,'BBG rates'!$G$10:$G$27,'BBG rates'!$J$10:$J$27)</f>
        <v>-0.39549999999999996</v>
      </c>
      <c r="X99" s="56">
        <f t="shared" si="37"/>
        <v>-0.39621874291917436</v>
      </c>
      <c r="Y99" s="66">
        <f t="shared" si="27"/>
        <v>0</v>
      </c>
      <c r="Z99" s="72">
        <f t="shared" si="28"/>
        <v>0</v>
      </c>
      <c r="AA99" s="79">
        <f t="shared" si="29"/>
        <v>0</v>
      </c>
      <c r="AB99" s="81">
        <f t="shared" si="38"/>
        <v>0</v>
      </c>
      <c r="AD99" s="95">
        <f>locallinterp(R99,'BBG rates'!$N$10:$N$369,'BBG rates'!$P$10:$P$369)</f>
        <v>6.6052049022753545</v>
      </c>
      <c r="AI99" s="185">
        <f t="shared" si="30"/>
        <v>78</v>
      </c>
      <c r="AJ99" s="127">
        <f>locallinterp(MIN(AI99,CAP_Senior*12),'BBG rates'!$X$24:$X$65,'BBG rates'!$Y$24:$Y$65)</f>
        <v>46.462614766057669</v>
      </c>
      <c r="AK99" s="127">
        <f>locallinterp(MIN(AI99,CAP_CB*12),'BBG rates'!$AA$25:$AA$40,'BBG rates'!$AC$25:$AC$40)</f>
        <v>8.75</v>
      </c>
      <c r="AL99" s="144">
        <f t="shared" si="31"/>
        <v>15.161144510229803</v>
      </c>
      <c r="AM99" s="142">
        <f>(SUMPRODUCT(AL99:AL$381,G99:G$381)+SUMPRODUCT(AL99:AL$381,H99:H$381))/12</f>
        <v>0</v>
      </c>
    </row>
    <row r="100" spans="1:39" x14ac:dyDescent="0.2">
      <c r="A100" s="7">
        <v>79</v>
      </c>
      <c r="B100" s="7">
        <v>39.5</v>
      </c>
      <c r="C100" s="7">
        <v>19.75</v>
      </c>
      <c r="D100" s="12">
        <f t="shared" si="23"/>
        <v>6.583333333333333</v>
      </c>
      <c r="E100" s="29">
        <f t="shared" si="39"/>
        <v>0</v>
      </c>
      <c r="F100" s="2">
        <f t="shared" si="24"/>
        <v>0</v>
      </c>
      <c r="G100" s="2">
        <f t="shared" si="32"/>
        <v>0</v>
      </c>
      <c r="H100" s="2">
        <f t="shared" si="33"/>
        <v>0</v>
      </c>
      <c r="I100" s="2">
        <f t="shared" si="22"/>
        <v>0</v>
      </c>
      <c r="J100" s="2">
        <f t="shared" si="40"/>
        <v>0</v>
      </c>
      <c r="K100" s="2">
        <f t="shared" si="25"/>
        <v>0</v>
      </c>
      <c r="L100" s="2">
        <f t="shared" si="25"/>
        <v>0</v>
      </c>
      <c r="M100" s="2"/>
      <c r="N100" s="28">
        <f t="shared" si="41"/>
        <v>0</v>
      </c>
      <c r="O100" s="2">
        <f t="shared" si="34"/>
        <v>0</v>
      </c>
      <c r="P100" s="2">
        <f t="shared" si="35"/>
        <v>0</v>
      </c>
      <c r="R100">
        <f t="shared" si="36"/>
        <v>79</v>
      </c>
      <c r="S100" s="89">
        <f t="shared" si="26"/>
        <v>0</v>
      </c>
      <c r="T100" s="89">
        <f>IF(AND(S100=0,S99&gt;0),SUM($G100:$H$381),S100)</f>
        <v>0</v>
      </c>
      <c r="U100" s="82">
        <f>SUM(T100:T$381)</f>
        <v>0</v>
      </c>
      <c r="V100" s="68">
        <f>localspline(R100,'BBG rates'!$G$10:$G$27,'BBG rates'!$K$10:$K$27)</f>
        <v>1.026663963488001</v>
      </c>
      <c r="W100" s="68">
        <f>locallinterp(R100,'BBG rates'!$G$10:$G$27,'BBG rates'!$J$10:$J$27)</f>
        <v>-0.39174999999999999</v>
      </c>
      <c r="X100" s="56">
        <f t="shared" si="37"/>
        <v>-0.39245516082173637</v>
      </c>
      <c r="Y100" s="66">
        <f t="shared" si="27"/>
        <v>0</v>
      </c>
      <c r="Z100" s="72">
        <f t="shared" si="28"/>
        <v>0</v>
      </c>
      <c r="AA100" s="79">
        <f t="shared" si="29"/>
        <v>0</v>
      </c>
      <c r="AB100" s="81">
        <f t="shared" si="38"/>
        <v>0</v>
      </c>
      <c r="AD100" s="95">
        <f>locallinterp(R100,'BBG rates'!$N$10:$N$369,'BBG rates'!$P$10:$P$369)</f>
        <v>6.6907602325660216</v>
      </c>
      <c r="AI100" s="185">
        <f t="shared" si="30"/>
        <v>79</v>
      </c>
      <c r="AJ100" s="127">
        <f>locallinterp(MIN(AI100,CAP_Senior*12),'BBG rates'!$X$24:$X$65,'BBG rates'!$Y$24:$Y$65)</f>
        <v>46.70720051138359</v>
      </c>
      <c r="AK100" s="127">
        <f>locallinterp(MIN(AI100,CAP_CB*12),'BBG rates'!$AA$25:$AA$40,'BBG rates'!$AC$25:$AC$40)</f>
        <v>8.7916666666666661</v>
      </c>
      <c r="AL100" s="144">
        <f t="shared" si="31"/>
        <v>15.237307420268543</v>
      </c>
      <c r="AM100" s="142">
        <f>(SUMPRODUCT(AL100:AL$381,G100:G$381)+SUMPRODUCT(AL100:AL$381,H100:H$381))/12</f>
        <v>0</v>
      </c>
    </row>
    <row r="101" spans="1:39" x14ac:dyDescent="0.2">
      <c r="A101" s="7">
        <v>80</v>
      </c>
      <c r="B101" s="7">
        <v>40</v>
      </c>
      <c r="C101" s="7">
        <v>20</v>
      </c>
      <c r="D101" s="12">
        <f t="shared" si="23"/>
        <v>6.666666666666667</v>
      </c>
      <c r="E101" s="29">
        <f t="shared" si="39"/>
        <v>0</v>
      </c>
      <c r="F101" s="2">
        <f t="shared" si="24"/>
        <v>0</v>
      </c>
      <c r="G101" s="2">
        <f t="shared" si="32"/>
        <v>0</v>
      </c>
      <c r="H101" s="2">
        <f t="shared" si="33"/>
        <v>0</v>
      </c>
      <c r="I101" s="2">
        <f t="shared" si="22"/>
        <v>0</v>
      </c>
      <c r="J101" s="2">
        <f t="shared" si="40"/>
        <v>0</v>
      </c>
      <c r="K101" s="2">
        <f t="shared" si="25"/>
        <v>0</v>
      </c>
      <c r="L101" s="2">
        <f t="shared" si="25"/>
        <v>0</v>
      </c>
      <c r="M101" s="2"/>
      <c r="N101" s="28">
        <f t="shared" si="41"/>
        <v>0</v>
      </c>
      <c r="O101" s="2">
        <f t="shared" si="34"/>
        <v>0</v>
      </c>
      <c r="P101" s="2">
        <f t="shared" si="35"/>
        <v>0</v>
      </c>
      <c r="R101">
        <f t="shared" si="36"/>
        <v>80</v>
      </c>
      <c r="S101" s="89">
        <f t="shared" si="26"/>
        <v>0</v>
      </c>
      <c r="T101" s="89">
        <f>IF(AND(S101=0,S100&gt;0),SUM($G101:$H$381),S101)</f>
        <v>0</v>
      </c>
      <c r="U101" s="82">
        <f>SUM(T101:T$381)</f>
        <v>0</v>
      </c>
      <c r="V101" s="68">
        <f>localspline(R101,'BBG rates'!$G$10:$G$27,'BBG rates'!$K$10:$K$27)</f>
        <v>1.0267426577012306</v>
      </c>
      <c r="W101" s="68">
        <f>locallinterp(R101,'BBG rates'!$G$10:$G$27,'BBG rates'!$J$10:$J$27)</f>
        <v>-0.38800000000000001</v>
      </c>
      <c r="X101" s="56">
        <f t="shared" si="37"/>
        <v>-0.38869170860400537</v>
      </c>
      <c r="Y101" s="66">
        <f t="shared" si="27"/>
        <v>0</v>
      </c>
      <c r="Z101" s="72">
        <f t="shared" si="28"/>
        <v>0</v>
      </c>
      <c r="AA101" s="79">
        <f t="shared" si="29"/>
        <v>0</v>
      </c>
      <c r="AB101" s="81">
        <f t="shared" si="38"/>
        <v>0</v>
      </c>
      <c r="AD101" s="95">
        <f>locallinterp(R101,'BBG rates'!$N$10:$N$369,'BBG rates'!$P$10:$P$369)</f>
        <v>6.7763221207077908</v>
      </c>
      <c r="AI101" s="185">
        <f t="shared" si="30"/>
        <v>80</v>
      </c>
      <c r="AJ101" s="127">
        <f>locallinterp(MIN(AI101,CAP_Senior*12),'BBG rates'!$X$24:$X$65,'BBG rates'!$Y$24:$Y$65)</f>
        <v>46.951786256709504</v>
      </c>
      <c r="AK101" s="127">
        <f>locallinterp(MIN(AI101,CAP_CB*12),'BBG rates'!$AA$25:$AA$40,'BBG rates'!$AC$25:$AC$40)</f>
        <v>8.8333333333333339</v>
      </c>
      <c r="AL101" s="144">
        <f t="shared" si="31"/>
        <v>15.313470330307283</v>
      </c>
      <c r="AM101" s="142">
        <f>(SUMPRODUCT(AL101:AL$381,G101:G$381)+SUMPRODUCT(AL101:AL$381,H101:H$381))/12</f>
        <v>0</v>
      </c>
    </row>
    <row r="102" spans="1:39" x14ac:dyDescent="0.2">
      <c r="A102" s="7">
        <v>81</v>
      </c>
      <c r="B102" s="7">
        <v>40.5</v>
      </c>
      <c r="C102" s="7">
        <v>20.25</v>
      </c>
      <c r="D102" s="12">
        <f t="shared" si="23"/>
        <v>6.75</v>
      </c>
      <c r="E102" s="29">
        <f t="shared" si="39"/>
        <v>0</v>
      </c>
      <c r="F102" s="2">
        <f t="shared" si="24"/>
        <v>0</v>
      </c>
      <c r="G102" s="2">
        <f t="shared" si="32"/>
        <v>0</v>
      </c>
      <c r="H102" s="2">
        <f t="shared" si="33"/>
        <v>0</v>
      </c>
      <c r="I102" s="2">
        <f t="shared" si="22"/>
        <v>0</v>
      </c>
      <c r="J102" s="2">
        <f t="shared" si="40"/>
        <v>0</v>
      </c>
      <c r="K102" s="2">
        <f t="shared" si="25"/>
        <v>0</v>
      </c>
      <c r="L102" s="2">
        <f t="shared" si="25"/>
        <v>0</v>
      </c>
      <c r="M102" s="2"/>
      <c r="N102" s="28">
        <f t="shared" si="41"/>
        <v>0</v>
      </c>
      <c r="O102" s="2">
        <f t="shared" si="34"/>
        <v>0</v>
      </c>
      <c r="P102" s="2">
        <f t="shared" si="35"/>
        <v>0</v>
      </c>
      <c r="R102">
        <f t="shared" si="36"/>
        <v>81</v>
      </c>
      <c r="S102" s="89">
        <f t="shared" si="26"/>
        <v>0</v>
      </c>
      <c r="T102" s="89">
        <f>IF(AND(S102=0,S101&gt;0),SUM($G102:$H$381),S102)</f>
        <v>0</v>
      </c>
      <c r="U102" s="82">
        <f>SUM(T102:T$381)</f>
        <v>0</v>
      </c>
      <c r="V102" s="68">
        <f>localspline(R102,'BBG rates'!$G$10:$G$27,'BBG rates'!$K$10:$K$27)</f>
        <v>1.0268124572236275</v>
      </c>
      <c r="W102" s="68">
        <f>locallinterp(R102,'BBG rates'!$G$10:$G$27,'BBG rates'!$J$10:$J$27)</f>
        <v>-0.38424999999999998</v>
      </c>
      <c r="X102" s="56">
        <f t="shared" si="37"/>
        <v>-0.38492838625652226</v>
      </c>
      <c r="Y102" s="66">
        <f t="shared" si="27"/>
        <v>0</v>
      </c>
      <c r="Z102" s="72">
        <f t="shared" si="28"/>
        <v>0</v>
      </c>
      <c r="AA102" s="79">
        <f t="shared" si="29"/>
        <v>0</v>
      </c>
      <c r="AB102" s="81">
        <f t="shared" si="38"/>
        <v>0</v>
      </c>
      <c r="AD102" s="95">
        <f>locallinterp(R102,'BBG rates'!$N$10:$N$369,'BBG rates'!$P$10:$P$369)</f>
        <v>6.8618898254764265</v>
      </c>
      <c r="AI102" s="185">
        <f t="shared" si="30"/>
        <v>81</v>
      </c>
      <c r="AJ102" s="127">
        <f>locallinterp(MIN(AI102,CAP_Senior*12),'BBG rates'!$X$24:$X$65,'BBG rates'!$Y$24:$Y$65)</f>
        <v>47.196372002035424</v>
      </c>
      <c r="AK102" s="127">
        <f>locallinterp(MIN(AI102,CAP_CB*12),'BBG rates'!$AA$25:$AA$40,'BBG rates'!$AC$25:$AC$40)</f>
        <v>8.875</v>
      </c>
      <c r="AL102" s="144">
        <f t="shared" si="31"/>
        <v>15.389633240346022</v>
      </c>
      <c r="AM102" s="142">
        <f>(SUMPRODUCT(AL102:AL$381,G102:G$381)+SUMPRODUCT(AL102:AL$381,H102:H$381))/12</f>
        <v>0</v>
      </c>
    </row>
    <row r="103" spans="1:39" x14ac:dyDescent="0.2">
      <c r="A103" s="7">
        <v>82</v>
      </c>
      <c r="B103" s="7">
        <v>41</v>
      </c>
      <c r="C103" s="7">
        <v>20.5</v>
      </c>
      <c r="D103" s="12">
        <f t="shared" si="23"/>
        <v>6.833333333333333</v>
      </c>
      <c r="E103" s="29">
        <f t="shared" si="39"/>
        <v>0</v>
      </c>
      <c r="F103" s="2">
        <f t="shared" si="24"/>
        <v>0</v>
      </c>
      <c r="G103" s="2">
        <f t="shared" si="32"/>
        <v>0</v>
      </c>
      <c r="H103" s="2">
        <f t="shared" si="33"/>
        <v>0</v>
      </c>
      <c r="I103" s="2">
        <f t="shared" si="22"/>
        <v>0</v>
      </c>
      <c r="J103" s="2">
        <f t="shared" si="40"/>
        <v>0</v>
      </c>
      <c r="K103" s="2">
        <f t="shared" si="25"/>
        <v>0</v>
      </c>
      <c r="L103" s="2">
        <f t="shared" si="25"/>
        <v>0</v>
      </c>
      <c r="M103" s="2"/>
      <c r="N103" s="28">
        <f t="shared" si="41"/>
        <v>0</v>
      </c>
      <c r="O103" s="2">
        <f t="shared" si="34"/>
        <v>0</v>
      </c>
      <c r="P103" s="2">
        <f t="shared" si="35"/>
        <v>0</v>
      </c>
      <c r="R103">
        <f t="shared" si="36"/>
        <v>82</v>
      </c>
      <c r="S103" s="89">
        <f t="shared" si="26"/>
        <v>0</v>
      </c>
      <c r="T103" s="89">
        <f>IF(AND(S103=0,S102&gt;0),SUM($G103:$H$381),S103)</f>
        <v>0</v>
      </c>
      <c r="U103" s="82">
        <f>SUM(T103:T$381)</f>
        <v>0</v>
      </c>
      <c r="V103" s="68">
        <f>localspline(R103,'BBG rates'!$G$10:$G$27,'BBG rates'!$K$10:$K$27)</f>
        <v>1.0268733016049227</v>
      </c>
      <c r="W103" s="68">
        <f>locallinterp(R103,'BBG rates'!$G$10:$G$27,'BBG rates'!$J$10:$J$27)</f>
        <v>-0.3805</v>
      </c>
      <c r="X103" s="56">
        <f t="shared" si="37"/>
        <v>-0.38116519376996116</v>
      </c>
      <c r="Y103" s="66">
        <f t="shared" si="27"/>
        <v>0</v>
      </c>
      <c r="Z103" s="72">
        <f t="shared" si="28"/>
        <v>0</v>
      </c>
      <c r="AA103" s="79">
        <f t="shared" si="29"/>
        <v>0</v>
      </c>
      <c r="AB103" s="81">
        <f t="shared" si="38"/>
        <v>0</v>
      </c>
      <c r="AD103" s="95">
        <f>locallinterp(R103,'BBG rates'!$N$10:$N$369,'BBG rates'!$P$10:$P$369)</f>
        <v>6.9474626006101703</v>
      </c>
      <c r="AI103" s="185">
        <f t="shared" si="30"/>
        <v>82</v>
      </c>
      <c r="AJ103" s="127">
        <f>locallinterp(MIN(AI103,CAP_Senior*12),'BBG rates'!$X$24:$X$65,'BBG rates'!$Y$24:$Y$65)</f>
        <v>47.440957747361338</v>
      </c>
      <c r="AK103" s="127">
        <f>locallinterp(MIN(AI103,CAP_CB*12),'BBG rates'!$AA$25:$AA$40,'BBG rates'!$AC$25:$AC$40)</f>
        <v>8.9166666666666661</v>
      </c>
      <c r="AL103" s="144">
        <f t="shared" si="31"/>
        <v>15.465796150384762</v>
      </c>
      <c r="AM103" s="142">
        <f>(SUMPRODUCT(AL103:AL$381,G103:G$381)+SUMPRODUCT(AL103:AL$381,H103:H$381))/12</f>
        <v>0</v>
      </c>
    </row>
    <row r="104" spans="1:39" x14ac:dyDescent="0.2">
      <c r="A104" s="7">
        <v>83</v>
      </c>
      <c r="B104" s="7">
        <v>41.5</v>
      </c>
      <c r="C104" s="7">
        <v>20.75</v>
      </c>
      <c r="D104" s="12">
        <f t="shared" si="23"/>
        <v>6.916666666666667</v>
      </c>
      <c r="E104" s="29">
        <f t="shared" si="39"/>
        <v>0</v>
      </c>
      <c r="F104" s="2">
        <f t="shared" si="24"/>
        <v>0</v>
      </c>
      <c r="G104" s="2">
        <f t="shared" si="32"/>
        <v>0</v>
      </c>
      <c r="H104" s="2">
        <f t="shared" si="33"/>
        <v>0</v>
      </c>
      <c r="I104" s="2">
        <f t="shared" si="22"/>
        <v>0</v>
      </c>
      <c r="J104" s="2">
        <f t="shared" si="40"/>
        <v>0</v>
      </c>
      <c r="K104" s="2">
        <f t="shared" si="25"/>
        <v>0</v>
      </c>
      <c r="L104" s="2">
        <f t="shared" si="25"/>
        <v>0</v>
      </c>
      <c r="M104" s="2"/>
      <c r="N104" s="28">
        <f t="shared" si="41"/>
        <v>0</v>
      </c>
      <c r="O104" s="2">
        <f t="shared" si="34"/>
        <v>0</v>
      </c>
      <c r="P104" s="2">
        <f t="shared" si="35"/>
        <v>0</v>
      </c>
      <c r="R104">
        <f t="shared" si="36"/>
        <v>83</v>
      </c>
      <c r="S104" s="89">
        <f t="shared" si="26"/>
        <v>0</v>
      </c>
      <c r="T104" s="89">
        <f>IF(AND(S104=0,S103&gt;0),SUM($G104:$H$381),S104)</f>
        <v>0</v>
      </c>
      <c r="U104" s="82">
        <f>SUM(T104:T$381)</f>
        <v>0</v>
      </c>
      <c r="V104" s="68">
        <f>localspline(R104,'BBG rates'!$G$10:$G$27,'BBG rates'!$K$10:$K$27)</f>
        <v>1.0269251303853537</v>
      </c>
      <c r="W104" s="68">
        <f>locallinterp(R104,'BBG rates'!$G$10:$G$27,'BBG rates'!$J$10:$J$27)</f>
        <v>-0.37674999999999997</v>
      </c>
      <c r="X104" s="56">
        <f t="shared" si="37"/>
        <v>-0.37740213113512944</v>
      </c>
      <c r="Y104" s="66">
        <f t="shared" si="27"/>
        <v>0</v>
      </c>
      <c r="Z104" s="72">
        <f t="shared" si="28"/>
        <v>0</v>
      </c>
      <c r="AA104" s="79">
        <f t="shared" si="29"/>
        <v>0</v>
      </c>
      <c r="AB104" s="81">
        <f t="shared" si="38"/>
        <v>0</v>
      </c>
      <c r="AD104" s="95">
        <f>locallinterp(R104,'BBG rates'!$N$10:$N$369,'BBG rates'!$P$10:$P$369)</f>
        <v>7.0330396948089495</v>
      </c>
      <c r="AI104" s="185">
        <f t="shared" si="30"/>
        <v>83</v>
      </c>
      <c r="AJ104" s="127">
        <f>locallinterp(MIN(AI104,CAP_Senior*12),'BBG rates'!$X$24:$X$65,'BBG rates'!$Y$24:$Y$65)</f>
        <v>47.685543492687259</v>
      </c>
      <c r="AK104" s="127">
        <f>locallinterp(MIN(AI104,CAP_CB*12),'BBG rates'!$AA$25:$AA$40,'BBG rates'!$AC$25:$AC$40)</f>
        <v>8.9583333333333339</v>
      </c>
      <c r="AL104" s="144">
        <f t="shared" si="31"/>
        <v>15.541959060423501</v>
      </c>
      <c r="AM104" s="142">
        <f>(SUMPRODUCT(AL104:AL$381,G104:G$381)+SUMPRODUCT(AL104:AL$381,H104:H$381))/12</f>
        <v>0</v>
      </c>
    </row>
    <row r="105" spans="1:39" x14ac:dyDescent="0.2">
      <c r="A105" s="7">
        <v>84</v>
      </c>
      <c r="B105" s="7">
        <v>42</v>
      </c>
      <c r="C105" s="7">
        <v>21</v>
      </c>
      <c r="D105" s="12">
        <f t="shared" si="23"/>
        <v>7</v>
      </c>
      <c r="E105" s="29">
        <f t="shared" si="39"/>
        <v>0</v>
      </c>
      <c r="F105" s="2">
        <f t="shared" si="24"/>
        <v>0</v>
      </c>
      <c r="G105" s="2">
        <f t="shared" si="32"/>
        <v>0</v>
      </c>
      <c r="H105" s="2">
        <f t="shared" si="33"/>
        <v>0</v>
      </c>
      <c r="I105" s="2">
        <f t="shared" si="22"/>
        <v>0</v>
      </c>
      <c r="J105" s="2">
        <f t="shared" si="40"/>
        <v>0</v>
      </c>
      <c r="K105" s="2">
        <f t="shared" si="25"/>
        <v>0</v>
      </c>
      <c r="L105" s="2">
        <f t="shared" si="25"/>
        <v>0</v>
      </c>
      <c r="M105" s="2"/>
      <c r="N105" s="28">
        <f t="shared" si="41"/>
        <v>0</v>
      </c>
      <c r="O105" s="2">
        <f t="shared" si="34"/>
        <v>0</v>
      </c>
      <c r="P105" s="2">
        <f t="shared" si="35"/>
        <v>0</v>
      </c>
      <c r="R105">
        <f t="shared" si="36"/>
        <v>84</v>
      </c>
      <c r="S105" s="89">
        <f t="shared" si="26"/>
        <v>0</v>
      </c>
      <c r="T105" s="89">
        <f>IF(AND(S105=0,S104&gt;0),SUM($G105:$H$381),S105)</f>
        <v>0</v>
      </c>
      <c r="U105" s="82">
        <f>SUM(T105:T$381)</f>
        <v>0</v>
      </c>
      <c r="V105" s="68">
        <f>localspline(R105,'BBG rates'!$G$10:$G$27,'BBG rates'!$K$10:$K$27)</f>
        <v>1.0269678831100464</v>
      </c>
      <c r="W105" s="68">
        <f>locallinterp(R105,'BBG rates'!$G$10:$G$27,'BBG rates'!$J$10:$J$27)</f>
        <v>-0.373</v>
      </c>
      <c r="X105" s="56">
        <f t="shared" si="37"/>
        <v>-0.37363919834243475</v>
      </c>
      <c r="Y105" s="66">
        <f t="shared" si="27"/>
        <v>0</v>
      </c>
      <c r="Z105" s="72">
        <f t="shared" si="28"/>
        <v>0</v>
      </c>
      <c r="AA105" s="79">
        <f t="shared" si="29"/>
        <v>0</v>
      </c>
      <c r="AB105" s="81">
        <f t="shared" si="38"/>
        <v>0</v>
      </c>
      <c r="AD105" s="95">
        <f>locallinterp(R105,'BBG rates'!$N$10:$N$369,'BBG rates'!$P$10:$P$369)</f>
        <v>7.118620351734787</v>
      </c>
      <c r="AI105" s="185">
        <f t="shared" si="30"/>
        <v>84</v>
      </c>
      <c r="AJ105" s="127">
        <f>locallinterp(MIN(AI105,CAP_Senior*12),'BBG rates'!$X$24:$X$65,'BBG rates'!$Y$24:$Y$65)</f>
        <v>47.930129238013173</v>
      </c>
      <c r="AK105" s="127">
        <f>locallinterp(MIN(AI105,CAP_CB*12),'BBG rates'!$AA$25:$AA$40,'BBG rates'!$AC$25:$AC$40)</f>
        <v>9</v>
      </c>
      <c r="AL105" s="144">
        <f t="shared" si="31"/>
        <v>15.618121970462241</v>
      </c>
      <c r="AM105" s="142">
        <f>(SUMPRODUCT(AL105:AL$381,G105:G$381)+SUMPRODUCT(AL105:AL$381,H105:H$381))/12</f>
        <v>0</v>
      </c>
    </row>
    <row r="106" spans="1:39" x14ac:dyDescent="0.2">
      <c r="A106" s="7">
        <v>85</v>
      </c>
      <c r="B106" s="7">
        <v>42.5</v>
      </c>
      <c r="C106" s="7">
        <v>21.25</v>
      </c>
      <c r="D106" s="12">
        <f t="shared" si="23"/>
        <v>7.083333333333333</v>
      </c>
      <c r="E106" s="29">
        <f t="shared" si="39"/>
        <v>0</v>
      </c>
      <c r="F106" s="2">
        <f t="shared" si="24"/>
        <v>0</v>
      </c>
      <c r="G106" s="2">
        <f t="shared" si="32"/>
        <v>0</v>
      </c>
      <c r="H106" s="2">
        <f t="shared" si="33"/>
        <v>0</v>
      </c>
      <c r="I106" s="2">
        <f t="shared" si="22"/>
        <v>0</v>
      </c>
      <c r="J106" s="2">
        <f t="shared" si="40"/>
        <v>0</v>
      </c>
      <c r="K106" s="2">
        <f t="shared" si="25"/>
        <v>0</v>
      </c>
      <c r="L106" s="2">
        <f t="shared" si="25"/>
        <v>0</v>
      </c>
      <c r="M106" s="2"/>
      <c r="N106" s="28">
        <f t="shared" si="41"/>
        <v>0</v>
      </c>
      <c r="O106" s="2">
        <f t="shared" si="34"/>
        <v>0</v>
      </c>
      <c r="P106" s="2">
        <f t="shared" si="35"/>
        <v>0</v>
      </c>
      <c r="R106">
        <f t="shared" si="36"/>
        <v>85</v>
      </c>
      <c r="S106" s="89">
        <f t="shared" si="26"/>
        <v>0</v>
      </c>
      <c r="T106" s="89">
        <f>IF(AND(S106=0,S105&gt;0),SUM($G106:$H$381),S106)</f>
        <v>0</v>
      </c>
      <c r="U106" s="82">
        <f>SUM(T106:T$381)</f>
        <v>0</v>
      </c>
      <c r="V106" s="68">
        <f>localspline(R106,'BBG rates'!$G$10:$G$27,'BBG rates'!$K$10:$K$27)</f>
        <v>1.0270015419268168</v>
      </c>
      <c r="W106" s="68">
        <f>locallinterp(R106,'BBG rates'!$G$10:$G$27,'BBG rates'!$J$10:$J$27)</f>
        <v>-0.36891666666666667</v>
      </c>
      <c r="X106" s="56">
        <f t="shared" si="37"/>
        <v>-0.36954193029132831</v>
      </c>
      <c r="Y106" s="66">
        <f t="shared" si="27"/>
        <v>0</v>
      </c>
      <c r="Z106" s="72">
        <f t="shared" si="28"/>
        <v>0</v>
      </c>
      <c r="AA106" s="79">
        <f t="shared" si="29"/>
        <v>0</v>
      </c>
      <c r="AB106" s="81">
        <f t="shared" si="38"/>
        <v>0</v>
      </c>
      <c r="AD106" s="95">
        <f>locallinterp(R106,'BBG rates'!$N$10:$N$369,'BBG rates'!$P$10:$P$369)</f>
        <v>7.2042038135620219</v>
      </c>
      <c r="AI106" s="185">
        <f t="shared" si="30"/>
        <v>85</v>
      </c>
      <c r="AJ106" s="127">
        <f>locallinterp(MIN(AI106,CAP_Senior*12),'BBG rates'!$X$24:$X$65,'BBG rates'!$Y$24:$Y$65)</f>
        <v>48.141999047644084</v>
      </c>
      <c r="AK106" s="127">
        <f>locallinterp(MIN(AI106,CAP_CB*12),'BBG rates'!$AA$25:$AA$40,'BBG rates'!$AC$25:$AC$40)</f>
        <v>9.0166666666666657</v>
      </c>
      <c r="AL106" s="144">
        <f t="shared" si="31"/>
        <v>15.667973171432827</v>
      </c>
      <c r="AM106" s="142">
        <f>(SUMPRODUCT(AL106:AL$381,G106:G$381)+SUMPRODUCT(AL106:AL$381,H106:H$381))/12</f>
        <v>0</v>
      </c>
    </row>
    <row r="107" spans="1:39" x14ac:dyDescent="0.2">
      <c r="A107" s="7">
        <v>86</v>
      </c>
      <c r="B107" s="7">
        <v>43</v>
      </c>
      <c r="C107" s="7">
        <v>21.5</v>
      </c>
      <c r="D107" s="12">
        <f t="shared" si="23"/>
        <v>7.166666666666667</v>
      </c>
      <c r="E107" s="29">
        <f t="shared" si="39"/>
        <v>0</v>
      </c>
      <c r="F107" s="2">
        <f t="shared" si="24"/>
        <v>0</v>
      </c>
      <c r="G107" s="2">
        <f t="shared" si="32"/>
        <v>0</v>
      </c>
      <c r="H107" s="2">
        <f t="shared" si="33"/>
        <v>0</v>
      </c>
      <c r="I107" s="2">
        <f t="shared" si="22"/>
        <v>0</v>
      </c>
      <c r="J107" s="2">
        <f t="shared" si="40"/>
        <v>0</v>
      </c>
      <c r="K107" s="2">
        <f t="shared" si="25"/>
        <v>0</v>
      </c>
      <c r="L107" s="2">
        <f t="shared" si="25"/>
        <v>0</v>
      </c>
      <c r="M107" s="2"/>
      <c r="N107" s="28">
        <f t="shared" si="41"/>
        <v>0</v>
      </c>
      <c r="O107" s="2">
        <f t="shared" si="34"/>
        <v>0</v>
      </c>
      <c r="P107" s="2">
        <f t="shared" si="35"/>
        <v>0</v>
      </c>
      <c r="R107">
        <f t="shared" si="36"/>
        <v>86</v>
      </c>
      <c r="S107" s="89">
        <f t="shared" si="26"/>
        <v>0</v>
      </c>
      <c r="T107" s="89">
        <f>IF(AND(S107=0,S106&gt;0),SUM($G107:$H$381),S107)</f>
        <v>0</v>
      </c>
      <c r="U107" s="82">
        <f>SUM(T107:T$381)</f>
        <v>0</v>
      </c>
      <c r="V107" s="68">
        <f>localspline(R107,'BBG rates'!$G$10:$G$27,'BBG rates'!$K$10:$K$27)</f>
        <v>1.027026140195449</v>
      </c>
      <c r="W107" s="68">
        <f>locallinterp(R107,'BBG rates'!$G$10:$G$27,'BBG rates'!$J$10:$J$27)</f>
        <v>-0.36483333333333334</v>
      </c>
      <c r="X107" s="56">
        <f t="shared" si="37"/>
        <v>-0.36544481616829216</v>
      </c>
      <c r="Y107" s="66">
        <f t="shared" si="27"/>
        <v>0</v>
      </c>
      <c r="Z107" s="72">
        <f t="shared" si="28"/>
        <v>0</v>
      </c>
      <c r="AA107" s="79">
        <f t="shared" si="29"/>
        <v>0</v>
      </c>
      <c r="AB107" s="81">
        <f t="shared" si="38"/>
        <v>0</v>
      </c>
      <c r="AD107" s="95">
        <f>locallinterp(R107,'BBG rates'!$N$10:$N$369,'BBG rates'!$P$10:$P$369)</f>
        <v>7.2897893252449757</v>
      </c>
      <c r="AI107" s="185">
        <f t="shared" si="30"/>
        <v>86</v>
      </c>
      <c r="AJ107" s="127">
        <f>locallinterp(MIN(AI107,CAP_Senior*12),'BBG rates'!$X$24:$X$65,'BBG rates'!$Y$24:$Y$65)</f>
        <v>48.353868857274989</v>
      </c>
      <c r="AK107" s="127">
        <f>locallinterp(MIN(AI107,CAP_CB*12),'BBG rates'!$AA$25:$AA$40,'BBG rates'!$AC$25:$AC$40)</f>
        <v>9.0333333333333332</v>
      </c>
      <c r="AL107" s="144">
        <f t="shared" si="31"/>
        <v>15.717824372403417</v>
      </c>
      <c r="AM107" s="142">
        <f>(SUMPRODUCT(AL107:AL$381,G107:G$381)+SUMPRODUCT(AL107:AL$381,H107:H$381))/12</f>
        <v>0</v>
      </c>
    </row>
    <row r="108" spans="1:39" x14ac:dyDescent="0.2">
      <c r="A108" s="7">
        <v>87</v>
      </c>
      <c r="B108" s="7">
        <v>43.5</v>
      </c>
      <c r="C108" s="7">
        <v>21.75</v>
      </c>
      <c r="D108" s="12">
        <f t="shared" si="23"/>
        <v>7.25</v>
      </c>
      <c r="E108" s="29">
        <f t="shared" si="39"/>
        <v>0</v>
      </c>
      <c r="F108" s="2">
        <f t="shared" si="24"/>
        <v>0</v>
      </c>
      <c r="G108" s="2">
        <f t="shared" si="32"/>
        <v>0</v>
      </c>
      <c r="H108" s="2">
        <f t="shared" si="33"/>
        <v>0</v>
      </c>
      <c r="I108" s="2">
        <f t="shared" si="22"/>
        <v>0</v>
      </c>
      <c r="J108" s="2">
        <f t="shared" si="40"/>
        <v>0</v>
      </c>
      <c r="K108" s="2">
        <f t="shared" si="25"/>
        <v>0</v>
      </c>
      <c r="L108" s="2">
        <f t="shared" si="25"/>
        <v>0</v>
      </c>
      <c r="M108" s="2"/>
      <c r="N108" s="28">
        <f t="shared" si="41"/>
        <v>0</v>
      </c>
      <c r="O108" s="2">
        <f t="shared" si="34"/>
        <v>0</v>
      </c>
      <c r="P108" s="2">
        <f t="shared" si="35"/>
        <v>0</v>
      </c>
      <c r="R108">
        <f t="shared" si="36"/>
        <v>87</v>
      </c>
      <c r="S108" s="89">
        <f t="shared" si="26"/>
        <v>0</v>
      </c>
      <c r="T108" s="89">
        <f>IF(AND(S108=0,S107&gt;0),SUM($G108:$H$381),S108)</f>
        <v>0</v>
      </c>
      <c r="U108" s="82">
        <f>SUM(T108:T$381)</f>
        <v>0</v>
      </c>
      <c r="V108" s="68">
        <f>localspline(R108,'BBG rates'!$G$10:$G$27,'BBG rates'!$K$10:$K$27)</f>
        <v>1.0270419326415663</v>
      </c>
      <c r="W108" s="68">
        <f>locallinterp(R108,'BBG rates'!$G$10:$G$27,'BBG rates'!$J$10:$J$27)</f>
        <v>-0.36075000000000002</v>
      </c>
      <c r="X108" s="56">
        <f t="shared" si="37"/>
        <v>-0.36134785596120267</v>
      </c>
      <c r="Y108" s="66">
        <f t="shared" si="27"/>
        <v>0</v>
      </c>
      <c r="Z108" s="72">
        <f t="shared" si="28"/>
        <v>0</v>
      </c>
      <c r="AA108" s="79">
        <f t="shared" si="29"/>
        <v>0</v>
      </c>
      <c r="AB108" s="81">
        <f t="shared" si="38"/>
        <v>0</v>
      </c>
      <c r="AD108" s="95">
        <f>locallinterp(R108,'BBG rates'!$N$10:$N$369,'BBG rates'!$P$10:$P$369)</f>
        <v>7.3753761529651065</v>
      </c>
      <c r="AI108" s="185">
        <f t="shared" si="30"/>
        <v>87</v>
      </c>
      <c r="AJ108" s="127">
        <f>locallinterp(MIN(AI108,CAP_Senior*12),'BBG rates'!$X$24:$X$65,'BBG rates'!$Y$24:$Y$65)</f>
        <v>48.565738666905901</v>
      </c>
      <c r="AK108" s="127">
        <f>locallinterp(MIN(AI108,CAP_CB*12),'BBG rates'!$AA$25:$AA$40,'BBG rates'!$AC$25:$AC$40)</f>
        <v>9.0500000000000007</v>
      </c>
      <c r="AL108" s="144">
        <f t="shared" si="31"/>
        <v>15.767675573374003</v>
      </c>
      <c r="AM108" s="142">
        <f>(SUMPRODUCT(AL108:AL$381,G108:G$381)+SUMPRODUCT(AL108:AL$381,H108:H$381))/12</f>
        <v>0</v>
      </c>
    </row>
    <row r="109" spans="1:39" x14ac:dyDescent="0.2">
      <c r="A109" s="7">
        <v>88</v>
      </c>
      <c r="B109" s="7">
        <v>44</v>
      </c>
      <c r="C109" s="7">
        <v>22</v>
      </c>
      <c r="D109" s="12">
        <f t="shared" si="23"/>
        <v>7.333333333333333</v>
      </c>
      <c r="E109" s="29">
        <f t="shared" si="39"/>
        <v>0</v>
      </c>
      <c r="F109" s="2">
        <f t="shared" si="24"/>
        <v>0</v>
      </c>
      <c r="G109" s="2">
        <f t="shared" si="32"/>
        <v>0</v>
      </c>
      <c r="H109" s="2">
        <f t="shared" si="33"/>
        <v>0</v>
      </c>
      <c r="I109" s="2">
        <f t="shared" si="22"/>
        <v>0</v>
      </c>
      <c r="J109" s="2">
        <f t="shared" si="40"/>
        <v>0</v>
      </c>
      <c r="K109" s="2">
        <f t="shared" si="25"/>
        <v>0</v>
      </c>
      <c r="L109" s="2">
        <f t="shared" si="25"/>
        <v>0</v>
      </c>
      <c r="M109" s="2"/>
      <c r="N109" s="28">
        <f>IF($A109&lt;=$I$8,N108-P109,0)</f>
        <v>0</v>
      </c>
      <c r="O109" s="2">
        <f t="shared" si="34"/>
        <v>0</v>
      </c>
      <c r="P109" s="2">
        <f t="shared" si="35"/>
        <v>0</v>
      </c>
      <c r="R109">
        <f t="shared" si="36"/>
        <v>88</v>
      </c>
      <c r="S109" s="89">
        <f t="shared" si="26"/>
        <v>0</v>
      </c>
      <c r="T109" s="89">
        <f>IF(AND(S109=0,S108&gt;0),SUM($G109:$H$381),S109)</f>
        <v>0</v>
      </c>
      <c r="U109" s="82">
        <f>SUM(T109:T$381)</f>
        <v>0</v>
      </c>
      <c r="V109" s="68">
        <f>localspline(R109,'BBG rates'!$G$10:$G$27,'BBG rates'!$K$10:$K$27)</f>
        <v>1.0270490548348716</v>
      </c>
      <c r="W109" s="68">
        <f>locallinterp(R109,'BBG rates'!$G$10:$G$27,'BBG rates'!$J$10:$J$27)</f>
        <v>-0.35666666666666669</v>
      </c>
      <c r="X109" s="56">
        <f t="shared" si="37"/>
        <v>-0.35725104965780297</v>
      </c>
      <c r="Y109" s="66">
        <f t="shared" si="27"/>
        <v>0</v>
      </c>
      <c r="Z109" s="72">
        <f t="shared" si="28"/>
        <v>0</v>
      </c>
      <c r="AA109" s="79">
        <f t="shared" si="29"/>
        <v>0</v>
      </c>
      <c r="AB109" s="81">
        <f t="shared" si="38"/>
        <v>0</v>
      </c>
      <c r="AD109" s="95">
        <f>locallinterp(R109,'BBG rates'!$N$10:$N$369,'BBG rates'!$P$10:$P$369)</f>
        <v>7.4609635742013456</v>
      </c>
      <c r="AI109" s="185">
        <f t="shared" si="30"/>
        <v>88</v>
      </c>
      <c r="AJ109" s="127">
        <f>locallinterp(MIN(AI109,CAP_Senior*12),'BBG rates'!$X$24:$X$65,'BBG rates'!$Y$24:$Y$65)</f>
        <v>48.777608476536805</v>
      </c>
      <c r="AK109" s="127">
        <f>locallinterp(MIN(AI109,CAP_CB*12),'BBG rates'!$AA$25:$AA$40,'BBG rates'!$AC$25:$AC$40)</f>
        <v>9.0666666666666664</v>
      </c>
      <c r="AL109" s="144">
        <f t="shared" si="31"/>
        <v>15.817526774344589</v>
      </c>
      <c r="AM109" s="142">
        <f>(SUMPRODUCT(AL109:AL$381,G109:G$381)+SUMPRODUCT(AL109:AL$381,H109:H$381))/12</f>
        <v>0</v>
      </c>
    </row>
    <row r="110" spans="1:39" x14ac:dyDescent="0.2">
      <c r="A110" s="7">
        <v>89</v>
      </c>
      <c r="B110" s="7">
        <v>44.5</v>
      </c>
      <c r="C110" s="7">
        <v>22.25</v>
      </c>
      <c r="D110" s="12">
        <f t="shared" si="23"/>
        <v>7.416666666666667</v>
      </c>
      <c r="E110" s="29">
        <f t="shared" si="39"/>
        <v>0</v>
      </c>
      <c r="F110" s="2">
        <f t="shared" si="24"/>
        <v>0</v>
      </c>
      <c r="G110" s="2">
        <f t="shared" si="32"/>
        <v>0</v>
      </c>
      <c r="H110" s="2">
        <f t="shared" si="33"/>
        <v>0</v>
      </c>
      <c r="I110" s="2">
        <f t="shared" si="22"/>
        <v>0</v>
      </c>
      <c r="J110" s="2">
        <f t="shared" si="40"/>
        <v>0</v>
      </c>
      <c r="K110" s="2">
        <f t="shared" si="25"/>
        <v>0</v>
      </c>
      <c r="L110" s="2">
        <f t="shared" si="25"/>
        <v>0</v>
      </c>
      <c r="M110" s="2"/>
      <c r="N110" s="28">
        <f t="shared" si="41"/>
        <v>0</v>
      </c>
      <c r="O110" s="2">
        <f t="shared" si="34"/>
        <v>0</v>
      </c>
      <c r="P110" s="2">
        <f t="shared" si="35"/>
        <v>0</v>
      </c>
      <c r="R110">
        <f t="shared" si="36"/>
        <v>89</v>
      </c>
      <c r="S110" s="89">
        <f t="shared" si="26"/>
        <v>0</v>
      </c>
      <c r="T110" s="89">
        <f>IF(AND(S110=0,S109&gt;0),SUM($G110:$H$381),S110)</f>
        <v>0</v>
      </c>
      <c r="U110" s="82">
        <f>SUM(T110:T$381)</f>
        <v>0</v>
      </c>
      <c r="V110" s="68">
        <f>localspline(R110,'BBG rates'!$G$10:$G$27,'BBG rates'!$K$10:$K$27)</f>
        <v>1.0270474635115292</v>
      </c>
      <c r="W110" s="68">
        <f>locallinterp(R110,'BBG rates'!$G$10:$G$27,'BBG rates'!$J$10:$J$27)</f>
        <v>-0.35258333333333336</v>
      </c>
      <c r="X110" s="56">
        <f t="shared" si="37"/>
        <v>-0.35315439724623587</v>
      </c>
      <c r="Y110" s="66">
        <f t="shared" si="27"/>
        <v>0</v>
      </c>
      <c r="Z110" s="72">
        <f t="shared" si="28"/>
        <v>0</v>
      </c>
      <c r="AA110" s="79">
        <f t="shared" si="29"/>
        <v>0</v>
      </c>
      <c r="AB110" s="81">
        <f t="shared" si="38"/>
        <v>0</v>
      </c>
      <c r="AD110" s="95">
        <f>locallinterp(R110,'BBG rates'!$N$10:$N$369,'BBG rates'!$P$10:$P$369)</f>
        <v>7.5465508628273064</v>
      </c>
      <c r="AI110" s="185">
        <f t="shared" si="30"/>
        <v>89</v>
      </c>
      <c r="AJ110" s="127">
        <f>locallinterp(MIN(AI110,CAP_Senior*12),'BBG rates'!$X$24:$X$65,'BBG rates'!$Y$24:$Y$65)</f>
        <v>48.989478286167717</v>
      </c>
      <c r="AK110" s="127">
        <f>locallinterp(MIN(AI110,CAP_CB*12),'BBG rates'!$AA$25:$AA$40,'BBG rates'!$AC$25:$AC$40)</f>
        <v>9.0833333333333321</v>
      </c>
      <c r="AL110" s="144">
        <f t="shared" si="31"/>
        <v>15.867377975315179</v>
      </c>
      <c r="AM110" s="142">
        <f>(SUMPRODUCT(AL110:AL$381,G110:G$381)+SUMPRODUCT(AL110:AL$381,H110:H$381))/12</f>
        <v>0</v>
      </c>
    </row>
    <row r="111" spans="1:39" x14ac:dyDescent="0.2">
      <c r="A111" s="7">
        <v>90</v>
      </c>
      <c r="B111" s="7">
        <v>45</v>
      </c>
      <c r="C111" s="7">
        <v>22.5</v>
      </c>
      <c r="D111" s="12">
        <f t="shared" si="23"/>
        <v>7.5</v>
      </c>
      <c r="E111" s="29">
        <f t="shared" si="39"/>
        <v>0</v>
      </c>
      <c r="F111" s="2">
        <f t="shared" si="24"/>
        <v>0</v>
      </c>
      <c r="G111" s="2">
        <f t="shared" si="32"/>
        <v>0</v>
      </c>
      <c r="H111" s="2">
        <f t="shared" si="33"/>
        <v>0</v>
      </c>
      <c r="I111" s="2">
        <f t="shared" si="22"/>
        <v>0</v>
      </c>
      <c r="J111" s="2">
        <f t="shared" si="40"/>
        <v>0</v>
      </c>
      <c r="K111" s="2">
        <f t="shared" si="25"/>
        <v>0</v>
      </c>
      <c r="L111" s="2">
        <f t="shared" si="25"/>
        <v>0</v>
      </c>
      <c r="M111" s="2"/>
      <c r="N111" s="28">
        <f t="shared" si="41"/>
        <v>0</v>
      </c>
      <c r="O111" s="2">
        <f t="shared" si="34"/>
        <v>0</v>
      </c>
      <c r="P111" s="2">
        <f t="shared" si="35"/>
        <v>0</v>
      </c>
      <c r="R111">
        <f t="shared" si="36"/>
        <v>90</v>
      </c>
      <c r="S111" s="89">
        <f t="shared" si="26"/>
        <v>0</v>
      </c>
      <c r="T111" s="89">
        <f>IF(AND(S111=0,S110&gt;0),SUM($G111:$H$381),S111)</f>
        <v>0</v>
      </c>
      <c r="U111" s="82">
        <f>SUM(T111:T$381)</f>
        <v>0</v>
      </c>
      <c r="V111" s="68">
        <f>localspline(R111,'BBG rates'!$G$10:$G$27,'BBG rates'!$K$10:$K$27)</f>
        <v>1.0270374730312142</v>
      </c>
      <c r="W111" s="68">
        <f>locallinterp(R111,'BBG rates'!$G$10:$G$27,'BBG rates'!$J$10:$J$27)</f>
        <v>-0.34850000000000003</v>
      </c>
      <c r="X111" s="56">
        <f t="shared" si="37"/>
        <v>-0.34905789871437776</v>
      </c>
      <c r="Y111" s="66">
        <f t="shared" si="27"/>
        <v>0</v>
      </c>
      <c r="Z111" s="72">
        <f t="shared" si="28"/>
        <v>0</v>
      </c>
      <c r="AA111" s="79">
        <f t="shared" si="29"/>
        <v>0</v>
      </c>
      <c r="AB111" s="81">
        <f t="shared" si="38"/>
        <v>0</v>
      </c>
      <c r="AD111" s="95">
        <f>locallinterp(R111,'BBG rates'!$N$10:$N$369,'BBG rates'!$P$10:$P$369)</f>
        <v>7.6321373189132409</v>
      </c>
      <c r="AI111" s="185">
        <f t="shared" si="30"/>
        <v>90</v>
      </c>
      <c r="AJ111" s="127">
        <f>locallinterp(MIN(AI111,CAP_Senior*12),'BBG rates'!$X$24:$X$65,'BBG rates'!$Y$24:$Y$65)</f>
        <v>49.201348095798622</v>
      </c>
      <c r="AK111" s="127">
        <f>locallinterp(MIN(AI111,CAP_CB*12),'BBG rates'!$AA$25:$AA$40,'BBG rates'!$AC$25:$AC$40)</f>
        <v>9.1</v>
      </c>
      <c r="AL111" s="144">
        <f t="shared" si="31"/>
        <v>15.917229176285765</v>
      </c>
      <c r="AM111" s="142">
        <f>(SUMPRODUCT(AL111:AL$381,G111:G$381)+SUMPRODUCT(AL111:AL$381,H111:H$381))/12</f>
        <v>0</v>
      </c>
    </row>
    <row r="112" spans="1:39" x14ac:dyDescent="0.2">
      <c r="A112" s="7">
        <v>91</v>
      </c>
      <c r="B112" s="7">
        <v>45.5</v>
      </c>
      <c r="C112" s="7">
        <v>22.75</v>
      </c>
      <c r="D112" s="12">
        <f t="shared" si="23"/>
        <v>7.583333333333333</v>
      </c>
      <c r="E112" s="29">
        <f t="shared" si="39"/>
        <v>0</v>
      </c>
      <c r="F112" s="2">
        <f t="shared" si="24"/>
        <v>0</v>
      </c>
      <c r="G112" s="2">
        <f t="shared" si="32"/>
        <v>0</v>
      </c>
      <c r="H112" s="2">
        <f t="shared" si="33"/>
        <v>0</v>
      </c>
      <c r="I112" s="2">
        <f t="shared" si="22"/>
        <v>0</v>
      </c>
      <c r="J112" s="2">
        <f t="shared" si="40"/>
        <v>0</v>
      </c>
      <c r="K112" s="2">
        <f t="shared" si="25"/>
        <v>0</v>
      </c>
      <c r="L112" s="2">
        <f t="shared" si="25"/>
        <v>0</v>
      </c>
      <c r="M112" s="2"/>
      <c r="N112" s="28">
        <f t="shared" si="41"/>
        <v>0</v>
      </c>
      <c r="O112" s="2">
        <f t="shared" si="34"/>
        <v>0</v>
      </c>
      <c r="P112" s="2">
        <f t="shared" si="35"/>
        <v>0</v>
      </c>
      <c r="R112">
        <f t="shared" si="36"/>
        <v>91</v>
      </c>
      <c r="S112" s="89">
        <f t="shared" si="26"/>
        <v>0</v>
      </c>
      <c r="T112" s="89">
        <f>IF(AND(S112=0,S111&gt;0),SUM($G112:$H$381),S112)</f>
        <v>0</v>
      </c>
      <c r="U112" s="82">
        <f>SUM(T112:T$381)</f>
        <v>0</v>
      </c>
      <c r="V112" s="68">
        <f>localspline(R112,'BBG rates'!$G$10:$G$27,'BBG rates'!$K$10:$K$27)</f>
        <v>1.0270191295380109</v>
      </c>
      <c r="W112" s="68">
        <f>locallinterp(R112,'BBG rates'!$G$10:$G$27,'BBG rates'!$J$10:$J$27)</f>
        <v>-0.34441666666666665</v>
      </c>
      <c r="X112" s="56">
        <f t="shared" si="37"/>
        <v>-0.34496155404997175</v>
      </c>
      <c r="Y112" s="66">
        <f t="shared" si="27"/>
        <v>0</v>
      </c>
      <c r="Z112" s="72">
        <f t="shared" si="28"/>
        <v>0</v>
      </c>
      <c r="AA112" s="79">
        <f t="shared" si="29"/>
        <v>0</v>
      </c>
      <c r="AB112" s="81">
        <f t="shared" si="38"/>
        <v>0</v>
      </c>
      <c r="AD112" s="95">
        <f>locallinterp(R112,'BBG rates'!$N$10:$N$369,'BBG rates'!$P$10:$P$369)</f>
        <v>7.7177222463747421</v>
      </c>
      <c r="AI112" s="185">
        <f t="shared" si="30"/>
        <v>91</v>
      </c>
      <c r="AJ112" s="127">
        <f>locallinterp(MIN(AI112,CAP_Senior*12),'BBG rates'!$X$24:$X$65,'BBG rates'!$Y$24:$Y$65)</f>
        <v>49.413217905429534</v>
      </c>
      <c r="AK112" s="127">
        <f>locallinterp(MIN(AI112,CAP_CB*12),'BBG rates'!$AA$25:$AA$40,'BBG rates'!$AC$25:$AC$40)</f>
        <v>9.1166666666666671</v>
      </c>
      <c r="AL112" s="144">
        <f t="shared" si="31"/>
        <v>15.967080377256355</v>
      </c>
      <c r="AM112" s="142">
        <f>(SUMPRODUCT(AL112:AL$381,G112:G$381)+SUMPRODUCT(AL112:AL$381,H112:H$381))/12</f>
        <v>0</v>
      </c>
    </row>
    <row r="113" spans="1:39" x14ac:dyDescent="0.2">
      <c r="A113" s="7">
        <v>92</v>
      </c>
      <c r="B113" s="7">
        <v>46</v>
      </c>
      <c r="C113" s="7">
        <v>23</v>
      </c>
      <c r="D113" s="12">
        <f t="shared" si="23"/>
        <v>7.666666666666667</v>
      </c>
      <c r="E113" s="29">
        <f t="shared" si="39"/>
        <v>0</v>
      </c>
      <c r="F113" s="2">
        <f t="shared" si="24"/>
        <v>0</v>
      </c>
      <c r="G113" s="2">
        <f t="shared" si="32"/>
        <v>0</v>
      </c>
      <c r="H113" s="2">
        <f t="shared" si="33"/>
        <v>0</v>
      </c>
      <c r="I113" s="2">
        <f t="shared" si="22"/>
        <v>0</v>
      </c>
      <c r="J113" s="2">
        <f t="shared" si="40"/>
        <v>0</v>
      </c>
      <c r="K113" s="2">
        <f t="shared" si="25"/>
        <v>0</v>
      </c>
      <c r="L113" s="2">
        <f t="shared" si="25"/>
        <v>0</v>
      </c>
      <c r="M113" s="2"/>
      <c r="N113" s="28">
        <f t="shared" si="41"/>
        <v>0</v>
      </c>
      <c r="O113" s="2">
        <f t="shared" si="34"/>
        <v>0</v>
      </c>
      <c r="P113" s="2">
        <f t="shared" si="35"/>
        <v>0</v>
      </c>
      <c r="R113">
        <f t="shared" si="36"/>
        <v>92</v>
      </c>
      <c r="S113" s="89">
        <f t="shared" si="26"/>
        <v>0</v>
      </c>
      <c r="T113" s="89">
        <f>IF(AND(S113=0,S112&gt;0),SUM($G113:$H$381),S113)</f>
        <v>0</v>
      </c>
      <c r="U113" s="82">
        <f>SUM(T113:T$381)</f>
        <v>0</v>
      </c>
      <c r="V113" s="68">
        <f>localspline(R113,'BBG rates'!$G$10:$G$27,'BBG rates'!$K$10:$K$27)</f>
        <v>1.0269926579937489</v>
      </c>
      <c r="W113" s="68">
        <f>locallinterp(R113,'BBG rates'!$G$10:$G$27,'BBG rates'!$J$10:$J$27)</f>
        <v>-0.34033333333333332</v>
      </c>
      <c r="X113" s="56">
        <f t="shared" si="37"/>
        <v>-0.34086536324116068</v>
      </c>
      <c r="Y113" s="66">
        <f t="shared" si="27"/>
        <v>0</v>
      </c>
      <c r="Z113" s="72">
        <f t="shared" si="28"/>
        <v>0</v>
      </c>
      <c r="AA113" s="79">
        <f t="shared" si="29"/>
        <v>0</v>
      </c>
      <c r="AB113" s="81">
        <f t="shared" si="38"/>
        <v>0</v>
      </c>
      <c r="AD113" s="95">
        <f>locallinterp(R113,'BBG rates'!$N$10:$N$369,'BBG rates'!$P$10:$P$369)</f>
        <v>7.8033049678742215</v>
      </c>
      <c r="AI113" s="185">
        <f t="shared" si="30"/>
        <v>92</v>
      </c>
      <c r="AJ113" s="127">
        <f>locallinterp(MIN(AI113,CAP_Senior*12),'BBG rates'!$X$24:$X$65,'BBG rates'!$Y$24:$Y$65)</f>
        <v>49.625087715060445</v>
      </c>
      <c r="AK113" s="127">
        <f>locallinterp(MIN(AI113,CAP_CB*12),'BBG rates'!$AA$25:$AA$40,'BBG rates'!$AC$25:$AC$40)</f>
        <v>9.1333333333333329</v>
      </c>
      <c r="AL113" s="144">
        <f t="shared" si="31"/>
        <v>16.016931578226941</v>
      </c>
      <c r="AM113" s="142">
        <f>(SUMPRODUCT(AL113:AL$381,G113:G$381)+SUMPRODUCT(AL113:AL$381,H113:H$381))/12</f>
        <v>0</v>
      </c>
    </row>
    <row r="114" spans="1:39" x14ac:dyDescent="0.2">
      <c r="A114" s="7">
        <v>93</v>
      </c>
      <c r="B114" s="7">
        <v>46.5</v>
      </c>
      <c r="C114" s="7">
        <v>23.25</v>
      </c>
      <c r="D114" s="12">
        <f t="shared" si="23"/>
        <v>7.75</v>
      </c>
      <c r="E114" s="29">
        <f t="shared" si="39"/>
        <v>0</v>
      </c>
      <c r="F114" s="2">
        <f t="shared" si="24"/>
        <v>0</v>
      </c>
      <c r="G114" s="2">
        <f t="shared" si="32"/>
        <v>0</v>
      </c>
      <c r="H114" s="2">
        <f t="shared" si="33"/>
        <v>0</v>
      </c>
      <c r="I114" s="2">
        <f t="shared" si="22"/>
        <v>0</v>
      </c>
      <c r="J114" s="2">
        <f t="shared" si="40"/>
        <v>0</v>
      </c>
      <c r="K114" s="2">
        <f t="shared" si="25"/>
        <v>0</v>
      </c>
      <c r="L114" s="2">
        <f t="shared" si="25"/>
        <v>0</v>
      </c>
      <c r="M114" s="2"/>
      <c r="N114" s="28">
        <f t="shared" si="41"/>
        <v>0</v>
      </c>
      <c r="O114" s="2">
        <f t="shared" si="34"/>
        <v>0</v>
      </c>
      <c r="P114" s="2">
        <f t="shared" si="35"/>
        <v>0</v>
      </c>
      <c r="R114">
        <f t="shared" si="36"/>
        <v>93</v>
      </c>
      <c r="S114" s="89">
        <f t="shared" si="26"/>
        <v>0</v>
      </c>
      <c r="T114" s="89">
        <f>IF(AND(S114=0,S113&gt;0),SUM($G114:$H$381),S114)</f>
        <v>0</v>
      </c>
      <c r="U114" s="82">
        <f>SUM(T114:T$381)</f>
        <v>0</v>
      </c>
      <c r="V114" s="68">
        <f>localspline(R114,'BBG rates'!$G$10:$G$27,'BBG rates'!$K$10:$K$27)</f>
        <v>1.0269580747320219</v>
      </c>
      <c r="W114" s="68">
        <f>locallinterp(R114,'BBG rates'!$G$10:$G$27,'BBG rates'!$J$10:$J$27)</f>
        <v>-0.33624999999999999</v>
      </c>
      <c r="X114" s="56">
        <f t="shared" si="37"/>
        <v>-0.33676932627555445</v>
      </c>
      <c r="Y114" s="66">
        <f t="shared" si="27"/>
        <v>0</v>
      </c>
      <c r="Z114" s="72">
        <f t="shared" si="28"/>
        <v>0</v>
      </c>
      <c r="AA114" s="79">
        <f t="shared" si="29"/>
        <v>0</v>
      </c>
      <c r="AB114" s="81">
        <f t="shared" si="38"/>
        <v>0</v>
      </c>
      <c r="AD114" s="95">
        <f>locallinterp(R114,'BBG rates'!$N$10:$N$369,'BBG rates'!$P$10:$P$369)</f>
        <v>7.8888848074352236</v>
      </c>
      <c r="AI114" s="185">
        <f t="shared" si="30"/>
        <v>93</v>
      </c>
      <c r="AJ114" s="127">
        <f>locallinterp(MIN(AI114,CAP_Senior*12),'BBG rates'!$X$24:$X$65,'BBG rates'!$Y$24:$Y$65)</f>
        <v>49.83695752469135</v>
      </c>
      <c r="AK114" s="127">
        <f>locallinterp(MIN(AI114,CAP_CB*12),'BBG rates'!$AA$25:$AA$40,'BBG rates'!$AC$25:$AC$40)</f>
        <v>9.1499999999999986</v>
      </c>
      <c r="AL114" s="144">
        <f t="shared" si="31"/>
        <v>16.066782779197528</v>
      </c>
      <c r="AM114" s="142">
        <f>(SUMPRODUCT(AL114:AL$381,G114:G$381)+SUMPRODUCT(AL114:AL$381,H114:H$381))/12</f>
        <v>0</v>
      </c>
    </row>
    <row r="115" spans="1:39" x14ac:dyDescent="0.2">
      <c r="A115" s="7">
        <v>94</v>
      </c>
      <c r="B115" s="7">
        <v>47</v>
      </c>
      <c r="C115" s="7">
        <v>23.5</v>
      </c>
      <c r="D115" s="12">
        <f t="shared" si="23"/>
        <v>7.833333333333333</v>
      </c>
      <c r="E115" s="29">
        <f t="shared" si="39"/>
        <v>0</v>
      </c>
      <c r="F115" s="2">
        <f t="shared" si="24"/>
        <v>0</v>
      </c>
      <c r="G115" s="2">
        <f t="shared" si="32"/>
        <v>0</v>
      </c>
      <c r="H115" s="2">
        <f t="shared" si="33"/>
        <v>0</v>
      </c>
      <c r="I115" s="2">
        <f t="shared" si="22"/>
        <v>0</v>
      </c>
      <c r="J115" s="2">
        <f t="shared" si="40"/>
        <v>0</v>
      </c>
      <c r="K115" s="2">
        <f t="shared" si="25"/>
        <v>0</v>
      </c>
      <c r="L115" s="2">
        <f t="shared" si="25"/>
        <v>0</v>
      </c>
      <c r="M115" s="2"/>
      <c r="N115" s="28">
        <f t="shared" si="41"/>
        <v>0</v>
      </c>
      <c r="O115" s="2">
        <f t="shared" si="34"/>
        <v>0</v>
      </c>
      <c r="P115" s="2">
        <f t="shared" si="35"/>
        <v>0</v>
      </c>
      <c r="R115">
        <f t="shared" si="36"/>
        <v>94</v>
      </c>
      <c r="S115" s="89">
        <f t="shared" si="26"/>
        <v>0</v>
      </c>
      <c r="T115" s="89">
        <f>IF(AND(S115=0,S114&gt;0),SUM($G115:$H$381),S115)</f>
        <v>0</v>
      </c>
      <c r="U115" s="82">
        <f>SUM(T115:T$381)</f>
        <v>0</v>
      </c>
      <c r="V115" s="68">
        <f>localspline(R115,'BBG rates'!$G$10:$G$27,'BBG rates'!$K$10:$K$27)</f>
        <v>1.026915604716566</v>
      </c>
      <c r="W115" s="68">
        <f>locallinterp(R115,'BBG rates'!$G$10:$G$27,'BBG rates'!$J$10:$J$27)</f>
        <v>-0.33216666666666667</v>
      </c>
      <c r="X115" s="56">
        <f t="shared" si="37"/>
        <v>-0.3326734431414291</v>
      </c>
      <c r="Y115" s="66">
        <f t="shared" si="27"/>
        <v>0</v>
      </c>
      <c r="Z115" s="72">
        <f t="shared" si="28"/>
        <v>0</v>
      </c>
      <c r="AA115" s="79">
        <f t="shared" si="29"/>
        <v>0</v>
      </c>
      <c r="AB115" s="81">
        <f t="shared" si="38"/>
        <v>0</v>
      </c>
      <c r="AD115" s="95">
        <f>locallinterp(R115,'BBG rates'!$N$10:$N$369,'BBG rates'!$P$10:$P$369)</f>
        <v>7.9744611078282706</v>
      </c>
      <c r="AI115" s="185">
        <f t="shared" si="30"/>
        <v>94</v>
      </c>
      <c r="AJ115" s="127">
        <f>locallinterp(MIN(AI115,CAP_Senior*12),'BBG rates'!$X$24:$X$65,'BBG rates'!$Y$24:$Y$65)</f>
        <v>50.048827334322262</v>
      </c>
      <c r="AK115" s="127">
        <f>locallinterp(MIN(AI115,CAP_CB*12),'BBG rates'!$AA$25:$AA$40,'BBG rates'!$AC$25:$AC$40)</f>
        <v>9.1666666666666661</v>
      </c>
      <c r="AL115" s="144">
        <f t="shared" si="31"/>
        <v>16.116633980168118</v>
      </c>
      <c r="AM115" s="142">
        <f>(SUMPRODUCT(AL115:AL$381,G115:G$381)+SUMPRODUCT(AL115:AL$381,H115:H$381))/12</f>
        <v>0</v>
      </c>
    </row>
    <row r="116" spans="1:39" x14ac:dyDescent="0.2">
      <c r="A116" s="7">
        <v>95</v>
      </c>
      <c r="B116" s="7">
        <v>47.5</v>
      </c>
      <c r="C116" s="7">
        <v>23.75</v>
      </c>
      <c r="D116" s="12">
        <f t="shared" si="23"/>
        <v>7.916666666666667</v>
      </c>
      <c r="E116" s="29">
        <f t="shared" si="39"/>
        <v>0</v>
      </c>
      <c r="F116" s="2">
        <f t="shared" si="24"/>
        <v>0</v>
      </c>
      <c r="G116" s="2">
        <f t="shared" si="32"/>
        <v>0</v>
      </c>
      <c r="H116" s="2">
        <f t="shared" si="33"/>
        <v>0</v>
      </c>
      <c r="I116" s="2">
        <f t="shared" si="22"/>
        <v>0</v>
      </c>
      <c r="J116" s="2">
        <f t="shared" si="40"/>
        <v>0</v>
      </c>
      <c r="K116" s="2">
        <f t="shared" si="25"/>
        <v>0</v>
      </c>
      <c r="L116" s="2">
        <f t="shared" si="25"/>
        <v>0</v>
      </c>
      <c r="M116" s="2"/>
      <c r="N116" s="28">
        <f t="shared" si="41"/>
        <v>0</v>
      </c>
      <c r="O116" s="2">
        <f t="shared" si="34"/>
        <v>0</v>
      </c>
      <c r="P116" s="2">
        <f t="shared" si="35"/>
        <v>0</v>
      </c>
      <c r="R116">
        <f t="shared" si="36"/>
        <v>95</v>
      </c>
      <c r="S116" s="89">
        <f t="shared" si="26"/>
        <v>0</v>
      </c>
      <c r="T116" s="89">
        <f>IF(AND(S116=0,S115&gt;0),SUM($G116:$H$381),S116)</f>
        <v>0</v>
      </c>
      <c r="U116" s="82">
        <f>SUM(T116:T$381)</f>
        <v>0</v>
      </c>
      <c r="V116" s="68">
        <f>localspline(R116,'BBG rates'!$G$10:$G$27,'BBG rates'!$K$10:$K$27)</f>
        <v>1.026865338790353</v>
      </c>
      <c r="W116" s="68">
        <f>locallinterp(R116,'BBG rates'!$G$10:$G$27,'BBG rates'!$J$10:$J$27)</f>
        <v>-0.32808333333333334</v>
      </c>
      <c r="X116" s="56">
        <f t="shared" si="37"/>
        <v>-0.32857771382652778</v>
      </c>
      <c r="Y116" s="66">
        <f t="shared" si="27"/>
        <v>0</v>
      </c>
      <c r="Z116" s="72">
        <f t="shared" si="28"/>
        <v>0</v>
      </c>
      <c r="AA116" s="79">
        <f t="shared" si="29"/>
        <v>0</v>
      </c>
      <c r="AB116" s="81">
        <f t="shared" si="38"/>
        <v>0</v>
      </c>
      <c r="AD116" s="95">
        <f>locallinterp(R116,'BBG rates'!$N$10:$N$369,'BBG rates'!$P$10:$P$369)</f>
        <v>8.0600332193941338</v>
      </c>
      <c r="AI116" s="185">
        <f t="shared" si="30"/>
        <v>95</v>
      </c>
      <c r="AJ116" s="127">
        <f>locallinterp(MIN(AI116,CAP_Senior*12),'BBG rates'!$X$24:$X$65,'BBG rates'!$Y$24:$Y$65)</f>
        <v>50.260697143953166</v>
      </c>
      <c r="AK116" s="127">
        <f>locallinterp(MIN(AI116,CAP_CB*12),'BBG rates'!$AA$25:$AA$40,'BBG rates'!$AC$25:$AC$40)</f>
        <v>9.1833333333333336</v>
      </c>
      <c r="AL116" s="144">
        <f t="shared" si="31"/>
        <v>16.166485181138704</v>
      </c>
      <c r="AM116" s="142">
        <f>(SUMPRODUCT(AL116:AL$381,G116:G$381)+SUMPRODUCT(AL116:AL$381,H116:H$381))/12</f>
        <v>0</v>
      </c>
    </row>
    <row r="117" spans="1:39" x14ac:dyDescent="0.2">
      <c r="A117" s="7">
        <v>96</v>
      </c>
      <c r="B117" s="7">
        <v>48</v>
      </c>
      <c r="C117" s="7">
        <v>24</v>
      </c>
      <c r="D117" s="12">
        <f t="shared" si="23"/>
        <v>8</v>
      </c>
      <c r="E117" s="29">
        <f t="shared" si="39"/>
        <v>0</v>
      </c>
      <c r="F117" s="2">
        <f t="shared" si="24"/>
        <v>0</v>
      </c>
      <c r="G117" s="2">
        <f t="shared" si="32"/>
        <v>0</v>
      </c>
      <c r="H117" s="2">
        <f t="shared" si="33"/>
        <v>0</v>
      </c>
      <c r="I117" s="2">
        <f t="shared" si="22"/>
        <v>0</v>
      </c>
      <c r="J117" s="2">
        <f t="shared" si="40"/>
        <v>0</v>
      </c>
      <c r="K117" s="2">
        <f t="shared" si="25"/>
        <v>0</v>
      </c>
      <c r="L117" s="2">
        <f t="shared" si="25"/>
        <v>0</v>
      </c>
      <c r="M117" s="2"/>
      <c r="N117" s="28">
        <f t="shared" si="41"/>
        <v>0</v>
      </c>
      <c r="O117" s="2">
        <f t="shared" si="34"/>
        <v>0</v>
      </c>
      <c r="P117" s="2">
        <f t="shared" si="35"/>
        <v>0</v>
      </c>
      <c r="R117">
        <f t="shared" si="36"/>
        <v>96</v>
      </c>
      <c r="S117" s="89">
        <f t="shared" si="26"/>
        <v>0</v>
      </c>
      <c r="T117" s="89">
        <f>IF(AND(S117=0,S116&gt;0),SUM($G117:$H$381),S117)</f>
        <v>0</v>
      </c>
      <c r="U117" s="82">
        <f>SUM(T117:T$381)</f>
        <v>0</v>
      </c>
      <c r="V117" s="68">
        <f>localspline(R117,'BBG rates'!$G$10:$G$27,'BBG rates'!$K$10:$K$27)</f>
        <v>1.026807427406311</v>
      </c>
      <c r="W117" s="68">
        <f>locallinterp(R117,'BBG rates'!$G$10:$G$27,'BBG rates'!$J$10:$J$27)</f>
        <v>-0.32400000000000001</v>
      </c>
      <c r="X117" s="56">
        <f t="shared" si="37"/>
        <v>-0.32448213831872685</v>
      </c>
      <c r="Y117" s="66">
        <f t="shared" si="27"/>
        <v>0</v>
      </c>
      <c r="Z117" s="72">
        <f t="shared" si="28"/>
        <v>0</v>
      </c>
      <c r="AA117" s="79">
        <f t="shared" si="29"/>
        <v>0</v>
      </c>
      <c r="AB117" s="81">
        <f t="shared" si="38"/>
        <v>0</v>
      </c>
      <c r="AD117" s="95">
        <f>locallinterp(R117,'BBG rates'!$N$10:$N$369,'BBG rates'!$P$10:$P$369)</f>
        <v>8.1456005050113269</v>
      </c>
      <c r="AI117" s="185">
        <f t="shared" si="30"/>
        <v>96</v>
      </c>
      <c r="AJ117" s="127">
        <f>locallinterp(MIN(AI117,CAP_Senior*12),'BBG rates'!$X$24:$X$65,'BBG rates'!$Y$24:$Y$65)</f>
        <v>50.472566953584078</v>
      </c>
      <c r="AK117" s="127">
        <f>locallinterp(MIN(AI117,CAP_CB*12),'BBG rates'!$AA$25:$AA$40,'BBG rates'!$AC$25:$AC$40)</f>
        <v>9.1999999999999993</v>
      </c>
      <c r="AL117" s="144">
        <f t="shared" si="31"/>
        <v>16.216336382109294</v>
      </c>
      <c r="AM117" s="142">
        <f>(SUMPRODUCT(AL117:AL$381,G117:G$381)+SUMPRODUCT(AL117:AL$381,H117:H$381))/12</f>
        <v>0</v>
      </c>
    </row>
    <row r="118" spans="1:39" x14ac:dyDescent="0.2">
      <c r="A118" s="7">
        <v>97</v>
      </c>
      <c r="B118" s="7">
        <v>48.5</v>
      </c>
      <c r="C118" s="7">
        <v>24.25</v>
      </c>
      <c r="D118" s="12">
        <f t="shared" si="23"/>
        <v>8.0833333333333339</v>
      </c>
      <c r="E118" s="29">
        <f t="shared" si="39"/>
        <v>0</v>
      </c>
      <c r="F118" s="2">
        <f t="shared" si="24"/>
        <v>0</v>
      </c>
      <c r="G118" s="2">
        <f t="shared" si="32"/>
        <v>0</v>
      </c>
      <c r="H118" s="2">
        <f t="shared" si="33"/>
        <v>0</v>
      </c>
      <c r="I118" s="2">
        <f t="shared" si="22"/>
        <v>0</v>
      </c>
      <c r="J118" s="2">
        <f t="shared" si="40"/>
        <v>0</v>
      </c>
      <c r="K118" s="2">
        <f t="shared" si="25"/>
        <v>0</v>
      </c>
      <c r="L118" s="2">
        <f t="shared" si="25"/>
        <v>0</v>
      </c>
      <c r="M118" s="2"/>
      <c r="N118" s="28">
        <f t="shared" si="41"/>
        <v>0</v>
      </c>
      <c r="O118" s="2">
        <f t="shared" si="34"/>
        <v>0</v>
      </c>
      <c r="P118" s="2">
        <f t="shared" si="35"/>
        <v>0</v>
      </c>
      <c r="R118">
        <f t="shared" si="36"/>
        <v>97</v>
      </c>
      <c r="S118" s="89">
        <f t="shared" si="26"/>
        <v>0</v>
      </c>
      <c r="T118" s="89">
        <f>IF(AND(S118=0,S117&gt;0),SUM($G118:$H$381),S118)</f>
        <v>0</v>
      </c>
      <c r="U118" s="82">
        <f>SUM(T118:T$381)</f>
        <v>0</v>
      </c>
      <c r="V118" s="68">
        <f>localspline(R118,'BBG rates'!$G$10:$G$27,'BBG rates'!$K$10:$K$27)</f>
        <v>1.0267419889840914</v>
      </c>
      <c r="W118" s="68">
        <f>locallinterp(R118,'BBG rates'!$G$10:$G$27,'BBG rates'!$J$10:$J$27)</f>
        <v>-0.31975000000000003</v>
      </c>
      <c r="X118" s="56">
        <f t="shared" si="37"/>
        <v>-0.32021955980270356</v>
      </c>
      <c r="Y118" s="66">
        <f t="shared" si="27"/>
        <v>0</v>
      </c>
      <c r="Z118" s="72">
        <f t="shared" si="28"/>
        <v>0</v>
      </c>
      <c r="AA118" s="79">
        <f t="shared" si="29"/>
        <v>0</v>
      </c>
      <c r="AB118" s="81">
        <f t="shared" si="38"/>
        <v>0</v>
      </c>
      <c r="AD118" s="95">
        <f>locallinterp(R118,'BBG rates'!$N$10:$N$369,'BBG rates'!$P$10:$P$369)</f>
        <v>8.2311623374266674</v>
      </c>
      <c r="AI118" s="185">
        <f t="shared" si="30"/>
        <v>97</v>
      </c>
      <c r="AJ118" s="127">
        <f>locallinterp(MIN(AI118,CAP_Senior*12),'BBG rates'!$X$24:$X$65,'BBG rates'!$Y$24:$Y$65)</f>
        <v>50.659449370158875</v>
      </c>
      <c r="AK118" s="127">
        <f>locallinterp(MIN(AI118,CAP_CB*12),'BBG rates'!$AA$25:$AA$40,'BBG rates'!$AC$25:$AC$40)</f>
        <v>9.2333333333333325</v>
      </c>
      <c r="AL118" s="144">
        <f t="shared" si="31"/>
        <v>16.275773059593675</v>
      </c>
      <c r="AM118" s="142">
        <f>(SUMPRODUCT(AL118:AL$381,G118:G$381)+SUMPRODUCT(AL118:AL$381,H118:H$381))/12</f>
        <v>0</v>
      </c>
    </row>
    <row r="119" spans="1:39" x14ac:dyDescent="0.2">
      <c r="A119" s="7">
        <v>98</v>
      </c>
      <c r="B119" s="7">
        <v>49</v>
      </c>
      <c r="C119" s="7">
        <v>24.5</v>
      </c>
      <c r="D119" s="12">
        <f t="shared" si="23"/>
        <v>8.1666666666666661</v>
      </c>
      <c r="E119" s="29">
        <f t="shared" si="39"/>
        <v>0</v>
      </c>
      <c r="F119" s="2">
        <f t="shared" si="24"/>
        <v>0</v>
      </c>
      <c r="G119" s="2">
        <f t="shared" si="32"/>
        <v>0</v>
      </c>
      <c r="H119" s="2">
        <f t="shared" si="33"/>
        <v>0</v>
      </c>
      <c r="I119" s="2">
        <f t="shared" si="22"/>
        <v>0</v>
      </c>
      <c r="J119" s="2">
        <f t="shared" si="40"/>
        <v>0</v>
      </c>
      <c r="K119" s="2">
        <f t="shared" si="25"/>
        <v>0</v>
      </c>
      <c r="L119" s="2">
        <f t="shared" si="25"/>
        <v>0</v>
      </c>
      <c r="M119" s="2"/>
      <c r="N119" s="28">
        <f t="shared" si="41"/>
        <v>0</v>
      </c>
      <c r="O119" s="2">
        <f t="shared" si="34"/>
        <v>0</v>
      </c>
      <c r="P119" s="2">
        <f t="shared" si="35"/>
        <v>0</v>
      </c>
      <c r="R119">
        <f t="shared" si="36"/>
        <v>98</v>
      </c>
      <c r="S119" s="89">
        <f t="shared" si="26"/>
        <v>0</v>
      </c>
      <c r="T119" s="89">
        <f>IF(AND(S119=0,S118&gt;0),SUM($G119:$H$381),S119)</f>
        <v>0</v>
      </c>
      <c r="U119" s="82">
        <f>SUM(T119:T$381)</f>
        <v>0</v>
      </c>
      <c r="V119" s="68">
        <f>localspline(R119,'BBG rates'!$G$10:$G$27,'BBG rates'!$K$10:$K$27)</f>
        <v>1.0266686263931648</v>
      </c>
      <c r="W119" s="68">
        <f>locallinterp(R119,'BBG rates'!$G$10:$G$27,'BBG rates'!$J$10:$J$27)</f>
        <v>-0.3155</v>
      </c>
      <c r="X119" s="56">
        <f t="shared" si="37"/>
        <v>-0.31595714787915341</v>
      </c>
      <c r="Y119" s="66">
        <f t="shared" si="27"/>
        <v>0</v>
      </c>
      <c r="Z119" s="72">
        <f t="shared" si="28"/>
        <v>0</v>
      </c>
      <c r="AA119" s="79">
        <f t="shared" si="29"/>
        <v>0</v>
      </c>
      <c r="AB119" s="81">
        <f t="shared" si="38"/>
        <v>0</v>
      </c>
      <c r="AD119" s="95">
        <f>locallinterp(R119,'BBG rates'!$N$10:$N$369,'BBG rates'!$P$10:$P$369)</f>
        <v>8.3167180562927641</v>
      </c>
      <c r="AI119" s="185">
        <f t="shared" si="30"/>
        <v>98</v>
      </c>
      <c r="AJ119" s="127">
        <f>locallinterp(MIN(AI119,CAP_Senior*12),'BBG rates'!$X$24:$X$65,'BBG rates'!$Y$24:$Y$65)</f>
        <v>50.846331786733671</v>
      </c>
      <c r="AK119" s="127">
        <f>locallinterp(MIN(AI119,CAP_CB*12),'BBG rates'!$AA$25:$AA$40,'BBG rates'!$AC$25:$AC$40)</f>
        <v>9.2666666666666657</v>
      </c>
      <c r="AL119" s="144">
        <f t="shared" si="31"/>
        <v>16.335209737078056</v>
      </c>
      <c r="AM119" s="142">
        <f>(SUMPRODUCT(AL119:AL$381,G119:G$381)+SUMPRODUCT(AL119:AL$381,H119:H$381))/12</f>
        <v>0</v>
      </c>
    </row>
    <row r="120" spans="1:39" x14ac:dyDescent="0.2">
      <c r="A120" s="7">
        <v>99</v>
      </c>
      <c r="B120" s="7">
        <v>49.5</v>
      </c>
      <c r="C120" s="7">
        <v>24.75</v>
      </c>
      <c r="D120" s="12">
        <f t="shared" si="23"/>
        <v>8.25</v>
      </c>
      <c r="E120" s="29">
        <f t="shared" si="39"/>
        <v>0</v>
      </c>
      <c r="F120" s="2">
        <f t="shared" si="24"/>
        <v>0</v>
      </c>
      <c r="G120" s="2">
        <f t="shared" si="32"/>
        <v>0</v>
      </c>
      <c r="H120" s="2">
        <f t="shared" si="33"/>
        <v>0</v>
      </c>
      <c r="I120" s="2">
        <f t="shared" si="22"/>
        <v>0</v>
      </c>
      <c r="J120" s="2">
        <f t="shared" si="40"/>
        <v>0</v>
      </c>
      <c r="K120" s="2">
        <f t="shared" si="25"/>
        <v>0</v>
      </c>
      <c r="L120" s="2">
        <f t="shared" si="25"/>
        <v>0</v>
      </c>
      <c r="M120" s="2"/>
      <c r="N120" s="28">
        <f t="shared" si="41"/>
        <v>0</v>
      </c>
      <c r="O120" s="2">
        <f t="shared" si="34"/>
        <v>0</v>
      </c>
      <c r="P120" s="2">
        <f t="shared" si="35"/>
        <v>0</v>
      </c>
      <c r="R120">
        <f t="shared" si="36"/>
        <v>99</v>
      </c>
      <c r="S120" s="89">
        <f t="shared" si="26"/>
        <v>0</v>
      </c>
      <c r="T120" s="89">
        <f>IF(AND(S120=0,S119&gt;0),SUM($G120:$H$381),S120)</f>
        <v>0</v>
      </c>
      <c r="U120" s="82">
        <f>SUM(T120:T$381)</f>
        <v>0</v>
      </c>
      <c r="V120" s="68">
        <f>localspline(R120,'BBG rates'!$G$10:$G$27,'BBG rates'!$K$10:$K$27)</f>
        <v>1.0265872829573368</v>
      </c>
      <c r="W120" s="68">
        <f>locallinterp(R120,'BBG rates'!$G$10:$G$27,'BBG rates'!$J$10:$J$27)</f>
        <v>-0.31125000000000003</v>
      </c>
      <c r="X120" s="56">
        <f t="shared" si="37"/>
        <v>-0.31169490253435406</v>
      </c>
      <c r="Y120" s="66">
        <f t="shared" si="27"/>
        <v>0</v>
      </c>
      <c r="Z120" s="72">
        <f t="shared" si="28"/>
        <v>0</v>
      </c>
      <c r="AA120" s="79">
        <f t="shared" si="29"/>
        <v>0</v>
      </c>
      <c r="AB120" s="81">
        <f t="shared" si="38"/>
        <v>0</v>
      </c>
      <c r="AD120" s="95">
        <f>locallinterp(R120,'BBG rates'!$N$10:$N$369,'BBG rates'!$P$10:$P$369)</f>
        <v>8.4022669965392094</v>
      </c>
      <c r="AI120" s="185">
        <f t="shared" si="30"/>
        <v>99</v>
      </c>
      <c r="AJ120" s="127">
        <f>locallinterp(MIN(AI120,CAP_Senior*12),'BBG rates'!$X$24:$X$65,'BBG rates'!$Y$24:$Y$65)</f>
        <v>51.033214203308461</v>
      </c>
      <c r="AK120" s="127">
        <f>locallinterp(MIN(AI120,CAP_CB*12),'BBG rates'!$AA$25:$AA$40,'BBG rates'!$AC$25:$AC$40)</f>
        <v>9.2999999999999989</v>
      </c>
      <c r="AL120" s="144">
        <f t="shared" si="31"/>
        <v>16.394646414562438</v>
      </c>
      <c r="AM120" s="142">
        <f>(SUMPRODUCT(AL120:AL$381,G120:G$381)+SUMPRODUCT(AL120:AL$381,H120:H$381))/12</f>
        <v>0</v>
      </c>
    </row>
    <row r="121" spans="1:39" x14ac:dyDescent="0.2">
      <c r="A121" s="7">
        <v>100</v>
      </c>
      <c r="B121" s="7">
        <v>50</v>
      </c>
      <c r="C121" s="7">
        <v>25</v>
      </c>
      <c r="D121" s="12">
        <f t="shared" si="23"/>
        <v>8.3333333333333339</v>
      </c>
      <c r="E121" s="29">
        <f t="shared" si="39"/>
        <v>0</v>
      </c>
      <c r="F121" s="2">
        <f t="shared" si="24"/>
        <v>0</v>
      </c>
      <c r="G121" s="2">
        <f t="shared" si="32"/>
        <v>0</v>
      </c>
      <c r="H121" s="2">
        <f t="shared" si="33"/>
        <v>0</v>
      </c>
      <c r="I121" s="2">
        <f t="shared" si="22"/>
        <v>0</v>
      </c>
      <c r="J121" s="2">
        <f t="shared" si="40"/>
        <v>0</v>
      </c>
      <c r="K121" s="2">
        <f t="shared" si="25"/>
        <v>0</v>
      </c>
      <c r="L121" s="2">
        <f t="shared" si="25"/>
        <v>0</v>
      </c>
      <c r="M121" s="2"/>
      <c r="N121" s="28">
        <f t="shared" si="41"/>
        <v>0</v>
      </c>
      <c r="O121" s="2">
        <f t="shared" si="34"/>
        <v>0</v>
      </c>
      <c r="P121" s="2">
        <f t="shared" si="35"/>
        <v>0</v>
      </c>
      <c r="R121">
        <f t="shared" si="36"/>
        <v>100</v>
      </c>
      <c r="S121" s="89">
        <f t="shared" si="26"/>
        <v>0</v>
      </c>
      <c r="T121" s="89">
        <f>IF(AND(S121=0,S120&gt;0),SUM($G121:$H$381),S121)</f>
        <v>0</v>
      </c>
      <c r="U121" s="82">
        <f>SUM(T121:T$381)</f>
        <v>0</v>
      </c>
      <c r="V121" s="68">
        <f>localspline(R121,'BBG rates'!$G$10:$G$27,'BBG rates'!$K$10:$K$27)</f>
        <v>1.0264974848117654</v>
      </c>
      <c r="W121" s="68">
        <f>locallinterp(R121,'BBG rates'!$G$10:$G$27,'BBG rates'!$J$10:$J$27)</f>
        <v>-0.307</v>
      </c>
      <c r="X121" s="56">
        <f t="shared" si="37"/>
        <v>-0.30743282375471637</v>
      </c>
      <c r="Y121" s="66">
        <f t="shared" si="27"/>
        <v>0</v>
      </c>
      <c r="Z121" s="72">
        <f t="shared" si="28"/>
        <v>0</v>
      </c>
      <c r="AA121" s="79">
        <f t="shared" si="29"/>
        <v>0</v>
      </c>
      <c r="AB121" s="81">
        <f t="shared" si="38"/>
        <v>0</v>
      </c>
      <c r="AD121" s="95">
        <f>locallinterp(R121,'BBG rates'!$N$10:$N$369,'BBG rates'!$P$10:$P$369)</f>
        <v>8.4878084536068563</v>
      </c>
      <c r="AI121" s="185">
        <f t="shared" si="30"/>
        <v>100</v>
      </c>
      <c r="AJ121" s="127">
        <f>locallinterp(MIN(AI121,CAP_Senior*12),'BBG rates'!$X$24:$X$65,'BBG rates'!$Y$24:$Y$65)</f>
        <v>51.220096619883257</v>
      </c>
      <c r="AK121" s="127">
        <f>locallinterp(MIN(AI121,CAP_CB*12),'BBG rates'!$AA$25:$AA$40,'BBG rates'!$AC$25:$AC$40)</f>
        <v>9.3333333333333321</v>
      </c>
      <c r="AL121" s="144">
        <f t="shared" si="31"/>
        <v>16.454083092046819</v>
      </c>
      <c r="AM121" s="142">
        <f>(SUMPRODUCT(AL121:AL$381,G121:G$381)+SUMPRODUCT(AL121:AL$381,H121:H$381))/12</f>
        <v>0</v>
      </c>
    </row>
    <row r="122" spans="1:39" x14ac:dyDescent="0.2">
      <c r="A122" s="7">
        <v>101</v>
      </c>
      <c r="B122" s="7">
        <v>50.5</v>
      </c>
      <c r="C122" s="7">
        <v>25.25</v>
      </c>
      <c r="D122" s="12">
        <f t="shared" si="23"/>
        <v>8.4166666666666661</v>
      </c>
      <c r="E122" s="29">
        <f t="shared" si="39"/>
        <v>0</v>
      </c>
      <c r="F122" s="2">
        <f t="shared" si="24"/>
        <v>0</v>
      </c>
      <c r="G122" s="2">
        <f t="shared" si="32"/>
        <v>0</v>
      </c>
      <c r="H122" s="2">
        <f t="shared" si="33"/>
        <v>0</v>
      </c>
      <c r="I122" s="2">
        <f t="shared" si="22"/>
        <v>0</v>
      </c>
      <c r="J122" s="2">
        <f t="shared" si="40"/>
        <v>0</v>
      </c>
      <c r="K122" s="2">
        <f t="shared" si="25"/>
        <v>0</v>
      </c>
      <c r="L122" s="2">
        <f t="shared" si="25"/>
        <v>0</v>
      </c>
      <c r="M122" s="2"/>
      <c r="N122" s="28">
        <f t="shared" si="41"/>
        <v>0</v>
      </c>
      <c r="O122" s="2">
        <f t="shared" si="34"/>
        <v>0</v>
      </c>
      <c r="P122" s="2">
        <f t="shared" si="35"/>
        <v>0</v>
      </c>
      <c r="R122">
        <f t="shared" si="36"/>
        <v>101</v>
      </c>
      <c r="S122" s="89">
        <f t="shared" si="26"/>
        <v>0</v>
      </c>
      <c r="T122" s="89">
        <f>IF(AND(S122=0,S121&gt;0),SUM($G122:$H$381),S122)</f>
        <v>0</v>
      </c>
      <c r="U122" s="82">
        <f>SUM(T122:T$381)</f>
        <v>0</v>
      </c>
      <c r="V122" s="68">
        <f>localspline(R122,'BBG rates'!$G$10:$G$27,'BBG rates'!$K$10:$K$27)</f>
        <v>1.02639893688943</v>
      </c>
      <c r="W122" s="68">
        <f>locallinterp(R122,'BBG rates'!$G$10:$G$27,'BBG rates'!$J$10:$J$27)</f>
        <v>-0.30275000000000002</v>
      </c>
      <c r="X122" s="56">
        <f t="shared" si="37"/>
        <v>-0.30317091152665121</v>
      </c>
      <c r="Y122" s="66">
        <f t="shared" si="27"/>
        <v>0</v>
      </c>
      <c r="Z122" s="72">
        <f t="shared" si="28"/>
        <v>0</v>
      </c>
      <c r="AA122" s="79">
        <f t="shared" si="29"/>
        <v>0</v>
      </c>
      <c r="AB122" s="81">
        <f t="shared" si="38"/>
        <v>0</v>
      </c>
      <c r="AD122" s="95">
        <f>locallinterp(R122,'BBG rates'!$N$10:$N$369,'BBG rates'!$P$10:$P$369)</f>
        <v>8.573341698347642</v>
      </c>
      <c r="AI122" s="185">
        <f t="shared" si="30"/>
        <v>101</v>
      </c>
      <c r="AJ122" s="127">
        <f>locallinterp(MIN(AI122,CAP_Senior*12),'BBG rates'!$X$24:$X$65,'BBG rates'!$Y$24:$Y$65)</f>
        <v>51.406979036458054</v>
      </c>
      <c r="AK122" s="127">
        <f>locallinterp(MIN(AI122,CAP_CB*12),'BBG rates'!$AA$25:$AA$40,'BBG rates'!$AC$25:$AC$40)</f>
        <v>9.3666666666666654</v>
      </c>
      <c r="AL122" s="144">
        <f t="shared" si="31"/>
        <v>16.5135197695312</v>
      </c>
      <c r="AM122" s="142">
        <f>(SUMPRODUCT(AL122:AL$381,G122:G$381)+SUMPRODUCT(AL122:AL$381,H122:H$381))/12</f>
        <v>0</v>
      </c>
    </row>
    <row r="123" spans="1:39" x14ac:dyDescent="0.2">
      <c r="A123" s="7">
        <v>102</v>
      </c>
      <c r="B123" s="7">
        <v>51</v>
      </c>
      <c r="C123" s="7">
        <v>25.5</v>
      </c>
      <c r="D123" s="12">
        <f t="shared" si="23"/>
        <v>8.5</v>
      </c>
      <c r="E123" s="29">
        <f t="shared" si="39"/>
        <v>0</v>
      </c>
      <c r="F123" s="2">
        <f t="shared" si="24"/>
        <v>0</v>
      </c>
      <c r="G123" s="2">
        <f t="shared" si="32"/>
        <v>0</v>
      </c>
      <c r="H123" s="2">
        <f t="shared" si="33"/>
        <v>0</v>
      </c>
      <c r="I123" s="2">
        <f t="shared" si="22"/>
        <v>0</v>
      </c>
      <c r="J123" s="2">
        <f t="shared" si="40"/>
        <v>0</v>
      </c>
      <c r="K123" s="2">
        <f t="shared" si="25"/>
        <v>0</v>
      </c>
      <c r="L123" s="2">
        <f t="shared" si="25"/>
        <v>0</v>
      </c>
      <c r="M123" s="2"/>
      <c r="N123" s="28">
        <f t="shared" si="41"/>
        <v>0</v>
      </c>
      <c r="O123" s="2">
        <f t="shared" si="34"/>
        <v>0</v>
      </c>
      <c r="P123" s="2">
        <f t="shared" si="35"/>
        <v>0</v>
      </c>
      <c r="R123">
        <f t="shared" si="36"/>
        <v>102</v>
      </c>
      <c r="S123" s="89">
        <f t="shared" si="26"/>
        <v>0</v>
      </c>
      <c r="T123" s="89">
        <f>IF(AND(S123=0,S122&gt;0),SUM($G123:$H$381),S123)</f>
        <v>0</v>
      </c>
      <c r="U123" s="82">
        <f>SUM(T123:T$381)</f>
        <v>0</v>
      </c>
      <c r="V123" s="68">
        <f>localspline(R123,'BBG rates'!$G$10:$G$27,'BBG rates'!$K$10:$K$27)</f>
        <v>1.0262915229336613</v>
      </c>
      <c r="W123" s="68">
        <f>locallinterp(R123,'BBG rates'!$G$10:$G$27,'BBG rates'!$J$10:$J$27)</f>
        <v>-0.29849999999999999</v>
      </c>
      <c r="X123" s="56">
        <f t="shared" si="37"/>
        <v>-0.29890916583643623</v>
      </c>
      <c r="Y123" s="66">
        <f t="shared" si="27"/>
        <v>0</v>
      </c>
      <c r="Z123" s="72">
        <f t="shared" si="28"/>
        <v>0</v>
      </c>
      <c r="AA123" s="79">
        <f t="shared" si="29"/>
        <v>0</v>
      </c>
      <c r="AB123" s="81">
        <f t="shared" si="38"/>
        <v>0</v>
      </c>
      <c r="AD123" s="95">
        <f>locallinterp(R123,'BBG rates'!$N$10:$N$369,'BBG rates'!$P$10:$P$369)</f>
        <v>8.6588659919254471</v>
      </c>
      <c r="AI123" s="185">
        <f t="shared" si="30"/>
        <v>102</v>
      </c>
      <c r="AJ123" s="127">
        <f>locallinterp(MIN(AI123,CAP_Senior*12),'BBG rates'!$X$24:$X$65,'BBG rates'!$Y$24:$Y$65)</f>
        <v>51.593861453032844</v>
      </c>
      <c r="AK123" s="127">
        <f>locallinterp(MIN(AI123,CAP_CB*12),'BBG rates'!$AA$25:$AA$40,'BBG rates'!$AC$25:$AC$40)</f>
        <v>9.3999999999999986</v>
      </c>
      <c r="AL123" s="144">
        <f t="shared" si="31"/>
        <v>16.572956447015581</v>
      </c>
      <c r="AM123" s="142">
        <f>(SUMPRODUCT(AL123:AL$381,G123:G$381)+SUMPRODUCT(AL123:AL$381,H123:H$381))/12</f>
        <v>0</v>
      </c>
    </row>
    <row r="124" spans="1:39" x14ac:dyDescent="0.2">
      <c r="A124" s="7">
        <v>103</v>
      </c>
      <c r="B124" s="7">
        <v>51.5</v>
      </c>
      <c r="C124" s="7">
        <v>25.75</v>
      </c>
      <c r="D124" s="12">
        <f t="shared" si="23"/>
        <v>8.5833333333333339</v>
      </c>
      <c r="E124" s="29">
        <f t="shared" si="39"/>
        <v>0</v>
      </c>
      <c r="F124" s="2">
        <f t="shared" si="24"/>
        <v>0</v>
      </c>
      <c r="G124" s="2">
        <f t="shared" si="32"/>
        <v>0</v>
      </c>
      <c r="H124" s="2">
        <f t="shared" si="33"/>
        <v>0</v>
      </c>
      <c r="I124" s="2">
        <f t="shared" si="22"/>
        <v>0</v>
      </c>
      <c r="J124" s="2">
        <f t="shared" si="40"/>
        <v>0</v>
      </c>
      <c r="K124" s="2">
        <f t="shared" si="25"/>
        <v>0</v>
      </c>
      <c r="L124" s="2">
        <f t="shared" si="25"/>
        <v>0</v>
      </c>
      <c r="M124" s="2"/>
      <c r="N124" s="28">
        <f t="shared" si="41"/>
        <v>0</v>
      </c>
      <c r="O124" s="2">
        <f t="shared" si="34"/>
        <v>0</v>
      </c>
      <c r="P124" s="2">
        <f t="shared" si="35"/>
        <v>0</v>
      </c>
      <c r="R124">
        <f t="shared" si="36"/>
        <v>103</v>
      </c>
      <c r="S124" s="89">
        <f t="shared" si="26"/>
        <v>0</v>
      </c>
      <c r="T124" s="89">
        <f>IF(AND(S124=0,S123&gt;0),SUM($G124:$H$381),S124)</f>
        <v>0</v>
      </c>
      <c r="U124" s="82">
        <f>SUM(T124:T$381)</f>
        <v>0</v>
      </c>
      <c r="V124" s="68">
        <f>localspline(R124,'BBG rates'!$G$10:$G$27,'BBG rates'!$K$10:$K$27)</f>
        <v>1.0261747690642877</v>
      </c>
      <c r="W124" s="68">
        <f>locallinterp(R124,'BBG rates'!$G$10:$G$27,'BBG rates'!$J$10:$J$27)</f>
        <v>-0.29425000000000001</v>
      </c>
      <c r="X124" s="56">
        <f t="shared" si="37"/>
        <v>-0.29464758667061552</v>
      </c>
      <c r="Y124" s="66">
        <f t="shared" si="27"/>
        <v>0</v>
      </c>
      <c r="Z124" s="72">
        <f t="shared" si="28"/>
        <v>0</v>
      </c>
      <c r="AA124" s="79">
        <f t="shared" si="29"/>
        <v>0</v>
      </c>
      <c r="AB124" s="81">
        <f t="shared" si="38"/>
        <v>0</v>
      </c>
      <c r="AD124" s="95">
        <f>locallinterp(R124,'BBG rates'!$N$10:$N$369,'BBG rates'!$P$10:$P$369)</f>
        <v>8.7443805560141374</v>
      </c>
      <c r="AI124" s="185">
        <f t="shared" si="30"/>
        <v>103</v>
      </c>
      <c r="AJ124" s="127">
        <f>locallinterp(MIN(AI124,CAP_Senior*12),'BBG rates'!$X$24:$X$65,'BBG rates'!$Y$24:$Y$65)</f>
        <v>51.78074386960764</v>
      </c>
      <c r="AK124" s="127">
        <f>locallinterp(MIN(AI124,CAP_CB*12),'BBG rates'!$AA$25:$AA$40,'BBG rates'!$AC$25:$AC$40)</f>
        <v>9.4333333333333336</v>
      </c>
      <c r="AL124" s="144">
        <f t="shared" si="31"/>
        <v>16.632393124499966</v>
      </c>
      <c r="AM124" s="142">
        <f>(SUMPRODUCT(AL124:AL$381,G124:G$381)+SUMPRODUCT(AL124:AL$381,H124:H$381))/12</f>
        <v>0</v>
      </c>
    </row>
    <row r="125" spans="1:39" x14ac:dyDescent="0.2">
      <c r="A125" s="7">
        <v>104</v>
      </c>
      <c r="B125" s="7">
        <v>52</v>
      </c>
      <c r="C125" s="7">
        <v>26</v>
      </c>
      <c r="D125" s="12">
        <f t="shared" si="23"/>
        <v>8.6666666666666661</v>
      </c>
      <c r="E125" s="29">
        <f t="shared" si="39"/>
        <v>0</v>
      </c>
      <c r="F125" s="2">
        <f t="shared" si="24"/>
        <v>0</v>
      </c>
      <c r="G125" s="2">
        <f t="shared" si="32"/>
        <v>0</v>
      </c>
      <c r="H125" s="2">
        <f t="shared" si="33"/>
        <v>0</v>
      </c>
      <c r="I125" s="2">
        <f t="shared" si="22"/>
        <v>0</v>
      </c>
      <c r="J125" s="2">
        <f t="shared" si="40"/>
        <v>0</v>
      </c>
      <c r="K125" s="2">
        <f t="shared" si="25"/>
        <v>0</v>
      </c>
      <c r="L125" s="2">
        <f t="shared" si="25"/>
        <v>0</v>
      </c>
      <c r="M125" s="2"/>
      <c r="N125" s="28">
        <f t="shared" si="41"/>
        <v>0</v>
      </c>
      <c r="O125" s="2">
        <f t="shared" si="34"/>
        <v>0</v>
      </c>
      <c r="P125" s="2">
        <f t="shared" si="35"/>
        <v>0</v>
      </c>
      <c r="R125">
        <f t="shared" si="36"/>
        <v>104</v>
      </c>
      <c r="S125" s="89">
        <f t="shared" si="26"/>
        <v>0</v>
      </c>
      <c r="T125" s="89">
        <f>IF(AND(S125=0,S124&gt;0),SUM($G125:$H$381),S125)</f>
        <v>0</v>
      </c>
      <c r="U125" s="82">
        <f>SUM(T125:T$381)</f>
        <v>0</v>
      </c>
      <c r="V125" s="68">
        <f>localspline(R125,'BBG rates'!$G$10:$G$27,'BBG rates'!$K$10:$K$27)</f>
        <v>1.0260484696251713</v>
      </c>
      <c r="W125" s="68">
        <f>locallinterp(R125,'BBG rates'!$G$10:$G$27,'BBG rates'!$J$10:$J$27)</f>
        <v>-0.29000000000000004</v>
      </c>
      <c r="X125" s="56">
        <f t="shared" si="37"/>
        <v>-0.29038617401559996</v>
      </c>
      <c r="Y125" s="66">
        <f t="shared" si="27"/>
        <v>0</v>
      </c>
      <c r="Z125" s="72">
        <f t="shared" si="28"/>
        <v>0</v>
      </c>
      <c r="AA125" s="79">
        <f t="shared" si="29"/>
        <v>0</v>
      </c>
      <c r="AB125" s="81">
        <f t="shared" si="38"/>
        <v>0</v>
      </c>
      <c r="AD125" s="95">
        <f>locallinterp(R125,'BBG rates'!$N$10:$N$369,'BBG rates'!$P$10:$P$369)</f>
        <v>8.8298845951495686</v>
      </c>
      <c r="AI125" s="185">
        <f t="shared" si="30"/>
        <v>104</v>
      </c>
      <c r="AJ125" s="127">
        <f>locallinterp(MIN(AI125,CAP_Senior*12),'BBG rates'!$X$24:$X$65,'BBG rates'!$Y$24:$Y$65)</f>
        <v>51.967626286182437</v>
      </c>
      <c r="AK125" s="127">
        <f>locallinterp(MIN(AI125,CAP_CB*12),'BBG rates'!$AA$25:$AA$40,'BBG rates'!$AC$25:$AC$40)</f>
        <v>9.4666666666666668</v>
      </c>
      <c r="AL125" s="144">
        <f t="shared" si="31"/>
        <v>16.691829801984348</v>
      </c>
      <c r="AM125" s="142">
        <f>(SUMPRODUCT(AL125:AL$381,G125:G$381)+SUMPRODUCT(AL125:AL$381,H125:H$381))/12</f>
        <v>0</v>
      </c>
    </row>
    <row r="126" spans="1:39" x14ac:dyDescent="0.2">
      <c r="A126" s="7">
        <v>105</v>
      </c>
      <c r="B126" s="7">
        <v>52.5</v>
      </c>
      <c r="C126" s="7">
        <v>26.25</v>
      </c>
      <c r="D126" s="12">
        <f t="shared" si="23"/>
        <v>8.75</v>
      </c>
      <c r="E126" s="29">
        <f t="shared" si="39"/>
        <v>0</v>
      </c>
      <c r="F126" s="2">
        <f t="shared" si="24"/>
        <v>0</v>
      </c>
      <c r="G126" s="2">
        <f t="shared" si="32"/>
        <v>0</v>
      </c>
      <c r="H126" s="2">
        <f t="shared" si="33"/>
        <v>0</v>
      </c>
      <c r="I126" s="2">
        <f t="shared" si="22"/>
        <v>0</v>
      </c>
      <c r="J126" s="2">
        <f t="shared" si="40"/>
        <v>0</v>
      </c>
      <c r="K126" s="2">
        <f t="shared" si="25"/>
        <v>0</v>
      </c>
      <c r="L126" s="2">
        <f t="shared" si="25"/>
        <v>0</v>
      </c>
      <c r="M126" s="2"/>
      <c r="N126" s="28">
        <f t="shared" si="41"/>
        <v>0</v>
      </c>
      <c r="O126" s="2">
        <f t="shared" si="34"/>
        <v>0</v>
      </c>
      <c r="P126" s="2">
        <f t="shared" si="35"/>
        <v>0</v>
      </c>
      <c r="R126">
        <f t="shared" si="36"/>
        <v>105</v>
      </c>
      <c r="S126" s="89">
        <f t="shared" si="26"/>
        <v>0</v>
      </c>
      <c r="T126" s="89">
        <f>IF(AND(S126=0,S125&gt;0),SUM($G126:$H$381),S126)</f>
        <v>0</v>
      </c>
      <c r="U126" s="82">
        <f>SUM(T126:T$381)</f>
        <v>0</v>
      </c>
      <c r="V126" s="68">
        <f>localspline(R126,'BBG rates'!$G$10:$G$27,'BBG rates'!$K$10:$K$27)</f>
        <v>1.0259122699387149</v>
      </c>
      <c r="W126" s="68">
        <f>locallinterp(R126,'BBG rates'!$G$10:$G$27,'BBG rates'!$J$10:$J$27)</f>
        <v>-0.28575</v>
      </c>
      <c r="X126" s="56">
        <f t="shared" si="37"/>
        <v>-0.28612492785766719</v>
      </c>
      <c r="Y126" s="66">
        <f t="shared" si="27"/>
        <v>0</v>
      </c>
      <c r="Z126" s="72">
        <f t="shared" si="28"/>
        <v>0</v>
      </c>
      <c r="AA126" s="79">
        <f t="shared" si="29"/>
        <v>0</v>
      </c>
      <c r="AB126" s="81">
        <f t="shared" si="38"/>
        <v>0</v>
      </c>
      <c r="AD126" s="95">
        <f>locallinterp(R126,'BBG rates'!$N$10:$N$369,'BBG rates'!$P$10:$P$369)</f>
        <v>8.9153772843111287</v>
      </c>
      <c r="AI126" s="185">
        <f t="shared" si="30"/>
        <v>105</v>
      </c>
      <c r="AJ126" s="127">
        <f>locallinterp(MIN(AI126,CAP_Senior*12),'BBG rates'!$X$24:$X$65,'BBG rates'!$Y$24:$Y$65)</f>
        <v>52.154508702757234</v>
      </c>
      <c r="AK126" s="127">
        <f>locallinterp(MIN(AI126,CAP_CB*12),'BBG rates'!$AA$25:$AA$40,'BBG rates'!$AC$25:$AC$40)</f>
        <v>9.5</v>
      </c>
      <c r="AL126" s="144">
        <f t="shared" si="31"/>
        <v>16.751266479468732</v>
      </c>
      <c r="AM126" s="142">
        <f>(SUMPRODUCT(AL126:AL$381,G126:G$381)+SUMPRODUCT(AL126:AL$381,H126:H$381))/12</f>
        <v>0</v>
      </c>
    </row>
    <row r="127" spans="1:39" x14ac:dyDescent="0.2">
      <c r="A127" s="7">
        <v>106</v>
      </c>
      <c r="B127" s="7">
        <v>53</v>
      </c>
      <c r="C127" s="7">
        <v>26.5</v>
      </c>
      <c r="D127" s="12">
        <f t="shared" si="23"/>
        <v>8.8333333333333339</v>
      </c>
      <c r="E127" s="29">
        <f t="shared" si="39"/>
        <v>0</v>
      </c>
      <c r="F127" s="2">
        <f t="shared" si="24"/>
        <v>0</v>
      </c>
      <c r="G127" s="2">
        <f t="shared" si="32"/>
        <v>0</v>
      </c>
      <c r="H127" s="2">
        <f t="shared" si="33"/>
        <v>0</v>
      </c>
      <c r="I127" s="2">
        <f t="shared" si="22"/>
        <v>0</v>
      </c>
      <c r="J127" s="2">
        <f t="shared" si="40"/>
        <v>0</v>
      </c>
      <c r="K127" s="2">
        <f t="shared" si="25"/>
        <v>0</v>
      </c>
      <c r="L127" s="2">
        <f t="shared" si="25"/>
        <v>0</v>
      </c>
      <c r="M127" s="2"/>
      <c r="N127" s="28">
        <f t="shared" si="41"/>
        <v>0</v>
      </c>
      <c r="O127" s="2">
        <f t="shared" si="34"/>
        <v>0</v>
      </c>
      <c r="P127" s="2">
        <f t="shared" si="35"/>
        <v>0</v>
      </c>
      <c r="R127">
        <f t="shared" si="36"/>
        <v>106</v>
      </c>
      <c r="S127" s="89">
        <f t="shared" si="26"/>
        <v>0</v>
      </c>
      <c r="T127" s="89">
        <f>IF(AND(S127=0,S126&gt;0),SUM($G127:$H$381),S127)</f>
        <v>0</v>
      </c>
      <c r="U127" s="82">
        <f>SUM(T127:T$381)</f>
        <v>0</v>
      </c>
      <c r="V127" s="68">
        <f>localspline(R127,'BBG rates'!$G$10:$G$27,'BBG rates'!$K$10:$K$27)</f>
        <v>1.025765919646864</v>
      </c>
      <c r="W127" s="68">
        <f>locallinterp(R127,'BBG rates'!$G$10:$G$27,'BBG rates'!$J$10:$J$27)</f>
        <v>-0.28150000000000003</v>
      </c>
      <c r="X127" s="56">
        <f t="shared" si="37"/>
        <v>-0.28186384818322807</v>
      </c>
      <c r="Y127" s="66">
        <f t="shared" si="27"/>
        <v>0</v>
      </c>
      <c r="Z127" s="72">
        <f t="shared" si="28"/>
        <v>0</v>
      </c>
      <c r="AA127" s="79">
        <f t="shared" si="29"/>
        <v>0</v>
      </c>
      <c r="AB127" s="81">
        <f t="shared" si="38"/>
        <v>0</v>
      </c>
      <c r="AD127" s="95">
        <f>locallinterp(R127,'BBG rates'!$N$10:$N$369,'BBG rates'!$P$10:$P$369)</f>
        <v>9.0008577776150336</v>
      </c>
      <c r="AI127" s="185">
        <f t="shared" si="30"/>
        <v>106</v>
      </c>
      <c r="AJ127" s="127">
        <f>locallinterp(MIN(AI127,CAP_Senior*12),'BBG rates'!$X$24:$X$65,'BBG rates'!$Y$24:$Y$65)</f>
        <v>52.34139111933203</v>
      </c>
      <c r="AK127" s="127">
        <f>locallinterp(MIN(AI127,CAP_CB*12),'BBG rates'!$AA$25:$AA$40,'BBG rates'!$AC$25:$AC$40)</f>
        <v>9.5333333333333332</v>
      </c>
      <c r="AL127" s="144">
        <f t="shared" si="31"/>
        <v>16.81070315695311</v>
      </c>
      <c r="AM127" s="142">
        <f>(SUMPRODUCT(AL127:AL$381,G127:G$381)+SUMPRODUCT(AL127:AL$381,H127:H$381))/12</f>
        <v>0</v>
      </c>
    </row>
    <row r="128" spans="1:39" x14ac:dyDescent="0.2">
      <c r="A128" s="7">
        <v>107</v>
      </c>
      <c r="B128" s="7">
        <v>53.5</v>
      </c>
      <c r="C128" s="7">
        <v>26.75</v>
      </c>
      <c r="D128" s="12">
        <f t="shared" si="23"/>
        <v>8.9166666666666661</v>
      </c>
      <c r="E128" s="29">
        <f t="shared" si="39"/>
        <v>0</v>
      </c>
      <c r="F128" s="2">
        <f t="shared" si="24"/>
        <v>0</v>
      </c>
      <c r="G128" s="2">
        <f t="shared" si="32"/>
        <v>0</v>
      </c>
      <c r="H128" s="2">
        <f t="shared" si="33"/>
        <v>0</v>
      </c>
      <c r="I128" s="2">
        <f t="shared" si="22"/>
        <v>0</v>
      </c>
      <c r="J128" s="2">
        <f t="shared" si="40"/>
        <v>0</v>
      </c>
      <c r="K128" s="2">
        <f t="shared" si="25"/>
        <v>0</v>
      </c>
      <c r="L128" s="2">
        <f t="shared" si="25"/>
        <v>0</v>
      </c>
      <c r="M128" s="2"/>
      <c r="N128" s="28">
        <f t="shared" si="41"/>
        <v>0</v>
      </c>
      <c r="O128" s="2">
        <f t="shared" si="34"/>
        <v>0</v>
      </c>
      <c r="P128" s="2">
        <f t="shared" si="35"/>
        <v>0</v>
      </c>
      <c r="R128">
        <f t="shared" si="36"/>
        <v>107</v>
      </c>
      <c r="S128" s="89">
        <f t="shared" si="26"/>
        <v>0</v>
      </c>
      <c r="T128" s="89">
        <f>IF(AND(S128=0,S127&gt;0),SUM($G128:$H$381),S128)</f>
        <v>0</v>
      </c>
      <c r="U128" s="82">
        <f>SUM(T128:T$381)</f>
        <v>0</v>
      </c>
      <c r="V128" s="68">
        <f>localspline(R128,'BBG rates'!$G$10:$G$27,'BBG rates'!$K$10:$K$27)</f>
        <v>1.0256091013278616</v>
      </c>
      <c r="W128" s="68">
        <f>locallinterp(R128,'BBG rates'!$G$10:$G$27,'BBG rates'!$J$10:$J$27)</f>
        <v>-0.27725</v>
      </c>
      <c r="X128" s="56">
        <f t="shared" si="37"/>
        <v>-0.27760293497869348</v>
      </c>
      <c r="Y128" s="66">
        <f t="shared" si="27"/>
        <v>0</v>
      </c>
      <c r="Z128" s="72">
        <f t="shared" si="28"/>
        <v>0</v>
      </c>
      <c r="AA128" s="79">
        <f t="shared" si="29"/>
        <v>0</v>
      </c>
      <c r="AB128" s="81">
        <f t="shared" si="38"/>
        <v>0</v>
      </c>
      <c r="AD128" s="95">
        <f>locallinterp(R128,'BBG rates'!$N$10:$N$369,'BBG rates'!$P$10:$P$369)</f>
        <v>9.0863252027256891</v>
      </c>
      <c r="AI128" s="185">
        <f t="shared" si="30"/>
        <v>107</v>
      </c>
      <c r="AJ128" s="127">
        <f>locallinterp(MIN(AI128,CAP_Senior*12),'BBG rates'!$X$24:$X$65,'BBG rates'!$Y$24:$Y$65)</f>
        <v>52.52827353590682</v>
      </c>
      <c r="AK128" s="127">
        <f>locallinterp(MIN(AI128,CAP_CB*12),'BBG rates'!$AA$25:$AA$40,'BBG rates'!$AC$25:$AC$40)</f>
        <v>9.5666666666666664</v>
      </c>
      <c r="AL128" s="144">
        <f t="shared" si="31"/>
        <v>16.870139834437492</v>
      </c>
      <c r="AM128" s="142">
        <f>(SUMPRODUCT(AL128:AL$381,G128:G$381)+SUMPRODUCT(AL128:AL$381,H128:H$381))/12</f>
        <v>0</v>
      </c>
    </row>
    <row r="129" spans="1:39" x14ac:dyDescent="0.2">
      <c r="A129" s="7">
        <v>108</v>
      </c>
      <c r="B129" s="7">
        <v>54</v>
      </c>
      <c r="C129" s="7">
        <v>27</v>
      </c>
      <c r="D129" s="12">
        <f t="shared" si="23"/>
        <v>9</v>
      </c>
      <c r="E129" s="29">
        <f t="shared" si="39"/>
        <v>0</v>
      </c>
      <c r="F129" s="2">
        <f t="shared" si="24"/>
        <v>0</v>
      </c>
      <c r="G129" s="2">
        <f t="shared" si="32"/>
        <v>0</v>
      </c>
      <c r="H129" s="2">
        <f t="shared" si="33"/>
        <v>0</v>
      </c>
      <c r="I129" s="2">
        <f t="shared" si="22"/>
        <v>0</v>
      </c>
      <c r="J129" s="2">
        <f t="shared" si="40"/>
        <v>0</v>
      </c>
      <c r="K129" s="2">
        <f t="shared" si="25"/>
        <v>0</v>
      </c>
      <c r="L129" s="2">
        <f t="shared" si="25"/>
        <v>0</v>
      </c>
      <c r="M129" s="2"/>
      <c r="N129" s="28">
        <f t="shared" si="41"/>
        <v>0</v>
      </c>
      <c r="O129" s="2">
        <f t="shared" si="34"/>
        <v>0</v>
      </c>
      <c r="P129" s="2">
        <f t="shared" si="35"/>
        <v>0</v>
      </c>
      <c r="R129">
        <f t="shared" si="36"/>
        <v>108</v>
      </c>
      <c r="S129" s="89">
        <f t="shared" si="26"/>
        <v>0</v>
      </c>
      <c r="T129" s="89">
        <f>IF(AND(S129=0,S128&gt;0),SUM($G129:$H$381),S129)</f>
        <v>0</v>
      </c>
      <c r="U129" s="82">
        <f>SUM(T129:T$381)</f>
        <v>0</v>
      </c>
      <c r="V129" s="68">
        <f>localspline(R129,'BBG rates'!$G$10:$G$27,'BBG rates'!$K$10:$K$27)</f>
        <v>1.0254415273666382</v>
      </c>
      <c r="W129" s="68">
        <f>locallinterp(R129,'BBG rates'!$G$10:$G$27,'BBG rates'!$J$10:$J$27)</f>
        <v>-0.27300000000000002</v>
      </c>
      <c r="X129" s="56">
        <f t="shared" si="37"/>
        <v>-0.27334218823060752</v>
      </c>
      <c r="Y129" s="66">
        <f t="shared" si="27"/>
        <v>0</v>
      </c>
      <c r="Z129" s="72">
        <f t="shared" si="28"/>
        <v>0</v>
      </c>
      <c r="AA129" s="79">
        <f t="shared" si="29"/>
        <v>0</v>
      </c>
      <c r="AB129" s="81">
        <f t="shared" si="38"/>
        <v>0</v>
      </c>
      <c r="AD129" s="95">
        <f>locallinterp(R129,'BBG rates'!$N$10:$N$369,'BBG rates'!$P$10:$P$369)</f>
        <v>9.171778663339575</v>
      </c>
      <c r="AI129" s="185">
        <f t="shared" si="30"/>
        <v>108</v>
      </c>
      <c r="AJ129" s="127">
        <f>locallinterp(MIN(AI129,CAP_Senior*12),'BBG rates'!$X$24:$X$65,'BBG rates'!$Y$24:$Y$65)</f>
        <v>52.715155952481616</v>
      </c>
      <c r="AK129" s="127">
        <f>locallinterp(MIN(AI129,CAP_CB*12),'BBG rates'!$AA$25:$AA$40,'BBG rates'!$AC$25:$AC$40)</f>
        <v>9.6</v>
      </c>
      <c r="AL129" s="144">
        <f t="shared" si="31"/>
        <v>16.929576511921873</v>
      </c>
      <c r="AM129" s="142">
        <f>(SUMPRODUCT(AL129:AL$381,G129:G$381)+SUMPRODUCT(AL129:AL$381,H129:H$381))/12</f>
        <v>0</v>
      </c>
    </row>
    <row r="130" spans="1:39" x14ac:dyDescent="0.2">
      <c r="A130" s="7">
        <v>109</v>
      </c>
      <c r="B130" s="7">
        <v>54.5</v>
      </c>
      <c r="C130" s="7">
        <v>27.25</v>
      </c>
      <c r="D130" s="12">
        <f t="shared" si="23"/>
        <v>9.0833333333333339</v>
      </c>
      <c r="E130" s="29">
        <f t="shared" si="39"/>
        <v>0</v>
      </c>
      <c r="F130" s="2">
        <f t="shared" si="24"/>
        <v>0</v>
      </c>
      <c r="G130" s="2">
        <f t="shared" si="32"/>
        <v>0</v>
      </c>
      <c r="H130" s="2">
        <f t="shared" si="33"/>
        <v>0</v>
      </c>
      <c r="I130" s="2">
        <f t="shared" si="22"/>
        <v>0</v>
      </c>
      <c r="J130" s="2">
        <f t="shared" si="40"/>
        <v>0</v>
      </c>
      <c r="K130" s="2">
        <f t="shared" si="25"/>
        <v>0</v>
      </c>
      <c r="L130" s="2">
        <f t="shared" si="25"/>
        <v>0</v>
      </c>
      <c r="M130" s="2"/>
      <c r="N130" s="28">
        <f t="shared" si="41"/>
        <v>0</v>
      </c>
      <c r="O130" s="2">
        <f t="shared" si="34"/>
        <v>0</v>
      </c>
      <c r="P130" s="2">
        <f t="shared" si="35"/>
        <v>0</v>
      </c>
      <c r="R130">
        <f t="shared" si="36"/>
        <v>109</v>
      </c>
      <c r="S130" s="89">
        <f t="shared" si="26"/>
        <v>0</v>
      </c>
      <c r="T130" s="89">
        <f>IF(AND(S130=0,S129&gt;0),SUM($G130:$H$381),S130)</f>
        <v>0</v>
      </c>
      <c r="U130" s="82">
        <f>SUM(T130:T$381)</f>
        <v>0</v>
      </c>
      <c r="V130" s="68">
        <f>localspline(R130,'BBG rates'!$G$10:$G$27,'BBG rates'!$K$10:$K$27)</f>
        <v>1.0252631447519678</v>
      </c>
      <c r="W130" s="68">
        <f>locallinterp(R130,'BBG rates'!$G$10:$G$27,'BBG rates'!$J$10:$J$27)</f>
        <v>-0.26866666666666666</v>
      </c>
      <c r="X130" s="56">
        <f t="shared" si="37"/>
        <v>-0.26899806879856492</v>
      </c>
      <c r="Y130" s="66">
        <f t="shared" si="27"/>
        <v>0</v>
      </c>
      <c r="Z130" s="72">
        <f t="shared" si="28"/>
        <v>0</v>
      </c>
      <c r="AA130" s="79">
        <f t="shared" si="29"/>
        <v>0</v>
      </c>
      <c r="AB130" s="81">
        <f t="shared" si="38"/>
        <v>0</v>
      </c>
      <c r="AD130" s="95">
        <f>locallinterp(R130,'BBG rates'!$N$10:$N$369,'BBG rates'!$P$10:$P$369)</f>
        <v>9.2572172587355723</v>
      </c>
      <c r="AI130" s="185">
        <f t="shared" si="30"/>
        <v>109</v>
      </c>
      <c r="AJ130" s="127">
        <f>locallinterp(MIN(AI130,CAP_Senior*12),'BBG rates'!$X$24:$X$65,'BBG rates'!$Y$24:$Y$65)</f>
        <v>52.8823279706587</v>
      </c>
      <c r="AK130" s="127">
        <f>locallinterp(MIN(AI130,CAP_CB*12),'BBG rates'!$AA$25:$AA$40,'BBG rates'!$AC$25:$AC$40)</f>
        <v>9.6333333333333329</v>
      </c>
      <c r="AL130" s="144">
        <f t="shared" si="31"/>
        <v>16.985662421678647</v>
      </c>
      <c r="AM130" s="142">
        <f>(SUMPRODUCT(AL130:AL$381,G130:G$381)+SUMPRODUCT(AL130:AL$381,H130:H$381))/12</f>
        <v>0</v>
      </c>
    </row>
    <row r="131" spans="1:39" x14ac:dyDescent="0.2">
      <c r="A131" s="7">
        <v>110</v>
      </c>
      <c r="B131" s="7">
        <v>55</v>
      </c>
      <c r="C131" s="7">
        <v>27.5</v>
      </c>
      <c r="D131" s="12">
        <f t="shared" si="23"/>
        <v>9.1666666666666661</v>
      </c>
      <c r="E131" s="29">
        <f t="shared" si="39"/>
        <v>0</v>
      </c>
      <c r="F131" s="2">
        <f t="shared" si="24"/>
        <v>0</v>
      </c>
      <c r="G131" s="2">
        <f t="shared" si="32"/>
        <v>0</v>
      </c>
      <c r="H131" s="2">
        <f t="shared" si="33"/>
        <v>0</v>
      </c>
      <c r="I131" s="2">
        <f t="shared" si="22"/>
        <v>0</v>
      </c>
      <c r="J131" s="2">
        <f t="shared" si="40"/>
        <v>0</v>
      </c>
      <c r="K131" s="2">
        <f t="shared" si="25"/>
        <v>0</v>
      </c>
      <c r="L131" s="2">
        <f t="shared" si="25"/>
        <v>0</v>
      </c>
      <c r="M131" s="2"/>
      <c r="N131" s="28">
        <f t="shared" si="41"/>
        <v>0</v>
      </c>
      <c r="O131" s="2">
        <f t="shared" si="34"/>
        <v>0</v>
      </c>
      <c r="P131" s="2">
        <f t="shared" si="35"/>
        <v>0</v>
      </c>
      <c r="R131">
        <f t="shared" si="36"/>
        <v>110</v>
      </c>
      <c r="S131" s="89">
        <f t="shared" si="26"/>
        <v>0</v>
      </c>
      <c r="T131" s="89">
        <f>IF(AND(S131=0,S130&gt;0),SUM($G131:$H$381),S131)</f>
        <v>0</v>
      </c>
      <c r="U131" s="82">
        <f>SUM(T131:T$381)</f>
        <v>0</v>
      </c>
      <c r="V131" s="68">
        <f>localspline(R131,'BBG rates'!$G$10:$G$27,'BBG rates'!$K$10:$K$27)</f>
        <v>1.0250747346431872</v>
      </c>
      <c r="W131" s="68">
        <f>locallinterp(R131,'BBG rates'!$G$10:$G$27,'BBG rates'!$J$10:$J$27)</f>
        <v>-0.26433333333333336</v>
      </c>
      <c r="X131" s="56">
        <f t="shared" si="37"/>
        <v>-0.26465412238612096</v>
      </c>
      <c r="Y131" s="66">
        <f t="shared" si="27"/>
        <v>0</v>
      </c>
      <c r="Z131" s="72">
        <f t="shared" si="28"/>
        <v>0</v>
      </c>
      <c r="AA131" s="79">
        <f t="shared" si="29"/>
        <v>0</v>
      </c>
      <c r="AB131" s="81">
        <f t="shared" si="38"/>
        <v>0</v>
      </c>
      <c r="AD131" s="95">
        <f>locallinterp(R131,'BBG rates'!$N$10:$N$369,'BBG rates'!$P$10:$P$369)</f>
        <v>9.342640153289171</v>
      </c>
      <c r="AI131" s="185">
        <f t="shared" si="30"/>
        <v>110</v>
      </c>
      <c r="AJ131" s="127">
        <f>locallinterp(MIN(AI131,CAP_Senior*12),'BBG rates'!$X$24:$X$65,'BBG rates'!$Y$24:$Y$65)</f>
        <v>53.049499988835784</v>
      </c>
      <c r="AK131" s="127">
        <f>locallinterp(MIN(AI131,CAP_CB*12),'BBG rates'!$AA$25:$AA$40,'BBG rates'!$AC$25:$AC$40)</f>
        <v>9.6666666666666661</v>
      </c>
      <c r="AL131" s="144">
        <f t="shared" si="31"/>
        <v>17.041748331435414</v>
      </c>
      <c r="AM131" s="142">
        <f>(SUMPRODUCT(AL131:AL$381,G131:G$381)+SUMPRODUCT(AL131:AL$381,H131:H$381))/12</f>
        <v>0</v>
      </c>
    </row>
    <row r="132" spans="1:39" x14ac:dyDescent="0.2">
      <c r="A132" s="7">
        <v>111</v>
      </c>
      <c r="B132" s="7">
        <v>55.5</v>
      </c>
      <c r="C132" s="7">
        <v>27.75</v>
      </c>
      <c r="D132" s="12">
        <f t="shared" si="23"/>
        <v>9.25</v>
      </c>
      <c r="E132" s="29">
        <f t="shared" si="39"/>
        <v>0</v>
      </c>
      <c r="F132" s="2">
        <f t="shared" si="24"/>
        <v>0</v>
      </c>
      <c r="G132" s="2">
        <f t="shared" si="32"/>
        <v>0</v>
      </c>
      <c r="H132" s="2">
        <f t="shared" si="33"/>
        <v>0</v>
      </c>
      <c r="I132" s="2">
        <f t="shared" si="22"/>
        <v>0</v>
      </c>
      <c r="J132" s="2">
        <f t="shared" si="40"/>
        <v>0</v>
      </c>
      <c r="K132" s="2">
        <f t="shared" si="25"/>
        <v>0</v>
      </c>
      <c r="L132" s="2">
        <f t="shared" si="25"/>
        <v>0</v>
      </c>
      <c r="M132" s="2"/>
      <c r="N132" s="28">
        <f t="shared" si="41"/>
        <v>0</v>
      </c>
      <c r="O132" s="2">
        <f t="shared" si="34"/>
        <v>0</v>
      </c>
      <c r="P132" s="2">
        <f t="shared" si="35"/>
        <v>0</v>
      </c>
      <c r="R132">
        <f t="shared" si="36"/>
        <v>111</v>
      </c>
      <c r="S132" s="89">
        <f t="shared" si="26"/>
        <v>0</v>
      </c>
      <c r="T132" s="89">
        <f>IF(AND(S132=0,S131&gt;0),SUM($G132:$H$381),S132)</f>
        <v>0</v>
      </c>
      <c r="U132" s="82">
        <f>SUM(T132:T$381)</f>
        <v>0</v>
      </c>
      <c r="V132" s="68">
        <f>localspline(R132,'BBG rates'!$G$10:$G$27,'BBG rates'!$K$10:$K$27)</f>
        <v>1.0248774990061804</v>
      </c>
      <c r="W132" s="68">
        <f>locallinterp(R132,'BBG rates'!$G$10:$G$27,'BBG rates'!$J$10:$J$27)</f>
        <v>-0.26</v>
      </c>
      <c r="X132" s="56">
        <f t="shared" si="37"/>
        <v>-0.26031034897862071</v>
      </c>
      <c r="Y132" s="66">
        <f t="shared" si="27"/>
        <v>0</v>
      </c>
      <c r="Z132" s="72">
        <f t="shared" si="28"/>
        <v>0</v>
      </c>
      <c r="AA132" s="79">
        <f t="shared" si="29"/>
        <v>0</v>
      </c>
      <c r="AB132" s="81">
        <f t="shared" si="38"/>
        <v>0</v>
      </c>
      <c r="AD132" s="95">
        <f>locallinterp(R132,'BBG rates'!$N$10:$N$369,'BBG rates'!$P$10:$P$369)</f>
        <v>9.4280466115396866</v>
      </c>
      <c r="AI132" s="185">
        <f t="shared" si="30"/>
        <v>111</v>
      </c>
      <c r="AJ132" s="127">
        <f>locallinterp(MIN(AI132,CAP_Senior*12),'BBG rates'!$X$24:$X$65,'BBG rates'!$Y$24:$Y$65)</f>
        <v>53.216672007012875</v>
      </c>
      <c r="AK132" s="127">
        <f>locallinterp(MIN(AI132,CAP_CB*12),'BBG rates'!$AA$25:$AA$40,'BBG rates'!$AC$25:$AC$40)</f>
        <v>9.6999999999999993</v>
      </c>
      <c r="AL132" s="144">
        <f t="shared" si="31"/>
        <v>17.097834241192189</v>
      </c>
      <c r="AM132" s="142">
        <f>(SUMPRODUCT(AL132:AL$381,G132:G$381)+SUMPRODUCT(AL132:AL$381,H132:H$381))/12</f>
        <v>0</v>
      </c>
    </row>
    <row r="133" spans="1:39" x14ac:dyDescent="0.2">
      <c r="A133" s="7">
        <v>112</v>
      </c>
      <c r="B133" s="7">
        <v>56</v>
      </c>
      <c r="C133" s="7">
        <v>28</v>
      </c>
      <c r="D133" s="12">
        <f t="shared" si="23"/>
        <v>9.3333333333333339</v>
      </c>
      <c r="E133" s="29">
        <f t="shared" si="39"/>
        <v>0</v>
      </c>
      <c r="F133" s="2">
        <f t="shared" si="24"/>
        <v>0</v>
      </c>
      <c r="G133" s="2">
        <f t="shared" si="32"/>
        <v>0</v>
      </c>
      <c r="H133" s="2">
        <f t="shared" si="33"/>
        <v>0</v>
      </c>
      <c r="I133" s="2">
        <f t="shared" si="22"/>
        <v>0</v>
      </c>
      <c r="J133" s="2">
        <f t="shared" si="40"/>
        <v>0</v>
      </c>
      <c r="K133" s="2">
        <f t="shared" si="25"/>
        <v>0</v>
      </c>
      <c r="L133" s="2">
        <f t="shared" si="25"/>
        <v>0</v>
      </c>
      <c r="M133" s="2"/>
      <c r="N133" s="28">
        <f t="shared" si="41"/>
        <v>0</v>
      </c>
      <c r="O133" s="2">
        <f t="shared" si="34"/>
        <v>0</v>
      </c>
      <c r="P133" s="2">
        <f t="shared" si="35"/>
        <v>0</v>
      </c>
      <c r="R133">
        <f t="shared" si="36"/>
        <v>112</v>
      </c>
      <c r="S133" s="89">
        <f t="shared" si="26"/>
        <v>0</v>
      </c>
      <c r="T133" s="89">
        <f>IF(AND(S133=0,S132&gt;0),SUM($G133:$H$381),S133)</f>
        <v>0</v>
      </c>
      <c r="U133" s="82">
        <f>SUM(T133:T$381)</f>
        <v>0</v>
      </c>
      <c r="V133" s="68">
        <f>localspline(R133,'BBG rates'!$G$10:$G$27,'BBG rates'!$K$10:$K$27)</f>
        <v>1.0246725206620915</v>
      </c>
      <c r="W133" s="68">
        <f>locallinterp(R133,'BBG rates'!$G$10:$G$27,'BBG rates'!$J$10:$J$27)</f>
        <v>-0.25566666666666671</v>
      </c>
      <c r="X133" s="56">
        <f t="shared" si="37"/>
        <v>-0.2559667485618089</v>
      </c>
      <c r="Y133" s="66">
        <f t="shared" si="27"/>
        <v>0</v>
      </c>
      <c r="Z133" s="72">
        <f t="shared" si="28"/>
        <v>0</v>
      </c>
      <c r="AA133" s="79">
        <f t="shared" si="29"/>
        <v>0</v>
      </c>
      <c r="AB133" s="81">
        <f t="shared" si="38"/>
        <v>0</v>
      </c>
      <c r="AD133" s="95">
        <f>locallinterp(R133,'BBG rates'!$N$10:$N$369,'BBG rates'!$P$10:$P$369)</f>
        <v>9.5134359882615271</v>
      </c>
      <c r="AI133" s="185">
        <f t="shared" si="30"/>
        <v>112</v>
      </c>
      <c r="AJ133" s="127">
        <f>locallinterp(MIN(AI133,CAP_Senior*12),'BBG rates'!$X$24:$X$65,'BBG rates'!$Y$24:$Y$65)</f>
        <v>53.383844025189958</v>
      </c>
      <c r="AK133" s="127">
        <f>locallinterp(MIN(AI133,CAP_CB*12),'BBG rates'!$AA$25:$AA$40,'BBG rates'!$AC$25:$AC$40)</f>
        <v>9.7333333333333325</v>
      </c>
      <c r="AL133" s="144">
        <f t="shared" si="31"/>
        <v>17.153920150948959</v>
      </c>
      <c r="AM133" s="142">
        <f>(SUMPRODUCT(AL133:AL$381,G133:G$381)+SUMPRODUCT(AL133:AL$381,H133:H$381))/12</f>
        <v>0</v>
      </c>
    </row>
    <row r="134" spans="1:39" x14ac:dyDescent="0.2">
      <c r="A134" s="7">
        <v>113</v>
      </c>
      <c r="B134" s="7">
        <v>56.5</v>
      </c>
      <c r="C134" s="7">
        <v>28.25</v>
      </c>
      <c r="D134" s="12">
        <f t="shared" si="23"/>
        <v>9.4166666666666661</v>
      </c>
      <c r="E134" s="29">
        <f t="shared" si="39"/>
        <v>0</v>
      </c>
      <c r="F134" s="2">
        <f t="shared" si="24"/>
        <v>0</v>
      </c>
      <c r="G134" s="2">
        <f t="shared" si="32"/>
        <v>0</v>
      </c>
      <c r="H134" s="2">
        <f t="shared" si="33"/>
        <v>0</v>
      </c>
      <c r="I134" s="2">
        <f t="shared" si="22"/>
        <v>0</v>
      </c>
      <c r="J134" s="2">
        <f t="shared" si="40"/>
        <v>0</v>
      </c>
      <c r="K134" s="2">
        <f t="shared" si="25"/>
        <v>0</v>
      </c>
      <c r="L134" s="2">
        <f t="shared" si="25"/>
        <v>0</v>
      </c>
      <c r="M134" s="2"/>
      <c r="N134" s="28">
        <f t="shared" si="41"/>
        <v>0</v>
      </c>
      <c r="O134" s="2">
        <f t="shared" si="34"/>
        <v>0</v>
      </c>
      <c r="P134" s="2">
        <f t="shared" si="35"/>
        <v>0</v>
      </c>
      <c r="R134">
        <f t="shared" si="36"/>
        <v>113</v>
      </c>
      <c r="S134" s="89">
        <f t="shared" si="26"/>
        <v>0</v>
      </c>
      <c r="T134" s="89">
        <f>IF(AND(S134=0,S133&gt;0),SUM($G134:$H$381),S134)</f>
        <v>0</v>
      </c>
      <c r="U134" s="82">
        <f>SUM(T134:T$381)</f>
        <v>0</v>
      </c>
      <c r="V134" s="68">
        <f>localspline(R134,'BBG rates'!$G$10:$G$27,'BBG rates'!$K$10:$K$27)</f>
        <v>1.0244607035944182</v>
      </c>
      <c r="W134" s="68">
        <f>locallinterp(R134,'BBG rates'!$G$10:$G$27,'BBG rates'!$J$10:$J$27)</f>
        <v>-0.25133333333333335</v>
      </c>
      <c r="X134" s="56">
        <f t="shared" si="37"/>
        <v>-0.25162332112143027</v>
      </c>
      <c r="Y134" s="66">
        <f t="shared" si="27"/>
        <v>0</v>
      </c>
      <c r="Z134" s="72">
        <f t="shared" si="28"/>
        <v>0</v>
      </c>
      <c r="AA134" s="79">
        <f t="shared" si="29"/>
        <v>0</v>
      </c>
      <c r="AB134" s="81">
        <f t="shared" si="38"/>
        <v>0</v>
      </c>
      <c r="AD134" s="95">
        <f>locallinterp(R134,'BBG rates'!$N$10:$N$369,'BBG rates'!$P$10:$P$369)</f>
        <v>9.5988077135610617</v>
      </c>
      <c r="AI134" s="185">
        <f t="shared" si="30"/>
        <v>113</v>
      </c>
      <c r="AJ134" s="127">
        <f>locallinterp(MIN(AI134,CAP_Senior*12),'BBG rates'!$X$24:$X$65,'BBG rates'!$Y$24:$Y$65)</f>
        <v>53.551016043367042</v>
      </c>
      <c r="AK134" s="127">
        <f>locallinterp(MIN(AI134,CAP_CB*12),'BBG rates'!$AA$25:$AA$40,'BBG rates'!$AC$25:$AC$40)</f>
        <v>9.7666666666666657</v>
      </c>
      <c r="AL134" s="144">
        <f t="shared" si="31"/>
        <v>17.21000606070573</v>
      </c>
      <c r="AM134" s="142">
        <f>(SUMPRODUCT(AL134:AL$381,G134:G$381)+SUMPRODUCT(AL134:AL$381,H134:H$381))/12</f>
        <v>0</v>
      </c>
    </row>
    <row r="135" spans="1:39" x14ac:dyDescent="0.2">
      <c r="A135" s="7">
        <v>114</v>
      </c>
      <c r="B135" s="7">
        <v>57</v>
      </c>
      <c r="C135" s="7">
        <v>28.5</v>
      </c>
      <c r="D135" s="12">
        <f t="shared" si="23"/>
        <v>9.5</v>
      </c>
      <c r="E135" s="29">
        <f t="shared" si="39"/>
        <v>0</v>
      </c>
      <c r="F135" s="2">
        <f t="shared" si="24"/>
        <v>0</v>
      </c>
      <c r="G135" s="2">
        <f t="shared" si="32"/>
        <v>0</v>
      </c>
      <c r="H135" s="2">
        <f t="shared" si="33"/>
        <v>0</v>
      </c>
      <c r="I135" s="2">
        <f t="shared" si="22"/>
        <v>0</v>
      </c>
      <c r="J135" s="2">
        <f t="shared" si="40"/>
        <v>0</v>
      </c>
      <c r="K135" s="2">
        <f t="shared" si="25"/>
        <v>0</v>
      </c>
      <c r="L135" s="2">
        <f t="shared" si="25"/>
        <v>0</v>
      </c>
      <c r="M135" s="2"/>
      <c r="N135" s="28">
        <f t="shared" si="41"/>
        <v>0</v>
      </c>
      <c r="O135" s="2">
        <f t="shared" si="34"/>
        <v>0</v>
      </c>
      <c r="P135" s="2">
        <f t="shared" si="35"/>
        <v>0</v>
      </c>
      <c r="R135">
        <f t="shared" si="36"/>
        <v>114</v>
      </c>
      <c r="S135" s="89">
        <f t="shared" si="26"/>
        <v>0</v>
      </c>
      <c r="T135" s="89">
        <f>IF(AND(S135=0,S134&gt;0),SUM($G135:$H$381),S135)</f>
        <v>0</v>
      </c>
      <c r="U135" s="82">
        <f>SUM(T135:T$381)</f>
        <v>0</v>
      </c>
      <c r="V135" s="68">
        <f>localspline(R135,'BBG rates'!$G$10:$G$27,'BBG rates'!$K$10:$K$27)</f>
        <v>1.0242433094092576</v>
      </c>
      <c r="W135" s="68">
        <f>locallinterp(R135,'BBG rates'!$G$10:$G$27,'BBG rates'!$J$10:$J$27)</f>
        <v>-0.247</v>
      </c>
      <c r="X135" s="56">
        <f t="shared" si="37"/>
        <v>-0.24728006664269664</v>
      </c>
      <c r="Y135" s="66">
        <f t="shared" si="27"/>
        <v>0</v>
      </c>
      <c r="Z135" s="72">
        <f t="shared" si="28"/>
        <v>0</v>
      </c>
      <c r="AA135" s="79">
        <f t="shared" si="29"/>
        <v>0</v>
      </c>
      <c r="AB135" s="81">
        <f t="shared" si="38"/>
        <v>0</v>
      </c>
      <c r="AD135" s="95">
        <f>locallinterp(R135,'BBG rates'!$N$10:$N$369,'BBG rates'!$P$10:$P$369)</f>
        <v>9.6841613226785004</v>
      </c>
      <c r="AI135" s="185">
        <f t="shared" si="30"/>
        <v>114</v>
      </c>
      <c r="AJ135" s="127">
        <f>locallinterp(MIN(AI135,CAP_Senior*12),'BBG rates'!$X$24:$X$65,'BBG rates'!$Y$24:$Y$65)</f>
        <v>53.718188061544126</v>
      </c>
      <c r="AK135" s="127">
        <f>locallinterp(MIN(AI135,CAP_CB*12),'BBG rates'!$AA$25:$AA$40,'BBG rates'!$AC$25:$AC$40)</f>
        <v>9.8000000000000007</v>
      </c>
      <c r="AL135" s="144">
        <f t="shared" si="31"/>
        <v>17.266091970462504</v>
      </c>
      <c r="AM135" s="142">
        <f>(SUMPRODUCT(AL135:AL$381,G135:G$381)+SUMPRODUCT(AL135:AL$381,H135:H$381))/12</f>
        <v>0</v>
      </c>
    </row>
    <row r="136" spans="1:39" x14ac:dyDescent="0.2">
      <c r="A136" s="7">
        <v>115</v>
      </c>
      <c r="B136" s="7">
        <v>57.5</v>
      </c>
      <c r="C136" s="7">
        <v>28.75</v>
      </c>
      <c r="D136" s="12">
        <f t="shared" si="23"/>
        <v>9.5833333333333339</v>
      </c>
      <c r="E136" s="29">
        <f t="shared" si="39"/>
        <v>0</v>
      </c>
      <c r="F136" s="2">
        <f t="shared" si="24"/>
        <v>0</v>
      </c>
      <c r="G136" s="2">
        <f t="shared" si="32"/>
        <v>0</v>
      </c>
      <c r="H136" s="2">
        <f t="shared" si="33"/>
        <v>0</v>
      </c>
      <c r="I136" s="2">
        <f t="shared" si="22"/>
        <v>0</v>
      </c>
      <c r="J136" s="2">
        <f t="shared" si="40"/>
        <v>0</v>
      </c>
      <c r="K136" s="2">
        <f t="shared" si="25"/>
        <v>0</v>
      </c>
      <c r="L136" s="2">
        <f t="shared" si="25"/>
        <v>0</v>
      </c>
      <c r="M136" s="2"/>
      <c r="N136" s="28">
        <f t="shared" si="41"/>
        <v>0</v>
      </c>
      <c r="O136" s="2">
        <f t="shared" si="34"/>
        <v>0</v>
      </c>
      <c r="P136" s="2">
        <f t="shared" si="35"/>
        <v>0</v>
      </c>
      <c r="R136">
        <f t="shared" si="36"/>
        <v>115</v>
      </c>
      <c r="S136" s="89">
        <f t="shared" si="26"/>
        <v>0</v>
      </c>
      <c r="T136" s="89">
        <f>IF(AND(S136=0,S135&gt;0),SUM($G136:$H$381),S136)</f>
        <v>0</v>
      </c>
      <c r="U136" s="82">
        <f>SUM(T136:T$381)</f>
        <v>0</v>
      </c>
      <c r="V136" s="68">
        <f>localspline(R136,'BBG rates'!$G$10:$G$27,'BBG rates'!$K$10:$K$27)</f>
        <v>1.0240213314982272</v>
      </c>
      <c r="W136" s="68">
        <f>locallinterp(R136,'BBG rates'!$G$10:$G$27,'BBG rates'!$J$10:$J$27)</f>
        <v>-0.24266666666666667</v>
      </c>
      <c r="X136" s="56">
        <f t="shared" si="37"/>
        <v>-0.24293698511161921</v>
      </c>
      <c r="Y136" s="66">
        <f t="shared" si="27"/>
        <v>0</v>
      </c>
      <c r="Z136" s="72">
        <f t="shared" si="28"/>
        <v>0</v>
      </c>
      <c r="AA136" s="79">
        <f t="shared" si="29"/>
        <v>0</v>
      </c>
      <c r="AB136" s="81">
        <f t="shared" si="38"/>
        <v>0</v>
      </c>
      <c r="AD136" s="95">
        <f>locallinterp(R136,'BBG rates'!$N$10:$N$369,'BBG rates'!$P$10:$P$369)</f>
        <v>9.7694964336366859</v>
      </c>
      <c r="AI136" s="185">
        <f t="shared" si="30"/>
        <v>115</v>
      </c>
      <c r="AJ136" s="127">
        <f>locallinterp(MIN(AI136,CAP_Senior*12),'BBG rates'!$X$24:$X$65,'BBG rates'!$Y$24:$Y$65)</f>
        <v>53.88536007972121</v>
      </c>
      <c r="AK136" s="127">
        <f>locallinterp(MIN(AI136,CAP_CB*12),'BBG rates'!$AA$25:$AA$40,'BBG rates'!$AC$25:$AC$40)</f>
        <v>9.8333333333333339</v>
      </c>
      <c r="AL136" s="144">
        <f t="shared" si="31"/>
        <v>17.322177880219272</v>
      </c>
      <c r="AM136" s="142">
        <f>(SUMPRODUCT(AL136:AL$381,G136:G$381)+SUMPRODUCT(AL136:AL$381,H136:H$381))/12</f>
        <v>0</v>
      </c>
    </row>
    <row r="137" spans="1:39" x14ac:dyDescent="0.2">
      <c r="A137" s="7">
        <v>116</v>
      </c>
      <c r="B137" s="7">
        <v>58</v>
      </c>
      <c r="C137" s="7">
        <v>29</v>
      </c>
      <c r="D137" s="12">
        <f t="shared" si="23"/>
        <v>9.6666666666666661</v>
      </c>
      <c r="E137" s="29">
        <f t="shared" si="39"/>
        <v>0</v>
      </c>
      <c r="F137" s="2">
        <f t="shared" si="24"/>
        <v>0</v>
      </c>
      <c r="G137" s="2">
        <f t="shared" si="32"/>
        <v>0</v>
      </c>
      <c r="H137" s="2">
        <f t="shared" si="33"/>
        <v>0</v>
      </c>
      <c r="I137" s="2">
        <f t="shared" si="22"/>
        <v>0</v>
      </c>
      <c r="J137" s="2">
        <f t="shared" si="40"/>
        <v>0</v>
      </c>
      <c r="K137" s="2">
        <f t="shared" si="25"/>
        <v>0</v>
      </c>
      <c r="L137" s="2">
        <f t="shared" si="25"/>
        <v>0</v>
      </c>
      <c r="M137" s="2"/>
      <c r="N137" s="28">
        <f t="shared" si="41"/>
        <v>0</v>
      </c>
      <c r="O137" s="2">
        <f t="shared" si="34"/>
        <v>0</v>
      </c>
      <c r="P137" s="2">
        <f t="shared" si="35"/>
        <v>0</v>
      </c>
      <c r="R137">
        <f t="shared" si="36"/>
        <v>116</v>
      </c>
      <c r="S137" s="89">
        <f t="shared" si="26"/>
        <v>0</v>
      </c>
      <c r="T137" s="89">
        <f>IF(AND(S137=0,S136&gt;0),SUM($G137:$H$381),S137)</f>
        <v>0</v>
      </c>
      <c r="U137" s="82">
        <f>SUM(T137:T$381)</f>
        <v>0</v>
      </c>
      <c r="V137" s="68">
        <f>localspline(R137,'BBG rates'!$G$10:$G$27,'BBG rates'!$K$10:$K$27)</f>
        <v>1.0237959420714895</v>
      </c>
      <c r="W137" s="68">
        <f>locallinterp(R137,'BBG rates'!$G$10:$G$27,'BBG rates'!$J$10:$J$27)</f>
        <v>-0.23833333333333334</v>
      </c>
      <c r="X137" s="56">
        <f t="shared" si="37"/>
        <v>-0.2385940765134098</v>
      </c>
      <c r="Y137" s="66">
        <f t="shared" si="27"/>
        <v>0</v>
      </c>
      <c r="Z137" s="72">
        <f t="shared" si="28"/>
        <v>0</v>
      </c>
      <c r="AA137" s="79">
        <f t="shared" si="29"/>
        <v>0</v>
      </c>
      <c r="AB137" s="81">
        <f t="shared" si="38"/>
        <v>0</v>
      </c>
      <c r="AD137" s="95">
        <f>locallinterp(R137,'BBG rates'!$N$10:$N$369,'BBG rates'!$P$10:$P$369)</f>
        <v>9.8548127621426431</v>
      </c>
      <c r="AI137" s="185">
        <f t="shared" si="30"/>
        <v>116</v>
      </c>
      <c r="AJ137" s="127">
        <f>locallinterp(MIN(AI137,CAP_Senior*12),'BBG rates'!$X$24:$X$65,'BBG rates'!$Y$24:$Y$65)</f>
        <v>54.052532097898293</v>
      </c>
      <c r="AK137" s="127">
        <f>locallinterp(MIN(AI137,CAP_CB*12),'BBG rates'!$AA$25:$AA$40,'BBG rates'!$AC$25:$AC$40)</f>
        <v>9.8666666666666671</v>
      </c>
      <c r="AL137" s="144">
        <f t="shared" si="31"/>
        <v>17.378263789976046</v>
      </c>
      <c r="AM137" s="142">
        <f>(SUMPRODUCT(AL137:AL$381,G137:G$381)+SUMPRODUCT(AL137:AL$381,H137:H$381))/12</f>
        <v>0</v>
      </c>
    </row>
    <row r="138" spans="1:39" x14ac:dyDescent="0.2">
      <c r="A138" s="7">
        <v>117</v>
      </c>
      <c r="B138" s="7">
        <v>58.5</v>
      </c>
      <c r="C138" s="7">
        <v>29.25</v>
      </c>
      <c r="D138" s="12">
        <f t="shared" si="23"/>
        <v>9.75</v>
      </c>
      <c r="E138" s="29">
        <f t="shared" si="39"/>
        <v>0</v>
      </c>
      <c r="F138" s="2">
        <f t="shared" si="24"/>
        <v>0</v>
      </c>
      <c r="G138" s="2">
        <f t="shared" si="32"/>
        <v>0</v>
      </c>
      <c r="H138" s="2">
        <f t="shared" si="33"/>
        <v>0</v>
      </c>
      <c r="I138" s="2">
        <f t="shared" si="22"/>
        <v>0</v>
      </c>
      <c r="J138" s="2">
        <f t="shared" si="40"/>
        <v>0</v>
      </c>
      <c r="K138" s="2">
        <f t="shared" si="25"/>
        <v>0</v>
      </c>
      <c r="L138" s="2">
        <f t="shared" si="25"/>
        <v>0</v>
      </c>
      <c r="M138" s="2"/>
      <c r="N138" s="28">
        <f t="shared" si="41"/>
        <v>0</v>
      </c>
      <c r="O138" s="2">
        <f t="shared" si="34"/>
        <v>0</v>
      </c>
      <c r="P138" s="2">
        <f t="shared" si="35"/>
        <v>0</v>
      </c>
      <c r="R138">
        <f t="shared" si="36"/>
        <v>117</v>
      </c>
      <c r="S138" s="89">
        <f t="shared" si="26"/>
        <v>0</v>
      </c>
      <c r="T138" s="89">
        <f>IF(AND(S138=0,S137&gt;0),SUM($G138:$H$381),S138)</f>
        <v>0</v>
      </c>
      <c r="U138" s="82">
        <f>SUM(T138:T$381)</f>
        <v>0</v>
      </c>
      <c r="V138" s="68">
        <f>localspline(R138,'BBG rates'!$G$10:$G$27,'BBG rates'!$K$10:$K$27)</f>
        <v>1.0235681047084597</v>
      </c>
      <c r="W138" s="68">
        <f>locallinterp(R138,'BBG rates'!$G$10:$G$27,'BBG rates'!$J$10:$J$27)</f>
        <v>-0.23400000000000001</v>
      </c>
      <c r="X138" s="56">
        <f t="shared" si="37"/>
        <v>-0.23425134083407961</v>
      </c>
      <c r="Y138" s="66">
        <f t="shared" si="27"/>
        <v>0</v>
      </c>
      <c r="Z138" s="72">
        <f t="shared" si="28"/>
        <v>0</v>
      </c>
      <c r="AA138" s="79">
        <f t="shared" si="29"/>
        <v>0</v>
      </c>
      <c r="AB138" s="81">
        <f t="shared" si="38"/>
        <v>0</v>
      </c>
      <c r="AD138" s="95">
        <f>locallinterp(R138,'BBG rates'!$N$10:$N$369,'BBG rates'!$P$10:$P$369)</f>
        <v>9.9401101042016808</v>
      </c>
      <c r="AI138" s="185">
        <f t="shared" si="30"/>
        <v>117</v>
      </c>
      <c r="AJ138" s="127">
        <f>locallinterp(MIN(AI138,CAP_Senior*12),'BBG rates'!$X$24:$X$65,'BBG rates'!$Y$24:$Y$65)</f>
        <v>54.219704116075377</v>
      </c>
      <c r="AK138" s="127">
        <f>locallinterp(MIN(AI138,CAP_CB*12),'BBG rates'!$AA$25:$AA$40,'BBG rates'!$AC$25:$AC$40)</f>
        <v>9.9</v>
      </c>
      <c r="AL138" s="144">
        <f t="shared" si="31"/>
        <v>17.434349699732813</v>
      </c>
      <c r="AM138" s="142">
        <f>(SUMPRODUCT(AL138:AL$381,G138:G$381)+SUMPRODUCT(AL138:AL$381,H138:H$381))/12</f>
        <v>0</v>
      </c>
    </row>
    <row r="139" spans="1:39" x14ac:dyDescent="0.2">
      <c r="A139" s="7">
        <v>118</v>
      </c>
      <c r="B139" s="7">
        <v>59</v>
      </c>
      <c r="C139" s="7">
        <v>29.5</v>
      </c>
      <c r="D139" s="12">
        <f t="shared" si="23"/>
        <v>9.8333333333333339</v>
      </c>
      <c r="E139" s="29">
        <f t="shared" si="39"/>
        <v>0</v>
      </c>
      <c r="F139" s="2">
        <f t="shared" si="24"/>
        <v>0</v>
      </c>
      <c r="G139" s="2">
        <f t="shared" si="32"/>
        <v>0</v>
      </c>
      <c r="H139" s="2">
        <f t="shared" si="33"/>
        <v>0</v>
      </c>
      <c r="I139" s="2">
        <f t="shared" si="22"/>
        <v>0</v>
      </c>
      <c r="J139" s="2">
        <f t="shared" si="40"/>
        <v>0</v>
      </c>
      <c r="K139" s="2">
        <f t="shared" si="25"/>
        <v>0</v>
      </c>
      <c r="L139" s="2">
        <f t="shared" si="25"/>
        <v>0</v>
      </c>
      <c r="M139" s="2"/>
      <c r="N139" s="28">
        <f t="shared" si="41"/>
        <v>0</v>
      </c>
      <c r="O139" s="2">
        <f t="shared" si="34"/>
        <v>0</v>
      </c>
      <c r="P139" s="2">
        <f t="shared" si="35"/>
        <v>0</v>
      </c>
      <c r="R139">
        <f t="shared" si="36"/>
        <v>118</v>
      </c>
      <c r="S139" s="89">
        <f t="shared" si="26"/>
        <v>0</v>
      </c>
      <c r="T139" s="89">
        <f>IF(AND(S139=0,S138&gt;0),SUM($G139:$H$381),S139)</f>
        <v>0</v>
      </c>
      <c r="U139" s="82">
        <f>SUM(T139:T$381)</f>
        <v>0</v>
      </c>
      <c r="V139" s="68">
        <f>localspline(R139,'BBG rates'!$G$10:$G$27,'BBG rates'!$K$10:$K$27)</f>
        <v>1.0233389916216058</v>
      </c>
      <c r="W139" s="68">
        <f>locallinterp(R139,'BBG rates'!$G$10:$G$27,'BBG rates'!$J$10:$J$27)</f>
        <v>-0.22966666666666669</v>
      </c>
      <c r="X139" s="56">
        <f t="shared" si="37"/>
        <v>-0.22990877805884047</v>
      </c>
      <c r="Y139" s="66">
        <f t="shared" si="27"/>
        <v>0</v>
      </c>
      <c r="Z139" s="72">
        <f t="shared" si="28"/>
        <v>0</v>
      </c>
      <c r="AA139" s="79">
        <f t="shared" si="29"/>
        <v>0</v>
      </c>
      <c r="AB139" s="81">
        <f t="shared" si="38"/>
        <v>0</v>
      </c>
      <c r="AD139" s="95">
        <f>locallinterp(R139,'BBG rates'!$N$10:$N$369,'BBG rates'!$P$10:$P$369)</f>
        <v>10.025388353503482</v>
      </c>
      <c r="AI139" s="185">
        <f t="shared" si="30"/>
        <v>118</v>
      </c>
      <c r="AJ139" s="127">
        <f>locallinterp(MIN(AI139,CAP_Senior*12),'BBG rates'!$X$24:$X$65,'BBG rates'!$Y$24:$Y$65)</f>
        <v>54.386876134252468</v>
      </c>
      <c r="AK139" s="127">
        <f>locallinterp(MIN(AI139,CAP_CB*12),'BBG rates'!$AA$25:$AA$40,'BBG rates'!$AC$25:$AC$40)</f>
        <v>9.9333333333333336</v>
      </c>
      <c r="AL139" s="144">
        <f t="shared" si="31"/>
        <v>17.490435609489587</v>
      </c>
      <c r="AM139" s="142">
        <f>(SUMPRODUCT(AL139:AL$381,G139:G$381)+SUMPRODUCT(AL139:AL$381,H139:H$381))/12</f>
        <v>0</v>
      </c>
    </row>
    <row r="140" spans="1:39" x14ac:dyDescent="0.2">
      <c r="A140" s="7">
        <v>119</v>
      </c>
      <c r="B140" s="7">
        <v>59.5</v>
      </c>
      <c r="C140" s="7">
        <v>29.75</v>
      </c>
      <c r="D140" s="12">
        <f t="shared" si="23"/>
        <v>9.9166666666666661</v>
      </c>
      <c r="E140" s="29">
        <f t="shared" si="39"/>
        <v>0</v>
      </c>
      <c r="F140" s="2">
        <f t="shared" si="24"/>
        <v>0</v>
      </c>
      <c r="G140" s="2">
        <f t="shared" si="32"/>
        <v>0</v>
      </c>
      <c r="H140" s="2">
        <f t="shared" si="33"/>
        <v>0</v>
      </c>
      <c r="I140" s="2">
        <f t="shared" si="22"/>
        <v>0</v>
      </c>
      <c r="J140" s="2">
        <f t="shared" si="40"/>
        <v>0</v>
      </c>
      <c r="K140" s="2">
        <f t="shared" si="25"/>
        <v>0</v>
      </c>
      <c r="L140" s="2">
        <f t="shared" si="25"/>
        <v>0</v>
      </c>
      <c r="M140" s="2"/>
      <c r="N140" s="28">
        <f t="shared" si="41"/>
        <v>0</v>
      </c>
      <c r="O140" s="2">
        <f t="shared" si="34"/>
        <v>0</v>
      </c>
      <c r="P140" s="2">
        <f t="shared" si="35"/>
        <v>0</v>
      </c>
      <c r="R140">
        <f t="shared" si="36"/>
        <v>119</v>
      </c>
      <c r="S140" s="89">
        <f t="shared" si="26"/>
        <v>0</v>
      </c>
      <c r="T140" s="89">
        <f>IF(AND(S140=0,S139&gt;0),SUM($G140:$H$381),S140)</f>
        <v>0</v>
      </c>
      <c r="U140" s="82">
        <f>SUM(T140:T$381)</f>
        <v>0</v>
      </c>
      <c r="V140" s="68">
        <f>localspline(R140,'BBG rates'!$G$10:$G$27,'BBG rates'!$K$10:$K$27)</f>
        <v>1.0231096409004712</v>
      </c>
      <c r="W140" s="68">
        <f>locallinterp(R140,'BBG rates'!$G$10:$G$27,'BBG rates'!$J$10:$J$27)</f>
        <v>-0.22533333333333333</v>
      </c>
      <c r="X140" s="56">
        <f t="shared" si="37"/>
        <v>-0.22556638817357033</v>
      </c>
      <c r="Y140" s="66">
        <f t="shared" si="27"/>
        <v>0</v>
      </c>
      <c r="Z140" s="72">
        <f t="shared" si="28"/>
        <v>0</v>
      </c>
      <c r="AA140" s="79">
        <f t="shared" si="29"/>
        <v>0</v>
      </c>
      <c r="AB140" s="81">
        <f t="shared" si="38"/>
        <v>0</v>
      </c>
      <c r="AD140" s="95">
        <f>locallinterp(R140,'BBG rates'!$N$10:$N$369,'BBG rates'!$P$10:$P$369)</f>
        <v>10.110647490245189</v>
      </c>
      <c r="AI140" s="185">
        <f t="shared" si="30"/>
        <v>119</v>
      </c>
      <c r="AJ140" s="127">
        <f>locallinterp(MIN(AI140,CAP_Senior*12),'BBG rates'!$X$24:$X$65,'BBG rates'!$Y$24:$Y$65)</f>
        <v>54.554048152429552</v>
      </c>
      <c r="AK140" s="127">
        <f>locallinterp(MIN(AI140,CAP_CB*12),'BBG rates'!$AA$25:$AA$40,'BBG rates'!$AC$25:$AC$40)</f>
        <v>9.9666666666666668</v>
      </c>
      <c r="AL140" s="144">
        <f t="shared" si="31"/>
        <v>17.546521519246355</v>
      </c>
      <c r="AM140" s="142">
        <f>(SUMPRODUCT(AL140:AL$381,G140:G$381)+SUMPRODUCT(AL140:AL$381,H140:H$381))/12</f>
        <v>0</v>
      </c>
    </row>
    <row r="141" spans="1:39" x14ac:dyDescent="0.2">
      <c r="A141" s="7">
        <v>120</v>
      </c>
      <c r="B141" s="7">
        <v>60</v>
      </c>
      <c r="C141" s="7">
        <v>30</v>
      </c>
      <c r="D141" s="12">
        <f t="shared" si="23"/>
        <v>10</v>
      </c>
      <c r="E141" s="29">
        <f t="shared" si="39"/>
        <v>0</v>
      </c>
      <c r="F141" s="2">
        <f t="shared" si="24"/>
        <v>0</v>
      </c>
      <c r="G141" s="2">
        <f t="shared" si="32"/>
        <v>0</v>
      </c>
      <c r="H141" s="2">
        <f t="shared" si="33"/>
        <v>0</v>
      </c>
      <c r="I141" s="2">
        <f t="shared" si="22"/>
        <v>0</v>
      </c>
      <c r="J141" s="2">
        <f t="shared" si="40"/>
        <v>0</v>
      </c>
      <c r="K141" s="2">
        <f t="shared" si="25"/>
        <v>0</v>
      </c>
      <c r="L141" s="2">
        <f t="shared" si="25"/>
        <v>0</v>
      </c>
      <c r="M141" s="2"/>
      <c r="N141" s="28">
        <f t="shared" si="41"/>
        <v>0</v>
      </c>
      <c r="O141" s="2">
        <f t="shared" si="34"/>
        <v>0</v>
      </c>
      <c r="P141" s="2">
        <f t="shared" si="35"/>
        <v>0</v>
      </c>
      <c r="R141">
        <f t="shared" si="36"/>
        <v>120</v>
      </c>
      <c r="S141" s="89">
        <f t="shared" si="26"/>
        <v>0</v>
      </c>
      <c r="T141" s="89">
        <f>IF(AND(S141=0,S140&gt;0),SUM($G141:$H$381),S141)</f>
        <v>0</v>
      </c>
      <c r="U141" s="82">
        <f>SUM(T141:T$381)</f>
        <v>0</v>
      </c>
      <c r="V141" s="68">
        <f>localspline(R141,'BBG rates'!$G$10:$G$27,'BBG rates'!$K$10:$K$27)</f>
        <v>1.0228811502456665</v>
      </c>
      <c r="W141" s="68">
        <f>locallinterp(R141,'BBG rates'!$G$10:$G$27,'BBG rates'!$J$10:$J$27)</f>
        <v>-0.221</v>
      </c>
      <c r="X141" s="56">
        <f t="shared" si="37"/>
        <v>-0.22122417116374749</v>
      </c>
      <c r="Y141" s="66">
        <f t="shared" si="27"/>
        <v>0</v>
      </c>
      <c r="Z141" s="72">
        <f t="shared" si="28"/>
        <v>0</v>
      </c>
      <c r="AA141" s="79">
        <f t="shared" si="29"/>
        <v>0</v>
      </c>
      <c r="AB141" s="81">
        <f t="shared" si="38"/>
        <v>0</v>
      </c>
      <c r="AD141" s="95">
        <f>locallinterp(R141,'BBG rates'!$N$10:$N$369,'BBG rates'!$P$10:$P$369)</f>
        <v>10.195887586098994</v>
      </c>
      <c r="AI141" s="185">
        <f t="shared" si="30"/>
        <v>120</v>
      </c>
      <c r="AJ141" s="127">
        <f>locallinterp(MIN(AI141,CAP_Senior*12),'BBG rates'!$X$24:$X$65,'BBG rates'!$Y$24:$Y$65)</f>
        <v>54.721220170606635</v>
      </c>
      <c r="AK141" s="127">
        <f>locallinterp(MIN(AI141,CAP_CB*12),'BBG rates'!$AA$25:$AA$40,'BBG rates'!$AC$25:$AC$40)</f>
        <v>10</v>
      </c>
      <c r="AL141" s="144">
        <f t="shared" si="31"/>
        <v>17.602607429003129</v>
      </c>
      <c r="AM141" s="142">
        <f>(SUMPRODUCT(AL141:AL$381,G141:G$381)+SUMPRODUCT(AL141:AL$381,H141:H$381))/12</f>
        <v>0</v>
      </c>
    </row>
    <row r="142" spans="1:39" x14ac:dyDescent="0.2">
      <c r="A142" s="7">
        <v>121</v>
      </c>
      <c r="B142" s="7">
        <v>60.5</v>
      </c>
      <c r="C142" s="7">
        <v>30.25</v>
      </c>
      <c r="D142" s="12">
        <f t="shared" si="23"/>
        <v>10.083333333333334</v>
      </c>
      <c r="E142" s="29">
        <f t="shared" si="39"/>
        <v>0</v>
      </c>
      <c r="F142" s="2">
        <f t="shared" si="24"/>
        <v>0</v>
      </c>
      <c r="G142" s="2">
        <f t="shared" si="32"/>
        <v>0</v>
      </c>
      <c r="H142" s="2">
        <f t="shared" si="33"/>
        <v>0</v>
      </c>
      <c r="I142" s="2">
        <f t="shared" si="22"/>
        <v>0</v>
      </c>
      <c r="J142" s="2">
        <f t="shared" si="40"/>
        <v>0</v>
      </c>
      <c r="K142" s="2">
        <f t="shared" si="25"/>
        <v>0</v>
      </c>
      <c r="L142" s="2">
        <f t="shared" si="25"/>
        <v>0</v>
      </c>
      <c r="M142" s="2"/>
      <c r="N142" s="28">
        <f t="shared" si="41"/>
        <v>0</v>
      </c>
      <c r="O142" s="2">
        <f t="shared" si="34"/>
        <v>0</v>
      </c>
      <c r="P142" s="2">
        <f t="shared" si="35"/>
        <v>0</v>
      </c>
      <c r="R142">
        <f t="shared" si="36"/>
        <v>121</v>
      </c>
      <c r="S142" s="89">
        <f t="shared" si="26"/>
        <v>0</v>
      </c>
      <c r="T142" s="89">
        <f>IF(AND(S142=0,S141&gt;0),SUM($G142:$H$381),S142)</f>
        <v>0</v>
      </c>
      <c r="U142" s="82">
        <f>SUM(T142:T$381)</f>
        <v>0</v>
      </c>
      <c r="V142" s="68">
        <f>localspline(R142,'BBG rates'!$G$10:$G$27,'BBG rates'!$K$10:$K$27)</f>
        <v>1.0226541791605388</v>
      </c>
      <c r="W142" s="68">
        <f>locallinterp(R142,'BBG rates'!$G$10:$G$27,'BBG rates'!$J$10:$J$27)</f>
        <v>-0.21708333333333332</v>
      </c>
      <c r="X142" s="56">
        <f t="shared" si="37"/>
        <v>-0.21729962374896772</v>
      </c>
      <c r="Y142" s="66">
        <f t="shared" si="27"/>
        <v>0</v>
      </c>
      <c r="Z142" s="72">
        <f t="shared" si="28"/>
        <v>0</v>
      </c>
      <c r="AA142" s="79">
        <f t="shared" si="29"/>
        <v>0</v>
      </c>
      <c r="AB142" s="81">
        <f t="shared" si="38"/>
        <v>0</v>
      </c>
      <c r="AD142" s="95">
        <f>locallinterp(R142,'BBG rates'!$N$10:$N$369,'BBG rates'!$P$10:$P$369)</f>
        <v>10.281108767695706</v>
      </c>
      <c r="AI142" s="185">
        <f t="shared" si="30"/>
        <v>121</v>
      </c>
      <c r="AJ142" s="127">
        <f>locallinterp(MIN(AI142,CAP_Senior*12),'BBG rates'!$X$24:$X$65,'BBG rates'!$Y$24:$Y$65)</f>
        <v>54.872445655896165</v>
      </c>
      <c r="AK142" s="127">
        <f>locallinterp(MIN(AI142,CAP_CB*12),'BBG rates'!$AA$25:$AA$40,'BBG rates'!$AC$25:$AC$40)</f>
        <v>10.016666666666666</v>
      </c>
      <c r="AL142" s="144">
        <f t="shared" si="31"/>
        <v>17.642149094835681</v>
      </c>
      <c r="AM142" s="142">
        <f>(SUMPRODUCT(AL142:AL$381,G142:G$381)+SUMPRODUCT(AL142:AL$381,H142:H$381))/12</f>
        <v>0</v>
      </c>
    </row>
    <row r="143" spans="1:39" x14ac:dyDescent="0.2">
      <c r="A143" s="7">
        <v>122</v>
      </c>
      <c r="B143" s="7">
        <v>61</v>
      </c>
      <c r="C143" s="7">
        <v>30.5</v>
      </c>
      <c r="D143" s="12">
        <f t="shared" si="23"/>
        <v>10.166666666666666</v>
      </c>
      <c r="E143" s="29">
        <f t="shared" si="39"/>
        <v>0</v>
      </c>
      <c r="F143" s="2">
        <f t="shared" si="24"/>
        <v>0</v>
      </c>
      <c r="G143" s="2">
        <f t="shared" si="32"/>
        <v>0</v>
      </c>
      <c r="H143" s="2">
        <f t="shared" si="33"/>
        <v>0</v>
      </c>
      <c r="I143" s="2">
        <f t="shared" si="22"/>
        <v>0</v>
      </c>
      <c r="J143" s="2">
        <f t="shared" si="40"/>
        <v>0</v>
      </c>
      <c r="K143" s="2">
        <f t="shared" si="25"/>
        <v>0</v>
      </c>
      <c r="L143" s="2">
        <f t="shared" si="25"/>
        <v>0</v>
      </c>
      <c r="M143" s="2"/>
      <c r="N143" s="28">
        <f t="shared" si="41"/>
        <v>0</v>
      </c>
      <c r="O143" s="2">
        <f t="shared" si="34"/>
        <v>0</v>
      </c>
      <c r="P143" s="2">
        <f t="shared" si="35"/>
        <v>0</v>
      </c>
      <c r="R143">
        <f t="shared" si="36"/>
        <v>122</v>
      </c>
      <c r="S143" s="89">
        <f t="shared" si="26"/>
        <v>0</v>
      </c>
      <c r="T143" s="89">
        <f>IF(AND(S143=0,S142&gt;0),SUM($G143:$H$381),S143)</f>
        <v>0</v>
      </c>
      <c r="U143" s="82">
        <f>SUM(T143:T$381)</f>
        <v>0</v>
      </c>
      <c r="V143" s="68">
        <f>localspline(R143,'BBG rates'!$G$10:$G$27,'BBG rates'!$K$10:$K$27)</f>
        <v>1.0224274257333208</v>
      </c>
      <c r="W143" s="68">
        <f>locallinterp(R143,'BBG rates'!$G$10:$G$27,'BBG rates'!$J$10:$J$27)</f>
        <v>-0.21316666666666667</v>
      </c>
      <c r="X143" s="56">
        <f t="shared" si="37"/>
        <v>-0.21337521754043465</v>
      </c>
      <c r="Y143" s="66">
        <f t="shared" si="27"/>
        <v>0</v>
      </c>
      <c r="Z143" s="72">
        <f t="shared" si="28"/>
        <v>0</v>
      </c>
      <c r="AA143" s="79">
        <f t="shared" si="29"/>
        <v>0</v>
      </c>
      <c r="AB143" s="81">
        <f t="shared" si="38"/>
        <v>0</v>
      </c>
      <c r="AD143" s="95">
        <f>locallinterp(R143,'BBG rates'!$N$10:$N$369,'BBG rates'!$P$10:$P$369)</f>
        <v>10.366311053173483</v>
      </c>
      <c r="AI143" s="185">
        <f t="shared" si="30"/>
        <v>122</v>
      </c>
      <c r="AJ143" s="127">
        <f>locallinterp(MIN(AI143,CAP_Senior*12),'BBG rates'!$X$24:$X$65,'BBG rates'!$Y$24:$Y$65)</f>
        <v>55.023671141185694</v>
      </c>
      <c r="AK143" s="127">
        <f>locallinterp(MIN(AI143,CAP_CB*12),'BBG rates'!$AA$25:$AA$40,'BBG rates'!$AC$25:$AC$40)</f>
        <v>10.033333333333333</v>
      </c>
      <c r="AL143" s="144">
        <f t="shared" si="31"/>
        <v>17.681690760668232</v>
      </c>
      <c r="AM143" s="142">
        <f>(SUMPRODUCT(AL143:AL$381,G143:G$381)+SUMPRODUCT(AL143:AL$381,H143:H$381))/12</f>
        <v>0</v>
      </c>
    </row>
    <row r="144" spans="1:39" x14ac:dyDescent="0.2">
      <c r="A144" s="7">
        <v>123</v>
      </c>
      <c r="B144" s="7">
        <v>61.5</v>
      </c>
      <c r="C144" s="7">
        <v>30.75</v>
      </c>
      <c r="D144" s="12">
        <f t="shared" si="23"/>
        <v>10.25</v>
      </c>
      <c r="E144" s="29">
        <f t="shared" si="39"/>
        <v>0</v>
      </c>
      <c r="F144" s="2">
        <f t="shared" si="24"/>
        <v>0</v>
      </c>
      <c r="G144" s="2">
        <f t="shared" si="32"/>
        <v>0</v>
      </c>
      <c r="H144" s="2">
        <f t="shared" si="33"/>
        <v>0</v>
      </c>
      <c r="I144" s="2">
        <f t="shared" si="22"/>
        <v>0</v>
      </c>
      <c r="J144" s="2">
        <f t="shared" si="40"/>
        <v>0</v>
      </c>
      <c r="K144" s="2">
        <f t="shared" si="25"/>
        <v>0</v>
      </c>
      <c r="L144" s="2">
        <f t="shared" si="25"/>
        <v>0</v>
      </c>
      <c r="M144" s="2"/>
      <c r="N144" s="28">
        <f t="shared" si="41"/>
        <v>0</v>
      </c>
      <c r="O144" s="2">
        <f t="shared" si="34"/>
        <v>0</v>
      </c>
      <c r="P144" s="2">
        <f t="shared" si="35"/>
        <v>0</v>
      </c>
      <c r="R144">
        <f t="shared" si="36"/>
        <v>123</v>
      </c>
      <c r="S144" s="89">
        <f t="shared" si="26"/>
        <v>0</v>
      </c>
      <c r="T144" s="89">
        <f>IF(AND(S144=0,S143&gt;0),SUM($G144:$H$381),S144)</f>
        <v>0</v>
      </c>
      <c r="U144" s="82">
        <f>SUM(T144:T$381)</f>
        <v>0</v>
      </c>
      <c r="V144" s="68">
        <f>localspline(R144,'BBG rates'!$G$10:$G$27,'BBG rates'!$K$10:$K$27)</f>
        <v>1.0221993435827414</v>
      </c>
      <c r="W144" s="68">
        <f>locallinterp(R144,'BBG rates'!$G$10:$G$27,'BBG rates'!$J$10:$J$27)</f>
        <v>-0.20924999999999999</v>
      </c>
      <c r="X144" s="56">
        <f t="shared" si="37"/>
        <v>-0.2094509525273569</v>
      </c>
      <c r="Y144" s="66">
        <f t="shared" si="27"/>
        <v>0</v>
      </c>
      <c r="Z144" s="72">
        <f t="shared" si="28"/>
        <v>0</v>
      </c>
      <c r="AA144" s="79">
        <f t="shared" si="29"/>
        <v>0</v>
      </c>
      <c r="AB144" s="81">
        <f t="shared" si="38"/>
        <v>0</v>
      </c>
      <c r="AD144" s="95">
        <f>locallinterp(R144,'BBG rates'!$N$10:$N$369,'BBG rates'!$P$10:$P$369)</f>
        <v>10.451494331805378</v>
      </c>
      <c r="AI144" s="185">
        <f t="shared" si="30"/>
        <v>123</v>
      </c>
      <c r="AJ144" s="127">
        <f>locallinterp(MIN(AI144,CAP_Senior*12),'BBG rates'!$X$24:$X$65,'BBG rates'!$Y$24:$Y$65)</f>
        <v>55.174896626475224</v>
      </c>
      <c r="AK144" s="127">
        <f>locallinterp(MIN(AI144,CAP_CB*12),'BBG rates'!$AA$25:$AA$40,'BBG rates'!$AC$25:$AC$40)</f>
        <v>10.050000000000001</v>
      </c>
      <c r="AL144" s="144">
        <f t="shared" si="31"/>
        <v>17.721232426500791</v>
      </c>
      <c r="AM144" s="142">
        <f>(SUMPRODUCT(AL144:AL$381,G144:G$381)+SUMPRODUCT(AL144:AL$381,H144:H$381))/12</f>
        <v>0</v>
      </c>
    </row>
    <row r="145" spans="1:39" x14ac:dyDescent="0.2">
      <c r="A145" s="7">
        <v>124</v>
      </c>
      <c r="B145" s="7">
        <v>62</v>
      </c>
      <c r="C145" s="7">
        <v>31</v>
      </c>
      <c r="D145" s="12">
        <f t="shared" si="23"/>
        <v>10.333333333333334</v>
      </c>
      <c r="E145" s="29">
        <f t="shared" si="39"/>
        <v>0</v>
      </c>
      <c r="F145" s="2">
        <f t="shared" si="24"/>
        <v>0</v>
      </c>
      <c r="G145" s="2">
        <f t="shared" si="32"/>
        <v>0</v>
      </c>
      <c r="H145" s="2">
        <f t="shared" si="33"/>
        <v>0</v>
      </c>
      <c r="I145" s="2">
        <f t="shared" si="22"/>
        <v>0</v>
      </c>
      <c r="J145" s="2">
        <f t="shared" si="40"/>
        <v>0</v>
      </c>
      <c r="K145" s="2">
        <f t="shared" si="25"/>
        <v>0</v>
      </c>
      <c r="L145" s="2">
        <f t="shared" si="25"/>
        <v>0</v>
      </c>
      <c r="M145" s="2"/>
      <c r="N145" s="28">
        <f t="shared" si="41"/>
        <v>0</v>
      </c>
      <c r="O145" s="2">
        <f t="shared" si="34"/>
        <v>0</v>
      </c>
      <c r="P145" s="2">
        <f t="shared" si="35"/>
        <v>0</v>
      </c>
      <c r="R145">
        <f t="shared" si="36"/>
        <v>124</v>
      </c>
      <c r="S145" s="89">
        <f t="shared" si="26"/>
        <v>0</v>
      </c>
      <c r="T145" s="89">
        <f>IF(AND(S145=0,S144&gt;0),SUM($G145:$H$381),S145)</f>
        <v>0</v>
      </c>
      <c r="U145" s="82">
        <f>SUM(T145:T$381)</f>
        <v>0</v>
      </c>
      <c r="V145" s="68">
        <f>localspline(R145,'BBG rates'!$G$10:$G$27,'BBG rates'!$K$10:$K$27)</f>
        <v>1.0219681478976028</v>
      </c>
      <c r="W145" s="68">
        <f>locallinterp(R145,'BBG rates'!$G$10:$G$27,'BBG rates'!$J$10:$J$27)</f>
        <v>-0.20533333333333334</v>
      </c>
      <c r="X145" s="56">
        <f t="shared" si="37"/>
        <v>-0.20552682869920957</v>
      </c>
      <c r="Y145" s="66">
        <f t="shared" si="27"/>
        <v>0</v>
      </c>
      <c r="Z145" s="72">
        <f t="shared" si="28"/>
        <v>0</v>
      </c>
      <c r="AA145" s="79">
        <f t="shared" si="29"/>
        <v>0</v>
      </c>
      <c r="AB145" s="81">
        <f t="shared" si="38"/>
        <v>0</v>
      </c>
      <c r="AD145" s="95">
        <f>locallinterp(R145,'BBG rates'!$N$10:$N$369,'BBG rates'!$P$10:$P$369)</f>
        <v>10.536658344130178</v>
      </c>
      <c r="AI145" s="185">
        <f t="shared" si="30"/>
        <v>124</v>
      </c>
      <c r="AJ145" s="127">
        <f>locallinterp(MIN(AI145,CAP_Senior*12),'BBG rates'!$X$24:$X$65,'BBG rates'!$Y$24:$Y$65)</f>
        <v>55.326122111764754</v>
      </c>
      <c r="AK145" s="127">
        <f>locallinterp(MIN(AI145,CAP_CB*12),'BBG rates'!$AA$25:$AA$40,'BBG rates'!$AC$25:$AC$40)</f>
        <v>10.066666666666666</v>
      </c>
      <c r="AL145" s="144">
        <f t="shared" si="31"/>
        <v>17.760774092333342</v>
      </c>
      <c r="AM145" s="142">
        <f>(SUMPRODUCT(AL145:AL$381,G145:G$381)+SUMPRODUCT(AL145:AL$381,H145:H$381))/12</f>
        <v>0</v>
      </c>
    </row>
    <row r="146" spans="1:39" x14ac:dyDescent="0.2">
      <c r="A146" s="7">
        <v>125</v>
      </c>
      <c r="B146" s="7">
        <v>62.5</v>
      </c>
      <c r="C146" s="7">
        <v>31.25</v>
      </c>
      <c r="D146" s="12">
        <f t="shared" si="23"/>
        <v>10.416666666666666</v>
      </c>
      <c r="E146" s="29">
        <f t="shared" si="39"/>
        <v>0</v>
      </c>
      <c r="F146" s="2">
        <f t="shared" si="24"/>
        <v>0</v>
      </c>
      <c r="G146" s="2">
        <f t="shared" si="32"/>
        <v>0</v>
      </c>
      <c r="H146" s="2">
        <f t="shared" si="33"/>
        <v>0</v>
      </c>
      <c r="I146" s="2">
        <f t="shared" si="22"/>
        <v>0</v>
      </c>
      <c r="J146" s="2">
        <f t="shared" si="40"/>
        <v>0</v>
      </c>
      <c r="K146" s="2">
        <f t="shared" si="25"/>
        <v>0</v>
      </c>
      <c r="L146" s="2">
        <f t="shared" si="25"/>
        <v>0</v>
      </c>
      <c r="M146" s="2"/>
      <c r="N146" s="28">
        <f t="shared" si="41"/>
        <v>0</v>
      </c>
      <c r="O146" s="2">
        <f t="shared" si="34"/>
        <v>0</v>
      </c>
      <c r="P146" s="2">
        <f t="shared" si="35"/>
        <v>0</v>
      </c>
      <c r="R146">
        <f t="shared" si="36"/>
        <v>125</v>
      </c>
      <c r="S146" s="89">
        <f t="shared" si="26"/>
        <v>0</v>
      </c>
      <c r="T146" s="89">
        <f>IF(AND(S146=0,S145&gt;0),SUM($G146:$H$381),S146)</f>
        <v>0</v>
      </c>
      <c r="U146" s="82">
        <f>SUM(T146:T$381)</f>
        <v>0</v>
      </c>
      <c r="V146" s="68">
        <f>localspline(R146,'BBG rates'!$G$10:$G$27,'BBG rates'!$K$10:$K$27)</f>
        <v>1.0217322326848102</v>
      </c>
      <c r="W146" s="68">
        <f>locallinterp(R146,'BBG rates'!$G$10:$G$27,'BBG rates'!$J$10:$J$27)</f>
        <v>-0.20141666666666666</v>
      </c>
      <c r="X146" s="56">
        <f t="shared" si="37"/>
        <v>-0.20160284604533452</v>
      </c>
      <c r="Y146" s="66">
        <f t="shared" si="27"/>
        <v>0</v>
      </c>
      <c r="Z146" s="72">
        <f t="shared" si="28"/>
        <v>0</v>
      </c>
      <c r="AA146" s="79">
        <f t="shared" si="29"/>
        <v>0</v>
      </c>
      <c r="AB146" s="81">
        <f t="shared" si="38"/>
        <v>0</v>
      </c>
      <c r="AD146" s="95">
        <f>locallinterp(R146,'BBG rates'!$N$10:$N$369,'BBG rates'!$P$10:$P$369)</f>
        <v>10.621802696853912</v>
      </c>
      <c r="AI146" s="185">
        <f t="shared" si="30"/>
        <v>125</v>
      </c>
      <c r="AJ146" s="127">
        <f>locallinterp(MIN(AI146,CAP_Senior*12),'BBG rates'!$X$24:$X$65,'BBG rates'!$Y$24:$Y$65)</f>
        <v>55.477347597054283</v>
      </c>
      <c r="AK146" s="127">
        <f>locallinterp(MIN(AI146,CAP_CB*12),'BBG rates'!$AA$25:$AA$40,'BBG rates'!$AC$25:$AC$40)</f>
        <v>10.083333333333332</v>
      </c>
      <c r="AL146" s="144">
        <f t="shared" si="31"/>
        <v>17.800315758165894</v>
      </c>
      <c r="AM146" s="142">
        <f>(SUMPRODUCT(AL146:AL$381,G146:G$381)+SUMPRODUCT(AL146:AL$381,H146:H$381))/12</f>
        <v>0</v>
      </c>
    </row>
    <row r="147" spans="1:39" x14ac:dyDescent="0.2">
      <c r="A147" s="7">
        <v>126</v>
      </c>
      <c r="B147" s="7">
        <v>63</v>
      </c>
      <c r="C147" s="7">
        <v>31.5</v>
      </c>
      <c r="D147" s="12">
        <f t="shared" si="23"/>
        <v>10.5</v>
      </c>
      <c r="E147" s="29">
        <f t="shared" si="39"/>
        <v>0</v>
      </c>
      <c r="F147" s="2">
        <f t="shared" si="24"/>
        <v>0</v>
      </c>
      <c r="G147" s="2">
        <f t="shared" si="32"/>
        <v>0</v>
      </c>
      <c r="H147" s="2">
        <f t="shared" si="33"/>
        <v>0</v>
      </c>
      <c r="I147" s="2">
        <f t="shared" ref="I147:I201" si="42">SUM(F147:H147)</f>
        <v>0</v>
      </c>
      <c r="J147" s="2">
        <f t="shared" si="40"/>
        <v>0</v>
      </c>
      <c r="K147" s="2">
        <f t="shared" si="25"/>
        <v>0</v>
      </c>
      <c r="L147" s="2">
        <f t="shared" si="25"/>
        <v>0</v>
      </c>
      <c r="M147" s="2"/>
      <c r="N147" s="28">
        <f t="shared" si="41"/>
        <v>0</v>
      </c>
      <c r="O147" s="2">
        <f t="shared" si="34"/>
        <v>0</v>
      </c>
      <c r="P147" s="2">
        <f t="shared" si="35"/>
        <v>0</v>
      </c>
      <c r="R147">
        <f t="shared" si="36"/>
        <v>126</v>
      </c>
      <c r="S147" s="89">
        <f t="shared" si="26"/>
        <v>0</v>
      </c>
      <c r="T147" s="89">
        <f>IF(AND(S147=0,S146&gt;0),SUM($G147:$H$381),S147)</f>
        <v>0</v>
      </c>
      <c r="U147" s="82">
        <f>SUM(T147:T$381)</f>
        <v>0</v>
      </c>
      <c r="V147" s="68">
        <f>localspline(R147,'BBG rates'!$G$10:$G$27,'BBG rates'!$K$10:$K$27)</f>
        <v>1.021489991952194</v>
      </c>
      <c r="W147" s="68">
        <f>locallinterp(R147,'BBG rates'!$G$10:$G$27,'BBG rates'!$J$10:$J$27)</f>
        <v>-0.19750000000000001</v>
      </c>
      <c r="X147" s="56">
        <f t="shared" si="37"/>
        <v>-0.19767900455507359</v>
      </c>
      <c r="Y147" s="66">
        <f t="shared" si="27"/>
        <v>0</v>
      </c>
      <c r="Z147" s="72">
        <f t="shared" si="28"/>
        <v>0</v>
      </c>
      <c r="AA147" s="79">
        <f t="shared" si="29"/>
        <v>0</v>
      </c>
      <c r="AB147" s="81">
        <f t="shared" si="38"/>
        <v>0</v>
      </c>
      <c r="AD147" s="95">
        <f>locallinterp(R147,'BBG rates'!$N$10:$N$369,'BBG rates'!$P$10:$P$369)</f>
        <v>10.706926862849928</v>
      </c>
      <c r="AI147" s="185">
        <f t="shared" si="30"/>
        <v>126</v>
      </c>
      <c r="AJ147" s="127">
        <f>locallinterp(MIN(AI147,CAP_Senior*12),'BBG rates'!$X$24:$X$65,'BBG rates'!$Y$24:$Y$65)</f>
        <v>55.628573082343806</v>
      </c>
      <c r="AK147" s="127">
        <f>locallinterp(MIN(AI147,CAP_CB*12),'BBG rates'!$AA$25:$AA$40,'BBG rates'!$AC$25:$AC$40)</f>
        <v>10.1</v>
      </c>
      <c r="AL147" s="144">
        <f t="shared" si="31"/>
        <v>17.839857423998446</v>
      </c>
      <c r="AM147" s="142">
        <f>(SUMPRODUCT(AL147:AL$381,G147:G$381)+SUMPRODUCT(AL147:AL$381,H147:H$381))/12</f>
        <v>0</v>
      </c>
    </row>
    <row r="148" spans="1:39" x14ac:dyDescent="0.2">
      <c r="A148" s="7">
        <v>127</v>
      </c>
      <c r="B148" s="7">
        <v>63.5</v>
      </c>
      <c r="C148" s="7">
        <v>31.75</v>
      </c>
      <c r="D148" s="12">
        <f t="shared" si="23"/>
        <v>10.583333333333334</v>
      </c>
      <c r="E148" s="29">
        <f t="shared" si="39"/>
        <v>0</v>
      </c>
      <c r="F148" s="2">
        <f t="shared" si="24"/>
        <v>0</v>
      </c>
      <c r="G148" s="2">
        <f t="shared" si="32"/>
        <v>0</v>
      </c>
      <c r="H148" s="2">
        <f t="shared" si="33"/>
        <v>0</v>
      </c>
      <c r="I148" s="2">
        <f t="shared" si="42"/>
        <v>0</v>
      </c>
      <c r="J148" s="2">
        <f t="shared" si="40"/>
        <v>0</v>
      </c>
      <c r="K148" s="2">
        <f t="shared" si="25"/>
        <v>0</v>
      </c>
      <c r="L148" s="2">
        <f t="shared" si="25"/>
        <v>0</v>
      </c>
      <c r="M148" s="2"/>
      <c r="N148" s="28">
        <f t="shared" si="41"/>
        <v>0</v>
      </c>
      <c r="O148" s="2">
        <f t="shared" si="34"/>
        <v>0</v>
      </c>
      <c r="P148" s="2">
        <f t="shared" si="35"/>
        <v>0</v>
      </c>
      <c r="R148">
        <f t="shared" si="36"/>
        <v>127</v>
      </c>
      <c r="S148" s="89">
        <f t="shared" si="26"/>
        <v>0</v>
      </c>
      <c r="T148" s="89">
        <f>IF(AND(S148=0,S147&gt;0),SUM($G148:$H$381),S148)</f>
        <v>0</v>
      </c>
      <c r="U148" s="82">
        <f>SUM(T148:T$381)</f>
        <v>0</v>
      </c>
      <c r="V148" s="68">
        <f>localspline(R148,'BBG rates'!$G$10:$G$27,'BBG rates'!$K$10:$K$27)</f>
        <v>1.0212396706948454</v>
      </c>
      <c r="W148" s="68">
        <f>locallinterp(R148,'BBG rates'!$G$10:$G$27,'BBG rates'!$J$10:$J$27)</f>
        <v>-0.19358333333333333</v>
      </c>
      <c r="X148" s="56">
        <f t="shared" si="37"/>
        <v>-0.19375530421790188</v>
      </c>
      <c r="Y148" s="66">
        <f t="shared" si="27"/>
        <v>0</v>
      </c>
      <c r="Z148" s="72">
        <f t="shared" si="28"/>
        <v>0</v>
      </c>
      <c r="AA148" s="79">
        <f t="shared" si="29"/>
        <v>0</v>
      </c>
      <c r="AB148" s="81">
        <f t="shared" si="38"/>
        <v>0</v>
      </c>
      <c r="AD148" s="95">
        <f>locallinterp(R148,'BBG rates'!$N$10:$N$369,'BBG rates'!$P$10:$P$369)</f>
        <v>10.792030168741165</v>
      </c>
      <c r="AI148" s="185">
        <f t="shared" si="30"/>
        <v>127</v>
      </c>
      <c r="AJ148" s="127">
        <f>locallinterp(MIN(AI148,CAP_Senior*12),'BBG rates'!$X$24:$X$65,'BBG rates'!$Y$24:$Y$65)</f>
        <v>55.779798567633335</v>
      </c>
      <c r="AK148" s="127">
        <f>locallinterp(MIN(AI148,CAP_CB*12),'BBG rates'!$AA$25:$AA$40,'BBG rates'!$AC$25:$AC$40)</f>
        <v>10.116666666666667</v>
      </c>
      <c r="AL148" s="144">
        <f t="shared" si="31"/>
        <v>17.879399089831001</v>
      </c>
      <c r="AM148" s="142">
        <f>(SUMPRODUCT(AL148:AL$381,G148:G$381)+SUMPRODUCT(AL148:AL$381,H148:H$381))/12</f>
        <v>0</v>
      </c>
    </row>
    <row r="149" spans="1:39" x14ac:dyDescent="0.2">
      <c r="A149" s="7">
        <v>128</v>
      </c>
      <c r="B149" s="7">
        <v>64</v>
      </c>
      <c r="C149" s="7">
        <v>32</v>
      </c>
      <c r="D149" s="12">
        <f t="shared" si="23"/>
        <v>10.666666666666666</v>
      </c>
      <c r="E149" s="29">
        <f t="shared" si="39"/>
        <v>0</v>
      </c>
      <c r="F149" s="2">
        <f t="shared" si="24"/>
        <v>0</v>
      </c>
      <c r="G149" s="2">
        <f t="shared" si="32"/>
        <v>0</v>
      </c>
      <c r="H149" s="2">
        <f t="shared" si="33"/>
        <v>0</v>
      </c>
      <c r="I149" s="2">
        <f t="shared" si="42"/>
        <v>0</v>
      </c>
      <c r="J149" s="2">
        <f t="shared" si="40"/>
        <v>0</v>
      </c>
      <c r="K149" s="2">
        <f t="shared" si="25"/>
        <v>0</v>
      </c>
      <c r="L149" s="2">
        <f t="shared" si="25"/>
        <v>0</v>
      </c>
      <c r="M149" s="2"/>
      <c r="N149" s="28">
        <f t="shared" si="41"/>
        <v>0</v>
      </c>
      <c r="O149" s="2">
        <f t="shared" si="34"/>
        <v>0</v>
      </c>
      <c r="P149" s="2">
        <f t="shared" si="35"/>
        <v>0</v>
      </c>
      <c r="R149">
        <f t="shared" si="36"/>
        <v>128</v>
      </c>
      <c r="S149" s="89">
        <f t="shared" si="26"/>
        <v>0</v>
      </c>
      <c r="T149" s="89">
        <f>IF(AND(S149=0,S148&gt;0),SUM($G149:$H$381),S149)</f>
        <v>0</v>
      </c>
      <c r="U149" s="82">
        <f>SUM(T149:T$381)</f>
        <v>0</v>
      </c>
      <c r="V149" s="68">
        <f>localspline(R149,'BBG rates'!$G$10:$G$27,'BBG rates'!$K$10:$K$27)</f>
        <v>1.020979633116333</v>
      </c>
      <c r="W149" s="68">
        <f>locallinterp(R149,'BBG rates'!$G$10:$G$27,'BBG rates'!$J$10:$J$27)</f>
        <v>-0.18966666666666665</v>
      </c>
      <c r="X149" s="56">
        <f t="shared" si="37"/>
        <v>-0.18983174502316125</v>
      </c>
      <c r="Y149" s="66">
        <f t="shared" si="27"/>
        <v>0</v>
      </c>
      <c r="Z149" s="72">
        <f t="shared" si="28"/>
        <v>0</v>
      </c>
      <c r="AA149" s="79">
        <f t="shared" si="29"/>
        <v>0</v>
      </c>
      <c r="AB149" s="81">
        <f t="shared" si="38"/>
        <v>0</v>
      </c>
      <c r="AD149" s="95">
        <f>locallinterp(R149,'BBG rates'!$N$10:$N$369,'BBG rates'!$P$10:$P$369)</f>
        <v>10.877111804834193</v>
      </c>
      <c r="AI149" s="185">
        <f t="shared" si="30"/>
        <v>128</v>
      </c>
      <c r="AJ149" s="127">
        <f>locallinterp(MIN(AI149,CAP_Senior*12),'BBG rates'!$X$24:$X$65,'BBG rates'!$Y$24:$Y$65)</f>
        <v>55.931024052922865</v>
      </c>
      <c r="AK149" s="127">
        <f>locallinterp(MIN(AI149,CAP_CB*12),'BBG rates'!$AA$25:$AA$40,'BBG rates'!$AC$25:$AC$40)</f>
        <v>10.133333333333333</v>
      </c>
      <c r="AL149" s="144">
        <f t="shared" si="31"/>
        <v>17.918940755663556</v>
      </c>
      <c r="AM149" s="142">
        <f>(SUMPRODUCT(AL149:AL$381,G149:G$381)+SUMPRODUCT(AL149:AL$381,H149:H$381))/12</f>
        <v>0</v>
      </c>
    </row>
    <row r="150" spans="1:39" x14ac:dyDescent="0.2">
      <c r="A150" s="7">
        <v>129</v>
      </c>
      <c r="B150" s="7">
        <v>64.5</v>
      </c>
      <c r="C150" s="7">
        <v>32.25</v>
      </c>
      <c r="D150" s="12">
        <f t="shared" ref="D150:D213" si="43">A150/12</f>
        <v>10.75</v>
      </c>
      <c r="E150" s="29">
        <f t="shared" si="39"/>
        <v>0</v>
      </c>
      <c r="F150" s="2">
        <f t="shared" ref="F150:F213" si="44">IF($A150&lt;=$I$8,-IPMT($G$11,1,$I$8-$A150+1,$E149),0)</f>
        <v>0</v>
      </c>
      <c r="G150" s="2">
        <f t="shared" si="32"/>
        <v>0</v>
      </c>
      <c r="H150" s="2">
        <f t="shared" si="33"/>
        <v>0</v>
      </c>
      <c r="I150" s="2">
        <f t="shared" si="42"/>
        <v>0</v>
      </c>
      <c r="J150" s="2">
        <f t="shared" si="40"/>
        <v>0</v>
      </c>
      <c r="K150" s="2">
        <f t="shared" ref="K150:L213" si="45">I150/(1+$F$12)^IF($I$7=1,$A150,IF($I$7=2,$B150,IF($I$7=4,$C150,$D150)))</f>
        <v>0</v>
      </c>
      <c r="L150" s="2">
        <f t="shared" si="45"/>
        <v>0</v>
      </c>
      <c r="M150" s="2"/>
      <c r="N150" s="28">
        <f t="shared" si="41"/>
        <v>0</v>
      </c>
      <c r="O150" s="2">
        <f t="shared" si="34"/>
        <v>0</v>
      </c>
      <c r="P150" s="2">
        <f t="shared" si="35"/>
        <v>0</v>
      </c>
      <c r="R150">
        <f t="shared" si="36"/>
        <v>129</v>
      </c>
      <c r="S150" s="89">
        <f t="shared" ref="S150:S213" si="46">IF(D150&lt;$I$9,G150+H150,0)</f>
        <v>0</v>
      </c>
      <c r="T150" s="89">
        <f>IF(AND(S150=0,S149&gt;0),SUM($G150:$H$381),S150)</f>
        <v>0</v>
      </c>
      <c r="U150" s="82">
        <f>SUM(T150:T$381)</f>
        <v>0</v>
      </c>
      <c r="V150" s="68">
        <f>localspline(R150,'BBG rates'!$G$10:$G$27,'BBG rates'!$K$10:$K$27)</f>
        <v>1.0207082136204519</v>
      </c>
      <c r="W150" s="68">
        <f>locallinterp(R150,'BBG rates'!$G$10:$G$27,'BBG rates'!$J$10:$J$27)</f>
        <v>-0.18575</v>
      </c>
      <c r="X150" s="56">
        <f t="shared" si="37"/>
        <v>-0.18590832696032678</v>
      </c>
      <c r="Y150" s="66">
        <f t="shared" ref="Y150:Y213" si="47">T150*X150%/12+Y151</f>
        <v>0</v>
      </c>
      <c r="Z150" s="72">
        <f t="shared" ref="Z150:Z213" si="48">IF(U150=0,0,Y150*1200/U150)</f>
        <v>0</v>
      </c>
      <c r="AA150" s="79">
        <f t="shared" ref="AA150:AA213" si="49">T150*$AA$17%/12+AA151</f>
        <v>0</v>
      </c>
      <c r="AB150" s="81">
        <f t="shared" si="38"/>
        <v>0</v>
      </c>
      <c r="AD150" s="95">
        <f>locallinterp(R150,'BBG rates'!$N$10:$N$369,'BBG rates'!$P$10:$P$369)</f>
        <v>10.962170822635898</v>
      </c>
      <c r="AI150" s="185">
        <f t="shared" ref="AI150:AI213" si="50">A150</f>
        <v>129</v>
      </c>
      <c r="AJ150" s="127">
        <f>locallinterp(MIN(AI150,CAP_Senior*12),'BBG rates'!$X$24:$X$65,'BBG rates'!$Y$24:$Y$65)</f>
        <v>56.082249538212395</v>
      </c>
      <c r="AK150" s="127">
        <f>locallinterp(MIN(AI150,CAP_CB*12),'BBG rates'!$AA$25:$AA$40,'BBG rates'!$AC$25:$AC$40)</f>
        <v>10.149999999999999</v>
      </c>
      <c r="AL150" s="144">
        <f t="shared" ref="AL150:AL213" si="51">SUMPRODUCT(AJ150:AK150,$AJ$19:$AK$19)</f>
        <v>17.958482421496107</v>
      </c>
      <c r="AM150" s="142">
        <f>(SUMPRODUCT(AL150:AL$381,G150:G$381)+SUMPRODUCT(AL150:AL$381,H150:H$381))/12</f>
        <v>0</v>
      </c>
    </row>
    <row r="151" spans="1:39" x14ac:dyDescent="0.2">
      <c r="A151" s="7">
        <v>130</v>
      </c>
      <c r="B151" s="7">
        <v>65</v>
      </c>
      <c r="C151" s="7">
        <v>32.5</v>
      </c>
      <c r="D151" s="12">
        <f t="shared" si="43"/>
        <v>10.833333333333334</v>
      </c>
      <c r="E151" s="29">
        <f t="shared" si="39"/>
        <v>0</v>
      </c>
      <c r="F151" s="2">
        <f t="shared" si="44"/>
        <v>0</v>
      </c>
      <c r="G151" s="2">
        <f t="shared" ref="G151:G214" si="52">IF($A151&lt;=$I$8,-PPMT($G$11,1,$I$8-$A151+1,$E150),0)</f>
        <v>0</v>
      </c>
      <c r="H151" s="2">
        <f t="shared" ref="H151:H214" si="53">IF($A151&lt;=$I$8,(E150-G151)*$G$13,0)</f>
        <v>0</v>
      </c>
      <c r="I151" s="2">
        <f t="shared" si="42"/>
        <v>0</v>
      </c>
      <c r="J151" s="2">
        <f t="shared" si="40"/>
        <v>0</v>
      </c>
      <c r="K151" s="2">
        <f t="shared" si="45"/>
        <v>0</v>
      </c>
      <c r="L151" s="2">
        <f t="shared" si="45"/>
        <v>0</v>
      </c>
      <c r="M151" s="2"/>
      <c r="N151" s="28">
        <f t="shared" si="41"/>
        <v>0</v>
      </c>
      <c r="O151" s="2">
        <f t="shared" ref="O151:O214" si="54">IF($A151&lt;=$I$8,-IPMT($G$11,1,$I$8-$A151+1,$N150),0)</f>
        <v>0</v>
      </c>
      <c r="P151" s="2">
        <f t="shared" ref="P151:P214" si="55">IF($A151&lt;=$I$8,-PPMT($G$11,1,$I$8-$A151+1,$N150),0)</f>
        <v>0</v>
      </c>
      <c r="R151">
        <f t="shared" ref="R151:R214" si="56">ROUND(D151*12,1)</f>
        <v>130</v>
      </c>
      <c r="S151" s="89">
        <f t="shared" si="46"/>
        <v>0</v>
      </c>
      <c r="T151" s="89">
        <f>IF(AND(S151=0,S150&gt;0),SUM($G151:$H$381),S151)</f>
        <v>0</v>
      </c>
      <c r="U151" s="82">
        <f>SUM(T151:T$381)</f>
        <v>0</v>
      </c>
      <c r="V151" s="68">
        <f>localspline(R151,'BBG rates'!$G$10:$G$27,'BBG rates'!$K$10:$K$27)</f>
        <v>1.0204237466080435</v>
      </c>
      <c r="W151" s="68">
        <f>locallinterp(R151,'BBG rates'!$G$10:$G$27,'BBG rates'!$J$10:$J$27)</f>
        <v>-0.18183333333333332</v>
      </c>
      <c r="X151" s="56">
        <f t="shared" ref="X151:X214" si="57">((1+W151%)^(1/12)-1)*1200</f>
        <v>-0.1819850500186071</v>
      </c>
      <c r="Y151" s="66">
        <f t="shared" si="47"/>
        <v>0</v>
      </c>
      <c r="Z151" s="72">
        <f t="shared" si="48"/>
        <v>0</v>
      </c>
      <c r="AA151" s="79">
        <f t="shared" si="49"/>
        <v>0</v>
      </c>
      <c r="AB151" s="81">
        <f t="shared" ref="AB151:AB214" si="58">IF(U151=0,0,AA151*1200/U151)</f>
        <v>0</v>
      </c>
      <c r="AD151" s="95">
        <f>locallinterp(R151,'BBG rates'!$N$10:$N$369,'BBG rates'!$P$10:$P$369)</f>
        <v>11.047206134853235</v>
      </c>
      <c r="AI151" s="185">
        <f t="shared" si="50"/>
        <v>130</v>
      </c>
      <c r="AJ151" s="127">
        <f>locallinterp(MIN(AI151,CAP_Senior*12),'BBG rates'!$X$24:$X$65,'BBG rates'!$Y$24:$Y$65)</f>
        <v>56.233475023501924</v>
      </c>
      <c r="AK151" s="127">
        <f>locallinterp(MIN(AI151,CAP_CB*12),'BBG rates'!$AA$25:$AA$40,'BBG rates'!$AC$25:$AC$40)</f>
        <v>10.166666666666666</v>
      </c>
      <c r="AL151" s="144">
        <f t="shared" si="51"/>
        <v>17.998024087328659</v>
      </c>
      <c r="AM151" s="142">
        <f>(SUMPRODUCT(AL151:AL$381,G151:G$381)+SUMPRODUCT(AL151:AL$381,H151:H$381))/12</f>
        <v>0</v>
      </c>
    </row>
    <row r="152" spans="1:39" x14ac:dyDescent="0.2">
      <c r="A152" s="7">
        <v>131</v>
      </c>
      <c r="B152" s="7">
        <v>65.5</v>
      </c>
      <c r="C152" s="7">
        <v>32.75</v>
      </c>
      <c r="D152" s="12">
        <f t="shared" si="43"/>
        <v>10.916666666666666</v>
      </c>
      <c r="E152" s="29">
        <f t="shared" ref="E152:E201" si="59">IF($A152&lt;=$I$8,E151-G152-H152,0)</f>
        <v>0</v>
      </c>
      <c r="F152" s="2">
        <f t="shared" si="44"/>
        <v>0</v>
      </c>
      <c r="G152" s="2">
        <f t="shared" si="52"/>
        <v>0</v>
      </c>
      <c r="H152" s="2">
        <f t="shared" si="53"/>
        <v>0</v>
      </c>
      <c r="I152" s="2">
        <f t="shared" si="42"/>
        <v>0</v>
      </c>
      <c r="J152" s="2">
        <f t="shared" ref="J152:J215" si="60">IF($I$7=1,I152*A152,IF($I$7=2,I152*B152,IF($I$7=4,I152*C152,I152*D152)))</f>
        <v>0</v>
      </c>
      <c r="K152" s="2">
        <f t="shared" si="45"/>
        <v>0</v>
      </c>
      <c r="L152" s="2">
        <f t="shared" si="45"/>
        <v>0</v>
      </c>
      <c r="M152" s="2"/>
      <c r="N152" s="28">
        <f t="shared" ref="N152:N215" si="61">IF($A152&lt;=$I$8,N151-P152,0)</f>
        <v>0</v>
      </c>
      <c r="O152" s="2">
        <f t="shared" si="54"/>
        <v>0</v>
      </c>
      <c r="P152" s="2">
        <f t="shared" si="55"/>
        <v>0</v>
      </c>
      <c r="R152">
        <f t="shared" si="56"/>
        <v>131</v>
      </c>
      <c r="S152" s="89">
        <f t="shared" si="46"/>
        <v>0</v>
      </c>
      <c r="T152" s="89">
        <f>IF(AND(S152=0,S151&gt;0),SUM($G152:$H$381),S152)</f>
        <v>0</v>
      </c>
      <c r="U152" s="82">
        <f>SUM(T152:T$381)</f>
        <v>0</v>
      </c>
      <c r="V152" s="68">
        <f>localspline(R152,'BBG rates'!$G$10:$G$27,'BBG rates'!$K$10:$K$27)</f>
        <v>1.0201245664821419</v>
      </c>
      <c r="W152" s="68">
        <f>locallinterp(R152,'BBG rates'!$G$10:$G$27,'BBG rates'!$J$10:$J$27)</f>
        <v>-0.17791666666666667</v>
      </c>
      <c r="X152" s="56">
        <f t="shared" si="57"/>
        <v>-0.1780619141874773</v>
      </c>
      <c r="Y152" s="66">
        <f t="shared" si="47"/>
        <v>0</v>
      </c>
      <c r="Z152" s="72">
        <f t="shared" si="48"/>
        <v>0</v>
      </c>
      <c r="AA152" s="79">
        <f t="shared" si="49"/>
        <v>0</v>
      </c>
      <c r="AB152" s="81">
        <f t="shared" si="58"/>
        <v>0</v>
      </c>
      <c r="AD152" s="95">
        <f>locallinterp(R152,'BBG rates'!$N$10:$N$369,'BBG rates'!$P$10:$P$369)</f>
        <v>11.132216515393413</v>
      </c>
      <c r="AI152" s="185">
        <f t="shared" si="50"/>
        <v>131</v>
      </c>
      <c r="AJ152" s="127">
        <f>locallinterp(MIN(AI152,CAP_Senior*12),'BBG rates'!$X$24:$X$65,'BBG rates'!$Y$24:$Y$65)</f>
        <v>56.384700508791454</v>
      </c>
      <c r="AK152" s="127">
        <f>locallinterp(MIN(AI152,CAP_CB*12),'BBG rates'!$AA$25:$AA$40,'BBG rates'!$AC$25:$AC$40)</f>
        <v>10.183333333333334</v>
      </c>
      <c r="AL152" s="144">
        <f t="shared" si="51"/>
        <v>18.037565753161214</v>
      </c>
      <c r="AM152" s="142">
        <f>(SUMPRODUCT(AL152:AL$381,G152:G$381)+SUMPRODUCT(AL152:AL$381,H152:H$381))/12</f>
        <v>0</v>
      </c>
    </row>
    <row r="153" spans="1:39" x14ac:dyDescent="0.2">
      <c r="A153" s="7">
        <v>132</v>
      </c>
      <c r="B153" s="7">
        <v>66</v>
      </c>
      <c r="C153" s="7">
        <v>33</v>
      </c>
      <c r="D153" s="12">
        <f t="shared" si="43"/>
        <v>11</v>
      </c>
      <c r="E153" s="29">
        <f t="shared" si="59"/>
        <v>0</v>
      </c>
      <c r="F153" s="2">
        <f t="shared" si="44"/>
        <v>0</v>
      </c>
      <c r="G153" s="2">
        <f t="shared" si="52"/>
        <v>0</v>
      </c>
      <c r="H153" s="2">
        <f t="shared" si="53"/>
        <v>0</v>
      </c>
      <c r="I153" s="2">
        <f t="shared" si="42"/>
        <v>0</v>
      </c>
      <c r="J153" s="2">
        <f t="shared" si="60"/>
        <v>0</v>
      </c>
      <c r="K153" s="2">
        <f t="shared" si="45"/>
        <v>0</v>
      </c>
      <c r="L153" s="2">
        <f t="shared" si="45"/>
        <v>0</v>
      </c>
      <c r="M153" s="2"/>
      <c r="N153" s="28">
        <f t="shared" si="61"/>
        <v>0</v>
      </c>
      <c r="O153" s="2">
        <f t="shared" si="54"/>
        <v>0</v>
      </c>
      <c r="P153" s="2">
        <f t="shared" si="55"/>
        <v>0</v>
      </c>
      <c r="R153">
        <f t="shared" si="56"/>
        <v>132</v>
      </c>
      <c r="S153" s="89">
        <f t="shared" si="46"/>
        <v>0</v>
      </c>
      <c r="T153" s="89">
        <f>IF(AND(S153=0,S152&gt;0),SUM($G153:$H$381),S153)</f>
        <v>0</v>
      </c>
      <c r="U153" s="82">
        <f>SUM(T153:T$381)</f>
        <v>0</v>
      </c>
      <c r="V153" s="68">
        <f>localspline(R153,'BBG rates'!$G$10:$G$27,'BBG rates'!$K$10:$K$27)</f>
        <v>1.0198090076446533</v>
      </c>
      <c r="W153" s="68">
        <f>locallinterp(R153,'BBG rates'!$G$10:$G$27,'BBG rates'!$J$10:$J$27)</f>
        <v>-0.17399999999999999</v>
      </c>
      <c r="X153" s="56">
        <f t="shared" si="57"/>
        <v>-0.17413891945641247</v>
      </c>
      <c r="Y153" s="66">
        <f t="shared" si="47"/>
        <v>0</v>
      </c>
      <c r="Z153" s="72">
        <f t="shared" si="48"/>
        <v>0</v>
      </c>
      <c r="AA153" s="79">
        <f t="shared" si="49"/>
        <v>0</v>
      </c>
      <c r="AB153" s="81">
        <f t="shared" si="58"/>
        <v>0</v>
      </c>
      <c r="AD153" s="95">
        <f>locallinterp(R153,'BBG rates'!$N$10:$N$369,'BBG rates'!$P$10:$P$369)</f>
        <v>11.217200599363801</v>
      </c>
      <c r="AI153" s="185">
        <f t="shared" si="50"/>
        <v>132</v>
      </c>
      <c r="AJ153" s="127">
        <f>locallinterp(MIN(AI153,CAP_Senior*12),'BBG rates'!$X$24:$X$65,'BBG rates'!$Y$24:$Y$65)</f>
        <v>56.535925994080984</v>
      </c>
      <c r="AK153" s="127">
        <f>locallinterp(MIN(AI153,CAP_CB*12),'BBG rates'!$AA$25:$AA$40,'BBG rates'!$AC$25:$AC$40)</f>
        <v>10.199999999999999</v>
      </c>
      <c r="AL153" s="144">
        <f t="shared" si="51"/>
        <v>18.077107418993769</v>
      </c>
      <c r="AM153" s="142">
        <f>(SUMPRODUCT(AL153:AL$381,G153:G$381)+SUMPRODUCT(AL153:AL$381,H153:H$381))/12</f>
        <v>0</v>
      </c>
    </row>
    <row r="154" spans="1:39" x14ac:dyDescent="0.2">
      <c r="A154" s="7">
        <v>133</v>
      </c>
      <c r="B154" s="7">
        <v>66.5</v>
      </c>
      <c r="C154" s="7">
        <v>33.25</v>
      </c>
      <c r="D154" s="12">
        <f t="shared" si="43"/>
        <v>11.083333333333334</v>
      </c>
      <c r="E154" s="29">
        <f t="shared" si="59"/>
        <v>0</v>
      </c>
      <c r="F154" s="2">
        <f t="shared" si="44"/>
        <v>0</v>
      </c>
      <c r="G154" s="2">
        <f t="shared" si="52"/>
        <v>0</v>
      </c>
      <c r="H154" s="2">
        <f t="shared" si="53"/>
        <v>0</v>
      </c>
      <c r="I154" s="2">
        <f t="shared" si="42"/>
        <v>0</v>
      </c>
      <c r="J154" s="2">
        <f t="shared" si="60"/>
        <v>0</v>
      </c>
      <c r="K154" s="2">
        <f t="shared" si="45"/>
        <v>0</v>
      </c>
      <c r="L154" s="2">
        <f t="shared" si="45"/>
        <v>0</v>
      </c>
      <c r="M154" s="2"/>
      <c r="N154" s="28">
        <f t="shared" si="61"/>
        <v>0</v>
      </c>
      <c r="O154" s="2">
        <f t="shared" si="54"/>
        <v>0</v>
      </c>
      <c r="P154" s="2">
        <f t="shared" si="55"/>
        <v>0</v>
      </c>
      <c r="R154">
        <f t="shared" si="56"/>
        <v>133</v>
      </c>
      <c r="S154" s="89">
        <f t="shared" si="46"/>
        <v>0</v>
      </c>
      <c r="T154" s="89">
        <f>IF(AND(S154=0,S153&gt;0),SUM($G154:$H$381),S154)</f>
        <v>0</v>
      </c>
      <c r="U154" s="82">
        <f>SUM(T154:T$381)</f>
        <v>0</v>
      </c>
      <c r="V154" s="68">
        <f>localspline(R154,'BBG rates'!$G$10:$G$27,'BBG rates'!$K$10:$K$27)</f>
        <v>1.019475972574923</v>
      </c>
      <c r="W154" s="68">
        <f>locallinterp(R154,'BBG rates'!$G$10:$G$27,'BBG rates'!$J$10:$J$27)</f>
        <v>-0.169625</v>
      </c>
      <c r="X154" s="56">
        <f t="shared" si="57"/>
        <v>-0.16975701769443852</v>
      </c>
      <c r="Y154" s="66">
        <f t="shared" si="47"/>
        <v>0</v>
      </c>
      <c r="Z154" s="72">
        <f t="shared" si="48"/>
        <v>0</v>
      </c>
      <c r="AA154" s="79">
        <f t="shared" si="49"/>
        <v>0</v>
      </c>
      <c r="AB154" s="81">
        <f t="shared" si="58"/>
        <v>0</v>
      </c>
      <c r="AD154" s="95">
        <f>locallinterp(R154,'BBG rates'!$N$10:$N$369,'BBG rates'!$P$10:$P$369)</f>
        <v>11.302156930411712</v>
      </c>
      <c r="AI154" s="185">
        <f t="shared" si="50"/>
        <v>133</v>
      </c>
      <c r="AJ154" s="127">
        <f>locallinterp(MIN(AI154,CAP_Senior*12),'BBG rates'!$X$24:$X$65,'BBG rates'!$Y$24:$Y$65)</f>
        <v>56.673984045571196</v>
      </c>
      <c r="AK154" s="127">
        <f>locallinterp(MIN(AI154,CAP_CB*12),'BBG rates'!$AA$25:$AA$40,'BBG rates'!$AC$25:$AC$40)</f>
        <v>10.216666666666667</v>
      </c>
      <c r="AL154" s="144">
        <f t="shared" si="51"/>
        <v>18.114410621080438</v>
      </c>
      <c r="AM154" s="142">
        <f>(SUMPRODUCT(AL154:AL$381,G154:G$381)+SUMPRODUCT(AL154:AL$381,H154:H$381))/12</f>
        <v>0</v>
      </c>
    </row>
    <row r="155" spans="1:39" x14ac:dyDescent="0.2">
      <c r="A155" s="7">
        <v>134</v>
      </c>
      <c r="B155" s="7">
        <v>67</v>
      </c>
      <c r="C155" s="7">
        <v>33.5</v>
      </c>
      <c r="D155" s="12">
        <f t="shared" si="43"/>
        <v>11.166666666666666</v>
      </c>
      <c r="E155" s="29">
        <f t="shared" si="59"/>
        <v>0</v>
      </c>
      <c r="F155" s="2">
        <f t="shared" si="44"/>
        <v>0</v>
      </c>
      <c r="G155" s="2">
        <f t="shared" si="52"/>
        <v>0</v>
      </c>
      <c r="H155" s="2">
        <f t="shared" si="53"/>
        <v>0</v>
      </c>
      <c r="I155" s="2">
        <f t="shared" si="42"/>
        <v>0</v>
      </c>
      <c r="J155" s="2">
        <f t="shared" si="60"/>
        <v>0</v>
      </c>
      <c r="K155" s="2">
        <f t="shared" si="45"/>
        <v>0</v>
      </c>
      <c r="L155" s="2">
        <f t="shared" si="45"/>
        <v>0</v>
      </c>
      <c r="M155" s="2"/>
      <c r="N155" s="28">
        <f t="shared" si="61"/>
        <v>0</v>
      </c>
      <c r="O155" s="2">
        <f t="shared" si="54"/>
        <v>0</v>
      </c>
      <c r="P155" s="2">
        <f t="shared" si="55"/>
        <v>0</v>
      </c>
      <c r="R155">
        <f t="shared" si="56"/>
        <v>134</v>
      </c>
      <c r="S155" s="89">
        <f t="shared" si="46"/>
        <v>0</v>
      </c>
      <c r="T155" s="89">
        <f>IF(AND(S155=0,S154&gt;0),SUM($G155:$H$381),S155)</f>
        <v>0</v>
      </c>
      <c r="U155" s="82">
        <f>SUM(T155:T$381)</f>
        <v>0</v>
      </c>
      <c r="V155" s="68">
        <f>localspline(R155,'BBG rates'!$G$10:$G$27,'BBG rates'!$K$10:$K$27)</f>
        <v>1.0191264573757928</v>
      </c>
      <c r="W155" s="68">
        <f>locallinterp(R155,'BBG rates'!$G$10:$G$27,'BBG rates'!$J$10:$J$27)</f>
        <v>-0.16524999999999998</v>
      </c>
      <c r="X155" s="56">
        <f t="shared" si="57"/>
        <v>-0.16537529195992384</v>
      </c>
      <c r="Y155" s="66">
        <f t="shared" si="47"/>
        <v>0</v>
      </c>
      <c r="Z155" s="72">
        <f t="shared" si="48"/>
        <v>0</v>
      </c>
      <c r="AA155" s="79">
        <f t="shared" si="49"/>
        <v>0</v>
      </c>
      <c r="AB155" s="81">
        <f t="shared" si="58"/>
        <v>0</v>
      </c>
      <c r="AD155" s="95">
        <f>locallinterp(R155,'BBG rates'!$N$10:$N$369,'BBG rates'!$P$10:$P$369)</f>
        <v>11.387084135193028</v>
      </c>
      <c r="AI155" s="185">
        <f t="shared" si="50"/>
        <v>134</v>
      </c>
      <c r="AJ155" s="127">
        <f>locallinterp(MIN(AI155,CAP_Senior*12),'BBG rates'!$X$24:$X$65,'BBG rates'!$Y$24:$Y$65)</f>
        <v>56.812042097061408</v>
      </c>
      <c r="AK155" s="127">
        <f>locallinterp(MIN(AI155,CAP_CB*12),'BBG rates'!$AA$25:$AA$40,'BBG rates'!$AC$25:$AC$40)</f>
        <v>10.233333333333333</v>
      </c>
      <c r="AL155" s="144">
        <f t="shared" si="51"/>
        <v>18.151713823167107</v>
      </c>
      <c r="AM155" s="142">
        <f>(SUMPRODUCT(AL155:AL$381,G155:G$381)+SUMPRODUCT(AL155:AL$381,H155:H$381))/12</f>
        <v>0</v>
      </c>
    </row>
    <row r="156" spans="1:39" x14ac:dyDescent="0.2">
      <c r="A156" s="7">
        <v>135</v>
      </c>
      <c r="B156" s="7">
        <v>67.5</v>
      </c>
      <c r="C156" s="7">
        <v>33.75</v>
      </c>
      <c r="D156" s="12">
        <f t="shared" si="43"/>
        <v>11.25</v>
      </c>
      <c r="E156" s="29">
        <f t="shared" si="59"/>
        <v>0</v>
      </c>
      <c r="F156" s="2">
        <f t="shared" si="44"/>
        <v>0</v>
      </c>
      <c r="G156" s="2">
        <f t="shared" si="52"/>
        <v>0</v>
      </c>
      <c r="H156" s="2">
        <f t="shared" si="53"/>
        <v>0</v>
      </c>
      <c r="I156" s="2">
        <f t="shared" si="42"/>
        <v>0</v>
      </c>
      <c r="J156" s="2">
        <f t="shared" si="60"/>
        <v>0</v>
      </c>
      <c r="K156" s="2">
        <f t="shared" si="45"/>
        <v>0</v>
      </c>
      <c r="L156" s="2">
        <f t="shared" si="45"/>
        <v>0</v>
      </c>
      <c r="M156" s="2"/>
      <c r="N156" s="28">
        <f t="shared" si="61"/>
        <v>0</v>
      </c>
      <c r="O156" s="2">
        <f t="shared" si="54"/>
        <v>0</v>
      </c>
      <c r="P156" s="2">
        <f t="shared" si="55"/>
        <v>0</v>
      </c>
      <c r="R156">
        <f t="shared" si="56"/>
        <v>135</v>
      </c>
      <c r="S156" s="89">
        <f t="shared" si="46"/>
        <v>0</v>
      </c>
      <c r="T156" s="89">
        <f>IF(AND(S156=0,S155&gt;0),SUM($G156:$H$381),S156)</f>
        <v>0</v>
      </c>
      <c r="U156" s="82">
        <f>SUM(T156:T$381)</f>
        <v>0</v>
      </c>
      <c r="V156" s="68">
        <f>localspline(R156,'BBG rates'!$G$10:$G$27,'BBG rates'!$K$10:$K$27)</f>
        <v>1.0187622049384828</v>
      </c>
      <c r="W156" s="68">
        <f>locallinterp(R156,'BBG rates'!$G$10:$G$27,'BBG rates'!$J$10:$J$27)</f>
        <v>-0.16087499999999999</v>
      </c>
      <c r="X156" s="56">
        <f t="shared" si="57"/>
        <v>-0.16099374223834673</v>
      </c>
      <c r="Y156" s="66">
        <f t="shared" si="47"/>
        <v>0</v>
      </c>
      <c r="Z156" s="72">
        <f t="shared" si="48"/>
        <v>0</v>
      </c>
      <c r="AA156" s="79">
        <f t="shared" si="49"/>
        <v>0</v>
      </c>
      <c r="AB156" s="81">
        <f t="shared" si="58"/>
        <v>0</v>
      </c>
      <c r="AD156" s="95">
        <f>locallinterp(R156,'BBG rates'!$N$10:$N$369,'BBG rates'!$P$10:$P$369)</f>
        <v>11.471980985604569</v>
      </c>
      <c r="AI156" s="185">
        <f t="shared" si="50"/>
        <v>135</v>
      </c>
      <c r="AJ156" s="127">
        <f>locallinterp(MIN(AI156,CAP_Senior*12),'BBG rates'!$X$24:$X$65,'BBG rates'!$Y$24:$Y$65)</f>
        <v>56.95010014855162</v>
      </c>
      <c r="AK156" s="127">
        <f>locallinterp(MIN(AI156,CAP_CB*12),'BBG rates'!$AA$25:$AA$40,'BBG rates'!$AC$25:$AC$40)</f>
        <v>10.25</v>
      </c>
      <c r="AL156" s="144">
        <f t="shared" si="51"/>
        <v>18.189017025253776</v>
      </c>
      <c r="AM156" s="142">
        <f>(SUMPRODUCT(AL156:AL$381,G156:G$381)+SUMPRODUCT(AL156:AL$381,H156:H$381))/12</f>
        <v>0</v>
      </c>
    </row>
    <row r="157" spans="1:39" x14ac:dyDescent="0.2">
      <c r="A157" s="7">
        <v>136</v>
      </c>
      <c r="B157" s="7">
        <v>68</v>
      </c>
      <c r="C157" s="7">
        <v>34</v>
      </c>
      <c r="D157" s="12">
        <f t="shared" si="43"/>
        <v>11.333333333333334</v>
      </c>
      <c r="E157" s="29">
        <f t="shared" si="59"/>
        <v>0</v>
      </c>
      <c r="F157" s="2">
        <f t="shared" si="44"/>
        <v>0</v>
      </c>
      <c r="G157" s="2">
        <f t="shared" si="52"/>
        <v>0</v>
      </c>
      <c r="H157" s="2">
        <f t="shared" si="53"/>
        <v>0</v>
      </c>
      <c r="I157" s="2">
        <f t="shared" si="42"/>
        <v>0</v>
      </c>
      <c r="J157" s="2">
        <f t="shared" si="60"/>
        <v>0</v>
      </c>
      <c r="K157" s="2">
        <f t="shared" si="45"/>
        <v>0</v>
      </c>
      <c r="L157" s="2">
        <f t="shared" si="45"/>
        <v>0</v>
      </c>
      <c r="M157" s="2"/>
      <c r="N157" s="28">
        <f t="shared" si="61"/>
        <v>0</v>
      </c>
      <c r="O157" s="2">
        <f t="shared" si="54"/>
        <v>0</v>
      </c>
      <c r="P157" s="2">
        <f t="shared" si="55"/>
        <v>0</v>
      </c>
      <c r="R157">
        <f t="shared" si="56"/>
        <v>136</v>
      </c>
      <c r="S157" s="89">
        <f t="shared" si="46"/>
        <v>0</v>
      </c>
      <c r="T157" s="89">
        <f>IF(AND(S157=0,S156&gt;0),SUM($G157:$H$381),S157)</f>
        <v>0</v>
      </c>
      <c r="U157" s="82">
        <f>SUM(T157:T$381)</f>
        <v>0</v>
      </c>
      <c r="V157" s="68">
        <f>localspline(R157,'BBG rates'!$G$10:$G$27,'BBG rates'!$K$10:$K$27)</f>
        <v>1.0183847794456817</v>
      </c>
      <c r="W157" s="68">
        <f>locallinterp(R157,'BBG rates'!$G$10:$G$27,'BBG rates'!$J$10:$J$27)</f>
        <v>-0.1565</v>
      </c>
      <c r="X157" s="56">
        <f t="shared" si="57"/>
        <v>-0.15661236851465254</v>
      </c>
      <c r="Y157" s="66">
        <f t="shared" si="47"/>
        <v>0</v>
      </c>
      <c r="Z157" s="72">
        <f t="shared" si="48"/>
        <v>0</v>
      </c>
      <c r="AA157" s="79">
        <f t="shared" si="49"/>
        <v>0</v>
      </c>
      <c r="AB157" s="81">
        <f t="shared" si="58"/>
        <v>0</v>
      </c>
      <c r="AD157" s="95">
        <f>locallinterp(R157,'BBG rates'!$N$10:$N$369,'BBG rates'!$P$10:$P$369)</f>
        <v>11.55684638389171</v>
      </c>
      <c r="AI157" s="185">
        <f t="shared" si="50"/>
        <v>136</v>
      </c>
      <c r="AJ157" s="127">
        <f>locallinterp(MIN(AI157,CAP_Senior*12),'BBG rates'!$X$24:$X$65,'BBG rates'!$Y$24:$Y$65)</f>
        <v>57.088158200041832</v>
      </c>
      <c r="AK157" s="127">
        <f>locallinterp(MIN(AI157,CAP_CB*12),'BBG rates'!$AA$25:$AA$40,'BBG rates'!$AC$25:$AC$40)</f>
        <v>10.266666666666666</v>
      </c>
      <c r="AL157" s="144">
        <f t="shared" si="51"/>
        <v>18.226320227340445</v>
      </c>
      <c r="AM157" s="142">
        <f>(SUMPRODUCT(AL157:AL$381,G157:G$381)+SUMPRODUCT(AL157:AL$381,H157:H$381))/12</f>
        <v>0</v>
      </c>
    </row>
    <row r="158" spans="1:39" x14ac:dyDescent="0.2">
      <c r="A158" s="7">
        <v>137</v>
      </c>
      <c r="B158" s="7">
        <v>68.5</v>
      </c>
      <c r="C158" s="7">
        <v>34.25</v>
      </c>
      <c r="D158" s="12">
        <f t="shared" si="43"/>
        <v>11.416666666666666</v>
      </c>
      <c r="E158" s="29">
        <f t="shared" si="59"/>
        <v>0</v>
      </c>
      <c r="F158" s="2">
        <f t="shared" si="44"/>
        <v>0</v>
      </c>
      <c r="G158" s="2">
        <f t="shared" si="52"/>
        <v>0</v>
      </c>
      <c r="H158" s="2">
        <f t="shared" si="53"/>
        <v>0</v>
      </c>
      <c r="I158" s="2">
        <f t="shared" si="42"/>
        <v>0</v>
      </c>
      <c r="J158" s="2">
        <f t="shared" si="60"/>
        <v>0</v>
      </c>
      <c r="K158" s="2">
        <f t="shared" si="45"/>
        <v>0</v>
      </c>
      <c r="L158" s="2">
        <f t="shared" si="45"/>
        <v>0</v>
      </c>
      <c r="M158" s="2"/>
      <c r="N158" s="28">
        <f t="shared" si="61"/>
        <v>0</v>
      </c>
      <c r="O158" s="2">
        <f t="shared" si="54"/>
        <v>0</v>
      </c>
      <c r="P158" s="2">
        <f t="shared" si="55"/>
        <v>0</v>
      </c>
      <c r="R158">
        <f t="shared" si="56"/>
        <v>137</v>
      </c>
      <c r="S158" s="89">
        <f t="shared" si="46"/>
        <v>0</v>
      </c>
      <c r="T158" s="89">
        <f>IF(AND(S158=0,S157&gt;0),SUM($G158:$H$381),S158)</f>
        <v>0</v>
      </c>
      <c r="U158" s="82">
        <f>SUM(T158:T$381)</f>
        <v>0</v>
      </c>
      <c r="V158" s="68">
        <f>localspline(R158,'BBG rates'!$G$10:$G$27,'BBG rates'!$K$10:$K$27)</f>
        <v>1.0179957450413588</v>
      </c>
      <c r="W158" s="68">
        <f>locallinterp(R158,'BBG rates'!$G$10:$G$27,'BBG rates'!$J$10:$J$27)</f>
        <v>-0.15212499999999998</v>
      </c>
      <c r="X158" s="56">
        <f t="shared" si="57"/>
        <v>-0.15223117077418635</v>
      </c>
      <c r="Y158" s="66">
        <f t="shared" si="47"/>
        <v>0</v>
      </c>
      <c r="Z158" s="72">
        <f t="shared" si="48"/>
        <v>0</v>
      </c>
      <c r="AA158" s="79">
        <f t="shared" si="49"/>
        <v>0</v>
      </c>
      <c r="AB158" s="81">
        <f t="shared" si="58"/>
        <v>0</v>
      </c>
      <c r="AD158" s="95">
        <f>locallinterp(R158,'BBG rates'!$N$10:$N$369,'BBG rates'!$P$10:$P$369)</f>
        <v>11.641679362645156</v>
      </c>
      <c r="AI158" s="185">
        <f t="shared" si="50"/>
        <v>137</v>
      </c>
      <c r="AJ158" s="127">
        <f>locallinterp(MIN(AI158,CAP_Senior*12),'BBG rates'!$X$24:$X$65,'BBG rates'!$Y$24:$Y$65)</f>
        <v>57.226216251532044</v>
      </c>
      <c r="AK158" s="127">
        <f>locallinterp(MIN(AI158,CAP_CB*12),'BBG rates'!$AA$25:$AA$40,'BBG rates'!$AC$25:$AC$40)</f>
        <v>10.283333333333333</v>
      </c>
      <c r="AL158" s="144">
        <f t="shared" si="51"/>
        <v>18.263623429427113</v>
      </c>
      <c r="AM158" s="142">
        <f>(SUMPRODUCT(AL158:AL$381,G158:G$381)+SUMPRODUCT(AL158:AL$381,H158:H$381))/12</f>
        <v>0</v>
      </c>
    </row>
    <row r="159" spans="1:39" x14ac:dyDescent="0.2">
      <c r="A159" s="7">
        <v>138</v>
      </c>
      <c r="B159" s="7">
        <v>69</v>
      </c>
      <c r="C159" s="7">
        <v>34.5</v>
      </c>
      <c r="D159" s="12">
        <f t="shared" si="43"/>
        <v>11.5</v>
      </c>
      <c r="E159" s="29">
        <f t="shared" si="59"/>
        <v>0</v>
      </c>
      <c r="F159" s="2">
        <f t="shared" si="44"/>
        <v>0</v>
      </c>
      <c r="G159" s="2">
        <f t="shared" si="52"/>
        <v>0</v>
      </c>
      <c r="H159" s="2">
        <f t="shared" si="53"/>
        <v>0</v>
      </c>
      <c r="I159" s="2">
        <f t="shared" si="42"/>
        <v>0</v>
      </c>
      <c r="J159" s="2">
        <f t="shared" si="60"/>
        <v>0</v>
      </c>
      <c r="K159" s="2">
        <f t="shared" si="45"/>
        <v>0</v>
      </c>
      <c r="L159" s="2">
        <f t="shared" si="45"/>
        <v>0</v>
      </c>
      <c r="M159" s="2"/>
      <c r="N159" s="28">
        <f t="shared" si="61"/>
        <v>0</v>
      </c>
      <c r="O159" s="2">
        <f t="shared" si="54"/>
        <v>0</v>
      </c>
      <c r="P159" s="2">
        <f t="shared" si="55"/>
        <v>0</v>
      </c>
      <c r="R159">
        <f t="shared" si="56"/>
        <v>138</v>
      </c>
      <c r="S159" s="89">
        <f t="shared" si="46"/>
        <v>0</v>
      </c>
      <c r="T159" s="89">
        <f>IF(AND(S159=0,S158&gt;0),SUM($G159:$H$381),S159)</f>
        <v>0</v>
      </c>
      <c r="U159" s="82">
        <f>SUM(T159:T$381)</f>
        <v>0</v>
      </c>
      <c r="V159" s="68">
        <f>localspline(R159,'BBG rates'!$G$10:$G$27,'BBG rates'!$K$10:$K$27)</f>
        <v>1.0175968446748129</v>
      </c>
      <c r="W159" s="68">
        <f>locallinterp(R159,'BBG rates'!$G$10:$G$27,'BBG rates'!$J$10:$J$27)</f>
        <v>-0.14774999999999999</v>
      </c>
      <c r="X159" s="56">
        <f t="shared" si="57"/>
        <v>-0.14785014900229321</v>
      </c>
      <c r="Y159" s="66">
        <f t="shared" si="47"/>
        <v>0</v>
      </c>
      <c r="Z159" s="72">
        <f t="shared" si="48"/>
        <v>0</v>
      </c>
      <c r="AA159" s="79">
        <f t="shared" si="49"/>
        <v>0</v>
      </c>
      <c r="AB159" s="81">
        <f t="shared" si="58"/>
        <v>0</v>
      </c>
      <c r="AD159" s="95">
        <f>locallinterp(R159,'BBG rates'!$N$10:$N$369,'BBG rates'!$P$10:$P$369)</f>
        <v>11.726479099701391</v>
      </c>
      <c r="AI159" s="185">
        <f t="shared" si="50"/>
        <v>138</v>
      </c>
      <c r="AJ159" s="127">
        <f>locallinterp(MIN(AI159,CAP_Senior*12),'BBG rates'!$X$24:$X$65,'BBG rates'!$Y$24:$Y$65)</f>
        <v>57.364274303022256</v>
      </c>
      <c r="AK159" s="127">
        <f>locallinterp(MIN(AI159,CAP_CB*12),'BBG rates'!$AA$25:$AA$40,'BBG rates'!$AC$25:$AC$40)</f>
        <v>10.3</v>
      </c>
      <c r="AL159" s="144">
        <f t="shared" si="51"/>
        <v>18.300926631513782</v>
      </c>
      <c r="AM159" s="142">
        <f>(SUMPRODUCT(AL159:AL$381,G159:G$381)+SUMPRODUCT(AL159:AL$381,H159:H$381))/12</f>
        <v>0</v>
      </c>
    </row>
    <row r="160" spans="1:39" x14ac:dyDescent="0.2">
      <c r="A160" s="7">
        <v>139</v>
      </c>
      <c r="B160" s="7">
        <v>69.5</v>
      </c>
      <c r="C160" s="7">
        <v>34.75</v>
      </c>
      <c r="D160" s="12">
        <f t="shared" si="43"/>
        <v>11.583333333333334</v>
      </c>
      <c r="E160" s="29">
        <f t="shared" si="59"/>
        <v>0</v>
      </c>
      <c r="F160" s="2">
        <f t="shared" si="44"/>
        <v>0</v>
      </c>
      <c r="G160" s="2">
        <f t="shared" si="52"/>
        <v>0</v>
      </c>
      <c r="H160" s="2">
        <f t="shared" si="53"/>
        <v>0</v>
      </c>
      <c r="I160" s="2">
        <f t="shared" si="42"/>
        <v>0</v>
      </c>
      <c r="J160" s="2">
        <f t="shared" si="60"/>
        <v>0</v>
      </c>
      <c r="K160" s="2">
        <f t="shared" si="45"/>
        <v>0</v>
      </c>
      <c r="L160" s="2">
        <f t="shared" si="45"/>
        <v>0</v>
      </c>
      <c r="M160" s="2"/>
      <c r="N160" s="28">
        <f t="shared" si="61"/>
        <v>0</v>
      </c>
      <c r="O160" s="2">
        <f t="shared" si="54"/>
        <v>0</v>
      </c>
      <c r="P160" s="2">
        <f t="shared" si="55"/>
        <v>0</v>
      </c>
      <c r="R160">
        <f t="shared" si="56"/>
        <v>139</v>
      </c>
      <c r="S160" s="89">
        <f t="shared" si="46"/>
        <v>0</v>
      </c>
      <c r="T160" s="89">
        <f>IF(AND(S160=0,S159&gt;0),SUM($G160:$H$381),S160)</f>
        <v>0</v>
      </c>
      <c r="U160" s="82">
        <f>SUM(T160:T$381)</f>
        <v>0</v>
      </c>
      <c r="V160" s="68">
        <f>localspline(R160,'BBG rates'!$G$10:$G$27,'BBG rates'!$K$10:$K$27)</f>
        <v>1.0171896126895736</v>
      </c>
      <c r="W160" s="68">
        <f>locallinterp(R160,'BBG rates'!$G$10:$G$27,'BBG rates'!$J$10:$J$27)</f>
        <v>-0.143375</v>
      </c>
      <c r="X160" s="56">
        <f t="shared" si="57"/>
        <v>-0.14346930318391848</v>
      </c>
      <c r="Y160" s="66">
        <f t="shared" si="47"/>
        <v>0</v>
      </c>
      <c r="Z160" s="72">
        <f t="shared" si="48"/>
        <v>0</v>
      </c>
      <c r="AA160" s="79">
        <f t="shared" si="49"/>
        <v>0</v>
      </c>
      <c r="AB160" s="81">
        <f t="shared" si="58"/>
        <v>0</v>
      </c>
      <c r="AD160" s="95">
        <f>locallinterp(R160,'BBG rates'!$N$10:$N$369,'BBG rates'!$P$10:$P$369)</f>
        <v>11.811244900758856</v>
      </c>
      <c r="AI160" s="185">
        <f t="shared" si="50"/>
        <v>139</v>
      </c>
      <c r="AJ160" s="127">
        <f>locallinterp(MIN(AI160,CAP_Senior*12),'BBG rates'!$X$24:$X$65,'BBG rates'!$Y$24:$Y$65)</f>
        <v>57.502332354512468</v>
      </c>
      <c r="AK160" s="127">
        <f>locallinterp(MIN(AI160,CAP_CB*12),'BBG rates'!$AA$25:$AA$40,'BBG rates'!$AC$25:$AC$40)</f>
        <v>10.316666666666666</v>
      </c>
      <c r="AL160" s="144">
        <f t="shared" si="51"/>
        <v>18.338229833600451</v>
      </c>
      <c r="AM160" s="142">
        <f>(SUMPRODUCT(AL160:AL$381,G160:G$381)+SUMPRODUCT(AL160:AL$381,H160:H$381))/12</f>
        <v>0</v>
      </c>
    </row>
    <row r="161" spans="1:39" x14ac:dyDescent="0.2">
      <c r="A161" s="7">
        <v>140</v>
      </c>
      <c r="B161" s="7">
        <v>70</v>
      </c>
      <c r="C161" s="7">
        <v>35</v>
      </c>
      <c r="D161" s="12">
        <f t="shared" si="43"/>
        <v>11.666666666666666</v>
      </c>
      <c r="E161" s="29">
        <f t="shared" si="59"/>
        <v>0</v>
      </c>
      <c r="F161" s="2">
        <f t="shared" si="44"/>
        <v>0</v>
      </c>
      <c r="G161" s="2">
        <f t="shared" si="52"/>
        <v>0</v>
      </c>
      <c r="H161" s="2">
        <f t="shared" si="53"/>
        <v>0</v>
      </c>
      <c r="I161" s="2">
        <f t="shared" si="42"/>
        <v>0</v>
      </c>
      <c r="J161" s="2">
        <f t="shared" si="60"/>
        <v>0</v>
      </c>
      <c r="K161" s="2">
        <f t="shared" si="45"/>
        <v>0</v>
      </c>
      <c r="L161" s="2">
        <f t="shared" si="45"/>
        <v>0</v>
      </c>
      <c r="M161" s="2"/>
      <c r="N161" s="28">
        <f t="shared" si="61"/>
        <v>0</v>
      </c>
      <c r="O161" s="2">
        <f t="shared" si="54"/>
        <v>0</v>
      </c>
      <c r="P161" s="2">
        <f t="shared" si="55"/>
        <v>0</v>
      </c>
      <c r="R161">
        <f t="shared" si="56"/>
        <v>140</v>
      </c>
      <c r="S161" s="89">
        <f t="shared" si="46"/>
        <v>0</v>
      </c>
      <c r="T161" s="89">
        <f>IF(AND(S161=0,S160&gt;0),SUM($G161:$H$381),S161)</f>
        <v>0</v>
      </c>
      <c r="U161" s="82">
        <f>SUM(T161:T$381)</f>
        <v>0</v>
      </c>
      <c r="V161" s="68">
        <f>localspline(R161,'BBG rates'!$G$10:$G$27,'BBG rates'!$K$10:$K$27)</f>
        <v>1.0167757324483095</v>
      </c>
      <c r="W161" s="68">
        <f>locallinterp(R161,'BBG rates'!$G$10:$G$27,'BBG rates'!$J$10:$J$27)</f>
        <v>-0.13899999999999998</v>
      </c>
      <c r="X161" s="56">
        <f t="shared" si="57"/>
        <v>-0.13908863330454047</v>
      </c>
      <c r="Y161" s="66">
        <f t="shared" si="47"/>
        <v>0</v>
      </c>
      <c r="Z161" s="72">
        <f t="shared" si="48"/>
        <v>0</v>
      </c>
      <c r="AA161" s="79">
        <f t="shared" si="49"/>
        <v>0</v>
      </c>
      <c r="AB161" s="81">
        <f t="shared" si="58"/>
        <v>0</v>
      </c>
      <c r="AD161" s="95">
        <f>locallinterp(R161,'BBG rates'!$N$10:$N$369,'BBG rates'!$P$10:$P$369)</f>
        <v>11.895976211796215</v>
      </c>
      <c r="AI161" s="185">
        <f t="shared" si="50"/>
        <v>140</v>
      </c>
      <c r="AJ161" s="127">
        <f>locallinterp(MIN(AI161,CAP_Senior*12),'BBG rates'!$X$24:$X$65,'BBG rates'!$Y$24:$Y$65)</f>
        <v>57.64039040600268</v>
      </c>
      <c r="AK161" s="127">
        <f>locallinterp(MIN(AI161,CAP_CB*12),'BBG rates'!$AA$25:$AA$40,'BBG rates'!$AC$25:$AC$40)</f>
        <v>10.333333333333334</v>
      </c>
      <c r="AL161" s="144">
        <f t="shared" si="51"/>
        <v>18.375533035687123</v>
      </c>
      <c r="AM161" s="142">
        <f>(SUMPRODUCT(AL161:AL$381,G161:G$381)+SUMPRODUCT(AL161:AL$381,H161:H$381))/12</f>
        <v>0</v>
      </c>
    </row>
    <row r="162" spans="1:39" x14ac:dyDescent="0.2">
      <c r="A162" s="7">
        <v>141</v>
      </c>
      <c r="B162" s="7">
        <v>70.5</v>
      </c>
      <c r="C162" s="7">
        <v>35.25</v>
      </c>
      <c r="D162" s="12">
        <f t="shared" si="43"/>
        <v>11.75</v>
      </c>
      <c r="E162" s="29">
        <f t="shared" si="59"/>
        <v>0</v>
      </c>
      <c r="F162" s="2">
        <f t="shared" si="44"/>
        <v>0</v>
      </c>
      <c r="G162" s="2">
        <f t="shared" si="52"/>
        <v>0</v>
      </c>
      <c r="H162" s="2">
        <f t="shared" si="53"/>
        <v>0</v>
      </c>
      <c r="I162" s="2">
        <f t="shared" si="42"/>
        <v>0</v>
      </c>
      <c r="J162" s="2">
        <f t="shared" si="60"/>
        <v>0</v>
      </c>
      <c r="K162" s="2">
        <f t="shared" si="45"/>
        <v>0</v>
      </c>
      <c r="L162" s="2">
        <f t="shared" si="45"/>
        <v>0</v>
      </c>
      <c r="M162" s="2"/>
      <c r="N162" s="28">
        <f t="shared" si="61"/>
        <v>0</v>
      </c>
      <c r="O162" s="2">
        <f t="shared" si="54"/>
        <v>0</v>
      </c>
      <c r="P162" s="2">
        <f t="shared" si="55"/>
        <v>0</v>
      </c>
      <c r="R162">
        <f t="shared" si="56"/>
        <v>141</v>
      </c>
      <c r="S162" s="89">
        <f t="shared" si="46"/>
        <v>0</v>
      </c>
      <c r="T162" s="89">
        <f>IF(AND(S162=0,S161&gt;0),SUM($G162:$H$381),S162)</f>
        <v>0</v>
      </c>
      <c r="U162" s="82">
        <f>SUM(T162:T$381)</f>
        <v>0</v>
      </c>
      <c r="V162" s="68">
        <f>localspline(R162,'BBG rates'!$G$10:$G$27,'BBG rates'!$K$10:$K$27)</f>
        <v>1.0163567680807404</v>
      </c>
      <c r="W162" s="68">
        <f>locallinterp(R162,'BBG rates'!$G$10:$G$27,'BBG rates'!$J$10:$J$27)</f>
        <v>-0.13462499999999999</v>
      </c>
      <c r="X162" s="56">
        <f t="shared" si="57"/>
        <v>-0.13470813934923775</v>
      </c>
      <c r="Y162" s="66">
        <f t="shared" si="47"/>
        <v>0</v>
      </c>
      <c r="Z162" s="72">
        <f t="shared" si="48"/>
        <v>0</v>
      </c>
      <c r="AA162" s="79">
        <f t="shared" si="49"/>
        <v>0</v>
      </c>
      <c r="AB162" s="81">
        <f t="shared" si="58"/>
        <v>0</v>
      </c>
      <c r="AD162" s="95">
        <f>locallinterp(R162,'BBG rates'!$N$10:$N$369,'BBG rates'!$P$10:$P$369)</f>
        <v>11.980672609136278</v>
      </c>
      <c r="AI162" s="185">
        <f t="shared" si="50"/>
        <v>141</v>
      </c>
      <c r="AJ162" s="127">
        <f>locallinterp(MIN(AI162,CAP_Senior*12),'BBG rates'!$X$24:$X$65,'BBG rates'!$Y$24:$Y$65)</f>
        <v>57.778448457492892</v>
      </c>
      <c r="AK162" s="127">
        <f>locallinterp(MIN(AI162,CAP_CB*12),'BBG rates'!$AA$25:$AA$40,'BBG rates'!$AC$25:$AC$40)</f>
        <v>10.35</v>
      </c>
      <c r="AL162" s="144">
        <f t="shared" si="51"/>
        <v>18.412836237773789</v>
      </c>
      <c r="AM162" s="142">
        <f>(SUMPRODUCT(AL162:AL$381,G162:G$381)+SUMPRODUCT(AL162:AL$381,H162:H$381))/12</f>
        <v>0</v>
      </c>
    </row>
    <row r="163" spans="1:39" x14ac:dyDescent="0.2">
      <c r="A163" s="7">
        <v>142</v>
      </c>
      <c r="B163" s="7">
        <v>71</v>
      </c>
      <c r="C163" s="7">
        <v>35.5</v>
      </c>
      <c r="D163" s="12">
        <f t="shared" si="43"/>
        <v>11.833333333333334</v>
      </c>
      <c r="E163" s="29">
        <f t="shared" si="59"/>
        <v>0</v>
      </c>
      <c r="F163" s="2">
        <f t="shared" si="44"/>
        <v>0</v>
      </c>
      <c r="G163" s="2">
        <f t="shared" si="52"/>
        <v>0</v>
      </c>
      <c r="H163" s="2">
        <f t="shared" si="53"/>
        <v>0</v>
      </c>
      <c r="I163" s="2">
        <f t="shared" si="42"/>
        <v>0</v>
      </c>
      <c r="J163" s="2">
        <f t="shared" si="60"/>
        <v>0</v>
      </c>
      <c r="K163" s="2">
        <f t="shared" si="45"/>
        <v>0</v>
      </c>
      <c r="L163" s="2">
        <f t="shared" si="45"/>
        <v>0</v>
      </c>
      <c r="M163" s="2"/>
      <c r="N163" s="28">
        <f t="shared" si="61"/>
        <v>0</v>
      </c>
      <c r="O163" s="2">
        <f t="shared" si="54"/>
        <v>0</v>
      </c>
      <c r="P163" s="2">
        <f t="shared" si="55"/>
        <v>0</v>
      </c>
      <c r="R163">
        <f t="shared" si="56"/>
        <v>142</v>
      </c>
      <c r="S163" s="89">
        <f t="shared" si="46"/>
        <v>0</v>
      </c>
      <c r="T163" s="89">
        <f>IF(AND(S163=0,S162&gt;0),SUM($G163:$H$381),S163)</f>
        <v>0</v>
      </c>
      <c r="U163" s="82">
        <f>SUM(T163:T$381)</f>
        <v>0</v>
      </c>
      <c r="V163" s="68">
        <f>localspline(R163,'BBG rates'!$G$10:$G$27,'BBG rates'!$K$10:$K$27)</f>
        <v>1.0159343880521383</v>
      </c>
      <c r="W163" s="68">
        <f>locallinterp(R163,'BBG rates'!$G$10:$G$27,'BBG rates'!$J$10:$J$27)</f>
        <v>-0.13025</v>
      </c>
      <c r="X163" s="56">
        <f t="shared" si="57"/>
        <v>-0.13032782130335541</v>
      </c>
      <c r="Y163" s="66">
        <f t="shared" si="47"/>
        <v>0</v>
      </c>
      <c r="Z163" s="72">
        <f t="shared" si="48"/>
        <v>0</v>
      </c>
      <c r="AA163" s="79">
        <f t="shared" si="49"/>
        <v>0</v>
      </c>
      <c r="AB163" s="81">
        <f t="shared" si="58"/>
        <v>0</v>
      </c>
      <c r="AD163" s="95">
        <f>locallinterp(R163,'BBG rates'!$N$10:$N$369,'BBG rates'!$P$10:$P$369)</f>
        <v>12.065333808140622</v>
      </c>
      <c r="AI163" s="185">
        <f t="shared" si="50"/>
        <v>142</v>
      </c>
      <c r="AJ163" s="127">
        <f>locallinterp(MIN(AI163,CAP_Senior*12),'BBG rates'!$X$24:$X$65,'BBG rates'!$Y$24:$Y$65)</f>
        <v>57.916506508983105</v>
      </c>
      <c r="AK163" s="127">
        <f>locallinterp(MIN(AI163,CAP_CB*12),'BBG rates'!$AA$25:$AA$40,'BBG rates'!$AC$25:$AC$40)</f>
        <v>10.366666666666667</v>
      </c>
      <c r="AL163" s="144">
        <f t="shared" si="51"/>
        <v>18.450139439860461</v>
      </c>
      <c r="AM163" s="142">
        <f>(SUMPRODUCT(AL163:AL$381,G163:G$381)+SUMPRODUCT(AL163:AL$381,H163:H$381))/12</f>
        <v>0</v>
      </c>
    </row>
    <row r="164" spans="1:39" x14ac:dyDescent="0.2">
      <c r="A164" s="7">
        <v>143</v>
      </c>
      <c r="B164" s="7">
        <v>71.5</v>
      </c>
      <c r="C164" s="7">
        <v>35.75</v>
      </c>
      <c r="D164" s="12">
        <f t="shared" si="43"/>
        <v>11.916666666666666</v>
      </c>
      <c r="E164" s="29">
        <f t="shared" si="59"/>
        <v>0</v>
      </c>
      <c r="F164" s="2">
        <f t="shared" si="44"/>
        <v>0</v>
      </c>
      <c r="G164" s="2">
        <f t="shared" si="52"/>
        <v>0</v>
      </c>
      <c r="H164" s="2">
        <f t="shared" si="53"/>
        <v>0</v>
      </c>
      <c r="I164" s="2">
        <f t="shared" si="42"/>
        <v>0</v>
      </c>
      <c r="J164" s="2">
        <f t="shared" si="60"/>
        <v>0</v>
      </c>
      <c r="K164" s="2">
        <f t="shared" si="45"/>
        <v>0</v>
      </c>
      <c r="L164" s="2">
        <f t="shared" si="45"/>
        <v>0</v>
      </c>
      <c r="M164" s="2"/>
      <c r="N164" s="28">
        <f t="shared" si="61"/>
        <v>0</v>
      </c>
      <c r="O164" s="2">
        <f t="shared" si="54"/>
        <v>0</v>
      </c>
      <c r="P164" s="2">
        <f t="shared" si="55"/>
        <v>0</v>
      </c>
      <c r="R164">
        <f t="shared" si="56"/>
        <v>143</v>
      </c>
      <c r="S164" s="89">
        <f t="shared" si="46"/>
        <v>0</v>
      </c>
      <c r="T164" s="89">
        <f>IF(AND(S164=0,S163&gt;0),SUM($G164:$H$381),S164)</f>
        <v>0</v>
      </c>
      <c r="U164" s="82">
        <f>SUM(T164:T$381)</f>
        <v>0</v>
      </c>
      <c r="V164" s="68">
        <f>localspline(R164,'BBG rates'!$G$10:$G$27,'BBG rates'!$K$10:$K$27)</f>
        <v>1.0155101937521822</v>
      </c>
      <c r="W164" s="68">
        <f>locallinterp(R164,'BBG rates'!$G$10:$G$27,'BBG rates'!$J$10:$J$27)</f>
        <v>-0.12587499999999999</v>
      </c>
      <c r="X164" s="56">
        <f t="shared" si="57"/>
        <v>-0.12594767915197203</v>
      </c>
      <c r="Y164" s="66">
        <f t="shared" si="47"/>
        <v>0</v>
      </c>
      <c r="Z164" s="72">
        <f t="shared" si="48"/>
        <v>0</v>
      </c>
      <c r="AA164" s="79">
        <f t="shared" si="49"/>
        <v>0</v>
      </c>
      <c r="AB164" s="81">
        <f t="shared" si="58"/>
        <v>0</v>
      </c>
      <c r="AD164" s="95">
        <f>locallinterp(R164,'BBG rates'!$N$10:$N$369,'BBG rates'!$P$10:$P$369)</f>
        <v>12.14995965761997</v>
      </c>
      <c r="AI164" s="185">
        <f t="shared" si="50"/>
        <v>143</v>
      </c>
      <c r="AJ164" s="127">
        <f>locallinterp(MIN(AI164,CAP_Senior*12),'BBG rates'!$X$24:$X$65,'BBG rates'!$Y$24:$Y$65)</f>
        <v>58.054564560473317</v>
      </c>
      <c r="AK164" s="127">
        <f>locallinterp(MIN(AI164,CAP_CB*12),'BBG rates'!$AA$25:$AA$40,'BBG rates'!$AC$25:$AC$40)</f>
        <v>10.383333333333333</v>
      </c>
      <c r="AL164" s="144">
        <f t="shared" si="51"/>
        <v>18.48744264194713</v>
      </c>
      <c r="AM164" s="142">
        <f>(SUMPRODUCT(AL164:AL$381,G164:G$381)+SUMPRODUCT(AL164:AL$381,H164:H$381))/12</f>
        <v>0</v>
      </c>
    </row>
    <row r="165" spans="1:39" x14ac:dyDescent="0.2">
      <c r="A165" s="7">
        <v>144</v>
      </c>
      <c r="B165" s="7">
        <v>72</v>
      </c>
      <c r="C165" s="7">
        <v>36</v>
      </c>
      <c r="D165" s="12">
        <f t="shared" si="43"/>
        <v>12</v>
      </c>
      <c r="E165" s="29">
        <f t="shared" si="59"/>
        <v>0</v>
      </c>
      <c r="F165" s="2">
        <f t="shared" si="44"/>
        <v>0</v>
      </c>
      <c r="G165" s="2">
        <f t="shared" si="52"/>
        <v>0</v>
      </c>
      <c r="H165" s="2">
        <f t="shared" si="53"/>
        <v>0</v>
      </c>
      <c r="I165" s="2">
        <f t="shared" si="42"/>
        <v>0</v>
      </c>
      <c r="J165" s="2">
        <f t="shared" si="60"/>
        <v>0</v>
      </c>
      <c r="K165" s="2">
        <f t="shared" si="45"/>
        <v>0</v>
      </c>
      <c r="L165" s="2">
        <f t="shared" si="45"/>
        <v>0</v>
      </c>
      <c r="M165" s="2"/>
      <c r="N165" s="28">
        <f t="shared" si="61"/>
        <v>0</v>
      </c>
      <c r="O165" s="2">
        <f t="shared" si="54"/>
        <v>0</v>
      </c>
      <c r="P165" s="2">
        <f t="shared" si="55"/>
        <v>0</v>
      </c>
      <c r="R165">
        <f t="shared" si="56"/>
        <v>144</v>
      </c>
      <c r="S165" s="89">
        <f t="shared" si="46"/>
        <v>0</v>
      </c>
      <c r="T165" s="89">
        <f>IF(AND(S165=0,S164&gt;0),SUM($G165:$H$381),S165)</f>
        <v>0</v>
      </c>
      <c r="U165" s="82">
        <f>SUM(T165:T$381)</f>
        <v>0</v>
      </c>
      <c r="V165" s="68">
        <f>localspline(R165,'BBG rates'!$G$10:$G$27,'BBG rates'!$K$10:$K$27)</f>
        <v>1.0150858163833618</v>
      </c>
      <c r="W165" s="68">
        <f>locallinterp(R165,'BBG rates'!$G$10:$G$27,'BBG rates'!$J$10:$J$27)</f>
        <v>-0.1215</v>
      </c>
      <c r="X165" s="56">
        <f t="shared" si="57"/>
        <v>-0.12156771288043267</v>
      </c>
      <c r="Y165" s="66">
        <f t="shared" si="47"/>
        <v>0</v>
      </c>
      <c r="Z165" s="72">
        <f t="shared" si="48"/>
        <v>0</v>
      </c>
      <c r="AA165" s="79">
        <f t="shared" si="49"/>
        <v>0</v>
      </c>
      <c r="AB165" s="81">
        <f t="shared" si="58"/>
        <v>0</v>
      </c>
      <c r="AD165" s="95">
        <f>locallinterp(R165,'BBG rates'!$N$10:$N$369,'BBG rates'!$P$10:$P$369)</f>
        <v>12.234550142318584</v>
      </c>
      <c r="AI165" s="185">
        <f t="shared" si="50"/>
        <v>144</v>
      </c>
      <c r="AJ165" s="127">
        <f>locallinterp(MIN(AI165,CAP_Senior*12),'BBG rates'!$X$24:$X$65,'BBG rates'!$Y$24:$Y$65)</f>
        <v>58.192622611963529</v>
      </c>
      <c r="AK165" s="127">
        <f>locallinterp(MIN(AI165,CAP_CB*12),'BBG rates'!$AA$25:$AA$40,'BBG rates'!$AC$25:$AC$40)</f>
        <v>10.4</v>
      </c>
      <c r="AL165" s="144">
        <f t="shared" si="51"/>
        <v>18.524745844033802</v>
      </c>
      <c r="AM165" s="142">
        <f>(SUMPRODUCT(AL165:AL$381,G165:G$381)+SUMPRODUCT(AL165:AL$381,H165:H$381))/12</f>
        <v>0</v>
      </c>
    </row>
    <row r="166" spans="1:39" x14ac:dyDescent="0.2">
      <c r="A166" s="7">
        <v>145</v>
      </c>
      <c r="B166" s="7">
        <v>72.5</v>
      </c>
      <c r="C166" s="7">
        <v>36.25</v>
      </c>
      <c r="D166" s="12">
        <f t="shared" si="43"/>
        <v>12.083333333333334</v>
      </c>
      <c r="E166" s="29">
        <f t="shared" si="59"/>
        <v>0</v>
      </c>
      <c r="F166" s="2">
        <f t="shared" si="44"/>
        <v>0</v>
      </c>
      <c r="G166" s="2">
        <f t="shared" si="52"/>
        <v>0</v>
      </c>
      <c r="H166" s="2">
        <f t="shared" si="53"/>
        <v>0</v>
      </c>
      <c r="I166" s="2">
        <f t="shared" si="42"/>
        <v>0</v>
      </c>
      <c r="J166" s="2">
        <f t="shared" si="60"/>
        <v>0</v>
      </c>
      <c r="K166" s="2">
        <f t="shared" si="45"/>
        <v>0</v>
      </c>
      <c r="L166" s="2">
        <f t="shared" si="45"/>
        <v>0</v>
      </c>
      <c r="M166" s="2"/>
      <c r="N166" s="28">
        <f t="shared" si="61"/>
        <v>0</v>
      </c>
      <c r="O166" s="2">
        <f t="shared" si="54"/>
        <v>0</v>
      </c>
      <c r="P166" s="2">
        <f t="shared" si="55"/>
        <v>0</v>
      </c>
      <c r="R166">
        <f t="shared" si="56"/>
        <v>145</v>
      </c>
      <c r="S166" s="89">
        <f t="shared" si="46"/>
        <v>0</v>
      </c>
      <c r="T166" s="89">
        <f>IF(AND(S166=0,S165&gt;0),SUM($G166:$H$381),S166)</f>
        <v>0</v>
      </c>
      <c r="U166" s="82">
        <f>SUM(T166:T$381)</f>
        <v>0</v>
      </c>
      <c r="V166" s="68">
        <f>localspline(R166,'BBG rates'!$G$10:$G$27,'BBG rates'!$K$10:$K$27)</f>
        <v>1.0146625671640166</v>
      </c>
      <c r="W166" s="68">
        <f>locallinterp(R166,'BBG rates'!$G$10:$G$27,'BBG rates'!$J$10:$J$27)</f>
        <v>-0.11824999999999999</v>
      </c>
      <c r="X166" s="56">
        <f t="shared" si="57"/>
        <v>-0.11831413749665565</v>
      </c>
      <c r="Y166" s="66">
        <f t="shared" si="47"/>
        <v>0</v>
      </c>
      <c r="Z166" s="72">
        <f t="shared" si="48"/>
        <v>0</v>
      </c>
      <c r="AA166" s="79">
        <f t="shared" si="49"/>
        <v>0</v>
      </c>
      <c r="AB166" s="81">
        <f t="shared" si="58"/>
        <v>0</v>
      </c>
      <c r="AD166" s="95">
        <f>locallinterp(R166,'BBG rates'!$N$10:$N$369,'BBG rates'!$P$10:$P$369)</f>
        <v>12.319105356248919</v>
      </c>
      <c r="AI166" s="185">
        <f t="shared" si="50"/>
        <v>145</v>
      </c>
      <c r="AJ166" s="127">
        <f>locallinterp(MIN(AI166,CAP_Senior*12),'BBG rates'!$X$24:$X$65,'BBG rates'!$Y$24:$Y$65)</f>
        <v>58.31962370813887</v>
      </c>
      <c r="AK166" s="127">
        <f>locallinterp(MIN(AI166,CAP_CB*12),'BBG rates'!$AA$25:$AA$40,'BBG rates'!$AC$25:$AC$40)</f>
        <v>10.416666666666668</v>
      </c>
      <c r="AL166" s="144">
        <f t="shared" si="51"/>
        <v>18.560169363716945</v>
      </c>
      <c r="AM166" s="142">
        <f>(SUMPRODUCT(AL166:AL$381,G166:G$381)+SUMPRODUCT(AL166:AL$381,H166:H$381))/12</f>
        <v>0</v>
      </c>
    </row>
    <row r="167" spans="1:39" x14ac:dyDescent="0.2">
      <c r="A167" s="7">
        <v>146</v>
      </c>
      <c r="B167" s="7">
        <v>73</v>
      </c>
      <c r="C167" s="7">
        <v>36.5</v>
      </c>
      <c r="D167" s="12">
        <f t="shared" si="43"/>
        <v>12.166666666666666</v>
      </c>
      <c r="E167" s="29">
        <f t="shared" si="59"/>
        <v>0</v>
      </c>
      <c r="F167" s="2">
        <f t="shared" si="44"/>
        <v>0</v>
      </c>
      <c r="G167" s="2">
        <f t="shared" si="52"/>
        <v>0</v>
      </c>
      <c r="H167" s="2">
        <f t="shared" si="53"/>
        <v>0</v>
      </c>
      <c r="I167" s="2">
        <f t="shared" si="42"/>
        <v>0</v>
      </c>
      <c r="J167" s="2">
        <f t="shared" si="60"/>
        <v>0</v>
      </c>
      <c r="K167" s="2">
        <f t="shared" si="45"/>
        <v>0</v>
      </c>
      <c r="L167" s="2">
        <f t="shared" si="45"/>
        <v>0</v>
      </c>
      <c r="M167" s="2"/>
      <c r="N167" s="28">
        <f t="shared" si="61"/>
        <v>0</v>
      </c>
      <c r="O167" s="2">
        <f t="shared" si="54"/>
        <v>0</v>
      </c>
      <c r="P167" s="2">
        <f t="shared" si="55"/>
        <v>0</v>
      </c>
      <c r="R167">
        <f t="shared" si="56"/>
        <v>146</v>
      </c>
      <c r="S167" s="89">
        <f t="shared" si="46"/>
        <v>0</v>
      </c>
      <c r="T167" s="89">
        <f>IF(AND(S167=0,S166&gt;0),SUM($G167:$H$381),S167)</f>
        <v>0</v>
      </c>
      <c r="U167" s="82">
        <f>SUM(T167:T$381)</f>
        <v>0</v>
      </c>
      <c r="V167" s="68">
        <f>localspline(R167,'BBG rates'!$G$10:$G$27,'BBG rates'!$K$10:$K$27)</f>
        <v>1.0142408102107541</v>
      </c>
      <c r="W167" s="68">
        <f>locallinterp(R167,'BBG rates'!$G$10:$G$27,'BBG rates'!$J$10:$J$27)</f>
        <v>-0.11499999999999999</v>
      </c>
      <c r="X167" s="56">
        <f t="shared" si="57"/>
        <v>-0.11506065915565244</v>
      </c>
      <c r="Y167" s="66">
        <f t="shared" si="47"/>
        <v>0</v>
      </c>
      <c r="Z167" s="72">
        <f t="shared" si="48"/>
        <v>0</v>
      </c>
      <c r="AA167" s="79">
        <f t="shared" si="49"/>
        <v>0</v>
      </c>
      <c r="AB167" s="81">
        <f t="shared" si="58"/>
        <v>0</v>
      </c>
      <c r="AD167" s="95">
        <f>locallinterp(R167,'BBG rates'!$N$10:$N$369,'BBG rates'!$P$10:$P$369)</f>
        <v>12.403625423766481</v>
      </c>
      <c r="AI167" s="185">
        <f t="shared" si="50"/>
        <v>146</v>
      </c>
      <c r="AJ167" s="127">
        <f>locallinterp(MIN(AI167,CAP_Senior*12),'BBG rates'!$X$24:$X$65,'BBG rates'!$Y$24:$Y$65)</f>
        <v>58.446624804314219</v>
      </c>
      <c r="AK167" s="127">
        <f>locallinterp(MIN(AI167,CAP_CB*12),'BBG rates'!$AA$25:$AA$40,'BBG rates'!$AC$25:$AC$40)</f>
        <v>10.433333333333334</v>
      </c>
      <c r="AL167" s="144">
        <f t="shared" si="51"/>
        <v>18.595592883400084</v>
      </c>
      <c r="AM167" s="142">
        <f>(SUMPRODUCT(AL167:AL$381,G167:G$381)+SUMPRODUCT(AL167:AL$381,H167:H$381))/12</f>
        <v>0</v>
      </c>
    </row>
    <row r="168" spans="1:39" x14ac:dyDescent="0.2">
      <c r="A168" s="7">
        <v>147</v>
      </c>
      <c r="B168" s="7">
        <v>73.5</v>
      </c>
      <c r="C168" s="7">
        <v>36.75</v>
      </c>
      <c r="D168" s="12">
        <f t="shared" si="43"/>
        <v>12.25</v>
      </c>
      <c r="E168" s="29">
        <f t="shared" si="59"/>
        <v>0</v>
      </c>
      <c r="F168" s="2">
        <f t="shared" si="44"/>
        <v>0</v>
      </c>
      <c r="G168" s="2">
        <f t="shared" si="52"/>
        <v>0</v>
      </c>
      <c r="H168" s="2">
        <f t="shared" si="53"/>
        <v>0</v>
      </c>
      <c r="I168" s="2">
        <f t="shared" si="42"/>
        <v>0</v>
      </c>
      <c r="J168" s="2">
        <f t="shared" si="60"/>
        <v>0</v>
      </c>
      <c r="K168" s="2">
        <f t="shared" si="45"/>
        <v>0</v>
      </c>
      <c r="L168" s="2">
        <f t="shared" si="45"/>
        <v>0</v>
      </c>
      <c r="M168" s="2"/>
      <c r="N168" s="28">
        <f t="shared" si="61"/>
        <v>0</v>
      </c>
      <c r="O168" s="2">
        <f t="shared" si="54"/>
        <v>0</v>
      </c>
      <c r="P168" s="2">
        <f t="shared" si="55"/>
        <v>0</v>
      </c>
      <c r="R168">
        <f t="shared" si="56"/>
        <v>147</v>
      </c>
      <c r="S168" s="89">
        <f t="shared" si="46"/>
        <v>0</v>
      </c>
      <c r="T168" s="89">
        <f>IF(AND(S168=0,S167&gt;0),SUM($G168:$H$381),S168)</f>
        <v>0</v>
      </c>
      <c r="U168" s="82">
        <f>SUM(T168:T$381)</f>
        <v>0</v>
      </c>
      <c r="V168" s="68">
        <f>localspline(R168,'BBG rates'!$G$10:$G$27,'BBG rates'!$K$10:$K$27)</f>
        <v>1.0138205375314253</v>
      </c>
      <c r="W168" s="68">
        <f>locallinterp(R168,'BBG rates'!$G$10:$G$27,'BBG rates'!$J$10:$J$27)</f>
        <v>-0.11175</v>
      </c>
      <c r="X168" s="56">
        <f t="shared" si="57"/>
        <v>-0.11180727785129463</v>
      </c>
      <c r="Y168" s="66">
        <f t="shared" si="47"/>
        <v>0</v>
      </c>
      <c r="Z168" s="72">
        <f t="shared" si="48"/>
        <v>0</v>
      </c>
      <c r="AA168" s="79">
        <f t="shared" si="49"/>
        <v>0</v>
      </c>
      <c r="AB168" s="81">
        <f t="shared" si="58"/>
        <v>0</v>
      </c>
      <c r="AD168" s="95">
        <f>locallinterp(R168,'BBG rates'!$N$10:$N$369,'BBG rates'!$P$10:$P$369)</f>
        <v>12.488110468560766</v>
      </c>
      <c r="AI168" s="185">
        <f t="shared" si="50"/>
        <v>147</v>
      </c>
      <c r="AJ168" s="127">
        <f>locallinterp(MIN(AI168,CAP_Senior*12),'BBG rates'!$X$24:$X$65,'BBG rates'!$Y$24:$Y$65)</f>
        <v>58.57362590048956</v>
      </c>
      <c r="AK168" s="127">
        <f>locallinterp(MIN(AI168,CAP_CB*12),'BBG rates'!$AA$25:$AA$40,'BBG rates'!$AC$25:$AC$40)</f>
        <v>10.45</v>
      </c>
      <c r="AL168" s="144">
        <f t="shared" si="51"/>
        <v>18.631016403083223</v>
      </c>
      <c r="AM168" s="142">
        <f>(SUMPRODUCT(AL168:AL$381,G168:G$381)+SUMPRODUCT(AL168:AL$381,H168:H$381))/12</f>
        <v>0</v>
      </c>
    </row>
    <row r="169" spans="1:39" x14ac:dyDescent="0.2">
      <c r="A169" s="7">
        <v>148</v>
      </c>
      <c r="B169" s="7">
        <v>74</v>
      </c>
      <c r="C169" s="7">
        <v>37</v>
      </c>
      <c r="D169" s="12">
        <f t="shared" si="43"/>
        <v>12.333333333333334</v>
      </c>
      <c r="E169" s="29">
        <f t="shared" si="59"/>
        <v>0</v>
      </c>
      <c r="F169" s="2">
        <f t="shared" si="44"/>
        <v>0</v>
      </c>
      <c r="G169" s="2">
        <f t="shared" si="52"/>
        <v>0</v>
      </c>
      <c r="H169" s="2">
        <f t="shared" si="53"/>
        <v>0</v>
      </c>
      <c r="I169" s="2">
        <f t="shared" si="42"/>
        <v>0</v>
      </c>
      <c r="J169" s="2">
        <f t="shared" si="60"/>
        <v>0</v>
      </c>
      <c r="K169" s="2">
        <f t="shared" si="45"/>
        <v>0</v>
      </c>
      <c r="L169" s="2">
        <f t="shared" si="45"/>
        <v>0</v>
      </c>
      <c r="M169" s="2"/>
      <c r="N169" s="28">
        <f t="shared" si="61"/>
        <v>0</v>
      </c>
      <c r="O169" s="2">
        <f t="shared" si="54"/>
        <v>0</v>
      </c>
      <c r="P169" s="2">
        <f t="shared" si="55"/>
        <v>0</v>
      </c>
      <c r="R169">
        <f t="shared" si="56"/>
        <v>148</v>
      </c>
      <c r="S169" s="89">
        <f t="shared" si="46"/>
        <v>0</v>
      </c>
      <c r="T169" s="89">
        <f>IF(AND(S169=0,S168&gt;0),SUM($G169:$H$381),S169)</f>
        <v>0</v>
      </c>
      <c r="U169" s="82">
        <f>SUM(T169:T$381)</f>
        <v>0</v>
      </c>
      <c r="V169" s="68">
        <f>localspline(R169,'BBG rates'!$G$10:$G$27,'BBG rates'!$K$10:$K$27)</f>
        <v>1.0134015622325308</v>
      </c>
      <c r="W169" s="68">
        <f>locallinterp(R169,'BBG rates'!$G$10:$G$27,'BBG rates'!$J$10:$J$27)</f>
        <v>-0.1085</v>
      </c>
      <c r="X169" s="56">
        <f t="shared" si="57"/>
        <v>-0.10855399357758699</v>
      </c>
      <c r="Y169" s="66">
        <f t="shared" si="47"/>
        <v>0</v>
      </c>
      <c r="Z169" s="72">
        <f t="shared" si="48"/>
        <v>0</v>
      </c>
      <c r="AA169" s="79">
        <f t="shared" si="49"/>
        <v>0</v>
      </c>
      <c r="AB169" s="81">
        <f t="shared" si="58"/>
        <v>0</v>
      </c>
      <c r="AD169" s="95">
        <f>locallinterp(R169,'BBG rates'!$N$10:$N$369,'BBG rates'!$P$10:$P$369)</f>
        <v>12.57256059874681</v>
      </c>
      <c r="AI169" s="185">
        <f t="shared" si="50"/>
        <v>148</v>
      </c>
      <c r="AJ169" s="127">
        <f>locallinterp(MIN(AI169,CAP_Senior*12),'BBG rates'!$X$24:$X$65,'BBG rates'!$Y$24:$Y$65)</f>
        <v>58.700626996664909</v>
      </c>
      <c r="AK169" s="127">
        <f>locallinterp(MIN(AI169,CAP_CB*12),'BBG rates'!$AA$25:$AA$40,'BBG rates'!$AC$25:$AC$40)</f>
        <v>10.466666666666667</v>
      </c>
      <c r="AL169" s="144">
        <f t="shared" si="51"/>
        <v>18.666439922766369</v>
      </c>
      <c r="AM169" s="142">
        <f>(SUMPRODUCT(AL169:AL$381,G169:G$381)+SUMPRODUCT(AL169:AL$381,H169:H$381))/12</f>
        <v>0</v>
      </c>
    </row>
    <row r="170" spans="1:39" x14ac:dyDescent="0.2">
      <c r="A170" s="7">
        <v>149</v>
      </c>
      <c r="B170" s="7">
        <v>74.5</v>
      </c>
      <c r="C170" s="7">
        <v>37.25</v>
      </c>
      <c r="D170" s="12">
        <f t="shared" si="43"/>
        <v>12.416666666666666</v>
      </c>
      <c r="E170" s="29">
        <f t="shared" si="59"/>
        <v>0</v>
      </c>
      <c r="F170" s="2">
        <f t="shared" si="44"/>
        <v>0</v>
      </c>
      <c r="G170" s="2">
        <f t="shared" si="52"/>
        <v>0</v>
      </c>
      <c r="H170" s="2">
        <f t="shared" si="53"/>
        <v>0</v>
      </c>
      <c r="I170" s="2">
        <f t="shared" si="42"/>
        <v>0</v>
      </c>
      <c r="J170" s="2">
        <f t="shared" si="60"/>
        <v>0</v>
      </c>
      <c r="K170" s="2">
        <f t="shared" si="45"/>
        <v>0</v>
      </c>
      <c r="L170" s="2">
        <f t="shared" si="45"/>
        <v>0</v>
      </c>
      <c r="M170" s="2"/>
      <c r="N170" s="28">
        <f t="shared" si="61"/>
        <v>0</v>
      </c>
      <c r="O170" s="2">
        <f t="shared" si="54"/>
        <v>0</v>
      </c>
      <c r="P170" s="2">
        <f t="shared" si="55"/>
        <v>0</v>
      </c>
      <c r="R170">
        <f t="shared" si="56"/>
        <v>149</v>
      </c>
      <c r="S170" s="89">
        <f t="shared" si="46"/>
        <v>0</v>
      </c>
      <c r="T170" s="89">
        <f>IF(AND(S170=0,S169&gt;0),SUM($G170:$H$381),S170)</f>
        <v>0</v>
      </c>
      <c r="U170" s="82">
        <f>SUM(T170:T$381)</f>
        <v>0</v>
      </c>
      <c r="V170" s="68">
        <f>localspline(R170,'BBG rates'!$G$10:$G$27,'BBG rates'!$K$10:$K$27)</f>
        <v>1.0129839955340878</v>
      </c>
      <c r="W170" s="68">
        <f>locallinterp(R170,'BBG rates'!$G$10:$G$27,'BBG rates'!$J$10:$J$27)</f>
        <v>-0.10525</v>
      </c>
      <c r="X170" s="56">
        <f t="shared" si="57"/>
        <v>-0.10530080632840111</v>
      </c>
      <c r="Y170" s="66">
        <f t="shared" si="47"/>
        <v>0</v>
      </c>
      <c r="Z170" s="72">
        <f t="shared" si="48"/>
        <v>0</v>
      </c>
      <c r="AA170" s="79">
        <f t="shared" si="49"/>
        <v>0</v>
      </c>
      <c r="AB170" s="81">
        <f t="shared" si="58"/>
        <v>0</v>
      </c>
      <c r="AD170" s="95">
        <f>locallinterp(R170,'BBG rates'!$N$10:$N$369,'BBG rates'!$P$10:$P$369)</f>
        <v>12.656975931707983</v>
      </c>
      <c r="AI170" s="185">
        <f t="shared" si="50"/>
        <v>149</v>
      </c>
      <c r="AJ170" s="127">
        <f>locallinterp(MIN(AI170,CAP_Senior*12),'BBG rates'!$X$24:$X$65,'BBG rates'!$Y$24:$Y$65)</f>
        <v>58.82762809284025</v>
      </c>
      <c r="AK170" s="127">
        <f>locallinterp(MIN(AI170,CAP_CB*12),'BBG rates'!$AA$25:$AA$40,'BBG rates'!$AC$25:$AC$40)</f>
        <v>10.483333333333334</v>
      </c>
      <c r="AL170" s="144">
        <f t="shared" si="51"/>
        <v>18.701863442449511</v>
      </c>
      <c r="AM170" s="142">
        <f>(SUMPRODUCT(AL170:AL$381,G170:G$381)+SUMPRODUCT(AL170:AL$381,H170:H$381))/12</f>
        <v>0</v>
      </c>
    </row>
    <row r="171" spans="1:39" x14ac:dyDescent="0.2">
      <c r="A171" s="7">
        <v>150</v>
      </c>
      <c r="B171" s="7">
        <v>75</v>
      </c>
      <c r="C171" s="7">
        <v>37.5</v>
      </c>
      <c r="D171" s="12">
        <f t="shared" si="43"/>
        <v>12.5</v>
      </c>
      <c r="E171" s="29">
        <f t="shared" si="59"/>
        <v>0</v>
      </c>
      <c r="F171" s="2">
        <f t="shared" si="44"/>
        <v>0</v>
      </c>
      <c r="G171" s="2">
        <f t="shared" si="52"/>
        <v>0</v>
      </c>
      <c r="H171" s="2">
        <f t="shared" si="53"/>
        <v>0</v>
      </c>
      <c r="I171" s="2">
        <f t="shared" si="42"/>
        <v>0</v>
      </c>
      <c r="J171" s="2">
        <f t="shared" si="60"/>
        <v>0</v>
      </c>
      <c r="K171" s="2">
        <f t="shared" si="45"/>
        <v>0</v>
      </c>
      <c r="L171" s="2">
        <f t="shared" si="45"/>
        <v>0</v>
      </c>
      <c r="M171" s="2"/>
      <c r="N171" s="28">
        <f t="shared" si="61"/>
        <v>0</v>
      </c>
      <c r="O171" s="2">
        <f t="shared" si="54"/>
        <v>0</v>
      </c>
      <c r="P171" s="2">
        <f t="shared" si="55"/>
        <v>0</v>
      </c>
      <c r="R171">
        <f t="shared" si="56"/>
        <v>150</v>
      </c>
      <c r="S171" s="89">
        <f t="shared" si="46"/>
        <v>0</v>
      </c>
      <c r="T171" s="89">
        <f>IF(AND(S171=0,S170&gt;0),SUM($G171:$H$381),S171)</f>
        <v>0</v>
      </c>
      <c r="U171" s="82">
        <f>SUM(T171:T$381)</f>
        <v>0</v>
      </c>
      <c r="V171" s="68">
        <f>localspline(R171,'BBG rates'!$G$10:$G$27,'BBG rates'!$K$10:$K$27)</f>
        <v>1.012567889020384</v>
      </c>
      <c r="W171" s="68">
        <f>locallinterp(R171,'BBG rates'!$G$10:$G$27,'BBG rates'!$J$10:$J$27)</f>
        <v>-0.10199999999999999</v>
      </c>
      <c r="X171" s="56">
        <f t="shared" si="57"/>
        <v>-0.102047716097875</v>
      </c>
      <c r="Y171" s="66">
        <f t="shared" si="47"/>
        <v>0</v>
      </c>
      <c r="Z171" s="72">
        <f t="shared" si="48"/>
        <v>0</v>
      </c>
      <c r="AA171" s="79">
        <f t="shared" si="49"/>
        <v>0</v>
      </c>
      <c r="AB171" s="81">
        <f t="shared" si="58"/>
        <v>0</v>
      </c>
      <c r="AD171" s="95">
        <f>locallinterp(R171,'BBG rates'!$N$10:$N$369,'BBG rates'!$P$10:$P$369)</f>
        <v>12.741356589126347</v>
      </c>
      <c r="AI171" s="185">
        <f t="shared" si="50"/>
        <v>150</v>
      </c>
      <c r="AJ171" s="127">
        <f>locallinterp(MIN(AI171,CAP_Senior*12),'BBG rates'!$X$24:$X$65,'BBG rates'!$Y$24:$Y$65)</f>
        <v>58.954629189015591</v>
      </c>
      <c r="AK171" s="127">
        <f>locallinterp(MIN(AI171,CAP_CB*12),'BBG rates'!$AA$25:$AA$40,'BBG rates'!$AC$25:$AC$40)</f>
        <v>10.5</v>
      </c>
      <c r="AL171" s="144">
        <f t="shared" si="51"/>
        <v>18.73728696213265</v>
      </c>
      <c r="AM171" s="142">
        <f>(SUMPRODUCT(AL171:AL$381,G171:G$381)+SUMPRODUCT(AL171:AL$381,H171:H$381))/12</f>
        <v>0</v>
      </c>
    </row>
    <row r="172" spans="1:39" x14ac:dyDescent="0.2">
      <c r="A172" s="7">
        <v>151</v>
      </c>
      <c r="B172" s="7">
        <v>75.5</v>
      </c>
      <c r="C172" s="7">
        <v>37.75</v>
      </c>
      <c r="D172" s="12">
        <f t="shared" si="43"/>
        <v>12.583333333333334</v>
      </c>
      <c r="E172" s="29">
        <f t="shared" si="59"/>
        <v>0</v>
      </c>
      <c r="F172" s="2">
        <f t="shared" si="44"/>
        <v>0</v>
      </c>
      <c r="G172" s="2">
        <f t="shared" si="52"/>
        <v>0</v>
      </c>
      <c r="H172" s="2">
        <f t="shared" si="53"/>
        <v>0</v>
      </c>
      <c r="I172" s="2">
        <f t="shared" si="42"/>
        <v>0</v>
      </c>
      <c r="J172" s="2">
        <f t="shared" si="60"/>
        <v>0</v>
      </c>
      <c r="K172" s="2">
        <f t="shared" si="45"/>
        <v>0</v>
      </c>
      <c r="L172" s="2">
        <f t="shared" si="45"/>
        <v>0</v>
      </c>
      <c r="M172" s="2"/>
      <c r="N172" s="28">
        <f t="shared" si="61"/>
        <v>0</v>
      </c>
      <c r="O172" s="2">
        <f t="shared" si="54"/>
        <v>0</v>
      </c>
      <c r="P172" s="2">
        <f t="shared" si="55"/>
        <v>0</v>
      </c>
      <c r="R172">
        <f t="shared" si="56"/>
        <v>151</v>
      </c>
      <c r="S172" s="89">
        <f t="shared" si="46"/>
        <v>0</v>
      </c>
      <c r="T172" s="89">
        <f>IF(AND(S172=0,S171&gt;0),SUM($G172:$H$381),S172)</f>
        <v>0</v>
      </c>
      <c r="U172" s="82">
        <f>SUM(T172:T$381)</f>
        <v>0</v>
      </c>
      <c r="V172" s="68">
        <f>localspline(R172,'BBG rates'!$G$10:$G$27,'BBG rates'!$K$10:$K$27)</f>
        <v>1.0121532346886226</v>
      </c>
      <c r="W172" s="68">
        <f>locallinterp(R172,'BBG rates'!$G$10:$G$27,'BBG rates'!$J$10:$J$27)</f>
        <v>-9.8749999999999991E-2</v>
      </c>
      <c r="X172" s="56">
        <f t="shared" si="57"/>
        <v>-9.8794722879746999E-2</v>
      </c>
      <c r="Y172" s="66">
        <f t="shared" si="47"/>
        <v>0</v>
      </c>
      <c r="Z172" s="72">
        <f t="shared" si="48"/>
        <v>0</v>
      </c>
      <c r="AA172" s="79">
        <f t="shared" si="49"/>
        <v>0</v>
      </c>
      <c r="AB172" s="81">
        <f t="shared" si="58"/>
        <v>0</v>
      </c>
      <c r="AD172" s="95">
        <f>locallinterp(R172,'BBG rates'!$N$10:$N$369,'BBG rates'!$P$10:$P$369)</f>
        <v>12.825702692017066</v>
      </c>
      <c r="AI172" s="185">
        <f t="shared" si="50"/>
        <v>151</v>
      </c>
      <c r="AJ172" s="127">
        <f>locallinterp(MIN(AI172,CAP_Senior*12),'BBG rates'!$X$24:$X$65,'BBG rates'!$Y$24:$Y$65)</f>
        <v>59.08163028519094</v>
      </c>
      <c r="AK172" s="127">
        <f>locallinterp(MIN(AI172,CAP_CB*12),'BBG rates'!$AA$25:$AA$40,'BBG rates'!$AC$25:$AC$40)</f>
        <v>10.516666666666666</v>
      </c>
      <c r="AL172" s="144">
        <f t="shared" si="51"/>
        <v>18.772710481815793</v>
      </c>
      <c r="AM172" s="142">
        <f>(SUMPRODUCT(AL172:AL$381,G172:G$381)+SUMPRODUCT(AL172:AL$381,H172:H$381))/12</f>
        <v>0</v>
      </c>
    </row>
    <row r="173" spans="1:39" x14ac:dyDescent="0.2">
      <c r="A173" s="7">
        <v>152</v>
      </c>
      <c r="B173" s="7">
        <v>76</v>
      </c>
      <c r="C173" s="7">
        <v>38</v>
      </c>
      <c r="D173" s="12">
        <f t="shared" si="43"/>
        <v>12.666666666666666</v>
      </c>
      <c r="E173" s="29">
        <f t="shared" si="59"/>
        <v>0</v>
      </c>
      <c r="F173" s="2">
        <f t="shared" si="44"/>
        <v>0</v>
      </c>
      <c r="G173" s="2">
        <f t="shared" si="52"/>
        <v>0</v>
      </c>
      <c r="H173" s="2">
        <f t="shared" si="53"/>
        <v>0</v>
      </c>
      <c r="I173" s="2">
        <f t="shared" si="42"/>
        <v>0</v>
      </c>
      <c r="J173" s="2">
        <f t="shared" si="60"/>
        <v>0</v>
      </c>
      <c r="K173" s="2">
        <f t="shared" si="45"/>
        <v>0</v>
      </c>
      <c r="L173" s="2">
        <f t="shared" si="45"/>
        <v>0</v>
      </c>
      <c r="M173" s="2"/>
      <c r="N173" s="28">
        <f t="shared" si="61"/>
        <v>0</v>
      </c>
      <c r="O173" s="2">
        <f t="shared" si="54"/>
        <v>0</v>
      </c>
      <c r="P173" s="2">
        <f t="shared" si="55"/>
        <v>0</v>
      </c>
      <c r="R173">
        <f t="shared" si="56"/>
        <v>152</v>
      </c>
      <c r="S173" s="89">
        <f t="shared" si="46"/>
        <v>0</v>
      </c>
      <c r="T173" s="89">
        <f>IF(AND(S173=0,S172&gt;0),SUM($G173:$H$381),S173)</f>
        <v>0</v>
      </c>
      <c r="U173" s="82">
        <f>SUM(T173:T$381)</f>
        <v>0</v>
      </c>
      <c r="V173" s="68">
        <f>localspline(R173,'BBG rates'!$G$10:$G$27,'BBG rates'!$K$10:$K$27)</f>
        <v>1.0117398456669435</v>
      </c>
      <c r="W173" s="68">
        <f>locallinterp(R173,'BBG rates'!$G$10:$G$27,'BBG rates'!$J$10:$J$27)</f>
        <v>-9.5500000000000002E-2</v>
      </c>
      <c r="X173" s="56">
        <f t="shared" si="57"/>
        <v>-9.5541826668155139E-2</v>
      </c>
      <c r="Y173" s="66">
        <f t="shared" si="47"/>
        <v>0</v>
      </c>
      <c r="Z173" s="72">
        <f t="shared" si="48"/>
        <v>0</v>
      </c>
      <c r="AA173" s="79">
        <f t="shared" si="49"/>
        <v>0</v>
      </c>
      <c r="AB173" s="81">
        <f t="shared" si="58"/>
        <v>0</v>
      </c>
      <c r="AD173" s="95">
        <f>locallinterp(R173,'BBG rates'!$N$10:$N$369,'BBG rates'!$P$10:$P$369)</f>
        <v>12.910014345822644</v>
      </c>
      <c r="AI173" s="185">
        <f t="shared" si="50"/>
        <v>152</v>
      </c>
      <c r="AJ173" s="127">
        <f>locallinterp(MIN(AI173,CAP_Senior*12),'BBG rates'!$X$24:$X$65,'BBG rates'!$Y$24:$Y$65)</f>
        <v>59.208631381366281</v>
      </c>
      <c r="AK173" s="127">
        <f>locallinterp(MIN(AI173,CAP_CB*12),'BBG rates'!$AA$25:$AA$40,'BBG rates'!$AC$25:$AC$40)</f>
        <v>10.533333333333333</v>
      </c>
      <c r="AL173" s="144">
        <f t="shared" si="51"/>
        <v>18.808134001498935</v>
      </c>
      <c r="AM173" s="142">
        <f>(SUMPRODUCT(AL173:AL$381,G173:G$381)+SUMPRODUCT(AL173:AL$381,H173:H$381))/12</f>
        <v>0</v>
      </c>
    </row>
    <row r="174" spans="1:39" x14ac:dyDescent="0.2">
      <c r="A174" s="7">
        <v>153</v>
      </c>
      <c r="B174" s="7">
        <v>76.5</v>
      </c>
      <c r="C174" s="7">
        <v>38.25</v>
      </c>
      <c r="D174" s="12">
        <f t="shared" si="43"/>
        <v>12.75</v>
      </c>
      <c r="E174" s="29">
        <f t="shared" si="59"/>
        <v>0</v>
      </c>
      <c r="F174" s="2">
        <f t="shared" si="44"/>
        <v>0</v>
      </c>
      <c r="G174" s="2">
        <f t="shared" si="52"/>
        <v>0</v>
      </c>
      <c r="H174" s="2">
        <f t="shared" si="53"/>
        <v>0</v>
      </c>
      <c r="I174" s="2">
        <f t="shared" si="42"/>
        <v>0</v>
      </c>
      <c r="J174" s="2">
        <f t="shared" si="60"/>
        <v>0</v>
      </c>
      <c r="K174" s="2">
        <f t="shared" si="45"/>
        <v>0</v>
      </c>
      <c r="L174" s="2">
        <f t="shared" si="45"/>
        <v>0</v>
      </c>
      <c r="M174" s="2"/>
      <c r="N174" s="28">
        <f t="shared" si="61"/>
        <v>0</v>
      </c>
      <c r="O174" s="2">
        <f t="shared" si="54"/>
        <v>0</v>
      </c>
      <c r="P174" s="2">
        <f t="shared" si="55"/>
        <v>0</v>
      </c>
      <c r="R174">
        <f t="shared" si="56"/>
        <v>153</v>
      </c>
      <c r="S174" s="89">
        <f t="shared" si="46"/>
        <v>0</v>
      </c>
      <c r="T174" s="89">
        <f>IF(AND(S174=0,S173&gt;0),SUM($G174:$H$381),S174)</f>
        <v>0</v>
      </c>
      <c r="U174" s="82">
        <f>SUM(T174:T$381)</f>
        <v>0</v>
      </c>
      <c r="V174" s="68">
        <f>localspline(R174,'BBG rates'!$G$10:$G$27,'BBG rates'!$K$10:$K$27)</f>
        <v>1.0113278927690175</v>
      </c>
      <c r="W174" s="68">
        <f>locallinterp(R174,'BBG rates'!$G$10:$G$27,'BBG rates'!$J$10:$J$27)</f>
        <v>-9.2249999999999999E-2</v>
      </c>
      <c r="X174" s="56">
        <f t="shared" si="57"/>
        <v>-9.2289027456837758E-2</v>
      </c>
      <c r="Y174" s="66">
        <f t="shared" si="47"/>
        <v>0</v>
      </c>
      <c r="Z174" s="72">
        <f t="shared" si="48"/>
        <v>0</v>
      </c>
      <c r="AA174" s="79">
        <f t="shared" si="49"/>
        <v>0</v>
      </c>
      <c r="AB174" s="81">
        <f t="shared" si="58"/>
        <v>0</v>
      </c>
      <c r="AD174" s="95">
        <f>locallinterp(R174,'BBG rates'!$N$10:$N$369,'BBG rates'!$P$10:$P$369)</f>
        <v>12.994291670220061</v>
      </c>
      <c r="AI174" s="185">
        <f t="shared" si="50"/>
        <v>153</v>
      </c>
      <c r="AJ174" s="127">
        <f>locallinterp(MIN(AI174,CAP_Senior*12),'BBG rates'!$X$24:$X$65,'BBG rates'!$Y$24:$Y$65)</f>
        <v>59.33563247754163</v>
      </c>
      <c r="AK174" s="127">
        <f>locallinterp(MIN(AI174,CAP_CB*12),'BBG rates'!$AA$25:$AA$40,'BBG rates'!$AC$25:$AC$40)</f>
        <v>10.55</v>
      </c>
      <c r="AL174" s="144">
        <f t="shared" si="51"/>
        <v>18.843557521182078</v>
      </c>
      <c r="AM174" s="142">
        <f>(SUMPRODUCT(AL174:AL$381,G174:G$381)+SUMPRODUCT(AL174:AL$381,H174:H$381))/12</f>
        <v>0</v>
      </c>
    </row>
    <row r="175" spans="1:39" x14ac:dyDescent="0.2">
      <c r="A175" s="7">
        <v>154</v>
      </c>
      <c r="B175" s="7">
        <v>77</v>
      </c>
      <c r="C175" s="7">
        <v>38.5</v>
      </c>
      <c r="D175" s="12">
        <f t="shared" si="43"/>
        <v>12.833333333333334</v>
      </c>
      <c r="E175" s="29">
        <f t="shared" si="59"/>
        <v>0</v>
      </c>
      <c r="F175" s="2">
        <f t="shared" si="44"/>
        <v>0</v>
      </c>
      <c r="G175" s="2">
        <f t="shared" si="52"/>
        <v>0</v>
      </c>
      <c r="H175" s="2">
        <f t="shared" si="53"/>
        <v>0</v>
      </c>
      <c r="I175" s="2">
        <f t="shared" si="42"/>
        <v>0</v>
      </c>
      <c r="J175" s="2">
        <f t="shared" si="60"/>
        <v>0</v>
      </c>
      <c r="K175" s="2">
        <f t="shared" si="45"/>
        <v>0</v>
      </c>
      <c r="L175" s="2">
        <f t="shared" si="45"/>
        <v>0</v>
      </c>
      <c r="M175" s="2"/>
      <c r="N175" s="28">
        <f t="shared" si="61"/>
        <v>0</v>
      </c>
      <c r="O175" s="2">
        <f t="shared" si="54"/>
        <v>0</v>
      </c>
      <c r="P175" s="2">
        <f t="shared" si="55"/>
        <v>0</v>
      </c>
      <c r="R175">
        <f t="shared" si="56"/>
        <v>154</v>
      </c>
      <c r="S175" s="89">
        <f t="shared" si="46"/>
        <v>0</v>
      </c>
      <c r="T175" s="89">
        <f>IF(AND(S175=0,S174&gt;0),SUM($G175:$H$381),S175)</f>
        <v>0</v>
      </c>
      <c r="U175" s="82">
        <f>SUM(T175:T$381)</f>
        <v>0</v>
      </c>
      <c r="V175" s="68">
        <f>localspline(R175,'BBG rates'!$G$10:$G$27,'BBG rates'!$K$10:$K$27)</f>
        <v>1.0109172487651976</v>
      </c>
      <c r="W175" s="68">
        <f>locallinterp(R175,'BBG rates'!$G$10:$G$27,'BBG rates'!$J$10:$J$27)</f>
        <v>-8.8999999999999996E-2</v>
      </c>
      <c r="X175" s="56">
        <f t="shared" si="57"/>
        <v>-8.9036325239932879E-2</v>
      </c>
      <c r="Y175" s="66">
        <f t="shared" si="47"/>
        <v>0</v>
      </c>
      <c r="Z175" s="72">
        <f t="shared" si="48"/>
        <v>0</v>
      </c>
      <c r="AA175" s="79">
        <f t="shared" si="49"/>
        <v>0</v>
      </c>
      <c r="AB175" s="81">
        <f t="shared" si="58"/>
        <v>0</v>
      </c>
      <c r="AD175" s="95">
        <f>locallinterp(R175,'BBG rates'!$N$10:$N$369,'BBG rates'!$P$10:$P$369)</f>
        <v>13.078534774283828</v>
      </c>
      <c r="AI175" s="185">
        <f t="shared" si="50"/>
        <v>154</v>
      </c>
      <c r="AJ175" s="127">
        <f>locallinterp(MIN(AI175,CAP_Senior*12),'BBG rates'!$X$24:$X$65,'BBG rates'!$Y$24:$Y$65)</f>
        <v>59.462633573716971</v>
      </c>
      <c r="AK175" s="127">
        <f>locallinterp(MIN(AI175,CAP_CB*12),'BBG rates'!$AA$25:$AA$40,'BBG rates'!$AC$25:$AC$40)</f>
        <v>10.566666666666666</v>
      </c>
      <c r="AL175" s="144">
        <f t="shared" si="51"/>
        <v>18.87898104086522</v>
      </c>
      <c r="AM175" s="142">
        <f>(SUMPRODUCT(AL175:AL$381,G175:G$381)+SUMPRODUCT(AL175:AL$381,H175:H$381))/12</f>
        <v>0</v>
      </c>
    </row>
    <row r="176" spans="1:39" x14ac:dyDescent="0.2">
      <c r="A176" s="7">
        <v>155</v>
      </c>
      <c r="B176" s="7">
        <v>77.5</v>
      </c>
      <c r="C176" s="7">
        <v>38.75</v>
      </c>
      <c r="D176" s="12">
        <f t="shared" si="43"/>
        <v>12.916666666666666</v>
      </c>
      <c r="E176" s="29">
        <f t="shared" si="59"/>
        <v>0</v>
      </c>
      <c r="F176" s="2">
        <f t="shared" si="44"/>
        <v>0</v>
      </c>
      <c r="G176" s="2">
        <f t="shared" si="52"/>
        <v>0</v>
      </c>
      <c r="H176" s="2">
        <f t="shared" si="53"/>
        <v>0</v>
      </c>
      <c r="I176" s="2">
        <f t="shared" si="42"/>
        <v>0</v>
      </c>
      <c r="J176" s="2">
        <f t="shared" si="60"/>
        <v>0</v>
      </c>
      <c r="K176" s="2">
        <f t="shared" si="45"/>
        <v>0</v>
      </c>
      <c r="L176" s="2">
        <f t="shared" si="45"/>
        <v>0</v>
      </c>
      <c r="M176" s="2"/>
      <c r="N176" s="28">
        <f t="shared" si="61"/>
        <v>0</v>
      </c>
      <c r="O176" s="2">
        <f t="shared" si="54"/>
        <v>0</v>
      </c>
      <c r="P176" s="2">
        <f t="shared" si="55"/>
        <v>0</v>
      </c>
      <c r="R176">
        <f t="shared" si="56"/>
        <v>155</v>
      </c>
      <c r="S176" s="89">
        <f t="shared" si="46"/>
        <v>0</v>
      </c>
      <c r="T176" s="89">
        <f>IF(AND(S176=0,S175&gt;0),SUM($G176:$H$381),S176)</f>
        <v>0</v>
      </c>
      <c r="U176" s="82">
        <f>SUM(T176:T$381)</f>
        <v>0</v>
      </c>
      <c r="V176" s="68">
        <f>localspline(R176,'BBG rates'!$G$10:$G$27,'BBG rates'!$K$10:$K$27)</f>
        <v>1.0105079652397713</v>
      </c>
      <c r="W176" s="68">
        <f>locallinterp(R176,'BBG rates'!$G$10:$G$27,'BBG rates'!$J$10:$J$27)</f>
        <v>-8.5749999999999993E-2</v>
      </c>
      <c r="X176" s="56">
        <f t="shared" si="57"/>
        <v>-8.578372001131207E-2</v>
      </c>
      <c r="Y176" s="66">
        <f t="shared" si="47"/>
        <v>0</v>
      </c>
      <c r="Z176" s="72">
        <f t="shared" si="48"/>
        <v>0</v>
      </c>
      <c r="AA176" s="79">
        <f t="shared" si="49"/>
        <v>0</v>
      </c>
      <c r="AB176" s="81">
        <f t="shared" si="58"/>
        <v>0</v>
      </c>
      <c r="AD176" s="95">
        <f>locallinterp(R176,'BBG rates'!$N$10:$N$369,'BBG rates'!$P$10:$P$369)</f>
        <v>13.162743771387142</v>
      </c>
      <c r="AI176" s="185">
        <f t="shared" si="50"/>
        <v>155</v>
      </c>
      <c r="AJ176" s="127">
        <f>locallinterp(MIN(AI176,CAP_Senior*12),'BBG rates'!$X$24:$X$65,'BBG rates'!$Y$24:$Y$65)</f>
        <v>59.58963466989232</v>
      </c>
      <c r="AK176" s="127">
        <f>locallinterp(MIN(AI176,CAP_CB*12),'BBG rates'!$AA$25:$AA$40,'BBG rates'!$AC$25:$AC$40)</f>
        <v>10.583333333333332</v>
      </c>
      <c r="AL176" s="144">
        <f t="shared" si="51"/>
        <v>18.914404560548363</v>
      </c>
      <c r="AM176" s="142">
        <f>(SUMPRODUCT(AL176:AL$381,G176:G$381)+SUMPRODUCT(AL176:AL$381,H176:H$381))/12</f>
        <v>0</v>
      </c>
    </row>
    <row r="177" spans="1:39" x14ac:dyDescent="0.2">
      <c r="A177" s="7">
        <v>156</v>
      </c>
      <c r="B177" s="7">
        <v>78</v>
      </c>
      <c r="C177" s="7">
        <v>39</v>
      </c>
      <c r="D177" s="12">
        <f t="shared" si="43"/>
        <v>13</v>
      </c>
      <c r="E177" s="29">
        <f t="shared" si="59"/>
        <v>0</v>
      </c>
      <c r="F177" s="2">
        <f t="shared" si="44"/>
        <v>0</v>
      </c>
      <c r="G177" s="2">
        <f t="shared" si="52"/>
        <v>0</v>
      </c>
      <c r="H177" s="2">
        <f t="shared" si="53"/>
        <v>0</v>
      </c>
      <c r="I177" s="2">
        <f t="shared" si="42"/>
        <v>0</v>
      </c>
      <c r="J177" s="2">
        <f t="shared" si="60"/>
        <v>0</v>
      </c>
      <c r="K177" s="2">
        <f t="shared" si="45"/>
        <v>0</v>
      </c>
      <c r="L177" s="2">
        <f t="shared" si="45"/>
        <v>0</v>
      </c>
      <c r="M177" s="2"/>
      <c r="N177" s="28">
        <f t="shared" si="61"/>
        <v>0</v>
      </c>
      <c r="O177" s="2">
        <f t="shared" si="54"/>
        <v>0</v>
      </c>
      <c r="P177" s="2">
        <f t="shared" si="55"/>
        <v>0</v>
      </c>
      <c r="R177">
        <f t="shared" si="56"/>
        <v>156</v>
      </c>
      <c r="S177" s="89">
        <f t="shared" si="46"/>
        <v>0</v>
      </c>
      <c r="T177" s="89">
        <f>IF(AND(S177=0,S176&gt;0),SUM($G177:$H$381),S177)</f>
        <v>0</v>
      </c>
      <c r="U177" s="82">
        <f>SUM(T177:T$381)</f>
        <v>0</v>
      </c>
      <c r="V177" s="68">
        <f>localspline(R177,'BBG rates'!$G$10:$G$27,'BBG rates'!$K$10:$K$27)</f>
        <v>1.0101001533878535</v>
      </c>
      <c r="W177" s="68">
        <f>locallinterp(R177,'BBG rates'!$G$10:$G$27,'BBG rates'!$J$10:$J$27)</f>
        <v>-8.2500000000000004E-2</v>
      </c>
      <c r="X177" s="56">
        <f t="shared" si="57"/>
        <v>-8.2531211764980128E-2</v>
      </c>
      <c r="Y177" s="66">
        <f t="shared" si="47"/>
        <v>0</v>
      </c>
      <c r="Z177" s="72">
        <f t="shared" si="48"/>
        <v>0</v>
      </c>
      <c r="AA177" s="79">
        <f t="shared" si="49"/>
        <v>0</v>
      </c>
      <c r="AB177" s="81">
        <f t="shared" si="58"/>
        <v>0</v>
      </c>
      <c r="AD177" s="95">
        <f>locallinterp(R177,'BBG rates'!$N$10:$N$369,'BBG rates'!$P$10:$P$369)</f>
        <v>13.246918784169463</v>
      </c>
      <c r="AI177" s="185">
        <f t="shared" si="50"/>
        <v>156</v>
      </c>
      <c r="AJ177" s="127">
        <f>locallinterp(MIN(AI177,CAP_Senior*12),'BBG rates'!$X$24:$X$65,'BBG rates'!$Y$24:$Y$65)</f>
        <v>59.716635766067661</v>
      </c>
      <c r="AK177" s="127">
        <f>locallinterp(MIN(AI177,CAP_CB*12),'BBG rates'!$AA$25:$AA$40,'BBG rates'!$AC$25:$AC$40)</f>
        <v>10.6</v>
      </c>
      <c r="AL177" s="144">
        <f t="shared" si="51"/>
        <v>18.949828080231505</v>
      </c>
      <c r="AM177" s="142">
        <f>(SUMPRODUCT(AL177:AL$381,G177:G$381)+SUMPRODUCT(AL177:AL$381,H177:H$381))/12</f>
        <v>0</v>
      </c>
    </row>
    <row r="178" spans="1:39" x14ac:dyDescent="0.2">
      <c r="A178" s="7">
        <v>157</v>
      </c>
      <c r="B178" s="7">
        <v>78.5</v>
      </c>
      <c r="C178" s="7">
        <v>39.25</v>
      </c>
      <c r="D178" s="12">
        <f t="shared" si="43"/>
        <v>13.083333333333334</v>
      </c>
      <c r="E178" s="29">
        <f t="shared" si="59"/>
        <v>0</v>
      </c>
      <c r="F178" s="2">
        <f t="shared" si="44"/>
        <v>0</v>
      </c>
      <c r="G178" s="2">
        <f t="shared" si="52"/>
        <v>0</v>
      </c>
      <c r="H178" s="2">
        <f t="shared" si="53"/>
        <v>0</v>
      </c>
      <c r="I178" s="2">
        <f t="shared" si="42"/>
        <v>0</v>
      </c>
      <c r="J178" s="2">
        <f t="shared" si="60"/>
        <v>0</v>
      </c>
      <c r="K178" s="2">
        <f t="shared" si="45"/>
        <v>0</v>
      </c>
      <c r="L178" s="2">
        <f t="shared" si="45"/>
        <v>0</v>
      </c>
      <c r="M178" s="2"/>
      <c r="N178" s="28">
        <f t="shared" si="61"/>
        <v>0</v>
      </c>
      <c r="O178" s="2">
        <f t="shared" si="54"/>
        <v>0</v>
      </c>
      <c r="P178" s="2">
        <f t="shared" si="55"/>
        <v>0</v>
      </c>
      <c r="R178">
        <f t="shared" si="56"/>
        <v>157</v>
      </c>
      <c r="S178" s="89">
        <f t="shared" si="46"/>
        <v>0</v>
      </c>
      <c r="T178" s="89">
        <f>IF(AND(S178=0,S177&gt;0),SUM($G178:$H$381),S178)</f>
        <v>0</v>
      </c>
      <c r="U178" s="82">
        <f>SUM(T178:T$381)</f>
        <v>0</v>
      </c>
      <c r="V178" s="68">
        <f>localspline(R178,'BBG rates'!$G$10:$G$27,'BBG rates'!$K$10:$K$27)</f>
        <v>1.0096936263607692</v>
      </c>
      <c r="W178" s="68">
        <f>locallinterp(R178,'BBG rates'!$G$10:$G$27,'BBG rates'!$J$10:$J$27)</f>
        <v>-7.9250000000000001E-2</v>
      </c>
      <c r="X178" s="56">
        <f t="shared" si="57"/>
        <v>-7.9278800494808621E-2</v>
      </c>
      <c r="Y178" s="66">
        <f t="shared" si="47"/>
        <v>0</v>
      </c>
      <c r="Z178" s="72">
        <f t="shared" si="48"/>
        <v>0</v>
      </c>
      <c r="AA178" s="79">
        <f t="shared" si="49"/>
        <v>0</v>
      </c>
      <c r="AB178" s="81">
        <f t="shared" si="58"/>
        <v>0</v>
      </c>
      <c r="AD178" s="95">
        <f>locallinterp(R178,'BBG rates'!$N$10:$N$369,'BBG rates'!$P$10:$P$369)</f>
        <v>13.331059919699527</v>
      </c>
      <c r="AI178" s="185">
        <f t="shared" si="50"/>
        <v>157</v>
      </c>
      <c r="AJ178" s="127">
        <f>locallinterp(MIN(AI178,CAP_Senior*12),'BBG rates'!$X$24:$X$65,'BBG rates'!$Y$24:$Y$65)</f>
        <v>59.834220415218233</v>
      </c>
      <c r="AK178" s="127">
        <f>locallinterp(MIN(AI178,CAP_CB*12),'BBG rates'!$AA$25:$AA$40,'BBG rates'!$AC$25:$AC$40)</f>
        <v>10.616666666666667</v>
      </c>
      <c r="AL178" s="144">
        <f t="shared" si="51"/>
        <v>18.983650803920433</v>
      </c>
      <c r="AM178" s="142">
        <f>(SUMPRODUCT(AL178:AL$381,G178:G$381)+SUMPRODUCT(AL178:AL$381,H178:H$381))/12</f>
        <v>0</v>
      </c>
    </row>
    <row r="179" spans="1:39" x14ac:dyDescent="0.2">
      <c r="A179" s="7">
        <v>158</v>
      </c>
      <c r="B179" s="7">
        <v>79</v>
      </c>
      <c r="C179" s="7">
        <v>39.5</v>
      </c>
      <c r="D179" s="12">
        <f t="shared" si="43"/>
        <v>13.166666666666666</v>
      </c>
      <c r="E179" s="29">
        <f t="shared" si="59"/>
        <v>0</v>
      </c>
      <c r="F179" s="2">
        <f t="shared" si="44"/>
        <v>0</v>
      </c>
      <c r="G179" s="2">
        <f t="shared" si="52"/>
        <v>0</v>
      </c>
      <c r="H179" s="2">
        <f t="shared" si="53"/>
        <v>0</v>
      </c>
      <c r="I179" s="2">
        <f t="shared" si="42"/>
        <v>0</v>
      </c>
      <c r="J179" s="2">
        <f t="shared" si="60"/>
        <v>0</v>
      </c>
      <c r="K179" s="2">
        <f t="shared" si="45"/>
        <v>0</v>
      </c>
      <c r="L179" s="2">
        <f t="shared" si="45"/>
        <v>0</v>
      </c>
      <c r="M179" s="2"/>
      <c r="N179" s="28">
        <f t="shared" si="61"/>
        <v>0</v>
      </c>
      <c r="O179" s="2">
        <f t="shared" si="54"/>
        <v>0</v>
      </c>
      <c r="P179" s="2">
        <f t="shared" si="55"/>
        <v>0</v>
      </c>
      <c r="R179">
        <f t="shared" si="56"/>
        <v>158</v>
      </c>
      <c r="S179" s="89">
        <f t="shared" si="46"/>
        <v>0</v>
      </c>
      <c r="T179" s="89">
        <f>IF(AND(S179=0,S178&gt;0),SUM($G179:$H$381),S179)</f>
        <v>0</v>
      </c>
      <c r="U179" s="82">
        <f>SUM(T179:T$381)</f>
        <v>0</v>
      </c>
      <c r="V179" s="68">
        <f>localspline(R179,'BBG rates'!$G$10:$G$27,'BBG rates'!$K$10:$K$27)</f>
        <v>1.0092883761464475</v>
      </c>
      <c r="W179" s="68">
        <f>locallinterp(R179,'BBG rates'!$G$10:$G$27,'BBG rates'!$J$10:$J$27)</f>
        <v>-7.5999999999999998E-2</v>
      </c>
      <c r="X179" s="56">
        <f t="shared" si="57"/>
        <v>-7.6026486194669118E-2</v>
      </c>
      <c r="Y179" s="66">
        <f t="shared" si="47"/>
        <v>0</v>
      </c>
      <c r="Z179" s="72">
        <f t="shared" si="48"/>
        <v>0</v>
      </c>
      <c r="AA179" s="79">
        <f t="shared" si="49"/>
        <v>0</v>
      </c>
      <c r="AB179" s="81">
        <f t="shared" si="58"/>
        <v>0</v>
      </c>
      <c r="AD179" s="95">
        <f>locallinterp(R179,'BBG rates'!$N$10:$N$369,'BBG rates'!$P$10:$P$369)</f>
        <v>13.415167284378398</v>
      </c>
      <c r="AI179" s="185">
        <f t="shared" si="50"/>
        <v>158</v>
      </c>
      <c r="AJ179" s="127">
        <f>locallinterp(MIN(AI179,CAP_Senior*12),'BBG rates'!$X$24:$X$65,'BBG rates'!$Y$24:$Y$65)</f>
        <v>59.951805064368806</v>
      </c>
      <c r="AK179" s="127">
        <f>locallinterp(MIN(AI179,CAP_CB*12),'BBG rates'!$AA$25:$AA$40,'BBG rates'!$AC$25:$AC$40)</f>
        <v>10.633333333333333</v>
      </c>
      <c r="AL179" s="144">
        <f t="shared" si="51"/>
        <v>19.017473527609361</v>
      </c>
      <c r="AM179" s="142">
        <f>(SUMPRODUCT(AL179:AL$381,G179:G$381)+SUMPRODUCT(AL179:AL$381,H179:H$381))/12</f>
        <v>0</v>
      </c>
    </row>
    <row r="180" spans="1:39" x14ac:dyDescent="0.2">
      <c r="A180" s="7">
        <v>159</v>
      </c>
      <c r="B180" s="7">
        <v>79.5</v>
      </c>
      <c r="C180" s="7">
        <v>39.75</v>
      </c>
      <c r="D180" s="12">
        <f t="shared" si="43"/>
        <v>13.25</v>
      </c>
      <c r="E180" s="29">
        <f t="shared" si="59"/>
        <v>0</v>
      </c>
      <c r="F180" s="2">
        <f t="shared" si="44"/>
        <v>0</v>
      </c>
      <c r="G180" s="2">
        <f t="shared" si="52"/>
        <v>0</v>
      </c>
      <c r="H180" s="2">
        <f t="shared" si="53"/>
        <v>0</v>
      </c>
      <c r="I180" s="2">
        <f t="shared" si="42"/>
        <v>0</v>
      </c>
      <c r="J180" s="2">
        <f t="shared" si="60"/>
        <v>0</v>
      </c>
      <c r="K180" s="2">
        <f t="shared" si="45"/>
        <v>0</v>
      </c>
      <c r="L180" s="2">
        <f t="shared" si="45"/>
        <v>0</v>
      </c>
      <c r="M180" s="2"/>
      <c r="N180" s="28">
        <f t="shared" si="61"/>
        <v>0</v>
      </c>
      <c r="O180" s="2">
        <f t="shared" si="54"/>
        <v>0</v>
      </c>
      <c r="P180" s="2">
        <f t="shared" si="55"/>
        <v>0</v>
      </c>
      <c r="R180">
        <f t="shared" si="56"/>
        <v>159</v>
      </c>
      <c r="S180" s="89">
        <f t="shared" si="46"/>
        <v>0</v>
      </c>
      <c r="T180" s="89">
        <f>IF(AND(S180=0,S179&gt;0),SUM($G180:$H$381),S180)</f>
        <v>0</v>
      </c>
      <c r="U180" s="82">
        <f>SUM(T180:T$381)</f>
        <v>0</v>
      </c>
      <c r="V180" s="68">
        <f>localspline(R180,'BBG rates'!$G$10:$G$27,'BBG rates'!$K$10:$K$27)</f>
        <v>1.0088844543291762</v>
      </c>
      <c r="W180" s="68">
        <f>locallinterp(R180,'BBG rates'!$G$10:$G$27,'BBG rates'!$J$10:$J$27)</f>
        <v>-7.2749999999999995E-2</v>
      </c>
      <c r="X180" s="56">
        <f t="shared" si="57"/>
        <v>-7.2774268858832869E-2</v>
      </c>
      <c r="Y180" s="66">
        <f t="shared" si="47"/>
        <v>0</v>
      </c>
      <c r="Z180" s="72">
        <f t="shared" si="48"/>
        <v>0</v>
      </c>
      <c r="AA180" s="79">
        <f t="shared" si="49"/>
        <v>0</v>
      </c>
      <c r="AB180" s="81">
        <f t="shared" si="58"/>
        <v>0</v>
      </c>
      <c r="AD180" s="95">
        <f>locallinterp(R180,'BBG rates'!$N$10:$N$369,'BBG rates'!$P$10:$P$369)</f>
        <v>13.49924098890583</v>
      </c>
      <c r="AI180" s="185">
        <f t="shared" si="50"/>
        <v>159</v>
      </c>
      <c r="AJ180" s="127">
        <f>locallinterp(MIN(AI180,CAP_Senior*12),'BBG rates'!$X$24:$X$65,'BBG rates'!$Y$24:$Y$65)</f>
        <v>60.069389713519378</v>
      </c>
      <c r="AK180" s="127">
        <f>locallinterp(MIN(AI180,CAP_CB*12),'BBG rates'!$AA$25:$AA$40,'BBG rates'!$AC$25:$AC$40)</f>
        <v>10.65</v>
      </c>
      <c r="AL180" s="144">
        <f t="shared" si="51"/>
        <v>19.051296251298297</v>
      </c>
      <c r="AM180" s="142">
        <f>(SUMPRODUCT(AL180:AL$381,G180:G$381)+SUMPRODUCT(AL180:AL$381,H180:H$381))/12</f>
        <v>0</v>
      </c>
    </row>
    <row r="181" spans="1:39" x14ac:dyDescent="0.2">
      <c r="A181" s="7">
        <v>160</v>
      </c>
      <c r="B181" s="7">
        <v>80</v>
      </c>
      <c r="C181" s="7">
        <v>40</v>
      </c>
      <c r="D181" s="12">
        <f t="shared" si="43"/>
        <v>13.333333333333334</v>
      </c>
      <c r="E181" s="29">
        <f t="shared" si="59"/>
        <v>0</v>
      </c>
      <c r="F181" s="2">
        <f t="shared" si="44"/>
        <v>0</v>
      </c>
      <c r="G181" s="2">
        <f t="shared" si="52"/>
        <v>0</v>
      </c>
      <c r="H181" s="2">
        <f t="shared" si="53"/>
        <v>0</v>
      </c>
      <c r="I181" s="2">
        <f t="shared" si="42"/>
        <v>0</v>
      </c>
      <c r="J181" s="2">
        <f t="shared" si="60"/>
        <v>0</v>
      </c>
      <c r="K181" s="2">
        <f t="shared" si="45"/>
        <v>0</v>
      </c>
      <c r="L181" s="2">
        <f t="shared" si="45"/>
        <v>0</v>
      </c>
      <c r="M181" s="2"/>
      <c r="N181" s="28">
        <f t="shared" si="61"/>
        <v>0</v>
      </c>
      <c r="O181" s="2">
        <f t="shared" si="54"/>
        <v>0</v>
      </c>
      <c r="P181" s="2">
        <f t="shared" si="55"/>
        <v>0</v>
      </c>
      <c r="R181">
        <f t="shared" si="56"/>
        <v>160</v>
      </c>
      <c r="S181" s="89">
        <f t="shared" si="46"/>
        <v>0</v>
      </c>
      <c r="T181" s="89">
        <f>IF(AND(S181=0,S180&gt;0),SUM($G181:$H$381),S181)</f>
        <v>0</v>
      </c>
      <c r="U181" s="82">
        <f>SUM(T181:T$381)</f>
        <v>0</v>
      </c>
      <c r="V181" s="68">
        <f>localspline(R181,'BBG rates'!$G$10:$G$27,'BBG rates'!$K$10:$K$27)</f>
        <v>1.0084819720965132</v>
      </c>
      <c r="W181" s="68">
        <f>locallinterp(R181,'BBG rates'!$G$10:$G$27,'BBG rates'!$J$10:$J$27)</f>
        <v>-6.9499999999999992E-2</v>
      </c>
      <c r="X181" s="56">
        <f t="shared" si="57"/>
        <v>-6.9522148481038215E-2</v>
      </c>
      <c r="Y181" s="66">
        <f t="shared" si="47"/>
        <v>0</v>
      </c>
      <c r="Z181" s="72">
        <f t="shared" si="48"/>
        <v>0</v>
      </c>
      <c r="AA181" s="79">
        <f t="shared" si="49"/>
        <v>0</v>
      </c>
      <c r="AB181" s="81">
        <f t="shared" si="58"/>
        <v>0</v>
      </c>
      <c r="AD181" s="95">
        <f>locallinterp(R181,'BBG rates'!$N$10:$N$369,'BBG rates'!$P$10:$P$369)</f>
        <v>13.583281153247206</v>
      </c>
      <c r="AI181" s="185">
        <f t="shared" si="50"/>
        <v>160</v>
      </c>
      <c r="AJ181" s="127">
        <f>locallinterp(MIN(AI181,CAP_Senior*12),'BBG rates'!$X$24:$X$65,'BBG rates'!$Y$24:$Y$65)</f>
        <v>60.18697436266995</v>
      </c>
      <c r="AK181" s="127">
        <f>locallinterp(MIN(AI181,CAP_CB*12),'BBG rates'!$AA$25:$AA$40,'BBG rates'!$AC$25:$AC$40)</f>
        <v>10.666666666666666</v>
      </c>
      <c r="AL181" s="144">
        <f t="shared" si="51"/>
        <v>19.085118974987225</v>
      </c>
      <c r="AM181" s="142">
        <f>(SUMPRODUCT(AL181:AL$381,G181:G$381)+SUMPRODUCT(AL181:AL$381,H181:H$381))/12</f>
        <v>0</v>
      </c>
    </row>
    <row r="182" spans="1:39" x14ac:dyDescent="0.2">
      <c r="A182" s="7">
        <v>161</v>
      </c>
      <c r="B182" s="7">
        <v>80.5</v>
      </c>
      <c r="C182" s="7">
        <v>40.25</v>
      </c>
      <c r="D182" s="12">
        <f t="shared" si="43"/>
        <v>13.416666666666666</v>
      </c>
      <c r="E182" s="29">
        <f t="shared" si="59"/>
        <v>0</v>
      </c>
      <c r="F182" s="2">
        <f t="shared" si="44"/>
        <v>0</v>
      </c>
      <c r="G182" s="2">
        <f t="shared" si="52"/>
        <v>0</v>
      </c>
      <c r="H182" s="2">
        <f t="shared" si="53"/>
        <v>0</v>
      </c>
      <c r="I182" s="2">
        <f t="shared" si="42"/>
        <v>0</v>
      </c>
      <c r="J182" s="2">
        <f t="shared" si="60"/>
        <v>0</v>
      </c>
      <c r="K182" s="2">
        <f t="shared" si="45"/>
        <v>0</v>
      </c>
      <c r="L182" s="2">
        <f t="shared" si="45"/>
        <v>0</v>
      </c>
      <c r="M182" s="2"/>
      <c r="N182" s="28">
        <f t="shared" si="61"/>
        <v>0</v>
      </c>
      <c r="O182" s="2">
        <f t="shared" si="54"/>
        <v>0</v>
      </c>
      <c r="P182" s="2">
        <f t="shared" si="55"/>
        <v>0</v>
      </c>
      <c r="R182">
        <f t="shared" si="56"/>
        <v>161</v>
      </c>
      <c r="S182" s="89">
        <f t="shared" si="46"/>
        <v>0</v>
      </c>
      <c r="T182" s="89">
        <f>IF(AND(S182=0,S181&gt;0),SUM($G182:$H$381),S182)</f>
        <v>0</v>
      </c>
      <c r="U182" s="82">
        <f>SUM(T182:T$381)</f>
        <v>0</v>
      </c>
      <c r="V182" s="68">
        <f>localspline(R182,'BBG rates'!$G$10:$G$27,'BBG rates'!$K$10:$K$27)</f>
        <v>1.0080807426152405</v>
      </c>
      <c r="W182" s="68">
        <f>locallinterp(R182,'BBG rates'!$G$10:$G$27,'BBG rates'!$J$10:$J$27)</f>
        <v>-6.6250000000000003E-2</v>
      </c>
      <c r="X182" s="56">
        <f t="shared" si="57"/>
        <v>-6.6270125055156726E-2</v>
      </c>
      <c r="Y182" s="66">
        <f t="shared" si="47"/>
        <v>0</v>
      </c>
      <c r="Z182" s="72">
        <f t="shared" si="48"/>
        <v>0</v>
      </c>
      <c r="AA182" s="79">
        <f t="shared" si="49"/>
        <v>0</v>
      </c>
      <c r="AB182" s="81">
        <f t="shared" si="58"/>
        <v>0</v>
      </c>
      <c r="AD182" s="95">
        <f>locallinterp(R182,'BBG rates'!$N$10:$N$369,'BBG rates'!$P$10:$P$369)</f>
        <v>13.667287881798476</v>
      </c>
      <c r="AI182" s="185">
        <f t="shared" si="50"/>
        <v>161</v>
      </c>
      <c r="AJ182" s="127">
        <f>locallinterp(MIN(AI182,CAP_Senior*12),'BBG rates'!$X$24:$X$65,'BBG rates'!$Y$24:$Y$65)</f>
        <v>60.304559011820523</v>
      </c>
      <c r="AK182" s="127">
        <f>locallinterp(MIN(AI182,CAP_CB*12),'BBG rates'!$AA$25:$AA$40,'BBG rates'!$AC$25:$AC$40)</f>
        <v>10.683333333333334</v>
      </c>
      <c r="AL182" s="144">
        <f t="shared" si="51"/>
        <v>19.118941698676153</v>
      </c>
      <c r="AM182" s="142">
        <f>(SUMPRODUCT(AL182:AL$381,G182:G$381)+SUMPRODUCT(AL182:AL$381,H182:H$381))/12</f>
        <v>0</v>
      </c>
    </row>
    <row r="183" spans="1:39" x14ac:dyDescent="0.2">
      <c r="A183" s="7">
        <v>162</v>
      </c>
      <c r="B183" s="7">
        <v>81</v>
      </c>
      <c r="C183" s="7">
        <v>40.5</v>
      </c>
      <c r="D183" s="12">
        <f t="shared" si="43"/>
        <v>13.5</v>
      </c>
      <c r="E183" s="29">
        <f t="shared" si="59"/>
        <v>0</v>
      </c>
      <c r="F183" s="2">
        <f t="shared" si="44"/>
        <v>0</v>
      </c>
      <c r="G183" s="2">
        <f t="shared" si="52"/>
        <v>0</v>
      </c>
      <c r="H183" s="2">
        <f t="shared" si="53"/>
        <v>0</v>
      </c>
      <c r="I183" s="2">
        <f t="shared" si="42"/>
        <v>0</v>
      </c>
      <c r="J183" s="2">
        <f t="shared" si="60"/>
        <v>0</v>
      </c>
      <c r="K183" s="2">
        <f t="shared" si="45"/>
        <v>0</v>
      </c>
      <c r="L183" s="2">
        <f t="shared" si="45"/>
        <v>0</v>
      </c>
      <c r="M183" s="2"/>
      <c r="N183" s="28">
        <f t="shared" si="61"/>
        <v>0</v>
      </c>
      <c r="O183" s="2">
        <f t="shared" si="54"/>
        <v>0</v>
      </c>
      <c r="P183" s="2">
        <f t="shared" si="55"/>
        <v>0</v>
      </c>
      <c r="R183">
        <f t="shared" si="56"/>
        <v>162</v>
      </c>
      <c r="S183" s="89">
        <f t="shared" si="46"/>
        <v>0</v>
      </c>
      <c r="T183" s="89">
        <f>IF(AND(S183=0,S182&gt;0),SUM($G183:$H$381),S183)</f>
        <v>0</v>
      </c>
      <c r="U183" s="82">
        <f>SUM(T183:T$381)</f>
        <v>0</v>
      </c>
      <c r="V183" s="68">
        <f>localspline(R183,'BBG rates'!$G$10:$G$27,'BBG rates'!$K$10:$K$27)</f>
        <v>1.007680757865387</v>
      </c>
      <c r="W183" s="68">
        <f>locallinterp(R183,'BBG rates'!$G$10:$G$27,'BBG rates'!$J$10:$J$27)</f>
        <v>-6.3E-2</v>
      </c>
      <c r="X183" s="56">
        <f t="shared" si="57"/>
        <v>-6.3018198575326423E-2</v>
      </c>
      <c r="Y183" s="66">
        <f t="shared" si="47"/>
        <v>0</v>
      </c>
      <c r="Z183" s="72">
        <f t="shared" si="48"/>
        <v>0</v>
      </c>
      <c r="AA183" s="79">
        <f t="shared" si="49"/>
        <v>0</v>
      </c>
      <c r="AB183" s="81">
        <f t="shared" si="58"/>
        <v>0</v>
      </c>
      <c r="AD183" s="95">
        <f>locallinterp(R183,'BBG rates'!$N$10:$N$369,'BBG rates'!$P$10:$P$369)</f>
        <v>13.751261278287258</v>
      </c>
      <c r="AI183" s="185">
        <f t="shared" si="50"/>
        <v>162</v>
      </c>
      <c r="AJ183" s="127">
        <f>locallinterp(MIN(AI183,CAP_Senior*12),'BBG rates'!$X$24:$X$65,'BBG rates'!$Y$24:$Y$65)</f>
        <v>60.422143660971095</v>
      </c>
      <c r="AK183" s="127">
        <f>locallinterp(MIN(AI183,CAP_CB*12),'BBG rates'!$AA$25:$AA$40,'BBG rates'!$AC$25:$AC$40)</f>
        <v>10.7</v>
      </c>
      <c r="AL183" s="144">
        <f t="shared" si="51"/>
        <v>19.152764422365085</v>
      </c>
      <c r="AM183" s="142">
        <f>(SUMPRODUCT(AL183:AL$381,G183:G$381)+SUMPRODUCT(AL183:AL$381,H183:H$381))/12</f>
        <v>0</v>
      </c>
    </row>
    <row r="184" spans="1:39" x14ac:dyDescent="0.2">
      <c r="A184" s="7">
        <v>163</v>
      </c>
      <c r="B184" s="7">
        <v>81.5</v>
      </c>
      <c r="C184" s="7">
        <v>40.75</v>
      </c>
      <c r="D184" s="12">
        <f t="shared" si="43"/>
        <v>13.583333333333334</v>
      </c>
      <c r="E184" s="29">
        <f t="shared" si="59"/>
        <v>0</v>
      </c>
      <c r="F184" s="2">
        <f t="shared" si="44"/>
        <v>0</v>
      </c>
      <c r="G184" s="2">
        <f t="shared" si="52"/>
        <v>0</v>
      </c>
      <c r="H184" s="2">
        <f t="shared" si="53"/>
        <v>0</v>
      </c>
      <c r="I184" s="2">
        <f t="shared" si="42"/>
        <v>0</v>
      </c>
      <c r="J184" s="2">
        <f t="shared" si="60"/>
        <v>0</v>
      </c>
      <c r="K184" s="2">
        <f t="shared" si="45"/>
        <v>0</v>
      </c>
      <c r="L184" s="2">
        <f t="shared" si="45"/>
        <v>0</v>
      </c>
      <c r="M184" s="2"/>
      <c r="N184" s="28">
        <f t="shared" si="61"/>
        <v>0</v>
      </c>
      <c r="O184" s="2">
        <f t="shared" si="54"/>
        <v>0</v>
      </c>
      <c r="P184" s="2">
        <f t="shared" si="55"/>
        <v>0</v>
      </c>
      <c r="R184">
        <f t="shared" si="56"/>
        <v>163</v>
      </c>
      <c r="S184" s="89">
        <f t="shared" si="46"/>
        <v>0</v>
      </c>
      <c r="T184" s="89">
        <f>IF(AND(S184=0,S183&gt;0),SUM($G184:$H$381),S184)</f>
        <v>0</v>
      </c>
      <c r="U184" s="82">
        <f>SUM(T184:T$381)</f>
        <v>0</v>
      </c>
      <c r="V184" s="68">
        <f>localspline(R184,'BBG rates'!$G$10:$G$27,'BBG rates'!$K$10:$K$27)</f>
        <v>1.0072820992335627</v>
      </c>
      <c r="W184" s="68">
        <f>locallinterp(R184,'BBG rates'!$G$10:$G$27,'BBG rates'!$J$10:$J$27)</f>
        <v>-5.9749999999999998E-2</v>
      </c>
      <c r="X184" s="56">
        <f t="shared" si="57"/>
        <v>-5.9766369035418876E-2</v>
      </c>
      <c r="Y184" s="66">
        <f t="shared" si="47"/>
        <v>0</v>
      </c>
      <c r="Z184" s="72">
        <f t="shared" si="48"/>
        <v>0</v>
      </c>
      <c r="AA184" s="79">
        <f t="shared" si="49"/>
        <v>0</v>
      </c>
      <c r="AB184" s="81">
        <f t="shared" si="58"/>
        <v>0</v>
      </c>
      <c r="AD184" s="95">
        <f>locallinterp(R184,'BBG rates'!$N$10:$N$369,'BBG rates'!$P$10:$P$369)</f>
        <v>13.835201453223387</v>
      </c>
      <c r="AI184" s="185">
        <f t="shared" si="50"/>
        <v>163</v>
      </c>
      <c r="AJ184" s="127">
        <f>locallinterp(MIN(AI184,CAP_Senior*12),'BBG rates'!$X$24:$X$65,'BBG rates'!$Y$24:$Y$65)</f>
        <v>60.539728310121667</v>
      </c>
      <c r="AK184" s="127">
        <f>locallinterp(MIN(AI184,CAP_CB*12),'BBG rates'!$AA$25:$AA$40,'BBG rates'!$AC$25:$AC$40)</f>
        <v>10.716666666666667</v>
      </c>
      <c r="AL184" s="144">
        <f t="shared" si="51"/>
        <v>19.186587146054016</v>
      </c>
      <c r="AM184" s="142">
        <f>(SUMPRODUCT(AL184:AL$381,G184:G$381)+SUMPRODUCT(AL184:AL$381,H184:H$381))/12</f>
        <v>0</v>
      </c>
    </row>
    <row r="185" spans="1:39" x14ac:dyDescent="0.2">
      <c r="A185" s="7">
        <v>164</v>
      </c>
      <c r="B185" s="7">
        <v>82</v>
      </c>
      <c r="C185" s="7">
        <v>41</v>
      </c>
      <c r="D185" s="12">
        <f t="shared" si="43"/>
        <v>13.666666666666666</v>
      </c>
      <c r="E185" s="29">
        <f t="shared" si="59"/>
        <v>0</v>
      </c>
      <c r="F185" s="2">
        <f t="shared" si="44"/>
        <v>0</v>
      </c>
      <c r="G185" s="2">
        <f t="shared" si="52"/>
        <v>0</v>
      </c>
      <c r="H185" s="2">
        <f t="shared" si="53"/>
        <v>0</v>
      </c>
      <c r="I185" s="2">
        <f t="shared" si="42"/>
        <v>0</v>
      </c>
      <c r="J185" s="2">
        <f t="shared" si="60"/>
        <v>0</v>
      </c>
      <c r="K185" s="2">
        <f t="shared" si="45"/>
        <v>0</v>
      </c>
      <c r="L185" s="2">
        <f t="shared" si="45"/>
        <v>0</v>
      </c>
      <c r="M185" s="2"/>
      <c r="N185" s="28">
        <f t="shared" si="61"/>
        <v>0</v>
      </c>
      <c r="O185" s="2">
        <f t="shared" si="54"/>
        <v>0</v>
      </c>
      <c r="P185" s="2">
        <f t="shared" si="55"/>
        <v>0</v>
      </c>
      <c r="R185">
        <f t="shared" si="56"/>
        <v>164</v>
      </c>
      <c r="S185" s="89">
        <f t="shared" si="46"/>
        <v>0</v>
      </c>
      <c r="T185" s="89">
        <f>IF(AND(S185=0,S184&gt;0),SUM($G185:$H$381),S185)</f>
        <v>0</v>
      </c>
      <c r="U185" s="82">
        <f>SUM(T185:T$381)</f>
        <v>0</v>
      </c>
      <c r="V185" s="68">
        <f>localspline(R185,'BBG rates'!$G$10:$G$27,'BBG rates'!$K$10:$K$27)</f>
        <v>1.0068847586956318</v>
      </c>
      <c r="W185" s="68">
        <f>locallinterp(R185,'BBG rates'!$G$10:$G$27,'BBG rates'!$J$10:$J$27)</f>
        <v>-5.6500000000000002E-2</v>
      </c>
      <c r="X185" s="56">
        <f t="shared" si="57"/>
        <v>-5.651463642943888E-2</v>
      </c>
      <c r="Y185" s="66">
        <f t="shared" si="47"/>
        <v>0</v>
      </c>
      <c r="Z185" s="72">
        <f t="shared" si="48"/>
        <v>0</v>
      </c>
      <c r="AA185" s="79">
        <f t="shared" si="49"/>
        <v>0</v>
      </c>
      <c r="AB185" s="81">
        <f t="shared" si="58"/>
        <v>0</v>
      </c>
      <c r="AD185" s="95">
        <f>locallinterp(R185,'BBG rates'!$N$10:$N$369,'BBG rates'!$P$10:$P$369)</f>
        <v>13.919108516448023</v>
      </c>
      <c r="AI185" s="185">
        <f t="shared" si="50"/>
        <v>164</v>
      </c>
      <c r="AJ185" s="127">
        <f>locallinterp(MIN(AI185,CAP_Senior*12),'BBG rates'!$X$24:$X$65,'BBG rates'!$Y$24:$Y$65)</f>
        <v>60.65731295927224</v>
      </c>
      <c r="AK185" s="127">
        <f>locallinterp(MIN(AI185,CAP_CB*12),'BBG rates'!$AA$25:$AA$40,'BBG rates'!$AC$25:$AC$40)</f>
        <v>10.733333333333334</v>
      </c>
      <c r="AL185" s="144">
        <f t="shared" si="51"/>
        <v>19.220409869742948</v>
      </c>
      <c r="AM185" s="142">
        <f>(SUMPRODUCT(AL185:AL$381,G185:G$381)+SUMPRODUCT(AL185:AL$381,H185:H$381))/12</f>
        <v>0</v>
      </c>
    </row>
    <row r="186" spans="1:39" x14ac:dyDescent="0.2">
      <c r="A186" s="7">
        <v>165</v>
      </c>
      <c r="B186" s="7">
        <v>82.5</v>
      </c>
      <c r="C186" s="7">
        <v>41.25</v>
      </c>
      <c r="D186" s="12">
        <f t="shared" si="43"/>
        <v>13.75</v>
      </c>
      <c r="E186" s="29">
        <f t="shared" si="59"/>
        <v>0</v>
      </c>
      <c r="F186" s="2">
        <f t="shared" si="44"/>
        <v>0</v>
      </c>
      <c r="G186" s="2">
        <f t="shared" si="52"/>
        <v>0</v>
      </c>
      <c r="H186" s="2">
        <f t="shared" si="53"/>
        <v>0</v>
      </c>
      <c r="I186" s="2">
        <f t="shared" si="42"/>
        <v>0</v>
      </c>
      <c r="J186" s="2">
        <f t="shared" si="60"/>
        <v>0</v>
      </c>
      <c r="K186" s="2">
        <f t="shared" si="45"/>
        <v>0</v>
      </c>
      <c r="L186" s="2">
        <f t="shared" si="45"/>
        <v>0</v>
      </c>
      <c r="M186" s="2"/>
      <c r="N186" s="28">
        <f t="shared" si="61"/>
        <v>0</v>
      </c>
      <c r="O186" s="2">
        <f t="shared" si="54"/>
        <v>0</v>
      </c>
      <c r="P186" s="2">
        <f t="shared" si="55"/>
        <v>0</v>
      </c>
      <c r="R186">
        <f t="shared" si="56"/>
        <v>165</v>
      </c>
      <c r="S186" s="89">
        <f t="shared" si="46"/>
        <v>0</v>
      </c>
      <c r="T186" s="89">
        <f>IF(AND(S186=0,S185&gt;0),SUM($G186:$H$381),S186)</f>
        <v>0</v>
      </c>
      <c r="U186" s="82">
        <f>SUM(T186:T$381)</f>
        <v>0</v>
      </c>
      <c r="V186" s="68">
        <f>localspline(R186,'BBG rates'!$G$10:$G$27,'BBG rates'!$K$10:$K$27)</f>
        <v>1.0064886686334835</v>
      </c>
      <c r="W186" s="68">
        <f>locallinterp(R186,'BBG rates'!$G$10:$G$27,'BBG rates'!$J$10:$J$27)</f>
        <v>-5.3249999999999999E-2</v>
      </c>
      <c r="X186" s="56">
        <f t="shared" si="57"/>
        <v>-5.3263000751258005E-2</v>
      </c>
      <c r="Y186" s="66">
        <f t="shared" si="47"/>
        <v>0</v>
      </c>
      <c r="Z186" s="72">
        <f t="shared" si="48"/>
        <v>0</v>
      </c>
      <c r="AA186" s="79">
        <f t="shared" si="49"/>
        <v>0</v>
      </c>
      <c r="AB186" s="81">
        <f t="shared" si="58"/>
        <v>0</v>
      </c>
      <c r="AD186" s="95">
        <f>locallinterp(R186,'BBG rates'!$N$10:$N$369,'BBG rates'!$P$10:$P$369)</f>
        <v>14.002982572167481</v>
      </c>
      <c r="AI186" s="185">
        <f t="shared" si="50"/>
        <v>165</v>
      </c>
      <c r="AJ186" s="127">
        <f>locallinterp(MIN(AI186,CAP_Senior*12),'BBG rates'!$X$24:$X$65,'BBG rates'!$Y$24:$Y$65)</f>
        <v>60.774897608422812</v>
      </c>
      <c r="AK186" s="127">
        <f>locallinterp(MIN(AI186,CAP_CB*12),'BBG rates'!$AA$25:$AA$40,'BBG rates'!$AC$25:$AC$40)</f>
        <v>10.75</v>
      </c>
      <c r="AL186" s="144">
        <f t="shared" si="51"/>
        <v>19.25423259343188</v>
      </c>
      <c r="AM186" s="142">
        <f>(SUMPRODUCT(AL186:AL$381,G186:G$381)+SUMPRODUCT(AL186:AL$381,H186:H$381))/12</f>
        <v>0</v>
      </c>
    </row>
    <row r="187" spans="1:39" x14ac:dyDescent="0.2">
      <c r="A187" s="7">
        <v>166</v>
      </c>
      <c r="B187" s="7">
        <v>83</v>
      </c>
      <c r="C187" s="7">
        <v>41.5</v>
      </c>
      <c r="D187" s="12">
        <f t="shared" si="43"/>
        <v>13.833333333333334</v>
      </c>
      <c r="E187" s="29">
        <f t="shared" si="59"/>
        <v>0</v>
      </c>
      <c r="F187" s="2">
        <f t="shared" si="44"/>
        <v>0</v>
      </c>
      <c r="G187" s="2">
        <f t="shared" si="52"/>
        <v>0</v>
      </c>
      <c r="H187" s="2">
        <f t="shared" si="53"/>
        <v>0</v>
      </c>
      <c r="I187" s="2">
        <f t="shared" si="42"/>
        <v>0</v>
      </c>
      <c r="J187" s="2">
        <f t="shared" si="60"/>
        <v>0</v>
      </c>
      <c r="K187" s="2">
        <f t="shared" si="45"/>
        <v>0</v>
      </c>
      <c r="L187" s="2">
        <f t="shared" si="45"/>
        <v>0</v>
      </c>
      <c r="M187" s="2"/>
      <c r="N187" s="28">
        <f t="shared" si="61"/>
        <v>0</v>
      </c>
      <c r="O187" s="2">
        <f t="shared" si="54"/>
        <v>0</v>
      </c>
      <c r="P187" s="2">
        <f t="shared" si="55"/>
        <v>0</v>
      </c>
      <c r="R187">
        <f t="shared" si="56"/>
        <v>166</v>
      </c>
      <c r="S187" s="89">
        <f t="shared" si="46"/>
        <v>0</v>
      </c>
      <c r="T187" s="89">
        <f>IF(AND(S187=0,S186&gt;0),SUM($G187:$H$381),S187)</f>
        <v>0</v>
      </c>
      <c r="U187" s="82">
        <f>SUM(T187:T$381)</f>
        <v>0</v>
      </c>
      <c r="V187" s="68">
        <f>localspline(R187,'BBG rates'!$G$10:$G$27,'BBG rates'!$K$10:$K$27)</f>
        <v>1.0060938806232689</v>
      </c>
      <c r="W187" s="68">
        <f>locallinterp(R187,'BBG rates'!$G$10:$G$27,'BBG rates'!$J$10:$J$27)</f>
        <v>-4.9999999999999996E-2</v>
      </c>
      <c r="X187" s="56">
        <f t="shared" si="57"/>
        <v>-5.0011461995014272E-2</v>
      </c>
      <c r="Y187" s="66">
        <f t="shared" si="47"/>
        <v>0</v>
      </c>
      <c r="Z187" s="72">
        <f t="shared" si="48"/>
        <v>0</v>
      </c>
      <c r="AA187" s="79">
        <f t="shared" si="49"/>
        <v>0</v>
      </c>
      <c r="AB187" s="81">
        <f t="shared" si="58"/>
        <v>0</v>
      </c>
      <c r="AD187" s="95">
        <f>locallinterp(R187,'BBG rates'!$N$10:$N$369,'BBG rates'!$P$10:$P$369)</f>
        <v>14.086823728886086</v>
      </c>
      <c r="AI187" s="185">
        <f t="shared" si="50"/>
        <v>166</v>
      </c>
      <c r="AJ187" s="127">
        <f>locallinterp(MIN(AI187,CAP_Senior*12),'BBG rates'!$X$24:$X$65,'BBG rates'!$Y$24:$Y$65)</f>
        <v>60.892482257573384</v>
      </c>
      <c r="AK187" s="127">
        <f>locallinterp(MIN(AI187,CAP_CB*12),'BBG rates'!$AA$25:$AA$40,'BBG rates'!$AC$25:$AC$40)</f>
        <v>10.766666666666667</v>
      </c>
      <c r="AL187" s="144">
        <f t="shared" si="51"/>
        <v>19.288055317120808</v>
      </c>
      <c r="AM187" s="142">
        <f>(SUMPRODUCT(AL187:AL$381,G187:G$381)+SUMPRODUCT(AL187:AL$381,H187:H$381))/12</f>
        <v>0</v>
      </c>
    </row>
    <row r="188" spans="1:39" x14ac:dyDescent="0.2">
      <c r="A188" s="7">
        <v>167</v>
      </c>
      <c r="B188" s="7">
        <v>83.5</v>
      </c>
      <c r="C188" s="7">
        <v>41.75</v>
      </c>
      <c r="D188" s="12">
        <f t="shared" si="43"/>
        <v>13.916666666666666</v>
      </c>
      <c r="E188" s="29">
        <f t="shared" si="59"/>
        <v>0</v>
      </c>
      <c r="F188" s="2">
        <f t="shared" si="44"/>
        <v>0</v>
      </c>
      <c r="G188" s="2">
        <f t="shared" si="52"/>
        <v>0</v>
      </c>
      <c r="H188" s="2">
        <f t="shared" si="53"/>
        <v>0</v>
      </c>
      <c r="I188" s="2">
        <f t="shared" si="42"/>
        <v>0</v>
      </c>
      <c r="J188" s="2">
        <f t="shared" si="60"/>
        <v>0</v>
      </c>
      <c r="K188" s="2">
        <f t="shared" si="45"/>
        <v>0</v>
      </c>
      <c r="L188" s="2">
        <f t="shared" si="45"/>
        <v>0</v>
      </c>
      <c r="M188" s="2"/>
      <c r="N188" s="28">
        <f t="shared" si="61"/>
        <v>0</v>
      </c>
      <c r="O188" s="2">
        <f t="shared" si="54"/>
        <v>0</v>
      </c>
      <c r="P188" s="2">
        <f t="shared" si="55"/>
        <v>0</v>
      </c>
      <c r="R188">
        <f t="shared" si="56"/>
        <v>167</v>
      </c>
      <c r="S188" s="89">
        <f t="shared" si="46"/>
        <v>0</v>
      </c>
      <c r="T188" s="89">
        <f>IF(AND(S188=0,S187&gt;0),SUM($G188:$H$381),S188)</f>
        <v>0</v>
      </c>
      <c r="U188" s="82">
        <f>SUM(T188:T$381)</f>
        <v>0</v>
      </c>
      <c r="V188" s="68">
        <f>localspline(R188,'BBG rates'!$G$10:$G$27,'BBG rates'!$K$10:$K$27)</f>
        <v>1.005700327049539</v>
      </c>
      <c r="W188" s="68">
        <f>locallinterp(R188,'BBG rates'!$G$10:$G$27,'BBG rates'!$J$10:$J$27)</f>
        <v>-4.675E-2</v>
      </c>
      <c r="X188" s="56">
        <f t="shared" si="57"/>
        <v>-4.6760020154446025E-2</v>
      </c>
      <c r="Y188" s="66">
        <f t="shared" si="47"/>
        <v>0</v>
      </c>
      <c r="Z188" s="72">
        <f t="shared" si="48"/>
        <v>0</v>
      </c>
      <c r="AA188" s="79">
        <f t="shared" si="49"/>
        <v>0</v>
      </c>
      <c r="AB188" s="81">
        <f t="shared" si="58"/>
        <v>0</v>
      </c>
      <c r="AD188" s="95">
        <f>locallinterp(R188,'BBG rates'!$N$10:$N$369,'BBG rates'!$P$10:$P$369)</f>
        <v>14.170632089473548</v>
      </c>
      <c r="AI188" s="185">
        <f t="shared" si="50"/>
        <v>167</v>
      </c>
      <c r="AJ188" s="127">
        <f>locallinterp(MIN(AI188,CAP_Senior*12),'BBG rates'!$X$24:$X$65,'BBG rates'!$Y$24:$Y$65)</f>
        <v>61.010066906723956</v>
      </c>
      <c r="AK188" s="127">
        <f>locallinterp(MIN(AI188,CAP_CB*12),'BBG rates'!$AA$25:$AA$40,'BBG rates'!$AC$25:$AC$40)</f>
        <v>10.783333333333333</v>
      </c>
      <c r="AL188" s="144">
        <f t="shared" si="51"/>
        <v>19.321878040809739</v>
      </c>
      <c r="AM188" s="142">
        <f>(SUMPRODUCT(AL188:AL$381,G188:G$381)+SUMPRODUCT(AL188:AL$381,H188:H$381))/12</f>
        <v>0</v>
      </c>
    </row>
    <row r="189" spans="1:39" x14ac:dyDescent="0.2">
      <c r="A189" s="7">
        <v>168</v>
      </c>
      <c r="B189" s="7">
        <v>84</v>
      </c>
      <c r="C189" s="7">
        <v>42</v>
      </c>
      <c r="D189" s="12">
        <f t="shared" si="43"/>
        <v>14</v>
      </c>
      <c r="E189" s="29">
        <f t="shared" si="59"/>
        <v>0</v>
      </c>
      <c r="F189" s="2">
        <f t="shared" si="44"/>
        <v>0</v>
      </c>
      <c r="G189" s="2">
        <f t="shared" si="52"/>
        <v>0</v>
      </c>
      <c r="H189" s="2">
        <f t="shared" si="53"/>
        <v>0</v>
      </c>
      <c r="I189" s="2">
        <f t="shared" si="42"/>
        <v>0</v>
      </c>
      <c r="J189" s="2">
        <f t="shared" si="60"/>
        <v>0</v>
      </c>
      <c r="K189" s="2">
        <f t="shared" si="45"/>
        <v>0</v>
      </c>
      <c r="L189" s="2">
        <f t="shared" si="45"/>
        <v>0</v>
      </c>
      <c r="M189" s="2"/>
      <c r="N189" s="28">
        <f t="shared" si="61"/>
        <v>0</v>
      </c>
      <c r="O189" s="2">
        <f t="shared" si="54"/>
        <v>0</v>
      </c>
      <c r="P189" s="2">
        <f t="shared" si="55"/>
        <v>0</v>
      </c>
      <c r="R189">
        <f t="shared" si="56"/>
        <v>168</v>
      </c>
      <c r="S189" s="89">
        <f t="shared" si="46"/>
        <v>0</v>
      </c>
      <c r="T189" s="89">
        <f>IF(AND(S189=0,S188&gt;0),SUM($G189:$H$381),S189)</f>
        <v>0</v>
      </c>
      <c r="U189" s="82">
        <f>SUM(T189:T$381)</f>
        <v>0</v>
      </c>
      <c r="V189" s="68">
        <f>localspline(R189,'BBG rates'!$G$10:$G$27,'BBG rates'!$K$10:$K$27)</f>
        <v>1.0053080594859547</v>
      </c>
      <c r="W189" s="68">
        <f>locallinterp(R189,'BBG rates'!$G$10:$G$27,'BBG rates'!$J$10:$J$27)</f>
        <v>-4.3499999999999997E-2</v>
      </c>
      <c r="X189" s="56">
        <f t="shared" si="57"/>
        <v>-4.3508675223558058E-2</v>
      </c>
      <c r="Y189" s="66">
        <f t="shared" si="47"/>
        <v>0</v>
      </c>
      <c r="Z189" s="72">
        <f t="shared" si="48"/>
        <v>0</v>
      </c>
      <c r="AA189" s="79">
        <f t="shared" si="49"/>
        <v>0</v>
      </c>
      <c r="AB189" s="81">
        <f t="shared" si="58"/>
        <v>0</v>
      </c>
      <c r="AD189" s="95">
        <f>locallinterp(R189,'BBG rates'!$N$10:$N$369,'BBG rates'!$P$10:$P$369)</f>
        <v>14.254407761097378</v>
      </c>
      <c r="AI189" s="185">
        <f t="shared" si="50"/>
        <v>168</v>
      </c>
      <c r="AJ189" s="127">
        <f>locallinterp(MIN(AI189,CAP_Senior*12),'BBG rates'!$X$24:$X$65,'BBG rates'!$Y$24:$Y$65)</f>
        <v>61.127651555874529</v>
      </c>
      <c r="AK189" s="127">
        <f>locallinterp(MIN(AI189,CAP_CB*12),'BBG rates'!$AA$25:$AA$40,'BBG rates'!$AC$25:$AC$40)</f>
        <v>10.8</v>
      </c>
      <c r="AL189" s="144">
        <f t="shared" si="51"/>
        <v>19.355700764498671</v>
      </c>
      <c r="AM189" s="142">
        <f>(SUMPRODUCT(AL189:AL$381,G189:G$381)+SUMPRODUCT(AL189:AL$381,H189:H$381))/12</f>
        <v>0</v>
      </c>
    </row>
    <row r="190" spans="1:39" x14ac:dyDescent="0.2">
      <c r="A190" s="7">
        <v>169</v>
      </c>
      <c r="B190" s="7">
        <v>84.5</v>
      </c>
      <c r="C190" s="7">
        <v>42.25</v>
      </c>
      <c r="D190" s="12">
        <f t="shared" si="43"/>
        <v>14.083333333333334</v>
      </c>
      <c r="E190" s="29">
        <f t="shared" si="59"/>
        <v>0</v>
      </c>
      <c r="F190" s="2">
        <f t="shared" si="44"/>
        <v>0</v>
      </c>
      <c r="G190" s="2">
        <f t="shared" si="52"/>
        <v>0</v>
      </c>
      <c r="H190" s="2">
        <f t="shared" si="53"/>
        <v>0</v>
      </c>
      <c r="I190" s="2">
        <f t="shared" si="42"/>
        <v>0</v>
      </c>
      <c r="J190" s="2">
        <f t="shared" si="60"/>
        <v>0</v>
      </c>
      <c r="K190" s="2">
        <f t="shared" si="45"/>
        <v>0</v>
      </c>
      <c r="L190" s="2">
        <f t="shared" si="45"/>
        <v>0</v>
      </c>
      <c r="M190" s="2"/>
      <c r="N190" s="28">
        <f t="shared" si="61"/>
        <v>0</v>
      </c>
      <c r="O190" s="2">
        <f t="shared" si="54"/>
        <v>0</v>
      </c>
      <c r="P190" s="2">
        <f t="shared" si="55"/>
        <v>0</v>
      </c>
      <c r="R190">
        <f t="shared" si="56"/>
        <v>169</v>
      </c>
      <c r="S190" s="89">
        <f t="shared" si="46"/>
        <v>0</v>
      </c>
      <c r="T190" s="89">
        <f>IF(AND(S190=0,S189&gt;0),SUM($G190:$H$381),S190)</f>
        <v>0</v>
      </c>
      <c r="U190" s="82">
        <f>SUM(T190:T$381)</f>
        <v>0</v>
      </c>
      <c r="V190" s="68">
        <f>localspline(R190,'BBG rates'!$G$10:$G$27,'BBG rates'!$K$10:$K$27)</f>
        <v>1.0049170103193859</v>
      </c>
      <c r="W190" s="68">
        <f>locallinterp(R190,'BBG rates'!$G$10:$G$27,'BBG rates'!$J$10:$J$27)</f>
        <v>-4.0250000000000001E-2</v>
      </c>
      <c r="X190" s="56">
        <f t="shared" si="57"/>
        <v>-4.0257427196488393E-2</v>
      </c>
      <c r="Y190" s="66">
        <f t="shared" si="47"/>
        <v>0</v>
      </c>
      <c r="Z190" s="72">
        <f t="shared" si="48"/>
        <v>0</v>
      </c>
      <c r="AA190" s="79">
        <f t="shared" si="49"/>
        <v>0</v>
      </c>
      <c r="AB190" s="81">
        <f t="shared" si="58"/>
        <v>0</v>
      </c>
      <c r="AD190" s="95">
        <f>locallinterp(R190,'BBG rates'!$N$10:$N$369,'BBG rates'!$P$10:$P$369)</f>
        <v>14.338150845290659</v>
      </c>
      <c r="AI190" s="185">
        <f t="shared" si="50"/>
        <v>169</v>
      </c>
      <c r="AJ190" s="127">
        <f>locallinterp(MIN(AI190,CAP_Senior*12),'BBG rates'!$X$24:$X$65,'BBG rates'!$Y$24:$Y$65)</f>
        <v>61.237120245300488</v>
      </c>
      <c r="AK190" s="127">
        <f>locallinterp(MIN(AI190,CAP_CB*12),'BBG rates'!$AA$25:$AA$40,'BBG rates'!$AC$25:$AC$40)</f>
        <v>10.816666666666666</v>
      </c>
      <c r="AL190" s="144">
        <f t="shared" si="51"/>
        <v>19.388143775034415</v>
      </c>
      <c r="AM190" s="142">
        <f>(SUMPRODUCT(AL190:AL$381,G190:G$381)+SUMPRODUCT(AL190:AL$381,H190:H$381))/12</f>
        <v>0</v>
      </c>
    </row>
    <row r="191" spans="1:39" x14ac:dyDescent="0.2">
      <c r="A191" s="7">
        <v>170</v>
      </c>
      <c r="B191" s="7">
        <v>85</v>
      </c>
      <c r="C191" s="7">
        <v>42.5</v>
      </c>
      <c r="D191" s="12">
        <f t="shared" si="43"/>
        <v>14.166666666666666</v>
      </c>
      <c r="E191" s="29">
        <f t="shared" si="59"/>
        <v>0</v>
      </c>
      <c r="F191" s="2">
        <f t="shared" si="44"/>
        <v>0</v>
      </c>
      <c r="G191" s="2">
        <f t="shared" si="52"/>
        <v>0</v>
      </c>
      <c r="H191" s="2">
        <f t="shared" si="53"/>
        <v>0</v>
      </c>
      <c r="I191" s="2">
        <f t="shared" si="42"/>
        <v>0</v>
      </c>
      <c r="J191" s="2">
        <f t="shared" si="60"/>
        <v>0</v>
      </c>
      <c r="K191" s="2">
        <f t="shared" si="45"/>
        <v>0</v>
      </c>
      <c r="L191" s="2">
        <f t="shared" si="45"/>
        <v>0</v>
      </c>
      <c r="M191" s="2"/>
      <c r="N191" s="28">
        <f t="shared" si="61"/>
        <v>0</v>
      </c>
      <c r="O191" s="2">
        <f t="shared" si="54"/>
        <v>0</v>
      </c>
      <c r="P191" s="2">
        <f t="shared" si="55"/>
        <v>0</v>
      </c>
      <c r="R191">
        <f t="shared" si="56"/>
        <v>170</v>
      </c>
      <c r="S191" s="89">
        <f t="shared" si="46"/>
        <v>0</v>
      </c>
      <c r="T191" s="89">
        <f>IF(AND(S191=0,S190&gt;0),SUM($G191:$H$381),S191)</f>
        <v>0</v>
      </c>
      <c r="U191" s="82">
        <f>SUM(T191:T$381)</f>
        <v>0</v>
      </c>
      <c r="V191" s="68">
        <f>localspline(R191,'BBG rates'!$G$10:$G$27,'BBG rates'!$K$10:$K$27)</f>
        <v>1.0045272311213462</v>
      </c>
      <c r="W191" s="68">
        <f>locallinterp(R191,'BBG rates'!$G$10:$G$27,'BBG rates'!$J$10:$J$27)</f>
        <v>-3.6999999999999998E-2</v>
      </c>
      <c r="X191" s="56">
        <f t="shared" si="57"/>
        <v>-3.7006276066975374E-2</v>
      </c>
      <c r="Y191" s="66">
        <f t="shared" si="47"/>
        <v>0</v>
      </c>
      <c r="Z191" s="72">
        <f t="shared" si="48"/>
        <v>0</v>
      </c>
      <c r="AA191" s="79">
        <f t="shared" si="49"/>
        <v>0</v>
      </c>
      <c r="AB191" s="81">
        <f t="shared" si="58"/>
        <v>0</v>
      </c>
      <c r="AD191" s="95">
        <f>locallinterp(R191,'BBG rates'!$N$10:$N$369,'BBG rates'!$P$10:$P$369)</f>
        <v>14.421861447884105</v>
      </c>
      <c r="AI191" s="185">
        <f t="shared" si="50"/>
        <v>170</v>
      </c>
      <c r="AJ191" s="127">
        <f>locallinterp(MIN(AI191,CAP_Senior*12),'BBG rates'!$X$24:$X$65,'BBG rates'!$Y$24:$Y$65)</f>
        <v>61.346588934726455</v>
      </c>
      <c r="AK191" s="127">
        <f>locallinterp(MIN(AI191,CAP_CB*12),'BBG rates'!$AA$25:$AA$40,'BBG rates'!$AC$25:$AC$40)</f>
        <v>10.833333333333334</v>
      </c>
      <c r="AL191" s="144">
        <f t="shared" si="51"/>
        <v>19.420586785570165</v>
      </c>
      <c r="AM191" s="142">
        <f>(SUMPRODUCT(AL191:AL$381,G191:G$381)+SUMPRODUCT(AL191:AL$381,H191:H$381))/12</f>
        <v>0</v>
      </c>
    </row>
    <row r="192" spans="1:39" x14ac:dyDescent="0.2">
      <c r="A192" s="7">
        <v>171</v>
      </c>
      <c r="B192" s="7">
        <v>85.5</v>
      </c>
      <c r="C192" s="7">
        <v>42.75</v>
      </c>
      <c r="D192" s="12">
        <f t="shared" si="43"/>
        <v>14.25</v>
      </c>
      <c r="E192" s="29">
        <f t="shared" si="59"/>
        <v>0</v>
      </c>
      <c r="F192" s="2">
        <f t="shared" si="44"/>
        <v>0</v>
      </c>
      <c r="G192" s="2">
        <f t="shared" si="52"/>
        <v>0</v>
      </c>
      <c r="H192" s="2">
        <f t="shared" si="53"/>
        <v>0</v>
      </c>
      <c r="I192" s="2">
        <f t="shared" si="42"/>
        <v>0</v>
      </c>
      <c r="J192" s="2">
        <f t="shared" si="60"/>
        <v>0</v>
      </c>
      <c r="K192" s="2">
        <f t="shared" si="45"/>
        <v>0</v>
      </c>
      <c r="L192" s="2">
        <f t="shared" si="45"/>
        <v>0</v>
      </c>
      <c r="M192" s="2"/>
      <c r="N192" s="28">
        <f t="shared" si="61"/>
        <v>0</v>
      </c>
      <c r="O192" s="2">
        <f t="shared" si="54"/>
        <v>0</v>
      </c>
      <c r="P192" s="2">
        <f t="shared" si="55"/>
        <v>0</v>
      </c>
      <c r="R192">
        <f t="shared" si="56"/>
        <v>171</v>
      </c>
      <c r="S192" s="89">
        <f t="shared" si="46"/>
        <v>0</v>
      </c>
      <c r="T192" s="89">
        <f>IF(AND(S192=0,S191&gt;0),SUM($G192:$H$381),S192)</f>
        <v>0</v>
      </c>
      <c r="U192" s="82">
        <f>SUM(T192:T$381)</f>
        <v>0</v>
      </c>
      <c r="V192" s="68">
        <f>localspline(R192,'BBG rates'!$G$10:$G$27,'BBG rates'!$K$10:$K$27)</f>
        <v>1.0041386542806805</v>
      </c>
      <c r="W192" s="68">
        <f>locallinterp(R192,'BBG rates'!$G$10:$G$27,'BBG rates'!$J$10:$J$27)</f>
        <v>-3.3750000000000002E-2</v>
      </c>
      <c r="X192" s="56">
        <f t="shared" si="57"/>
        <v>-3.3755221829157023E-2</v>
      </c>
      <c r="Y192" s="66">
        <f t="shared" si="47"/>
        <v>0</v>
      </c>
      <c r="Z192" s="72">
        <f t="shared" si="48"/>
        <v>0</v>
      </c>
      <c r="AA192" s="79">
        <f t="shared" si="49"/>
        <v>0</v>
      </c>
      <c r="AB192" s="81">
        <f t="shared" si="58"/>
        <v>0</v>
      </c>
      <c r="AD192" s="95">
        <f>locallinterp(R192,'BBG rates'!$N$10:$N$369,'BBG rates'!$P$10:$P$369)</f>
        <v>14.505539669074162</v>
      </c>
      <c r="AI192" s="185">
        <f t="shared" si="50"/>
        <v>171</v>
      </c>
      <c r="AJ192" s="127">
        <f>locallinterp(MIN(AI192,CAP_Senior*12),'BBG rates'!$X$24:$X$65,'BBG rates'!$Y$24:$Y$65)</f>
        <v>61.456057624152422</v>
      </c>
      <c r="AK192" s="127">
        <f>locallinterp(MIN(AI192,CAP_CB*12),'BBG rates'!$AA$25:$AA$40,'BBG rates'!$AC$25:$AC$40)</f>
        <v>10.850000000000001</v>
      </c>
      <c r="AL192" s="144">
        <f t="shared" si="51"/>
        <v>19.453029796105916</v>
      </c>
      <c r="AM192" s="142">
        <f>(SUMPRODUCT(AL192:AL$381,G192:G$381)+SUMPRODUCT(AL192:AL$381,H192:H$381))/12</f>
        <v>0</v>
      </c>
    </row>
    <row r="193" spans="1:39" x14ac:dyDescent="0.2">
      <c r="A193" s="7">
        <v>172</v>
      </c>
      <c r="B193" s="7">
        <v>86</v>
      </c>
      <c r="C193" s="7">
        <v>43</v>
      </c>
      <c r="D193" s="12">
        <f t="shared" si="43"/>
        <v>14.333333333333334</v>
      </c>
      <c r="E193" s="29">
        <f t="shared" si="59"/>
        <v>0</v>
      </c>
      <c r="F193" s="2">
        <f t="shared" si="44"/>
        <v>0</v>
      </c>
      <c r="G193" s="2">
        <f t="shared" si="52"/>
        <v>0</v>
      </c>
      <c r="H193" s="2">
        <f t="shared" si="53"/>
        <v>0</v>
      </c>
      <c r="I193" s="2">
        <f t="shared" si="42"/>
        <v>0</v>
      </c>
      <c r="J193" s="2">
        <f t="shared" si="60"/>
        <v>0</v>
      </c>
      <c r="K193" s="2">
        <f t="shared" si="45"/>
        <v>0</v>
      </c>
      <c r="L193" s="2">
        <f t="shared" si="45"/>
        <v>0</v>
      </c>
      <c r="M193" s="2"/>
      <c r="N193" s="28">
        <f t="shared" si="61"/>
        <v>0</v>
      </c>
      <c r="O193" s="2">
        <f t="shared" si="54"/>
        <v>0</v>
      </c>
      <c r="P193" s="2">
        <f t="shared" si="55"/>
        <v>0</v>
      </c>
      <c r="R193">
        <f t="shared" si="56"/>
        <v>172</v>
      </c>
      <c r="S193" s="89">
        <f t="shared" si="46"/>
        <v>0</v>
      </c>
      <c r="T193" s="89">
        <f>IF(AND(S193=0,S192&gt;0),SUM($G193:$H$381),S193)</f>
        <v>0</v>
      </c>
      <c r="U193" s="82">
        <f>SUM(T193:T$381)</f>
        <v>0</v>
      </c>
      <c r="V193" s="68">
        <f>localspline(R193,'BBG rates'!$G$10:$G$27,'BBG rates'!$K$10:$K$27)</f>
        <v>1.0037513164698886</v>
      </c>
      <c r="W193" s="68">
        <f>locallinterp(R193,'BBG rates'!$G$10:$G$27,'BBG rates'!$J$10:$J$27)</f>
        <v>-3.0499999999999999E-2</v>
      </c>
      <c r="X193" s="56">
        <f t="shared" si="57"/>
        <v>-3.0504264476771681E-2</v>
      </c>
      <c r="Y193" s="66">
        <f t="shared" si="47"/>
        <v>0</v>
      </c>
      <c r="Z193" s="72">
        <f t="shared" si="48"/>
        <v>0</v>
      </c>
      <c r="AA193" s="79">
        <f t="shared" si="49"/>
        <v>0</v>
      </c>
      <c r="AB193" s="81">
        <f t="shared" si="58"/>
        <v>0</v>
      </c>
      <c r="AD193" s="95">
        <f>locallinterp(R193,'BBG rates'!$N$10:$N$369,'BBG rates'!$P$10:$P$369)</f>
        <v>14.589185612113319</v>
      </c>
      <c r="AI193" s="185">
        <f t="shared" si="50"/>
        <v>172</v>
      </c>
      <c r="AJ193" s="127">
        <f>locallinterp(MIN(AI193,CAP_Senior*12),'BBG rates'!$X$24:$X$65,'BBG rates'!$Y$24:$Y$65)</f>
        <v>61.565526313578381</v>
      </c>
      <c r="AK193" s="127">
        <f>locallinterp(MIN(AI193,CAP_CB*12),'BBG rates'!$AA$25:$AA$40,'BBG rates'!$AC$25:$AC$40)</f>
        <v>10.866666666666667</v>
      </c>
      <c r="AL193" s="144">
        <f t="shared" si="51"/>
        <v>19.48547280664166</v>
      </c>
      <c r="AM193" s="142">
        <f>(SUMPRODUCT(AL193:AL$381,G193:G$381)+SUMPRODUCT(AL193:AL$381,H193:H$381))/12</f>
        <v>0</v>
      </c>
    </row>
    <row r="194" spans="1:39" x14ac:dyDescent="0.2">
      <c r="A194" s="7">
        <v>173</v>
      </c>
      <c r="B194" s="7">
        <v>86.5</v>
      </c>
      <c r="C194" s="7">
        <v>43.25</v>
      </c>
      <c r="D194" s="12">
        <f t="shared" si="43"/>
        <v>14.416666666666666</v>
      </c>
      <c r="E194" s="29">
        <f t="shared" si="59"/>
        <v>0</v>
      </c>
      <c r="F194" s="2">
        <f t="shared" si="44"/>
        <v>0</v>
      </c>
      <c r="G194" s="2">
        <f t="shared" si="52"/>
        <v>0</v>
      </c>
      <c r="H194" s="2">
        <f t="shared" si="53"/>
        <v>0</v>
      </c>
      <c r="I194" s="2">
        <f t="shared" si="42"/>
        <v>0</v>
      </c>
      <c r="J194" s="2">
        <f t="shared" si="60"/>
        <v>0</v>
      </c>
      <c r="K194" s="2">
        <f t="shared" si="45"/>
        <v>0</v>
      </c>
      <c r="L194" s="2">
        <f t="shared" si="45"/>
        <v>0</v>
      </c>
      <c r="M194" s="2"/>
      <c r="N194" s="28">
        <f t="shared" si="61"/>
        <v>0</v>
      </c>
      <c r="O194" s="2">
        <f t="shared" si="54"/>
        <v>0</v>
      </c>
      <c r="P194" s="2">
        <f t="shared" si="55"/>
        <v>0</v>
      </c>
      <c r="R194">
        <f t="shared" si="56"/>
        <v>173</v>
      </c>
      <c r="S194" s="89">
        <f t="shared" si="46"/>
        <v>0</v>
      </c>
      <c r="T194" s="89">
        <f>IF(AND(S194=0,S193&gt;0),SUM($G194:$H$381),S194)</f>
        <v>0</v>
      </c>
      <c r="U194" s="82">
        <f>SUM(T194:T$381)</f>
        <v>0</v>
      </c>
      <c r="V194" s="68">
        <f>localspline(R194,'BBG rates'!$G$10:$G$27,'BBG rates'!$K$10:$K$27)</f>
        <v>1.0033651947710798</v>
      </c>
      <c r="W194" s="68">
        <f>locallinterp(R194,'BBG rates'!$G$10:$G$27,'BBG rates'!$J$10:$J$27)</f>
        <v>-2.725E-2</v>
      </c>
      <c r="X194" s="56">
        <f t="shared" si="57"/>
        <v>-2.7253404004090598E-2</v>
      </c>
      <c r="Y194" s="66">
        <f t="shared" si="47"/>
        <v>0</v>
      </c>
      <c r="Z194" s="72">
        <f t="shared" si="48"/>
        <v>0</v>
      </c>
      <c r="AA194" s="79">
        <f t="shared" si="49"/>
        <v>0</v>
      </c>
      <c r="AB194" s="81">
        <f t="shared" si="58"/>
        <v>0</v>
      </c>
      <c r="AD194" s="95">
        <f>locallinterp(R194,'BBG rates'!$N$10:$N$369,'BBG rates'!$P$10:$P$369)</f>
        <v>14.672799378344243</v>
      </c>
      <c r="AI194" s="185">
        <f t="shared" si="50"/>
        <v>173</v>
      </c>
      <c r="AJ194" s="127">
        <f>locallinterp(MIN(AI194,CAP_Senior*12),'BBG rates'!$X$24:$X$65,'BBG rates'!$Y$24:$Y$65)</f>
        <v>61.674995003004341</v>
      </c>
      <c r="AK194" s="127">
        <f>locallinterp(MIN(AI194,CAP_CB*12),'BBG rates'!$AA$25:$AA$40,'BBG rates'!$AC$25:$AC$40)</f>
        <v>10.883333333333333</v>
      </c>
      <c r="AL194" s="144">
        <f t="shared" si="51"/>
        <v>19.517915817177403</v>
      </c>
      <c r="AM194" s="142">
        <f>(SUMPRODUCT(AL194:AL$381,G194:G$381)+SUMPRODUCT(AL194:AL$381,H194:H$381))/12</f>
        <v>0</v>
      </c>
    </row>
    <row r="195" spans="1:39" x14ac:dyDescent="0.2">
      <c r="A195" s="7">
        <v>174</v>
      </c>
      <c r="B195" s="7">
        <v>87</v>
      </c>
      <c r="C195" s="7">
        <v>43.5</v>
      </c>
      <c r="D195" s="12">
        <f t="shared" si="43"/>
        <v>14.5</v>
      </c>
      <c r="E195" s="29">
        <f t="shared" si="59"/>
        <v>0</v>
      </c>
      <c r="F195" s="2">
        <f t="shared" si="44"/>
        <v>0</v>
      </c>
      <c r="G195" s="2">
        <f t="shared" si="52"/>
        <v>0</v>
      </c>
      <c r="H195" s="2">
        <f t="shared" si="53"/>
        <v>0</v>
      </c>
      <c r="I195" s="2">
        <f t="shared" si="42"/>
        <v>0</v>
      </c>
      <c r="J195" s="2">
        <f t="shared" si="60"/>
        <v>0</v>
      </c>
      <c r="K195" s="2">
        <f t="shared" si="45"/>
        <v>0</v>
      </c>
      <c r="L195" s="2">
        <f t="shared" si="45"/>
        <v>0</v>
      </c>
      <c r="M195" s="2"/>
      <c r="N195" s="28">
        <f t="shared" si="61"/>
        <v>0</v>
      </c>
      <c r="O195" s="2">
        <f t="shared" si="54"/>
        <v>0</v>
      </c>
      <c r="P195" s="2">
        <f t="shared" si="55"/>
        <v>0</v>
      </c>
      <c r="R195">
        <f t="shared" si="56"/>
        <v>174</v>
      </c>
      <c r="S195" s="89">
        <f t="shared" si="46"/>
        <v>0</v>
      </c>
      <c r="T195" s="89">
        <f>IF(AND(S195=0,S194&gt;0),SUM($G195:$H$381),S195)</f>
        <v>0</v>
      </c>
      <c r="U195" s="82">
        <f>SUM(T195:T$381)</f>
        <v>0</v>
      </c>
      <c r="V195" s="68">
        <f>localspline(R195,'BBG rates'!$G$10:$G$27,'BBG rates'!$K$10:$K$27)</f>
        <v>1.0029802811639612</v>
      </c>
      <c r="W195" s="68">
        <f>locallinterp(R195,'BBG rates'!$G$10:$G$27,'BBG rates'!$J$10:$J$27)</f>
        <v>-2.4E-2</v>
      </c>
      <c r="X195" s="56">
        <f t="shared" si="57"/>
        <v>-2.4002640404852116E-2</v>
      </c>
      <c r="Y195" s="66">
        <f t="shared" si="47"/>
        <v>0</v>
      </c>
      <c r="Z195" s="72">
        <f t="shared" si="48"/>
        <v>0</v>
      </c>
      <c r="AA195" s="79">
        <f t="shared" si="49"/>
        <v>0</v>
      </c>
      <c r="AB195" s="81">
        <f t="shared" si="58"/>
        <v>0</v>
      </c>
      <c r="AD195" s="95">
        <f>locallinterp(R195,'BBG rates'!$N$10:$N$369,'BBG rates'!$P$10:$P$369)</f>
        <v>14.75638106844124</v>
      </c>
      <c r="AI195" s="185">
        <f t="shared" si="50"/>
        <v>174</v>
      </c>
      <c r="AJ195" s="127">
        <f>locallinterp(MIN(AI195,CAP_Senior*12),'BBG rates'!$X$24:$X$65,'BBG rates'!$Y$24:$Y$65)</f>
        <v>61.784463692430307</v>
      </c>
      <c r="AK195" s="127">
        <f>locallinterp(MIN(AI195,CAP_CB*12),'BBG rates'!$AA$25:$AA$40,'BBG rates'!$AC$25:$AC$40)</f>
        <v>10.9</v>
      </c>
      <c r="AL195" s="144">
        <f t="shared" si="51"/>
        <v>19.550358827713154</v>
      </c>
      <c r="AM195" s="142">
        <f>(SUMPRODUCT(AL195:AL$381,G195:G$381)+SUMPRODUCT(AL195:AL$381,H195:H$381))/12</f>
        <v>0</v>
      </c>
    </row>
    <row r="196" spans="1:39" x14ac:dyDescent="0.2">
      <c r="A196" s="7">
        <v>175</v>
      </c>
      <c r="B196" s="7">
        <v>87.5</v>
      </c>
      <c r="C196" s="7">
        <v>43.75</v>
      </c>
      <c r="D196" s="12">
        <f t="shared" si="43"/>
        <v>14.583333333333334</v>
      </c>
      <c r="E196" s="29">
        <f t="shared" si="59"/>
        <v>0</v>
      </c>
      <c r="F196" s="2">
        <f t="shared" si="44"/>
        <v>0</v>
      </c>
      <c r="G196" s="2">
        <f t="shared" si="52"/>
        <v>0</v>
      </c>
      <c r="H196" s="2">
        <f t="shared" si="53"/>
        <v>0</v>
      </c>
      <c r="I196" s="2">
        <f t="shared" si="42"/>
        <v>0</v>
      </c>
      <c r="J196" s="2">
        <f t="shared" si="60"/>
        <v>0</v>
      </c>
      <c r="K196" s="2">
        <f t="shared" si="45"/>
        <v>0</v>
      </c>
      <c r="L196" s="2">
        <f t="shared" si="45"/>
        <v>0</v>
      </c>
      <c r="M196" s="2"/>
      <c r="N196" s="28">
        <f t="shared" si="61"/>
        <v>0</v>
      </c>
      <c r="O196" s="2">
        <f t="shared" si="54"/>
        <v>0</v>
      </c>
      <c r="P196" s="2">
        <f t="shared" si="55"/>
        <v>0</v>
      </c>
      <c r="R196">
        <f t="shared" si="56"/>
        <v>175</v>
      </c>
      <c r="S196" s="89">
        <f t="shared" si="46"/>
        <v>0</v>
      </c>
      <c r="T196" s="89">
        <f>IF(AND(S196=0,S195&gt;0),SUM($G196:$H$381),S196)</f>
        <v>0</v>
      </c>
      <c r="U196" s="82">
        <f>SUM(T196:T$381)</f>
        <v>0</v>
      </c>
      <c r="V196" s="68">
        <f>localspline(R196,'BBG rates'!$G$10:$G$27,'BBG rates'!$K$10:$K$27)</f>
        <v>1.00259656762824</v>
      </c>
      <c r="W196" s="68">
        <f>locallinterp(R196,'BBG rates'!$G$10:$G$27,'BBG rates'!$J$10:$J$27)</f>
        <v>-2.0749999999999998E-2</v>
      </c>
      <c r="X196" s="56">
        <f t="shared" si="57"/>
        <v>-2.075197367306103E-2</v>
      </c>
      <c r="Y196" s="66">
        <f t="shared" si="47"/>
        <v>0</v>
      </c>
      <c r="Z196" s="72">
        <f t="shared" si="48"/>
        <v>0</v>
      </c>
      <c r="AA196" s="79">
        <f t="shared" si="49"/>
        <v>0</v>
      </c>
      <c r="AB196" s="81">
        <f t="shared" si="58"/>
        <v>0</v>
      </c>
      <c r="AD196" s="95">
        <f>locallinterp(R196,'BBG rates'!$N$10:$N$369,'BBG rates'!$P$10:$P$369)</f>
        <v>14.83993078241026</v>
      </c>
      <c r="AI196" s="185">
        <f t="shared" si="50"/>
        <v>175</v>
      </c>
      <c r="AJ196" s="127">
        <f>locallinterp(MIN(AI196,CAP_Senior*12),'BBG rates'!$X$24:$X$65,'BBG rates'!$Y$24:$Y$65)</f>
        <v>61.893932381856274</v>
      </c>
      <c r="AK196" s="127">
        <f>locallinterp(MIN(AI196,CAP_CB*12),'BBG rates'!$AA$25:$AA$40,'BBG rates'!$AC$25:$AC$40)</f>
        <v>10.916666666666668</v>
      </c>
      <c r="AL196" s="144">
        <f t="shared" si="51"/>
        <v>19.582801838248901</v>
      </c>
      <c r="AM196" s="142">
        <f>(SUMPRODUCT(AL196:AL$381,G196:G$381)+SUMPRODUCT(AL196:AL$381,H196:H$381))/12</f>
        <v>0</v>
      </c>
    </row>
    <row r="197" spans="1:39" x14ac:dyDescent="0.2">
      <c r="A197" s="7">
        <v>176</v>
      </c>
      <c r="B197" s="7">
        <v>88</v>
      </c>
      <c r="C197" s="7">
        <v>44</v>
      </c>
      <c r="D197" s="12">
        <f t="shared" si="43"/>
        <v>14.666666666666666</v>
      </c>
      <c r="E197" s="29">
        <f t="shared" si="59"/>
        <v>0</v>
      </c>
      <c r="F197" s="2">
        <f t="shared" si="44"/>
        <v>0</v>
      </c>
      <c r="G197" s="2">
        <f t="shared" si="52"/>
        <v>0</v>
      </c>
      <c r="H197" s="2">
        <f t="shared" si="53"/>
        <v>0</v>
      </c>
      <c r="I197" s="2">
        <f t="shared" si="42"/>
        <v>0</v>
      </c>
      <c r="J197" s="2">
        <f t="shared" si="60"/>
        <v>0</v>
      </c>
      <c r="K197" s="2">
        <f t="shared" si="45"/>
        <v>0</v>
      </c>
      <c r="L197" s="2">
        <f t="shared" si="45"/>
        <v>0</v>
      </c>
      <c r="M197" s="2"/>
      <c r="N197" s="28">
        <f t="shared" si="61"/>
        <v>0</v>
      </c>
      <c r="O197" s="2">
        <f t="shared" si="54"/>
        <v>0</v>
      </c>
      <c r="P197" s="2">
        <f t="shared" si="55"/>
        <v>0</v>
      </c>
      <c r="R197">
        <f t="shared" si="56"/>
        <v>176</v>
      </c>
      <c r="S197" s="89">
        <f t="shared" si="46"/>
        <v>0</v>
      </c>
      <c r="T197" s="89">
        <f>IF(AND(S197=0,S196&gt;0),SUM($G197:$H$381),S197)</f>
        <v>0</v>
      </c>
      <c r="U197" s="82">
        <f>SUM(T197:T$381)</f>
        <v>0</v>
      </c>
      <c r="V197" s="68">
        <f>localspline(R197,'BBG rates'!$G$10:$G$27,'BBG rates'!$K$10:$K$27)</f>
        <v>1.0022140386952754</v>
      </c>
      <c r="W197" s="68">
        <f>locallinterp(R197,'BBG rates'!$G$10:$G$27,'BBG rates'!$J$10:$J$27)</f>
        <v>-1.7499999999999998E-2</v>
      </c>
      <c r="X197" s="56">
        <f t="shared" si="57"/>
        <v>-1.7501403802855364E-2</v>
      </c>
      <c r="Y197" s="66">
        <f t="shared" si="47"/>
        <v>0</v>
      </c>
      <c r="Z197" s="72">
        <f t="shared" si="48"/>
        <v>0</v>
      </c>
      <c r="AA197" s="79">
        <f t="shared" si="49"/>
        <v>0</v>
      </c>
      <c r="AB197" s="81">
        <f t="shared" si="58"/>
        <v>0</v>
      </c>
      <c r="AD197" s="95">
        <f>locallinterp(R197,'BBG rates'!$N$10:$N$369,'BBG rates'!$P$10:$P$369)</f>
        <v>14.9234486189682</v>
      </c>
      <c r="AI197" s="185">
        <f t="shared" si="50"/>
        <v>176</v>
      </c>
      <c r="AJ197" s="127">
        <f>locallinterp(MIN(AI197,CAP_Senior*12),'BBG rates'!$X$24:$X$65,'BBG rates'!$Y$24:$Y$65)</f>
        <v>62.003401071282234</v>
      </c>
      <c r="AK197" s="127">
        <f>locallinterp(MIN(AI197,CAP_CB*12),'BBG rates'!$AA$25:$AA$40,'BBG rates'!$AC$25:$AC$40)</f>
        <v>10.933333333333334</v>
      </c>
      <c r="AL197" s="144">
        <f t="shared" si="51"/>
        <v>19.615244848784648</v>
      </c>
      <c r="AM197" s="142">
        <f>(SUMPRODUCT(AL197:AL$381,G197:G$381)+SUMPRODUCT(AL197:AL$381,H197:H$381))/12</f>
        <v>0</v>
      </c>
    </row>
    <row r="198" spans="1:39" x14ac:dyDescent="0.2">
      <c r="A198" s="7">
        <v>177</v>
      </c>
      <c r="B198" s="7">
        <v>88.5</v>
      </c>
      <c r="C198" s="7">
        <v>44.25</v>
      </c>
      <c r="D198" s="12">
        <f t="shared" si="43"/>
        <v>14.75</v>
      </c>
      <c r="E198" s="29">
        <f t="shared" si="59"/>
        <v>0</v>
      </c>
      <c r="F198" s="2">
        <f t="shared" si="44"/>
        <v>0</v>
      </c>
      <c r="G198" s="2">
        <f t="shared" si="52"/>
        <v>0</v>
      </c>
      <c r="H198" s="2">
        <f t="shared" si="53"/>
        <v>0</v>
      </c>
      <c r="I198" s="2">
        <f t="shared" si="42"/>
        <v>0</v>
      </c>
      <c r="J198" s="2">
        <f t="shared" si="60"/>
        <v>0</v>
      </c>
      <c r="K198" s="2">
        <f t="shared" si="45"/>
        <v>0</v>
      </c>
      <c r="L198" s="2">
        <f t="shared" si="45"/>
        <v>0</v>
      </c>
      <c r="M198" s="2"/>
      <c r="N198" s="28">
        <f t="shared" si="61"/>
        <v>0</v>
      </c>
      <c r="O198" s="2">
        <f t="shared" si="54"/>
        <v>0</v>
      </c>
      <c r="P198" s="2">
        <f t="shared" si="55"/>
        <v>0</v>
      </c>
      <c r="R198">
        <f t="shared" si="56"/>
        <v>177</v>
      </c>
      <c r="S198" s="89">
        <f t="shared" si="46"/>
        <v>0</v>
      </c>
      <c r="T198" s="89">
        <f>IF(AND(S198=0,S197&gt;0),SUM($G198:$H$381),S198)</f>
        <v>0</v>
      </c>
      <c r="U198" s="82">
        <f>SUM(T198:T$381)</f>
        <v>0</v>
      </c>
      <c r="V198" s="68">
        <f>localspline(R198,'BBG rates'!$G$10:$G$27,'BBG rates'!$K$10:$K$27)</f>
        <v>1.0018327012415078</v>
      </c>
      <c r="W198" s="68">
        <f>locallinterp(R198,'BBG rates'!$G$10:$G$27,'BBG rates'!$J$10:$J$27)</f>
        <v>-1.4249999999999999E-2</v>
      </c>
      <c r="X198" s="56">
        <f t="shared" si="57"/>
        <v>-1.4250930787840232E-2</v>
      </c>
      <c r="Y198" s="66">
        <f t="shared" si="47"/>
        <v>0</v>
      </c>
      <c r="Z198" s="72">
        <f t="shared" si="48"/>
        <v>0</v>
      </c>
      <c r="AA198" s="79">
        <f t="shared" si="49"/>
        <v>0</v>
      </c>
      <c r="AB198" s="81">
        <f t="shared" si="58"/>
        <v>0</v>
      </c>
      <c r="AD198" s="95">
        <f>locallinterp(R198,'BBG rates'!$N$10:$N$369,'BBG rates'!$P$10:$P$369)</f>
        <v>15.006934677404992</v>
      </c>
      <c r="AI198" s="185">
        <f t="shared" si="50"/>
        <v>177</v>
      </c>
      <c r="AJ198" s="127">
        <f>locallinterp(MIN(AI198,CAP_Senior*12),'BBG rates'!$X$24:$X$65,'BBG rates'!$Y$24:$Y$65)</f>
        <v>62.112869760708193</v>
      </c>
      <c r="AK198" s="127">
        <f>locallinterp(MIN(AI198,CAP_CB*12),'BBG rates'!$AA$25:$AA$40,'BBG rates'!$AC$25:$AC$40)</f>
        <v>10.95</v>
      </c>
      <c r="AL198" s="144">
        <f t="shared" si="51"/>
        <v>19.647687859320392</v>
      </c>
      <c r="AM198" s="142">
        <f>(SUMPRODUCT(AL198:AL$381,G198:G$381)+SUMPRODUCT(AL198:AL$381,H198:H$381))/12</f>
        <v>0</v>
      </c>
    </row>
    <row r="199" spans="1:39" x14ac:dyDescent="0.2">
      <c r="A199" s="7">
        <v>178</v>
      </c>
      <c r="B199" s="7">
        <v>89</v>
      </c>
      <c r="C199" s="7">
        <v>44.5</v>
      </c>
      <c r="D199" s="12">
        <f t="shared" si="43"/>
        <v>14.833333333333334</v>
      </c>
      <c r="E199" s="29">
        <f t="shared" si="59"/>
        <v>0</v>
      </c>
      <c r="F199" s="2">
        <f t="shared" si="44"/>
        <v>0</v>
      </c>
      <c r="G199" s="2">
        <f t="shared" si="52"/>
        <v>0</v>
      </c>
      <c r="H199" s="2">
        <f t="shared" si="53"/>
        <v>0</v>
      </c>
      <c r="I199" s="2">
        <f t="shared" si="42"/>
        <v>0</v>
      </c>
      <c r="J199" s="2">
        <f t="shared" si="60"/>
        <v>0</v>
      </c>
      <c r="K199" s="2">
        <f t="shared" si="45"/>
        <v>0</v>
      </c>
      <c r="L199" s="2">
        <f t="shared" si="45"/>
        <v>0</v>
      </c>
      <c r="M199" s="2"/>
      <c r="N199" s="28">
        <f t="shared" si="61"/>
        <v>0</v>
      </c>
      <c r="O199" s="2">
        <f t="shared" si="54"/>
        <v>0</v>
      </c>
      <c r="P199" s="2">
        <f t="shared" si="55"/>
        <v>0</v>
      </c>
      <c r="R199">
        <f t="shared" si="56"/>
        <v>178</v>
      </c>
      <c r="S199" s="89">
        <f t="shared" si="46"/>
        <v>0</v>
      </c>
      <c r="T199" s="89">
        <f>IF(AND(S199=0,S198&gt;0),SUM($G199:$H$381),S199)</f>
        <v>0</v>
      </c>
      <c r="U199" s="82">
        <f>SUM(T199:T$381)</f>
        <v>0</v>
      </c>
      <c r="V199" s="68">
        <f>localspline(R199,'BBG rates'!$G$10:$G$27,'BBG rates'!$K$10:$K$27)</f>
        <v>1.0014525360741062</v>
      </c>
      <c r="W199" s="68">
        <f>locallinterp(R199,'BBG rates'!$G$10:$G$27,'BBG rates'!$J$10:$J$27)</f>
        <v>-1.0999999999999999E-2</v>
      </c>
      <c r="X199" s="56">
        <f t="shared" si="57"/>
        <v>-1.1000554622286884E-2</v>
      </c>
      <c r="Y199" s="66">
        <f t="shared" si="47"/>
        <v>0</v>
      </c>
      <c r="Z199" s="72">
        <f t="shared" si="48"/>
        <v>0</v>
      </c>
      <c r="AA199" s="79">
        <f t="shared" si="49"/>
        <v>0</v>
      </c>
      <c r="AB199" s="81">
        <f t="shared" si="58"/>
        <v>0</v>
      </c>
      <c r="AD199" s="95">
        <f>locallinterp(R199,'BBG rates'!$N$10:$N$369,'BBG rates'!$P$10:$P$369)</f>
        <v>15.090389055411167</v>
      </c>
      <c r="AI199" s="185">
        <f t="shared" si="50"/>
        <v>178</v>
      </c>
      <c r="AJ199" s="127">
        <f>locallinterp(MIN(AI199,CAP_Senior*12),'BBG rates'!$X$24:$X$65,'BBG rates'!$Y$24:$Y$65)</f>
        <v>62.22233845013416</v>
      </c>
      <c r="AK199" s="127">
        <f>locallinterp(MIN(AI199,CAP_CB*12),'BBG rates'!$AA$25:$AA$40,'BBG rates'!$AC$25:$AC$40)</f>
        <v>10.966666666666667</v>
      </c>
      <c r="AL199" s="144">
        <f t="shared" si="51"/>
        <v>19.680130869856143</v>
      </c>
      <c r="AM199" s="142">
        <f>(SUMPRODUCT(AL199:AL$381,G199:G$381)+SUMPRODUCT(AL199:AL$381,H199:H$381))/12</f>
        <v>0</v>
      </c>
    </row>
    <row r="200" spans="1:39" x14ac:dyDescent="0.2">
      <c r="A200" s="7">
        <v>179</v>
      </c>
      <c r="B200" s="7">
        <v>89.5</v>
      </c>
      <c r="C200" s="7">
        <v>44.75</v>
      </c>
      <c r="D200" s="12">
        <f t="shared" si="43"/>
        <v>14.916666666666666</v>
      </c>
      <c r="E200" s="29">
        <f t="shared" si="59"/>
        <v>0</v>
      </c>
      <c r="F200" s="2">
        <f t="shared" si="44"/>
        <v>0</v>
      </c>
      <c r="G200" s="2">
        <f t="shared" si="52"/>
        <v>0</v>
      </c>
      <c r="H200" s="2">
        <f t="shared" si="53"/>
        <v>0</v>
      </c>
      <c r="I200" s="2">
        <f t="shared" si="42"/>
        <v>0</v>
      </c>
      <c r="J200" s="2">
        <f t="shared" si="60"/>
        <v>0</v>
      </c>
      <c r="K200" s="2">
        <f t="shared" si="45"/>
        <v>0</v>
      </c>
      <c r="L200" s="2">
        <f t="shared" si="45"/>
        <v>0</v>
      </c>
      <c r="M200" s="2"/>
      <c r="N200" s="28">
        <f t="shared" si="61"/>
        <v>0</v>
      </c>
      <c r="O200" s="2">
        <f t="shared" si="54"/>
        <v>0</v>
      </c>
      <c r="P200" s="2">
        <f t="shared" si="55"/>
        <v>0</v>
      </c>
      <c r="R200">
        <f t="shared" si="56"/>
        <v>179</v>
      </c>
      <c r="S200" s="89">
        <f t="shared" si="46"/>
        <v>0</v>
      </c>
      <c r="T200" s="89">
        <f>IF(AND(S200=0,S199&gt;0),SUM($G200:$H$381),S200)</f>
        <v>0</v>
      </c>
      <c r="U200" s="82">
        <f>SUM(T200:T$381)</f>
        <v>0</v>
      </c>
      <c r="V200" s="68">
        <f>localspline(R200,'BBG rates'!$G$10:$G$27,'BBG rates'!$K$10:$K$27)</f>
        <v>1.0010735407590026</v>
      </c>
      <c r="W200" s="68">
        <f>locallinterp(R200,'BBG rates'!$G$10:$G$27,'BBG rates'!$J$10:$J$27)</f>
        <v>-7.7499999999999999E-3</v>
      </c>
      <c r="X200" s="56">
        <f t="shared" si="57"/>
        <v>-7.7502753000668889E-3</v>
      </c>
      <c r="Y200" s="66">
        <f t="shared" si="47"/>
        <v>0</v>
      </c>
      <c r="Z200" s="72">
        <f t="shared" si="48"/>
        <v>0</v>
      </c>
      <c r="AA200" s="79">
        <f t="shared" si="49"/>
        <v>0</v>
      </c>
      <c r="AB200" s="81">
        <f t="shared" si="58"/>
        <v>0</v>
      </c>
      <c r="AD200" s="95">
        <f>locallinterp(R200,'BBG rates'!$N$10:$N$369,'BBG rates'!$P$10:$P$369)</f>
        <v>15.173811850474417</v>
      </c>
      <c r="AI200" s="185">
        <f t="shared" si="50"/>
        <v>179</v>
      </c>
      <c r="AJ200" s="127">
        <f>locallinterp(MIN(AI200,CAP_Senior*12),'BBG rates'!$X$24:$X$65,'BBG rates'!$Y$24:$Y$65)</f>
        <v>62.331807139560127</v>
      </c>
      <c r="AK200" s="127">
        <f>locallinterp(MIN(AI200,CAP_CB*12),'BBG rates'!$AA$25:$AA$40,'BBG rates'!$AC$25:$AC$40)</f>
        <v>10.983333333333334</v>
      </c>
      <c r="AL200" s="144">
        <f t="shared" si="51"/>
        <v>19.712573880391886</v>
      </c>
      <c r="AM200" s="142">
        <f>(SUMPRODUCT(AL200:AL$381,G200:G$381)+SUMPRODUCT(AL200:AL$381,H200:H$381))/12</f>
        <v>0</v>
      </c>
    </row>
    <row r="201" spans="1:39" x14ac:dyDescent="0.2">
      <c r="A201" s="7">
        <v>180</v>
      </c>
      <c r="B201" s="7">
        <v>90</v>
      </c>
      <c r="C201" s="7">
        <v>45</v>
      </c>
      <c r="D201" s="12">
        <f t="shared" si="43"/>
        <v>15</v>
      </c>
      <c r="E201" s="29">
        <f t="shared" si="59"/>
        <v>0</v>
      </c>
      <c r="F201" s="2">
        <f t="shared" si="44"/>
        <v>0</v>
      </c>
      <c r="G201" s="2">
        <f t="shared" si="52"/>
        <v>0</v>
      </c>
      <c r="H201" s="2">
        <f t="shared" si="53"/>
        <v>0</v>
      </c>
      <c r="I201" s="2">
        <f t="shared" si="42"/>
        <v>0</v>
      </c>
      <c r="J201" s="2">
        <f t="shared" si="60"/>
        <v>0</v>
      </c>
      <c r="K201" s="2">
        <f t="shared" si="45"/>
        <v>0</v>
      </c>
      <c r="L201" s="2">
        <f t="shared" si="45"/>
        <v>0</v>
      </c>
      <c r="M201" s="2"/>
      <c r="N201" s="28">
        <f t="shared" si="61"/>
        <v>0</v>
      </c>
      <c r="O201" s="2">
        <f t="shared" si="54"/>
        <v>0</v>
      </c>
      <c r="P201" s="2">
        <f t="shared" si="55"/>
        <v>0</v>
      </c>
      <c r="R201">
        <f t="shared" si="56"/>
        <v>180</v>
      </c>
      <c r="S201" s="89">
        <f t="shared" si="46"/>
        <v>0</v>
      </c>
      <c r="T201" s="89">
        <f>IF(AND(S201=0,S200&gt;0),SUM($G201:$H$381),S201)</f>
        <v>0</v>
      </c>
      <c r="U201" s="82">
        <f>SUM(T201:T$381)</f>
        <v>0</v>
      </c>
      <c r="V201" s="68">
        <f>localspline(R201,'BBG rates'!$G$10:$G$27,'BBG rates'!$K$10:$K$27)</f>
        <v>1.0006957054138184</v>
      </c>
      <c r="W201" s="68">
        <f>locallinterp(R201,'BBG rates'!$G$10:$G$27,'BBG rates'!$J$10:$J$27)</f>
        <v>-4.4999999999999997E-3</v>
      </c>
      <c r="X201" s="56">
        <f t="shared" si="57"/>
        <v>-4.5000928151850417E-3</v>
      </c>
      <c r="Y201" s="66">
        <f t="shared" si="47"/>
        <v>0</v>
      </c>
      <c r="Z201" s="72">
        <f t="shared" si="48"/>
        <v>0</v>
      </c>
      <c r="AA201" s="79">
        <f t="shared" si="49"/>
        <v>0</v>
      </c>
      <c r="AB201" s="81">
        <f t="shared" si="58"/>
        <v>0</v>
      </c>
      <c r="AD201" s="95">
        <f>locallinterp(R201,'BBG rates'!$N$10:$N$369,'BBG rates'!$P$10:$P$369)</f>
        <v>15.257203159258902</v>
      </c>
      <c r="AI201" s="185">
        <f t="shared" si="50"/>
        <v>180</v>
      </c>
      <c r="AJ201" s="127">
        <f>locallinterp(MIN(AI201,CAP_Senior*12),'BBG rates'!$X$24:$X$65,'BBG rates'!$Y$24:$Y$65)</f>
        <v>62.441275828986086</v>
      </c>
      <c r="AK201" s="127">
        <f>locallinterp(MIN(AI201,CAP_CB*12),'BBG rates'!$AA$25:$AA$40,'BBG rates'!$AC$25:$AC$40)</f>
        <v>11</v>
      </c>
      <c r="AL201" s="144">
        <f t="shared" si="51"/>
        <v>19.745016890927634</v>
      </c>
      <c r="AM201" s="142">
        <f>(SUMPRODUCT(AL201:AL$381,G201:G$381)+SUMPRODUCT(AL201:AL$381,H201:H$381))/12</f>
        <v>0</v>
      </c>
    </row>
    <row r="202" spans="1:39" x14ac:dyDescent="0.2">
      <c r="A202" s="7">
        <v>181</v>
      </c>
      <c r="B202" s="7">
        <v>90.5</v>
      </c>
      <c r="C202" s="7">
        <v>45.25</v>
      </c>
      <c r="D202" s="12">
        <f t="shared" si="43"/>
        <v>15.083333333333334</v>
      </c>
      <c r="E202" s="29">
        <f>IF($A202&lt;=$I$8,E201-G202-H202,0)</f>
        <v>0</v>
      </c>
      <c r="F202" s="2">
        <f t="shared" si="44"/>
        <v>0</v>
      </c>
      <c r="G202" s="2">
        <f t="shared" si="52"/>
        <v>0</v>
      </c>
      <c r="H202" s="2">
        <f t="shared" si="53"/>
        <v>0</v>
      </c>
      <c r="I202" s="2">
        <f t="shared" ref="I202:I265" si="62">SUM(F202:H202)</f>
        <v>0</v>
      </c>
      <c r="J202" s="2">
        <f t="shared" si="60"/>
        <v>0</v>
      </c>
      <c r="K202" s="2">
        <f t="shared" si="45"/>
        <v>0</v>
      </c>
      <c r="L202" s="2">
        <f t="shared" si="45"/>
        <v>0</v>
      </c>
      <c r="M202" s="2"/>
      <c r="N202" s="28">
        <f t="shared" si="61"/>
        <v>0</v>
      </c>
      <c r="O202" s="2">
        <f t="shared" si="54"/>
        <v>0</v>
      </c>
      <c r="P202" s="2">
        <f t="shared" si="55"/>
        <v>0</v>
      </c>
      <c r="R202">
        <f t="shared" si="56"/>
        <v>181</v>
      </c>
      <c r="S202" s="89">
        <f t="shared" si="46"/>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7"/>
        <v>-2.8583707802010139E-3</v>
      </c>
      <c r="Y202" s="66">
        <f t="shared" si="47"/>
        <v>0</v>
      </c>
      <c r="Z202" s="72">
        <f t="shared" si="48"/>
        <v>0</v>
      </c>
      <c r="AA202" s="79">
        <f t="shared" si="49"/>
        <v>0</v>
      </c>
      <c r="AB202" s="81">
        <f t="shared" si="58"/>
        <v>0</v>
      </c>
      <c r="AD202" s="95">
        <f>locallinterp(R202,'BBG rates'!$N$10:$N$369,'BBG rates'!$P$10:$P$369)</f>
        <v>15.340563077127603</v>
      </c>
      <c r="AI202" s="185">
        <f t="shared" si="50"/>
        <v>181</v>
      </c>
      <c r="AJ202" s="127">
        <f>locallinterp(MIN(AI202,CAP_Senior*12),'BBG rates'!$X$24:$X$65,'BBG rates'!$Y$24:$Y$65)</f>
        <v>62.543676949191031</v>
      </c>
      <c r="AK202" s="127">
        <f>locallinterp(MIN(AI202,CAP_CB*12),'BBG rates'!$AA$25:$AA$40,'BBG rates'!$AC$25:$AC$40)</f>
        <v>11</v>
      </c>
      <c r="AL202" s="144">
        <f t="shared" si="51"/>
        <v>19.762425081362473</v>
      </c>
      <c r="AM202" s="142">
        <f>(SUMPRODUCT(AL202:AL$381,G202:G$381)+SUMPRODUCT(AL202:AL$381,H202:H$381))/12</f>
        <v>0</v>
      </c>
    </row>
    <row r="203" spans="1:39" x14ac:dyDescent="0.2">
      <c r="A203" s="7">
        <v>182</v>
      </c>
      <c r="B203" s="7">
        <v>91</v>
      </c>
      <c r="C203" s="7">
        <v>45.5</v>
      </c>
      <c r="D203" s="12">
        <f t="shared" si="43"/>
        <v>15.166666666666666</v>
      </c>
      <c r="E203" s="29">
        <f t="shared" ref="E203:E266" si="63">IF($A203&lt;=$I$8,E202-G203-H203,0)</f>
        <v>0</v>
      </c>
      <c r="F203" s="2">
        <f t="shared" si="44"/>
        <v>0</v>
      </c>
      <c r="G203" s="2">
        <f t="shared" si="52"/>
        <v>0</v>
      </c>
      <c r="H203" s="2">
        <f t="shared" si="53"/>
        <v>0</v>
      </c>
      <c r="I203" s="2">
        <f t="shared" si="62"/>
        <v>0</v>
      </c>
      <c r="J203" s="2">
        <f t="shared" si="60"/>
        <v>0</v>
      </c>
      <c r="K203" s="2">
        <f t="shared" si="45"/>
        <v>0</v>
      </c>
      <c r="L203" s="2">
        <f t="shared" si="45"/>
        <v>0</v>
      </c>
      <c r="M203" s="2"/>
      <c r="N203" s="28">
        <f t="shared" si="61"/>
        <v>0</v>
      </c>
      <c r="O203" s="2">
        <f t="shared" si="54"/>
        <v>0</v>
      </c>
      <c r="P203" s="2">
        <f t="shared" si="55"/>
        <v>0</v>
      </c>
      <c r="R203">
        <f t="shared" si="56"/>
        <v>182</v>
      </c>
      <c r="S203" s="89">
        <f t="shared" si="46"/>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7"/>
        <v>-1.2166734513208155E-3</v>
      </c>
      <c r="Y203" s="66">
        <f t="shared" si="47"/>
        <v>0</v>
      </c>
      <c r="Z203" s="72">
        <f t="shared" si="48"/>
        <v>0</v>
      </c>
      <c r="AA203" s="79">
        <f t="shared" si="49"/>
        <v>0</v>
      </c>
      <c r="AB203" s="81">
        <f t="shared" si="58"/>
        <v>0</v>
      </c>
      <c r="AD203" s="95">
        <f>locallinterp(R203,'BBG rates'!$N$10:$N$369,'BBG rates'!$P$10:$P$369)</f>
        <v>15.423891701451685</v>
      </c>
      <c r="AI203" s="185">
        <f t="shared" si="50"/>
        <v>182</v>
      </c>
      <c r="AJ203" s="127">
        <f>locallinterp(MIN(AI203,CAP_Senior*12),'BBG rates'!$X$24:$X$65,'BBG rates'!$Y$24:$Y$65)</f>
        <v>62.646078069395976</v>
      </c>
      <c r="AK203" s="127">
        <f>locallinterp(MIN(AI203,CAP_CB*12),'BBG rates'!$AA$25:$AA$40,'BBG rates'!$AC$25:$AC$40)</f>
        <v>11</v>
      </c>
      <c r="AL203" s="144">
        <f t="shared" si="51"/>
        <v>19.779833271797315</v>
      </c>
      <c r="AM203" s="142">
        <f>(SUMPRODUCT(AL203:AL$381,G203:G$381)+SUMPRODUCT(AL203:AL$381,H203:H$381))/12</f>
        <v>0</v>
      </c>
    </row>
    <row r="204" spans="1:39" x14ac:dyDescent="0.2">
      <c r="A204" s="7">
        <v>183</v>
      </c>
      <c r="B204" s="7">
        <v>91.5</v>
      </c>
      <c r="C204" s="7">
        <v>45.75</v>
      </c>
      <c r="D204" s="12">
        <f t="shared" si="43"/>
        <v>15.25</v>
      </c>
      <c r="E204" s="29">
        <f t="shared" si="63"/>
        <v>0</v>
      </c>
      <c r="F204" s="2">
        <f t="shared" si="44"/>
        <v>0</v>
      </c>
      <c r="G204" s="2">
        <f t="shared" si="52"/>
        <v>0</v>
      </c>
      <c r="H204" s="2">
        <f t="shared" si="53"/>
        <v>0</v>
      </c>
      <c r="I204" s="2">
        <f t="shared" si="62"/>
        <v>0</v>
      </c>
      <c r="J204" s="2">
        <f t="shared" si="60"/>
        <v>0</v>
      </c>
      <c r="K204" s="2">
        <f t="shared" si="45"/>
        <v>0</v>
      </c>
      <c r="L204" s="2">
        <f t="shared" si="45"/>
        <v>0</v>
      </c>
      <c r="M204" s="2"/>
      <c r="N204" s="28">
        <f t="shared" si="61"/>
        <v>0</v>
      </c>
      <c r="O204" s="2">
        <f t="shared" si="54"/>
        <v>0</v>
      </c>
      <c r="P204" s="2">
        <f t="shared" si="55"/>
        <v>0</v>
      </c>
      <c r="R204">
        <f t="shared" si="56"/>
        <v>183</v>
      </c>
      <c r="S204" s="89">
        <f t="shared" si="46"/>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7"/>
        <v>4.2499917212168725E-4</v>
      </c>
      <c r="Y204" s="66">
        <f t="shared" si="47"/>
        <v>0</v>
      </c>
      <c r="Z204" s="72">
        <f t="shared" si="48"/>
        <v>0</v>
      </c>
      <c r="AA204" s="79">
        <f t="shared" si="49"/>
        <v>0</v>
      </c>
      <c r="AB204" s="81">
        <f t="shared" si="58"/>
        <v>0</v>
      </c>
      <c r="AD204" s="95">
        <f>locallinterp(R204,'BBG rates'!$N$10:$N$369,'BBG rates'!$P$10:$P$369)</f>
        <v>15.507189130996757</v>
      </c>
      <c r="AI204" s="185">
        <f t="shared" si="50"/>
        <v>183</v>
      </c>
      <c r="AJ204" s="127">
        <f>locallinterp(MIN(AI204,CAP_Senior*12),'BBG rates'!$X$24:$X$65,'BBG rates'!$Y$24:$Y$65)</f>
        <v>62.748479189600928</v>
      </c>
      <c r="AK204" s="127">
        <f>locallinterp(MIN(AI204,CAP_CB*12),'BBG rates'!$AA$25:$AA$40,'BBG rates'!$AC$25:$AC$40)</f>
        <v>11</v>
      </c>
      <c r="AL204" s="144">
        <f t="shared" si="51"/>
        <v>19.797241462232158</v>
      </c>
      <c r="AM204" s="142">
        <f>(SUMPRODUCT(AL204:AL$381,G204:G$381)+SUMPRODUCT(AL204:AL$381,H204:H$381))/12</f>
        <v>0</v>
      </c>
    </row>
    <row r="205" spans="1:39" x14ac:dyDescent="0.2">
      <c r="A205" s="7">
        <v>184</v>
      </c>
      <c r="B205" s="7">
        <v>92</v>
      </c>
      <c r="C205" s="7">
        <v>46</v>
      </c>
      <c r="D205" s="12">
        <f t="shared" si="43"/>
        <v>15.333333333333334</v>
      </c>
      <c r="E205" s="29">
        <f t="shared" si="63"/>
        <v>0</v>
      </c>
      <c r="F205" s="2">
        <f t="shared" si="44"/>
        <v>0</v>
      </c>
      <c r="G205" s="2">
        <f t="shared" si="52"/>
        <v>0</v>
      </c>
      <c r="H205" s="2">
        <f t="shared" si="53"/>
        <v>0</v>
      </c>
      <c r="I205" s="2">
        <f t="shared" si="62"/>
        <v>0</v>
      </c>
      <c r="J205" s="2">
        <f t="shared" si="60"/>
        <v>0</v>
      </c>
      <c r="K205" s="2">
        <f t="shared" si="45"/>
        <v>0</v>
      </c>
      <c r="L205" s="2">
        <f t="shared" si="45"/>
        <v>0</v>
      </c>
      <c r="M205" s="2"/>
      <c r="N205" s="28">
        <f t="shared" si="61"/>
        <v>0</v>
      </c>
      <c r="O205" s="2">
        <f t="shared" si="54"/>
        <v>0</v>
      </c>
      <c r="P205" s="2">
        <f t="shared" si="55"/>
        <v>0</v>
      </c>
      <c r="R205">
        <f t="shared" si="56"/>
        <v>184</v>
      </c>
      <c r="S205" s="89">
        <f t="shared" si="46"/>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7"/>
        <v>2.0666470910590817E-3</v>
      </c>
      <c r="Y205" s="66">
        <f t="shared" si="47"/>
        <v>0</v>
      </c>
      <c r="Z205" s="72">
        <f t="shared" si="48"/>
        <v>0</v>
      </c>
      <c r="AA205" s="79">
        <f t="shared" si="49"/>
        <v>0</v>
      </c>
      <c r="AB205" s="81">
        <f t="shared" si="58"/>
        <v>0</v>
      </c>
      <c r="AD205" s="95">
        <f>locallinterp(R205,'BBG rates'!$N$10:$N$369,'BBG rates'!$P$10:$P$369)</f>
        <v>15.590455470870692</v>
      </c>
      <c r="AI205" s="185">
        <f t="shared" si="50"/>
        <v>184</v>
      </c>
      <c r="AJ205" s="127">
        <f>locallinterp(MIN(AI205,CAP_Senior*12),'BBG rates'!$X$24:$X$65,'BBG rates'!$Y$24:$Y$65)</f>
        <v>62.850880309805873</v>
      </c>
      <c r="AK205" s="127">
        <f>locallinterp(MIN(AI205,CAP_CB*12),'BBG rates'!$AA$25:$AA$40,'BBG rates'!$AC$25:$AC$40)</f>
        <v>11</v>
      </c>
      <c r="AL205" s="144">
        <f t="shared" si="51"/>
        <v>19.814649652667001</v>
      </c>
      <c r="AM205" s="142">
        <f>(SUMPRODUCT(AL205:AL$381,G205:G$381)+SUMPRODUCT(AL205:AL$381,H205:H$381))/12</f>
        <v>0</v>
      </c>
    </row>
    <row r="206" spans="1:39" x14ac:dyDescent="0.2">
      <c r="A206" s="7">
        <v>185</v>
      </c>
      <c r="B206" s="7">
        <v>92.5</v>
      </c>
      <c r="C206" s="7">
        <v>46.25</v>
      </c>
      <c r="D206" s="12">
        <f t="shared" si="43"/>
        <v>15.416666666666666</v>
      </c>
      <c r="E206" s="29">
        <f t="shared" si="63"/>
        <v>0</v>
      </c>
      <c r="F206" s="2">
        <f t="shared" si="44"/>
        <v>0</v>
      </c>
      <c r="G206" s="2">
        <f t="shared" si="52"/>
        <v>0</v>
      </c>
      <c r="H206" s="2">
        <f t="shared" si="53"/>
        <v>0</v>
      </c>
      <c r="I206" s="2">
        <f t="shared" si="62"/>
        <v>0</v>
      </c>
      <c r="J206" s="2">
        <f t="shared" si="60"/>
        <v>0</v>
      </c>
      <c r="K206" s="2">
        <f t="shared" si="45"/>
        <v>0</v>
      </c>
      <c r="L206" s="2">
        <f t="shared" si="45"/>
        <v>0</v>
      </c>
      <c r="M206" s="2"/>
      <c r="N206" s="28">
        <f t="shared" si="61"/>
        <v>0</v>
      </c>
      <c r="O206" s="2">
        <f t="shared" si="54"/>
        <v>0</v>
      </c>
      <c r="P206" s="2">
        <f t="shared" si="55"/>
        <v>0</v>
      </c>
      <c r="R206">
        <f t="shared" si="56"/>
        <v>185</v>
      </c>
      <c r="S206" s="89">
        <f t="shared" si="46"/>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7"/>
        <v>3.708270306024275E-3</v>
      </c>
      <c r="Y206" s="66">
        <f t="shared" si="47"/>
        <v>0</v>
      </c>
      <c r="Z206" s="72">
        <f t="shared" si="48"/>
        <v>0</v>
      </c>
      <c r="AA206" s="79">
        <f t="shared" si="49"/>
        <v>0</v>
      </c>
      <c r="AB206" s="81">
        <f t="shared" si="58"/>
        <v>0</v>
      </c>
      <c r="AD206" s="95">
        <f>locallinterp(R206,'BBG rates'!$N$10:$N$369,'BBG rates'!$P$10:$P$369)</f>
        <v>15.673690817628989</v>
      </c>
      <c r="AI206" s="185">
        <f t="shared" si="50"/>
        <v>185</v>
      </c>
      <c r="AJ206" s="127">
        <f>locallinterp(MIN(AI206,CAP_Senior*12),'BBG rates'!$X$24:$X$65,'BBG rates'!$Y$24:$Y$65)</f>
        <v>62.953281430010819</v>
      </c>
      <c r="AK206" s="127">
        <f>locallinterp(MIN(AI206,CAP_CB*12),'BBG rates'!$AA$25:$AA$40,'BBG rates'!$AC$25:$AC$40)</f>
        <v>11</v>
      </c>
      <c r="AL206" s="144">
        <f t="shared" si="51"/>
        <v>19.83205784310184</v>
      </c>
      <c r="AM206" s="142">
        <f>(SUMPRODUCT(AL206:AL$381,G206:G$381)+SUMPRODUCT(AL206:AL$381,H206:H$381))/12</f>
        <v>0</v>
      </c>
    </row>
    <row r="207" spans="1:39" x14ac:dyDescent="0.2">
      <c r="A207" s="7">
        <v>186</v>
      </c>
      <c r="B207" s="7">
        <v>93</v>
      </c>
      <c r="C207" s="7">
        <v>46.5</v>
      </c>
      <c r="D207" s="12">
        <f t="shared" si="43"/>
        <v>15.5</v>
      </c>
      <c r="E207" s="29">
        <f t="shared" si="63"/>
        <v>0</v>
      </c>
      <c r="F207" s="2">
        <f t="shared" si="44"/>
        <v>0</v>
      </c>
      <c r="G207" s="2">
        <f t="shared" si="52"/>
        <v>0</v>
      </c>
      <c r="H207" s="2">
        <f t="shared" si="53"/>
        <v>0</v>
      </c>
      <c r="I207" s="2">
        <f t="shared" si="62"/>
        <v>0</v>
      </c>
      <c r="J207" s="2">
        <f t="shared" si="60"/>
        <v>0</v>
      </c>
      <c r="K207" s="2">
        <f t="shared" si="45"/>
        <v>0</v>
      </c>
      <c r="L207" s="2">
        <f t="shared" si="45"/>
        <v>0</v>
      </c>
      <c r="M207" s="2"/>
      <c r="N207" s="28">
        <f t="shared" si="61"/>
        <v>0</v>
      </c>
      <c r="O207" s="2">
        <f t="shared" si="54"/>
        <v>0</v>
      </c>
      <c r="P207" s="2">
        <f t="shared" si="55"/>
        <v>0</v>
      </c>
      <c r="R207">
        <f t="shared" si="56"/>
        <v>186</v>
      </c>
      <c r="S207" s="89">
        <f t="shared" si="46"/>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7"/>
        <v>5.3498688180830811E-3</v>
      </c>
      <c r="Y207" s="66">
        <f t="shared" si="47"/>
        <v>0</v>
      </c>
      <c r="Z207" s="72">
        <f t="shared" si="48"/>
        <v>0</v>
      </c>
      <c r="AA207" s="79">
        <f t="shared" si="49"/>
        <v>0</v>
      </c>
      <c r="AB207" s="81">
        <f t="shared" si="58"/>
        <v>0</v>
      </c>
      <c r="AD207" s="95">
        <f>locallinterp(R207,'BBG rates'!$N$10:$N$369,'BBG rates'!$P$10:$P$369)</f>
        <v>15.756895274171031</v>
      </c>
      <c r="AI207" s="185">
        <f t="shared" si="50"/>
        <v>186</v>
      </c>
      <c r="AJ207" s="127">
        <f>locallinterp(MIN(AI207,CAP_Senior*12),'BBG rates'!$X$24:$X$65,'BBG rates'!$Y$24:$Y$65)</f>
        <v>63.055682550215764</v>
      </c>
      <c r="AK207" s="127">
        <f>locallinterp(MIN(AI207,CAP_CB*12),'BBG rates'!$AA$25:$AA$40,'BBG rates'!$AC$25:$AC$40)</f>
        <v>11</v>
      </c>
      <c r="AL207" s="144">
        <f t="shared" si="51"/>
        <v>19.849466033536679</v>
      </c>
      <c r="AM207" s="142">
        <f>(SUMPRODUCT(AL207:AL$381,G207:G$381)+SUMPRODUCT(AL207:AL$381,H207:H$381))/12</f>
        <v>0</v>
      </c>
    </row>
    <row r="208" spans="1:39" x14ac:dyDescent="0.2">
      <c r="A208" s="7">
        <v>187</v>
      </c>
      <c r="B208" s="7">
        <v>93.5</v>
      </c>
      <c r="C208" s="7">
        <v>46.75</v>
      </c>
      <c r="D208" s="12">
        <f t="shared" si="43"/>
        <v>15.583333333333334</v>
      </c>
      <c r="E208" s="29">
        <f t="shared" si="63"/>
        <v>0</v>
      </c>
      <c r="F208" s="2">
        <f t="shared" si="44"/>
        <v>0</v>
      </c>
      <c r="G208" s="2">
        <f t="shared" si="52"/>
        <v>0</v>
      </c>
      <c r="H208" s="2">
        <f t="shared" si="53"/>
        <v>0</v>
      </c>
      <c r="I208" s="2">
        <f t="shared" si="62"/>
        <v>0</v>
      </c>
      <c r="J208" s="2">
        <f t="shared" si="60"/>
        <v>0</v>
      </c>
      <c r="K208" s="2">
        <f t="shared" si="45"/>
        <v>0</v>
      </c>
      <c r="L208" s="2">
        <f t="shared" si="45"/>
        <v>0</v>
      </c>
      <c r="M208" s="2"/>
      <c r="N208" s="28">
        <f t="shared" si="61"/>
        <v>0</v>
      </c>
      <c r="O208" s="2">
        <f t="shared" si="54"/>
        <v>0</v>
      </c>
      <c r="P208" s="2">
        <f t="shared" si="55"/>
        <v>0</v>
      </c>
      <c r="R208">
        <f t="shared" si="56"/>
        <v>187</v>
      </c>
      <c r="S208" s="89">
        <f t="shared" si="46"/>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7"/>
        <v>6.9914426277684072E-3</v>
      </c>
      <c r="Y208" s="66">
        <f t="shared" si="47"/>
        <v>0</v>
      </c>
      <c r="Z208" s="72">
        <f t="shared" si="48"/>
        <v>0</v>
      </c>
      <c r="AA208" s="79">
        <f t="shared" si="49"/>
        <v>0</v>
      </c>
      <c r="AB208" s="81">
        <f t="shared" si="58"/>
        <v>0</v>
      </c>
      <c r="AD208" s="95">
        <f>locallinterp(R208,'BBG rates'!$N$10:$N$369,'BBG rates'!$P$10:$P$369)</f>
        <v>15.840068944788056</v>
      </c>
      <c r="AI208" s="185">
        <f t="shared" si="50"/>
        <v>187</v>
      </c>
      <c r="AJ208" s="127">
        <f>locallinterp(MIN(AI208,CAP_Senior*12),'BBG rates'!$X$24:$X$65,'BBG rates'!$Y$24:$Y$65)</f>
        <v>63.158083670420709</v>
      </c>
      <c r="AK208" s="127">
        <f>locallinterp(MIN(AI208,CAP_CB*12),'BBG rates'!$AA$25:$AA$40,'BBG rates'!$AC$25:$AC$40)</f>
        <v>11</v>
      </c>
      <c r="AL208" s="144">
        <f t="shared" si="51"/>
        <v>19.866874223971521</v>
      </c>
      <c r="AM208" s="142">
        <f>(SUMPRODUCT(AL208:AL$381,G208:G$381)+SUMPRODUCT(AL208:AL$381,H208:H$381))/12</f>
        <v>0</v>
      </c>
    </row>
    <row r="209" spans="1:39" x14ac:dyDescent="0.2">
      <c r="A209" s="7">
        <v>188</v>
      </c>
      <c r="B209" s="7">
        <v>94</v>
      </c>
      <c r="C209" s="7">
        <v>47</v>
      </c>
      <c r="D209" s="12">
        <f t="shared" si="43"/>
        <v>15.666666666666666</v>
      </c>
      <c r="E209" s="29">
        <f t="shared" si="63"/>
        <v>0</v>
      </c>
      <c r="F209" s="2">
        <f t="shared" si="44"/>
        <v>0</v>
      </c>
      <c r="G209" s="2">
        <f t="shared" si="52"/>
        <v>0</v>
      </c>
      <c r="H209" s="2">
        <f t="shared" si="53"/>
        <v>0</v>
      </c>
      <c r="I209" s="2">
        <f t="shared" si="62"/>
        <v>0</v>
      </c>
      <c r="J209" s="2">
        <f t="shared" si="60"/>
        <v>0</v>
      </c>
      <c r="K209" s="2">
        <f t="shared" si="45"/>
        <v>0</v>
      </c>
      <c r="L209" s="2">
        <f t="shared" si="45"/>
        <v>0</v>
      </c>
      <c r="M209" s="2"/>
      <c r="N209" s="28">
        <f t="shared" si="61"/>
        <v>0</v>
      </c>
      <c r="O209" s="2">
        <f t="shared" si="54"/>
        <v>0</v>
      </c>
      <c r="P209" s="2">
        <f t="shared" si="55"/>
        <v>0</v>
      </c>
      <c r="R209">
        <f t="shared" si="56"/>
        <v>188</v>
      </c>
      <c r="S209" s="89">
        <f t="shared" si="46"/>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7"/>
        <v>8.6329917358796138E-3</v>
      </c>
      <c r="Y209" s="66">
        <f t="shared" si="47"/>
        <v>0</v>
      </c>
      <c r="Z209" s="72">
        <f t="shared" si="48"/>
        <v>0</v>
      </c>
      <c r="AA209" s="79">
        <f t="shared" si="49"/>
        <v>0</v>
      </c>
      <c r="AB209" s="81">
        <f t="shared" si="58"/>
        <v>0</v>
      </c>
      <c r="AD209" s="95">
        <f>locallinterp(R209,'BBG rates'!$N$10:$N$369,'BBG rates'!$P$10:$P$369)</f>
        <v>15.923211940114877</v>
      </c>
      <c r="AI209" s="185">
        <f t="shared" si="50"/>
        <v>188</v>
      </c>
      <c r="AJ209" s="127">
        <f>locallinterp(MIN(AI209,CAP_Senior*12),'BBG rates'!$X$24:$X$65,'BBG rates'!$Y$24:$Y$65)</f>
        <v>63.260484790625654</v>
      </c>
      <c r="AK209" s="127">
        <f>locallinterp(MIN(AI209,CAP_CB*12),'BBG rates'!$AA$25:$AA$40,'BBG rates'!$AC$25:$AC$40)</f>
        <v>11</v>
      </c>
      <c r="AL209" s="144">
        <f t="shared" si="51"/>
        <v>19.884282414406361</v>
      </c>
      <c r="AM209" s="142">
        <f>(SUMPRODUCT(AL209:AL$381,G209:G$381)+SUMPRODUCT(AL209:AL$381,H209:H$381))/12</f>
        <v>0</v>
      </c>
    </row>
    <row r="210" spans="1:39" x14ac:dyDescent="0.2">
      <c r="A210" s="7">
        <v>189</v>
      </c>
      <c r="B210" s="7">
        <v>94.5</v>
      </c>
      <c r="C210" s="7">
        <v>47.25</v>
      </c>
      <c r="D210" s="12">
        <f t="shared" si="43"/>
        <v>15.75</v>
      </c>
      <c r="E210" s="29">
        <f t="shared" si="63"/>
        <v>0</v>
      </c>
      <c r="F210" s="2">
        <f t="shared" si="44"/>
        <v>0</v>
      </c>
      <c r="G210" s="2">
        <f t="shared" si="52"/>
        <v>0</v>
      </c>
      <c r="H210" s="2">
        <f t="shared" si="53"/>
        <v>0</v>
      </c>
      <c r="I210" s="2">
        <f t="shared" si="62"/>
        <v>0</v>
      </c>
      <c r="J210" s="2">
        <f t="shared" si="60"/>
        <v>0</v>
      </c>
      <c r="K210" s="2">
        <f t="shared" si="45"/>
        <v>0</v>
      </c>
      <c r="L210" s="2">
        <f t="shared" si="45"/>
        <v>0</v>
      </c>
      <c r="M210" s="2"/>
      <c r="N210" s="28">
        <f t="shared" si="61"/>
        <v>0</v>
      </c>
      <c r="O210" s="2">
        <f t="shared" si="54"/>
        <v>0</v>
      </c>
      <c r="P210" s="2">
        <f t="shared" si="55"/>
        <v>0</v>
      </c>
      <c r="R210">
        <f t="shared" si="56"/>
        <v>189</v>
      </c>
      <c r="S210" s="89">
        <f t="shared" si="46"/>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7"/>
        <v>1.0274516143482515E-2</v>
      </c>
      <c r="Y210" s="66">
        <f t="shared" si="47"/>
        <v>0</v>
      </c>
      <c r="Z210" s="72">
        <f t="shared" si="48"/>
        <v>0</v>
      </c>
      <c r="AA210" s="79">
        <f t="shared" si="49"/>
        <v>0</v>
      </c>
      <c r="AB210" s="81">
        <f t="shared" si="58"/>
        <v>0</v>
      </c>
      <c r="AD210" s="95">
        <f>locallinterp(R210,'BBG rates'!$N$10:$N$369,'BBG rates'!$P$10:$P$369)</f>
        <v>16.006324362233926</v>
      </c>
      <c r="AI210" s="185">
        <f t="shared" si="50"/>
        <v>189</v>
      </c>
      <c r="AJ210" s="127">
        <f>locallinterp(MIN(AI210,CAP_Senior*12),'BBG rates'!$X$24:$X$65,'BBG rates'!$Y$24:$Y$65)</f>
        <v>63.362885910830599</v>
      </c>
      <c r="AK210" s="127">
        <f>locallinterp(MIN(AI210,CAP_CB*12),'BBG rates'!$AA$25:$AA$40,'BBG rates'!$AC$25:$AC$40)</f>
        <v>11</v>
      </c>
      <c r="AL210" s="144">
        <f t="shared" si="51"/>
        <v>19.9016906048412</v>
      </c>
      <c r="AM210" s="142">
        <f>(SUMPRODUCT(AL210:AL$381,G210:G$381)+SUMPRODUCT(AL210:AL$381,H210:H$381))/12</f>
        <v>0</v>
      </c>
    </row>
    <row r="211" spans="1:39" x14ac:dyDescent="0.2">
      <c r="A211" s="7">
        <v>190</v>
      </c>
      <c r="B211" s="7">
        <v>95</v>
      </c>
      <c r="C211" s="7">
        <v>47.5</v>
      </c>
      <c r="D211" s="12">
        <f t="shared" si="43"/>
        <v>15.833333333333334</v>
      </c>
      <c r="E211" s="29">
        <f t="shared" si="63"/>
        <v>0</v>
      </c>
      <c r="F211" s="2">
        <f t="shared" si="44"/>
        <v>0</v>
      </c>
      <c r="G211" s="2">
        <f t="shared" si="52"/>
        <v>0</v>
      </c>
      <c r="H211" s="2">
        <f t="shared" si="53"/>
        <v>0</v>
      </c>
      <c r="I211" s="2">
        <f t="shared" si="62"/>
        <v>0</v>
      </c>
      <c r="J211" s="2">
        <f t="shared" si="60"/>
        <v>0</v>
      </c>
      <c r="K211" s="2">
        <f t="shared" si="45"/>
        <v>0</v>
      </c>
      <c r="L211" s="2">
        <f t="shared" si="45"/>
        <v>0</v>
      </c>
      <c r="M211" s="2"/>
      <c r="N211" s="28">
        <f t="shared" si="61"/>
        <v>0</v>
      </c>
      <c r="O211" s="2">
        <f t="shared" si="54"/>
        <v>0</v>
      </c>
      <c r="P211" s="2">
        <f t="shared" si="55"/>
        <v>0</v>
      </c>
      <c r="R211">
        <f t="shared" si="56"/>
        <v>190</v>
      </c>
      <c r="S211" s="89">
        <f t="shared" si="46"/>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7"/>
        <v>1.1916015851110018E-2</v>
      </c>
      <c r="Y211" s="66">
        <f t="shared" si="47"/>
        <v>0</v>
      </c>
      <c r="Z211" s="72">
        <f t="shared" si="48"/>
        <v>0</v>
      </c>
      <c r="AA211" s="79">
        <f t="shared" si="49"/>
        <v>0</v>
      </c>
      <c r="AB211" s="81">
        <f t="shared" si="58"/>
        <v>0</v>
      </c>
      <c r="AD211" s="95">
        <f>locallinterp(R211,'BBG rates'!$N$10:$N$369,'BBG rates'!$P$10:$P$369)</f>
        <v>16.089406319572713</v>
      </c>
      <c r="AI211" s="185">
        <f t="shared" si="50"/>
        <v>190</v>
      </c>
      <c r="AJ211" s="127">
        <f>locallinterp(MIN(AI211,CAP_Senior*12),'BBG rates'!$X$24:$X$65,'BBG rates'!$Y$24:$Y$65)</f>
        <v>63.465287031035551</v>
      </c>
      <c r="AK211" s="127">
        <f>locallinterp(MIN(AI211,CAP_CB*12),'BBG rates'!$AA$25:$AA$40,'BBG rates'!$AC$25:$AC$40)</f>
        <v>11</v>
      </c>
      <c r="AL211" s="144">
        <f t="shared" si="51"/>
        <v>19.919098795276042</v>
      </c>
      <c r="AM211" s="142">
        <f>(SUMPRODUCT(AL211:AL$381,G211:G$381)+SUMPRODUCT(AL211:AL$381,H211:H$381))/12</f>
        <v>0</v>
      </c>
    </row>
    <row r="212" spans="1:39" x14ac:dyDescent="0.2">
      <c r="A212" s="7">
        <v>191</v>
      </c>
      <c r="B212" s="7">
        <v>95.5</v>
      </c>
      <c r="C212" s="7">
        <v>47.75</v>
      </c>
      <c r="D212" s="12">
        <f t="shared" si="43"/>
        <v>15.916666666666666</v>
      </c>
      <c r="E212" s="29">
        <f t="shared" si="63"/>
        <v>0</v>
      </c>
      <c r="F212" s="2">
        <f t="shared" si="44"/>
        <v>0</v>
      </c>
      <c r="G212" s="2">
        <f t="shared" si="52"/>
        <v>0</v>
      </c>
      <c r="H212" s="2">
        <f t="shared" si="53"/>
        <v>0</v>
      </c>
      <c r="I212" s="2">
        <f t="shared" si="62"/>
        <v>0</v>
      </c>
      <c r="J212" s="2">
        <f t="shared" si="60"/>
        <v>0</v>
      </c>
      <c r="K212" s="2">
        <f t="shared" si="45"/>
        <v>0</v>
      </c>
      <c r="L212" s="2">
        <f t="shared" si="45"/>
        <v>0</v>
      </c>
      <c r="M212" s="2"/>
      <c r="N212" s="28">
        <f t="shared" si="61"/>
        <v>0</v>
      </c>
      <c r="O212" s="2">
        <f t="shared" si="54"/>
        <v>0</v>
      </c>
      <c r="P212" s="2">
        <f t="shared" si="55"/>
        <v>0</v>
      </c>
      <c r="R212">
        <f t="shared" si="56"/>
        <v>191</v>
      </c>
      <c r="S212" s="89">
        <f t="shared" si="46"/>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7"/>
        <v>1.3557490859561483E-2</v>
      </c>
      <c r="Y212" s="66">
        <f t="shared" si="47"/>
        <v>0</v>
      </c>
      <c r="Z212" s="72">
        <f t="shared" si="48"/>
        <v>0</v>
      </c>
      <c r="AA212" s="79">
        <f t="shared" si="49"/>
        <v>0</v>
      </c>
      <c r="AB212" s="81">
        <f t="shared" si="58"/>
        <v>0</v>
      </c>
      <c r="AD212" s="95">
        <f>locallinterp(R212,'BBG rates'!$N$10:$N$369,'BBG rates'!$P$10:$P$369)</f>
        <v>16.172457921948205</v>
      </c>
      <c r="AI212" s="185">
        <f t="shared" si="50"/>
        <v>191</v>
      </c>
      <c r="AJ212" s="127">
        <f>locallinterp(MIN(AI212,CAP_Senior*12),'BBG rates'!$X$24:$X$65,'BBG rates'!$Y$24:$Y$65)</f>
        <v>63.567688151240496</v>
      </c>
      <c r="AK212" s="127">
        <f>locallinterp(MIN(AI212,CAP_CB*12),'BBG rates'!$AA$25:$AA$40,'BBG rates'!$AC$25:$AC$40)</f>
        <v>11</v>
      </c>
      <c r="AL212" s="144">
        <f t="shared" si="51"/>
        <v>19.936506985710885</v>
      </c>
      <c r="AM212" s="142">
        <f>(SUMPRODUCT(AL212:AL$381,G212:G$381)+SUMPRODUCT(AL212:AL$381,H212:H$381))/12</f>
        <v>0</v>
      </c>
    </row>
    <row r="213" spans="1:39" x14ac:dyDescent="0.2">
      <c r="A213" s="7">
        <v>192</v>
      </c>
      <c r="B213" s="7">
        <v>96</v>
      </c>
      <c r="C213" s="7">
        <v>48</v>
      </c>
      <c r="D213" s="12">
        <f t="shared" si="43"/>
        <v>16</v>
      </c>
      <c r="E213" s="29">
        <f t="shared" si="63"/>
        <v>0</v>
      </c>
      <c r="F213" s="2">
        <f t="shared" si="44"/>
        <v>0</v>
      </c>
      <c r="G213" s="2">
        <f t="shared" si="52"/>
        <v>0</v>
      </c>
      <c r="H213" s="2">
        <f t="shared" si="53"/>
        <v>0</v>
      </c>
      <c r="I213" s="2">
        <f t="shared" si="62"/>
        <v>0</v>
      </c>
      <c r="J213" s="2">
        <f t="shared" si="60"/>
        <v>0</v>
      </c>
      <c r="K213" s="2">
        <f t="shared" si="45"/>
        <v>0</v>
      </c>
      <c r="L213" s="2">
        <f t="shared" si="45"/>
        <v>0</v>
      </c>
      <c r="M213" s="2"/>
      <c r="N213" s="28">
        <f t="shared" si="61"/>
        <v>0</v>
      </c>
      <c r="O213" s="2">
        <f t="shared" si="54"/>
        <v>0</v>
      </c>
      <c r="P213" s="2">
        <f t="shared" si="55"/>
        <v>0</v>
      </c>
      <c r="R213">
        <f t="shared" si="56"/>
        <v>192</v>
      </c>
      <c r="S213" s="89">
        <f t="shared" si="46"/>
        <v>0</v>
      </c>
      <c r="T213" s="89">
        <f>IF(AND(S213=0,S212&gt;0),SUM($G213:$H$381),S213)</f>
        <v>0</v>
      </c>
      <c r="U213" s="82">
        <f>SUM(T213:T$381)</f>
        <v>0</v>
      </c>
      <c r="V213" s="68">
        <f>localspline(R213,'BBG rates'!$G$10:$G$27,'BBG rates'!$K$10:$K$27)</f>
        <v>0.99625636288722907</v>
      </c>
      <c r="W213" s="68">
        <f>locallinterp(R213,'BBG rates'!$G$10:$G$27,'BBG rates'!$J$10:$J$27)</f>
        <v>1.52E-2</v>
      </c>
      <c r="X213" s="56">
        <f t="shared" si="57"/>
        <v>1.5198941169369817E-2</v>
      </c>
      <c r="Y213" s="66">
        <f t="shared" si="47"/>
        <v>0</v>
      </c>
      <c r="Z213" s="72">
        <f t="shared" si="48"/>
        <v>0</v>
      </c>
      <c r="AA213" s="79">
        <f t="shared" si="49"/>
        <v>0</v>
      </c>
      <c r="AB213" s="81">
        <f t="shared" si="58"/>
        <v>0</v>
      </c>
      <c r="AD213" s="95">
        <f>locallinterp(R213,'BBG rates'!$N$10:$N$369,'BBG rates'!$P$10:$P$369)</f>
        <v>16.255479285522139</v>
      </c>
      <c r="AI213" s="185">
        <f t="shared" si="50"/>
        <v>192</v>
      </c>
      <c r="AJ213" s="127">
        <f>locallinterp(MIN(AI213,CAP_Senior*12),'BBG rates'!$X$24:$X$65,'BBG rates'!$Y$24:$Y$65)</f>
        <v>63.670089271445441</v>
      </c>
      <c r="AK213" s="127">
        <f>locallinterp(MIN(AI213,CAP_CB*12),'BBG rates'!$AA$25:$AA$40,'BBG rates'!$AC$25:$AC$40)</f>
        <v>11</v>
      </c>
      <c r="AL213" s="144">
        <f t="shared" si="51"/>
        <v>19.953915176145724</v>
      </c>
      <c r="AM213" s="142">
        <f>(SUMPRODUCT(AL213:AL$381,G213:G$381)+SUMPRODUCT(AL213:AL$381,H213:H$381))/12</f>
        <v>0</v>
      </c>
    </row>
    <row r="214" spans="1:39" x14ac:dyDescent="0.2">
      <c r="A214" s="7">
        <v>193</v>
      </c>
      <c r="B214" s="7">
        <v>96.5</v>
      </c>
      <c r="C214" s="7">
        <v>48.25</v>
      </c>
      <c r="D214" s="12">
        <f t="shared" ref="D214:D277" si="64">A214/12</f>
        <v>16.083333333333332</v>
      </c>
      <c r="E214" s="29">
        <f t="shared" si="63"/>
        <v>0</v>
      </c>
      <c r="F214" s="2">
        <f t="shared" ref="F214:F277" si="65">IF($A214&lt;=$I$8,-IPMT($G$11,1,$I$8-$A214+1,$E213),0)</f>
        <v>0</v>
      </c>
      <c r="G214" s="2">
        <f t="shared" si="52"/>
        <v>0</v>
      </c>
      <c r="H214" s="2">
        <f t="shared" si="53"/>
        <v>0</v>
      </c>
      <c r="I214" s="2">
        <f t="shared" si="62"/>
        <v>0</v>
      </c>
      <c r="J214" s="2">
        <f t="shared" si="60"/>
        <v>0</v>
      </c>
      <c r="K214" s="2">
        <f t="shared" ref="K214:L277" si="66">I214/(1+$F$12)^IF($I$7=1,$A214,IF($I$7=2,$B214,IF($I$7=4,$C214,$D214)))</f>
        <v>0</v>
      </c>
      <c r="L214" s="2">
        <f t="shared" si="66"/>
        <v>0</v>
      </c>
      <c r="M214" s="2"/>
      <c r="N214" s="28">
        <f t="shared" si="61"/>
        <v>0</v>
      </c>
      <c r="O214" s="2">
        <f t="shared" si="54"/>
        <v>0</v>
      </c>
      <c r="P214" s="2">
        <f t="shared" si="55"/>
        <v>0</v>
      </c>
      <c r="R214">
        <f t="shared" si="56"/>
        <v>193</v>
      </c>
      <c r="S214" s="89">
        <f t="shared" ref="S214:S277" si="67">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7"/>
        <v>1.6840366781867289E-2</v>
      </c>
      <c r="Y214" s="66">
        <f t="shared" ref="Y214:Y277" si="68">T214*X214%/12+Y215</f>
        <v>0</v>
      </c>
      <c r="Z214" s="72">
        <f t="shared" ref="Z214:Z277" si="69">IF(U214=0,0,Y214*1200/U214)</f>
        <v>0</v>
      </c>
      <c r="AA214" s="79">
        <f t="shared" ref="AA214:AA277" si="70">T214*$AA$17%/12+AA215</f>
        <v>0</v>
      </c>
      <c r="AB214" s="81">
        <f t="shared" si="58"/>
        <v>0</v>
      </c>
      <c r="AD214" s="95">
        <f>locallinterp(R214,'BBG rates'!$N$10:$N$369,'BBG rates'!$P$10:$P$369)</f>
        <v>16.338470517903893</v>
      </c>
      <c r="AI214" s="185">
        <f t="shared" ref="AI214:AI277" si="71">A214</f>
        <v>193</v>
      </c>
      <c r="AJ214" s="127">
        <f>locallinterp(MIN(AI214,CAP_Senior*12),'BBG rates'!$X$24:$X$65,'BBG rates'!$Y$24:$Y$65)</f>
        <v>63.766280338060852</v>
      </c>
      <c r="AK214" s="127">
        <f>locallinterp(MIN(AI214,CAP_CB*12),'BBG rates'!$AA$25:$AA$40,'BBG rates'!$AC$25:$AC$40)</f>
        <v>11</v>
      </c>
      <c r="AL214" s="144">
        <f t="shared" ref="AL214:AL277" si="72">SUMPRODUCT(AJ214:AK214,$AJ$19:$AK$19)</f>
        <v>19.970267657470345</v>
      </c>
      <c r="AM214" s="142">
        <f>(SUMPRODUCT(AL214:AL$381,G214:G$381)+SUMPRODUCT(AL214:AL$381,H214:H$381))/12</f>
        <v>0</v>
      </c>
    </row>
    <row r="215" spans="1:39" x14ac:dyDescent="0.2">
      <c r="A215" s="7">
        <v>194</v>
      </c>
      <c r="B215" s="7">
        <v>97</v>
      </c>
      <c r="C215" s="7">
        <v>48.5</v>
      </c>
      <c r="D215" s="12">
        <f t="shared" si="64"/>
        <v>16.166666666666668</v>
      </c>
      <c r="E215" s="29">
        <f t="shared" si="63"/>
        <v>0</v>
      </c>
      <c r="F215" s="2">
        <f t="shared" si="65"/>
        <v>0</v>
      </c>
      <c r="G215" s="2">
        <f t="shared" ref="G215:G278" si="73">IF($A215&lt;=$I$8,-PPMT($G$11,1,$I$8-$A215+1,$E214),0)</f>
        <v>0</v>
      </c>
      <c r="H215" s="2">
        <f t="shared" ref="H215:H278" si="74">IF($A215&lt;=$I$8,(E214-G215)*$G$13,0)</f>
        <v>0</v>
      </c>
      <c r="I215" s="2">
        <f t="shared" si="62"/>
        <v>0</v>
      </c>
      <c r="J215" s="2">
        <f t="shared" si="60"/>
        <v>0</v>
      </c>
      <c r="K215" s="2">
        <f t="shared" si="66"/>
        <v>0</v>
      </c>
      <c r="L215" s="2">
        <f t="shared" si="66"/>
        <v>0</v>
      </c>
      <c r="M215" s="2"/>
      <c r="N215" s="28">
        <f t="shared" si="61"/>
        <v>0</v>
      </c>
      <c r="O215" s="2">
        <f t="shared" ref="O215:O278" si="75">IF($A215&lt;=$I$8,-IPMT($G$11,1,$I$8-$A215+1,$N214),0)</f>
        <v>0</v>
      </c>
      <c r="P215" s="2">
        <f t="shared" ref="P215:P278" si="76">IF($A215&lt;=$I$8,-PPMT($G$11,1,$I$8-$A215+1,$N214),0)</f>
        <v>0</v>
      </c>
      <c r="R215">
        <f t="shared" ref="R215:R278" si="77">ROUND(D215*12,1)</f>
        <v>194</v>
      </c>
      <c r="S215" s="89">
        <f t="shared" si="67"/>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8">((1+W215%)^(1/12)-1)*1200</f>
        <v>1.8481767697586804E-2</v>
      </c>
      <c r="Y215" s="66">
        <f t="shared" si="68"/>
        <v>0</v>
      </c>
      <c r="Z215" s="72">
        <f t="shared" si="69"/>
        <v>0</v>
      </c>
      <c r="AA215" s="79">
        <f t="shared" si="70"/>
        <v>0</v>
      </c>
      <c r="AB215" s="81">
        <f t="shared" ref="AB215:AB278" si="79">IF(U215=0,0,AA215*1200/U215)</f>
        <v>0</v>
      </c>
      <c r="AD215" s="95">
        <f>locallinterp(R215,'BBG rates'!$N$10:$N$369,'BBG rates'!$P$10:$P$369)</f>
        <v>16.421431733049008</v>
      </c>
      <c r="AI215" s="185">
        <f t="shared" si="71"/>
        <v>194</v>
      </c>
      <c r="AJ215" s="127">
        <f>locallinterp(MIN(AI215,CAP_Senior*12),'BBG rates'!$X$24:$X$65,'BBG rates'!$Y$24:$Y$65)</f>
        <v>63.862471404676256</v>
      </c>
      <c r="AK215" s="127">
        <f>locallinterp(MIN(AI215,CAP_CB*12),'BBG rates'!$AA$25:$AA$40,'BBG rates'!$AC$25:$AC$40)</f>
        <v>11</v>
      </c>
      <c r="AL215" s="144">
        <f t="shared" si="72"/>
        <v>19.986620138794962</v>
      </c>
      <c r="AM215" s="142">
        <f>(SUMPRODUCT(AL215:AL$381,G215:G$381)+SUMPRODUCT(AL215:AL$381,H215:H$381))/12</f>
        <v>0</v>
      </c>
    </row>
    <row r="216" spans="1:39" x14ac:dyDescent="0.2">
      <c r="A216" s="7">
        <v>195</v>
      </c>
      <c r="B216" s="7">
        <v>97.5</v>
      </c>
      <c r="C216" s="7">
        <v>48.75</v>
      </c>
      <c r="D216" s="12">
        <f t="shared" si="64"/>
        <v>16.25</v>
      </c>
      <c r="E216" s="29">
        <f t="shared" si="63"/>
        <v>0</v>
      </c>
      <c r="F216" s="2">
        <f t="shared" si="65"/>
        <v>0</v>
      </c>
      <c r="G216" s="2">
        <f t="shared" si="73"/>
        <v>0</v>
      </c>
      <c r="H216" s="2">
        <f t="shared" si="74"/>
        <v>0</v>
      </c>
      <c r="I216" s="2">
        <f t="shared" si="62"/>
        <v>0</v>
      </c>
      <c r="J216" s="2">
        <f t="shared" ref="J216:J279" si="80">IF($I$7=1,I216*A216,IF($I$7=2,I216*B216,IF($I$7=4,I216*C216,I216*D216)))</f>
        <v>0</v>
      </c>
      <c r="K216" s="2">
        <f t="shared" si="66"/>
        <v>0</v>
      </c>
      <c r="L216" s="2">
        <f t="shared" si="66"/>
        <v>0</v>
      </c>
      <c r="M216" s="2"/>
      <c r="N216" s="28">
        <f t="shared" ref="N216:N279" si="81">IF($A216&lt;=$I$8,N215-P216,0)</f>
        <v>0</v>
      </c>
      <c r="O216" s="2">
        <f t="shared" si="75"/>
        <v>0</v>
      </c>
      <c r="P216" s="2">
        <f t="shared" si="76"/>
        <v>0</v>
      </c>
      <c r="R216">
        <f t="shared" si="77"/>
        <v>195</v>
      </c>
      <c r="S216" s="89">
        <f t="shared" si="67"/>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8"/>
        <v>2.012314391706127E-2</v>
      </c>
      <c r="Y216" s="66">
        <f t="shared" si="68"/>
        <v>0</v>
      </c>
      <c r="Z216" s="72">
        <f t="shared" si="69"/>
        <v>0</v>
      </c>
      <c r="AA216" s="79">
        <f t="shared" si="70"/>
        <v>0</v>
      </c>
      <c r="AB216" s="81">
        <f t="shared" si="79"/>
        <v>0</v>
      </c>
      <c r="AD216" s="95">
        <f>locallinterp(R216,'BBG rates'!$N$10:$N$369,'BBG rates'!$P$10:$P$369)</f>
        <v>16.504363046300263</v>
      </c>
      <c r="AI216" s="185">
        <f t="shared" si="71"/>
        <v>195</v>
      </c>
      <c r="AJ216" s="127">
        <f>locallinterp(MIN(AI216,CAP_Senior*12),'BBG rates'!$X$24:$X$65,'BBG rates'!$Y$24:$Y$65)</f>
        <v>63.958662471291667</v>
      </c>
      <c r="AK216" s="127">
        <f>locallinterp(MIN(AI216,CAP_CB*12),'BBG rates'!$AA$25:$AA$40,'BBG rates'!$AC$25:$AC$40)</f>
        <v>11</v>
      </c>
      <c r="AL216" s="144">
        <f t="shared" si="72"/>
        <v>20.002972620119586</v>
      </c>
      <c r="AM216" s="142">
        <f>(SUMPRODUCT(AL216:AL$381,G216:G$381)+SUMPRODUCT(AL216:AL$381,H216:H$381))/12</f>
        <v>0</v>
      </c>
    </row>
    <row r="217" spans="1:39" x14ac:dyDescent="0.2">
      <c r="A217" s="7">
        <v>196</v>
      </c>
      <c r="B217" s="7">
        <v>98</v>
      </c>
      <c r="C217" s="7">
        <v>49</v>
      </c>
      <c r="D217" s="12">
        <f t="shared" si="64"/>
        <v>16.333333333333332</v>
      </c>
      <c r="E217" s="29">
        <f t="shared" si="63"/>
        <v>0</v>
      </c>
      <c r="F217" s="2">
        <f t="shared" si="65"/>
        <v>0</v>
      </c>
      <c r="G217" s="2">
        <f t="shared" si="73"/>
        <v>0</v>
      </c>
      <c r="H217" s="2">
        <f t="shared" si="74"/>
        <v>0</v>
      </c>
      <c r="I217" s="2">
        <f t="shared" si="62"/>
        <v>0</v>
      </c>
      <c r="J217" s="2">
        <f t="shared" si="80"/>
        <v>0</v>
      </c>
      <c r="K217" s="2">
        <f t="shared" si="66"/>
        <v>0</v>
      </c>
      <c r="L217" s="2">
        <f t="shared" si="66"/>
        <v>0</v>
      </c>
      <c r="M217" s="2"/>
      <c r="N217" s="28">
        <f t="shared" si="81"/>
        <v>0</v>
      </c>
      <c r="O217" s="2">
        <f t="shared" si="75"/>
        <v>0</v>
      </c>
      <c r="P217" s="2">
        <f t="shared" si="76"/>
        <v>0</v>
      </c>
      <c r="R217">
        <f t="shared" si="77"/>
        <v>196</v>
      </c>
      <c r="S217" s="89">
        <f t="shared" si="67"/>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8"/>
        <v>2.1764495441356502E-2</v>
      </c>
      <c r="Y217" s="66">
        <f t="shared" si="68"/>
        <v>0</v>
      </c>
      <c r="Z217" s="72">
        <f t="shared" si="69"/>
        <v>0</v>
      </c>
      <c r="AA217" s="79">
        <f t="shared" si="70"/>
        <v>0</v>
      </c>
      <c r="AB217" s="81">
        <f t="shared" si="79"/>
        <v>0</v>
      </c>
      <c r="AD217" s="95">
        <f>locallinterp(R217,'BBG rates'!$N$10:$N$369,'BBG rates'!$P$10:$P$369)</f>
        <v>16.587264574379287</v>
      </c>
      <c r="AI217" s="185">
        <f t="shared" si="71"/>
        <v>196</v>
      </c>
      <c r="AJ217" s="127">
        <f>locallinterp(MIN(AI217,CAP_Senior*12),'BBG rates'!$X$24:$X$65,'BBG rates'!$Y$24:$Y$65)</f>
        <v>64.054853537907078</v>
      </c>
      <c r="AK217" s="127">
        <f>locallinterp(MIN(AI217,CAP_CB*12),'BBG rates'!$AA$25:$AA$40,'BBG rates'!$AC$25:$AC$40)</f>
        <v>11</v>
      </c>
      <c r="AL217" s="144">
        <f t="shared" si="72"/>
        <v>20.019325101444203</v>
      </c>
      <c r="AM217" s="142">
        <f>(SUMPRODUCT(AL217:AL$381,G217:G$381)+SUMPRODUCT(AL217:AL$381,H217:H$381))/12</f>
        <v>0</v>
      </c>
    </row>
    <row r="218" spans="1:39" x14ac:dyDescent="0.2">
      <c r="A218" s="7">
        <v>197</v>
      </c>
      <c r="B218" s="7">
        <v>98.5</v>
      </c>
      <c r="C218" s="7">
        <v>49.25</v>
      </c>
      <c r="D218" s="12">
        <f t="shared" si="64"/>
        <v>16.416666666666668</v>
      </c>
      <c r="E218" s="29">
        <f t="shared" si="63"/>
        <v>0</v>
      </c>
      <c r="F218" s="2">
        <f t="shared" si="65"/>
        <v>0</v>
      </c>
      <c r="G218" s="2">
        <f t="shared" si="73"/>
        <v>0</v>
      </c>
      <c r="H218" s="2">
        <f t="shared" si="74"/>
        <v>0</v>
      </c>
      <c r="I218" s="2">
        <f t="shared" si="62"/>
        <v>0</v>
      </c>
      <c r="J218" s="2">
        <f t="shared" si="80"/>
        <v>0</v>
      </c>
      <c r="K218" s="2">
        <f t="shared" si="66"/>
        <v>0</v>
      </c>
      <c r="L218" s="2">
        <f t="shared" si="66"/>
        <v>0</v>
      </c>
      <c r="M218" s="2"/>
      <c r="N218" s="28">
        <f t="shared" si="81"/>
        <v>0</v>
      </c>
      <c r="O218" s="2">
        <f t="shared" si="75"/>
        <v>0</v>
      </c>
      <c r="P218" s="2">
        <f t="shared" si="76"/>
        <v>0</v>
      </c>
      <c r="R218">
        <f t="shared" si="77"/>
        <v>197</v>
      </c>
      <c r="S218" s="89">
        <f t="shared" si="67"/>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8"/>
        <v>2.3405822271005405E-2</v>
      </c>
      <c r="Y218" s="66">
        <f t="shared" si="68"/>
        <v>0</v>
      </c>
      <c r="Z218" s="72">
        <f t="shared" si="69"/>
        <v>0</v>
      </c>
      <c r="AA218" s="79">
        <f t="shared" si="70"/>
        <v>0</v>
      </c>
      <c r="AB218" s="81">
        <f t="shared" si="79"/>
        <v>0</v>
      </c>
      <c r="AD218" s="95">
        <f>locallinterp(R218,'BBG rates'!$N$10:$N$369,'BBG rates'!$P$10:$P$369)</f>
        <v>16.670136435387583</v>
      </c>
      <c r="AI218" s="185">
        <f t="shared" si="71"/>
        <v>197</v>
      </c>
      <c r="AJ218" s="127">
        <f>locallinterp(MIN(AI218,CAP_Senior*12),'BBG rates'!$X$24:$X$65,'BBG rates'!$Y$24:$Y$65)</f>
        <v>64.151044604522482</v>
      </c>
      <c r="AK218" s="127">
        <f>locallinterp(MIN(AI218,CAP_CB*12),'BBG rates'!$AA$25:$AA$40,'BBG rates'!$AC$25:$AC$40)</f>
        <v>11</v>
      </c>
      <c r="AL218" s="144">
        <f t="shared" si="72"/>
        <v>20.03567758276882</v>
      </c>
      <c r="AM218" s="142">
        <f>(SUMPRODUCT(AL218:AL$381,G218:G$381)+SUMPRODUCT(AL218:AL$381,H218:H$381))/12</f>
        <v>0</v>
      </c>
    </row>
    <row r="219" spans="1:39" x14ac:dyDescent="0.2">
      <c r="A219" s="7">
        <v>198</v>
      </c>
      <c r="B219" s="7">
        <v>99</v>
      </c>
      <c r="C219" s="7">
        <v>49.5</v>
      </c>
      <c r="D219" s="12">
        <f t="shared" si="64"/>
        <v>16.5</v>
      </c>
      <c r="E219" s="29">
        <f t="shared" si="63"/>
        <v>0</v>
      </c>
      <c r="F219" s="2">
        <f t="shared" si="65"/>
        <v>0</v>
      </c>
      <c r="G219" s="2">
        <f t="shared" si="73"/>
        <v>0</v>
      </c>
      <c r="H219" s="2">
        <f t="shared" si="74"/>
        <v>0</v>
      </c>
      <c r="I219" s="2">
        <f t="shared" si="62"/>
        <v>0</v>
      </c>
      <c r="J219" s="2">
        <f t="shared" si="80"/>
        <v>0</v>
      </c>
      <c r="K219" s="2">
        <f t="shared" si="66"/>
        <v>0</v>
      </c>
      <c r="L219" s="2">
        <f t="shared" si="66"/>
        <v>0</v>
      </c>
      <c r="M219" s="2"/>
      <c r="N219" s="28">
        <f t="shared" si="81"/>
        <v>0</v>
      </c>
      <c r="O219" s="2">
        <f t="shared" si="75"/>
        <v>0</v>
      </c>
      <c r="P219" s="2">
        <f t="shared" si="76"/>
        <v>0</v>
      </c>
      <c r="R219">
        <f t="shared" si="77"/>
        <v>198</v>
      </c>
      <c r="S219" s="89">
        <f t="shared" si="67"/>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8"/>
        <v>2.5047124407073795E-2</v>
      </c>
      <c r="Y219" s="66">
        <f t="shared" si="68"/>
        <v>0</v>
      </c>
      <c r="Z219" s="72">
        <f t="shared" si="69"/>
        <v>0</v>
      </c>
      <c r="AA219" s="79">
        <f t="shared" si="70"/>
        <v>0</v>
      </c>
      <c r="AB219" s="81">
        <f t="shared" si="79"/>
        <v>0</v>
      </c>
      <c r="AD219" s="95">
        <f>locallinterp(R219,'BBG rates'!$N$10:$N$369,'BBG rates'!$P$10:$P$369)</f>
        <v>16.75297874881235</v>
      </c>
      <c r="AI219" s="185">
        <f t="shared" si="71"/>
        <v>198</v>
      </c>
      <c r="AJ219" s="127">
        <f>locallinterp(MIN(AI219,CAP_Senior*12),'BBG rates'!$X$24:$X$65,'BBG rates'!$Y$24:$Y$65)</f>
        <v>64.247235671137901</v>
      </c>
      <c r="AK219" s="127">
        <f>locallinterp(MIN(AI219,CAP_CB*12),'BBG rates'!$AA$25:$AA$40,'BBG rates'!$AC$25:$AC$40)</f>
        <v>11</v>
      </c>
      <c r="AL219" s="144">
        <f t="shared" si="72"/>
        <v>20.052030064093444</v>
      </c>
      <c r="AM219" s="142">
        <f>(SUMPRODUCT(AL219:AL$381,G219:G$381)+SUMPRODUCT(AL219:AL$381,H219:H$381))/12</f>
        <v>0</v>
      </c>
    </row>
    <row r="220" spans="1:39" x14ac:dyDescent="0.2">
      <c r="A220" s="7">
        <v>199</v>
      </c>
      <c r="B220" s="7">
        <v>99.5</v>
      </c>
      <c r="C220" s="7">
        <v>49.75</v>
      </c>
      <c r="D220" s="12">
        <f t="shared" si="64"/>
        <v>16.583333333333332</v>
      </c>
      <c r="E220" s="29">
        <f t="shared" si="63"/>
        <v>0</v>
      </c>
      <c r="F220" s="2">
        <f t="shared" si="65"/>
        <v>0</v>
      </c>
      <c r="G220" s="2">
        <f t="shared" si="73"/>
        <v>0</v>
      </c>
      <c r="H220" s="2">
        <f t="shared" si="74"/>
        <v>0</v>
      </c>
      <c r="I220" s="2">
        <f t="shared" si="62"/>
        <v>0</v>
      </c>
      <c r="J220" s="2">
        <f t="shared" si="80"/>
        <v>0</v>
      </c>
      <c r="K220" s="2">
        <f t="shared" si="66"/>
        <v>0</v>
      </c>
      <c r="L220" s="2">
        <f t="shared" si="66"/>
        <v>0</v>
      </c>
      <c r="M220" s="2"/>
      <c r="N220" s="28">
        <f t="shared" si="81"/>
        <v>0</v>
      </c>
      <c r="O220" s="2">
        <f t="shared" si="75"/>
        <v>0</v>
      </c>
      <c r="P220" s="2">
        <f t="shared" si="76"/>
        <v>0</v>
      </c>
      <c r="R220">
        <f t="shared" si="77"/>
        <v>199</v>
      </c>
      <c r="S220" s="89">
        <f t="shared" si="67"/>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8"/>
        <v>2.6688401850094579E-2</v>
      </c>
      <c r="Y220" s="66">
        <f t="shared" si="68"/>
        <v>0</v>
      </c>
      <c r="Z220" s="72">
        <f t="shared" si="69"/>
        <v>0</v>
      </c>
      <c r="AA220" s="79">
        <f t="shared" si="70"/>
        <v>0</v>
      </c>
      <c r="AB220" s="81">
        <f t="shared" si="79"/>
        <v>0</v>
      </c>
      <c r="AD220" s="95">
        <f>locallinterp(R220,'BBG rates'!$N$10:$N$369,'BBG rates'!$P$10:$P$369)</f>
        <v>16.835791640487468</v>
      </c>
      <c r="AI220" s="185">
        <f t="shared" si="71"/>
        <v>199</v>
      </c>
      <c r="AJ220" s="127">
        <f>locallinterp(MIN(AI220,CAP_Senior*12),'BBG rates'!$X$24:$X$65,'BBG rates'!$Y$24:$Y$65)</f>
        <v>64.343426737753305</v>
      </c>
      <c r="AK220" s="127">
        <f>locallinterp(MIN(AI220,CAP_CB*12),'BBG rates'!$AA$25:$AA$40,'BBG rates'!$AC$25:$AC$40)</f>
        <v>11</v>
      </c>
      <c r="AL220" s="144">
        <f t="shared" si="72"/>
        <v>20.068382545418061</v>
      </c>
      <c r="AM220" s="142">
        <f>(SUMPRODUCT(AL220:AL$381,G220:G$381)+SUMPRODUCT(AL220:AL$381,H220:H$381))/12</f>
        <v>0</v>
      </c>
    </row>
    <row r="221" spans="1:39" x14ac:dyDescent="0.2">
      <c r="A221" s="7">
        <v>200</v>
      </c>
      <c r="B221" s="7">
        <v>100</v>
      </c>
      <c r="C221" s="7">
        <v>50</v>
      </c>
      <c r="D221" s="12">
        <f t="shared" si="64"/>
        <v>16.666666666666668</v>
      </c>
      <c r="E221" s="29">
        <f t="shared" si="63"/>
        <v>0</v>
      </c>
      <c r="F221" s="2">
        <f t="shared" si="65"/>
        <v>0</v>
      </c>
      <c r="G221" s="2">
        <f t="shared" si="73"/>
        <v>0</v>
      </c>
      <c r="H221" s="2">
        <f t="shared" si="74"/>
        <v>0</v>
      </c>
      <c r="I221" s="2">
        <f t="shared" si="62"/>
        <v>0</v>
      </c>
      <c r="J221" s="2">
        <f t="shared" si="80"/>
        <v>0</v>
      </c>
      <c r="K221" s="2">
        <f t="shared" si="66"/>
        <v>0</v>
      </c>
      <c r="L221" s="2">
        <f t="shared" si="66"/>
        <v>0</v>
      </c>
      <c r="M221" s="2"/>
      <c r="N221" s="28">
        <f t="shared" si="81"/>
        <v>0</v>
      </c>
      <c r="O221" s="2">
        <f t="shared" si="75"/>
        <v>0</v>
      </c>
      <c r="P221" s="2">
        <f t="shared" si="76"/>
        <v>0</v>
      </c>
      <c r="R221">
        <f t="shared" si="77"/>
        <v>200</v>
      </c>
      <c r="S221" s="89">
        <f t="shared" si="67"/>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8"/>
        <v>2.8329654601133569E-2</v>
      </c>
      <c r="Y221" s="66">
        <f t="shared" si="68"/>
        <v>0</v>
      </c>
      <c r="Z221" s="72">
        <f t="shared" si="69"/>
        <v>0</v>
      </c>
      <c r="AA221" s="79">
        <f t="shared" si="70"/>
        <v>0</v>
      </c>
      <c r="AB221" s="81">
        <f t="shared" si="79"/>
        <v>0</v>
      </c>
      <c r="AD221" s="95">
        <f>locallinterp(R221,'BBG rates'!$N$10:$N$369,'BBG rates'!$P$10:$P$369)</f>
        <v>16.918575227694451</v>
      </c>
      <c r="AI221" s="185">
        <f t="shared" si="71"/>
        <v>200</v>
      </c>
      <c r="AJ221" s="127">
        <f>locallinterp(MIN(AI221,CAP_Senior*12),'BBG rates'!$X$24:$X$65,'BBG rates'!$Y$24:$Y$65)</f>
        <v>64.439617804368709</v>
      </c>
      <c r="AK221" s="127">
        <f>locallinterp(MIN(AI221,CAP_CB*12),'BBG rates'!$AA$25:$AA$40,'BBG rates'!$AC$25:$AC$40)</f>
        <v>11</v>
      </c>
      <c r="AL221" s="144">
        <f t="shared" si="72"/>
        <v>20.084735026742678</v>
      </c>
      <c r="AM221" s="142">
        <f>(SUMPRODUCT(AL221:AL$381,G221:G$381)+SUMPRODUCT(AL221:AL$381,H221:H$381))/12</f>
        <v>0</v>
      </c>
    </row>
    <row r="222" spans="1:39" x14ac:dyDescent="0.2">
      <c r="A222" s="7">
        <v>201</v>
      </c>
      <c r="B222" s="7">
        <v>100.5</v>
      </c>
      <c r="C222" s="7">
        <v>50.25</v>
      </c>
      <c r="D222" s="12">
        <f t="shared" si="64"/>
        <v>16.75</v>
      </c>
      <c r="E222" s="29">
        <f t="shared" si="63"/>
        <v>0</v>
      </c>
      <c r="F222" s="2">
        <f t="shared" si="65"/>
        <v>0</v>
      </c>
      <c r="G222" s="2">
        <f t="shared" si="73"/>
        <v>0</v>
      </c>
      <c r="H222" s="2">
        <f t="shared" si="74"/>
        <v>0</v>
      </c>
      <c r="I222" s="2">
        <f t="shared" si="62"/>
        <v>0</v>
      </c>
      <c r="J222" s="2">
        <f t="shared" si="80"/>
        <v>0</v>
      </c>
      <c r="K222" s="2">
        <f t="shared" si="66"/>
        <v>0</v>
      </c>
      <c r="L222" s="2">
        <f t="shared" si="66"/>
        <v>0</v>
      </c>
      <c r="M222" s="2"/>
      <c r="N222" s="28">
        <f t="shared" si="81"/>
        <v>0</v>
      </c>
      <c r="O222" s="2">
        <f t="shared" si="75"/>
        <v>0</v>
      </c>
      <c r="P222" s="2">
        <f t="shared" si="76"/>
        <v>0</v>
      </c>
      <c r="R222">
        <f t="shared" si="77"/>
        <v>201</v>
      </c>
      <c r="S222" s="89">
        <f t="shared" si="67"/>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8"/>
        <v>2.9970882660723674E-2</v>
      </c>
      <c r="Y222" s="66">
        <f t="shared" si="68"/>
        <v>0</v>
      </c>
      <c r="Z222" s="72">
        <f t="shared" si="69"/>
        <v>0</v>
      </c>
      <c r="AA222" s="79">
        <f t="shared" si="70"/>
        <v>0</v>
      </c>
      <c r="AB222" s="81">
        <f t="shared" si="79"/>
        <v>0</v>
      </c>
      <c r="AD222" s="95">
        <f>locallinterp(R222,'BBG rates'!$N$10:$N$369,'BBG rates'!$P$10:$P$369)</f>
        <v>17.001329634062678</v>
      </c>
      <c r="AI222" s="185">
        <f t="shared" si="71"/>
        <v>201</v>
      </c>
      <c r="AJ222" s="127">
        <f>locallinterp(MIN(AI222,CAP_Senior*12),'BBG rates'!$X$24:$X$65,'BBG rates'!$Y$24:$Y$65)</f>
        <v>64.535808870984127</v>
      </c>
      <c r="AK222" s="127">
        <f>locallinterp(MIN(AI222,CAP_CB*12),'BBG rates'!$AA$25:$AA$40,'BBG rates'!$AC$25:$AC$40)</f>
        <v>11</v>
      </c>
      <c r="AL222" s="144">
        <f t="shared" si="72"/>
        <v>20.101087508067302</v>
      </c>
      <c r="AM222" s="142">
        <f>(SUMPRODUCT(AL222:AL$381,G222:G$381)+SUMPRODUCT(AL222:AL$381,H222:H$381))/12</f>
        <v>0</v>
      </c>
    </row>
    <row r="223" spans="1:39" x14ac:dyDescent="0.2">
      <c r="A223" s="7">
        <v>202</v>
      </c>
      <c r="B223" s="7">
        <v>101</v>
      </c>
      <c r="C223" s="7">
        <v>50.5</v>
      </c>
      <c r="D223" s="12">
        <f t="shared" si="64"/>
        <v>16.833333333333332</v>
      </c>
      <c r="E223" s="29">
        <f t="shared" si="63"/>
        <v>0</v>
      </c>
      <c r="F223" s="2">
        <f t="shared" si="65"/>
        <v>0</v>
      </c>
      <c r="G223" s="2">
        <f t="shared" si="73"/>
        <v>0</v>
      </c>
      <c r="H223" s="2">
        <f t="shared" si="74"/>
        <v>0</v>
      </c>
      <c r="I223" s="2">
        <f t="shared" si="62"/>
        <v>0</v>
      </c>
      <c r="J223" s="2">
        <f t="shared" si="80"/>
        <v>0</v>
      </c>
      <c r="K223" s="2">
        <f t="shared" si="66"/>
        <v>0</v>
      </c>
      <c r="L223" s="2">
        <f t="shared" si="66"/>
        <v>0</v>
      </c>
      <c r="M223" s="2"/>
      <c r="N223" s="28">
        <f t="shared" si="81"/>
        <v>0</v>
      </c>
      <c r="O223" s="2">
        <f t="shared" si="75"/>
        <v>0</v>
      </c>
      <c r="P223" s="2">
        <f t="shared" si="76"/>
        <v>0</v>
      </c>
      <c r="R223">
        <f t="shared" si="77"/>
        <v>202</v>
      </c>
      <c r="S223" s="89">
        <f t="shared" si="67"/>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8"/>
        <v>3.1612086029397801E-2</v>
      </c>
      <c r="Y223" s="66">
        <f t="shared" si="68"/>
        <v>0</v>
      </c>
      <c r="Z223" s="72">
        <f t="shared" si="69"/>
        <v>0</v>
      </c>
      <c r="AA223" s="79">
        <f t="shared" si="70"/>
        <v>0</v>
      </c>
      <c r="AB223" s="81">
        <f t="shared" si="79"/>
        <v>0</v>
      </c>
      <c r="AD223" s="95">
        <f>locallinterp(R223,'BBG rates'!$N$10:$N$369,'BBG rates'!$P$10:$P$369)</f>
        <v>17.08405498460532</v>
      </c>
      <c r="AI223" s="185">
        <f t="shared" si="71"/>
        <v>202</v>
      </c>
      <c r="AJ223" s="127">
        <f>locallinterp(MIN(AI223,CAP_Senior*12),'BBG rates'!$X$24:$X$65,'BBG rates'!$Y$24:$Y$65)</f>
        <v>64.631999937599531</v>
      </c>
      <c r="AK223" s="127">
        <f>locallinterp(MIN(AI223,CAP_CB*12),'BBG rates'!$AA$25:$AA$40,'BBG rates'!$AC$25:$AC$40)</f>
        <v>11</v>
      </c>
      <c r="AL223" s="144">
        <f t="shared" si="72"/>
        <v>20.117439989391919</v>
      </c>
      <c r="AM223" s="142">
        <f>(SUMPRODUCT(AL223:AL$381,G223:G$381)+SUMPRODUCT(AL223:AL$381,H223:H$381))/12</f>
        <v>0</v>
      </c>
    </row>
    <row r="224" spans="1:39" x14ac:dyDescent="0.2">
      <c r="A224" s="7">
        <v>203</v>
      </c>
      <c r="B224" s="7">
        <v>101.5</v>
      </c>
      <c r="C224" s="7">
        <v>50.75</v>
      </c>
      <c r="D224" s="12">
        <f t="shared" si="64"/>
        <v>16.916666666666668</v>
      </c>
      <c r="E224" s="29">
        <f t="shared" si="63"/>
        <v>0</v>
      </c>
      <c r="F224" s="2">
        <f t="shared" si="65"/>
        <v>0</v>
      </c>
      <c r="G224" s="2">
        <f t="shared" si="73"/>
        <v>0</v>
      </c>
      <c r="H224" s="2">
        <f t="shared" si="74"/>
        <v>0</v>
      </c>
      <c r="I224" s="2">
        <f t="shared" si="62"/>
        <v>0</v>
      </c>
      <c r="J224" s="2">
        <f t="shared" si="80"/>
        <v>0</v>
      </c>
      <c r="K224" s="2">
        <f t="shared" si="66"/>
        <v>0</v>
      </c>
      <c r="L224" s="2">
        <f t="shared" si="66"/>
        <v>0</v>
      </c>
      <c r="M224" s="2"/>
      <c r="N224" s="28">
        <f t="shared" si="81"/>
        <v>0</v>
      </c>
      <c r="O224" s="2">
        <f t="shared" si="75"/>
        <v>0</v>
      </c>
      <c r="P224" s="2">
        <f t="shared" si="76"/>
        <v>0</v>
      </c>
      <c r="R224">
        <f t="shared" si="77"/>
        <v>203</v>
      </c>
      <c r="S224" s="89">
        <f t="shared" si="67"/>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8"/>
        <v>3.3253264708488217E-2</v>
      </c>
      <c r="Y224" s="66">
        <f t="shared" si="68"/>
        <v>0</v>
      </c>
      <c r="Z224" s="72">
        <f t="shared" si="69"/>
        <v>0</v>
      </c>
      <c r="AA224" s="79">
        <f t="shared" si="70"/>
        <v>0</v>
      </c>
      <c r="AB224" s="81">
        <f t="shared" si="79"/>
        <v>0</v>
      </c>
      <c r="AD224" s="95">
        <f>locallinterp(R224,'BBG rates'!$N$10:$N$369,'BBG rates'!$P$10:$P$369)</f>
        <v>17.166751410683197</v>
      </c>
      <c r="AI224" s="185">
        <f t="shared" si="71"/>
        <v>203</v>
      </c>
      <c r="AJ224" s="127">
        <f>locallinterp(MIN(AI224,CAP_Senior*12),'BBG rates'!$X$24:$X$65,'BBG rates'!$Y$24:$Y$65)</f>
        <v>64.728191004214949</v>
      </c>
      <c r="AK224" s="127">
        <f>locallinterp(MIN(AI224,CAP_CB*12),'BBG rates'!$AA$25:$AA$40,'BBG rates'!$AC$25:$AC$40)</f>
        <v>11</v>
      </c>
      <c r="AL224" s="144">
        <f t="shared" si="72"/>
        <v>20.133792470716543</v>
      </c>
      <c r="AM224" s="142">
        <f>(SUMPRODUCT(AL224:AL$381,G224:G$381)+SUMPRODUCT(AL224:AL$381,H224:H$381))/12</f>
        <v>0</v>
      </c>
    </row>
    <row r="225" spans="1:39" x14ac:dyDescent="0.2">
      <c r="A225" s="7">
        <v>204</v>
      </c>
      <c r="B225" s="7">
        <v>102</v>
      </c>
      <c r="C225" s="7">
        <v>51</v>
      </c>
      <c r="D225" s="12">
        <f t="shared" si="64"/>
        <v>17</v>
      </c>
      <c r="E225" s="29">
        <f t="shared" si="63"/>
        <v>0</v>
      </c>
      <c r="F225" s="2">
        <f t="shared" si="65"/>
        <v>0</v>
      </c>
      <c r="G225" s="2">
        <f t="shared" si="73"/>
        <v>0</v>
      </c>
      <c r="H225" s="2">
        <f t="shared" si="74"/>
        <v>0</v>
      </c>
      <c r="I225" s="2">
        <f t="shared" si="62"/>
        <v>0</v>
      </c>
      <c r="J225" s="2">
        <f t="shared" si="80"/>
        <v>0</v>
      </c>
      <c r="K225" s="2">
        <f t="shared" si="66"/>
        <v>0</v>
      </c>
      <c r="L225" s="2">
        <f t="shared" si="66"/>
        <v>0</v>
      </c>
      <c r="M225" s="2"/>
      <c r="N225" s="28">
        <f t="shared" si="81"/>
        <v>0</v>
      </c>
      <c r="O225" s="2">
        <f t="shared" si="75"/>
        <v>0</v>
      </c>
      <c r="P225" s="2">
        <f t="shared" si="76"/>
        <v>0</v>
      </c>
      <c r="R225">
        <f t="shared" si="77"/>
        <v>204</v>
      </c>
      <c r="S225" s="89">
        <f t="shared" si="67"/>
        <v>0</v>
      </c>
      <c r="T225" s="89">
        <f>IF(AND(S225=0,S224&gt;0),SUM($G225:$H$381),S225)</f>
        <v>0</v>
      </c>
      <c r="U225" s="82">
        <f>SUM(T225:T$381)</f>
        <v>0</v>
      </c>
      <c r="V225" s="68">
        <f>localspline(R225,'BBG rates'!$G$10:$G$27,'BBG rates'!$K$10:$K$27)</f>
        <v>0.99201149305868008</v>
      </c>
      <c r="W225" s="68">
        <f>locallinterp(R225,'BBG rates'!$G$10:$G$27,'BBG rates'!$J$10:$J$27)</f>
        <v>3.49E-2</v>
      </c>
      <c r="X225" s="56">
        <f t="shared" si="78"/>
        <v>3.4894418698527829E-2</v>
      </c>
      <c r="Y225" s="66">
        <f t="shared" si="68"/>
        <v>0</v>
      </c>
      <c r="Z225" s="72">
        <f t="shared" si="69"/>
        <v>0</v>
      </c>
      <c r="AA225" s="79">
        <f t="shared" si="70"/>
        <v>0</v>
      </c>
      <c r="AB225" s="81">
        <f t="shared" si="79"/>
        <v>0</v>
      </c>
      <c r="AD225" s="95">
        <f>locallinterp(R225,'BBG rates'!$N$10:$N$369,'BBG rates'!$P$10:$P$369)</f>
        <v>17.249419035104754</v>
      </c>
      <c r="AI225" s="185">
        <f t="shared" si="71"/>
        <v>204</v>
      </c>
      <c r="AJ225" s="127">
        <f>locallinterp(MIN(AI225,CAP_Senior*12),'BBG rates'!$X$24:$X$65,'BBG rates'!$Y$24:$Y$65)</f>
        <v>64.824382070830353</v>
      </c>
      <c r="AK225" s="127">
        <f>locallinterp(MIN(AI225,CAP_CB*12),'BBG rates'!$AA$25:$AA$40,'BBG rates'!$AC$25:$AC$40)</f>
        <v>11</v>
      </c>
      <c r="AL225" s="144">
        <f t="shared" si="72"/>
        <v>20.15014495204116</v>
      </c>
      <c r="AM225" s="142">
        <f>(SUMPRODUCT(AL225:AL$381,G225:G$381)+SUMPRODUCT(AL225:AL$381,H225:H$381))/12</f>
        <v>0</v>
      </c>
    </row>
    <row r="226" spans="1:39" x14ac:dyDescent="0.2">
      <c r="A226" s="7">
        <v>205</v>
      </c>
      <c r="B226" s="7">
        <v>102.5</v>
      </c>
      <c r="C226" s="7">
        <v>51.25</v>
      </c>
      <c r="D226" s="12">
        <f t="shared" si="64"/>
        <v>17.083333333333332</v>
      </c>
      <c r="E226" s="29">
        <f t="shared" si="63"/>
        <v>0</v>
      </c>
      <c r="F226" s="2">
        <f t="shared" si="65"/>
        <v>0</v>
      </c>
      <c r="G226" s="2">
        <f t="shared" si="73"/>
        <v>0</v>
      </c>
      <c r="H226" s="2">
        <f t="shared" si="74"/>
        <v>0</v>
      </c>
      <c r="I226" s="2">
        <f t="shared" si="62"/>
        <v>0</v>
      </c>
      <c r="J226" s="2">
        <f t="shared" si="80"/>
        <v>0</v>
      </c>
      <c r="K226" s="2">
        <f t="shared" si="66"/>
        <v>0</v>
      </c>
      <c r="L226" s="2">
        <f t="shared" si="66"/>
        <v>0</v>
      </c>
      <c r="M226" s="2"/>
      <c r="N226" s="28">
        <f t="shared" si="81"/>
        <v>0</v>
      </c>
      <c r="O226" s="2">
        <f t="shared" si="75"/>
        <v>0</v>
      </c>
      <c r="P226" s="2">
        <f t="shared" si="76"/>
        <v>0</v>
      </c>
      <c r="R226">
        <f t="shared" si="77"/>
        <v>205</v>
      </c>
      <c r="S226" s="89">
        <f t="shared" si="67"/>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8"/>
        <v>3.6535548000315998E-2</v>
      </c>
      <c r="Y226" s="66">
        <f t="shared" si="68"/>
        <v>0</v>
      </c>
      <c r="Z226" s="72">
        <f t="shared" si="69"/>
        <v>0</v>
      </c>
      <c r="AA226" s="79">
        <f t="shared" si="70"/>
        <v>0</v>
      </c>
      <c r="AB226" s="81">
        <f t="shared" si="79"/>
        <v>0</v>
      </c>
      <c r="AD226" s="95">
        <f>locallinterp(R226,'BBG rates'!$N$10:$N$369,'BBG rates'!$P$10:$P$369)</f>
        <v>17.332057987027156</v>
      </c>
      <c r="AI226" s="185">
        <f t="shared" si="71"/>
        <v>205</v>
      </c>
      <c r="AJ226" s="127">
        <f>locallinterp(MIN(AI226,CAP_Senior*12),'BBG rates'!$X$24:$X$65,'BBG rates'!$Y$24:$Y$65)</f>
        <v>64.915073420789739</v>
      </c>
      <c r="AK226" s="127">
        <f>locallinterp(MIN(AI226,CAP_CB*12),'BBG rates'!$AA$25:$AA$40,'BBG rates'!$AC$25:$AC$40)</f>
        <v>11</v>
      </c>
      <c r="AL226" s="144">
        <f t="shared" si="72"/>
        <v>20.165562481534256</v>
      </c>
      <c r="AM226" s="142">
        <f>(SUMPRODUCT(AL226:AL$381,G226:G$381)+SUMPRODUCT(AL226:AL$381,H226:H$381))/12</f>
        <v>0</v>
      </c>
    </row>
    <row r="227" spans="1:39" x14ac:dyDescent="0.2">
      <c r="A227" s="7">
        <v>206</v>
      </c>
      <c r="B227" s="7">
        <v>103</v>
      </c>
      <c r="C227" s="7">
        <v>51.5</v>
      </c>
      <c r="D227" s="12">
        <f t="shared" si="64"/>
        <v>17.166666666666668</v>
      </c>
      <c r="E227" s="29">
        <f t="shared" si="63"/>
        <v>0</v>
      </c>
      <c r="F227" s="2">
        <f t="shared" si="65"/>
        <v>0</v>
      </c>
      <c r="G227" s="2">
        <f t="shared" si="73"/>
        <v>0</v>
      </c>
      <c r="H227" s="2">
        <f t="shared" si="74"/>
        <v>0</v>
      </c>
      <c r="I227" s="2">
        <f t="shared" si="62"/>
        <v>0</v>
      </c>
      <c r="J227" s="2">
        <f t="shared" si="80"/>
        <v>0</v>
      </c>
      <c r="K227" s="2">
        <f t="shared" si="66"/>
        <v>0</v>
      </c>
      <c r="L227" s="2">
        <f t="shared" si="66"/>
        <v>0</v>
      </c>
      <c r="M227" s="2"/>
      <c r="N227" s="28">
        <f t="shared" si="81"/>
        <v>0</v>
      </c>
      <c r="O227" s="2">
        <f t="shared" si="75"/>
        <v>0</v>
      </c>
      <c r="P227" s="2">
        <f t="shared" si="76"/>
        <v>0</v>
      </c>
      <c r="R227">
        <f t="shared" si="77"/>
        <v>206</v>
      </c>
      <c r="S227" s="89">
        <f t="shared" si="67"/>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8"/>
        <v>3.8176652614652085E-2</v>
      </c>
      <c r="Y227" s="66">
        <f t="shared" si="68"/>
        <v>0</v>
      </c>
      <c r="Z227" s="72">
        <f t="shared" si="69"/>
        <v>0</v>
      </c>
      <c r="AA227" s="79">
        <f t="shared" si="70"/>
        <v>0</v>
      </c>
      <c r="AB227" s="81">
        <f t="shared" si="79"/>
        <v>0</v>
      </c>
      <c r="AD227" s="95">
        <f>locallinterp(R227,'BBG rates'!$N$10:$N$369,'BBG rates'!$P$10:$P$369)</f>
        <v>17.41466839698964</v>
      </c>
      <c r="AI227" s="185">
        <f t="shared" si="71"/>
        <v>206</v>
      </c>
      <c r="AJ227" s="127">
        <f>locallinterp(MIN(AI227,CAP_Senior*12),'BBG rates'!$X$24:$X$65,'BBG rates'!$Y$24:$Y$65)</f>
        <v>65.005764770749124</v>
      </c>
      <c r="AK227" s="127">
        <f>locallinterp(MIN(AI227,CAP_CB*12),'BBG rates'!$AA$25:$AA$40,'BBG rates'!$AC$25:$AC$40)</f>
        <v>11</v>
      </c>
      <c r="AL227" s="144">
        <f t="shared" si="72"/>
        <v>20.180980011027351</v>
      </c>
      <c r="AM227" s="142">
        <f>(SUMPRODUCT(AL227:AL$381,G227:G$381)+SUMPRODUCT(AL227:AL$381,H227:H$381))/12</f>
        <v>0</v>
      </c>
    </row>
    <row r="228" spans="1:39" x14ac:dyDescent="0.2">
      <c r="A228" s="7">
        <v>207</v>
      </c>
      <c r="B228" s="7">
        <v>103.5</v>
      </c>
      <c r="C228" s="7">
        <v>51.75</v>
      </c>
      <c r="D228" s="12">
        <f t="shared" si="64"/>
        <v>17.25</v>
      </c>
      <c r="E228" s="29">
        <f t="shared" si="63"/>
        <v>0</v>
      </c>
      <c r="F228" s="2">
        <f t="shared" si="65"/>
        <v>0</v>
      </c>
      <c r="G228" s="2">
        <f t="shared" si="73"/>
        <v>0</v>
      </c>
      <c r="H228" s="2">
        <f t="shared" si="74"/>
        <v>0</v>
      </c>
      <c r="I228" s="2">
        <f t="shared" si="62"/>
        <v>0</v>
      </c>
      <c r="J228" s="2">
        <f t="shared" si="80"/>
        <v>0</v>
      </c>
      <c r="K228" s="2">
        <f t="shared" si="66"/>
        <v>0</v>
      </c>
      <c r="L228" s="2">
        <f t="shared" si="66"/>
        <v>0</v>
      </c>
      <c r="M228" s="2"/>
      <c r="N228" s="28">
        <f t="shared" si="81"/>
        <v>0</v>
      </c>
      <c r="O228" s="2">
        <f t="shared" si="75"/>
        <v>0</v>
      </c>
      <c r="P228" s="2">
        <f t="shared" si="76"/>
        <v>0</v>
      </c>
      <c r="R228">
        <f t="shared" si="77"/>
        <v>207</v>
      </c>
      <c r="S228" s="89">
        <f t="shared" si="67"/>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8"/>
        <v>3.9817732542068995E-2</v>
      </c>
      <c r="Y228" s="66">
        <f t="shared" si="68"/>
        <v>0</v>
      </c>
      <c r="Z228" s="72">
        <f t="shared" si="69"/>
        <v>0</v>
      </c>
      <c r="AA228" s="79">
        <f t="shared" si="70"/>
        <v>0</v>
      </c>
      <c r="AB228" s="81">
        <f t="shared" si="79"/>
        <v>0</v>
      </c>
      <c r="AD228" s="95">
        <f>locallinterp(R228,'BBG rates'!$N$10:$N$369,'BBG rates'!$P$10:$P$369)</f>
        <v>17.49725040187996</v>
      </c>
      <c r="AI228" s="185">
        <f t="shared" si="71"/>
        <v>207</v>
      </c>
      <c r="AJ228" s="127">
        <f>locallinterp(MIN(AI228,CAP_Senior*12),'BBG rates'!$X$24:$X$65,'BBG rates'!$Y$24:$Y$65)</f>
        <v>65.09645612070851</v>
      </c>
      <c r="AK228" s="127">
        <f>locallinterp(MIN(AI228,CAP_CB*12),'BBG rates'!$AA$25:$AA$40,'BBG rates'!$AC$25:$AC$40)</f>
        <v>11</v>
      </c>
      <c r="AL228" s="144">
        <f t="shared" si="72"/>
        <v>20.196397540520447</v>
      </c>
      <c r="AM228" s="142">
        <f>(SUMPRODUCT(AL228:AL$381,G228:G$381)+SUMPRODUCT(AL228:AL$381,H228:H$381))/12</f>
        <v>0</v>
      </c>
    </row>
    <row r="229" spans="1:39" x14ac:dyDescent="0.2">
      <c r="A229" s="7">
        <v>208</v>
      </c>
      <c r="B229" s="7">
        <v>104</v>
      </c>
      <c r="C229" s="7">
        <v>52</v>
      </c>
      <c r="D229" s="12">
        <f t="shared" si="64"/>
        <v>17.333333333333332</v>
      </c>
      <c r="E229" s="29">
        <f t="shared" si="63"/>
        <v>0</v>
      </c>
      <c r="F229" s="2">
        <f t="shared" si="65"/>
        <v>0</v>
      </c>
      <c r="G229" s="2">
        <f t="shared" si="73"/>
        <v>0</v>
      </c>
      <c r="H229" s="2">
        <f t="shared" si="74"/>
        <v>0</v>
      </c>
      <c r="I229" s="2">
        <f t="shared" si="62"/>
        <v>0</v>
      </c>
      <c r="J229" s="2">
        <f t="shared" si="80"/>
        <v>0</v>
      </c>
      <c r="K229" s="2">
        <f t="shared" si="66"/>
        <v>0</v>
      </c>
      <c r="L229" s="2">
        <f t="shared" si="66"/>
        <v>0</v>
      </c>
      <c r="M229" s="2"/>
      <c r="N229" s="28">
        <f t="shared" si="81"/>
        <v>0</v>
      </c>
      <c r="O229" s="2">
        <f t="shared" si="75"/>
        <v>0</v>
      </c>
      <c r="P229" s="2">
        <f t="shared" si="76"/>
        <v>0</v>
      </c>
      <c r="R229">
        <f t="shared" si="77"/>
        <v>208</v>
      </c>
      <c r="S229" s="89">
        <f t="shared" si="67"/>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8"/>
        <v>4.1458787783632545E-2</v>
      </c>
      <c r="Y229" s="66">
        <f t="shared" si="68"/>
        <v>0</v>
      </c>
      <c r="Z229" s="72">
        <f t="shared" si="69"/>
        <v>0</v>
      </c>
      <c r="AA229" s="79">
        <f t="shared" si="70"/>
        <v>0</v>
      </c>
      <c r="AB229" s="81">
        <f t="shared" si="79"/>
        <v>0</v>
      </c>
      <c r="AD229" s="95">
        <f>locallinterp(R229,'BBG rates'!$N$10:$N$369,'BBG rates'!$P$10:$P$369)</f>
        <v>17.579804130033498</v>
      </c>
      <c r="AI229" s="185">
        <f t="shared" si="71"/>
        <v>208</v>
      </c>
      <c r="AJ229" s="127">
        <f>locallinterp(MIN(AI229,CAP_Senior*12),'BBG rates'!$X$24:$X$65,'BBG rates'!$Y$24:$Y$65)</f>
        <v>65.187147470667895</v>
      </c>
      <c r="AK229" s="127">
        <f>locallinterp(MIN(AI229,CAP_CB*12),'BBG rates'!$AA$25:$AA$40,'BBG rates'!$AC$25:$AC$40)</f>
        <v>11</v>
      </c>
      <c r="AL229" s="144">
        <f t="shared" si="72"/>
        <v>20.211815070013543</v>
      </c>
      <c r="AM229" s="142">
        <f>(SUMPRODUCT(AL229:AL$381,G229:G$381)+SUMPRODUCT(AL229:AL$381,H229:H$381))/12</f>
        <v>0</v>
      </c>
    </row>
    <row r="230" spans="1:39" x14ac:dyDescent="0.2">
      <c r="A230" s="7">
        <v>209</v>
      </c>
      <c r="B230" s="7">
        <v>104.5</v>
      </c>
      <c r="C230" s="7">
        <v>52.25</v>
      </c>
      <c r="D230" s="12">
        <f t="shared" si="64"/>
        <v>17.416666666666668</v>
      </c>
      <c r="E230" s="29">
        <f t="shared" si="63"/>
        <v>0</v>
      </c>
      <c r="F230" s="2">
        <f t="shared" si="65"/>
        <v>0</v>
      </c>
      <c r="G230" s="2">
        <f t="shared" si="73"/>
        <v>0</v>
      </c>
      <c r="H230" s="2">
        <f t="shared" si="74"/>
        <v>0</v>
      </c>
      <c r="I230" s="2">
        <f t="shared" si="62"/>
        <v>0</v>
      </c>
      <c r="J230" s="2">
        <f t="shared" si="80"/>
        <v>0</v>
      </c>
      <c r="K230" s="2">
        <f t="shared" si="66"/>
        <v>0</v>
      </c>
      <c r="L230" s="2">
        <f t="shared" si="66"/>
        <v>0</v>
      </c>
      <c r="M230" s="2"/>
      <c r="N230" s="28">
        <f t="shared" si="81"/>
        <v>0</v>
      </c>
      <c r="O230" s="2">
        <f t="shared" si="75"/>
        <v>0</v>
      </c>
      <c r="P230" s="2">
        <f t="shared" si="76"/>
        <v>0</v>
      </c>
      <c r="R230">
        <f t="shared" si="77"/>
        <v>209</v>
      </c>
      <c r="S230" s="89">
        <f t="shared" si="67"/>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8"/>
        <v>4.309981833987564E-2</v>
      </c>
      <c r="Y230" s="66">
        <f t="shared" si="68"/>
        <v>0</v>
      </c>
      <c r="Z230" s="72">
        <f t="shared" si="69"/>
        <v>0</v>
      </c>
      <c r="AA230" s="79">
        <f t="shared" si="70"/>
        <v>0</v>
      </c>
      <c r="AB230" s="81">
        <f t="shared" si="79"/>
        <v>0</v>
      </c>
      <c r="AD230" s="95">
        <f>locallinterp(R230,'BBG rates'!$N$10:$N$369,'BBG rates'!$P$10:$P$369)</f>
        <v>17.662329716135112</v>
      </c>
      <c r="AI230" s="185">
        <f t="shared" si="71"/>
        <v>209</v>
      </c>
      <c r="AJ230" s="127">
        <f>locallinterp(MIN(AI230,CAP_Senior*12),'BBG rates'!$X$24:$X$65,'BBG rates'!$Y$24:$Y$65)</f>
        <v>65.277838820627281</v>
      </c>
      <c r="AK230" s="127">
        <f>locallinterp(MIN(AI230,CAP_CB*12),'BBG rates'!$AA$25:$AA$40,'BBG rates'!$AC$25:$AC$40)</f>
        <v>11</v>
      </c>
      <c r="AL230" s="144">
        <f t="shared" si="72"/>
        <v>20.227232599506635</v>
      </c>
      <c r="AM230" s="142">
        <f>(SUMPRODUCT(AL230:AL$381,G230:G$381)+SUMPRODUCT(AL230:AL$381,H230:H$381))/12</f>
        <v>0</v>
      </c>
    </row>
    <row r="231" spans="1:39" x14ac:dyDescent="0.2">
      <c r="A231" s="7">
        <v>210</v>
      </c>
      <c r="B231" s="7">
        <v>105</v>
      </c>
      <c r="C231" s="7">
        <v>52.5</v>
      </c>
      <c r="D231" s="12">
        <f t="shared" si="64"/>
        <v>17.5</v>
      </c>
      <c r="E231" s="29">
        <f t="shared" si="63"/>
        <v>0</v>
      </c>
      <c r="F231" s="2">
        <f t="shared" si="65"/>
        <v>0</v>
      </c>
      <c r="G231" s="2">
        <f t="shared" si="73"/>
        <v>0</v>
      </c>
      <c r="H231" s="2">
        <f t="shared" si="74"/>
        <v>0</v>
      </c>
      <c r="I231" s="2">
        <f t="shared" si="62"/>
        <v>0</v>
      </c>
      <c r="J231" s="2">
        <f t="shared" si="80"/>
        <v>0</v>
      </c>
      <c r="K231" s="2">
        <f t="shared" si="66"/>
        <v>0</v>
      </c>
      <c r="L231" s="2">
        <f t="shared" si="66"/>
        <v>0</v>
      </c>
      <c r="M231" s="2"/>
      <c r="N231" s="28">
        <f t="shared" si="81"/>
        <v>0</v>
      </c>
      <c r="O231" s="2">
        <f t="shared" si="75"/>
        <v>0</v>
      </c>
      <c r="P231" s="2">
        <f t="shared" si="76"/>
        <v>0</v>
      </c>
      <c r="R231">
        <f t="shared" si="77"/>
        <v>210</v>
      </c>
      <c r="S231" s="89">
        <f t="shared" si="67"/>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8"/>
        <v>4.4740824211864094E-2</v>
      </c>
      <c r="Y231" s="66">
        <f t="shared" si="68"/>
        <v>0</v>
      </c>
      <c r="Z231" s="72">
        <f t="shared" si="69"/>
        <v>0</v>
      </c>
      <c r="AA231" s="79">
        <f t="shared" si="70"/>
        <v>0</v>
      </c>
      <c r="AB231" s="81">
        <f t="shared" si="79"/>
        <v>0</v>
      </c>
      <c r="AD231" s="95">
        <f>locallinterp(R231,'BBG rates'!$N$10:$N$369,'BBG rates'!$P$10:$P$369)</f>
        <v>17.744827296250197</v>
      </c>
      <c r="AI231" s="185">
        <f t="shared" si="71"/>
        <v>210</v>
      </c>
      <c r="AJ231" s="127">
        <f>locallinterp(MIN(AI231,CAP_Senior*12),'BBG rates'!$X$24:$X$65,'BBG rates'!$Y$24:$Y$65)</f>
        <v>65.368530170586666</v>
      </c>
      <c r="AK231" s="127">
        <f>locallinterp(MIN(AI231,CAP_CB*12),'BBG rates'!$AA$25:$AA$40,'BBG rates'!$AC$25:$AC$40)</f>
        <v>11</v>
      </c>
      <c r="AL231" s="144">
        <f t="shared" si="72"/>
        <v>20.242650128999735</v>
      </c>
      <c r="AM231" s="142">
        <f>(SUMPRODUCT(AL231:AL$381,G231:G$381)+SUMPRODUCT(AL231:AL$381,H231:H$381))/12</f>
        <v>0</v>
      </c>
    </row>
    <row r="232" spans="1:39" x14ac:dyDescent="0.2">
      <c r="A232" s="7">
        <v>211</v>
      </c>
      <c r="B232" s="7">
        <v>105.5</v>
      </c>
      <c r="C232" s="7">
        <v>52.75</v>
      </c>
      <c r="D232" s="12">
        <f t="shared" si="64"/>
        <v>17.583333333333332</v>
      </c>
      <c r="E232" s="29">
        <f t="shared" si="63"/>
        <v>0</v>
      </c>
      <c r="F232" s="2">
        <f t="shared" si="65"/>
        <v>0</v>
      </c>
      <c r="G232" s="2">
        <f t="shared" si="73"/>
        <v>0</v>
      </c>
      <c r="H232" s="2">
        <f t="shared" si="74"/>
        <v>0</v>
      </c>
      <c r="I232" s="2">
        <f t="shared" si="62"/>
        <v>0</v>
      </c>
      <c r="J232" s="2">
        <f t="shared" si="80"/>
        <v>0</v>
      </c>
      <c r="K232" s="2">
        <f t="shared" si="66"/>
        <v>0</v>
      </c>
      <c r="L232" s="2">
        <f t="shared" si="66"/>
        <v>0</v>
      </c>
      <c r="M232" s="2"/>
      <c r="N232" s="28">
        <f t="shared" si="81"/>
        <v>0</v>
      </c>
      <c r="O232" s="2">
        <f t="shared" si="75"/>
        <v>0</v>
      </c>
      <c r="P232" s="2">
        <f t="shared" si="76"/>
        <v>0</v>
      </c>
      <c r="R232">
        <f t="shared" si="77"/>
        <v>211</v>
      </c>
      <c r="S232" s="89">
        <f t="shared" si="67"/>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8"/>
        <v>4.6381805400130816E-2</v>
      </c>
      <c r="Y232" s="66">
        <f t="shared" si="68"/>
        <v>0</v>
      </c>
      <c r="Z232" s="72">
        <f t="shared" si="69"/>
        <v>0</v>
      </c>
      <c r="AA232" s="79">
        <f t="shared" si="70"/>
        <v>0</v>
      </c>
      <c r="AB232" s="81">
        <f t="shared" si="79"/>
        <v>0</v>
      </c>
      <c r="AD232" s="95">
        <f>locallinterp(R232,'BBG rates'!$N$10:$N$369,'BBG rates'!$P$10:$P$369)</f>
        <v>17.8272970078269</v>
      </c>
      <c r="AI232" s="185">
        <f t="shared" si="71"/>
        <v>211</v>
      </c>
      <c r="AJ232" s="127">
        <f>locallinterp(MIN(AI232,CAP_Senior*12),'BBG rates'!$X$24:$X$65,'BBG rates'!$Y$24:$Y$65)</f>
        <v>65.459221520546052</v>
      </c>
      <c r="AK232" s="127">
        <f>locallinterp(MIN(AI232,CAP_CB*12),'BBG rates'!$AA$25:$AA$40,'BBG rates'!$AC$25:$AC$40)</f>
        <v>11</v>
      </c>
      <c r="AL232" s="144">
        <f t="shared" si="72"/>
        <v>20.258067658492827</v>
      </c>
      <c r="AM232" s="142">
        <f>(SUMPRODUCT(AL232:AL$381,G232:G$381)+SUMPRODUCT(AL232:AL$381,H232:H$381))/12</f>
        <v>0</v>
      </c>
    </row>
    <row r="233" spans="1:39" x14ac:dyDescent="0.2">
      <c r="A233" s="7">
        <v>212</v>
      </c>
      <c r="B233" s="7">
        <v>106</v>
      </c>
      <c r="C233" s="7">
        <v>53</v>
      </c>
      <c r="D233" s="12">
        <f t="shared" si="64"/>
        <v>17.666666666666668</v>
      </c>
      <c r="E233" s="29">
        <f t="shared" si="63"/>
        <v>0</v>
      </c>
      <c r="F233" s="2">
        <f t="shared" si="65"/>
        <v>0</v>
      </c>
      <c r="G233" s="2">
        <f t="shared" si="73"/>
        <v>0</v>
      </c>
      <c r="H233" s="2">
        <f t="shared" si="74"/>
        <v>0</v>
      </c>
      <c r="I233" s="2">
        <f t="shared" si="62"/>
        <v>0</v>
      </c>
      <c r="J233" s="2">
        <f t="shared" si="80"/>
        <v>0</v>
      </c>
      <c r="K233" s="2">
        <f t="shared" si="66"/>
        <v>0</v>
      </c>
      <c r="L233" s="2">
        <f t="shared" si="66"/>
        <v>0</v>
      </c>
      <c r="M233" s="2"/>
      <c r="N233" s="28">
        <f t="shared" si="81"/>
        <v>0</v>
      </c>
      <c r="O233" s="2">
        <f t="shared" si="75"/>
        <v>0</v>
      </c>
      <c r="P233" s="2">
        <f t="shared" si="76"/>
        <v>0</v>
      </c>
      <c r="R233">
        <f t="shared" si="77"/>
        <v>212</v>
      </c>
      <c r="S233" s="89">
        <f t="shared" si="67"/>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8"/>
        <v>4.8022761905475164E-2</v>
      </c>
      <c r="Y233" s="66">
        <f t="shared" si="68"/>
        <v>0</v>
      </c>
      <c r="Z233" s="72">
        <f t="shared" si="69"/>
        <v>0</v>
      </c>
      <c r="AA233" s="79">
        <f t="shared" si="70"/>
        <v>0</v>
      </c>
      <c r="AB233" s="81">
        <f t="shared" si="79"/>
        <v>0</v>
      </c>
      <c r="AD233" s="95">
        <f>locallinterp(R233,'BBG rates'!$N$10:$N$369,'BBG rates'!$P$10:$P$369)</f>
        <v>17.909738992177694</v>
      </c>
      <c r="AI233" s="185">
        <f t="shared" si="71"/>
        <v>212</v>
      </c>
      <c r="AJ233" s="127">
        <f>locallinterp(MIN(AI233,CAP_Senior*12),'BBG rates'!$X$24:$X$65,'BBG rates'!$Y$24:$Y$65)</f>
        <v>65.549912870505437</v>
      </c>
      <c r="AK233" s="127">
        <f>locallinterp(MIN(AI233,CAP_CB*12),'BBG rates'!$AA$25:$AA$40,'BBG rates'!$AC$25:$AC$40)</f>
        <v>11</v>
      </c>
      <c r="AL233" s="144">
        <f t="shared" si="72"/>
        <v>20.273485187985926</v>
      </c>
      <c r="AM233" s="142">
        <f>(SUMPRODUCT(AL233:AL$381,G233:G$381)+SUMPRODUCT(AL233:AL$381,H233:H$381))/12</f>
        <v>0</v>
      </c>
    </row>
    <row r="234" spans="1:39" x14ac:dyDescent="0.2">
      <c r="A234" s="7">
        <v>213</v>
      </c>
      <c r="B234" s="7">
        <v>106.5</v>
      </c>
      <c r="C234" s="7">
        <v>53.25</v>
      </c>
      <c r="D234" s="12">
        <f t="shared" si="64"/>
        <v>17.75</v>
      </c>
      <c r="E234" s="29">
        <f t="shared" si="63"/>
        <v>0</v>
      </c>
      <c r="F234" s="2">
        <f t="shared" si="65"/>
        <v>0</v>
      </c>
      <c r="G234" s="2">
        <f t="shared" si="73"/>
        <v>0</v>
      </c>
      <c r="H234" s="2">
        <f t="shared" si="74"/>
        <v>0</v>
      </c>
      <c r="I234" s="2">
        <f t="shared" si="62"/>
        <v>0</v>
      </c>
      <c r="J234" s="2">
        <f t="shared" si="80"/>
        <v>0</v>
      </c>
      <c r="K234" s="2">
        <f t="shared" si="66"/>
        <v>0</v>
      </c>
      <c r="L234" s="2">
        <f t="shared" si="66"/>
        <v>0</v>
      </c>
      <c r="M234" s="2"/>
      <c r="N234" s="28">
        <f t="shared" si="81"/>
        <v>0</v>
      </c>
      <c r="O234" s="2">
        <f t="shared" si="75"/>
        <v>0</v>
      </c>
      <c r="P234" s="2">
        <f t="shared" si="76"/>
        <v>0</v>
      </c>
      <c r="R234">
        <f t="shared" si="77"/>
        <v>213</v>
      </c>
      <c r="S234" s="89">
        <f t="shared" si="67"/>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8"/>
        <v>4.9663693728962954E-2</v>
      </c>
      <c r="Y234" s="66">
        <f t="shared" si="68"/>
        <v>0</v>
      </c>
      <c r="Z234" s="72">
        <f t="shared" si="69"/>
        <v>0</v>
      </c>
      <c r="AA234" s="79">
        <f t="shared" si="70"/>
        <v>0</v>
      </c>
      <c r="AB234" s="81">
        <f t="shared" si="79"/>
        <v>0</v>
      </c>
      <c r="AD234" s="95">
        <f>locallinterp(R234,'BBG rates'!$N$10:$N$369,'BBG rates'!$P$10:$P$369)</f>
        <v>17.992153387030825</v>
      </c>
      <c r="AI234" s="185">
        <f t="shared" si="71"/>
        <v>213</v>
      </c>
      <c r="AJ234" s="127">
        <f>locallinterp(MIN(AI234,CAP_Senior*12),'BBG rates'!$X$24:$X$65,'BBG rates'!$Y$24:$Y$65)</f>
        <v>65.640604220464823</v>
      </c>
      <c r="AK234" s="127">
        <f>locallinterp(MIN(AI234,CAP_CB*12),'BBG rates'!$AA$25:$AA$40,'BBG rates'!$AC$25:$AC$40)</f>
        <v>11</v>
      </c>
      <c r="AL234" s="144">
        <f t="shared" si="72"/>
        <v>20.288902717479019</v>
      </c>
      <c r="AM234" s="142">
        <f>(SUMPRODUCT(AL234:AL$381,G234:G$381)+SUMPRODUCT(AL234:AL$381,H234:H$381))/12</f>
        <v>0</v>
      </c>
    </row>
    <row r="235" spans="1:39" x14ac:dyDescent="0.2">
      <c r="A235" s="7">
        <v>214</v>
      </c>
      <c r="B235" s="7">
        <v>107</v>
      </c>
      <c r="C235" s="7">
        <v>53.5</v>
      </c>
      <c r="D235" s="12">
        <f t="shared" si="64"/>
        <v>17.833333333333332</v>
      </c>
      <c r="E235" s="29">
        <f t="shared" si="63"/>
        <v>0</v>
      </c>
      <c r="F235" s="2">
        <f t="shared" si="65"/>
        <v>0</v>
      </c>
      <c r="G235" s="2">
        <f t="shared" si="73"/>
        <v>0</v>
      </c>
      <c r="H235" s="2">
        <f t="shared" si="74"/>
        <v>0</v>
      </c>
      <c r="I235" s="2">
        <f t="shared" si="62"/>
        <v>0</v>
      </c>
      <c r="J235" s="2">
        <f t="shared" si="80"/>
        <v>0</v>
      </c>
      <c r="K235" s="2">
        <f t="shared" si="66"/>
        <v>0</v>
      </c>
      <c r="L235" s="2">
        <f t="shared" si="66"/>
        <v>0</v>
      </c>
      <c r="M235" s="2"/>
      <c r="N235" s="28">
        <f t="shared" si="81"/>
        <v>0</v>
      </c>
      <c r="O235" s="2">
        <f t="shared" si="75"/>
        <v>0</v>
      </c>
      <c r="P235" s="2">
        <f t="shared" si="76"/>
        <v>0</v>
      </c>
      <c r="R235">
        <f t="shared" si="77"/>
        <v>214</v>
      </c>
      <c r="S235" s="89">
        <f t="shared" si="67"/>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8"/>
        <v>5.1304600871127093E-2</v>
      </c>
      <c r="Y235" s="66">
        <f t="shared" si="68"/>
        <v>0</v>
      </c>
      <c r="Z235" s="72">
        <f t="shared" si="69"/>
        <v>0</v>
      </c>
      <c r="AA235" s="79">
        <f t="shared" si="70"/>
        <v>0</v>
      </c>
      <c r="AB235" s="81">
        <f t="shared" si="79"/>
        <v>0</v>
      </c>
      <c r="AD235" s="95">
        <f>locallinterp(R235,'BBG rates'!$N$10:$N$369,'BBG rates'!$P$10:$P$369)</f>
        <v>18.074540336462064</v>
      </c>
      <c r="AI235" s="185">
        <f t="shared" si="71"/>
        <v>214</v>
      </c>
      <c r="AJ235" s="127">
        <f>locallinterp(MIN(AI235,CAP_Senior*12),'BBG rates'!$X$24:$X$65,'BBG rates'!$Y$24:$Y$65)</f>
        <v>65.731295570424209</v>
      </c>
      <c r="AK235" s="127">
        <f>locallinterp(MIN(AI235,CAP_CB*12),'BBG rates'!$AA$25:$AA$40,'BBG rates'!$AC$25:$AC$40)</f>
        <v>11</v>
      </c>
      <c r="AL235" s="144">
        <f t="shared" si="72"/>
        <v>20.304320246972114</v>
      </c>
      <c r="AM235" s="142">
        <f>(SUMPRODUCT(AL235:AL$381,G235:G$381)+SUMPRODUCT(AL235:AL$381,H235:H$381))/12</f>
        <v>0</v>
      </c>
    </row>
    <row r="236" spans="1:39" x14ac:dyDescent="0.2">
      <c r="A236" s="7">
        <v>215</v>
      </c>
      <c r="B236" s="7">
        <v>107.5</v>
      </c>
      <c r="C236" s="7">
        <v>53.75</v>
      </c>
      <c r="D236" s="12">
        <f t="shared" si="64"/>
        <v>17.916666666666668</v>
      </c>
      <c r="E236" s="29">
        <f t="shared" si="63"/>
        <v>0</v>
      </c>
      <c r="F236" s="2">
        <f t="shared" si="65"/>
        <v>0</v>
      </c>
      <c r="G236" s="2">
        <f t="shared" si="73"/>
        <v>0</v>
      </c>
      <c r="H236" s="2">
        <f t="shared" si="74"/>
        <v>0</v>
      </c>
      <c r="I236" s="2">
        <f t="shared" si="62"/>
        <v>0</v>
      </c>
      <c r="J236" s="2">
        <f t="shared" si="80"/>
        <v>0</v>
      </c>
      <c r="K236" s="2">
        <f t="shared" si="66"/>
        <v>0</v>
      </c>
      <c r="L236" s="2">
        <f t="shared" si="66"/>
        <v>0</v>
      </c>
      <c r="M236" s="2"/>
      <c r="N236" s="28">
        <f t="shared" si="81"/>
        <v>0</v>
      </c>
      <c r="O236" s="2">
        <f t="shared" si="75"/>
        <v>0</v>
      </c>
      <c r="P236" s="2">
        <f t="shared" si="76"/>
        <v>0</v>
      </c>
      <c r="R236">
        <f t="shared" si="77"/>
        <v>215</v>
      </c>
      <c r="S236" s="89">
        <f t="shared" si="67"/>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8"/>
        <v>5.2945483332500487E-2</v>
      </c>
      <c r="Y236" s="66">
        <f t="shared" si="68"/>
        <v>0</v>
      </c>
      <c r="Z236" s="72">
        <f t="shared" si="69"/>
        <v>0</v>
      </c>
      <c r="AA236" s="79">
        <f t="shared" si="70"/>
        <v>0</v>
      </c>
      <c r="AB236" s="81">
        <f t="shared" si="79"/>
        <v>0</v>
      </c>
      <c r="AD236" s="95">
        <f>locallinterp(R236,'BBG rates'!$N$10:$N$369,'BBG rates'!$P$10:$P$369)</f>
        <v>18.156899980963278</v>
      </c>
      <c r="AI236" s="185">
        <f t="shared" si="71"/>
        <v>215</v>
      </c>
      <c r="AJ236" s="127">
        <f>locallinterp(MIN(AI236,CAP_Senior*12),'BBG rates'!$X$24:$X$65,'BBG rates'!$Y$24:$Y$65)</f>
        <v>65.821986920383594</v>
      </c>
      <c r="AK236" s="127">
        <f>locallinterp(MIN(AI236,CAP_CB*12),'BBG rates'!$AA$25:$AA$40,'BBG rates'!$AC$25:$AC$40)</f>
        <v>11</v>
      </c>
      <c r="AL236" s="144">
        <f t="shared" si="72"/>
        <v>20.31973777646521</v>
      </c>
      <c r="AM236" s="142">
        <f>(SUMPRODUCT(AL236:AL$381,G236:G$381)+SUMPRODUCT(AL236:AL$381,H236:H$381))/12</f>
        <v>0</v>
      </c>
    </row>
    <row r="237" spans="1:39" x14ac:dyDescent="0.2">
      <c r="A237" s="7">
        <v>216</v>
      </c>
      <c r="B237" s="7">
        <v>108</v>
      </c>
      <c r="C237" s="7">
        <v>54</v>
      </c>
      <c r="D237" s="12">
        <f t="shared" si="64"/>
        <v>18</v>
      </c>
      <c r="E237" s="29">
        <f t="shared" si="63"/>
        <v>0</v>
      </c>
      <c r="F237" s="2">
        <f t="shared" si="65"/>
        <v>0</v>
      </c>
      <c r="G237" s="2">
        <f t="shared" si="73"/>
        <v>0</v>
      </c>
      <c r="H237" s="2">
        <f t="shared" si="74"/>
        <v>0</v>
      </c>
      <c r="I237" s="2">
        <f t="shared" si="62"/>
        <v>0</v>
      </c>
      <c r="J237" s="2">
        <f t="shared" si="80"/>
        <v>0</v>
      </c>
      <c r="K237" s="2">
        <f t="shared" si="66"/>
        <v>0</v>
      </c>
      <c r="L237" s="2">
        <f t="shared" si="66"/>
        <v>0</v>
      </c>
      <c r="M237" s="2"/>
      <c r="N237" s="28">
        <f t="shared" si="81"/>
        <v>0</v>
      </c>
      <c r="O237" s="2">
        <f t="shared" si="75"/>
        <v>0</v>
      </c>
      <c r="P237" s="2">
        <f t="shared" si="76"/>
        <v>0</v>
      </c>
      <c r="R237">
        <f t="shared" si="77"/>
        <v>216</v>
      </c>
      <c r="S237" s="89">
        <f t="shared" si="67"/>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8"/>
        <v>5.4586341114415404E-2</v>
      </c>
      <c r="Y237" s="66">
        <f t="shared" si="68"/>
        <v>0</v>
      </c>
      <c r="Z237" s="72">
        <f t="shared" si="69"/>
        <v>0</v>
      </c>
      <c r="AA237" s="79">
        <f t="shared" si="70"/>
        <v>0</v>
      </c>
      <c r="AB237" s="81">
        <f t="shared" si="79"/>
        <v>0</v>
      </c>
      <c r="AD237" s="95">
        <f>locallinterp(R237,'BBG rates'!$N$10:$N$369,'BBG rates'!$P$10:$P$369)</f>
        <v>18.239232467373551</v>
      </c>
      <c r="AI237" s="185">
        <f t="shared" si="71"/>
        <v>216</v>
      </c>
      <c r="AJ237" s="127">
        <f>locallinterp(MIN(AI237,CAP_Senior*12),'BBG rates'!$X$24:$X$65,'BBG rates'!$Y$24:$Y$65)</f>
        <v>65.91267827034298</v>
      </c>
      <c r="AK237" s="127">
        <f>locallinterp(MIN(AI237,CAP_CB*12),'BBG rates'!$AA$25:$AA$40,'BBG rates'!$AC$25:$AC$40)</f>
        <v>11</v>
      </c>
      <c r="AL237" s="144">
        <f t="shared" si="72"/>
        <v>20.335155305958306</v>
      </c>
      <c r="AM237" s="142">
        <f>(SUMPRODUCT(AL237:AL$381,G237:G$381)+SUMPRODUCT(AL237:AL$381,H237:H$381))/12</f>
        <v>0</v>
      </c>
    </row>
    <row r="238" spans="1:39" x14ac:dyDescent="0.2">
      <c r="A238" s="7">
        <v>217</v>
      </c>
      <c r="B238" s="7">
        <v>108.5</v>
      </c>
      <c r="C238" s="7">
        <v>54.25</v>
      </c>
      <c r="D238" s="12">
        <f t="shared" si="64"/>
        <v>18.083333333333332</v>
      </c>
      <c r="E238" s="29">
        <f t="shared" si="63"/>
        <v>0</v>
      </c>
      <c r="F238" s="2">
        <f t="shared" si="65"/>
        <v>0</v>
      </c>
      <c r="G238" s="2">
        <f t="shared" si="73"/>
        <v>0</v>
      </c>
      <c r="H238" s="2">
        <f t="shared" si="74"/>
        <v>0</v>
      </c>
      <c r="I238" s="2">
        <f t="shared" si="62"/>
        <v>0</v>
      </c>
      <c r="J238" s="2">
        <f t="shared" si="80"/>
        <v>0</v>
      </c>
      <c r="K238" s="2">
        <f t="shared" si="66"/>
        <v>0</v>
      </c>
      <c r="L238" s="2">
        <f t="shared" si="66"/>
        <v>0</v>
      </c>
      <c r="M238" s="2"/>
      <c r="N238" s="28">
        <f t="shared" si="81"/>
        <v>0</v>
      </c>
      <c r="O238" s="2">
        <f t="shared" si="75"/>
        <v>0</v>
      </c>
      <c r="P238" s="2">
        <f t="shared" si="76"/>
        <v>0</v>
      </c>
      <c r="R238">
        <f t="shared" si="77"/>
        <v>217</v>
      </c>
      <c r="S238" s="89">
        <f t="shared" si="67"/>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8"/>
        <v>5.6227174217404752E-2</v>
      </c>
      <c r="Y238" s="66">
        <f t="shared" si="68"/>
        <v>0</v>
      </c>
      <c r="Z238" s="72">
        <f t="shared" si="69"/>
        <v>0</v>
      </c>
      <c r="AA238" s="79">
        <f t="shared" si="70"/>
        <v>0</v>
      </c>
      <c r="AB238" s="81">
        <f t="shared" si="79"/>
        <v>0</v>
      </c>
      <c r="AD238" s="95">
        <f>locallinterp(R238,'BBG rates'!$N$10:$N$369,'BBG rates'!$P$10:$P$369)</f>
        <v>18.321537938948353</v>
      </c>
      <c r="AI238" s="185">
        <f t="shared" si="71"/>
        <v>217</v>
      </c>
      <c r="AJ238" s="127">
        <f>locallinterp(MIN(AI238,CAP_Senior*12),'BBG rates'!$X$24:$X$65,'BBG rates'!$Y$24:$Y$65)</f>
        <v>65.998464928091821</v>
      </c>
      <c r="AK238" s="127">
        <f>locallinterp(MIN(AI238,CAP_CB*12),'BBG rates'!$AA$25:$AA$40,'BBG rates'!$AC$25:$AC$40)</f>
        <v>11</v>
      </c>
      <c r="AL238" s="144">
        <f t="shared" si="72"/>
        <v>20.34973903777561</v>
      </c>
      <c r="AM238" s="142">
        <f>(SUMPRODUCT(AL238:AL$381,G238:G$381)+SUMPRODUCT(AL238:AL$381,H238:H$381))/12</f>
        <v>0</v>
      </c>
    </row>
    <row r="239" spans="1:39" x14ac:dyDescent="0.2">
      <c r="A239" s="7">
        <v>218</v>
      </c>
      <c r="B239" s="7">
        <v>109</v>
      </c>
      <c r="C239" s="7">
        <v>54.5</v>
      </c>
      <c r="D239" s="12">
        <f t="shared" si="64"/>
        <v>18.166666666666668</v>
      </c>
      <c r="E239" s="29">
        <f t="shared" si="63"/>
        <v>0</v>
      </c>
      <c r="F239" s="2">
        <f t="shared" si="65"/>
        <v>0</v>
      </c>
      <c r="G239" s="2">
        <f t="shared" si="73"/>
        <v>0</v>
      </c>
      <c r="H239" s="2">
        <f t="shared" si="74"/>
        <v>0</v>
      </c>
      <c r="I239" s="2">
        <f t="shared" si="62"/>
        <v>0</v>
      </c>
      <c r="J239" s="2">
        <f t="shared" si="80"/>
        <v>0</v>
      </c>
      <c r="K239" s="2">
        <f t="shared" si="66"/>
        <v>0</v>
      </c>
      <c r="L239" s="2">
        <f t="shared" si="66"/>
        <v>0</v>
      </c>
      <c r="M239" s="2"/>
      <c r="N239" s="28">
        <f t="shared" si="81"/>
        <v>0</v>
      </c>
      <c r="O239" s="2">
        <f t="shared" si="75"/>
        <v>0</v>
      </c>
      <c r="P239" s="2">
        <f t="shared" si="76"/>
        <v>0</v>
      </c>
      <c r="R239">
        <f t="shared" si="77"/>
        <v>218</v>
      </c>
      <c r="S239" s="89">
        <f t="shared" si="67"/>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8"/>
        <v>5.7867982642001436E-2</v>
      </c>
      <c r="Y239" s="66">
        <f t="shared" si="68"/>
        <v>0</v>
      </c>
      <c r="Z239" s="72">
        <f t="shared" si="69"/>
        <v>0</v>
      </c>
      <c r="AA239" s="79">
        <f t="shared" si="70"/>
        <v>0</v>
      </c>
      <c r="AB239" s="81">
        <f t="shared" si="79"/>
        <v>0</v>
      </c>
      <c r="AD239" s="95">
        <f>locallinterp(R239,'BBG rates'!$N$10:$N$369,'BBG rates'!$P$10:$P$369)</f>
        <v>18.403816542806567</v>
      </c>
      <c r="AI239" s="185">
        <f t="shared" si="71"/>
        <v>218</v>
      </c>
      <c r="AJ239" s="127">
        <f>locallinterp(MIN(AI239,CAP_Senior*12),'BBG rates'!$X$24:$X$65,'BBG rates'!$Y$24:$Y$65)</f>
        <v>66.084251585840661</v>
      </c>
      <c r="AK239" s="127">
        <f>locallinterp(MIN(AI239,CAP_CB*12),'BBG rates'!$AA$25:$AA$40,'BBG rates'!$AC$25:$AC$40)</f>
        <v>11</v>
      </c>
      <c r="AL239" s="144">
        <f t="shared" si="72"/>
        <v>20.36432276959291</v>
      </c>
      <c r="AM239" s="142">
        <f>(SUMPRODUCT(AL239:AL$381,G239:G$381)+SUMPRODUCT(AL239:AL$381,H239:H$381))/12</f>
        <v>0</v>
      </c>
    </row>
    <row r="240" spans="1:39" x14ac:dyDescent="0.2">
      <c r="A240" s="7">
        <v>219</v>
      </c>
      <c r="B240" s="7">
        <v>109.5</v>
      </c>
      <c r="C240" s="7">
        <v>54.75</v>
      </c>
      <c r="D240" s="12">
        <f t="shared" si="64"/>
        <v>18.25</v>
      </c>
      <c r="E240" s="29">
        <f t="shared" si="63"/>
        <v>0</v>
      </c>
      <c r="F240" s="2">
        <f t="shared" si="65"/>
        <v>0</v>
      </c>
      <c r="G240" s="2">
        <f t="shared" si="73"/>
        <v>0</v>
      </c>
      <c r="H240" s="2">
        <f t="shared" si="74"/>
        <v>0</v>
      </c>
      <c r="I240" s="2">
        <f t="shared" si="62"/>
        <v>0</v>
      </c>
      <c r="J240" s="2">
        <f t="shared" si="80"/>
        <v>0</v>
      </c>
      <c r="K240" s="2">
        <f t="shared" si="66"/>
        <v>0</v>
      </c>
      <c r="L240" s="2">
        <f t="shared" si="66"/>
        <v>0</v>
      </c>
      <c r="M240" s="2"/>
      <c r="N240" s="28">
        <f t="shared" si="81"/>
        <v>0</v>
      </c>
      <c r="O240" s="2">
        <f t="shared" si="75"/>
        <v>0</v>
      </c>
      <c r="P240" s="2">
        <f t="shared" si="76"/>
        <v>0</v>
      </c>
      <c r="R240">
        <f t="shared" si="77"/>
        <v>219</v>
      </c>
      <c r="S240" s="89">
        <f t="shared" si="67"/>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8"/>
        <v>5.9508766389271273E-2</v>
      </c>
      <c r="Y240" s="66">
        <f t="shared" si="68"/>
        <v>0</v>
      </c>
      <c r="Z240" s="72">
        <f t="shared" si="69"/>
        <v>0</v>
      </c>
      <c r="AA240" s="79">
        <f t="shared" si="70"/>
        <v>0</v>
      </c>
      <c r="AB240" s="81">
        <f t="shared" si="79"/>
        <v>0</v>
      </c>
      <c r="AD240" s="95">
        <f>locallinterp(R240,'BBG rates'!$N$10:$N$369,'BBG rates'!$P$10:$P$369)</f>
        <v>18.486068427450789</v>
      </c>
      <c r="AI240" s="185">
        <f t="shared" si="71"/>
        <v>219</v>
      </c>
      <c r="AJ240" s="127">
        <f>locallinterp(MIN(AI240,CAP_Senior*12),'BBG rates'!$X$24:$X$65,'BBG rates'!$Y$24:$Y$65)</f>
        <v>66.170038243589488</v>
      </c>
      <c r="AK240" s="127">
        <f>locallinterp(MIN(AI240,CAP_CB*12),'BBG rates'!$AA$25:$AA$40,'BBG rates'!$AC$25:$AC$40)</f>
        <v>11</v>
      </c>
      <c r="AL240" s="144">
        <f t="shared" si="72"/>
        <v>20.378906501410214</v>
      </c>
      <c r="AM240" s="142">
        <f>(SUMPRODUCT(AL240:AL$381,G240:G$381)+SUMPRODUCT(AL240:AL$381,H240:H$381))/12</f>
        <v>0</v>
      </c>
    </row>
    <row r="241" spans="1:39" x14ac:dyDescent="0.2">
      <c r="A241" s="7">
        <v>220</v>
      </c>
      <c r="B241" s="7">
        <v>110</v>
      </c>
      <c r="C241" s="7">
        <v>55</v>
      </c>
      <c r="D241" s="12">
        <f t="shared" si="64"/>
        <v>18.333333333333332</v>
      </c>
      <c r="E241" s="29">
        <f t="shared" si="63"/>
        <v>0</v>
      </c>
      <c r="F241" s="2">
        <f t="shared" si="65"/>
        <v>0</v>
      </c>
      <c r="G241" s="2">
        <f t="shared" si="73"/>
        <v>0</v>
      </c>
      <c r="H241" s="2">
        <f t="shared" si="74"/>
        <v>0</v>
      </c>
      <c r="I241" s="2">
        <f t="shared" si="62"/>
        <v>0</v>
      </c>
      <c r="J241" s="2">
        <f t="shared" si="80"/>
        <v>0</v>
      </c>
      <c r="K241" s="2">
        <f t="shared" si="66"/>
        <v>0</v>
      </c>
      <c r="L241" s="2">
        <f t="shared" si="66"/>
        <v>0</v>
      </c>
      <c r="M241" s="2"/>
      <c r="N241" s="28">
        <f t="shared" si="81"/>
        <v>0</v>
      </c>
      <c r="O241" s="2">
        <f t="shared" si="75"/>
        <v>0</v>
      </c>
      <c r="P241" s="2">
        <f t="shared" si="76"/>
        <v>0</v>
      </c>
      <c r="R241">
        <f t="shared" si="77"/>
        <v>220</v>
      </c>
      <c r="S241" s="89">
        <f t="shared" si="67"/>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8"/>
        <v>6.1149525459747167E-2</v>
      </c>
      <c r="Y241" s="66">
        <f t="shared" si="68"/>
        <v>0</v>
      </c>
      <c r="Z241" s="72">
        <f t="shared" si="69"/>
        <v>0</v>
      </c>
      <c r="AA241" s="79">
        <f t="shared" si="70"/>
        <v>0</v>
      </c>
      <c r="AB241" s="81">
        <f t="shared" si="79"/>
        <v>0</v>
      </c>
      <c r="AD241" s="95">
        <f>locallinterp(R241,'BBG rates'!$N$10:$N$369,'BBG rates'!$P$10:$P$369)</f>
        <v>18.568293745246759</v>
      </c>
      <c r="AI241" s="185">
        <f t="shared" si="71"/>
        <v>220</v>
      </c>
      <c r="AJ241" s="127">
        <f>locallinterp(MIN(AI241,CAP_Senior*12),'BBG rates'!$X$24:$X$65,'BBG rates'!$Y$24:$Y$65)</f>
        <v>66.255824901338329</v>
      </c>
      <c r="AK241" s="127">
        <f>locallinterp(MIN(AI241,CAP_CB*12),'BBG rates'!$AA$25:$AA$40,'BBG rates'!$AC$25:$AC$40)</f>
        <v>11</v>
      </c>
      <c r="AL241" s="144">
        <f t="shared" si="72"/>
        <v>20.393490233227517</v>
      </c>
      <c r="AM241" s="142">
        <f>(SUMPRODUCT(AL241:AL$381,G241:G$381)+SUMPRODUCT(AL241:AL$381,H241:H$381))/12</f>
        <v>0</v>
      </c>
    </row>
    <row r="242" spans="1:39" x14ac:dyDescent="0.2">
      <c r="A242" s="7">
        <v>221</v>
      </c>
      <c r="B242" s="7">
        <v>110.5</v>
      </c>
      <c r="C242" s="7">
        <v>55.25</v>
      </c>
      <c r="D242" s="12">
        <f t="shared" si="64"/>
        <v>18.416666666666668</v>
      </c>
      <c r="E242" s="29">
        <f t="shared" si="63"/>
        <v>0</v>
      </c>
      <c r="F242" s="2">
        <f t="shared" si="65"/>
        <v>0</v>
      </c>
      <c r="G242" s="2">
        <f t="shared" si="73"/>
        <v>0</v>
      </c>
      <c r="H242" s="2">
        <f t="shared" si="74"/>
        <v>0</v>
      </c>
      <c r="I242" s="2">
        <f t="shared" si="62"/>
        <v>0</v>
      </c>
      <c r="J242" s="2">
        <f t="shared" si="80"/>
        <v>0</v>
      </c>
      <c r="K242" s="2">
        <f t="shared" si="66"/>
        <v>0</v>
      </c>
      <c r="L242" s="2">
        <f t="shared" si="66"/>
        <v>0</v>
      </c>
      <c r="M242" s="2"/>
      <c r="N242" s="28">
        <f t="shared" si="81"/>
        <v>0</v>
      </c>
      <c r="O242" s="2">
        <f t="shared" si="75"/>
        <v>0</v>
      </c>
      <c r="P242" s="2">
        <f t="shared" si="76"/>
        <v>0</v>
      </c>
      <c r="R242">
        <f t="shared" si="77"/>
        <v>221</v>
      </c>
      <c r="S242" s="89">
        <f t="shared" si="67"/>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8"/>
        <v>6.2790259854494934E-2</v>
      </c>
      <c r="Y242" s="66">
        <f t="shared" si="68"/>
        <v>0</v>
      </c>
      <c r="Z242" s="72">
        <f t="shared" si="69"/>
        <v>0</v>
      </c>
      <c r="AA242" s="79">
        <f t="shared" si="70"/>
        <v>0</v>
      </c>
      <c r="AB242" s="81">
        <f t="shared" si="79"/>
        <v>0</v>
      </c>
      <c r="AD242" s="95">
        <f>locallinterp(R242,'BBG rates'!$N$10:$N$369,'BBG rates'!$P$10:$P$369)</f>
        <v>18.650492644977131</v>
      </c>
      <c r="AI242" s="185">
        <f t="shared" si="71"/>
        <v>221</v>
      </c>
      <c r="AJ242" s="127">
        <f>locallinterp(MIN(AI242,CAP_Senior*12),'BBG rates'!$X$24:$X$65,'BBG rates'!$Y$24:$Y$65)</f>
        <v>66.34161155908717</v>
      </c>
      <c r="AK242" s="127">
        <f>locallinterp(MIN(AI242,CAP_CB*12),'BBG rates'!$AA$25:$AA$40,'BBG rates'!$AC$25:$AC$40)</f>
        <v>11</v>
      </c>
      <c r="AL242" s="144">
        <f t="shared" si="72"/>
        <v>20.408073965044821</v>
      </c>
      <c r="AM242" s="142">
        <f>(SUMPRODUCT(AL242:AL$381,G242:G$381)+SUMPRODUCT(AL242:AL$381,H242:H$381))/12</f>
        <v>0</v>
      </c>
    </row>
    <row r="243" spans="1:39" x14ac:dyDescent="0.2">
      <c r="A243" s="7">
        <v>222</v>
      </c>
      <c r="B243" s="7">
        <v>111</v>
      </c>
      <c r="C243" s="7">
        <v>55.5</v>
      </c>
      <c r="D243" s="12">
        <f t="shared" si="64"/>
        <v>18.5</v>
      </c>
      <c r="E243" s="29">
        <f t="shared" si="63"/>
        <v>0</v>
      </c>
      <c r="F243" s="2">
        <f t="shared" si="65"/>
        <v>0</v>
      </c>
      <c r="G243" s="2">
        <f t="shared" si="73"/>
        <v>0</v>
      </c>
      <c r="H243" s="2">
        <f t="shared" si="74"/>
        <v>0</v>
      </c>
      <c r="I243" s="2">
        <f t="shared" si="62"/>
        <v>0</v>
      </c>
      <c r="J243" s="2">
        <f t="shared" si="80"/>
        <v>0</v>
      </c>
      <c r="K243" s="2">
        <f t="shared" si="66"/>
        <v>0</v>
      </c>
      <c r="L243" s="2">
        <f t="shared" si="66"/>
        <v>0</v>
      </c>
      <c r="M243" s="2"/>
      <c r="N243" s="28">
        <f t="shared" si="81"/>
        <v>0</v>
      </c>
      <c r="O243" s="2">
        <f t="shared" si="75"/>
        <v>0</v>
      </c>
      <c r="P243" s="2">
        <f t="shared" si="76"/>
        <v>0</v>
      </c>
      <c r="R243">
        <f t="shared" si="77"/>
        <v>222</v>
      </c>
      <c r="S243" s="89">
        <f t="shared" si="67"/>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8"/>
        <v>6.4430969574047481E-2</v>
      </c>
      <c r="Y243" s="66">
        <f t="shared" si="68"/>
        <v>0</v>
      </c>
      <c r="Z243" s="72">
        <f t="shared" si="69"/>
        <v>0</v>
      </c>
      <c r="AA243" s="79">
        <f t="shared" si="70"/>
        <v>0</v>
      </c>
      <c r="AB243" s="81">
        <f t="shared" si="79"/>
        <v>0</v>
      </c>
      <c r="AD243" s="95">
        <f>locallinterp(R243,'BBG rates'!$N$10:$N$369,'BBG rates'!$P$10:$P$369)</f>
        <v>18.732665281770995</v>
      </c>
      <c r="AI243" s="185">
        <f t="shared" si="71"/>
        <v>222</v>
      </c>
      <c r="AJ243" s="127">
        <f>locallinterp(MIN(AI243,CAP_Senior*12),'BBG rates'!$X$24:$X$65,'BBG rates'!$Y$24:$Y$65)</f>
        <v>66.427398216835996</v>
      </c>
      <c r="AK243" s="127">
        <f>locallinterp(MIN(AI243,CAP_CB*12),'BBG rates'!$AA$25:$AA$40,'BBG rates'!$AC$25:$AC$40)</f>
        <v>11</v>
      </c>
      <c r="AL243" s="144">
        <f t="shared" si="72"/>
        <v>20.422657696862117</v>
      </c>
      <c r="AM243" s="142">
        <f>(SUMPRODUCT(AL243:AL$381,G243:G$381)+SUMPRODUCT(AL243:AL$381,H243:H$381))/12</f>
        <v>0</v>
      </c>
    </row>
    <row r="244" spans="1:39" x14ac:dyDescent="0.2">
      <c r="A244" s="7">
        <v>223</v>
      </c>
      <c r="B244" s="7">
        <v>111.5</v>
      </c>
      <c r="C244" s="7">
        <v>55.75</v>
      </c>
      <c r="D244" s="12">
        <f t="shared" si="64"/>
        <v>18.583333333333332</v>
      </c>
      <c r="E244" s="29">
        <f t="shared" si="63"/>
        <v>0</v>
      </c>
      <c r="F244" s="2">
        <f t="shared" si="65"/>
        <v>0</v>
      </c>
      <c r="G244" s="2">
        <f t="shared" si="73"/>
        <v>0</v>
      </c>
      <c r="H244" s="2">
        <f t="shared" si="74"/>
        <v>0</v>
      </c>
      <c r="I244" s="2">
        <f t="shared" si="62"/>
        <v>0</v>
      </c>
      <c r="J244" s="2">
        <f t="shared" si="80"/>
        <v>0</v>
      </c>
      <c r="K244" s="2">
        <f t="shared" si="66"/>
        <v>0</v>
      </c>
      <c r="L244" s="2">
        <f t="shared" si="66"/>
        <v>0</v>
      </c>
      <c r="M244" s="2"/>
      <c r="N244" s="28">
        <f t="shared" si="81"/>
        <v>0</v>
      </c>
      <c r="O244" s="2">
        <f t="shared" si="75"/>
        <v>0</v>
      </c>
      <c r="P244" s="2">
        <f t="shared" si="76"/>
        <v>0</v>
      </c>
      <c r="R244">
        <f t="shared" si="77"/>
        <v>223</v>
      </c>
      <c r="S244" s="89">
        <f t="shared" si="67"/>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8"/>
        <v>6.6071654619470621E-2</v>
      </c>
      <c r="Y244" s="66">
        <f t="shared" si="68"/>
        <v>0</v>
      </c>
      <c r="Z244" s="72">
        <f t="shared" si="69"/>
        <v>0</v>
      </c>
      <c r="AA244" s="79">
        <f t="shared" si="70"/>
        <v>0</v>
      </c>
      <c r="AB244" s="81">
        <f t="shared" si="79"/>
        <v>0</v>
      </c>
      <c r="AD244" s="95">
        <f>locallinterp(R244,'BBG rates'!$N$10:$N$369,'BBG rates'!$P$10:$P$369)</f>
        <v>18.814811807174568</v>
      </c>
      <c r="AI244" s="185">
        <f t="shared" si="71"/>
        <v>223</v>
      </c>
      <c r="AJ244" s="127">
        <f>locallinterp(MIN(AI244,CAP_Senior*12),'BBG rates'!$X$24:$X$65,'BBG rates'!$Y$24:$Y$65)</f>
        <v>66.513184874584837</v>
      </c>
      <c r="AK244" s="127">
        <f>locallinterp(MIN(AI244,CAP_CB*12),'BBG rates'!$AA$25:$AA$40,'BBG rates'!$AC$25:$AC$40)</f>
        <v>11</v>
      </c>
      <c r="AL244" s="144">
        <f t="shared" si="72"/>
        <v>20.437241428679421</v>
      </c>
      <c r="AM244" s="142">
        <f>(SUMPRODUCT(AL244:AL$381,G244:G$381)+SUMPRODUCT(AL244:AL$381,H244:H$381))/12</f>
        <v>0</v>
      </c>
    </row>
    <row r="245" spans="1:39" x14ac:dyDescent="0.2">
      <c r="A245" s="7">
        <v>224</v>
      </c>
      <c r="B245" s="7">
        <v>112</v>
      </c>
      <c r="C245" s="7">
        <v>56</v>
      </c>
      <c r="D245" s="12">
        <f t="shared" si="64"/>
        <v>18.666666666666668</v>
      </c>
      <c r="E245" s="29">
        <f t="shared" si="63"/>
        <v>0</v>
      </c>
      <c r="F245" s="2">
        <f t="shared" si="65"/>
        <v>0</v>
      </c>
      <c r="G245" s="2">
        <f t="shared" si="73"/>
        <v>0</v>
      </c>
      <c r="H245" s="2">
        <f t="shared" si="74"/>
        <v>0</v>
      </c>
      <c r="I245" s="2">
        <f t="shared" si="62"/>
        <v>0</v>
      </c>
      <c r="J245" s="2">
        <f t="shared" si="80"/>
        <v>0</v>
      </c>
      <c r="K245" s="2">
        <f t="shared" si="66"/>
        <v>0</v>
      </c>
      <c r="L245" s="2">
        <f t="shared" si="66"/>
        <v>0</v>
      </c>
      <c r="M245" s="2"/>
      <c r="N245" s="28">
        <f t="shared" si="81"/>
        <v>0</v>
      </c>
      <c r="O245" s="2">
        <f t="shared" si="75"/>
        <v>0</v>
      </c>
      <c r="P245" s="2">
        <f t="shared" si="76"/>
        <v>0</v>
      </c>
      <c r="R245">
        <f t="shared" si="77"/>
        <v>224</v>
      </c>
      <c r="S245" s="89">
        <f t="shared" si="67"/>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8"/>
        <v>6.7712314991297262E-2</v>
      </c>
      <c r="Y245" s="66">
        <f t="shared" si="68"/>
        <v>0</v>
      </c>
      <c r="Z245" s="72">
        <f t="shared" si="69"/>
        <v>0</v>
      </c>
      <c r="AA245" s="79">
        <f t="shared" si="70"/>
        <v>0</v>
      </c>
      <c r="AB245" s="81">
        <f t="shared" si="79"/>
        <v>0</v>
      </c>
      <c r="AD245" s="95">
        <f>locallinterp(R245,'BBG rates'!$N$10:$N$369,'BBG rates'!$P$10:$P$369)</f>
        <v>18.896932379080305</v>
      </c>
      <c r="AI245" s="185">
        <f t="shared" si="71"/>
        <v>224</v>
      </c>
      <c r="AJ245" s="127">
        <f>locallinterp(MIN(AI245,CAP_Senior*12),'BBG rates'!$X$24:$X$65,'BBG rates'!$Y$24:$Y$65)</f>
        <v>66.598971532333678</v>
      </c>
      <c r="AK245" s="127">
        <f>locallinterp(MIN(AI245,CAP_CB*12),'BBG rates'!$AA$25:$AA$40,'BBG rates'!$AC$25:$AC$40)</f>
        <v>11</v>
      </c>
      <c r="AL245" s="144">
        <f t="shared" si="72"/>
        <v>20.451825160496725</v>
      </c>
      <c r="AM245" s="142">
        <f>(SUMPRODUCT(AL245:AL$381,G245:G$381)+SUMPRODUCT(AL245:AL$381,H245:H$381))/12</f>
        <v>0</v>
      </c>
    </row>
    <row r="246" spans="1:39" x14ac:dyDescent="0.2">
      <c r="A246" s="7">
        <v>225</v>
      </c>
      <c r="B246" s="7">
        <v>112.5</v>
      </c>
      <c r="C246" s="7">
        <v>56.25</v>
      </c>
      <c r="D246" s="12">
        <f t="shared" si="64"/>
        <v>18.75</v>
      </c>
      <c r="E246" s="29">
        <f t="shared" si="63"/>
        <v>0</v>
      </c>
      <c r="F246" s="2">
        <f t="shared" si="65"/>
        <v>0</v>
      </c>
      <c r="G246" s="2">
        <f t="shared" si="73"/>
        <v>0</v>
      </c>
      <c r="H246" s="2">
        <f t="shared" si="74"/>
        <v>0</v>
      </c>
      <c r="I246" s="2">
        <f t="shared" si="62"/>
        <v>0</v>
      </c>
      <c r="J246" s="2">
        <f t="shared" si="80"/>
        <v>0</v>
      </c>
      <c r="K246" s="2">
        <f t="shared" si="66"/>
        <v>0</v>
      </c>
      <c r="L246" s="2">
        <f t="shared" si="66"/>
        <v>0</v>
      </c>
      <c r="M246" s="2"/>
      <c r="N246" s="28">
        <f t="shared" si="81"/>
        <v>0</v>
      </c>
      <c r="O246" s="2">
        <f t="shared" si="75"/>
        <v>0</v>
      </c>
      <c r="P246" s="2">
        <f t="shared" si="76"/>
        <v>0</v>
      </c>
      <c r="R246">
        <f t="shared" si="77"/>
        <v>225</v>
      </c>
      <c r="S246" s="89">
        <f t="shared" si="67"/>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8"/>
        <v>6.9352950690326765E-2</v>
      </c>
      <c r="Y246" s="66">
        <f t="shared" si="68"/>
        <v>0</v>
      </c>
      <c r="Z246" s="72">
        <f t="shared" si="69"/>
        <v>0</v>
      </c>
      <c r="AA246" s="79">
        <f t="shared" si="70"/>
        <v>0</v>
      </c>
      <c r="AB246" s="81">
        <f t="shared" si="79"/>
        <v>0</v>
      </c>
      <c r="AD246" s="95">
        <f>locallinterp(R246,'BBG rates'!$N$10:$N$369,'BBG rates'!$P$10:$P$369)</f>
        <v>18.979027151797986</v>
      </c>
      <c r="AI246" s="185">
        <f t="shared" si="71"/>
        <v>225</v>
      </c>
      <c r="AJ246" s="127">
        <f>locallinterp(MIN(AI246,CAP_Senior*12),'BBG rates'!$X$24:$X$65,'BBG rates'!$Y$24:$Y$65)</f>
        <v>66.684758190082519</v>
      </c>
      <c r="AK246" s="127">
        <f>locallinterp(MIN(AI246,CAP_CB*12),'BBG rates'!$AA$25:$AA$40,'BBG rates'!$AC$25:$AC$40)</f>
        <v>11</v>
      </c>
      <c r="AL246" s="144">
        <f t="shared" si="72"/>
        <v>20.466408892314028</v>
      </c>
      <c r="AM246" s="142">
        <f>(SUMPRODUCT(AL246:AL$381,G246:G$381)+SUMPRODUCT(AL246:AL$381,H246:H$381))/12</f>
        <v>0</v>
      </c>
    </row>
    <row r="247" spans="1:39" x14ac:dyDescent="0.2">
      <c r="A247" s="7">
        <v>226</v>
      </c>
      <c r="B247" s="7">
        <v>113</v>
      </c>
      <c r="C247" s="7">
        <v>56.5</v>
      </c>
      <c r="D247" s="12">
        <f t="shared" si="64"/>
        <v>18.833333333333332</v>
      </c>
      <c r="E247" s="29">
        <f t="shared" si="63"/>
        <v>0</v>
      </c>
      <c r="F247" s="2">
        <f t="shared" si="65"/>
        <v>0</v>
      </c>
      <c r="G247" s="2">
        <f t="shared" si="73"/>
        <v>0</v>
      </c>
      <c r="H247" s="2">
        <f t="shared" si="74"/>
        <v>0</v>
      </c>
      <c r="I247" s="2">
        <f t="shared" si="62"/>
        <v>0</v>
      </c>
      <c r="J247" s="2">
        <f t="shared" si="80"/>
        <v>0</v>
      </c>
      <c r="K247" s="2">
        <f t="shared" si="66"/>
        <v>0</v>
      </c>
      <c r="L247" s="2">
        <f t="shared" si="66"/>
        <v>0</v>
      </c>
      <c r="M247" s="2"/>
      <c r="N247" s="28">
        <f t="shared" si="81"/>
        <v>0</v>
      </c>
      <c r="O247" s="2">
        <f t="shared" si="75"/>
        <v>0</v>
      </c>
      <c r="P247" s="2">
        <f t="shared" si="76"/>
        <v>0</v>
      </c>
      <c r="R247">
        <f t="shared" si="77"/>
        <v>226</v>
      </c>
      <c r="S247" s="89">
        <f t="shared" si="67"/>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8"/>
        <v>7.0993561717358489E-2</v>
      </c>
      <c r="Y247" s="66">
        <f t="shared" si="68"/>
        <v>0</v>
      </c>
      <c r="Z247" s="72">
        <f t="shared" si="69"/>
        <v>0</v>
      </c>
      <c r="AA247" s="79">
        <f t="shared" si="70"/>
        <v>0</v>
      </c>
      <c r="AB247" s="81">
        <f t="shared" si="79"/>
        <v>0</v>
      </c>
      <c r="AD247" s="95">
        <f>locallinterp(R247,'BBG rates'!$N$10:$N$369,'BBG rates'!$P$10:$P$369)</f>
        <v>19.061096284742387</v>
      </c>
      <c r="AI247" s="185">
        <f t="shared" si="71"/>
        <v>226</v>
      </c>
      <c r="AJ247" s="127">
        <f>locallinterp(MIN(AI247,CAP_Senior*12),'BBG rates'!$X$24:$X$65,'BBG rates'!$Y$24:$Y$65)</f>
        <v>66.77054484783136</v>
      </c>
      <c r="AK247" s="127">
        <f>locallinterp(MIN(AI247,CAP_CB*12),'BBG rates'!$AA$25:$AA$40,'BBG rates'!$AC$25:$AC$40)</f>
        <v>11</v>
      </c>
      <c r="AL247" s="144">
        <f t="shared" si="72"/>
        <v>20.480992624131332</v>
      </c>
      <c r="AM247" s="142">
        <f>(SUMPRODUCT(AL247:AL$381,G247:G$381)+SUMPRODUCT(AL247:AL$381,H247:H$381))/12</f>
        <v>0</v>
      </c>
    </row>
    <row r="248" spans="1:39" x14ac:dyDescent="0.2">
      <c r="A248" s="7">
        <v>227</v>
      </c>
      <c r="B248" s="7">
        <v>113.5</v>
      </c>
      <c r="C248" s="7">
        <v>56.75</v>
      </c>
      <c r="D248" s="12">
        <f t="shared" si="64"/>
        <v>18.916666666666668</v>
      </c>
      <c r="E248" s="29">
        <f t="shared" si="63"/>
        <v>0</v>
      </c>
      <c r="F248" s="2">
        <f t="shared" si="65"/>
        <v>0</v>
      </c>
      <c r="G248" s="2">
        <f t="shared" si="73"/>
        <v>0</v>
      </c>
      <c r="H248" s="2">
        <f t="shared" si="74"/>
        <v>0</v>
      </c>
      <c r="I248" s="2">
        <f t="shared" si="62"/>
        <v>0</v>
      </c>
      <c r="J248" s="2">
        <f t="shared" si="80"/>
        <v>0</v>
      </c>
      <c r="K248" s="2">
        <f t="shared" si="66"/>
        <v>0</v>
      </c>
      <c r="L248" s="2">
        <f t="shared" si="66"/>
        <v>0</v>
      </c>
      <c r="M248" s="2"/>
      <c r="N248" s="28">
        <f t="shared" si="81"/>
        <v>0</v>
      </c>
      <c r="O248" s="2">
        <f t="shared" si="75"/>
        <v>0</v>
      </c>
      <c r="P248" s="2">
        <f t="shared" si="76"/>
        <v>0</v>
      </c>
      <c r="R248">
        <f t="shared" si="77"/>
        <v>227</v>
      </c>
      <c r="S248" s="89">
        <f t="shared" si="67"/>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8"/>
        <v>7.2634148073191795E-2</v>
      </c>
      <c r="Y248" s="66">
        <f t="shared" si="68"/>
        <v>0</v>
      </c>
      <c r="Z248" s="72">
        <f t="shared" si="69"/>
        <v>0</v>
      </c>
      <c r="AA248" s="79">
        <f t="shared" si="70"/>
        <v>0</v>
      </c>
      <c r="AB248" s="81">
        <f t="shared" si="79"/>
        <v>0</v>
      </c>
      <c r="AD248" s="95">
        <f>locallinterp(R248,'BBG rates'!$N$10:$N$369,'BBG rates'!$P$10:$P$369)</f>
        <v>19.143139937468927</v>
      </c>
      <c r="AI248" s="185">
        <f t="shared" si="71"/>
        <v>227</v>
      </c>
      <c r="AJ248" s="127">
        <f>locallinterp(MIN(AI248,CAP_Senior*12),'BBG rates'!$X$24:$X$65,'BBG rates'!$Y$24:$Y$65)</f>
        <v>66.856331505580187</v>
      </c>
      <c r="AK248" s="127">
        <f>locallinterp(MIN(AI248,CAP_CB*12),'BBG rates'!$AA$25:$AA$40,'BBG rates'!$AC$25:$AC$40)</f>
        <v>11</v>
      </c>
      <c r="AL248" s="144">
        <f t="shared" si="72"/>
        <v>20.495576355948632</v>
      </c>
      <c r="AM248" s="142">
        <f>(SUMPRODUCT(AL248:AL$381,G248:G$381)+SUMPRODUCT(AL248:AL$381,H248:H$381))/12</f>
        <v>0</v>
      </c>
    </row>
    <row r="249" spans="1:39" x14ac:dyDescent="0.2">
      <c r="A249" s="7">
        <v>228</v>
      </c>
      <c r="B249" s="7">
        <v>114</v>
      </c>
      <c r="C249" s="7">
        <v>57</v>
      </c>
      <c r="D249" s="12">
        <f t="shared" si="64"/>
        <v>19</v>
      </c>
      <c r="E249" s="29">
        <f t="shared" si="63"/>
        <v>0</v>
      </c>
      <c r="F249" s="2">
        <f t="shared" si="65"/>
        <v>0</v>
      </c>
      <c r="G249" s="2">
        <f t="shared" si="73"/>
        <v>0</v>
      </c>
      <c r="H249" s="2">
        <f t="shared" si="74"/>
        <v>0</v>
      </c>
      <c r="I249" s="2">
        <f t="shared" si="62"/>
        <v>0</v>
      </c>
      <c r="J249" s="2">
        <f t="shared" si="80"/>
        <v>0</v>
      </c>
      <c r="K249" s="2">
        <f t="shared" si="66"/>
        <v>0</v>
      </c>
      <c r="L249" s="2">
        <f t="shared" si="66"/>
        <v>0</v>
      </c>
      <c r="M249" s="2"/>
      <c r="N249" s="28">
        <f t="shared" si="81"/>
        <v>0</v>
      </c>
      <c r="O249" s="2">
        <f t="shared" si="75"/>
        <v>0</v>
      </c>
      <c r="P249" s="2">
        <f t="shared" si="76"/>
        <v>0</v>
      </c>
      <c r="R249">
        <f t="shared" si="77"/>
        <v>228</v>
      </c>
      <c r="S249" s="89">
        <f t="shared" si="67"/>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8"/>
        <v>7.4274709758359592E-2</v>
      </c>
      <c r="Y249" s="66">
        <f t="shared" si="68"/>
        <v>0</v>
      </c>
      <c r="Z249" s="72">
        <f t="shared" si="69"/>
        <v>0</v>
      </c>
      <c r="AA249" s="79">
        <f t="shared" si="70"/>
        <v>0</v>
      </c>
      <c r="AB249" s="81">
        <f t="shared" si="79"/>
        <v>0</v>
      </c>
      <c r="AD249" s="95">
        <f>locallinterp(R249,'BBG rates'!$N$10:$N$369,'BBG rates'!$P$10:$P$369)</f>
        <v>19.225158270914758</v>
      </c>
      <c r="AI249" s="185">
        <f t="shared" si="71"/>
        <v>228</v>
      </c>
      <c r="AJ249" s="127">
        <f>locallinterp(MIN(AI249,CAP_Senior*12),'BBG rates'!$X$24:$X$65,'BBG rates'!$Y$24:$Y$65)</f>
        <v>66.942118163329027</v>
      </c>
      <c r="AK249" s="127">
        <f>locallinterp(MIN(AI249,CAP_CB*12),'BBG rates'!$AA$25:$AA$40,'BBG rates'!$AC$25:$AC$40)</f>
        <v>11</v>
      </c>
      <c r="AL249" s="144">
        <f t="shared" si="72"/>
        <v>20.510160087765932</v>
      </c>
      <c r="AM249" s="142">
        <f>(SUMPRODUCT(AL249:AL$381,G249:G$381)+SUMPRODUCT(AL249:AL$381,H249:H$381))/12</f>
        <v>0</v>
      </c>
    </row>
    <row r="250" spans="1:39" x14ac:dyDescent="0.2">
      <c r="A250" s="7">
        <v>229</v>
      </c>
      <c r="B250" s="7">
        <v>114.5</v>
      </c>
      <c r="C250" s="7">
        <v>57.25</v>
      </c>
      <c r="D250" s="12">
        <f t="shared" si="64"/>
        <v>19.083333333333332</v>
      </c>
      <c r="E250" s="29">
        <f t="shared" si="63"/>
        <v>0</v>
      </c>
      <c r="F250" s="2">
        <f t="shared" si="65"/>
        <v>0</v>
      </c>
      <c r="G250" s="2">
        <f t="shared" si="73"/>
        <v>0</v>
      </c>
      <c r="H250" s="2">
        <f t="shared" si="74"/>
        <v>0</v>
      </c>
      <c r="I250" s="2">
        <f t="shared" si="62"/>
        <v>0</v>
      </c>
      <c r="J250" s="2">
        <f t="shared" si="80"/>
        <v>0</v>
      </c>
      <c r="K250" s="2">
        <f t="shared" si="66"/>
        <v>0</v>
      </c>
      <c r="L250" s="2">
        <f t="shared" si="66"/>
        <v>0</v>
      </c>
      <c r="M250" s="2"/>
      <c r="N250" s="28">
        <f t="shared" si="81"/>
        <v>0</v>
      </c>
      <c r="O250" s="2">
        <f t="shared" si="75"/>
        <v>0</v>
      </c>
      <c r="P250" s="2">
        <f t="shared" si="76"/>
        <v>0</v>
      </c>
      <c r="R250">
        <f t="shared" si="77"/>
        <v>229</v>
      </c>
      <c r="S250" s="89">
        <f t="shared" si="67"/>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8"/>
        <v>7.5915246774194145E-2</v>
      </c>
      <c r="Y250" s="66">
        <f t="shared" si="68"/>
        <v>0</v>
      </c>
      <c r="Z250" s="72">
        <f t="shared" si="69"/>
        <v>0</v>
      </c>
      <c r="AA250" s="79">
        <f t="shared" si="70"/>
        <v>0</v>
      </c>
      <c r="AB250" s="81">
        <f t="shared" si="79"/>
        <v>0</v>
      </c>
      <c r="AD250" s="95">
        <f>locallinterp(R250,'BBG rates'!$N$10:$N$369,'BBG rates'!$P$10:$P$369)</f>
        <v>19.307151446156997</v>
      </c>
      <c r="AI250" s="185">
        <f t="shared" si="71"/>
        <v>229</v>
      </c>
      <c r="AJ250" s="127">
        <f>locallinterp(MIN(AI250,CAP_Senior*12),'BBG rates'!$X$24:$X$65,'BBG rates'!$Y$24:$Y$65)</f>
        <v>67.02350352375727</v>
      </c>
      <c r="AK250" s="127">
        <f>locallinterp(MIN(AI250,CAP_CB*12),'BBG rates'!$AA$25:$AA$40,'BBG rates'!$AC$25:$AC$40)</f>
        <v>11</v>
      </c>
      <c r="AL250" s="144">
        <f t="shared" si="72"/>
        <v>20.523995599038734</v>
      </c>
      <c r="AM250" s="142">
        <f>(SUMPRODUCT(AL250:AL$381,G250:G$381)+SUMPRODUCT(AL250:AL$381,H250:H$381))/12</f>
        <v>0</v>
      </c>
    </row>
    <row r="251" spans="1:39" x14ac:dyDescent="0.2">
      <c r="A251" s="7">
        <v>230</v>
      </c>
      <c r="B251" s="7">
        <v>115</v>
      </c>
      <c r="C251" s="7">
        <v>57.5</v>
      </c>
      <c r="D251" s="12">
        <f t="shared" si="64"/>
        <v>19.166666666666668</v>
      </c>
      <c r="E251" s="29">
        <f t="shared" si="63"/>
        <v>0</v>
      </c>
      <c r="F251" s="2">
        <f t="shared" si="65"/>
        <v>0</v>
      </c>
      <c r="G251" s="2">
        <f t="shared" si="73"/>
        <v>0</v>
      </c>
      <c r="H251" s="2">
        <f t="shared" si="74"/>
        <v>0</v>
      </c>
      <c r="I251" s="2">
        <f t="shared" si="62"/>
        <v>0</v>
      </c>
      <c r="J251" s="2">
        <f t="shared" si="80"/>
        <v>0</v>
      </c>
      <c r="K251" s="2">
        <f t="shared" si="66"/>
        <v>0</v>
      </c>
      <c r="L251" s="2">
        <f t="shared" si="66"/>
        <v>0</v>
      </c>
      <c r="M251" s="2"/>
      <c r="N251" s="28">
        <f t="shared" si="81"/>
        <v>0</v>
      </c>
      <c r="O251" s="2">
        <f t="shared" si="75"/>
        <v>0</v>
      </c>
      <c r="P251" s="2">
        <f t="shared" si="76"/>
        <v>0</v>
      </c>
      <c r="R251">
        <f t="shared" si="77"/>
        <v>230</v>
      </c>
      <c r="S251" s="89">
        <f t="shared" si="67"/>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8"/>
        <v>7.7555759120961909E-2</v>
      </c>
      <c r="Y251" s="66">
        <f t="shared" si="68"/>
        <v>0</v>
      </c>
      <c r="Z251" s="72">
        <f t="shared" si="69"/>
        <v>0</v>
      </c>
      <c r="AA251" s="79">
        <f t="shared" si="70"/>
        <v>0</v>
      </c>
      <c r="AB251" s="81">
        <f t="shared" si="79"/>
        <v>0</v>
      </c>
      <c r="AD251" s="95">
        <f>locallinterp(R251,'BBG rates'!$N$10:$N$369,'BBG rates'!$P$10:$P$369)</f>
        <v>19.389119628138022</v>
      </c>
      <c r="AI251" s="185">
        <f t="shared" si="71"/>
        <v>230</v>
      </c>
      <c r="AJ251" s="127">
        <f>locallinterp(MIN(AI251,CAP_Senior*12),'BBG rates'!$X$24:$X$65,'BBG rates'!$Y$24:$Y$65)</f>
        <v>67.104888884185527</v>
      </c>
      <c r="AK251" s="127">
        <f>locallinterp(MIN(AI251,CAP_CB*12),'BBG rates'!$AA$25:$AA$40,'BBG rates'!$AC$25:$AC$40)</f>
        <v>11</v>
      </c>
      <c r="AL251" s="144">
        <f t="shared" si="72"/>
        <v>20.53783111031154</v>
      </c>
      <c r="AM251" s="142">
        <f>(SUMPRODUCT(AL251:AL$381,G251:G$381)+SUMPRODUCT(AL251:AL$381,H251:H$381))/12</f>
        <v>0</v>
      </c>
    </row>
    <row r="252" spans="1:39" x14ac:dyDescent="0.2">
      <c r="A252" s="7">
        <v>231</v>
      </c>
      <c r="B252" s="7">
        <v>115.5</v>
      </c>
      <c r="C252" s="7">
        <v>57.75</v>
      </c>
      <c r="D252" s="12">
        <f t="shared" si="64"/>
        <v>19.25</v>
      </c>
      <c r="E252" s="29">
        <f t="shared" si="63"/>
        <v>0</v>
      </c>
      <c r="F252" s="2">
        <f t="shared" si="65"/>
        <v>0</v>
      </c>
      <c r="G252" s="2">
        <f t="shared" si="73"/>
        <v>0</v>
      </c>
      <c r="H252" s="2">
        <f t="shared" si="74"/>
        <v>0</v>
      </c>
      <c r="I252" s="2">
        <f t="shared" si="62"/>
        <v>0</v>
      </c>
      <c r="J252" s="2">
        <f t="shared" si="80"/>
        <v>0</v>
      </c>
      <c r="K252" s="2">
        <f t="shared" si="66"/>
        <v>0</v>
      </c>
      <c r="L252" s="2">
        <f t="shared" si="66"/>
        <v>0</v>
      </c>
      <c r="M252" s="2"/>
      <c r="N252" s="28">
        <f t="shared" si="81"/>
        <v>0</v>
      </c>
      <c r="O252" s="2">
        <f t="shared" si="75"/>
        <v>0</v>
      </c>
      <c r="P252" s="2">
        <f t="shared" si="76"/>
        <v>0</v>
      </c>
      <c r="R252">
        <f t="shared" si="77"/>
        <v>231</v>
      </c>
      <c r="S252" s="89">
        <f t="shared" si="67"/>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8"/>
        <v>7.9196246799728698E-2</v>
      </c>
      <c r="Y252" s="66">
        <f t="shared" si="68"/>
        <v>0</v>
      </c>
      <c r="Z252" s="72">
        <f t="shared" si="69"/>
        <v>0</v>
      </c>
      <c r="AA252" s="79">
        <f t="shared" si="70"/>
        <v>0</v>
      </c>
      <c r="AB252" s="81">
        <f t="shared" si="79"/>
        <v>0</v>
      </c>
      <c r="AD252" s="95">
        <f>locallinterp(R252,'BBG rates'!$N$10:$N$369,'BBG rates'!$P$10:$P$369)</f>
        <v>19.471062981940175</v>
      </c>
      <c r="AI252" s="185">
        <f t="shared" si="71"/>
        <v>231</v>
      </c>
      <c r="AJ252" s="127">
        <f>locallinterp(MIN(AI252,CAP_Senior*12),'BBG rates'!$X$24:$X$65,'BBG rates'!$Y$24:$Y$65)</f>
        <v>67.18627424461377</v>
      </c>
      <c r="AK252" s="127">
        <f>locallinterp(MIN(AI252,CAP_CB*12),'BBG rates'!$AA$25:$AA$40,'BBG rates'!$AC$25:$AC$40)</f>
        <v>11</v>
      </c>
      <c r="AL252" s="144">
        <f t="shared" si="72"/>
        <v>20.551666621584339</v>
      </c>
      <c r="AM252" s="142">
        <f>(SUMPRODUCT(AL252:AL$381,G252:G$381)+SUMPRODUCT(AL252:AL$381,H252:H$381))/12</f>
        <v>0</v>
      </c>
    </row>
    <row r="253" spans="1:39" x14ac:dyDescent="0.2">
      <c r="A253" s="7">
        <v>232</v>
      </c>
      <c r="B253" s="7">
        <v>116</v>
      </c>
      <c r="C253" s="7">
        <v>58</v>
      </c>
      <c r="D253" s="12">
        <f t="shared" si="64"/>
        <v>19.333333333333332</v>
      </c>
      <c r="E253" s="29">
        <f t="shared" si="63"/>
        <v>0</v>
      </c>
      <c r="F253" s="2">
        <f t="shared" si="65"/>
        <v>0</v>
      </c>
      <c r="G253" s="2">
        <f t="shared" si="73"/>
        <v>0</v>
      </c>
      <c r="H253" s="2">
        <f t="shared" si="74"/>
        <v>0</v>
      </c>
      <c r="I253" s="2">
        <f t="shared" si="62"/>
        <v>0</v>
      </c>
      <c r="J253" s="2">
        <f t="shared" si="80"/>
        <v>0</v>
      </c>
      <c r="K253" s="2">
        <f t="shared" si="66"/>
        <v>0</v>
      </c>
      <c r="L253" s="2">
        <f t="shared" si="66"/>
        <v>0</v>
      </c>
      <c r="M253" s="2"/>
      <c r="N253" s="28">
        <f t="shared" si="81"/>
        <v>0</v>
      </c>
      <c r="O253" s="2">
        <f t="shared" si="75"/>
        <v>0</v>
      </c>
      <c r="P253" s="2">
        <f t="shared" si="76"/>
        <v>0</v>
      </c>
      <c r="R253">
        <f t="shared" si="77"/>
        <v>232</v>
      </c>
      <c r="S253" s="89">
        <f t="shared" si="67"/>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8"/>
        <v>8.0836709811293872E-2</v>
      </c>
      <c r="Y253" s="66">
        <f t="shared" si="68"/>
        <v>0</v>
      </c>
      <c r="Z253" s="72">
        <f t="shared" si="69"/>
        <v>0</v>
      </c>
      <c r="AA253" s="79">
        <f t="shared" si="70"/>
        <v>0</v>
      </c>
      <c r="AB253" s="81">
        <f t="shared" si="79"/>
        <v>0</v>
      </c>
      <c r="AD253" s="95">
        <f>locallinterp(R253,'BBG rates'!$N$10:$N$369,'BBG rates'!$P$10:$P$369)</f>
        <v>19.552981674027532</v>
      </c>
      <c r="AI253" s="185">
        <f t="shared" si="71"/>
        <v>232</v>
      </c>
      <c r="AJ253" s="127">
        <f>locallinterp(MIN(AI253,CAP_Senior*12),'BBG rates'!$X$24:$X$65,'BBG rates'!$Y$24:$Y$65)</f>
        <v>67.267659605042013</v>
      </c>
      <c r="AK253" s="127">
        <f>locallinterp(MIN(AI253,CAP_CB*12),'BBG rates'!$AA$25:$AA$40,'BBG rates'!$AC$25:$AC$40)</f>
        <v>11</v>
      </c>
      <c r="AL253" s="144">
        <f t="shared" si="72"/>
        <v>20.565502132857141</v>
      </c>
      <c r="AM253" s="142">
        <f>(SUMPRODUCT(AL253:AL$381,G253:G$381)+SUMPRODUCT(AL253:AL$381,H253:H$381))/12</f>
        <v>0</v>
      </c>
    </row>
    <row r="254" spans="1:39" x14ac:dyDescent="0.2">
      <c r="A254" s="7">
        <v>233</v>
      </c>
      <c r="B254" s="7">
        <v>116.5</v>
      </c>
      <c r="C254" s="7">
        <v>58.25</v>
      </c>
      <c r="D254" s="12">
        <f t="shared" si="64"/>
        <v>19.416666666666668</v>
      </c>
      <c r="E254" s="29">
        <f t="shared" si="63"/>
        <v>0</v>
      </c>
      <c r="F254" s="2">
        <f t="shared" si="65"/>
        <v>0</v>
      </c>
      <c r="G254" s="2">
        <f t="shared" si="73"/>
        <v>0</v>
      </c>
      <c r="H254" s="2">
        <f t="shared" si="74"/>
        <v>0</v>
      </c>
      <c r="I254" s="2">
        <f t="shared" si="62"/>
        <v>0</v>
      </c>
      <c r="J254" s="2">
        <f t="shared" si="80"/>
        <v>0</v>
      </c>
      <c r="K254" s="2">
        <f t="shared" si="66"/>
        <v>0</v>
      </c>
      <c r="L254" s="2">
        <f t="shared" si="66"/>
        <v>0</v>
      </c>
      <c r="M254" s="2"/>
      <c r="N254" s="28">
        <f t="shared" si="81"/>
        <v>0</v>
      </c>
      <c r="O254" s="2">
        <f t="shared" si="75"/>
        <v>0</v>
      </c>
      <c r="P254" s="2">
        <f t="shared" si="76"/>
        <v>0</v>
      </c>
      <c r="R254">
        <f t="shared" si="77"/>
        <v>233</v>
      </c>
      <c r="S254" s="89">
        <f t="shared" si="67"/>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8"/>
        <v>8.2477148156190339E-2</v>
      </c>
      <c r="Y254" s="66">
        <f t="shared" si="68"/>
        <v>0</v>
      </c>
      <c r="Z254" s="72">
        <f t="shared" si="69"/>
        <v>0</v>
      </c>
      <c r="AA254" s="79">
        <f t="shared" si="70"/>
        <v>0</v>
      </c>
      <c r="AB254" s="81">
        <f t="shared" si="79"/>
        <v>0</v>
      </c>
      <c r="AD254" s="95">
        <f>locallinterp(R254,'BBG rates'!$N$10:$N$369,'BBG rates'!$P$10:$P$369)</f>
        <v>19.634875871625429</v>
      </c>
      <c r="AI254" s="185">
        <f t="shared" si="71"/>
        <v>233</v>
      </c>
      <c r="AJ254" s="127">
        <f>locallinterp(MIN(AI254,CAP_Senior*12),'BBG rates'!$X$24:$X$65,'BBG rates'!$Y$24:$Y$65)</f>
        <v>67.349044965470256</v>
      </c>
      <c r="AK254" s="127">
        <f>locallinterp(MIN(AI254,CAP_CB*12),'BBG rates'!$AA$25:$AA$40,'BBG rates'!$AC$25:$AC$40)</f>
        <v>11</v>
      </c>
      <c r="AL254" s="144">
        <f t="shared" si="72"/>
        <v>20.579337644129943</v>
      </c>
      <c r="AM254" s="142">
        <f>(SUMPRODUCT(AL254:AL$381,G254:G$381)+SUMPRODUCT(AL254:AL$381,H254:H$381))/12</f>
        <v>0</v>
      </c>
    </row>
    <row r="255" spans="1:39" x14ac:dyDescent="0.2">
      <c r="A255" s="7">
        <v>234</v>
      </c>
      <c r="B255" s="7">
        <v>117</v>
      </c>
      <c r="C255" s="7">
        <v>58.5</v>
      </c>
      <c r="D255" s="12">
        <f t="shared" si="64"/>
        <v>19.5</v>
      </c>
      <c r="E255" s="29">
        <f t="shared" si="63"/>
        <v>0</v>
      </c>
      <c r="F255" s="2">
        <f t="shared" si="65"/>
        <v>0</v>
      </c>
      <c r="G255" s="2">
        <f t="shared" si="73"/>
        <v>0</v>
      </c>
      <c r="H255" s="2">
        <f t="shared" si="74"/>
        <v>0</v>
      </c>
      <c r="I255" s="2">
        <f t="shared" si="62"/>
        <v>0</v>
      </c>
      <c r="J255" s="2">
        <f t="shared" si="80"/>
        <v>0</v>
      </c>
      <c r="K255" s="2">
        <f t="shared" si="66"/>
        <v>0</v>
      </c>
      <c r="L255" s="2">
        <f t="shared" si="66"/>
        <v>0</v>
      </c>
      <c r="M255" s="2"/>
      <c r="N255" s="28">
        <f t="shared" si="81"/>
        <v>0</v>
      </c>
      <c r="O255" s="2">
        <f t="shared" si="75"/>
        <v>0</v>
      </c>
      <c r="P255" s="2">
        <f t="shared" si="76"/>
        <v>0</v>
      </c>
      <c r="R255">
        <f t="shared" si="77"/>
        <v>234</v>
      </c>
      <c r="S255" s="89">
        <f t="shared" si="67"/>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8"/>
        <v>8.4117561835217458E-2</v>
      </c>
      <c r="Y255" s="66">
        <f t="shared" si="68"/>
        <v>0</v>
      </c>
      <c r="Z255" s="72">
        <f t="shared" si="69"/>
        <v>0</v>
      </c>
      <c r="AA255" s="79">
        <f t="shared" si="70"/>
        <v>0</v>
      </c>
      <c r="AB255" s="81">
        <f t="shared" si="79"/>
        <v>0</v>
      </c>
      <c r="AD255" s="95">
        <f>locallinterp(R255,'BBG rates'!$N$10:$N$369,'BBG rates'!$P$10:$P$369)</f>
        <v>19.716745744581878</v>
      </c>
      <c r="AI255" s="185">
        <f t="shared" si="71"/>
        <v>234</v>
      </c>
      <c r="AJ255" s="127">
        <f>locallinterp(MIN(AI255,CAP_Senior*12),'BBG rates'!$X$24:$X$65,'BBG rates'!$Y$24:$Y$65)</f>
        <v>67.430430325898499</v>
      </c>
      <c r="AK255" s="127">
        <f>locallinterp(MIN(AI255,CAP_CB*12),'BBG rates'!$AA$25:$AA$40,'BBG rates'!$AC$25:$AC$40)</f>
        <v>11</v>
      </c>
      <c r="AL255" s="144">
        <f t="shared" si="72"/>
        <v>20.593173155402745</v>
      </c>
      <c r="AM255" s="142">
        <f>(SUMPRODUCT(AL255:AL$381,G255:G$381)+SUMPRODUCT(AL255:AL$381,H255:H$381))/12</f>
        <v>0</v>
      </c>
    </row>
    <row r="256" spans="1:39" x14ac:dyDescent="0.2">
      <c r="A256" s="7">
        <v>235</v>
      </c>
      <c r="B256" s="7">
        <v>117.5</v>
      </c>
      <c r="C256" s="7">
        <v>58.75</v>
      </c>
      <c r="D256" s="12">
        <f t="shared" si="64"/>
        <v>19.583333333333332</v>
      </c>
      <c r="E256" s="29">
        <f t="shared" si="63"/>
        <v>0</v>
      </c>
      <c r="F256" s="2">
        <f t="shared" si="65"/>
        <v>0</v>
      </c>
      <c r="G256" s="2">
        <f t="shared" si="73"/>
        <v>0</v>
      </c>
      <c r="H256" s="2">
        <f t="shared" si="74"/>
        <v>0</v>
      </c>
      <c r="I256" s="2">
        <f t="shared" si="62"/>
        <v>0</v>
      </c>
      <c r="J256" s="2">
        <f t="shared" si="80"/>
        <v>0</v>
      </c>
      <c r="K256" s="2">
        <f t="shared" si="66"/>
        <v>0</v>
      </c>
      <c r="L256" s="2">
        <f t="shared" si="66"/>
        <v>0</v>
      </c>
      <c r="M256" s="2"/>
      <c r="N256" s="28">
        <f t="shared" si="81"/>
        <v>0</v>
      </c>
      <c r="O256" s="2">
        <f t="shared" si="75"/>
        <v>0</v>
      </c>
      <c r="P256" s="2">
        <f t="shared" si="76"/>
        <v>0</v>
      </c>
      <c r="R256">
        <f t="shared" si="77"/>
        <v>235</v>
      </c>
      <c r="S256" s="89">
        <f t="shared" si="67"/>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8"/>
        <v>8.5757950849174591E-2</v>
      </c>
      <c r="Y256" s="66">
        <f t="shared" si="68"/>
        <v>0</v>
      </c>
      <c r="Z256" s="72">
        <f t="shared" si="69"/>
        <v>0</v>
      </c>
      <c r="AA256" s="79">
        <f t="shared" si="70"/>
        <v>0</v>
      </c>
      <c r="AB256" s="81">
        <f t="shared" si="79"/>
        <v>0</v>
      </c>
      <c r="AD256" s="95">
        <f>locallinterp(R256,'BBG rates'!$N$10:$N$369,'BBG rates'!$P$10:$P$369)</f>
        <v>19.798591462885266</v>
      </c>
      <c r="AI256" s="185">
        <f t="shared" si="71"/>
        <v>235</v>
      </c>
      <c r="AJ256" s="127">
        <f>locallinterp(MIN(AI256,CAP_Senior*12),'BBG rates'!$X$24:$X$65,'BBG rates'!$Y$24:$Y$65)</f>
        <v>67.511815686326756</v>
      </c>
      <c r="AK256" s="127">
        <f>locallinterp(MIN(AI256,CAP_CB*12),'BBG rates'!$AA$25:$AA$40,'BBG rates'!$AC$25:$AC$40)</f>
        <v>11</v>
      </c>
      <c r="AL256" s="144">
        <f t="shared" si="72"/>
        <v>20.607008666675547</v>
      </c>
      <c r="AM256" s="142">
        <f>(SUMPRODUCT(AL256:AL$381,G256:G$381)+SUMPRODUCT(AL256:AL$381,H256:H$381))/12</f>
        <v>0</v>
      </c>
    </row>
    <row r="257" spans="1:39" x14ac:dyDescent="0.2">
      <c r="A257" s="7">
        <v>236</v>
      </c>
      <c r="B257" s="7">
        <v>118</v>
      </c>
      <c r="C257" s="7">
        <v>59</v>
      </c>
      <c r="D257" s="12">
        <f t="shared" si="64"/>
        <v>19.666666666666668</v>
      </c>
      <c r="E257" s="29">
        <f t="shared" si="63"/>
        <v>0</v>
      </c>
      <c r="F257" s="2">
        <f t="shared" si="65"/>
        <v>0</v>
      </c>
      <c r="G257" s="2">
        <f t="shared" si="73"/>
        <v>0</v>
      </c>
      <c r="H257" s="2">
        <f t="shared" si="74"/>
        <v>0</v>
      </c>
      <c r="I257" s="2">
        <f t="shared" si="62"/>
        <v>0</v>
      </c>
      <c r="J257" s="2">
        <f t="shared" si="80"/>
        <v>0</v>
      </c>
      <c r="K257" s="2">
        <f t="shared" si="66"/>
        <v>0</v>
      </c>
      <c r="L257" s="2">
        <f t="shared" si="66"/>
        <v>0</v>
      </c>
      <c r="M257" s="2"/>
      <c r="N257" s="28">
        <f t="shared" si="81"/>
        <v>0</v>
      </c>
      <c r="O257" s="2">
        <f t="shared" si="75"/>
        <v>0</v>
      </c>
      <c r="P257" s="2">
        <f t="shared" si="76"/>
        <v>0</v>
      </c>
      <c r="R257">
        <f t="shared" si="77"/>
        <v>236</v>
      </c>
      <c r="S257" s="89">
        <f t="shared" si="67"/>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8"/>
        <v>8.7398315199127552E-2</v>
      </c>
      <c r="Y257" s="66">
        <f t="shared" si="68"/>
        <v>0</v>
      </c>
      <c r="Z257" s="72">
        <f t="shared" si="69"/>
        <v>0</v>
      </c>
      <c r="AA257" s="79">
        <f t="shared" si="70"/>
        <v>0</v>
      </c>
      <c r="AB257" s="81">
        <f t="shared" si="79"/>
        <v>0</v>
      </c>
      <c r="AD257" s="95">
        <f>locallinterp(R257,'BBG rates'!$N$10:$N$369,'BBG rates'!$P$10:$P$369)</f>
        <v>19.880413199147473</v>
      </c>
      <c r="AI257" s="185">
        <f t="shared" si="71"/>
        <v>236</v>
      </c>
      <c r="AJ257" s="127">
        <f>locallinterp(MIN(AI257,CAP_Senior*12),'BBG rates'!$X$24:$X$65,'BBG rates'!$Y$24:$Y$65)</f>
        <v>67.593201046754999</v>
      </c>
      <c r="AK257" s="127">
        <f>locallinterp(MIN(AI257,CAP_CB*12),'BBG rates'!$AA$25:$AA$40,'BBG rates'!$AC$25:$AC$40)</f>
        <v>11</v>
      </c>
      <c r="AL257" s="144">
        <f t="shared" si="72"/>
        <v>20.620844177948349</v>
      </c>
      <c r="AM257" s="142">
        <f>(SUMPRODUCT(AL257:AL$381,G257:G$381)+SUMPRODUCT(AL257:AL$381,H257:H$381))/12</f>
        <v>0</v>
      </c>
    </row>
    <row r="258" spans="1:39" x14ac:dyDescent="0.2">
      <c r="A258" s="7">
        <v>237</v>
      </c>
      <c r="B258" s="7">
        <v>118.5</v>
      </c>
      <c r="C258" s="7">
        <v>59.25</v>
      </c>
      <c r="D258" s="12">
        <f t="shared" si="64"/>
        <v>19.75</v>
      </c>
      <c r="E258" s="29">
        <f t="shared" si="63"/>
        <v>0</v>
      </c>
      <c r="F258" s="2">
        <f t="shared" si="65"/>
        <v>0</v>
      </c>
      <c r="G258" s="2">
        <f t="shared" si="73"/>
        <v>0</v>
      </c>
      <c r="H258" s="2">
        <f t="shared" si="74"/>
        <v>0</v>
      </c>
      <c r="I258" s="2">
        <f t="shared" si="62"/>
        <v>0</v>
      </c>
      <c r="J258" s="2">
        <f t="shared" si="80"/>
        <v>0</v>
      </c>
      <c r="K258" s="2">
        <f t="shared" si="66"/>
        <v>0</v>
      </c>
      <c r="L258" s="2">
        <f t="shared" si="66"/>
        <v>0</v>
      </c>
      <c r="M258" s="2"/>
      <c r="N258" s="28">
        <f t="shared" si="81"/>
        <v>0</v>
      </c>
      <c r="O258" s="2">
        <f t="shared" si="75"/>
        <v>0</v>
      </c>
      <c r="P258" s="2">
        <f t="shared" si="76"/>
        <v>0</v>
      </c>
      <c r="R258">
        <f t="shared" si="77"/>
        <v>237</v>
      </c>
      <c r="S258" s="89">
        <f t="shared" si="67"/>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8"/>
        <v>8.9038654885342794E-2</v>
      </c>
      <c r="Y258" s="66">
        <f t="shared" si="68"/>
        <v>0</v>
      </c>
      <c r="Z258" s="72">
        <f t="shared" si="69"/>
        <v>0</v>
      </c>
      <c r="AA258" s="79">
        <f t="shared" si="70"/>
        <v>0</v>
      </c>
      <c r="AB258" s="81">
        <f t="shared" si="79"/>
        <v>0</v>
      </c>
      <c r="AD258" s="95">
        <f>locallinterp(R258,'BBG rates'!$N$10:$N$369,'BBG rates'!$P$10:$P$369)</f>
        <v>19.962211126431001</v>
      </c>
      <c r="AI258" s="185">
        <f t="shared" si="71"/>
        <v>237</v>
      </c>
      <c r="AJ258" s="127">
        <f>locallinterp(MIN(AI258,CAP_Senior*12),'BBG rates'!$X$24:$X$65,'BBG rates'!$Y$24:$Y$65)</f>
        <v>67.674586407183241</v>
      </c>
      <c r="AK258" s="127">
        <f>locallinterp(MIN(AI258,CAP_CB*12),'BBG rates'!$AA$25:$AA$40,'BBG rates'!$AC$25:$AC$40)</f>
        <v>11</v>
      </c>
      <c r="AL258" s="144">
        <f t="shared" si="72"/>
        <v>20.634679689221151</v>
      </c>
      <c r="AM258" s="142">
        <f>(SUMPRODUCT(AL258:AL$381,G258:G$381)+SUMPRODUCT(AL258:AL$381,H258:H$381))/12</f>
        <v>0</v>
      </c>
    </row>
    <row r="259" spans="1:39" x14ac:dyDescent="0.2">
      <c r="A259" s="7">
        <v>238</v>
      </c>
      <c r="B259" s="7">
        <v>119</v>
      </c>
      <c r="C259" s="7">
        <v>59.5</v>
      </c>
      <c r="D259" s="12">
        <f t="shared" si="64"/>
        <v>19.833333333333332</v>
      </c>
      <c r="E259" s="29">
        <f t="shared" si="63"/>
        <v>0</v>
      </c>
      <c r="F259" s="2">
        <f t="shared" si="65"/>
        <v>0</v>
      </c>
      <c r="G259" s="2">
        <f t="shared" si="73"/>
        <v>0</v>
      </c>
      <c r="H259" s="2">
        <f t="shared" si="74"/>
        <v>0</v>
      </c>
      <c r="I259" s="2">
        <f t="shared" si="62"/>
        <v>0</v>
      </c>
      <c r="J259" s="2">
        <f t="shared" si="80"/>
        <v>0</v>
      </c>
      <c r="K259" s="2">
        <f t="shared" si="66"/>
        <v>0</v>
      </c>
      <c r="L259" s="2">
        <f t="shared" si="66"/>
        <v>0</v>
      </c>
      <c r="M259" s="2"/>
      <c r="N259" s="28">
        <f t="shared" si="81"/>
        <v>0</v>
      </c>
      <c r="O259" s="2">
        <f t="shared" si="75"/>
        <v>0</v>
      </c>
      <c r="P259" s="2">
        <f t="shared" si="76"/>
        <v>0</v>
      </c>
      <c r="R259">
        <f t="shared" si="77"/>
        <v>238</v>
      </c>
      <c r="S259" s="89">
        <f t="shared" si="67"/>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8"/>
        <v>0</v>
      </c>
      <c r="Z259" s="72">
        <f t="shared" si="69"/>
        <v>0</v>
      </c>
      <c r="AA259" s="79">
        <f t="shared" si="70"/>
        <v>0</v>
      </c>
      <c r="AB259" s="81">
        <f t="shared" si="79"/>
        <v>0</v>
      </c>
      <c r="AD259" s="95">
        <f>locallinterp(R259,'BBG rates'!$N$10:$N$369,'BBG rates'!$P$10:$P$369)</f>
        <v>20.043985419490099</v>
      </c>
      <c r="AI259" s="185">
        <f t="shared" si="71"/>
        <v>238</v>
      </c>
      <c r="AJ259" s="127">
        <f>locallinterp(MIN(AI259,CAP_Senior*12),'BBG rates'!$X$24:$X$65,'BBG rates'!$Y$24:$Y$65)</f>
        <v>67.755971767611499</v>
      </c>
      <c r="AK259" s="127">
        <f>locallinterp(MIN(AI259,CAP_CB*12),'BBG rates'!$AA$25:$AA$40,'BBG rates'!$AC$25:$AC$40)</f>
        <v>11</v>
      </c>
      <c r="AL259" s="144">
        <f t="shared" si="72"/>
        <v>20.648515200493954</v>
      </c>
      <c r="AM259" s="142">
        <f>(SUMPRODUCT(AL259:AL$381,G259:G$381)+SUMPRODUCT(AL259:AL$381,H259:H$381))/12</f>
        <v>0</v>
      </c>
    </row>
    <row r="260" spans="1:39" x14ac:dyDescent="0.2">
      <c r="A260" s="7">
        <v>239</v>
      </c>
      <c r="B260" s="7">
        <v>119.5</v>
      </c>
      <c r="C260" s="7">
        <v>59.75</v>
      </c>
      <c r="D260" s="12">
        <f t="shared" si="64"/>
        <v>19.916666666666668</v>
      </c>
      <c r="E260" s="29">
        <f t="shared" si="63"/>
        <v>0</v>
      </c>
      <c r="F260" s="2">
        <f t="shared" si="65"/>
        <v>0</v>
      </c>
      <c r="G260" s="2">
        <f t="shared" si="73"/>
        <v>0</v>
      </c>
      <c r="H260" s="2">
        <f t="shared" si="74"/>
        <v>0</v>
      </c>
      <c r="I260" s="2">
        <f t="shared" si="62"/>
        <v>0</v>
      </c>
      <c r="J260" s="2">
        <f t="shared" si="80"/>
        <v>0</v>
      </c>
      <c r="K260" s="2">
        <f t="shared" si="66"/>
        <v>0</v>
      </c>
      <c r="L260" s="2">
        <f t="shared" si="66"/>
        <v>0</v>
      </c>
      <c r="M260" s="2"/>
      <c r="N260" s="28">
        <f>IF($A260&lt;=$I$8,N259-P260,0)</f>
        <v>0</v>
      </c>
      <c r="O260" s="2">
        <f t="shared" si="75"/>
        <v>0</v>
      </c>
      <c r="P260" s="2">
        <f t="shared" si="76"/>
        <v>0</v>
      </c>
      <c r="R260">
        <f t="shared" si="77"/>
        <v>239</v>
      </c>
      <c r="S260" s="89">
        <f t="shared" si="67"/>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8"/>
        <v>9.2319260270823378E-2</v>
      </c>
      <c r="Y260" s="66">
        <f t="shared" si="68"/>
        <v>0</v>
      </c>
      <c r="Z260" s="72">
        <f t="shared" si="69"/>
        <v>0</v>
      </c>
      <c r="AA260" s="79">
        <f t="shared" si="70"/>
        <v>0</v>
      </c>
      <c r="AB260" s="81">
        <f t="shared" si="79"/>
        <v>0</v>
      </c>
      <c r="AD260" s="95">
        <f>locallinterp(R260,'BBG rates'!$N$10:$N$369,'BBG rates'!$P$10:$P$369)</f>
        <v>20.125736254461067</v>
      </c>
      <c r="AI260" s="185">
        <f t="shared" si="71"/>
        <v>239</v>
      </c>
      <c r="AJ260" s="127">
        <f>locallinterp(MIN(AI260,CAP_Senior*12),'BBG rates'!$X$24:$X$65,'BBG rates'!$Y$24:$Y$65)</f>
        <v>67.837357128039741</v>
      </c>
      <c r="AK260" s="127">
        <f>locallinterp(MIN(AI260,CAP_CB*12),'BBG rates'!$AA$25:$AA$40,'BBG rates'!$AC$25:$AC$40)</f>
        <v>11</v>
      </c>
      <c r="AL260" s="144">
        <f t="shared" si="72"/>
        <v>20.662350711766756</v>
      </c>
      <c r="AM260" s="142">
        <f>(SUMPRODUCT(AL260:AL$381,G260:G$381)+SUMPRODUCT(AL260:AL$381,H260:H$381))/12</f>
        <v>0</v>
      </c>
    </row>
    <row r="261" spans="1:39" x14ac:dyDescent="0.2">
      <c r="A261" s="7">
        <v>240</v>
      </c>
      <c r="B261" s="7">
        <v>120</v>
      </c>
      <c r="C261" s="7">
        <v>60</v>
      </c>
      <c r="D261" s="12">
        <f t="shared" si="64"/>
        <v>20</v>
      </c>
      <c r="E261" s="29">
        <f t="shared" si="63"/>
        <v>0</v>
      </c>
      <c r="F261" s="2">
        <f t="shared" si="65"/>
        <v>0</v>
      </c>
      <c r="G261" s="2">
        <f t="shared" si="73"/>
        <v>0</v>
      </c>
      <c r="H261" s="2">
        <f t="shared" si="74"/>
        <v>0</v>
      </c>
      <c r="I261" s="2">
        <f t="shared" si="62"/>
        <v>0</v>
      </c>
      <c r="J261" s="2">
        <f t="shared" si="80"/>
        <v>0</v>
      </c>
      <c r="K261" s="2">
        <f t="shared" si="66"/>
        <v>0</v>
      </c>
      <c r="L261" s="2">
        <f t="shared" si="66"/>
        <v>0</v>
      </c>
      <c r="M261" s="2"/>
      <c r="N261" s="28">
        <f t="shared" si="81"/>
        <v>0</v>
      </c>
      <c r="O261" s="2">
        <f t="shared" si="75"/>
        <v>0</v>
      </c>
      <c r="P261" s="2">
        <f t="shared" si="76"/>
        <v>0</v>
      </c>
      <c r="R261">
        <f t="shared" si="77"/>
        <v>240</v>
      </c>
      <c r="S261" s="89">
        <f t="shared" si="67"/>
        <v>0</v>
      </c>
      <c r="T261" s="89">
        <f>IF(AND(S261=0,S260&gt;0),SUM($G261:$H$381),S261)</f>
        <v>0</v>
      </c>
      <c r="U261" s="82">
        <f>SUM(T261:T$381)</f>
        <v>0</v>
      </c>
      <c r="V261" s="68">
        <f>localspline(R261,'BBG rates'!$G$10:$G$27,'BBG rates'!$K$10:$K$27)</f>
        <v>0.98073065280914307</v>
      </c>
      <c r="W261" s="68">
        <f>locallinterp(R261,'BBG rates'!$G$10:$G$27,'BBG rates'!$J$10:$J$27)</f>
        <v>9.4E-2</v>
      </c>
      <c r="X261" s="56">
        <f t="shared" si="78"/>
        <v>9.3959525971420987E-2</v>
      </c>
      <c r="Y261" s="66">
        <f t="shared" si="68"/>
        <v>0</v>
      </c>
      <c r="Z261" s="72">
        <f t="shared" si="69"/>
        <v>0</v>
      </c>
      <c r="AA261" s="79">
        <f t="shared" si="70"/>
        <v>0</v>
      </c>
      <c r="AB261" s="81">
        <f t="shared" si="79"/>
        <v>0</v>
      </c>
      <c r="AD261" s="95">
        <f>locallinterp(R261,'BBG rates'!$N$10:$N$369,'BBG rates'!$P$10:$P$369)</f>
        <v>20.207463808861828</v>
      </c>
      <c r="AI261" s="185">
        <f t="shared" si="71"/>
        <v>240</v>
      </c>
      <c r="AJ261" s="127">
        <f>locallinterp(MIN(AI261,CAP_Senior*12),'BBG rates'!$X$24:$X$65,'BBG rates'!$Y$24:$Y$65)</f>
        <v>67.918742488467984</v>
      </c>
      <c r="AK261" s="127">
        <f>locallinterp(MIN(AI261,CAP_CB*12),'BBG rates'!$AA$25:$AA$40,'BBG rates'!$AC$25:$AC$40)</f>
        <v>11</v>
      </c>
      <c r="AL261" s="144">
        <f t="shared" si="72"/>
        <v>20.676186223039558</v>
      </c>
      <c r="AM261" s="142">
        <f>(SUMPRODUCT(AL261:AL$381,G261:G$381)+SUMPRODUCT(AL261:AL$381,H261:H$381))/12</f>
        <v>0</v>
      </c>
    </row>
    <row r="262" spans="1:39" x14ac:dyDescent="0.2">
      <c r="A262" s="7">
        <v>241</v>
      </c>
      <c r="B262" s="7">
        <v>120.5</v>
      </c>
      <c r="C262" s="7">
        <v>60.25</v>
      </c>
      <c r="D262" s="12">
        <f t="shared" si="64"/>
        <v>20.083333333333332</v>
      </c>
      <c r="E262" s="29">
        <f t="shared" si="63"/>
        <v>0</v>
      </c>
      <c r="F262" s="2">
        <f t="shared" si="65"/>
        <v>0</v>
      </c>
      <c r="G262" s="2">
        <f t="shared" si="73"/>
        <v>0</v>
      </c>
      <c r="H262" s="2">
        <f t="shared" si="74"/>
        <v>0</v>
      </c>
      <c r="I262" s="2">
        <f t="shared" si="62"/>
        <v>0</v>
      </c>
      <c r="J262" s="2">
        <f t="shared" si="80"/>
        <v>0</v>
      </c>
      <c r="K262" s="2">
        <f t="shared" si="66"/>
        <v>0</v>
      </c>
      <c r="L262" s="2">
        <f t="shared" si="66"/>
        <v>0</v>
      </c>
      <c r="M262" s="2"/>
      <c r="N262" s="28">
        <f t="shared" si="81"/>
        <v>0</v>
      </c>
      <c r="O262" s="2">
        <f t="shared" si="75"/>
        <v>0</v>
      </c>
      <c r="P262" s="2">
        <f t="shared" si="76"/>
        <v>0</v>
      </c>
      <c r="R262">
        <f t="shared" si="77"/>
        <v>241</v>
      </c>
      <c r="S262" s="89">
        <f t="shared" si="67"/>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8"/>
        <v>9.4425789892493839E-2</v>
      </c>
      <c r="Y262" s="66">
        <f t="shared" si="68"/>
        <v>0</v>
      </c>
      <c r="Z262" s="72">
        <f t="shared" si="69"/>
        <v>0</v>
      </c>
      <c r="AA262" s="79">
        <f t="shared" si="70"/>
        <v>0</v>
      </c>
      <c r="AB262" s="81">
        <f t="shared" si="79"/>
        <v>0</v>
      </c>
      <c r="AD262" s="95">
        <f>locallinterp(R262,'BBG rates'!$N$10:$N$369,'BBG rates'!$P$10:$P$369)</f>
        <v>20.289168262670703</v>
      </c>
      <c r="AI262" s="185">
        <f t="shared" si="71"/>
        <v>241</v>
      </c>
      <c r="AJ262" s="127">
        <f>locallinterp(MIN(AI262,CAP_Senior*12),'BBG rates'!$X$24:$X$65,'BBG rates'!$Y$24:$Y$65)</f>
        <v>67.918742488467984</v>
      </c>
      <c r="AK262" s="127">
        <f>locallinterp(MIN(AI262,CAP_CB*12),'BBG rates'!$AA$25:$AA$40,'BBG rates'!$AC$25:$AC$40)</f>
        <v>11</v>
      </c>
      <c r="AL262" s="144">
        <f t="shared" si="72"/>
        <v>20.676186223039558</v>
      </c>
      <c r="AM262" s="142">
        <f>(SUMPRODUCT(AL262:AL$381,G262:G$381)+SUMPRODUCT(AL262:AL$381,H262:H$381))/12</f>
        <v>0</v>
      </c>
    </row>
    <row r="263" spans="1:39" x14ac:dyDescent="0.2">
      <c r="A263" s="7">
        <v>242</v>
      </c>
      <c r="B263" s="7">
        <v>121</v>
      </c>
      <c r="C263" s="7">
        <v>60.5</v>
      </c>
      <c r="D263" s="12">
        <f t="shared" si="64"/>
        <v>20.166666666666668</v>
      </c>
      <c r="E263" s="29">
        <f t="shared" si="63"/>
        <v>0</v>
      </c>
      <c r="F263" s="2">
        <f t="shared" si="65"/>
        <v>0</v>
      </c>
      <c r="G263" s="2">
        <f t="shared" si="73"/>
        <v>0</v>
      </c>
      <c r="H263" s="2">
        <f t="shared" si="74"/>
        <v>0</v>
      </c>
      <c r="I263" s="2">
        <f t="shared" si="62"/>
        <v>0</v>
      </c>
      <c r="J263" s="2">
        <f t="shared" si="80"/>
        <v>0</v>
      </c>
      <c r="K263" s="2">
        <f t="shared" si="66"/>
        <v>0</v>
      </c>
      <c r="L263" s="2">
        <f t="shared" si="66"/>
        <v>0</v>
      </c>
      <c r="M263" s="2"/>
      <c r="N263" s="28">
        <f t="shared" si="81"/>
        <v>0</v>
      </c>
      <c r="O263" s="2">
        <f t="shared" si="75"/>
        <v>0</v>
      </c>
      <c r="P263" s="2">
        <f t="shared" si="76"/>
        <v>0</v>
      </c>
      <c r="R263">
        <f t="shared" si="77"/>
        <v>242</v>
      </c>
      <c r="S263" s="89">
        <f t="shared" si="67"/>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8"/>
        <v>9.4892051821027223E-2</v>
      </c>
      <c r="Y263" s="66">
        <f t="shared" si="68"/>
        <v>0</v>
      </c>
      <c r="Z263" s="72">
        <f t="shared" si="69"/>
        <v>0</v>
      </c>
      <c r="AA263" s="79">
        <f t="shared" si="70"/>
        <v>0</v>
      </c>
      <c r="AB263" s="81">
        <f t="shared" si="79"/>
        <v>0</v>
      </c>
      <c r="AD263" s="95">
        <f>locallinterp(R263,'BBG rates'!$N$10:$N$369,'BBG rates'!$P$10:$P$369)</f>
        <v>20.370849792297783</v>
      </c>
      <c r="AI263" s="185">
        <f t="shared" si="71"/>
        <v>242</v>
      </c>
      <c r="AJ263" s="127">
        <f>locallinterp(MIN(AI263,CAP_Senior*12),'BBG rates'!$X$24:$X$65,'BBG rates'!$Y$24:$Y$65)</f>
        <v>67.918742488467984</v>
      </c>
      <c r="AK263" s="127">
        <f>locallinterp(MIN(AI263,CAP_CB*12),'BBG rates'!$AA$25:$AA$40,'BBG rates'!$AC$25:$AC$40)</f>
        <v>11</v>
      </c>
      <c r="AL263" s="144">
        <f t="shared" si="72"/>
        <v>20.676186223039558</v>
      </c>
      <c r="AM263" s="142">
        <f>(SUMPRODUCT(AL263:AL$381,G263:G$381)+SUMPRODUCT(AL263:AL$381,H263:H$381))/12</f>
        <v>0</v>
      </c>
    </row>
    <row r="264" spans="1:39" x14ac:dyDescent="0.2">
      <c r="A264" s="7">
        <v>243</v>
      </c>
      <c r="B264" s="7">
        <v>121.5</v>
      </c>
      <c r="C264" s="7">
        <v>60.75</v>
      </c>
      <c r="D264" s="12">
        <f t="shared" si="64"/>
        <v>20.25</v>
      </c>
      <c r="E264" s="29">
        <f t="shared" si="63"/>
        <v>0</v>
      </c>
      <c r="F264" s="2">
        <f t="shared" si="65"/>
        <v>0</v>
      </c>
      <c r="G264" s="2">
        <f t="shared" si="73"/>
        <v>0</v>
      </c>
      <c r="H264" s="2">
        <f t="shared" si="74"/>
        <v>0</v>
      </c>
      <c r="I264" s="2">
        <f t="shared" si="62"/>
        <v>0</v>
      </c>
      <c r="J264" s="2">
        <f t="shared" si="80"/>
        <v>0</v>
      </c>
      <c r="K264" s="2">
        <f t="shared" si="66"/>
        <v>0</v>
      </c>
      <c r="L264" s="2">
        <f t="shared" si="66"/>
        <v>0</v>
      </c>
      <c r="M264" s="2"/>
      <c r="N264" s="28">
        <f t="shared" si="81"/>
        <v>0</v>
      </c>
      <c r="O264" s="2">
        <f t="shared" si="75"/>
        <v>0</v>
      </c>
      <c r="P264" s="2">
        <f t="shared" si="76"/>
        <v>0</v>
      </c>
      <c r="R264">
        <f t="shared" si="77"/>
        <v>243</v>
      </c>
      <c r="S264" s="89">
        <f t="shared" si="67"/>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8"/>
        <v>9.5358311756754688E-2</v>
      </c>
      <c r="Y264" s="66">
        <f t="shared" si="68"/>
        <v>0</v>
      </c>
      <c r="Z264" s="72">
        <f t="shared" si="69"/>
        <v>0</v>
      </c>
      <c r="AA264" s="79">
        <f t="shared" si="70"/>
        <v>0</v>
      </c>
      <c r="AB264" s="81">
        <f t="shared" si="79"/>
        <v>0</v>
      </c>
      <c r="AD264" s="95">
        <f>locallinterp(R264,'BBG rates'!$N$10:$N$369,'BBG rates'!$P$10:$P$369)</f>
        <v>20.452508586600334</v>
      </c>
      <c r="AI264" s="185">
        <f t="shared" si="71"/>
        <v>243</v>
      </c>
      <c r="AJ264" s="127">
        <f>locallinterp(MIN(AI264,CAP_Senior*12),'BBG rates'!$X$24:$X$65,'BBG rates'!$Y$24:$Y$65)</f>
        <v>67.918742488467984</v>
      </c>
      <c r="AK264" s="127">
        <f>locallinterp(MIN(AI264,CAP_CB*12),'BBG rates'!$AA$25:$AA$40,'BBG rates'!$AC$25:$AC$40)</f>
        <v>11</v>
      </c>
      <c r="AL264" s="144">
        <f t="shared" si="72"/>
        <v>20.676186223039558</v>
      </c>
      <c r="AM264" s="142">
        <f>(SUMPRODUCT(AL264:AL$381,G264:G$381)+SUMPRODUCT(AL264:AL$381,H264:H$381))/12</f>
        <v>0</v>
      </c>
    </row>
    <row r="265" spans="1:39" x14ac:dyDescent="0.2">
      <c r="A265" s="7">
        <v>244</v>
      </c>
      <c r="B265" s="7">
        <v>122</v>
      </c>
      <c r="C265" s="7">
        <v>61</v>
      </c>
      <c r="D265" s="12">
        <f t="shared" si="64"/>
        <v>20.333333333333332</v>
      </c>
      <c r="E265" s="29">
        <f t="shared" si="63"/>
        <v>0</v>
      </c>
      <c r="F265" s="2">
        <f t="shared" si="65"/>
        <v>0</v>
      </c>
      <c r="G265" s="2">
        <f t="shared" si="73"/>
        <v>0</v>
      </c>
      <c r="H265" s="2">
        <f t="shared" si="74"/>
        <v>0</v>
      </c>
      <c r="I265" s="2">
        <f t="shared" si="62"/>
        <v>0</v>
      </c>
      <c r="J265" s="2">
        <f t="shared" si="80"/>
        <v>0</v>
      </c>
      <c r="K265" s="2">
        <f t="shared" si="66"/>
        <v>0</v>
      </c>
      <c r="L265" s="2">
        <f t="shared" si="66"/>
        <v>0</v>
      </c>
      <c r="M265" s="2"/>
      <c r="N265" s="28">
        <f t="shared" si="81"/>
        <v>0</v>
      </c>
      <c r="O265" s="2">
        <f t="shared" si="75"/>
        <v>0</v>
      </c>
      <c r="P265" s="2">
        <f t="shared" si="76"/>
        <v>0</v>
      </c>
      <c r="R265">
        <f t="shared" si="77"/>
        <v>244</v>
      </c>
      <c r="S265" s="89">
        <f t="shared" si="67"/>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8"/>
        <v>9.5824569699942685E-2</v>
      </c>
      <c r="Y265" s="66">
        <f t="shared" si="68"/>
        <v>0</v>
      </c>
      <c r="Z265" s="72">
        <f t="shared" si="69"/>
        <v>0</v>
      </c>
      <c r="AA265" s="79">
        <f t="shared" si="70"/>
        <v>0</v>
      </c>
      <c r="AB265" s="81">
        <f t="shared" si="79"/>
        <v>0</v>
      </c>
      <c r="AD265" s="95">
        <f>locallinterp(R265,'BBG rates'!$N$10:$N$369,'BBG rates'!$P$10:$P$369)</f>
        <v>20.534144831945778</v>
      </c>
      <c r="AI265" s="185">
        <f t="shared" si="71"/>
        <v>244</v>
      </c>
      <c r="AJ265" s="127">
        <f>locallinterp(MIN(AI265,CAP_Senior*12),'BBG rates'!$X$24:$X$65,'BBG rates'!$Y$24:$Y$65)</f>
        <v>67.918742488467984</v>
      </c>
      <c r="AK265" s="127">
        <f>locallinterp(MIN(AI265,CAP_CB*12),'BBG rates'!$AA$25:$AA$40,'BBG rates'!$AC$25:$AC$40)</f>
        <v>11</v>
      </c>
      <c r="AL265" s="144">
        <f t="shared" si="72"/>
        <v>20.676186223039558</v>
      </c>
      <c r="AM265" s="142">
        <f>(SUMPRODUCT(AL265:AL$381,G265:G$381)+SUMPRODUCT(AL265:AL$381,H265:H$381))/12</f>
        <v>0</v>
      </c>
    </row>
    <row r="266" spans="1:39" x14ac:dyDescent="0.2">
      <c r="A266" s="7">
        <v>245</v>
      </c>
      <c r="B266" s="7">
        <v>122.5</v>
      </c>
      <c r="C266" s="7">
        <v>61.25</v>
      </c>
      <c r="D266" s="12">
        <f t="shared" si="64"/>
        <v>20.416666666666668</v>
      </c>
      <c r="E266" s="29">
        <f t="shared" si="63"/>
        <v>0</v>
      </c>
      <c r="F266" s="2">
        <f t="shared" si="65"/>
        <v>0</v>
      </c>
      <c r="G266" s="2">
        <f t="shared" si="73"/>
        <v>0</v>
      </c>
      <c r="H266" s="2">
        <f t="shared" si="74"/>
        <v>0</v>
      </c>
      <c r="I266" s="2">
        <f t="shared" ref="I266:I329" si="82">SUM(F266:H266)</f>
        <v>0</v>
      </c>
      <c r="J266" s="2">
        <f t="shared" si="80"/>
        <v>0</v>
      </c>
      <c r="K266" s="2">
        <f t="shared" si="66"/>
        <v>0</v>
      </c>
      <c r="L266" s="2">
        <f t="shared" si="66"/>
        <v>0</v>
      </c>
      <c r="M266" s="2"/>
      <c r="N266" s="28">
        <f t="shared" si="81"/>
        <v>0</v>
      </c>
      <c r="O266" s="2">
        <f t="shared" si="75"/>
        <v>0</v>
      </c>
      <c r="P266" s="2">
        <f t="shared" si="76"/>
        <v>0</v>
      </c>
      <c r="R266">
        <f t="shared" si="77"/>
        <v>245</v>
      </c>
      <c r="S266" s="89">
        <f t="shared" si="67"/>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8"/>
        <v>9.6290825650324763E-2</v>
      </c>
      <c r="Y266" s="66">
        <f t="shared" si="68"/>
        <v>0</v>
      </c>
      <c r="Z266" s="72">
        <f t="shared" si="69"/>
        <v>0</v>
      </c>
      <c r="AA266" s="79">
        <f t="shared" si="70"/>
        <v>0</v>
      </c>
      <c r="AB266" s="81">
        <f t="shared" si="79"/>
        <v>0</v>
      </c>
      <c r="AD266" s="95">
        <f>locallinterp(R266,'BBG rates'!$N$10:$N$369,'BBG rates'!$P$10:$P$369)</f>
        <v>20.615758717190911</v>
      </c>
      <c r="AI266" s="185">
        <f t="shared" si="71"/>
        <v>245</v>
      </c>
      <c r="AJ266" s="127">
        <f>locallinterp(MIN(AI266,CAP_Senior*12),'BBG rates'!$X$24:$X$65,'BBG rates'!$Y$24:$Y$65)</f>
        <v>67.918742488467984</v>
      </c>
      <c r="AK266" s="127">
        <f>locallinterp(MIN(AI266,CAP_CB*12),'BBG rates'!$AA$25:$AA$40,'BBG rates'!$AC$25:$AC$40)</f>
        <v>11</v>
      </c>
      <c r="AL266" s="144">
        <f t="shared" si="72"/>
        <v>20.676186223039558</v>
      </c>
      <c r="AM266" s="142">
        <f>(SUMPRODUCT(AL266:AL$381,G266:G$381)+SUMPRODUCT(AL266:AL$381,H266:H$381))/12</f>
        <v>0</v>
      </c>
    </row>
    <row r="267" spans="1:39" x14ac:dyDescent="0.2">
      <c r="A267" s="7">
        <v>246</v>
      </c>
      <c r="B267" s="7">
        <v>123</v>
      </c>
      <c r="C267" s="7">
        <v>61.5</v>
      </c>
      <c r="D267" s="12">
        <f t="shared" si="64"/>
        <v>20.5</v>
      </c>
      <c r="E267" s="29">
        <f t="shared" ref="E267:E330" si="83">IF($A267&lt;=$I$8,E266-G267-H267,0)</f>
        <v>0</v>
      </c>
      <c r="F267" s="2">
        <f t="shared" si="65"/>
        <v>0</v>
      </c>
      <c r="G267" s="2">
        <f t="shared" si="73"/>
        <v>0</v>
      </c>
      <c r="H267" s="2">
        <f t="shared" si="74"/>
        <v>0</v>
      </c>
      <c r="I267" s="2">
        <f t="shared" si="82"/>
        <v>0</v>
      </c>
      <c r="J267" s="2">
        <f t="shared" si="80"/>
        <v>0</v>
      </c>
      <c r="K267" s="2">
        <f t="shared" si="66"/>
        <v>0</v>
      </c>
      <c r="L267" s="2">
        <f t="shared" si="66"/>
        <v>0</v>
      </c>
      <c r="M267" s="2"/>
      <c r="N267" s="28">
        <f t="shared" si="81"/>
        <v>0</v>
      </c>
      <c r="O267" s="2">
        <f t="shared" si="75"/>
        <v>0</v>
      </c>
      <c r="P267" s="2">
        <f t="shared" si="76"/>
        <v>0</v>
      </c>
      <c r="R267">
        <f t="shared" si="77"/>
        <v>246</v>
      </c>
      <c r="S267" s="89">
        <f t="shared" si="67"/>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8"/>
        <v>9.6757079608167373E-2</v>
      </c>
      <c r="Y267" s="66">
        <f t="shared" si="68"/>
        <v>0</v>
      </c>
      <c r="Z267" s="72">
        <f t="shared" si="69"/>
        <v>0</v>
      </c>
      <c r="AA267" s="79">
        <f t="shared" si="70"/>
        <v>0</v>
      </c>
      <c r="AB267" s="81">
        <f t="shared" si="79"/>
        <v>0</v>
      </c>
      <c r="AD267" s="95">
        <f>locallinterp(R267,'BBG rates'!$N$10:$N$369,'BBG rates'!$P$10:$P$369)</f>
        <v>20.697350433672749</v>
      </c>
      <c r="AI267" s="185">
        <f t="shared" si="71"/>
        <v>246</v>
      </c>
      <c r="AJ267" s="127">
        <f>locallinterp(MIN(AI267,CAP_Senior*12),'BBG rates'!$X$24:$X$65,'BBG rates'!$Y$24:$Y$65)</f>
        <v>67.918742488467984</v>
      </c>
      <c r="AK267" s="127">
        <f>locallinterp(MIN(AI267,CAP_CB*12),'BBG rates'!$AA$25:$AA$40,'BBG rates'!$AC$25:$AC$40)</f>
        <v>11</v>
      </c>
      <c r="AL267" s="144">
        <f t="shared" si="72"/>
        <v>20.676186223039558</v>
      </c>
      <c r="AM267" s="142">
        <f>(SUMPRODUCT(AL267:AL$381,G267:G$381)+SUMPRODUCT(AL267:AL$381,H267:H$381))/12</f>
        <v>0</v>
      </c>
    </row>
    <row r="268" spans="1:39" x14ac:dyDescent="0.2">
      <c r="A268" s="7">
        <v>247</v>
      </c>
      <c r="B268" s="7">
        <v>123.5</v>
      </c>
      <c r="C268" s="7">
        <v>61.75</v>
      </c>
      <c r="D268" s="12">
        <f t="shared" si="64"/>
        <v>20.583333333333332</v>
      </c>
      <c r="E268" s="29">
        <f t="shared" si="83"/>
        <v>0</v>
      </c>
      <c r="F268" s="2">
        <f t="shared" si="65"/>
        <v>0</v>
      </c>
      <c r="G268" s="2">
        <f t="shared" si="73"/>
        <v>0</v>
      </c>
      <c r="H268" s="2">
        <f t="shared" si="74"/>
        <v>0</v>
      </c>
      <c r="I268" s="2">
        <f t="shared" si="82"/>
        <v>0</v>
      </c>
      <c r="J268" s="2">
        <f t="shared" si="80"/>
        <v>0</v>
      </c>
      <c r="K268" s="2">
        <f t="shared" si="66"/>
        <v>0</v>
      </c>
      <c r="L268" s="2">
        <f t="shared" si="66"/>
        <v>0</v>
      </c>
      <c r="M268" s="2"/>
      <c r="N268" s="28">
        <f t="shared" si="81"/>
        <v>0</v>
      </c>
      <c r="O268" s="2">
        <f t="shared" si="75"/>
        <v>0</v>
      </c>
      <c r="P268" s="2">
        <f t="shared" si="76"/>
        <v>0</v>
      </c>
      <c r="R268">
        <f t="shared" si="77"/>
        <v>247</v>
      </c>
      <c r="S268" s="89">
        <f t="shared" si="67"/>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8"/>
        <v>9.7223331573470517E-2</v>
      </c>
      <c r="Y268" s="66">
        <f t="shared" si="68"/>
        <v>0</v>
      </c>
      <c r="Z268" s="72">
        <f t="shared" si="69"/>
        <v>0</v>
      </c>
      <c r="AA268" s="79">
        <f t="shared" si="70"/>
        <v>0</v>
      </c>
      <c r="AB268" s="81">
        <f t="shared" si="79"/>
        <v>0</v>
      </c>
      <c r="AD268" s="95">
        <f>locallinterp(R268,'BBG rates'!$N$10:$N$369,'BBG rates'!$P$10:$P$369)</f>
        <v>20.778920175236557</v>
      </c>
      <c r="AI268" s="185">
        <f t="shared" si="71"/>
        <v>247</v>
      </c>
      <c r="AJ268" s="127">
        <f>locallinterp(MIN(AI268,CAP_Senior*12),'BBG rates'!$X$24:$X$65,'BBG rates'!$Y$24:$Y$65)</f>
        <v>67.918742488467984</v>
      </c>
      <c r="AK268" s="127">
        <f>locallinterp(MIN(AI268,CAP_CB*12),'BBG rates'!$AA$25:$AA$40,'BBG rates'!$AC$25:$AC$40)</f>
        <v>11</v>
      </c>
      <c r="AL268" s="144">
        <f t="shared" si="72"/>
        <v>20.676186223039558</v>
      </c>
      <c r="AM268" s="142">
        <f>(SUMPRODUCT(AL268:AL$381,G268:G$381)+SUMPRODUCT(AL268:AL$381,H268:H$381))/12</f>
        <v>0</v>
      </c>
    </row>
    <row r="269" spans="1:39" x14ac:dyDescent="0.2">
      <c r="A269" s="7">
        <v>248</v>
      </c>
      <c r="B269" s="7">
        <v>124</v>
      </c>
      <c r="C269" s="7">
        <v>62</v>
      </c>
      <c r="D269" s="12">
        <f t="shared" si="64"/>
        <v>20.666666666666668</v>
      </c>
      <c r="E269" s="29">
        <f t="shared" si="83"/>
        <v>0</v>
      </c>
      <c r="F269" s="2">
        <f t="shared" si="65"/>
        <v>0</v>
      </c>
      <c r="G269" s="2">
        <f t="shared" si="73"/>
        <v>0</v>
      </c>
      <c r="H269" s="2">
        <f t="shared" si="74"/>
        <v>0</v>
      </c>
      <c r="I269" s="2">
        <f t="shared" si="82"/>
        <v>0</v>
      </c>
      <c r="J269" s="2">
        <f t="shared" si="80"/>
        <v>0</v>
      </c>
      <c r="K269" s="2">
        <f t="shared" si="66"/>
        <v>0</v>
      </c>
      <c r="L269" s="2">
        <f t="shared" si="66"/>
        <v>0</v>
      </c>
      <c r="M269" s="2"/>
      <c r="N269" s="28">
        <f t="shared" si="81"/>
        <v>0</v>
      </c>
      <c r="O269" s="2">
        <f t="shared" si="75"/>
        <v>0</v>
      </c>
      <c r="P269" s="2">
        <f t="shared" si="76"/>
        <v>0</v>
      </c>
      <c r="R269">
        <f t="shared" si="77"/>
        <v>248</v>
      </c>
      <c r="S269" s="89">
        <f t="shared" si="67"/>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8"/>
        <v>9.7689581546234194E-2</v>
      </c>
      <c r="Y269" s="66">
        <f t="shared" si="68"/>
        <v>0</v>
      </c>
      <c r="Z269" s="72">
        <f t="shared" si="69"/>
        <v>0</v>
      </c>
      <c r="AA269" s="79">
        <f t="shared" si="70"/>
        <v>0</v>
      </c>
      <c r="AB269" s="81">
        <f t="shared" si="79"/>
        <v>0</v>
      </c>
      <c r="AD269" s="95">
        <f>locallinterp(R269,'BBG rates'!$N$10:$N$369,'BBG rates'!$P$10:$P$369)</f>
        <v>20.860468138207235</v>
      </c>
      <c r="AI269" s="185">
        <f t="shared" si="71"/>
        <v>248</v>
      </c>
      <c r="AJ269" s="127">
        <f>locallinterp(MIN(AI269,CAP_Senior*12),'BBG rates'!$X$24:$X$65,'BBG rates'!$Y$24:$Y$65)</f>
        <v>67.918742488467984</v>
      </c>
      <c r="AK269" s="127">
        <f>locallinterp(MIN(AI269,CAP_CB*12),'BBG rates'!$AA$25:$AA$40,'BBG rates'!$AC$25:$AC$40)</f>
        <v>11</v>
      </c>
      <c r="AL269" s="144">
        <f t="shared" si="72"/>
        <v>20.676186223039558</v>
      </c>
      <c r="AM269" s="142">
        <f>(SUMPRODUCT(AL269:AL$381,G269:G$381)+SUMPRODUCT(AL269:AL$381,H269:H$381))/12</f>
        <v>0</v>
      </c>
    </row>
    <row r="270" spans="1:39" x14ac:dyDescent="0.2">
      <c r="A270" s="7">
        <v>249</v>
      </c>
      <c r="B270" s="7">
        <v>124.5</v>
      </c>
      <c r="C270" s="7">
        <v>62.25</v>
      </c>
      <c r="D270" s="12">
        <f t="shared" si="64"/>
        <v>20.75</v>
      </c>
      <c r="E270" s="29">
        <f t="shared" si="83"/>
        <v>0</v>
      </c>
      <c r="F270" s="2">
        <f t="shared" si="65"/>
        <v>0</v>
      </c>
      <c r="G270" s="2">
        <f t="shared" si="73"/>
        <v>0</v>
      </c>
      <c r="H270" s="2">
        <f t="shared" si="74"/>
        <v>0</v>
      </c>
      <c r="I270" s="2">
        <f t="shared" si="82"/>
        <v>0</v>
      </c>
      <c r="J270" s="2">
        <f t="shared" si="80"/>
        <v>0</v>
      </c>
      <c r="K270" s="2">
        <f t="shared" si="66"/>
        <v>0</v>
      </c>
      <c r="L270" s="2">
        <f t="shared" si="66"/>
        <v>0</v>
      </c>
      <c r="M270" s="2"/>
      <c r="N270" s="28">
        <f t="shared" si="81"/>
        <v>0</v>
      </c>
      <c r="O270" s="2">
        <f t="shared" si="75"/>
        <v>0</v>
      </c>
      <c r="P270" s="2">
        <f t="shared" si="76"/>
        <v>0</v>
      </c>
      <c r="R270">
        <f t="shared" si="77"/>
        <v>249</v>
      </c>
      <c r="S270" s="89">
        <f t="shared" si="67"/>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8"/>
        <v>9.8155829526191951E-2</v>
      </c>
      <c r="Y270" s="66">
        <f t="shared" si="68"/>
        <v>0</v>
      </c>
      <c r="Z270" s="72">
        <f t="shared" si="69"/>
        <v>0</v>
      </c>
      <c r="AA270" s="79">
        <f t="shared" si="70"/>
        <v>0</v>
      </c>
      <c r="AB270" s="81">
        <f t="shared" si="79"/>
        <v>0</v>
      </c>
      <c r="AD270" s="95">
        <f>locallinterp(R270,'BBG rates'!$N$10:$N$369,'BBG rates'!$P$10:$P$369)</f>
        <v>20.941994521399064</v>
      </c>
      <c r="AI270" s="185">
        <f t="shared" si="71"/>
        <v>249</v>
      </c>
      <c r="AJ270" s="127">
        <f>locallinterp(MIN(AI270,CAP_Senior*12),'BBG rates'!$X$24:$X$65,'BBG rates'!$Y$24:$Y$65)</f>
        <v>67.918742488467984</v>
      </c>
      <c r="AK270" s="127">
        <f>locallinterp(MIN(AI270,CAP_CB*12),'BBG rates'!$AA$25:$AA$40,'BBG rates'!$AC$25:$AC$40)</f>
        <v>11</v>
      </c>
      <c r="AL270" s="144">
        <f t="shared" si="72"/>
        <v>20.676186223039558</v>
      </c>
      <c r="AM270" s="142">
        <f>(SUMPRODUCT(AL270:AL$381,G270:G$381)+SUMPRODUCT(AL270:AL$381,H270:H$381))/12</f>
        <v>0</v>
      </c>
    </row>
    <row r="271" spans="1:39" x14ac:dyDescent="0.2">
      <c r="A271" s="7">
        <v>250</v>
      </c>
      <c r="B271" s="7">
        <v>125</v>
      </c>
      <c r="C271" s="7">
        <v>62.5</v>
      </c>
      <c r="D271" s="12">
        <f t="shared" si="64"/>
        <v>20.833333333333332</v>
      </c>
      <c r="E271" s="29">
        <f t="shared" si="83"/>
        <v>0</v>
      </c>
      <c r="F271" s="2">
        <f t="shared" si="65"/>
        <v>0</v>
      </c>
      <c r="G271" s="2">
        <f t="shared" si="73"/>
        <v>0</v>
      </c>
      <c r="H271" s="2">
        <f t="shared" si="74"/>
        <v>0</v>
      </c>
      <c r="I271" s="2">
        <f t="shared" si="82"/>
        <v>0</v>
      </c>
      <c r="J271" s="2">
        <f t="shared" si="80"/>
        <v>0</v>
      </c>
      <c r="K271" s="2">
        <f t="shared" si="66"/>
        <v>0</v>
      </c>
      <c r="L271" s="2">
        <f t="shared" si="66"/>
        <v>0</v>
      </c>
      <c r="M271" s="2"/>
      <c r="N271" s="28">
        <f t="shared" si="81"/>
        <v>0</v>
      </c>
      <c r="O271" s="2">
        <f t="shared" si="75"/>
        <v>0</v>
      </c>
      <c r="P271" s="2">
        <f t="shared" si="76"/>
        <v>0</v>
      </c>
      <c r="R271">
        <f t="shared" si="77"/>
        <v>250</v>
      </c>
      <c r="S271" s="89">
        <f t="shared" si="67"/>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8"/>
        <v>9.8622075513876695E-2</v>
      </c>
      <c r="Y271" s="66">
        <f t="shared" si="68"/>
        <v>0</v>
      </c>
      <c r="Z271" s="72">
        <f t="shared" si="69"/>
        <v>0</v>
      </c>
      <c r="AA271" s="79">
        <f t="shared" si="70"/>
        <v>0</v>
      </c>
      <c r="AB271" s="81">
        <f t="shared" si="79"/>
        <v>0</v>
      </c>
      <c r="AD271" s="95">
        <f>locallinterp(R271,'BBG rates'!$N$10:$N$369,'BBG rates'!$P$10:$P$369)</f>
        <v>21.023499521141709</v>
      </c>
      <c r="AI271" s="185">
        <f t="shared" si="71"/>
        <v>250</v>
      </c>
      <c r="AJ271" s="127">
        <f>locallinterp(MIN(AI271,CAP_Senior*12),'BBG rates'!$X$24:$X$65,'BBG rates'!$Y$24:$Y$65)</f>
        <v>67.918742488467984</v>
      </c>
      <c r="AK271" s="127">
        <f>locallinterp(MIN(AI271,CAP_CB*12),'BBG rates'!$AA$25:$AA$40,'BBG rates'!$AC$25:$AC$40)</f>
        <v>11</v>
      </c>
      <c r="AL271" s="144">
        <f t="shared" si="72"/>
        <v>20.676186223039558</v>
      </c>
      <c r="AM271" s="142">
        <f>(SUMPRODUCT(AL271:AL$381,G271:G$381)+SUMPRODUCT(AL271:AL$381,H271:H$381))/12</f>
        <v>0</v>
      </c>
    </row>
    <row r="272" spans="1:39" x14ac:dyDescent="0.2">
      <c r="A272" s="7">
        <v>251</v>
      </c>
      <c r="B272" s="7">
        <v>125.5</v>
      </c>
      <c r="C272" s="7">
        <v>62.75</v>
      </c>
      <c r="D272" s="12">
        <f t="shared" si="64"/>
        <v>20.916666666666668</v>
      </c>
      <c r="E272" s="29">
        <f t="shared" si="83"/>
        <v>0</v>
      </c>
      <c r="F272" s="2">
        <f t="shared" si="65"/>
        <v>0</v>
      </c>
      <c r="G272" s="2">
        <f t="shared" si="73"/>
        <v>0</v>
      </c>
      <c r="H272" s="2">
        <f t="shared" si="74"/>
        <v>0</v>
      </c>
      <c r="I272" s="2">
        <f t="shared" si="82"/>
        <v>0</v>
      </c>
      <c r="J272" s="2">
        <f t="shared" si="80"/>
        <v>0</v>
      </c>
      <c r="K272" s="2">
        <f t="shared" si="66"/>
        <v>0</v>
      </c>
      <c r="L272" s="2">
        <f t="shared" si="66"/>
        <v>0</v>
      </c>
      <c r="M272" s="2"/>
      <c r="N272" s="28">
        <f t="shared" si="81"/>
        <v>0</v>
      </c>
      <c r="O272" s="2">
        <f t="shared" si="75"/>
        <v>0</v>
      </c>
      <c r="P272" s="2">
        <f t="shared" si="76"/>
        <v>0</v>
      </c>
      <c r="R272">
        <f t="shared" si="77"/>
        <v>251</v>
      </c>
      <c r="S272" s="89">
        <f t="shared" si="67"/>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8"/>
        <v>9.9088319509021971E-2</v>
      </c>
      <c r="Y272" s="66">
        <f t="shared" si="68"/>
        <v>0</v>
      </c>
      <c r="Z272" s="72">
        <f t="shared" si="69"/>
        <v>0</v>
      </c>
      <c r="AA272" s="79">
        <f t="shared" si="70"/>
        <v>0</v>
      </c>
      <c r="AB272" s="81">
        <f t="shared" si="79"/>
        <v>0</v>
      </c>
      <c r="AD272" s="95">
        <f>locallinterp(R272,'BBG rates'!$N$10:$N$369,'BBG rates'!$P$10:$P$369)</f>
        <v>21.104983346202705</v>
      </c>
      <c r="AI272" s="185">
        <f t="shared" si="71"/>
        <v>251</v>
      </c>
      <c r="AJ272" s="127">
        <f>locallinterp(MIN(AI272,CAP_Senior*12),'BBG rates'!$X$24:$X$65,'BBG rates'!$Y$24:$Y$65)</f>
        <v>67.918742488467984</v>
      </c>
      <c r="AK272" s="127">
        <f>locallinterp(MIN(AI272,CAP_CB*12),'BBG rates'!$AA$25:$AA$40,'BBG rates'!$AC$25:$AC$40)</f>
        <v>11</v>
      </c>
      <c r="AL272" s="144">
        <f t="shared" si="72"/>
        <v>20.676186223039558</v>
      </c>
      <c r="AM272" s="142">
        <f>(SUMPRODUCT(AL272:AL$381,G272:G$381)+SUMPRODUCT(AL272:AL$381,H272:H$381))/12</f>
        <v>0</v>
      </c>
    </row>
    <row r="273" spans="1:39" x14ac:dyDescent="0.2">
      <c r="A273" s="7">
        <v>252</v>
      </c>
      <c r="B273" s="7">
        <v>126</v>
      </c>
      <c r="C273" s="7">
        <v>63</v>
      </c>
      <c r="D273" s="12">
        <f t="shared" si="64"/>
        <v>21</v>
      </c>
      <c r="E273" s="29">
        <f t="shared" si="83"/>
        <v>0</v>
      </c>
      <c r="F273" s="2">
        <f t="shared" si="65"/>
        <v>0</v>
      </c>
      <c r="G273" s="2">
        <f t="shared" si="73"/>
        <v>0</v>
      </c>
      <c r="H273" s="2">
        <f t="shared" si="74"/>
        <v>0</v>
      </c>
      <c r="I273" s="2">
        <f t="shared" si="82"/>
        <v>0</v>
      </c>
      <c r="J273" s="2">
        <f t="shared" si="80"/>
        <v>0</v>
      </c>
      <c r="K273" s="2">
        <f t="shared" si="66"/>
        <v>0</v>
      </c>
      <c r="L273" s="2">
        <f t="shared" si="66"/>
        <v>0</v>
      </c>
      <c r="M273" s="2"/>
      <c r="N273" s="28">
        <f t="shared" si="81"/>
        <v>0</v>
      </c>
      <c r="O273" s="2">
        <f t="shared" si="75"/>
        <v>0</v>
      </c>
      <c r="P273" s="2">
        <f t="shared" si="76"/>
        <v>0</v>
      </c>
      <c r="R273">
        <f t="shared" si="77"/>
        <v>252</v>
      </c>
      <c r="S273" s="89">
        <f t="shared" si="67"/>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8"/>
        <v>9.9554561511361328E-2</v>
      </c>
      <c r="Y273" s="66">
        <f t="shared" si="68"/>
        <v>0</v>
      </c>
      <c r="Z273" s="72">
        <f t="shared" si="69"/>
        <v>0</v>
      </c>
      <c r="AA273" s="79">
        <f t="shared" si="70"/>
        <v>0</v>
      </c>
      <c r="AB273" s="81">
        <f t="shared" si="79"/>
        <v>0</v>
      </c>
      <c r="AD273" s="95">
        <f>locallinterp(R273,'BBG rates'!$N$10:$N$369,'BBG rates'!$P$10:$P$369)</f>
        <v>21.186446202864438</v>
      </c>
      <c r="AI273" s="185">
        <f t="shared" si="71"/>
        <v>252</v>
      </c>
      <c r="AJ273" s="127">
        <f>locallinterp(MIN(AI273,CAP_Senior*12),'BBG rates'!$X$24:$X$65,'BBG rates'!$Y$24:$Y$65)</f>
        <v>67.918742488467984</v>
      </c>
      <c r="AK273" s="127">
        <f>locallinterp(MIN(AI273,CAP_CB*12),'BBG rates'!$AA$25:$AA$40,'BBG rates'!$AC$25:$AC$40)</f>
        <v>11</v>
      </c>
      <c r="AL273" s="144">
        <f t="shared" si="72"/>
        <v>20.676186223039558</v>
      </c>
      <c r="AM273" s="142">
        <f>(SUMPRODUCT(AL273:AL$381,G273:G$381)+SUMPRODUCT(AL273:AL$381,H273:H$381))/12</f>
        <v>0</v>
      </c>
    </row>
    <row r="274" spans="1:39" x14ac:dyDescent="0.2">
      <c r="A274" s="7">
        <v>253</v>
      </c>
      <c r="B274" s="7">
        <v>126.5</v>
      </c>
      <c r="C274" s="7">
        <v>63.25</v>
      </c>
      <c r="D274" s="12">
        <f t="shared" si="64"/>
        <v>21.083333333333332</v>
      </c>
      <c r="E274" s="29">
        <f t="shared" si="83"/>
        <v>0</v>
      </c>
      <c r="F274" s="2">
        <f t="shared" si="65"/>
        <v>0</v>
      </c>
      <c r="G274" s="2">
        <f t="shared" si="73"/>
        <v>0</v>
      </c>
      <c r="H274" s="2">
        <f t="shared" si="74"/>
        <v>0</v>
      </c>
      <c r="I274" s="2">
        <f t="shared" si="82"/>
        <v>0</v>
      </c>
      <c r="J274" s="2">
        <f t="shared" si="80"/>
        <v>0</v>
      </c>
      <c r="K274" s="2">
        <f t="shared" si="66"/>
        <v>0</v>
      </c>
      <c r="L274" s="2">
        <f t="shared" si="66"/>
        <v>0</v>
      </c>
      <c r="M274" s="2"/>
      <c r="N274" s="28">
        <f t="shared" si="81"/>
        <v>0</v>
      </c>
      <c r="O274" s="2">
        <f t="shared" si="75"/>
        <v>0</v>
      </c>
      <c r="P274" s="2">
        <f t="shared" si="76"/>
        <v>0</v>
      </c>
      <c r="R274">
        <f t="shared" si="77"/>
        <v>253</v>
      </c>
      <c r="S274" s="89">
        <f t="shared" si="67"/>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8"/>
        <v>0.10002080152142767</v>
      </c>
      <c r="Y274" s="66">
        <f t="shared" si="68"/>
        <v>0</v>
      </c>
      <c r="Z274" s="72">
        <f t="shared" si="69"/>
        <v>0</v>
      </c>
      <c r="AA274" s="79">
        <f t="shared" si="70"/>
        <v>0</v>
      </c>
      <c r="AB274" s="81">
        <f t="shared" si="79"/>
        <v>0</v>
      </c>
      <c r="AD274" s="95">
        <f>locallinterp(R274,'BBG rates'!$N$10:$N$369,'BBG rates'!$P$10:$P$369)</f>
        <v>21.267888299898672</v>
      </c>
      <c r="AI274" s="185">
        <f t="shared" si="71"/>
        <v>253</v>
      </c>
      <c r="AJ274" s="127">
        <f>locallinterp(MIN(AI274,CAP_Senior*12),'BBG rates'!$X$24:$X$65,'BBG rates'!$Y$24:$Y$65)</f>
        <v>67.918742488467984</v>
      </c>
      <c r="AK274" s="127">
        <f>locallinterp(MIN(AI274,CAP_CB*12),'BBG rates'!$AA$25:$AA$40,'BBG rates'!$AC$25:$AC$40)</f>
        <v>11</v>
      </c>
      <c r="AL274" s="144">
        <f t="shared" si="72"/>
        <v>20.676186223039558</v>
      </c>
      <c r="AM274" s="142">
        <f>(SUMPRODUCT(AL274:AL$381,G274:G$381)+SUMPRODUCT(AL274:AL$381,H274:H$381))/12</f>
        <v>0</v>
      </c>
    </row>
    <row r="275" spans="1:39" x14ac:dyDescent="0.2">
      <c r="A275" s="7">
        <v>254</v>
      </c>
      <c r="B275" s="7">
        <v>127</v>
      </c>
      <c r="C275" s="7">
        <v>63.5</v>
      </c>
      <c r="D275" s="12">
        <f t="shared" si="64"/>
        <v>21.166666666666668</v>
      </c>
      <c r="E275" s="29">
        <f t="shared" si="83"/>
        <v>0</v>
      </c>
      <c r="F275" s="2">
        <f t="shared" si="65"/>
        <v>0</v>
      </c>
      <c r="G275" s="2">
        <f t="shared" si="73"/>
        <v>0</v>
      </c>
      <c r="H275" s="2">
        <f t="shared" si="74"/>
        <v>0</v>
      </c>
      <c r="I275" s="2">
        <f t="shared" si="82"/>
        <v>0</v>
      </c>
      <c r="J275" s="2">
        <f t="shared" si="80"/>
        <v>0</v>
      </c>
      <c r="K275" s="2">
        <f t="shared" si="66"/>
        <v>0</v>
      </c>
      <c r="L275" s="2">
        <f t="shared" si="66"/>
        <v>0</v>
      </c>
      <c r="M275" s="2"/>
      <c r="N275" s="28">
        <f t="shared" si="81"/>
        <v>0</v>
      </c>
      <c r="O275" s="2">
        <f t="shared" si="75"/>
        <v>0</v>
      </c>
      <c r="P275" s="2">
        <f t="shared" si="76"/>
        <v>0</v>
      </c>
      <c r="R275">
        <f t="shared" si="77"/>
        <v>254</v>
      </c>
      <c r="S275" s="89">
        <f t="shared" si="67"/>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8"/>
        <v>0.10048703953895455</v>
      </c>
      <c r="Y275" s="66">
        <f t="shared" si="68"/>
        <v>0</v>
      </c>
      <c r="Z275" s="72">
        <f t="shared" si="69"/>
        <v>0</v>
      </c>
      <c r="AA275" s="79">
        <f t="shared" si="70"/>
        <v>0</v>
      </c>
      <c r="AB275" s="81">
        <f t="shared" si="79"/>
        <v>0</v>
      </c>
      <c r="AD275" s="95">
        <f>locallinterp(R275,'BBG rates'!$N$10:$N$369,'BBG rates'!$P$10:$P$369)</f>
        <v>21.3493098435946</v>
      </c>
      <c r="AI275" s="185">
        <f t="shared" si="71"/>
        <v>254</v>
      </c>
      <c r="AJ275" s="127">
        <f>locallinterp(MIN(AI275,CAP_Senior*12),'BBG rates'!$X$24:$X$65,'BBG rates'!$Y$24:$Y$65)</f>
        <v>67.918742488467984</v>
      </c>
      <c r="AK275" s="127">
        <f>locallinterp(MIN(AI275,CAP_CB*12),'BBG rates'!$AA$25:$AA$40,'BBG rates'!$AC$25:$AC$40)</f>
        <v>11</v>
      </c>
      <c r="AL275" s="144">
        <f t="shared" si="72"/>
        <v>20.676186223039558</v>
      </c>
      <c r="AM275" s="142">
        <f>(SUMPRODUCT(AL275:AL$381,G275:G$381)+SUMPRODUCT(AL275:AL$381,H275:H$381))/12</f>
        <v>0</v>
      </c>
    </row>
    <row r="276" spans="1:39" x14ac:dyDescent="0.2">
      <c r="A276" s="7">
        <v>255</v>
      </c>
      <c r="B276" s="7">
        <v>127.5</v>
      </c>
      <c r="C276" s="7">
        <v>63.75</v>
      </c>
      <c r="D276" s="12">
        <f t="shared" si="64"/>
        <v>21.25</v>
      </c>
      <c r="E276" s="29">
        <f t="shared" si="83"/>
        <v>0</v>
      </c>
      <c r="F276" s="2">
        <f t="shared" si="65"/>
        <v>0</v>
      </c>
      <c r="G276" s="2">
        <f t="shared" si="73"/>
        <v>0</v>
      </c>
      <c r="H276" s="2">
        <f t="shared" si="74"/>
        <v>0</v>
      </c>
      <c r="I276" s="2">
        <f t="shared" si="82"/>
        <v>0</v>
      </c>
      <c r="J276" s="2">
        <f t="shared" si="80"/>
        <v>0</v>
      </c>
      <c r="K276" s="2">
        <f t="shared" si="66"/>
        <v>0</v>
      </c>
      <c r="L276" s="2">
        <f t="shared" si="66"/>
        <v>0</v>
      </c>
      <c r="M276" s="2"/>
      <c r="N276" s="28">
        <f t="shared" si="81"/>
        <v>0</v>
      </c>
      <c r="O276" s="2">
        <f t="shared" si="75"/>
        <v>0</v>
      </c>
      <c r="P276" s="2">
        <f t="shared" si="76"/>
        <v>0</v>
      </c>
      <c r="R276">
        <f t="shared" si="77"/>
        <v>255</v>
      </c>
      <c r="S276" s="89">
        <f t="shared" si="67"/>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8"/>
        <v>0.10095327556420841</v>
      </c>
      <c r="Y276" s="66">
        <f t="shared" si="68"/>
        <v>0</v>
      </c>
      <c r="Z276" s="72">
        <f t="shared" si="69"/>
        <v>0</v>
      </c>
      <c r="AA276" s="79">
        <f t="shared" si="70"/>
        <v>0</v>
      </c>
      <c r="AB276" s="81">
        <f t="shared" si="79"/>
        <v>0</v>
      </c>
      <c r="AD276" s="95">
        <f>locallinterp(R276,'BBG rates'!$N$10:$N$369,'BBG rates'!$P$10:$P$369)</f>
        <v>21.430711057642203</v>
      </c>
      <c r="AI276" s="185">
        <f t="shared" si="71"/>
        <v>255</v>
      </c>
      <c r="AJ276" s="127">
        <f>locallinterp(MIN(AI276,CAP_Senior*12),'BBG rates'!$X$24:$X$65,'BBG rates'!$Y$24:$Y$65)</f>
        <v>67.918742488467984</v>
      </c>
      <c r="AK276" s="127">
        <f>locallinterp(MIN(AI276,CAP_CB*12),'BBG rates'!$AA$25:$AA$40,'BBG rates'!$AC$25:$AC$40)</f>
        <v>11</v>
      </c>
      <c r="AL276" s="144">
        <f t="shared" si="72"/>
        <v>20.676186223039558</v>
      </c>
      <c r="AM276" s="142">
        <f>(SUMPRODUCT(AL276:AL$381,G276:G$381)+SUMPRODUCT(AL276:AL$381,H276:H$381))/12</f>
        <v>0</v>
      </c>
    </row>
    <row r="277" spans="1:39" x14ac:dyDescent="0.2">
      <c r="A277" s="7">
        <v>256</v>
      </c>
      <c r="B277" s="7">
        <v>128</v>
      </c>
      <c r="C277" s="7">
        <v>64</v>
      </c>
      <c r="D277" s="12">
        <f t="shared" si="64"/>
        <v>21.333333333333332</v>
      </c>
      <c r="E277" s="29">
        <f t="shared" si="83"/>
        <v>0</v>
      </c>
      <c r="F277" s="2">
        <f t="shared" si="65"/>
        <v>0</v>
      </c>
      <c r="G277" s="2">
        <f t="shared" si="73"/>
        <v>0</v>
      </c>
      <c r="H277" s="2">
        <f t="shared" si="74"/>
        <v>0</v>
      </c>
      <c r="I277" s="2">
        <f t="shared" si="82"/>
        <v>0</v>
      </c>
      <c r="J277" s="2">
        <f t="shared" si="80"/>
        <v>0</v>
      </c>
      <c r="K277" s="2">
        <f t="shared" si="66"/>
        <v>0</v>
      </c>
      <c r="L277" s="2">
        <f t="shared" si="66"/>
        <v>0</v>
      </c>
      <c r="M277" s="2"/>
      <c r="N277" s="28">
        <f t="shared" si="81"/>
        <v>0</v>
      </c>
      <c r="O277" s="2">
        <f t="shared" si="75"/>
        <v>0</v>
      </c>
      <c r="P277" s="2">
        <f t="shared" si="76"/>
        <v>0</v>
      </c>
      <c r="R277">
        <f t="shared" si="77"/>
        <v>256</v>
      </c>
      <c r="S277" s="89">
        <f t="shared" si="67"/>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8"/>
        <v>0.10141950959692281</v>
      </c>
      <c r="Y277" s="66">
        <f t="shared" si="68"/>
        <v>0</v>
      </c>
      <c r="Z277" s="72">
        <f t="shared" si="69"/>
        <v>0</v>
      </c>
      <c r="AA277" s="79">
        <f t="shared" si="70"/>
        <v>0</v>
      </c>
      <c r="AB277" s="81">
        <f t="shared" si="79"/>
        <v>0</v>
      </c>
      <c r="AD277" s="95">
        <f>locallinterp(R277,'BBG rates'!$N$10:$N$369,'BBG rates'!$P$10:$P$369)</f>
        <v>21.512092153314295</v>
      </c>
      <c r="AI277" s="185">
        <f t="shared" si="71"/>
        <v>256</v>
      </c>
      <c r="AJ277" s="127">
        <f>locallinterp(MIN(AI277,CAP_Senior*12),'BBG rates'!$X$24:$X$65,'BBG rates'!$Y$24:$Y$65)</f>
        <v>67.918742488467984</v>
      </c>
      <c r="AK277" s="127">
        <f>locallinterp(MIN(AI277,CAP_CB*12),'BBG rates'!$AA$25:$AA$40,'BBG rates'!$AC$25:$AC$40)</f>
        <v>11</v>
      </c>
      <c r="AL277" s="144">
        <f t="shared" si="72"/>
        <v>20.676186223039558</v>
      </c>
      <c r="AM277" s="142">
        <f>(SUMPRODUCT(AL277:AL$381,G277:G$381)+SUMPRODUCT(AL277:AL$381,H277:H$381))/12</f>
        <v>0</v>
      </c>
    </row>
    <row r="278" spans="1:39" x14ac:dyDescent="0.2">
      <c r="A278" s="7">
        <v>257</v>
      </c>
      <c r="B278" s="7">
        <v>128.5</v>
      </c>
      <c r="C278" s="7">
        <v>64.25</v>
      </c>
      <c r="D278" s="12">
        <f t="shared" ref="D278:D341" si="84">A278/12</f>
        <v>21.416666666666668</v>
      </c>
      <c r="E278" s="29">
        <f t="shared" si="83"/>
        <v>0</v>
      </c>
      <c r="F278" s="2">
        <f t="shared" ref="F278:F341" si="85">IF($A278&lt;=$I$8,-IPMT($G$11,1,$I$8-$A278+1,$E277),0)</f>
        <v>0</v>
      </c>
      <c r="G278" s="2">
        <f t="shared" si="73"/>
        <v>0</v>
      </c>
      <c r="H278" s="2">
        <f t="shared" si="74"/>
        <v>0</v>
      </c>
      <c r="I278" s="2">
        <f t="shared" si="82"/>
        <v>0</v>
      </c>
      <c r="J278" s="2">
        <f t="shared" si="80"/>
        <v>0</v>
      </c>
      <c r="K278" s="2">
        <f t="shared" ref="K278:L341" si="86">I278/(1+$F$12)^IF($I$7=1,$A278,IF($I$7=2,$B278,IF($I$7=4,$C278,$D278)))</f>
        <v>0</v>
      </c>
      <c r="L278" s="2">
        <f t="shared" si="86"/>
        <v>0</v>
      </c>
      <c r="M278" s="2"/>
      <c r="N278" s="28">
        <f t="shared" si="81"/>
        <v>0</v>
      </c>
      <c r="O278" s="2">
        <f t="shared" si="75"/>
        <v>0</v>
      </c>
      <c r="P278" s="2">
        <f t="shared" si="76"/>
        <v>0</v>
      </c>
      <c r="R278">
        <f t="shared" si="77"/>
        <v>257</v>
      </c>
      <c r="S278" s="89">
        <f t="shared" ref="S278:S341" si="87">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8"/>
        <v>0.10188574163709774</v>
      </c>
      <c r="Y278" s="66">
        <f t="shared" ref="Y278:Y341" si="88">T278*X278%/12+Y279</f>
        <v>0</v>
      </c>
      <c r="Z278" s="72">
        <f t="shared" ref="Z278:Z341" si="89">IF(U278=0,0,Y278*1200/U278)</f>
        <v>0</v>
      </c>
      <c r="AA278" s="79">
        <f t="shared" ref="AA278:AA341" si="90">T278*$AA$17%/12+AA279</f>
        <v>0</v>
      </c>
      <c r="AB278" s="81">
        <f t="shared" si="79"/>
        <v>0</v>
      </c>
      <c r="AD278" s="95">
        <f>locallinterp(R278,'BBG rates'!$N$10:$N$369,'BBG rates'!$P$10:$P$369)</f>
        <v>21.593453344369607</v>
      </c>
      <c r="AI278" s="185">
        <f t="shared" ref="AI278:AI341" si="91">A278</f>
        <v>257</v>
      </c>
      <c r="AJ278" s="127">
        <f>locallinterp(MIN(AI278,CAP_Senior*12),'BBG rates'!$X$24:$X$65,'BBG rates'!$Y$24:$Y$65)</f>
        <v>67.918742488467984</v>
      </c>
      <c r="AK278" s="127">
        <f>locallinterp(MIN(AI278,CAP_CB*12),'BBG rates'!$AA$25:$AA$40,'BBG rates'!$AC$25:$AC$40)</f>
        <v>11</v>
      </c>
      <c r="AL278" s="144">
        <f t="shared" ref="AL278:AL341" si="92">SUMPRODUCT(AJ278:AK278,$AJ$19:$AK$19)</f>
        <v>20.676186223039558</v>
      </c>
      <c r="AM278" s="142">
        <f>(SUMPRODUCT(AL278:AL$381,G278:G$381)+SUMPRODUCT(AL278:AL$381,H278:H$381))/12</f>
        <v>0</v>
      </c>
    </row>
    <row r="279" spans="1:39" x14ac:dyDescent="0.2">
      <c r="A279" s="7">
        <v>258</v>
      </c>
      <c r="B279" s="7">
        <v>129</v>
      </c>
      <c r="C279" s="7">
        <v>64.5</v>
      </c>
      <c r="D279" s="12">
        <f t="shared" si="84"/>
        <v>21.5</v>
      </c>
      <c r="E279" s="29">
        <f t="shared" si="83"/>
        <v>0</v>
      </c>
      <c r="F279" s="2">
        <f t="shared" si="85"/>
        <v>0</v>
      </c>
      <c r="G279" s="2">
        <f t="shared" ref="G279:G342" si="93">IF($A279&lt;=$I$8,-PPMT($G$11,1,$I$8-$A279+1,$E278),0)</f>
        <v>0</v>
      </c>
      <c r="H279" s="2">
        <f t="shared" ref="H279:H342" si="94">IF($A279&lt;=$I$8,(E278-G279)*$G$13,0)</f>
        <v>0</v>
      </c>
      <c r="I279" s="2">
        <f t="shared" si="82"/>
        <v>0</v>
      </c>
      <c r="J279" s="2">
        <f t="shared" si="80"/>
        <v>0</v>
      </c>
      <c r="K279" s="2">
        <f t="shared" si="86"/>
        <v>0</v>
      </c>
      <c r="L279" s="2">
        <f t="shared" si="86"/>
        <v>0</v>
      </c>
      <c r="M279" s="2"/>
      <c r="N279" s="28">
        <f t="shared" si="81"/>
        <v>0</v>
      </c>
      <c r="O279" s="2">
        <f t="shared" ref="O279:O342" si="95">IF($A279&lt;=$I$8,-IPMT($G$11,1,$I$8-$A279+1,$N278),0)</f>
        <v>0</v>
      </c>
      <c r="P279" s="2">
        <f t="shared" ref="P279:P342" si="96">IF($A279&lt;=$I$8,-PPMT($G$11,1,$I$8-$A279+1,$N278),0)</f>
        <v>0</v>
      </c>
      <c r="R279">
        <f t="shared" ref="R279:R342" si="97">ROUND(D279*12,1)</f>
        <v>258</v>
      </c>
      <c r="S279" s="89">
        <f t="shared" si="87"/>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8">((1+W279%)^(1/12)-1)*1200</f>
        <v>0.10235197168499965</v>
      </c>
      <c r="Y279" s="66">
        <f t="shared" si="88"/>
        <v>0</v>
      </c>
      <c r="Z279" s="72">
        <f t="shared" si="89"/>
        <v>0</v>
      </c>
      <c r="AA279" s="79">
        <f t="shared" si="90"/>
        <v>0</v>
      </c>
      <c r="AB279" s="81">
        <f t="shared" ref="AB279:AB342" si="99">IF(U279=0,0,AA279*1200/U279)</f>
        <v>0</v>
      </c>
      <c r="AD279" s="95">
        <f>locallinterp(R279,'BBG rates'!$N$10:$N$369,'BBG rates'!$P$10:$P$369)</f>
        <v>21.674794856997718</v>
      </c>
      <c r="AI279" s="185">
        <f t="shared" si="91"/>
        <v>258</v>
      </c>
      <c r="AJ279" s="127">
        <f>locallinterp(MIN(AI279,CAP_Senior*12),'BBG rates'!$X$24:$X$65,'BBG rates'!$Y$24:$Y$65)</f>
        <v>67.918742488467984</v>
      </c>
      <c r="AK279" s="127">
        <f>locallinterp(MIN(AI279,CAP_CB*12),'BBG rates'!$AA$25:$AA$40,'BBG rates'!$AC$25:$AC$40)</f>
        <v>11</v>
      </c>
      <c r="AL279" s="144">
        <f t="shared" si="92"/>
        <v>20.676186223039558</v>
      </c>
      <c r="AM279" s="142">
        <f>(SUMPRODUCT(AL279:AL$381,G279:G$381)+SUMPRODUCT(AL279:AL$381,H279:H$381))/12</f>
        <v>0</v>
      </c>
    </row>
    <row r="280" spans="1:39" x14ac:dyDescent="0.2">
      <c r="A280" s="7">
        <v>259</v>
      </c>
      <c r="B280" s="7">
        <v>129.5</v>
      </c>
      <c r="C280" s="7">
        <v>64.75</v>
      </c>
      <c r="D280" s="12">
        <f t="shared" si="84"/>
        <v>21.583333333333332</v>
      </c>
      <c r="E280" s="29">
        <f t="shared" si="83"/>
        <v>0</v>
      </c>
      <c r="F280" s="2">
        <f t="shared" si="85"/>
        <v>0</v>
      </c>
      <c r="G280" s="2">
        <f t="shared" si="93"/>
        <v>0</v>
      </c>
      <c r="H280" s="2">
        <f t="shared" si="94"/>
        <v>0</v>
      </c>
      <c r="I280" s="2">
        <f t="shared" si="82"/>
        <v>0</v>
      </c>
      <c r="J280" s="2">
        <f t="shared" ref="J280:J343" si="100">IF($I$7=1,I280*A280,IF($I$7=2,I280*B280,IF($I$7=4,I280*C280,I280*D280)))</f>
        <v>0</v>
      </c>
      <c r="K280" s="2">
        <f t="shared" si="86"/>
        <v>0</v>
      </c>
      <c r="L280" s="2">
        <f t="shared" si="86"/>
        <v>0</v>
      </c>
      <c r="M280" s="2"/>
      <c r="N280" s="28">
        <f t="shared" ref="N280:N343" si="101">IF($A280&lt;=$I$8,N279-P280,0)</f>
        <v>0</v>
      </c>
      <c r="O280" s="2">
        <f t="shared" si="95"/>
        <v>0</v>
      </c>
      <c r="P280" s="2">
        <f t="shared" si="96"/>
        <v>0</v>
      </c>
      <c r="R280">
        <f t="shared" si="97"/>
        <v>259</v>
      </c>
      <c r="S280" s="89">
        <f t="shared" si="87"/>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8"/>
        <v>0.1028181997403621</v>
      </c>
      <c r="Y280" s="66">
        <f t="shared" si="88"/>
        <v>0</v>
      </c>
      <c r="Z280" s="72">
        <f t="shared" si="89"/>
        <v>0</v>
      </c>
      <c r="AA280" s="79">
        <f t="shared" si="90"/>
        <v>0</v>
      </c>
      <c r="AB280" s="81">
        <f t="shared" si="99"/>
        <v>0</v>
      </c>
      <c r="AD280" s="95">
        <f>locallinterp(R280,'BBG rates'!$N$10:$N$369,'BBG rates'!$P$10:$P$369)</f>
        <v>21.756116914906606</v>
      </c>
      <c r="AI280" s="185">
        <f t="shared" si="91"/>
        <v>259</v>
      </c>
      <c r="AJ280" s="127">
        <f>locallinterp(MIN(AI280,CAP_Senior*12),'BBG rates'!$X$24:$X$65,'BBG rates'!$Y$24:$Y$65)</f>
        <v>67.918742488467984</v>
      </c>
      <c r="AK280" s="127">
        <f>locallinterp(MIN(AI280,CAP_CB*12),'BBG rates'!$AA$25:$AA$40,'BBG rates'!$AC$25:$AC$40)</f>
        <v>11</v>
      </c>
      <c r="AL280" s="144">
        <f t="shared" si="92"/>
        <v>20.676186223039558</v>
      </c>
      <c r="AM280" s="142">
        <f>(SUMPRODUCT(AL280:AL$381,G280:G$381)+SUMPRODUCT(AL280:AL$381,H280:H$381))/12</f>
        <v>0</v>
      </c>
    </row>
    <row r="281" spans="1:39" x14ac:dyDescent="0.2">
      <c r="A281" s="7">
        <v>260</v>
      </c>
      <c r="B281" s="7">
        <v>130</v>
      </c>
      <c r="C281" s="7">
        <v>65</v>
      </c>
      <c r="D281" s="12">
        <f t="shared" si="84"/>
        <v>21.666666666666668</v>
      </c>
      <c r="E281" s="29">
        <f t="shared" si="83"/>
        <v>0</v>
      </c>
      <c r="F281" s="2">
        <f t="shared" si="85"/>
        <v>0</v>
      </c>
      <c r="G281" s="2">
        <f t="shared" si="93"/>
        <v>0</v>
      </c>
      <c r="H281" s="2">
        <f t="shared" si="94"/>
        <v>0</v>
      </c>
      <c r="I281" s="2">
        <f t="shared" si="82"/>
        <v>0</v>
      </c>
      <c r="J281" s="2">
        <f t="shared" si="100"/>
        <v>0</v>
      </c>
      <c r="K281" s="2">
        <f t="shared" si="86"/>
        <v>0</v>
      </c>
      <c r="L281" s="2">
        <f t="shared" si="86"/>
        <v>0</v>
      </c>
      <c r="M281" s="2"/>
      <c r="N281" s="28">
        <f t="shared" si="101"/>
        <v>0</v>
      </c>
      <c r="O281" s="2">
        <f t="shared" si="95"/>
        <v>0</v>
      </c>
      <c r="P281" s="2">
        <f t="shared" si="96"/>
        <v>0</v>
      </c>
      <c r="R281">
        <f t="shared" si="97"/>
        <v>260</v>
      </c>
      <c r="S281" s="89">
        <f t="shared" si="87"/>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8"/>
        <v>0.10328442580345154</v>
      </c>
      <c r="Y281" s="66">
        <f t="shared" si="88"/>
        <v>0</v>
      </c>
      <c r="Z281" s="72">
        <f t="shared" si="89"/>
        <v>0</v>
      </c>
      <c r="AA281" s="79">
        <f t="shared" si="90"/>
        <v>0</v>
      </c>
      <c r="AB281" s="81">
        <f t="shared" si="99"/>
        <v>0</v>
      </c>
      <c r="AD281" s="95">
        <f>locallinterp(R281,'BBG rates'!$N$10:$N$369,'BBG rates'!$P$10:$P$369)</f>
        <v>21.837419744293623</v>
      </c>
      <c r="AI281" s="185">
        <f t="shared" si="91"/>
        <v>260</v>
      </c>
      <c r="AJ281" s="127">
        <f>locallinterp(MIN(AI281,CAP_Senior*12),'BBG rates'!$X$24:$X$65,'BBG rates'!$Y$24:$Y$65)</f>
        <v>67.918742488467984</v>
      </c>
      <c r="AK281" s="127">
        <f>locallinterp(MIN(AI281,CAP_CB*12),'BBG rates'!$AA$25:$AA$40,'BBG rates'!$AC$25:$AC$40)</f>
        <v>11</v>
      </c>
      <c r="AL281" s="144">
        <f t="shared" si="92"/>
        <v>20.676186223039558</v>
      </c>
      <c r="AM281" s="142">
        <f>(SUMPRODUCT(AL281:AL$381,G281:G$381)+SUMPRODUCT(AL281:AL$381,H281:H$381))/12</f>
        <v>0</v>
      </c>
    </row>
    <row r="282" spans="1:39" x14ac:dyDescent="0.2">
      <c r="A282" s="7">
        <v>261</v>
      </c>
      <c r="B282" s="7">
        <v>130.5</v>
      </c>
      <c r="C282" s="7">
        <v>65.25</v>
      </c>
      <c r="D282" s="12">
        <f t="shared" si="84"/>
        <v>21.75</v>
      </c>
      <c r="E282" s="29">
        <f t="shared" si="83"/>
        <v>0</v>
      </c>
      <c r="F282" s="2">
        <f t="shared" si="85"/>
        <v>0</v>
      </c>
      <c r="G282" s="2">
        <f t="shared" si="93"/>
        <v>0</v>
      </c>
      <c r="H282" s="2">
        <f t="shared" si="94"/>
        <v>0</v>
      </c>
      <c r="I282" s="2">
        <f t="shared" si="82"/>
        <v>0</v>
      </c>
      <c r="J282" s="2">
        <f t="shared" si="100"/>
        <v>0</v>
      </c>
      <c r="K282" s="2">
        <f t="shared" si="86"/>
        <v>0</v>
      </c>
      <c r="L282" s="2">
        <f t="shared" si="86"/>
        <v>0</v>
      </c>
      <c r="M282" s="2"/>
      <c r="N282" s="28">
        <f t="shared" si="101"/>
        <v>0</v>
      </c>
      <c r="O282" s="2">
        <f t="shared" si="95"/>
        <v>0</v>
      </c>
      <c r="P282" s="2">
        <f t="shared" si="96"/>
        <v>0</v>
      </c>
      <c r="R282">
        <f t="shared" si="97"/>
        <v>261</v>
      </c>
      <c r="S282" s="89">
        <f t="shared" si="87"/>
        <v>0</v>
      </c>
      <c r="T282" s="89">
        <f>IF(AND(S282=0,S281&gt;0),SUM($G282:$H$381),S282)</f>
        <v>0</v>
      </c>
      <c r="U282" s="82">
        <f>SUM(T282:T$381)</f>
        <v>0</v>
      </c>
      <c r="V282" s="68">
        <f>localspline(R282,'BBG rates'!$G$10:$G$27,'BBG rates'!$K$10:$K$27)</f>
        <v>0.97540589499727048</v>
      </c>
      <c r="W282" s="68">
        <f>locallinterp(R282,'BBG rates'!$G$10:$G$27,'BBG rates'!$J$10:$J$27)</f>
        <v>0.1038</v>
      </c>
      <c r="X282" s="56">
        <f t="shared" si="98"/>
        <v>0.10375064987426796</v>
      </c>
      <c r="Y282" s="66">
        <f t="shared" si="88"/>
        <v>0</v>
      </c>
      <c r="Z282" s="72">
        <f t="shared" si="89"/>
        <v>0</v>
      </c>
      <c r="AA282" s="79">
        <f t="shared" si="90"/>
        <v>0</v>
      </c>
      <c r="AB282" s="81">
        <f t="shared" si="99"/>
        <v>0</v>
      </c>
      <c r="AD282" s="95">
        <f>locallinterp(R282,'BBG rates'!$N$10:$N$369,'BBG rates'!$P$10:$P$369)</f>
        <v>21.91870356887673</v>
      </c>
      <c r="AI282" s="185">
        <f t="shared" si="91"/>
        <v>261</v>
      </c>
      <c r="AJ282" s="127">
        <f>locallinterp(MIN(AI282,CAP_Senior*12),'BBG rates'!$X$24:$X$65,'BBG rates'!$Y$24:$Y$65)</f>
        <v>67.918742488467984</v>
      </c>
      <c r="AK282" s="127">
        <f>locallinterp(MIN(AI282,CAP_CB*12),'BBG rates'!$AA$25:$AA$40,'BBG rates'!$AC$25:$AC$40)</f>
        <v>11</v>
      </c>
      <c r="AL282" s="144">
        <f t="shared" si="92"/>
        <v>20.676186223039558</v>
      </c>
      <c r="AM282" s="142">
        <f>(SUMPRODUCT(AL282:AL$381,G282:G$381)+SUMPRODUCT(AL282:AL$381,H282:H$381))/12</f>
        <v>0</v>
      </c>
    </row>
    <row r="283" spans="1:39" x14ac:dyDescent="0.2">
      <c r="A283" s="7">
        <v>262</v>
      </c>
      <c r="B283" s="7">
        <v>131</v>
      </c>
      <c r="C283" s="7">
        <v>65.5</v>
      </c>
      <c r="D283" s="12">
        <f t="shared" si="84"/>
        <v>21.833333333333332</v>
      </c>
      <c r="E283" s="29">
        <f t="shared" si="83"/>
        <v>0</v>
      </c>
      <c r="F283" s="2">
        <f t="shared" si="85"/>
        <v>0</v>
      </c>
      <c r="G283" s="2">
        <f t="shared" si="93"/>
        <v>0</v>
      </c>
      <c r="H283" s="2">
        <f t="shared" si="94"/>
        <v>0</v>
      </c>
      <c r="I283" s="2">
        <f t="shared" si="82"/>
        <v>0</v>
      </c>
      <c r="J283" s="2">
        <f t="shared" si="100"/>
        <v>0</v>
      </c>
      <c r="K283" s="2">
        <f t="shared" si="86"/>
        <v>0</v>
      </c>
      <c r="L283" s="2">
        <f t="shared" si="86"/>
        <v>0</v>
      </c>
      <c r="M283" s="2"/>
      <c r="N283" s="28">
        <f t="shared" si="101"/>
        <v>0</v>
      </c>
      <c r="O283" s="2">
        <f t="shared" si="95"/>
        <v>0</v>
      </c>
      <c r="P283" s="2">
        <f t="shared" si="96"/>
        <v>0</v>
      </c>
      <c r="R283">
        <f t="shared" si="97"/>
        <v>262</v>
      </c>
      <c r="S283" s="89">
        <f t="shared" si="87"/>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8"/>
        <v>0.10421687195281137</v>
      </c>
      <c r="Y283" s="66">
        <f t="shared" si="88"/>
        <v>0</v>
      </c>
      <c r="Z283" s="72">
        <f t="shared" si="89"/>
        <v>0</v>
      </c>
      <c r="AA283" s="79">
        <f t="shared" si="90"/>
        <v>0</v>
      </c>
      <c r="AB283" s="81">
        <f t="shared" si="99"/>
        <v>0</v>
      </c>
      <c r="AD283" s="95">
        <f>locallinterp(R283,'BBG rates'!$N$10:$N$369,'BBG rates'!$P$10:$P$369)</f>
        <v>21.999968624801195</v>
      </c>
      <c r="AI283" s="185">
        <f t="shared" si="91"/>
        <v>262</v>
      </c>
      <c r="AJ283" s="127">
        <f>locallinterp(MIN(AI283,CAP_Senior*12),'BBG rates'!$X$24:$X$65,'BBG rates'!$Y$24:$Y$65)</f>
        <v>67.918742488467984</v>
      </c>
      <c r="AK283" s="127">
        <f>locallinterp(MIN(AI283,CAP_CB*12),'BBG rates'!$AA$25:$AA$40,'BBG rates'!$AC$25:$AC$40)</f>
        <v>11</v>
      </c>
      <c r="AL283" s="144">
        <f t="shared" si="92"/>
        <v>20.676186223039558</v>
      </c>
      <c r="AM283" s="142">
        <f>(SUMPRODUCT(AL283:AL$381,G283:G$381)+SUMPRODUCT(AL283:AL$381,H283:H$381))/12</f>
        <v>0</v>
      </c>
    </row>
    <row r="284" spans="1:39" x14ac:dyDescent="0.2">
      <c r="A284" s="7">
        <v>263</v>
      </c>
      <c r="B284" s="7">
        <v>131.5</v>
      </c>
      <c r="C284" s="7">
        <v>65.75</v>
      </c>
      <c r="D284" s="12">
        <f t="shared" si="84"/>
        <v>21.916666666666668</v>
      </c>
      <c r="E284" s="29">
        <f t="shared" si="83"/>
        <v>0</v>
      </c>
      <c r="F284" s="2">
        <f t="shared" si="85"/>
        <v>0</v>
      </c>
      <c r="G284" s="2">
        <f t="shared" si="93"/>
        <v>0</v>
      </c>
      <c r="H284" s="2">
        <f t="shared" si="94"/>
        <v>0</v>
      </c>
      <c r="I284" s="2">
        <f t="shared" si="82"/>
        <v>0</v>
      </c>
      <c r="J284" s="2">
        <f t="shared" si="100"/>
        <v>0</v>
      </c>
      <c r="K284" s="2">
        <f t="shared" si="86"/>
        <v>0</v>
      </c>
      <c r="L284" s="2">
        <f t="shared" si="86"/>
        <v>0</v>
      </c>
      <c r="M284" s="2"/>
      <c r="N284" s="28">
        <f t="shared" si="101"/>
        <v>0</v>
      </c>
      <c r="O284" s="2">
        <f t="shared" si="95"/>
        <v>0</v>
      </c>
      <c r="P284" s="2">
        <f t="shared" si="96"/>
        <v>0</v>
      </c>
      <c r="R284">
        <f t="shared" si="97"/>
        <v>263</v>
      </c>
      <c r="S284" s="89">
        <f t="shared" si="87"/>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8"/>
        <v>0.10468309203881532</v>
      </c>
      <c r="Y284" s="66">
        <f t="shared" si="88"/>
        <v>0</v>
      </c>
      <c r="Z284" s="72">
        <f t="shared" si="89"/>
        <v>0</v>
      </c>
      <c r="AA284" s="79">
        <f t="shared" si="90"/>
        <v>0</v>
      </c>
      <c r="AB284" s="81">
        <f t="shared" si="99"/>
        <v>0</v>
      </c>
      <c r="AD284" s="95">
        <f>locallinterp(R284,'BBG rates'!$N$10:$N$369,'BBG rates'!$P$10:$P$369)</f>
        <v>22.081215145732482</v>
      </c>
      <c r="AI284" s="185">
        <f t="shared" si="91"/>
        <v>263</v>
      </c>
      <c r="AJ284" s="127">
        <f>locallinterp(MIN(AI284,CAP_Senior*12),'BBG rates'!$X$24:$X$65,'BBG rates'!$Y$24:$Y$65)</f>
        <v>67.918742488467984</v>
      </c>
      <c r="AK284" s="127">
        <f>locallinterp(MIN(AI284,CAP_CB*12),'BBG rates'!$AA$25:$AA$40,'BBG rates'!$AC$25:$AC$40)</f>
        <v>11</v>
      </c>
      <c r="AL284" s="144">
        <f t="shared" si="92"/>
        <v>20.676186223039558</v>
      </c>
      <c r="AM284" s="142">
        <f>(SUMPRODUCT(AL284:AL$381,G284:G$381)+SUMPRODUCT(AL284:AL$381,H284:H$381))/12</f>
        <v>0</v>
      </c>
    </row>
    <row r="285" spans="1:39" x14ac:dyDescent="0.2">
      <c r="A285" s="7">
        <v>264</v>
      </c>
      <c r="B285" s="7">
        <v>132</v>
      </c>
      <c r="C285" s="7">
        <v>66</v>
      </c>
      <c r="D285" s="12">
        <f t="shared" si="84"/>
        <v>22</v>
      </c>
      <c r="E285" s="29">
        <f t="shared" si="83"/>
        <v>0</v>
      </c>
      <c r="F285" s="2">
        <f t="shared" si="85"/>
        <v>0</v>
      </c>
      <c r="G285" s="2">
        <f t="shared" si="93"/>
        <v>0</v>
      </c>
      <c r="H285" s="2">
        <f t="shared" si="94"/>
        <v>0</v>
      </c>
      <c r="I285" s="2">
        <f t="shared" si="82"/>
        <v>0</v>
      </c>
      <c r="J285" s="2">
        <f t="shared" si="100"/>
        <v>0</v>
      </c>
      <c r="K285" s="2">
        <f t="shared" si="86"/>
        <v>0</v>
      </c>
      <c r="L285" s="2">
        <f t="shared" si="86"/>
        <v>0</v>
      </c>
      <c r="M285" s="2"/>
      <c r="N285" s="28">
        <f t="shared" si="101"/>
        <v>0</v>
      </c>
      <c r="O285" s="2">
        <f t="shared" si="95"/>
        <v>0</v>
      </c>
      <c r="P285" s="2">
        <f t="shared" si="96"/>
        <v>0</v>
      </c>
      <c r="R285">
        <f t="shared" si="97"/>
        <v>264</v>
      </c>
      <c r="S285" s="89">
        <f t="shared" si="87"/>
        <v>0</v>
      </c>
      <c r="T285" s="89">
        <f>IF(AND(S285=0,S284&gt;0),SUM($G285:$H$381),S285)</f>
        <v>0</v>
      </c>
      <c r="U285" s="82">
        <f>SUM(T285:T$381)</f>
        <v>0</v>
      </c>
      <c r="V285" s="68">
        <f>localspline(R285,'BBG rates'!$G$10:$G$27,'BBG rates'!$K$10:$K$27)</f>
        <v>0.97473866511527496</v>
      </c>
      <c r="W285" s="68">
        <f>locallinterp(R285,'BBG rates'!$G$10:$G$27,'BBG rates'!$J$10:$J$27)</f>
        <v>0.1052</v>
      </c>
      <c r="X285" s="56">
        <f t="shared" si="98"/>
        <v>0.10514931013254625</v>
      </c>
      <c r="Y285" s="66">
        <f t="shared" si="88"/>
        <v>0</v>
      </c>
      <c r="Z285" s="72">
        <f t="shared" si="89"/>
        <v>0</v>
      </c>
      <c r="AA285" s="79">
        <f t="shared" si="90"/>
        <v>0</v>
      </c>
      <c r="AB285" s="81">
        <f t="shared" si="99"/>
        <v>0</v>
      </c>
      <c r="AD285" s="95">
        <f>locallinterp(R285,'BBG rates'!$N$10:$N$369,'BBG rates'!$P$10:$P$369)</f>
        <v>22.162443367825421</v>
      </c>
      <c r="AI285" s="185">
        <f t="shared" si="91"/>
        <v>264</v>
      </c>
      <c r="AJ285" s="127">
        <f>locallinterp(MIN(AI285,CAP_Senior*12),'BBG rates'!$X$24:$X$65,'BBG rates'!$Y$24:$Y$65)</f>
        <v>67.918742488467984</v>
      </c>
      <c r="AK285" s="127">
        <f>locallinterp(MIN(AI285,CAP_CB*12),'BBG rates'!$AA$25:$AA$40,'BBG rates'!$AC$25:$AC$40)</f>
        <v>11</v>
      </c>
      <c r="AL285" s="144">
        <f t="shared" si="92"/>
        <v>20.676186223039558</v>
      </c>
      <c r="AM285" s="142">
        <f>(SUMPRODUCT(AL285:AL$381,G285:G$381)+SUMPRODUCT(AL285:AL$381,H285:H$381))/12</f>
        <v>0</v>
      </c>
    </row>
    <row r="286" spans="1:39" x14ac:dyDescent="0.2">
      <c r="A286" s="7">
        <v>265</v>
      </c>
      <c r="B286" s="7">
        <v>132.5</v>
      </c>
      <c r="C286" s="7">
        <v>66.25</v>
      </c>
      <c r="D286" s="12">
        <f t="shared" si="84"/>
        <v>22.083333333333332</v>
      </c>
      <c r="E286" s="29">
        <f t="shared" si="83"/>
        <v>0</v>
      </c>
      <c r="F286" s="2">
        <f t="shared" si="85"/>
        <v>0</v>
      </c>
      <c r="G286" s="2">
        <f t="shared" si="93"/>
        <v>0</v>
      </c>
      <c r="H286" s="2">
        <f t="shared" si="94"/>
        <v>0</v>
      </c>
      <c r="I286" s="2">
        <f t="shared" si="82"/>
        <v>0</v>
      </c>
      <c r="J286" s="2">
        <f t="shared" si="100"/>
        <v>0</v>
      </c>
      <c r="K286" s="2">
        <f t="shared" si="86"/>
        <v>0</v>
      </c>
      <c r="L286" s="2">
        <f t="shared" si="86"/>
        <v>0</v>
      </c>
      <c r="M286" s="2"/>
      <c r="N286" s="28">
        <f t="shared" si="101"/>
        <v>0</v>
      </c>
      <c r="O286" s="2">
        <f t="shared" si="95"/>
        <v>0</v>
      </c>
      <c r="P286" s="2">
        <f t="shared" si="96"/>
        <v>0</v>
      </c>
      <c r="R286">
        <f t="shared" si="97"/>
        <v>265</v>
      </c>
      <c r="S286" s="89">
        <f t="shared" si="87"/>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8"/>
        <v>0.10561552623427062</v>
      </c>
      <c r="Y286" s="66">
        <f t="shared" si="88"/>
        <v>0</v>
      </c>
      <c r="Z286" s="72">
        <f t="shared" si="89"/>
        <v>0</v>
      </c>
      <c r="AA286" s="79">
        <f t="shared" si="90"/>
        <v>0</v>
      </c>
      <c r="AB286" s="81">
        <f t="shared" si="99"/>
        <v>0</v>
      </c>
      <c r="AD286" s="95">
        <f>locallinterp(R286,'BBG rates'!$N$10:$N$369,'BBG rates'!$P$10:$P$369)</f>
        <v>22.243653529724085</v>
      </c>
      <c r="AI286" s="185">
        <f t="shared" si="91"/>
        <v>265</v>
      </c>
      <c r="AJ286" s="127">
        <f>locallinterp(MIN(AI286,CAP_Senior*12),'BBG rates'!$X$24:$X$65,'BBG rates'!$Y$24:$Y$65)</f>
        <v>67.918742488467984</v>
      </c>
      <c r="AK286" s="127">
        <f>locallinterp(MIN(AI286,CAP_CB*12),'BBG rates'!$AA$25:$AA$40,'BBG rates'!$AC$25:$AC$40)</f>
        <v>11</v>
      </c>
      <c r="AL286" s="144">
        <f t="shared" si="92"/>
        <v>20.676186223039558</v>
      </c>
      <c r="AM286" s="142">
        <f>(SUMPRODUCT(AL286:AL$381,G286:G$381)+SUMPRODUCT(AL286:AL$381,H286:H$381))/12</f>
        <v>0</v>
      </c>
    </row>
    <row r="287" spans="1:39" x14ac:dyDescent="0.2">
      <c r="A287" s="7">
        <v>266</v>
      </c>
      <c r="B287" s="7">
        <v>133</v>
      </c>
      <c r="C287" s="7">
        <v>66.5</v>
      </c>
      <c r="D287" s="12">
        <f t="shared" si="84"/>
        <v>22.166666666666668</v>
      </c>
      <c r="E287" s="29">
        <f t="shared" si="83"/>
        <v>0</v>
      </c>
      <c r="F287" s="2">
        <f t="shared" si="85"/>
        <v>0</v>
      </c>
      <c r="G287" s="2">
        <f t="shared" si="93"/>
        <v>0</v>
      </c>
      <c r="H287" s="2">
        <f t="shared" si="94"/>
        <v>0</v>
      </c>
      <c r="I287" s="2">
        <f t="shared" si="82"/>
        <v>0</v>
      </c>
      <c r="J287" s="2">
        <f t="shared" si="100"/>
        <v>0</v>
      </c>
      <c r="K287" s="2">
        <f t="shared" si="86"/>
        <v>0</v>
      </c>
      <c r="L287" s="2">
        <f t="shared" si="86"/>
        <v>0</v>
      </c>
      <c r="M287" s="2"/>
      <c r="N287" s="28">
        <f t="shared" si="101"/>
        <v>0</v>
      </c>
      <c r="O287" s="2">
        <f t="shared" si="95"/>
        <v>0</v>
      </c>
      <c r="P287" s="2">
        <f t="shared" si="96"/>
        <v>0</v>
      </c>
      <c r="R287">
        <f t="shared" si="97"/>
        <v>266</v>
      </c>
      <c r="S287" s="89">
        <f t="shared" si="87"/>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8"/>
        <v>0.10608174034345552</v>
      </c>
      <c r="Y287" s="66">
        <f t="shared" si="88"/>
        <v>0</v>
      </c>
      <c r="Z287" s="72">
        <f t="shared" si="89"/>
        <v>0</v>
      </c>
      <c r="AA287" s="79">
        <f t="shared" si="90"/>
        <v>0</v>
      </c>
      <c r="AB287" s="81">
        <f t="shared" si="99"/>
        <v>0</v>
      </c>
      <c r="AD287" s="95">
        <f>locallinterp(R287,'BBG rates'!$N$10:$N$369,'BBG rates'!$P$10:$P$369)</f>
        <v>22.324845872562559</v>
      </c>
      <c r="AI287" s="185">
        <f t="shared" si="91"/>
        <v>266</v>
      </c>
      <c r="AJ287" s="127">
        <f>locallinterp(MIN(AI287,CAP_Senior*12),'BBG rates'!$X$24:$X$65,'BBG rates'!$Y$24:$Y$65)</f>
        <v>67.918742488467984</v>
      </c>
      <c r="AK287" s="127">
        <f>locallinterp(MIN(AI287,CAP_CB*12),'BBG rates'!$AA$25:$AA$40,'BBG rates'!$AC$25:$AC$40)</f>
        <v>11</v>
      </c>
      <c r="AL287" s="144">
        <f t="shared" si="92"/>
        <v>20.676186223039558</v>
      </c>
      <c r="AM287" s="142">
        <f>(SUMPRODUCT(AL287:AL$381,G287:G$381)+SUMPRODUCT(AL287:AL$381,H287:H$381))/12</f>
        <v>0</v>
      </c>
    </row>
    <row r="288" spans="1:39" x14ac:dyDescent="0.2">
      <c r="A288" s="7">
        <v>267</v>
      </c>
      <c r="B288" s="7">
        <v>133.5</v>
      </c>
      <c r="C288" s="7">
        <v>66.75</v>
      </c>
      <c r="D288" s="12">
        <f t="shared" si="84"/>
        <v>22.25</v>
      </c>
      <c r="E288" s="29">
        <f t="shared" si="83"/>
        <v>0</v>
      </c>
      <c r="F288" s="2">
        <f t="shared" si="85"/>
        <v>0</v>
      </c>
      <c r="G288" s="2">
        <f t="shared" si="93"/>
        <v>0</v>
      </c>
      <c r="H288" s="2">
        <f t="shared" si="94"/>
        <v>0</v>
      </c>
      <c r="I288" s="2">
        <f t="shared" si="82"/>
        <v>0</v>
      </c>
      <c r="J288" s="2">
        <f t="shared" si="100"/>
        <v>0</v>
      </c>
      <c r="K288" s="2">
        <f t="shared" si="86"/>
        <v>0</v>
      </c>
      <c r="L288" s="2">
        <f t="shared" si="86"/>
        <v>0</v>
      </c>
      <c r="M288" s="2"/>
      <c r="N288" s="28">
        <f t="shared" si="101"/>
        <v>0</v>
      </c>
      <c r="O288" s="2">
        <f t="shared" si="95"/>
        <v>0</v>
      </c>
      <c r="P288" s="2">
        <f t="shared" si="96"/>
        <v>0</v>
      </c>
      <c r="R288">
        <f t="shared" si="97"/>
        <v>267</v>
      </c>
      <c r="S288" s="89">
        <f t="shared" si="87"/>
        <v>0</v>
      </c>
      <c r="T288" s="89">
        <f>IF(AND(S288=0,S287&gt;0),SUM($G288:$H$381),S288)</f>
        <v>0</v>
      </c>
      <c r="U288" s="82">
        <f>SUM(T288:T$381)</f>
        <v>0</v>
      </c>
      <c r="V288" s="68">
        <f>localspline(R288,'BBG rates'!$G$10:$G$27,'BBG rates'!$K$10:$K$27)</f>
        <v>0.97409720881464712</v>
      </c>
      <c r="W288" s="68">
        <f>locallinterp(R288,'BBG rates'!$G$10:$G$27,'BBG rates'!$J$10:$J$27)</f>
        <v>0.1066</v>
      </c>
      <c r="X288" s="56">
        <f t="shared" si="98"/>
        <v>0.10654795246063387</v>
      </c>
      <c r="Y288" s="66">
        <f t="shared" si="88"/>
        <v>0</v>
      </c>
      <c r="Z288" s="72">
        <f t="shared" si="89"/>
        <v>0</v>
      </c>
      <c r="AA288" s="79">
        <f t="shared" si="90"/>
        <v>0</v>
      </c>
      <c r="AB288" s="81">
        <f t="shared" si="99"/>
        <v>0</v>
      </c>
      <c r="AD288" s="95">
        <f>locallinterp(R288,'BBG rates'!$N$10:$N$369,'BBG rates'!$P$10:$P$369)</f>
        <v>22.406020639963778</v>
      </c>
      <c r="AI288" s="185">
        <f t="shared" si="91"/>
        <v>267</v>
      </c>
      <c r="AJ288" s="127">
        <f>locallinterp(MIN(AI288,CAP_Senior*12),'BBG rates'!$X$24:$X$65,'BBG rates'!$Y$24:$Y$65)</f>
        <v>67.918742488467984</v>
      </c>
      <c r="AK288" s="127">
        <f>locallinterp(MIN(AI288,CAP_CB*12),'BBG rates'!$AA$25:$AA$40,'BBG rates'!$AC$25:$AC$40)</f>
        <v>11</v>
      </c>
      <c r="AL288" s="144">
        <f t="shared" si="92"/>
        <v>20.676186223039558</v>
      </c>
      <c r="AM288" s="142">
        <f>(SUMPRODUCT(AL288:AL$381,G288:G$381)+SUMPRODUCT(AL288:AL$381,H288:H$381))/12</f>
        <v>0</v>
      </c>
    </row>
    <row r="289" spans="1:39" x14ac:dyDescent="0.2">
      <c r="A289" s="7">
        <v>268</v>
      </c>
      <c r="B289" s="7">
        <v>134</v>
      </c>
      <c r="C289" s="7">
        <v>67</v>
      </c>
      <c r="D289" s="12">
        <f t="shared" si="84"/>
        <v>22.333333333333332</v>
      </c>
      <c r="E289" s="29">
        <f t="shared" si="83"/>
        <v>0</v>
      </c>
      <c r="F289" s="2">
        <f t="shared" si="85"/>
        <v>0</v>
      </c>
      <c r="G289" s="2">
        <f t="shared" si="93"/>
        <v>0</v>
      </c>
      <c r="H289" s="2">
        <f t="shared" si="94"/>
        <v>0</v>
      </c>
      <c r="I289" s="2">
        <f t="shared" si="82"/>
        <v>0</v>
      </c>
      <c r="J289" s="2">
        <f t="shared" si="100"/>
        <v>0</v>
      </c>
      <c r="K289" s="2">
        <f t="shared" si="86"/>
        <v>0</v>
      </c>
      <c r="L289" s="2">
        <f t="shared" si="86"/>
        <v>0</v>
      </c>
      <c r="M289" s="2"/>
      <c r="N289" s="28">
        <f t="shared" si="101"/>
        <v>0</v>
      </c>
      <c r="O289" s="2">
        <f t="shared" si="95"/>
        <v>0</v>
      </c>
      <c r="P289" s="2">
        <f t="shared" si="96"/>
        <v>0</v>
      </c>
      <c r="R289">
        <f t="shared" si="97"/>
        <v>268</v>
      </c>
      <c r="S289" s="89">
        <f t="shared" si="87"/>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8"/>
        <v>0.10701416258527274</v>
      </c>
      <c r="Y289" s="66">
        <f t="shared" si="88"/>
        <v>0</v>
      </c>
      <c r="Z289" s="72">
        <f t="shared" si="89"/>
        <v>0</v>
      </c>
      <c r="AA289" s="79">
        <f t="shared" si="90"/>
        <v>0</v>
      </c>
      <c r="AB289" s="81">
        <f t="shared" si="99"/>
        <v>0</v>
      </c>
      <c r="AD289" s="95">
        <f>locallinterp(R289,'BBG rates'!$N$10:$N$369,'BBG rates'!$P$10:$P$369)</f>
        <v>22.487178078040063</v>
      </c>
      <c r="AI289" s="185">
        <f t="shared" si="91"/>
        <v>268</v>
      </c>
      <c r="AJ289" s="127">
        <f>locallinterp(MIN(AI289,CAP_Senior*12),'BBG rates'!$X$24:$X$65,'BBG rates'!$Y$24:$Y$65)</f>
        <v>67.918742488467984</v>
      </c>
      <c r="AK289" s="127">
        <f>locallinterp(MIN(AI289,CAP_CB*12),'BBG rates'!$AA$25:$AA$40,'BBG rates'!$AC$25:$AC$40)</f>
        <v>11</v>
      </c>
      <c r="AL289" s="144">
        <f t="shared" si="92"/>
        <v>20.676186223039558</v>
      </c>
      <c r="AM289" s="142">
        <f>(SUMPRODUCT(AL289:AL$381,G289:G$381)+SUMPRODUCT(AL289:AL$381,H289:H$381))/12</f>
        <v>0</v>
      </c>
    </row>
    <row r="290" spans="1:39" x14ac:dyDescent="0.2">
      <c r="A290" s="7">
        <v>269</v>
      </c>
      <c r="B290" s="7">
        <v>134.5</v>
      </c>
      <c r="C290" s="7">
        <v>67.25</v>
      </c>
      <c r="D290" s="12">
        <f t="shared" si="84"/>
        <v>22.416666666666668</v>
      </c>
      <c r="E290" s="29">
        <f t="shared" si="83"/>
        <v>0</v>
      </c>
      <c r="F290" s="2">
        <f t="shared" si="85"/>
        <v>0</v>
      </c>
      <c r="G290" s="2">
        <f t="shared" si="93"/>
        <v>0</v>
      </c>
      <c r="H290" s="2">
        <f t="shared" si="94"/>
        <v>0</v>
      </c>
      <c r="I290" s="2">
        <f t="shared" si="82"/>
        <v>0</v>
      </c>
      <c r="J290" s="2">
        <f t="shared" si="100"/>
        <v>0</v>
      </c>
      <c r="K290" s="2">
        <f t="shared" si="86"/>
        <v>0</v>
      </c>
      <c r="L290" s="2">
        <f t="shared" si="86"/>
        <v>0</v>
      </c>
      <c r="M290" s="2"/>
      <c r="N290" s="28">
        <f t="shared" si="101"/>
        <v>0</v>
      </c>
      <c r="O290" s="2">
        <f t="shared" si="95"/>
        <v>0</v>
      </c>
      <c r="P290" s="2">
        <f t="shared" si="96"/>
        <v>0</v>
      </c>
      <c r="R290">
        <f t="shared" si="97"/>
        <v>269</v>
      </c>
      <c r="S290" s="89">
        <f t="shared" si="87"/>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8"/>
        <v>0.10748037071790506</v>
      </c>
      <c r="Y290" s="66">
        <f t="shared" si="88"/>
        <v>0</v>
      </c>
      <c r="Z290" s="72">
        <f t="shared" si="89"/>
        <v>0</v>
      </c>
      <c r="AA290" s="79">
        <f t="shared" si="90"/>
        <v>0</v>
      </c>
      <c r="AB290" s="81">
        <f t="shared" si="99"/>
        <v>0</v>
      </c>
      <c r="AD290" s="95">
        <f>locallinterp(R290,'BBG rates'!$N$10:$N$369,'BBG rates'!$P$10:$P$369)</f>
        <v>22.568318430427322</v>
      </c>
      <c r="AI290" s="185">
        <f t="shared" si="91"/>
        <v>269</v>
      </c>
      <c r="AJ290" s="127">
        <f>locallinterp(MIN(AI290,CAP_Senior*12),'BBG rates'!$X$24:$X$65,'BBG rates'!$Y$24:$Y$65)</f>
        <v>67.918742488467984</v>
      </c>
      <c r="AK290" s="127">
        <f>locallinterp(MIN(AI290,CAP_CB*12),'BBG rates'!$AA$25:$AA$40,'BBG rates'!$AC$25:$AC$40)</f>
        <v>11</v>
      </c>
      <c r="AL290" s="144">
        <f t="shared" si="92"/>
        <v>20.676186223039558</v>
      </c>
      <c r="AM290" s="142">
        <f>(SUMPRODUCT(AL290:AL$381,G290:G$381)+SUMPRODUCT(AL290:AL$381,H290:H$381))/12</f>
        <v>0</v>
      </c>
    </row>
    <row r="291" spans="1:39" x14ac:dyDescent="0.2">
      <c r="A291" s="7">
        <v>270</v>
      </c>
      <c r="B291" s="7">
        <v>135</v>
      </c>
      <c r="C291" s="7">
        <v>67.5</v>
      </c>
      <c r="D291" s="12">
        <f t="shared" si="84"/>
        <v>22.5</v>
      </c>
      <c r="E291" s="29">
        <f t="shared" si="83"/>
        <v>0</v>
      </c>
      <c r="F291" s="2">
        <f t="shared" si="85"/>
        <v>0</v>
      </c>
      <c r="G291" s="2">
        <f t="shared" si="93"/>
        <v>0</v>
      </c>
      <c r="H291" s="2">
        <f t="shared" si="94"/>
        <v>0</v>
      </c>
      <c r="I291" s="2">
        <f t="shared" si="82"/>
        <v>0</v>
      </c>
      <c r="J291" s="2">
        <f t="shared" si="100"/>
        <v>0</v>
      </c>
      <c r="K291" s="2">
        <f t="shared" si="86"/>
        <v>0</v>
      </c>
      <c r="L291" s="2">
        <f t="shared" si="86"/>
        <v>0</v>
      </c>
      <c r="M291" s="2"/>
      <c r="N291" s="28">
        <f t="shared" si="101"/>
        <v>0</v>
      </c>
      <c r="O291" s="2">
        <f t="shared" si="95"/>
        <v>0</v>
      </c>
      <c r="P291" s="2">
        <f t="shared" si="96"/>
        <v>0</v>
      </c>
      <c r="R291">
        <f t="shared" si="97"/>
        <v>270</v>
      </c>
      <c r="S291" s="89">
        <f t="shared" si="87"/>
        <v>0</v>
      </c>
      <c r="T291" s="89">
        <f>IF(AND(S291=0,S290&gt;0),SUM($G291:$H$381),S291)</f>
        <v>0</v>
      </c>
      <c r="U291" s="82">
        <f>SUM(T291:T$381)</f>
        <v>0</v>
      </c>
      <c r="V291" s="68">
        <f>localspline(R291,'BBG rates'!$G$10:$G$27,'BBG rates'!$K$10:$K$27)</f>
        <v>0.97348227306474655</v>
      </c>
      <c r="W291" s="68">
        <f>locallinterp(R291,'BBG rates'!$G$10:$G$27,'BBG rates'!$J$10:$J$27)</f>
        <v>0.108</v>
      </c>
      <c r="X291" s="56">
        <f t="shared" si="98"/>
        <v>0.10794657685826436</v>
      </c>
      <c r="Y291" s="66">
        <f t="shared" si="88"/>
        <v>0</v>
      </c>
      <c r="Z291" s="72">
        <f t="shared" si="89"/>
        <v>0</v>
      </c>
      <c r="AA291" s="79">
        <f t="shared" si="90"/>
        <v>0</v>
      </c>
      <c r="AB291" s="81">
        <f t="shared" si="99"/>
        <v>0</v>
      </c>
      <c r="AD291" s="95">
        <f>locallinterp(R291,'BBG rates'!$N$10:$N$369,'BBG rates'!$P$10:$P$369)</f>
        <v>22.649441953182716</v>
      </c>
      <c r="AI291" s="185">
        <f t="shared" si="91"/>
        <v>270</v>
      </c>
      <c r="AJ291" s="127">
        <f>locallinterp(MIN(AI291,CAP_Senior*12),'BBG rates'!$X$24:$X$65,'BBG rates'!$Y$24:$Y$65)</f>
        <v>67.918742488467984</v>
      </c>
      <c r="AK291" s="127">
        <f>locallinterp(MIN(AI291,CAP_CB*12),'BBG rates'!$AA$25:$AA$40,'BBG rates'!$AC$25:$AC$40)</f>
        <v>11</v>
      </c>
      <c r="AL291" s="144">
        <f t="shared" si="92"/>
        <v>20.676186223039558</v>
      </c>
      <c r="AM291" s="142">
        <f>(SUMPRODUCT(AL291:AL$381,G291:G$381)+SUMPRODUCT(AL291:AL$381,H291:H$381))/12</f>
        <v>0</v>
      </c>
    </row>
    <row r="292" spans="1:39" x14ac:dyDescent="0.2">
      <c r="A292" s="7">
        <v>271</v>
      </c>
      <c r="B292" s="7">
        <v>135.5</v>
      </c>
      <c r="C292" s="7">
        <v>67.75</v>
      </c>
      <c r="D292" s="12">
        <f t="shared" si="84"/>
        <v>22.583333333333332</v>
      </c>
      <c r="E292" s="29">
        <f t="shared" si="83"/>
        <v>0</v>
      </c>
      <c r="F292" s="2">
        <f t="shared" si="85"/>
        <v>0</v>
      </c>
      <c r="G292" s="2">
        <f t="shared" si="93"/>
        <v>0</v>
      </c>
      <c r="H292" s="2">
        <f t="shared" si="94"/>
        <v>0</v>
      </c>
      <c r="I292" s="2">
        <f t="shared" si="82"/>
        <v>0</v>
      </c>
      <c r="J292" s="2">
        <f t="shared" si="100"/>
        <v>0</v>
      </c>
      <c r="K292" s="2">
        <f t="shared" si="86"/>
        <v>0</v>
      </c>
      <c r="L292" s="2">
        <f t="shared" si="86"/>
        <v>0</v>
      </c>
      <c r="M292" s="2"/>
      <c r="N292" s="28">
        <f t="shared" si="101"/>
        <v>0</v>
      </c>
      <c r="O292" s="2">
        <f t="shared" si="95"/>
        <v>0</v>
      </c>
      <c r="P292" s="2">
        <f t="shared" si="96"/>
        <v>0</v>
      </c>
      <c r="R292">
        <f t="shared" si="97"/>
        <v>271</v>
      </c>
      <c r="S292" s="89">
        <f t="shared" si="87"/>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8"/>
        <v>0.10841278100661711</v>
      </c>
      <c r="Y292" s="66">
        <f t="shared" si="88"/>
        <v>0</v>
      </c>
      <c r="Z292" s="72">
        <f t="shared" si="89"/>
        <v>0</v>
      </c>
      <c r="AA292" s="79">
        <f t="shared" si="90"/>
        <v>0</v>
      </c>
      <c r="AB292" s="81">
        <f t="shared" si="99"/>
        <v>0</v>
      </c>
      <c r="AD292" s="95">
        <f>locallinterp(R292,'BBG rates'!$N$10:$N$369,'BBG rates'!$P$10:$P$369)</f>
        <v>22.730548897404105</v>
      </c>
      <c r="AI292" s="185">
        <f t="shared" si="91"/>
        <v>271</v>
      </c>
      <c r="AJ292" s="127">
        <f>locallinterp(MIN(AI292,CAP_Senior*12),'BBG rates'!$X$24:$X$65,'BBG rates'!$Y$24:$Y$65)</f>
        <v>67.918742488467984</v>
      </c>
      <c r="AK292" s="127">
        <f>locallinterp(MIN(AI292,CAP_CB*12),'BBG rates'!$AA$25:$AA$40,'BBG rates'!$AC$25:$AC$40)</f>
        <v>11</v>
      </c>
      <c r="AL292" s="144">
        <f t="shared" si="92"/>
        <v>20.676186223039558</v>
      </c>
      <c r="AM292" s="142">
        <f>(SUMPRODUCT(AL292:AL$381,G292:G$381)+SUMPRODUCT(AL292:AL$381,H292:H$381))/12</f>
        <v>0</v>
      </c>
    </row>
    <row r="293" spans="1:39" x14ac:dyDescent="0.2">
      <c r="A293" s="7">
        <v>272</v>
      </c>
      <c r="B293" s="7">
        <v>136</v>
      </c>
      <c r="C293" s="7">
        <v>68</v>
      </c>
      <c r="D293" s="12">
        <f t="shared" si="84"/>
        <v>22.666666666666668</v>
      </c>
      <c r="E293" s="29">
        <f t="shared" si="83"/>
        <v>0</v>
      </c>
      <c r="F293" s="2">
        <f t="shared" si="85"/>
        <v>0</v>
      </c>
      <c r="G293" s="2">
        <f t="shared" si="93"/>
        <v>0</v>
      </c>
      <c r="H293" s="2">
        <f t="shared" si="94"/>
        <v>0</v>
      </c>
      <c r="I293" s="2">
        <f t="shared" si="82"/>
        <v>0</v>
      </c>
      <c r="J293" s="2">
        <f t="shared" si="100"/>
        <v>0</v>
      </c>
      <c r="K293" s="2">
        <f t="shared" si="86"/>
        <v>0</v>
      </c>
      <c r="L293" s="2">
        <f t="shared" si="86"/>
        <v>0</v>
      </c>
      <c r="M293" s="2"/>
      <c r="N293" s="28">
        <f t="shared" si="101"/>
        <v>0</v>
      </c>
      <c r="O293" s="2">
        <f t="shared" si="95"/>
        <v>0</v>
      </c>
      <c r="P293" s="2">
        <f t="shared" si="96"/>
        <v>0</v>
      </c>
      <c r="R293">
        <f t="shared" si="97"/>
        <v>272</v>
      </c>
      <c r="S293" s="89">
        <f t="shared" si="87"/>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8"/>
        <v>0.10887898316269684</v>
      </c>
      <c r="Y293" s="66">
        <f t="shared" si="88"/>
        <v>0</v>
      </c>
      <c r="Z293" s="72">
        <f t="shared" si="89"/>
        <v>0</v>
      </c>
      <c r="AA293" s="79">
        <f t="shared" si="90"/>
        <v>0</v>
      </c>
      <c r="AB293" s="81">
        <f t="shared" si="99"/>
        <v>0</v>
      </c>
      <c r="AD293" s="95">
        <f>locallinterp(R293,'BBG rates'!$N$10:$N$369,'BBG rates'!$P$10:$P$369)</f>
        <v>22.811639521644008</v>
      </c>
      <c r="AI293" s="185">
        <f t="shared" si="91"/>
        <v>272</v>
      </c>
      <c r="AJ293" s="127">
        <f>locallinterp(MIN(AI293,CAP_Senior*12),'BBG rates'!$X$24:$X$65,'BBG rates'!$Y$24:$Y$65)</f>
        <v>67.918742488467984</v>
      </c>
      <c r="AK293" s="127">
        <f>locallinterp(MIN(AI293,CAP_CB*12),'BBG rates'!$AA$25:$AA$40,'BBG rates'!$AC$25:$AC$40)</f>
        <v>11</v>
      </c>
      <c r="AL293" s="144">
        <f t="shared" si="92"/>
        <v>20.676186223039558</v>
      </c>
      <c r="AM293" s="142">
        <f>(SUMPRODUCT(AL293:AL$381,G293:G$381)+SUMPRODUCT(AL293:AL$381,H293:H$381))/12</f>
        <v>0</v>
      </c>
    </row>
    <row r="294" spans="1:39" x14ac:dyDescent="0.2">
      <c r="A294" s="7">
        <v>273</v>
      </c>
      <c r="B294" s="7">
        <v>136.5</v>
      </c>
      <c r="C294" s="7">
        <v>68.25</v>
      </c>
      <c r="D294" s="12">
        <f t="shared" si="84"/>
        <v>22.75</v>
      </c>
      <c r="E294" s="29">
        <f t="shared" si="83"/>
        <v>0</v>
      </c>
      <c r="F294" s="2">
        <f t="shared" si="85"/>
        <v>0</v>
      </c>
      <c r="G294" s="2">
        <f t="shared" si="93"/>
        <v>0</v>
      </c>
      <c r="H294" s="2">
        <f t="shared" si="94"/>
        <v>0</v>
      </c>
      <c r="I294" s="2">
        <f t="shared" si="82"/>
        <v>0</v>
      </c>
      <c r="J294" s="2">
        <f t="shared" si="100"/>
        <v>0</v>
      </c>
      <c r="K294" s="2">
        <f t="shared" si="86"/>
        <v>0</v>
      </c>
      <c r="L294" s="2">
        <f t="shared" si="86"/>
        <v>0</v>
      </c>
      <c r="M294" s="2"/>
      <c r="N294" s="28">
        <f t="shared" si="101"/>
        <v>0</v>
      </c>
      <c r="O294" s="2">
        <f t="shared" si="95"/>
        <v>0</v>
      </c>
      <c r="P294" s="2">
        <f t="shared" si="96"/>
        <v>0</v>
      </c>
      <c r="R294">
        <f t="shared" si="97"/>
        <v>273</v>
      </c>
      <c r="S294" s="89">
        <f t="shared" si="87"/>
        <v>0</v>
      </c>
      <c r="T294" s="89">
        <f>IF(AND(S294=0,S293&gt;0),SUM($G294:$H$381),S294)</f>
        <v>0</v>
      </c>
      <c r="U294" s="82">
        <f>SUM(T294:T$381)</f>
        <v>0</v>
      </c>
      <c r="V294" s="68">
        <f>localspline(R294,'BBG rates'!$G$10:$G$27,'BBG rates'!$K$10:$K$27)</f>
        <v>0.97289475382600743</v>
      </c>
      <c r="W294" s="68">
        <f>locallinterp(R294,'BBG rates'!$G$10:$G$27,'BBG rates'!$J$10:$J$27)</f>
        <v>0.1094</v>
      </c>
      <c r="X294" s="56">
        <f t="shared" si="98"/>
        <v>0.10934518332677001</v>
      </c>
      <c r="Y294" s="66">
        <f t="shared" si="88"/>
        <v>0</v>
      </c>
      <c r="Z294" s="72">
        <f t="shared" si="89"/>
        <v>0</v>
      </c>
      <c r="AA294" s="79">
        <f t="shared" si="90"/>
        <v>0</v>
      </c>
      <c r="AB294" s="81">
        <f t="shared" si="99"/>
        <v>0</v>
      </c>
      <c r="AD294" s="95">
        <f>locallinterp(R294,'BBG rates'!$N$10:$N$369,'BBG rates'!$P$10:$P$369)</f>
        <v>22.892714084462842</v>
      </c>
      <c r="AI294" s="185">
        <f t="shared" si="91"/>
        <v>273</v>
      </c>
      <c r="AJ294" s="127">
        <f>locallinterp(MIN(AI294,CAP_Senior*12),'BBG rates'!$X$24:$X$65,'BBG rates'!$Y$24:$Y$65)</f>
        <v>67.918742488467984</v>
      </c>
      <c r="AK294" s="127">
        <f>locallinterp(MIN(AI294,CAP_CB*12),'BBG rates'!$AA$25:$AA$40,'BBG rates'!$AC$25:$AC$40)</f>
        <v>11</v>
      </c>
      <c r="AL294" s="144">
        <f t="shared" si="92"/>
        <v>20.676186223039558</v>
      </c>
      <c r="AM294" s="142">
        <f>(SUMPRODUCT(AL294:AL$381,G294:G$381)+SUMPRODUCT(AL294:AL$381,H294:H$381))/12</f>
        <v>0</v>
      </c>
    </row>
    <row r="295" spans="1:39" x14ac:dyDescent="0.2">
      <c r="A295" s="7">
        <v>274</v>
      </c>
      <c r="B295" s="7">
        <v>137</v>
      </c>
      <c r="C295" s="7">
        <v>68.5</v>
      </c>
      <c r="D295" s="12">
        <f t="shared" si="84"/>
        <v>22.833333333333332</v>
      </c>
      <c r="E295" s="29">
        <f t="shared" si="83"/>
        <v>0</v>
      </c>
      <c r="F295" s="2">
        <f t="shared" si="85"/>
        <v>0</v>
      </c>
      <c r="G295" s="2">
        <f t="shared" si="93"/>
        <v>0</v>
      </c>
      <c r="H295" s="2">
        <f t="shared" si="94"/>
        <v>0</v>
      </c>
      <c r="I295" s="2">
        <f t="shared" si="82"/>
        <v>0</v>
      </c>
      <c r="J295" s="2">
        <f t="shared" si="100"/>
        <v>0</v>
      </c>
      <c r="K295" s="2">
        <f t="shared" si="86"/>
        <v>0</v>
      </c>
      <c r="L295" s="2">
        <f t="shared" si="86"/>
        <v>0</v>
      </c>
      <c r="M295" s="2"/>
      <c r="N295" s="28">
        <f t="shared" si="101"/>
        <v>0</v>
      </c>
      <c r="O295" s="2">
        <f t="shared" si="95"/>
        <v>0</v>
      </c>
      <c r="P295" s="2">
        <f t="shared" si="96"/>
        <v>0</v>
      </c>
      <c r="R295">
        <f t="shared" si="97"/>
        <v>274</v>
      </c>
      <c r="S295" s="89">
        <f t="shared" si="87"/>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8"/>
        <v>0.10981138149857017</v>
      </c>
      <c r="Y295" s="66">
        <f t="shared" si="88"/>
        <v>0</v>
      </c>
      <c r="Z295" s="72">
        <f t="shared" si="89"/>
        <v>0</v>
      </c>
      <c r="AA295" s="79">
        <f t="shared" si="90"/>
        <v>0</v>
      </c>
      <c r="AB295" s="81">
        <f t="shared" si="99"/>
        <v>0</v>
      </c>
      <c r="AD295" s="95">
        <f>locallinterp(R295,'BBG rates'!$N$10:$N$369,'BBG rates'!$P$10:$P$369)</f>
        <v>22.973772846908034</v>
      </c>
      <c r="AI295" s="185">
        <f t="shared" si="91"/>
        <v>274</v>
      </c>
      <c r="AJ295" s="127">
        <f>locallinterp(MIN(AI295,CAP_Senior*12),'BBG rates'!$X$24:$X$65,'BBG rates'!$Y$24:$Y$65)</f>
        <v>67.918742488467984</v>
      </c>
      <c r="AK295" s="127">
        <f>locallinterp(MIN(AI295,CAP_CB*12),'BBG rates'!$AA$25:$AA$40,'BBG rates'!$AC$25:$AC$40)</f>
        <v>11</v>
      </c>
      <c r="AL295" s="144">
        <f t="shared" si="92"/>
        <v>20.676186223039558</v>
      </c>
      <c r="AM295" s="142">
        <f>(SUMPRODUCT(AL295:AL$381,G295:G$381)+SUMPRODUCT(AL295:AL$381,H295:H$381))/12</f>
        <v>0</v>
      </c>
    </row>
    <row r="296" spans="1:39" x14ac:dyDescent="0.2">
      <c r="A296" s="7">
        <v>275</v>
      </c>
      <c r="B296" s="7">
        <v>137.5</v>
      </c>
      <c r="C296" s="7">
        <v>68.75</v>
      </c>
      <c r="D296" s="12">
        <f t="shared" si="84"/>
        <v>22.916666666666668</v>
      </c>
      <c r="E296" s="29">
        <f t="shared" si="83"/>
        <v>0</v>
      </c>
      <c r="F296" s="2">
        <f t="shared" si="85"/>
        <v>0</v>
      </c>
      <c r="G296" s="2">
        <f t="shared" si="93"/>
        <v>0</v>
      </c>
      <c r="H296" s="2">
        <f t="shared" si="94"/>
        <v>0</v>
      </c>
      <c r="I296" s="2">
        <f t="shared" si="82"/>
        <v>0</v>
      </c>
      <c r="J296" s="2">
        <f t="shared" si="100"/>
        <v>0</v>
      </c>
      <c r="K296" s="2">
        <f t="shared" si="86"/>
        <v>0</v>
      </c>
      <c r="L296" s="2">
        <f t="shared" si="86"/>
        <v>0</v>
      </c>
      <c r="M296" s="2"/>
      <c r="N296" s="28">
        <f t="shared" si="101"/>
        <v>0</v>
      </c>
      <c r="O296" s="2">
        <f t="shared" si="95"/>
        <v>0</v>
      </c>
      <c r="P296" s="2">
        <f t="shared" si="96"/>
        <v>0</v>
      </c>
      <c r="R296">
        <f t="shared" si="97"/>
        <v>275</v>
      </c>
      <c r="S296" s="89">
        <f t="shared" si="87"/>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8"/>
        <v>0.11027757767836377</v>
      </c>
      <c r="Y296" s="66">
        <f t="shared" si="88"/>
        <v>0</v>
      </c>
      <c r="Z296" s="72">
        <f t="shared" si="89"/>
        <v>0</v>
      </c>
      <c r="AA296" s="79">
        <f t="shared" si="90"/>
        <v>0</v>
      </c>
      <c r="AB296" s="81">
        <f t="shared" si="99"/>
        <v>0</v>
      </c>
      <c r="AD296" s="95">
        <f>locallinterp(R296,'BBG rates'!$N$10:$N$369,'BBG rates'!$P$10:$P$369)</f>
        <v>23.054816070035493</v>
      </c>
      <c r="AI296" s="185">
        <f t="shared" si="91"/>
        <v>275</v>
      </c>
      <c r="AJ296" s="127">
        <f>locallinterp(MIN(AI296,CAP_Senior*12),'BBG rates'!$X$24:$X$65,'BBG rates'!$Y$24:$Y$65)</f>
        <v>67.918742488467984</v>
      </c>
      <c r="AK296" s="127">
        <f>locallinterp(MIN(AI296,CAP_CB*12),'BBG rates'!$AA$25:$AA$40,'BBG rates'!$AC$25:$AC$40)</f>
        <v>11</v>
      </c>
      <c r="AL296" s="144">
        <f t="shared" si="92"/>
        <v>20.676186223039558</v>
      </c>
      <c r="AM296" s="142">
        <f>(SUMPRODUCT(AL296:AL$381,G296:G$381)+SUMPRODUCT(AL296:AL$381,H296:H$381))/12</f>
        <v>0</v>
      </c>
    </row>
    <row r="297" spans="1:39" x14ac:dyDescent="0.2">
      <c r="A297" s="7">
        <v>276</v>
      </c>
      <c r="B297" s="7">
        <v>138</v>
      </c>
      <c r="C297" s="7">
        <v>69</v>
      </c>
      <c r="D297" s="12">
        <f t="shared" si="84"/>
        <v>23</v>
      </c>
      <c r="E297" s="29">
        <f t="shared" si="83"/>
        <v>0</v>
      </c>
      <c r="F297" s="2">
        <f t="shared" si="85"/>
        <v>0</v>
      </c>
      <c r="G297" s="2">
        <f t="shared" si="93"/>
        <v>0</v>
      </c>
      <c r="H297" s="2">
        <f t="shared" si="94"/>
        <v>0</v>
      </c>
      <c r="I297" s="2">
        <f t="shared" si="82"/>
        <v>0</v>
      </c>
      <c r="J297" s="2">
        <f t="shared" si="100"/>
        <v>0</v>
      </c>
      <c r="K297" s="2">
        <f t="shared" si="86"/>
        <v>0</v>
      </c>
      <c r="L297" s="2">
        <f t="shared" si="86"/>
        <v>0</v>
      </c>
      <c r="M297" s="2"/>
      <c r="N297" s="28">
        <f t="shared" si="101"/>
        <v>0</v>
      </c>
      <c r="O297" s="2">
        <f t="shared" si="95"/>
        <v>0</v>
      </c>
      <c r="P297" s="2">
        <f t="shared" si="96"/>
        <v>0</v>
      </c>
      <c r="R297">
        <f t="shared" si="97"/>
        <v>276</v>
      </c>
      <c r="S297" s="89">
        <f t="shared" si="87"/>
        <v>0</v>
      </c>
      <c r="T297" s="89">
        <f>IF(AND(S297=0,S296&gt;0),SUM($G297:$H$381),S297)</f>
        <v>0</v>
      </c>
      <c r="U297" s="82">
        <f>SUM(T297:T$381)</f>
        <v>0</v>
      </c>
      <c r="V297" s="68">
        <f>localspline(R297,'BBG rates'!$G$10:$G$27,'BBG rates'!$K$10:$K$27)</f>
        <v>0.97233542782961224</v>
      </c>
      <c r="W297" s="68">
        <f>locallinterp(R297,'BBG rates'!$G$10:$G$27,'BBG rates'!$J$10:$J$27)</f>
        <v>0.1108</v>
      </c>
      <c r="X297" s="56">
        <f t="shared" si="98"/>
        <v>0.11074377186588436</v>
      </c>
      <c r="Y297" s="66">
        <f t="shared" si="88"/>
        <v>0</v>
      </c>
      <c r="Z297" s="72">
        <f t="shared" si="89"/>
        <v>0</v>
      </c>
      <c r="AA297" s="79">
        <f t="shared" si="90"/>
        <v>0</v>
      </c>
      <c r="AB297" s="81">
        <f t="shared" si="99"/>
        <v>0</v>
      </c>
      <c r="AD297" s="95">
        <f>locallinterp(R297,'BBG rates'!$N$10:$N$369,'BBG rates'!$P$10:$P$369)</f>
        <v>23.135844022354625</v>
      </c>
      <c r="AI297" s="185">
        <f t="shared" si="91"/>
        <v>276</v>
      </c>
      <c r="AJ297" s="127">
        <f>locallinterp(MIN(AI297,CAP_Senior*12),'BBG rates'!$X$24:$X$65,'BBG rates'!$Y$24:$Y$65)</f>
        <v>67.918742488467984</v>
      </c>
      <c r="AK297" s="127">
        <f>locallinterp(MIN(AI297,CAP_CB*12),'BBG rates'!$AA$25:$AA$40,'BBG rates'!$AC$25:$AC$40)</f>
        <v>11</v>
      </c>
      <c r="AL297" s="144">
        <f t="shared" si="92"/>
        <v>20.676186223039558</v>
      </c>
      <c r="AM297" s="142">
        <f>(SUMPRODUCT(AL297:AL$381,G297:G$381)+SUMPRODUCT(AL297:AL$381,H297:H$381))/12</f>
        <v>0</v>
      </c>
    </row>
    <row r="298" spans="1:39" x14ac:dyDescent="0.2">
      <c r="A298" s="7">
        <v>277</v>
      </c>
      <c r="B298" s="7">
        <v>138.5</v>
      </c>
      <c r="C298" s="7">
        <v>69.25</v>
      </c>
      <c r="D298" s="12">
        <f t="shared" si="84"/>
        <v>23.083333333333332</v>
      </c>
      <c r="E298" s="29">
        <f t="shared" si="83"/>
        <v>0</v>
      </c>
      <c r="F298" s="2">
        <f t="shared" si="85"/>
        <v>0</v>
      </c>
      <c r="G298" s="2">
        <f t="shared" si="93"/>
        <v>0</v>
      </c>
      <c r="H298" s="2">
        <f t="shared" si="94"/>
        <v>0</v>
      </c>
      <c r="I298" s="2">
        <f t="shared" si="82"/>
        <v>0</v>
      </c>
      <c r="J298" s="2">
        <f t="shared" si="100"/>
        <v>0</v>
      </c>
      <c r="K298" s="2">
        <f t="shared" si="86"/>
        <v>0</v>
      </c>
      <c r="L298" s="2">
        <f t="shared" si="86"/>
        <v>0</v>
      </c>
      <c r="M298" s="2"/>
      <c r="N298" s="28">
        <f t="shared" si="101"/>
        <v>0</v>
      </c>
      <c r="O298" s="2">
        <f t="shared" si="95"/>
        <v>0</v>
      </c>
      <c r="P298" s="2">
        <f t="shared" si="96"/>
        <v>0</v>
      </c>
      <c r="R298">
        <f t="shared" si="97"/>
        <v>277</v>
      </c>
      <c r="S298" s="89">
        <f t="shared" si="87"/>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8"/>
        <v>0.11120996406166483</v>
      </c>
      <c r="Y298" s="66">
        <f t="shared" si="88"/>
        <v>0</v>
      </c>
      <c r="Z298" s="72">
        <f t="shared" si="89"/>
        <v>0</v>
      </c>
      <c r="AA298" s="79">
        <f t="shared" si="90"/>
        <v>0</v>
      </c>
      <c r="AB298" s="81">
        <f t="shared" si="99"/>
        <v>0</v>
      </c>
      <c r="AD298" s="95">
        <f>locallinterp(R298,'BBG rates'!$N$10:$N$369,'BBG rates'!$P$10:$P$369)</f>
        <v>23.216856969900341</v>
      </c>
      <c r="AI298" s="185">
        <f t="shared" si="91"/>
        <v>277</v>
      </c>
      <c r="AJ298" s="127">
        <f>locallinterp(MIN(AI298,CAP_Senior*12),'BBG rates'!$X$24:$X$65,'BBG rates'!$Y$24:$Y$65)</f>
        <v>67.918742488467984</v>
      </c>
      <c r="AK298" s="127">
        <f>locallinterp(MIN(AI298,CAP_CB*12),'BBG rates'!$AA$25:$AA$40,'BBG rates'!$AC$25:$AC$40)</f>
        <v>11</v>
      </c>
      <c r="AL298" s="144">
        <f t="shared" si="92"/>
        <v>20.676186223039558</v>
      </c>
      <c r="AM298" s="142">
        <f>(SUMPRODUCT(AL298:AL$381,G298:G$381)+SUMPRODUCT(AL298:AL$381,H298:H$381))/12</f>
        <v>0</v>
      </c>
    </row>
    <row r="299" spans="1:39" x14ac:dyDescent="0.2">
      <c r="A299" s="7">
        <v>278</v>
      </c>
      <c r="B299" s="7">
        <v>139</v>
      </c>
      <c r="C299" s="7">
        <v>69.5</v>
      </c>
      <c r="D299" s="12">
        <f t="shared" si="84"/>
        <v>23.166666666666668</v>
      </c>
      <c r="E299" s="29">
        <f t="shared" si="83"/>
        <v>0</v>
      </c>
      <c r="F299" s="2">
        <f t="shared" si="85"/>
        <v>0</v>
      </c>
      <c r="G299" s="2">
        <f t="shared" si="93"/>
        <v>0</v>
      </c>
      <c r="H299" s="2">
        <f t="shared" si="94"/>
        <v>0</v>
      </c>
      <c r="I299" s="2">
        <f t="shared" si="82"/>
        <v>0</v>
      </c>
      <c r="J299" s="2">
        <f t="shared" si="100"/>
        <v>0</v>
      </c>
      <c r="K299" s="2">
        <f t="shared" si="86"/>
        <v>0</v>
      </c>
      <c r="L299" s="2">
        <f t="shared" si="86"/>
        <v>0</v>
      </c>
      <c r="M299" s="2"/>
      <c r="N299" s="28">
        <f t="shared" si="101"/>
        <v>0</v>
      </c>
      <c r="O299" s="2">
        <f t="shared" si="95"/>
        <v>0</v>
      </c>
      <c r="P299" s="2">
        <f t="shared" si="96"/>
        <v>0</v>
      </c>
      <c r="R299">
        <f t="shared" si="97"/>
        <v>278</v>
      </c>
      <c r="S299" s="89">
        <f t="shared" si="87"/>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8"/>
        <v>0.1116761542651723</v>
      </c>
      <c r="Y299" s="66">
        <f t="shared" si="88"/>
        <v>0</v>
      </c>
      <c r="Z299" s="72">
        <f t="shared" si="89"/>
        <v>0</v>
      </c>
      <c r="AA299" s="79">
        <f t="shared" si="90"/>
        <v>0</v>
      </c>
      <c r="AB299" s="81">
        <f t="shared" si="99"/>
        <v>0</v>
      </c>
      <c r="AD299" s="95">
        <f>locallinterp(R299,'BBG rates'!$N$10:$N$369,'BBG rates'!$P$10:$P$369)</f>
        <v>23.297855188644046</v>
      </c>
      <c r="AI299" s="185">
        <f t="shared" si="91"/>
        <v>278</v>
      </c>
      <c r="AJ299" s="127">
        <f>locallinterp(MIN(AI299,CAP_Senior*12),'BBG rates'!$X$24:$X$65,'BBG rates'!$Y$24:$Y$65)</f>
        <v>67.918742488467984</v>
      </c>
      <c r="AK299" s="127">
        <f>locallinterp(MIN(AI299,CAP_CB*12),'BBG rates'!$AA$25:$AA$40,'BBG rates'!$AC$25:$AC$40)</f>
        <v>11</v>
      </c>
      <c r="AL299" s="144">
        <f t="shared" si="92"/>
        <v>20.676186223039558</v>
      </c>
      <c r="AM299" s="142">
        <f>(SUMPRODUCT(AL299:AL$381,G299:G$381)+SUMPRODUCT(AL299:AL$381,H299:H$381))/12</f>
        <v>0</v>
      </c>
    </row>
    <row r="300" spans="1:39" x14ac:dyDescent="0.2">
      <c r="A300" s="7">
        <v>279</v>
      </c>
      <c r="B300" s="7">
        <v>139.5</v>
      </c>
      <c r="C300" s="7">
        <v>69.75</v>
      </c>
      <c r="D300" s="12">
        <f t="shared" si="84"/>
        <v>23.25</v>
      </c>
      <c r="E300" s="29">
        <f t="shared" si="83"/>
        <v>0</v>
      </c>
      <c r="F300" s="2">
        <f t="shared" si="85"/>
        <v>0</v>
      </c>
      <c r="G300" s="2">
        <f t="shared" si="93"/>
        <v>0</v>
      </c>
      <c r="H300" s="2">
        <f t="shared" si="94"/>
        <v>0</v>
      </c>
      <c r="I300" s="2">
        <f t="shared" si="82"/>
        <v>0</v>
      </c>
      <c r="J300" s="2">
        <f t="shared" si="100"/>
        <v>0</v>
      </c>
      <c r="K300" s="2">
        <f t="shared" si="86"/>
        <v>0</v>
      </c>
      <c r="L300" s="2">
        <f t="shared" si="86"/>
        <v>0</v>
      </c>
      <c r="M300" s="2"/>
      <c r="N300" s="28">
        <f t="shared" si="101"/>
        <v>0</v>
      </c>
      <c r="O300" s="2">
        <f t="shared" si="95"/>
        <v>0</v>
      </c>
      <c r="P300" s="2">
        <f t="shared" si="96"/>
        <v>0</v>
      </c>
      <c r="R300">
        <f t="shared" si="97"/>
        <v>279</v>
      </c>
      <c r="S300" s="89">
        <f t="shared" si="87"/>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8"/>
        <v>0.11214234247667321</v>
      </c>
      <c r="Y300" s="66">
        <f t="shared" si="88"/>
        <v>0</v>
      </c>
      <c r="Z300" s="72">
        <f t="shared" si="89"/>
        <v>0</v>
      </c>
      <c r="AA300" s="79">
        <f t="shared" si="90"/>
        <v>0</v>
      </c>
      <c r="AB300" s="81">
        <f t="shared" si="99"/>
        <v>0</v>
      </c>
      <c r="AD300" s="95">
        <f>locallinterp(R300,'BBG rates'!$N$10:$N$369,'BBG rates'!$P$10:$P$369)</f>
        <v>23.378838947116098</v>
      </c>
      <c r="AI300" s="185">
        <f t="shared" si="91"/>
        <v>279</v>
      </c>
      <c r="AJ300" s="127">
        <f>locallinterp(MIN(AI300,CAP_Senior*12),'BBG rates'!$X$24:$X$65,'BBG rates'!$Y$24:$Y$65)</f>
        <v>67.918742488467984</v>
      </c>
      <c r="AK300" s="127">
        <f>locallinterp(MIN(AI300,CAP_CB*12),'BBG rates'!$AA$25:$AA$40,'BBG rates'!$AC$25:$AC$40)</f>
        <v>11</v>
      </c>
      <c r="AL300" s="144">
        <f t="shared" si="92"/>
        <v>20.676186223039558</v>
      </c>
      <c r="AM300" s="142">
        <f>(SUMPRODUCT(AL300:AL$381,G300:G$381)+SUMPRODUCT(AL300:AL$381,H300:H$381))/12</f>
        <v>0</v>
      </c>
    </row>
    <row r="301" spans="1:39" x14ac:dyDescent="0.2">
      <c r="A301" s="7">
        <v>280</v>
      </c>
      <c r="B301" s="7">
        <v>140</v>
      </c>
      <c r="C301" s="7">
        <v>70</v>
      </c>
      <c r="D301" s="12">
        <f t="shared" si="84"/>
        <v>23.333333333333332</v>
      </c>
      <c r="E301" s="29">
        <f t="shared" si="83"/>
        <v>0</v>
      </c>
      <c r="F301" s="2">
        <f t="shared" si="85"/>
        <v>0</v>
      </c>
      <c r="G301" s="2">
        <f t="shared" si="93"/>
        <v>0</v>
      </c>
      <c r="H301" s="2">
        <f t="shared" si="94"/>
        <v>0</v>
      </c>
      <c r="I301" s="2">
        <f t="shared" si="82"/>
        <v>0</v>
      </c>
      <c r="J301" s="2">
        <f t="shared" si="100"/>
        <v>0</v>
      </c>
      <c r="K301" s="2">
        <f t="shared" si="86"/>
        <v>0</v>
      </c>
      <c r="L301" s="2">
        <f t="shared" si="86"/>
        <v>0</v>
      </c>
      <c r="M301" s="2"/>
      <c r="N301" s="28">
        <f t="shared" si="101"/>
        <v>0</v>
      </c>
      <c r="O301" s="2">
        <f t="shared" si="95"/>
        <v>0</v>
      </c>
      <c r="P301" s="2">
        <f t="shared" si="96"/>
        <v>0</v>
      </c>
      <c r="R301">
        <f t="shared" si="97"/>
        <v>280</v>
      </c>
      <c r="S301" s="89">
        <f t="shared" si="87"/>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8"/>
        <v>0.11260852869616755</v>
      </c>
      <c r="Y301" s="66">
        <f t="shared" si="88"/>
        <v>0</v>
      </c>
      <c r="Z301" s="72">
        <f t="shared" si="89"/>
        <v>0</v>
      </c>
      <c r="AA301" s="79">
        <f t="shared" si="90"/>
        <v>0</v>
      </c>
      <c r="AB301" s="81">
        <f t="shared" si="99"/>
        <v>0</v>
      </c>
      <c r="AD301" s="95">
        <f>locallinterp(R301,'BBG rates'!$N$10:$N$369,'BBG rates'!$P$10:$P$369)</f>
        <v>23.459808523782872</v>
      </c>
      <c r="AI301" s="185">
        <f t="shared" si="91"/>
        <v>280</v>
      </c>
      <c r="AJ301" s="127">
        <f>locallinterp(MIN(AI301,CAP_Senior*12),'BBG rates'!$X$24:$X$65,'BBG rates'!$Y$24:$Y$65)</f>
        <v>67.918742488467984</v>
      </c>
      <c r="AK301" s="127">
        <f>locallinterp(MIN(AI301,CAP_CB*12),'BBG rates'!$AA$25:$AA$40,'BBG rates'!$AC$25:$AC$40)</f>
        <v>11</v>
      </c>
      <c r="AL301" s="144">
        <f t="shared" si="92"/>
        <v>20.676186223039558</v>
      </c>
      <c r="AM301" s="142">
        <f>(SUMPRODUCT(AL301:AL$381,G301:G$381)+SUMPRODUCT(AL301:AL$381,H301:H$381))/12</f>
        <v>0</v>
      </c>
    </row>
    <row r="302" spans="1:39" x14ac:dyDescent="0.2">
      <c r="A302" s="7">
        <v>281</v>
      </c>
      <c r="B302" s="7">
        <v>140.5</v>
      </c>
      <c r="C302" s="7">
        <v>70.25</v>
      </c>
      <c r="D302" s="12">
        <f t="shared" si="84"/>
        <v>23.416666666666668</v>
      </c>
      <c r="E302" s="29">
        <f t="shared" si="83"/>
        <v>0</v>
      </c>
      <c r="F302" s="2">
        <f t="shared" si="85"/>
        <v>0</v>
      </c>
      <c r="G302" s="2">
        <f t="shared" si="93"/>
        <v>0</v>
      </c>
      <c r="H302" s="2">
        <f t="shared" si="94"/>
        <v>0</v>
      </c>
      <c r="I302" s="2">
        <f t="shared" si="82"/>
        <v>0</v>
      </c>
      <c r="J302" s="2">
        <f t="shared" si="100"/>
        <v>0</v>
      </c>
      <c r="K302" s="2">
        <f t="shared" si="86"/>
        <v>0</v>
      </c>
      <c r="L302" s="2">
        <f t="shared" si="86"/>
        <v>0</v>
      </c>
      <c r="M302" s="2"/>
      <c r="N302" s="28">
        <f t="shared" si="101"/>
        <v>0</v>
      </c>
      <c r="O302" s="2">
        <f t="shared" si="95"/>
        <v>0</v>
      </c>
      <c r="P302" s="2">
        <f t="shared" si="96"/>
        <v>0</v>
      </c>
      <c r="R302">
        <f t="shared" si="97"/>
        <v>281</v>
      </c>
      <c r="S302" s="89">
        <f t="shared" si="87"/>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8"/>
        <v>0.11307471292365534</v>
      </c>
      <c r="Y302" s="66">
        <f t="shared" si="88"/>
        <v>0</v>
      </c>
      <c r="Z302" s="72">
        <f t="shared" si="89"/>
        <v>0</v>
      </c>
      <c r="AA302" s="79">
        <f t="shared" si="90"/>
        <v>0</v>
      </c>
      <c r="AB302" s="81">
        <f t="shared" si="99"/>
        <v>0</v>
      </c>
      <c r="AD302" s="95">
        <f>locallinterp(R302,'BBG rates'!$N$10:$N$369,'BBG rates'!$P$10:$P$369)</f>
        <v>23.540764194637205</v>
      </c>
      <c r="AI302" s="185">
        <f t="shared" si="91"/>
        <v>281</v>
      </c>
      <c r="AJ302" s="127">
        <f>locallinterp(MIN(AI302,CAP_Senior*12),'BBG rates'!$X$24:$X$65,'BBG rates'!$Y$24:$Y$65)</f>
        <v>67.918742488467984</v>
      </c>
      <c r="AK302" s="127">
        <f>locallinterp(MIN(AI302,CAP_CB*12),'BBG rates'!$AA$25:$AA$40,'BBG rates'!$AC$25:$AC$40)</f>
        <v>11</v>
      </c>
      <c r="AL302" s="144">
        <f t="shared" si="92"/>
        <v>20.676186223039558</v>
      </c>
      <c r="AM302" s="142">
        <f>(SUMPRODUCT(AL302:AL$381,G302:G$381)+SUMPRODUCT(AL302:AL$381,H302:H$381))/12</f>
        <v>0</v>
      </c>
    </row>
    <row r="303" spans="1:39" x14ac:dyDescent="0.2">
      <c r="A303" s="7">
        <v>282</v>
      </c>
      <c r="B303" s="7">
        <v>141</v>
      </c>
      <c r="C303" s="7">
        <v>70.5</v>
      </c>
      <c r="D303" s="12">
        <f t="shared" si="84"/>
        <v>23.5</v>
      </c>
      <c r="E303" s="29">
        <f t="shared" si="83"/>
        <v>0</v>
      </c>
      <c r="F303" s="2">
        <f t="shared" si="85"/>
        <v>0</v>
      </c>
      <c r="G303" s="2">
        <f t="shared" si="93"/>
        <v>0</v>
      </c>
      <c r="H303" s="2">
        <f t="shared" si="94"/>
        <v>0</v>
      </c>
      <c r="I303" s="2">
        <f t="shared" si="82"/>
        <v>0</v>
      </c>
      <c r="J303" s="2">
        <f t="shared" si="100"/>
        <v>0</v>
      </c>
      <c r="K303" s="2">
        <f t="shared" si="86"/>
        <v>0</v>
      </c>
      <c r="L303" s="2">
        <f t="shared" si="86"/>
        <v>0</v>
      </c>
      <c r="M303" s="2"/>
      <c r="N303" s="28">
        <f t="shared" si="101"/>
        <v>0</v>
      </c>
      <c r="O303" s="2">
        <f t="shared" si="95"/>
        <v>0</v>
      </c>
      <c r="P303" s="2">
        <f t="shared" si="96"/>
        <v>0</v>
      </c>
      <c r="R303">
        <f t="shared" si="97"/>
        <v>282</v>
      </c>
      <c r="S303" s="89">
        <f t="shared" si="87"/>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8"/>
        <v>0.11354089515913657</v>
      </c>
      <c r="Y303" s="66">
        <f t="shared" si="88"/>
        <v>0</v>
      </c>
      <c r="Z303" s="72">
        <f t="shared" si="89"/>
        <v>0</v>
      </c>
      <c r="AA303" s="79">
        <f t="shared" si="90"/>
        <v>0</v>
      </c>
      <c r="AB303" s="81">
        <f t="shared" si="99"/>
        <v>0</v>
      </c>
      <c r="AD303" s="95">
        <f>locallinterp(R303,'BBG rates'!$N$10:$N$369,'BBG rates'!$P$10:$P$369)</f>
        <v>23.621706243123992</v>
      </c>
      <c r="AI303" s="185">
        <f t="shared" si="91"/>
        <v>282</v>
      </c>
      <c r="AJ303" s="127">
        <f>locallinterp(MIN(AI303,CAP_Senior*12),'BBG rates'!$X$24:$X$65,'BBG rates'!$Y$24:$Y$65)</f>
        <v>67.918742488467984</v>
      </c>
      <c r="AK303" s="127">
        <f>locallinterp(MIN(AI303,CAP_CB*12),'BBG rates'!$AA$25:$AA$40,'BBG rates'!$AC$25:$AC$40)</f>
        <v>11</v>
      </c>
      <c r="AL303" s="144">
        <f t="shared" si="92"/>
        <v>20.676186223039558</v>
      </c>
      <c r="AM303" s="142">
        <f>(SUMPRODUCT(AL303:AL$381,G303:G$381)+SUMPRODUCT(AL303:AL$381,H303:H$381))/12</f>
        <v>0</v>
      </c>
    </row>
    <row r="304" spans="1:39" x14ac:dyDescent="0.2">
      <c r="A304" s="7">
        <v>283</v>
      </c>
      <c r="B304" s="7">
        <v>141.5</v>
      </c>
      <c r="C304" s="7">
        <v>70.75</v>
      </c>
      <c r="D304" s="12">
        <f t="shared" si="84"/>
        <v>23.583333333333332</v>
      </c>
      <c r="E304" s="29">
        <f t="shared" si="83"/>
        <v>0</v>
      </c>
      <c r="F304" s="2">
        <f t="shared" si="85"/>
        <v>0</v>
      </c>
      <c r="G304" s="2">
        <f t="shared" si="93"/>
        <v>0</v>
      </c>
      <c r="H304" s="2">
        <f t="shared" si="94"/>
        <v>0</v>
      </c>
      <c r="I304" s="2">
        <f t="shared" si="82"/>
        <v>0</v>
      </c>
      <c r="J304" s="2">
        <f t="shared" si="100"/>
        <v>0</v>
      </c>
      <c r="K304" s="2">
        <f t="shared" si="86"/>
        <v>0</v>
      </c>
      <c r="L304" s="2">
        <f t="shared" si="86"/>
        <v>0</v>
      </c>
      <c r="M304" s="2"/>
      <c r="N304" s="28">
        <f t="shared" si="101"/>
        <v>0</v>
      </c>
      <c r="O304" s="2">
        <f t="shared" si="95"/>
        <v>0</v>
      </c>
      <c r="P304" s="2">
        <f t="shared" si="96"/>
        <v>0</v>
      </c>
      <c r="R304">
        <f t="shared" si="97"/>
        <v>283</v>
      </c>
      <c r="S304" s="89">
        <f t="shared" si="87"/>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8"/>
        <v>0.11400707540287769</v>
      </c>
      <c r="Y304" s="66">
        <f t="shared" si="88"/>
        <v>0</v>
      </c>
      <c r="Z304" s="72">
        <f t="shared" si="89"/>
        <v>0</v>
      </c>
      <c r="AA304" s="79">
        <f t="shared" si="90"/>
        <v>0</v>
      </c>
      <c r="AB304" s="81">
        <f t="shared" si="99"/>
        <v>0</v>
      </c>
      <c r="AD304" s="95">
        <f>locallinterp(R304,'BBG rates'!$N$10:$N$369,'BBG rates'!$P$10:$P$369)</f>
        <v>23.702634952698531</v>
      </c>
      <c r="AI304" s="185">
        <f t="shared" si="91"/>
        <v>283</v>
      </c>
      <c r="AJ304" s="127">
        <f>locallinterp(MIN(AI304,CAP_Senior*12),'BBG rates'!$X$24:$X$65,'BBG rates'!$Y$24:$Y$65)</f>
        <v>67.918742488467984</v>
      </c>
      <c r="AK304" s="127">
        <f>locallinterp(MIN(AI304,CAP_CB*12),'BBG rates'!$AA$25:$AA$40,'BBG rates'!$AC$25:$AC$40)</f>
        <v>11</v>
      </c>
      <c r="AL304" s="144">
        <f t="shared" si="92"/>
        <v>20.676186223039558</v>
      </c>
      <c r="AM304" s="142">
        <f>(SUMPRODUCT(AL304:AL$381,G304:G$381)+SUMPRODUCT(AL304:AL$381,H304:H$381))/12</f>
        <v>0</v>
      </c>
    </row>
    <row r="305" spans="1:39" x14ac:dyDescent="0.2">
      <c r="A305" s="7">
        <v>284</v>
      </c>
      <c r="B305" s="7">
        <v>142</v>
      </c>
      <c r="C305" s="7">
        <v>71</v>
      </c>
      <c r="D305" s="12">
        <f t="shared" si="84"/>
        <v>23.666666666666668</v>
      </c>
      <c r="E305" s="29">
        <f t="shared" si="83"/>
        <v>0</v>
      </c>
      <c r="F305" s="2">
        <f t="shared" si="85"/>
        <v>0</v>
      </c>
      <c r="G305" s="2">
        <f t="shared" si="93"/>
        <v>0</v>
      </c>
      <c r="H305" s="2">
        <f t="shared" si="94"/>
        <v>0</v>
      </c>
      <c r="I305" s="2">
        <f t="shared" si="82"/>
        <v>0</v>
      </c>
      <c r="J305" s="2">
        <f t="shared" si="100"/>
        <v>0</v>
      </c>
      <c r="K305" s="2">
        <f t="shared" si="86"/>
        <v>0</v>
      </c>
      <c r="L305" s="2">
        <f t="shared" si="86"/>
        <v>0</v>
      </c>
      <c r="M305" s="2"/>
      <c r="N305" s="28">
        <f t="shared" si="101"/>
        <v>0</v>
      </c>
      <c r="O305" s="2">
        <f t="shared" si="95"/>
        <v>0</v>
      </c>
      <c r="P305" s="2">
        <f t="shared" si="96"/>
        <v>0</v>
      </c>
      <c r="R305">
        <f t="shared" si="97"/>
        <v>284</v>
      </c>
      <c r="S305" s="89">
        <f t="shared" si="87"/>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8"/>
        <v>0.11447325365461225</v>
      </c>
      <c r="Y305" s="66">
        <f t="shared" si="88"/>
        <v>0</v>
      </c>
      <c r="Z305" s="72">
        <f t="shared" si="89"/>
        <v>0</v>
      </c>
      <c r="AA305" s="79">
        <f t="shared" si="90"/>
        <v>0</v>
      </c>
      <c r="AB305" s="81">
        <f t="shared" si="99"/>
        <v>0</v>
      </c>
      <c r="AD305" s="95">
        <f>locallinterp(R305,'BBG rates'!$N$10:$N$369,'BBG rates'!$P$10:$P$369)</f>
        <v>23.783550609300725</v>
      </c>
      <c r="AI305" s="185">
        <f t="shared" si="91"/>
        <v>284</v>
      </c>
      <c r="AJ305" s="127">
        <f>locallinterp(MIN(AI305,CAP_Senior*12),'BBG rates'!$X$24:$X$65,'BBG rates'!$Y$24:$Y$65)</f>
        <v>67.918742488467984</v>
      </c>
      <c r="AK305" s="127">
        <f>locallinterp(MIN(AI305,CAP_CB*12),'BBG rates'!$AA$25:$AA$40,'BBG rates'!$AC$25:$AC$40)</f>
        <v>11</v>
      </c>
      <c r="AL305" s="144">
        <f t="shared" si="92"/>
        <v>20.676186223039558</v>
      </c>
      <c r="AM305" s="142">
        <f>(SUMPRODUCT(AL305:AL$381,G305:G$381)+SUMPRODUCT(AL305:AL$381,H305:H$381))/12</f>
        <v>0</v>
      </c>
    </row>
    <row r="306" spans="1:39" x14ac:dyDescent="0.2">
      <c r="A306" s="7">
        <v>285</v>
      </c>
      <c r="B306" s="7">
        <v>142.5</v>
      </c>
      <c r="C306" s="7">
        <v>71.25</v>
      </c>
      <c r="D306" s="12">
        <f t="shared" si="84"/>
        <v>23.75</v>
      </c>
      <c r="E306" s="29">
        <f t="shared" si="83"/>
        <v>0</v>
      </c>
      <c r="F306" s="2">
        <f t="shared" si="85"/>
        <v>0</v>
      </c>
      <c r="G306" s="2">
        <f t="shared" si="93"/>
        <v>0</v>
      </c>
      <c r="H306" s="2">
        <f t="shared" si="94"/>
        <v>0</v>
      </c>
      <c r="I306" s="2">
        <f t="shared" si="82"/>
        <v>0</v>
      </c>
      <c r="J306" s="2">
        <f t="shared" si="100"/>
        <v>0</v>
      </c>
      <c r="K306" s="2">
        <f t="shared" si="86"/>
        <v>0</v>
      </c>
      <c r="L306" s="2">
        <f t="shared" si="86"/>
        <v>0</v>
      </c>
      <c r="M306" s="2"/>
      <c r="N306" s="28">
        <f t="shared" si="101"/>
        <v>0</v>
      </c>
      <c r="O306" s="2">
        <f t="shared" si="95"/>
        <v>0</v>
      </c>
      <c r="P306" s="2">
        <f t="shared" si="96"/>
        <v>0</v>
      </c>
      <c r="R306">
        <f t="shared" si="97"/>
        <v>285</v>
      </c>
      <c r="S306" s="89">
        <f t="shared" si="87"/>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8"/>
        <v>0.11493942991434025</v>
      </c>
      <c r="Y306" s="66">
        <f t="shared" si="88"/>
        <v>0</v>
      </c>
      <c r="Z306" s="72">
        <f t="shared" si="89"/>
        <v>0</v>
      </c>
      <c r="AA306" s="79">
        <f t="shared" si="90"/>
        <v>0</v>
      </c>
      <c r="AB306" s="81">
        <f t="shared" si="99"/>
        <v>0</v>
      </c>
      <c r="AD306" s="95">
        <f>locallinterp(R306,'BBG rates'!$N$10:$N$369,'BBG rates'!$P$10:$P$369)</f>
        <v>23.864453498881257</v>
      </c>
      <c r="AI306" s="185">
        <f t="shared" si="91"/>
        <v>285</v>
      </c>
      <c r="AJ306" s="127">
        <f>locallinterp(MIN(AI306,CAP_Senior*12),'BBG rates'!$X$24:$X$65,'BBG rates'!$Y$24:$Y$65)</f>
        <v>67.918742488467984</v>
      </c>
      <c r="AK306" s="127">
        <f>locallinterp(MIN(AI306,CAP_CB*12),'BBG rates'!$AA$25:$AA$40,'BBG rates'!$AC$25:$AC$40)</f>
        <v>11</v>
      </c>
      <c r="AL306" s="144">
        <f t="shared" si="92"/>
        <v>20.676186223039558</v>
      </c>
      <c r="AM306" s="142">
        <f>(SUMPRODUCT(AL306:AL$381,G306:G$381)+SUMPRODUCT(AL306:AL$381,H306:H$381))/12</f>
        <v>0</v>
      </c>
    </row>
    <row r="307" spans="1:39" x14ac:dyDescent="0.2">
      <c r="A307" s="7">
        <v>286</v>
      </c>
      <c r="B307" s="7">
        <v>143</v>
      </c>
      <c r="C307" s="7">
        <v>71.5</v>
      </c>
      <c r="D307" s="12">
        <f t="shared" si="84"/>
        <v>23.833333333333332</v>
      </c>
      <c r="E307" s="29">
        <f t="shared" si="83"/>
        <v>0</v>
      </c>
      <c r="F307" s="2">
        <f t="shared" si="85"/>
        <v>0</v>
      </c>
      <c r="G307" s="2">
        <f t="shared" si="93"/>
        <v>0</v>
      </c>
      <c r="H307" s="2">
        <f t="shared" si="94"/>
        <v>0</v>
      </c>
      <c r="I307" s="2">
        <f t="shared" si="82"/>
        <v>0</v>
      </c>
      <c r="J307" s="2">
        <f t="shared" si="100"/>
        <v>0</v>
      </c>
      <c r="K307" s="2">
        <f t="shared" si="86"/>
        <v>0</v>
      </c>
      <c r="L307" s="2">
        <f t="shared" si="86"/>
        <v>0</v>
      </c>
      <c r="M307" s="2"/>
      <c r="N307" s="28">
        <f t="shared" si="101"/>
        <v>0</v>
      </c>
      <c r="O307" s="2">
        <f t="shared" si="95"/>
        <v>0</v>
      </c>
      <c r="P307" s="2">
        <f t="shared" si="96"/>
        <v>0</v>
      </c>
      <c r="R307">
        <f t="shared" si="97"/>
        <v>286</v>
      </c>
      <c r="S307" s="89">
        <f t="shared" si="87"/>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8"/>
        <v>0.11540560418206169</v>
      </c>
      <c r="Y307" s="66">
        <f t="shared" si="88"/>
        <v>0</v>
      </c>
      <c r="Z307" s="72">
        <f t="shared" si="89"/>
        <v>0</v>
      </c>
      <c r="AA307" s="79">
        <f t="shared" si="90"/>
        <v>0</v>
      </c>
      <c r="AB307" s="81">
        <f t="shared" si="99"/>
        <v>0</v>
      </c>
      <c r="AD307" s="95">
        <f>locallinterp(R307,'BBG rates'!$N$10:$N$369,'BBG rates'!$P$10:$P$369)</f>
        <v>23.945343913601693</v>
      </c>
      <c r="AI307" s="185">
        <f t="shared" si="91"/>
        <v>286</v>
      </c>
      <c r="AJ307" s="127">
        <f>locallinterp(MIN(AI307,CAP_Senior*12),'BBG rates'!$X$24:$X$65,'BBG rates'!$Y$24:$Y$65)</f>
        <v>67.918742488467984</v>
      </c>
      <c r="AK307" s="127">
        <f>locallinterp(MIN(AI307,CAP_CB*12),'BBG rates'!$AA$25:$AA$40,'BBG rates'!$AC$25:$AC$40)</f>
        <v>11</v>
      </c>
      <c r="AL307" s="144">
        <f t="shared" si="92"/>
        <v>20.676186223039558</v>
      </c>
      <c r="AM307" s="142">
        <f>(SUMPRODUCT(AL307:AL$381,G307:G$381)+SUMPRODUCT(AL307:AL$381,H307:H$381))/12</f>
        <v>0</v>
      </c>
    </row>
    <row r="308" spans="1:39" x14ac:dyDescent="0.2">
      <c r="A308" s="7">
        <v>287</v>
      </c>
      <c r="B308" s="7">
        <v>143.5</v>
      </c>
      <c r="C308" s="7">
        <v>71.75</v>
      </c>
      <c r="D308" s="12">
        <f t="shared" si="84"/>
        <v>23.916666666666668</v>
      </c>
      <c r="E308" s="29">
        <f t="shared" si="83"/>
        <v>0</v>
      </c>
      <c r="F308" s="2">
        <f t="shared" si="85"/>
        <v>0</v>
      </c>
      <c r="G308" s="2">
        <f t="shared" si="93"/>
        <v>0</v>
      </c>
      <c r="H308" s="2">
        <f t="shared" si="94"/>
        <v>0</v>
      </c>
      <c r="I308" s="2">
        <f t="shared" si="82"/>
        <v>0</v>
      </c>
      <c r="J308" s="2">
        <f t="shared" si="100"/>
        <v>0</v>
      </c>
      <c r="K308" s="2">
        <f t="shared" si="86"/>
        <v>0</v>
      </c>
      <c r="L308" s="2">
        <f t="shared" si="86"/>
        <v>0</v>
      </c>
      <c r="M308" s="2"/>
      <c r="N308" s="28">
        <f t="shared" si="101"/>
        <v>0</v>
      </c>
      <c r="O308" s="2">
        <f t="shared" si="95"/>
        <v>0</v>
      </c>
      <c r="P308" s="2">
        <f t="shared" si="96"/>
        <v>0</v>
      </c>
      <c r="R308">
        <f t="shared" si="97"/>
        <v>287</v>
      </c>
      <c r="S308" s="89">
        <f t="shared" si="87"/>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8"/>
        <v>0.11587177645804303</v>
      </c>
      <c r="Y308" s="66">
        <f t="shared" si="88"/>
        <v>0</v>
      </c>
      <c r="Z308" s="72">
        <f t="shared" si="89"/>
        <v>0</v>
      </c>
      <c r="AA308" s="79">
        <f t="shared" si="90"/>
        <v>0</v>
      </c>
      <c r="AB308" s="81">
        <f t="shared" si="99"/>
        <v>0</v>
      </c>
      <c r="AD308" s="95">
        <f>locallinterp(R308,'BBG rates'!$N$10:$N$369,'BBG rates'!$P$10:$P$369)</f>
        <v>24.026222148114222</v>
      </c>
      <c r="AI308" s="185">
        <f t="shared" si="91"/>
        <v>287</v>
      </c>
      <c r="AJ308" s="127">
        <f>locallinterp(MIN(AI308,CAP_Senior*12),'BBG rates'!$X$24:$X$65,'BBG rates'!$Y$24:$Y$65)</f>
        <v>67.918742488467984</v>
      </c>
      <c r="AK308" s="127">
        <f>locallinterp(MIN(AI308,CAP_CB*12),'BBG rates'!$AA$25:$AA$40,'BBG rates'!$AC$25:$AC$40)</f>
        <v>11</v>
      </c>
      <c r="AL308" s="144">
        <f t="shared" si="92"/>
        <v>20.676186223039558</v>
      </c>
      <c r="AM308" s="142">
        <f>(SUMPRODUCT(AL308:AL$381,G308:G$381)+SUMPRODUCT(AL308:AL$381,H308:H$381))/12</f>
        <v>0</v>
      </c>
    </row>
    <row r="309" spans="1:39" x14ac:dyDescent="0.2">
      <c r="A309" s="7">
        <v>288</v>
      </c>
      <c r="B309" s="7">
        <v>144</v>
      </c>
      <c r="C309" s="7">
        <v>72</v>
      </c>
      <c r="D309" s="12">
        <f t="shared" si="84"/>
        <v>24</v>
      </c>
      <c r="E309" s="29">
        <f t="shared" si="83"/>
        <v>0</v>
      </c>
      <c r="F309" s="2">
        <f t="shared" si="85"/>
        <v>0</v>
      </c>
      <c r="G309" s="2">
        <f t="shared" si="93"/>
        <v>0</v>
      </c>
      <c r="H309" s="2">
        <f t="shared" si="94"/>
        <v>0</v>
      </c>
      <c r="I309" s="2">
        <f t="shared" si="82"/>
        <v>0</v>
      </c>
      <c r="J309" s="2">
        <f t="shared" si="100"/>
        <v>0</v>
      </c>
      <c r="K309" s="2">
        <f t="shared" si="86"/>
        <v>0</v>
      </c>
      <c r="L309" s="2">
        <f t="shared" si="86"/>
        <v>0</v>
      </c>
      <c r="M309" s="2"/>
      <c r="N309" s="28">
        <f t="shared" si="101"/>
        <v>0</v>
      </c>
      <c r="O309" s="2">
        <f t="shared" si="95"/>
        <v>0</v>
      </c>
      <c r="P309" s="2">
        <f t="shared" si="96"/>
        <v>0</v>
      </c>
      <c r="R309">
        <f t="shared" si="97"/>
        <v>288</v>
      </c>
      <c r="S309" s="89">
        <f t="shared" si="87"/>
        <v>0</v>
      </c>
      <c r="T309" s="89">
        <f>IF(AND(S309=0,S308&gt;0),SUM($G309:$H$381),S309)</f>
        <v>0</v>
      </c>
      <c r="U309" s="82">
        <f>SUM(T309:T$381)</f>
        <v>0</v>
      </c>
      <c r="V309" s="68">
        <f>localspline(R309,'BBG rates'!$G$10:$G$27,'BBG rates'!$K$10:$K$27)</f>
        <v>0.97039618755178325</v>
      </c>
      <c r="W309" s="68">
        <f>locallinterp(R309,'BBG rates'!$G$10:$G$27,'BBG rates'!$J$10:$J$27)</f>
        <v>0.1164</v>
      </c>
      <c r="X309" s="56">
        <f t="shared" si="98"/>
        <v>0.11633794674201781</v>
      </c>
      <c r="Y309" s="66">
        <f t="shared" si="88"/>
        <v>0</v>
      </c>
      <c r="Z309" s="72">
        <f t="shared" si="89"/>
        <v>0</v>
      </c>
      <c r="AA309" s="79">
        <f t="shared" si="90"/>
        <v>0</v>
      </c>
      <c r="AB309" s="81">
        <f t="shared" si="99"/>
        <v>0</v>
      </c>
      <c r="AD309" s="95">
        <f>locallinterp(R309,'BBG rates'!$N$10:$N$369,'BBG rates'!$P$10:$P$369)</f>
        <v>24.10708849707687</v>
      </c>
      <c r="AI309" s="185">
        <f t="shared" si="91"/>
        <v>288</v>
      </c>
      <c r="AJ309" s="127">
        <f>locallinterp(MIN(AI309,CAP_Senior*12),'BBG rates'!$X$24:$X$65,'BBG rates'!$Y$24:$Y$65)</f>
        <v>67.918742488467984</v>
      </c>
      <c r="AK309" s="127">
        <f>locallinterp(MIN(AI309,CAP_CB*12),'BBG rates'!$AA$25:$AA$40,'BBG rates'!$AC$25:$AC$40)</f>
        <v>11</v>
      </c>
      <c r="AL309" s="144">
        <f t="shared" si="92"/>
        <v>20.676186223039558</v>
      </c>
      <c r="AM309" s="142">
        <f>(SUMPRODUCT(AL309:AL$381,G309:G$381)+SUMPRODUCT(AL309:AL$381,H309:H$381))/12</f>
        <v>0</v>
      </c>
    </row>
    <row r="310" spans="1:39" x14ac:dyDescent="0.2">
      <c r="A310" s="7">
        <v>289</v>
      </c>
      <c r="B310" s="7">
        <v>144.5</v>
      </c>
      <c r="C310" s="7">
        <v>72.25</v>
      </c>
      <c r="D310" s="12">
        <f t="shared" si="84"/>
        <v>24.083333333333332</v>
      </c>
      <c r="E310" s="29">
        <f t="shared" si="83"/>
        <v>0</v>
      </c>
      <c r="F310" s="2">
        <f t="shared" si="85"/>
        <v>0</v>
      </c>
      <c r="G310" s="2">
        <f t="shared" si="93"/>
        <v>0</v>
      </c>
      <c r="H310" s="2">
        <f t="shared" si="94"/>
        <v>0</v>
      </c>
      <c r="I310" s="2">
        <f t="shared" si="82"/>
        <v>0</v>
      </c>
      <c r="J310" s="2">
        <f t="shared" si="100"/>
        <v>0</v>
      </c>
      <c r="K310" s="2">
        <f t="shared" si="86"/>
        <v>0</v>
      </c>
      <c r="L310" s="2">
        <f t="shared" si="86"/>
        <v>0</v>
      </c>
      <c r="M310" s="2"/>
      <c r="N310" s="28">
        <f t="shared" si="101"/>
        <v>0</v>
      </c>
      <c r="O310" s="2">
        <f t="shared" si="95"/>
        <v>0</v>
      </c>
      <c r="P310" s="2">
        <f t="shared" si="96"/>
        <v>0</v>
      </c>
      <c r="R310">
        <f t="shared" si="97"/>
        <v>289</v>
      </c>
      <c r="S310" s="89">
        <f t="shared" si="87"/>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8"/>
        <v>0.11680411503425248</v>
      </c>
      <c r="Y310" s="66">
        <f t="shared" si="88"/>
        <v>0</v>
      </c>
      <c r="Z310" s="72">
        <f t="shared" si="89"/>
        <v>0</v>
      </c>
      <c r="AA310" s="79">
        <f t="shared" si="90"/>
        <v>0</v>
      </c>
      <c r="AB310" s="81">
        <f t="shared" si="99"/>
        <v>0</v>
      </c>
      <c r="AD310" s="95">
        <f>locallinterp(R310,'BBG rates'!$N$10:$N$369,'BBG rates'!$P$10:$P$369)</f>
        <v>24.187943260120555</v>
      </c>
      <c r="AI310" s="185">
        <f t="shared" si="91"/>
        <v>289</v>
      </c>
      <c r="AJ310" s="127">
        <f>locallinterp(MIN(AI310,CAP_Senior*12),'BBG rates'!$X$24:$X$65,'BBG rates'!$Y$24:$Y$65)</f>
        <v>67.918742488467984</v>
      </c>
      <c r="AK310" s="127">
        <f>locallinterp(MIN(AI310,CAP_CB*12),'BBG rates'!$AA$25:$AA$40,'BBG rates'!$AC$25:$AC$40)</f>
        <v>11</v>
      </c>
      <c r="AL310" s="144">
        <f t="shared" si="92"/>
        <v>20.676186223039558</v>
      </c>
      <c r="AM310" s="142">
        <f>(SUMPRODUCT(AL310:AL$381,G310:G$381)+SUMPRODUCT(AL310:AL$381,H310:H$381))/12</f>
        <v>0</v>
      </c>
    </row>
    <row r="311" spans="1:39" x14ac:dyDescent="0.2">
      <c r="A311" s="7">
        <v>290</v>
      </c>
      <c r="B311" s="7">
        <v>145</v>
      </c>
      <c r="C311" s="7">
        <v>72.5</v>
      </c>
      <c r="D311" s="12">
        <f t="shared" si="84"/>
        <v>24.166666666666668</v>
      </c>
      <c r="E311" s="29">
        <f t="shared" si="83"/>
        <v>0</v>
      </c>
      <c r="F311" s="2">
        <f t="shared" si="85"/>
        <v>0</v>
      </c>
      <c r="G311" s="2">
        <f t="shared" si="93"/>
        <v>0</v>
      </c>
      <c r="H311" s="2">
        <f t="shared" si="94"/>
        <v>0</v>
      </c>
      <c r="I311" s="2">
        <f t="shared" si="82"/>
        <v>0</v>
      </c>
      <c r="J311" s="2">
        <f t="shared" si="100"/>
        <v>0</v>
      </c>
      <c r="K311" s="2">
        <f t="shared" si="86"/>
        <v>0</v>
      </c>
      <c r="L311" s="2">
        <f t="shared" si="86"/>
        <v>0</v>
      </c>
      <c r="M311" s="2"/>
      <c r="N311" s="28">
        <f t="shared" si="101"/>
        <v>0</v>
      </c>
      <c r="O311" s="2">
        <f t="shared" si="95"/>
        <v>0</v>
      </c>
      <c r="P311" s="2">
        <f t="shared" si="96"/>
        <v>0</v>
      </c>
      <c r="R311">
        <f t="shared" si="97"/>
        <v>290</v>
      </c>
      <c r="S311" s="89">
        <f t="shared" si="87"/>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8"/>
        <v>0.11727028133474704</v>
      </c>
      <c r="Y311" s="66">
        <f t="shared" si="88"/>
        <v>0</v>
      </c>
      <c r="Z311" s="72">
        <f t="shared" si="89"/>
        <v>0</v>
      </c>
      <c r="AA311" s="79">
        <f t="shared" si="90"/>
        <v>0</v>
      </c>
      <c r="AB311" s="81">
        <f t="shared" si="99"/>
        <v>0</v>
      </c>
      <c r="AD311" s="95">
        <f>locallinterp(R311,'BBG rates'!$N$10:$N$369,'BBG rates'!$P$10:$P$369)</f>
        <v>24.268786736882035</v>
      </c>
      <c r="AI311" s="185">
        <f t="shared" si="91"/>
        <v>290</v>
      </c>
      <c r="AJ311" s="127">
        <f>locallinterp(MIN(AI311,CAP_Senior*12),'BBG rates'!$X$24:$X$65,'BBG rates'!$Y$24:$Y$65)</f>
        <v>67.918742488467984</v>
      </c>
      <c r="AK311" s="127">
        <f>locallinterp(MIN(AI311,CAP_CB*12),'BBG rates'!$AA$25:$AA$40,'BBG rates'!$AC$25:$AC$40)</f>
        <v>11</v>
      </c>
      <c r="AL311" s="144">
        <f t="shared" si="92"/>
        <v>20.676186223039558</v>
      </c>
      <c r="AM311" s="142">
        <f>(SUMPRODUCT(AL311:AL$381,G311:G$381)+SUMPRODUCT(AL311:AL$381,H311:H$381))/12</f>
        <v>0</v>
      </c>
    </row>
    <row r="312" spans="1:39" x14ac:dyDescent="0.2">
      <c r="A312" s="7">
        <v>291</v>
      </c>
      <c r="B312" s="7">
        <v>145.5</v>
      </c>
      <c r="C312" s="7">
        <v>72.75</v>
      </c>
      <c r="D312" s="12">
        <f t="shared" si="84"/>
        <v>24.25</v>
      </c>
      <c r="E312" s="29">
        <f t="shared" si="83"/>
        <v>0</v>
      </c>
      <c r="F312" s="2">
        <f t="shared" si="85"/>
        <v>0</v>
      </c>
      <c r="G312" s="2">
        <f t="shared" si="93"/>
        <v>0</v>
      </c>
      <c r="H312" s="2">
        <f t="shared" si="94"/>
        <v>0</v>
      </c>
      <c r="I312" s="2">
        <f t="shared" si="82"/>
        <v>0</v>
      </c>
      <c r="J312" s="2">
        <f t="shared" si="100"/>
        <v>0</v>
      </c>
      <c r="K312" s="2">
        <f t="shared" si="86"/>
        <v>0</v>
      </c>
      <c r="L312" s="2">
        <f t="shared" si="86"/>
        <v>0</v>
      </c>
      <c r="M312" s="2"/>
      <c r="N312" s="28">
        <f t="shared" si="101"/>
        <v>0</v>
      </c>
      <c r="O312" s="2">
        <f t="shared" si="95"/>
        <v>0</v>
      </c>
      <c r="P312" s="2">
        <f t="shared" si="96"/>
        <v>0</v>
      </c>
      <c r="R312">
        <f t="shared" si="97"/>
        <v>291</v>
      </c>
      <c r="S312" s="89">
        <f t="shared" si="87"/>
        <v>0</v>
      </c>
      <c r="T312" s="89">
        <f>IF(AND(S312=0,S311&gt;0),SUM($G312:$H$381),S312)</f>
        <v>0</v>
      </c>
      <c r="U312" s="82">
        <f>SUM(T312:T$381)</f>
        <v>0</v>
      </c>
      <c r="V312" s="68">
        <f>localspline(R312,'BBG rates'!$G$10:$G$27,'BBG rates'!$K$10:$K$27)</f>
        <v>0.96998992616594548</v>
      </c>
      <c r="W312" s="68">
        <f>locallinterp(R312,'BBG rates'!$G$10:$G$27,'BBG rates'!$J$10:$J$27)</f>
        <v>0.1178</v>
      </c>
      <c r="X312" s="56">
        <f t="shared" si="98"/>
        <v>0.11773644564323504</v>
      </c>
      <c r="Y312" s="66">
        <f t="shared" si="88"/>
        <v>0</v>
      </c>
      <c r="Z312" s="72">
        <f t="shared" si="89"/>
        <v>0</v>
      </c>
      <c r="AA312" s="79">
        <f t="shared" si="90"/>
        <v>0</v>
      </c>
      <c r="AB312" s="81">
        <f t="shared" si="99"/>
        <v>0</v>
      </c>
      <c r="AD312" s="95">
        <f>locallinterp(R312,'BBG rates'!$N$10:$N$369,'BBG rates'!$P$10:$P$369)</f>
        <v>24.349619230729196</v>
      </c>
      <c r="AI312" s="185">
        <f t="shared" si="91"/>
        <v>291</v>
      </c>
      <c r="AJ312" s="127">
        <f>locallinterp(MIN(AI312,CAP_Senior*12),'BBG rates'!$X$24:$X$65,'BBG rates'!$Y$24:$Y$65)</f>
        <v>67.918742488467984</v>
      </c>
      <c r="AK312" s="127">
        <f>locallinterp(MIN(AI312,CAP_CB*12),'BBG rates'!$AA$25:$AA$40,'BBG rates'!$AC$25:$AC$40)</f>
        <v>11</v>
      </c>
      <c r="AL312" s="144">
        <f t="shared" si="92"/>
        <v>20.676186223039558</v>
      </c>
      <c r="AM312" s="142">
        <f>(SUMPRODUCT(AL312:AL$381,G312:G$381)+SUMPRODUCT(AL312:AL$381,H312:H$381))/12</f>
        <v>0</v>
      </c>
    </row>
    <row r="313" spans="1:39" x14ac:dyDescent="0.2">
      <c r="A313" s="7">
        <v>292</v>
      </c>
      <c r="B313" s="7">
        <v>146</v>
      </c>
      <c r="C313" s="7">
        <v>73</v>
      </c>
      <c r="D313" s="12">
        <f t="shared" si="84"/>
        <v>24.333333333333332</v>
      </c>
      <c r="E313" s="29">
        <f t="shared" si="83"/>
        <v>0</v>
      </c>
      <c r="F313" s="2">
        <f t="shared" si="85"/>
        <v>0</v>
      </c>
      <c r="G313" s="2">
        <f t="shared" si="93"/>
        <v>0</v>
      </c>
      <c r="H313" s="2">
        <f t="shared" si="94"/>
        <v>0</v>
      </c>
      <c r="I313" s="2">
        <f t="shared" si="82"/>
        <v>0</v>
      </c>
      <c r="J313" s="2">
        <f t="shared" si="100"/>
        <v>0</v>
      </c>
      <c r="K313" s="2">
        <f t="shared" si="86"/>
        <v>0</v>
      </c>
      <c r="L313" s="2">
        <f t="shared" si="86"/>
        <v>0</v>
      </c>
      <c r="M313" s="2"/>
      <c r="N313" s="28">
        <f t="shared" si="101"/>
        <v>0</v>
      </c>
      <c r="O313" s="2">
        <f t="shared" si="95"/>
        <v>0</v>
      </c>
      <c r="P313" s="2">
        <f t="shared" si="96"/>
        <v>0</v>
      </c>
      <c r="R313">
        <f t="shared" si="97"/>
        <v>292</v>
      </c>
      <c r="S313" s="89">
        <f t="shared" si="87"/>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8"/>
        <v>0.11820260795998294</v>
      </c>
      <c r="Y313" s="66">
        <f t="shared" si="88"/>
        <v>0</v>
      </c>
      <c r="Z313" s="72">
        <f t="shared" si="89"/>
        <v>0</v>
      </c>
      <c r="AA313" s="79">
        <f t="shared" si="90"/>
        <v>0</v>
      </c>
      <c r="AB313" s="81">
        <f t="shared" si="99"/>
        <v>0</v>
      </c>
      <c r="AD313" s="95">
        <f>locallinterp(R313,'BBG rates'!$N$10:$N$369,'BBG rates'!$P$10:$P$369)</f>
        <v>24.430441048761054</v>
      </c>
      <c r="AI313" s="185">
        <f t="shared" si="91"/>
        <v>292</v>
      </c>
      <c r="AJ313" s="127">
        <f>locallinterp(MIN(AI313,CAP_Senior*12),'BBG rates'!$X$24:$X$65,'BBG rates'!$Y$24:$Y$65)</f>
        <v>67.918742488467984</v>
      </c>
      <c r="AK313" s="127">
        <f>locallinterp(MIN(AI313,CAP_CB*12),'BBG rates'!$AA$25:$AA$40,'BBG rates'!$AC$25:$AC$40)</f>
        <v>11</v>
      </c>
      <c r="AL313" s="144">
        <f t="shared" si="92"/>
        <v>20.676186223039558</v>
      </c>
      <c r="AM313" s="142">
        <f>(SUMPRODUCT(AL313:AL$381,G313:G$381)+SUMPRODUCT(AL313:AL$381,H313:H$381))/12</f>
        <v>0</v>
      </c>
    </row>
    <row r="314" spans="1:39" x14ac:dyDescent="0.2">
      <c r="A314" s="7">
        <v>293</v>
      </c>
      <c r="B314" s="7">
        <v>146.5</v>
      </c>
      <c r="C314" s="7">
        <v>73.25</v>
      </c>
      <c r="D314" s="12">
        <f t="shared" si="84"/>
        <v>24.416666666666668</v>
      </c>
      <c r="E314" s="29">
        <f t="shared" si="83"/>
        <v>0</v>
      </c>
      <c r="F314" s="2">
        <f t="shared" si="85"/>
        <v>0</v>
      </c>
      <c r="G314" s="2">
        <f t="shared" si="93"/>
        <v>0</v>
      </c>
      <c r="H314" s="2">
        <f t="shared" si="94"/>
        <v>0</v>
      </c>
      <c r="I314" s="2">
        <f t="shared" si="82"/>
        <v>0</v>
      </c>
      <c r="J314" s="2">
        <f t="shared" si="100"/>
        <v>0</v>
      </c>
      <c r="K314" s="2">
        <f t="shared" si="86"/>
        <v>0</v>
      </c>
      <c r="L314" s="2">
        <f t="shared" si="86"/>
        <v>0</v>
      </c>
      <c r="M314" s="2"/>
      <c r="N314" s="28">
        <f t="shared" si="101"/>
        <v>0</v>
      </c>
      <c r="O314" s="2">
        <f t="shared" si="95"/>
        <v>0</v>
      </c>
      <c r="P314" s="2">
        <f t="shared" si="96"/>
        <v>0</v>
      </c>
      <c r="R314">
        <f t="shared" si="97"/>
        <v>293</v>
      </c>
      <c r="S314" s="89">
        <f t="shared" si="87"/>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8"/>
        <v>0.11866876828499073</v>
      </c>
      <c r="Y314" s="66">
        <f t="shared" si="88"/>
        <v>0</v>
      </c>
      <c r="Z314" s="72">
        <f t="shared" si="89"/>
        <v>0</v>
      </c>
      <c r="AA314" s="79">
        <f t="shared" si="90"/>
        <v>0</v>
      </c>
      <c r="AB314" s="81">
        <f t="shared" si="99"/>
        <v>0</v>
      </c>
      <c r="AD314" s="95">
        <f>locallinterp(R314,'BBG rates'!$N$10:$N$369,'BBG rates'!$P$10:$P$369)</f>
        <v>24.511252497462344</v>
      </c>
      <c r="AI314" s="185">
        <f t="shared" si="91"/>
        <v>293</v>
      </c>
      <c r="AJ314" s="127">
        <f>locallinterp(MIN(AI314,CAP_Senior*12),'BBG rates'!$X$24:$X$65,'BBG rates'!$Y$24:$Y$65)</f>
        <v>67.918742488467984</v>
      </c>
      <c r="AK314" s="127">
        <f>locallinterp(MIN(AI314,CAP_CB*12),'BBG rates'!$AA$25:$AA$40,'BBG rates'!$AC$25:$AC$40)</f>
        <v>11</v>
      </c>
      <c r="AL314" s="144">
        <f t="shared" si="92"/>
        <v>20.676186223039558</v>
      </c>
      <c r="AM314" s="142">
        <f>(SUMPRODUCT(AL314:AL$381,G314:G$381)+SUMPRODUCT(AL314:AL$381,H314:H$381))/12</f>
        <v>0</v>
      </c>
    </row>
    <row r="315" spans="1:39" x14ac:dyDescent="0.2">
      <c r="A315" s="7">
        <v>294</v>
      </c>
      <c r="B315" s="7">
        <v>147</v>
      </c>
      <c r="C315" s="7">
        <v>73.5</v>
      </c>
      <c r="D315" s="12">
        <f t="shared" si="84"/>
        <v>24.5</v>
      </c>
      <c r="E315" s="29">
        <f t="shared" si="83"/>
        <v>0</v>
      </c>
      <c r="F315" s="2">
        <f t="shared" si="85"/>
        <v>0</v>
      </c>
      <c r="G315" s="2">
        <f t="shared" si="93"/>
        <v>0</v>
      </c>
      <c r="H315" s="2">
        <f t="shared" si="94"/>
        <v>0</v>
      </c>
      <c r="I315" s="2">
        <f t="shared" si="82"/>
        <v>0</v>
      </c>
      <c r="J315" s="2">
        <f t="shared" si="100"/>
        <v>0</v>
      </c>
      <c r="K315" s="2">
        <f t="shared" si="86"/>
        <v>0</v>
      </c>
      <c r="L315" s="2">
        <f t="shared" si="86"/>
        <v>0</v>
      </c>
      <c r="M315" s="2"/>
      <c r="N315" s="28">
        <f t="shared" si="101"/>
        <v>0</v>
      </c>
      <c r="O315" s="2">
        <f t="shared" si="95"/>
        <v>0</v>
      </c>
      <c r="P315" s="2">
        <f t="shared" si="96"/>
        <v>0</v>
      </c>
      <c r="R315">
        <f t="shared" si="97"/>
        <v>294</v>
      </c>
      <c r="S315" s="89">
        <f t="shared" si="87"/>
        <v>0</v>
      </c>
      <c r="T315" s="89">
        <f>IF(AND(S315=0,S314&gt;0),SUM($G315:$H$381),S315)</f>
        <v>0</v>
      </c>
      <c r="U315" s="82">
        <f>SUM(T315:T$381)</f>
        <v>0</v>
      </c>
      <c r="V315" s="68">
        <f>localspline(R315,'BBG rates'!$G$10:$G$27,'BBG rates'!$K$10:$K$27)</f>
        <v>0.96961669737252398</v>
      </c>
      <c r="W315" s="68">
        <f>locallinterp(R315,'BBG rates'!$G$10:$G$27,'BBG rates'!$J$10:$J$27)</f>
        <v>0.1192</v>
      </c>
      <c r="X315" s="56">
        <f t="shared" si="98"/>
        <v>0.11913492661825842</v>
      </c>
      <c r="Y315" s="66">
        <f t="shared" si="88"/>
        <v>0</v>
      </c>
      <c r="Z315" s="72">
        <f t="shared" si="89"/>
        <v>0</v>
      </c>
      <c r="AA315" s="79">
        <f t="shared" si="90"/>
        <v>0</v>
      </c>
      <c r="AB315" s="81">
        <f t="shared" si="99"/>
        <v>0</v>
      </c>
      <c r="AD315" s="95">
        <f>locallinterp(R315,'BBG rates'!$N$10:$N$369,'BBG rates'!$P$10:$P$369)</f>
        <v>24.592053888910055</v>
      </c>
      <c r="AI315" s="185">
        <f t="shared" si="91"/>
        <v>294</v>
      </c>
      <c r="AJ315" s="127">
        <f>locallinterp(MIN(AI315,CAP_Senior*12),'BBG rates'!$X$24:$X$65,'BBG rates'!$Y$24:$Y$65)</f>
        <v>67.918742488467984</v>
      </c>
      <c r="AK315" s="127">
        <f>locallinterp(MIN(AI315,CAP_CB*12),'BBG rates'!$AA$25:$AA$40,'BBG rates'!$AC$25:$AC$40)</f>
        <v>11</v>
      </c>
      <c r="AL315" s="144">
        <f t="shared" si="92"/>
        <v>20.676186223039558</v>
      </c>
      <c r="AM315" s="142">
        <f>(SUMPRODUCT(AL315:AL$381,G315:G$381)+SUMPRODUCT(AL315:AL$381,H315:H$381))/12</f>
        <v>0</v>
      </c>
    </row>
    <row r="316" spans="1:39" x14ac:dyDescent="0.2">
      <c r="A316" s="7">
        <v>295</v>
      </c>
      <c r="B316" s="7">
        <v>147.5</v>
      </c>
      <c r="C316" s="7">
        <v>73.75</v>
      </c>
      <c r="D316" s="12">
        <f t="shared" si="84"/>
        <v>24.583333333333332</v>
      </c>
      <c r="E316" s="29">
        <f t="shared" si="83"/>
        <v>0</v>
      </c>
      <c r="F316" s="2">
        <f t="shared" si="85"/>
        <v>0</v>
      </c>
      <c r="G316" s="2">
        <f t="shared" si="93"/>
        <v>0</v>
      </c>
      <c r="H316" s="2">
        <f t="shared" si="94"/>
        <v>0</v>
      </c>
      <c r="I316" s="2">
        <f t="shared" si="82"/>
        <v>0</v>
      </c>
      <c r="J316" s="2">
        <f t="shared" si="100"/>
        <v>0</v>
      </c>
      <c r="K316" s="2">
        <f t="shared" si="86"/>
        <v>0</v>
      </c>
      <c r="L316" s="2">
        <f t="shared" si="86"/>
        <v>0</v>
      </c>
      <c r="M316" s="2"/>
      <c r="N316" s="28">
        <f t="shared" si="101"/>
        <v>0</v>
      </c>
      <c r="O316" s="2">
        <f t="shared" si="95"/>
        <v>0</v>
      </c>
      <c r="P316" s="2">
        <f t="shared" si="96"/>
        <v>0</v>
      </c>
      <c r="R316">
        <f t="shared" si="97"/>
        <v>295</v>
      </c>
      <c r="S316" s="89">
        <f t="shared" si="87"/>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8"/>
        <v>0.119601082959786</v>
      </c>
      <c r="Y316" s="66">
        <f t="shared" si="88"/>
        <v>0</v>
      </c>
      <c r="Z316" s="72">
        <f t="shared" si="89"/>
        <v>0</v>
      </c>
      <c r="AA316" s="79">
        <f t="shared" si="90"/>
        <v>0</v>
      </c>
      <c r="AB316" s="81">
        <f t="shared" si="99"/>
        <v>0</v>
      </c>
      <c r="AD316" s="95">
        <f>locallinterp(R316,'BBG rates'!$N$10:$N$369,'BBG rates'!$P$10:$P$369)</f>
        <v>24.672845536429531</v>
      </c>
      <c r="AI316" s="185">
        <f t="shared" si="91"/>
        <v>295</v>
      </c>
      <c r="AJ316" s="127">
        <f>locallinterp(MIN(AI316,CAP_Senior*12),'BBG rates'!$X$24:$X$65,'BBG rates'!$Y$24:$Y$65)</f>
        <v>67.918742488467984</v>
      </c>
      <c r="AK316" s="127">
        <f>locallinterp(MIN(AI316,CAP_CB*12),'BBG rates'!$AA$25:$AA$40,'BBG rates'!$AC$25:$AC$40)</f>
        <v>11</v>
      </c>
      <c r="AL316" s="144">
        <f t="shared" si="92"/>
        <v>20.676186223039558</v>
      </c>
      <c r="AM316" s="142">
        <f>(SUMPRODUCT(AL316:AL$381,G316:G$381)+SUMPRODUCT(AL316:AL$381,H316:H$381))/12</f>
        <v>0</v>
      </c>
    </row>
    <row r="317" spans="1:39" x14ac:dyDescent="0.2">
      <c r="A317" s="7">
        <v>296</v>
      </c>
      <c r="B317" s="7">
        <v>148</v>
      </c>
      <c r="C317" s="7">
        <v>74</v>
      </c>
      <c r="D317" s="12">
        <f t="shared" si="84"/>
        <v>24.666666666666668</v>
      </c>
      <c r="E317" s="29">
        <f t="shared" si="83"/>
        <v>0</v>
      </c>
      <c r="F317" s="2">
        <f t="shared" si="85"/>
        <v>0</v>
      </c>
      <c r="G317" s="2">
        <f t="shared" si="93"/>
        <v>0</v>
      </c>
      <c r="H317" s="2">
        <f t="shared" si="94"/>
        <v>0</v>
      </c>
      <c r="I317" s="2">
        <f t="shared" si="82"/>
        <v>0</v>
      </c>
      <c r="J317" s="2">
        <f t="shared" si="100"/>
        <v>0</v>
      </c>
      <c r="K317" s="2">
        <f t="shared" si="86"/>
        <v>0</v>
      </c>
      <c r="L317" s="2">
        <f t="shared" si="86"/>
        <v>0</v>
      </c>
      <c r="M317" s="2"/>
      <c r="N317" s="28">
        <f t="shared" si="101"/>
        <v>0</v>
      </c>
      <c r="O317" s="2">
        <f t="shared" si="95"/>
        <v>0</v>
      </c>
      <c r="P317" s="2">
        <f t="shared" si="96"/>
        <v>0</v>
      </c>
      <c r="R317">
        <f t="shared" si="97"/>
        <v>296</v>
      </c>
      <c r="S317" s="89">
        <f t="shared" si="87"/>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8"/>
        <v>0.12006723730957347</v>
      </c>
      <c r="Y317" s="66">
        <f t="shared" si="88"/>
        <v>0</v>
      </c>
      <c r="Z317" s="72">
        <f t="shared" si="89"/>
        <v>0</v>
      </c>
      <c r="AA317" s="79">
        <f t="shared" si="90"/>
        <v>0</v>
      </c>
      <c r="AB317" s="81">
        <f t="shared" si="99"/>
        <v>0</v>
      </c>
      <c r="AD317" s="95">
        <f>locallinterp(R317,'BBG rates'!$N$10:$N$369,'BBG rates'!$P$10:$P$369)</f>
        <v>24.753627755835481</v>
      </c>
      <c r="AI317" s="185">
        <f t="shared" si="91"/>
        <v>296</v>
      </c>
      <c r="AJ317" s="127">
        <f>locallinterp(MIN(AI317,CAP_Senior*12),'BBG rates'!$X$24:$X$65,'BBG rates'!$Y$24:$Y$65)</f>
        <v>67.918742488467984</v>
      </c>
      <c r="AK317" s="127">
        <f>locallinterp(MIN(AI317,CAP_CB*12),'BBG rates'!$AA$25:$AA$40,'BBG rates'!$AC$25:$AC$40)</f>
        <v>11</v>
      </c>
      <c r="AL317" s="144">
        <f t="shared" si="92"/>
        <v>20.676186223039558</v>
      </c>
      <c r="AM317" s="142">
        <f>(SUMPRODUCT(AL317:AL$381,G317:G$381)+SUMPRODUCT(AL317:AL$381,H317:H$381))/12</f>
        <v>0</v>
      </c>
    </row>
    <row r="318" spans="1:39" x14ac:dyDescent="0.2">
      <c r="A318" s="7">
        <v>297</v>
      </c>
      <c r="B318" s="7">
        <v>148.5</v>
      </c>
      <c r="C318" s="7">
        <v>74.25</v>
      </c>
      <c r="D318" s="12">
        <f t="shared" si="84"/>
        <v>24.75</v>
      </c>
      <c r="E318" s="29">
        <f t="shared" si="83"/>
        <v>0</v>
      </c>
      <c r="F318" s="2">
        <f t="shared" si="85"/>
        <v>0</v>
      </c>
      <c r="G318" s="2">
        <f t="shared" si="93"/>
        <v>0</v>
      </c>
      <c r="H318" s="2">
        <f t="shared" si="94"/>
        <v>0</v>
      </c>
      <c r="I318" s="2">
        <f t="shared" si="82"/>
        <v>0</v>
      </c>
      <c r="J318" s="2">
        <f t="shared" si="100"/>
        <v>0</v>
      </c>
      <c r="K318" s="2">
        <f t="shared" si="86"/>
        <v>0</v>
      </c>
      <c r="L318" s="2">
        <f t="shared" si="86"/>
        <v>0</v>
      </c>
      <c r="M318" s="2"/>
      <c r="N318" s="28">
        <f t="shared" si="101"/>
        <v>0</v>
      </c>
      <c r="O318" s="2">
        <f t="shared" si="95"/>
        <v>0</v>
      </c>
      <c r="P318" s="2">
        <f t="shared" si="96"/>
        <v>0</v>
      </c>
      <c r="R318">
        <f t="shared" si="97"/>
        <v>297</v>
      </c>
      <c r="S318" s="89">
        <f t="shared" si="87"/>
        <v>0</v>
      </c>
      <c r="T318" s="89">
        <f>IF(AND(S318=0,S317&gt;0),SUM($G318:$H$381),S318)</f>
        <v>0</v>
      </c>
      <c r="U318" s="82">
        <f>SUM(T318:T$381)</f>
        <v>0</v>
      </c>
      <c r="V318" s="68">
        <f>localspline(R318,'BBG rates'!$G$10:$G$27,'BBG rates'!$K$10:$K$27)</f>
        <v>0.96927730771220932</v>
      </c>
      <c r="W318" s="68">
        <f>locallinterp(R318,'BBG rates'!$G$10:$G$27,'BBG rates'!$J$10:$J$27)</f>
        <v>0.1206</v>
      </c>
      <c r="X318" s="56">
        <f t="shared" si="98"/>
        <v>0.12053338966762084</v>
      </c>
      <c r="Y318" s="66">
        <f t="shared" si="88"/>
        <v>0</v>
      </c>
      <c r="Z318" s="72">
        <f t="shared" si="89"/>
        <v>0</v>
      </c>
      <c r="AA318" s="79">
        <f t="shared" si="90"/>
        <v>0</v>
      </c>
      <c r="AB318" s="81">
        <f t="shared" si="99"/>
        <v>0</v>
      </c>
      <c r="AD318" s="95">
        <f>locallinterp(R318,'BBG rates'!$N$10:$N$369,'BBG rates'!$P$10:$P$369)</f>
        <v>24.834400864811499</v>
      </c>
      <c r="AI318" s="185">
        <f t="shared" si="91"/>
        <v>297</v>
      </c>
      <c r="AJ318" s="127">
        <f>locallinterp(MIN(AI318,CAP_Senior*12),'BBG rates'!$X$24:$X$65,'BBG rates'!$Y$24:$Y$65)</f>
        <v>67.918742488467984</v>
      </c>
      <c r="AK318" s="127">
        <f>locallinterp(MIN(AI318,CAP_CB*12),'BBG rates'!$AA$25:$AA$40,'BBG rates'!$AC$25:$AC$40)</f>
        <v>11</v>
      </c>
      <c r="AL318" s="144">
        <f t="shared" si="92"/>
        <v>20.676186223039558</v>
      </c>
      <c r="AM318" s="142">
        <f>(SUMPRODUCT(AL318:AL$381,G318:G$381)+SUMPRODUCT(AL318:AL$381,H318:H$381))/12</f>
        <v>0</v>
      </c>
    </row>
    <row r="319" spans="1:39" x14ac:dyDescent="0.2">
      <c r="A319" s="7">
        <v>298</v>
      </c>
      <c r="B319" s="7">
        <v>149</v>
      </c>
      <c r="C319" s="7">
        <v>74.5</v>
      </c>
      <c r="D319" s="12">
        <f t="shared" si="84"/>
        <v>24.833333333333332</v>
      </c>
      <c r="E319" s="29">
        <f t="shared" si="83"/>
        <v>0</v>
      </c>
      <c r="F319" s="2">
        <f t="shared" si="85"/>
        <v>0</v>
      </c>
      <c r="G319" s="2">
        <f t="shared" si="93"/>
        <v>0</v>
      </c>
      <c r="H319" s="2">
        <f t="shared" si="94"/>
        <v>0</v>
      </c>
      <c r="I319" s="2">
        <f t="shared" si="82"/>
        <v>0</v>
      </c>
      <c r="J319" s="2">
        <f t="shared" si="100"/>
        <v>0</v>
      </c>
      <c r="K319" s="2">
        <f t="shared" si="86"/>
        <v>0</v>
      </c>
      <c r="L319" s="2">
        <f t="shared" si="86"/>
        <v>0</v>
      </c>
      <c r="M319" s="2"/>
      <c r="N319" s="28">
        <f t="shared" si="101"/>
        <v>0</v>
      </c>
      <c r="O319" s="2">
        <f t="shared" si="95"/>
        <v>0</v>
      </c>
      <c r="P319" s="2">
        <f t="shared" si="96"/>
        <v>0</v>
      </c>
      <c r="R319">
        <f t="shared" si="97"/>
        <v>298</v>
      </c>
      <c r="S319" s="89">
        <f t="shared" si="87"/>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8"/>
        <v>0.1209995400339281</v>
      </c>
      <c r="Y319" s="66">
        <f t="shared" si="88"/>
        <v>0</v>
      </c>
      <c r="Z319" s="72">
        <f t="shared" si="89"/>
        <v>0</v>
      </c>
      <c r="AA319" s="79">
        <f t="shared" si="90"/>
        <v>0</v>
      </c>
      <c r="AB319" s="81">
        <f t="shared" si="99"/>
        <v>0</v>
      </c>
      <c r="AD319" s="95">
        <f>locallinterp(R319,'BBG rates'!$N$10:$N$369,'BBG rates'!$P$10:$P$369)</f>
        <v>24.91516518477151</v>
      </c>
      <c r="AI319" s="185">
        <f t="shared" si="91"/>
        <v>298</v>
      </c>
      <c r="AJ319" s="127">
        <f>locallinterp(MIN(AI319,CAP_Senior*12),'BBG rates'!$X$24:$X$65,'BBG rates'!$Y$24:$Y$65)</f>
        <v>67.918742488467984</v>
      </c>
      <c r="AK319" s="127">
        <f>locallinterp(MIN(AI319,CAP_CB*12),'BBG rates'!$AA$25:$AA$40,'BBG rates'!$AC$25:$AC$40)</f>
        <v>11</v>
      </c>
      <c r="AL319" s="144">
        <f t="shared" si="92"/>
        <v>20.676186223039558</v>
      </c>
      <c r="AM319" s="142">
        <f>(SUMPRODUCT(AL319:AL$381,G319:G$381)+SUMPRODUCT(AL319:AL$381,H319:H$381))/12</f>
        <v>0</v>
      </c>
    </row>
    <row r="320" spans="1:39" x14ac:dyDescent="0.2">
      <c r="A320" s="7">
        <v>299</v>
      </c>
      <c r="B320" s="7">
        <v>149.5</v>
      </c>
      <c r="C320" s="7">
        <v>74.75</v>
      </c>
      <c r="D320" s="12">
        <f t="shared" si="84"/>
        <v>24.916666666666668</v>
      </c>
      <c r="E320" s="29">
        <f t="shared" si="83"/>
        <v>0</v>
      </c>
      <c r="F320" s="2">
        <f t="shared" si="85"/>
        <v>0</v>
      </c>
      <c r="G320" s="2">
        <f t="shared" si="93"/>
        <v>0</v>
      </c>
      <c r="H320" s="2">
        <f t="shared" si="94"/>
        <v>0</v>
      </c>
      <c r="I320" s="2">
        <f t="shared" si="82"/>
        <v>0</v>
      </c>
      <c r="J320" s="2">
        <f t="shared" si="100"/>
        <v>0</v>
      </c>
      <c r="K320" s="2">
        <f t="shared" si="86"/>
        <v>0</v>
      </c>
      <c r="L320" s="2">
        <f t="shared" si="86"/>
        <v>0</v>
      </c>
      <c r="M320" s="2"/>
      <c r="N320" s="28">
        <f t="shared" si="101"/>
        <v>0</v>
      </c>
      <c r="O320" s="2">
        <f t="shared" si="95"/>
        <v>0</v>
      </c>
      <c r="P320" s="2">
        <f t="shared" si="96"/>
        <v>0</v>
      </c>
      <c r="R320">
        <f t="shared" si="97"/>
        <v>299</v>
      </c>
      <c r="S320" s="89">
        <f t="shared" si="87"/>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8"/>
        <v>0.12146568840876171</v>
      </c>
      <c r="Y320" s="66">
        <f t="shared" si="88"/>
        <v>0</v>
      </c>
      <c r="Z320" s="72">
        <f t="shared" si="89"/>
        <v>0</v>
      </c>
      <c r="AA320" s="79">
        <f t="shared" si="90"/>
        <v>0</v>
      </c>
      <c r="AB320" s="81">
        <f t="shared" si="99"/>
        <v>0</v>
      </c>
      <c r="AD320" s="95">
        <f>locallinterp(R320,'BBG rates'!$N$10:$N$369,'BBG rates'!$P$10:$P$369)</f>
        <v>24.995921038688081</v>
      </c>
      <c r="AI320" s="185">
        <f t="shared" si="91"/>
        <v>299</v>
      </c>
      <c r="AJ320" s="127">
        <f>locallinterp(MIN(AI320,CAP_Senior*12),'BBG rates'!$X$24:$X$65,'BBG rates'!$Y$24:$Y$65)</f>
        <v>67.918742488467984</v>
      </c>
      <c r="AK320" s="127">
        <f>locallinterp(MIN(AI320,CAP_CB*12),'BBG rates'!$AA$25:$AA$40,'BBG rates'!$AC$25:$AC$40)</f>
        <v>11</v>
      </c>
      <c r="AL320" s="144">
        <f t="shared" si="92"/>
        <v>20.676186223039558</v>
      </c>
      <c r="AM320" s="142">
        <f>(SUMPRODUCT(AL320:AL$381,G320:G$381)+SUMPRODUCT(AL320:AL$381,H320:H$381))/12</f>
        <v>0</v>
      </c>
    </row>
    <row r="321" spans="1:39" x14ac:dyDescent="0.2">
      <c r="A321" s="7">
        <v>300</v>
      </c>
      <c r="B321" s="7">
        <v>150</v>
      </c>
      <c r="C321" s="7">
        <v>75</v>
      </c>
      <c r="D321" s="12">
        <f t="shared" si="84"/>
        <v>25</v>
      </c>
      <c r="E321" s="29">
        <f t="shared" si="83"/>
        <v>0</v>
      </c>
      <c r="F321" s="2">
        <f t="shared" si="85"/>
        <v>0</v>
      </c>
      <c r="G321" s="2">
        <f t="shared" si="93"/>
        <v>0</v>
      </c>
      <c r="H321" s="2">
        <f t="shared" si="94"/>
        <v>0</v>
      </c>
      <c r="I321" s="2">
        <f t="shared" si="82"/>
        <v>0</v>
      </c>
      <c r="J321" s="2">
        <f t="shared" si="100"/>
        <v>0</v>
      </c>
      <c r="K321" s="2">
        <f t="shared" si="86"/>
        <v>0</v>
      </c>
      <c r="L321" s="2">
        <f t="shared" si="86"/>
        <v>0</v>
      </c>
      <c r="M321" s="2"/>
      <c r="N321" s="28">
        <f t="shared" si="101"/>
        <v>0</v>
      </c>
      <c r="O321" s="2">
        <f t="shared" si="95"/>
        <v>0</v>
      </c>
      <c r="P321" s="2">
        <f t="shared" si="96"/>
        <v>0</v>
      </c>
      <c r="R321">
        <f t="shared" si="97"/>
        <v>300</v>
      </c>
      <c r="S321" s="89">
        <f t="shared" si="87"/>
        <v>0</v>
      </c>
      <c r="T321" s="89">
        <f>IF(AND(S321=0,S320&gt;0),SUM($G321:$H$381),S321)</f>
        <v>0</v>
      </c>
      <c r="U321" s="82">
        <f>SUM(T321:T$381)</f>
        <v>0</v>
      </c>
      <c r="V321" s="68">
        <f>localspline(R321,'BBG rates'!$G$10:$G$27,'BBG rates'!$K$10:$K$27)</f>
        <v>0.96897256374359131</v>
      </c>
      <c r="W321" s="68">
        <f>locallinterp(R321,'BBG rates'!$G$10:$G$27,'BBG rates'!$J$10:$J$27)</f>
        <v>0.122</v>
      </c>
      <c r="X321" s="56">
        <f t="shared" si="98"/>
        <v>0.12193183479185521</v>
      </c>
      <c r="Y321" s="66">
        <f t="shared" si="88"/>
        <v>0</v>
      </c>
      <c r="Z321" s="72">
        <f t="shared" si="89"/>
        <v>0</v>
      </c>
      <c r="AA321" s="79">
        <f t="shared" si="90"/>
        <v>0</v>
      </c>
      <c r="AB321" s="81">
        <f t="shared" si="99"/>
        <v>0</v>
      </c>
      <c r="AD321" s="95">
        <f>locallinterp(R321,'BBG rates'!$N$10:$N$369,'BBG rates'!$P$10:$P$369)</f>
        <v>25.076668752333379</v>
      </c>
      <c r="AI321" s="185">
        <f t="shared" si="91"/>
        <v>300</v>
      </c>
      <c r="AJ321" s="127">
        <f>locallinterp(MIN(AI321,CAP_Senior*12),'BBG rates'!$X$24:$X$65,'BBG rates'!$Y$24:$Y$65)</f>
        <v>67.918742488467984</v>
      </c>
      <c r="AK321" s="127">
        <f>locallinterp(MIN(AI321,CAP_CB*12),'BBG rates'!$AA$25:$AA$40,'BBG rates'!$AC$25:$AC$40)</f>
        <v>11</v>
      </c>
      <c r="AL321" s="144">
        <f t="shared" si="92"/>
        <v>20.676186223039558</v>
      </c>
      <c r="AM321" s="142">
        <f>(SUMPRODUCT(AL321:AL$381,G321:G$381)+SUMPRODUCT(AL321:AL$381,H321:H$381))/12</f>
        <v>0</v>
      </c>
    </row>
    <row r="322" spans="1:39" x14ac:dyDescent="0.2">
      <c r="A322" s="7">
        <v>301</v>
      </c>
      <c r="B322" s="7">
        <v>150.5</v>
      </c>
      <c r="C322" s="7">
        <v>75.25</v>
      </c>
      <c r="D322" s="12">
        <f t="shared" si="84"/>
        <v>25.083333333333332</v>
      </c>
      <c r="E322" s="29">
        <f t="shared" si="83"/>
        <v>0</v>
      </c>
      <c r="F322" s="2">
        <f t="shared" si="85"/>
        <v>0</v>
      </c>
      <c r="G322" s="2">
        <f t="shared" si="93"/>
        <v>0</v>
      </c>
      <c r="H322" s="2">
        <f t="shared" si="94"/>
        <v>0</v>
      </c>
      <c r="I322" s="2">
        <f t="shared" si="82"/>
        <v>0</v>
      </c>
      <c r="J322" s="2">
        <f t="shared" si="100"/>
        <v>0</v>
      </c>
      <c r="K322" s="2">
        <f t="shared" si="86"/>
        <v>0</v>
      </c>
      <c r="L322" s="2">
        <f t="shared" si="86"/>
        <v>0</v>
      </c>
      <c r="M322" s="2"/>
      <c r="N322" s="28">
        <f t="shared" si="101"/>
        <v>0</v>
      </c>
      <c r="O322" s="2">
        <f t="shared" si="95"/>
        <v>0</v>
      </c>
      <c r="P322" s="2">
        <f t="shared" si="96"/>
        <v>0</v>
      </c>
      <c r="R322">
        <f t="shared" si="97"/>
        <v>301</v>
      </c>
      <c r="S322" s="89">
        <f t="shared" si="87"/>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8"/>
        <v>0.12165880643779658</v>
      </c>
      <c r="Y322" s="66">
        <f t="shared" si="88"/>
        <v>0</v>
      </c>
      <c r="Z322" s="72">
        <f t="shared" si="89"/>
        <v>0</v>
      </c>
      <c r="AA322" s="79">
        <f t="shared" si="90"/>
        <v>0</v>
      </c>
      <c r="AB322" s="81">
        <f t="shared" si="99"/>
        <v>0</v>
      </c>
      <c r="AD322" s="95">
        <f>locallinterp(R322,'BBG rates'!$N$10:$N$369,'BBG rates'!$P$10:$P$369)</f>
        <v>25.157408654571356</v>
      </c>
      <c r="AI322" s="185">
        <f t="shared" si="91"/>
        <v>301</v>
      </c>
      <c r="AJ322" s="127">
        <f>locallinterp(MIN(AI322,CAP_Senior*12),'BBG rates'!$X$24:$X$65,'BBG rates'!$Y$24:$Y$65)</f>
        <v>67.918742488467984</v>
      </c>
      <c r="AK322" s="127">
        <f>locallinterp(MIN(AI322,CAP_CB*12),'BBG rates'!$AA$25:$AA$40,'BBG rates'!$AC$25:$AC$40)</f>
        <v>11</v>
      </c>
      <c r="AL322" s="144">
        <f t="shared" si="92"/>
        <v>20.676186223039558</v>
      </c>
      <c r="AM322" s="142">
        <f>(SUMPRODUCT(AL322:AL$381,G322:G$381)+SUMPRODUCT(AL322:AL$381,H322:H$381))/12</f>
        <v>0</v>
      </c>
    </row>
    <row r="323" spans="1:39" x14ac:dyDescent="0.2">
      <c r="A323" s="7">
        <v>302</v>
      </c>
      <c r="B323" s="7">
        <v>151</v>
      </c>
      <c r="C323" s="7">
        <v>75.5</v>
      </c>
      <c r="D323" s="12">
        <f t="shared" si="84"/>
        <v>25.166666666666668</v>
      </c>
      <c r="E323" s="29">
        <f t="shared" si="83"/>
        <v>0</v>
      </c>
      <c r="F323" s="2">
        <f t="shared" si="85"/>
        <v>0</v>
      </c>
      <c r="G323" s="2">
        <f t="shared" si="93"/>
        <v>0</v>
      </c>
      <c r="H323" s="2">
        <f t="shared" si="94"/>
        <v>0</v>
      </c>
      <c r="I323" s="2">
        <f t="shared" si="82"/>
        <v>0</v>
      </c>
      <c r="J323" s="2">
        <f t="shared" si="100"/>
        <v>0</v>
      </c>
      <c r="K323" s="2">
        <f t="shared" si="86"/>
        <v>0</v>
      </c>
      <c r="L323" s="2">
        <f t="shared" si="86"/>
        <v>0</v>
      </c>
      <c r="M323" s="2"/>
      <c r="N323" s="28">
        <f t="shared" si="101"/>
        <v>0</v>
      </c>
      <c r="O323" s="2">
        <f t="shared" si="95"/>
        <v>0</v>
      </c>
      <c r="P323" s="2">
        <f t="shared" si="96"/>
        <v>0</v>
      </c>
      <c r="R323">
        <f t="shared" si="97"/>
        <v>302</v>
      </c>
      <c r="S323" s="89">
        <f t="shared" si="87"/>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8"/>
        <v>0.12138577740028467</v>
      </c>
      <c r="Y323" s="66">
        <f t="shared" si="88"/>
        <v>0</v>
      </c>
      <c r="Z323" s="72">
        <f t="shared" si="89"/>
        <v>0</v>
      </c>
      <c r="AA323" s="79">
        <f t="shared" si="90"/>
        <v>0</v>
      </c>
      <c r="AB323" s="81">
        <f t="shared" si="99"/>
        <v>0</v>
      </c>
      <c r="AD323" s="95">
        <f>locallinterp(R323,'BBG rates'!$N$10:$N$369,'BBG rates'!$P$10:$P$369)</f>
        <v>25.238141063203688</v>
      </c>
      <c r="AI323" s="185">
        <f t="shared" si="91"/>
        <v>302</v>
      </c>
      <c r="AJ323" s="127">
        <f>locallinterp(MIN(AI323,CAP_Senior*12),'BBG rates'!$X$24:$X$65,'BBG rates'!$Y$24:$Y$65)</f>
        <v>67.918742488467984</v>
      </c>
      <c r="AK323" s="127">
        <f>locallinterp(MIN(AI323,CAP_CB*12),'BBG rates'!$AA$25:$AA$40,'BBG rates'!$AC$25:$AC$40)</f>
        <v>11</v>
      </c>
      <c r="AL323" s="144">
        <f t="shared" si="92"/>
        <v>20.676186223039558</v>
      </c>
      <c r="AM323" s="142">
        <f>(SUMPRODUCT(AL323:AL$381,G323:G$381)+SUMPRODUCT(AL323:AL$381,H323:H$381))/12</f>
        <v>0</v>
      </c>
    </row>
    <row r="324" spans="1:39" x14ac:dyDescent="0.2">
      <c r="A324" s="7">
        <v>303</v>
      </c>
      <c r="B324" s="7">
        <v>151.5</v>
      </c>
      <c r="C324" s="7">
        <v>75.75</v>
      </c>
      <c r="D324" s="12">
        <f t="shared" si="84"/>
        <v>25.25</v>
      </c>
      <c r="E324" s="29">
        <f t="shared" si="83"/>
        <v>0</v>
      </c>
      <c r="F324" s="2">
        <f t="shared" si="85"/>
        <v>0</v>
      </c>
      <c r="G324" s="2">
        <f t="shared" si="93"/>
        <v>0</v>
      </c>
      <c r="H324" s="2">
        <f t="shared" si="94"/>
        <v>0</v>
      </c>
      <c r="I324" s="2">
        <f t="shared" si="82"/>
        <v>0</v>
      </c>
      <c r="J324" s="2">
        <f t="shared" si="100"/>
        <v>0</v>
      </c>
      <c r="K324" s="2">
        <f t="shared" si="86"/>
        <v>0</v>
      </c>
      <c r="L324" s="2">
        <f t="shared" si="86"/>
        <v>0</v>
      </c>
      <c r="M324" s="2"/>
      <c r="N324" s="28">
        <f t="shared" si="101"/>
        <v>0</v>
      </c>
      <c r="O324" s="2">
        <f t="shared" si="95"/>
        <v>0</v>
      </c>
      <c r="P324" s="2">
        <f t="shared" si="96"/>
        <v>0</v>
      </c>
      <c r="R324">
        <f t="shared" si="97"/>
        <v>303</v>
      </c>
      <c r="S324" s="89">
        <f t="shared" si="87"/>
        <v>0</v>
      </c>
      <c r="T324" s="89">
        <f>IF(AND(S324=0,S323&gt;0),SUM($G324:$H$381),S324)</f>
        <v>0</v>
      </c>
      <c r="U324" s="82">
        <f>SUM(T324:T$381)</f>
        <v>0</v>
      </c>
      <c r="V324" s="68">
        <f>localspline(R324,'BBG rates'!$G$10:$G$27,'BBG rates'!$K$10:$K$27)</f>
        <v>0.96870284801908968</v>
      </c>
      <c r="W324" s="68">
        <f>locallinterp(R324,'BBG rates'!$G$10:$G$27,'BBG rates'!$J$10:$J$27)</f>
        <v>0.12118</v>
      </c>
      <c r="X324" s="56">
        <f t="shared" si="98"/>
        <v>0.12111274767958591</v>
      </c>
      <c r="Y324" s="66">
        <f t="shared" si="88"/>
        <v>0</v>
      </c>
      <c r="Z324" s="72">
        <f t="shared" si="89"/>
        <v>0</v>
      </c>
      <c r="AA324" s="79">
        <f t="shared" si="90"/>
        <v>0</v>
      </c>
      <c r="AB324" s="81">
        <f t="shared" si="99"/>
        <v>0</v>
      </c>
      <c r="AD324" s="95">
        <f>locallinterp(R324,'BBG rates'!$N$10:$N$369,'BBG rates'!$P$10:$P$369)</f>
        <v>25.318866300538613</v>
      </c>
      <c r="AI324" s="185">
        <f t="shared" si="91"/>
        <v>303</v>
      </c>
      <c r="AJ324" s="127">
        <f>locallinterp(MIN(AI324,CAP_Senior*12),'BBG rates'!$X$24:$X$65,'BBG rates'!$Y$24:$Y$65)</f>
        <v>67.918742488467984</v>
      </c>
      <c r="AK324" s="127">
        <f>locallinterp(MIN(AI324,CAP_CB*12),'BBG rates'!$AA$25:$AA$40,'BBG rates'!$AC$25:$AC$40)</f>
        <v>11</v>
      </c>
      <c r="AL324" s="144">
        <f t="shared" si="92"/>
        <v>20.676186223039558</v>
      </c>
      <c r="AM324" s="142">
        <f>(SUMPRODUCT(AL324:AL$381,G324:G$381)+SUMPRODUCT(AL324:AL$381,H324:H$381))/12</f>
        <v>0</v>
      </c>
    </row>
    <row r="325" spans="1:39" x14ac:dyDescent="0.2">
      <c r="A325" s="7">
        <v>304</v>
      </c>
      <c r="B325" s="7">
        <v>152</v>
      </c>
      <c r="C325" s="7">
        <v>76</v>
      </c>
      <c r="D325" s="12">
        <f t="shared" si="84"/>
        <v>25.333333333333332</v>
      </c>
      <c r="E325" s="29">
        <f t="shared" si="83"/>
        <v>0</v>
      </c>
      <c r="F325" s="2">
        <f t="shared" si="85"/>
        <v>0</v>
      </c>
      <c r="G325" s="2">
        <f t="shared" si="93"/>
        <v>0</v>
      </c>
      <c r="H325" s="2">
        <f t="shared" si="94"/>
        <v>0</v>
      </c>
      <c r="I325" s="2">
        <f t="shared" si="82"/>
        <v>0</v>
      </c>
      <c r="J325" s="2">
        <f t="shared" si="100"/>
        <v>0</v>
      </c>
      <c r="K325" s="2">
        <f t="shared" si="86"/>
        <v>0</v>
      </c>
      <c r="L325" s="2">
        <f t="shared" si="86"/>
        <v>0</v>
      </c>
      <c r="M325" s="2"/>
      <c r="N325" s="28">
        <f t="shared" si="101"/>
        <v>0</v>
      </c>
      <c r="O325" s="2">
        <f t="shared" si="95"/>
        <v>0</v>
      </c>
      <c r="P325" s="2">
        <f t="shared" si="96"/>
        <v>0</v>
      </c>
      <c r="R325">
        <f t="shared" si="97"/>
        <v>304</v>
      </c>
      <c r="S325" s="89">
        <f t="shared" si="87"/>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8"/>
        <v>0.12083971727570031</v>
      </c>
      <c r="Y325" s="66">
        <f t="shared" si="88"/>
        <v>0</v>
      </c>
      <c r="Z325" s="72">
        <f t="shared" si="89"/>
        <v>0</v>
      </c>
      <c r="AA325" s="79">
        <f t="shared" si="90"/>
        <v>0</v>
      </c>
      <c r="AB325" s="81">
        <f t="shared" si="99"/>
        <v>0</v>
      </c>
      <c r="AD325" s="95">
        <f>locallinterp(R325,'BBG rates'!$N$10:$N$369,'BBG rates'!$P$10:$P$369)</f>
        <v>25.399584678423988</v>
      </c>
      <c r="AI325" s="185">
        <f t="shared" si="91"/>
        <v>304</v>
      </c>
      <c r="AJ325" s="127">
        <f>locallinterp(MIN(AI325,CAP_Senior*12),'BBG rates'!$X$24:$X$65,'BBG rates'!$Y$24:$Y$65)</f>
        <v>67.918742488467984</v>
      </c>
      <c r="AK325" s="127">
        <f>locallinterp(MIN(AI325,CAP_CB*12),'BBG rates'!$AA$25:$AA$40,'BBG rates'!$AC$25:$AC$40)</f>
        <v>11</v>
      </c>
      <c r="AL325" s="144">
        <f t="shared" si="92"/>
        <v>20.676186223039558</v>
      </c>
      <c r="AM325" s="142">
        <f>(SUMPRODUCT(AL325:AL$381,G325:G$381)+SUMPRODUCT(AL325:AL$381,H325:H$381))/12</f>
        <v>0</v>
      </c>
    </row>
    <row r="326" spans="1:39" x14ac:dyDescent="0.2">
      <c r="A326" s="7">
        <v>305</v>
      </c>
      <c r="B326" s="7">
        <v>152.5</v>
      </c>
      <c r="C326" s="7">
        <v>76.25</v>
      </c>
      <c r="D326" s="12">
        <f t="shared" si="84"/>
        <v>25.416666666666668</v>
      </c>
      <c r="E326" s="29">
        <f t="shared" si="83"/>
        <v>0</v>
      </c>
      <c r="F326" s="2">
        <f t="shared" si="85"/>
        <v>0</v>
      </c>
      <c r="G326" s="2">
        <f t="shared" si="93"/>
        <v>0</v>
      </c>
      <c r="H326" s="2">
        <f t="shared" si="94"/>
        <v>0</v>
      </c>
      <c r="I326" s="2">
        <f t="shared" si="82"/>
        <v>0</v>
      </c>
      <c r="J326" s="2">
        <f t="shared" si="100"/>
        <v>0</v>
      </c>
      <c r="K326" s="2">
        <f t="shared" si="86"/>
        <v>0</v>
      </c>
      <c r="L326" s="2">
        <f t="shared" si="86"/>
        <v>0</v>
      </c>
      <c r="M326" s="2"/>
      <c r="N326" s="28">
        <f t="shared" si="101"/>
        <v>0</v>
      </c>
      <c r="O326" s="2">
        <f t="shared" si="95"/>
        <v>0</v>
      </c>
      <c r="P326" s="2">
        <f t="shared" si="96"/>
        <v>0</v>
      </c>
      <c r="R326">
        <f t="shared" si="97"/>
        <v>305</v>
      </c>
      <c r="S326" s="89">
        <f t="shared" si="87"/>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8"/>
        <v>0.12056668618836142</v>
      </c>
      <c r="Y326" s="66">
        <f t="shared" si="88"/>
        <v>0</v>
      </c>
      <c r="Z326" s="72">
        <f t="shared" si="89"/>
        <v>0</v>
      </c>
      <c r="AA326" s="79">
        <f t="shared" si="90"/>
        <v>0</v>
      </c>
      <c r="AB326" s="81">
        <f t="shared" si="99"/>
        <v>0</v>
      </c>
      <c r="AD326" s="95">
        <f>locallinterp(R326,'BBG rates'!$N$10:$N$369,'BBG rates'!$P$10:$P$369)</f>
        <v>25.480296498269613</v>
      </c>
      <c r="AI326" s="185">
        <f t="shared" si="91"/>
        <v>305</v>
      </c>
      <c r="AJ326" s="127">
        <f>locallinterp(MIN(AI326,CAP_Senior*12),'BBG rates'!$X$24:$X$65,'BBG rates'!$Y$24:$Y$65)</f>
        <v>67.918742488467984</v>
      </c>
      <c r="AK326" s="127">
        <f>locallinterp(MIN(AI326,CAP_CB*12),'BBG rates'!$AA$25:$AA$40,'BBG rates'!$AC$25:$AC$40)</f>
        <v>11</v>
      </c>
      <c r="AL326" s="144">
        <f t="shared" si="92"/>
        <v>20.676186223039558</v>
      </c>
      <c r="AM326" s="142">
        <f>(SUMPRODUCT(AL326:AL$381,G326:G$381)+SUMPRODUCT(AL326:AL$381,H326:H$381))/12</f>
        <v>0</v>
      </c>
    </row>
    <row r="327" spans="1:39" x14ac:dyDescent="0.2">
      <c r="A327" s="7">
        <v>306</v>
      </c>
      <c r="B327" s="7">
        <v>153</v>
      </c>
      <c r="C327" s="7">
        <v>76.5</v>
      </c>
      <c r="D327" s="12">
        <f t="shared" si="84"/>
        <v>25.5</v>
      </c>
      <c r="E327" s="29">
        <f t="shared" si="83"/>
        <v>0</v>
      </c>
      <c r="F327" s="2">
        <f t="shared" si="85"/>
        <v>0</v>
      </c>
      <c r="G327" s="2">
        <f t="shared" si="93"/>
        <v>0</v>
      </c>
      <c r="H327" s="2">
        <f t="shared" si="94"/>
        <v>0</v>
      </c>
      <c r="I327" s="2">
        <f t="shared" si="82"/>
        <v>0</v>
      </c>
      <c r="J327" s="2">
        <f t="shared" si="100"/>
        <v>0</v>
      </c>
      <c r="K327" s="2">
        <f t="shared" si="86"/>
        <v>0</v>
      </c>
      <c r="L327" s="2">
        <f t="shared" si="86"/>
        <v>0</v>
      </c>
      <c r="M327" s="2"/>
      <c r="N327" s="28">
        <f t="shared" si="101"/>
        <v>0</v>
      </c>
      <c r="O327" s="2">
        <f t="shared" si="95"/>
        <v>0</v>
      </c>
      <c r="P327" s="2">
        <f t="shared" si="96"/>
        <v>0</v>
      </c>
      <c r="R327">
        <f t="shared" si="97"/>
        <v>306</v>
      </c>
      <c r="S327" s="89">
        <f t="shared" si="87"/>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8"/>
        <v>0.12029365441810214</v>
      </c>
      <c r="Y327" s="66">
        <f t="shared" si="88"/>
        <v>0</v>
      </c>
      <c r="Z327" s="72">
        <f t="shared" si="89"/>
        <v>0</v>
      </c>
      <c r="AA327" s="79">
        <f t="shared" si="90"/>
        <v>0</v>
      </c>
      <c r="AB327" s="81">
        <f t="shared" si="99"/>
        <v>0</v>
      </c>
      <c r="AD327" s="95">
        <f>locallinterp(R327,'BBG rates'!$N$10:$N$369,'BBG rates'!$P$10:$P$369)</f>
        <v>25.561002060964537</v>
      </c>
      <c r="AI327" s="185">
        <f t="shared" si="91"/>
        <v>306</v>
      </c>
      <c r="AJ327" s="127">
        <f>locallinterp(MIN(AI327,CAP_Senior*12),'BBG rates'!$X$24:$X$65,'BBG rates'!$Y$24:$Y$65)</f>
        <v>67.918742488467984</v>
      </c>
      <c r="AK327" s="127">
        <f>locallinterp(MIN(AI327,CAP_CB*12),'BBG rates'!$AA$25:$AA$40,'BBG rates'!$AC$25:$AC$40)</f>
        <v>11</v>
      </c>
      <c r="AL327" s="144">
        <f t="shared" si="92"/>
        <v>20.676186223039558</v>
      </c>
      <c r="AM327" s="142">
        <f>(SUMPRODUCT(AL327:AL$381,G327:G$381)+SUMPRODUCT(AL327:AL$381,H327:H$381))/12</f>
        <v>0</v>
      </c>
    </row>
    <row r="328" spans="1:39" x14ac:dyDescent="0.2">
      <c r="A328" s="7">
        <v>307</v>
      </c>
      <c r="B328" s="7">
        <v>153.5</v>
      </c>
      <c r="C328" s="7">
        <v>76.75</v>
      </c>
      <c r="D328" s="12">
        <f t="shared" si="84"/>
        <v>25.583333333333332</v>
      </c>
      <c r="E328" s="29">
        <f t="shared" si="83"/>
        <v>0</v>
      </c>
      <c r="F328" s="2">
        <f t="shared" si="85"/>
        <v>0</v>
      </c>
      <c r="G328" s="2">
        <f t="shared" si="93"/>
        <v>0</v>
      </c>
      <c r="H328" s="2">
        <f t="shared" si="94"/>
        <v>0</v>
      </c>
      <c r="I328" s="2">
        <f t="shared" si="82"/>
        <v>0</v>
      </c>
      <c r="J328" s="2">
        <f t="shared" si="100"/>
        <v>0</v>
      </c>
      <c r="K328" s="2">
        <f t="shared" si="86"/>
        <v>0</v>
      </c>
      <c r="L328" s="2">
        <f t="shared" si="86"/>
        <v>0</v>
      </c>
      <c r="M328" s="2"/>
      <c r="N328" s="28">
        <f t="shared" si="101"/>
        <v>0</v>
      </c>
      <c r="O328" s="2">
        <f t="shared" si="95"/>
        <v>0</v>
      </c>
      <c r="P328" s="2">
        <f t="shared" si="96"/>
        <v>0</v>
      </c>
      <c r="R328">
        <f t="shared" si="97"/>
        <v>307</v>
      </c>
      <c r="S328" s="89">
        <f t="shared" si="87"/>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8"/>
        <v>0.12002062196438956</v>
      </c>
      <c r="Y328" s="66">
        <f t="shared" si="88"/>
        <v>0</v>
      </c>
      <c r="Z328" s="72">
        <f t="shared" si="89"/>
        <v>0</v>
      </c>
      <c r="AA328" s="79">
        <f t="shared" si="90"/>
        <v>0</v>
      </c>
      <c r="AB328" s="81">
        <f t="shared" si="99"/>
        <v>0</v>
      </c>
      <c r="AD328" s="95">
        <f>locallinterp(R328,'BBG rates'!$N$10:$N$369,'BBG rates'!$P$10:$P$369)</f>
        <v>25.64170166692848</v>
      </c>
      <c r="AI328" s="185">
        <f t="shared" si="91"/>
        <v>307</v>
      </c>
      <c r="AJ328" s="127">
        <f>locallinterp(MIN(AI328,CAP_Senior*12),'BBG rates'!$X$24:$X$65,'BBG rates'!$Y$24:$Y$65)</f>
        <v>67.918742488467984</v>
      </c>
      <c r="AK328" s="127">
        <f>locallinterp(MIN(AI328,CAP_CB*12),'BBG rates'!$AA$25:$AA$40,'BBG rates'!$AC$25:$AC$40)</f>
        <v>11</v>
      </c>
      <c r="AL328" s="144">
        <f t="shared" si="92"/>
        <v>20.676186223039558</v>
      </c>
      <c r="AM328" s="142">
        <f>(SUMPRODUCT(AL328:AL$381,G328:G$381)+SUMPRODUCT(AL328:AL$381,H328:H$381))/12</f>
        <v>0</v>
      </c>
    </row>
    <row r="329" spans="1:39" x14ac:dyDescent="0.2">
      <c r="A329" s="7">
        <v>308</v>
      </c>
      <c r="B329" s="7">
        <v>154</v>
      </c>
      <c r="C329" s="7">
        <v>77</v>
      </c>
      <c r="D329" s="12">
        <f t="shared" si="84"/>
        <v>25.666666666666668</v>
      </c>
      <c r="E329" s="29">
        <f t="shared" si="83"/>
        <v>0</v>
      </c>
      <c r="F329" s="2">
        <f t="shared" si="85"/>
        <v>0</v>
      </c>
      <c r="G329" s="2">
        <f t="shared" si="93"/>
        <v>0</v>
      </c>
      <c r="H329" s="2">
        <f t="shared" si="94"/>
        <v>0</v>
      </c>
      <c r="I329" s="2">
        <f t="shared" si="82"/>
        <v>0</v>
      </c>
      <c r="J329" s="2">
        <f t="shared" si="100"/>
        <v>0</v>
      </c>
      <c r="K329" s="2">
        <f t="shared" si="86"/>
        <v>0</v>
      </c>
      <c r="L329" s="2">
        <f t="shared" si="86"/>
        <v>0</v>
      </c>
      <c r="M329" s="2"/>
      <c r="N329" s="28">
        <f t="shared" si="101"/>
        <v>0</v>
      </c>
      <c r="O329" s="2">
        <f t="shared" si="95"/>
        <v>0</v>
      </c>
      <c r="P329" s="2">
        <f t="shared" si="96"/>
        <v>0</v>
      </c>
      <c r="R329">
        <f t="shared" si="97"/>
        <v>308</v>
      </c>
      <c r="S329" s="89">
        <f t="shared" si="87"/>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8"/>
        <v>0.11974758882722369</v>
      </c>
      <c r="Y329" s="66">
        <f t="shared" si="88"/>
        <v>0</v>
      </c>
      <c r="Z329" s="72">
        <f t="shared" si="89"/>
        <v>0</v>
      </c>
      <c r="AA329" s="79">
        <f t="shared" si="90"/>
        <v>0</v>
      </c>
      <c r="AB329" s="81">
        <f t="shared" si="99"/>
        <v>0</v>
      </c>
      <c r="AD329" s="95">
        <f>locallinterp(R329,'BBG rates'!$N$10:$N$369,'BBG rates'!$P$10:$P$369)</f>
        <v>25.722395606125243</v>
      </c>
      <c r="AI329" s="185">
        <f t="shared" si="91"/>
        <v>308</v>
      </c>
      <c r="AJ329" s="127">
        <f>locallinterp(MIN(AI329,CAP_Senior*12),'BBG rates'!$X$24:$X$65,'BBG rates'!$Y$24:$Y$65)</f>
        <v>67.918742488467984</v>
      </c>
      <c r="AK329" s="127">
        <f>locallinterp(MIN(AI329,CAP_CB*12),'BBG rates'!$AA$25:$AA$40,'BBG rates'!$AC$25:$AC$40)</f>
        <v>11</v>
      </c>
      <c r="AL329" s="144">
        <f t="shared" si="92"/>
        <v>20.676186223039558</v>
      </c>
      <c r="AM329" s="142">
        <f>(SUMPRODUCT(AL329:AL$381,G329:G$381)+SUMPRODUCT(AL329:AL$381,H329:H$381))/12</f>
        <v>0</v>
      </c>
    </row>
    <row r="330" spans="1:39" x14ac:dyDescent="0.2">
      <c r="A330" s="7">
        <v>309</v>
      </c>
      <c r="B330" s="7">
        <v>154.5</v>
      </c>
      <c r="C330" s="7">
        <v>77.25</v>
      </c>
      <c r="D330" s="12">
        <f t="shared" si="84"/>
        <v>25.75</v>
      </c>
      <c r="E330" s="29">
        <f t="shared" si="83"/>
        <v>0</v>
      </c>
      <c r="F330" s="2">
        <f t="shared" si="85"/>
        <v>0</v>
      </c>
      <c r="G330" s="2">
        <f t="shared" si="93"/>
        <v>0</v>
      </c>
      <c r="H330" s="2">
        <f t="shared" si="94"/>
        <v>0</v>
      </c>
      <c r="I330" s="2">
        <f t="shared" ref="I330:I381" si="102">SUM(F330:H330)</f>
        <v>0</v>
      </c>
      <c r="J330" s="2">
        <f t="shared" si="100"/>
        <v>0</v>
      </c>
      <c r="K330" s="2">
        <f t="shared" si="86"/>
        <v>0</v>
      </c>
      <c r="L330" s="2">
        <f t="shared" si="86"/>
        <v>0</v>
      </c>
      <c r="M330" s="2"/>
      <c r="N330" s="28">
        <f t="shared" si="101"/>
        <v>0</v>
      </c>
      <c r="O330" s="2">
        <f t="shared" si="95"/>
        <v>0</v>
      </c>
      <c r="P330" s="2">
        <f t="shared" si="96"/>
        <v>0</v>
      </c>
      <c r="R330">
        <f t="shared" si="97"/>
        <v>309</v>
      </c>
      <c r="S330" s="89">
        <f t="shared" si="87"/>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8"/>
        <v>0.11947455500687099</v>
      </c>
      <c r="Y330" s="66">
        <f t="shared" si="88"/>
        <v>0</v>
      </c>
      <c r="Z330" s="72">
        <f t="shared" si="89"/>
        <v>0</v>
      </c>
      <c r="AA330" s="79">
        <f t="shared" si="90"/>
        <v>0</v>
      </c>
      <c r="AB330" s="81">
        <f t="shared" si="99"/>
        <v>0</v>
      </c>
      <c r="AD330" s="95">
        <f>locallinterp(R330,'BBG rates'!$N$10:$N$369,'BBG rates'!$P$10:$P$369)</f>
        <v>25.803084163047615</v>
      </c>
      <c r="AI330" s="185">
        <f t="shared" si="91"/>
        <v>309</v>
      </c>
      <c r="AJ330" s="127">
        <f>locallinterp(MIN(AI330,CAP_Senior*12),'BBG rates'!$X$24:$X$65,'BBG rates'!$Y$24:$Y$65)</f>
        <v>67.918742488467984</v>
      </c>
      <c r="AK330" s="127">
        <f>locallinterp(MIN(AI330,CAP_CB*12),'BBG rates'!$AA$25:$AA$40,'BBG rates'!$AC$25:$AC$40)</f>
        <v>11</v>
      </c>
      <c r="AL330" s="144">
        <f t="shared" si="92"/>
        <v>20.676186223039558</v>
      </c>
      <c r="AM330" s="142">
        <f>(SUMPRODUCT(AL330:AL$381,G330:G$381)+SUMPRODUCT(AL330:AL$381,H330:H$381))/12</f>
        <v>0</v>
      </c>
    </row>
    <row r="331" spans="1:39" x14ac:dyDescent="0.2">
      <c r="A331" s="7">
        <v>310</v>
      </c>
      <c r="B331" s="7">
        <v>155</v>
      </c>
      <c r="C331" s="7">
        <v>77.5</v>
      </c>
      <c r="D331" s="12">
        <f t="shared" si="84"/>
        <v>25.833333333333332</v>
      </c>
      <c r="E331" s="29">
        <f t="shared" ref="E331:E381" si="103">IF($A331&lt;=$I$8,E330-G331-H331,0)</f>
        <v>0</v>
      </c>
      <c r="F331" s="2">
        <f t="shared" si="85"/>
        <v>0</v>
      </c>
      <c r="G331" s="2">
        <f t="shared" si="93"/>
        <v>0</v>
      </c>
      <c r="H331" s="2">
        <f t="shared" si="94"/>
        <v>0</v>
      </c>
      <c r="I331" s="2">
        <f t="shared" si="102"/>
        <v>0</v>
      </c>
      <c r="J331" s="2">
        <f t="shared" si="100"/>
        <v>0</v>
      </c>
      <c r="K331" s="2">
        <f t="shared" si="86"/>
        <v>0</v>
      </c>
      <c r="L331" s="2">
        <f t="shared" si="86"/>
        <v>0</v>
      </c>
      <c r="M331" s="2"/>
      <c r="N331" s="28">
        <f t="shared" si="101"/>
        <v>0</v>
      </c>
      <c r="O331" s="2">
        <f t="shared" si="95"/>
        <v>0</v>
      </c>
      <c r="P331" s="2">
        <f t="shared" si="96"/>
        <v>0</v>
      </c>
      <c r="R331">
        <f t="shared" si="97"/>
        <v>310</v>
      </c>
      <c r="S331" s="89">
        <f t="shared" si="87"/>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8"/>
        <v>0.11920152050333144</v>
      </c>
      <c r="Y331" s="66">
        <f t="shared" si="88"/>
        <v>0</v>
      </c>
      <c r="Z331" s="72">
        <f t="shared" si="89"/>
        <v>0</v>
      </c>
      <c r="AA331" s="79">
        <f t="shared" si="90"/>
        <v>0</v>
      </c>
      <c r="AB331" s="81">
        <f t="shared" si="99"/>
        <v>0</v>
      </c>
      <c r="AD331" s="95">
        <f>locallinterp(R331,'BBG rates'!$N$10:$N$369,'BBG rates'!$P$10:$P$369)</f>
        <v>25.883767611737607</v>
      </c>
      <c r="AI331" s="185">
        <f t="shared" si="91"/>
        <v>310</v>
      </c>
      <c r="AJ331" s="127">
        <f>locallinterp(MIN(AI331,CAP_Senior*12),'BBG rates'!$X$24:$X$65,'BBG rates'!$Y$24:$Y$65)</f>
        <v>67.918742488467984</v>
      </c>
      <c r="AK331" s="127">
        <f>locallinterp(MIN(AI331,CAP_CB*12),'BBG rates'!$AA$25:$AA$40,'BBG rates'!$AC$25:$AC$40)</f>
        <v>11</v>
      </c>
      <c r="AL331" s="144">
        <f t="shared" si="92"/>
        <v>20.676186223039558</v>
      </c>
      <c r="AM331" s="142">
        <f>(SUMPRODUCT(AL331:AL$381,G331:G$381)+SUMPRODUCT(AL331:AL$381,H331:H$381))/12</f>
        <v>0</v>
      </c>
    </row>
    <row r="332" spans="1:39" x14ac:dyDescent="0.2">
      <c r="A332" s="7">
        <v>311</v>
      </c>
      <c r="B332" s="7">
        <v>155.5</v>
      </c>
      <c r="C332" s="7">
        <v>77.75</v>
      </c>
      <c r="D332" s="12">
        <f t="shared" si="84"/>
        <v>25.916666666666668</v>
      </c>
      <c r="E332" s="29">
        <f t="shared" si="103"/>
        <v>0</v>
      </c>
      <c r="F332" s="2">
        <f t="shared" si="85"/>
        <v>0</v>
      </c>
      <c r="G332" s="2">
        <f t="shared" si="93"/>
        <v>0</v>
      </c>
      <c r="H332" s="2">
        <f t="shared" si="94"/>
        <v>0</v>
      </c>
      <c r="I332" s="2">
        <f t="shared" si="102"/>
        <v>0</v>
      </c>
      <c r="J332" s="2">
        <f t="shared" si="100"/>
        <v>0</v>
      </c>
      <c r="K332" s="2">
        <f t="shared" si="86"/>
        <v>0</v>
      </c>
      <c r="L332" s="2">
        <f t="shared" si="86"/>
        <v>0</v>
      </c>
      <c r="M332" s="2"/>
      <c r="N332" s="28">
        <f t="shared" si="101"/>
        <v>0</v>
      </c>
      <c r="O332" s="2">
        <f t="shared" si="95"/>
        <v>0</v>
      </c>
      <c r="P332" s="2">
        <f t="shared" si="96"/>
        <v>0</v>
      </c>
      <c r="R332">
        <f t="shared" si="97"/>
        <v>311</v>
      </c>
      <c r="S332" s="89">
        <f t="shared" si="87"/>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8"/>
        <v>0.11892848531660505</v>
      </c>
      <c r="Y332" s="66">
        <f t="shared" si="88"/>
        <v>0</v>
      </c>
      <c r="Z332" s="72">
        <f t="shared" si="89"/>
        <v>0</v>
      </c>
      <c r="AA332" s="79">
        <f t="shared" si="90"/>
        <v>0</v>
      </c>
      <c r="AB332" s="81">
        <f t="shared" si="99"/>
        <v>0</v>
      </c>
      <c r="AD332" s="95">
        <f>locallinterp(R332,'BBG rates'!$N$10:$N$369,'BBG rates'!$P$10:$P$369)</f>
        <v>25.964446230726729</v>
      </c>
      <c r="AI332" s="185">
        <f t="shared" si="91"/>
        <v>311</v>
      </c>
      <c r="AJ332" s="127">
        <f>locallinterp(MIN(AI332,CAP_Senior*12),'BBG rates'!$X$24:$X$65,'BBG rates'!$Y$24:$Y$65)</f>
        <v>67.918742488467984</v>
      </c>
      <c r="AK332" s="127">
        <f>locallinterp(MIN(AI332,CAP_CB*12),'BBG rates'!$AA$25:$AA$40,'BBG rates'!$AC$25:$AC$40)</f>
        <v>11</v>
      </c>
      <c r="AL332" s="144">
        <f t="shared" si="92"/>
        <v>20.676186223039558</v>
      </c>
      <c r="AM332" s="142">
        <f>(SUMPRODUCT(AL332:AL$381,G332:G$381)+SUMPRODUCT(AL332:AL$381,H332:H$381))/12</f>
        <v>0</v>
      </c>
    </row>
    <row r="333" spans="1:39" x14ac:dyDescent="0.2">
      <c r="A333" s="7">
        <v>312</v>
      </c>
      <c r="B333" s="7">
        <v>156</v>
      </c>
      <c r="C333" s="7">
        <v>78</v>
      </c>
      <c r="D333" s="12">
        <f t="shared" si="84"/>
        <v>26</v>
      </c>
      <c r="E333" s="29">
        <f t="shared" si="103"/>
        <v>0</v>
      </c>
      <c r="F333" s="2">
        <f t="shared" si="85"/>
        <v>0</v>
      </c>
      <c r="G333" s="2">
        <f t="shared" si="93"/>
        <v>0</v>
      </c>
      <c r="H333" s="2">
        <f t="shared" si="94"/>
        <v>0</v>
      </c>
      <c r="I333" s="2">
        <f t="shared" si="102"/>
        <v>0</v>
      </c>
      <c r="J333" s="2">
        <f t="shared" si="100"/>
        <v>0</v>
      </c>
      <c r="K333" s="2">
        <f t="shared" si="86"/>
        <v>0</v>
      </c>
      <c r="L333" s="2">
        <f t="shared" si="86"/>
        <v>0</v>
      </c>
      <c r="M333" s="2"/>
      <c r="N333" s="28">
        <f t="shared" si="101"/>
        <v>0</v>
      </c>
      <c r="O333" s="2">
        <f t="shared" si="95"/>
        <v>0</v>
      </c>
      <c r="P333" s="2">
        <f t="shared" si="96"/>
        <v>0</v>
      </c>
      <c r="R333">
        <f t="shared" si="97"/>
        <v>312</v>
      </c>
      <c r="S333" s="89">
        <f t="shared" si="87"/>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8"/>
        <v>0.11865544944642537</v>
      </c>
      <c r="Y333" s="66">
        <f t="shared" si="88"/>
        <v>0</v>
      </c>
      <c r="Z333" s="72">
        <f t="shared" si="89"/>
        <v>0</v>
      </c>
      <c r="AA333" s="79">
        <f t="shared" si="90"/>
        <v>0</v>
      </c>
      <c r="AB333" s="81">
        <f t="shared" si="99"/>
        <v>0</v>
      </c>
      <c r="AD333" s="95">
        <f>locallinterp(R333,'BBG rates'!$N$10:$N$369,'BBG rates'!$P$10:$P$369)</f>
        <v>26.045120288094722</v>
      </c>
      <c r="AI333" s="185">
        <f t="shared" si="91"/>
        <v>312</v>
      </c>
      <c r="AJ333" s="127">
        <f>locallinterp(MIN(AI333,CAP_Senior*12),'BBG rates'!$X$24:$X$65,'BBG rates'!$Y$24:$Y$65)</f>
        <v>67.918742488467984</v>
      </c>
      <c r="AK333" s="127">
        <f>locallinterp(MIN(AI333,CAP_CB*12),'BBG rates'!$AA$25:$AA$40,'BBG rates'!$AC$25:$AC$40)</f>
        <v>11</v>
      </c>
      <c r="AL333" s="144">
        <f t="shared" si="92"/>
        <v>20.676186223039558</v>
      </c>
      <c r="AM333" s="142">
        <f>(SUMPRODUCT(AL333:AL$381,G333:G$381)+SUMPRODUCT(AL333:AL$381,H333:H$381))/12</f>
        <v>0</v>
      </c>
    </row>
    <row r="334" spans="1:39" x14ac:dyDescent="0.2">
      <c r="A334" s="7">
        <v>313</v>
      </c>
      <c r="B334" s="7">
        <v>156.5</v>
      </c>
      <c r="C334" s="7">
        <v>78.25</v>
      </c>
      <c r="D334" s="12">
        <f t="shared" si="84"/>
        <v>26.083333333333332</v>
      </c>
      <c r="E334" s="29">
        <f t="shared" si="103"/>
        <v>0</v>
      </c>
      <c r="F334" s="2">
        <f t="shared" si="85"/>
        <v>0</v>
      </c>
      <c r="G334" s="2">
        <f t="shared" si="93"/>
        <v>0</v>
      </c>
      <c r="H334" s="2">
        <f t="shared" si="94"/>
        <v>0</v>
      </c>
      <c r="I334" s="2">
        <f t="shared" si="102"/>
        <v>0</v>
      </c>
      <c r="J334" s="2">
        <f t="shared" si="100"/>
        <v>0</v>
      </c>
      <c r="K334" s="2">
        <f t="shared" si="86"/>
        <v>0</v>
      </c>
      <c r="L334" s="2">
        <f t="shared" si="86"/>
        <v>0</v>
      </c>
      <c r="M334" s="2"/>
      <c r="N334" s="28">
        <f t="shared" si="101"/>
        <v>0</v>
      </c>
      <c r="O334" s="2">
        <f t="shared" si="95"/>
        <v>0</v>
      </c>
      <c r="P334" s="2">
        <f t="shared" si="96"/>
        <v>0</v>
      </c>
      <c r="R334">
        <f t="shared" si="97"/>
        <v>313</v>
      </c>
      <c r="S334" s="89">
        <f t="shared" si="87"/>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8"/>
        <v>0.11838241289279239</v>
      </c>
      <c r="Y334" s="66">
        <f t="shared" si="88"/>
        <v>0</v>
      </c>
      <c r="Z334" s="72">
        <f t="shared" si="89"/>
        <v>0</v>
      </c>
      <c r="AA334" s="79">
        <f t="shared" si="90"/>
        <v>0</v>
      </c>
      <c r="AB334" s="81">
        <f t="shared" si="99"/>
        <v>0</v>
      </c>
      <c r="AD334" s="95">
        <f>locallinterp(R334,'BBG rates'!$N$10:$N$369,'BBG rates'!$P$10:$P$369)</f>
        <v>26.125790046450316</v>
      </c>
      <c r="AI334" s="185">
        <f t="shared" si="91"/>
        <v>313</v>
      </c>
      <c r="AJ334" s="127">
        <f>locallinterp(MIN(AI334,CAP_Senior*12),'BBG rates'!$X$24:$X$65,'BBG rates'!$Y$24:$Y$65)</f>
        <v>67.918742488467984</v>
      </c>
      <c r="AK334" s="127">
        <f>locallinterp(MIN(AI334,CAP_CB*12),'BBG rates'!$AA$25:$AA$40,'BBG rates'!$AC$25:$AC$40)</f>
        <v>11</v>
      </c>
      <c r="AL334" s="144">
        <f t="shared" si="92"/>
        <v>20.676186223039558</v>
      </c>
      <c r="AM334" s="142">
        <f>(SUMPRODUCT(AL334:AL$381,G334:G$381)+SUMPRODUCT(AL334:AL$381,H334:H$381))/12</f>
        <v>0</v>
      </c>
    </row>
    <row r="335" spans="1:39" x14ac:dyDescent="0.2">
      <c r="A335" s="7">
        <v>314</v>
      </c>
      <c r="B335" s="7">
        <v>157</v>
      </c>
      <c r="C335" s="7">
        <v>78.5</v>
      </c>
      <c r="D335" s="12">
        <f t="shared" si="84"/>
        <v>26.166666666666668</v>
      </c>
      <c r="E335" s="29">
        <f t="shared" si="103"/>
        <v>0</v>
      </c>
      <c r="F335" s="2">
        <f t="shared" si="85"/>
        <v>0</v>
      </c>
      <c r="G335" s="2">
        <f t="shared" si="93"/>
        <v>0</v>
      </c>
      <c r="H335" s="2">
        <f t="shared" si="94"/>
        <v>0</v>
      </c>
      <c r="I335" s="2">
        <f t="shared" si="102"/>
        <v>0</v>
      </c>
      <c r="J335" s="2">
        <f t="shared" si="100"/>
        <v>0</v>
      </c>
      <c r="K335" s="2">
        <f t="shared" si="86"/>
        <v>0</v>
      </c>
      <c r="L335" s="2">
        <f t="shared" si="86"/>
        <v>0</v>
      </c>
      <c r="M335" s="2"/>
      <c r="N335" s="28">
        <f t="shared" si="101"/>
        <v>0</v>
      </c>
      <c r="O335" s="2">
        <f t="shared" si="95"/>
        <v>0</v>
      </c>
      <c r="P335" s="2">
        <f t="shared" si="96"/>
        <v>0</v>
      </c>
      <c r="R335">
        <f t="shared" si="97"/>
        <v>314</v>
      </c>
      <c r="S335" s="89">
        <f t="shared" si="87"/>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8"/>
        <v>0.11810937565597257</v>
      </c>
      <c r="Y335" s="66">
        <f t="shared" si="88"/>
        <v>0</v>
      </c>
      <c r="Z335" s="72">
        <f t="shared" si="89"/>
        <v>0</v>
      </c>
      <c r="AA335" s="79">
        <f t="shared" si="90"/>
        <v>0</v>
      </c>
      <c r="AB335" s="81">
        <f t="shared" si="99"/>
        <v>0</v>
      </c>
      <c r="AD335" s="95">
        <f>locallinterp(R335,'BBG rates'!$N$10:$N$369,'BBG rates'!$P$10:$P$369)</f>
        <v>26.206455757955219</v>
      </c>
      <c r="AI335" s="185">
        <f t="shared" si="91"/>
        <v>314</v>
      </c>
      <c r="AJ335" s="127">
        <f>locallinterp(MIN(AI335,CAP_Senior*12),'BBG rates'!$X$24:$X$65,'BBG rates'!$Y$24:$Y$65)</f>
        <v>67.918742488467984</v>
      </c>
      <c r="AK335" s="127">
        <f>locallinterp(MIN(AI335,CAP_CB*12),'BBG rates'!$AA$25:$AA$40,'BBG rates'!$AC$25:$AC$40)</f>
        <v>11</v>
      </c>
      <c r="AL335" s="144">
        <f t="shared" si="92"/>
        <v>20.676186223039558</v>
      </c>
      <c r="AM335" s="142">
        <f>(SUMPRODUCT(AL335:AL$381,G335:G$381)+SUMPRODUCT(AL335:AL$381,H335:H$381))/12</f>
        <v>0</v>
      </c>
    </row>
    <row r="336" spans="1:39" x14ac:dyDescent="0.2">
      <c r="A336" s="7">
        <v>315</v>
      </c>
      <c r="B336" s="7">
        <v>157.5</v>
      </c>
      <c r="C336" s="7">
        <v>78.75</v>
      </c>
      <c r="D336" s="12">
        <f t="shared" si="84"/>
        <v>26.25</v>
      </c>
      <c r="E336" s="29">
        <f t="shared" si="103"/>
        <v>0</v>
      </c>
      <c r="F336" s="2">
        <f t="shared" si="85"/>
        <v>0</v>
      </c>
      <c r="G336" s="2">
        <f t="shared" si="93"/>
        <v>0</v>
      </c>
      <c r="H336" s="2">
        <f t="shared" si="94"/>
        <v>0</v>
      </c>
      <c r="I336" s="2">
        <f t="shared" si="102"/>
        <v>0</v>
      </c>
      <c r="J336" s="2">
        <f t="shared" si="100"/>
        <v>0</v>
      </c>
      <c r="K336" s="2">
        <f t="shared" si="86"/>
        <v>0</v>
      </c>
      <c r="L336" s="2">
        <f t="shared" si="86"/>
        <v>0</v>
      </c>
      <c r="M336" s="2"/>
      <c r="N336" s="28">
        <f t="shared" si="101"/>
        <v>0</v>
      </c>
      <c r="O336" s="2">
        <f t="shared" si="95"/>
        <v>0</v>
      </c>
      <c r="P336" s="2">
        <f t="shared" si="96"/>
        <v>0</v>
      </c>
      <c r="R336">
        <f t="shared" si="97"/>
        <v>315</v>
      </c>
      <c r="S336" s="89">
        <f t="shared" si="87"/>
        <v>0</v>
      </c>
      <c r="T336" s="89">
        <f>IF(AND(S336=0,S335&gt;0),SUM($G336:$H$381),S336)</f>
        <v>0</v>
      </c>
      <c r="U336" s="82">
        <f>SUM(T336:T$381)</f>
        <v>0</v>
      </c>
      <c r="V336" s="68">
        <f>localspline(R336,'BBG rates'!$G$10:$G$27,'BBG rates'!$K$10:$K$27)</f>
        <v>0.96794299596928113</v>
      </c>
      <c r="W336" s="68">
        <f>locallinterp(R336,'BBG rates'!$G$10:$G$27,'BBG rates'!$J$10:$J$27)</f>
        <v>0.1179</v>
      </c>
      <c r="X336" s="56">
        <f t="shared" si="98"/>
        <v>0.11783633773596591</v>
      </c>
      <c r="Y336" s="66">
        <f t="shared" si="88"/>
        <v>0</v>
      </c>
      <c r="Z336" s="72">
        <f t="shared" si="89"/>
        <v>0</v>
      </c>
      <c r="AA336" s="79">
        <f t="shared" si="90"/>
        <v>0</v>
      </c>
      <c r="AB336" s="81">
        <f t="shared" si="99"/>
        <v>0</v>
      </c>
      <c r="AD336" s="95">
        <f>locallinterp(R336,'BBG rates'!$N$10:$N$369,'BBG rates'!$P$10:$P$369)</f>
        <v>26.287117674285991</v>
      </c>
      <c r="AI336" s="185">
        <f t="shared" si="91"/>
        <v>315</v>
      </c>
      <c r="AJ336" s="127">
        <f>locallinterp(MIN(AI336,CAP_Senior*12),'BBG rates'!$X$24:$X$65,'BBG rates'!$Y$24:$Y$65)</f>
        <v>67.918742488467984</v>
      </c>
      <c r="AK336" s="127">
        <f>locallinterp(MIN(AI336,CAP_CB*12),'BBG rates'!$AA$25:$AA$40,'BBG rates'!$AC$25:$AC$40)</f>
        <v>11</v>
      </c>
      <c r="AL336" s="144">
        <f t="shared" si="92"/>
        <v>20.676186223039558</v>
      </c>
      <c r="AM336" s="142">
        <f>(SUMPRODUCT(AL336:AL$381,G336:G$381)+SUMPRODUCT(AL336:AL$381,H336:H$381))/12</f>
        <v>0</v>
      </c>
    </row>
    <row r="337" spans="1:39" x14ac:dyDescent="0.2">
      <c r="A337" s="7">
        <v>316</v>
      </c>
      <c r="B337" s="7">
        <v>158</v>
      </c>
      <c r="C337" s="7">
        <v>79</v>
      </c>
      <c r="D337" s="12">
        <f t="shared" si="84"/>
        <v>26.333333333333332</v>
      </c>
      <c r="E337" s="29">
        <f t="shared" si="103"/>
        <v>0</v>
      </c>
      <c r="F337" s="2">
        <f t="shared" si="85"/>
        <v>0</v>
      </c>
      <c r="G337" s="2">
        <f t="shared" si="93"/>
        <v>0</v>
      </c>
      <c r="H337" s="2">
        <f t="shared" si="94"/>
        <v>0</v>
      </c>
      <c r="I337" s="2">
        <f t="shared" si="102"/>
        <v>0</v>
      </c>
      <c r="J337" s="2">
        <f t="shared" si="100"/>
        <v>0</v>
      </c>
      <c r="K337" s="2">
        <f t="shared" si="86"/>
        <v>0</v>
      </c>
      <c r="L337" s="2">
        <f t="shared" si="86"/>
        <v>0</v>
      </c>
      <c r="M337" s="2"/>
      <c r="N337" s="28">
        <f t="shared" si="101"/>
        <v>0</v>
      </c>
      <c r="O337" s="2">
        <f t="shared" si="95"/>
        <v>0</v>
      </c>
      <c r="P337" s="2">
        <f t="shared" si="96"/>
        <v>0</v>
      </c>
      <c r="R337">
        <f t="shared" si="97"/>
        <v>316</v>
      </c>
      <c r="S337" s="89">
        <f t="shared" si="87"/>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8"/>
        <v>0.11756329913250596</v>
      </c>
      <c r="Y337" s="66">
        <f t="shared" si="88"/>
        <v>0</v>
      </c>
      <c r="Z337" s="72">
        <f t="shared" si="89"/>
        <v>0</v>
      </c>
      <c r="AA337" s="79">
        <f t="shared" si="90"/>
        <v>0</v>
      </c>
      <c r="AB337" s="81">
        <f t="shared" si="99"/>
        <v>0</v>
      </c>
      <c r="AD337" s="95">
        <f>locallinterp(R337,'BBG rates'!$N$10:$N$369,'BBG rates'!$P$10:$P$369)</f>
        <v>26.367776046605371</v>
      </c>
      <c r="AI337" s="185">
        <f t="shared" si="91"/>
        <v>316</v>
      </c>
      <c r="AJ337" s="127">
        <f>locallinterp(MIN(AI337,CAP_Senior*12),'BBG rates'!$X$24:$X$65,'BBG rates'!$Y$24:$Y$65)</f>
        <v>67.918742488467984</v>
      </c>
      <c r="AK337" s="127">
        <f>locallinterp(MIN(AI337,CAP_CB*12),'BBG rates'!$AA$25:$AA$40,'BBG rates'!$AC$25:$AC$40)</f>
        <v>11</v>
      </c>
      <c r="AL337" s="144">
        <f t="shared" si="92"/>
        <v>20.676186223039558</v>
      </c>
      <c r="AM337" s="142">
        <f>(SUMPRODUCT(AL337:AL$381,G337:G$381)+SUMPRODUCT(AL337:AL$381,H337:H$381))/12</f>
        <v>0</v>
      </c>
    </row>
    <row r="338" spans="1:39" x14ac:dyDescent="0.2">
      <c r="A338" s="7">
        <v>317</v>
      </c>
      <c r="B338" s="7">
        <v>158.5</v>
      </c>
      <c r="C338" s="7">
        <v>79.25</v>
      </c>
      <c r="D338" s="12">
        <f t="shared" si="84"/>
        <v>26.416666666666668</v>
      </c>
      <c r="E338" s="29">
        <f t="shared" si="103"/>
        <v>0</v>
      </c>
      <c r="F338" s="2">
        <f t="shared" si="85"/>
        <v>0</v>
      </c>
      <c r="G338" s="2">
        <f t="shared" si="93"/>
        <v>0</v>
      </c>
      <c r="H338" s="2">
        <f t="shared" si="94"/>
        <v>0</v>
      </c>
      <c r="I338" s="2">
        <f t="shared" si="102"/>
        <v>0</v>
      </c>
      <c r="J338" s="2">
        <f t="shared" si="100"/>
        <v>0</v>
      </c>
      <c r="K338" s="2">
        <f t="shared" si="86"/>
        <v>0</v>
      </c>
      <c r="L338" s="2">
        <f t="shared" si="86"/>
        <v>0</v>
      </c>
      <c r="M338" s="2"/>
      <c r="N338" s="28">
        <f t="shared" si="101"/>
        <v>0</v>
      </c>
      <c r="O338" s="2">
        <f t="shared" si="95"/>
        <v>0</v>
      </c>
      <c r="P338" s="2">
        <f t="shared" si="96"/>
        <v>0</v>
      </c>
      <c r="R338">
        <f t="shared" si="97"/>
        <v>317</v>
      </c>
      <c r="S338" s="89">
        <f t="shared" si="87"/>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8"/>
        <v>0.11729025984585917</v>
      </c>
      <c r="Y338" s="66">
        <f t="shared" si="88"/>
        <v>0</v>
      </c>
      <c r="Z338" s="72">
        <f t="shared" si="89"/>
        <v>0</v>
      </c>
      <c r="AA338" s="79">
        <f t="shared" si="90"/>
        <v>0</v>
      </c>
      <c r="AB338" s="81">
        <f t="shared" si="99"/>
        <v>0</v>
      </c>
      <c r="AD338" s="95">
        <f>locallinterp(R338,'BBG rates'!$N$10:$N$369,'BBG rates'!$P$10:$P$369)</f>
        <v>26.448431110664629</v>
      </c>
      <c r="AI338" s="185">
        <f t="shared" si="91"/>
        <v>317</v>
      </c>
      <c r="AJ338" s="127">
        <f>locallinterp(MIN(AI338,CAP_Senior*12),'BBG rates'!$X$24:$X$65,'BBG rates'!$Y$24:$Y$65)</f>
        <v>67.918742488467984</v>
      </c>
      <c r="AK338" s="127">
        <f>locallinterp(MIN(AI338,CAP_CB*12),'BBG rates'!$AA$25:$AA$40,'BBG rates'!$AC$25:$AC$40)</f>
        <v>11</v>
      </c>
      <c r="AL338" s="144">
        <f t="shared" si="92"/>
        <v>20.676186223039558</v>
      </c>
      <c r="AM338" s="142">
        <f>(SUMPRODUCT(AL338:AL$381,G338:G$381)+SUMPRODUCT(AL338:AL$381,H338:H$381))/12</f>
        <v>0</v>
      </c>
    </row>
    <row r="339" spans="1:39" x14ac:dyDescent="0.2">
      <c r="A339" s="7">
        <v>318</v>
      </c>
      <c r="B339" s="7">
        <v>159</v>
      </c>
      <c r="C339" s="7">
        <v>79.5</v>
      </c>
      <c r="D339" s="12">
        <f t="shared" si="84"/>
        <v>26.5</v>
      </c>
      <c r="E339" s="29">
        <f t="shared" si="103"/>
        <v>0</v>
      </c>
      <c r="F339" s="2">
        <f t="shared" si="85"/>
        <v>0</v>
      </c>
      <c r="G339" s="2">
        <f t="shared" si="93"/>
        <v>0</v>
      </c>
      <c r="H339" s="2">
        <f t="shared" si="94"/>
        <v>0</v>
      </c>
      <c r="I339" s="2">
        <f t="shared" si="102"/>
        <v>0</v>
      </c>
      <c r="J339" s="2">
        <f t="shared" si="100"/>
        <v>0</v>
      </c>
      <c r="K339" s="2">
        <f t="shared" si="86"/>
        <v>0</v>
      </c>
      <c r="L339" s="2">
        <f t="shared" si="86"/>
        <v>0</v>
      </c>
      <c r="M339" s="2"/>
      <c r="N339" s="28">
        <f t="shared" si="101"/>
        <v>0</v>
      </c>
      <c r="O339" s="2">
        <f t="shared" si="95"/>
        <v>0</v>
      </c>
      <c r="P339" s="2">
        <f t="shared" si="96"/>
        <v>0</v>
      </c>
      <c r="R339">
        <f t="shared" si="97"/>
        <v>318</v>
      </c>
      <c r="S339" s="89">
        <f t="shared" si="87"/>
        <v>0</v>
      </c>
      <c r="T339" s="89">
        <f>IF(AND(S339=0,S338&gt;0),SUM($G339:$H$381),S339)</f>
        <v>0</v>
      </c>
      <c r="U339" s="82">
        <f>SUM(T339:T$381)</f>
        <v>0</v>
      </c>
      <c r="V339" s="68">
        <f>localspline(R339,'BBG rates'!$G$10:$G$27,'BBG rates'!$K$10:$K$27)</f>
        <v>0.96782395232434282</v>
      </c>
      <c r="W339" s="68">
        <f>locallinterp(R339,'BBG rates'!$G$10:$G$27,'BBG rates'!$J$10:$J$27)</f>
        <v>0.11708</v>
      </c>
      <c r="X339" s="56">
        <f t="shared" si="98"/>
        <v>0.11701721987602554</v>
      </c>
      <c r="Y339" s="66">
        <f t="shared" si="88"/>
        <v>0</v>
      </c>
      <c r="Z339" s="72">
        <f t="shared" si="89"/>
        <v>0</v>
      </c>
      <c r="AA339" s="79">
        <f t="shared" si="90"/>
        <v>0</v>
      </c>
      <c r="AB339" s="81">
        <f t="shared" si="99"/>
        <v>0</v>
      </c>
      <c r="AD339" s="95">
        <f>locallinterp(R339,'BBG rates'!$N$10:$N$369,'BBG rates'!$P$10:$P$369)</f>
        <v>26.529083106691658</v>
      </c>
      <c r="AI339" s="185">
        <f t="shared" si="91"/>
        <v>318</v>
      </c>
      <c r="AJ339" s="127">
        <f>locallinterp(MIN(AI339,CAP_Senior*12),'BBG rates'!$X$24:$X$65,'BBG rates'!$Y$24:$Y$65)</f>
        <v>67.918742488467984</v>
      </c>
      <c r="AK339" s="127">
        <f>locallinterp(MIN(AI339,CAP_CB*12),'BBG rates'!$AA$25:$AA$40,'BBG rates'!$AC$25:$AC$40)</f>
        <v>11</v>
      </c>
      <c r="AL339" s="144">
        <f t="shared" si="92"/>
        <v>20.676186223039558</v>
      </c>
      <c r="AM339" s="142">
        <f>(SUMPRODUCT(AL339:AL$381,G339:G$381)+SUMPRODUCT(AL339:AL$381,H339:H$381))/12</f>
        <v>0</v>
      </c>
    </row>
    <row r="340" spans="1:39" x14ac:dyDescent="0.2">
      <c r="A340" s="7">
        <v>319</v>
      </c>
      <c r="B340" s="7">
        <v>159.5</v>
      </c>
      <c r="C340" s="7">
        <v>79.75</v>
      </c>
      <c r="D340" s="12">
        <f t="shared" si="84"/>
        <v>26.583333333333332</v>
      </c>
      <c r="E340" s="29">
        <f t="shared" si="103"/>
        <v>0</v>
      </c>
      <c r="F340" s="2">
        <f t="shared" si="85"/>
        <v>0</v>
      </c>
      <c r="G340" s="2">
        <f t="shared" si="93"/>
        <v>0</v>
      </c>
      <c r="H340" s="2">
        <f t="shared" si="94"/>
        <v>0</v>
      </c>
      <c r="I340" s="2">
        <f t="shared" si="102"/>
        <v>0</v>
      </c>
      <c r="J340" s="2">
        <f t="shared" si="100"/>
        <v>0</v>
      </c>
      <c r="K340" s="2">
        <f t="shared" si="86"/>
        <v>0</v>
      </c>
      <c r="L340" s="2">
        <f t="shared" si="86"/>
        <v>0</v>
      </c>
      <c r="M340" s="2"/>
      <c r="N340" s="28">
        <f t="shared" si="101"/>
        <v>0</v>
      </c>
      <c r="O340" s="2">
        <f t="shared" si="95"/>
        <v>0</v>
      </c>
      <c r="P340" s="2">
        <f t="shared" si="96"/>
        <v>0</v>
      </c>
      <c r="R340">
        <f t="shared" si="97"/>
        <v>319</v>
      </c>
      <c r="S340" s="89">
        <f t="shared" si="87"/>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8"/>
        <v>0.11674417922273861</v>
      </c>
      <c r="Y340" s="66">
        <f t="shared" si="88"/>
        <v>0</v>
      </c>
      <c r="Z340" s="72">
        <f t="shared" si="89"/>
        <v>0</v>
      </c>
      <c r="AA340" s="79">
        <f t="shared" si="90"/>
        <v>0</v>
      </c>
      <c r="AB340" s="81">
        <f t="shared" si="99"/>
        <v>0</v>
      </c>
      <c r="AD340" s="95">
        <f>locallinterp(R340,'BBG rates'!$N$10:$N$369,'BBG rates'!$P$10:$P$369)</f>
        <v>26.609732264469091</v>
      </c>
      <c r="AI340" s="185">
        <f t="shared" si="91"/>
        <v>319</v>
      </c>
      <c r="AJ340" s="127">
        <f>locallinterp(MIN(AI340,CAP_Senior*12),'BBG rates'!$X$24:$X$65,'BBG rates'!$Y$24:$Y$65)</f>
        <v>67.918742488467984</v>
      </c>
      <c r="AK340" s="127">
        <f>locallinterp(MIN(AI340,CAP_CB*12),'BBG rates'!$AA$25:$AA$40,'BBG rates'!$AC$25:$AC$40)</f>
        <v>11</v>
      </c>
      <c r="AL340" s="144">
        <f t="shared" si="92"/>
        <v>20.676186223039558</v>
      </c>
      <c r="AM340" s="142">
        <f>(SUMPRODUCT(AL340:AL$381,G340:G$381)+SUMPRODUCT(AL340:AL$381,H340:H$381))/12</f>
        <v>0</v>
      </c>
    </row>
    <row r="341" spans="1:39" x14ac:dyDescent="0.2">
      <c r="A341" s="7">
        <v>320</v>
      </c>
      <c r="B341" s="7">
        <v>160</v>
      </c>
      <c r="C341" s="7">
        <v>80</v>
      </c>
      <c r="D341" s="12">
        <f t="shared" si="84"/>
        <v>26.666666666666668</v>
      </c>
      <c r="E341" s="29">
        <f t="shared" si="103"/>
        <v>0</v>
      </c>
      <c r="F341" s="2">
        <f t="shared" si="85"/>
        <v>0</v>
      </c>
      <c r="G341" s="2">
        <f t="shared" si="93"/>
        <v>0</v>
      </c>
      <c r="H341" s="2">
        <f t="shared" si="94"/>
        <v>0</v>
      </c>
      <c r="I341" s="2">
        <f t="shared" si="102"/>
        <v>0</v>
      </c>
      <c r="J341" s="2">
        <f t="shared" si="100"/>
        <v>0</v>
      </c>
      <c r="K341" s="2">
        <f t="shared" si="86"/>
        <v>0</v>
      </c>
      <c r="L341" s="2">
        <f t="shared" si="86"/>
        <v>0</v>
      </c>
      <c r="M341" s="2"/>
      <c r="N341" s="28">
        <f t="shared" si="101"/>
        <v>0</v>
      </c>
      <c r="O341" s="2">
        <f t="shared" si="95"/>
        <v>0</v>
      </c>
      <c r="P341" s="2">
        <f t="shared" si="96"/>
        <v>0</v>
      </c>
      <c r="R341">
        <f t="shared" si="97"/>
        <v>320</v>
      </c>
      <c r="S341" s="89">
        <f t="shared" si="87"/>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8"/>
        <v>0.11647113788599839</v>
      </c>
      <c r="Y341" s="66">
        <f t="shared" si="88"/>
        <v>0</v>
      </c>
      <c r="Z341" s="72">
        <f t="shared" si="89"/>
        <v>0</v>
      </c>
      <c r="AA341" s="79">
        <f t="shared" si="90"/>
        <v>0</v>
      </c>
      <c r="AB341" s="81">
        <f t="shared" si="99"/>
        <v>0</v>
      </c>
      <c r="AD341" s="95">
        <f>locallinterp(R341,'BBG rates'!$N$10:$N$369,'BBG rates'!$P$10:$P$369)</f>
        <v>26.690378808308552</v>
      </c>
      <c r="AI341" s="185">
        <f t="shared" si="91"/>
        <v>320</v>
      </c>
      <c r="AJ341" s="127">
        <f>locallinterp(MIN(AI341,CAP_Senior*12),'BBG rates'!$X$24:$X$65,'BBG rates'!$Y$24:$Y$65)</f>
        <v>67.918742488467984</v>
      </c>
      <c r="AK341" s="127">
        <f>locallinterp(MIN(AI341,CAP_CB*12),'BBG rates'!$AA$25:$AA$40,'BBG rates'!$AC$25:$AC$40)</f>
        <v>11</v>
      </c>
      <c r="AL341" s="144">
        <f t="shared" si="92"/>
        <v>20.676186223039558</v>
      </c>
      <c r="AM341" s="142">
        <f>(SUMPRODUCT(AL341:AL$381,G341:G$381)+SUMPRODUCT(AL341:AL$381,H341:H$381))/12</f>
        <v>0</v>
      </c>
    </row>
    <row r="342" spans="1:39" x14ac:dyDescent="0.2">
      <c r="A342" s="7">
        <v>321</v>
      </c>
      <c r="B342" s="7">
        <v>160.5</v>
      </c>
      <c r="C342" s="7">
        <v>80.25</v>
      </c>
      <c r="D342" s="12">
        <f t="shared" ref="D342:D381" si="104">A342/12</f>
        <v>26.75</v>
      </c>
      <c r="E342" s="29">
        <f t="shared" si="103"/>
        <v>0</v>
      </c>
      <c r="F342" s="2">
        <f t="shared" ref="F342:F381" si="105">IF($A342&lt;=$I$8,-IPMT($G$11,1,$I$8-$A342+1,$E341),0)</f>
        <v>0</v>
      </c>
      <c r="G342" s="2">
        <f t="shared" si="93"/>
        <v>0</v>
      </c>
      <c r="H342" s="2">
        <f t="shared" si="94"/>
        <v>0</v>
      </c>
      <c r="I342" s="2">
        <f t="shared" si="102"/>
        <v>0</v>
      </c>
      <c r="J342" s="2">
        <f t="shared" si="100"/>
        <v>0</v>
      </c>
      <c r="K342" s="2">
        <f t="shared" ref="K342:L381" si="106">I342/(1+$F$12)^IF($I$7=1,$A342,IF($I$7=2,$B342,IF($I$7=4,$C342,$D342)))</f>
        <v>0</v>
      </c>
      <c r="L342" s="2">
        <f t="shared" si="106"/>
        <v>0</v>
      </c>
      <c r="M342" s="2"/>
      <c r="N342" s="28">
        <f t="shared" si="101"/>
        <v>0</v>
      </c>
      <c r="O342" s="2">
        <f t="shared" si="95"/>
        <v>0</v>
      </c>
      <c r="P342" s="2">
        <f t="shared" si="96"/>
        <v>0</v>
      </c>
      <c r="R342">
        <f t="shared" si="97"/>
        <v>321</v>
      </c>
      <c r="S342" s="89">
        <f t="shared" ref="S342:S381" si="107">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8"/>
        <v>0.11619809586607133</v>
      </c>
      <c r="Y342" s="66">
        <f t="shared" ref="Y342:Y380" si="108">T342*X342%/12+Y343</f>
        <v>0</v>
      </c>
      <c r="Z342" s="72">
        <f t="shared" ref="Z342:Z381" si="109">IF(U342=0,0,Y342*1200/U342)</f>
        <v>0</v>
      </c>
      <c r="AA342" s="79">
        <f t="shared" ref="AA342:AA381" si="110">T342*$AA$17%/12+AA343</f>
        <v>0</v>
      </c>
      <c r="AB342" s="81">
        <f t="shared" si="99"/>
        <v>0</v>
      </c>
      <c r="AD342" s="95">
        <f>locallinterp(R342,'BBG rates'!$N$10:$N$369,'BBG rates'!$P$10:$P$369)</f>
        <v>26.771022952080457</v>
      </c>
      <c r="AI342" s="185">
        <f t="shared" ref="AI342:AI381" si="111">A342</f>
        <v>321</v>
      </c>
      <c r="AJ342" s="127">
        <f>locallinterp(MIN(AI342,CAP_Senior*12),'BBG rates'!$X$24:$X$65,'BBG rates'!$Y$24:$Y$65)</f>
        <v>67.918742488467984</v>
      </c>
      <c r="AK342" s="127">
        <f>locallinterp(MIN(AI342,CAP_CB*12),'BBG rates'!$AA$25:$AA$40,'BBG rates'!$AC$25:$AC$40)</f>
        <v>11</v>
      </c>
      <c r="AL342" s="144">
        <f t="shared" ref="AL342:AL381" si="112">SUMPRODUCT(AJ342:AK342,$AJ$19:$AK$19)</f>
        <v>20.676186223039558</v>
      </c>
      <c r="AM342" s="142">
        <f>(SUMPRODUCT(AL342:AL$381,G342:G$381)+SUMPRODUCT(AL342:AL$381,H342:H$381))/12</f>
        <v>0</v>
      </c>
    </row>
    <row r="343" spans="1:39" x14ac:dyDescent="0.2">
      <c r="A343" s="7">
        <v>322</v>
      </c>
      <c r="B343" s="7">
        <v>161</v>
      </c>
      <c r="C343" s="7">
        <v>80.5</v>
      </c>
      <c r="D343" s="12">
        <f t="shared" si="104"/>
        <v>26.833333333333332</v>
      </c>
      <c r="E343" s="29">
        <f t="shared" si="103"/>
        <v>0</v>
      </c>
      <c r="F343" s="2">
        <f t="shared" si="105"/>
        <v>0</v>
      </c>
      <c r="G343" s="2">
        <f t="shared" ref="G343:G381" si="113">IF($A343&lt;=$I$8,-PPMT($G$11,1,$I$8-$A343+1,$E342),0)</f>
        <v>0</v>
      </c>
      <c r="H343" s="2">
        <f t="shared" ref="H343:H381" si="114">IF($A343&lt;=$I$8,(E342-G343)*$G$13,0)</f>
        <v>0</v>
      </c>
      <c r="I343" s="2">
        <f t="shared" si="102"/>
        <v>0</v>
      </c>
      <c r="J343" s="2">
        <f t="shared" si="100"/>
        <v>0</v>
      </c>
      <c r="K343" s="2">
        <f t="shared" si="106"/>
        <v>0</v>
      </c>
      <c r="L343" s="2">
        <f t="shared" si="106"/>
        <v>0</v>
      </c>
      <c r="M343" s="2"/>
      <c r="N343" s="28">
        <f t="shared" si="101"/>
        <v>0</v>
      </c>
      <c r="O343" s="2">
        <f t="shared" ref="O343:O381" si="115">IF($A343&lt;=$I$8,-IPMT($G$11,1,$I$8-$A343+1,$N342),0)</f>
        <v>0</v>
      </c>
      <c r="P343" s="2">
        <f t="shared" ref="P343:P381" si="116">IF($A343&lt;=$I$8,-PPMT($G$11,1,$I$8-$A343+1,$N342),0)</f>
        <v>0</v>
      </c>
      <c r="R343">
        <f t="shared" ref="R343:R381" si="117">ROUND(D343*12,1)</f>
        <v>322</v>
      </c>
      <c r="S343" s="89">
        <f t="shared" si="107"/>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8">((1+W343%)^(1/12)-1)*1200</f>
        <v>0.11592505316269097</v>
      </c>
      <c r="Y343" s="66">
        <f t="shared" si="108"/>
        <v>0</v>
      </c>
      <c r="Z343" s="72">
        <f t="shared" si="109"/>
        <v>0</v>
      </c>
      <c r="AA343" s="79">
        <f t="shared" si="110"/>
        <v>0</v>
      </c>
      <c r="AB343" s="81">
        <f t="shared" ref="AB343:AB381" si="119">IF(U343=0,0,AA343*1200/U343)</f>
        <v>0</v>
      </c>
      <c r="AD343" s="95">
        <f>locallinterp(R343,'BBG rates'!$N$10:$N$369,'BBG rates'!$P$10:$P$369)</f>
        <v>26.851664914125362</v>
      </c>
      <c r="AI343" s="185">
        <f t="shared" si="111"/>
        <v>322</v>
      </c>
      <c r="AJ343" s="127">
        <f>locallinterp(MIN(AI343,CAP_Senior*12),'BBG rates'!$X$24:$X$65,'BBG rates'!$Y$24:$Y$65)</f>
        <v>67.918742488467984</v>
      </c>
      <c r="AK343" s="127">
        <f>locallinterp(MIN(AI343,CAP_CB*12),'BBG rates'!$AA$25:$AA$40,'BBG rates'!$AC$25:$AC$40)</f>
        <v>11</v>
      </c>
      <c r="AL343" s="144">
        <f t="shared" si="112"/>
        <v>20.676186223039558</v>
      </c>
      <c r="AM343" s="142">
        <f>(SUMPRODUCT(AL343:AL$381,G343:G$381)+SUMPRODUCT(AL343:AL$381,H343:H$381))/12</f>
        <v>0</v>
      </c>
    </row>
    <row r="344" spans="1:39" x14ac:dyDescent="0.2">
      <c r="A344" s="7">
        <v>323</v>
      </c>
      <c r="B344" s="7">
        <v>161.5</v>
      </c>
      <c r="C344" s="7">
        <v>80.75</v>
      </c>
      <c r="D344" s="12">
        <f t="shared" si="104"/>
        <v>26.916666666666668</v>
      </c>
      <c r="E344" s="29">
        <f t="shared" si="103"/>
        <v>0</v>
      </c>
      <c r="F344" s="2">
        <f t="shared" si="105"/>
        <v>0</v>
      </c>
      <c r="G344" s="2">
        <f t="shared" si="113"/>
        <v>0</v>
      </c>
      <c r="H344" s="2">
        <f t="shared" si="114"/>
        <v>0</v>
      </c>
      <c r="I344" s="2">
        <f t="shared" si="102"/>
        <v>0</v>
      </c>
      <c r="J344" s="2">
        <f t="shared" ref="J344:J381" si="120">IF($I$7=1,I344*A344,IF($I$7=2,I344*B344,IF($I$7=4,I344*C344,I344*D344)))</f>
        <v>0</v>
      </c>
      <c r="K344" s="2">
        <f t="shared" si="106"/>
        <v>0</v>
      </c>
      <c r="L344" s="2">
        <f t="shared" si="106"/>
        <v>0</v>
      </c>
      <c r="M344" s="2"/>
      <c r="N344" s="28">
        <f t="shared" ref="N344:N381" si="121">IF($A344&lt;=$I$8,N343-P344,0)</f>
        <v>0</v>
      </c>
      <c r="O344" s="2">
        <f t="shared" si="115"/>
        <v>0</v>
      </c>
      <c r="P344" s="2">
        <f t="shared" si="116"/>
        <v>0</v>
      </c>
      <c r="R344">
        <f t="shared" si="117"/>
        <v>323</v>
      </c>
      <c r="S344" s="89">
        <f t="shared" si="107"/>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8"/>
        <v>0.11565200977612378</v>
      </c>
      <c r="Y344" s="66">
        <f t="shared" si="108"/>
        <v>0</v>
      </c>
      <c r="Z344" s="72">
        <f t="shared" si="109"/>
        <v>0</v>
      </c>
      <c r="AA344" s="79">
        <f t="shared" si="110"/>
        <v>0</v>
      </c>
      <c r="AB344" s="81">
        <f t="shared" si="119"/>
        <v>0</v>
      </c>
      <c r="AD344" s="95">
        <f>locallinterp(R344,'BBG rates'!$N$10:$N$369,'BBG rates'!$P$10:$P$369)</f>
        <v>26.932304902341833</v>
      </c>
      <c r="AI344" s="185">
        <f t="shared" si="111"/>
        <v>323</v>
      </c>
      <c r="AJ344" s="127">
        <f>locallinterp(MIN(AI344,CAP_Senior*12),'BBG rates'!$X$24:$X$65,'BBG rates'!$Y$24:$Y$65)</f>
        <v>67.918742488467984</v>
      </c>
      <c r="AK344" s="127">
        <f>locallinterp(MIN(AI344,CAP_CB*12),'BBG rates'!$AA$25:$AA$40,'BBG rates'!$AC$25:$AC$40)</f>
        <v>11</v>
      </c>
      <c r="AL344" s="144">
        <f t="shared" si="112"/>
        <v>20.676186223039558</v>
      </c>
      <c r="AM344" s="142">
        <f>(SUMPRODUCT(AL344:AL$381,G344:G$381)+SUMPRODUCT(AL344:AL$381,H344:H$381))/12</f>
        <v>0</v>
      </c>
    </row>
    <row r="345" spans="1:39" x14ac:dyDescent="0.2">
      <c r="A345" s="7">
        <v>324</v>
      </c>
      <c r="B345" s="7">
        <v>162</v>
      </c>
      <c r="C345" s="7">
        <v>81</v>
      </c>
      <c r="D345" s="12">
        <f t="shared" si="104"/>
        <v>27</v>
      </c>
      <c r="E345" s="29">
        <f t="shared" si="103"/>
        <v>0</v>
      </c>
      <c r="F345" s="2">
        <f t="shared" si="105"/>
        <v>0</v>
      </c>
      <c r="G345" s="2">
        <f t="shared" si="113"/>
        <v>0</v>
      </c>
      <c r="H345" s="2">
        <f t="shared" si="114"/>
        <v>0</v>
      </c>
      <c r="I345" s="2">
        <f t="shared" si="102"/>
        <v>0</v>
      </c>
      <c r="J345" s="2">
        <f t="shared" si="120"/>
        <v>0</v>
      </c>
      <c r="K345" s="2">
        <f t="shared" si="106"/>
        <v>0</v>
      </c>
      <c r="L345" s="2">
        <f t="shared" si="106"/>
        <v>0</v>
      </c>
      <c r="M345" s="2"/>
      <c r="N345" s="28">
        <f t="shared" si="121"/>
        <v>0</v>
      </c>
      <c r="O345" s="2">
        <f t="shared" si="115"/>
        <v>0</v>
      </c>
      <c r="P345" s="2">
        <f t="shared" si="116"/>
        <v>0</v>
      </c>
      <c r="R345">
        <f t="shared" si="117"/>
        <v>324</v>
      </c>
      <c r="S345" s="89">
        <f t="shared" si="107"/>
        <v>0</v>
      </c>
      <c r="T345" s="89">
        <f>IF(AND(S345=0,S344&gt;0),SUM($G345:$H$381),S345)</f>
        <v>0</v>
      </c>
      <c r="U345" s="82">
        <f>SUM(T345:T$381)</f>
        <v>0</v>
      </c>
      <c r="V345" s="68">
        <f>localspline(R345,'BBG rates'!$G$10:$G$27,'BBG rates'!$K$10:$K$27)</f>
        <v>0.96765860178725838</v>
      </c>
      <c r="W345" s="68">
        <f>locallinterp(R345,'BBG rates'!$G$10:$G$27,'BBG rates'!$J$10:$J$27)</f>
        <v>0.11544</v>
      </c>
      <c r="X345" s="56">
        <f t="shared" si="118"/>
        <v>0.11537896570610329</v>
      </c>
      <c r="Y345" s="66">
        <f t="shared" si="108"/>
        <v>0</v>
      </c>
      <c r="Z345" s="72">
        <f t="shared" si="109"/>
        <v>0</v>
      </c>
      <c r="AA345" s="79">
        <f t="shared" si="110"/>
        <v>0</v>
      </c>
      <c r="AB345" s="81">
        <f t="shared" si="119"/>
        <v>0</v>
      </c>
      <c r="AD345" s="95">
        <f>locallinterp(R345,'BBG rates'!$N$10:$N$369,'BBG rates'!$P$10:$P$369)</f>
        <v>27.012943119157438</v>
      </c>
      <c r="AI345" s="185">
        <f t="shared" si="111"/>
        <v>324</v>
      </c>
      <c r="AJ345" s="127">
        <f>locallinterp(MIN(AI345,CAP_Senior*12),'BBG rates'!$X$24:$X$65,'BBG rates'!$Y$24:$Y$65)</f>
        <v>67.918742488467984</v>
      </c>
      <c r="AK345" s="127">
        <f>locallinterp(MIN(AI345,CAP_CB*12),'BBG rates'!$AA$25:$AA$40,'BBG rates'!$AC$25:$AC$40)</f>
        <v>11</v>
      </c>
      <c r="AL345" s="144">
        <f t="shared" si="112"/>
        <v>20.676186223039558</v>
      </c>
      <c r="AM345" s="142">
        <f>(SUMPRODUCT(AL345:AL$381,G345:G$381)+SUMPRODUCT(AL345:AL$381,H345:H$381))/12</f>
        <v>0</v>
      </c>
    </row>
    <row r="346" spans="1:39" x14ac:dyDescent="0.2">
      <c r="A346" s="7">
        <v>325</v>
      </c>
      <c r="B346" s="7">
        <v>162.5</v>
      </c>
      <c r="C346" s="7">
        <v>81.25</v>
      </c>
      <c r="D346" s="12">
        <f t="shared" si="104"/>
        <v>27.083333333333332</v>
      </c>
      <c r="E346" s="29">
        <f t="shared" si="103"/>
        <v>0</v>
      </c>
      <c r="F346" s="2">
        <f t="shared" si="105"/>
        <v>0</v>
      </c>
      <c r="G346" s="2">
        <f t="shared" si="113"/>
        <v>0</v>
      </c>
      <c r="H346" s="2">
        <f t="shared" si="114"/>
        <v>0</v>
      </c>
      <c r="I346" s="2">
        <f t="shared" si="102"/>
        <v>0</v>
      </c>
      <c r="J346" s="2">
        <f t="shared" si="120"/>
        <v>0</v>
      </c>
      <c r="K346" s="2">
        <f t="shared" si="106"/>
        <v>0</v>
      </c>
      <c r="L346" s="2">
        <f t="shared" si="106"/>
        <v>0</v>
      </c>
      <c r="M346" s="2"/>
      <c r="N346" s="28">
        <f t="shared" si="121"/>
        <v>0</v>
      </c>
      <c r="O346" s="2">
        <f t="shared" si="115"/>
        <v>0</v>
      </c>
      <c r="P346" s="2">
        <f t="shared" si="116"/>
        <v>0</v>
      </c>
      <c r="R346">
        <f t="shared" si="117"/>
        <v>325</v>
      </c>
      <c r="S346" s="89">
        <f t="shared" si="107"/>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8"/>
        <v>0.11510592095289596</v>
      </c>
      <c r="Y346" s="66">
        <f t="shared" si="108"/>
        <v>0</v>
      </c>
      <c r="Z346" s="72">
        <f t="shared" si="109"/>
        <v>0</v>
      </c>
      <c r="AA346" s="79">
        <f t="shared" si="110"/>
        <v>0</v>
      </c>
      <c r="AB346" s="81">
        <f t="shared" si="119"/>
        <v>0</v>
      </c>
      <c r="AD346" s="95">
        <f>locallinterp(R346,'BBG rates'!$N$10:$N$369,'BBG rates'!$P$10:$P$369)</f>
        <v>27.093579756561429</v>
      </c>
      <c r="AI346" s="185">
        <f t="shared" si="111"/>
        <v>325</v>
      </c>
      <c r="AJ346" s="127">
        <f>locallinterp(MIN(AI346,CAP_Senior*12),'BBG rates'!$X$24:$X$65,'BBG rates'!$Y$24:$Y$65)</f>
        <v>67.918742488467984</v>
      </c>
      <c r="AK346" s="127">
        <f>locallinterp(MIN(AI346,CAP_CB*12),'BBG rates'!$AA$25:$AA$40,'BBG rates'!$AC$25:$AC$40)</f>
        <v>11</v>
      </c>
      <c r="AL346" s="144">
        <f t="shared" si="112"/>
        <v>20.676186223039558</v>
      </c>
      <c r="AM346" s="142">
        <f>(SUMPRODUCT(AL346:AL$381,G346:G$381)+SUMPRODUCT(AL346:AL$381,H346:H$381))/12</f>
        <v>0</v>
      </c>
    </row>
    <row r="347" spans="1:39" x14ac:dyDescent="0.2">
      <c r="A347" s="7">
        <v>326</v>
      </c>
      <c r="B347" s="7">
        <v>163</v>
      </c>
      <c r="C347" s="7">
        <v>81.5</v>
      </c>
      <c r="D347" s="12">
        <f t="shared" si="104"/>
        <v>27.166666666666668</v>
      </c>
      <c r="E347" s="29">
        <f t="shared" si="103"/>
        <v>0</v>
      </c>
      <c r="F347" s="2">
        <f t="shared" si="105"/>
        <v>0</v>
      </c>
      <c r="G347" s="2">
        <f t="shared" si="113"/>
        <v>0</v>
      </c>
      <c r="H347" s="2">
        <f t="shared" si="114"/>
        <v>0</v>
      </c>
      <c r="I347" s="2">
        <f t="shared" si="102"/>
        <v>0</v>
      </c>
      <c r="J347" s="2">
        <f t="shared" si="120"/>
        <v>0</v>
      </c>
      <c r="K347" s="2">
        <f t="shared" si="106"/>
        <v>0</v>
      </c>
      <c r="L347" s="2">
        <f t="shared" si="106"/>
        <v>0</v>
      </c>
      <c r="M347" s="2"/>
      <c r="N347" s="28">
        <f t="shared" si="121"/>
        <v>0</v>
      </c>
      <c r="O347" s="2">
        <f t="shared" si="115"/>
        <v>0</v>
      </c>
      <c r="P347" s="2">
        <f t="shared" si="116"/>
        <v>0</v>
      </c>
      <c r="R347">
        <f t="shared" si="117"/>
        <v>326</v>
      </c>
      <c r="S347" s="89">
        <f t="shared" si="107"/>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8"/>
        <v>0.11483287551623533</v>
      </c>
      <c r="Y347" s="66">
        <f t="shared" si="108"/>
        <v>0</v>
      </c>
      <c r="Z347" s="72">
        <f t="shared" si="109"/>
        <v>0</v>
      </c>
      <c r="AA347" s="79">
        <f t="shared" si="110"/>
        <v>0</v>
      </c>
      <c r="AB347" s="81">
        <f t="shared" si="119"/>
        <v>0</v>
      </c>
      <c r="AD347" s="95">
        <f>locallinterp(R347,'BBG rates'!$N$10:$N$369,'BBG rates'!$P$10:$P$369)</f>
        <v>27.174215006040271</v>
      </c>
      <c r="AI347" s="185">
        <f t="shared" si="111"/>
        <v>326</v>
      </c>
      <c r="AJ347" s="127">
        <f>locallinterp(MIN(AI347,CAP_Senior*12),'BBG rates'!$X$24:$X$65,'BBG rates'!$Y$24:$Y$65)</f>
        <v>67.918742488467984</v>
      </c>
      <c r="AK347" s="127">
        <f>locallinterp(MIN(AI347,CAP_CB*12),'BBG rates'!$AA$25:$AA$40,'BBG rates'!$AC$25:$AC$40)</f>
        <v>11</v>
      </c>
      <c r="AL347" s="144">
        <f t="shared" si="112"/>
        <v>20.676186223039558</v>
      </c>
      <c r="AM347" s="142">
        <f>(SUMPRODUCT(AL347:AL$381,G347:G$381)+SUMPRODUCT(AL347:AL$381,H347:H$381))/12</f>
        <v>0</v>
      </c>
    </row>
    <row r="348" spans="1:39" x14ac:dyDescent="0.2">
      <c r="A348" s="7">
        <v>327</v>
      </c>
      <c r="B348" s="7">
        <v>163.5</v>
      </c>
      <c r="C348" s="7">
        <v>81.75</v>
      </c>
      <c r="D348" s="12">
        <f t="shared" si="104"/>
        <v>27.25</v>
      </c>
      <c r="E348" s="29">
        <f t="shared" si="103"/>
        <v>0</v>
      </c>
      <c r="F348" s="2">
        <f t="shared" si="105"/>
        <v>0</v>
      </c>
      <c r="G348" s="2">
        <f t="shared" si="113"/>
        <v>0</v>
      </c>
      <c r="H348" s="2">
        <f t="shared" si="114"/>
        <v>0</v>
      </c>
      <c r="I348" s="2">
        <f t="shared" si="102"/>
        <v>0</v>
      </c>
      <c r="J348" s="2">
        <f t="shared" si="120"/>
        <v>0</v>
      </c>
      <c r="K348" s="2">
        <f t="shared" si="106"/>
        <v>0</v>
      </c>
      <c r="L348" s="2">
        <f t="shared" si="106"/>
        <v>0</v>
      </c>
      <c r="M348" s="2"/>
      <c r="N348" s="28">
        <f t="shared" si="121"/>
        <v>0</v>
      </c>
      <c r="O348" s="2">
        <f t="shared" si="115"/>
        <v>0</v>
      </c>
      <c r="P348" s="2">
        <f t="shared" si="116"/>
        <v>0</v>
      </c>
      <c r="R348">
        <f t="shared" si="117"/>
        <v>327</v>
      </c>
      <c r="S348" s="89">
        <f t="shared" si="107"/>
        <v>0</v>
      </c>
      <c r="T348" s="89">
        <f>IF(AND(S348=0,S347&gt;0),SUM($G348:$H$381),S348)</f>
        <v>0</v>
      </c>
      <c r="U348" s="82">
        <f>SUM(T348:T$381)</f>
        <v>0</v>
      </c>
      <c r="V348" s="68">
        <f>localspline(R348,'BBG rates'!$G$10:$G$27,'BBG rates'!$K$10:$K$27)</f>
        <v>0.96760863042313483</v>
      </c>
      <c r="W348" s="68">
        <f>locallinterp(R348,'BBG rates'!$G$10:$G$27,'BBG rates'!$J$10:$J$27)</f>
        <v>0.11462</v>
      </c>
      <c r="X348" s="56">
        <f t="shared" si="118"/>
        <v>0.11455982939612142</v>
      </c>
      <c r="Y348" s="66">
        <f t="shared" si="108"/>
        <v>0</v>
      </c>
      <c r="Z348" s="72">
        <f t="shared" si="109"/>
        <v>0</v>
      </c>
      <c r="AA348" s="79">
        <f t="shared" si="110"/>
        <v>0</v>
      </c>
      <c r="AB348" s="81">
        <f t="shared" si="119"/>
        <v>0</v>
      </c>
      <c r="AD348" s="95">
        <f>locallinterp(R348,'BBG rates'!$N$10:$N$369,'BBG rates'!$P$10:$P$369)</f>
        <v>27.25484905857553</v>
      </c>
      <c r="AI348" s="185">
        <f t="shared" si="111"/>
        <v>327</v>
      </c>
      <c r="AJ348" s="127">
        <f>locallinterp(MIN(AI348,CAP_Senior*12),'BBG rates'!$X$24:$X$65,'BBG rates'!$Y$24:$Y$65)</f>
        <v>67.918742488467984</v>
      </c>
      <c r="AK348" s="127">
        <f>locallinterp(MIN(AI348,CAP_CB*12),'BBG rates'!$AA$25:$AA$40,'BBG rates'!$AC$25:$AC$40)</f>
        <v>11</v>
      </c>
      <c r="AL348" s="144">
        <f t="shared" si="112"/>
        <v>20.676186223039558</v>
      </c>
      <c r="AM348" s="142">
        <f>(SUMPRODUCT(AL348:AL$381,G348:G$381)+SUMPRODUCT(AL348:AL$381,H348:H$381))/12</f>
        <v>0</v>
      </c>
    </row>
    <row r="349" spans="1:39" x14ac:dyDescent="0.2">
      <c r="A349" s="7">
        <v>328</v>
      </c>
      <c r="B349" s="7">
        <v>164</v>
      </c>
      <c r="C349" s="7">
        <v>82</v>
      </c>
      <c r="D349" s="12">
        <f t="shared" si="104"/>
        <v>27.333333333333332</v>
      </c>
      <c r="E349" s="29">
        <f t="shared" si="103"/>
        <v>0</v>
      </c>
      <c r="F349" s="2">
        <f t="shared" si="105"/>
        <v>0</v>
      </c>
      <c r="G349" s="2">
        <f t="shared" si="113"/>
        <v>0</v>
      </c>
      <c r="H349" s="2">
        <f t="shared" si="114"/>
        <v>0</v>
      </c>
      <c r="I349" s="2">
        <f t="shared" si="102"/>
        <v>0</v>
      </c>
      <c r="J349" s="2">
        <f t="shared" si="120"/>
        <v>0</v>
      </c>
      <c r="K349" s="2">
        <f t="shared" si="106"/>
        <v>0</v>
      </c>
      <c r="L349" s="2">
        <f t="shared" si="106"/>
        <v>0</v>
      </c>
      <c r="M349" s="2"/>
      <c r="N349" s="28">
        <f t="shared" si="121"/>
        <v>0</v>
      </c>
      <c r="O349" s="2">
        <f t="shared" si="115"/>
        <v>0</v>
      </c>
      <c r="P349" s="2">
        <f t="shared" si="116"/>
        <v>0</v>
      </c>
      <c r="R349">
        <f t="shared" si="117"/>
        <v>328</v>
      </c>
      <c r="S349" s="89">
        <f t="shared" si="107"/>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8"/>
        <v>0.11428678259282066</v>
      </c>
      <c r="Y349" s="66">
        <f t="shared" si="108"/>
        <v>0</v>
      </c>
      <c r="Z349" s="72">
        <f t="shared" si="109"/>
        <v>0</v>
      </c>
      <c r="AA349" s="79">
        <f t="shared" si="110"/>
        <v>0</v>
      </c>
      <c r="AB349" s="81">
        <f t="shared" si="119"/>
        <v>0</v>
      </c>
      <c r="AD349" s="95">
        <f>locallinterp(R349,'BBG rates'!$N$10:$N$369,'BBG rates'!$P$10:$P$369)</f>
        <v>27.335482094710713</v>
      </c>
      <c r="AI349" s="185">
        <f t="shared" si="111"/>
        <v>328</v>
      </c>
      <c r="AJ349" s="127">
        <f>locallinterp(MIN(AI349,CAP_Senior*12),'BBG rates'!$X$24:$X$65,'BBG rates'!$Y$24:$Y$65)</f>
        <v>67.918742488467984</v>
      </c>
      <c r="AK349" s="127">
        <f>locallinterp(MIN(AI349,CAP_CB*12),'BBG rates'!$AA$25:$AA$40,'BBG rates'!$AC$25:$AC$40)</f>
        <v>11</v>
      </c>
      <c r="AL349" s="144">
        <f t="shared" si="112"/>
        <v>20.676186223039558</v>
      </c>
      <c r="AM349" s="142">
        <f>(SUMPRODUCT(AL349:AL$381,G349:G$381)+SUMPRODUCT(AL349:AL$381,H349:H$381))/12</f>
        <v>0</v>
      </c>
    </row>
    <row r="350" spans="1:39" x14ac:dyDescent="0.2">
      <c r="A350" s="7">
        <v>329</v>
      </c>
      <c r="B350" s="7">
        <v>164.5</v>
      </c>
      <c r="C350" s="7">
        <v>82.25</v>
      </c>
      <c r="D350" s="12">
        <f t="shared" si="104"/>
        <v>27.416666666666668</v>
      </c>
      <c r="E350" s="29">
        <f t="shared" si="103"/>
        <v>0</v>
      </c>
      <c r="F350" s="2">
        <f t="shared" si="105"/>
        <v>0</v>
      </c>
      <c r="G350" s="2">
        <f t="shared" si="113"/>
        <v>0</v>
      </c>
      <c r="H350" s="2">
        <f t="shared" si="114"/>
        <v>0</v>
      </c>
      <c r="I350" s="2">
        <f t="shared" si="102"/>
        <v>0</v>
      </c>
      <c r="J350" s="2">
        <f t="shared" si="120"/>
        <v>0</v>
      </c>
      <c r="K350" s="2">
        <f t="shared" si="106"/>
        <v>0</v>
      </c>
      <c r="L350" s="2">
        <f t="shared" si="106"/>
        <v>0</v>
      </c>
      <c r="M350" s="2"/>
      <c r="N350" s="28">
        <f t="shared" si="121"/>
        <v>0</v>
      </c>
      <c r="O350" s="2">
        <f t="shared" si="115"/>
        <v>0</v>
      </c>
      <c r="P350" s="2">
        <f t="shared" si="116"/>
        <v>0</v>
      </c>
      <c r="R350">
        <f t="shared" si="117"/>
        <v>329</v>
      </c>
      <c r="S350" s="89">
        <f t="shared" si="107"/>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8"/>
        <v>0.1140137351060666</v>
      </c>
      <c r="Y350" s="66">
        <f t="shared" si="108"/>
        <v>0</v>
      </c>
      <c r="Z350" s="72">
        <f t="shared" si="109"/>
        <v>0</v>
      </c>
      <c r="AA350" s="79">
        <f t="shared" si="110"/>
        <v>0</v>
      </c>
      <c r="AB350" s="81">
        <f t="shared" si="119"/>
        <v>0</v>
      </c>
      <c r="AD350" s="95">
        <f>locallinterp(R350,'BBG rates'!$N$10:$N$369,'BBG rates'!$P$10:$P$369)</f>
        <v>27.416114284553597</v>
      </c>
      <c r="AI350" s="185">
        <f t="shared" si="111"/>
        <v>329</v>
      </c>
      <c r="AJ350" s="127">
        <f>locallinterp(MIN(AI350,CAP_Senior*12),'BBG rates'!$X$24:$X$65,'BBG rates'!$Y$24:$Y$65)</f>
        <v>67.918742488467984</v>
      </c>
      <c r="AK350" s="127">
        <f>locallinterp(MIN(AI350,CAP_CB*12),'BBG rates'!$AA$25:$AA$40,'BBG rates'!$AC$25:$AC$40)</f>
        <v>11</v>
      </c>
      <c r="AL350" s="144">
        <f t="shared" si="112"/>
        <v>20.676186223039558</v>
      </c>
      <c r="AM350" s="142">
        <f>(SUMPRODUCT(AL350:AL$381,G350:G$381)+SUMPRODUCT(AL350:AL$381,H350:H$381))/12</f>
        <v>0</v>
      </c>
    </row>
    <row r="351" spans="1:39" x14ac:dyDescent="0.2">
      <c r="A351" s="7">
        <v>330</v>
      </c>
      <c r="B351" s="7">
        <v>165</v>
      </c>
      <c r="C351" s="7">
        <v>82.5</v>
      </c>
      <c r="D351" s="12">
        <f t="shared" si="104"/>
        <v>27.5</v>
      </c>
      <c r="E351" s="29">
        <f t="shared" si="103"/>
        <v>0</v>
      </c>
      <c r="F351" s="2">
        <f t="shared" si="105"/>
        <v>0</v>
      </c>
      <c r="G351" s="2">
        <f t="shared" si="113"/>
        <v>0</v>
      </c>
      <c r="H351" s="2">
        <f t="shared" si="114"/>
        <v>0</v>
      </c>
      <c r="I351" s="2">
        <f t="shared" si="102"/>
        <v>0</v>
      </c>
      <c r="J351" s="2">
        <f t="shared" si="120"/>
        <v>0</v>
      </c>
      <c r="K351" s="2">
        <f t="shared" si="106"/>
        <v>0</v>
      </c>
      <c r="L351" s="2">
        <f t="shared" si="106"/>
        <v>0</v>
      </c>
      <c r="M351" s="2"/>
      <c r="N351" s="28">
        <f t="shared" si="121"/>
        <v>0</v>
      </c>
      <c r="O351" s="2">
        <f t="shared" si="115"/>
        <v>0</v>
      </c>
      <c r="P351" s="2">
        <f t="shared" si="116"/>
        <v>0</v>
      </c>
      <c r="R351">
        <f t="shared" si="117"/>
        <v>330</v>
      </c>
      <c r="S351" s="89">
        <f t="shared" si="107"/>
        <v>0</v>
      </c>
      <c r="T351" s="89">
        <f>IF(AND(S351=0,S350&gt;0),SUM($G351:$H$381),S351)</f>
        <v>0</v>
      </c>
      <c r="U351" s="82">
        <f>SUM(T351:T$381)</f>
        <v>0</v>
      </c>
      <c r="V351" s="68">
        <f>localspline(R351,'BBG rates'!$G$10:$G$27,'BBG rates'!$K$10:$K$27)</f>
        <v>0.96757821740857253</v>
      </c>
      <c r="W351" s="68">
        <f>locallinterp(R351,'BBG rates'!$G$10:$G$27,'BBG rates'!$J$10:$J$27)</f>
        <v>0.1138</v>
      </c>
      <c r="X351" s="56">
        <f t="shared" si="118"/>
        <v>0.11374068693612571</v>
      </c>
      <c r="Y351" s="66">
        <f t="shared" si="108"/>
        <v>0</v>
      </c>
      <c r="Z351" s="72">
        <f t="shared" si="109"/>
        <v>0</v>
      </c>
      <c r="AA351" s="79">
        <f t="shared" si="110"/>
        <v>0</v>
      </c>
      <c r="AB351" s="81">
        <f t="shared" si="119"/>
        <v>0</v>
      </c>
      <c r="AD351" s="95">
        <f>locallinterp(R351,'BBG rates'!$N$10:$N$369,'BBG rates'!$P$10:$P$369)</f>
        <v>27.496745802670979</v>
      </c>
      <c r="AI351" s="185">
        <f t="shared" si="111"/>
        <v>330</v>
      </c>
      <c r="AJ351" s="127">
        <f>locallinterp(MIN(AI351,CAP_Senior*12),'BBG rates'!$X$24:$X$65,'BBG rates'!$Y$24:$Y$65)</f>
        <v>67.918742488467984</v>
      </c>
      <c r="AK351" s="127">
        <f>locallinterp(MIN(AI351,CAP_CB*12),'BBG rates'!$AA$25:$AA$40,'BBG rates'!$AC$25:$AC$40)</f>
        <v>11</v>
      </c>
      <c r="AL351" s="144">
        <f t="shared" si="112"/>
        <v>20.676186223039558</v>
      </c>
      <c r="AM351" s="142">
        <f>(SUMPRODUCT(AL351:AL$381,G351:G$381)+SUMPRODUCT(AL351:AL$381,H351:H$381))/12</f>
        <v>0</v>
      </c>
    </row>
    <row r="352" spans="1:39" x14ac:dyDescent="0.2">
      <c r="A352" s="7">
        <v>331</v>
      </c>
      <c r="B352" s="7">
        <v>165.5</v>
      </c>
      <c r="C352" s="7">
        <v>82.75</v>
      </c>
      <c r="D352" s="12">
        <f t="shared" si="104"/>
        <v>27.583333333333332</v>
      </c>
      <c r="E352" s="29">
        <f t="shared" si="103"/>
        <v>0</v>
      </c>
      <c r="F352" s="2">
        <f t="shared" si="105"/>
        <v>0</v>
      </c>
      <c r="G352" s="2">
        <f t="shared" si="113"/>
        <v>0</v>
      </c>
      <c r="H352" s="2">
        <f t="shared" si="114"/>
        <v>0</v>
      </c>
      <c r="I352" s="2">
        <f t="shared" si="102"/>
        <v>0</v>
      </c>
      <c r="J352" s="2">
        <f t="shared" si="120"/>
        <v>0</v>
      </c>
      <c r="K352" s="2">
        <f t="shared" si="106"/>
        <v>0</v>
      </c>
      <c r="L352" s="2">
        <f t="shared" si="106"/>
        <v>0</v>
      </c>
      <c r="M352" s="2"/>
      <c r="N352" s="28">
        <f t="shared" si="121"/>
        <v>0</v>
      </c>
      <c r="O352" s="2">
        <f t="shared" si="115"/>
        <v>0</v>
      </c>
      <c r="P352" s="2">
        <f t="shared" si="116"/>
        <v>0</v>
      </c>
      <c r="R352">
        <f t="shared" si="117"/>
        <v>331</v>
      </c>
      <c r="S352" s="89">
        <f t="shared" si="107"/>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8"/>
        <v>0.11346763808273153</v>
      </c>
      <c r="Y352" s="66">
        <f t="shared" si="108"/>
        <v>0</v>
      </c>
      <c r="Z352" s="72">
        <f t="shared" si="109"/>
        <v>0</v>
      </c>
      <c r="AA352" s="79">
        <f t="shared" si="110"/>
        <v>0</v>
      </c>
      <c r="AB352" s="81">
        <f t="shared" si="119"/>
        <v>0</v>
      </c>
      <c r="AD352" s="95">
        <f>locallinterp(R352,'BBG rates'!$N$10:$N$369,'BBG rates'!$P$10:$P$369)</f>
        <v>27.577376810711542</v>
      </c>
      <c r="AI352" s="185">
        <f t="shared" si="111"/>
        <v>331</v>
      </c>
      <c r="AJ352" s="127">
        <f>locallinterp(MIN(AI352,CAP_Senior*12),'BBG rates'!$X$24:$X$65,'BBG rates'!$Y$24:$Y$65)</f>
        <v>67.918742488467984</v>
      </c>
      <c r="AK352" s="127">
        <f>locallinterp(MIN(AI352,CAP_CB*12),'BBG rates'!$AA$25:$AA$40,'BBG rates'!$AC$25:$AC$40)</f>
        <v>11</v>
      </c>
      <c r="AL352" s="144">
        <f t="shared" si="112"/>
        <v>20.676186223039558</v>
      </c>
      <c r="AM352" s="142">
        <f>(SUMPRODUCT(AL352:AL$381,G352:G$381)+SUMPRODUCT(AL352:AL$381,H352:H$381))/12</f>
        <v>0</v>
      </c>
    </row>
    <row r="353" spans="1:39" x14ac:dyDescent="0.2">
      <c r="A353" s="7">
        <v>332</v>
      </c>
      <c r="B353" s="7">
        <v>166</v>
      </c>
      <c r="C353" s="7">
        <v>83</v>
      </c>
      <c r="D353" s="12">
        <f t="shared" si="104"/>
        <v>27.666666666666668</v>
      </c>
      <c r="E353" s="29">
        <f t="shared" si="103"/>
        <v>0</v>
      </c>
      <c r="F353" s="2">
        <f t="shared" si="105"/>
        <v>0</v>
      </c>
      <c r="G353" s="2">
        <f t="shared" si="113"/>
        <v>0</v>
      </c>
      <c r="H353" s="2">
        <f t="shared" si="114"/>
        <v>0</v>
      </c>
      <c r="I353" s="2">
        <f t="shared" si="102"/>
        <v>0</v>
      </c>
      <c r="J353" s="2">
        <f t="shared" si="120"/>
        <v>0</v>
      </c>
      <c r="K353" s="2">
        <f t="shared" si="106"/>
        <v>0</v>
      </c>
      <c r="L353" s="2">
        <f t="shared" si="106"/>
        <v>0</v>
      </c>
      <c r="M353" s="2"/>
      <c r="N353" s="28">
        <f t="shared" si="121"/>
        <v>0</v>
      </c>
      <c r="O353" s="2">
        <f t="shared" si="115"/>
        <v>0</v>
      </c>
      <c r="P353" s="2">
        <f t="shared" si="116"/>
        <v>0</v>
      </c>
      <c r="R353">
        <f t="shared" si="117"/>
        <v>332</v>
      </c>
      <c r="S353" s="89">
        <f t="shared" si="107"/>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8"/>
        <v>0.11319458854588405</v>
      </c>
      <c r="Y353" s="66">
        <f t="shared" si="108"/>
        <v>0</v>
      </c>
      <c r="Z353" s="72">
        <f t="shared" si="109"/>
        <v>0</v>
      </c>
      <c r="AA353" s="79">
        <f t="shared" si="110"/>
        <v>0</v>
      </c>
      <c r="AB353" s="81">
        <f t="shared" si="119"/>
        <v>0</v>
      </c>
      <c r="AD353" s="95">
        <f>locallinterp(R353,'BBG rates'!$N$10:$N$369,'BBG rates'!$P$10:$P$369)</f>
        <v>27.658007469816777</v>
      </c>
      <c r="AI353" s="185">
        <f t="shared" si="111"/>
        <v>332</v>
      </c>
      <c r="AJ353" s="127">
        <f>locallinterp(MIN(AI353,CAP_Senior*12),'BBG rates'!$X$24:$X$65,'BBG rates'!$Y$24:$Y$65)</f>
        <v>67.918742488467984</v>
      </c>
      <c r="AK353" s="127">
        <f>locallinterp(MIN(AI353,CAP_CB*12),'BBG rates'!$AA$25:$AA$40,'BBG rates'!$AC$25:$AC$40)</f>
        <v>11</v>
      </c>
      <c r="AL353" s="144">
        <f t="shared" si="112"/>
        <v>20.676186223039558</v>
      </c>
      <c r="AM353" s="142">
        <f>(SUMPRODUCT(AL353:AL$381,G353:G$381)+SUMPRODUCT(AL353:AL$381,H353:H$381))/12</f>
        <v>0</v>
      </c>
    </row>
    <row r="354" spans="1:39" x14ac:dyDescent="0.2">
      <c r="A354" s="7">
        <v>333</v>
      </c>
      <c r="B354" s="7">
        <v>166.5</v>
      </c>
      <c r="C354" s="7">
        <v>83.25</v>
      </c>
      <c r="D354" s="12">
        <f t="shared" si="104"/>
        <v>27.75</v>
      </c>
      <c r="E354" s="29">
        <f t="shared" si="103"/>
        <v>0</v>
      </c>
      <c r="F354" s="2">
        <f t="shared" si="105"/>
        <v>0</v>
      </c>
      <c r="G354" s="2">
        <f t="shared" si="113"/>
        <v>0</v>
      </c>
      <c r="H354" s="2">
        <f t="shared" si="114"/>
        <v>0</v>
      </c>
      <c r="I354" s="2">
        <f t="shared" si="102"/>
        <v>0</v>
      </c>
      <c r="J354" s="2">
        <f t="shared" si="120"/>
        <v>0</v>
      </c>
      <c r="K354" s="2">
        <f t="shared" si="106"/>
        <v>0</v>
      </c>
      <c r="L354" s="2">
        <f t="shared" si="106"/>
        <v>0</v>
      </c>
      <c r="M354" s="2"/>
      <c r="N354" s="28">
        <f t="shared" si="121"/>
        <v>0</v>
      </c>
      <c r="O354" s="2">
        <f t="shared" si="115"/>
        <v>0</v>
      </c>
      <c r="P354" s="2">
        <f t="shared" si="116"/>
        <v>0</v>
      </c>
      <c r="R354">
        <f t="shared" si="117"/>
        <v>333</v>
      </c>
      <c r="S354" s="89">
        <f t="shared" si="107"/>
        <v>0</v>
      </c>
      <c r="T354" s="89">
        <f>IF(AND(S354=0,S353&gt;0),SUM($G354:$H$381),S354)</f>
        <v>0</v>
      </c>
      <c r="U354" s="82">
        <f>SUM(T354:T$381)</f>
        <v>0</v>
      </c>
      <c r="V354" s="68">
        <f>localspline(R354,'BBG rates'!$G$10:$G$27,'BBG rates'!$K$10:$K$27)</f>
        <v>0.96756550072304581</v>
      </c>
      <c r="W354" s="68">
        <f>locallinterp(R354,'BBG rates'!$G$10:$G$27,'BBG rates'!$J$10:$J$27)</f>
        <v>0.11298</v>
      </c>
      <c r="X354" s="56">
        <f t="shared" si="118"/>
        <v>0.11292153832584972</v>
      </c>
      <c r="Y354" s="66">
        <f t="shared" si="108"/>
        <v>0</v>
      </c>
      <c r="Z354" s="72">
        <f t="shared" si="109"/>
        <v>0</v>
      </c>
      <c r="AA354" s="79">
        <f t="shared" si="110"/>
        <v>0</v>
      </c>
      <c r="AB354" s="81">
        <f t="shared" si="119"/>
        <v>0</v>
      </c>
      <c r="AD354" s="95">
        <f>locallinterp(R354,'BBG rates'!$N$10:$N$369,'BBG rates'!$P$10:$P$369)</f>
        <v>27.738637928210363</v>
      </c>
      <c r="AI354" s="185">
        <f t="shared" si="111"/>
        <v>333</v>
      </c>
      <c r="AJ354" s="127">
        <f>locallinterp(MIN(AI354,CAP_Senior*12),'BBG rates'!$X$24:$X$65,'BBG rates'!$Y$24:$Y$65)</f>
        <v>67.918742488467984</v>
      </c>
      <c r="AK354" s="127">
        <f>locallinterp(MIN(AI354,CAP_CB*12),'BBG rates'!$AA$25:$AA$40,'BBG rates'!$AC$25:$AC$40)</f>
        <v>11</v>
      </c>
      <c r="AL354" s="144">
        <f t="shared" si="112"/>
        <v>20.676186223039558</v>
      </c>
      <c r="AM354" s="142">
        <f>(SUMPRODUCT(AL354:AL$381,G354:G$381)+SUMPRODUCT(AL354:AL$381,H354:H$381))/12</f>
        <v>0</v>
      </c>
    </row>
    <row r="355" spans="1:39" x14ac:dyDescent="0.2">
      <c r="A355" s="7">
        <v>334</v>
      </c>
      <c r="B355" s="7">
        <v>167</v>
      </c>
      <c r="C355" s="7">
        <v>83.5</v>
      </c>
      <c r="D355" s="12">
        <f t="shared" si="104"/>
        <v>27.833333333333332</v>
      </c>
      <c r="E355" s="29">
        <f t="shared" si="103"/>
        <v>0</v>
      </c>
      <c r="F355" s="2">
        <f t="shared" si="105"/>
        <v>0</v>
      </c>
      <c r="G355" s="2">
        <f t="shared" si="113"/>
        <v>0</v>
      </c>
      <c r="H355" s="2">
        <f t="shared" si="114"/>
        <v>0</v>
      </c>
      <c r="I355" s="2">
        <f t="shared" si="102"/>
        <v>0</v>
      </c>
      <c r="J355" s="2">
        <f t="shared" si="120"/>
        <v>0</v>
      </c>
      <c r="K355" s="2">
        <f t="shared" si="106"/>
        <v>0</v>
      </c>
      <c r="L355" s="2">
        <f t="shared" si="106"/>
        <v>0</v>
      </c>
      <c r="M355" s="2"/>
      <c r="N355" s="28">
        <f t="shared" si="121"/>
        <v>0</v>
      </c>
      <c r="O355" s="2">
        <f t="shared" si="115"/>
        <v>0</v>
      </c>
      <c r="P355" s="2">
        <f t="shared" si="116"/>
        <v>0</v>
      </c>
      <c r="R355">
        <f t="shared" si="117"/>
        <v>334</v>
      </c>
      <c r="S355" s="89">
        <f t="shared" si="107"/>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8"/>
        <v>0.11264848742236211</v>
      </c>
      <c r="Y355" s="66">
        <f t="shared" si="108"/>
        <v>0</v>
      </c>
      <c r="Z355" s="72">
        <f t="shared" si="109"/>
        <v>0</v>
      </c>
      <c r="AA355" s="79">
        <f t="shared" si="110"/>
        <v>0</v>
      </c>
      <c r="AB355" s="81">
        <f t="shared" si="119"/>
        <v>0</v>
      </c>
      <c r="AD355" s="95">
        <f>locallinterp(R355,'BBG rates'!$N$10:$N$369,'BBG rates'!$P$10:$P$369)</f>
        <v>27.819268338574723</v>
      </c>
      <c r="AI355" s="185">
        <f t="shared" si="111"/>
        <v>334</v>
      </c>
      <c r="AJ355" s="127">
        <f>locallinterp(MIN(AI355,CAP_Senior*12),'BBG rates'!$X$24:$X$65,'BBG rates'!$Y$24:$Y$65)</f>
        <v>67.918742488467984</v>
      </c>
      <c r="AK355" s="127">
        <f>locallinterp(MIN(AI355,CAP_CB*12),'BBG rates'!$AA$25:$AA$40,'BBG rates'!$AC$25:$AC$40)</f>
        <v>11</v>
      </c>
      <c r="AL355" s="144">
        <f t="shared" si="112"/>
        <v>20.676186223039558</v>
      </c>
      <c r="AM355" s="142">
        <f>(SUMPRODUCT(AL355:AL$381,G355:G$381)+SUMPRODUCT(AL355:AL$381,H355:H$381))/12</f>
        <v>0</v>
      </c>
    </row>
    <row r="356" spans="1:39" x14ac:dyDescent="0.2">
      <c r="A356" s="7">
        <v>335</v>
      </c>
      <c r="B356" s="7">
        <v>167.5</v>
      </c>
      <c r="C356" s="7">
        <v>83.75</v>
      </c>
      <c r="D356" s="12">
        <f t="shared" si="104"/>
        <v>27.916666666666668</v>
      </c>
      <c r="E356" s="29">
        <f t="shared" si="103"/>
        <v>0</v>
      </c>
      <c r="F356" s="2">
        <f t="shared" si="105"/>
        <v>0</v>
      </c>
      <c r="G356" s="2">
        <f t="shared" si="113"/>
        <v>0</v>
      </c>
      <c r="H356" s="2">
        <f t="shared" si="114"/>
        <v>0</v>
      </c>
      <c r="I356" s="2">
        <f t="shared" si="102"/>
        <v>0</v>
      </c>
      <c r="J356" s="2">
        <f t="shared" si="120"/>
        <v>0</v>
      </c>
      <c r="K356" s="2">
        <f t="shared" si="106"/>
        <v>0</v>
      </c>
      <c r="L356" s="2">
        <f t="shared" si="106"/>
        <v>0</v>
      </c>
      <c r="M356" s="2"/>
      <c r="N356" s="28">
        <f t="shared" si="121"/>
        <v>0</v>
      </c>
      <c r="O356" s="2">
        <f t="shared" si="115"/>
        <v>0</v>
      </c>
      <c r="P356" s="2">
        <f t="shared" si="116"/>
        <v>0</v>
      </c>
      <c r="R356">
        <f t="shared" si="117"/>
        <v>335</v>
      </c>
      <c r="S356" s="89">
        <f t="shared" si="107"/>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8"/>
        <v>0.1123754358354212</v>
      </c>
      <c r="Y356" s="66">
        <f t="shared" si="108"/>
        <v>0</v>
      </c>
      <c r="Z356" s="72">
        <f t="shared" si="109"/>
        <v>0</v>
      </c>
      <c r="AA356" s="79">
        <f t="shared" si="110"/>
        <v>0</v>
      </c>
      <c r="AB356" s="81">
        <f t="shared" si="119"/>
        <v>0</v>
      </c>
      <c r="AD356" s="95">
        <f>locallinterp(R356,'BBG rates'!$N$10:$N$369,'BBG rates'!$P$10:$P$369)</f>
        <v>27.89989884067554</v>
      </c>
      <c r="AI356" s="185">
        <f t="shared" si="111"/>
        <v>335</v>
      </c>
      <c r="AJ356" s="127">
        <f>locallinterp(MIN(AI356,CAP_Senior*12),'BBG rates'!$X$24:$X$65,'BBG rates'!$Y$24:$Y$65)</f>
        <v>67.918742488467984</v>
      </c>
      <c r="AK356" s="127">
        <f>locallinterp(MIN(AI356,CAP_CB*12),'BBG rates'!$AA$25:$AA$40,'BBG rates'!$AC$25:$AC$40)</f>
        <v>11</v>
      </c>
      <c r="AL356" s="144">
        <f t="shared" si="112"/>
        <v>20.676186223039558</v>
      </c>
      <c r="AM356" s="142">
        <f>(SUMPRODUCT(AL356:AL$381,G356:G$381)+SUMPRODUCT(AL356:AL$381,H356:H$381))/12</f>
        <v>0</v>
      </c>
    </row>
    <row r="357" spans="1:39" x14ac:dyDescent="0.2">
      <c r="A357" s="7">
        <v>336</v>
      </c>
      <c r="B357" s="7">
        <v>168</v>
      </c>
      <c r="C357" s="7">
        <v>84</v>
      </c>
      <c r="D357" s="12">
        <f t="shared" si="104"/>
        <v>28</v>
      </c>
      <c r="E357" s="29">
        <f t="shared" si="103"/>
        <v>0</v>
      </c>
      <c r="F357" s="2">
        <f t="shared" si="105"/>
        <v>0</v>
      </c>
      <c r="G357" s="2">
        <f t="shared" si="113"/>
        <v>0</v>
      </c>
      <c r="H357" s="2">
        <f t="shared" si="114"/>
        <v>0</v>
      </c>
      <c r="I357" s="2">
        <f t="shared" si="102"/>
        <v>0</v>
      </c>
      <c r="J357" s="2">
        <f t="shared" si="120"/>
        <v>0</v>
      </c>
      <c r="K357" s="2">
        <f t="shared" si="106"/>
        <v>0</v>
      </c>
      <c r="L357" s="2">
        <f t="shared" si="106"/>
        <v>0</v>
      </c>
      <c r="M357" s="2"/>
      <c r="N357" s="28">
        <f t="shared" si="121"/>
        <v>0</v>
      </c>
      <c r="O357" s="2">
        <f t="shared" si="115"/>
        <v>0</v>
      </c>
      <c r="P357" s="2">
        <f t="shared" si="116"/>
        <v>0</v>
      </c>
      <c r="R357">
        <f t="shared" si="117"/>
        <v>336</v>
      </c>
      <c r="S357" s="89">
        <f t="shared" si="107"/>
        <v>0</v>
      </c>
      <c r="T357" s="89">
        <f>IF(AND(S357=0,S356&gt;0),SUM($G357:$H$381),S357)</f>
        <v>0</v>
      </c>
      <c r="U357" s="82">
        <f>SUM(T357:T$381)</f>
        <v>0</v>
      </c>
      <c r="V357" s="68">
        <f>localspline(R357,'BBG rates'!$G$10:$G$27,'BBG rates'!$K$10:$K$27)</f>
        <v>0.9675687971233361</v>
      </c>
      <c r="W357" s="68">
        <f>locallinterp(R357,'BBG rates'!$G$10:$G$27,'BBG rates'!$J$10:$J$27)</f>
        <v>0.11216</v>
      </c>
      <c r="X357" s="56">
        <f t="shared" si="118"/>
        <v>0.112102383565027</v>
      </c>
      <c r="Y357" s="66">
        <f t="shared" si="108"/>
        <v>0</v>
      </c>
      <c r="Z357" s="72">
        <f t="shared" si="109"/>
        <v>0</v>
      </c>
      <c r="AA357" s="79">
        <f t="shared" si="110"/>
        <v>0</v>
      </c>
      <c r="AB357" s="81">
        <f t="shared" si="119"/>
        <v>0</v>
      </c>
      <c r="AD357" s="95">
        <f>locallinterp(R357,'BBG rates'!$N$10:$N$369,'BBG rates'!$P$10:$P$369)</f>
        <v>27.98052957376915</v>
      </c>
      <c r="AI357" s="185">
        <f t="shared" si="111"/>
        <v>336</v>
      </c>
      <c r="AJ357" s="127">
        <f>locallinterp(MIN(AI357,CAP_Senior*12),'BBG rates'!$X$24:$X$65,'BBG rates'!$Y$24:$Y$65)</f>
        <v>67.918742488467984</v>
      </c>
      <c r="AK357" s="127">
        <f>locallinterp(MIN(AI357,CAP_CB*12),'BBG rates'!$AA$25:$AA$40,'BBG rates'!$AC$25:$AC$40)</f>
        <v>11</v>
      </c>
      <c r="AL357" s="144">
        <f t="shared" si="112"/>
        <v>20.676186223039558</v>
      </c>
      <c r="AM357" s="142">
        <f>(SUMPRODUCT(AL357:AL$381,G357:G$381)+SUMPRODUCT(AL357:AL$381,H357:H$381))/12</f>
        <v>0</v>
      </c>
    </row>
    <row r="358" spans="1:39" x14ac:dyDescent="0.2">
      <c r="A358" s="7">
        <v>337</v>
      </c>
      <c r="B358" s="7">
        <v>168.5</v>
      </c>
      <c r="C358" s="7">
        <v>84.25</v>
      </c>
      <c r="D358" s="12">
        <f t="shared" si="104"/>
        <v>28.083333333333332</v>
      </c>
      <c r="E358" s="29">
        <f t="shared" si="103"/>
        <v>0</v>
      </c>
      <c r="F358" s="2">
        <f t="shared" si="105"/>
        <v>0</v>
      </c>
      <c r="G358" s="2">
        <f t="shared" si="113"/>
        <v>0</v>
      </c>
      <c r="H358" s="2">
        <f t="shared" si="114"/>
        <v>0</v>
      </c>
      <c r="I358" s="2">
        <f t="shared" si="102"/>
        <v>0</v>
      </c>
      <c r="J358" s="2">
        <f t="shared" si="120"/>
        <v>0</v>
      </c>
      <c r="K358" s="2">
        <f t="shared" si="106"/>
        <v>0</v>
      </c>
      <c r="L358" s="2">
        <f t="shared" si="106"/>
        <v>0</v>
      </c>
      <c r="M358" s="2"/>
      <c r="N358" s="28">
        <f t="shared" si="121"/>
        <v>0</v>
      </c>
      <c r="O358" s="2">
        <f t="shared" si="115"/>
        <v>0</v>
      </c>
      <c r="P358" s="2">
        <f t="shared" si="116"/>
        <v>0</v>
      </c>
      <c r="R358">
        <f t="shared" si="117"/>
        <v>337</v>
      </c>
      <c r="S358" s="89">
        <f t="shared" si="107"/>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8"/>
        <v>0.11182933061144595</v>
      </c>
      <c r="Y358" s="66">
        <f t="shared" si="108"/>
        <v>0</v>
      </c>
      <c r="Z358" s="72">
        <f t="shared" si="109"/>
        <v>0</v>
      </c>
      <c r="AA358" s="79">
        <f t="shared" si="110"/>
        <v>0</v>
      </c>
      <c r="AB358" s="81">
        <f t="shared" si="119"/>
        <v>0</v>
      </c>
      <c r="AD358" s="95">
        <f>locallinterp(R358,'BBG rates'!$N$10:$N$369,'BBG rates'!$P$10:$P$369)</f>
        <v>28.061160666679676</v>
      </c>
      <c r="AI358" s="185">
        <f t="shared" si="111"/>
        <v>337</v>
      </c>
      <c r="AJ358" s="127">
        <f>locallinterp(MIN(AI358,CAP_Senior*12),'BBG rates'!$X$24:$X$65,'BBG rates'!$Y$24:$Y$65)</f>
        <v>67.918742488467984</v>
      </c>
      <c r="AK358" s="127">
        <f>locallinterp(MIN(AI358,CAP_CB*12),'BBG rates'!$AA$25:$AA$40,'BBG rates'!$AC$25:$AC$40)</f>
        <v>11</v>
      </c>
      <c r="AL358" s="144">
        <f t="shared" si="112"/>
        <v>20.676186223039558</v>
      </c>
      <c r="AM358" s="142">
        <f>(SUMPRODUCT(AL358:AL$381,G358:G$381)+SUMPRODUCT(AL358:AL$381,H358:H$381))/12</f>
        <v>0</v>
      </c>
    </row>
    <row r="359" spans="1:39" x14ac:dyDescent="0.2">
      <c r="A359" s="7">
        <v>338</v>
      </c>
      <c r="B359" s="7">
        <v>169</v>
      </c>
      <c r="C359" s="7">
        <v>84.5</v>
      </c>
      <c r="D359" s="12">
        <f t="shared" si="104"/>
        <v>28.166666666666668</v>
      </c>
      <c r="E359" s="29">
        <f t="shared" si="103"/>
        <v>0</v>
      </c>
      <c r="F359" s="2">
        <f t="shared" si="105"/>
        <v>0</v>
      </c>
      <c r="G359" s="2">
        <f t="shared" si="113"/>
        <v>0</v>
      </c>
      <c r="H359" s="2">
        <f t="shared" si="114"/>
        <v>0</v>
      </c>
      <c r="I359" s="2">
        <f t="shared" si="102"/>
        <v>0</v>
      </c>
      <c r="J359" s="2">
        <f t="shared" si="120"/>
        <v>0</v>
      </c>
      <c r="K359" s="2">
        <f t="shared" si="106"/>
        <v>0</v>
      </c>
      <c r="L359" s="2">
        <f t="shared" si="106"/>
        <v>0</v>
      </c>
      <c r="M359" s="2"/>
      <c r="N359" s="28">
        <f t="shared" si="121"/>
        <v>0</v>
      </c>
      <c r="O359" s="2">
        <f t="shared" si="115"/>
        <v>0</v>
      </c>
      <c r="P359" s="2">
        <f t="shared" si="116"/>
        <v>0</v>
      </c>
      <c r="R359">
        <f t="shared" si="117"/>
        <v>338</v>
      </c>
      <c r="S359" s="89">
        <f t="shared" si="107"/>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8"/>
        <v>0.11155627697441162</v>
      </c>
      <c r="Y359" s="66">
        <f t="shared" si="108"/>
        <v>0</v>
      </c>
      <c r="Z359" s="72">
        <f t="shared" si="109"/>
        <v>0</v>
      </c>
      <c r="AA359" s="79">
        <f t="shared" si="110"/>
        <v>0</v>
      </c>
      <c r="AB359" s="81">
        <f t="shared" si="119"/>
        <v>0</v>
      </c>
      <c r="AD359" s="95">
        <f>locallinterp(R359,'BBG rates'!$N$10:$N$369,'BBG rates'!$P$10:$P$369)</f>
        <v>28.141792245237411</v>
      </c>
      <c r="AI359" s="185">
        <f t="shared" si="111"/>
        <v>338</v>
      </c>
      <c r="AJ359" s="127">
        <f>locallinterp(MIN(AI359,CAP_Senior*12),'BBG rates'!$X$24:$X$65,'BBG rates'!$Y$24:$Y$65)</f>
        <v>67.918742488467984</v>
      </c>
      <c r="AK359" s="127">
        <f>locallinterp(MIN(AI359,CAP_CB*12),'BBG rates'!$AA$25:$AA$40,'BBG rates'!$AC$25:$AC$40)</f>
        <v>11</v>
      </c>
      <c r="AL359" s="144">
        <f t="shared" si="112"/>
        <v>20.676186223039558</v>
      </c>
      <c r="AM359" s="142">
        <f>(SUMPRODUCT(AL359:AL$381,G359:G$381)+SUMPRODUCT(AL359:AL$381,H359:H$381))/12</f>
        <v>0</v>
      </c>
    </row>
    <row r="360" spans="1:39" x14ac:dyDescent="0.2">
      <c r="A360" s="7">
        <v>339</v>
      </c>
      <c r="B360" s="7">
        <v>169.5</v>
      </c>
      <c r="C360" s="7">
        <v>84.75</v>
      </c>
      <c r="D360" s="12">
        <f t="shared" si="104"/>
        <v>28.25</v>
      </c>
      <c r="E360" s="29">
        <f t="shared" si="103"/>
        <v>0</v>
      </c>
      <c r="F360" s="2">
        <f t="shared" si="105"/>
        <v>0</v>
      </c>
      <c r="G360" s="2">
        <f t="shared" si="113"/>
        <v>0</v>
      </c>
      <c r="H360" s="2">
        <f t="shared" si="114"/>
        <v>0</v>
      </c>
      <c r="I360" s="2">
        <f t="shared" si="102"/>
        <v>0</v>
      </c>
      <c r="J360" s="2">
        <f t="shared" si="120"/>
        <v>0</v>
      </c>
      <c r="K360" s="2">
        <f t="shared" si="106"/>
        <v>0</v>
      </c>
      <c r="L360" s="2">
        <f t="shared" si="106"/>
        <v>0</v>
      </c>
      <c r="M360" s="2"/>
      <c r="N360" s="28">
        <f t="shared" si="121"/>
        <v>0</v>
      </c>
      <c r="O360" s="2">
        <f t="shared" si="115"/>
        <v>0</v>
      </c>
      <c r="P360" s="2">
        <f t="shared" si="116"/>
        <v>0</v>
      </c>
      <c r="R360">
        <f t="shared" si="117"/>
        <v>339</v>
      </c>
      <c r="S360" s="89">
        <f t="shared" si="107"/>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8"/>
        <v>0.11128322265392399</v>
      </c>
      <c r="Y360" s="66">
        <f t="shared" si="108"/>
        <v>0</v>
      </c>
      <c r="Z360" s="72">
        <f t="shared" si="109"/>
        <v>0</v>
      </c>
      <c r="AA360" s="79">
        <f t="shared" si="110"/>
        <v>0</v>
      </c>
      <c r="AB360" s="81">
        <f t="shared" si="119"/>
        <v>0</v>
      </c>
      <c r="AD360" s="95">
        <f>locallinterp(R360,'BBG rates'!$N$10:$N$369,'BBG rates'!$P$10:$P$369)</f>
        <v>28.222424429808406</v>
      </c>
      <c r="AI360" s="185">
        <f t="shared" si="111"/>
        <v>339</v>
      </c>
      <c r="AJ360" s="127">
        <f>locallinterp(MIN(AI360,CAP_Senior*12),'BBG rates'!$X$24:$X$65,'BBG rates'!$Y$24:$Y$65)</f>
        <v>67.918742488467984</v>
      </c>
      <c r="AK360" s="127">
        <f>locallinterp(MIN(AI360,CAP_CB*12),'BBG rates'!$AA$25:$AA$40,'BBG rates'!$AC$25:$AC$40)</f>
        <v>11</v>
      </c>
      <c r="AL360" s="144">
        <f t="shared" si="112"/>
        <v>20.676186223039558</v>
      </c>
      <c r="AM360" s="142">
        <f>(SUMPRODUCT(AL360:AL$381,G360:G$381)+SUMPRODUCT(AL360:AL$381,H360:H$381))/12</f>
        <v>0</v>
      </c>
    </row>
    <row r="361" spans="1:39" x14ac:dyDescent="0.2">
      <c r="A361" s="7">
        <v>340</v>
      </c>
      <c r="B361" s="7">
        <v>170</v>
      </c>
      <c r="C361" s="7">
        <v>85</v>
      </c>
      <c r="D361" s="12">
        <f t="shared" si="104"/>
        <v>28.333333333333332</v>
      </c>
      <c r="E361" s="29">
        <f t="shared" si="103"/>
        <v>0</v>
      </c>
      <c r="F361" s="2">
        <f t="shared" si="105"/>
        <v>0</v>
      </c>
      <c r="G361" s="2">
        <f t="shared" si="113"/>
        <v>0</v>
      </c>
      <c r="H361" s="2">
        <f t="shared" si="114"/>
        <v>0</v>
      </c>
      <c r="I361" s="2">
        <f t="shared" si="102"/>
        <v>0</v>
      </c>
      <c r="J361" s="2">
        <f t="shared" si="120"/>
        <v>0</v>
      </c>
      <c r="K361" s="2">
        <f t="shared" si="106"/>
        <v>0</v>
      </c>
      <c r="L361" s="2">
        <f t="shared" si="106"/>
        <v>0</v>
      </c>
      <c r="M361" s="2"/>
      <c r="N361" s="28">
        <f t="shared" si="121"/>
        <v>0</v>
      </c>
      <c r="O361" s="2">
        <f t="shared" si="115"/>
        <v>0</v>
      </c>
      <c r="P361" s="2">
        <f t="shared" si="116"/>
        <v>0</v>
      </c>
      <c r="R361">
        <f t="shared" si="117"/>
        <v>340</v>
      </c>
      <c r="S361" s="89">
        <f t="shared" si="107"/>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8"/>
        <v>0.11101016765024951</v>
      </c>
      <c r="Y361" s="66">
        <f t="shared" si="108"/>
        <v>0</v>
      </c>
      <c r="Z361" s="72">
        <f t="shared" si="109"/>
        <v>0</v>
      </c>
      <c r="AA361" s="79">
        <f t="shared" si="110"/>
        <v>0</v>
      </c>
      <c r="AB361" s="81">
        <f t="shared" si="119"/>
        <v>0</v>
      </c>
      <c r="AD361" s="95">
        <f>locallinterp(R361,'BBG rates'!$N$10:$N$369,'BBG rates'!$P$10:$P$369)</f>
        <v>28.303057337763999</v>
      </c>
      <c r="AI361" s="185">
        <f t="shared" si="111"/>
        <v>340</v>
      </c>
      <c r="AJ361" s="127">
        <f>locallinterp(MIN(AI361,CAP_Senior*12),'BBG rates'!$X$24:$X$65,'BBG rates'!$Y$24:$Y$65)</f>
        <v>67.918742488467984</v>
      </c>
      <c r="AK361" s="127">
        <f>locallinterp(MIN(AI361,CAP_CB*12),'BBG rates'!$AA$25:$AA$40,'BBG rates'!$AC$25:$AC$40)</f>
        <v>11</v>
      </c>
      <c r="AL361" s="144">
        <f t="shared" si="112"/>
        <v>20.676186223039558</v>
      </c>
      <c r="AM361" s="142">
        <f>(SUMPRODUCT(AL361:AL$381,G361:G$381)+SUMPRODUCT(AL361:AL$381,H361:H$381))/12</f>
        <v>0</v>
      </c>
    </row>
    <row r="362" spans="1:39" x14ac:dyDescent="0.2">
      <c r="A362" s="7">
        <v>341</v>
      </c>
      <c r="B362" s="7">
        <v>170.5</v>
      </c>
      <c r="C362" s="7">
        <v>85.25</v>
      </c>
      <c r="D362" s="12">
        <f t="shared" si="104"/>
        <v>28.416666666666668</v>
      </c>
      <c r="E362" s="29">
        <f t="shared" si="103"/>
        <v>0</v>
      </c>
      <c r="F362" s="2">
        <f t="shared" si="105"/>
        <v>0</v>
      </c>
      <c r="G362" s="2">
        <f t="shared" si="113"/>
        <v>0</v>
      </c>
      <c r="H362" s="2">
        <f t="shared" si="114"/>
        <v>0</v>
      </c>
      <c r="I362" s="2">
        <f t="shared" si="102"/>
        <v>0</v>
      </c>
      <c r="J362" s="2">
        <f t="shared" si="120"/>
        <v>0</v>
      </c>
      <c r="K362" s="2">
        <f t="shared" si="106"/>
        <v>0</v>
      </c>
      <c r="L362" s="2">
        <f t="shared" si="106"/>
        <v>0</v>
      </c>
      <c r="M362" s="2"/>
      <c r="N362" s="28">
        <f t="shared" si="121"/>
        <v>0</v>
      </c>
      <c r="O362" s="2">
        <f t="shared" si="115"/>
        <v>0</v>
      </c>
      <c r="P362" s="2">
        <f t="shared" si="116"/>
        <v>0</v>
      </c>
      <c r="R362">
        <f t="shared" si="117"/>
        <v>341</v>
      </c>
      <c r="S362" s="89">
        <f t="shared" si="107"/>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8"/>
        <v>0.11073711196312175</v>
      </c>
      <c r="Y362" s="66">
        <f t="shared" si="108"/>
        <v>0</v>
      </c>
      <c r="Z362" s="72">
        <f t="shared" si="109"/>
        <v>0</v>
      </c>
      <c r="AA362" s="79">
        <f t="shared" si="110"/>
        <v>0</v>
      </c>
      <c r="AB362" s="81">
        <f t="shared" si="119"/>
        <v>0</v>
      </c>
      <c r="AD362" s="95">
        <f>locallinterp(R362,'BBG rates'!$N$10:$N$369,'BBG rates'!$P$10:$P$369)</f>
        <v>28.383691076045075</v>
      </c>
      <c r="AI362" s="185">
        <f t="shared" si="111"/>
        <v>341</v>
      </c>
      <c r="AJ362" s="127">
        <f>locallinterp(MIN(AI362,CAP_Senior*12),'BBG rates'!$X$24:$X$65,'BBG rates'!$Y$24:$Y$65)</f>
        <v>67.918742488467984</v>
      </c>
      <c r="AK362" s="127">
        <f>locallinterp(MIN(AI362,CAP_CB*12),'BBG rates'!$AA$25:$AA$40,'BBG rates'!$AC$25:$AC$40)</f>
        <v>11</v>
      </c>
      <c r="AL362" s="144">
        <f t="shared" si="112"/>
        <v>20.676186223039558</v>
      </c>
      <c r="AM362" s="142">
        <f>(SUMPRODUCT(AL362:AL$381,G362:G$381)+SUMPRODUCT(AL362:AL$381,H362:H$381))/12</f>
        <v>0</v>
      </c>
    </row>
    <row r="363" spans="1:39" x14ac:dyDescent="0.2">
      <c r="A363" s="7">
        <v>342</v>
      </c>
      <c r="B363" s="7">
        <v>171</v>
      </c>
      <c r="C363" s="7">
        <v>85.5</v>
      </c>
      <c r="D363" s="12">
        <f t="shared" si="104"/>
        <v>28.5</v>
      </c>
      <c r="E363" s="29">
        <f t="shared" si="103"/>
        <v>0</v>
      </c>
      <c r="F363" s="2">
        <f t="shared" si="105"/>
        <v>0</v>
      </c>
      <c r="G363" s="2">
        <f t="shared" si="113"/>
        <v>0</v>
      </c>
      <c r="H363" s="2">
        <f t="shared" si="114"/>
        <v>0</v>
      </c>
      <c r="I363" s="2">
        <f t="shared" si="102"/>
        <v>0</v>
      </c>
      <c r="J363" s="2">
        <f t="shared" si="120"/>
        <v>0</v>
      </c>
      <c r="K363" s="2">
        <f t="shared" si="106"/>
        <v>0</v>
      </c>
      <c r="L363" s="2">
        <f t="shared" si="106"/>
        <v>0</v>
      </c>
      <c r="M363" s="2"/>
      <c r="N363" s="28">
        <f t="shared" si="121"/>
        <v>0</v>
      </c>
      <c r="O363" s="2">
        <f t="shared" si="115"/>
        <v>0</v>
      </c>
      <c r="P363" s="2">
        <f t="shared" si="116"/>
        <v>0</v>
      </c>
      <c r="R363">
        <f t="shared" si="117"/>
        <v>342</v>
      </c>
      <c r="S363" s="89">
        <f t="shared" si="107"/>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8"/>
        <v>0.11046405559254069</v>
      </c>
      <c r="Y363" s="66">
        <f t="shared" si="108"/>
        <v>0</v>
      </c>
      <c r="Z363" s="72">
        <f t="shared" si="109"/>
        <v>0</v>
      </c>
      <c r="AA363" s="79">
        <f t="shared" si="110"/>
        <v>0</v>
      </c>
      <c r="AB363" s="81">
        <f t="shared" si="119"/>
        <v>0</v>
      </c>
      <c r="AD363" s="95">
        <f>locallinterp(R363,'BBG rates'!$N$10:$N$369,'BBG rates'!$P$10:$P$369)</f>
        <v>28.46432575108053</v>
      </c>
      <c r="AI363" s="185">
        <f t="shared" si="111"/>
        <v>342</v>
      </c>
      <c r="AJ363" s="127">
        <f>locallinterp(MIN(AI363,CAP_Senior*12),'BBG rates'!$X$24:$X$65,'BBG rates'!$Y$24:$Y$65)</f>
        <v>67.918742488467984</v>
      </c>
      <c r="AK363" s="127">
        <f>locallinterp(MIN(AI363,CAP_CB*12),'BBG rates'!$AA$25:$AA$40,'BBG rates'!$AC$25:$AC$40)</f>
        <v>11</v>
      </c>
      <c r="AL363" s="144">
        <f t="shared" si="112"/>
        <v>20.676186223039558</v>
      </c>
      <c r="AM363" s="142">
        <f>(SUMPRODUCT(AL363:AL$381,G363:G$381)+SUMPRODUCT(AL363:AL$381,H363:H$381))/12</f>
        <v>0</v>
      </c>
    </row>
    <row r="364" spans="1:39" x14ac:dyDescent="0.2">
      <c r="A364" s="7">
        <v>343</v>
      </c>
      <c r="B364" s="7">
        <v>171.5</v>
      </c>
      <c r="C364" s="7">
        <v>85.75</v>
      </c>
      <c r="D364" s="12">
        <f t="shared" si="104"/>
        <v>28.583333333333332</v>
      </c>
      <c r="E364" s="29">
        <f t="shared" si="103"/>
        <v>0</v>
      </c>
      <c r="F364" s="2">
        <f t="shared" si="105"/>
        <v>0</v>
      </c>
      <c r="G364" s="2">
        <f t="shared" si="113"/>
        <v>0</v>
      </c>
      <c r="H364" s="2">
        <f t="shared" si="114"/>
        <v>0</v>
      </c>
      <c r="I364" s="2">
        <f t="shared" si="102"/>
        <v>0</v>
      </c>
      <c r="J364" s="2">
        <f t="shared" si="120"/>
        <v>0</v>
      </c>
      <c r="K364" s="2">
        <f t="shared" si="106"/>
        <v>0</v>
      </c>
      <c r="L364" s="2">
        <f t="shared" si="106"/>
        <v>0</v>
      </c>
      <c r="M364" s="2"/>
      <c r="N364" s="28">
        <f t="shared" si="121"/>
        <v>0</v>
      </c>
      <c r="O364" s="2">
        <f t="shared" si="115"/>
        <v>0</v>
      </c>
      <c r="P364" s="2">
        <f t="shared" si="116"/>
        <v>0</v>
      </c>
      <c r="R364">
        <f t="shared" si="117"/>
        <v>343</v>
      </c>
      <c r="S364" s="89">
        <f t="shared" si="107"/>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8"/>
        <v>0.11019099853850634</v>
      </c>
      <c r="Y364" s="66">
        <f t="shared" si="108"/>
        <v>0</v>
      </c>
      <c r="Z364" s="72">
        <f t="shared" si="109"/>
        <v>0</v>
      </c>
      <c r="AA364" s="79">
        <f t="shared" si="110"/>
        <v>0</v>
      </c>
      <c r="AB364" s="81">
        <f t="shared" si="119"/>
        <v>0</v>
      </c>
      <c r="AD364" s="95">
        <f>locallinterp(R364,'BBG rates'!$N$10:$N$369,'BBG rates'!$P$10:$P$369)</f>
        <v>28.544961456386048</v>
      </c>
      <c r="AI364" s="185">
        <f t="shared" si="111"/>
        <v>343</v>
      </c>
      <c r="AJ364" s="127">
        <f>locallinterp(MIN(AI364,CAP_Senior*12),'BBG rates'!$X$24:$X$65,'BBG rates'!$Y$24:$Y$65)</f>
        <v>67.918742488467984</v>
      </c>
      <c r="AK364" s="127">
        <f>locallinterp(MIN(AI364,CAP_CB*12),'BBG rates'!$AA$25:$AA$40,'BBG rates'!$AC$25:$AC$40)</f>
        <v>11</v>
      </c>
      <c r="AL364" s="144">
        <f t="shared" si="112"/>
        <v>20.676186223039558</v>
      </c>
      <c r="AM364" s="142">
        <f>(SUMPRODUCT(AL364:AL$381,G364:G$381)+SUMPRODUCT(AL364:AL$381,H364:H$381))/12</f>
        <v>0</v>
      </c>
    </row>
    <row r="365" spans="1:39" x14ac:dyDescent="0.2">
      <c r="A365" s="7">
        <v>344</v>
      </c>
      <c r="B365" s="7">
        <v>172</v>
      </c>
      <c r="C365" s="7">
        <v>86</v>
      </c>
      <c r="D365" s="12">
        <f t="shared" si="104"/>
        <v>28.666666666666668</v>
      </c>
      <c r="E365" s="29">
        <f t="shared" si="103"/>
        <v>0</v>
      </c>
      <c r="F365" s="2">
        <f t="shared" si="105"/>
        <v>0</v>
      </c>
      <c r="G365" s="2">
        <f t="shared" si="113"/>
        <v>0</v>
      </c>
      <c r="H365" s="2">
        <f t="shared" si="114"/>
        <v>0</v>
      </c>
      <c r="I365" s="2">
        <f t="shared" si="102"/>
        <v>0</v>
      </c>
      <c r="J365" s="2">
        <f t="shared" si="120"/>
        <v>0</v>
      </c>
      <c r="K365" s="2">
        <f t="shared" si="106"/>
        <v>0</v>
      </c>
      <c r="L365" s="2">
        <f t="shared" si="106"/>
        <v>0</v>
      </c>
      <c r="M365" s="2"/>
      <c r="N365" s="28">
        <f t="shared" si="121"/>
        <v>0</v>
      </c>
      <c r="O365" s="2">
        <f t="shared" si="115"/>
        <v>0</v>
      </c>
      <c r="P365" s="2">
        <f t="shared" si="116"/>
        <v>0</v>
      </c>
      <c r="R365">
        <f t="shared" si="117"/>
        <v>344</v>
      </c>
      <c r="S365" s="89">
        <f t="shared" si="107"/>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8"/>
        <v>0.10991794080101869</v>
      </c>
      <c r="Y365" s="66">
        <f t="shared" si="108"/>
        <v>0</v>
      </c>
      <c r="Z365" s="72">
        <f t="shared" si="109"/>
        <v>0</v>
      </c>
      <c r="AA365" s="79">
        <f t="shared" si="110"/>
        <v>0</v>
      </c>
      <c r="AB365" s="81">
        <f t="shared" si="119"/>
        <v>0</v>
      </c>
      <c r="AD365" s="95">
        <f>locallinterp(R365,'BBG rates'!$N$10:$N$369,'BBG rates'!$P$10:$P$369)</f>
        <v>28.625598289931652</v>
      </c>
      <c r="AI365" s="185">
        <f t="shared" si="111"/>
        <v>344</v>
      </c>
      <c r="AJ365" s="127">
        <f>locallinterp(MIN(AI365,CAP_Senior*12),'BBG rates'!$X$24:$X$65,'BBG rates'!$Y$24:$Y$65)</f>
        <v>67.918742488467984</v>
      </c>
      <c r="AK365" s="127">
        <f>locallinterp(MIN(AI365,CAP_CB*12),'BBG rates'!$AA$25:$AA$40,'BBG rates'!$AC$25:$AC$40)</f>
        <v>11</v>
      </c>
      <c r="AL365" s="144">
        <f t="shared" si="112"/>
        <v>20.676186223039558</v>
      </c>
      <c r="AM365" s="142">
        <f>(SUMPRODUCT(AL365:AL$381,G365:G$381)+SUMPRODUCT(AL365:AL$381,H365:H$381))/12</f>
        <v>0</v>
      </c>
    </row>
    <row r="366" spans="1:39" x14ac:dyDescent="0.2">
      <c r="A366" s="7">
        <v>345</v>
      </c>
      <c r="B366" s="7">
        <v>172.5</v>
      </c>
      <c r="C366" s="7">
        <v>86.25</v>
      </c>
      <c r="D366" s="12">
        <f t="shared" si="104"/>
        <v>28.75</v>
      </c>
      <c r="E366" s="29">
        <f t="shared" si="103"/>
        <v>0</v>
      </c>
      <c r="F366" s="2">
        <f t="shared" si="105"/>
        <v>0</v>
      </c>
      <c r="G366" s="2">
        <f t="shared" si="113"/>
        <v>0</v>
      </c>
      <c r="H366" s="2">
        <f t="shared" si="114"/>
        <v>0</v>
      </c>
      <c r="I366" s="2">
        <f t="shared" si="102"/>
        <v>0</v>
      </c>
      <c r="J366" s="2">
        <f t="shared" si="120"/>
        <v>0</v>
      </c>
      <c r="K366" s="2">
        <f t="shared" si="106"/>
        <v>0</v>
      </c>
      <c r="L366" s="2">
        <f t="shared" si="106"/>
        <v>0</v>
      </c>
      <c r="M366" s="2"/>
      <c r="N366" s="28">
        <f t="shared" si="121"/>
        <v>0</v>
      </c>
      <c r="O366" s="2">
        <f t="shared" si="115"/>
        <v>0</v>
      </c>
      <c r="P366" s="2">
        <f t="shared" si="116"/>
        <v>0</v>
      </c>
      <c r="R366">
        <f t="shared" si="117"/>
        <v>345</v>
      </c>
      <c r="S366" s="89">
        <f t="shared" si="107"/>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8"/>
        <v>0.10964488238007775</v>
      </c>
      <c r="Y366" s="66">
        <f t="shared" si="108"/>
        <v>0</v>
      </c>
      <c r="Z366" s="72">
        <f t="shared" si="109"/>
        <v>0</v>
      </c>
      <c r="AA366" s="79">
        <f t="shared" si="110"/>
        <v>0</v>
      </c>
      <c r="AB366" s="81">
        <f t="shared" si="119"/>
        <v>0</v>
      </c>
      <c r="AD366" s="95">
        <f>locallinterp(R366,'BBG rates'!$N$10:$N$369,'BBG rates'!$P$10:$P$369)</f>
        <v>28.706236336774833</v>
      </c>
      <c r="AI366" s="185">
        <f t="shared" si="111"/>
        <v>345</v>
      </c>
      <c r="AJ366" s="127">
        <f>locallinterp(MIN(AI366,CAP_Senior*12),'BBG rates'!$X$24:$X$65,'BBG rates'!$Y$24:$Y$65)</f>
        <v>67.918742488467984</v>
      </c>
      <c r="AK366" s="127">
        <f>locallinterp(MIN(AI366,CAP_CB*12),'BBG rates'!$AA$25:$AA$40,'BBG rates'!$AC$25:$AC$40)</f>
        <v>11</v>
      </c>
      <c r="AL366" s="144">
        <f t="shared" si="112"/>
        <v>20.676186223039558</v>
      </c>
      <c r="AM366" s="142">
        <f>(SUMPRODUCT(AL366:AL$381,G366:G$381)+SUMPRODUCT(AL366:AL$381,H366:H$381))/12</f>
        <v>0</v>
      </c>
    </row>
    <row r="367" spans="1:39" x14ac:dyDescent="0.2">
      <c r="A367" s="7">
        <v>346</v>
      </c>
      <c r="B367" s="7">
        <v>173</v>
      </c>
      <c r="C367" s="7">
        <v>86.5</v>
      </c>
      <c r="D367" s="12">
        <f t="shared" si="104"/>
        <v>28.833333333333332</v>
      </c>
      <c r="E367" s="29">
        <f t="shared" si="103"/>
        <v>0</v>
      </c>
      <c r="F367" s="2">
        <f t="shared" si="105"/>
        <v>0</v>
      </c>
      <c r="G367" s="2">
        <f t="shared" si="113"/>
        <v>0</v>
      </c>
      <c r="H367" s="2">
        <f t="shared" si="114"/>
        <v>0</v>
      </c>
      <c r="I367" s="2">
        <f t="shared" si="102"/>
        <v>0</v>
      </c>
      <c r="J367" s="2">
        <f t="shared" si="120"/>
        <v>0</v>
      </c>
      <c r="K367" s="2">
        <f t="shared" si="106"/>
        <v>0</v>
      </c>
      <c r="L367" s="2">
        <f t="shared" si="106"/>
        <v>0</v>
      </c>
      <c r="M367" s="2"/>
      <c r="N367" s="28">
        <f t="shared" si="121"/>
        <v>0</v>
      </c>
      <c r="O367" s="2">
        <f t="shared" si="115"/>
        <v>0</v>
      </c>
      <c r="P367" s="2">
        <f t="shared" si="116"/>
        <v>0</v>
      </c>
      <c r="R367">
        <f t="shared" si="117"/>
        <v>346</v>
      </c>
      <c r="S367" s="89">
        <f t="shared" si="107"/>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8"/>
        <v>0.10937182327594996</v>
      </c>
      <c r="Y367" s="66">
        <f t="shared" si="108"/>
        <v>0</v>
      </c>
      <c r="Z367" s="72">
        <f t="shared" si="109"/>
        <v>0</v>
      </c>
      <c r="AA367" s="79">
        <f t="shared" si="110"/>
        <v>0</v>
      </c>
      <c r="AB367" s="81">
        <f t="shared" si="119"/>
        <v>0</v>
      </c>
      <c r="AD367" s="95">
        <f>locallinterp(R367,'BBG rates'!$N$10:$N$369,'BBG rates'!$P$10:$P$369)</f>
        <v>28.786875680220419</v>
      </c>
      <c r="AI367" s="185">
        <f t="shared" si="111"/>
        <v>346</v>
      </c>
      <c r="AJ367" s="127">
        <f>locallinterp(MIN(AI367,CAP_Senior*12),'BBG rates'!$X$24:$X$65,'BBG rates'!$Y$24:$Y$65)</f>
        <v>67.918742488467984</v>
      </c>
      <c r="AK367" s="127">
        <f>locallinterp(MIN(AI367,CAP_CB*12),'BBG rates'!$AA$25:$AA$40,'BBG rates'!$AC$25:$AC$40)</f>
        <v>11</v>
      </c>
      <c r="AL367" s="144">
        <f t="shared" si="112"/>
        <v>20.676186223039558</v>
      </c>
      <c r="AM367" s="142">
        <f>(SUMPRODUCT(AL367:AL$381,G367:G$381)+SUMPRODUCT(AL367:AL$381,H367:H$381))/12</f>
        <v>0</v>
      </c>
    </row>
    <row r="368" spans="1:39" x14ac:dyDescent="0.2">
      <c r="A368" s="7">
        <v>347</v>
      </c>
      <c r="B368" s="7">
        <v>173.5</v>
      </c>
      <c r="C368" s="7">
        <v>86.75</v>
      </c>
      <c r="D368" s="12">
        <f t="shared" si="104"/>
        <v>28.916666666666668</v>
      </c>
      <c r="E368" s="29">
        <f t="shared" si="103"/>
        <v>0</v>
      </c>
      <c r="F368" s="2">
        <f t="shared" si="105"/>
        <v>0</v>
      </c>
      <c r="G368" s="2">
        <f t="shared" si="113"/>
        <v>0</v>
      </c>
      <c r="H368" s="2">
        <f t="shared" si="114"/>
        <v>0</v>
      </c>
      <c r="I368" s="2">
        <f t="shared" si="102"/>
        <v>0</v>
      </c>
      <c r="J368" s="2">
        <f t="shared" si="120"/>
        <v>0</v>
      </c>
      <c r="K368" s="2">
        <f t="shared" si="106"/>
        <v>0</v>
      </c>
      <c r="L368" s="2">
        <f t="shared" si="106"/>
        <v>0</v>
      </c>
      <c r="M368" s="2"/>
      <c r="N368" s="28">
        <f t="shared" si="121"/>
        <v>0</v>
      </c>
      <c r="O368" s="2">
        <f t="shared" si="115"/>
        <v>0</v>
      </c>
      <c r="P368" s="2">
        <f t="shared" si="116"/>
        <v>0</v>
      </c>
      <c r="R368">
        <f t="shared" si="117"/>
        <v>347</v>
      </c>
      <c r="S368" s="89">
        <f t="shared" si="107"/>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8"/>
        <v>0.10909876348810243</v>
      </c>
      <c r="Y368" s="66">
        <f t="shared" si="108"/>
        <v>0</v>
      </c>
      <c r="Z368" s="72">
        <f t="shared" si="109"/>
        <v>0</v>
      </c>
      <c r="AA368" s="79">
        <f t="shared" si="110"/>
        <v>0</v>
      </c>
      <c r="AB368" s="81">
        <f t="shared" si="119"/>
        <v>0</v>
      </c>
      <c r="AD368" s="95">
        <f>locallinterp(R368,'BBG rates'!$N$10:$N$369,'BBG rates'!$P$10:$P$369)</f>
        <v>28.867516395620996</v>
      </c>
      <c r="AI368" s="185">
        <f t="shared" si="111"/>
        <v>347</v>
      </c>
      <c r="AJ368" s="127">
        <f>locallinterp(MIN(AI368,CAP_Senior*12),'BBG rates'!$X$24:$X$65,'BBG rates'!$Y$24:$Y$65)</f>
        <v>67.918742488467984</v>
      </c>
      <c r="AK368" s="127">
        <f>locallinterp(MIN(AI368,CAP_CB*12),'BBG rates'!$AA$25:$AA$40,'BBG rates'!$AC$25:$AC$40)</f>
        <v>11</v>
      </c>
      <c r="AL368" s="144">
        <f t="shared" si="112"/>
        <v>20.676186223039558</v>
      </c>
      <c r="AM368" s="142">
        <f>(SUMPRODUCT(AL368:AL$381,G368:G$381)+SUMPRODUCT(AL368:AL$381,H368:H$381))/12</f>
        <v>0</v>
      </c>
    </row>
    <row r="369" spans="1:39" x14ac:dyDescent="0.2">
      <c r="A369" s="7">
        <v>348</v>
      </c>
      <c r="B369" s="7">
        <v>174</v>
      </c>
      <c r="C369" s="7">
        <v>87</v>
      </c>
      <c r="D369" s="12">
        <f t="shared" si="104"/>
        <v>29</v>
      </c>
      <c r="E369" s="29">
        <f t="shared" si="103"/>
        <v>0</v>
      </c>
      <c r="F369" s="2">
        <f t="shared" si="105"/>
        <v>0</v>
      </c>
      <c r="G369" s="2">
        <f t="shared" si="113"/>
        <v>0</v>
      </c>
      <c r="H369" s="2">
        <f t="shared" si="114"/>
        <v>0</v>
      </c>
      <c r="I369" s="2">
        <f t="shared" si="102"/>
        <v>0</v>
      </c>
      <c r="J369" s="2">
        <f t="shared" si="120"/>
        <v>0</v>
      </c>
      <c r="K369" s="2">
        <f t="shared" si="106"/>
        <v>0</v>
      </c>
      <c r="L369" s="2">
        <f t="shared" si="106"/>
        <v>0</v>
      </c>
      <c r="M369" s="2"/>
      <c r="N369" s="28">
        <f t="shared" si="121"/>
        <v>0</v>
      </c>
      <c r="O369" s="2">
        <f t="shared" si="115"/>
        <v>0</v>
      </c>
      <c r="P369" s="2">
        <f t="shared" si="116"/>
        <v>0</v>
      </c>
      <c r="R369">
        <f t="shared" si="117"/>
        <v>348</v>
      </c>
      <c r="S369" s="89">
        <f t="shared" si="107"/>
        <v>0</v>
      </c>
      <c r="T369" s="89">
        <f>IF(AND(S369=0,S368&gt;0),SUM($G369:$H$381),S369)</f>
        <v>0</v>
      </c>
      <c r="U369" s="82">
        <f>SUM(T369:T$381)</f>
        <v>0</v>
      </c>
      <c r="V369" s="68">
        <f>localspline(R369,'BBG rates'!$G$10:$G$27,'BBG rates'!$K$10:$K$27)</f>
        <v>0.9677059166478873</v>
      </c>
      <c r="W369" s="68">
        <f>locallinterp(R369,'BBG rates'!$G$10:$G$27,'BBG rates'!$J$10:$J$27)</f>
        <v>0.10888</v>
      </c>
      <c r="X369" s="56">
        <f t="shared" si="118"/>
        <v>0.10882570301706807</v>
      </c>
      <c r="Y369" s="66">
        <f t="shared" si="108"/>
        <v>0</v>
      </c>
      <c r="Z369" s="72">
        <f t="shared" si="109"/>
        <v>0</v>
      </c>
      <c r="AA369" s="79">
        <f t="shared" si="110"/>
        <v>0</v>
      </c>
      <c r="AB369" s="81">
        <f t="shared" si="119"/>
        <v>0</v>
      </c>
      <c r="AD369" s="95">
        <f>locallinterp(R369,'BBG rates'!$N$10:$N$369,'BBG rates'!$P$10:$P$369)</f>
        <v>28.948158555341653</v>
      </c>
      <c r="AI369" s="185">
        <f t="shared" si="111"/>
        <v>348</v>
      </c>
      <c r="AJ369" s="127">
        <f>locallinterp(MIN(AI369,CAP_Senior*12),'BBG rates'!$X$24:$X$65,'BBG rates'!$Y$24:$Y$65)</f>
        <v>67.918742488467984</v>
      </c>
      <c r="AK369" s="127">
        <f>locallinterp(MIN(AI369,CAP_CB*12),'BBG rates'!$AA$25:$AA$40,'BBG rates'!$AC$25:$AC$40)</f>
        <v>11</v>
      </c>
      <c r="AL369" s="144">
        <f t="shared" si="112"/>
        <v>20.676186223039558</v>
      </c>
      <c r="AM369" s="142">
        <f>(SUMPRODUCT(AL369:AL$381,G369:G$381)+SUMPRODUCT(AL369:AL$381,H369:H$381))/12</f>
        <v>0</v>
      </c>
    </row>
    <row r="370" spans="1:39" x14ac:dyDescent="0.2">
      <c r="A370" s="7">
        <v>349</v>
      </c>
      <c r="B370" s="7">
        <v>174.5</v>
      </c>
      <c r="C370" s="7">
        <v>87.25</v>
      </c>
      <c r="D370" s="12">
        <f t="shared" si="104"/>
        <v>29.083333333333332</v>
      </c>
      <c r="E370" s="29">
        <f t="shared" si="103"/>
        <v>0</v>
      </c>
      <c r="F370" s="2">
        <f t="shared" si="105"/>
        <v>0</v>
      </c>
      <c r="G370" s="2">
        <f t="shared" si="113"/>
        <v>0</v>
      </c>
      <c r="H370" s="2">
        <f t="shared" si="114"/>
        <v>0</v>
      </c>
      <c r="I370" s="2">
        <f t="shared" si="102"/>
        <v>0</v>
      </c>
      <c r="J370" s="2">
        <f t="shared" si="120"/>
        <v>0</v>
      </c>
      <c r="K370" s="2">
        <f t="shared" si="106"/>
        <v>0</v>
      </c>
      <c r="L370" s="2">
        <f t="shared" si="106"/>
        <v>0</v>
      </c>
      <c r="M370" s="2"/>
      <c r="N370" s="28">
        <f t="shared" si="121"/>
        <v>0</v>
      </c>
      <c r="O370" s="2">
        <f t="shared" si="115"/>
        <v>0</v>
      </c>
      <c r="P370" s="2">
        <f t="shared" si="116"/>
        <v>0</v>
      </c>
      <c r="R370">
        <f t="shared" si="117"/>
        <v>349</v>
      </c>
      <c r="S370" s="89">
        <f t="shared" si="107"/>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8"/>
        <v>0.1085526418625804</v>
      </c>
      <c r="Y370" s="66">
        <f t="shared" si="108"/>
        <v>0</v>
      </c>
      <c r="Z370" s="72">
        <f t="shared" si="109"/>
        <v>0</v>
      </c>
      <c r="AA370" s="79">
        <f t="shared" si="110"/>
        <v>0</v>
      </c>
      <c r="AB370" s="81">
        <f t="shared" si="119"/>
        <v>0</v>
      </c>
      <c r="AD370" s="95">
        <f>locallinterp(R370,'BBG rates'!$N$10:$N$369,'BBG rates'!$P$10:$P$369)</f>
        <v>29.028802223792926</v>
      </c>
      <c r="AI370" s="185">
        <f t="shared" si="111"/>
        <v>349</v>
      </c>
      <c r="AJ370" s="127">
        <f>locallinterp(MIN(AI370,CAP_Senior*12),'BBG rates'!$X$24:$X$65,'BBG rates'!$Y$24:$Y$65)</f>
        <v>67.918742488467984</v>
      </c>
      <c r="AK370" s="127">
        <f>locallinterp(MIN(AI370,CAP_CB*12),'BBG rates'!$AA$25:$AA$40,'BBG rates'!$AC$25:$AC$40)</f>
        <v>11</v>
      </c>
      <c r="AL370" s="144">
        <f t="shared" si="112"/>
        <v>20.676186223039558</v>
      </c>
      <c r="AM370" s="142">
        <f>(SUMPRODUCT(AL370:AL$381,G370:G$381)+SUMPRODUCT(AL370:AL$381,H370:H$381))/12</f>
        <v>0</v>
      </c>
    </row>
    <row r="371" spans="1:39" x14ac:dyDescent="0.2">
      <c r="A371" s="7">
        <v>350</v>
      </c>
      <c r="B371" s="7">
        <v>175</v>
      </c>
      <c r="C371" s="7">
        <v>87.5</v>
      </c>
      <c r="D371" s="12">
        <f t="shared" si="104"/>
        <v>29.166666666666668</v>
      </c>
      <c r="E371" s="29">
        <f t="shared" si="103"/>
        <v>0</v>
      </c>
      <c r="F371" s="2">
        <f t="shared" si="105"/>
        <v>0</v>
      </c>
      <c r="G371" s="2">
        <f t="shared" si="113"/>
        <v>0</v>
      </c>
      <c r="H371" s="2">
        <f t="shared" si="114"/>
        <v>0</v>
      </c>
      <c r="I371" s="2">
        <f t="shared" si="102"/>
        <v>0</v>
      </c>
      <c r="J371" s="2">
        <f t="shared" si="120"/>
        <v>0</v>
      </c>
      <c r="K371" s="2">
        <f t="shared" si="106"/>
        <v>0</v>
      </c>
      <c r="L371" s="2">
        <f t="shared" si="106"/>
        <v>0</v>
      </c>
      <c r="M371" s="2"/>
      <c r="N371" s="28">
        <f t="shared" si="121"/>
        <v>0</v>
      </c>
      <c r="O371" s="2">
        <f t="shared" si="115"/>
        <v>0</v>
      </c>
      <c r="P371" s="2">
        <f t="shared" si="116"/>
        <v>0</v>
      </c>
      <c r="R371">
        <f t="shared" si="117"/>
        <v>350</v>
      </c>
      <c r="S371" s="89">
        <f t="shared" si="107"/>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8"/>
        <v>0.10827958002463944</v>
      </c>
      <c r="Y371" s="66">
        <f t="shared" si="108"/>
        <v>0</v>
      </c>
      <c r="Z371" s="72">
        <f t="shared" si="109"/>
        <v>0</v>
      </c>
      <c r="AA371" s="79">
        <f t="shared" si="110"/>
        <v>0</v>
      </c>
      <c r="AB371" s="81">
        <f t="shared" si="119"/>
        <v>0</v>
      </c>
      <c r="AD371" s="95">
        <f>locallinterp(R371,'BBG rates'!$N$10:$N$369,'BBG rates'!$P$10:$P$369)</f>
        <v>29.109447462397856</v>
      </c>
      <c r="AI371" s="185">
        <f t="shared" si="111"/>
        <v>350</v>
      </c>
      <c r="AJ371" s="127">
        <f>locallinterp(MIN(AI371,CAP_Senior*12),'BBG rates'!$X$24:$X$65,'BBG rates'!$Y$24:$Y$65)</f>
        <v>67.918742488467984</v>
      </c>
      <c r="AK371" s="127">
        <f>locallinterp(MIN(AI371,CAP_CB*12),'BBG rates'!$AA$25:$AA$40,'BBG rates'!$AC$25:$AC$40)</f>
        <v>11</v>
      </c>
      <c r="AL371" s="144">
        <f t="shared" si="112"/>
        <v>20.676186223039558</v>
      </c>
      <c r="AM371" s="142">
        <f>(SUMPRODUCT(AL371:AL$381,G371:G$381)+SUMPRODUCT(AL371:AL$381,H371:H$381))/12</f>
        <v>0</v>
      </c>
    </row>
    <row r="372" spans="1:39" x14ac:dyDescent="0.2">
      <c r="A372" s="7">
        <v>351</v>
      </c>
      <c r="B372" s="7">
        <v>175.5</v>
      </c>
      <c r="C372" s="7">
        <v>87.75</v>
      </c>
      <c r="D372" s="12">
        <f t="shared" si="104"/>
        <v>29.25</v>
      </c>
      <c r="E372" s="29">
        <f t="shared" si="103"/>
        <v>0</v>
      </c>
      <c r="F372" s="2">
        <f t="shared" si="105"/>
        <v>0</v>
      </c>
      <c r="G372" s="2">
        <f t="shared" si="113"/>
        <v>0</v>
      </c>
      <c r="H372" s="2">
        <f t="shared" si="114"/>
        <v>0</v>
      </c>
      <c r="I372" s="2">
        <f t="shared" si="102"/>
        <v>0</v>
      </c>
      <c r="J372" s="2">
        <f t="shared" si="120"/>
        <v>0</v>
      </c>
      <c r="K372" s="2">
        <f t="shared" si="106"/>
        <v>0</v>
      </c>
      <c r="L372" s="2">
        <f t="shared" si="106"/>
        <v>0</v>
      </c>
      <c r="M372" s="2"/>
      <c r="N372" s="28">
        <f t="shared" si="121"/>
        <v>0</v>
      </c>
      <c r="O372" s="2">
        <f t="shared" si="115"/>
        <v>0</v>
      </c>
      <c r="P372" s="2">
        <f t="shared" si="116"/>
        <v>0</v>
      </c>
      <c r="R372">
        <f t="shared" si="117"/>
        <v>351</v>
      </c>
      <c r="S372" s="89">
        <f t="shared" si="107"/>
        <v>0</v>
      </c>
      <c r="T372" s="89">
        <f>IF(AND(S372=0,S371&gt;0),SUM($G372:$H$381),S372)</f>
        <v>0</v>
      </c>
      <c r="U372" s="82">
        <f>SUM(T372:T$381)</f>
        <v>0</v>
      </c>
      <c r="V372" s="68">
        <f>localspline(R372,'BBG rates'!$G$10:$G$27,'BBG rates'!$K$10:$K$27)</f>
        <v>0.9677623616260177</v>
      </c>
      <c r="W372" s="68">
        <f>locallinterp(R372,'BBG rates'!$G$10:$G$27,'BBG rates'!$J$10:$J$27)</f>
        <v>0.10806</v>
      </c>
      <c r="X372" s="56">
        <f t="shared" si="118"/>
        <v>0.10800651750324519</v>
      </c>
      <c r="Y372" s="66">
        <f t="shared" si="108"/>
        <v>0</v>
      </c>
      <c r="Z372" s="72">
        <f t="shared" si="109"/>
        <v>0</v>
      </c>
      <c r="AA372" s="79">
        <f t="shared" si="110"/>
        <v>0</v>
      </c>
      <c r="AB372" s="81">
        <f t="shared" si="119"/>
        <v>0</v>
      </c>
      <c r="AD372" s="95">
        <f>locallinterp(R372,'BBG rates'!$N$10:$N$369,'BBG rates'!$P$10:$P$369)</f>
        <v>29.190094325866692</v>
      </c>
      <c r="AI372" s="185">
        <f t="shared" si="111"/>
        <v>351</v>
      </c>
      <c r="AJ372" s="127">
        <f>locallinterp(MIN(AI372,CAP_Senior*12),'BBG rates'!$X$24:$X$65,'BBG rates'!$Y$24:$Y$65)</f>
        <v>67.918742488467984</v>
      </c>
      <c r="AK372" s="127">
        <f>locallinterp(MIN(AI372,CAP_CB*12),'BBG rates'!$AA$25:$AA$40,'BBG rates'!$AC$25:$AC$40)</f>
        <v>11</v>
      </c>
      <c r="AL372" s="144">
        <f t="shared" si="112"/>
        <v>20.676186223039558</v>
      </c>
      <c r="AM372" s="142">
        <f>(SUMPRODUCT(AL372:AL$381,G372:G$381)+SUMPRODUCT(AL372:AL$381,H372:H$381))/12</f>
        <v>0</v>
      </c>
    </row>
    <row r="373" spans="1:39" x14ac:dyDescent="0.2">
      <c r="A373" s="7">
        <v>352</v>
      </c>
      <c r="B373" s="7">
        <v>176</v>
      </c>
      <c r="C373" s="7">
        <v>88</v>
      </c>
      <c r="D373" s="12">
        <f t="shared" si="104"/>
        <v>29.333333333333332</v>
      </c>
      <c r="E373" s="29">
        <f t="shared" si="103"/>
        <v>0</v>
      </c>
      <c r="F373" s="2">
        <f t="shared" si="105"/>
        <v>0</v>
      </c>
      <c r="G373" s="2">
        <f t="shared" si="113"/>
        <v>0</v>
      </c>
      <c r="H373" s="2">
        <f t="shared" si="114"/>
        <v>0</v>
      </c>
      <c r="I373" s="2">
        <f t="shared" si="102"/>
        <v>0</v>
      </c>
      <c r="J373" s="2">
        <f t="shared" si="120"/>
        <v>0</v>
      </c>
      <c r="K373" s="2">
        <f t="shared" si="106"/>
        <v>0</v>
      </c>
      <c r="L373" s="2">
        <f t="shared" si="106"/>
        <v>0</v>
      </c>
      <c r="M373" s="2"/>
      <c r="N373" s="28">
        <f t="shared" si="121"/>
        <v>0</v>
      </c>
      <c r="O373" s="2">
        <f t="shared" si="115"/>
        <v>0</v>
      </c>
      <c r="P373" s="2">
        <f t="shared" si="116"/>
        <v>0</v>
      </c>
      <c r="R373">
        <f t="shared" si="117"/>
        <v>352</v>
      </c>
      <c r="S373" s="89">
        <f t="shared" si="107"/>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8"/>
        <v>0.10773345429839765</v>
      </c>
      <c r="Y373" s="66">
        <f t="shared" si="108"/>
        <v>0</v>
      </c>
      <c r="Z373" s="72">
        <f t="shared" si="109"/>
        <v>0</v>
      </c>
      <c r="AA373" s="79">
        <f t="shared" si="110"/>
        <v>0</v>
      </c>
      <c r="AB373" s="81">
        <f t="shared" si="119"/>
        <v>0</v>
      </c>
      <c r="AD373" s="95">
        <f>locallinterp(R373,'BBG rates'!$N$10:$N$369,'BBG rates'!$P$10:$P$369)</f>
        <v>29.270742862196897</v>
      </c>
      <c r="AI373" s="185">
        <f t="shared" si="111"/>
        <v>352</v>
      </c>
      <c r="AJ373" s="127">
        <f>locallinterp(MIN(AI373,CAP_Senior*12),'BBG rates'!$X$24:$X$65,'BBG rates'!$Y$24:$Y$65)</f>
        <v>67.918742488467984</v>
      </c>
      <c r="AK373" s="127">
        <f>locallinterp(MIN(AI373,CAP_CB*12),'BBG rates'!$AA$25:$AA$40,'BBG rates'!$AC$25:$AC$40)</f>
        <v>11</v>
      </c>
      <c r="AL373" s="144">
        <f t="shared" si="112"/>
        <v>20.676186223039558</v>
      </c>
      <c r="AM373" s="142">
        <f>(SUMPRODUCT(AL373:AL$381,G373:G$381)+SUMPRODUCT(AL373:AL$381,H373:H$381))/12</f>
        <v>0</v>
      </c>
    </row>
    <row r="374" spans="1:39" x14ac:dyDescent="0.2">
      <c r="A374" s="7">
        <v>353</v>
      </c>
      <c r="B374" s="7">
        <v>176.5</v>
      </c>
      <c r="C374" s="7">
        <v>88.25</v>
      </c>
      <c r="D374" s="12">
        <f t="shared" si="104"/>
        <v>29.416666666666668</v>
      </c>
      <c r="E374" s="29">
        <f t="shared" si="103"/>
        <v>0</v>
      </c>
      <c r="F374" s="2">
        <f t="shared" si="105"/>
        <v>0</v>
      </c>
      <c r="G374" s="2">
        <f t="shared" si="113"/>
        <v>0</v>
      </c>
      <c r="H374" s="2">
        <f t="shared" si="114"/>
        <v>0</v>
      </c>
      <c r="I374" s="2">
        <f t="shared" si="102"/>
        <v>0</v>
      </c>
      <c r="J374" s="2">
        <f t="shared" si="120"/>
        <v>0</v>
      </c>
      <c r="K374" s="2">
        <f t="shared" si="106"/>
        <v>0</v>
      </c>
      <c r="L374" s="2">
        <f t="shared" si="106"/>
        <v>0</v>
      </c>
      <c r="M374" s="2"/>
      <c r="N374" s="28">
        <f t="shared" si="121"/>
        <v>0</v>
      </c>
      <c r="O374" s="2">
        <f t="shared" si="115"/>
        <v>0</v>
      </c>
      <c r="P374" s="2">
        <f t="shared" si="116"/>
        <v>0</v>
      </c>
      <c r="R374">
        <f t="shared" si="117"/>
        <v>353</v>
      </c>
      <c r="S374" s="89">
        <f t="shared" si="107"/>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8"/>
        <v>0.10746039041036326</v>
      </c>
      <c r="Y374" s="66">
        <f t="shared" si="108"/>
        <v>0</v>
      </c>
      <c r="Z374" s="72">
        <f t="shared" si="109"/>
        <v>0</v>
      </c>
      <c r="AA374" s="79">
        <f t="shared" si="110"/>
        <v>0</v>
      </c>
      <c r="AB374" s="81">
        <f t="shared" si="119"/>
        <v>0</v>
      </c>
      <c r="AD374" s="95">
        <f>locallinterp(R374,'BBG rates'!$N$10:$N$369,'BBG rates'!$P$10:$P$369)</f>
        <v>29.351393115778961</v>
      </c>
      <c r="AI374" s="185">
        <f t="shared" si="111"/>
        <v>353</v>
      </c>
      <c r="AJ374" s="127">
        <f>locallinterp(MIN(AI374,CAP_Senior*12),'BBG rates'!$X$24:$X$65,'BBG rates'!$Y$24:$Y$65)</f>
        <v>67.918742488467984</v>
      </c>
      <c r="AK374" s="127">
        <f>locallinterp(MIN(AI374,CAP_CB*12),'BBG rates'!$AA$25:$AA$40,'BBG rates'!$AC$25:$AC$40)</f>
        <v>11</v>
      </c>
      <c r="AL374" s="144">
        <f t="shared" si="112"/>
        <v>20.676186223039558</v>
      </c>
      <c r="AM374" s="142">
        <f>(SUMPRODUCT(AL374:AL$381,G374:G$381)+SUMPRODUCT(AL374:AL$381,H374:H$381))/12</f>
        <v>0</v>
      </c>
    </row>
    <row r="375" spans="1:39" x14ac:dyDescent="0.2">
      <c r="A375" s="7">
        <v>354</v>
      </c>
      <c r="B375" s="7">
        <v>177</v>
      </c>
      <c r="C375" s="7">
        <v>88.5</v>
      </c>
      <c r="D375" s="12">
        <f t="shared" si="104"/>
        <v>29.5</v>
      </c>
      <c r="E375" s="29">
        <f t="shared" si="103"/>
        <v>0</v>
      </c>
      <c r="F375" s="2">
        <f t="shared" si="105"/>
        <v>0</v>
      </c>
      <c r="G375" s="2">
        <f t="shared" si="113"/>
        <v>0</v>
      </c>
      <c r="H375" s="2">
        <f t="shared" si="114"/>
        <v>0</v>
      </c>
      <c r="I375" s="2">
        <f t="shared" si="102"/>
        <v>0</v>
      </c>
      <c r="J375" s="2">
        <f t="shared" si="120"/>
        <v>0</v>
      </c>
      <c r="K375" s="2">
        <f t="shared" si="106"/>
        <v>0</v>
      </c>
      <c r="L375" s="2">
        <f t="shared" si="106"/>
        <v>0</v>
      </c>
      <c r="M375" s="2"/>
      <c r="N375" s="28">
        <f t="shared" si="121"/>
        <v>0</v>
      </c>
      <c r="O375" s="2">
        <f t="shared" si="115"/>
        <v>0</v>
      </c>
      <c r="P375" s="2">
        <f t="shared" si="116"/>
        <v>0</v>
      </c>
      <c r="R375">
        <f t="shared" si="117"/>
        <v>354</v>
      </c>
      <c r="S375" s="89">
        <f t="shared" si="107"/>
        <v>0</v>
      </c>
      <c r="T375" s="89">
        <f>IF(AND(S375=0,S374&gt;0),SUM($G375:$H$381),S375)</f>
        <v>0</v>
      </c>
      <c r="U375" s="82">
        <f>SUM(T375:T$381)</f>
        <v>0</v>
      </c>
      <c r="V375" s="68">
        <f>localspline(R375,'BBG rates'!$G$10:$G$27,'BBG rates'!$K$10:$K$27)</f>
        <v>0.9678241095565171</v>
      </c>
      <c r="W375" s="68">
        <f>locallinterp(R375,'BBG rates'!$G$10:$G$27,'BBG rates'!$J$10:$J$27)</f>
        <v>0.10724</v>
      </c>
      <c r="X375" s="56">
        <f t="shared" si="118"/>
        <v>0.10718732583860913</v>
      </c>
      <c r="Y375" s="66">
        <f t="shared" si="108"/>
        <v>0</v>
      </c>
      <c r="Z375" s="72">
        <f t="shared" si="109"/>
        <v>0</v>
      </c>
      <c r="AA375" s="79">
        <f t="shared" si="110"/>
        <v>0</v>
      </c>
      <c r="AB375" s="81">
        <f t="shared" si="119"/>
        <v>0</v>
      </c>
      <c r="AD375" s="95">
        <f>locallinterp(R375,'BBG rates'!$N$10:$N$369,'BBG rates'!$P$10:$P$369)</f>
        <v>29.432045124908672</v>
      </c>
      <c r="AI375" s="185">
        <f t="shared" si="111"/>
        <v>354</v>
      </c>
      <c r="AJ375" s="127">
        <f>locallinterp(MIN(AI375,CAP_Senior*12),'BBG rates'!$X$24:$X$65,'BBG rates'!$Y$24:$Y$65)</f>
        <v>67.918742488467984</v>
      </c>
      <c r="AK375" s="127">
        <f>locallinterp(MIN(AI375,CAP_CB*12),'BBG rates'!$AA$25:$AA$40,'BBG rates'!$AC$25:$AC$40)</f>
        <v>11</v>
      </c>
      <c r="AL375" s="144">
        <f t="shared" si="112"/>
        <v>20.676186223039558</v>
      </c>
      <c r="AM375" s="142">
        <f>(SUMPRODUCT(AL375:AL$381,G375:G$381)+SUMPRODUCT(AL375:AL$381,H375:H$381))/12</f>
        <v>0</v>
      </c>
    </row>
    <row r="376" spans="1:39" x14ac:dyDescent="0.2">
      <c r="A376" s="7">
        <v>355</v>
      </c>
      <c r="B376" s="7">
        <v>177.5</v>
      </c>
      <c r="C376" s="7">
        <v>88.75</v>
      </c>
      <c r="D376" s="12">
        <f t="shared" si="104"/>
        <v>29.583333333333332</v>
      </c>
      <c r="E376" s="29">
        <f t="shared" si="103"/>
        <v>0</v>
      </c>
      <c r="F376" s="2">
        <f t="shared" si="105"/>
        <v>0</v>
      </c>
      <c r="G376" s="2">
        <f t="shared" si="113"/>
        <v>0</v>
      </c>
      <c r="H376" s="2">
        <f t="shared" si="114"/>
        <v>0</v>
      </c>
      <c r="I376" s="2">
        <f t="shared" si="102"/>
        <v>0</v>
      </c>
      <c r="J376" s="2">
        <f t="shared" si="120"/>
        <v>0</v>
      </c>
      <c r="K376" s="2">
        <f t="shared" si="106"/>
        <v>0</v>
      </c>
      <c r="L376" s="2">
        <f t="shared" si="106"/>
        <v>0</v>
      </c>
      <c r="M376" s="2"/>
      <c r="N376" s="28">
        <f t="shared" si="121"/>
        <v>0</v>
      </c>
      <c r="O376" s="2">
        <f t="shared" si="115"/>
        <v>0</v>
      </c>
      <c r="P376" s="2">
        <f t="shared" si="116"/>
        <v>0</v>
      </c>
      <c r="R376">
        <f t="shared" si="117"/>
        <v>355</v>
      </c>
      <c r="S376" s="89">
        <f t="shared" si="107"/>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8"/>
        <v>0.1069142605834017</v>
      </c>
      <c r="Y376" s="66">
        <f t="shared" si="108"/>
        <v>0</v>
      </c>
      <c r="Z376" s="72">
        <f t="shared" si="109"/>
        <v>0</v>
      </c>
      <c r="AA376" s="79">
        <f t="shared" si="110"/>
        <v>0</v>
      </c>
      <c r="AB376" s="81">
        <f t="shared" si="119"/>
        <v>0</v>
      </c>
      <c r="AD376" s="95">
        <f>locallinterp(R376,'BBG rates'!$N$10:$N$369,'BBG rates'!$P$10:$P$369)</f>
        <v>29.512698922412177</v>
      </c>
      <c r="AI376" s="185">
        <f t="shared" si="111"/>
        <v>355</v>
      </c>
      <c r="AJ376" s="127">
        <f>locallinterp(MIN(AI376,CAP_Senior*12),'BBG rates'!$X$24:$X$65,'BBG rates'!$Y$24:$Y$65)</f>
        <v>67.918742488467984</v>
      </c>
      <c r="AK376" s="127">
        <f>locallinterp(MIN(AI376,CAP_CB*12),'BBG rates'!$AA$25:$AA$40,'BBG rates'!$AC$25:$AC$40)</f>
        <v>11</v>
      </c>
      <c r="AL376" s="144">
        <f t="shared" si="112"/>
        <v>20.676186223039558</v>
      </c>
      <c r="AM376" s="142">
        <f>(SUMPRODUCT(AL376:AL$381,G376:G$381)+SUMPRODUCT(AL376:AL$381,H376:H$381))/12</f>
        <v>0</v>
      </c>
    </row>
    <row r="377" spans="1:39" x14ac:dyDescent="0.2">
      <c r="A377" s="7">
        <v>356</v>
      </c>
      <c r="B377" s="7">
        <v>178</v>
      </c>
      <c r="C377" s="7">
        <v>89</v>
      </c>
      <c r="D377" s="12">
        <f t="shared" si="104"/>
        <v>29.666666666666668</v>
      </c>
      <c r="E377" s="29">
        <f t="shared" si="103"/>
        <v>0</v>
      </c>
      <c r="F377" s="2">
        <f t="shared" si="105"/>
        <v>0</v>
      </c>
      <c r="G377" s="2">
        <f t="shared" si="113"/>
        <v>0</v>
      </c>
      <c r="H377" s="2">
        <f t="shared" si="114"/>
        <v>0</v>
      </c>
      <c r="I377" s="2">
        <f t="shared" si="102"/>
        <v>0</v>
      </c>
      <c r="J377" s="2">
        <f t="shared" si="120"/>
        <v>0</v>
      </c>
      <c r="K377" s="2">
        <f t="shared" si="106"/>
        <v>0</v>
      </c>
      <c r="L377" s="2">
        <f t="shared" si="106"/>
        <v>0</v>
      </c>
      <c r="M377" s="2"/>
      <c r="N377" s="28">
        <f t="shared" si="121"/>
        <v>0</v>
      </c>
      <c r="O377" s="2">
        <f t="shared" si="115"/>
        <v>0</v>
      </c>
      <c r="P377" s="2">
        <f t="shared" si="116"/>
        <v>0</v>
      </c>
      <c r="R377">
        <f t="shared" si="117"/>
        <v>356</v>
      </c>
      <c r="S377" s="89">
        <f t="shared" si="107"/>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8"/>
        <v>0.10664119464474098</v>
      </c>
      <c r="Y377" s="66">
        <f t="shared" si="108"/>
        <v>0</v>
      </c>
      <c r="Z377" s="72">
        <f t="shared" si="109"/>
        <v>0</v>
      </c>
      <c r="AA377" s="79">
        <f t="shared" si="110"/>
        <v>0</v>
      </c>
      <c r="AB377" s="81">
        <f t="shared" si="119"/>
        <v>0</v>
      </c>
      <c r="AD377" s="95">
        <f>locallinterp(R377,'BBG rates'!$N$10:$N$369,'BBG rates'!$P$10:$P$369)</f>
        <v>29.593354535644604</v>
      </c>
      <c r="AI377" s="185">
        <f t="shared" si="111"/>
        <v>356</v>
      </c>
      <c r="AJ377" s="127">
        <f>locallinterp(MIN(AI377,CAP_Senior*12),'BBG rates'!$X$24:$X$65,'BBG rates'!$Y$24:$Y$65)</f>
        <v>67.918742488467984</v>
      </c>
      <c r="AK377" s="127">
        <f>locallinterp(MIN(AI377,CAP_CB*12),'BBG rates'!$AA$25:$AA$40,'BBG rates'!$AC$25:$AC$40)</f>
        <v>11</v>
      </c>
      <c r="AL377" s="144">
        <f t="shared" si="112"/>
        <v>20.676186223039558</v>
      </c>
      <c r="AM377" s="142">
        <f>(SUMPRODUCT(AL377:AL$381,G377:G$381)+SUMPRODUCT(AL377:AL$381,H377:H$381))/12</f>
        <v>0</v>
      </c>
    </row>
    <row r="378" spans="1:39" x14ac:dyDescent="0.2">
      <c r="A378" s="7">
        <v>357</v>
      </c>
      <c r="B378" s="7">
        <v>178.5</v>
      </c>
      <c r="C378" s="7">
        <v>89.25</v>
      </c>
      <c r="D378" s="12">
        <f t="shared" si="104"/>
        <v>29.75</v>
      </c>
      <c r="E378" s="29">
        <f t="shared" si="103"/>
        <v>0</v>
      </c>
      <c r="F378" s="2">
        <f t="shared" si="105"/>
        <v>0</v>
      </c>
      <c r="G378" s="2">
        <f t="shared" si="113"/>
        <v>0</v>
      </c>
      <c r="H378" s="2">
        <f t="shared" si="114"/>
        <v>0</v>
      </c>
      <c r="I378" s="2">
        <f t="shared" si="102"/>
        <v>0</v>
      </c>
      <c r="J378" s="2">
        <f t="shared" si="120"/>
        <v>0</v>
      </c>
      <c r="K378" s="2">
        <f t="shared" si="106"/>
        <v>0</v>
      </c>
      <c r="L378" s="2">
        <f t="shared" si="106"/>
        <v>0</v>
      </c>
      <c r="M378" s="2"/>
      <c r="N378" s="28">
        <f t="shared" si="121"/>
        <v>0</v>
      </c>
      <c r="O378" s="2">
        <f t="shared" si="115"/>
        <v>0</v>
      </c>
      <c r="P378" s="2">
        <f t="shared" si="116"/>
        <v>0</v>
      </c>
      <c r="R378">
        <f t="shared" si="117"/>
        <v>357</v>
      </c>
      <c r="S378" s="89">
        <f t="shared" si="107"/>
        <v>0</v>
      </c>
      <c r="T378" s="89">
        <f>IF(AND(S378=0,S377&gt;0),SUM($G378:$H$381),S378)</f>
        <v>0</v>
      </c>
      <c r="U378" s="82">
        <f>SUM(T378:T$381)</f>
        <v>0</v>
      </c>
      <c r="V378" s="68">
        <f>localspline(R378,'BBG rates'!$G$10:$G$27,'BBG rates'!$K$10:$K$27)</f>
        <v>0.96788941015412622</v>
      </c>
      <c r="W378" s="68">
        <f>locallinterp(R378,'BBG rates'!$G$10:$G$27,'BBG rates'!$J$10:$J$27)</f>
        <v>0.10642</v>
      </c>
      <c r="X378" s="56">
        <f t="shared" si="118"/>
        <v>0.10636812802289342</v>
      </c>
      <c r="Y378" s="66">
        <f t="shared" si="108"/>
        <v>0</v>
      </c>
      <c r="Z378" s="72">
        <f t="shared" si="109"/>
        <v>0</v>
      </c>
      <c r="AA378" s="79">
        <f t="shared" si="110"/>
        <v>0</v>
      </c>
      <c r="AB378" s="81">
        <f t="shared" si="119"/>
        <v>0</v>
      </c>
      <c r="AD378" s="95">
        <f>locallinterp(R378,'BBG rates'!$N$10:$N$369,'BBG rates'!$P$10:$P$369)</f>
        <v>29.674011986490783</v>
      </c>
      <c r="AI378" s="185">
        <f t="shared" si="111"/>
        <v>357</v>
      </c>
      <c r="AJ378" s="127">
        <f>locallinterp(MIN(AI378,CAP_Senior*12),'BBG rates'!$X$24:$X$65,'BBG rates'!$Y$24:$Y$65)</f>
        <v>67.918742488467984</v>
      </c>
      <c r="AK378" s="127">
        <f>locallinterp(MIN(AI378,CAP_CB*12),'BBG rates'!$AA$25:$AA$40,'BBG rates'!$AC$25:$AC$40)</f>
        <v>11</v>
      </c>
      <c r="AL378" s="144">
        <f t="shared" si="112"/>
        <v>20.676186223039558</v>
      </c>
      <c r="AM378" s="142">
        <f>(SUMPRODUCT(AL378:AL$381,G378:G$381)+SUMPRODUCT(AL378:AL$381,H378:H$381))/12</f>
        <v>0</v>
      </c>
    </row>
    <row r="379" spans="1:39" x14ac:dyDescent="0.2">
      <c r="A379" s="7">
        <v>358</v>
      </c>
      <c r="B379" s="7">
        <v>179</v>
      </c>
      <c r="C379" s="7">
        <v>89.5</v>
      </c>
      <c r="D379" s="12">
        <f t="shared" si="104"/>
        <v>29.833333333333332</v>
      </c>
      <c r="E379" s="29">
        <f t="shared" si="103"/>
        <v>0</v>
      </c>
      <c r="F379" s="2">
        <f t="shared" si="105"/>
        <v>0</v>
      </c>
      <c r="G379" s="2">
        <f t="shared" si="113"/>
        <v>0</v>
      </c>
      <c r="H379" s="2">
        <f t="shared" si="114"/>
        <v>0</v>
      </c>
      <c r="I379" s="2">
        <f t="shared" si="102"/>
        <v>0</v>
      </c>
      <c r="J379" s="2">
        <f t="shared" si="120"/>
        <v>0</v>
      </c>
      <c r="K379" s="2">
        <f t="shared" si="106"/>
        <v>0</v>
      </c>
      <c r="L379" s="2">
        <f t="shared" si="106"/>
        <v>0</v>
      </c>
      <c r="M379" s="2"/>
      <c r="N379" s="28">
        <f t="shared" si="121"/>
        <v>0</v>
      </c>
      <c r="O379" s="2">
        <f t="shared" si="115"/>
        <v>0</v>
      </c>
      <c r="P379" s="2">
        <f t="shared" si="116"/>
        <v>0</v>
      </c>
      <c r="R379">
        <f t="shared" si="117"/>
        <v>358</v>
      </c>
      <c r="S379" s="89">
        <f t="shared" si="107"/>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8"/>
        <v>0.10609506071732611</v>
      </c>
      <c r="Y379" s="66">
        <f t="shared" si="108"/>
        <v>0</v>
      </c>
      <c r="Z379" s="72">
        <f t="shared" si="109"/>
        <v>0</v>
      </c>
      <c r="AA379" s="79">
        <f t="shared" si="110"/>
        <v>0</v>
      </c>
      <c r="AB379" s="81">
        <f t="shared" si="119"/>
        <v>0</v>
      </c>
      <c r="AD379" s="95">
        <f>locallinterp(R379,'BBG rates'!$N$10:$N$369,'BBG rates'!$P$10:$P$369)</f>
        <v>29.75467129136306</v>
      </c>
      <c r="AI379" s="185">
        <f t="shared" si="111"/>
        <v>358</v>
      </c>
      <c r="AJ379" s="127">
        <f>locallinterp(MIN(AI379,CAP_Senior*12),'BBG rates'!$X$24:$X$65,'BBG rates'!$Y$24:$Y$65)</f>
        <v>67.918742488467984</v>
      </c>
      <c r="AK379" s="127">
        <f>locallinterp(MIN(AI379,CAP_CB*12),'BBG rates'!$AA$25:$AA$40,'BBG rates'!$AC$25:$AC$40)</f>
        <v>11</v>
      </c>
      <c r="AL379" s="144">
        <f t="shared" si="112"/>
        <v>20.676186223039558</v>
      </c>
      <c r="AM379" s="142">
        <f>(SUMPRODUCT(AL379:AL$381,G379:G$381)+SUMPRODUCT(AL379:AL$381,H379:H$381))/12</f>
        <v>0</v>
      </c>
    </row>
    <row r="380" spans="1:39" x14ac:dyDescent="0.2">
      <c r="A380" s="7">
        <v>359</v>
      </c>
      <c r="B380" s="7">
        <v>179.5</v>
      </c>
      <c r="C380" s="7">
        <v>89.75</v>
      </c>
      <c r="D380" s="12">
        <f t="shared" si="104"/>
        <v>29.916666666666668</v>
      </c>
      <c r="E380" s="29">
        <f t="shared" si="103"/>
        <v>0</v>
      </c>
      <c r="F380" s="2">
        <f t="shared" si="105"/>
        <v>0</v>
      </c>
      <c r="G380" s="2">
        <f t="shared" si="113"/>
        <v>0</v>
      </c>
      <c r="H380" s="2">
        <f t="shared" si="114"/>
        <v>0</v>
      </c>
      <c r="I380" s="2">
        <f t="shared" si="102"/>
        <v>0</v>
      </c>
      <c r="J380" s="2">
        <f t="shared" si="120"/>
        <v>0</v>
      </c>
      <c r="K380" s="2">
        <f t="shared" si="106"/>
        <v>0</v>
      </c>
      <c r="L380" s="2">
        <f t="shared" si="106"/>
        <v>0</v>
      </c>
      <c r="M380" s="2"/>
      <c r="N380" s="28">
        <f t="shared" si="121"/>
        <v>0</v>
      </c>
      <c r="O380" s="2">
        <f t="shared" si="115"/>
        <v>0</v>
      </c>
      <c r="P380" s="2">
        <f t="shared" si="116"/>
        <v>0</v>
      </c>
      <c r="R380">
        <f t="shared" si="117"/>
        <v>359</v>
      </c>
      <c r="S380" s="89">
        <f t="shared" si="107"/>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8"/>
        <v>0.1058219927283055</v>
      </c>
      <c r="Y380" s="66">
        <f t="shared" si="108"/>
        <v>0</v>
      </c>
      <c r="Z380" s="72">
        <f t="shared" si="109"/>
        <v>0</v>
      </c>
      <c r="AA380" s="79">
        <f t="shared" si="110"/>
        <v>0</v>
      </c>
      <c r="AB380" s="81">
        <f t="shared" si="119"/>
        <v>0</v>
      </c>
      <c r="AD380" s="95">
        <f>locallinterp(R380,'BBG rates'!$N$10:$N$369,'BBG rates'!$P$10:$P$369)</f>
        <v>29.835332461203858</v>
      </c>
      <c r="AI380" s="185">
        <f t="shared" si="111"/>
        <v>359</v>
      </c>
      <c r="AJ380" s="127">
        <f>locallinterp(MIN(AI380,CAP_Senior*12),'BBG rates'!$X$24:$X$65,'BBG rates'!$Y$24:$Y$65)</f>
        <v>67.918742488467984</v>
      </c>
      <c r="AK380" s="127">
        <f>locallinterp(MIN(AI380,CAP_CB*12),'BBG rates'!$AA$25:$AA$40,'BBG rates'!$AC$25:$AC$40)</f>
        <v>11</v>
      </c>
      <c r="AL380" s="144">
        <f t="shared" si="112"/>
        <v>20.676186223039558</v>
      </c>
      <c r="AM380" s="142">
        <f>(SUMPRODUCT(AL380:AL$381,G380:G$381)+SUMPRODUCT(AL380:AL$381,H380:H$381))/12</f>
        <v>0</v>
      </c>
    </row>
    <row r="381" spans="1:39" ht="13.5" thickBot="1" x14ac:dyDescent="0.25">
      <c r="A381" s="7">
        <v>360</v>
      </c>
      <c r="B381" s="7">
        <v>180</v>
      </c>
      <c r="C381" s="7">
        <v>90</v>
      </c>
      <c r="D381" s="12">
        <f t="shared" si="104"/>
        <v>30</v>
      </c>
      <c r="E381" s="29">
        <f t="shared" si="103"/>
        <v>0</v>
      </c>
      <c r="F381" s="2">
        <f t="shared" si="105"/>
        <v>0</v>
      </c>
      <c r="G381" s="2">
        <f t="shared" si="113"/>
        <v>0</v>
      </c>
      <c r="H381" s="2">
        <f t="shared" si="114"/>
        <v>0</v>
      </c>
      <c r="I381" s="2">
        <f t="shared" si="102"/>
        <v>0</v>
      </c>
      <c r="J381" s="2">
        <f t="shared" si="120"/>
        <v>0</v>
      </c>
      <c r="K381" s="2">
        <f t="shared" si="106"/>
        <v>0</v>
      </c>
      <c r="L381" s="2">
        <f t="shared" si="106"/>
        <v>0</v>
      </c>
      <c r="M381" s="2"/>
      <c r="N381" s="28">
        <f t="shared" si="121"/>
        <v>0</v>
      </c>
      <c r="O381" s="2">
        <f t="shared" si="115"/>
        <v>0</v>
      </c>
      <c r="P381" s="2">
        <f t="shared" si="116"/>
        <v>0</v>
      </c>
      <c r="R381">
        <f t="shared" si="117"/>
        <v>360</v>
      </c>
      <c r="S381" s="89">
        <f t="shared" si="107"/>
        <v>0</v>
      </c>
      <c r="T381" s="89">
        <f>IF(AND(S381=0,S380&gt;0),SUM($G381:$H$381),S381)</f>
        <v>0</v>
      </c>
      <c r="U381" s="83">
        <f>SUM(T381:T$381)</f>
        <v>0</v>
      </c>
      <c r="V381" s="68">
        <f>localspline(R381,'BBG rates'!$G$10:$G$27,'BBG rates'!$K$10:$K$27)</f>
        <v>0.96795648336410522</v>
      </c>
      <c r="W381" s="68">
        <f>locallinterp(R381,'BBG rates'!$G$10:$G$27,'BBG rates'!$J$10:$J$27)</f>
        <v>0.1056</v>
      </c>
      <c r="X381" s="56">
        <f t="shared" si="118"/>
        <v>0.10554892405583161</v>
      </c>
      <c r="Y381" s="66">
        <f>T381*X381%/12+X382</f>
        <v>0</v>
      </c>
      <c r="Z381" s="72">
        <f t="shared" si="109"/>
        <v>0</v>
      </c>
      <c r="AA381" s="80">
        <f t="shared" si="110"/>
        <v>0</v>
      </c>
      <c r="AB381" s="81">
        <f t="shared" si="119"/>
        <v>0</v>
      </c>
      <c r="AD381" s="95">
        <f>locallinterp(R381,'BBG rates'!$N$10:$N$369,'BBG rates'!$P$10:$P$369)</f>
        <v>29.915995501484201</v>
      </c>
      <c r="AI381" s="185">
        <f t="shared" si="111"/>
        <v>360</v>
      </c>
      <c r="AJ381" s="127">
        <f>locallinterp(MIN(AI381,CAP_Senior*12),'BBG rates'!$X$24:$X$65,'BBG rates'!$Y$24:$Y$65)</f>
        <v>67.918742488467984</v>
      </c>
      <c r="AK381" s="127">
        <f>locallinterp(MIN(AI381,CAP_CB*12),'BBG rates'!$AA$25:$AA$40,'BBG rates'!$AC$25:$AC$40)</f>
        <v>11</v>
      </c>
      <c r="AL381" s="144">
        <f t="shared" si="112"/>
        <v>20.676186223039558</v>
      </c>
      <c r="AM381" s="142">
        <f>(SUMPRODUCT(AL381:AL$381,G381:G$381)+SUMPRODUCT(AL381:AL$381,H381:H$381))/12</f>
        <v>0</v>
      </c>
    </row>
  </sheetData>
  <mergeCells count="3">
    <mergeCell ref="F15:G15"/>
    <mergeCell ref="J20:L20"/>
    <mergeCell ref="AI3:AM3"/>
  </mergeCells>
  <conditionalFormatting sqref="AJ22:AJ381">
    <cfRule type="cellIs" dxfId="15" priority="2" operator="equal">
      <formula>AJ21</formula>
    </cfRule>
  </conditionalFormatting>
  <conditionalFormatting sqref="AK22:AK381">
    <cfRule type="cellIs" dxfId="14"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AM381"/>
  <sheetViews>
    <sheetView workbookViewId="0">
      <selection activeCell="U18" sqref="U18"/>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5" width="6.5703125" bestFit="1" customWidth="1"/>
    <col min="16" max="16" width="7.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86454.560393615538</v>
      </c>
    </row>
    <row r="3" spans="5:39" ht="13.5" thickBot="1" x14ac:dyDescent="0.25">
      <c r="E3" s="16" t="s">
        <v>20</v>
      </c>
      <c r="F3" s="17">
        <f>SUM(L22:L381)/SUM(K22:K381)</f>
        <v>4.3884799841662216</v>
      </c>
      <c r="N3" t="s">
        <v>23</v>
      </c>
      <c r="AI3" s="331" t="s">
        <v>137</v>
      </c>
      <c r="AJ3" s="332"/>
      <c r="AK3" s="332"/>
      <c r="AL3" s="332"/>
      <c r="AM3" s="333"/>
    </row>
    <row r="4" spans="5:39" ht="13.5" thickBot="1" x14ac:dyDescent="0.25">
      <c r="E4" t="s">
        <v>21</v>
      </c>
      <c r="F4" s="26">
        <f ca="1">(N4+(N7*N6/(1+F12)^N6))/(N5+(N7/(1+F12)^N6))</f>
        <v>4.3884799841662216</v>
      </c>
      <c r="N4">
        <f ca="1">SUM(OFFSET($L$22,,,$I$7*$I$9))</f>
        <v>43884799.841662347</v>
      </c>
    </row>
    <row r="5" spans="5:39" ht="13.5" thickBot="1" x14ac:dyDescent="0.25">
      <c r="N5">
        <f ca="1">SUM(OFFSET($K$22,,,$I$7*$I$9))</f>
        <v>10000000.00000003</v>
      </c>
      <c r="AI5" s="30" t="s">
        <v>164</v>
      </c>
      <c r="AJ5" s="94"/>
    </row>
    <row r="6" spans="5:39" ht="13.5" thickBot="1" x14ac:dyDescent="0.25">
      <c r="E6" s="3" t="s">
        <v>11</v>
      </c>
      <c r="F6" s="90">
        <v>10000000</v>
      </c>
      <c r="H6" s="3" t="s">
        <v>13</v>
      </c>
      <c r="I6" s="70">
        <v>10</v>
      </c>
      <c r="N6" s="25">
        <f ca="1">OFFSET($D$21,$I$9*$I$7,0)</f>
        <v>0</v>
      </c>
      <c r="AI6" s="167" t="s">
        <v>163</v>
      </c>
      <c r="AJ6" s="168">
        <f>CAP_Senior</f>
        <v>20</v>
      </c>
    </row>
    <row r="7" spans="5:39" ht="13.5" thickBot="1" x14ac:dyDescent="0.25">
      <c r="E7" s="1"/>
      <c r="H7" s="3" t="s">
        <v>14</v>
      </c>
      <c r="I7" s="19">
        <v>12</v>
      </c>
      <c r="K7" s="9"/>
      <c r="N7">
        <f ca="1">OFFSET($N$22,$I$7*$I$9,0)</f>
        <v>0</v>
      </c>
      <c r="AI7" s="167" t="s">
        <v>161</v>
      </c>
      <c r="AJ7" s="168">
        <f>CAP_CB</f>
        <v>20</v>
      </c>
    </row>
    <row r="8" spans="5:39" ht="13.5" thickBot="1" x14ac:dyDescent="0.25">
      <c r="H8" s="3" t="s">
        <v>1</v>
      </c>
      <c r="I8" s="3">
        <f>I6*I7</f>
        <v>120</v>
      </c>
    </row>
    <row r="9" spans="5:39" ht="13.5" thickBot="1" x14ac:dyDescent="0.25">
      <c r="E9" s="1"/>
      <c r="H9" s="24" t="s">
        <v>22</v>
      </c>
      <c r="I9" s="19">
        <v>100</v>
      </c>
      <c r="AI9" s="186" t="s">
        <v>162</v>
      </c>
    </row>
    <row r="10" spans="5:39" ht="13.5" thickBot="1" x14ac:dyDescent="0.25">
      <c r="E10" s="4"/>
      <c r="F10" s="102" t="s">
        <v>7</v>
      </c>
      <c r="G10" s="102" t="s">
        <v>8</v>
      </c>
      <c r="I10" s="22"/>
      <c r="AI10" s="168" t="str">
        <f>Senior_LP_TYPE</f>
        <v>A+/A spread not capped</v>
      </c>
    </row>
    <row r="11" spans="5:39" x14ac:dyDescent="0.2">
      <c r="E11" s="7" t="s">
        <v>12</v>
      </c>
      <c r="F11" s="69">
        <f>'[2]Option Premium'!$F$38/100</f>
        <v>8.3500000000000015E-3</v>
      </c>
      <c r="G11" s="6">
        <f>(1+F11)^(1/$I$7)-1</f>
        <v>6.9318444167620896E-4</v>
      </c>
    </row>
    <row r="12" spans="5:39" x14ac:dyDescent="0.2">
      <c r="E12" s="7" t="s">
        <v>16</v>
      </c>
      <c r="F12" s="18">
        <f>F11</f>
        <v>8.3500000000000015E-3</v>
      </c>
      <c r="G12" s="6"/>
      <c r="T12" s="21" t="s">
        <v>67</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102" t="s">
        <v>5</v>
      </c>
      <c r="G16" s="102" t="s">
        <v>6</v>
      </c>
      <c r="J16" s="2"/>
      <c r="U16" s="30" t="s">
        <v>73</v>
      </c>
      <c r="AA16" s="30" t="s">
        <v>65</v>
      </c>
      <c r="AD16" s="30" t="s">
        <v>80</v>
      </c>
      <c r="AK16" s="181">
        <f>AL16*AK13</f>
        <v>0.83</v>
      </c>
      <c r="AL16" s="183">
        <f>1-AL15</f>
        <v>0.83</v>
      </c>
      <c r="AM16" s="150" t="s">
        <v>136</v>
      </c>
    </row>
    <row r="17" spans="1:39" ht="13.5" thickBot="1" x14ac:dyDescent="0.25">
      <c r="E17" s="1"/>
      <c r="F17" s="10">
        <f>SUM(F22:F381)</f>
        <v>374547.24723385723</v>
      </c>
      <c r="G17" s="11">
        <f>SUM(G22:H381)</f>
        <v>10000000.000000002</v>
      </c>
      <c r="AA17" s="87">
        <f>Y20/SUMPRODUCT(V22:V381,U22:U381)*1200</f>
        <v>-0.38697142809932139</v>
      </c>
      <c r="AB17" s="88" t="s">
        <v>77</v>
      </c>
      <c r="AD17" t="s">
        <v>82</v>
      </c>
      <c r="AF17" s="103" t="s">
        <v>85</v>
      </c>
      <c r="AG17" s="73">
        <f>AG18/AD18</f>
        <v>4.8284716782417645</v>
      </c>
      <c r="AM17" s="30" t="s">
        <v>88</v>
      </c>
    </row>
    <row r="18" spans="1:39" ht="13.5" thickBot="1" x14ac:dyDescent="0.25">
      <c r="N18" t="s">
        <v>19</v>
      </c>
      <c r="S18" s="1" t="s">
        <v>79</v>
      </c>
      <c r="T18" s="93">
        <f>locallinterp(T19*12,'BBG rates'!$A$10:$A$27,'BBG rates'!$D$10:$D$27)</f>
        <v>-0.47428537142717953</v>
      </c>
      <c r="U18" s="92" t="s">
        <v>78</v>
      </c>
      <c r="AA18" s="73">
        <f>((1+AA17%/12)^12-1)*100</f>
        <v>-0.38628582543031031</v>
      </c>
      <c r="AB18" s="86" t="s">
        <v>66</v>
      </c>
      <c r="AD18" s="96">
        <f>(SUMPRODUCT(AD22:AD381,G22:G381)+SUMPRODUCT(AD22:AD381,H22:H381))/F6</f>
        <v>4.5703704408762578</v>
      </c>
      <c r="AE18" t="s">
        <v>83</v>
      </c>
      <c r="AF18" s="103" t="s">
        <v>87</v>
      </c>
      <c r="AG18">
        <f>'[3]10Y fix'!$L$4*100</f>
        <v>22.067904232844338</v>
      </c>
      <c r="AM18" s="146">
        <f>SUM(AM22:AM381)/SUM(E21:E380)*12+EMTN_Addon</f>
        <v>14.226475283807368</v>
      </c>
    </row>
    <row r="19" spans="1:39" ht="13.5" thickBot="1" x14ac:dyDescent="0.25">
      <c r="J19" t="s">
        <v>24</v>
      </c>
      <c r="K19" t="s">
        <v>25</v>
      </c>
      <c r="L19" t="s">
        <v>26</v>
      </c>
      <c r="S19" s="1" t="s">
        <v>27</v>
      </c>
      <c r="T19" s="74">
        <f>IF(I7=12,SUMPRODUCT(T22:T381,D22:D381)/F6,"set frequency to 12")</f>
        <v>4.5027367503151297</v>
      </c>
      <c r="U19" t="str">
        <f>IF(SUM(T22:T381)=F6,"ok","check")</f>
        <v>ok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102" t="str">
        <f>CONCATENATE("Outstanding ",F13*100,"% prepay")</f>
        <v>Outstanding 4% prepay</v>
      </c>
      <c r="F20" s="8" t="s">
        <v>9</v>
      </c>
      <c r="G20" s="102" t="s">
        <v>10</v>
      </c>
      <c r="H20" s="8" t="s">
        <v>2</v>
      </c>
      <c r="I20" s="102" t="s">
        <v>3</v>
      </c>
      <c r="J20" s="330" t="s">
        <v>15</v>
      </c>
      <c r="K20" s="330"/>
      <c r="L20" s="330"/>
      <c r="M20" s="20"/>
      <c r="N20" s="102" t="s">
        <v>18</v>
      </c>
      <c r="O20" s="102"/>
      <c r="P20" s="102"/>
      <c r="S20" s="33" t="str">
        <f>"Principals only (incl "&amp;F13*100&amp;"% CPR)"</f>
        <v>Principals only (incl 4% CPR)</v>
      </c>
      <c r="T20" s="76"/>
      <c r="U20" s="32"/>
      <c r="X20" s="30" t="s">
        <v>63</v>
      </c>
      <c r="Y20" s="67">
        <f>SUMPRODUCT(Y22:Y381,$V22:$V381)</f>
        <v>-176772.25232251239</v>
      </c>
      <c r="Z20" s="30"/>
      <c r="AA20" s="78">
        <f>SUMPRODUCT(AA22:AA381,$V22:$V381)</f>
        <v>-176772.25232251236</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9887580.0003141314</v>
      </c>
      <c r="F22" s="2">
        <f t="shared" ref="F22:F85" si="1">IF($A22&lt;=$I$8,-IPMT($G$11,1,$I$8-$A22+1,$E21),0)</f>
        <v>6931.8444167620892</v>
      </c>
      <c r="G22" s="2">
        <f>IF($A22&lt;=$I$8,-PPMT($G$11,1,$I$8-$A22+1,$E21),0)</f>
        <v>79944.318760566865</v>
      </c>
      <c r="H22" s="2">
        <f>IF($A22&lt;=$I$8,(E21-G22)*$G$13,0)</f>
        <v>32475.680925301887</v>
      </c>
      <c r="I22" s="2">
        <f>SUM(F22:H22)</f>
        <v>119351.84410263084</v>
      </c>
      <c r="J22" s="2">
        <f>IF($I$7=1,I22*A22,IF($I$7=2,I22*B22,IF($I$7=4,I22*C22,I22*D22)))</f>
        <v>9945.987008552569</v>
      </c>
      <c r="K22" s="2">
        <f>I22/(1+$F$12)^IF($I$7=1,$A22,IF($I$7=2,$B22,IF($I$7=4,$C22,$D22)))</f>
        <v>119269.16857060604</v>
      </c>
      <c r="L22" s="2">
        <f>J22/(1+$F$12)^IF($I$7=1,$A22,IF($I$7=2,$B22,IF($I$7=4,$C22,$D22)))</f>
        <v>9939.0973808838353</v>
      </c>
      <c r="M22" s="2"/>
      <c r="N22" s="28">
        <f>IF($A22&lt;=$I$8,N21-P22,0)</f>
        <v>9920055.6812394336</v>
      </c>
      <c r="O22" s="2">
        <f>IF($A22&lt;=$I$8,-IPMT($G$11,1,$I$8-$A22+1,$N21),0)</f>
        <v>6931.8444167620892</v>
      </c>
      <c r="P22" s="2">
        <f>IF($A22&lt;=$I$8,-PPMT($G$11,1,$I$8-$A22+1,$N21),0)</f>
        <v>79944.318760566865</v>
      </c>
      <c r="R22">
        <f>ROUND(D22*12,1)</f>
        <v>1</v>
      </c>
      <c r="S22" s="89">
        <f t="shared" ref="S22:S85" si="2">IF(D22&lt;$I$9,G22+H22,0)</f>
        <v>112419.99968586875</v>
      </c>
      <c r="T22" s="89">
        <f>IF(AND(S22=0,S21&gt;0),SUM($G22:$H$381),S22)</f>
        <v>112419.99968586875</v>
      </c>
      <c r="U22" s="82">
        <f>SUM(T22:T$381)</f>
        <v>10000000.000000002</v>
      </c>
      <c r="V22" s="68">
        <f>localspline(R22,'BBG rates'!$G$10:$G$27,'BBG rates'!$K$10:$K$27)</f>
        <v>1.0002517930437387</v>
      </c>
      <c r="W22" s="68">
        <f>locallinterp(R22,'BBG rates'!$G$10:$G$27,'BBG rates'!$J$10:$J$27)</f>
        <v>-0.48612500000000003</v>
      </c>
      <c r="X22" s="56">
        <f>((1+W22%)^(1/12)-1)*1200</f>
        <v>-0.48721149787493978</v>
      </c>
      <c r="Y22" s="66">
        <f t="shared" ref="Y22:Y85" si="3">T22*X22%/12+Y23</f>
        <v>-3663.0400909934733</v>
      </c>
      <c r="Z22" s="72">
        <f t="shared" ref="Z22:Z85" si="4">IF(U22=0,0,Y22*1200/U22)</f>
        <v>-0.43956481091921673</v>
      </c>
      <c r="AA22" s="79">
        <f t="shared" ref="AA22:AA85" si="5">T22*$AA$17%/12+AA23</f>
        <v>-3224.7619008276788</v>
      </c>
      <c r="AB22" s="81">
        <f>IF(U22=0,0,AA22*1200/U22)</f>
        <v>-0.38697142809932134</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9334151.5898889303</v>
      </c>
    </row>
    <row r="23" spans="1:39" x14ac:dyDescent="0.2">
      <c r="A23" s="7">
        <v>2</v>
      </c>
      <c r="B23" s="7">
        <v>1</v>
      </c>
      <c r="C23" s="7">
        <v>0.5</v>
      </c>
      <c r="D23" s="12">
        <f t="shared" si="0"/>
        <v>0.16666666666666666</v>
      </c>
      <c r="E23" s="29">
        <f>IF($A23&lt;=$I$8,E22-G23-H23,0)</f>
        <v>9775733.8406415004</v>
      </c>
      <c r="F23" s="2">
        <f t="shared" si="1"/>
        <v>6853.9166220466013</v>
      </c>
      <c r="G23" s="2">
        <f t="shared" ref="G23:G86" si="8">IF($A23&lt;=$I$8,-PPMT($G$11,1,$I$8-$A23+1,$E22),0)</f>
        <v>79737.836603763935</v>
      </c>
      <c r="H23" s="2">
        <f t="shared" ref="H23:H86" si="9">IF($A23&lt;=$I$8,(E22-G23)*$G$13,0)</f>
        <v>32108.323068866506</v>
      </c>
      <c r="I23" s="2">
        <f t="shared" ref="I23:I53" si="10">SUM(F23:H23)</f>
        <v>118700.07629467704</v>
      </c>
      <c r="J23" s="2">
        <f>IF($I$7=1,I23*A23,IF($I$7=2,I23*B23,IF($I$7=4,I23*C23,I23*D23)))</f>
        <v>19783.346049112839</v>
      </c>
      <c r="K23" s="2">
        <f t="shared" ref="K23:L85" si="11">I23/(1+$F$12)^IF($I$7=1,$A23,IF($I$7=2,$B23,IF($I$7=4,$C23,$D23)))</f>
        <v>118535.68515226479</v>
      </c>
      <c r="L23" s="2">
        <f t="shared" si="11"/>
        <v>19755.947525377465</v>
      </c>
      <c r="M23" s="2"/>
      <c r="N23" s="28">
        <f>IF($A23&lt;=$I$8,N22-P23,0)</f>
        <v>9840055.9463209007</v>
      </c>
      <c r="O23" s="2">
        <f t="shared" ref="O23:O86" si="12">IF($A23&lt;=$I$8,-IPMT($G$11,1,$I$8-$A23+1,$N22),0)</f>
        <v>6876.4282587968619</v>
      </c>
      <c r="P23" s="2">
        <f t="shared" ref="P23:P86" si="13">IF($A23&lt;=$I$8,-PPMT($G$11,1,$I$8-$A23+1,$N22),0)</f>
        <v>79999.734918532107</v>
      </c>
      <c r="R23">
        <f t="shared" ref="R23:R86" si="14">ROUND(D23*12,1)</f>
        <v>2</v>
      </c>
      <c r="S23" s="89">
        <f t="shared" si="2"/>
        <v>111846.15967263044</v>
      </c>
      <c r="T23" s="89">
        <f>IF(AND(S23=0,S22&gt;0),SUM($G23:$H$381),S23)</f>
        <v>111846.15967263044</v>
      </c>
      <c r="U23" s="82">
        <f>SUM(T23:T$381)</f>
        <v>9887580.0003141314</v>
      </c>
      <c r="V23" s="68">
        <f>localspline(R23,'BBG rates'!$G$10:$G$27,'BBG rates'!$K$10:$K$27)</f>
        <v>1.0007036717399336</v>
      </c>
      <c r="W23" s="68">
        <f>locallinterp(R23,'BBG rates'!$G$10:$G$27,'BBG rates'!$J$10:$J$27)</f>
        <v>-0.48849999999999999</v>
      </c>
      <c r="X23" s="56">
        <f t="shared" ref="X23:X86" si="15">((1+W23%)^(1/12)-1)*1200</f>
        <v>-0.48959715685596983</v>
      </c>
      <c r="Y23" s="66">
        <f t="shared" si="3"/>
        <v>-3617.3964939617631</v>
      </c>
      <c r="Z23" s="72">
        <f t="shared" si="4"/>
        <v>-0.43902307668976681</v>
      </c>
      <c r="AA23" s="79">
        <f t="shared" si="5"/>
        <v>-3188.5091276398739</v>
      </c>
      <c r="AB23" s="81">
        <f t="shared" ref="AB23:AB86" si="16">IF(U23=0,0,AA23*1200/U23)</f>
        <v>-0.38697142809932145</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9332531.6489212345</v>
      </c>
    </row>
    <row r="24" spans="1:39" x14ac:dyDescent="0.2">
      <c r="A24" s="7">
        <v>3</v>
      </c>
      <c r="B24" s="7">
        <v>1.5</v>
      </c>
      <c r="C24" s="7">
        <v>0.75</v>
      </c>
      <c r="D24" s="12">
        <f t="shared" si="0"/>
        <v>0.25</v>
      </c>
      <c r="E24" s="29">
        <f t="shared" ref="E24:E87" si="17">IF($A24&lt;=$I$8,E23-G24-H24,0)</f>
        <v>9664459.1108179335</v>
      </c>
      <c r="F24" s="2">
        <f t="shared" si="1"/>
        <v>6776.3866043003</v>
      </c>
      <c r="G24" s="2">
        <f t="shared" si="8"/>
        <v>79531.887754164534</v>
      </c>
      <c r="H24" s="2">
        <f t="shared" si="9"/>
        <v>31742.842069402075</v>
      </c>
      <c r="I24" s="2">
        <f t="shared" ref="I24:I30" si="18">SUM(F24:H24)</f>
        <v>118051.11642786692</v>
      </c>
      <c r="J24" s="2">
        <f t="shared" ref="J24:J87" si="19">IF($I$7=1,I24*A24,IF($I$7=2,I24*B24,IF($I$7=4,I24*C24,I24*D24)))</f>
        <v>29512.779106966729</v>
      </c>
      <c r="K24" s="2">
        <f t="shared" si="11"/>
        <v>117805.96278805834</v>
      </c>
      <c r="L24" s="2">
        <f t="shared" si="11"/>
        <v>29451.490697014586</v>
      </c>
      <c r="M24" s="2"/>
      <c r="N24" s="28">
        <f t="shared" ref="N24:N87" si="20">IF($A24&lt;=$I$8,N23-P24,0)</f>
        <v>9760000.7568307854</v>
      </c>
      <c r="O24" s="2">
        <f t="shared" si="12"/>
        <v>6820.9736872131134</v>
      </c>
      <c r="P24" s="2">
        <f t="shared" si="13"/>
        <v>80055.189490115838</v>
      </c>
      <c r="R24">
        <f t="shared" si="14"/>
        <v>3</v>
      </c>
      <c r="S24" s="89">
        <f t="shared" si="2"/>
        <v>111274.72982356661</v>
      </c>
      <c r="T24" s="89">
        <f>IF(AND(S24=0,S23&gt;0),SUM($G24:$H$381),S24)</f>
        <v>111274.72982356661</v>
      </c>
      <c r="U24" s="82">
        <f>SUM(T24:T$381)</f>
        <v>9775733.8406415023</v>
      </c>
      <c r="V24" s="68">
        <f>localspline(R24,'BBG rates'!$G$10:$G$27,'BBG rates'!$K$10:$K$27)</f>
        <v>1.0011555447240852</v>
      </c>
      <c r="W24" s="68">
        <f>locallinterp(R24,'BBG rates'!$G$10:$G$27,'BBG rates'!$J$10:$J$27)</f>
        <v>-0.49087500000000001</v>
      </c>
      <c r="X24" s="56">
        <f t="shared" si="15"/>
        <v>-0.49198286803018298</v>
      </c>
      <c r="Y24" s="66">
        <f t="shared" si="3"/>
        <v>-3571.7635258109476</v>
      </c>
      <c r="Z24" s="72">
        <f t="shared" si="4"/>
        <v>-0.43844444834965701</v>
      </c>
      <c r="AA24" s="79">
        <f t="shared" si="5"/>
        <v>-3152.441404193255</v>
      </c>
      <c r="AB24" s="81">
        <f t="shared" si="16"/>
        <v>-0.38697142809932139</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9329308.3047362249</v>
      </c>
    </row>
    <row r="25" spans="1:39" x14ac:dyDescent="0.2">
      <c r="A25" s="7">
        <v>4</v>
      </c>
      <c r="B25" s="7">
        <v>2</v>
      </c>
      <c r="C25" s="7">
        <v>1</v>
      </c>
      <c r="D25" s="12">
        <f t="shared" si="0"/>
        <v>0.33333333333333331</v>
      </c>
      <c r="E25" s="29">
        <f t="shared" si="17"/>
        <v>9553753.409942437</v>
      </c>
      <c r="F25" s="2">
        <f t="shared" si="1"/>
        <v>6699.2526928348798</v>
      </c>
      <c r="G25" s="2">
        <f t="shared" si="8"/>
        <v>79326.47083432971</v>
      </c>
      <c r="H25" s="2">
        <f t="shared" si="9"/>
        <v>31379.23004116763</v>
      </c>
      <c r="I25" s="2">
        <f t="shared" si="18"/>
        <v>117404.95356833222</v>
      </c>
      <c r="J25" s="2">
        <f t="shared" si="19"/>
        <v>39134.984522777406</v>
      </c>
      <c r="K25" s="2">
        <f>I25/(1+$F$12)^IF($I$7=1,$A25,IF($I$7=2,$B25,IF($I$7=4,$C25,$D25)))</f>
        <v>117079.98377470674</v>
      </c>
      <c r="L25" s="2">
        <f>J25/(1+$F$12)^IF($I$7=1,$A25,IF($I$7=2,$B25,IF($I$7=4,$C25,$D25)))</f>
        <v>39026.661258235581</v>
      </c>
      <c r="M25" s="2"/>
      <c r="N25" s="28">
        <f t="shared" si="20"/>
        <v>9679890.0743288398</v>
      </c>
      <c r="O25" s="2">
        <f t="shared" si="12"/>
        <v>6765.4806753831253</v>
      </c>
      <c r="P25" s="2">
        <f t="shared" si="13"/>
        <v>80110.682501945834</v>
      </c>
      <c r="R25">
        <f t="shared" si="14"/>
        <v>4</v>
      </c>
      <c r="S25" s="89">
        <f t="shared" si="2"/>
        <v>110705.70087549734</v>
      </c>
      <c r="T25" s="89">
        <f>IF(AND(S25=0,S24&gt;0),SUM($G25:$H$381),S25)</f>
        <v>110705.70087549734</v>
      </c>
      <c r="U25" s="82">
        <f>SUM(T25:T$381)</f>
        <v>9664459.1108179372</v>
      </c>
      <c r="V25" s="68">
        <f>localspline(R25,'BBG rates'!$G$10:$G$27,'BBG rates'!$K$10:$K$27)</f>
        <v>1.0016072346102698</v>
      </c>
      <c r="W25" s="68">
        <f>locallinterp(R25,'BBG rates'!$G$10:$G$27,'BBG rates'!$J$10:$J$27)</f>
        <v>-0.49325000000000002</v>
      </c>
      <c r="X25" s="56">
        <f t="shared" si="15"/>
        <v>-0.49436863140024379</v>
      </c>
      <c r="Y25" s="66">
        <f t="shared" si="3"/>
        <v>-3526.1424752127127</v>
      </c>
      <c r="Z25" s="72">
        <f t="shared" si="4"/>
        <v>-0.43782801724711728</v>
      </c>
      <c r="AA25" s="79">
        <f t="shared" si="5"/>
        <v>-3116.5579532672618</v>
      </c>
      <c r="AB25" s="81">
        <f t="shared" si="16"/>
        <v>-0.38697142809932134</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9324497.9908948932</v>
      </c>
    </row>
    <row r="26" spans="1:39" x14ac:dyDescent="0.2">
      <c r="A26" s="7">
        <v>5</v>
      </c>
      <c r="B26" s="7">
        <v>2.5</v>
      </c>
      <c r="C26" s="7">
        <v>1.25</v>
      </c>
      <c r="D26" s="12">
        <f t="shared" si="0"/>
        <v>0.41666666666666669</v>
      </c>
      <c r="E26" s="29">
        <f t="shared" si="17"/>
        <v>9443614.3463433236</v>
      </c>
      <c r="F26" s="2">
        <f t="shared" si="1"/>
        <v>6622.5132233831255</v>
      </c>
      <c r="G26" s="2">
        <f t="shared" si="8"/>
        <v>79121.584470378148</v>
      </c>
      <c r="H26" s="2">
        <f t="shared" si="9"/>
        <v>31017.479128735802</v>
      </c>
      <c r="I26" s="2">
        <f t="shared" si="18"/>
        <v>116761.57682249707</v>
      </c>
      <c r="J26" s="2">
        <f t="shared" si="19"/>
        <v>48650.657009373783</v>
      </c>
      <c r="K26" s="2">
        <f t="shared" si="11"/>
        <v>116357.73048825517</v>
      </c>
      <c r="L26" s="2">
        <f t="shared" si="11"/>
        <v>48482.387703439657</v>
      </c>
      <c r="M26" s="2"/>
      <c r="N26" s="28">
        <f t="shared" si="20"/>
        <v>9599723.8603481706</v>
      </c>
      <c r="O26" s="2">
        <f t="shared" si="12"/>
        <v>6709.9491966607138</v>
      </c>
      <c r="P26" s="2">
        <f t="shared" si="13"/>
        <v>80166.213980668239</v>
      </c>
      <c r="R26">
        <f t="shared" si="14"/>
        <v>5</v>
      </c>
      <c r="S26" s="89">
        <f t="shared" si="2"/>
        <v>110139.06359911396</v>
      </c>
      <c r="T26" s="89">
        <f>IF(AND(S26=0,S25&gt;0),SUM($G26:$H$381),S26)</f>
        <v>110139.06359911396</v>
      </c>
      <c r="U26" s="82">
        <f>SUM(T26:T$381)</f>
        <v>9553753.4099424388</v>
      </c>
      <c r="V26" s="68">
        <f>localspline(R26,'BBG rates'!$G$10:$G$27,'BBG rates'!$K$10:$K$27)</f>
        <v>1.0020585640125637</v>
      </c>
      <c r="W26" s="68">
        <f>locallinterp(R26,'BBG rates'!$G$10:$G$27,'BBG rates'!$J$10:$J$27)</f>
        <v>-0.49562499999999998</v>
      </c>
      <c r="X26" s="56">
        <f t="shared" si="15"/>
        <v>-0.49675444696828386</v>
      </c>
      <c r="Y26" s="66">
        <f t="shared" si="3"/>
        <v>-3480.534620354359</v>
      </c>
      <c r="Z26" s="72">
        <f t="shared" si="4"/>
        <v>-0.43717284351076791</v>
      </c>
      <c r="AA26" s="79">
        <f t="shared" si="5"/>
        <v>-3080.8580006284888</v>
      </c>
      <c r="AB26" s="81">
        <f t="shared" si="16"/>
        <v>-0.38697142809932134</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9317986.9965437148</v>
      </c>
    </row>
    <row r="27" spans="1:39" x14ac:dyDescent="0.2">
      <c r="A27" s="7">
        <v>6</v>
      </c>
      <c r="B27" s="7">
        <v>3</v>
      </c>
      <c r="C27" s="7">
        <v>1.5</v>
      </c>
      <c r="D27" s="12">
        <f t="shared" si="0"/>
        <v>0.5</v>
      </c>
      <c r="E27" s="29">
        <f t="shared" si="17"/>
        <v>9334039.5375444647</v>
      </c>
      <c r="F27" s="2">
        <f t="shared" si="1"/>
        <v>6546.1665380754339</v>
      </c>
      <c r="G27" s="2">
        <f t="shared" si="8"/>
        <v>78917.227291977033</v>
      </c>
      <c r="H27" s="2">
        <f t="shared" si="9"/>
        <v>30657.581506881957</v>
      </c>
      <c r="I27" s="2">
        <f t="shared" si="18"/>
        <v>116120.97533693441</v>
      </c>
      <c r="J27" s="2">
        <f t="shared" si="19"/>
        <v>58060.487668467205</v>
      </c>
      <c r="K27" s="2">
        <f t="shared" si="11"/>
        <v>115639.18538372949</v>
      </c>
      <c r="L27" s="2">
        <f t="shared" si="11"/>
        <v>57819.592691864746</v>
      </c>
      <c r="M27" s="2"/>
      <c r="N27" s="28">
        <f t="shared" si="20"/>
        <v>9519502.0763952229</v>
      </c>
      <c r="O27" s="2">
        <f t="shared" si="12"/>
        <v>6654.3792243812277</v>
      </c>
      <c r="P27" s="2">
        <f t="shared" si="13"/>
        <v>80221.783952947721</v>
      </c>
      <c r="R27">
        <f t="shared" si="14"/>
        <v>6</v>
      </c>
      <c r="S27" s="89">
        <f t="shared" si="2"/>
        <v>109574.80879885898</v>
      </c>
      <c r="T27" s="89">
        <f>IF(AND(S27=0,S26&gt;0),SUM($G27:$H$381),S27)</f>
        <v>109574.80879885898</v>
      </c>
      <c r="U27" s="82">
        <f>SUM(T27:T$381)</f>
        <v>9443614.3463433236</v>
      </c>
      <c r="V27" s="68">
        <f>localspline(R27,'BBG rates'!$G$10:$G$27,'BBG rates'!$K$10:$K$27)</f>
        <v>1.0025100708007813</v>
      </c>
      <c r="W27" s="68">
        <f>locallinterp(R27,'BBG rates'!$G$10:$G$27,'BBG rates'!$J$10:$J$27)</f>
        <v>-0.498</v>
      </c>
      <c r="X27" s="56">
        <f t="shared" si="15"/>
        <v>-0.49914031473683451</v>
      </c>
      <c r="Y27" s="66">
        <f t="shared" si="3"/>
        <v>-3434.9412289978736</v>
      </c>
      <c r="Z27" s="72">
        <f t="shared" si="4"/>
        <v>-0.43647795469258088</v>
      </c>
      <c r="AA27" s="79">
        <f t="shared" si="5"/>
        <v>-3045.340775019763</v>
      </c>
      <c r="AB27" s="81">
        <f t="shared" si="16"/>
        <v>-0.38697142809932139</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9309792.8796683233</v>
      </c>
    </row>
    <row r="28" spans="1:39" x14ac:dyDescent="0.2">
      <c r="A28" s="7">
        <v>7</v>
      </c>
      <c r="B28" s="7">
        <v>3.5</v>
      </c>
      <c r="C28" s="7">
        <v>1.75</v>
      </c>
      <c r="D28" s="12">
        <f t="shared" si="0"/>
        <v>0.58333333333333337</v>
      </c>
      <c r="E28" s="29">
        <f t="shared" si="17"/>
        <v>9225026.6102316584</v>
      </c>
      <c r="F28" s="2">
        <f t="shared" si="1"/>
        <v>6470.2109854164191</v>
      </c>
      <c r="G28" s="2">
        <f t="shared" si="8"/>
        <v>78713.397932332868</v>
      </c>
      <c r="H28" s="2">
        <f t="shared" si="9"/>
        <v>30299.529380473745</v>
      </c>
      <c r="I28" s="2">
        <f t="shared" si="18"/>
        <v>115483.13829822303</v>
      </c>
      <c r="J28" s="2">
        <f t="shared" si="19"/>
        <v>67365.164007296771</v>
      </c>
      <c r="K28" s="2">
        <f t="shared" si="11"/>
        <v>114924.33099479329</v>
      </c>
      <c r="L28" s="2">
        <f t="shared" si="11"/>
        <v>67039.193080296085</v>
      </c>
      <c r="M28" s="2"/>
      <c r="N28" s="28">
        <f t="shared" si="20"/>
        <v>9439224.6839497555</v>
      </c>
      <c r="O28" s="2">
        <f t="shared" si="12"/>
        <v>6598.7707318615348</v>
      </c>
      <c r="P28" s="2">
        <f t="shared" si="13"/>
        <v>80277.392445467398</v>
      </c>
      <c r="R28">
        <f t="shared" si="14"/>
        <v>7</v>
      </c>
      <c r="S28" s="89">
        <f t="shared" si="2"/>
        <v>109012.92731280661</v>
      </c>
      <c r="T28" s="89">
        <f>IF(AND(S28=0,S27&gt;0),SUM($G28:$H$381),S28)</f>
        <v>109012.92731280661</v>
      </c>
      <c r="U28" s="82">
        <f>SUM(T28:T$381)</f>
        <v>9334039.5375444666</v>
      </c>
      <c r="V28" s="68">
        <f>localspline(R28,'BBG rates'!$G$10:$G$27,'BBG rates'!$K$10:$K$27)</f>
        <v>1.0029614583797093</v>
      </c>
      <c r="W28" s="68">
        <f>locallinterp(R28,'BBG rates'!$G$10:$G$27,'BBG rates'!$J$10:$J$27)</f>
        <v>-0.50037500000000001</v>
      </c>
      <c r="X28" s="56">
        <f t="shared" si="15"/>
        <v>-0.50152623470829383</v>
      </c>
      <c r="Y28" s="66">
        <f t="shared" si="3"/>
        <v>-3389.363558538631</v>
      </c>
      <c r="Z28" s="72">
        <f t="shared" si="4"/>
        <v>-0.43574234433940884</v>
      </c>
      <c r="AA28" s="79">
        <f t="shared" si="5"/>
        <v>-3010.0055081492592</v>
      </c>
      <c r="AB28" s="81">
        <f t="shared" si="16"/>
        <v>-0.38697142809932134</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9300530.7265333217</v>
      </c>
    </row>
    <row r="29" spans="1:39" x14ac:dyDescent="0.2">
      <c r="A29" s="7">
        <v>8</v>
      </c>
      <c r="B29" s="7">
        <v>4</v>
      </c>
      <c r="C29" s="7">
        <v>2</v>
      </c>
      <c r="D29" s="12">
        <f t="shared" si="0"/>
        <v>0.66666666666666663</v>
      </c>
      <c r="E29" s="29">
        <f t="shared" si="17"/>
        <v>9116573.2002191152</v>
      </c>
      <c r="F29" s="2">
        <f t="shared" si="1"/>
        <v>6394.6449202616031</v>
      </c>
      <c r="G29" s="2">
        <f t="shared" si="8"/>
        <v>78510.09502818239</v>
      </c>
      <c r="H29" s="2">
        <f t="shared" si="9"/>
        <v>29943.314984361001</v>
      </c>
      <c r="I29" s="2">
        <f t="shared" si="18"/>
        <v>114848.054932805</v>
      </c>
      <c r="J29" s="2">
        <f t="shared" si="19"/>
        <v>76565.369955203321</v>
      </c>
      <c r="K29" s="2">
        <f t="shared" si="11"/>
        <v>114213.14993340646</v>
      </c>
      <c r="L29" s="2">
        <f t="shared" si="11"/>
        <v>76142.099955604295</v>
      </c>
      <c r="M29" s="2"/>
      <c r="N29" s="28">
        <f t="shared" si="20"/>
        <v>9358891.6444648262</v>
      </c>
      <c r="O29" s="2">
        <f t="shared" si="12"/>
        <v>6543.1236924000013</v>
      </c>
      <c r="P29" s="2">
        <f t="shared" si="13"/>
        <v>80333.039484928944</v>
      </c>
      <c r="R29">
        <f t="shared" si="14"/>
        <v>8</v>
      </c>
      <c r="S29" s="89">
        <f t="shared" si="2"/>
        <v>108453.41001254339</v>
      </c>
      <c r="T29" s="89">
        <f>IF(AND(S29=0,S28&gt;0),SUM($G29:$H$381),S29)</f>
        <v>108453.41001254339</v>
      </c>
      <c r="U29" s="82">
        <f>SUM(T29:T$381)</f>
        <v>9225026.6102316584</v>
      </c>
      <c r="V29" s="68">
        <f>localspline(R29,'BBG rates'!$G$10:$G$27,'BBG rates'!$K$10:$K$27)</f>
        <v>1.0034130262005823</v>
      </c>
      <c r="W29" s="68">
        <f>locallinterp(R29,'BBG rates'!$G$10:$G$27,'BBG rates'!$J$10:$J$27)</f>
        <v>-0.50275000000000003</v>
      </c>
      <c r="X29" s="56">
        <f t="shared" si="15"/>
        <v>-0.50391220688492666</v>
      </c>
      <c r="Y29" s="66">
        <f t="shared" si="3"/>
        <v>-3343.8028560638636</v>
      </c>
      <c r="Z29" s="72">
        <f t="shared" si="4"/>
        <v>-0.434964970488673</v>
      </c>
      <c r="AA29" s="79">
        <f t="shared" si="5"/>
        <v>-2974.8514346796555</v>
      </c>
      <c r="AB29" s="81">
        <f t="shared" si="16"/>
        <v>-0.38697142809932134</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9289134.7750271223</v>
      </c>
    </row>
    <row r="30" spans="1:39" x14ac:dyDescent="0.2">
      <c r="A30" s="7">
        <v>9</v>
      </c>
      <c r="B30" s="7">
        <v>4.5</v>
      </c>
      <c r="C30" s="7">
        <v>2.25</v>
      </c>
      <c r="D30" s="12">
        <f t="shared" si="0"/>
        <v>0.75</v>
      </c>
      <c r="E30" s="29">
        <f t="shared" si="17"/>
        <v>9008676.9524160661</v>
      </c>
      <c r="F30" s="2">
        <f t="shared" si="1"/>
        <v>6319.4667037941772</v>
      </c>
      <c r="G30" s="2">
        <f t="shared" si="8"/>
        <v>78307.317219783319</v>
      </c>
      <c r="H30" s="2">
        <f t="shared" si="9"/>
        <v>29588.930583266116</v>
      </c>
      <c r="I30" s="2">
        <f t="shared" si="18"/>
        <v>114215.71450684362</v>
      </c>
      <c r="J30" s="2">
        <f t="shared" si="19"/>
        <v>85661.785880132724</v>
      </c>
      <c r="K30" s="2">
        <f t="shared" si="11"/>
        <v>113505.62488948507</v>
      </c>
      <c r="L30" s="2">
        <f t="shared" si="11"/>
        <v>85129.218667113819</v>
      </c>
      <c r="M30" s="2"/>
      <c r="N30" s="28">
        <f t="shared" si="20"/>
        <v>9278502.9193667732</v>
      </c>
      <c r="O30" s="2">
        <f t="shared" si="12"/>
        <v>6487.4380792764878</v>
      </c>
      <c r="P30" s="2">
        <f t="shared" si="13"/>
        <v>80388.725098052455</v>
      </c>
      <c r="R30">
        <f t="shared" si="14"/>
        <v>9</v>
      </c>
      <c r="S30" s="89">
        <f t="shared" si="2"/>
        <v>107896.24780304944</v>
      </c>
      <c r="T30" s="89">
        <f>IF(AND(S30=0,S29&gt;0),SUM($G30:$H$381),S30)</f>
        <v>107896.24780304944</v>
      </c>
      <c r="U30" s="82">
        <f>SUM(T30:T$381)</f>
        <v>9116573.2002191152</v>
      </c>
      <c r="V30" s="68">
        <f>localspline(R30,'BBG rates'!$G$10:$G$27,'BBG rates'!$K$10:$K$27)</f>
        <v>1.0038645968774773</v>
      </c>
      <c r="W30" s="68">
        <f>locallinterp(R30,'BBG rates'!$G$10:$G$27,'BBG rates'!$J$10:$J$27)</f>
        <v>-0.50512500000000005</v>
      </c>
      <c r="X30" s="56">
        <f t="shared" si="15"/>
        <v>-0.50629823126926432</v>
      </c>
      <c r="Y30" s="66">
        <f t="shared" si="3"/>
        <v>-3298.2603584108497</v>
      </c>
      <c r="Z30" s="72">
        <f t="shared" si="4"/>
        <v>-0.43414475408346331</v>
      </c>
      <c r="AA30" s="79">
        <f t="shared" si="5"/>
        <v>-2939.8777922173263</v>
      </c>
      <c r="AB30" s="81">
        <f t="shared" si="16"/>
        <v>-0.38697142809932139</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9275627.2166220099</v>
      </c>
    </row>
    <row r="31" spans="1:39" x14ac:dyDescent="0.2">
      <c r="A31" s="7">
        <v>10</v>
      </c>
      <c r="B31" s="7">
        <v>5</v>
      </c>
      <c r="C31" s="7">
        <v>2.5</v>
      </c>
      <c r="D31" s="12">
        <f t="shared" si="0"/>
        <v>0.83333333333333337</v>
      </c>
      <c r="E31" s="29">
        <f t="shared" si="17"/>
        <v>8901335.5207934864</v>
      </c>
      <c r="F31" s="2">
        <f t="shared" si="1"/>
        <v>6244.6747035018625</v>
      </c>
      <c r="G31" s="2">
        <f t="shared" si="8"/>
        <v>78105.06315090548</v>
      </c>
      <c r="H31" s="2">
        <f t="shared" si="9"/>
        <v>29236.368471674676</v>
      </c>
      <c r="I31" s="2">
        <f t="shared" si="10"/>
        <v>113586.10632608202</v>
      </c>
      <c r="J31" s="2">
        <f t="shared" si="19"/>
        <v>94655.088605068362</v>
      </c>
      <c r="K31" s="2">
        <f t="shared" si="11"/>
        <v>112801.73863056299</v>
      </c>
      <c r="L31" s="2">
        <f t="shared" si="11"/>
        <v>94001.448858802498</v>
      </c>
      <c r="M31" s="2"/>
      <c r="N31" s="28">
        <f t="shared" si="20"/>
        <v>9198058.4700551964</v>
      </c>
      <c r="O31" s="2">
        <f t="shared" si="12"/>
        <v>6431.7138657523319</v>
      </c>
      <c r="P31" s="2">
        <f t="shared" si="13"/>
        <v>80444.449311576609</v>
      </c>
      <c r="R31">
        <f t="shared" si="14"/>
        <v>10</v>
      </c>
      <c r="S31" s="89">
        <f t="shared" si="2"/>
        <v>107341.43162258016</v>
      </c>
      <c r="T31" s="89">
        <f>IF(AND(S31=0,S30&gt;0),SUM($G31:$H$381),S31)</f>
        <v>107341.43162258016</v>
      </c>
      <c r="U31" s="82">
        <f>SUM(T31:T$381)</f>
        <v>9008676.9524160642</v>
      </c>
      <c r="V31" s="68">
        <f>localspline(R31,'BBG rates'!$G$10:$G$27,'BBG rates'!$K$10:$K$27)</f>
        <v>1.0043164102569841</v>
      </c>
      <c r="W31" s="68">
        <f>locallinterp(R31,'BBG rates'!$G$10:$G$27,'BBG rates'!$J$10:$J$27)</f>
        <v>-0.50749999999999995</v>
      </c>
      <c r="X31" s="56">
        <f t="shared" si="15"/>
        <v>-0.50868430786370489</v>
      </c>
      <c r="Y31" s="66">
        <f t="shared" si="3"/>
        <v>-3252.7372922247878</v>
      </c>
      <c r="Z31" s="72">
        <f t="shared" si="4"/>
        <v>-0.43328057730196567</v>
      </c>
      <c r="AA31" s="79">
        <f t="shared" si="5"/>
        <v>-2905.0838213015727</v>
      </c>
      <c r="AB31" s="81">
        <f t="shared" si="16"/>
        <v>-0.38697142809932145</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9260030.102186555</v>
      </c>
    </row>
    <row r="32" spans="1:39" x14ac:dyDescent="0.2">
      <c r="A32" s="7">
        <v>11</v>
      </c>
      <c r="B32" s="7">
        <v>5.5</v>
      </c>
      <c r="C32" s="7">
        <v>2.75</v>
      </c>
      <c r="D32" s="12">
        <f t="shared" si="0"/>
        <v>0.91666666666666663</v>
      </c>
      <c r="E32" s="29">
        <f t="shared" si="17"/>
        <v>8794546.5683509391</v>
      </c>
      <c r="F32" s="2">
        <f t="shared" si="1"/>
        <v>6170.26729315384</v>
      </c>
      <c r="G32" s="2">
        <f t="shared" si="8"/>
        <v>77903.331468821474</v>
      </c>
      <c r="H32" s="2">
        <f t="shared" si="9"/>
        <v>28885.620973726622</v>
      </c>
      <c r="I32" s="2">
        <f t="shared" si="10"/>
        <v>112959.21973570193</v>
      </c>
      <c r="J32" s="2">
        <f t="shared" si="19"/>
        <v>103545.95142439344</v>
      </c>
      <c r="K32" s="2">
        <f t="shared" si="11"/>
        <v>112101.47400145444</v>
      </c>
      <c r="L32" s="2">
        <f t="shared" si="11"/>
        <v>102759.68450133323</v>
      </c>
      <c r="M32" s="2"/>
      <c r="N32" s="28">
        <f t="shared" si="20"/>
        <v>9117558.257902937</v>
      </c>
      <c r="O32" s="2">
        <f t="shared" si="12"/>
        <v>6375.9510250703361</v>
      </c>
      <c r="P32" s="2">
        <f t="shared" si="13"/>
        <v>80500.212152258595</v>
      </c>
      <c r="R32">
        <f t="shared" si="14"/>
        <v>11</v>
      </c>
      <c r="S32" s="89">
        <f t="shared" si="2"/>
        <v>106788.95244254809</v>
      </c>
      <c r="T32" s="89">
        <f>IF(AND(S32=0,S31&gt;0),SUM($G32:$H$381),S32)</f>
        <v>106788.95244254809</v>
      </c>
      <c r="U32" s="82">
        <f>SUM(T32:T$381)</f>
        <v>8901335.5207934864</v>
      </c>
      <c r="V32" s="68">
        <f>localspline(R32,'BBG rates'!$G$10:$G$27,'BBG rates'!$K$10:$K$27)</f>
        <v>1.004768437964791</v>
      </c>
      <c r="W32" s="68">
        <f>locallinterp(R32,'BBG rates'!$G$10:$G$27,'BBG rates'!$J$10:$J$27)</f>
        <v>-0.50987499999999997</v>
      </c>
      <c r="X32" s="56">
        <f t="shared" si="15"/>
        <v>-0.51107043667037999</v>
      </c>
      <c r="Y32" s="66">
        <f t="shared" si="3"/>
        <v>-3207.2348740164284</v>
      </c>
      <c r="Z32" s="72">
        <f t="shared" si="4"/>
        <v>-0.43237128179577183</v>
      </c>
      <c r="AA32" s="79">
        <f t="shared" si="5"/>
        <v>-2870.4687653938931</v>
      </c>
      <c r="AB32" s="81">
        <f t="shared" si="16"/>
        <v>-0.38697142809932139</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9242365.3427080829</v>
      </c>
    </row>
    <row r="33" spans="1:39" x14ac:dyDescent="0.2">
      <c r="A33" s="7">
        <v>12</v>
      </c>
      <c r="B33" s="7">
        <v>6</v>
      </c>
      <c r="C33" s="7">
        <v>3</v>
      </c>
      <c r="D33" s="12">
        <f t="shared" si="0"/>
        <v>1</v>
      </c>
      <c r="E33" s="29">
        <f t="shared" si="17"/>
        <v>8688307.7670835331</v>
      </c>
      <c r="F33" s="2">
        <f t="shared" si="1"/>
        <v>6096.2428527777656</v>
      </c>
      <c r="G33" s="2">
        <f t="shared" si="8"/>
        <v>77702.120824297861</v>
      </c>
      <c r="H33" s="2">
        <f t="shared" si="9"/>
        <v>28536.680443107682</v>
      </c>
      <c r="I33" s="2">
        <f t="shared" si="10"/>
        <v>112335.0441201833</v>
      </c>
      <c r="J33" s="2">
        <f t="shared" si="19"/>
        <v>112335.0441201833</v>
      </c>
      <c r="K33" s="2">
        <f t="shared" si="11"/>
        <v>111404.81392391857</v>
      </c>
      <c r="L33" s="2">
        <f t="shared" si="11"/>
        <v>111404.81392391857</v>
      </c>
      <c r="M33" s="2"/>
      <c r="N33" s="28">
        <f t="shared" si="20"/>
        <v>9037002.2442560624</v>
      </c>
      <c r="O33" s="2">
        <f t="shared" si="12"/>
        <v>6320.1495304547561</v>
      </c>
      <c r="P33" s="2">
        <f t="shared" si="13"/>
        <v>80556.013646874184</v>
      </c>
      <c r="R33">
        <f t="shared" si="14"/>
        <v>12</v>
      </c>
      <c r="S33" s="89">
        <f t="shared" si="2"/>
        <v>106238.80126740554</v>
      </c>
      <c r="T33" s="89">
        <f>IF(AND(S33=0,S32&gt;0),SUM($G33:$H$381),S33)</f>
        <v>106238.80126740554</v>
      </c>
      <c r="U33" s="82">
        <f>SUM(T33:T$381)</f>
        <v>8794546.5683509372</v>
      </c>
      <c r="V33" s="68">
        <f>localspline(R33,'BBG rates'!$G$10:$G$27,'BBG rates'!$K$10:$K$27)</f>
        <v>1.0052207708358765</v>
      </c>
      <c r="W33" s="68">
        <f>locallinterp(R33,'BBG rates'!$G$10:$G$27,'BBG rates'!$J$10:$J$27)</f>
        <v>-0.51224999999999998</v>
      </c>
      <c r="X33" s="56">
        <f t="shared" si="15"/>
        <v>-0.51345661769208739</v>
      </c>
      <c r="Y33" s="66">
        <f t="shared" si="3"/>
        <v>-3161.7543102194404</v>
      </c>
      <c r="Z33" s="72">
        <f t="shared" si="4"/>
        <v>-0.43141566683121901</v>
      </c>
      <c r="AA33" s="79">
        <f t="shared" si="5"/>
        <v>-2836.0318708672903</v>
      </c>
      <c r="AB33" s="81">
        <f t="shared" si="16"/>
        <v>-0.38697142809932139</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9222654.710011838</v>
      </c>
    </row>
    <row r="34" spans="1:39" x14ac:dyDescent="0.2">
      <c r="A34" s="7">
        <v>13</v>
      </c>
      <c r="B34" s="7">
        <v>6.5</v>
      </c>
      <c r="C34" s="7">
        <v>3.25</v>
      </c>
      <c r="D34" s="12">
        <f t="shared" si="0"/>
        <v>1.0833333333333333</v>
      </c>
      <c r="E34" s="29">
        <f t="shared" si="17"/>
        <v>8582616.7979490068</v>
      </c>
      <c r="F34" s="2">
        <f t="shared" si="1"/>
        <v>6022.5997686368682</v>
      </c>
      <c r="G34" s="2">
        <f t="shared" si="8"/>
        <v>77501.429871585919</v>
      </c>
      <c r="H34" s="2">
        <f t="shared" si="9"/>
        <v>28189.539262941275</v>
      </c>
      <c r="I34" s="2">
        <f t="shared" si="10"/>
        <v>111713.56890316406</v>
      </c>
      <c r="J34" s="2">
        <f t="shared" si="19"/>
        <v>121023.03297842773</v>
      </c>
      <c r="K34" s="2">
        <f t="shared" si="11"/>
        <v>110711.74139632494</v>
      </c>
      <c r="L34" s="2">
        <f t="shared" si="11"/>
        <v>119937.71984601868</v>
      </c>
      <c r="M34" s="2"/>
      <c r="N34" s="28">
        <f t="shared" si="20"/>
        <v>8956390.3904338442</v>
      </c>
      <c r="O34" s="2">
        <f t="shared" si="12"/>
        <v>6264.3093551112861</v>
      </c>
      <c r="P34" s="2">
        <f t="shared" si="13"/>
        <v>80611.853822217628</v>
      </c>
      <c r="R34">
        <f t="shared" si="14"/>
        <v>13</v>
      </c>
      <c r="S34" s="89">
        <f t="shared" si="2"/>
        <v>105690.9691345272</v>
      </c>
      <c r="T34" s="89">
        <f>IF(AND(S34=0,S33&gt;0),SUM($G34:$H$381),S34)</f>
        <v>105690.9691345272</v>
      </c>
      <c r="U34" s="82">
        <f>SUM(T34:T$381)</f>
        <v>8688307.7670835331</v>
      </c>
      <c r="V34" s="68">
        <f>localspline(R34,'BBG rates'!$G$10:$G$27,'BBG rates'!$K$10:$K$27)</f>
        <v>1.0056735418767067</v>
      </c>
      <c r="W34" s="68">
        <f>locallinterp(R34,'BBG rates'!$G$10:$G$27,'BBG rates'!$J$10:$J$27)</f>
        <v>-0.51379166666666665</v>
      </c>
      <c r="X34" s="56">
        <f t="shared" si="15"/>
        <v>-0.5150055701634404</v>
      </c>
      <c r="Y34" s="66">
        <f t="shared" si="3"/>
        <v>-3116.2967972474203</v>
      </c>
      <c r="Z34" s="72">
        <f t="shared" si="4"/>
        <v>-0.43041248732745896</v>
      </c>
      <c r="AA34" s="79">
        <f t="shared" si="5"/>
        <v>-2801.7723869956171</v>
      </c>
      <c r="AB34" s="81">
        <f t="shared" si="16"/>
        <v>-0.38697142809932134</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9186344.2071056515</v>
      </c>
    </row>
    <row r="35" spans="1:39" x14ac:dyDescent="0.2">
      <c r="A35" s="7">
        <v>14</v>
      </c>
      <c r="B35" s="7">
        <v>7</v>
      </c>
      <c r="C35" s="7">
        <v>3.5</v>
      </c>
      <c r="D35" s="12">
        <f t="shared" si="0"/>
        <v>1.1666666666666667</v>
      </c>
      <c r="E35" s="29">
        <f t="shared" si="17"/>
        <v>8477471.3508349136</v>
      </c>
      <c r="F35" s="2">
        <f t="shared" si="1"/>
        <v>5949.3364332071342</v>
      </c>
      <c r="G35" s="2">
        <f t="shared" si="8"/>
        <v>77301.257268412926</v>
      </c>
      <c r="H35" s="2">
        <f t="shared" si="9"/>
        <v>27844.189845680732</v>
      </c>
      <c r="I35" s="2">
        <f t="shared" si="10"/>
        <v>111094.78354730079</v>
      </c>
      <c r="J35" s="2">
        <f t="shared" si="19"/>
        <v>129610.58080518426</v>
      </c>
      <c r="K35" s="2">
        <f t="shared" si="11"/>
        <v>110022.23949332087</v>
      </c>
      <c r="L35" s="2">
        <f t="shared" si="11"/>
        <v>128359.27940887437</v>
      </c>
      <c r="M35" s="2"/>
      <c r="N35" s="28">
        <f t="shared" si="20"/>
        <v>8875722.6577287428</v>
      </c>
      <c r="O35" s="2">
        <f t="shared" si="12"/>
        <v>6208.4304722270472</v>
      </c>
      <c r="P35" s="2">
        <f t="shared" si="13"/>
        <v>80667.73270510188</v>
      </c>
      <c r="R35">
        <f t="shared" si="14"/>
        <v>14</v>
      </c>
      <c r="S35" s="89">
        <f t="shared" si="2"/>
        <v>105145.44711409367</v>
      </c>
      <c r="T35" s="89">
        <f>IF(AND(S35=0,S34&gt;0),SUM($G35:$H$381),S35)</f>
        <v>105145.44711409367</v>
      </c>
      <c r="U35" s="82">
        <f>SUM(T35:T$381)</f>
        <v>8582616.7979490049</v>
      </c>
      <c r="V35" s="68">
        <f>localspline(R35,'BBG rates'!$G$10:$G$27,'BBG rates'!$K$10:$K$27)</f>
        <v>1.0061271123856481</v>
      </c>
      <c r="W35" s="68">
        <f>locallinterp(R35,'BBG rates'!$G$10:$G$27,'BBG rates'!$J$10:$J$27)</f>
        <v>-0.51533333333333331</v>
      </c>
      <c r="X35" s="56">
        <f t="shared" si="15"/>
        <v>-0.51655454463785944</v>
      </c>
      <c r="Y35" s="66">
        <f t="shared" si="3"/>
        <v>-3070.9372657305421</v>
      </c>
      <c r="Z35" s="72">
        <f t="shared" si="4"/>
        <v>-0.42937076251118284</v>
      </c>
      <c r="AA35" s="79">
        <f t="shared" si="5"/>
        <v>-2767.6895659429592</v>
      </c>
      <c r="AB35" s="81">
        <f t="shared" si="16"/>
        <v>-0.38697142809932134</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9147181.0100603048</v>
      </c>
    </row>
    <row r="36" spans="1:39" x14ac:dyDescent="0.2">
      <c r="A36" s="7">
        <v>15</v>
      </c>
      <c r="B36" s="7">
        <v>7.5</v>
      </c>
      <c r="C36" s="7">
        <v>3.75</v>
      </c>
      <c r="D36" s="12">
        <f t="shared" si="0"/>
        <v>1.25</v>
      </c>
      <c r="E36" s="29">
        <f t="shared" si="17"/>
        <v>8372869.1245259391</v>
      </c>
      <c r="F36" s="2">
        <f t="shared" si="1"/>
        <v>5876.4512451545561</v>
      </c>
      <c r="G36" s="2">
        <f t="shared" si="8"/>
        <v>77101.601675972837</v>
      </c>
      <c r="H36" s="2">
        <f t="shared" si="9"/>
        <v>27500.624633001942</v>
      </c>
      <c r="I36" s="2">
        <f t="shared" si="10"/>
        <v>110478.67755412933</v>
      </c>
      <c r="J36" s="2">
        <f t="shared" si="19"/>
        <v>138098.34694266168</v>
      </c>
      <c r="K36" s="2">
        <f t="shared" si="11"/>
        <v>109336.29136549975</v>
      </c>
      <c r="L36" s="2">
        <f t="shared" si="11"/>
        <v>136670.36420687471</v>
      </c>
      <c r="M36" s="2"/>
      <c r="N36" s="28">
        <f t="shared" si="20"/>
        <v>8794999.0074063838</v>
      </c>
      <c r="O36" s="2">
        <f t="shared" si="12"/>
        <v>6152.512854970576</v>
      </c>
      <c r="P36" s="2">
        <f t="shared" si="13"/>
        <v>80723.650322358357</v>
      </c>
      <c r="R36">
        <f t="shared" si="14"/>
        <v>15</v>
      </c>
      <c r="S36" s="89">
        <f t="shared" si="2"/>
        <v>104602.22630897479</v>
      </c>
      <c r="T36" s="89">
        <f>IF(AND(S36=0,S35&gt;0),SUM($G36:$H$381),S36)</f>
        <v>104602.22630897479</v>
      </c>
      <c r="U36" s="82">
        <f>SUM(T36:T$381)</f>
        <v>8477471.3508349117</v>
      </c>
      <c r="V36" s="68">
        <f>localspline(R36,'BBG rates'!$G$10:$G$27,'BBG rates'!$K$10:$K$27)</f>
        <v>1.0065819156345839</v>
      </c>
      <c r="W36" s="68">
        <f>locallinterp(R36,'BBG rates'!$G$10:$G$27,'BBG rates'!$J$10:$J$27)</f>
        <v>-0.51687499999999997</v>
      </c>
      <c r="X36" s="56">
        <f t="shared" si="15"/>
        <v>-0.51810354111574419</v>
      </c>
      <c r="Y36" s="66">
        <f t="shared" si="3"/>
        <v>-3025.6761336015716</v>
      </c>
      <c r="Z36" s="72">
        <f t="shared" si="4"/>
        <v>-0.42828942854101204</v>
      </c>
      <c r="AA36" s="79">
        <f t="shared" si="5"/>
        <v>-2733.7826627530571</v>
      </c>
      <c r="AB36" s="81">
        <f t="shared" si="16"/>
        <v>-0.38697142809932134</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9105195.7104419339</v>
      </c>
    </row>
    <row r="37" spans="1:39" x14ac:dyDescent="0.2">
      <c r="A37" s="7">
        <v>16</v>
      </c>
      <c r="B37" s="7">
        <v>8</v>
      </c>
      <c r="C37" s="7">
        <v>4</v>
      </c>
      <c r="D37" s="12">
        <f t="shared" si="0"/>
        <v>1.3333333333333333</v>
      </c>
      <c r="E37" s="29">
        <f t="shared" si="17"/>
        <v>8268807.8266713256</v>
      </c>
      <c r="F37" s="2">
        <f t="shared" si="1"/>
        <v>5803.9426093124821</v>
      </c>
      <c r="G37" s="2">
        <f t="shared" si="8"/>
        <v>76902.461758917605</v>
      </c>
      <c r="H37" s="2">
        <f t="shared" si="9"/>
        <v>27158.836095696366</v>
      </c>
      <c r="I37" s="2">
        <f t="shared" si="10"/>
        <v>109865.24046392646</v>
      </c>
      <c r="J37" s="2">
        <f t="shared" si="19"/>
        <v>146486.98728523526</v>
      </c>
      <c r="K37" s="2">
        <f t="shared" si="11"/>
        <v>108653.88023907127</v>
      </c>
      <c r="L37" s="2">
        <f t="shared" si="11"/>
        <v>144871.84031876168</v>
      </c>
      <c r="M37" s="2"/>
      <c r="N37" s="28">
        <f t="shared" si="20"/>
        <v>8714219.4007055461</v>
      </c>
      <c r="O37" s="2">
        <f t="shared" si="12"/>
        <v>6096.5564764918063</v>
      </c>
      <c r="P37" s="2">
        <f t="shared" si="13"/>
        <v>80779.606700837103</v>
      </c>
      <c r="R37">
        <f t="shared" si="14"/>
        <v>16</v>
      </c>
      <c r="S37" s="89">
        <f t="shared" si="2"/>
        <v>104061.29785461398</v>
      </c>
      <c r="T37" s="89">
        <f>IF(AND(S37=0,S36&gt;0),SUM($G37:$H$381),S37)</f>
        <v>104061.29785461398</v>
      </c>
      <c r="U37" s="82">
        <f>SUM(T37:T$381)</f>
        <v>8372869.1245259354</v>
      </c>
      <c r="V37" s="68">
        <f>localspline(R37,'BBG rates'!$G$10:$G$27,'BBG rates'!$K$10:$K$27)</f>
        <v>1.0070383848956586</v>
      </c>
      <c r="W37" s="68">
        <f>locallinterp(R37,'BBG rates'!$G$10:$G$27,'BBG rates'!$J$10:$J$27)</f>
        <v>-0.51841666666666664</v>
      </c>
      <c r="X37" s="56">
        <f t="shared" si="15"/>
        <v>-0.51965255959802725</v>
      </c>
      <c r="Y37" s="66">
        <f t="shared" si="3"/>
        <v>-2980.5138137188464</v>
      </c>
      <c r="Z37" s="72">
        <f t="shared" si="4"/>
        <v>-0.42716738112935937</v>
      </c>
      <c r="AA37" s="79">
        <f t="shared" si="5"/>
        <v>-2700.0509353387633</v>
      </c>
      <c r="AB37" s="81">
        <f t="shared" si="16"/>
        <v>-0.38697142809932139</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9060418.7042916436</v>
      </c>
    </row>
    <row r="38" spans="1:39" x14ac:dyDescent="0.2">
      <c r="A38" s="7">
        <v>17</v>
      </c>
      <c r="B38" s="7">
        <v>8.5</v>
      </c>
      <c r="C38" s="7">
        <v>4.25</v>
      </c>
      <c r="D38" s="12">
        <f t="shared" si="0"/>
        <v>1.4166666666666667</v>
      </c>
      <c r="E38" s="29">
        <f t="shared" si="17"/>
        <v>8165285.1737524131</v>
      </c>
      <c r="F38" s="2">
        <f t="shared" si="1"/>
        <v>5731.8089366590293</v>
      </c>
      <c r="G38" s="2">
        <f t="shared" si="8"/>
        <v>76703.836185348162</v>
      </c>
      <c r="H38" s="2">
        <f t="shared" si="9"/>
        <v>26818.816733564421</v>
      </c>
      <c r="I38" s="2">
        <f t="shared" si="10"/>
        <v>109254.46185557162</v>
      </c>
      <c r="J38" s="2">
        <f t="shared" si="19"/>
        <v>154777.15429539312</v>
      </c>
      <c r="K38" s="2">
        <f t="shared" si="11"/>
        <v>107974.98941553255</v>
      </c>
      <c r="L38" s="2">
        <f t="shared" si="11"/>
        <v>152964.56833867112</v>
      </c>
      <c r="M38" s="2"/>
      <c r="N38" s="28">
        <f t="shared" si="20"/>
        <v>8633383.7988381386</v>
      </c>
      <c r="O38" s="2">
        <f t="shared" si="12"/>
        <v>6040.5613099220627</v>
      </c>
      <c r="P38" s="2">
        <f t="shared" si="13"/>
        <v>80835.601867406862</v>
      </c>
      <c r="R38">
        <f t="shared" si="14"/>
        <v>17</v>
      </c>
      <c r="S38" s="89">
        <f t="shared" si="2"/>
        <v>103522.65291891259</v>
      </c>
      <c r="T38" s="89">
        <f>IF(AND(S38=0,S37&gt;0),SUM($G38:$H$381),S38)</f>
        <v>103522.65291891259</v>
      </c>
      <c r="U38" s="82">
        <f>SUM(T38:T$381)</f>
        <v>8268807.8266713209</v>
      </c>
      <c r="V38" s="68">
        <f>localspline(R38,'BBG rates'!$G$10:$G$27,'BBG rates'!$K$10:$K$27)</f>
        <v>1.0074969534409595</v>
      </c>
      <c r="W38" s="68">
        <f>locallinterp(R38,'BBG rates'!$G$10:$G$27,'BBG rates'!$J$10:$J$27)</f>
        <v>-0.5199583333333333</v>
      </c>
      <c r="X38" s="56">
        <f t="shared" si="15"/>
        <v>-0.52120160008497507</v>
      </c>
      <c r="Y38" s="66">
        <f t="shared" si="3"/>
        <v>-2935.4507138978106</v>
      </c>
      <c r="Z38" s="72">
        <f t="shared" si="4"/>
        <v>-0.42600347359812835</v>
      </c>
      <c r="AA38" s="79">
        <f t="shared" si="5"/>
        <v>-2666.4936444715395</v>
      </c>
      <c r="AB38" s="81">
        <f t="shared" si="16"/>
        <v>-0.38697142809932145</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9012880.1931342445</v>
      </c>
    </row>
    <row r="39" spans="1:39" x14ac:dyDescent="0.2">
      <c r="A39" s="7">
        <v>18</v>
      </c>
      <c r="B39" s="7">
        <v>9</v>
      </c>
      <c r="C39" s="7">
        <v>4.5</v>
      </c>
      <c r="D39" s="12">
        <f t="shared" si="0"/>
        <v>1.5</v>
      </c>
      <c r="E39" s="29">
        <f t="shared" si="17"/>
        <v>8062298.8910502987</v>
      </c>
      <c r="F39" s="2">
        <f t="shared" si="1"/>
        <v>5660.048644294593</v>
      </c>
      <c r="G39" s="2">
        <f t="shared" si="8"/>
        <v>76505.72362680544</v>
      </c>
      <c r="H39" s="2">
        <f t="shared" si="9"/>
        <v>26480.559075309262</v>
      </c>
      <c r="I39" s="2">
        <f t="shared" si="10"/>
        <v>108646.33134640931</v>
      </c>
      <c r="J39" s="2">
        <f t="shared" si="19"/>
        <v>162969.49701961398</v>
      </c>
      <c r="K39" s="2">
        <f t="shared" si="11"/>
        <v>107299.60227134103</v>
      </c>
      <c r="L39" s="2">
        <f t="shared" si="11"/>
        <v>160949.40340701156</v>
      </c>
      <c r="M39" s="2"/>
      <c r="N39" s="28">
        <f t="shared" si="20"/>
        <v>8552492.1629891843</v>
      </c>
      <c r="O39" s="2">
        <f t="shared" si="12"/>
        <v>5984.5273283740435</v>
      </c>
      <c r="P39" s="2">
        <f t="shared" si="13"/>
        <v>80891.635848954858</v>
      </c>
      <c r="R39">
        <f t="shared" si="14"/>
        <v>18</v>
      </c>
      <c r="S39" s="89">
        <f t="shared" si="2"/>
        <v>102986.28270211469</v>
      </c>
      <c r="T39" s="89">
        <f>IF(AND(S39=0,S38&gt;0),SUM($G39:$H$381),S39)</f>
        <v>102986.28270211469</v>
      </c>
      <c r="U39" s="82">
        <f>SUM(T39:T$381)</f>
        <v>8165285.1737524085</v>
      </c>
      <c r="V39" s="68">
        <f>localspline(R39,'BBG rates'!$G$10:$G$27,'BBG rates'!$K$10:$K$27)</f>
        <v>1.0079580545425415</v>
      </c>
      <c r="W39" s="68">
        <f>locallinterp(R39,'BBG rates'!$G$10:$G$27,'BBG rates'!$J$10:$J$27)</f>
        <v>-0.52149999999999996</v>
      </c>
      <c r="X39" s="56">
        <f t="shared" si="15"/>
        <v>-0.52275066257752023</v>
      </c>
      <c r="Y39" s="66">
        <f t="shared" si="3"/>
        <v>-2890.4872369424952</v>
      </c>
      <c r="Z39" s="72">
        <f t="shared" si="4"/>
        <v>-0.42479651482116998</v>
      </c>
      <c r="AA39" s="79">
        <f t="shared" si="5"/>
        <v>-2633.1100537709876</v>
      </c>
      <c r="AB39" s="81">
        <f t="shared" si="16"/>
        <v>-0.38697142809932139</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8962610.1849823631</v>
      </c>
    </row>
    <row r="40" spans="1:39" x14ac:dyDescent="0.2">
      <c r="A40" s="7">
        <v>19</v>
      </c>
      <c r="B40" s="7">
        <v>9.5</v>
      </c>
      <c r="C40" s="7">
        <v>4.75</v>
      </c>
      <c r="D40" s="12">
        <f t="shared" si="0"/>
        <v>1.5833333333333333</v>
      </c>
      <c r="E40" s="29">
        <f t="shared" si="17"/>
        <v>7959846.7126136059</v>
      </c>
      <c r="F40" s="2">
        <f t="shared" si="1"/>
        <v>5588.6601554194203</v>
      </c>
      <c r="G40" s="2">
        <f t="shared" si="8"/>
        <v>76308.122758261656</v>
      </c>
      <c r="H40" s="2">
        <f t="shared" si="9"/>
        <v>26144.055678430916</v>
      </c>
      <c r="I40" s="2">
        <f t="shared" si="10"/>
        <v>108040.83859211199</v>
      </c>
      <c r="J40" s="2">
        <f t="shared" si="19"/>
        <v>171064.6611041773</v>
      </c>
      <c r="K40" s="2">
        <f t="shared" si="11"/>
        <v>106627.70225758861</v>
      </c>
      <c r="L40" s="2">
        <f t="shared" si="11"/>
        <v>168827.19524118194</v>
      </c>
      <c r="M40" s="2"/>
      <c r="N40" s="28">
        <f t="shared" si="20"/>
        <v>8471544.4543167967</v>
      </c>
      <c r="O40" s="2">
        <f t="shared" si="12"/>
        <v>5928.4545049418102</v>
      </c>
      <c r="P40" s="2">
        <f t="shared" si="13"/>
        <v>80947.708672387118</v>
      </c>
      <c r="R40">
        <f t="shared" si="14"/>
        <v>19</v>
      </c>
      <c r="S40" s="89">
        <f t="shared" si="2"/>
        <v>102452.17843669257</v>
      </c>
      <c r="T40" s="89">
        <f>IF(AND(S40=0,S39&gt;0),SUM($G40:$H$381),S40)</f>
        <v>102452.17843669257</v>
      </c>
      <c r="U40" s="82">
        <f>SUM(T40:T$381)</f>
        <v>8062298.891050294</v>
      </c>
      <c r="V40" s="68">
        <f>localspline(R40,'BBG rates'!$G$10:$G$27,'BBG rates'!$K$10:$K$27)</f>
        <v>1.0084217198850787</v>
      </c>
      <c r="W40" s="68">
        <f>locallinterp(R40,'BBG rates'!$G$10:$G$27,'BBG rates'!$J$10:$J$27)</f>
        <v>-0.5219583333333333</v>
      </c>
      <c r="X40" s="56">
        <f t="shared" si="15"/>
        <v>-0.52321119891365342</v>
      </c>
      <c r="Y40" s="66">
        <f t="shared" si="3"/>
        <v>-2845.6237806767235</v>
      </c>
      <c r="Z40" s="72">
        <f t="shared" si="4"/>
        <v>-0.42354526704569018</v>
      </c>
      <c r="AA40" s="79">
        <f t="shared" si="5"/>
        <v>-2599.8994296944229</v>
      </c>
      <c r="AB40" s="81">
        <f t="shared" si="16"/>
        <v>-0.38697142809932145</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8909638.495335931</v>
      </c>
    </row>
    <row r="41" spans="1:39" x14ac:dyDescent="0.2">
      <c r="A41" s="7">
        <v>20</v>
      </c>
      <c r="B41" s="7">
        <v>10</v>
      </c>
      <c r="C41" s="7">
        <v>5</v>
      </c>
      <c r="D41" s="12">
        <f t="shared" si="0"/>
        <v>1.6666666666666667</v>
      </c>
      <c r="E41" s="29">
        <f t="shared" si="17"/>
        <v>7857926.3812263738</v>
      </c>
      <c r="F41" s="2">
        <f t="shared" si="1"/>
        <v>5517.6418993112693</v>
      </c>
      <c r="G41" s="2">
        <f t="shared" si="8"/>
        <v>76111.03225811114</v>
      </c>
      <c r="H41" s="2">
        <f t="shared" si="9"/>
        <v>25809.299129120809</v>
      </c>
      <c r="I41" s="2">
        <f t="shared" si="10"/>
        <v>107437.97328654322</v>
      </c>
      <c r="J41" s="2">
        <f t="shared" si="19"/>
        <v>179063.28881090536</v>
      </c>
      <c r="K41" s="2">
        <f t="shared" si="11"/>
        <v>105959.27289967702</v>
      </c>
      <c r="L41" s="2">
        <f t="shared" si="11"/>
        <v>176598.78816612836</v>
      </c>
      <c r="M41" s="2"/>
      <c r="N41" s="28">
        <f t="shared" si="20"/>
        <v>8390540.6339521687</v>
      </c>
      <c r="O41" s="2">
        <f t="shared" si="12"/>
        <v>5872.3428127007728</v>
      </c>
      <c r="P41" s="2">
        <f t="shared" si="13"/>
        <v>81003.820364628133</v>
      </c>
      <c r="R41">
        <f t="shared" si="14"/>
        <v>20</v>
      </c>
      <c r="S41" s="89">
        <f t="shared" si="2"/>
        <v>101920.33138723194</v>
      </c>
      <c r="T41" s="89">
        <f>IF(AND(S41=0,S40&gt;0),SUM($G41:$H$381),S41)</f>
        <v>101920.33138723194</v>
      </c>
      <c r="U41" s="82">
        <f>SUM(T41:T$381)</f>
        <v>7959846.7126136022</v>
      </c>
      <c r="V41" s="68">
        <f>localspline(R41,'BBG rates'!$G$10:$G$27,'BBG rates'!$K$10:$K$27)</f>
        <v>1.0088863748106902</v>
      </c>
      <c r="W41" s="68">
        <f>locallinterp(R41,'BBG rates'!$G$10:$G$27,'BBG rates'!$J$10:$J$27)</f>
        <v>-0.52241666666666664</v>
      </c>
      <c r="X41" s="56">
        <f t="shared" si="15"/>
        <v>-0.52367173719476412</v>
      </c>
      <c r="Y41" s="66">
        <f t="shared" si="3"/>
        <v>-2800.9536747507423</v>
      </c>
      <c r="Z41" s="72">
        <f t="shared" si="4"/>
        <v>-0.42226245442322902</v>
      </c>
      <c r="AA41" s="79">
        <f t="shared" si="5"/>
        <v>-2566.8610415264784</v>
      </c>
      <c r="AB41" s="81">
        <f t="shared" si="16"/>
        <v>-0.38697142809932139</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8853994.7481770869</v>
      </c>
    </row>
    <row r="42" spans="1:39" x14ac:dyDescent="0.2">
      <c r="A42" s="7">
        <v>21</v>
      </c>
      <c r="B42" s="7">
        <v>10.5</v>
      </c>
      <c r="C42" s="7">
        <v>5.25</v>
      </c>
      <c r="D42" s="12">
        <f t="shared" si="0"/>
        <v>1.75</v>
      </c>
      <c r="E42" s="29">
        <f t="shared" si="17"/>
        <v>7756535.6483760551</v>
      </c>
      <c r="F42" s="2">
        <f t="shared" si="1"/>
        <v>5446.9923113031573</v>
      </c>
      <c r="G42" s="2">
        <f t="shared" si="8"/>
        <v>75914.450808161957</v>
      </c>
      <c r="H42" s="2">
        <f t="shared" si="9"/>
        <v>25476.282042156672</v>
      </c>
      <c r="I42" s="2">
        <f t="shared" si="10"/>
        <v>106837.72516162178</v>
      </c>
      <c r="J42" s="2">
        <f t="shared" si="19"/>
        <v>186966.01903283811</v>
      </c>
      <c r="K42" s="2">
        <f t="shared" si="11"/>
        <v>105294.29779699515</v>
      </c>
      <c r="L42" s="2">
        <f t="shared" si="11"/>
        <v>184265.02114474148</v>
      </c>
      <c r="M42" s="2"/>
      <c r="N42" s="28">
        <f t="shared" si="20"/>
        <v>8309480.6629995471</v>
      </c>
      <c r="O42" s="2">
        <f t="shared" si="12"/>
        <v>5816.1922247076782</v>
      </c>
      <c r="P42" s="2">
        <f t="shared" si="13"/>
        <v>81059.970952621239</v>
      </c>
      <c r="R42">
        <f t="shared" si="14"/>
        <v>21</v>
      </c>
      <c r="S42" s="89">
        <f t="shared" si="2"/>
        <v>101390.73285031863</v>
      </c>
      <c r="T42" s="89">
        <f>IF(AND(S42=0,S41&gt;0),SUM($G42:$H$381),S42)</f>
        <v>101390.73285031863</v>
      </c>
      <c r="U42" s="82">
        <f>SUM(T42:T$381)</f>
        <v>7857926.3812263701</v>
      </c>
      <c r="V42" s="68">
        <f>localspline(R42,'BBG rates'!$G$10:$G$27,'BBG rates'!$K$10:$K$27)</f>
        <v>1.0093500430717199</v>
      </c>
      <c r="W42" s="68">
        <f>locallinterp(R42,'BBG rates'!$G$10:$G$27,'BBG rates'!$J$10:$J$27)</f>
        <v>-0.52287499999999998</v>
      </c>
      <c r="X42" s="56">
        <f t="shared" si="15"/>
        <v>-0.52413227742098556</v>
      </c>
      <c r="Y42" s="66">
        <f t="shared" si="3"/>
        <v>-2756.4763439232274</v>
      </c>
      <c r="Z42" s="72">
        <f t="shared" si="4"/>
        <v>-0.42094713697122166</v>
      </c>
      <c r="AA42" s="79">
        <f t="shared" si="5"/>
        <v>-2533.9941613687506</v>
      </c>
      <c r="AB42" s="81">
        <f t="shared" si="16"/>
        <v>-0.38697142809932134</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8795708.3769605327</v>
      </c>
    </row>
    <row r="43" spans="1:39" x14ac:dyDescent="0.2">
      <c r="A43" s="7">
        <v>22</v>
      </c>
      <c r="B43" s="7">
        <v>11</v>
      </c>
      <c r="C43" s="7">
        <v>5.5</v>
      </c>
      <c r="D43" s="12">
        <f t="shared" si="0"/>
        <v>1.8333333333333333</v>
      </c>
      <c r="E43" s="29">
        <f t="shared" si="17"/>
        <v>7655672.2742216308</v>
      </c>
      <c r="F43" s="2">
        <f t="shared" si="1"/>
        <v>5376.7098327611675</v>
      </c>
      <c r="G43" s="2">
        <f t="shared" si="8"/>
        <v>75718.377093626623</v>
      </c>
      <c r="H43" s="2">
        <f t="shared" si="9"/>
        <v>25144.997060797799</v>
      </c>
      <c r="I43" s="2">
        <f t="shared" si="10"/>
        <v>106240.0839871856</v>
      </c>
      <c r="J43" s="2">
        <f t="shared" si="19"/>
        <v>194773.48730984025</v>
      </c>
      <c r="K43" s="2">
        <f t="shared" si="11"/>
        <v>104632.76062259679</v>
      </c>
      <c r="L43" s="2">
        <f t="shared" si="11"/>
        <v>191826.72780809409</v>
      </c>
      <c r="M43" s="2"/>
      <c r="N43" s="28">
        <f t="shared" si="20"/>
        <v>8228364.5025362186</v>
      </c>
      <c r="O43" s="2">
        <f t="shared" si="12"/>
        <v>5760.0027140005959</v>
      </c>
      <c r="P43" s="2">
        <f t="shared" si="13"/>
        <v>81116.160463328299</v>
      </c>
      <c r="R43">
        <f t="shared" si="14"/>
        <v>22</v>
      </c>
      <c r="S43" s="89">
        <f t="shared" si="2"/>
        <v>100863.37415442443</v>
      </c>
      <c r="T43" s="89">
        <f>IF(AND(S43=0,S42&gt;0),SUM($G43:$H$381),S43)</f>
        <v>100863.37415442443</v>
      </c>
      <c r="U43" s="82">
        <f>SUM(T43:T$381)</f>
        <v>7756535.6483760504</v>
      </c>
      <c r="V43" s="68">
        <f>localspline(R43,'BBG rates'!$G$10:$G$27,'BBG rates'!$K$10:$K$27)</f>
        <v>1.0098107484226333</v>
      </c>
      <c r="W43" s="68">
        <f>locallinterp(R43,'BBG rates'!$G$10:$G$27,'BBG rates'!$J$10:$J$27)</f>
        <v>-0.52333333333333332</v>
      </c>
      <c r="X43" s="56">
        <f t="shared" si="15"/>
        <v>-0.52459281959218451</v>
      </c>
      <c r="Y43" s="66">
        <f t="shared" si="3"/>
        <v>-2712.1912141580437</v>
      </c>
      <c r="Z43" s="72">
        <f t="shared" si="4"/>
        <v>-0.4195983367485791</v>
      </c>
      <c r="AA43" s="79">
        <f t="shared" si="5"/>
        <v>-2501.2980641294803</v>
      </c>
      <c r="AB43" s="81">
        <f t="shared" si="16"/>
        <v>-0.38697142809932145</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8734808.6255993042</v>
      </c>
    </row>
    <row r="44" spans="1:39" x14ac:dyDescent="0.2">
      <c r="A44" s="7">
        <v>23</v>
      </c>
      <c r="B44" s="7">
        <v>11.5</v>
      </c>
      <c r="C44" s="7">
        <v>5.75</v>
      </c>
      <c r="D44" s="12">
        <f t="shared" si="0"/>
        <v>1.9166666666666667</v>
      </c>
      <c r="E44" s="29">
        <f t="shared" si="17"/>
        <v>7555334.0275618369</v>
      </c>
      <c r="F44" s="2">
        <f t="shared" si="1"/>
        <v>5306.7929110623536</v>
      </c>
      <c r="G44" s="2">
        <f t="shared" si="8"/>
        <v>75522.809803113661</v>
      </c>
      <c r="H44" s="2">
        <f t="shared" si="9"/>
        <v>24815.436856680695</v>
      </c>
      <c r="I44" s="2">
        <f t="shared" si="10"/>
        <v>105645.03957085671</v>
      </c>
      <c r="J44" s="2">
        <f t="shared" si="19"/>
        <v>202486.32584414203</v>
      </c>
      <c r="K44" s="2">
        <f t="shared" si="11"/>
        <v>103974.64512288079</v>
      </c>
      <c r="L44" s="2">
        <f t="shared" si="11"/>
        <v>199284.73648552151</v>
      </c>
      <c r="M44" s="2"/>
      <c r="N44" s="28">
        <f t="shared" si="20"/>
        <v>8147192.1136124888</v>
      </c>
      <c r="O44" s="2">
        <f t="shared" si="12"/>
        <v>5703.7742535989055</v>
      </c>
      <c r="P44" s="2">
        <f t="shared" si="13"/>
        <v>81172.388923730017</v>
      </c>
      <c r="R44">
        <f t="shared" si="14"/>
        <v>23</v>
      </c>
      <c r="S44" s="89">
        <f t="shared" si="2"/>
        <v>100338.24665979436</v>
      </c>
      <c r="T44" s="89">
        <f>IF(AND(S44=0,S43&gt;0),SUM($G44:$H$381),S44)</f>
        <v>100338.24665979436</v>
      </c>
      <c r="U44" s="82">
        <f>SUM(T44:T$381)</f>
        <v>7655672.2742216242</v>
      </c>
      <c r="V44" s="68">
        <f>localspline(R44,'BBG rates'!$G$10:$G$27,'BBG rates'!$K$10:$K$27)</f>
        <v>1.0102665146174317</v>
      </c>
      <c r="W44" s="68">
        <f>locallinterp(R44,'BBG rates'!$G$10:$G$27,'BBG rates'!$J$10:$J$27)</f>
        <v>-0.52379166666666666</v>
      </c>
      <c r="X44" s="56">
        <f t="shared" si="15"/>
        <v>-0.5250533637084942</v>
      </c>
      <c r="Y44" s="66">
        <f t="shared" si="3"/>
        <v>-2668.097712623668</v>
      </c>
      <c r="Z44" s="72">
        <f t="shared" si="4"/>
        <v>-0.41821503591909309</v>
      </c>
      <c r="AA44" s="79">
        <f t="shared" si="5"/>
        <v>-2468.7720275132688</v>
      </c>
      <c r="AB44" s="81">
        <f t="shared" si="16"/>
        <v>-0.3869714280993215</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8671324.5494460352</v>
      </c>
    </row>
    <row r="45" spans="1:39" x14ac:dyDescent="0.2">
      <c r="A45" s="7">
        <v>24</v>
      </c>
      <c r="B45" s="7">
        <v>12</v>
      </c>
      <c r="C45" s="7">
        <v>6</v>
      </c>
      <c r="D45" s="12">
        <f t="shared" si="0"/>
        <v>2</v>
      </c>
      <c r="E45" s="29">
        <f t="shared" si="17"/>
        <v>7455518.6858035028</v>
      </c>
      <c r="F45" s="2">
        <f t="shared" si="1"/>
        <v>5237.2399995727146</v>
      </c>
      <c r="G45" s="2">
        <f t="shared" si="8"/>
        <v>75327.747628618556</v>
      </c>
      <c r="H45" s="2">
        <f t="shared" si="9"/>
        <v>24487.594129715086</v>
      </c>
      <c r="I45" s="2">
        <f t="shared" si="10"/>
        <v>105052.58175790636</v>
      </c>
      <c r="J45" s="2">
        <f t="shared" si="19"/>
        <v>210105.16351581272</v>
      </c>
      <c r="K45" s="2">
        <f t="shared" si="11"/>
        <v>103319.9351172717</v>
      </c>
      <c r="L45" s="2">
        <f t="shared" si="11"/>
        <v>206639.8702345434</v>
      </c>
      <c r="M45" s="2"/>
      <c r="N45" s="28">
        <f t="shared" si="20"/>
        <v>8065963.4572516633</v>
      </c>
      <c r="O45" s="2">
        <f t="shared" si="12"/>
        <v>5647.5068165032862</v>
      </c>
      <c r="P45" s="2">
        <f t="shared" si="13"/>
        <v>81228.656360825626</v>
      </c>
      <c r="R45">
        <f t="shared" si="14"/>
        <v>24</v>
      </c>
      <c r="S45" s="89">
        <f t="shared" si="2"/>
        <v>99815.341758333641</v>
      </c>
      <c r="T45" s="89">
        <f>IF(AND(S45=0,S44&gt;0),SUM($G45:$H$381),S45)</f>
        <v>99815.341758333641</v>
      </c>
      <c r="U45" s="82">
        <f>SUM(T45:T$381)</f>
        <v>7555334.0275618313</v>
      </c>
      <c r="V45" s="68">
        <f>localspline(R45,'BBG rates'!$G$10:$G$27,'BBG rates'!$K$10:$K$27)</f>
        <v>1.0107153654098511</v>
      </c>
      <c r="W45" s="68">
        <f>locallinterp(R45,'BBG rates'!$G$10:$G$27,'BBG rates'!$J$10:$J$27)</f>
        <v>-0.52424999999999999</v>
      </c>
      <c r="X45" s="56">
        <f t="shared" si="15"/>
        <v>-0.52551390977004786</v>
      </c>
      <c r="Y45" s="66">
        <f t="shared" si="3"/>
        <v>-2624.1952676925534</v>
      </c>
      <c r="Z45" s="72">
        <f t="shared" si="4"/>
        <v>-0.41679617469504299</v>
      </c>
      <c r="AA45" s="79">
        <f t="shared" si="5"/>
        <v>-2436.4153320108335</v>
      </c>
      <c r="AB45" s="81">
        <f t="shared" si="16"/>
        <v>-0.3869714280993215</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8605285.0162697062</v>
      </c>
    </row>
    <row r="46" spans="1:39" x14ac:dyDescent="0.2">
      <c r="A46" s="7">
        <v>25</v>
      </c>
      <c r="B46" s="7">
        <v>12.5</v>
      </c>
      <c r="C46" s="7">
        <v>6.25</v>
      </c>
      <c r="D46" s="12">
        <f t="shared" si="0"/>
        <v>2.0833333333333335</v>
      </c>
      <c r="E46" s="29">
        <f t="shared" si="17"/>
        <v>7356224.0349300066</v>
      </c>
      <c r="F46" s="2">
        <f t="shared" si="1"/>
        <v>5168.0495576252442</v>
      </c>
      <c r="G46" s="2">
        <f t="shared" si="8"/>
        <v>75133.189265515262</v>
      </c>
      <c r="H46" s="2">
        <f t="shared" si="9"/>
        <v>24161.461607980298</v>
      </c>
      <c r="I46" s="2">
        <f t="shared" si="10"/>
        <v>104462.7004311208</v>
      </c>
      <c r="J46" s="2">
        <f t="shared" si="19"/>
        <v>217630.62589816833</v>
      </c>
      <c r="K46" s="2">
        <f t="shared" si="11"/>
        <v>102668.61449790241</v>
      </c>
      <c r="L46" s="2">
        <f t="shared" si="11"/>
        <v>213892.94687063002</v>
      </c>
      <c r="M46" s="2"/>
      <c r="N46" s="28">
        <f t="shared" si="20"/>
        <v>7984678.4944500299</v>
      </c>
      <c r="O46" s="2">
        <f t="shared" si="12"/>
        <v>5591.2003756956983</v>
      </c>
      <c r="P46" s="2">
        <f t="shared" si="13"/>
        <v>81284.962801633214</v>
      </c>
      <c r="R46">
        <f t="shared" si="14"/>
        <v>25</v>
      </c>
      <c r="S46" s="89">
        <f t="shared" si="2"/>
        <v>99294.650873495557</v>
      </c>
      <c r="T46" s="89">
        <f>IF(AND(S46=0,S45&gt;0),SUM($G46:$H$381),S46)</f>
        <v>99294.650873495557</v>
      </c>
      <c r="U46" s="82">
        <f>SUM(T46:T$381)</f>
        <v>7455518.6858034981</v>
      </c>
      <c r="V46" s="68">
        <f>localspline(R46,'BBG rates'!$G$10:$G$27,'BBG rates'!$K$10:$K$27)</f>
        <v>1.0111558185911758</v>
      </c>
      <c r="W46" s="68">
        <f>locallinterp(R46,'BBG rates'!$G$10:$G$27,'BBG rates'!$J$10:$J$27)</f>
        <v>-0.52297916666666666</v>
      </c>
      <c r="X46" s="56">
        <f t="shared" si="15"/>
        <v>-0.52423694592538261</v>
      </c>
      <c r="Y46" s="66">
        <f t="shared" si="3"/>
        <v>-2580.4833089405074</v>
      </c>
      <c r="Z46" s="72">
        <f t="shared" si="4"/>
        <v>-0.41534064915228408</v>
      </c>
      <c r="AA46" s="79">
        <f t="shared" si="5"/>
        <v>-2404.2272608887965</v>
      </c>
      <c r="AB46" s="81">
        <f t="shared" si="16"/>
        <v>-0.38697142809932145</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8536718.7072278894</v>
      </c>
    </row>
    <row r="47" spans="1:39" x14ac:dyDescent="0.2">
      <c r="A47" s="7">
        <v>26</v>
      </c>
      <c r="B47" s="7">
        <v>13</v>
      </c>
      <c r="C47" s="7">
        <v>6.5</v>
      </c>
      <c r="D47" s="12">
        <f t="shared" si="0"/>
        <v>2.1666666666666665</v>
      </c>
      <c r="E47" s="29">
        <f t="shared" si="17"/>
        <v>7257447.8694698373</v>
      </c>
      <c r="F47" s="2">
        <f t="shared" si="1"/>
        <v>5099.2200504980656</v>
      </c>
      <c r="G47" s="2">
        <f t="shared" si="8"/>
        <v>74939.133412547264</v>
      </c>
      <c r="H47" s="2">
        <f t="shared" si="9"/>
        <v>23837.032047622011</v>
      </c>
      <c r="I47" s="2">
        <f t="shared" si="10"/>
        <v>103875.38551066734</v>
      </c>
      <c r="J47" s="2">
        <f t="shared" si="19"/>
        <v>225063.33527311255</v>
      </c>
      <c r="K47" s="2">
        <f t="shared" si="11"/>
        <v>102020.66722929775</v>
      </c>
      <c r="L47" s="2">
        <f t="shared" si="11"/>
        <v>221044.77899681177</v>
      </c>
      <c r="M47" s="2"/>
      <c r="N47" s="28">
        <f t="shared" si="20"/>
        <v>7903337.1861768402</v>
      </c>
      <c r="O47" s="2">
        <f t="shared" si="12"/>
        <v>5534.8549041393771</v>
      </c>
      <c r="P47" s="2">
        <f t="shared" si="13"/>
        <v>81341.308273189527</v>
      </c>
      <c r="R47">
        <f t="shared" si="14"/>
        <v>26</v>
      </c>
      <c r="S47" s="89">
        <f t="shared" si="2"/>
        <v>98776.165460169272</v>
      </c>
      <c r="T47" s="89">
        <f>IF(AND(S47=0,S46&gt;0),SUM($G47:$H$381),S47)</f>
        <v>98776.165460169272</v>
      </c>
      <c r="U47" s="82">
        <f>SUM(T47:T$381)</f>
        <v>7356224.0349300029</v>
      </c>
      <c r="V47" s="68">
        <f>localspline(R47,'BBG rates'!$G$10:$G$27,'BBG rates'!$K$10:$K$27)</f>
        <v>1.0115881297323326</v>
      </c>
      <c r="W47" s="68">
        <f>locallinterp(R47,'BBG rates'!$G$10:$G$27,'BBG rates'!$J$10:$J$27)</f>
        <v>-0.52170833333333333</v>
      </c>
      <c r="X47" s="56">
        <f t="shared" si="15"/>
        <v>-0.52295999703462215</v>
      </c>
      <c r="Y47" s="66">
        <f t="shared" si="3"/>
        <v>-2537.1050385066337</v>
      </c>
      <c r="Z47" s="72">
        <f t="shared" si="4"/>
        <v>-0.41387076192234684</v>
      </c>
      <c r="AA47" s="79">
        <f t="shared" si="5"/>
        <v>-2372.207100179513</v>
      </c>
      <c r="AB47" s="81">
        <f t="shared" si="16"/>
        <v>-0.38697142809932139</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8467032.7869164329</v>
      </c>
    </row>
    <row r="48" spans="1:39" x14ac:dyDescent="0.2">
      <c r="A48" s="7">
        <v>27</v>
      </c>
      <c r="B48" s="7">
        <v>13.5</v>
      </c>
      <c r="C48" s="7">
        <v>6.75</v>
      </c>
      <c r="D48" s="12">
        <f t="shared" si="0"/>
        <v>2.25</v>
      </c>
      <c r="E48" s="29">
        <f t="shared" si="17"/>
        <v>7159187.9924652688</v>
      </c>
      <c r="F48" s="2">
        <f t="shared" si="1"/>
        <v>5030.7499493926416</v>
      </c>
      <c r="G48" s="2">
        <f t="shared" si="8"/>
        <v>74745.578771819011</v>
      </c>
      <c r="H48" s="2">
        <f t="shared" si="9"/>
        <v>23514.298232749374</v>
      </c>
      <c r="I48" s="2">
        <f t="shared" si="10"/>
        <v>103290.62695396104</v>
      </c>
      <c r="J48" s="2">
        <f t="shared" si="19"/>
        <v>232403.91064641235</v>
      </c>
      <c r="K48" s="2">
        <f t="shared" si="11"/>
        <v>101376.07734805961</v>
      </c>
      <c r="L48" s="2">
        <f t="shared" si="11"/>
        <v>228096.17403313413</v>
      </c>
      <c r="M48" s="2"/>
      <c r="N48" s="28">
        <f t="shared" si="20"/>
        <v>7821939.4933742899</v>
      </c>
      <c r="O48" s="2">
        <f t="shared" si="12"/>
        <v>5478.4703747788135</v>
      </c>
      <c r="P48" s="2">
        <f t="shared" si="13"/>
        <v>81397.692802550097</v>
      </c>
      <c r="R48">
        <f t="shared" si="14"/>
        <v>27</v>
      </c>
      <c r="S48" s="89">
        <f t="shared" si="2"/>
        <v>98259.877004568378</v>
      </c>
      <c r="T48" s="89">
        <f>IF(AND(S48=0,S47&gt;0),SUM($G48:$H$381),S48)</f>
        <v>98259.877004568378</v>
      </c>
      <c r="U48" s="82">
        <f>SUM(T48:T$381)</f>
        <v>7257447.8694698345</v>
      </c>
      <c r="V48" s="68">
        <f>localspline(R48,'BBG rates'!$G$10:$G$27,'BBG rates'!$K$10:$K$27)</f>
        <v>1.0120131676004078</v>
      </c>
      <c r="W48" s="68">
        <f>locallinterp(R48,'BBG rates'!$G$10:$G$27,'BBG rates'!$J$10:$J$27)</f>
        <v>-0.5204375</v>
      </c>
      <c r="X48" s="56">
        <f t="shared" si="15"/>
        <v>-0.52168306309736678</v>
      </c>
      <c r="Y48" s="66">
        <f t="shared" si="3"/>
        <v>-2494.0583858431824</v>
      </c>
      <c r="Z48" s="72">
        <f t="shared" si="4"/>
        <v>-0.412386022861016</v>
      </c>
      <c r="AA48" s="79">
        <f t="shared" si="5"/>
        <v>-2340.3541386709326</v>
      </c>
      <c r="AB48" s="81">
        <f t="shared" si="16"/>
        <v>-0.38697142809932139</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8396241.1682169959</v>
      </c>
    </row>
    <row r="49" spans="1:39" x14ac:dyDescent="0.2">
      <c r="A49" s="7">
        <v>28</v>
      </c>
      <c r="B49" s="7">
        <v>14</v>
      </c>
      <c r="C49" s="7">
        <v>7</v>
      </c>
      <c r="D49" s="12">
        <f t="shared" si="0"/>
        <v>2.3333333333333335</v>
      </c>
      <c r="E49" s="29">
        <f t="shared" si="17"/>
        <v>7061442.2154411487</v>
      </c>
      <c r="F49" s="2">
        <f t="shared" si="1"/>
        <v>4962.6377314120564</v>
      </c>
      <c r="G49" s="2">
        <f t="shared" si="8"/>
        <v>74552.524048787192</v>
      </c>
      <c r="H49" s="2">
        <f t="shared" si="9"/>
        <v>23193.252975332474</v>
      </c>
      <c r="I49" s="2">
        <f t="shared" si="10"/>
        <v>102708.41475553173</v>
      </c>
      <c r="J49" s="2">
        <f t="shared" si="19"/>
        <v>239652.96776290738</v>
      </c>
      <c r="K49" s="2">
        <f t="shared" si="11"/>
        <v>100734.82896255334</v>
      </c>
      <c r="L49" s="2">
        <f t="shared" si="11"/>
        <v>235047.93424595779</v>
      </c>
      <c r="M49" s="2"/>
      <c r="N49" s="28">
        <f t="shared" si="20"/>
        <v>7740485.3769575004</v>
      </c>
      <c r="O49" s="2">
        <f t="shared" si="12"/>
        <v>5422.0467605397462</v>
      </c>
      <c r="P49" s="2">
        <f t="shared" si="13"/>
        <v>81454.116416789155</v>
      </c>
      <c r="R49">
        <f t="shared" si="14"/>
        <v>28</v>
      </c>
      <c r="S49" s="89">
        <f t="shared" si="2"/>
        <v>97745.77702411967</v>
      </c>
      <c r="T49" s="89">
        <f>IF(AND(S49=0,S48&gt;0),SUM($G49:$H$381),S49)</f>
        <v>97745.77702411967</v>
      </c>
      <c r="U49" s="82">
        <f>SUM(T49:T$381)</f>
        <v>7159187.992465267</v>
      </c>
      <c r="V49" s="68">
        <f>localspline(R49,'BBG rates'!$G$10:$G$27,'BBG rates'!$K$10:$K$27)</f>
        <v>1.0124318010144244</v>
      </c>
      <c r="W49" s="68">
        <f>locallinterp(R49,'BBG rates'!$G$10:$G$27,'BBG rates'!$J$10:$J$27)</f>
        <v>-0.51916666666666667</v>
      </c>
      <c r="X49" s="56">
        <f t="shared" si="15"/>
        <v>-0.52040614411335007</v>
      </c>
      <c r="Y49" s="66">
        <f t="shared" si="3"/>
        <v>-2451.3412911637542</v>
      </c>
      <c r="Z49" s="72">
        <f t="shared" si="4"/>
        <v>-0.41088592065083651</v>
      </c>
      <c r="AA49" s="79">
        <f t="shared" si="5"/>
        <v>-2308.6676678964982</v>
      </c>
      <c r="AB49" s="81">
        <f t="shared" si="16"/>
        <v>-0.38697142809932134</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8324357.6718016444</v>
      </c>
    </row>
    <row r="50" spans="1:39" x14ac:dyDescent="0.2">
      <c r="A50" s="7">
        <v>29</v>
      </c>
      <c r="B50" s="7">
        <v>14.5</v>
      </c>
      <c r="C50" s="7">
        <v>7.25</v>
      </c>
      <c r="D50" s="12">
        <f t="shared" si="0"/>
        <v>2.4166666666666665</v>
      </c>
      <c r="E50" s="29">
        <f t="shared" si="17"/>
        <v>6964208.3583737966</v>
      </c>
      <c r="F50" s="2">
        <f t="shared" si="1"/>
        <v>4894.8818795393845</v>
      </c>
      <c r="G50" s="2">
        <f t="shared" si="8"/>
        <v>74359.967952252031</v>
      </c>
      <c r="H50" s="2">
        <f t="shared" si="9"/>
        <v>22873.889115100203</v>
      </c>
      <c r="I50" s="2">
        <f t="shared" si="10"/>
        <v>102128.73894689162</v>
      </c>
      <c r="J50" s="2">
        <f t="shared" si="19"/>
        <v>246811.11912165474</v>
      </c>
      <c r="K50" s="2">
        <f t="shared" si="11"/>
        <v>100096.90625259545</v>
      </c>
      <c r="L50" s="2">
        <f t="shared" si="11"/>
        <v>241900.85677710566</v>
      </c>
      <c r="M50" s="2"/>
      <c r="N50" s="28">
        <f t="shared" si="20"/>
        <v>7658974.7978145005</v>
      </c>
      <c r="O50" s="2">
        <f t="shared" si="12"/>
        <v>5365.5840343291447</v>
      </c>
      <c r="P50" s="2">
        <f t="shared" si="13"/>
        <v>81510.579142999748</v>
      </c>
      <c r="R50">
        <f t="shared" si="14"/>
        <v>29</v>
      </c>
      <c r="S50" s="89">
        <f t="shared" si="2"/>
        <v>97233.857067352234</v>
      </c>
      <c r="T50" s="89">
        <f>IF(AND(S50=0,S49&gt;0),SUM($G50:$H$381),S50)</f>
        <v>97233.857067352234</v>
      </c>
      <c r="U50" s="82">
        <f>SUM(T50:T$381)</f>
        <v>7061442.2154411459</v>
      </c>
      <c r="V50" s="68">
        <f>localspline(R50,'BBG rates'!$G$10:$G$27,'BBG rates'!$K$10:$K$27)</f>
        <v>1.0128447199603927</v>
      </c>
      <c r="W50" s="68">
        <f>locallinterp(R50,'BBG rates'!$G$10:$G$27,'BBG rates'!$J$10:$J$27)</f>
        <v>-0.51789583333333333</v>
      </c>
      <c r="X50" s="56">
        <f t="shared" si="15"/>
        <v>-0.51912924008190586</v>
      </c>
      <c r="Y50" s="66">
        <f t="shared" si="3"/>
        <v>-2408.9517053933496</v>
      </c>
      <c r="Z50" s="72">
        <f t="shared" si="4"/>
        <v>-0.40936992165012392</v>
      </c>
      <c r="AA50" s="79">
        <f t="shared" si="5"/>
        <v>-2277.1469821250803</v>
      </c>
      <c r="AB50" s="81">
        <f t="shared" si="16"/>
        <v>-0.38697142809932145</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8251396.0266162232</v>
      </c>
    </row>
    <row r="51" spans="1:39" x14ac:dyDescent="0.2">
      <c r="A51" s="7">
        <v>30</v>
      </c>
      <c r="B51" s="7">
        <v>15</v>
      </c>
      <c r="C51" s="7">
        <v>7.5</v>
      </c>
      <c r="D51" s="12">
        <f t="shared" si="0"/>
        <v>2.5</v>
      </c>
      <c r="E51" s="29">
        <f t="shared" si="17"/>
        <v>6867484.2496600095</v>
      </c>
      <c r="F51" s="2">
        <f t="shared" si="1"/>
        <v>4827.4808826161279</v>
      </c>
      <c r="G51" s="2">
        <f t="shared" si="8"/>
        <v>74167.909194348744</v>
      </c>
      <c r="H51" s="2">
        <f t="shared" si="9"/>
        <v>22556.199519438436</v>
      </c>
      <c r="I51" s="2">
        <f t="shared" si="10"/>
        <v>101551.58959640331</v>
      </c>
      <c r="J51" s="2">
        <f t="shared" si="19"/>
        <v>253878.97399100827</v>
      </c>
      <c r="K51" s="2">
        <f t="shared" si="11"/>
        <v>99462.293469142853</v>
      </c>
      <c r="L51" s="2">
        <f t="shared" si="11"/>
        <v>248655.73367285714</v>
      </c>
      <c r="M51" s="2"/>
      <c r="N51" s="28">
        <f t="shared" si="20"/>
        <v>7577407.7168062069</v>
      </c>
      <c r="O51" s="2">
        <f t="shared" si="12"/>
        <v>5309.0821690351995</v>
      </c>
      <c r="P51" s="2">
        <f t="shared" si="13"/>
        <v>81567.08100829368</v>
      </c>
      <c r="R51">
        <f t="shared" si="14"/>
        <v>30</v>
      </c>
      <c r="S51" s="89">
        <f t="shared" si="2"/>
        <v>96724.10871378718</v>
      </c>
      <c r="T51" s="89">
        <f>IF(AND(S51=0,S50&gt;0),SUM($G51:$H$381),S51)</f>
        <v>96724.10871378718</v>
      </c>
      <c r="U51" s="82">
        <f>SUM(T51:T$381)</f>
        <v>6964208.3583737938</v>
      </c>
      <c r="V51" s="68">
        <f>localspline(R51,'BBG rates'!$G$10:$G$27,'BBG rates'!$K$10:$K$27)</f>
        <v>1.0132528528386615</v>
      </c>
      <c r="W51" s="68">
        <f>locallinterp(R51,'BBG rates'!$G$10:$G$27,'BBG rates'!$J$10:$J$27)</f>
        <v>-0.516625</v>
      </c>
      <c r="X51" s="56">
        <f t="shared" si="15"/>
        <v>-0.51785235100290095</v>
      </c>
      <c r="Y51" s="66">
        <f t="shared" si="3"/>
        <v>-2366.8875901186771</v>
      </c>
      <c r="Z51" s="72">
        <f t="shared" si="4"/>
        <v>-0.40783746866609261</v>
      </c>
      <c r="AA51" s="79">
        <f t="shared" si="5"/>
        <v>-2245.791378350948</v>
      </c>
      <c r="AB51" s="81">
        <f t="shared" si="16"/>
        <v>-0.38697142809932134</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8177369.8703614874</v>
      </c>
    </row>
    <row r="52" spans="1:39" x14ac:dyDescent="0.2">
      <c r="A52" s="7">
        <v>31</v>
      </c>
      <c r="B52" s="7">
        <v>15.5</v>
      </c>
      <c r="C52" s="7">
        <v>7.75</v>
      </c>
      <c r="D52" s="12">
        <f t="shared" si="0"/>
        <v>2.5833333333333335</v>
      </c>
      <c r="E52" s="29">
        <f t="shared" si="17"/>
        <v>6771267.7260861825</v>
      </c>
      <c r="F52" s="2">
        <f t="shared" si="1"/>
        <v>4760.4332353207328</v>
      </c>
      <c r="G52" s="2">
        <f t="shared" si="8"/>
        <v>73976.346490538868</v>
      </c>
      <c r="H52" s="2">
        <f t="shared" si="9"/>
        <v>22240.177083288629</v>
      </c>
      <c r="I52" s="2">
        <f t="shared" si="10"/>
        <v>100976.95680914822</v>
      </c>
      <c r="J52" s="2">
        <f t="shared" si="19"/>
        <v>260857.13842363292</v>
      </c>
      <c r="K52" s="2">
        <f t="shared" si="11"/>
        <v>98830.974933983089</v>
      </c>
      <c r="L52" s="2">
        <f t="shared" si="11"/>
        <v>255313.35191278963</v>
      </c>
      <c r="M52" s="2"/>
      <c r="N52" s="28">
        <f t="shared" si="20"/>
        <v>7495784.0947664054</v>
      </c>
      <c r="O52" s="2">
        <f t="shared" si="12"/>
        <v>5252.5411375273079</v>
      </c>
      <c r="P52" s="2">
        <f t="shared" si="13"/>
        <v>81623.622039801587</v>
      </c>
      <c r="R52">
        <f t="shared" si="14"/>
        <v>31</v>
      </c>
      <c r="S52" s="89">
        <f t="shared" si="2"/>
        <v>96216.523573827493</v>
      </c>
      <c r="T52" s="89">
        <f>IF(AND(S52=0,S51&gt;0),SUM($G52:$H$381),S52)</f>
        <v>96216.523573827493</v>
      </c>
      <c r="U52" s="82">
        <f>SUM(T52:T$381)</f>
        <v>6867484.2496600067</v>
      </c>
      <c r="V52" s="68">
        <f>localspline(R52,'BBG rates'!$G$10:$G$27,'BBG rates'!$K$10:$K$27)</f>
        <v>1.013656919438491</v>
      </c>
      <c r="W52" s="68">
        <f>locallinterp(R52,'BBG rates'!$G$10:$G$27,'BBG rates'!$J$10:$J$27)</f>
        <v>-0.51535416666666667</v>
      </c>
      <c r="X52" s="56">
        <f t="shared" si="15"/>
        <v>-0.51657547687606886</v>
      </c>
      <c r="Y52" s="66">
        <f t="shared" si="3"/>
        <v>-2325.1469175385978</v>
      </c>
      <c r="Z52" s="72">
        <f t="shared" si="4"/>
        <v>-0.40628797964617869</v>
      </c>
      <c r="AA52" s="79">
        <f t="shared" si="5"/>
        <v>-2214.6001562837746</v>
      </c>
      <c r="AB52" s="81">
        <f t="shared" si="16"/>
        <v>-0.38697142809932139</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8102292.749971997</v>
      </c>
    </row>
    <row r="53" spans="1:39" x14ac:dyDescent="0.2">
      <c r="A53" s="7">
        <v>32</v>
      </c>
      <c r="B53" s="7">
        <v>16</v>
      </c>
      <c r="C53" s="7">
        <v>8</v>
      </c>
      <c r="D53" s="12">
        <f t="shared" si="0"/>
        <v>2.6666666666666665</v>
      </c>
      <c r="E53" s="29">
        <f t="shared" si="17"/>
        <v>6675556.6327975336</v>
      </c>
      <c r="F53" s="2">
        <f t="shared" si="1"/>
        <v>4693.7374381471836</v>
      </c>
      <c r="G53" s="2">
        <f t="shared" si="8"/>
        <v>73785.278559601647</v>
      </c>
      <c r="H53" s="2">
        <f t="shared" si="9"/>
        <v>21925.81472904672</v>
      </c>
      <c r="I53" s="2">
        <f t="shared" si="10"/>
        <v>100404.83072679555</v>
      </c>
      <c r="J53" s="2">
        <f t="shared" si="19"/>
        <v>267746.21527145477</v>
      </c>
      <c r="K53" s="2">
        <f t="shared" si="11"/>
        <v>98202.935039426098</v>
      </c>
      <c r="L53" s="2">
        <f t="shared" si="11"/>
        <v>261874.49343846954</v>
      </c>
      <c r="M53" s="2"/>
      <c r="N53" s="28">
        <f t="shared" si="20"/>
        <v>7414103.8925017323</v>
      </c>
      <c r="O53" s="2">
        <f t="shared" si="12"/>
        <v>5195.9609126560581</v>
      </c>
      <c r="P53" s="2">
        <f t="shared" si="13"/>
        <v>81680.202264672844</v>
      </c>
      <c r="R53">
        <f t="shared" si="14"/>
        <v>32</v>
      </c>
      <c r="S53" s="89">
        <f t="shared" si="2"/>
        <v>95711.093288648364</v>
      </c>
      <c r="T53" s="89">
        <f>IF(AND(S53=0,S52&gt;0),SUM($G53:$H$381),S53)</f>
        <v>95711.093288648364</v>
      </c>
      <c r="U53" s="82">
        <f>SUM(T53:T$381)</f>
        <v>6771267.7260861779</v>
      </c>
      <c r="V53" s="68">
        <f>localspline(R53,'BBG rates'!$G$10:$G$27,'BBG rates'!$K$10:$K$27)</f>
        <v>1.0140577587621398</v>
      </c>
      <c r="W53" s="68">
        <f>locallinterp(R53,'BBG rates'!$G$10:$G$27,'BBG rates'!$J$10:$J$27)</f>
        <v>-0.51408333333333334</v>
      </c>
      <c r="X53" s="56">
        <f t="shared" si="15"/>
        <v>-0.51529861770074348</v>
      </c>
      <c r="Y53" s="66">
        <f t="shared" si="3"/>
        <v>-2283.7276704148417</v>
      </c>
      <c r="Z53" s="72">
        <f t="shared" si="4"/>
        <v>-0.40472084628114613</v>
      </c>
      <c r="AA53" s="79">
        <f t="shared" si="5"/>
        <v>-2183.5726183386778</v>
      </c>
      <c r="AB53" s="81">
        <f t="shared" si="16"/>
        <v>-0.3869714280993215</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8026178.1220928123</v>
      </c>
    </row>
    <row r="54" spans="1:39" x14ac:dyDescent="0.2">
      <c r="A54" s="7">
        <v>33</v>
      </c>
      <c r="B54" s="7">
        <v>16.5</v>
      </c>
      <c r="C54" s="7">
        <v>8.25</v>
      </c>
      <c r="D54" s="12">
        <f t="shared" si="0"/>
        <v>2.75</v>
      </c>
      <c r="E54" s="29">
        <f t="shared" si="17"/>
        <v>6580348.8232674459</v>
      </c>
      <c r="F54" s="2">
        <f t="shared" si="1"/>
        <v>4627.3919973836719</v>
      </c>
      <c r="G54" s="2">
        <f t="shared" si="8"/>
        <v>73594.704123625517</v>
      </c>
      <c r="H54" s="2">
        <f t="shared" si="9"/>
        <v>21613.105406462444</v>
      </c>
      <c r="I54" s="2">
        <f t="shared" ref="I54:I80" si="21">SUM(F54:H54)</f>
        <v>99835.20152747164</v>
      </c>
      <c r="J54" s="2">
        <f t="shared" si="19"/>
        <v>274546.80420054699</v>
      </c>
      <c r="K54" s="2">
        <f t="shared" si="11"/>
        <v>97578.158247997257</v>
      </c>
      <c r="L54" s="2">
        <f t="shared" si="11"/>
        <v>268339.93518199248</v>
      </c>
      <c r="M54" s="2"/>
      <c r="N54" s="28">
        <f t="shared" si="20"/>
        <v>7332367.0707916571</v>
      </c>
      <c r="O54" s="2">
        <f t="shared" si="12"/>
        <v>5139.3414672532208</v>
      </c>
      <c r="P54" s="2">
        <f t="shared" si="13"/>
        <v>81736.821710075688</v>
      </c>
      <c r="R54">
        <f t="shared" si="14"/>
        <v>33</v>
      </c>
      <c r="S54" s="89">
        <f t="shared" si="2"/>
        <v>95207.809530087965</v>
      </c>
      <c r="T54" s="89">
        <f>IF(AND(S54=0,S53&gt;0),SUM($G54:$H$381),S54)</f>
        <v>95207.809530087965</v>
      </c>
      <c r="U54" s="82">
        <f>SUM(T54:T$381)</f>
        <v>6675556.6327975299</v>
      </c>
      <c r="V54" s="68">
        <f>localspline(R54,'BBG rates'!$G$10:$G$27,'BBG rates'!$K$10:$K$27)</f>
        <v>1.014456179997886</v>
      </c>
      <c r="W54" s="68">
        <f>locallinterp(R54,'BBG rates'!$G$10:$G$27,'BBG rates'!$J$10:$J$27)</f>
        <v>-0.5128125</v>
      </c>
      <c r="X54" s="56">
        <f t="shared" si="15"/>
        <v>-0.51402177347679157</v>
      </c>
      <c r="Y54" s="66">
        <f t="shared" si="3"/>
        <v>-2242.6278420229523</v>
      </c>
      <c r="Z54" s="72">
        <f t="shared" si="4"/>
        <v>-0.40313543251295275</v>
      </c>
      <c r="AA54" s="79">
        <f t="shared" si="5"/>
        <v>-2152.7080696262983</v>
      </c>
      <c r="AB54" s="81">
        <f t="shared" si="16"/>
        <v>-0.38697142809932145</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7949039.3535539629</v>
      </c>
    </row>
    <row r="55" spans="1:39" x14ac:dyDescent="0.2">
      <c r="A55" s="7">
        <v>34</v>
      </c>
      <c r="B55" s="7">
        <v>17</v>
      </c>
      <c r="C55" s="7">
        <v>8.5</v>
      </c>
      <c r="D55" s="12">
        <f t="shared" si="0"/>
        <v>2.8333333333333335</v>
      </c>
      <c r="E55" s="29">
        <f t="shared" si="17"/>
        <v>6485642.1592669068</v>
      </c>
      <c r="F55" s="2">
        <f t="shared" si="1"/>
        <v>4561.395425091343</v>
      </c>
      <c r="G55" s="2">
        <f t="shared" si="8"/>
        <v>73404.621907999506</v>
      </c>
      <c r="H55" s="2">
        <f t="shared" si="9"/>
        <v>21302.042092538963</v>
      </c>
      <c r="I55" s="2">
        <f t="shared" si="21"/>
        <v>99268.059425629806</v>
      </c>
      <c r="J55" s="2">
        <f t="shared" si="19"/>
        <v>281259.50170595112</v>
      </c>
      <c r="K55" s="2">
        <f t="shared" si="11"/>
        <v>96956.6290921318</v>
      </c>
      <c r="L55" s="2">
        <f t="shared" si="11"/>
        <v>274710.44909437344</v>
      </c>
      <c r="M55" s="2"/>
      <c r="N55" s="28">
        <f t="shared" si="20"/>
        <v>7250573.5903884601</v>
      </c>
      <c r="O55" s="2">
        <f t="shared" si="12"/>
        <v>5082.6827741317347</v>
      </c>
      <c r="P55" s="2">
        <f t="shared" si="13"/>
        <v>81793.480403197158</v>
      </c>
      <c r="R55">
        <f t="shared" si="14"/>
        <v>34</v>
      </c>
      <c r="S55" s="89">
        <f t="shared" si="2"/>
        <v>94706.664000538469</v>
      </c>
      <c r="T55" s="89">
        <f>IF(AND(S55=0,S54&gt;0),SUM($G55:$H$381),S55)</f>
        <v>94706.664000538469</v>
      </c>
      <c r="U55" s="82">
        <f>SUM(T55:T$381)</f>
        <v>6580348.8232674422</v>
      </c>
      <c r="V55" s="68">
        <f>localspline(R55,'BBG rates'!$G$10:$G$27,'BBG rates'!$K$10:$K$27)</f>
        <v>1.0148529923475207</v>
      </c>
      <c r="W55" s="68">
        <f>locallinterp(R55,'BBG rates'!$G$10:$G$27,'BBG rates'!$J$10:$J$27)</f>
        <v>-0.51154166666666667</v>
      </c>
      <c r="X55" s="56">
        <f t="shared" si="15"/>
        <v>-0.51274494420368022</v>
      </c>
      <c r="Y55" s="66">
        <f t="shared" si="3"/>
        <v>-2201.8454361033719</v>
      </c>
      <c r="Z55" s="72">
        <f t="shared" si="4"/>
        <v>-0.40153107293969664</v>
      </c>
      <c r="AA55" s="79">
        <f t="shared" si="5"/>
        <v>-2122.0058179429097</v>
      </c>
      <c r="AB55" s="81">
        <f t="shared" si="16"/>
        <v>-0.38697142809932145</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7870889.7218427248</v>
      </c>
    </row>
    <row r="56" spans="1:39" x14ac:dyDescent="0.2">
      <c r="A56" s="7">
        <v>35</v>
      </c>
      <c r="B56" s="7">
        <v>17.5</v>
      </c>
      <c r="C56" s="7">
        <v>8.75</v>
      </c>
      <c r="D56" s="12">
        <f t="shared" si="0"/>
        <v>2.9166666666666665</v>
      </c>
      <c r="E56" s="29">
        <f t="shared" si="17"/>
        <v>6391434.510834069</v>
      </c>
      <c r="F56" s="2">
        <f t="shared" si="1"/>
        <v>4495.7462390831133</v>
      </c>
      <c r="G56" s="2">
        <f t="shared" si="8"/>
        <v>73215.030641404766</v>
      </c>
      <c r="H56" s="2">
        <f t="shared" si="9"/>
        <v>20992.617791432862</v>
      </c>
      <c r="I56" s="2">
        <f t="shared" si="21"/>
        <v>98703.394671920745</v>
      </c>
      <c r="J56" s="2">
        <f t="shared" si="19"/>
        <v>287884.90112643549</v>
      </c>
      <c r="K56" s="2">
        <f t="shared" si="11"/>
        <v>96338.33217387028</v>
      </c>
      <c r="L56" s="2">
        <f t="shared" si="11"/>
        <v>280986.80217378831</v>
      </c>
      <c r="M56" s="2"/>
      <c r="N56" s="28">
        <f t="shared" si="20"/>
        <v>7168723.4120172169</v>
      </c>
      <c r="O56" s="2">
        <f t="shared" si="12"/>
        <v>5025.9848060856903</v>
      </c>
      <c r="P56" s="2">
        <f t="shared" si="13"/>
        <v>81850.178371243208</v>
      </c>
      <c r="R56">
        <f t="shared" si="14"/>
        <v>35</v>
      </c>
      <c r="S56" s="89">
        <f t="shared" si="2"/>
        <v>94207.648432837625</v>
      </c>
      <c r="T56" s="89">
        <f>IF(AND(S56=0,S55&gt;0),SUM($G56:$H$381),S56)</f>
        <v>94207.648432837625</v>
      </c>
      <c r="U56" s="82">
        <f>SUM(T56:T$381)</f>
        <v>6485642.1592669031</v>
      </c>
      <c r="V56" s="68">
        <f>localspline(R56,'BBG rates'!$G$10:$G$27,'BBG rates'!$K$10:$K$27)</f>
        <v>1.0152490050027994</v>
      </c>
      <c r="W56" s="68">
        <f>locallinterp(R56,'BBG rates'!$G$10:$G$27,'BBG rates'!$J$10:$J$27)</f>
        <v>-0.51027083333333334</v>
      </c>
      <c r="X56" s="56">
        <f t="shared" si="15"/>
        <v>-0.51146812988127621</v>
      </c>
      <c r="Y56" s="66">
        <f t="shared" si="3"/>
        <v>-2161.378466812811</v>
      </c>
      <c r="Z56" s="72">
        <f t="shared" si="4"/>
        <v>-0.3999070711092923</v>
      </c>
      <c r="AA56" s="79">
        <f t="shared" si="5"/>
        <v>-2091.4651737605673</v>
      </c>
      <c r="AB56" s="81">
        <f t="shared" si="16"/>
        <v>-0.3869714280993215</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7791742.4155737059</v>
      </c>
    </row>
    <row r="57" spans="1:39" x14ac:dyDescent="0.2">
      <c r="A57" s="7">
        <v>36</v>
      </c>
      <c r="B57" s="7">
        <v>18</v>
      </c>
      <c r="C57" s="7">
        <v>9</v>
      </c>
      <c r="D57" s="12">
        <f t="shared" si="0"/>
        <v>3</v>
      </c>
      <c r="E57" s="29">
        <f t="shared" si="17"/>
        <v>6297723.7562439078</v>
      </c>
      <c r="F57" s="2">
        <f t="shared" si="1"/>
        <v>4430.4429629025681</v>
      </c>
      <c r="G57" s="2">
        <f t="shared" si="8"/>
        <v>73025.929055806075</v>
      </c>
      <c r="H57" s="2">
        <f t="shared" si="9"/>
        <v>20684.825534354521</v>
      </c>
      <c r="I57" s="2">
        <f t="shared" si="21"/>
        <v>98141.197553063161</v>
      </c>
      <c r="J57" s="2">
        <f t="shared" si="19"/>
        <v>294423.59265918948</v>
      </c>
      <c r="K57" s="2">
        <f t="shared" si="11"/>
        <v>95723.252164555743</v>
      </c>
      <c r="L57" s="2">
        <f t="shared" si="11"/>
        <v>287169.7564936672</v>
      </c>
      <c r="M57" s="2"/>
      <c r="N57" s="28">
        <f t="shared" si="20"/>
        <v>7086816.4963757787</v>
      </c>
      <c r="O57" s="2">
        <f t="shared" si="12"/>
        <v>4969.2475358903221</v>
      </c>
      <c r="P57" s="2">
        <f t="shared" si="13"/>
        <v>81906.91564143858</v>
      </c>
      <c r="R57">
        <f t="shared" si="14"/>
        <v>36</v>
      </c>
      <c r="S57" s="89">
        <f t="shared" si="2"/>
        <v>93710.754590160592</v>
      </c>
      <c r="T57" s="89">
        <f>IF(AND(S57=0,S56&gt;0),SUM($G57:$H$381),S57)</f>
        <v>93710.754590160592</v>
      </c>
      <c r="U57" s="82">
        <f>SUM(T57:T$381)</f>
        <v>6391434.5108340653</v>
      </c>
      <c r="V57" s="68">
        <f>localspline(R57,'BBG rates'!$G$10:$G$27,'BBG rates'!$K$10:$K$27)</f>
        <v>1.0156450271606445</v>
      </c>
      <c r="W57" s="68">
        <f>locallinterp(R57,'BBG rates'!$G$10:$G$27,'BBG rates'!$J$10:$J$27)</f>
        <v>-0.50900000000000001</v>
      </c>
      <c r="X57" s="56">
        <f t="shared" si="15"/>
        <v>-0.51019133050904664</v>
      </c>
      <c r="Y57" s="66">
        <f t="shared" si="3"/>
        <v>-2121.2249586757644</v>
      </c>
      <c r="Z57" s="72">
        <f t="shared" si="4"/>
        <v>-0.39826269769268752</v>
      </c>
      <c r="AA57" s="79">
        <f t="shared" si="5"/>
        <v>-2061.0854502172888</v>
      </c>
      <c r="AB57" s="81">
        <f t="shared" si="16"/>
        <v>-0.3869714280993215</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7711610.5349567542</v>
      </c>
    </row>
    <row r="58" spans="1:39" x14ac:dyDescent="0.2">
      <c r="A58" s="7">
        <v>37</v>
      </c>
      <c r="B58" s="7">
        <v>18.5</v>
      </c>
      <c r="C58" s="7">
        <v>9.25</v>
      </c>
      <c r="D58" s="12">
        <f t="shared" si="0"/>
        <v>3.0833333333333335</v>
      </c>
      <c r="E58" s="29">
        <f t="shared" si="17"/>
        <v>6204507.7819779953</v>
      </c>
      <c r="F58" s="2">
        <f t="shared" si="1"/>
        <v>4365.484125802931</v>
      </c>
      <c r="G58" s="2">
        <f t="shared" si="8"/>
        <v>72837.315886443248</v>
      </c>
      <c r="H58" s="2">
        <f t="shared" si="9"/>
        <v>20378.658379468823</v>
      </c>
      <c r="I58" s="2">
        <f t="shared" si="21"/>
        <v>97581.458391715001</v>
      </c>
      <c r="J58" s="2">
        <f t="shared" si="19"/>
        <v>300876.1633744546</v>
      </c>
      <c r="K58" s="2">
        <f t="shared" si="11"/>
        <v>95111.373804531686</v>
      </c>
      <c r="L58" s="2">
        <f t="shared" si="11"/>
        <v>293260.06923063938</v>
      </c>
      <c r="M58" s="2"/>
      <c r="N58" s="28">
        <f t="shared" si="20"/>
        <v>7004852.8041347517</v>
      </c>
      <c r="O58" s="2">
        <f t="shared" si="12"/>
        <v>4912.4709363019911</v>
      </c>
      <c r="P58" s="2">
        <f t="shared" si="13"/>
        <v>81963.692241026918</v>
      </c>
      <c r="R58">
        <f t="shared" si="14"/>
        <v>37</v>
      </c>
      <c r="S58" s="89">
        <f t="shared" si="2"/>
        <v>93215.974265912067</v>
      </c>
      <c r="T58" s="89">
        <f>IF(AND(S58=0,S57&gt;0),SUM($G58:$H$381),S58)</f>
        <v>93215.974265912067</v>
      </c>
      <c r="U58" s="82">
        <f>SUM(T58:T$381)</f>
        <v>6297723.7562439051</v>
      </c>
      <c r="V58" s="68">
        <f>localspline(R58,'BBG rates'!$G$10:$G$27,'BBG rates'!$K$10:$K$27)</f>
        <v>1.0160416158054528</v>
      </c>
      <c r="W58" s="68">
        <f>locallinterp(R58,'BBG rates'!$G$10:$G$27,'BBG rates'!$J$10:$J$27)</f>
        <v>-0.5074791666666667</v>
      </c>
      <c r="X58" s="56">
        <f t="shared" si="15"/>
        <v>-0.50866337714015053</v>
      </c>
      <c r="Y58" s="66">
        <f t="shared" si="3"/>
        <v>-2081.3829465362969</v>
      </c>
      <c r="Z58" s="72">
        <f t="shared" si="4"/>
        <v>-0.39659718852660708</v>
      </c>
      <c r="AA58" s="79">
        <f t="shared" si="5"/>
        <v>-2030.8659631072726</v>
      </c>
      <c r="AB58" s="81">
        <f t="shared" si="16"/>
        <v>-0.3869714280993215</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7630507.0922626862</v>
      </c>
    </row>
    <row r="59" spans="1:39" x14ac:dyDescent="0.2">
      <c r="A59" s="7">
        <v>38</v>
      </c>
      <c r="B59" s="7">
        <v>19</v>
      </c>
      <c r="C59" s="7">
        <v>9.5</v>
      </c>
      <c r="D59" s="12">
        <f t="shared" si="0"/>
        <v>3.1666666666666665</v>
      </c>
      <c r="E59" s="29">
        <f t="shared" si="17"/>
        <v>6111784.4826943763</v>
      </c>
      <c r="F59" s="2">
        <f t="shared" si="1"/>
        <v>4300.8682627261105</v>
      </c>
      <c r="G59" s="2">
        <f t="shared" si="8"/>
        <v>72649.189871822833</v>
      </c>
      <c r="H59" s="2">
        <f t="shared" si="9"/>
        <v>20074.109411796206</v>
      </c>
      <c r="I59" s="2">
        <f t="shared" si="21"/>
        <v>97024.167546345154</v>
      </c>
      <c r="J59" s="2">
        <f t="shared" si="19"/>
        <v>307243.19723009295</v>
      </c>
      <c r="K59" s="2">
        <f t="shared" si="11"/>
        <v>94502.681902841767</v>
      </c>
      <c r="L59" s="2">
        <f t="shared" si="11"/>
        <v>299258.49269233225</v>
      </c>
      <c r="M59" s="2"/>
      <c r="N59" s="28">
        <f t="shared" si="20"/>
        <v>6922832.2959374813</v>
      </c>
      <c r="O59" s="2">
        <f t="shared" si="12"/>
        <v>4855.6549800581743</v>
      </c>
      <c r="P59" s="2">
        <f t="shared" si="13"/>
        <v>82020.508197270727</v>
      </c>
      <c r="R59">
        <f t="shared" si="14"/>
        <v>38</v>
      </c>
      <c r="S59" s="89">
        <f t="shared" si="2"/>
        <v>92723.299283619039</v>
      </c>
      <c r="T59" s="89">
        <f>IF(AND(S59=0,S58&gt;0),SUM($G59:$H$381),S59)</f>
        <v>92723.299283619039</v>
      </c>
      <c r="U59" s="82">
        <f>SUM(T59:T$381)</f>
        <v>6204507.7819779934</v>
      </c>
      <c r="V59" s="68">
        <f>localspline(R59,'BBG rates'!$G$10:$G$27,'BBG rates'!$K$10:$K$27)</f>
        <v>1.0164379614377346</v>
      </c>
      <c r="W59" s="68">
        <f>locallinterp(R59,'BBG rates'!$G$10:$G$27,'BBG rates'!$J$10:$J$27)</f>
        <v>-0.50595833333333329</v>
      </c>
      <c r="X59" s="56">
        <f t="shared" si="15"/>
        <v>-0.50713544518106168</v>
      </c>
      <c r="Y59" s="66">
        <f t="shared" si="3"/>
        <v>-2041.8699863083734</v>
      </c>
      <c r="Z59" s="72">
        <f t="shared" si="4"/>
        <v>-0.39491351605475977</v>
      </c>
      <c r="AA59" s="79">
        <f t="shared" si="5"/>
        <v>-2000.8060308711479</v>
      </c>
      <c r="AB59" s="81">
        <f t="shared" si="16"/>
        <v>-0.38697142809932145</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7548691.8016627692</v>
      </c>
    </row>
    <row r="60" spans="1:39" x14ac:dyDescent="0.2">
      <c r="A60" s="7">
        <v>39</v>
      </c>
      <c r="B60" s="7">
        <v>19.5</v>
      </c>
      <c r="C60" s="7">
        <v>9.75</v>
      </c>
      <c r="D60" s="12">
        <f t="shared" si="0"/>
        <v>3.25</v>
      </c>
      <c r="E60" s="29">
        <f t="shared" si="17"/>
        <v>6019551.7611975521</v>
      </c>
      <c r="F60" s="2">
        <f t="shared" si="1"/>
        <v>4236.5939142818188</v>
      </c>
      <c r="G60" s="2">
        <f t="shared" si="8"/>
        <v>72461.549753709536</v>
      </c>
      <c r="H60" s="2">
        <f t="shared" si="9"/>
        <v>19771.171743114086</v>
      </c>
      <c r="I60" s="2">
        <f t="shared" si="21"/>
        <v>96469.315411105446</v>
      </c>
      <c r="J60" s="2">
        <f t="shared" si="19"/>
        <v>313525.2750860927</v>
      </c>
      <c r="K60" s="2">
        <f t="shared" si="11"/>
        <v>93897.161336930512</v>
      </c>
      <c r="L60" s="2">
        <f t="shared" si="11"/>
        <v>305165.7743450242</v>
      </c>
      <c r="M60" s="2"/>
      <c r="N60" s="28">
        <f t="shared" si="20"/>
        <v>6840754.9324000301</v>
      </c>
      <c r="O60" s="2">
        <f t="shared" si="12"/>
        <v>4798.7996398774512</v>
      </c>
      <c r="P60" s="2">
        <f t="shared" si="13"/>
        <v>82077.363537451471</v>
      </c>
      <c r="R60">
        <f t="shared" si="14"/>
        <v>39</v>
      </c>
      <c r="S60" s="89">
        <f t="shared" si="2"/>
        <v>92232.721496823622</v>
      </c>
      <c r="T60" s="89">
        <f>IF(AND(S60=0,S59&gt;0),SUM($G60:$H$381),S60)</f>
        <v>92232.721496823622</v>
      </c>
      <c r="U60" s="82">
        <f>SUM(T60:T$381)</f>
        <v>6111784.4826943744</v>
      </c>
      <c r="V60" s="68">
        <f>localspline(R60,'BBG rates'!$G$10:$G$27,'BBG rates'!$K$10:$K$27)</f>
        <v>1.0168333599792945</v>
      </c>
      <c r="W60" s="68">
        <f>locallinterp(R60,'BBG rates'!$G$10:$G$27,'BBG rates'!$J$10:$J$27)</f>
        <v>-0.50443749999999998</v>
      </c>
      <c r="X60" s="56">
        <f t="shared" si="15"/>
        <v>-0.50560753463098074</v>
      </c>
      <c r="Y60" s="66">
        <f t="shared" si="3"/>
        <v>-2002.6839265909944</v>
      </c>
      <c r="Z60" s="72">
        <f t="shared" si="4"/>
        <v>-0.39321097115154419</v>
      </c>
      <c r="AA60" s="79">
        <f t="shared" si="5"/>
        <v>-1970.9049745862621</v>
      </c>
      <c r="AB60" s="81">
        <f t="shared" si="16"/>
        <v>-0.38697142809932145</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7466174.8922234075</v>
      </c>
    </row>
    <row r="61" spans="1:39" x14ac:dyDescent="0.2">
      <c r="A61" s="7">
        <v>40</v>
      </c>
      <c r="B61" s="7">
        <v>20</v>
      </c>
      <c r="C61" s="7">
        <v>10</v>
      </c>
      <c r="D61" s="12">
        <f t="shared" si="0"/>
        <v>3.3333333333333335</v>
      </c>
      <c r="E61" s="29">
        <f t="shared" si="17"/>
        <v>5927807.5284085749</v>
      </c>
      <c r="F61" s="2">
        <f t="shared" si="1"/>
        <v>4172.6596267267651</v>
      </c>
      <c r="G61" s="2">
        <f t="shared" si="8"/>
        <v>72274.39427711787</v>
      </c>
      <c r="H61" s="2">
        <f t="shared" si="9"/>
        <v>19469.838511858634</v>
      </c>
      <c r="I61" s="2">
        <f t="shared" si="21"/>
        <v>95916.89241570326</v>
      </c>
      <c r="J61" s="2">
        <f t="shared" si="19"/>
        <v>319722.97471901088</v>
      </c>
      <c r="K61" s="2">
        <f t="shared" si="11"/>
        <v>93294.797052345384</v>
      </c>
      <c r="L61" s="2">
        <f t="shared" si="11"/>
        <v>310982.6568411513</v>
      </c>
      <c r="M61" s="2"/>
      <c r="N61" s="28">
        <f t="shared" si="20"/>
        <v>6758620.6741111604</v>
      </c>
      <c r="O61" s="2">
        <f t="shared" si="12"/>
        <v>4741.9048884594877</v>
      </c>
      <c r="P61" s="2">
        <f t="shared" si="13"/>
        <v>82134.258288869431</v>
      </c>
      <c r="R61">
        <f t="shared" si="14"/>
        <v>40</v>
      </c>
      <c r="S61" s="89">
        <f t="shared" si="2"/>
        <v>91744.2327889765</v>
      </c>
      <c r="T61" s="89">
        <f>IF(AND(S61=0,S60&gt;0),SUM($G61:$H$381),S61)</f>
        <v>91744.2327889765</v>
      </c>
      <c r="U61" s="82">
        <f>SUM(T61:T$381)</f>
        <v>6019551.7611975502</v>
      </c>
      <c r="V61" s="68">
        <f>localspline(R61,'BBG rates'!$G$10:$G$27,'BBG rates'!$K$10:$K$27)</f>
        <v>1.0172267497192871</v>
      </c>
      <c r="W61" s="68">
        <f>locallinterp(R61,'BBG rates'!$G$10:$G$27,'BBG rates'!$J$10:$J$27)</f>
        <v>-0.50291666666666668</v>
      </c>
      <c r="X61" s="56">
        <f t="shared" si="15"/>
        <v>-0.50407964548924156</v>
      </c>
      <c r="Y61" s="66">
        <f t="shared" si="3"/>
        <v>-1963.8226274840654</v>
      </c>
      <c r="Z61" s="72">
        <f t="shared" si="4"/>
        <v>-0.39148880954419285</v>
      </c>
      <c r="AA61" s="79">
        <f t="shared" si="5"/>
        <v>-1941.1621179570016</v>
      </c>
      <c r="AB61" s="81">
        <f t="shared" si="16"/>
        <v>-0.3869714280993215</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7382966.5231132349</v>
      </c>
    </row>
    <row r="62" spans="1:39" x14ac:dyDescent="0.2">
      <c r="A62" s="7">
        <v>41</v>
      </c>
      <c r="B62" s="7">
        <v>20.5</v>
      </c>
      <c r="C62" s="7">
        <v>10.25</v>
      </c>
      <c r="D62" s="12">
        <f t="shared" si="0"/>
        <v>3.4166666666666665</v>
      </c>
      <c r="E62" s="29">
        <f t="shared" si="17"/>
        <v>5836549.7033352442</v>
      </c>
      <c r="F62" s="2">
        <f t="shared" si="1"/>
        <v>4109.0639519439264</v>
      </c>
      <c r="G62" s="2">
        <f t="shared" si="8"/>
        <v>72087.722190303786</v>
      </c>
      <c r="H62" s="2">
        <f t="shared" si="9"/>
        <v>19170.102883026873</v>
      </c>
      <c r="I62" s="2">
        <f t="shared" si="21"/>
        <v>95366.889025274591</v>
      </c>
      <c r="J62" s="2">
        <f t="shared" si="19"/>
        <v>325836.87083635485</v>
      </c>
      <c r="K62" s="2">
        <f t="shared" si="11"/>
        <v>92695.574062440166</v>
      </c>
      <c r="L62" s="2">
        <f t="shared" si="11"/>
        <v>316709.87804667058</v>
      </c>
      <c r="M62" s="2"/>
      <c r="N62" s="28">
        <f t="shared" si="20"/>
        <v>6676429.4816323165</v>
      </c>
      <c r="O62" s="2">
        <f t="shared" si="12"/>
        <v>4684.9706984850282</v>
      </c>
      <c r="P62" s="2">
        <f t="shared" si="13"/>
        <v>82191.192478843877</v>
      </c>
      <c r="R62">
        <f t="shared" si="14"/>
        <v>41</v>
      </c>
      <c r="S62" s="89">
        <f t="shared" si="2"/>
        <v>91257.825073330663</v>
      </c>
      <c r="T62" s="89">
        <f>IF(AND(S62=0,S61&gt;0),SUM($G62:$H$381),S62)</f>
        <v>91257.825073330663</v>
      </c>
      <c r="U62" s="82">
        <f>SUM(T62:T$381)</f>
        <v>5927807.5284085749</v>
      </c>
      <c r="V62" s="68">
        <f>localspline(R62,'BBG rates'!$G$10:$G$27,'BBG rates'!$K$10:$K$27)</f>
        <v>1.0176170689486232</v>
      </c>
      <c r="W62" s="68">
        <f>locallinterp(R62,'BBG rates'!$G$10:$G$27,'BBG rates'!$J$10:$J$27)</f>
        <v>-0.50139583333333337</v>
      </c>
      <c r="X62" s="56">
        <f t="shared" si="15"/>
        <v>-0.50255177775531124</v>
      </c>
      <c r="Y62" s="66">
        <f t="shared" si="3"/>
        <v>-1925.2839605341073</v>
      </c>
      <c r="Z62" s="72">
        <f t="shared" si="4"/>
        <v>-0.38974624961569571</v>
      </c>
      <c r="AA62" s="79">
        <f t="shared" si="5"/>
        <v>-1911.5767873051459</v>
      </c>
      <c r="AB62" s="81">
        <f t="shared" si="16"/>
        <v>-0.38697142809932145</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7299076.7839742871</v>
      </c>
    </row>
    <row r="63" spans="1:39" x14ac:dyDescent="0.2">
      <c r="A63" s="7">
        <v>42</v>
      </c>
      <c r="B63" s="7">
        <v>21</v>
      </c>
      <c r="C63" s="7">
        <v>10.5</v>
      </c>
      <c r="D63" s="12">
        <f t="shared" si="0"/>
        <v>3.5</v>
      </c>
      <c r="E63" s="29">
        <f t="shared" si="17"/>
        <v>5745776.2130424092</v>
      </c>
      <c r="F63" s="2">
        <f t="shared" si="1"/>
        <v>4045.8054474218843</v>
      </c>
      <c r="G63" s="2">
        <f t="shared" si="8"/>
        <v>71901.53224475625</v>
      </c>
      <c r="H63" s="2">
        <f t="shared" si="9"/>
        <v>18871.958048079145</v>
      </c>
      <c r="I63" s="2">
        <f t="shared" si="21"/>
        <v>94819.295740257279</v>
      </c>
      <c r="J63" s="2">
        <f t="shared" si="19"/>
        <v>331867.53509090049</v>
      </c>
      <c r="K63" s="2">
        <f t="shared" si="11"/>
        <v>92099.477448079429</v>
      </c>
      <c r="L63" s="2">
        <f t="shared" si="11"/>
        <v>322348.17106827802</v>
      </c>
      <c r="M63" s="2"/>
      <c r="N63" s="28">
        <f t="shared" si="20"/>
        <v>6594181.3154976033</v>
      </c>
      <c r="O63" s="2">
        <f t="shared" si="12"/>
        <v>4627.9970426158789</v>
      </c>
      <c r="P63" s="2">
        <f t="shared" si="13"/>
        <v>82248.166134713028</v>
      </c>
      <c r="R63">
        <f t="shared" si="14"/>
        <v>42</v>
      </c>
      <c r="S63" s="89">
        <f t="shared" si="2"/>
        <v>90773.490292835399</v>
      </c>
      <c r="T63" s="89">
        <f>IF(AND(S63=0,S62&gt;0),SUM($G63:$H$381),S63)</f>
        <v>90773.490292835399</v>
      </c>
      <c r="U63" s="82">
        <f>SUM(T63:T$381)</f>
        <v>5836549.7033352442</v>
      </c>
      <c r="V63" s="68">
        <f>localspline(R63,'BBG rates'!$G$10:$G$27,'BBG rates'!$K$10:$K$27)</f>
        <v>1.0180036135864725</v>
      </c>
      <c r="W63" s="68">
        <f>locallinterp(R63,'BBG rates'!$G$10:$G$27,'BBG rates'!$J$10:$J$27)</f>
        <v>-0.49987500000000001</v>
      </c>
      <c r="X63" s="56">
        <f t="shared" si="15"/>
        <v>-0.50102393142865687</v>
      </c>
      <c r="Y63" s="66">
        <f t="shared" si="3"/>
        <v>-1887.0658086802027</v>
      </c>
      <c r="Z63" s="72">
        <f t="shared" si="4"/>
        <v>-0.38798247004085767</v>
      </c>
      <c r="AA63" s="79">
        <f t="shared" si="5"/>
        <v>-1882.1483115602584</v>
      </c>
      <c r="AB63" s="81">
        <f t="shared" si="16"/>
        <v>-0.38697142809932139</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7214515.6952914707</v>
      </c>
    </row>
    <row r="64" spans="1:39" x14ac:dyDescent="0.2">
      <c r="A64" s="7">
        <v>43</v>
      </c>
      <c r="B64" s="7">
        <v>21.5</v>
      </c>
      <c r="C64" s="7">
        <v>10.75</v>
      </c>
      <c r="D64" s="12">
        <f t="shared" si="0"/>
        <v>3.5833333333333335</v>
      </c>
      <c r="E64" s="29">
        <f t="shared" si="17"/>
        <v>5655484.9926223783</v>
      </c>
      <c r="F64" s="2">
        <f t="shared" si="1"/>
        <v>3982.8826762342446</v>
      </c>
      <c r="G64" s="2">
        <f t="shared" si="8"/>
        <v>71715.823195188917</v>
      </c>
      <c r="H64" s="2">
        <f t="shared" si="9"/>
        <v>18575.397224841927</v>
      </c>
      <c r="I64" s="2">
        <f t="shared" si="21"/>
        <v>94274.103096265098</v>
      </c>
      <c r="J64" s="2">
        <f t="shared" si="19"/>
        <v>337815.53609494993</v>
      </c>
      <c r="K64" s="2">
        <f t="shared" si="11"/>
        <v>91506.492357344556</v>
      </c>
      <c r="L64" s="2">
        <f t="shared" si="11"/>
        <v>327898.26428048464</v>
      </c>
      <c r="M64" s="2"/>
      <c r="N64" s="28">
        <f t="shared" si="20"/>
        <v>6511876.1362137692</v>
      </c>
      <c r="O64" s="2">
        <f t="shared" si="12"/>
        <v>4570.9838934948957</v>
      </c>
      <c r="P64" s="2">
        <f t="shared" si="13"/>
        <v>82305.179283834004</v>
      </c>
      <c r="R64">
        <f t="shared" si="14"/>
        <v>43</v>
      </c>
      <c r="S64" s="89">
        <f t="shared" si="2"/>
        <v>90291.220420030848</v>
      </c>
      <c r="T64" s="89">
        <f>IF(AND(S64=0,S63&gt;0),SUM($G64:$H$381),S64)</f>
        <v>90291.220420030848</v>
      </c>
      <c r="U64" s="82">
        <f>SUM(T64:T$381)</f>
        <v>5745776.2130424082</v>
      </c>
      <c r="V64" s="68">
        <f>localspline(R64,'BBG rates'!$G$10:$G$27,'BBG rates'!$K$10:$K$27)</f>
        <v>1.0183852623190162</v>
      </c>
      <c r="W64" s="68">
        <f>locallinterp(R64,'BBG rates'!$G$10:$G$27,'BBG rates'!$J$10:$J$27)</f>
        <v>-0.49835416666666665</v>
      </c>
      <c r="X64" s="56">
        <f t="shared" si="15"/>
        <v>-0.49949610650834586</v>
      </c>
      <c r="Y64" s="66">
        <f t="shared" si="3"/>
        <v>-1849.1660662001882</v>
      </c>
      <c r="Z64" s="72">
        <f t="shared" si="4"/>
        <v>-0.38619660724051386</v>
      </c>
      <c r="AA64" s="79">
        <f t="shared" si="5"/>
        <v>-1852.8760222501098</v>
      </c>
      <c r="AB64" s="81">
        <f t="shared" si="16"/>
        <v>-0.38697142809932145</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7129293.2087602979</v>
      </c>
    </row>
    <row r="65" spans="1:39" x14ac:dyDescent="0.2">
      <c r="A65" s="7">
        <v>44</v>
      </c>
      <c r="B65" s="7">
        <v>22</v>
      </c>
      <c r="C65" s="7">
        <v>11</v>
      </c>
      <c r="D65" s="12">
        <f t="shared" si="0"/>
        <v>3.6666666666666665</v>
      </c>
      <c r="E65" s="29">
        <f t="shared" si="17"/>
        <v>5565673.9851654358</v>
      </c>
      <c r="F65" s="2">
        <f t="shared" si="1"/>
        <v>3920.294207019122</v>
      </c>
      <c r="G65" s="2">
        <f t="shared" si="8"/>
        <v>71530.59379953178</v>
      </c>
      <c r="H65" s="2">
        <f t="shared" si="9"/>
        <v>18280.413657410976</v>
      </c>
      <c r="I65" s="2">
        <f t="shared" si="21"/>
        <v>93731.301663961873</v>
      </c>
      <c r="J65" s="2">
        <f t="shared" si="19"/>
        <v>343681.43943452684</v>
      </c>
      <c r="K65" s="2">
        <f t="shared" si="11"/>
        <v>90916.604005240719</v>
      </c>
      <c r="L65" s="2">
        <f t="shared" si="11"/>
        <v>333360.88135254924</v>
      </c>
      <c r="M65" s="2"/>
      <c r="N65" s="28">
        <f t="shared" si="20"/>
        <v>6429513.9042601865</v>
      </c>
      <c r="O65" s="2">
        <f t="shared" si="12"/>
        <v>4513.9312237459708</v>
      </c>
      <c r="P65" s="2">
        <f t="shared" si="13"/>
        <v>82362.23195358293</v>
      </c>
      <c r="R65">
        <f t="shared" si="14"/>
        <v>44</v>
      </c>
      <c r="S65" s="89">
        <f t="shared" si="2"/>
        <v>89811.007456942752</v>
      </c>
      <c r="T65" s="89">
        <f>IF(AND(S65=0,S64&gt;0),SUM($G65:$H$381),S65)</f>
        <v>89811.007456942752</v>
      </c>
      <c r="U65" s="82">
        <f>SUM(T65:T$381)</f>
        <v>5655484.9926223774</v>
      </c>
      <c r="V65" s="68">
        <f>localspline(R65,'BBG rates'!$G$10:$G$27,'BBG rates'!$K$10:$K$27)</f>
        <v>1.0187611918553163</v>
      </c>
      <c r="W65" s="68">
        <f>locallinterp(R65,'BBG rates'!$G$10:$G$27,'BBG rates'!$J$10:$J$27)</f>
        <v>-0.49683333333333335</v>
      </c>
      <c r="X65" s="56">
        <f t="shared" si="15"/>
        <v>-0.49796830299397854</v>
      </c>
      <c r="Y65" s="66">
        <f t="shared" si="3"/>
        <v>-1811.5826386571114</v>
      </c>
      <c r="Z65" s="72">
        <f t="shared" si="4"/>
        <v>-0.38438775263737796</v>
      </c>
      <c r="AA65" s="79">
        <f t="shared" si="5"/>
        <v>-1823.7592534911348</v>
      </c>
      <c r="AB65" s="81">
        <f t="shared" si="16"/>
        <v>-0.38697142809932145</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7043419.2076528864</v>
      </c>
    </row>
    <row r="66" spans="1:39" x14ac:dyDescent="0.2">
      <c r="A66" s="7">
        <v>45</v>
      </c>
      <c r="B66" s="7">
        <v>22.5</v>
      </c>
      <c r="C66" s="7">
        <v>11.25</v>
      </c>
      <c r="D66" s="12">
        <f t="shared" si="0"/>
        <v>3.75</v>
      </c>
      <c r="E66" s="29">
        <f t="shared" si="17"/>
        <v>5476341.1417304575</v>
      </c>
      <c r="F66" s="2">
        <f t="shared" si="1"/>
        <v>3858.0386139587035</v>
      </c>
      <c r="G66" s="2">
        <f t="shared" si="8"/>
        <v>71345.842818922931</v>
      </c>
      <c r="H66" s="2">
        <f t="shared" si="9"/>
        <v>17987.00061605484</v>
      </c>
      <c r="I66" s="2">
        <f t="shared" si="21"/>
        <v>93190.882048936473</v>
      </c>
      <c r="J66" s="2">
        <f t="shared" si="19"/>
        <v>349465.80768351175</v>
      </c>
      <c r="K66" s="2">
        <f t="shared" si="11"/>
        <v>90329.797673405323</v>
      </c>
      <c r="L66" s="2">
        <f t="shared" si="11"/>
        <v>338736.74127526995</v>
      </c>
      <c r="M66" s="2"/>
      <c r="N66" s="28">
        <f t="shared" si="20"/>
        <v>6347094.5800888315</v>
      </c>
      <c r="O66" s="2">
        <f t="shared" si="12"/>
        <v>4456.8390059740195</v>
      </c>
      <c r="P66" s="2">
        <f t="shared" si="13"/>
        <v>82419.324171354892</v>
      </c>
      <c r="R66">
        <f t="shared" si="14"/>
        <v>45</v>
      </c>
      <c r="S66" s="89">
        <f t="shared" si="2"/>
        <v>89332.843434977767</v>
      </c>
      <c r="T66" s="89">
        <f>IF(AND(S66=0,S65&gt;0),SUM($G66:$H$381),S66)</f>
        <v>89332.843434977767</v>
      </c>
      <c r="U66" s="82">
        <f>SUM(T66:T$381)</f>
        <v>5565673.9851654349</v>
      </c>
      <c r="V66" s="68">
        <f>localspline(R66,'BBG rates'!$G$10:$G$27,'BBG rates'!$K$10:$K$27)</f>
        <v>1.0191303404869316</v>
      </c>
      <c r="W66" s="68">
        <f>locallinterp(R66,'BBG rates'!$G$10:$G$27,'BBG rates'!$J$10:$J$27)</f>
        <v>-0.49531250000000004</v>
      </c>
      <c r="X66" s="56">
        <f t="shared" si="15"/>
        <v>-0.49644052088488877</v>
      </c>
      <c r="Y66" s="66">
        <f t="shared" si="3"/>
        <v>-1774.3134428458502</v>
      </c>
      <c r="Z66" s="72">
        <f t="shared" si="4"/>
        <v>-0.38255494969523124</v>
      </c>
      <c r="AA66" s="79">
        <f t="shared" si="5"/>
        <v>-1794.7973419789248</v>
      </c>
      <c r="AB66" s="81">
        <f t="shared" si="16"/>
        <v>-0.38697142809932139</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6956903.5071823029</v>
      </c>
    </row>
    <row r="67" spans="1:39" x14ac:dyDescent="0.2">
      <c r="A67" s="7">
        <v>46</v>
      </c>
      <c r="B67" s="7">
        <v>23</v>
      </c>
      <c r="C67" s="7">
        <v>11.5</v>
      </c>
      <c r="D67" s="12">
        <f t="shared" si="0"/>
        <v>3.8333333333333335</v>
      </c>
      <c r="E67" s="29">
        <f t="shared" si="17"/>
        <v>5387484.4213156393</v>
      </c>
      <c r="F67" s="2">
        <f t="shared" si="1"/>
        <v>3796.1144767588798</v>
      </c>
      <c r="G67" s="2">
        <f t="shared" si="8"/>
        <v>71161.569017700138</v>
      </c>
      <c r="H67" s="2">
        <f t="shared" si="9"/>
        <v>17695.151397118683</v>
      </c>
      <c r="I67" s="2">
        <f t="shared" si="21"/>
        <v>92652.834891577702</v>
      </c>
      <c r="J67" s="2">
        <f t="shared" si="19"/>
        <v>355169.20041771454</v>
      </c>
      <c r="K67" s="2">
        <f t="shared" si="11"/>
        <v>89746.058709817444</v>
      </c>
      <c r="L67" s="2">
        <f t="shared" si="11"/>
        <v>344026.55838763353</v>
      </c>
      <c r="M67" s="2"/>
      <c r="N67" s="28">
        <f t="shared" si="20"/>
        <v>6264618.1241242671</v>
      </c>
      <c r="O67" s="2">
        <f t="shared" si="12"/>
        <v>4399.707212764969</v>
      </c>
      <c r="P67" s="2">
        <f t="shared" si="13"/>
        <v>82476.455964563924</v>
      </c>
      <c r="R67">
        <f t="shared" si="14"/>
        <v>46</v>
      </c>
      <c r="S67" s="89">
        <f t="shared" si="2"/>
        <v>88856.720414818818</v>
      </c>
      <c r="T67" s="89">
        <f>IF(AND(S67=0,S66&gt;0),SUM($G67:$H$381),S67)</f>
        <v>88856.720414818818</v>
      </c>
      <c r="U67" s="82">
        <f>SUM(T67:T$381)</f>
        <v>5476341.1417304566</v>
      </c>
      <c r="V67" s="68">
        <f>localspline(R67,'BBG rates'!$G$10:$G$27,'BBG rates'!$K$10:$K$27)</f>
        <v>1.0194918551204313</v>
      </c>
      <c r="W67" s="68">
        <f>locallinterp(R67,'BBG rates'!$G$10:$G$27,'BBG rates'!$J$10:$J$27)</f>
        <v>-0.49379166666666668</v>
      </c>
      <c r="X67" s="56">
        <f t="shared" si="15"/>
        <v>-0.49491276018041042</v>
      </c>
      <c r="Y67" s="66">
        <f t="shared" si="3"/>
        <v>-1737.3564067400264</v>
      </c>
      <c r="Z67" s="72">
        <f t="shared" si="4"/>
        <v>-0.38069719072125807</v>
      </c>
      <c r="AA67" s="79">
        <f t="shared" si="5"/>
        <v>-1765.9896269787528</v>
      </c>
      <c r="AB67" s="81">
        <f t="shared" si="16"/>
        <v>-0.38697142809932139</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6869755.8548651412</v>
      </c>
    </row>
    <row r="68" spans="1:39" x14ac:dyDescent="0.2">
      <c r="A68" s="7">
        <v>47</v>
      </c>
      <c r="B68" s="7">
        <v>23.5</v>
      </c>
      <c r="C68" s="7">
        <v>11.75</v>
      </c>
      <c r="D68" s="12">
        <f t="shared" si="0"/>
        <v>3.9166666666666665</v>
      </c>
      <c r="E68" s="29">
        <f t="shared" si="17"/>
        <v>5299101.7908293176</v>
      </c>
      <c r="F68" s="2">
        <f t="shared" si="1"/>
        <v>3734.5203806289551</v>
      </c>
      <c r="G68" s="2">
        <f t="shared" si="8"/>
        <v>70977.771163392797</v>
      </c>
      <c r="H68" s="2">
        <f t="shared" si="9"/>
        <v>17404.859322928496</v>
      </c>
      <c r="I68" s="2">
        <f t="shared" si="21"/>
        <v>92117.150866950251</v>
      </c>
      <c r="J68" s="2">
        <f t="shared" si="19"/>
        <v>360792.17422888847</v>
      </c>
      <c r="K68" s="2">
        <f t="shared" si="11"/>
        <v>89165.372528508975</v>
      </c>
      <c r="L68" s="2">
        <f t="shared" si="11"/>
        <v>349231.04240332684</v>
      </c>
      <c r="M68" s="2"/>
      <c r="N68" s="28">
        <f t="shared" si="20"/>
        <v>6182084.4967636243</v>
      </c>
      <c r="O68" s="2">
        <f t="shared" si="12"/>
        <v>4342.5358166857395</v>
      </c>
      <c r="P68" s="2">
        <f t="shared" si="13"/>
        <v>82533.627360643179</v>
      </c>
      <c r="R68">
        <f t="shared" si="14"/>
        <v>47</v>
      </c>
      <c r="S68" s="89">
        <f t="shared" si="2"/>
        <v>88382.630486321286</v>
      </c>
      <c r="T68" s="89">
        <f>IF(AND(S68=0,S67&gt;0),SUM($G68:$H$381),S68)</f>
        <v>88382.630486321286</v>
      </c>
      <c r="U68" s="82">
        <f>SUM(T68:T$381)</f>
        <v>5387484.4213156383</v>
      </c>
      <c r="V68" s="68">
        <f>localspline(R68,'BBG rates'!$G$10:$G$27,'BBG rates'!$K$10:$K$27)</f>
        <v>1.0198447485528579</v>
      </c>
      <c r="W68" s="68">
        <f>locallinterp(R68,'BBG rates'!$G$10:$G$27,'BBG rates'!$J$10:$J$27)</f>
        <v>-0.49227083333333332</v>
      </c>
      <c r="X68" s="56">
        <f t="shared" si="15"/>
        <v>-0.49338502088001057</v>
      </c>
      <c r="Y68" s="66">
        <f t="shared" si="3"/>
        <v>-1700.709469439129</v>
      </c>
      <c r="Z68" s="72">
        <f t="shared" si="4"/>
        <v>-0.37881341340910518</v>
      </c>
      <c r="AA68" s="79">
        <f t="shared" si="5"/>
        <v>-1737.3354503161322</v>
      </c>
      <c r="AB68" s="81">
        <f t="shared" si="16"/>
        <v>-0.38697142809932139</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6781985.9308824576</v>
      </c>
    </row>
    <row r="69" spans="1:39" x14ac:dyDescent="0.2">
      <c r="A69" s="7">
        <v>48</v>
      </c>
      <c r="B69" s="7">
        <v>24</v>
      </c>
      <c r="C69" s="7">
        <v>12</v>
      </c>
      <c r="D69" s="12">
        <f t="shared" si="0"/>
        <v>4</v>
      </c>
      <c r="E69" s="29">
        <f t="shared" si="17"/>
        <v>5211191.2250609091</v>
      </c>
      <c r="F69" s="2">
        <f t="shared" si="1"/>
        <v>3673.2549162614196</v>
      </c>
      <c r="G69" s="2">
        <f t="shared" si="8"/>
        <v>70794.448026713406</v>
      </c>
      <c r="H69" s="2">
        <f t="shared" si="9"/>
        <v>17116.117741695583</v>
      </c>
      <c r="I69" s="2">
        <f t="shared" si="21"/>
        <v>91583.820684670412</v>
      </c>
      <c r="J69" s="2">
        <f t="shared" si="19"/>
        <v>366335.28273868165</v>
      </c>
      <c r="K69" s="2">
        <f t="shared" si="11"/>
        <v>88587.724609276294</v>
      </c>
      <c r="L69" s="2">
        <f t="shared" si="11"/>
        <v>354350.89843710518</v>
      </c>
      <c r="M69" s="2"/>
      <c r="N69" s="28">
        <f t="shared" si="20"/>
        <v>6099493.6583765792</v>
      </c>
      <c r="O69" s="2">
        <f t="shared" si="12"/>
        <v>4285.3247902842404</v>
      </c>
      <c r="P69" s="2">
        <f t="shared" si="13"/>
        <v>82590.838387044671</v>
      </c>
      <c r="R69">
        <f t="shared" si="14"/>
        <v>48</v>
      </c>
      <c r="S69" s="89">
        <f t="shared" si="2"/>
        <v>87910.565768408997</v>
      </c>
      <c r="T69" s="89">
        <f>IF(AND(S69=0,S68&gt;0),SUM($G69:$H$381),S69)</f>
        <v>87910.565768408997</v>
      </c>
      <c r="U69" s="82">
        <f>SUM(T69:T$381)</f>
        <v>5299101.7908293167</v>
      </c>
      <c r="V69" s="68">
        <f>localspline(R69,'BBG rates'!$G$10:$G$27,'BBG rates'!$K$10:$K$27)</f>
        <v>1.0201880931854248</v>
      </c>
      <c r="W69" s="68">
        <f>locallinterp(R69,'BBG rates'!$G$10:$G$27,'BBG rates'!$J$10:$J$27)</f>
        <v>-0.49075000000000002</v>
      </c>
      <c r="X69" s="56">
        <f t="shared" si="15"/>
        <v>-0.49185730298288988</v>
      </c>
      <c r="Y69" s="66">
        <f t="shared" si="3"/>
        <v>-1664.3705811158591</v>
      </c>
      <c r="Z69" s="72">
        <f t="shared" si="4"/>
        <v>-0.3769024970978071</v>
      </c>
      <c r="AA69" s="79">
        <f t="shared" si="5"/>
        <v>-1708.8341563674103</v>
      </c>
      <c r="AB69" s="81">
        <f t="shared" si="16"/>
        <v>-0.38697142809932145</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6693603.3484389931</v>
      </c>
    </row>
    <row r="70" spans="1:39" x14ac:dyDescent="0.2">
      <c r="A70" s="7">
        <v>49</v>
      </c>
      <c r="B70" s="7">
        <v>24.5</v>
      </c>
      <c r="C70" s="7">
        <v>12.25</v>
      </c>
      <c r="D70" s="12">
        <f t="shared" si="0"/>
        <v>4.083333333333333</v>
      </c>
      <c r="E70" s="29">
        <f t="shared" si="17"/>
        <v>5123750.7066519372</v>
      </c>
      <c r="F70" s="2">
        <f t="shared" si="1"/>
        <v>3612.3166798118054</v>
      </c>
      <c r="G70" s="2">
        <f t="shared" si="8"/>
        <v>70611.598381549644</v>
      </c>
      <c r="H70" s="2">
        <f t="shared" si="9"/>
        <v>16828.920027421464</v>
      </c>
      <c r="I70" s="2">
        <f t="shared" si="21"/>
        <v>91052.835088782915</v>
      </c>
      <c r="J70" s="2">
        <f t="shared" si="19"/>
        <v>371799.07661253022</v>
      </c>
      <c r="K70" s="2">
        <f t="shared" si="11"/>
        <v>88013.100497393883</v>
      </c>
      <c r="L70" s="2">
        <f t="shared" si="11"/>
        <v>359386.82703102502</v>
      </c>
      <c r="M70" s="2"/>
      <c r="N70" s="28">
        <f t="shared" si="20"/>
        <v>6016845.5693053398</v>
      </c>
      <c r="O70" s="2">
        <f t="shared" si="12"/>
        <v>4228.0741060893461</v>
      </c>
      <c r="P70" s="2">
        <f t="shared" si="13"/>
        <v>82648.089071239563</v>
      </c>
      <c r="R70">
        <f t="shared" si="14"/>
        <v>49</v>
      </c>
      <c r="S70" s="89">
        <f t="shared" si="2"/>
        <v>87440.518408971111</v>
      </c>
      <c r="T70" s="89">
        <f>IF(AND(S70=0,S69&gt;0),SUM($G70:$H$381),S70)</f>
        <v>87440.518408971111</v>
      </c>
      <c r="U70" s="82">
        <f>SUM(T70:T$381)</f>
        <v>5211191.2250609072</v>
      </c>
      <c r="V70" s="68">
        <f>localspline(R70,'BBG rates'!$G$10:$G$27,'BBG rates'!$K$10:$K$27)</f>
        <v>1.0205211799567286</v>
      </c>
      <c r="W70" s="68">
        <f>locallinterp(R70,'BBG rates'!$G$10:$G$27,'BBG rates'!$J$10:$J$27)</f>
        <v>-0.48802083333333335</v>
      </c>
      <c r="X70" s="56">
        <f t="shared" si="15"/>
        <v>-0.48911583549027249</v>
      </c>
      <c r="Y70" s="66">
        <f t="shared" si="3"/>
        <v>-1628.3377029637345</v>
      </c>
      <c r="Z70" s="72">
        <f t="shared" si="4"/>
        <v>-0.37496325871895891</v>
      </c>
      <c r="AA70" s="79">
        <f t="shared" si="5"/>
        <v>-1680.4850920503932</v>
      </c>
      <c r="AB70" s="81">
        <f t="shared" si="16"/>
        <v>-0.38697142809932145</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6604617.6541207256</v>
      </c>
    </row>
    <row r="71" spans="1:39" x14ac:dyDescent="0.2">
      <c r="A71" s="7">
        <v>50</v>
      </c>
      <c r="B71" s="7">
        <v>25</v>
      </c>
      <c r="C71" s="7">
        <v>12.5</v>
      </c>
      <c r="D71" s="12">
        <f t="shared" si="0"/>
        <v>4.166666666666667</v>
      </c>
      <c r="E71" s="29">
        <f t="shared" si="17"/>
        <v>5036778.2260671789</v>
      </c>
      <c r="F71" s="2">
        <f t="shared" si="1"/>
        <v>3551.7042728786041</v>
      </c>
      <c r="G71" s="2">
        <f t="shared" si="8"/>
        <v>70429.221004955907</v>
      </c>
      <c r="H71" s="2">
        <f t="shared" si="9"/>
        <v>16543.259579803045</v>
      </c>
      <c r="I71" s="2">
        <f t="shared" si="21"/>
        <v>90524.184857637563</v>
      </c>
      <c r="J71" s="2">
        <f t="shared" si="19"/>
        <v>377184.10357348988</v>
      </c>
      <c r="K71" s="2">
        <f t="shared" si="11"/>
        <v>87441.485803328658</v>
      </c>
      <c r="L71" s="2">
        <f t="shared" si="11"/>
        <v>364339.5241805361</v>
      </c>
      <c r="M71" s="2"/>
      <c r="N71" s="28">
        <f t="shared" si="20"/>
        <v>5934140.1898646215</v>
      </c>
      <c r="O71" s="2">
        <f t="shared" si="12"/>
        <v>4170.7837366108934</v>
      </c>
      <c r="P71" s="2">
        <f t="shared" si="13"/>
        <v>82705.37944071801</v>
      </c>
      <c r="R71">
        <f t="shared" si="14"/>
        <v>50</v>
      </c>
      <c r="S71" s="89">
        <f t="shared" si="2"/>
        <v>86972.480584758945</v>
      </c>
      <c r="T71" s="89">
        <f>IF(AND(S71=0,S70&gt;0),SUM($G71:$H$381),S71)</f>
        <v>86972.480584758945</v>
      </c>
      <c r="U71" s="82">
        <f>SUM(T71:T$381)</f>
        <v>5123750.7066519354</v>
      </c>
      <c r="V71" s="68">
        <f>localspline(R71,'BBG rates'!$G$10:$G$27,'BBG rates'!$K$10:$K$27)</f>
        <v>1.0208440250696518</v>
      </c>
      <c r="W71" s="68">
        <f>locallinterp(R71,'BBG rates'!$G$10:$G$27,'BBG rates'!$J$10:$J$27)</f>
        <v>-0.48529166666666668</v>
      </c>
      <c r="X71" s="56">
        <f t="shared" si="15"/>
        <v>-0.4863744369174583</v>
      </c>
      <c r="Y71" s="66">
        <f t="shared" si="3"/>
        <v>-1592.697251115979</v>
      </c>
      <c r="Z71" s="72">
        <f t="shared" si="4"/>
        <v>-0.37301516228295456</v>
      </c>
      <c r="AA71" s="79">
        <f t="shared" si="5"/>
        <v>-1652.287606815006</v>
      </c>
      <c r="AB71" s="81">
        <f t="shared" si="16"/>
        <v>-0.3869714280993215</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6515165.1766837677</v>
      </c>
    </row>
    <row r="72" spans="1:39" x14ac:dyDescent="0.2">
      <c r="A72" s="7">
        <v>51</v>
      </c>
      <c r="B72" s="7">
        <v>25.5</v>
      </c>
      <c r="C72" s="7">
        <v>12.75</v>
      </c>
      <c r="D72" s="12">
        <f t="shared" si="0"/>
        <v>4.25</v>
      </c>
      <c r="E72" s="29">
        <f t="shared" si="17"/>
        <v>4950271.7815658953</v>
      </c>
      <c r="F72" s="2">
        <f t="shared" si="1"/>
        <v>3491.4163024832637</v>
      </c>
      <c r="G72" s="2">
        <f t="shared" si="8"/>
        <v>70247.314677145318</v>
      </c>
      <c r="H72" s="2">
        <f t="shared" si="9"/>
        <v>16259.129824138185</v>
      </c>
      <c r="I72" s="2">
        <f t="shared" si="21"/>
        <v>89997.860803766773</v>
      </c>
      <c r="J72" s="2">
        <f t="shared" si="19"/>
        <v>382490.90841600881</v>
      </c>
      <c r="K72" s="2">
        <f t="shared" si="11"/>
        <v>86872.866202455771</v>
      </c>
      <c r="L72" s="2">
        <f t="shared" si="11"/>
        <v>369209.68136043707</v>
      </c>
      <c r="M72" s="2"/>
      <c r="N72" s="28">
        <f t="shared" si="20"/>
        <v>5851377.4803416319</v>
      </c>
      <c r="O72" s="2">
        <f t="shared" si="12"/>
        <v>4113.4536543396607</v>
      </c>
      <c r="P72" s="2">
        <f t="shared" si="13"/>
        <v>82762.709522989244</v>
      </c>
      <c r="R72">
        <f t="shared" si="14"/>
        <v>51</v>
      </c>
      <c r="S72" s="89">
        <f t="shared" si="2"/>
        <v>86506.444501283506</v>
      </c>
      <c r="T72" s="89">
        <f>IF(AND(S72=0,S71&gt;0),SUM($G72:$H$381),S72)</f>
        <v>86506.444501283506</v>
      </c>
      <c r="U72" s="82">
        <f>SUM(T72:T$381)</f>
        <v>5036778.2260671761</v>
      </c>
      <c r="V72" s="68">
        <f>localspline(R72,'BBG rates'!$G$10:$G$27,'BBG rates'!$K$10:$K$27)</f>
        <v>1.0211570569197193</v>
      </c>
      <c r="W72" s="68">
        <f>locallinterp(R72,'BBG rates'!$G$10:$G$27,'BBG rates'!$J$10:$J$27)</f>
        <v>-0.48256250000000001</v>
      </c>
      <c r="X72" s="56">
        <f t="shared" si="15"/>
        <v>-0.48363310726071695</v>
      </c>
      <c r="Y72" s="66">
        <f t="shared" si="3"/>
        <v>-1557.4462583895402</v>
      </c>
      <c r="Z72" s="72">
        <f t="shared" si="4"/>
        <v>-0.37105773297601652</v>
      </c>
      <c r="AA72" s="79">
        <f t="shared" si="5"/>
        <v>-1624.2410526339854</v>
      </c>
      <c r="AB72" s="81">
        <f t="shared" si="16"/>
        <v>-0.3869714280993215</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6425253.9725939492</v>
      </c>
    </row>
    <row r="73" spans="1:39" x14ac:dyDescent="0.2">
      <c r="A73" s="7">
        <v>52</v>
      </c>
      <c r="B73" s="7">
        <v>26</v>
      </c>
      <c r="C73" s="7">
        <v>13</v>
      </c>
      <c r="D73" s="12">
        <f t="shared" si="0"/>
        <v>4.333333333333333</v>
      </c>
      <c r="E73" s="29">
        <f t="shared" si="17"/>
        <v>4864229.379173182</v>
      </c>
      <c r="F73" s="2">
        <f t="shared" si="1"/>
        <v>3431.4513810502472</v>
      </c>
      <c r="G73" s="2">
        <f t="shared" si="8"/>
        <v>70065.878181481443</v>
      </c>
      <c r="H73" s="2">
        <f t="shared" si="9"/>
        <v>15976.524211231546</v>
      </c>
      <c r="I73" s="2">
        <f t="shared" si="21"/>
        <v>89473.853773763243</v>
      </c>
      <c r="J73" s="2">
        <f t="shared" si="19"/>
        <v>387720.03301964072</v>
      </c>
      <c r="K73" s="2">
        <f t="shared" si="11"/>
        <v>86307.227434775559</v>
      </c>
      <c r="L73" s="2">
        <f t="shared" si="11"/>
        <v>373997.98555069405</v>
      </c>
      <c r="M73" s="2"/>
      <c r="N73" s="28">
        <f t="shared" si="20"/>
        <v>5768557.4009960508</v>
      </c>
      <c r="O73" s="2">
        <f t="shared" si="12"/>
        <v>4056.0838317473567</v>
      </c>
      <c r="P73" s="2">
        <f t="shared" si="13"/>
        <v>82820.079345581529</v>
      </c>
      <c r="R73">
        <f t="shared" si="14"/>
        <v>52</v>
      </c>
      <c r="S73" s="89">
        <f t="shared" si="2"/>
        <v>86042.402392712989</v>
      </c>
      <c r="T73" s="89">
        <f>IF(AND(S73=0,S72&gt;0),SUM($G73:$H$381),S73)</f>
        <v>86042.402392712989</v>
      </c>
      <c r="U73" s="82">
        <f>SUM(T73:T$381)</f>
        <v>4950271.7815658925</v>
      </c>
      <c r="V73" s="68">
        <f>localspline(R73,'BBG rates'!$G$10:$G$27,'BBG rates'!$K$10:$K$27)</f>
        <v>1.0214605251498039</v>
      </c>
      <c r="W73" s="68">
        <f>locallinterp(R73,'BBG rates'!$G$10:$G$27,'BBG rates'!$J$10:$J$27)</f>
        <v>-0.47983333333333333</v>
      </c>
      <c r="X73" s="56">
        <f t="shared" si="15"/>
        <v>-0.48089184651658456</v>
      </c>
      <c r="Y73" s="66">
        <f t="shared" si="3"/>
        <v>-1522.581774596013</v>
      </c>
      <c r="Z73" s="72">
        <f t="shared" si="4"/>
        <v>-0.36909046818784152</v>
      </c>
      <c r="AA73" s="79">
        <f t="shared" si="5"/>
        <v>-1596.344783993605</v>
      </c>
      <c r="AB73" s="81">
        <f t="shared" si="16"/>
        <v>-0.3869714280993215</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6334892.0414726632</v>
      </c>
    </row>
    <row r="74" spans="1:39" x14ac:dyDescent="0.2">
      <c r="A74" s="7">
        <v>53</v>
      </c>
      <c r="B74" s="7">
        <v>26.5</v>
      </c>
      <c r="C74" s="7">
        <v>13.25</v>
      </c>
      <c r="D74" s="12">
        <f t="shared" si="0"/>
        <v>4.416666666666667</v>
      </c>
      <c r="E74" s="29">
        <f t="shared" si="17"/>
        <v>4778649.0326514114</v>
      </c>
      <c r="F74" s="2">
        <f t="shared" si="1"/>
        <v>3371.8081263871745</v>
      </c>
      <c r="G74" s="2">
        <f t="shared" si="8"/>
        <v>69884.910304470279</v>
      </c>
      <c r="H74" s="2">
        <f t="shared" si="9"/>
        <v>15695.436217300827</v>
      </c>
      <c r="I74" s="2">
        <f t="shared" si="21"/>
        <v>88952.154648158277</v>
      </c>
      <c r="J74" s="2">
        <f t="shared" si="19"/>
        <v>392872.0163626991</v>
      </c>
      <c r="K74" s="2">
        <f t="shared" si="11"/>
        <v>85744.555304631678</v>
      </c>
      <c r="L74" s="2">
        <f t="shared" si="11"/>
        <v>378705.11926212325</v>
      </c>
      <c r="M74" s="2"/>
      <c r="N74" s="28">
        <f t="shared" si="20"/>
        <v>5685679.9120600084</v>
      </c>
      <c r="O74" s="2">
        <f t="shared" si="12"/>
        <v>3998.6742412866106</v>
      </c>
      <c r="P74" s="2">
        <f t="shared" si="13"/>
        <v>82877.488936042282</v>
      </c>
      <c r="R74">
        <f t="shared" si="14"/>
        <v>53</v>
      </c>
      <c r="S74" s="89">
        <f t="shared" si="2"/>
        <v>85580.346521771105</v>
      </c>
      <c r="T74" s="89">
        <f>IF(AND(S74=0,S73&gt;0),SUM($G74:$H$381),S74)</f>
        <v>85580.346521771105</v>
      </c>
      <c r="U74" s="82">
        <f>SUM(T74:T$381)</f>
        <v>4864229.379173181</v>
      </c>
      <c r="V74" s="68">
        <f>localspline(R74,'BBG rates'!$G$10:$G$27,'BBG rates'!$K$10:$K$27)</f>
        <v>1.021754679380267</v>
      </c>
      <c r="W74" s="68">
        <f>locallinterp(R74,'BBG rates'!$G$10:$G$27,'BBG rates'!$J$10:$J$27)</f>
        <v>-0.47710416666666666</v>
      </c>
      <c r="X74" s="56">
        <f t="shared" si="15"/>
        <v>-0.47815065468119755</v>
      </c>
      <c r="Y74" s="66">
        <f t="shared" si="3"/>
        <v>-1488.1008664582173</v>
      </c>
      <c r="Z74" s="72">
        <f t="shared" si="4"/>
        <v>-0.36711283546694023</v>
      </c>
      <c r="AA74" s="79">
        <f t="shared" si="5"/>
        <v>-1568.5981578844344</v>
      </c>
      <c r="AB74" s="81">
        <f t="shared" si="16"/>
        <v>-0.38697142809932134</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6244087.3264027042</v>
      </c>
    </row>
    <row r="75" spans="1:39" x14ac:dyDescent="0.2">
      <c r="A75" s="7">
        <v>54</v>
      </c>
      <c r="B75" s="7">
        <v>27</v>
      </c>
      <c r="C75" s="7">
        <v>13.5</v>
      </c>
      <c r="D75" s="12">
        <f t="shared" si="0"/>
        <v>4.5</v>
      </c>
      <c r="E75" s="29">
        <f t="shared" si="17"/>
        <v>4693528.7634717757</v>
      </c>
      <c r="F75" s="2">
        <f t="shared" si="1"/>
        <v>3312.4851616650249</v>
      </c>
      <c r="G75" s="2">
        <f t="shared" si="8"/>
        <v>69704.409835751998</v>
      </c>
      <c r="H75" s="2">
        <f t="shared" si="9"/>
        <v>15415.859343883287</v>
      </c>
      <c r="I75" s="2">
        <f t="shared" si="21"/>
        <v>88432.754341300315</v>
      </c>
      <c r="J75" s="2">
        <f t="shared" si="19"/>
        <v>397947.39453585143</v>
      </c>
      <c r="K75" s="2">
        <f t="shared" si="11"/>
        <v>85184.83568043042</v>
      </c>
      <c r="L75" s="2">
        <f t="shared" si="11"/>
        <v>383331.76056193694</v>
      </c>
      <c r="M75" s="2"/>
      <c r="N75" s="28">
        <f t="shared" si="20"/>
        <v>5602744.9737380706</v>
      </c>
      <c r="O75" s="2">
        <f t="shared" si="12"/>
        <v>3941.224855390954</v>
      </c>
      <c r="P75" s="2">
        <f t="shared" si="13"/>
        <v>82934.938321937952</v>
      </c>
      <c r="R75">
        <f t="shared" si="14"/>
        <v>54</v>
      </c>
      <c r="S75" s="89">
        <f t="shared" si="2"/>
        <v>85120.269179635288</v>
      </c>
      <c r="T75" s="89">
        <f>IF(AND(S75=0,S74&gt;0),SUM($G75:$H$381),S75)</f>
        <v>85120.269179635288</v>
      </c>
      <c r="U75" s="82">
        <f>SUM(T75:T$381)</f>
        <v>4778649.0326514095</v>
      </c>
      <c r="V75" s="68">
        <f>localspline(R75,'BBG rates'!$G$10:$G$27,'BBG rates'!$K$10:$K$27)</f>
        <v>1.0220399480404012</v>
      </c>
      <c r="W75" s="68">
        <f>locallinterp(R75,'BBG rates'!$G$10:$G$27,'BBG rates'!$J$10:$J$27)</f>
        <v>-0.47437499999999999</v>
      </c>
      <c r="X75" s="56">
        <f t="shared" si="15"/>
        <v>-0.47540953175122524</v>
      </c>
      <c r="Y75" s="66">
        <f t="shared" si="3"/>
        <v>-1454.0006175271935</v>
      </c>
      <c r="Z75" s="72">
        <f t="shared" si="4"/>
        <v>-0.36512427029288197</v>
      </c>
      <c r="AA75" s="79">
        <f t="shared" si="5"/>
        <v>-1541.0005337921307</v>
      </c>
      <c r="AB75" s="81">
        <f t="shared" si="16"/>
        <v>-0.38697142809932145</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6152847.7142326823</v>
      </c>
    </row>
    <row r="76" spans="1:39" x14ac:dyDescent="0.2">
      <c r="A76" s="7">
        <v>55</v>
      </c>
      <c r="B76" s="7">
        <v>27.5</v>
      </c>
      <c r="C76" s="7">
        <v>13.75</v>
      </c>
      <c r="D76" s="12">
        <f t="shared" si="0"/>
        <v>4.583333333333333</v>
      </c>
      <c r="E76" s="29">
        <f t="shared" si="17"/>
        <v>4608866.60078594</v>
      </c>
      <c r="F76" s="2">
        <f t="shared" si="1"/>
        <v>3253.4811153984101</v>
      </c>
      <c r="G76" s="2">
        <f t="shared" si="8"/>
        <v>69524.375568092932</v>
      </c>
      <c r="H76" s="2">
        <f t="shared" si="9"/>
        <v>15137.787117742628</v>
      </c>
      <c r="I76" s="2">
        <f t="shared" si="21"/>
        <v>87915.643801233964</v>
      </c>
      <c r="J76" s="2">
        <f t="shared" si="19"/>
        <v>402946.70075565565</v>
      </c>
      <c r="K76" s="2">
        <f t="shared" si="11"/>
        <v>84628.054494361291</v>
      </c>
      <c r="L76" s="2">
        <f t="shared" si="11"/>
        <v>387878.58309915592</v>
      </c>
      <c r="M76" s="2"/>
      <c r="N76" s="28">
        <f t="shared" si="20"/>
        <v>5519752.5462072166</v>
      </c>
      <c r="O76" s="2">
        <f t="shared" si="12"/>
        <v>3883.7356464748104</v>
      </c>
      <c r="P76" s="2">
        <f t="shared" si="13"/>
        <v>82992.427530854111</v>
      </c>
      <c r="R76">
        <f t="shared" si="14"/>
        <v>55</v>
      </c>
      <c r="S76" s="89">
        <f t="shared" si="2"/>
        <v>84662.162685835559</v>
      </c>
      <c r="T76" s="89">
        <f>IF(AND(S76=0,S75&gt;0),SUM($G76:$H$381),S76)</f>
        <v>84662.162685835559</v>
      </c>
      <c r="U76" s="82">
        <f>SUM(T76:T$381)</f>
        <v>4693528.7634717738</v>
      </c>
      <c r="V76" s="68">
        <f>localspline(R76,'BBG rates'!$G$10:$G$27,'BBG rates'!$K$10:$K$27)</f>
        <v>1.0223165509493397</v>
      </c>
      <c r="W76" s="68">
        <f>locallinterp(R76,'BBG rates'!$G$10:$G$27,'BBG rates'!$J$10:$J$27)</f>
        <v>-0.47164583333333338</v>
      </c>
      <c r="X76" s="56">
        <f t="shared" si="15"/>
        <v>-0.47266847772280407</v>
      </c>
      <c r="Y76" s="66">
        <f t="shared" si="3"/>
        <v>-1420.278128099503</v>
      </c>
      <c r="Z76" s="72">
        <f t="shared" si="4"/>
        <v>-0.36312417364599653</v>
      </c>
      <c r="AA76" s="79">
        <f t="shared" si="5"/>
        <v>-1513.5512736882622</v>
      </c>
      <c r="AB76" s="81">
        <f t="shared" si="16"/>
        <v>-0.38697142809932145</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6061181.0358799966</v>
      </c>
    </row>
    <row r="77" spans="1:39" x14ac:dyDescent="0.2">
      <c r="A77" s="7">
        <v>56</v>
      </c>
      <c r="B77" s="7">
        <v>28</v>
      </c>
      <c r="C77" s="7">
        <v>14</v>
      </c>
      <c r="D77" s="12">
        <f t="shared" si="0"/>
        <v>4.666666666666667</v>
      </c>
      <c r="E77" s="29">
        <f t="shared" si="17"/>
        <v>4524660.5813977858</v>
      </c>
      <c r="F77" s="2">
        <f t="shared" si="1"/>
        <v>3194.7946214259287</v>
      </c>
      <c r="G77" s="2">
        <f t="shared" si="8"/>
        <v>69344.806297377494</v>
      </c>
      <c r="H77" s="2">
        <f t="shared" si="9"/>
        <v>14861.213090776211</v>
      </c>
      <c r="I77" s="2">
        <f t="shared" si="21"/>
        <v>87400.814009579626</v>
      </c>
      <c r="J77" s="2">
        <f t="shared" si="19"/>
        <v>407870.46537803829</v>
      </c>
      <c r="K77" s="2">
        <f t="shared" si="11"/>
        <v>84074.197742118748</v>
      </c>
      <c r="L77" s="2">
        <f t="shared" si="11"/>
        <v>392346.25612988754</v>
      </c>
      <c r="M77" s="2"/>
      <c r="N77" s="28">
        <f t="shared" si="20"/>
        <v>5436702.5896168211</v>
      </c>
      <c r="O77" s="2">
        <f t="shared" si="12"/>
        <v>3826.2065869334824</v>
      </c>
      <c r="P77" s="2">
        <f t="shared" si="13"/>
        <v>83049.956590395421</v>
      </c>
      <c r="R77">
        <f t="shared" si="14"/>
        <v>56</v>
      </c>
      <c r="S77" s="89">
        <f t="shared" si="2"/>
        <v>84206.019388153712</v>
      </c>
      <c r="T77" s="89">
        <f>IF(AND(S77=0,S76&gt;0),SUM($G77:$H$381),S77)</f>
        <v>84206.019388153712</v>
      </c>
      <c r="U77" s="82">
        <f>SUM(T77:T$381)</f>
        <v>4608866.6007859372</v>
      </c>
      <c r="V77" s="68">
        <f>localspline(R77,'BBG rates'!$G$10:$G$27,'BBG rates'!$K$10:$K$27)</f>
        <v>1.0225848569422042</v>
      </c>
      <c r="W77" s="68">
        <f>locallinterp(R77,'BBG rates'!$G$10:$G$27,'BBG rates'!$J$10:$J$27)</f>
        <v>-0.4689166666666667</v>
      </c>
      <c r="X77" s="56">
        <f t="shared" si="15"/>
        <v>-0.46992749259247013</v>
      </c>
      <c r="Y77" s="66">
        <f t="shared" si="3"/>
        <v>-1386.9305151349745</v>
      </c>
      <c r="Z77" s="72">
        <f t="shared" si="4"/>
        <v>-0.36111190935275889</v>
      </c>
      <c r="AA77" s="79">
        <f t="shared" si="5"/>
        <v>-1486.2497420211664</v>
      </c>
      <c r="AB77" s="81">
        <f t="shared" si="16"/>
        <v>-0.3869714280993215</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5969095.0666323965</v>
      </c>
    </row>
    <row r="78" spans="1:39" x14ac:dyDescent="0.2">
      <c r="A78" s="7">
        <v>57</v>
      </c>
      <c r="B78" s="7">
        <v>28.5</v>
      </c>
      <c r="C78" s="7">
        <v>14.25</v>
      </c>
      <c r="D78" s="12">
        <f t="shared" si="0"/>
        <v>4.75</v>
      </c>
      <c r="E78" s="29">
        <f t="shared" si="17"/>
        <v>4440908.7497352632</v>
      </c>
      <c r="F78" s="2">
        <f t="shared" si="1"/>
        <v>3136.4243188905753</v>
      </c>
      <c r="G78" s="2">
        <f t="shared" si="8"/>
        <v>69165.70082260012</v>
      </c>
      <c r="H78" s="2">
        <f t="shared" si="9"/>
        <v>14586.130839922587</v>
      </c>
      <c r="I78" s="2">
        <f t="shared" si="21"/>
        <v>86888.255981413284</v>
      </c>
      <c r="J78" s="2">
        <f t="shared" si="19"/>
        <v>412719.21591171308</v>
      </c>
      <c r="K78" s="2">
        <f t="shared" si="11"/>
        <v>83523.251482625172</v>
      </c>
      <c r="L78" s="2">
        <f t="shared" si="11"/>
        <v>396735.44454246951</v>
      </c>
      <c r="M78" s="2"/>
      <c r="N78" s="28">
        <f t="shared" si="20"/>
        <v>5353595.0640886351</v>
      </c>
      <c r="O78" s="2">
        <f t="shared" si="12"/>
        <v>3768.6376491431356</v>
      </c>
      <c r="P78" s="2">
        <f t="shared" si="13"/>
        <v>83107.525528185768</v>
      </c>
      <c r="R78">
        <f t="shared" si="14"/>
        <v>57</v>
      </c>
      <c r="S78" s="89">
        <f t="shared" si="2"/>
        <v>83751.831662522702</v>
      </c>
      <c r="T78" s="89">
        <f>IF(AND(S78=0,S77&gt;0),SUM($G78:$H$381),S78)</f>
        <v>83751.831662522702</v>
      </c>
      <c r="U78" s="82">
        <f>SUM(T78:T$381)</f>
        <v>4524660.581397783</v>
      </c>
      <c r="V78" s="68">
        <f>localspline(R78,'BBG rates'!$G$10:$G$27,'BBG rates'!$K$10:$K$27)</f>
        <v>1.0228451156310712</v>
      </c>
      <c r="W78" s="68">
        <f>locallinterp(R78,'BBG rates'!$G$10:$G$27,'BBG rates'!$J$10:$J$27)</f>
        <v>-0.46618750000000003</v>
      </c>
      <c r="X78" s="56">
        <f t="shared" si="15"/>
        <v>-0.46718657635649308</v>
      </c>
      <c r="Y78" s="66">
        <f t="shared" si="3"/>
        <v>-1353.9549121747511</v>
      </c>
      <c r="Z78" s="72">
        <f t="shared" si="4"/>
        <v>-0.35908680118228359</v>
      </c>
      <c r="AA78" s="79">
        <f t="shared" si="5"/>
        <v>-1459.0953057068389</v>
      </c>
      <c r="AB78" s="81">
        <f t="shared" si="16"/>
        <v>-0.38697142809932156</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5876597.526448112</v>
      </c>
    </row>
    <row r="79" spans="1:39" x14ac:dyDescent="0.2">
      <c r="A79" s="7">
        <v>58</v>
      </c>
      <c r="B79" s="7">
        <v>29</v>
      </c>
      <c r="C79" s="7">
        <v>14.5</v>
      </c>
      <c r="D79" s="12">
        <f t="shared" si="0"/>
        <v>4.833333333333333</v>
      </c>
      <c r="E79" s="29">
        <f t="shared" si="17"/>
        <v>4357609.157822337</v>
      </c>
      <c r="F79" s="2">
        <f t="shared" si="1"/>
        <v>3078.3688522202297</v>
      </c>
      <c r="G79" s="2">
        <f t="shared" si="8"/>
        <v>68987.057945857232</v>
      </c>
      <c r="H79" s="2">
        <f t="shared" si="9"/>
        <v>14312.533967069361</v>
      </c>
      <c r="I79" s="2">
        <f t="shared" si="21"/>
        <v>86377.960765146825</v>
      </c>
      <c r="J79" s="2">
        <f t="shared" si="19"/>
        <v>417493.47703154298</v>
      </c>
      <c r="K79" s="2">
        <f t="shared" si="11"/>
        <v>82975.201837754852</v>
      </c>
      <c r="L79" s="2">
        <f t="shared" si="11"/>
        <v>401046.80888248177</v>
      </c>
      <c r="M79" s="2"/>
      <c r="N79" s="28">
        <f t="shared" si="20"/>
        <v>5270429.9297167668</v>
      </c>
      <c r="O79" s="2">
        <f t="shared" si="12"/>
        <v>3711.0288054607886</v>
      </c>
      <c r="P79" s="2">
        <f t="shared" si="13"/>
        <v>83165.134371868102</v>
      </c>
      <c r="R79">
        <f t="shared" si="14"/>
        <v>58</v>
      </c>
      <c r="S79" s="89">
        <f t="shared" si="2"/>
        <v>83299.591912926597</v>
      </c>
      <c r="T79" s="89">
        <f>IF(AND(S79=0,S78&gt;0),SUM($G79:$H$381),S79)</f>
        <v>83299.591912926597</v>
      </c>
      <c r="U79" s="82">
        <f>SUM(T79:T$381)</f>
        <v>4440908.7497352604</v>
      </c>
      <c r="V79" s="68">
        <f>localspline(R79,'BBG rates'!$G$10:$G$27,'BBG rates'!$K$10:$K$27)</f>
        <v>1.0230976809520897</v>
      </c>
      <c r="W79" s="68">
        <f>locallinterp(R79,'BBG rates'!$G$10:$G$27,'BBG rates'!$J$10:$J$27)</f>
        <v>-0.46345833333333336</v>
      </c>
      <c r="X79" s="56">
        <f t="shared" si="15"/>
        <v>-0.46444572901140901</v>
      </c>
      <c r="Y79" s="66">
        <f t="shared" si="3"/>
        <v>-1321.3484692597517</v>
      </c>
      <c r="Z79" s="72">
        <f t="shared" si="4"/>
        <v>-0.35704812966630461</v>
      </c>
      <c r="AA79" s="79">
        <f t="shared" si="5"/>
        <v>-1432.0873341198553</v>
      </c>
      <c r="AB79" s="81">
        <f t="shared" si="16"/>
        <v>-0.38697142809932156</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5783696.0802545873</v>
      </c>
    </row>
    <row r="80" spans="1:39" x14ac:dyDescent="0.2">
      <c r="A80" s="7">
        <v>59</v>
      </c>
      <c r="B80" s="7">
        <v>29.5</v>
      </c>
      <c r="C80" s="7">
        <v>14.75</v>
      </c>
      <c r="D80" s="12">
        <f t="shared" si="0"/>
        <v>4.916666666666667</v>
      </c>
      <c r="E80" s="29">
        <f t="shared" si="17"/>
        <v>4274759.8652510364</v>
      </c>
      <c r="F80" s="2">
        <f t="shared" si="1"/>
        <v>3020.6268711082116</v>
      </c>
      <c r="G80" s="2">
        <f t="shared" si="8"/>
        <v>68808.876472339238</v>
      </c>
      <c r="H80" s="2">
        <f t="shared" si="9"/>
        <v>14040.416098961385</v>
      </c>
      <c r="I80" s="2">
        <f t="shared" si="21"/>
        <v>85869.919442408835</v>
      </c>
      <c r="J80" s="2">
        <f t="shared" si="19"/>
        <v>422193.77059184347</v>
      </c>
      <c r="K80" s="2">
        <f t="shared" si="11"/>
        <v>82430.034992059358</v>
      </c>
      <c r="L80" s="2">
        <f t="shared" si="11"/>
        <v>405281.00537762523</v>
      </c>
      <c r="M80" s="2"/>
      <c r="N80" s="28">
        <f t="shared" si="20"/>
        <v>5187207.1465676622</v>
      </c>
      <c r="O80" s="2">
        <f t="shared" si="12"/>
        <v>3653.3800282242983</v>
      </c>
      <c r="P80" s="2">
        <f t="shared" si="13"/>
        <v>83222.783149104594</v>
      </c>
      <c r="R80">
        <f t="shared" si="14"/>
        <v>59</v>
      </c>
      <c r="S80" s="89">
        <f t="shared" si="2"/>
        <v>82849.292571300626</v>
      </c>
      <c r="T80" s="89">
        <f>IF(AND(S80=0,S79&gt;0),SUM($G80:$H$381),S80)</f>
        <v>82849.292571300626</v>
      </c>
      <c r="U80" s="82">
        <f>SUM(T80:T$381)</f>
        <v>4357609.1578223351</v>
      </c>
      <c r="V80" s="68">
        <f>localspline(R80,'BBG rates'!$G$10:$G$27,'BBG rates'!$K$10:$K$27)</f>
        <v>1.0233428397743418</v>
      </c>
      <c r="W80" s="68">
        <f>locallinterp(R80,'BBG rates'!$G$10:$G$27,'BBG rates'!$J$10:$J$27)</f>
        <v>-0.46072916666666669</v>
      </c>
      <c r="X80" s="56">
        <f t="shared" si="15"/>
        <v>-0.46170495055348759</v>
      </c>
      <c r="Y80" s="66">
        <f t="shared" si="3"/>
        <v>-1289.1083528494582</v>
      </c>
      <c r="Z80" s="72">
        <f t="shared" si="4"/>
        <v>-0.35499512861139898</v>
      </c>
      <c r="AA80" s="79">
        <f t="shared" si="5"/>
        <v>-1405.2251990843254</v>
      </c>
      <c r="AB80" s="81">
        <f t="shared" si="16"/>
        <v>-0.38697142809932145</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5690398.3382457988</v>
      </c>
    </row>
    <row r="81" spans="1:39" x14ac:dyDescent="0.2">
      <c r="A81" s="7">
        <v>60</v>
      </c>
      <c r="B81" s="7">
        <v>30</v>
      </c>
      <c r="C81" s="7">
        <v>15</v>
      </c>
      <c r="D81" s="12">
        <f t="shared" si="0"/>
        <v>5</v>
      </c>
      <c r="E81" s="29">
        <f t="shared" si="17"/>
        <v>4192358.9391536042</v>
      </c>
      <c r="F81" s="2">
        <f t="shared" si="1"/>
        <v>2963.1970304939059</v>
      </c>
      <c r="G81" s="2">
        <f t="shared" si="8"/>
        <v>68631.155210322526</v>
      </c>
      <c r="H81" s="2">
        <f t="shared" si="9"/>
        <v>13769.770887109287</v>
      </c>
      <c r="I81" s="2">
        <f>SUM(F81:H81)</f>
        <v>85364.123127925719</v>
      </c>
      <c r="J81" s="2">
        <f>IF($I$7=1,I81*A81,IF($I$7=2,I81*B81,IF($I$7=4,I81*C81,I81*D81)))</f>
        <v>426820.61563962861</v>
      </c>
      <c r="K81" s="2">
        <f t="shared" si="11"/>
        <v>81887.737192494053</v>
      </c>
      <c r="L81" s="2">
        <f t="shared" si="11"/>
        <v>409438.68596247031</v>
      </c>
      <c r="M81" s="2"/>
      <c r="N81" s="28">
        <f t="shared" si="20"/>
        <v>5103926.6746800859</v>
      </c>
      <c r="O81" s="2">
        <f t="shared" si="12"/>
        <v>3595.6912897523462</v>
      </c>
      <c r="P81" s="2">
        <f t="shared" si="13"/>
        <v>83280.471887576539</v>
      </c>
      <c r="R81">
        <f t="shared" si="14"/>
        <v>60</v>
      </c>
      <c r="S81" s="89">
        <f t="shared" si="2"/>
        <v>82400.926097431817</v>
      </c>
      <c r="T81" s="89">
        <f>IF(AND(S81=0,S80&gt;0),SUM($G81:$H$381),S81)</f>
        <v>82400.926097431817</v>
      </c>
      <c r="U81" s="82">
        <f>SUM(T81:T$381)</f>
        <v>4274759.8652510345</v>
      </c>
      <c r="V81" s="68">
        <f>localspline(R81,'BBG rates'!$G$10:$G$27,'BBG rates'!$K$10:$K$27)</f>
        <v>1.0235809087753296</v>
      </c>
      <c r="W81" s="68">
        <f>locallinterp(R81,'BBG rates'!$G$10:$G$27,'BBG rates'!$J$10:$J$27)</f>
        <v>-0.45800000000000002</v>
      </c>
      <c r="X81" s="56">
        <f t="shared" si="15"/>
        <v>-0.45896424097899846</v>
      </c>
      <c r="Y81" s="66">
        <f t="shared" si="3"/>
        <v>-1257.231745741105</v>
      </c>
      <c r="Z81" s="72">
        <f t="shared" si="4"/>
        <v>-0.35292698126815814</v>
      </c>
      <c r="AA81" s="79">
        <f t="shared" si="5"/>
        <v>-1378.5082748648797</v>
      </c>
      <c r="AB81" s="81">
        <f t="shared" si="16"/>
        <v>-0.38697142809932145</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5596711.8561781757</v>
      </c>
    </row>
    <row r="82" spans="1:39" x14ac:dyDescent="0.2">
      <c r="A82" s="7">
        <v>61</v>
      </c>
      <c r="B82" s="7">
        <v>30.5</v>
      </c>
      <c r="C82" s="7">
        <v>15.25</v>
      </c>
      <c r="D82" s="12">
        <f t="shared" si="0"/>
        <v>5.083333333333333</v>
      </c>
      <c r="E82" s="29">
        <f t="shared" si="17"/>
        <v>4110404.4541747444</v>
      </c>
      <c r="F82" s="2">
        <f t="shared" si="1"/>
        <v>2906.0779905434551</v>
      </c>
      <c r="G82" s="2">
        <f t="shared" si="8"/>
        <v>68453.892971161433</v>
      </c>
      <c r="H82" s="2">
        <f t="shared" si="9"/>
        <v>13500.592007698315</v>
      </c>
      <c r="I82" s="2">
        <f>SUM(F82:H82)</f>
        <v>84860.56296940321</v>
      </c>
      <c r="J82" s="2">
        <f t="shared" si="19"/>
        <v>431374.52842779964</v>
      </c>
      <c r="K82" s="2">
        <f t="shared" si="11"/>
        <v>81348.294748145461</v>
      </c>
      <c r="L82" s="2">
        <f t="shared" si="11"/>
        <v>413520.4983030727</v>
      </c>
      <c r="M82" s="2"/>
      <c r="N82" s="28">
        <f t="shared" si="20"/>
        <v>5020588.4740651017</v>
      </c>
      <c r="O82" s="2">
        <f t="shared" si="12"/>
        <v>3537.9625623444254</v>
      </c>
      <c r="P82" s="2">
        <f t="shared" si="13"/>
        <v>83338.200614984467</v>
      </c>
      <c r="R82">
        <f t="shared" si="14"/>
        <v>61</v>
      </c>
      <c r="S82" s="89">
        <f t="shared" si="2"/>
        <v>81954.484978859749</v>
      </c>
      <c r="T82" s="89">
        <f>IF(AND(S82=0,S81&gt;0),SUM($G82:$H$381),S82)</f>
        <v>81954.484978859749</v>
      </c>
      <c r="U82" s="82">
        <f>SUM(T82:T$381)</f>
        <v>4192358.9391536019</v>
      </c>
      <c r="V82" s="68">
        <f>localspline(R82,'BBG rates'!$G$10:$G$27,'BBG rates'!$K$10:$K$27)</f>
        <v>1.0238121751500524</v>
      </c>
      <c r="W82" s="68">
        <f>locallinterp(R82,'BBG rates'!$G$10:$G$27,'BBG rates'!$J$10:$J$27)</f>
        <v>-0.45466666666666666</v>
      </c>
      <c r="X82" s="56">
        <f t="shared" si="15"/>
        <v>-0.45561690287736489</v>
      </c>
      <c r="Y82" s="66">
        <f t="shared" si="3"/>
        <v>-1225.7158469892097</v>
      </c>
      <c r="Z82" s="72">
        <f t="shared" si="4"/>
        <v>-0.35084281611726797</v>
      </c>
      <c r="AA82" s="79">
        <f t="shared" si="5"/>
        <v>-1351.9359381576883</v>
      </c>
      <c r="AB82" s="81">
        <f t="shared" si="16"/>
        <v>-0.38697142809932156</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5502644.1356651345</v>
      </c>
    </row>
    <row r="83" spans="1:39" x14ac:dyDescent="0.2">
      <c r="A83" s="7">
        <v>62</v>
      </c>
      <c r="B83" s="7">
        <v>31</v>
      </c>
      <c r="C83" s="7">
        <v>15.5</v>
      </c>
      <c r="D83" s="12">
        <f t="shared" si="0"/>
        <v>5.166666666666667</v>
      </c>
      <c r="E83" s="29">
        <f t="shared" si="17"/>
        <v>4028894.4924439662</v>
      </c>
      <c r="F83" s="2">
        <f t="shared" si="1"/>
        <v>2849.2684166305226</v>
      </c>
      <c r="G83" s="2">
        <f t="shared" si="8"/>
        <v>68277.088569280488</v>
      </c>
      <c r="H83" s="2">
        <f t="shared" si="9"/>
        <v>13232.873161497502</v>
      </c>
      <c r="I83" s="2">
        <f t="shared" ref="I83:I146" si="22">SUM(F83:H83)</f>
        <v>84359.230147408511</v>
      </c>
      <c r="J83" s="2">
        <f t="shared" si="19"/>
        <v>435856.02242827736</v>
      </c>
      <c r="K83" s="2">
        <f t="shared" si="11"/>
        <v>80811.694029960388</v>
      </c>
      <c r="L83" s="2">
        <f t="shared" si="11"/>
        <v>417527.08582146204</v>
      </c>
      <c r="M83" s="2"/>
      <c r="N83" s="28">
        <f t="shared" si="20"/>
        <v>4937192.504706054</v>
      </c>
      <c r="O83" s="2">
        <f t="shared" si="12"/>
        <v>3480.1938182808276</v>
      </c>
      <c r="P83" s="2">
        <f t="shared" si="13"/>
        <v>83395.96935904806</v>
      </c>
      <c r="R83">
        <f t="shared" si="14"/>
        <v>62</v>
      </c>
      <c r="S83" s="89">
        <f t="shared" si="2"/>
        <v>81509.961730777984</v>
      </c>
      <c r="T83" s="89">
        <f>IF(AND(S83=0,S82&gt;0),SUM($G83:$H$381),S83)</f>
        <v>81509.961730777984</v>
      </c>
      <c r="U83" s="82">
        <f>SUM(T83:T$381)</f>
        <v>4110404.4541747426</v>
      </c>
      <c r="V83" s="68">
        <f>localspline(R83,'BBG rates'!$G$10:$G$27,'BBG rates'!$K$10:$K$27)</f>
        <v>1.0240364058627833</v>
      </c>
      <c r="W83" s="68">
        <f>locallinterp(R83,'BBG rates'!$G$10:$G$27,'BBG rates'!$J$10:$J$27)</f>
        <v>-0.45133333333333336</v>
      </c>
      <c r="X83" s="56">
        <f t="shared" si="15"/>
        <v>-0.4522696675211435</v>
      </c>
      <c r="Y83" s="66">
        <f t="shared" si="3"/>
        <v>-1194.5993064700617</v>
      </c>
      <c r="Z83" s="72">
        <f t="shared" si="4"/>
        <v>-0.34875379874311807</v>
      </c>
      <c r="AA83" s="79">
        <f t="shared" si="5"/>
        <v>-1325.50756808151</v>
      </c>
      <c r="AB83" s="81">
        <f t="shared" si="16"/>
        <v>-0.38697142809932145</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5408514.0131720202</v>
      </c>
    </row>
    <row r="84" spans="1:39" x14ac:dyDescent="0.2">
      <c r="A84" s="7">
        <v>63</v>
      </c>
      <c r="B84" s="7">
        <v>31.5</v>
      </c>
      <c r="C84" s="7">
        <v>15.75</v>
      </c>
      <c r="D84" s="12">
        <f t="shared" si="0"/>
        <v>5.25</v>
      </c>
      <c r="E84" s="29">
        <f t="shared" si="17"/>
        <v>3947827.1435480309</v>
      </c>
      <c r="F84" s="2">
        <f t="shared" si="1"/>
        <v>2792.766979317124</v>
      </c>
      <c r="G84" s="2">
        <f t="shared" si="8"/>
        <v>68100.740822166204</v>
      </c>
      <c r="H84" s="2">
        <f t="shared" si="9"/>
        <v>12966.608073769174</v>
      </c>
      <c r="I84" s="2">
        <f t="shared" si="22"/>
        <v>83860.115875252493</v>
      </c>
      <c r="J84" s="2">
        <f t="shared" si="19"/>
        <v>440265.60834507557</v>
      </c>
      <c r="K84" s="2">
        <f t="shared" si="11"/>
        <v>80277.921470475572</v>
      </c>
      <c r="L84" s="2">
        <f t="shared" si="11"/>
        <v>421459.08771999675</v>
      </c>
      <c r="M84" s="2"/>
      <c r="N84" s="28">
        <f t="shared" si="20"/>
        <v>4853738.7265585475</v>
      </c>
      <c r="O84" s="2">
        <f t="shared" si="12"/>
        <v>3422.3850298226298</v>
      </c>
      <c r="P84" s="2">
        <f t="shared" si="13"/>
        <v>83453.778147506266</v>
      </c>
      <c r="R84">
        <f t="shared" si="14"/>
        <v>63</v>
      </c>
      <c r="S84" s="89">
        <f t="shared" si="2"/>
        <v>81067.348895935371</v>
      </c>
      <c r="T84" s="89">
        <f>IF(AND(S84=0,S83&gt;0),SUM($G84:$H$381),S84)</f>
        <v>81067.348895935371</v>
      </c>
      <c r="U84" s="82">
        <f>SUM(T84:T$381)</f>
        <v>4028894.4924439648</v>
      </c>
      <c r="V84" s="68">
        <f>localspline(R84,'BBG rates'!$G$10:$G$27,'BBG rates'!$K$10:$K$27)</f>
        <v>1.0242536438320258</v>
      </c>
      <c r="W84" s="68">
        <f>locallinterp(R84,'BBG rates'!$G$10:$G$27,'BBG rates'!$J$10:$J$27)</f>
        <v>-0.44800000000000001</v>
      </c>
      <c r="X84" s="56">
        <f t="shared" si="15"/>
        <v>-0.44892253490367295</v>
      </c>
      <c r="Y84" s="66">
        <f t="shared" si="3"/>
        <v>-1163.8789037270283</v>
      </c>
      <c r="Z84" s="72">
        <f t="shared" si="4"/>
        <v>-0.3466595333017049</v>
      </c>
      <c r="AA84" s="79">
        <f t="shared" si="5"/>
        <v>-1299.2225461687765</v>
      </c>
      <c r="AB84" s="81">
        <f t="shared" si="16"/>
        <v>-0.38697142809932139</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5314325.5049435059</v>
      </c>
    </row>
    <row r="85" spans="1:39" x14ac:dyDescent="0.2">
      <c r="A85" s="7">
        <v>64</v>
      </c>
      <c r="B85" s="7">
        <v>32</v>
      </c>
      <c r="C85" s="7">
        <v>16</v>
      </c>
      <c r="D85" s="12">
        <f t="shared" si="0"/>
        <v>5.333333333333333</v>
      </c>
      <c r="E85" s="29">
        <f t="shared" si="17"/>
        <v>3867200.5045034927</v>
      </c>
      <c r="F85" s="2">
        <f t="shared" si="1"/>
        <v>2736.5723543345248</v>
      </c>
      <c r="G85" s="2">
        <f t="shared" si="8"/>
        <v>67924.848550359457</v>
      </c>
      <c r="H85" s="2">
        <f t="shared" si="9"/>
        <v>12701.790494178746</v>
      </c>
      <c r="I85" s="2">
        <f t="shared" si="22"/>
        <v>83363.211398872721</v>
      </c>
      <c r="J85" s="2">
        <f t="shared" si="19"/>
        <v>444603.79412732116</v>
      </c>
      <c r="K85" s="2">
        <f t="shared" si="11"/>
        <v>79746.963563549056</v>
      </c>
      <c r="L85" s="2">
        <f t="shared" si="11"/>
        <v>425317.13900559495</v>
      </c>
      <c r="M85" s="2"/>
      <c r="N85" s="28">
        <f t="shared" si="20"/>
        <v>4770227.0995504307</v>
      </c>
      <c r="O85" s="2">
        <f t="shared" si="12"/>
        <v>3364.5361692116803</v>
      </c>
      <c r="P85" s="2">
        <f t="shared" si="13"/>
        <v>83511.627008117212</v>
      </c>
      <c r="R85">
        <f t="shared" si="14"/>
        <v>64</v>
      </c>
      <c r="S85" s="89">
        <f t="shared" si="2"/>
        <v>80626.639044538199</v>
      </c>
      <c r="T85" s="89">
        <f>IF(AND(S85=0,S84&gt;0),SUM($G85:$H$381),S85)</f>
        <v>80626.639044538199</v>
      </c>
      <c r="U85" s="82">
        <f>SUM(T85:T$381)</f>
        <v>3947827.143548029</v>
      </c>
      <c r="V85" s="68">
        <f>localspline(R85,'BBG rates'!$G$10:$G$27,'BBG rates'!$K$10:$K$27)</f>
        <v>1.0244637532019558</v>
      </c>
      <c r="W85" s="68">
        <f>locallinterp(R85,'BBG rates'!$G$10:$G$27,'BBG rates'!$J$10:$J$27)</f>
        <v>-0.44466666666666665</v>
      </c>
      <c r="X85" s="56">
        <f t="shared" si="15"/>
        <v>-0.44557550501842513</v>
      </c>
      <c r="Y85" s="66">
        <f t="shared" si="3"/>
        <v>-1133.5514372567918</v>
      </c>
      <c r="Z85" s="72">
        <f t="shared" si="4"/>
        <v>-0.34455959575921113</v>
      </c>
      <c r="AA85" s="79">
        <f t="shared" si="5"/>
        <v>-1273.0802563567047</v>
      </c>
      <c r="AB85" s="81">
        <f t="shared" si="16"/>
        <v>-0.38697142809932139</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5220082.5957325669</v>
      </c>
    </row>
    <row r="86" spans="1:39" x14ac:dyDescent="0.2">
      <c r="A86" s="7">
        <v>65</v>
      </c>
      <c r="B86" s="7">
        <v>32.5</v>
      </c>
      <c r="C86" s="7">
        <v>16.25</v>
      </c>
      <c r="D86" s="12">
        <f t="shared" ref="D86:D149" si="23">A86/12</f>
        <v>5.416666666666667</v>
      </c>
      <c r="E86" s="29">
        <f t="shared" si="17"/>
        <v>3787012.6797293401</v>
      </c>
      <c r="F86" s="2">
        <f t="shared" ref="F86:F149" si="24">IF($A86&lt;=$I$8,-IPMT($G$11,1,$I$8-$A86+1,$E85),0)</f>
        <v>2680.6832225642074</v>
      </c>
      <c r="G86" s="2">
        <f t="shared" si="8"/>
        <v>67749.410577447386</v>
      </c>
      <c r="H86" s="2">
        <f t="shared" si="9"/>
        <v>12438.414196704878</v>
      </c>
      <c r="I86" s="2">
        <f t="shared" si="22"/>
        <v>82868.507996716478</v>
      </c>
      <c r="J86" s="2">
        <f t="shared" si="19"/>
        <v>448871.08498221426</v>
      </c>
      <c r="K86" s="2">
        <f t="shared" ref="K86:L149" si="25">I86/(1+$F$12)^IF($I$7=1,$A86,IF($I$7=2,$B86,IF($I$7=4,$C86,$D86)))</f>
        <v>79218.806864092097</v>
      </c>
      <c r="L86" s="2">
        <f t="shared" si="25"/>
        <v>429101.8705138322</v>
      </c>
      <c r="M86" s="2"/>
      <c r="N86" s="28">
        <f t="shared" si="20"/>
        <v>4686657.5835817726</v>
      </c>
      <c r="O86" s="2">
        <f t="shared" si="12"/>
        <v>3306.6472086705871</v>
      </c>
      <c r="P86" s="2">
        <f t="shared" si="13"/>
        <v>83569.515968658321</v>
      </c>
      <c r="R86">
        <f t="shared" si="14"/>
        <v>65</v>
      </c>
      <c r="S86" s="89">
        <f t="shared" ref="S86:S149" si="26">IF(D86&lt;$I$9,G86+H86,0)</f>
        <v>80187.824774152265</v>
      </c>
      <c r="T86" s="89">
        <f>IF(AND(S86=0,S85&gt;0),SUM($G86:$H$381),S86)</f>
        <v>80187.824774152265</v>
      </c>
      <c r="U86" s="82">
        <f>SUM(T86:T$381)</f>
        <v>3867200.5045034913</v>
      </c>
      <c r="V86" s="68">
        <f>localspline(R86,'BBG rates'!$G$10:$G$27,'BBG rates'!$K$10:$K$27)</f>
        <v>1.0246664192882657</v>
      </c>
      <c r="W86" s="68">
        <f>locallinterp(R86,'BBG rates'!$G$10:$G$27,'BBG rates'!$J$10:$J$27)</f>
        <v>-0.44133333333333336</v>
      </c>
      <c r="X86" s="56">
        <f t="shared" si="15"/>
        <v>-0.44222857785860548</v>
      </c>
      <c r="Y86" s="66">
        <f t="shared" ref="Y86:Y149" si="27">T86*X86%/12+Y87</f>
        <v>-1103.6137244149515</v>
      </c>
      <c r="Z86" s="72">
        <f t="shared" ref="Z86:Z149" si="28">IF(U86=0,0,Y86*1200/U86)</f>
        <v>-0.3424535313738466</v>
      </c>
      <c r="AA86" s="79">
        <f t="shared" ref="AA86:AA149" si="29">T86*$AA$17%/12+AA87</f>
        <v>-1247.0800849784434</v>
      </c>
      <c r="AB86" s="81">
        <f t="shared" si="16"/>
        <v>-0.38697142809932139</v>
      </c>
      <c r="AD86" s="95">
        <f>locallinterp(R86,'BBG rates'!$N$10:$N$369,'BBG rates'!$P$10:$P$369)</f>
        <v>5.4939099981119792</v>
      </c>
      <c r="AI86" s="185">
        <f t="shared" ref="AI86:AI149" si="30">A86</f>
        <v>65</v>
      </c>
      <c r="AJ86" s="127">
        <f>locallinterp(MIN(AI86,CAP_Senior*12),'BBG rates'!$X$24:$X$65,'BBG rates'!$Y$24:$Y$65)</f>
        <v>42.970115536643981</v>
      </c>
      <c r="AK86" s="127">
        <f>locallinterp(MIN(AI86,CAP_CB*12),'BBG rates'!$AA$25:$AA$40,'BBG rates'!$AC$25:$AC$40)</f>
        <v>8.2083333333333339</v>
      </c>
      <c r="AL86" s="144">
        <f t="shared" ref="AL86:AL149" si="31">SUMPRODUCT(AJ86:AK86,$AJ$19:$AK$19)</f>
        <v>14.117836307896145</v>
      </c>
      <c r="AM86" s="142">
        <f>(SUMPRODUCT(AL86:AL$381,G86:G$381)+SUMPRODUCT(AL86:AL$381,H86:H$381))/12</f>
        <v>5125789.2389765894</v>
      </c>
    </row>
    <row r="87" spans="1:39" x14ac:dyDescent="0.2">
      <c r="A87" s="7">
        <v>66</v>
      </c>
      <c r="B87" s="7">
        <v>33</v>
      </c>
      <c r="C87" s="7">
        <v>16.5</v>
      </c>
      <c r="D87" s="12">
        <f t="shared" si="23"/>
        <v>5.5</v>
      </c>
      <c r="E87" s="29">
        <f t="shared" si="17"/>
        <v>3707261.7810197347</v>
      </c>
      <c r="F87" s="2">
        <f t="shared" si="24"/>
        <v>2625.0982700189065</v>
      </c>
      <c r="G87" s="2">
        <f t="shared" ref="G87:G150" si="32">IF($A87&lt;=$I$8,-PPMT($G$11,1,$I$8-$A87+1,$E86),0)</f>
        <v>67574.425730055591</v>
      </c>
      <c r="H87" s="2">
        <f t="shared" ref="H87:H150" si="33">IF($A87&lt;=$I$8,(E86-G87)*$G$13,0)</f>
        <v>12176.472979549928</v>
      </c>
      <c r="I87" s="2">
        <f t="shared" si="22"/>
        <v>82375.996979624426</v>
      </c>
      <c r="J87" s="2">
        <f t="shared" si="19"/>
        <v>453067.98338793434</v>
      </c>
      <c r="K87" s="2">
        <f t="shared" si="25"/>
        <v>78693.437987802754</v>
      </c>
      <c r="L87" s="2">
        <f t="shared" si="25"/>
        <v>432813.90893291513</v>
      </c>
      <c r="M87" s="2"/>
      <c r="N87" s="28">
        <f t="shared" si="20"/>
        <v>4603030.1385248462</v>
      </c>
      <c r="O87" s="2">
        <f t="shared" ref="O87:O150" si="34">IF($A87&lt;=$I$8,-IPMT($G$11,1,$I$8-$A87+1,$N86),0)</f>
        <v>3248.7181204027015</v>
      </c>
      <c r="P87" s="2">
        <f t="shared" ref="P87:P150" si="35">IF($A87&lt;=$I$8,-PPMT($G$11,1,$I$8-$A87+1,$N86),0)</f>
        <v>83627.445056926212</v>
      </c>
      <c r="R87">
        <f t="shared" ref="R87:R150" si="36">ROUND(D87*12,1)</f>
        <v>66</v>
      </c>
      <c r="S87" s="89">
        <f t="shared" si="26"/>
        <v>79750.898709605521</v>
      </c>
      <c r="T87" s="89">
        <f>IF(AND(S87=0,S86&gt;0),SUM($G87:$H$381),S87)</f>
        <v>79750.898709605521</v>
      </c>
      <c r="U87" s="82">
        <f>SUM(T87:T$381)</f>
        <v>3787012.6797293392</v>
      </c>
      <c r="V87" s="68">
        <f>localspline(R87,'BBG rates'!$G$10:$G$27,'BBG rates'!$K$10:$K$27)</f>
        <v>1.0248617446359276</v>
      </c>
      <c r="W87" s="68">
        <f>locallinterp(R87,'BBG rates'!$G$10:$G$27,'BBG rates'!$J$10:$J$27)</f>
        <v>-0.438</v>
      </c>
      <c r="X87" s="56">
        <f t="shared" ref="X87:X150" si="37">((1+W87%)^(1/12)-1)*1200</f>
        <v>-0.43888175341795232</v>
      </c>
      <c r="Y87" s="66">
        <f t="shared" si="27"/>
        <v>-1074.0626013220779</v>
      </c>
      <c r="Z87" s="72">
        <f t="shared" si="28"/>
        <v>-0.34034085190298607</v>
      </c>
      <c r="AA87" s="79">
        <f t="shared" si="29"/>
        <v>-1221.2214207542502</v>
      </c>
      <c r="AB87" s="81">
        <f t="shared" ref="AB87:AB150" si="38">IF(U87=0,0,AA87*1200/U87)</f>
        <v>-0.38697142809932134</v>
      </c>
      <c r="AD87" s="95">
        <f>locallinterp(R87,'BBG rates'!$N$10:$N$369,'BBG rates'!$P$10:$P$369)</f>
        <v>5.5793151434983068</v>
      </c>
      <c r="AI87" s="185">
        <f t="shared" si="30"/>
        <v>66</v>
      </c>
      <c r="AJ87" s="127">
        <f>locallinterp(MIN(AI87,CAP_Senior*12),'BBG rates'!$X$24:$X$65,'BBG rates'!$Y$24:$Y$65)</f>
        <v>43.259399073423722</v>
      </c>
      <c r="AK87" s="127">
        <f>locallinterp(MIN(AI87,CAP_CB*12),'BBG rates'!$AA$25:$AA$40,'BBG rates'!$AC$25:$AC$40)</f>
        <v>8.25</v>
      </c>
      <c r="AL87" s="144">
        <f t="shared" si="31"/>
        <v>14.201597842482032</v>
      </c>
      <c r="AM87" s="142">
        <f>(SUMPRODUCT(AL87:AL$381,G87:G$381)+SUMPRODUCT(AL87:AL$381,H87:H$381))/12</f>
        <v>5031449.3569726106</v>
      </c>
    </row>
    <row r="88" spans="1:39" x14ac:dyDescent="0.2">
      <c r="A88" s="7">
        <v>67</v>
      </c>
      <c r="B88" s="7">
        <v>33.5</v>
      </c>
      <c r="C88" s="7">
        <v>16.75</v>
      </c>
      <c r="D88" s="12">
        <f t="shared" si="23"/>
        <v>5.583333333333333</v>
      </c>
      <c r="E88" s="29">
        <f t="shared" ref="E88:E151" si="39">IF($A88&lt;=$I$8,E87-G88-H88,0)</f>
        <v>3627945.9275168437</v>
      </c>
      <c r="F88" s="2">
        <f t="shared" si="24"/>
        <v>2569.8161878237129</v>
      </c>
      <c r="G88" s="2">
        <f t="shared" si="32"/>
        <v>67399.892837840307</v>
      </c>
      <c r="H88" s="2">
        <f t="shared" si="33"/>
        <v>11915.960665050725</v>
      </c>
      <c r="I88" s="2">
        <f t="shared" si="22"/>
        <v>81885.669690714742</v>
      </c>
      <c r="J88" s="2">
        <f t="shared" ref="J88:J151" si="40">IF($I$7=1,I88*A88,IF($I$7=2,I88*B88,IF($I$7=4,I88*C88,I88*D88)))</f>
        <v>457194.98910649063</v>
      </c>
      <c r="K88" s="2">
        <f t="shared" si="25"/>
        <v>78170.843610900367</v>
      </c>
      <c r="L88" s="2">
        <f t="shared" si="25"/>
        <v>436453.87682752707</v>
      </c>
      <c r="M88" s="2"/>
      <c r="N88" s="28">
        <f t="shared" ref="N88:N151" si="41">IF($A88&lt;=$I$8,N87-P88,0)</f>
        <v>4519344.7242241092</v>
      </c>
      <c r="O88" s="2">
        <f t="shared" si="34"/>
        <v>3190.7488765921084</v>
      </c>
      <c r="P88" s="2">
        <f t="shared" si="35"/>
        <v>83685.414300736797</v>
      </c>
      <c r="R88">
        <f t="shared" si="36"/>
        <v>67</v>
      </c>
      <c r="S88" s="89">
        <f t="shared" si="26"/>
        <v>79315.853502891026</v>
      </c>
      <c r="T88" s="89">
        <f>IF(AND(S88=0,S87&gt;0),SUM($G88:$H$381),S88)</f>
        <v>79315.853502891026</v>
      </c>
      <c r="U88" s="82">
        <f>SUM(T88:T$381)</f>
        <v>3707261.7810197338</v>
      </c>
      <c r="V88" s="68">
        <f>localspline(R88,'BBG rates'!$G$10:$G$27,'BBG rates'!$K$10:$K$27)</f>
        <v>1.0250494145613411</v>
      </c>
      <c r="W88" s="68">
        <f>locallinterp(R88,'BBG rates'!$G$10:$G$27,'BBG rates'!$J$10:$J$27)</f>
        <v>-0.43466666666666665</v>
      </c>
      <c r="X88" s="56">
        <f t="shared" si="37"/>
        <v>-0.43553503168953789</v>
      </c>
      <c r="Y88" s="66">
        <f t="shared" si="27"/>
        <v>-1044.8949227701369</v>
      </c>
      <c r="Z88" s="72">
        <f t="shared" si="28"/>
        <v>-0.33822103249996788</v>
      </c>
      <c r="AA88" s="79">
        <f t="shared" si="29"/>
        <v>-1195.5036547826999</v>
      </c>
      <c r="AB88" s="81">
        <f t="shared" si="38"/>
        <v>-0.38697142809932134</v>
      </c>
      <c r="AD88" s="95">
        <f>locallinterp(R88,'BBG rates'!$N$10:$N$369,'BBG rates'!$P$10:$P$369)</f>
        <v>5.6647359280450855</v>
      </c>
      <c r="AI88" s="185">
        <f t="shared" si="30"/>
        <v>67</v>
      </c>
      <c r="AJ88" s="127">
        <f>locallinterp(MIN(AI88,CAP_Senior*12),'BBG rates'!$X$24:$X$65,'BBG rates'!$Y$24:$Y$65)</f>
        <v>43.548682610203464</v>
      </c>
      <c r="AK88" s="127">
        <f>locallinterp(MIN(AI88,CAP_CB*12),'BBG rates'!$AA$25:$AA$40,'BBG rates'!$AC$25:$AC$40)</f>
        <v>8.2916666666666661</v>
      </c>
      <c r="AL88" s="144">
        <f t="shared" si="31"/>
        <v>14.285359377067921</v>
      </c>
      <c r="AM88" s="142">
        <f>(SUMPRODUCT(AL88:AL$381,G88:G$381)+SUMPRODUCT(AL88:AL$381,H88:H$381))/12</f>
        <v>4937066.841051749</v>
      </c>
    </row>
    <row r="89" spans="1:39" x14ac:dyDescent="0.2">
      <c r="A89" s="7">
        <v>68</v>
      </c>
      <c r="B89" s="7">
        <v>34</v>
      </c>
      <c r="C89" s="7">
        <v>17</v>
      </c>
      <c r="D89" s="12">
        <f t="shared" si="23"/>
        <v>5.666666666666667</v>
      </c>
      <c r="E89" s="29">
        <f t="shared" si="39"/>
        <v>3549063.2456837734</v>
      </c>
      <c r="F89" s="2">
        <f t="shared" si="24"/>
        <v>2514.8356721972395</v>
      </c>
      <c r="G89" s="2">
        <f t="shared" si="32"/>
        <v>67225.810733480597</v>
      </c>
      <c r="H89" s="2">
        <f t="shared" si="33"/>
        <v>11656.871099589662</v>
      </c>
      <c r="I89" s="2">
        <f t="shared" si="22"/>
        <v>81397.517505267489</v>
      </c>
      <c r="J89" s="2">
        <f t="shared" si="40"/>
        <v>461252.5991965158</v>
      </c>
      <c r="K89" s="2">
        <f t="shared" si="25"/>
        <v>77651.010469861299</v>
      </c>
      <c r="L89" s="2">
        <f t="shared" si="25"/>
        <v>440022.39266254735</v>
      </c>
      <c r="M89" s="2"/>
      <c r="N89" s="28">
        <f t="shared" si="41"/>
        <v>4435601.3004961843</v>
      </c>
      <c r="O89" s="2">
        <f t="shared" si="34"/>
        <v>3132.7394494036098</v>
      </c>
      <c r="P89" s="2">
        <f t="shared" si="35"/>
        <v>83743.423727925314</v>
      </c>
      <c r="R89">
        <f t="shared" si="36"/>
        <v>68</v>
      </c>
      <c r="S89" s="89">
        <f t="shared" si="26"/>
        <v>78882.681833070266</v>
      </c>
      <c r="T89" s="89">
        <f>IF(AND(S89=0,S88&gt;0),SUM($G89:$H$381),S89)</f>
        <v>78882.681833070266</v>
      </c>
      <c r="U89" s="82">
        <f>SUM(T89:T$381)</f>
        <v>3627945.9275168427</v>
      </c>
      <c r="V89" s="68">
        <f>localspline(R89,'BBG rates'!$G$10:$G$27,'BBG rates'!$K$10:$K$27)</f>
        <v>1.0252293826046364</v>
      </c>
      <c r="W89" s="68">
        <f>locallinterp(R89,'BBG rates'!$G$10:$G$27,'BBG rates'!$J$10:$J$27)</f>
        <v>-0.43133333333333335</v>
      </c>
      <c r="X89" s="56">
        <f t="shared" si="37"/>
        <v>-0.43218841266696728</v>
      </c>
      <c r="Y89" s="66">
        <f t="shared" si="27"/>
        <v>-1016.1075621294166</v>
      </c>
      <c r="Z89" s="72">
        <f t="shared" si="28"/>
        <v>-0.33609350825960987</v>
      </c>
      <c r="AA89" s="79">
        <f t="shared" si="29"/>
        <v>-1169.9261805319247</v>
      </c>
      <c r="AB89" s="81">
        <f t="shared" si="38"/>
        <v>-0.38697142809932134</v>
      </c>
      <c r="AD89" s="95">
        <f>locallinterp(R89,'BBG rates'!$N$10:$N$369,'BBG rates'!$P$10:$P$369)</f>
        <v>5.7501717099288054</v>
      </c>
      <c r="AI89" s="185">
        <f t="shared" si="30"/>
        <v>68</v>
      </c>
      <c r="AJ89" s="127">
        <f>locallinterp(MIN(AI89,CAP_Senior*12),'BBG rates'!$X$24:$X$65,'BBG rates'!$Y$24:$Y$65)</f>
        <v>43.837966146983206</v>
      </c>
      <c r="AK89" s="127">
        <f>locallinterp(MIN(AI89,CAP_CB*12),'BBG rates'!$AA$25:$AA$40,'BBG rates'!$AC$25:$AC$40)</f>
        <v>8.3333333333333339</v>
      </c>
      <c r="AL89" s="144">
        <f t="shared" si="31"/>
        <v>14.369120911653813</v>
      </c>
      <c r="AM89" s="142">
        <f>(SUMPRODUCT(AL89:AL$381,G89:G$381)+SUMPRODUCT(AL89:AL$381,H89:H$381))/12</f>
        <v>4842645.5517527768</v>
      </c>
    </row>
    <row r="90" spans="1:39" x14ac:dyDescent="0.2">
      <c r="A90" s="7">
        <v>69</v>
      </c>
      <c r="B90" s="7">
        <v>34.5</v>
      </c>
      <c r="C90" s="7">
        <v>17.25</v>
      </c>
      <c r="D90" s="12">
        <f t="shared" si="23"/>
        <v>5.75</v>
      </c>
      <c r="E90" s="29">
        <f t="shared" si="39"/>
        <v>3470611.8692775969</v>
      </c>
      <c r="F90" s="2">
        <f t="shared" si="24"/>
        <v>2460.1554244328604</v>
      </c>
      <c r="G90" s="2">
        <f t="shared" si="32"/>
        <v>67052.178252670434</v>
      </c>
      <c r="H90" s="2">
        <f t="shared" si="33"/>
        <v>11399.19815350611</v>
      </c>
      <c r="I90" s="2">
        <f t="shared" si="22"/>
        <v>80911.531830609398</v>
      </c>
      <c r="J90" s="2">
        <f t="shared" si="40"/>
        <v>465241.30802600406</v>
      </c>
      <c r="K90" s="2">
        <f t="shared" si="25"/>
        <v>77133.92536115543</v>
      </c>
      <c r="L90" s="2">
        <f t="shared" si="25"/>
        <v>443520.07082664373</v>
      </c>
      <c r="M90" s="2"/>
      <c r="N90" s="28">
        <f t="shared" si="41"/>
        <v>4351799.8271298381</v>
      </c>
      <c r="O90" s="2">
        <f t="shared" si="34"/>
        <v>3074.6898109827139</v>
      </c>
      <c r="P90" s="2">
        <f t="shared" si="35"/>
        <v>83801.473366346196</v>
      </c>
      <c r="R90">
        <f t="shared" si="36"/>
        <v>69</v>
      </c>
      <c r="S90" s="89">
        <f t="shared" si="26"/>
        <v>78451.37640617654</v>
      </c>
      <c r="T90" s="89">
        <f>IF(AND(S90=0,S89&gt;0),SUM($G90:$H$381),S90)</f>
        <v>78451.37640617654</v>
      </c>
      <c r="U90" s="82">
        <f>SUM(T90:T$381)</f>
        <v>3549063.2456837725</v>
      </c>
      <c r="V90" s="68">
        <f>localspline(R90,'BBG rates'!$G$10:$G$27,'BBG rates'!$K$10:$K$27)</f>
        <v>1.0254014532854399</v>
      </c>
      <c r="W90" s="68">
        <f>locallinterp(R90,'BBG rates'!$G$10:$G$27,'BBG rates'!$J$10:$J$27)</f>
        <v>-0.42799999999999999</v>
      </c>
      <c r="X90" s="56">
        <f t="shared" si="37"/>
        <v>-0.42884189634357917</v>
      </c>
      <c r="Y90" s="66">
        <f t="shared" si="27"/>
        <v>-987.69741125579321</v>
      </c>
      <c r="Z90" s="72">
        <f t="shared" si="28"/>
        <v>-0.3339576703650996</v>
      </c>
      <c r="AA90" s="79">
        <f t="shared" si="29"/>
        <v>-1144.4883938308851</v>
      </c>
      <c r="AB90" s="81">
        <f t="shared" si="38"/>
        <v>-0.38697142809932139</v>
      </c>
      <c r="AD90" s="95">
        <f>locallinterp(R90,'BBG rates'!$N$10:$N$369,'BBG rates'!$P$10:$P$369)</f>
        <v>5.8356218310359251</v>
      </c>
      <c r="AI90" s="185">
        <f t="shared" si="30"/>
        <v>69</v>
      </c>
      <c r="AJ90" s="127">
        <f>locallinterp(MIN(AI90,CAP_Senior*12),'BBG rates'!$X$24:$X$65,'BBG rates'!$Y$24:$Y$65)</f>
        <v>44.127249683762948</v>
      </c>
      <c r="AK90" s="127">
        <f>locallinterp(MIN(AI90,CAP_CB*12),'BBG rates'!$AA$25:$AA$40,'BBG rates'!$AC$25:$AC$40)</f>
        <v>8.375</v>
      </c>
      <c r="AL90" s="144">
        <f t="shared" si="31"/>
        <v>14.452882446239702</v>
      </c>
      <c r="AM90" s="142">
        <f>(SUMPRODUCT(AL90:AL$381,G90:G$381)+SUMPRODUCT(AL90:AL$381,H90:H$381))/12</f>
        <v>4748189.3189948676</v>
      </c>
    </row>
    <row r="91" spans="1:39" x14ac:dyDescent="0.2">
      <c r="A91" s="7">
        <v>70</v>
      </c>
      <c r="B91" s="7">
        <v>35</v>
      </c>
      <c r="C91" s="7">
        <v>17.5</v>
      </c>
      <c r="D91" s="12">
        <f t="shared" si="23"/>
        <v>5.833333333333333</v>
      </c>
      <c r="E91" s="29">
        <f t="shared" si="39"/>
        <v>3392589.9393224777</v>
      </c>
      <c r="F91" s="2">
        <f t="shared" si="24"/>
        <v>2405.7741508800145</v>
      </c>
      <c r="G91" s="2">
        <f t="shared" si="32"/>
        <v>66878.994234111058</v>
      </c>
      <c r="H91" s="2">
        <f t="shared" si="33"/>
        <v>11142.935721008145</v>
      </c>
      <c r="I91" s="2">
        <f t="shared" si="22"/>
        <v>80427.704105999219</v>
      </c>
      <c r="J91" s="2">
        <f t="shared" si="40"/>
        <v>469161.60728499544</v>
      </c>
      <c r="K91" s="2">
        <f t="shared" si="25"/>
        <v>76619.575140984394</v>
      </c>
      <c r="L91" s="2">
        <f t="shared" si="25"/>
        <v>446947.52165574225</v>
      </c>
      <c r="M91" s="2"/>
      <c r="N91" s="28">
        <f t="shared" si="41"/>
        <v>4267940.2638859646</v>
      </c>
      <c r="O91" s="2">
        <f t="shared" si="34"/>
        <v>3016.5999334556195</v>
      </c>
      <c r="P91" s="2">
        <f t="shared" si="35"/>
        <v>83859.563243873301</v>
      </c>
      <c r="R91">
        <f t="shared" si="36"/>
        <v>70</v>
      </c>
      <c r="S91" s="89">
        <f t="shared" si="26"/>
        <v>78021.929955119209</v>
      </c>
      <c r="T91" s="89">
        <f>IF(AND(S91=0,S90&gt;0),SUM($G91:$H$381),S91)</f>
        <v>78021.929955119209</v>
      </c>
      <c r="U91" s="82">
        <f>SUM(T91:T$381)</f>
        <v>3470611.869277596</v>
      </c>
      <c r="V91" s="68">
        <f>localspline(R91,'BBG rates'!$G$10:$G$27,'BBG rates'!$K$10:$K$27)</f>
        <v>1.0255655354418127</v>
      </c>
      <c r="W91" s="68">
        <f>locallinterp(R91,'BBG rates'!$G$10:$G$27,'BBG rates'!$J$10:$J$27)</f>
        <v>-0.42466666666666664</v>
      </c>
      <c r="X91" s="56">
        <f t="shared" si="37"/>
        <v>-0.42549548271284543</v>
      </c>
      <c r="Y91" s="66">
        <f t="shared" si="27"/>
        <v>-959.6613803984693</v>
      </c>
      <c r="Z91" s="72">
        <f t="shared" si="28"/>
        <v>-0.33181286178159303</v>
      </c>
      <c r="AA91" s="79">
        <f t="shared" si="29"/>
        <v>-1119.1896928606723</v>
      </c>
      <c r="AB91" s="81">
        <f t="shared" si="38"/>
        <v>-0.38697142809932139</v>
      </c>
      <c r="AD91" s="95">
        <f>locallinterp(R91,'BBG rates'!$N$10:$N$369,'BBG rates'!$P$10:$P$369)</f>
        <v>5.921085625656076</v>
      </c>
      <c r="AI91" s="185">
        <f t="shared" si="30"/>
        <v>70</v>
      </c>
      <c r="AJ91" s="127">
        <f>locallinterp(MIN(AI91,CAP_Senior*12),'BBG rates'!$X$24:$X$65,'BBG rates'!$Y$24:$Y$65)</f>
        <v>44.416533220542689</v>
      </c>
      <c r="AK91" s="127">
        <f>locallinterp(MIN(AI91,CAP_CB*12),'BBG rates'!$AA$25:$AA$40,'BBG rates'!$AC$25:$AC$40)</f>
        <v>8.4166666666666661</v>
      </c>
      <c r="AL91" s="144">
        <f t="shared" si="31"/>
        <v>14.536643980825591</v>
      </c>
      <c r="AM91" s="142">
        <f>(SUMPRODUCT(AL91:AL$381,G91:G$381)+SUMPRODUCT(AL91:AL$381,H91:H$381))/12</f>
        <v>4653701.9422495207</v>
      </c>
    </row>
    <row r="92" spans="1:39" x14ac:dyDescent="0.2">
      <c r="A92" s="7">
        <v>71</v>
      </c>
      <c r="B92" s="7">
        <v>35.5</v>
      </c>
      <c r="C92" s="7">
        <v>17.75</v>
      </c>
      <c r="D92" s="12">
        <f t="shared" si="23"/>
        <v>5.916666666666667</v>
      </c>
      <c r="E92" s="29">
        <f t="shared" si="39"/>
        <v>3314995.6040828899</v>
      </c>
      <c r="F92" s="2">
        <f t="shared" si="24"/>
        <v>2351.6905629255753</v>
      </c>
      <c r="G92" s="2">
        <f t="shared" si="32"/>
        <v>66706.257519503139</v>
      </c>
      <c r="H92" s="2">
        <f t="shared" si="33"/>
        <v>10888.077720084593</v>
      </c>
      <c r="I92" s="2">
        <f t="shared" si="22"/>
        <v>79946.025802513308</v>
      </c>
      <c r="J92" s="2">
        <f t="shared" si="40"/>
        <v>473013.98599820375</v>
      </c>
      <c r="K92" s="2">
        <f t="shared" si="25"/>
        <v>76107.946725020389</v>
      </c>
      <c r="L92" s="2">
        <f t="shared" si="25"/>
        <v>450305.35145637061</v>
      </c>
      <c r="M92" s="2"/>
      <c r="N92" s="28">
        <f t="shared" si="41"/>
        <v>4184022.570497565</v>
      </c>
      <c r="O92" s="2">
        <f t="shared" si="34"/>
        <v>2958.4697889292042</v>
      </c>
      <c r="P92" s="2">
        <f t="shared" si="35"/>
        <v>83917.693388399726</v>
      </c>
      <c r="R92">
        <f t="shared" si="36"/>
        <v>71</v>
      </c>
      <c r="S92" s="89">
        <f t="shared" si="26"/>
        <v>77594.33523958773</v>
      </c>
      <c r="T92" s="89">
        <f>IF(AND(S92=0,S91&gt;0),SUM($G92:$H$381),S92)</f>
        <v>77594.33523958773</v>
      </c>
      <c r="U92" s="82">
        <f>SUM(T92:T$381)</f>
        <v>3392589.9393224767</v>
      </c>
      <c r="V92" s="68">
        <f>localspline(R92,'BBG rates'!$G$10:$G$27,'BBG rates'!$K$10:$K$27)</f>
        <v>1.0257214708489366</v>
      </c>
      <c r="W92" s="68">
        <f>locallinterp(R92,'BBG rates'!$G$10:$G$27,'BBG rates'!$J$10:$J$27)</f>
        <v>-0.42133333333333334</v>
      </c>
      <c r="X92" s="56">
        <f t="shared" si="37"/>
        <v>-0.42214917176823796</v>
      </c>
      <c r="Y92" s="66">
        <f t="shared" si="27"/>
        <v>-931.99639810810163</v>
      </c>
      <c r="Z92" s="72">
        <f t="shared" si="28"/>
        <v>-0.32965837243303064</v>
      </c>
      <c r="AA92" s="79">
        <f t="shared" si="29"/>
        <v>-1094.0294781458408</v>
      </c>
      <c r="AB92" s="81">
        <f t="shared" si="38"/>
        <v>-0.38697142809932145</v>
      </c>
      <c r="AD92" s="95">
        <f>locallinterp(R92,'BBG rates'!$N$10:$N$369,'BBG rates'!$P$10:$P$369)</f>
        <v>6.0065624148934873</v>
      </c>
      <c r="AI92" s="185">
        <f t="shared" si="30"/>
        <v>71</v>
      </c>
      <c r="AJ92" s="127">
        <f>locallinterp(MIN(AI92,CAP_Senior*12),'BBG rates'!$X$24:$X$65,'BBG rates'!$Y$24:$Y$65)</f>
        <v>44.705816757322431</v>
      </c>
      <c r="AK92" s="127">
        <f>locallinterp(MIN(AI92,CAP_CB*12),'BBG rates'!$AA$25:$AA$40,'BBG rates'!$AC$25:$AC$40)</f>
        <v>8.4583333333333339</v>
      </c>
      <c r="AL92" s="144">
        <f t="shared" si="31"/>
        <v>14.62040551541148</v>
      </c>
      <c r="AM92" s="142">
        <f>(SUMPRODUCT(AL92:AL$381,G92:G$381)+SUMPRODUCT(AL92:AL$381,H92:H$381))/12</f>
        <v>4559187.1907116473</v>
      </c>
    </row>
    <row r="93" spans="1:39" x14ac:dyDescent="0.2">
      <c r="A93" s="7">
        <v>72</v>
      </c>
      <c r="B93" s="7">
        <v>36</v>
      </c>
      <c r="C93" s="7">
        <v>18</v>
      </c>
      <c r="D93" s="12">
        <f t="shared" si="23"/>
        <v>6</v>
      </c>
      <c r="E93" s="29">
        <f t="shared" si="39"/>
        <v>3237827.0190369338</v>
      </c>
      <c r="F93" s="2">
        <f t="shared" si="24"/>
        <v>2297.903376975285</v>
      </c>
      <c r="G93" s="2">
        <f t="shared" si="32"/>
        <v>66533.966953538955</v>
      </c>
      <c r="H93" s="2">
        <f t="shared" si="33"/>
        <v>10634.618092417371</v>
      </c>
      <c r="I93" s="2">
        <f t="shared" si="22"/>
        <v>79466.488422931609</v>
      </c>
      <c r="J93" s="2">
        <f t="shared" si="40"/>
        <v>476798.93053758965</v>
      </c>
      <c r="K93" s="2">
        <f t="shared" si="25"/>
        <v>75599.027088146351</v>
      </c>
      <c r="L93" s="2">
        <f t="shared" si="25"/>
        <v>453594.16252887814</v>
      </c>
      <c r="M93" s="2"/>
      <c r="N93" s="28">
        <f t="shared" si="41"/>
        <v>4100046.7066697269</v>
      </c>
      <c r="O93" s="2">
        <f t="shared" si="34"/>
        <v>2900.2993494910111</v>
      </c>
      <c r="P93" s="2">
        <f t="shared" si="35"/>
        <v>83975.863827837922</v>
      </c>
      <c r="R93">
        <f t="shared" si="36"/>
        <v>72</v>
      </c>
      <c r="S93" s="89">
        <f t="shared" si="26"/>
        <v>77168.585045956323</v>
      </c>
      <c r="T93" s="89">
        <f>IF(AND(S93=0,S92&gt;0),SUM($G93:$H$381),S93)</f>
        <v>77168.585045956323</v>
      </c>
      <c r="U93" s="82">
        <f>SUM(T93:T$381)</f>
        <v>3314995.6040828889</v>
      </c>
      <c r="V93" s="68">
        <f>localspline(R93,'BBG rates'!$G$10:$G$27,'BBG rates'!$K$10:$K$27)</f>
        <v>1.0258691310882568</v>
      </c>
      <c r="W93" s="68">
        <f>locallinterp(R93,'BBG rates'!$G$10:$G$27,'BBG rates'!$J$10:$J$27)</f>
        <v>-0.41799999999999998</v>
      </c>
      <c r="X93" s="56">
        <f t="shared" si="37"/>
        <v>-0.4188029635029622</v>
      </c>
      <c r="Y93" s="66">
        <f t="shared" si="27"/>
        <v>-904.69941114535254</v>
      </c>
      <c r="Z93" s="72">
        <f t="shared" si="28"/>
        <v>-0.32749343378835966</v>
      </c>
      <c r="AA93" s="79">
        <f t="shared" si="29"/>
        <v>-1069.0071525457736</v>
      </c>
      <c r="AB93" s="81">
        <f t="shared" si="38"/>
        <v>-0.38697142809932145</v>
      </c>
      <c r="AD93" s="95">
        <f>locallinterp(R93,'BBG rates'!$N$10:$N$369,'BBG rates'!$P$10:$P$369)</f>
        <v>6.092051509150842</v>
      </c>
      <c r="AI93" s="185">
        <f t="shared" si="30"/>
        <v>72</v>
      </c>
      <c r="AJ93" s="127">
        <f>locallinterp(MIN(AI93,CAP_Senior*12),'BBG rates'!$X$24:$X$65,'BBG rates'!$Y$24:$Y$65)</f>
        <v>44.995100294102173</v>
      </c>
      <c r="AK93" s="127">
        <f>locallinterp(MIN(AI93,CAP_CB*12),'BBG rates'!$AA$25:$AA$40,'BBG rates'!$AC$25:$AC$40)</f>
        <v>8.5</v>
      </c>
      <c r="AL93" s="144">
        <f t="shared" si="31"/>
        <v>14.70416704999737</v>
      </c>
      <c r="AM93" s="142">
        <f>(SUMPRODUCT(AL93:AL$381,G93:G$381)+SUMPRODUCT(AL93:AL$381,H93:H$381))/12</f>
        <v>4464648.8034698507</v>
      </c>
    </row>
    <row r="94" spans="1:39" x14ac:dyDescent="0.2">
      <c r="A94" s="7">
        <v>73</v>
      </c>
      <c r="B94" s="7">
        <v>36.5</v>
      </c>
      <c r="C94" s="7">
        <v>18.25</v>
      </c>
      <c r="D94" s="12">
        <f t="shared" si="23"/>
        <v>6.083333333333333</v>
      </c>
      <c r="E94" s="29">
        <f t="shared" si="39"/>
        <v>3161082.3468497451</v>
      </c>
      <c r="F94" s="2">
        <f t="shared" si="24"/>
        <v>2244.4113144352609</v>
      </c>
      <c r="G94" s="2">
        <f t="shared" si="32"/>
        <v>66362.121383894788</v>
      </c>
      <c r="H94" s="2">
        <f t="shared" si="33"/>
        <v>10382.550803294163</v>
      </c>
      <c r="I94" s="2">
        <f t="shared" si="22"/>
        <v>78989.083501624205</v>
      </c>
      <c r="J94" s="2">
        <f t="shared" si="40"/>
        <v>480516.92463488056</v>
      </c>
      <c r="K94" s="2">
        <f t="shared" si="25"/>
        <v>75092.80326419718</v>
      </c>
      <c r="L94" s="2">
        <f t="shared" si="25"/>
        <v>456814.55319053284</v>
      </c>
      <c r="M94" s="2"/>
      <c r="N94" s="28">
        <f t="shared" si="41"/>
        <v>4016012.6320796073</v>
      </c>
      <c r="O94" s="2">
        <f t="shared" si="34"/>
        <v>2842.088587209234</v>
      </c>
      <c r="P94" s="2">
        <f t="shared" si="35"/>
        <v>84034.074590119664</v>
      </c>
      <c r="R94">
        <f t="shared" si="36"/>
        <v>73</v>
      </c>
      <c r="S94" s="89">
        <f t="shared" si="26"/>
        <v>76744.672187188946</v>
      </c>
      <c r="T94" s="89">
        <f>IF(AND(S94=0,S93&gt;0),SUM($G94:$H$381),S94)</f>
        <v>76744.672187188946</v>
      </c>
      <c r="U94" s="82">
        <f>SUM(T94:T$381)</f>
        <v>3237827.0190369328</v>
      </c>
      <c r="V94" s="68">
        <f>localspline(R94,'BBG rates'!$G$10:$G$27,'BBG rates'!$K$10:$K$27)</f>
        <v>1.0260083953310204</v>
      </c>
      <c r="W94" s="68">
        <f>locallinterp(R94,'BBG rates'!$G$10:$G$27,'BBG rates'!$J$10:$J$27)</f>
        <v>-0.41425000000000001</v>
      </c>
      <c r="X94" s="56">
        <f t="shared" si="37"/>
        <v>-0.41503860193037312</v>
      </c>
      <c r="Y94" s="66">
        <f t="shared" si="27"/>
        <v>-877.76738438987184</v>
      </c>
      <c r="Z94" s="72">
        <f t="shared" si="28"/>
        <v>-0.32531721277103576</v>
      </c>
      <c r="AA94" s="79">
        <f t="shared" si="29"/>
        <v>-1044.1221212460755</v>
      </c>
      <c r="AB94" s="81">
        <f t="shared" si="38"/>
        <v>-0.38697142809932139</v>
      </c>
      <c r="AD94" s="95">
        <f>locallinterp(R94,'BBG rates'!$N$10:$N$369,'BBG rates'!$P$10:$P$369)</f>
        <v>6.1775522087617603</v>
      </c>
      <c r="AI94" s="185">
        <f t="shared" si="30"/>
        <v>73</v>
      </c>
      <c r="AJ94" s="127">
        <f>locallinterp(MIN(AI94,CAP_Senior*12),'BBG rates'!$X$24:$X$65,'BBG rates'!$Y$24:$Y$65)</f>
        <v>45.239686039428086</v>
      </c>
      <c r="AK94" s="127">
        <f>locallinterp(MIN(AI94,CAP_CB*12),'BBG rates'!$AA$25:$AA$40,'BBG rates'!$AC$25:$AC$40)</f>
        <v>8.5416666666666661</v>
      </c>
      <c r="AL94" s="144">
        <f t="shared" si="31"/>
        <v>14.780329960036108</v>
      </c>
      <c r="AM94" s="142">
        <f>(SUMPRODUCT(AL94:AL$381,G94:G$381)+SUMPRODUCT(AL94:AL$381,H94:H$381))/12</f>
        <v>4370090.4896758785</v>
      </c>
    </row>
    <row r="95" spans="1:39" x14ac:dyDescent="0.2">
      <c r="A95" s="7">
        <v>74</v>
      </c>
      <c r="B95" s="7">
        <v>37</v>
      </c>
      <c r="C95" s="7">
        <v>18.5</v>
      </c>
      <c r="D95" s="12">
        <f t="shared" si="23"/>
        <v>6.166666666666667</v>
      </c>
      <c r="E95" s="29">
        <f t="shared" si="39"/>
        <v>3084759.7573470003</v>
      </c>
      <c r="F95" s="2">
        <f t="shared" si="24"/>
        <v>2191.2131016935609</v>
      </c>
      <c r="G95" s="2">
        <f t="shared" si="32"/>
        <v>66190.719661223251</v>
      </c>
      <c r="H95" s="2">
        <f t="shared" si="33"/>
        <v>10131.869841521395</v>
      </c>
      <c r="I95" s="2">
        <f t="shared" si="22"/>
        <v>78513.802604438213</v>
      </c>
      <c r="J95" s="2">
        <f t="shared" si="40"/>
        <v>484168.44939403568</v>
      </c>
      <c r="K95" s="2">
        <f t="shared" si="25"/>
        <v>74589.262345702329</v>
      </c>
      <c r="L95" s="2">
        <f t="shared" si="25"/>
        <v>459967.11779849767</v>
      </c>
      <c r="M95" s="2"/>
      <c r="N95" s="28">
        <f t="shared" si="41"/>
        <v>3931920.3063764111</v>
      </c>
      <c r="O95" s="2">
        <f t="shared" si="34"/>
        <v>2783.8374741327052</v>
      </c>
      <c r="P95" s="2">
        <f t="shared" si="35"/>
        <v>84092.325703196213</v>
      </c>
      <c r="R95">
        <f t="shared" si="36"/>
        <v>74</v>
      </c>
      <c r="S95" s="89">
        <f t="shared" si="26"/>
        <v>76322.589502744639</v>
      </c>
      <c r="T95" s="89">
        <f>IF(AND(S95=0,S94&gt;0),SUM($G95:$H$381),S95)</f>
        <v>76322.589502744639</v>
      </c>
      <c r="U95" s="82">
        <f>SUM(T95:T$381)</f>
        <v>3161082.3468497437</v>
      </c>
      <c r="V95" s="68">
        <f>localspline(R95,'BBG rates'!$G$10:$G$27,'BBG rates'!$K$10:$K$27)</f>
        <v>1.0261391880962436</v>
      </c>
      <c r="W95" s="68">
        <f>locallinterp(R95,'BBG rates'!$G$10:$G$27,'BBG rates'!$J$10:$J$27)</f>
        <v>-0.41049999999999998</v>
      </c>
      <c r="X95" s="56">
        <f t="shared" si="37"/>
        <v>-0.41127437029371272</v>
      </c>
      <c r="Y95" s="66">
        <f t="shared" si="27"/>
        <v>-851.22404984805871</v>
      </c>
      <c r="Z95" s="72">
        <f t="shared" si="28"/>
        <v>-0.32313895929843173</v>
      </c>
      <c r="AA95" s="79">
        <f t="shared" si="29"/>
        <v>-1019.3737917499998</v>
      </c>
      <c r="AB95" s="81">
        <f t="shared" si="38"/>
        <v>-0.38697142809932134</v>
      </c>
      <c r="AD95" s="95">
        <f>locallinterp(R95,'BBG rates'!$N$10:$N$369,'BBG rates'!$P$10:$P$369)</f>
        <v>6.2630638077697807</v>
      </c>
      <c r="AI95" s="185">
        <f t="shared" si="30"/>
        <v>74</v>
      </c>
      <c r="AJ95" s="127">
        <f>locallinterp(MIN(AI95,CAP_Senior*12),'BBG rates'!$X$24:$X$65,'BBG rates'!$Y$24:$Y$65)</f>
        <v>45.484271784754007</v>
      </c>
      <c r="AK95" s="127">
        <f>locallinterp(MIN(AI95,CAP_CB*12),'BBG rates'!$AA$25:$AA$40,'BBG rates'!$AC$25:$AC$40)</f>
        <v>8.5833333333333339</v>
      </c>
      <c r="AL95" s="144">
        <f t="shared" si="31"/>
        <v>14.856492870074849</v>
      </c>
      <c r="AM95" s="142">
        <f>(SUMPRODUCT(AL95:AL$381,G95:G$381)+SUMPRODUCT(AL95:AL$381,H95:H$381))/12</f>
        <v>4275564.5248757564</v>
      </c>
    </row>
    <row r="96" spans="1:39" x14ac:dyDescent="0.2">
      <c r="A96" s="7">
        <v>75</v>
      </c>
      <c r="B96" s="7">
        <v>37.5</v>
      </c>
      <c r="C96" s="7">
        <v>18.75</v>
      </c>
      <c r="D96" s="12">
        <f t="shared" si="23"/>
        <v>6.25</v>
      </c>
      <c r="E96" s="29">
        <f t="shared" si="39"/>
        <v>3008857.4274885175</v>
      </c>
      <c r="F96" s="2">
        <f t="shared" si="24"/>
        <v>2138.3074701018181</v>
      </c>
      <c r="G96" s="2">
        <f t="shared" si="32"/>
        <v>66019.760639145388</v>
      </c>
      <c r="H96" s="2">
        <f t="shared" si="33"/>
        <v>9882.5692193375235</v>
      </c>
      <c r="I96" s="2">
        <f t="shared" si="22"/>
        <v>78040.637328584737</v>
      </c>
      <c r="J96" s="2">
        <f t="shared" si="40"/>
        <v>487753.98330365459</v>
      </c>
      <c r="K96" s="2">
        <f t="shared" si="25"/>
        <v>74088.391483628715</v>
      </c>
      <c r="L96" s="2">
        <f t="shared" si="25"/>
        <v>463052.44677267951</v>
      </c>
      <c r="M96" s="2"/>
      <c r="N96" s="28">
        <f t="shared" si="41"/>
        <v>3847769.689181373</v>
      </c>
      <c r="O96" s="2">
        <f t="shared" si="34"/>
        <v>2725.5459822908811</v>
      </c>
      <c r="P96" s="2">
        <f t="shared" si="35"/>
        <v>84150.617195038038</v>
      </c>
      <c r="R96">
        <f t="shared" si="36"/>
        <v>75</v>
      </c>
      <c r="S96" s="89">
        <f t="shared" si="26"/>
        <v>75902.329858482917</v>
      </c>
      <c r="T96" s="89">
        <f>IF(AND(S96=0,S95&gt;0),SUM($G96:$H$381),S96)</f>
        <v>75902.329858482917</v>
      </c>
      <c r="U96" s="82">
        <f>SUM(T96:T$381)</f>
        <v>3084759.7573469989</v>
      </c>
      <c r="V96" s="68">
        <f>localspline(R96,'BBG rates'!$G$10:$G$27,'BBG rates'!$K$10:$K$27)</f>
        <v>1.0262614488964346</v>
      </c>
      <c r="W96" s="68">
        <f>locallinterp(R96,'BBG rates'!$G$10:$G$27,'BBG rates'!$J$10:$J$27)</f>
        <v>-0.40675</v>
      </c>
      <c r="X96" s="56">
        <f t="shared" si="37"/>
        <v>-0.40751026858365513</v>
      </c>
      <c r="Y96" s="66">
        <f t="shared" si="27"/>
        <v>-825.06611240061966</v>
      </c>
      <c r="Z96" s="72">
        <f t="shared" si="28"/>
        <v>-0.32095832828558629</v>
      </c>
      <c r="AA96" s="79">
        <f t="shared" si="29"/>
        <v>-994.7615738699036</v>
      </c>
      <c r="AB96" s="81">
        <f t="shared" si="38"/>
        <v>-0.38697142809932139</v>
      </c>
      <c r="AD96" s="95">
        <f>locallinterp(R96,'BBG rates'!$N$10:$N$369,'BBG rates'!$P$10:$P$369)</f>
        <v>6.3485855951778172</v>
      </c>
      <c r="AI96" s="185">
        <f t="shared" si="30"/>
        <v>75</v>
      </c>
      <c r="AJ96" s="127">
        <f>locallinterp(MIN(AI96,CAP_Senior*12),'BBG rates'!$X$24:$X$65,'BBG rates'!$Y$24:$Y$65)</f>
        <v>45.728857530079921</v>
      </c>
      <c r="AK96" s="127">
        <f>locallinterp(MIN(AI96,CAP_CB*12),'BBG rates'!$AA$25:$AA$40,'BBG rates'!$AC$25:$AC$40)</f>
        <v>8.625</v>
      </c>
      <c r="AL96" s="144">
        <f t="shared" si="31"/>
        <v>14.932655780113587</v>
      </c>
      <c r="AM96" s="142">
        <f>(SUMPRODUCT(AL96:AL$381,G96:G$381)+SUMPRODUCT(AL96:AL$381,H96:H$381))/12</f>
        <v>4181074.024311326</v>
      </c>
    </row>
    <row r="97" spans="1:39" x14ac:dyDescent="0.2">
      <c r="A97" s="7">
        <v>76</v>
      </c>
      <c r="B97" s="7">
        <v>38</v>
      </c>
      <c r="C97" s="7">
        <v>19</v>
      </c>
      <c r="D97" s="12">
        <f t="shared" si="23"/>
        <v>6.333333333333333</v>
      </c>
      <c r="E97" s="29">
        <f t="shared" si="39"/>
        <v>2933373.5413419474</v>
      </c>
      <c r="F97" s="2">
        <f t="shared" si="24"/>
        <v>2085.6931559569425</v>
      </c>
      <c r="G97" s="2">
        <f t="shared" si="32"/>
        <v>65849.243174243195</v>
      </c>
      <c r="H97" s="2">
        <f t="shared" si="33"/>
        <v>9634.6429723266356</v>
      </c>
      <c r="I97" s="2">
        <f t="shared" si="22"/>
        <v>77569.579302526778</v>
      </c>
      <c r="J97" s="2">
        <f t="shared" si="40"/>
        <v>491274.00224933622</v>
      </c>
      <c r="K97" s="2">
        <f t="shared" si="25"/>
        <v>73590.177887125843</v>
      </c>
      <c r="L97" s="2">
        <f t="shared" si="25"/>
        <v>466071.12661846366</v>
      </c>
      <c r="M97" s="2"/>
      <c r="N97" s="28">
        <f t="shared" si="41"/>
        <v>3763560.7400877378</v>
      </c>
      <c r="O97" s="2">
        <f t="shared" si="34"/>
        <v>2667.2140836938302</v>
      </c>
      <c r="P97" s="2">
        <f t="shared" si="35"/>
        <v>84208.949093635078</v>
      </c>
      <c r="R97">
        <f t="shared" si="36"/>
        <v>76</v>
      </c>
      <c r="S97" s="89">
        <f t="shared" si="26"/>
        <v>75483.886146569828</v>
      </c>
      <c r="T97" s="89">
        <f>IF(AND(S97=0,S96&gt;0),SUM($G97:$H$381),S97)</f>
        <v>75483.886146569828</v>
      </c>
      <c r="U97" s="82">
        <f>SUM(T97:T$381)</f>
        <v>3008857.4274885161</v>
      </c>
      <c r="V97" s="68">
        <f>localspline(R97,'BBG rates'!$G$10:$G$27,'BBG rates'!$K$10:$K$27)</f>
        <v>1.0263751172932309</v>
      </c>
      <c r="W97" s="68">
        <f>locallinterp(R97,'BBG rates'!$G$10:$G$27,'BBG rates'!$J$10:$J$27)</f>
        <v>-0.40299999999999997</v>
      </c>
      <c r="X97" s="56">
        <f t="shared" si="37"/>
        <v>-0.40374629679087448</v>
      </c>
      <c r="Y97" s="66">
        <f t="shared" si="27"/>
        <v>-799.29029671165665</v>
      </c>
      <c r="Z97" s="72">
        <f t="shared" si="28"/>
        <v>-0.31877494336931284</v>
      </c>
      <c r="AA97" s="79">
        <f t="shared" si="29"/>
        <v>-970.28487971873449</v>
      </c>
      <c r="AB97" s="81">
        <f t="shared" si="38"/>
        <v>-0.38697142809932139</v>
      </c>
      <c r="AD97" s="95">
        <f>locallinterp(R97,'BBG rates'!$N$10:$N$369,'BBG rates'!$P$10:$P$369)</f>
        <v>6.4341168549522534</v>
      </c>
      <c r="AI97" s="185">
        <f t="shared" si="30"/>
        <v>76</v>
      </c>
      <c r="AJ97" s="127">
        <f>locallinterp(MIN(AI97,CAP_Senior*12),'BBG rates'!$X$24:$X$65,'BBG rates'!$Y$24:$Y$65)</f>
        <v>45.973443275405842</v>
      </c>
      <c r="AK97" s="127">
        <f>locallinterp(MIN(AI97,CAP_CB*12),'BBG rates'!$AA$25:$AA$40,'BBG rates'!$AC$25:$AC$40)</f>
        <v>8.6666666666666661</v>
      </c>
      <c r="AL97" s="144">
        <f t="shared" si="31"/>
        <v>15.008818690152326</v>
      </c>
      <c r="AM97" s="142">
        <f>(SUMPRODUCT(AL97:AL$381,G97:G$381)+SUMPRODUCT(AL97:AL$381,H97:H$381))/12</f>
        <v>4086622.077254212</v>
      </c>
    </row>
    <row r="98" spans="1:39" x14ac:dyDescent="0.2">
      <c r="A98" s="7">
        <v>77</v>
      </c>
      <c r="B98" s="7">
        <v>38.5</v>
      </c>
      <c r="C98" s="7">
        <v>19.25</v>
      </c>
      <c r="D98" s="12">
        <f t="shared" si="23"/>
        <v>6.416666666666667</v>
      </c>
      <c r="E98" s="29">
        <f t="shared" si="39"/>
        <v>2858306.290056563</v>
      </c>
      <c r="F98" s="2">
        <f t="shared" si="24"/>
        <v>2033.3689004828816</v>
      </c>
      <c r="G98" s="2">
        <f t="shared" si="32"/>
        <v>65679.166126051918</v>
      </c>
      <c r="H98" s="2">
        <f t="shared" si="33"/>
        <v>9388.0851593323387</v>
      </c>
      <c r="I98" s="2">
        <f t="shared" si="22"/>
        <v>77100.620185867127</v>
      </c>
      <c r="J98" s="2">
        <f t="shared" si="40"/>
        <v>494728.97952598077</v>
      </c>
      <c r="K98" s="2">
        <f t="shared" si="25"/>
        <v>73094.608823271017</v>
      </c>
      <c r="L98" s="2">
        <f t="shared" si="25"/>
        <v>469023.73994932242</v>
      </c>
      <c r="M98" s="2"/>
      <c r="N98" s="28">
        <f t="shared" si="41"/>
        <v>3679293.4186607413</v>
      </c>
      <c r="O98" s="2">
        <f t="shared" si="34"/>
        <v>2608.8417503322185</v>
      </c>
      <c r="P98" s="2">
        <f t="shared" si="35"/>
        <v>84267.321426996699</v>
      </c>
      <c r="R98">
        <f t="shared" si="36"/>
        <v>77</v>
      </c>
      <c r="S98" s="89">
        <f t="shared" si="26"/>
        <v>75067.251285384264</v>
      </c>
      <c r="T98" s="89">
        <f>IF(AND(S98=0,S97&gt;0),SUM($G98:$H$381),S98)</f>
        <v>75067.251285384264</v>
      </c>
      <c r="U98" s="82">
        <f>SUM(T98:T$381)</f>
        <v>2933373.541341946</v>
      </c>
      <c r="V98" s="68">
        <f>localspline(R98,'BBG rates'!$G$10:$G$27,'BBG rates'!$K$10:$K$27)</f>
        <v>1.0264801328302235</v>
      </c>
      <c r="W98" s="68">
        <f>locallinterp(R98,'BBG rates'!$G$10:$G$27,'BBG rates'!$J$10:$J$27)</f>
        <v>-0.39924999999999999</v>
      </c>
      <c r="X98" s="56">
        <f t="shared" si="37"/>
        <v>-0.39998245490577844</v>
      </c>
      <c r="Y98" s="66">
        <f t="shared" si="27"/>
        <v>-773.89334712910534</v>
      </c>
      <c r="Z98" s="72">
        <f t="shared" si="28"/>
        <v>-0.31658839335207267</v>
      </c>
      <c r="AA98" s="79">
        <f t="shared" si="29"/>
        <v>-945.94312370154728</v>
      </c>
      <c r="AB98" s="81">
        <f t="shared" si="38"/>
        <v>-0.38697142809932145</v>
      </c>
      <c r="AD98" s="95">
        <f>locallinterp(R98,'BBG rates'!$N$10:$N$369,'BBG rates'!$P$10:$P$369)</f>
        <v>6.5196568660214389</v>
      </c>
      <c r="AI98" s="185">
        <f t="shared" si="30"/>
        <v>77</v>
      </c>
      <c r="AJ98" s="127">
        <f>locallinterp(MIN(AI98,CAP_Senior*12),'BBG rates'!$X$24:$X$65,'BBG rates'!$Y$24:$Y$65)</f>
        <v>46.218029020731755</v>
      </c>
      <c r="AK98" s="127">
        <f>locallinterp(MIN(AI98,CAP_CB*12),'BBG rates'!$AA$25:$AA$40,'BBG rates'!$AC$25:$AC$40)</f>
        <v>8.7083333333333339</v>
      </c>
      <c r="AL98" s="144">
        <f t="shared" si="31"/>
        <v>15.084981600191067</v>
      </c>
      <c r="AM98" s="142">
        <f>(SUMPRODUCT(AL98:AL$381,G98:G$381)+SUMPRODUCT(AL98:AL$381,H98:H$381))/12</f>
        <v>3992211.7471540477</v>
      </c>
    </row>
    <row r="99" spans="1:39" x14ac:dyDescent="0.2">
      <c r="A99" s="7">
        <v>78</v>
      </c>
      <c r="B99" s="7">
        <v>39</v>
      </c>
      <c r="C99" s="7">
        <v>19.5</v>
      </c>
      <c r="D99" s="12">
        <f t="shared" si="23"/>
        <v>6.5</v>
      </c>
      <c r="E99" s="29">
        <f t="shared" si="39"/>
        <v>2783653.8718371387</v>
      </c>
      <c r="F99" s="2">
        <f t="shared" si="24"/>
        <v>1981.3334498124548</v>
      </c>
      <c r="G99" s="2">
        <f t="shared" si="32"/>
        <v>65509.528357052433</v>
      </c>
      <c r="H99" s="2">
        <f t="shared" si="33"/>
        <v>9142.8898623719906</v>
      </c>
      <c r="I99" s="2">
        <f t="shared" si="22"/>
        <v>76633.751669236881</v>
      </c>
      <c r="J99" s="2">
        <f t="shared" si="40"/>
        <v>498119.38585003972</v>
      </c>
      <c r="K99" s="2">
        <f t="shared" si="25"/>
        <v>72601.671616816355</v>
      </c>
      <c r="L99" s="2">
        <f t="shared" si="25"/>
        <v>471910.86550930631</v>
      </c>
      <c r="M99" s="2"/>
      <c r="N99" s="28">
        <f t="shared" si="41"/>
        <v>3594967.6844375897</v>
      </c>
      <c r="O99" s="2">
        <f t="shared" si="34"/>
        <v>2550.428954177296</v>
      </c>
      <c r="P99" s="2">
        <f t="shared" si="35"/>
        <v>84325.734223151623</v>
      </c>
      <c r="R99">
        <f t="shared" si="36"/>
        <v>78</v>
      </c>
      <c r="S99" s="89">
        <f t="shared" si="26"/>
        <v>74652.41821942442</v>
      </c>
      <c r="T99" s="89">
        <f>IF(AND(S99=0,S98&gt;0),SUM($G99:$H$381),S99)</f>
        <v>74652.41821942442</v>
      </c>
      <c r="U99" s="82">
        <f>SUM(T99:T$381)</f>
        <v>2858306.2900565616</v>
      </c>
      <c r="V99" s="68">
        <f>localspline(R99,'BBG rates'!$G$10:$G$27,'BBG rates'!$K$10:$K$27)</f>
        <v>1.0265764350469908</v>
      </c>
      <c r="W99" s="68">
        <f>locallinterp(R99,'BBG rates'!$G$10:$G$27,'BBG rates'!$J$10:$J$27)</f>
        <v>-0.39549999999999996</v>
      </c>
      <c r="X99" s="56">
        <f t="shared" si="37"/>
        <v>-0.39621874291917436</v>
      </c>
      <c r="Y99" s="66">
        <f t="shared" si="27"/>
        <v>-748.87202758564126</v>
      </c>
      <c r="Z99" s="72">
        <f t="shared" si="28"/>
        <v>-0.31439822814964546</v>
      </c>
      <c r="AA99" s="79">
        <f t="shared" si="29"/>
        <v>-921.73572250705081</v>
      </c>
      <c r="AB99" s="81">
        <f t="shared" si="38"/>
        <v>-0.38697142809932145</v>
      </c>
      <c r="AD99" s="95">
        <f>locallinterp(R99,'BBG rates'!$N$10:$N$369,'BBG rates'!$P$10:$P$369)</f>
        <v>6.6052049022753545</v>
      </c>
      <c r="AI99" s="185">
        <f t="shared" si="30"/>
        <v>78</v>
      </c>
      <c r="AJ99" s="127">
        <f>locallinterp(MIN(AI99,CAP_Senior*12),'BBG rates'!$X$24:$X$65,'BBG rates'!$Y$24:$Y$65)</f>
        <v>46.462614766057669</v>
      </c>
      <c r="AK99" s="127">
        <f>locallinterp(MIN(AI99,CAP_CB*12),'BBG rates'!$AA$25:$AA$40,'BBG rates'!$AC$25:$AC$40)</f>
        <v>8.75</v>
      </c>
      <c r="AL99" s="144">
        <f t="shared" si="31"/>
        <v>15.161144510229803</v>
      </c>
      <c r="AM99" s="142">
        <f>(SUMPRODUCT(AL99:AL$381,G99:G$381)+SUMPRODUCT(AL99:AL$381,H99:H$381))/12</f>
        <v>3897846.0717859697</v>
      </c>
    </row>
    <row r="100" spans="1:39" x14ac:dyDescent="0.2">
      <c r="A100" s="7">
        <v>79</v>
      </c>
      <c r="B100" s="7">
        <v>39.5</v>
      </c>
      <c r="C100" s="7">
        <v>19.75</v>
      </c>
      <c r="D100" s="12">
        <f t="shared" si="23"/>
        <v>6.583333333333333</v>
      </c>
      <c r="E100" s="29">
        <f t="shared" si="39"/>
        <v>2709414.4919179236</v>
      </c>
      <c r="F100" s="2">
        <f t="shared" si="24"/>
        <v>1929.5855549692444</v>
      </c>
      <c r="G100" s="2">
        <f t="shared" si="32"/>
        <v>65340.32873266362</v>
      </c>
      <c r="H100" s="2">
        <f t="shared" si="33"/>
        <v>8899.0511865512035</v>
      </c>
      <c r="I100" s="2">
        <f t="shared" si="22"/>
        <v>76168.965474184079</v>
      </c>
      <c r="J100" s="2">
        <f t="shared" si="40"/>
        <v>501445.68937171181</v>
      </c>
      <c r="K100" s="2">
        <f t="shared" si="25"/>
        <v>72111.353649936369</v>
      </c>
      <c r="L100" s="2">
        <f t="shared" si="25"/>
        <v>474733.07819541439</v>
      </c>
      <c r="M100" s="2"/>
      <c r="N100" s="28">
        <f t="shared" si="41"/>
        <v>3510583.4969274416</v>
      </c>
      <c r="O100" s="2">
        <f t="shared" si="34"/>
        <v>2491.9756671808846</v>
      </c>
      <c r="P100" s="2">
        <f t="shared" si="35"/>
        <v>84384.187510148011</v>
      </c>
      <c r="R100">
        <f t="shared" si="36"/>
        <v>79</v>
      </c>
      <c r="S100" s="89">
        <f t="shared" si="26"/>
        <v>74239.379919214829</v>
      </c>
      <c r="T100" s="89">
        <f>IF(AND(S100=0,S99&gt;0),SUM($G100:$H$381),S100)</f>
        <v>74239.379919214829</v>
      </c>
      <c r="U100" s="82">
        <f>SUM(T100:T$381)</f>
        <v>2783653.8718371373</v>
      </c>
      <c r="V100" s="68">
        <f>localspline(R100,'BBG rates'!$G$10:$G$27,'BBG rates'!$K$10:$K$27)</f>
        <v>1.026663963488001</v>
      </c>
      <c r="W100" s="68">
        <f>locallinterp(R100,'BBG rates'!$G$10:$G$27,'BBG rates'!$J$10:$J$27)</f>
        <v>-0.39174999999999999</v>
      </c>
      <c r="X100" s="56">
        <f t="shared" si="37"/>
        <v>-0.39245516082173637</v>
      </c>
      <c r="Y100" s="66">
        <f t="shared" si="27"/>
        <v>-724.22312149999391</v>
      </c>
      <c r="Z100" s="72">
        <f t="shared" si="28"/>
        <v>-0.31220395415987234</v>
      </c>
      <c r="AA100" s="79">
        <f t="shared" si="29"/>
        <v>-897.66209509918542</v>
      </c>
      <c r="AB100" s="81">
        <f t="shared" si="38"/>
        <v>-0.38697142809932145</v>
      </c>
      <c r="AD100" s="95">
        <f>locallinterp(R100,'BBG rates'!$N$10:$N$369,'BBG rates'!$P$10:$P$369)</f>
        <v>6.6907602325660216</v>
      </c>
      <c r="AI100" s="185">
        <f t="shared" si="30"/>
        <v>79</v>
      </c>
      <c r="AJ100" s="127">
        <f>locallinterp(MIN(AI100,CAP_Senior*12),'BBG rates'!$X$24:$X$65,'BBG rates'!$Y$24:$Y$65)</f>
        <v>46.70720051138359</v>
      </c>
      <c r="AK100" s="127">
        <f>locallinterp(MIN(AI100,CAP_CB*12),'BBG rates'!$AA$25:$AA$40,'BBG rates'!$AC$25:$AC$40)</f>
        <v>8.7916666666666661</v>
      </c>
      <c r="AL100" s="144">
        <f t="shared" si="31"/>
        <v>15.237307420268543</v>
      </c>
      <c r="AM100" s="142">
        <f>(SUMPRODUCT(AL100:AL$381,G100:G$381)+SUMPRODUCT(AL100:AL$381,H100:H$381))/12</f>
        <v>3803528.0633974019</v>
      </c>
    </row>
    <row r="101" spans="1:39" x14ac:dyDescent="0.2">
      <c r="A101" s="7">
        <v>80</v>
      </c>
      <c r="B101" s="7">
        <v>40</v>
      </c>
      <c r="C101" s="7">
        <v>20</v>
      </c>
      <c r="D101" s="12">
        <f t="shared" si="23"/>
        <v>6.666666666666667</v>
      </c>
      <c r="E101" s="29">
        <f t="shared" si="39"/>
        <v>2635586.3625367102</v>
      </c>
      <c r="F101" s="2">
        <f t="shared" si="24"/>
        <v>1878.1239718495551</v>
      </c>
      <c r="G101" s="2">
        <f t="shared" si="32"/>
        <v>65171.56612123477</v>
      </c>
      <c r="H101" s="2">
        <f t="shared" si="33"/>
        <v>8656.5632599786732</v>
      </c>
      <c r="I101" s="2">
        <f t="shared" si="22"/>
        <v>75706.253353063003</v>
      </c>
      <c r="J101" s="2">
        <f t="shared" si="40"/>
        <v>504708.3556870867</v>
      </c>
      <c r="K101" s="2">
        <f t="shared" si="25"/>
        <v>71623.642361976905</v>
      </c>
      <c r="L101" s="2">
        <f t="shared" si="25"/>
        <v>477490.94907984603</v>
      </c>
      <c r="M101" s="2"/>
      <c r="N101" s="28">
        <f t="shared" si="41"/>
        <v>3426140.8156113881</v>
      </c>
      <c r="O101" s="2">
        <f t="shared" si="34"/>
        <v>2433.481861275362</v>
      </c>
      <c r="P101" s="2">
        <f t="shared" si="35"/>
        <v>84442.681316053538</v>
      </c>
      <c r="R101">
        <f t="shared" si="36"/>
        <v>80</v>
      </c>
      <c r="S101" s="89">
        <f t="shared" si="26"/>
        <v>73828.129381213439</v>
      </c>
      <c r="T101" s="89">
        <f>IF(AND(S101=0,S100&gt;0),SUM($G101:$H$381),S101)</f>
        <v>73828.129381213439</v>
      </c>
      <c r="U101" s="82">
        <f>SUM(T101:T$381)</f>
        <v>2709414.4919179226</v>
      </c>
      <c r="V101" s="68">
        <f>localspline(R101,'BBG rates'!$G$10:$G$27,'BBG rates'!$K$10:$K$27)</f>
        <v>1.0267426577012306</v>
      </c>
      <c r="W101" s="68">
        <f>locallinterp(R101,'BBG rates'!$G$10:$G$27,'BBG rates'!$J$10:$J$27)</f>
        <v>-0.38800000000000001</v>
      </c>
      <c r="X101" s="56">
        <f t="shared" si="37"/>
        <v>-0.38869170860400537</v>
      </c>
      <c r="Y101" s="66">
        <f t="shared" si="27"/>
        <v>-699.94343167874274</v>
      </c>
      <c r="Z101" s="72">
        <f t="shared" si="28"/>
        <v>-0.31000502895366355</v>
      </c>
      <c r="AA101" s="79">
        <f t="shared" si="29"/>
        <v>-873.72166270872992</v>
      </c>
      <c r="AB101" s="81">
        <f t="shared" si="38"/>
        <v>-0.38697142809932145</v>
      </c>
      <c r="AD101" s="95">
        <f>locallinterp(R101,'BBG rates'!$N$10:$N$369,'BBG rates'!$P$10:$P$369)</f>
        <v>6.7763221207077908</v>
      </c>
      <c r="AI101" s="185">
        <f t="shared" si="30"/>
        <v>80</v>
      </c>
      <c r="AJ101" s="127">
        <f>locallinterp(MIN(AI101,CAP_Senior*12),'BBG rates'!$X$24:$X$65,'BBG rates'!$Y$24:$Y$65)</f>
        <v>46.951786256709504</v>
      </c>
      <c r="AK101" s="127">
        <f>locallinterp(MIN(AI101,CAP_CB*12),'BBG rates'!$AA$25:$AA$40,'BBG rates'!$AC$25:$AC$40)</f>
        <v>8.8333333333333339</v>
      </c>
      <c r="AL101" s="144">
        <f t="shared" si="31"/>
        <v>15.313470330307283</v>
      </c>
      <c r="AM101" s="142">
        <f>(SUMPRODUCT(AL101:AL$381,G101:G$381)+SUMPRODUCT(AL101:AL$381,H101:H$381))/12</f>
        <v>3709260.708854137</v>
      </c>
    </row>
    <row r="102" spans="1:39" x14ac:dyDescent="0.2">
      <c r="A102" s="7">
        <v>81</v>
      </c>
      <c r="B102" s="7">
        <v>40.5</v>
      </c>
      <c r="C102" s="7">
        <v>20.25</v>
      </c>
      <c r="D102" s="12">
        <f t="shared" si="23"/>
        <v>6.75</v>
      </c>
      <c r="E102" s="29">
        <f t="shared" si="39"/>
        <v>2562167.7029089909</v>
      </c>
      <c r="F102" s="2">
        <f t="shared" si="24"/>
        <v>1826.9474612044398</v>
      </c>
      <c r="G102" s="2">
        <f t="shared" si="32"/>
        <v>65003.239394038057</v>
      </c>
      <c r="H102" s="2">
        <f t="shared" si="33"/>
        <v>8415.4202336812978</v>
      </c>
      <c r="I102" s="2">
        <f t="shared" si="22"/>
        <v>75245.607088923804</v>
      </c>
      <c r="J102" s="2">
        <f t="shared" si="40"/>
        <v>507907.84785023564</v>
      </c>
      <c r="K102" s="2">
        <f t="shared" si="25"/>
        <v>71138.525249205195</v>
      </c>
      <c r="L102" s="2">
        <f t="shared" si="25"/>
        <v>480185.04543213506</v>
      </c>
      <c r="M102" s="2"/>
      <c r="N102" s="28">
        <f t="shared" si="41"/>
        <v>3341639.5999424327</v>
      </c>
      <c r="O102" s="2">
        <f t="shared" si="34"/>
        <v>2374.9475083736511</v>
      </c>
      <c r="P102" s="2">
        <f t="shared" si="35"/>
        <v>84501.21566895525</v>
      </c>
      <c r="R102">
        <f t="shared" si="36"/>
        <v>81</v>
      </c>
      <c r="S102" s="89">
        <f t="shared" si="26"/>
        <v>73418.65962771936</v>
      </c>
      <c r="T102" s="89">
        <f>IF(AND(S102=0,S101&gt;0),SUM($G102:$H$381),S102)</f>
        <v>73418.65962771936</v>
      </c>
      <c r="U102" s="82">
        <f>SUM(T102:T$381)</f>
        <v>2635586.3625367093</v>
      </c>
      <c r="V102" s="68">
        <f>localspline(R102,'BBG rates'!$G$10:$G$27,'BBG rates'!$K$10:$K$27)</f>
        <v>1.0268124572236275</v>
      </c>
      <c r="W102" s="68">
        <f>locallinterp(R102,'BBG rates'!$G$10:$G$27,'BBG rates'!$J$10:$J$27)</f>
        <v>-0.38424999999999998</v>
      </c>
      <c r="X102" s="56">
        <f t="shared" si="37"/>
        <v>-0.38492838625652226</v>
      </c>
      <c r="Y102" s="66">
        <f t="shared" si="27"/>
        <v>-676.02978021855824</v>
      </c>
      <c r="Z102" s="72">
        <f t="shared" si="28"/>
        <v>-0.30780085516965133</v>
      </c>
      <c r="AA102" s="79">
        <f t="shared" si="29"/>
        <v>-849.91384882493855</v>
      </c>
      <c r="AB102" s="81">
        <f t="shared" si="38"/>
        <v>-0.38697142809932145</v>
      </c>
      <c r="AD102" s="95">
        <f>locallinterp(R102,'BBG rates'!$N$10:$N$369,'BBG rates'!$P$10:$P$369)</f>
        <v>6.8618898254764265</v>
      </c>
      <c r="AI102" s="185">
        <f t="shared" si="30"/>
        <v>81</v>
      </c>
      <c r="AJ102" s="127">
        <f>locallinterp(MIN(AI102,CAP_Senior*12),'BBG rates'!$X$24:$X$65,'BBG rates'!$Y$24:$Y$65)</f>
        <v>47.196372002035424</v>
      </c>
      <c r="AK102" s="127">
        <f>locallinterp(MIN(AI102,CAP_CB*12),'BBG rates'!$AA$25:$AA$40,'BBG rates'!$AC$25:$AC$40)</f>
        <v>8.875</v>
      </c>
      <c r="AL102" s="144">
        <f t="shared" si="31"/>
        <v>15.389633240346022</v>
      </c>
      <c r="AM102" s="142">
        <f>(SUMPRODUCT(AL102:AL$381,G102:G$381)+SUMPRODUCT(AL102:AL$381,H102:H$381))/12</f>
        <v>3615046.9697856954</v>
      </c>
    </row>
    <row r="103" spans="1:39" x14ac:dyDescent="0.2">
      <c r="A103" s="7">
        <v>82</v>
      </c>
      <c r="B103" s="7">
        <v>41</v>
      </c>
      <c r="C103" s="7">
        <v>20.5</v>
      </c>
      <c r="D103" s="12">
        <f t="shared" si="23"/>
        <v>6.833333333333333</v>
      </c>
      <c r="E103" s="29">
        <f t="shared" si="39"/>
        <v>2489156.7392022102</v>
      </c>
      <c r="F103" s="2">
        <f t="shared" si="24"/>
        <v>1776.0547886217837</v>
      </c>
      <c r="G103" s="2">
        <f t="shared" si="32"/>
        <v>64835.347425260908</v>
      </c>
      <c r="H103" s="2">
        <f t="shared" si="33"/>
        <v>8175.6162815196076</v>
      </c>
      <c r="I103" s="2">
        <f t="shared" si="22"/>
        <v>74787.018495402299</v>
      </c>
      <c r="J103" s="2">
        <f t="shared" si="40"/>
        <v>511044.62638524902</v>
      </c>
      <c r="K103" s="2">
        <f t="shared" si="25"/>
        <v>70655.989864560703</v>
      </c>
      <c r="L103" s="2">
        <f t="shared" si="25"/>
        <v>482815.93074116478</v>
      </c>
      <c r="M103" s="2"/>
      <c r="N103" s="28">
        <f t="shared" si="41"/>
        <v>3257079.8093454731</v>
      </c>
      <c r="O103" s="2">
        <f t="shared" si="34"/>
        <v>2316.3725803692055</v>
      </c>
      <c r="P103" s="2">
        <f t="shared" si="35"/>
        <v>84559.79059695969</v>
      </c>
      <c r="R103">
        <f t="shared" si="36"/>
        <v>82</v>
      </c>
      <c r="S103" s="89">
        <f t="shared" si="26"/>
        <v>73010.963706780516</v>
      </c>
      <c r="T103" s="89">
        <f>IF(AND(S103=0,S102&gt;0),SUM($G103:$H$381),S103)</f>
        <v>73010.963706780516</v>
      </c>
      <c r="U103" s="82">
        <f>SUM(T103:T$381)</f>
        <v>2562167.70290899</v>
      </c>
      <c r="V103" s="68">
        <f>localspline(R103,'BBG rates'!$G$10:$G$27,'BBG rates'!$K$10:$K$27)</f>
        <v>1.0268733016049227</v>
      </c>
      <c r="W103" s="68">
        <f>locallinterp(R103,'BBG rates'!$G$10:$G$27,'BBG rates'!$J$10:$J$27)</f>
        <v>-0.3805</v>
      </c>
      <c r="X103" s="56">
        <f t="shared" si="37"/>
        <v>-0.38116519376996116</v>
      </c>
      <c r="Y103" s="66">
        <f t="shared" si="27"/>
        <v>-652.47900840887917</v>
      </c>
      <c r="Z103" s="72">
        <f t="shared" si="28"/>
        <v>-0.30559077346954866</v>
      </c>
      <c r="AA103" s="79">
        <f t="shared" si="29"/>
        <v>-826.23807918720809</v>
      </c>
      <c r="AB103" s="81">
        <f t="shared" si="38"/>
        <v>-0.38697142809932139</v>
      </c>
      <c r="AD103" s="95">
        <f>locallinterp(R103,'BBG rates'!$N$10:$N$369,'BBG rates'!$P$10:$P$369)</f>
        <v>6.9474626006101703</v>
      </c>
      <c r="AI103" s="185">
        <f t="shared" si="30"/>
        <v>82</v>
      </c>
      <c r="AJ103" s="127">
        <f>locallinterp(MIN(AI103,CAP_Senior*12),'BBG rates'!$X$24:$X$65,'BBG rates'!$Y$24:$Y$65)</f>
        <v>47.440957747361338</v>
      </c>
      <c r="AK103" s="127">
        <f>locallinterp(MIN(AI103,CAP_CB*12),'BBG rates'!$AA$25:$AA$40,'BBG rates'!$AC$25:$AC$40)</f>
        <v>8.9166666666666661</v>
      </c>
      <c r="AL103" s="144">
        <f t="shared" si="31"/>
        <v>15.465796150384762</v>
      </c>
      <c r="AM103" s="142">
        <f>(SUMPRODUCT(AL103:AL$381,G103:G$381)+SUMPRODUCT(AL103:AL$381,H103:H$381))/12</f>
        <v>3520889.7827299959</v>
      </c>
    </row>
    <row r="104" spans="1:39" x14ac:dyDescent="0.2">
      <c r="A104" s="7">
        <v>83</v>
      </c>
      <c r="B104" s="7">
        <v>41.5</v>
      </c>
      <c r="C104" s="7">
        <v>20.75</v>
      </c>
      <c r="D104" s="12">
        <f t="shared" si="23"/>
        <v>6.916666666666667</v>
      </c>
      <c r="E104" s="29">
        <f t="shared" si="39"/>
        <v>2416551.7045101081</v>
      </c>
      <c r="F104" s="2">
        <f t="shared" si="24"/>
        <v>1725.4447245084571</v>
      </c>
      <c r="G104" s="2">
        <f t="shared" si="32"/>
        <v>64667.889091998593</v>
      </c>
      <c r="H104" s="2">
        <f t="shared" si="33"/>
        <v>7937.1456001035003</v>
      </c>
      <c r="I104" s="2">
        <f t="shared" si="22"/>
        <v>74330.479416610542</v>
      </c>
      <c r="J104" s="2">
        <f t="shared" si="40"/>
        <v>514119.14929822291</v>
      </c>
      <c r="K104" s="2">
        <f t="shared" si="25"/>
        <v>70176.02381740736</v>
      </c>
      <c r="L104" s="2">
        <f t="shared" si="25"/>
        <v>485384.16473706753</v>
      </c>
      <c r="M104" s="2"/>
      <c r="N104" s="28">
        <f t="shared" si="41"/>
        <v>3172461.4032172803</v>
      </c>
      <c r="O104" s="2">
        <f t="shared" si="34"/>
        <v>2257.7570491359947</v>
      </c>
      <c r="P104" s="2">
        <f t="shared" si="35"/>
        <v>84618.406128192903</v>
      </c>
      <c r="R104">
        <f t="shared" si="36"/>
        <v>83</v>
      </c>
      <c r="S104" s="89">
        <f t="shared" si="26"/>
        <v>72605.034692102097</v>
      </c>
      <c r="T104" s="89">
        <f>IF(AND(S104=0,S103&gt;0),SUM($G104:$H$381),S104)</f>
        <v>72605.034692102097</v>
      </c>
      <c r="U104" s="82">
        <f>SUM(T104:T$381)</f>
        <v>2489156.7392022097</v>
      </c>
      <c r="V104" s="68">
        <f>localspline(R104,'BBG rates'!$G$10:$G$27,'BBG rates'!$K$10:$K$27)</f>
        <v>1.0269251303853537</v>
      </c>
      <c r="W104" s="68">
        <f>locallinterp(R104,'BBG rates'!$G$10:$G$27,'BBG rates'!$J$10:$J$27)</f>
        <v>-0.37674999999999997</v>
      </c>
      <c r="X104" s="56">
        <f t="shared" si="37"/>
        <v>-0.37740213113512944</v>
      </c>
      <c r="Y104" s="66">
        <f t="shared" si="27"/>
        <v>-629.28797663502371</v>
      </c>
      <c r="Z104" s="72">
        <f t="shared" si="28"/>
        <v>-0.3033740543811867</v>
      </c>
      <c r="AA104" s="79">
        <f t="shared" si="29"/>
        <v>-802.69378177677424</v>
      </c>
      <c r="AB104" s="81">
        <f t="shared" si="38"/>
        <v>-0.38697142809932134</v>
      </c>
      <c r="AD104" s="95">
        <f>locallinterp(R104,'BBG rates'!$N$10:$N$369,'BBG rates'!$P$10:$P$369)</f>
        <v>7.0330396948089495</v>
      </c>
      <c r="AI104" s="185">
        <f t="shared" si="30"/>
        <v>83</v>
      </c>
      <c r="AJ104" s="127">
        <f>locallinterp(MIN(AI104,CAP_Senior*12),'BBG rates'!$X$24:$X$65,'BBG rates'!$Y$24:$Y$65)</f>
        <v>47.685543492687259</v>
      </c>
      <c r="AK104" s="127">
        <f>locallinterp(MIN(AI104,CAP_CB*12),'BBG rates'!$AA$25:$AA$40,'BBG rates'!$AC$25:$AC$40)</f>
        <v>8.9583333333333339</v>
      </c>
      <c r="AL104" s="144">
        <f t="shared" si="31"/>
        <v>15.541959060423501</v>
      </c>
      <c r="AM104" s="142">
        <f>(SUMPRODUCT(AL104:AL$381,G104:G$381)+SUMPRODUCT(AL104:AL$381,H104:H$381))/12</f>
        <v>3426792.0592773124</v>
      </c>
    </row>
    <row r="105" spans="1:39" x14ac:dyDescent="0.2">
      <c r="A105" s="7">
        <v>84</v>
      </c>
      <c r="B105" s="7">
        <v>42</v>
      </c>
      <c r="C105" s="7">
        <v>21</v>
      </c>
      <c r="D105" s="12">
        <f t="shared" si="23"/>
        <v>7</v>
      </c>
      <c r="E105" s="29">
        <f t="shared" si="39"/>
        <v>2344350.8388271532</v>
      </c>
      <c r="F105" s="2">
        <f t="shared" si="24"/>
        <v>1675.1160440725305</v>
      </c>
      <c r="G105" s="2">
        <f t="shared" si="32"/>
        <v>64500.863274246629</v>
      </c>
      <c r="H105" s="2">
        <f t="shared" si="33"/>
        <v>7700.0024087082629</v>
      </c>
      <c r="I105" s="2">
        <f t="shared" si="22"/>
        <v>73875.981727027422</v>
      </c>
      <c r="J105" s="2">
        <f t="shared" si="40"/>
        <v>517131.87208919192</v>
      </c>
      <c r="K105" s="2">
        <f t="shared" si="25"/>
        <v>69698.614773286638</v>
      </c>
      <c r="L105" s="2">
        <f t="shared" si="25"/>
        <v>487890.30341300642</v>
      </c>
      <c r="M105" s="2"/>
      <c r="N105" s="28">
        <f t="shared" si="41"/>
        <v>3087784.34092648</v>
      </c>
      <c r="O105" s="2">
        <f t="shared" si="34"/>
        <v>2199.100886528493</v>
      </c>
      <c r="P105" s="2">
        <f t="shared" si="35"/>
        <v>84677.062290800444</v>
      </c>
      <c r="R105">
        <f t="shared" si="36"/>
        <v>84</v>
      </c>
      <c r="S105" s="89">
        <f t="shared" si="26"/>
        <v>72200.865682954885</v>
      </c>
      <c r="T105" s="89">
        <f>IF(AND(S105=0,S104&gt;0),SUM($G105:$H$381),S105)</f>
        <v>72200.865682954885</v>
      </c>
      <c r="U105" s="82">
        <f>SUM(T105:T$381)</f>
        <v>2416551.7045101072</v>
      </c>
      <c r="V105" s="68">
        <f>localspline(R105,'BBG rates'!$G$10:$G$27,'BBG rates'!$K$10:$K$27)</f>
        <v>1.0269678831100464</v>
      </c>
      <c r="W105" s="68">
        <f>locallinterp(R105,'BBG rates'!$G$10:$G$27,'BBG rates'!$J$10:$J$27)</f>
        <v>-0.373</v>
      </c>
      <c r="X105" s="56">
        <f t="shared" si="37"/>
        <v>-0.37363919834243475</v>
      </c>
      <c r="Y105" s="66">
        <f t="shared" si="27"/>
        <v>-606.45356428174091</v>
      </c>
      <c r="Z105" s="72">
        <f t="shared" si="28"/>
        <v>-0.30114988881879529</v>
      </c>
      <c r="AA105" s="79">
        <f t="shared" si="29"/>
        <v>-779.28038680843792</v>
      </c>
      <c r="AB105" s="81">
        <f t="shared" si="38"/>
        <v>-0.38697142809932139</v>
      </c>
      <c r="AD105" s="95">
        <f>locallinterp(R105,'BBG rates'!$N$10:$N$369,'BBG rates'!$P$10:$P$369)</f>
        <v>7.118620351734787</v>
      </c>
      <c r="AI105" s="185">
        <f t="shared" si="30"/>
        <v>84</v>
      </c>
      <c r="AJ105" s="127">
        <f>locallinterp(MIN(AI105,CAP_Senior*12),'BBG rates'!$X$24:$X$65,'BBG rates'!$Y$24:$Y$65)</f>
        <v>47.930129238013173</v>
      </c>
      <c r="AK105" s="127">
        <f>locallinterp(MIN(AI105,CAP_CB*12),'BBG rates'!$AA$25:$AA$40,'BBG rates'!$AC$25:$AC$40)</f>
        <v>9</v>
      </c>
      <c r="AL105" s="144">
        <f t="shared" si="31"/>
        <v>15.618121970462241</v>
      </c>
      <c r="AM105" s="142">
        <f>(SUMPRODUCT(AL105:AL$381,G105:G$381)+SUMPRODUCT(AL105:AL$381,H105:H$381))/12</f>
        <v>3332756.6862135385</v>
      </c>
    </row>
    <row r="106" spans="1:39" x14ac:dyDescent="0.2">
      <c r="A106" s="7">
        <v>85</v>
      </c>
      <c r="B106" s="7">
        <v>42.5</v>
      </c>
      <c r="C106" s="7">
        <v>21.25</v>
      </c>
      <c r="D106" s="12">
        <f t="shared" si="23"/>
        <v>7.083333333333333</v>
      </c>
      <c r="E106" s="29">
        <f t="shared" si="39"/>
        <v>2272552.3890230688</v>
      </c>
      <c r="F106" s="2">
        <f t="shared" si="24"/>
        <v>1625.0675273055524</v>
      </c>
      <c r="G106" s="2">
        <f t="shared" si="32"/>
        <v>64334.268854893242</v>
      </c>
      <c r="H106" s="2">
        <f t="shared" si="33"/>
        <v>7464.1809491909025</v>
      </c>
      <c r="I106" s="2">
        <f t="shared" si="22"/>
        <v>73423.517331389696</v>
      </c>
      <c r="J106" s="2">
        <f t="shared" si="40"/>
        <v>520083.24776401033</v>
      </c>
      <c r="K106" s="2">
        <f t="shared" si="25"/>
        <v>69223.75045367163</v>
      </c>
      <c r="L106" s="2">
        <f t="shared" si="25"/>
        <v>490334.89904684073</v>
      </c>
      <c r="M106" s="2"/>
      <c r="N106" s="28">
        <f t="shared" si="41"/>
        <v>3003048.5818135329</v>
      </c>
      <c r="O106" s="2">
        <f t="shared" si="34"/>
        <v>2140.4040643816629</v>
      </c>
      <c r="P106" s="2">
        <f t="shared" si="35"/>
        <v>84735.759112947257</v>
      </c>
      <c r="R106">
        <f t="shared" si="36"/>
        <v>85</v>
      </c>
      <c r="S106" s="89">
        <f t="shared" si="26"/>
        <v>71798.449804084143</v>
      </c>
      <c r="T106" s="89">
        <f>IF(AND(S106=0,S105&gt;0),SUM($G106:$H$381),S106)</f>
        <v>71798.449804084143</v>
      </c>
      <c r="U106" s="82">
        <f>SUM(T106:T$381)</f>
        <v>2344350.8388271523</v>
      </c>
      <c r="V106" s="68">
        <f>localspline(R106,'BBG rates'!$G$10:$G$27,'BBG rates'!$K$10:$K$27)</f>
        <v>1.0270015419268168</v>
      </c>
      <c r="W106" s="68">
        <f>locallinterp(R106,'BBG rates'!$G$10:$G$27,'BBG rates'!$J$10:$J$27)</f>
        <v>-0.36891666666666667</v>
      </c>
      <c r="X106" s="56">
        <f t="shared" si="37"/>
        <v>-0.36954193029132831</v>
      </c>
      <c r="Y106" s="66">
        <f t="shared" si="27"/>
        <v>-583.97266963723337</v>
      </c>
      <c r="Z106" s="72">
        <f t="shared" si="28"/>
        <v>-0.29891737702334037</v>
      </c>
      <c r="AA106" s="79">
        <f t="shared" si="29"/>
        <v>-755.99732672232096</v>
      </c>
      <c r="AB106" s="81">
        <f t="shared" si="38"/>
        <v>-0.38697142809932139</v>
      </c>
      <c r="AD106" s="95">
        <f>locallinterp(R106,'BBG rates'!$N$10:$N$369,'BBG rates'!$P$10:$P$369)</f>
        <v>7.2042038135620219</v>
      </c>
      <c r="AI106" s="185">
        <f t="shared" si="30"/>
        <v>85</v>
      </c>
      <c r="AJ106" s="127">
        <f>locallinterp(MIN(AI106,CAP_Senior*12),'BBG rates'!$X$24:$X$65,'BBG rates'!$Y$24:$Y$65)</f>
        <v>48.141999047644084</v>
      </c>
      <c r="AK106" s="127">
        <f>locallinterp(MIN(AI106,CAP_CB*12),'BBG rates'!$AA$25:$AA$40,'BBG rates'!$AC$25:$AC$40)</f>
        <v>9.0166666666666657</v>
      </c>
      <c r="AL106" s="144">
        <f t="shared" si="31"/>
        <v>15.667973171432827</v>
      </c>
      <c r="AM106" s="142">
        <f>(SUMPRODUCT(AL106:AL$381,G106:G$381)+SUMPRODUCT(AL106:AL$381,H106:H$381))/12</f>
        <v>3238786.5256627593</v>
      </c>
    </row>
    <row r="107" spans="1:39" x14ac:dyDescent="0.2">
      <c r="A107" s="7">
        <v>86</v>
      </c>
      <c r="B107" s="7">
        <v>43</v>
      </c>
      <c r="C107" s="7">
        <v>21.5</v>
      </c>
      <c r="D107" s="12">
        <f t="shared" si="23"/>
        <v>7.166666666666667</v>
      </c>
      <c r="E107" s="29">
        <f t="shared" si="39"/>
        <v>2201154.6088174502</v>
      </c>
      <c r="F107" s="2">
        <f t="shared" si="24"/>
        <v>1575.2979589648908</v>
      </c>
      <c r="G107" s="2">
        <f t="shared" si="32"/>
        <v>64168.10471971205</v>
      </c>
      <c r="H107" s="2">
        <f t="shared" si="33"/>
        <v>7229.6754859067769</v>
      </c>
      <c r="I107" s="2">
        <f t="shared" si="22"/>
        <v>72973.078164583712</v>
      </c>
      <c r="J107" s="2">
        <f t="shared" si="40"/>
        <v>522973.7268461833</v>
      </c>
      <c r="K107" s="2">
        <f t="shared" si="25"/>
        <v>68751.418635722541</v>
      </c>
      <c r="L107" s="2">
        <f t="shared" si="25"/>
        <v>492718.50022267824</v>
      </c>
      <c r="M107" s="2"/>
      <c r="N107" s="28">
        <f t="shared" si="41"/>
        <v>2918254.0851907148</v>
      </c>
      <c r="O107" s="2">
        <f t="shared" si="34"/>
        <v>2081.6665545109449</v>
      </c>
      <c r="P107" s="2">
        <f t="shared" si="35"/>
        <v>84794.496622817969</v>
      </c>
      <c r="R107">
        <f t="shared" si="36"/>
        <v>86</v>
      </c>
      <c r="S107" s="89">
        <f t="shared" si="26"/>
        <v>71397.780205618823</v>
      </c>
      <c r="T107" s="89">
        <f>IF(AND(S107=0,S106&gt;0),SUM($G107:$H$381),S107)</f>
        <v>71397.780205618823</v>
      </c>
      <c r="U107" s="82">
        <f>SUM(T107:T$381)</f>
        <v>2272552.3890230679</v>
      </c>
      <c r="V107" s="68">
        <f>localspline(R107,'BBG rates'!$G$10:$G$27,'BBG rates'!$K$10:$K$27)</f>
        <v>1.027026140195449</v>
      </c>
      <c r="W107" s="68">
        <f>locallinterp(R107,'BBG rates'!$G$10:$G$27,'BBG rates'!$J$10:$J$27)</f>
        <v>-0.36483333333333334</v>
      </c>
      <c r="X107" s="56">
        <f t="shared" si="37"/>
        <v>-0.36544481616829216</v>
      </c>
      <c r="Y107" s="66">
        <f t="shared" si="27"/>
        <v>-561.86222152679477</v>
      </c>
      <c r="Z107" s="72">
        <f t="shared" si="28"/>
        <v>-0.29668608261303753</v>
      </c>
      <c r="AA107" s="79">
        <f t="shared" si="29"/>
        <v>-732.84403617565101</v>
      </c>
      <c r="AB107" s="81">
        <f t="shared" si="38"/>
        <v>-0.38697142809932145</v>
      </c>
      <c r="AD107" s="95">
        <f>locallinterp(R107,'BBG rates'!$N$10:$N$369,'BBG rates'!$P$10:$P$369)</f>
        <v>7.2897893252449757</v>
      </c>
      <c r="AI107" s="185">
        <f t="shared" si="30"/>
        <v>86</v>
      </c>
      <c r="AJ107" s="127">
        <f>locallinterp(MIN(AI107,CAP_Senior*12),'BBG rates'!$X$24:$X$65,'BBG rates'!$Y$24:$Y$65)</f>
        <v>48.353868857274989</v>
      </c>
      <c r="AK107" s="127">
        <f>locallinterp(MIN(AI107,CAP_CB*12),'BBG rates'!$AA$25:$AA$40,'BBG rates'!$AC$25:$AC$40)</f>
        <v>9.0333333333333332</v>
      </c>
      <c r="AL107" s="144">
        <f t="shared" si="31"/>
        <v>15.717824372403417</v>
      </c>
      <c r="AM107" s="142">
        <f>(SUMPRODUCT(AL107:AL$381,G107:G$381)+SUMPRODUCT(AL107:AL$381,H107:H$381))/12</f>
        <v>3145041.8435560209</v>
      </c>
    </row>
    <row r="108" spans="1:39" x14ac:dyDescent="0.2">
      <c r="A108" s="7">
        <v>87</v>
      </c>
      <c r="B108" s="7">
        <v>43.5</v>
      </c>
      <c r="C108" s="7">
        <v>21.75</v>
      </c>
      <c r="D108" s="12">
        <f t="shared" si="23"/>
        <v>7.25</v>
      </c>
      <c r="E108" s="29">
        <f t="shared" si="39"/>
        <v>2130155.758754469</v>
      </c>
      <c r="F108" s="2">
        <f t="shared" si="24"/>
        <v>1525.8061285561384</v>
      </c>
      <c r="G108" s="2">
        <f t="shared" si="32"/>
        <v>64002.3697573545</v>
      </c>
      <c r="H108" s="2">
        <f t="shared" si="33"/>
        <v>6996.4803056265191</v>
      </c>
      <c r="I108" s="2">
        <f t="shared" si="22"/>
        <v>72524.656191537157</v>
      </c>
      <c r="J108" s="2">
        <f t="shared" si="40"/>
        <v>525803.75738864439</v>
      </c>
      <c r="K108" s="2">
        <f t="shared" si="25"/>
        <v>68281.607152042823</v>
      </c>
      <c r="L108" s="2">
        <f t="shared" si="25"/>
        <v>495041.65185231046</v>
      </c>
      <c r="M108" s="2"/>
      <c r="N108" s="28">
        <f t="shared" si="41"/>
        <v>2833400.8103420981</v>
      </c>
      <c r="O108" s="2">
        <f t="shared" si="34"/>
        <v>2022.8883287122417</v>
      </c>
      <c r="P108" s="2">
        <f t="shared" si="35"/>
        <v>84853.274848616682</v>
      </c>
      <c r="R108">
        <f t="shared" si="36"/>
        <v>87</v>
      </c>
      <c r="S108" s="89">
        <f t="shared" si="26"/>
        <v>70998.850062981015</v>
      </c>
      <c r="T108" s="89">
        <f>IF(AND(S108=0,S107&gt;0),SUM($G108:$H$381),S108)</f>
        <v>70998.850062981015</v>
      </c>
      <c r="U108" s="82">
        <f>SUM(T108:T$381)</f>
        <v>2201154.6088174493</v>
      </c>
      <c r="V108" s="68">
        <f>localspline(R108,'BBG rates'!$G$10:$G$27,'BBG rates'!$K$10:$K$27)</f>
        <v>1.0270419326415663</v>
      </c>
      <c r="W108" s="68">
        <f>locallinterp(R108,'BBG rates'!$G$10:$G$27,'BBG rates'!$J$10:$J$27)</f>
        <v>-0.36075000000000002</v>
      </c>
      <c r="X108" s="56">
        <f t="shared" si="37"/>
        <v>-0.36134785596120267</v>
      </c>
      <c r="Y108" s="66">
        <f t="shared" si="27"/>
        <v>-540.11893097507266</v>
      </c>
      <c r="Z108" s="72">
        <f t="shared" si="28"/>
        <v>-0.29445578905440722</v>
      </c>
      <c r="AA108" s="79">
        <f t="shared" si="29"/>
        <v>-709.8199520345762</v>
      </c>
      <c r="AB108" s="81">
        <f t="shared" si="38"/>
        <v>-0.38697142809932134</v>
      </c>
      <c r="AD108" s="95">
        <f>locallinterp(R108,'BBG rates'!$N$10:$N$369,'BBG rates'!$P$10:$P$369)</f>
        <v>7.3753761529651065</v>
      </c>
      <c r="AI108" s="185">
        <f t="shared" si="30"/>
        <v>87</v>
      </c>
      <c r="AJ108" s="127">
        <f>locallinterp(MIN(AI108,CAP_Senior*12),'BBG rates'!$X$24:$X$65,'BBG rates'!$Y$24:$Y$65)</f>
        <v>48.565738666905901</v>
      </c>
      <c r="AK108" s="127">
        <f>locallinterp(MIN(AI108,CAP_CB*12),'BBG rates'!$AA$25:$AA$40,'BBG rates'!$AC$25:$AC$40)</f>
        <v>9.0500000000000007</v>
      </c>
      <c r="AL108" s="144">
        <f t="shared" si="31"/>
        <v>15.767675573374003</v>
      </c>
      <c r="AM108" s="142">
        <f>(SUMPRODUCT(AL108:AL$381,G108:G$381)+SUMPRODUCT(AL108:AL$381,H108:H$381))/12</f>
        <v>3051523.6960684061</v>
      </c>
    </row>
    <row r="109" spans="1:39" x14ac:dyDescent="0.2">
      <c r="A109" s="7">
        <v>88</v>
      </c>
      <c r="B109" s="7">
        <v>44</v>
      </c>
      <c r="C109" s="7">
        <v>22</v>
      </c>
      <c r="D109" s="12">
        <f t="shared" si="23"/>
        <v>7.333333333333333</v>
      </c>
      <c r="E109" s="29">
        <f t="shared" si="39"/>
        <v>2059554.1061776732</v>
      </c>
      <c r="F109" s="2">
        <f t="shared" si="24"/>
        <v>1476.5908303155779</v>
      </c>
      <c r="G109" s="2">
        <f t="shared" si="32"/>
        <v>63837.062859342419</v>
      </c>
      <c r="H109" s="2">
        <f t="shared" si="33"/>
        <v>6764.5897174532565</v>
      </c>
      <c r="I109" s="2">
        <f t="shared" si="22"/>
        <v>72078.243407111251</v>
      </c>
      <c r="J109" s="2">
        <f t="shared" si="40"/>
        <v>528573.78498548246</v>
      </c>
      <c r="K109" s="2">
        <f t="shared" si="25"/>
        <v>67814.303890436408</v>
      </c>
      <c r="L109" s="2">
        <f t="shared" si="25"/>
        <v>497304.89519653365</v>
      </c>
      <c r="M109" s="2"/>
      <c r="N109" s="28">
        <f>IF($A109&lt;=$I$8,N108-P109,0)</f>
        <v>2748488.7165235309</v>
      </c>
      <c r="O109" s="2">
        <f t="shared" si="34"/>
        <v>1964.0693587619053</v>
      </c>
      <c r="P109" s="2">
        <f t="shared" si="35"/>
        <v>84912.093818567024</v>
      </c>
      <c r="R109">
        <f t="shared" si="36"/>
        <v>88</v>
      </c>
      <c r="S109" s="89">
        <f t="shared" si="26"/>
        <v>70601.652576795677</v>
      </c>
      <c r="T109" s="89">
        <f>IF(AND(S109=0,S108&gt;0),SUM($G109:$H$381),S109)</f>
        <v>70601.652576795677</v>
      </c>
      <c r="U109" s="82">
        <f>SUM(T109:T$381)</f>
        <v>2130155.758754469</v>
      </c>
      <c r="V109" s="68">
        <f>localspline(R109,'BBG rates'!$G$10:$G$27,'BBG rates'!$K$10:$K$27)</f>
        <v>1.0270490548348716</v>
      </c>
      <c r="W109" s="68">
        <f>locallinterp(R109,'BBG rates'!$G$10:$G$27,'BBG rates'!$J$10:$J$27)</f>
        <v>-0.35666666666666669</v>
      </c>
      <c r="X109" s="56">
        <f t="shared" si="37"/>
        <v>-0.35725104965780297</v>
      </c>
      <c r="Y109" s="66">
        <f t="shared" si="27"/>
        <v>-518.73952910343178</v>
      </c>
      <c r="Z109" s="72">
        <f t="shared" si="28"/>
        <v>-0.29222625264177626</v>
      </c>
      <c r="AA109" s="79">
        <f t="shared" si="29"/>
        <v>-686.92451336600845</v>
      </c>
      <c r="AB109" s="81">
        <f t="shared" si="38"/>
        <v>-0.38697142809932128</v>
      </c>
      <c r="AD109" s="95">
        <f>locallinterp(R109,'BBG rates'!$N$10:$N$369,'BBG rates'!$P$10:$P$369)</f>
        <v>7.4609635742013456</v>
      </c>
      <c r="AI109" s="185">
        <f t="shared" si="30"/>
        <v>88</v>
      </c>
      <c r="AJ109" s="127">
        <f>locallinterp(MIN(AI109,CAP_Senior*12),'BBG rates'!$X$24:$X$65,'BBG rates'!$Y$24:$Y$65)</f>
        <v>48.777608476536805</v>
      </c>
      <c r="AK109" s="127">
        <f>locallinterp(MIN(AI109,CAP_CB*12),'BBG rates'!$AA$25:$AA$40,'BBG rates'!$AC$25:$AC$40)</f>
        <v>9.0666666666666664</v>
      </c>
      <c r="AL109" s="144">
        <f t="shared" si="31"/>
        <v>15.817526774344589</v>
      </c>
      <c r="AM109" s="142">
        <f>(SUMPRODUCT(AL109:AL$381,G109:G$381)+SUMPRODUCT(AL109:AL$381,H109:H$381))/12</f>
        <v>2958233.1265787645</v>
      </c>
    </row>
    <row r="110" spans="1:39" x14ac:dyDescent="0.2">
      <c r="A110" s="7">
        <v>89</v>
      </c>
      <c r="B110" s="7">
        <v>44.5</v>
      </c>
      <c r="C110" s="7">
        <v>22.25</v>
      </c>
      <c r="D110" s="12">
        <f t="shared" si="23"/>
        <v>7.416666666666667</v>
      </c>
      <c r="E110" s="29">
        <f t="shared" si="39"/>
        <v>1989347.9252048724</v>
      </c>
      <c r="F110" s="2">
        <f t="shared" si="24"/>
        <v>1427.6508631927138</v>
      </c>
      <c r="G110" s="2">
        <f t="shared" si="32"/>
        <v>63672.182920060681</v>
      </c>
      <c r="H110" s="2">
        <f t="shared" si="33"/>
        <v>6533.9980527401276</v>
      </c>
      <c r="I110" s="2">
        <f t="shared" si="22"/>
        <v>71633.831835993522</v>
      </c>
      <c r="J110" s="2">
        <f t="shared" si="40"/>
        <v>531284.25278361863</v>
      </c>
      <c r="K110" s="2">
        <f t="shared" si="25"/>
        <v>67349.496793666331</v>
      </c>
      <c r="L110" s="2">
        <f t="shared" si="25"/>
        <v>499508.7678863586</v>
      </c>
      <c r="M110" s="2"/>
      <c r="N110" s="28">
        <f t="shared" si="41"/>
        <v>2663517.7629626188</v>
      </c>
      <c r="O110" s="2">
        <f t="shared" si="34"/>
        <v>1905.209616416724</v>
      </c>
      <c r="P110" s="2">
        <f t="shared" si="35"/>
        <v>84970.953560912181</v>
      </c>
      <c r="R110">
        <f t="shared" si="36"/>
        <v>89</v>
      </c>
      <c r="S110" s="89">
        <f t="shared" si="26"/>
        <v>70206.180972800808</v>
      </c>
      <c r="T110" s="89">
        <f>IF(AND(S110=0,S109&gt;0),SUM($G110:$H$381),S110)</f>
        <v>70206.180972800808</v>
      </c>
      <c r="U110" s="82">
        <f>SUM(T110:T$381)</f>
        <v>2059554.1061776732</v>
      </c>
      <c r="V110" s="68">
        <f>localspline(R110,'BBG rates'!$G$10:$G$27,'BBG rates'!$K$10:$K$27)</f>
        <v>1.0270474635115292</v>
      </c>
      <c r="W110" s="68">
        <f>locallinterp(R110,'BBG rates'!$G$10:$G$27,'BBG rates'!$J$10:$J$27)</f>
        <v>-0.35258333333333336</v>
      </c>
      <c r="X110" s="56">
        <f t="shared" si="37"/>
        <v>-0.35315439724623587</v>
      </c>
      <c r="Y110" s="66">
        <f t="shared" si="27"/>
        <v>-497.72076702790201</v>
      </c>
      <c r="Z110" s="72">
        <f t="shared" si="28"/>
        <v>-0.28999719824887071</v>
      </c>
      <c r="AA110" s="79">
        <f t="shared" si="29"/>
        <v>-664.15716142949611</v>
      </c>
      <c r="AB110" s="81">
        <f t="shared" si="38"/>
        <v>-0.38697142809932122</v>
      </c>
      <c r="AD110" s="95">
        <f>locallinterp(R110,'BBG rates'!$N$10:$N$369,'BBG rates'!$P$10:$P$369)</f>
        <v>7.5465508628273064</v>
      </c>
      <c r="AI110" s="185">
        <f t="shared" si="30"/>
        <v>89</v>
      </c>
      <c r="AJ110" s="127">
        <f>locallinterp(MIN(AI110,CAP_Senior*12),'BBG rates'!$X$24:$X$65,'BBG rates'!$Y$24:$Y$65)</f>
        <v>48.989478286167717</v>
      </c>
      <c r="AK110" s="127">
        <f>locallinterp(MIN(AI110,CAP_CB*12),'BBG rates'!$AA$25:$AA$40,'BBG rates'!$AC$25:$AC$40)</f>
        <v>9.0833333333333321</v>
      </c>
      <c r="AL110" s="144">
        <f t="shared" si="31"/>
        <v>15.867377975315179</v>
      </c>
      <c r="AM110" s="142">
        <f>(SUMPRODUCT(AL110:AL$381,G110:G$381)+SUMPRODUCT(AL110:AL$381,H110:H$381))/12</f>
        <v>2865171.165749894</v>
      </c>
    </row>
    <row r="111" spans="1:39" x14ac:dyDescent="0.2">
      <c r="A111" s="7">
        <v>90</v>
      </c>
      <c r="B111" s="7">
        <v>45</v>
      </c>
      <c r="C111" s="7">
        <v>22.5</v>
      </c>
      <c r="D111" s="12">
        <f t="shared" si="23"/>
        <v>7.5</v>
      </c>
      <c r="E111" s="29">
        <f t="shared" si="39"/>
        <v>1919535.4967031146</v>
      </c>
      <c r="F111" s="2">
        <f t="shared" si="24"/>
        <v>1378.9850308328641</v>
      </c>
      <c r="G111" s="2">
        <f t="shared" si="32"/>
        <v>63507.72883674976</v>
      </c>
      <c r="H111" s="2">
        <f t="shared" si="33"/>
        <v>6304.6996650080928</v>
      </c>
      <c r="I111" s="2">
        <f t="shared" si="22"/>
        <v>71191.413532590726</v>
      </c>
      <c r="J111" s="2">
        <f t="shared" si="40"/>
        <v>533935.60149443045</v>
      </c>
      <c r="K111" s="2">
        <f t="shared" si="25"/>
        <v>66887.173859213901</v>
      </c>
      <c r="L111" s="2">
        <f t="shared" si="25"/>
        <v>501653.80394410429</v>
      </c>
      <c r="M111" s="2"/>
      <c r="N111" s="28">
        <f t="shared" si="41"/>
        <v>2578487.9088587039</v>
      </c>
      <c r="O111" s="2">
        <f t="shared" si="34"/>
        <v>1846.309073413908</v>
      </c>
      <c r="P111" s="2">
        <f t="shared" si="35"/>
        <v>85029.854103915</v>
      </c>
      <c r="R111">
        <f t="shared" si="36"/>
        <v>90</v>
      </c>
      <c r="S111" s="89">
        <f t="shared" si="26"/>
        <v>69812.428501757851</v>
      </c>
      <c r="T111" s="89">
        <f>IF(AND(S111=0,S110&gt;0),SUM($G111:$H$381),S111)</f>
        <v>69812.428501757851</v>
      </c>
      <c r="U111" s="82">
        <f>SUM(T111:T$381)</f>
        <v>1989347.9252048726</v>
      </c>
      <c r="V111" s="68">
        <f>localspline(R111,'BBG rates'!$G$10:$G$27,'BBG rates'!$K$10:$K$27)</f>
        <v>1.0270374730312142</v>
      </c>
      <c r="W111" s="68">
        <f>locallinterp(R111,'BBG rates'!$G$10:$G$27,'BBG rates'!$J$10:$J$27)</f>
        <v>-0.34850000000000003</v>
      </c>
      <c r="X111" s="56">
        <f t="shared" si="37"/>
        <v>-0.34905789871437776</v>
      </c>
      <c r="Y111" s="66">
        <f t="shared" si="27"/>
        <v>-477.05941575756066</v>
      </c>
      <c r="Z111" s="72">
        <f t="shared" si="28"/>
        <v>-0.28776831425810895</v>
      </c>
      <c r="AA111" s="79">
        <f t="shared" si="29"/>
        <v>-641.51733966912605</v>
      </c>
      <c r="AB111" s="81">
        <f t="shared" si="38"/>
        <v>-0.38697142809932128</v>
      </c>
      <c r="AD111" s="95">
        <f>locallinterp(R111,'BBG rates'!$N$10:$N$369,'BBG rates'!$P$10:$P$369)</f>
        <v>7.6321373189132409</v>
      </c>
      <c r="AI111" s="185">
        <f t="shared" si="30"/>
        <v>90</v>
      </c>
      <c r="AJ111" s="127">
        <f>locallinterp(MIN(AI111,CAP_Senior*12),'BBG rates'!$X$24:$X$65,'BBG rates'!$Y$24:$Y$65)</f>
        <v>49.201348095798622</v>
      </c>
      <c r="AK111" s="127">
        <f>locallinterp(MIN(AI111,CAP_CB*12),'BBG rates'!$AA$25:$AA$40,'BBG rates'!$AC$25:$AC$40)</f>
        <v>9.1</v>
      </c>
      <c r="AL111" s="144">
        <f t="shared" si="31"/>
        <v>15.917229176285765</v>
      </c>
      <c r="AM111" s="142">
        <f>(SUMPRODUCT(AL111:AL$381,G111:G$381)+SUMPRODUCT(AL111:AL$381,H111:H$381))/12</f>
        <v>2772338.8316083266</v>
      </c>
    </row>
    <row r="112" spans="1:39" x14ac:dyDescent="0.2">
      <c r="A112" s="7">
        <v>91</v>
      </c>
      <c r="B112" s="7">
        <v>45.5</v>
      </c>
      <c r="C112" s="7">
        <v>22.75</v>
      </c>
      <c r="D112" s="12">
        <f t="shared" si="23"/>
        <v>7.583333333333333</v>
      </c>
      <c r="E112" s="29">
        <f t="shared" si="39"/>
        <v>1850115.1082637522</v>
      </c>
      <c r="F112" s="2">
        <f t="shared" si="24"/>
        <v>1330.5921415598129</v>
      </c>
      <c r="G112" s="2">
        <f t="shared" si="32"/>
        <v>63343.699509498336</v>
      </c>
      <c r="H112" s="2">
        <f t="shared" si="33"/>
        <v>6076.6889298640408</v>
      </c>
      <c r="I112" s="2">
        <f t="shared" si="22"/>
        <v>70750.980580922187</v>
      </c>
      <c r="J112" s="2">
        <f t="shared" si="40"/>
        <v>536528.26940532657</v>
      </c>
      <c r="K112" s="2">
        <f t="shared" si="25"/>
        <v>66427.323139039232</v>
      </c>
      <c r="L112" s="2">
        <f t="shared" si="25"/>
        <v>503740.5338043808</v>
      </c>
      <c r="M112" s="2"/>
      <c r="N112" s="28">
        <f t="shared" si="41"/>
        <v>2493399.1133828461</v>
      </c>
      <c r="O112" s="2">
        <f t="shared" si="34"/>
        <v>1787.3677014710763</v>
      </c>
      <c r="P112" s="2">
        <f t="shared" si="35"/>
        <v>85088.795475857827</v>
      </c>
      <c r="R112">
        <f t="shared" si="36"/>
        <v>91</v>
      </c>
      <c r="S112" s="89">
        <f t="shared" si="26"/>
        <v>69420.388439362374</v>
      </c>
      <c r="T112" s="89">
        <f>IF(AND(S112=0,S111&gt;0),SUM($G112:$H$381),S112)</f>
        <v>69420.388439362374</v>
      </c>
      <c r="U112" s="82">
        <f>SUM(T112:T$381)</f>
        <v>1919535.4967031144</v>
      </c>
      <c r="V112" s="68">
        <f>localspline(R112,'BBG rates'!$G$10:$G$27,'BBG rates'!$K$10:$K$27)</f>
        <v>1.0270191295380109</v>
      </c>
      <c r="W112" s="68">
        <f>locallinterp(R112,'BBG rates'!$G$10:$G$27,'BBG rates'!$J$10:$J$27)</f>
        <v>-0.34441666666666665</v>
      </c>
      <c r="X112" s="56">
        <f t="shared" si="37"/>
        <v>-0.34496155404997175</v>
      </c>
      <c r="Y112" s="66">
        <f t="shared" si="27"/>
        <v>-456.75226609341786</v>
      </c>
      <c r="Z112" s="72">
        <f t="shared" si="28"/>
        <v>-0.28553924647577067</v>
      </c>
      <c r="AA112" s="79">
        <f t="shared" si="29"/>
        <v>-619.00449370545357</v>
      </c>
      <c r="AB112" s="81">
        <f t="shared" si="38"/>
        <v>-0.38697142809932134</v>
      </c>
      <c r="AD112" s="95">
        <f>locallinterp(R112,'BBG rates'!$N$10:$N$369,'BBG rates'!$P$10:$P$369)</f>
        <v>7.7177222463747421</v>
      </c>
      <c r="AI112" s="185">
        <f t="shared" si="30"/>
        <v>91</v>
      </c>
      <c r="AJ112" s="127">
        <f>locallinterp(MIN(AI112,CAP_Senior*12),'BBG rates'!$X$24:$X$65,'BBG rates'!$Y$24:$Y$65)</f>
        <v>49.413217905429534</v>
      </c>
      <c r="AK112" s="127">
        <f>locallinterp(MIN(AI112,CAP_CB*12),'BBG rates'!$AA$25:$AA$40,'BBG rates'!$AC$25:$AC$40)</f>
        <v>9.1166666666666671</v>
      </c>
      <c r="AL112" s="144">
        <f t="shared" si="31"/>
        <v>15.967080377256355</v>
      </c>
      <c r="AM112" s="142">
        <f>(SUMPRODUCT(AL112:AL$381,G112:G$381)+SUMPRODUCT(AL112:AL$381,H112:H$381))/12</f>
        <v>2679737.1296236976</v>
      </c>
    </row>
    <row r="113" spans="1:39" x14ac:dyDescent="0.2">
      <c r="A113" s="7">
        <v>92</v>
      </c>
      <c r="B113" s="7">
        <v>46</v>
      </c>
      <c r="C113" s="7">
        <v>23</v>
      </c>
      <c r="D113" s="12">
        <f t="shared" si="23"/>
        <v>7.666666666666667</v>
      </c>
      <c r="E113" s="29">
        <f t="shared" si="39"/>
        <v>1781085.0541775969</v>
      </c>
      <c r="F113" s="2">
        <f t="shared" si="24"/>
        <v>1282.4710083585278</v>
      </c>
      <c r="G113" s="2">
        <f t="shared" si="32"/>
        <v>63180.093841236019</v>
      </c>
      <c r="H113" s="2">
        <f t="shared" si="33"/>
        <v>5849.9602449191816</v>
      </c>
      <c r="I113" s="2">
        <f t="shared" si="22"/>
        <v>70312.525094513738</v>
      </c>
      <c r="J113" s="2">
        <f t="shared" si="40"/>
        <v>539062.69239127205</v>
      </c>
      <c r="K113" s="2">
        <f t="shared" si="25"/>
        <v>65969.932739342737</v>
      </c>
      <c r="L113" s="2">
        <f t="shared" si="25"/>
        <v>505769.4843349611</v>
      </c>
      <c r="M113" s="2"/>
      <c r="N113" s="28">
        <f t="shared" si="41"/>
        <v>2408251.3356778035</v>
      </c>
      <c r="O113" s="2">
        <f t="shared" si="34"/>
        <v>1728.3854722862427</v>
      </c>
      <c r="P113" s="2">
        <f t="shared" si="35"/>
        <v>85147.777705042652</v>
      </c>
      <c r="R113">
        <f t="shared" si="36"/>
        <v>92</v>
      </c>
      <c r="S113" s="89">
        <f t="shared" si="26"/>
        <v>69030.0540861552</v>
      </c>
      <c r="T113" s="89">
        <f>IF(AND(S113=0,S112&gt;0),SUM($G113:$H$381),S113)</f>
        <v>69030.0540861552</v>
      </c>
      <c r="U113" s="82">
        <f>SUM(T113:T$381)</f>
        <v>1850115.1082637524</v>
      </c>
      <c r="V113" s="68">
        <f>localspline(R113,'BBG rates'!$G$10:$G$27,'BBG rates'!$K$10:$K$27)</f>
        <v>1.0269926579937489</v>
      </c>
      <c r="W113" s="68">
        <f>locallinterp(R113,'BBG rates'!$G$10:$G$27,'BBG rates'!$J$10:$J$27)</f>
        <v>-0.34033333333333332</v>
      </c>
      <c r="X113" s="56">
        <f t="shared" si="37"/>
        <v>-0.34086536324116068</v>
      </c>
      <c r="Y113" s="66">
        <f t="shared" si="27"/>
        <v>-436.79612852775523</v>
      </c>
      <c r="Z113" s="72">
        <f t="shared" si="28"/>
        <v>-0.28330959078821955</v>
      </c>
      <c r="AA113" s="79">
        <f t="shared" si="29"/>
        <v>-596.61807132746219</v>
      </c>
      <c r="AB113" s="81">
        <f t="shared" si="38"/>
        <v>-0.38697142809932128</v>
      </c>
      <c r="AD113" s="95">
        <f>locallinterp(R113,'BBG rates'!$N$10:$N$369,'BBG rates'!$P$10:$P$369)</f>
        <v>7.8033049678742215</v>
      </c>
      <c r="AI113" s="185">
        <f t="shared" si="30"/>
        <v>92</v>
      </c>
      <c r="AJ113" s="127">
        <f>locallinterp(MIN(AI113,CAP_Senior*12),'BBG rates'!$X$24:$X$65,'BBG rates'!$Y$24:$Y$65)</f>
        <v>49.625087715060445</v>
      </c>
      <c r="AK113" s="127">
        <f>locallinterp(MIN(AI113,CAP_CB*12),'BBG rates'!$AA$25:$AA$40,'BBG rates'!$AC$25:$AC$40)</f>
        <v>9.1333333333333329</v>
      </c>
      <c r="AL113" s="144">
        <f t="shared" si="31"/>
        <v>16.016931578226941</v>
      </c>
      <c r="AM113" s="142">
        <f>(SUMPRODUCT(AL113:AL$381,G113:G$381)+SUMPRODUCT(AL113:AL$381,H113:H$381))/12</f>
        <v>2587367.0527877258</v>
      </c>
    </row>
    <row r="114" spans="1:39" x14ac:dyDescent="0.2">
      <c r="A114" s="7">
        <v>93</v>
      </c>
      <c r="B114" s="7">
        <v>46.5</v>
      </c>
      <c r="C114" s="7">
        <v>23.25</v>
      </c>
      <c r="D114" s="12">
        <f t="shared" si="23"/>
        <v>7.75</v>
      </c>
      <c r="E114" s="29">
        <f t="shared" si="39"/>
        <v>1712443.6354101633</v>
      </c>
      <c r="F114" s="2">
        <f t="shared" si="24"/>
        <v>1234.6204488579378</v>
      </c>
      <c r="G114" s="2">
        <f t="shared" si="32"/>
        <v>63016.910737725913</v>
      </c>
      <c r="H114" s="2">
        <f t="shared" si="33"/>
        <v>5624.5080297077366</v>
      </c>
      <c r="I114" s="2">
        <f t="shared" si="22"/>
        <v>69876.039216291596</v>
      </c>
      <c r="J114" s="2">
        <f t="shared" si="40"/>
        <v>541539.30392625986</v>
      </c>
      <c r="K114" s="2">
        <f t="shared" si="25"/>
        <v>65514.990820327461</v>
      </c>
      <c r="L114" s="2">
        <f t="shared" si="25"/>
        <v>507741.17885753786</v>
      </c>
      <c r="M114" s="2"/>
      <c r="N114" s="28">
        <f t="shared" si="41"/>
        <v>2323044.5348580126</v>
      </c>
      <c r="O114" s="2">
        <f t="shared" si="34"/>
        <v>1669.3623575378026</v>
      </c>
      <c r="P114" s="2">
        <f t="shared" si="35"/>
        <v>85206.800819791111</v>
      </c>
      <c r="R114">
        <f t="shared" si="36"/>
        <v>93</v>
      </c>
      <c r="S114" s="89">
        <f t="shared" si="26"/>
        <v>68641.418767433643</v>
      </c>
      <c r="T114" s="89">
        <f>IF(AND(S114=0,S113&gt;0),SUM($G114:$H$381),S114)</f>
        <v>68641.418767433643</v>
      </c>
      <c r="U114" s="82">
        <f>SUM(T114:T$381)</f>
        <v>1781085.0541775972</v>
      </c>
      <c r="V114" s="68">
        <f>localspline(R114,'BBG rates'!$G$10:$G$27,'BBG rates'!$K$10:$K$27)</f>
        <v>1.0269580747320219</v>
      </c>
      <c r="W114" s="68">
        <f>locallinterp(R114,'BBG rates'!$G$10:$G$27,'BBG rates'!$J$10:$J$27)</f>
        <v>-0.33624999999999999</v>
      </c>
      <c r="X114" s="56">
        <f t="shared" si="37"/>
        <v>-0.33676932627555445</v>
      </c>
      <c r="Y114" s="66">
        <f t="shared" si="27"/>
        <v>-417.18783314389333</v>
      </c>
      <c r="Z114" s="72">
        <f t="shared" si="28"/>
        <v>-0.28107888424443156</v>
      </c>
      <c r="AA114" s="79">
        <f t="shared" si="29"/>
        <v>-574.35752248455151</v>
      </c>
      <c r="AB114" s="81">
        <f t="shared" si="38"/>
        <v>-0.38697142809932128</v>
      </c>
      <c r="AD114" s="95">
        <f>locallinterp(R114,'BBG rates'!$N$10:$N$369,'BBG rates'!$P$10:$P$369)</f>
        <v>7.8888848074352236</v>
      </c>
      <c r="AI114" s="185">
        <f t="shared" si="30"/>
        <v>93</v>
      </c>
      <c r="AJ114" s="127">
        <f>locallinterp(MIN(AI114,CAP_Senior*12),'BBG rates'!$X$24:$X$65,'BBG rates'!$Y$24:$Y$65)</f>
        <v>49.83695752469135</v>
      </c>
      <c r="AK114" s="127">
        <f>locallinterp(MIN(AI114,CAP_CB*12),'BBG rates'!$AA$25:$AA$40,'BBG rates'!$AC$25:$AC$40)</f>
        <v>9.1499999999999986</v>
      </c>
      <c r="AL114" s="144">
        <f t="shared" si="31"/>
        <v>16.066782779197528</v>
      </c>
      <c r="AM114" s="142">
        <f>(SUMPRODUCT(AL114:AL$381,G114:G$381)+SUMPRODUCT(AL114:AL$381,H114:H$381))/12</f>
        <v>2495229.5816927883</v>
      </c>
    </row>
    <row r="115" spans="1:39" x14ac:dyDescent="0.2">
      <c r="A115" s="7">
        <v>94</v>
      </c>
      <c r="B115" s="7">
        <v>47</v>
      </c>
      <c r="C115" s="7">
        <v>23.5</v>
      </c>
      <c r="D115" s="12">
        <f t="shared" si="23"/>
        <v>7.833333333333333</v>
      </c>
      <c r="E115" s="29">
        <f t="shared" si="39"/>
        <v>1644189.159577</v>
      </c>
      <c r="F115" s="2">
        <f t="shared" si="24"/>
        <v>1187.0392853137716</v>
      </c>
      <c r="G115" s="2">
        <f t="shared" si="32"/>
        <v>62854.149107557379</v>
      </c>
      <c r="H115" s="2">
        <f t="shared" si="33"/>
        <v>5400.3267256059116</v>
      </c>
      <c r="I115" s="2">
        <f t="shared" si="22"/>
        <v>69441.515118477066</v>
      </c>
      <c r="J115" s="2">
        <f t="shared" si="40"/>
        <v>543958.53509473696</v>
      </c>
      <c r="K115" s="2">
        <f t="shared" si="25"/>
        <v>65062.485595962709</v>
      </c>
      <c r="L115" s="2">
        <f t="shared" si="25"/>
        <v>509656.13716837449</v>
      </c>
      <c r="M115" s="2"/>
      <c r="N115" s="28">
        <f t="shared" si="41"/>
        <v>2237778.6700095683</v>
      </c>
      <c r="O115" s="2">
        <f t="shared" si="34"/>
        <v>1610.2983288845201</v>
      </c>
      <c r="P115" s="2">
        <f t="shared" si="35"/>
        <v>85265.864848444398</v>
      </c>
      <c r="R115">
        <f t="shared" si="36"/>
        <v>94</v>
      </c>
      <c r="S115" s="89">
        <f t="shared" si="26"/>
        <v>68254.475833163291</v>
      </c>
      <c r="T115" s="89">
        <f>IF(AND(S115=0,S114&gt;0),SUM($G115:$H$381),S115)</f>
        <v>68254.475833163291</v>
      </c>
      <c r="U115" s="82">
        <f>SUM(T115:T$381)</f>
        <v>1712443.6354101631</v>
      </c>
      <c r="V115" s="68">
        <f>localspline(R115,'BBG rates'!$G$10:$G$27,'BBG rates'!$K$10:$K$27)</f>
        <v>1.026915604716566</v>
      </c>
      <c r="W115" s="68">
        <f>locallinterp(R115,'BBG rates'!$G$10:$G$27,'BBG rates'!$J$10:$J$27)</f>
        <v>-0.33216666666666667</v>
      </c>
      <c r="X115" s="56">
        <f t="shared" si="37"/>
        <v>-0.3326734431414291</v>
      </c>
      <c r="Y115" s="66">
        <f t="shared" si="27"/>
        <v>-397.92422951647097</v>
      </c>
      <c r="Z115" s="72">
        <f t="shared" si="28"/>
        <v>-0.27884659415688889</v>
      </c>
      <c r="AA115" s="79">
        <f t="shared" si="29"/>
        <v>-552.22229927855369</v>
      </c>
      <c r="AB115" s="81">
        <f t="shared" si="38"/>
        <v>-0.38697142809932139</v>
      </c>
      <c r="AD115" s="95">
        <f>locallinterp(R115,'BBG rates'!$N$10:$N$369,'BBG rates'!$P$10:$P$369)</f>
        <v>7.9744611078282706</v>
      </c>
      <c r="AI115" s="185">
        <f t="shared" si="30"/>
        <v>94</v>
      </c>
      <c r="AJ115" s="127">
        <f>locallinterp(MIN(AI115,CAP_Senior*12),'BBG rates'!$X$24:$X$65,'BBG rates'!$Y$24:$Y$65)</f>
        <v>50.048827334322262</v>
      </c>
      <c r="AK115" s="127">
        <f>locallinterp(MIN(AI115,CAP_CB*12),'BBG rates'!$AA$25:$AA$40,'BBG rates'!$AC$25:$AC$40)</f>
        <v>9.1666666666666661</v>
      </c>
      <c r="AL115" s="144">
        <f t="shared" si="31"/>
        <v>16.116633980168118</v>
      </c>
      <c r="AM115" s="142">
        <f>(SUMPRODUCT(AL115:AL$381,G115:G$381)+SUMPRODUCT(AL115:AL$381,H115:H$381))/12</f>
        <v>2403325.6846100972</v>
      </c>
    </row>
    <row r="116" spans="1:39" x14ac:dyDescent="0.2">
      <c r="A116" s="7">
        <v>95</v>
      </c>
      <c r="B116" s="7">
        <v>47.5</v>
      </c>
      <c r="C116" s="7">
        <v>23.75</v>
      </c>
      <c r="D116" s="12">
        <f t="shared" si="23"/>
        <v>7.916666666666667</v>
      </c>
      <c r="E116" s="29">
        <f t="shared" si="39"/>
        <v>1576319.9409191101</v>
      </c>
      <c r="F116" s="2">
        <f t="shared" si="24"/>
        <v>1139.726344591458</v>
      </c>
      <c r="G116" s="2">
        <f t="shared" si="32"/>
        <v>62691.807862138652</v>
      </c>
      <c r="H116" s="2">
        <f t="shared" si="33"/>
        <v>5177.4107957511706</v>
      </c>
      <c r="I116" s="2">
        <f t="shared" si="22"/>
        <v>69008.945002481283</v>
      </c>
      <c r="J116" s="2">
        <f t="shared" si="40"/>
        <v>546320.8146029769</v>
      </c>
      <c r="K116" s="2">
        <f t="shared" si="25"/>
        <v>64612.405333748444</v>
      </c>
      <c r="L116" s="2">
        <f t="shared" si="25"/>
        <v>511514.87555884192</v>
      </c>
      <c r="M116" s="2"/>
      <c r="N116" s="28">
        <f t="shared" si="41"/>
        <v>2152453.7001902051</v>
      </c>
      <c r="O116" s="2">
        <f t="shared" si="34"/>
        <v>1551.1933579655122</v>
      </c>
      <c r="P116" s="2">
        <f t="shared" si="35"/>
        <v>85324.96981936341</v>
      </c>
      <c r="R116">
        <f t="shared" si="36"/>
        <v>95</v>
      </c>
      <c r="S116" s="89">
        <f t="shared" si="26"/>
        <v>67869.218657889825</v>
      </c>
      <c r="T116" s="89">
        <f>IF(AND(S116=0,S115&gt;0),SUM($G116:$H$381),S116)</f>
        <v>67869.218657889825</v>
      </c>
      <c r="U116" s="82">
        <f>SUM(T116:T$381)</f>
        <v>1644189.159577</v>
      </c>
      <c r="V116" s="68">
        <f>localspline(R116,'BBG rates'!$G$10:$G$27,'BBG rates'!$K$10:$K$27)</f>
        <v>1.026865338790353</v>
      </c>
      <c r="W116" s="68">
        <f>locallinterp(R116,'BBG rates'!$G$10:$G$27,'BBG rates'!$J$10:$J$27)</f>
        <v>-0.32808333333333334</v>
      </c>
      <c r="X116" s="56">
        <f t="shared" si="37"/>
        <v>-0.32857771382652778</v>
      </c>
      <c r="Y116" s="66">
        <f t="shared" si="27"/>
        <v>-379.00218661211107</v>
      </c>
      <c r="Z116" s="72">
        <f t="shared" si="28"/>
        <v>-0.27661210468723696</v>
      </c>
      <c r="AA116" s="79">
        <f t="shared" si="29"/>
        <v>-530.2118559557789</v>
      </c>
      <c r="AB116" s="81">
        <f t="shared" si="38"/>
        <v>-0.38697142809932139</v>
      </c>
      <c r="AD116" s="95">
        <f>locallinterp(R116,'BBG rates'!$N$10:$N$369,'BBG rates'!$P$10:$P$369)</f>
        <v>8.0600332193941338</v>
      </c>
      <c r="AI116" s="185">
        <f t="shared" si="30"/>
        <v>95</v>
      </c>
      <c r="AJ116" s="127">
        <f>locallinterp(MIN(AI116,CAP_Senior*12),'BBG rates'!$X$24:$X$65,'BBG rates'!$Y$24:$Y$65)</f>
        <v>50.260697143953166</v>
      </c>
      <c r="AK116" s="127">
        <f>locallinterp(MIN(AI116,CAP_CB*12),'BBG rates'!$AA$25:$AA$40,'BBG rates'!$AC$25:$AC$40)</f>
        <v>9.1833333333333336</v>
      </c>
      <c r="AL116" s="144">
        <f t="shared" si="31"/>
        <v>16.166485181138704</v>
      </c>
      <c r="AM116" s="142">
        <f>(SUMPRODUCT(AL116:AL$381,G116:G$381)+SUMPRODUCT(AL116:AL$381,H116:H$381))/12</f>
        <v>2311656.3175674872</v>
      </c>
    </row>
    <row r="117" spans="1:39" x14ac:dyDescent="0.2">
      <c r="A117" s="7">
        <v>96</v>
      </c>
      <c r="B117" s="7">
        <v>48</v>
      </c>
      <c r="C117" s="7">
        <v>24</v>
      </c>
      <c r="D117" s="12">
        <f t="shared" si="23"/>
        <v>8</v>
      </c>
      <c r="E117" s="29">
        <f t="shared" si="39"/>
        <v>1508834.3002784587</v>
      </c>
      <c r="F117" s="2">
        <f t="shared" si="24"/>
        <v>1092.6804581490881</v>
      </c>
      <c r="G117" s="2">
        <f t="shared" si="32"/>
        <v>62529.885915689651</v>
      </c>
      <c r="H117" s="2">
        <f t="shared" si="33"/>
        <v>4955.7547249617801</v>
      </c>
      <c r="I117" s="2">
        <f t="shared" si="22"/>
        <v>68578.321098800516</v>
      </c>
      <c r="J117" s="2">
        <f t="shared" si="40"/>
        <v>548626.56879040413</v>
      </c>
      <c r="K117" s="2">
        <f t="shared" si="25"/>
        <v>64164.738354480862</v>
      </c>
      <c r="L117" s="2">
        <f t="shared" si="25"/>
        <v>513317.90683584689</v>
      </c>
      <c r="M117" s="2"/>
      <c r="N117" s="28">
        <f t="shared" si="41"/>
        <v>2067069.5844292764</v>
      </c>
      <c r="O117" s="2">
        <f t="shared" si="34"/>
        <v>1492.0474164002374</v>
      </c>
      <c r="P117" s="2">
        <f t="shared" si="35"/>
        <v>85384.115760928704</v>
      </c>
      <c r="R117">
        <f t="shared" si="36"/>
        <v>96</v>
      </c>
      <c r="S117" s="89">
        <f t="shared" si="26"/>
        <v>67485.640640651429</v>
      </c>
      <c r="T117" s="89">
        <f>IF(AND(S117=0,S116&gt;0),SUM($G117:$H$381),S117)</f>
        <v>67485.640640651429</v>
      </c>
      <c r="U117" s="82">
        <f>SUM(T117:T$381)</f>
        <v>1576319.9409191101</v>
      </c>
      <c r="V117" s="68">
        <f>localspline(R117,'BBG rates'!$G$10:$G$27,'BBG rates'!$K$10:$K$27)</f>
        <v>1.026807427406311</v>
      </c>
      <c r="W117" s="68">
        <f>locallinterp(R117,'BBG rates'!$G$10:$G$27,'BBG rates'!$J$10:$J$27)</f>
        <v>-0.32400000000000001</v>
      </c>
      <c r="X117" s="56">
        <f t="shared" si="37"/>
        <v>-0.32448213831872685</v>
      </c>
      <c r="Y117" s="66">
        <f t="shared" si="27"/>
        <v>-360.41859269060927</v>
      </c>
      <c r="Z117" s="72">
        <f t="shared" si="28"/>
        <v>-0.27437470021254096</v>
      </c>
      <c r="AA117" s="79">
        <f t="shared" si="29"/>
        <v>-508.32564889908826</v>
      </c>
      <c r="AB117" s="81">
        <f t="shared" si="38"/>
        <v>-0.38697142809932139</v>
      </c>
      <c r="AD117" s="95">
        <f>locallinterp(R117,'BBG rates'!$N$10:$N$369,'BBG rates'!$P$10:$P$369)</f>
        <v>8.1456005050113269</v>
      </c>
      <c r="AI117" s="185">
        <f t="shared" si="30"/>
        <v>96</v>
      </c>
      <c r="AJ117" s="127">
        <f>locallinterp(MIN(AI117,CAP_Senior*12),'BBG rates'!$X$24:$X$65,'BBG rates'!$Y$24:$Y$65)</f>
        <v>50.472566953584078</v>
      </c>
      <c r="AK117" s="127">
        <f>locallinterp(MIN(AI117,CAP_CB*12),'BBG rates'!$AA$25:$AA$40,'BBG rates'!$AC$25:$AC$40)</f>
        <v>9.1999999999999993</v>
      </c>
      <c r="AL117" s="144">
        <f t="shared" si="31"/>
        <v>16.216336382109294</v>
      </c>
      <c r="AM117" s="142">
        <f>(SUMPRODUCT(AL117:AL$381,G117:G$381)+SUMPRODUCT(AL117:AL$381,H117:H$381))/12</f>
        <v>2220222.4244268006</v>
      </c>
    </row>
    <row r="118" spans="1:39" x14ac:dyDescent="0.2">
      <c r="A118" s="7">
        <v>97</v>
      </c>
      <c r="B118" s="7">
        <v>48.5</v>
      </c>
      <c r="C118" s="7">
        <v>24.25</v>
      </c>
      <c r="D118" s="12">
        <f t="shared" si="23"/>
        <v>8.0833333333333339</v>
      </c>
      <c r="E118" s="29">
        <f t="shared" si="39"/>
        <v>1441730.5650735674</v>
      </c>
      <c r="F118" s="2">
        <f t="shared" si="24"/>
        <v>1045.9004620204369</v>
      </c>
      <c r="G118" s="2">
        <f t="shared" si="32"/>
        <v>62368.382185234681</v>
      </c>
      <c r="H118" s="2">
        <f t="shared" si="33"/>
        <v>4735.3530196566644</v>
      </c>
      <c r="I118" s="2">
        <f t="shared" si="22"/>
        <v>68149.635666911781</v>
      </c>
      <c r="J118" s="2">
        <f t="shared" si="40"/>
        <v>550876.22164087032</v>
      </c>
      <c r="K118" s="2">
        <f t="shared" si="25"/>
        <v>63719.473032018825</v>
      </c>
      <c r="L118" s="2">
        <f t="shared" si="25"/>
        <v>515065.74034215225</v>
      </c>
      <c r="M118" s="2"/>
      <c r="N118" s="28">
        <f t="shared" si="41"/>
        <v>1981626.2817277359</v>
      </c>
      <c r="O118" s="2">
        <f t="shared" si="34"/>
        <v>1432.8604757884812</v>
      </c>
      <c r="P118" s="2">
        <f t="shared" si="35"/>
        <v>85443.302701540451</v>
      </c>
      <c r="R118">
        <f t="shared" si="36"/>
        <v>97</v>
      </c>
      <c r="S118" s="89">
        <f t="shared" si="26"/>
        <v>67103.735204891345</v>
      </c>
      <c r="T118" s="89">
        <f>IF(AND(S118=0,S117&gt;0),SUM($G118:$H$381),S118)</f>
        <v>67103.735204891345</v>
      </c>
      <c r="U118" s="82">
        <f>SUM(T118:T$381)</f>
        <v>1508834.3002784587</v>
      </c>
      <c r="V118" s="68">
        <f>localspline(R118,'BBG rates'!$G$10:$G$27,'BBG rates'!$K$10:$K$27)</f>
        <v>1.0267419889840914</v>
      </c>
      <c r="W118" s="68">
        <f>locallinterp(R118,'BBG rates'!$G$10:$G$27,'BBG rates'!$J$10:$J$27)</f>
        <v>-0.31975000000000003</v>
      </c>
      <c r="X118" s="56">
        <f t="shared" si="37"/>
        <v>-0.32021955980270356</v>
      </c>
      <c r="Y118" s="66">
        <f t="shared" si="27"/>
        <v>-342.17035520653616</v>
      </c>
      <c r="Z118" s="72">
        <f t="shared" si="28"/>
        <v>-0.27213354453306465</v>
      </c>
      <c r="AA118" s="79">
        <f t="shared" si="29"/>
        <v>-486.56313661999621</v>
      </c>
      <c r="AB118" s="81">
        <f t="shared" si="38"/>
        <v>-0.38697142809932139</v>
      </c>
      <c r="AD118" s="95">
        <f>locallinterp(R118,'BBG rates'!$N$10:$N$369,'BBG rates'!$P$10:$P$369)</f>
        <v>8.2311623374266674</v>
      </c>
      <c r="AI118" s="185">
        <f t="shared" si="30"/>
        <v>97</v>
      </c>
      <c r="AJ118" s="127">
        <f>locallinterp(MIN(AI118,CAP_Senior*12),'BBG rates'!$X$24:$X$65,'BBG rates'!$Y$24:$Y$65)</f>
        <v>50.659449370158875</v>
      </c>
      <c r="AK118" s="127">
        <f>locallinterp(MIN(AI118,CAP_CB*12),'BBG rates'!$AA$25:$AA$40,'BBG rates'!$AC$25:$AC$40)</f>
        <v>9.2333333333333325</v>
      </c>
      <c r="AL118" s="144">
        <f t="shared" si="31"/>
        <v>16.275773059593675</v>
      </c>
      <c r="AM118" s="142">
        <f>(SUMPRODUCT(AL118:AL$381,G118:G$381)+SUMPRODUCT(AL118:AL$381,H118:H$381))/12</f>
        <v>2129024.9369608881</v>
      </c>
    </row>
    <row r="119" spans="1:39" x14ac:dyDescent="0.2">
      <c r="A119" s="7">
        <v>98</v>
      </c>
      <c r="B119" s="7">
        <v>49</v>
      </c>
      <c r="C119" s="7">
        <v>24.5</v>
      </c>
      <c r="D119" s="12">
        <f t="shared" si="23"/>
        <v>8.1666666666666661</v>
      </c>
      <c r="E119" s="29">
        <f t="shared" si="39"/>
        <v>1375007.0692751969</v>
      </c>
      <c r="F119" s="2">
        <f t="shared" si="24"/>
        <v>999.38519679804608</v>
      </c>
      <c r="G119" s="2">
        <f t="shared" si="32"/>
        <v>62207.295590595146</v>
      </c>
      <c r="H119" s="2">
        <f t="shared" si="33"/>
        <v>4516.2002077755205</v>
      </c>
      <c r="I119" s="2">
        <f t="shared" si="22"/>
        <v>67722.880995168714</v>
      </c>
      <c r="J119" s="2">
        <f t="shared" si="40"/>
        <v>553070.19479387777</v>
      </c>
      <c r="K119" s="2">
        <f t="shared" si="25"/>
        <v>63276.597793051507</v>
      </c>
      <c r="L119" s="2">
        <f t="shared" si="25"/>
        <v>516758.88197658723</v>
      </c>
      <c r="M119" s="2"/>
      <c r="N119" s="28">
        <f t="shared" si="41"/>
        <v>1896123.7510581173</v>
      </c>
      <c r="O119" s="2">
        <f t="shared" si="34"/>
        <v>1373.6325077103425</v>
      </c>
      <c r="P119" s="2">
        <f t="shared" si="35"/>
        <v>85502.530669618587</v>
      </c>
      <c r="R119">
        <f t="shared" si="36"/>
        <v>98</v>
      </c>
      <c r="S119" s="89">
        <f t="shared" si="26"/>
        <v>66723.49579837067</v>
      </c>
      <c r="T119" s="89">
        <f>IF(AND(S119=0,S118&gt;0),SUM($G119:$H$381),S119)</f>
        <v>66723.49579837067</v>
      </c>
      <c r="U119" s="82">
        <f>SUM(T119:T$381)</f>
        <v>1441730.5650735674</v>
      </c>
      <c r="V119" s="68">
        <f>localspline(R119,'BBG rates'!$G$10:$G$27,'BBG rates'!$K$10:$K$27)</f>
        <v>1.0266686263931648</v>
      </c>
      <c r="W119" s="68">
        <f>locallinterp(R119,'BBG rates'!$G$10:$G$27,'BBG rates'!$J$10:$J$27)</f>
        <v>-0.3155</v>
      </c>
      <c r="X119" s="56">
        <f t="shared" si="37"/>
        <v>-0.31595714787915341</v>
      </c>
      <c r="Y119" s="66">
        <f t="shared" si="27"/>
        <v>-324.26374808284658</v>
      </c>
      <c r="Z119" s="72">
        <f t="shared" si="28"/>
        <v>-0.26989543478226835</v>
      </c>
      <c r="AA119" s="79">
        <f t="shared" si="29"/>
        <v>-464.92377975079995</v>
      </c>
      <c r="AB119" s="81">
        <f t="shared" si="38"/>
        <v>-0.38697142809932139</v>
      </c>
      <c r="AD119" s="95">
        <f>locallinterp(R119,'BBG rates'!$N$10:$N$369,'BBG rates'!$P$10:$P$369)</f>
        <v>8.3167180562927641</v>
      </c>
      <c r="AI119" s="185">
        <f t="shared" si="30"/>
        <v>98</v>
      </c>
      <c r="AJ119" s="127">
        <f>locallinterp(MIN(AI119,CAP_Senior*12),'BBG rates'!$X$24:$X$65,'BBG rates'!$Y$24:$Y$65)</f>
        <v>50.846331786733671</v>
      </c>
      <c r="AK119" s="127">
        <f>locallinterp(MIN(AI119,CAP_CB*12),'BBG rates'!$AA$25:$AA$40,'BBG rates'!$AC$25:$AC$40)</f>
        <v>9.2666666666666657</v>
      </c>
      <c r="AL119" s="144">
        <f t="shared" si="31"/>
        <v>16.335209737078056</v>
      </c>
      <c r="AM119" s="142">
        <f>(SUMPRODUCT(AL119:AL$381,G119:G$381)+SUMPRODUCT(AL119:AL$381,H119:H$381))/12</f>
        <v>2038011.1731570649</v>
      </c>
    </row>
    <row r="120" spans="1:39" x14ac:dyDescent="0.2">
      <c r="A120" s="7">
        <v>99</v>
      </c>
      <c r="B120" s="7">
        <v>49.5</v>
      </c>
      <c r="C120" s="7">
        <v>24.75</v>
      </c>
      <c r="D120" s="12">
        <f t="shared" si="23"/>
        <v>8.25</v>
      </c>
      <c r="E120" s="29">
        <f t="shared" si="39"/>
        <v>1308662.1533821151</v>
      </c>
      <c r="F120" s="2">
        <f t="shared" si="24"/>
        <v>953.13350761636775</v>
      </c>
      <c r="G120" s="2">
        <f t="shared" si="32"/>
        <v>62046.625054382392</v>
      </c>
      <c r="H120" s="2">
        <f t="shared" si="33"/>
        <v>4298.2908386992385</v>
      </c>
      <c r="I120" s="2">
        <f t="shared" si="22"/>
        <v>67298.049400698001</v>
      </c>
      <c r="J120" s="2">
        <f t="shared" si="40"/>
        <v>555208.90755575849</v>
      </c>
      <c r="K120" s="2">
        <f t="shared" si="25"/>
        <v>62836.101116866681</v>
      </c>
      <c r="L120" s="2">
        <f t="shared" si="25"/>
        <v>518397.83421415009</v>
      </c>
      <c r="M120" s="2"/>
      <c r="N120" s="28">
        <f t="shared" si="41"/>
        <v>1810561.9513645144</v>
      </c>
      <c r="O120" s="2">
        <f t="shared" si="34"/>
        <v>1314.36348372622</v>
      </c>
      <c r="P120" s="2">
        <f t="shared" si="35"/>
        <v>85561.799693602719</v>
      </c>
      <c r="R120">
        <f t="shared" si="36"/>
        <v>99</v>
      </c>
      <c r="S120" s="89">
        <f t="shared" si="26"/>
        <v>66344.915893081634</v>
      </c>
      <c r="T120" s="89">
        <f>IF(AND(S120=0,S119&gt;0),SUM($G120:$H$381),S120)</f>
        <v>66344.915893081634</v>
      </c>
      <c r="U120" s="82">
        <f>SUM(T120:T$381)</f>
        <v>1375007.0692751969</v>
      </c>
      <c r="V120" s="68">
        <f>localspline(R120,'BBG rates'!$G$10:$G$27,'BBG rates'!$K$10:$K$27)</f>
        <v>1.0265872829573368</v>
      </c>
      <c r="W120" s="68">
        <f>locallinterp(R120,'BBG rates'!$G$10:$G$27,'BBG rates'!$J$10:$J$27)</f>
        <v>-0.31125000000000003</v>
      </c>
      <c r="X120" s="56">
        <f t="shared" si="37"/>
        <v>-0.31169490253435406</v>
      </c>
      <c r="Y120" s="66">
        <f t="shared" si="27"/>
        <v>-306.69561022536334</v>
      </c>
      <c r="Z120" s="72">
        <f t="shared" si="28"/>
        <v>-0.26766024735017324</v>
      </c>
      <c r="AA120" s="79">
        <f t="shared" si="29"/>
        <v>-443.40704103673784</v>
      </c>
      <c r="AB120" s="81">
        <f t="shared" si="38"/>
        <v>-0.38697142809932128</v>
      </c>
      <c r="AD120" s="95">
        <f>locallinterp(R120,'BBG rates'!$N$10:$N$369,'BBG rates'!$P$10:$P$369)</f>
        <v>8.4022669965392094</v>
      </c>
      <c r="AI120" s="185">
        <f t="shared" si="30"/>
        <v>99</v>
      </c>
      <c r="AJ120" s="127">
        <f>locallinterp(MIN(AI120,CAP_Senior*12),'BBG rates'!$X$24:$X$65,'BBG rates'!$Y$24:$Y$65)</f>
        <v>51.033214203308461</v>
      </c>
      <c r="AK120" s="127">
        <f>locallinterp(MIN(AI120,CAP_CB*12),'BBG rates'!$AA$25:$AA$40,'BBG rates'!$AC$25:$AC$40)</f>
        <v>9.2999999999999989</v>
      </c>
      <c r="AL120" s="144">
        <f t="shared" si="31"/>
        <v>16.394646414562438</v>
      </c>
      <c r="AM120" s="142">
        <f>(SUMPRODUCT(AL120:AL$381,G120:G$381)+SUMPRODUCT(AL120:AL$381,H120:H$381))/12</f>
        <v>1947182.6483022787</v>
      </c>
    </row>
    <row r="121" spans="1:39" x14ac:dyDescent="0.2">
      <c r="A121" s="7">
        <v>100</v>
      </c>
      <c r="B121" s="7">
        <v>50</v>
      </c>
      <c r="C121" s="7">
        <v>25</v>
      </c>
      <c r="D121" s="12">
        <f t="shared" si="23"/>
        <v>8.3333333333333339</v>
      </c>
      <c r="E121" s="29">
        <f t="shared" si="39"/>
        <v>1242694.164396954</v>
      </c>
      <c r="F121" s="2">
        <f t="shared" si="24"/>
        <v>907.14424413496681</v>
      </c>
      <c r="G121" s="2">
        <f t="shared" si="32"/>
        <v>61886.369501990448</v>
      </c>
      <c r="H121" s="2">
        <f t="shared" si="33"/>
        <v>4081.6194831705998</v>
      </c>
      <c r="I121" s="2">
        <f t="shared" si="22"/>
        <v>66875.133229296014</v>
      </c>
      <c r="J121" s="2">
        <f t="shared" si="40"/>
        <v>557292.77691080014</v>
      </c>
      <c r="K121" s="2">
        <f t="shared" si="25"/>
        <v>62397.971535120399</v>
      </c>
      <c r="L121" s="2">
        <f t="shared" si="25"/>
        <v>519983.09612600337</v>
      </c>
      <c r="M121" s="2"/>
      <c r="N121" s="28">
        <f t="shared" si="41"/>
        <v>1724940.8415625624</v>
      </c>
      <c r="O121" s="2">
        <f t="shared" si="34"/>
        <v>1255.0533753767984</v>
      </c>
      <c r="P121" s="2">
        <f t="shared" si="35"/>
        <v>85621.109801952131</v>
      </c>
      <c r="R121">
        <f t="shared" si="36"/>
        <v>100</v>
      </c>
      <c r="S121" s="89">
        <f t="shared" si="26"/>
        <v>65967.98898516105</v>
      </c>
      <c r="T121" s="89">
        <f>IF(AND(S121=0,S120&gt;0),SUM($G121:$H$381),S121)</f>
        <v>65967.98898516105</v>
      </c>
      <c r="U121" s="82">
        <f>SUM(T121:T$381)</f>
        <v>1308662.1533821153</v>
      </c>
      <c r="V121" s="68">
        <f>localspline(R121,'BBG rates'!$G$10:$G$27,'BBG rates'!$K$10:$K$27)</f>
        <v>1.0264974848117654</v>
      </c>
      <c r="W121" s="68">
        <f>locallinterp(R121,'BBG rates'!$G$10:$G$27,'BBG rates'!$J$10:$J$27)</f>
        <v>-0.307</v>
      </c>
      <c r="X121" s="56">
        <f t="shared" si="37"/>
        <v>-0.30743282375471637</v>
      </c>
      <c r="Y121" s="66">
        <f t="shared" si="27"/>
        <v>-289.46280014791</v>
      </c>
      <c r="Z121" s="72">
        <f t="shared" si="28"/>
        <v>-0.26542783351668303</v>
      </c>
      <c r="AA121" s="79">
        <f t="shared" si="29"/>
        <v>-422.01238532817518</v>
      </c>
      <c r="AB121" s="81">
        <f t="shared" si="38"/>
        <v>-0.38697142809932134</v>
      </c>
      <c r="AD121" s="95">
        <f>locallinterp(R121,'BBG rates'!$N$10:$N$369,'BBG rates'!$P$10:$P$369)</f>
        <v>8.4878084536068563</v>
      </c>
      <c r="AI121" s="185">
        <f t="shared" si="30"/>
        <v>100</v>
      </c>
      <c r="AJ121" s="127">
        <f>locallinterp(MIN(AI121,CAP_Senior*12),'BBG rates'!$X$24:$X$65,'BBG rates'!$Y$24:$Y$65)</f>
        <v>51.220096619883257</v>
      </c>
      <c r="AK121" s="127">
        <f>locallinterp(MIN(AI121,CAP_CB*12),'BBG rates'!$AA$25:$AA$40,'BBG rates'!$AC$25:$AC$40)</f>
        <v>9.3333333333333321</v>
      </c>
      <c r="AL121" s="144">
        <f t="shared" si="31"/>
        <v>16.454083092046819</v>
      </c>
      <c r="AM121" s="142">
        <f>(SUMPRODUCT(AL121:AL$381,G121:G$381)+SUMPRODUCT(AL121:AL$381,H121:H$381))/12</f>
        <v>1856540.861846366</v>
      </c>
    </row>
    <row r="122" spans="1:39" x14ac:dyDescent="0.2">
      <c r="A122" s="7">
        <v>101</v>
      </c>
      <c r="B122" s="7">
        <v>50.5</v>
      </c>
      <c r="C122" s="7">
        <v>25.25</v>
      </c>
      <c r="D122" s="12">
        <f t="shared" si="23"/>
        <v>8.4166666666666661</v>
      </c>
      <c r="E122" s="29">
        <f t="shared" si="39"/>
        <v>1177101.4558021498</v>
      </c>
      <c r="F122" s="2">
        <f t="shared" si="24"/>
        <v>861.4162605217856</v>
      </c>
      <c r="G122" s="2">
        <f t="shared" si="32"/>
        <v>61726.527861588875</v>
      </c>
      <c r="H122" s="2">
        <f t="shared" si="33"/>
        <v>3866.180733215253</v>
      </c>
      <c r="I122" s="2">
        <f t="shared" si="22"/>
        <v>66454.124855325907</v>
      </c>
      <c r="J122" s="2">
        <f t="shared" si="40"/>
        <v>559322.21753232635</v>
      </c>
      <c r="K122" s="2">
        <f t="shared" si="25"/>
        <v>61962.197631607363</v>
      </c>
      <c r="L122" s="2">
        <f t="shared" si="25"/>
        <v>521515.16339936195</v>
      </c>
      <c r="M122" s="2"/>
      <c r="N122" s="28">
        <f t="shared" si="41"/>
        <v>1639260.3805394166</v>
      </c>
      <c r="O122" s="2">
        <f t="shared" si="34"/>
        <v>1195.7021541830347</v>
      </c>
      <c r="P122" s="2">
        <f t="shared" si="35"/>
        <v>85680.461023145894</v>
      </c>
      <c r="R122">
        <f t="shared" si="36"/>
        <v>101</v>
      </c>
      <c r="S122" s="89">
        <f t="shared" si="26"/>
        <v>65592.708594804135</v>
      </c>
      <c r="T122" s="89">
        <f>IF(AND(S122=0,S121&gt;0),SUM($G122:$H$381),S122)</f>
        <v>65592.708594804135</v>
      </c>
      <c r="U122" s="82">
        <f>SUM(T122:T$381)</f>
        <v>1242694.1643969542</v>
      </c>
      <c r="V122" s="68">
        <f>localspline(R122,'BBG rates'!$G$10:$G$27,'BBG rates'!$K$10:$K$27)</f>
        <v>1.02639893688943</v>
      </c>
      <c r="W122" s="68">
        <f>locallinterp(R122,'BBG rates'!$G$10:$G$27,'BBG rates'!$J$10:$J$27)</f>
        <v>-0.30275000000000002</v>
      </c>
      <c r="X122" s="56">
        <f t="shared" si="37"/>
        <v>-0.30317091152665121</v>
      </c>
      <c r="Y122" s="66">
        <f t="shared" si="27"/>
        <v>-272.56219587196995</v>
      </c>
      <c r="Z122" s="72">
        <f t="shared" si="28"/>
        <v>-0.26319801316930169</v>
      </c>
      <c r="AA122" s="79">
        <f t="shared" si="29"/>
        <v>-400.73927957281848</v>
      </c>
      <c r="AB122" s="81">
        <f t="shared" si="38"/>
        <v>-0.38697142809932134</v>
      </c>
      <c r="AD122" s="95">
        <f>locallinterp(R122,'BBG rates'!$N$10:$N$369,'BBG rates'!$P$10:$P$369)</f>
        <v>8.573341698347642</v>
      </c>
      <c r="AI122" s="185">
        <f t="shared" si="30"/>
        <v>101</v>
      </c>
      <c r="AJ122" s="127">
        <f>locallinterp(MIN(AI122,CAP_Senior*12),'BBG rates'!$X$24:$X$65,'BBG rates'!$Y$24:$Y$65)</f>
        <v>51.406979036458054</v>
      </c>
      <c r="AK122" s="127">
        <f>locallinterp(MIN(AI122,CAP_CB*12),'BBG rates'!$AA$25:$AA$40,'BBG rates'!$AC$25:$AC$40)</f>
        <v>9.3666666666666654</v>
      </c>
      <c r="AL122" s="144">
        <f t="shared" si="31"/>
        <v>16.5135197695312</v>
      </c>
      <c r="AM122" s="142">
        <f>(SUMPRODUCT(AL122:AL$381,G122:G$381)+SUMPRODUCT(AL122:AL$381,H122:H$381))/12</f>
        <v>1766087.2974982772</v>
      </c>
    </row>
    <row r="123" spans="1:39" x14ac:dyDescent="0.2">
      <c r="A123" s="7">
        <v>102</v>
      </c>
      <c r="B123" s="7">
        <v>51</v>
      </c>
      <c r="C123" s="7">
        <v>25.5</v>
      </c>
      <c r="D123" s="12">
        <f t="shared" si="23"/>
        <v>8.5</v>
      </c>
      <c r="E123" s="29">
        <f t="shared" si="39"/>
        <v>1111882.3875359711</v>
      </c>
      <c r="F123" s="2">
        <f t="shared" si="24"/>
        <v>815.94841543646601</v>
      </c>
      <c r="G123" s="2">
        <f t="shared" si="32"/>
        <v>61567.099064115602</v>
      </c>
      <c r="H123" s="2">
        <f t="shared" si="33"/>
        <v>3651.9692020629782</v>
      </c>
      <c r="I123" s="2">
        <f t="shared" si="22"/>
        <v>66035.016681615045</v>
      </c>
      <c r="J123" s="2">
        <f t="shared" si="40"/>
        <v>561297.64179372787</v>
      </c>
      <c r="K123" s="2">
        <f t="shared" si="25"/>
        <v>61528.768042032454</v>
      </c>
      <c r="L123" s="2">
        <f t="shared" si="25"/>
        <v>522994.52835727588</v>
      </c>
      <c r="M123" s="2"/>
      <c r="N123" s="28">
        <f t="shared" si="41"/>
        <v>1553520.5271537339</v>
      </c>
      <c r="O123" s="2">
        <f t="shared" si="34"/>
        <v>1136.3097916461454</v>
      </c>
      <c r="P123" s="2">
        <f t="shared" si="35"/>
        <v>85739.853385682785</v>
      </c>
      <c r="R123">
        <f t="shared" si="36"/>
        <v>102</v>
      </c>
      <c r="S123" s="89">
        <f t="shared" si="26"/>
        <v>65219.068266178583</v>
      </c>
      <c r="T123" s="89">
        <f>IF(AND(S123=0,S122&gt;0),SUM($G123:$H$381),S123)</f>
        <v>65219.068266178583</v>
      </c>
      <c r="U123" s="82">
        <f>SUM(T123:T$381)</f>
        <v>1177101.4558021501</v>
      </c>
      <c r="V123" s="68">
        <f>localspline(R123,'BBG rates'!$G$10:$G$27,'BBG rates'!$K$10:$K$27)</f>
        <v>1.0262915229336613</v>
      </c>
      <c r="W123" s="68">
        <f>locallinterp(R123,'BBG rates'!$G$10:$G$27,'BBG rates'!$J$10:$J$27)</f>
        <v>-0.29849999999999999</v>
      </c>
      <c r="X123" s="56">
        <f t="shared" si="37"/>
        <v>-0.29890916583643623</v>
      </c>
      <c r="Y123" s="66">
        <f t="shared" si="27"/>
        <v>-255.99069482681264</v>
      </c>
      <c r="Z123" s="72">
        <f t="shared" si="28"/>
        <v>-0.26097056653696654</v>
      </c>
      <c r="AA123" s="79">
        <f t="shared" si="29"/>
        <v>-379.5871928079568</v>
      </c>
      <c r="AB123" s="81">
        <f t="shared" si="38"/>
        <v>-0.38697142809932128</v>
      </c>
      <c r="AD123" s="95">
        <f>locallinterp(R123,'BBG rates'!$N$10:$N$369,'BBG rates'!$P$10:$P$369)</f>
        <v>8.6588659919254471</v>
      </c>
      <c r="AI123" s="185">
        <f t="shared" si="30"/>
        <v>102</v>
      </c>
      <c r="AJ123" s="127">
        <f>locallinterp(MIN(AI123,CAP_Senior*12),'BBG rates'!$X$24:$X$65,'BBG rates'!$Y$24:$Y$65)</f>
        <v>51.593861453032844</v>
      </c>
      <c r="AK123" s="127">
        <f>locallinterp(MIN(AI123,CAP_CB*12),'BBG rates'!$AA$25:$AA$40,'BBG rates'!$AC$25:$AC$40)</f>
        <v>9.3999999999999986</v>
      </c>
      <c r="AL123" s="144">
        <f t="shared" si="31"/>
        <v>16.572956447015581</v>
      </c>
      <c r="AM123" s="142">
        <f>(SUMPRODUCT(AL123:AL$381,G123:G$381)+SUMPRODUCT(AL123:AL$381,H123:H$381))/12</f>
        <v>1675823.4233218273</v>
      </c>
    </row>
    <row r="124" spans="1:39" x14ac:dyDescent="0.2">
      <c r="A124" s="7">
        <v>103</v>
      </c>
      <c r="B124" s="7">
        <v>51.5</v>
      </c>
      <c r="C124" s="7">
        <v>25.75</v>
      </c>
      <c r="D124" s="12">
        <f t="shared" si="23"/>
        <v>8.5833333333333339</v>
      </c>
      <c r="E124" s="29">
        <f t="shared" si="39"/>
        <v>1047035.3259686322</v>
      </c>
      <c r="F124" s="2">
        <f t="shared" si="24"/>
        <v>770.7395720137323</v>
      </c>
      <c r="G124" s="2">
        <f t="shared" si="32"/>
        <v>61408.082043269722</v>
      </c>
      <c r="H124" s="2">
        <f t="shared" si="33"/>
        <v>3438.9795240692324</v>
      </c>
      <c r="I124" s="2">
        <f t="shared" si="22"/>
        <v>65617.801139352683</v>
      </c>
      <c r="J124" s="2">
        <f t="shared" si="40"/>
        <v>563219.45977944392</v>
      </c>
      <c r="K124" s="2">
        <f t="shared" si="25"/>
        <v>61097.671453783056</v>
      </c>
      <c r="L124" s="2">
        <f t="shared" si="25"/>
        <v>524421.67997830466</v>
      </c>
      <c r="M124" s="2"/>
      <c r="N124" s="28">
        <f t="shared" si="41"/>
        <v>1467721.2402356525</v>
      </c>
      <c r="O124" s="2">
        <f t="shared" si="34"/>
        <v>1076.876259247591</v>
      </c>
      <c r="P124" s="2">
        <f t="shared" si="35"/>
        <v>85799.286918081358</v>
      </c>
      <c r="R124">
        <f t="shared" si="36"/>
        <v>103</v>
      </c>
      <c r="S124" s="89">
        <f t="shared" si="26"/>
        <v>64847.061567338955</v>
      </c>
      <c r="T124" s="89">
        <f>IF(AND(S124=0,S123&gt;0),SUM($G124:$H$381),S124)</f>
        <v>64847.061567338955</v>
      </c>
      <c r="U124" s="82">
        <f>SUM(T124:T$381)</f>
        <v>1111882.3875359716</v>
      </c>
      <c r="V124" s="68">
        <f>localspline(R124,'BBG rates'!$G$10:$G$27,'BBG rates'!$K$10:$K$27)</f>
        <v>1.0261747690642877</v>
      </c>
      <c r="W124" s="68">
        <f>locallinterp(R124,'BBG rates'!$G$10:$G$27,'BBG rates'!$J$10:$J$27)</f>
        <v>-0.29425000000000001</v>
      </c>
      <c r="X124" s="56">
        <f t="shared" si="37"/>
        <v>-0.29464758667061552</v>
      </c>
      <c r="Y124" s="66">
        <f t="shared" si="27"/>
        <v>-239.74521375008513</v>
      </c>
      <c r="Z124" s="72">
        <f t="shared" si="28"/>
        <v>-0.25874522316848436</v>
      </c>
      <c r="AA124" s="79">
        <f t="shared" si="29"/>
        <v>-358.5555961527316</v>
      </c>
      <c r="AB124" s="81">
        <f t="shared" si="38"/>
        <v>-0.38697142809932128</v>
      </c>
      <c r="AD124" s="95">
        <f>locallinterp(R124,'BBG rates'!$N$10:$N$369,'BBG rates'!$P$10:$P$369)</f>
        <v>8.7443805560141374</v>
      </c>
      <c r="AI124" s="185">
        <f t="shared" si="30"/>
        <v>103</v>
      </c>
      <c r="AJ124" s="127">
        <f>locallinterp(MIN(AI124,CAP_Senior*12),'BBG rates'!$X$24:$X$65,'BBG rates'!$Y$24:$Y$65)</f>
        <v>51.78074386960764</v>
      </c>
      <c r="AK124" s="127">
        <f>locallinterp(MIN(AI124,CAP_CB*12),'BBG rates'!$AA$25:$AA$40,'BBG rates'!$AC$25:$AC$40)</f>
        <v>9.4333333333333336</v>
      </c>
      <c r="AL124" s="144">
        <f t="shared" si="31"/>
        <v>16.632393124499966</v>
      </c>
      <c r="AM124" s="142">
        <f>(SUMPRODUCT(AL124:AL$381,G124:G$381)+SUMPRODUCT(AL124:AL$381,H124:H$381))/12</f>
        <v>1585750.6918309678</v>
      </c>
    </row>
    <row r="125" spans="1:39" x14ac:dyDescent="0.2">
      <c r="A125" s="7">
        <v>104</v>
      </c>
      <c r="B125" s="7">
        <v>52</v>
      </c>
      <c r="C125" s="7">
        <v>26</v>
      </c>
      <c r="D125" s="12">
        <f t="shared" si="23"/>
        <v>8.6666666666666661</v>
      </c>
      <c r="E125" s="29">
        <f t="shared" si="39"/>
        <v>982558.6438784909</v>
      </c>
      <c r="F125" s="2">
        <f t="shared" si="24"/>
        <v>725.7885978468338</v>
      </c>
      <c r="G125" s="2">
        <f t="shared" si="32"/>
        <v>61249.475735504428</v>
      </c>
      <c r="H125" s="2">
        <f t="shared" si="33"/>
        <v>3227.2063546369718</v>
      </c>
      <c r="I125" s="2">
        <f t="shared" si="22"/>
        <v>65202.470687988229</v>
      </c>
      <c r="J125" s="2">
        <f t="shared" si="40"/>
        <v>565088.07929589797</v>
      </c>
      <c r="K125" s="2">
        <f t="shared" si="25"/>
        <v>60668.896605702612</v>
      </c>
      <c r="L125" s="2">
        <f t="shared" si="25"/>
        <v>525797.10391608928</v>
      </c>
      <c r="M125" s="2"/>
      <c r="N125" s="28">
        <f t="shared" si="41"/>
        <v>1381862.4785867727</v>
      </c>
      <c r="O125" s="2">
        <f t="shared" si="34"/>
        <v>1017.4015284490638</v>
      </c>
      <c r="P125" s="2">
        <f t="shared" si="35"/>
        <v>85858.761648879881</v>
      </c>
      <c r="R125">
        <f t="shared" si="36"/>
        <v>104</v>
      </c>
      <c r="S125" s="89">
        <f t="shared" si="26"/>
        <v>64476.682090141403</v>
      </c>
      <c r="T125" s="89">
        <f>IF(AND(S125=0,S124&gt;0),SUM($G125:$H$381),S125)</f>
        <v>64476.682090141403</v>
      </c>
      <c r="U125" s="82">
        <f>SUM(T125:T$381)</f>
        <v>1047035.3259686327</v>
      </c>
      <c r="V125" s="68">
        <f>localspline(R125,'BBG rates'!$G$10:$G$27,'BBG rates'!$K$10:$K$27)</f>
        <v>1.0260484696251713</v>
      </c>
      <c r="W125" s="68">
        <f>locallinterp(R125,'BBG rates'!$G$10:$G$27,'BBG rates'!$J$10:$J$27)</f>
        <v>-0.29000000000000004</v>
      </c>
      <c r="X125" s="56">
        <f t="shared" si="37"/>
        <v>-0.29038617401559996</v>
      </c>
      <c r="Y125" s="66">
        <f t="shared" si="27"/>
        <v>-223.82268858883742</v>
      </c>
      <c r="Z125" s="72">
        <f t="shared" si="28"/>
        <v>-0.25652164702096336</v>
      </c>
      <c r="AA125" s="79">
        <f t="shared" si="29"/>
        <v>-337.64396280043343</v>
      </c>
      <c r="AB125" s="81">
        <f t="shared" si="38"/>
        <v>-0.38697142809932122</v>
      </c>
      <c r="AD125" s="95">
        <f>locallinterp(R125,'BBG rates'!$N$10:$N$369,'BBG rates'!$P$10:$P$369)</f>
        <v>8.8298845951495686</v>
      </c>
      <c r="AI125" s="185">
        <f t="shared" si="30"/>
        <v>104</v>
      </c>
      <c r="AJ125" s="127">
        <f>locallinterp(MIN(AI125,CAP_Senior*12),'BBG rates'!$X$24:$X$65,'BBG rates'!$Y$24:$Y$65)</f>
        <v>51.967626286182437</v>
      </c>
      <c r="AK125" s="127">
        <f>locallinterp(MIN(AI125,CAP_CB*12),'BBG rates'!$AA$25:$AA$40,'BBG rates'!$AC$25:$AC$40)</f>
        <v>9.4666666666666668</v>
      </c>
      <c r="AL125" s="144">
        <f t="shared" si="31"/>
        <v>16.691829801984348</v>
      </c>
      <c r="AM125" s="142">
        <f>(SUMPRODUCT(AL125:AL$381,G125:G$381)+SUMPRODUCT(AL125:AL$381,H125:H$381))/12</f>
        <v>1495870.5400845818</v>
      </c>
    </row>
    <row r="126" spans="1:39" x14ac:dyDescent="0.2">
      <c r="A126" s="7">
        <v>105</v>
      </c>
      <c r="B126" s="7">
        <v>52.5</v>
      </c>
      <c r="C126" s="7">
        <v>26.25</v>
      </c>
      <c r="D126" s="12">
        <f t="shared" si="23"/>
        <v>8.75</v>
      </c>
      <c r="E126" s="29">
        <f t="shared" si="39"/>
        <v>918450.72042833234</v>
      </c>
      <c r="F126" s="2">
        <f t="shared" si="24"/>
        <v>681.0943649710448</v>
      </c>
      <c r="G126" s="2">
        <f t="shared" si="32"/>
        <v>61091.279080019827</v>
      </c>
      <c r="H126" s="2">
        <f t="shared" si="33"/>
        <v>3016.6443701387543</v>
      </c>
      <c r="I126" s="2">
        <f t="shared" si="22"/>
        <v>64789.017815129628</v>
      </c>
      <c r="J126" s="2">
        <f t="shared" si="40"/>
        <v>566903.90588238428</v>
      </c>
      <c r="K126" s="2">
        <f t="shared" si="25"/>
        <v>60242.43228786486</v>
      </c>
      <c r="L126" s="2">
        <f t="shared" si="25"/>
        <v>527121.28251881758</v>
      </c>
      <c r="M126" s="2"/>
      <c r="N126" s="28">
        <f t="shared" si="41"/>
        <v>1295944.2009801362</v>
      </c>
      <c r="O126" s="2">
        <f t="shared" si="34"/>
        <v>957.88557069247429</v>
      </c>
      <c r="P126" s="2">
        <f t="shared" si="35"/>
        <v>85918.27760663649</v>
      </c>
      <c r="R126">
        <f t="shared" si="36"/>
        <v>105</v>
      </c>
      <c r="S126" s="89">
        <f t="shared" si="26"/>
        <v>64107.923450158582</v>
      </c>
      <c r="T126" s="89">
        <f>IF(AND(S126=0,S125&gt;0),SUM($G126:$H$381),S126)</f>
        <v>64107.923450158582</v>
      </c>
      <c r="U126" s="82">
        <f>SUM(T126:T$381)</f>
        <v>982558.64387849113</v>
      </c>
      <c r="V126" s="68">
        <f>localspline(R126,'BBG rates'!$G$10:$G$27,'BBG rates'!$K$10:$K$27)</f>
        <v>1.0259122699387149</v>
      </c>
      <c r="W126" s="68">
        <f>locallinterp(R126,'BBG rates'!$G$10:$G$27,'BBG rates'!$J$10:$J$27)</f>
        <v>-0.28575</v>
      </c>
      <c r="X126" s="56">
        <f t="shared" si="37"/>
        <v>-0.28612492785766719</v>
      </c>
      <c r="Y126" s="66">
        <f t="shared" si="27"/>
        <v>-208.22007440102382</v>
      </c>
      <c r="Z126" s="72">
        <f t="shared" si="28"/>
        <v>-0.25429941595641614</v>
      </c>
      <c r="AA126" s="79">
        <f t="shared" si="29"/>
        <v>-316.85176801082679</v>
      </c>
      <c r="AB126" s="81">
        <f t="shared" si="38"/>
        <v>-0.38697142809932128</v>
      </c>
      <c r="AD126" s="95">
        <f>locallinterp(R126,'BBG rates'!$N$10:$N$369,'BBG rates'!$P$10:$P$369)</f>
        <v>8.9153772843111287</v>
      </c>
      <c r="AI126" s="185">
        <f t="shared" si="30"/>
        <v>105</v>
      </c>
      <c r="AJ126" s="127">
        <f>locallinterp(MIN(AI126,CAP_Senior*12),'BBG rates'!$X$24:$X$65,'BBG rates'!$Y$24:$Y$65)</f>
        <v>52.154508702757234</v>
      </c>
      <c r="AK126" s="127">
        <f>locallinterp(MIN(AI126,CAP_CB*12),'BBG rates'!$AA$25:$AA$40,'BBG rates'!$AC$25:$AC$40)</f>
        <v>9.5</v>
      </c>
      <c r="AL126" s="144">
        <f t="shared" si="31"/>
        <v>16.751266479468732</v>
      </c>
      <c r="AM126" s="142">
        <f>(SUMPRODUCT(AL126:AL$381,G126:G$381)+SUMPRODUCT(AL126:AL$381,H126:H$381))/12</f>
        <v>1406184.3897808073</v>
      </c>
    </row>
    <row r="127" spans="1:39" x14ac:dyDescent="0.2">
      <c r="A127" s="7">
        <v>106</v>
      </c>
      <c r="B127" s="7">
        <v>53</v>
      </c>
      <c r="C127" s="7">
        <v>26.5</v>
      </c>
      <c r="D127" s="12">
        <f t="shared" si="23"/>
        <v>8.8333333333333339</v>
      </c>
      <c r="E127" s="29">
        <f t="shared" si="39"/>
        <v>854709.94114173728</v>
      </c>
      <c r="F127" s="2">
        <f t="shared" si="24"/>
        <v>636.65574984722548</v>
      </c>
      <c r="G127" s="2">
        <f t="shared" si="32"/>
        <v>60933.491018755922</v>
      </c>
      <c r="H127" s="2">
        <f t="shared" si="33"/>
        <v>2807.2882678391234</v>
      </c>
      <c r="I127" s="2">
        <f t="shared" si="22"/>
        <v>64377.435036442272</v>
      </c>
      <c r="J127" s="2">
        <f t="shared" si="40"/>
        <v>568667.34282190679</v>
      </c>
      <c r="K127" s="2">
        <f t="shared" si="25"/>
        <v>59818.267341349238</v>
      </c>
      <c r="L127" s="2">
        <f t="shared" si="25"/>
        <v>528394.69484858494</v>
      </c>
      <c r="M127" s="2"/>
      <c r="N127" s="28">
        <f t="shared" si="41"/>
        <v>1209966.3661602072</v>
      </c>
      <c r="O127" s="2">
        <f t="shared" si="34"/>
        <v>898.32835739993641</v>
      </c>
      <c r="P127" s="2">
        <f t="shared" si="35"/>
        <v>85977.834819929005</v>
      </c>
      <c r="R127">
        <f t="shared" si="36"/>
        <v>106</v>
      </c>
      <c r="S127" s="89">
        <f t="shared" si="26"/>
        <v>63740.779286595047</v>
      </c>
      <c r="T127" s="89">
        <f>IF(AND(S127=0,S126&gt;0),SUM($G127:$H$381),S127)</f>
        <v>63740.779286595047</v>
      </c>
      <c r="U127" s="82">
        <f>SUM(T127:T$381)</f>
        <v>918450.72042833257</v>
      </c>
      <c r="V127" s="68">
        <f>localspline(R127,'BBG rates'!$G$10:$G$27,'BBG rates'!$K$10:$K$27)</f>
        <v>1.025765919646864</v>
      </c>
      <c r="W127" s="68">
        <f>locallinterp(R127,'BBG rates'!$G$10:$G$27,'BBG rates'!$J$10:$J$27)</f>
        <v>-0.28150000000000003</v>
      </c>
      <c r="X127" s="56">
        <f t="shared" si="37"/>
        <v>-0.28186384818322807</v>
      </c>
      <c r="Y127" s="66">
        <f t="shared" si="27"/>
        <v>-192.93434525745593</v>
      </c>
      <c r="Z127" s="72">
        <f t="shared" si="28"/>
        <v>-0.25207799303698503</v>
      </c>
      <c r="AA127" s="79">
        <f t="shared" si="29"/>
        <v>-296.17848910250194</v>
      </c>
      <c r="AB127" s="81">
        <f t="shared" si="38"/>
        <v>-0.38697142809932134</v>
      </c>
      <c r="AD127" s="95">
        <f>locallinterp(R127,'BBG rates'!$N$10:$N$369,'BBG rates'!$P$10:$P$369)</f>
        <v>9.0008577776150336</v>
      </c>
      <c r="AI127" s="185">
        <f t="shared" si="30"/>
        <v>106</v>
      </c>
      <c r="AJ127" s="127">
        <f>locallinterp(MIN(AI127,CAP_Senior*12),'BBG rates'!$X$24:$X$65,'BBG rates'!$Y$24:$Y$65)</f>
        <v>52.34139111933203</v>
      </c>
      <c r="AK127" s="127">
        <f>locallinterp(MIN(AI127,CAP_CB*12),'BBG rates'!$AA$25:$AA$40,'BBG rates'!$AC$25:$AC$40)</f>
        <v>9.5333333333333332</v>
      </c>
      <c r="AL127" s="144">
        <f t="shared" si="31"/>
        <v>16.81070315695311</v>
      </c>
      <c r="AM127" s="142">
        <f>(SUMPRODUCT(AL127:AL$381,G127:G$381)+SUMPRODUCT(AL127:AL$381,H127:H$381))/12</f>
        <v>1316693.6473508917</v>
      </c>
    </row>
    <row r="128" spans="1:39" x14ac:dyDescent="0.2">
      <c r="A128" s="7">
        <v>107</v>
      </c>
      <c r="B128" s="7">
        <v>53.5</v>
      </c>
      <c r="C128" s="7">
        <v>26.75</v>
      </c>
      <c r="D128" s="12">
        <f t="shared" si="23"/>
        <v>8.9166666666666661</v>
      </c>
      <c r="E128" s="29">
        <f t="shared" si="39"/>
        <v>791334.69787953456</v>
      </c>
      <c r="F128" s="2">
        <f t="shared" si="24"/>
        <v>592.47163334544052</v>
      </c>
      <c r="G128" s="2">
        <f t="shared" si="32"/>
        <v>60776.110496385503</v>
      </c>
      <c r="H128" s="2">
        <f t="shared" si="33"/>
        <v>2599.1327658172636</v>
      </c>
      <c r="I128" s="2">
        <f t="shared" si="22"/>
        <v>63967.714895548212</v>
      </c>
      <c r="J128" s="2">
        <f t="shared" si="40"/>
        <v>570378.79115197156</v>
      </c>
      <c r="K128" s="2">
        <f t="shared" si="25"/>
        <v>59396.390658017248</v>
      </c>
      <c r="L128" s="2">
        <f t="shared" si="25"/>
        <v>529617.81670065387</v>
      </c>
      <c r="M128" s="2"/>
      <c r="N128" s="28">
        <f t="shared" si="41"/>
        <v>1123928.9328428521</v>
      </c>
      <c r="O128" s="2">
        <f t="shared" si="34"/>
        <v>838.72985997375463</v>
      </c>
      <c r="P128" s="2">
        <f t="shared" si="35"/>
        <v>86037.433317355186</v>
      </c>
      <c r="R128">
        <f t="shared" si="36"/>
        <v>107</v>
      </c>
      <c r="S128" s="89">
        <f t="shared" si="26"/>
        <v>63375.24326220277</v>
      </c>
      <c r="T128" s="89">
        <f>IF(AND(S128=0,S127&gt;0),SUM($G128:$H$381),S128)</f>
        <v>63375.24326220277</v>
      </c>
      <c r="U128" s="82">
        <f>SUM(T128:T$381)</f>
        <v>854709.94114173751</v>
      </c>
      <c r="V128" s="68">
        <f>localspline(R128,'BBG rates'!$G$10:$G$27,'BBG rates'!$K$10:$K$27)</f>
        <v>1.0256091013278616</v>
      </c>
      <c r="W128" s="68">
        <f>locallinterp(R128,'BBG rates'!$G$10:$G$27,'BBG rates'!$J$10:$J$27)</f>
        <v>-0.27725</v>
      </c>
      <c r="X128" s="56">
        <f t="shared" si="37"/>
        <v>-0.27760293497869348</v>
      </c>
      <c r="Y128" s="66">
        <f t="shared" si="27"/>
        <v>-177.96249414419137</v>
      </c>
      <c r="Z128" s="72">
        <f t="shared" si="28"/>
        <v>-0.24985668551808218</v>
      </c>
      <c r="AA128" s="79">
        <f t="shared" si="29"/>
        <v>-275.62360544525416</v>
      </c>
      <c r="AB128" s="81">
        <f t="shared" si="38"/>
        <v>-0.38697142809932128</v>
      </c>
      <c r="AD128" s="95">
        <f>locallinterp(R128,'BBG rates'!$N$10:$N$369,'BBG rates'!$P$10:$P$369)</f>
        <v>9.0863252027256891</v>
      </c>
      <c r="AI128" s="185">
        <f t="shared" si="30"/>
        <v>107</v>
      </c>
      <c r="AJ128" s="127">
        <f>locallinterp(MIN(AI128,CAP_Senior*12),'BBG rates'!$X$24:$X$65,'BBG rates'!$Y$24:$Y$65)</f>
        <v>52.52827353590682</v>
      </c>
      <c r="AK128" s="127">
        <f>locallinterp(MIN(AI128,CAP_CB*12),'BBG rates'!$AA$25:$AA$40,'BBG rates'!$AC$25:$AC$40)</f>
        <v>9.5666666666666664</v>
      </c>
      <c r="AL128" s="144">
        <f t="shared" si="31"/>
        <v>16.870139834437492</v>
      </c>
      <c r="AM128" s="142">
        <f>(SUMPRODUCT(AL128:AL$381,G128:G$381)+SUMPRODUCT(AL128:AL$381,H128:H$381))/12</f>
        <v>1227399.7040525738</v>
      </c>
    </row>
    <row r="129" spans="1:39" x14ac:dyDescent="0.2">
      <c r="A129" s="7">
        <v>108</v>
      </c>
      <c r="B129" s="7">
        <v>54</v>
      </c>
      <c r="C129" s="7">
        <v>27</v>
      </c>
      <c r="D129" s="12">
        <f t="shared" si="23"/>
        <v>9</v>
      </c>
      <c r="E129" s="29">
        <f t="shared" si="39"/>
        <v>728323.38881633757</v>
      </c>
      <c r="F129" s="2">
        <f t="shared" si="24"/>
        <v>548.54090072863664</v>
      </c>
      <c r="G129" s="2">
        <f t="shared" si="32"/>
        <v>60619.136460307076</v>
      </c>
      <c r="H129" s="2">
        <f t="shared" si="33"/>
        <v>2392.1726028899393</v>
      </c>
      <c r="I129" s="2">
        <f t="shared" si="22"/>
        <v>63559.849963925648</v>
      </c>
      <c r="J129" s="2">
        <f t="shared" si="40"/>
        <v>572038.64967533085</v>
      </c>
      <c r="K129" s="2">
        <f t="shared" si="25"/>
        <v>58976.791180289649</v>
      </c>
      <c r="L129" s="2">
        <f t="shared" si="25"/>
        <v>530791.12062260683</v>
      </c>
      <c r="M129" s="2"/>
      <c r="N129" s="28">
        <f t="shared" si="41"/>
        <v>1037831.8597153195</v>
      </c>
      <c r="O129" s="2">
        <f t="shared" si="34"/>
        <v>779.09004979640974</v>
      </c>
      <c r="P129" s="2">
        <f t="shared" si="35"/>
        <v>86097.073127532552</v>
      </c>
      <c r="R129">
        <f t="shared" si="36"/>
        <v>108</v>
      </c>
      <c r="S129" s="89">
        <f t="shared" si="26"/>
        <v>63011.309063197012</v>
      </c>
      <c r="T129" s="89">
        <f>IF(AND(S129=0,S128&gt;0),SUM($G129:$H$381),S129)</f>
        <v>63011.309063197012</v>
      </c>
      <c r="U129" s="82">
        <f>SUM(T129:T$381)</f>
        <v>791334.6978795348</v>
      </c>
      <c r="V129" s="68">
        <f>localspline(R129,'BBG rates'!$G$10:$G$27,'BBG rates'!$K$10:$K$27)</f>
        <v>1.0254415273666382</v>
      </c>
      <c r="W129" s="68">
        <f>locallinterp(R129,'BBG rates'!$G$10:$G$27,'BBG rates'!$J$10:$J$27)</f>
        <v>-0.27300000000000002</v>
      </c>
      <c r="X129" s="56">
        <f t="shared" si="37"/>
        <v>-0.27334218823060752</v>
      </c>
      <c r="Y129" s="66">
        <f t="shared" si="27"/>
        <v>-163.30153286537791</v>
      </c>
      <c r="Z129" s="72">
        <f t="shared" si="28"/>
        <v>-0.24763458491527543</v>
      </c>
      <c r="AA129" s="79">
        <f t="shared" si="29"/>
        <v>-255.18659845249041</v>
      </c>
      <c r="AB129" s="81">
        <f t="shared" si="38"/>
        <v>-0.38697142809932128</v>
      </c>
      <c r="AD129" s="95">
        <f>locallinterp(R129,'BBG rates'!$N$10:$N$369,'BBG rates'!$P$10:$P$369)</f>
        <v>9.171778663339575</v>
      </c>
      <c r="AI129" s="185">
        <f t="shared" si="30"/>
        <v>108</v>
      </c>
      <c r="AJ129" s="127">
        <f>locallinterp(MIN(AI129,CAP_Senior*12),'BBG rates'!$X$24:$X$65,'BBG rates'!$Y$24:$Y$65)</f>
        <v>52.715155952481616</v>
      </c>
      <c r="AK129" s="127">
        <f>locallinterp(MIN(AI129,CAP_CB*12),'BBG rates'!$AA$25:$AA$40,'BBG rates'!$AC$25:$AC$40)</f>
        <v>9.6</v>
      </c>
      <c r="AL129" s="144">
        <f t="shared" si="31"/>
        <v>16.929576511921873</v>
      </c>
      <c r="AM129" s="142">
        <f>(SUMPRODUCT(AL129:AL$381,G129:G$381)+SUMPRODUCT(AL129:AL$381,H129:H$381))/12</f>
        <v>1138303.9360630026</v>
      </c>
    </row>
    <row r="130" spans="1:39" x14ac:dyDescent="0.2">
      <c r="A130" s="7">
        <v>109</v>
      </c>
      <c r="B130" s="7">
        <v>54.5</v>
      </c>
      <c r="C130" s="7">
        <v>27.25</v>
      </c>
      <c r="D130" s="12">
        <f t="shared" si="23"/>
        <v>9.0833333333333339</v>
      </c>
      <c r="E130" s="29">
        <f t="shared" si="39"/>
        <v>665674.41841716506</v>
      </c>
      <c r="F130" s="2">
        <f t="shared" si="24"/>
        <v>504.86244163637741</v>
      </c>
      <c r="G130" s="2">
        <f t="shared" si="32"/>
        <v>60462.567860637806</v>
      </c>
      <c r="H130" s="2">
        <f t="shared" si="33"/>
        <v>2186.4025385347009</v>
      </c>
      <c r="I130" s="2">
        <f t="shared" si="22"/>
        <v>63153.832840808878</v>
      </c>
      <c r="J130" s="2">
        <f t="shared" si="40"/>
        <v>573647.31497068063</v>
      </c>
      <c r="K130" s="2">
        <f t="shared" si="25"/>
        <v>58559.457900924564</v>
      </c>
      <c r="L130" s="2">
        <f t="shared" si="25"/>
        <v>531915.0759333981</v>
      </c>
      <c r="M130" s="2"/>
      <c r="N130" s="28">
        <f t="shared" si="41"/>
        <v>951675.10543622111</v>
      </c>
      <c r="O130" s="2">
        <f t="shared" si="34"/>
        <v>719.40889823054533</v>
      </c>
      <c r="P130" s="2">
        <f t="shared" si="35"/>
        <v>86156.754279098401</v>
      </c>
      <c r="R130">
        <f t="shared" si="36"/>
        <v>109</v>
      </c>
      <c r="S130" s="89">
        <f t="shared" si="26"/>
        <v>62648.970399172504</v>
      </c>
      <c r="T130" s="89">
        <f>IF(AND(S130=0,S129&gt;0),SUM($G130:$H$381),S130)</f>
        <v>62648.970399172504</v>
      </c>
      <c r="U130" s="82">
        <f>SUM(T130:T$381)</f>
        <v>728323.3888163378</v>
      </c>
      <c r="V130" s="68">
        <f>localspline(R130,'BBG rates'!$G$10:$G$27,'BBG rates'!$K$10:$K$27)</f>
        <v>1.0252631447519678</v>
      </c>
      <c r="W130" s="68">
        <f>locallinterp(R130,'BBG rates'!$G$10:$G$27,'BBG rates'!$J$10:$J$27)</f>
        <v>-0.26866666666666666</v>
      </c>
      <c r="X130" s="56">
        <f t="shared" si="37"/>
        <v>-0.26899806879856492</v>
      </c>
      <c r="Y130" s="66">
        <f t="shared" si="27"/>
        <v>-148.94849194653676</v>
      </c>
      <c r="Z130" s="72">
        <f t="shared" si="28"/>
        <v>-0.24541047710458294</v>
      </c>
      <c r="AA130" s="79">
        <f t="shared" si="29"/>
        <v>-234.86695157366287</v>
      </c>
      <c r="AB130" s="81">
        <f t="shared" si="38"/>
        <v>-0.38697142809932122</v>
      </c>
      <c r="AD130" s="95">
        <f>locallinterp(R130,'BBG rates'!$N$10:$N$369,'BBG rates'!$P$10:$P$369)</f>
        <v>9.2572172587355723</v>
      </c>
      <c r="AI130" s="185">
        <f t="shared" si="30"/>
        <v>109</v>
      </c>
      <c r="AJ130" s="127">
        <f>locallinterp(MIN(AI130,CAP_Senior*12),'BBG rates'!$X$24:$X$65,'BBG rates'!$Y$24:$Y$65)</f>
        <v>52.8823279706587</v>
      </c>
      <c r="AK130" s="127">
        <f>locallinterp(MIN(AI130,CAP_CB*12),'BBG rates'!$AA$25:$AA$40,'BBG rates'!$AC$25:$AC$40)</f>
        <v>9.6333333333333329</v>
      </c>
      <c r="AL130" s="144">
        <f t="shared" si="31"/>
        <v>16.985662421678647</v>
      </c>
      <c r="AM130" s="142">
        <f>(SUMPRODUCT(AL130:AL$381,G130:G$381)+SUMPRODUCT(AL130:AL$381,H130:H$381))/12</f>
        <v>1049407.7045711901</v>
      </c>
    </row>
    <row r="131" spans="1:39" x14ac:dyDescent="0.2">
      <c r="A131" s="7">
        <v>110</v>
      </c>
      <c r="B131" s="7">
        <v>55</v>
      </c>
      <c r="C131" s="7">
        <v>27.5</v>
      </c>
      <c r="D131" s="12">
        <f t="shared" si="23"/>
        <v>9.1666666666666661</v>
      </c>
      <c r="E131" s="29">
        <f t="shared" si="39"/>
        <v>603386.19741414522</v>
      </c>
      <c r="F131" s="2">
        <f t="shared" si="24"/>
        <v>461.43515006863765</v>
      </c>
      <c r="G131" s="2">
        <f t="shared" si="32"/>
        <v>60306.40365020655</v>
      </c>
      <c r="H131" s="2">
        <f t="shared" si="33"/>
        <v>1981.8173528133721</v>
      </c>
      <c r="I131" s="2">
        <f t="shared" si="22"/>
        <v>62749.656153088559</v>
      </c>
      <c r="J131" s="2">
        <f t="shared" si="40"/>
        <v>575205.18140331178</v>
      </c>
      <c r="K131" s="2">
        <f t="shared" si="25"/>
        <v>58144.379862796923</v>
      </c>
      <c r="L131" s="2">
        <f t="shared" si="25"/>
        <v>532990.14874230511</v>
      </c>
      <c r="M131" s="2"/>
      <c r="N131" s="28">
        <f t="shared" si="41"/>
        <v>865458.62863551115</v>
      </c>
      <c r="O131" s="2">
        <f t="shared" si="34"/>
        <v>659.68637661895423</v>
      </c>
      <c r="P131" s="2">
        <f t="shared" si="35"/>
        <v>86216.476800709992</v>
      </c>
      <c r="R131">
        <f t="shared" si="36"/>
        <v>110</v>
      </c>
      <c r="S131" s="89">
        <f t="shared" si="26"/>
        <v>62288.22100301992</v>
      </c>
      <c r="T131" s="89">
        <f>IF(AND(S131=0,S130&gt;0),SUM($G131:$H$381),S131)</f>
        <v>62288.22100301992</v>
      </c>
      <c r="U131" s="82">
        <f>SUM(T131:T$381)</f>
        <v>665674.41841716529</v>
      </c>
      <c r="V131" s="68">
        <f>localspline(R131,'BBG rates'!$G$10:$G$27,'BBG rates'!$K$10:$K$27)</f>
        <v>1.0250747346431872</v>
      </c>
      <c r="W131" s="68">
        <f>locallinterp(R131,'BBG rates'!$G$10:$G$27,'BBG rates'!$J$10:$J$27)</f>
        <v>-0.26433333333333336</v>
      </c>
      <c r="X131" s="56">
        <f t="shared" si="37"/>
        <v>-0.26465412238612096</v>
      </c>
      <c r="Y131" s="66">
        <f t="shared" si="27"/>
        <v>-134.90478190520687</v>
      </c>
      <c r="Z131" s="72">
        <f t="shared" si="28"/>
        <v>-0.24319056554881399</v>
      </c>
      <c r="AA131" s="79">
        <f t="shared" si="29"/>
        <v>-214.66415028672964</v>
      </c>
      <c r="AB131" s="81">
        <f t="shared" si="38"/>
        <v>-0.38697142809932122</v>
      </c>
      <c r="AD131" s="95">
        <f>locallinterp(R131,'BBG rates'!$N$10:$N$369,'BBG rates'!$P$10:$P$369)</f>
        <v>9.342640153289171</v>
      </c>
      <c r="AI131" s="185">
        <f t="shared" si="30"/>
        <v>110</v>
      </c>
      <c r="AJ131" s="127">
        <f>locallinterp(MIN(AI131,CAP_Senior*12),'BBG rates'!$X$24:$X$65,'BBG rates'!$Y$24:$Y$65)</f>
        <v>53.049499988835784</v>
      </c>
      <c r="AK131" s="127">
        <f>locallinterp(MIN(AI131,CAP_CB*12),'BBG rates'!$AA$25:$AA$40,'BBG rates'!$AC$25:$AC$40)</f>
        <v>9.6666666666666661</v>
      </c>
      <c r="AL131" s="144">
        <f t="shared" si="31"/>
        <v>17.041748331435414</v>
      </c>
      <c r="AM131" s="142">
        <f>(SUMPRODUCT(AL131:AL$381,G131:G$381)+SUMPRODUCT(AL131:AL$381,H131:H$381))/12</f>
        <v>960729.84938234987</v>
      </c>
    </row>
    <row r="132" spans="1:39" x14ac:dyDescent="0.2">
      <c r="A132" s="7">
        <v>111</v>
      </c>
      <c r="B132" s="7">
        <v>55.5</v>
      </c>
      <c r="C132" s="7">
        <v>27.75</v>
      </c>
      <c r="D132" s="12">
        <f t="shared" si="23"/>
        <v>9.25</v>
      </c>
      <c r="E132" s="29">
        <f t="shared" si="39"/>
        <v>541457.14278330258</v>
      </c>
      <c r="F132" s="2">
        <f t="shared" si="24"/>
        <v>418.25792436965503</v>
      </c>
      <c r="G132" s="2">
        <f t="shared" si="32"/>
        <v>60150.642784546835</v>
      </c>
      <c r="H132" s="2">
        <f t="shared" si="33"/>
        <v>1778.4118462958079</v>
      </c>
      <c r="I132" s="2">
        <f t="shared" si="22"/>
        <v>62347.312555212295</v>
      </c>
      <c r="J132" s="2">
        <f t="shared" si="40"/>
        <v>576712.64113571378</v>
      </c>
      <c r="K132" s="2">
        <f t="shared" si="25"/>
        <v>57731.546158678313</v>
      </c>
      <c r="L132" s="2">
        <f t="shared" si="25"/>
        <v>534016.8019677744</v>
      </c>
      <c r="M132" s="2"/>
      <c r="N132" s="28">
        <f t="shared" si="41"/>
        <v>779182.38791446679</v>
      </c>
      <c r="O132" s="2">
        <f t="shared" si="34"/>
        <v>599.9224562845643</v>
      </c>
      <c r="P132" s="2">
        <f t="shared" si="35"/>
        <v>86276.240721044393</v>
      </c>
      <c r="R132">
        <f t="shared" si="36"/>
        <v>111</v>
      </c>
      <c r="S132" s="89">
        <f t="shared" si="26"/>
        <v>61929.054630842642</v>
      </c>
      <c r="T132" s="89">
        <f>IF(AND(S132=0,S131&gt;0),SUM($G132:$H$381),S132)</f>
        <v>61929.054630842642</v>
      </c>
      <c r="U132" s="82">
        <f>SUM(T132:T$381)</f>
        <v>603386.19741414522</v>
      </c>
      <c r="V132" s="68">
        <f>localspline(R132,'BBG rates'!$G$10:$G$27,'BBG rates'!$K$10:$K$27)</f>
        <v>1.0248774990061804</v>
      </c>
      <c r="W132" s="68">
        <f>locallinterp(R132,'BBG rates'!$G$10:$G$27,'BBG rates'!$J$10:$J$27)</f>
        <v>-0.26</v>
      </c>
      <c r="X132" s="56">
        <f t="shared" si="37"/>
        <v>-0.26031034897862071</v>
      </c>
      <c r="Y132" s="66">
        <f t="shared" si="27"/>
        <v>-121.16741985141773</v>
      </c>
      <c r="Z132" s="72">
        <f t="shared" si="28"/>
        <v>-0.24097485896234827</v>
      </c>
      <c r="AA132" s="79">
        <f t="shared" si="29"/>
        <v>-194.57768209064233</v>
      </c>
      <c r="AB132" s="81">
        <f t="shared" si="38"/>
        <v>-0.38697142809932134</v>
      </c>
      <c r="AD132" s="95">
        <f>locallinterp(R132,'BBG rates'!$N$10:$N$369,'BBG rates'!$P$10:$P$369)</f>
        <v>9.4280466115396866</v>
      </c>
      <c r="AI132" s="185">
        <f t="shared" si="30"/>
        <v>111</v>
      </c>
      <c r="AJ132" s="127">
        <f>locallinterp(MIN(AI132,CAP_Senior*12),'BBG rates'!$X$24:$X$65,'BBG rates'!$Y$24:$Y$65)</f>
        <v>53.216672007012875</v>
      </c>
      <c r="AK132" s="127">
        <f>locallinterp(MIN(AI132,CAP_CB*12),'BBG rates'!$AA$25:$AA$40,'BBG rates'!$AC$25:$AC$40)</f>
        <v>9.6999999999999993</v>
      </c>
      <c r="AL132" s="144">
        <f t="shared" si="31"/>
        <v>17.097834241192189</v>
      </c>
      <c r="AM132" s="142">
        <f>(SUMPRODUCT(AL132:AL$381,G132:G$381)+SUMPRODUCT(AL132:AL$381,H132:H$381))/12</f>
        <v>872271.50052015868</v>
      </c>
    </row>
    <row r="133" spans="1:39" x14ac:dyDescent="0.2">
      <c r="A133" s="7">
        <v>112</v>
      </c>
      <c r="B133" s="7">
        <v>56</v>
      </c>
      <c r="C133" s="7">
        <v>28</v>
      </c>
      <c r="D133" s="12">
        <f t="shared" si="23"/>
        <v>9.3333333333333339</v>
      </c>
      <c r="E133" s="29">
        <f t="shared" si="39"/>
        <v>479885.67772142886</v>
      </c>
      <c r="F133" s="2">
        <f t="shared" si="24"/>
        <v>375.32966721183897</v>
      </c>
      <c r="G133" s="2">
        <f t="shared" si="32"/>
        <v>59995.284221889815</v>
      </c>
      <c r="H133" s="2">
        <f t="shared" si="33"/>
        <v>1576.180839983924</v>
      </c>
      <c r="I133" s="2">
        <f t="shared" si="22"/>
        <v>61946.794729085574</v>
      </c>
      <c r="J133" s="2">
        <f t="shared" si="40"/>
        <v>578170.08413813205</v>
      </c>
      <c r="K133" s="2">
        <f t="shared" si="25"/>
        <v>57320.945931018134</v>
      </c>
      <c r="L133" s="2">
        <f t="shared" si="25"/>
        <v>534995.4953561693</v>
      </c>
      <c r="M133" s="2"/>
      <c r="N133" s="28">
        <f t="shared" si="41"/>
        <v>692846.34184566827</v>
      </c>
      <c r="O133" s="2">
        <f t="shared" si="34"/>
        <v>540.11710853042496</v>
      </c>
      <c r="P133" s="2">
        <f t="shared" si="35"/>
        <v>86336.046068798532</v>
      </c>
      <c r="R133">
        <f t="shared" si="36"/>
        <v>112</v>
      </c>
      <c r="S133" s="89">
        <f t="shared" si="26"/>
        <v>61571.465061873736</v>
      </c>
      <c r="T133" s="89">
        <f>IF(AND(S133=0,S132&gt;0),SUM($G133:$H$381),S133)</f>
        <v>61571.465061873736</v>
      </c>
      <c r="U133" s="82">
        <f>SUM(T133:T$381)</f>
        <v>541457.14278330258</v>
      </c>
      <c r="V133" s="68">
        <f>localspline(R133,'BBG rates'!$G$10:$G$27,'BBG rates'!$K$10:$K$27)</f>
        <v>1.0246725206620915</v>
      </c>
      <c r="W133" s="68">
        <f>locallinterp(R133,'BBG rates'!$G$10:$G$27,'BBG rates'!$J$10:$J$27)</f>
        <v>-0.25566666666666671</v>
      </c>
      <c r="X133" s="56">
        <f t="shared" si="37"/>
        <v>-0.2559667485618089</v>
      </c>
      <c r="Y133" s="66">
        <f t="shared" si="27"/>
        <v>-107.73344166569214</v>
      </c>
      <c r="Z133" s="72">
        <f t="shared" si="28"/>
        <v>-0.23876336607968615</v>
      </c>
      <c r="AA133" s="79">
        <f t="shared" si="29"/>
        <v>-174.60703649786061</v>
      </c>
      <c r="AB133" s="81">
        <f t="shared" si="38"/>
        <v>-0.38697142809932134</v>
      </c>
      <c r="AD133" s="95">
        <f>locallinterp(R133,'BBG rates'!$N$10:$N$369,'BBG rates'!$P$10:$P$369)</f>
        <v>9.5134359882615271</v>
      </c>
      <c r="AI133" s="185">
        <f t="shared" si="30"/>
        <v>112</v>
      </c>
      <c r="AJ133" s="127">
        <f>locallinterp(MIN(AI133,CAP_Senior*12),'BBG rates'!$X$24:$X$65,'BBG rates'!$Y$24:$Y$65)</f>
        <v>53.383844025189958</v>
      </c>
      <c r="AK133" s="127">
        <f>locallinterp(MIN(AI133,CAP_CB*12),'BBG rates'!$AA$25:$AA$40,'BBG rates'!$AC$25:$AC$40)</f>
        <v>9.7333333333333325</v>
      </c>
      <c r="AL133" s="144">
        <f t="shared" si="31"/>
        <v>17.153920150948959</v>
      </c>
      <c r="AM133" s="142">
        <f>(SUMPRODUCT(AL133:AL$381,G133:G$381)+SUMPRODUCT(AL133:AL$381,H133:H$381))/12</f>
        <v>784033.77462083509</v>
      </c>
    </row>
    <row r="134" spans="1:39" x14ac:dyDescent="0.2">
      <c r="A134" s="7">
        <v>113</v>
      </c>
      <c r="B134" s="7">
        <v>56.5</v>
      </c>
      <c r="C134" s="7">
        <v>28.25</v>
      </c>
      <c r="D134" s="12">
        <f t="shared" si="23"/>
        <v>9.4166666666666661</v>
      </c>
      <c r="E134" s="29">
        <f t="shared" si="39"/>
        <v>418670.23162303551</v>
      </c>
      <c r="F134" s="2">
        <f t="shared" si="24"/>
        <v>332.64928557973781</v>
      </c>
      <c r="G134" s="2">
        <f t="shared" si="32"/>
        <v>59840.326923157379</v>
      </c>
      <c r="H134" s="2">
        <f t="shared" si="33"/>
        <v>1375.1191752359998</v>
      </c>
      <c r="I134" s="2">
        <f t="shared" si="22"/>
        <v>61548.095383973123</v>
      </c>
      <c r="J134" s="2">
        <f t="shared" si="40"/>
        <v>579577.89819908026</v>
      </c>
      <c r="K134" s="2">
        <f t="shared" si="25"/>
        <v>56912.568371725582</v>
      </c>
      <c r="L134" s="2">
        <f t="shared" si="25"/>
        <v>535926.68550041597</v>
      </c>
      <c r="M134" s="2"/>
      <c r="N134" s="28">
        <f t="shared" si="41"/>
        <v>606450.44897297898</v>
      </c>
      <c r="O134" s="2">
        <f t="shared" si="34"/>
        <v>480.27030463969339</v>
      </c>
      <c r="P134" s="2">
        <f t="shared" si="35"/>
        <v>86395.892872689248</v>
      </c>
      <c r="R134">
        <f t="shared" si="36"/>
        <v>113</v>
      </c>
      <c r="S134" s="89">
        <f t="shared" si="26"/>
        <v>61215.446098393382</v>
      </c>
      <c r="T134" s="89">
        <f>IF(AND(S134=0,S133&gt;0),SUM($G134:$H$381),S134)</f>
        <v>61215.446098393382</v>
      </c>
      <c r="U134" s="82">
        <f>SUM(T134:T$381)</f>
        <v>479885.6777214288</v>
      </c>
      <c r="V134" s="68">
        <f>localspline(R134,'BBG rates'!$G$10:$G$27,'BBG rates'!$K$10:$K$27)</f>
        <v>1.0244607035944182</v>
      </c>
      <c r="W134" s="68">
        <f>locallinterp(R134,'BBG rates'!$G$10:$G$27,'BBG rates'!$J$10:$J$27)</f>
        <v>-0.25133333333333335</v>
      </c>
      <c r="X134" s="56">
        <f t="shared" si="37"/>
        <v>-0.25162332112143027</v>
      </c>
      <c r="Y134" s="66">
        <f t="shared" si="27"/>
        <v>-94.599901902296438</v>
      </c>
      <c r="Z134" s="72">
        <f t="shared" si="28"/>
        <v>-0.23655609565546035</v>
      </c>
      <c r="AA134" s="79">
        <f t="shared" si="29"/>
        <v>-154.75170502689332</v>
      </c>
      <c r="AB134" s="81">
        <f t="shared" si="38"/>
        <v>-0.38697142809932134</v>
      </c>
      <c r="AD134" s="95">
        <f>locallinterp(R134,'BBG rates'!$N$10:$N$369,'BBG rates'!$P$10:$P$369)</f>
        <v>9.5988077135610617</v>
      </c>
      <c r="AI134" s="185">
        <f t="shared" si="30"/>
        <v>113</v>
      </c>
      <c r="AJ134" s="127">
        <f>locallinterp(MIN(AI134,CAP_Senior*12),'BBG rates'!$X$24:$X$65,'BBG rates'!$Y$24:$Y$65)</f>
        <v>53.551016043367042</v>
      </c>
      <c r="AK134" s="127">
        <f>locallinterp(MIN(AI134,CAP_CB*12),'BBG rates'!$AA$25:$AA$40,'BBG rates'!$AC$25:$AC$40)</f>
        <v>9.7666666666666657</v>
      </c>
      <c r="AL134" s="144">
        <f t="shared" si="31"/>
        <v>17.21000606070573</v>
      </c>
      <c r="AM134" s="142">
        <f>(SUMPRODUCT(AL134:AL$381,G134:G$381)+SUMPRODUCT(AL134:AL$381,H134:H$381))/12</f>
        <v>696017.77501680783</v>
      </c>
    </row>
    <row r="135" spans="1:39" x14ac:dyDescent="0.2">
      <c r="A135" s="7">
        <v>114</v>
      </c>
      <c r="B135" s="7">
        <v>57</v>
      </c>
      <c r="C135" s="7">
        <v>28.5</v>
      </c>
      <c r="D135" s="12">
        <f t="shared" si="23"/>
        <v>9.5</v>
      </c>
      <c r="E135" s="29">
        <f t="shared" si="39"/>
        <v>357809.24005738902</v>
      </c>
      <c r="F135" s="2">
        <f t="shared" si="24"/>
        <v>290.21569075406296</v>
      </c>
      <c r="G135" s="2">
        <f t="shared" si="32"/>
        <v>59685.769851955214</v>
      </c>
      <c r="H135" s="2">
        <f t="shared" si="33"/>
        <v>1175.2217136912509</v>
      </c>
      <c r="I135" s="2">
        <f t="shared" si="22"/>
        <v>61151.207256400528</v>
      </c>
      <c r="J135" s="2">
        <f t="shared" si="40"/>
        <v>580936.46893580502</v>
      </c>
      <c r="K135" s="2">
        <f t="shared" si="25"/>
        <v>56506.402721952574</v>
      </c>
      <c r="L135" s="2">
        <f t="shared" si="25"/>
        <v>536810.82585854945</v>
      </c>
      <c r="M135" s="2"/>
      <c r="N135" s="28">
        <f t="shared" si="41"/>
        <v>519994.66781152564</v>
      </c>
      <c r="O135" s="2">
        <f t="shared" si="34"/>
        <v>420.38201587562071</v>
      </c>
      <c r="P135" s="2">
        <f t="shared" si="35"/>
        <v>86455.781161453313</v>
      </c>
      <c r="R135">
        <f t="shared" si="36"/>
        <v>114</v>
      </c>
      <c r="S135" s="89">
        <f t="shared" si="26"/>
        <v>60860.991565646465</v>
      </c>
      <c r="T135" s="89">
        <f>IF(AND(S135=0,S134&gt;0),SUM($G135:$H$381),S135)</f>
        <v>60860.991565646465</v>
      </c>
      <c r="U135" s="82">
        <f>SUM(T135:T$381)</f>
        <v>418670.23162303551</v>
      </c>
      <c r="V135" s="68">
        <f>localspline(R135,'BBG rates'!$G$10:$G$27,'BBG rates'!$K$10:$K$27)</f>
        <v>1.0242433094092576</v>
      </c>
      <c r="W135" s="68">
        <f>locallinterp(R135,'BBG rates'!$G$10:$G$27,'BBG rates'!$J$10:$J$27)</f>
        <v>-0.247</v>
      </c>
      <c r="X135" s="56">
        <f t="shared" si="37"/>
        <v>-0.24728006664269664</v>
      </c>
      <c r="Y135" s="66">
        <f t="shared" si="27"/>
        <v>-81.763873692956736</v>
      </c>
      <c r="Z135" s="72">
        <f t="shared" si="28"/>
        <v>-0.23435305646447502</v>
      </c>
      <c r="AA135" s="79">
        <f t="shared" si="29"/>
        <v>-135.0111811948664</v>
      </c>
      <c r="AB135" s="81">
        <f t="shared" si="38"/>
        <v>-0.38697142809932128</v>
      </c>
      <c r="AD135" s="95">
        <f>locallinterp(R135,'BBG rates'!$N$10:$N$369,'BBG rates'!$P$10:$P$369)</f>
        <v>9.6841613226785004</v>
      </c>
      <c r="AI135" s="185">
        <f t="shared" si="30"/>
        <v>114</v>
      </c>
      <c r="AJ135" s="127">
        <f>locallinterp(MIN(AI135,CAP_Senior*12),'BBG rates'!$X$24:$X$65,'BBG rates'!$Y$24:$Y$65)</f>
        <v>53.718188061544126</v>
      </c>
      <c r="AK135" s="127">
        <f>locallinterp(MIN(AI135,CAP_CB*12),'BBG rates'!$AA$25:$AA$40,'BBG rates'!$AC$25:$AC$40)</f>
        <v>9.8000000000000007</v>
      </c>
      <c r="AL135" s="144">
        <f t="shared" si="31"/>
        <v>17.266091970462504</v>
      </c>
      <c r="AM135" s="142">
        <f>(SUMPRODUCT(AL135:AL$381,G135:G$381)+SUMPRODUCT(AL135:AL$381,H135:H$381))/12</f>
        <v>608224.59181996167</v>
      </c>
    </row>
    <row r="136" spans="1:39" x14ac:dyDescent="0.2">
      <c r="A136" s="7">
        <v>115</v>
      </c>
      <c r="B136" s="7">
        <v>57.5</v>
      </c>
      <c r="C136" s="7">
        <v>28.75</v>
      </c>
      <c r="D136" s="12">
        <f t="shared" si="23"/>
        <v>9.5833333333333339</v>
      </c>
      <c r="E136" s="29">
        <f t="shared" si="39"/>
        <v>297301.14474562858</v>
      </c>
      <c r="F136" s="2">
        <f t="shared" si="24"/>
        <v>248.02779829576983</v>
      </c>
      <c r="G136" s="2">
        <f t="shared" si="32"/>
        <v>59531.611974565749</v>
      </c>
      <c r="H136" s="2">
        <f t="shared" si="33"/>
        <v>976.48333719467053</v>
      </c>
      <c r="I136" s="2">
        <f t="shared" si="22"/>
        <v>60756.123110056193</v>
      </c>
      <c r="J136" s="2">
        <f t="shared" si="40"/>
        <v>582246.1798047052</v>
      </c>
      <c r="K136" s="2">
        <f t="shared" si="25"/>
        <v>56102.438271877545</v>
      </c>
      <c r="L136" s="2">
        <f t="shared" si="25"/>
        <v>537648.36677215982</v>
      </c>
      <c r="M136" s="2"/>
      <c r="N136" s="28">
        <f t="shared" si="41"/>
        <v>433478.95684767823</v>
      </c>
      <c r="O136" s="2">
        <f t="shared" si="34"/>
        <v>360.45221348153814</v>
      </c>
      <c r="P136" s="2">
        <f t="shared" si="35"/>
        <v>86515.710963847407</v>
      </c>
      <c r="R136">
        <f t="shared" si="36"/>
        <v>115</v>
      </c>
      <c r="S136" s="89">
        <f t="shared" si="26"/>
        <v>60508.095311760422</v>
      </c>
      <c r="T136" s="89">
        <f>IF(AND(S136=0,S135&gt;0),SUM($G136:$H$381),S136)</f>
        <v>60508.095311760422</v>
      </c>
      <c r="U136" s="82">
        <f>SUM(T136:T$381)</f>
        <v>357809.24005738902</v>
      </c>
      <c r="V136" s="68">
        <f>localspline(R136,'BBG rates'!$G$10:$G$27,'BBG rates'!$K$10:$K$27)</f>
        <v>1.0240213314982272</v>
      </c>
      <c r="W136" s="68">
        <f>locallinterp(R136,'BBG rates'!$G$10:$G$27,'BBG rates'!$J$10:$J$27)</f>
        <v>-0.24266666666666667</v>
      </c>
      <c r="X136" s="56">
        <f t="shared" si="37"/>
        <v>-0.24293698511161921</v>
      </c>
      <c r="Y136" s="66">
        <f t="shared" si="27"/>
        <v>-69.222448651045354</v>
      </c>
      <c r="Z136" s="72">
        <f t="shared" si="28"/>
        <v>-0.23215425730182743</v>
      </c>
      <c r="AA136" s="79">
        <f t="shared" si="29"/>
        <v>-115.38496051011727</v>
      </c>
      <c r="AB136" s="81">
        <f t="shared" si="38"/>
        <v>-0.38697142809932128</v>
      </c>
      <c r="AD136" s="95">
        <f>locallinterp(R136,'BBG rates'!$N$10:$N$369,'BBG rates'!$P$10:$P$369)</f>
        <v>9.7694964336366859</v>
      </c>
      <c r="AI136" s="185">
        <f t="shared" si="30"/>
        <v>115</v>
      </c>
      <c r="AJ136" s="127">
        <f>locallinterp(MIN(AI136,CAP_Senior*12),'BBG rates'!$X$24:$X$65,'BBG rates'!$Y$24:$Y$65)</f>
        <v>53.88536007972121</v>
      </c>
      <c r="AK136" s="127">
        <f>locallinterp(MIN(AI136,CAP_CB*12),'BBG rates'!$AA$25:$AA$40,'BBG rates'!$AC$25:$AC$40)</f>
        <v>9.8333333333333339</v>
      </c>
      <c r="AL136" s="144">
        <f t="shared" si="31"/>
        <v>17.322177880219272</v>
      </c>
      <c r="AM136" s="142">
        <f>(SUMPRODUCT(AL136:AL$381,G136:G$381)+SUMPRODUCT(AL136:AL$381,H136:H$381))/12</f>
        <v>520655.30200446193</v>
      </c>
    </row>
    <row r="137" spans="1:39" x14ac:dyDescent="0.2">
      <c r="A137" s="7">
        <v>116</v>
      </c>
      <c r="B137" s="7">
        <v>58</v>
      </c>
      <c r="C137" s="7">
        <v>29</v>
      </c>
      <c r="D137" s="12">
        <f t="shared" si="23"/>
        <v>9.6666666666666661</v>
      </c>
      <c r="E137" s="29">
        <f t="shared" si="39"/>
        <v>237144.39353796508</v>
      </c>
      <c r="F137" s="2">
        <f t="shared" si="24"/>
        <v>206.08452803019634</v>
      </c>
      <c r="G137" s="2">
        <f t="shared" si="32"/>
        <v>59377.852259941377</v>
      </c>
      <c r="H137" s="2">
        <f t="shared" si="33"/>
        <v>778.89894772214222</v>
      </c>
      <c r="I137" s="2">
        <f t="shared" si="22"/>
        <v>60362.835735693712</v>
      </c>
      <c r="J137" s="2">
        <f t="shared" si="40"/>
        <v>583507.41211170587</v>
      </c>
      <c r="K137" s="2">
        <f t="shared" si="25"/>
        <v>55700.664360490286</v>
      </c>
      <c r="L137" s="2">
        <f t="shared" si="25"/>
        <v>538439.75548473943</v>
      </c>
      <c r="M137" s="2"/>
      <c r="N137" s="28">
        <f t="shared" si="41"/>
        <v>346903.27453903016</v>
      </c>
      <c r="O137" s="2">
        <f t="shared" si="34"/>
        <v>300.48086868084329</v>
      </c>
      <c r="P137" s="2">
        <f t="shared" si="35"/>
        <v>86575.682308648087</v>
      </c>
      <c r="R137">
        <f t="shared" si="36"/>
        <v>116</v>
      </c>
      <c r="S137" s="89">
        <f t="shared" si="26"/>
        <v>60156.751207663518</v>
      </c>
      <c r="T137" s="89">
        <f>IF(AND(S137=0,S136&gt;0),SUM($G137:$H$381),S137)</f>
        <v>60156.751207663518</v>
      </c>
      <c r="U137" s="82">
        <f>SUM(T137:T$381)</f>
        <v>297301.14474562858</v>
      </c>
      <c r="V137" s="68">
        <f>localspline(R137,'BBG rates'!$G$10:$G$27,'BBG rates'!$K$10:$K$27)</f>
        <v>1.0237959420714895</v>
      </c>
      <c r="W137" s="68">
        <f>locallinterp(R137,'BBG rates'!$G$10:$G$27,'BBG rates'!$J$10:$J$27)</f>
        <v>-0.23833333333333334</v>
      </c>
      <c r="X137" s="56">
        <f t="shared" si="37"/>
        <v>-0.2385940765134098</v>
      </c>
      <c r="Y137" s="66">
        <f t="shared" si="27"/>
        <v>-56.972736776140707</v>
      </c>
      <c r="Z137" s="72">
        <f t="shared" si="28"/>
        <v>-0.22995970698284404</v>
      </c>
      <c r="AA137" s="79">
        <f t="shared" si="29"/>
        <v>-95.872540464815785</v>
      </c>
      <c r="AB137" s="81">
        <f t="shared" si="38"/>
        <v>-0.38697142809932134</v>
      </c>
      <c r="AD137" s="95">
        <f>locallinterp(R137,'BBG rates'!$N$10:$N$369,'BBG rates'!$P$10:$P$369)</f>
        <v>9.8548127621426431</v>
      </c>
      <c r="AI137" s="185">
        <f t="shared" si="30"/>
        <v>116</v>
      </c>
      <c r="AJ137" s="127">
        <f>locallinterp(MIN(AI137,CAP_Senior*12),'BBG rates'!$X$24:$X$65,'BBG rates'!$Y$24:$Y$65)</f>
        <v>54.052532097898293</v>
      </c>
      <c r="AK137" s="127">
        <f>locallinterp(MIN(AI137,CAP_CB*12),'BBG rates'!$AA$25:$AA$40,'BBG rates'!$AC$25:$AC$40)</f>
        <v>9.8666666666666671</v>
      </c>
      <c r="AL137" s="144">
        <f t="shared" si="31"/>
        <v>17.378263789976046</v>
      </c>
      <c r="AM137" s="142">
        <f>(SUMPRODUCT(AL137:AL$381,G137:G$381)+SUMPRODUCT(AL137:AL$381,H137:H$381))/12</f>
        <v>433310.96948916401</v>
      </c>
    </row>
    <row r="138" spans="1:39" x14ac:dyDescent="0.2">
      <c r="A138" s="7">
        <v>117</v>
      </c>
      <c r="B138" s="7">
        <v>58.5</v>
      </c>
      <c r="C138" s="7">
        <v>29.25</v>
      </c>
      <c r="D138" s="12">
        <f t="shared" si="23"/>
        <v>9.75</v>
      </c>
      <c r="E138" s="29">
        <f t="shared" si="39"/>
        <v>177337.44039096174</v>
      </c>
      <c r="F138" s="2">
        <f t="shared" si="24"/>
        <v>164.38480403125749</v>
      </c>
      <c r="G138" s="2">
        <f t="shared" si="32"/>
        <v>59224.489679697523</v>
      </c>
      <c r="H138" s="2">
        <f t="shared" si="33"/>
        <v>582.46346730581661</v>
      </c>
      <c r="I138" s="2">
        <f t="shared" si="22"/>
        <v>59971.337951034599</v>
      </c>
      <c r="J138" s="2">
        <f t="shared" si="40"/>
        <v>584720.54502258729</v>
      </c>
      <c r="K138" s="2">
        <f t="shared" si="25"/>
        <v>55301.070375377683</v>
      </c>
      <c r="L138" s="2">
        <f t="shared" si="25"/>
        <v>539185.43615993229</v>
      </c>
      <c r="M138" s="2"/>
      <c r="N138" s="28">
        <f t="shared" si="41"/>
        <v>260267.57931437821</v>
      </c>
      <c r="O138" s="2">
        <f t="shared" si="34"/>
        <v>240.46795267698624</v>
      </c>
      <c r="P138" s="2">
        <f t="shared" si="35"/>
        <v>86635.695224651965</v>
      </c>
      <c r="R138">
        <f t="shared" si="36"/>
        <v>117</v>
      </c>
      <c r="S138" s="89">
        <f t="shared" si="26"/>
        <v>59806.95314700334</v>
      </c>
      <c r="T138" s="89">
        <f>IF(AND(S138=0,S137&gt;0),SUM($G138:$H$381),S138)</f>
        <v>59806.95314700334</v>
      </c>
      <c r="U138" s="82">
        <f>SUM(T138:T$381)</f>
        <v>237144.39353796508</v>
      </c>
      <c r="V138" s="68">
        <f>localspline(R138,'BBG rates'!$G$10:$G$27,'BBG rates'!$K$10:$K$27)</f>
        <v>1.0235681047084597</v>
      </c>
      <c r="W138" s="68">
        <f>locallinterp(R138,'BBG rates'!$G$10:$G$27,'BBG rates'!$J$10:$J$27)</f>
        <v>-0.23400000000000001</v>
      </c>
      <c r="X138" s="56">
        <f t="shared" si="37"/>
        <v>-0.23425134083407961</v>
      </c>
      <c r="Y138" s="66">
        <f t="shared" si="27"/>
        <v>-45.011866359107849</v>
      </c>
      <c r="Z138" s="72">
        <f t="shared" si="28"/>
        <v>-0.22776941434325806</v>
      </c>
      <c r="AA138" s="79">
        <f t="shared" si="29"/>
        <v>-76.473420527611509</v>
      </c>
      <c r="AB138" s="81">
        <f t="shared" si="38"/>
        <v>-0.38697142809932134</v>
      </c>
      <c r="AD138" s="95">
        <f>locallinterp(R138,'BBG rates'!$N$10:$N$369,'BBG rates'!$P$10:$P$369)</f>
        <v>9.9401101042016808</v>
      </c>
      <c r="AI138" s="185">
        <f t="shared" si="30"/>
        <v>117</v>
      </c>
      <c r="AJ138" s="127">
        <f>locallinterp(MIN(AI138,CAP_Senior*12),'BBG rates'!$X$24:$X$65,'BBG rates'!$Y$24:$Y$65)</f>
        <v>54.219704116075377</v>
      </c>
      <c r="AK138" s="127">
        <f>locallinterp(MIN(AI138,CAP_CB*12),'BBG rates'!$AA$25:$AA$40,'BBG rates'!$AC$25:$AC$40)</f>
        <v>9.9</v>
      </c>
      <c r="AL138" s="144">
        <f t="shared" si="31"/>
        <v>17.434349699732813</v>
      </c>
      <c r="AM138" s="142">
        <f>(SUMPRODUCT(AL138:AL$381,G138:G$381)+SUMPRODUCT(AL138:AL$381,H138:H$381))/12</f>
        <v>346192.64521960268</v>
      </c>
    </row>
    <row r="139" spans="1:39" x14ac:dyDescent="0.2">
      <c r="A139" s="7">
        <v>118</v>
      </c>
      <c r="B139" s="7">
        <v>59</v>
      </c>
      <c r="C139" s="7">
        <v>29.5</v>
      </c>
      <c r="D139" s="12">
        <f t="shared" si="23"/>
        <v>9.8333333333333339</v>
      </c>
      <c r="E139" s="29">
        <f t="shared" si="39"/>
        <v>117878.74534489629</v>
      </c>
      <c r="F139" s="2">
        <f t="shared" si="24"/>
        <v>122.9275546056968</v>
      </c>
      <c r="G139" s="2">
        <f t="shared" si="32"/>
        <v>59071.523208105689</v>
      </c>
      <c r="H139" s="2">
        <f t="shared" si="33"/>
        <v>387.17183795975802</v>
      </c>
      <c r="I139" s="2">
        <f t="shared" si="22"/>
        <v>59581.622600671144</v>
      </c>
      <c r="J139" s="2">
        <f t="shared" si="40"/>
        <v>585885.95557326626</v>
      </c>
      <c r="K139" s="2">
        <f t="shared" si="25"/>
        <v>54903.645752510121</v>
      </c>
      <c r="L139" s="2">
        <f t="shared" si="25"/>
        <v>539885.84989968291</v>
      </c>
      <c r="M139" s="2"/>
      <c r="N139" s="28">
        <f t="shared" si="41"/>
        <v>173571.82957370271</v>
      </c>
      <c r="O139" s="2">
        <f t="shared" si="34"/>
        <v>180.41343665345568</v>
      </c>
      <c r="P139" s="2">
        <f t="shared" si="35"/>
        <v>86695.749740675499</v>
      </c>
      <c r="R139">
        <f t="shared" si="36"/>
        <v>118</v>
      </c>
      <c r="S139" s="89">
        <f t="shared" si="26"/>
        <v>59458.695046065448</v>
      </c>
      <c r="T139" s="89">
        <f>IF(AND(S139=0,S138&gt;0),SUM($G139:$H$381),S139)</f>
        <v>59458.695046065448</v>
      </c>
      <c r="U139" s="82">
        <f>SUM(T139:T$381)</f>
        <v>177337.44039096171</v>
      </c>
      <c r="V139" s="68">
        <f>localspline(R139,'BBG rates'!$G$10:$G$27,'BBG rates'!$K$10:$K$27)</f>
        <v>1.0233389916216058</v>
      </c>
      <c r="W139" s="68">
        <f>locallinterp(R139,'BBG rates'!$G$10:$G$27,'BBG rates'!$J$10:$J$27)</f>
        <v>-0.22966666666666669</v>
      </c>
      <c r="X139" s="56">
        <f t="shared" si="37"/>
        <v>-0.22990877805884047</v>
      </c>
      <c r="Y139" s="66">
        <f t="shared" si="27"/>
        <v>-33.336983887535759</v>
      </c>
      <c r="Z139" s="72">
        <f t="shared" si="28"/>
        <v>-0.22558338823910193</v>
      </c>
      <c r="AA139" s="79">
        <f t="shared" si="29"/>
        <v>-57.187102136307274</v>
      </c>
      <c r="AB139" s="81">
        <f t="shared" si="38"/>
        <v>-0.38697142809932134</v>
      </c>
      <c r="AD139" s="95">
        <f>locallinterp(R139,'BBG rates'!$N$10:$N$369,'BBG rates'!$P$10:$P$369)</f>
        <v>10.025388353503482</v>
      </c>
      <c r="AI139" s="185">
        <f t="shared" si="30"/>
        <v>118</v>
      </c>
      <c r="AJ139" s="127">
        <f>locallinterp(MIN(AI139,CAP_Senior*12),'BBG rates'!$X$24:$X$65,'BBG rates'!$Y$24:$Y$65)</f>
        <v>54.386876134252468</v>
      </c>
      <c r="AK139" s="127">
        <f>locallinterp(MIN(AI139,CAP_CB*12),'BBG rates'!$AA$25:$AA$40,'BBG rates'!$AC$25:$AC$40)</f>
        <v>9.9333333333333336</v>
      </c>
      <c r="AL139" s="144">
        <f t="shared" si="31"/>
        <v>17.490435609489587</v>
      </c>
      <c r="AM139" s="142">
        <f>(SUMPRODUCT(AL139:AL$381,G139:G$381)+SUMPRODUCT(AL139:AL$381,H139:H$381))/12</f>
        <v>259301.36724957</v>
      </c>
    </row>
    <row r="140" spans="1:39" x14ac:dyDescent="0.2">
      <c r="A140" s="7">
        <v>119</v>
      </c>
      <c r="B140" s="7">
        <v>59.5</v>
      </c>
      <c r="C140" s="7">
        <v>29.75</v>
      </c>
      <c r="D140" s="12">
        <f t="shared" si="23"/>
        <v>9.9166666666666661</v>
      </c>
      <c r="E140" s="29">
        <f t="shared" si="39"/>
        <v>58766.774501203756</v>
      </c>
      <c r="F140" s="2">
        <f t="shared" si="24"/>
        <v>81.711712277393957</v>
      </c>
      <c r="G140" s="2">
        <f t="shared" si="32"/>
        <v>58918.951822086681</v>
      </c>
      <c r="H140" s="2">
        <f t="shared" si="33"/>
        <v>193.0190216058557</v>
      </c>
      <c r="I140" s="2">
        <f t="shared" si="22"/>
        <v>59193.682555969928</v>
      </c>
      <c r="J140" s="2">
        <f t="shared" si="40"/>
        <v>587004.01868003514</v>
      </c>
      <c r="K140" s="2">
        <f t="shared" si="25"/>
        <v>54508.379976029253</v>
      </c>
      <c r="L140" s="2">
        <f t="shared" si="25"/>
        <v>540541.4347622901</v>
      </c>
      <c r="M140" s="2"/>
      <c r="N140" s="28">
        <f t="shared" si="41"/>
        <v>86815.98368814752</v>
      </c>
      <c r="O140" s="2">
        <f t="shared" si="34"/>
        <v>120.31729177376521</v>
      </c>
      <c r="P140" s="2">
        <f t="shared" si="35"/>
        <v>86755.845885555187</v>
      </c>
      <c r="R140">
        <f t="shared" si="36"/>
        <v>119</v>
      </c>
      <c r="S140" s="89">
        <f t="shared" si="26"/>
        <v>59111.970843692536</v>
      </c>
      <c r="T140" s="89">
        <f>IF(AND(S140=0,S139&gt;0),SUM($G140:$H$381),S140)</f>
        <v>59111.970843692536</v>
      </c>
      <c r="U140" s="82">
        <f>SUM(T140:T$381)</f>
        <v>117878.74534489628</v>
      </c>
      <c r="V140" s="68">
        <f>localspline(R140,'BBG rates'!$G$10:$G$27,'BBG rates'!$K$10:$K$27)</f>
        <v>1.0231096409004712</v>
      </c>
      <c r="W140" s="68">
        <f>locallinterp(R140,'BBG rates'!$G$10:$G$27,'BBG rates'!$J$10:$J$27)</f>
        <v>-0.22533333333333333</v>
      </c>
      <c r="X140" s="56">
        <f t="shared" si="37"/>
        <v>-0.22556638817357033</v>
      </c>
      <c r="Y140" s="66">
        <f t="shared" si="27"/>
        <v>-21.945253951690646</v>
      </c>
      <c r="Z140" s="72">
        <f t="shared" si="28"/>
        <v>-0.22340163754694181</v>
      </c>
      <c r="AA140" s="79">
        <f t="shared" si="29"/>
        <v>-38.013088690558952</v>
      </c>
      <c r="AB140" s="81">
        <f t="shared" si="38"/>
        <v>-0.38697142809932134</v>
      </c>
      <c r="AD140" s="95">
        <f>locallinterp(R140,'BBG rates'!$N$10:$N$369,'BBG rates'!$P$10:$P$369)</f>
        <v>10.110647490245189</v>
      </c>
      <c r="AI140" s="185">
        <f t="shared" si="30"/>
        <v>119</v>
      </c>
      <c r="AJ140" s="127">
        <f>locallinterp(MIN(AI140,CAP_Senior*12),'BBG rates'!$X$24:$X$65,'BBG rates'!$Y$24:$Y$65)</f>
        <v>54.554048152429552</v>
      </c>
      <c r="AK140" s="127">
        <f>locallinterp(MIN(AI140,CAP_CB*12),'BBG rates'!$AA$25:$AA$40,'BBG rates'!$AC$25:$AC$40)</f>
        <v>9.9666666666666668</v>
      </c>
      <c r="AL140" s="144">
        <f t="shared" si="31"/>
        <v>17.546521519246355</v>
      </c>
      <c r="AM140" s="142">
        <f>(SUMPRODUCT(AL140:AL$381,G140:G$381)+SUMPRODUCT(AL140:AL$381,H140:H$381))/12</f>
        <v>172638.16082227958</v>
      </c>
    </row>
    <row r="141" spans="1:39" x14ac:dyDescent="0.2">
      <c r="A141" s="7">
        <v>120</v>
      </c>
      <c r="B141" s="7">
        <v>60</v>
      </c>
      <c r="C141" s="7">
        <v>30</v>
      </c>
      <c r="D141" s="12">
        <f t="shared" si="23"/>
        <v>10</v>
      </c>
      <c r="E141" s="29">
        <f t="shared" si="39"/>
        <v>7.2521380222882805E-12</v>
      </c>
      <c r="F141" s="2">
        <f t="shared" si="24"/>
        <v>40.7362137717286</v>
      </c>
      <c r="G141" s="2">
        <f t="shared" si="32"/>
        <v>58766.774501203749</v>
      </c>
      <c r="H141" s="2">
        <f t="shared" si="33"/>
        <v>2.3819591895145382E-14</v>
      </c>
      <c r="I141" s="2">
        <f t="shared" si="22"/>
        <v>58807.510714975477</v>
      </c>
      <c r="J141" s="2">
        <f t="shared" si="40"/>
        <v>588075.10714975477</v>
      </c>
      <c r="K141" s="2">
        <f t="shared" si="25"/>
        <v>54115.262578036345</v>
      </c>
      <c r="L141" s="2">
        <f t="shared" si="25"/>
        <v>541152.62578036345</v>
      </c>
      <c r="M141" s="2"/>
      <c r="N141" s="28">
        <f t="shared" si="41"/>
        <v>1.4551915228366852E-11</v>
      </c>
      <c r="O141" s="2">
        <f t="shared" si="34"/>
        <v>60.179489181439401</v>
      </c>
      <c r="P141" s="2">
        <f t="shared" si="35"/>
        <v>86815.983688147506</v>
      </c>
      <c r="R141">
        <f t="shared" si="36"/>
        <v>120</v>
      </c>
      <c r="S141" s="89">
        <f t="shared" si="26"/>
        <v>58766.774501203749</v>
      </c>
      <c r="T141" s="89">
        <f>IF(AND(S141=0,S140&gt;0),SUM($G141:$H$381),S141)</f>
        <v>58766.774501203749</v>
      </c>
      <c r="U141" s="82">
        <f>SUM(T141:T$381)</f>
        <v>58766.774501203749</v>
      </c>
      <c r="V141" s="68">
        <f>localspline(R141,'BBG rates'!$G$10:$G$27,'BBG rates'!$K$10:$K$27)</f>
        <v>1.0228811502456665</v>
      </c>
      <c r="W141" s="68">
        <f>locallinterp(R141,'BBG rates'!$G$10:$G$27,'BBG rates'!$J$10:$J$27)</f>
        <v>-0.221</v>
      </c>
      <c r="X141" s="56">
        <f t="shared" si="37"/>
        <v>-0.22122417116374749</v>
      </c>
      <c r="Y141" s="66">
        <f t="shared" si="27"/>
        <v>-10.833859150829708</v>
      </c>
      <c r="Z141" s="72">
        <f t="shared" si="28"/>
        <v>-0.22122417116374749</v>
      </c>
      <c r="AA141" s="79">
        <f t="shared" si="29"/>
        <v>-18.950885544601331</v>
      </c>
      <c r="AB141" s="81">
        <f t="shared" si="38"/>
        <v>-0.38697142809932134</v>
      </c>
      <c r="AD141" s="95">
        <f>locallinterp(R141,'BBG rates'!$N$10:$N$369,'BBG rates'!$P$10:$P$369)</f>
        <v>10.195887586098994</v>
      </c>
      <c r="AI141" s="185">
        <f t="shared" si="30"/>
        <v>120</v>
      </c>
      <c r="AJ141" s="127">
        <f>locallinterp(MIN(AI141,CAP_Senior*12),'BBG rates'!$X$24:$X$65,'BBG rates'!$Y$24:$Y$65)</f>
        <v>54.721220170606635</v>
      </c>
      <c r="AK141" s="127">
        <f>locallinterp(MIN(AI141,CAP_CB*12),'BBG rates'!$AA$25:$AA$40,'BBG rates'!$AC$25:$AC$40)</f>
        <v>10</v>
      </c>
      <c r="AL141" s="144">
        <f t="shared" si="31"/>
        <v>17.602607429003129</v>
      </c>
      <c r="AM141" s="142">
        <f>(SUMPRODUCT(AL141:AL$381,G141:G$381)+SUMPRODUCT(AL141:AL$381,H141:H$381))/12</f>
        <v>86204.038451120068</v>
      </c>
    </row>
    <row r="142" spans="1:39" x14ac:dyDescent="0.2">
      <c r="A142" s="7">
        <v>121</v>
      </c>
      <c r="B142" s="7">
        <v>60.5</v>
      </c>
      <c r="C142" s="7">
        <v>30.25</v>
      </c>
      <c r="D142" s="12">
        <f t="shared" si="23"/>
        <v>10.083333333333334</v>
      </c>
      <c r="E142" s="29">
        <f t="shared" si="39"/>
        <v>0</v>
      </c>
      <c r="F142" s="2">
        <f t="shared" si="24"/>
        <v>0</v>
      </c>
      <c r="G142" s="2">
        <f t="shared" si="32"/>
        <v>0</v>
      </c>
      <c r="H142" s="2">
        <f t="shared" si="33"/>
        <v>0</v>
      </c>
      <c r="I142" s="2">
        <f t="shared" si="22"/>
        <v>0</v>
      </c>
      <c r="J142" s="2">
        <f t="shared" si="40"/>
        <v>0</v>
      </c>
      <c r="K142" s="2">
        <f t="shared" si="25"/>
        <v>0</v>
      </c>
      <c r="L142" s="2">
        <f t="shared" si="25"/>
        <v>0</v>
      </c>
      <c r="M142" s="2"/>
      <c r="N142" s="28">
        <f t="shared" si="41"/>
        <v>0</v>
      </c>
      <c r="O142" s="2">
        <f t="shared" si="34"/>
        <v>0</v>
      </c>
      <c r="P142" s="2">
        <f t="shared" si="35"/>
        <v>0</v>
      </c>
      <c r="R142">
        <f t="shared" si="36"/>
        <v>121</v>
      </c>
      <c r="S142" s="89">
        <f t="shared" si="26"/>
        <v>0</v>
      </c>
      <c r="T142" s="89">
        <f>IF(AND(S142=0,S141&gt;0),SUM($G142:$H$381),S142)</f>
        <v>0</v>
      </c>
      <c r="U142" s="82">
        <f>SUM(T142:T$381)</f>
        <v>0</v>
      </c>
      <c r="V142" s="68">
        <f>localspline(R142,'BBG rates'!$G$10:$G$27,'BBG rates'!$K$10:$K$27)</f>
        <v>1.0226541791605388</v>
      </c>
      <c r="W142" s="68">
        <f>locallinterp(R142,'BBG rates'!$G$10:$G$27,'BBG rates'!$J$10:$J$27)</f>
        <v>-0.21708333333333332</v>
      </c>
      <c r="X142" s="56">
        <f t="shared" si="37"/>
        <v>-0.21729962374896772</v>
      </c>
      <c r="Y142" s="66">
        <f t="shared" si="27"/>
        <v>0</v>
      </c>
      <c r="Z142" s="72">
        <f t="shared" si="28"/>
        <v>0</v>
      </c>
      <c r="AA142" s="79">
        <f t="shared" si="29"/>
        <v>0</v>
      </c>
      <c r="AB142" s="81">
        <f t="shared" si="38"/>
        <v>0</v>
      </c>
      <c r="AD142" s="95">
        <f>locallinterp(R142,'BBG rates'!$N$10:$N$369,'BBG rates'!$P$10:$P$369)</f>
        <v>10.281108767695706</v>
      </c>
      <c r="AI142" s="185">
        <f t="shared" si="30"/>
        <v>121</v>
      </c>
      <c r="AJ142" s="127">
        <f>locallinterp(MIN(AI142,CAP_Senior*12),'BBG rates'!$X$24:$X$65,'BBG rates'!$Y$24:$Y$65)</f>
        <v>54.872445655896165</v>
      </c>
      <c r="AK142" s="127">
        <f>locallinterp(MIN(AI142,CAP_CB*12),'BBG rates'!$AA$25:$AA$40,'BBG rates'!$AC$25:$AC$40)</f>
        <v>10.016666666666666</v>
      </c>
      <c r="AL142" s="144">
        <f t="shared" si="31"/>
        <v>17.642149094835681</v>
      </c>
      <c r="AM142" s="142">
        <f>(SUMPRODUCT(AL142:AL$381,G142:G$381)+SUMPRODUCT(AL142:AL$381,H142:H$381))/12</f>
        <v>0</v>
      </c>
    </row>
    <row r="143" spans="1:39" x14ac:dyDescent="0.2">
      <c r="A143" s="7">
        <v>122</v>
      </c>
      <c r="B143" s="7">
        <v>61</v>
      </c>
      <c r="C143" s="7">
        <v>30.5</v>
      </c>
      <c r="D143" s="12">
        <f t="shared" si="23"/>
        <v>10.166666666666666</v>
      </c>
      <c r="E143" s="29">
        <f t="shared" si="39"/>
        <v>0</v>
      </c>
      <c r="F143" s="2">
        <f t="shared" si="24"/>
        <v>0</v>
      </c>
      <c r="G143" s="2">
        <f t="shared" si="32"/>
        <v>0</v>
      </c>
      <c r="H143" s="2">
        <f t="shared" si="33"/>
        <v>0</v>
      </c>
      <c r="I143" s="2">
        <f t="shared" si="22"/>
        <v>0</v>
      </c>
      <c r="J143" s="2">
        <f t="shared" si="40"/>
        <v>0</v>
      </c>
      <c r="K143" s="2">
        <f t="shared" si="25"/>
        <v>0</v>
      </c>
      <c r="L143" s="2">
        <f t="shared" si="25"/>
        <v>0</v>
      </c>
      <c r="M143" s="2"/>
      <c r="N143" s="28">
        <f t="shared" si="41"/>
        <v>0</v>
      </c>
      <c r="O143" s="2">
        <f t="shared" si="34"/>
        <v>0</v>
      </c>
      <c r="P143" s="2">
        <f t="shared" si="35"/>
        <v>0</v>
      </c>
      <c r="R143">
        <f t="shared" si="36"/>
        <v>122</v>
      </c>
      <c r="S143" s="89">
        <f t="shared" si="26"/>
        <v>0</v>
      </c>
      <c r="T143" s="89">
        <f>IF(AND(S143=0,S142&gt;0),SUM($G143:$H$381),S143)</f>
        <v>0</v>
      </c>
      <c r="U143" s="82">
        <f>SUM(T143:T$381)</f>
        <v>0</v>
      </c>
      <c r="V143" s="68">
        <f>localspline(R143,'BBG rates'!$G$10:$G$27,'BBG rates'!$K$10:$K$27)</f>
        <v>1.0224274257333208</v>
      </c>
      <c r="W143" s="68">
        <f>locallinterp(R143,'BBG rates'!$G$10:$G$27,'BBG rates'!$J$10:$J$27)</f>
        <v>-0.21316666666666667</v>
      </c>
      <c r="X143" s="56">
        <f t="shared" si="37"/>
        <v>-0.21337521754043465</v>
      </c>
      <c r="Y143" s="66">
        <f t="shared" si="27"/>
        <v>0</v>
      </c>
      <c r="Z143" s="72">
        <f t="shared" si="28"/>
        <v>0</v>
      </c>
      <c r="AA143" s="79">
        <f t="shared" si="29"/>
        <v>0</v>
      </c>
      <c r="AB143" s="81">
        <f t="shared" si="38"/>
        <v>0</v>
      </c>
      <c r="AD143" s="95">
        <f>locallinterp(R143,'BBG rates'!$N$10:$N$369,'BBG rates'!$P$10:$P$369)</f>
        <v>10.366311053173483</v>
      </c>
      <c r="AI143" s="185">
        <f t="shared" si="30"/>
        <v>122</v>
      </c>
      <c r="AJ143" s="127">
        <f>locallinterp(MIN(AI143,CAP_Senior*12),'BBG rates'!$X$24:$X$65,'BBG rates'!$Y$24:$Y$65)</f>
        <v>55.023671141185694</v>
      </c>
      <c r="AK143" s="127">
        <f>locallinterp(MIN(AI143,CAP_CB*12),'BBG rates'!$AA$25:$AA$40,'BBG rates'!$AC$25:$AC$40)</f>
        <v>10.033333333333333</v>
      </c>
      <c r="AL143" s="144">
        <f t="shared" si="31"/>
        <v>17.681690760668232</v>
      </c>
      <c r="AM143" s="142">
        <f>(SUMPRODUCT(AL143:AL$381,G143:G$381)+SUMPRODUCT(AL143:AL$381,H143:H$381))/12</f>
        <v>0</v>
      </c>
    </row>
    <row r="144" spans="1:39" x14ac:dyDescent="0.2">
      <c r="A144" s="7">
        <v>123</v>
      </c>
      <c r="B144" s="7">
        <v>61.5</v>
      </c>
      <c r="C144" s="7">
        <v>30.75</v>
      </c>
      <c r="D144" s="12">
        <f t="shared" si="23"/>
        <v>10.25</v>
      </c>
      <c r="E144" s="29">
        <f t="shared" si="39"/>
        <v>0</v>
      </c>
      <c r="F144" s="2">
        <f t="shared" si="24"/>
        <v>0</v>
      </c>
      <c r="G144" s="2">
        <f t="shared" si="32"/>
        <v>0</v>
      </c>
      <c r="H144" s="2">
        <f t="shared" si="33"/>
        <v>0</v>
      </c>
      <c r="I144" s="2">
        <f t="shared" si="22"/>
        <v>0</v>
      </c>
      <c r="J144" s="2">
        <f t="shared" si="40"/>
        <v>0</v>
      </c>
      <c r="K144" s="2">
        <f t="shared" si="25"/>
        <v>0</v>
      </c>
      <c r="L144" s="2">
        <f t="shared" si="25"/>
        <v>0</v>
      </c>
      <c r="M144" s="2"/>
      <c r="N144" s="28">
        <f t="shared" si="41"/>
        <v>0</v>
      </c>
      <c r="O144" s="2">
        <f t="shared" si="34"/>
        <v>0</v>
      </c>
      <c r="P144" s="2">
        <f t="shared" si="35"/>
        <v>0</v>
      </c>
      <c r="R144">
        <f t="shared" si="36"/>
        <v>123</v>
      </c>
      <c r="S144" s="89">
        <f t="shared" si="26"/>
        <v>0</v>
      </c>
      <c r="T144" s="89">
        <f>IF(AND(S144=0,S143&gt;0),SUM($G144:$H$381),S144)</f>
        <v>0</v>
      </c>
      <c r="U144" s="82">
        <f>SUM(T144:T$381)</f>
        <v>0</v>
      </c>
      <c r="V144" s="68">
        <f>localspline(R144,'BBG rates'!$G$10:$G$27,'BBG rates'!$K$10:$K$27)</f>
        <v>1.0221993435827414</v>
      </c>
      <c r="W144" s="68">
        <f>locallinterp(R144,'BBG rates'!$G$10:$G$27,'BBG rates'!$J$10:$J$27)</f>
        <v>-0.20924999999999999</v>
      </c>
      <c r="X144" s="56">
        <f t="shared" si="37"/>
        <v>-0.2094509525273569</v>
      </c>
      <c r="Y144" s="66">
        <f t="shared" si="27"/>
        <v>0</v>
      </c>
      <c r="Z144" s="72">
        <f t="shared" si="28"/>
        <v>0</v>
      </c>
      <c r="AA144" s="79">
        <f t="shared" si="29"/>
        <v>0</v>
      </c>
      <c r="AB144" s="81">
        <f t="shared" si="38"/>
        <v>0</v>
      </c>
      <c r="AD144" s="95">
        <f>locallinterp(R144,'BBG rates'!$N$10:$N$369,'BBG rates'!$P$10:$P$369)</f>
        <v>10.451494331805378</v>
      </c>
      <c r="AI144" s="185">
        <f t="shared" si="30"/>
        <v>123</v>
      </c>
      <c r="AJ144" s="127">
        <f>locallinterp(MIN(AI144,CAP_Senior*12),'BBG rates'!$X$24:$X$65,'BBG rates'!$Y$24:$Y$65)</f>
        <v>55.174896626475224</v>
      </c>
      <c r="AK144" s="127">
        <f>locallinterp(MIN(AI144,CAP_CB*12),'BBG rates'!$AA$25:$AA$40,'BBG rates'!$AC$25:$AC$40)</f>
        <v>10.050000000000001</v>
      </c>
      <c r="AL144" s="144">
        <f t="shared" si="31"/>
        <v>17.721232426500791</v>
      </c>
      <c r="AM144" s="142">
        <f>(SUMPRODUCT(AL144:AL$381,G144:G$381)+SUMPRODUCT(AL144:AL$381,H144:H$381))/12</f>
        <v>0</v>
      </c>
    </row>
    <row r="145" spans="1:39" x14ac:dyDescent="0.2">
      <c r="A145" s="7">
        <v>124</v>
      </c>
      <c r="B145" s="7">
        <v>62</v>
      </c>
      <c r="C145" s="7">
        <v>31</v>
      </c>
      <c r="D145" s="12">
        <f t="shared" si="23"/>
        <v>10.333333333333334</v>
      </c>
      <c r="E145" s="29">
        <f t="shared" si="39"/>
        <v>0</v>
      </c>
      <c r="F145" s="2">
        <f t="shared" si="24"/>
        <v>0</v>
      </c>
      <c r="G145" s="2">
        <f t="shared" si="32"/>
        <v>0</v>
      </c>
      <c r="H145" s="2">
        <f t="shared" si="33"/>
        <v>0</v>
      </c>
      <c r="I145" s="2">
        <f t="shared" si="22"/>
        <v>0</v>
      </c>
      <c r="J145" s="2">
        <f t="shared" si="40"/>
        <v>0</v>
      </c>
      <c r="K145" s="2">
        <f t="shared" si="25"/>
        <v>0</v>
      </c>
      <c r="L145" s="2">
        <f t="shared" si="25"/>
        <v>0</v>
      </c>
      <c r="M145" s="2"/>
      <c r="N145" s="28">
        <f t="shared" si="41"/>
        <v>0</v>
      </c>
      <c r="O145" s="2">
        <f t="shared" si="34"/>
        <v>0</v>
      </c>
      <c r="P145" s="2">
        <f t="shared" si="35"/>
        <v>0</v>
      </c>
      <c r="R145">
        <f t="shared" si="36"/>
        <v>124</v>
      </c>
      <c r="S145" s="89">
        <f t="shared" si="26"/>
        <v>0</v>
      </c>
      <c r="T145" s="89">
        <f>IF(AND(S145=0,S144&gt;0),SUM($G145:$H$381),S145)</f>
        <v>0</v>
      </c>
      <c r="U145" s="82">
        <f>SUM(T145:T$381)</f>
        <v>0</v>
      </c>
      <c r="V145" s="68">
        <f>localspline(R145,'BBG rates'!$G$10:$G$27,'BBG rates'!$K$10:$K$27)</f>
        <v>1.0219681478976028</v>
      </c>
      <c r="W145" s="68">
        <f>locallinterp(R145,'BBG rates'!$G$10:$G$27,'BBG rates'!$J$10:$J$27)</f>
        <v>-0.20533333333333334</v>
      </c>
      <c r="X145" s="56">
        <f t="shared" si="37"/>
        <v>-0.20552682869920957</v>
      </c>
      <c r="Y145" s="66">
        <f t="shared" si="27"/>
        <v>0</v>
      </c>
      <c r="Z145" s="72">
        <f t="shared" si="28"/>
        <v>0</v>
      </c>
      <c r="AA145" s="79">
        <f t="shared" si="29"/>
        <v>0</v>
      </c>
      <c r="AB145" s="81">
        <f t="shared" si="38"/>
        <v>0</v>
      </c>
      <c r="AD145" s="95">
        <f>locallinterp(R145,'BBG rates'!$N$10:$N$369,'BBG rates'!$P$10:$P$369)</f>
        <v>10.536658344130178</v>
      </c>
      <c r="AI145" s="185">
        <f t="shared" si="30"/>
        <v>124</v>
      </c>
      <c r="AJ145" s="127">
        <f>locallinterp(MIN(AI145,CAP_Senior*12),'BBG rates'!$X$24:$X$65,'BBG rates'!$Y$24:$Y$65)</f>
        <v>55.326122111764754</v>
      </c>
      <c r="AK145" s="127">
        <f>locallinterp(MIN(AI145,CAP_CB*12),'BBG rates'!$AA$25:$AA$40,'BBG rates'!$AC$25:$AC$40)</f>
        <v>10.066666666666666</v>
      </c>
      <c r="AL145" s="144">
        <f t="shared" si="31"/>
        <v>17.760774092333342</v>
      </c>
      <c r="AM145" s="142">
        <f>(SUMPRODUCT(AL145:AL$381,G145:G$381)+SUMPRODUCT(AL145:AL$381,H145:H$381))/12</f>
        <v>0</v>
      </c>
    </row>
    <row r="146" spans="1:39" x14ac:dyDescent="0.2">
      <c r="A146" s="7">
        <v>125</v>
      </c>
      <c r="B146" s="7">
        <v>62.5</v>
      </c>
      <c r="C146" s="7">
        <v>31.25</v>
      </c>
      <c r="D146" s="12">
        <f t="shared" si="23"/>
        <v>10.416666666666666</v>
      </c>
      <c r="E146" s="29">
        <f t="shared" si="39"/>
        <v>0</v>
      </c>
      <c r="F146" s="2">
        <f t="shared" si="24"/>
        <v>0</v>
      </c>
      <c r="G146" s="2">
        <f t="shared" si="32"/>
        <v>0</v>
      </c>
      <c r="H146" s="2">
        <f t="shared" si="33"/>
        <v>0</v>
      </c>
      <c r="I146" s="2">
        <f t="shared" si="22"/>
        <v>0</v>
      </c>
      <c r="J146" s="2">
        <f t="shared" si="40"/>
        <v>0</v>
      </c>
      <c r="K146" s="2">
        <f t="shared" si="25"/>
        <v>0</v>
      </c>
      <c r="L146" s="2">
        <f t="shared" si="25"/>
        <v>0</v>
      </c>
      <c r="M146" s="2"/>
      <c r="N146" s="28">
        <f t="shared" si="41"/>
        <v>0</v>
      </c>
      <c r="O146" s="2">
        <f t="shared" si="34"/>
        <v>0</v>
      </c>
      <c r="P146" s="2">
        <f t="shared" si="35"/>
        <v>0</v>
      </c>
      <c r="R146">
        <f t="shared" si="36"/>
        <v>125</v>
      </c>
      <c r="S146" s="89">
        <f t="shared" si="26"/>
        <v>0</v>
      </c>
      <c r="T146" s="89">
        <f>IF(AND(S146=0,S145&gt;0),SUM($G146:$H$381),S146)</f>
        <v>0</v>
      </c>
      <c r="U146" s="82">
        <f>SUM(T146:T$381)</f>
        <v>0</v>
      </c>
      <c r="V146" s="68">
        <f>localspline(R146,'BBG rates'!$G$10:$G$27,'BBG rates'!$K$10:$K$27)</f>
        <v>1.0217322326848102</v>
      </c>
      <c r="W146" s="68">
        <f>locallinterp(R146,'BBG rates'!$G$10:$G$27,'BBG rates'!$J$10:$J$27)</f>
        <v>-0.20141666666666666</v>
      </c>
      <c r="X146" s="56">
        <f t="shared" si="37"/>
        <v>-0.20160284604533452</v>
      </c>
      <c r="Y146" s="66">
        <f t="shared" si="27"/>
        <v>0</v>
      </c>
      <c r="Z146" s="72">
        <f t="shared" si="28"/>
        <v>0</v>
      </c>
      <c r="AA146" s="79">
        <f t="shared" si="29"/>
        <v>0</v>
      </c>
      <c r="AB146" s="81">
        <f t="shared" si="38"/>
        <v>0</v>
      </c>
      <c r="AD146" s="95">
        <f>locallinterp(R146,'BBG rates'!$N$10:$N$369,'BBG rates'!$P$10:$P$369)</f>
        <v>10.621802696853912</v>
      </c>
      <c r="AI146" s="185">
        <f t="shared" si="30"/>
        <v>125</v>
      </c>
      <c r="AJ146" s="127">
        <f>locallinterp(MIN(AI146,CAP_Senior*12),'BBG rates'!$X$24:$X$65,'BBG rates'!$Y$24:$Y$65)</f>
        <v>55.477347597054283</v>
      </c>
      <c r="AK146" s="127">
        <f>locallinterp(MIN(AI146,CAP_CB*12),'BBG rates'!$AA$25:$AA$40,'BBG rates'!$AC$25:$AC$40)</f>
        <v>10.083333333333332</v>
      </c>
      <c r="AL146" s="144">
        <f t="shared" si="31"/>
        <v>17.800315758165894</v>
      </c>
      <c r="AM146" s="142">
        <f>(SUMPRODUCT(AL146:AL$381,G146:G$381)+SUMPRODUCT(AL146:AL$381,H146:H$381))/12</f>
        <v>0</v>
      </c>
    </row>
    <row r="147" spans="1:39" x14ac:dyDescent="0.2">
      <c r="A147" s="7">
        <v>126</v>
      </c>
      <c r="B147" s="7">
        <v>63</v>
      </c>
      <c r="C147" s="7">
        <v>31.5</v>
      </c>
      <c r="D147" s="12">
        <f t="shared" si="23"/>
        <v>10.5</v>
      </c>
      <c r="E147" s="29">
        <f t="shared" si="39"/>
        <v>0</v>
      </c>
      <c r="F147" s="2">
        <f t="shared" si="24"/>
        <v>0</v>
      </c>
      <c r="G147" s="2">
        <f t="shared" si="32"/>
        <v>0</v>
      </c>
      <c r="H147" s="2">
        <f t="shared" si="33"/>
        <v>0</v>
      </c>
      <c r="I147" s="2">
        <f t="shared" ref="I147:I201" si="42">SUM(F147:H147)</f>
        <v>0</v>
      </c>
      <c r="J147" s="2">
        <f t="shared" si="40"/>
        <v>0</v>
      </c>
      <c r="K147" s="2">
        <f t="shared" si="25"/>
        <v>0</v>
      </c>
      <c r="L147" s="2">
        <f t="shared" si="25"/>
        <v>0</v>
      </c>
      <c r="M147" s="2"/>
      <c r="N147" s="28">
        <f t="shared" si="41"/>
        <v>0</v>
      </c>
      <c r="O147" s="2">
        <f t="shared" si="34"/>
        <v>0</v>
      </c>
      <c r="P147" s="2">
        <f t="shared" si="35"/>
        <v>0</v>
      </c>
      <c r="R147">
        <f t="shared" si="36"/>
        <v>126</v>
      </c>
      <c r="S147" s="89">
        <f t="shared" si="26"/>
        <v>0</v>
      </c>
      <c r="T147" s="89">
        <f>IF(AND(S147=0,S146&gt;0),SUM($G147:$H$381),S147)</f>
        <v>0</v>
      </c>
      <c r="U147" s="82">
        <f>SUM(T147:T$381)</f>
        <v>0</v>
      </c>
      <c r="V147" s="68">
        <f>localspline(R147,'BBG rates'!$G$10:$G$27,'BBG rates'!$K$10:$K$27)</f>
        <v>1.021489991952194</v>
      </c>
      <c r="W147" s="68">
        <f>locallinterp(R147,'BBG rates'!$G$10:$G$27,'BBG rates'!$J$10:$J$27)</f>
        <v>-0.19750000000000001</v>
      </c>
      <c r="X147" s="56">
        <f t="shared" si="37"/>
        <v>-0.19767900455507359</v>
      </c>
      <c r="Y147" s="66">
        <f t="shared" si="27"/>
        <v>0</v>
      </c>
      <c r="Z147" s="72">
        <f t="shared" si="28"/>
        <v>0</v>
      </c>
      <c r="AA147" s="79">
        <f t="shared" si="29"/>
        <v>0</v>
      </c>
      <c r="AB147" s="81">
        <f t="shared" si="38"/>
        <v>0</v>
      </c>
      <c r="AD147" s="95">
        <f>locallinterp(R147,'BBG rates'!$N$10:$N$369,'BBG rates'!$P$10:$P$369)</f>
        <v>10.706926862849928</v>
      </c>
      <c r="AI147" s="185">
        <f t="shared" si="30"/>
        <v>126</v>
      </c>
      <c r="AJ147" s="127">
        <f>locallinterp(MIN(AI147,CAP_Senior*12),'BBG rates'!$X$24:$X$65,'BBG rates'!$Y$24:$Y$65)</f>
        <v>55.628573082343806</v>
      </c>
      <c r="AK147" s="127">
        <f>locallinterp(MIN(AI147,CAP_CB*12),'BBG rates'!$AA$25:$AA$40,'BBG rates'!$AC$25:$AC$40)</f>
        <v>10.1</v>
      </c>
      <c r="AL147" s="144">
        <f t="shared" si="31"/>
        <v>17.839857423998446</v>
      </c>
      <c r="AM147" s="142">
        <f>(SUMPRODUCT(AL147:AL$381,G147:G$381)+SUMPRODUCT(AL147:AL$381,H147:H$381))/12</f>
        <v>0</v>
      </c>
    </row>
    <row r="148" spans="1:39" x14ac:dyDescent="0.2">
      <c r="A148" s="7">
        <v>127</v>
      </c>
      <c r="B148" s="7">
        <v>63.5</v>
      </c>
      <c r="C148" s="7">
        <v>31.75</v>
      </c>
      <c r="D148" s="12">
        <f t="shared" si="23"/>
        <v>10.583333333333334</v>
      </c>
      <c r="E148" s="29">
        <f t="shared" si="39"/>
        <v>0</v>
      </c>
      <c r="F148" s="2">
        <f t="shared" si="24"/>
        <v>0</v>
      </c>
      <c r="G148" s="2">
        <f t="shared" si="32"/>
        <v>0</v>
      </c>
      <c r="H148" s="2">
        <f t="shared" si="33"/>
        <v>0</v>
      </c>
      <c r="I148" s="2">
        <f t="shared" si="42"/>
        <v>0</v>
      </c>
      <c r="J148" s="2">
        <f t="shared" si="40"/>
        <v>0</v>
      </c>
      <c r="K148" s="2">
        <f t="shared" si="25"/>
        <v>0</v>
      </c>
      <c r="L148" s="2">
        <f t="shared" si="25"/>
        <v>0</v>
      </c>
      <c r="M148" s="2"/>
      <c r="N148" s="28">
        <f t="shared" si="41"/>
        <v>0</v>
      </c>
      <c r="O148" s="2">
        <f t="shared" si="34"/>
        <v>0</v>
      </c>
      <c r="P148" s="2">
        <f t="shared" si="35"/>
        <v>0</v>
      </c>
      <c r="R148">
        <f t="shared" si="36"/>
        <v>127</v>
      </c>
      <c r="S148" s="89">
        <f t="shared" si="26"/>
        <v>0</v>
      </c>
      <c r="T148" s="89">
        <f>IF(AND(S148=0,S147&gt;0),SUM($G148:$H$381),S148)</f>
        <v>0</v>
      </c>
      <c r="U148" s="82">
        <f>SUM(T148:T$381)</f>
        <v>0</v>
      </c>
      <c r="V148" s="68">
        <f>localspline(R148,'BBG rates'!$G$10:$G$27,'BBG rates'!$K$10:$K$27)</f>
        <v>1.0212396706948454</v>
      </c>
      <c r="W148" s="68">
        <f>locallinterp(R148,'BBG rates'!$G$10:$G$27,'BBG rates'!$J$10:$J$27)</f>
        <v>-0.19358333333333333</v>
      </c>
      <c r="X148" s="56">
        <f t="shared" si="37"/>
        <v>-0.19375530421790188</v>
      </c>
      <c r="Y148" s="66">
        <f t="shared" si="27"/>
        <v>0</v>
      </c>
      <c r="Z148" s="72">
        <f t="shared" si="28"/>
        <v>0</v>
      </c>
      <c r="AA148" s="79">
        <f t="shared" si="29"/>
        <v>0</v>
      </c>
      <c r="AB148" s="81">
        <f t="shared" si="38"/>
        <v>0</v>
      </c>
      <c r="AD148" s="95">
        <f>locallinterp(R148,'BBG rates'!$N$10:$N$369,'BBG rates'!$P$10:$P$369)</f>
        <v>10.792030168741165</v>
      </c>
      <c r="AI148" s="185">
        <f t="shared" si="30"/>
        <v>127</v>
      </c>
      <c r="AJ148" s="127">
        <f>locallinterp(MIN(AI148,CAP_Senior*12),'BBG rates'!$X$24:$X$65,'BBG rates'!$Y$24:$Y$65)</f>
        <v>55.779798567633335</v>
      </c>
      <c r="AK148" s="127">
        <f>locallinterp(MIN(AI148,CAP_CB*12),'BBG rates'!$AA$25:$AA$40,'BBG rates'!$AC$25:$AC$40)</f>
        <v>10.116666666666667</v>
      </c>
      <c r="AL148" s="144">
        <f t="shared" si="31"/>
        <v>17.879399089831001</v>
      </c>
      <c r="AM148" s="142">
        <f>(SUMPRODUCT(AL148:AL$381,G148:G$381)+SUMPRODUCT(AL148:AL$381,H148:H$381))/12</f>
        <v>0</v>
      </c>
    </row>
    <row r="149" spans="1:39" x14ac:dyDescent="0.2">
      <c r="A149" s="7">
        <v>128</v>
      </c>
      <c r="B149" s="7">
        <v>64</v>
      </c>
      <c r="C149" s="7">
        <v>32</v>
      </c>
      <c r="D149" s="12">
        <f t="shared" si="23"/>
        <v>10.666666666666666</v>
      </c>
      <c r="E149" s="29">
        <f t="shared" si="39"/>
        <v>0</v>
      </c>
      <c r="F149" s="2">
        <f t="shared" si="24"/>
        <v>0</v>
      </c>
      <c r="G149" s="2">
        <f t="shared" si="32"/>
        <v>0</v>
      </c>
      <c r="H149" s="2">
        <f t="shared" si="33"/>
        <v>0</v>
      </c>
      <c r="I149" s="2">
        <f t="shared" si="42"/>
        <v>0</v>
      </c>
      <c r="J149" s="2">
        <f t="shared" si="40"/>
        <v>0</v>
      </c>
      <c r="K149" s="2">
        <f t="shared" si="25"/>
        <v>0</v>
      </c>
      <c r="L149" s="2">
        <f t="shared" si="25"/>
        <v>0</v>
      </c>
      <c r="M149" s="2"/>
      <c r="N149" s="28">
        <f t="shared" si="41"/>
        <v>0</v>
      </c>
      <c r="O149" s="2">
        <f t="shared" si="34"/>
        <v>0</v>
      </c>
      <c r="P149" s="2">
        <f t="shared" si="35"/>
        <v>0</v>
      </c>
      <c r="R149">
        <f t="shared" si="36"/>
        <v>128</v>
      </c>
      <c r="S149" s="89">
        <f t="shared" si="26"/>
        <v>0</v>
      </c>
      <c r="T149" s="89">
        <f>IF(AND(S149=0,S148&gt;0),SUM($G149:$H$381),S149)</f>
        <v>0</v>
      </c>
      <c r="U149" s="82">
        <f>SUM(T149:T$381)</f>
        <v>0</v>
      </c>
      <c r="V149" s="68">
        <f>localspline(R149,'BBG rates'!$G$10:$G$27,'BBG rates'!$K$10:$K$27)</f>
        <v>1.020979633116333</v>
      </c>
      <c r="W149" s="68">
        <f>locallinterp(R149,'BBG rates'!$G$10:$G$27,'BBG rates'!$J$10:$J$27)</f>
        <v>-0.18966666666666665</v>
      </c>
      <c r="X149" s="56">
        <f t="shared" si="37"/>
        <v>-0.18983174502316125</v>
      </c>
      <c r="Y149" s="66">
        <f t="shared" si="27"/>
        <v>0</v>
      </c>
      <c r="Z149" s="72">
        <f t="shared" si="28"/>
        <v>0</v>
      </c>
      <c r="AA149" s="79">
        <f t="shared" si="29"/>
        <v>0</v>
      </c>
      <c r="AB149" s="81">
        <f t="shared" si="38"/>
        <v>0</v>
      </c>
      <c r="AD149" s="95">
        <f>locallinterp(R149,'BBG rates'!$N$10:$N$369,'BBG rates'!$P$10:$P$369)</f>
        <v>10.877111804834193</v>
      </c>
      <c r="AI149" s="185">
        <f t="shared" si="30"/>
        <v>128</v>
      </c>
      <c r="AJ149" s="127">
        <f>locallinterp(MIN(AI149,CAP_Senior*12),'BBG rates'!$X$24:$X$65,'BBG rates'!$Y$24:$Y$65)</f>
        <v>55.931024052922865</v>
      </c>
      <c r="AK149" s="127">
        <f>locallinterp(MIN(AI149,CAP_CB*12),'BBG rates'!$AA$25:$AA$40,'BBG rates'!$AC$25:$AC$40)</f>
        <v>10.133333333333333</v>
      </c>
      <c r="AL149" s="144">
        <f t="shared" si="31"/>
        <v>17.918940755663556</v>
      </c>
      <c r="AM149" s="142">
        <f>(SUMPRODUCT(AL149:AL$381,G149:G$381)+SUMPRODUCT(AL149:AL$381,H149:H$381))/12</f>
        <v>0</v>
      </c>
    </row>
    <row r="150" spans="1:39" x14ac:dyDescent="0.2">
      <c r="A150" s="7">
        <v>129</v>
      </c>
      <c r="B150" s="7">
        <v>64.5</v>
      </c>
      <c r="C150" s="7">
        <v>32.25</v>
      </c>
      <c r="D150" s="12">
        <f t="shared" ref="D150:D213" si="43">A150/12</f>
        <v>10.75</v>
      </c>
      <c r="E150" s="29">
        <f t="shared" si="39"/>
        <v>0</v>
      </c>
      <c r="F150" s="2">
        <f t="shared" ref="F150:F213" si="44">IF($A150&lt;=$I$8,-IPMT($G$11,1,$I$8-$A150+1,$E149),0)</f>
        <v>0</v>
      </c>
      <c r="G150" s="2">
        <f t="shared" si="32"/>
        <v>0</v>
      </c>
      <c r="H150" s="2">
        <f t="shared" si="33"/>
        <v>0</v>
      </c>
      <c r="I150" s="2">
        <f t="shared" si="42"/>
        <v>0</v>
      </c>
      <c r="J150" s="2">
        <f t="shared" si="40"/>
        <v>0</v>
      </c>
      <c r="K150" s="2">
        <f t="shared" ref="K150:L213" si="45">I150/(1+$F$12)^IF($I$7=1,$A150,IF($I$7=2,$B150,IF($I$7=4,$C150,$D150)))</f>
        <v>0</v>
      </c>
      <c r="L150" s="2">
        <f t="shared" si="45"/>
        <v>0</v>
      </c>
      <c r="M150" s="2"/>
      <c r="N150" s="28">
        <f t="shared" si="41"/>
        <v>0</v>
      </c>
      <c r="O150" s="2">
        <f t="shared" si="34"/>
        <v>0</v>
      </c>
      <c r="P150" s="2">
        <f t="shared" si="35"/>
        <v>0</v>
      </c>
      <c r="R150">
        <f t="shared" si="36"/>
        <v>129</v>
      </c>
      <c r="S150" s="89">
        <f t="shared" ref="S150:S213" si="46">IF(D150&lt;$I$9,G150+H150,0)</f>
        <v>0</v>
      </c>
      <c r="T150" s="89">
        <f>IF(AND(S150=0,S149&gt;0),SUM($G150:$H$381),S150)</f>
        <v>0</v>
      </c>
      <c r="U150" s="82">
        <f>SUM(T150:T$381)</f>
        <v>0</v>
      </c>
      <c r="V150" s="68">
        <f>localspline(R150,'BBG rates'!$G$10:$G$27,'BBG rates'!$K$10:$K$27)</f>
        <v>1.0207082136204519</v>
      </c>
      <c r="W150" s="68">
        <f>locallinterp(R150,'BBG rates'!$G$10:$G$27,'BBG rates'!$J$10:$J$27)</f>
        <v>-0.18575</v>
      </c>
      <c r="X150" s="56">
        <f t="shared" si="37"/>
        <v>-0.18590832696032678</v>
      </c>
      <c r="Y150" s="66">
        <f t="shared" ref="Y150:Y213" si="47">T150*X150%/12+Y151</f>
        <v>0</v>
      </c>
      <c r="Z150" s="72">
        <f t="shared" ref="Z150:Z213" si="48">IF(U150=0,0,Y150*1200/U150)</f>
        <v>0</v>
      </c>
      <c r="AA150" s="79">
        <f t="shared" ref="AA150:AA213" si="49">T150*$AA$17%/12+AA151</f>
        <v>0</v>
      </c>
      <c r="AB150" s="81">
        <f t="shared" si="38"/>
        <v>0</v>
      </c>
      <c r="AD150" s="95">
        <f>locallinterp(R150,'BBG rates'!$N$10:$N$369,'BBG rates'!$P$10:$P$369)</f>
        <v>10.962170822635898</v>
      </c>
      <c r="AI150" s="185">
        <f t="shared" ref="AI150:AI213" si="50">A150</f>
        <v>129</v>
      </c>
      <c r="AJ150" s="127">
        <f>locallinterp(MIN(AI150,CAP_Senior*12),'BBG rates'!$X$24:$X$65,'BBG rates'!$Y$24:$Y$65)</f>
        <v>56.082249538212395</v>
      </c>
      <c r="AK150" s="127">
        <f>locallinterp(MIN(AI150,CAP_CB*12),'BBG rates'!$AA$25:$AA$40,'BBG rates'!$AC$25:$AC$40)</f>
        <v>10.149999999999999</v>
      </c>
      <c r="AL150" s="144">
        <f t="shared" ref="AL150:AL213" si="51">SUMPRODUCT(AJ150:AK150,$AJ$19:$AK$19)</f>
        <v>17.958482421496107</v>
      </c>
      <c r="AM150" s="142">
        <f>(SUMPRODUCT(AL150:AL$381,G150:G$381)+SUMPRODUCT(AL150:AL$381,H150:H$381))/12</f>
        <v>0</v>
      </c>
    </row>
    <row r="151" spans="1:39" x14ac:dyDescent="0.2">
      <c r="A151" s="7">
        <v>130</v>
      </c>
      <c r="B151" s="7">
        <v>65</v>
      </c>
      <c r="C151" s="7">
        <v>32.5</v>
      </c>
      <c r="D151" s="12">
        <f t="shared" si="43"/>
        <v>10.833333333333334</v>
      </c>
      <c r="E151" s="29">
        <f t="shared" si="39"/>
        <v>0</v>
      </c>
      <c r="F151" s="2">
        <f t="shared" si="44"/>
        <v>0</v>
      </c>
      <c r="G151" s="2">
        <f t="shared" ref="G151:G214" si="52">IF($A151&lt;=$I$8,-PPMT($G$11,1,$I$8-$A151+1,$E150),0)</f>
        <v>0</v>
      </c>
      <c r="H151" s="2">
        <f t="shared" ref="H151:H214" si="53">IF($A151&lt;=$I$8,(E150-G151)*$G$13,0)</f>
        <v>0</v>
      </c>
      <c r="I151" s="2">
        <f t="shared" si="42"/>
        <v>0</v>
      </c>
      <c r="J151" s="2">
        <f t="shared" si="40"/>
        <v>0</v>
      </c>
      <c r="K151" s="2">
        <f t="shared" si="45"/>
        <v>0</v>
      </c>
      <c r="L151" s="2">
        <f t="shared" si="45"/>
        <v>0</v>
      </c>
      <c r="M151" s="2"/>
      <c r="N151" s="28">
        <f t="shared" si="41"/>
        <v>0</v>
      </c>
      <c r="O151" s="2">
        <f t="shared" ref="O151:O214" si="54">IF($A151&lt;=$I$8,-IPMT($G$11,1,$I$8-$A151+1,$N150),0)</f>
        <v>0</v>
      </c>
      <c r="P151" s="2">
        <f t="shared" ref="P151:P214" si="55">IF($A151&lt;=$I$8,-PPMT($G$11,1,$I$8-$A151+1,$N150),0)</f>
        <v>0</v>
      </c>
      <c r="R151">
        <f t="shared" ref="R151:R214" si="56">ROUND(D151*12,1)</f>
        <v>130</v>
      </c>
      <c r="S151" s="89">
        <f t="shared" si="46"/>
        <v>0</v>
      </c>
      <c r="T151" s="89">
        <f>IF(AND(S151=0,S150&gt;0),SUM($G151:$H$381),S151)</f>
        <v>0</v>
      </c>
      <c r="U151" s="82">
        <f>SUM(T151:T$381)</f>
        <v>0</v>
      </c>
      <c r="V151" s="68">
        <f>localspline(R151,'BBG rates'!$G$10:$G$27,'BBG rates'!$K$10:$K$27)</f>
        <v>1.0204237466080435</v>
      </c>
      <c r="W151" s="68">
        <f>locallinterp(R151,'BBG rates'!$G$10:$G$27,'BBG rates'!$J$10:$J$27)</f>
        <v>-0.18183333333333332</v>
      </c>
      <c r="X151" s="56">
        <f t="shared" ref="X151:X214" si="57">((1+W151%)^(1/12)-1)*1200</f>
        <v>-0.1819850500186071</v>
      </c>
      <c r="Y151" s="66">
        <f t="shared" si="47"/>
        <v>0</v>
      </c>
      <c r="Z151" s="72">
        <f t="shared" si="48"/>
        <v>0</v>
      </c>
      <c r="AA151" s="79">
        <f t="shared" si="49"/>
        <v>0</v>
      </c>
      <c r="AB151" s="81">
        <f t="shared" ref="AB151:AB214" si="58">IF(U151=0,0,AA151*1200/U151)</f>
        <v>0</v>
      </c>
      <c r="AD151" s="95">
        <f>locallinterp(R151,'BBG rates'!$N$10:$N$369,'BBG rates'!$P$10:$P$369)</f>
        <v>11.047206134853235</v>
      </c>
      <c r="AI151" s="185">
        <f t="shared" si="50"/>
        <v>130</v>
      </c>
      <c r="AJ151" s="127">
        <f>locallinterp(MIN(AI151,CAP_Senior*12),'BBG rates'!$X$24:$X$65,'BBG rates'!$Y$24:$Y$65)</f>
        <v>56.233475023501924</v>
      </c>
      <c r="AK151" s="127">
        <f>locallinterp(MIN(AI151,CAP_CB*12),'BBG rates'!$AA$25:$AA$40,'BBG rates'!$AC$25:$AC$40)</f>
        <v>10.166666666666666</v>
      </c>
      <c r="AL151" s="144">
        <f t="shared" si="51"/>
        <v>17.998024087328659</v>
      </c>
      <c r="AM151" s="142">
        <f>(SUMPRODUCT(AL151:AL$381,G151:G$381)+SUMPRODUCT(AL151:AL$381,H151:H$381))/12</f>
        <v>0</v>
      </c>
    </row>
    <row r="152" spans="1:39" x14ac:dyDescent="0.2">
      <c r="A152" s="7">
        <v>131</v>
      </c>
      <c r="B152" s="7">
        <v>65.5</v>
      </c>
      <c r="C152" s="7">
        <v>32.75</v>
      </c>
      <c r="D152" s="12">
        <f t="shared" si="43"/>
        <v>10.916666666666666</v>
      </c>
      <c r="E152" s="29">
        <f t="shared" ref="E152:E201" si="59">IF($A152&lt;=$I$8,E151-G152-H152,0)</f>
        <v>0</v>
      </c>
      <c r="F152" s="2">
        <f t="shared" si="44"/>
        <v>0</v>
      </c>
      <c r="G152" s="2">
        <f t="shared" si="52"/>
        <v>0</v>
      </c>
      <c r="H152" s="2">
        <f t="shared" si="53"/>
        <v>0</v>
      </c>
      <c r="I152" s="2">
        <f t="shared" si="42"/>
        <v>0</v>
      </c>
      <c r="J152" s="2">
        <f t="shared" ref="J152:J215" si="60">IF($I$7=1,I152*A152,IF($I$7=2,I152*B152,IF($I$7=4,I152*C152,I152*D152)))</f>
        <v>0</v>
      </c>
      <c r="K152" s="2">
        <f t="shared" si="45"/>
        <v>0</v>
      </c>
      <c r="L152" s="2">
        <f t="shared" si="45"/>
        <v>0</v>
      </c>
      <c r="M152" s="2"/>
      <c r="N152" s="28">
        <f t="shared" ref="N152:N215" si="61">IF($A152&lt;=$I$8,N151-P152,0)</f>
        <v>0</v>
      </c>
      <c r="O152" s="2">
        <f t="shared" si="54"/>
        <v>0</v>
      </c>
      <c r="P152" s="2">
        <f t="shared" si="55"/>
        <v>0</v>
      </c>
      <c r="R152">
        <f t="shared" si="56"/>
        <v>131</v>
      </c>
      <c r="S152" s="89">
        <f t="shared" si="46"/>
        <v>0</v>
      </c>
      <c r="T152" s="89">
        <f>IF(AND(S152=0,S151&gt;0),SUM($G152:$H$381),S152)</f>
        <v>0</v>
      </c>
      <c r="U152" s="82">
        <f>SUM(T152:T$381)</f>
        <v>0</v>
      </c>
      <c r="V152" s="68">
        <f>localspline(R152,'BBG rates'!$G$10:$G$27,'BBG rates'!$K$10:$K$27)</f>
        <v>1.0201245664821419</v>
      </c>
      <c r="W152" s="68">
        <f>locallinterp(R152,'BBG rates'!$G$10:$G$27,'BBG rates'!$J$10:$J$27)</f>
        <v>-0.17791666666666667</v>
      </c>
      <c r="X152" s="56">
        <f t="shared" si="57"/>
        <v>-0.1780619141874773</v>
      </c>
      <c r="Y152" s="66">
        <f t="shared" si="47"/>
        <v>0</v>
      </c>
      <c r="Z152" s="72">
        <f t="shared" si="48"/>
        <v>0</v>
      </c>
      <c r="AA152" s="79">
        <f t="shared" si="49"/>
        <v>0</v>
      </c>
      <c r="AB152" s="81">
        <f t="shared" si="58"/>
        <v>0</v>
      </c>
      <c r="AD152" s="95">
        <f>locallinterp(R152,'BBG rates'!$N$10:$N$369,'BBG rates'!$P$10:$P$369)</f>
        <v>11.132216515393413</v>
      </c>
      <c r="AI152" s="185">
        <f t="shared" si="50"/>
        <v>131</v>
      </c>
      <c r="AJ152" s="127">
        <f>locallinterp(MIN(AI152,CAP_Senior*12),'BBG rates'!$X$24:$X$65,'BBG rates'!$Y$24:$Y$65)</f>
        <v>56.384700508791454</v>
      </c>
      <c r="AK152" s="127">
        <f>locallinterp(MIN(AI152,CAP_CB*12),'BBG rates'!$AA$25:$AA$40,'BBG rates'!$AC$25:$AC$40)</f>
        <v>10.183333333333334</v>
      </c>
      <c r="AL152" s="144">
        <f t="shared" si="51"/>
        <v>18.037565753161214</v>
      </c>
      <c r="AM152" s="142">
        <f>(SUMPRODUCT(AL152:AL$381,G152:G$381)+SUMPRODUCT(AL152:AL$381,H152:H$381))/12</f>
        <v>0</v>
      </c>
    </row>
    <row r="153" spans="1:39" x14ac:dyDescent="0.2">
      <c r="A153" s="7">
        <v>132</v>
      </c>
      <c r="B153" s="7">
        <v>66</v>
      </c>
      <c r="C153" s="7">
        <v>33</v>
      </c>
      <c r="D153" s="12">
        <f t="shared" si="43"/>
        <v>11</v>
      </c>
      <c r="E153" s="29">
        <f t="shared" si="59"/>
        <v>0</v>
      </c>
      <c r="F153" s="2">
        <f t="shared" si="44"/>
        <v>0</v>
      </c>
      <c r="G153" s="2">
        <f t="shared" si="52"/>
        <v>0</v>
      </c>
      <c r="H153" s="2">
        <f t="shared" si="53"/>
        <v>0</v>
      </c>
      <c r="I153" s="2">
        <f t="shared" si="42"/>
        <v>0</v>
      </c>
      <c r="J153" s="2">
        <f t="shared" si="60"/>
        <v>0</v>
      </c>
      <c r="K153" s="2">
        <f t="shared" si="45"/>
        <v>0</v>
      </c>
      <c r="L153" s="2">
        <f t="shared" si="45"/>
        <v>0</v>
      </c>
      <c r="M153" s="2"/>
      <c r="N153" s="28">
        <f t="shared" si="61"/>
        <v>0</v>
      </c>
      <c r="O153" s="2">
        <f t="shared" si="54"/>
        <v>0</v>
      </c>
      <c r="P153" s="2">
        <f t="shared" si="55"/>
        <v>0</v>
      </c>
      <c r="R153">
        <f t="shared" si="56"/>
        <v>132</v>
      </c>
      <c r="S153" s="89">
        <f t="shared" si="46"/>
        <v>0</v>
      </c>
      <c r="T153" s="89">
        <f>IF(AND(S153=0,S152&gt;0),SUM($G153:$H$381),S153)</f>
        <v>0</v>
      </c>
      <c r="U153" s="82">
        <f>SUM(T153:T$381)</f>
        <v>0</v>
      </c>
      <c r="V153" s="68">
        <f>localspline(R153,'BBG rates'!$G$10:$G$27,'BBG rates'!$K$10:$K$27)</f>
        <v>1.0198090076446533</v>
      </c>
      <c r="W153" s="68">
        <f>locallinterp(R153,'BBG rates'!$G$10:$G$27,'BBG rates'!$J$10:$J$27)</f>
        <v>-0.17399999999999999</v>
      </c>
      <c r="X153" s="56">
        <f t="shared" si="57"/>
        <v>-0.17413891945641247</v>
      </c>
      <c r="Y153" s="66">
        <f t="shared" si="47"/>
        <v>0</v>
      </c>
      <c r="Z153" s="72">
        <f t="shared" si="48"/>
        <v>0</v>
      </c>
      <c r="AA153" s="79">
        <f t="shared" si="49"/>
        <v>0</v>
      </c>
      <c r="AB153" s="81">
        <f t="shared" si="58"/>
        <v>0</v>
      </c>
      <c r="AD153" s="95">
        <f>locallinterp(R153,'BBG rates'!$N$10:$N$369,'BBG rates'!$P$10:$P$369)</f>
        <v>11.217200599363801</v>
      </c>
      <c r="AI153" s="185">
        <f t="shared" si="50"/>
        <v>132</v>
      </c>
      <c r="AJ153" s="127">
        <f>locallinterp(MIN(AI153,CAP_Senior*12),'BBG rates'!$X$24:$X$65,'BBG rates'!$Y$24:$Y$65)</f>
        <v>56.535925994080984</v>
      </c>
      <c r="AK153" s="127">
        <f>locallinterp(MIN(AI153,CAP_CB*12),'BBG rates'!$AA$25:$AA$40,'BBG rates'!$AC$25:$AC$40)</f>
        <v>10.199999999999999</v>
      </c>
      <c r="AL153" s="144">
        <f t="shared" si="51"/>
        <v>18.077107418993769</v>
      </c>
      <c r="AM153" s="142">
        <f>(SUMPRODUCT(AL153:AL$381,G153:G$381)+SUMPRODUCT(AL153:AL$381,H153:H$381))/12</f>
        <v>0</v>
      </c>
    </row>
    <row r="154" spans="1:39" x14ac:dyDescent="0.2">
      <c r="A154" s="7">
        <v>133</v>
      </c>
      <c r="B154" s="7">
        <v>66.5</v>
      </c>
      <c r="C154" s="7">
        <v>33.25</v>
      </c>
      <c r="D154" s="12">
        <f t="shared" si="43"/>
        <v>11.083333333333334</v>
      </c>
      <c r="E154" s="29">
        <f t="shared" si="59"/>
        <v>0</v>
      </c>
      <c r="F154" s="2">
        <f t="shared" si="44"/>
        <v>0</v>
      </c>
      <c r="G154" s="2">
        <f t="shared" si="52"/>
        <v>0</v>
      </c>
      <c r="H154" s="2">
        <f t="shared" si="53"/>
        <v>0</v>
      </c>
      <c r="I154" s="2">
        <f t="shared" si="42"/>
        <v>0</v>
      </c>
      <c r="J154" s="2">
        <f t="shared" si="60"/>
        <v>0</v>
      </c>
      <c r="K154" s="2">
        <f t="shared" si="45"/>
        <v>0</v>
      </c>
      <c r="L154" s="2">
        <f t="shared" si="45"/>
        <v>0</v>
      </c>
      <c r="M154" s="2"/>
      <c r="N154" s="28">
        <f t="shared" si="61"/>
        <v>0</v>
      </c>
      <c r="O154" s="2">
        <f t="shared" si="54"/>
        <v>0</v>
      </c>
      <c r="P154" s="2">
        <f t="shared" si="55"/>
        <v>0</v>
      </c>
      <c r="R154">
        <f t="shared" si="56"/>
        <v>133</v>
      </c>
      <c r="S154" s="89">
        <f t="shared" si="46"/>
        <v>0</v>
      </c>
      <c r="T154" s="89">
        <f>IF(AND(S154=0,S153&gt;0),SUM($G154:$H$381),S154)</f>
        <v>0</v>
      </c>
      <c r="U154" s="82">
        <f>SUM(T154:T$381)</f>
        <v>0</v>
      </c>
      <c r="V154" s="68">
        <f>localspline(R154,'BBG rates'!$G$10:$G$27,'BBG rates'!$K$10:$K$27)</f>
        <v>1.019475972574923</v>
      </c>
      <c r="W154" s="68">
        <f>locallinterp(R154,'BBG rates'!$G$10:$G$27,'BBG rates'!$J$10:$J$27)</f>
        <v>-0.169625</v>
      </c>
      <c r="X154" s="56">
        <f t="shared" si="57"/>
        <v>-0.16975701769443852</v>
      </c>
      <c r="Y154" s="66">
        <f t="shared" si="47"/>
        <v>0</v>
      </c>
      <c r="Z154" s="72">
        <f t="shared" si="48"/>
        <v>0</v>
      </c>
      <c r="AA154" s="79">
        <f t="shared" si="49"/>
        <v>0</v>
      </c>
      <c r="AB154" s="81">
        <f t="shared" si="58"/>
        <v>0</v>
      </c>
      <c r="AD154" s="95">
        <f>locallinterp(R154,'BBG rates'!$N$10:$N$369,'BBG rates'!$P$10:$P$369)</f>
        <v>11.302156930411712</v>
      </c>
      <c r="AI154" s="185">
        <f t="shared" si="50"/>
        <v>133</v>
      </c>
      <c r="AJ154" s="127">
        <f>locallinterp(MIN(AI154,CAP_Senior*12),'BBG rates'!$X$24:$X$65,'BBG rates'!$Y$24:$Y$65)</f>
        <v>56.673984045571196</v>
      </c>
      <c r="AK154" s="127">
        <f>locallinterp(MIN(AI154,CAP_CB*12),'BBG rates'!$AA$25:$AA$40,'BBG rates'!$AC$25:$AC$40)</f>
        <v>10.216666666666667</v>
      </c>
      <c r="AL154" s="144">
        <f t="shared" si="51"/>
        <v>18.114410621080438</v>
      </c>
      <c r="AM154" s="142">
        <f>(SUMPRODUCT(AL154:AL$381,G154:G$381)+SUMPRODUCT(AL154:AL$381,H154:H$381))/12</f>
        <v>0</v>
      </c>
    </row>
    <row r="155" spans="1:39" x14ac:dyDescent="0.2">
      <c r="A155" s="7">
        <v>134</v>
      </c>
      <c r="B155" s="7">
        <v>67</v>
      </c>
      <c r="C155" s="7">
        <v>33.5</v>
      </c>
      <c r="D155" s="12">
        <f t="shared" si="43"/>
        <v>11.166666666666666</v>
      </c>
      <c r="E155" s="29">
        <f t="shared" si="59"/>
        <v>0</v>
      </c>
      <c r="F155" s="2">
        <f t="shared" si="44"/>
        <v>0</v>
      </c>
      <c r="G155" s="2">
        <f t="shared" si="52"/>
        <v>0</v>
      </c>
      <c r="H155" s="2">
        <f t="shared" si="53"/>
        <v>0</v>
      </c>
      <c r="I155" s="2">
        <f t="shared" si="42"/>
        <v>0</v>
      </c>
      <c r="J155" s="2">
        <f t="shared" si="60"/>
        <v>0</v>
      </c>
      <c r="K155" s="2">
        <f t="shared" si="45"/>
        <v>0</v>
      </c>
      <c r="L155" s="2">
        <f t="shared" si="45"/>
        <v>0</v>
      </c>
      <c r="M155" s="2"/>
      <c r="N155" s="28">
        <f t="shared" si="61"/>
        <v>0</v>
      </c>
      <c r="O155" s="2">
        <f t="shared" si="54"/>
        <v>0</v>
      </c>
      <c r="P155" s="2">
        <f t="shared" si="55"/>
        <v>0</v>
      </c>
      <c r="R155">
        <f t="shared" si="56"/>
        <v>134</v>
      </c>
      <c r="S155" s="89">
        <f t="shared" si="46"/>
        <v>0</v>
      </c>
      <c r="T155" s="89">
        <f>IF(AND(S155=0,S154&gt;0),SUM($G155:$H$381),S155)</f>
        <v>0</v>
      </c>
      <c r="U155" s="82">
        <f>SUM(T155:T$381)</f>
        <v>0</v>
      </c>
      <c r="V155" s="68">
        <f>localspline(R155,'BBG rates'!$G$10:$G$27,'BBG rates'!$K$10:$K$27)</f>
        <v>1.0191264573757928</v>
      </c>
      <c r="W155" s="68">
        <f>locallinterp(R155,'BBG rates'!$G$10:$G$27,'BBG rates'!$J$10:$J$27)</f>
        <v>-0.16524999999999998</v>
      </c>
      <c r="X155" s="56">
        <f t="shared" si="57"/>
        <v>-0.16537529195992384</v>
      </c>
      <c r="Y155" s="66">
        <f t="shared" si="47"/>
        <v>0</v>
      </c>
      <c r="Z155" s="72">
        <f t="shared" si="48"/>
        <v>0</v>
      </c>
      <c r="AA155" s="79">
        <f t="shared" si="49"/>
        <v>0</v>
      </c>
      <c r="AB155" s="81">
        <f t="shared" si="58"/>
        <v>0</v>
      </c>
      <c r="AD155" s="95">
        <f>locallinterp(R155,'BBG rates'!$N$10:$N$369,'BBG rates'!$P$10:$P$369)</f>
        <v>11.387084135193028</v>
      </c>
      <c r="AI155" s="185">
        <f t="shared" si="50"/>
        <v>134</v>
      </c>
      <c r="AJ155" s="127">
        <f>locallinterp(MIN(AI155,CAP_Senior*12),'BBG rates'!$X$24:$X$65,'BBG rates'!$Y$24:$Y$65)</f>
        <v>56.812042097061408</v>
      </c>
      <c r="AK155" s="127">
        <f>locallinterp(MIN(AI155,CAP_CB*12),'BBG rates'!$AA$25:$AA$40,'BBG rates'!$AC$25:$AC$40)</f>
        <v>10.233333333333333</v>
      </c>
      <c r="AL155" s="144">
        <f t="shared" si="51"/>
        <v>18.151713823167107</v>
      </c>
      <c r="AM155" s="142">
        <f>(SUMPRODUCT(AL155:AL$381,G155:G$381)+SUMPRODUCT(AL155:AL$381,H155:H$381))/12</f>
        <v>0</v>
      </c>
    </row>
    <row r="156" spans="1:39" x14ac:dyDescent="0.2">
      <c r="A156" s="7">
        <v>135</v>
      </c>
      <c r="B156" s="7">
        <v>67.5</v>
      </c>
      <c r="C156" s="7">
        <v>33.75</v>
      </c>
      <c r="D156" s="12">
        <f t="shared" si="43"/>
        <v>11.25</v>
      </c>
      <c r="E156" s="29">
        <f t="shared" si="59"/>
        <v>0</v>
      </c>
      <c r="F156" s="2">
        <f t="shared" si="44"/>
        <v>0</v>
      </c>
      <c r="G156" s="2">
        <f t="shared" si="52"/>
        <v>0</v>
      </c>
      <c r="H156" s="2">
        <f t="shared" si="53"/>
        <v>0</v>
      </c>
      <c r="I156" s="2">
        <f t="shared" si="42"/>
        <v>0</v>
      </c>
      <c r="J156" s="2">
        <f t="shared" si="60"/>
        <v>0</v>
      </c>
      <c r="K156" s="2">
        <f t="shared" si="45"/>
        <v>0</v>
      </c>
      <c r="L156" s="2">
        <f t="shared" si="45"/>
        <v>0</v>
      </c>
      <c r="M156" s="2"/>
      <c r="N156" s="28">
        <f t="shared" si="61"/>
        <v>0</v>
      </c>
      <c r="O156" s="2">
        <f t="shared" si="54"/>
        <v>0</v>
      </c>
      <c r="P156" s="2">
        <f t="shared" si="55"/>
        <v>0</v>
      </c>
      <c r="R156">
        <f t="shared" si="56"/>
        <v>135</v>
      </c>
      <c r="S156" s="89">
        <f t="shared" si="46"/>
        <v>0</v>
      </c>
      <c r="T156" s="89">
        <f>IF(AND(S156=0,S155&gt;0),SUM($G156:$H$381),S156)</f>
        <v>0</v>
      </c>
      <c r="U156" s="82">
        <f>SUM(T156:T$381)</f>
        <v>0</v>
      </c>
      <c r="V156" s="68">
        <f>localspline(R156,'BBG rates'!$G$10:$G$27,'BBG rates'!$K$10:$K$27)</f>
        <v>1.0187622049384828</v>
      </c>
      <c r="W156" s="68">
        <f>locallinterp(R156,'BBG rates'!$G$10:$G$27,'BBG rates'!$J$10:$J$27)</f>
        <v>-0.16087499999999999</v>
      </c>
      <c r="X156" s="56">
        <f t="shared" si="57"/>
        <v>-0.16099374223834673</v>
      </c>
      <c r="Y156" s="66">
        <f t="shared" si="47"/>
        <v>0</v>
      </c>
      <c r="Z156" s="72">
        <f t="shared" si="48"/>
        <v>0</v>
      </c>
      <c r="AA156" s="79">
        <f t="shared" si="49"/>
        <v>0</v>
      </c>
      <c r="AB156" s="81">
        <f t="shared" si="58"/>
        <v>0</v>
      </c>
      <c r="AD156" s="95">
        <f>locallinterp(R156,'BBG rates'!$N$10:$N$369,'BBG rates'!$P$10:$P$369)</f>
        <v>11.471980985604569</v>
      </c>
      <c r="AI156" s="185">
        <f t="shared" si="50"/>
        <v>135</v>
      </c>
      <c r="AJ156" s="127">
        <f>locallinterp(MIN(AI156,CAP_Senior*12),'BBG rates'!$X$24:$X$65,'BBG rates'!$Y$24:$Y$65)</f>
        <v>56.95010014855162</v>
      </c>
      <c r="AK156" s="127">
        <f>locallinterp(MIN(AI156,CAP_CB*12),'BBG rates'!$AA$25:$AA$40,'BBG rates'!$AC$25:$AC$40)</f>
        <v>10.25</v>
      </c>
      <c r="AL156" s="144">
        <f t="shared" si="51"/>
        <v>18.189017025253776</v>
      </c>
      <c r="AM156" s="142">
        <f>(SUMPRODUCT(AL156:AL$381,G156:G$381)+SUMPRODUCT(AL156:AL$381,H156:H$381))/12</f>
        <v>0</v>
      </c>
    </row>
    <row r="157" spans="1:39" x14ac:dyDescent="0.2">
      <c r="A157" s="7">
        <v>136</v>
      </c>
      <c r="B157" s="7">
        <v>68</v>
      </c>
      <c r="C157" s="7">
        <v>34</v>
      </c>
      <c r="D157" s="12">
        <f t="shared" si="43"/>
        <v>11.333333333333334</v>
      </c>
      <c r="E157" s="29">
        <f t="shared" si="59"/>
        <v>0</v>
      </c>
      <c r="F157" s="2">
        <f t="shared" si="44"/>
        <v>0</v>
      </c>
      <c r="G157" s="2">
        <f t="shared" si="52"/>
        <v>0</v>
      </c>
      <c r="H157" s="2">
        <f t="shared" si="53"/>
        <v>0</v>
      </c>
      <c r="I157" s="2">
        <f t="shared" si="42"/>
        <v>0</v>
      </c>
      <c r="J157" s="2">
        <f t="shared" si="60"/>
        <v>0</v>
      </c>
      <c r="K157" s="2">
        <f t="shared" si="45"/>
        <v>0</v>
      </c>
      <c r="L157" s="2">
        <f t="shared" si="45"/>
        <v>0</v>
      </c>
      <c r="M157" s="2"/>
      <c r="N157" s="28">
        <f t="shared" si="61"/>
        <v>0</v>
      </c>
      <c r="O157" s="2">
        <f t="shared" si="54"/>
        <v>0</v>
      </c>
      <c r="P157" s="2">
        <f t="shared" si="55"/>
        <v>0</v>
      </c>
      <c r="R157">
        <f t="shared" si="56"/>
        <v>136</v>
      </c>
      <c r="S157" s="89">
        <f t="shared" si="46"/>
        <v>0</v>
      </c>
      <c r="T157" s="89">
        <f>IF(AND(S157=0,S156&gt;0),SUM($G157:$H$381),S157)</f>
        <v>0</v>
      </c>
      <c r="U157" s="82">
        <f>SUM(T157:T$381)</f>
        <v>0</v>
      </c>
      <c r="V157" s="68">
        <f>localspline(R157,'BBG rates'!$G$10:$G$27,'BBG rates'!$K$10:$K$27)</f>
        <v>1.0183847794456817</v>
      </c>
      <c r="W157" s="68">
        <f>locallinterp(R157,'BBG rates'!$G$10:$G$27,'BBG rates'!$J$10:$J$27)</f>
        <v>-0.1565</v>
      </c>
      <c r="X157" s="56">
        <f t="shared" si="57"/>
        <v>-0.15661236851465254</v>
      </c>
      <c r="Y157" s="66">
        <f t="shared" si="47"/>
        <v>0</v>
      </c>
      <c r="Z157" s="72">
        <f t="shared" si="48"/>
        <v>0</v>
      </c>
      <c r="AA157" s="79">
        <f t="shared" si="49"/>
        <v>0</v>
      </c>
      <c r="AB157" s="81">
        <f t="shared" si="58"/>
        <v>0</v>
      </c>
      <c r="AD157" s="95">
        <f>locallinterp(R157,'BBG rates'!$N$10:$N$369,'BBG rates'!$P$10:$P$369)</f>
        <v>11.55684638389171</v>
      </c>
      <c r="AI157" s="185">
        <f t="shared" si="50"/>
        <v>136</v>
      </c>
      <c r="AJ157" s="127">
        <f>locallinterp(MIN(AI157,CAP_Senior*12),'BBG rates'!$X$24:$X$65,'BBG rates'!$Y$24:$Y$65)</f>
        <v>57.088158200041832</v>
      </c>
      <c r="AK157" s="127">
        <f>locallinterp(MIN(AI157,CAP_CB*12),'BBG rates'!$AA$25:$AA$40,'BBG rates'!$AC$25:$AC$40)</f>
        <v>10.266666666666666</v>
      </c>
      <c r="AL157" s="144">
        <f t="shared" si="51"/>
        <v>18.226320227340445</v>
      </c>
      <c r="AM157" s="142">
        <f>(SUMPRODUCT(AL157:AL$381,G157:G$381)+SUMPRODUCT(AL157:AL$381,H157:H$381))/12</f>
        <v>0</v>
      </c>
    </row>
    <row r="158" spans="1:39" x14ac:dyDescent="0.2">
      <c r="A158" s="7">
        <v>137</v>
      </c>
      <c r="B158" s="7">
        <v>68.5</v>
      </c>
      <c r="C158" s="7">
        <v>34.25</v>
      </c>
      <c r="D158" s="12">
        <f t="shared" si="43"/>
        <v>11.416666666666666</v>
      </c>
      <c r="E158" s="29">
        <f t="shared" si="59"/>
        <v>0</v>
      </c>
      <c r="F158" s="2">
        <f t="shared" si="44"/>
        <v>0</v>
      </c>
      <c r="G158" s="2">
        <f t="shared" si="52"/>
        <v>0</v>
      </c>
      <c r="H158" s="2">
        <f t="shared" si="53"/>
        <v>0</v>
      </c>
      <c r="I158" s="2">
        <f t="shared" si="42"/>
        <v>0</v>
      </c>
      <c r="J158" s="2">
        <f t="shared" si="60"/>
        <v>0</v>
      </c>
      <c r="K158" s="2">
        <f t="shared" si="45"/>
        <v>0</v>
      </c>
      <c r="L158" s="2">
        <f t="shared" si="45"/>
        <v>0</v>
      </c>
      <c r="M158" s="2"/>
      <c r="N158" s="28">
        <f t="shared" si="61"/>
        <v>0</v>
      </c>
      <c r="O158" s="2">
        <f t="shared" si="54"/>
        <v>0</v>
      </c>
      <c r="P158" s="2">
        <f t="shared" si="55"/>
        <v>0</v>
      </c>
      <c r="R158">
        <f t="shared" si="56"/>
        <v>137</v>
      </c>
      <c r="S158" s="89">
        <f t="shared" si="46"/>
        <v>0</v>
      </c>
      <c r="T158" s="89">
        <f>IF(AND(S158=0,S157&gt;0),SUM($G158:$H$381),S158)</f>
        <v>0</v>
      </c>
      <c r="U158" s="82">
        <f>SUM(T158:T$381)</f>
        <v>0</v>
      </c>
      <c r="V158" s="68">
        <f>localspline(R158,'BBG rates'!$G$10:$G$27,'BBG rates'!$K$10:$K$27)</f>
        <v>1.0179957450413588</v>
      </c>
      <c r="W158" s="68">
        <f>locallinterp(R158,'BBG rates'!$G$10:$G$27,'BBG rates'!$J$10:$J$27)</f>
        <v>-0.15212499999999998</v>
      </c>
      <c r="X158" s="56">
        <f t="shared" si="57"/>
        <v>-0.15223117077418635</v>
      </c>
      <c r="Y158" s="66">
        <f t="shared" si="47"/>
        <v>0</v>
      </c>
      <c r="Z158" s="72">
        <f t="shared" si="48"/>
        <v>0</v>
      </c>
      <c r="AA158" s="79">
        <f t="shared" si="49"/>
        <v>0</v>
      </c>
      <c r="AB158" s="81">
        <f t="shared" si="58"/>
        <v>0</v>
      </c>
      <c r="AD158" s="95">
        <f>locallinterp(R158,'BBG rates'!$N$10:$N$369,'BBG rates'!$P$10:$P$369)</f>
        <v>11.641679362645156</v>
      </c>
      <c r="AI158" s="185">
        <f t="shared" si="50"/>
        <v>137</v>
      </c>
      <c r="AJ158" s="127">
        <f>locallinterp(MIN(AI158,CAP_Senior*12),'BBG rates'!$X$24:$X$65,'BBG rates'!$Y$24:$Y$65)</f>
        <v>57.226216251532044</v>
      </c>
      <c r="AK158" s="127">
        <f>locallinterp(MIN(AI158,CAP_CB*12),'BBG rates'!$AA$25:$AA$40,'BBG rates'!$AC$25:$AC$40)</f>
        <v>10.283333333333333</v>
      </c>
      <c r="AL158" s="144">
        <f t="shared" si="51"/>
        <v>18.263623429427113</v>
      </c>
      <c r="AM158" s="142">
        <f>(SUMPRODUCT(AL158:AL$381,G158:G$381)+SUMPRODUCT(AL158:AL$381,H158:H$381))/12</f>
        <v>0</v>
      </c>
    </row>
    <row r="159" spans="1:39" x14ac:dyDescent="0.2">
      <c r="A159" s="7">
        <v>138</v>
      </c>
      <c r="B159" s="7">
        <v>69</v>
      </c>
      <c r="C159" s="7">
        <v>34.5</v>
      </c>
      <c r="D159" s="12">
        <f t="shared" si="43"/>
        <v>11.5</v>
      </c>
      <c r="E159" s="29">
        <f t="shared" si="59"/>
        <v>0</v>
      </c>
      <c r="F159" s="2">
        <f t="shared" si="44"/>
        <v>0</v>
      </c>
      <c r="G159" s="2">
        <f t="shared" si="52"/>
        <v>0</v>
      </c>
      <c r="H159" s="2">
        <f t="shared" si="53"/>
        <v>0</v>
      </c>
      <c r="I159" s="2">
        <f t="shared" si="42"/>
        <v>0</v>
      </c>
      <c r="J159" s="2">
        <f t="shared" si="60"/>
        <v>0</v>
      </c>
      <c r="K159" s="2">
        <f t="shared" si="45"/>
        <v>0</v>
      </c>
      <c r="L159" s="2">
        <f t="shared" si="45"/>
        <v>0</v>
      </c>
      <c r="M159" s="2"/>
      <c r="N159" s="28">
        <f t="shared" si="61"/>
        <v>0</v>
      </c>
      <c r="O159" s="2">
        <f t="shared" si="54"/>
        <v>0</v>
      </c>
      <c r="P159" s="2">
        <f t="shared" si="55"/>
        <v>0</v>
      </c>
      <c r="R159">
        <f t="shared" si="56"/>
        <v>138</v>
      </c>
      <c r="S159" s="89">
        <f t="shared" si="46"/>
        <v>0</v>
      </c>
      <c r="T159" s="89">
        <f>IF(AND(S159=0,S158&gt;0),SUM($G159:$H$381),S159)</f>
        <v>0</v>
      </c>
      <c r="U159" s="82">
        <f>SUM(T159:T$381)</f>
        <v>0</v>
      </c>
      <c r="V159" s="68">
        <f>localspline(R159,'BBG rates'!$G$10:$G$27,'BBG rates'!$K$10:$K$27)</f>
        <v>1.0175968446748129</v>
      </c>
      <c r="W159" s="68">
        <f>locallinterp(R159,'BBG rates'!$G$10:$G$27,'BBG rates'!$J$10:$J$27)</f>
        <v>-0.14774999999999999</v>
      </c>
      <c r="X159" s="56">
        <f t="shared" si="57"/>
        <v>-0.14785014900229321</v>
      </c>
      <c r="Y159" s="66">
        <f t="shared" si="47"/>
        <v>0</v>
      </c>
      <c r="Z159" s="72">
        <f t="shared" si="48"/>
        <v>0</v>
      </c>
      <c r="AA159" s="79">
        <f t="shared" si="49"/>
        <v>0</v>
      </c>
      <c r="AB159" s="81">
        <f t="shared" si="58"/>
        <v>0</v>
      </c>
      <c r="AD159" s="95">
        <f>locallinterp(R159,'BBG rates'!$N$10:$N$369,'BBG rates'!$P$10:$P$369)</f>
        <v>11.726479099701391</v>
      </c>
      <c r="AI159" s="185">
        <f t="shared" si="50"/>
        <v>138</v>
      </c>
      <c r="AJ159" s="127">
        <f>locallinterp(MIN(AI159,CAP_Senior*12),'BBG rates'!$X$24:$X$65,'BBG rates'!$Y$24:$Y$65)</f>
        <v>57.364274303022256</v>
      </c>
      <c r="AK159" s="127">
        <f>locallinterp(MIN(AI159,CAP_CB*12),'BBG rates'!$AA$25:$AA$40,'BBG rates'!$AC$25:$AC$40)</f>
        <v>10.3</v>
      </c>
      <c r="AL159" s="144">
        <f t="shared" si="51"/>
        <v>18.300926631513782</v>
      </c>
      <c r="AM159" s="142">
        <f>(SUMPRODUCT(AL159:AL$381,G159:G$381)+SUMPRODUCT(AL159:AL$381,H159:H$381))/12</f>
        <v>0</v>
      </c>
    </row>
    <row r="160" spans="1:39" x14ac:dyDescent="0.2">
      <c r="A160" s="7">
        <v>139</v>
      </c>
      <c r="B160" s="7">
        <v>69.5</v>
      </c>
      <c r="C160" s="7">
        <v>34.75</v>
      </c>
      <c r="D160" s="12">
        <f t="shared" si="43"/>
        <v>11.583333333333334</v>
      </c>
      <c r="E160" s="29">
        <f t="shared" si="59"/>
        <v>0</v>
      </c>
      <c r="F160" s="2">
        <f t="shared" si="44"/>
        <v>0</v>
      </c>
      <c r="G160" s="2">
        <f t="shared" si="52"/>
        <v>0</v>
      </c>
      <c r="H160" s="2">
        <f t="shared" si="53"/>
        <v>0</v>
      </c>
      <c r="I160" s="2">
        <f t="shared" si="42"/>
        <v>0</v>
      </c>
      <c r="J160" s="2">
        <f t="shared" si="60"/>
        <v>0</v>
      </c>
      <c r="K160" s="2">
        <f t="shared" si="45"/>
        <v>0</v>
      </c>
      <c r="L160" s="2">
        <f t="shared" si="45"/>
        <v>0</v>
      </c>
      <c r="M160" s="2"/>
      <c r="N160" s="28">
        <f t="shared" si="61"/>
        <v>0</v>
      </c>
      <c r="O160" s="2">
        <f t="shared" si="54"/>
        <v>0</v>
      </c>
      <c r="P160" s="2">
        <f t="shared" si="55"/>
        <v>0</v>
      </c>
      <c r="R160">
        <f t="shared" si="56"/>
        <v>139</v>
      </c>
      <c r="S160" s="89">
        <f t="shared" si="46"/>
        <v>0</v>
      </c>
      <c r="T160" s="89">
        <f>IF(AND(S160=0,S159&gt;0),SUM($G160:$H$381),S160)</f>
        <v>0</v>
      </c>
      <c r="U160" s="82">
        <f>SUM(T160:T$381)</f>
        <v>0</v>
      </c>
      <c r="V160" s="68">
        <f>localspline(R160,'BBG rates'!$G$10:$G$27,'BBG rates'!$K$10:$K$27)</f>
        <v>1.0171896126895736</v>
      </c>
      <c r="W160" s="68">
        <f>locallinterp(R160,'BBG rates'!$G$10:$G$27,'BBG rates'!$J$10:$J$27)</f>
        <v>-0.143375</v>
      </c>
      <c r="X160" s="56">
        <f t="shared" si="57"/>
        <v>-0.14346930318391848</v>
      </c>
      <c r="Y160" s="66">
        <f t="shared" si="47"/>
        <v>0</v>
      </c>
      <c r="Z160" s="72">
        <f t="shared" si="48"/>
        <v>0</v>
      </c>
      <c r="AA160" s="79">
        <f t="shared" si="49"/>
        <v>0</v>
      </c>
      <c r="AB160" s="81">
        <f t="shared" si="58"/>
        <v>0</v>
      </c>
      <c r="AD160" s="95">
        <f>locallinterp(R160,'BBG rates'!$N$10:$N$369,'BBG rates'!$P$10:$P$369)</f>
        <v>11.811244900758856</v>
      </c>
      <c r="AI160" s="185">
        <f t="shared" si="50"/>
        <v>139</v>
      </c>
      <c r="AJ160" s="127">
        <f>locallinterp(MIN(AI160,CAP_Senior*12),'BBG rates'!$X$24:$X$65,'BBG rates'!$Y$24:$Y$65)</f>
        <v>57.502332354512468</v>
      </c>
      <c r="AK160" s="127">
        <f>locallinterp(MIN(AI160,CAP_CB*12),'BBG rates'!$AA$25:$AA$40,'BBG rates'!$AC$25:$AC$40)</f>
        <v>10.316666666666666</v>
      </c>
      <c r="AL160" s="144">
        <f t="shared" si="51"/>
        <v>18.338229833600451</v>
      </c>
      <c r="AM160" s="142">
        <f>(SUMPRODUCT(AL160:AL$381,G160:G$381)+SUMPRODUCT(AL160:AL$381,H160:H$381))/12</f>
        <v>0</v>
      </c>
    </row>
    <row r="161" spans="1:39" x14ac:dyDescent="0.2">
      <c r="A161" s="7">
        <v>140</v>
      </c>
      <c r="B161" s="7">
        <v>70</v>
      </c>
      <c r="C161" s="7">
        <v>35</v>
      </c>
      <c r="D161" s="12">
        <f t="shared" si="43"/>
        <v>11.666666666666666</v>
      </c>
      <c r="E161" s="29">
        <f t="shared" si="59"/>
        <v>0</v>
      </c>
      <c r="F161" s="2">
        <f t="shared" si="44"/>
        <v>0</v>
      </c>
      <c r="G161" s="2">
        <f t="shared" si="52"/>
        <v>0</v>
      </c>
      <c r="H161" s="2">
        <f t="shared" si="53"/>
        <v>0</v>
      </c>
      <c r="I161" s="2">
        <f t="shared" si="42"/>
        <v>0</v>
      </c>
      <c r="J161" s="2">
        <f t="shared" si="60"/>
        <v>0</v>
      </c>
      <c r="K161" s="2">
        <f t="shared" si="45"/>
        <v>0</v>
      </c>
      <c r="L161" s="2">
        <f t="shared" si="45"/>
        <v>0</v>
      </c>
      <c r="M161" s="2"/>
      <c r="N161" s="28">
        <f t="shared" si="61"/>
        <v>0</v>
      </c>
      <c r="O161" s="2">
        <f t="shared" si="54"/>
        <v>0</v>
      </c>
      <c r="P161" s="2">
        <f t="shared" si="55"/>
        <v>0</v>
      </c>
      <c r="R161">
        <f t="shared" si="56"/>
        <v>140</v>
      </c>
      <c r="S161" s="89">
        <f t="shared" si="46"/>
        <v>0</v>
      </c>
      <c r="T161" s="89">
        <f>IF(AND(S161=0,S160&gt;0),SUM($G161:$H$381),S161)</f>
        <v>0</v>
      </c>
      <c r="U161" s="82">
        <f>SUM(T161:T$381)</f>
        <v>0</v>
      </c>
      <c r="V161" s="68">
        <f>localspline(R161,'BBG rates'!$G$10:$G$27,'BBG rates'!$K$10:$K$27)</f>
        <v>1.0167757324483095</v>
      </c>
      <c r="W161" s="68">
        <f>locallinterp(R161,'BBG rates'!$G$10:$G$27,'BBG rates'!$J$10:$J$27)</f>
        <v>-0.13899999999999998</v>
      </c>
      <c r="X161" s="56">
        <f t="shared" si="57"/>
        <v>-0.13908863330454047</v>
      </c>
      <c r="Y161" s="66">
        <f t="shared" si="47"/>
        <v>0</v>
      </c>
      <c r="Z161" s="72">
        <f t="shared" si="48"/>
        <v>0</v>
      </c>
      <c r="AA161" s="79">
        <f t="shared" si="49"/>
        <v>0</v>
      </c>
      <c r="AB161" s="81">
        <f t="shared" si="58"/>
        <v>0</v>
      </c>
      <c r="AD161" s="95">
        <f>locallinterp(R161,'BBG rates'!$N$10:$N$369,'BBG rates'!$P$10:$P$369)</f>
        <v>11.895976211796215</v>
      </c>
      <c r="AI161" s="185">
        <f t="shared" si="50"/>
        <v>140</v>
      </c>
      <c r="AJ161" s="127">
        <f>locallinterp(MIN(AI161,CAP_Senior*12),'BBG rates'!$X$24:$X$65,'BBG rates'!$Y$24:$Y$65)</f>
        <v>57.64039040600268</v>
      </c>
      <c r="AK161" s="127">
        <f>locallinterp(MIN(AI161,CAP_CB*12),'BBG rates'!$AA$25:$AA$40,'BBG rates'!$AC$25:$AC$40)</f>
        <v>10.333333333333334</v>
      </c>
      <c r="AL161" s="144">
        <f t="shared" si="51"/>
        <v>18.375533035687123</v>
      </c>
      <c r="AM161" s="142">
        <f>(SUMPRODUCT(AL161:AL$381,G161:G$381)+SUMPRODUCT(AL161:AL$381,H161:H$381))/12</f>
        <v>0</v>
      </c>
    </row>
    <row r="162" spans="1:39" x14ac:dyDescent="0.2">
      <c r="A162" s="7">
        <v>141</v>
      </c>
      <c r="B162" s="7">
        <v>70.5</v>
      </c>
      <c r="C162" s="7">
        <v>35.25</v>
      </c>
      <c r="D162" s="12">
        <f t="shared" si="43"/>
        <v>11.75</v>
      </c>
      <c r="E162" s="29">
        <f t="shared" si="59"/>
        <v>0</v>
      </c>
      <c r="F162" s="2">
        <f t="shared" si="44"/>
        <v>0</v>
      </c>
      <c r="G162" s="2">
        <f t="shared" si="52"/>
        <v>0</v>
      </c>
      <c r="H162" s="2">
        <f t="shared" si="53"/>
        <v>0</v>
      </c>
      <c r="I162" s="2">
        <f t="shared" si="42"/>
        <v>0</v>
      </c>
      <c r="J162" s="2">
        <f t="shared" si="60"/>
        <v>0</v>
      </c>
      <c r="K162" s="2">
        <f t="shared" si="45"/>
        <v>0</v>
      </c>
      <c r="L162" s="2">
        <f t="shared" si="45"/>
        <v>0</v>
      </c>
      <c r="M162" s="2"/>
      <c r="N162" s="28">
        <f t="shared" si="61"/>
        <v>0</v>
      </c>
      <c r="O162" s="2">
        <f t="shared" si="54"/>
        <v>0</v>
      </c>
      <c r="P162" s="2">
        <f t="shared" si="55"/>
        <v>0</v>
      </c>
      <c r="R162">
        <f t="shared" si="56"/>
        <v>141</v>
      </c>
      <c r="S162" s="89">
        <f t="shared" si="46"/>
        <v>0</v>
      </c>
      <c r="T162" s="89">
        <f>IF(AND(S162=0,S161&gt;0),SUM($G162:$H$381),S162)</f>
        <v>0</v>
      </c>
      <c r="U162" s="82">
        <f>SUM(T162:T$381)</f>
        <v>0</v>
      </c>
      <c r="V162" s="68">
        <f>localspline(R162,'BBG rates'!$G$10:$G$27,'BBG rates'!$K$10:$K$27)</f>
        <v>1.0163567680807404</v>
      </c>
      <c r="W162" s="68">
        <f>locallinterp(R162,'BBG rates'!$G$10:$G$27,'BBG rates'!$J$10:$J$27)</f>
        <v>-0.13462499999999999</v>
      </c>
      <c r="X162" s="56">
        <f t="shared" si="57"/>
        <v>-0.13470813934923775</v>
      </c>
      <c r="Y162" s="66">
        <f t="shared" si="47"/>
        <v>0</v>
      </c>
      <c r="Z162" s="72">
        <f t="shared" si="48"/>
        <v>0</v>
      </c>
      <c r="AA162" s="79">
        <f t="shared" si="49"/>
        <v>0</v>
      </c>
      <c r="AB162" s="81">
        <f t="shared" si="58"/>
        <v>0</v>
      </c>
      <c r="AD162" s="95">
        <f>locallinterp(R162,'BBG rates'!$N$10:$N$369,'BBG rates'!$P$10:$P$369)</f>
        <v>11.980672609136278</v>
      </c>
      <c r="AI162" s="185">
        <f t="shared" si="50"/>
        <v>141</v>
      </c>
      <c r="AJ162" s="127">
        <f>locallinterp(MIN(AI162,CAP_Senior*12),'BBG rates'!$X$24:$X$65,'BBG rates'!$Y$24:$Y$65)</f>
        <v>57.778448457492892</v>
      </c>
      <c r="AK162" s="127">
        <f>locallinterp(MIN(AI162,CAP_CB*12),'BBG rates'!$AA$25:$AA$40,'BBG rates'!$AC$25:$AC$40)</f>
        <v>10.35</v>
      </c>
      <c r="AL162" s="144">
        <f t="shared" si="51"/>
        <v>18.412836237773789</v>
      </c>
      <c r="AM162" s="142">
        <f>(SUMPRODUCT(AL162:AL$381,G162:G$381)+SUMPRODUCT(AL162:AL$381,H162:H$381))/12</f>
        <v>0</v>
      </c>
    </row>
    <row r="163" spans="1:39" x14ac:dyDescent="0.2">
      <c r="A163" s="7">
        <v>142</v>
      </c>
      <c r="B163" s="7">
        <v>71</v>
      </c>
      <c r="C163" s="7">
        <v>35.5</v>
      </c>
      <c r="D163" s="12">
        <f t="shared" si="43"/>
        <v>11.833333333333334</v>
      </c>
      <c r="E163" s="29">
        <f t="shared" si="59"/>
        <v>0</v>
      </c>
      <c r="F163" s="2">
        <f t="shared" si="44"/>
        <v>0</v>
      </c>
      <c r="G163" s="2">
        <f t="shared" si="52"/>
        <v>0</v>
      </c>
      <c r="H163" s="2">
        <f t="shared" si="53"/>
        <v>0</v>
      </c>
      <c r="I163" s="2">
        <f t="shared" si="42"/>
        <v>0</v>
      </c>
      <c r="J163" s="2">
        <f t="shared" si="60"/>
        <v>0</v>
      </c>
      <c r="K163" s="2">
        <f t="shared" si="45"/>
        <v>0</v>
      </c>
      <c r="L163" s="2">
        <f t="shared" si="45"/>
        <v>0</v>
      </c>
      <c r="M163" s="2"/>
      <c r="N163" s="28">
        <f t="shared" si="61"/>
        <v>0</v>
      </c>
      <c r="O163" s="2">
        <f t="shared" si="54"/>
        <v>0</v>
      </c>
      <c r="P163" s="2">
        <f t="shared" si="55"/>
        <v>0</v>
      </c>
      <c r="R163">
        <f t="shared" si="56"/>
        <v>142</v>
      </c>
      <c r="S163" s="89">
        <f t="shared" si="46"/>
        <v>0</v>
      </c>
      <c r="T163" s="89">
        <f>IF(AND(S163=0,S162&gt;0),SUM($G163:$H$381),S163)</f>
        <v>0</v>
      </c>
      <c r="U163" s="82">
        <f>SUM(T163:T$381)</f>
        <v>0</v>
      </c>
      <c r="V163" s="68">
        <f>localspline(R163,'BBG rates'!$G$10:$G$27,'BBG rates'!$K$10:$K$27)</f>
        <v>1.0159343880521383</v>
      </c>
      <c r="W163" s="68">
        <f>locallinterp(R163,'BBG rates'!$G$10:$G$27,'BBG rates'!$J$10:$J$27)</f>
        <v>-0.13025</v>
      </c>
      <c r="X163" s="56">
        <f t="shared" si="57"/>
        <v>-0.13032782130335541</v>
      </c>
      <c r="Y163" s="66">
        <f t="shared" si="47"/>
        <v>0</v>
      </c>
      <c r="Z163" s="72">
        <f t="shared" si="48"/>
        <v>0</v>
      </c>
      <c r="AA163" s="79">
        <f t="shared" si="49"/>
        <v>0</v>
      </c>
      <c r="AB163" s="81">
        <f t="shared" si="58"/>
        <v>0</v>
      </c>
      <c r="AD163" s="95">
        <f>locallinterp(R163,'BBG rates'!$N$10:$N$369,'BBG rates'!$P$10:$P$369)</f>
        <v>12.065333808140622</v>
      </c>
      <c r="AI163" s="185">
        <f t="shared" si="50"/>
        <v>142</v>
      </c>
      <c r="AJ163" s="127">
        <f>locallinterp(MIN(AI163,CAP_Senior*12),'BBG rates'!$X$24:$X$65,'BBG rates'!$Y$24:$Y$65)</f>
        <v>57.916506508983105</v>
      </c>
      <c r="AK163" s="127">
        <f>locallinterp(MIN(AI163,CAP_CB*12),'BBG rates'!$AA$25:$AA$40,'BBG rates'!$AC$25:$AC$40)</f>
        <v>10.366666666666667</v>
      </c>
      <c r="AL163" s="144">
        <f t="shared" si="51"/>
        <v>18.450139439860461</v>
      </c>
      <c r="AM163" s="142">
        <f>(SUMPRODUCT(AL163:AL$381,G163:G$381)+SUMPRODUCT(AL163:AL$381,H163:H$381))/12</f>
        <v>0</v>
      </c>
    </row>
    <row r="164" spans="1:39" x14ac:dyDescent="0.2">
      <c r="A164" s="7">
        <v>143</v>
      </c>
      <c r="B164" s="7">
        <v>71.5</v>
      </c>
      <c r="C164" s="7">
        <v>35.75</v>
      </c>
      <c r="D164" s="12">
        <f t="shared" si="43"/>
        <v>11.916666666666666</v>
      </c>
      <c r="E164" s="29">
        <f t="shared" si="59"/>
        <v>0</v>
      </c>
      <c r="F164" s="2">
        <f t="shared" si="44"/>
        <v>0</v>
      </c>
      <c r="G164" s="2">
        <f t="shared" si="52"/>
        <v>0</v>
      </c>
      <c r="H164" s="2">
        <f t="shared" si="53"/>
        <v>0</v>
      </c>
      <c r="I164" s="2">
        <f t="shared" si="42"/>
        <v>0</v>
      </c>
      <c r="J164" s="2">
        <f t="shared" si="60"/>
        <v>0</v>
      </c>
      <c r="K164" s="2">
        <f t="shared" si="45"/>
        <v>0</v>
      </c>
      <c r="L164" s="2">
        <f t="shared" si="45"/>
        <v>0</v>
      </c>
      <c r="M164" s="2"/>
      <c r="N164" s="28">
        <f t="shared" si="61"/>
        <v>0</v>
      </c>
      <c r="O164" s="2">
        <f t="shared" si="54"/>
        <v>0</v>
      </c>
      <c r="P164" s="2">
        <f t="shared" si="55"/>
        <v>0</v>
      </c>
      <c r="R164">
        <f t="shared" si="56"/>
        <v>143</v>
      </c>
      <c r="S164" s="89">
        <f t="shared" si="46"/>
        <v>0</v>
      </c>
      <c r="T164" s="89">
        <f>IF(AND(S164=0,S163&gt;0),SUM($G164:$H$381),S164)</f>
        <v>0</v>
      </c>
      <c r="U164" s="82">
        <f>SUM(T164:T$381)</f>
        <v>0</v>
      </c>
      <c r="V164" s="68">
        <f>localspline(R164,'BBG rates'!$G$10:$G$27,'BBG rates'!$K$10:$K$27)</f>
        <v>1.0155101937521822</v>
      </c>
      <c r="W164" s="68">
        <f>locallinterp(R164,'BBG rates'!$G$10:$G$27,'BBG rates'!$J$10:$J$27)</f>
        <v>-0.12587499999999999</v>
      </c>
      <c r="X164" s="56">
        <f t="shared" si="57"/>
        <v>-0.12594767915197203</v>
      </c>
      <c r="Y164" s="66">
        <f t="shared" si="47"/>
        <v>0</v>
      </c>
      <c r="Z164" s="72">
        <f t="shared" si="48"/>
        <v>0</v>
      </c>
      <c r="AA164" s="79">
        <f t="shared" si="49"/>
        <v>0</v>
      </c>
      <c r="AB164" s="81">
        <f t="shared" si="58"/>
        <v>0</v>
      </c>
      <c r="AD164" s="95">
        <f>locallinterp(R164,'BBG rates'!$N$10:$N$369,'BBG rates'!$P$10:$P$369)</f>
        <v>12.14995965761997</v>
      </c>
      <c r="AI164" s="185">
        <f t="shared" si="50"/>
        <v>143</v>
      </c>
      <c r="AJ164" s="127">
        <f>locallinterp(MIN(AI164,CAP_Senior*12),'BBG rates'!$X$24:$X$65,'BBG rates'!$Y$24:$Y$65)</f>
        <v>58.054564560473317</v>
      </c>
      <c r="AK164" s="127">
        <f>locallinterp(MIN(AI164,CAP_CB*12),'BBG rates'!$AA$25:$AA$40,'BBG rates'!$AC$25:$AC$40)</f>
        <v>10.383333333333333</v>
      </c>
      <c r="AL164" s="144">
        <f t="shared" si="51"/>
        <v>18.48744264194713</v>
      </c>
      <c r="AM164" s="142">
        <f>(SUMPRODUCT(AL164:AL$381,G164:G$381)+SUMPRODUCT(AL164:AL$381,H164:H$381))/12</f>
        <v>0</v>
      </c>
    </row>
    <row r="165" spans="1:39" x14ac:dyDescent="0.2">
      <c r="A165" s="7">
        <v>144</v>
      </c>
      <c r="B165" s="7">
        <v>72</v>
      </c>
      <c r="C165" s="7">
        <v>36</v>
      </c>
      <c r="D165" s="12">
        <f t="shared" si="43"/>
        <v>12</v>
      </c>
      <c r="E165" s="29">
        <f t="shared" si="59"/>
        <v>0</v>
      </c>
      <c r="F165" s="2">
        <f t="shared" si="44"/>
        <v>0</v>
      </c>
      <c r="G165" s="2">
        <f t="shared" si="52"/>
        <v>0</v>
      </c>
      <c r="H165" s="2">
        <f t="shared" si="53"/>
        <v>0</v>
      </c>
      <c r="I165" s="2">
        <f t="shared" si="42"/>
        <v>0</v>
      </c>
      <c r="J165" s="2">
        <f t="shared" si="60"/>
        <v>0</v>
      </c>
      <c r="K165" s="2">
        <f t="shared" si="45"/>
        <v>0</v>
      </c>
      <c r="L165" s="2">
        <f t="shared" si="45"/>
        <v>0</v>
      </c>
      <c r="M165" s="2"/>
      <c r="N165" s="28">
        <f t="shared" si="61"/>
        <v>0</v>
      </c>
      <c r="O165" s="2">
        <f t="shared" si="54"/>
        <v>0</v>
      </c>
      <c r="P165" s="2">
        <f t="shared" si="55"/>
        <v>0</v>
      </c>
      <c r="R165">
        <f t="shared" si="56"/>
        <v>144</v>
      </c>
      <c r="S165" s="89">
        <f t="shared" si="46"/>
        <v>0</v>
      </c>
      <c r="T165" s="89">
        <f>IF(AND(S165=0,S164&gt;0),SUM($G165:$H$381),S165)</f>
        <v>0</v>
      </c>
      <c r="U165" s="82">
        <f>SUM(T165:T$381)</f>
        <v>0</v>
      </c>
      <c r="V165" s="68">
        <f>localspline(R165,'BBG rates'!$G$10:$G$27,'BBG rates'!$K$10:$K$27)</f>
        <v>1.0150858163833618</v>
      </c>
      <c r="W165" s="68">
        <f>locallinterp(R165,'BBG rates'!$G$10:$G$27,'BBG rates'!$J$10:$J$27)</f>
        <v>-0.1215</v>
      </c>
      <c r="X165" s="56">
        <f t="shared" si="57"/>
        <v>-0.12156771288043267</v>
      </c>
      <c r="Y165" s="66">
        <f t="shared" si="47"/>
        <v>0</v>
      </c>
      <c r="Z165" s="72">
        <f t="shared" si="48"/>
        <v>0</v>
      </c>
      <c r="AA165" s="79">
        <f t="shared" si="49"/>
        <v>0</v>
      </c>
      <c r="AB165" s="81">
        <f t="shared" si="58"/>
        <v>0</v>
      </c>
      <c r="AD165" s="95">
        <f>locallinterp(R165,'BBG rates'!$N$10:$N$369,'BBG rates'!$P$10:$P$369)</f>
        <v>12.234550142318584</v>
      </c>
      <c r="AI165" s="185">
        <f t="shared" si="50"/>
        <v>144</v>
      </c>
      <c r="AJ165" s="127">
        <f>locallinterp(MIN(AI165,CAP_Senior*12),'BBG rates'!$X$24:$X$65,'BBG rates'!$Y$24:$Y$65)</f>
        <v>58.192622611963529</v>
      </c>
      <c r="AK165" s="127">
        <f>locallinterp(MIN(AI165,CAP_CB*12),'BBG rates'!$AA$25:$AA$40,'BBG rates'!$AC$25:$AC$40)</f>
        <v>10.4</v>
      </c>
      <c r="AL165" s="144">
        <f t="shared" si="51"/>
        <v>18.524745844033802</v>
      </c>
      <c r="AM165" s="142">
        <f>(SUMPRODUCT(AL165:AL$381,G165:G$381)+SUMPRODUCT(AL165:AL$381,H165:H$381))/12</f>
        <v>0</v>
      </c>
    </row>
    <row r="166" spans="1:39" x14ac:dyDescent="0.2">
      <c r="A166" s="7">
        <v>145</v>
      </c>
      <c r="B166" s="7">
        <v>72.5</v>
      </c>
      <c r="C166" s="7">
        <v>36.25</v>
      </c>
      <c r="D166" s="12">
        <f t="shared" si="43"/>
        <v>12.083333333333334</v>
      </c>
      <c r="E166" s="29">
        <f t="shared" si="59"/>
        <v>0</v>
      </c>
      <c r="F166" s="2">
        <f t="shared" si="44"/>
        <v>0</v>
      </c>
      <c r="G166" s="2">
        <f t="shared" si="52"/>
        <v>0</v>
      </c>
      <c r="H166" s="2">
        <f t="shared" si="53"/>
        <v>0</v>
      </c>
      <c r="I166" s="2">
        <f t="shared" si="42"/>
        <v>0</v>
      </c>
      <c r="J166" s="2">
        <f t="shared" si="60"/>
        <v>0</v>
      </c>
      <c r="K166" s="2">
        <f t="shared" si="45"/>
        <v>0</v>
      </c>
      <c r="L166" s="2">
        <f t="shared" si="45"/>
        <v>0</v>
      </c>
      <c r="M166" s="2"/>
      <c r="N166" s="28">
        <f t="shared" si="61"/>
        <v>0</v>
      </c>
      <c r="O166" s="2">
        <f t="shared" si="54"/>
        <v>0</v>
      </c>
      <c r="P166" s="2">
        <f t="shared" si="55"/>
        <v>0</v>
      </c>
      <c r="R166">
        <f t="shared" si="56"/>
        <v>145</v>
      </c>
      <c r="S166" s="89">
        <f t="shared" si="46"/>
        <v>0</v>
      </c>
      <c r="T166" s="89">
        <f>IF(AND(S166=0,S165&gt;0),SUM($G166:$H$381),S166)</f>
        <v>0</v>
      </c>
      <c r="U166" s="82">
        <f>SUM(T166:T$381)</f>
        <v>0</v>
      </c>
      <c r="V166" s="68">
        <f>localspline(R166,'BBG rates'!$G$10:$G$27,'BBG rates'!$K$10:$K$27)</f>
        <v>1.0146625671640166</v>
      </c>
      <c r="W166" s="68">
        <f>locallinterp(R166,'BBG rates'!$G$10:$G$27,'BBG rates'!$J$10:$J$27)</f>
        <v>-0.11824999999999999</v>
      </c>
      <c r="X166" s="56">
        <f t="shared" si="57"/>
        <v>-0.11831413749665565</v>
      </c>
      <c r="Y166" s="66">
        <f t="shared" si="47"/>
        <v>0</v>
      </c>
      <c r="Z166" s="72">
        <f t="shared" si="48"/>
        <v>0</v>
      </c>
      <c r="AA166" s="79">
        <f t="shared" si="49"/>
        <v>0</v>
      </c>
      <c r="AB166" s="81">
        <f t="shared" si="58"/>
        <v>0</v>
      </c>
      <c r="AD166" s="95">
        <f>locallinterp(R166,'BBG rates'!$N$10:$N$369,'BBG rates'!$P$10:$P$369)</f>
        <v>12.319105356248919</v>
      </c>
      <c r="AI166" s="185">
        <f t="shared" si="50"/>
        <v>145</v>
      </c>
      <c r="AJ166" s="127">
        <f>locallinterp(MIN(AI166,CAP_Senior*12),'BBG rates'!$X$24:$X$65,'BBG rates'!$Y$24:$Y$65)</f>
        <v>58.31962370813887</v>
      </c>
      <c r="AK166" s="127">
        <f>locallinterp(MIN(AI166,CAP_CB*12),'BBG rates'!$AA$25:$AA$40,'BBG rates'!$AC$25:$AC$40)</f>
        <v>10.416666666666668</v>
      </c>
      <c r="AL166" s="144">
        <f t="shared" si="51"/>
        <v>18.560169363716945</v>
      </c>
      <c r="AM166" s="142">
        <f>(SUMPRODUCT(AL166:AL$381,G166:G$381)+SUMPRODUCT(AL166:AL$381,H166:H$381))/12</f>
        <v>0</v>
      </c>
    </row>
    <row r="167" spans="1:39" x14ac:dyDescent="0.2">
      <c r="A167" s="7">
        <v>146</v>
      </c>
      <c r="B167" s="7">
        <v>73</v>
      </c>
      <c r="C167" s="7">
        <v>36.5</v>
      </c>
      <c r="D167" s="12">
        <f t="shared" si="43"/>
        <v>12.166666666666666</v>
      </c>
      <c r="E167" s="29">
        <f t="shared" si="59"/>
        <v>0</v>
      </c>
      <c r="F167" s="2">
        <f t="shared" si="44"/>
        <v>0</v>
      </c>
      <c r="G167" s="2">
        <f t="shared" si="52"/>
        <v>0</v>
      </c>
      <c r="H167" s="2">
        <f t="shared" si="53"/>
        <v>0</v>
      </c>
      <c r="I167" s="2">
        <f t="shared" si="42"/>
        <v>0</v>
      </c>
      <c r="J167" s="2">
        <f t="shared" si="60"/>
        <v>0</v>
      </c>
      <c r="K167" s="2">
        <f t="shared" si="45"/>
        <v>0</v>
      </c>
      <c r="L167" s="2">
        <f t="shared" si="45"/>
        <v>0</v>
      </c>
      <c r="M167" s="2"/>
      <c r="N167" s="28">
        <f t="shared" si="61"/>
        <v>0</v>
      </c>
      <c r="O167" s="2">
        <f t="shared" si="54"/>
        <v>0</v>
      </c>
      <c r="P167" s="2">
        <f t="shared" si="55"/>
        <v>0</v>
      </c>
      <c r="R167">
        <f t="shared" si="56"/>
        <v>146</v>
      </c>
      <c r="S167" s="89">
        <f t="shared" si="46"/>
        <v>0</v>
      </c>
      <c r="T167" s="89">
        <f>IF(AND(S167=0,S166&gt;0),SUM($G167:$H$381),S167)</f>
        <v>0</v>
      </c>
      <c r="U167" s="82">
        <f>SUM(T167:T$381)</f>
        <v>0</v>
      </c>
      <c r="V167" s="68">
        <f>localspline(R167,'BBG rates'!$G$10:$G$27,'BBG rates'!$K$10:$K$27)</f>
        <v>1.0142408102107541</v>
      </c>
      <c r="W167" s="68">
        <f>locallinterp(R167,'BBG rates'!$G$10:$G$27,'BBG rates'!$J$10:$J$27)</f>
        <v>-0.11499999999999999</v>
      </c>
      <c r="X167" s="56">
        <f t="shared" si="57"/>
        <v>-0.11506065915565244</v>
      </c>
      <c r="Y167" s="66">
        <f t="shared" si="47"/>
        <v>0</v>
      </c>
      <c r="Z167" s="72">
        <f t="shared" si="48"/>
        <v>0</v>
      </c>
      <c r="AA167" s="79">
        <f t="shared" si="49"/>
        <v>0</v>
      </c>
      <c r="AB167" s="81">
        <f t="shared" si="58"/>
        <v>0</v>
      </c>
      <c r="AD167" s="95">
        <f>locallinterp(R167,'BBG rates'!$N$10:$N$369,'BBG rates'!$P$10:$P$369)</f>
        <v>12.403625423766481</v>
      </c>
      <c r="AI167" s="185">
        <f t="shared" si="50"/>
        <v>146</v>
      </c>
      <c r="AJ167" s="127">
        <f>locallinterp(MIN(AI167,CAP_Senior*12),'BBG rates'!$X$24:$X$65,'BBG rates'!$Y$24:$Y$65)</f>
        <v>58.446624804314219</v>
      </c>
      <c r="AK167" s="127">
        <f>locallinterp(MIN(AI167,CAP_CB*12),'BBG rates'!$AA$25:$AA$40,'BBG rates'!$AC$25:$AC$40)</f>
        <v>10.433333333333334</v>
      </c>
      <c r="AL167" s="144">
        <f t="shared" si="51"/>
        <v>18.595592883400084</v>
      </c>
      <c r="AM167" s="142">
        <f>(SUMPRODUCT(AL167:AL$381,G167:G$381)+SUMPRODUCT(AL167:AL$381,H167:H$381))/12</f>
        <v>0</v>
      </c>
    </row>
    <row r="168" spans="1:39" x14ac:dyDescent="0.2">
      <c r="A168" s="7">
        <v>147</v>
      </c>
      <c r="B168" s="7">
        <v>73.5</v>
      </c>
      <c r="C168" s="7">
        <v>36.75</v>
      </c>
      <c r="D168" s="12">
        <f t="shared" si="43"/>
        <v>12.25</v>
      </c>
      <c r="E168" s="29">
        <f t="shared" si="59"/>
        <v>0</v>
      </c>
      <c r="F168" s="2">
        <f t="shared" si="44"/>
        <v>0</v>
      </c>
      <c r="G168" s="2">
        <f t="shared" si="52"/>
        <v>0</v>
      </c>
      <c r="H168" s="2">
        <f t="shared" si="53"/>
        <v>0</v>
      </c>
      <c r="I168" s="2">
        <f t="shared" si="42"/>
        <v>0</v>
      </c>
      <c r="J168" s="2">
        <f t="shared" si="60"/>
        <v>0</v>
      </c>
      <c r="K168" s="2">
        <f t="shared" si="45"/>
        <v>0</v>
      </c>
      <c r="L168" s="2">
        <f t="shared" si="45"/>
        <v>0</v>
      </c>
      <c r="M168" s="2"/>
      <c r="N168" s="28">
        <f t="shared" si="61"/>
        <v>0</v>
      </c>
      <c r="O168" s="2">
        <f t="shared" si="54"/>
        <v>0</v>
      </c>
      <c r="P168" s="2">
        <f t="shared" si="55"/>
        <v>0</v>
      </c>
      <c r="R168">
        <f t="shared" si="56"/>
        <v>147</v>
      </c>
      <c r="S168" s="89">
        <f t="shared" si="46"/>
        <v>0</v>
      </c>
      <c r="T168" s="89">
        <f>IF(AND(S168=0,S167&gt;0),SUM($G168:$H$381),S168)</f>
        <v>0</v>
      </c>
      <c r="U168" s="82">
        <f>SUM(T168:T$381)</f>
        <v>0</v>
      </c>
      <c r="V168" s="68">
        <f>localspline(R168,'BBG rates'!$G$10:$G$27,'BBG rates'!$K$10:$K$27)</f>
        <v>1.0138205375314253</v>
      </c>
      <c r="W168" s="68">
        <f>locallinterp(R168,'BBG rates'!$G$10:$G$27,'BBG rates'!$J$10:$J$27)</f>
        <v>-0.11175</v>
      </c>
      <c r="X168" s="56">
        <f t="shared" si="57"/>
        <v>-0.11180727785129463</v>
      </c>
      <c r="Y168" s="66">
        <f t="shared" si="47"/>
        <v>0</v>
      </c>
      <c r="Z168" s="72">
        <f t="shared" si="48"/>
        <v>0</v>
      </c>
      <c r="AA168" s="79">
        <f t="shared" si="49"/>
        <v>0</v>
      </c>
      <c r="AB168" s="81">
        <f t="shared" si="58"/>
        <v>0</v>
      </c>
      <c r="AD168" s="95">
        <f>locallinterp(R168,'BBG rates'!$N$10:$N$369,'BBG rates'!$P$10:$P$369)</f>
        <v>12.488110468560766</v>
      </c>
      <c r="AI168" s="185">
        <f t="shared" si="50"/>
        <v>147</v>
      </c>
      <c r="AJ168" s="127">
        <f>locallinterp(MIN(AI168,CAP_Senior*12),'BBG rates'!$X$24:$X$65,'BBG rates'!$Y$24:$Y$65)</f>
        <v>58.57362590048956</v>
      </c>
      <c r="AK168" s="127">
        <f>locallinterp(MIN(AI168,CAP_CB*12),'BBG rates'!$AA$25:$AA$40,'BBG rates'!$AC$25:$AC$40)</f>
        <v>10.45</v>
      </c>
      <c r="AL168" s="144">
        <f t="shared" si="51"/>
        <v>18.631016403083223</v>
      </c>
      <c r="AM168" s="142">
        <f>(SUMPRODUCT(AL168:AL$381,G168:G$381)+SUMPRODUCT(AL168:AL$381,H168:H$381))/12</f>
        <v>0</v>
      </c>
    </row>
    <row r="169" spans="1:39" x14ac:dyDescent="0.2">
      <c r="A169" s="7">
        <v>148</v>
      </c>
      <c r="B169" s="7">
        <v>74</v>
      </c>
      <c r="C169" s="7">
        <v>37</v>
      </c>
      <c r="D169" s="12">
        <f t="shared" si="43"/>
        <v>12.333333333333334</v>
      </c>
      <c r="E169" s="29">
        <f t="shared" si="59"/>
        <v>0</v>
      </c>
      <c r="F169" s="2">
        <f t="shared" si="44"/>
        <v>0</v>
      </c>
      <c r="G169" s="2">
        <f t="shared" si="52"/>
        <v>0</v>
      </c>
      <c r="H169" s="2">
        <f t="shared" si="53"/>
        <v>0</v>
      </c>
      <c r="I169" s="2">
        <f t="shared" si="42"/>
        <v>0</v>
      </c>
      <c r="J169" s="2">
        <f t="shared" si="60"/>
        <v>0</v>
      </c>
      <c r="K169" s="2">
        <f t="shared" si="45"/>
        <v>0</v>
      </c>
      <c r="L169" s="2">
        <f t="shared" si="45"/>
        <v>0</v>
      </c>
      <c r="M169" s="2"/>
      <c r="N169" s="28">
        <f t="shared" si="61"/>
        <v>0</v>
      </c>
      <c r="O169" s="2">
        <f t="shared" si="54"/>
        <v>0</v>
      </c>
      <c r="P169" s="2">
        <f t="shared" si="55"/>
        <v>0</v>
      </c>
      <c r="R169">
        <f t="shared" si="56"/>
        <v>148</v>
      </c>
      <c r="S169" s="89">
        <f t="shared" si="46"/>
        <v>0</v>
      </c>
      <c r="T169" s="89">
        <f>IF(AND(S169=0,S168&gt;0),SUM($G169:$H$381),S169)</f>
        <v>0</v>
      </c>
      <c r="U169" s="82">
        <f>SUM(T169:T$381)</f>
        <v>0</v>
      </c>
      <c r="V169" s="68">
        <f>localspline(R169,'BBG rates'!$G$10:$G$27,'BBG rates'!$K$10:$K$27)</f>
        <v>1.0134015622325308</v>
      </c>
      <c r="W169" s="68">
        <f>locallinterp(R169,'BBG rates'!$G$10:$G$27,'BBG rates'!$J$10:$J$27)</f>
        <v>-0.1085</v>
      </c>
      <c r="X169" s="56">
        <f t="shared" si="57"/>
        <v>-0.10855399357758699</v>
      </c>
      <c r="Y169" s="66">
        <f t="shared" si="47"/>
        <v>0</v>
      </c>
      <c r="Z169" s="72">
        <f t="shared" si="48"/>
        <v>0</v>
      </c>
      <c r="AA169" s="79">
        <f t="shared" si="49"/>
        <v>0</v>
      </c>
      <c r="AB169" s="81">
        <f t="shared" si="58"/>
        <v>0</v>
      </c>
      <c r="AD169" s="95">
        <f>locallinterp(R169,'BBG rates'!$N$10:$N$369,'BBG rates'!$P$10:$P$369)</f>
        <v>12.57256059874681</v>
      </c>
      <c r="AI169" s="185">
        <f t="shared" si="50"/>
        <v>148</v>
      </c>
      <c r="AJ169" s="127">
        <f>locallinterp(MIN(AI169,CAP_Senior*12),'BBG rates'!$X$24:$X$65,'BBG rates'!$Y$24:$Y$65)</f>
        <v>58.700626996664909</v>
      </c>
      <c r="AK169" s="127">
        <f>locallinterp(MIN(AI169,CAP_CB*12),'BBG rates'!$AA$25:$AA$40,'BBG rates'!$AC$25:$AC$40)</f>
        <v>10.466666666666667</v>
      </c>
      <c r="AL169" s="144">
        <f t="shared" si="51"/>
        <v>18.666439922766369</v>
      </c>
      <c r="AM169" s="142">
        <f>(SUMPRODUCT(AL169:AL$381,G169:G$381)+SUMPRODUCT(AL169:AL$381,H169:H$381))/12</f>
        <v>0</v>
      </c>
    </row>
    <row r="170" spans="1:39" x14ac:dyDescent="0.2">
      <c r="A170" s="7">
        <v>149</v>
      </c>
      <c r="B170" s="7">
        <v>74.5</v>
      </c>
      <c r="C170" s="7">
        <v>37.25</v>
      </c>
      <c r="D170" s="12">
        <f t="shared" si="43"/>
        <v>12.416666666666666</v>
      </c>
      <c r="E170" s="29">
        <f t="shared" si="59"/>
        <v>0</v>
      </c>
      <c r="F170" s="2">
        <f t="shared" si="44"/>
        <v>0</v>
      </c>
      <c r="G170" s="2">
        <f t="shared" si="52"/>
        <v>0</v>
      </c>
      <c r="H170" s="2">
        <f t="shared" si="53"/>
        <v>0</v>
      </c>
      <c r="I170" s="2">
        <f t="shared" si="42"/>
        <v>0</v>
      </c>
      <c r="J170" s="2">
        <f t="shared" si="60"/>
        <v>0</v>
      </c>
      <c r="K170" s="2">
        <f t="shared" si="45"/>
        <v>0</v>
      </c>
      <c r="L170" s="2">
        <f t="shared" si="45"/>
        <v>0</v>
      </c>
      <c r="M170" s="2"/>
      <c r="N170" s="28">
        <f t="shared" si="61"/>
        <v>0</v>
      </c>
      <c r="O170" s="2">
        <f t="shared" si="54"/>
        <v>0</v>
      </c>
      <c r="P170" s="2">
        <f t="shared" si="55"/>
        <v>0</v>
      </c>
      <c r="R170">
        <f t="shared" si="56"/>
        <v>149</v>
      </c>
      <c r="S170" s="89">
        <f t="shared" si="46"/>
        <v>0</v>
      </c>
      <c r="T170" s="89">
        <f>IF(AND(S170=0,S169&gt;0),SUM($G170:$H$381),S170)</f>
        <v>0</v>
      </c>
      <c r="U170" s="82">
        <f>SUM(T170:T$381)</f>
        <v>0</v>
      </c>
      <c r="V170" s="68">
        <f>localspline(R170,'BBG rates'!$G$10:$G$27,'BBG rates'!$K$10:$K$27)</f>
        <v>1.0129839955340878</v>
      </c>
      <c r="W170" s="68">
        <f>locallinterp(R170,'BBG rates'!$G$10:$G$27,'BBG rates'!$J$10:$J$27)</f>
        <v>-0.10525</v>
      </c>
      <c r="X170" s="56">
        <f t="shared" si="57"/>
        <v>-0.10530080632840111</v>
      </c>
      <c r="Y170" s="66">
        <f t="shared" si="47"/>
        <v>0</v>
      </c>
      <c r="Z170" s="72">
        <f t="shared" si="48"/>
        <v>0</v>
      </c>
      <c r="AA170" s="79">
        <f t="shared" si="49"/>
        <v>0</v>
      </c>
      <c r="AB170" s="81">
        <f t="shared" si="58"/>
        <v>0</v>
      </c>
      <c r="AD170" s="95">
        <f>locallinterp(R170,'BBG rates'!$N$10:$N$369,'BBG rates'!$P$10:$P$369)</f>
        <v>12.656975931707983</v>
      </c>
      <c r="AI170" s="185">
        <f t="shared" si="50"/>
        <v>149</v>
      </c>
      <c r="AJ170" s="127">
        <f>locallinterp(MIN(AI170,CAP_Senior*12),'BBG rates'!$X$24:$X$65,'BBG rates'!$Y$24:$Y$65)</f>
        <v>58.82762809284025</v>
      </c>
      <c r="AK170" s="127">
        <f>locallinterp(MIN(AI170,CAP_CB*12),'BBG rates'!$AA$25:$AA$40,'BBG rates'!$AC$25:$AC$40)</f>
        <v>10.483333333333334</v>
      </c>
      <c r="AL170" s="144">
        <f t="shared" si="51"/>
        <v>18.701863442449511</v>
      </c>
      <c r="AM170" s="142">
        <f>(SUMPRODUCT(AL170:AL$381,G170:G$381)+SUMPRODUCT(AL170:AL$381,H170:H$381))/12</f>
        <v>0</v>
      </c>
    </row>
    <row r="171" spans="1:39" x14ac:dyDescent="0.2">
      <c r="A171" s="7">
        <v>150</v>
      </c>
      <c r="B171" s="7">
        <v>75</v>
      </c>
      <c r="C171" s="7">
        <v>37.5</v>
      </c>
      <c r="D171" s="12">
        <f t="shared" si="43"/>
        <v>12.5</v>
      </c>
      <c r="E171" s="29">
        <f t="shared" si="59"/>
        <v>0</v>
      </c>
      <c r="F171" s="2">
        <f t="shared" si="44"/>
        <v>0</v>
      </c>
      <c r="G171" s="2">
        <f t="shared" si="52"/>
        <v>0</v>
      </c>
      <c r="H171" s="2">
        <f t="shared" si="53"/>
        <v>0</v>
      </c>
      <c r="I171" s="2">
        <f t="shared" si="42"/>
        <v>0</v>
      </c>
      <c r="J171" s="2">
        <f t="shared" si="60"/>
        <v>0</v>
      </c>
      <c r="K171" s="2">
        <f t="shared" si="45"/>
        <v>0</v>
      </c>
      <c r="L171" s="2">
        <f t="shared" si="45"/>
        <v>0</v>
      </c>
      <c r="M171" s="2"/>
      <c r="N171" s="28">
        <f t="shared" si="61"/>
        <v>0</v>
      </c>
      <c r="O171" s="2">
        <f t="shared" si="54"/>
        <v>0</v>
      </c>
      <c r="P171" s="2">
        <f t="shared" si="55"/>
        <v>0</v>
      </c>
      <c r="R171">
        <f t="shared" si="56"/>
        <v>150</v>
      </c>
      <c r="S171" s="89">
        <f t="shared" si="46"/>
        <v>0</v>
      </c>
      <c r="T171" s="89">
        <f>IF(AND(S171=0,S170&gt;0),SUM($G171:$H$381),S171)</f>
        <v>0</v>
      </c>
      <c r="U171" s="82">
        <f>SUM(T171:T$381)</f>
        <v>0</v>
      </c>
      <c r="V171" s="68">
        <f>localspline(R171,'BBG rates'!$G$10:$G$27,'BBG rates'!$K$10:$K$27)</f>
        <v>1.012567889020384</v>
      </c>
      <c r="W171" s="68">
        <f>locallinterp(R171,'BBG rates'!$G$10:$G$27,'BBG rates'!$J$10:$J$27)</f>
        <v>-0.10199999999999999</v>
      </c>
      <c r="X171" s="56">
        <f t="shared" si="57"/>
        <v>-0.102047716097875</v>
      </c>
      <c r="Y171" s="66">
        <f t="shared" si="47"/>
        <v>0</v>
      </c>
      <c r="Z171" s="72">
        <f t="shared" si="48"/>
        <v>0</v>
      </c>
      <c r="AA171" s="79">
        <f t="shared" si="49"/>
        <v>0</v>
      </c>
      <c r="AB171" s="81">
        <f t="shared" si="58"/>
        <v>0</v>
      </c>
      <c r="AD171" s="95">
        <f>locallinterp(R171,'BBG rates'!$N$10:$N$369,'BBG rates'!$P$10:$P$369)</f>
        <v>12.741356589126347</v>
      </c>
      <c r="AI171" s="185">
        <f t="shared" si="50"/>
        <v>150</v>
      </c>
      <c r="AJ171" s="127">
        <f>locallinterp(MIN(AI171,CAP_Senior*12),'BBG rates'!$X$24:$X$65,'BBG rates'!$Y$24:$Y$65)</f>
        <v>58.954629189015591</v>
      </c>
      <c r="AK171" s="127">
        <f>locallinterp(MIN(AI171,CAP_CB*12),'BBG rates'!$AA$25:$AA$40,'BBG rates'!$AC$25:$AC$40)</f>
        <v>10.5</v>
      </c>
      <c r="AL171" s="144">
        <f t="shared" si="51"/>
        <v>18.73728696213265</v>
      </c>
      <c r="AM171" s="142">
        <f>(SUMPRODUCT(AL171:AL$381,G171:G$381)+SUMPRODUCT(AL171:AL$381,H171:H$381))/12</f>
        <v>0</v>
      </c>
    </row>
    <row r="172" spans="1:39" x14ac:dyDescent="0.2">
      <c r="A172" s="7">
        <v>151</v>
      </c>
      <c r="B172" s="7">
        <v>75.5</v>
      </c>
      <c r="C172" s="7">
        <v>37.75</v>
      </c>
      <c r="D172" s="12">
        <f t="shared" si="43"/>
        <v>12.583333333333334</v>
      </c>
      <c r="E172" s="29">
        <f t="shared" si="59"/>
        <v>0</v>
      </c>
      <c r="F172" s="2">
        <f t="shared" si="44"/>
        <v>0</v>
      </c>
      <c r="G172" s="2">
        <f t="shared" si="52"/>
        <v>0</v>
      </c>
      <c r="H172" s="2">
        <f t="shared" si="53"/>
        <v>0</v>
      </c>
      <c r="I172" s="2">
        <f t="shared" si="42"/>
        <v>0</v>
      </c>
      <c r="J172" s="2">
        <f t="shared" si="60"/>
        <v>0</v>
      </c>
      <c r="K172" s="2">
        <f t="shared" si="45"/>
        <v>0</v>
      </c>
      <c r="L172" s="2">
        <f t="shared" si="45"/>
        <v>0</v>
      </c>
      <c r="M172" s="2"/>
      <c r="N172" s="28">
        <f t="shared" si="61"/>
        <v>0</v>
      </c>
      <c r="O172" s="2">
        <f t="shared" si="54"/>
        <v>0</v>
      </c>
      <c r="P172" s="2">
        <f t="shared" si="55"/>
        <v>0</v>
      </c>
      <c r="R172">
        <f t="shared" si="56"/>
        <v>151</v>
      </c>
      <c r="S172" s="89">
        <f t="shared" si="46"/>
        <v>0</v>
      </c>
      <c r="T172" s="89">
        <f>IF(AND(S172=0,S171&gt;0),SUM($G172:$H$381),S172)</f>
        <v>0</v>
      </c>
      <c r="U172" s="82">
        <f>SUM(T172:T$381)</f>
        <v>0</v>
      </c>
      <c r="V172" s="68">
        <f>localspline(R172,'BBG rates'!$G$10:$G$27,'BBG rates'!$K$10:$K$27)</f>
        <v>1.0121532346886226</v>
      </c>
      <c r="W172" s="68">
        <f>locallinterp(R172,'BBG rates'!$G$10:$G$27,'BBG rates'!$J$10:$J$27)</f>
        <v>-9.8749999999999991E-2</v>
      </c>
      <c r="X172" s="56">
        <f t="shared" si="57"/>
        <v>-9.8794722879746999E-2</v>
      </c>
      <c r="Y172" s="66">
        <f t="shared" si="47"/>
        <v>0</v>
      </c>
      <c r="Z172" s="72">
        <f t="shared" si="48"/>
        <v>0</v>
      </c>
      <c r="AA172" s="79">
        <f t="shared" si="49"/>
        <v>0</v>
      </c>
      <c r="AB172" s="81">
        <f t="shared" si="58"/>
        <v>0</v>
      </c>
      <c r="AD172" s="95">
        <f>locallinterp(R172,'BBG rates'!$N$10:$N$369,'BBG rates'!$P$10:$P$369)</f>
        <v>12.825702692017066</v>
      </c>
      <c r="AI172" s="185">
        <f t="shared" si="50"/>
        <v>151</v>
      </c>
      <c r="AJ172" s="127">
        <f>locallinterp(MIN(AI172,CAP_Senior*12),'BBG rates'!$X$24:$X$65,'BBG rates'!$Y$24:$Y$65)</f>
        <v>59.08163028519094</v>
      </c>
      <c r="AK172" s="127">
        <f>locallinterp(MIN(AI172,CAP_CB*12),'BBG rates'!$AA$25:$AA$40,'BBG rates'!$AC$25:$AC$40)</f>
        <v>10.516666666666666</v>
      </c>
      <c r="AL172" s="144">
        <f t="shared" si="51"/>
        <v>18.772710481815793</v>
      </c>
      <c r="AM172" s="142">
        <f>(SUMPRODUCT(AL172:AL$381,G172:G$381)+SUMPRODUCT(AL172:AL$381,H172:H$381))/12</f>
        <v>0</v>
      </c>
    </row>
    <row r="173" spans="1:39" x14ac:dyDescent="0.2">
      <c r="A173" s="7">
        <v>152</v>
      </c>
      <c r="B173" s="7">
        <v>76</v>
      </c>
      <c r="C173" s="7">
        <v>38</v>
      </c>
      <c r="D173" s="12">
        <f t="shared" si="43"/>
        <v>12.666666666666666</v>
      </c>
      <c r="E173" s="29">
        <f t="shared" si="59"/>
        <v>0</v>
      </c>
      <c r="F173" s="2">
        <f t="shared" si="44"/>
        <v>0</v>
      </c>
      <c r="G173" s="2">
        <f t="shared" si="52"/>
        <v>0</v>
      </c>
      <c r="H173" s="2">
        <f t="shared" si="53"/>
        <v>0</v>
      </c>
      <c r="I173" s="2">
        <f t="shared" si="42"/>
        <v>0</v>
      </c>
      <c r="J173" s="2">
        <f t="shared" si="60"/>
        <v>0</v>
      </c>
      <c r="K173" s="2">
        <f t="shared" si="45"/>
        <v>0</v>
      </c>
      <c r="L173" s="2">
        <f t="shared" si="45"/>
        <v>0</v>
      </c>
      <c r="M173" s="2"/>
      <c r="N173" s="28">
        <f t="shared" si="61"/>
        <v>0</v>
      </c>
      <c r="O173" s="2">
        <f t="shared" si="54"/>
        <v>0</v>
      </c>
      <c r="P173" s="2">
        <f t="shared" si="55"/>
        <v>0</v>
      </c>
      <c r="R173">
        <f t="shared" si="56"/>
        <v>152</v>
      </c>
      <c r="S173" s="89">
        <f t="shared" si="46"/>
        <v>0</v>
      </c>
      <c r="T173" s="89">
        <f>IF(AND(S173=0,S172&gt;0),SUM($G173:$H$381),S173)</f>
        <v>0</v>
      </c>
      <c r="U173" s="82">
        <f>SUM(T173:T$381)</f>
        <v>0</v>
      </c>
      <c r="V173" s="68">
        <f>localspline(R173,'BBG rates'!$G$10:$G$27,'BBG rates'!$K$10:$K$27)</f>
        <v>1.0117398456669435</v>
      </c>
      <c r="W173" s="68">
        <f>locallinterp(R173,'BBG rates'!$G$10:$G$27,'BBG rates'!$J$10:$J$27)</f>
        <v>-9.5500000000000002E-2</v>
      </c>
      <c r="X173" s="56">
        <f t="shared" si="57"/>
        <v>-9.5541826668155139E-2</v>
      </c>
      <c r="Y173" s="66">
        <f t="shared" si="47"/>
        <v>0</v>
      </c>
      <c r="Z173" s="72">
        <f t="shared" si="48"/>
        <v>0</v>
      </c>
      <c r="AA173" s="79">
        <f t="shared" si="49"/>
        <v>0</v>
      </c>
      <c r="AB173" s="81">
        <f t="shared" si="58"/>
        <v>0</v>
      </c>
      <c r="AD173" s="95">
        <f>locallinterp(R173,'BBG rates'!$N$10:$N$369,'BBG rates'!$P$10:$P$369)</f>
        <v>12.910014345822644</v>
      </c>
      <c r="AI173" s="185">
        <f t="shared" si="50"/>
        <v>152</v>
      </c>
      <c r="AJ173" s="127">
        <f>locallinterp(MIN(AI173,CAP_Senior*12),'BBG rates'!$X$24:$X$65,'BBG rates'!$Y$24:$Y$65)</f>
        <v>59.208631381366281</v>
      </c>
      <c r="AK173" s="127">
        <f>locallinterp(MIN(AI173,CAP_CB*12),'BBG rates'!$AA$25:$AA$40,'BBG rates'!$AC$25:$AC$40)</f>
        <v>10.533333333333333</v>
      </c>
      <c r="AL173" s="144">
        <f t="shared" si="51"/>
        <v>18.808134001498935</v>
      </c>
      <c r="AM173" s="142">
        <f>(SUMPRODUCT(AL173:AL$381,G173:G$381)+SUMPRODUCT(AL173:AL$381,H173:H$381))/12</f>
        <v>0</v>
      </c>
    </row>
    <row r="174" spans="1:39" x14ac:dyDescent="0.2">
      <c r="A174" s="7">
        <v>153</v>
      </c>
      <c r="B174" s="7">
        <v>76.5</v>
      </c>
      <c r="C174" s="7">
        <v>38.25</v>
      </c>
      <c r="D174" s="12">
        <f t="shared" si="43"/>
        <v>12.75</v>
      </c>
      <c r="E174" s="29">
        <f t="shared" si="59"/>
        <v>0</v>
      </c>
      <c r="F174" s="2">
        <f t="shared" si="44"/>
        <v>0</v>
      </c>
      <c r="G174" s="2">
        <f t="shared" si="52"/>
        <v>0</v>
      </c>
      <c r="H174" s="2">
        <f t="shared" si="53"/>
        <v>0</v>
      </c>
      <c r="I174" s="2">
        <f t="shared" si="42"/>
        <v>0</v>
      </c>
      <c r="J174" s="2">
        <f t="shared" si="60"/>
        <v>0</v>
      </c>
      <c r="K174" s="2">
        <f t="shared" si="45"/>
        <v>0</v>
      </c>
      <c r="L174" s="2">
        <f t="shared" si="45"/>
        <v>0</v>
      </c>
      <c r="M174" s="2"/>
      <c r="N174" s="28">
        <f t="shared" si="61"/>
        <v>0</v>
      </c>
      <c r="O174" s="2">
        <f t="shared" si="54"/>
        <v>0</v>
      </c>
      <c r="P174" s="2">
        <f t="shared" si="55"/>
        <v>0</v>
      </c>
      <c r="R174">
        <f t="shared" si="56"/>
        <v>153</v>
      </c>
      <c r="S174" s="89">
        <f t="shared" si="46"/>
        <v>0</v>
      </c>
      <c r="T174" s="89">
        <f>IF(AND(S174=0,S173&gt;0),SUM($G174:$H$381),S174)</f>
        <v>0</v>
      </c>
      <c r="U174" s="82">
        <f>SUM(T174:T$381)</f>
        <v>0</v>
      </c>
      <c r="V174" s="68">
        <f>localspline(R174,'BBG rates'!$G$10:$G$27,'BBG rates'!$K$10:$K$27)</f>
        <v>1.0113278927690175</v>
      </c>
      <c r="W174" s="68">
        <f>locallinterp(R174,'BBG rates'!$G$10:$G$27,'BBG rates'!$J$10:$J$27)</f>
        <v>-9.2249999999999999E-2</v>
      </c>
      <c r="X174" s="56">
        <f t="shared" si="57"/>
        <v>-9.2289027456837758E-2</v>
      </c>
      <c r="Y174" s="66">
        <f t="shared" si="47"/>
        <v>0</v>
      </c>
      <c r="Z174" s="72">
        <f t="shared" si="48"/>
        <v>0</v>
      </c>
      <c r="AA174" s="79">
        <f t="shared" si="49"/>
        <v>0</v>
      </c>
      <c r="AB174" s="81">
        <f t="shared" si="58"/>
        <v>0</v>
      </c>
      <c r="AD174" s="95">
        <f>locallinterp(R174,'BBG rates'!$N$10:$N$369,'BBG rates'!$P$10:$P$369)</f>
        <v>12.994291670220061</v>
      </c>
      <c r="AI174" s="185">
        <f t="shared" si="50"/>
        <v>153</v>
      </c>
      <c r="AJ174" s="127">
        <f>locallinterp(MIN(AI174,CAP_Senior*12),'BBG rates'!$X$24:$X$65,'BBG rates'!$Y$24:$Y$65)</f>
        <v>59.33563247754163</v>
      </c>
      <c r="AK174" s="127">
        <f>locallinterp(MIN(AI174,CAP_CB*12),'BBG rates'!$AA$25:$AA$40,'BBG rates'!$AC$25:$AC$40)</f>
        <v>10.55</v>
      </c>
      <c r="AL174" s="144">
        <f t="shared" si="51"/>
        <v>18.843557521182078</v>
      </c>
      <c r="AM174" s="142">
        <f>(SUMPRODUCT(AL174:AL$381,G174:G$381)+SUMPRODUCT(AL174:AL$381,H174:H$381))/12</f>
        <v>0</v>
      </c>
    </row>
    <row r="175" spans="1:39" x14ac:dyDescent="0.2">
      <c r="A175" s="7">
        <v>154</v>
      </c>
      <c r="B175" s="7">
        <v>77</v>
      </c>
      <c r="C175" s="7">
        <v>38.5</v>
      </c>
      <c r="D175" s="12">
        <f t="shared" si="43"/>
        <v>12.833333333333334</v>
      </c>
      <c r="E175" s="29">
        <f t="shared" si="59"/>
        <v>0</v>
      </c>
      <c r="F175" s="2">
        <f t="shared" si="44"/>
        <v>0</v>
      </c>
      <c r="G175" s="2">
        <f t="shared" si="52"/>
        <v>0</v>
      </c>
      <c r="H175" s="2">
        <f t="shared" si="53"/>
        <v>0</v>
      </c>
      <c r="I175" s="2">
        <f t="shared" si="42"/>
        <v>0</v>
      </c>
      <c r="J175" s="2">
        <f t="shared" si="60"/>
        <v>0</v>
      </c>
      <c r="K175" s="2">
        <f t="shared" si="45"/>
        <v>0</v>
      </c>
      <c r="L175" s="2">
        <f t="shared" si="45"/>
        <v>0</v>
      </c>
      <c r="M175" s="2"/>
      <c r="N175" s="28">
        <f t="shared" si="61"/>
        <v>0</v>
      </c>
      <c r="O175" s="2">
        <f t="shared" si="54"/>
        <v>0</v>
      </c>
      <c r="P175" s="2">
        <f t="shared" si="55"/>
        <v>0</v>
      </c>
      <c r="R175">
        <f t="shared" si="56"/>
        <v>154</v>
      </c>
      <c r="S175" s="89">
        <f t="shared" si="46"/>
        <v>0</v>
      </c>
      <c r="T175" s="89">
        <f>IF(AND(S175=0,S174&gt;0),SUM($G175:$H$381),S175)</f>
        <v>0</v>
      </c>
      <c r="U175" s="82">
        <f>SUM(T175:T$381)</f>
        <v>0</v>
      </c>
      <c r="V175" s="68">
        <f>localspline(R175,'BBG rates'!$G$10:$G$27,'BBG rates'!$K$10:$K$27)</f>
        <v>1.0109172487651976</v>
      </c>
      <c r="W175" s="68">
        <f>locallinterp(R175,'BBG rates'!$G$10:$G$27,'BBG rates'!$J$10:$J$27)</f>
        <v>-8.8999999999999996E-2</v>
      </c>
      <c r="X175" s="56">
        <f t="shared" si="57"/>
        <v>-8.9036325239932879E-2</v>
      </c>
      <c r="Y175" s="66">
        <f t="shared" si="47"/>
        <v>0</v>
      </c>
      <c r="Z175" s="72">
        <f t="shared" si="48"/>
        <v>0</v>
      </c>
      <c r="AA175" s="79">
        <f t="shared" si="49"/>
        <v>0</v>
      </c>
      <c r="AB175" s="81">
        <f t="shared" si="58"/>
        <v>0</v>
      </c>
      <c r="AD175" s="95">
        <f>locallinterp(R175,'BBG rates'!$N$10:$N$369,'BBG rates'!$P$10:$P$369)</f>
        <v>13.078534774283828</v>
      </c>
      <c r="AI175" s="185">
        <f t="shared" si="50"/>
        <v>154</v>
      </c>
      <c r="AJ175" s="127">
        <f>locallinterp(MIN(AI175,CAP_Senior*12),'BBG rates'!$X$24:$X$65,'BBG rates'!$Y$24:$Y$65)</f>
        <v>59.462633573716971</v>
      </c>
      <c r="AK175" s="127">
        <f>locallinterp(MIN(AI175,CAP_CB*12),'BBG rates'!$AA$25:$AA$40,'BBG rates'!$AC$25:$AC$40)</f>
        <v>10.566666666666666</v>
      </c>
      <c r="AL175" s="144">
        <f t="shared" si="51"/>
        <v>18.87898104086522</v>
      </c>
      <c r="AM175" s="142">
        <f>(SUMPRODUCT(AL175:AL$381,G175:G$381)+SUMPRODUCT(AL175:AL$381,H175:H$381))/12</f>
        <v>0</v>
      </c>
    </row>
    <row r="176" spans="1:39" x14ac:dyDescent="0.2">
      <c r="A176" s="7">
        <v>155</v>
      </c>
      <c r="B176" s="7">
        <v>77.5</v>
      </c>
      <c r="C176" s="7">
        <v>38.75</v>
      </c>
      <c r="D176" s="12">
        <f t="shared" si="43"/>
        <v>12.916666666666666</v>
      </c>
      <c r="E176" s="29">
        <f t="shared" si="59"/>
        <v>0</v>
      </c>
      <c r="F176" s="2">
        <f t="shared" si="44"/>
        <v>0</v>
      </c>
      <c r="G176" s="2">
        <f t="shared" si="52"/>
        <v>0</v>
      </c>
      <c r="H176" s="2">
        <f t="shared" si="53"/>
        <v>0</v>
      </c>
      <c r="I176" s="2">
        <f t="shared" si="42"/>
        <v>0</v>
      </c>
      <c r="J176" s="2">
        <f t="shared" si="60"/>
        <v>0</v>
      </c>
      <c r="K176" s="2">
        <f t="shared" si="45"/>
        <v>0</v>
      </c>
      <c r="L176" s="2">
        <f t="shared" si="45"/>
        <v>0</v>
      </c>
      <c r="M176" s="2"/>
      <c r="N176" s="28">
        <f t="shared" si="61"/>
        <v>0</v>
      </c>
      <c r="O176" s="2">
        <f t="shared" si="54"/>
        <v>0</v>
      </c>
      <c r="P176" s="2">
        <f t="shared" si="55"/>
        <v>0</v>
      </c>
      <c r="R176">
        <f t="shared" si="56"/>
        <v>155</v>
      </c>
      <c r="S176" s="89">
        <f t="shared" si="46"/>
        <v>0</v>
      </c>
      <c r="T176" s="89">
        <f>IF(AND(S176=0,S175&gt;0),SUM($G176:$H$381),S176)</f>
        <v>0</v>
      </c>
      <c r="U176" s="82">
        <f>SUM(T176:T$381)</f>
        <v>0</v>
      </c>
      <c r="V176" s="68">
        <f>localspline(R176,'BBG rates'!$G$10:$G$27,'BBG rates'!$K$10:$K$27)</f>
        <v>1.0105079652397713</v>
      </c>
      <c r="W176" s="68">
        <f>locallinterp(R176,'BBG rates'!$G$10:$G$27,'BBG rates'!$J$10:$J$27)</f>
        <v>-8.5749999999999993E-2</v>
      </c>
      <c r="X176" s="56">
        <f t="shared" si="57"/>
        <v>-8.578372001131207E-2</v>
      </c>
      <c r="Y176" s="66">
        <f t="shared" si="47"/>
        <v>0</v>
      </c>
      <c r="Z176" s="72">
        <f t="shared" si="48"/>
        <v>0</v>
      </c>
      <c r="AA176" s="79">
        <f t="shared" si="49"/>
        <v>0</v>
      </c>
      <c r="AB176" s="81">
        <f t="shared" si="58"/>
        <v>0</v>
      </c>
      <c r="AD176" s="95">
        <f>locallinterp(R176,'BBG rates'!$N$10:$N$369,'BBG rates'!$P$10:$P$369)</f>
        <v>13.162743771387142</v>
      </c>
      <c r="AI176" s="185">
        <f t="shared" si="50"/>
        <v>155</v>
      </c>
      <c r="AJ176" s="127">
        <f>locallinterp(MIN(AI176,CAP_Senior*12),'BBG rates'!$X$24:$X$65,'BBG rates'!$Y$24:$Y$65)</f>
        <v>59.58963466989232</v>
      </c>
      <c r="AK176" s="127">
        <f>locallinterp(MIN(AI176,CAP_CB*12),'BBG rates'!$AA$25:$AA$40,'BBG rates'!$AC$25:$AC$40)</f>
        <v>10.583333333333332</v>
      </c>
      <c r="AL176" s="144">
        <f t="shared" si="51"/>
        <v>18.914404560548363</v>
      </c>
      <c r="AM176" s="142">
        <f>(SUMPRODUCT(AL176:AL$381,G176:G$381)+SUMPRODUCT(AL176:AL$381,H176:H$381))/12</f>
        <v>0</v>
      </c>
    </row>
    <row r="177" spans="1:39" x14ac:dyDescent="0.2">
      <c r="A177" s="7">
        <v>156</v>
      </c>
      <c r="B177" s="7">
        <v>78</v>
      </c>
      <c r="C177" s="7">
        <v>39</v>
      </c>
      <c r="D177" s="12">
        <f t="shared" si="43"/>
        <v>13</v>
      </c>
      <c r="E177" s="29">
        <f t="shared" si="59"/>
        <v>0</v>
      </c>
      <c r="F177" s="2">
        <f t="shared" si="44"/>
        <v>0</v>
      </c>
      <c r="G177" s="2">
        <f t="shared" si="52"/>
        <v>0</v>
      </c>
      <c r="H177" s="2">
        <f t="shared" si="53"/>
        <v>0</v>
      </c>
      <c r="I177" s="2">
        <f t="shared" si="42"/>
        <v>0</v>
      </c>
      <c r="J177" s="2">
        <f t="shared" si="60"/>
        <v>0</v>
      </c>
      <c r="K177" s="2">
        <f t="shared" si="45"/>
        <v>0</v>
      </c>
      <c r="L177" s="2">
        <f t="shared" si="45"/>
        <v>0</v>
      </c>
      <c r="M177" s="2"/>
      <c r="N177" s="28">
        <f t="shared" si="61"/>
        <v>0</v>
      </c>
      <c r="O177" s="2">
        <f t="shared" si="54"/>
        <v>0</v>
      </c>
      <c r="P177" s="2">
        <f t="shared" si="55"/>
        <v>0</v>
      </c>
      <c r="R177">
        <f t="shared" si="56"/>
        <v>156</v>
      </c>
      <c r="S177" s="89">
        <f t="shared" si="46"/>
        <v>0</v>
      </c>
      <c r="T177" s="89">
        <f>IF(AND(S177=0,S176&gt;0),SUM($G177:$H$381),S177)</f>
        <v>0</v>
      </c>
      <c r="U177" s="82">
        <f>SUM(T177:T$381)</f>
        <v>0</v>
      </c>
      <c r="V177" s="68">
        <f>localspline(R177,'BBG rates'!$G$10:$G$27,'BBG rates'!$K$10:$K$27)</f>
        <v>1.0101001533878535</v>
      </c>
      <c r="W177" s="68">
        <f>locallinterp(R177,'BBG rates'!$G$10:$G$27,'BBG rates'!$J$10:$J$27)</f>
        <v>-8.2500000000000004E-2</v>
      </c>
      <c r="X177" s="56">
        <f t="shared" si="57"/>
        <v>-8.2531211764980128E-2</v>
      </c>
      <c r="Y177" s="66">
        <f t="shared" si="47"/>
        <v>0</v>
      </c>
      <c r="Z177" s="72">
        <f t="shared" si="48"/>
        <v>0</v>
      </c>
      <c r="AA177" s="79">
        <f t="shared" si="49"/>
        <v>0</v>
      </c>
      <c r="AB177" s="81">
        <f t="shared" si="58"/>
        <v>0</v>
      </c>
      <c r="AD177" s="95">
        <f>locallinterp(R177,'BBG rates'!$N$10:$N$369,'BBG rates'!$P$10:$P$369)</f>
        <v>13.246918784169463</v>
      </c>
      <c r="AI177" s="185">
        <f t="shared" si="50"/>
        <v>156</v>
      </c>
      <c r="AJ177" s="127">
        <f>locallinterp(MIN(AI177,CAP_Senior*12),'BBG rates'!$X$24:$X$65,'BBG rates'!$Y$24:$Y$65)</f>
        <v>59.716635766067661</v>
      </c>
      <c r="AK177" s="127">
        <f>locallinterp(MIN(AI177,CAP_CB*12),'BBG rates'!$AA$25:$AA$40,'BBG rates'!$AC$25:$AC$40)</f>
        <v>10.6</v>
      </c>
      <c r="AL177" s="144">
        <f t="shared" si="51"/>
        <v>18.949828080231505</v>
      </c>
      <c r="AM177" s="142">
        <f>(SUMPRODUCT(AL177:AL$381,G177:G$381)+SUMPRODUCT(AL177:AL$381,H177:H$381))/12</f>
        <v>0</v>
      </c>
    </row>
    <row r="178" spans="1:39" x14ac:dyDescent="0.2">
      <c r="A178" s="7">
        <v>157</v>
      </c>
      <c r="B178" s="7">
        <v>78.5</v>
      </c>
      <c r="C178" s="7">
        <v>39.25</v>
      </c>
      <c r="D178" s="12">
        <f t="shared" si="43"/>
        <v>13.083333333333334</v>
      </c>
      <c r="E178" s="29">
        <f t="shared" si="59"/>
        <v>0</v>
      </c>
      <c r="F178" s="2">
        <f t="shared" si="44"/>
        <v>0</v>
      </c>
      <c r="G178" s="2">
        <f t="shared" si="52"/>
        <v>0</v>
      </c>
      <c r="H178" s="2">
        <f t="shared" si="53"/>
        <v>0</v>
      </c>
      <c r="I178" s="2">
        <f t="shared" si="42"/>
        <v>0</v>
      </c>
      <c r="J178" s="2">
        <f t="shared" si="60"/>
        <v>0</v>
      </c>
      <c r="K178" s="2">
        <f t="shared" si="45"/>
        <v>0</v>
      </c>
      <c r="L178" s="2">
        <f t="shared" si="45"/>
        <v>0</v>
      </c>
      <c r="M178" s="2"/>
      <c r="N178" s="28">
        <f t="shared" si="61"/>
        <v>0</v>
      </c>
      <c r="O178" s="2">
        <f t="shared" si="54"/>
        <v>0</v>
      </c>
      <c r="P178" s="2">
        <f t="shared" si="55"/>
        <v>0</v>
      </c>
      <c r="R178">
        <f t="shared" si="56"/>
        <v>157</v>
      </c>
      <c r="S178" s="89">
        <f t="shared" si="46"/>
        <v>0</v>
      </c>
      <c r="T178" s="89">
        <f>IF(AND(S178=0,S177&gt;0),SUM($G178:$H$381),S178)</f>
        <v>0</v>
      </c>
      <c r="U178" s="82">
        <f>SUM(T178:T$381)</f>
        <v>0</v>
      </c>
      <c r="V178" s="68">
        <f>localspline(R178,'BBG rates'!$G$10:$G$27,'BBG rates'!$K$10:$K$27)</f>
        <v>1.0096936263607692</v>
      </c>
      <c r="W178" s="68">
        <f>locallinterp(R178,'BBG rates'!$G$10:$G$27,'BBG rates'!$J$10:$J$27)</f>
        <v>-7.9250000000000001E-2</v>
      </c>
      <c r="X178" s="56">
        <f t="shared" si="57"/>
        <v>-7.9278800494808621E-2</v>
      </c>
      <c r="Y178" s="66">
        <f t="shared" si="47"/>
        <v>0</v>
      </c>
      <c r="Z178" s="72">
        <f t="shared" si="48"/>
        <v>0</v>
      </c>
      <c r="AA178" s="79">
        <f t="shared" si="49"/>
        <v>0</v>
      </c>
      <c r="AB178" s="81">
        <f t="shared" si="58"/>
        <v>0</v>
      </c>
      <c r="AD178" s="95">
        <f>locallinterp(R178,'BBG rates'!$N$10:$N$369,'BBG rates'!$P$10:$P$369)</f>
        <v>13.331059919699527</v>
      </c>
      <c r="AI178" s="185">
        <f t="shared" si="50"/>
        <v>157</v>
      </c>
      <c r="AJ178" s="127">
        <f>locallinterp(MIN(AI178,CAP_Senior*12),'BBG rates'!$X$24:$X$65,'BBG rates'!$Y$24:$Y$65)</f>
        <v>59.834220415218233</v>
      </c>
      <c r="AK178" s="127">
        <f>locallinterp(MIN(AI178,CAP_CB*12),'BBG rates'!$AA$25:$AA$40,'BBG rates'!$AC$25:$AC$40)</f>
        <v>10.616666666666667</v>
      </c>
      <c r="AL178" s="144">
        <f t="shared" si="51"/>
        <v>18.983650803920433</v>
      </c>
      <c r="AM178" s="142">
        <f>(SUMPRODUCT(AL178:AL$381,G178:G$381)+SUMPRODUCT(AL178:AL$381,H178:H$381))/12</f>
        <v>0</v>
      </c>
    </row>
    <row r="179" spans="1:39" x14ac:dyDescent="0.2">
      <c r="A179" s="7">
        <v>158</v>
      </c>
      <c r="B179" s="7">
        <v>79</v>
      </c>
      <c r="C179" s="7">
        <v>39.5</v>
      </c>
      <c r="D179" s="12">
        <f t="shared" si="43"/>
        <v>13.166666666666666</v>
      </c>
      <c r="E179" s="29">
        <f t="shared" si="59"/>
        <v>0</v>
      </c>
      <c r="F179" s="2">
        <f t="shared" si="44"/>
        <v>0</v>
      </c>
      <c r="G179" s="2">
        <f t="shared" si="52"/>
        <v>0</v>
      </c>
      <c r="H179" s="2">
        <f t="shared" si="53"/>
        <v>0</v>
      </c>
      <c r="I179" s="2">
        <f t="shared" si="42"/>
        <v>0</v>
      </c>
      <c r="J179" s="2">
        <f t="shared" si="60"/>
        <v>0</v>
      </c>
      <c r="K179" s="2">
        <f t="shared" si="45"/>
        <v>0</v>
      </c>
      <c r="L179" s="2">
        <f t="shared" si="45"/>
        <v>0</v>
      </c>
      <c r="M179" s="2"/>
      <c r="N179" s="28">
        <f t="shared" si="61"/>
        <v>0</v>
      </c>
      <c r="O179" s="2">
        <f t="shared" si="54"/>
        <v>0</v>
      </c>
      <c r="P179" s="2">
        <f t="shared" si="55"/>
        <v>0</v>
      </c>
      <c r="R179">
        <f t="shared" si="56"/>
        <v>158</v>
      </c>
      <c r="S179" s="89">
        <f t="shared" si="46"/>
        <v>0</v>
      </c>
      <c r="T179" s="89">
        <f>IF(AND(S179=0,S178&gt;0),SUM($G179:$H$381),S179)</f>
        <v>0</v>
      </c>
      <c r="U179" s="82">
        <f>SUM(T179:T$381)</f>
        <v>0</v>
      </c>
      <c r="V179" s="68">
        <f>localspline(R179,'BBG rates'!$G$10:$G$27,'BBG rates'!$K$10:$K$27)</f>
        <v>1.0092883761464475</v>
      </c>
      <c r="W179" s="68">
        <f>locallinterp(R179,'BBG rates'!$G$10:$G$27,'BBG rates'!$J$10:$J$27)</f>
        <v>-7.5999999999999998E-2</v>
      </c>
      <c r="X179" s="56">
        <f t="shared" si="57"/>
        <v>-7.6026486194669118E-2</v>
      </c>
      <c r="Y179" s="66">
        <f t="shared" si="47"/>
        <v>0</v>
      </c>
      <c r="Z179" s="72">
        <f t="shared" si="48"/>
        <v>0</v>
      </c>
      <c r="AA179" s="79">
        <f t="shared" si="49"/>
        <v>0</v>
      </c>
      <c r="AB179" s="81">
        <f t="shared" si="58"/>
        <v>0</v>
      </c>
      <c r="AD179" s="95">
        <f>locallinterp(R179,'BBG rates'!$N$10:$N$369,'BBG rates'!$P$10:$P$369)</f>
        <v>13.415167284378398</v>
      </c>
      <c r="AI179" s="185">
        <f t="shared" si="50"/>
        <v>158</v>
      </c>
      <c r="AJ179" s="127">
        <f>locallinterp(MIN(AI179,CAP_Senior*12),'BBG rates'!$X$24:$X$65,'BBG rates'!$Y$24:$Y$65)</f>
        <v>59.951805064368806</v>
      </c>
      <c r="AK179" s="127">
        <f>locallinterp(MIN(AI179,CAP_CB*12),'BBG rates'!$AA$25:$AA$40,'BBG rates'!$AC$25:$AC$40)</f>
        <v>10.633333333333333</v>
      </c>
      <c r="AL179" s="144">
        <f t="shared" si="51"/>
        <v>19.017473527609361</v>
      </c>
      <c r="AM179" s="142">
        <f>(SUMPRODUCT(AL179:AL$381,G179:G$381)+SUMPRODUCT(AL179:AL$381,H179:H$381))/12</f>
        <v>0</v>
      </c>
    </row>
    <row r="180" spans="1:39" x14ac:dyDescent="0.2">
      <c r="A180" s="7">
        <v>159</v>
      </c>
      <c r="B180" s="7">
        <v>79.5</v>
      </c>
      <c r="C180" s="7">
        <v>39.75</v>
      </c>
      <c r="D180" s="12">
        <f t="shared" si="43"/>
        <v>13.25</v>
      </c>
      <c r="E180" s="29">
        <f t="shared" si="59"/>
        <v>0</v>
      </c>
      <c r="F180" s="2">
        <f t="shared" si="44"/>
        <v>0</v>
      </c>
      <c r="G180" s="2">
        <f t="shared" si="52"/>
        <v>0</v>
      </c>
      <c r="H180" s="2">
        <f t="shared" si="53"/>
        <v>0</v>
      </c>
      <c r="I180" s="2">
        <f t="shared" si="42"/>
        <v>0</v>
      </c>
      <c r="J180" s="2">
        <f t="shared" si="60"/>
        <v>0</v>
      </c>
      <c r="K180" s="2">
        <f t="shared" si="45"/>
        <v>0</v>
      </c>
      <c r="L180" s="2">
        <f t="shared" si="45"/>
        <v>0</v>
      </c>
      <c r="M180" s="2"/>
      <c r="N180" s="28">
        <f t="shared" si="61"/>
        <v>0</v>
      </c>
      <c r="O180" s="2">
        <f t="shared" si="54"/>
        <v>0</v>
      </c>
      <c r="P180" s="2">
        <f t="shared" si="55"/>
        <v>0</v>
      </c>
      <c r="R180">
        <f t="shared" si="56"/>
        <v>159</v>
      </c>
      <c r="S180" s="89">
        <f t="shared" si="46"/>
        <v>0</v>
      </c>
      <c r="T180" s="89">
        <f>IF(AND(S180=0,S179&gt;0),SUM($G180:$H$381),S180)</f>
        <v>0</v>
      </c>
      <c r="U180" s="82">
        <f>SUM(T180:T$381)</f>
        <v>0</v>
      </c>
      <c r="V180" s="68">
        <f>localspline(R180,'BBG rates'!$G$10:$G$27,'BBG rates'!$K$10:$K$27)</f>
        <v>1.0088844543291762</v>
      </c>
      <c r="W180" s="68">
        <f>locallinterp(R180,'BBG rates'!$G$10:$G$27,'BBG rates'!$J$10:$J$27)</f>
        <v>-7.2749999999999995E-2</v>
      </c>
      <c r="X180" s="56">
        <f t="shared" si="57"/>
        <v>-7.2774268858832869E-2</v>
      </c>
      <c r="Y180" s="66">
        <f t="shared" si="47"/>
        <v>0</v>
      </c>
      <c r="Z180" s="72">
        <f t="shared" si="48"/>
        <v>0</v>
      </c>
      <c r="AA180" s="79">
        <f t="shared" si="49"/>
        <v>0</v>
      </c>
      <c r="AB180" s="81">
        <f t="shared" si="58"/>
        <v>0</v>
      </c>
      <c r="AD180" s="95">
        <f>locallinterp(R180,'BBG rates'!$N$10:$N$369,'BBG rates'!$P$10:$P$369)</f>
        <v>13.49924098890583</v>
      </c>
      <c r="AI180" s="185">
        <f t="shared" si="50"/>
        <v>159</v>
      </c>
      <c r="AJ180" s="127">
        <f>locallinterp(MIN(AI180,CAP_Senior*12),'BBG rates'!$X$24:$X$65,'BBG rates'!$Y$24:$Y$65)</f>
        <v>60.069389713519378</v>
      </c>
      <c r="AK180" s="127">
        <f>locallinterp(MIN(AI180,CAP_CB*12),'BBG rates'!$AA$25:$AA$40,'BBG rates'!$AC$25:$AC$40)</f>
        <v>10.65</v>
      </c>
      <c r="AL180" s="144">
        <f t="shared" si="51"/>
        <v>19.051296251298297</v>
      </c>
      <c r="AM180" s="142">
        <f>(SUMPRODUCT(AL180:AL$381,G180:G$381)+SUMPRODUCT(AL180:AL$381,H180:H$381))/12</f>
        <v>0</v>
      </c>
    </row>
    <row r="181" spans="1:39" x14ac:dyDescent="0.2">
      <c r="A181" s="7">
        <v>160</v>
      </c>
      <c r="B181" s="7">
        <v>80</v>
      </c>
      <c r="C181" s="7">
        <v>40</v>
      </c>
      <c r="D181" s="12">
        <f t="shared" si="43"/>
        <v>13.333333333333334</v>
      </c>
      <c r="E181" s="29">
        <f t="shared" si="59"/>
        <v>0</v>
      </c>
      <c r="F181" s="2">
        <f t="shared" si="44"/>
        <v>0</v>
      </c>
      <c r="G181" s="2">
        <f t="shared" si="52"/>
        <v>0</v>
      </c>
      <c r="H181" s="2">
        <f t="shared" si="53"/>
        <v>0</v>
      </c>
      <c r="I181" s="2">
        <f t="shared" si="42"/>
        <v>0</v>
      </c>
      <c r="J181" s="2">
        <f t="shared" si="60"/>
        <v>0</v>
      </c>
      <c r="K181" s="2">
        <f t="shared" si="45"/>
        <v>0</v>
      </c>
      <c r="L181" s="2">
        <f t="shared" si="45"/>
        <v>0</v>
      </c>
      <c r="M181" s="2"/>
      <c r="N181" s="28">
        <f t="shared" si="61"/>
        <v>0</v>
      </c>
      <c r="O181" s="2">
        <f t="shared" si="54"/>
        <v>0</v>
      </c>
      <c r="P181" s="2">
        <f t="shared" si="55"/>
        <v>0</v>
      </c>
      <c r="R181">
        <f t="shared" si="56"/>
        <v>160</v>
      </c>
      <c r="S181" s="89">
        <f t="shared" si="46"/>
        <v>0</v>
      </c>
      <c r="T181" s="89">
        <f>IF(AND(S181=0,S180&gt;0),SUM($G181:$H$381),S181)</f>
        <v>0</v>
      </c>
      <c r="U181" s="82">
        <f>SUM(T181:T$381)</f>
        <v>0</v>
      </c>
      <c r="V181" s="68">
        <f>localspline(R181,'BBG rates'!$G$10:$G$27,'BBG rates'!$K$10:$K$27)</f>
        <v>1.0084819720965132</v>
      </c>
      <c r="W181" s="68">
        <f>locallinterp(R181,'BBG rates'!$G$10:$G$27,'BBG rates'!$J$10:$J$27)</f>
        <v>-6.9499999999999992E-2</v>
      </c>
      <c r="X181" s="56">
        <f t="shared" si="57"/>
        <v>-6.9522148481038215E-2</v>
      </c>
      <c r="Y181" s="66">
        <f t="shared" si="47"/>
        <v>0</v>
      </c>
      <c r="Z181" s="72">
        <f t="shared" si="48"/>
        <v>0</v>
      </c>
      <c r="AA181" s="79">
        <f t="shared" si="49"/>
        <v>0</v>
      </c>
      <c r="AB181" s="81">
        <f t="shared" si="58"/>
        <v>0</v>
      </c>
      <c r="AD181" s="95">
        <f>locallinterp(R181,'BBG rates'!$N$10:$N$369,'BBG rates'!$P$10:$P$369)</f>
        <v>13.583281153247206</v>
      </c>
      <c r="AI181" s="185">
        <f t="shared" si="50"/>
        <v>160</v>
      </c>
      <c r="AJ181" s="127">
        <f>locallinterp(MIN(AI181,CAP_Senior*12),'BBG rates'!$X$24:$X$65,'BBG rates'!$Y$24:$Y$65)</f>
        <v>60.18697436266995</v>
      </c>
      <c r="AK181" s="127">
        <f>locallinterp(MIN(AI181,CAP_CB*12),'BBG rates'!$AA$25:$AA$40,'BBG rates'!$AC$25:$AC$40)</f>
        <v>10.666666666666666</v>
      </c>
      <c r="AL181" s="144">
        <f t="shared" si="51"/>
        <v>19.085118974987225</v>
      </c>
      <c r="AM181" s="142">
        <f>(SUMPRODUCT(AL181:AL$381,G181:G$381)+SUMPRODUCT(AL181:AL$381,H181:H$381))/12</f>
        <v>0</v>
      </c>
    </row>
    <row r="182" spans="1:39" x14ac:dyDescent="0.2">
      <c r="A182" s="7">
        <v>161</v>
      </c>
      <c r="B182" s="7">
        <v>80.5</v>
      </c>
      <c r="C182" s="7">
        <v>40.25</v>
      </c>
      <c r="D182" s="12">
        <f t="shared" si="43"/>
        <v>13.416666666666666</v>
      </c>
      <c r="E182" s="29">
        <f t="shared" si="59"/>
        <v>0</v>
      </c>
      <c r="F182" s="2">
        <f t="shared" si="44"/>
        <v>0</v>
      </c>
      <c r="G182" s="2">
        <f t="shared" si="52"/>
        <v>0</v>
      </c>
      <c r="H182" s="2">
        <f t="shared" si="53"/>
        <v>0</v>
      </c>
      <c r="I182" s="2">
        <f t="shared" si="42"/>
        <v>0</v>
      </c>
      <c r="J182" s="2">
        <f t="shared" si="60"/>
        <v>0</v>
      </c>
      <c r="K182" s="2">
        <f t="shared" si="45"/>
        <v>0</v>
      </c>
      <c r="L182" s="2">
        <f t="shared" si="45"/>
        <v>0</v>
      </c>
      <c r="M182" s="2"/>
      <c r="N182" s="28">
        <f t="shared" si="61"/>
        <v>0</v>
      </c>
      <c r="O182" s="2">
        <f t="shared" si="54"/>
        <v>0</v>
      </c>
      <c r="P182" s="2">
        <f t="shared" si="55"/>
        <v>0</v>
      </c>
      <c r="R182">
        <f t="shared" si="56"/>
        <v>161</v>
      </c>
      <c r="S182" s="89">
        <f t="shared" si="46"/>
        <v>0</v>
      </c>
      <c r="T182" s="89">
        <f>IF(AND(S182=0,S181&gt;0),SUM($G182:$H$381),S182)</f>
        <v>0</v>
      </c>
      <c r="U182" s="82">
        <f>SUM(T182:T$381)</f>
        <v>0</v>
      </c>
      <c r="V182" s="68">
        <f>localspline(R182,'BBG rates'!$G$10:$G$27,'BBG rates'!$K$10:$K$27)</f>
        <v>1.0080807426152405</v>
      </c>
      <c r="W182" s="68">
        <f>locallinterp(R182,'BBG rates'!$G$10:$G$27,'BBG rates'!$J$10:$J$27)</f>
        <v>-6.6250000000000003E-2</v>
      </c>
      <c r="X182" s="56">
        <f t="shared" si="57"/>
        <v>-6.6270125055156726E-2</v>
      </c>
      <c r="Y182" s="66">
        <f t="shared" si="47"/>
        <v>0</v>
      </c>
      <c r="Z182" s="72">
        <f t="shared" si="48"/>
        <v>0</v>
      </c>
      <c r="AA182" s="79">
        <f t="shared" si="49"/>
        <v>0</v>
      </c>
      <c r="AB182" s="81">
        <f t="shared" si="58"/>
        <v>0</v>
      </c>
      <c r="AD182" s="95">
        <f>locallinterp(R182,'BBG rates'!$N$10:$N$369,'BBG rates'!$P$10:$P$369)</f>
        <v>13.667287881798476</v>
      </c>
      <c r="AI182" s="185">
        <f t="shared" si="50"/>
        <v>161</v>
      </c>
      <c r="AJ182" s="127">
        <f>locallinterp(MIN(AI182,CAP_Senior*12),'BBG rates'!$X$24:$X$65,'BBG rates'!$Y$24:$Y$65)</f>
        <v>60.304559011820523</v>
      </c>
      <c r="AK182" s="127">
        <f>locallinterp(MIN(AI182,CAP_CB*12),'BBG rates'!$AA$25:$AA$40,'BBG rates'!$AC$25:$AC$40)</f>
        <v>10.683333333333334</v>
      </c>
      <c r="AL182" s="144">
        <f t="shared" si="51"/>
        <v>19.118941698676153</v>
      </c>
      <c r="AM182" s="142">
        <f>(SUMPRODUCT(AL182:AL$381,G182:G$381)+SUMPRODUCT(AL182:AL$381,H182:H$381))/12</f>
        <v>0</v>
      </c>
    </row>
    <row r="183" spans="1:39" x14ac:dyDescent="0.2">
      <c r="A183" s="7">
        <v>162</v>
      </c>
      <c r="B183" s="7">
        <v>81</v>
      </c>
      <c r="C183" s="7">
        <v>40.5</v>
      </c>
      <c r="D183" s="12">
        <f t="shared" si="43"/>
        <v>13.5</v>
      </c>
      <c r="E183" s="29">
        <f t="shared" si="59"/>
        <v>0</v>
      </c>
      <c r="F183" s="2">
        <f t="shared" si="44"/>
        <v>0</v>
      </c>
      <c r="G183" s="2">
        <f t="shared" si="52"/>
        <v>0</v>
      </c>
      <c r="H183" s="2">
        <f t="shared" si="53"/>
        <v>0</v>
      </c>
      <c r="I183" s="2">
        <f t="shared" si="42"/>
        <v>0</v>
      </c>
      <c r="J183" s="2">
        <f t="shared" si="60"/>
        <v>0</v>
      </c>
      <c r="K183" s="2">
        <f t="shared" si="45"/>
        <v>0</v>
      </c>
      <c r="L183" s="2">
        <f t="shared" si="45"/>
        <v>0</v>
      </c>
      <c r="M183" s="2"/>
      <c r="N183" s="28">
        <f t="shared" si="61"/>
        <v>0</v>
      </c>
      <c r="O183" s="2">
        <f t="shared" si="54"/>
        <v>0</v>
      </c>
      <c r="P183" s="2">
        <f t="shared" si="55"/>
        <v>0</v>
      </c>
      <c r="R183">
        <f t="shared" si="56"/>
        <v>162</v>
      </c>
      <c r="S183" s="89">
        <f t="shared" si="46"/>
        <v>0</v>
      </c>
      <c r="T183" s="89">
        <f>IF(AND(S183=0,S182&gt;0),SUM($G183:$H$381),S183)</f>
        <v>0</v>
      </c>
      <c r="U183" s="82">
        <f>SUM(T183:T$381)</f>
        <v>0</v>
      </c>
      <c r="V183" s="68">
        <f>localspline(R183,'BBG rates'!$G$10:$G$27,'BBG rates'!$K$10:$K$27)</f>
        <v>1.007680757865387</v>
      </c>
      <c r="W183" s="68">
        <f>locallinterp(R183,'BBG rates'!$G$10:$G$27,'BBG rates'!$J$10:$J$27)</f>
        <v>-6.3E-2</v>
      </c>
      <c r="X183" s="56">
        <f t="shared" si="57"/>
        <v>-6.3018198575326423E-2</v>
      </c>
      <c r="Y183" s="66">
        <f t="shared" si="47"/>
        <v>0</v>
      </c>
      <c r="Z183" s="72">
        <f t="shared" si="48"/>
        <v>0</v>
      </c>
      <c r="AA183" s="79">
        <f t="shared" si="49"/>
        <v>0</v>
      </c>
      <c r="AB183" s="81">
        <f t="shared" si="58"/>
        <v>0</v>
      </c>
      <c r="AD183" s="95">
        <f>locallinterp(R183,'BBG rates'!$N$10:$N$369,'BBG rates'!$P$10:$P$369)</f>
        <v>13.751261278287258</v>
      </c>
      <c r="AI183" s="185">
        <f t="shared" si="50"/>
        <v>162</v>
      </c>
      <c r="AJ183" s="127">
        <f>locallinterp(MIN(AI183,CAP_Senior*12),'BBG rates'!$X$24:$X$65,'BBG rates'!$Y$24:$Y$65)</f>
        <v>60.422143660971095</v>
      </c>
      <c r="AK183" s="127">
        <f>locallinterp(MIN(AI183,CAP_CB*12),'BBG rates'!$AA$25:$AA$40,'BBG rates'!$AC$25:$AC$40)</f>
        <v>10.7</v>
      </c>
      <c r="AL183" s="144">
        <f t="shared" si="51"/>
        <v>19.152764422365085</v>
      </c>
      <c r="AM183" s="142">
        <f>(SUMPRODUCT(AL183:AL$381,G183:G$381)+SUMPRODUCT(AL183:AL$381,H183:H$381))/12</f>
        <v>0</v>
      </c>
    </row>
    <row r="184" spans="1:39" x14ac:dyDescent="0.2">
      <c r="A184" s="7">
        <v>163</v>
      </c>
      <c r="B184" s="7">
        <v>81.5</v>
      </c>
      <c r="C184" s="7">
        <v>40.75</v>
      </c>
      <c r="D184" s="12">
        <f t="shared" si="43"/>
        <v>13.583333333333334</v>
      </c>
      <c r="E184" s="29">
        <f t="shared" si="59"/>
        <v>0</v>
      </c>
      <c r="F184" s="2">
        <f t="shared" si="44"/>
        <v>0</v>
      </c>
      <c r="G184" s="2">
        <f t="shared" si="52"/>
        <v>0</v>
      </c>
      <c r="H184" s="2">
        <f t="shared" si="53"/>
        <v>0</v>
      </c>
      <c r="I184" s="2">
        <f t="shared" si="42"/>
        <v>0</v>
      </c>
      <c r="J184" s="2">
        <f t="shared" si="60"/>
        <v>0</v>
      </c>
      <c r="K184" s="2">
        <f t="shared" si="45"/>
        <v>0</v>
      </c>
      <c r="L184" s="2">
        <f t="shared" si="45"/>
        <v>0</v>
      </c>
      <c r="M184" s="2"/>
      <c r="N184" s="28">
        <f t="shared" si="61"/>
        <v>0</v>
      </c>
      <c r="O184" s="2">
        <f t="shared" si="54"/>
        <v>0</v>
      </c>
      <c r="P184" s="2">
        <f t="shared" si="55"/>
        <v>0</v>
      </c>
      <c r="R184">
        <f t="shared" si="56"/>
        <v>163</v>
      </c>
      <c r="S184" s="89">
        <f t="shared" si="46"/>
        <v>0</v>
      </c>
      <c r="T184" s="89">
        <f>IF(AND(S184=0,S183&gt;0),SUM($G184:$H$381),S184)</f>
        <v>0</v>
      </c>
      <c r="U184" s="82">
        <f>SUM(T184:T$381)</f>
        <v>0</v>
      </c>
      <c r="V184" s="68">
        <f>localspline(R184,'BBG rates'!$G$10:$G$27,'BBG rates'!$K$10:$K$27)</f>
        <v>1.0072820992335627</v>
      </c>
      <c r="W184" s="68">
        <f>locallinterp(R184,'BBG rates'!$G$10:$G$27,'BBG rates'!$J$10:$J$27)</f>
        <v>-5.9749999999999998E-2</v>
      </c>
      <c r="X184" s="56">
        <f t="shared" si="57"/>
        <v>-5.9766369035418876E-2</v>
      </c>
      <c r="Y184" s="66">
        <f t="shared" si="47"/>
        <v>0</v>
      </c>
      <c r="Z184" s="72">
        <f t="shared" si="48"/>
        <v>0</v>
      </c>
      <c r="AA184" s="79">
        <f t="shared" si="49"/>
        <v>0</v>
      </c>
      <c r="AB184" s="81">
        <f t="shared" si="58"/>
        <v>0</v>
      </c>
      <c r="AD184" s="95">
        <f>locallinterp(R184,'BBG rates'!$N$10:$N$369,'BBG rates'!$P$10:$P$369)</f>
        <v>13.835201453223387</v>
      </c>
      <c r="AI184" s="185">
        <f t="shared" si="50"/>
        <v>163</v>
      </c>
      <c r="AJ184" s="127">
        <f>locallinterp(MIN(AI184,CAP_Senior*12),'BBG rates'!$X$24:$X$65,'BBG rates'!$Y$24:$Y$65)</f>
        <v>60.539728310121667</v>
      </c>
      <c r="AK184" s="127">
        <f>locallinterp(MIN(AI184,CAP_CB*12),'BBG rates'!$AA$25:$AA$40,'BBG rates'!$AC$25:$AC$40)</f>
        <v>10.716666666666667</v>
      </c>
      <c r="AL184" s="144">
        <f t="shared" si="51"/>
        <v>19.186587146054016</v>
      </c>
      <c r="AM184" s="142">
        <f>(SUMPRODUCT(AL184:AL$381,G184:G$381)+SUMPRODUCT(AL184:AL$381,H184:H$381))/12</f>
        <v>0</v>
      </c>
    </row>
    <row r="185" spans="1:39" x14ac:dyDescent="0.2">
      <c r="A185" s="7">
        <v>164</v>
      </c>
      <c r="B185" s="7">
        <v>82</v>
      </c>
      <c r="C185" s="7">
        <v>41</v>
      </c>
      <c r="D185" s="12">
        <f t="shared" si="43"/>
        <v>13.666666666666666</v>
      </c>
      <c r="E185" s="29">
        <f t="shared" si="59"/>
        <v>0</v>
      </c>
      <c r="F185" s="2">
        <f t="shared" si="44"/>
        <v>0</v>
      </c>
      <c r="G185" s="2">
        <f t="shared" si="52"/>
        <v>0</v>
      </c>
      <c r="H185" s="2">
        <f t="shared" si="53"/>
        <v>0</v>
      </c>
      <c r="I185" s="2">
        <f t="shared" si="42"/>
        <v>0</v>
      </c>
      <c r="J185" s="2">
        <f t="shared" si="60"/>
        <v>0</v>
      </c>
      <c r="K185" s="2">
        <f t="shared" si="45"/>
        <v>0</v>
      </c>
      <c r="L185" s="2">
        <f t="shared" si="45"/>
        <v>0</v>
      </c>
      <c r="M185" s="2"/>
      <c r="N185" s="28">
        <f t="shared" si="61"/>
        <v>0</v>
      </c>
      <c r="O185" s="2">
        <f t="shared" si="54"/>
        <v>0</v>
      </c>
      <c r="P185" s="2">
        <f t="shared" si="55"/>
        <v>0</v>
      </c>
      <c r="R185">
        <f t="shared" si="56"/>
        <v>164</v>
      </c>
      <c r="S185" s="89">
        <f t="shared" si="46"/>
        <v>0</v>
      </c>
      <c r="T185" s="89">
        <f>IF(AND(S185=0,S184&gt;0),SUM($G185:$H$381),S185)</f>
        <v>0</v>
      </c>
      <c r="U185" s="82">
        <f>SUM(T185:T$381)</f>
        <v>0</v>
      </c>
      <c r="V185" s="68">
        <f>localspline(R185,'BBG rates'!$G$10:$G$27,'BBG rates'!$K$10:$K$27)</f>
        <v>1.0068847586956318</v>
      </c>
      <c r="W185" s="68">
        <f>locallinterp(R185,'BBG rates'!$G$10:$G$27,'BBG rates'!$J$10:$J$27)</f>
        <v>-5.6500000000000002E-2</v>
      </c>
      <c r="X185" s="56">
        <f t="shared" si="57"/>
        <v>-5.651463642943888E-2</v>
      </c>
      <c r="Y185" s="66">
        <f t="shared" si="47"/>
        <v>0</v>
      </c>
      <c r="Z185" s="72">
        <f t="shared" si="48"/>
        <v>0</v>
      </c>
      <c r="AA185" s="79">
        <f t="shared" si="49"/>
        <v>0</v>
      </c>
      <c r="AB185" s="81">
        <f t="shared" si="58"/>
        <v>0</v>
      </c>
      <c r="AD185" s="95">
        <f>locallinterp(R185,'BBG rates'!$N$10:$N$369,'BBG rates'!$P$10:$P$369)</f>
        <v>13.919108516448023</v>
      </c>
      <c r="AI185" s="185">
        <f t="shared" si="50"/>
        <v>164</v>
      </c>
      <c r="AJ185" s="127">
        <f>locallinterp(MIN(AI185,CAP_Senior*12),'BBG rates'!$X$24:$X$65,'BBG rates'!$Y$24:$Y$65)</f>
        <v>60.65731295927224</v>
      </c>
      <c r="AK185" s="127">
        <f>locallinterp(MIN(AI185,CAP_CB*12),'BBG rates'!$AA$25:$AA$40,'BBG rates'!$AC$25:$AC$40)</f>
        <v>10.733333333333334</v>
      </c>
      <c r="AL185" s="144">
        <f t="shared" si="51"/>
        <v>19.220409869742948</v>
      </c>
      <c r="AM185" s="142">
        <f>(SUMPRODUCT(AL185:AL$381,G185:G$381)+SUMPRODUCT(AL185:AL$381,H185:H$381))/12</f>
        <v>0</v>
      </c>
    </row>
    <row r="186" spans="1:39" x14ac:dyDescent="0.2">
      <c r="A186" s="7">
        <v>165</v>
      </c>
      <c r="B186" s="7">
        <v>82.5</v>
      </c>
      <c r="C186" s="7">
        <v>41.25</v>
      </c>
      <c r="D186" s="12">
        <f t="shared" si="43"/>
        <v>13.75</v>
      </c>
      <c r="E186" s="29">
        <f t="shared" si="59"/>
        <v>0</v>
      </c>
      <c r="F186" s="2">
        <f t="shared" si="44"/>
        <v>0</v>
      </c>
      <c r="G186" s="2">
        <f t="shared" si="52"/>
        <v>0</v>
      </c>
      <c r="H186" s="2">
        <f t="shared" si="53"/>
        <v>0</v>
      </c>
      <c r="I186" s="2">
        <f t="shared" si="42"/>
        <v>0</v>
      </c>
      <c r="J186" s="2">
        <f t="shared" si="60"/>
        <v>0</v>
      </c>
      <c r="K186" s="2">
        <f t="shared" si="45"/>
        <v>0</v>
      </c>
      <c r="L186" s="2">
        <f t="shared" si="45"/>
        <v>0</v>
      </c>
      <c r="M186" s="2"/>
      <c r="N186" s="28">
        <f t="shared" si="61"/>
        <v>0</v>
      </c>
      <c r="O186" s="2">
        <f t="shared" si="54"/>
        <v>0</v>
      </c>
      <c r="P186" s="2">
        <f t="shared" si="55"/>
        <v>0</v>
      </c>
      <c r="R186">
        <f t="shared" si="56"/>
        <v>165</v>
      </c>
      <c r="S186" s="89">
        <f t="shared" si="46"/>
        <v>0</v>
      </c>
      <c r="T186" s="89">
        <f>IF(AND(S186=0,S185&gt;0),SUM($G186:$H$381),S186)</f>
        <v>0</v>
      </c>
      <c r="U186" s="82">
        <f>SUM(T186:T$381)</f>
        <v>0</v>
      </c>
      <c r="V186" s="68">
        <f>localspline(R186,'BBG rates'!$G$10:$G$27,'BBG rates'!$K$10:$K$27)</f>
        <v>1.0064886686334835</v>
      </c>
      <c r="W186" s="68">
        <f>locallinterp(R186,'BBG rates'!$G$10:$G$27,'BBG rates'!$J$10:$J$27)</f>
        <v>-5.3249999999999999E-2</v>
      </c>
      <c r="X186" s="56">
        <f t="shared" si="57"/>
        <v>-5.3263000751258005E-2</v>
      </c>
      <c r="Y186" s="66">
        <f t="shared" si="47"/>
        <v>0</v>
      </c>
      <c r="Z186" s="72">
        <f t="shared" si="48"/>
        <v>0</v>
      </c>
      <c r="AA186" s="79">
        <f t="shared" si="49"/>
        <v>0</v>
      </c>
      <c r="AB186" s="81">
        <f t="shared" si="58"/>
        <v>0</v>
      </c>
      <c r="AD186" s="95">
        <f>locallinterp(R186,'BBG rates'!$N$10:$N$369,'BBG rates'!$P$10:$P$369)</f>
        <v>14.002982572167481</v>
      </c>
      <c r="AI186" s="185">
        <f t="shared" si="50"/>
        <v>165</v>
      </c>
      <c r="AJ186" s="127">
        <f>locallinterp(MIN(AI186,CAP_Senior*12),'BBG rates'!$X$24:$X$65,'BBG rates'!$Y$24:$Y$65)</f>
        <v>60.774897608422812</v>
      </c>
      <c r="AK186" s="127">
        <f>locallinterp(MIN(AI186,CAP_CB*12),'BBG rates'!$AA$25:$AA$40,'BBG rates'!$AC$25:$AC$40)</f>
        <v>10.75</v>
      </c>
      <c r="AL186" s="144">
        <f t="shared" si="51"/>
        <v>19.25423259343188</v>
      </c>
      <c r="AM186" s="142">
        <f>(SUMPRODUCT(AL186:AL$381,G186:G$381)+SUMPRODUCT(AL186:AL$381,H186:H$381))/12</f>
        <v>0</v>
      </c>
    </row>
    <row r="187" spans="1:39" x14ac:dyDescent="0.2">
      <c r="A187" s="7">
        <v>166</v>
      </c>
      <c r="B187" s="7">
        <v>83</v>
      </c>
      <c r="C187" s="7">
        <v>41.5</v>
      </c>
      <c r="D187" s="12">
        <f t="shared" si="43"/>
        <v>13.833333333333334</v>
      </c>
      <c r="E187" s="29">
        <f t="shared" si="59"/>
        <v>0</v>
      </c>
      <c r="F187" s="2">
        <f t="shared" si="44"/>
        <v>0</v>
      </c>
      <c r="G187" s="2">
        <f t="shared" si="52"/>
        <v>0</v>
      </c>
      <c r="H187" s="2">
        <f t="shared" si="53"/>
        <v>0</v>
      </c>
      <c r="I187" s="2">
        <f t="shared" si="42"/>
        <v>0</v>
      </c>
      <c r="J187" s="2">
        <f t="shared" si="60"/>
        <v>0</v>
      </c>
      <c r="K187" s="2">
        <f t="shared" si="45"/>
        <v>0</v>
      </c>
      <c r="L187" s="2">
        <f t="shared" si="45"/>
        <v>0</v>
      </c>
      <c r="M187" s="2"/>
      <c r="N187" s="28">
        <f t="shared" si="61"/>
        <v>0</v>
      </c>
      <c r="O187" s="2">
        <f t="shared" si="54"/>
        <v>0</v>
      </c>
      <c r="P187" s="2">
        <f t="shared" si="55"/>
        <v>0</v>
      </c>
      <c r="R187">
        <f t="shared" si="56"/>
        <v>166</v>
      </c>
      <c r="S187" s="89">
        <f t="shared" si="46"/>
        <v>0</v>
      </c>
      <c r="T187" s="89">
        <f>IF(AND(S187=0,S186&gt;0),SUM($G187:$H$381),S187)</f>
        <v>0</v>
      </c>
      <c r="U187" s="82">
        <f>SUM(T187:T$381)</f>
        <v>0</v>
      </c>
      <c r="V187" s="68">
        <f>localspline(R187,'BBG rates'!$G$10:$G$27,'BBG rates'!$K$10:$K$27)</f>
        <v>1.0060938806232689</v>
      </c>
      <c r="W187" s="68">
        <f>locallinterp(R187,'BBG rates'!$G$10:$G$27,'BBG rates'!$J$10:$J$27)</f>
        <v>-4.9999999999999996E-2</v>
      </c>
      <c r="X187" s="56">
        <f t="shared" si="57"/>
        <v>-5.0011461995014272E-2</v>
      </c>
      <c r="Y187" s="66">
        <f t="shared" si="47"/>
        <v>0</v>
      </c>
      <c r="Z187" s="72">
        <f t="shared" si="48"/>
        <v>0</v>
      </c>
      <c r="AA187" s="79">
        <f t="shared" si="49"/>
        <v>0</v>
      </c>
      <c r="AB187" s="81">
        <f t="shared" si="58"/>
        <v>0</v>
      </c>
      <c r="AD187" s="95">
        <f>locallinterp(R187,'BBG rates'!$N$10:$N$369,'BBG rates'!$P$10:$P$369)</f>
        <v>14.086823728886086</v>
      </c>
      <c r="AI187" s="185">
        <f t="shared" si="50"/>
        <v>166</v>
      </c>
      <c r="AJ187" s="127">
        <f>locallinterp(MIN(AI187,CAP_Senior*12),'BBG rates'!$X$24:$X$65,'BBG rates'!$Y$24:$Y$65)</f>
        <v>60.892482257573384</v>
      </c>
      <c r="AK187" s="127">
        <f>locallinterp(MIN(AI187,CAP_CB*12),'BBG rates'!$AA$25:$AA$40,'BBG rates'!$AC$25:$AC$40)</f>
        <v>10.766666666666667</v>
      </c>
      <c r="AL187" s="144">
        <f t="shared" si="51"/>
        <v>19.288055317120808</v>
      </c>
      <c r="AM187" s="142">
        <f>(SUMPRODUCT(AL187:AL$381,G187:G$381)+SUMPRODUCT(AL187:AL$381,H187:H$381))/12</f>
        <v>0</v>
      </c>
    </row>
    <row r="188" spans="1:39" x14ac:dyDescent="0.2">
      <c r="A188" s="7">
        <v>167</v>
      </c>
      <c r="B188" s="7">
        <v>83.5</v>
      </c>
      <c r="C188" s="7">
        <v>41.75</v>
      </c>
      <c r="D188" s="12">
        <f t="shared" si="43"/>
        <v>13.916666666666666</v>
      </c>
      <c r="E188" s="29">
        <f t="shared" si="59"/>
        <v>0</v>
      </c>
      <c r="F188" s="2">
        <f t="shared" si="44"/>
        <v>0</v>
      </c>
      <c r="G188" s="2">
        <f t="shared" si="52"/>
        <v>0</v>
      </c>
      <c r="H188" s="2">
        <f t="shared" si="53"/>
        <v>0</v>
      </c>
      <c r="I188" s="2">
        <f t="shared" si="42"/>
        <v>0</v>
      </c>
      <c r="J188" s="2">
        <f t="shared" si="60"/>
        <v>0</v>
      </c>
      <c r="K188" s="2">
        <f t="shared" si="45"/>
        <v>0</v>
      </c>
      <c r="L188" s="2">
        <f t="shared" si="45"/>
        <v>0</v>
      </c>
      <c r="M188" s="2"/>
      <c r="N188" s="28">
        <f t="shared" si="61"/>
        <v>0</v>
      </c>
      <c r="O188" s="2">
        <f t="shared" si="54"/>
        <v>0</v>
      </c>
      <c r="P188" s="2">
        <f t="shared" si="55"/>
        <v>0</v>
      </c>
      <c r="R188">
        <f t="shared" si="56"/>
        <v>167</v>
      </c>
      <c r="S188" s="89">
        <f t="shared" si="46"/>
        <v>0</v>
      </c>
      <c r="T188" s="89">
        <f>IF(AND(S188=0,S187&gt;0),SUM($G188:$H$381),S188)</f>
        <v>0</v>
      </c>
      <c r="U188" s="82">
        <f>SUM(T188:T$381)</f>
        <v>0</v>
      </c>
      <c r="V188" s="68">
        <f>localspline(R188,'BBG rates'!$G$10:$G$27,'BBG rates'!$K$10:$K$27)</f>
        <v>1.005700327049539</v>
      </c>
      <c r="W188" s="68">
        <f>locallinterp(R188,'BBG rates'!$G$10:$G$27,'BBG rates'!$J$10:$J$27)</f>
        <v>-4.675E-2</v>
      </c>
      <c r="X188" s="56">
        <f t="shared" si="57"/>
        <v>-4.6760020154446025E-2</v>
      </c>
      <c r="Y188" s="66">
        <f t="shared" si="47"/>
        <v>0</v>
      </c>
      <c r="Z188" s="72">
        <f t="shared" si="48"/>
        <v>0</v>
      </c>
      <c r="AA188" s="79">
        <f t="shared" si="49"/>
        <v>0</v>
      </c>
      <c r="AB188" s="81">
        <f t="shared" si="58"/>
        <v>0</v>
      </c>
      <c r="AD188" s="95">
        <f>locallinterp(R188,'BBG rates'!$N$10:$N$369,'BBG rates'!$P$10:$P$369)</f>
        <v>14.170632089473548</v>
      </c>
      <c r="AI188" s="185">
        <f t="shared" si="50"/>
        <v>167</v>
      </c>
      <c r="AJ188" s="127">
        <f>locallinterp(MIN(AI188,CAP_Senior*12),'BBG rates'!$X$24:$X$65,'BBG rates'!$Y$24:$Y$65)</f>
        <v>61.010066906723956</v>
      </c>
      <c r="AK188" s="127">
        <f>locallinterp(MIN(AI188,CAP_CB*12),'BBG rates'!$AA$25:$AA$40,'BBG rates'!$AC$25:$AC$40)</f>
        <v>10.783333333333333</v>
      </c>
      <c r="AL188" s="144">
        <f t="shared" si="51"/>
        <v>19.321878040809739</v>
      </c>
      <c r="AM188" s="142">
        <f>(SUMPRODUCT(AL188:AL$381,G188:G$381)+SUMPRODUCT(AL188:AL$381,H188:H$381))/12</f>
        <v>0</v>
      </c>
    </row>
    <row r="189" spans="1:39" x14ac:dyDescent="0.2">
      <c r="A189" s="7">
        <v>168</v>
      </c>
      <c r="B189" s="7">
        <v>84</v>
      </c>
      <c r="C189" s="7">
        <v>42</v>
      </c>
      <c r="D189" s="12">
        <f t="shared" si="43"/>
        <v>14</v>
      </c>
      <c r="E189" s="29">
        <f t="shared" si="59"/>
        <v>0</v>
      </c>
      <c r="F189" s="2">
        <f t="shared" si="44"/>
        <v>0</v>
      </c>
      <c r="G189" s="2">
        <f t="shared" si="52"/>
        <v>0</v>
      </c>
      <c r="H189" s="2">
        <f t="shared" si="53"/>
        <v>0</v>
      </c>
      <c r="I189" s="2">
        <f t="shared" si="42"/>
        <v>0</v>
      </c>
      <c r="J189" s="2">
        <f t="shared" si="60"/>
        <v>0</v>
      </c>
      <c r="K189" s="2">
        <f t="shared" si="45"/>
        <v>0</v>
      </c>
      <c r="L189" s="2">
        <f t="shared" si="45"/>
        <v>0</v>
      </c>
      <c r="M189" s="2"/>
      <c r="N189" s="28">
        <f t="shared" si="61"/>
        <v>0</v>
      </c>
      <c r="O189" s="2">
        <f t="shared" si="54"/>
        <v>0</v>
      </c>
      <c r="P189" s="2">
        <f t="shared" si="55"/>
        <v>0</v>
      </c>
      <c r="R189">
        <f t="shared" si="56"/>
        <v>168</v>
      </c>
      <c r="S189" s="89">
        <f t="shared" si="46"/>
        <v>0</v>
      </c>
      <c r="T189" s="89">
        <f>IF(AND(S189=0,S188&gt;0),SUM($G189:$H$381),S189)</f>
        <v>0</v>
      </c>
      <c r="U189" s="82">
        <f>SUM(T189:T$381)</f>
        <v>0</v>
      </c>
      <c r="V189" s="68">
        <f>localspline(R189,'BBG rates'!$G$10:$G$27,'BBG rates'!$K$10:$K$27)</f>
        <v>1.0053080594859547</v>
      </c>
      <c r="W189" s="68">
        <f>locallinterp(R189,'BBG rates'!$G$10:$G$27,'BBG rates'!$J$10:$J$27)</f>
        <v>-4.3499999999999997E-2</v>
      </c>
      <c r="X189" s="56">
        <f t="shared" si="57"/>
        <v>-4.3508675223558058E-2</v>
      </c>
      <c r="Y189" s="66">
        <f t="shared" si="47"/>
        <v>0</v>
      </c>
      <c r="Z189" s="72">
        <f t="shared" si="48"/>
        <v>0</v>
      </c>
      <c r="AA189" s="79">
        <f t="shared" si="49"/>
        <v>0</v>
      </c>
      <c r="AB189" s="81">
        <f t="shared" si="58"/>
        <v>0</v>
      </c>
      <c r="AD189" s="95">
        <f>locallinterp(R189,'BBG rates'!$N$10:$N$369,'BBG rates'!$P$10:$P$369)</f>
        <v>14.254407761097378</v>
      </c>
      <c r="AI189" s="185">
        <f t="shared" si="50"/>
        <v>168</v>
      </c>
      <c r="AJ189" s="127">
        <f>locallinterp(MIN(AI189,CAP_Senior*12),'BBG rates'!$X$24:$X$65,'BBG rates'!$Y$24:$Y$65)</f>
        <v>61.127651555874529</v>
      </c>
      <c r="AK189" s="127">
        <f>locallinterp(MIN(AI189,CAP_CB*12),'BBG rates'!$AA$25:$AA$40,'BBG rates'!$AC$25:$AC$40)</f>
        <v>10.8</v>
      </c>
      <c r="AL189" s="144">
        <f t="shared" si="51"/>
        <v>19.355700764498671</v>
      </c>
      <c r="AM189" s="142">
        <f>(SUMPRODUCT(AL189:AL$381,G189:G$381)+SUMPRODUCT(AL189:AL$381,H189:H$381))/12</f>
        <v>0</v>
      </c>
    </row>
    <row r="190" spans="1:39" x14ac:dyDescent="0.2">
      <c r="A190" s="7">
        <v>169</v>
      </c>
      <c r="B190" s="7">
        <v>84.5</v>
      </c>
      <c r="C190" s="7">
        <v>42.25</v>
      </c>
      <c r="D190" s="12">
        <f t="shared" si="43"/>
        <v>14.083333333333334</v>
      </c>
      <c r="E190" s="29">
        <f t="shared" si="59"/>
        <v>0</v>
      </c>
      <c r="F190" s="2">
        <f t="shared" si="44"/>
        <v>0</v>
      </c>
      <c r="G190" s="2">
        <f t="shared" si="52"/>
        <v>0</v>
      </c>
      <c r="H190" s="2">
        <f t="shared" si="53"/>
        <v>0</v>
      </c>
      <c r="I190" s="2">
        <f t="shared" si="42"/>
        <v>0</v>
      </c>
      <c r="J190" s="2">
        <f t="shared" si="60"/>
        <v>0</v>
      </c>
      <c r="K190" s="2">
        <f t="shared" si="45"/>
        <v>0</v>
      </c>
      <c r="L190" s="2">
        <f t="shared" si="45"/>
        <v>0</v>
      </c>
      <c r="M190" s="2"/>
      <c r="N190" s="28">
        <f t="shared" si="61"/>
        <v>0</v>
      </c>
      <c r="O190" s="2">
        <f t="shared" si="54"/>
        <v>0</v>
      </c>
      <c r="P190" s="2">
        <f t="shared" si="55"/>
        <v>0</v>
      </c>
      <c r="R190">
        <f t="shared" si="56"/>
        <v>169</v>
      </c>
      <c r="S190" s="89">
        <f t="shared" si="46"/>
        <v>0</v>
      </c>
      <c r="T190" s="89">
        <f>IF(AND(S190=0,S189&gt;0),SUM($G190:$H$381),S190)</f>
        <v>0</v>
      </c>
      <c r="U190" s="82">
        <f>SUM(T190:T$381)</f>
        <v>0</v>
      </c>
      <c r="V190" s="68">
        <f>localspline(R190,'BBG rates'!$G$10:$G$27,'BBG rates'!$K$10:$K$27)</f>
        <v>1.0049170103193859</v>
      </c>
      <c r="W190" s="68">
        <f>locallinterp(R190,'BBG rates'!$G$10:$G$27,'BBG rates'!$J$10:$J$27)</f>
        <v>-4.0250000000000001E-2</v>
      </c>
      <c r="X190" s="56">
        <f t="shared" si="57"/>
        <v>-4.0257427196488393E-2</v>
      </c>
      <c r="Y190" s="66">
        <f t="shared" si="47"/>
        <v>0</v>
      </c>
      <c r="Z190" s="72">
        <f t="shared" si="48"/>
        <v>0</v>
      </c>
      <c r="AA190" s="79">
        <f t="shared" si="49"/>
        <v>0</v>
      </c>
      <c r="AB190" s="81">
        <f t="shared" si="58"/>
        <v>0</v>
      </c>
      <c r="AD190" s="95">
        <f>locallinterp(R190,'BBG rates'!$N$10:$N$369,'BBG rates'!$P$10:$P$369)</f>
        <v>14.338150845290659</v>
      </c>
      <c r="AI190" s="185">
        <f t="shared" si="50"/>
        <v>169</v>
      </c>
      <c r="AJ190" s="127">
        <f>locallinterp(MIN(AI190,CAP_Senior*12),'BBG rates'!$X$24:$X$65,'BBG rates'!$Y$24:$Y$65)</f>
        <v>61.237120245300488</v>
      </c>
      <c r="AK190" s="127">
        <f>locallinterp(MIN(AI190,CAP_CB*12),'BBG rates'!$AA$25:$AA$40,'BBG rates'!$AC$25:$AC$40)</f>
        <v>10.816666666666666</v>
      </c>
      <c r="AL190" s="144">
        <f t="shared" si="51"/>
        <v>19.388143775034415</v>
      </c>
      <c r="AM190" s="142">
        <f>(SUMPRODUCT(AL190:AL$381,G190:G$381)+SUMPRODUCT(AL190:AL$381,H190:H$381))/12</f>
        <v>0</v>
      </c>
    </row>
    <row r="191" spans="1:39" x14ac:dyDescent="0.2">
      <c r="A191" s="7">
        <v>170</v>
      </c>
      <c r="B191" s="7">
        <v>85</v>
      </c>
      <c r="C191" s="7">
        <v>42.5</v>
      </c>
      <c r="D191" s="12">
        <f t="shared" si="43"/>
        <v>14.166666666666666</v>
      </c>
      <c r="E191" s="29">
        <f t="shared" si="59"/>
        <v>0</v>
      </c>
      <c r="F191" s="2">
        <f t="shared" si="44"/>
        <v>0</v>
      </c>
      <c r="G191" s="2">
        <f t="shared" si="52"/>
        <v>0</v>
      </c>
      <c r="H191" s="2">
        <f t="shared" si="53"/>
        <v>0</v>
      </c>
      <c r="I191" s="2">
        <f t="shared" si="42"/>
        <v>0</v>
      </c>
      <c r="J191" s="2">
        <f t="shared" si="60"/>
        <v>0</v>
      </c>
      <c r="K191" s="2">
        <f t="shared" si="45"/>
        <v>0</v>
      </c>
      <c r="L191" s="2">
        <f t="shared" si="45"/>
        <v>0</v>
      </c>
      <c r="M191" s="2"/>
      <c r="N191" s="28">
        <f t="shared" si="61"/>
        <v>0</v>
      </c>
      <c r="O191" s="2">
        <f t="shared" si="54"/>
        <v>0</v>
      </c>
      <c r="P191" s="2">
        <f t="shared" si="55"/>
        <v>0</v>
      </c>
      <c r="R191">
        <f t="shared" si="56"/>
        <v>170</v>
      </c>
      <c r="S191" s="89">
        <f t="shared" si="46"/>
        <v>0</v>
      </c>
      <c r="T191" s="89">
        <f>IF(AND(S191=0,S190&gt;0),SUM($G191:$H$381),S191)</f>
        <v>0</v>
      </c>
      <c r="U191" s="82">
        <f>SUM(T191:T$381)</f>
        <v>0</v>
      </c>
      <c r="V191" s="68">
        <f>localspline(R191,'BBG rates'!$G$10:$G$27,'BBG rates'!$K$10:$K$27)</f>
        <v>1.0045272311213462</v>
      </c>
      <c r="W191" s="68">
        <f>locallinterp(R191,'BBG rates'!$G$10:$G$27,'BBG rates'!$J$10:$J$27)</f>
        <v>-3.6999999999999998E-2</v>
      </c>
      <c r="X191" s="56">
        <f t="shared" si="57"/>
        <v>-3.7006276066975374E-2</v>
      </c>
      <c r="Y191" s="66">
        <f t="shared" si="47"/>
        <v>0</v>
      </c>
      <c r="Z191" s="72">
        <f t="shared" si="48"/>
        <v>0</v>
      </c>
      <c r="AA191" s="79">
        <f t="shared" si="49"/>
        <v>0</v>
      </c>
      <c r="AB191" s="81">
        <f t="shared" si="58"/>
        <v>0</v>
      </c>
      <c r="AD191" s="95">
        <f>locallinterp(R191,'BBG rates'!$N$10:$N$369,'BBG rates'!$P$10:$P$369)</f>
        <v>14.421861447884105</v>
      </c>
      <c r="AI191" s="185">
        <f t="shared" si="50"/>
        <v>170</v>
      </c>
      <c r="AJ191" s="127">
        <f>locallinterp(MIN(AI191,CAP_Senior*12),'BBG rates'!$X$24:$X$65,'BBG rates'!$Y$24:$Y$65)</f>
        <v>61.346588934726455</v>
      </c>
      <c r="AK191" s="127">
        <f>locallinterp(MIN(AI191,CAP_CB*12),'BBG rates'!$AA$25:$AA$40,'BBG rates'!$AC$25:$AC$40)</f>
        <v>10.833333333333334</v>
      </c>
      <c r="AL191" s="144">
        <f t="shared" si="51"/>
        <v>19.420586785570165</v>
      </c>
      <c r="AM191" s="142">
        <f>(SUMPRODUCT(AL191:AL$381,G191:G$381)+SUMPRODUCT(AL191:AL$381,H191:H$381))/12</f>
        <v>0</v>
      </c>
    </row>
    <row r="192" spans="1:39" x14ac:dyDescent="0.2">
      <c r="A192" s="7">
        <v>171</v>
      </c>
      <c r="B192" s="7">
        <v>85.5</v>
      </c>
      <c r="C192" s="7">
        <v>42.75</v>
      </c>
      <c r="D192" s="12">
        <f t="shared" si="43"/>
        <v>14.25</v>
      </c>
      <c r="E192" s="29">
        <f t="shared" si="59"/>
        <v>0</v>
      </c>
      <c r="F192" s="2">
        <f t="shared" si="44"/>
        <v>0</v>
      </c>
      <c r="G192" s="2">
        <f t="shared" si="52"/>
        <v>0</v>
      </c>
      <c r="H192" s="2">
        <f t="shared" si="53"/>
        <v>0</v>
      </c>
      <c r="I192" s="2">
        <f t="shared" si="42"/>
        <v>0</v>
      </c>
      <c r="J192" s="2">
        <f t="shared" si="60"/>
        <v>0</v>
      </c>
      <c r="K192" s="2">
        <f t="shared" si="45"/>
        <v>0</v>
      </c>
      <c r="L192" s="2">
        <f t="shared" si="45"/>
        <v>0</v>
      </c>
      <c r="M192" s="2"/>
      <c r="N192" s="28">
        <f t="shared" si="61"/>
        <v>0</v>
      </c>
      <c r="O192" s="2">
        <f t="shared" si="54"/>
        <v>0</v>
      </c>
      <c r="P192" s="2">
        <f t="shared" si="55"/>
        <v>0</v>
      </c>
      <c r="R192">
        <f t="shared" si="56"/>
        <v>171</v>
      </c>
      <c r="S192" s="89">
        <f t="shared" si="46"/>
        <v>0</v>
      </c>
      <c r="T192" s="89">
        <f>IF(AND(S192=0,S191&gt;0),SUM($G192:$H$381),S192)</f>
        <v>0</v>
      </c>
      <c r="U192" s="82">
        <f>SUM(T192:T$381)</f>
        <v>0</v>
      </c>
      <c r="V192" s="68">
        <f>localspline(R192,'BBG rates'!$G$10:$G$27,'BBG rates'!$K$10:$K$27)</f>
        <v>1.0041386542806805</v>
      </c>
      <c r="W192" s="68">
        <f>locallinterp(R192,'BBG rates'!$G$10:$G$27,'BBG rates'!$J$10:$J$27)</f>
        <v>-3.3750000000000002E-2</v>
      </c>
      <c r="X192" s="56">
        <f t="shared" si="57"/>
        <v>-3.3755221829157023E-2</v>
      </c>
      <c r="Y192" s="66">
        <f t="shared" si="47"/>
        <v>0</v>
      </c>
      <c r="Z192" s="72">
        <f t="shared" si="48"/>
        <v>0</v>
      </c>
      <c r="AA192" s="79">
        <f t="shared" si="49"/>
        <v>0</v>
      </c>
      <c r="AB192" s="81">
        <f t="shared" si="58"/>
        <v>0</v>
      </c>
      <c r="AD192" s="95">
        <f>locallinterp(R192,'BBG rates'!$N$10:$N$369,'BBG rates'!$P$10:$P$369)</f>
        <v>14.505539669074162</v>
      </c>
      <c r="AI192" s="185">
        <f t="shared" si="50"/>
        <v>171</v>
      </c>
      <c r="AJ192" s="127">
        <f>locallinterp(MIN(AI192,CAP_Senior*12),'BBG rates'!$X$24:$X$65,'BBG rates'!$Y$24:$Y$65)</f>
        <v>61.456057624152422</v>
      </c>
      <c r="AK192" s="127">
        <f>locallinterp(MIN(AI192,CAP_CB*12),'BBG rates'!$AA$25:$AA$40,'BBG rates'!$AC$25:$AC$40)</f>
        <v>10.850000000000001</v>
      </c>
      <c r="AL192" s="144">
        <f t="shared" si="51"/>
        <v>19.453029796105916</v>
      </c>
      <c r="AM192" s="142">
        <f>(SUMPRODUCT(AL192:AL$381,G192:G$381)+SUMPRODUCT(AL192:AL$381,H192:H$381))/12</f>
        <v>0</v>
      </c>
    </row>
    <row r="193" spans="1:39" x14ac:dyDescent="0.2">
      <c r="A193" s="7">
        <v>172</v>
      </c>
      <c r="B193" s="7">
        <v>86</v>
      </c>
      <c r="C193" s="7">
        <v>43</v>
      </c>
      <c r="D193" s="12">
        <f t="shared" si="43"/>
        <v>14.333333333333334</v>
      </c>
      <c r="E193" s="29">
        <f t="shared" si="59"/>
        <v>0</v>
      </c>
      <c r="F193" s="2">
        <f t="shared" si="44"/>
        <v>0</v>
      </c>
      <c r="G193" s="2">
        <f t="shared" si="52"/>
        <v>0</v>
      </c>
      <c r="H193" s="2">
        <f t="shared" si="53"/>
        <v>0</v>
      </c>
      <c r="I193" s="2">
        <f t="shared" si="42"/>
        <v>0</v>
      </c>
      <c r="J193" s="2">
        <f t="shared" si="60"/>
        <v>0</v>
      </c>
      <c r="K193" s="2">
        <f t="shared" si="45"/>
        <v>0</v>
      </c>
      <c r="L193" s="2">
        <f t="shared" si="45"/>
        <v>0</v>
      </c>
      <c r="M193" s="2"/>
      <c r="N193" s="28">
        <f t="shared" si="61"/>
        <v>0</v>
      </c>
      <c r="O193" s="2">
        <f t="shared" si="54"/>
        <v>0</v>
      </c>
      <c r="P193" s="2">
        <f t="shared" si="55"/>
        <v>0</v>
      </c>
      <c r="R193">
        <f t="shared" si="56"/>
        <v>172</v>
      </c>
      <c r="S193" s="89">
        <f t="shared" si="46"/>
        <v>0</v>
      </c>
      <c r="T193" s="89">
        <f>IF(AND(S193=0,S192&gt;0),SUM($G193:$H$381),S193)</f>
        <v>0</v>
      </c>
      <c r="U193" s="82">
        <f>SUM(T193:T$381)</f>
        <v>0</v>
      </c>
      <c r="V193" s="68">
        <f>localspline(R193,'BBG rates'!$G$10:$G$27,'BBG rates'!$K$10:$K$27)</f>
        <v>1.0037513164698886</v>
      </c>
      <c r="W193" s="68">
        <f>locallinterp(R193,'BBG rates'!$G$10:$G$27,'BBG rates'!$J$10:$J$27)</f>
        <v>-3.0499999999999999E-2</v>
      </c>
      <c r="X193" s="56">
        <f t="shared" si="57"/>
        <v>-3.0504264476771681E-2</v>
      </c>
      <c r="Y193" s="66">
        <f t="shared" si="47"/>
        <v>0</v>
      </c>
      <c r="Z193" s="72">
        <f t="shared" si="48"/>
        <v>0</v>
      </c>
      <c r="AA193" s="79">
        <f t="shared" si="49"/>
        <v>0</v>
      </c>
      <c r="AB193" s="81">
        <f t="shared" si="58"/>
        <v>0</v>
      </c>
      <c r="AD193" s="95">
        <f>locallinterp(R193,'BBG rates'!$N$10:$N$369,'BBG rates'!$P$10:$P$369)</f>
        <v>14.589185612113319</v>
      </c>
      <c r="AI193" s="185">
        <f t="shared" si="50"/>
        <v>172</v>
      </c>
      <c r="AJ193" s="127">
        <f>locallinterp(MIN(AI193,CAP_Senior*12),'BBG rates'!$X$24:$X$65,'BBG rates'!$Y$24:$Y$65)</f>
        <v>61.565526313578381</v>
      </c>
      <c r="AK193" s="127">
        <f>locallinterp(MIN(AI193,CAP_CB*12),'BBG rates'!$AA$25:$AA$40,'BBG rates'!$AC$25:$AC$40)</f>
        <v>10.866666666666667</v>
      </c>
      <c r="AL193" s="144">
        <f t="shared" si="51"/>
        <v>19.48547280664166</v>
      </c>
      <c r="AM193" s="142">
        <f>(SUMPRODUCT(AL193:AL$381,G193:G$381)+SUMPRODUCT(AL193:AL$381,H193:H$381))/12</f>
        <v>0</v>
      </c>
    </row>
    <row r="194" spans="1:39" x14ac:dyDescent="0.2">
      <c r="A194" s="7">
        <v>173</v>
      </c>
      <c r="B194" s="7">
        <v>86.5</v>
      </c>
      <c r="C194" s="7">
        <v>43.25</v>
      </c>
      <c r="D194" s="12">
        <f t="shared" si="43"/>
        <v>14.416666666666666</v>
      </c>
      <c r="E194" s="29">
        <f t="shared" si="59"/>
        <v>0</v>
      </c>
      <c r="F194" s="2">
        <f t="shared" si="44"/>
        <v>0</v>
      </c>
      <c r="G194" s="2">
        <f t="shared" si="52"/>
        <v>0</v>
      </c>
      <c r="H194" s="2">
        <f t="shared" si="53"/>
        <v>0</v>
      </c>
      <c r="I194" s="2">
        <f t="shared" si="42"/>
        <v>0</v>
      </c>
      <c r="J194" s="2">
        <f t="shared" si="60"/>
        <v>0</v>
      </c>
      <c r="K194" s="2">
        <f t="shared" si="45"/>
        <v>0</v>
      </c>
      <c r="L194" s="2">
        <f t="shared" si="45"/>
        <v>0</v>
      </c>
      <c r="M194" s="2"/>
      <c r="N194" s="28">
        <f t="shared" si="61"/>
        <v>0</v>
      </c>
      <c r="O194" s="2">
        <f t="shared" si="54"/>
        <v>0</v>
      </c>
      <c r="P194" s="2">
        <f t="shared" si="55"/>
        <v>0</v>
      </c>
      <c r="R194">
        <f t="shared" si="56"/>
        <v>173</v>
      </c>
      <c r="S194" s="89">
        <f t="shared" si="46"/>
        <v>0</v>
      </c>
      <c r="T194" s="89">
        <f>IF(AND(S194=0,S193&gt;0),SUM($G194:$H$381),S194)</f>
        <v>0</v>
      </c>
      <c r="U194" s="82">
        <f>SUM(T194:T$381)</f>
        <v>0</v>
      </c>
      <c r="V194" s="68">
        <f>localspline(R194,'BBG rates'!$G$10:$G$27,'BBG rates'!$K$10:$K$27)</f>
        <v>1.0033651947710798</v>
      </c>
      <c r="W194" s="68">
        <f>locallinterp(R194,'BBG rates'!$G$10:$G$27,'BBG rates'!$J$10:$J$27)</f>
        <v>-2.725E-2</v>
      </c>
      <c r="X194" s="56">
        <f t="shared" si="57"/>
        <v>-2.7253404004090598E-2</v>
      </c>
      <c r="Y194" s="66">
        <f t="shared" si="47"/>
        <v>0</v>
      </c>
      <c r="Z194" s="72">
        <f t="shared" si="48"/>
        <v>0</v>
      </c>
      <c r="AA194" s="79">
        <f t="shared" si="49"/>
        <v>0</v>
      </c>
      <c r="AB194" s="81">
        <f t="shared" si="58"/>
        <v>0</v>
      </c>
      <c r="AD194" s="95">
        <f>locallinterp(R194,'BBG rates'!$N$10:$N$369,'BBG rates'!$P$10:$P$369)</f>
        <v>14.672799378344243</v>
      </c>
      <c r="AI194" s="185">
        <f t="shared" si="50"/>
        <v>173</v>
      </c>
      <c r="AJ194" s="127">
        <f>locallinterp(MIN(AI194,CAP_Senior*12),'BBG rates'!$X$24:$X$65,'BBG rates'!$Y$24:$Y$65)</f>
        <v>61.674995003004341</v>
      </c>
      <c r="AK194" s="127">
        <f>locallinterp(MIN(AI194,CAP_CB*12),'BBG rates'!$AA$25:$AA$40,'BBG rates'!$AC$25:$AC$40)</f>
        <v>10.883333333333333</v>
      </c>
      <c r="AL194" s="144">
        <f t="shared" si="51"/>
        <v>19.517915817177403</v>
      </c>
      <c r="AM194" s="142">
        <f>(SUMPRODUCT(AL194:AL$381,G194:G$381)+SUMPRODUCT(AL194:AL$381,H194:H$381))/12</f>
        <v>0</v>
      </c>
    </row>
    <row r="195" spans="1:39" x14ac:dyDescent="0.2">
      <c r="A195" s="7">
        <v>174</v>
      </c>
      <c r="B195" s="7">
        <v>87</v>
      </c>
      <c r="C195" s="7">
        <v>43.5</v>
      </c>
      <c r="D195" s="12">
        <f t="shared" si="43"/>
        <v>14.5</v>
      </c>
      <c r="E195" s="29">
        <f t="shared" si="59"/>
        <v>0</v>
      </c>
      <c r="F195" s="2">
        <f t="shared" si="44"/>
        <v>0</v>
      </c>
      <c r="G195" s="2">
        <f t="shared" si="52"/>
        <v>0</v>
      </c>
      <c r="H195" s="2">
        <f t="shared" si="53"/>
        <v>0</v>
      </c>
      <c r="I195" s="2">
        <f t="shared" si="42"/>
        <v>0</v>
      </c>
      <c r="J195" s="2">
        <f t="shared" si="60"/>
        <v>0</v>
      </c>
      <c r="K195" s="2">
        <f t="shared" si="45"/>
        <v>0</v>
      </c>
      <c r="L195" s="2">
        <f t="shared" si="45"/>
        <v>0</v>
      </c>
      <c r="M195" s="2"/>
      <c r="N195" s="28">
        <f t="shared" si="61"/>
        <v>0</v>
      </c>
      <c r="O195" s="2">
        <f t="shared" si="54"/>
        <v>0</v>
      </c>
      <c r="P195" s="2">
        <f t="shared" si="55"/>
        <v>0</v>
      </c>
      <c r="R195">
        <f t="shared" si="56"/>
        <v>174</v>
      </c>
      <c r="S195" s="89">
        <f t="shared" si="46"/>
        <v>0</v>
      </c>
      <c r="T195" s="89">
        <f>IF(AND(S195=0,S194&gt;0),SUM($G195:$H$381),S195)</f>
        <v>0</v>
      </c>
      <c r="U195" s="82">
        <f>SUM(T195:T$381)</f>
        <v>0</v>
      </c>
      <c r="V195" s="68">
        <f>localspline(R195,'BBG rates'!$G$10:$G$27,'BBG rates'!$K$10:$K$27)</f>
        <v>1.0029802811639612</v>
      </c>
      <c r="W195" s="68">
        <f>locallinterp(R195,'BBG rates'!$G$10:$G$27,'BBG rates'!$J$10:$J$27)</f>
        <v>-2.4E-2</v>
      </c>
      <c r="X195" s="56">
        <f t="shared" si="57"/>
        <v>-2.4002640404852116E-2</v>
      </c>
      <c r="Y195" s="66">
        <f t="shared" si="47"/>
        <v>0</v>
      </c>
      <c r="Z195" s="72">
        <f t="shared" si="48"/>
        <v>0</v>
      </c>
      <c r="AA195" s="79">
        <f t="shared" si="49"/>
        <v>0</v>
      </c>
      <c r="AB195" s="81">
        <f t="shared" si="58"/>
        <v>0</v>
      </c>
      <c r="AD195" s="95">
        <f>locallinterp(R195,'BBG rates'!$N$10:$N$369,'BBG rates'!$P$10:$P$369)</f>
        <v>14.75638106844124</v>
      </c>
      <c r="AI195" s="185">
        <f t="shared" si="50"/>
        <v>174</v>
      </c>
      <c r="AJ195" s="127">
        <f>locallinterp(MIN(AI195,CAP_Senior*12),'BBG rates'!$X$24:$X$65,'BBG rates'!$Y$24:$Y$65)</f>
        <v>61.784463692430307</v>
      </c>
      <c r="AK195" s="127">
        <f>locallinterp(MIN(AI195,CAP_CB*12),'BBG rates'!$AA$25:$AA$40,'BBG rates'!$AC$25:$AC$40)</f>
        <v>10.9</v>
      </c>
      <c r="AL195" s="144">
        <f t="shared" si="51"/>
        <v>19.550358827713154</v>
      </c>
      <c r="AM195" s="142">
        <f>(SUMPRODUCT(AL195:AL$381,G195:G$381)+SUMPRODUCT(AL195:AL$381,H195:H$381))/12</f>
        <v>0</v>
      </c>
    </row>
    <row r="196" spans="1:39" x14ac:dyDescent="0.2">
      <c r="A196" s="7">
        <v>175</v>
      </c>
      <c r="B196" s="7">
        <v>87.5</v>
      </c>
      <c r="C196" s="7">
        <v>43.75</v>
      </c>
      <c r="D196" s="12">
        <f t="shared" si="43"/>
        <v>14.583333333333334</v>
      </c>
      <c r="E196" s="29">
        <f t="shared" si="59"/>
        <v>0</v>
      </c>
      <c r="F196" s="2">
        <f t="shared" si="44"/>
        <v>0</v>
      </c>
      <c r="G196" s="2">
        <f t="shared" si="52"/>
        <v>0</v>
      </c>
      <c r="H196" s="2">
        <f t="shared" si="53"/>
        <v>0</v>
      </c>
      <c r="I196" s="2">
        <f t="shared" si="42"/>
        <v>0</v>
      </c>
      <c r="J196" s="2">
        <f t="shared" si="60"/>
        <v>0</v>
      </c>
      <c r="K196" s="2">
        <f t="shared" si="45"/>
        <v>0</v>
      </c>
      <c r="L196" s="2">
        <f t="shared" si="45"/>
        <v>0</v>
      </c>
      <c r="M196" s="2"/>
      <c r="N196" s="28">
        <f t="shared" si="61"/>
        <v>0</v>
      </c>
      <c r="O196" s="2">
        <f t="shared" si="54"/>
        <v>0</v>
      </c>
      <c r="P196" s="2">
        <f t="shared" si="55"/>
        <v>0</v>
      </c>
      <c r="R196">
        <f t="shared" si="56"/>
        <v>175</v>
      </c>
      <c r="S196" s="89">
        <f t="shared" si="46"/>
        <v>0</v>
      </c>
      <c r="T196" s="89">
        <f>IF(AND(S196=0,S195&gt;0),SUM($G196:$H$381),S196)</f>
        <v>0</v>
      </c>
      <c r="U196" s="82">
        <f>SUM(T196:T$381)</f>
        <v>0</v>
      </c>
      <c r="V196" s="68">
        <f>localspline(R196,'BBG rates'!$G$10:$G$27,'BBG rates'!$K$10:$K$27)</f>
        <v>1.00259656762824</v>
      </c>
      <c r="W196" s="68">
        <f>locallinterp(R196,'BBG rates'!$G$10:$G$27,'BBG rates'!$J$10:$J$27)</f>
        <v>-2.0749999999999998E-2</v>
      </c>
      <c r="X196" s="56">
        <f t="shared" si="57"/>
        <v>-2.075197367306103E-2</v>
      </c>
      <c r="Y196" s="66">
        <f t="shared" si="47"/>
        <v>0</v>
      </c>
      <c r="Z196" s="72">
        <f t="shared" si="48"/>
        <v>0</v>
      </c>
      <c r="AA196" s="79">
        <f t="shared" si="49"/>
        <v>0</v>
      </c>
      <c r="AB196" s="81">
        <f t="shared" si="58"/>
        <v>0</v>
      </c>
      <c r="AD196" s="95">
        <f>locallinterp(R196,'BBG rates'!$N$10:$N$369,'BBG rates'!$P$10:$P$369)</f>
        <v>14.83993078241026</v>
      </c>
      <c r="AI196" s="185">
        <f t="shared" si="50"/>
        <v>175</v>
      </c>
      <c r="AJ196" s="127">
        <f>locallinterp(MIN(AI196,CAP_Senior*12),'BBG rates'!$X$24:$X$65,'BBG rates'!$Y$24:$Y$65)</f>
        <v>61.893932381856274</v>
      </c>
      <c r="AK196" s="127">
        <f>locallinterp(MIN(AI196,CAP_CB*12),'BBG rates'!$AA$25:$AA$40,'BBG rates'!$AC$25:$AC$40)</f>
        <v>10.916666666666668</v>
      </c>
      <c r="AL196" s="144">
        <f t="shared" si="51"/>
        <v>19.582801838248901</v>
      </c>
      <c r="AM196" s="142">
        <f>(SUMPRODUCT(AL196:AL$381,G196:G$381)+SUMPRODUCT(AL196:AL$381,H196:H$381))/12</f>
        <v>0</v>
      </c>
    </row>
    <row r="197" spans="1:39" x14ac:dyDescent="0.2">
      <c r="A197" s="7">
        <v>176</v>
      </c>
      <c r="B197" s="7">
        <v>88</v>
      </c>
      <c r="C197" s="7">
        <v>44</v>
      </c>
      <c r="D197" s="12">
        <f t="shared" si="43"/>
        <v>14.666666666666666</v>
      </c>
      <c r="E197" s="29">
        <f t="shared" si="59"/>
        <v>0</v>
      </c>
      <c r="F197" s="2">
        <f t="shared" si="44"/>
        <v>0</v>
      </c>
      <c r="G197" s="2">
        <f t="shared" si="52"/>
        <v>0</v>
      </c>
      <c r="H197" s="2">
        <f t="shared" si="53"/>
        <v>0</v>
      </c>
      <c r="I197" s="2">
        <f t="shared" si="42"/>
        <v>0</v>
      </c>
      <c r="J197" s="2">
        <f t="shared" si="60"/>
        <v>0</v>
      </c>
      <c r="K197" s="2">
        <f t="shared" si="45"/>
        <v>0</v>
      </c>
      <c r="L197" s="2">
        <f t="shared" si="45"/>
        <v>0</v>
      </c>
      <c r="M197" s="2"/>
      <c r="N197" s="28">
        <f t="shared" si="61"/>
        <v>0</v>
      </c>
      <c r="O197" s="2">
        <f t="shared" si="54"/>
        <v>0</v>
      </c>
      <c r="P197" s="2">
        <f t="shared" si="55"/>
        <v>0</v>
      </c>
      <c r="R197">
        <f t="shared" si="56"/>
        <v>176</v>
      </c>
      <c r="S197" s="89">
        <f t="shared" si="46"/>
        <v>0</v>
      </c>
      <c r="T197" s="89">
        <f>IF(AND(S197=0,S196&gt;0),SUM($G197:$H$381),S197)</f>
        <v>0</v>
      </c>
      <c r="U197" s="82">
        <f>SUM(T197:T$381)</f>
        <v>0</v>
      </c>
      <c r="V197" s="68">
        <f>localspline(R197,'BBG rates'!$G$10:$G$27,'BBG rates'!$K$10:$K$27)</f>
        <v>1.0022140386952754</v>
      </c>
      <c r="W197" s="68">
        <f>locallinterp(R197,'BBG rates'!$G$10:$G$27,'BBG rates'!$J$10:$J$27)</f>
        <v>-1.7499999999999998E-2</v>
      </c>
      <c r="X197" s="56">
        <f t="shared" si="57"/>
        <v>-1.7501403802855364E-2</v>
      </c>
      <c r="Y197" s="66">
        <f t="shared" si="47"/>
        <v>0</v>
      </c>
      <c r="Z197" s="72">
        <f t="shared" si="48"/>
        <v>0</v>
      </c>
      <c r="AA197" s="79">
        <f t="shared" si="49"/>
        <v>0</v>
      </c>
      <c r="AB197" s="81">
        <f t="shared" si="58"/>
        <v>0</v>
      </c>
      <c r="AD197" s="95">
        <f>locallinterp(R197,'BBG rates'!$N$10:$N$369,'BBG rates'!$P$10:$P$369)</f>
        <v>14.9234486189682</v>
      </c>
      <c r="AI197" s="185">
        <f t="shared" si="50"/>
        <v>176</v>
      </c>
      <c r="AJ197" s="127">
        <f>locallinterp(MIN(AI197,CAP_Senior*12),'BBG rates'!$X$24:$X$65,'BBG rates'!$Y$24:$Y$65)</f>
        <v>62.003401071282234</v>
      </c>
      <c r="AK197" s="127">
        <f>locallinterp(MIN(AI197,CAP_CB*12),'BBG rates'!$AA$25:$AA$40,'BBG rates'!$AC$25:$AC$40)</f>
        <v>10.933333333333334</v>
      </c>
      <c r="AL197" s="144">
        <f t="shared" si="51"/>
        <v>19.615244848784648</v>
      </c>
      <c r="AM197" s="142">
        <f>(SUMPRODUCT(AL197:AL$381,G197:G$381)+SUMPRODUCT(AL197:AL$381,H197:H$381))/12</f>
        <v>0</v>
      </c>
    </row>
    <row r="198" spans="1:39" x14ac:dyDescent="0.2">
      <c r="A198" s="7">
        <v>177</v>
      </c>
      <c r="B198" s="7">
        <v>88.5</v>
      </c>
      <c r="C198" s="7">
        <v>44.25</v>
      </c>
      <c r="D198" s="12">
        <f t="shared" si="43"/>
        <v>14.75</v>
      </c>
      <c r="E198" s="29">
        <f t="shared" si="59"/>
        <v>0</v>
      </c>
      <c r="F198" s="2">
        <f t="shared" si="44"/>
        <v>0</v>
      </c>
      <c r="G198" s="2">
        <f t="shared" si="52"/>
        <v>0</v>
      </c>
      <c r="H198" s="2">
        <f t="shared" si="53"/>
        <v>0</v>
      </c>
      <c r="I198" s="2">
        <f t="shared" si="42"/>
        <v>0</v>
      </c>
      <c r="J198" s="2">
        <f t="shared" si="60"/>
        <v>0</v>
      </c>
      <c r="K198" s="2">
        <f t="shared" si="45"/>
        <v>0</v>
      </c>
      <c r="L198" s="2">
        <f t="shared" si="45"/>
        <v>0</v>
      </c>
      <c r="M198" s="2"/>
      <c r="N198" s="28">
        <f t="shared" si="61"/>
        <v>0</v>
      </c>
      <c r="O198" s="2">
        <f t="shared" si="54"/>
        <v>0</v>
      </c>
      <c r="P198" s="2">
        <f t="shared" si="55"/>
        <v>0</v>
      </c>
      <c r="R198">
        <f t="shared" si="56"/>
        <v>177</v>
      </c>
      <c r="S198" s="89">
        <f t="shared" si="46"/>
        <v>0</v>
      </c>
      <c r="T198" s="89">
        <f>IF(AND(S198=0,S197&gt;0),SUM($G198:$H$381),S198)</f>
        <v>0</v>
      </c>
      <c r="U198" s="82">
        <f>SUM(T198:T$381)</f>
        <v>0</v>
      </c>
      <c r="V198" s="68">
        <f>localspline(R198,'BBG rates'!$G$10:$G$27,'BBG rates'!$K$10:$K$27)</f>
        <v>1.0018327012415078</v>
      </c>
      <c r="W198" s="68">
        <f>locallinterp(R198,'BBG rates'!$G$10:$G$27,'BBG rates'!$J$10:$J$27)</f>
        <v>-1.4249999999999999E-2</v>
      </c>
      <c r="X198" s="56">
        <f t="shared" si="57"/>
        <v>-1.4250930787840232E-2</v>
      </c>
      <c r="Y198" s="66">
        <f t="shared" si="47"/>
        <v>0</v>
      </c>
      <c r="Z198" s="72">
        <f t="shared" si="48"/>
        <v>0</v>
      </c>
      <c r="AA198" s="79">
        <f t="shared" si="49"/>
        <v>0</v>
      </c>
      <c r="AB198" s="81">
        <f t="shared" si="58"/>
        <v>0</v>
      </c>
      <c r="AD198" s="95">
        <f>locallinterp(R198,'BBG rates'!$N$10:$N$369,'BBG rates'!$P$10:$P$369)</f>
        <v>15.006934677404992</v>
      </c>
      <c r="AI198" s="185">
        <f t="shared" si="50"/>
        <v>177</v>
      </c>
      <c r="AJ198" s="127">
        <f>locallinterp(MIN(AI198,CAP_Senior*12),'BBG rates'!$X$24:$X$65,'BBG rates'!$Y$24:$Y$65)</f>
        <v>62.112869760708193</v>
      </c>
      <c r="AK198" s="127">
        <f>locallinterp(MIN(AI198,CAP_CB*12),'BBG rates'!$AA$25:$AA$40,'BBG rates'!$AC$25:$AC$40)</f>
        <v>10.95</v>
      </c>
      <c r="AL198" s="144">
        <f t="shared" si="51"/>
        <v>19.647687859320392</v>
      </c>
      <c r="AM198" s="142">
        <f>(SUMPRODUCT(AL198:AL$381,G198:G$381)+SUMPRODUCT(AL198:AL$381,H198:H$381))/12</f>
        <v>0</v>
      </c>
    </row>
    <row r="199" spans="1:39" x14ac:dyDescent="0.2">
      <c r="A199" s="7">
        <v>178</v>
      </c>
      <c r="B199" s="7">
        <v>89</v>
      </c>
      <c r="C199" s="7">
        <v>44.5</v>
      </c>
      <c r="D199" s="12">
        <f t="shared" si="43"/>
        <v>14.833333333333334</v>
      </c>
      <c r="E199" s="29">
        <f t="shared" si="59"/>
        <v>0</v>
      </c>
      <c r="F199" s="2">
        <f t="shared" si="44"/>
        <v>0</v>
      </c>
      <c r="G199" s="2">
        <f t="shared" si="52"/>
        <v>0</v>
      </c>
      <c r="H199" s="2">
        <f t="shared" si="53"/>
        <v>0</v>
      </c>
      <c r="I199" s="2">
        <f t="shared" si="42"/>
        <v>0</v>
      </c>
      <c r="J199" s="2">
        <f t="shared" si="60"/>
        <v>0</v>
      </c>
      <c r="K199" s="2">
        <f t="shared" si="45"/>
        <v>0</v>
      </c>
      <c r="L199" s="2">
        <f t="shared" si="45"/>
        <v>0</v>
      </c>
      <c r="M199" s="2"/>
      <c r="N199" s="28">
        <f t="shared" si="61"/>
        <v>0</v>
      </c>
      <c r="O199" s="2">
        <f t="shared" si="54"/>
        <v>0</v>
      </c>
      <c r="P199" s="2">
        <f t="shared" si="55"/>
        <v>0</v>
      </c>
      <c r="R199">
        <f t="shared" si="56"/>
        <v>178</v>
      </c>
      <c r="S199" s="89">
        <f t="shared" si="46"/>
        <v>0</v>
      </c>
      <c r="T199" s="89">
        <f>IF(AND(S199=0,S198&gt;0),SUM($G199:$H$381),S199)</f>
        <v>0</v>
      </c>
      <c r="U199" s="82">
        <f>SUM(T199:T$381)</f>
        <v>0</v>
      </c>
      <c r="V199" s="68">
        <f>localspline(R199,'BBG rates'!$G$10:$G$27,'BBG rates'!$K$10:$K$27)</f>
        <v>1.0014525360741062</v>
      </c>
      <c r="W199" s="68">
        <f>locallinterp(R199,'BBG rates'!$G$10:$G$27,'BBG rates'!$J$10:$J$27)</f>
        <v>-1.0999999999999999E-2</v>
      </c>
      <c r="X199" s="56">
        <f t="shared" si="57"/>
        <v>-1.1000554622286884E-2</v>
      </c>
      <c r="Y199" s="66">
        <f t="shared" si="47"/>
        <v>0</v>
      </c>
      <c r="Z199" s="72">
        <f t="shared" si="48"/>
        <v>0</v>
      </c>
      <c r="AA199" s="79">
        <f t="shared" si="49"/>
        <v>0</v>
      </c>
      <c r="AB199" s="81">
        <f t="shared" si="58"/>
        <v>0</v>
      </c>
      <c r="AD199" s="95">
        <f>locallinterp(R199,'BBG rates'!$N$10:$N$369,'BBG rates'!$P$10:$P$369)</f>
        <v>15.090389055411167</v>
      </c>
      <c r="AI199" s="185">
        <f t="shared" si="50"/>
        <v>178</v>
      </c>
      <c r="AJ199" s="127">
        <f>locallinterp(MIN(AI199,CAP_Senior*12),'BBG rates'!$X$24:$X$65,'BBG rates'!$Y$24:$Y$65)</f>
        <v>62.22233845013416</v>
      </c>
      <c r="AK199" s="127">
        <f>locallinterp(MIN(AI199,CAP_CB*12),'BBG rates'!$AA$25:$AA$40,'BBG rates'!$AC$25:$AC$40)</f>
        <v>10.966666666666667</v>
      </c>
      <c r="AL199" s="144">
        <f t="shared" si="51"/>
        <v>19.680130869856143</v>
      </c>
      <c r="AM199" s="142">
        <f>(SUMPRODUCT(AL199:AL$381,G199:G$381)+SUMPRODUCT(AL199:AL$381,H199:H$381))/12</f>
        <v>0</v>
      </c>
    </row>
    <row r="200" spans="1:39" x14ac:dyDescent="0.2">
      <c r="A200" s="7">
        <v>179</v>
      </c>
      <c r="B200" s="7">
        <v>89.5</v>
      </c>
      <c r="C200" s="7">
        <v>44.75</v>
      </c>
      <c r="D200" s="12">
        <f t="shared" si="43"/>
        <v>14.916666666666666</v>
      </c>
      <c r="E200" s="29">
        <f t="shared" si="59"/>
        <v>0</v>
      </c>
      <c r="F200" s="2">
        <f t="shared" si="44"/>
        <v>0</v>
      </c>
      <c r="G200" s="2">
        <f t="shared" si="52"/>
        <v>0</v>
      </c>
      <c r="H200" s="2">
        <f t="shared" si="53"/>
        <v>0</v>
      </c>
      <c r="I200" s="2">
        <f t="shared" si="42"/>
        <v>0</v>
      </c>
      <c r="J200" s="2">
        <f t="shared" si="60"/>
        <v>0</v>
      </c>
      <c r="K200" s="2">
        <f t="shared" si="45"/>
        <v>0</v>
      </c>
      <c r="L200" s="2">
        <f t="shared" si="45"/>
        <v>0</v>
      </c>
      <c r="M200" s="2"/>
      <c r="N200" s="28">
        <f t="shared" si="61"/>
        <v>0</v>
      </c>
      <c r="O200" s="2">
        <f t="shared" si="54"/>
        <v>0</v>
      </c>
      <c r="P200" s="2">
        <f t="shared" si="55"/>
        <v>0</v>
      </c>
      <c r="R200">
        <f t="shared" si="56"/>
        <v>179</v>
      </c>
      <c r="S200" s="89">
        <f t="shared" si="46"/>
        <v>0</v>
      </c>
      <c r="T200" s="89">
        <f>IF(AND(S200=0,S199&gt;0),SUM($G200:$H$381),S200)</f>
        <v>0</v>
      </c>
      <c r="U200" s="82">
        <f>SUM(T200:T$381)</f>
        <v>0</v>
      </c>
      <c r="V200" s="68">
        <f>localspline(R200,'BBG rates'!$G$10:$G$27,'BBG rates'!$K$10:$K$27)</f>
        <v>1.0010735407590026</v>
      </c>
      <c r="W200" s="68">
        <f>locallinterp(R200,'BBG rates'!$G$10:$G$27,'BBG rates'!$J$10:$J$27)</f>
        <v>-7.7499999999999999E-3</v>
      </c>
      <c r="X200" s="56">
        <f t="shared" si="57"/>
        <v>-7.7502753000668889E-3</v>
      </c>
      <c r="Y200" s="66">
        <f t="shared" si="47"/>
        <v>0</v>
      </c>
      <c r="Z200" s="72">
        <f t="shared" si="48"/>
        <v>0</v>
      </c>
      <c r="AA200" s="79">
        <f t="shared" si="49"/>
        <v>0</v>
      </c>
      <c r="AB200" s="81">
        <f t="shared" si="58"/>
        <v>0</v>
      </c>
      <c r="AD200" s="95">
        <f>locallinterp(R200,'BBG rates'!$N$10:$N$369,'BBG rates'!$P$10:$P$369)</f>
        <v>15.173811850474417</v>
      </c>
      <c r="AI200" s="185">
        <f t="shared" si="50"/>
        <v>179</v>
      </c>
      <c r="AJ200" s="127">
        <f>locallinterp(MIN(AI200,CAP_Senior*12),'BBG rates'!$X$24:$X$65,'BBG rates'!$Y$24:$Y$65)</f>
        <v>62.331807139560127</v>
      </c>
      <c r="AK200" s="127">
        <f>locallinterp(MIN(AI200,CAP_CB*12),'BBG rates'!$AA$25:$AA$40,'BBG rates'!$AC$25:$AC$40)</f>
        <v>10.983333333333334</v>
      </c>
      <c r="AL200" s="144">
        <f t="shared" si="51"/>
        <v>19.712573880391886</v>
      </c>
      <c r="AM200" s="142">
        <f>(SUMPRODUCT(AL200:AL$381,G200:G$381)+SUMPRODUCT(AL200:AL$381,H200:H$381))/12</f>
        <v>0</v>
      </c>
    </row>
    <row r="201" spans="1:39" x14ac:dyDescent="0.2">
      <c r="A201" s="7">
        <v>180</v>
      </c>
      <c r="B201" s="7">
        <v>90</v>
      </c>
      <c r="C201" s="7">
        <v>45</v>
      </c>
      <c r="D201" s="12">
        <f t="shared" si="43"/>
        <v>15</v>
      </c>
      <c r="E201" s="29">
        <f t="shared" si="59"/>
        <v>0</v>
      </c>
      <c r="F201" s="2">
        <f t="shared" si="44"/>
        <v>0</v>
      </c>
      <c r="G201" s="2">
        <f t="shared" si="52"/>
        <v>0</v>
      </c>
      <c r="H201" s="2">
        <f t="shared" si="53"/>
        <v>0</v>
      </c>
      <c r="I201" s="2">
        <f t="shared" si="42"/>
        <v>0</v>
      </c>
      <c r="J201" s="2">
        <f t="shared" si="60"/>
        <v>0</v>
      </c>
      <c r="K201" s="2">
        <f t="shared" si="45"/>
        <v>0</v>
      </c>
      <c r="L201" s="2">
        <f t="shared" si="45"/>
        <v>0</v>
      </c>
      <c r="M201" s="2"/>
      <c r="N201" s="28">
        <f t="shared" si="61"/>
        <v>0</v>
      </c>
      <c r="O201" s="2">
        <f t="shared" si="54"/>
        <v>0</v>
      </c>
      <c r="P201" s="2">
        <f t="shared" si="55"/>
        <v>0</v>
      </c>
      <c r="R201">
        <f t="shared" si="56"/>
        <v>180</v>
      </c>
      <c r="S201" s="89">
        <f t="shared" si="46"/>
        <v>0</v>
      </c>
      <c r="T201" s="89">
        <f>IF(AND(S201=0,S200&gt;0),SUM($G201:$H$381),S201)</f>
        <v>0</v>
      </c>
      <c r="U201" s="82">
        <f>SUM(T201:T$381)</f>
        <v>0</v>
      </c>
      <c r="V201" s="68">
        <f>localspline(R201,'BBG rates'!$G$10:$G$27,'BBG rates'!$K$10:$K$27)</f>
        <v>1.0006957054138184</v>
      </c>
      <c r="W201" s="68">
        <f>locallinterp(R201,'BBG rates'!$G$10:$G$27,'BBG rates'!$J$10:$J$27)</f>
        <v>-4.4999999999999997E-3</v>
      </c>
      <c r="X201" s="56">
        <f t="shared" si="57"/>
        <v>-4.5000928151850417E-3</v>
      </c>
      <c r="Y201" s="66">
        <f t="shared" si="47"/>
        <v>0</v>
      </c>
      <c r="Z201" s="72">
        <f t="shared" si="48"/>
        <v>0</v>
      </c>
      <c r="AA201" s="79">
        <f t="shared" si="49"/>
        <v>0</v>
      </c>
      <c r="AB201" s="81">
        <f t="shared" si="58"/>
        <v>0</v>
      </c>
      <c r="AD201" s="95">
        <f>locallinterp(R201,'BBG rates'!$N$10:$N$369,'BBG rates'!$P$10:$P$369)</f>
        <v>15.257203159258902</v>
      </c>
      <c r="AI201" s="185">
        <f t="shared" si="50"/>
        <v>180</v>
      </c>
      <c r="AJ201" s="127">
        <f>locallinterp(MIN(AI201,CAP_Senior*12),'BBG rates'!$X$24:$X$65,'BBG rates'!$Y$24:$Y$65)</f>
        <v>62.441275828986086</v>
      </c>
      <c r="AK201" s="127">
        <f>locallinterp(MIN(AI201,CAP_CB*12),'BBG rates'!$AA$25:$AA$40,'BBG rates'!$AC$25:$AC$40)</f>
        <v>11</v>
      </c>
      <c r="AL201" s="144">
        <f t="shared" si="51"/>
        <v>19.745016890927634</v>
      </c>
      <c r="AM201" s="142">
        <f>(SUMPRODUCT(AL201:AL$381,G201:G$381)+SUMPRODUCT(AL201:AL$381,H201:H$381))/12</f>
        <v>0</v>
      </c>
    </row>
    <row r="202" spans="1:39" x14ac:dyDescent="0.2">
      <c r="A202" s="7">
        <v>181</v>
      </c>
      <c r="B202" s="7">
        <v>90.5</v>
      </c>
      <c r="C202" s="7">
        <v>45.25</v>
      </c>
      <c r="D202" s="12">
        <f t="shared" si="43"/>
        <v>15.083333333333334</v>
      </c>
      <c r="E202" s="29">
        <f>IF($A202&lt;=$I$8,E201-G202-H202,0)</f>
        <v>0</v>
      </c>
      <c r="F202" s="2">
        <f t="shared" si="44"/>
        <v>0</v>
      </c>
      <c r="G202" s="2">
        <f t="shared" si="52"/>
        <v>0</v>
      </c>
      <c r="H202" s="2">
        <f t="shared" si="53"/>
        <v>0</v>
      </c>
      <c r="I202" s="2">
        <f t="shared" ref="I202:I265" si="62">SUM(F202:H202)</f>
        <v>0</v>
      </c>
      <c r="J202" s="2">
        <f t="shared" si="60"/>
        <v>0</v>
      </c>
      <c r="K202" s="2">
        <f t="shared" si="45"/>
        <v>0</v>
      </c>
      <c r="L202" s="2">
        <f t="shared" si="45"/>
        <v>0</v>
      </c>
      <c r="M202" s="2"/>
      <c r="N202" s="28">
        <f t="shared" si="61"/>
        <v>0</v>
      </c>
      <c r="O202" s="2">
        <f t="shared" si="54"/>
        <v>0</v>
      </c>
      <c r="P202" s="2">
        <f t="shared" si="55"/>
        <v>0</v>
      </c>
      <c r="R202">
        <f t="shared" si="56"/>
        <v>181</v>
      </c>
      <c r="S202" s="89">
        <f t="shared" si="46"/>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7"/>
        <v>-2.8583707802010139E-3</v>
      </c>
      <c r="Y202" s="66">
        <f t="shared" si="47"/>
        <v>0</v>
      </c>
      <c r="Z202" s="72">
        <f t="shared" si="48"/>
        <v>0</v>
      </c>
      <c r="AA202" s="79">
        <f t="shared" si="49"/>
        <v>0</v>
      </c>
      <c r="AB202" s="81">
        <f t="shared" si="58"/>
        <v>0</v>
      </c>
      <c r="AD202" s="95">
        <f>locallinterp(R202,'BBG rates'!$N$10:$N$369,'BBG rates'!$P$10:$P$369)</f>
        <v>15.340563077127603</v>
      </c>
      <c r="AI202" s="185">
        <f t="shared" si="50"/>
        <v>181</v>
      </c>
      <c r="AJ202" s="127">
        <f>locallinterp(MIN(AI202,CAP_Senior*12),'BBG rates'!$X$24:$X$65,'BBG rates'!$Y$24:$Y$65)</f>
        <v>62.543676949191031</v>
      </c>
      <c r="AK202" s="127">
        <f>locallinterp(MIN(AI202,CAP_CB*12),'BBG rates'!$AA$25:$AA$40,'BBG rates'!$AC$25:$AC$40)</f>
        <v>11</v>
      </c>
      <c r="AL202" s="144">
        <f t="shared" si="51"/>
        <v>19.762425081362473</v>
      </c>
      <c r="AM202" s="142">
        <f>(SUMPRODUCT(AL202:AL$381,G202:G$381)+SUMPRODUCT(AL202:AL$381,H202:H$381))/12</f>
        <v>0</v>
      </c>
    </row>
    <row r="203" spans="1:39" x14ac:dyDescent="0.2">
      <c r="A203" s="7">
        <v>182</v>
      </c>
      <c r="B203" s="7">
        <v>91</v>
      </c>
      <c r="C203" s="7">
        <v>45.5</v>
      </c>
      <c r="D203" s="12">
        <f t="shared" si="43"/>
        <v>15.166666666666666</v>
      </c>
      <c r="E203" s="29">
        <f t="shared" ref="E203:E266" si="63">IF($A203&lt;=$I$8,E202-G203-H203,0)</f>
        <v>0</v>
      </c>
      <c r="F203" s="2">
        <f t="shared" si="44"/>
        <v>0</v>
      </c>
      <c r="G203" s="2">
        <f t="shared" si="52"/>
        <v>0</v>
      </c>
      <c r="H203" s="2">
        <f t="shared" si="53"/>
        <v>0</v>
      </c>
      <c r="I203" s="2">
        <f t="shared" si="62"/>
        <v>0</v>
      </c>
      <c r="J203" s="2">
        <f t="shared" si="60"/>
        <v>0</v>
      </c>
      <c r="K203" s="2">
        <f t="shared" si="45"/>
        <v>0</v>
      </c>
      <c r="L203" s="2">
        <f t="shared" si="45"/>
        <v>0</v>
      </c>
      <c r="M203" s="2"/>
      <c r="N203" s="28">
        <f t="shared" si="61"/>
        <v>0</v>
      </c>
      <c r="O203" s="2">
        <f t="shared" si="54"/>
        <v>0</v>
      </c>
      <c r="P203" s="2">
        <f t="shared" si="55"/>
        <v>0</v>
      </c>
      <c r="R203">
        <f t="shared" si="56"/>
        <v>182</v>
      </c>
      <c r="S203" s="89">
        <f t="shared" si="46"/>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7"/>
        <v>-1.2166734513208155E-3</v>
      </c>
      <c r="Y203" s="66">
        <f t="shared" si="47"/>
        <v>0</v>
      </c>
      <c r="Z203" s="72">
        <f t="shared" si="48"/>
        <v>0</v>
      </c>
      <c r="AA203" s="79">
        <f t="shared" si="49"/>
        <v>0</v>
      </c>
      <c r="AB203" s="81">
        <f t="shared" si="58"/>
        <v>0</v>
      </c>
      <c r="AD203" s="95">
        <f>locallinterp(R203,'BBG rates'!$N$10:$N$369,'BBG rates'!$P$10:$P$369)</f>
        <v>15.423891701451685</v>
      </c>
      <c r="AI203" s="185">
        <f t="shared" si="50"/>
        <v>182</v>
      </c>
      <c r="AJ203" s="127">
        <f>locallinterp(MIN(AI203,CAP_Senior*12),'BBG rates'!$X$24:$X$65,'BBG rates'!$Y$24:$Y$65)</f>
        <v>62.646078069395976</v>
      </c>
      <c r="AK203" s="127">
        <f>locallinterp(MIN(AI203,CAP_CB*12),'BBG rates'!$AA$25:$AA$40,'BBG rates'!$AC$25:$AC$40)</f>
        <v>11</v>
      </c>
      <c r="AL203" s="144">
        <f t="shared" si="51"/>
        <v>19.779833271797315</v>
      </c>
      <c r="AM203" s="142">
        <f>(SUMPRODUCT(AL203:AL$381,G203:G$381)+SUMPRODUCT(AL203:AL$381,H203:H$381))/12</f>
        <v>0</v>
      </c>
    </row>
    <row r="204" spans="1:39" x14ac:dyDescent="0.2">
      <c r="A204" s="7">
        <v>183</v>
      </c>
      <c r="B204" s="7">
        <v>91.5</v>
      </c>
      <c r="C204" s="7">
        <v>45.75</v>
      </c>
      <c r="D204" s="12">
        <f t="shared" si="43"/>
        <v>15.25</v>
      </c>
      <c r="E204" s="29">
        <f t="shared" si="63"/>
        <v>0</v>
      </c>
      <c r="F204" s="2">
        <f t="shared" si="44"/>
        <v>0</v>
      </c>
      <c r="G204" s="2">
        <f t="shared" si="52"/>
        <v>0</v>
      </c>
      <c r="H204" s="2">
        <f t="shared" si="53"/>
        <v>0</v>
      </c>
      <c r="I204" s="2">
        <f t="shared" si="62"/>
        <v>0</v>
      </c>
      <c r="J204" s="2">
        <f t="shared" si="60"/>
        <v>0</v>
      </c>
      <c r="K204" s="2">
        <f t="shared" si="45"/>
        <v>0</v>
      </c>
      <c r="L204" s="2">
        <f t="shared" si="45"/>
        <v>0</v>
      </c>
      <c r="M204" s="2"/>
      <c r="N204" s="28">
        <f t="shared" si="61"/>
        <v>0</v>
      </c>
      <c r="O204" s="2">
        <f t="shared" si="54"/>
        <v>0</v>
      </c>
      <c r="P204" s="2">
        <f t="shared" si="55"/>
        <v>0</v>
      </c>
      <c r="R204">
        <f t="shared" si="56"/>
        <v>183</v>
      </c>
      <c r="S204" s="89">
        <f t="shared" si="46"/>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7"/>
        <v>4.2499917212168725E-4</v>
      </c>
      <c r="Y204" s="66">
        <f t="shared" si="47"/>
        <v>0</v>
      </c>
      <c r="Z204" s="72">
        <f t="shared" si="48"/>
        <v>0</v>
      </c>
      <c r="AA204" s="79">
        <f t="shared" si="49"/>
        <v>0</v>
      </c>
      <c r="AB204" s="81">
        <f t="shared" si="58"/>
        <v>0</v>
      </c>
      <c r="AD204" s="95">
        <f>locallinterp(R204,'BBG rates'!$N$10:$N$369,'BBG rates'!$P$10:$P$369)</f>
        <v>15.507189130996757</v>
      </c>
      <c r="AI204" s="185">
        <f t="shared" si="50"/>
        <v>183</v>
      </c>
      <c r="AJ204" s="127">
        <f>locallinterp(MIN(AI204,CAP_Senior*12),'BBG rates'!$X$24:$X$65,'BBG rates'!$Y$24:$Y$65)</f>
        <v>62.748479189600928</v>
      </c>
      <c r="AK204" s="127">
        <f>locallinterp(MIN(AI204,CAP_CB*12),'BBG rates'!$AA$25:$AA$40,'BBG rates'!$AC$25:$AC$40)</f>
        <v>11</v>
      </c>
      <c r="AL204" s="144">
        <f t="shared" si="51"/>
        <v>19.797241462232158</v>
      </c>
      <c r="AM204" s="142">
        <f>(SUMPRODUCT(AL204:AL$381,G204:G$381)+SUMPRODUCT(AL204:AL$381,H204:H$381))/12</f>
        <v>0</v>
      </c>
    </row>
    <row r="205" spans="1:39" x14ac:dyDescent="0.2">
      <c r="A205" s="7">
        <v>184</v>
      </c>
      <c r="B205" s="7">
        <v>92</v>
      </c>
      <c r="C205" s="7">
        <v>46</v>
      </c>
      <c r="D205" s="12">
        <f t="shared" si="43"/>
        <v>15.333333333333334</v>
      </c>
      <c r="E205" s="29">
        <f t="shared" si="63"/>
        <v>0</v>
      </c>
      <c r="F205" s="2">
        <f t="shared" si="44"/>
        <v>0</v>
      </c>
      <c r="G205" s="2">
        <f t="shared" si="52"/>
        <v>0</v>
      </c>
      <c r="H205" s="2">
        <f t="shared" si="53"/>
        <v>0</v>
      </c>
      <c r="I205" s="2">
        <f t="shared" si="62"/>
        <v>0</v>
      </c>
      <c r="J205" s="2">
        <f t="shared" si="60"/>
        <v>0</v>
      </c>
      <c r="K205" s="2">
        <f t="shared" si="45"/>
        <v>0</v>
      </c>
      <c r="L205" s="2">
        <f t="shared" si="45"/>
        <v>0</v>
      </c>
      <c r="M205" s="2"/>
      <c r="N205" s="28">
        <f t="shared" si="61"/>
        <v>0</v>
      </c>
      <c r="O205" s="2">
        <f t="shared" si="54"/>
        <v>0</v>
      </c>
      <c r="P205" s="2">
        <f t="shared" si="55"/>
        <v>0</v>
      </c>
      <c r="R205">
        <f t="shared" si="56"/>
        <v>184</v>
      </c>
      <c r="S205" s="89">
        <f t="shared" si="46"/>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7"/>
        <v>2.0666470910590817E-3</v>
      </c>
      <c r="Y205" s="66">
        <f t="shared" si="47"/>
        <v>0</v>
      </c>
      <c r="Z205" s="72">
        <f t="shared" si="48"/>
        <v>0</v>
      </c>
      <c r="AA205" s="79">
        <f t="shared" si="49"/>
        <v>0</v>
      </c>
      <c r="AB205" s="81">
        <f t="shared" si="58"/>
        <v>0</v>
      </c>
      <c r="AD205" s="95">
        <f>locallinterp(R205,'BBG rates'!$N$10:$N$369,'BBG rates'!$P$10:$P$369)</f>
        <v>15.590455470870692</v>
      </c>
      <c r="AI205" s="185">
        <f t="shared" si="50"/>
        <v>184</v>
      </c>
      <c r="AJ205" s="127">
        <f>locallinterp(MIN(AI205,CAP_Senior*12),'BBG rates'!$X$24:$X$65,'BBG rates'!$Y$24:$Y$65)</f>
        <v>62.850880309805873</v>
      </c>
      <c r="AK205" s="127">
        <f>locallinterp(MIN(AI205,CAP_CB*12),'BBG rates'!$AA$25:$AA$40,'BBG rates'!$AC$25:$AC$40)</f>
        <v>11</v>
      </c>
      <c r="AL205" s="144">
        <f t="shared" si="51"/>
        <v>19.814649652667001</v>
      </c>
      <c r="AM205" s="142">
        <f>(SUMPRODUCT(AL205:AL$381,G205:G$381)+SUMPRODUCT(AL205:AL$381,H205:H$381))/12</f>
        <v>0</v>
      </c>
    </row>
    <row r="206" spans="1:39" x14ac:dyDescent="0.2">
      <c r="A206" s="7">
        <v>185</v>
      </c>
      <c r="B206" s="7">
        <v>92.5</v>
      </c>
      <c r="C206" s="7">
        <v>46.25</v>
      </c>
      <c r="D206" s="12">
        <f t="shared" si="43"/>
        <v>15.416666666666666</v>
      </c>
      <c r="E206" s="29">
        <f t="shared" si="63"/>
        <v>0</v>
      </c>
      <c r="F206" s="2">
        <f t="shared" si="44"/>
        <v>0</v>
      </c>
      <c r="G206" s="2">
        <f t="shared" si="52"/>
        <v>0</v>
      </c>
      <c r="H206" s="2">
        <f t="shared" si="53"/>
        <v>0</v>
      </c>
      <c r="I206" s="2">
        <f t="shared" si="62"/>
        <v>0</v>
      </c>
      <c r="J206" s="2">
        <f t="shared" si="60"/>
        <v>0</v>
      </c>
      <c r="K206" s="2">
        <f t="shared" si="45"/>
        <v>0</v>
      </c>
      <c r="L206" s="2">
        <f t="shared" si="45"/>
        <v>0</v>
      </c>
      <c r="M206" s="2"/>
      <c r="N206" s="28">
        <f t="shared" si="61"/>
        <v>0</v>
      </c>
      <c r="O206" s="2">
        <f t="shared" si="54"/>
        <v>0</v>
      </c>
      <c r="P206" s="2">
        <f t="shared" si="55"/>
        <v>0</v>
      </c>
      <c r="R206">
        <f t="shared" si="56"/>
        <v>185</v>
      </c>
      <c r="S206" s="89">
        <f t="shared" si="46"/>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7"/>
        <v>3.708270306024275E-3</v>
      </c>
      <c r="Y206" s="66">
        <f t="shared" si="47"/>
        <v>0</v>
      </c>
      <c r="Z206" s="72">
        <f t="shared" si="48"/>
        <v>0</v>
      </c>
      <c r="AA206" s="79">
        <f t="shared" si="49"/>
        <v>0</v>
      </c>
      <c r="AB206" s="81">
        <f t="shared" si="58"/>
        <v>0</v>
      </c>
      <c r="AD206" s="95">
        <f>locallinterp(R206,'BBG rates'!$N$10:$N$369,'BBG rates'!$P$10:$P$369)</f>
        <v>15.673690817628989</v>
      </c>
      <c r="AI206" s="185">
        <f t="shared" si="50"/>
        <v>185</v>
      </c>
      <c r="AJ206" s="127">
        <f>locallinterp(MIN(AI206,CAP_Senior*12),'BBG rates'!$X$24:$X$65,'BBG rates'!$Y$24:$Y$65)</f>
        <v>62.953281430010819</v>
      </c>
      <c r="AK206" s="127">
        <f>locallinterp(MIN(AI206,CAP_CB*12),'BBG rates'!$AA$25:$AA$40,'BBG rates'!$AC$25:$AC$40)</f>
        <v>11</v>
      </c>
      <c r="AL206" s="144">
        <f t="shared" si="51"/>
        <v>19.83205784310184</v>
      </c>
      <c r="AM206" s="142">
        <f>(SUMPRODUCT(AL206:AL$381,G206:G$381)+SUMPRODUCT(AL206:AL$381,H206:H$381))/12</f>
        <v>0</v>
      </c>
    </row>
    <row r="207" spans="1:39" x14ac:dyDescent="0.2">
      <c r="A207" s="7">
        <v>186</v>
      </c>
      <c r="B207" s="7">
        <v>93</v>
      </c>
      <c r="C207" s="7">
        <v>46.5</v>
      </c>
      <c r="D207" s="12">
        <f t="shared" si="43"/>
        <v>15.5</v>
      </c>
      <c r="E207" s="29">
        <f t="shared" si="63"/>
        <v>0</v>
      </c>
      <c r="F207" s="2">
        <f t="shared" si="44"/>
        <v>0</v>
      </c>
      <c r="G207" s="2">
        <f t="shared" si="52"/>
        <v>0</v>
      </c>
      <c r="H207" s="2">
        <f t="shared" si="53"/>
        <v>0</v>
      </c>
      <c r="I207" s="2">
        <f t="shared" si="62"/>
        <v>0</v>
      </c>
      <c r="J207" s="2">
        <f t="shared" si="60"/>
        <v>0</v>
      </c>
      <c r="K207" s="2">
        <f t="shared" si="45"/>
        <v>0</v>
      </c>
      <c r="L207" s="2">
        <f t="shared" si="45"/>
        <v>0</v>
      </c>
      <c r="M207" s="2"/>
      <c r="N207" s="28">
        <f t="shared" si="61"/>
        <v>0</v>
      </c>
      <c r="O207" s="2">
        <f t="shared" si="54"/>
        <v>0</v>
      </c>
      <c r="P207" s="2">
        <f t="shared" si="55"/>
        <v>0</v>
      </c>
      <c r="R207">
        <f t="shared" si="56"/>
        <v>186</v>
      </c>
      <c r="S207" s="89">
        <f t="shared" si="46"/>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7"/>
        <v>5.3498688180830811E-3</v>
      </c>
      <c r="Y207" s="66">
        <f t="shared" si="47"/>
        <v>0</v>
      </c>
      <c r="Z207" s="72">
        <f t="shared" si="48"/>
        <v>0</v>
      </c>
      <c r="AA207" s="79">
        <f t="shared" si="49"/>
        <v>0</v>
      </c>
      <c r="AB207" s="81">
        <f t="shared" si="58"/>
        <v>0</v>
      </c>
      <c r="AD207" s="95">
        <f>locallinterp(R207,'BBG rates'!$N$10:$N$369,'BBG rates'!$P$10:$P$369)</f>
        <v>15.756895274171031</v>
      </c>
      <c r="AI207" s="185">
        <f t="shared" si="50"/>
        <v>186</v>
      </c>
      <c r="AJ207" s="127">
        <f>locallinterp(MIN(AI207,CAP_Senior*12),'BBG rates'!$X$24:$X$65,'BBG rates'!$Y$24:$Y$65)</f>
        <v>63.055682550215764</v>
      </c>
      <c r="AK207" s="127">
        <f>locallinterp(MIN(AI207,CAP_CB*12),'BBG rates'!$AA$25:$AA$40,'BBG rates'!$AC$25:$AC$40)</f>
        <v>11</v>
      </c>
      <c r="AL207" s="144">
        <f t="shared" si="51"/>
        <v>19.849466033536679</v>
      </c>
      <c r="AM207" s="142">
        <f>(SUMPRODUCT(AL207:AL$381,G207:G$381)+SUMPRODUCT(AL207:AL$381,H207:H$381))/12</f>
        <v>0</v>
      </c>
    </row>
    <row r="208" spans="1:39" x14ac:dyDescent="0.2">
      <c r="A208" s="7">
        <v>187</v>
      </c>
      <c r="B208" s="7">
        <v>93.5</v>
      </c>
      <c r="C208" s="7">
        <v>46.75</v>
      </c>
      <c r="D208" s="12">
        <f t="shared" si="43"/>
        <v>15.583333333333334</v>
      </c>
      <c r="E208" s="29">
        <f t="shared" si="63"/>
        <v>0</v>
      </c>
      <c r="F208" s="2">
        <f t="shared" si="44"/>
        <v>0</v>
      </c>
      <c r="G208" s="2">
        <f t="shared" si="52"/>
        <v>0</v>
      </c>
      <c r="H208" s="2">
        <f t="shared" si="53"/>
        <v>0</v>
      </c>
      <c r="I208" s="2">
        <f t="shared" si="62"/>
        <v>0</v>
      </c>
      <c r="J208" s="2">
        <f t="shared" si="60"/>
        <v>0</v>
      </c>
      <c r="K208" s="2">
        <f t="shared" si="45"/>
        <v>0</v>
      </c>
      <c r="L208" s="2">
        <f t="shared" si="45"/>
        <v>0</v>
      </c>
      <c r="M208" s="2"/>
      <c r="N208" s="28">
        <f t="shared" si="61"/>
        <v>0</v>
      </c>
      <c r="O208" s="2">
        <f t="shared" si="54"/>
        <v>0</v>
      </c>
      <c r="P208" s="2">
        <f t="shared" si="55"/>
        <v>0</v>
      </c>
      <c r="R208">
        <f t="shared" si="56"/>
        <v>187</v>
      </c>
      <c r="S208" s="89">
        <f t="shared" si="46"/>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7"/>
        <v>6.9914426277684072E-3</v>
      </c>
      <c r="Y208" s="66">
        <f t="shared" si="47"/>
        <v>0</v>
      </c>
      <c r="Z208" s="72">
        <f t="shared" si="48"/>
        <v>0</v>
      </c>
      <c r="AA208" s="79">
        <f t="shared" si="49"/>
        <v>0</v>
      </c>
      <c r="AB208" s="81">
        <f t="shared" si="58"/>
        <v>0</v>
      </c>
      <c r="AD208" s="95">
        <f>locallinterp(R208,'BBG rates'!$N$10:$N$369,'BBG rates'!$P$10:$P$369)</f>
        <v>15.840068944788056</v>
      </c>
      <c r="AI208" s="185">
        <f t="shared" si="50"/>
        <v>187</v>
      </c>
      <c r="AJ208" s="127">
        <f>locallinterp(MIN(AI208,CAP_Senior*12),'BBG rates'!$X$24:$X$65,'BBG rates'!$Y$24:$Y$65)</f>
        <v>63.158083670420709</v>
      </c>
      <c r="AK208" s="127">
        <f>locallinterp(MIN(AI208,CAP_CB*12),'BBG rates'!$AA$25:$AA$40,'BBG rates'!$AC$25:$AC$40)</f>
        <v>11</v>
      </c>
      <c r="AL208" s="144">
        <f t="shared" si="51"/>
        <v>19.866874223971521</v>
      </c>
      <c r="AM208" s="142">
        <f>(SUMPRODUCT(AL208:AL$381,G208:G$381)+SUMPRODUCT(AL208:AL$381,H208:H$381))/12</f>
        <v>0</v>
      </c>
    </row>
    <row r="209" spans="1:39" x14ac:dyDescent="0.2">
      <c r="A209" s="7">
        <v>188</v>
      </c>
      <c r="B209" s="7">
        <v>94</v>
      </c>
      <c r="C209" s="7">
        <v>47</v>
      </c>
      <c r="D209" s="12">
        <f t="shared" si="43"/>
        <v>15.666666666666666</v>
      </c>
      <c r="E209" s="29">
        <f t="shared" si="63"/>
        <v>0</v>
      </c>
      <c r="F209" s="2">
        <f t="shared" si="44"/>
        <v>0</v>
      </c>
      <c r="G209" s="2">
        <f t="shared" si="52"/>
        <v>0</v>
      </c>
      <c r="H209" s="2">
        <f t="shared" si="53"/>
        <v>0</v>
      </c>
      <c r="I209" s="2">
        <f t="shared" si="62"/>
        <v>0</v>
      </c>
      <c r="J209" s="2">
        <f t="shared" si="60"/>
        <v>0</v>
      </c>
      <c r="K209" s="2">
        <f t="shared" si="45"/>
        <v>0</v>
      </c>
      <c r="L209" s="2">
        <f t="shared" si="45"/>
        <v>0</v>
      </c>
      <c r="M209" s="2"/>
      <c r="N209" s="28">
        <f t="shared" si="61"/>
        <v>0</v>
      </c>
      <c r="O209" s="2">
        <f t="shared" si="54"/>
        <v>0</v>
      </c>
      <c r="P209" s="2">
        <f t="shared" si="55"/>
        <v>0</v>
      </c>
      <c r="R209">
        <f t="shared" si="56"/>
        <v>188</v>
      </c>
      <c r="S209" s="89">
        <f t="shared" si="46"/>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7"/>
        <v>8.6329917358796138E-3</v>
      </c>
      <c r="Y209" s="66">
        <f t="shared" si="47"/>
        <v>0</v>
      </c>
      <c r="Z209" s="72">
        <f t="shared" si="48"/>
        <v>0</v>
      </c>
      <c r="AA209" s="79">
        <f t="shared" si="49"/>
        <v>0</v>
      </c>
      <c r="AB209" s="81">
        <f t="shared" si="58"/>
        <v>0</v>
      </c>
      <c r="AD209" s="95">
        <f>locallinterp(R209,'BBG rates'!$N$10:$N$369,'BBG rates'!$P$10:$P$369)</f>
        <v>15.923211940114877</v>
      </c>
      <c r="AI209" s="185">
        <f t="shared" si="50"/>
        <v>188</v>
      </c>
      <c r="AJ209" s="127">
        <f>locallinterp(MIN(AI209,CAP_Senior*12),'BBG rates'!$X$24:$X$65,'BBG rates'!$Y$24:$Y$65)</f>
        <v>63.260484790625654</v>
      </c>
      <c r="AK209" s="127">
        <f>locallinterp(MIN(AI209,CAP_CB*12),'BBG rates'!$AA$25:$AA$40,'BBG rates'!$AC$25:$AC$40)</f>
        <v>11</v>
      </c>
      <c r="AL209" s="144">
        <f t="shared" si="51"/>
        <v>19.884282414406361</v>
      </c>
      <c r="AM209" s="142">
        <f>(SUMPRODUCT(AL209:AL$381,G209:G$381)+SUMPRODUCT(AL209:AL$381,H209:H$381))/12</f>
        <v>0</v>
      </c>
    </row>
    <row r="210" spans="1:39" x14ac:dyDescent="0.2">
      <c r="A210" s="7">
        <v>189</v>
      </c>
      <c r="B210" s="7">
        <v>94.5</v>
      </c>
      <c r="C210" s="7">
        <v>47.25</v>
      </c>
      <c r="D210" s="12">
        <f t="shared" si="43"/>
        <v>15.75</v>
      </c>
      <c r="E210" s="29">
        <f t="shared" si="63"/>
        <v>0</v>
      </c>
      <c r="F210" s="2">
        <f t="shared" si="44"/>
        <v>0</v>
      </c>
      <c r="G210" s="2">
        <f t="shared" si="52"/>
        <v>0</v>
      </c>
      <c r="H210" s="2">
        <f t="shared" si="53"/>
        <v>0</v>
      </c>
      <c r="I210" s="2">
        <f t="shared" si="62"/>
        <v>0</v>
      </c>
      <c r="J210" s="2">
        <f t="shared" si="60"/>
        <v>0</v>
      </c>
      <c r="K210" s="2">
        <f t="shared" si="45"/>
        <v>0</v>
      </c>
      <c r="L210" s="2">
        <f t="shared" si="45"/>
        <v>0</v>
      </c>
      <c r="M210" s="2"/>
      <c r="N210" s="28">
        <f t="shared" si="61"/>
        <v>0</v>
      </c>
      <c r="O210" s="2">
        <f t="shared" si="54"/>
        <v>0</v>
      </c>
      <c r="P210" s="2">
        <f t="shared" si="55"/>
        <v>0</v>
      </c>
      <c r="R210">
        <f t="shared" si="56"/>
        <v>189</v>
      </c>
      <c r="S210" s="89">
        <f t="shared" si="46"/>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7"/>
        <v>1.0274516143482515E-2</v>
      </c>
      <c r="Y210" s="66">
        <f t="shared" si="47"/>
        <v>0</v>
      </c>
      <c r="Z210" s="72">
        <f t="shared" si="48"/>
        <v>0</v>
      </c>
      <c r="AA210" s="79">
        <f t="shared" si="49"/>
        <v>0</v>
      </c>
      <c r="AB210" s="81">
        <f t="shared" si="58"/>
        <v>0</v>
      </c>
      <c r="AD210" s="95">
        <f>locallinterp(R210,'BBG rates'!$N$10:$N$369,'BBG rates'!$P$10:$P$369)</f>
        <v>16.006324362233926</v>
      </c>
      <c r="AI210" s="185">
        <f t="shared" si="50"/>
        <v>189</v>
      </c>
      <c r="AJ210" s="127">
        <f>locallinterp(MIN(AI210,CAP_Senior*12),'BBG rates'!$X$24:$X$65,'BBG rates'!$Y$24:$Y$65)</f>
        <v>63.362885910830599</v>
      </c>
      <c r="AK210" s="127">
        <f>locallinterp(MIN(AI210,CAP_CB*12),'BBG rates'!$AA$25:$AA$40,'BBG rates'!$AC$25:$AC$40)</f>
        <v>11</v>
      </c>
      <c r="AL210" s="144">
        <f t="shared" si="51"/>
        <v>19.9016906048412</v>
      </c>
      <c r="AM210" s="142">
        <f>(SUMPRODUCT(AL210:AL$381,G210:G$381)+SUMPRODUCT(AL210:AL$381,H210:H$381))/12</f>
        <v>0</v>
      </c>
    </row>
    <row r="211" spans="1:39" x14ac:dyDescent="0.2">
      <c r="A211" s="7">
        <v>190</v>
      </c>
      <c r="B211" s="7">
        <v>95</v>
      </c>
      <c r="C211" s="7">
        <v>47.5</v>
      </c>
      <c r="D211" s="12">
        <f t="shared" si="43"/>
        <v>15.833333333333334</v>
      </c>
      <c r="E211" s="29">
        <f t="shared" si="63"/>
        <v>0</v>
      </c>
      <c r="F211" s="2">
        <f t="shared" si="44"/>
        <v>0</v>
      </c>
      <c r="G211" s="2">
        <f t="shared" si="52"/>
        <v>0</v>
      </c>
      <c r="H211" s="2">
        <f t="shared" si="53"/>
        <v>0</v>
      </c>
      <c r="I211" s="2">
        <f t="shared" si="62"/>
        <v>0</v>
      </c>
      <c r="J211" s="2">
        <f t="shared" si="60"/>
        <v>0</v>
      </c>
      <c r="K211" s="2">
        <f t="shared" si="45"/>
        <v>0</v>
      </c>
      <c r="L211" s="2">
        <f t="shared" si="45"/>
        <v>0</v>
      </c>
      <c r="M211" s="2"/>
      <c r="N211" s="28">
        <f t="shared" si="61"/>
        <v>0</v>
      </c>
      <c r="O211" s="2">
        <f t="shared" si="54"/>
        <v>0</v>
      </c>
      <c r="P211" s="2">
        <f t="shared" si="55"/>
        <v>0</v>
      </c>
      <c r="R211">
        <f t="shared" si="56"/>
        <v>190</v>
      </c>
      <c r="S211" s="89">
        <f t="shared" si="46"/>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7"/>
        <v>1.1916015851110018E-2</v>
      </c>
      <c r="Y211" s="66">
        <f t="shared" si="47"/>
        <v>0</v>
      </c>
      <c r="Z211" s="72">
        <f t="shared" si="48"/>
        <v>0</v>
      </c>
      <c r="AA211" s="79">
        <f t="shared" si="49"/>
        <v>0</v>
      </c>
      <c r="AB211" s="81">
        <f t="shared" si="58"/>
        <v>0</v>
      </c>
      <c r="AD211" s="95">
        <f>locallinterp(R211,'BBG rates'!$N$10:$N$369,'BBG rates'!$P$10:$P$369)</f>
        <v>16.089406319572713</v>
      </c>
      <c r="AI211" s="185">
        <f t="shared" si="50"/>
        <v>190</v>
      </c>
      <c r="AJ211" s="127">
        <f>locallinterp(MIN(AI211,CAP_Senior*12),'BBG rates'!$X$24:$X$65,'BBG rates'!$Y$24:$Y$65)</f>
        <v>63.465287031035551</v>
      </c>
      <c r="AK211" s="127">
        <f>locallinterp(MIN(AI211,CAP_CB*12),'BBG rates'!$AA$25:$AA$40,'BBG rates'!$AC$25:$AC$40)</f>
        <v>11</v>
      </c>
      <c r="AL211" s="144">
        <f t="shared" si="51"/>
        <v>19.919098795276042</v>
      </c>
      <c r="AM211" s="142">
        <f>(SUMPRODUCT(AL211:AL$381,G211:G$381)+SUMPRODUCT(AL211:AL$381,H211:H$381))/12</f>
        <v>0</v>
      </c>
    </row>
    <row r="212" spans="1:39" x14ac:dyDescent="0.2">
      <c r="A212" s="7">
        <v>191</v>
      </c>
      <c r="B212" s="7">
        <v>95.5</v>
      </c>
      <c r="C212" s="7">
        <v>47.75</v>
      </c>
      <c r="D212" s="12">
        <f t="shared" si="43"/>
        <v>15.916666666666666</v>
      </c>
      <c r="E212" s="29">
        <f t="shared" si="63"/>
        <v>0</v>
      </c>
      <c r="F212" s="2">
        <f t="shared" si="44"/>
        <v>0</v>
      </c>
      <c r="G212" s="2">
        <f t="shared" si="52"/>
        <v>0</v>
      </c>
      <c r="H212" s="2">
        <f t="shared" si="53"/>
        <v>0</v>
      </c>
      <c r="I212" s="2">
        <f t="shared" si="62"/>
        <v>0</v>
      </c>
      <c r="J212" s="2">
        <f t="shared" si="60"/>
        <v>0</v>
      </c>
      <c r="K212" s="2">
        <f t="shared" si="45"/>
        <v>0</v>
      </c>
      <c r="L212" s="2">
        <f t="shared" si="45"/>
        <v>0</v>
      </c>
      <c r="M212" s="2"/>
      <c r="N212" s="28">
        <f t="shared" si="61"/>
        <v>0</v>
      </c>
      <c r="O212" s="2">
        <f t="shared" si="54"/>
        <v>0</v>
      </c>
      <c r="P212" s="2">
        <f t="shared" si="55"/>
        <v>0</v>
      </c>
      <c r="R212">
        <f t="shared" si="56"/>
        <v>191</v>
      </c>
      <c r="S212" s="89">
        <f t="shared" si="46"/>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7"/>
        <v>1.3557490859561483E-2</v>
      </c>
      <c r="Y212" s="66">
        <f t="shared" si="47"/>
        <v>0</v>
      </c>
      <c r="Z212" s="72">
        <f t="shared" si="48"/>
        <v>0</v>
      </c>
      <c r="AA212" s="79">
        <f t="shared" si="49"/>
        <v>0</v>
      </c>
      <c r="AB212" s="81">
        <f t="shared" si="58"/>
        <v>0</v>
      </c>
      <c r="AD212" s="95">
        <f>locallinterp(R212,'BBG rates'!$N$10:$N$369,'BBG rates'!$P$10:$P$369)</f>
        <v>16.172457921948205</v>
      </c>
      <c r="AI212" s="185">
        <f t="shared" si="50"/>
        <v>191</v>
      </c>
      <c r="AJ212" s="127">
        <f>locallinterp(MIN(AI212,CAP_Senior*12),'BBG rates'!$X$24:$X$65,'BBG rates'!$Y$24:$Y$65)</f>
        <v>63.567688151240496</v>
      </c>
      <c r="AK212" s="127">
        <f>locallinterp(MIN(AI212,CAP_CB*12),'BBG rates'!$AA$25:$AA$40,'BBG rates'!$AC$25:$AC$40)</f>
        <v>11</v>
      </c>
      <c r="AL212" s="144">
        <f t="shared" si="51"/>
        <v>19.936506985710885</v>
      </c>
      <c r="AM212" s="142">
        <f>(SUMPRODUCT(AL212:AL$381,G212:G$381)+SUMPRODUCT(AL212:AL$381,H212:H$381))/12</f>
        <v>0</v>
      </c>
    </row>
    <row r="213" spans="1:39" x14ac:dyDescent="0.2">
      <c r="A213" s="7">
        <v>192</v>
      </c>
      <c r="B213" s="7">
        <v>96</v>
      </c>
      <c r="C213" s="7">
        <v>48</v>
      </c>
      <c r="D213" s="12">
        <f t="shared" si="43"/>
        <v>16</v>
      </c>
      <c r="E213" s="29">
        <f t="shared" si="63"/>
        <v>0</v>
      </c>
      <c r="F213" s="2">
        <f t="shared" si="44"/>
        <v>0</v>
      </c>
      <c r="G213" s="2">
        <f t="shared" si="52"/>
        <v>0</v>
      </c>
      <c r="H213" s="2">
        <f t="shared" si="53"/>
        <v>0</v>
      </c>
      <c r="I213" s="2">
        <f t="shared" si="62"/>
        <v>0</v>
      </c>
      <c r="J213" s="2">
        <f t="shared" si="60"/>
        <v>0</v>
      </c>
      <c r="K213" s="2">
        <f t="shared" si="45"/>
        <v>0</v>
      </c>
      <c r="L213" s="2">
        <f t="shared" si="45"/>
        <v>0</v>
      </c>
      <c r="M213" s="2"/>
      <c r="N213" s="28">
        <f t="shared" si="61"/>
        <v>0</v>
      </c>
      <c r="O213" s="2">
        <f t="shared" si="54"/>
        <v>0</v>
      </c>
      <c r="P213" s="2">
        <f t="shared" si="55"/>
        <v>0</v>
      </c>
      <c r="R213">
        <f t="shared" si="56"/>
        <v>192</v>
      </c>
      <c r="S213" s="89">
        <f t="shared" si="46"/>
        <v>0</v>
      </c>
      <c r="T213" s="89">
        <f>IF(AND(S213=0,S212&gt;0),SUM($G213:$H$381),S213)</f>
        <v>0</v>
      </c>
      <c r="U213" s="82">
        <f>SUM(T213:T$381)</f>
        <v>0</v>
      </c>
      <c r="V213" s="68">
        <f>localspline(R213,'BBG rates'!$G$10:$G$27,'BBG rates'!$K$10:$K$27)</f>
        <v>0.99625636288722907</v>
      </c>
      <c r="W213" s="68">
        <f>locallinterp(R213,'BBG rates'!$G$10:$G$27,'BBG rates'!$J$10:$J$27)</f>
        <v>1.52E-2</v>
      </c>
      <c r="X213" s="56">
        <f t="shared" si="57"/>
        <v>1.5198941169369817E-2</v>
      </c>
      <c r="Y213" s="66">
        <f t="shared" si="47"/>
        <v>0</v>
      </c>
      <c r="Z213" s="72">
        <f t="shared" si="48"/>
        <v>0</v>
      </c>
      <c r="AA213" s="79">
        <f t="shared" si="49"/>
        <v>0</v>
      </c>
      <c r="AB213" s="81">
        <f t="shared" si="58"/>
        <v>0</v>
      </c>
      <c r="AD213" s="95">
        <f>locallinterp(R213,'BBG rates'!$N$10:$N$369,'BBG rates'!$P$10:$P$369)</f>
        <v>16.255479285522139</v>
      </c>
      <c r="AI213" s="185">
        <f t="shared" si="50"/>
        <v>192</v>
      </c>
      <c r="AJ213" s="127">
        <f>locallinterp(MIN(AI213,CAP_Senior*12),'BBG rates'!$X$24:$X$65,'BBG rates'!$Y$24:$Y$65)</f>
        <v>63.670089271445441</v>
      </c>
      <c r="AK213" s="127">
        <f>locallinterp(MIN(AI213,CAP_CB*12),'BBG rates'!$AA$25:$AA$40,'BBG rates'!$AC$25:$AC$40)</f>
        <v>11</v>
      </c>
      <c r="AL213" s="144">
        <f t="shared" si="51"/>
        <v>19.953915176145724</v>
      </c>
      <c r="AM213" s="142">
        <f>(SUMPRODUCT(AL213:AL$381,G213:G$381)+SUMPRODUCT(AL213:AL$381,H213:H$381))/12</f>
        <v>0</v>
      </c>
    </row>
    <row r="214" spans="1:39" x14ac:dyDescent="0.2">
      <c r="A214" s="7">
        <v>193</v>
      </c>
      <c r="B214" s="7">
        <v>96.5</v>
      </c>
      <c r="C214" s="7">
        <v>48.25</v>
      </c>
      <c r="D214" s="12">
        <f t="shared" ref="D214:D277" si="64">A214/12</f>
        <v>16.083333333333332</v>
      </c>
      <c r="E214" s="29">
        <f t="shared" si="63"/>
        <v>0</v>
      </c>
      <c r="F214" s="2">
        <f t="shared" ref="F214:F277" si="65">IF($A214&lt;=$I$8,-IPMT($G$11,1,$I$8-$A214+1,$E213),0)</f>
        <v>0</v>
      </c>
      <c r="G214" s="2">
        <f t="shared" si="52"/>
        <v>0</v>
      </c>
      <c r="H214" s="2">
        <f t="shared" si="53"/>
        <v>0</v>
      </c>
      <c r="I214" s="2">
        <f t="shared" si="62"/>
        <v>0</v>
      </c>
      <c r="J214" s="2">
        <f t="shared" si="60"/>
        <v>0</v>
      </c>
      <c r="K214" s="2">
        <f t="shared" ref="K214:L277" si="66">I214/(1+$F$12)^IF($I$7=1,$A214,IF($I$7=2,$B214,IF($I$7=4,$C214,$D214)))</f>
        <v>0</v>
      </c>
      <c r="L214" s="2">
        <f t="shared" si="66"/>
        <v>0</v>
      </c>
      <c r="M214" s="2"/>
      <c r="N214" s="28">
        <f t="shared" si="61"/>
        <v>0</v>
      </c>
      <c r="O214" s="2">
        <f t="shared" si="54"/>
        <v>0</v>
      </c>
      <c r="P214" s="2">
        <f t="shared" si="55"/>
        <v>0</v>
      </c>
      <c r="R214">
        <f t="shared" si="56"/>
        <v>193</v>
      </c>
      <c r="S214" s="89">
        <f t="shared" ref="S214:S277" si="67">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7"/>
        <v>1.6840366781867289E-2</v>
      </c>
      <c r="Y214" s="66">
        <f t="shared" ref="Y214:Y277" si="68">T214*X214%/12+Y215</f>
        <v>0</v>
      </c>
      <c r="Z214" s="72">
        <f t="shared" ref="Z214:Z277" si="69">IF(U214=0,0,Y214*1200/U214)</f>
        <v>0</v>
      </c>
      <c r="AA214" s="79">
        <f t="shared" ref="AA214:AA277" si="70">T214*$AA$17%/12+AA215</f>
        <v>0</v>
      </c>
      <c r="AB214" s="81">
        <f t="shared" si="58"/>
        <v>0</v>
      </c>
      <c r="AD214" s="95">
        <f>locallinterp(R214,'BBG rates'!$N$10:$N$369,'BBG rates'!$P$10:$P$369)</f>
        <v>16.338470517903893</v>
      </c>
      <c r="AI214" s="185">
        <f t="shared" ref="AI214:AI277" si="71">A214</f>
        <v>193</v>
      </c>
      <c r="AJ214" s="127">
        <f>locallinterp(MIN(AI214,CAP_Senior*12),'BBG rates'!$X$24:$X$65,'BBG rates'!$Y$24:$Y$65)</f>
        <v>63.766280338060852</v>
      </c>
      <c r="AK214" s="127">
        <f>locallinterp(MIN(AI214,CAP_CB*12),'BBG rates'!$AA$25:$AA$40,'BBG rates'!$AC$25:$AC$40)</f>
        <v>11</v>
      </c>
      <c r="AL214" s="144">
        <f t="shared" ref="AL214:AL277" si="72">SUMPRODUCT(AJ214:AK214,$AJ$19:$AK$19)</f>
        <v>19.970267657470345</v>
      </c>
      <c r="AM214" s="142">
        <f>(SUMPRODUCT(AL214:AL$381,G214:G$381)+SUMPRODUCT(AL214:AL$381,H214:H$381))/12</f>
        <v>0</v>
      </c>
    </row>
    <row r="215" spans="1:39" x14ac:dyDescent="0.2">
      <c r="A215" s="7">
        <v>194</v>
      </c>
      <c r="B215" s="7">
        <v>97</v>
      </c>
      <c r="C215" s="7">
        <v>48.5</v>
      </c>
      <c r="D215" s="12">
        <f t="shared" si="64"/>
        <v>16.166666666666668</v>
      </c>
      <c r="E215" s="29">
        <f t="shared" si="63"/>
        <v>0</v>
      </c>
      <c r="F215" s="2">
        <f t="shared" si="65"/>
        <v>0</v>
      </c>
      <c r="G215" s="2">
        <f t="shared" ref="G215:G278" si="73">IF($A215&lt;=$I$8,-PPMT($G$11,1,$I$8-$A215+1,$E214),0)</f>
        <v>0</v>
      </c>
      <c r="H215" s="2">
        <f t="shared" ref="H215:H278" si="74">IF($A215&lt;=$I$8,(E214-G215)*$G$13,0)</f>
        <v>0</v>
      </c>
      <c r="I215" s="2">
        <f t="shared" si="62"/>
        <v>0</v>
      </c>
      <c r="J215" s="2">
        <f t="shared" si="60"/>
        <v>0</v>
      </c>
      <c r="K215" s="2">
        <f t="shared" si="66"/>
        <v>0</v>
      </c>
      <c r="L215" s="2">
        <f t="shared" si="66"/>
        <v>0</v>
      </c>
      <c r="M215" s="2"/>
      <c r="N215" s="28">
        <f t="shared" si="61"/>
        <v>0</v>
      </c>
      <c r="O215" s="2">
        <f t="shared" ref="O215:O278" si="75">IF($A215&lt;=$I$8,-IPMT($G$11,1,$I$8-$A215+1,$N214),0)</f>
        <v>0</v>
      </c>
      <c r="P215" s="2">
        <f t="shared" ref="P215:P278" si="76">IF($A215&lt;=$I$8,-PPMT($G$11,1,$I$8-$A215+1,$N214),0)</f>
        <v>0</v>
      </c>
      <c r="R215">
        <f t="shared" ref="R215:R278" si="77">ROUND(D215*12,1)</f>
        <v>194</v>
      </c>
      <c r="S215" s="89">
        <f t="shared" si="67"/>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8">((1+W215%)^(1/12)-1)*1200</f>
        <v>1.8481767697586804E-2</v>
      </c>
      <c r="Y215" s="66">
        <f t="shared" si="68"/>
        <v>0</v>
      </c>
      <c r="Z215" s="72">
        <f t="shared" si="69"/>
        <v>0</v>
      </c>
      <c r="AA215" s="79">
        <f t="shared" si="70"/>
        <v>0</v>
      </c>
      <c r="AB215" s="81">
        <f t="shared" ref="AB215:AB278" si="79">IF(U215=0,0,AA215*1200/U215)</f>
        <v>0</v>
      </c>
      <c r="AD215" s="95">
        <f>locallinterp(R215,'BBG rates'!$N$10:$N$369,'BBG rates'!$P$10:$P$369)</f>
        <v>16.421431733049008</v>
      </c>
      <c r="AI215" s="185">
        <f t="shared" si="71"/>
        <v>194</v>
      </c>
      <c r="AJ215" s="127">
        <f>locallinterp(MIN(AI215,CAP_Senior*12),'BBG rates'!$X$24:$X$65,'BBG rates'!$Y$24:$Y$65)</f>
        <v>63.862471404676256</v>
      </c>
      <c r="AK215" s="127">
        <f>locallinterp(MIN(AI215,CAP_CB*12),'BBG rates'!$AA$25:$AA$40,'BBG rates'!$AC$25:$AC$40)</f>
        <v>11</v>
      </c>
      <c r="AL215" s="144">
        <f t="shared" si="72"/>
        <v>19.986620138794962</v>
      </c>
      <c r="AM215" s="142">
        <f>(SUMPRODUCT(AL215:AL$381,G215:G$381)+SUMPRODUCT(AL215:AL$381,H215:H$381))/12</f>
        <v>0</v>
      </c>
    </row>
    <row r="216" spans="1:39" x14ac:dyDescent="0.2">
      <c r="A216" s="7">
        <v>195</v>
      </c>
      <c r="B216" s="7">
        <v>97.5</v>
      </c>
      <c r="C216" s="7">
        <v>48.75</v>
      </c>
      <c r="D216" s="12">
        <f t="shared" si="64"/>
        <v>16.25</v>
      </c>
      <c r="E216" s="29">
        <f t="shared" si="63"/>
        <v>0</v>
      </c>
      <c r="F216" s="2">
        <f t="shared" si="65"/>
        <v>0</v>
      </c>
      <c r="G216" s="2">
        <f t="shared" si="73"/>
        <v>0</v>
      </c>
      <c r="H216" s="2">
        <f t="shared" si="74"/>
        <v>0</v>
      </c>
      <c r="I216" s="2">
        <f t="shared" si="62"/>
        <v>0</v>
      </c>
      <c r="J216" s="2">
        <f t="shared" ref="J216:J279" si="80">IF($I$7=1,I216*A216,IF($I$7=2,I216*B216,IF($I$7=4,I216*C216,I216*D216)))</f>
        <v>0</v>
      </c>
      <c r="K216" s="2">
        <f t="shared" si="66"/>
        <v>0</v>
      </c>
      <c r="L216" s="2">
        <f t="shared" si="66"/>
        <v>0</v>
      </c>
      <c r="M216" s="2"/>
      <c r="N216" s="28">
        <f t="shared" ref="N216:N279" si="81">IF($A216&lt;=$I$8,N215-P216,0)</f>
        <v>0</v>
      </c>
      <c r="O216" s="2">
        <f t="shared" si="75"/>
        <v>0</v>
      </c>
      <c r="P216" s="2">
        <f t="shared" si="76"/>
        <v>0</v>
      </c>
      <c r="R216">
        <f t="shared" si="77"/>
        <v>195</v>
      </c>
      <c r="S216" s="89">
        <f t="shared" si="67"/>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8"/>
        <v>2.012314391706127E-2</v>
      </c>
      <c r="Y216" s="66">
        <f t="shared" si="68"/>
        <v>0</v>
      </c>
      <c r="Z216" s="72">
        <f t="shared" si="69"/>
        <v>0</v>
      </c>
      <c r="AA216" s="79">
        <f t="shared" si="70"/>
        <v>0</v>
      </c>
      <c r="AB216" s="81">
        <f t="shared" si="79"/>
        <v>0</v>
      </c>
      <c r="AD216" s="95">
        <f>locallinterp(R216,'BBG rates'!$N$10:$N$369,'BBG rates'!$P$10:$P$369)</f>
        <v>16.504363046300263</v>
      </c>
      <c r="AI216" s="185">
        <f t="shared" si="71"/>
        <v>195</v>
      </c>
      <c r="AJ216" s="127">
        <f>locallinterp(MIN(AI216,CAP_Senior*12),'BBG rates'!$X$24:$X$65,'BBG rates'!$Y$24:$Y$65)</f>
        <v>63.958662471291667</v>
      </c>
      <c r="AK216" s="127">
        <f>locallinterp(MIN(AI216,CAP_CB*12),'BBG rates'!$AA$25:$AA$40,'BBG rates'!$AC$25:$AC$40)</f>
        <v>11</v>
      </c>
      <c r="AL216" s="144">
        <f t="shared" si="72"/>
        <v>20.002972620119586</v>
      </c>
      <c r="AM216" s="142">
        <f>(SUMPRODUCT(AL216:AL$381,G216:G$381)+SUMPRODUCT(AL216:AL$381,H216:H$381))/12</f>
        <v>0</v>
      </c>
    </row>
    <row r="217" spans="1:39" x14ac:dyDescent="0.2">
      <c r="A217" s="7">
        <v>196</v>
      </c>
      <c r="B217" s="7">
        <v>98</v>
      </c>
      <c r="C217" s="7">
        <v>49</v>
      </c>
      <c r="D217" s="12">
        <f t="shared" si="64"/>
        <v>16.333333333333332</v>
      </c>
      <c r="E217" s="29">
        <f t="shared" si="63"/>
        <v>0</v>
      </c>
      <c r="F217" s="2">
        <f t="shared" si="65"/>
        <v>0</v>
      </c>
      <c r="G217" s="2">
        <f t="shared" si="73"/>
        <v>0</v>
      </c>
      <c r="H217" s="2">
        <f t="shared" si="74"/>
        <v>0</v>
      </c>
      <c r="I217" s="2">
        <f t="shared" si="62"/>
        <v>0</v>
      </c>
      <c r="J217" s="2">
        <f t="shared" si="80"/>
        <v>0</v>
      </c>
      <c r="K217" s="2">
        <f t="shared" si="66"/>
        <v>0</v>
      </c>
      <c r="L217" s="2">
        <f t="shared" si="66"/>
        <v>0</v>
      </c>
      <c r="M217" s="2"/>
      <c r="N217" s="28">
        <f t="shared" si="81"/>
        <v>0</v>
      </c>
      <c r="O217" s="2">
        <f t="shared" si="75"/>
        <v>0</v>
      </c>
      <c r="P217" s="2">
        <f t="shared" si="76"/>
        <v>0</v>
      </c>
      <c r="R217">
        <f t="shared" si="77"/>
        <v>196</v>
      </c>
      <c r="S217" s="89">
        <f t="shared" si="67"/>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8"/>
        <v>2.1764495441356502E-2</v>
      </c>
      <c r="Y217" s="66">
        <f t="shared" si="68"/>
        <v>0</v>
      </c>
      <c r="Z217" s="72">
        <f t="shared" si="69"/>
        <v>0</v>
      </c>
      <c r="AA217" s="79">
        <f t="shared" si="70"/>
        <v>0</v>
      </c>
      <c r="AB217" s="81">
        <f t="shared" si="79"/>
        <v>0</v>
      </c>
      <c r="AD217" s="95">
        <f>locallinterp(R217,'BBG rates'!$N$10:$N$369,'BBG rates'!$P$10:$P$369)</f>
        <v>16.587264574379287</v>
      </c>
      <c r="AI217" s="185">
        <f t="shared" si="71"/>
        <v>196</v>
      </c>
      <c r="AJ217" s="127">
        <f>locallinterp(MIN(AI217,CAP_Senior*12),'BBG rates'!$X$24:$X$65,'BBG rates'!$Y$24:$Y$65)</f>
        <v>64.054853537907078</v>
      </c>
      <c r="AK217" s="127">
        <f>locallinterp(MIN(AI217,CAP_CB*12),'BBG rates'!$AA$25:$AA$40,'BBG rates'!$AC$25:$AC$40)</f>
        <v>11</v>
      </c>
      <c r="AL217" s="144">
        <f t="shared" si="72"/>
        <v>20.019325101444203</v>
      </c>
      <c r="AM217" s="142">
        <f>(SUMPRODUCT(AL217:AL$381,G217:G$381)+SUMPRODUCT(AL217:AL$381,H217:H$381))/12</f>
        <v>0</v>
      </c>
    </row>
    <row r="218" spans="1:39" x14ac:dyDescent="0.2">
      <c r="A218" s="7">
        <v>197</v>
      </c>
      <c r="B218" s="7">
        <v>98.5</v>
      </c>
      <c r="C218" s="7">
        <v>49.25</v>
      </c>
      <c r="D218" s="12">
        <f t="shared" si="64"/>
        <v>16.416666666666668</v>
      </c>
      <c r="E218" s="29">
        <f t="shared" si="63"/>
        <v>0</v>
      </c>
      <c r="F218" s="2">
        <f t="shared" si="65"/>
        <v>0</v>
      </c>
      <c r="G218" s="2">
        <f t="shared" si="73"/>
        <v>0</v>
      </c>
      <c r="H218" s="2">
        <f t="shared" si="74"/>
        <v>0</v>
      </c>
      <c r="I218" s="2">
        <f t="shared" si="62"/>
        <v>0</v>
      </c>
      <c r="J218" s="2">
        <f t="shared" si="80"/>
        <v>0</v>
      </c>
      <c r="K218" s="2">
        <f t="shared" si="66"/>
        <v>0</v>
      </c>
      <c r="L218" s="2">
        <f t="shared" si="66"/>
        <v>0</v>
      </c>
      <c r="M218" s="2"/>
      <c r="N218" s="28">
        <f t="shared" si="81"/>
        <v>0</v>
      </c>
      <c r="O218" s="2">
        <f t="shared" si="75"/>
        <v>0</v>
      </c>
      <c r="P218" s="2">
        <f t="shared" si="76"/>
        <v>0</v>
      </c>
      <c r="R218">
        <f t="shared" si="77"/>
        <v>197</v>
      </c>
      <c r="S218" s="89">
        <f t="shared" si="67"/>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8"/>
        <v>2.3405822271005405E-2</v>
      </c>
      <c r="Y218" s="66">
        <f t="shared" si="68"/>
        <v>0</v>
      </c>
      <c r="Z218" s="72">
        <f t="shared" si="69"/>
        <v>0</v>
      </c>
      <c r="AA218" s="79">
        <f t="shared" si="70"/>
        <v>0</v>
      </c>
      <c r="AB218" s="81">
        <f t="shared" si="79"/>
        <v>0</v>
      </c>
      <c r="AD218" s="95">
        <f>locallinterp(R218,'BBG rates'!$N$10:$N$369,'BBG rates'!$P$10:$P$369)</f>
        <v>16.670136435387583</v>
      </c>
      <c r="AI218" s="185">
        <f t="shared" si="71"/>
        <v>197</v>
      </c>
      <c r="AJ218" s="127">
        <f>locallinterp(MIN(AI218,CAP_Senior*12),'BBG rates'!$X$24:$X$65,'BBG rates'!$Y$24:$Y$65)</f>
        <v>64.151044604522482</v>
      </c>
      <c r="AK218" s="127">
        <f>locallinterp(MIN(AI218,CAP_CB*12),'BBG rates'!$AA$25:$AA$40,'BBG rates'!$AC$25:$AC$40)</f>
        <v>11</v>
      </c>
      <c r="AL218" s="144">
        <f t="shared" si="72"/>
        <v>20.03567758276882</v>
      </c>
      <c r="AM218" s="142">
        <f>(SUMPRODUCT(AL218:AL$381,G218:G$381)+SUMPRODUCT(AL218:AL$381,H218:H$381))/12</f>
        <v>0</v>
      </c>
    </row>
    <row r="219" spans="1:39" x14ac:dyDescent="0.2">
      <c r="A219" s="7">
        <v>198</v>
      </c>
      <c r="B219" s="7">
        <v>99</v>
      </c>
      <c r="C219" s="7">
        <v>49.5</v>
      </c>
      <c r="D219" s="12">
        <f t="shared" si="64"/>
        <v>16.5</v>
      </c>
      <c r="E219" s="29">
        <f t="shared" si="63"/>
        <v>0</v>
      </c>
      <c r="F219" s="2">
        <f t="shared" si="65"/>
        <v>0</v>
      </c>
      <c r="G219" s="2">
        <f t="shared" si="73"/>
        <v>0</v>
      </c>
      <c r="H219" s="2">
        <f t="shared" si="74"/>
        <v>0</v>
      </c>
      <c r="I219" s="2">
        <f t="shared" si="62"/>
        <v>0</v>
      </c>
      <c r="J219" s="2">
        <f t="shared" si="80"/>
        <v>0</v>
      </c>
      <c r="K219" s="2">
        <f t="shared" si="66"/>
        <v>0</v>
      </c>
      <c r="L219" s="2">
        <f t="shared" si="66"/>
        <v>0</v>
      </c>
      <c r="M219" s="2"/>
      <c r="N219" s="28">
        <f t="shared" si="81"/>
        <v>0</v>
      </c>
      <c r="O219" s="2">
        <f t="shared" si="75"/>
        <v>0</v>
      </c>
      <c r="P219" s="2">
        <f t="shared" si="76"/>
        <v>0</v>
      </c>
      <c r="R219">
        <f t="shared" si="77"/>
        <v>198</v>
      </c>
      <c r="S219" s="89">
        <f t="shared" si="67"/>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8"/>
        <v>2.5047124407073795E-2</v>
      </c>
      <c r="Y219" s="66">
        <f t="shared" si="68"/>
        <v>0</v>
      </c>
      <c r="Z219" s="72">
        <f t="shared" si="69"/>
        <v>0</v>
      </c>
      <c r="AA219" s="79">
        <f t="shared" si="70"/>
        <v>0</v>
      </c>
      <c r="AB219" s="81">
        <f t="shared" si="79"/>
        <v>0</v>
      </c>
      <c r="AD219" s="95">
        <f>locallinterp(R219,'BBG rates'!$N$10:$N$369,'BBG rates'!$P$10:$P$369)</f>
        <v>16.75297874881235</v>
      </c>
      <c r="AI219" s="185">
        <f t="shared" si="71"/>
        <v>198</v>
      </c>
      <c r="AJ219" s="127">
        <f>locallinterp(MIN(AI219,CAP_Senior*12),'BBG rates'!$X$24:$X$65,'BBG rates'!$Y$24:$Y$65)</f>
        <v>64.247235671137901</v>
      </c>
      <c r="AK219" s="127">
        <f>locallinterp(MIN(AI219,CAP_CB*12),'BBG rates'!$AA$25:$AA$40,'BBG rates'!$AC$25:$AC$40)</f>
        <v>11</v>
      </c>
      <c r="AL219" s="144">
        <f t="shared" si="72"/>
        <v>20.052030064093444</v>
      </c>
      <c r="AM219" s="142">
        <f>(SUMPRODUCT(AL219:AL$381,G219:G$381)+SUMPRODUCT(AL219:AL$381,H219:H$381))/12</f>
        <v>0</v>
      </c>
    </row>
    <row r="220" spans="1:39" x14ac:dyDescent="0.2">
      <c r="A220" s="7">
        <v>199</v>
      </c>
      <c r="B220" s="7">
        <v>99.5</v>
      </c>
      <c r="C220" s="7">
        <v>49.75</v>
      </c>
      <c r="D220" s="12">
        <f t="shared" si="64"/>
        <v>16.583333333333332</v>
      </c>
      <c r="E220" s="29">
        <f t="shared" si="63"/>
        <v>0</v>
      </c>
      <c r="F220" s="2">
        <f t="shared" si="65"/>
        <v>0</v>
      </c>
      <c r="G220" s="2">
        <f t="shared" si="73"/>
        <v>0</v>
      </c>
      <c r="H220" s="2">
        <f t="shared" si="74"/>
        <v>0</v>
      </c>
      <c r="I220" s="2">
        <f t="shared" si="62"/>
        <v>0</v>
      </c>
      <c r="J220" s="2">
        <f t="shared" si="80"/>
        <v>0</v>
      </c>
      <c r="K220" s="2">
        <f t="shared" si="66"/>
        <v>0</v>
      </c>
      <c r="L220" s="2">
        <f t="shared" si="66"/>
        <v>0</v>
      </c>
      <c r="M220" s="2"/>
      <c r="N220" s="28">
        <f t="shared" si="81"/>
        <v>0</v>
      </c>
      <c r="O220" s="2">
        <f t="shared" si="75"/>
        <v>0</v>
      </c>
      <c r="P220" s="2">
        <f t="shared" si="76"/>
        <v>0</v>
      </c>
      <c r="R220">
        <f t="shared" si="77"/>
        <v>199</v>
      </c>
      <c r="S220" s="89">
        <f t="shared" si="67"/>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8"/>
        <v>2.6688401850094579E-2</v>
      </c>
      <c r="Y220" s="66">
        <f t="shared" si="68"/>
        <v>0</v>
      </c>
      <c r="Z220" s="72">
        <f t="shared" si="69"/>
        <v>0</v>
      </c>
      <c r="AA220" s="79">
        <f t="shared" si="70"/>
        <v>0</v>
      </c>
      <c r="AB220" s="81">
        <f t="shared" si="79"/>
        <v>0</v>
      </c>
      <c r="AD220" s="95">
        <f>locallinterp(R220,'BBG rates'!$N$10:$N$369,'BBG rates'!$P$10:$P$369)</f>
        <v>16.835791640487468</v>
      </c>
      <c r="AI220" s="185">
        <f t="shared" si="71"/>
        <v>199</v>
      </c>
      <c r="AJ220" s="127">
        <f>locallinterp(MIN(AI220,CAP_Senior*12),'BBG rates'!$X$24:$X$65,'BBG rates'!$Y$24:$Y$65)</f>
        <v>64.343426737753305</v>
      </c>
      <c r="AK220" s="127">
        <f>locallinterp(MIN(AI220,CAP_CB*12),'BBG rates'!$AA$25:$AA$40,'BBG rates'!$AC$25:$AC$40)</f>
        <v>11</v>
      </c>
      <c r="AL220" s="144">
        <f t="shared" si="72"/>
        <v>20.068382545418061</v>
      </c>
      <c r="AM220" s="142">
        <f>(SUMPRODUCT(AL220:AL$381,G220:G$381)+SUMPRODUCT(AL220:AL$381,H220:H$381))/12</f>
        <v>0</v>
      </c>
    </row>
    <row r="221" spans="1:39" x14ac:dyDescent="0.2">
      <c r="A221" s="7">
        <v>200</v>
      </c>
      <c r="B221" s="7">
        <v>100</v>
      </c>
      <c r="C221" s="7">
        <v>50</v>
      </c>
      <c r="D221" s="12">
        <f t="shared" si="64"/>
        <v>16.666666666666668</v>
      </c>
      <c r="E221" s="29">
        <f t="shared" si="63"/>
        <v>0</v>
      </c>
      <c r="F221" s="2">
        <f t="shared" si="65"/>
        <v>0</v>
      </c>
      <c r="G221" s="2">
        <f t="shared" si="73"/>
        <v>0</v>
      </c>
      <c r="H221" s="2">
        <f t="shared" si="74"/>
        <v>0</v>
      </c>
      <c r="I221" s="2">
        <f t="shared" si="62"/>
        <v>0</v>
      </c>
      <c r="J221" s="2">
        <f t="shared" si="80"/>
        <v>0</v>
      </c>
      <c r="K221" s="2">
        <f t="shared" si="66"/>
        <v>0</v>
      </c>
      <c r="L221" s="2">
        <f t="shared" si="66"/>
        <v>0</v>
      </c>
      <c r="M221" s="2"/>
      <c r="N221" s="28">
        <f t="shared" si="81"/>
        <v>0</v>
      </c>
      <c r="O221" s="2">
        <f t="shared" si="75"/>
        <v>0</v>
      </c>
      <c r="P221" s="2">
        <f t="shared" si="76"/>
        <v>0</v>
      </c>
      <c r="R221">
        <f t="shared" si="77"/>
        <v>200</v>
      </c>
      <c r="S221" s="89">
        <f t="shared" si="67"/>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8"/>
        <v>2.8329654601133569E-2</v>
      </c>
      <c r="Y221" s="66">
        <f t="shared" si="68"/>
        <v>0</v>
      </c>
      <c r="Z221" s="72">
        <f t="shared" si="69"/>
        <v>0</v>
      </c>
      <c r="AA221" s="79">
        <f t="shared" si="70"/>
        <v>0</v>
      </c>
      <c r="AB221" s="81">
        <f t="shared" si="79"/>
        <v>0</v>
      </c>
      <c r="AD221" s="95">
        <f>locallinterp(R221,'BBG rates'!$N$10:$N$369,'BBG rates'!$P$10:$P$369)</f>
        <v>16.918575227694451</v>
      </c>
      <c r="AI221" s="185">
        <f t="shared" si="71"/>
        <v>200</v>
      </c>
      <c r="AJ221" s="127">
        <f>locallinterp(MIN(AI221,CAP_Senior*12),'BBG rates'!$X$24:$X$65,'BBG rates'!$Y$24:$Y$65)</f>
        <v>64.439617804368709</v>
      </c>
      <c r="AK221" s="127">
        <f>locallinterp(MIN(AI221,CAP_CB*12),'BBG rates'!$AA$25:$AA$40,'BBG rates'!$AC$25:$AC$40)</f>
        <v>11</v>
      </c>
      <c r="AL221" s="144">
        <f t="shared" si="72"/>
        <v>20.084735026742678</v>
      </c>
      <c r="AM221" s="142">
        <f>(SUMPRODUCT(AL221:AL$381,G221:G$381)+SUMPRODUCT(AL221:AL$381,H221:H$381))/12</f>
        <v>0</v>
      </c>
    </row>
    <row r="222" spans="1:39" x14ac:dyDescent="0.2">
      <c r="A222" s="7">
        <v>201</v>
      </c>
      <c r="B222" s="7">
        <v>100.5</v>
      </c>
      <c r="C222" s="7">
        <v>50.25</v>
      </c>
      <c r="D222" s="12">
        <f t="shared" si="64"/>
        <v>16.75</v>
      </c>
      <c r="E222" s="29">
        <f t="shared" si="63"/>
        <v>0</v>
      </c>
      <c r="F222" s="2">
        <f t="shared" si="65"/>
        <v>0</v>
      </c>
      <c r="G222" s="2">
        <f t="shared" si="73"/>
        <v>0</v>
      </c>
      <c r="H222" s="2">
        <f t="shared" si="74"/>
        <v>0</v>
      </c>
      <c r="I222" s="2">
        <f t="shared" si="62"/>
        <v>0</v>
      </c>
      <c r="J222" s="2">
        <f t="shared" si="80"/>
        <v>0</v>
      </c>
      <c r="K222" s="2">
        <f t="shared" si="66"/>
        <v>0</v>
      </c>
      <c r="L222" s="2">
        <f t="shared" si="66"/>
        <v>0</v>
      </c>
      <c r="M222" s="2"/>
      <c r="N222" s="28">
        <f t="shared" si="81"/>
        <v>0</v>
      </c>
      <c r="O222" s="2">
        <f t="shared" si="75"/>
        <v>0</v>
      </c>
      <c r="P222" s="2">
        <f t="shared" si="76"/>
        <v>0</v>
      </c>
      <c r="R222">
        <f t="shared" si="77"/>
        <v>201</v>
      </c>
      <c r="S222" s="89">
        <f t="shared" si="67"/>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8"/>
        <v>2.9970882660723674E-2</v>
      </c>
      <c r="Y222" s="66">
        <f t="shared" si="68"/>
        <v>0</v>
      </c>
      <c r="Z222" s="72">
        <f t="shared" si="69"/>
        <v>0</v>
      </c>
      <c r="AA222" s="79">
        <f t="shared" si="70"/>
        <v>0</v>
      </c>
      <c r="AB222" s="81">
        <f t="shared" si="79"/>
        <v>0</v>
      </c>
      <c r="AD222" s="95">
        <f>locallinterp(R222,'BBG rates'!$N$10:$N$369,'BBG rates'!$P$10:$P$369)</f>
        <v>17.001329634062678</v>
      </c>
      <c r="AI222" s="185">
        <f t="shared" si="71"/>
        <v>201</v>
      </c>
      <c r="AJ222" s="127">
        <f>locallinterp(MIN(AI222,CAP_Senior*12),'BBG rates'!$X$24:$X$65,'BBG rates'!$Y$24:$Y$65)</f>
        <v>64.535808870984127</v>
      </c>
      <c r="AK222" s="127">
        <f>locallinterp(MIN(AI222,CAP_CB*12),'BBG rates'!$AA$25:$AA$40,'BBG rates'!$AC$25:$AC$40)</f>
        <v>11</v>
      </c>
      <c r="AL222" s="144">
        <f t="shared" si="72"/>
        <v>20.101087508067302</v>
      </c>
      <c r="AM222" s="142">
        <f>(SUMPRODUCT(AL222:AL$381,G222:G$381)+SUMPRODUCT(AL222:AL$381,H222:H$381))/12</f>
        <v>0</v>
      </c>
    </row>
    <row r="223" spans="1:39" x14ac:dyDescent="0.2">
      <c r="A223" s="7">
        <v>202</v>
      </c>
      <c r="B223" s="7">
        <v>101</v>
      </c>
      <c r="C223" s="7">
        <v>50.5</v>
      </c>
      <c r="D223" s="12">
        <f t="shared" si="64"/>
        <v>16.833333333333332</v>
      </c>
      <c r="E223" s="29">
        <f t="shared" si="63"/>
        <v>0</v>
      </c>
      <c r="F223" s="2">
        <f t="shared" si="65"/>
        <v>0</v>
      </c>
      <c r="G223" s="2">
        <f t="shared" si="73"/>
        <v>0</v>
      </c>
      <c r="H223" s="2">
        <f t="shared" si="74"/>
        <v>0</v>
      </c>
      <c r="I223" s="2">
        <f t="shared" si="62"/>
        <v>0</v>
      </c>
      <c r="J223" s="2">
        <f t="shared" si="80"/>
        <v>0</v>
      </c>
      <c r="K223" s="2">
        <f t="shared" si="66"/>
        <v>0</v>
      </c>
      <c r="L223" s="2">
        <f t="shared" si="66"/>
        <v>0</v>
      </c>
      <c r="M223" s="2"/>
      <c r="N223" s="28">
        <f t="shared" si="81"/>
        <v>0</v>
      </c>
      <c r="O223" s="2">
        <f t="shared" si="75"/>
        <v>0</v>
      </c>
      <c r="P223" s="2">
        <f t="shared" si="76"/>
        <v>0</v>
      </c>
      <c r="R223">
        <f t="shared" si="77"/>
        <v>202</v>
      </c>
      <c r="S223" s="89">
        <f t="shared" si="67"/>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8"/>
        <v>3.1612086029397801E-2</v>
      </c>
      <c r="Y223" s="66">
        <f t="shared" si="68"/>
        <v>0</v>
      </c>
      <c r="Z223" s="72">
        <f t="shared" si="69"/>
        <v>0</v>
      </c>
      <c r="AA223" s="79">
        <f t="shared" si="70"/>
        <v>0</v>
      </c>
      <c r="AB223" s="81">
        <f t="shared" si="79"/>
        <v>0</v>
      </c>
      <c r="AD223" s="95">
        <f>locallinterp(R223,'BBG rates'!$N$10:$N$369,'BBG rates'!$P$10:$P$369)</f>
        <v>17.08405498460532</v>
      </c>
      <c r="AI223" s="185">
        <f t="shared" si="71"/>
        <v>202</v>
      </c>
      <c r="AJ223" s="127">
        <f>locallinterp(MIN(AI223,CAP_Senior*12),'BBG rates'!$X$24:$X$65,'BBG rates'!$Y$24:$Y$65)</f>
        <v>64.631999937599531</v>
      </c>
      <c r="AK223" s="127">
        <f>locallinterp(MIN(AI223,CAP_CB*12),'BBG rates'!$AA$25:$AA$40,'BBG rates'!$AC$25:$AC$40)</f>
        <v>11</v>
      </c>
      <c r="AL223" s="144">
        <f t="shared" si="72"/>
        <v>20.117439989391919</v>
      </c>
      <c r="AM223" s="142">
        <f>(SUMPRODUCT(AL223:AL$381,G223:G$381)+SUMPRODUCT(AL223:AL$381,H223:H$381))/12</f>
        <v>0</v>
      </c>
    </row>
    <row r="224" spans="1:39" x14ac:dyDescent="0.2">
      <c r="A224" s="7">
        <v>203</v>
      </c>
      <c r="B224" s="7">
        <v>101.5</v>
      </c>
      <c r="C224" s="7">
        <v>50.75</v>
      </c>
      <c r="D224" s="12">
        <f t="shared" si="64"/>
        <v>16.916666666666668</v>
      </c>
      <c r="E224" s="29">
        <f t="shared" si="63"/>
        <v>0</v>
      </c>
      <c r="F224" s="2">
        <f t="shared" si="65"/>
        <v>0</v>
      </c>
      <c r="G224" s="2">
        <f t="shared" si="73"/>
        <v>0</v>
      </c>
      <c r="H224" s="2">
        <f t="shared" si="74"/>
        <v>0</v>
      </c>
      <c r="I224" s="2">
        <f t="shared" si="62"/>
        <v>0</v>
      </c>
      <c r="J224" s="2">
        <f t="shared" si="80"/>
        <v>0</v>
      </c>
      <c r="K224" s="2">
        <f t="shared" si="66"/>
        <v>0</v>
      </c>
      <c r="L224" s="2">
        <f t="shared" si="66"/>
        <v>0</v>
      </c>
      <c r="M224" s="2"/>
      <c r="N224" s="28">
        <f t="shared" si="81"/>
        <v>0</v>
      </c>
      <c r="O224" s="2">
        <f t="shared" si="75"/>
        <v>0</v>
      </c>
      <c r="P224" s="2">
        <f t="shared" si="76"/>
        <v>0</v>
      </c>
      <c r="R224">
        <f t="shared" si="77"/>
        <v>203</v>
      </c>
      <c r="S224" s="89">
        <f t="shared" si="67"/>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8"/>
        <v>3.3253264708488217E-2</v>
      </c>
      <c r="Y224" s="66">
        <f t="shared" si="68"/>
        <v>0</v>
      </c>
      <c r="Z224" s="72">
        <f t="shared" si="69"/>
        <v>0</v>
      </c>
      <c r="AA224" s="79">
        <f t="shared" si="70"/>
        <v>0</v>
      </c>
      <c r="AB224" s="81">
        <f t="shared" si="79"/>
        <v>0</v>
      </c>
      <c r="AD224" s="95">
        <f>locallinterp(R224,'BBG rates'!$N$10:$N$369,'BBG rates'!$P$10:$P$369)</f>
        <v>17.166751410683197</v>
      </c>
      <c r="AI224" s="185">
        <f t="shared" si="71"/>
        <v>203</v>
      </c>
      <c r="AJ224" s="127">
        <f>locallinterp(MIN(AI224,CAP_Senior*12),'BBG rates'!$X$24:$X$65,'BBG rates'!$Y$24:$Y$65)</f>
        <v>64.728191004214949</v>
      </c>
      <c r="AK224" s="127">
        <f>locallinterp(MIN(AI224,CAP_CB*12),'BBG rates'!$AA$25:$AA$40,'BBG rates'!$AC$25:$AC$40)</f>
        <v>11</v>
      </c>
      <c r="AL224" s="144">
        <f t="shared" si="72"/>
        <v>20.133792470716543</v>
      </c>
      <c r="AM224" s="142">
        <f>(SUMPRODUCT(AL224:AL$381,G224:G$381)+SUMPRODUCT(AL224:AL$381,H224:H$381))/12</f>
        <v>0</v>
      </c>
    </row>
    <row r="225" spans="1:39" x14ac:dyDescent="0.2">
      <c r="A225" s="7">
        <v>204</v>
      </c>
      <c r="B225" s="7">
        <v>102</v>
      </c>
      <c r="C225" s="7">
        <v>51</v>
      </c>
      <c r="D225" s="12">
        <f t="shared" si="64"/>
        <v>17</v>
      </c>
      <c r="E225" s="29">
        <f t="shared" si="63"/>
        <v>0</v>
      </c>
      <c r="F225" s="2">
        <f t="shared" si="65"/>
        <v>0</v>
      </c>
      <c r="G225" s="2">
        <f t="shared" si="73"/>
        <v>0</v>
      </c>
      <c r="H225" s="2">
        <f t="shared" si="74"/>
        <v>0</v>
      </c>
      <c r="I225" s="2">
        <f t="shared" si="62"/>
        <v>0</v>
      </c>
      <c r="J225" s="2">
        <f t="shared" si="80"/>
        <v>0</v>
      </c>
      <c r="K225" s="2">
        <f t="shared" si="66"/>
        <v>0</v>
      </c>
      <c r="L225" s="2">
        <f t="shared" si="66"/>
        <v>0</v>
      </c>
      <c r="M225" s="2"/>
      <c r="N225" s="28">
        <f t="shared" si="81"/>
        <v>0</v>
      </c>
      <c r="O225" s="2">
        <f t="shared" si="75"/>
        <v>0</v>
      </c>
      <c r="P225" s="2">
        <f t="shared" si="76"/>
        <v>0</v>
      </c>
      <c r="R225">
        <f t="shared" si="77"/>
        <v>204</v>
      </c>
      <c r="S225" s="89">
        <f t="shared" si="67"/>
        <v>0</v>
      </c>
      <c r="T225" s="89">
        <f>IF(AND(S225=0,S224&gt;0),SUM($G225:$H$381),S225)</f>
        <v>0</v>
      </c>
      <c r="U225" s="82">
        <f>SUM(T225:T$381)</f>
        <v>0</v>
      </c>
      <c r="V225" s="68">
        <f>localspline(R225,'BBG rates'!$G$10:$G$27,'BBG rates'!$K$10:$K$27)</f>
        <v>0.99201149305868008</v>
      </c>
      <c r="W225" s="68">
        <f>locallinterp(R225,'BBG rates'!$G$10:$G$27,'BBG rates'!$J$10:$J$27)</f>
        <v>3.49E-2</v>
      </c>
      <c r="X225" s="56">
        <f t="shared" si="78"/>
        <v>3.4894418698527829E-2</v>
      </c>
      <c r="Y225" s="66">
        <f t="shared" si="68"/>
        <v>0</v>
      </c>
      <c r="Z225" s="72">
        <f t="shared" si="69"/>
        <v>0</v>
      </c>
      <c r="AA225" s="79">
        <f t="shared" si="70"/>
        <v>0</v>
      </c>
      <c r="AB225" s="81">
        <f t="shared" si="79"/>
        <v>0</v>
      </c>
      <c r="AD225" s="95">
        <f>locallinterp(R225,'BBG rates'!$N$10:$N$369,'BBG rates'!$P$10:$P$369)</f>
        <v>17.249419035104754</v>
      </c>
      <c r="AI225" s="185">
        <f t="shared" si="71"/>
        <v>204</v>
      </c>
      <c r="AJ225" s="127">
        <f>locallinterp(MIN(AI225,CAP_Senior*12),'BBG rates'!$X$24:$X$65,'BBG rates'!$Y$24:$Y$65)</f>
        <v>64.824382070830353</v>
      </c>
      <c r="AK225" s="127">
        <f>locallinterp(MIN(AI225,CAP_CB*12),'BBG rates'!$AA$25:$AA$40,'BBG rates'!$AC$25:$AC$40)</f>
        <v>11</v>
      </c>
      <c r="AL225" s="144">
        <f t="shared" si="72"/>
        <v>20.15014495204116</v>
      </c>
      <c r="AM225" s="142">
        <f>(SUMPRODUCT(AL225:AL$381,G225:G$381)+SUMPRODUCT(AL225:AL$381,H225:H$381))/12</f>
        <v>0</v>
      </c>
    </row>
    <row r="226" spans="1:39" x14ac:dyDescent="0.2">
      <c r="A226" s="7">
        <v>205</v>
      </c>
      <c r="B226" s="7">
        <v>102.5</v>
      </c>
      <c r="C226" s="7">
        <v>51.25</v>
      </c>
      <c r="D226" s="12">
        <f t="shared" si="64"/>
        <v>17.083333333333332</v>
      </c>
      <c r="E226" s="29">
        <f t="shared" si="63"/>
        <v>0</v>
      </c>
      <c r="F226" s="2">
        <f t="shared" si="65"/>
        <v>0</v>
      </c>
      <c r="G226" s="2">
        <f t="shared" si="73"/>
        <v>0</v>
      </c>
      <c r="H226" s="2">
        <f t="shared" si="74"/>
        <v>0</v>
      </c>
      <c r="I226" s="2">
        <f t="shared" si="62"/>
        <v>0</v>
      </c>
      <c r="J226" s="2">
        <f t="shared" si="80"/>
        <v>0</v>
      </c>
      <c r="K226" s="2">
        <f t="shared" si="66"/>
        <v>0</v>
      </c>
      <c r="L226" s="2">
        <f t="shared" si="66"/>
        <v>0</v>
      </c>
      <c r="M226" s="2"/>
      <c r="N226" s="28">
        <f t="shared" si="81"/>
        <v>0</v>
      </c>
      <c r="O226" s="2">
        <f t="shared" si="75"/>
        <v>0</v>
      </c>
      <c r="P226" s="2">
        <f t="shared" si="76"/>
        <v>0</v>
      </c>
      <c r="R226">
        <f t="shared" si="77"/>
        <v>205</v>
      </c>
      <c r="S226" s="89">
        <f t="shared" si="67"/>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8"/>
        <v>3.6535548000315998E-2</v>
      </c>
      <c r="Y226" s="66">
        <f t="shared" si="68"/>
        <v>0</v>
      </c>
      <c r="Z226" s="72">
        <f t="shared" si="69"/>
        <v>0</v>
      </c>
      <c r="AA226" s="79">
        <f t="shared" si="70"/>
        <v>0</v>
      </c>
      <c r="AB226" s="81">
        <f t="shared" si="79"/>
        <v>0</v>
      </c>
      <c r="AD226" s="95">
        <f>locallinterp(R226,'BBG rates'!$N$10:$N$369,'BBG rates'!$P$10:$P$369)</f>
        <v>17.332057987027156</v>
      </c>
      <c r="AI226" s="185">
        <f t="shared" si="71"/>
        <v>205</v>
      </c>
      <c r="AJ226" s="127">
        <f>locallinterp(MIN(AI226,CAP_Senior*12),'BBG rates'!$X$24:$X$65,'BBG rates'!$Y$24:$Y$65)</f>
        <v>64.915073420789739</v>
      </c>
      <c r="AK226" s="127">
        <f>locallinterp(MIN(AI226,CAP_CB*12),'BBG rates'!$AA$25:$AA$40,'BBG rates'!$AC$25:$AC$40)</f>
        <v>11</v>
      </c>
      <c r="AL226" s="144">
        <f t="shared" si="72"/>
        <v>20.165562481534256</v>
      </c>
      <c r="AM226" s="142">
        <f>(SUMPRODUCT(AL226:AL$381,G226:G$381)+SUMPRODUCT(AL226:AL$381,H226:H$381))/12</f>
        <v>0</v>
      </c>
    </row>
    <row r="227" spans="1:39" x14ac:dyDescent="0.2">
      <c r="A227" s="7">
        <v>206</v>
      </c>
      <c r="B227" s="7">
        <v>103</v>
      </c>
      <c r="C227" s="7">
        <v>51.5</v>
      </c>
      <c r="D227" s="12">
        <f t="shared" si="64"/>
        <v>17.166666666666668</v>
      </c>
      <c r="E227" s="29">
        <f t="shared" si="63"/>
        <v>0</v>
      </c>
      <c r="F227" s="2">
        <f t="shared" si="65"/>
        <v>0</v>
      </c>
      <c r="G227" s="2">
        <f t="shared" si="73"/>
        <v>0</v>
      </c>
      <c r="H227" s="2">
        <f t="shared" si="74"/>
        <v>0</v>
      </c>
      <c r="I227" s="2">
        <f t="shared" si="62"/>
        <v>0</v>
      </c>
      <c r="J227" s="2">
        <f t="shared" si="80"/>
        <v>0</v>
      </c>
      <c r="K227" s="2">
        <f t="shared" si="66"/>
        <v>0</v>
      </c>
      <c r="L227" s="2">
        <f t="shared" si="66"/>
        <v>0</v>
      </c>
      <c r="M227" s="2"/>
      <c r="N227" s="28">
        <f t="shared" si="81"/>
        <v>0</v>
      </c>
      <c r="O227" s="2">
        <f t="shared" si="75"/>
        <v>0</v>
      </c>
      <c r="P227" s="2">
        <f t="shared" si="76"/>
        <v>0</v>
      </c>
      <c r="R227">
        <f t="shared" si="77"/>
        <v>206</v>
      </c>
      <c r="S227" s="89">
        <f t="shared" si="67"/>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8"/>
        <v>3.8176652614652085E-2</v>
      </c>
      <c r="Y227" s="66">
        <f t="shared" si="68"/>
        <v>0</v>
      </c>
      <c r="Z227" s="72">
        <f t="shared" si="69"/>
        <v>0</v>
      </c>
      <c r="AA227" s="79">
        <f t="shared" si="70"/>
        <v>0</v>
      </c>
      <c r="AB227" s="81">
        <f t="shared" si="79"/>
        <v>0</v>
      </c>
      <c r="AD227" s="95">
        <f>locallinterp(R227,'BBG rates'!$N$10:$N$369,'BBG rates'!$P$10:$P$369)</f>
        <v>17.41466839698964</v>
      </c>
      <c r="AI227" s="185">
        <f t="shared" si="71"/>
        <v>206</v>
      </c>
      <c r="AJ227" s="127">
        <f>locallinterp(MIN(AI227,CAP_Senior*12),'BBG rates'!$X$24:$X$65,'BBG rates'!$Y$24:$Y$65)</f>
        <v>65.005764770749124</v>
      </c>
      <c r="AK227" s="127">
        <f>locallinterp(MIN(AI227,CAP_CB*12),'BBG rates'!$AA$25:$AA$40,'BBG rates'!$AC$25:$AC$40)</f>
        <v>11</v>
      </c>
      <c r="AL227" s="144">
        <f t="shared" si="72"/>
        <v>20.180980011027351</v>
      </c>
      <c r="AM227" s="142">
        <f>(SUMPRODUCT(AL227:AL$381,G227:G$381)+SUMPRODUCT(AL227:AL$381,H227:H$381))/12</f>
        <v>0</v>
      </c>
    </row>
    <row r="228" spans="1:39" x14ac:dyDescent="0.2">
      <c r="A228" s="7">
        <v>207</v>
      </c>
      <c r="B228" s="7">
        <v>103.5</v>
      </c>
      <c r="C228" s="7">
        <v>51.75</v>
      </c>
      <c r="D228" s="12">
        <f t="shared" si="64"/>
        <v>17.25</v>
      </c>
      <c r="E228" s="29">
        <f t="shared" si="63"/>
        <v>0</v>
      </c>
      <c r="F228" s="2">
        <f t="shared" si="65"/>
        <v>0</v>
      </c>
      <c r="G228" s="2">
        <f t="shared" si="73"/>
        <v>0</v>
      </c>
      <c r="H228" s="2">
        <f t="shared" si="74"/>
        <v>0</v>
      </c>
      <c r="I228" s="2">
        <f t="shared" si="62"/>
        <v>0</v>
      </c>
      <c r="J228" s="2">
        <f t="shared" si="80"/>
        <v>0</v>
      </c>
      <c r="K228" s="2">
        <f t="shared" si="66"/>
        <v>0</v>
      </c>
      <c r="L228" s="2">
        <f t="shared" si="66"/>
        <v>0</v>
      </c>
      <c r="M228" s="2"/>
      <c r="N228" s="28">
        <f t="shared" si="81"/>
        <v>0</v>
      </c>
      <c r="O228" s="2">
        <f t="shared" si="75"/>
        <v>0</v>
      </c>
      <c r="P228" s="2">
        <f t="shared" si="76"/>
        <v>0</v>
      </c>
      <c r="R228">
        <f t="shared" si="77"/>
        <v>207</v>
      </c>
      <c r="S228" s="89">
        <f t="shared" si="67"/>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8"/>
        <v>3.9817732542068995E-2</v>
      </c>
      <c r="Y228" s="66">
        <f t="shared" si="68"/>
        <v>0</v>
      </c>
      <c r="Z228" s="72">
        <f t="shared" si="69"/>
        <v>0</v>
      </c>
      <c r="AA228" s="79">
        <f t="shared" si="70"/>
        <v>0</v>
      </c>
      <c r="AB228" s="81">
        <f t="shared" si="79"/>
        <v>0</v>
      </c>
      <c r="AD228" s="95">
        <f>locallinterp(R228,'BBG rates'!$N$10:$N$369,'BBG rates'!$P$10:$P$369)</f>
        <v>17.49725040187996</v>
      </c>
      <c r="AI228" s="185">
        <f t="shared" si="71"/>
        <v>207</v>
      </c>
      <c r="AJ228" s="127">
        <f>locallinterp(MIN(AI228,CAP_Senior*12),'BBG rates'!$X$24:$X$65,'BBG rates'!$Y$24:$Y$65)</f>
        <v>65.09645612070851</v>
      </c>
      <c r="AK228" s="127">
        <f>locallinterp(MIN(AI228,CAP_CB*12),'BBG rates'!$AA$25:$AA$40,'BBG rates'!$AC$25:$AC$40)</f>
        <v>11</v>
      </c>
      <c r="AL228" s="144">
        <f t="shared" si="72"/>
        <v>20.196397540520447</v>
      </c>
      <c r="AM228" s="142">
        <f>(SUMPRODUCT(AL228:AL$381,G228:G$381)+SUMPRODUCT(AL228:AL$381,H228:H$381))/12</f>
        <v>0</v>
      </c>
    </row>
    <row r="229" spans="1:39" x14ac:dyDescent="0.2">
      <c r="A229" s="7">
        <v>208</v>
      </c>
      <c r="B229" s="7">
        <v>104</v>
      </c>
      <c r="C229" s="7">
        <v>52</v>
      </c>
      <c r="D229" s="12">
        <f t="shared" si="64"/>
        <v>17.333333333333332</v>
      </c>
      <c r="E229" s="29">
        <f t="shared" si="63"/>
        <v>0</v>
      </c>
      <c r="F229" s="2">
        <f t="shared" si="65"/>
        <v>0</v>
      </c>
      <c r="G229" s="2">
        <f t="shared" si="73"/>
        <v>0</v>
      </c>
      <c r="H229" s="2">
        <f t="shared" si="74"/>
        <v>0</v>
      </c>
      <c r="I229" s="2">
        <f t="shared" si="62"/>
        <v>0</v>
      </c>
      <c r="J229" s="2">
        <f t="shared" si="80"/>
        <v>0</v>
      </c>
      <c r="K229" s="2">
        <f t="shared" si="66"/>
        <v>0</v>
      </c>
      <c r="L229" s="2">
        <f t="shared" si="66"/>
        <v>0</v>
      </c>
      <c r="M229" s="2"/>
      <c r="N229" s="28">
        <f t="shared" si="81"/>
        <v>0</v>
      </c>
      <c r="O229" s="2">
        <f t="shared" si="75"/>
        <v>0</v>
      </c>
      <c r="P229" s="2">
        <f t="shared" si="76"/>
        <v>0</v>
      </c>
      <c r="R229">
        <f t="shared" si="77"/>
        <v>208</v>
      </c>
      <c r="S229" s="89">
        <f t="shared" si="67"/>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8"/>
        <v>4.1458787783632545E-2</v>
      </c>
      <c r="Y229" s="66">
        <f t="shared" si="68"/>
        <v>0</v>
      </c>
      <c r="Z229" s="72">
        <f t="shared" si="69"/>
        <v>0</v>
      </c>
      <c r="AA229" s="79">
        <f t="shared" si="70"/>
        <v>0</v>
      </c>
      <c r="AB229" s="81">
        <f t="shared" si="79"/>
        <v>0</v>
      </c>
      <c r="AD229" s="95">
        <f>locallinterp(R229,'BBG rates'!$N$10:$N$369,'BBG rates'!$P$10:$P$369)</f>
        <v>17.579804130033498</v>
      </c>
      <c r="AI229" s="185">
        <f t="shared" si="71"/>
        <v>208</v>
      </c>
      <c r="AJ229" s="127">
        <f>locallinterp(MIN(AI229,CAP_Senior*12),'BBG rates'!$X$24:$X$65,'BBG rates'!$Y$24:$Y$65)</f>
        <v>65.187147470667895</v>
      </c>
      <c r="AK229" s="127">
        <f>locallinterp(MIN(AI229,CAP_CB*12),'BBG rates'!$AA$25:$AA$40,'BBG rates'!$AC$25:$AC$40)</f>
        <v>11</v>
      </c>
      <c r="AL229" s="144">
        <f t="shared" si="72"/>
        <v>20.211815070013543</v>
      </c>
      <c r="AM229" s="142">
        <f>(SUMPRODUCT(AL229:AL$381,G229:G$381)+SUMPRODUCT(AL229:AL$381,H229:H$381))/12</f>
        <v>0</v>
      </c>
    </row>
    <row r="230" spans="1:39" x14ac:dyDescent="0.2">
      <c r="A230" s="7">
        <v>209</v>
      </c>
      <c r="B230" s="7">
        <v>104.5</v>
      </c>
      <c r="C230" s="7">
        <v>52.25</v>
      </c>
      <c r="D230" s="12">
        <f t="shared" si="64"/>
        <v>17.416666666666668</v>
      </c>
      <c r="E230" s="29">
        <f t="shared" si="63"/>
        <v>0</v>
      </c>
      <c r="F230" s="2">
        <f t="shared" si="65"/>
        <v>0</v>
      </c>
      <c r="G230" s="2">
        <f t="shared" si="73"/>
        <v>0</v>
      </c>
      <c r="H230" s="2">
        <f t="shared" si="74"/>
        <v>0</v>
      </c>
      <c r="I230" s="2">
        <f t="shared" si="62"/>
        <v>0</v>
      </c>
      <c r="J230" s="2">
        <f t="shared" si="80"/>
        <v>0</v>
      </c>
      <c r="K230" s="2">
        <f t="shared" si="66"/>
        <v>0</v>
      </c>
      <c r="L230" s="2">
        <f t="shared" si="66"/>
        <v>0</v>
      </c>
      <c r="M230" s="2"/>
      <c r="N230" s="28">
        <f t="shared" si="81"/>
        <v>0</v>
      </c>
      <c r="O230" s="2">
        <f t="shared" si="75"/>
        <v>0</v>
      </c>
      <c r="P230" s="2">
        <f t="shared" si="76"/>
        <v>0</v>
      </c>
      <c r="R230">
        <f t="shared" si="77"/>
        <v>209</v>
      </c>
      <c r="S230" s="89">
        <f t="shared" si="67"/>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8"/>
        <v>4.309981833987564E-2</v>
      </c>
      <c r="Y230" s="66">
        <f t="shared" si="68"/>
        <v>0</v>
      </c>
      <c r="Z230" s="72">
        <f t="shared" si="69"/>
        <v>0</v>
      </c>
      <c r="AA230" s="79">
        <f t="shared" si="70"/>
        <v>0</v>
      </c>
      <c r="AB230" s="81">
        <f t="shared" si="79"/>
        <v>0</v>
      </c>
      <c r="AD230" s="95">
        <f>locallinterp(R230,'BBG rates'!$N$10:$N$369,'BBG rates'!$P$10:$P$369)</f>
        <v>17.662329716135112</v>
      </c>
      <c r="AI230" s="185">
        <f t="shared" si="71"/>
        <v>209</v>
      </c>
      <c r="AJ230" s="127">
        <f>locallinterp(MIN(AI230,CAP_Senior*12),'BBG rates'!$X$24:$X$65,'BBG rates'!$Y$24:$Y$65)</f>
        <v>65.277838820627281</v>
      </c>
      <c r="AK230" s="127">
        <f>locallinterp(MIN(AI230,CAP_CB*12),'BBG rates'!$AA$25:$AA$40,'BBG rates'!$AC$25:$AC$40)</f>
        <v>11</v>
      </c>
      <c r="AL230" s="144">
        <f t="shared" si="72"/>
        <v>20.227232599506635</v>
      </c>
      <c r="AM230" s="142">
        <f>(SUMPRODUCT(AL230:AL$381,G230:G$381)+SUMPRODUCT(AL230:AL$381,H230:H$381))/12</f>
        <v>0</v>
      </c>
    </row>
    <row r="231" spans="1:39" x14ac:dyDescent="0.2">
      <c r="A231" s="7">
        <v>210</v>
      </c>
      <c r="B231" s="7">
        <v>105</v>
      </c>
      <c r="C231" s="7">
        <v>52.5</v>
      </c>
      <c r="D231" s="12">
        <f t="shared" si="64"/>
        <v>17.5</v>
      </c>
      <c r="E231" s="29">
        <f t="shared" si="63"/>
        <v>0</v>
      </c>
      <c r="F231" s="2">
        <f t="shared" si="65"/>
        <v>0</v>
      </c>
      <c r="G231" s="2">
        <f t="shared" si="73"/>
        <v>0</v>
      </c>
      <c r="H231" s="2">
        <f t="shared" si="74"/>
        <v>0</v>
      </c>
      <c r="I231" s="2">
        <f t="shared" si="62"/>
        <v>0</v>
      </c>
      <c r="J231" s="2">
        <f t="shared" si="80"/>
        <v>0</v>
      </c>
      <c r="K231" s="2">
        <f t="shared" si="66"/>
        <v>0</v>
      </c>
      <c r="L231" s="2">
        <f t="shared" si="66"/>
        <v>0</v>
      </c>
      <c r="M231" s="2"/>
      <c r="N231" s="28">
        <f t="shared" si="81"/>
        <v>0</v>
      </c>
      <c r="O231" s="2">
        <f t="shared" si="75"/>
        <v>0</v>
      </c>
      <c r="P231" s="2">
        <f t="shared" si="76"/>
        <v>0</v>
      </c>
      <c r="R231">
        <f t="shared" si="77"/>
        <v>210</v>
      </c>
      <c r="S231" s="89">
        <f t="shared" si="67"/>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8"/>
        <v>4.4740824211864094E-2</v>
      </c>
      <c r="Y231" s="66">
        <f t="shared" si="68"/>
        <v>0</v>
      </c>
      <c r="Z231" s="72">
        <f t="shared" si="69"/>
        <v>0</v>
      </c>
      <c r="AA231" s="79">
        <f t="shared" si="70"/>
        <v>0</v>
      </c>
      <c r="AB231" s="81">
        <f t="shared" si="79"/>
        <v>0</v>
      </c>
      <c r="AD231" s="95">
        <f>locallinterp(R231,'BBG rates'!$N$10:$N$369,'BBG rates'!$P$10:$P$369)</f>
        <v>17.744827296250197</v>
      </c>
      <c r="AI231" s="185">
        <f t="shared" si="71"/>
        <v>210</v>
      </c>
      <c r="AJ231" s="127">
        <f>locallinterp(MIN(AI231,CAP_Senior*12),'BBG rates'!$X$24:$X$65,'BBG rates'!$Y$24:$Y$65)</f>
        <v>65.368530170586666</v>
      </c>
      <c r="AK231" s="127">
        <f>locallinterp(MIN(AI231,CAP_CB*12),'BBG rates'!$AA$25:$AA$40,'BBG rates'!$AC$25:$AC$40)</f>
        <v>11</v>
      </c>
      <c r="AL231" s="144">
        <f t="shared" si="72"/>
        <v>20.242650128999735</v>
      </c>
      <c r="AM231" s="142">
        <f>(SUMPRODUCT(AL231:AL$381,G231:G$381)+SUMPRODUCT(AL231:AL$381,H231:H$381))/12</f>
        <v>0</v>
      </c>
    </row>
    <row r="232" spans="1:39" x14ac:dyDescent="0.2">
      <c r="A232" s="7">
        <v>211</v>
      </c>
      <c r="B232" s="7">
        <v>105.5</v>
      </c>
      <c r="C232" s="7">
        <v>52.75</v>
      </c>
      <c r="D232" s="12">
        <f t="shared" si="64"/>
        <v>17.583333333333332</v>
      </c>
      <c r="E232" s="29">
        <f t="shared" si="63"/>
        <v>0</v>
      </c>
      <c r="F232" s="2">
        <f t="shared" si="65"/>
        <v>0</v>
      </c>
      <c r="G232" s="2">
        <f t="shared" si="73"/>
        <v>0</v>
      </c>
      <c r="H232" s="2">
        <f t="shared" si="74"/>
        <v>0</v>
      </c>
      <c r="I232" s="2">
        <f t="shared" si="62"/>
        <v>0</v>
      </c>
      <c r="J232" s="2">
        <f t="shared" si="80"/>
        <v>0</v>
      </c>
      <c r="K232" s="2">
        <f t="shared" si="66"/>
        <v>0</v>
      </c>
      <c r="L232" s="2">
        <f t="shared" si="66"/>
        <v>0</v>
      </c>
      <c r="M232" s="2"/>
      <c r="N232" s="28">
        <f t="shared" si="81"/>
        <v>0</v>
      </c>
      <c r="O232" s="2">
        <f t="shared" si="75"/>
        <v>0</v>
      </c>
      <c r="P232" s="2">
        <f t="shared" si="76"/>
        <v>0</v>
      </c>
      <c r="R232">
        <f t="shared" si="77"/>
        <v>211</v>
      </c>
      <c r="S232" s="89">
        <f t="shared" si="67"/>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8"/>
        <v>4.6381805400130816E-2</v>
      </c>
      <c r="Y232" s="66">
        <f t="shared" si="68"/>
        <v>0</v>
      </c>
      <c r="Z232" s="72">
        <f t="shared" si="69"/>
        <v>0</v>
      </c>
      <c r="AA232" s="79">
        <f t="shared" si="70"/>
        <v>0</v>
      </c>
      <c r="AB232" s="81">
        <f t="shared" si="79"/>
        <v>0</v>
      </c>
      <c r="AD232" s="95">
        <f>locallinterp(R232,'BBG rates'!$N$10:$N$369,'BBG rates'!$P$10:$P$369)</f>
        <v>17.8272970078269</v>
      </c>
      <c r="AI232" s="185">
        <f t="shared" si="71"/>
        <v>211</v>
      </c>
      <c r="AJ232" s="127">
        <f>locallinterp(MIN(AI232,CAP_Senior*12),'BBG rates'!$X$24:$X$65,'BBG rates'!$Y$24:$Y$65)</f>
        <v>65.459221520546052</v>
      </c>
      <c r="AK232" s="127">
        <f>locallinterp(MIN(AI232,CAP_CB*12),'BBG rates'!$AA$25:$AA$40,'BBG rates'!$AC$25:$AC$40)</f>
        <v>11</v>
      </c>
      <c r="AL232" s="144">
        <f t="shared" si="72"/>
        <v>20.258067658492827</v>
      </c>
      <c r="AM232" s="142">
        <f>(SUMPRODUCT(AL232:AL$381,G232:G$381)+SUMPRODUCT(AL232:AL$381,H232:H$381))/12</f>
        <v>0</v>
      </c>
    </row>
    <row r="233" spans="1:39" x14ac:dyDescent="0.2">
      <c r="A233" s="7">
        <v>212</v>
      </c>
      <c r="B233" s="7">
        <v>106</v>
      </c>
      <c r="C233" s="7">
        <v>53</v>
      </c>
      <c r="D233" s="12">
        <f t="shared" si="64"/>
        <v>17.666666666666668</v>
      </c>
      <c r="E233" s="29">
        <f t="shared" si="63"/>
        <v>0</v>
      </c>
      <c r="F233" s="2">
        <f t="shared" si="65"/>
        <v>0</v>
      </c>
      <c r="G233" s="2">
        <f t="shared" si="73"/>
        <v>0</v>
      </c>
      <c r="H233" s="2">
        <f t="shared" si="74"/>
        <v>0</v>
      </c>
      <c r="I233" s="2">
        <f t="shared" si="62"/>
        <v>0</v>
      </c>
      <c r="J233" s="2">
        <f t="shared" si="80"/>
        <v>0</v>
      </c>
      <c r="K233" s="2">
        <f t="shared" si="66"/>
        <v>0</v>
      </c>
      <c r="L233" s="2">
        <f t="shared" si="66"/>
        <v>0</v>
      </c>
      <c r="M233" s="2"/>
      <c r="N233" s="28">
        <f t="shared" si="81"/>
        <v>0</v>
      </c>
      <c r="O233" s="2">
        <f t="shared" si="75"/>
        <v>0</v>
      </c>
      <c r="P233" s="2">
        <f t="shared" si="76"/>
        <v>0</v>
      </c>
      <c r="R233">
        <f t="shared" si="77"/>
        <v>212</v>
      </c>
      <c r="S233" s="89">
        <f t="shared" si="67"/>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8"/>
        <v>4.8022761905475164E-2</v>
      </c>
      <c r="Y233" s="66">
        <f t="shared" si="68"/>
        <v>0</v>
      </c>
      <c r="Z233" s="72">
        <f t="shared" si="69"/>
        <v>0</v>
      </c>
      <c r="AA233" s="79">
        <f t="shared" si="70"/>
        <v>0</v>
      </c>
      <c r="AB233" s="81">
        <f t="shared" si="79"/>
        <v>0</v>
      </c>
      <c r="AD233" s="95">
        <f>locallinterp(R233,'BBG rates'!$N$10:$N$369,'BBG rates'!$P$10:$P$369)</f>
        <v>17.909738992177694</v>
      </c>
      <c r="AI233" s="185">
        <f t="shared" si="71"/>
        <v>212</v>
      </c>
      <c r="AJ233" s="127">
        <f>locallinterp(MIN(AI233,CAP_Senior*12),'BBG rates'!$X$24:$X$65,'BBG rates'!$Y$24:$Y$65)</f>
        <v>65.549912870505437</v>
      </c>
      <c r="AK233" s="127">
        <f>locallinterp(MIN(AI233,CAP_CB*12),'BBG rates'!$AA$25:$AA$40,'BBG rates'!$AC$25:$AC$40)</f>
        <v>11</v>
      </c>
      <c r="AL233" s="144">
        <f t="shared" si="72"/>
        <v>20.273485187985926</v>
      </c>
      <c r="AM233" s="142">
        <f>(SUMPRODUCT(AL233:AL$381,G233:G$381)+SUMPRODUCT(AL233:AL$381,H233:H$381))/12</f>
        <v>0</v>
      </c>
    </row>
    <row r="234" spans="1:39" x14ac:dyDescent="0.2">
      <c r="A234" s="7">
        <v>213</v>
      </c>
      <c r="B234" s="7">
        <v>106.5</v>
      </c>
      <c r="C234" s="7">
        <v>53.25</v>
      </c>
      <c r="D234" s="12">
        <f t="shared" si="64"/>
        <v>17.75</v>
      </c>
      <c r="E234" s="29">
        <f t="shared" si="63"/>
        <v>0</v>
      </c>
      <c r="F234" s="2">
        <f t="shared" si="65"/>
        <v>0</v>
      </c>
      <c r="G234" s="2">
        <f t="shared" si="73"/>
        <v>0</v>
      </c>
      <c r="H234" s="2">
        <f t="shared" si="74"/>
        <v>0</v>
      </c>
      <c r="I234" s="2">
        <f t="shared" si="62"/>
        <v>0</v>
      </c>
      <c r="J234" s="2">
        <f t="shared" si="80"/>
        <v>0</v>
      </c>
      <c r="K234" s="2">
        <f t="shared" si="66"/>
        <v>0</v>
      </c>
      <c r="L234" s="2">
        <f t="shared" si="66"/>
        <v>0</v>
      </c>
      <c r="M234" s="2"/>
      <c r="N234" s="28">
        <f t="shared" si="81"/>
        <v>0</v>
      </c>
      <c r="O234" s="2">
        <f t="shared" si="75"/>
        <v>0</v>
      </c>
      <c r="P234" s="2">
        <f t="shared" si="76"/>
        <v>0</v>
      </c>
      <c r="R234">
        <f t="shared" si="77"/>
        <v>213</v>
      </c>
      <c r="S234" s="89">
        <f t="shared" si="67"/>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8"/>
        <v>4.9663693728962954E-2</v>
      </c>
      <c r="Y234" s="66">
        <f t="shared" si="68"/>
        <v>0</v>
      </c>
      <c r="Z234" s="72">
        <f t="shared" si="69"/>
        <v>0</v>
      </c>
      <c r="AA234" s="79">
        <f t="shared" si="70"/>
        <v>0</v>
      </c>
      <c r="AB234" s="81">
        <f t="shared" si="79"/>
        <v>0</v>
      </c>
      <c r="AD234" s="95">
        <f>locallinterp(R234,'BBG rates'!$N$10:$N$369,'BBG rates'!$P$10:$P$369)</f>
        <v>17.992153387030825</v>
      </c>
      <c r="AI234" s="185">
        <f t="shared" si="71"/>
        <v>213</v>
      </c>
      <c r="AJ234" s="127">
        <f>locallinterp(MIN(AI234,CAP_Senior*12),'BBG rates'!$X$24:$X$65,'BBG rates'!$Y$24:$Y$65)</f>
        <v>65.640604220464823</v>
      </c>
      <c r="AK234" s="127">
        <f>locallinterp(MIN(AI234,CAP_CB*12),'BBG rates'!$AA$25:$AA$40,'BBG rates'!$AC$25:$AC$40)</f>
        <v>11</v>
      </c>
      <c r="AL234" s="144">
        <f t="shared" si="72"/>
        <v>20.288902717479019</v>
      </c>
      <c r="AM234" s="142">
        <f>(SUMPRODUCT(AL234:AL$381,G234:G$381)+SUMPRODUCT(AL234:AL$381,H234:H$381))/12</f>
        <v>0</v>
      </c>
    </row>
    <row r="235" spans="1:39" x14ac:dyDescent="0.2">
      <c r="A235" s="7">
        <v>214</v>
      </c>
      <c r="B235" s="7">
        <v>107</v>
      </c>
      <c r="C235" s="7">
        <v>53.5</v>
      </c>
      <c r="D235" s="12">
        <f t="shared" si="64"/>
        <v>17.833333333333332</v>
      </c>
      <c r="E235" s="29">
        <f t="shared" si="63"/>
        <v>0</v>
      </c>
      <c r="F235" s="2">
        <f t="shared" si="65"/>
        <v>0</v>
      </c>
      <c r="G235" s="2">
        <f t="shared" si="73"/>
        <v>0</v>
      </c>
      <c r="H235" s="2">
        <f t="shared" si="74"/>
        <v>0</v>
      </c>
      <c r="I235" s="2">
        <f t="shared" si="62"/>
        <v>0</v>
      </c>
      <c r="J235" s="2">
        <f t="shared" si="80"/>
        <v>0</v>
      </c>
      <c r="K235" s="2">
        <f t="shared" si="66"/>
        <v>0</v>
      </c>
      <c r="L235" s="2">
        <f t="shared" si="66"/>
        <v>0</v>
      </c>
      <c r="M235" s="2"/>
      <c r="N235" s="28">
        <f t="shared" si="81"/>
        <v>0</v>
      </c>
      <c r="O235" s="2">
        <f t="shared" si="75"/>
        <v>0</v>
      </c>
      <c r="P235" s="2">
        <f t="shared" si="76"/>
        <v>0</v>
      </c>
      <c r="R235">
        <f t="shared" si="77"/>
        <v>214</v>
      </c>
      <c r="S235" s="89">
        <f t="shared" si="67"/>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8"/>
        <v>5.1304600871127093E-2</v>
      </c>
      <c r="Y235" s="66">
        <f t="shared" si="68"/>
        <v>0</v>
      </c>
      <c r="Z235" s="72">
        <f t="shared" si="69"/>
        <v>0</v>
      </c>
      <c r="AA235" s="79">
        <f t="shared" si="70"/>
        <v>0</v>
      </c>
      <c r="AB235" s="81">
        <f t="shared" si="79"/>
        <v>0</v>
      </c>
      <c r="AD235" s="95">
        <f>locallinterp(R235,'BBG rates'!$N$10:$N$369,'BBG rates'!$P$10:$P$369)</f>
        <v>18.074540336462064</v>
      </c>
      <c r="AI235" s="185">
        <f t="shared" si="71"/>
        <v>214</v>
      </c>
      <c r="AJ235" s="127">
        <f>locallinterp(MIN(AI235,CAP_Senior*12),'BBG rates'!$X$24:$X$65,'BBG rates'!$Y$24:$Y$65)</f>
        <v>65.731295570424209</v>
      </c>
      <c r="AK235" s="127">
        <f>locallinterp(MIN(AI235,CAP_CB*12),'BBG rates'!$AA$25:$AA$40,'BBG rates'!$AC$25:$AC$40)</f>
        <v>11</v>
      </c>
      <c r="AL235" s="144">
        <f t="shared" si="72"/>
        <v>20.304320246972114</v>
      </c>
      <c r="AM235" s="142">
        <f>(SUMPRODUCT(AL235:AL$381,G235:G$381)+SUMPRODUCT(AL235:AL$381,H235:H$381))/12</f>
        <v>0</v>
      </c>
    </row>
    <row r="236" spans="1:39" x14ac:dyDescent="0.2">
      <c r="A236" s="7">
        <v>215</v>
      </c>
      <c r="B236" s="7">
        <v>107.5</v>
      </c>
      <c r="C236" s="7">
        <v>53.75</v>
      </c>
      <c r="D236" s="12">
        <f t="shared" si="64"/>
        <v>17.916666666666668</v>
      </c>
      <c r="E236" s="29">
        <f t="shared" si="63"/>
        <v>0</v>
      </c>
      <c r="F236" s="2">
        <f t="shared" si="65"/>
        <v>0</v>
      </c>
      <c r="G236" s="2">
        <f t="shared" si="73"/>
        <v>0</v>
      </c>
      <c r="H236" s="2">
        <f t="shared" si="74"/>
        <v>0</v>
      </c>
      <c r="I236" s="2">
        <f t="shared" si="62"/>
        <v>0</v>
      </c>
      <c r="J236" s="2">
        <f t="shared" si="80"/>
        <v>0</v>
      </c>
      <c r="K236" s="2">
        <f t="shared" si="66"/>
        <v>0</v>
      </c>
      <c r="L236" s="2">
        <f t="shared" si="66"/>
        <v>0</v>
      </c>
      <c r="M236" s="2"/>
      <c r="N236" s="28">
        <f t="shared" si="81"/>
        <v>0</v>
      </c>
      <c r="O236" s="2">
        <f t="shared" si="75"/>
        <v>0</v>
      </c>
      <c r="P236" s="2">
        <f t="shared" si="76"/>
        <v>0</v>
      </c>
      <c r="R236">
        <f t="shared" si="77"/>
        <v>215</v>
      </c>
      <c r="S236" s="89">
        <f t="shared" si="67"/>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8"/>
        <v>5.2945483332500487E-2</v>
      </c>
      <c r="Y236" s="66">
        <f t="shared" si="68"/>
        <v>0</v>
      </c>
      <c r="Z236" s="72">
        <f t="shared" si="69"/>
        <v>0</v>
      </c>
      <c r="AA236" s="79">
        <f t="shared" si="70"/>
        <v>0</v>
      </c>
      <c r="AB236" s="81">
        <f t="shared" si="79"/>
        <v>0</v>
      </c>
      <c r="AD236" s="95">
        <f>locallinterp(R236,'BBG rates'!$N$10:$N$369,'BBG rates'!$P$10:$P$369)</f>
        <v>18.156899980963278</v>
      </c>
      <c r="AI236" s="185">
        <f t="shared" si="71"/>
        <v>215</v>
      </c>
      <c r="AJ236" s="127">
        <f>locallinterp(MIN(AI236,CAP_Senior*12),'BBG rates'!$X$24:$X$65,'BBG rates'!$Y$24:$Y$65)</f>
        <v>65.821986920383594</v>
      </c>
      <c r="AK236" s="127">
        <f>locallinterp(MIN(AI236,CAP_CB*12),'BBG rates'!$AA$25:$AA$40,'BBG rates'!$AC$25:$AC$40)</f>
        <v>11</v>
      </c>
      <c r="AL236" s="144">
        <f t="shared" si="72"/>
        <v>20.31973777646521</v>
      </c>
      <c r="AM236" s="142">
        <f>(SUMPRODUCT(AL236:AL$381,G236:G$381)+SUMPRODUCT(AL236:AL$381,H236:H$381))/12</f>
        <v>0</v>
      </c>
    </row>
    <row r="237" spans="1:39" x14ac:dyDescent="0.2">
      <c r="A237" s="7">
        <v>216</v>
      </c>
      <c r="B237" s="7">
        <v>108</v>
      </c>
      <c r="C237" s="7">
        <v>54</v>
      </c>
      <c r="D237" s="12">
        <f t="shared" si="64"/>
        <v>18</v>
      </c>
      <c r="E237" s="29">
        <f t="shared" si="63"/>
        <v>0</v>
      </c>
      <c r="F237" s="2">
        <f t="shared" si="65"/>
        <v>0</v>
      </c>
      <c r="G237" s="2">
        <f t="shared" si="73"/>
        <v>0</v>
      </c>
      <c r="H237" s="2">
        <f t="shared" si="74"/>
        <v>0</v>
      </c>
      <c r="I237" s="2">
        <f t="shared" si="62"/>
        <v>0</v>
      </c>
      <c r="J237" s="2">
        <f t="shared" si="80"/>
        <v>0</v>
      </c>
      <c r="K237" s="2">
        <f t="shared" si="66"/>
        <v>0</v>
      </c>
      <c r="L237" s="2">
        <f t="shared" si="66"/>
        <v>0</v>
      </c>
      <c r="M237" s="2"/>
      <c r="N237" s="28">
        <f t="shared" si="81"/>
        <v>0</v>
      </c>
      <c r="O237" s="2">
        <f t="shared" si="75"/>
        <v>0</v>
      </c>
      <c r="P237" s="2">
        <f t="shared" si="76"/>
        <v>0</v>
      </c>
      <c r="R237">
        <f t="shared" si="77"/>
        <v>216</v>
      </c>
      <c r="S237" s="89">
        <f t="shared" si="67"/>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8"/>
        <v>5.4586341114415404E-2</v>
      </c>
      <c r="Y237" s="66">
        <f t="shared" si="68"/>
        <v>0</v>
      </c>
      <c r="Z237" s="72">
        <f t="shared" si="69"/>
        <v>0</v>
      </c>
      <c r="AA237" s="79">
        <f t="shared" si="70"/>
        <v>0</v>
      </c>
      <c r="AB237" s="81">
        <f t="shared" si="79"/>
        <v>0</v>
      </c>
      <c r="AD237" s="95">
        <f>locallinterp(R237,'BBG rates'!$N$10:$N$369,'BBG rates'!$P$10:$P$369)</f>
        <v>18.239232467373551</v>
      </c>
      <c r="AI237" s="185">
        <f t="shared" si="71"/>
        <v>216</v>
      </c>
      <c r="AJ237" s="127">
        <f>locallinterp(MIN(AI237,CAP_Senior*12),'BBG rates'!$X$24:$X$65,'BBG rates'!$Y$24:$Y$65)</f>
        <v>65.91267827034298</v>
      </c>
      <c r="AK237" s="127">
        <f>locallinterp(MIN(AI237,CAP_CB*12),'BBG rates'!$AA$25:$AA$40,'BBG rates'!$AC$25:$AC$40)</f>
        <v>11</v>
      </c>
      <c r="AL237" s="144">
        <f t="shared" si="72"/>
        <v>20.335155305958306</v>
      </c>
      <c r="AM237" s="142">
        <f>(SUMPRODUCT(AL237:AL$381,G237:G$381)+SUMPRODUCT(AL237:AL$381,H237:H$381))/12</f>
        <v>0</v>
      </c>
    </row>
    <row r="238" spans="1:39" x14ac:dyDescent="0.2">
      <c r="A238" s="7">
        <v>217</v>
      </c>
      <c r="B238" s="7">
        <v>108.5</v>
      </c>
      <c r="C238" s="7">
        <v>54.25</v>
      </c>
      <c r="D238" s="12">
        <f t="shared" si="64"/>
        <v>18.083333333333332</v>
      </c>
      <c r="E238" s="29">
        <f t="shared" si="63"/>
        <v>0</v>
      </c>
      <c r="F238" s="2">
        <f t="shared" si="65"/>
        <v>0</v>
      </c>
      <c r="G238" s="2">
        <f t="shared" si="73"/>
        <v>0</v>
      </c>
      <c r="H238" s="2">
        <f t="shared" si="74"/>
        <v>0</v>
      </c>
      <c r="I238" s="2">
        <f t="shared" si="62"/>
        <v>0</v>
      </c>
      <c r="J238" s="2">
        <f t="shared" si="80"/>
        <v>0</v>
      </c>
      <c r="K238" s="2">
        <f t="shared" si="66"/>
        <v>0</v>
      </c>
      <c r="L238" s="2">
        <f t="shared" si="66"/>
        <v>0</v>
      </c>
      <c r="M238" s="2"/>
      <c r="N238" s="28">
        <f t="shared" si="81"/>
        <v>0</v>
      </c>
      <c r="O238" s="2">
        <f t="shared" si="75"/>
        <v>0</v>
      </c>
      <c r="P238" s="2">
        <f t="shared" si="76"/>
        <v>0</v>
      </c>
      <c r="R238">
        <f t="shared" si="77"/>
        <v>217</v>
      </c>
      <c r="S238" s="89">
        <f t="shared" si="67"/>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8"/>
        <v>5.6227174217404752E-2</v>
      </c>
      <c r="Y238" s="66">
        <f t="shared" si="68"/>
        <v>0</v>
      </c>
      <c r="Z238" s="72">
        <f t="shared" si="69"/>
        <v>0</v>
      </c>
      <c r="AA238" s="79">
        <f t="shared" si="70"/>
        <v>0</v>
      </c>
      <c r="AB238" s="81">
        <f t="shared" si="79"/>
        <v>0</v>
      </c>
      <c r="AD238" s="95">
        <f>locallinterp(R238,'BBG rates'!$N$10:$N$369,'BBG rates'!$P$10:$P$369)</f>
        <v>18.321537938948353</v>
      </c>
      <c r="AI238" s="185">
        <f t="shared" si="71"/>
        <v>217</v>
      </c>
      <c r="AJ238" s="127">
        <f>locallinterp(MIN(AI238,CAP_Senior*12),'BBG rates'!$X$24:$X$65,'BBG rates'!$Y$24:$Y$65)</f>
        <v>65.998464928091821</v>
      </c>
      <c r="AK238" s="127">
        <f>locallinterp(MIN(AI238,CAP_CB*12),'BBG rates'!$AA$25:$AA$40,'BBG rates'!$AC$25:$AC$40)</f>
        <v>11</v>
      </c>
      <c r="AL238" s="144">
        <f t="shared" si="72"/>
        <v>20.34973903777561</v>
      </c>
      <c r="AM238" s="142">
        <f>(SUMPRODUCT(AL238:AL$381,G238:G$381)+SUMPRODUCT(AL238:AL$381,H238:H$381))/12</f>
        <v>0</v>
      </c>
    </row>
    <row r="239" spans="1:39" x14ac:dyDescent="0.2">
      <c r="A239" s="7">
        <v>218</v>
      </c>
      <c r="B239" s="7">
        <v>109</v>
      </c>
      <c r="C239" s="7">
        <v>54.5</v>
      </c>
      <c r="D239" s="12">
        <f t="shared" si="64"/>
        <v>18.166666666666668</v>
      </c>
      <c r="E239" s="29">
        <f t="shared" si="63"/>
        <v>0</v>
      </c>
      <c r="F239" s="2">
        <f t="shared" si="65"/>
        <v>0</v>
      </c>
      <c r="G239" s="2">
        <f t="shared" si="73"/>
        <v>0</v>
      </c>
      <c r="H239" s="2">
        <f t="shared" si="74"/>
        <v>0</v>
      </c>
      <c r="I239" s="2">
        <f t="shared" si="62"/>
        <v>0</v>
      </c>
      <c r="J239" s="2">
        <f t="shared" si="80"/>
        <v>0</v>
      </c>
      <c r="K239" s="2">
        <f t="shared" si="66"/>
        <v>0</v>
      </c>
      <c r="L239" s="2">
        <f t="shared" si="66"/>
        <v>0</v>
      </c>
      <c r="M239" s="2"/>
      <c r="N239" s="28">
        <f t="shared" si="81"/>
        <v>0</v>
      </c>
      <c r="O239" s="2">
        <f t="shared" si="75"/>
        <v>0</v>
      </c>
      <c r="P239" s="2">
        <f t="shared" si="76"/>
        <v>0</v>
      </c>
      <c r="R239">
        <f t="shared" si="77"/>
        <v>218</v>
      </c>
      <c r="S239" s="89">
        <f t="shared" si="67"/>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8"/>
        <v>5.7867982642001436E-2</v>
      </c>
      <c r="Y239" s="66">
        <f t="shared" si="68"/>
        <v>0</v>
      </c>
      <c r="Z239" s="72">
        <f t="shared" si="69"/>
        <v>0</v>
      </c>
      <c r="AA239" s="79">
        <f t="shared" si="70"/>
        <v>0</v>
      </c>
      <c r="AB239" s="81">
        <f t="shared" si="79"/>
        <v>0</v>
      </c>
      <c r="AD239" s="95">
        <f>locallinterp(R239,'BBG rates'!$N$10:$N$369,'BBG rates'!$P$10:$P$369)</f>
        <v>18.403816542806567</v>
      </c>
      <c r="AI239" s="185">
        <f t="shared" si="71"/>
        <v>218</v>
      </c>
      <c r="AJ239" s="127">
        <f>locallinterp(MIN(AI239,CAP_Senior*12),'BBG rates'!$X$24:$X$65,'BBG rates'!$Y$24:$Y$65)</f>
        <v>66.084251585840661</v>
      </c>
      <c r="AK239" s="127">
        <f>locallinterp(MIN(AI239,CAP_CB*12),'BBG rates'!$AA$25:$AA$40,'BBG rates'!$AC$25:$AC$40)</f>
        <v>11</v>
      </c>
      <c r="AL239" s="144">
        <f t="shared" si="72"/>
        <v>20.36432276959291</v>
      </c>
      <c r="AM239" s="142">
        <f>(SUMPRODUCT(AL239:AL$381,G239:G$381)+SUMPRODUCT(AL239:AL$381,H239:H$381))/12</f>
        <v>0</v>
      </c>
    </row>
    <row r="240" spans="1:39" x14ac:dyDescent="0.2">
      <c r="A240" s="7">
        <v>219</v>
      </c>
      <c r="B240" s="7">
        <v>109.5</v>
      </c>
      <c r="C240" s="7">
        <v>54.75</v>
      </c>
      <c r="D240" s="12">
        <f t="shared" si="64"/>
        <v>18.25</v>
      </c>
      <c r="E240" s="29">
        <f t="shared" si="63"/>
        <v>0</v>
      </c>
      <c r="F240" s="2">
        <f t="shared" si="65"/>
        <v>0</v>
      </c>
      <c r="G240" s="2">
        <f t="shared" si="73"/>
        <v>0</v>
      </c>
      <c r="H240" s="2">
        <f t="shared" si="74"/>
        <v>0</v>
      </c>
      <c r="I240" s="2">
        <f t="shared" si="62"/>
        <v>0</v>
      </c>
      <c r="J240" s="2">
        <f t="shared" si="80"/>
        <v>0</v>
      </c>
      <c r="K240" s="2">
        <f t="shared" si="66"/>
        <v>0</v>
      </c>
      <c r="L240" s="2">
        <f t="shared" si="66"/>
        <v>0</v>
      </c>
      <c r="M240" s="2"/>
      <c r="N240" s="28">
        <f t="shared" si="81"/>
        <v>0</v>
      </c>
      <c r="O240" s="2">
        <f t="shared" si="75"/>
        <v>0</v>
      </c>
      <c r="P240" s="2">
        <f t="shared" si="76"/>
        <v>0</v>
      </c>
      <c r="R240">
        <f t="shared" si="77"/>
        <v>219</v>
      </c>
      <c r="S240" s="89">
        <f t="shared" si="67"/>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8"/>
        <v>5.9508766389271273E-2</v>
      </c>
      <c r="Y240" s="66">
        <f t="shared" si="68"/>
        <v>0</v>
      </c>
      <c r="Z240" s="72">
        <f t="shared" si="69"/>
        <v>0</v>
      </c>
      <c r="AA240" s="79">
        <f t="shared" si="70"/>
        <v>0</v>
      </c>
      <c r="AB240" s="81">
        <f t="shared" si="79"/>
        <v>0</v>
      </c>
      <c r="AD240" s="95">
        <f>locallinterp(R240,'BBG rates'!$N$10:$N$369,'BBG rates'!$P$10:$P$369)</f>
        <v>18.486068427450789</v>
      </c>
      <c r="AI240" s="185">
        <f t="shared" si="71"/>
        <v>219</v>
      </c>
      <c r="AJ240" s="127">
        <f>locallinterp(MIN(AI240,CAP_Senior*12),'BBG rates'!$X$24:$X$65,'BBG rates'!$Y$24:$Y$65)</f>
        <v>66.170038243589488</v>
      </c>
      <c r="AK240" s="127">
        <f>locallinterp(MIN(AI240,CAP_CB*12),'BBG rates'!$AA$25:$AA$40,'BBG rates'!$AC$25:$AC$40)</f>
        <v>11</v>
      </c>
      <c r="AL240" s="144">
        <f t="shared" si="72"/>
        <v>20.378906501410214</v>
      </c>
      <c r="AM240" s="142">
        <f>(SUMPRODUCT(AL240:AL$381,G240:G$381)+SUMPRODUCT(AL240:AL$381,H240:H$381))/12</f>
        <v>0</v>
      </c>
    </row>
    <row r="241" spans="1:39" x14ac:dyDescent="0.2">
      <c r="A241" s="7">
        <v>220</v>
      </c>
      <c r="B241" s="7">
        <v>110</v>
      </c>
      <c r="C241" s="7">
        <v>55</v>
      </c>
      <c r="D241" s="12">
        <f t="shared" si="64"/>
        <v>18.333333333333332</v>
      </c>
      <c r="E241" s="29">
        <f t="shared" si="63"/>
        <v>0</v>
      </c>
      <c r="F241" s="2">
        <f t="shared" si="65"/>
        <v>0</v>
      </c>
      <c r="G241" s="2">
        <f t="shared" si="73"/>
        <v>0</v>
      </c>
      <c r="H241" s="2">
        <f t="shared" si="74"/>
        <v>0</v>
      </c>
      <c r="I241" s="2">
        <f t="shared" si="62"/>
        <v>0</v>
      </c>
      <c r="J241" s="2">
        <f t="shared" si="80"/>
        <v>0</v>
      </c>
      <c r="K241" s="2">
        <f t="shared" si="66"/>
        <v>0</v>
      </c>
      <c r="L241" s="2">
        <f t="shared" si="66"/>
        <v>0</v>
      </c>
      <c r="M241" s="2"/>
      <c r="N241" s="28">
        <f t="shared" si="81"/>
        <v>0</v>
      </c>
      <c r="O241" s="2">
        <f t="shared" si="75"/>
        <v>0</v>
      </c>
      <c r="P241" s="2">
        <f t="shared" si="76"/>
        <v>0</v>
      </c>
      <c r="R241">
        <f t="shared" si="77"/>
        <v>220</v>
      </c>
      <c r="S241" s="89">
        <f t="shared" si="67"/>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8"/>
        <v>6.1149525459747167E-2</v>
      </c>
      <c r="Y241" s="66">
        <f t="shared" si="68"/>
        <v>0</v>
      </c>
      <c r="Z241" s="72">
        <f t="shared" si="69"/>
        <v>0</v>
      </c>
      <c r="AA241" s="79">
        <f t="shared" si="70"/>
        <v>0</v>
      </c>
      <c r="AB241" s="81">
        <f t="shared" si="79"/>
        <v>0</v>
      </c>
      <c r="AD241" s="95">
        <f>locallinterp(R241,'BBG rates'!$N$10:$N$369,'BBG rates'!$P$10:$P$369)</f>
        <v>18.568293745246759</v>
      </c>
      <c r="AI241" s="185">
        <f t="shared" si="71"/>
        <v>220</v>
      </c>
      <c r="AJ241" s="127">
        <f>locallinterp(MIN(AI241,CAP_Senior*12),'BBG rates'!$X$24:$X$65,'BBG rates'!$Y$24:$Y$65)</f>
        <v>66.255824901338329</v>
      </c>
      <c r="AK241" s="127">
        <f>locallinterp(MIN(AI241,CAP_CB*12),'BBG rates'!$AA$25:$AA$40,'BBG rates'!$AC$25:$AC$40)</f>
        <v>11</v>
      </c>
      <c r="AL241" s="144">
        <f t="shared" si="72"/>
        <v>20.393490233227517</v>
      </c>
      <c r="AM241" s="142">
        <f>(SUMPRODUCT(AL241:AL$381,G241:G$381)+SUMPRODUCT(AL241:AL$381,H241:H$381))/12</f>
        <v>0</v>
      </c>
    </row>
    <row r="242" spans="1:39" x14ac:dyDescent="0.2">
      <c r="A242" s="7">
        <v>221</v>
      </c>
      <c r="B242" s="7">
        <v>110.5</v>
      </c>
      <c r="C242" s="7">
        <v>55.25</v>
      </c>
      <c r="D242" s="12">
        <f t="shared" si="64"/>
        <v>18.416666666666668</v>
      </c>
      <c r="E242" s="29">
        <f t="shared" si="63"/>
        <v>0</v>
      </c>
      <c r="F242" s="2">
        <f t="shared" si="65"/>
        <v>0</v>
      </c>
      <c r="G242" s="2">
        <f t="shared" si="73"/>
        <v>0</v>
      </c>
      <c r="H242" s="2">
        <f t="shared" si="74"/>
        <v>0</v>
      </c>
      <c r="I242" s="2">
        <f t="shared" si="62"/>
        <v>0</v>
      </c>
      <c r="J242" s="2">
        <f t="shared" si="80"/>
        <v>0</v>
      </c>
      <c r="K242" s="2">
        <f t="shared" si="66"/>
        <v>0</v>
      </c>
      <c r="L242" s="2">
        <f t="shared" si="66"/>
        <v>0</v>
      </c>
      <c r="M242" s="2"/>
      <c r="N242" s="28">
        <f t="shared" si="81"/>
        <v>0</v>
      </c>
      <c r="O242" s="2">
        <f t="shared" si="75"/>
        <v>0</v>
      </c>
      <c r="P242" s="2">
        <f t="shared" si="76"/>
        <v>0</v>
      </c>
      <c r="R242">
        <f t="shared" si="77"/>
        <v>221</v>
      </c>
      <c r="S242" s="89">
        <f t="shared" si="67"/>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8"/>
        <v>6.2790259854494934E-2</v>
      </c>
      <c r="Y242" s="66">
        <f t="shared" si="68"/>
        <v>0</v>
      </c>
      <c r="Z242" s="72">
        <f t="shared" si="69"/>
        <v>0</v>
      </c>
      <c r="AA242" s="79">
        <f t="shared" si="70"/>
        <v>0</v>
      </c>
      <c r="AB242" s="81">
        <f t="shared" si="79"/>
        <v>0</v>
      </c>
      <c r="AD242" s="95">
        <f>locallinterp(R242,'BBG rates'!$N$10:$N$369,'BBG rates'!$P$10:$P$369)</f>
        <v>18.650492644977131</v>
      </c>
      <c r="AI242" s="185">
        <f t="shared" si="71"/>
        <v>221</v>
      </c>
      <c r="AJ242" s="127">
        <f>locallinterp(MIN(AI242,CAP_Senior*12),'BBG rates'!$X$24:$X$65,'BBG rates'!$Y$24:$Y$65)</f>
        <v>66.34161155908717</v>
      </c>
      <c r="AK242" s="127">
        <f>locallinterp(MIN(AI242,CAP_CB*12),'BBG rates'!$AA$25:$AA$40,'BBG rates'!$AC$25:$AC$40)</f>
        <v>11</v>
      </c>
      <c r="AL242" s="144">
        <f t="shared" si="72"/>
        <v>20.408073965044821</v>
      </c>
      <c r="AM242" s="142">
        <f>(SUMPRODUCT(AL242:AL$381,G242:G$381)+SUMPRODUCT(AL242:AL$381,H242:H$381))/12</f>
        <v>0</v>
      </c>
    </row>
    <row r="243" spans="1:39" x14ac:dyDescent="0.2">
      <c r="A243" s="7">
        <v>222</v>
      </c>
      <c r="B243" s="7">
        <v>111</v>
      </c>
      <c r="C243" s="7">
        <v>55.5</v>
      </c>
      <c r="D243" s="12">
        <f t="shared" si="64"/>
        <v>18.5</v>
      </c>
      <c r="E243" s="29">
        <f t="shared" si="63"/>
        <v>0</v>
      </c>
      <c r="F243" s="2">
        <f t="shared" si="65"/>
        <v>0</v>
      </c>
      <c r="G243" s="2">
        <f t="shared" si="73"/>
        <v>0</v>
      </c>
      <c r="H243" s="2">
        <f t="shared" si="74"/>
        <v>0</v>
      </c>
      <c r="I243" s="2">
        <f t="shared" si="62"/>
        <v>0</v>
      </c>
      <c r="J243" s="2">
        <f t="shared" si="80"/>
        <v>0</v>
      </c>
      <c r="K243" s="2">
        <f t="shared" si="66"/>
        <v>0</v>
      </c>
      <c r="L243" s="2">
        <f t="shared" si="66"/>
        <v>0</v>
      </c>
      <c r="M243" s="2"/>
      <c r="N243" s="28">
        <f t="shared" si="81"/>
        <v>0</v>
      </c>
      <c r="O243" s="2">
        <f t="shared" si="75"/>
        <v>0</v>
      </c>
      <c r="P243" s="2">
        <f t="shared" si="76"/>
        <v>0</v>
      </c>
      <c r="R243">
        <f t="shared" si="77"/>
        <v>222</v>
      </c>
      <c r="S243" s="89">
        <f t="shared" si="67"/>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8"/>
        <v>6.4430969574047481E-2</v>
      </c>
      <c r="Y243" s="66">
        <f t="shared" si="68"/>
        <v>0</v>
      </c>
      <c r="Z243" s="72">
        <f t="shared" si="69"/>
        <v>0</v>
      </c>
      <c r="AA243" s="79">
        <f t="shared" si="70"/>
        <v>0</v>
      </c>
      <c r="AB243" s="81">
        <f t="shared" si="79"/>
        <v>0</v>
      </c>
      <c r="AD243" s="95">
        <f>locallinterp(R243,'BBG rates'!$N$10:$N$369,'BBG rates'!$P$10:$P$369)</f>
        <v>18.732665281770995</v>
      </c>
      <c r="AI243" s="185">
        <f t="shared" si="71"/>
        <v>222</v>
      </c>
      <c r="AJ243" s="127">
        <f>locallinterp(MIN(AI243,CAP_Senior*12),'BBG rates'!$X$24:$X$65,'BBG rates'!$Y$24:$Y$65)</f>
        <v>66.427398216835996</v>
      </c>
      <c r="AK243" s="127">
        <f>locallinterp(MIN(AI243,CAP_CB*12),'BBG rates'!$AA$25:$AA$40,'BBG rates'!$AC$25:$AC$40)</f>
        <v>11</v>
      </c>
      <c r="AL243" s="144">
        <f t="shared" si="72"/>
        <v>20.422657696862117</v>
      </c>
      <c r="AM243" s="142">
        <f>(SUMPRODUCT(AL243:AL$381,G243:G$381)+SUMPRODUCT(AL243:AL$381,H243:H$381))/12</f>
        <v>0</v>
      </c>
    </row>
    <row r="244" spans="1:39" x14ac:dyDescent="0.2">
      <c r="A244" s="7">
        <v>223</v>
      </c>
      <c r="B244" s="7">
        <v>111.5</v>
      </c>
      <c r="C244" s="7">
        <v>55.75</v>
      </c>
      <c r="D244" s="12">
        <f t="shared" si="64"/>
        <v>18.583333333333332</v>
      </c>
      <c r="E244" s="29">
        <f t="shared" si="63"/>
        <v>0</v>
      </c>
      <c r="F244" s="2">
        <f t="shared" si="65"/>
        <v>0</v>
      </c>
      <c r="G244" s="2">
        <f t="shared" si="73"/>
        <v>0</v>
      </c>
      <c r="H244" s="2">
        <f t="shared" si="74"/>
        <v>0</v>
      </c>
      <c r="I244" s="2">
        <f t="shared" si="62"/>
        <v>0</v>
      </c>
      <c r="J244" s="2">
        <f t="shared" si="80"/>
        <v>0</v>
      </c>
      <c r="K244" s="2">
        <f t="shared" si="66"/>
        <v>0</v>
      </c>
      <c r="L244" s="2">
        <f t="shared" si="66"/>
        <v>0</v>
      </c>
      <c r="M244" s="2"/>
      <c r="N244" s="28">
        <f t="shared" si="81"/>
        <v>0</v>
      </c>
      <c r="O244" s="2">
        <f t="shared" si="75"/>
        <v>0</v>
      </c>
      <c r="P244" s="2">
        <f t="shared" si="76"/>
        <v>0</v>
      </c>
      <c r="R244">
        <f t="shared" si="77"/>
        <v>223</v>
      </c>
      <c r="S244" s="89">
        <f t="shared" si="67"/>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8"/>
        <v>6.6071654619470621E-2</v>
      </c>
      <c r="Y244" s="66">
        <f t="shared" si="68"/>
        <v>0</v>
      </c>
      <c r="Z244" s="72">
        <f t="shared" si="69"/>
        <v>0</v>
      </c>
      <c r="AA244" s="79">
        <f t="shared" si="70"/>
        <v>0</v>
      </c>
      <c r="AB244" s="81">
        <f t="shared" si="79"/>
        <v>0</v>
      </c>
      <c r="AD244" s="95">
        <f>locallinterp(R244,'BBG rates'!$N$10:$N$369,'BBG rates'!$P$10:$P$369)</f>
        <v>18.814811807174568</v>
      </c>
      <c r="AI244" s="185">
        <f t="shared" si="71"/>
        <v>223</v>
      </c>
      <c r="AJ244" s="127">
        <f>locallinterp(MIN(AI244,CAP_Senior*12),'BBG rates'!$X$24:$X$65,'BBG rates'!$Y$24:$Y$65)</f>
        <v>66.513184874584837</v>
      </c>
      <c r="AK244" s="127">
        <f>locallinterp(MIN(AI244,CAP_CB*12),'BBG rates'!$AA$25:$AA$40,'BBG rates'!$AC$25:$AC$40)</f>
        <v>11</v>
      </c>
      <c r="AL244" s="144">
        <f t="shared" si="72"/>
        <v>20.437241428679421</v>
      </c>
      <c r="AM244" s="142">
        <f>(SUMPRODUCT(AL244:AL$381,G244:G$381)+SUMPRODUCT(AL244:AL$381,H244:H$381))/12</f>
        <v>0</v>
      </c>
    </row>
    <row r="245" spans="1:39" x14ac:dyDescent="0.2">
      <c r="A245" s="7">
        <v>224</v>
      </c>
      <c r="B245" s="7">
        <v>112</v>
      </c>
      <c r="C245" s="7">
        <v>56</v>
      </c>
      <c r="D245" s="12">
        <f t="shared" si="64"/>
        <v>18.666666666666668</v>
      </c>
      <c r="E245" s="29">
        <f t="shared" si="63"/>
        <v>0</v>
      </c>
      <c r="F245" s="2">
        <f t="shared" si="65"/>
        <v>0</v>
      </c>
      <c r="G245" s="2">
        <f t="shared" si="73"/>
        <v>0</v>
      </c>
      <c r="H245" s="2">
        <f t="shared" si="74"/>
        <v>0</v>
      </c>
      <c r="I245" s="2">
        <f t="shared" si="62"/>
        <v>0</v>
      </c>
      <c r="J245" s="2">
        <f t="shared" si="80"/>
        <v>0</v>
      </c>
      <c r="K245" s="2">
        <f t="shared" si="66"/>
        <v>0</v>
      </c>
      <c r="L245" s="2">
        <f t="shared" si="66"/>
        <v>0</v>
      </c>
      <c r="M245" s="2"/>
      <c r="N245" s="28">
        <f t="shared" si="81"/>
        <v>0</v>
      </c>
      <c r="O245" s="2">
        <f t="shared" si="75"/>
        <v>0</v>
      </c>
      <c r="P245" s="2">
        <f t="shared" si="76"/>
        <v>0</v>
      </c>
      <c r="R245">
        <f t="shared" si="77"/>
        <v>224</v>
      </c>
      <c r="S245" s="89">
        <f t="shared" si="67"/>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8"/>
        <v>6.7712314991297262E-2</v>
      </c>
      <c r="Y245" s="66">
        <f t="shared" si="68"/>
        <v>0</v>
      </c>
      <c r="Z245" s="72">
        <f t="shared" si="69"/>
        <v>0</v>
      </c>
      <c r="AA245" s="79">
        <f t="shared" si="70"/>
        <v>0</v>
      </c>
      <c r="AB245" s="81">
        <f t="shared" si="79"/>
        <v>0</v>
      </c>
      <c r="AD245" s="95">
        <f>locallinterp(R245,'BBG rates'!$N$10:$N$369,'BBG rates'!$P$10:$P$369)</f>
        <v>18.896932379080305</v>
      </c>
      <c r="AI245" s="185">
        <f t="shared" si="71"/>
        <v>224</v>
      </c>
      <c r="AJ245" s="127">
        <f>locallinterp(MIN(AI245,CAP_Senior*12),'BBG rates'!$X$24:$X$65,'BBG rates'!$Y$24:$Y$65)</f>
        <v>66.598971532333678</v>
      </c>
      <c r="AK245" s="127">
        <f>locallinterp(MIN(AI245,CAP_CB*12),'BBG rates'!$AA$25:$AA$40,'BBG rates'!$AC$25:$AC$40)</f>
        <v>11</v>
      </c>
      <c r="AL245" s="144">
        <f t="shared" si="72"/>
        <v>20.451825160496725</v>
      </c>
      <c r="AM245" s="142">
        <f>(SUMPRODUCT(AL245:AL$381,G245:G$381)+SUMPRODUCT(AL245:AL$381,H245:H$381))/12</f>
        <v>0</v>
      </c>
    </row>
    <row r="246" spans="1:39" x14ac:dyDescent="0.2">
      <c r="A246" s="7">
        <v>225</v>
      </c>
      <c r="B246" s="7">
        <v>112.5</v>
      </c>
      <c r="C246" s="7">
        <v>56.25</v>
      </c>
      <c r="D246" s="12">
        <f t="shared" si="64"/>
        <v>18.75</v>
      </c>
      <c r="E246" s="29">
        <f t="shared" si="63"/>
        <v>0</v>
      </c>
      <c r="F246" s="2">
        <f t="shared" si="65"/>
        <v>0</v>
      </c>
      <c r="G246" s="2">
        <f t="shared" si="73"/>
        <v>0</v>
      </c>
      <c r="H246" s="2">
        <f t="shared" si="74"/>
        <v>0</v>
      </c>
      <c r="I246" s="2">
        <f t="shared" si="62"/>
        <v>0</v>
      </c>
      <c r="J246" s="2">
        <f t="shared" si="80"/>
        <v>0</v>
      </c>
      <c r="K246" s="2">
        <f t="shared" si="66"/>
        <v>0</v>
      </c>
      <c r="L246" s="2">
        <f t="shared" si="66"/>
        <v>0</v>
      </c>
      <c r="M246" s="2"/>
      <c r="N246" s="28">
        <f t="shared" si="81"/>
        <v>0</v>
      </c>
      <c r="O246" s="2">
        <f t="shared" si="75"/>
        <v>0</v>
      </c>
      <c r="P246" s="2">
        <f t="shared" si="76"/>
        <v>0</v>
      </c>
      <c r="R246">
        <f t="shared" si="77"/>
        <v>225</v>
      </c>
      <c r="S246" s="89">
        <f t="shared" si="67"/>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8"/>
        <v>6.9352950690326765E-2</v>
      </c>
      <c r="Y246" s="66">
        <f t="shared" si="68"/>
        <v>0</v>
      </c>
      <c r="Z246" s="72">
        <f t="shared" si="69"/>
        <v>0</v>
      </c>
      <c r="AA246" s="79">
        <f t="shared" si="70"/>
        <v>0</v>
      </c>
      <c r="AB246" s="81">
        <f t="shared" si="79"/>
        <v>0</v>
      </c>
      <c r="AD246" s="95">
        <f>locallinterp(R246,'BBG rates'!$N$10:$N$369,'BBG rates'!$P$10:$P$369)</f>
        <v>18.979027151797986</v>
      </c>
      <c r="AI246" s="185">
        <f t="shared" si="71"/>
        <v>225</v>
      </c>
      <c r="AJ246" s="127">
        <f>locallinterp(MIN(AI246,CAP_Senior*12),'BBG rates'!$X$24:$X$65,'BBG rates'!$Y$24:$Y$65)</f>
        <v>66.684758190082519</v>
      </c>
      <c r="AK246" s="127">
        <f>locallinterp(MIN(AI246,CAP_CB*12),'BBG rates'!$AA$25:$AA$40,'BBG rates'!$AC$25:$AC$40)</f>
        <v>11</v>
      </c>
      <c r="AL246" s="144">
        <f t="shared" si="72"/>
        <v>20.466408892314028</v>
      </c>
      <c r="AM246" s="142">
        <f>(SUMPRODUCT(AL246:AL$381,G246:G$381)+SUMPRODUCT(AL246:AL$381,H246:H$381))/12</f>
        <v>0</v>
      </c>
    </row>
    <row r="247" spans="1:39" x14ac:dyDescent="0.2">
      <c r="A247" s="7">
        <v>226</v>
      </c>
      <c r="B247" s="7">
        <v>113</v>
      </c>
      <c r="C247" s="7">
        <v>56.5</v>
      </c>
      <c r="D247" s="12">
        <f t="shared" si="64"/>
        <v>18.833333333333332</v>
      </c>
      <c r="E247" s="29">
        <f t="shared" si="63"/>
        <v>0</v>
      </c>
      <c r="F247" s="2">
        <f t="shared" si="65"/>
        <v>0</v>
      </c>
      <c r="G247" s="2">
        <f t="shared" si="73"/>
        <v>0</v>
      </c>
      <c r="H247" s="2">
        <f t="shared" si="74"/>
        <v>0</v>
      </c>
      <c r="I247" s="2">
        <f t="shared" si="62"/>
        <v>0</v>
      </c>
      <c r="J247" s="2">
        <f t="shared" si="80"/>
        <v>0</v>
      </c>
      <c r="K247" s="2">
        <f t="shared" si="66"/>
        <v>0</v>
      </c>
      <c r="L247" s="2">
        <f t="shared" si="66"/>
        <v>0</v>
      </c>
      <c r="M247" s="2"/>
      <c r="N247" s="28">
        <f t="shared" si="81"/>
        <v>0</v>
      </c>
      <c r="O247" s="2">
        <f t="shared" si="75"/>
        <v>0</v>
      </c>
      <c r="P247" s="2">
        <f t="shared" si="76"/>
        <v>0</v>
      </c>
      <c r="R247">
        <f t="shared" si="77"/>
        <v>226</v>
      </c>
      <c r="S247" s="89">
        <f t="shared" si="67"/>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8"/>
        <v>7.0993561717358489E-2</v>
      </c>
      <c r="Y247" s="66">
        <f t="shared" si="68"/>
        <v>0</v>
      </c>
      <c r="Z247" s="72">
        <f t="shared" si="69"/>
        <v>0</v>
      </c>
      <c r="AA247" s="79">
        <f t="shared" si="70"/>
        <v>0</v>
      </c>
      <c r="AB247" s="81">
        <f t="shared" si="79"/>
        <v>0</v>
      </c>
      <c r="AD247" s="95">
        <f>locallinterp(R247,'BBG rates'!$N$10:$N$369,'BBG rates'!$P$10:$P$369)</f>
        <v>19.061096284742387</v>
      </c>
      <c r="AI247" s="185">
        <f t="shared" si="71"/>
        <v>226</v>
      </c>
      <c r="AJ247" s="127">
        <f>locallinterp(MIN(AI247,CAP_Senior*12),'BBG rates'!$X$24:$X$65,'BBG rates'!$Y$24:$Y$65)</f>
        <v>66.77054484783136</v>
      </c>
      <c r="AK247" s="127">
        <f>locallinterp(MIN(AI247,CAP_CB*12),'BBG rates'!$AA$25:$AA$40,'BBG rates'!$AC$25:$AC$40)</f>
        <v>11</v>
      </c>
      <c r="AL247" s="144">
        <f t="shared" si="72"/>
        <v>20.480992624131332</v>
      </c>
      <c r="AM247" s="142">
        <f>(SUMPRODUCT(AL247:AL$381,G247:G$381)+SUMPRODUCT(AL247:AL$381,H247:H$381))/12</f>
        <v>0</v>
      </c>
    </row>
    <row r="248" spans="1:39" x14ac:dyDescent="0.2">
      <c r="A248" s="7">
        <v>227</v>
      </c>
      <c r="B248" s="7">
        <v>113.5</v>
      </c>
      <c r="C248" s="7">
        <v>56.75</v>
      </c>
      <c r="D248" s="12">
        <f t="shared" si="64"/>
        <v>18.916666666666668</v>
      </c>
      <c r="E248" s="29">
        <f t="shared" si="63"/>
        <v>0</v>
      </c>
      <c r="F248" s="2">
        <f t="shared" si="65"/>
        <v>0</v>
      </c>
      <c r="G248" s="2">
        <f t="shared" si="73"/>
        <v>0</v>
      </c>
      <c r="H248" s="2">
        <f t="shared" si="74"/>
        <v>0</v>
      </c>
      <c r="I248" s="2">
        <f t="shared" si="62"/>
        <v>0</v>
      </c>
      <c r="J248" s="2">
        <f t="shared" si="80"/>
        <v>0</v>
      </c>
      <c r="K248" s="2">
        <f t="shared" si="66"/>
        <v>0</v>
      </c>
      <c r="L248" s="2">
        <f t="shared" si="66"/>
        <v>0</v>
      </c>
      <c r="M248" s="2"/>
      <c r="N248" s="28">
        <f t="shared" si="81"/>
        <v>0</v>
      </c>
      <c r="O248" s="2">
        <f t="shared" si="75"/>
        <v>0</v>
      </c>
      <c r="P248" s="2">
        <f t="shared" si="76"/>
        <v>0</v>
      </c>
      <c r="R248">
        <f t="shared" si="77"/>
        <v>227</v>
      </c>
      <c r="S248" s="89">
        <f t="shared" si="67"/>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8"/>
        <v>7.2634148073191795E-2</v>
      </c>
      <c r="Y248" s="66">
        <f t="shared" si="68"/>
        <v>0</v>
      </c>
      <c r="Z248" s="72">
        <f t="shared" si="69"/>
        <v>0</v>
      </c>
      <c r="AA248" s="79">
        <f t="shared" si="70"/>
        <v>0</v>
      </c>
      <c r="AB248" s="81">
        <f t="shared" si="79"/>
        <v>0</v>
      </c>
      <c r="AD248" s="95">
        <f>locallinterp(R248,'BBG rates'!$N$10:$N$369,'BBG rates'!$P$10:$P$369)</f>
        <v>19.143139937468927</v>
      </c>
      <c r="AI248" s="185">
        <f t="shared" si="71"/>
        <v>227</v>
      </c>
      <c r="AJ248" s="127">
        <f>locallinterp(MIN(AI248,CAP_Senior*12),'BBG rates'!$X$24:$X$65,'BBG rates'!$Y$24:$Y$65)</f>
        <v>66.856331505580187</v>
      </c>
      <c r="AK248" s="127">
        <f>locallinterp(MIN(AI248,CAP_CB*12),'BBG rates'!$AA$25:$AA$40,'BBG rates'!$AC$25:$AC$40)</f>
        <v>11</v>
      </c>
      <c r="AL248" s="144">
        <f t="shared" si="72"/>
        <v>20.495576355948632</v>
      </c>
      <c r="AM248" s="142">
        <f>(SUMPRODUCT(AL248:AL$381,G248:G$381)+SUMPRODUCT(AL248:AL$381,H248:H$381))/12</f>
        <v>0</v>
      </c>
    </row>
    <row r="249" spans="1:39" x14ac:dyDescent="0.2">
      <c r="A249" s="7">
        <v>228</v>
      </c>
      <c r="B249" s="7">
        <v>114</v>
      </c>
      <c r="C249" s="7">
        <v>57</v>
      </c>
      <c r="D249" s="12">
        <f t="shared" si="64"/>
        <v>19</v>
      </c>
      <c r="E249" s="29">
        <f t="shared" si="63"/>
        <v>0</v>
      </c>
      <c r="F249" s="2">
        <f t="shared" si="65"/>
        <v>0</v>
      </c>
      <c r="G249" s="2">
        <f t="shared" si="73"/>
        <v>0</v>
      </c>
      <c r="H249" s="2">
        <f t="shared" si="74"/>
        <v>0</v>
      </c>
      <c r="I249" s="2">
        <f t="shared" si="62"/>
        <v>0</v>
      </c>
      <c r="J249" s="2">
        <f t="shared" si="80"/>
        <v>0</v>
      </c>
      <c r="K249" s="2">
        <f t="shared" si="66"/>
        <v>0</v>
      </c>
      <c r="L249" s="2">
        <f t="shared" si="66"/>
        <v>0</v>
      </c>
      <c r="M249" s="2"/>
      <c r="N249" s="28">
        <f t="shared" si="81"/>
        <v>0</v>
      </c>
      <c r="O249" s="2">
        <f t="shared" si="75"/>
        <v>0</v>
      </c>
      <c r="P249" s="2">
        <f t="shared" si="76"/>
        <v>0</v>
      </c>
      <c r="R249">
        <f t="shared" si="77"/>
        <v>228</v>
      </c>
      <c r="S249" s="89">
        <f t="shared" si="67"/>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8"/>
        <v>7.4274709758359592E-2</v>
      </c>
      <c r="Y249" s="66">
        <f t="shared" si="68"/>
        <v>0</v>
      </c>
      <c r="Z249" s="72">
        <f t="shared" si="69"/>
        <v>0</v>
      </c>
      <c r="AA249" s="79">
        <f t="shared" si="70"/>
        <v>0</v>
      </c>
      <c r="AB249" s="81">
        <f t="shared" si="79"/>
        <v>0</v>
      </c>
      <c r="AD249" s="95">
        <f>locallinterp(R249,'BBG rates'!$N$10:$N$369,'BBG rates'!$P$10:$P$369)</f>
        <v>19.225158270914758</v>
      </c>
      <c r="AI249" s="185">
        <f t="shared" si="71"/>
        <v>228</v>
      </c>
      <c r="AJ249" s="127">
        <f>locallinterp(MIN(AI249,CAP_Senior*12),'BBG rates'!$X$24:$X$65,'BBG rates'!$Y$24:$Y$65)</f>
        <v>66.942118163329027</v>
      </c>
      <c r="AK249" s="127">
        <f>locallinterp(MIN(AI249,CAP_CB*12),'BBG rates'!$AA$25:$AA$40,'BBG rates'!$AC$25:$AC$40)</f>
        <v>11</v>
      </c>
      <c r="AL249" s="144">
        <f t="shared" si="72"/>
        <v>20.510160087765932</v>
      </c>
      <c r="AM249" s="142">
        <f>(SUMPRODUCT(AL249:AL$381,G249:G$381)+SUMPRODUCT(AL249:AL$381,H249:H$381))/12</f>
        <v>0</v>
      </c>
    </row>
    <row r="250" spans="1:39" x14ac:dyDescent="0.2">
      <c r="A250" s="7">
        <v>229</v>
      </c>
      <c r="B250" s="7">
        <v>114.5</v>
      </c>
      <c r="C250" s="7">
        <v>57.25</v>
      </c>
      <c r="D250" s="12">
        <f t="shared" si="64"/>
        <v>19.083333333333332</v>
      </c>
      <c r="E250" s="29">
        <f t="shared" si="63"/>
        <v>0</v>
      </c>
      <c r="F250" s="2">
        <f t="shared" si="65"/>
        <v>0</v>
      </c>
      <c r="G250" s="2">
        <f t="shared" si="73"/>
        <v>0</v>
      </c>
      <c r="H250" s="2">
        <f t="shared" si="74"/>
        <v>0</v>
      </c>
      <c r="I250" s="2">
        <f t="shared" si="62"/>
        <v>0</v>
      </c>
      <c r="J250" s="2">
        <f t="shared" si="80"/>
        <v>0</v>
      </c>
      <c r="K250" s="2">
        <f t="shared" si="66"/>
        <v>0</v>
      </c>
      <c r="L250" s="2">
        <f t="shared" si="66"/>
        <v>0</v>
      </c>
      <c r="M250" s="2"/>
      <c r="N250" s="28">
        <f t="shared" si="81"/>
        <v>0</v>
      </c>
      <c r="O250" s="2">
        <f t="shared" si="75"/>
        <v>0</v>
      </c>
      <c r="P250" s="2">
        <f t="shared" si="76"/>
        <v>0</v>
      </c>
      <c r="R250">
        <f t="shared" si="77"/>
        <v>229</v>
      </c>
      <c r="S250" s="89">
        <f t="shared" si="67"/>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8"/>
        <v>7.5915246774194145E-2</v>
      </c>
      <c r="Y250" s="66">
        <f t="shared" si="68"/>
        <v>0</v>
      </c>
      <c r="Z250" s="72">
        <f t="shared" si="69"/>
        <v>0</v>
      </c>
      <c r="AA250" s="79">
        <f t="shared" si="70"/>
        <v>0</v>
      </c>
      <c r="AB250" s="81">
        <f t="shared" si="79"/>
        <v>0</v>
      </c>
      <c r="AD250" s="95">
        <f>locallinterp(R250,'BBG rates'!$N$10:$N$369,'BBG rates'!$P$10:$P$369)</f>
        <v>19.307151446156997</v>
      </c>
      <c r="AI250" s="185">
        <f t="shared" si="71"/>
        <v>229</v>
      </c>
      <c r="AJ250" s="127">
        <f>locallinterp(MIN(AI250,CAP_Senior*12),'BBG rates'!$X$24:$X$65,'BBG rates'!$Y$24:$Y$65)</f>
        <v>67.02350352375727</v>
      </c>
      <c r="AK250" s="127">
        <f>locallinterp(MIN(AI250,CAP_CB*12),'BBG rates'!$AA$25:$AA$40,'BBG rates'!$AC$25:$AC$40)</f>
        <v>11</v>
      </c>
      <c r="AL250" s="144">
        <f t="shared" si="72"/>
        <v>20.523995599038734</v>
      </c>
      <c r="AM250" s="142">
        <f>(SUMPRODUCT(AL250:AL$381,G250:G$381)+SUMPRODUCT(AL250:AL$381,H250:H$381))/12</f>
        <v>0</v>
      </c>
    </row>
    <row r="251" spans="1:39" x14ac:dyDescent="0.2">
      <c r="A251" s="7">
        <v>230</v>
      </c>
      <c r="B251" s="7">
        <v>115</v>
      </c>
      <c r="C251" s="7">
        <v>57.5</v>
      </c>
      <c r="D251" s="12">
        <f t="shared" si="64"/>
        <v>19.166666666666668</v>
      </c>
      <c r="E251" s="29">
        <f t="shared" si="63"/>
        <v>0</v>
      </c>
      <c r="F251" s="2">
        <f t="shared" si="65"/>
        <v>0</v>
      </c>
      <c r="G251" s="2">
        <f t="shared" si="73"/>
        <v>0</v>
      </c>
      <c r="H251" s="2">
        <f t="shared" si="74"/>
        <v>0</v>
      </c>
      <c r="I251" s="2">
        <f t="shared" si="62"/>
        <v>0</v>
      </c>
      <c r="J251" s="2">
        <f t="shared" si="80"/>
        <v>0</v>
      </c>
      <c r="K251" s="2">
        <f t="shared" si="66"/>
        <v>0</v>
      </c>
      <c r="L251" s="2">
        <f t="shared" si="66"/>
        <v>0</v>
      </c>
      <c r="M251" s="2"/>
      <c r="N251" s="28">
        <f t="shared" si="81"/>
        <v>0</v>
      </c>
      <c r="O251" s="2">
        <f t="shared" si="75"/>
        <v>0</v>
      </c>
      <c r="P251" s="2">
        <f t="shared" si="76"/>
        <v>0</v>
      </c>
      <c r="R251">
        <f t="shared" si="77"/>
        <v>230</v>
      </c>
      <c r="S251" s="89">
        <f t="shared" si="67"/>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8"/>
        <v>7.7555759120961909E-2</v>
      </c>
      <c r="Y251" s="66">
        <f t="shared" si="68"/>
        <v>0</v>
      </c>
      <c r="Z251" s="72">
        <f t="shared" si="69"/>
        <v>0</v>
      </c>
      <c r="AA251" s="79">
        <f t="shared" si="70"/>
        <v>0</v>
      </c>
      <c r="AB251" s="81">
        <f t="shared" si="79"/>
        <v>0</v>
      </c>
      <c r="AD251" s="95">
        <f>locallinterp(R251,'BBG rates'!$N$10:$N$369,'BBG rates'!$P$10:$P$369)</f>
        <v>19.389119628138022</v>
      </c>
      <c r="AI251" s="185">
        <f t="shared" si="71"/>
        <v>230</v>
      </c>
      <c r="AJ251" s="127">
        <f>locallinterp(MIN(AI251,CAP_Senior*12),'BBG rates'!$X$24:$X$65,'BBG rates'!$Y$24:$Y$65)</f>
        <v>67.104888884185527</v>
      </c>
      <c r="AK251" s="127">
        <f>locallinterp(MIN(AI251,CAP_CB*12),'BBG rates'!$AA$25:$AA$40,'BBG rates'!$AC$25:$AC$40)</f>
        <v>11</v>
      </c>
      <c r="AL251" s="144">
        <f t="shared" si="72"/>
        <v>20.53783111031154</v>
      </c>
      <c r="AM251" s="142">
        <f>(SUMPRODUCT(AL251:AL$381,G251:G$381)+SUMPRODUCT(AL251:AL$381,H251:H$381))/12</f>
        <v>0</v>
      </c>
    </row>
    <row r="252" spans="1:39" x14ac:dyDescent="0.2">
      <c r="A252" s="7">
        <v>231</v>
      </c>
      <c r="B252" s="7">
        <v>115.5</v>
      </c>
      <c r="C252" s="7">
        <v>57.75</v>
      </c>
      <c r="D252" s="12">
        <f t="shared" si="64"/>
        <v>19.25</v>
      </c>
      <c r="E252" s="29">
        <f t="shared" si="63"/>
        <v>0</v>
      </c>
      <c r="F252" s="2">
        <f t="shared" si="65"/>
        <v>0</v>
      </c>
      <c r="G252" s="2">
        <f t="shared" si="73"/>
        <v>0</v>
      </c>
      <c r="H252" s="2">
        <f t="shared" si="74"/>
        <v>0</v>
      </c>
      <c r="I252" s="2">
        <f t="shared" si="62"/>
        <v>0</v>
      </c>
      <c r="J252" s="2">
        <f t="shared" si="80"/>
        <v>0</v>
      </c>
      <c r="K252" s="2">
        <f t="shared" si="66"/>
        <v>0</v>
      </c>
      <c r="L252" s="2">
        <f t="shared" si="66"/>
        <v>0</v>
      </c>
      <c r="M252" s="2"/>
      <c r="N252" s="28">
        <f t="shared" si="81"/>
        <v>0</v>
      </c>
      <c r="O252" s="2">
        <f t="shared" si="75"/>
        <v>0</v>
      </c>
      <c r="P252" s="2">
        <f t="shared" si="76"/>
        <v>0</v>
      </c>
      <c r="R252">
        <f t="shared" si="77"/>
        <v>231</v>
      </c>
      <c r="S252" s="89">
        <f t="shared" si="67"/>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8"/>
        <v>7.9196246799728698E-2</v>
      </c>
      <c r="Y252" s="66">
        <f t="shared" si="68"/>
        <v>0</v>
      </c>
      <c r="Z252" s="72">
        <f t="shared" si="69"/>
        <v>0</v>
      </c>
      <c r="AA252" s="79">
        <f t="shared" si="70"/>
        <v>0</v>
      </c>
      <c r="AB252" s="81">
        <f t="shared" si="79"/>
        <v>0</v>
      </c>
      <c r="AD252" s="95">
        <f>locallinterp(R252,'BBG rates'!$N$10:$N$369,'BBG rates'!$P$10:$P$369)</f>
        <v>19.471062981940175</v>
      </c>
      <c r="AI252" s="185">
        <f t="shared" si="71"/>
        <v>231</v>
      </c>
      <c r="AJ252" s="127">
        <f>locallinterp(MIN(AI252,CAP_Senior*12),'BBG rates'!$X$24:$X$65,'BBG rates'!$Y$24:$Y$65)</f>
        <v>67.18627424461377</v>
      </c>
      <c r="AK252" s="127">
        <f>locallinterp(MIN(AI252,CAP_CB*12),'BBG rates'!$AA$25:$AA$40,'BBG rates'!$AC$25:$AC$40)</f>
        <v>11</v>
      </c>
      <c r="AL252" s="144">
        <f t="shared" si="72"/>
        <v>20.551666621584339</v>
      </c>
      <c r="AM252" s="142">
        <f>(SUMPRODUCT(AL252:AL$381,G252:G$381)+SUMPRODUCT(AL252:AL$381,H252:H$381))/12</f>
        <v>0</v>
      </c>
    </row>
    <row r="253" spans="1:39" x14ac:dyDescent="0.2">
      <c r="A253" s="7">
        <v>232</v>
      </c>
      <c r="B253" s="7">
        <v>116</v>
      </c>
      <c r="C253" s="7">
        <v>58</v>
      </c>
      <c r="D253" s="12">
        <f t="shared" si="64"/>
        <v>19.333333333333332</v>
      </c>
      <c r="E253" s="29">
        <f t="shared" si="63"/>
        <v>0</v>
      </c>
      <c r="F253" s="2">
        <f t="shared" si="65"/>
        <v>0</v>
      </c>
      <c r="G253" s="2">
        <f t="shared" si="73"/>
        <v>0</v>
      </c>
      <c r="H253" s="2">
        <f t="shared" si="74"/>
        <v>0</v>
      </c>
      <c r="I253" s="2">
        <f t="shared" si="62"/>
        <v>0</v>
      </c>
      <c r="J253" s="2">
        <f t="shared" si="80"/>
        <v>0</v>
      </c>
      <c r="K253" s="2">
        <f t="shared" si="66"/>
        <v>0</v>
      </c>
      <c r="L253" s="2">
        <f t="shared" si="66"/>
        <v>0</v>
      </c>
      <c r="M253" s="2"/>
      <c r="N253" s="28">
        <f t="shared" si="81"/>
        <v>0</v>
      </c>
      <c r="O253" s="2">
        <f t="shared" si="75"/>
        <v>0</v>
      </c>
      <c r="P253" s="2">
        <f t="shared" si="76"/>
        <v>0</v>
      </c>
      <c r="R253">
        <f t="shared" si="77"/>
        <v>232</v>
      </c>
      <c r="S253" s="89">
        <f t="shared" si="67"/>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8"/>
        <v>8.0836709811293872E-2</v>
      </c>
      <c r="Y253" s="66">
        <f t="shared" si="68"/>
        <v>0</v>
      </c>
      <c r="Z253" s="72">
        <f t="shared" si="69"/>
        <v>0</v>
      </c>
      <c r="AA253" s="79">
        <f t="shared" si="70"/>
        <v>0</v>
      </c>
      <c r="AB253" s="81">
        <f t="shared" si="79"/>
        <v>0</v>
      </c>
      <c r="AD253" s="95">
        <f>locallinterp(R253,'BBG rates'!$N$10:$N$369,'BBG rates'!$P$10:$P$369)</f>
        <v>19.552981674027532</v>
      </c>
      <c r="AI253" s="185">
        <f t="shared" si="71"/>
        <v>232</v>
      </c>
      <c r="AJ253" s="127">
        <f>locallinterp(MIN(AI253,CAP_Senior*12),'BBG rates'!$X$24:$X$65,'BBG rates'!$Y$24:$Y$65)</f>
        <v>67.267659605042013</v>
      </c>
      <c r="AK253" s="127">
        <f>locallinterp(MIN(AI253,CAP_CB*12),'BBG rates'!$AA$25:$AA$40,'BBG rates'!$AC$25:$AC$40)</f>
        <v>11</v>
      </c>
      <c r="AL253" s="144">
        <f t="shared" si="72"/>
        <v>20.565502132857141</v>
      </c>
      <c r="AM253" s="142">
        <f>(SUMPRODUCT(AL253:AL$381,G253:G$381)+SUMPRODUCT(AL253:AL$381,H253:H$381))/12</f>
        <v>0</v>
      </c>
    </row>
    <row r="254" spans="1:39" x14ac:dyDescent="0.2">
      <c r="A254" s="7">
        <v>233</v>
      </c>
      <c r="B254" s="7">
        <v>116.5</v>
      </c>
      <c r="C254" s="7">
        <v>58.25</v>
      </c>
      <c r="D254" s="12">
        <f t="shared" si="64"/>
        <v>19.416666666666668</v>
      </c>
      <c r="E254" s="29">
        <f t="shared" si="63"/>
        <v>0</v>
      </c>
      <c r="F254" s="2">
        <f t="shared" si="65"/>
        <v>0</v>
      </c>
      <c r="G254" s="2">
        <f t="shared" si="73"/>
        <v>0</v>
      </c>
      <c r="H254" s="2">
        <f t="shared" si="74"/>
        <v>0</v>
      </c>
      <c r="I254" s="2">
        <f t="shared" si="62"/>
        <v>0</v>
      </c>
      <c r="J254" s="2">
        <f t="shared" si="80"/>
        <v>0</v>
      </c>
      <c r="K254" s="2">
        <f t="shared" si="66"/>
        <v>0</v>
      </c>
      <c r="L254" s="2">
        <f t="shared" si="66"/>
        <v>0</v>
      </c>
      <c r="M254" s="2"/>
      <c r="N254" s="28">
        <f t="shared" si="81"/>
        <v>0</v>
      </c>
      <c r="O254" s="2">
        <f t="shared" si="75"/>
        <v>0</v>
      </c>
      <c r="P254" s="2">
        <f t="shared" si="76"/>
        <v>0</v>
      </c>
      <c r="R254">
        <f t="shared" si="77"/>
        <v>233</v>
      </c>
      <c r="S254" s="89">
        <f t="shared" si="67"/>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8"/>
        <v>8.2477148156190339E-2</v>
      </c>
      <c r="Y254" s="66">
        <f t="shared" si="68"/>
        <v>0</v>
      </c>
      <c r="Z254" s="72">
        <f t="shared" si="69"/>
        <v>0</v>
      </c>
      <c r="AA254" s="79">
        <f t="shared" si="70"/>
        <v>0</v>
      </c>
      <c r="AB254" s="81">
        <f t="shared" si="79"/>
        <v>0</v>
      </c>
      <c r="AD254" s="95">
        <f>locallinterp(R254,'BBG rates'!$N$10:$N$369,'BBG rates'!$P$10:$P$369)</f>
        <v>19.634875871625429</v>
      </c>
      <c r="AI254" s="185">
        <f t="shared" si="71"/>
        <v>233</v>
      </c>
      <c r="AJ254" s="127">
        <f>locallinterp(MIN(AI254,CAP_Senior*12),'BBG rates'!$X$24:$X$65,'BBG rates'!$Y$24:$Y$65)</f>
        <v>67.349044965470256</v>
      </c>
      <c r="AK254" s="127">
        <f>locallinterp(MIN(AI254,CAP_CB*12),'BBG rates'!$AA$25:$AA$40,'BBG rates'!$AC$25:$AC$40)</f>
        <v>11</v>
      </c>
      <c r="AL254" s="144">
        <f t="shared" si="72"/>
        <v>20.579337644129943</v>
      </c>
      <c r="AM254" s="142">
        <f>(SUMPRODUCT(AL254:AL$381,G254:G$381)+SUMPRODUCT(AL254:AL$381,H254:H$381))/12</f>
        <v>0</v>
      </c>
    </row>
    <row r="255" spans="1:39" x14ac:dyDescent="0.2">
      <c r="A255" s="7">
        <v>234</v>
      </c>
      <c r="B255" s="7">
        <v>117</v>
      </c>
      <c r="C255" s="7">
        <v>58.5</v>
      </c>
      <c r="D255" s="12">
        <f t="shared" si="64"/>
        <v>19.5</v>
      </c>
      <c r="E255" s="29">
        <f t="shared" si="63"/>
        <v>0</v>
      </c>
      <c r="F255" s="2">
        <f t="shared" si="65"/>
        <v>0</v>
      </c>
      <c r="G255" s="2">
        <f t="shared" si="73"/>
        <v>0</v>
      </c>
      <c r="H255" s="2">
        <f t="shared" si="74"/>
        <v>0</v>
      </c>
      <c r="I255" s="2">
        <f t="shared" si="62"/>
        <v>0</v>
      </c>
      <c r="J255" s="2">
        <f t="shared" si="80"/>
        <v>0</v>
      </c>
      <c r="K255" s="2">
        <f t="shared" si="66"/>
        <v>0</v>
      </c>
      <c r="L255" s="2">
        <f t="shared" si="66"/>
        <v>0</v>
      </c>
      <c r="M255" s="2"/>
      <c r="N255" s="28">
        <f t="shared" si="81"/>
        <v>0</v>
      </c>
      <c r="O255" s="2">
        <f t="shared" si="75"/>
        <v>0</v>
      </c>
      <c r="P255" s="2">
        <f t="shared" si="76"/>
        <v>0</v>
      </c>
      <c r="R255">
        <f t="shared" si="77"/>
        <v>234</v>
      </c>
      <c r="S255" s="89">
        <f t="shared" si="67"/>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8"/>
        <v>8.4117561835217458E-2</v>
      </c>
      <c r="Y255" s="66">
        <f t="shared" si="68"/>
        <v>0</v>
      </c>
      <c r="Z255" s="72">
        <f t="shared" si="69"/>
        <v>0</v>
      </c>
      <c r="AA255" s="79">
        <f t="shared" si="70"/>
        <v>0</v>
      </c>
      <c r="AB255" s="81">
        <f t="shared" si="79"/>
        <v>0</v>
      </c>
      <c r="AD255" s="95">
        <f>locallinterp(R255,'BBG rates'!$N$10:$N$369,'BBG rates'!$P$10:$P$369)</f>
        <v>19.716745744581878</v>
      </c>
      <c r="AI255" s="185">
        <f t="shared" si="71"/>
        <v>234</v>
      </c>
      <c r="AJ255" s="127">
        <f>locallinterp(MIN(AI255,CAP_Senior*12),'BBG rates'!$X$24:$X$65,'BBG rates'!$Y$24:$Y$65)</f>
        <v>67.430430325898499</v>
      </c>
      <c r="AK255" s="127">
        <f>locallinterp(MIN(AI255,CAP_CB*12),'BBG rates'!$AA$25:$AA$40,'BBG rates'!$AC$25:$AC$40)</f>
        <v>11</v>
      </c>
      <c r="AL255" s="144">
        <f t="shared" si="72"/>
        <v>20.593173155402745</v>
      </c>
      <c r="AM255" s="142">
        <f>(SUMPRODUCT(AL255:AL$381,G255:G$381)+SUMPRODUCT(AL255:AL$381,H255:H$381))/12</f>
        <v>0</v>
      </c>
    </row>
    <row r="256" spans="1:39" x14ac:dyDescent="0.2">
      <c r="A256" s="7">
        <v>235</v>
      </c>
      <c r="B256" s="7">
        <v>117.5</v>
      </c>
      <c r="C256" s="7">
        <v>58.75</v>
      </c>
      <c r="D256" s="12">
        <f t="shared" si="64"/>
        <v>19.583333333333332</v>
      </c>
      <c r="E256" s="29">
        <f t="shared" si="63"/>
        <v>0</v>
      </c>
      <c r="F256" s="2">
        <f t="shared" si="65"/>
        <v>0</v>
      </c>
      <c r="G256" s="2">
        <f t="shared" si="73"/>
        <v>0</v>
      </c>
      <c r="H256" s="2">
        <f t="shared" si="74"/>
        <v>0</v>
      </c>
      <c r="I256" s="2">
        <f t="shared" si="62"/>
        <v>0</v>
      </c>
      <c r="J256" s="2">
        <f t="shared" si="80"/>
        <v>0</v>
      </c>
      <c r="K256" s="2">
        <f t="shared" si="66"/>
        <v>0</v>
      </c>
      <c r="L256" s="2">
        <f t="shared" si="66"/>
        <v>0</v>
      </c>
      <c r="M256" s="2"/>
      <c r="N256" s="28">
        <f t="shared" si="81"/>
        <v>0</v>
      </c>
      <c r="O256" s="2">
        <f t="shared" si="75"/>
        <v>0</v>
      </c>
      <c r="P256" s="2">
        <f t="shared" si="76"/>
        <v>0</v>
      </c>
      <c r="R256">
        <f t="shared" si="77"/>
        <v>235</v>
      </c>
      <c r="S256" s="89">
        <f t="shared" si="67"/>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8"/>
        <v>8.5757950849174591E-2</v>
      </c>
      <c r="Y256" s="66">
        <f t="shared" si="68"/>
        <v>0</v>
      </c>
      <c r="Z256" s="72">
        <f t="shared" si="69"/>
        <v>0</v>
      </c>
      <c r="AA256" s="79">
        <f t="shared" si="70"/>
        <v>0</v>
      </c>
      <c r="AB256" s="81">
        <f t="shared" si="79"/>
        <v>0</v>
      </c>
      <c r="AD256" s="95">
        <f>locallinterp(R256,'BBG rates'!$N$10:$N$369,'BBG rates'!$P$10:$P$369)</f>
        <v>19.798591462885266</v>
      </c>
      <c r="AI256" s="185">
        <f t="shared" si="71"/>
        <v>235</v>
      </c>
      <c r="AJ256" s="127">
        <f>locallinterp(MIN(AI256,CAP_Senior*12),'BBG rates'!$X$24:$X$65,'BBG rates'!$Y$24:$Y$65)</f>
        <v>67.511815686326756</v>
      </c>
      <c r="AK256" s="127">
        <f>locallinterp(MIN(AI256,CAP_CB*12),'BBG rates'!$AA$25:$AA$40,'BBG rates'!$AC$25:$AC$40)</f>
        <v>11</v>
      </c>
      <c r="AL256" s="144">
        <f t="shared" si="72"/>
        <v>20.607008666675547</v>
      </c>
      <c r="AM256" s="142">
        <f>(SUMPRODUCT(AL256:AL$381,G256:G$381)+SUMPRODUCT(AL256:AL$381,H256:H$381))/12</f>
        <v>0</v>
      </c>
    </row>
    <row r="257" spans="1:39" x14ac:dyDescent="0.2">
      <c r="A257" s="7">
        <v>236</v>
      </c>
      <c r="B257" s="7">
        <v>118</v>
      </c>
      <c r="C257" s="7">
        <v>59</v>
      </c>
      <c r="D257" s="12">
        <f t="shared" si="64"/>
        <v>19.666666666666668</v>
      </c>
      <c r="E257" s="29">
        <f t="shared" si="63"/>
        <v>0</v>
      </c>
      <c r="F257" s="2">
        <f t="shared" si="65"/>
        <v>0</v>
      </c>
      <c r="G257" s="2">
        <f t="shared" si="73"/>
        <v>0</v>
      </c>
      <c r="H257" s="2">
        <f t="shared" si="74"/>
        <v>0</v>
      </c>
      <c r="I257" s="2">
        <f t="shared" si="62"/>
        <v>0</v>
      </c>
      <c r="J257" s="2">
        <f t="shared" si="80"/>
        <v>0</v>
      </c>
      <c r="K257" s="2">
        <f t="shared" si="66"/>
        <v>0</v>
      </c>
      <c r="L257" s="2">
        <f t="shared" si="66"/>
        <v>0</v>
      </c>
      <c r="M257" s="2"/>
      <c r="N257" s="28">
        <f t="shared" si="81"/>
        <v>0</v>
      </c>
      <c r="O257" s="2">
        <f t="shared" si="75"/>
        <v>0</v>
      </c>
      <c r="P257" s="2">
        <f t="shared" si="76"/>
        <v>0</v>
      </c>
      <c r="R257">
        <f t="shared" si="77"/>
        <v>236</v>
      </c>
      <c r="S257" s="89">
        <f t="shared" si="67"/>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8"/>
        <v>8.7398315199127552E-2</v>
      </c>
      <c r="Y257" s="66">
        <f t="shared" si="68"/>
        <v>0</v>
      </c>
      <c r="Z257" s="72">
        <f t="shared" si="69"/>
        <v>0</v>
      </c>
      <c r="AA257" s="79">
        <f t="shared" si="70"/>
        <v>0</v>
      </c>
      <c r="AB257" s="81">
        <f t="shared" si="79"/>
        <v>0</v>
      </c>
      <c r="AD257" s="95">
        <f>locallinterp(R257,'BBG rates'!$N$10:$N$369,'BBG rates'!$P$10:$P$369)</f>
        <v>19.880413199147473</v>
      </c>
      <c r="AI257" s="185">
        <f t="shared" si="71"/>
        <v>236</v>
      </c>
      <c r="AJ257" s="127">
        <f>locallinterp(MIN(AI257,CAP_Senior*12),'BBG rates'!$X$24:$X$65,'BBG rates'!$Y$24:$Y$65)</f>
        <v>67.593201046754999</v>
      </c>
      <c r="AK257" s="127">
        <f>locallinterp(MIN(AI257,CAP_CB*12),'BBG rates'!$AA$25:$AA$40,'BBG rates'!$AC$25:$AC$40)</f>
        <v>11</v>
      </c>
      <c r="AL257" s="144">
        <f t="shared" si="72"/>
        <v>20.620844177948349</v>
      </c>
      <c r="AM257" s="142">
        <f>(SUMPRODUCT(AL257:AL$381,G257:G$381)+SUMPRODUCT(AL257:AL$381,H257:H$381))/12</f>
        <v>0</v>
      </c>
    </row>
    <row r="258" spans="1:39" x14ac:dyDescent="0.2">
      <c r="A258" s="7">
        <v>237</v>
      </c>
      <c r="B258" s="7">
        <v>118.5</v>
      </c>
      <c r="C258" s="7">
        <v>59.25</v>
      </c>
      <c r="D258" s="12">
        <f t="shared" si="64"/>
        <v>19.75</v>
      </c>
      <c r="E258" s="29">
        <f t="shared" si="63"/>
        <v>0</v>
      </c>
      <c r="F258" s="2">
        <f t="shared" si="65"/>
        <v>0</v>
      </c>
      <c r="G258" s="2">
        <f t="shared" si="73"/>
        <v>0</v>
      </c>
      <c r="H258" s="2">
        <f t="shared" si="74"/>
        <v>0</v>
      </c>
      <c r="I258" s="2">
        <f t="shared" si="62"/>
        <v>0</v>
      </c>
      <c r="J258" s="2">
        <f t="shared" si="80"/>
        <v>0</v>
      </c>
      <c r="K258" s="2">
        <f t="shared" si="66"/>
        <v>0</v>
      </c>
      <c r="L258" s="2">
        <f t="shared" si="66"/>
        <v>0</v>
      </c>
      <c r="M258" s="2"/>
      <c r="N258" s="28">
        <f t="shared" si="81"/>
        <v>0</v>
      </c>
      <c r="O258" s="2">
        <f t="shared" si="75"/>
        <v>0</v>
      </c>
      <c r="P258" s="2">
        <f t="shared" si="76"/>
        <v>0</v>
      </c>
      <c r="R258">
        <f t="shared" si="77"/>
        <v>237</v>
      </c>
      <c r="S258" s="89">
        <f t="shared" si="67"/>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8"/>
        <v>8.9038654885342794E-2</v>
      </c>
      <c r="Y258" s="66">
        <f t="shared" si="68"/>
        <v>0</v>
      </c>
      <c r="Z258" s="72">
        <f t="shared" si="69"/>
        <v>0</v>
      </c>
      <c r="AA258" s="79">
        <f t="shared" si="70"/>
        <v>0</v>
      </c>
      <c r="AB258" s="81">
        <f t="shared" si="79"/>
        <v>0</v>
      </c>
      <c r="AD258" s="95">
        <f>locallinterp(R258,'BBG rates'!$N$10:$N$369,'BBG rates'!$P$10:$P$369)</f>
        <v>19.962211126431001</v>
      </c>
      <c r="AI258" s="185">
        <f t="shared" si="71"/>
        <v>237</v>
      </c>
      <c r="AJ258" s="127">
        <f>locallinterp(MIN(AI258,CAP_Senior*12),'BBG rates'!$X$24:$X$65,'BBG rates'!$Y$24:$Y$65)</f>
        <v>67.674586407183241</v>
      </c>
      <c r="AK258" s="127">
        <f>locallinterp(MIN(AI258,CAP_CB*12),'BBG rates'!$AA$25:$AA$40,'BBG rates'!$AC$25:$AC$40)</f>
        <v>11</v>
      </c>
      <c r="AL258" s="144">
        <f t="shared" si="72"/>
        <v>20.634679689221151</v>
      </c>
      <c r="AM258" s="142">
        <f>(SUMPRODUCT(AL258:AL$381,G258:G$381)+SUMPRODUCT(AL258:AL$381,H258:H$381))/12</f>
        <v>0</v>
      </c>
    </row>
    <row r="259" spans="1:39" x14ac:dyDescent="0.2">
      <c r="A259" s="7">
        <v>238</v>
      </c>
      <c r="B259" s="7">
        <v>119</v>
      </c>
      <c r="C259" s="7">
        <v>59.5</v>
      </c>
      <c r="D259" s="12">
        <f t="shared" si="64"/>
        <v>19.833333333333332</v>
      </c>
      <c r="E259" s="29">
        <f t="shared" si="63"/>
        <v>0</v>
      </c>
      <c r="F259" s="2">
        <f t="shared" si="65"/>
        <v>0</v>
      </c>
      <c r="G259" s="2">
        <f t="shared" si="73"/>
        <v>0</v>
      </c>
      <c r="H259" s="2">
        <f t="shared" si="74"/>
        <v>0</v>
      </c>
      <c r="I259" s="2">
        <f t="shared" si="62"/>
        <v>0</v>
      </c>
      <c r="J259" s="2">
        <f t="shared" si="80"/>
        <v>0</v>
      </c>
      <c r="K259" s="2">
        <f t="shared" si="66"/>
        <v>0</v>
      </c>
      <c r="L259" s="2">
        <f t="shared" si="66"/>
        <v>0</v>
      </c>
      <c r="M259" s="2"/>
      <c r="N259" s="28">
        <f t="shared" si="81"/>
        <v>0</v>
      </c>
      <c r="O259" s="2">
        <f t="shared" si="75"/>
        <v>0</v>
      </c>
      <c r="P259" s="2">
        <f t="shared" si="76"/>
        <v>0</v>
      </c>
      <c r="R259">
        <f t="shared" si="77"/>
        <v>238</v>
      </c>
      <c r="S259" s="89">
        <f t="shared" si="67"/>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8"/>
        <v>0</v>
      </c>
      <c r="Z259" s="72">
        <f t="shared" si="69"/>
        <v>0</v>
      </c>
      <c r="AA259" s="79">
        <f t="shared" si="70"/>
        <v>0</v>
      </c>
      <c r="AB259" s="81">
        <f t="shared" si="79"/>
        <v>0</v>
      </c>
      <c r="AD259" s="95">
        <f>locallinterp(R259,'BBG rates'!$N$10:$N$369,'BBG rates'!$P$10:$P$369)</f>
        <v>20.043985419490099</v>
      </c>
      <c r="AI259" s="185">
        <f t="shared" si="71"/>
        <v>238</v>
      </c>
      <c r="AJ259" s="127">
        <f>locallinterp(MIN(AI259,CAP_Senior*12),'BBG rates'!$X$24:$X$65,'BBG rates'!$Y$24:$Y$65)</f>
        <v>67.755971767611499</v>
      </c>
      <c r="AK259" s="127">
        <f>locallinterp(MIN(AI259,CAP_CB*12),'BBG rates'!$AA$25:$AA$40,'BBG rates'!$AC$25:$AC$40)</f>
        <v>11</v>
      </c>
      <c r="AL259" s="144">
        <f t="shared" si="72"/>
        <v>20.648515200493954</v>
      </c>
      <c r="AM259" s="142">
        <f>(SUMPRODUCT(AL259:AL$381,G259:G$381)+SUMPRODUCT(AL259:AL$381,H259:H$381))/12</f>
        <v>0</v>
      </c>
    </row>
    <row r="260" spans="1:39" x14ac:dyDescent="0.2">
      <c r="A260" s="7">
        <v>239</v>
      </c>
      <c r="B260" s="7">
        <v>119.5</v>
      </c>
      <c r="C260" s="7">
        <v>59.75</v>
      </c>
      <c r="D260" s="12">
        <f t="shared" si="64"/>
        <v>19.916666666666668</v>
      </c>
      <c r="E260" s="29">
        <f t="shared" si="63"/>
        <v>0</v>
      </c>
      <c r="F260" s="2">
        <f t="shared" si="65"/>
        <v>0</v>
      </c>
      <c r="G260" s="2">
        <f t="shared" si="73"/>
        <v>0</v>
      </c>
      <c r="H260" s="2">
        <f t="shared" si="74"/>
        <v>0</v>
      </c>
      <c r="I260" s="2">
        <f t="shared" si="62"/>
        <v>0</v>
      </c>
      <c r="J260" s="2">
        <f t="shared" si="80"/>
        <v>0</v>
      </c>
      <c r="K260" s="2">
        <f t="shared" si="66"/>
        <v>0</v>
      </c>
      <c r="L260" s="2">
        <f t="shared" si="66"/>
        <v>0</v>
      </c>
      <c r="M260" s="2"/>
      <c r="N260" s="28">
        <f>IF($A260&lt;=$I$8,N259-P260,0)</f>
        <v>0</v>
      </c>
      <c r="O260" s="2">
        <f t="shared" si="75"/>
        <v>0</v>
      </c>
      <c r="P260" s="2">
        <f t="shared" si="76"/>
        <v>0</v>
      </c>
      <c r="R260">
        <f t="shared" si="77"/>
        <v>239</v>
      </c>
      <c r="S260" s="89">
        <f t="shared" si="67"/>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8"/>
        <v>9.2319260270823378E-2</v>
      </c>
      <c r="Y260" s="66">
        <f t="shared" si="68"/>
        <v>0</v>
      </c>
      <c r="Z260" s="72">
        <f t="shared" si="69"/>
        <v>0</v>
      </c>
      <c r="AA260" s="79">
        <f t="shared" si="70"/>
        <v>0</v>
      </c>
      <c r="AB260" s="81">
        <f t="shared" si="79"/>
        <v>0</v>
      </c>
      <c r="AD260" s="95">
        <f>locallinterp(R260,'BBG rates'!$N$10:$N$369,'BBG rates'!$P$10:$P$369)</f>
        <v>20.125736254461067</v>
      </c>
      <c r="AI260" s="185">
        <f t="shared" si="71"/>
        <v>239</v>
      </c>
      <c r="AJ260" s="127">
        <f>locallinterp(MIN(AI260,CAP_Senior*12),'BBG rates'!$X$24:$X$65,'BBG rates'!$Y$24:$Y$65)</f>
        <v>67.837357128039741</v>
      </c>
      <c r="AK260" s="127">
        <f>locallinterp(MIN(AI260,CAP_CB*12),'BBG rates'!$AA$25:$AA$40,'BBG rates'!$AC$25:$AC$40)</f>
        <v>11</v>
      </c>
      <c r="AL260" s="144">
        <f t="shared" si="72"/>
        <v>20.662350711766756</v>
      </c>
      <c r="AM260" s="142">
        <f>(SUMPRODUCT(AL260:AL$381,G260:G$381)+SUMPRODUCT(AL260:AL$381,H260:H$381))/12</f>
        <v>0</v>
      </c>
    </row>
    <row r="261" spans="1:39" x14ac:dyDescent="0.2">
      <c r="A261" s="7">
        <v>240</v>
      </c>
      <c r="B261" s="7">
        <v>120</v>
      </c>
      <c r="C261" s="7">
        <v>60</v>
      </c>
      <c r="D261" s="12">
        <f t="shared" si="64"/>
        <v>20</v>
      </c>
      <c r="E261" s="29">
        <f t="shared" si="63"/>
        <v>0</v>
      </c>
      <c r="F261" s="2">
        <f t="shared" si="65"/>
        <v>0</v>
      </c>
      <c r="G261" s="2">
        <f t="shared" si="73"/>
        <v>0</v>
      </c>
      <c r="H261" s="2">
        <f t="shared" si="74"/>
        <v>0</v>
      </c>
      <c r="I261" s="2">
        <f t="shared" si="62"/>
        <v>0</v>
      </c>
      <c r="J261" s="2">
        <f t="shared" si="80"/>
        <v>0</v>
      </c>
      <c r="K261" s="2">
        <f t="shared" si="66"/>
        <v>0</v>
      </c>
      <c r="L261" s="2">
        <f t="shared" si="66"/>
        <v>0</v>
      </c>
      <c r="M261" s="2"/>
      <c r="N261" s="28">
        <f t="shared" si="81"/>
        <v>0</v>
      </c>
      <c r="O261" s="2">
        <f t="shared" si="75"/>
        <v>0</v>
      </c>
      <c r="P261" s="2">
        <f t="shared" si="76"/>
        <v>0</v>
      </c>
      <c r="R261">
        <f t="shared" si="77"/>
        <v>240</v>
      </c>
      <c r="S261" s="89">
        <f t="shared" si="67"/>
        <v>0</v>
      </c>
      <c r="T261" s="89">
        <f>IF(AND(S261=0,S260&gt;0),SUM($G261:$H$381),S261)</f>
        <v>0</v>
      </c>
      <c r="U261" s="82">
        <f>SUM(T261:T$381)</f>
        <v>0</v>
      </c>
      <c r="V261" s="68">
        <f>localspline(R261,'BBG rates'!$G$10:$G$27,'BBG rates'!$K$10:$K$27)</f>
        <v>0.98073065280914307</v>
      </c>
      <c r="W261" s="68">
        <f>locallinterp(R261,'BBG rates'!$G$10:$G$27,'BBG rates'!$J$10:$J$27)</f>
        <v>9.4E-2</v>
      </c>
      <c r="X261" s="56">
        <f t="shared" si="78"/>
        <v>9.3959525971420987E-2</v>
      </c>
      <c r="Y261" s="66">
        <f t="shared" si="68"/>
        <v>0</v>
      </c>
      <c r="Z261" s="72">
        <f t="shared" si="69"/>
        <v>0</v>
      </c>
      <c r="AA261" s="79">
        <f t="shared" si="70"/>
        <v>0</v>
      </c>
      <c r="AB261" s="81">
        <f t="shared" si="79"/>
        <v>0</v>
      </c>
      <c r="AD261" s="95">
        <f>locallinterp(R261,'BBG rates'!$N$10:$N$369,'BBG rates'!$P$10:$P$369)</f>
        <v>20.207463808861828</v>
      </c>
      <c r="AI261" s="185">
        <f t="shared" si="71"/>
        <v>240</v>
      </c>
      <c r="AJ261" s="127">
        <f>locallinterp(MIN(AI261,CAP_Senior*12),'BBG rates'!$X$24:$X$65,'BBG rates'!$Y$24:$Y$65)</f>
        <v>67.918742488467984</v>
      </c>
      <c r="AK261" s="127">
        <f>locallinterp(MIN(AI261,CAP_CB*12),'BBG rates'!$AA$25:$AA$40,'BBG rates'!$AC$25:$AC$40)</f>
        <v>11</v>
      </c>
      <c r="AL261" s="144">
        <f t="shared" si="72"/>
        <v>20.676186223039558</v>
      </c>
      <c r="AM261" s="142">
        <f>(SUMPRODUCT(AL261:AL$381,G261:G$381)+SUMPRODUCT(AL261:AL$381,H261:H$381))/12</f>
        <v>0</v>
      </c>
    </row>
    <row r="262" spans="1:39" x14ac:dyDescent="0.2">
      <c r="A262" s="7">
        <v>241</v>
      </c>
      <c r="B262" s="7">
        <v>120.5</v>
      </c>
      <c r="C262" s="7">
        <v>60.25</v>
      </c>
      <c r="D262" s="12">
        <f t="shared" si="64"/>
        <v>20.083333333333332</v>
      </c>
      <c r="E262" s="29">
        <f t="shared" si="63"/>
        <v>0</v>
      </c>
      <c r="F262" s="2">
        <f t="shared" si="65"/>
        <v>0</v>
      </c>
      <c r="G262" s="2">
        <f t="shared" si="73"/>
        <v>0</v>
      </c>
      <c r="H262" s="2">
        <f t="shared" si="74"/>
        <v>0</v>
      </c>
      <c r="I262" s="2">
        <f t="shared" si="62"/>
        <v>0</v>
      </c>
      <c r="J262" s="2">
        <f t="shared" si="80"/>
        <v>0</v>
      </c>
      <c r="K262" s="2">
        <f t="shared" si="66"/>
        <v>0</v>
      </c>
      <c r="L262" s="2">
        <f t="shared" si="66"/>
        <v>0</v>
      </c>
      <c r="M262" s="2"/>
      <c r="N262" s="28">
        <f t="shared" si="81"/>
        <v>0</v>
      </c>
      <c r="O262" s="2">
        <f t="shared" si="75"/>
        <v>0</v>
      </c>
      <c r="P262" s="2">
        <f t="shared" si="76"/>
        <v>0</v>
      </c>
      <c r="R262">
        <f t="shared" si="77"/>
        <v>241</v>
      </c>
      <c r="S262" s="89">
        <f t="shared" si="67"/>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8"/>
        <v>9.4425789892493839E-2</v>
      </c>
      <c r="Y262" s="66">
        <f t="shared" si="68"/>
        <v>0</v>
      </c>
      <c r="Z262" s="72">
        <f t="shared" si="69"/>
        <v>0</v>
      </c>
      <c r="AA262" s="79">
        <f t="shared" si="70"/>
        <v>0</v>
      </c>
      <c r="AB262" s="81">
        <f t="shared" si="79"/>
        <v>0</v>
      </c>
      <c r="AD262" s="95">
        <f>locallinterp(R262,'BBG rates'!$N$10:$N$369,'BBG rates'!$P$10:$P$369)</f>
        <v>20.289168262670703</v>
      </c>
      <c r="AI262" s="185">
        <f t="shared" si="71"/>
        <v>241</v>
      </c>
      <c r="AJ262" s="127">
        <f>locallinterp(MIN(AI262,CAP_Senior*12),'BBG rates'!$X$24:$X$65,'BBG rates'!$Y$24:$Y$65)</f>
        <v>67.918742488467984</v>
      </c>
      <c r="AK262" s="127">
        <f>locallinterp(MIN(AI262,CAP_CB*12),'BBG rates'!$AA$25:$AA$40,'BBG rates'!$AC$25:$AC$40)</f>
        <v>11</v>
      </c>
      <c r="AL262" s="144">
        <f t="shared" si="72"/>
        <v>20.676186223039558</v>
      </c>
      <c r="AM262" s="142">
        <f>(SUMPRODUCT(AL262:AL$381,G262:G$381)+SUMPRODUCT(AL262:AL$381,H262:H$381))/12</f>
        <v>0</v>
      </c>
    </row>
    <row r="263" spans="1:39" x14ac:dyDescent="0.2">
      <c r="A263" s="7">
        <v>242</v>
      </c>
      <c r="B263" s="7">
        <v>121</v>
      </c>
      <c r="C263" s="7">
        <v>60.5</v>
      </c>
      <c r="D263" s="12">
        <f t="shared" si="64"/>
        <v>20.166666666666668</v>
      </c>
      <c r="E263" s="29">
        <f t="shared" si="63"/>
        <v>0</v>
      </c>
      <c r="F263" s="2">
        <f t="shared" si="65"/>
        <v>0</v>
      </c>
      <c r="G263" s="2">
        <f t="shared" si="73"/>
        <v>0</v>
      </c>
      <c r="H263" s="2">
        <f t="shared" si="74"/>
        <v>0</v>
      </c>
      <c r="I263" s="2">
        <f t="shared" si="62"/>
        <v>0</v>
      </c>
      <c r="J263" s="2">
        <f t="shared" si="80"/>
        <v>0</v>
      </c>
      <c r="K263" s="2">
        <f t="shared" si="66"/>
        <v>0</v>
      </c>
      <c r="L263" s="2">
        <f t="shared" si="66"/>
        <v>0</v>
      </c>
      <c r="M263" s="2"/>
      <c r="N263" s="28">
        <f t="shared" si="81"/>
        <v>0</v>
      </c>
      <c r="O263" s="2">
        <f t="shared" si="75"/>
        <v>0</v>
      </c>
      <c r="P263" s="2">
        <f t="shared" si="76"/>
        <v>0</v>
      </c>
      <c r="R263">
        <f t="shared" si="77"/>
        <v>242</v>
      </c>
      <c r="S263" s="89">
        <f t="shared" si="67"/>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8"/>
        <v>9.4892051821027223E-2</v>
      </c>
      <c r="Y263" s="66">
        <f t="shared" si="68"/>
        <v>0</v>
      </c>
      <c r="Z263" s="72">
        <f t="shared" si="69"/>
        <v>0</v>
      </c>
      <c r="AA263" s="79">
        <f t="shared" si="70"/>
        <v>0</v>
      </c>
      <c r="AB263" s="81">
        <f t="shared" si="79"/>
        <v>0</v>
      </c>
      <c r="AD263" s="95">
        <f>locallinterp(R263,'BBG rates'!$N$10:$N$369,'BBG rates'!$P$10:$P$369)</f>
        <v>20.370849792297783</v>
      </c>
      <c r="AI263" s="185">
        <f t="shared" si="71"/>
        <v>242</v>
      </c>
      <c r="AJ263" s="127">
        <f>locallinterp(MIN(AI263,CAP_Senior*12),'BBG rates'!$X$24:$X$65,'BBG rates'!$Y$24:$Y$65)</f>
        <v>67.918742488467984</v>
      </c>
      <c r="AK263" s="127">
        <f>locallinterp(MIN(AI263,CAP_CB*12),'BBG rates'!$AA$25:$AA$40,'BBG rates'!$AC$25:$AC$40)</f>
        <v>11</v>
      </c>
      <c r="AL263" s="144">
        <f t="shared" si="72"/>
        <v>20.676186223039558</v>
      </c>
      <c r="AM263" s="142">
        <f>(SUMPRODUCT(AL263:AL$381,G263:G$381)+SUMPRODUCT(AL263:AL$381,H263:H$381))/12</f>
        <v>0</v>
      </c>
    </row>
    <row r="264" spans="1:39" x14ac:dyDescent="0.2">
      <c r="A264" s="7">
        <v>243</v>
      </c>
      <c r="B264" s="7">
        <v>121.5</v>
      </c>
      <c r="C264" s="7">
        <v>60.75</v>
      </c>
      <c r="D264" s="12">
        <f t="shared" si="64"/>
        <v>20.25</v>
      </c>
      <c r="E264" s="29">
        <f t="shared" si="63"/>
        <v>0</v>
      </c>
      <c r="F264" s="2">
        <f t="shared" si="65"/>
        <v>0</v>
      </c>
      <c r="G264" s="2">
        <f t="shared" si="73"/>
        <v>0</v>
      </c>
      <c r="H264" s="2">
        <f t="shared" si="74"/>
        <v>0</v>
      </c>
      <c r="I264" s="2">
        <f t="shared" si="62"/>
        <v>0</v>
      </c>
      <c r="J264" s="2">
        <f t="shared" si="80"/>
        <v>0</v>
      </c>
      <c r="K264" s="2">
        <f t="shared" si="66"/>
        <v>0</v>
      </c>
      <c r="L264" s="2">
        <f t="shared" si="66"/>
        <v>0</v>
      </c>
      <c r="M264" s="2"/>
      <c r="N264" s="28">
        <f t="shared" si="81"/>
        <v>0</v>
      </c>
      <c r="O264" s="2">
        <f t="shared" si="75"/>
        <v>0</v>
      </c>
      <c r="P264" s="2">
        <f t="shared" si="76"/>
        <v>0</v>
      </c>
      <c r="R264">
        <f t="shared" si="77"/>
        <v>243</v>
      </c>
      <c r="S264" s="89">
        <f t="shared" si="67"/>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8"/>
        <v>9.5358311756754688E-2</v>
      </c>
      <c r="Y264" s="66">
        <f t="shared" si="68"/>
        <v>0</v>
      </c>
      <c r="Z264" s="72">
        <f t="shared" si="69"/>
        <v>0</v>
      </c>
      <c r="AA264" s="79">
        <f t="shared" si="70"/>
        <v>0</v>
      </c>
      <c r="AB264" s="81">
        <f t="shared" si="79"/>
        <v>0</v>
      </c>
      <c r="AD264" s="95">
        <f>locallinterp(R264,'BBG rates'!$N$10:$N$369,'BBG rates'!$P$10:$P$369)</f>
        <v>20.452508586600334</v>
      </c>
      <c r="AI264" s="185">
        <f t="shared" si="71"/>
        <v>243</v>
      </c>
      <c r="AJ264" s="127">
        <f>locallinterp(MIN(AI264,CAP_Senior*12),'BBG rates'!$X$24:$X$65,'BBG rates'!$Y$24:$Y$65)</f>
        <v>67.918742488467984</v>
      </c>
      <c r="AK264" s="127">
        <f>locallinterp(MIN(AI264,CAP_CB*12),'BBG rates'!$AA$25:$AA$40,'BBG rates'!$AC$25:$AC$40)</f>
        <v>11</v>
      </c>
      <c r="AL264" s="144">
        <f t="shared" si="72"/>
        <v>20.676186223039558</v>
      </c>
      <c r="AM264" s="142">
        <f>(SUMPRODUCT(AL264:AL$381,G264:G$381)+SUMPRODUCT(AL264:AL$381,H264:H$381))/12</f>
        <v>0</v>
      </c>
    </row>
    <row r="265" spans="1:39" x14ac:dyDescent="0.2">
      <c r="A265" s="7">
        <v>244</v>
      </c>
      <c r="B265" s="7">
        <v>122</v>
      </c>
      <c r="C265" s="7">
        <v>61</v>
      </c>
      <c r="D265" s="12">
        <f t="shared" si="64"/>
        <v>20.333333333333332</v>
      </c>
      <c r="E265" s="29">
        <f t="shared" si="63"/>
        <v>0</v>
      </c>
      <c r="F265" s="2">
        <f t="shared" si="65"/>
        <v>0</v>
      </c>
      <c r="G265" s="2">
        <f t="shared" si="73"/>
        <v>0</v>
      </c>
      <c r="H265" s="2">
        <f t="shared" si="74"/>
        <v>0</v>
      </c>
      <c r="I265" s="2">
        <f t="shared" si="62"/>
        <v>0</v>
      </c>
      <c r="J265" s="2">
        <f t="shared" si="80"/>
        <v>0</v>
      </c>
      <c r="K265" s="2">
        <f t="shared" si="66"/>
        <v>0</v>
      </c>
      <c r="L265" s="2">
        <f t="shared" si="66"/>
        <v>0</v>
      </c>
      <c r="M265" s="2"/>
      <c r="N265" s="28">
        <f t="shared" si="81"/>
        <v>0</v>
      </c>
      <c r="O265" s="2">
        <f t="shared" si="75"/>
        <v>0</v>
      </c>
      <c r="P265" s="2">
        <f t="shared" si="76"/>
        <v>0</v>
      </c>
      <c r="R265">
        <f t="shared" si="77"/>
        <v>244</v>
      </c>
      <c r="S265" s="89">
        <f t="shared" si="67"/>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8"/>
        <v>9.5824569699942685E-2</v>
      </c>
      <c r="Y265" s="66">
        <f t="shared" si="68"/>
        <v>0</v>
      </c>
      <c r="Z265" s="72">
        <f t="shared" si="69"/>
        <v>0</v>
      </c>
      <c r="AA265" s="79">
        <f t="shared" si="70"/>
        <v>0</v>
      </c>
      <c r="AB265" s="81">
        <f t="shared" si="79"/>
        <v>0</v>
      </c>
      <c r="AD265" s="95">
        <f>locallinterp(R265,'BBG rates'!$N$10:$N$369,'BBG rates'!$P$10:$P$369)</f>
        <v>20.534144831945778</v>
      </c>
      <c r="AI265" s="185">
        <f t="shared" si="71"/>
        <v>244</v>
      </c>
      <c r="AJ265" s="127">
        <f>locallinterp(MIN(AI265,CAP_Senior*12),'BBG rates'!$X$24:$X$65,'BBG rates'!$Y$24:$Y$65)</f>
        <v>67.918742488467984</v>
      </c>
      <c r="AK265" s="127">
        <f>locallinterp(MIN(AI265,CAP_CB*12),'BBG rates'!$AA$25:$AA$40,'BBG rates'!$AC$25:$AC$40)</f>
        <v>11</v>
      </c>
      <c r="AL265" s="144">
        <f t="shared" si="72"/>
        <v>20.676186223039558</v>
      </c>
      <c r="AM265" s="142">
        <f>(SUMPRODUCT(AL265:AL$381,G265:G$381)+SUMPRODUCT(AL265:AL$381,H265:H$381))/12</f>
        <v>0</v>
      </c>
    </row>
    <row r="266" spans="1:39" x14ac:dyDescent="0.2">
      <c r="A266" s="7">
        <v>245</v>
      </c>
      <c r="B266" s="7">
        <v>122.5</v>
      </c>
      <c r="C266" s="7">
        <v>61.25</v>
      </c>
      <c r="D266" s="12">
        <f t="shared" si="64"/>
        <v>20.416666666666668</v>
      </c>
      <c r="E266" s="29">
        <f t="shared" si="63"/>
        <v>0</v>
      </c>
      <c r="F266" s="2">
        <f t="shared" si="65"/>
        <v>0</v>
      </c>
      <c r="G266" s="2">
        <f t="shared" si="73"/>
        <v>0</v>
      </c>
      <c r="H266" s="2">
        <f t="shared" si="74"/>
        <v>0</v>
      </c>
      <c r="I266" s="2">
        <f t="shared" ref="I266:I329" si="82">SUM(F266:H266)</f>
        <v>0</v>
      </c>
      <c r="J266" s="2">
        <f t="shared" si="80"/>
        <v>0</v>
      </c>
      <c r="K266" s="2">
        <f t="shared" si="66"/>
        <v>0</v>
      </c>
      <c r="L266" s="2">
        <f t="shared" si="66"/>
        <v>0</v>
      </c>
      <c r="M266" s="2"/>
      <c r="N266" s="28">
        <f t="shared" si="81"/>
        <v>0</v>
      </c>
      <c r="O266" s="2">
        <f t="shared" si="75"/>
        <v>0</v>
      </c>
      <c r="P266" s="2">
        <f t="shared" si="76"/>
        <v>0</v>
      </c>
      <c r="R266">
        <f t="shared" si="77"/>
        <v>245</v>
      </c>
      <c r="S266" s="89">
        <f t="shared" si="67"/>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8"/>
        <v>9.6290825650324763E-2</v>
      </c>
      <c r="Y266" s="66">
        <f t="shared" si="68"/>
        <v>0</v>
      </c>
      <c r="Z266" s="72">
        <f t="shared" si="69"/>
        <v>0</v>
      </c>
      <c r="AA266" s="79">
        <f t="shared" si="70"/>
        <v>0</v>
      </c>
      <c r="AB266" s="81">
        <f t="shared" si="79"/>
        <v>0</v>
      </c>
      <c r="AD266" s="95">
        <f>locallinterp(R266,'BBG rates'!$N$10:$N$369,'BBG rates'!$P$10:$P$369)</f>
        <v>20.615758717190911</v>
      </c>
      <c r="AI266" s="185">
        <f t="shared" si="71"/>
        <v>245</v>
      </c>
      <c r="AJ266" s="127">
        <f>locallinterp(MIN(AI266,CAP_Senior*12),'BBG rates'!$X$24:$X$65,'BBG rates'!$Y$24:$Y$65)</f>
        <v>67.918742488467984</v>
      </c>
      <c r="AK266" s="127">
        <f>locallinterp(MIN(AI266,CAP_CB*12),'BBG rates'!$AA$25:$AA$40,'BBG rates'!$AC$25:$AC$40)</f>
        <v>11</v>
      </c>
      <c r="AL266" s="144">
        <f t="shared" si="72"/>
        <v>20.676186223039558</v>
      </c>
      <c r="AM266" s="142">
        <f>(SUMPRODUCT(AL266:AL$381,G266:G$381)+SUMPRODUCT(AL266:AL$381,H266:H$381))/12</f>
        <v>0</v>
      </c>
    </row>
    <row r="267" spans="1:39" x14ac:dyDescent="0.2">
      <c r="A267" s="7">
        <v>246</v>
      </c>
      <c r="B267" s="7">
        <v>123</v>
      </c>
      <c r="C267" s="7">
        <v>61.5</v>
      </c>
      <c r="D267" s="12">
        <f t="shared" si="64"/>
        <v>20.5</v>
      </c>
      <c r="E267" s="29">
        <f t="shared" ref="E267:E330" si="83">IF($A267&lt;=$I$8,E266-G267-H267,0)</f>
        <v>0</v>
      </c>
      <c r="F267" s="2">
        <f t="shared" si="65"/>
        <v>0</v>
      </c>
      <c r="G267" s="2">
        <f t="shared" si="73"/>
        <v>0</v>
      </c>
      <c r="H267" s="2">
        <f t="shared" si="74"/>
        <v>0</v>
      </c>
      <c r="I267" s="2">
        <f t="shared" si="82"/>
        <v>0</v>
      </c>
      <c r="J267" s="2">
        <f t="shared" si="80"/>
        <v>0</v>
      </c>
      <c r="K267" s="2">
        <f t="shared" si="66"/>
        <v>0</v>
      </c>
      <c r="L267" s="2">
        <f t="shared" si="66"/>
        <v>0</v>
      </c>
      <c r="M267" s="2"/>
      <c r="N267" s="28">
        <f t="shared" si="81"/>
        <v>0</v>
      </c>
      <c r="O267" s="2">
        <f t="shared" si="75"/>
        <v>0</v>
      </c>
      <c r="P267" s="2">
        <f t="shared" si="76"/>
        <v>0</v>
      </c>
      <c r="R267">
        <f t="shared" si="77"/>
        <v>246</v>
      </c>
      <c r="S267" s="89">
        <f t="shared" si="67"/>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8"/>
        <v>9.6757079608167373E-2</v>
      </c>
      <c r="Y267" s="66">
        <f t="shared" si="68"/>
        <v>0</v>
      </c>
      <c r="Z267" s="72">
        <f t="shared" si="69"/>
        <v>0</v>
      </c>
      <c r="AA267" s="79">
        <f t="shared" si="70"/>
        <v>0</v>
      </c>
      <c r="AB267" s="81">
        <f t="shared" si="79"/>
        <v>0</v>
      </c>
      <c r="AD267" s="95">
        <f>locallinterp(R267,'BBG rates'!$N$10:$N$369,'BBG rates'!$P$10:$P$369)</f>
        <v>20.697350433672749</v>
      </c>
      <c r="AI267" s="185">
        <f t="shared" si="71"/>
        <v>246</v>
      </c>
      <c r="AJ267" s="127">
        <f>locallinterp(MIN(AI267,CAP_Senior*12),'BBG rates'!$X$24:$X$65,'BBG rates'!$Y$24:$Y$65)</f>
        <v>67.918742488467984</v>
      </c>
      <c r="AK267" s="127">
        <f>locallinterp(MIN(AI267,CAP_CB*12),'BBG rates'!$AA$25:$AA$40,'BBG rates'!$AC$25:$AC$40)</f>
        <v>11</v>
      </c>
      <c r="AL267" s="144">
        <f t="shared" si="72"/>
        <v>20.676186223039558</v>
      </c>
      <c r="AM267" s="142">
        <f>(SUMPRODUCT(AL267:AL$381,G267:G$381)+SUMPRODUCT(AL267:AL$381,H267:H$381))/12</f>
        <v>0</v>
      </c>
    </row>
    <row r="268" spans="1:39" x14ac:dyDescent="0.2">
      <c r="A268" s="7">
        <v>247</v>
      </c>
      <c r="B268" s="7">
        <v>123.5</v>
      </c>
      <c r="C268" s="7">
        <v>61.75</v>
      </c>
      <c r="D268" s="12">
        <f t="shared" si="64"/>
        <v>20.583333333333332</v>
      </c>
      <c r="E268" s="29">
        <f t="shared" si="83"/>
        <v>0</v>
      </c>
      <c r="F268" s="2">
        <f t="shared" si="65"/>
        <v>0</v>
      </c>
      <c r="G268" s="2">
        <f t="shared" si="73"/>
        <v>0</v>
      </c>
      <c r="H268" s="2">
        <f t="shared" si="74"/>
        <v>0</v>
      </c>
      <c r="I268" s="2">
        <f t="shared" si="82"/>
        <v>0</v>
      </c>
      <c r="J268" s="2">
        <f t="shared" si="80"/>
        <v>0</v>
      </c>
      <c r="K268" s="2">
        <f t="shared" si="66"/>
        <v>0</v>
      </c>
      <c r="L268" s="2">
        <f t="shared" si="66"/>
        <v>0</v>
      </c>
      <c r="M268" s="2"/>
      <c r="N268" s="28">
        <f t="shared" si="81"/>
        <v>0</v>
      </c>
      <c r="O268" s="2">
        <f t="shared" si="75"/>
        <v>0</v>
      </c>
      <c r="P268" s="2">
        <f t="shared" si="76"/>
        <v>0</v>
      </c>
      <c r="R268">
        <f t="shared" si="77"/>
        <v>247</v>
      </c>
      <c r="S268" s="89">
        <f t="shared" si="67"/>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8"/>
        <v>9.7223331573470517E-2</v>
      </c>
      <c r="Y268" s="66">
        <f t="shared" si="68"/>
        <v>0</v>
      </c>
      <c r="Z268" s="72">
        <f t="shared" si="69"/>
        <v>0</v>
      </c>
      <c r="AA268" s="79">
        <f t="shared" si="70"/>
        <v>0</v>
      </c>
      <c r="AB268" s="81">
        <f t="shared" si="79"/>
        <v>0</v>
      </c>
      <c r="AD268" s="95">
        <f>locallinterp(R268,'BBG rates'!$N$10:$N$369,'BBG rates'!$P$10:$P$369)</f>
        <v>20.778920175236557</v>
      </c>
      <c r="AI268" s="185">
        <f t="shared" si="71"/>
        <v>247</v>
      </c>
      <c r="AJ268" s="127">
        <f>locallinterp(MIN(AI268,CAP_Senior*12),'BBG rates'!$X$24:$X$65,'BBG rates'!$Y$24:$Y$65)</f>
        <v>67.918742488467984</v>
      </c>
      <c r="AK268" s="127">
        <f>locallinterp(MIN(AI268,CAP_CB*12),'BBG rates'!$AA$25:$AA$40,'BBG rates'!$AC$25:$AC$40)</f>
        <v>11</v>
      </c>
      <c r="AL268" s="144">
        <f t="shared" si="72"/>
        <v>20.676186223039558</v>
      </c>
      <c r="AM268" s="142">
        <f>(SUMPRODUCT(AL268:AL$381,G268:G$381)+SUMPRODUCT(AL268:AL$381,H268:H$381))/12</f>
        <v>0</v>
      </c>
    </row>
    <row r="269" spans="1:39" x14ac:dyDescent="0.2">
      <c r="A269" s="7">
        <v>248</v>
      </c>
      <c r="B269" s="7">
        <v>124</v>
      </c>
      <c r="C269" s="7">
        <v>62</v>
      </c>
      <c r="D269" s="12">
        <f t="shared" si="64"/>
        <v>20.666666666666668</v>
      </c>
      <c r="E269" s="29">
        <f t="shared" si="83"/>
        <v>0</v>
      </c>
      <c r="F269" s="2">
        <f t="shared" si="65"/>
        <v>0</v>
      </c>
      <c r="G269" s="2">
        <f t="shared" si="73"/>
        <v>0</v>
      </c>
      <c r="H269" s="2">
        <f t="shared" si="74"/>
        <v>0</v>
      </c>
      <c r="I269" s="2">
        <f t="shared" si="82"/>
        <v>0</v>
      </c>
      <c r="J269" s="2">
        <f t="shared" si="80"/>
        <v>0</v>
      </c>
      <c r="K269" s="2">
        <f t="shared" si="66"/>
        <v>0</v>
      </c>
      <c r="L269" s="2">
        <f t="shared" si="66"/>
        <v>0</v>
      </c>
      <c r="M269" s="2"/>
      <c r="N269" s="28">
        <f t="shared" si="81"/>
        <v>0</v>
      </c>
      <c r="O269" s="2">
        <f t="shared" si="75"/>
        <v>0</v>
      </c>
      <c r="P269" s="2">
        <f t="shared" si="76"/>
        <v>0</v>
      </c>
      <c r="R269">
        <f t="shared" si="77"/>
        <v>248</v>
      </c>
      <c r="S269" s="89">
        <f t="shared" si="67"/>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8"/>
        <v>9.7689581546234194E-2</v>
      </c>
      <c r="Y269" s="66">
        <f t="shared" si="68"/>
        <v>0</v>
      </c>
      <c r="Z269" s="72">
        <f t="shared" si="69"/>
        <v>0</v>
      </c>
      <c r="AA269" s="79">
        <f t="shared" si="70"/>
        <v>0</v>
      </c>
      <c r="AB269" s="81">
        <f t="shared" si="79"/>
        <v>0</v>
      </c>
      <c r="AD269" s="95">
        <f>locallinterp(R269,'BBG rates'!$N$10:$N$369,'BBG rates'!$P$10:$P$369)</f>
        <v>20.860468138207235</v>
      </c>
      <c r="AI269" s="185">
        <f t="shared" si="71"/>
        <v>248</v>
      </c>
      <c r="AJ269" s="127">
        <f>locallinterp(MIN(AI269,CAP_Senior*12),'BBG rates'!$X$24:$X$65,'BBG rates'!$Y$24:$Y$65)</f>
        <v>67.918742488467984</v>
      </c>
      <c r="AK269" s="127">
        <f>locallinterp(MIN(AI269,CAP_CB*12),'BBG rates'!$AA$25:$AA$40,'BBG rates'!$AC$25:$AC$40)</f>
        <v>11</v>
      </c>
      <c r="AL269" s="144">
        <f t="shared" si="72"/>
        <v>20.676186223039558</v>
      </c>
      <c r="AM269" s="142">
        <f>(SUMPRODUCT(AL269:AL$381,G269:G$381)+SUMPRODUCT(AL269:AL$381,H269:H$381))/12</f>
        <v>0</v>
      </c>
    </row>
    <row r="270" spans="1:39" x14ac:dyDescent="0.2">
      <c r="A270" s="7">
        <v>249</v>
      </c>
      <c r="B270" s="7">
        <v>124.5</v>
      </c>
      <c r="C270" s="7">
        <v>62.25</v>
      </c>
      <c r="D270" s="12">
        <f t="shared" si="64"/>
        <v>20.75</v>
      </c>
      <c r="E270" s="29">
        <f t="shared" si="83"/>
        <v>0</v>
      </c>
      <c r="F270" s="2">
        <f t="shared" si="65"/>
        <v>0</v>
      </c>
      <c r="G270" s="2">
        <f t="shared" si="73"/>
        <v>0</v>
      </c>
      <c r="H270" s="2">
        <f t="shared" si="74"/>
        <v>0</v>
      </c>
      <c r="I270" s="2">
        <f t="shared" si="82"/>
        <v>0</v>
      </c>
      <c r="J270" s="2">
        <f t="shared" si="80"/>
        <v>0</v>
      </c>
      <c r="K270" s="2">
        <f t="shared" si="66"/>
        <v>0</v>
      </c>
      <c r="L270" s="2">
        <f t="shared" si="66"/>
        <v>0</v>
      </c>
      <c r="M270" s="2"/>
      <c r="N270" s="28">
        <f t="shared" si="81"/>
        <v>0</v>
      </c>
      <c r="O270" s="2">
        <f t="shared" si="75"/>
        <v>0</v>
      </c>
      <c r="P270" s="2">
        <f t="shared" si="76"/>
        <v>0</v>
      </c>
      <c r="R270">
        <f t="shared" si="77"/>
        <v>249</v>
      </c>
      <c r="S270" s="89">
        <f t="shared" si="67"/>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8"/>
        <v>9.8155829526191951E-2</v>
      </c>
      <c r="Y270" s="66">
        <f t="shared" si="68"/>
        <v>0</v>
      </c>
      <c r="Z270" s="72">
        <f t="shared" si="69"/>
        <v>0</v>
      </c>
      <c r="AA270" s="79">
        <f t="shared" si="70"/>
        <v>0</v>
      </c>
      <c r="AB270" s="81">
        <f t="shared" si="79"/>
        <v>0</v>
      </c>
      <c r="AD270" s="95">
        <f>locallinterp(R270,'BBG rates'!$N$10:$N$369,'BBG rates'!$P$10:$P$369)</f>
        <v>20.941994521399064</v>
      </c>
      <c r="AI270" s="185">
        <f t="shared" si="71"/>
        <v>249</v>
      </c>
      <c r="AJ270" s="127">
        <f>locallinterp(MIN(AI270,CAP_Senior*12),'BBG rates'!$X$24:$X$65,'BBG rates'!$Y$24:$Y$65)</f>
        <v>67.918742488467984</v>
      </c>
      <c r="AK270" s="127">
        <f>locallinterp(MIN(AI270,CAP_CB*12),'BBG rates'!$AA$25:$AA$40,'BBG rates'!$AC$25:$AC$40)</f>
        <v>11</v>
      </c>
      <c r="AL270" s="144">
        <f t="shared" si="72"/>
        <v>20.676186223039558</v>
      </c>
      <c r="AM270" s="142">
        <f>(SUMPRODUCT(AL270:AL$381,G270:G$381)+SUMPRODUCT(AL270:AL$381,H270:H$381))/12</f>
        <v>0</v>
      </c>
    </row>
    <row r="271" spans="1:39" x14ac:dyDescent="0.2">
      <c r="A271" s="7">
        <v>250</v>
      </c>
      <c r="B271" s="7">
        <v>125</v>
      </c>
      <c r="C271" s="7">
        <v>62.5</v>
      </c>
      <c r="D271" s="12">
        <f t="shared" si="64"/>
        <v>20.833333333333332</v>
      </c>
      <c r="E271" s="29">
        <f t="shared" si="83"/>
        <v>0</v>
      </c>
      <c r="F271" s="2">
        <f t="shared" si="65"/>
        <v>0</v>
      </c>
      <c r="G271" s="2">
        <f t="shared" si="73"/>
        <v>0</v>
      </c>
      <c r="H271" s="2">
        <f t="shared" si="74"/>
        <v>0</v>
      </c>
      <c r="I271" s="2">
        <f t="shared" si="82"/>
        <v>0</v>
      </c>
      <c r="J271" s="2">
        <f t="shared" si="80"/>
        <v>0</v>
      </c>
      <c r="K271" s="2">
        <f t="shared" si="66"/>
        <v>0</v>
      </c>
      <c r="L271" s="2">
        <f t="shared" si="66"/>
        <v>0</v>
      </c>
      <c r="M271" s="2"/>
      <c r="N271" s="28">
        <f t="shared" si="81"/>
        <v>0</v>
      </c>
      <c r="O271" s="2">
        <f t="shared" si="75"/>
        <v>0</v>
      </c>
      <c r="P271" s="2">
        <f t="shared" si="76"/>
        <v>0</v>
      </c>
      <c r="R271">
        <f t="shared" si="77"/>
        <v>250</v>
      </c>
      <c r="S271" s="89">
        <f t="shared" si="67"/>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8"/>
        <v>9.8622075513876695E-2</v>
      </c>
      <c r="Y271" s="66">
        <f t="shared" si="68"/>
        <v>0</v>
      </c>
      <c r="Z271" s="72">
        <f t="shared" si="69"/>
        <v>0</v>
      </c>
      <c r="AA271" s="79">
        <f t="shared" si="70"/>
        <v>0</v>
      </c>
      <c r="AB271" s="81">
        <f t="shared" si="79"/>
        <v>0</v>
      </c>
      <c r="AD271" s="95">
        <f>locallinterp(R271,'BBG rates'!$N$10:$N$369,'BBG rates'!$P$10:$P$369)</f>
        <v>21.023499521141709</v>
      </c>
      <c r="AI271" s="185">
        <f t="shared" si="71"/>
        <v>250</v>
      </c>
      <c r="AJ271" s="127">
        <f>locallinterp(MIN(AI271,CAP_Senior*12),'BBG rates'!$X$24:$X$65,'BBG rates'!$Y$24:$Y$65)</f>
        <v>67.918742488467984</v>
      </c>
      <c r="AK271" s="127">
        <f>locallinterp(MIN(AI271,CAP_CB*12),'BBG rates'!$AA$25:$AA$40,'BBG rates'!$AC$25:$AC$40)</f>
        <v>11</v>
      </c>
      <c r="AL271" s="144">
        <f t="shared" si="72"/>
        <v>20.676186223039558</v>
      </c>
      <c r="AM271" s="142">
        <f>(SUMPRODUCT(AL271:AL$381,G271:G$381)+SUMPRODUCT(AL271:AL$381,H271:H$381))/12</f>
        <v>0</v>
      </c>
    </row>
    <row r="272" spans="1:39" x14ac:dyDescent="0.2">
      <c r="A272" s="7">
        <v>251</v>
      </c>
      <c r="B272" s="7">
        <v>125.5</v>
      </c>
      <c r="C272" s="7">
        <v>62.75</v>
      </c>
      <c r="D272" s="12">
        <f t="shared" si="64"/>
        <v>20.916666666666668</v>
      </c>
      <c r="E272" s="29">
        <f t="shared" si="83"/>
        <v>0</v>
      </c>
      <c r="F272" s="2">
        <f t="shared" si="65"/>
        <v>0</v>
      </c>
      <c r="G272" s="2">
        <f t="shared" si="73"/>
        <v>0</v>
      </c>
      <c r="H272" s="2">
        <f t="shared" si="74"/>
        <v>0</v>
      </c>
      <c r="I272" s="2">
        <f t="shared" si="82"/>
        <v>0</v>
      </c>
      <c r="J272" s="2">
        <f t="shared" si="80"/>
        <v>0</v>
      </c>
      <c r="K272" s="2">
        <f t="shared" si="66"/>
        <v>0</v>
      </c>
      <c r="L272" s="2">
        <f t="shared" si="66"/>
        <v>0</v>
      </c>
      <c r="M272" s="2"/>
      <c r="N272" s="28">
        <f t="shared" si="81"/>
        <v>0</v>
      </c>
      <c r="O272" s="2">
        <f t="shared" si="75"/>
        <v>0</v>
      </c>
      <c r="P272" s="2">
        <f t="shared" si="76"/>
        <v>0</v>
      </c>
      <c r="R272">
        <f t="shared" si="77"/>
        <v>251</v>
      </c>
      <c r="S272" s="89">
        <f t="shared" si="67"/>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8"/>
        <v>9.9088319509021971E-2</v>
      </c>
      <c r="Y272" s="66">
        <f t="shared" si="68"/>
        <v>0</v>
      </c>
      <c r="Z272" s="72">
        <f t="shared" si="69"/>
        <v>0</v>
      </c>
      <c r="AA272" s="79">
        <f t="shared" si="70"/>
        <v>0</v>
      </c>
      <c r="AB272" s="81">
        <f t="shared" si="79"/>
        <v>0</v>
      </c>
      <c r="AD272" s="95">
        <f>locallinterp(R272,'BBG rates'!$N$10:$N$369,'BBG rates'!$P$10:$P$369)</f>
        <v>21.104983346202705</v>
      </c>
      <c r="AI272" s="185">
        <f t="shared" si="71"/>
        <v>251</v>
      </c>
      <c r="AJ272" s="127">
        <f>locallinterp(MIN(AI272,CAP_Senior*12),'BBG rates'!$X$24:$X$65,'BBG rates'!$Y$24:$Y$65)</f>
        <v>67.918742488467984</v>
      </c>
      <c r="AK272" s="127">
        <f>locallinterp(MIN(AI272,CAP_CB*12),'BBG rates'!$AA$25:$AA$40,'BBG rates'!$AC$25:$AC$40)</f>
        <v>11</v>
      </c>
      <c r="AL272" s="144">
        <f t="shared" si="72"/>
        <v>20.676186223039558</v>
      </c>
      <c r="AM272" s="142">
        <f>(SUMPRODUCT(AL272:AL$381,G272:G$381)+SUMPRODUCT(AL272:AL$381,H272:H$381))/12</f>
        <v>0</v>
      </c>
    </row>
    <row r="273" spans="1:39" x14ac:dyDescent="0.2">
      <c r="A273" s="7">
        <v>252</v>
      </c>
      <c r="B273" s="7">
        <v>126</v>
      </c>
      <c r="C273" s="7">
        <v>63</v>
      </c>
      <c r="D273" s="12">
        <f t="shared" si="64"/>
        <v>21</v>
      </c>
      <c r="E273" s="29">
        <f t="shared" si="83"/>
        <v>0</v>
      </c>
      <c r="F273" s="2">
        <f t="shared" si="65"/>
        <v>0</v>
      </c>
      <c r="G273" s="2">
        <f t="shared" si="73"/>
        <v>0</v>
      </c>
      <c r="H273" s="2">
        <f t="shared" si="74"/>
        <v>0</v>
      </c>
      <c r="I273" s="2">
        <f t="shared" si="82"/>
        <v>0</v>
      </c>
      <c r="J273" s="2">
        <f t="shared" si="80"/>
        <v>0</v>
      </c>
      <c r="K273" s="2">
        <f t="shared" si="66"/>
        <v>0</v>
      </c>
      <c r="L273" s="2">
        <f t="shared" si="66"/>
        <v>0</v>
      </c>
      <c r="M273" s="2"/>
      <c r="N273" s="28">
        <f t="shared" si="81"/>
        <v>0</v>
      </c>
      <c r="O273" s="2">
        <f t="shared" si="75"/>
        <v>0</v>
      </c>
      <c r="P273" s="2">
        <f t="shared" si="76"/>
        <v>0</v>
      </c>
      <c r="R273">
        <f t="shared" si="77"/>
        <v>252</v>
      </c>
      <c r="S273" s="89">
        <f t="shared" si="67"/>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8"/>
        <v>9.9554561511361328E-2</v>
      </c>
      <c r="Y273" s="66">
        <f t="shared" si="68"/>
        <v>0</v>
      </c>
      <c r="Z273" s="72">
        <f t="shared" si="69"/>
        <v>0</v>
      </c>
      <c r="AA273" s="79">
        <f t="shared" si="70"/>
        <v>0</v>
      </c>
      <c r="AB273" s="81">
        <f t="shared" si="79"/>
        <v>0</v>
      </c>
      <c r="AD273" s="95">
        <f>locallinterp(R273,'BBG rates'!$N$10:$N$369,'BBG rates'!$P$10:$P$369)</f>
        <v>21.186446202864438</v>
      </c>
      <c r="AI273" s="185">
        <f t="shared" si="71"/>
        <v>252</v>
      </c>
      <c r="AJ273" s="127">
        <f>locallinterp(MIN(AI273,CAP_Senior*12),'BBG rates'!$X$24:$X$65,'BBG rates'!$Y$24:$Y$65)</f>
        <v>67.918742488467984</v>
      </c>
      <c r="AK273" s="127">
        <f>locallinterp(MIN(AI273,CAP_CB*12),'BBG rates'!$AA$25:$AA$40,'BBG rates'!$AC$25:$AC$40)</f>
        <v>11</v>
      </c>
      <c r="AL273" s="144">
        <f t="shared" si="72"/>
        <v>20.676186223039558</v>
      </c>
      <c r="AM273" s="142">
        <f>(SUMPRODUCT(AL273:AL$381,G273:G$381)+SUMPRODUCT(AL273:AL$381,H273:H$381))/12</f>
        <v>0</v>
      </c>
    </row>
    <row r="274" spans="1:39" x14ac:dyDescent="0.2">
      <c r="A274" s="7">
        <v>253</v>
      </c>
      <c r="B274" s="7">
        <v>126.5</v>
      </c>
      <c r="C274" s="7">
        <v>63.25</v>
      </c>
      <c r="D274" s="12">
        <f t="shared" si="64"/>
        <v>21.083333333333332</v>
      </c>
      <c r="E274" s="29">
        <f t="shared" si="83"/>
        <v>0</v>
      </c>
      <c r="F274" s="2">
        <f t="shared" si="65"/>
        <v>0</v>
      </c>
      <c r="G274" s="2">
        <f t="shared" si="73"/>
        <v>0</v>
      </c>
      <c r="H274" s="2">
        <f t="shared" si="74"/>
        <v>0</v>
      </c>
      <c r="I274" s="2">
        <f t="shared" si="82"/>
        <v>0</v>
      </c>
      <c r="J274" s="2">
        <f t="shared" si="80"/>
        <v>0</v>
      </c>
      <c r="K274" s="2">
        <f t="shared" si="66"/>
        <v>0</v>
      </c>
      <c r="L274" s="2">
        <f t="shared" si="66"/>
        <v>0</v>
      </c>
      <c r="M274" s="2"/>
      <c r="N274" s="28">
        <f t="shared" si="81"/>
        <v>0</v>
      </c>
      <c r="O274" s="2">
        <f t="shared" si="75"/>
        <v>0</v>
      </c>
      <c r="P274" s="2">
        <f t="shared" si="76"/>
        <v>0</v>
      </c>
      <c r="R274">
        <f t="shared" si="77"/>
        <v>253</v>
      </c>
      <c r="S274" s="89">
        <f t="shared" si="67"/>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8"/>
        <v>0.10002080152142767</v>
      </c>
      <c r="Y274" s="66">
        <f t="shared" si="68"/>
        <v>0</v>
      </c>
      <c r="Z274" s="72">
        <f t="shared" si="69"/>
        <v>0</v>
      </c>
      <c r="AA274" s="79">
        <f t="shared" si="70"/>
        <v>0</v>
      </c>
      <c r="AB274" s="81">
        <f t="shared" si="79"/>
        <v>0</v>
      </c>
      <c r="AD274" s="95">
        <f>locallinterp(R274,'BBG rates'!$N$10:$N$369,'BBG rates'!$P$10:$P$369)</f>
        <v>21.267888299898672</v>
      </c>
      <c r="AI274" s="185">
        <f t="shared" si="71"/>
        <v>253</v>
      </c>
      <c r="AJ274" s="127">
        <f>locallinterp(MIN(AI274,CAP_Senior*12),'BBG rates'!$X$24:$X$65,'BBG rates'!$Y$24:$Y$65)</f>
        <v>67.918742488467984</v>
      </c>
      <c r="AK274" s="127">
        <f>locallinterp(MIN(AI274,CAP_CB*12),'BBG rates'!$AA$25:$AA$40,'BBG rates'!$AC$25:$AC$40)</f>
        <v>11</v>
      </c>
      <c r="AL274" s="144">
        <f t="shared" si="72"/>
        <v>20.676186223039558</v>
      </c>
      <c r="AM274" s="142">
        <f>(SUMPRODUCT(AL274:AL$381,G274:G$381)+SUMPRODUCT(AL274:AL$381,H274:H$381))/12</f>
        <v>0</v>
      </c>
    </row>
    <row r="275" spans="1:39" x14ac:dyDescent="0.2">
      <c r="A275" s="7">
        <v>254</v>
      </c>
      <c r="B275" s="7">
        <v>127</v>
      </c>
      <c r="C275" s="7">
        <v>63.5</v>
      </c>
      <c r="D275" s="12">
        <f t="shared" si="64"/>
        <v>21.166666666666668</v>
      </c>
      <c r="E275" s="29">
        <f t="shared" si="83"/>
        <v>0</v>
      </c>
      <c r="F275" s="2">
        <f t="shared" si="65"/>
        <v>0</v>
      </c>
      <c r="G275" s="2">
        <f t="shared" si="73"/>
        <v>0</v>
      </c>
      <c r="H275" s="2">
        <f t="shared" si="74"/>
        <v>0</v>
      </c>
      <c r="I275" s="2">
        <f t="shared" si="82"/>
        <v>0</v>
      </c>
      <c r="J275" s="2">
        <f t="shared" si="80"/>
        <v>0</v>
      </c>
      <c r="K275" s="2">
        <f t="shared" si="66"/>
        <v>0</v>
      </c>
      <c r="L275" s="2">
        <f t="shared" si="66"/>
        <v>0</v>
      </c>
      <c r="M275" s="2"/>
      <c r="N275" s="28">
        <f t="shared" si="81"/>
        <v>0</v>
      </c>
      <c r="O275" s="2">
        <f t="shared" si="75"/>
        <v>0</v>
      </c>
      <c r="P275" s="2">
        <f t="shared" si="76"/>
        <v>0</v>
      </c>
      <c r="R275">
        <f t="shared" si="77"/>
        <v>254</v>
      </c>
      <c r="S275" s="89">
        <f t="shared" si="67"/>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8"/>
        <v>0.10048703953895455</v>
      </c>
      <c r="Y275" s="66">
        <f t="shared" si="68"/>
        <v>0</v>
      </c>
      <c r="Z275" s="72">
        <f t="shared" si="69"/>
        <v>0</v>
      </c>
      <c r="AA275" s="79">
        <f t="shared" si="70"/>
        <v>0</v>
      </c>
      <c r="AB275" s="81">
        <f t="shared" si="79"/>
        <v>0</v>
      </c>
      <c r="AD275" s="95">
        <f>locallinterp(R275,'BBG rates'!$N$10:$N$369,'BBG rates'!$P$10:$P$369)</f>
        <v>21.3493098435946</v>
      </c>
      <c r="AI275" s="185">
        <f t="shared" si="71"/>
        <v>254</v>
      </c>
      <c r="AJ275" s="127">
        <f>locallinterp(MIN(AI275,CAP_Senior*12),'BBG rates'!$X$24:$X$65,'BBG rates'!$Y$24:$Y$65)</f>
        <v>67.918742488467984</v>
      </c>
      <c r="AK275" s="127">
        <f>locallinterp(MIN(AI275,CAP_CB*12),'BBG rates'!$AA$25:$AA$40,'BBG rates'!$AC$25:$AC$40)</f>
        <v>11</v>
      </c>
      <c r="AL275" s="144">
        <f t="shared" si="72"/>
        <v>20.676186223039558</v>
      </c>
      <c r="AM275" s="142">
        <f>(SUMPRODUCT(AL275:AL$381,G275:G$381)+SUMPRODUCT(AL275:AL$381,H275:H$381))/12</f>
        <v>0</v>
      </c>
    </row>
    <row r="276" spans="1:39" x14ac:dyDescent="0.2">
      <c r="A276" s="7">
        <v>255</v>
      </c>
      <c r="B276" s="7">
        <v>127.5</v>
      </c>
      <c r="C276" s="7">
        <v>63.75</v>
      </c>
      <c r="D276" s="12">
        <f t="shared" si="64"/>
        <v>21.25</v>
      </c>
      <c r="E276" s="29">
        <f t="shared" si="83"/>
        <v>0</v>
      </c>
      <c r="F276" s="2">
        <f t="shared" si="65"/>
        <v>0</v>
      </c>
      <c r="G276" s="2">
        <f t="shared" si="73"/>
        <v>0</v>
      </c>
      <c r="H276" s="2">
        <f t="shared" si="74"/>
        <v>0</v>
      </c>
      <c r="I276" s="2">
        <f t="shared" si="82"/>
        <v>0</v>
      </c>
      <c r="J276" s="2">
        <f t="shared" si="80"/>
        <v>0</v>
      </c>
      <c r="K276" s="2">
        <f t="shared" si="66"/>
        <v>0</v>
      </c>
      <c r="L276" s="2">
        <f t="shared" si="66"/>
        <v>0</v>
      </c>
      <c r="M276" s="2"/>
      <c r="N276" s="28">
        <f t="shared" si="81"/>
        <v>0</v>
      </c>
      <c r="O276" s="2">
        <f t="shared" si="75"/>
        <v>0</v>
      </c>
      <c r="P276" s="2">
        <f t="shared" si="76"/>
        <v>0</v>
      </c>
      <c r="R276">
        <f t="shared" si="77"/>
        <v>255</v>
      </c>
      <c r="S276" s="89">
        <f t="shared" si="67"/>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8"/>
        <v>0.10095327556420841</v>
      </c>
      <c r="Y276" s="66">
        <f t="shared" si="68"/>
        <v>0</v>
      </c>
      <c r="Z276" s="72">
        <f t="shared" si="69"/>
        <v>0</v>
      </c>
      <c r="AA276" s="79">
        <f t="shared" si="70"/>
        <v>0</v>
      </c>
      <c r="AB276" s="81">
        <f t="shared" si="79"/>
        <v>0</v>
      </c>
      <c r="AD276" s="95">
        <f>locallinterp(R276,'BBG rates'!$N$10:$N$369,'BBG rates'!$P$10:$P$369)</f>
        <v>21.430711057642203</v>
      </c>
      <c r="AI276" s="185">
        <f t="shared" si="71"/>
        <v>255</v>
      </c>
      <c r="AJ276" s="127">
        <f>locallinterp(MIN(AI276,CAP_Senior*12),'BBG rates'!$X$24:$X$65,'BBG rates'!$Y$24:$Y$65)</f>
        <v>67.918742488467984</v>
      </c>
      <c r="AK276" s="127">
        <f>locallinterp(MIN(AI276,CAP_CB*12),'BBG rates'!$AA$25:$AA$40,'BBG rates'!$AC$25:$AC$40)</f>
        <v>11</v>
      </c>
      <c r="AL276" s="144">
        <f t="shared" si="72"/>
        <v>20.676186223039558</v>
      </c>
      <c r="AM276" s="142">
        <f>(SUMPRODUCT(AL276:AL$381,G276:G$381)+SUMPRODUCT(AL276:AL$381,H276:H$381))/12</f>
        <v>0</v>
      </c>
    </row>
    <row r="277" spans="1:39" x14ac:dyDescent="0.2">
      <c r="A277" s="7">
        <v>256</v>
      </c>
      <c r="B277" s="7">
        <v>128</v>
      </c>
      <c r="C277" s="7">
        <v>64</v>
      </c>
      <c r="D277" s="12">
        <f t="shared" si="64"/>
        <v>21.333333333333332</v>
      </c>
      <c r="E277" s="29">
        <f t="shared" si="83"/>
        <v>0</v>
      </c>
      <c r="F277" s="2">
        <f t="shared" si="65"/>
        <v>0</v>
      </c>
      <c r="G277" s="2">
        <f t="shared" si="73"/>
        <v>0</v>
      </c>
      <c r="H277" s="2">
        <f t="shared" si="74"/>
        <v>0</v>
      </c>
      <c r="I277" s="2">
        <f t="shared" si="82"/>
        <v>0</v>
      </c>
      <c r="J277" s="2">
        <f t="shared" si="80"/>
        <v>0</v>
      </c>
      <c r="K277" s="2">
        <f t="shared" si="66"/>
        <v>0</v>
      </c>
      <c r="L277" s="2">
        <f t="shared" si="66"/>
        <v>0</v>
      </c>
      <c r="M277" s="2"/>
      <c r="N277" s="28">
        <f t="shared" si="81"/>
        <v>0</v>
      </c>
      <c r="O277" s="2">
        <f t="shared" si="75"/>
        <v>0</v>
      </c>
      <c r="P277" s="2">
        <f t="shared" si="76"/>
        <v>0</v>
      </c>
      <c r="R277">
        <f t="shared" si="77"/>
        <v>256</v>
      </c>
      <c r="S277" s="89">
        <f t="shared" si="67"/>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8"/>
        <v>0.10141950959692281</v>
      </c>
      <c r="Y277" s="66">
        <f t="shared" si="68"/>
        <v>0</v>
      </c>
      <c r="Z277" s="72">
        <f t="shared" si="69"/>
        <v>0</v>
      </c>
      <c r="AA277" s="79">
        <f t="shared" si="70"/>
        <v>0</v>
      </c>
      <c r="AB277" s="81">
        <f t="shared" si="79"/>
        <v>0</v>
      </c>
      <c r="AD277" s="95">
        <f>locallinterp(R277,'BBG rates'!$N$10:$N$369,'BBG rates'!$P$10:$P$369)</f>
        <v>21.512092153314295</v>
      </c>
      <c r="AI277" s="185">
        <f t="shared" si="71"/>
        <v>256</v>
      </c>
      <c r="AJ277" s="127">
        <f>locallinterp(MIN(AI277,CAP_Senior*12),'BBG rates'!$X$24:$X$65,'BBG rates'!$Y$24:$Y$65)</f>
        <v>67.918742488467984</v>
      </c>
      <c r="AK277" s="127">
        <f>locallinterp(MIN(AI277,CAP_CB*12),'BBG rates'!$AA$25:$AA$40,'BBG rates'!$AC$25:$AC$40)</f>
        <v>11</v>
      </c>
      <c r="AL277" s="144">
        <f t="shared" si="72"/>
        <v>20.676186223039558</v>
      </c>
      <c r="AM277" s="142">
        <f>(SUMPRODUCT(AL277:AL$381,G277:G$381)+SUMPRODUCT(AL277:AL$381,H277:H$381))/12</f>
        <v>0</v>
      </c>
    </row>
    <row r="278" spans="1:39" x14ac:dyDescent="0.2">
      <c r="A278" s="7">
        <v>257</v>
      </c>
      <c r="B278" s="7">
        <v>128.5</v>
      </c>
      <c r="C278" s="7">
        <v>64.25</v>
      </c>
      <c r="D278" s="12">
        <f t="shared" ref="D278:D341" si="84">A278/12</f>
        <v>21.416666666666668</v>
      </c>
      <c r="E278" s="29">
        <f t="shared" si="83"/>
        <v>0</v>
      </c>
      <c r="F278" s="2">
        <f t="shared" ref="F278:F341" si="85">IF($A278&lt;=$I$8,-IPMT($G$11,1,$I$8-$A278+1,$E277),0)</f>
        <v>0</v>
      </c>
      <c r="G278" s="2">
        <f t="shared" si="73"/>
        <v>0</v>
      </c>
      <c r="H278" s="2">
        <f t="shared" si="74"/>
        <v>0</v>
      </c>
      <c r="I278" s="2">
        <f t="shared" si="82"/>
        <v>0</v>
      </c>
      <c r="J278" s="2">
        <f t="shared" si="80"/>
        <v>0</v>
      </c>
      <c r="K278" s="2">
        <f t="shared" ref="K278:L341" si="86">I278/(1+$F$12)^IF($I$7=1,$A278,IF($I$7=2,$B278,IF($I$7=4,$C278,$D278)))</f>
        <v>0</v>
      </c>
      <c r="L278" s="2">
        <f t="shared" si="86"/>
        <v>0</v>
      </c>
      <c r="M278" s="2"/>
      <c r="N278" s="28">
        <f t="shared" si="81"/>
        <v>0</v>
      </c>
      <c r="O278" s="2">
        <f t="shared" si="75"/>
        <v>0</v>
      </c>
      <c r="P278" s="2">
        <f t="shared" si="76"/>
        <v>0</v>
      </c>
      <c r="R278">
        <f t="shared" si="77"/>
        <v>257</v>
      </c>
      <c r="S278" s="89">
        <f t="shared" ref="S278:S341" si="87">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8"/>
        <v>0.10188574163709774</v>
      </c>
      <c r="Y278" s="66">
        <f t="shared" ref="Y278:Y341" si="88">T278*X278%/12+Y279</f>
        <v>0</v>
      </c>
      <c r="Z278" s="72">
        <f t="shared" ref="Z278:Z341" si="89">IF(U278=0,0,Y278*1200/U278)</f>
        <v>0</v>
      </c>
      <c r="AA278" s="79">
        <f t="shared" ref="AA278:AA341" si="90">T278*$AA$17%/12+AA279</f>
        <v>0</v>
      </c>
      <c r="AB278" s="81">
        <f t="shared" si="79"/>
        <v>0</v>
      </c>
      <c r="AD278" s="95">
        <f>locallinterp(R278,'BBG rates'!$N$10:$N$369,'BBG rates'!$P$10:$P$369)</f>
        <v>21.593453344369607</v>
      </c>
      <c r="AI278" s="185">
        <f t="shared" ref="AI278:AI341" si="91">A278</f>
        <v>257</v>
      </c>
      <c r="AJ278" s="127">
        <f>locallinterp(MIN(AI278,CAP_Senior*12),'BBG rates'!$X$24:$X$65,'BBG rates'!$Y$24:$Y$65)</f>
        <v>67.918742488467984</v>
      </c>
      <c r="AK278" s="127">
        <f>locallinterp(MIN(AI278,CAP_CB*12),'BBG rates'!$AA$25:$AA$40,'BBG rates'!$AC$25:$AC$40)</f>
        <v>11</v>
      </c>
      <c r="AL278" s="144">
        <f t="shared" ref="AL278:AL341" si="92">SUMPRODUCT(AJ278:AK278,$AJ$19:$AK$19)</f>
        <v>20.676186223039558</v>
      </c>
      <c r="AM278" s="142">
        <f>(SUMPRODUCT(AL278:AL$381,G278:G$381)+SUMPRODUCT(AL278:AL$381,H278:H$381))/12</f>
        <v>0</v>
      </c>
    </row>
    <row r="279" spans="1:39" x14ac:dyDescent="0.2">
      <c r="A279" s="7">
        <v>258</v>
      </c>
      <c r="B279" s="7">
        <v>129</v>
      </c>
      <c r="C279" s="7">
        <v>64.5</v>
      </c>
      <c r="D279" s="12">
        <f t="shared" si="84"/>
        <v>21.5</v>
      </c>
      <c r="E279" s="29">
        <f t="shared" si="83"/>
        <v>0</v>
      </c>
      <c r="F279" s="2">
        <f t="shared" si="85"/>
        <v>0</v>
      </c>
      <c r="G279" s="2">
        <f t="shared" ref="G279:G342" si="93">IF($A279&lt;=$I$8,-PPMT($G$11,1,$I$8-$A279+1,$E278),0)</f>
        <v>0</v>
      </c>
      <c r="H279" s="2">
        <f t="shared" ref="H279:H342" si="94">IF($A279&lt;=$I$8,(E278-G279)*$G$13,0)</f>
        <v>0</v>
      </c>
      <c r="I279" s="2">
        <f t="shared" si="82"/>
        <v>0</v>
      </c>
      <c r="J279" s="2">
        <f t="shared" si="80"/>
        <v>0</v>
      </c>
      <c r="K279" s="2">
        <f t="shared" si="86"/>
        <v>0</v>
      </c>
      <c r="L279" s="2">
        <f t="shared" si="86"/>
        <v>0</v>
      </c>
      <c r="M279" s="2"/>
      <c r="N279" s="28">
        <f t="shared" si="81"/>
        <v>0</v>
      </c>
      <c r="O279" s="2">
        <f t="shared" ref="O279:O342" si="95">IF($A279&lt;=$I$8,-IPMT($G$11,1,$I$8-$A279+1,$N278),0)</f>
        <v>0</v>
      </c>
      <c r="P279" s="2">
        <f t="shared" ref="P279:P342" si="96">IF($A279&lt;=$I$8,-PPMT($G$11,1,$I$8-$A279+1,$N278),0)</f>
        <v>0</v>
      </c>
      <c r="R279">
        <f t="shared" ref="R279:R342" si="97">ROUND(D279*12,1)</f>
        <v>258</v>
      </c>
      <c r="S279" s="89">
        <f t="shared" si="87"/>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8">((1+W279%)^(1/12)-1)*1200</f>
        <v>0.10235197168499965</v>
      </c>
      <c r="Y279" s="66">
        <f t="shared" si="88"/>
        <v>0</v>
      </c>
      <c r="Z279" s="72">
        <f t="shared" si="89"/>
        <v>0</v>
      </c>
      <c r="AA279" s="79">
        <f t="shared" si="90"/>
        <v>0</v>
      </c>
      <c r="AB279" s="81">
        <f t="shared" ref="AB279:AB342" si="99">IF(U279=0,0,AA279*1200/U279)</f>
        <v>0</v>
      </c>
      <c r="AD279" s="95">
        <f>locallinterp(R279,'BBG rates'!$N$10:$N$369,'BBG rates'!$P$10:$P$369)</f>
        <v>21.674794856997718</v>
      </c>
      <c r="AI279" s="185">
        <f t="shared" si="91"/>
        <v>258</v>
      </c>
      <c r="AJ279" s="127">
        <f>locallinterp(MIN(AI279,CAP_Senior*12),'BBG rates'!$X$24:$X$65,'BBG rates'!$Y$24:$Y$65)</f>
        <v>67.918742488467984</v>
      </c>
      <c r="AK279" s="127">
        <f>locallinterp(MIN(AI279,CAP_CB*12),'BBG rates'!$AA$25:$AA$40,'BBG rates'!$AC$25:$AC$40)</f>
        <v>11</v>
      </c>
      <c r="AL279" s="144">
        <f t="shared" si="92"/>
        <v>20.676186223039558</v>
      </c>
      <c r="AM279" s="142">
        <f>(SUMPRODUCT(AL279:AL$381,G279:G$381)+SUMPRODUCT(AL279:AL$381,H279:H$381))/12</f>
        <v>0</v>
      </c>
    </row>
    <row r="280" spans="1:39" x14ac:dyDescent="0.2">
      <c r="A280" s="7">
        <v>259</v>
      </c>
      <c r="B280" s="7">
        <v>129.5</v>
      </c>
      <c r="C280" s="7">
        <v>64.75</v>
      </c>
      <c r="D280" s="12">
        <f t="shared" si="84"/>
        <v>21.583333333333332</v>
      </c>
      <c r="E280" s="29">
        <f t="shared" si="83"/>
        <v>0</v>
      </c>
      <c r="F280" s="2">
        <f t="shared" si="85"/>
        <v>0</v>
      </c>
      <c r="G280" s="2">
        <f t="shared" si="93"/>
        <v>0</v>
      </c>
      <c r="H280" s="2">
        <f t="shared" si="94"/>
        <v>0</v>
      </c>
      <c r="I280" s="2">
        <f t="shared" si="82"/>
        <v>0</v>
      </c>
      <c r="J280" s="2">
        <f t="shared" ref="J280:J343" si="100">IF($I$7=1,I280*A280,IF($I$7=2,I280*B280,IF($I$7=4,I280*C280,I280*D280)))</f>
        <v>0</v>
      </c>
      <c r="K280" s="2">
        <f t="shared" si="86"/>
        <v>0</v>
      </c>
      <c r="L280" s="2">
        <f t="shared" si="86"/>
        <v>0</v>
      </c>
      <c r="M280" s="2"/>
      <c r="N280" s="28">
        <f t="shared" ref="N280:N343" si="101">IF($A280&lt;=$I$8,N279-P280,0)</f>
        <v>0</v>
      </c>
      <c r="O280" s="2">
        <f t="shared" si="95"/>
        <v>0</v>
      </c>
      <c r="P280" s="2">
        <f t="shared" si="96"/>
        <v>0</v>
      </c>
      <c r="R280">
        <f t="shared" si="97"/>
        <v>259</v>
      </c>
      <c r="S280" s="89">
        <f t="shared" si="87"/>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8"/>
        <v>0.1028181997403621</v>
      </c>
      <c r="Y280" s="66">
        <f t="shared" si="88"/>
        <v>0</v>
      </c>
      <c r="Z280" s="72">
        <f t="shared" si="89"/>
        <v>0</v>
      </c>
      <c r="AA280" s="79">
        <f t="shared" si="90"/>
        <v>0</v>
      </c>
      <c r="AB280" s="81">
        <f t="shared" si="99"/>
        <v>0</v>
      </c>
      <c r="AD280" s="95">
        <f>locallinterp(R280,'BBG rates'!$N$10:$N$369,'BBG rates'!$P$10:$P$369)</f>
        <v>21.756116914906606</v>
      </c>
      <c r="AI280" s="185">
        <f t="shared" si="91"/>
        <v>259</v>
      </c>
      <c r="AJ280" s="127">
        <f>locallinterp(MIN(AI280,CAP_Senior*12),'BBG rates'!$X$24:$X$65,'BBG rates'!$Y$24:$Y$65)</f>
        <v>67.918742488467984</v>
      </c>
      <c r="AK280" s="127">
        <f>locallinterp(MIN(AI280,CAP_CB*12),'BBG rates'!$AA$25:$AA$40,'BBG rates'!$AC$25:$AC$40)</f>
        <v>11</v>
      </c>
      <c r="AL280" s="144">
        <f t="shared" si="92"/>
        <v>20.676186223039558</v>
      </c>
      <c r="AM280" s="142">
        <f>(SUMPRODUCT(AL280:AL$381,G280:G$381)+SUMPRODUCT(AL280:AL$381,H280:H$381))/12</f>
        <v>0</v>
      </c>
    </row>
    <row r="281" spans="1:39" x14ac:dyDescent="0.2">
      <c r="A281" s="7">
        <v>260</v>
      </c>
      <c r="B281" s="7">
        <v>130</v>
      </c>
      <c r="C281" s="7">
        <v>65</v>
      </c>
      <c r="D281" s="12">
        <f t="shared" si="84"/>
        <v>21.666666666666668</v>
      </c>
      <c r="E281" s="29">
        <f t="shared" si="83"/>
        <v>0</v>
      </c>
      <c r="F281" s="2">
        <f t="shared" si="85"/>
        <v>0</v>
      </c>
      <c r="G281" s="2">
        <f t="shared" si="93"/>
        <v>0</v>
      </c>
      <c r="H281" s="2">
        <f t="shared" si="94"/>
        <v>0</v>
      </c>
      <c r="I281" s="2">
        <f t="shared" si="82"/>
        <v>0</v>
      </c>
      <c r="J281" s="2">
        <f t="shared" si="100"/>
        <v>0</v>
      </c>
      <c r="K281" s="2">
        <f t="shared" si="86"/>
        <v>0</v>
      </c>
      <c r="L281" s="2">
        <f t="shared" si="86"/>
        <v>0</v>
      </c>
      <c r="M281" s="2"/>
      <c r="N281" s="28">
        <f t="shared" si="101"/>
        <v>0</v>
      </c>
      <c r="O281" s="2">
        <f t="shared" si="95"/>
        <v>0</v>
      </c>
      <c r="P281" s="2">
        <f t="shared" si="96"/>
        <v>0</v>
      </c>
      <c r="R281">
        <f t="shared" si="97"/>
        <v>260</v>
      </c>
      <c r="S281" s="89">
        <f t="shared" si="87"/>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8"/>
        <v>0.10328442580345154</v>
      </c>
      <c r="Y281" s="66">
        <f t="shared" si="88"/>
        <v>0</v>
      </c>
      <c r="Z281" s="72">
        <f t="shared" si="89"/>
        <v>0</v>
      </c>
      <c r="AA281" s="79">
        <f t="shared" si="90"/>
        <v>0</v>
      </c>
      <c r="AB281" s="81">
        <f t="shared" si="99"/>
        <v>0</v>
      </c>
      <c r="AD281" s="95">
        <f>locallinterp(R281,'BBG rates'!$N$10:$N$369,'BBG rates'!$P$10:$P$369)</f>
        <v>21.837419744293623</v>
      </c>
      <c r="AI281" s="185">
        <f t="shared" si="91"/>
        <v>260</v>
      </c>
      <c r="AJ281" s="127">
        <f>locallinterp(MIN(AI281,CAP_Senior*12),'BBG rates'!$X$24:$X$65,'BBG rates'!$Y$24:$Y$65)</f>
        <v>67.918742488467984</v>
      </c>
      <c r="AK281" s="127">
        <f>locallinterp(MIN(AI281,CAP_CB*12),'BBG rates'!$AA$25:$AA$40,'BBG rates'!$AC$25:$AC$40)</f>
        <v>11</v>
      </c>
      <c r="AL281" s="144">
        <f t="shared" si="92"/>
        <v>20.676186223039558</v>
      </c>
      <c r="AM281" s="142">
        <f>(SUMPRODUCT(AL281:AL$381,G281:G$381)+SUMPRODUCT(AL281:AL$381,H281:H$381))/12</f>
        <v>0</v>
      </c>
    </row>
    <row r="282" spans="1:39" x14ac:dyDescent="0.2">
      <c r="A282" s="7">
        <v>261</v>
      </c>
      <c r="B282" s="7">
        <v>130.5</v>
      </c>
      <c r="C282" s="7">
        <v>65.25</v>
      </c>
      <c r="D282" s="12">
        <f t="shared" si="84"/>
        <v>21.75</v>
      </c>
      <c r="E282" s="29">
        <f t="shared" si="83"/>
        <v>0</v>
      </c>
      <c r="F282" s="2">
        <f t="shared" si="85"/>
        <v>0</v>
      </c>
      <c r="G282" s="2">
        <f t="shared" si="93"/>
        <v>0</v>
      </c>
      <c r="H282" s="2">
        <f t="shared" si="94"/>
        <v>0</v>
      </c>
      <c r="I282" s="2">
        <f t="shared" si="82"/>
        <v>0</v>
      </c>
      <c r="J282" s="2">
        <f t="shared" si="100"/>
        <v>0</v>
      </c>
      <c r="K282" s="2">
        <f t="shared" si="86"/>
        <v>0</v>
      </c>
      <c r="L282" s="2">
        <f t="shared" si="86"/>
        <v>0</v>
      </c>
      <c r="M282" s="2"/>
      <c r="N282" s="28">
        <f t="shared" si="101"/>
        <v>0</v>
      </c>
      <c r="O282" s="2">
        <f t="shared" si="95"/>
        <v>0</v>
      </c>
      <c r="P282" s="2">
        <f t="shared" si="96"/>
        <v>0</v>
      </c>
      <c r="R282">
        <f t="shared" si="97"/>
        <v>261</v>
      </c>
      <c r="S282" s="89">
        <f t="shared" si="87"/>
        <v>0</v>
      </c>
      <c r="T282" s="89">
        <f>IF(AND(S282=0,S281&gt;0),SUM($G282:$H$381),S282)</f>
        <v>0</v>
      </c>
      <c r="U282" s="82">
        <f>SUM(T282:T$381)</f>
        <v>0</v>
      </c>
      <c r="V282" s="68">
        <f>localspline(R282,'BBG rates'!$G$10:$G$27,'BBG rates'!$K$10:$K$27)</f>
        <v>0.97540589499727048</v>
      </c>
      <c r="W282" s="68">
        <f>locallinterp(R282,'BBG rates'!$G$10:$G$27,'BBG rates'!$J$10:$J$27)</f>
        <v>0.1038</v>
      </c>
      <c r="X282" s="56">
        <f t="shared" si="98"/>
        <v>0.10375064987426796</v>
      </c>
      <c r="Y282" s="66">
        <f t="shared" si="88"/>
        <v>0</v>
      </c>
      <c r="Z282" s="72">
        <f t="shared" si="89"/>
        <v>0</v>
      </c>
      <c r="AA282" s="79">
        <f t="shared" si="90"/>
        <v>0</v>
      </c>
      <c r="AB282" s="81">
        <f t="shared" si="99"/>
        <v>0</v>
      </c>
      <c r="AD282" s="95">
        <f>locallinterp(R282,'BBG rates'!$N$10:$N$369,'BBG rates'!$P$10:$P$369)</f>
        <v>21.91870356887673</v>
      </c>
      <c r="AI282" s="185">
        <f t="shared" si="91"/>
        <v>261</v>
      </c>
      <c r="AJ282" s="127">
        <f>locallinterp(MIN(AI282,CAP_Senior*12),'BBG rates'!$X$24:$X$65,'BBG rates'!$Y$24:$Y$65)</f>
        <v>67.918742488467984</v>
      </c>
      <c r="AK282" s="127">
        <f>locallinterp(MIN(AI282,CAP_CB*12),'BBG rates'!$AA$25:$AA$40,'BBG rates'!$AC$25:$AC$40)</f>
        <v>11</v>
      </c>
      <c r="AL282" s="144">
        <f t="shared" si="92"/>
        <v>20.676186223039558</v>
      </c>
      <c r="AM282" s="142">
        <f>(SUMPRODUCT(AL282:AL$381,G282:G$381)+SUMPRODUCT(AL282:AL$381,H282:H$381))/12</f>
        <v>0</v>
      </c>
    </row>
    <row r="283" spans="1:39" x14ac:dyDescent="0.2">
      <c r="A283" s="7">
        <v>262</v>
      </c>
      <c r="B283" s="7">
        <v>131</v>
      </c>
      <c r="C283" s="7">
        <v>65.5</v>
      </c>
      <c r="D283" s="12">
        <f t="shared" si="84"/>
        <v>21.833333333333332</v>
      </c>
      <c r="E283" s="29">
        <f t="shared" si="83"/>
        <v>0</v>
      </c>
      <c r="F283" s="2">
        <f t="shared" si="85"/>
        <v>0</v>
      </c>
      <c r="G283" s="2">
        <f t="shared" si="93"/>
        <v>0</v>
      </c>
      <c r="H283" s="2">
        <f t="shared" si="94"/>
        <v>0</v>
      </c>
      <c r="I283" s="2">
        <f t="shared" si="82"/>
        <v>0</v>
      </c>
      <c r="J283" s="2">
        <f t="shared" si="100"/>
        <v>0</v>
      </c>
      <c r="K283" s="2">
        <f t="shared" si="86"/>
        <v>0</v>
      </c>
      <c r="L283" s="2">
        <f t="shared" si="86"/>
        <v>0</v>
      </c>
      <c r="M283" s="2"/>
      <c r="N283" s="28">
        <f t="shared" si="101"/>
        <v>0</v>
      </c>
      <c r="O283" s="2">
        <f t="shared" si="95"/>
        <v>0</v>
      </c>
      <c r="P283" s="2">
        <f t="shared" si="96"/>
        <v>0</v>
      </c>
      <c r="R283">
        <f t="shared" si="97"/>
        <v>262</v>
      </c>
      <c r="S283" s="89">
        <f t="shared" si="87"/>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8"/>
        <v>0.10421687195281137</v>
      </c>
      <c r="Y283" s="66">
        <f t="shared" si="88"/>
        <v>0</v>
      </c>
      <c r="Z283" s="72">
        <f t="shared" si="89"/>
        <v>0</v>
      </c>
      <c r="AA283" s="79">
        <f t="shared" si="90"/>
        <v>0</v>
      </c>
      <c r="AB283" s="81">
        <f t="shared" si="99"/>
        <v>0</v>
      </c>
      <c r="AD283" s="95">
        <f>locallinterp(R283,'BBG rates'!$N$10:$N$369,'BBG rates'!$P$10:$P$369)</f>
        <v>21.999968624801195</v>
      </c>
      <c r="AI283" s="185">
        <f t="shared" si="91"/>
        <v>262</v>
      </c>
      <c r="AJ283" s="127">
        <f>locallinterp(MIN(AI283,CAP_Senior*12),'BBG rates'!$X$24:$X$65,'BBG rates'!$Y$24:$Y$65)</f>
        <v>67.918742488467984</v>
      </c>
      <c r="AK283" s="127">
        <f>locallinterp(MIN(AI283,CAP_CB*12),'BBG rates'!$AA$25:$AA$40,'BBG rates'!$AC$25:$AC$40)</f>
        <v>11</v>
      </c>
      <c r="AL283" s="144">
        <f t="shared" si="92"/>
        <v>20.676186223039558</v>
      </c>
      <c r="AM283" s="142">
        <f>(SUMPRODUCT(AL283:AL$381,G283:G$381)+SUMPRODUCT(AL283:AL$381,H283:H$381))/12</f>
        <v>0</v>
      </c>
    </row>
    <row r="284" spans="1:39" x14ac:dyDescent="0.2">
      <c r="A284" s="7">
        <v>263</v>
      </c>
      <c r="B284" s="7">
        <v>131.5</v>
      </c>
      <c r="C284" s="7">
        <v>65.75</v>
      </c>
      <c r="D284" s="12">
        <f t="shared" si="84"/>
        <v>21.916666666666668</v>
      </c>
      <c r="E284" s="29">
        <f t="shared" si="83"/>
        <v>0</v>
      </c>
      <c r="F284" s="2">
        <f t="shared" si="85"/>
        <v>0</v>
      </c>
      <c r="G284" s="2">
        <f t="shared" si="93"/>
        <v>0</v>
      </c>
      <c r="H284" s="2">
        <f t="shared" si="94"/>
        <v>0</v>
      </c>
      <c r="I284" s="2">
        <f t="shared" si="82"/>
        <v>0</v>
      </c>
      <c r="J284" s="2">
        <f t="shared" si="100"/>
        <v>0</v>
      </c>
      <c r="K284" s="2">
        <f t="shared" si="86"/>
        <v>0</v>
      </c>
      <c r="L284" s="2">
        <f t="shared" si="86"/>
        <v>0</v>
      </c>
      <c r="M284" s="2"/>
      <c r="N284" s="28">
        <f t="shared" si="101"/>
        <v>0</v>
      </c>
      <c r="O284" s="2">
        <f t="shared" si="95"/>
        <v>0</v>
      </c>
      <c r="P284" s="2">
        <f t="shared" si="96"/>
        <v>0</v>
      </c>
      <c r="R284">
        <f t="shared" si="97"/>
        <v>263</v>
      </c>
      <c r="S284" s="89">
        <f t="shared" si="87"/>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8"/>
        <v>0.10468309203881532</v>
      </c>
      <c r="Y284" s="66">
        <f t="shared" si="88"/>
        <v>0</v>
      </c>
      <c r="Z284" s="72">
        <f t="shared" si="89"/>
        <v>0</v>
      </c>
      <c r="AA284" s="79">
        <f t="shared" si="90"/>
        <v>0</v>
      </c>
      <c r="AB284" s="81">
        <f t="shared" si="99"/>
        <v>0</v>
      </c>
      <c r="AD284" s="95">
        <f>locallinterp(R284,'BBG rates'!$N$10:$N$369,'BBG rates'!$P$10:$P$369)</f>
        <v>22.081215145732482</v>
      </c>
      <c r="AI284" s="185">
        <f t="shared" si="91"/>
        <v>263</v>
      </c>
      <c r="AJ284" s="127">
        <f>locallinterp(MIN(AI284,CAP_Senior*12),'BBG rates'!$X$24:$X$65,'BBG rates'!$Y$24:$Y$65)</f>
        <v>67.918742488467984</v>
      </c>
      <c r="AK284" s="127">
        <f>locallinterp(MIN(AI284,CAP_CB*12),'BBG rates'!$AA$25:$AA$40,'BBG rates'!$AC$25:$AC$40)</f>
        <v>11</v>
      </c>
      <c r="AL284" s="144">
        <f t="shared" si="92"/>
        <v>20.676186223039558</v>
      </c>
      <c r="AM284" s="142">
        <f>(SUMPRODUCT(AL284:AL$381,G284:G$381)+SUMPRODUCT(AL284:AL$381,H284:H$381))/12</f>
        <v>0</v>
      </c>
    </row>
    <row r="285" spans="1:39" x14ac:dyDescent="0.2">
      <c r="A285" s="7">
        <v>264</v>
      </c>
      <c r="B285" s="7">
        <v>132</v>
      </c>
      <c r="C285" s="7">
        <v>66</v>
      </c>
      <c r="D285" s="12">
        <f t="shared" si="84"/>
        <v>22</v>
      </c>
      <c r="E285" s="29">
        <f t="shared" si="83"/>
        <v>0</v>
      </c>
      <c r="F285" s="2">
        <f t="shared" si="85"/>
        <v>0</v>
      </c>
      <c r="G285" s="2">
        <f t="shared" si="93"/>
        <v>0</v>
      </c>
      <c r="H285" s="2">
        <f t="shared" si="94"/>
        <v>0</v>
      </c>
      <c r="I285" s="2">
        <f t="shared" si="82"/>
        <v>0</v>
      </c>
      <c r="J285" s="2">
        <f t="shared" si="100"/>
        <v>0</v>
      </c>
      <c r="K285" s="2">
        <f t="shared" si="86"/>
        <v>0</v>
      </c>
      <c r="L285" s="2">
        <f t="shared" si="86"/>
        <v>0</v>
      </c>
      <c r="M285" s="2"/>
      <c r="N285" s="28">
        <f t="shared" si="101"/>
        <v>0</v>
      </c>
      <c r="O285" s="2">
        <f t="shared" si="95"/>
        <v>0</v>
      </c>
      <c r="P285" s="2">
        <f t="shared" si="96"/>
        <v>0</v>
      </c>
      <c r="R285">
        <f t="shared" si="97"/>
        <v>264</v>
      </c>
      <c r="S285" s="89">
        <f t="shared" si="87"/>
        <v>0</v>
      </c>
      <c r="T285" s="89">
        <f>IF(AND(S285=0,S284&gt;0),SUM($G285:$H$381),S285)</f>
        <v>0</v>
      </c>
      <c r="U285" s="82">
        <f>SUM(T285:T$381)</f>
        <v>0</v>
      </c>
      <c r="V285" s="68">
        <f>localspline(R285,'BBG rates'!$G$10:$G$27,'BBG rates'!$K$10:$K$27)</f>
        <v>0.97473866511527496</v>
      </c>
      <c r="W285" s="68">
        <f>locallinterp(R285,'BBG rates'!$G$10:$G$27,'BBG rates'!$J$10:$J$27)</f>
        <v>0.1052</v>
      </c>
      <c r="X285" s="56">
        <f t="shared" si="98"/>
        <v>0.10514931013254625</v>
      </c>
      <c r="Y285" s="66">
        <f t="shared" si="88"/>
        <v>0</v>
      </c>
      <c r="Z285" s="72">
        <f t="shared" si="89"/>
        <v>0</v>
      </c>
      <c r="AA285" s="79">
        <f t="shared" si="90"/>
        <v>0</v>
      </c>
      <c r="AB285" s="81">
        <f t="shared" si="99"/>
        <v>0</v>
      </c>
      <c r="AD285" s="95">
        <f>locallinterp(R285,'BBG rates'!$N$10:$N$369,'BBG rates'!$P$10:$P$369)</f>
        <v>22.162443367825421</v>
      </c>
      <c r="AI285" s="185">
        <f t="shared" si="91"/>
        <v>264</v>
      </c>
      <c r="AJ285" s="127">
        <f>locallinterp(MIN(AI285,CAP_Senior*12),'BBG rates'!$X$24:$X$65,'BBG rates'!$Y$24:$Y$65)</f>
        <v>67.918742488467984</v>
      </c>
      <c r="AK285" s="127">
        <f>locallinterp(MIN(AI285,CAP_CB*12),'BBG rates'!$AA$25:$AA$40,'BBG rates'!$AC$25:$AC$40)</f>
        <v>11</v>
      </c>
      <c r="AL285" s="144">
        <f t="shared" si="92"/>
        <v>20.676186223039558</v>
      </c>
      <c r="AM285" s="142">
        <f>(SUMPRODUCT(AL285:AL$381,G285:G$381)+SUMPRODUCT(AL285:AL$381,H285:H$381))/12</f>
        <v>0</v>
      </c>
    </row>
    <row r="286" spans="1:39" x14ac:dyDescent="0.2">
      <c r="A286" s="7">
        <v>265</v>
      </c>
      <c r="B286" s="7">
        <v>132.5</v>
      </c>
      <c r="C286" s="7">
        <v>66.25</v>
      </c>
      <c r="D286" s="12">
        <f t="shared" si="84"/>
        <v>22.083333333333332</v>
      </c>
      <c r="E286" s="29">
        <f t="shared" si="83"/>
        <v>0</v>
      </c>
      <c r="F286" s="2">
        <f t="shared" si="85"/>
        <v>0</v>
      </c>
      <c r="G286" s="2">
        <f t="shared" si="93"/>
        <v>0</v>
      </c>
      <c r="H286" s="2">
        <f t="shared" si="94"/>
        <v>0</v>
      </c>
      <c r="I286" s="2">
        <f t="shared" si="82"/>
        <v>0</v>
      </c>
      <c r="J286" s="2">
        <f t="shared" si="100"/>
        <v>0</v>
      </c>
      <c r="K286" s="2">
        <f t="shared" si="86"/>
        <v>0</v>
      </c>
      <c r="L286" s="2">
        <f t="shared" si="86"/>
        <v>0</v>
      </c>
      <c r="M286" s="2"/>
      <c r="N286" s="28">
        <f t="shared" si="101"/>
        <v>0</v>
      </c>
      <c r="O286" s="2">
        <f t="shared" si="95"/>
        <v>0</v>
      </c>
      <c r="P286" s="2">
        <f t="shared" si="96"/>
        <v>0</v>
      </c>
      <c r="R286">
        <f t="shared" si="97"/>
        <v>265</v>
      </c>
      <c r="S286" s="89">
        <f t="shared" si="87"/>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8"/>
        <v>0.10561552623427062</v>
      </c>
      <c r="Y286" s="66">
        <f t="shared" si="88"/>
        <v>0</v>
      </c>
      <c r="Z286" s="72">
        <f t="shared" si="89"/>
        <v>0</v>
      </c>
      <c r="AA286" s="79">
        <f t="shared" si="90"/>
        <v>0</v>
      </c>
      <c r="AB286" s="81">
        <f t="shared" si="99"/>
        <v>0</v>
      </c>
      <c r="AD286" s="95">
        <f>locallinterp(R286,'BBG rates'!$N$10:$N$369,'BBG rates'!$P$10:$P$369)</f>
        <v>22.243653529724085</v>
      </c>
      <c r="AI286" s="185">
        <f t="shared" si="91"/>
        <v>265</v>
      </c>
      <c r="AJ286" s="127">
        <f>locallinterp(MIN(AI286,CAP_Senior*12),'BBG rates'!$X$24:$X$65,'BBG rates'!$Y$24:$Y$65)</f>
        <v>67.918742488467984</v>
      </c>
      <c r="AK286" s="127">
        <f>locallinterp(MIN(AI286,CAP_CB*12),'BBG rates'!$AA$25:$AA$40,'BBG rates'!$AC$25:$AC$40)</f>
        <v>11</v>
      </c>
      <c r="AL286" s="144">
        <f t="shared" si="92"/>
        <v>20.676186223039558</v>
      </c>
      <c r="AM286" s="142">
        <f>(SUMPRODUCT(AL286:AL$381,G286:G$381)+SUMPRODUCT(AL286:AL$381,H286:H$381))/12</f>
        <v>0</v>
      </c>
    </row>
    <row r="287" spans="1:39" x14ac:dyDescent="0.2">
      <c r="A287" s="7">
        <v>266</v>
      </c>
      <c r="B287" s="7">
        <v>133</v>
      </c>
      <c r="C287" s="7">
        <v>66.5</v>
      </c>
      <c r="D287" s="12">
        <f t="shared" si="84"/>
        <v>22.166666666666668</v>
      </c>
      <c r="E287" s="29">
        <f t="shared" si="83"/>
        <v>0</v>
      </c>
      <c r="F287" s="2">
        <f t="shared" si="85"/>
        <v>0</v>
      </c>
      <c r="G287" s="2">
        <f t="shared" si="93"/>
        <v>0</v>
      </c>
      <c r="H287" s="2">
        <f t="shared" si="94"/>
        <v>0</v>
      </c>
      <c r="I287" s="2">
        <f t="shared" si="82"/>
        <v>0</v>
      </c>
      <c r="J287" s="2">
        <f t="shared" si="100"/>
        <v>0</v>
      </c>
      <c r="K287" s="2">
        <f t="shared" si="86"/>
        <v>0</v>
      </c>
      <c r="L287" s="2">
        <f t="shared" si="86"/>
        <v>0</v>
      </c>
      <c r="M287" s="2"/>
      <c r="N287" s="28">
        <f t="shared" si="101"/>
        <v>0</v>
      </c>
      <c r="O287" s="2">
        <f t="shared" si="95"/>
        <v>0</v>
      </c>
      <c r="P287" s="2">
        <f t="shared" si="96"/>
        <v>0</v>
      </c>
      <c r="R287">
        <f t="shared" si="97"/>
        <v>266</v>
      </c>
      <c r="S287" s="89">
        <f t="shared" si="87"/>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8"/>
        <v>0.10608174034345552</v>
      </c>
      <c r="Y287" s="66">
        <f t="shared" si="88"/>
        <v>0</v>
      </c>
      <c r="Z287" s="72">
        <f t="shared" si="89"/>
        <v>0</v>
      </c>
      <c r="AA287" s="79">
        <f t="shared" si="90"/>
        <v>0</v>
      </c>
      <c r="AB287" s="81">
        <f t="shared" si="99"/>
        <v>0</v>
      </c>
      <c r="AD287" s="95">
        <f>locallinterp(R287,'BBG rates'!$N$10:$N$369,'BBG rates'!$P$10:$P$369)</f>
        <v>22.324845872562559</v>
      </c>
      <c r="AI287" s="185">
        <f t="shared" si="91"/>
        <v>266</v>
      </c>
      <c r="AJ287" s="127">
        <f>locallinterp(MIN(AI287,CAP_Senior*12),'BBG rates'!$X$24:$X$65,'BBG rates'!$Y$24:$Y$65)</f>
        <v>67.918742488467984</v>
      </c>
      <c r="AK287" s="127">
        <f>locallinterp(MIN(AI287,CAP_CB*12),'BBG rates'!$AA$25:$AA$40,'BBG rates'!$AC$25:$AC$40)</f>
        <v>11</v>
      </c>
      <c r="AL287" s="144">
        <f t="shared" si="92"/>
        <v>20.676186223039558</v>
      </c>
      <c r="AM287" s="142">
        <f>(SUMPRODUCT(AL287:AL$381,G287:G$381)+SUMPRODUCT(AL287:AL$381,H287:H$381))/12</f>
        <v>0</v>
      </c>
    </row>
    <row r="288" spans="1:39" x14ac:dyDescent="0.2">
      <c r="A288" s="7">
        <v>267</v>
      </c>
      <c r="B288" s="7">
        <v>133.5</v>
      </c>
      <c r="C288" s="7">
        <v>66.75</v>
      </c>
      <c r="D288" s="12">
        <f t="shared" si="84"/>
        <v>22.25</v>
      </c>
      <c r="E288" s="29">
        <f t="shared" si="83"/>
        <v>0</v>
      </c>
      <c r="F288" s="2">
        <f t="shared" si="85"/>
        <v>0</v>
      </c>
      <c r="G288" s="2">
        <f t="shared" si="93"/>
        <v>0</v>
      </c>
      <c r="H288" s="2">
        <f t="shared" si="94"/>
        <v>0</v>
      </c>
      <c r="I288" s="2">
        <f t="shared" si="82"/>
        <v>0</v>
      </c>
      <c r="J288" s="2">
        <f t="shared" si="100"/>
        <v>0</v>
      </c>
      <c r="K288" s="2">
        <f t="shared" si="86"/>
        <v>0</v>
      </c>
      <c r="L288" s="2">
        <f t="shared" si="86"/>
        <v>0</v>
      </c>
      <c r="M288" s="2"/>
      <c r="N288" s="28">
        <f t="shared" si="101"/>
        <v>0</v>
      </c>
      <c r="O288" s="2">
        <f t="shared" si="95"/>
        <v>0</v>
      </c>
      <c r="P288" s="2">
        <f t="shared" si="96"/>
        <v>0</v>
      </c>
      <c r="R288">
        <f t="shared" si="97"/>
        <v>267</v>
      </c>
      <c r="S288" s="89">
        <f t="shared" si="87"/>
        <v>0</v>
      </c>
      <c r="T288" s="89">
        <f>IF(AND(S288=0,S287&gt;0),SUM($G288:$H$381),S288)</f>
        <v>0</v>
      </c>
      <c r="U288" s="82">
        <f>SUM(T288:T$381)</f>
        <v>0</v>
      </c>
      <c r="V288" s="68">
        <f>localspline(R288,'BBG rates'!$G$10:$G$27,'BBG rates'!$K$10:$K$27)</f>
        <v>0.97409720881464712</v>
      </c>
      <c r="W288" s="68">
        <f>locallinterp(R288,'BBG rates'!$G$10:$G$27,'BBG rates'!$J$10:$J$27)</f>
        <v>0.1066</v>
      </c>
      <c r="X288" s="56">
        <f t="shared" si="98"/>
        <v>0.10654795246063387</v>
      </c>
      <c r="Y288" s="66">
        <f t="shared" si="88"/>
        <v>0</v>
      </c>
      <c r="Z288" s="72">
        <f t="shared" si="89"/>
        <v>0</v>
      </c>
      <c r="AA288" s="79">
        <f t="shared" si="90"/>
        <v>0</v>
      </c>
      <c r="AB288" s="81">
        <f t="shared" si="99"/>
        <v>0</v>
      </c>
      <c r="AD288" s="95">
        <f>locallinterp(R288,'BBG rates'!$N$10:$N$369,'BBG rates'!$P$10:$P$369)</f>
        <v>22.406020639963778</v>
      </c>
      <c r="AI288" s="185">
        <f t="shared" si="91"/>
        <v>267</v>
      </c>
      <c r="AJ288" s="127">
        <f>locallinterp(MIN(AI288,CAP_Senior*12),'BBG rates'!$X$24:$X$65,'BBG rates'!$Y$24:$Y$65)</f>
        <v>67.918742488467984</v>
      </c>
      <c r="AK288" s="127">
        <f>locallinterp(MIN(AI288,CAP_CB*12),'BBG rates'!$AA$25:$AA$40,'BBG rates'!$AC$25:$AC$40)</f>
        <v>11</v>
      </c>
      <c r="AL288" s="144">
        <f t="shared" si="92"/>
        <v>20.676186223039558</v>
      </c>
      <c r="AM288" s="142">
        <f>(SUMPRODUCT(AL288:AL$381,G288:G$381)+SUMPRODUCT(AL288:AL$381,H288:H$381))/12</f>
        <v>0</v>
      </c>
    </row>
    <row r="289" spans="1:39" x14ac:dyDescent="0.2">
      <c r="A289" s="7">
        <v>268</v>
      </c>
      <c r="B289" s="7">
        <v>134</v>
      </c>
      <c r="C289" s="7">
        <v>67</v>
      </c>
      <c r="D289" s="12">
        <f t="shared" si="84"/>
        <v>22.333333333333332</v>
      </c>
      <c r="E289" s="29">
        <f t="shared" si="83"/>
        <v>0</v>
      </c>
      <c r="F289" s="2">
        <f t="shared" si="85"/>
        <v>0</v>
      </c>
      <c r="G289" s="2">
        <f t="shared" si="93"/>
        <v>0</v>
      </c>
      <c r="H289" s="2">
        <f t="shared" si="94"/>
        <v>0</v>
      </c>
      <c r="I289" s="2">
        <f t="shared" si="82"/>
        <v>0</v>
      </c>
      <c r="J289" s="2">
        <f t="shared" si="100"/>
        <v>0</v>
      </c>
      <c r="K289" s="2">
        <f t="shared" si="86"/>
        <v>0</v>
      </c>
      <c r="L289" s="2">
        <f t="shared" si="86"/>
        <v>0</v>
      </c>
      <c r="M289" s="2"/>
      <c r="N289" s="28">
        <f t="shared" si="101"/>
        <v>0</v>
      </c>
      <c r="O289" s="2">
        <f t="shared" si="95"/>
        <v>0</v>
      </c>
      <c r="P289" s="2">
        <f t="shared" si="96"/>
        <v>0</v>
      </c>
      <c r="R289">
        <f t="shared" si="97"/>
        <v>268</v>
      </c>
      <c r="S289" s="89">
        <f t="shared" si="87"/>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8"/>
        <v>0.10701416258527274</v>
      </c>
      <c r="Y289" s="66">
        <f t="shared" si="88"/>
        <v>0</v>
      </c>
      <c r="Z289" s="72">
        <f t="shared" si="89"/>
        <v>0</v>
      </c>
      <c r="AA289" s="79">
        <f t="shared" si="90"/>
        <v>0</v>
      </c>
      <c r="AB289" s="81">
        <f t="shared" si="99"/>
        <v>0</v>
      </c>
      <c r="AD289" s="95">
        <f>locallinterp(R289,'BBG rates'!$N$10:$N$369,'BBG rates'!$P$10:$P$369)</f>
        <v>22.487178078040063</v>
      </c>
      <c r="AI289" s="185">
        <f t="shared" si="91"/>
        <v>268</v>
      </c>
      <c r="AJ289" s="127">
        <f>locallinterp(MIN(AI289,CAP_Senior*12),'BBG rates'!$X$24:$X$65,'BBG rates'!$Y$24:$Y$65)</f>
        <v>67.918742488467984</v>
      </c>
      <c r="AK289" s="127">
        <f>locallinterp(MIN(AI289,CAP_CB*12),'BBG rates'!$AA$25:$AA$40,'BBG rates'!$AC$25:$AC$40)</f>
        <v>11</v>
      </c>
      <c r="AL289" s="144">
        <f t="shared" si="92"/>
        <v>20.676186223039558</v>
      </c>
      <c r="AM289" s="142">
        <f>(SUMPRODUCT(AL289:AL$381,G289:G$381)+SUMPRODUCT(AL289:AL$381,H289:H$381))/12</f>
        <v>0</v>
      </c>
    </row>
    <row r="290" spans="1:39" x14ac:dyDescent="0.2">
      <c r="A290" s="7">
        <v>269</v>
      </c>
      <c r="B290" s="7">
        <v>134.5</v>
      </c>
      <c r="C290" s="7">
        <v>67.25</v>
      </c>
      <c r="D290" s="12">
        <f t="shared" si="84"/>
        <v>22.416666666666668</v>
      </c>
      <c r="E290" s="29">
        <f t="shared" si="83"/>
        <v>0</v>
      </c>
      <c r="F290" s="2">
        <f t="shared" si="85"/>
        <v>0</v>
      </c>
      <c r="G290" s="2">
        <f t="shared" si="93"/>
        <v>0</v>
      </c>
      <c r="H290" s="2">
        <f t="shared" si="94"/>
        <v>0</v>
      </c>
      <c r="I290" s="2">
        <f t="shared" si="82"/>
        <v>0</v>
      </c>
      <c r="J290" s="2">
        <f t="shared" si="100"/>
        <v>0</v>
      </c>
      <c r="K290" s="2">
        <f t="shared" si="86"/>
        <v>0</v>
      </c>
      <c r="L290" s="2">
        <f t="shared" si="86"/>
        <v>0</v>
      </c>
      <c r="M290" s="2"/>
      <c r="N290" s="28">
        <f t="shared" si="101"/>
        <v>0</v>
      </c>
      <c r="O290" s="2">
        <f t="shared" si="95"/>
        <v>0</v>
      </c>
      <c r="P290" s="2">
        <f t="shared" si="96"/>
        <v>0</v>
      </c>
      <c r="R290">
        <f t="shared" si="97"/>
        <v>269</v>
      </c>
      <c r="S290" s="89">
        <f t="shared" si="87"/>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8"/>
        <v>0.10748037071790506</v>
      </c>
      <c r="Y290" s="66">
        <f t="shared" si="88"/>
        <v>0</v>
      </c>
      <c r="Z290" s="72">
        <f t="shared" si="89"/>
        <v>0</v>
      </c>
      <c r="AA290" s="79">
        <f t="shared" si="90"/>
        <v>0</v>
      </c>
      <c r="AB290" s="81">
        <f t="shared" si="99"/>
        <v>0</v>
      </c>
      <c r="AD290" s="95">
        <f>locallinterp(R290,'BBG rates'!$N$10:$N$369,'BBG rates'!$P$10:$P$369)</f>
        <v>22.568318430427322</v>
      </c>
      <c r="AI290" s="185">
        <f t="shared" si="91"/>
        <v>269</v>
      </c>
      <c r="AJ290" s="127">
        <f>locallinterp(MIN(AI290,CAP_Senior*12),'BBG rates'!$X$24:$X$65,'BBG rates'!$Y$24:$Y$65)</f>
        <v>67.918742488467984</v>
      </c>
      <c r="AK290" s="127">
        <f>locallinterp(MIN(AI290,CAP_CB*12),'BBG rates'!$AA$25:$AA$40,'BBG rates'!$AC$25:$AC$40)</f>
        <v>11</v>
      </c>
      <c r="AL290" s="144">
        <f t="shared" si="92"/>
        <v>20.676186223039558</v>
      </c>
      <c r="AM290" s="142">
        <f>(SUMPRODUCT(AL290:AL$381,G290:G$381)+SUMPRODUCT(AL290:AL$381,H290:H$381))/12</f>
        <v>0</v>
      </c>
    </row>
    <row r="291" spans="1:39" x14ac:dyDescent="0.2">
      <c r="A291" s="7">
        <v>270</v>
      </c>
      <c r="B291" s="7">
        <v>135</v>
      </c>
      <c r="C291" s="7">
        <v>67.5</v>
      </c>
      <c r="D291" s="12">
        <f t="shared" si="84"/>
        <v>22.5</v>
      </c>
      <c r="E291" s="29">
        <f t="shared" si="83"/>
        <v>0</v>
      </c>
      <c r="F291" s="2">
        <f t="shared" si="85"/>
        <v>0</v>
      </c>
      <c r="G291" s="2">
        <f t="shared" si="93"/>
        <v>0</v>
      </c>
      <c r="H291" s="2">
        <f t="shared" si="94"/>
        <v>0</v>
      </c>
      <c r="I291" s="2">
        <f t="shared" si="82"/>
        <v>0</v>
      </c>
      <c r="J291" s="2">
        <f t="shared" si="100"/>
        <v>0</v>
      </c>
      <c r="K291" s="2">
        <f t="shared" si="86"/>
        <v>0</v>
      </c>
      <c r="L291" s="2">
        <f t="shared" si="86"/>
        <v>0</v>
      </c>
      <c r="M291" s="2"/>
      <c r="N291" s="28">
        <f t="shared" si="101"/>
        <v>0</v>
      </c>
      <c r="O291" s="2">
        <f t="shared" si="95"/>
        <v>0</v>
      </c>
      <c r="P291" s="2">
        <f t="shared" si="96"/>
        <v>0</v>
      </c>
      <c r="R291">
        <f t="shared" si="97"/>
        <v>270</v>
      </c>
      <c r="S291" s="89">
        <f t="shared" si="87"/>
        <v>0</v>
      </c>
      <c r="T291" s="89">
        <f>IF(AND(S291=0,S290&gt;0),SUM($G291:$H$381),S291)</f>
        <v>0</v>
      </c>
      <c r="U291" s="82">
        <f>SUM(T291:T$381)</f>
        <v>0</v>
      </c>
      <c r="V291" s="68">
        <f>localspline(R291,'BBG rates'!$G$10:$G$27,'BBG rates'!$K$10:$K$27)</f>
        <v>0.97348227306474655</v>
      </c>
      <c r="W291" s="68">
        <f>locallinterp(R291,'BBG rates'!$G$10:$G$27,'BBG rates'!$J$10:$J$27)</f>
        <v>0.108</v>
      </c>
      <c r="X291" s="56">
        <f t="shared" si="98"/>
        <v>0.10794657685826436</v>
      </c>
      <c r="Y291" s="66">
        <f t="shared" si="88"/>
        <v>0</v>
      </c>
      <c r="Z291" s="72">
        <f t="shared" si="89"/>
        <v>0</v>
      </c>
      <c r="AA291" s="79">
        <f t="shared" si="90"/>
        <v>0</v>
      </c>
      <c r="AB291" s="81">
        <f t="shared" si="99"/>
        <v>0</v>
      </c>
      <c r="AD291" s="95">
        <f>locallinterp(R291,'BBG rates'!$N$10:$N$369,'BBG rates'!$P$10:$P$369)</f>
        <v>22.649441953182716</v>
      </c>
      <c r="AI291" s="185">
        <f t="shared" si="91"/>
        <v>270</v>
      </c>
      <c r="AJ291" s="127">
        <f>locallinterp(MIN(AI291,CAP_Senior*12),'BBG rates'!$X$24:$X$65,'BBG rates'!$Y$24:$Y$65)</f>
        <v>67.918742488467984</v>
      </c>
      <c r="AK291" s="127">
        <f>locallinterp(MIN(AI291,CAP_CB*12),'BBG rates'!$AA$25:$AA$40,'BBG rates'!$AC$25:$AC$40)</f>
        <v>11</v>
      </c>
      <c r="AL291" s="144">
        <f t="shared" si="92"/>
        <v>20.676186223039558</v>
      </c>
      <c r="AM291" s="142">
        <f>(SUMPRODUCT(AL291:AL$381,G291:G$381)+SUMPRODUCT(AL291:AL$381,H291:H$381))/12</f>
        <v>0</v>
      </c>
    </row>
    <row r="292" spans="1:39" x14ac:dyDescent="0.2">
      <c r="A292" s="7">
        <v>271</v>
      </c>
      <c r="B292" s="7">
        <v>135.5</v>
      </c>
      <c r="C292" s="7">
        <v>67.75</v>
      </c>
      <c r="D292" s="12">
        <f t="shared" si="84"/>
        <v>22.583333333333332</v>
      </c>
      <c r="E292" s="29">
        <f t="shared" si="83"/>
        <v>0</v>
      </c>
      <c r="F292" s="2">
        <f t="shared" si="85"/>
        <v>0</v>
      </c>
      <c r="G292" s="2">
        <f t="shared" si="93"/>
        <v>0</v>
      </c>
      <c r="H292" s="2">
        <f t="shared" si="94"/>
        <v>0</v>
      </c>
      <c r="I292" s="2">
        <f t="shared" si="82"/>
        <v>0</v>
      </c>
      <c r="J292" s="2">
        <f t="shared" si="100"/>
        <v>0</v>
      </c>
      <c r="K292" s="2">
        <f t="shared" si="86"/>
        <v>0</v>
      </c>
      <c r="L292" s="2">
        <f t="shared" si="86"/>
        <v>0</v>
      </c>
      <c r="M292" s="2"/>
      <c r="N292" s="28">
        <f t="shared" si="101"/>
        <v>0</v>
      </c>
      <c r="O292" s="2">
        <f t="shared" si="95"/>
        <v>0</v>
      </c>
      <c r="P292" s="2">
        <f t="shared" si="96"/>
        <v>0</v>
      </c>
      <c r="R292">
        <f t="shared" si="97"/>
        <v>271</v>
      </c>
      <c r="S292" s="89">
        <f t="shared" si="87"/>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8"/>
        <v>0.10841278100661711</v>
      </c>
      <c r="Y292" s="66">
        <f t="shared" si="88"/>
        <v>0</v>
      </c>
      <c r="Z292" s="72">
        <f t="shared" si="89"/>
        <v>0</v>
      </c>
      <c r="AA292" s="79">
        <f t="shared" si="90"/>
        <v>0</v>
      </c>
      <c r="AB292" s="81">
        <f t="shared" si="99"/>
        <v>0</v>
      </c>
      <c r="AD292" s="95">
        <f>locallinterp(R292,'BBG rates'!$N$10:$N$369,'BBG rates'!$P$10:$P$369)</f>
        <v>22.730548897404105</v>
      </c>
      <c r="AI292" s="185">
        <f t="shared" si="91"/>
        <v>271</v>
      </c>
      <c r="AJ292" s="127">
        <f>locallinterp(MIN(AI292,CAP_Senior*12),'BBG rates'!$X$24:$X$65,'BBG rates'!$Y$24:$Y$65)</f>
        <v>67.918742488467984</v>
      </c>
      <c r="AK292" s="127">
        <f>locallinterp(MIN(AI292,CAP_CB*12),'BBG rates'!$AA$25:$AA$40,'BBG rates'!$AC$25:$AC$40)</f>
        <v>11</v>
      </c>
      <c r="AL292" s="144">
        <f t="shared" si="92"/>
        <v>20.676186223039558</v>
      </c>
      <c r="AM292" s="142">
        <f>(SUMPRODUCT(AL292:AL$381,G292:G$381)+SUMPRODUCT(AL292:AL$381,H292:H$381))/12</f>
        <v>0</v>
      </c>
    </row>
    <row r="293" spans="1:39" x14ac:dyDescent="0.2">
      <c r="A293" s="7">
        <v>272</v>
      </c>
      <c r="B293" s="7">
        <v>136</v>
      </c>
      <c r="C293" s="7">
        <v>68</v>
      </c>
      <c r="D293" s="12">
        <f t="shared" si="84"/>
        <v>22.666666666666668</v>
      </c>
      <c r="E293" s="29">
        <f t="shared" si="83"/>
        <v>0</v>
      </c>
      <c r="F293" s="2">
        <f t="shared" si="85"/>
        <v>0</v>
      </c>
      <c r="G293" s="2">
        <f t="shared" si="93"/>
        <v>0</v>
      </c>
      <c r="H293" s="2">
        <f t="shared" si="94"/>
        <v>0</v>
      </c>
      <c r="I293" s="2">
        <f t="shared" si="82"/>
        <v>0</v>
      </c>
      <c r="J293" s="2">
        <f t="shared" si="100"/>
        <v>0</v>
      </c>
      <c r="K293" s="2">
        <f t="shared" si="86"/>
        <v>0</v>
      </c>
      <c r="L293" s="2">
        <f t="shared" si="86"/>
        <v>0</v>
      </c>
      <c r="M293" s="2"/>
      <c r="N293" s="28">
        <f t="shared" si="101"/>
        <v>0</v>
      </c>
      <c r="O293" s="2">
        <f t="shared" si="95"/>
        <v>0</v>
      </c>
      <c r="P293" s="2">
        <f t="shared" si="96"/>
        <v>0</v>
      </c>
      <c r="R293">
        <f t="shared" si="97"/>
        <v>272</v>
      </c>
      <c r="S293" s="89">
        <f t="shared" si="87"/>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8"/>
        <v>0.10887898316269684</v>
      </c>
      <c r="Y293" s="66">
        <f t="shared" si="88"/>
        <v>0</v>
      </c>
      <c r="Z293" s="72">
        <f t="shared" si="89"/>
        <v>0</v>
      </c>
      <c r="AA293" s="79">
        <f t="shared" si="90"/>
        <v>0</v>
      </c>
      <c r="AB293" s="81">
        <f t="shared" si="99"/>
        <v>0</v>
      </c>
      <c r="AD293" s="95">
        <f>locallinterp(R293,'BBG rates'!$N$10:$N$369,'BBG rates'!$P$10:$P$369)</f>
        <v>22.811639521644008</v>
      </c>
      <c r="AI293" s="185">
        <f t="shared" si="91"/>
        <v>272</v>
      </c>
      <c r="AJ293" s="127">
        <f>locallinterp(MIN(AI293,CAP_Senior*12),'BBG rates'!$X$24:$X$65,'BBG rates'!$Y$24:$Y$65)</f>
        <v>67.918742488467984</v>
      </c>
      <c r="AK293" s="127">
        <f>locallinterp(MIN(AI293,CAP_CB*12),'BBG rates'!$AA$25:$AA$40,'BBG rates'!$AC$25:$AC$40)</f>
        <v>11</v>
      </c>
      <c r="AL293" s="144">
        <f t="shared" si="92"/>
        <v>20.676186223039558</v>
      </c>
      <c r="AM293" s="142">
        <f>(SUMPRODUCT(AL293:AL$381,G293:G$381)+SUMPRODUCT(AL293:AL$381,H293:H$381))/12</f>
        <v>0</v>
      </c>
    </row>
    <row r="294" spans="1:39" x14ac:dyDescent="0.2">
      <c r="A294" s="7">
        <v>273</v>
      </c>
      <c r="B294" s="7">
        <v>136.5</v>
      </c>
      <c r="C294" s="7">
        <v>68.25</v>
      </c>
      <c r="D294" s="12">
        <f t="shared" si="84"/>
        <v>22.75</v>
      </c>
      <c r="E294" s="29">
        <f t="shared" si="83"/>
        <v>0</v>
      </c>
      <c r="F294" s="2">
        <f t="shared" si="85"/>
        <v>0</v>
      </c>
      <c r="G294" s="2">
        <f t="shared" si="93"/>
        <v>0</v>
      </c>
      <c r="H294" s="2">
        <f t="shared" si="94"/>
        <v>0</v>
      </c>
      <c r="I294" s="2">
        <f t="shared" si="82"/>
        <v>0</v>
      </c>
      <c r="J294" s="2">
        <f t="shared" si="100"/>
        <v>0</v>
      </c>
      <c r="K294" s="2">
        <f t="shared" si="86"/>
        <v>0</v>
      </c>
      <c r="L294" s="2">
        <f t="shared" si="86"/>
        <v>0</v>
      </c>
      <c r="M294" s="2"/>
      <c r="N294" s="28">
        <f t="shared" si="101"/>
        <v>0</v>
      </c>
      <c r="O294" s="2">
        <f t="shared" si="95"/>
        <v>0</v>
      </c>
      <c r="P294" s="2">
        <f t="shared" si="96"/>
        <v>0</v>
      </c>
      <c r="R294">
        <f t="shared" si="97"/>
        <v>273</v>
      </c>
      <c r="S294" s="89">
        <f t="shared" si="87"/>
        <v>0</v>
      </c>
      <c r="T294" s="89">
        <f>IF(AND(S294=0,S293&gt;0),SUM($G294:$H$381),S294)</f>
        <v>0</v>
      </c>
      <c r="U294" s="82">
        <f>SUM(T294:T$381)</f>
        <v>0</v>
      </c>
      <c r="V294" s="68">
        <f>localspline(R294,'BBG rates'!$G$10:$G$27,'BBG rates'!$K$10:$K$27)</f>
        <v>0.97289475382600743</v>
      </c>
      <c r="W294" s="68">
        <f>locallinterp(R294,'BBG rates'!$G$10:$G$27,'BBG rates'!$J$10:$J$27)</f>
        <v>0.1094</v>
      </c>
      <c r="X294" s="56">
        <f t="shared" si="98"/>
        <v>0.10934518332677001</v>
      </c>
      <c r="Y294" s="66">
        <f t="shared" si="88"/>
        <v>0</v>
      </c>
      <c r="Z294" s="72">
        <f t="shared" si="89"/>
        <v>0</v>
      </c>
      <c r="AA294" s="79">
        <f t="shared" si="90"/>
        <v>0</v>
      </c>
      <c r="AB294" s="81">
        <f t="shared" si="99"/>
        <v>0</v>
      </c>
      <c r="AD294" s="95">
        <f>locallinterp(R294,'BBG rates'!$N$10:$N$369,'BBG rates'!$P$10:$P$369)</f>
        <v>22.892714084462842</v>
      </c>
      <c r="AI294" s="185">
        <f t="shared" si="91"/>
        <v>273</v>
      </c>
      <c r="AJ294" s="127">
        <f>locallinterp(MIN(AI294,CAP_Senior*12),'BBG rates'!$X$24:$X$65,'BBG rates'!$Y$24:$Y$65)</f>
        <v>67.918742488467984</v>
      </c>
      <c r="AK294" s="127">
        <f>locallinterp(MIN(AI294,CAP_CB*12),'BBG rates'!$AA$25:$AA$40,'BBG rates'!$AC$25:$AC$40)</f>
        <v>11</v>
      </c>
      <c r="AL294" s="144">
        <f t="shared" si="92"/>
        <v>20.676186223039558</v>
      </c>
      <c r="AM294" s="142">
        <f>(SUMPRODUCT(AL294:AL$381,G294:G$381)+SUMPRODUCT(AL294:AL$381,H294:H$381))/12</f>
        <v>0</v>
      </c>
    </row>
    <row r="295" spans="1:39" x14ac:dyDescent="0.2">
      <c r="A295" s="7">
        <v>274</v>
      </c>
      <c r="B295" s="7">
        <v>137</v>
      </c>
      <c r="C295" s="7">
        <v>68.5</v>
      </c>
      <c r="D295" s="12">
        <f t="shared" si="84"/>
        <v>22.833333333333332</v>
      </c>
      <c r="E295" s="29">
        <f t="shared" si="83"/>
        <v>0</v>
      </c>
      <c r="F295" s="2">
        <f t="shared" si="85"/>
        <v>0</v>
      </c>
      <c r="G295" s="2">
        <f t="shared" si="93"/>
        <v>0</v>
      </c>
      <c r="H295" s="2">
        <f t="shared" si="94"/>
        <v>0</v>
      </c>
      <c r="I295" s="2">
        <f t="shared" si="82"/>
        <v>0</v>
      </c>
      <c r="J295" s="2">
        <f t="shared" si="100"/>
        <v>0</v>
      </c>
      <c r="K295" s="2">
        <f t="shared" si="86"/>
        <v>0</v>
      </c>
      <c r="L295" s="2">
        <f t="shared" si="86"/>
        <v>0</v>
      </c>
      <c r="M295" s="2"/>
      <c r="N295" s="28">
        <f t="shared" si="101"/>
        <v>0</v>
      </c>
      <c r="O295" s="2">
        <f t="shared" si="95"/>
        <v>0</v>
      </c>
      <c r="P295" s="2">
        <f t="shared" si="96"/>
        <v>0</v>
      </c>
      <c r="R295">
        <f t="shared" si="97"/>
        <v>274</v>
      </c>
      <c r="S295" s="89">
        <f t="shared" si="87"/>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8"/>
        <v>0.10981138149857017</v>
      </c>
      <c r="Y295" s="66">
        <f t="shared" si="88"/>
        <v>0</v>
      </c>
      <c r="Z295" s="72">
        <f t="shared" si="89"/>
        <v>0</v>
      </c>
      <c r="AA295" s="79">
        <f t="shared" si="90"/>
        <v>0</v>
      </c>
      <c r="AB295" s="81">
        <f t="shared" si="99"/>
        <v>0</v>
      </c>
      <c r="AD295" s="95">
        <f>locallinterp(R295,'BBG rates'!$N$10:$N$369,'BBG rates'!$P$10:$P$369)</f>
        <v>22.973772846908034</v>
      </c>
      <c r="AI295" s="185">
        <f t="shared" si="91"/>
        <v>274</v>
      </c>
      <c r="AJ295" s="127">
        <f>locallinterp(MIN(AI295,CAP_Senior*12),'BBG rates'!$X$24:$X$65,'BBG rates'!$Y$24:$Y$65)</f>
        <v>67.918742488467984</v>
      </c>
      <c r="AK295" s="127">
        <f>locallinterp(MIN(AI295,CAP_CB*12),'BBG rates'!$AA$25:$AA$40,'BBG rates'!$AC$25:$AC$40)</f>
        <v>11</v>
      </c>
      <c r="AL295" s="144">
        <f t="shared" si="92"/>
        <v>20.676186223039558</v>
      </c>
      <c r="AM295" s="142">
        <f>(SUMPRODUCT(AL295:AL$381,G295:G$381)+SUMPRODUCT(AL295:AL$381,H295:H$381))/12</f>
        <v>0</v>
      </c>
    </row>
    <row r="296" spans="1:39" x14ac:dyDescent="0.2">
      <c r="A296" s="7">
        <v>275</v>
      </c>
      <c r="B296" s="7">
        <v>137.5</v>
      </c>
      <c r="C296" s="7">
        <v>68.75</v>
      </c>
      <c r="D296" s="12">
        <f t="shared" si="84"/>
        <v>22.916666666666668</v>
      </c>
      <c r="E296" s="29">
        <f t="shared" si="83"/>
        <v>0</v>
      </c>
      <c r="F296" s="2">
        <f t="shared" si="85"/>
        <v>0</v>
      </c>
      <c r="G296" s="2">
        <f t="shared" si="93"/>
        <v>0</v>
      </c>
      <c r="H296" s="2">
        <f t="shared" si="94"/>
        <v>0</v>
      </c>
      <c r="I296" s="2">
        <f t="shared" si="82"/>
        <v>0</v>
      </c>
      <c r="J296" s="2">
        <f t="shared" si="100"/>
        <v>0</v>
      </c>
      <c r="K296" s="2">
        <f t="shared" si="86"/>
        <v>0</v>
      </c>
      <c r="L296" s="2">
        <f t="shared" si="86"/>
        <v>0</v>
      </c>
      <c r="M296" s="2"/>
      <c r="N296" s="28">
        <f t="shared" si="101"/>
        <v>0</v>
      </c>
      <c r="O296" s="2">
        <f t="shared" si="95"/>
        <v>0</v>
      </c>
      <c r="P296" s="2">
        <f t="shared" si="96"/>
        <v>0</v>
      </c>
      <c r="R296">
        <f t="shared" si="97"/>
        <v>275</v>
      </c>
      <c r="S296" s="89">
        <f t="shared" si="87"/>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8"/>
        <v>0.11027757767836377</v>
      </c>
      <c r="Y296" s="66">
        <f t="shared" si="88"/>
        <v>0</v>
      </c>
      <c r="Z296" s="72">
        <f t="shared" si="89"/>
        <v>0</v>
      </c>
      <c r="AA296" s="79">
        <f t="shared" si="90"/>
        <v>0</v>
      </c>
      <c r="AB296" s="81">
        <f t="shared" si="99"/>
        <v>0</v>
      </c>
      <c r="AD296" s="95">
        <f>locallinterp(R296,'BBG rates'!$N$10:$N$369,'BBG rates'!$P$10:$P$369)</f>
        <v>23.054816070035493</v>
      </c>
      <c r="AI296" s="185">
        <f t="shared" si="91"/>
        <v>275</v>
      </c>
      <c r="AJ296" s="127">
        <f>locallinterp(MIN(AI296,CAP_Senior*12),'BBG rates'!$X$24:$X$65,'BBG rates'!$Y$24:$Y$65)</f>
        <v>67.918742488467984</v>
      </c>
      <c r="AK296" s="127">
        <f>locallinterp(MIN(AI296,CAP_CB*12),'BBG rates'!$AA$25:$AA$40,'BBG rates'!$AC$25:$AC$40)</f>
        <v>11</v>
      </c>
      <c r="AL296" s="144">
        <f t="shared" si="92"/>
        <v>20.676186223039558</v>
      </c>
      <c r="AM296" s="142">
        <f>(SUMPRODUCT(AL296:AL$381,G296:G$381)+SUMPRODUCT(AL296:AL$381,H296:H$381))/12</f>
        <v>0</v>
      </c>
    </row>
    <row r="297" spans="1:39" x14ac:dyDescent="0.2">
      <c r="A297" s="7">
        <v>276</v>
      </c>
      <c r="B297" s="7">
        <v>138</v>
      </c>
      <c r="C297" s="7">
        <v>69</v>
      </c>
      <c r="D297" s="12">
        <f t="shared" si="84"/>
        <v>23</v>
      </c>
      <c r="E297" s="29">
        <f t="shared" si="83"/>
        <v>0</v>
      </c>
      <c r="F297" s="2">
        <f t="shared" si="85"/>
        <v>0</v>
      </c>
      <c r="G297" s="2">
        <f t="shared" si="93"/>
        <v>0</v>
      </c>
      <c r="H297" s="2">
        <f t="shared" si="94"/>
        <v>0</v>
      </c>
      <c r="I297" s="2">
        <f t="shared" si="82"/>
        <v>0</v>
      </c>
      <c r="J297" s="2">
        <f t="shared" si="100"/>
        <v>0</v>
      </c>
      <c r="K297" s="2">
        <f t="shared" si="86"/>
        <v>0</v>
      </c>
      <c r="L297" s="2">
        <f t="shared" si="86"/>
        <v>0</v>
      </c>
      <c r="M297" s="2"/>
      <c r="N297" s="28">
        <f t="shared" si="101"/>
        <v>0</v>
      </c>
      <c r="O297" s="2">
        <f t="shared" si="95"/>
        <v>0</v>
      </c>
      <c r="P297" s="2">
        <f t="shared" si="96"/>
        <v>0</v>
      </c>
      <c r="R297">
        <f t="shared" si="97"/>
        <v>276</v>
      </c>
      <c r="S297" s="89">
        <f t="shared" si="87"/>
        <v>0</v>
      </c>
      <c r="T297" s="89">
        <f>IF(AND(S297=0,S296&gt;0),SUM($G297:$H$381),S297)</f>
        <v>0</v>
      </c>
      <c r="U297" s="82">
        <f>SUM(T297:T$381)</f>
        <v>0</v>
      </c>
      <c r="V297" s="68">
        <f>localspline(R297,'BBG rates'!$G$10:$G$27,'BBG rates'!$K$10:$K$27)</f>
        <v>0.97233542782961224</v>
      </c>
      <c r="W297" s="68">
        <f>locallinterp(R297,'BBG rates'!$G$10:$G$27,'BBG rates'!$J$10:$J$27)</f>
        <v>0.1108</v>
      </c>
      <c r="X297" s="56">
        <f t="shared" si="98"/>
        <v>0.11074377186588436</v>
      </c>
      <c r="Y297" s="66">
        <f t="shared" si="88"/>
        <v>0</v>
      </c>
      <c r="Z297" s="72">
        <f t="shared" si="89"/>
        <v>0</v>
      </c>
      <c r="AA297" s="79">
        <f t="shared" si="90"/>
        <v>0</v>
      </c>
      <c r="AB297" s="81">
        <f t="shared" si="99"/>
        <v>0</v>
      </c>
      <c r="AD297" s="95">
        <f>locallinterp(R297,'BBG rates'!$N$10:$N$369,'BBG rates'!$P$10:$P$369)</f>
        <v>23.135844022354625</v>
      </c>
      <c r="AI297" s="185">
        <f t="shared" si="91"/>
        <v>276</v>
      </c>
      <c r="AJ297" s="127">
        <f>locallinterp(MIN(AI297,CAP_Senior*12),'BBG rates'!$X$24:$X$65,'BBG rates'!$Y$24:$Y$65)</f>
        <v>67.918742488467984</v>
      </c>
      <c r="AK297" s="127">
        <f>locallinterp(MIN(AI297,CAP_CB*12),'BBG rates'!$AA$25:$AA$40,'BBG rates'!$AC$25:$AC$40)</f>
        <v>11</v>
      </c>
      <c r="AL297" s="144">
        <f t="shared" si="92"/>
        <v>20.676186223039558</v>
      </c>
      <c r="AM297" s="142">
        <f>(SUMPRODUCT(AL297:AL$381,G297:G$381)+SUMPRODUCT(AL297:AL$381,H297:H$381))/12</f>
        <v>0</v>
      </c>
    </row>
    <row r="298" spans="1:39" x14ac:dyDescent="0.2">
      <c r="A298" s="7">
        <v>277</v>
      </c>
      <c r="B298" s="7">
        <v>138.5</v>
      </c>
      <c r="C298" s="7">
        <v>69.25</v>
      </c>
      <c r="D298" s="12">
        <f t="shared" si="84"/>
        <v>23.083333333333332</v>
      </c>
      <c r="E298" s="29">
        <f t="shared" si="83"/>
        <v>0</v>
      </c>
      <c r="F298" s="2">
        <f t="shared" si="85"/>
        <v>0</v>
      </c>
      <c r="G298" s="2">
        <f t="shared" si="93"/>
        <v>0</v>
      </c>
      <c r="H298" s="2">
        <f t="shared" si="94"/>
        <v>0</v>
      </c>
      <c r="I298" s="2">
        <f t="shared" si="82"/>
        <v>0</v>
      </c>
      <c r="J298" s="2">
        <f t="shared" si="100"/>
        <v>0</v>
      </c>
      <c r="K298" s="2">
        <f t="shared" si="86"/>
        <v>0</v>
      </c>
      <c r="L298" s="2">
        <f t="shared" si="86"/>
        <v>0</v>
      </c>
      <c r="M298" s="2"/>
      <c r="N298" s="28">
        <f t="shared" si="101"/>
        <v>0</v>
      </c>
      <c r="O298" s="2">
        <f t="shared" si="95"/>
        <v>0</v>
      </c>
      <c r="P298" s="2">
        <f t="shared" si="96"/>
        <v>0</v>
      </c>
      <c r="R298">
        <f t="shared" si="97"/>
        <v>277</v>
      </c>
      <c r="S298" s="89">
        <f t="shared" si="87"/>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8"/>
        <v>0.11120996406166483</v>
      </c>
      <c r="Y298" s="66">
        <f t="shared" si="88"/>
        <v>0</v>
      </c>
      <c r="Z298" s="72">
        <f t="shared" si="89"/>
        <v>0</v>
      </c>
      <c r="AA298" s="79">
        <f t="shared" si="90"/>
        <v>0</v>
      </c>
      <c r="AB298" s="81">
        <f t="shared" si="99"/>
        <v>0</v>
      </c>
      <c r="AD298" s="95">
        <f>locallinterp(R298,'BBG rates'!$N$10:$N$369,'BBG rates'!$P$10:$P$369)</f>
        <v>23.216856969900341</v>
      </c>
      <c r="AI298" s="185">
        <f t="shared" si="91"/>
        <v>277</v>
      </c>
      <c r="AJ298" s="127">
        <f>locallinterp(MIN(AI298,CAP_Senior*12),'BBG rates'!$X$24:$X$65,'BBG rates'!$Y$24:$Y$65)</f>
        <v>67.918742488467984</v>
      </c>
      <c r="AK298" s="127">
        <f>locallinterp(MIN(AI298,CAP_CB*12),'BBG rates'!$AA$25:$AA$40,'BBG rates'!$AC$25:$AC$40)</f>
        <v>11</v>
      </c>
      <c r="AL298" s="144">
        <f t="shared" si="92"/>
        <v>20.676186223039558</v>
      </c>
      <c r="AM298" s="142">
        <f>(SUMPRODUCT(AL298:AL$381,G298:G$381)+SUMPRODUCT(AL298:AL$381,H298:H$381))/12</f>
        <v>0</v>
      </c>
    </row>
    <row r="299" spans="1:39" x14ac:dyDescent="0.2">
      <c r="A299" s="7">
        <v>278</v>
      </c>
      <c r="B299" s="7">
        <v>139</v>
      </c>
      <c r="C299" s="7">
        <v>69.5</v>
      </c>
      <c r="D299" s="12">
        <f t="shared" si="84"/>
        <v>23.166666666666668</v>
      </c>
      <c r="E299" s="29">
        <f t="shared" si="83"/>
        <v>0</v>
      </c>
      <c r="F299" s="2">
        <f t="shared" si="85"/>
        <v>0</v>
      </c>
      <c r="G299" s="2">
        <f t="shared" si="93"/>
        <v>0</v>
      </c>
      <c r="H299" s="2">
        <f t="shared" si="94"/>
        <v>0</v>
      </c>
      <c r="I299" s="2">
        <f t="shared" si="82"/>
        <v>0</v>
      </c>
      <c r="J299" s="2">
        <f t="shared" si="100"/>
        <v>0</v>
      </c>
      <c r="K299" s="2">
        <f t="shared" si="86"/>
        <v>0</v>
      </c>
      <c r="L299" s="2">
        <f t="shared" si="86"/>
        <v>0</v>
      </c>
      <c r="M299" s="2"/>
      <c r="N299" s="28">
        <f t="shared" si="101"/>
        <v>0</v>
      </c>
      <c r="O299" s="2">
        <f t="shared" si="95"/>
        <v>0</v>
      </c>
      <c r="P299" s="2">
        <f t="shared" si="96"/>
        <v>0</v>
      </c>
      <c r="R299">
        <f t="shared" si="97"/>
        <v>278</v>
      </c>
      <c r="S299" s="89">
        <f t="shared" si="87"/>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8"/>
        <v>0.1116761542651723</v>
      </c>
      <c r="Y299" s="66">
        <f t="shared" si="88"/>
        <v>0</v>
      </c>
      <c r="Z299" s="72">
        <f t="shared" si="89"/>
        <v>0</v>
      </c>
      <c r="AA299" s="79">
        <f t="shared" si="90"/>
        <v>0</v>
      </c>
      <c r="AB299" s="81">
        <f t="shared" si="99"/>
        <v>0</v>
      </c>
      <c r="AD299" s="95">
        <f>locallinterp(R299,'BBG rates'!$N$10:$N$369,'BBG rates'!$P$10:$P$369)</f>
        <v>23.297855188644046</v>
      </c>
      <c r="AI299" s="185">
        <f t="shared" si="91"/>
        <v>278</v>
      </c>
      <c r="AJ299" s="127">
        <f>locallinterp(MIN(AI299,CAP_Senior*12),'BBG rates'!$X$24:$X$65,'BBG rates'!$Y$24:$Y$65)</f>
        <v>67.918742488467984</v>
      </c>
      <c r="AK299" s="127">
        <f>locallinterp(MIN(AI299,CAP_CB*12),'BBG rates'!$AA$25:$AA$40,'BBG rates'!$AC$25:$AC$40)</f>
        <v>11</v>
      </c>
      <c r="AL299" s="144">
        <f t="shared" si="92"/>
        <v>20.676186223039558</v>
      </c>
      <c r="AM299" s="142">
        <f>(SUMPRODUCT(AL299:AL$381,G299:G$381)+SUMPRODUCT(AL299:AL$381,H299:H$381))/12</f>
        <v>0</v>
      </c>
    </row>
    <row r="300" spans="1:39" x14ac:dyDescent="0.2">
      <c r="A300" s="7">
        <v>279</v>
      </c>
      <c r="B300" s="7">
        <v>139.5</v>
      </c>
      <c r="C300" s="7">
        <v>69.75</v>
      </c>
      <c r="D300" s="12">
        <f t="shared" si="84"/>
        <v>23.25</v>
      </c>
      <c r="E300" s="29">
        <f t="shared" si="83"/>
        <v>0</v>
      </c>
      <c r="F300" s="2">
        <f t="shared" si="85"/>
        <v>0</v>
      </c>
      <c r="G300" s="2">
        <f t="shared" si="93"/>
        <v>0</v>
      </c>
      <c r="H300" s="2">
        <f t="shared" si="94"/>
        <v>0</v>
      </c>
      <c r="I300" s="2">
        <f t="shared" si="82"/>
        <v>0</v>
      </c>
      <c r="J300" s="2">
        <f t="shared" si="100"/>
        <v>0</v>
      </c>
      <c r="K300" s="2">
        <f t="shared" si="86"/>
        <v>0</v>
      </c>
      <c r="L300" s="2">
        <f t="shared" si="86"/>
        <v>0</v>
      </c>
      <c r="M300" s="2"/>
      <c r="N300" s="28">
        <f t="shared" si="101"/>
        <v>0</v>
      </c>
      <c r="O300" s="2">
        <f t="shared" si="95"/>
        <v>0</v>
      </c>
      <c r="P300" s="2">
        <f t="shared" si="96"/>
        <v>0</v>
      </c>
      <c r="R300">
        <f t="shared" si="97"/>
        <v>279</v>
      </c>
      <c r="S300" s="89">
        <f t="shared" si="87"/>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8"/>
        <v>0.11214234247667321</v>
      </c>
      <c r="Y300" s="66">
        <f t="shared" si="88"/>
        <v>0</v>
      </c>
      <c r="Z300" s="72">
        <f t="shared" si="89"/>
        <v>0</v>
      </c>
      <c r="AA300" s="79">
        <f t="shared" si="90"/>
        <v>0</v>
      </c>
      <c r="AB300" s="81">
        <f t="shared" si="99"/>
        <v>0</v>
      </c>
      <c r="AD300" s="95">
        <f>locallinterp(R300,'BBG rates'!$N$10:$N$369,'BBG rates'!$P$10:$P$369)</f>
        <v>23.378838947116098</v>
      </c>
      <c r="AI300" s="185">
        <f t="shared" si="91"/>
        <v>279</v>
      </c>
      <c r="AJ300" s="127">
        <f>locallinterp(MIN(AI300,CAP_Senior*12),'BBG rates'!$X$24:$X$65,'BBG rates'!$Y$24:$Y$65)</f>
        <v>67.918742488467984</v>
      </c>
      <c r="AK300" s="127">
        <f>locallinterp(MIN(AI300,CAP_CB*12),'BBG rates'!$AA$25:$AA$40,'BBG rates'!$AC$25:$AC$40)</f>
        <v>11</v>
      </c>
      <c r="AL300" s="144">
        <f t="shared" si="92"/>
        <v>20.676186223039558</v>
      </c>
      <c r="AM300" s="142">
        <f>(SUMPRODUCT(AL300:AL$381,G300:G$381)+SUMPRODUCT(AL300:AL$381,H300:H$381))/12</f>
        <v>0</v>
      </c>
    </row>
    <row r="301" spans="1:39" x14ac:dyDescent="0.2">
      <c r="A301" s="7">
        <v>280</v>
      </c>
      <c r="B301" s="7">
        <v>140</v>
      </c>
      <c r="C301" s="7">
        <v>70</v>
      </c>
      <c r="D301" s="12">
        <f t="shared" si="84"/>
        <v>23.333333333333332</v>
      </c>
      <c r="E301" s="29">
        <f t="shared" si="83"/>
        <v>0</v>
      </c>
      <c r="F301" s="2">
        <f t="shared" si="85"/>
        <v>0</v>
      </c>
      <c r="G301" s="2">
        <f t="shared" si="93"/>
        <v>0</v>
      </c>
      <c r="H301" s="2">
        <f t="shared" si="94"/>
        <v>0</v>
      </c>
      <c r="I301" s="2">
        <f t="shared" si="82"/>
        <v>0</v>
      </c>
      <c r="J301" s="2">
        <f t="shared" si="100"/>
        <v>0</v>
      </c>
      <c r="K301" s="2">
        <f t="shared" si="86"/>
        <v>0</v>
      </c>
      <c r="L301" s="2">
        <f t="shared" si="86"/>
        <v>0</v>
      </c>
      <c r="M301" s="2"/>
      <c r="N301" s="28">
        <f t="shared" si="101"/>
        <v>0</v>
      </c>
      <c r="O301" s="2">
        <f t="shared" si="95"/>
        <v>0</v>
      </c>
      <c r="P301" s="2">
        <f t="shared" si="96"/>
        <v>0</v>
      </c>
      <c r="R301">
        <f t="shared" si="97"/>
        <v>280</v>
      </c>
      <c r="S301" s="89">
        <f t="shared" si="87"/>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8"/>
        <v>0.11260852869616755</v>
      </c>
      <c r="Y301" s="66">
        <f t="shared" si="88"/>
        <v>0</v>
      </c>
      <c r="Z301" s="72">
        <f t="shared" si="89"/>
        <v>0</v>
      </c>
      <c r="AA301" s="79">
        <f t="shared" si="90"/>
        <v>0</v>
      </c>
      <c r="AB301" s="81">
        <f t="shared" si="99"/>
        <v>0</v>
      </c>
      <c r="AD301" s="95">
        <f>locallinterp(R301,'BBG rates'!$N$10:$N$369,'BBG rates'!$P$10:$P$369)</f>
        <v>23.459808523782872</v>
      </c>
      <c r="AI301" s="185">
        <f t="shared" si="91"/>
        <v>280</v>
      </c>
      <c r="AJ301" s="127">
        <f>locallinterp(MIN(AI301,CAP_Senior*12),'BBG rates'!$X$24:$X$65,'BBG rates'!$Y$24:$Y$65)</f>
        <v>67.918742488467984</v>
      </c>
      <c r="AK301" s="127">
        <f>locallinterp(MIN(AI301,CAP_CB*12),'BBG rates'!$AA$25:$AA$40,'BBG rates'!$AC$25:$AC$40)</f>
        <v>11</v>
      </c>
      <c r="AL301" s="144">
        <f t="shared" si="92"/>
        <v>20.676186223039558</v>
      </c>
      <c r="AM301" s="142">
        <f>(SUMPRODUCT(AL301:AL$381,G301:G$381)+SUMPRODUCT(AL301:AL$381,H301:H$381))/12</f>
        <v>0</v>
      </c>
    </row>
    <row r="302" spans="1:39" x14ac:dyDescent="0.2">
      <c r="A302" s="7">
        <v>281</v>
      </c>
      <c r="B302" s="7">
        <v>140.5</v>
      </c>
      <c r="C302" s="7">
        <v>70.25</v>
      </c>
      <c r="D302" s="12">
        <f t="shared" si="84"/>
        <v>23.416666666666668</v>
      </c>
      <c r="E302" s="29">
        <f t="shared" si="83"/>
        <v>0</v>
      </c>
      <c r="F302" s="2">
        <f t="shared" si="85"/>
        <v>0</v>
      </c>
      <c r="G302" s="2">
        <f t="shared" si="93"/>
        <v>0</v>
      </c>
      <c r="H302" s="2">
        <f t="shared" si="94"/>
        <v>0</v>
      </c>
      <c r="I302" s="2">
        <f t="shared" si="82"/>
        <v>0</v>
      </c>
      <c r="J302" s="2">
        <f t="shared" si="100"/>
        <v>0</v>
      </c>
      <c r="K302" s="2">
        <f t="shared" si="86"/>
        <v>0</v>
      </c>
      <c r="L302" s="2">
        <f t="shared" si="86"/>
        <v>0</v>
      </c>
      <c r="M302" s="2"/>
      <c r="N302" s="28">
        <f t="shared" si="101"/>
        <v>0</v>
      </c>
      <c r="O302" s="2">
        <f t="shared" si="95"/>
        <v>0</v>
      </c>
      <c r="P302" s="2">
        <f t="shared" si="96"/>
        <v>0</v>
      </c>
      <c r="R302">
        <f t="shared" si="97"/>
        <v>281</v>
      </c>
      <c r="S302" s="89">
        <f t="shared" si="87"/>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8"/>
        <v>0.11307471292365534</v>
      </c>
      <c r="Y302" s="66">
        <f t="shared" si="88"/>
        <v>0</v>
      </c>
      <c r="Z302" s="72">
        <f t="shared" si="89"/>
        <v>0</v>
      </c>
      <c r="AA302" s="79">
        <f t="shared" si="90"/>
        <v>0</v>
      </c>
      <c r="AB302" s="81">
        <f t="shared" si="99"/>
        <v>0</v>
      </c>
      <c r="AD302" s="95">
        <f>locallinterp(R302,'BBG rates'!$N$10:$N$369,'BBG rates'!$P$10:$P$369)</f>
        <v>23.540764194637205</v>
      </c>
      <c r="AI302" s="185">
        <f t="shared" si="91"/>
        <v>281</v>
      </c>
      <c r="AJ302" s="127">
        <f>locallinterp(MIN(AI302,CAP_Senior*12),'BBG rates'!$X$24:$X$65,'BBG rates'!$Y$24:$Y$65)</f>
        <v>67.918742488467984</v>
      </c>
      <c r="AK302" s="127">
        <f>locallinterp(MIN(AI302,CAP_CB*12),'BBG rates'!$AA$25:$AA$40,'BBG rates'!$AC$25:$AC$40)</f>
        <v>11</v>
      </c>
      <c r="AL302" s="144">
        <f t="shared" si="92"/>
        <v>20.676186223039558</v>
      </c>
      <c r="AM302" s="142">
        <f>(SUMPRODUCT(AL302:AL$381,G302:G$381)+SUMPRODUCT(AL302:AL$381,H302:H$381))/12</f>
        <v>0</v>
      </c>
    </row>
    <row r="303" spans="1:39" x14ac:dyDescent="0.2">
      <c r="A303" s="7">
        <v>282</v>
      </c>
      <c r="B303" s="7">
        <v>141</v>
      </c>
      <c r="C303" s="7">
        <v>70.5</v>
      </c>
      <c r="D303" s="12">
        <f t="shared" si="84"/>
        <v>23.5</v>
      </c>
      <c r="E303" s="29">
        <f t="shared" si="83"/>
        <v>0</v>
      </c>
      <c r="F303" s="2">
        <f t="shared" si="85"/>
        <v>0</v>
      </c>
      <c r="G303" s="2">
        <f t="shared" si="93"/>
        <v>0</v>
      </c>
      <c r="H303" s="2">
        <f t="shared" si="94"/>
        <v>0</v>
      </c>
      <c r="I303" s="2">
        <f t="shared" si="82"/>
        <v>0</v>
      </c>
      <c r="J303" s="2">
        <f t="shared" si="100"/>
        <v>0</v>
      </c>
      <c r="K303" s="2">
        <f t="shared" si="86"/>
        <v>0</v>
      </c>
      <c r="L303" s="2">
        <f t="shared" si="86"/>
        <v>0</v>
      </c>
      <c r="M303" s="2"/>
      <c r="N303" s="28">
        <f t="shared" si="101"/>
        <v>0</v>
      </c>
      <c r="O303" s="2">
        <f t="shared" si="95"/>
        <v>0</v>
      </c>
      <c r="P303" s="2">
        <f t="shared" si="96"/>
        <v>0</v>
      </c>
      <c r="R303">
        <f t="shared" si="97"/>
        <v>282</v>
      </c>
      <c r="S303" s="89">
        <f t="shared" si="87"/>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8"/>
        <v>0.11354089515913657</v>
      </c>
      <c r="Y303" s="66">
        <f t="shared" si="88"/>
        <v>0</v>
      </c>
      <c r="Z303" s="72">
        <f t="shared" si="89"/>
        <v>0</v>
      </c>
      <c r="AA303" s="79">
        <f t="shared" si="90"/>
        <v>0</v>
      </c>
      <c r="AB303" s="81">
        <f t="shared" si="99"/>
        <v>0</v>
      </c>
      <c r="AD303" s="95">
        <f>locallinterp(R303,'BBG rates'!$N$10:$N$369,'BBG rates'!$P$10:$P$369)</f>
        <v>23.621706243123992</v>
      </c>
      <c r="AI303" s="185">
        <f t="shared" si="91"/>
        <v>282</v>
      </c>
      <c r="AJ303" s="127">
        <f>locallinterp(MIN(AI303,CAP_Senior*12),'BBG rates'!$X$24:$X$65,'BBG rates'!$Y$24:$Y$65)</f>
        <v>67.918742488467984</v>
      </c>
      <c r="AK303" s="127">
        <f>locallinterp(MIN(AI303,CAP_CB*12),'BBG rates'!$AA$25:$AA$40,'BBG rates'!$AC$25:$AC$40)</f>
        <v>11</v>
      </c>
      <c r="AL303" s="144">
        <f t="shared" si="92"/>
        <v>20.676186223039558</v>
      </c>
      <c r="AM303" s="142">
        <f>(SUMPRODUCT(AL303:AL$381,G303:G$381)+SUMPRODUCT(AL303:AL$381,H303:H$381))/12</f>
        <v>0</v>
      </c>
    </row>
    <row r="304" spans="1:39" x14ac:dyDescent="0.2">
      <c r="A304" s="7">
        <v>283</v>
      </c>
      <c r="B304" s="7">
        <v>141.5</v>
      </c>
      <c r="C304" s="7">
        <v>70.75</v>
      </c>
      <c r="D304" s="12">
        <f t="shared" si="84"/>
        <v>23.583333333333332</v>
      </c>
      <c r="E304" s="29">
        <f t="shared" si="83"/>
        <v>0</v>
      </c>
      <c r="F304" s="2">
        <f t="shared" si="85"/>
        <v>0</v>
      </c>
      <c r="G304" s="2">
        <f t="shared" si="93"/>
        <v>0</v>
      </c>
      <c r="H304" s="2">
        <f t="shared" si="94"/>
        <v>0</v>
      </c>
      <c r="I304" s="2">
        <f t="shared" si="82"/>
        <v>0</v>
      </c>
      <c r="J304" s="2">
        <f t="shared" si="100"/>
        <v>0</v>
      </c>
      <c r="K304" s="2">
        <f t="shared" si="86"/>
        <v>0</v>
      </c>
      <c r="L304" s="2">
        <f t="shared" si="86"/>
        <v>0</v>
      </c>
      <c r="M304" s="2"/>
      <c r="N304" s="28">
        <f t="shared" si="101"/>
        <v>0</v>
      </c>
      <c r="O304" s="2">
        <f t="shared" si="95"/>
        <v>0</v>
      </c>
      <c r="P304" s="2">
        <f t="shared" si="96"/>
        <v>0</v>
      </c>
      <c r="R304">
        <f t="shared" si="97"/>
        <v>283</v>
      </c>
      <c r="S304" s="89">
        <f t="shared" si="87"/>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8"/>
        <v>0.11400707540287769</v>
      </c>
      <c r="Y304" s="66">
        <f t="shared" si="88"/>
        <v>0</v>
      </c>
      <c r="Z304" s="72">
        <f t="shared" si="89"/>
        <v>0</v>
      </c>
      <c r="AA304" s="79">
        <f t="shared" si="90"/>
        <v>0</v>
      </c>
      <c r="AB304" s="81">
        <f t="shared" si="99"/>
        <v>0</v>
      </c>
      <c r="AD304" s="95">
        <f>locallinterp(R304,'BBG rates'!$N$10:$N$369,'BBG rates'!$P$10:$P$369)</f>
        <v>23.702634952698531</v>
      </c>
      <c r="AI304" s="185">
        <f t="shared" si="91"/>
        <v>283</v>
      </c>
      <c r="AJ304" s="127">
        <f>locallinterp(MIN(AI304,CAP_Senior*12),'BBG rates'!$X$24:$X$65,'BBG rates'!$Y$24:$Y$65)</f>
        <v>67.918742488467984</v>
      </c>
      <c r="AK304" s="127">
        <f>locallinterp(MIN(AI304,CAP_CB*12),'BBG rates'!$AA$25:$AA$40,'BBG rates'!$AC$25:$AC$40)</f>
        <v>11</v>
      </c>
      <c r="AL304" s="144">
        <f t="shared" si="92"/>
        <v>20.676186223039558</v>
      </c>
      <c r="AM304" s="142">
        <f>(SUMPRODUCT(AL304:AL$381,G304:G$381)+SUMPRODUCT(AL304:AL$381,H304:H$381))/12</f>
        <v>0</v>
      </c>
    </row>
    <row r="305" spans="1:39" x14ac:dyDescent="0.2">
      <c r="A305" s="7">
        <v>284</v>
      </c>
      <c r="B305" s="7">
        <v>142</v>
      </c>
      <c r="C305" s="7">
        <v>71</v>
      </c>
      <c r="D305" s="12">
        <f t="shared" si="84"/>
        <v>23.666666666666668</v>
      </c>
      <c r="E305" s="29">
        <f t="shared" si="83"/>
        <v>0</v>
      </c>
      <c r="F305" s="2">
        <f t="shared" si="85"/>
        <v>0</v>
      </c>
      <c r="G305" s="2">
        <f t="shared" si="93"/>
        <v>0</v>
      </c>
      <c r="H305" s="2">
        <f t="shared" si="94"/>
        <v>0</v>
      </c>
      <c r="I305" s="2">
        <f t="shared" si="82"/>
        <v>0</v>
      </c>
      <c r="J305" s="2">
        <f t="shared" si="100"/>
        <v>0</v>
      </c>
      <c r="K305" s="2">
        <f t="shared" si="86"/>
        <v>0</v>
      </c>
      <c r="L305" s="2">
        <f t="shared" si="86"/>
        <v>0</v>
      </c>
      <c r="M305" s="2"/>
      <c r="N305" s="28">
        <f t="shared" si="101"/>
        <v>0</v>
      </c>
      <c r="O305" s="2">
        <f t="shared" si="95"/>
        <v>0</v>
      </c>
      <c r="P305" s="2">
        <f t="shared" si="96"/>
        <v>0</v>
      </c>
      <c r="R305">
        <f t="shared" si="97"/>
        <v>284</v>
      </c>
      <c r="S305" s="89">
        <f t="shared" si="87"/>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8"/>
        <v>0.11447325365461225</v>
      </c>
      <c r="Y305" s="66">
        <f t="shared" si="88"/>
        <v>0</v>
      </c>
      <c r="Z305" s="72">
        <f t="shared" si="89"/>
        <v>0</v>
      </c>
      <c r="AA305" s="79">
        <f t="shared" si="90"/>
        <v>0</v>
      </c>
      <c r="AB305" s="81">
        <f t="shared" si="99"/>
        <v>0</v>
      </c>
      <c r="AD305" s="95">
        <f>locallinterp(R305,'BBG rates'!$N$10:$N$369,'BBG rates'!$P$10:$P$369)</f>
        <v>23.783550609300725</v>
      </c>
      <c r="AI305" s="185">
        <f t="shared" si="91"/>
        <v>284</v>
      </c>
      <c r="AJ305" s="127">
        <f>locallinterp(MIN(AI305,CAP_Senior*12),'BBG rates'!$X$24:$X$65,'BBG rates'!$Y$24:$Y$65)</f>
        <v>67.918742488467984</v>
      </c>
      <c r="AK305" s="127">
        <f>locallinterp(MIN(AI305,CAP_CB*12),'BBG rates'!$AA$25:$AA$40,'BBG rates'!$AC$25:$AC$40)</f>
        <v>11</v>
      </c>
      <c r="AL305" s="144">
        <f t="shared" si="92"/>
        <v>20.676186223039558</v>
      </c>
      <c r="AM305" s="142">
        <f>(SUMPRODUCT(AL305:AL$381,G305:G$381)+SUMPRODUCT(AL305:AL$381,H305:H$381))/12</f>
        <v>0</v>
      </c>
    </row>
    <row r="306" spans="1:39" x14ac:dyDescent="0.2">
      <c r="A306" s="7">
        <v>285</v>
      </c>
      <c r="B306" s="7">
        <v>142.5</v>
      </c>
      <c r="C306" s="7">
        <v>71.25</v>
      </c>
      <c r="D306" s="12">
        <f t="shared" si="84"/>
        <v>23.75</v>
      </c>
      <c r="E306" s="29">
        <f t="shared" si="83"/>
        <v>0</v>
      </c>
      <c r="F306" s="2">
        <f t="shared" si="85"/>
        <v>0</v>
      </c>
      <c r="G306" s="2">
        <f t="shared" si="93"/>
        <v>0</v>
      </c>
      <c r="H306" s="2">
        <f t="shared" si="94"/>
        <v>0</v>
      </c>
      <c r="I306" s="2">
        <f t="shared" si="82"/>
        <v>0</v>
      </c>
      <c r="J306" s="2">
        <f t="shared" si="100"/>
        <v>0</v>
      </c>
      <c r="K306" s="2">
        <f t="shared" si="86"/>
        <v>0</v>
      </c>
      <c r="L306" s="2">
        <f t="shared" si="86"/>
        <v>0</v>
      </c>
      <c r="M306" s="2"/>
      <c r="N306" s="28">
        <f t="shared" si="101"/>
        <v>0</v>
      </c>
      <c r="O306" s="2">
        <f t="shared" si="95"/>
        <v>0</v>
      </c>
      <c r="P306" s="2">
        <f t="shared" si="96"/>
        <v>0</v>
      </c>
      <c r="R306">
        <f t="shared" si="97"/>
        <v>285</v>
      </c>
      <c r="S306" s="89">
        <f t="shared" si="87"/>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8"/>
        <v>0.11493942991434025</v>
      </c>
      <c r="Y306" s="66">
        <f t="shared" si="88"/>
        <v>0</v>
      </c>
      <c r="Z306" s="72">
        <f t="shared" si="89"/>
        <v>0</v>
      </c>
      <c r="AA306" s="79">
        <f t="shared" si="90"/>
        <v>0</v>
      </c>
      <c r="AB306" s="81">
        <f t="shared" si="99"/>
        <v>0</v>
      </c>
      <c r="AD306" s="95">
        <f>locallinterp(R306,'BBG rates'!$N$10:$N$369,'BBG rates'!$P$10:$P$369)</f>
        <v>23.864453498881257</v>
      </c>
      <c r="AI306" s="185">
        <f t="shared" si="91"/>
        <v>285</v>
      </c>
      <c r="AJ306" s="127">
        <f>locallinterp(MIN(AI306,CAP_Senior*12),'BBG rates'!$X$24:$X$65,'BBG rates'!$Y$24:$Y$65)</f>
        <v>67.918742488467984</v>
      </c>
      <c r="AK306" s="127">
        <f>locallinterp(MIN(AI306,CAP_CB*12),'BBG rates'!$AA$25:$AA$40,'BBG rates'!$AC$25:$AC$40)</f>
        <v>11</v>
      </c>
      <c r="AL306" s="144">
        <f t="shared" si="92"/>
        <v>20.676186223039558</v>
      </c>
      <c r="AM306" s="142">
        <f>(SUMPRODUCT(AL306:AL$381,G306:G$381)+SUMPRODUCT(AL306:AL$381,H306:H$381))/12</f>
        <v>0</v>
      </c>
    </row>
    <row r="307" spans="1:39" x14ac:dyDescent="0.2">
      <c r="A307" s="7">
        <v>286</v>
      </c>
      <c r="B307" s="7">
        <v>143</v>
      </c>
      <c r="C307" s="7">
        <v>71.5</v>
      </c>
      <c r="D307" s="12">
        <f t="shared" si="84"/>
        <v>23.833333333333332</v>
      </c>
      <c r="E307" s="29">
        <f t="shared" si="83"/>
        <v>0</v>
      </c>
      <c r="F307" s="2">
        <f t="shared" si="85"/>
        <v>0</v>
      </c>
      <c r="G307" s="2">
        <f t="shared" si="93"/>
        <v>0</v>
      </c>
      <c r="H307" s="2">
        <f t="shared" si="94"/>
        <v>0</v>
      </c>
      <c r="I307" s="2">
        <f t="shared" si="82"/>
        <v>0</v>
      </c>
      <c r="J307" s="2">
        <f t="shared" si="100"/>
        <v>0</v>
      </c>
      <c r="K307" s="2">
        <f t="shared" si="86"/>
        <v>0</v>
      </c>
      <c r="L307" s="2">
        <f t="shared" si="86"/>
        <v>0</v>
      </c>
      <c r="M307" s="2"/>
      <c r="N307" s="28">
        <f t="shared" si="101"/>
        <v>0</v>
      </c>
      <c r="O307" s="2">
        <f t="shared" si="95"/>
        <v>0</v>
      </c>
      <c r="P307" s="2">
        <f t="shared" si="96"/>
        <v>0</v>
      </c>
      <c r="R307">
        <f t="shared" si="97"/>
        <v>286</v>
      </c>
      <c r="S307" s="89">
        <f t="shared" si="87"/>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8"/>
        <v>0.11540560418206169</v>
      </c>
      <c r="Y307" s="66">
        <f t="shared" si="88"/>
        <v>0</v>
      </c>
      <c r="Z307" s="72">
        <f t="shared" si="89"/>
        <v>0</v>
      </c>
      <c r="AA307" s="79">
        <f t="shared" si="90"/>
        <v>0</v>
      </c>
      <c r="AB307" s="81">
        <f t="shared" si="99"/>
        <v>0</v>
      </c>
      <c r="AD307" s="95">
        <f>locallinterp(R307,'BBG rates'!$N$10:$N$369,'BBG rates'!$P$10:$P$369)</f>
        <v>23.945343913601693</v>
      </c>
      <c r="AI307" s="185">
        <f t="shared" si="91"/>
        <v>286</v>
      </c>
      <c r="AJ307" s="127">
        <f>locallinterp(MIN(AI307,CAP_Senior*12),'BBG rates'!$X$24:$X$65,'BBG rates'!$Y$24:$Y$65)</f>
        <v>67.918742488467984</v>
      </c>
      <c r="AK307" s="127">
        <f>locallinterp(MIN(AI307,CAP_CB*12),'BBG rates'!$AA$25:$AA$40,'BBG rates'!$AC$25:$AC$40)</f>
        <v>11</v>
      </c>
      <c r="AL307" s="144">
        <f t="shared" si="92"/>
        <v>20.676186223039558</v>
      </c>
      <c r="AM307" s="142">
        <f>(SUMPRODUCT(AL307:AL$381,G307:G$381)+SUMPRODUCT(AL307:AL$381,H307:H$381))/12</f>
        <v>0</v>
      </c>
    </row>
    <row r="308" spans="1:39" x14ac:dyDescent="0.2">
      <c r="A308" s="7">
        <v>287</v>
      </c>
      <c r="B308" s="7">
        <v>143.5</v>
      </c>
      <c r="C308" s="7">
        <v>71.75</v>
      </c>
      <c r="D308" s="12">
        <f t="shared" si="84"/>
        <v>23.916666666666668</v>
      </c>
      <c r="E308" s="29">
        <f t="shared" si="83"/>
        <v>0</v>
      </c>
      <c r="F308" s="2">
        <f t="shared" si="85"/>
        <v>0</v>
      </c>
      <c r="G308" s="2">
        <f t="shared" si="93"/>
        <v>0</v>
      </c>
      <c r="H308" s="2">
        <f t="shared" si="94"/>
        <v>0</v>
      </c>
      <c r="I308" s="2">
        <f t="shared" si="82"/>
        <v>0</v>
      </c>
      <c r="J308" s="2">
        <f t="shared" si="100"/>
        <v>0</v>
      </c>
      <c r="K308" s="2">
        <f t="shared" si="86"/>
        <v>0</v>
      </c>
      <c r="L308" s="2">
        <f t="shared" si="86"/>
        <v>0</v>
      </c>
      <c r="M308" s="2"/>
      <c r="N308" s="28">
        <f t="shared" si="101"/>
        <v>0</v>
      </c>
      <c r="O308" s="2">
        <f t="shared" si="95"/>
        <v>0</v>
      </c>
      <c r="P308" s="2">
        <f t="shared" si="96"/>
        <v>0</v>
      </c>
      <c r="R308">
        <f t="shared" si="97"/>
        <v>287</v>
      </c>
      <c r="S308" s="89">
        <f t="shared" si="87"/>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8"/>
        <v>0.11587177645804303</v>
      </c>
      <c r="Y308" s="66">
        <f t="shared" si="88"/>
        <v>0</v>
      </c>
      <c r="Z308" s="72">
        <f t="shared" si="89"/>
        <v>0</v>
      </c>
      <c r="AA308" s="79">
        <f t="shared" si="90"/>
        <v>0</v>
      </c>
      <c r="AB308" s="81">
        <f t="shared" si="99"/>
        <v>0</v>
      </c>
      <c r="AD308" s="95">
        <f>locallinterp(R308,'BBG rates'!$N$10:$N$369,'BBG rates'!$P$10:$P$369)</f>
        <v>24.026222148114222</v>
      </c>
      <c r="AI308" s="185">
        <f t="shared" si="91"/>
        <v>287</v>
      </c>
      <c r="AJ308" s="127">
        <f>locallinterp(MIN(AI308,CAP_Senior*12),'BBG rates'!$X$24:$X$65,'BBG rates'!$Y$24:$Y$65)</f>
        <v>67.918742488467984</v>
      </c>
      <c r="AK308" s="127">
        <f>locallinterp(MIN(AI308,CAP_CB*12),'BBG rates'!$AA$25:$AA$40,'BBG rates'!$AC$25:$AC$40)</f>
        <v>11</v>
      </c>
      <c r="AL308" s="144">
        <f t="shared" si="92"/>
        <v>20.676186223039558</v>
      </c>
      <c r="AM308" s="142">
        <f>(SUMPRODUCT(AL308:AL$381,G308:G$381)+SUMPRODUCT(AL308:AL$381,H308:H$381))/12</f>
        <v>0</v>
      </c>
    </row>
    <row r="309" spans="1:39" x14ac:dyDescent="0.2">
      <c r="A309" s="7">
        <v>288</v>
      </c>
      <c r="B309" s="7">
        <v>144</v>
      </c>
      <c r="C309" s="7">
        <v>72</v>
      </c>
      <c r="D309" s="12">
        <f t="shared" si="84"/>
        <v>24</v>
      </c>
      <c r="E309" s="29">
        <f t="shared" si="83"/>
        <v>0</v>
      </c>
      <c r="F309" s="2">
        <f t="shared" si="85"/>
        <v>0</v>
      </c>
      <c r="G309" s="2">
        <f t="shared" si="93"/>
        <v>0</v>
      </c>
      <c r="H309" s="2">
        <f t="shared" si="94"/>
        <v>0</v>
      </c>
      <c r="I309" s="2">
        <f t="shared" si="82"/>
        <v>0</v>
      </c>
      <c r="J309" s="2">
        <f t="shared" si="100"/>
        <v>0</v>
      </c>
      <c r="K309" s="2">
        <f t="shared" si="86"/>
        <v>0</v>
      </c>
      <c r="L309" s="2">
        <f t="shared" si="86"/>
        <v>0</v>
      </c>
      <c r="M309" s="2"/>
      <c r="N309" s="28">
        <f t="shared" si="101"/>
        <v>0</v>
      </c>
      <c r="O309" s="2">
        <f t="shared" si="95"/>
        <v>0</v>
      </c>
      <c r="P309" s="2">
        <f t="shared" si="96"/>
        <v>0</v>
      </c>
      <c r="R309">
        <f t="shared" si="97"/>
        <v>288</v>
      </c>
      <c r="S309" s="89">
        <f t="shared" si="87"/>
        <v>0</v>
      </c>
      <c r="T309" s="89">
        <f>IF(AND(S309=0,S308&gt;0),SUM($G309:$H$381),S309)</f>
        <v>0</v>
      </c>
      <c r="U309" s="82">
        <f>SUM(T309:T$381)</f>
        <v>0</v>
      </c>
      <c r="V309" s="68">
        <f>localspline(R309,'BBG rates'!$G$10:$G$27,'BBG rates'!$K$10:$K$27)</f>
        <v>0.97039618755178325</v>
      </c>
      <c r="W309" s="68">
        <f>locallinterp(R309,'BBG rates'!$G$10:$G$27,'BBG rates'!$J$10:$J$27)</f>
        <v>0.1164</v>
      </c>
      <c r="X309" s="56">
        <f t="shared" si="98"/>
        <v>0.11633794674201781</v>
      </c>
      <c r="Y309" s="66">
        <f t="shared" si="88"/>
        <v>0</v>
      </c>
      <c r="Z309" s="72">
        <f t="shared" si="89"/>
        <v>0</v>
      </c>
      <c r="AA309" s="79">
        <f t="shared" si="90"/>
        <v>0</v>
      </c>
      <c r="AB309" s="81">
        <f t="shared" si="99"/>
        <v>0</v>
      </c>
      <c r="AD309" s="95">
        <f>locallinterp(R309,'BBG rates'!$N$10:$N$369,'BBG rates'!$P$10:$P$369)</f>
        <v>24.10708849707687</v>
      </c>
      <c r="AI309" s="185">
        <f t="shared" si="91"/>
        <v>288</v>
      </c>
      <c r="AJ309" s="127">
        <f>locallinterp(MIN(AI309,CAP_Senior*12),'BBG rates'!$X$24:$X$65,'BBG rates'!$Y$24:$Y$65)</f>
        <v>67.918742488467984</v>
      </c>
      <c r="AK309" s="127">
        <f>locallinterp(MIN(AI309,CAP_CB*12),'BBG rates'!$AA$25:$AA$40,'BBG rates'!$AC$25:$AC$40)</f>
        <v>11</v>
      </c>
      <c r="AL309" s="144">
        <f t="shared" si="92"/>
        <v>20.676186223039558</v>
      </c>
      <c r="AM309" s="142">
        <f>(SUMPRODUCT(AL309:AL$381,G309:G$381)+SUMPRODUCT(AL309:AL$381,H309:H$381))/12</f>
        <v>0</v>
      </c>
    </row>
    <row r="310" spans="1:39" x14ac:dyDescent="0.2">
      <c r="A310" s="7">
        <v>289</v>
      </c>
      <c r="B310" s="7">
        <v>144.5</v>
      </c>
      <c r="C310" s="7">
        <v>72.25</v>
      </c>
      <c r="D310" s="12">
        <f t="shared" si="84"/>
        <v>24.083333333333332</v>
      </c>
      <c r="E310" s="29">
        <f t="shared" si="83"/>
        <v>0</v>
      </c>
      <c r="F310" s="2">
        <f t="shared" si="85"/>
        <v>0</v>
      </c>
      <c r="G310" s="2">
        <f t="shared" si="93"/>
        <v>0</v>
      </c>
      <c r="H310" s="2">
        <f t="shared" si="94"/>
        <v>0</v>
      </c>
      <c r="I310" s="2">
        <f t="shared" si="82"/>
        <v>0</v>
      </c>
      <c r="J310" s="2">
        <f t="shared" si="100"/>
        <v>0</v>
      </c>
      <c r="K310" s="2">
        <f t="shared" si="86"/>
        <v>0</v>
      </c>
      <c r="L310" s="2">
        <f t="shared" si="86"/>
        <v>0</v>
      </c>
      <c r="M310" s="2"/>
      <c r="N310" s="28">
        <f t="shared" si="101"/>
        <v>0</v>
      </c>
      <c r="O310" s="2">
        <f t="shared" si="95"/>
        <v>0</v>
      </c>
      <c r="P310" s="2">
        <f t="shared" si="96"/>
        <v>0</v>
      </c>
      <c r="R310">
        <f t="shared" si="97"/>
        <v>289</v>
      </c>
      <c r="S310" s="89">
        <f t="shared" si="87"/>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8"/>
        <v>0.11680411503425248</v>
      </c>
      <c r="Y310" s="66">
        <f t="shared" si="88"/>
        <v>0</v>
      </c>
      <c r="Z310" s="72">
        <f t="shared" si="89"/>
        <v>0</v>
      </c>
      <c r="AA310" s="79">
        <f t="shared" si="90"/>
        <v>0</v>
      </c>
      <c r="AB310" s="81">
        <f t="shared" si="99"/>
        <v>0</v>
      </c>
      <c r="AD310" s="95">
        <f>locallinterp(R310,'BBG rates'!$N$10:$N$369,'BBG rates'!$P$10:$P$369)</f>
        <v>24.187943260120555</v>
      </c>
      <c r="AI310" s="185">
        <f t="shared" si="91"/>
        <v>289</v>
      </c>
      <c r="AJ310" s="127">
        <f>locallinterp(MIN(AI310,CAP_Senior*12),'BBG rates'!$X$24:$X$65,'BBG rates'!$Y$24:$Y$65)</f>
        <v>67.918742488467984</v>
      </c>
      <c r="AK310" s="127">
        <f>locallinterp(MIN(AI310,CAP_CB*12),'BBG rates'!$AA$25:$AA$40,'BBG rates'!$AC$25:$AC$40)</f>
        <v>11</v>
      </c>
      <c r="AL310" s="144">
        <f t="shared" si="92"/>
        <v>20.676186223039558</v>
      </c>
      <c r="AM310" s="142">
        <f>(SUMPRODUCT(AL310:AL$381,G310:G$381)+SUMPRODUCT(AL310:AL$381,H310:H$381))/12</f>
        <v>0</v>
      </c>
    </row>
    <row r="311" spans="1:39" x14ac:dyDescent="0.2">
      <c r="A311" s="7">
        <v>290</v>
      </c>
      <c r="B311" s="7">
        <v>145</v>
      </c>
      <c r="C311" s="7">
        <v>72.5</v>
      </c>
      <c r="D311" s="12">
        <f t="shared" si="84"/>
        <v>24.166666666666668</v>
      </c>
      <c r="E311" s="29">
        <f t="shared" si="83"/>
        <v>0</v>
      </c>
      <c r="F311" s="2">
        <f t="shared" si="85"/>
        <v>0</v>
      </c>
      <c r="G311" s="2">
        <f t="shared" si="93"/>
        <v>0</v>
      </c>
      <c r="H311" s="2">
        <f t="shared" si="94"/>
        <v>0</v>
      </c>
      <c r="I311" s="2">
        <f t="shared" si="82"/>
        <v>0</v>
      </c>
      <c r="J311" s="2">
        <f t="shared" si="100"/>
        <v>0</v>
      </c>
      <c r="K311" s="2">
        <f t="shared" si="86"/>
        <v>0</v>
      </c>
      <c r="L311" s="2">
        <f t="shared" si="86"/>
        <v>0</v>
      </c>
      <c r="M311" s="2"/>
      <c r="N311" s="28">
        <f t="shared" si="101"/>
        <v>0</v>
      </c>
      <c r="O311" s="2">
        <f t="shared" si="95"/>
        <v>0</v>
      </c>
      <c r="P311" s="2">
        <f t="shared" si="96"/>
        <v>0</v>
      </c>
      <c r="R311">
        <f t="shared" si="97"/>
        <v>290</v>
      </c>
      <c r="S311" s="89">
        <f t="shared" si="87"/>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8"/>
        <v>0.11727028133474704</v>
      </c>
      <c r="Y311" s="66">
        <f t="shared" si="88"/>
        <v>0</v>
      </c>
      <c r="Z311" s="72">
        <f t="shared" si="89"/>
        <v>0</v>
      </c>
      <c r="AA311" s="79">
        <f t="shared" si="90"/>
        <v>0</v>
      </c>
      <c r="AB311" s="81">
        <f t="shared" si="99"/>
        <v>0</v>
      </c>
      <c r="AD311" s="95">
        <f>locallinterp(R311,'BBG rates'!$N$10:$N$369,'BBG rates'!$P$10:$P$369)</f>
        <v>24.268786736882035</v>
      </c>
      <c r="AI311" s="185">
        <f t="shared" si="91"/>
        <v>290</v>
      </c>
      <c r="AJ311" s="127">
        <f>locallinterp(MIN(AI311,CAP_Senior*12),'BBG rates'!$X$24:$X$65,'BBG rates'!$Y$24:$Y$65)</f>
        <v>67.918742488467984</v>
      </c>
      <c r="AK311" s="127">
        <f>locallinterp(MIN(AI311,CAP_CB*12),'BBG rates'!$AA$25:$AA$40,'BBG rates'!$AC$25:$AC$40)</f>
        <v>11</v>
      </c>
      <c r="AL311" s="144">
        <f t="shared" si="92"/>
        <v>20.676186223039558</v>
      </c>
      <c r="AM311" s="142">
        <f>(SUMPRODUCT(AL311:AL$381,G311:G$381)+SUMPRODUCT(AL311:AL$381,H311:H$381))/12</f>
        <v>0</v>
      </c>
    </row>
    <row r="312" spans="1:39" x14ac:dyDescent="0.2">
      <c r="A312" s="7">
        <v>291</v>
      </c>
      <c r="B312" s="7">
        <v>145.5</v>
      </c>
      <c r="C312" s="7">
        <v>72.75</v>
      </c>
      <c r="D312" s="12">
        <f t="shared" si="84"/>
        <v>24.25</v>
      </c>
      <c r="E312" s="29">
        <f t="shared" si="83"/>
        <v>0</v>
      </c>
      <c r="F312" s="2">
        <f t="shared" si="85"/>
        <v>0</v>
      </c>
      <c r="G312" s="2">
        <f t="shared" si="93"/>
        <v>0</v>
      </c>
      <c r="H312" s="2">
        <f t="shared" si="94"/>
        <v>0</v>
      </c>
      <c r="I312" s="2">
        <f t="shared" si="82"/>
        <v>0</v>
      </c>
      <c r="J312" s="2">
        <f t="shared" si="100"/>
        <v>0</v>
      </c>
      <c r="K312" s="2">
        <f t="shared" si="86"/>
        <v>0</v>
      </c>
      <c r="L312" s="2">
        <f t="shared" si="86"/>
        <v>0</v>
      </c>
      <c r="M312" s="2"/>
      <c r="N312" s="28">
        <f t="shared" si="101"/>
        <v>0</v>
      </c>
      <c r="O312" s="2">
        <f t="shared" si="95"/>
        <v>0</v>
      </c>
      <c r="P312" s="2">
        <f t="shared" si="96"/>
        <v>0</v>
      </c>
      <c r="R312">
        <f t="shared" si="97"/>
        <v>291</v>
      </c>
      <c r="S312" s="89">
        <f t="shared" si="87"/>
        <v>0</v>
      </c>
      <c r="T312" s="89">
        <f>IF(AND(S312=0,S311&gt;0),SUM($G312:$H$381),S312)</f>
        <v>0</v>
      </c>
      <c r="U312" s="82">
        <f>SUM(T312:T$381)</f>
        <v>0</v>
      </c>
      <c r="V312" s="68">
        <f>localspline(R312,'BBG rates'!$G$10:$G$27,'BBG rates'!$K$10:$K$27)</f>
        <v>0.96998992616594548</v>
      </c>
      <c r="W312" s="68">
        <f>locallinterp(R312,'BBG rates'!$G$10:$G$27,'BBG rates'!$J$10:$J$27)</f>
        <v>0.1178</v>
      </c>
      <c r="X312" s="56">
        <f t="shared" si="98"/>
        <v>0.11773644564323504</v>
      </c>
      <c r="Y312" s="66">
        <f t="shared" si="88"/>
        <v>0</v>
      </c>
      <c r="Z312" s="72">
        <f t="shared" si="89"/>
        <v>0</v>
      </c>
      <c r="AA312" s="79">
        <f t="shared" si="90"/>
        <v>0</v>
      </c>
      <c r="AB312" s="81">
        <f t="shared" si="99"/>
        <v>0</v>
      </c>
      <c r="AD312" s="95">
        <f>locallinterp(R312,'BBG rates'!$N$10:$N$369,'BBG rates'!$P$10:$P$369)</f>
        <v>24.349619230729196</v>
      </c>
      <c r="AI312" s="185">
        <f t="shared" si="91"/>
        <v>291</v>
      </c>
      <c r="AJ312" s="127">
        <f>locallinterp(MIN(AI312,CAP_Senior*12),'BBG rates'!$X$24:$X$65,'BBG rates'!$Y$24:$Y$65)</f>
        <v>67.918742488467984</v>
      </c>
      <c r="AK312" s="127">
        <f>locallinterp(MIN(AI312,CAP_CB*12),'BBG rates'!$AA$25:$AA$40,'BBG rates'!$AC$25:$AC$40)</f>
        <v>11</v>
      </c>
      <c r="AL312" s="144">
        <f t="shared" si="92"/>
        <v>20.676186223039558</v>
      </c>
      <c r="AM312" s="142">
        <f>(SUMPRODUCT(AL312:AL$381,G312:G$381)+SUMPRODUCT(AL312:AL$381,H312:H$381))/12</f>
        <v>0</v>
      </c>
    </row>
    <row r="313" spans="1:39" x14ac:dyDescent="0.2">
      <c r="A313" s="7">
        <v>292</v>
      </c>
      <c r="B313" s="7">
        <v>146</v>
      </c>
      <c r="C313" s="7">
        <v>73</v>
      </c>
      <c r="D313" s="12">
        <f t="shared" si="84"/>
        <v>24.333333333333332</v>
      </c>
      <c r="E313" s="29">
        <f t="shared" si="83"/>
        <v>0</v>
      </c>
      <c r="F313" s="2">
        <f t="shared" si="85"/>
        <v>0</v>
      </c>
      <c r="G313" s="2">
        <f t="shared" si="93"/>
        <v>0</v>
      </c>
      <c r="H313" s="2">
        <f t="shared" si="94"/>
        <v>0</v>
      </c>
      <c r="I313" s="2">
        <f t="shared" si="82"/>
        <v>0</v>
      </c>
      <c r="J313" s="2">
        <f t="shared" si="100"/>
        <v>0</v>
      </c>
      <c r="K313" s="2">
        <f t="shared" si="86"/>
        <v>0</v>
      </c>
      <c r="L313" s="2">
        <f t="shared" si="86"/>
        <v>0</v>
      </c>
      <c r="M313" s="2"/>
      <c r="N313" s="28">
        <f t="shared" si="101"/>
        <v>0</v>
      </c>
      <c r="O313" s="2">
        <f t="shared" si="95"/>
        <v>0</v>
      </c>
      <c r="P313" s="2">
        <f t="shared" si="96"/>
        <v>0</v>
      </c>
      <c r="R313">
        <f t="shared" si="97"/>
        <v>292</v>
      </c>
      <c r="S313" s="89">
        <f t="shared" si="87"/>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8"/>
        <v>0.11820260795998294</v>
      </c>
      <c r="Y313" s="66">
        <f t="shared" si="88"/>
        <v>0</v>
      </c>
      <c r="Z313" s="72">
        <f t="shared" si="89"/>
        <v>0</v>
      </c>
      <c r="AA313" s="79">
        <f t="shared" si="90"/>
        <v>0</v>
      </c>
      <c r="AB313" s="81">
        <f t="shared" si="99"/>
        <v>0</v>
      </c>
      <c r="AD313" s="95">
        <f>locallinterp(R313,'BBG rates'!$N$10:$N$369,'BBG rates'!$P$10:$P$369)</f>
        <v>24.430441048761054</v>
      </c>
      <c r="AI313" s="185">
        <f t="shared" si="91"/>
        <v>292</v>
      </c>
      <c r="AJ313" s="127">
        <f>locallinterp(MIN(AI313,CAP_Senior*12),'BBG rates'!$X$24:$X$65,'BBG rates'!$Y$24:$Y$65)</f>
        <v>67.918742488467984</v>
      </c>
      <c r="AK313" s="127">
        <f>locallinterp(MIN(AI313,CAP_CB*12),'BBG rates'!$AA$25:$AA$40,'BBG rates'!$AC$25:$AC$40)</f>
        <v>11</v>
      </c>
      <c r="AL313" s="144">
        <f t="shared" si="92"/>
        <v>20.676186223039558</v>
      </c>
      <c r="AM313" s="142">
        <f>(SUMPRODUCT(AL313:AL$381,G313:G$381)+SUMPRODUCT(AL313:AL$381,H313:H$381))/12</f>
        <v>0</v>
      </c>
    </row>
    <row r="314" spans="1:39" x14ac:dyDescent="0.2">
      <c r="A314" s="7">
        <v>293</v>
      </c>
      <c r="B314" s="7">
        <v>146.5</v>
      </c>
      <c r="C314" s="7">
        <v>73.25</v>
      </c>
      <c r="D314" s="12">
        <f t="shared" si="84"/>
        <v>24.416666666666668</v>
      </c>
      <c r="E314" s="29">
        <f t="shared" si="83"/>
        <v>0</v>
      </c>
      <c r="F314" s="2">
        <f t="shared" si="85"/>
        <v>0</v>
      </c>
      <c r="G314" s="2">
        <f t="shared" si="93"/>
        <v>0</v>
      </c>
      <c r="H314" s="2">
        <f t="shared" si="94"/>
        <v>0</v>
      </c>
      <c r="I314" s="2">
        <f t="shared" si="82"/>
        <v>0</v>
      </c>
      <c r="J314" s="2">
        <f t="shared" si="100"/>
        <v>0</v>
      </c>
      <c r="K314" s="2">
        <f t="shared" si="86"/>
        <v>0</v>
      </c>
      <c r="L314" s="2">
        <f t="shared" si="86"/>
        <v>0</v>
      </c>
      <c r="M314" s="2"/>
      <c r="N314" s="28">
        <f t="shared" si="101"/>
        <v>0</v>
      </c>
      <c r="O314" s="2">
        <f t="shared" si="95"/>
        <v>0</v>
      </c>
      <c r="P314" s="2">
        <f t="shared" si="96"/>
        <v>0</v>
      </c>
      <c r="R314">
        <f t="shared" si="97"/>
        <v>293</v>
      </c>
      <c r="S314" s="89">
        <f t="shared" si="87"/>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8"/>
        <v>0.11866876828499073</v>
      </c>
      <c r="Y314" s="66">
        <f t="shared" si="88"/>
        <v>0</v>
      </c>
      <c r="Z314" s="72">
        <f t="shared" si="89"/>
        <v>0</v>
      </c>
      <c r="AA314" s="79">
        <f t="shared" si="90"/>
        <v>0</v>
      </c>
      <c r="AB314" s="81">
        <f t="shared" si="99"/>
        <v>0</v>
      </c>
      <c r="AD314" s="95">
        <f>locallinterp(R314,'BBG rates'!$N$10:$N$369,'BBG rates'!$P$10:$P$369)</f>
        <v>24.511252497462344</v>
      </c>
      <c r="AI314" s="185">
        <f t="shared" si="91"/>
        <v>293</v>
      </c>
      <c r="AJ314" s="127">
        <f>locallinterp(MIN(AI314,CAP_Senior*12),'BBG rates'!$X$24:$X$65,'BBG rates'!$Y$24:$Y$65)</f>
        <v>67.918742488467984</v>
      </c>
      <c r="AK314" s="127">
        <f>locallinterp(MIN(AI314,CAP_CB*12),'BBG rates'!$AA$25:$AA$40,'BBG rates'!$AC$25:$AC$40)</f>
        <v>11</v>
      </c>
      <c r="AL314" s="144">
        <f t="shared" si="92"/>
        <v>20.676186223039558</v>
      </c>
      <c r="AM314" s="142">
        <f>(SUMPRODUCT(AL314:AL$381,G314:G$381)+SUMPRODUCT(AL314:AL$381,H314:H$381))/12</f>
        <v>0</v>
      </c>
    </row>
    <row r="315" spans="1:39" x14ac:dyDescent="0.2">
      <c r="A315" s="7">
        <v>294</v>
      </c>
      <c r="B315" s="7">
        <v>147</v>
      </c>
      <c r="C315" s="7">
        <v>73.5</v>
      </c>
      <c r="D315" s="12">
        <f t="shared" si="84"/>
        <v>24.5</v>
      </c>
      <c r="E315" s="29">
        <f t="shared" si="83"/>
        <v>0</v>
      </c>
      <c r="F315" s="2">
        <f t="shared" si="85"/>
        <v>0</v>
      </c>
      <c r="G315" s="2">
        <f t="shared" si="93"/>
        <v>0</v>
      </c>
      <c r="H315" s="2">
        <f t="shared" si="94"/>
        <v>0</v>
      </c>
      <c r="I315" s="2">
        <f t="shared" si="82"/>
        <v>0</v>
      </c>
      <c r="J315" s="2">
        <f t="shared" si="100"/>
        <v>0</v>
      </c>
      <c r="K315" s="2">
        <f t="shared" si="86"/>
        <v>0</v>
      </c>
      <c r="L315" s="2">
        <f t="shared" si="86"/>
        <v>0</v>
      </c>
      <c r="M315" s="2"/>
      <c r="N315" s="28">
        <f t="shared" si="101"/>
        <v>0</v>
      </c>
      <c r="O315" s="2">
        <f t="shared" si="95"/>
        <v>0</v>
      </c>
      <c r="P315" s="2">
        <f t="shared" si="96"/>
        <v>0</v>
      </c>
      <c r="R315">
        <f t="shared" si="97"/>
        <v>294</v>
      </c>
      <c r="S315" s="89">
        <f t="shared" si="87"/>
        <v>0</v>
      </c>
      <c r="T315" s="89">
        <f>IF(AND(S315=0,S314&gt;0),SUM($G315:$H$381),S315)</f>
        <v>0</v>
      </c>
      <c r="U315" s="82">
        <f>SUM(T315:T$381)</f>
        <v>0</v>
      </c>
      <c r="V315" s="68">
        <f>localspline(R315,'BBG rates'!$G$10:$G$27,'BBG rates'!$K$10:$K$27)</f>
        <v>0.96961669737252398</v>
      </c>
      <c r="W315" s="68">
        <f>locallinterp(R315,'BBG rates'!$G$10:$G$27,'BBG rates'!$J$10:$J$27)</f>
        <v>0.1192</v>
      </c>
      <c r="X315" s="56">
        <f t="shared" si="98"/>
        <v>0.11913492661825842</v>
      </c>
      <c r="Y315" s="66">
        <f t="shared" si="88"/>
        <v>0</v>
      </c>
      <c r="Z315" s="72">
        <f t="shared" si="89"/>
        <v>0</v>
      </c>
      <c r="AA315" s="79">
        <f t="shared" si="90"/>
        <v>0</v>
      </c>
      <c r="AB315" s="81">
        <f t="shared" si="99"/>
        <v>0</v>
      </c>
      <c r="AD315" s="95">
        <f>locallinterp(R315,'BBG rates'!$N$10:$N$369,'BBG rates'!$P$10:$P$369)</f>
        <v>24.592053888910055</v>
      </c>
      <c r="AI315" s="185">
        <f t="shared" si="91"/>
        <v>294</v>
      </c>
      <c r="AJ315" s="127">
        <f>locallinterp(MIN(AI315,CAP_Senior*12),'BBG rates'!$X$24:$X$65,'BBG rates'!$Y$24:$Y$65)</f>
        <v>67.918742488467984</v>
      </c>
      <c r="AK315" s="127">
        <f>locallinterp(MIN(AI315,CAP_CB*12),'BBG rates'!$AA$25:$AA$40,'BBG rates'!$AC$25:$AC$40)</f>
        <v>11</v>
      </c>
      <c r="AL315" s="144">
        <f t="shared" si="92"/>
        <v>20.676186223039558</v>
      </c>
      <c r="AM315" s="142">
        <f>(SUMPRODUCT(AL315:AL$381,G315:G$381)+SUMPRODUCT(AL315:AL$381,H315:H$381))/12</f>
        <v>0</v>
      </c>
    </row>
    <row r="316" spans="1:39" x14ac:dyDescent="0.2">
      <c r="A316" s="7">
        <v>295</v>
      </c>
      <c r="B316" s="7">
        <v>147.5</v>
      </c>
      <c r="C316" s="7">
        <v>73.75</v>
      </c>
      <c r="D316" s="12">
        <f t="shared" si="84"/>
        <v>24.583333333333332</v>
      </c>
      <c r="E316" s="29">
        <f t="shared" si="83"/>
        <v>0</v>
      </c>
      <c r="F316" s="2">
        <f t="shared" si="85"/>
        <v>0</v>
      </c>
      <c r="G316" s="2">
        <f t="shared" si="93"/>
        <v>0</v>
      </c>
      <c r="H316" s="2">
        <f t="shared" si="94"/>
        <v>0</v>
      </c>
      <c r="I316" s="2">
        <f t="shared" si="82"/>
        <v>0</v>
      </c>
      <c r="J316" s="2">
        <f t="shared" si="100"/>
        <v>0</v>
      </c>
      <c r="K316" s="2">
        <f t="shared" si="86"/>
        <v>0</v>
      </c>
      <c r="L316" s="2">
        <f t="shared" si="86"/>
        <v>0</v>
      </c>
      <c r="M316" s="2"/>
      <c r="N316" s="28">
        <f t="shared" si="101"/>
        <v>0</v>
      </c>
      <c r="O316" s="2">
        <f t="shared" si="95"/>
        <v>0</v>
      </c>
      <c r="P316" s="2">
        <f t="shared" si="96"/>
        <v>0</v>
      </c>
      <c r="R316">
        <f t="shared" si="97"/>
        <v>295</v>
      </c>
      <c r="S316" s="89">
        <f t="shared" si="87"/>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8"/>
        <v>0.119601082959786</v>
      </c>
      <c r="Y316" s="66">
        <f t="shared" si="88"/>
        <v>0</v>
      </c>
      <c r="Z316" s="72">
        <f t="shared" si="89"/>
        <v>0</v>
      </c>
      <c r="AA316" s="79">
        <f t="shared" si="90"/>
        <v>0</v>
      </c>
      <c r="AB316" s="81">
        <f t="shared" si="99"/>
        <v>0</v>
      </c>
      <c r="AD316" s="95">
        <f>locallinterp(R316,'BBG rates'!$N$10:$N$369,'BBG rates'!$P$10:$P$369)</f>
        <v>24.672845536429531</v>
      </c>
      <c r="AI316" s="185">
        <f t="shared" si="91"/>
        <v>295</v>
      </c>
      <c r="AJ316" s="127">
        <f>locallinterp(MIN(AI316,CAP_Senior*12),'BBG rates'!$X$24:$X$65,'BBG rates'!$Y$24:$Y$65)</f>
        <v>67.918742488467984</v>
      </c>
      <c r="AK316" s="127">
        <f>locallinterp(MIN(AI316,CAP_CB*12),'BBG rates'!$AA$25:$AA$40,'BBG rates'!$AC$25:$AC$40)</f>
        <v>11</v>
      </c>
      <c r="AL316" s="144">
        <f t="shared" si="92"/>
        <v>20.676186223039558</v>
      </c>
      <c r="AM316" s="142">
        <f>(SUMPRODUCT(AL316:AL$381,G316:G$381)+SUMPRODUCT(AL316:AL$381,H316:H$381))/12</f>
        <v>0</v>
      </c>
    </row>
    <row r="317" spans="1:39" x14ac:dyDescent="0.2">
      <c r="A317" s="7">
        <v>296</v>
      </c>
      <c r="B317" s="7">
        <v>148</v>
      </c>
      <c r="C317" s="7">
        <v>74</v>
      </c>
      <c r="D317" s="12">
        <f t="shared" si="84"/>
        <v>24.666666666666668</v>
      </c>
      <c r="E317" s="29">
        <f t="shared" si="83"/>
        <v>0</v>
      </c>
      <c r="F317" s="2">
        <f t="shared" si="85"/>
        <v>0</v>
      </c>
      <c r="G317" s="2">
        <f t="shared" si="93"/>
        <v>0</v>
      </c>
      <c r="H317" s="2">
        <f t="shared" si="94"/>
        <v>0</v>
      </c>
      <c r="I317" s="2">
        <f t="shared" si="82"/>
        <v>0</v>
      </c>
      <c r="J317" s="2">
        <f t="shared" si="100"/>
        <v>0</v>
      </c>
      <c r="K317" s="2">
        <f t="shared" si="86"/>
        <v>0</v>
      </c>
      <c r="L317" s="2">
        <f t="shared" si="86"/>
        <v>0</v>
      </c>
      <c r="M317" s="2"/>
      <c r="N317" s="28">
        <f t="shared" si="101"/>
        <v>0</v>
      </c>
      <c r="O317" s="2">
        <f t="shared" si="95"/>
        <v>0</v>
      </c>
      <c r="P317" s="2">
        <f t="shared" si="96"/>
        <v>0</v>
      </c>
      <c r="R317">
        <f t="shared" si="97"/>
        <v>296</v>
      </c>
      <c r="S317" s="89">
        <f t="shared" si="87"/>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8"/>
        <v>0.12006723730957347</v>
      </c>
      <c r="Y317" s="66">
        <f t="shared" si="88"/>
        <v>0</v>
      </c>
      <c r="Z317" s="72">
        <f t="shared" si="89"/>
        <v>0</v>
      </c>
      <c r="AA317" s="79">
        <f t="shared" si="90"/>
        <v>0</v>
      </c>
      <c r="AB317" s="81">
        <f t="shared" si="99"/>
        <v>0</v>
      </c>
      <c r="AD317" s="95">
        <f>locallinterp(R317,'BBG rates'!$N$10:$N$369,'BBG rates'!$P$10:$P$369)</f>
        <v>24.753627755835481</v>
      </c>
      <c r="AI317" s="185">
        <f t="shared" si="91"/>
        <v>296</v>
      </c>
      <c r="AJ317" s="127">
        <f>locallinterp(MIN(AI317,CAP_Senior*12),'BBG rates'!$X$24:$X$65,'BBG rates'!$Y$24:$Y$65)</f>
        <v>67.918742488467984</v>
      </c>
      <c r="AK317" s="127">
        <f>locallinterp(MIN(AI317,CAP_CB*12),'BBG rates'!$AA$25:$AA$40,'BBG rates'!$AC$25:$AC$40)</f>
        <v>11</v>
      </c>
      <c r="AL317" s="144">
        <f t="shared" si="92"/>
        <v>20.676186223039558</v>
      </c>
      <c r="AM317" s="142">
        <f>(SUMPRODUCT(AL317:AL$381,G317:G$381)+SUMPRODUCT(AL317:AL$381,H317:H$381))/12</f>
        <v>0</v>
      </c>
    </row>
    <row r="318" spans="1:39" x14ac:dyDescent="0.2">
      <c r="A318" s="7">
        <v>297</v>
      </c>
      <c r="B318" s="7">
        <v>148.5</v>
      </c>
      <c r="C318" s="7">
        <v>74.25</v>
      </c>
      <c r="D318" s="12">
        <f t="shared" si="84"/>
        <v>24.75</v>
      </c>
      <c r="E318" s="29">
        <f t="shared" si="83"/>
        <v>0</v>
      </c>
      <c r="F318" s="2">
        <f t="shared" si="85"/>
        <v>0</v>
      </c>
      <c r="G318" s="2">
        <f t="shared" si="93"/>
        <v>0</v>
      </c>
      <c r="H318" s="2">
        <f t="shared" si="94"/>
        <v>0</v>
      </c>
      <c r="I318" s="2">
        <f t="shared" si="82"/>
        <v>0</v>
      </c>
      <c r="J318" s="2">
        <f t="shared" si="100"/>
        <v>0</v>
      </c>
      <c r="K318" s="2">
        <f t="shared" si="86"/>
        <v>0</v>
      </c>
      <c r="L318" s="2">
        <f t="shared" si="86"/>
        <v>0</v>
      </c>
      <c r="M318" s="2"/>
      <c r="N318" s="28">
        <f t="shared" si="101"/>
        <v>0</v>
      </c>
      <c r="O318" s="2">
        <f t="shared" si="95"/>
        <v>0</v>
      </c>
      <c r="P318" s="2">
        <f t="shared" si="96"/>
        <v>0</v>
      </c>
      <c r="R318">
        <f t="shared" si="97"/>
        <v>297</v>
      </c>
      <c r="S318" s="89">
        <f t="shared" si="87"/>
        <v>0</v>
      </c>
      <c r="T318" s="89">
        <f>IF(AND(S318=0,S317&gt;0),SUM($G318:$H$381),S318)</f>
        <v>0</v>
      </c>
      <c r="U318" s="82">
        <f>SUM(T318:T$381)</f>
        <v>0</v>
      </c>
      <c r="V318" s="68">
        <f>localspline(R318,'BBG rates'!$G$10:$G$27,'BBG rates'!$K$10:$K$27)</f>
        <v>0.96927730771220932</v>
      </c>
      <c r="W318" s="68">
        <f>locallinterp(R318,'BBG rates'!$G$10:$G$27,'BBG rates'!$J$10:$J$27)</f>
        <v>0.1206</v>
      </c>
      <c r="X318" s="56">
        <f t="shared" si="98"/>
        <v>0.12053338966762084</v>
      </c>
      <c r="Y318" s="66">
        <f t="shared" si="88"/>
        <v>0</v>
      </c>
      <c r="Z318" s="72">
        <f t="shared" si="89"/>
        <v>0</v>
      </c>
      <c r="AA318" s="79">
        <f t="shared" si="90"/>
        <v>0</v>
      </c>
      <c r="AB318" s="81">
        <f t="shared" si="99"/>
        <v>0</v>
      </c>
      <c r="AD318" s="95">
        <f>locallinterp(R318,'BBG rates'!$N$10:$N$369,'BBG rates'!$P$10:$P$369)</f>
        <v>24.834400864811499</v>
      </c>
      <c r="AI318" s="185">
        <f t="shared" si="91"/>
        <v>297</v>
      </c>
      <c r="AJ318" s="127">
        <f>locallinterp(MIN(AI318,CAP_Senior*12),'BBG rates'!$X$24:$X$65,'BBG rates'!$Y$24:$Y$65)</f>
        <v>67.918742488467984</v>
      </c>
      <c r="AK318" s="127">
        <f>locallinterp(MIN(AI318,CAP_CB*12),'BBG rates'!$AA$25:$AA$40,'BBG rates'!$AC$25:$AC$40)</f>
        <v>11</v>
      </c>
      <c r="AL318" s="144">
        <f t="shared" si="92"/>
        <v>20.676186223039558</v>
      </c>
      <c r="AM318" s="142">
        <f>(SUMPRODUCT(AL318:AL$381,G318:G$381)+SUMPRODUCT(AL318:AL$381,H318:H$381))/12</f>
        <v>0</v>
      </c>
    </row>
    <row r="319" spans="1:39" x14ac:dyDescent="0.2">
      <c r="A319" s="7">
        <v>298</v>
      </c>
      <c r="B319" s="7">
        <v>149</v>
      </c>
      <c r="C319" s="7">
        <v>74.5</v>
      </c>
      <c r="D319" s="12">
        <f t="shared" si="84"/>
        <v>24.833333333333332</v>
      </c>
      <c r="E319" s="29">
        <f t="shared" si="83"/>
        <v>0</v>
      </c>
      <c r="F319" s="2">
        <f t="shared" si="85"/>
        <v>0</v>
      </c>
      <c r="G319" s="2">
        <f t="shared" si="93"/>
        <v>0</v>
      </c>
      <c r="H319" s="2">
        <f t="shared" si="94"/>
        <v>0</v>
      </c>
      <c r="I319" s="2">
        <f t="shared" si="82"/>
        <v>0</v>
      </c>
      <c r="J319" s="2">
        <f t="shared" si="100"/>
        <v>0</v>
      </c>
      <c r="K319" s="2">
        <f t="shared" si="86"/>
        <v>0</v>
      </c>
      <c r="L319" s="2">
        <f t="shared" si="86"/>
        <v>0</v>
      </c>
      <c r="M319" s="2"/>
      <c r="N319" s="28">
        <f t="shared" si="101"/>
        <v>0</v>
      </c>
      <c r="O319" s="2">
        <f t="shared" si="95"/>
        <v>0</v>
      </c>
      <c r="P319" s="2">
        <f t="shared" si="96"/>
        <v>0</v>
      </c>
      <c r="R319">
        <f t="shared" si="97"/>
        <v>298</v>
      </c>
      <c r="S319" s="89">
        <f t="shared" si="87"/>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8"/>
        <v>0.1209995400339281</v>
      </c>
      <c r="Y319" s="66">
        <f t="shared" si="88"/>
        <v>0</v>
      </c>
      <c r="Z319" s="72">
        <f t="shared" si="89"/>
        <v>0</v>
      </c>
      <c r="AA319" s="79">
        <f t="shared" si="90"/>
        <v>0</v>
      </c>
      <c r="AB319" s="81">
        <f t="shared" si="99"/>
        <v>0</v>
      </c>
      <c r="AD319" s="95">
        <f>locallinterp(R319,'BBG rates'!$N$10:$N$369,'BBG rates'!$P$10:$P$369)</f>
        <v>24.91516518477151</v>
      </c>
      <c r="AI319" s="185">
        <f t="shared" si="91"/>
        <v>298</v>
      </c>
      <c r="AJ319" s="127">
        <f>locallinterp(MIN(AI319,CAP_Senior*12),'BBG rates'!$X$24:$X$65,'BBG rates'!$Y$24:$Y$65)</f>
        <v>67.918742488467984</v>
      </c>
      <c r="AK319" s="127">
        <f>locallinterp(MIN(AI319,CAP_CB*12),'BBG rates'!$AA$25:$AA$40,'BBG rates'!$AC$25:$AC$40)</f>
        <v>11</v>
      </c>
      <c r="AL319" s="144">
        <f t="shared" si="92"/>
        <v>20.676186223039558</v>
      </c>
      <c r="AM319" s="142">
        <f>(SUMPRODUCT(AL319:AL$381,G319:G$381)+SUMPRODUCT(AL319:AL$381,H319:H$381))/12</f>
        <v>0</v>
      </c>
    </row>
    <row r="320" spans="1:39" x14ac:dyDescent="0.2">
      <c r="A320" s="7">
        <v>299</v>
      </c>
      <c r="B320" s="7">
        <v>149.5</v>
      </c>
      <c r="C320" s="7">
        <v>74.75</v>
      </c>
      <c r="D320" s="12">
        <f t="shared" si="84"/>
        <v>24.916666666666668</v>
      </c>
      <c r="E320" s="29">
        <f t="shared" si="83"/>
        <v>0</v>
      </c>
      <c r="F320" s="2">
        <f t="shared" si="85"/>
        <v>0</v>
      </c>
      <c r="G320" s="2">
        <f t="shared" si="93"/>
        <v>0</v>
      </c>
      <c r="H320" s="2">
        <f t="shared" si="94"/>
        <v>0</v>
      </c>
      <c r="I320" s="2">
        <f t="shared" si="82"/>
        <v>0</v>
      </c>
      <c r="J320" s="2">
        <f t="shared" si="100"/>
        <v>0</v>
      </c>
      <c r="K320" s="2">
        <f t="shared" si="86"/>
        <v>0</v>
      </c>
      <c r="L320" s="2">
        <f t="shared" si="86"/>
        <v>0</v>
      </c>
      <c r="M320" s="2"/>
      <c r="N320" s="28">
        <f t="shared" si="101"/>
        <v>0</v>
      </c>
      <c r="O320" s="2">
        <f t="shared" si="95"/>
        <v>0</v>
      </c>
      <c r="P320" s="2">
        <f t="shared" si="96"/>
        <v>0</v>
      </c>
      <c r="R320">
        <f t="shared" si="97"/>
        <v>299</v>
      </c>
      <c r="S320" s="89">
        <f t="shared" si="87"/>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8"/>
        <v>0.12146568840876171</v>
      </c>
      <c r="Y320" s="66">
        <f t="shared" si="88"/>
        <v>0</v>
      </c>
      <c r="Z320" s="72">
        <f t="shared" si="89"/>
        <v>0</v>
      </c>
      <c r="AA320" s="79">
        <f t="shared" si="90"/>
        <v>0</v>
      </c>
      <c r="AB320" s="81">
        <f t="shared" si="99"/>
        <v>0</v>
      </c>
      <c r="AD320" s="95">
        <f>locallinterp(R320,'BBG rates'!$N$10:$N$369,'BBG rates'!$P$10:$P$369)</f>
        <v>24.995921038688081</v>
      </c>
      <c r="AI320" s="185">
        <f t="shared" si="91"/>
        <v>299</v>
      </c>
      <c r="AJ320" s="127">
        <f>locallinterp(MIN(AI320,CAP_Senior*12),'BBG rates'!$X$24:$X$65,'BBG rates'!$Y$24:$Y$65)</f>
        <v>67.918742488467984</v>
      </c>
      <c r="AK320" s="127">
        <f>locallinterp(MIN(AI320,CAP_CB*12),'BBG rates'!$AA$25:$AA$40,'BBG rates'!$AC$25:$AC$40)</f>
        <v>11</v>
      </c>
      <c r="AL320" s="144">
        <f t="shared" si="92"/>
        <v>20.676186223039558</v>
      </c>
      <c r="AM320" s="142">
        <f>(SUMPRODUCT(AL320:AL$381,G320:G$381)+SUMPRODUCT(AL320:AL$381,H320:H$381))/12</f>
        <v>0</v>
      </c>
    </row>
    <row r="321" spans="1:39" x14ac:dyDescent="0.2">
      <c r="A321" s="7">
        <v>300</v>
      </c>
      <c r="B321" s="7">
        <v>150</v>
      </c>
      <c r="C321" s="7">
        <v>75</v>
      </c>
      <c r="D321" s="12">
        <f t="shared" si="84"/>
        <v>25</v>
      </c>
      <c r="E321" s="29">
        <f t="shared" si="83"/>
        <v>0</v>
      </c>
      <c r="F321" s="2">
        <f t="shared" si="85"/>
        <v>0</v>
      </c>
      <c r="G321" s="2">
        <f t="shared" si="93"/>
        <v>0</v>
      </c>
      <c r="H321" s="2">
        <f t="shared" si="94"/>
        <v>0</v>
      </c>
      <c r="I321" s="2">
        <f t="shared" si="82"/>
        <v>0</v>
      </c>
      <c r="J321" s="2">
        <f t="shared" si="100"/>
        <v>0</v>
      </c>
      <c r="K321" s="2">
        <f t="shared" si="86"/>
        <v>0</v>
      </c>
      <c r="L321" s="2">
        <f t="shared" si="86"/>
        <v>0</v>
      </c>
      <c r="M321" s="2"/>
      <c r="N321" s="28">
        <f t="shared" si="101"/>
        <v>0</v>
      </c>
      <c r="O321" s="2">
        <f t="shared" si="95"/>
        <v>0</v>
      </c>
      <c r="P321" s="2">
        <f t="shared" si="96"/>
        <v>0</v>
      </c>
      <c r="R321">
        <f t="shared" si="97"/>
        <v>300</v>
      </c>
      <c r="S321" s="89">
        <f t="shared" si="87"/>
        <v>0</v>
      </c>
      <c r="T321" s="89">
        <f>IF(AND(S321=0,S320&gt;0),SUM($G321:$H$381),S321)</f>
        <v>0</v>
      </c>
      <c r="U321" s="82">
        <f>SUM(T321:T$381)</f>
        <v>0</v>
      </c>
      <c r="V321" s="68">
        <f>localspline(R321,'BBG rates'!$G$10:$G$27,'BBG rates'!$K$10:$K$27)</f>
        <v>0.96897256374359131</v>
      </c>
      <c r="W321" s="68">
        <f>locallinterp(R321,'BBG rates'!$G$10:$G$27,'BBG rates'!$J$10:$J$27)</f>
        <v>0.122</v>
      </c>
      <c r="X321" s="56">
        <f t="shared" si="98"/>
        <v>0.12193183479185521</v>
      </c>
      <c r="Y321" s="66">
        <f t="shared" si="88"/>
        <v>0</v>
      </c>
      <c r="Z321" s="72">
        <f t="shared" si="89"/>
        <v>0</v>
      </c>
      <c r="AA321" s="79">
        <f t="shared" si="90"/>
        <v>0</v>
      </c>
      <c r="AB321" s="81">
        <f t="shared" si="99"/>
        <v>0</v>
      </c>
      <c r="AD321" s="95">
        <f>locallinterp(R321,'BBG rates'!$N$10:$N$369,'BBG rates'!$P$10:$P$369)</f>
        <v>25.076668752333379</v>
      </c>
      <c r="AI321" s="185">
        <f t="shared" si="91"/>
        <v>300</v>
      </c>
      <c r="AJ321" s="127">
        <f>locallinterp(MIN(AI321,CAP_Senior*12),'BBG rates'!$X$24:$X$65,'BBG rates'!$Y$24:$Y$65)</f>
        <v>67.918742488467984</v>
      </c>
      <c r="AK321" s="127">
        <f>locallinterp(MIN(AI321,CAP_CB*12),'BBG rates'!$AA$25:$AA$40,'BBG rates'!$AC$25:$AC$40)</f>
        <v>11</v>
      </c>
      <c r="AL321" s="144">
        <f t="shared" si="92"/>
        <v>20.676186223039558</v>
      </c>
      <c r="AM321" s="142">
        <f>(SUMPRODUCT(AL321:AL$381,G321:G$381)+SUMPRODUCT(AL321:AL$381,H321:H$381))/12</f>
        <v>0</v>
      </c>
    </row>
    <row r="322" spans="1:39" x14ac:dyDescent="0.2">
      <c r="A322" s="7">
        <v>301</v>
      </c>
      <c r="B322" s="7">
        <v>150.5</v>
      </c>
      <c r="C322" s="7">
        <v>75.25</v>
      </c>
      <c r="D322" s="12">
        <f t="shared" si="84"/>
        <v>25.083333333333332</v>
      </c>
      <c r="E322" s="29">
        <f t="shared" si="83"/>
        <v>0</v>
      </c>
      <c r="F322" s="2">
        <f t="shared" si="85"/>
        <v>0</v>
      </c>
      <c r="G322" s="2">
        <f t="shared" si="93"/>
        <v>0</v>
      </c>
      <c r="H322" s="2">
        <f t="shared" si="94"/>
        <v>0</v>
      </c>
      <c r="I322" s="2">
        <f t="shared" si="82"/>
        <v>0</v>
      </c>
      <c r="J322" s="2">
        <f t="shared" si="100"/>
        <v>0</v>
      </c>
      <c r="K322" s="2">
        <f t="shared" si="86"/>
        <v>0</v>
      </c>
      <c r="L322" s="2">
        <f t="shared" si="86"/>
        <v>0</v>
      </c>
      <c r="M322" s="2"/>
      <c r="N322" s="28">
        <f t="shared" si="101"/>
        <v>0</v>
      </c>
      <c r="O322" s="2">
        <f t="shared" si="95"/>
        <v>0</v>
      </c>
      <c r="P322" s="2">
        <f t="shared" si="96"/>
        <v>0</v>
      </c>
      <c r="R322">
        <f t="shared" si="97"/>
        <v>301</v>
      </c>
      <c r="S322" s="89">
        <f t="shared" si="87"/>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8"/>
        <v>0.12165880643779658</v>
      </c>
      <c r="Y322" s="66">
        <f t="shared" si="88"/>
        <v>0</v>
      </c>
      <c r="Z322" s="72">
        <f t="shared" si="89"/>
        <v>0</v>
      </c>
      <c r="AA322" s="79">
        <f t="shared" si="90"/>
        <v>0</v>
      </c>
      <c r="AB322" s="81">
        <f t="shared" si="99"/>
        <v>0</v>
      </c>
      <c r="AD322" s="95">
        <f>locallinterp(R322,'BBG rates'!$N$10:$N$369,'BBG rates'!$P$10:$P$369)</f>
        <v>25.157408654571356</v>
      </c>
      <c r="AI322" s="185">
        <f t="shared" si="91"/>
        <v>301</v>
      </c>
      <c r="AJ322" s="127">
        <f>locallinterp(MIN(AI322,CAP_Senior*12),'BBG rates'!$X$24:$X$65,'BBG rates'!$Y$24:$Y$65)</f>
        <v>67.918742488467984</v>
      </c>
      <c r="AK322" s="127">
        <f>locallinterp(MIN(AI322,CAP_CB*12),'BBG rates'!$AA$25:$AA$40,'BBG rates'!$AC$25:$AC$40)</f>
        <v>11</v>
      </c>
      <c r="AL322" s="144">
        <f t="shared" si="92"/>
        <v>20.676186223039558</v>
      </c>
      <c r="AM322" s="142">
        <f>(SUMPRODUCT(AL322:AL$381,G322:G$381)+SUMPRODUCT(AL322:AL$381,H322:H$381))/12</f>
        <v>0</v>
      </c>
    </row>
    <row r="323" spans="1:39" x14ac:dyDescent="0.2">
      <c r="A323" s="7">
        <v>302</v>
      </c>
      <c r="B323" s="7">
        <v>151</v>
      </c>
      <c r="C323" s="7">
        <v>75.5</v>
      </c>
      <c r="D323" s="12">
        <f t="shared" si="84"/>
        <v>25.166666666666668</v>
      </c>
      <c r="E323" s="29">
        <f t="shared" si="83"/>
        <v>0</v>
      </c>
      <c r="F323" s="2">
        <f t="shared" si="85"/>
        <v>0</v>
      </c>
      <c r="G323" s="2">
        <f t="shared" si="93"/>
        <v>0</v>
      </c>
      <c r="H323" s="2">
        <f t="shared" si="94"/>
        <v>0</v>
      </c>
      <c r="I323" s="2">
        <f t="shared" si="82"/>
        <v>0</v>
      </c>
      <c r="J323" s="2">
        <f t="shared" si="100"/>
        <v>0</v>
      </c>
      <c r="K323" s="2">
        <f t="shared" si="86"/>
        <v>0</v>
      </c>
      <c r="L323" s="2">
        <f t="shared" si="86"/>
        <v>0</v>
      </c>
      <c r="M323" s="2"/>
      <c r="N323" s="28">
        <f t="shared" si="101"/>
        <v>0</v>
      </c>
      <c r="O323" s="2">
        <f t="shared" si="95"/>
        <v>0</v>
      </c>
      <c r="P323" s="2">
        <f t="shared" si="96"/>
        <v>0</v>
      </c>
      <c r="R323">
        <f t="shared" si="97"/>
        <v>302</v>
      </c>
      <c r="S323" s="89">
        <f t="shared" si="87"/>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8"/>
        <v>0.12138577740028467</v>
      </c>
      <c r="Y323" s="66">
        <f t="shared" si="88"/>
        <v>0</v>
      </c>
      <c r="Z323" s="72">
        <f t="shared" si="89"/>
        <v>0</v>
      </c>
      <c r="AA323" s="79">
        <f t="shared" si="90"/>
        <v>0</v>
      </c>
      <c r="AB323" s="81">
        <f t="shared" si="99"/>
        <v>0</v>
      </c>
      <c r="AD323" s="95">
        <f>locallinterp(R323,'BBG rates'!$N$10:$N$369,'BBG rates'!$P$10:$P$369)</f>
        <v>25.238141063203688</v>
      </c>
      <c r="AI323" s="185">
        <f t="shared" si="91"/>
        <v>302</v>
      </c>
      <c r="AJ323" s="127">
        <f>locallinterp(MIN(AI323,CAP_Senior*12),'BBG rates'!$X$24:$X$65,'BBG rates'!$Y$24:$Y$65)</f>
        <v>67.918742488467984</v>
      </c>
      <c r="AK323" s="127">
        <f>locallinterp(MIN(AI323,CAP_CB*12),'BBG rates'!$AA$25:$AA$40,'BBG rates'!$AC$25:$AC$40)</f>
        <v>11</v>
      </c>
      <c r="AL323" s="144">
        <f t="shared" si="92"/>
        <v>20.676186223039558</v>
      </c>
      <c r="AM323" s="142">
        <f>(SUMPRODUCT(AL323:AL$381,G323:G$381)+SUMPRODUCT(AL323:AL$381,H323:H$381))/12</f>
        <v>0</v>
      </c>
    </row>
    <row r="324" spans="1:39" x14ac:dyDescent="0.2">
      <c r="A324" s="7">
        <v>303</v>
      </c>
      <c r="B324" s="7">
        <v>151.5</v>
      </c>
      <c r="C324" s="7">
        <v>75.75</v>
      </c>
      <c r="D324" s="12">
        <f t="shared" si="84"/>
        <v>25.25</v>
      </c>
      <c r="E324" s="29">
        <f t="shared" si="83"/>
        <v>0</v>
      </c>
      <c r="F324" s="2">
        <f t="shared" si="85"/>
        <v>0</v>
      </c>
      <c r="G324" s="2">
        <f t="shared" si="93"/>
        <v>0</v>
      </c>
      <c r="H324" s="2">
        <f t="shared" si="94"/>
        <v>0</v>
      </c>
      <c r="I324" s="2">
        <f t="shared" si="82"/>
        <v>0</v>
      </c>
      <c r="J324" s="2">
        <f t="shared" si="100"/>
        <v>0</v>
      </c>
      <c r="K324" s="2">
        <f t="shared" si="86"/>
        <v>0</v>
      </c>
      <c r="L324" s="2">
        <f t="shared" si="86"/>
        <v>0</v>
      </c>
      <c r="M324" s="2"/>
      <c r="N324" s="28">
        <f t="shared" si="101"/>
        <v>0</v>
      </c>
      <c r="O324" s="2">
        <f t="shared" si="95"/>
        <v>0</v>
      </c>
      <c r="P324" s="2">
        <f t="shared" si="96"/>
        <v>0</v>
      </c>
      <c r="R324">
        <f t="shared" si="97"/>
        <v>303</v>
      </c>
      <c r="S324" s="89">
        <f t="shared" si="87"/>
        <v>0</v>
      </c>
      <c r="T324" s="89">
        <f>IF(AND(S324=0,S323&gt;0),SUM($G324:$H$381),S324)</f>
        <v>0</v>
      </c>
      <c r="U324" s="82">
        <f>SUM(T324:T$381)</f>
        <v>0</v>
      </c>
      <c r="V324" s="68">
        <f>localspline(R324,'BBG rates'!$G$10:$G$27,'BBG rates'!$K$10:$K$27)</f>
        <v>0.96870284801908968</v>
      </c>
      <c r="W324" s="68">
        <f>locallinterp(R324,'BBG rates'!$G$10:$G$27,'BBG rates'!$J$10:$J$27)</f>
        <v>0.12118</v>
      </c>
      <c r="X324" s="56">
        <f t="shared" si="98"/>
        <v>0.12111274767958591</v>
      </c>
      <c r="Y324" s="66">
        <f t="shared" si="88"/>
        <v>0</v>
      </c>
      <c r="Z324" s="72">
        <f t="shared" si="89"/>
        <v>0</v>
      </c>
      <c r="AA324" s="79">
        <f t="shared" si="90"/>
        <v>0</v>
      </c>
      <c r="AB324" s="81">
        <f t="shared" si="99"/>
        <v>0</v>
      </c>
      <c r="AD324" s="95">
        <f>locallinterp(R324,'BBG rates'!$N$10:$N$369,'BBG rates'!$P$10:$P$369)</f>
        <v>25.318866300538613</v>
      </c>
      <c r="AI324" s="185">
        <f t="shared" si="91"/>
        <v>303</v>
      </c>
      <c r="AJ324" s="127">
        <f>locallinterp(MIN(AI324,CAP_Senior*12),'BBG rates'!$X$24:$X$65,'BBG rates'!$Y$24:$Y$65)</f>
        <v>67.918742488467984</v>
      </c>
      <c r="AK324" s="127">
        <f>locallinterp(MIN(AI324,CAP_CB*12),'BBG rates'!$AA$25:$AA$40,'BBG rates'!$AC$25:$AC$40)</f>
        <v>11</v>
      </c>
      <c r="AL324" s="144">
        <f t="shared" si="92"/>
        <v>20.676186223039558</v>
      </c>
      <c r="AM324" s="142">
        <f>(SUMPRODUCT(AL324:AL$381,G324:G$381)+SUMPRODUCT(AL324:AL$381,H324:H$381))/12</f>
        <v>0</v>
      </c>
    </row>
    <row r="325" spans="1:39" x14ac:dyDescent="0.2">
      <c r="A325" s="7">
        <v>304</v>
      </c>
      <c r="B325" s="7">
        <v>152</v>
      </c>
      <c r="C325" s="7">
        <v>76</v>
      </c>
      <c r="D325" s="12">
        <f t="shared" si="84"/>
        <v>25.333333333333332</v>
      </c>
      <c r="E325" s="29">
        <f t="shared" si="83"/>
        <v>0</v>
      </c>
      <c r="F325" s="2">
        <f t="shared" si="85"/>
        <v>0</v>
      </c>
      <c r="G325" s="2">
        <f t="shared" si="93"/>
        <v>0</v>
      </c>
      <c r="H325" s="2">
        <f t="shared" si="94"/>
        <v>0</v>
      </c>
      <c r="I325" s="2">
        <f t="shared" si="82"/>
        <v>0</v>
      </c>
      <c r="J325" s="2">
        <f t="shared" si="100"/>
        <v>0</v>
      </c>
      <c r="K325" s="2">
        <f t="shared" si="86"/>
        <v>0</v>
      </c>
      <c r="L325" s="2">
        <f t="shared" si="86"/>
        <v>0</v>
      </c>
      <c r="M325" s="2"/>
      <c r="N325" s="28">
        <f t="shared" si="101"/>
        <v>0</v>
      </c>
      <c r="O325" s="2">
        <f t="shared" si="95"/>
        <v>0</v>
      </c>
      <c r="P325" s="2">
        <f t="shared" si="96"/>
        <v>0</v>
      </c>
      <c r="R325">
        <f t="shared" si="97"/>
        <v>304</v>
      </c>
      <c r="S325" s="89">
        <f t="shared" si="87"/>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8"/>
        <v>0.12083971727570031</v>
      </c>
      <c r="Y325" s="66">
        <f t="shared" si="88"/>
        <v>0</v>
      </c>
      <c r="Z325" s="72">
        <f t="shared" si="89"/>
        <v>0</v>
      </c>
      <c r="AA325" s="79">
        <f t="shared" si="90"/>
        <v>0</v>
      </c>
      <c r="AB325" s="81">
        <f t="shared" si="99"/>
        <v>0</v>
      </c>
      <c r="AD325" s="95">
        <f>locallinterp(R325,'BBG rates'!$N$10:$N$369,'BBG rates'!$P$10:$P$369)</f>
        <v>25.399584678423988</v>
      </c>
      <c r="AI325" s="185">
        <f t="shared" si="91"/>
        <v>304</v>
      </c>
      <c r="AJ325" s="127">
        <f>locallinterp(MIN(AI325,CAP_Senior*12),'BBG rates'!$X$24:$X$65,'BBG rates'!$Y$24:$Y$65)</f>
        <v>67.918742488467984</v>
      </c>
      <c r="AK325" s="127">
        <f>locallinterp(MIN(AI325,CAP_CB*12),'BBG rates'!$AA$25:$AA$40,'BBG rates'!$AC$25:$AC$40)</f>
        <v>11</v>
      </c>
      <c r="AL325" s="144">
        <f t="shared" si="92"/>
        <v>20.676186223039558</v>
      </c>
      <c r="AM325" s="142">
        <f>(SUMPRODUCT(AL325:AL$381,G325:G$381)+SUMPRODUCT(AL325:AL$381,H325:H$381))/12</f>
        <v>0</v>
      </c>
    </row>
    <row r="326" spans="1:39" x14ac:dyDescent="0.2">
      <c r="A326" s="7">
        <v>305</v>
      </c>
      <c r="B326" s="7">
        <v>152.5</v>
      </c>
      <c r="C326" s="7">
        <v>76.25</v>
      </c>
      <c r="D326" s="12">
        <f t="shared" si="84"/>
        <v>25.416666666666668</v>
      </c>
      <c r="E326" s="29">
        <f t="shared" si="83"/>
        <v>0</v>
      </c>
      <c r="F326" s="2">
        <f t="shared" si="85"/>
        <v>0</v>
      </c>
      <c r="G326" s="2">
        <f t="shared" si="93"/>
        <v>0</v>
      </c>
      <c r="H326" s="2">
        <f t="shared" si="94"/>
        <v>0</v>
      </c>
      <c r="I326" s="2">
        <f t="shared" si="82"/>
        <v>0</v>
      </c>
      <c r="J326" s="2">
        <f t="shared" si="100"/>
        <v>0</v>
      </c>
      <c r="K326" s="2">
        <f t="shared" si="86"/>
        <v>0</v>
      </c>
      <c r="L326" s="2">
        <f t="shared" si="86"/>
        <v>0</v>
      </c>
      <c r="M326" s="2"/>
      <c r="N326" s="28">
        <f t="shared" si="101"/>
        <v>0</v>
      </c>
      <c r="O326" s="2">
        <f t="shared" si="95"/>
        <v>0</v>
      </c>
      <c r="P326" s="2">
        <f t="shared" si="96"/>
        <v>0</v>
      </c>
      <c r="R326">
        <f t="shared" si="97"/>
        <v>305</v>
      </c>
      <c r="S326" s="89">
        <f t="shared" si="87"/>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8"/>
        <v>0.12056668618836142</v>
      </c>
      <c r="Y326" s="66">
        <f t="shared" si="88"/>
        <v>0</v>
      </c>
      <c r="Z326" s="72">
        <f t="shared" si="89"/>
        <v>0</v>
      </c>
      <c r="AA326" s="79">
        <f t="shared" si="90"/>
        <v>0</v>
      </c>
      <c r="AB326" s="81">
        <f t="shared" si="99"/>
        <v>0</v>
      </c>
      <c r="AD326" s="95">
        <f>locallinterp(R326,'BBG rates'!$N$10:$N$369,'BBG rates'!$P$10:$P$369)</f>
        <v>25.480296498269613</v>
      </c>
      <c r="AI326" s="185">
        <f t="shared" si="91"/>
        <v>305</v>
      </c>
      <c r="AJ326" s="127">
        <f>locallinterp(MIN(AI326,CAP_Senior*12),'BBG rates'!$X$24:$X$65,'BBG rates'!$Y$24:$Y$65)</f>
        <v>67.918742488467984</v>
      </c>
      <c r="AK326" s="127">
        <f>locallinterp(MIN(AI326,CAP_CB*12),'BBG rates'!$AA$25:$AA$40,'BBG rates'!$AC$25:$AC$40)</f>
        <v>11</v>
      </c>
      <c r="AL326" s="144">
        <f t="shared" si="92"/>
        <v>20.676186223039558</v>
      </c>
      <c r="AM326" s="142">
        <f>(SUMPRODUCT(AL326:AL$381,G326:G$381)+SUMPRODUCT(AL326:AL$381,H326:H$381))/12</f>
        <v>0</v>
      </c>
    </row>
    <row r="327" spans="1:39" x14ac:dyDescent="0.2">
      <c r="A327" s="7">
        <v>306</v>
      </c>
      <c r="B327" s="7">
        <v>153</v>
      </c>
      <c r="C327" s="7">
        <v>76.5</v>
      </c>
      <c r="D327" s="12">
        <f t="shared" si="84"/>
        <v>25.5</v>
      </c>
      <c r="E327" s="29">
        <f t="shared" si="83"/>
        <v>0</v>
      </c>
      <c r="F327" s="2">
        <f t="shared" si="85"/>
        <v>0</v>
      </c>
      <c r="G327" s="2">
        <f t="shared" si="93"/>
        <v>0</v>
      </c>
      <c r="H327" s="2">
        <f t="shared" si="94"/>
        <v>0</v>
      </c>
      <c r="I327" s="2">
        <f t="shared" si="82"/>
        <v>0</v>
      </c>
      <c r="J327" s="2">
        <f t="shared" si="100"/>
        <v>0</v>
      </c>
      <c r="K327" s="2">
        <f t="shared" si="86"/>
        <v>0</v>
      </c>
      <c r="L327" s="2">
        <f t="shared" si="86"/>
        <v>0</v>
      </c>
      <c r="M327" s="2"/>
      <c r="N327" s="28">
        <f t="shared" si="101"/>
        <v>0</v>
      </c>
      <c r="O327" s="2">
        <f t="shared" si="95"/>
        <v>0</v>
      </c>
      <c r="P327" s="2">
        <f t="shared" si="96"/>
        <v>0</v>
      </c>
      <c r="R327">
        <f t="shared" si="97"/>
        <v>306</v>
      </c>
      <c r="S327" s="89">
        <f t="shared" si="87"/>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8"/>
        <v>0.12029365441810214</v>
      </c>
      <c r="Y327" s="66">
        <f t="shared" si="88"/>
        <v>0</v>
      </c>
      <c r="Z327" s="72">
        <f t="shared" si="89"/>
        <v>0</v>
      </c>
      <c r="AA327" s="79">
        <f t="shared" si="90"/>
        <v>0</v>
      </c>
      <c r="AB327" s="81">
        <f t="shared" si="99"/>
        <v>0</v>
      </c>
      <c r="AD327" s="95">
        <f>locallinterp(R327,'BBG rates'!$N$10:$N$369,'BBG rates'!$P$10:$P$369)</f>
        <v>25.561002060964537</v>
      </c>
      <c r="AI327" s="185">
        <f t="shared" si="91"/>
        <v>306</v>
      </c>
      <c r="AJ327" s="127">
        <f>locallinterp(MIN(AI327,CAP_Senior*12),'BBG rates'!$X$24:$X$65,'BBG rates'!$Y$24:$Y$65)</f>
        <v>67.918742488467984</v>
      </c>
      <c r="AK327" s="127">
        <f>locallinterp(MIN(AI327,CAP_CB*12),'BBG rates'!$AA$25:$AA$40,'BBG rates'!$AC$25:$AC$40)</f>
        <v>11</v>
      </c>
      <c r="AL327" s="144">
        <f t="shared" si="92"/>
        <v>20.676186223039558</v>
      </c>
      <c r="AM327" s="142">
        <f>(SUMPRODUCT(AL327:AL$381,G327:G$381)+SUMPRODUCT(AL327:AL$381,H327:H$381))/12</f>
        <v>0</v>
      </c>
    </row>
    <row r="328" spans="1:39" x14ac:dyDescent="0.2">
      <c r="A328" s="7">
        <v>307</v>
      </c>
      <c r="B328" s="7">
        <v>153.5</v>
      </c>
      <c r="C328" s="7">
        <v>76.75</v>
      </c>
      <c r="D328" s="12">
        <f t="shared" si="84"/>
        <v>25.583333333333332</v>
      </c>
      <c r="E328" s="29">
        <f t="shared" si="83"/>
        <v>0</v>
      </c>
      <c r="F328" s="2">
        <f t="shared" si="85"/>
        <v>0</v>
      </c>
      <c r="G328" s="2">
        <f t="shared" si="93"/>
        <v>0</v>
      </c>
      <c r="H328" s="2">
        <f t="shared" si="94"/>
        <v>0</v>
      </c>
      <c r="I328" s="2">
        <f t="shared" si="82"/>
        <v>0</v>
      </c>
      <c r="J328" s="2">
        <f t="shared" si="100"/>
        <v>0</v>
      </c>
      <c r="K328" s="2">
        <f t="shared" si="86"/>
        <v>0</v>
      </c>
      <c r="L328" s="2">
        <f t="shared" si="86"/>
        <v>0</v>
      </c>
      <c r="M328" s="2"/>
      <c r="N328" s="28">
        <f t="shared" si="101"/>
        <v>0</v>
      </c>
      <c r="O328" s="2">
        <f t="shared" si="95"/>
        <v>0</v>
      </c>
      <c r="P328" s="2">
        <f t="shared" si="96"/>
        <v>0</v>
      </c>
      <c r="R328">
        <f t="shared" si="97"/>
        <v>307</v>
      </c>
      <c r="S328" s="89">
        <f t="shared" si="87"/>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8"/>
        <v>0.12002062196438956</v>
      </c>
      <c r="Y328" s="66">
        <f t="shared" si="88"/>
        <v>0</v>
      </c>
      <c r="Z328" s="72">
        <f t="shared" si="89"/>
        <v>0</v>
      </c>
      <c r="AA328" s="79">
        <f t="shared" si="90"/>
        <v>0</v>
      </c>
      <c r="AB328" s="81">
        <f t="shared" si="99"/>
        <v>0</v>
      </c>
      <c r="AD328" s="95">
        <f>locallinterp(R328,'BBG rates'!$N$10:$N$369,'BBG rates'!$P$10:$P$369)</f>
        <v>25.64170166692848</v>
      </c>
      <c r="AI328" s="185">
        <f t="shared" si="91"/>
        <v>307</v>
      </c>
      <c r="AJ328" s="127">
        <f>locallinterp(MIN(AI328,CAP_Senior*12),'BBG rates'!$X$24:$X$65,'BBG rates'!$Y$24:$Y$65)</f>
        <v>67.918742488467984</v>
      </c>
      <c r="AK328" s="127">
        <f>locallinterp(MIN(AI328,CAP_CB*12),'BBG rates'!$AA$25:$AA$40,'BBG rates'!$AC$25:$AC$40)</f>
        <v>11</v>
      </c>
      <c r="AL328" s="144">
        <f t="shared" si="92"/>
        <v>20.676186223039558</v>
      </c>
      <c r="AM328" s="142">
        <f>(SUMPRODUCT(AL328:AL$381,G328:G$381)+SUMPRODUCT(AL328:AL$381,H328:H$381))/12</f>
        <v>0</v>
      </c>
    </row>
    <row r="329" spans="1:39" x14ac:dyDescent="0.2">
      <c r="A329" s="7">
        <v>308</v>
      </c>
      <c r="B329" s="7">
        <v>154</v>
      </c>
      <c r="C329" s="7">
        <v>77</v>
      </c>
      <c r="D329" s="12">
        <f t="shared" si="84"/>
        <v>25.666666666666668</v>
      </c>
      <c r="E329" s="29">
        <f t="shared" si="83"/>
        <v>0</v>
      </c>
      <c r="F329" s="2">
        <f t="shared" si="85"/>
        <v>0</v>
      </c>
      <c r="G329" s="2">
        <f t="shared" si="93"/>
        <v>0</v>
      </c>
      <c r="H329" s="2">
        <f t="shared" si="94"/>
        <v>0</v>
      </c>
      <c r="I329" s="2">
        <f t="shared" si="82"/>
        <v>0</v>
      </c>
      <c r="J329" s="2">
        <f t="shared" si="100"/>
        <v>0</v>
      </c>
      <c r="K329" s="2">
        <f t="shared" si="86"/>
        <v>0</v>
      </c>
      <c r="L329" s="2">
        <f t="shared" si="86"/>
        <v>0</v>
      </c>
      <c r="M329" s="2"/>
      <c r="N329" s="28">
        <f t="shared" si="101"/>
        <v>0</v>
      </c>
      <c r="O329" s="2">
        <f t="shared" si="95"/>
        <v>0</v>
      </c>
      <c r="P329" s="2">
        <f t="shared" si="96"/>
        <v>0</v>
      </c>
      <c r="R329">
        <f t="shared" si="97"/>
        <v>308</v>
      </c>
      <c r="S329" s="89">
        <f t="shared" si="87"/>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8"/>
        <v>0.11974758882722369</v>
      </c>
      <c r="Y329" s="66">
        <f t="shared" si="88"/>
        <v>0</v>
      </c>
      <c r="Z329" s="72">
        <f t="shared" si="89"/>
        <v>0</v>
      </c>
      <c r="AA329" s="79">
        <f t="shared" si="90"/>
        <v>0</v>
      </c>
      <c r="AB329" s="81">
        <f t="shared" si="99"/>
        <v>0</v>
      </c>
      <c r="AD329" s="95">
        <f>locallinterp(R329,'BBG rates'!$N$10:$N$369,'BBG rates'!$P$10:$P$369)</f>
        <v>25.722395606125243</v>
      </c>
      <c r="AI329" s="185">
        <f t="shared" si="91"/>
        <v>308</v>
      </c>
      <c r="AJ329" s="127">
        <f>locallinterp(MIN(AI329,CAP_Senior*12),'BBG rates'!$X$24:$X$65,'BBG rates'!$Y$24:$Y$65)</f>
        <v>67.918742488467984</v>
      </c>
      <c r="AK329" s="127">
        <f>locallinterp(MIN(AI329,CAP_CB*12),'BBG rates'!$AA$25:$AA$40,'BBG rates'!$AC$25:$AC$40)</f>
        <v>11</v>
      </c>
      <c r="AL329" s="144">
        <f t="shared" si="92"/>
        <v>20.676186223039558</v>
      </c>
      <c r="AM329" s="142">
        <f>(SUMPRODUCT(AL329:AL$381,G329:G$381)+SUMPRODUCT(AL329:AL$381,H329:H$381))/12</f>
        <v>0</v>
      </c>
    </row>
    <row r="330" spans="1:39" x14ac:dyDescent="0.2">
      <c r="A330" s="7">
        <v>309</v>
      </c>
      <c r="B330" s="7">
        <v>154.5</v>
      </c>
      <c r="C330" s="7">
        <v>77.25</v>
      </c>
      <c r="D330" s="12">
        <f t="shared" si="84"/>
        <v>25.75</v>
      </c>
      <c r="E330" s="29">
        <f t="shared" si="83"/>
        <v>0</v>
      </c>
      <c r="F330" s="2">
        <f t="shared" si="85"/>
        <v>0</v>
      </c>
      <c r="G330" s="2">
        <f t="shared" si="93"/>
        <v>0</v>
      </c>
      <c r="H330" s="2">
        <f t="shared" si="94"/>
        <v>0</v>
      </c>
      <c r="I330" s="2">
        <f t="shared" ref="I330:I381" si="102">SUM(F330:H330)</f>
        <v>0</v>
      </c>
      <c r="J330" s="2">
        <f t="shared" si="100"/>
        <v>0</v>
      </c>
      <c r="K330" s="2">
        <f t="shared" si="86"/>
        <v>0</v>
      </c>
      <c r="L330" s="2">
        <f t="shared" si="86"/>
        <v>0</v>
      </c>
      <c r="M330" s="2"/>
      <c r="N330" s="28">
        <f t="shared" si="101"/>
        <v>0</v>
      </c>
      <c r="O330" s="2">
        <f t="shared" si="95"/>
        <v>0</v>
      </c>
      <c r="P330" s="2">
        <f t="shared" si="96"/>
        <v>0</v>
      </c>
      <c r="R330">
        <f t="shared" si="97"/>
        <v>309</v>
      </c>
      <c r="S330" s="89">
        <f t="shared" si="87"/>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8"/>
        <v>0.11947455500687099</v>
      </c>
      <c r="Y330" s="66">
        <f t="shared" si="88"/>
        <v>0</v>
      </c>
      <c r="Z330" s="72">
        <f t="shared" si="89"/>
        <v>0</v>
      </c>
      <c r="AA330" s="79">
        <f t="shared" si="90"/>
        <v>0</v>
      </c>
      <c r="AB330" s="81">
        <f t="shared" si="99"/>
        <v>0</v>
      </c>
      <c r="AD330" s="95">
        <f>locallinterp(R330,'BBG rates'!$N$10:$N$369,'BBG rates'!$P$10:$P$369)</f>
        <v>25.803084163047615</v>
      </c>
      <c r="AI330" s="185">
        <f t="shared" si="91"/>
        <v>309</v>
      </c>
      <c r="AJ330" s="127">
        <f>locallinterp(MIN(AI330,CAP_Senior*12),'BBG rates'!$X$24:$X$65,'BBG rates'!$Y$24:$Y$65)</f>
        <v>67.918742488467984</v>
      </c>
      <c r="AK330" s="127">
        <f>locallinterp(MIN(AI330,CAP_CB*12),'BBG rates'!$AA$25:$AA$40,'BBG rates'!$AC$25:$AC$40)</f>
        <v>11</v>
      </c>
      <c r="AL330" s="144">
        <f t="shared" si="92"/>
        <v>20.676186223039558</v>
      </c>
      <c r="AM330" s="142">
        <f>(SUMPRODUCT(AL330:AL$381,G330:G$381)+SUMPRODUCT(AL330:AL$381,H330:H$381))/12</f>
        <v>0</v>
      </c>
    </row>
    <row r="331" spans="1:39" x14ac:dyDescent="0.2">
      <c r="A331" s="7">
        <v>310</v>
      </c>
      <c r="B331" s="7">
        <v>155</v>
      </c>
      <c r="C331" s="7">
        <v>77.5</v>
      </c>
      <c r="D331" s="12">
        <f t="shared" si="84"/>
        <v>25.833333333333332</v>
      </c>
      <c r="E331" s="29">
        <f t="shared" ref="E331:E381" si="103">IF($A331&lt;=$I$8,E330-G331-H331,0)</f>
        <v>0</v>
      </c>
      <c r="F331" s="2">
        <f t="shared" si="85"/>
        <v>0</v>
      </c>
      <c r="G331" s="2">
        <f t="shared" si="93"/>
        <v>0</v>
      </c>
      <c r="H331" s="2">
        <f t="shared" si="94"/>
        <v>0</v>
      </c>
      <c r="I331" s="2">
        <f t="shared" si="102"/>
        <v>0</v>
      </c>
      <c r="J331" s="2">
        <f t="shared" si="100"/>
        <v>0</v>
      </c>
      <c r="K331" s="2">
        <f t="shared" si="86"/>
        <v>0</v>
      </c>
      <c r="L331" s="2">
        <f t="shared" si="86"/>
        <v>0</v>
      </c>
      <c r="M331" s="2"/>
      <c r="N331" s="28">
        <f t="shared" si="101"/>
        <v>0</v>
      </c>
      <c r="O331" s="2">
        <f t="shared" si="95"/>
        <v>0</v>
      </c>
      <c r="P331" s="2">
        <f t="shared" si="96"/>
        <v>0</v>
      </c>
      <c r="R331">
        <f t="shared" si="97"/>
        <v>310</v>
      </c>
      <c r="S331" s="89">
        <f t="shared" si="87"/>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8"/>
        <v>0.11920152050333144</v>
      </c>
      <c r="Y331" s="66">
        <f t="shared" si="88"/>
        <v>0</v>
      </c>
      <c r="Z331" s="72">
        <f t="shared" si="89"/>
        <v>0</v>
      </c>
      <c r="AA331" s="79">
        <f t="shared" si="90"/>
        <v>0</v>
      </c>
      <c r="AB331" s="81">
        <f t="shared" si="99"/>
        <v>0</v>
      </c>
      <c r="AD331" s="95">
        <f>locallinterp(R331,'BBG rates'!$N$10:$N$369,'BBG rates'!$P$10:$P$369)</f>
        <v>25.883767611737607</v>
      </c>
      <c r="AI331" s="185">
        <f t="shared" si="91"/>
        <v>310</v>
      </c>
      <c r="AJ331" s="127">
        <f>locallinterp(MIN(AI331,CAP_Senior*12),'BBG rates'!$X$24:$X$65,'BBG rates'!$Y$24:$Y$65)</f>
        <v>67.918742488467984</v>
      </c>
      <c r="AK331" s="127">
        <f>locallinterp(MIN(AI331,CAP_CB*12),'BBG rates'!$AA$25:$AA$40,'BBG rates'!$AC$25:$AC$40)</f>
        <v>11</v>
      </c>
      <c r="AL331" s="144">
        <f t="shared" si="92"/>
        <v>20.676186223039558</v>
      </c>
      <c r="AM331" s="142">
        <f>(SUMPRODUCT(AL331:AL$381,G331:G$381)+SUMPRODUCT(AL331:AL$381,H331:H$381))/12</f>
        <v>0</v>
      </c>
    </row>
    <row r="332" spans="1:39" x14ac:dyDescent="0.2">
      <c r="A332" s="7">
        <v>311</v>
      </c>
      <c r="B332" s="7">
        <v>155.5</v>
      </c>
      <c r="C332" s="7">
        <v>77.75</v>
      </c>
      <c r="D332" s="12">
        <f t="shared" si="84"/>
        <v>25.916666666666668</v>
      </c>
      <c r="E332" s="29">
        <f t="shared" si="103"/>
        <v>0</v>
      </c>
      <c r="F332" s="2">
        <f t="shared" si="85"/>
        <v>0</v>
      </c>
      <c r="G332" s="2">
        <f t="shared" si="93"/>
        <v>0</v>
      </c>
      <c r="H332" s="2">
        <f t="shared" si="94"/>
        <v>0</v>
      </c>
      <c r="I332" s="2">
        <f t="shared" si="102"/>
        <v>0</v>
      </c>
      <c r="J332" s="2">
        <f t="shared" si="100"/>
        <v>0</v>
      </c>
      <c r="K332" s="2">
        <f t="shared" si="86"/>
        <v>0</v>
      </c>
      <c r="L332" s="2">
        <f t="shared" si="86"/>
        <v>0</v>
      </c>
      <c r="M332" s="2"/>
      <c r="N332" s="28">
        <f t="shared" si="101"/>
        <v>0</v>
      </c>
      <c r="O332" s="2">
        <f t="shared" si="95"/>
        <v>0</v>
      </c>
      <c r="P332" s="2">
        <f t="shared" si="96"/>
        <v>0</v>
      </c>
      <c r="R332">
        <f t="shared" si="97"/>
        <v>311</v>
      </c>
      <c r="S332" s="89">
        <f t="shared" si="87"/>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8"/>
        <v>0.11892848531660505</v>
      </c>
      <c r="Y332" s="66">
        <f t="shared" si="88"/>
        <v>0</v>
      </c>
      <c r="Z332" s="72">
        <f t="shared" si="89"/>
        <v>0</v>
      </c>
      <c r="AA332" s="79">
        <f t="shared" si="90"/>
        <v>0</v>
      </c>
      <c r="AB332" s="81">
        <f t="shared" si="99"/>
        <v>0</v>
      </c>
      <c r="AD332" s="95">
        <f>locallinterp(R332,'BBG rates'!$N$10:$N$369,'BBG rates'!$P$10:$P$369)</f>
        <v>25.964446230726729</v>
      </c>
      <c r="AI332" s="185">
        <f t="shared" si="91"/>
        <v>311</v>
      </c>
      <c r="AJ332" s="127">
        <f>locallinterp(MIN(AI332,CAP_Senior*12),'BBG rates'!$X$24:$X$65,'BBG rates'!$Y$24:$Y$65)</f>
        <v>67.918742488467984</v>
      </c>
      <c r="AK332" s="127">
        <f>locallinterp(MIN(AI332,CAP_CB*12),'BBG rates'!$AA$25:$AA$40,'BBG rates'!$AC$25:$AC$40)</f>
        <v>11</v>
      </c>
      <c r="AL332" s="144">
        <f t="shared" si="92"/>
        <v>20.676186223039558</v>
      </c>
      <c r="AM332" s="142">
        <f>(SUMPRODUCT(AL332:AL$381,G332:G$381)+SUMPRODUCT(AL332:AL$381,H332:H$381))/12</f>
        <v>0</v>
      </c>
    </row>
    <row r="333" spans="1:39" x14ac:dyDescent="0.2">
      <c r="A333" s="7">
        <v>312</v>
      </c>
      <c r="B333" s="7">
        <v>156</v>
      </c>
      <c r="C333" s="7">
        <v>78</v>
      </c>
      <c r="D333" s="12">
        <f t="shared" si="84"/>
        <v>26</v>
      </c>
      <c r="E333" s="29">
        <f t="shared" si="103"/>
        <v>0</v>
      </c>
      <c r="F333" s="2">
        <f t="shared" si="85"/>
        <v>0</v>
      </c>
      <c r="G333" s="2">
        <f t="shared" si="93"/>
        <v>0</v>
      </c>
      <c r="H333" s="2">
        <f t="shared" si="94"/>
        <v>0</v>
      </c>
      <c r="I333" s="2">
        <f t="shared" si="102"/>
        <v>0</v>
      </c>
      <c r="J333" s="2">
        <f t="shared" si="100"/>
        <v>0</v>
      </c>
      <c r="K333" s="2">
        <f t="shared" si="86"/>
        <v>0</v>
      </c>
      <c r="L333" s="2">
        <f t="shared" si="86"/>
        <v>0</v>
      </c>
      <c r="M333" s="2"/>
      <c r="N333" s="28">
        <f t="shared" si="101"/>
        <v>0</v>
      </c>
      <c r="O333" s="2">
        <f t="shared" si="95"/>
        <v>0</v>
      </c>
      <c r="P333" s="2">
        <f t="shared" si="96"/>
        <v>0</v>
      </c>
      <c r="R333">
        <f t="shared" si="97"/>
        <v>312</v>
      </c>
      <c r="S333" s="89">
        <f t="shared" si="87"/>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8"/>
        <v>0.11865544944642537</v>
      </c>
      <c r="Y333" s="66">
        <f t="shared" si="88"/>
        <v>0</v>
      </c>
      <c r="Z333" s="72">
        <f t="shared" si="89"/>
        <v>0</v>
      </c>
      <c r="AA333" s="79">
        <f t="shared" si="90"/>
        <v>0</v>
      </c>
      <c r="AB333" s="81">
        <f t="shared" si="99"/>
        <v>0</v>
      </c>
      <c r="AD333" s="95">
        <f>locallinterp(R333,'BBG rates'!$N$10:$N$369,'BBG rates'!$P$10:$P$369)</f>
        <v>26.045120288094722</v>
      </c>
      <c r="AI333" s="185">
        <f t="shared" si="91"/>
        <v>312</v>
      </c>
      <c r="AJ333" s="127">
        <f>locallinterp(MIN(AI333,CAP_Senior*12),'BBG rates'!$X$24:$X$65,'BBG rates'!$Y$24:$Y$65)</f>
        <v>67.918742488467984</v>
      </c>
      <c r="AK333" s="127">
        <f>locallinterp(MIN(AI333,CAP_CB*12),'BBG rates'!$AA$25:$AA$40,'BBG rates'!$AC$25:$AC$40)</f>
        <v>11</v>
      </c>
      <c r="AL333" s="144">
        <f t="shared" si="92"/>
        <v>20.676186223039558</v>
      </c>
      <c r="AM333" s="142">
        <f>(SUMPRODUCT(AL333:AL$381,G333:G$381)+SUMPRODUCT(AL333:AL$381,H333:H$381))/12</f>
        <v>0</v>
      </c>
    </row>
    <row r="334" spans="1:39" x14ac:dyDescent="0.2">
      <c r="A334" s="7">
        <v>313</v>
      </c>
      <c r="B334" s="7">
        <v>156.5</v>
      </c>
      <c r="C334" s="7">
        <v>78.25</v>
      </c>
      <c r="D334" s="12">
        <f t="shared" si="84"/>
        <v>26.083333333333332</v>
      </c>
      <c r="E334" s="29">
        <f t="shared" si="103"/>
        <v>0</v>
      </c>
      <c r="F334" s="2">
        <f t="shared" si="85"/>
        <v>0</v>
      </c>
      <c r="G334" s="2">
        <f t="shared" si="93"/>
        <v>0</v>
      </c>
      <c r="H334" s="2">
        <f t="shared" si="94"/>
        <v>0</v>
      </c>
      <c r="I334" s="2">
        <f t="shared" si="102"/>
        <v>0</v>
      </c>
      <c r="J334" s="2">
        <f t="shared" si="100"/>
        <v>0</v>
      </c>
      <c r="K334" s="2">
        <f t="shared" si="86"/>
        <v>0</v>
      </c>
      <c r="L334" s="2">
        <f t="shared" si="86"/>
        <v>0</v>
      </c>
      <c r="M334" s="2"/>
      <c r="N334" s="28">
        <f t="shared" si="101"/>
        <v>0</v>
      </c>
      <c r="O334" s="2">
        <f t="shared" si="95"/>
        <v>0</v>
      </c>
      <c r="P334" s="2">
        <f t="shared" si="96"/>
        <v>0</v>
      </c>
      <c r="R334">
        <f t="shared" si="97"/>
        <v>313</v>
      </c>
      <c r="S334" s="89">
        <f t="shared" si="87"/>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8"/>
        <v>0.11838241289279239</v>
      </c>
      <c r="Y334" s="66">
        <f t="shared" si="88"/>
        <v>0</v>
      </c>
      <c r="Z334" s="72">
        <f t="shared" si="89"/>
        <v>0</v>
      </c>
      <c r="AA334" s="79">
        <f t="shared" si="90"/>
        <v>0</v>
      </c>
      <c r="AB334" s="81">
        <f t="shared" si="99"/>
        <v>0</v>
      </c>
      <c r="AD334" s="95">
        <f>locallinterp(R334,'BBG rates'!$N$10:$N$369,'BBG rates'!$P$10:$P$369)</f>
        <v>26.125790046450316</v>
      </c>
      <c r="AI334" s="185">
        <f t="shared" si="91"/>
        <v>313</v>
      </c>
      <c r="AJ334" s="127">
        <f>locallinterp(MIN(AI334,CAP_Senior*12),'BBG rates'!$X$24:$X$65,'BBG rates'!$Y$24:$Y$65)</f>
        <v>67.918742488467984</v>
      </c>
      <c r="AK334" s="127">
        <f>locallinterp(MIN(AI334,CAP_CB*12),'BBG rates'!$AA$25:$AA$40,'BBG rates'!$AC$25:$AC$40)</f>
        <v>11</v>
      </c>
      <c r="AL334" s="144">
        <f t="shared" si="92"/>
        <v>20.676186223039558</v>
      </c>
      <c r="AM334" s="142">
        <f>(SUMPRODUCT(AL334:AL$381,G334:G$381)+SUMPRODUCT(AL334:AL$381,H334:H$381))/12</f>
        <v>0</v>
      </c>
    </row>
    <row r="335" spans="1:39" x14ac:dyDescent="0.2">
      <c r="A335" s="7">
        <v>314</v>
      </c>
      <c r="B335" s="7">
        <v>157</v>
      </c>
      <c r="C335" s="7">
        <v>78.5</v>
      </c>
      <c r="D335" s="12">
        <f t="shared" si="84"/>
        <v>26.166666666666668</v>
      </c>
      <c r="E335" s="29">
        <f t="shared" si="103"/>
        <v>0</v>
      </c>
      <c r="F335" s="2">
        <f t="shared" si="85"/>
        <v>0</v>
      </c>
      <c r="G335" s="2">
        <f t="shared" si="93"/>
        <v>0</v>
      </c>
      <c r="H335" s="2">
        <f t="shared" si="94"/>
        <v>0</v>
      </c>
      <c r="I335" s="2">
        <f t="shared" si="102"/>
        <v>0</v>
      </c>
      <c r="J335" s="2">
        <f t="shared" si="100"/>
        <v>0</v>
      </c>
      <c r="K335" s="2">
        <f t="shared" si="86"/>
        <v>0</v>
      </c>
      <c r="L335" s="2">
        <f t="shared" si="86"/>
        <v>0</v>
      </c>
      <c r="M335" s="2"/>
      <c r="N335" s="28">
        <f t="shared" si="101"/>
        <v>0</v>
      </c>
      <c r="O335" s="2">
        <f t="shared" si="95"/>
        <v>0</v>
      </c>
      <c r="P335" s="2">
        <f t="shared" si="96"/>
        <v>0</v>
      </c>
      <c r="R335">
        <f t="shared" si="97"/>
        <v>314</v>
      </c>
      <c r="S335" s="89">
        <f t="shared" si="87"/>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8"/>
        <v>0.11810937565597257</v>
      </c>
      <c r="Y335" s="66">
        <f t="shared" si="88"/>
        <v>0</v>
      </c>
      <c r="Z335" s="72">
        <f t="shared" si="89"/>
        <v>0</v>
      </c>
      <c r="AA335" s="79">
        <f t="shared" si="90"/>
        <v>0</v>
      </c>
      <c r="AB335" s="81">
        <f t="shared" si="99"/>
        <v>0</v>
      </c>
      <c r="AD335" s="95">
        <f>locallinterp(R335,'BBG rates'!$N$10:$N$369,'BBG rates'!$P$10:$P$369)</f>
        <v>26.206455757955219</v>
      </c>
      <c r="AI335" s="185">
        <f t="shared" si="91"/>
        <v>314</v>
      </c>
      <c r="AJ335" s="127">
        <f>locallinterp(MIN(AI335,CAP_Senior*12),'BBG rates'!$X$24:$X$65,'BBG rates'!$Y$24:$Y$65)</f>
        <v>67.918742488467984</v>
      </c>
      <c r="AK335" s="127">
        <f>locallinterp(MIN(AI335,CAP_CB*12),'BBG rates'!$AA$25:$AA$40,'BBG rates'!$AC$25:$AC$40)</f>
        <v>11</v>
      </c>
      <c r="AL335" s="144">
        <f t="shared" si="92"/>
        <v>20.676186223039558</v>
      </c>
      <c r="AM335" s="142">
        <f>(SUMPRODUCT(AL335:AL$381,G335:G$381)+SUMPRODUCT(AL335:AL$381,H335:H$381))/12</f>
        <v>0</v>
      </c>
    </row>
    <row r="336" spans="1:39" x14ac:dyDescent="0.2">
      <c r="A336" s="7">
        <v>315</v>
      </c>
      <c r="B336" s="7">
        <v>157.5</v>
      </c>
      <c r="C336" s="7">
        <v>78.75</v>
      </c>
      <c r="D336" s="12">
        <f t="shared" si="84"/>
        <v>26.25</v>
      </c>
      <c r="E336" s="29">
        <f t="shared" si="103"/>
        <v>0</v>
      </c>
      <c r="F336" s="2">
        <f t="shared" si="85"/>
        <v>0</v>
      </c>
      <c r="G336" s="2">
        <f t="shared" si="93"/>
        <v>0</v>
      </c>
      <c r="H336" s="2">
        <f t="shared" si="94"/>
        <v>0</v>
      </c>
      <c r="I336" s="2">
        <f t="shared" si="102"/>
        <v>0</v>
      </c>
      <c r="J336" s="2">
        <f t="shared" si="100"/>
        <v>0</v>
      </c>
      <c r="K336" s="2">
        <f t="shared" si="86"/>
        <v>0</v>
      </c>
      <c r="L336" s="2">
        <f t="shared" si="86"/>
        <v>0</v>
      </c>
      <c r="M336" s="2"/>
      <c r="N336" s="28">
        <f t="shared" si="101"/>
        <v>0</v>
      </c>
      <c r="O336" s="2">
        <f t="shared" si="95"/>
        <v>0</v>
      </c>
      <c r="P336" s="2">
        <f t="shared" si="96"/>
        <v>0</v>
      </c>
      <c r="R336">
        <f t="shared" si="97"/>
        <v>315</v>
      </c>
      <c r="S336" s="89">
        <f t="shared" si="87"/>
        <v>0</v>
      </c>
      <c r="T336" s="89">
        <f>IF(AND(S336=0,S335&gt;0),SUM($G336:$H$381),S336)</f>
        <v>0</v>
      </c>
      <c r="U336" s="82">
        <f>SUM(T336:T$381)</f>
        <v>0</v>
      </c>
      <c r="V336" s="68">
        <f>localspline(R336,'BBG rates'!$G$10:$G$27,'BBG rates'!$K$10:$K$27)</f>
        <v>0.96794299596928113</v>
      </c>
      <c r="W336" s="68">
        <f>locallinterp(R336,'BBG rates'!$G$10:$G$27,'BBG rates'!$J$10:$J$27)</f>
        <v>0.1179</v>
      </c>
      <c r="X336" s="56">
        <f t="shared" si="98"/>
        <v>0.11783633773596591</v>
      </c>
      <c r="Y336" s="66">
        <f t="shared" si="88"/>
        <v>0</v>
      </c>
      <c r="Z336" s="72">
        <f t="shared" si="89"/>
        <v>0</v>
      </c>
      <c r="AA336" s="79">
        <f t="shared" si="90"/>
        <v>0</v>
      </c>
      <c r="AB336" s="81">
        <f t="shared" si="99"/>
        <v>0</v>
      </c>
      <c r="AD336" s="95">
        <f>locallinterp(R336,'BBG rates'!$N$10:$N$369,'BBG rates'!$P$10:$P$369)</f>
        <v>26.287117674285991</v>
      </c>
      <c r="AI336" s="185">
        <f t="shared" si="91"/>
        <v>315</v>
      </c>
      <c r="AJ336" s="127">
        <f>locallinterp(MIN(AI336,CAP_Senior*12),'BBG rates'!$X$24:$X$65,'BBG rates'!$Y$24:$Y$65)</f>
        <v>67.918742488467984</v>
      </c>
      <c r="AK336" s="127">
        <f>locallinterp(MIN(AI336,CAP_CB*12),'BBG rates'!$AA$25:$AA$40,'BBG rates'!$AC$25:$AC$40)</f>
        <v>11</v>
      </c>
      <c r="AL336" s="144">
        <f t="shared" si="92"/>
        <v>20.676186223039558</v>
      </c>
      <c r="AM336" s="142">
        <f>(SUMPRODUCT(AL336:AL$381,G336:G$381)+SUMPRODUCT(AL336:AL$381,H336:H$381))/12</f>
        <v>0</v>
      </c>
    </row>
    <row r="337" spans="1:39" x14ac:dyDescent="0.2">
      <c r="A337" s="7">
        <v>316</v>
      </c>
      <c r="B337" s="7">
        <v>158</v>
      </c>
      <c r="C337" s="7">
        <v>79</v>
      </c>
      <c r="D337" s="12">
        <f t="shared" si="84"/>
        <v>26.333333333333332</v>
      </c>
      <c r="E337" s="29">
        <f t="shared" si="103"/>
        <v>0</v>
      </c>
      <c r="F337" s="2">
        <f t="shared" si="85"/>
        <v>0</v>
      </c>
      <c r="G337" s="2">
        <f t="shared" si="93"/>
        <v>0</v>
      </c>
      <c r="H337" s="2">
        <f t="shared" si="94"/>
        <v>0</v>
      </c>
      <c r="I337" s="2">
        <f t="shared" si="102"/>
        <v>0</v>
      </c>
      <c r="J337" s="2">
        <f t="shared" si="100"/>
        <v>0</v>
      </c>
      <c r="K337" s="2">
        <f t="shared" si="86"/>
        <v>0</v>
      </c>
      <c r="L337" s="2">
        <f t="shared" si="86"/>
        <v>0</v>
      </c>
      <c r="M337" s="2"/>
      <c r="N337" s="28">
        <f t="shared" si="101"/>
        <v>0</v>
      </c>
      <c r="O337" s="2">
        <f t="shared" si="95"/>
        <v>0</v>
      </c>
      <c r="P337" s="2">
        <f t="shared" si="96"/>
        <v>0</v>
      </c>
      <c r="R337">
        <f t="shared" si="97"/>
        <v>316</v>
      </c>
      <c r="S337" s="89">
        <f t="shared" si="87"/>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8"/>
        <v>0.11756329913250596</v>
      </c>
      <c r="Y337" s="66">
        <f t="shared" si="88"/>
        <v>0</v>
      </c>
      <c r="Z337" s="72">
        <f t="shared" si="89"/>
        <v>0</v>
      </c>
      <c r="AA337" s="79">
        <f t="shared" si="90"/>
        <v>0</v>
      </c>
      <c r="AB337" s="81">
        <f t="shared" si="99"/>
        <v>0</v>
      </c>
      <c r="AD337" s="95">
        <f>locallinterp(R337,'BBG rates'!$N$10:$N$369,'BBG rates'!$P$10:$P$369)</f>
        <v>26.367776046605371</v>
      </c>
      <c r="AI337" s="185">
        <f t="shared" si="91"/>
        <v>316</v>
      </c>
      <c r="AJ337" s="127">
        <f>locallinterp(MIN(AI337,CAP_Senior*12),'BBG rates'!$X$24:$X$65,'BBG rates'!$Y$24:$Y$65)</f>
        <v>67.918742488467984</v>
      </c>
      <c r="AK337" s="127">
        <f>locallinterp(MIN(AI337,CAP_CB*12),'BBG rates'!$AA$25:$AA$40,'BBG rates'!$AC$25:$AC$40)</f>
        <v>11</v>
      </c>
      <c r="AL337" s="144">
        <f t="shared" si="92"/>
        <v>20.676186223039558</v>
      </c>
      <c r="AM337" s="142">
        <f>(SUMPRODUCT(AL337:AL$381,G337:G$381)+SUMPRODUCT(AL337:AL$381,H337:H$381))/12</f>
        <v>0</v>
      </c>
    </row>
    <row r="338" spans="1:39" x14ac:dyDescent="0.2">
      <c r="A338" s="7">
        <v>317</v>
      </c>
      <c r="B338" s="7">
        <v>158.5</v>
      </c>
      <c r="C338" s="7">
        <v>79.25</v>
      </c>
      <c r="D338" s="12">
        <f t="shared" si="84"/>
        <v>26.416666666666668</v>
      </c>
      <c r="E338" s="29">
        <f t="shared" si="103"/>
        <v>0</v>
      </c>
      <c r="F338" s="2">
        <f t="shared" si="85"/>
        <v>0</v>
      </c>
      <c r="G338" s="2">
        <f t="shared" si="93"/>
        <v>0</v>
      </c>
      <c r="H338" s="2">
        <f t="shared" si="94"/>
        <v>0</v>
      </c>
      <c r="I338" s="2">
        <f t="shared" si="102"/>
        <v>0</v>
      </c>
      <c r="J338" s="2">
        <f t="shared" si="100"/>
        <v>0</v>
      </c>
      <c r="K338" s="2">
        <f t="shared" si="86"/>
        <v>0</v>
      </c>
      <c r="L338" s="2">
        <f t="shared" si="86"/>
        <v>0</v>
      </c>
      <c r="M338" s="2"/>
      <c r="N338" s="28">
        <f t="shared" si="101"/>
        <v>0</v>
      </c>
      <c r="O338" s="2">
        <f t="shared" si="95"/>
        <v>0</v>
      </c>
      <c r="P338" s="2">
        <f t="shared" si="96"/>
        <v>0</v>
      </c>
      <c r="R338">
        <f t="shared" si="97"/>
        <v>317</v>
      </c>
      <c r="S338" s="89">
        <f t="shared" si="87"/>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8"/>
        <v>0.11729025984585917</v>
      </c>
      <c r="Y338" s="66">
        <f t="shared" si="88"/>
        <v>0</v>
      </c>
      <c r="Z338" s="72">
        <f t="shared" si="89"/>
        <v>0</v>
      </c>
      <c r="AA338" s="79">
        <f t="shared" si="90"/>
        <v>0</v>
      </c>
      <c r="AB338" s="81">
        <f t="shared" si="99"/>
        <v>0</v>
      </c>
      <c r="AD338" s="95">
        <f>locallinterp(R338,'BBG rates'!$N$10:$N$369,'BBG rates'!$P$10:$P$369)</f>
        <v>26.448431110664629</v>
      </c>
      <c r="AI338" s="185">
        <f t="shared" si="91"/>
        <v>317</v>
      </c>
      <c r="AJ338" s="127">
        <f>locallinterp(MIN(AI338,CAP_Senior*12),'BBG rates'!$X$24:$X$65,'BBG rates'!$Y$24:$Y$65)</f>
        <v>67.918742488467984</v>
      </c>
      <c r="AK338" s="127">
        <f>locallinterp(MIN(AI338,CAP_CB*12),'BBG rates'!$AA$25:$AA$40,'BBG rates'!$AC$25:$AC$40)</f>
        <v>11</v>
      </c>
      <c r="AL338" s="144">
        <f t="shared" si="92"/>
        <v>20.676186223039558</v>
      </c>
      <c r="AM338" s="142">
        <f>(SUMPRODUCT(AL338:AL$381,G338:G$381)+SUMPRODUCT(AL338:AL$381,H338:H$381))/12</f>
        <v>0</v>
      </c>
    </row>
    <row r="339" spans="1:39" x14ac:dyDescent="0.2">
      <c r="A339" s="7">
        <v>318</v>
      </c>
      <c r="B339" s="7">
        <v>159</v>
      </c>
      <c r="C339" s="7">
        <v>79.5</v>
      </c>
      <c r="D339" s="12">
        <f t="shared" si="84"/>
        <v>26.5</v>
      </c>
      <c r="E339" s="29">
        <f t="shared" si="103"/>
        <v>0</v>
      </c>
      <c r="F339" s="2">
        <f t="shared" si="85"/>
        <v>0</v>
      </c>
      <c r="G339" s="2">
        <f t="shared" si="93"/>
        <v>0</v>
      </c>
      <c r="H339" s="2">
        <f t="shared" si="94"/>
        <v>0</v>
      </c>
      <c r="I339" s="2">
        <f t="shared" si="102"/>
        <v>0</v>
      </c>
      <c r="J339" s="2">
        <f t="shared" si="100"/>
        <v>0</v>
      </c>
      <c r="K339" s="2">
        <f t="shared" si="86"/>
        <v>0</v>
      </c>
      <c r="L339" s="2">
        <f t="shared" si="86"/>
        <v>0</v>
      </c>
      <c r="M339" s="2"/>
      <c r="N339" s="28">
        <f t="shared" si="101"/>
        <v>0</v>
      </c>
      <c r="O339" s="2">
        <f t="shared" si="95"/>
        <v>0</v>
      </c>
      <c r="P339" s="2">
        <f t="shared" si="96"/>
        <v>0</v>
      </c>
      <c r="R339">
        <f t="shared" si="97"/>
        <v>318</v>
      </c>
      <c r="S339" s="89">
        <f t="shared" si="87"/>
        <v>0</v>
      </c>
      <c r="T339" s="89">
        <f>IF(AND(S339=0,S338&gt;0),SUM($G339:$H$381),S339)</f>
        <v>0</v>
      </c>
      <c r="U339" s="82">
        <f>SUM(T339:T$381)</f>
        <v>0</v>
      </c>
      <c r="V339" s="68">
        <f>localspline(R339,'BBG rates'!$G$10:$G$27,'BBG rates'!$K$10:$K$27)</f>
        <v>0.96782395232434282</v>
      </c>
      <c r="W339" s="68">
        <f>locallinterp(R339,'BBG rates'!$G$10:$G$27,'BBG rates'!$J$10:$J$27)</f>
        <v>0.11708</v>
      </c>
      <c r="X339" s="56">
        <f t="shared" si="98"/>
        <v>0.11701721987602554</v>
      </c>
      <c r="Y339" s="66">
        <f t="shared" si="88"/>
        <v>0</v>
      </c>
      <c r="Z339" s="72">
        <f t="shared" si="89"/>
        <v>0</v>
      </c>
      <c r="AA339" s="79">
        <f t="shared" si="90"/>
        <v>0</v>
      </c>
      <c r="AB339" s="81">
        <f t="shared" si="99"/>
        <v>0</v>
      </c>
      <c r="AD339" s="95">
        <f>locallinterp(R339,'BBG rates'!$N$10:$N$369,'BBG rates'!$P$10:$P$369)</f>
        <v>26.529083106691658</v>
      </c>
      <c r="AI339" s="185">
        <f t="shared" si="91"/>
        <v>318</v>
      </c>
      <c r="AJ339" s="127">
        <f>locallinterp(MIN(AI339,CAP_Senior*12),'BBG rates'!$X$24:$X$65,'BBG rates'!$Y$24:$Y$65)</f>
        <v>67.918742488467984</v>
      </c>
      <c r="AK339" s="127">
        <f>locallinterp(MIN(AI339,CAP_CB*12),'BBG rates'!$AA$25:$AA$40,'BBG rates'!$AC$25:$AC$40)</f>
        <v>11</v>
      </c>
      <c r="AL339" s="144">
        <f t="shared" si="92"/>
        <v>20.676186223039558</v>
      </c>
      <c r="AM339" s="142">
        <f>(SUMPRODUCT(AL339:AL$381,G339:G$381)+SUMPRODUCT(AL339:AL$381,H339:H$381))/12</f>
        <v>0</v>
      </c>
    </row>
    <row r="340" spans="1:39" x14ac:dyDescent="0.2">
      <c r="A340" s="7">
        <v>319</v>
      </c>
      <c r="B340" s="7">
        <v>159.5</v>
      </c>
      <c r="C340" s="7">
        <v>79.75</v>
      </c>
      <c r="D340" s="12">
        <f t="shared" si="84"/>
        <v>26.583333333333332</v>
      </c>
      <c r="E340" s="29">
        <f t="shared" si="103"/>
        <v>0</v>
      </c>
      <c r="F340" s="2">
        <f t="shared" si="85"/>
        <v>0</v>
      </c>
      <c r="G340" s="2">
        <f t="shared" si="93"/>
        <v>0</v>
      </c>
      <c r="H340" s="2">
        <f t="shared" si="94"/>
        <v>0</v>
      </c>
      <c r="I340" s="2">
        <f t="shared" si="102"/>
        <v>0</v>
      </c>
      <c r="J340" s="2">
        <f t="shared" si="100"/>
        <v>0</v>
      </c>
      <c r="K340" s="2">
        <f t="shared" si="86"/>
        <v>0</v>
      </c>
      <c r="L340" s="2">
        <f t="shared" si="86"/>
        <v>0</v>
      </c>
      <c r="M340" s="2"/>
      <c r="N340" s="28">
        <f t="shared" si="101"/>
        <v>0</v>
      </c>
      <c r="O340" s="2">
        <f t="shared" si="95"/>
        <v>0</v>
      </c>
      <c r="P340" s="2">
        <f t="shared" si="96"/>
        <v>0</v>
      </c>
      <c r="R340">
        <f t="shared" si="97"/>
        <v>319</v>
      </c>
      <c r="S340" s="89">
        <f t="shared" si="87"/>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8"/>
        <v>0.11674417922273861</v>
      </c>
      <c r="Y340" s="66">
        <f t="shared" si="88"/>
        <v>0</v>
      </c>
      <c r="Z340" s="72">
        <f t="shared" si="89"/>
        <v>0</v>
      </c>
      <c r="AA340" s="79">
        <f t="shared" si="90"/>
        <v>0</v>
      </c>
      <c r="AB340" s="81">
        <f t="shared" si="99"/>
        <v>0</v>
      </c>
      <c r="AD340" s="95">
        <f>locallinterp(R340,'BBG rates'!$N$10:$N$369,'BBG rates'!$P$10:$P$369)</f>
        <v>26.609732264469091</v>
      </c>
      <c r="AI340" s="185">
        <f t="shared" si="91"/>
        <v>319</v>
      </c>
      <c r="AJ340" s="127">
        <f>locallinterp(MIN(AI340,CAP_Senior*12),'BBG rates'!$X$24:$X$65,'BBG rates'!$Y$24:$Y$65)</f>
        <v>67.918742488467984</v>
      </c>
      <c r="AK340" s="127">
        <f>locallinterp(MIN(AI340,CAP_CB*12),'BBG rates'!$AA$25:$AA$40,'BBG rates'!$AC$25:$AC$40)</f>
        <v>11</v>
      </c>
      <c r="AL340" s="144">
        <f t="shared" si="92"/>
        <v>20.676186223039558</v>
      </c>
      <c r="AM340" s="142">
        <f>(SUMPRODUCT(AL340:AL$381,G340:G$381)+SUMPRODUCT(AL340:AL$381,H340:H$381))/12</f>
        <v>0</v>
      </c>
    </row>
    <row r="341" spans="1:39" x14ac:dyDescent="0.2">
      <c r="A341" s="7">
        <v>320</v>
      </c>
      <c r="B341" s="7">
        <v>160</v>
      </c>
      <c r="C341" s="7">
        <v>80</v>
      </c>
      <c r="D341" s="12">
        <f t="shared" si="84"/>
        <v>26.666666666666668</v>
      </c>
      <c r="E341" s="29">
        <f t="shared" si="103"/>
        <v>0</v>
      </c>
      <c r="F341" s="2">
        <f t="shared" si="85"/>
        <v>0</v>
      </c>
      <c r="G341" s="2">
        <f t="shared" si="93"/>
        <v>0</v>
      </c>
      <c r="H341" s="2">
        <f t="shared" si="94"/>
        <v>0</v>
      </c>
      <c r="I341" s="2">
        <f t="shared" si="102"/>
        <v>0</v>
      </c>
      <c r="J341" s="2">
        <f t="shared" si="100"/>
        <v>0</v>
      </c>
      <c r="K341" s="2">
        <f t="shared" si="86"/>
        <v>0</v>
      </c>
      <c r="L341" s="2">
        <f t="shared" si="86"/>
        <v>0</v>
      </c>
      <c r="M341" s="2"/>
      <c r="N341" s="28">
        <f t="shared" si="101"/>
        <v>0</v>
      </c>
      <c r="O341" s="2">
        <f t="shared" si="95"/>
        <v>0</v>
      </c>
      <c r="P341" s="2">
        <f t="shared" si="96"/>
        <v>0</v>
      </c>
      <c r="R341">
        <f t="shared" si="97"/>
        <v>320</v>
      </c>
      <c r="S341" s="89">
        <f t="shared" si="87"/>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8"/>
        <v>0.11647113788599839</v>
      </c>
      <c r="Y341" s="66">
        <f t="shared" si="88"/>
        <v>0</v>
      </c>
      <c r="Z341" s="72">
        <f t="shared" si="89"/>
        <v>0</v>
      </c>
      <c r="AA341" s="79">
        <f t="shared" si="90"/>
        <v>0</v>
      </c>
      <c r="AB341" s="81">
        <f t="shared" si="99"/>
        <v>0</v>
      </c>
      <c r="AD341" s="95">
        <f>locallinterp(R341,'BBG rates'!$N$10:$N$369,'BBG rates'!$P$10:$P$369)</f>
        <v>26.690378808308552</v>
      </c>
      <c r="AI341" s="185">
        <f t="shared" si="91"/>
        <v>320</v>
      </c>
      <c r="AJ341" s="127">
        <f>locallinterp(MIN(AI341,CAP_Senior*12),'BBG rates'!$X$24:$X$65,'BBG rates'!$Y$24:$Y$65)</f>
        <v>67.918742488467984</v>
      </c>
      <c r="AK341" s="127">
        <f>locallinterp(MIN(AI341,CAP_CB*12),'BBG rates'!$AA$25:$AA$40,'BBG rates'!$AC$25:$AC$40)</f>
        <v>11</v>
      </c>
      <c r="AL341" s="144">
        <f t="shared" si="92"/>
        <v>20.676186223039558</v>
      </c>
      <c r="AM341" s="142">
        <f>(SUMPRODUCT(AL341:AL$381,G341:G$381)+SUMPRODUCT(AL341:AL$381,H341:H$381))/12</f>
        <v>0</v>
      </c>
    </row>
    <row r="342" spans="1:39" x14ac:dyDescent="0.2">
      <c r="A342" s="7">
        <v>321</v>
      </c>
      <c r="B342" s="7">
        <v>160.5</v>
      </c>
      <c r="C342" s="7">
        <v>80.25</v>
      </c>
      <c r="D342" s="12">
        <f t="shared" ref="D342:D381" si="104">A342/12</f>
        <v>26.75</v>
      </c>
      <c r="E342" s="29">
        <f t="shared" si="103"/>
        <v>0</v>
      </c>
      <c r="F342" s="2">
        <f t="shared" ref="F342:F381" si="105">IF($A342&lt;=$I$8,-IPMT($G$11,1,$I$8-$A342+1,$E341),0)</f>
        <v>0</v>
      </c>
      <c r="G342" s="2">
        <f t="shared" si="93"/>
        <v>0</v>
      </c>
      <c r="H342" s="2">
        <f t="shared" si="94"/>
        <v>0</v>
      </c>
      <c r="I342" s="2">
        <f t="shared" si="102"/>
        <v>0</v>
      </c>
      <c r="J342" s="2">
        <f t="shared" si="100"/>
        <v>0</v>
      </c>
      <c r="K342" s="2">
        <f t="shared" ref="K342:L381" si="106">I342/(1+$F$12)^IF($I$7=1,$A342,IF($I$7=2,$B342,IF($I$7=4,$C342,$D342)))</f>
        <v>0</v>
      </c>
      <c r="L342" s="2">
        <f t="shared" si="106"/>
        <v>0</v>
      </c>
      <c r="M342" s="2"/>
      <c r="N342" s="28">
        <f t="shared" si="101"/>
        <v>0</v>
      </c>
      <c r="O342" s="2">
        <f t="shared" si="95"/>
        <v>0</v>
      </c>
      <c r="P342" s="2">
        <f t="shared" si="96"/>
        <v>0</v>
      </c>
      <c r="R342">
        <f t="shared" si="97"/>
        <v>321</v>
      </c>
      <c r="S342" s="89">
        <f t="shared" ref="S342:S381" si="107">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8"/>
        <v>0.11619809586607133</v>
      </c>
      <c r="Y342" s="66">
        <f t="shared" ref="Y342:Y380" si="108">T342*X342%/12+Y343</f>
        <v>0</v>
      </c>
      <c r="Z342" s="72">
        <f t="shared" ref="Z342:Z381" si="109">IF(U342=0,0,Y342*1200/U342)</f>
        <v>0</v>
      </c>
      <c r="AA342" s="79">
        <f t="shared" ref="AA342:AA381" si="110">T342*$AA$17%/12+AA343</f>
        <v>0</v>
      </c>
      <c r="AB342" s="81">
        <f t="shared" si="99"/>
        <v>0</v>
      </c>
      <c r="AD342" s="95">
        <f>locallinterp(R342,'BBG rates'!$N$10:$N$369,'BBG rates'!$P$10:$P$369)</f>
        <v>26.771022952080457</v>
      </c>
      <c r="AI342" s="185">
        <f t="shared" ref="AI342:AI381" si="111">A342</f>
        <v>321</v>
      </c>
      <c r="AJ342" s="127">
        <f>locallinterp(MIN(AI342,CAP_Senior*12),'BBG rates'!$X$24:$X$65,'BBG rates'!$Y$24:$Y$65)</f>
        <v>67.918742488467984</v>
      </c>
      <c r="AK342" s="127">
        <f>locallinterp(MIN(AI342,CAP_CB*12),'BBG rates'!$AA$25:$AA$40,'BBG rates'!$AC$25:$AC$40)</f>
        <v>11</v>
      </c>
      <c r="AL342" s="144">
        <f t="shared" ref="AL342:AL381" si="112">SUMPRODUCT(AJ342:AK342,$AJ$19:$AK$19)</f>
        <v>20.676186223039558</v>
      </c>
      <c r="AM342" s="142">
        <f>(SUMPRODUCT(AL342:AL$381,G342:G$381)+SUMPRODUCT(AL342:AL$381,H342:H$381))/12</f>
        <v>0</v>
      </c>
    </row>
    <row r="343" spans="1:39" x14ac:dyDescent="0.2">
      <c r="A343" s="7">
        <v>322</v>
      </c>
      <c r="B343" s="7">
        <v>161</v>
      </c>
      <c r="C343" s="7">
        <v>80.5</v>
      </c>
      <c r="D343" s="12">
        <f t="shared" si="104"/>
        <v>26.833333333333332</v>
      </c>
      <c r="E343" s="29">
        <f t="shared" si="103"/>
        <v>0</v>
      </c>
      <c r="F343" s="2">
        <f t="shared" si="105"/>
        <v>0</v>
      </c>
      <c r="G343" s="2">
        <f t="shared" ref="G343:G381" si="113">IF($A343&lt;=$I$8,-PPMT($G$11,1,$I$8-$A343+1,$E342),0)</f>
        <v>0</v>
      </c>
      <c r="H343" s="2">
        <f t="shared" ref="H343:H381" si="114">IF($A343&lt;=$I$8,(E342-G343)*$G$13,0)</f>
        <v>0</v>
      </c>
      <c r="I343" s="2">
        <f t="shared" si="102"/>
        <v>0</v>
      </c>
      <c r="J343" s="2">
        <f t="shared" si="100"/>
        <v>0</v>
      </c>
      <c r="K343" s="2">
        <f t="shared" si="106"/>
        <v>0</v>
      </c>
      <c r="L343" s="2">
        <f t="shared" si="106"/>
        <v>0</v>
      </c>
      <c r="M343" s="2"/>
      <c r="N343" s="28">
        <f t="shared" si="101"/>
        <v>0</v>
      </c>
      <c r="O343" s="2">
        <f t="shared" ref="O343:O381" si="115">IF($A343&lt;=$I$8,-IPMT($G$11,1,$I$8-$A343+1,$N342),0)</f>
        <v>0</v>
      </c>
      <c r="P343" s="2">
        <f t="shared" ref="P343:P381" si="116">IF($A343&lt;=$I$8,-PPMT($G$11,1,$I$8-$A343+1,$N342),0)</f>
        <v>0</v>
      </c>
      <c r="R343">
        <f t="shared" ref="R343:R381" si="117">ROUND(D343*12,1)</f>
        <v>322</v>
      </c>
      <c r="S343" s="89">
        <f t="shared" si="107"/>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8">((1+W343%)^(1/12)-1)*1200</f>
        <v>0.11592505316269097</v>
      </c>
      <c r="Y343" s="66">
        <f t="shared" si="108"/>
        <v>0</v>
      </c>
      <c r="Z343" s="72">
        <f t="shared" si="109"/>
        <v>0</v>
      </c>
      <c r="AA343" s="79">
        <f t="shared" si="110"/>
        <v>0</v>
      </c>
      <c r="AB343" s="81">
        <f t="shared" ref="AB343:AB381" si="119">IF(U343=0,0,AA343*1200/U343)</f>
        <v>0</v>
      </c>
      <c r="AD343" s="95">
        <f>locallinterp(R343,'BBG rates'!$N$10:$N$369,'BBG rates'!$P$10:$P$369)</f>
        <v>26.851664914125362</v>
      </c>
      <c r="AI343" s="185">
        <f t="shared" si="111"/>
        <v>322</v>
      </c>
      <c r="AJ343" s="127">
        <f>locallinterp(MIN(AI343,CAP_Senior*12),'BBG rates'!$X$24:$X$65,'BBG rates'!$Y$24:$Y$65)</f>
        <v>67.918742488467984</v>
      </c>
      <c r="AK343" s="127">
        <f>locallinterp(MIN(AI343,CAP_CB*12),'BBG rates'!$AA$25:$AA$40,'BBG rates'!$AC$25:$AC$40)</f>
        <v>11</v>
      </c>
      <c r="AL343" s="144">
        <f t="shared" si="112"/>
        <v>20.676186223039558</v>
      </c>
      <c r="AM343" s="142">
        <f>(SUMPRODUCT(AL343:AL$381,G343:G$381)+SUMPRODUCT(AL343:AL$381,H343:H$381))/12</f>
        <v>0</v>
      </c>
    </row>
    <row r="344" spans="1:39" x14ac:dyDescent="0.2">
      <c r="A344" s="7">
        <v>323</v>
      </c>
      <c r="B344" s="7">
        <v>161.5</v>
      </c>
      <c r="C344" s="7">
        <v>80.75</v>
      </c>
      <c r="D344" s="12">
        <f t="shared" si="104"/>
        <v>26.916666666666668</v>
      </c>
      <c r="E344" s="29">
        <f t="shared" si="103"/>
        <v>0</v>
      </c>
      <c r="F344" s="2">
        <f t="shared" si="105"/>
        <v>0</v>
      </c>
      <c r="G344" s="2">
        <f t="shared" si="113"/>
        <v>0</v>
      </c>
      <c r="H344" s="2">
        <f t="shared" si="114"/>
        <v>0</v>
      </c>
      <c r="I344" s="2">
        <f t="shared" si="102"/>
        <v>0</v>
      </c>
      <c r="J344" s="2">
        <f t="shared" ref="J344:J381" si="120">IF($I$7=1,I344*A344,IF($I$7=2,I344*B344,IF($I$7=4,I344*C344,I344*D344)))</f>
        <v>0</v>
      </c>
      <c r="K344" s="2">
        <f t="shared" si="106"/>
        <v>0</v>
      </c>
      <c r="L344" s="2">
        <f t="shared" si="106"/>
        <v>0</v>
      </c>
      <c r="M344" s="2"/>
      <c r="N344" s="28">
        <f t="shared" ref="N344:N381" si="121">IF($A344&lt;=$I$8,N343-P344,0)</f>
        <v>0</v>
      </c>
      <c r="O344" s="2">
        <f t="shared" si="115"/>
        <v>0</v>
      </c>
      <c r="P344" s="2">
        <f t="shared" si="116"/>
        <v>0</v>
      </c>
      <c r="R344">
        <f t="shared" si="117"/>
        <v>323</v>
      </c>
      <c r="S344" s="89">
        <f t="shared" si="107"/>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8"/>
        <v>0.11565200977612378</v>
      </c>
      <c r="Y344" s="66">
        <f t="shared" si="108"/>
        <v>0</v>
      </c>
      <c r="Z344" s="72">
        <f t="shared" si="109"/>
        <v>0</v>
      </c>
      <c r="AA344" s="79">
        <f t="shared" si="110"/>
        <v>0</v>
      </c>
      <c r="AB344" s="81">
        <f t="shared" si="119"/>
        <v>0</v>
      </c>
      <c r="AD344" s="95">
        <f>locallinterp(R344,'BBG rates'!$N$10:$N$369,'BBG rates'!$P$10:$P$369)</f>
        <v>26.932304902341833</v>
      </c>
      <c r="AI344" s="185">
        <f t="shared" si="111"/>
        <v>323</v>
      </c>
      <c r="AJ344" s="127">
        <f>locallinterp(MIN(AI344,CAP_Senior*12),'BBG rates'!$X$24:$X$65,'BBG rates'!$Y$24:$Y$65)</f>
        <v>67.918742488467984</v>
      </c>
      <c r="AK344" s="127">
        <f>locallinterp(MIN(AI344,CAP_CB*12),'BBG rates'!$AA$25:$AA$40,'BBG rates'!$AC$25:$AC$40)</f>
        <v>11</v>
      </c>
      <c r="AL344" s="144">
        <f t="shared" si="112"/>
        <v>20.676186223039558</v>
      </c>
      <c r="AM344" s="142">
        <f>(SUMPRODUCT(AL344:AL$381,G344:G$381)+SUMPRODUCT(AL344:AL$381,H344:H$381))/12</f>
        <v>0</v>
      </c>
    </row>
    <row r="345" spans="1:39" x14ac:dyDescent="0.2">
      <c r="A345" s="7">
        <v>324</v>
      </c>
      <c r="B345" s="7">
        <v>162</v>
      </c>
      <c r="C345" s="7">
        <v>81</v>
      </c>
      <c r="D345" s="12">
        <f t="shared" si="104"/>
        <v>27</v>
      </c>
      <c r="E345" s="29">
        <f t="shared" si="103"/>
        <v>0</v>
      </c>
      <c r="F345" s="2">
        <f t="shared" si="105"/>
        <v>0</v>
      </c>
      <c r="G345" s="2">
        <f t="shared" si="113"/>
        <v>0</v>
      </c>
      <c r="H345" s="2">
        <f t="shared" si="114"/>
        <v>0</v>
      </c>
      <c r="I345" s="2">
        <f t="shared" si="102"/>
        <v>0</v>
      </c>
      <c r="J345" s="2">
        <f t="shared" si="120"/>
        <v>0</v>
      </c>
      <c r="K345" s="2">
        <f t="shared" si="106"/>
        <v>0</v>
      </c>
      <c r="L345" s="2">
        <f t="shared" si="106"/>
        <v>0</v>
      </c>
      <c r="M345" s="2"/>
      <c r="N345" s="28">
        <f t="shared" si="121"/>
        <v>0</v>
      </c>
      <c r="O345" s="2">
        <f t="shared" si="115"/>
        <v>0</v>
      </c>
      <c r="P345" s="2">
        <f t="shared" si="116"/>
        <v>0</v>
      </c>
      <c r="R345">
        <f t="shared" si="117"/>
        <v>324</v>
      </c>
      <c r="S345" s="89">
        <f t="shared" si="107"/>
        <v>0</v>
      </c>
      <c r="T345" s="89">
        <f>IF(AND(S345=0,S344&gt;0),SUM($G345:$H$381),S345)</f>
        <v>0</v>
      </c>
      <c r="U345" s="82">
        <f>SUM(T345:T$381)</f>
        <v>0</v>
      </c>
      <c r="V345" s="68">
        <f>localspline(R345,'BBG rates'!$G$10:$G$27,'BBG rates'!$K$10:$K$27)</f>
        <v>0.96765860178725838</v>
      </c>
      <c r="W345" s="68">
        <f>locallinterp(R345,'BBG rates'!$G$10:$G$27,'BBG rates'!$J$10:$J$27)</f>
        <v>0.11544</v>
      </c>
      <c r="X345" s="56">
        <f t="shared" si="118"/>
        <v>0.11537896570610329</v>
      </c>
      <c r="Y345" s="66">
        <f t="shared" si="108"/>
        <v>0</v>
      </c>
      <c r="Z345" s="72">
        <f t="shared" si="109"/>
        <v>0</v>
      </c>
      <c r="AA345" s="79">
        <f t="shared" si="110"/>
        <v>0</v>
      </c>
      <c r="AB345" s="81">
        <f t="shared" si="119"/>
        <v>0</v>
      </c>
      <c r="AD345" s="95">
        <f>locallinterp(R345,'BBG rates'!$N$10:$N$369,'BBG rates'!$P$10:$P$369)</f>
        <v>27.012943119157438</v>
      </c>
      <c r="AI345" s="185">
        <f t="shared" si="111"/>
        <v>324</v>
      </c>
      <c r="AJ345" s="127">
        <f>locallinterp(MIN(AI345,CAP_Senior*12),'BBG rates'!$X$24:$X$65,'BBG rates'!$Y$24:$Y$65)</f>
        <v>67.918742488467984</v>
      </c>
      <c r="AK345" s="127">
        <f>locallinterp(MIN(AI345,CAP_CB*12),'BBG rates'!$AA$25:$AA$40,'BBG rates'!$AC$25:$AC$40)</f>
        <v>11</v>
      </c>
      <c r="AL345" s="144">
        <f t="shared" si="112"/>
        <v>20.676186223039558</v>
      </c>
      <c r="AM345" s="142">
        <f>(SUMPRODUCT(AL345:AL$381,G345:G$381)+SUMPRODUCT(AL345:AL$381,H345:H$381))/12</f>
        <v>0</v>
      </c>
    </row>
    <row r="346" spans="1:39" x14ac:dyDescent="0.2">
      <c r="A346" s="7">
        <v>325</v>
      </c>
      <c r="B346" s="7">
        <v>162.5</v>
      </c>
      <c r="C346" s="7">
        <v>81.25</v>
      </c>
      <c r="D346" s="12">
        <f t="shared" si="104"/>
        <v>27.083333333333332</v>
      </c>
      <c r="E346" s="29">
        <f t="shared" si="103"/>
        <v>0</v>
      </c>
      <c r="F346" s="2">
        <f t="shared" si="105"/>
        <v>0</v>
      </c>
      <c r="G346" s="2">
        <f t="shared" si="113"/>
        <v>0</v>
      </c>
      <c r="H346" s="2">
        <f t="shared" si="114"/>
        <v>0</v>
      </c>
      <c r="I346" s="2">
        <f t="shared" si="102"/>
        <v>0</v>
      </c>
      <c r="J346" s="2">
        <f t="shared" si="120"/>
        <v>0</v>
      </c>
      <c r="K346" s="2">
        <f t="shared" si="106"/>
        <v>0</v>
      </c>
      <c r="L346" s="2">
        <f t="shared" si="106"/>
        <v>0</v>
      </c>
      <c r="M346" s="2"/>
      <c r="N346" s="28">
        <f t="shared" si="121"/>
        <v>0</v>
      </c>
      <c r="O346" s="2">
        <f t="shared" si="115"/>
        <v>0</v>
      </c>
      <c r="P346" s="2">
        <f t="shared" si="116"/>
        <v>0</v>
      </c>
      <c r="R346">
        <f t="shared" si="117"/>
        <v>325</v>
      </c>
      <c r="S346" s="89">
        <f t="shared" si="107"/>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8"/>
        <v>0.11510592095289596</v>
      </c>
      <c r="Y346" s="66">
        <f t="shared" si="108"/>
        <v>0</v>
      </c>
      <c r="Z346" s="72">
        <f t="shared" si="109"/>
        <v>0</v>
      </c>
      <c r="AA346" s="79">
        <f t="shared" si="110"/>
        <v>0</v>
      </c>
      <c r="AB346" s="81">
        <f t="shared" si="119"/>
        <v>0</v>
      </c>
      <c r="AD346" s="95">
        <f>locallinterp(R346,'BBG rates'!$N$10:$N$369,'BBG rates'!$P$10:$P$369)</f>
        <v>27.093579756561429</v>
      </c>
      <c r="AI346" s="185">
        <f t="shared" si="111"/>
        <v>325</v>
      </c>
      <c r="AJ346" s="127">
        <f>locallinterp(MIN(AI346,CAP_Senior*12),'BBG rates'!$X$24:$X$65,'BBG rates'!$Y$24:$Y$65)</f>
        <v>67.918742488467984</v>
      </c>
      <c r="AK346" s="127">
        <f>locallinterp(MIN(AI346,CAP_CB*12),'BBG rates'!$AA$25:$AA$40,'BBG rates'!$AC$25:$AC$40)</f>
        <v>11</v>
      </c>
      <c r="AL346" s="144">
        <f t="shared" si="112"/>
        <v>20.676186223039558</v>
      </c>
      <c r="AM346" s="142">
        <f>(SUMPRODUCT(AL346:AL$381,G346:G$381)+SUMPRODUCT(AL346:AL$381,H346:H$381))/12</f>
        <v>0</v>
      </c>
    </row>
    <row r="347" spans="1:39" x14ac:dyDescent="0.2">
      <c r="A347" s="7">
        <v>326</v>
      </c>
      <c r="B347" s="7">
        <v>163</v>
      </c>
      <c r="C347" s="7">
        <v>81.5</v>
      </c>
      <c r="D347" s="12">
        <f t="shared" si="104"/>
        <v>27.166666666666668</v>
      </c>
      <c r="E347" s="29">
        <f t="shared" si="103"/>
        <v>0</v>
      </c>
      <c r="F347" s="2">
        <f t="shared" si="105"/>
        <v>0</v>
      </c>
      <c r="G347" s="2">
        <f t="shared" si="113"/>
        <v>0</v>
      </c>
      <c r="H347" s="2">
        <f t="shared" si="114"/>
        <v>0</v>
      </c>
      <c r="I347" s="2">
        <f t="shared" si="102"/>
        <v>0</v>
      </c>
      <c r="J347" s="2">
        <f t="shared" si="120"/>
        <v>0</v>
      </c>
      <c r="K347" s="2">
        <f t="shared" si="106"/>
        <v>0</v>
      </c>
      <c r="L347" s="2">
        <f t="shared" si="106"/>
        <v>0</v>
      </c>
      <c r="M347" s="2"/>
      <c r="N347" s="28">
        <f t="shared" si="121"/>
        <v>0</v>
      </c>
      <c r="O347" s="2">
        <f t="shared" si="115"/>
        <v>0</v>
      </c>
      <c r="P347" s="2">
        <f t="shared" si="116"/>
        <v>0</v>
      </c>
      <c r="R347">
        <f t="shared" si="117"/>
        <v>326</v>
      </c>
      <c r="S347" s="89">
        <f t="shared" si="107"/>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8"/>
        <v>0.11483287551623533</v>
      </c>
      <c r="Y347" s="66">
        <f t="shared" si="108"/>
        <v>0</v>
      </c>
      <c r="Z347" s="72">
        <f t="shared" si="109"/>
        <v>0</v>
      </c>
      <c r="AA347" s="79">
        <f t="shared" si="110"/>
        <v>0</v>
      </c>
      <c r="AB347" s="81">
        <f t="shared" si="119"/>
        <v>0</v>
      </c>
      <c r="AD347" s="95">
        <f>locallinterp(R347,'BBG rates'!$N$10:$N$369,'BBG rates'!$P$10:$P$369)</f>
        <v>27.174215006040271</v>
      </c>
      <c r="AI347" s="185">
        <f t="shared" si="111"/>
        <v>326</v>
      </c>
      <c r="AJ347" s="127">
        <f>locallinterp(MIN(AI347,CAP_Senior*12),'BBG rates'!$X$24:$X$65,'BBG rates'!$Y$24:$Y$65)</f>
        <v>67.918742488467984</v>
      </c>
      <c r="AK347" s="127">
        <f>locallinterp(MIN(AI347,CAP_CB*12),'BBG rates'!$AA$25:$AA$40,'BBG rates'!$AC$25:$AC$40)</f>
        <v>11</v>
      </c>
      <c r="AL347" s="144">
        <f t="shared" si="112"/>
        <v>20.676186223039558</v>
      </c>
      <c r="AM347" s="142">
        <f>(SUMPRODUCT(AL347:AL$381,G347:G$381)+SUMPRODUCT(AL347:AL$381,H347:H$381))/12</f>
        <v>0</v>
      </c>
    </row>
    <row r="348" spans="1:39" x14ac:dyDescent="0.2">
      <c r="A348" s="7">
        <v>327</v>
      </c>
      <c r="B348" s="7">
        <v>163.5</v>
      </c>
      <c r="C348" s="7">
        <v>81.75</v>
      </c>
      <c r="D348" s="12">
        <f t="shared" si="104"/>
        <v>27.25</v>
      </c>
      <c r="E348" s="29">
        <f t="shared" si="103"/>
        <v>0</v>
      </c>
      <c r="F348" s="2">
        <f t="shared" si="105"/>
        <v>0</v>
      </c>
      <c r="G348" s="2">
        <f t="shared" si="113"/>
        <v>0</v>
      </c>
      <c r="H348" s="2">
        <f t="shared" si="114"/>
        <v>0</v>
      </c>
      <c r="I348" s="2">
        <f t="shared" si="102"/>
        <v>0</v>
      </c>
      <c r="J348" s="2">
        <f t="shared" si="120"/>
        <v>0</v>
      </c>
      <c r="K348" s="2">
        <f t="shared" si="106"/>
        <v>0</v>
      </c>
      <c r="L348" s="2">
        <f t="shared" si="106"/>
        <v>0</v>
      </c>
      <c r="M348" s="2"/>
      <c r="N348" s="28">
        <f t="shared" si="121"/>
        <v>0</v>
      </c>
      <c r="O348" s="2">
        <f t="shared" si="115"/>
        <v>0</v>
      </c>
      <c r="P348" s="2">
        <f t="shared" si="116"/>
        <v>0</v>
      </c>
      <c r="R348">
        <f t="shared" si="117"/>
        <v>327</v>
      </c>
      <c r="S348" s="89">
        <f t="shared" si="107"/>
        <v>0</v>
      </c>
      <c r="T348" s="89">
        <f>IF(AND(S348=0,S347&gt;0),SUM($G348:$H$381),S348)</f>
        <v>0</v>
      </c>
      <c r="U348" s="82">
        <f>SUM(T348:T$381)</f>
        <v>0</v>
      </c>
      <c r="V348" s="68">
        <f>localspline(R348,'BBG rates'!$G$10:$G$27,'BBG rates'!$K$10:$K$27)</f>
        <v>0.96760863042313483</v>
      </c>
      <c r="W348" s="68">
        <f>locallinterp(R348,'BBG rates'!$G$10:$G$27,'BBG rates'!$J$10:$J$27)</f>
        <v>0.11462</v>
      </c>
      <c r="X348" s="56">
        <f t="shared" si="118"/>
        <v>0.11455982939612142</v>
      </c>
      <c r="Y348" s="66">
        <f t="shared" si="108"/>
        <v>0</v>
      </c>
      <c r="Z348" s="72">
        <f t="shared" si="109"/>
        <v>0</v>
      </c>
      <c r="AA348" s="79">
        <f t="shared" si="110"/>
        <v>0</v>
      </c>
      <c r="AB348" s="81">
        <f t="shared" si="119"/>
        <v>0</v>
      </c>
      <c r="AD348" s="95">
        <f>locallinterp(R348,'BBG rates'!$N$10:$N$369,'BBG rates'!$P$10:$P$369)</f>
        <v>27.25484905857553</v>
      </c>
      <c r="AI348" s="185">
        <f t="shared" si="111"/>
        <v>327</v>
      </c>
      <c r="AJ348" s="127">
        <f>locallinterp(MIN(AI348,CAP_Senior*12),'BBG rates'!$X$24:$X$65,'BBG rates'!$Y$24:$Y$65)</f>
        <v>67.918742488467984</v>
      </c>
      <c r="AK348" s="127">
        <f>locallinterp(MIN(AI348,CAP_CB*12),'BBG rates'!$AA$25:$AA$40,'BBG rates'!$AC$25:$AC$40)</f>
        <v>11</v>
      </c>
      <c r="AL348" s="144">
        <f t="shared" si="112"/>
        <v>20.676186223039558</v>
      </c>
      <c r="AM348" s="142">
        <f>(SUMPRODUCT(AL348:AL$381,G348:G$381)+SUMPRODUCT(AL348:AL$381,H348:H$381))/12</f>
        <v>0</v>
      </c>
    </row>
    <row r="349" spans="1:39" x14ac:dyDescent="0.2">
      <c r="A349" s="7">
        <v>328</v>
      </c>
      <c r="B349" s="7">
        <v>164</v>
      </c>
      <c r="C349" s="7">
        <v>82</v>
      </c>
      <c r="D349" s="12">
        <f t="shared" si="104"/>
        <v>27.333333333333332</v>
      </c>
      <c r="E349" s="29">
        <f t="shared" si="103"/>
        <v>0</v>
      </c>
      <c r="F349" s="2">
        <f t="shared" si="105"/>
        <v>0</v>
      </c>
      <c r="G349" s="2">
        <f t="shared" si="113"/>
        <v>0</v>
      </c>
      <c r="H349" s="2">
        <f t="shared" si="114"/>
        <v>0</v>
      </c>
      <c r="I349" s="2">
        <f t="shared" si="102"/>
        <v>0</v>
      </c>
      <c r="J349" s="2">
        <f t="shared" si="120"/>
        <v>0</v>
      </c>
      <c r="K349" s="2">
        <f t="shared" si="106"/>
        <v>0</v>
      </c>
      <c r="L349" s="2">
        <f t="shared" si="106"/>
        <v>0</v>
      </c>
      <c r="M349" s="2"/>
      <c r="N349" s="28">
        <f t="shared" si="121"/>
        <v>0</v>
      </c>
      <c r="O349" s="2">
        <f t="shared" si="115"/>
        <v>0</v>
      </c>
      <c r="P349" s="2">
        <f t="shared" si="116"/>
        <v>0</v>
      </c>
      <c r="R349">
        <f t="shared" si="117"/>
        <v>328</v>
      </c>
      <c r="S349" s="89">
        <f t="shared" si="107"/>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8"/>
        <v>0.11428678259282066</v>
      </c>
      <c r="Y349" s="66">
        <f t="shared" si="108"/>
        <v>0</v>
      </c>
      <c r="Z349" s="72">
        <f t="shared" si="109"/>
        <v>0</v>
      </c>
      <c r="AA349" s="79">
        <f t="shared" si="110"/>
        <v>0</v>
      </c>
      <c r="AB349" s="81">
        <f t="shared" si="119"/>
        <v>0</v>
      </c>
      <c r="AD349" s="95">
        <f>locallinterp(R349,'BBG rates'!$N$10:$N$369,'BBG rates'!$P$10:$P$369)</f>
        <v>27.335482094710713</v>
      </c>
      <c r="AI349" s="185">
        <f t="shared" si="111"/>
        <v>328</v>
      </c>
      <c r="AJ349" s="127">
        <f>locallinterp(MIN(AI349,CAP_Senior*12),'BBG rates'!$X$24:$X$65,'BBG rates'!$Y$24:$Y$65)</f>
        <v>67.918742488467984</v>
      </c>
      <c r="AK349" s="127">
        <f>locallinterp(MIN(AI349,CAP_CB*12),'BBG rates'!$AA$25:$AA$40,'BBG rates'!$AC$25:$AC$40)</f>
        <v>11</v>
      </c>
      <c r="AL349" s="144">
        <f t="shared" si="112"/>
        <v>20.676186223039558</v>
      </c>
      <c r="AM349" s="142">
        <f>(SUMPRODUCT(AL349:AL$381,G349:G$381)+SUMPRODUCT(AL349:AL$381,H349:H$381))/12</f>
        <v>0</v>
      </c>
    </row>
    <row r="350" spans="1:39" x14ac:dyDescent="0.2">
      <c r="A350" s="7">
        <v>329</v>
      </c>
      <c r="B350" s="7">
        <v>164.5</v>
      </c>
      <c r="C350" s="7">
        <v>82.25</v>
      </c>
      <c r="D350" s="12">
        <f t="shared" si="104"/>
        <v>27.416666666666668</v>
      </c>
      <c r="E350" s="29">
        <f t="shared" si="103"/>
        <v>0</v>
      </c>
      <c r="F350" s="2">
        <f t="shared" si="105"/>
        <v>0</v>
      </c>
      <c r="G350" s="2">
        <f t="shared" si="113"/>
        <v>0</v>
      </c>
      <c r="H350" s="2">
        <f t="shared" si="114"/>
        <v>0</v>
      </c>
      <c r="I350" s="2">
        <f t="shared" si="102"/>
        <v>0</v>
      </c>
      <c r="J350" s="2">
        <f t="shared" si="120"/>
        <v>0</v>
      </c>
      <c r="K350" s="2">
        <f t="shared" si="106"/>
        <v>0</v>
      </c>
      <c r="L350" s="2">
        <f t="shared" si="106"/>
        <v>0</v>
      </c>
      <c r="M350" s="2"/>
      <c r="N350" s="28">
        <f t="shared" si="121"/>
        <v>0</v>
      </c>
      <c r="O350" s="2">
        <f t="shared" si="115"/>
        <v>0</v>
      </c>
      <c r="P350" s="2">
        <f t="shared" si="116"/>
        <v>0</v>
      </c>
      <c r="R350">
        <f t="shared" si="117"/>
        <v>329</v>
      </c>
      <c r="S350" s="89">
        <f t="shared" si="107"/>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8"/>
        <v>0.1140137351060666</v>
      </c>
      <c r="Y350" s="66">
        <f t="shared" si="108"/>
        <v>0</v>
      </c>
      <c r="Z350" s="72">
        <f t="shared" si="109"/>
        <v>0</v>
      </c>
      <c r="AA350" s="79">
        <f t="shared" si="110"/>
        <v>0</v>
      </c>
      <c r="AB350" s="81">
        <f t="shared" si="119"/>
        <v>0</v>
      </c>
      <c r="AD350" s="95">
        <f>locallinterp(R350,'BBG rates'!$N$10:$N$369,'BBG rates'!$P$10:$P$369)</f>
        <v>27.416114284553597</v>
      </c>
      <c r="AI350" s="185">
        <f t="shared" si="111"/>
        <v>329</v>
      </c>
      <c r="AJ350" s="127">
        <f>locallinterp(MIN(AI350,CAP_Senior*12),'BBG rates'!$X$24:$X$65,'BBG rates'!$Y$24:$Y$65)</f>
        <v>67.918742488467984</v>
      </c>
      <c r="AK350" s="127">
        <f>locallinterp(MIN(AI350,CAP_CB*12),'BBG rates'!$AA$25:$AA$40,'BBG rates'!$AC$25:$AC$40)</f>
        <v>11</v>
      </c>
      <c r="AL350" s="144">
        <f t="shared" si="112"/>
        <v>20.676186223039558</v>
      </c>
      <c r="AM350" s="142">
        <f>(SUMPRODUCT(AL350:AL$381,G350:G$381)+SUMPRODUCT(AL350:AL$381,H350:H$381))/12</f>
        <v>0</v>
      </c>
    </row>
    <row r="351" spans="1:39" x14ac:dyDescent="0.2">
      <c r="A351" s="7">
        <v>330</v>
      </c>
      <c r="B351" s="7">
        <v>165</v>
      </c>
      <c r="C351" s="7">
        <v>82.5</v>
      </c>
      <c r="D351" s="12">
        <f t="shared" si="104"/>
        <v>27.5</v>
      </c>
      <c r="E351" s="29">
        <f t="shared" si="103"/>
        <v>0</v>
      </c>
      <c r="F351" s="2">
        <f t="shared" si="105"/>
        <v>0</v>
      </c>
      <c r="G351" s="2">
        <f t="shared" si="113"/>
        <v>0</v>
      </c>
      <c r="H351" s="2">
        <f t="shared" si="114"/>
        <v>0</v>
      </c>
      <c r="I351" s="2">
        <f t="shared" si="102"/>
        <v>0</v>
      </c>
      <c r="J351" s="2">
        <f t="shared" si="120"/>
        <v>0</v>
      </c>
      <c r="K351" s="2">
        <f t="shared" si="106"/>
        <v>0</v>
      </c>
      <c r="L351" s="2">
        <f t="shared" si="106"/>
        <v>0</v>
      </c>
      <c r="M351" s="2"/>
      <c r="N351" s="28">
        <f t="shared" si="121"/>
        <v>0</v>
      </c>
      <c r="O351" s="2">
        <f t="shared" si="115"/>
        <v>0</v>
      </c>
      <c r="P351" s="2">
        <f t="shared" si="116"/>
        <v>0</v>
      </c>
      <c r="R351">
        <f t="shared" si="117"/>
        <v>330</v>
      </c>
      <c r="S351" s="89">
        <f t="shared" si="107"/>
        <v>0</v>
      </c>
      <c r="T351" s="89">
        <f>IF(AND(S351=0,S350&gt;0),SUM($G351:$H$381),S351)</f>
        <v>0</v>
      </c>
      <c r="U351" s="82">
        <f>SUM(T351:T$381)</f>
        <v>0</v>
      </c>
      <c r="V351" s="68">
        <f>localspline(R351,'BBG rates'!$G$10:$G$27,'BBG rates'!$K$10:$K$27)</f>
        <v>0.96757821740857253</v>
      </c>
      <c r="W351" s="68">
        <f>locallinterp(R351,'BBG rates'!$G$10:$G$27,'BBG rates'!$J$10:$J$27)</f>
        <v>0.1138</v>
      </c>
      <c r="X351" s="56">
        <f t="shared" si="118"/>
        <v>0.11374068693612571</v>
      </c>
      <c r="Y351" s="66">
        <f t="shared" si="108"/>
        <v>0</v>
      </c>
      <c r="Z351" s="72">
        <f t="shared" si="109"/>
        <v>0</v>
      </c>
      <c r="AA351" s="79">
        <f t="shared" si="110"/>
        <v>0</v>
      </c>
      <c r="AB351" s="81">
        <f t="shared" si="119"/>
        <v>0</v>
      </c>
      <c r="AD351" s="95">
        <f>locallinterp(R351,'BBG rates'!$N$10:$N$369,'BBG rates'!$P$10:$P$369)</f>
        <v>27.496745802670979</v>
      </c>
      <c r="AI351" s="185">
        <f t="shared" si="111"/>
        <v>330</v>
      </c>
      <c r="AJ351" s="127">
        <f>locallinterp(MIN(AI351,CAP_Senior*12),'BBG rates'!$X$24:$X$65,'BBG rates'!$Y$24:$Y$65)</f>
        <v>67.918742488467984</v>
      </c>
      <c r="AK351" s="127">
        <f>locallinterp(MIN(AI351,CAP_CB*12),'BBG rates'!$AA$25:$AA$40,'BBG rates'!$AC$25:$AC$40)</f>
        <v>11</v>
      </c>
      <c r="AL351" s="144">
        <f t="shared" si="112"/>
        <v>20.676186223039558</v>
      </c>
      <c r="AM351" s="142">
        <f>(SUMPRODUCT(AL351:AL$381,G351:G$381)+SUMPRODUCT(AL351:AL$381,H351:H$381))/12</f>
        <v>0</v>
      </c>
    </row>
    <row r="352" spans="1:39" x14ac:dyDescent="0.2">
      <c r="A352" s="7">
        <v>331</v>
      </c>
      <c r="B352" s="7">
        <v>165.5</v>
      </c>
      <c r="C352" s="7">
        <v>82.75</v>
      </c>
      <c r="D352" s="12">
        <f t="shared" si="104"/>
        <v>27.583333333333332</v>
      </c>
      <c r="E352" s="29">
        <f t="shared" si="103"/>
        <v>0</v>
      </c>
      <c r="F352" s="2">
        <f t="shared" si="105"/>
        <v>0</v>
      </c>
      <c r="G352" s="2">
        <f t="shared" si="113"/>
        <v>0</v>
      </c>
      <c r="H352" s="2">
        <f t="shared" si="114"/>
        <v>0</v>
      </c>
      <c r="I352" s="2">
        <f t="shared" si="102"/>
        <v>0</v>
      </c>
      <c r="J352" s="2">
        <f t="shared" si="120"/>
        <v>0</v>
      </c>
      <c r="K352" s="2">
        <f t="shared" si="106"/>
        <v>0</v>
      </c>
      <c r="L352" s="2">
        <f t="shared" si="106"/>
        <v>0</v>
      </c>
      <c r="M352" s="2"/>
      <c r="N352" s="28">
        <f t="shared" si="121"/>
        <v>0</v>
      </c>
      <c r="O352" s="2">
        <f t="shared" si="115"/>
        <v>0</v>
      </c>
      <c r="P352" s="2">
        <f t="shared" si="116"/>
        <v>0</v>
      </c>
      <c r="R352">
        <f t="shared" si="117"/>
        <v>331</v>
      </c>
      <c r="S352" s="89">
        <f t="shared" si="107"/>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8"/>
        <v>0.11346763808273153</v>
      </c>
      <c r="Y352" s="66">
        <f t="shared" si="108"/>
        <v>0</v>
      </c>
      <c r="Z352" s="72">
        <f t="shared" si="109"/>
        <v>0</v>
      </c>
      <c r="AA352" s="79">
        <f t="shared" si="110"/>
        <v>0</v>
      </c>
      <c r="AB352" s="81">
        <f t="shared" si="119"/>
        <v>0</v>
      </c>
      <c r="AD352" s="95">
        <f>locallinterp(R352,'BBG rates'!$N$10:$N$369,'BBG rates'!$P$10:$P$369)</f>
        <v>27.577376810711542</v>
      </c>
      <c r="AI352" s="185">
        <f t="shared" si="111"/>
        <v>331</v>
      </c>
      <c r="AJ352" s="127">
        <f>locallinterp(MIN(AI352,CAP_Senior*12),'BBG rates'!$X$24:$X$65,'BBG rates'!$Y$24:$Y$65)</f>
        <v>67.918742488467984</v>
      </c>
      <c r="AK352" s="127">
        <f>locallinterp(MIN(AI352,CAP_CB*12),'BBG rates'!$AA$25:$AA$40,'BBG rates'!$AC$25:$AC$40)</f>
        <v>11</v>
      </c>
      <c r="AL352" s="144">
        <f t="shared" si="112"/>
        <v>20.676186223039558</v>
      </c>
      <c r="AM352" s="142">
        <f>(SUMPRODUCT(AL352:AL$381,G352:G$381)+SUMPRODUCT(AL352:AL$381,H352:H$381))/12</f>
        <v>0</v>
      </c>
    </row>
    <row r="353" spans="1:39" x14ac:dyDescent="0.2">
      <c r="A353" s="7">
        <v>332</v>
      </c>
      <c r="B353" s="7">
        <v>166</v>
      </c>
      <c r="C353" s="7">
        <v>83</v>
      </c>
      <c r="D353" s="12">
        <f t="shared" si="104"/>
        <v>27.666666666666668</v>
      </c>
      <c r="E353" s="29">
        <f t="shared" si="103"/>
        <v>0</v>
      </c>
      <c r="F353" s="2">
        <f t="shared" si="105"/>
        <v>0</v>
      </c>
      <c r="G353" s="2">
        <f t="shared" si="113"/>
        <v>0</v>
      </c>
      <c r="H353" s="2">
        <f t="shared" si="114"/>
        <v>0</v>
      </c>
      <c r="I353" s="2">
        <f t="shared" si="102"/>
        <v>0</v>
      </c>
      <c r="J353" s="2">
        <f t="shared" si="120"/>
        <v>0</v>
      </c>
      <c r="K353" s="2">
        <f t="shared" si="106"/>
        <v>0</v>
      </c>
      <c r="L353" s="2">
        <f t="shared" si="106"/>
        <v>0</v>
      </c>
      <c r="M353" s="2"/>
      <c r="N353" s="28">
        <f t="shared" si="121"/>
        <v>0</v>
      </c>
      <c r="O353" s="2">
        <f t="shared" si="115"/>
        <v>0</v>
      </c>
      <c r="P353" s="2">
        <f t="shared" si="116"/>
        <v>0</v>
      </c>
      <c r="R353">
        <f t="shared" si="117"/>
        <v>332</v>
      </c>
      <c r="S353" s="89">
        <f t="shared" si="107"/>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8"/>
        <v>0.11319458854588405</v>
      </c>
      <c r="Y353" s="66">
        <f t="shared" si="108"/>
        <v>0</v>
      </c>
      <c r="Z353" s="72">
        <f t="shared" si="109"/>
        <v>0</v>
      </c>
      <c r="AA353" s="79">
        <f t="shared" si="110"/>
        <v>0</v>
      </c>
      <c r="AB353" s="81">
        <f t="shared" si="119"/>
        <v>0</v>
      </c>
      <c r="AD353" s="95">
        <f>locallinterp(R353,'BBG rates'!$N$10:$N$369,'BBG rates'!$P$10:$P$369)</f>
        <v>27.658007469816777</v>
      </c>
      <c r="AI353" s="185">
        <f t="shared" si="111"/>
        <v>332</v>
      </c>
      <c r="AJ353" s="127">
        <f>locallinterp(MIN(AI353,CAP_Senior*12),'BBG rates'!$X$24:$X$65,'BBG rates'!$Y$24:$Y$65)</f>
        <v>67.918742488467984</v>
      </c>
      <c r="AK353" s="127">
        <f>locallinterp(MIN(AI353,CAP_CB*12),'BBG rates'!$AA$25:$AA$40,'BBG rates'!$AC$25:$AC$40)</f>
        <v>11</v>
      </c>
      <c r="AL353" s="144">
        <f t="shared" si="112"/>
        <v>20.676186223039558</v>
      </c>
      <c r="AM353" s="142">
        <f>(SUMPRODUCT(AL353:AL$381,G353:G$381)+SUMPRODUCT(AL353:AL$381,H353:H$381))/12</f>
        <v>0</v>
      </c>
    </row>
    <row r="354" spans="1:39" x14ac:dyDescent="0.2">
      <c r="A354" s="7">
        <v>333</v>
      </c>
      <c r="B354" s="7">
        <v>166.5</v>
      </c>
      <c r="C354" s="7">
        <v>83.25</v>
      </c>
      <c r="D354" s="12">
        <f t="shared" si="104"/>
        <v>27.75</v>
      </c>
      <c r="E354" s="29">
        <f t="shared" si="103"/>
        <v>0</v>
      </c>
      <c r="F354" s="2">
        <f t="shared" si="105"/>
        <v>0</v>
      </c>
      <c r="G354" s="2">
        <f t="shared" si="113"/>
        <v>0</v>
      </c>
      <c r="H354" s="2">
        <f t="shared" si="114"/>
        <v>0</v>
      </c>
      <c r="I354" s="2">
        <f t="shared" si="102"/>
        <v>0</v>
      </c>
      <c r="J354" s="2">
        <f t="shared" si="120"/>
        <v>0</v>
      </c>
      <c r="K354" s="2">
        <f t="shared" si="106"/>
        <v>0</v>
      </c>
      <c r="L354" s="2">
        <f t="shared" si="106"/>
        <v>0</v>
      </c>
      <c r="M354" s="2"/>
      <c r="N354" s="28">
        <f t="shared" si="121"/>
        <v>0</v>
      </c>
      <c r="O354" s="2">
        <f t="shared" si="115"/>
        <v>0</v>
      </c>
      <c r="P354" s="2">
        <f t="shared" si="116"/>
        <v>0</v>
      </c>
      <c r="R354">
        <f t="shared" si="117"/>
        <v>333</v>
      </c>
      <c r="S354" s="89">
        <f t="shared" si="107"/>
        <v>0</v>
      </c>
      <c r="T354" s="89">
        <f>IF(AND(S354=0,S353&gt;0),SUM($G354:$H$381),S354)</f>
        <v>0</v>
      </c>
      <c r="U354" s="82">
        <f>SUM(T354:T$381)</f>
        <v>0</v>
      </c>
      <c r="V354" s="68">
        <f>localspline(R354,'BBG rates'!$G$10:$G$27,'BBG rates'!$K$10:$K$27)</f>
        <v>0.96756550072304581</v>
      </c>
      <c r="W354" s="68">
        <f>locallinterp(R354,'BBG rates'!$G$10:$G$27,'BBG rates'!$J$10:$J$27)</f>
        <v>0.11298</v>
      </c>
      <c r="X354" s="56">
        <f t="shared" si="118"/>
        <v>0.11292153832584972</v>
      </c>
      <c r="Y354" s="66">
        <f t="shared" si="108"/>
        <v>0</v>
      </c>
      <c r="Z354" s="72">
        <f t="shared" si="109"/>
        <v>0</v>
      </c>
      <c r="AA354" s="79">
        <f t="shared" si="110"/>
        <v>0</v>
      </c>
      <c r="AB354" s="81">
        <f t="shared" si="119"/>
        <v>0</v>
      </c>
      <c r="AD354" s="95">
        <f>locallinterp(R354,'BBG rates'!$N$10:$N$369,'BBG rates'!$P$10:$P$369)</f>
        <v>27.738637928210363</v>
      </c>
      <c r="AI354" s="185">
        <f t="shared" si="111"/>
        <v>333</v>
      </c>
      <c r="AJ354" s="127">
        <f>locallinterp(MIN(AI354,CAP_Senior*12),'BBG rates'!$X$24:$X$65,'BBG rates'!$Y$24:$Y$65)</f>
        <v>67.918742488467984</v>
      </c>
      <c r="AK354" s="127">
        <f>locallinterp(MIN(AI354,CAP_CB*12),'BBG rates'!$AA$25:$AA$40,'BBG rates'!$AC$25:$AC$40)</f>
        <v>11</v>
      </c>
      <c r="AL354" s="144">
        <f t="shared" si="112"/>
        <v>20.676186223039558</v>
      </c>
      <c r="AM354" s="142">
        <f>(SUMPRODUCT(AL354:AL$381,G354:G$381)+SUMPRODUCT(AL354:AL$381,H354:H$381))/12</f>
        <v>0</v>
      </c>
    </row>
    <row r="355" spans="1:39" x14ac:dyDescent="0.2">
      <c r="A355" s="7">
        <v>334</v>
      </c>
      <c r="B355" s="7">
        <v>167</v>
      </c>
      <c r="C355" s="7">
        <v>83.5</v>
      </c>
      <c r="D355" s="12">
        <f t="shared" si="104"/>
        <v>27.833333333333332</v>
      </c>
      <c r="E355" s="29">
        <f t="shared" si="103"/>
        <v>0</v>
      </c>
      <c r="F355" s="2">
        <f t="shared" si="105"/>
        <v>0</v>
      </c>
      <c r="G355" s="2">
        <f t="shared" si="113"/>
        <v>0</v>
      </c>
      <c r="H355" s="2">
        <f t="shared" si="114"/>
        <v>0</v>
      </c>
      <c r="I355" s="2">
        <f t="shared" si="102"/>
        <v>0</v>
      </c>
      <c r="J355" s="2">
        <f t="shared" si="120"/>
        <v>0</v>
      </c>
      <c r="K355" s="2">
        <f t="shared" si="106"/>
        <v>0</v>
      </c>
      <c r="L355" s="2">
        <f t="shared" si="106"/>
        <v>0</v>
      </c>
      <c r="M355" s="2"/>
      <c r="N355" s="28">
        <f t="shared" si="121"/>
        <v>0</v>
      </c>
      <c r="O355" s="2">
        <f t="shared" si="115"/>
        <v>0</v>
      </c>
      <c r="P355" s="2">
        <f t="shared" si="116"/>
        <v>0</v>
      </c>
      <c r="R355">
        <f t="shared" si="117"/>
        <v>334</v>
      </c>
      <c r="S355" s="89">
        <f t="shared" si="107"/>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8"/>
        <v>0.11264848742236211</v>
      </c>
      <c r="Y355" s="66">
        <f t="shared" si="108"/>
        <v>0</v>
      </c>
      <c r="Z355" s="72">
        <f t="shared" si="109"/>
        <v>0</v>
      </c>
      <c r="AA355" s="79">
        <f t="shared" si="110"/>
        <v>0</v>
      </c>
      <c r="AB355" s="81">
        <f t="shared" si="119"/>
        <v>0</v>
      </c>
      <c r="AD355" s="95">
        <f>locallinterp(R355,'BBG rates'!$N$10:$N$369,'BBG rates'!$P$10:$P$369)</f>
        <v>27.819268338574723</v>
      </c>
      <c r="AI355" s="185">
        <f t="shared" si="111"/>
        <v>334</v>
      </c>
      <c r="AJ355" s="127">
        <f>locallinterp(MIN(AI355,CAP_Senior*12),'BBG rates'!$X$24:$X$65,'BBG rates'!$Y$24:$Y$65)</f>
        <v>67.918742488467984</v>
      </c>
      <c r="AK355" s="127">
        <f>locallinterp(MIN(AI355,CAP_CB*12),'BBG rates'!$AA$25:$AA$40,'BBG rates'!$AC$25:$AC$40)</f>
        <v>11</v>
      </c>
      <c r="AL355" s="144">
        <f t="shared" si="112"/>
        <v>20.676186223039558</v>
      </c>
      <c r="AM355" s="142">
        <f>(SUMPRODUCT(AL355:AL$381,G355:G$381)+SUMPRODUCT(AL355:AL$381,H355:H$381))/12</f>
        <v>0</v>
      </c>
    </row>
    <row r="356" spans="1:39" x14ac:dyDescent="0.2">
      <c r="A356" s="7">
        <v>335</v>
      </c>
      <c r="B356" s="7">
        <v>167.5</v>
      </c>
      <c r="C356" s="7">
        <v>83.75</v>
      </c>
      <c r="D356" s="12">
        <f t="shared" si="104"/>
        <v>27.916666666666668</v>
      </c>
      <c r="E356" s="29">
        <f t="shared" si="103"/>
        <v>0</v>
      </c>
      <c r="F356" s="2">
        <f t="shared" si="105"/>
        <v>0</v>
      </c>
      <c r="G356" s="2">
        <f t="shared" si="113"/>
        <v>0</v>
      </c>
      <c r="H356" s="2">
        <f t="shared" si="114"/>
        <v>0</v>
      </c>
      <c r="I356" s="2">
        <f t="shared" si="102"/>
        <v>0</v>
      </c>
      <c r="J356" s="2">
        <f t="shared" si="120"/>
        <v>0</v>
      </c>
      <c r="K356" s="2">
        <f t="shared" si="106"/>
        <v>0</v>
      </c>
      <c r="L356" s="2">
        <f t="shared" si="106"/>
        <v>0</v>
      </c>
      <c r="M356" s="2"/>
      <c r="N356" s="28">
        <f t="shared" si="121"/>
        <v>0</v>
      </c>
      <c r="O356" s="2">
        <f t="shared" si="115"/>
        <v>0</v>
      </c>
      <c r="P356" s="2">
        <f t="shared" si="116"/>
        <v>0</v>
      </c>
      <c r="R356">
        <f t="shared" si="117"/>
        <v>335</v>
      </c>
      <c r="S356" s="89">
        <f t="shared" si="107"/>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8"/>
        <v>0.1123754358354212</v>
      </c>
      <c r="Y356" s="66">
        <f t="shared" si="108"/>
        <v>0</v>
      </c>
      <c r="Z356" s="72">
        <f t="shared" si="109"/>
        <v>0</v>
      </c>
      <c r="AA356" s="79">
        <f t="shared" si="110"/>
        <v>0</v>
      </c>
      <c r="AB356" s="81">
        <f t="shared" si="119"/>
        <v>0</v>
      </c>
      <c r="AD356" s="95">
        <f>locallinterp(R356,'BBG rates'!$N$10:$N$369,'BBG rates'!$P$10:$P$369)</f>
        <v>27.89989884067554</v>
      </c>
      <c r="AI356" s="185">
        <f t="shared" si="111"/>
        <v>335</v>
      </c>
      <c r="AJ356" s="127">
        <f>locallinterp(MIN(AI356,CAP_Senior*12),'BBG rates'!$X$24:$X$65,'BBG rates'!$Y$24:$Y$65)</f>
        <v>67.918742488467984</v>
      </c>
      <c r="AK356" s="127">
        <f>locallinterp(MIN(AI356,CAP_CB*12),'BBG rates'!$AA$25:$AA$40,'BBG rates'!$AC$25:$AC$40)</f>
        <v>11</v>
      </c>
      <c r="AL356" s="144">
        <f t="shared" si="112"/>
        <v>20.676186223039558</v>
      </c>
      <c r="AM356" s="142">
        <f>(SUMPRODUCT(AL356:AL$381,G356:G$381)+SUMPRODUCT(AL356:AL$381,H356:H$381))/12</f>
        <v>0</v>
      </c>
    </row>
    <row r="357" spans="1:39" x14ac:dyDescent="0.2">
      <c r="A357" s="7">
        <v>336</v>
      </c>
      <c r="B357" s="7">
        <v>168</v>
      </c>
      <c r="C357" s="7">
        <v>84</v>
      </c>
      <c r="D357" s="12">
        <f t="shared" si="104"/>
        <v>28</v>
      </c>
      <c r="E357" s="29">
        <f t="shared" si="103"/>
        <v>0</v>
      </c>
      <c r="F357" s="2">
        <f t="shared" si="105"/>
        <v>0</v>
      </c>
      <c r="G357" s="2">
        <f t="shared" si="113"/>
        <v>0</v>
      </c>
      <c r="H357" s="2">
        <f t="shared" si="114"/>
        <v>0</v>
      </c>
      <c r="I357" s="2">
        <f t="shared" si="102"/>
        <v>0</v>
      </c>
      <c r="J357" s="2">
        <f t="shared" si="120"/>
        <v>0</v>
      </c>
      <c r="K357" s="2">
        <f t="shared" si="106"/>
        <v>0</v>
      </c>
      <c r="L357" s="2">
        <f t="shared" si="106"/>
        <v>0</v>
      </c>
      <c r="M357" s="2"/>
      <c r="N357" s="28">
        <f t="shared" si="121"/>
        <v>0</v>
      </c>
      <c r="O357" s="2">
        <f t="shared" si="115"/>
        <v>0</v>
      </c>
      <c r="P357" s="2">
        <f t="shared" si="116"/>
        <v>0</v>
      </c>
      <c r="R357">
        <f t="shared" si="117"/>
        <v>336</v>
      </c>
      <c r="S357" s="89">
        <f t="shared" si="107"/>
        <v>0</v>
      </c>
      <c r="T357" s="89">
        <f>IF(AND(S357=0,S356&gt;0),SUM($G357:$H$381),S357)</f>
        <v>0</v>
      </c>
      <c r="U357" s="82">
        <f>SUM(T357:T$381)</f>
        <v>0</v>
      </c>
      <c r="V357" s="68">
        <f>localspline(R357,'BBG rates'!$G$10:$G$27,'BBG rates'!$K$10:$K$27)</f>
        <v>0.9675687971233361</v>
      </c>
      <c r="W357" s="68">
        <f>locallinterp(R357,'BBG rates'!$G$10:$G$27,'BBG rates'!$J$10:$J$27)</f>
        <v>0.11216</v>
      </c>
      <c r="X357" s="56">
        <f t="shared" si="118"/>
        <v>0.112102383565027</v>
      </c>
      <c r="Y357" s="66">
        <f t="shared" si="108"/>
        <v>0</v>
      </c>
      <c r="Z357" s="72">
        <f t="shared" si="109"/>
        <v>0</v>
      </c>
      <c r="AA357" s="79">
        <f t="shared" si="110"/>
        <v>0</v>
      </c>
      <c r="AB357" s="81">
        <f t="shared" si="119"/>
        <v>0</v>
      </c>
      <c r="AD357" s="95">
        <f>locallinterp(R357,'BBG rates'!$N$10:$N$369,'BBG rates'!$P$10:$P$369)</f>
        <v>27.98052957376915</v>
      </c>
      <c r="AI357" s="185">
        <f t="shared" si="111"/>
        <v>336</v>
      </c>
      <c r="AJ357" s="127">
        <f>locallinterp(MIN(AI357,CAP_Senior*12),'BBG rates'!$X$24:$X$65,'BBG rates'!$Y$24:$Y$65)</f>
        <v>67.918742488467984</v>
      </c>
      <c r="AK357" s="127">
        <f>locallinterp(MIN(AI357,CAP_CB*12),'BBG rates'!$AA$25:$AA$40,'BBG rates'!$AC$25:$AC$40)</f>
        <v>11</v>
      </c>
      <c r="AL357" s="144">
        <f t="shared" si="112"/>
        <v>20.676186223039558</v>
      </c>
      <c r="AM357" s="142">
        <f>(SUMPRODUCT(AL357:AL$381,G357:G$381)+SUMPRODUCT(AL357:AL$381,H357:H$381))/12</f>
        <v>0</v>
      </c>
    </row>
    <row r="358" spans="1:39" x14ac:dyDescent="0.2">
      <c r="A358" s="7">
        <v>337</v>
      </c>
      <c r="B358" s="7">
        <v>168.5</v>
      </c>
      <c r="C358" s="7">
        <v>84.25</v>
      </c>
      <c r="D358" s="12">
        <f t="shared" si="104"/>
        <v>28.083333333333332</v>
      </c>
      <c r="E358" s="29">
        <f t="shared" si="103"/>
        <v>0</v>
      </c>
      <c r="F358" s="2">
        <f t="shared" si="105"/>
        <v>0</v>
      </c>
      <c r="G358" s="2">
        <f t="shared" si="113"/>
        <v>0</v>
      </c>
      <c r="H358" s="2">
        <f t="shared" si="114"/>
        <v>0</v>
      </c>
      <c r="I358" s="2">
        <f t="shared" si="102"/>
        <v>0</v>
      </c>
      <c r="J358" s="2">
        <f t="shared" si="120"/>
        <v>0</v>
      </c>
      <c r="K358" s="2">
        <f t="shared" si="106"/>
        <v>0</v>
      </c>
      <c r="L358" s="2">
        <f t="shared" si="106"/>
        <v>0</v>
      </c>
      <c r="M358" s="2"/>
      <c r="N358" s="28">
        <f t="shared" si="121"/>
        <v>0</v>
      </c>
      <c r="O358" s="2">
        <f t="shared" si="115"/>
        <v>0</v>
      </c>
      <c r="P358" s="2">
        <f t="shared" si="116"/>
        <v>0</v>
      </c>
      <c r="R358">
        <f t="shared" si="117"/>
        <v>337</v>
      </c>
      <c r="S358" s="89">
        <f t="shared" si="107"/>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8"/>
        <v>0.11182933061144595</v>
      </c>
      <c r="Y358" s="66">
        <f t="shared" si="108"/>
        <v>0</v>
      </c>
      <c r="Z358" s="72">
        <f t="shared" si="109"/>
        <v>0</v>
      </c>
      <c r="AA358" s="79">
        <f t="shared" si="110"/>
        <v>0</v>
      </c>
      <c r="AB358" s="81">
        <f t="shared" si="119"/>
        <v>0</v>
      </c>
      <c r="AD358" s="95">
        <f>locallinterp(R358,'BBG rates'!$N$10:$N$369,'BBG rates'!$P$10:$P$369)</f>
        <v>28.061160666679676</v>
      </c>
      <c r="AI358" s="185">
        <f t="shared" si="111"/>
        <v>337</v>
      </c>
      <c r="AJ358" s="127">
        <f>locallinterp(MIN(AI358,CAP_Senior*12),'BBG rates'!$X$24:$X$65,'BBG rates'!$Y$24:$Y$65)</f>
        <v>67.918742488467984</v>
      </c>
      <c r="AK358" s="127">
        <f>locallinterp(MIN(AI358,CAP_CB*12),'BBG rates'!$AA$25:$AA$40,'BBG rates'!$AC$25:$AC$40)</f>
        <v>11</v>
      </c>
      <c r="AL358" s="144">
        <f t="shared" si="112"/>
        <v>20.676186223039558</v>
      </c>
      <c r="AM358" s="142">
        <f>(SUMPRODUCT(AL358:AL$381,G358:G$381)+SUMPRODUCT(AL358:AL$381,H358:H$381))/12</f>
        <v>0</v>
      </c>
    </row>
    <row r="359" spans="1:39" x14ac:dyDescent="0.2">
      <c r="A359" s="7">
        <v>338</v>
      </c>
      <c r="B359" s="7">
        <v>169</v>
      </c>
      <c r="C359" s="7">
        <v>84.5</v>
      </c>
      <c r="D359" s="12">
        <f t="shared" si="104"/>
        <v>28.166666666666668</v>
      </c>
      <c r="E359" s="29">
        <f t="shared" si="103"/>
        <v>0</v>
      </c>
      <c r="F359" s="2">
        <f t="shared" si="105"/>
        <v>0</v>
      </c>
      <c r="G359" s="2">
        <f t="shared" si="113"/>
        <v>0</v>
      </c>
      <c r="H359" s="2">
        <f t="shared" si="114"/>
        <v>0</v>
      </c>
      <c r="I359" s="2">
        <f t="shared" si="102"/>
        <v>0</v>
      </c>
      <c r="J359" s="2">
        <f t="shared" si="120"/>
        <v>0</v>
      </c>
      <c r="K359" s="2">
        <f t="shared" si="106"/>
        <v>0</v>
      </c>
      <c r="L359" s="2">
        <f t="shared" si="106"/>
        <v>0</v>
      </c>
      <c r="M359" s="2"/>
      <c r="N359" s="28">
        <f t="shared" si="121"/>
        <v>0</v>
      </c>
      <c r="O359" s="2">
        <f t="shared" si="115"/>
        <v>0</v>
      </c>
      <c r="P359" s="2">
        <f t="shared" si="116"/>
        <v>0</v>
      </c>
      <c r="R359">
        <f t="shared" si="117"/>
        <v>338</v>
      </c>
      <c r="S359" s="89">
        <f t="shared" si="107"/>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8"/>
        <v>0.11155627697441162</v>
      </c>
      <c r="Y359" s="66">
        <f t="shared" si="108"/>
        <v>0</v>
      </c>
      <c r="Z359" s="72">
        <f t="shared" si="109"/>
        <v>0</v>
      </c>
      <c r="AA359" s="79">
        <f t="shared" si="110"/>
        <v>0</v>
      </c>
      <c r="AB359" s="81">
        <f t="shared" si="119"/>
        <v>0</v>
      </c>
      <c r="AD359" s="95">
        <f>locallinterp(R359,'BBG rates'!$N$10:$N$369,'BBG rates'!$P$10:$P$369)</f>
        <v>28.141792245237411</v>
      </c>
      <c r="AI359" s="185">
        <f t="shared" si="111"/>
        <v>338</v>
      </c>
      <c r="AJ359" s="127">
        <f>locallinterp(MIN(AI359,CAP_Senior*12),'BBG rates'!$X$24:$X$65,'BBG rates'!$Y$24:$Y$65)</f>
        <v>67.918742488467984</v>
      </c>
      <c r="AK359" s="127">
        <f>locallinterp(MIN(AI359,CAP_CB*12),'BBG rates'!$AA$25:$AA$40,'BBG rates'!$AC$25:$AC$40)</f>
        <v>11</v>
      </c>
      <c r="AL359" s="144">
        <f t="shared" si="112"/>
        <v>20.676186223039558</v>
      </c>
      <c r="AM359" s="142">
        <f>(SUMPRODUCT(AL359:AL$381,G359:G$381)+SUMPRODUCT(AL359:AL$381,H359:H$381))/12</f>
        <v>0</v>
      </c>
    </row>
    <row r="360" spans="1:39" x14ac:dyDescent="0.2">
      <c r="A360" s="7">
        <v>339</v>
      </c>
      <c r="B360" s="7">
        <v>169.5</v>
      </c>
      <c r="C360" s="7">
        <v>84.75</v>
      </c>
      <c r="D360" s="12">
        <f t="shared" si="104"/>
        <v>28.25</v>
      </c>
      <c r="E360" s="29">
        <f t="shared" si="103"/>
        <v>0</v>
      </c>
      <c r="F360" s="2">
        <f t="shared" si="105"/>
        <v>0</v>
      </c>
      <c r="G360" s="2">
        <f t="shared" si="113"/>
        <v>0</v>
      </c>
      <c r="H360" s="2">
        <f t="shared" si="114"/>
        <v>0</v>
      </c>
      <c r="I360" s="2">
        <f t="shared" si="102"/>
        <v>0</v>
      </c>
      <c r="J360" s="2">
        <f t="shared" si="120"/>
        <v>0</v>
      </c>
      <c r="K360" s="2">
        <f t="shared" si="106"/>
        <v>0</v>
      </c>
      <c r="L360" s="2">
        <f t="shared" si="106"/>
        <v>0</v>
      </c>
      <c r="M360" s="2"/>
      <c r="N360" s="28">
        <f t="shared" si="121"/>
        <v>0</v>
      </c>
      <c r="O360" s="2">
        <f t="shared" si="115"/>
        <v>0</v>
      </c>
      <c r="P360" s="2">
        <f t="shared" si="116"/>
        <v>0</v>
      </c>
      <c r="R360">
        <f t="shared" si="117"/>
        <v>339</v>
      </c>
      <c r="S360" s="89">
        <f t="shared" si="107"/>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8"/>
        <v>0.11128322265392399</v>
      </c>
      <c r="Y360" s="66">
        <f t="shared" si="108"/>
        <v>0</v>
      </c>
      <c r="Z360" s="72">
        <f t="shared" si="109"/>
        <v>0</v>
      </c>
      <c r="AA360" s="79">
        <f t="shared" si="110"/>
        <v>0</v>
      </c>
      <c r="AB360" s="81">
        <f t="shared" si="119"/>
        <v>0</v>
      </c>
      <c r="AD360" s="95">
        <f>locallinterp(R360,'BBG rates'!$N$10:$N$369,'BBG rates'!$P$10:$P$369)</f>
        <v>28.222424429808406</v>
      </c>
      <c r="AI360" s="185">
        <f t="shared" si="111"/>
        <v>339</v>
      </c>
      <c r="AJ360" s="127">
        <f>locallinterp(MIN(AI360,CAP_Senior*12),'BBG rates'!$X$24:$X$65,'BBG rates'!$Y$24:$Y$65)</f>
        <v>67.918742488467984</v>
      </c>
      <c r="AK360" s="127">
        <f>locallinterp(MIN(AI360,CAP_CB*12),'BBG rates'!$AA$25:$AA$40,'BBG rates'!$AC$25:$AC$40)</f>
        <v>11</v>
      </c>
      <c r="AL360" s="144">
        <f t="shared" si="112"/>
        <v>20.676186223039558</v>
      </c>
      <c r="AM360" s="142">
        <f>(SUMPRODUCT(AL360:AL$381,G360:G$381)+SUMPRODUCT(AL360:AL$381,H360:H$381))/12</f>
        <v>0</v>
      </c>
    </row>
    <row r="361" spans="1:39" x14ac:dyDescent="0.2">
      <c r="A361" s="7">
        <v>340</v>
      </c>
      <c r="B361" s="7">
        <v>170</v>
      </c>
      <c r="C361" s="7">
        <v>85</v>
      </c>
      <c r="D361" s="12">
        <f t="shared" si="104"/>
        <v>28.333333333333332</v>
      </c>
      <c r="E361" s="29">
        <f t="shared" si="103"/>
        <v>0</v>
      </c>
      <c r="F361" s="2">
        <f t="shared" si="105"/>
        <v>0</v>
      </c>
      <c r="G361" s="2">
        <f t="shared" si="113"/>
        <v>0</v>
      </c>
      <c r="H361" s="2">
        <f t="shared" si="114"/>
        <v>0</v>
      </c>
      <c r="I361" s="2">
        <f t="shared" si="102"/>
        <v>0</v>
      </c>
      <c r="J361" s="2">
        <f t="shared" si="120"/>
        <v>0</v>
      </c>
      <c r="K361" s="2">
        <f t="shared" si="106"/>
        <v>0</v>
      </c>
      <c r="L361" s="2">
        <f t="shared" si="106"/>
        <v>0</v>
      </c>
      <c r="M361" s="2"/>
      <c r="N361" s="28">
        <f t="shared" si="121"/>
        <v>0</v>
      </c>
      <c r="O361" s="2">
        <f t="shared" si="115"/>
        <v>0</v>
      </c>
      <c r="P361" s="2">
        <f t="shared" si="116"/>
        <v>0</v>
      </c>
      <c r="R361">
        <f t="shared" si="117"/>
        <v>340</v>
      </c>
      <c r="S361" s="89">
        <f t="shared" si="107"/>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8"/>
        <v>0.11101016765024951</v>
      </c>
      <c r="Y361" s="66">
        <f t="shared" si="108"/>
        <v>0</v>
      </c>
      <c r="Z361" s="72">
        <f t="shared" si="109"/>
        <v>0</v>
      </c>
      <c r="AA361" s="79">
        <f t="shared" si="110"/>
        <v>0</v>
      </c>
      <c r="AB361" s="81">
        <f t="shared" si="119"/>
        <v>0</v>
      </c>
      <c r="AD361" s="95">
        <f>locallinterp(R361,'BBG rates'!$N$10:$N$369,'BBG rates'!$P$10:$P$369)</f>
        <v>28.303057337763999</v>
      </c>
      <c r="AI361" s="185">
        <f t="shared" si="111"/>
        <v>340</v>
      </c>
      <c r="AJ361" s="127">
        <f>locallinterp(MIN(AI361,CAP_Senior*12),'BBG rates'!$X$24:$X$65,'BBG rates'!$Y$24:$Y$65)</f>
        <v>67.918742488467984</v>
      </c>
      <c r="AK361" s="127">
        <f>locallinterp(MIN(AI361,CAP_CB*12),'BBG rates'!$AA$25:$AA$40,'BBG rates'!$AC$25:$AC$40)</f>
        <v>11</v>
      </c>
      <c r="AL361" s="144">
        <f t="shared" si="112"/>
        <v>20.676186223039558</v>
      </c>
      <c r="AM361" s="142">
        <f>(SUMPRODUCT(AL361:AL$381,G361:G$381)+SUMPRODUCT(AL361:AL$381,H361:H$381))/12</f>
        <v>0</v>
      </c>
    </row>
    <row r="362" spans="1:39" x14ac:dyDescent="0.2">
      <c r="A362" s="7">
        <v>341</v>
      </c>
      <c r="B362" s="7">
        <v>170.5</v>
      </c>
      <c r="C362" s="7">
        <v>85.25</v>
      </c>
      <c r="D362" s="12">
        <f t="shared" si="104"/>
        <v>28.416666666666668</v>
      </c>
      <c r="E362" s="29">
        <f t="shared" si="103"/>
        <v>0</v>
      </c>
      <c r="F362" s="2">
        <f t="shared" si="105"/>
        <v>0</v>
      </c>
      <c r="G362" s="2">
        <f t="shared" si="113"/>
        <v>0</v>
      </c>
      <c r="H362" s="2">
        <f t="shared" si="114"/>
        <v>0</v>
      </c>
      <c r="I362" s="2">
        <f t="shared" si="102"/>
        <v>0</v>
      </c>
      <c r="J362" s="2">
        <f t="shared" si="120"/>
        <v>0</v>
      </c>
      <c r="K362" s="2">
        <f t="shared" si="106"/>
        <v>0</v>
      </c>
      <c r="L362" s="2">
        <f t="shared" si="106"/>
        <v>0</v>
      </c>
      <c r="M362" s="2"/>
      <c r="N362" s="28">
        <f t="shared" si="121"/>
        <v>0</v>
      </c>
      <c r="O362" s="2">
        <f t="shared" si="115"/>
        <v>0</v>
      </c>
      <c r="P362" s="2">
        <f t="shared" si="116"/>
        <v>0</v>
      </c>
      <c r="R362">
        <f t="shared" si="117"/>
        <v>341</v>
      </c>
      <c r="S362" s="89">
        <f t="shared" si="107"/>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8"/>
        <v>0.11073711196312175</v>
      </c>
      <c r="Y362" s="66">
        <f t="shared" si="108"/>
        <v>0</v>
      </c>
      <c r="Z362" s="72">
        <f t="shared" si="109"/>
        <v>0</v>
      </c>
      <c r="AA362" s="79">
        <f t="shared" si="110"/>
        <v>0</v>
      </c>
      <c r="AB362" s="81">
        <f t="shared" si="119"/>
        <v>0</v>
      </c>
      <c r="AD362" s="95">
        <f>locallinterp(R362,'BBG rates'!$N$10:$N$369,'BBG rates'!$P$10:$P$369)</f>
        <v>28.383691076045075</v>
      </c>
      <c r="AI362" s="185">
        <f t="shared" si="111"/>
        <v>341</v>
      </c>
      <c r="AJ362" s="127">
        <f>locallinterp(MIN(AI362,CAP_Senior*12),'BBG rates'!$X$24:$X$65,'BBG rates'!$Y$24:$Y$65)</f>
        <v>67.918742488467984</v>
      </c>
      <c r="AK362" s="127">
        <f>locallinterp(MIN(AI362,CAP_CB*12),'BBG rates'!$AA$25:$AA$40,'BBG rates'!$AC$25:$AC$40)</f>
        <v>11</v>
      </c>
      <c r="AL362" s="144">
        <f t="shared" si="112"/>
        <v>20.676186223039558</v>
      </c>
      <c r="AM362" s="142">
        <f>(SUMPRODUCT(AL362:AL$381,G362:G$381)+SUMPRODUCT(AL362:AL$381,H362:H$381))/12</f>
        <v>0</v>
      </c>
    </row>
    <row r="363" spans="1:39" x14ac:dyDescent="0.2">
      <c r="A363" s="7">
        <v>342</v>
      </c>
      <c r="B363" s="7">
        <v>171</v>
      </c>
      <c r="C363" s="7">
        <v>85.5</v>
      </c>
      <c r="D363" s="12">
        <f t="shared" si="104"/>
        <v>28.5</v>
      </c>
      <c r="E363" s="29">
        <f t="shared" si="103"/>
        <v>0</v>
      </c>
      <c r="F363" s="2">
        <f t="shared" si="105"/>
        <v>0</v>
      </c>
      <c r="G363" s="2">
        <f t="shared" si="113"/>
        <v>0</v>
      </c>
      <c r="H363" s="2">
        <f t="shared" si="114"/>
        <v>0</v>
      </c>
      <c r="I363" s="2">
        <f t="shared" si="102"/>
        <v>0</v>
      </c>
      <c r="J363" s="2">
        <f t="shared" si="120"/>
        <v>0</v>
      </c>
      <c r="K363" s="2">
        <f t="shared" si="106"/>
        <v>0</v>
      </c>
      <c r="L363" s="2">
        <f t="shared" si="106"/>
        <v>0</v>
      </c>
      <c r="M363" s="2"/>
      <c r="N363" s="28">
        <f t="shared" si="121"/>
        <v>0</v>
      </c>
      <c r="O363" s="2">
        <f t="shared" si="115"/>
        <v>0</v>
      </c>
      <c r="P363" s="2">
        <f t="shared" si="116"/>
        <v>0</v>
      </c>
      <c r="R363">
        <f t="shared" si="117"/>
        <v>342</v>
      </c>
      <c r="S363" s="89">
        <f t="shared" si="107"/>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8"/>
        <v>0.11046405559254069</v>
      </c>
      <c r="Y363" s="66">
        <f t="shared" si="108"/>
        <v>0</v>
      </c>
      <c r="Z363" s="72">
        <f t="shared" si="109"/>
        <v>0</v>
      </c>
      <c r="AA363" s="79">
        <f t="shared" si="110"/>
        <v>0</v>
      </c>
      <c r="AB363" s="81">
        <f t="shared" si="119"/>
        <v>0</v>
      </c>
      <c r="AD363" s="95">
        <f>locallinterp(R363,'BBG rates'!$N$10:$N$369,'BBG rates'!$P$10:$P$369)</f>
        <v>28.46432575108053</v>
      </c>
      <c r="AI363" s="185">
        <f t="shared" si="111"/>
        <v>342</v>
      </c>
      <c r="AJ363" s="127">
        <f>locallinterp(MIN(AI363,CAP_Senior*12),'BBG rates'!$X$24:$X$65,'BBG rates'!$Y$24:$Y$65)</f>
        <v>67.918742488467984</v>
      </c>
      <c r="AK363" s="127">
        <f>locallinterp(MIN(AI363,CAP_CB*12),'BBG rates'!$AA$25:$AA$40,'BBG rates'!$AC$25:$AC$40)</f>
        <v>11</v>
      </c>
      <c r="AL363" s="144">
        <f t="shared" si="112"/>
        <v>20.676186223039558</v>
      </c>
      <c r="AM363" s="142">
        <f>(SUMPRODUCT(AL363:AL$381,G363:G$381)+SUMPRODUCT(AL363:AL$381,H363:H$381))/12</f>
        <v>0</v>
      </c>
    </row>
    <row r="364" spans="1:39" x14ac:dyDescent="0.2">
      <c r="A364" s="7">
        <v>343</v>
      </c>
      <c r="B364" s="7">
        <v>171.5</v>
      </c>
      <c r="C364" s="7">
        <v>85.75</v>
      </c>
      <c r="D364" s="12">
        <f t="shared" si="104"/>
        <v>28.583333333333332</v>
      </c>
      <c r="E364" s="29">
        <f t="shared" si="103"/>
        <v>0</v>
      </c>
      <c r="F364" s="2">
        <f t="shared" si="105"/>
        <v>0</v>
      </c>
      <c r="G364" s="2">
        <f t="shared" si="113"/>
        <v>0</v>
      </c>
      <c r="H364" s="2">
        <f t="shared" si="114"/>
        <v>0</v>
      </c>
      <c r="I364" s="2">
        <f t="shared" si="102"/>
        <v>0</v>
      </c>
      <c r="J364" s="2">
        <f t="shared" si="120"/>
        <v>0</v>
      </c>
      <c r="K364" s="2">
        <f t="shared" si="106"/>
        <v>0</v>
      </c>
      <c r="L364" s="2">
        <f t="shared" si="106"/>
        <v>0</v>
      </c>
      <c r="M364" s="2"/>
      <c r="N364" s="28">
        <f t="shared" si="121"/>
        <v>0</v>
      </c>
      <c r="O364" s="2">
        <f t="shared" si="115"/>
        <v>0</v>
      </c>
      <c r="P364" s="2">
        <f t="shared" si="116"/>
        <v>0</v>
      </c>
      <c r="R364">
        <f t="shared" si="117"/>
        <v>343</v>
      </c>
      <c r="S364" s="89">
        <f t="shared" si="107"/>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8"/>
        <v>0.11019099853850634</v>
      </c>
      <c r="Y364" s="66">
        <f t="shared" si="108"/>
        <v>0</v>
      </c>
      <c r="Z364" s="72">
        <f t="shared" si="109"/>
        <v>0</v>
      </c>
      <c r="AA364" s="79">
        <f t="shared" si="110"/>
        <v>0</v>
      </c>
      <c r="AB364" s="81">
        <f t="shared" si="119"/>
        <v>0</v>
      </c>
      <c r="AD364" s="95">
        <f>locallinterp(R364,'BBG rates'!$N$10:$N$369,'BBG rates'!$P$10:$P$369)</f>
        <v>28.544961456386048</v>
      </c>
      <c r="AI364" s="185">
        <f t="shared" si="111"/>
        <v>343</v>
      </c>
      <c r="AJ364" s="127">
        <f>locallinterp(MIN(AI364,CAP_Senior*12),'BBG rates'!$X$24:$X$65,'BBG rates'!$Y$24:$Y$65)</f>
        <v>67.918742488467984</v>
      </c>
      <c r="AK364" s="127">
        <f>locallinterp(MIN(AI364,CAP_CB*12),'BBG rates'!$AA$25:$AA$40,'BBG rates'!$AC$25:$AC$40)</f>
        <v>11</v>
      </c>
      <c r="AL364" s="144">
        <f t="shared" si="112"/>
        <v>20.676186223039558</v>
      </c>
      <c r="AM364" s="142">
        <f>(SUMPRODUCT(AL364:AL$381,G364:G$381)+SUMPRODUCT(AL364:AL$381,H364:H$381))/12</f>
        <v>0</v>
      </c>
    </row>
    <row r="365" spans="1:39" x14ac:dyDescent="0.2">
      <c r="A365" s="7">
        <v>344</v>
      </c>
      <c r="B365" s="7">
        <v>172</v>
      </c>
      <c r="C365" s="7">
        <v>86</v>
      </c>
      <c r="D365" s="12">
        <f t="shared" si="104"/>
        <v>28.666666666666668</v>
      </c>
      <c r="E365" s="29">
        <f t="shared" si="103"/>
        <v>0</v>
      </c>
      <c r="F365" s="2">
        <f t="shared" si="105"/>
        <v>0</v>
      </c>
      <c r="G365" s="2">
        <f t="shared" si="113"/>
        <v>0</v>
      </c>
      <c r="H365" s="2">
        <f t="shared" si="114"/>
        <v>0</v>
      </c>
      <c r="I365" s="2">
        <f t="shared" si="102"/>
        <v>0</v>
      </c>
      <c r="J365" s="2">
        <f t="shared" si="120"/>
        <v>0</v>
      </c>
      <c r="K365" s="2">
        <f t="shared" si="106"/>
        <v>0</v>
      </c>
      <c r="L365" s="2">
        <f t="shared" si="106"/>
        <v>0</v>
      </c>
      <c r="M365" s="2"/>
      <c r="N365" s="28">
        <f t="shared" si="121"/>
        <v>0</v>
      </c>
      <c r="O365" s="2">
        <f t="shared" si="115"/>
        <v>0</v>
      </c>
      <c r="P365" s="2">
        <f t="shared" si="116"/>
        <v>0</v>
      </c>
      <c r="R365">
        <f t="shared" si="117"/>
        <v>344</v>
      </c>
      <c r="S365" s="89">
        <f t="shared" si="107"/>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8"/>
        <v>0.10991794080101869</v>
      </c>
      <c r="Y365" s="66">
        <f t="shared" si="108"/>
        <v>0</v>
      </c>
      <c r="Z365" s="72">
        <f t="shared" si="109"/>
        <v>0</v>
      </c>
      <c r="AA365" s="79">
        <f t="shared" si="110"/>
        <v>0</v>
      </c>
      <c r="AB365" s="81">
        <f t="shared" si="119"/>
        <v>0</v>
      </c>
      <c r="AD365" s="95">
        <f>locallinterp(R365,'BBG rates'!$N$10:$N$369,'BBG rates'!$P$10:$P$369)</f>
        <v>28.625598289931652</v>
      </c>
      <c r="AI365" s="185">
        <f t="shared" si="111"/>
        <v>344</v>
      </c>
      <c r="AJ365" s="127">
        <f>locallinterp(MIN(AI365,CAP_Senior*12),'BBG rates'!$X$24:$X$65,'BBG rates'!$Y$24:$Y$65)</f>
        <v>67.918742488467984</v>
      </c>
      <c r="AK365" s="127">
        <f>locallinterp(MIN(AI365,CAP_CB*12),'BBG rates'!$AA$25:$AA$40,'BBG rates'!$AC$25:$AC$40)</f>
        <v>11</v>
      </c>
      <c r="AL365" s="144">
        <f t="shared" si="112"/>
        <v>20.676186223039558</v>
      </c>
      <c r="AM365" s="142">
        <f>(SUMPRODUCT(AL365:AL$381,G365:G$381)+SUMPRODUCT(AL365:AL$381,H365:H$381))/12</f>
        <v>0</v>
      </c>
    </row>
    <row r="366" spans="1:39" x14ac:dyDescent="0.2">
      <c r="A366" s="7">
        <v>345</v>
      </c>
      <c r="B366" s="7">
        <v>172.5</v>
      </c>
      <c r="C366" s="7">
        <v>86.25</v>
      </c>
      <c r="D366" s="12">
        <f t="shared" si="104"/>
        <v>28.75</v>
      </c>
      <c r="E366" s="29">
        <f t="shared" si="103"/>
        <v>0</v>
      </c>
      <c r="F366" s="2">
        <f t="shared" si="105"/>
        <v>0</v>
      </c>
      <c r="G366" s="2">
        <f t="shared" si="113"/>
        <v>0</v>
      </c>
      <c r="H366" s="2">
        <f t="shared" si="114"/>
        <v>0</v>
      </c>
      <c r="I366" s="2">
        <f t="shared" si="102"/>
        <v>0</v>
      </c>
      <c r="J366" s="2">
        <f t="shared" si="120"/>
        <v>0</v>
      </c>
      <c r="K366" s="2">
        <f t="shared" si="106"/>
        <v>0</v>
      </c>
      <c r="L366" s="2">
        <f t="shared" si="106"/>
        <v>0</v>
      </c>
      <c r="M366" s="2"/>
      <c r="N366" s="28">
        <f t="shared" si="121"/>
        <v>0</v>
      </c>
      <c r="O366" s="2">
        <f t="shared" si="115"/>
        <v>0</v>
      </c>
      <c r="P366" s="2">
        <f t="shared" si="116"/>
        <v>0</v>
      </c>
      <c r="R366">
        <f t="shared" si="117"/>
        <v>345</v>
      </c>
      <c r="S366" s="89">
        <f t="shared" si="107"/>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8"/>
        <v>0.10964488238007775</v>
      </c>
      <c r="Y366" s="66">
        <f t="shared" si="108"/>
        <v>0</v>
      </c>
      <c r="Z366" s="72">
        <f t="shared" si="109"/>
        <v>0</v>
      </c>
      <c r="AA366" s="79">
        <f t="shared" si="110"/>
        <v>0</v>
      </c>
      <c r="AB366" s="81">
        <f t="shared" si="119"/>
        <v>0</v>
      </c>
      <c r="AD366" s="95">
        <f>locallinterp(R366,'BBG rates'!$N$10:$N$369,'BBG rates'!$P$10:$P$369)</f>
        <v>28.706236336774833</v>
      </c>
      <c r="AI366" s="185">
        <f t="shared" si="111"/>
        <v>345</v>
      </c>
      <c r="AJ366" s="127">
        <f>locallinterp(MIN(AI366,CAP_Senior*12),'BBG rates'!$X$24:$X$65,'BBG rates'!$Y$24:$Y$65)</f>
        <v>67.918742488467984</v>
      </c>
      <c r="AK366" s="127">
        <f>locallinterp(MIN(AI366,CAP_CB*12),'BBG rates'!$AA$25:$AA$40,'BBG rates'!$AC$25:$AC$40)</f>
        <v>11</v>
      </c>
      <c r="AL366" s="144">
        <f t="shared" si="112"/>
        <v>20.676186223039558</v>
      </c>
      <c r="AM366" s="142">
        <f>(SUMPRODUCT(AL366:AL$381,G366:G$381)+SUMPRODUCT(AL366:AL$381,H366:H$381))/12</f>
        <v>0</v>
      </c>
    </row>
    <row r="367" spans="1:39" x14ac:dyDescent="0.2">
      <c r="A367" s="7">
        <v>346</v>
      </c>
      <c r="B367" s="7">
        <v>173</v>
      </c>
      <c r="C367" s="7">
        <v>86.5</v>
      </c>
      <c r="D367" s="12">
        <f t="shared" si="104"/>
        <v>28.833333333333332</v>
      </c>
      <c r="E367" s="29">
        <f t="shared" si="103"/>
        <v>0</v>
      </c>
      <c r="F367" s="2">
        <f t="shared" si="105"/>
        <v>0</v>
      </c>
      <c r="G367" s="2">
        <f t="shared" si="113"/>
        <v>0</v>
      </c>
      <c r="H367" s="2">
        <f t="shared" si="114"/>
        <v>0</v>
      </c>
      <c r="I367" s="2">
        <f t="shared" si="102"/>
        <v>0</v>
      </c>
      <c r="J367" s="2">
        <f t="shared" si="120"/>
        <v>0</v>
      </c>
      <c r="K367" s="2">
        <f t="shared" si="106"/>
        <v>0</v>
      </c>
      <c r="L367" s="2">
        <f t="shared" si="106"/>
        <v>0</v>
      </c>
      <c r="M367" s="2"/>
      <c r="N367" s="28">
        <f t="shared" si="121"/>
        <v>0</v>
      </c>
      <c r="O367" s="2">
        <f t="shared" si="115"/>
        <v>0</v>
      </c>
      <c r="P367" s="2">
        <f t="shared" si="116"/>
        <v>0</v>
      </c>
      <c r="R367">
        <f t="shared" si="117"/>
        <v>346</v>
      </c>
      <c r="S367" s="89">
        <f t="shared" si="107"/>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8"/>
        <v>0.10937182327594996</v>
      </c>
      <c r="Y367" s="66">
        <f t="shared" si="108"/>
        <v>0</v>
      </c>
      <c r="Z367" s="72">
        <f t="shared" si="109"/>
        <v>0</v>
      </c>
      <c r="AA367" s="79">
        <f t="shared" si="110"/>
        <v>0</v>
      </c>
      <c r="AB367" s="81">
        <f t="shared" si="119"/>
        <v>0</v>
      </c>
      <c r="AD367" s="95">
        <f>locallinterp(R367,'BBG rates'!$N$10:$N$369,'BBG rates'!$P$10:$P$369)</f>
        <v>28.786875680220419</v>
      </c>
      <c r="AI367" s="185">
        <f t="shared" si="111"/>
        <v>346</v>
      </c>
      <c r="AJ367" s="127">
        <f>locallinterp(MIN(AI367,CAP_Senior*12),'BBG rates'!$X$24:$X$65,'BBG rates'!$Y$24:$Y$65)</f>
        <v>67.918742488467984</v>
      </c>
      <c r="AK367" s="127">
        <f>locallinterp(MIN(AI367,CAP_CB*12),'BBG rates'!$AA$25:$AA$40,'BBG rates'!$AC$25:$AC$40)</f>
        <v>11</v>
      </c>
      <c r="AL367" s="144">
        <f t="shared" si="112"/>
        <v>20.676186223039558</v>
      </c>
      <c r="AM367" s="142">
        <f>(SUMPRODUCT(AL367:AL$381,G367:G$381)+SUMPRODUCT(AL367:AL$381,H367:H$381))/12</f>
        <v>0</v>
      </c>
    </row>
    <row r="368" spans="1:39" x14ac:dyDescent="0.2">
      <c r="A368" s="7">
        <v>347</v>
      </c>
      <c r="B368" s="7">
        <v>173.5</v>
      </c>
      <c r="C368" s="7">
        <v>86.75</v>
      </c>
      <c r="D368" s="12">
        <f t="shared" si="104"/>
        <v>28.916666666666668</v>
      </c>
      <c r="E368" s="29">
        <f t="shared" si="103"/>
        <v>0</v>
      </c>
      <c r="F368" s="2">
        <f t="shared" si="105"/>
        <v>0</v>
      </c>
      <c r="G368" s="2">
        <f t="shared" si="113"/>
        <v>0</v>
      </c>
      <c r="H368" s="2">
        <f t="shared" si="114"/>
        <v>0</v>
      </c>
      <c r="I368" s="2">
        <f t="shared" si="102"/>
        <v>0</v>
      </c>
      <c r="J368" s="2">
        <f t="shared" si="120"/>
        <v>0</v>
      </c>
      <c r="K368" s="2">
        <f t="shared" si="106"/>
        <v>0</v>
      </c>
      <c r="L368" s="2">
        <f t="shared" si="106"/>
        <v>0</v>
      </c>
      <c r="M368" s="2"/>
      <c r="N368" s="28">
        <f t="shared" si="121"/>
        <v>0</v>
      </c>
      <c r="O368" s="2">
        <f t="shared" si="115"/>
        <v>0</v>
      </c>
      <c r="P368" s="2">
        <f t="shared" si="116"/>
        <v>0</v>
      </c>
      <c r="R368">
        <f t="shared" si="117"/>
        <v>347</v>
      </c>
      <c r="S368" s="89">
        <f t="shared" si="107"/>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8"/>
        <v>0.10909876348810243</v>
      </c>
      <c r="Y368" s="66">
        <f t="shared" si="108"/>
        <v>0</v>
      </c>
      <c r="Z368" s="72">
        <f t="shared" si="109"/>
        <v>0</v>
      </c>
      <c r="AA368" s="79">
        <f t="shared" si="110"/>
        <v>0</v>
      </c>
      <c r="AB368" s="81">
        <f t="shared" si="119"/>
        <v>0</v>
      </c>
      <c r="AD368" s="95">
        <f>locallinterp(R368,'BBG rates'!$N$10:$N$369,'BBG rates'!$P$10:$P$369)</f>
        <v>28.867516395620996</v>
      </c>
      <c r="AI368" s="185">
        <f t="shared" si="111"/>
        <v>347</v>
      </c>
      <c r="AJ368" s="127">
        <f>locallinterp(MIN(AI368,CAP_Senior*12),'BBG rates'!$X$24:$X$65,'BBG rates'!$Y$24:$Y$65)</f>
        <v>67.918742488467984</v>
      </c>
      <c r="AK368" s="127">
        <f>locallinterp(MIN(AI368,CAP_CB*12),'BBG rates'!$AA$25:$AA$40,'BBG rates'!$AC$25:$AC$40)</f>
        <v>11</v>
      </c>
      <c r="AL368" s="144">
        <f t="shared" si="112"/>
        <v>20.676186223039558</v>
      </c>
      <c r="AM368" s="142">
        <f>(SUMPRODUCT(AL368:AL$381,G368:G$381)+SUMPRODUCT(AL368:AL$381,H368:H$381))/12</f>
        <v>0</v>
      </c>
    </row>
    <row r="369" spans="1:39" x14ac:dyDescent="0.2">
      <c r="A369" s="7">
        <v>348</v>
      </c>
      <c r="B369" s="7">
        <v>174</v>
      </c>
      <c r="C369" s="7">
        <v>87</v>
      </c>
      <c r="D369" s="12">
        <f t="shared" si="104"/>
        <v>29</v>
      </c>
      <c r="E369" s="29">
        <f t="shared" si="103"/>
        <v>0</v>
      </c>
      <c r="F369" s="2">
        <f t="shared" si="105"/>
        <v>0</v>
      </c>
      <c r="G369" s="2">
        <f t="shared" si="113"/>
        <v>0</v>
      </c>
      <c r="H369" s="2">
        <f t="shared" si="114"/>
        <v>0</v>
      </c>
      <c r="I369" s="2">
        <f t="shared" si="102"/>
        <v>0</v>
      </c>
      <c r="J369" s="2">
        <f t="shared" si="120"/>
        <v>0</v>
      </c>
      <c r="K369" s="2">
        <f t="shared" si="106"/>
        <v>0</v>
      </c>
      <c r="L369" s="2">
        <f t="shared" si="106"/>
        <v>0</v>
      </c>
      <c r="M369" s="2"/>
      <c r="N369" s="28">
        <f t="shared" si="121"/>
        <v>0</v>
      </c>
      <c r="O369" s="2">
        <f t="shared" si="115"/>
        <v>0</v>
      </c>
      <c r="P369" s="2">
        <f t="shared" si="116"/>
        <v>0</v>
      </c>
      <c r="R369">
        <f t="shared" si="117"/>
        <v>348</v>
      </c>
      <c r="S369" s="89">
        <f t="shared" si="107"/>
        <v>0</v>
      </c>
      <c r="T369" s="89">
        <f>IF(AND(S369=0,S368&gt;0),SUM($G369:$H$381),S369)</f>
        <v>0</v>
      </c>
      <c r="U369" s="82">
        <f>SUM(T369:T$381)</f>
        <v>0</v>
      </c>
      <c r="V369" s="68">
        <f>localspline(R369,'BBG rates'!$G$10:$G$27,'BBG rates'!$K$10:$K$27)</f>
        <v>0.9677059166478873</v>
      </c>
      <c r="W369" s="68">
        <f>locallinterp(R369,'BBG rates'!$G$10:$G$27,'BBG rates'!$J$10:$J$27)</f>
        <v>0.10888</v>
      </c>
      <c r="X369" s="56">
        <f t="shared" si="118"/>
        <v>0.10882570301706807</v>
      </c>
      <c r="Y369" s="66">
        <f t="shared" si="108"/>
        <v>0</v>
      </c>
      <c r="Z369" s="72">
        <f t="shared" si="109"/>
        <v>0</v>
      </c>
      <c r="AA369" s="79">
        <f t="shared" si="110"/>
        <v>0</v>
      </c>
      <c r="AB369" s="81">
        <f t="shared" si="119"/>
        <v>0</v>
      </c>
      <c r="AD369" s="95">
        <f>locallinterp(R369,'BBG rates'!$N$10:$N$369,'BBG rates'!$P$10:$P$369)</f>
        <v>28.948158555341653</v>
      </c>
      <c r="AI369" s="185">
        <f t="shared" si="111"/>
        <v>348</v>
      </c>
      <c r="AJ369" s="127">
        <f>locallinterp(MIN(AI369,CAP_Senior*12),'BBG rates'!$X$24:$X$65,'BBG rates'!$Y$24:$Y$65)</f>
        <v>67.918742488467984</v>
      </c>
      <c r="AK369" s="127">
        <f>locallinterp(MIN(AI369,CAP_CB*12),'BBG rates'!$AA$25:$AA$40,'BBG rates'!$AC$25:$AC$40)</f>
        <v>11</v>
      </c>
      <c r="AL369" s="144">
        <f t="shared" si="112"/>
        <v>20.676186223039558</v>
      </c>
      <c r="AM369" s="142">
        <f>(SUMPRODUCT(AL369:AL$381,G369:G$381)+SUMPRODUCT(AL369:AL$381,H369:H$381))/12</f>
        <v>0</v>
      </c>
    </row>
    <row r="370" spans="1:39" x14ac:dyDescent="0.2">
      <c r="A370" s="7">
        <v>349</v>
      </c>
      <c r="B370" s="7">
        <v>174.5</v>
      </c>
      <c r="C370" s="7">
        <v>87.25</v>
      </c>
      <c r="D370" s="12">
        <f t="shared" si="104"/>
        <v>29.083333333333332</v>
      </c>
      <c r="E370" s="29">
        <f t="shared" si="103"/>
        <v>0</v>
      </c>
      <c r="F370" s="2">
        <f t="shared" si="105"/>
        <v>0</v>
      </c>
      <c r="G370" s="2">
        <f t="shared" si="113"/>
        <v>0</v>
      </c>
      <c r="H370" s="2">
        <f t="shared" si="114"/>
        <v>0</v>
      </c>
      <c r="I370" s="2">
        <f t="shared" si="102"/>
        <v>0</v>
      </c>
      <c r="J370" s="2">
        <f t="shared" si="120"/>
        <v>0</v>
      </c>
      <c r="K370" s="2">
        <f t="shared" si="106"/>
        <v>0</v>
      </c>
      <c r="L370" s="2">
        <f t="shared" si="106"/>
        <v>0</v>
      </c>
      <c r="M370" s="2"/>
      <c r="N370" s="28">
        <f t="shared" si="121"/>
        <v>0</v>
      </c>
      <c r="O370" s="2">
        <f t="shared" si="115"/>
        <v>0</v>
      </c>
      <c r="P370" s="2">
        <f t="shared" si="116"/>
        <v>0</v>
      </c>
      <c r="R370">
        <f t="shared" si="117"/>
        <v>349</v>
      </c>
      <c r="S370" s="89">
        <f t="shared" si="107"/>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8"/>
        <v>0.1085526418625804</v>
      </c>
      <c r="Y370" s="66">
        <f t="shared" si="108"/>
        <v>0</v>
      </c>
      <c r="Z370" s="72">
        <f t="shared" si="109"/>
        <v>0</v>
      </c>
      <c r="AA370" s="79">
        <f t="shared" si="110"/>
        <v>0</v>
      </c>
      <c r="AB370" s="81">
        <f t="shared" si="119"/>
        <v>0</v>
      </c>
      <c r="AD370" s="95">
        <f>locallinterp(R370,'BBG rates'!$N$10:$N$369,'BBG rates'!$P$10:$P$369)</f>
        <v>29.028802223792926</v>
      </c>
      <c r="AI370" s="185">
        <f t="shared" si="111"/>
        <v>349</v>
      </c>
      <c r="AJ370" s="127">
        <f>locallinterp(MIN(AI370,CAP_Senior*12),'BBG rates'!$X$24:$X$65,'BBG rates'!$Y$24:$Y$65)</f>
        <v>67.918742488467984</v>
      </c>
      <c r="AK370" s="127">
        <f>locallinterp(MIN(AI370,CAP_CB*12),'BBG rates'!$AA$25:$AA$40,'BBG rates'!$AC$25:$AC$40)</f>
        <v>11</v>
      </c>
      <c r="AL370" s="144">
        <f t="shared" si="112"/>
        <v>20.676186223039558</v>
      </c>
      <c r="AM370" s="142">
        <f>(SUMPRODUCT(AL370:AL$381,G370:G$381)+SUMPRODUCT(AL370:AL$381,H370:H$381))/12</f>
        <v>0</v>
      </c>
    </row>
    <row r="371" spans="1:39" x14ac:dyDescent="0.2">
      <c r="A371" s="7">
        <v>350</v>
      </c>
      <c r="B371" s="7">
        <v>175</v>
      </c>
      <c r="C371" s="7">
        <v>87.5</v>
      </c>
      <c r="D371" s="12">
        <f t="shared" si="104"/>
        <v>29.166666666666668</v>
      </c>
      <c r="E371" s="29">
        <f t="shared" si="103"/>
        <v>0</v>
      </c>
      <c r="F371" s="2">
        <f t="shared" si="105"/>
        <v>0</v>
      </c>
      <c r="G371" s="2">
        <f t="shared" si="113"/>
        <v>0</v>
      </c>
      <c r="H371" s="2">
        <f t="shared" si="114"/>
        <v>0</v>
      </c>
      <c r="I371" s="2">
        <f t="shared" si="102"/>
        <v>0</v>
      </c>
      <c r="J371" s="2">
        <f t="shared" si="120"/>
        <v>0</v>
      </c>
      <c r="K371" s="2">
        <f t="shared" si="106"/>
        <v>0</v>
      </c>
      <c r="L371" s="2">
        <f t="shared" si="106"/>
        <v>0</v>
      </c>
      <c r="M371" s="2"/>
      <c r="N371" s="28">
        <f t="shared" si="121"/>
        <v>0</v>
      </c>
      <c r="O371" s="2">
        <f t="shared" si="115"/>
        <v>0</v>
      </c>
      <c r="P371" s="2">
        <f t="shared" si="116"/>
        <v>0</v>
      </c>
      <c r="R371">
        <f t="shared" si="117"/>
        <v>350</v>
      </c>
      <c r="S371" s="89">
        <f t="shared" si="107"/>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8"/>
        <v>0.10827958002463944</v>
      </c>
      <c r="Y371" s="66">
        <f t="shared" si="108"/>
        <v>0</v>
      </c>
      <c r="Z371" s="72">
        <f t="shared" si="109"/>
        <v>0</v>
      </c>
      <c r="AA371" s="79">
        <f t="shared" si="110"/>
        <v>0</v>
      </c>
      <c r="AB371" s="81">
        <f t="shared" si="119"/>
        <v>0</v>
      </c>
      <c r="AD371" s="95">
        <f>locallinterp(R371,'BBG rates'!$N$10:$N$369,'BBG rates'!$P$10:$P$369)</f>
        <v>29.109447462397856</v>
      </c>
      <c r="AI371" s="185">
        <f t="shared" si="111"/>
        <v>350</v>
      </c>
      <c r="AJ371" s="127">
        <f>locallinterp(MIN(AI371,CAP_Senior*12),'BBG rates'!$X$24:$X$65,'BBG rates'!$Y$24:$Y$65)</f>
        <v>67.918742488467984</v>
      </c>
      <c r="AK371" s="127">
        <f>locallinterp(MIN(AI371,CAP_CB*12),'BBG rates'!$AA$25:$AA$40,'BBG rates'!$AC$25:$AC$40)</f>
        <v>11</v>
      </c>
      <c r="AL371" s="144">
        <f t="shared" si="112"/>
        <v>20.676186223039558</v>
      </c>
      <c r="AM371" s="142">
        <f>(SUMPRODUCT(AL371:AL$381,G371:G$381)+SUMPRODUCT(AL371:AL$381,H371:H$381))/12</f>
        <v>0</v>
      </c>
    </row>
    <row r="372" spans="1:39" x14ac:dyDescent="0.2">
      <c r="A372" s="7">
        <v>351</v>
      </c>
      <c r="B372" s="7">
        <v>175.5</v>
      </c>
      <c r="C372" s="7">
        <v>87.75</v>
      </c>
      <c r="D372" s="12">
        <f t="shared" si="104"/>
        <v>29.25</v>
      </c>
      <c r="E372" s="29">
        <f t="shared" si="103"/>
        <v>0</v>
      </c>
      <c r="F372" s="2">
        <f t="shared" si="105"/>
        <v>0</v>
      </c>
      <c r="G372" s="2">
        <f t="shared" si="113"/>
        <v>0</v>
      </c>
      <c r="H372" s="2">
        <f t="shared" si="114"/>
        <v>0</v>
      </c>
      <c r="I372" s="2">
        <f t="shared" si="102"/>
        <v>0</v>
      </c>
      <c r="J372" s="2">
        <f t="shared" si="120"/>
        <v>0</v>
      </c>
      <c r="K372" s="2">
        <f t="shared" si="106"/>
        <v>0</v>
      </c>
      <c r="L372" s="2">
        <f t="shared" si="106"/>
        <v>0</v>
      </c>
      <c r="M372" s="2"/>
      <c r="N372" s="28">
        <f t="shared" si="121"/>
        <v>0</v>
      </c>
      <c r="O372" s="2">
        <f t="shared" si="115"/>
        <v>0</v>
      </c>
      <c r="P372" s="2">
        <f t="shared" si="116"/>
        <v>0</v>
      </c>
      <c r="R372">
        <f t="shared" si="117"/>
        <v>351</v>
      </c>
      <c r="S372" s="89">
        <f t="shared" si="107"/>
        <v>0</v>
      </c>
      <c r="T372" s="89">
        <f>IF(AND(S372=0,S371&gt;0),SUM($G372:$H$381),S372)</f>
        <v>0</v>
      </c>
      <c r="U372" s="82">
        <f>SUM(T372:T$381)</f>
        <v>0</v>
      </c>
      <c r="V372" s="68">
        <f>localspline(R372,'BBG rates'!$G$10:$G$27,'BBG rates'!$K$10:$K$27)</f>
        <v>0.9677623616260177</v>
      </c>
      <c r="W372" s="68">
        <f>locallinterp(R372,'BBG rates'!$G$10:$G$27,'BBG rates'!$J$10:$J$27)</f>
        <v>0.10806</v>
      </c>
      <c r="X372" s="56">
        <f t="shared" si="118"/>
        <v>0.10800651750324519</v>
      </c>
      <c r="Y372" s="66">
        <f t="shared" si="108"/>
        <v>0</v>
      </c>
      <c r="Z372" s="72">
        <f t="shared" si="109"/>
        <v>0</v>
      </c>
      <c r="AA372" s="79">
        <f t="shared" si="110"/>
        <v>0</v>
      </c>
      <c r="AB372" s="81">
        <f t="shared" si="119"/>
        <v>0</v>
      </c>
      <c r="AD372" s="95">
        <f>locallinterp(R372,'BBG rates'!$N$10:$N$369,'BBG rates'!$P$10:$P$369)</f>
        <v>29.190094325866692</v>
      </c>
      <c r="AI372" s="185">
        <f t="shared" si="111"/>
        <v>351</v>
      </c>
      <c r="AJ372" s="127">
        <f>locallinterp(MIN(AI372,CAP_Senior*12),'BBG rates'!$X$24:$X$65,'BBG rates'!$Y$24:$Y$65)</f>
        <v>67.918742488467984</v>
      </c>
      <c r="AK372" s="127">
        <f>locallinterp(MIN(AI372,CAP_CB*12),'BBG rates'!$AA$25:$AA$40,'BBG rates'!$AC$25:$AC$40)</f>
        <v>11</v>
      </c>
      <c r="AL372" s="144">
        <f t="shared" si="112"/>
        <v>20.676186223039558</v>
      </c>
      <c r="AM372" s="142">
        <f>(SUMPRODUCT(AL372:AL$381,G372:G$381)+SUMPRODUCT(AL372:AL$381,H372:H$381))/12</f>
        <v>0</v>
      </c>
    </row>
    <row r="373" spans="1:39" x14ac:dyDescent="0.2">
      <c r="A373" s="7">
        <v>352</v>
      </c>
      <c r="B373" s="7">
        <v>176</v>
      </c>
      <c r="C373" s="7">
        <v>88</v>
      </c>
      <c r="D373" s="12">
        <f t="shared" si="104"/>
        <v>29.333333333333332</v>
      </c>
      <c r="E373" s="29">
        <f t="shared" si="103"/>
        <v>0</v>
      </c>
      <c r="F373" s="2">
        <f t="shared" si="105"/>
        <v>0</v>
      </c>
      <c r="G373" s="2">
        <f t="shared" si="113"/>
        <v>0</v>
      </c>
      <c r="H373" s="2">
        <f t="shared" si="114"/>
        <v>0</v>
      </c>
      <c r="I373" s="2">
        <f t="shared" si="102"/>
        <v>0</v>
      </c>
      <c r="J373" s="2">
        <f t="shared" si="120"/>
        <v>0</v>
      </c>
      <c r="K373" s="2">
        <f t="shared" si="106"/>
        <v>0</v>
      </c>
      <c r="L373" s="2">
        <f t="shared" si="106"/>
        <v>0</v>
      </c>
      <c r="M373" s="2"/>
      <c r="N373" s="28">
        <f t="shared" si="121"/>
        <v>0</v>
      </c>
      <c r="O373" s="2">
        <f t="shared" si="115"/>
        <v>0</v>
      </c>
      <c r="P373" s="2">
        <f t="shared" si="116"/>
        <v>0</v>
      </c>
      <c r="R373">
        <f t="shared" si="117"/>
        <v>352</v>
      </c>
      <c r="S373" s="89">
        <f t="shared" si="107"/>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8"/>
        <v>0.10773345429839765</v>
      </c>
      <c r="Y373" s="66">
        <f t="shared" si="108"/>
        <v>0</v>
      </c>
      <c r="Z373" s="72">
        <f t="shared" si="109"/>
        <v>0</v>
      </c>
      <c r="AA373" s="79">
        <f t="shared" si="110"/>
        <v>0</v>
      </c>
      <c r="AB373" s="81">
        <f t="shared" si="119"/>
        <v>0</v>
      </c>
      <c r="AD373" s="95">
        <f>locallinterp(R373,'BBG rates'!$N$10:$N$369,'BBG rates'!$P$10:$P$369)</f>
        <v>29.270742862196897</v>
      </c>
      <c r="AI373" s="185">
        <f t="shared" si="111"/>
        <v>352</v>
      </c>
      <c r="AJ373" s="127">
        <f>locallinterp(MIN(AI373,CAP_Senior*12),'BBG rates'!$X$24:$X$65,'BBG rates'!$Y$24:$Y$65)</f>
        <v>67.918742488467984</v>
      </c>
      <c r="AK373" s="127">
        <f>locallinterp(MIN(AI373,CAP_CB*12),'BBG rates'!$AA$25:$AA$40,'BBG rates'!$AC$25:$AC$40)</f>
        <v>11</v>
      </c>
      <c r="AL373" s="144">
        <f t="shared" si="112"/>
        <v>20.676186223039558</v>
      </c>
      <c r="AM373" s="142">
        <f>(SUMPRODUCT(AL373:AL$381,G373:G$381)+SUMPRODUCT(AL373:AL$381,H373:H$381))/12</f>
        <v>0</v>
      </c>
    </row>
    <row r="374" spans="1:39" x14ac:dyDescent="0.2">
      <c r="A374" s="7">
        <v>353</v>
      </c>
      <c r="B374" s="7">
        <v>176.5</v>
      </c>
      <c r="C374" s="7">
        <v>88.25</v>
      </c>
      <c r="D374" s="12">
        <f t="shared" si="104"/>
        <v>29.416666666666668</v>
      </c>
      <c r="E374" s="29">
        <f t="shared" si="103"/>
        <v>0</v>
      </c>
      <c r="F374" s="2">
        <f t="shared" si="105"/>
        <v>0</v>
      </c>
      <c r="G374" s="2">
        <f t="shared" si="113"/>
        <v>0</v>
      </c>
      <c r="H374" s="2">
        <f t="shared" si="114"/>
        <v>0</v>
      </c>
      <c r="I374" s="2">
        <f t="shared" si="102"/>
        <v>0</v>
      </c>
      <c r="J374" s="2">
        <f t="shared" si="120"/>
        <v>0</v>
      </c>
      <c r="K374" s="2">
        <f t="shared" si="106"/>
        <v>0</v>
      </c>
      <c r="L374" s="2">
        <f t="shared" si="106"/>
        <v>0</v>
      </c>
      <c r="M374" s="2"/>
      <c r="N374" s="28">
        <f t="shared" si="121"/>
        <v>0</v>
      </c>
      <c r="O374" s="2">
        <f t="shared" si="115"/>
        <v>0</v>
      </c>
      <c r="P374" s="2">
        <f t="shared" si="116"/>
        <v>0</v>
      </c>
      <c r="R374">
        <f t="shared" si="117"/>
        <v>353</v>
      </c>
      <c r="S374" s="89">
        <f t="shared" si="107"/>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8"/>
        <v>0.10746039041036326</v>
      </c>
      <c r="Y374" s="66">
        <f t="shared" si="108"/>
        <v>0</v>
      </c>
      <c r="Z374" s="72">
        <f t="shared" si="109"/>
        <v>0</v>
      </c>
      <c r="AA374" s="79">
        <f t="shared" si="110"/>
        <v>0</v>
      </c>
      <c r="AB374" s="81">
        <f t="shared" si="119"/>
        <v>0</v>
      </c>
      <c r="AD374" s="95">
        <f>locallinterp(R374,'BBG rates'!$N$10:$N$369,'BBG rates'!$P$10:$P$369)</f>
        <v>29.351393115778961</v>
      </c>
      <c r="AI374" s="185">
        <f t="shared" si="111"/>
        <v>353</v>
      </c>
      <c r="AJ374" s="127">
        <f>locallinterp(MIN(AI374,CAP_Senior*12),'BBG rates'!$X$24:$X$65,'BBG rates'!$Y$24:$Y$65)</f>
        <v>67.918742488467984</v>
      </c>
      <c r="AK374" s="127">
        <f>locallinterp(MIN(AI374,CAP_CB*12),'BBG rates'!$AA$25:$AA$40,'BBG rates'!$AC$25:$AC$40)</f>
        <v>11</v>
      </c>
      <c r="AL374" s="144">
        <f t="shared" si="112"/>
        <v>20.676186223039558</v>
      </c>
      <c r="AM374" s="142">
        <f>(SUMPRODUCT(AL374:AL$381,G374:G$381)+SUMPRODUCT(AL374:AL$381,H374:H$381))/12</f>
        <v>0</v>
      </c>
    </row>
    <row r="375" spans="1:39" x14ac:dyDescent="0.2">
      <c r="A375" s="7">
        <v>354</v>
      </c>
      <c r="B375" s="7">
        <v>177</v>
      </c>
      <c r="C375" s="7">
        <v>88.5</v>
      </c>
      <c r="D375" s="12">
        <f t="shared" si="104"/>
        <v>29.5</v>
      </c>
      <c r="E375" s="29">
        <f t="shared" si="103"/>
        <v>0</v>
      </c>
      <c r="F375" s="2">
        <f t="shared" si="105"/>
        <v>0</v>
      </c>
      <c r="G375" s="2">
        <f t="shared" si="113"/>
        <v>0</v>
      </c>
      <c r="H375" s="2">
        <f t="shared" si="114"/>
        <v>0</v>
      </c>
      <c r="I375" s="2">
        <f t="shared" si="102"/>
        <v>0</v>
      </c>
      <c r="J375" s="2">
        <f t="shared" si="120"/>
        <v>0</v>
      </c>
      <c r="K375" s="2">
        <f t="shared" si="106"/>
        <v>0</v>
      </c>
      <c r="L375" s="2">
        <f t="shared" si="106"/>
        <v>0</v>
      </c>
      <c r="M375" s="2"/>
      <c r="N375" s="28">
        <f t="shared" si="121"/>
        <v>0</v>
      </c>
      <c r="O375" s="2">
        <f t="shared" si="115"/>
        <v>0</v>
      </c>
      <c r="P375" s="2">
        <f t="shared" si="116"/>
        <v>0</v>
      </c>
      <c r="R375">
        <f t="shared" si="117"/>
        <v>354</v>
      </c>
      <c r="S375" s="89">
        <f t="shared" si="107"/>
        <v>0</v>
      </c>
      <c r="T375" s="89">
        <f>IF(AND(S375=0,S374&gt;0),SUM($G375:$H$381),S375)</f>
        <v>0</v>
      </c>
      <c r="U375" s="82">
        <f>SUM(T375:T$381)</f>
        <v>0</v>
      </c>
      <c r="V375" s="68">
        <f>localspline(R375,'BBG rates'!$G$10:$G$27,'BBG rates'!$K$10:$K$27)</f>
        <v>0.9678241095565171</v>
      </c>
      <c r="W375" s="68">
        <f>locallinterp(R375,'BBG rates'!$G$10:$G$27,'BBG rates'!$J$10:$J$27)</f>
        <v>0.10724</v>
      </c>
      <c r="X375" s="56">
        <f t="shared" si="118"/>
        <v>0.10718732583860913</v>
      </c>
      <c r="Y375" s="66">
        <f t="shared" si="108"/>
        <v>0</v>
      </c>
      <c r="Z375" s="72">
        <f t="shared" si="109"/>
        <v>0</v>
      </c>
      <c r="AA375" s="79">
        <f t="shared" si="110"/>
        <v>0</v>
      </c>
      <c r="AB375" s="81">
        <f t="shared" si="119"/>
        <v>0</v>
      </c>
      <c r="AD375" s="95">
        <f>locallinterp(R375,'BBG rates'!$N$10:$N$369,'BBG rates'!$P$10:$P$369)</f>
        <v>29.432045124908672</v>
      </c>
      <c r="AI375" s="185">
        <f t="shared" si="111"/>
        <v>354</v>
      </c>
      <c r="AJ375" s="127">
        <f>locallinterp(MIN(AI375,CAP_Senior*12),'BBG rates'!$X$24:$X$65,'BBG rates'!$Y$24:$Y$65)</f>
        <v>67.918742488467984</v>
      </c>
      <c r="AK375" s="127">
        <f>locallinterp(MIN(AI375,CAP_CB*12),'BBG rates'!$AA$25:$AA$40,'BBG rates'!$AC$25:$AC$40)</f>
        <v>11</v>
      </c>
      <c r="AL375" s="144">
        <f t="shared" si="112"/>
        <v>20.676186223039558</v>
      </c>
      <c r="AM375" s="142">
        <f>(SUMPRODUCT(AL375:AL$381,G375:G$381)+SUMPRODUCT(AL375:AL$381,H375:H$381))/12</f>
        <v>0</v>
      </c>
    </row>
    <row r="376" spans="1:39" x14ac:dyDescent="0.2">
      <c r="A376" s="7">
        <v>355</v>
      </c>
      <c r="B376" s="7">
        <v>177.5</v>
      </c>
      <c r="C376" s="7">
        <v>88.75</v>
      </c>
      <c r="D376" s="12">
        <f t="shared" si="104"/>
        <v>29.583333333333332</v>
      </c>
      <c r="E376" s="29">
        <f t="shared" si="103"/>
        <v>0</v>
      </c>
      <c r="F376" s="2">
        <f t="shared" si="105"/>
        <v>0</v>
      </c>
      <c r="G376" s="2">
        <f t="shared" si="113"/>
        <v>0</v>
      </c>
      <c r="H376" s="2">
        <f t="shared" si="114"/>
        <v>0</v>
      </c>
      <c r="I376" s="2">
        <f t="shared" si="102"/>
        <v>0</v>
      </c>
      <c r="J376" s="2">
        <f t="shared" si="120"/>
        <v>0</v>
      </c>
      <c r="K376" s="2">
        <f t="shared" si="106"/>
        <v>0</v>
      </c>
      <c r="L376" s="2">
        <f t="shared" si="106"/>
        <v>0</v>
      </c>
      <c r="M376" s="2"/>
      <c r="N376" s="28">
        <f t="shared" si="121"/>
        <v>0</v>
      </c>
      <c r="O376" s="2">
        <f t="shared" si="115"/>
        <v>0</v>
      </c>
      <c r="P376" s="2">
        <f t="shared" si="116"/>
        <v>0</v>
      </c>
      <c r="R376">
        <f t="shared" si="117"/>
        <v>355</v>
      </c>
      <c r="S376" s="89">
        <f t="shared" si="107"/>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8"/>
        <v>0.1069142605834017</v>
      </c>
      <c r="Y376" s="66">
        <f t="shared" si="108"/>
        <v>0</v>
      </c>
      <c r="Z376" s="72">
        <f t="shared" si="109"/>
        <v>0</v>
      </c>
      <c r="AA376" s="79">
        <f t="shared" si="110"/>
        <v>0</v>
      </c>
      <c r="AB376" s="81">
        <f t="shared" si="119"/>
        <v>0</v>
      </c>
      <c r="AD376" s="95">
        <f>locallinterp(R376,'BBG rates'!$N$10:$N$369,'BBG rates'!$P$10:$P$369)</f>
        <v>29.512698922412177</v>
      </c>
      <c r="AI376" s="185">
        <f t="shared" si="111"/>
        <v>355</v>
      </c>
      <c r="AJ376" s="127">
        <f>locallinterp(MIN(AI376,CAP_Senior*12),'BBG rates'!$X$24:$X$65,'BBG rates'!$Y$24:$Y$65)</f>
        <v>67.918742488467984</v>
      </c>
      <c r="AK376" s="127">
        <f>locallinterp(MIN(AI376,CAP_CB*12),'BBG rates'!$AA$25:$AA$40,'BBG rates'!$AC$25:$AC$40)</f>
        <v>11</v>
      </c>
      <c r="AL376" s="144">
        <f t="shared" si="112"/>
        <v>20.676186223039558</v>
      </c>
      <c r="AM376" s="142">
        <f>(SUMPRODUCT(AL376:AL$381,G376:G$381)+SUMPRODUCT(AL376:AL$381,H376:H$381))/12</f>
        <v>0</v>
      </c>
    </row>
    <row r="377" spans="1:39" x14ac:dyDescent="0.2">
      <c r="A377" s="7">
        <v>356</v>
      </c>
      <c r="B377" s="7">
        <v>178</v>
      </c>
      <c r="C377" s="7">
        <v>89</v>
      </c>
      <c r="D377" s="12">
        <f t="shared" si="104"/>
        <v>29.666666666666668</v>
      </c>
      <c r="E377" s="29">
        <f t="shared" si="103"/>
        <v>0</v>
      </c>
      <c r="F377" s="2">
        <f t="shared" si="105"/>
        <v>0</v>
      </c>
      <c r="G377" s="2">
        <f t="shared" si="113"/>
        <v>0</v>
      </c>
      <c r="H377" s="2">
        <f t="shared" si="114"/>
        <v>0</v>
      </c>
      <c r="I377" s="2">
        <f t="shared" si="102"/>
        <v>0</v>
      </c>
      <c r="J377" s="2">
        <f t="shared" si="120"/>
        <v>0</v>
      </c>
      <c r="K377" s="2">
        <f t="shared" si="106"/>
        <v>0</v>
      </c>
      <c r="L377" s="2">
        <f t="shared" si="106"/>
        <v>0</v>
      </c>
      <c r="M377" s="2"/>
      <c r="N377" s="28">
        <f t="shared" si="121"/>
        <v>0</v>
      </c>
      <c r="O377" s="2">
        <f t="shared" si="115"/>
        <v>0</v>
      </c>
      <c r="P377" s="2">
        <f t="shared" si="116"/>
        <v>0</v>
      </c>
      <c r="R377">
        <f t="shared" si="117"/>
        <v>356</v>
      </c>
      <c r="S377" s="89">
        <f t="shared" si="107"/>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8"/>
        <v>0.10664119464474098</v>
      </c>
      <c r="Y377" s="66">
        <f t="shared" si="108"/>
        <v>0</v>
      </c>
      <c r="Z377" s="72">
        <f t="shared" si="109"/>
        <v>0</v>
      </c>
      <c r="AA377" s="79">
        <f t="shared" si="110"/>
        <v>0</v>
      </c>
      <c r="AB377" s="81">
        <f t="shared" si="119"/>
        <v>0</v>
      </c>
      <c r="AD377" s="95">
        <f>locallinterp(R377,'BBG rates'!$N$10:$N$369,'BBG rates'!$P$10:$P$369)</f>
        <v>29.593354535644604</v>
      </c>
      <c r="AI377" s="185">
        <f t="shared" si="111"/>
        <v>356</v>
      </c>
      <c r="AJ377" s="127">
        <f>locallinterp(MIN(AI377,CAP_Senior*12),'BBG rates'!$X$24:$X$65,'BBG rates'!$Y$24:$Y$65)</f>
        <v>67.918742488467984</v>
      </c>
      <c r="AK377" s="127">
        <f>locallinterp(MIN(AI377,CAP_CB*12),'BBG rates'!$AA$25:$AA$40,'BBG rates'!$AC$25:$AC$40)</f>
        <v>11</v>
      </c>
      <c r="AL377" s="144">
        <f t="shared" si="112"/>
        <v>20.676186223039558</v>
      </c>
      <c r="AM377" s="142">
        <f>(SUMPRODUCT(AL377:AL$381,G377:G$381)+SUMPRODUCT(AL377:AL$381,H377:H$381))/12</f>
        <v>0</v>
      </c>
    </row>
    <row r="378" spans="1:39" x14ac:dyDescent="0.2">
      <c r="A378" s="7">
        <v>357</v>
      </c>
      <c r="B378" s="7">
        <v>178.5</v>
      </c>
      <c r="C378" s="7">
        <v>89.25</v>
      </c>
      <c r="D378" s="12">
        <f t="shared" si="104"/>
        <v>29.75</v>
      </c>
      <c r="E378" s="29">
        <f t="shared" si="103"/>
        <v>0</v>
      </c>
      <c r="F378" s="2">
        <f t="shared" si="105"/>
        <v>0</v>
      </c>
      <c r="G378" s="2">
        <f t="shared" si="113"/>
        <v>0</v>
      </c>
      <c r="H378" s="2">
        <f t="shared" si="114"/>
        <v>0</v>
      </c>
      <c r="I378" s="2">
        <f t="shared" si="102"/>
        <v>0</v>
      </c>
      <c r="J378" s="2">
        <f t="shared" si="120"/>
        <v>0</v>
      </c>
      <c r="K378" s="2">
        <f t="shared" si="106"/>
        <v>0</v>
      </c>
      <c r="L378" s="2">
        <f t="shared" si="106"/>
        <v>0</v>
      </c>
      <c r="M378" s="2"/>
      <c r="N378" s="28">
        <f t="shared" si="121"/>
        <v>0</v>
      </c>
      <c r="O378" s="2">
        <f t="shared" si="115"/>
        <v>0</v>
      </c>
      <c r="P378" s="2">
        <f t="shared" si="116"/>
        <v>0</v>
      </c>
      <c r="R378">
        <f t="shared" si="117"/>
        <v>357</v>
      </c>
      <c r="S378" s="89">
        <f t="shared" si="107"/>
        <v>0</v>
      </c>
      <c r="T378" s="89">
        <f>IF(AND(S378=0,S377&gt;0),SUM($G378:$H$381),S378)</f>
        <v>0</v>
      </c>
      <c r="U378" s="82">
        <f>SUM(T378:T$381)</f>
        <v>0</v>
      </c>
      <c r="V378" s="68">
        <f>localspline(R378,'BBG rates'!$G$10:$G$27,'BBG rates'!$K$10:$K$27)</f>
        <v>0.96788941015412622</v>
      </c>
      <c r="W378" s="68">
        <f>locallinterp(R378,'BBG rates'!$G$10:$G$27,'BBG rates'!$J$10:$J$27)</f>
        <v>0.10642</v>
      </c>
      <c r="X378" s="56">
        <f t="shared" si="118"/>
        <v>0.10636812802289342</v>
      </c>
      <c r="Y378" s="66">
        <f t="shared" si="108"/>
        <v>0</v>
      </c>
      <c r="Z378" s="72">
        <f t="shared" si="109"/>
        <v>0</v>
      </c>
      <c r="AA378" s="79">
        <f t="shared" si="110"/>
        <v>0</v>
      </c>
      <c r="AB378" s="81">
        <f t="shared" si="119"/>
        <v>0</v>
      </c>
      <c r="AD378" s="95">
        <f>locallinterp(R378,'BBG rates'!$N$10:$N$369,'BBG rates'!$P$10:$P$369)</f>
        <v>29.674011986490783</v>
      </c>
      <c r="AI378" s="185">
        <f t="shared" si="111"/>
        <v>357</v>
      </c>
      <c r="AJ378" s="127">
        <f>locallinterp(MIN(AI378,CAP_Senior*12),'BBG rates'!$X$24:$X$65,'BBG rates'!$Y$24:$Y$65)</f>
        <v>67.918742488467984</v>
      </c>
      <c r="AK378" s="127">
        <f>locallinterp(MIN(AI378,CAP_CB*12),'BBG rates'!$AA$25:$AA$40,'BBG rates'!$AC$25:$AC$40)</f>
        <v>11</v>
      </c>
      <c r="AL378" s="144">
        <f t="shared" si="112"/>
        <v>20.676186223039558</v>
      </c>
      <c r="AM378" s="142">
        <f>(SUMPRODUCT(AL378:AL$381,G378:G$381)+SUMPRODUCT(AL378:AL$381,H378:H$381))/12</f>
        <v>0</v>
      </c>
    </row>
    <row r="379" spans="1:39" x14ac:dyDescent="0.2">
      <c r="A379" s="7">
        <v>358</v>
      </c>
      <c r="B379" s="7">
        <v>179</v>
      </c>
      <c r="C379" s="7">
        <v>89.5</v>
      </c>
      <c r="D379" s="12">
        <f t="shared" si="104"/>
        <v>29.833333333333332</v>
      </c>
      <c r="E379" s="29">
        <f t="shared" si="103"/>
        <v>0</v>
      </c>
      <c r="F379" s="2">
        <f t="shared" si="105"/>
        <v>0</v>
      </c>
      <c r="G379" s="2">
        <f t="shared" si="113"/>
        <v>0</v>
      </c>
      <c r="H379" s="2">
        <f t="shared" si="114"/>
        <v>0</v>
      </c>
      <c r="I379" s="2">
        <f t="shared" si="102"/>
        <v>0</v>
      </c>
      <c r="J379" s="2">
        <f t="shared" si="120"/>
        <v>0</v>
      </c>
      <c r="K379" s="2">
        <f t="shared" si="106"/>
        <v>0</v>
      </c>
      <c r="L379" s="2">
        <f t="shared" si="106"/>
        <v>0</v>
      </c>
      <c r="M379" s="2"/>
      <c r="N379" s="28">
        <f t="shared" si="121"/>
        <v>0</v>
      </c>
      <c r="O379" s="2">
        <f t="shared" si="115"/>
        <v>0</v>
      </c>
      <c r="P379" s="2">
        <f t="shared" si="116"/>
        <v>0</v>
      </c>
      <c r="R379">
        <f t="shared" si="117"/>
        <v>358</v>
      </c>
      <c r="S379" s="89">
        <f t="shared" si="107"/>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8"/>
        <v>0.10609506071732611</v>
      </c>
      <c r="Y379" s="66">
        <f t="shared" si="108"/>
        <v>0</v>
      </c>
      <c r="Z379" s="72">
        <f t="shared" si="109"/>
        <v>0</v>
      </c>
      <c r="AA379" s="79">
        <f t="shared" si="110"/>
        <v>0</v>
      </c>
      <c r="AB379" s="81">
        <f t="shared" si="119"/>
        <v>0</v>
      </c>
      <c r="AD379" s="95">
        <f>locallinterp(R379,'BBG rates'!$N$10:$N$369,'BBG rates'!$P$10:$P$369)</f>
        <v>29.75467129136306</v>
      </c>
      <c r="AI379" s="185">
        <f t="shared" si="111"/>
        <v>358</v>
      </c>
      <c r="AJ379" s="127">
        <f>locallinterp(MIN(AI379,CAP_Senior*12),'BBG rates'!$X$24:$X$65,'BBG rates'!$Y$24:$Y$65)</f>
        <v>67.918742488467984</v>
      </c>
      <c r="AK379" s="127">
        <f>locallinterp(MIN(AI379,CAP_CB*12),'BBG rates'!$AA$25:$AA$40,'BBG rates'!$AC$25:$AC$40)</f>
        <v>11</v>
      </c>
      <c r="AL379" s="144">
        <f t="shared" si="112"/>
        <v>20.676186223039558</v>
      </c>
      <c r="AM379" s="142">
        <f>(SUMPRODUCT(AL379:AL$381,G379:G$381)+SUMPRODUCT(AL379:AL$381,H379:H$381))/12</f>
        <v>0</v>
      </c>
    </row>
    <row r="380" spans="1:39" x14ac:dyDescent="0.2">
      <c r="A380" s="7">
        <v>359</v>
      </c>
      <c r="B380" s="7">
        <v>179.5</v>
      </c>
      <c r="C380" s="7">
        <v>89.75</v>
      </c>
      <c r="D380" s="12">
        <f t="shared" si="104"/>
        <v>29.916666666666668</v>
      </c>
      <c r="E380" s="29">
        <f t="shared" si="103"/>
        <v>0</v>
      </c>
      <c r="F380" s="2">
        <f t="shared" si="105"/>
        <v>0</v>
      </c>
      <c r="G380" s="2">
        <f t="shared" si="113"/>
        <v>0</v>
      </c>
      <c r="H380" s="2">
        <f t="shared" si="114"/>
        <v>0</v>
      </c>
      <c r="I380" s="2">
        <f t="shared" si="102"/>
        <v>0</v>
      </c>
      <c r="J380" s="2">
        <f t="shared" si="120"/>
        <v>0</v>
      </c>
      <c r="K380" s="2">
        <f t="shared" si="106"/>
        <v>0</v>
      </c>
      <c r="L380" s="2">
        <f t="shared" si="106"/>
        <v>0</v>
      </c>
      <c r="M380" s="2"/>
      <c r="N380" s="28">
        <f t="shared" si="121"/>
        <v>0</v>
      </c>
      <c r="O380" s="2">
        <f t="shared" si="115"/>
        <v>0</v>
      </c>
      <c r="P380" s="2">
        <f t="shared" si="116"/>
        <v>0</v>
      </c>
      <c r="R380">
        <f t="shared" si="117"/>
        <v>359</v>
      </c>
      <c r="S380" s="89">
        <f t="shared" si="107"/>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8"/>
        <v>0.1058219927283055</v>
      </c>
      <c r="Y380" s="66">
        <f t="shared" si="108"/>
        <v>0</v>
      </c>
      <c r="Z380" s="72">
        <f t="shared" si="109"/>
        <v>0</v>
      </c>
      <c r="AA380" s="79">
        <f t="shared" si="110"/>
        <v>0</v>
      </c>
      <c r="AB380" s="81">
        <f t="shared" si="119"/>
        <v>0</v>
      </c>
      <c r="AD380" s="95">
        <f>locallinterp(R380,'BBG rates'!$N$10:$N$369,'BBG rates'!$P$10:$P$369)</f>
        <v>29.835332461203858</v>
      </c>
      <c r="AI380" s="185">
        <f t="shared" si="111"/>
        <v>359</v>
      </c>
      <c r="AJ380" s="127">
        <f>locallinterp(MIN(AI380,CAP_Senior*12),'BBG rates'!$X$24:$X$65,'BBG rates'!$Y$24:$Y$65)</f>
        <v>67.918742488467984</v>
      </c>
      <c r="AK380" s="127">
        <f>locallinterp(MIN(AI380,CAP_CB*12),'BBG rates'!$AA$25:$AA$40,'BBG rates'!$AC$25:$AC$40)</f>
        <v>11</v>
      </c>
      <c r="AL380" s="144">
        <f t="shared" si="112"/>
        <v>20.676186223039558</v>
      </c>
      <c r="AM380" s="142">
        <f>(SUMPRODUCT(AL380:AL$381,G380:G$381)+SUMPRODUCT(AL380:AL$381,H380:H$381))/12</f>
        <v>0</v>
      </c>
    </row>
    <row r="381" spans="1:39" ht="13.5" thickBot="1" x14ac:dyDescent="0.25">
      <c r="A381" s="7">
        <v>360</v>
      </c>
      <c r="B381" s="7">
        <v>180</v>
      </c>
      <c r="C381" s="7">
        <v>90</v>
      </c>
      <c r="D381" s="12">
        <f t="shared" si="104"/>
        <v>30</v>
      </c>
      <c r="E381" s="29">
        <f t="shared" si="103"/>
        <v>0</v>
      </c>
      <c r="F381" s="2">
        <f t="shared" si="105"/>
        <v>0</v>
      </c>
      <c r="G381" s="2">
        <f t="shared" si="113"/>
        <v>0</v>
      </c>
      <c r="H381" s="2">
        <f t="shared" si="114"/>
        <v>0</v>
      </c>
      <c r="I381" s="2">
        <f t="shared" si="102"/>
        <v>0</v>
      </c>
      <c r="J381" s="2">
        <f t="shared" si="120"/>
        <v>0</v>
      </c>
      <c r="K381" s="2">
        <f t="shared" si="106"/>
        <v>0</v>
      </c>
      <c r="L381" s="2">
        <f t="shared" si="106"/>
        <v>0</v>
      </c>
      <c r="M381" s="2"/>
      <c r="N381" s="28">
        <f t="shared" si="121"/>
        <v>0</v>
      </c>
      <c r="O381" s="2">
        <f t="shared" si="115"/>
        <v>0</v>
      </c>
      <c r="P381" s="2">
        <f t="shared" si="116"/>
        <v>0</v>
      </c>
      <c r="R381">
        <f t="shared" si="117"/>
        <v>360</v>
      </c>
      <c r="S381" s="89">
        <f t="shared" si="107"/>
        <v>0</v>
      </c>
      <c r="T381" s="89">
        <f>IF(AND(S381=0,S380&gt;0),SUM($G381:$H$381),S381)</f>
        <v>0</v>
      </c>
      <c r="U381" s="83">
        <f>SUM(T381:T$381)</f>
        <v>0</v>
      </c>
      <c r="V381" s="68">
        <f>localspline(R381,'BBG rates'!$G$10:$G$27,'BBG rates'!$K$10:$K$27)</f>
        <v>0.96795648336410522</v>
      </c>
      <c r="W381" s="68">
        <f>locallinterp(R381,'BBG rates'!$G$10:$G$27,'BBG rates'!$J$10:$J$27)</f>
        <v>0.1056</v>
      </c>
      <c r="X381" s="56">
        <f t="shared" si="118"/>
        <v>0.10554892405583161</v>
      </c>
      <c r="Y381" s="66">
        <f>T381*X381%/12+X382</f>
        <v>0</v>
      </c>
      <c r="Z381" s="72">
        <f t="shared" si="109"/>
        <v>0</v>
      </c>
      <c r="AA381" s="80">
        <f t="shared" si="110"/>
        <v>0</v>
      </c>
      <c r="AB381" s="81">
        <f t="shared" si="119"/>
        <v>0</v>
      </c>
      <c r="AD381" s="95">
        <f>locallinterp(R381,'BBG rates'!$N$10:$N$369,'BBG rates'!$P$10:$P$369)</f>
        <v>29.915995501484201</v>
      </c>
      <c r="AI381" s="185">
        <f t="shared" si="111"/>
        <v>360</v>
      </c>
      <c r="AJ381" s="127">
        <f>locallinterp(MIN(AI381,CAP_Senior*12),'BBG rates'!$X$24:$X$65,'BBG rates'!$Y$24:$Y$65)</f>
        <v>67.918742488467984</v>
      </c>
      <c r="AK381" s="127">
        <f>locallinterp(MIN(AI381,CAP_CB*12),'BBG rates'!$AA$25:$AA$40,'BBG rates'!$AC$25:$AC$40)</f>
        <v>11</v>
      </c>
      <c r="AL381" s="144">
        <f t="shared" si="112"/>
        <v>20.676186223039558</v>
      </c>
      <c r="AM381" s="142">
        <f>(SUMPRODUCT(AL381:AL$381,G381:G$381)+SUMPRODUCT(AL381:AL$381,H381:H$381))/12</f>
        <v>0</v>
      </c>
    </row>
  </sheetData>
  <mergeCells count="3">
    <mergeCell ref="F15:G15"/>
    <mergeCell ref="J20:L20"/>
    <mergeCell ref="AI3:AM3"/>
  </mergeCells>
  <conditionalFormatting sqref="AJ22:AJ381">
    <cfRule type="cellIs" dxfId="13" priority="2" operator="equal">
      <formula>AJ21</formula>
    </cfRule>
  </conditionalFormatting>
  <conditionalFormatting sqref="AK22:AK381">
    <cfRule type="cellIs" dxfId="12"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AM381"/>
  <sheetViews>
    <sheetView topLeftCell="U7" workbookViewId="0">
      <selection activeCell="AG18" sqref="AG18"/>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5" width="6.5703125" bestFit="1" customWidth="1"/>
    <col min="16" max="16" width="7.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68044.6259915829</v>
      </c>
    </row>
    <row r="3" spans="5:39" ht="13.5" thickBot="1" x14ac:dyDescent="0.25">
      <c r="E3" s="16" t="s">
        <v>20</v>
      </c>
      <c r="F3" s="17">
        <f>SUM(L22:L381)/SUM(K22:K381)</f>
        <v>5.4428811560179424</v>
      </c>
      <c r="N3" t="s">
        <v>23</v>
      </c>
      <c r="AI3" s="331" t="s">
        <v>137</v>
      </c>
      <c r="AJ3" s="332"/>
      <c r="AK3" s="332"/>
      <c r="AL3" s="332"/>
      <c r="AM3" s="333"/>
    </row>
    <row r="4" spans="5:39" ht="13.5" thickBot="1" x14ac:dyDescent="0.25">
      <c r="E4" t="s">
        <v>21</v>
      </c>
      <c r="F4" s="26">
        <f ca="1">(N4+(N7*N6/(1+F12)^N6))/(N5+(N7/(1+F12)^N6))</f>
        <v>5.4428811560179424</v>
      </c>
      <c r="N4">
        <f ca="1">SUM(OFFSET($L$22,,,$I$7*$I$9))</f>
        <v>54428811.560179502</v>
      </c>
    </row>
    <row r="5" spans="5:39" ht="13.5" thickBot="1" x14ac:dyDescent="0.25">
      <c r="N5">
        <f ca="1">SUM(OFFSET($K$22,,,$I$7*$I$9))</f>
        <v>10000000.000000015</v>
      </c>
      <c r="AI5" s="30" t="s">
        <v>164</v>
      </c>
      <c r="AJ5" s="94"/>
    </row>
    <row r="6" spans="5:39" ht="13.5" thickBot="1" x14ac:dyDescent="0.25">
      <c r="E6" s="3" t="s">
        <v>11</v>
      </c>
      <c r="F6" s="90">
        <v>10000000</v>
      </c>
      <c r="H6" s="3" t="s">
        <v>13</v>
      </c>
      <c r="I6" s="70">
        <v>13</v>
      </c>
      <c r="N6" s="25">
        <f ca="1">OFFSET($D$21,$I$9*$I$7,0)</f>
        <v>0</v>
      </c>
      <c r="AI6" s="167" t="s">
        <v>163</v>
      </c>
      <c r="AJ6" s="168">
        <f>CAP_Senior</f>
        <v>20</v>
      </c>
    </row>
    <row r="7" spans="5:39" ht="13.5" thickBot="1" x14ac:dyDescent="0.25">
      <c r="E7" s="1"/>
      <c r="H7" s="3" t="s">
        <v>14</v>
      </c>
      <c r="I7" s="19">
        <v>12</v>
      </c>
      <c r="K7" s="9"/>
      <c r="N7">
        <f ca="1">OFFSET($N$22,$I$7*$I$9,0)</f>
        <v>0</v>
      </c>
      <c r="AI7" s="167" t="s">
        <v>161</v>
      </c>
      <c r="AJ7" s="168">
        <f>CAP_CB</f>
        <v>20</v>
      </c>
    </row>
    <row r="8" spans="5:39" ht="13.5" thickBot="1" x14ac:dyDescent="0.25">
      <c r="H8" s="3" t="s">
        <v>1</v>
      </c>
      <c r="I8" s="3">
        <f>I6*I7</f>
        <v>156</v>
      </c>
    </row>
    <row r="9" spans="5:39" ht="13.5" thickBot="1" x14ac:dyDescent="0.25">
      <c r="E9" s="1"/>
      <c r="H9" s="24" t="s">
        <v>22</v>
      </c>
      <c r="I9" s="19">
        <v>100</v>
      </c>
      <c r="AI9" s="186" t="s">
        <v>162</v>
      </c>
    </row>
    <row r="10" spans="5:39" ht="13.5" thickBot="1" x14ac:dyDescent="0.25">
      <c r="E10" s="4"/>
      <c r="F10" s="102" t="s">
        <v>7</v>
      </c>
      <c r="G10" s="102" t="s">
        <v>8</v>
      </c>
      <c r="I10" s="22"/>
      <c r="AI10" s="168" t="str">
        <f>Senior_LP_TYPE</f>
        <v>A+/A spread not capped</v>
      </c>
    </row>
    <row r="11" spans="5:39" x14ac:dyDescent="0.2">
      <c r="E11" s="7" t="s">
        <v>12</v>
      </c>
      <c r="F11" s="69">
        <f>'[2]Option Premium'!$F$39/100</f>
        <v>1.0880000000000003E-2</v>
      </c>
      <c r="G11" s="6">
        <f>(1+F11)^(1/$I$7)-1</f>
        <v>9.0217660267466471E-4</v>
      </c>
    </row>
    <row r="12" spans="5:39" x14ac:dyDescent="0.2">
      <c r="E12" s="7" t="s">
        <v>16</v>
      </c>
      <c r="F12" s="18">
        <f>F11</f>
        <v>1.0880000000000003E-2</v>
      </c>
      <c r="G12" s="6"/>
      <c r="T12" s="21" t="s">
        <v>67</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102" t="s">
        <v>5</v>
      </c>
      <c r="G16" s="102" t="s">
        <v>6</v>
      </c>
      <c r="J16" s="2"/>
      <c r="U16" s="30" t="s">
        <v>73</v>
      </c>
      <c r="AA16" s="30" t="s">
        <v>65</v>
      </c>
      <c r="AD16" s="30" t="s">
        <v>80</v>
      </c>
      <c r="AK16" s="181">
        <f>AL16*AK13</f>
        <v>0.83</v>
      </c>
      <c r="AL16" s="183">
        <f>1-AL15</f>
        <v>0.83</v>
      </c>
      <c r="AM16" s="150" t="s">
        <v>136</v>
      </c>
    </row>
    <row r="17" spans="1:39" ht="13.5" thickBot="1" x14ac:dyDescent="0.25">
      <c r="E17" s="1"/>
      <c r="F17" s="10">
        <f>SUM(F22:F381)</f>
        <v>614961.65468692034</v>
      </c>
      <c r="G17" s="11">
        <f>SUM(G22:H381)</f>
        <v>10000000.000000015</v>
      </c>
      <c r="AA17" s="87">
        <f>Y20/SUMPRODUCT(V22:V381,U22:U381)*1200</f>
        <v>-0.30614188226172823</v>
      </c>
      <c r="AB17" s="88" t="s">
        <v>77</v>
      </c>
      <c r="AD17" t="s">
        <v>82</v>
      </c>
      <c r="AF17" s="103" t="s">
        <v>85</v>
      </c>
      <c r="AG17" s="73">
        <f>AG18/AD18</f>
        <v>7.4514706139537719</v>
      </c>
      <c r="AM17" s="30" t="s">
        <v>88</v>
      </c>
    </row>
    <row r="18" spans="1:39" ht="13.5" thickBot="1" x14ac:dyDescent="0.25">
      <c r="N18" t="s">
        <v>19</v>
      </c>
      <c r="S18" s="1" t="s">
        <v>79</v>
      </c>
      <c r="T18" s="93">
        <f>locallinterp(T19*12,'BBG rates'!$A$10:$A$27,'BBG rates'!$D$10:$D$27)</f>
        <v>-0.4307859294718438</v>
      </c>
      <c r="U18" s="92" t="s">
        <v>78</v>
      </c>
      <c r="AA18" s="73">
        <f>((1+AA17%/12)^12-1)*100</f>
        <v>-0.30571268427798115</v>
      </c>
      <c r="AB18" s="86" t="s">
        <v>66</v>
      </c>
      <c r="AD18" s="96">
        <f>(SUMPRODUCT(AD22:AD381,G22:G381)+SUMPRODUCT(AD22:AD381,H22:H381))/F6</f>
        <v>5.7743855002800402</v>
      </c>
      <c r="AE18" t="s">
        <v>83</v>
      </c>
      <c r="AF18" s="103" t="s">
        <v>87</v>
      </c>
      <c r="AG18">
        <f>'[3]13Y fix'!$L$4*100</f>
        <v>43.02766386897747</v>
      </c>
      <c r="AM18" s="146">
        <f>SUM(AM22:AM381)/SUM(E21:E380)*12+EMTN_Addon</f>
        <v>15.60810489240172</v>
      </c>
    </row>
    <row r="19" spans="1:39" ht="13.5" thickBot="1" x14ac:dyDescent="0.25">
      <c r="J19" t="s">
        <v>24</v>
      </c>
      <c r="K19" t="s">
        <v>25</v>
      </c>
      <c r="L19" t="s">
        <v>26</v>
      </c>
      <c r="S19" s="1" t="s">
        <v>27</v>
      </c>
      <c r="T19" s="74">
        <f>IF(I7=12,SUMPRODUCT(T22:T381,D22:D381)/F6,"set frequency to 12")</f>
        <v>5.6803517632039053</v>
      </c>
      <c r="U19" t="str">
        <f>IF(SUM(T22:T381)=F6,"ok","check")</f>
        <v>ok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102" t="str">
        <f>CONCATENATE("Outstanding ",F13*100,"% prepay")</f>
        <v>Outstanding 4% prepay</v>
      </c>
      <c r="F20" s="8" t="s">
        <v>9</v>
      </c>
      <c r="G20" s="102" t="s">
        <v>10</v>
      </c>
      <c r="H20" s="8" t="s">
        <v>2</v>
      </c>
      <c r="I20" s="102" t="s">
        <v>3</v>
      </c>
      <c r="J20" s="330" t="s">
        <v>15</v>
      </c>
      <c r="K20" s="330"/>
      <c r="L20" s="330"/>
      <c r="M20" s="20"/>
      <c r="N20" s="102" t="s">
        <v>18</v>
      </c>
      <c r="O20" s="102"/>
      <c r="P20" s="102"/>
      <c r="S20" s="33" t="str">
        <f>"Principals only (incl "&amp;F13*100&amp;"% CPR)"</f>
        <v>Principals only (incl 4% CPR)</v>
      </c>
      <c r="T20" s="76"/>
      <c r="U20" s="32"/>
      <c r="X20" s="30" t="s">
        <v>63</v>
      </c>
      <c r="Y20" s="67">
        <f>SUMPRODUCT(Y22:Y381,$V22:$V381)</f>
        <v>-176707.33890642168</v>
      </c>
      <c r="Z20" s="30"/>
      <c r="AA20" s="78">
        <f>SUMPRODUCT(AA22:AA381,$V22:$V381)</f>
        <v>-176707.33890642159</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9907731.8105750177</v>
      </c>
      <c r="F22" s="2">
        <f t="shared" ref="F22:F85" si="1">IF($A22&lt;=$I$8,-IPMT($G$11,1,$I$8-$A22+1,$E21),0)</f>
        <v>9021.7660267466472</v>
      </c>
      <c r="G22" s="2">
        <f>IF($A22&lt;=$I$8,-PPMT($G$11,1,$I$8-$A22+1,$E21),0)</f>
        <v>59726.320032930198</v>
      </c>
      <c r="H22" s="2">
        <f>IF($A22&lt;=$I$8,(E21-G22)*$G$13,0)</f>
        <v>32541.869392052999</v>
      </c>
      <c r="I22" s="2">
        <f>SUM(F22:H22)</f>
        <v>101289.95545172985</v>
      </c>
      <c r="J22" s="2">
        <f>IF($I$7=1,I22*A22,IF($I$7=2,I22*B22,IF($I$7=4,I22*C22,I22*D22)))</f>
        <v>8440.8296209774871</v>
      </c>
      <c r="K22" s="2">
        <f>I22/(1+$F$12)^IF($I$7=1,$A22,IF($I$7=2,$B22,IF($I$7=4,$C22,$D22)))</f>
        <v>101198.65639171113</v>
      </c>
      <c r="L22" s="2">
        <f>J22/(1+$F$12)^IF($I$7=1,$A22,IF($I$7=2,$B22,IF($I$7=4,$C22,$D22)))</f>
        <v>8433.2213659759273</v>
      </c>
      <c r="M22" s="2"/>
      <c r="N22" s="28">
        <f>IF($A22&lt;=$I$8,N21-P22,0)</f>
        <v>9940273.67996707</v>
      </c>
      <c r="O22" s="2">
        <f>IF($A22&lt;=$I$8,-IPMT($G$11,1,$I$8-$A22+1,$N21),0)</f>
        <v>9021.7660267466472</v>
      </c>
      <c r="P22" s="2">
        <f>IF($A22&lt;=$I$8,-PPMT($G$11,1,$I$8-$A22+1,$N21),0)</f>
        <v>59726.320032930198</v>
      </c>
      <c r="R22">
        <f>ROUND(D22*12,1)</f>
        <v>1</v>
      </c>
      <c r="S22" s="89">
        <f t="shared" ref="S22:S85" si="2">IF(D22&lt;$I$9,G22+H22,0)</f>
        <v>92268.189424983197</v>
      </c>
      <c r="T22" s="89">
        <f>IF(AND(S22=0,S21&gt;0),SUM($G22:$H$381),S22)</f>
        <v>92268.189424983197</v>
      </c>
      <c r="U22" s="82">
        <f>SUM(T22:T$381)</f>
        <v>10000000.000000006</v>
      </c>
      <c r="V22" s="68">
        <f>localspline(R22,'BBG rates'!$G$10:$G$27,'BBG rates'!$K$10:$K$27)</f>
        <v>1.0002517930437387</v>
      </c>
      <c r="W22" s="68">
        <f>locallinterp(R22,'BBG rates'!$G$10:$G$27,'BBG rates'!$J$10:$J$27)</f>
        <v>-0.48612500000000003</v>
      </c>
      <c r="X22" s="56">
        <f>((1+W22%)^(1/12)-1)*1200</f>
        <v>-0.48721149787493978</v>
      </c>
      <c r="Y22" s="66">
        <f t="shared" ref="Y22:Y85" si="3">T22*X22%/12+Y23</f>
        <v>-3258.9010670048742</v>
      </c>
      <c r="Z22" s="72">
        <f t="shared" ref="Z22:Z85" si="4">IF(U22=0,0,Y22*1200/U22)</f>
        <v>-0.39106812804058472</v>
      </c>
      <c r="AA22" s="79">
        <f t="shared" ref="AA22:AA85" si="5">T22*$AA$17%/12+AA23</f>
        <v>-2551.1823521810702</v>
      </c>
      <c r="AB22" s="81">
        <f>IF(U22=0,0,AA22*1200/U22)</f>
        <v>-0.30614188226172823</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10344909.028370712</v>
      </c>
    </row>
    <row r="23" spans="1:39" x14ac:dyDescent="0.2">
      <c r="A23" s="7">
        <v>2</v>
      </c>
      <c r="B23" s="7">
        <v>1</v>
      </c>
      <c r="C23" s="7">
        <v>0.5</v>
      </c>
      <c r="D23" s="12">
        <f t="shared" si="0"/>
        <v>0.16666666666666666</v>
      </c>
      <c r="E23" s="29">
        <f>IF($A23&lt;=$I$8,E22-G23-H23,0)</f>
        <v>9815907.040049484</v>
      </c>
      <c r="F23" s="2">
        <f t="shared" si="1"/>
        <v>8938.5238250762741</v>
      </c>
      <c r="G23" s="2">
        <f t="shared" ref="G23:G86" si="8">IF($A23&lt;=$I$8,-PPMT($G$11,1,$I$8-$A23+1,$E22),0)</f>
        <v>59584.498890316987</v>
      </c>
      <c r="H23" s="2">
        <f t="shared" ref="H23:H86" si="9">IF($A23&lt;=$I$8,(E22-G23)*$G$13,0)</f>
        <v>32240.271635217501</v>
      </c>
      <c r="I23" s="2">
        <f t="shared" ref="I23:I53" si="10">SUM(F23:H23)</f>
        <v>100763.29435061077</v>
      </c>
      <c r="J23" s="2">
        <f>IF($I$7=1,I23*A23,IF($I$7=2,I23*B23,IF($I$7=4,I23*C23,I23*D23)))</f>
        <v>16793.88239176846</v>
      </c>
      <c r="K23" s="2">
        <f t="shared" ref="K23:L85" si="11">I23/(1+$F$12)^IF($I$7=1,$A23,IF($I$7=2,$B23,IF($I$7=4,$C23,$D23)))</f>
        <v>100581.72752241269</v>
      </c>
      <c r="L23" s="2">
        <f t="shared" si="11"/>
        <v>16763.621253735448</v>
      </c>
      <c r="M23" s="2"/>
      <c r="N23" s="28">
        <f>IF($A23&lt;=$I$8,N22-P23,0)</f>
        <v>9880493.4762456417</v>
      </c>
      <c r="O23" s="2">
        <f t="shared" ref="O23:O86" si="12">IF($A23&lt;=$I$8,-IPMT($G$11,1,$I$8-$A23+1,$N22),0)</f>
        <v>8967.8823382490791</v>
      </c>
      <c r="P23" s="2">
        <f t="shared" ref="P23:P86" si="13">IF($A23&lt;=$I$8,-PPMT($G$11,1,$I$8-$A23+1,$N22),0)</f>
        <v>59780.203721427773</v>
      </c>
      <c r="R23">
        <f t="shared" ref="R23:R86" si="14">ROUND(D23*12,1)</f>
        <v>2</v>
      </c>
      <c r="S23" s="89">
        <f t="shared" si="2"/>
        <v>91824.770525534492</v>
      </c>
      <c r="T23" s="89">
        <f>IF(AND(S23=0,S22&gt;0),SUM($G23:$H$381),S23)</f>
        <v>91824.770525534492</v>
      </c>
      <c r="U23" s="82">
        <f>SUM(T23:T$381)</f>
        <v>9907731.8105750233</v>
      </c>
      <c r="V23" s="68">
        <f>localspline(R23,'BBG rates'!$G$10:$G$27,'BBG rates'!$K$10:$K$27)</f>
        <v>1.0007036717399336</v>
      </c>
      <c r="W23" s="68">
        <f>locallinterp(R23,'BBG rates'!$G$10:$G$27,'BBG rates'!$J$10:$J$27)</f>
        <v>-0.48849999999999999</v>
      </c>
      <c r="X23" s="56">
        <f t="shared" ref="X23:X86" si="15">((1+W23%)^(1/12)-1)*1200</f>
        <v>-0.48959715685596983</v>
      </c>
      <c r="Y23" s="66">
        <f t="shared" si="3"/>
        <v>-3221.4392980249117</v>
      </c>
      <c r="Z23" s="72">
        <f t="shared" si="4"/>
        <v>-0.39017276926125594</v>
      </c>
      <c r="AA23" s="79">
        <f t="shared" si="5"/>
        <v>-2527.6430545281987</v>
      </c>
      <c r="AB23" s="81">
        <f t="shared" ref="AB23:AB86" si="16">IF(U23=0,0,AA23*1200/U23)</f>
        <v>-0.30614188226172828</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10343579.46939115</v>
      </c>
    </row>
    <row r="24" spans="1:39" x14ac:dyDescent="0.2">
      <c r="A24" s="7">
        <v>3</v>
      </c>
      <c r="B24" s="7">
        <v>1.5</v>
      </c>
      <c r="C24" s="7">
        <v>0.75</v>
      </c>
      <c r="D24" s="12">
        <f t="shared" si="0"/>
        <v>0.25</v>
      </c>
      <c r="E24" s="29">
        <f t="shared" ref="E24:E87" si="17">IF($A24&lt;=$I$8,E23-G24-H24,0)</f>
        <v>9724523.9011310935</v>
      </c>
      <c r="F24" s="2">
        <f t="shared" si="1"/>
        <v>8855.6816655621678</v>
      </c>
      <c r="G24" s="2">
        <f t="shared" si="8"/>
        <v>59443.014504371175</v>
      </c>
      <c r="H24" s="2">
        <f t="shared" si="9"/>
        <v>31940.124414019603</v>
      </c>
      <c r="I24" s="2">
        <f t="shared" ref="I24:I30" si="18">SUM(F24:H24)</f>
        <v>100238.82058395295</v>
      </c>
      <c r="J24" s="2">
        <f t="shared" ref="J24:J87" si="19">IF($I$7=1,I24*A24,IF($I$7=2,I24*B24,IF($I$7=4,I24*C24,I24*D24)))</f>
        <v>25059.705145988239</v>
      </c>
      <c r="K24" s="2">
        <f t="shared" si="11"/>
        <v>99968.010012922838</v>
      </c>
      <c r="L24" s="2">
        <f t="shared" si="11"/>
        <v>24992.002503230709</v>
      </c>
      <c r="M24" s="2"/>
      <c r="N24" s="28">
        <f t="shared" ref="N24:N87" si="20">IF($A24&lt;=$I$8,N23-P24,0)</f>
        <v>9820659.3402231131</v>
      </c>
      <c r="O24" s="2">
        <f t="shared" si="12"/>
        <v>8913.950037148481</v>
      </c>
      <c r="P24" s="2">
        <f t="shared" si="13"/>
        <v>59834.136022528357</v>
      </c>
      <c r="R24">
        <f t="shared" si="14"/>
        <v>3</v>
      </c>
      <c r="S24" s="89">
        <f t="shared" si="2"/>
        <v>91383.138918390774</v>
      </c>
      <c r="T24" s="89">
        <f>IF(AND(S24=0,S23&gt;0),SUM($G24:$H$381),S24)</f>
        <v>91383.138918390774</v>
      </c>
      <c r="U24" s="82">
        <f>SUM(T24:T$381)</f>
        <v>9815907.0400494877</v>
      </c>
      <c r="V24" s="68">
        <f>localspline(R24,'BBG rates'!$G$10:$G$27,'BBG rates'!$K$10:$K$27)</f>
        <v>1.0011555447240852</v>
      </c>
      <c r="W24" s="68">
        <f>locallinterp(R24,'BBG rates'!$G$10:$G$27,'BBG rates'!$J$10:$J$27)</f>
        <v>-0.49087500000000001</v>
      </c>
      <c r="X24" s="56">
        <f t="shared" si="15"/>
        <v>-0.49198286803018298</v>
      </c>
      <c r="Y24" s="66">
        <f t="shared" si="3"/>
        <v>-3183.9750092097006</v>
      </c>
      <c r="Z24" s="72">
        <f t="shared" si="4"/>
        <v>-0.38924268490549785</v>
      </c>
      <c r="AA24" s="79">
        <f t="shared" si="5"/>
        <v>-2504.2168811224169</v>
      </c>
      <c r="AB24" s="81">
        <f t="shared" si="16"/>
        <v>-0.30614188226172828</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10340933.130518366</v>
      </c>
    </row>
    <row r="25" spans="1:39" x14ac:dyDescent="0.2">
      <c r="A25" s="7">
        <v>4</v>
      </c>
      <c r="B25" s="7">
        <v>2</v>
      </c>
      <c r="C25" s="7">
        <v>1</v>
      </c>
      <c r="D25" s="12">
        <f t="shared" si="0"/>
        <v>0.33333333333333331</v>
      </c>
      <c r="E25" s="29">
        <f t="shared" si="17"/>
        <v>9633580.6131756883</v>
      </c>
      <c r="F25" s="2">
        <f t="shared" si="1"/>
        <v>8773.2379357510272</v>
      </c>
      <c r="G25" s="2">
        <f t="shared" si="8"/>
        <v>59301.8660754585</v>
      </c>
      <c r="H25" s="2">
        <f t="shared" si="9"/>
        <v>31641.421879947186</v>
      </c>
      <c r="I25" s="2">
        <f t="shared" si="18"/>
        <v>99716.525891156707</v>
      </c>
      <c r="J25" s="2">
        <f t="shared" si="19"/>
        <v>33238.8419637189</v>
      </c>
      <c r="K25" s="2">
        <f>I25/(1+$F$12)^IF($I$7=1,$A25,IF($I$7=2,$B25,IF($I$7=4,$C25,$D25)))</f>
        <v>99357.488378151174</v>
      </c>
      <c r="L25" s="2">
        <f>J25/(1+$F$12)^IF($I$7=1,$A25,IF($I$7=2,$B25,IF($I$7=4,$C25,$D25)))</f>
        <v>33119.162792717056</v>
      </c>
      <c r="M25" s="2"/>
      <c r="N25" s="28">
        <f t="shared" si="20"/>
        <v>9760771.2232430242</v>
      </c>
      <c r="O25" s="2">
        <f t="shared" si="12"/>
        <v>8859.9690795877032</v>
      </c>
      <c r="P25" s="2">
        <f t="shared" si="13"/>
        <v>59888.116980089137</v>
      </c>
      <c r="R25">
        <f t="shared" si="14"/>
        <v>4</v>
      </c>
      <c r="S25" s="89">
        <f t="shared" si="2"/>
        <v>90943.287955405685</v>
      </c>
      <c r="T25" s="89">
        <f>IF(AND(S25=0,S24&gt;0),SUM($G25:$H$381),S25)</f>
        <v>90943.287955405685</v>
      </c>
      <c r="U25" s="82">
        <f>SUM(T25:T$381)</f>
        <v>9724523.9011310972</v>
      </c>
      <c r="V25" s="68">
        <f>localspline(R25,'BBG rates'!$G$10:$G$27,'BBG rates'!$K$10:$K$27)</f>
        <v>1.0016072346102698</v>
      </c>
      <c r="W25" s="68">
        <f>locallinterp(R25,'BBG rates'!$G$10:$G$27,'BBG rates'!$J$10:$J$27)</f>
        <v>-0.49325000000000002</v>
      </c>
      <c r="X25" s="56">
        <f t="shared" si="15"/>
        <v>-0.49436863140024379</v>
      </c>
      <c r="Y25" s="66">
        <f t="shared" si="3"/>
        <v>-3146.5092268974749</v>
      </c>
      <c r="Z25" s="72">
        <f t="shared" si="4"/>
        <v>-0.38827721651625441</v>
      </c>
      <c r="AA25" s="79">
        <f t="shared" si="5"/>
        <v>-2480.9033759928661</v>
      </c>
      <c r="AB25" s="81">
        <f t="shared" si="16"/>
        <v>-0.30614188226172834</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10336982.71357554</v>
      </c>
    </row>
    <row r="26" spans="1:39" x14ac:dyDescent="0.2">
      <c r="A26" s="7">
        <v>5</v>
      </c>
      <c r="B26" s="7">
        <v>2.5</v>
      </c>
      <c r="C26" s="7">
        <v>1.25</v>
      </c>
      <c r="D26" s="12">
        <f t="shared" si="0"/>
        <v>0.41666666666666669</v>
      </c>
      <c r="E26" s="29">
        <f t="shared" si="17"/>
        <v>9543075.4021635987</v>
      </c>
      <c r="F26" s="2">
        <f t="shared" si="1"/>
        <v>8691.1910291873555</v>
      </c>
      <c r="G26" s="2">
        <f t="shared" si="8"/>
        <v>59161.052805843348</v>
      </c>
      <c r="H26" s="2">
        <f t="shared" si="9"/>
        <v>31344.158206246204</v>
      </c>
      <c r="I26" s="2">
        <f t="shared" si="18"/>
        <v>99196.402041276917</v>
      </c>
      <c r="J26" s="2">
        <f t="shared" si="19"/>
        <v>41331.834183865387</v>
      </c>
      <c r="K26" s="2">
        <f t="shared" si="11"/>
        <v>98750.147204445093</v>
      </c>
      <c r="L26" s="2">
        <f t="shared" si="11"/>
        <v>41145.894668518798</v>
      </c>
      <c r="M26" s="2"/>
      <c r="N26" s="28">
        <f t="shared" si="20"/>
        <v>9700829.0766050182</v>
      </c>
      <c r="O26" s="2">
        <f t="shared" si="12"/>
        <v>8805.9394216700221</v>
      </c>
      <c r="P26" s="2">
        <f t="shared" si="13"/>
        <v>59942.146638006816</v>
      </c>
      <c r="R26">
        <f t="shared" si="14"/>
        <v>5</v>
      </c>
      <c r="S26" s="89">
        <f t="shared" si="2"/>
        <v>90505.211012089552</v>
      </c>
      <c r="T26" s="89">
        <f>IF(AND(S26=0,S25&gt;0),SUM($G26:$H$381),S26)</f>
        <v>90505.211012089552</v>
      </c>
      <c r="U26" s="82">
        <f>SUM(T26:T$381)</f>
        <v>9633580.613175692</v>
      </c>
      <c r="V26" s="68">
        <f>localspline(R26,'BBG rates'!$G$10:$G$27,'BBG rates'!$K$10:$K$27)</f>
        <v>1.0020585640125637</v>
      </c>
      <c r="W26" s="68">
        <f>locallinterp(R26,'BBG rates'!$G$10:$G$27,'BBG rates'!$J$10:$J$27)</f>
        <v>-0.49562499999999998</v>
      </c>
      <c r="X26" s="56">
        <f t="shared" si="15"/>
        <v>-0.49675444696828386</v>
      </c>
      <c r="Y26" s="66">
        <f t="shared" si="3"/>
        <v>-3109.0429695628482</v>
      </c>
      <c r="Z26" s="72">
        <f t="shared" si="4"/>
        <v>-0.38727568837414333</v>
      </c>
      <c r="AA26" s="79">
        <f t="shared" si="5"/>
        <v>-2457.7020848647508</v>
      </c>
      <c r="AB26" s="81">
        <f t="shared" si="16"/>
        <v>-0.30614188226172828</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10331634.01672007</v>
      </c>
    </row>
    <row r="27" spans="1:39" x14ac:dyDescent="0.2">
      <c r="A27" s="7">
        <v>6</v>
      </c>
      <c r="B27" s="7">
        <v>3</v>
      </c>
      <c r="C27" s="7">
        <v>1.5</v>
      </c>
      <c r="D27" s="12">
        <f t="shared" si="0"/>
        <v>0.5</v>
      </c>
      <c r="E27" s="29">
        <f t="shared" si="17"/>
        <v>9453006.5006760713</v>
      </c>
      <c r="F27" s="2">
        <f t="shared" si="1"/>
        <v>8609.5393453921151</v>
      </c>
      <c r="G27" s="2">
        <f t="shared" si="8"/>
        <v>59020.573899684394</v>
      </c>
      <c r="H27" s="2">
        <f t="shared" si="9"/>
        <v>31048.327587843269</v>
      </c>
      <c r="I27" s="2">
        <f t="shared" si="18"/>
        <v>98678.44083291979</v>
      </c>
      <c r="J27" s="2">
        <f t="shared" si="19"/>
        <v>49339.220416459895</v>
      </c>
      <c r="K27" s="2">
        <f t="shared" si="11"/>
        <v>98145.971149269433</v>
      </c>
      <c r="L27" s="2">
        <f t="shared" si="11"/>
        <v>49072.985574634717</v>
      </c>
      <c r="M27" s="2"/>
      <c r="N27" s="28">
        <f t="shared" si="20"/>
        <v>9640832.8515648004</v>
      </c>
      <c r="O27" s="2">
        <f t="shared" si="12"/>
        <v>8751.8610194591201</v>
      </c>
      <c r="P27" s="2">
        <f t="shared" si="13"/>
        <v>59996.225040217738</v>
      </c>
      <c r="R27">
        <f t="shared" si="14"/>
        <v>6</v>
      </c>
      <c r="S27" s="89">
        <f t="shared" si="2"/>
        <v>90068.901487527663</v>
      </c>
      <c r="T27" s="89">
        <f>IF(AND(S27=0,S26&gt;0),SUM($G27:$H$381),S27)</f>
        <v>90068.901487527663</v>
      </c>
      <c r="U27" s="82">
        <f>SUM(T27:T$381)</f>
        <v>9543075.4021636043</v>
      </c>
      <c r="V27" s="68">
        <f>localspline(R27,'BBG rates'!$G$10:$G$27,'BBG rates'!$K$10:$K$27)</f>
        <v>1.0025100708007813</v>
      </c>
      <c r="W27" s="68">
        <f>locallinterp(R27,'BBG rates'!$G$10:$G$27,'BBG rates'!$J$10:$J$27)</f>
        <v>-0.498</v>
      </c>
      <c r="X27" s="56">
        <f t="shared" si="15"/>
        <v>-0.49914031473683451</v>
      </c>
      <c r="Y27" s="66">
        <f t="shared" si="3"/>
        <v>-3071.5772478594663</v>
      </c>
      <c r="Z27" s="72">
        <f t="shared" si="4"/>
        <v>-0.3862374069260413</v>
      </c>
      <c r="AA27" s="79">
        <f t="shared" si="5"/>
        <v>-2434.6125551533041</v>
      </c>
      <c r="AB27" s="81">
        <f t="shared" si="16"/>
        <v>-0.30614188226172823</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10324900.617573293</v>
      </c>
    </row>
    <row r="28" spans="1:39" x14ac:dyDescent="0.2">
      <c r="A28" s="7">
        <v>7</v>
      </c>
      <c r="B28" s="7">
        <v>3.5</v>
      </c>
      <c r="C28" s="7">
        <v>1.75</v>
      </c>
      <c r="D28" s="12">
        <f t="shared" si="0"/>
        <v>0.58333333333333337</v>
      </c>
      <c r="E28" s="29">
        <f t="shared" si="17"/>
        <v>9363372.1478717718</v>
      </c>
      <c r="F28" s="2">
        <f t="shared" si="1"/>
        <v>8528.2812898414577</v>
      </c>
      <c r="G28" s="2">
        <f t="shared" si="8"/>
        <v>58880.428563030022</v>
      </c>
      <c r="H28" s="2">
        <f t="shared" si="9"/>
        <v>30753.924241268491</v>
      </c>
      <c r="I28" s="2">
        <f t="shared" si="18"/>
        <v>98162.634094139969</v>
      </c>
      <c r="J28" s="2">
        <f t="shared" si="19"/>
        <v>57261.536554914986</v>
      </c>
      <c r="K28" s="2">
        <f t="shared" si="11"/>
        <v>97544.944940887348</v>
      </c>
      <c r="L28" s="2">
        <f t="shared" si="11"/>
        <v>56901.21788218429</v>
      </c>
      <c r="M28" s="2"/>
      <c r="N28" s="28">
        <f t="shared" si="20"/>
        <v>9580782.4993341025</v>
      </c>
      <c r="O28" s="2">
        <f t="shared" si="12"/>
        <v>8697.7338289790314</v>
      </c>
      <c r="P28" s="2">
        <f t="shared" si="13"/>
        <v>60050.352230697819</v>
      </c>
      <c r="R28">
        <f t="shared" si="14"/>
        <v>7</v>
      </c>
      <c r="S28" s="89">
        <f t="shared" si="2"/>
        <v>89634.352804298513</v>
      </c>
      <c r="T28" s="89">
        <f>IF(AND(S28=0,S27&gt;0),SUM($G28:$H$381),S28)</f>
        <v>89634.352804298513</v>
      </c>
      <c r="U28" s="82">
        <f>SUM(T28:T$381)</f>
        <v>9453006.5006760769</v>
      </c>
      <c r="V28" s="68">
        <f>localspline(R28,'BBG rates'!$G$10:$G$27,'BBG rates'!$K$10:$K$27)</f>
        <v>1.0029614583797093</v>
      </c>
      <c r="W28" s="68">
        <f>locallinterp(R28,'BBG rates'!$G$10:$G$27,'BBG rates'!$J$10:$J$27)</f>
        <v>-0.50037500000000001</v>
      </c>
      <c r="X28" s="56">
        <f t="shared" si="15"/>
        <v>-0.50152623470829383</v>
      </c>
      <c r="Y28" s="66">
        <f t="shared" si="3"/>
        <v>-3034.1130646623951</v>
      </c>
      <c r="Z28" s="72">
        <f t="shared" si="4"/>
        <v>-0.38516166019080544</v>
      </c>
      <c r="AA28" s="79">
        <f t="shared" si="5"/>
        <v>-2411.6343359577727</v>
      </c>
      <c r="AB28" s="81">
        <f t="shared" si="16"/>
        <v>-0.30614188226172823</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10317287.262209743</v>
      </c>
    </row>
    <row r="29" spans="1:39" x14ac:dyDescent="0.2">
      <c r="A29" s="7">
        <v>8</v>
      </c>
      <c r="B29" s="7">
        <v>4</v>
      </c>
      <c r="C29" s="7">
        <v>2</v>
      </c>
      <c r="D29" s="12">
        <f t="shared" si="0"/>
        <v>0.66666666666666663</v>
      </c>
      <c r="E29" s="29">
        <f t="shared" si="17"/>
        <v>9274170.5894633792</v>
      </c>
      <c r="F29" s="2">
        <f t="shared" si="1"/>
        <v>8447.415273945533</v>
      </c>
      <c r="G29" s="2">
        <f t="shared" si="8"/>
        <v>58740.616003813877</v>
      </c>
      <c r="H29" s="2">
        <f t="shared" si="9"/>
        <v>30460.942404578564</v>
      </c>
      <c r="I29" s="2">
        <f t="shared" si="18"/>
        <v>97648.973682337964</v>
      </c>
      <c r="J29" s="2">
        <f t="shared" si="19"/>
        <v>65099.315788225307</v>
      </c>
      <c r="K29" s="2">
        <f t="shared" si="11"/>
        <v>96947.053378042881</v>
      </c>
      <c r="L29" s="2">
        <f t="shared" si="11"/>
        <v>64631.368918695247</v>
      </c>
      <c r="M29" s="2"/>
      <c r="N29" s="28">
        <f t="shared" si="20"/>
        <v>9520677.9710806403</v>
      </c>
      <c r="O29" s="2">
        <f t="shared" si="12"/>
        <v>8643.557806214123</v>
      </c>
      <c r="P29" s="2">
        <f t="shared" si="13"/>
        <v>60104.528253462719</v>
      </c>
      <c r="R29">
        <f t="shared" si="14"/>
        <v>8</v>
      </c>
      <c r="S29" s="89">
        <f t="shared" si="2"/>
        <v>89201.558408392448</v>
      </c>
      <c r="T29" s="89">
        <f>IF(AND(S29=0,S28&gt;0),SUM($G29:$H$381),S29)</f>
        <v>89201.558408392448</v>
      </c>
      <c r="U29" s="82">
        <f>SUM(T29:T$381)</f>
        <v>9363372.1478717793</v>
      </c>
      <c r="V29" s="68">
        <f>localspline(R29,'BBG rates'!$G$10:$G$27,'BBG rates'!$K$10:$K$27)</f>
        <v>1.0034130262005823</v>
      </c>
      <c r="W29" s="68">
        <f>locallinterp(R29,'BBG rates'!$G$10:$G$27,'BBG rates'!$J$10:$J$27)</f>
        <v>-0.50275000000000003</v>
      </c>
      <c r="X29" s="56">
        <f t="shared" si="15"/>
        <v>-0.50391220688492666</v>
      </c>
      <c r="Y29" s="66">
        <f t="shared" si="3"/>
        <v>-2996.6514151103497</v>
      </c>
      <c r="Z29" s="72">
        <f t="shared" si="4"/>
        <v>-0.38404771714106845</v>
      </c>
      <c r="AA29" s="79">
        <f t="shared" si="5"/>
        <v>-2388.7669780554229</v>
      </c>
      <c r="AB29" s="81">
        <f t="shared" si="16"/>
        <v>-0.30614188226172823</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10307917.100679116</v>
      </c>
    </row>
    <row r="30" spans="1:39" x14ac:dyDescent="0.2">
      <c r="A30" s="7">
        <v>9</v>
      </c>
      <c r="B30" s="7">
        <v>4.5</v>
      </c>
      <c r="C30" s="7">
        <v>2.25</v>
      </c>
      <c r="D30" s="12">
        <f t="shared" si="0"/>
        <v>0.75</v>
      </c>
      <c r="E30" s="29">
        <f t="shared" si="17"/>
        <v>9185400.0776942484</v>
      </c>
      <c r="F30" s="2">
        <f t="shared" si="1"/>
        <v>8366.9397150273635</v>
      </c>
      <c r="G30" s="2">
        <f t="shared" si="8"/>
        <v>58601.135431850409</v>
      </c>
      <c r="H30" s="2">
        <f t="shared" si="9"/>
        <v>30169.376337280148</v>
      </c>
      <c r="I30" s="2">
        <f t="shared" si="18"/>
        <v>97137.451484157922</v>
      </c>
      <c r="J30" s="2">
        <f t="shared" si="19"/>
        <v>72853.088613118438</v>
      </c>
      <c r="K30" s="2">
        <f t="shared" si="11"/>
        <v>96352.281329644713</v>
      </c>
      <c r="L30" s="2">
        <f t="shared" si="11"/>
        <v>72264.210997233531</v>
      </c>
      <c r="M30" s="2"/>
      <c r="N30" s="28">
        <f t="shared" si="20"/>
        <v>9460519.2179280724</v>
      </c>
      <c r="O30" s="2">
        <f t="shared" si="12"/>
        <v>8589.332907109052</v>
      </c>
      <c r="P30" s="2">
        <f t="shared" si="13"/>
        <v>60158.753152567784</v>
      </c>
      <c r="R30">
        <f t="shared" si="14"/>
        <v>9</v>
      </c>
      <c r="S30" s="89">
        <f t="shared" si="2"/>
        <v>88770.511769130564</v>
      </c>
      <c r="T30" s="89">
        <f>IF(AND(S30=0,S29&gt;0),SUM($G30:$H$381),S30)</f>
        <v>88770.511769130564</v>
      </c>
      <c r="U30" s="82">
        <f>SUM(T30:T$381)</f>
        <v>9274170.5894633867</v>
      </c>
      <c r="V30" s="68">
        <f>localspline(R30,'BBG rates'!$G$10:$G$27,'BBG rates'!$K$10:$K$27)</f>
        <v>1.0038645968774773</v>
      </c>
      <c r="W30" s="68">
        <f>locallinterp(R30,'BBG rates'!$G$10:$G$27,'BBG rates'!$J$10:$J$27)</f>
        <v>-0.50512500000000005</v>
      </c>
      <c r="X30" s="56">
        <f t="shared" si="15"/>
        <v>-0.50629823126926432</v>
      </c>
      <c r="Y30" s="66">
        <f t="shared" si="3"/>
        <v>-2959.1932866477268</v>
      </c>
      <c r="Z30" s="72">
        <f t="shared" si="4"/>
        <v>-0.38289482705997308</v>
      </c>
      <c r="AA30" s="79">
        <f t="shared" si="5"/>
        <v>-2366.010033895569</v>
      </c>
      <c r="AB30" s="81">
        <f t="shared" si="16"/>
        <v>-0.30614188226172823</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10296807.304685714</v>
      </c>
    </row>
    <row r="31" spans="1:39" x14ac:dyDescent="0.2">
      <c r="A31" s="7">
        <v>10</v>
      </c>
      <c r="B31" s="7">
        <v>5</v>
      </c>
      <c r="C31" s="7">
        <v>2.5</v>
      </c>
      <c r="D31" s="12">
        <f t="shared" si="0"/>
        <v>0.83333333333333337</v>
      </c>
      <c r="E31" s="29">
        <f t="shared" si="17"/>
        <v>9097058.8713151645</v>
      </c>
      <c r="F31" s="2">
        <f t="shared" si="1"/>
        <v>8286.8530363017981</v>
      </c>
      <c r="G31" s="2">
        <f t="shared" si="8"/>
        <v>58461.986058830364</v>
      </c>
      <c r="H31" s="2">
        <f t="shared" si="9"/>
        <v>29879.220320253506</v>
      </c>
      <c r="I31" s="2">
        <f t="shared" si="10"/>
        <v>96628.059415385665</v>
      </c>
      <c r="J31" s="2">
        <f t="shared" si="19"/>
        <v>80523.382846154724</v>
      </c>
      <c r="K31" s="2">
        <f t="shared" si="11"/>
        <v>95760.613734451195</v>
      </c>
      <c r="L31" s="2">
        <f t="shared" si="11"/>
        <v>79800.511445375989</v>
      </c>
      <c r="M31" s="2"/>
      <c r="N31" s="28">
        <f t="shared" si="20"/>
        <v>9400306.1909559648</v>
      </c>
      <c r="O31" s="2">
        <f t="shared" si="12"/>
        <v>8535.0590875687249</v>
      </c>
      <c r="P31" s="2">
        <f t="shared" si="13"/>
        <v>60213.02697210812</v>
      </c>
      <c r="R31">
        <f t="shared" si="14"/>
        <v>10</v>
      </c>
      <c r="S31" s="89">
        <f t="shared" si="2"/>
        <v>88341.206379083873</v>
      </c>
      <c r="T31" s="89">
        <f>IF(AND(S31=0,S30&gt;0),SUM($G31:$H$381),S31)</f>
        <v>88341.206379083873</v>
      </c>
      <c r="U31" s="82">
        <f>SUM(T31:T$381)</f>
        <v>9185400.0776942577</v>
      </c>
      <c r="V31" s="68">
        <f>localspline(R31,'BBG rates'!$G$10:$G$27,'BBG rates'!$K$10:$K$27)</f>
        <v>1.0043164102569841</v>
      </c>
      <c r="W31" s="68">
        <f>locallinterp(R31,'BBG rates'!$G$10:$G$27,'BBG rates'!$J$10:$J$27)</f>
        <v>-0.50749999999999995</v>
      </c>
      <c r="X31" s="56">
        <f t="shared" si="15"/>
        <v>-0.50868430786370489</v>
      </c>
      <c r="Y31" s="66">
        <f t="shared" si="3"/>
        <v>-2921.7396590664116</v>
      </c>
      <c r="Z31" s="72">
        <f t="shared" si="4"/>
        <v>-0.38170221887164668</v>
      </c>
      <c r="AA31" s="79">
        <f t="shared" si="5"/>
        <v>-2343.3630575936204</v>
      </c>
      <c r="AB31" s="81">
        <f t="shared" si="16"/>
        <v>-0.30614188226172817</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10283974.941570694</v>
      </c>
    </row>
    <row r="32" spans="1:39" x14ac:dyDescent="0.2">
      <c r="A32" s="7">
        <v>11</v>
      </c>
      <c r="B32" s="7">
        <v>5.5</v>
      </c>
      <c r="C32" s="7">
        <v>2.75</v>
      </c>
      <c r="D32" s="12">
        <f t="shared" si="0"/>
        <v>0.91666666666666663</v>
      </c>
      <c r="E32" s="29">
        <f t="shared" si="17"/>
        <v>9009145.2355611734</v>
      </c>
      <c r="F32" s="2">
        <f t="shared" si="1"/>
        <v>8207.1536668545341</v>
      </c>
      <c r="G32" s="2">
        <f t="shared" si="8"/>
        <v>58323.167098316299</v>
      </c>
      <c r="H32" s="2">
        <f t="shared" si="9"/>
        <v>29590.468655676421</v>
      </c>
      <c r="I32" s="2">
        <f t="shared" si="10"/>
        <v>96120.789420847257</v>
      </c>
      <c r="J32" s="2">
        <f t="shared" si="19"/>
        <v>88110.723635776652</v>
      </c>
      <c r="K32" s="2">
        <f t="shared" si="11"/>
        <v>95172.035600757124</v>
      </c>
      <c r="L32" s="2">
        <f t="shared" si="11"/>
        <v>87241.03263402736</v>
      </c>
      <c r="M32" s="2"/>
      <c r="N32" s="28">
        <f t="shared" si="20"/>
        <v>9340038.8411997464</v>
      </c>
      <c r="O32" s="2">
        <f t="shared" si="12"/>
        <v>8480.7363034582704</v>
      </c>
      <c r="P32" s="2">
        <f t="shared" si="13"/>
        <v>60267.34975621858</v>
      </c>
      <c r="R32">
        <f t="shared" si="14"/>
        <v>11</v>
      </c>
      <c r="S32" s="89">
        <f t="shared" si="2"/>
        <v>87913.635753992712</v>
      </c>
      <c r="T32" s="89">
        <f>IF(AND(S32=0,S31&gt;0),SUM($G32:$H$381),S32)</f>
        <v>87913.635753992712</v>
      </c>
      <c r="U32" s="82">
        <f>SUM(T32:T$381)</f>
        <v>9097058.8713151738</v>
      </c>
      <c r="V32" s="68">
        <f>localspline(R32,'BBG rates'!$G$10:$G$27,'BBG rates'!$K$10:$K$27)</f>
        <v>1.004768437964791</v>
      </c>
      <c r="W32" s="68">
        <f>locallinterp(R32,'BBG rates'!$G$10:$G$27,'BBG rates'!$J$10:$J$27)</f>
        <v>-0.50987499999999997</v>
      </c>
      <c r="X32" s="56">
        <f t="shared" si="15"/>
        <v>-0.51107043667037999</v>
      </c>
      <c r="Y32" s="66">
        <f t="shared" si="3"/>
        <v>-2884.2915045474206</v>
      </c>
      <c r="Z32" s="72">
        <f t="shared" si="4"/>
        <v>-0.38046910044416604</v>
      </c>
      <c r="AA32" s="79">
        <f t="shared" si="5"/>
        <v>-2320.8256049251499</v>
      </c>
      <c r="AB32" s="81">
        <f t="shared" si="16"/>
        <v>-0.30614188226172817</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10269436.974830957</v>
      </c>
    </row>
    <row r="33" spans="1:39" x14ac:dyDescent="0.2">
      <c r="A33" s="7">
        <v>12</v>
      </c>
      <c r="B33" s="7">
        <v>6</v>
      </c>
      <c r="C33" s="7">
        <v>3</v>
      </c>
      <c r="D33" s="12">
        <f t="shared" si="0"/>
        <v>1</v>
      </c>
      <c r="E33" s="29">
        <f t="shared" si="17"/>
        <v>8921657.4421284869</v>
      </c>
      <c r="F33" s="2">
        <f t="shared" si="1"/>
        <v>8127.8400416212216</v>
      </c>
      <c r="G33" s="2">
        <f t="shared" si="8"/>
        <v>58184.677765738248</v>
      </c>
      <c r="H33" s="2">
        <f t="shared" si="9"/>
        <v>29303.115666948303</v>
      </c>
      <c r="I33" s="2">
        <f t="shared" si="10"/>
        <v>95615.633474307775</v>
      </c>
      <c r="J33" s="2">
        <f t="shared" si="19"/>
        <v>95615.633474307775</v>
      </c>
      <c r="K33" s="2">
        <f t="shared" si="11"/>
        <v>94586.532006081601</v>
      </c>
      <c r="L33" s="2">
        <f t="shared" si="11"/>
        <v>94586.532006081601</v>
      </c>
      <c r="M33" s="2"/>
      <c r="N33" s="28">
        <f t="shared" si="20"/>
        <v>9279717.1196506731</v>
      </c>
      <c r="O33" s="2">
        <f t="shared" si="12"/>
        <v>8426.3645106029999</v>
      </c>
      <c r="P33" s="2">
        <f t="shared" si="13"/>
        <v>60321.72154907386</v>
      </c>
      <c r="R33">
        <f t="shared" si="14"/>
        <v>12</v>
      </c>
      <c r="S33" s="89">
        <f t="shared" si="2"/>
        <v>87487.793432686551</v>
      </c>
      <c r="T33" s="89">
        <f>IF(AND(S33=0,S32&gt;0),SUM($G33:$H$381),S33)</f>
        <v>87487.793432686551</v>
      </c>
      <c r="U33" s="82">
        <f>SUM(T33:T$381)</f>
        <v>9009145.2355611809</v>
      </c>
      <c r="V33" s="68">
        <f>localspline(R33,'BBG rates'!$G$10:$G$27,'BBG rates'!$K$10:$K$27)</f>
        <v>1.0052207708358765</v>
      </c>
      <c r="W33" s="68">
        <f>locallinterp(R33,'BBG rates'!$G$10:$G$27,'BBG rates'!$J$10:$J$27)</f>
        <v>-0.51224999999999998</v>
      </c>
      <c r="X33" s="56">
        <f t="shared" si="15"/>
        <v>-0.51345661769208739</v>
      </c>
      <c r="Y33" s="66">
        <f t="shared" si="3"/>
        <v>-2846.8497877023592</v>
      </c>
      <c r="Z33" s="72">
        <f t="shared" si="4"/>
        <v>-0.37919465786368067</v>
      </c>
      <c r="AA33" s="79">
        <f t="shared" si="5"/>
        <v>-2298.397233319984</v>
      </c>
      <c r="AB33" s="81">
        <f t="shared" si="16"/>
        <v>-0.30614188226172823</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10253210.264635717</v>
      </c>
    </row>
    <row r="34" spans="1:39" x14ac:dyDescent="0.2">
      <c r="A34" s="7">
        <v>13</v>
      </c>
      <c r="B34" s="7">
        <v>6.5</v>
      </c>
      <c r="C34" s="7">
        <v>3.25</v>
      </c>
      <c r="D34" s="12">
        <f t="shared" si="0"/>
        <v>1.0833333333333333</v>
      </c>
      <c r="E34" s="29">
        <f t="shared" si="17"/>
        <v>8834593.7691514827</v>
      </c>
      <c r="F34" s="2">
        <f t="shared" si="1"/>
        <v>8048.9106013666178</v>
      </c>
      <c r="G34" s="2">
        <f t="shared" si="8"/>
        <v>58046.517278389118</v>
      </c>
      <c r="H34" s="2">
        <f t="shared" si="9"/>
        <v>29017.155698614675</v>
      </c>
      <c r="I34" s="2">
        <f t="shared" si="10"/>
        <v>95112.58357837041</v>
      </c>
      <c r="J34" s="2">
        <f t="shared" si="19"/>
        <v>103038.63220990128</v>
      </c>
      <c r="K34" s="2">
        <f t="shared" si="11"/>
        <v>94004.088096857289</v>
      </c>
      <c r="L34" s="2">
        <f t="shared" si="11"/>
        <v>101837.76210492874</v>
      </c>
      <c r="M34" s="2"/>
      <c r="N34" s="28">
        <f t="shared" si="20"/>
        <v>9219340.977255784</v>
      </c>
      <c r="O34" s="2">
        <f t="shared" si="12"/>
        <v>8371.9436647883686</v>
      </c>
      <c r="P34" s="2">
        <f t="shared" si="13"/>
        <v>60376.142394888491</v>
      </c>
      <c r="R34">
        <f t="shared" si="14"/>
        <v>13</v>
      </c>
      <c r="S34" s="89">
        <f t="shared" si="2"/>
        <v>87063.672977003793</v>
      </c>
      <c r="T34" s="89">
        <f>IF(AND(S34=0,S33&gt;0),SUM($G34:$H$381),S34)</f>
        <v>87063.672977003793</v>
      </c>
      <c r="U34" s="82">
        <f>SUM(T34:T$381)</f>
        <v>8921657.4421284944</v>
      </c>
      <c r="V34" s="68">
        <f>localspline(R34,'BBG rates'!$G$10:$G$27,'BBG rates'!$K$10:$K$27)</f>
        <v>1.0056735418767067</v>
      </c>
      <c r="W34" s="68">
        <f>locallinterp(R34,'BBG rates'!$G$10:$G$27,'BBG rates'!$J$10:$J$27)</f>
        <v>-0.51379166666666665</v>
      </c>
      <c r="X34" s="56">
        <f t="shared" si="15"/>
        <v>-0.5150055701634404</v>
      </c>
      <c r="Y34" s="66">
        <f t="shared" si="3"/>
        <v>-2809.4154656146166</v>
      </c>
      <c r="Z34" s="72">
        <f t="shared" si="4"/>
        <v>-0.37787805467828278</v>
      </c>
      <c r="AA34" s="79">
        <f t="shared" si="5"/>
        <v>-2276.0775018563108</v>
      </c>
      <c r="AB34" s="81">
        <f t="shared" si="16"/>
        <v>-0.30614188226172828</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10223308.517441699</v>
      </c>
    </row>
    <row r="35" spans="1:39" x14ac:dyDescent="0.2">
      <c r="A35" s="7">
        <v>14</v>
      </c>
      <c r="B35" s="7">
        <v>7</v>
      </c>
      <c r="C35" s="7">
        <v>3.5</v>
      </c>
      <c r="D35" s="12">
        <f t="shared" si="0"/>
        <v>1.1666666666666667</v>
      </c>
      <c r="E35" s="29">
        <f t="shared" si="17"/>
        <v>8747952.5011797715</v>
      </c>
      <c r="F35" s="2">
        <f t="shared" si="1"/>
        <v>7970.3637926638457</v>
      </c>
      <c r="G35" s="2">
        <f t="shared" si="8"/>
        <v>57908.68485542047</v>
      </c>
      <c r="H35" s="2">
        <f t="shared" si="9"/>
        <v>28732.583116291855</v>
      </c>
      <c r="I35" s="2">
        <f t="shared" si="10"/>
        <v>94611.631764376158</v>
      </c>
      <c r="J35" s="2">
        <f t="shared" si="19"/>
        <v>110380.23705843886</v>
      </c>
      <c r="K35" s="2">
        <f t="shared" si="11"/>
        <v>93424.689088121348</v>
      </c>
      <c r="L35" s="2">
        <f t="shared" si="11"/>
        <v>108995.47060280824</v>
      </c>
      <c r="M35" s="2"/>
      <c r="N35" s="28">
        <f t="shared" si="20"/>
        <v>9158910.3649178669</v>
      </c>
      <c r="O35" s="2">
        <f t="shared" si="12"/>
        <v>8317.4737217599468</v>
      </c>
      <c r="P35" s="2">
        <f t="shared" si="13"/>
        <v>60430.6123379169</v>
      </c>
      <c r="R35">
        <f t="shared" si="14"/>
        <v>14</v>
      </c>
      <c r="S35" s="89">
        <f t="shared" si="2"/>
        <v>86641.267971712325</v>
      </c>
      <c r="T35" s="89">
        <f>IF(AND(S35=0,S34&gt;0),SUM($G35:$H$381),S35)</f>
        <v>86641.267971712325</v>
      </c>
      <c r="U35" s="82">
        <f>SUM(T35:T$381)</f>
        <v>8834593.7691514902</v>
      </c>
      <c r="V35" s="68">
        <f>localspline(R35,'BBG rates'!$G$10:$G$27,'BBG rates'!$K$10:$K$27)</f>
        <v>1.0061271123856481</v>
      </c>
      <c r="W35" s="68">
        <f>locallinterp(R35,'BBG rates'!$G$10:$G$27,'BBG rates'!$J$10:$J$27)</f>
        <v>-0.51533333333333331</v>
      </c>
      <c r="X35" s="56">
        <f t="shared" si="15"/>
        <v>-0.51655454463785944</v>
      </c>
      <c r="Y35" s="66">
        <f t="shared" si="3"/>
        <v>-2772.050235162912</v>
      </c>
      <c r="Z35" s="72">
        <f t="shared" si="4"/>
        <v>-0.376526682393794</v>
      </c>
      <c r="AA35" s="79">
        <f t="shared" si="5"/>
        <v>-2253.8659712548115</v>
      </c>
      <c r="AB35" s="81">
        <f t="shared" si="16"/>
        <v>-0.30614188226172828</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10191047.560727889</v>
      </c>
    </row>
    <row r="36" spans="1:39" x14ac:dyDescent="0.2">
      <c r="A36" s="7">
        <v>15</v>
      </c>
      <c r="B36" s="7">
        <v>7.5</v>
      </c>
      <c r="C36" s="7">
        <v>3.75</v>
      </c>
      <c r="D36" s="12">
        <f t="shared" si="0"/>
        <v>1.25</v>
      </c>
      <c r="E36" s="29">
        <f t="shared" si="17"/>
        <v>8661731.9291553404</v>
      </c>
      <c r="F36" s="2">
        <f t="shared" si="1"/>
        <v>7892.1980678737018</v>
      </c>
      <c r="G36" s="2">
        <f t="shared" si="8"/>
        <v>57771.179717837964</v>
      </c>
      <c r="H36" s="2">
        <f t="shared" si="9"/>
        <v>28449.392306591864</v>
      </c>
      <c r="I36" s="2">
        <f t="shared" si="10"/>
        <v>94112.77009230353</v>
      </c>
      <c r="J36" s="2">
        <f t="shared" si="19"/>
        <v>117640.96261537941</v>
      </c>
      <c r="K36" s="2">
        <f t="shared" si="11"/>
        <v>92848.320263207235</v>
      </c>
      <c r="L36" s="2">
        <f t="shared" si="11"/>
        <v>116060.40032900905</v>
      </c>
      <c r="M36" s="2"/>
      <c r="N36" s="28">
        <f t="shared" si="20"/>
        <v>9098425.2334954143</v>
      </c>
      <c r="O36" s="2">
        <f t="shared" si="12"/>
        <v>8262.9546372233744</v>
      </c>
      <c r="P36" s="2">
        <f t="shared" si="13"/>
        <v>60485.131422453465</v>
      </c>
      <c r="R36">
        <f t="shared" si="14"/>
        <v>15</v>
      </c>
      <c r="S36" s="89">
        <f t="shared" si="2"/>
        <v>86220.572024429828</v>
      </c>
      <c r="T36" s="89">
        <f>IF(AND(S36=0,S35&gt;0),SUM($G36:$H$381),S36)</f>
        <v>86220.572024429828</v>
      </c>
      <c r="U36" s="82">
        <f>SUM(T36:T$381)</f>
        <v>8747952.5011797789</v>
      </c>
      <c r="V36" s="68">
        <f>localspline(R36,'BBG rates'!$G$10:$G$27,'BBG rates'!$K$10:$K$27)</f>
        <v>1.0065819156345839</v>
      </c>
      <c r="W36" s="68">
        <f>locallinterp(R36,'BBG rates'!$G$10:$G$27,'BBG rates'!$J$10:$J$27)</f>
        <v>-0.51687499999999997</v>
      </c>
      <c r="X36" s="56">
        <f t="shared" si="15"/>
        <v>-0.51810354111574419</v>
      </c>
      <c r="Y36" s="66">
        <f t="shared" si="3"/>
        <v>-2734.7544512262666</v>
      </c>
      <c r="Z36" s="72">
        <f t="shared" si="4"/>
        <v>-0.37513982169301191</v>
      </c>
      <c r="AA36" s="79">
        <f t="shared" si="5"/>
        <v>-2231.7622038728091</v>
      </c>
      <c r="AB36" s="81">
        <f t="shared" si="16"/>
        <v>-0.30614188226172823</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10156451.107006399</v>
      </c>
    </row>
    <row r="37" spans="1:39" x14ac:dyDescent="0.2">
      <c r="A37" s="7">
        <v>16</v>
      </c>
      <c r="B37" s="7">
        <v>8</v>
      </c>
      <c r="C37" s="7">
        <v>4</v>
      </c>
      <c r="D37" s="12">
        <f t="shared" si="0"/>
        <v>1.3333333333333333</v>
      </c>
      <c r="E37" s="29">
        <f t="shared" si="17"/>
        <v>8575930.3503897972</v>
      </c>
      <c r="F37" s="2">
        <f t="shared" si="1"/>
        <v>7814.4118851240346</v>
      </c>
      <c r="G37" s="2">
        <f t="shared" si="8"/>
        <v>57634.001088496989</v>
      </c>
      <c r="H37" s="2">
        <f t="shared" si="9"/>
        <v>28167.57767704768</v>
      </c>
      <c r="I37" s="2">
        <f t="shared" si="10"/>
        <v>93615.990650668711</v>
      </c>
      <c r="J37" s="2">
        <f t="shared" si="19"/>
        <v>124821.32086755827</v>
      </c>
      <c r="K37" s="2">
        <f t="shared" si="11"/>
        <v>92274.966973438233</v>
      </c>
      <c r="L37" s="2">
        <f t="shared" si="11"/>
        <v>123033.28929791764</v>
      </c>
      <c r="M37" s="2"/>
      <c r="N37" s="28">
        <f t="shared" si="20"/>
        <v>9037885.533802582</v>
      </c>
      <c r="O37" s="2">
        <f t="shared" si="12"/>
        <v>8208.3863668443355</v>
      </c>
      <c r="P37" s="2">
        <f t="shared" si="13"/>
        <v>60539.699692832524</v>
      </c>
      <c r="R37">
        <f t="shared" si="14"/>
        <v>16</v>
      </c>
      <c r="S37" s="89">
        <f t="shared" si="2"/>
        <v>85801.578765544662</v>
      </c>
      <c r="T37" s="89">
        <f>IF(AND(S37=0,S36&gt;0),SUM($G37:$H$381),S37)</f>
        <v>85801.578765544662</v>
      </c>
      <c r="U37" s="82">
        <f>SUM(T37:T$381)</f>
        <v>8661731.9291553479</v>
      </c>
      <c r="V37" s="68">
        <f>localspline(R37,'BBG rates'!$G$10:$G$27,'BBG rates'!$K$10:$K$27)</f>
        <v>1.0070383848956586</v>
      </c>
      <c r="W37" s="68">
        <f>locallinterp(R37,'BBG rates'!$G$10:$G$27,'BBG rates'!$J$10:$J$27)</f>
        <v>-0.51841666666666664</v>
      </c>
      <c r="X37" s="56">
        <f t="shared" si="15"/>
        <v>-0.51965255959802725</v>
      </c>
      <c r="Y37" s="66">
        <f t="shared" si="3"/>
        <v>-2697.5284648238649</v>
      </c>
      <c r="Z37" s="72">
        <f t="shared" si="4"/>
        <v>-0.37371673289643109</v>
      </c>
      <c r="AA37" s="79">
        <f t="shared" si="5"/>
        <v>-2209.7657636984409</v>
      </c>
      <c r="AB37" s="81">
        <f t="shared" si="16"/>
        <v>-0.30614188226172828</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10119542.723503971</v>
      </c>
    </row>
    <row r="38" spans="1:39" x14ac:dyDescent="0.2">
      <c r="A38" s="7">
        <v>17</v>
      </c>
      <c r="B38" s="7">
        <v>8.5</v>
      </c>
      <c r="C38" s="7">
        <v>4.25</v>
      </c>
      <c r="D38" s="12">
        <f t="shared" si="0"/>
        <v>1.4166666666666667</v>
      </c>
      <c r="E38" s="29">
        <f t="shared" si="17"/>
        <v>8490546.0685416609</v>
      </c>
      <c r="F38" s="2">
        <f t="shared" si="1"/>
        <v>7737.003708289214</v>
      </c>
      <c r="G38" s="2">
        <f t="shared" si="8"/>
        <v>57497.148192098306</v>
      </c>
      <c r="H38" s="2">
        <f t="shared" si="9"/>
        <v>27887.133656038695</v>
      </c>
      <c r="I38" s="2">
        <f t="shared" si="10"/>
        <v>93121.285556426214</v>
      </c>
      <c r="J38" s="2">
        <f t="shared" si="19"/>
        <v>131921.82120493715</v>
      </c>
      <c r="K38" s="2">
        <f t="shared" si="11"/>
        <v>91704.614637822233</v>
      </c>
      <c r="L38" s="2">
        <f t="shared" si="11"/>
        <v>129914.87073691485</v>
      </c>
      <c r="M38" s="2"/>
      <c r="N38" s="28">
        <f t="shared" si="20"/>
        <v>8977291.2166091539</v>
      </c>
      <c r="O38" s="2">
        <f t="shared" si="12"/>
        <v>8153.7688662485116</v>
      </c>
      <c r="P38" s="2">
        <f t="shared" si="13"/>
        <v>60594.317193428345</v>
      </c>
      <c r="R38">
        <f t="shared" si="14"/>
        <v>17</v>
      </c>
      <c r="S38" s="89">
        <f t="shared" si="2"/>
        <v>85384.281848137005</v>
      </c>
      <c r="T38" s="89">
        <f>IF(AND(S38=0,S37&gt;0),SUM($G38:$H$381),S38)</f>
        <v>85384.281848137005</v>
      </c>
      <c r="U38" s="82">
        <f>SUM(T38:T$381)</f>
        <v>8575930.3503898047</v>
      </c>
      <c r="V38" s="68">
        <f>localspline(R38,'BBG rates'!$G$10:$G$27,'BBG rates'!$K$10:$K$27)</f>
        <v>1.0074969534409595</v>
      </c>
      <c r="W38" s="68">
        <f>locallinterp(R38,'BBG rates'!$G$10:$G$27,'BBG rates'!$J$10:$J$27)</f>
        <v>-0.5199583333333333</v>
      </c>
      <c r="X38" s="56">
        <f t="shared" si="15"/>
        <v>-0.52120160008497507</v>
      </c>
      <c r="Y38" s="66">
        <f t="shared" si="3"/>
        <v>-2660.3726231379756</v>
      </c>
      <c r="Z38" s="72">
        <f t="shared" si="4"/>
        <v>-0.37225665523513302</v>
      </c>
      <c r="AA38" s="79">
        <f t="shared" si="5"/>
        <v>-2187.8762163448478</v>
      </c>
      <c r="AB38" s="81">
        <f t="shared" si="16"/>
        <v>-0.30614188226172823</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10080345.832886992</v>
      </c>
    </row>
    <row r="39" spans="1:39" x14ac:dyDescent="0.2">
      <c r="A39" s="7">
        <v>18</v>
      </c>
      <c r="B39" s="7">
        <v>9</v>
      </c>
      <c r="C39" s="7">
        <v>4.5</v>
      </c>
      <c r="D39" s="12">
        <f t="shared" si="0"/>
        <v>1.5</v>
      </c>
      <c r="E39" s="29">
        <f t="shared" si="17"/>
        <v>8405577.3935937602</v>
      </c>
      <c r="F39" s="2">
        <f t="shared" si="1"/>
        <v>7659.9720069696468</v>
      </c>
      <c r="G39" s="2">
        <f t="shared" si="8"/>
        <v>57360.620255183567</v>
      </c>
      <c r="H39" s="2">
        <f t="shared" si="9"/>
        <v>27608.054692716429</v>
      </c>
      <c r="I39" s="2">
        <f t="shared" si="10"/>
        <v>92628.646954869648</v>
      </c>
      <c r="J39" s="2">
        <f t="shared" si="19"/>
        <v>138942.97043230449</v>
      </c>
      <c r="K39" s="2">
        <f t="shared" si="11"/>
        <v>91137.248742747761</v>
      </c>
      <c r="L39" s="2">
        <f t="shared" si="11"/>
        <v>136705.87311412167</v>
      </c>
      <c r="M39" s="2"/>
      <c r="N39" s="28">
        <f t="shared" si="20"/>
        <v>8916642.2326404992</v>
      </c>
      <c r="O39" s="2">
        <f t="shared" si="12"/>
        <v>8099.1020910215539</v>
      </c>
      <c r="P39" s="2">
        <f t="shared" si="13"/>
        <v>60648.98396865531</v>
      </c>
      <c r="R39">
        <f t="shared" si="14"/>
        <v>18</v>
      </c>
      <c r="S39" s="89">
        <f t="shared" si="2"/>
        <v>84968.674947899999</v>
      </c>
      <c r="T39" s="89">
        <f>IF(AND(S39=0,S38&gt;0),SUM($G39:$H$381),S39)</f>
        <v>84968.674947899999</v>
      </c>
      <c r="U39" s="82">
        <f>SUM(T39:T$381)</f>
        <v>8490546.0685416665</v>
      </c>
      <c r="V39" s="68">
        <f>localspline(R39,'BBG rates'!$G$10:$G$27,'BBG rates'!$K$10:$K$27)</f>
        <v>1.0079580545425415</v>
      </c>
      <c r="W39" s="68">
        <f>locallinterp(R39,'BBG rates'!$G$10:$G$27,'BBG rates'!$J$10:$J$27)</f>
        <v>-0.52149999999999996</v>
      </c>
      <c r="X39" s="56">
        <f t="shared" si="15"/>
        <v>-0.52275066257752023</v>
      </c>
      <c r="Y39" s="66">
        <f t="shared" si="3"/>
        <v>-2623.287269536846</v>
      </c>
      <c r="Z39" s="72">
        <f t="shared" si="4"/>
        <v>-0.37075880609230416</v>
      </c>
      <c r="AA39" s="79">
        <f t="shared" si="5"/>
        <v>-2166.0931290443855</v>
      </c>
      <c r="AB39" s="81">
        <f t="shared" si="16"/>
        <v>-0.30614188226172823</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10038883.71398331</v>
      </c>
    </row>
    <row r="40" spans="1:39" x14ac:dyDescent="0.2">
      <c r="A40" s="7">
        <v>19</v>
      </c>
      <c r="B40" s="7">
        <v>9.5</v>
      </c>
      <c r="C40" s="7">
        <v>4.75</v>
      </c>
      <c r="D40" s="12">
        <f t="shared" si="0"/>
        <v>1.5833333333333333</v>
      </c>
      <c r="E40" s="29">
        <f t="shared" si="17"/>
        <v>8321022.6418306986</v>
      </c>
      <c r="F40" s="2">
        <f t="shared" si="1"/>
        <v>7583.3152564713819</v>
      </c>
      <c r="G40" s="2">
        <f t="shared" si="8"/>
        <v>57224.416506131085</v>
      </c>
      <c r="H40" s="2">
        <f t="shared" si="9"/>
        <v>27330.335256930513</v>
      </c>
      <c r="I40" s="2">
        <f t="shared" si="10"/>
        <v>92138.067019532988</v>
      </c>
      <c r="J40" s="2">
        <f t="shared" si="19"/>
        <v>145885.27278092722</v>
      </c>
      <c r="K40" s="2">
        <f t="shared" si="11"/>
        <v>90572.854841681488</v>
      </c>
      <c r="L40" s="2">
        <f t="shared" si="11"/>
        <v>143407.02016599569</v>
      </c>
      <c r="M40" s="2"/>
      <c r="N40" s="28">
        <f t="shared" si="20"/>
        <v>8855938.5325775314</v>
      </c>
      <c r="O40" s="2">
        <f t="shared" si="12"/>
        <v>8044.385996709043</v>
      </c>
      <c r="P40" s="2">
        <f t="shared" si="13"/>
        <v>60703.70006296783</v>
      </c>
      <c r="R40">
        <f t="shared" si="14"/>
        <v>19</v>
      </c>
      <c r="S40" s="89">
        <f t="shared" si="2"/>
        <v>84554.751763061591</v>
      </c>
      <c r="T40" s="89">
        <f>IF(AND(S40=0,S39&gt;0),SUM($G40:$H$381),S40)</f>
        <v>84554.751763061591</v>
      </c>
      <c r="U40" s="82">
        <f>SUM(T40:T$381)</f>
        <v>8405577.3935937677</v>
      </c>
      <c r="V40" s="68">
        <f>localspline(R40,'BBG rates'!$G$10:$G$27,'BBG rates'!$K$10:$K$27)</f>
        <v>1.0084217198850787</v>
      </c>
      <c r="W40" s="68">
        <f>locallinterp(R40,'BBG rates'!$G$10:$G$27,'BBG rates'!$J$10:$J$27)</f>
        <v>-0.5219583333333333</v>
      </c>
      <c r="X40" s="56">
        <f t="shared" si="15"/>
        <v>-0.52321119891365342</v>
      </c>
      <c r="Y40" s="66">
        <f t="shared" si="3"/>
        <v>-2586.2727435973889</v>
      </c>
      <c r="Z40" s="72">
        <f t="shared" si="4"/>
        <v>-0.36922238021176162</v>
      </c>
      <c r="AA40" s="79">
        <f t="shared" si="5"/>
        <v>-2144.4160706428561</v>
      </c>
      <c r="AB40" s="81">
        <f t="shared" si="16"/>
        <v>-0.30614188226172823</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9995179.502500819</v>
      </c>
    </row>
    <row r="41" spans="1:39" x14ac:dyDescent="0.2">
      <c r="A41" s="7">
        <v>20</v>
      </c>
      <c r="B41" s="7">
        <v>10</v>
      </c>
      <c r="C41" s="7">
        <v>5</v>
      </c>
      <c r="D41" s="12">
        <f t="shared" si="0"/>
        <v>1.6666666666666667</v>
      </c>
      <c r="E41" s="29">
        <f t="shared" si="17"/>
        <v>8236880.1358163925</v>
      </c>
      <c r="F41" s="2">
        <f t="shared" si="1"/>
        <v>7507.0319377857832</v>
      </c>
      <c r="G41" s="2">
        <f t="shared" si="8"/>
        <v>57088.53617515137</v>
      </c>
      <c r="H41" s="2">
        <f t="shared" si="9"/>
        <v>27053.969839154972</v>
      </c>
      <c r="I41" s="2">
        <f t="shared" si="10"/>
        <v>91649.537952092127</v>
      </c>
      <c r="J41" s="2">
        <f t="shared" si="19"/>
        <v>152749.22992015356</v>
      </c>
      <c r="K41" s="2">
        <f t="shared" si="11"/>
        <v>90011.418554867021</v>
      </c>
      <c r="L41" s="2">
        <f t="shared" si="11"/>
        <v>150019.03092477837</v>
      </c>
      <c r="M41" s="2"/>
      <c r="N41" s="28">
        <f t="shared" si="20"/>
        <v>8795180.0670566708</v>
      </c>
      <c r="O41" s="2">
        <f t="shared" si="12"/>
        <v>7989.6205388164526</v>
      </c>
      <c r="P41" s="2">
        <f t="shared" si="13"/>
        <v>60758.465520860409</v>
      </c>
      <c r="R41">
        <f t="shared" si="14"/>
        <v>20</v>
      </c>
      <c r="S41" s="89">
        <f t="shared" si="2"/>
        <v>84142.506014306346</v>
      </c>
      <c r="T41" s="89">
        <f>IF(AND(S41=0,S40&gt;0),SUM($G41:$H$381),S41)</f>
        <v>84142.506014306346</v>
      </c>
      <c r="U41" s="82">
        <f>SUM(T41:T$381)</f>
        <v>8321022.641830706</v>
      </c>
      <c r="V41" s="68">
        <f>localspline(R41,'BBG rates'!$G$10:$G$27,'BBG rates'!$K$10:$K$27)</f>
        <v>1.0088863748106902</v>
      </c>
      <c r="W41" s="68">
        <f>locallinterp(R41,'BBG rates'!$G$10:$G$27,'BBG rates'!$J$10:$J$27)</f>
        <v>-0.52241666666666664</v>
      </c>
      <c r="X41" s="56">
        <f t="shared" si="15"/>
        <v>-0.52367173719476412</v>
      </c>
      <c r="Y41" s="66">
        <f t="shared" si="3"/>
        <v>-2549.4060827275575</v>
      </c>
      <c r="Z41" s="72">
        <f t="shared" si="4"/>
        <v>-0.36765761024296362</v>
      </c>
      <c r="AA41" s="79">
        <f t="shared" si="5"/>
        <v>-2122.8446115937586</v>
      </c>
      <c r="AB41" s="81">
        <f t="shared" si="16"/>
        <v>-0.30614188226172817</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9949256.1917428169</v>
      </c>
    </row>
    <row r="42" spans="1:39" x14ac:dyDescent="0.2">
      <c r="A42" s="7">
        <v>21</v>
      </c>
      <c r="B42" s="7">
        <v>10.5</v>
      </c>
      <c r="C42" s="7">
        <v>5.25</v>
      </c>
      <c r="D42" s="12">
        <f t="shared" si="0"/>
        <v>1.75</v>
      </c>
      <c r="E42" s="29">
        <f t="shared" si="17"/>
        <v>8153148.2043716954</v>
      </c>
      <c r="F42" s="2">
        <f t="shared" si="1"/>
        <v>7431.1205375692625</v>
      </c>
      <c r="G42" s="2">
        <f t="shared" si="8"/>
        <v>56952.978494282819</v>
      </c>
      <c r="H42" s="2">
        <f t="shared" si="9"/>
        <v>26778.95295041467</v>
      </c>
      <c r="I42" s="2">
        <f t="shared" si="10"/>
        <v>91163.051982266741</v>
      </c>
      <c r="J42" s="2">
        <f t="shared" si="19"/>
        <v>159535.3409689668</v>
      </c>
      <c r="K42" s="2">
        <f t="shared" si="11"/>
        <v>89452.925569024956</v>
      </c>
      <c r="L42" s="2">
        <f t="shared" si="11"/>
        <v>156542.61974579367</v>
      </c>
      <c r="M42" s="2"/>
      <c r="N42" s="28">
        <f t="shared" si="20"/>
        <v>8734366.7866698038</v>
      </c>
      <c r="O42" s="2">
        <f t="shared" si="12"/>
        <v>7934.8056728091169</v>
      </c>
      <c r="P42" s="2">
        <f t="shared" si="13"/>
        <v>60813.280386867744</v>
      </c>
      <c r="R42">
        <f t="shared" si="14"/>
        <v>21</v>
      </c>
      <c r="S42" s="89">
        <f t="shared" si="2"/>
        <v>83731.931444697489</v>
      </c>
      <c r="T42" s="89">
        <f>IF(AND(S42=0,S41&gt;0),SUM($G42:$H$381),S42)</f>
        <v>83731.931444697489</v>
      </c>
      <c r="U42" s="82">
        <f>SUM(T42:T$381)</f>
        <v>8236880.1358163999</v>
      </c>
      <c r="V42" s="68">
        <f>localspline(R42,'BBG rates'!$G$10:$G$27,'BBG rates'!$K$10:$K$27)</f>
        <v>1.0093500430717199</v>
      </c>
      <c r="W42" s="68">
        <f>locallinterp(R42,'BBG rates'!$G$10:$G$27,'BBG rates'!$J$10:$J$27)</f>
        <v>-0.52287499999999998</v>
      </c>
      <c r="X42" s="56">
        <f t="shared" si="15"/>
        <v>-0.52413227742098556</v>
      </c>
      <c r="Y42" s="66">
        <f t="shared" si="3"/>
        <v>-2512.6868724805304</v>
      </c>
      <c r="Z42" s="72">
        <f t="shared" si="4"/>
        <v>-0.36606387336699803</v>
      </c>
      <c r="AA42" s="79">
        <f t="shared" si="5"/>
        <v>-2101.3783239525596</v>
      </c>
      <c r="AB42" s="81">
        <f t="shared" si="16"/>
        <v>-0.30614188226172812</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9901136.6333201937</v>
      </c>
    </row>
    <row r="43" spans="1:39" x14ac:dyDescent="0.2">
      <c r="A43" s="7">
        <v>22</v>
      </c>
      <c r="B43" s="7">
        <v>11</v>
      </c>
      <c r="C43" s="7">
        <v>5.5</v>
      </c>
      <c r="D43" s="12">
        <f t="shared" si="0"/>
        <v>1.8333333333333333</v>
      </c>
      <c r="E43" s="29">
        <f t="shared" si="17"/>
        <v>8069825.1825520964</v>
      </c>
      <c r="F43" s="2">
        <f t="shared" si="1"/>
        <v>7355.5795481230989</v>
      </c>
      <c r="G43" s="2">
        <f t="shared" si="8"/>
        <v>56817.742697387388</v>
      </c>
      <c r="H43" s="2">
        <f t="shared" si="9"/>
        <v>26505.279122212087</v>
      </c>
      <c r="I43" s="2">
        <f t="shared" si="10"/>
        <v>90678.601367722571</v>
      </c>
      <c r="J43" s="2">
        <f t="shared" si="19"/>
        <v>166244.10250749136</v>
      </c>
      <c r="K43" s="2">
        <f t="shared" si="11"/>
        <v>88897.36163705436</v>
      </c>
      <c r="L43" s="2">
        <f t="shared" si="11"/>
        <v>162978.49633459965</v>
      </c>
      <c r="M43" s="2"/>
      <c r="N43" s="28">
        <f t="shared" si="20"/>
        <v>8673498.64196424</v>
      </c>
      <c r="O43" s="2">
        <f t="shared" si="12"/>
        <v>7879.9413541121912</v>
      </c>
      <c r="P43" s="2">
        <f t="shared" si="13"/>
        <v>60868.144705564686</v>
      </c>
      <c r="R43">
        <f t="shared" si="14"/>
        <v>22</v>
      </c>
      <c r="S43" s="89">
        <f t="shared" si="2"/>
        <v>83323.021819599468</v>
      </c>
      <c r="T43" s="89">
        <f>IF(AND(S43=0,S42&gt;0),SUM($G43:$H$381),S43)</f>
        <v>83323.021819599468</v>
      </c>
      <c r="U43" s="82">
        <f>SUM(T43:T$381)</f>
        <v>8153148.2043717029</v>
      </c>
      <c r="V43" s="68">
        <f>localspline(R43,'BBG rates'!$G$10:$G$27,'BBG rates'!$K$10:$K$27)</f>
        <v>1.0098107484226333</v>
      </c>
      <c r="W43" s="68">
        <f>locallinterp(R43,'BBG rates'!$G$10:$G$27,'BBG rates'!$J$10:$J$27)</f>
        <v>-0.52333333333333332</v>
      </c>
      <c r="X43" s="56">
        <f t="shared" si="15"/>
        <v>-0.52459281959218451</v>
      </c>
      <c r="Y43" s="66">
        <f t="shared" si="3"/>
        <v>-2476.114699213058</v>
      </c>
      <c r="Z43" s="72">
        <f t="shared" si="4"/>
        <v>-0.36444052831793788</v>
      </c>
      <c r="AA43" s="79">
        <f t="shared" si="5"/>
        <v>-2080.016781370985</v>
      </c>
      <c r="AB43" s="81">
        <f t="shared" si="16"/>
        <v>-0.30614188226172817</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9850843.5378604215</v>
      </c>
    </row>
    <row r="44" spans="1:39" x14ac:dyDescent="0.2">
      <c r="A44" s="7">
        <v>23</v>
      </c>
      <c r="B44" s="7">
        <v>11.5</v>
      </c>
      <c r="C44" s="7">
        <v>5.75</v>
      </c>
      <c r="D44" s="12">
        <f t="shared" si="0"/>
        <v>1.9166666666666667</v>
      </c>
      <c r="E44" s="29">
        <f t="shared" si="17"/>
        <v>7986909.4116254961</v>
      </c>
      <c r="F44" s="2">
        <f t="shared" si="1"/>
        <v>7280.4074673733066</v>
      </c>
      <c r="G44" s="2">
        <f t="shared" si="8"/>
        <v>56682.828020146189</v>
      </c>
      <c r="H44" s="2">
        <f t="shared" si="9"/>
        <v>26232.942906454326</v>
      </c>
      <c r="I44" s="2">
        <f t="shared" si="10"/>
        <v>90196.178393973823</v>
      </c>
      <c r="J44" s="2">
        <f t="shared" si="19"/>
        <v>172876.00858844983</v>
      </c>
      <c r="K44" s="2">
        <f t="shared" si="11"/>
        <v>88344.712577735467</v>
      </c>
      <c r="L44" s="2">
        <f t="shared" si="11"/>
        <v>169327.36577399296</v>
      </c>
      <c r="M44" s="2"/>
      <c r="N44" s="28">
        <f t="shared" si="20"/>
        <v>8612575.5834426731</v>
      </c>
      <c r="O44" s="2">
        <f t="shared" si="12"/>
        <v>7825.0275381106158</v>
      </c>
      <c r="P44" s="2">
        <f t="shared" si="13"/>
        <v>60923.058521566258</v>
      </c>
      <c r="R44">
        <f t="shared" si="14"/>
        <v>23</v>
      </c>
      <c r="S44" s="89">
        <f t="shared" si="2"/>
        <v>82915.770926600511</v>
      </c>
      <c r="T44" s="89">
        <f>IF(AND(S44=0,S43&gt;0),SUM($G44:$H$381),S44)</f>
        <v>82915.770926600511</v>
      </c>
      <c r="U44" s="82">
        <f>SUM(T44:T$381)</f>
        <v>8069825.1825521039</v>
      </c>
      <c r="V44" s="68">
        <f>localspline(R44,'BBG rates'!$G$10:$G$27,'BBG rates'!$K$10:$K$27)</f>
        <v>1.0102665146174317</v>
      </c>
      <c r="W44" s="68">
        <f>locallinterp(R44,'BBG rates'!$G$10:$G$27,'BBG rates'!$J$10:$J$27)</f>
        <v>-0.52379166666666666</v>
      </c>
      <c r="X44" s="56">
        <f t="shared" si="15"/>
        <v>-0.5250533637084942</v>
      </c>
      <c r="Y44" s="66">
        <f t="shared" si="3"/>
        <v>-2439.6891500853208</v>
      </c>
      <c r="Z44" s="72">
        <f t="shared" si="4"/>
        <v>-0.3627869146945405</v>
      </c>
      <c r="AA44" s="79">
        <f t="shared" si="5"/>
        <v>-2058.7595590913288</v>
      </c>
      <c r="AB44" s="81">
        <f t="shared" si="16"/>
        <v>-0.30614188226172806</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9798399.4757133704</v>
      </c>
    </row>
    <row r="45" spans="1:39" x14ac:dyDescent="0.2">
      <c r="A45" s="7">
        <v>24</v>
      </c>
      <c r="B45" s="7">
        <v>12</v>
      </c>
      <c r="C45" s="7">
        <v>6</v>
      </c>
      <c r="D45" s="12">
        <f t="shared" si="0"/>
        <v>2</v>
      </c>
      <c r="E45" s="29">
        <f t="shared" si="17"/>
        <v>7904399.2390500605</v>
      </c>
      <c r="F45" s="2">
        <f t="shared" si="1"/>
        <v>7205.6027988505957</v>
      </c>
      <c r="G45" s="2">
        <f t="shared" si="8"/>
        <v>56548.233700055243</v>
      </c>
      <c r="H45" s="2">
        <f t="shared" si="9"/>
        <v>25961.938875380358</v>
      </c>
      <c r="I45" s="2">
        <f t="shared" si="10"/>
        <v>89715.775374286197</v>
      </c>
      <c r="J45" s="2">
        <f t="shared" si="19"/>
        <v>179431.55074857239</v>
      </c>
      <c r="K45" s="2">
        <f t="shared" si="11"/>
        <v>87794.964275433638</v>
      </c>
      <c r="L45" s="2">
        <f t="shared" si="11"/>
        <v>175589.92855086728</v>
      </c>
      <c r="M45" s="2"/>
      <c r="N45" s="28">
        <f t="shared" si="20"/>
        <v>8551597.5615631454</v>
      </c>
      <c r="O45" s="2">
        <f t="shared" si="12"/>
        <v>7770.0641801490792</v>
      </c>
      <c r="P45" s="2">
        <f t="shared" si="13"/>
        <v>60978.021879527783</v>
      </c>
      <c r="R45">
        <f t="shared" si="14"/>
        <v>24</v>
      </c>
      <c r="S45" s="89">
        <f t="shared" si="2"/>
        <v>82510.172575435601</v>
      </c>
      <c r="T45" s="89">
        <f>IF(AND(S45=0,S44&gt;0),SUM($G45:$H$381),S45)</f>
        <v>82510.172575435601</v>
      </c>
      <c r="U45" s="82">
        <f>SUM(T45:T$381)</f>
        <v>7986909.4116255036</v>
      </c>
      <c r="V45" s="68">
        <f>localspline(R45,'BBG rates'!$G$10:$G$27,'BBG rates'!$K$10:$K$27)</f>
        <v>1.0107153654098511</v>
      </c>
      <c r="W45" s="68">
        <f>locallinterp(R45,'BBG rates'!$G$10:$G$27,'BBG rates'!$J$10:$J$27)</f>
        <v>-0.52424999999999999</v>
      </c>
      <c r="X45" s="56">
        <f t="shared" si="15"/>
        <v>-0.52551390977004786</v>
      </c>
      <c r="Y45" s="66">
        <f t="shared" si="3"/>
        <v>-2403.4098130607417</v>
      </c>
      <c r="Z45" s="72">
        <f t="shared" si="4"/>
        <v>-0.36110235224089227</v>
      </c>
      <c r="AA45" s="79">
        <f t="shared" si="5"/>
        <v>-2037.6062339407858</v>
      </c>
      <c r="AB45" s="81">
        <f t="shared" si="16"/>
        <v>-0.30614188226172812</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9743826.8776539862</v>
      </c>
    </row>
    <row r="46" spans="1:39" x14ac:dyDescent="0.2">
      <c r="A46" s="7">
        <v>25</v>
      </c>
      <c r="B46" s="7">
        <v>12.5</v>
      </c>
      <c r="C46" s="7">
        <v>6.25</v>
      </c>
      <c r="D46" s="12">
        <f t="shared" si="0"/>
        <v>2.0833333333333335</v>
      </c>
      <c r="E46" s="29">
        <f t="shared" si="17"/>
        <v>7822293.0184521507</v>
      </c>
      <c r="F46" s="2">
        <f t="shared" si="1"/>
        <v>7131.1640516703883</v>
      </c>
      <c r="G46" s="2">
        <f t="shared" si="8"/>
        <v>56413.958976421178</v>
      </c>
      <c r="H46" s="2">
        <f t="shared" si="9"/>
        <v>25692.26162148856</v>
      </c>
      <c r="I46" s="2">
        <f t="shared" si="10"/>
        <v>89237.384649580126</v>
      </c>
      <c r="J46" s="2">
        <f t="shared" si="19"/>
        <v>185911.21801995861</v>
      </c>
      <c r="K46" s="2">
        <f t="shared" si="11"/>
        <v>87248.102679804986</v>
      </c>
      <c r="L46" s="2">
        <f t="shared" si="11"/>
        <v>181766.88058292709</v>
      </c>
      <c r="M46" s="2"/>
      <c r="N46" s="28">
        <f t="shared" si="20"/>
        <v>8490564.5267390013</v>
      </c>
      <c r="O46" s="2">
        <f t="shared" si="12"/>
        <v>7715.0512355319852</v>
      </c>
      <c r="P46" s="2">
        <f t="shared" si="13"/>
        <v>61033.034824144874</v>
      </c>
      <c r="R46">
        <f t="shared" si="14"/>
        <v>25</v>
      </c>
      <c r="S46" s="89">
        <f t="shared" si="2"/>
        <v>82106.220597909734</v>
      </c>
      <c r="T46" s="89">
        <f>IF(AND(S46=0,S45&gt;0),SUM($G46:$H$381),S46)</f>
        <v>82106.220597909734</v>
      </c>
      <c r="U46" s="82">
        <f>SUM(T46:T$381)</f>
        <v>7904399.239050068</v>
      </c>
      <c r="V46" s="68">
        <f>localspline(R46,'BBG rates'!$G$10:$G$27,'BBG rates'!$K$10:$K$27)</f>
        <v>1.0111558185911758</v>
      </c>
      <c r="W46" s="68">
        <f>locallinterp(R46,'BBG rates'!$G$10:$G$27,'BBG rates'!$J$10:$J$27)</f>
        <v>-0.52297916666666666</v>
      </c>
      <c r="X46" s="56">
        <f t="shared" si="15"/>
        <v>-0.52423694592538261</v>
      </c>
      <c r="Y46" s="66">
        <f t="shared" si="3"/>
        <v>-2367.2762769058095</v>
      </c>
      <c r="Z46" s="72">
        <f t="shared" si="4"/>
        <v>-0.35938614009435632</v>
      </c>
      <c r="AA46" s="79">
        <f t="shared" si="5"/>
        <v>-2016.5563843257992</v>
      </c>
      <c r="AB46" s="81">
        <f t="shared" si="16"/>
        <v>-0.30614188226172812</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9687148.0355818104</v>
      </c>
    </row>
    <row r="47" spans="1:39" x14ac:dyDescent="0.2">
      <c r="A47" s="7">
        <v>26</v>
      </c>
      <c r="B47" s="7">
        <v>13</v>
      </c>
      <c r="C47" s="7">
        <v>6.5</v>
      </c>
      <c r="D47" s="12">
        <f t="shared" si="0"/>
        <v>2.1666666666666665</v>
      </c>
      <c r="E47" s="29">
        <f t="shared" si="17"/>
        <v>7740589.1096043298</v>
      </c>
      <c r="F47" s="2">
        <f t="shared" si="1"/>
        <v>7057.0897405129099</v>
      </c>
      <c r="G47" s="2">
        <f t="shared" si="8"/>
        <v>56280.00309035687</v>
      </c>
      <c r="H47" s="2">
        <f t="shared" si="9"/>
        <v>25423.905757464454</v>
      </c>
      <c r="I47" s="2">
        <f t="shared" si="10"/>
        <v>88760.998588334231</v>
      </c>
      <c r="J47" s="2">
        <f t="shared" si="19"/>
        <v>192315.49694139083</v>
      </c>
      <c r="K47" s="2">
        <f t="shared" si="11"/>
        <v>86704.113805502784</v>
      </c>
      <c r="L47" s="2">
        <f t="shared" si="11"/>
        <v>187858.91324525603</v>
      </c>
      <c r="M47" s="2"/>
      <c r="N47" s="28">
        <f t="shared" si="20"/>
        <v>8429476.4293388482</v>
      </c>
      <c r="O47" s="2">
        <f t="shared" si="12"/>
        <v>7659.9886595234148</v>
      </c>
      <c r="P47" s="2">
        <f t="shared" si="13"/>
        <v>61088.097400153463</v>
      </c>
      <c r="R47">
        <f t="shared" si="14"/>
        <v>26</v>
      </c>
      <c r="S47" s="89">
        <f t="shared" si="2"/>
        <v>81703.908847821323</v>
      </c>
      <c r="T47" s="89">
        <f>IF(AND(S47=0,S46&gt;0),SUM($G47:$H$381),S47)</f>
        <v>81703.908847821323</v>
      </c>
      <c r="U47" s="82">
        <f>SUM(T47:T$381)</f>
        <v>7822293.0184521591</v>
      </c>
      <c r="V47" s="68">
        <f>localspline(R47,'BBG rates'!$G$10:$G$27,'BBG rates'!$K$10:$K$27)</f>
        <v>1.0115881297323326</v>
      </c>
      <c r="W47" s="68">
        <f>locallinterp(R47,'BBG rates'!$G$10:$G$27,'BBG rates'!$J$10:$J$27)</f>
        <v>-0.52170833333333333</v>
      </c>
      <c r="X47" s="56">
        <f t="shared" si="15"/>
        <v>-0.52295999703462215</v>
      </c>
      <c r="Y47" s="66">
        <f t="shared" si="3"/>
        <v>-2331.4070149660397</v>
      </c>
      <c r="Z47" s="72">
        <f t="shared" si="4"/>
        <v>-0.35765579368603634</v>
      </c>
      <c r="AA47" s="79">
        <f t="shared" si="5"/>
        <v>-1995.6095902264319</v>
      </c>
      <c r="AB47" s="81">
        <f t="shared" si="16"/>
        <v>-0.30614188226172806</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9629525.1173749641</v>
      </c>
    </row>
    <row r="48" spans="1:39" x14ac:dyDescent="0.2">
      <c r="A48" s="7">
        <v>27</v>
      </c>
      <c r="B48" s="7">
        <v>13.5</v>
      </c>
      <c r="C48" s="7">
        <v>6.75</v>
      </c>
      <c r="D48" s="12">
        <f t="shared" si="0"/>
        <v>2.25</v>
      </c>
      <c r="E48" s="29">
        <f t="shared" si="17"/>
        <v>7659285.8784034438</v>
      </c>
      <c r="F48" s="2">
        <f t="shared" si="1"/>
        <v>6983.3783856033433</v>
      </c>
      <c r="G48" s="2">
        <f t="shared" si="8"/>
        <v>56146.365284777203</v>
      </c>
      <c r="H48" s="2">
        <f t="shared" si="9"/>
        <v>25156.86591610872</v>
      </c>
      <c r="I48" s="2">
        <f t="shared" si="10"/>
        <v>88286.60958648927</v>
      </c>
      <c r="J48" s="2">
        <f t="shared" si="19"/>
        <v>198644.87156960086</v>
      </c>
      <c r="K48" s="2">
        <f t="shared" si="11"/>
        <v>86162.98373188547</v>
      </c>
      <c r="L48" s="2">
        <f t="shared" si="11"/>
        <v>193866.7133967423</v>
      </c>
      <c r="M48" s="2"/>
      <c r="N48" s="28">
        <f t="shared" si="20"/>
        <v>8368333.2196865184</v>
      </c>
      <c r="O48" s="2">
        <f t="shared" si="12"/>
        <v>7604.8764073470857</v>
      </c>
      <c r="P48" s="2">
        <f t="shared" si="13"/>
        <v>61143.209652329795</v>
      </c>
      <c r="R48">
        <f t="shared" si="14"/>
        <v>27</v>
      </c>
      <c r="S48" s="89">
        <f t="shared" si="2"/>
        <v>81303.23120088593</v>
      </c>
      <c r="T48" s="89">
        <f>IF(AND(S48=0,S47&gt;0),SUM($G48:$H$381),S48)</f>
        <v>81303.23120088593</v>
      </c>
      <c r="U48" s="82">
        <f>SUM(T48:T$381)</f>
        <v>7740589.1096043382</v>
      </c>
      <c r="V48" s="68">
        <f>localspline(R48,'BBG rates'!$G$10:$G$27,'BBG rates'!$K$10:$K$27)</f>
        <v>1.0120131676004078</v>
      </c>
      <c r="W48" s="68">
        <f>locallinterp(R48,'BBG rates'!$G$10:$G$27,'BBG rates'!$J$10:$J$27)</f>
        <v>-0.5204375</v>
      </c>
      <c r="X48" s="56">
        <f t="shared" si="15"/>
        <v>-0.52168306309736678</v>
      </c>
      <c r="Y48" s="66">
        <f t="shared" si="3"/>
        <v>-2295.8004516920614</v>
      </c>
      <c r="Z48" s="72">
        <f t="shared" si="4"/>
        <v>-0.35591096530523553</v>
      </c>
      <c r="AA48" s="79">
        <f t="shared" si="5"/>
        <v>-1974.7654331907547</v>
      </c>
      <c r="AB48" s="81">
        <f t="shared" si="16"/>
        <v>-0.30614188226172806</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9570968.9673719462</v>
      </c>
    </row>
    <row r="49" spans="1:39" x14ac:dyDescent="0.2">
      <c r="A49" s="7">
        <v>28</v>
      </c>
      <c r="B49" s="7">
        <v>14</v>
      </c>
      <c r="C49" s="7">
        <v>7</v>
      </c>
      <c r="D49" s="12">
        <f t="shared" si="0"/>
        <v>2.3333333333333335</v>
      </c>
      <c r="E49" s="29">
        <f t="shared" si="17"/>
        <v>7578381.6968487836</v>
      </c>
      <c r="F49" s="2">
        <f t="shared" si="1"/>
        <v>6910.0285126920544</v>
      </c>
      <c r="G49" s="2">
        <f t="shared" si="8"/>
        <v>56013.04480439474</v>
      </c>
      <c r="H49" s="2">
        <f t="shared" si="9"/>
        <v>24891.136750265472</v>
      </c>
      <c r="I49" s="2">
        <f t="shared" si="10"/>
        <v>87814.210067352265</v>
      </c>
      <c r="J49" s="2">
        <f t="shared" si="19"/>
        <v>204899.82349048863</v>
      </c>
      <c r="K49" s="2">
        <f t="shared" si="11"/>
        <v>85624.698602725854</v>
      </c>
      <c r="L49" s="2">
        <f t="shared" si="11"/>
        <v>199790.96340636036</v>
      </c>
      <c r="M49" s="2"/>
      <c r="N49" s="28">
        <f t="shared" si="20"/>
        <v>8307134.8480610279</v>
      </c>
      <c r="O49" s="2">
        <f t="shared" si="12"/>
        <v>7549.7144341863213</v>
      </c>
      <c r="P49" s="2">
        <f t="shared" si="13"/>
        <v>61198.371625490567</v>
      </c>
      <c r="R49">
        <f t="shared" si="14"/>
        <v>28</v>
      </c>
      <c r="S49" s="89">
        <f t="shared" si="2"/>
        <v>80904.181554660216</v>
      </c>
      <c r="T49" s="89">
        <f>IF(AND(S49=0,S48&gt;0),SUM($G49:$H$381),S49)</f>
        <v>80904.181554660216</v>
      </c>
      <c r="U49" s="82">
        <f>SUM(T49:T$381)</f>
        <v>7659285.8784034522</v>
      </c>
      <c r="V49" s="68">
        <f>localspline(R49,'BBG rates'!$G$10:$G$27,'BBG rates'!$K$10:$K$27)</f>
        <v>1.0124318010144244</v>
      </c>
      <c r="W49" s="68">
        <f>locallinterp(R49,'BBG rates'!$G$10:$G$27,'BBG rates'!$J$10:$J$27)</f>
        <v>-0.51916666666666667</v>
      </c>
      <c r="X49" s="56">
        <f t="shared" si="15"/>
        <v>-0.52040614411335007</v>
      </c>
      <c r="Y49" s="66">
        <f t="shared" si="3"/>
        <v>-2260.4550194482349</v>
      </c>
      <c r="Z49" s="72">
        <f t="shared" si="4"/>
        <v>-0.35415129640040299</v>
      </c>
      <c r="AA49" s="79">
        <f t="shared" si="5"/>
        <v>-1954.0234963292551</v>
      </c>
      <c r="AB49" s="81">
        <f t="shared" si="16"/>
        <v>-0.30614188226172806</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9511490.361182427</v>
      </c>
    </row>
    <row r="50" spans="1:39" x14ac:dyDescent="0.2">
      <c r="A50" s="7">
        <v>29</v>
      </c>
      <c r="B50" s="7">
        <v>14.5</v>
      </c>
      <c r="C50" s="7">
        <v>7.25</v>
      </c>
      <c r="D50" s="12">
        <f t="shared" si="0"/>
        <v>2.4166666666666665</v>
      </c>
      <c r="E50" s="29">
        <f t="shared" si="17"/>
        <v>7497874.9430203177</v>
      </c>
      <c r="F50" s="2">
        <f t="shared" si="1"/>
        <v>6837.038653034896</v>
      </c>
      <c r="G50" s="2">
        <f t="shared" si="8"/>
        <v>55880.040895715538</v>
      </c>
      <c r="H50" s="2">
        <f t="shared" si="9"/>
        <v>24626.712932750772</v>
      </c>
      <c r="I50" s="2">
        <f t="shared" si="10"/>
        <v>87343.792481501208</v>
      </c>
      <c r="J50" s="2">
        <f t="shared" si="19"/>
        <v>211080.83183029457</v>
      </c>
      <c r="K50" s="2">
        <f t="shared" si="11"/>
        <v>85089.244625921856</v>
      </c>
      <c r="L50" s="2">
        <f t="shared" si="11"/>
        <v>205632.34117931113</v>
      </c>
      <c r="M50" s="2"/>
      <c r="N50" s="28">
        <f t="shared" si="20"/>
        <v>8245881.2646965347</v>
      </c>
      <c r="O50" s="2">
        <f t="shared" si="12"/>
        <v>7494.5026951840155</v>
      </c>
      <c r="P50" s="2">
        <f t="shared" si="13"/>
        <v>61253.583364492879</v>
      </c>
      <c r="R50">
        <f t="shared" si="14"/>
        <v>29</v>
      </c>
      <c r="S50" s="89">
        <f t="shared" si="2"/>
        <v>80506.753828466317</v>
      </c>
      <c r="T50" s="89">
        <f>IF(AND(S50=0,S49&gt;0),SUM($G50:$H$381),S50)</f>
        <v>80506.753828466317</v>
      </c>
      <c r="U50" s="82">
        <f>SUM(T50:T$381)</f>
        <v>7578381.696848792</v>
      </c>
      <c r="V50" s="68">
        <f>localspline(R50,'BBG rates'!$G$10:$G$27,'BBG rates'!$K$10:$K$27)</f>
        <v>1.0128447199603927</v>
      </c>
      <c r="W50" s="68">
        <f>locallinterp(R50,'BBG rates'!$G$10:$G$27,'BBG rates'!$J$10:$J$27)</f>
        <v>-0.51789583333333333</v>
      </c>
      <c r="X50" s="56">
        <f t="shared" si="15"/>
        <v>-0.51912924008190586</v>
      </c>
      <c r="Y50" s="66">
        <f t="shared" si="3"/>
        <v>-2225.369158476979</v>
      </c>
      <c r="Z50" s="72">
        <f t="shared" si="4"/>
        <v>-0.35237641715549722</v>
      </c>
      <c r="AA50" s="79">
        <f t="shared" si="5"/>
        <v>-1933.3833643092648</v>
      </c>
      <c r="AB50" s="81">
        <f t="shared" si="16"/>
        <v>-0.30614188226172806</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9451100.006035408</v>
      </c>
    </row>
    <row r="51" spans="1:39" x14ac:dyDescent="0.2">
      <c r="A51" s="7">
        <v>30</v>
      </c>
      <c r="B51" s="7">
        <v>15</v>
      </c>
      <c r="C51" s="7">
        <v>7.5</v>
      </c>
      <c r="D51" s="12">
        <f t="shared" si="0"/>
        <v>2.5</v>
      </c>
      <c r="E51" s="29">
        <f t="shared" si="17"/>
        <v>7417764.0010570018</v>
      </c>
      <c r="F51" s="2">
        <f t="shared" si="1"/>
        <v>6764.4073433735657</v>
      </c>
      <c r="G51" s="2">
        <f t="shared" si="8"/>
        <v>55747.352807034782</v>
      </c>
      <c r="H51" s="2">
        <f t="shared" si="9"/>
        <v>24363.589156281367</v>
      </c>
      <c r="I51" s="2">
        <f t="shared" si="10"/>
        <v>86875.349306689721</v>
      </c>
      <c r="J51" s="2">
        <f t="shared" si="19"/>
        <v>217188.37326672429</v>
      </c>
      <c r="K51" s="2">
        <f t="shared" si="11"/>
        <v>84556.608073207855</v>
      </c>
      <c r="L51" s="2">
        <f t="shared" si="11"/>
        <v>211391.52018301963</v>
      </c>
      <c r="M51" s="2"/>
      <c r="N51" s="28">
        <f t="shared" si="20"/>
        <v>8184572.4197823005</v>
      </c>
      <c r="O51" s="2">
        <f t="shared" si="12"/>
        <v>7439.2411454425883</v>
      </c>
      <c r="P51" s="2">
        <f t="shared" si="13"/>
        <v>61308.844914234287</v>
      </c>
      <c r="R51">
        <f t="shared" si="14"/>
        <v>30</v>
      </c>
      <c r="S51" s="89">
        <f t="shared" si="2"/>
        <v>80110.941963316145</v>
      </c>
      <c r="T51" s="89">
        <f>IF(AND(S51=0,S50&gt;0),SUM($G51:$H$381),S51)</f>
        <v>80110.941963316145</v>
      </c>
      <c r="U51" s="82">
        <f>SUM(T51:T$381)</f>
        <v>7497874.9430203261</v>
      </c>
      <c r="V51" s="68">
        <f>localspline(R51,'BBG rates'!$G$10:$G$27,'BBG rates'!$K$10:$K$27)</f>
        <v>1.0132528528386615</v>
      </c>
      <c r="W51" s="68">
        <f>locallinterp(R51,'BBG rates'!$G$10:$G$27,'BBG rates'!$J$10:$J$27)</f>
        <v>-0.516625</v>
      </c>
      <c r="X51" s="56">
        <f t="shared" si="15"/>
        <v>-0.51785235100290095</v>
      </c>
      <c r="Y51" s="66">
        <f t="shared" si="3"/>
        <v>-2190.5413168632849</v>
      </c>
      <c r="Z51" s="72">
        <f t="shared" si="4"/>
        <v>-0.35058594604634175</v>
      </c>
      <c r="AA51" s="79">
        <f t="shared" si="5"/>
        <v>-1912.844623349408</v>
      </c>
      <c r="AB51" s="81">
        <f t="shared" si="16"/>
        <v>-0.30614188226172806</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9389808.5411258172</v>
      </c>
    </row>
    <row r="52" spans="1:39" x14ac:dyDescent="0.2">
      <c r="A52" s="7">
        <v>31</v>
      </c>
      <c r="B52" s="7">
        <v>15.5</v>
      </c>
      <c r="C52" s="7">
        <v>7.75</v>
      </c>
      <c r="D52" s="12">
        <f t="shared" si="0"/>
        <v>2.5833333333333335</v>
      </c>
      <c r="E52" s="29">
        <f t="shared" si="17"/>
        <v>7338047.2611351656</v>
      </c>
      <c r="F52" s="2">
        <f t="shared" si="1"/>
        <v>6692.1331259160343</v>
      </c>
      <c r="G52" s="2">
        <f t="shared" si="8"/>
        <v>55614.979788432654</v>
      </c>
      <c r="H52" s="2">
        <f t="shared" si="9"/>
        <v>24101.760133403717</v>
      </c>
      <c r="I52" s="2">
        <f t="shared" si="10"/>
        <v>86408.873047752408</v>
      </c>
      <c r="J52" s="2">
        <f t="shared" si="19"/>
        <v>223222.92204002707</v>
      </c>
      <c r="K52" s="2">
        <f t="shared" si="11"/>
        <v>84026.775279868205</v>
      </c>
      <c r="L52" s="2">
        <f t="shared" si="11"/>
        <v>217069.16947299289</v>
      </c>
      <c r="M52" s="2"/>
      <c r="N52" s="28">
        <f t="shared" si="20"/>
        <v>8123208.2634626478</v>
      </c>
      <c r="O52" s="2">
        <f t="shared" si="12"/>
        <v>7383.9297400239548</v>
      </c>
      <c r="P52" s="2">
        <f t="shared" si="13"/>
        <v>61364.156319652924</v>
      </c>
      <c r="R52">
        <f t="shared" si="14"/>
        <v>31</v>
      </c>
      <c r="S52" s="89">
        <f t="shared" si="2"/>
        <v>79716.739921836372</v>
      </c>
      <c r="T52" s="89">
        <f>IF(AND(S52=0,S51&gt;0),SUM($G52:$H$381),S52)</f>
        <v>79716.739921836372</v>
      </c>
      <c r="U52" s="82">
        <f>SUM(T52:T$381)</f>
        <v>7417764.0010570101</v>
      </c>
      <c r="V52" s="68">
        <f>localspline(R52,'BBG rates'!$G$10:$G$27,'BBG rates'!$K$10:$K$27)</f>
        <v>1.013656919438491</v>
      </c>
      <c r="W52" s="68">
        <f>locallinterp(R52,'BBG rates'!$G$10:$G$27,'BBG rates'!$J$10:$J$27)</f>
        <v>-0.51535416666666667</v>
      </c>
      <c r="X52" s="56">
        <f t="shared" si="15"/>
        <v>-0.51657547687606886</v>
      </c>
      <c r="Y52" s="66">
        <f t="shared" si="3"/>
        <v>-2155.9699504993182</v>
      </c>
      <c r="Z52" s="72">
        <f t="shared" si="4"/>
        <v>-0.34877948937584402</v>
      </c>
      <c r="AA52" s="79">
        <f t="shared" si="5"/>
        <v>-1892.4068612140666</v>
      </c>
      <c r="AB52" s="81">
        <f t="shared" si="16"/>
        <v>-0.30614188226172806</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9327626.5379595459</v>
      </c>
    </row>
    <row r="53" spans="1:39" x14ac:dyDescent="0.2">
      <c r="A53" s="7">
        <v>32</v>
      </c>
      <c r="B53" s="7">
        <v>16</v>
      </c>
      <c r="C53" s="7">
        <v>8</v>
      </c>
      <c r="D53" s="12">
        <f t="shared" si="0"/>
        <v>2.6666666666666665</v>
      </c>
      <c r="E53" s="29">
        <f t="shared" si="17"/>
        <v>7258723.1194469724</v>
      </c>
      <c r="F53" s="2">
        <f t="shared" si="1"/>
        <v>6620.2145483170525</v>
      </c>
      <c r="G53" s="2">
        <f t="shared" si="8"/>
        <v>55482.921091769989</v>
      </c>
      <c r="H53" s="2">
        <f t="shared" si="9"/>
        <v>23841.220596423249</v>
      </c>
      <c r="I53" s="2">
        <f t="shared" si="10"/>
        <v>85944.356236510299</v>
      </c>
      <c r="J53" s="2">
        <f t="shared" si="19"/>
        <v>229184.94996402744</v>
      </c>
      <c r="K53" s="2">
        <f t="shared" si="11"/>
        <v>83499.732644451273</v>
      </c>
      <c r="L53" s="2">
        <f t="shared" si="11"/>
        <v>222665.95371853674</v>
      </c>
      <c r="M53" s="2"/>
      <c r="N53" s="28">
        <f t="shared" si="20"/>
        <v>8061788.7458369201</v>
      </c>
      <c r="O53" s="2">
        <f t="shared" si="12"/>
        <v>7328.5684339494956</v>
      </c>
      <c r="P53" s="2">
        <f t="shared" si="13"/>
        <v>61419.517625727392</v>
      </c>
      <c r="R53">
        <f t="shared" si="14"/>
        <v>32</v>
      </c>
      <c r="S53" s="89">
        <f t="shared" si="2"/>
        <v>79324.141688193238</v>
      </c>
      <c r="T53" s="89">
        <f>IF(AND(S53=0,S52&gt;0),SUM($G53:$H$381),S53)</f>
        <v>79324.141688193238</v>
      </c>
      <c r="U53" s="82">
        <f>SUM(T53:T$381)</f>
        <v>7338047.261135174</v>
      </c>
      <c r="V53" s="68">
        <f>localspline(R53,'BBG rates'!$G$10:$G$27,'BBG rates'!$K$10:$K$27)</f>
        <v>1.0140577587621398</v>
      </c>
      <c r="W53" s="68">
        <f>locallinterp(R53,'BBG rates'!$G$10:$G$27,'BBG rates'!$J$10:$J$27)</f>
        <v>-0.51408333333333334</v>
      </c>
      <c r="X53" s="56">
        <f t="shared" si="15"/>
        <v>-0.51529861770074348</v>
      </c>
      <c r="Y53" s="66">
        <f t="shared" si="3"/>
        <v>-2121.6535230492113</v>
      </c>
      <c r="Z53" s="72">
        <f t="shared" si="4"/>
        <v>-0.34695664078691113</v>
      </c>
      <c r="AA53" s="79">
        <f t="shared" si="5"/>
        <v>-1872.0696672078668</v>
      </c>
      <c r="AB53" s="81">
        <f t="shared" si="16"/>
        <v>-0.306141882261728</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9264564.5006969292</v>
      </c>
    </row>
    <row r="54" spans="1:39" x14ac:dyDescent="0.2">
      <c r="A54" s="7">
        <v>33</v>
      </c>
      <c r="B54" s="7">
        <v>16.5</v>
      </c>
      <c r="C54" s="7">
        <v>8.25</v>
      </c>
      <c r="D54" s="12">
        <f t="shared" si="0"/>
        <v>2.75</v>
      </c>
      <c r="E54" s="29">
        <f t="shared" si="17"/>
        <v>7179789.9781789547</v>
      </c>
      <c r="F54" s="2">
        <f t="shared" si="1"/>
        <v>6548.6501636587145</v>
      </c>
      <c r="G54" s="2">
        <f t="shared" si="8"/>
        <v>55351.17597068406</v>
      </c>
      <c r="H54" s="2">
        <f t="shared" si="9"/>
        <v>23581.965297333838</v>
      </c>
      <c r="I54" s="2">
        <f t="shared" ref="I54:I80" si="21">SUM(F54:H54)</f>
        <v>85481.791431676611</v>
      </c>
      <c r="J54" s="2">
        <f t="shared" si="19"/>
        <v>235074.92643711067</v>
      </c>
      <c r="K54" s="2">
        <f t="shared" si="11"/>
        <v>82975.466628485068</v>
      </c>
      <c r="L54" s="2">
        <f t="shared" si="11"/>
        <v>228182.53322833392</v>
      </c>
      <c r="M54" s="2"/>
      <c r="N54" s="28">
        <f t="shared" si="20"/>
        <v>8000313.8169594435</v>
      </c>
      <c r="O54" s="2">
        <f t="shared" si="12"/>
        <v>7273.1571821999987</v>
      </c>
      <c r="P54" s="2">
        <f t="shared" si="13"/>
        <v>61474.928877476872</v>
      </c>
      <c r="R54">
        <f t="shared" si="14"/>
        <v>33</v>
      </c>
      <c r="S54" s="89">
        <f t="shared" si="2"/>
        <v>78933.141268017906</v>
      </c>
      <c r="T54" s="89">
        <f>IF(AND(S54=0,S53&gt;0),SUM($G54:$H$381),S54)</f>
        <v>78933.141268017906</v>
      </c>
      <c r="U54" s="82">
        <f>SUM(T54:T$381)</f>
        <v>7258723.1194469808</v>
      </c>
      <c r="V54" s="68">
        <f>localspline(R54,'BBG rates'!$G$10:$G$27,'BBG rates'!$K$10:$K$27)</f>
        <v>1.014456179997886</v>
      </c>
      <c r="W54" s="68">
        <f>locallinterp(R54,'BBG rates'!$G$10:$G$27,'BBG rates'!$J$10:$J$27)</f>
        <v>-0.5128125</v>
      </c>
      <c r="X54" s="56">
        <f t="shared" si="15"/>
        <v>-0.51402177347679157</v>
      </c>
      <c r="Y54" s="66">
        <f t="shared" si="3"/>
        <v>-2087.5905059140246</v>
      </c>
      <c r="Z54" s="72">
        <f t="shared" si="4"/>
        <v>-0.34511698075180003</v>
      </c>
      <c r="AA54" s="79">
        <f t="shared" si="5"/>
        <v>-1851.8326321701838</v>
      </c>
      <c r="AB54" s="81">
        <f t="shared" si="16"/>
        <v>-0.306141882261728</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9200632.8664946649</v>
      </c>
    </row>
    <row r="55" spans="1:39" x14ac:dyDescent="0.2">
      <c r="A55" s="7">
        <v>34</v>
      </c>
      <c r="B55" s="7">
        <v>17</v>
      </c>
      <c r="C55" s="7">
        <v>8.5</v>
      </c>
      <c r="D55" s="12">
        <f t="shared" si="0"/>
        <v>2.8333333333333335</v>
      </c>
      <c r="E55" s="29">
        <f t="shared" si="17"/>
        <v>7101246.2454906227</v>
      </c>
      <c r="F55" s="2">
        <f t="shared" si="1"/>
        <v>6477.4385304310936</v>
      </c>
      <c r="G55" s="2">
        <f t="shared" si="8"/>
        <v>55219.743680584492</v>
      </c>
      <c r="H55" s="2">
        <f t="shared" si="9"/>
        <v>23323.989007747565</v>
      </c>
      <c r="I55" s="2">
        <f t="shared" si="21"/>
        <v>85021.171218763149</v>
      </c>
      <c r="J55" s="2">
        <f t="shared" si="19"/>
        <v>240893.31845316227</v>
      </c>
      <c r="K55" s="2">
        <f t="shared" si="11"/>
        <v>82453.963756194222</v>
      </c>
      <c r="L55" s="2">
        <f t="shared" si="11"/>
        <v>233619.56397588362</v>
      </c>
      <c r="M55" s="2"/>
      <c r="N55" s="28">
        <f t="shared" si="20"/>
        <v>7938783.426839482</v>
      </c>
      <c r="O55" s="2">
        <f t="shared" si="12"/>
        <v>7217.6959397156497</v>
      </c>
      <c r="P55" s="2">
        <f t="shared" si="13"/>
        <v>61530.39011996123</v>
      </c>
      <c r="R55">
        <f t="shared" si="14"/>
        <v>34</v>
      </c>
      <c r="S55" s="89">
        <f t="shared" si="2"/>
        <v>78543.732688332064</v>
      </c>
      <c r="T55" s="89">
        <f>IF(AND(S55=0,S54&gt;0),SUM($G55:$H$381),S55)</f>
        <v>78543.732688332064</v>
      </c>
      <c r="U55" s="82">
        <f>SUM(T55:T$381)</f>
        <v>7179789.9781789621</v>
      </c>
      <c r="V55" s="68">
        <f>localspline(R55,'BBG rates'!$G$10:$G$27,'BBG rates'!$K$10:$K$27)</f>
        <v>1.0148529923475207</v>
      </c>
      <c r="W55" s="68">
        <f>locallinterp(R55,'BBG rates'!$G$10:$G$27,'BBG rates'!$J$10:$J$27)</f>
        <v>-0.51154166666666667</v>
      </c>
      <c r="X55" s="56">
        <f t="shared" si="15"/>
        <v>-0.51274494420368022</v>
      </c>
      <c r="Y55" s="66">
        <f t="shared" si="3"/>
        <v>-2053.7793781967907</v>
      </c>
      <c r="Z55" s="72">
        <f t="shared" si="4"/>
        <v>-0.34326007603654701</v>
      </c>
      <c r="AA55" s="79">
        <f t="shared" si="5"/>
        <v>-1831.6953484696655</v>
      </c>
      <c r="AB55" s="81">
        <f t="shared" si="16"/>
        <v>-0.306141882261728</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9135842.0058462303</v>
      </c>
    </row>
    <row r="56" spans="1:39" x14ac:dyDescent="0.2">
      <c r="A56" s="7">
        <v>35</v>
      </c>
      <c r="B56" s="7">
        <v>17.5</v>
      </c>
      <c r="C56" s="7">
        <v>8.75</v>
      </c>
      <c r="D56" s="12">
        <f t="shared" si="0"/>
        <v>2.9166666666666665</v>
      </c>
      <c r="E56" s="29">
        <f t="shared" si="17"/>
        <v>7023090.3354931492</v>
      </c>
      <c r="F56" s="2">
        <f t="shared" si="1"/>
        <v>6406.5782125129481</v>
      </c>
      <c r="G56" s="2">
        <f t="shared" si="8"/>
        <v>55088.623478648864</v>
      </c>
      <c r="H56" s="2">
        <f t="shared" si="9"/>
        <v>23067.286518824698</v>
      </c>
      <c r="I56" s="2">
        <f t="shared" si="21"/>
        <v>84562.488209986506</v>
      </c>
      <c r="J56" s="2">
        <f t="shared" si="19"/>
        <v>246640.59061246063</v>
      </c>
      <c r="K56" s="2">
        <f t="shared" si="11"/>
        <v>81935.210614217867</v>
      </c>
      <c r="L56" s="2">
        <f t="shared" si="11"/>
        <v>238977.69762480207</v>
      </c>
      <c r="M56" s="2"/>
      <c r="N56" s="28">
        <f t="shared" si="20"/>
        <v>7877197.5254412014</v>
      </c>
      <c r="O56" s="2">
        <f t="shared" si="12"/>
        <v>7162.1846613959769</v>
      </c>
      <c r="P56" s="2">
        <f t="shared" si="13"/>
        <v>61585.901398280912</v>
      </c>
      <c r="R56">
        <f t="shared" si="14"/>
        <v>35</v>
      </c>
      <c r="S56" s="89">
        <f t="shared" si="2"/>
        <v>78155.909997473558</v>
      </c>
      <c r="T56" s="89">
        <f>IF(AND(S56=0,S55&gt;0),SUM($G56:$H$381),S56)</f>
        <v>78155.909997473558</v>
      </c>
      <c r="U56" s="82">
        <f>SUM(T56:T$381)</f>
        <v>7101246.2454906302</v>
      </c>
      <c r="V56" s="68">
        <f>localspline(R56,'BBG rates'!$G$10:$G$27,'BBG rates'!$K$10:$K$27)</f>
        <v>1.0152490050027994</v>
      </c>
      <c r="W56" s="68">
        <f>locallinterp(R56,'BBG rates'!$G$10:$G$27,'BBG rates'!$J$10:$J$27)</f>
        <v>-0.51027083333333334</v>
      </c>
      <c r="X56" s="56">
        <f t="shared" si="15"/>
        <v>-0.51146812988127621</v>
      </c>
      <c r="Y56" s="66">
        <f t="shared" si="3"/>
        <v>-2020.2186266677679</v>
      </c>
      <c r="Z56" s="72">
        <f t="shared" si="4"/>
        <v>-0.3413854791390673</v>
      </c>
      <c r="AA56" s="79">
        <f t="shared" si="5"/>
        <v>-1811.6574099987756</v>
      </c>
      <c r="AB56" s="81">
        <f t="shared" si="16"/>
        <v>-0.30614188226172806</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9070202.2229207121</v>
      </c>
    </row>
    <row r="57" spans="1:39" x14ac:dyDescent="0.2">
      <c r="A57" s="7">
        <v>36</v>
      </c>
      <c r="B57" s="7">
        <v>18</v>
      </c>
      <c r="C57" s="7">
        <v>9</v>
      </c>
      <c r="D57" s="12">
        <f t="shared" si="0"/>
        <v>3</v>
      </c>
      <c r="E57" s="29">
        <f t="shared" si="17"/>
        <v>6945320.6682281261</v>
      </c>
      <c r="F57" s="2">
        <f t="shared" si="1"/>
        <v>6336.0677791524804</v>
      </c>
      <c r="G57" s="2">
        <f t="shared" si="8"/>
        <v>54957.814623818631</v>
      </c>
      <c r="H57" s="2">
        <f t="shared" si="9"/>
        <v>22811.852641203935</v>
      </c>
      <c r="I57" s="2">
        <f t="shared" si="21"/>
        <v>84105.735044175046</v>
      </c>
      <c r="J57" s="2">
        <f t="shared" si="19"/>
        <v>252317.20513252512</v>
      </c>
      <c r="K57" s="2">
        <f t="shared" si="11"/>
        <v>81419.193851329124</v>
      </c>
      <c r="L57" s="2">
        <f t="shared" si="11"/>
        <v>244257.58155398734</v>
      </c>
      <c r="M57" s="2"/>
      <c r="N57" s="28">
        <f t="shared" si="20"/>
        <v>7815556.0626836242</v>
      </c>
      <c r="O57" s="2">
        <f t="shared" si="12"/>
        <v>7106.6233020998188</v>
      </c>
      <c r="P57" s="2">
        <f t="shared" si="13"/>
        <v>61641.462757577072</v>
      </c>
      <c r="R57">
        <f t="shared" si="14"/>
        <v>36</v>
      </c>
      <c r="S57" s="89">
        <f t="shared" si="2"/>
        <v>77769.667265022566</v>
      </c>
      <c r="T57" s="89">
        <f>IF(AND(S57=0,S56&gt;0),SUM($G57:$H$381),S57)</f>
        <v>77769.667265022566</v>
      </c>
      <c r="U57" s="82">
        <f>SUM(T57:T$381)</f>
        <v>7023090.3354931567</v>
      </c>
      <c r="V57" s="68">
        <f>localspline(R57,'BBG rates'!$G$10:$G$27,'BBG rates'!$K$10:$K$27)</f>
        <v>1.0156450271606445</v>
      </c>
      <c r="W57" s="68">
        <f>locallinterp(R57,'BBG rates'!$G$10:$G$27,'BBG rates'!$J$10:$J$27)</f>
        <v>-0.50900000000000001</v>
      </c>
      <c r="X57" s="56">
        <f t="shared" si="15"/>
        <v>-0.51019133050904664</v>
      </c>
      <c r="Y57" s="66">
        <f t="shared" si="3"/>
        <v>-1986.906745729787</v>
      </c>
      <c r="Z57" s="72">
        <f t="shared" si="4"/>
        <v>-0.33949272769938271</v>
      </c>
      <c r="AA57" s="79">
        <f t="shared" si="5"/>
        <v>-1791.7184121683549</v>
      </c>
      <c r="AB57" s="81">
        <f t="shared" si="16"/>
        <v>-0.30614188226172806</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9003723.7559001539</v>
      </c>
    </row>
    <row r="58" spans="1:39" x14ac:dyDescent="0.2">
      <c r="A58" s="7">
        <v>37</v>
      </c>
      <c r="B58" s="7">
        <v>18.5</v>
      </c>
      <c r="C58" s="7">
        <v>9.25</v>
      </c>
      <c r="D58" s="12">
        <f t="shared" si="0"/>
        <v>3.0833333333333335</v>
      </c>
      <c r="E58" s="29">
        <f t="shared" si="17"/>
        <v>6867935.6696463982</v>
      </c>
      <c r="F58" s="2">
        <f t="shared" si="1"/>
        <v>6265.9058049481819</v>
      </c>
      <c r="G58" s="2">
        <f t="shared" si="8"/>
        <v>54827.316376794886</v>
      </c>
      <c r="H58" s="2">
        <f t="shared" si="9"/>
        <v>22557.682204932844</v>
      </c>
      <c r="I58" s="2">
        <f t="shared" si="21"/>
        <v>83650.904386675917</v>
      </c>
      <c r="J58" s="2">
        <f t="shared" si="19"/>
        <v>257923.62185891741</v>
      </c>
      <c r="K58" s="2">
        <f t="shared" si="11"/>
        <v>80905.900178155556</v>
      </c>
      <c r="L58" s="2">
        <f t="shared" si="11"/>
        <v>249459.85888264628</v>
      </c>
      <c r="M58" s="2"/>
      <c r="N58" s="28">
        <f t="shared" si="20"/>
        <v>7753858.9884405928</v>
      </c>
      <c r="O58" s="2">
        <f t="shared" si="12"/>
        <v>7051.0118166452912</v>
      </c>
      <c r="P58" s="2">
        <f t="shared" si="13"/>
        <v>61697.07424303158</v>
      </c>
      <c r="R58">
        <f t="shared" si="14"/>
        <v>37</v>
      </c>
      <c r="S58" s="89">
        <f t="shared" si="2"/>
        <v>77384.998581727734</v>
      </c>
      <c r="T58" s="89">
        <f>IF(AND(S58=0,S57&gt;0),SUM($G58:$H$381),S58)</f>
        <v>77384.998581727734</v>
      </c>
      <c r="U58" s="82">
        <f>SUM(T58:T$381)</f>
        <v>6945320.6682281345</v>
      </c>
      <c r="V58" s="68">
        <f>localspline(R58,'BBG rates'!$G$10:$G$27,'BBG rates'!$K$10:$K$27)</f>
        <v>1.0160416158054528</v>
      </c>
      <c r="W58" s="68">
        <f>locallinterp(R58,'BBG rates'!$G$10:$G$27,'BBG rates'!$J$10:$J$27)</f>
        <v>-0.5074791666666667</v>
      </c>
      <c r="X58" s="56">
        <f t="shared" si="15"/>
        <v>-0.50866337714015053</v>
      </c>
      <c r="Y58" s="66">
        <f t="shared" si="3"/>
        <v>-1953.8422373837973</v>
      </c>
      <c r="Z58" s="72">
        <f t="shared" si="4"/>
        <v>-0.33758134388036909</v>
      </c>
      <c r="AA58" s="79">
        <f t="shared" si="5"/>
        <v>-1771.877951902203</v>
      </c>
      <c r="AB58" s="81">
        <f t="shared" si="16"/>
        <v>-0.306141882261728</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8936416.777315354</v>
      </c>
    </row>
    <row r="59" spans="1:39" x14ac:dyDescent="0.2">
      <c r="A59" s="7">
        <v>38</v>
      </c>
      <c r="B59" s="7">
        <v>19</v>
      </c>
      <c r="C59" s="7">
        <v>9.5</v>
      </c>
      <c r="D59" s="12">
        <f t="shared" si="0"/>
        <v>3.1666666666666665</v>
      </c>
      <c r="E59" s="29">
        <f t="shared" si="17"/>
        <v>6790933.7715869658</v>
      </c>
      <c r="F59" s="2">
        <f t="shared" si="1"/>
        <v>6196.0908698297362</v>
      </c>
      <c r="G59" s="2">
        <f t="shared" si="8"/>
        <v>54697.128000034238</v>
      </c>
      <c r="H59" s="2">
        <f t="shared" si="9"/>
        <v>22304.770059398619</v>
      </c>
      <c r="I59" s="2">
        <f t="shared" si="21"/>
        <v>83197.988929262588</v>
      </c>
      <c r="J59" s="2">
        <f t="shared" si="19"/>
        <v>263460.29827599821</v>
      </c>
      <c r="K59" s="2">
        <f t="shared" si="11"/>
        <v>80395.316366901025</v>
      </c>
      <c r="L59" s="2">
        <f t="shared" si="11"/>
        <v>254585.1684951866</v>
      </c>
      <c r="M59" s="2"/>
      <c r="N59" s="28">
        <f t="shared" si="20"/>
        <v>7692106.2525407253</v>
      </c>
      <c r="O59" s="2">
        <f t="shared" si="12"/>
        <v>6995.3501598097464</v>
      </c>
      <c r="P59" s="2">
        <f t="shared" si="13"/>
        <v>61752.735899867133</v>
      </c>
      <c r="R59">
        <f t="shared" si="14"/>
        <v>38</v>
      </c>
      <c r="S59" s="89">
        <f t="shared" si="2"/>
        <v>77001.89805943286</v>
      </c>
      <c r="T59" s="89">
        <f>IF(AND(S59=0,S58&gt;0),SUM($G59:$H$381),S59)</f>
        <v>77001.89805943286</v>
      </c>
      <c r="U59" s="82">
        <f>SUM(T59:T$381)</f>
        <v>6867935.6696464065</v>
      </c>
      <c r="V59" s="68">
        <f>localspline(R59,'BBG rates'!$G$10:$G$27,'BBG rates'!$K$10:$K$27)</f>
        <v>1.0164379614377346</v>
      </c>
      <c r="W59" s="68">
        <f>locallinterp(R59,'BBG rates'!$G$10:$G$27,'BBG rates'!$J$10:$J$27)</f>
        <v>-0.50595833333333329</v>
      </c>
      <c r="X59" s="56">
        <f t="shared" si="15"/>
        <v>-0.50713544518106168</v>
      </c>
      <c r="Y59" s="66">
        <f t="shared" si="3"/>
        <v>-1921.0398084516578</v>
      </c>
      <c r="Z59" s="72">
        <f t="shared" si="4"/>
        <v>-0.33565366378288664</v>
      </c>
      <c r="AA59" s="79">
        <f t="shared" si="5"/>
        <v>-1752.1356276316769</v>
      </c>
      <c r="AB59" s="81">
        <f t="shared" si="16"/>
        <v>-0.306141882261728</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8868496.2712336648</v>
      </c>
    </row>
    <row r="60" spans="1:39" x14ac:dyDescent="0.2">
      <c r="A60" s="7">
        <v>39</v>
      </c>
      <c r="B60" s="7">
        <v>19.5</v>
      </c>
      <c r="C60" s="7">
        <v>9.75</v>
      </c>
      <c r="D60" s="12">
        <f t="shared" si="0"/>
        <v>3.25</v>
      </c>
      <c r="E60" s="29">
        <f t="shared" si="17"/>
        <v>6714313.4117559623</v>
      </c>
      <c r="F60" s="2">
        <f t="shared" si="1"/>
        <v>6126.6215590389766</v>
      </c>
      <c r="G60" s="2">
        <f t="shared" si="8"/>
        <v>54567.248757744594</v>
      </c>
      <c r="H60" s="2">
        <f t="shared" si="9"/>
        <v>22053.111073258995</v>
      </c>
      <c r="I60" s="2">
        <f t="shared" si="21"/>
        <v>82746.981390042565</v>
      </c>
      <c r="J60" s="2">
        <f t="shared" si="19"/>
        <v>268927.68951763836</v>
      </c>
      <c r="K60" s="2">
        <f t="shared" si="11"/>
        <v>79887.42925106881</v>
      </c>
      <c r="L60" s="2">
        <f t="shared" si="11"/>
        <v>259634.14506597363</v>
      </c>
      <c r="M60" s="2"/>
      <c r="N60" s="28">
        <f t="shared" si="20"/>
        <v>7630297.8047673777</v>
      </c>
      <c r="O60" s="2">
        <f t="shared" si="12"/>
        <v>6939.6382863297385</v>
      </c>
      <c r="P60" s="2">
        <f t="shared" si="13"/>
        <v>61808.447773347158</v>
      </c>
      <c r="R60">
        <f t="shared" si="14"/>
        <v>39</v>
      </c>
      <c r="S60" s="89">
        <f t="shared" si="2"/>
        <v>76620.359831003589</v>
      </c>
      <c r="T60" s="89">
        <f>IF(AND(S60=0,S59&gt;0),SUM($G60:$H$381),S60)</f>
        <v>76620.359831003589</v>
      </c>
      <c r="U60" s="82">
        <f>SUM(T60:T$381)</f>
        <v>6790933.7715869732</v>
      </c>
      <c r="V60" s="68">
        <f>localspline(R60,'BBG rates'!$G$10:$G$27,'BBG rates'!$K$10:$K$27)</f>
        <v>1.0168333599792945</v>
      </c>
      <c r="W60" s="68">
        <f>locallinterp(R60,'BBG rates'!$G$10:$G$27,'BBG rates'!$J$10:$J$27)</f>
        <v>-0.50443749999999998</v>
      </c>
      <c r="X60" s="56">
        <f t="shared" si="15"/>
        <v>-0.50560753463098074</v>
      </c>
      <c r="Y60" s="66">
        <f t="shared" si="3"/>
        <v>-1888.4978152415267</v>
      </c>
      <c r="Z60" s="72">
        <f t="shared" si="4"/>
        <v>-0.33370924448880979</v>
      </c>
      <c r="AA60" s="79">
        <f t="shared" si="5"/>
        <v>-1732.4910392903098</v>
      </c>
      <c r="AB60" s="81">
        <f t="shared" si="16"/>
        <v>-0.306141882261728</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8799970.2513668146</v>
      </c>
    </row>
    <row r="61" spans="1:39" x14ac:dyDescent="0.2">
      <c r="A61" s="7">
        <v>40</v>
      </c>
      <c r="B61" s="7">
        <v>20</v>
      </c>
      <c r="C61" s="7">
        <v>10</v>
      </c>
      <c r="D61" s="12">
        <f t="shared" si="0"/>
        <v>3.3333333333333335</v>
      </c>
      <c r="E61" s="29">
        <f t="shared" si="17"/>
        <v>6638073.0337057076</v>
      </c>
      <c r="F61" s="2">
        <f t="shared" si="1"/>
        <v>6057.4964631109315</v>
      </c>
      <c r="G61" s="2">
        <f t="shared" si="8"/>
        <v>54437.677915880973</v>
      </c>
      <c r="H61" s="2">
        <f t="shared" si="9"/>
        <v>21802.700134373463</v>
      </c>
      <c r="I61" s="2">
        <f t="shared" si="21"/>
        <v>82297.874513365372</v>
      </c>
      <c r="J61" s="2">
        <f t="shared" si="19"/>
        <v>274326.24837788456</v>
      </c>
      <c r="K61" s="2">
        <f t="shared" si="11"/>
        <v>79382.225725185548</v>
      </c>
      <c r="L61" s="2">
        <f t="shared" si="11"/>
        <v>264607.41908395186</v>
      </c>
      <c r="M61" s="2"/>
      <c r="N61" s="28">
        <f t="shared" si="20"/>
        <v>7568433.5948586017</v>
      </c>
      <c r="O61" s="2">
        <f t="shared" si="12"/>
        <v>6883.8761509009837</v>
      </c>
      <c r="P61" s="2">
        <f t="shared" si="13"/>
        <v>61864.209908775898</v>
      </c>
      <c r="R61">
        <f t="shared" si="14"/>
        <v>40</v>
      </c>
      <c r="S61" s="89">
        <f t="shared" si="2"/>
        <v>76240.37805025444</v>
      </c>
      <c r="T61" s="89">
        <f>IF(AND(S61=0,S60&gt;0),SUM($G61:$H$381),S61)</f>
        <v>76240.37805025444</v>
      </c>
      <c r="U61" s="82">
        <f>SUM(T61:T$381)</f>
        <v>6714313.4117559697</v>
      </c>
      <c r="V61" s="68">
        <f>localspline(R61,'BBG rates'!$G$10:$G$27,'BBG rates'!$K$10:$K$27)</f>
        <v>1.0172267497192871</v>
      </c>
      <c r="W61" s="68">
        <f>locallinterp(R61,'BBG rates'!$G$10:$G$27,'BBG rates'!$J$10:$J$27)</f>
        <v>-0.50291666666666668</v>
      </c>
      <c r="X61" s="56">
        <f t="shared" si="15"/>
        <v>-0.50407964548924156</v>
      </c>
      <c r="Y61" s="66">
        <f t="shared" si="3"/>
        <v>-1856.2146225442832</v>
      </c>
      <c r="Z61" s="72">
        <f t="shared" si="4"/>
        <v>-0.33174762785918283</v>
      </c>
      <c r="AA61" s="79">
        <f t="shared" si="5"/>
        <v>-1712.9437883084479</v>
      </c>
      <c r="AB61" s="81">
        <f t="shared" si="16"/>
        <v>-0.306141882261728</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8730846.6791821644</v>
      </c>
    </row>
    <row r="62" spans="1:39" x14ac:dyDescent="0.2">
      <c r="A62" s="7">
        <v>41</v>
      </c>
      <c r="B62" s="7">
        <v>20.5</v>
      </c>
      <c r="C62" s="7">
        <v>10.25</v>
      </c>
      <c r="D62" s="12">
        <f t="shared" si="0"/>
        <v>3.4166666666666665</v>
      </c>
      <c r="E62" s="29">
        <f t="shared" si="17"/>
        <v>6562211.0868138317</v>
      </c>
      <c r="F62" s="2">
        <f t="shared" si="1"/>
        <v>5988.7141778549203</v>
      </c>
      <c r="G62" s="2">
        <f t="shared" si="8"/>
        <v>54308.414742141402</v>
      </c>
      <c r="H62" s="2">
        <f t="shared" si="9"/>
        <v>21553.532149734707</v>
      </c>
      <c r="I62" s="2">
        <f t="shared" si="21"/>
        <v>81850.661069731024</v>
      </c>
      <c r="J62" s="2">
        <f t="shared" si="19"/>
        <v>279656.42532158096</v>
      </c>
      <c r="K62" s="2">
        <f t="shared" si="11"/>
        <v>78879.692744526998</v>
      </c>
      <c r="L62" s="2">
        <f t="shared" si="11"/>
        <v>269505.61687713384</v>
      </c>
      <c r="M62" s="2"/>
      <c r="N62" s="28">
        <f t="shared" si="20"/>
        <v>7506513.572507103</v>
      </c>
      <c r="O62" s="2">
        <f t="shared" si="12"/>
        <v>6828.0637081783334</v>
      </c>
      <c r="P62" s="2">
        <f t="shared" si="13"/>
        <v>61920.022351498541</v>
      </c>
      <c r="R62">
        <f t="shared" si="14"/>
        <v>41</v>
      </c>
      <c r="S62" s="89">
        <f t="shared" si="2"/>
        <v>75861.946891876112</v>
      </c>
      <c r="T62" s="89">
        <f>IF(AND(S62=0,S61&gt;0),SUM($G62:$H$381),S62)</f>
        <v>75861.946891876112</v>
      </c>
      <c r="U62" s="82">
        <f>SUM(T62:T$381)</f>
        <v>6638073.033705716</v>
      </c>
      <c r="V62" s="68">
        <f>localspline(R62,'BBG rates'!$G$10:$G$27,'BBG rates'!$K$10:$K$27)</f>
        <v>1.0176170689486232</v>
      </c>
      <c r="W62" s="68">
        <f>locallinterp(R62,'BBG rates'!$G$10:$G$27,'BBG rates'!$J$10:$J$27)</f>
        <v>-0.50139583333333337</v>
      </c>
      <c r="X62" s="56">
        <f t="shared" si="15"/>
        <v>-0.50255177775531124</v>
      </c>
      <c r="Y62" s="66">
        <f t="shared" si="3"/>
        <v>-1824.1886035946682</v>
      </c>
      <c r="Z62" s="72">
        <f t="shared" si="4"/>
        <v>-0.32976833987793203</v>
      </c>
      <c r="AA62" s="79">
        <f t="shared" si="5"/>
        <v>-1693.4934776079058</v>
      </c>
      <c r="AB62" s="81">
        <f t="shared" si="16"/>
        <v>-0.306141882261728</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8661133.4641705826</v>
      </c>
    </row>
    <row r="63" spans="1:39" x14ac:dyDescent="0.2">
      <c r="A63" s="7">
        <v>42</v>
      </c>
      <c r="B63" s="7">
        <v>21</v>
      </c>
      <c r="C63" s="7">
        <v>10.5</v>
      </c>
      <c r="D63" s="12">
        <f t="shared" si="0"/>
        <v>3.5</v>
      </c>
      <c r="E63" s="29">
        <f t="shared" si="17"/>
        <v>6486726.0262624687</v>
      </c>
      <c r="F63" s="2">
        <f t="shared" si="1"/>
        <v>5920.2733043357221</v>
      </c>
      <c r="G63" s="2">
        <f t="shared" si="8"/>
        <v>54179.458505962837</v>
      </c>
      <c r="H63" s="2">
        <f t="shared" si="9"/>
        <v>21305.60204540025</v>
      </c>
      <c r="I63" s="2">
        <f t="shared" si="21"/>
        <v>81405.333855698816</v>
      </c>
      <c r="J63" s="2">
        <f t="shared" si="19"/>
        <v>284918.66849494586</v>
      </c>
      <c r="K63" s="2">
        <f t="shared" si="11"/>
        <v>78379.817324844684</v>
      </c>
      <c r="L63" s="2">
        <f t="shared" si="11"/>
        <v>274329.36063695635</v>
      </c>
      <c r="M63" s="2"/>
      <c r="N63" s="28">
        <f t="shared" si="20"/>
        <v>7444537.687360202</v>
      </c>
      <c r="O63" s="2">
        <f t="shared" si="12"/>
        <v>6772.2009127757174</v>
      </c>
      <c r="P63" s="2">
        <f t="shared" si="13"/>
        <v>61975.88514690115</v>
      </c>
      <c r="R63">
        <f t="shared" si="14"/>
        <v>42</v>
      </c>
      <c r="S63" s="89">
        <f t="shared" si="2"/>
        <v>75485.060551363087</v>
      </c>
      <c r="T63" s="89">
        <f>IF(AND(S63=0,S62&gt;0),SUM($G63:$H$381),S63)</f>
        <v>75485.060551363087</v>
      </c>
      <c r="U63" s="82">
        <f>SUM(T63:T$381)</f>
        <v>6562211.0868138392</v>
      </c>
      <c r="V63" s="68">
        <f>localspline(R63,'BBG rates'!$G$10:$G$27,'BBG rates'!$K$10:$K$27)</f>
        <v>1.0180036135864725</v>
      </c>
      <c r="W63" s="68">
        <f>locallinterp(R63,'BBG rates'!$G$10:$G$27,'BBG rates'!$J$10:$J$27)</f>
        <v>-0.49987500000000001</v>
      </c>
      <c r="X63" s="56">
        <f t="shared" si="15"/>
        <v>-0.50102393142865687</v>
      </c>
      <c r="Y63" s="66">
        <f t="shared" si="3"/>
        <v>-1792.418140032592</v>
      </c>
      <c r="Z63" s="72">
        <f t="shared" si="4"/>
        <v>-0.32777088996133485</v>
      </c>
      <c r="AA63" s="79">
        <f t="shared" si="5"/>
        <v>-1674.1397115966406</v>
      </c>
      <c r="AB63" s="81">
        <f t="shared" si="16"/>
        <v>-0.30614188226172806</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8590838.464113107</v>
      </c>
    </row>
    <row r="64" spans="1:39" x14ac:dyDescent="0.2">
      <c r="A64" s="7">
        <v>43</v>
      </c>
      <c r="B64" s="7">
        <v>21.5</v>
      </c>
      <c r="C64" s="7">
        <v>10.75</v>
      </c>
      <c r="D64" s="12">
        <f t="shared" si="0"/>
        <v>3.5833333333333335</v>
      </c>
      <c r="E64" s="29">
        <f t="shared" si="17"/>
        <v>6411616.3130175276</v>
      </c>
      <c r="F64" s="2">
        <f t="shared" si="1"/>
        <v>5852.1724488548016</v>
      </c>
      <c r="G64" s="2">
        <f t="shared" si="8"/>
        <v>54050.80847851689</v>
      </c>
      <c r="H64" s="2">
        <f t="shared" si="9"/>
        <v>21058.904766424392</v>
      </c>
      <c r="I64" s="2">
        <f t="shared" si="21"/>
        <v>80961.885693796081</v>
      </c>
      <c r="J64" s="2">
        <f t="shared" si="19"/>
        <v>290113.42373610265</v>
      </c>
      <c r="K64" s="2">
        <f t="shared" si="11"/>
        <v>77882.586542093501</v>
      </c>
      <c r="L64" s="2">
        <f t="shared" si="11"/>
        <v>279079.26844250172</v>
      </c>
      <c r="M64" s="2"/>
      <c r="N64" s="28">
        <f t="shared" si="20"/>
        <v>7382505.889019791</v>
      </c>
      <c r="O64" s="2">
        <f t="shared" si="12"/>
        <v>6716.2877192661326</v>
      </c>
      <c r="P64" s="2">
        <f t="shared" si="13"/>
        <v>62031.798340410751</v>
      </c>
      <c r="R64">
        <f t="shared" si="14"/>
        <v>43</v>
      </c>
      <c r="S64" s="89">
        <f t="shared" si="2"/>
        <v>75109.713244941289</v>
      </c>
      <c r="T64" s="89">
        <f>IF(AND(S64=0,S63&gt;0),SUM($G64:$H$381),S64)</f>
        <v>75109.713244941289</v>
      </c>
      <c r="U64" s="82">
        <f>SUM(T64:T$381)</f>
        <v>6486726.0262624761</v>
      </c>
      <c r="V64" s="68">
        <f>localspline(R64,'BBG rates'!$G$10:$G$27,'BBG rates'!$K$10:$K$27)</f>
        <v>1.0183852623190162</v>
      </c>
      <c r="W64" s="68">
        <f>locallinterp(R64,'BBG rates'!$G$10:$G$27,'BBG rates'!$J$10:$J$27)</f>
        <v>-0.49835416666666665</v>
      </c>
      <c r="X64" s="56">
        <f t="shared" si="15"/>
        <v>-0.49949610650834586</v>
      </c>
      <c r="Y64" s="66">
        <f t="shared" si="3"/>
        <v>-1760.9016218646134</v>
      </c>
      <c r="Z64" s="72">
        <f t="shared" si="4"/>
        <v>-0.32575477023114729</v>
      </c>
      <c r="AA64" s="79">
        <f t="shared" si="5"/>
        <v>-1654.8820961634449</v>
      </c>
      <c r="AB64" s="81">
        <f t="shared" si="16"/>
        <v>-0.306141882261728</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8519969.4853463918</v>
      </c>
    </row>
    <row r="65" spans="1:39" x14ac:dyDescent="0.2">
      <c r="A65" s="7">
        <v>44</v>
      </c>
      <c r="B65" s="7">
        <v>22</v>
      </c>
      <c r="C65" s="7">
        <v>11</v>
      </c>
      <c r="D65" s="12">
        <f t="shared" si="0"/>
        <v>3.6666666666666665</v>
      </c>
      <c r="E65" s="29">
        <f t="shared" si="17"/>
        <v>6336880.413808031</v>
      </c>
      <c r="F65" s="2">
        <f t="shared" si="1"/>
        <v>5784.4102229316122</v>
      </c>
      <c r="G65" s="2">
        <f t="shared" si="8"/>
        <v>53922.463932705854</v>
      </c>
      <c r="H65" s="2">
        <f t="shared" si="9"/>
        <v>20813.435276790322</v>
      </c>
      <c r="I65" s="2">
        <f t="shared" si="21"/>
        <v>80520.309432427792</v>
      </c>
      <c r="J65" s="2">
        <f t="shared" si="19"/>
        <v>295241.13458556856</v>
      </c>
      <c r="K65" s="2">
        <f t="shared" si="11"/>
        <v>77387.987532161191</v>
      </c>
      <c r="L65" s="2">
        <f t="shared" si="11"/>
        <v>283755.95428459102</v>
      </c>
      <c r="M65" s="2"/>
      <c r="N65" s="28">
        <f t="shared" si="20"/>
        <v>7320418.1270422954</v>
      </c>
      <c r="O65" s="2">
        <f t="shared" si="12"/>
        <v>6660.3240821815798</v>
      </c>
      <c r="P65" s="2">
        <f t="shared" si="13"/>
        <v>62087.761977495298</v>
      </c>
      <c r="R65">
        <f t="shared" si="14"/>
        <v>44</v>
      </c>
      <c r="S65" s="89">
        <f t="shared" si="2"/>
        <v>74735.899209496172</v>
      </c>
      <c r="T65" s="89">
        <f>IF(AND(S65=0,S64&gt;0),SUM($G65:$H$381),S65)</f>
        <v>74735.899209496172</v>
      </c>
      <c r="U65" s="82">
        <f>SUM(T65:T$381)</f>
        <v>6411616.313017535</v>
      </c>
      <c r="V65" s="68">
        <f>localspline(R65,'BBG rates'!$G$10:$G$27,'BBG rates'!$K$10:$K$27)</f>
        <v>1.0187611918553163</v>
      </c>
      <c r="W65" s="68">
        <f>locallinterp(R65,'BBG rates'!$G$10:$G$27,'BBG rates'!$J$10:$J$27)</f>
        <v>-0.49683333333333335</v>
      </c>
      <c r="X65" s="56">
        <f t="shared" si="15"/>
        <v>-0.49796830299397854</v>
      </c>
      <c r="Y65" s="66">
        <f t="shared" si="3"/>
        <v>-1729.6374474256079</v>
      </c>
      <c r="Z65" s="72">
        <f t="shared" si="4"/>
        <v>-0.32371945474914027</v>
      </c>
      <c r="AA65" s="79">
        <f t="shared" si="5"/>
        <v>-1635.7202386726574</v>
      </c>
      <c r="AB65" s="81">
        <f t="shared" si="16"/>
        <v>-0.306141882261728</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8448534.2830269616</v>
      </c>
    </row>
    <row r="66" spans="1:39" x14ac:dyDescent="0.2">
      <c r="A66" s="7">
        <v>45</v>
      </c>
      <c r="B66" s="7">
        <v>22.5</v>
      </c>
      <c r="C66" s="7">
        <v>11.25</v>
      </c>
      <c r="D66" s="12">
        <f t="shared" si="0"/>
        <v>3.75</v>
      </c>
      <c r="E66" s="29">
        <f t="shared" si="17"/>
        <v>6262516.80110553</v>
      </c>
      <c r="F66" s="2">
        <f t="shared" si="1"/>
        <v>5716.985243284953</v>
      </c>
      <c r="G66" s="2">
        <f t="shared" si="8"/>
        <v>53794.424143158452</v>
      </c>
      <c r="H66" s="2">
        <f t="shared" si="9"/>
        <v>20569.188559342529</v>
      </c>
      <c r="I66" s="2">
        <f t="shared" si="21"/>
        <v>80080.597945785936</v>
      </c>
      <c r="J66" s="2">
        <f t="shared" si="19"/>
        <v>300302.24229669728</v>
      </c>
      <c r="K66" s="2">
        <f t="shared" si="11"/>
        <v>76896.007490598233</v>
      </c>
      <c r="L66" s="2">
        <f t="shared" si="11"/>
        <v>288360.0280897434</v>
      </c>
      <c r="M66" s="2"/>
      <c r="N66" s="28">
        <f t="shared" si="20"/>
        <v>7258274.3509386312</v>
      </c>
      <c r="O66" s="2">
        <f t="shared" si="12"/>
        <v>6604.3099560130504</v>
      </c>
      <c r="P66" s="2">
        <f t="shared" si="13"/>
        <v>62143.776103663826</v>
      </c>
      <c r="R66">
        <f t="shared" si="14"/>
        <v>45</v>
      </c>
      <c r="S66" s="89">
        <f t="shared" si="2"/>
        <v>74363.612702500977</v>
      </c>
      <c r="T66" s="89">
        <f>IF(AND(S66=0,S65&gt;0),SUM($G66:$H$381),S66)</f>
        <v>74363.612702500977</v>
      </c>
      <c r="U66" s="82">
        <f>SUM(T66:T$381)</f>
        <v>6336880.4138080394</v>
      </c>
      <c r="V66" s="68">
        <f>localspline(R66,'BBG rates'!$G$10:$G$27,'BBG rates'!$K$10:$K$27)</f>
        <v>1.0191303404869316</v>
      </c>
      <c r="W66" s="68">
        <f>locallinterp(R66,'BBG rates'!$G$10:$G$27,'BBG rates'!$J$10:$J$27)</f>
        <v>-0.49531250000000004</v>
      </c>
      <c r="X66" s="56">
        <f t="shared" si="15"/>
        <v>-0.49644052088488877</v>
      </c>
      <c r="Y66" s="66">
        <f t="shared" si="3"/>
        <v>-1698.6240233405397</v>
      </c>
      <c r="Z66" s="72">
        <f t="shared" si="4"/>
        <v>-0.32166439871061681</v>
      </c>
      <c r="AA66" s="79">
        <f t="shared" si="5"/>
        <v>-1616.6537479588924</v>
      </c>
      <c r="AB66" s="81">
        <f t="shared" si="16"/>
        <v>-0.30614188226172795</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8376540.561394251</v>
      </c>
    </row>
    <row r="67" spans="1:39" x14ac:dyDescent="0.2">
      <c r="A67" s="7">
        <v>46</v>
      </c>
      <c r="B67" s="7">
        <v>23</v>
      </c>
      <c r="C67" s="7">
        <v>11.5</v>
      </c>
      <c r="D67" s="12">
        <f t="shared" si="0"/>
        <v>3.8333333333333335</v>
      </c>
      <c r="E67" s="29">
        <f t="shared" si="17"/>
        <v>6188523.9531035842</v>
      </c>
      <c r="F67" s="2">
        <f t="shared" si="1"/>
        <v>5649.8961318143956</v>
      </c>
      <c r="G67" s="2">
        <f t="shared" si="8"/>
        <v>53666.688386225876</v>
      </c>
      <c r="H67" s="2">
        <f t="shared" si="9"/>
        <v>20326.1596157194</v>
      </c>
      <c r="I67" s="2">
        <f t="shared" si="21"/>
        <v>79642.744133759668</v>
      </c>
      <c r="J67" s="2">
        <f t="shared" si="19"/>
        <v>305297.18584607873</v>
      </c>
      <c r="K67" s="2">
        <f t="shared" si="11"/>
        <v>76406.633672349577</v>
      </c>
      <c r="L67" s="2">
        <f t="shared" si="11"/>
        <v>292892.09574400668</v>
      </c>
      <c r="M67" s="2"/>
      <c r="N67" s="28">
        <f t="shared" si="20"/>
        <v>7196074.5101741645</v>
      </c>
      <c r="O67" s="2">
        <f t="shared" si="12"/>
        <v>6548.2452952104713</v>
      </c>
      <c r="P67" s="2">
        <f t="shared" si="13"/>
        <v>62199.840764466389</v>
      </c>
      <c r="R67">
        <f t="shared" si="14"/>
        <v>46</v>
      </c>
      <c r="S67" s="89">
        <f t="shared" si="2"/>
        <v>73992.848001945269</v>
      </c>
      <c r="T67" s="89">
        <f>IF(AND(S67=0,S66&gt;0),SUM($G67:$H$381),S67)</f>
        <v>73992.848001945269</v>
      </c>
      <c r="U67" s="82">
        <f>SUM(T67:T$381)</f>
        <v>6262516.8011055384</v>
      </c>
      <c r="V67" s="68">
        <f>localspline(R67,'BBG rates'!$G$10:$G$27,'BBG rates'!$K$10:$K$27)</f>
        <v>1.0194918551204313</v>
      </c>
      <c r="W67" s="68">
        <f>locallinterp(R67,'BBG rates'!$G$10:$G$27,'BBG rates'!$J$10:$J$27)</f>
        <v>-0.49379166666666668</v>
      </c>
      <c r="X67" s="56">
        <f t="shared" si="15"/>
        <v>-0.49491276018041042</v>
      </c>
      <c r="Y67" s="66">
        <f t="shared" si="3"/>
        <v>-1667.8597644864467</v>
      </c>
      <c r="Z67" s="72">
        <f t="shared" si="4"/>
        <v>-0.31958903759434515</v>
      </c>
      <c r="AA67" s="79">
        <f t="shared" si="5"/>
        <v>-1597.6822343217875</v>
      </c>
      <c r="AB67" s="81">
        <f t="shared" si="16"/>
        <v>-0.30614188226172795</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8303995.9740324644</v>
      </c>
    </row>
    <row r="68" spans="1:39" x14ac:dyDescent="0.2">
      <c r="A68" s="7">
        <v>47</v>
      </c>
      <c r="B68" s="7">
        <v>23.5</v>
      </c>
      <c r="C68" s="7">
        <v>11.75</v>
      </c>
      <c r="D68" s="12">
        <f t="shared" si="0"/>
        <v>3.9166666666666665</v>
      </c>
      <c r="E68" s="29">
        <f t="shared" si="17"/>
        <v>6114900.3536973214</v>
      </c>
      <c r="F68" s="2">
        <f t="shared" si="1"/>
        <v>5583.1415155817776</v>
      </c>
      <c r="G68" s="2">
        <f t="shared" si="8"/>
        <v>53539.255939977622</v>
      </c>
      <c r="H68" s="2">
        <f t="shared" si="9"/>
        <v>20084.34346628606</v>
      </c>
      <c r="I68" s="2">
        <f t="shared" si="21"/>
        <v>79206.740921845456</v>
      </c>
      <c r="J68" s="2">
        <f t="shared" si="19"/>
        <v>310226.40194389469</v>
      </c>
      <c r="K68" s="2">
        <f t="shared" si="11"/>
        <v>75919.853391487166</v>
      </c>
      <c r="L68" s="2">
        <f t="shared" si="11"/>
        <v>297352.75911665807</v>
      </c>
      <c r="M68" s="2"/>
      <c r="N68" s="28">
        <f t="shared" si="20"/>
        <v>7133818.5541686704</v>
      </c>
      <c r="O68" s="2">
        <f t="shared" si="12"/>
        <v>6492.1300541826786</v>
      </c>
      <c r="P68" s="2">
        <f t="shared" si="13"/>
        <v>62255.956005494176</v>
      </c>
      <c r="R68">
        <f t="shared" si="14"/>
        <v>47</v>
      </c>
      <c r="S68" s="89">
        <f t="shared" si="2"/>
        <v>73623.599406263675</v>
      </c>
      <c r="T68" s="89">
        <f>IF(AND(S68=0,S67&gt;0),SUM($G68:$H$381),S68)</f>
        <v>73623.599406263675</v>
      </c>
      <c r="U68" s="82">
        <f>SUM(T68:T$381)</f>
        <v>6188523.9531035926</v>
      </c>
      <c r="V68" s="68">
        <f>localspline(R68,'BBG rates'!$G$10:$G$27,'BBG rates'!$K$10:$K$27)</f>
        <v>1.0198447485528579</v>
      </c>
      <c r="W68" s="68">
        <f>locallinterp(R68,'BBG rates'!$G$10:$G$27,'BBG rates'!$J$10:$J$27)</f>
        <v>-0.49227083333333332</v>
      </c>
      <c r="X68" s="56">
        <f t="shared" si="15"/>
        <v>-0.49338502088001057</v>
      </c>
      <c r="Y68" s="66">
        <f t="shared" si="3"/>
        <v>-1637.3430939545697</v>
      </c>
      <c r="Z68" s="72">
        <f t="shared" si="4"/>
        <v>-0.3174927862661201</v>
      </c>
      <c r="AA68" s="79">
        <f t="shared" si="5"/>
        <v>-1578.8053095207697</v>
      </c>
      <c r="AB68" s="81">
        <f t="shared" si="16"/>
        <v>-0.306141882261728</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8230908.1241312446</v>
      </c>
    </row>
    <row r="69" spans="1:39" x14ac:dyDescent="0.2">
      <c r="A69" s="7">
        <v>48</v>
      </c>
      <c r="B69" s="7">
        <v>24</v>
      </c>
      <c r="C69" s="7">
        <v>12</v>
      </c>
      <c r="D69" s="12">
        <f t="shared" si="0"/>
        <v>4</v>
      </c>
      <c r="E69" s="29">
        <f t="shared" si="17"/>
        <v>6041644.4924630569</v>
      </c>
      <c r="F69" s="2">
        <f t="shared" si="1"/>
        <v>5516.7200267927547</v>
      </c>
      <c r="G69" s="2">
        <f t="shared" si="8"/>
        <v>53412.126084197414</v>
      </c>
      <c r="H69" s="2">
        <f t="shared" si="9"/>
        <v>19843.735150067474</v>
      </c>
      <c r="I69" s="2">
        <f t="shared" si="21"/>
        <v>78772.581261057639</v>
      </c>
      <c r="J69" s="2">
        <f t="shared" si="19"/>
        <v>315090.32504423056</v>
      </c>
      <c r="K69" s="2">
        <f t="shared" si="11"/>
        <v>75435.65402094381</v>
      </c>
      <c r="L69" s="2">
        <f t="shared" si="11"/>
        <v>301742.61608377524</v>
      </c>
      <c r="M69" s="2"/>
      <c r="N69" s="28">
        <f t="shared" si="20"/>
        <v>7071506.432296291</v>
      </c>
      <c r="O69" s="2">
        <f t="shared" si="12"/>
        <v>6435.9641872973798</v>
      </c>
      <c r="P69" s="2">
        <f t="shared" si="13"/>
        <v>62312.121872379481</v>
      </c>
      <c r="R69">
        <f t="shared" si="14"/>
        <v>48</v>
      </c>
      <c r="S69" s="89">
        <f t="shared" si="2"/>
        <v>73255.861234264885</v>
      </c>
      <c r="T69" s="89">
        <f>IF(AND(S69=0,S68&gt;0),SUM($G69:$H$381),S69)</f>
        <v>73255.861234264885</v>
      </c>
      <c r="U69" s="82">
        <f>SUM(T69:T$381)</f>
        <v>6114900.3536973298</v>
      </c>
      <c r="V69" s="68">
        <f>localspline(R69,'BBG rates'!$G$10:$G$27,'BBG rates'!$K$10:$K$27)</f>
        <v>1.0201880931854248</v>
      </c>
      <c r="W69" s="68">
        <f>locallinterp(R69,'BBG rates'!$G$10:$G$27,'BBG rates'!$J$10:$J$27)</f>
        <v>-0.49075000000000002</v>
      </c>
      <c r="X69" s="56">
        <f t="shared" si="15"/>
        <v>-0.49185730298288988</v>
      </c>
      <c r="Y69" s="66">
        <f t="shared" si="3"/>
        <v>-1607.0724430126356</v>
      </c>
      <c r="Z69" s="72">
        <f t="shared" si="4"/>
        <v>-0.31537503803297745</v>
      </c>
      <c r="AA69" s="79">
        <f t="shared" si="5"/>
        <v>-1560.0225867698389</v>
      </c>
      <c r="AB69" s="81">
        <f t="shared" si="16"/>
        <v>-0.30614188226172795</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8157284.5647451533</v>
      </c>
    </row>
    <row r="70" spans="1:39" x14ac:dyDescent="0.2">
      <c r="A70" s="7">
        <v>49</v>
      </c>
      <c r="B70" s="7">
        <v>24.5</v>
      </c>
      <c r="C70" s="7">
        <v>12.25</v>
      </c>
      <c r="D70" s="12">
        <f t="shared" si="0"/>
        <v>4.083333333333333</v>
      </c>
      <c r="E70" s="29">
        <f t="shared" si="17"/>
        <v>5968754.8646379961</v>
      </c>
      <c r="F70" s="2">
        <f t="shared" si="1"/>
        <v>5450.6303027784197</v>
      </c>
      <c r="G70" s="2">
        <f t="shared" si="8"/>
        <v>53285.298100379136</v>
      </c>
      <c r="H70" s="2">
        <f t="shared" si="9"/>
        <v>19604.329724681738</v>
      </c>
      <c r="I70" s="2">
        <f t="shared" si="21"/>
        <v>78340.25812783929</v>
      </c>
      <c r="J70" s="2">
        <f t="shared" si="19"/>
        <v>319889.38735534373</v>
      </c>
      <c r="K70" s="2">
        <f t="shared" si="11"/>
        <v>74954.022992248138</v>
      </c>
      <c r="L70" s="2">
        <f t="shared" si="11"/>
        <v>306062.26055167988</v>
      </c>
      <c r="M70" s="2"/>
      <c r="N70" s="28">
        <f t="shared" si="20"/>
        <v>7009138.0938854953</v>
      </c>
      <c r="O70" s="2">
        <f t="shared" si="12"/>
        <v>6379.7476488811062</v>
      </c>
      <c r="P70" s="2">
        <f t="shared" si="13"/>
        <v>62368.338410795754</v>
      </c>
      <c r="R70">
        <f t="shared" si="14"/>
        <v>49</v>
      </c>
      <c r="S70" s="89">
        <f t="shared" si="2"/>
        <v>72889.627825060874</v>
      </c>
      <c r="T70" s="89">
        <f>IF(AND(S70=0,S69&gt;0),SUM($G70:$H$381),S70)</f>
        <v>72889.627825060874</v>
      </c>
      <c r="U70" s="82">
        <f>SUM(T70:T$381)</f>
        <v>6041644.4924630644</v>
      </c>
      <c r="V70" s="68">
        <f>localspline(R70,'BBG rates'!$G$10:$G$27,'BBG rates'!$K$10:$K$27)</f>
        <v>1.0205211799567286</v>
      </c>
      <c r="W70" s="68">
        <f>locallinterp(R70,'BBG rates'!$G$10:$G$27,'BBG rates'!$J$10:$J$27)</f>
        <v>-0.48802083333333335</v>
      </c>
      <c r="X70" s="56">
        <f t="shared" si="15"/>
        <v>-0.48911583549027249</v>
      </c>
      <c r="Y70" s="66">
        <f t="shared" si="3"/>
        <v>-1577.0462510673237</v>
      </c>
      <c r="Z70" s="72">
        <f t="shared" si="4"/>
        <v>-0.31323516364486886</v>
      </c>
      <c r="AA70" s="79">
        <f t="shared" si="5"/>
        <v>-1541.3336807323708</v>
      </c>
      <c r="AB70" s="81">
        <f t="shared" si="16"/>
        <v>-0.306141882261728</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8083132.7990519749</v>
      </c>
    </row>
    <row r="71" spans="1:39" x14ac:dyDescent="0.2">
      <c r="A71" s="7">
        <v>50</v>
      </c>
      <c r="B71" s="7">
        <v>25</v>
      </c>
      <c r="C71" s="7">
        <v>12.5</v>
      </c>
      <c r="D71" s="12">
        <f t="shared" si="0"/>
        <v>4.166666666666667</v>
      </c>
      <c r="E71" s="29">
        <f t="shared" si="17"/>
        <v>5896229.9710999997</v>
      </c>
      <c r="F71" s="2">
        <f t="shared" si="1"/>
        <v>5384.8709859769851</v>
      </c>
      <c r="G71" s="2">
        <f t="shared" si="8"/>
        <v>53158.771271722755</v>
      </c>
      <c r="H71" s="2">
        <f t="shared" si="9"/>
        <v>19366.122266273655</v>
      </c>
      <c r="I71" s="2">
        <f t="shared" si="21"/>
        <v>77909.764523973397</v>
      </c>
      <c r="J71" s="2">
        <f t="shared" si="19"/>
        <v>324624.01884988917</v>
      </c>
      <c r="K71" s="2">
        <f t="shared" si="11"/>
        <v>74474.947795260756</v>
      </c>
      <c r="L71" s="2">
        <f t="shared" si="11"/>
        <v>310312.28248025314</v>
      </c>
      <c r="M71" s="2"/>
      <c r="N71" s="28">
        <f t="shared" si="20"/>
        <v>6946713.4882190377</v>
      </c>
      <c r="O71" s="2">
        <f t="shared" si="12"/>
        <v>6323.4803932191917</v>
      </c>
      <c r="P71" s="2">
        <f t="shared" si="13"/>
        <v>62424.605666457668</v>
      </c>
      <c r="R71">
        <f t="shared" si="14"/>
        <v>50</v>
      </c>
      <c r="S71" s="89">
        <f t="shared" si="2"/>
        <v>72524.89353799641</v>
      </c>
      <c r="T71" s="89">
        <f>IF(AND(S71=0,S70&gt;0),SUM($G71:$H$381),S71)</f>
        <v>72524.89353799641</v>
      </c>
      <c r="U71" s="82">
        <f>SUM(T71:T$381)</f>
        <v>5968754.8646380035</v>
      </c>
      <c r="V71" s="68">
        <f>localspline(R71,'BBG rates'!$G$10:$G$27,'BBG rates'!$K$10:$K$27)</f>
        <v>1.0208440250696518</v>
      </c>
      <c r="W71" s="68">
        <f>locallinterp(R71,'BBG rates'!$G$10:$G$27,'BBG rates'!$J$10:$J$27)</f>
        <v>-0.48529166666666668</v>
      </c>
      <c r="X71" s="56">
        <f t="shared" si="15"/>
        <v>-0.4863744369174583</v>
      </c>
      <c r="Y71" s="66">
        <f t="shared" si="3"/>
        <v>-1547.336691723799</v>
      </c>
      <c r="Z71" s="72">
        <f t="shared" si="4"/>
        <v>-0.31108733264775673</v>
      </c>
      <c r="AA71" s="79">
        <f t="shared" si="5"/>
        <v>-1522.7382075159367</v>
      </c>
      <c r="AB71" s="81">
        <f t="shared" si="16"/>
        <v>-0.306141882261728</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8008566.0203200169</v>
      </c>
    </row>
    <row r="72" spans="1:39" x14ac:dyDescent="0.2">
      <c r="A72" s="7">
        <v>51</v>
      </c>
      <c r="B72" s="7">
        <v>25.5</v>
      </c>
      <c r="C72" s="7">
        <v>12.75</v>
      </c>
      <c r="D72" s="12">
        <f t="shared" si="0"/>
        <v>4.25</v>
      </c>
      <c r="E72" s="29">
        <f t="shared" si="17"/>
        <v>5824068.3183474215</v>
      </c>
      <c r="F72" s="2">
        <f t="shared" si="1"/>
        <v>5319.4407239155344</v>
      </c>
      <c r="G72" s="2">
        <f t="shared" si="8"/>
        <v>53032.544883130351</v>
      </c>
      <c r="H72" s="2">
        <f t="shared" si="9"/>
        <v>19129.107869448471</v>
      </c>
      <c r="I72" s="2">
        <f t="shared" si="21"/>
        <v>77481.093476494352</v>
      </c>
      <c r="J72" s="2">
        <f t="shared" si="19"/>
        <v>329294.64727510099</v>
      </c>
      <c r="K72" s="2">
        <f t="shared" si="11"/>
        <v>73998.415977911645</v>
      </c>
      <c r="L72" s="2">
        <f t="shared" si="11"/>
        <v>314493.26790612447</v>
      </c>
      <c r="M72" s="2"/>
      <c r="N72" s="28">
        <f t="shared" si="20"/>
        <v>6884232.5645339163</v>
      </c>
      <c r="O72" s="2">
        <f t="shared" si="12"/>
        <v>6267.1623745557199</v>
      </c>
      <c r="P72" s="2">
        <f t="shared" si="13"/>
        <v>62480.923685121139</v>
      </c>
      <c r="R72">
        <f t="shared" si="14"/>
        <v>51</v>
      </c>
      <c r="S72" s="89">
        <f t="shared" si="2"/>
        <v>72161.652752578826</v>
      </c>
      <c r="T72" s="89">
        <f>IF(AND(S72=0,S71&gt;0),SUM($G72:$H$381),S72)</f>
        <v>72161.652752578826</v>
      </c>
      <c r="U72" s="82">
        <f>SUM(T72:T$381)</f>
        <v>5896229.9711000063</v>
      </c>
      <c r="V72" s="68">
        <f>localspline(R72,'BBG rates'!$G$10:$G$27,'BBG rates'!$K$10:$K$27)</f>
        <v>1.0211570569197193</v>
      </c>
      <c r="W72" s="68">
        <f>locallinterp(R72,'BBG rates'!$G$10:$G$27,'BBG rates'!$J$10:$J$27)</f>
        <v>-0.48256250000000001</v>
      </c>
      <c r="X72" s="56">
        <f t="shared" si="15"/>
        <v>-0.48363310726071695</v>
      </c>
      <c r="Y72" s="66">
        <f t="shared" si="3"/>
        <v>-1517.9414798429311</v>
      </c>
      <c r="Z72" s="72">
        <f t="shared" si="4"/>
        <v>-0.30893126366163276</v>
      </c>
      <c r="AA72" s="79">
        <f t="shared" si="5"/>
        <v>-1504.2357846671418</v>
      </c>
      <c r="AB72" s="81">
        <f t="shared" si="16"/>
        <v>-0.30614188226172806</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7933590.5745164184</v>
      </c>
    </row>
    <row r="73" spans="1:39" x14ac:dyDescent="0.2">
      <c r="A73" s="7">
        <v>52</v>
      </c>
      <c r="B73" s="7">
        <v>26</v>
      </c>
      <c r="C73" s="7">
        <v>13</v>
      </c>
      <c r="D73" s="12">
        <f t="shared" si="0"/>
        <v>4.333333333333333</v>
      </c>
      <c r="E73" s="29">
        <f t="shared" si="17"/>
        <v>5752268.4184790133</v>
      </c>
      <c r="F73" s="2">
        <f t="shared" si="1"/>
        <v>5254.3381691918239</v>
      </c>
      <c r="G73" s="2">
        <f t="shared" si="8"/>
        <v>52906.618221201985</v>
      </c>
      <c r="H73" s="2">
        <f t="shared" si="9"/>
        <v>18893.281647205928</v>
      </c>
      <c r="I73" s="2">
        <f t="shared" si="21"/>
        <v>77054.238037599745</v>
      </c>
      <c r="J73" s="2">
        <f t="shared" si="19"/>
        <v>333901.69816293218</v>
      </c>
      <c r="K73" s="2">
        <f t="shared" si="11"/>
        <v>73524.415145938707</v>
      </c>
      <c r="L73" s="2">
        <f t="shared" si="11"/>
        <v>318605.79896573431</v>
      </c>
      <c r="M73" s="2"/>
      <c r="N73" s="28">
        <f t="shared" si="20"/>
        <v>6821695.2720213328</v>
      </c>
      <c r="O73" s="2">
        <f t="shared" si="12"/>
        <v>6210.7935470935026</v>
      </c>
      <c r="P73" s="2">
        <f t="shared" si="13"/>
        <v>62537.292512583357</v>
      </c>
      <c r="R73">
        <f t="shared" si="14"/>
        <v>52</v>
      </c>
      <c r="S73" s="89">
        <f t="shared" si="2"/>
        <v>71799.899868407912</v>
      </c>
      <c r="T73" s="89">
        <f>IF(AND(S73=0,S72&gt;0),SUM($G73:$H$381),S73)</f>
        <v>71799.899868407912</v>
      </c>
      <c r="U73" s="82">
        <f>SUM(T73:T$381)</f>
        <v>5824068.3183474271</v>
      </c>
      <c r="V73" s="68">
        <f>localspline(R73,'BBG rates'!$G$10:$G$27,'BBG rates'!$K$10:$K$27)</f>
        <v>1.0214605251498039</v>
      </c>
      <c r="W73" s="68">
        <f>locallinterp(R73,'BBG rates'!$G$10:$G$27,'BBG rates'!$J$10:$J$27)</f>
        <v>-0.47983333333333333</v>
      </c>
      <c r="X73" s="56">
        <f t="shared" si="15"/>
        <v>-0.48089184651658456</v>
      </c>
      <c r="Y73" s="66">
        <f t="shared" si="3"/>
        <v>-1488.8583428880991</v>
      </c>
      <c r="Z73" s="72">
        <f t="shared" si="4"/>
        <v>-0.30676666443581024</v>
      </c>
      <c r="AA73" s="79">
        <f t="shared" si="5"/>
        <v>-1485.8260311664822</v>
      </c>
      <c r="AB73" s="81">
        <f t="shared" si="16"/>
        <v>-0.30614188226172806</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7858212.7649992332</v>
      </c>
    </row>
    <row r="74" spans="1:39" x14ac:dyDescent="0.2">
      <c r="A74" s="7">
        <v>53</v>
      </c>
      <c r="B74" s="7">
        <v>26.5</v>
      </c>
      <c r="C74" s="7">
        <v>13.25</v>
      </c>
      <c r="D74" s="12">
        <f t="shared" si="0"/>
        <v>4.416666666666667</v>
      </c>
      <c r="E74" s="29">
        <f t="shared" si="17"/>
        <v>5680828.7891739076</v>
      </c>
      <c r="F74" s="2">
        <f t="shared" si="1"/>
        <v>5189.5619794561626</v>
      </c>
      <c r="G74" s="2">
        <f t="shared" si="8"/>
        <v>52780.990574231677</v>
      </c>
      <c r="H74" s="2">
        <f t="shared" si="9"/>
        <v>18658.638730874452</v>
      </c>
      <c r="I74" s="2">
        <f t="shared" si="21"/>
        <v>76629.191284562286</v>
      </c>
      <c r="J74" s="2">
        <f t="shared" si="19"/>
        <v>338445.59484015009</v>
      </c>
      <c r="K74" s="2">
        <f t="shared" si="11"/>
        <v>73052.93296262715</v>
      </c>
      <c r="L74" s="2">
        <f t="shared" si="11"/>
        <v>322650.45391826995</v>
      </c>
      <c r="M74" s="2"/>
      <c r="N74" s="28">
        <f t="shared" si="20"/>
        <v>6759101.5598266497</v>
      </c>
      <c r="O74" s="2">
        <f t="shared" si="12"/>
        <v>6154.3738649940287</v>
      </c>
      <c r="P74" s="2">
        <f t="shared" si="13"/>
        <v>62593.712194682827</v>
      </c>
      <c r="R74">
        <f t="shared" si="14"/>
        <v>53</v>
      </c>
      <c r="S74" s="89">
        <f t="shared" si="2"/>
        <v>71439.629305106122</v>
      </c>
      <c r="T74" s="89">
        <f>IF(AND(S74=0,S73&gt;0),SUM($G74:$H$381),S74)</f>
        <v>71439.629305106122</v>
      </c>
      <c r="U74" s="82">
        <f>SUM(T74:T$381)</f>
        <v>5752268.4184790188</v>
      </c>
      <c r="V74" s="68">
        <f>localspline(R74,'BBG rates'!$G$10:$G$27,'BBG rates'!$K$10:$K$27)</f>
        <v>1.021754679380267</v>
      </c>
      <c r="W74" s="68">
        <f>locallinterp(R74,'BBG rates'!$G$10:$G$27,'BBG rates'!$J$10:$J$27)</f>
        <v>-0.47710416666666666</v>
      </c>
      <c r="X74" s="56">
        <f t="shared" si="15"/>
        <v>-0.47815065468119755</v>
      </c>
      <c r="Y74" s="66">
        <f t="shared" si="3"/>
        <v>-1460.0850208652453</v>
      </c>
      <c r="Z74" s="72">
        <f t="shared" si="4"/>
        <v>-0.30459323132587313</v>
      </c>
      <c r="AA74" s="79">
        <f t="shared" si="5"/>
        <v>-1467.5085674232171</v>
      </c>
      <c r="AB74" s="81">
        <f t="shared" si="16"/>
        <v>-0.30614188226172806</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7782438.8527385667</v>
      </c>
    </row>
    <row r="75" spans="1:39" x14ac:dyDescent="0.2">
      <c r="A75" s="7">
        <v>54</v>
      </c>
      <c r="B75" s="7">
        <v>27</v>
      </c>
      <c r="C75" s="7">
        <v>13.5</v>
      </c>
      <c r="D75" s="12">
        <f t="shared" si="0"/>
        <v>4.5</v>
      </c>
      <c r="E75" s="29">
        <f t="shared" si="17"/>
        <v>5609747.9536716584</v>
      </c>
      <c r="F75" s="2">
        <f t="shared" si="1"/>
        <v>5125.1108173933453</v>
      </c>
      <c r="G75" s="2">
        <f t="shared" si="8"/>
        <v>52655.661232203427</v>
      </c>
      <c r="H75" s="2">
        <f t="shared" si="9"/>
        <v>18425.17427004566</v>
      </c>
      <c r="I75" s="2">
        <f t="shared" si="21"/>
        <v>76205.946319642433</v>
      </c>
      <c r="J75" s="2">
        <f t="shared" si="19"/>
        <v>342926.75843839097</v>
      </c>
      <c r="K75" s="2">
        <f t="shared" si="11"/>
        <v>72583.957148550646</v>
      </c>
      <c r="L75" s="2">
        <f t="shared" si="11"/>
        <v>326627.80716847791</v>
      </c>
      <c r="M75" s="2"/>
      <c r="N75" s="28">
        <f t="shared" si="20"/>
        <v>6696451.3770493502</v>
      </c>
      <c r="O75" s="2">
        <f t="shared" si="12"/>
        <v>6097.9032823774342</v>
      </c>
      <c r="P75" s="2">
        <f t="shared" si="13"/>
        <v>62650.182777299407</v>
      </c>
      <c r="R75">
        <f t="shared" si="14"/>
        <v>54</v>
      </c>
      <c r="S75" s="89">
        <f t="shared" si="2"/>
        <v>71080.835502249087</v>
      </c>
      <c r="T75" s="89">
        <f>IF(AND(S75=0,S74&gt;0),SUM($G75:$H$381),S75)</f>
        <v>71080.835502249087</v>
      </c>
      <c r="U75" s="82">
        <f>SUM(T75:T$381)</f>
        <v>5680828.7891739123</v>
      </c>
      <c r="V75" s="68">
        <f>localspline(R75,'BBG rates'!$G$10:$G$27,'BBG rates'!$K$10:$K$27)</f>
        <v>1.0220399480404012</v>
      </c>
      <c r="W75" s="68">
        <f>locallinterp(R75,'BBG rates'!$G$10:$G$27,'BBG rates'!$J$10:$J$27)</f>
        <v>-0.47437499999999999</v>
      </c>
      <c r="X75" s="56">
        <f t="shared" si="15"/>
        <v>-0.47540953175122524</v>
      </c>
      <c r="Y75" s="66">
        <f t="shared" si="3"/>
        <v>-1431.6192662632297</v>
      </c>
      <c r="Z75" s="72">
        <f t="shared" si="4"/>
        <v>-0.30241064874016266</v>
      </c>
      <c r="AA75" s="79">
        <f t="shared" si="5"/>
        <v>-1449.2830152702627</v>
      </c>
      <c r="AB75" s="81">
        <f t="shared" si="16"/>
        <v>-0.30614188226172806</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7706275.0565367155</v>
      </c>
    </row>
    <row r="76" spans="1:39" x14ac:dyDescent="0.2">
      <c r="A76" s="7">
        <v>55</v>
      </c>
      <c r="B76" s="7">
        <v>27.5</v>
      </c>
      <c r="C76" s="7">
        <v>13.75</v>
      </c>
      <c r="D76" s="12">
        <f t="shared" si="0"/>
        <v>4.583333333333333</v>
      </c>
      <c r="E76" s="29">
        <f t="shared" si="17"/>
        <v>5539024.4407523619</v>
      </c>
      <c r="F76" s="2">
        <f t="shared" si="1"/>
        <v>5060.9833507046487</v>
      </c>
      <c r="G76" s="2">
        <f t="shared" si="8"/>
        <v>52530.629486787198</v>
      </c>
      <c r="H76" s="2">
        <f t="shared" si="9"/>
        <v>18192.883432509014</v>
      </c>
      <c r="I76" s="2">
        <f t="shared" si="21"/>
        <v>75784.496270000862</v>
      </c>
      <c r="J76" s="2">
        <f t="shared" si="19"/>
        <v>347345.60790417058</v>
      </c>
      <c r="K76" s="2">
        <f t="shared" si="11"/>
        <v>72117.475481312969</v>
      </c>
      <c r="L76" s="2">
        <f t="shared" si="11"/>
        <v>330538.4292893511</v>
      </c>
      <c r="M76" s="2"/>
      <c r="N76" s="28">
        <f t="shared" si="20"/>
        <v>6633744.6727429954</v>
      </c>
      <c r="O76" s="2">
        <f t="shared" si="12"/>
        <v>6041.3817533224628</v>
      </c>
      <c r="P76" s="2">
        <f t="shared" si="13"/>
        <v>62706.704306354397</v>
      </c>
      <c r="R76">
        <f t="shared" si="14"/>
        <v>55</v>
      </c>
      <c r="S76" s="89">
        <f t="shared" si="2"/>
        <v>70723.512919296219</v>
      </c>
      <c r="T76" s="89">
        <f>IF(AND(S76=0,S75&gt;0),SUM($G76:$H$381),S76)</f>
        <v>70723.512919296219</v>
      </c>
      <c r="U76" s="82">
        <f>SUM(T76:T$381)</f>
        <v>5609747.9536716631</v>
      </c>
      <c r="V76" s="68">
        <f>localspline(R76,'BBG rates'!$G$10:$G$27,'BBG rates'!$K$10:$K$27)</f>
        <v>1.0223165509493397</v>
      </c>
      <c r="W76" s="68">
        <f>locallinterp(R76,'BBG rates'!$G$10:$G$27,'BBG rates'!$J$10:$J$27)</f>
        <v>-0.47164583333333338</v>
      </c>
      <c r="X76" s="56">
        <f t="shared" si="15"/>
        <v>-0.47266847772280407</v>
      </c>
      <c r="Y76" s="66">
        <f t="shared" si="3"/>
        <v>-1403.458843994388</v>
      </c>
      <c r="Z76" s="72">
        <f t="shared" si="4"/>
        <v>-0.30021858855369143</v>
      </c>
      <c r="AA76" s="79">
        <f t="shared" si="5"/>
        <v>-1431.1489979591004</v>
      </c>
      <c r="AB76" s="81">
        <f t="shared" si="16"/>
        <v>-0.30614188226172812</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7629727.5532472916</v>
      </c>
    </row>
    <row r="77" spans="1:39" x14ac:dyDescent="0.2">
      <c r="A77" s="7">
        <v>56</v>
      </c>
      <c r="B77" s="7">
        <v>28</v>
      </c>
      <c r="C77" s="7">
        <v>14</v>
      </c>
      <c r="D77" s="12">
        <f t="shared" si="0"/>
        <v>4.666666666666667</v>
      </c>
      <c r="E77" s="29">
        <f t="shared" si="17"/>
        <v>5468656.7847168408</v>
      </c>
      <c r="F77" s="2">
        <f t="shared" si="1"/>
        <v>4997.1782520899005</v>
      </c>
      <c r="G77" s="2">
        <f t="shared" si="8"/>
        <v>52405.894631334842</v>
      </c>
      <c r="H77" s="2">
        <f t="shared" si="9"/>
        <v>17961.761404186778</v>
      </c>
      <c r="I77" s="2">
        <f t="shared" si="21"/>
        <v>75364.83428761152</v>
      </c>
      <c r="J77" s="2">
        <f t="shared" si="19"/>
        <v>351702.56000885379</v>
      </c>
      <c r="K77" s="2">
        <f t="shared" si="11"/>
        <v>71653.475795291219</v>
      </c>
      <c r="L77" s="2">
        <f t="shared" si="11"/>
        <v>334382.88704469235</v>
      </c>
      <c r="M77" s="2"/>
      <c r="N77" s="28">
        <f t="shared" si="20"/>
        <v>6570981.3959151851</v>
      </c>
      <c r="O77" s="2">
        <f t="shared" si="12"/>
        <v>5984.8092318664312</v>
      </c>
      <c r="P77" s="2">
        <f t="shared" si="13"/>
        <v>62763.276827810419</v>
      </c>
      <c r="R77">
        <f t="shared" si="14"/>
        <v>56</v>
      </c>
      <c r="S77" s="89">
        <f t="shared" si="2"/>
        <v>70367.656035521621</v>
      </c>
      <c r="T77" s="89">
        <f>IF(AND(S77=0,S76&gt;0),SUM($G77:$H$381),S77)</f>
        <v>70367.656035521621</v>
      </c>
      <c r="U77" s="82">
        <f>SUM(T77:T$381)</f>
        <v>5539024.4407523666</v>
      </c>
      <c r="V77" s="68">
        <f>localspline(R77,'BBG rates'!$G$10:$G$27,'BBG rates'!$K$10:$K$27)</f>
        <v>1.0225848569422042</v>
      </c>
      <c r="W77" s="68">
        <f>locallinterp(R77,'BBG rates'!$G$10:$G$27,'BBG rates'!$J$10:$J$27)</f>
        <v>-0.4689166666666667</v>
      </c>
      <c r="X77" s="56">
        <f t="shared" si="15"/>
        <v>-0.46992749259247013</v>
      </c>
      <c r="Y77" s="66">
        <f t="shared" si="3"/>
        <v>-1375.6015313354105</v>
      </c>
      <c r="Z77" s="72">
        <f t="shared" si="4"/>
        <v>-0.29801670948725312</v>
      </c>
      <c r="AA77" s="79">
        <f t="shared" si="5"/>
        <v>-1413.1061401547045</v>
      </c>
      <c r="AB77" s="81">
        <f t="shared" si="16"/>
        <v>-0.30614188226172812</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7552802.4779933589</v>
      </c>
    </row>
    <row r="78" spans="1:39" x14ac:dyDescent="0.2">
      <c r="A78" s="7">
        <v>57</v>
      </c>
      <c r="B78" s="7">
        <v>28.5</v>
      </c>
      <c r="C78" s="7">
        <v>14.25</v>
      </c>
      <c r="D78" s="12">
        <f t="shared" si="0"/>
        <v>4.75</v>
      </c>
      <c r="E78" s="29">
        <f t="shared" si="17"/>
        <v>5398643.5253668958</v>
      </c>
      <c r="F78" s="2">
        <f t="shared" si="1"/>
        <v>4933.6941992295951</v>
      </c>
      <c r="G78" s="2">
        <f t="shared" si="8"/>
        <v>52281.455960876221</v>
      </c>
      <c r="H78" s="2">
        <f t="shared" si="9"/>
        <v>17731.803389069126</v>
      </c>
      <c r="I78" s="2">
        <f t="shared" si="21"/>
        <v>74946.953549174941</v>
      </c>
      <c r="J78" s="2">
        <f t="shared" si="19"/>
        <v>355998.02935858094</v>
      </c>
      <c r="K78" s="2">
        <f t="shared" si="11"/>
        <v>71191.94598138002</v>
      </c>
      <c r="L78" s="2">
        <f t="shared" si="11"/>
        <v>338161.74341155507</v>
      </c>
      <c r="M78" s="2"/>
      <c r="N78" s="28">
        <f t="shared" si="20"/>
        <v>6508161.4955275133</v>
      </c>
      <c r="O78" s="2">
        <f t="shared" si="12"/>
        <v>5928.1856720051874</v>
      </c>
      <c r="P78" s="2">
        <f t="shared" si="13"/>
        <v>62819.900387671667</v>
      </c>
      <c r="R78">
        <f t="shared" si="14"/>
        <v>57</v>
      </c>
      <c r="S78" s="89">
        <f t="shared" si="2"/>
        <v>70013.259349945351</v>
      </c>
      <c r="T78" s="89">
        <f>IF(AND(S78=0,S77&gt;0),SUM($G78:$H$381),S78)</f>
        <v>70013.259349945351</v>
      </c>
      <c r="U78" s="82">
        <f>SUM(T78:T$381)</f>
        <v>5468656.7847168446</v>
      </c>
      <c r="V78" s="68">
        <f>localspline(R78,'BBG rates'!$G$10:$G$27,'BBG rates'!$K$10:$K$27)</f>
        <v>1.0228451156310712</v>
      </c>
      <c r="W78" s="68">
        <f>locallinterp(R78,'BBG rates'!$G$10:$G$27,'BBG rates'!$J$10:$J$27)</f>
        <v>-0.46618750000000003</v>
      </c>
      <c r="X78" s="56">
        <f t="shared" si="15"/>
        <v>-0.46718657635649308</v>
      </c>
      <c r="Y78" s="66">
        <f t="shared" si="3"/>
        <v>-1348.0451178684255</v>
      </c>
      <c r="Z78" s="72">
        <f t="shared" si="4"/>
        <v>-0.2958046564492654</v>
      </c>
      <c r="AA78" s="79">
        <f t="shared" si="5"/>
        <v>-1395.1540679304874</v>
      </c>
      <c r="AB78" s="81">
        <f t="shared" si="16"/>
        <v>-0.30614188226172812</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7475505.9243845642</v>
      </c>
    </row>
    <row r="79" spans="1:39" x14ac:dyDescent="0.2">
      <c r="A79" s="7">
        <v>58</v>
      </c>
      <c r="B79" s="7">
        <v>29</v>
      </c>
      <c r="C79" s="7">
        <v>14.5</v>
      </c>
      <c r="D79" s="12">
        <f t="shared" si="0"/>
        <v>4.833333333333333</v>
      </c>
      <c r="E79" s="29">
        <f t="shared" si="17"/>
        <v>5328983.2079856312</v>
      </c>
      <c r="F79" s="2">
        <f t="shared" si="1"/>
        <v>4870.5298747670813</v>
      </c>
      <c r="G79" s="2">
        <f t="shared" si="8"/>
        <v>52157.312772115118</v>
      </c>
      <c r="H79" s="2">
        <f t="shared" si="9"/>
        <v>17503.004609149539</v>
      </c>
      <c r="I79" s="2">
        <f t="shared" si="21"/>
        <v>74530.847256031731</v>
      </c>
      <c r="J79" s="2">
        <f t="shared" si="19"/>
        <v>360232.42840415332</v>
      </c>
      <c r="K79" s="2">
        <f t="shared" si="11"/>
        <v>70732.873986736828</v>
      </c>
      <c r="L79" s="2">
        <f t="shared" si="11"/>
        <v>341875.55760256131</v>
      </c>
      <c r="M79" s="2"/>
      <c r="N79" s="28">
        <f t="shared" si="20"/>
        <v>6445284.9204955297</v>
      </c>
      <c r="O79" s="2">
        <f t="shared" si="12"/>
        <v>5871.5110276930773</v>
      </c>
      <c r="P79" s="2">
        <f t="shared" si="13"/>
        <v>62876.575031983775</v>
      </c>
      <c r="R79">
        <f t="shared" si="14"/>
        <v>58</v>
      </c>
      <c r="S79" s="89">
        <f t="shared" si="2"/>
        <v>69660.317381264656</v>
      </c>
      <c r="T79" s="89">
        <f>IF(AND(S79=0,S78&gt;0),SUM($G79:$H$381),S79)</f>
        <v>69660.317381264656</v>
      </c>
      <c r="U79" s="82">
        <f>SUM(T79:T$381)</f>
        <v>5398643.5253668986</v>
      </c>
      <c r="V79" s="68">
        <f>localspline(R79,'BBG rates'!$G$10:$G$27,'BBG rates'!$K$10:$K$27)</f>
        <v>1.0230976809520897</v>
      </c>
      <c r="W79" s="68">
        <f>locallinterp(R79,'BBG rates'!$G$10:$G$27,'BBG rates'!$J$10:$J$27)</f>
        <v>-0.46345833333333336</v>
      </c>
      <c r="X79" s="56">
        <f t="shared" si="15"/>
        <v>-0.46444572901140901</v>
      </c>
      <c r="Y79" s="66">
        <f t="shared" si="3"/>
        <v>-1320.7874054223753</v>
      </c>
      <c r="Z79" s="72">
        <f t="shared" si="4"/>
        <v>-0.29358205983773222</v>
      </c>
      <c r="AA79" s="79">
        <f t="shared" si="5"/>
        <v>-1377.2924087632616</v>
      </c>
      <c r="AB79" s="81">
        <f t="shared" si="16"/>
        <v>-0.30614188226172812</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7397843.9447332853</v>
      </c>
    </row>
    <row r="80" spans="1:39" x14ac:dyDescent="0.2">
      <c r="A80" s="7">
        <v>59</v>
      </c>
      <c r="B80" s="7">
        <v>29.5</v>
      </c>
      <c r="C80" s="7">
        <v>14.75</v>
      </c>
      <c r="D80" s="12">
        <f t="shared" si="0"/>
        <v>4.916666666666667</v>
      </c>
      <c r="E80" s="29">
        <f t="shared" si="17"/>
        <v>5259674.3833178459</v>
      </c>
      <c r="F80" s="2">
        <f t="shared" si="1"/>
        <v>4807.6839662908133</v>
      </c>
      <c r="G80" s="2">
        <f t="shared" si="8"/>
        <v>52033.464363425308</v>
      </c>
      <c r="H80" s="2">
        <f t="shared" si="9"/>
        <v>17275.36030436038</v>
      </c>
      <c r="I80" s="2">
        <f t="shared" si="21"/>
        <v>74116.508634076497</v>
      </c>
      <c r="J80" s="2">
        <f t="shared" si="19"/>
        <v>364406.16745087615</v>
      </c>
      <c r="K80" s="2">
        <f t="shared" si="11"/>
        <v>70276.247814528426</v>
      </c>
      <c r="L80" s="2">
        <f t="shared" si="11"/>
        <v>345524.88508809812</v>
      </c>
      <c r="M80" s="2"/>
      <c r="N80" s="28">
        <f t="shared" si="20"/>
        <v>6382351.6196886953</v>
      </c>
      <c r="O80" s="2">
        <f t="shared" si="12"/>
        <v>5814.785252842903</v>
      </c>
      <c r="P80" s="2">
        <f t="shared" si="13"/>
        <v>62933.300806833948</v>
      </c>
      <c r="R80">
        <f t="shared" si="14"/>
        <v>59</v>
      </c>
      <c r="S80" s="89">
        <f t="shared" si="2"/>
        <v>69308.824667785695</v>
      </c>
      <c r="T80" s="89">
        <f>IF(AND(S80=0,S79&gt;0),SUM($G80:$H$381),S80)</f>
        <v>69308.824667785695</v>
      </c>
      <c r="U80" s="82">
        <f>SUM(T80:T$381)</f>
        <v>5328983.2079856331</v>
      </c>
      <c r="V80" s="68">
        <f>localspline(R80,'BBG rates'!$G$10:$G$27,'BBG rates'!$K$10:$K$27)</f>
        <v>1.0233428397743418</v>
      </c>
      <c r="W80" s="68">
        <f>locallinterp(R80,'BBG rates'!$G$10:$G$27,'BBG rates'!$J$10:$J$27)</f>
        <v>-0.46072916666666669</v>
      </c>
      <c r="X80" s="56">
        <f t="shared" si="15"/>
        <v>-0.46170495055348759</v>
      </c>
      <c r="Y80" s="66">
        <f t="shared" si="3"/>
        <v>-1293.8262080146189</v>
      </c>
      <c r="Z80" s="72">
        <f t="shared" si="4"/>
        <v>-0.29134853479946049</v>
      </c>
      <c r="AA80" s="79">
        <f t="shared" si="5"/>
        <v>-1359.5207915282201</v>
      </c>
      <c r="AB80" s="81">
        <f t="shared" si="16"/>
        <v>-0.30614188226172817</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7319822.5502697779</v>
      </c>
    </row>
    <row r="81" spans="1:39" x14ac:dyDescent="0.2">
      <c r="A81" s="7">
        <v>60</v>
      </c>
      <c r="B81" s="7">
        <v>30</v>
      </c>
      <c r="C81" s="7">
        <v>15</v>
      </c>
      <c r="D81" s="12">
        <f t="shared" si="0"/>
        <v>5</v>
      </c>
      <c r="E81" s="29">
        <f t="shared" si="17"/>
        <v>5190715.6075504906</v>
      </c>
      <c r="F81" s="2">
        <f t="shared" si="1"/>
        <v>4745.1551663166565</v>
      </c>
      <c r="G81" s="2">
        <f t="shared" si="8"/>
        <v>51909.910034846624</v>
      </c>
      <c r="H81" s="2">
        <f t="shared" si="9"/>
        <v>17048.86573250873</v>
      </c>
      <c r="I81" s="2">
        <f>SUM(F81:H81)</f>
        <v>73703.930933672003</v>
      </c>
      <c r="J81" s="2">
        <f>IF($I$7=1,I81*A81,IF($I$7=2,I81*B81,IF($I$7=4,I81*C81,I81*D81)))</f>
        <v>368519.65466836002</v>
      </c>
      <c r="K81" s="2">
        <f t="shared" si="11"/>
        <v>69822.0555236785</v>
      </c>
      <c r="L81" s="2">
        <f t="shared" si="11"/>
        <v>349110.27761839255</v>
      </c>
      <c r="M81" s="2"/>
      <c r="N81" s="28">
        <f t="shared" si="20"/>
        <v>6319361.541930344</v>
      </c>
      <c r="O81" s="2">
        <f t="shared" si="12"/>
        <v>5758.0083013258909</v>
      </c>
      <c r="P81" s="2">
        <f t="shared" si="13"/>
        <v>62990.077758350963</v>
      </c>
      <c r="R81">
        <f t="shared" si="14"/>
        <v>60</v>
      </c>
      <c r="S81" s="89">
        <f t="shared" si="2"/>
        <v>68958.775767355357</v>
      </c>
      <c r="T81" s="89">
        <f>IF(AND(S81=0,S80&gt;0),SUM($G81:$H$381),S81)</f>
        <v>68958.775767355357</v>
      </c>
      <c r="U81" s="82">
        <f>SUM(T81:T$381)</f>
        <v>5259674.3833178477</v>
      </c>
      <c r="V81" s="68">
        <f>localspline(R81,'BBG rates'!$G$10:$G$27,'BBG rates'!$K$10:$K$27)</f>
        <v>1.0235809087753296</v>
      </c>
      <c r="W81" s="68">
        <f>locallinterp(R81,'BBG rates'!$G$10:$G$27,'BBG rates'!$J$10:$J$27)</f>
        <v>-0.45800000000000002</v>
      </c>
      <c r="X81" s="56">
        <f t="shared" si="15"/>
        <v>-0.45896424097899846</v>
      </c>
      <c r="Y81" s="66">
        <f t="shared" si="3"/>
        <v>-1267.1593517928186</v>
      </c>
      <c r="Z81" s="72">
        <f t="shared" si="4"/>
        <v>-0.2891036804434613</v>
      </c>
      <c r="AA81" s="79">
        <f t="shared" si="5"/>
        <v>-1341.8388464939335</v>
      </c>
      <c r="AB81" s="81">
        <f t="shared" si="16"/>
        <v>-0.30614188226172812</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7241447.7113563577</v>
      </c>
    </row>
    <row r="82" spans="1:39" x14ac:dyDescent="0.2">
      <c r="A82" s="7">
        <v>61</v>
      </c>
      <c r="B82" s="7">
        <v>30.5</v>
      </c>
      <c r="C82" s="7">
        <v>15.25</v>
      </c>
      <c r="D82" s="12">
        <f t="shared" si="0"/>
        <v>5.083333333333333</v>
      </c>
      <c r="E82" s="29">
        <f t="shared" si="17"/>
        <v>5122105.4422931969</v>
      </c>
      <c r="F82" s="2">
        <f t="shared" si="1"/>
        <v>4682.94217227026</v>
      </c>
      <c r="G82" s="2">
        <f t="shared" si="8"/>
        <v>51786.649088080892</v>
      </c>
      <c r="H82" s="2">
        <f t="shared" si="9"/>
        <v>16823.516169212424</v>
      </c>
      <c r="I82" s="2">
        <f>SUM(F82:H82)</f>
        <v>73293.107429563577</v>
      </c>
      <c r="J82" s="2">
        <f t="shared" si="19"/>
        <v>372573.29610028147</v>
      </c>
      <c r="K82" s="2">
        <f t="shared" si="11"/>
        <v>69370.285228616311</v>
      </c>
      <c r="L82" s="2">
        <f t="shared" si="11"/>
        <v>352632.28324546618</v>
      </c>
      <c r="M82" s="2"/>
      <c r="N82" s="28">
        <f t="shared" si="20"/>
        <v>6256314.635997639</v>
      </c>
      <c r="O82" s="2">
        <f t="shared" si="12"/>
        <v>5701.1801269716489</v>
      </c>
      <c r="P82" s="2">
        <f t="shared" si="13"/>
        <v>63046.905932705195</v>
      </c>
      <c r="R82">
        <f t="shared" si="14"/>
        <v>61</v>
      </c>
      <c r="S82" s="89">
        <f t="shared" si="2"/>
        <v>68610.165257293324</v>
      </c>
      <c r="T82" s="89">
        <f>IF(AND(S82=0,S81&gt;0),SUM($G82:$H$381),S82)</f>
        <v>68610.165257293324</v>
      </c>
      <c r="U82" s="82">
        <f>SUM(T82:T$381)</f>
        <v>5190715.6075504934</v>
      </c>
      <c r="V82" s="68">
        <f>localspline(R82,'BBG rates'!$G$10:$G$27,'BBG rates'!$K$10:$K$27)</f>
        <v>1.0238121751500524</v>
      </c>
      <c r="W82" s="68">
        <f>locallinterp(R82,'BBG rates'!$G$10:$G$27,'BBG rates'!$J$10:$J$27)</f>
        <v>-0.45466666666666666</v>
      </c>
      <c r="X82" s="56">
        <f t="shared" si="15"/>
        <v>-0.45561690287736489</v>
      </c>
      <c r="Y82" s="66">
        <f t="shared" si="3"/>
        <v>-1240.7846749770642</v>
      </c>
      <c r="Z82" s="72">
        <f t="shared" si="4"/>
        <v>-0.28684707900518386</v>
      </c>
      <c r="AA82" s="79">
        <f t="shared" si="5"/>
        <v>-1324.2462053173647</v>
      </c>
      <c r="AB82" s="81">
        <f t="shared" si="16"/>
        <v>-0.30614188226172812</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7162725.3577005863</v>
      </c>
    </row>
    <row r="83" spans="1:39" x14ac:dyDescent="0.2">
      <c r="A83" s="7">
        <v>62</v>
      </c>
      <c r="B83" s="7">
        <v>31</v>
      </c>
      <c r="C83" s="7">
        <v>15.5</v>
      </c>
      <c r="D83" s="12">
        <f t="shared" si="0"/>
        <v>5.166666666666667</v>
      </c>
      <c r="E83" s="29">
        <f t="shared" si="17"/>
        <v>5053842.4545588726</v>
      </c>
      <c r="F83" s="2">
        <f t="shared" si="1"/>
        <v>4621.0436864694875</v>
      </c>
      <c r="G83" s="2">
        <f t="shared" si="8"/>
        <v>51663.680826488133</v>
      </c>
      <c r="H83" s="2">
        <f t="shared" si="9"/>
        <v>16599.306907836304</v>
      </c>
      <c r="I83" s="2">
        <f t="shared" ref="I83:I146" si="22">SUM(F83:H83)</f>
        <v>72884.031420793923</v>
      </c>
      <c r="J83" s="2">
        <f t="shared" si="19"/>
        <v>376567.49567410193</v>
      </c>
      <c r="K83" s="2">
        <f t="shared" si="11"/>
        <v>68920.925099026528</v>
      </c>
      <c r="L83" s="2">
        <f t="shared" si="11"/>
        <v>356091.44634497038</v>
      </c>
      <c r="M83" s="2"/>
      <c r="N83" s="28">
        <f t="shared" si="20"/>
        <v>6193210.8506215308</v>
      </c>
      <c r="O83" s="2">
        <f t="shared" si="12"/>
        <v>5644.3006835681317</v>
      </c>
      <c r="P83" s="2">
        <f t="shared" si="13"/>
        <v>63103.785376108717</v>
      </c>
      <c r="R83">
        <f t="shared" si="14"/>
        <v>62</v>
      </c>
      <c r="S83" s="89">
        <f t="shared" si="2"/>
        <v>68262.987734324444</v>
      </c>
      <c r="T83" s="89">
        <f>IF(AND(S83=0,S82&gt;0),SUM($G83:$H$381),S83)</f>
        <v>68262.987734324444</v>
      </c>
      <c r="U83" s="82">
        <f>SUM(T83:T$381)</f>
        <v>5122105.4422931997</v>
      </c>
      <c r="V83" s="68">
        <f>localspline(R83,'BBG rates'!$G$10:$G$27,'BBG rates'!$K$10:$K$27)</f>
        <v>1.0240364058627833</v>
      </c>
      <c r="W83" s="68">
        <f>locallinterp(R83,'BBG rates'!$G$10:$G$27,'BBG rates'!$J$10:$J$27)</f>
        <v>-0.45133333333333336</v>
      </c>
      <c r="X83" s="56">
        <f t="shared" si="15"/>
        <v>-0.4522696675211435</v>
      </c>
      <c r="Y83" s="66">
        <f t="shared" si="3"/>
        <v>-1214.7347158100374</v>
      </c>
      <c r="Z83" s="72">
        <f t="shared" si="4"/>
        <v>-0.28458642161794923</v>
      </c>
      <c r="AA83" s="79">
        <f t="shared" si="5"/>
        <v>-1306.7425010389013</v>
      </c>
      <c r="AB83" s="81">
        <f t="shared" si="16"/>
        <v>-0.30614188226172812</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7083922.0650972864</v>
      </c>
    </row>
    <row r="84" spans="1:39" x14ac:dyDescent="0.2">
      <c r="A84" s="7">
        <v>63</v>
      </c>
      <c r="B84" s="7">
        <v>31.5</v>
      </c>
      <c r="C84" s="7">
        <v>15.75</v>
      </c>
      <c r="D84" s="12">
        <f t="shared" si="0"/>
        <v>5.25</v>
      </c>
      <c r="E84" s="29">
        <f t="shared" si="17"/>
        <v>4985925.2167443614</v>
      </c>
      <c r="F84" s="2">
        <f t="shared" si="1"/>
        <v>4559.4584161069124</v>
      </c>
      <c r="G84" s="2">
        <f t="shared" si="8"/>
        <v>51541.004555082538</v>
      </c>
      <c r="H84" s="2">
        <f t="shared" si="9"/>
        <v>16376.23325942872</v>
      </c>
      <c r="I84" s="2">
        <f t="shared" si="22"/>
        <v>72476.696230618167</v>
      </c>
      <c r="J84" s="2">
        <f t="shared" si="19"/>
        <v>380502.6552107454</v>
      </c>
      <c r="K84" s="2">
        <f t="shared" si="11"/>
        <v>68473.96335960021</v>
      </c>
      <c r="L84" s="2">
        <f t="shared" si="11"/>
        <v>359488.30763790116</v>
      </c>
      <c r="M84" s="2"/>
      <c r="N84" s="28">
        <f t="shared" si="20"/>
        <v>6130050.1344867153</v>
      </c>
      <c r="O84" s="2">
        <f t="shared" si="12"/>
        <v>5587.3699248616031</v>
      </c>
      <c r="P84" s="2">
        <f t="shared" si="13"/>
        <v>63160.716134815251</v>
      </c>
      <c r="R84">
        <f t="shared" si="14"/>
        <v>63</v>
      </c>
      <c r="S84" s="89">
        <f t="shared" si="2"/>
        <v>67917.23781451126</v>
      </c>
      <c r="T84" s="89">
        <f>IF(AND(S84=0,S83&gt;0),SUM($G84:$H$381),S84)</f>
        <v>67917.23781451126</v>
      </c>
      <c r="U84" s="82">
        <f>SUM(T84:T$381)</f>
        <v>5053842.4545588754</v>
      </c>
      <c r="V84" s="68">
        <f>localspline(R84,'BBG rates'!$G$10:$G$27,'BBG rates'!$K$10:$K$27)</f>
        <v>1.0242536438320258</v>
      </c>
      <c r="W84" s="68">
        <f>locallinterp(R84,'BBG rates'!$G$10:$G$27,'BBG rates'!$J$10:$J$27)</f>
        <v>-0.44800000000000001</v>
      </c>
      <c r="X84" s="56">
        <f t="shared" si="15"/>
        <v>-0.44892253490367295</v>
      </c>
      <c r="Y84" s="66">
        <f t="shared" si="3"/>
        <v>-1189.0069835045351</v>
      </c>
      <c r="Z84" s="72">
        <f t="shared" si="4"/>
        <v>-0.2823214995391029</v>
      </c>
      <c r="AA84" s="79">
        <f t="shared" si="5"/>
        <v>-1289.3273680774053</v>
      </c>
      <c r="AB84" s="81">
        <f t="shared" si="16"/>
        <v>-0.30614188226172812</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7005041.0443558702</v>
      </c>
    </row>
    <row r="85" spans="1:39" x14ac:dyDescent="0.2">
      <c r="A85" s="7">
        <v>64</v>
      </c>
      <c r="B85" s="7">
        <v>32</v>
      </c>
      <c r="C85" s="7">
        <v>16</v>
      </c>
      <c r="D85" s="12">
        <f t="shared" si="0"/>
        <v>5.333333333333333</v>
      </c>
      <c r="E85" s="29">
        <f t="shared" si="17"/>
        <v>4918352.3066111747</v>
      </c>
      <c r="F85" s="2">
        <f t="shared" si="1"/>
        <v>4498.1850732323692</v>
      </c>
      <c r="G85" s="2">
        <f t="shared" si="8"/>
        <v>51418.619580528517</v>
      </c>
      <c r="H85" s="2">
        <f t="shared" si="9"/>
        <v>16154.290552658233</v>
      </c>
      <c r="I85" s="2">
        <f t="shared" si="22"/>
        <v>72071.095206419122</v>
      </c>
      <c r="J85" s="2">
        <f t="shared" si="19"/>
        <v>384379.17443423532</v>
      </c>
      <c r="K85" s="2">
        <f t="shared" si="11"/>
        <v>68029.388289786686</v>
      </c>
      <c r="L85" s="2">
        <f t="shared" si="11"/>
        <v>362823.40421219566</v>
      </c>
      <c r="M85" s="2"/>
      <c r="N85" s="28">
        <f t="shared" si="20"/>
        <v>6066832.4362315955</v>
      </c>
      <c r="O85" s="2">
        <f t="shared" si="12"/>
        <v>5530.3878045565962</v>
      </c>
      <c r="P85" s="2">
        <f t="shared" si="13"/>
        <v>63217.698255120245</v>
      </c>
      <c r="R85">
        <f t="shared" si="14"/>
        <v>64</v>
      </c>
      <c r="S85" s="89">
        <f t="shared" si="2"/>
        <v>67572.910133186757</v>
      </c>
      <c r="T85" s="89">
        <f>IF(AND(S85=0,S84&gt;0),SUM($G85:$H$381),S85)</f>
        <v>67572.910133186757</v>
      </c>
      <c r="U85" s="82">
        <f>SUM(T85:T$381)</f>
        <v>4985925.2167443642</v>
      </c>
      <c r="V85" s="68">
        <f>localspline(R85,'BBG rates'!$G$10:$G$27,'BBG rates'!$K$10:$K$27)</f>
        <v>1.0244637532019558</v>
      </c>
      <c r="W85" s="68">
        <f>locallinterp(R85,'BBG rates'!$G$10:$G$27,'BBG rates'!$J$10:$J$27)</f>
        <v>-0.44466666666666665</v>
      </c>
      <c r="X85" s="56">
        <f t="shared" si="15"/>
        <v>-0.44557550501842513</v>
      </c>
      <c r="Y85" s="66">
        <f t="shared" si="3"/>
        <v>-1163.5990013684134</v>
      </c>
      <c r="Z85" s="72">
        <f t="shared" si="4"/>
        <v>-0.28005209483543836</v>
      </c>
      <c r="AA85" s="79">
        <f t="shared" si="5"/>
        <v>-1272.0004422252787</v>
      </c>
      <c r="AB85" s="81">
        <f t="shared" si="16"/>
        <v>-0.30614188226172812</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6926085.4825374233</v>
      </c>
    </row>
    <row r="86" spans="1:39" x14ac:dyDescent="0.2">
      <c r="A86" s="7">
        <v>65</v>
      </c>
      <c r="B86" s="7">
        <v>32.5</v>
      </c>
      <c r="C86" s="7">
        <v>16.25</v>
      </c>
      <c r="D86" s="12">
        <f t="shared" ref="D86:D149" si="23">A86/12</f>
        <v>5.416666666666667</v>
      </c>
      <c r="E86" s="29">
        <f t="shared" si="17"/>
        <v>4851122.3072662875</v>
      </c>
      <c r="F86" s="2">
        <f t="shared" ref="F86:F149" si="24">IF($A86&lt;=$I$8,-IPMT($G$11,1,$I$8-$A86+1,$E85),0)</f>
        <v>4437.2223747355702</v>
      </c>
      <c r="G86" s="2">
        <f t="shared" si="8"/>
        <v>51296.525211136861</v>
      </c>
      <c r="H86" s="2">
        <f t="shared" si="9"/>
        <v>15933.474133750527</v>
      </c>
      <c r="I86" s="2">
        <f t="shared" si="22"/>
        <v>71667.221719622961</v>
      </c>
      <c r="J86" s="2">
        <f t="shared" si="19"/>
        <v>388197.45098129107</v>
      </c>
      <c r="K86" s="2">
        <f t="shared" ref="K86:L149" si="25">I86/(1+$F$12)^IF($I$7=1,$A86,IF($I$7=2,$B86,IF($I$7=4,$C86,$D86)))</f>
        <v>67587.188223546735</v>
      </c>
      <c r="L86" s="2">
        <f t="shared" si="25"/>
        <v>366097.26954421151</v>
      </c>
      <c r="M86" s="2"/>
      <c r="N86" s="28">
        <f t="shared" si="20"/>
        <v>6003557.7044482343</v>
      </c>
      <c r="O86" s="2">
        <f t="shared" si="12"/>
        <v>5473.3542763158812</v>
      </c>
      <c r="P86" s="2">
        <f t="shared" si="13"/>
        <v>63274.731783360978</v>
      </c>
      <c r="R86">
        <f t="shared" si="14"/>
        <v>65</v>
      </c>
      <c r="S86" s="89">
        <f t="shared" ref="S86:S149" si="26">IF(D86&lt;$I$9,G86+H86,0)</f>
        <v>67229.999344887387</v>
      </c>
      <c r="T86" s="89">
        <f>IF(AND(S86=0,S85&gt;0),SUM($G86:$H$381),S86)</f>
        <v>67229.999344887387</v>
      </c>
      <c r="U86" s="82">
        <f>SUM(T86:T$381)</f>
        <v>4918352.3066111775</v>
      </c>
      <c r="V86" s="68">
        <f>localspline(R86,'BBG rates'!$G$10:$G$27,'BBG rates'!$K$10:$K$27)</f>
        <v>1.0246664192882657</v>
      </c>
      <c r="W86" s="68">
        <f>locallinterp(R86,'BBG rates'!$G$10:$G$27,'BBG rates'!$J$10:$J$27)</f>
        <v>-0.44133333333333336</v>
      </c>
      <c r="X86" s="56">
        <f t="shared" si="15"/>
        <v>-0.44222857785860548</v>
      </c>
      <c r="Y86" s="66">
        <f t="shared" ref="Y86:Y149" si="27">T86*X86%/12+Y87</f>
        <v>-1138.508306736614</v>
      </c>
      <c r="Z86" s="72">
        <f t="shared" ref="Z86:Z149" si="28">IF(U86=0,0,Y86*1200/U86)</f>
        <v>-0.27777797988312003</v>
      </c>
      <c r="AA86" s="79">
        <f t="shared" ref="AA86:AA149" si="29">T86*$AA$17%/12+AA87</f>
        <v>-1254.7613606435484</v>
      </c>
      <c r="AB86" s="81">
        <f t="shared" si="16"/>
        <v>-0.30614188226172812</v>
      </c>
      <c r="AD86" s="95">
        <f>locallinterp(R86,'BBG rates'!$N$10:$N$369,'BBG rates'!$P$10:$P$369)</f>
        <v>5.4939099981119792</v>
      </c>
      <c r="AI86" s="185">
        <f t="shared" ref="AI86:AI149" si="30">A86</f>
        <v>65</v>
      </c>
      <c r="AJ86" s="127">
        <f>locallinterp(MIN(AI86,CAP_Senior*12),'BBG rates'!$X$24:$X$65,'BBG rates'!$Y$24:$Y$65)</f>
        <v>42.970115536643981</v>
      </c>
      <c r="AK86" s="127">
        <f>locallinterp(MIN(AI86,CAP_CB*12),'BBG rates'!$AA$25:$AA$40,'BBG rates'!$AC$25:$AC$40)</f>
        <v>8.2083333333333339</v>
      </c>
      <c r="AL86" s="144">
        <f t="shared" ref="AL86:AL149" si="31">SUMPRODUCT(AJ86:AK86,$AJ$19:$AK$19)</f>
        <v>14.117836307896145</v>
      </c>
      <c r="AM86" s="142">
        <f>(SUMPRODUCT(AL86:AL$381,G86:G$381)+SUMPRODUCT(AL86:AL$381,H86:H$381))/12</f>
        <v>6847058.5430824803</v>
      </c>
    </row>
    <row r="87" spans="1:39" x14ac:dyDescent="0.2">
      <c r="A87" s="7">
        <v>66</v>
      </c>
      <c r="B87" s="7">
        <v>33</v>
      </c>
      <c r="C87" s="7">
        <v>16.5</v>
      </c>
      <c r="D87" s="12">
        <f t="shared" si="23"/>
        <v>5.5</v>
      </c>
      <c r="E87" s="29">
        <f t="shared" si="17"/>
        <v>4784233.8071430018</v>
      </c>
      <c r="F87" s="2">
        <f t="shared" si="24"/>
        <v>4376.5690423287806</v>
      </c>
      <c r="G87" s="2">
        <f t="shared" ref="G87:G150" si="32">IF($A87&lt;=$I$8,-PPMT($G$11,1,$I$8-$A87+1,$E86),0)</f>
        <v>51174.720756860748</v>
      </c>
      <c r="H87" s="2">
        <f t="shared" ref="H87:H150" si="33">IF($A87&lt;=$I$8,(E86-G87)*$G$13,0)</f>
        <v>15713.779366425577</v>
      </c>
      <c r="I87" s="2">
        <f t="shared" si="22"/>
        <v>71265.069165615103</v>
      </c>
      <c r="J87" s="2">
        <f t="shared" si="19"/>
        <v>391957.88041088305</v>
      </c>
      <c r="K87" s="2">
        <f t="shared" si="25"/>
        <v>67147.35154910681</v>
      </c>
      <c r="L87" s="2">
        <f t="shared" si="25"/>
        <v>369310.43352008745</v>
      </c>
      <c r="M87" s="2"/>
      <c r="N87" s="28">
        <f t="shared" si="20"/>
        <v>5940225.8876823178</v>
      </c>
      <c r="O87" s="2">
        <f t="shared" ref="O87:O150" si="34">IF($A87&lt;=$I$8,-IPMT($G$11,1,$I$8-$A87+1,$N86),0)</f>
        <v>5416.2692937604161</v>
      </c>
      <c r="P87" s="2">
        <f t="shared" ref="P87:P150" si="35">IF($A87&lt;=$I$8,-PPMT($G$11,1,$I$8-$A87+1,$N86),0)</f>
        <v>63331.816765916432</v>
      </c>
      <c r="R87">
        <f t="shared" ref="R87:R150" si="36">ROUND(D87*12,1)</f>
        <v>66</v>
      </c>
      <c r="S87" s="89">
        <f t="shared" si="26"/>
        <v>66888.500123286329</v>
      </c>
      <c r="T87" s="89">
        <f>IF(AND(S87=0,S86&gt;0),SUM($G87:$H$381),S87)</f>
        <v>66888.500123286329</v>
      </c>
      <c r="U87" s="82">
        <f>SUM(T87:T$381)</f>
        <v>4851122.3072662903</v>
      </c>
      <c r="V87" s="68">
        <f>localspline(R87,'BBG rates'!$G$10:$G$27,'BBG rates'!$K$10:$K$27)</f>
        <v>1.0248617446359276</v>
      </c>
      <c r="W87" s="68">
        <f>locallinterp(R87,'BBG rates'!$G$10:$G$27,'BBG rates'!$J$10:$J$27)</f>
        <v>-0.438</v>
      </c>
      <c r="X87" s="56">
        <f t="shared" ref="X87:X150" si="37">((1+W87%)^(1/12)-1)*1200</f>
        <v>-0.43888175341795232</v>
      </c>
      <c r="Y87" s="66">
        <f t="shared" si="27"/>
        <v>-1113.7324509035102</v>
      </c>
      <c r="Z87" s="72">
        <f t="shared" si="28"/>
        <v>-0.27549891683463784</v>
      </c>
      <c r="AA87" s="79">
        <f t="shared" si="29"/>
        <v>-1237.6097618569663</v>
      </c>
      <c r="AB87" s="81">
        <f t="shared" ref="AB87:AB150" si="38">IF(U87=0,0,AA87*1200/U87)</f>
        <v>-0.30614188226172812</v>
      </c>
      <c r="AD87" s="95">
        <f>locallinterp(R87,'BBG rates'!$N$10:$N$369,'BBG rates'!$P$10:$P$369)</f>
        <v>5.5793151434983068</v>
      </c>
      <c r="AI87" s="185">
        <f t="shared" si="30"/>
        <v>66</v>
      </c>
      <c r="AJ87" s="127">
        <f>locallinterp(MIN(AI87,CAP_Senior*12),'BBG rates'!$X$24:$X$65,'BBG rates'!$Y$24:$Y$65)</f>
        <v>43.259399073423722</v>
      </c>
      <c r="AK87" s="127">
        <f>locallinterp(MIN(AI87,CAP_CB*12),'BBG rates'!$AA$25:$AA$40,'BBG rates'!$AC$25:$AC$40)</f>
        <v>8.25</v>
      </c>
      <c r="AL87" s="144">
        <f t="shared" si="31"/>
        <v>14.201597842482032</v>
      </c>
      <c r="AM87" s="142">
        <f>(SUMPRODUCT(AL87:AL$381,G87:G$381)+SUMPRODUCT(AL87:AL$381,H87:H$381))/12</f>
        <v>6767963.3659382239</v>
      </c>
    </row>
    <row r="88" spans="1:39" x14ac:dyDescent="0.2">
      <c r="A88" s="7">
        <v>67</v>
      </c>
      <c r="B88" s="7">
        <v>33.5</v>
      </c>
      <c r="C88" s="7">
        <v>16.75</v>
      </c>
      <c r="D88" s="12">
        <f t="shared" si="23"/>
        <v>5.583333333333333</v>
      </c>
      <c r="E88" s="29">
        <f t="shared" ref="E88:E151" si="39">IF($A88&lt;=$I$8,E87-G88-H88,0)</f>
        <v>4717685.399981875</v>
      </c>
      <c r="F88" s="2">
        <f t="shared" si="24"/>
        <v>4316.2238025295501</v>
      </c>
      <c r="G88" s="2">
        <f t="shared" si="32"/>
        <v>51053.205529291918</v>
      </c>
      <c r="H88" s="2">
        <f t="shared" si="33"/>
        <v>15495.201631834992</v>
      </c>
      <c r="I88" s="2">
        <f t="shared" si="22"/>
        <v>70864.630963656469</v>
      </c>
      <c r="J88" s="2">
        <f t="shared" ref="J88:J151" si="40">IF($I$7=1,I88*A88,IF($I$7=2,I88*B88,IF($I$7=4,I88*C88,I88*D88)))</f>
        <v>395660.85621374857</v>
      </c>
      <c r="K88" s="2">
        <f t="shared" si="25"/>
        <v>66709.866708714268</v>
      </c>
      <c r="L88" s="2">
        <f t="shared" si="25"/>
        <v>372463.42245698796</v>
      </c>
      <c r="M88" s="2"/>
      <c r="N88" s="28">
        <f t="shared" ref="N88:N151" si="41">IF($A88&lt;=$I$8,N87-P88,0)</f>
        <v>5876836.9344331101</v>
      </c>
      <c r="O88" s="2">
        <f t="shared" si="34"/>
        <v>5359.1328104693275</v>
      </c>
      <c r="P88" s="2">
        <f t="shared" si="35"/>
        <v>63388.953249207523</v>
      </c>
      <c r="R88">
        <f t="shared" si="36"/>
        <v>67</v>
      </c>
      <c r="S88" s="89">
        <f t="shared" si="26"/>
        <v>66548.407161126903</v>
      </c>
      <c r="T88" s="89">
        <f>IF(AND(S88=0,S87&gt;0),SUM($G88:$H$381),S88)</f>
        <v>66548.407161126903</v>
      </c>
      <c r="U88" s="82">
        <f>SUM(T88:T$381)</f>
        <v>4784233.8071430037</v>
      </c>
      <c r="V88" s="68">
        <f>localspline(R88,'BBG rates'!$G$10:$G$27,'BBG rates'!$K$10:$K$27)</f>
        <v>1.0250494145613411</v>
      </c>
      <c r="W88" s="68">
        <f>locallinterp(R88,'BBG rates'!$G$10:$G$27,'BBG rates'!$J$10:$J$27)</f>
        <v>-0.43466666666666665</v>
      </c>
      <c r="X88" s="56">
        <f t="shared" si="37"/>
        <v>-0.43553503168953789</v>
      </c>
      <c r="Y88" s="66">
        <f t="shared" si="27"/>
        <v>-1089.2689990555061</v>
      </c>
      <c r="Z88" s="72">
        <f t="shared" si="28"/>
        <v>-0.27321465705021231</v>
      </c>
      <c r="AA88" s="79">
        <f t="shared" si="29"/>
        <v>-1220.5452857491273</v>
      </c>
      <c r="AB88" s="81">
        <f t="shared" si="38"/>
        <v>-0.30614188226172812</v>
      </c>
      <c r="AD88" s="95">
        <f>locallinterp(R88,'BBG rates'!$N$10:$N$369,'BBG rates'!$P$10:$P$369)</f>
        <v>5.6647359280450855</v>
      </c>
      <c r="AI88" s="185">
        <f t="shared" si="30"/>
        <v>67</v>
      </c>
      <c r="AJ88" s="127">
        <f>locallinterp(MIN(AI88,CAP_Senior*12),'BBG rates'!$X$24:$X$65,'BBG rates'!$Y$24:$Y$65)</f>
        <v>43.548682610203464</v>
      </c>
      <c r="AK88" s="127">
        <f>locallinterp(MIN(AI88,CAP_CB*12),'BBG rates'!$AA$25:$AA$40,'BBG rates'!$AC$25:$AC$40)</f>
        <v>8.2916666666666661</v>
      </c>
      <c r="AL88" s="144">
        <f t="shared" si="31"/>
        <v>14.285359377067921</v>
      </c>
      <c r="AM88" s="142">
        <f>(SUMPRODUCT(AL88:AL$381,G88:G$381)+SUMPRODUCT(AL88:AL$381,H88:H$381))/12</f>
        <v>6688803.0676850798</v>
      </c>
    </row>
    <row r="89" spans="1:39" x14ac:dyDescent="0.2">
      <c r="A89" s="7">
        <v>68</v>
      </c>
      <c r="B89" s="7">
        <v>34</v>
      </c>
      <c r="C89" s="7">
        <v>17</v>
      </c>
      <c r="D89" s="12">
        <f t="shared" si="23"/>
        <v>5.666666666666667</v>
      </c>
      <c r="E89" s="29">
        <f t="shared" si="39"/>
        <v>4651475.6848117188</v>
      </c>
      <c r="F89" s="2">
        <f t="shared" si="24"/>
        <v>4256.1853866435149</v>
      </c>
      <c r="G89" s="2">
        <f t="shared" si="32"/>
        <v>50931.978841656724</v>
      </c>
      <c r="H89" s="2">
        <f t="shared" si="33"/>
        <v>15277.736328499617</v>
      </c>
      <c r="I89" s="2">
        <f t="shared" si="22"/>
        <v>70465.900556799854</v>
      </c>
      <c r="J89" s="2">
        <f t="shared" si="40"/>
        <v>399306.76982186583</v>
      </c>
      <c r="K89" s="2">
        <f t="shared" si="25"/>
        <v>66274.722198393763</v>
      </c>
      <c r="L89" s="2">
        <f t="shared" si="25"/>
        <v>375556.75912423129</v>
      </c>
      <c r="M89" s="2"/>
      <c r="N89" s="28">
        <f t="shared" si="41"/>
        <v>5813390.7931534126</v>
      </c>
      <c r="O89" s="2">
        <f t="shared" si="34"/>
        <v>5301.9447799798545</v>
      </c>
      <c r="P89" s="2">
        <f t="shared" si="35"/>
        <v>63446.141279697003</v>
      </c>
      <c r="R89">
        <f t="shared" si="36"/>
        <v>68</v>
      </c>
      <c r="S89" s="89">
        <f t="shared" si="26"/>
        <v>66209.715170156342</v>
      </c>
      <c r="T89" s="89">
        <f>IF(AND(S89=0,S88&gt;0),SUM($G89:$H$381),S89)</f>
        <v>66209.715170156342</v>
      </c>
      <c r="U89" s="82">
        <f>SUM(T89:T$381)</f>
        <v>4717685.3999818768</v>
      </c>
      <c r="V89" s="68">
        <f>localspline(R89,'BBG rates'!$G$10:$G$27,'BBG rates'!$K$10:$K$27)</f>
        <v>1.0252293826046364</v>
      </c>
      <c r="W89" s="68">
        <f>locallinterp(R89,'BBG rates'!$G$10:$G$27,'BBG rates'!$J$10:$J$27)</f>
        <v>-0.43133333333333335</v>
      </c>
      <c r="X89" s="56">
        <f t="shared" si="37"/>
        <v>-0.43218841266696728</v>
      </c>
      <c r="Y89" s="66">
        <f t="shared" si="27"/>
        <v>-1065.1155302039981</v>
      </c>
      <c r="Z89" s="72">
        <f t="shared" si="28"/>
        <v>-0.270924940490883</v>
      </c>
      <c r="AA89" s="79">
        <f t="shared" si="29"/>
        <v>-1203.5675735576046</v>
      </c>
      <c r="AB89" s="81">
        <f t="shared" si="38"/>
        <v>-0.30614188226172817</v>
      </c>
      <c r="AD89" s="95">
        <f>locallinterp(R89,'BBG rates'!$N$10:$N$369,'BBG rates'!$P$10:$P$369)</f>
        <v>5.7501717099288054</v>
      </c>
      <c r="AI89" s="185">
        <f t="shared" si="30"/>
        <v>68</v>
      </c>
      <c r="AJ89" s="127">
        <f>locallinterp(MIN(AI89,CAP_Senior*12),'BBG rates'!$X$24:$X$65,'BBG rates'!$Y$24:$Y$65)</f>
        <v>43.837966146983206</v>
      </c>
      <c r="AK89" s="127">
        <f>locallinterp(MIN(AI89,CAP_CB*12),'BBG rates'!$AA$25:$AA$40,'BBG rates'!$AC$25:$AC$40)</f>
        <v>8.3333333333333339</v>
      </c>
      <c r="AL89" s="144">
        <f t="shared" si="31"/>
        <v>14.369120911653813</v>
      </c>
      <c r="AM89" s="142">
        <f>(SUMPRODUCT(AL89:AL$381,G89:G$381)+SUMPRODUCT(AL89:AL$381,H89:H$381))/12</f>
        <v>6609580.7416627342</v>
      </c>
    </row>
    <row r="90" spans="1:39" x14ac:dyDescent="0.2">
      <c r="A90" s="7">
        <v>69</v>
      </c>
      <c r="B90" s="7">
        <v>34.5</v>
      </c>
      <c r="C90" s="7">
        <v>17.25</v>
      </c>
      <c r="D90" s="12">
        <f t="shared" si="23"/>
        <v>5.75</v>
      </c>
      <c r="E90" s="29">
        <f t="shared" si="39"/>
        <v>4585603.2659306591</v>
      </c>
      <c r="F90" s="2">
        <f t="shared" si="24"/>
        <v>4196.4525307472459</v>
      </c>
      <c r="G90" s="2">
        <f t="shared" si="32"/>
        <v>50811.040008812277</v>
      </c>
      <c r="H90" s="2">
        <f t="shared" si="33"/>
        <v>15061.378872247313</v>
      </c>
      <c r="I90" s="2">
        <f t="shared" si="22"/>
        <v>70068.871411806831</v>
      </c>
      <c r="J90" s="2">
        <f t="shared" si="40"/>
        <v>402896.01061788929</v>
      </c>
      <c r="K90" s="2">
        <f t="shared" si="25"/>
        <v>65841.906567704704</v>
      </c>
      <c r="L90" s="2">
        <f t="shared" si="25"/>
        <v>378590.96276430204</v>
      </c>
      <c r="M90" s="2"/>
      <c r="N90" s="28">
        <f t="shared" si="41"/>
        <v>5749887.4122495232</v>
      </c>
      <c r="O90" s="2">
        <f t="shared" si="34"/>
        <v>5244.7051557873201</v>
      </c>
      <c r="P90" s="2">
        <f t="shared" si="35"/>
        <v>63503.38090388952</v>
      </c>
      <c r="R90">
        <f t="shared" si="36"/>
        <v>69</v>
      </c>
      <c r="S90" s="89">
        <f t="shared" si="26"/>
        <v>65872.418881059595</v>
      </c>
      <c r="T90" s="89">
        <f>IF(AND(S90=0,S89&gt;0),SUM($G90:$H$381),S90)</f>
        <v>65872.418881059595</v>
      </c>
      <c r="U90" s="82">
        <f>SUM(T90:T$381)</f>
        <v>4651475.6848117188</v>
      </c>
      <c r="V90" s="68">
        <f>localspline(R90,'BBG rates'!$G$10:$G$27,'BBG rates'!$K$10:$K$27)</f>
        <v>1.0254014532854399</v>
      </c>
      <c r="W90" s="68">
        <f>locallinterp(R90,'BBG rates'!$G$10:$G$27,'BBG rates'!$J$10:$J$27)</f>
        <v>-0.42799999999999999</v>
      </c>
      <c r="X90" s="56">
        <f t="shared" si="37"/>
        <v>-0.42884189634357917</v>
      </c>
      <c r="Y90" s="66">
        <f t="shared" si="27"/>
        <v>-1041.2696371185632</v>
      </c>
      <c r="Z90" s="72">
        <f t="shared" si="28"/>
        <v>-0.26862949507019807</v>
      </c>
      <c r="AA90" s="79">
        <f t="shared" si="29"/>
        <v>-1186.6762678691009</v>
      </c>
      <c r="AB90" s="81">
        <f t="shared" si="38"/>
        <v>-0.30614188226172828</v>
      </c>
      <c r="AD90" s="95">
        <f>locallinterp(R90,'BBG rates'!$N$10:$N$369,'BBG rates'!$P$10:$P$369)</f>
        <v>5.8356218310359251</v>
      </c>
      <c r="AI90" s="185">
        <f t="shared" si="30"/>
        <v>69</v>
      </c>
      <c r="AJ90" s="127">
        <f>locallinterp(MIN(AI90,CAP_Senior*12),'BBG rates'!$X$24:$X$65,'BBG rates'!$Y$24:$Y$65)</f>
        <v>44.127249683762948</v>
      </c>
      <c r="AK90" s="127">
        <f>locallinterp(MIN(AI90,CAP_CB*12),'BBG rates'!$AA$25:$AA$40,'BBG rates'!$AC$25:$AC$40)</f>
        <v>8.375</v>
      </c>
      <c r="AL90" s="144">
        <f t="shared" si="31"/>
        <v>14.452882446239702</v>
      </c>
      <c r="AM90" s="142">
        <f>(SUMPRODUCT(AL90:AL$381,G90:G$381)+SUMPRODUCT(AL90:AL$381,H90:H$381))/12</f>
        <v>6530299.4580955571</v>
      </c>
    </row>
    <row r="91" spans="1:39" x14ac:dyDescent="0.2">
      <c r="A91" s="7">
        <v>70</v>
      </c>
      <c r="B91" s="7">
        <v>35</v>
      </c>
      <c r="C91" s="7">
        <v>17.5</v>
      </c>
      <c r="D91" s="12">
        <f t="shared" si="23"/>
        <v>5.833333333333333</v>
      </c>
      <c r="E91" s="29">
        <f t="shared" si="39"/>
        <v>4520066.7528872648</v>
      </c>
      <c r="F91" s="2">
        <f t="shared" si="24"/>
        <v>4137.023975671169</v>
      </c>
      <c r="G91" s="2">
        <f t="shared" si="32"/>
        <v>50690.38834724258</v>
      </c>
      <c r="H91" s="2">
        <f t="shared" si="33"/>
        <v>14846.124696150986</v>
      </c>
      <c r="I91" s="2">
        <f t="shared" si="22"/>
        <v>69673.537019064737</v>
      </c>
      <c r="J91" s="2">
        <f t="shared" si="40"/>
        <v>406428.9659445443</v>
      </c>
      <c r="K91" s="2">
        <f t="shared" si="25"/>
        <v>65411.408419499734</v>
      </c>
      <c r="L91" s="2">
        <f t="shared" si="25"/>
        <v>381566.54911374848</v>
      </c>
      <c r="M91" s="2"/>
      <c r="N91" s="28">
        <f t="shared" si="41"/>
        <v>5686326.7400811911</v>
      </c>
      <c r="O91" s="2">
        <f t="shared" si="34"/>
        <v>5187.4138913450943</v>
      </c>
      <c r="P91" s="2">
        <f t="shared" si="35"/>
        <v>63560.672168331759</v>
      </c>
      <c r="R91">
        <f t="shared" si="36"/>
        <v>70</v>
      </c>
      <c r="S91" s="89">
        <f t="shared" si="26"/>
        <v>65536.51304339357</v>
      </c>
      <c r="T91" s="89">
        <f>IF(AND(S91=0,S90&gt;0),SUM($G91:$H$381),S91)</f>
        <v>65536.51304339357</v>
      </c>
      <c r="U91" s="82">
        <f>SUM(T91:T$381)</f>
        <v>4585603.2659306601</v>
      </c>
      <c r="V91" s="68">
        <f>localspline(R91,'BBG rates'!$G$10:$G$27,'BBG rates'!$K$10:$K$27)</f>
        <v>1.0255655354418127</v>
      </c>
      <c r="W91" s="68">
        <f>locallinterp(R91,'BBG rates'!$G$10:$G$27,'BBG rates'!$J$10:$J$27)</f>
        <v>-0.42466666666666664</v>
      </c>
      <c r="X91" s="56">
        <f t="shared" si="37"/>
        <v>-0.42549548271284543</v>
      </c>
      <c r="Y91" s="66">
        <f t="shared" si="27"/>
        <v>-1017.7289262604863</v>
      </c>
      <c r="Z91" s="72">
        <f t="shared" si="28"/>
        <v>-0.26632803596120141</v>
      </c>
      <c r="AA91" s="79">
        <f t="shared" si="29"/>
        <v>-1169.871012614617</v>
      </c>
      <c r="AB91" s="81">
        <f t="shared" si="38"/>
        <v>-0.30614188226172817</v>
      </c>
      <c r="AD91" s="95">
        <f>locallinterp(R91,'BBG rates'!$N$10:$N$369,'BBG rates'!$P$10:$P$369)</f>
        <v>5.921085625656076</v>
      </c>
      <c r="AI91" s="185">
        <f t="shared" si="30"/>
        <v>70</v>
      </c>
      <c r="AJ91" s="127">
        <f>locallinterp(MIN(AI91,CAP_Senior*12),'BBG rates'!$X$24:$X$65,'BBG rates'!$Y$24:$Y$65)</f>
        <v>44.416533220542689</v>
      </c>
      <c r="AK91" s="127">
        <f>locallinterp(MIN(AI91,CAP_CB*12),'BBG rates'!$AA$25:$AA$40,'BBG rates'!$AC$25:$AC$40)</f>
        <v>8.4166666666666661</v>
      </c>
      <c r="AL91" s="144">
        <f t="shared" si="31"/>
        <v>14.536643980825591</v>
      </c>
      <c r="AM91" s="142">
        <f>(SUMPRODUCT(AL91:AL$381,G91:G$381)+SUMPRODUCT(AL91:AL$381,H91:H$381))/12</f>
        <v>6450962.2642174391</v>
      </c>
    </row>
    <row r="92" spans="1:39" x14ac:dyDescent="0.2">
      <c r="A92" s="7">
        <v>71</v>
      </c>
      <c r="B92" s="7">
        <v>35.5</v>
      </c>
      <c r="C92" s="7">
        <v>17.75</v>
      </c>
      <c r="D92" s="12">
        <f t="shared" si="23"/>
        <v>5.916666666666667</v>
      </c>
      <c r="E92" s="29">
        <f t="shared" si="39"/>
        <v>4454864.7604617439</v>
      </c>
      <c r="F92" s="2">
        <f t="shared" si="24"/>
        <v>4077.8984669825359</v>
      </c>
      <c r="G92" s="2">
        <f t="shared" si="32"/>
        <v>50570.023175054659</v>
      </c>
      <c r="H92" s="2">
        <f t="shared" si="33"/>
        <v>14631.969250466813</v>
      </c>
      <c r="I92" s="2">
        <f t="shared" si="22"/>
        <v>69279.890892504016</v>
      </c>
      <c r="J92" s="2">
        <f t="shared" si="40"/>
        <v>409906.02111398213</v>
      </c>
      <c r="K92" s="2">
        <f t="shared" si="25"/>
        <v>64983.216409684355</v>
      </c>
      <c r="L92" s="2">
        <f t="shared" si="25"/>
        <v>384484.03042396583</v>
      </c>
      <c r="M92" s="2"/>
      <c r="N92" s="28">
        <f t="shared" si="41"/>
        <v>5622708.7249615788</v>
      </c>
      <c r="O92" s="2">
        <f t="shared" si="34"/>
        <v>5130.070940064551</v>
      </c>
      <c r="P92" s="2">
        <f t="shared" si="35"/>
        <v>63618.015119612297</v>
      </c>
      <c r="R92">
        <f t="shared" si="36"/>
        <v>71</v>
      </c>
      <c r="S92" s="89">
        <f t="shared" si="26"/>
        <v>65201.992425521472</v>
      </c>
      <c r="T92" s="89">
        <f>IF(AND(S92=0,S91&gt;0),SUM($G92:$H$381),S92)</f>
        <v>65201.992425521472</v>
      </c>
      <c r="U92" s="82">
        <f>SUM(T92:T$381)</f>
        <v>4520066.7528872667</v>
      </c>
      <c r="V92" s="68">
        <f>localspline(R92,'BBG rates'!$G$10:$G$27,'BBG rates'!$K$10:$K$27)</f>
        <v>1.0257214708489366</v>
      </c>
      <c r="W92" s="68">
        <f>locallinterp(R92,'BBG rates'!$G$10:$G$27,'BBG rates'!$J$10:$J$27)</f>
        <v>-0.42133333333333334</v>
      </c>
      <c r="X92" s="56">
        <f t="shared" si="37"/>
        <v>-0.42214917176823796</v>
      </c>
      <c r="Y92" s="66">
        <f t="shared" si="27"/>
        <v>-994.49101771655683</v>
      </c>
      <c r="Z92" s="72">
        <f t="shared" si="28"/>
        <v>-0.26402026485506463</v>
      </c>
      <c r="AA92" s="79">
        <f t="shared" si="29"/>
        <v>-1153.151453064638</v>
      </c>
      <c r="AB92" s="81">
        <f t="shared" si="38"/>
        <v>-0.30614188226172817</v>
      </c>
      <c r="AD92" s="95">
        <f>locallinterp(R92,'BBG rates'!$N$10:$N$369,'BBG rates'!$P$10:$P$369)</f>
        <v>6.0065624148934873</v>
      </c>
      <c r="AI92" s="185">
        <f t="shared" si="30"/>
        <v>71</v>
      </c>
      <c r="AJ92" s="127">
        <f>locallinterp(MIN(AI92,CAP_Senior*12),'BBG rates'!$X$24:$X$65,'BBG rates'!$Y$24:$Y$65)</f>
        <v>44.705816757322431</v>
      </c>
      <c r="AK92" s="127">
        <f>locallinterp(MIN(AI92,CAP_CB*12),'BBG rates'!$AA$25:$AA$40,'BBG rates'!$AC$25:$AC$40)</f>
        <v>8.4583333333333339</v>
      </c>
      <c r="AL92" s="144">
        <f t="shared" si="31"/>
        <v>14.62040551541148</v>
      </c>
      <c r="AM92" s="142">
        <f>(SUMPRODUCT(AL92:AL$381,G92:G$381)+SUMPRODUCT(AL92:AL$381,H92:H$381))/12</f>
        <v>6371572.1843960593</v>
      </c>
    </row>
    <row r="93" spans="1:39" x14ac:dyDescent="0.2">
      <c r="A93" s="7">
        <v>72</v>
      </c>
      <c r="B93" s="7">
        <v>36</v>
      </c>
      <c r="C93" s="7">
        <v>18</v>
      </c>
      <c r="D93" s="12">
        <f t="shared" si="23"/>
        <v>6</v>
      </c>
      <c r="E93" s="29">
        <f t="shared" si="39"/>
        <v>4389995.9086471964</v>
      </c>
      <c r="F93" s="2">
        <f t="shared" si="24"/>
        <v>4019.0747549684602</v>
      </c>
      <c r="G93" s="2">
        <f t="shared" si="32"/>
        <v>50449.943811974728</v>
      </c>
      <c r="H93" s="2">
        <f t="shared" si="33"/>
        <v>14418.908002572689</v>
      </c>
      <c r="I93" s="2">
        <f t="shared" si="22"/>
        <v>68887.926569515883</v>
      </c>
      <c r="J93" s="2">
        <f t="shared" si="40"/>
        <v>413327.55941709527</v>
      </c>
      <c r="K93" s="2">
        <f t="shared" si="25"/>
        <v>64557.319246977517</v>
      </c>
      <c r="L93" s="2">
        <f t="shared" si="25"/>
        <v>387343.91548186506</v>
      </c>
      <c r="M93" s="2"/>
      <c r="N93" s="28">
        <f t="shared" si="41"/>
        <v>5559033.315157217</v>
      </c>
      <c r="O93" s="2">
        <f t="shared" si="34"/>
        <v>5072.6762553150329</v>
      </c>
      <c r="P93" s="2">
        <f t="shared" si="35"/>
        <v>63675.409804361814</v>
      </c>
      <c r="R93">
        <f t="shared" si="36"/>
        <v>72</v>
      </c>
      <c r="S93" s="89">
        <f t="shared" si="26"/>
        <v>64868.851814547415</v>
      </c>
      <c r="T93" s="89">
        <f>IF(AND(S93=0,S92&gt;0),SUM($G93:$H$381),S93)</f>
        <v>64868.851814547415</v>
      </c>
      <c r="U93" s="82">
        <f>SUM(T93:T$381)</f>
        <v>4454864.7604617449</v>
      </c>
      <c r="V93" s="68">
        <f>localspline(R93,'BBG rates'!$G$10:$G$27,'BBG rates'!$K$10:$K$27)</f>
        <v>1.0258691310882568</v>
      </c>
      <c r="W93" s="68">
        <f>locallinterp(R93,'BBG rates'!$G$10:$G$27,'BBG rates'!$J$10:$J$27)</f>
        <v>-0.41799999999999998</v>
      </c>
      <c r="X93" s="56">
        <f t="shared" si="37"/>
        <v>-0.4188029635029622</v>
      </c>
      <c r="Y93" s="66">
        <f t="shared" si="27"/>
        <v>-971.55354513316286</v>
      </c>
      <c r="Z93" s="72">
        <f t="shared" si="28"/>
        <v>-0.26170586916738503</v>
      </c>
      <c r="AA93" s="79">
        <f t="shared" si="29"/>
        <v>-1136.5172358243346</v>
      </c>
      <c r="AB93" s="81">
        <f t="shared" si="38"/>
        <v>-0.30614188226172823</v>
      </c>
      <c r="AD93" s="95">
        <f>locallinterp(R93,'BBG rates'!$N$10:$N$369,'BBG rates'!$P$10:$P$369)</f>
        <v>6.092051509150842</v>
      </c>
      <c r="AI93" s="185">
        <f t="shared" si="30"/>
        <v>72</v>
      </c>
      <c r="AJ93" s="127">
        <f>locallinterp(MIN(AI93,CAP_Senior*12),'BBG rates'!$X$24:$X$65,'BBG rates'!$Y$24:$Y$65)</f>
        <v>44.995100294102173</v>
      </c>
      <c r="AK93" s="127">
        <f>locallinterp(MIN(AI93,CAP_CB*12),'BBG rates'!$AA$25:$AA$40,'BBG rates'!$AC$25:$AC$40)</f>
        <v>8.5</v>
      </c>
      <c r="AL93" s="144">
        <f t="shared" si="31"/>
        <v>14.70416704999737</v>
      </c>
      <c r="AM93" s="142">
        <f>(SUMPRODUCT(AL93:AL$381,G93:G$381)+SUMPRODUCT(AL93:AL$381,H93:H$381))/12</f>
        <v>6292132.220256567</v>
      </c>
    </row>
    <row r="94" spans="1:39" x14ac:dyDescent="0.2">
      <c r="A94" s="7">
        <v>73</v>
      </c>
      <c r="B94" s="7">
        <v>36.5</v>
      </c>
      <c r="C94" s="7">
        <v>18.25</v>
      </c>
      <c r="D94" s="12">
        <f t="shared" si="23"/>
        <v>6.083333333333333</v>
      </c>
      <c r="E94" s="29">
        <f t="shared" si="39"/>
        <v>4325458.8226309456</v>
      </c>
      <c r="F94" s="2">
        <f t="shared" si="24"/>
        <v>3960.5515946190053</v>
      </c>
      <c r="G94" s="2">
        <f t="shared" si="32"/>
        <v>50330.149579344237</v>
      </c>
      <c r="H94" s="2">
        <f t="shared" si="33"/>
        <v>14206.936436906877</v>
      </c>
      <c r="I94" s="2">
        <f t="shared" si="22"/>
        <v>68497.637610870122</v>
      </c>
      <c r="J94" s="2">
        <f t="shared" si="40"/>
        <v>416693.96213279321</v>
      </c>
      <c r="K94" s="2">
        <f t="shared" si="25"/>
        <v>64133.70569267332</v>
      </c>
      <c r="L94" s="2">
        <f t="shared" si="25"/>
        <v>390146.70963042934</v>
      </c>
      <c r="M94" s="2"/>
      <c r="N94" s="28">
        <f t="shared" si="41"/>
        <v>5495300.4588879636</v>
      </c>
      <c r="O94" s="2">
        <f t="shared" si="34"/>
        <v>5015.2297904238167</v>
      </c>
      <c r="P94" s="2">
        <f t="shared" si="35"/>
        <v>63732.856269253032</v>
      </c>
      <c r="R94">
        <f t="shared" si="36"/>
        <v>73</v>
      </c>
      <c r="S94" s="89">
        <f t="shared" si="26"/>
        <v>64537.086016251116</v>
      </c>
      <c r="T94" s="89">
        <f>IF(AND(S94=0,S93&gt;0),SUM($G94:$H$381),S94)</f>
        <v>64537.086016251116</v>
      </c>
      <c r="U94" s="82">
        <f>SUM(T94:T$381)</f>
        <v>4389995.9086471982</v>
      </c>
      <c r="V94" s="68">
        <f>localspline(R94,'BBG rates'!$G$10:$G$27,'BBG rates'!$K$10:$K$27)</f>
        <v>1.0260083953310204</v>
      </c>
      <c r="W94" s="68">
        <f>locallinterp(R94,'BBG rates'!$G$10:$G$27,'BBG rates'!$J$10:$J$27)</f>
        <v>-0.41425000000000001</v>
      </c>
      <c r="X94" s="56">
        <f t="shared" si="37"/>
        <v>-0.41503860193037312</v>
      </c>
      <c r="Y94" s="66">
        <f t="shared" si="27"/>
        <v>-948.91415565069042</v>
      </c>
      <c r="Z94" s="72">
        <f t="shared" si="28"/>
        <v>-0.25938452118779409</v>
      </c>
      <c r="AA94" s="79">
        <f t="shared" si="29"/>
        <v>-1119.9680088287823</v>
      </c>
      <c r="AB94" s="81">
        <f t="shared" si="38"/>
        <v>-0.30614188226172812</v>
      </c>
      <c r="AD94" s="95">
        <f>locallinterp(R94,'BBG rates'!$N$10:$N$369,'BBG rates'!$P$10:$P$369)</f>
        <v>6.1775522087617603</v>
      </c>
      <c r="AI94" s="185">
        <f t="shared" si="30"/>
        <v>73</v>
      </c>
      <c r="AJ94" s="127">
        <f>locallinterp(MIN(AI94,CAP_Senior*12),'BBG rates'!$X$24:$X$65,'BBG rates'!$Y$24:$Y$65)</f>
        <v>45.239686039428086</v>
      </c>
      <c r="AK94" s="127">
        <f>locallinterp(MIN(AI94,CAP_CB*12),'BBG rates'!$AA$25:$AA$40,'BBG rates'!$AC$25:$AC$40)</f>
        <v>8.5416666666666661</v>
      </c>
      <c r="AL94" s="144">
        <f t="shared" si="31"/>
        <v>14.780329960036108</v>
      </c>
      <c r="AM94" s="142">
        <f>(SUMPRODUCT(AL94:AL$381,G94:G$381)+SUMPRODUCT(AL94:AL$381,H94:H$381))/12</f>
        <v>6212645.3508046819</v>
      </c>
    </row>
    <row r="95" spans="1:39" x14ac:dyDescent="0.2">
      <c r="A95" s="7">
        <v>74</v>
      </c>
      <c r="B95" s="7">
        <v>37</v>
      </c>
      <c r="C95" s="7">
        <v>18.5</v>
      </c>
      <c r="D95" s="12">
        <f t="shared" si="23"/>
        <v>6.166666666666667</v>
      </c>
      <c r="E95" s="29">
        <f t="shared" si="39"/>
        <v>4261252.1327759223</v>
      </c>
      <c r="F95" s="2">
        <f t="shared" si="24"/>
        <v>3902.3277456103415</v>
      </c>
      <c r="G95" s="2">
        <f t="shared" si="32"/>
        <v>50210.639800116231</v>
      </c>
      <c r="H95" s="2">
        <f t="shared" si="33"/>
        <v>13996.050054906904</v>
      </c>
      <c r="I95" s="2">
        <f t="shared" si="22"/>
        <v>68109.017600633466</v>
      </c>
      <c r="J95" s="2">
        <f t="shared" si="40"/>
        <v>420005.60853723972</v>
      </c>
      <c r="K95" s="2">
        <f t="shared" si="25"/>
        <v>63712.364560403839</v>
      </c>
      <c r="L95" s="2">
        <f t="shared" si="25"/>
        <v>392892.91478915705</v>
      </c>
      <c r="M95" s="2"/>
      <c r="N95" s="28">
        <f t="shared" si="41"/>
        <v>5431510.1043269625</v>
      </c>
      <c r="O95" s="2">
        <f t="shared" si="34"/>
        <v>4957.7314986760694</v>
      </c>
      <c r="P95" s="2">
        <f t="shared" si="35"/>
        <v>63790.354561000779</v>
      </c>
      <c r="R95">
        <f t="shared" si="36"/>
        <v>74</v>
      </c>
      <c r="S95" s="89">
        <f t="shared" si="26"/>
        <v>64206.689855023134</v>
      </c>
      <c r="T95" s="89">
        <f>IF(AND(S95=0,S94&gt;0),SUM($G95:$H$381),S95)</f>
        <v>64206.689855023134</v>
      </c>
      <c r="U95" s="82">
        <f>SUM(T95:T$381)</f>
        <v>4325458.8226309475</v>
      </c>
      <c r="V95" s="68">
        <f>localspline(R95,'BBG rates'!$G$10:$G$27,'BBG rates'!$K$10:$K$27)</f>
        <v>1.0261391880962436</v>
      </c>
      <c r="W95" s="68">
        <f>locallinterp(R95,'BBG rates'!$G$10:$G$27,'BBG rates'!$J$10:$J$27)</f>
        <v>-0.41049999999999998</v>
      </c>
      <c r="X95" s="56">
        <f t="shared" si="37"/>
        <v>-0.41127437029371272</v>
      </c>
      <c r="Y95" s="66">
        <f t="shared" si="27"/>
        <v>-926.59300402331951</v>
      </c>
      <c r="Z95" s="72">
        <f t="shared" si="28"/>
        <v>-0.25706211766724585</v>
      </c>
      <c r="AA95" s="79">
        <f t="shared" si="29"/>
        <v>-1103.5034213381971</v>
      </c>
      <c r="AB95" s="81">
        <f t="shared" si="38"/>
        <v>-0.30614188226172806</v>
      </c>
      <c r="AD95" s="95">
        <f>locallinterp(R95,'BBG rates'!$N$10:$N$369,'BBG rates'!$P$10:$P$369)</f>
        <v>6.2630638077697807</v>
      </c>
      <c r="AI95" s="185">
        <f t="shared" si="30"/>
        <v>74</v>
      </c>
      <c r="AJ95" s="127">
        <f>locallinterp(MIN(AI95,CAP_Senior*12),'BBG rates'!$X$24:$X$65,'BBG rates'!$Y$24:$Y$65)</f>
        <v>45.484271784754007</v>
      </c>
      <c r="AK95" s="127">
        <f>locallinterp(MIN(AI95,CAP_CB*12),'BBG rates'!$AA$25:$AA$40,'BBG rates'!$AC$25:$AC$40)</f>
        <v>8.5833333333333339</v>
      </c>
      <c r="AL95" s="144">
        <f t="shared" si="31"/>
        <v>14.856492870074849</v>
      </c>
      <c r="AM95" s="142">
        <f>(SUMPRODUCT(AL95:AL$381,G95:G$381)+SUMPRODUCT(AL95:AL$381,H95:H$381))/12</f>
        <v>6133155.3986397283</v>
      </c>
    </row>
    <row r="96" spans="1:39" x14ac:dyDescent="0.2">
      <c r="A96" s="7">
        <v>75</v>
      </c>
      <c r="B96" s="7">
        <v>37.5</v>
      </c>
      <c r="C96" s="7">
        <v>18.75</v>
      </c>
      <c r="D96" s="12">
        <f t="shared" si="23"/>
        <v>6.25</v>
      </c>
      <c r="E96" s="29">
        <f t="shared" si="39"/>
        <v>4197374.4746021228</v>
      </c>
      <c r="F96" s="2">
        <f t="shared" si="24"/>
        <v>3844.4019722879507</v>
      </c>
      <c r="G96" s="2">
        <f t="shared" si="32"/>
        <v>50091.413798851325</v>
      </c>
      <c r="H96" s="2">
        <f t="shared" si="33"/>
        <v>13786.244374948621</v>
      </c>
      <c r="I96" s="2">
        <f t="shared" si="22"/>
        <v>67722.060146087897</v>
      </c>
      <c r="J96" s="2">
        <f t="shared" si="40"/>
        <v>423262.87591304933</v>
      </c>
      <c r="K96" s="2">
        <f t="shared" si="25"/>
        <v>63293.28471590289</v>
      </c>
      <c r="L96" s="2">
        <f t="shared" si="25"/>
        <v>395583.029474393</v>
      </c>
      <c r="M96" s="2"/>
      <c r="N96" s="28">
        <f t="shared" si="41"/>
        <v>5367662.1996006006</v>
      </c>
      <c r="O96" s="2">
        <f t="shared" si="34"/>
        <v>4900.1813333148129</v>
      </c>
      <c r="P96" s="2">
        <f t="shared" si="35"/>
        <v>63847.904726362009</v>
      </c>
      <c r="R96">
        <f t="shared" si="36"/>
        <v>75</v>
      </c>
      <c r="S96" s="89">
        <f t="shared" si="26"/>
        <v>63877.658173799944</v>
      </c>
      <c r="T96" s="89">
        <f>IF(AND(S96=0,S95&gt;0),SUM($G96:$H$381),S96)</f>
        <v>63877.658173799944</v>
      </c>
      <c r="U96" s="82">
        <f>SUM(T96:T$381)</f>
        <v>4261252.1327759232</v>
      </c>
      <c r="V96" s="68">
        <f>localspline(R96,'BBG rates'!$G$10:$G$27,'BBG rates'!$K$10:$K$27)</f>
        <v>1.0262614488964346</v>
      </c>
      <c r="W96" s="68">
        <f>locallinterp(R96,'BBG rates'!$G$10:$G$27,'BBG rates'!$J$10:$J$27)</f>
        <v>-0.40675</v>
      </c>
      <c r="X96" s="56">
        <f t="shared" si="37"/>
        <v>-0.40751026858365513</v>
      </c>
      <c r="Y96" s="66">
        <f t="shared" si="27"/>
        <v>-904.58753240767919</v>
      </c>
      <c r="Z96" s="72">
        <f t="shared" si="28"/>
        <v>-0.25473851465861996</v>
      </c>
      <c r="AA96" s="79">
        <f t="shared" si="29"/>
        <v>-1087.1231239331873</v>
      </c>
      <c r="AB96" s="81">
        <f t="shared" si="38"/>
        <v>-0.30614188226172817</v>
      </c>
      <c r="AD96" s="95">
        <f>locallinterp(R96,'BBG rates'!$N$10:$N$369,'BBG rates'!$P$10:$P$369)</f>
        <v>6.3485855951778172</v>
      </c>
      <c r="AI96" s="185">
        <f t="shared" si="30"/>
        <v>75</v>
      </c>
      <c r="AJ96" s="127">
        <f>locallinterp(MIN(AI96,CAP_Senior*12),'BBG rates'!$X$24:$X$65,'BBG rates'!$Y$24:$Y$65)</f>
        <v>45.728857530079921</v>
      </c>
      <c r="AK96" s="127">
        <f>locallinterp(MIN(AI96,CAP_CB*12),'BBG rates'!$AA$25:$AA$40,'BBG rates'!$AC$25:$AC$40)</f>
        <v>8.625</v>
      </c>
      <c r="AL96" s="144">
        <f t="shared" si="31"/>
        <v>14.932655780113587</v>
      </c>
      <c r="AM96" s="142">
        <f>(SUMPRODUCT(AL96:AL$381,G96:G$381)+SUMPRODUCT(AL96:AL$381,H96:H$381))/12</f>
        <v>6053664.87946954</v>
      </c>
    </row>
    <row r="97" spans="1:39" x14ac:dyDescent="0.2">
      <c r="A97" s="7">
        <v>76</v>
      </c>
      <c r="B97" s="7">
        <v>38</v>
      </c>
      <c r="C97" s="7">
        <v>19</v>
      </c>
      <c r="D97" s="12">
        <f t="shared" si="23"/>
        <v>6.333333333333333</v>
      </c>
      <c r="E97" s="29">
        <f t="shared" si="39"/>
        <v>4133824.4887681231</v>
      </c>
      <c r="F97" s="2">
        <f t="shared" si="24"/>
        <v>3786.7730436498987</v>
      </c>
      <c r="G97" s="2">
        <f t="shared" si="32"/>
        <v>49972.470901714063</v>
      </c>
      <c r="H97" s="2">
        <f t="shared" si="33"/>
        <v>13577.514932285518</v>
      </c>
      <c r="I97" s="2">
        <f t="shared" si="22"/>
        <v>67336.758877649481</v>
      </c>
      <c r="J97" s="2">
        <f t="shared" si="40"/>
        <v>426466.13955844671</v>
      </c>
      <c r="K97" s="2">
        <f t="shared" si="25"/>
        <v>62876.455076770828</v>
      </c>
      <c r="L97" s="2">
        <f t="shared" si="25"/>
        <v>398217.54881954857</v>
      </c>
      <c r="M97" s="2"/>
      <c r="N97" s="28">
        <f t="shared" si="41"/>
        <v>5303756.6927884649</v>
      </c>
      <c r="O97" s="2">
        <f t="shared" si="34"/>
        <v>4842.579247540888</v>
      </c>
      <c r="P97" s="2">
        <f t="shared" si="35"/>
        <v>63905.506812135958</v>
      </c>
      <c r="R97">
        <f t="shared" si="36"/>
        <v>76</v>
      </c>
      <c r="S97" s="89">
        <f t="shared" si="26"/>
        <v>63549.985833999584</v>
      </c>
      <c r="T97" s="89">
        <f>IF(AND(S97=0,S96&gt;0),SUM($G97:$H$381),S97)</f>
        <v>63549.985833999584</v>
      </c>
      <c r="U97" s="82">
        <f>SUM(T97:T$381)</f>
        <v>4197374.4746021228</v>
      </c>
      <c r="V97" s="68">
        <f>localspline(R97,'BBG rates'!$G$10:$G$27,'BBG rates'!$K$10:$K$27)</f>
        <v>1.0263751172932309</v>
      </c>
      <c r="W97" s="68">
        <f>locallinterp(R97,'BBG rates'!$G$10:$G$27,'BBG rates'!$J$10:$J$27)</f>
        <v>-0.40299999999999997</v>
      </c>
      <c r="X97" s="56">
        <f t="shared" si="37"/>
        <v>-0.40374629679087448</v>
      </c>
      <c r="Y97" s="66">
        <f t="shared" si="27"/>
        <v>-882.89519770859579</v>
      </c>
      <c r="Z97" s="72">
        <f t="shared" si="28"/>
        <v>-0.2524135608250071</v>
      </c>
      <c r="AA97" s="79">
        <f t="shared" si="29"/>
        <v>-1070.826768510022</v>
      </c>
      <c r="AB97" s="81">
        <f t="shared" si="38"/>
        <v>-0.30614188226172823</v>
      </c>
      <c r="AD97" s="95">
        <f>locallinterp(R97,'BBG rates'!$N$10:$N$369,'BBG rates'!$P$10:$P$369)</f>
        <v>6.4341168549522534</v>
      </c>
      <c r="AI97" s="185">
        <f t="shared" si="30"/>
        <v>76</v>
      </c>
      <c r="AJ97" s="127">
        <f>locallinterp(MIN(AI97,CAP_Senior*12),'BBG rates'!$X$24:$X$65,'BBG rates'!$Y$24:$Y$65)</f>
        <v>45.973443275405842</v>
      </c>
      <c r="AK97" s="127">
        <f>locallinterp(MIN(AI97,CAP_CB*12),'BBG rates'!$AA$25:$AA$40,'BBG rates'!$AC$25:$AC$40)</f>
        <v>8.6666666666666661</v>
      </c>
      <c r="AL97" s="144">
        <f t="shared" si="31"/>
        <v>15.008818690152326</v>
      </c>
      <c r="AM97" s="142">
        <f>(SUMPRODUCT(AL97:AL$381,G97:G$381)+SUMPRODUCT(AL97:AL$381,H97:H$381))/12</f>
        <v>5974176.2893404476</v>
      </c>
    </row>
    <row r="98" spans="1:39" x14ac:dyDescent="0.2">
      <c r="A98" s="7">
        <v>77</v>
      </c>
      <c r="B98" s="7">
        <v>38.5</v>
      </c>
      <c r="C98" s="7">
        <v>19.25</v>
      </c>
      <c r="D98" s="12">
        <f t="shared" si="23"/>
        <v>6.416666666666667</v>
      </c>
      <c r="E98" s="29">
        <f t="shared" si="39"/>
        <v>4070600.8210526658</v>
      </c>
      <c r="F98" s="2">
        <f t="shared" si="24"/>
        <v>3729.4397333301581</v>
      </c>
      <c r="G98" s="2">
        <f t="shared" si="32"/>
        <v>49853.810436468928</v>
      </c>
      <c r="H98" s="2">
        <f t="shared" si="33"/>
        <v>13369.857278988222</v>
      </c>
      <c r="I98" s="2">
        <f t="shared" si="22"/>
        <v>66953.107448787312</v>
      </c>
      <c r="J98" s="2">
        <f t="shared" si="40"/>
        <v>429615.77279638528</v>
      </c>
      <c r="K98" s="2">
        <f t="shared" si="25"/>
        <v>62461.864612240446</v>
      </c>
      <c r="L98" s="2">
        <f t="shared" si="25"/>
        <v>400796.96459520957</v>
      </c>
      <c r="M98" s="2"/>
      <c r="N98" s="28">
        <f t="shared" si="41"/>
        <v>5239793.5319233006</v>
      </c>
      <c r="O98" s="2">
        <f t="shared" si="34"/>
        <v>4784.9251945129126</v>
      </c>
      <c r="P98" s="2">
        <f t="shared" si="35"/>
        <v>63963.160865163918</v>
      </c>
      <c r="R98">
        <f t="shared" si="36"/>
        <v>77</v>
      </c>
      <c r="S98" s="89">
        <f t="shared" si="26"/>
        <v>63223.667715457152</v>
      </c>
      <c r="T98" s="89">
        <f>IF(AND(S98=0,S97&gt;0),SUM($G98:$H$381),S98)</f>
        <v>63223.667715457152</v>
      </c>
      <c r="U98" s="82">
        <f>SUM(T98:T$381)</f>
        <v>4133824.4887681236</v>
      </c>
      <c r="V98" s="68">
        <f>localspline(R98,'BBG rates'!$G$10:$G$27,'BBG rates'!$K$10:$K$27)</f>
        <v>1.0264801328302235</v>
      </c>
      <c r="W98" s="68">
        <f>locallinterp(R98,'BBG rates'!$G$10:$G$27,'BBG rates'!$J$10:$J$27)</f>
        <v>-0.39924999999999999</v>
      </c>
      <c r="X98" s="56">
        <f t="shared" si="37"/>
        <v>-0.39998245490577844</v>
      </c>
      <c r="Y98" s="66">
        <f t="shared" si="27"/>
        <v>-861.51347150727088</v>
      </c>
      <c r="Z98" s="72">
        <f t="shared" si="28"/>
        <v>-0.25008709697706627</v>
      </c>
      <c r="AA98" s="79">
        <f t="shared" si="29"/>
        <v>-1054.6140082759164</v>
      </c>
      <c r="AB98" s="81">
        <f t="shared" si="38"/>
        <v>-0.30614188226172823</v>
      </c>
      <c r="AD98" s="95">
        <f>locallinterp(R98,'BBG rates'!$N$10:$N$369,'BBG rates'!$P$10:$P$369)</f>
        <v>6.5196568660214389</v>
      </c>
      <c r="AI98" s="185">
        <f t="shared" si="30"/>
        <v>77</v>
      </c>
      <c r="AJ98" s="127">
        <f>locallinterp(MIN(AI98,CAP_Senior*12),'BBG rates'!$X$24:$X$65,'BBG rates'!$Y$24:$Y$65)</f>
        <v>46.218029020731755</v>
      </c>
      <c r="AK98" s="127">
        <f>locallinterp(MIN(AI98,CAP_CB*12),'BBG rates'!$AA$25:$AA$40,'BBG rates'!$AC$25:$AC$40)</f>
        <v>8.7083333333333339</v>
      </c>
      <c r="AL98" s="144">
        <f t="shared" si="31"/>
        <v>15.084981600191067</v>
      </c>
      <c r="AM98" s="142">
        <f>(SUMPRODUCT(AL98:AL$381,G98:G$381)+SUMPRODUCT(AL98:AL$381,H98:H$381))/12</f>
        <v>5894692.1047450937</v>
      </c>
    </row>
    <row r="99" spans="1:39" x14ac:dyDescent="0.2">
      <c r="A99" s="7">
        <v>78</v>
      </c>
      <c r="B99" s="7">
        <v>39</v>
      </c>
      <c r="C99" s="7">
        <v>19.5</v>
      </c>
      <c r="D99" s="12">
        <f t="shared" si="23"/>
        <v>6.5</v>
      </c>
      <c r="E99" s="29">
        <f t="shared" si="39"/>
        <v>4007702.1223363047</v>
      </c>
      <c r="F99" s="2">
        <f t="shared" si="24"/>
        <v>3672.4008195819947</v>
      </c>
      <c r="G99" s="2">
        <f t="shared" si="32"/>
        <v>49735.431732476711</v>
      </c>
      <c r="H99" s="2">
        <f t="shared" si="33"/>
        <v>13163.26698388423</v>
      </c>
      <c r="I99" s="2">
        <f t="shared" si="22"/>
        <v>66571.099535942936</v>
      </c>
      <c r="J99" s="2">
        <f t="shared" si="40"/>
        <v>432712.14698362909</v>
      </c>
      <c r="K99" s="2">
        <f t="shared" si="25"/>
        <v>62049.502342943983</v>
      </c>
      <c r="L99" s="2">
        <f t="shared" si="25"/>
        <v>403321.76522913593</v>
      </c>
      <c r="M99" s="2"/>
      <c r="N99" s="28">
        <f t="shared" si="41"/>
        <v>5175772.6649909709</v>
      </c>
      <c r="O99" s="2">
        <f t="shared" si="34"/>
        <v>4727.2191273472463</v>
      </c>
      <c r="P99" s="2">
        <f t="shared" si="35"/>
        <v>64020.866932329613</v>
      </c>
      <c r="R99">
        <f t="shared" si="36"/>
        <v>78</v>
      </c>
      <c r="S99" s="89">
        <f t="shared" si="26"/>
        <v>62898.698716360945</v>
      </c>
      <c r="T99" s="89">
        <f>IF(AND(S99=0,S98&gt;0),SUM($G99:$H$381),S99)</f>
        <v>62898.698716360945</v>
      </c>
      <c r="U99" s="82">
        <f>SUM(T99:T$381)</f>
        <v>4070600.8210526663</v>
      </c>
      <c r="V99" s="68">
        <f>localspline(R99,'BBG rates'!$G$10:$G$27,'BBG rates'!$K$10:$K$27)</f>
        <v>1.0265764350469908</v>
      </c>
      <c r="W99" s="68">
        <f>locallinterp(R99,'BBG rates'!$G$10:$G$27,'BBG rates'!$J$10:$J$27)</f>
        <v>-0.39549999999999996</v>
      </c>
      <c r="X99" s="56">
        <f t="shared" si="37"/>
        <v>-0.39621874291917436</v>
      </c>
      <c r="Y99" s="66">
        <f t="shared" si="27"/>
        <v>-840.43983998979104</v>
      </c>
      <c r="Z99" s="72">
        <f t="shared" si="28"/>
        <v>-0.24775895557524644</v>
      </c>
      <c r="AA99" s="79">
        <f t="shared" si="29"/>
        <v>-1038.4844977443329</v>
      </c>
      <c r="AB99" s="81">
        <f t="shared" si="38"/>
        <v>-0.30614188226172823</v>
      </c>
      <c r="AD99" s="95">
        <f>locallinterp(R99,'BBG rates'!$N$10:$N$369,'BBG rates'!$P$10:$P$369)</f>
        <v>6.6052049022753545</v>
      </c>
      <c r="AI99" s="185">
        <f t="shared" si="30"/>
        <v>78</v>
      </c>
      <c r="AJ99" s="127">
        <f>locallinterp(MIN(AI99,CAP_Senior*12),'BBG rates'!$X$24:$X$65,'BBG rates'!$Y$24:$Y$65)</f>
        <v>46.462614766057669</v>
      </c>
      <c r="AK99" s="127">
        <f>locallinterp(MIN(AI99,CAP_CB*12),'BBG rates'!$AA$25:$AA$40,'BBG rates'!$AC$25:$AC$40)</f>
        <v>8.75</v>
      </c>
      <c r="AL99" s="144">
        <f t="shared" si="31"/>
        <v>15.161144510229803</v>
      </c>
      <c r="AM99" s="142">
        <f>(SUMPRODUCT(AL99:AL$381,G99:G$381)+SUMPRODUCT(AL99:AL$381,H99:H$381))/12</f>
        <v>5815214.7827297384</v>
      </c>
    </row>
    <row r="100" spans="1:39" x14ac:dyDescent="0.2">
      <c r="A100" s="7">
        <v>79</v>
      </c>
      <c r="B100" s="7">
        <v>39.5</v>
      </c>
      <c r="C100" s="7">
        <v>19.75</v>
      </c>
      <c r="D100" s="12">
        <f t="shared" si="23"/>
        <v>6.583333333333333</v>
      </c>
      <c r="E100" s="29">
        <f t="shared" si="39"/>
        <v>3945127.0485831159</v>
      </c>
      <c r="F100" s="2">
        <f t="shared" si="24"/>
        <v>3615.6550852614109</v>
      </c>
      <c r="G100" s="2">
        <f t="shared" si="32"/>
        <v>49617.334120690597</v>
      </c>
      <c r="H100" s="2">
        <f t="shared" si="33"/>
        <v>12957.73963249782</v>
      </c>
      <c r="I100" s="2">
        <f t="shared" si="22"/>
        <v>66190.728838449824</v>
      </c>
      <c r="J100" s="2">
        <f t="shared" si="40"/>
        <v>435755.63151979464</v>
      </c>
      <c r="K100" s="2">
        <f t="shared" si="25"/>
        <v>61639.357340680937</v>
      </c>
      <c r="L100" s="2">
        <f t="shared" si="25"/>
        <v>405792.43582614948</v>
      </c>
      <c r="M100" s="2"/>
      <c r="N100" s="28">
        <f t="shared" si="41"/>
        <v>5111694.0399304116</v>
      </c>
      <c r="O100" s="2">
        <f t="shared" si="34"/>
        <v>4669.4609991179495</v>
      </c>
      <c r="P100" s="2">
        <f t="shared" si="35"/>
        <v>64078.625060558879</v>
      </c>
      <c r="R100">
        <f t="shared" si="36"/>
        <v>79</v>
      </c>
      <c r="S100" s="89">
        <f t="shared" si="26"/>
        <v>62575.073753188415</v>
      </c>
      <c r="T100" s="89">
        <f>IF(AND(S100=0,S99&gt;0),SUM($G100:$H$381),S100)</f>
        <v>62575.073753188415</v>
      </c>
      <c r="U100" s="82">
        <f>SUM(T100:T$381)</f>
        <v>4007702.1223363052</v>
      </c>
      <c r="V100" s="68">
        <f>localspline(R100,'BBG rates'!$G$10:$G$27,'BBG rates'!$K$10:$K$27)</f>
        <v>1.026663963488001</v>
      </c>
      <c r="W100" s="68">
        <f>locallinterp(R100,'BBG rates'!$G$10:$G$27,'BBG rates'!$J$10:$J$27)</f>
        <v>-0.39174999999999999</v>
      </c>
      <c r="X100" s="56">
        <f t="shared" si="37"/>
        <v>-0.39245516082173637</v>
      </c>
      <c r="Y100" s="66">
        <f t="shared" si="27"/>
        <v>-819.67180387591736</v>
      </c>
      <c r="Z100" s="72">
        <f t="shared" si="28"/>
        <v>-0.24542896019370419</v>
      </c>
      <c r="AA100" s="79">
        <f t="shared" si="29"/>
        <v>-1022.4378927302995</v>
      </c>
      <c r="AB100" s="81">
        <f t="shared" si="38"/>
        <v>-0.30614188226172823</v>
      </c>
      <c r="AD100" s="95">
        <f>locallinterp(R100,'BBG rates'!$N$10:$N$369,'BBG rates'!$P$10:$P$369)</f>
        <v>6.6907602325660216</v>
      </c>
      <c r="AI100" s="185">
        <f t="shared" si="30"/>
        <v>79</v>
      </c>
      <c r="AJ100" s="127">
        <f>locallinterp(MIN(AI100,CAP_Senior*12),'BBG rates'!$X$24:$X$65,'BBG rates'!$Y$24:$Y$65)</f>
        <v>46.70720051138359</v>
      </c>
      <c r="AK100" s="127">
        <f>locallinterp(MIN(AI100,CAP_CB*12),'BBG rates'!$AA$25:$AA$40,'BBG rates'!$AC$25:$AC$40)</f>
        <v>8.7916666666666661</v>
      </c>
      <c r="AL100" s="144">
        <f t="shared" si="31"/>
        <v>15.237307420268543</v>
      </c>
      <c r="AM100" s="142">
        <f>(SUMPRODUCT(AL100:AL$381,G100:G$381)+SUMPRODUCT(AL100:AL$381,H100:H$381))/12</f>
        <v>5735746.7610010589</v>
      </c>
    </row>
    <row r="101" spans="1:39" x14ac:dyDescent="0.2">
      <c r="A101" s="7">
        <v>80</v>
      </c>
      <c r="B101" s="7">
        <v>40</v>
      </c>
      <c r="C101" s="7">
        <v>20</v>
      </c>
      <c r="D101" s="12">
        <f t="shared" si="23"/>
        <v>6.666666666666667</v>
      </c>
      <c r="E101" s="29">
        <f t="shared" si="39"/>
        <v>3882874.2608224731</v>
      </c>
      <c r="F101" s="2">
        <f t="shared" si="24"/>
        <v>3559.2013178106422</v>
      </c>
      <c r="G101" s="2">
        <f t="shared" si="32"/>
        <v>49499.516933652456</v>
      </c>
      <c r="H101" s="2">
        <f t="shared" si="33"/>
        <v>12753.270826990209</v>
      </c>
      <c r="I101" s="2">
        <f t="shared" si="22"/>
        <v>65811.989078453305</v>
      </c>
      <c r="J101" s="2">
        <f t="shared" si="40"/>
        <v>438746.59385635541</v>
      </c>
      <c r="K101" s="2">
        <f t="shared" si="25"/>
        <v>61231.418728187171</v>
      </c>
      <c r="L101" s="2">
        <f t="shared" si="25"/>
        <v>408209.45818791451</v>
      </c>
      <c r="M101" s="2"/>
      <c r="N101" s="28">
        <f t="shared" si="41"/>
        <v>5047557.6046335911</v>
      </c>
      <c r="O101" s="2">
        <f t="shared" si="34"/>
        <v>4611.6507628567515</v>
      </c>
      <c r="P101" s="2">
        <f t="shared" si="35"/>
        <v>64136.435296820076</v>
      </c>
      <c r="R101">
        <f t="shared" si="36"/>
        <v>80</v>
      </c>
      <c r="S101" s="89">
        <f t="shared" si="26"/>
        <v>62252.787760642663</v>
      </c>
      <c r="T101" s="89">
        <f>IF(AND(S101=0,S100&gt;0),SUM($G101:$H$381),S101)</f>
        <v>62252.787760642663</v>
      </c>
      <c r="U101" s="82">
        <f>SUM(T101:T$381)</f>
        <v>3945127.0485831168</v>
      </c>
      <c r="V101" s="68">
        <f>localspline(R101,'BBG rates'!$G$10:$G$27,'BBG rates'!$K$10:$K$27)</f>
        <v>1.0267426577012306</v>
      </c>
      <c r="W101" s="68">
        <f>locallinterp(R101,'BBG rates'!$G$10:$G$27,'BBG rates'!$J$10:$J$27)</f>
        <v>-0.38800000000000001</v>
      </c>
      <c r="X101" s="56">
        <f t="shared" si="37"/>
        <v>-0.38869170860400537</v>
      </c>
      <c r="Y101" s="66">
        <f t="shared" si="27"/>
        <v>-799.20687834821774</v>
      </c>
      <c r="Z101" s="72">
        <f t="shared" si="28"/>
        <v>-0.24309692494245561</v>
      </c>
      <c r="AA101" s="79">
        <f t="shared" si="29"/>
        <v>-1006.4738503457432</v>
      </c>
      <c r="AB101" s="81">
        <f t="shared" si="38"/>
        <v>-0.30614188226172823</v>
      </c>
      <c r="AD101" s="95">
        <f>locallinterp(R101,'BBG rates'!$N$10:$N$369,'BBG rates'!$P$10:$P$369)</f>
        <v>6.7763221207077908</v>
      </c>
      <c r="AI101" s="185">
        <f t="shared" si="30"/>
        <v>80</v>
      </c>
      <c r="AJ101" s="127">
        <f>locallinterp(MIN(AI101,CAP_Senior*12),'BBG rates'!$X$24:$X$65,'BBG rates'!$Y$24:$Y$65)</f>
        <v>46.951786256709504</v>
      </c>
      <c r="AK101" s="127">
        <f>locallinterp(MIN(AI101,CAP_CB*12),'BBG rates'!$AA$25:$AA$40,'BBG rates'!$AC$25:$AC$40)</f>
        <v>8.8333333333333339</v>
      </c>
      <c r="AL101" s="144">
        <f t="shared" si="31"/>
        <v>15.313470330307283</v>
      </c>
      <c r="AM101" s="142">
        <f>(SUMPRODUCT(AL101:AL$381,G101:G$381)+SUMPRODUCT(AL101:AL$381,H101:H$381))/12</f>
        <v>5656290.4580324488</v>
      </c>
    </row>
    <row r="102" spans="1:39" x14ac:dyDescent="0.2">
      <c r="A102" s="7">
        <v>81</v>
      </c>
      <c r="B102" s="7">
        <v>40.5</v>
      </c>
      <c r="C102" s="7">
        <v>20.25</v>
      </c>
      <c r="D102" s="12">
        <f t="shared" si="23"/>
        <v>6.75</v>
      </c>
      <c r="E102" s="29">
        <f t="shared" si="39"/>
        <v>3820942.4251308842</v>
      </c>
      <c r="F102" s="2">
        <f t="shared" si="24"/>
        <v>3503.0383092417187</v>
      </c>
      <c r="G102" s="2">
        <f t="shared" si="32"/>
        <v>49381.979505489093</v>
      </c>
      <c r="H102" s="2">
        <f t="shared" si="33"/>
        <v>12549.856186099883</v>
      </c>
      <c r="I102" s="2">
        <f t="shared" si="22"/>
        <v>65434.874000830692</v>
      </c>
      <c r="J102" s="2">
        <f t="shared" si="40"/>
        <v>441685.3995056072</v>
      </c>
      <c r="K102" s="2">
        <f t="shared" si="25"/>
        <v>60825.675678904845</v>
      </c>
      <c r="L102" s="2">
        <f t="shared" si="25"/>
        <v>410573.31083260773</v>
      </c>
      <c r="M102" s="2"/>
      <c r="N102" s="28">
        <f t="shared" si="41"/>
        <v>4983363.3069454674</v>
      </c>
      <c r="O102" s="2">
        <f t="shared" si="34"/>
        <v>4553.7883715530015</v>
      </c>
      <c r="P102" s="2">
        <f t="shared" si="35"/>
        <v>64194.297688123828</v>
      </c>
      <c r="R102">
        <f t="shared" si="36"/>
        <v>81</v>
      </c>
      <c r="S102" s="89">
        <f t="shared" si="26"/>
        <v>61931.835691588974</v>
      </c>
      <c r="T102" s="89">
        <f>IF(AND(S102=0,S101&gt;0),SUM($G102:$H$381),S102)</f>
        <v>61931.835691588974</v>
      </c>
      <c r="U102" s="82">
        <f>SUM(T102:T$381)</f>
        <v>3882874.260822474</v>
      </c>
      <c r="V102" s="68">
        <f>localspline(R102,'BBG rates'!$G$10:$G$27,'BBG rates'!$K$10:$K$27)</f>
        <v>1.0268124572236275</v>
      </c>
      <c r="W102" s="68">
        <f>locallinterp(R102,'BBG rates'!$G$10:$G$27,'BBG rates'!$J$10:$J$27)</f>
        <v>-0.38424999999999998</v>
      </c>
      <c r="X102" s="56">
        <f t="shared" si="37"/>
        <v>-0.38492838625652226</v>
      </c>
      <c r="Y102" s="66">
        <f t="shared" si="27"/>
        <v>-779.04259298151214</v>
      </c>
      <c r="Z102" s="72">
        <f t="shared" si="28"/>
        <v>-0.24076265384390622</v>
      </c>
      <c r="AA102" s="79">
        <f t="shared" si="29"/>
        <v>-990.59202899484069</v>
      </c>
      <c r="AB102" s="81">
        <f t="shared" si="38"/>
        <v>-0.30614188226172817</v>
      </c>
      <c r="AD102" s="95">
        <f>locallinterp(R102,'BBG rates'!$N$10:$N$369,'BBG rates'!$P$10:$P$369)</f>
        <v>6.8618898254764265</v>
      </c>
      <c r="AI102" s="185">
        <f t="shared" si="30"/>
        <v>81</v>
      </c>
      <c r="AJ102" s="127">
        <f>locallinterp(MIN(AI102,CAP_Senior*12),'BBG rates'!$X$24:$X$65,'BBG rates'!$Y$24:$Y$65)</f>
        <v>47.196372002035424</v>
      </c>
      <c r="AK102" s="127">
        <f>locallinterp(MIN(AI102,CAP_CB*12),'BBG rates'!$AA$25:$AA$40,'BBG rates'!$AC$25:$AC$40)</f>
        <v>8.875</v>
      </c>
      <c r="AL102" s="144">
        <f t="shared" si="31"/>
        <v>15.389633240346022</v>
      </c>
      <c r="AM102" s="142">
        <f>(SUMPRODUCT(AL102:AL$381,G102:G$381)+SUMPRODUCT(AL102:AL$381,H102:H$381))/12</f>
        <v>5576848.2731698221</v>
      </c>
    </row>
    <row r="103" spans="1:39" x14ac:dyDescent="0.2">
      <c r="A103" s="7">
        <v>82</v>
      </c>
      <c r="B103" s="7">
        <v>41</v>
      </c>
      <c r="C103" s="7">
        <v>20.5</v>
      </c>
      <c r="D103" s="12">
        <f t="shared" si="23"/>
        <v>6.833333333333333</v>
      </c>
      <c r="E103" s="29">
        <f t="shared" si="39"/>
        <v>3759330.2126138923</v>
      </c>
      <c r="F103" s="2">
        <f t="shared" si="24"/>
        <v>3447.1648561200755</v>
      </c>
      <c r="G103" s="2">
        <f t="shared" si="32"/>
        <v>49264.72117190835</v>
      </c>
      <c r="H103" s="2">
        <f t="shared" si="33"/>
        <v>12347.491345083159</v>
      </c>
      <c r="I103" s="2">
        <f t="shared" si="22"/>
        <v>65059.377373111587</v>
      </c>
      <c r="J103" s="2">
        <f t="shared" si="40"/>
        <v>444572.41204959585</v>
      </c>
      <c r="K103" s="2">
        <f t="shared" si="25"/>
        <v>60422.117416753397</v>
      </c>
      <c r="L103" s="2">
        <f t="shared" si="25"/>
        <v>412884.46901448152</v>
      </c>
      <c r="M103" s="2"/>
      <c r="N103" s="28">
        <f t="shared" si="41"/>
        <v>4919111.0946639441</v>
      </c>
      <c r="O103" s="2">
        <f t="shared" si="34"/>
        <v>4495.8737781536438</v>
      </c>
      <c r="P103" s="2">
        <f t="shared" si="35"/>
        <v>64252.212281523185</v>
      </c>
      <c r="R103">
        <f t="shared" si="36"/>
        <v>82</v>
      </c>
      <c r="S103" s="89">
        <f t="shared" si="26"/>
        <v>61612.212516991509</v>
      </c>
      <c r="T103" s="89">
        <f>IF(AND(S103=0,S102&gt;0),SUM($G103:$H$381),S103)</f>
        <v>61612.212516991509</v>
      </c>
      <c r="U103" s="82">
        <f>SUM(T103:T$381)</f>
        <v>3820942.4251308846</v>
      </c>
      <c r="V103" s="68">
        <f>localspline(R103,'BBG rates'!$G$10:$G$27,'BBG rates'!$K$10:$K$27)</f>
        <v>1.0268733016049227</v>
      </c>
      <c r="W103" s="68">
        <f>locallinterp(R103,'BBG rates'!$G$10:$G$27,'BBG rates'!$J$10:$J$27)</f>
        <v>-0.3805</v>
      </c>
      <c r="X103" s="56">
        <f t="shared" si="37"/>
        <v>-0.38116519376996116</v>
      </c>
      <c r="Y103" s="66">
        <f t="shared" si="27"/>
        <v>-759.17649167262266</v>
      </c>
      <c r="Z103" s="72">
        <f t="shared" si="28"/>
        <v>-0.238425940159499</v>
      </c>
      <c r="AA103" s="79">
        <f t="shared" si="29"/>
        <v>-974.79208836938471</v>
      </c>
      <c r="AB103" s="81">
        <f t="shared" si="38"/>
        <v>-0.30614188226172823</v>
      </c>
      <c r="AD103" s="95">
        <f>locallinterp(R103,'BBG rates'!$N$10:$N$369,'BBG rates'!$P$10:$P$369)</f>
        <v>6.9474626006101703</v>
      </c>
      <c r="AI103" s="185">
        <f t="shared" si="30"/>
        <v>82</v>
      </c>
      <c r="AJ103" s="127">
        <f>locallinterp(MIN(AI103,CAP_Senior*12),'BBG rates'!$X$24:$X$65,'BBG rates'!$Y$24:$Y$65)</f>
        <v>47.440957747361338</v>
      </c>
      <c r="AK103" s="127">
        <f>locallinterp(MIN(AI103,CAP_CB*12),'BBG rates'!$AA$25:$AA$40,'BBG rates'!$AC$25:$AC$40)</f>
        <v>8.9166666666666661</v>
      </c>
      <c r="AL103" s="144">
        <f t="shared" si="31"/>
        <v>15.465796150384762</v>
      </c>
      <c r="AM103" s="142">
        <f>(SUMPRODUCT(AL103:AL$381,G103:G$381)+SUMPRODUCT(AL103:AL$381,H103:H$381))/12</f>
        <v>5497422.5867369119</v>
      </c>
    </row>
    <row r="104" spans="1:39" x14ac:dyDescent="0.2">
      <c r="A104" s="7">
        <v>83</v>
      </c>
      <c r="B104" s="7">
        <v>41.5</v>
      </c>
      <c r="C104" s="7">
        <v>20.75</v>
      </c>
      <c r="D104" s="12">
        <f t="shared" si="23"/>
        <v>6.916666666666667</v>
      </c>
      <c r="E104" s="29">
        <f t="shared" si="39"/>
        <v>3698036.2993880417</v>
      </c>
      <c r="F104" s="2">
        <f t="shared" si="24"/>
        <v>3391.5797595482263</v>
      </c>
      <c r="G104" s="2">
        <f t="shared" si="32"/>
        <v>49147.741270195496</v>
      </c>
      <c r="H104" s="2">
        <f t="shared" si="33"/>
        <v>12146.171955654943</v>
      </c>
      <c r="I104" s="2">
        <f t="shared" si="22"/>
        <v>64685.492985398669</v>
      </c>
      <c r="J104" s="2">
        <f t="shared" si="40"/>
        <v>447407.9931490075</v>
      </c>
      <c r="K104" s="2">
        <f t="shared" si="25"/>
        <v>60020.733215901615</v>
      </c>
      <c r="L104" s="2">
        <f t="shared" si="25"/>
        <v>415143.40474331955</v>
      </c>
      <c r="M104" s="2"/>
      <c r="N104" s="28">
        <f t="shared" si="41"/>
        <v>4854800.9155398309</v>
      </c>
      <c r="O104" s="2">
        <f t="shared" si="34"/>
        <v>4437.9069355631682</v>
      </c>
      <c r="P104" s="2">
        <f t="shared" si="35"/>
        <v>64310.179124113638</v>
      </c>
      <c r="R104">
        <f t="shared" si="36"/>
        <v>83</v>
      </c>
      <c r="S104" s="89">
        <f t="shared" si="26"/>
        <v>61293.91322585044</v>
      </c>
      <c r="T104" s="89">
        <f>IF(AND(S104=0,S103&gt;0),SUM($G104:$H$381),S104)</f>
        <v>61293.91322585044</v>
      </c>
      <c r="U104" s="82">
        <f>SUM(T104:T$381)</f>
        <v>3759330.2126138932</v>
      </c>
      <c r="V104" s="68">
        <f>localspline(R104,'BBG rates'!$G$10:$G$27,'BBG rates'!$K$10:$K$27)</f>
        <v>1.0269251303853537</v>
      </c>
      <c r="W104" s="68">
        <f>locallinterp(R104,'BBG rates'!$G$10:$G$27,'BBG rates'!$J$10:$J$27)</f>
        <v>-0.37674999999999997</v>
      </c>
      <c r="X104" s="56">
        <f t="shared" si="37"/>
        <v>-0.37740213113512944</v>
      </c>
      <c r="Y104" s="66">
        <f t="shared" si="27"/>
        <v>-739.60613257042678</v>
      </c>
      <c r="Z104" s="72">
        <f t="shared" si="28"/>
        <v>-0.23608656566176106</v>
      </c>
      <c r="AA104" s="79">
        <f t="shared" si="29"/>
        <v>-959.07368944416692</v>
      </c>
      <c r="AB104" s="81">
        <f t="shared" si="38"/>
        <v>-0.30614188226172828</v>
      </c>
      <c r="AD104" s="95">
        <f>locallinterp(R104,'BBG rates'!$N$10:$N$369,'BBG rates'!$P$10:$P$369)</f>
        <v>7.0330396948089495</v>
      </c>
      <c r="AI104" s="185">
        <f t="shared" si="30"/>
        <v>83</v>
      </c>
      <c r="AJ104" s="127">
        <f>locallinterp(MIN(AI104,CAP_Senior*12),'BBG rates'!$X$24:$X$65,'BBG rates'!$Y$24:$Y$65)</f>
        <v>47.685543492687259</v>
      </c>
      <c r="AK104" s="127">
        <f>locallinterp(MIN(AI104,CAP_CB*12),'BBG rates'!$AA$25:$AA$40,'BBG rates'!$AC$25:$AC$40)</f>
        <v>8.9583333333333339</v>
      </c>
      <c r="AL104" s="144">
        <f t="shared" si="31"/>
        <v>15.541959060423501</v>
      </c>
      <c r="AM104" s="142">
        <f>(SUMPRODUCT(AL104:AL$381,G104:G$381)+SUMPRODUCT(AL104:AL$381,H104:H$381))/12</f>
        <v>5418015.7601400809</v>
      </c>
    </row>
    <row r="105" spans="1:39" x14ac:dyDescent="0.2">
      <c r="A105" s="7">
        <v>84</v>
      </c>
      <c r="B105" s="7">
        <v>42</v>
      </c>
      <c r="C105" s="7">
        <v>21</v>
      </c>
      <c r="D105" s="12">
        <f t="shared" si="23"/>
        <v>7</v>
      </c>
      <c r="E105" s="29">
        <f t="shared" si="39"/>
        <v>3637059.3665629029</v>
      </c>
      <c r="F105" s="2">
        <f t="shared" si="24"/>
        <v>3336.2818251494928</v>
      </c>
      <c r="G105" s="2">
        <f t="shared" si="32"/>
        <v>49031.039139209439</v>
      </c>
      <c r="H105" s="2">
        <f t="shared" si="33"/>
        <v>11945.893685929706</v>
      </c>
      <c r="I105" s="2">
        <f t="shared" si="22"/>
        <v>64313.214650288632</v>
      </c>
      <c r="J105" s="2">
        <f t="shared" si="40"/>
        <v>450192.50255202042</v>
      </c>
      <c r="K105" s="2">
        <f t="shared" si="25"/>
        <v>59621.512400540712</v>
      </c>
      <c r="L105" s="2">
        <f t="shared" si="25"/>
        <v>417350.586803785</v>
      </c>
      <c r="M105" s="2"/>
      <c r="N105" s="28">
        <f t="shared" si="41"/>
        <v>4790432.7172767976</v>
      </c>
      <c r="O105" s="2">
        <f t="shared" si="34"/>
        <v>4379.8877966435766</v>
      </c>
      <c r="P105" s="2">
        <f t="shared" si="35"/>
        <v>64368.198263033242</v>
      </c>
      <c r="R105">
        <f t="shared" si="36"/>
        <v>84</v>
      </c>
      <c r="S105" s="89">
        <f t="shared" si="26"/>
        <v>60976.932825139142</v>
      </c>
      <c r="T105" s="89">
        <f>IF(AND(S105=0,S104&gt;0),SUM($G105:$H$381),S105)</f>
        <v>60976.932825139142</v>
      </c>
      <c r="U105" s="82">
        <f>SUM(T105:T$381)</f>
        <v>3698036.2993880427</v>
      </c>
      <c r="V105" s="68">
        <f>localspline(R105,'BBG rates'!$G$10:$G$27,'BBG rates'!$K$10:$K$27)</f>
        <v>1.0269678831100464</v>
      </c>
      <c r="W105" s="68">
        <f>locallinterp(R105,'BBG rates'!$G$10:$G$27,'BBG rates'!$J$10:$J$27)</f>
        <v>-0.373</v>
      </c>
      <c r="X105" s="56">
        <f t="shared" si="37"/>
        <v>-0.37363919834243475</v>
      </c>
      <c r="Y105" s="66">
        <f t="shared" si="27"/>
        <v>-720.32908800622045</v>
      </c>
      <c r="Z105" s="72">
        <f t="shared" si="28"/>
        <v>-0.23374429984651748</v>
      </c>
      <c r="AA105" s="79">
        <f t="shared" si="29"/>
        <v>-943.43649447237613</v>
      </c>
      <c r="AB105" s="81">
        <f t="shared" si="38"/>
        <v>-0.30614188226172823</v>
      </c>
      <c r="AD105" s="95">
        <f>locallinterp(R105,'BBG rates'!$N$10:$N$369,'BBG rates'!$P$10:$P$369)</f>
        <v>7.118620351734787</v>
      </c>
      <c r="AI105" s="185">
        <f t="shared" si="30"/>
        <v>84</v>
      </c>
      <c r="AJ105" s="127">
        <f>locallinterp(MIN(AI105,CAP_Senior*12),'BBG rates'!$X$24:$X$65,'BBG rates'!$Y$24:$Y$65)</f>
        <v>47.930129238013173</v>
      </c>
      <c r="AK105" s="127">
        <f>locallinterp(MIN(AI105,CAP_CB*12),'BBG rates'!$AA$25:$AA$40,'BBG rates'!$AC$25:$AC$40)</f>
        <v>9</v>
      </c>
      <c r="AL105" s="144">
        <f t="shared" si="31"/>
        <v>15.618121970462241</v>
      </c>
      <c r="AM105" s="142">
        <f>(SUMPRODUCT(AL105:AL$381,G105:G$381)+SUMPRODUCT(AL105:AL$381,H105:H$381))/12</f>
        <v>5338630.1359726377</v>
      </c>
    </row>
    <row r="106" spans="1:39" x14ac:dyDescent="0.2">
      <c r="A106" s="7">
        <v>85</v>
      </c>
      <c r="B106" s="7">
        <v>42.5</v>
      </c>
      <c r="C106" s="7">
        <v>21.25</v>
      </c>
      <c r="D106" s="12">
        <f t="shared" si="23"/>
        <v>7.083333333333333</v>
      </c>
      <c r="E106" s="29">
        <f t="shared" si="39"/>
        <v>3576398.1002231613</v>
      </c>
      <c r="F106" s="2">
        <f t="shared" si="24"/>
        <v>3281.269863051788</v>
      </c>
      <c r="G106" s="2">
        <f t="shared" si="32"/>
        <v>48914.614119378937</v>
      </c>
      <c r="H106" s="2">
        <f t="shared" si="33"/>
        <v>11746.652220362641</v>
      </c>
      <c r="I106" s="2">
        <f t="shared" si="22"/>
        <v>63942.536202793359</v>
      </c>
      <c r="J106" s="2">
        <f t="shared" si="40"/>
        <v>452926.2981031196</v>
      </c>
      <c r="K106" s="2">
        <f t="shared" si="25"/>
        <v>59224.444344658259</v>
      </c>
      <c r="L106" s="2">
        <f t="shared" si="25"/>
        <v>419506.48077466263</v>
      </c>
      <c r="M106" s="2"/>
      <c r="N106" s="28">
        <f t="shared" si="41"/>
        <v>4726006.4475313351</v>
      </c>
      <c r="O106" s="2">
        <f t="shared" si="34"/>
        <v>4321.8163142143439</v>
      </c>
      <c r="P106" s="2">
        <f t="shared" si="35"/>
        <v>64426.269745462479</v>
      </c>
      <c r="R106">
        <f t="shared" si="36"/>
        <v>85</v>
      </c>
      <c r="S106" s="89">
        <f t="shared" si="26"/>
        <v>60661.266339741574</v>
      </c>
      <c r="T106" s="89">
        <f>IF(AND(S106=0,S105&gt;0),SUM($G106:$H$381),S106)</f>
        <v>60661.266339741574</v>
      </c>
      <c r="U106" s="82">
        <f>SUM(T106:T$381)</f>
        <v>3637059.3665629039</v>
      </c>
      <c r="V106" s="68">
        <f>localspline(R106,'BBG rates'!$G$10:$G$27,'BBG rates'!$K$10:$K$27)</f>
        <v>1.0270015419268168</v>
      </c>
      <c r="W106" s="68">
        <f>locallinterp(R106,'BBG rates'!$G$10:$G$27,'BBG rates'!$J$10:$J$27)</f>
        <v>-0.36891666666666667</v>
      </c>
      <c r="X106" s="56">
        <f t="shared" si="37"/>
        <v>-0.36954193029132831</v>
      </c>
      <c r="Y106" s="66">
        <f t="shared" si="27"/>
        <v>-701.34294442441592</v>
      </c>
      <c r="Z106" s="72">
        <f t="shared" si="28"/>
        <v>-0.2313988990794614</v>
      </c>
      <c r="AA106" s="79">
        <f t="shared" si="29"/>
        <v>-927.88016698101353</v>
      </c>
      <c r="AB106" s="81">
        <f t="shared" si="38"/>
        <v>-0.30614188226172823</v>
      </c>
      <c r="AD106" s="95">
        <f>locallinterp(R106,'BBG rates'!$N$10:$N$369,'BBG rates'!$P$10:$P$369)</f>
        <v>7.2042038135620219</v>
      </c>
      <c r="AI106" s="185">
        <f t="shared" si="30"/>
        <v>85</v>
      </c>
      <c r="AJ106" s="127">
        <f>locallinterp(MIN(AI106,CAP_Senior*12),'BBG rates'!$X$24:$X$65,'BBG rates'!$Y$24:$Y$65)</f>
        <v>48.141999047644084</v>
      </c>
      <c r="AK106" s="127">
        <f>locallinterp(MIN(AI106,CAP_CB*12),'BBG rates'!$AA$25:$AA$40,'BBG rates'!$AC$25:$AC$40)</f>
        <v>9.0166666666666657</v>
      </c>
      <c r="AL106" s="144">
        <f t="shared" si="31"/>
        <v>15.667973171432827</v>
      </c>
      <c r="AM106" s="142">
        <f>(SUMPRODUCT(AL106:AL$381,G106:G$381)+SUMPRODUCT(AL106:AL$381,H106:H$381))/12</f>
        <v>5259268.0381186632</v>
      </c>
    </row>
    <row r="107" spans="1:39" x14ac:dyDescent="0.2">
      <c r="A107" s="7">
        <v>86</v>
      </c>
      <c r="B107" s="7">
        <v>43</v>
      </c>
      <c r="C107" s="7">
        <v>21.5</v>
      </c>
      <c r="D107" s="12">
        <f t="shared" si="23"/>
        <v>7.166666666666667</v>
      </c>
      <c r="E107" s="29">
        <f t="shared" si="39"/>
        <v>3516051.1914107716</v>
      </c>
      <c r="F107" s="2">
        <f t="shared" si="24"/>
        <v>3226.5426878714566</v>
      </c>
      <c r="G107" s="2">
        <f t="shared" si="32"/>
        <v>48798.465552698945</v>
      </c>
      <c r="H107" s="2">
        <f t="shared" si="33"/>
        <v>11548.44325969105</v>
      </c>
      <c r="I107" s="2">
        <f t="shared" si="22"/>
        <v>63573.45150026145</v>
      </c>
      <c r="J107" s="2">
        <f t="shared" si="40"/>
        <v>455609.73575187376</v>
      </c>
      <c r="K107" s="2">
        <f t="shared" si="25"/>
        <v>58829.518471813331</v>
      </c>
      <c r="L107" s="2">
        <f t="shared" si="25"/>
        <v>421611.54904799553</v>
      </c>
      <c r="M107" s="2"/>
      <c r="N107" s="28">
        <f t="shared" si="41"/>
        <v>4661522.0539127104</v>
      </c>
      <c r="O107" s="2">
        <f t="shared" si="34"/>
        <v>4263.6924410523807</v>
      </c>
      <c r="P107" s="2">
        <f t="shared" si="35"/>
        <v>64484.393618624432</v>
      </c>
      <c r="R107">
        <f t="shared" si="36"/>
        <v>86</v>
      </c>
      <c r="S107" s="89">
        <f t="shared" si="26"/>
        <v>60346.908812389993</v>
      </c>
      <c r="T107" s="89">
        <f>IF(AND(S107=0,S106&gt;0),SUM($G107:$H$381),S107)</f>
        <v>60346.908812389993</v>
      </c>
      <c r="U107" s="82">
        <f>SUM(T107:T$381)</f>
        <v>3576398.1002231622</v>
      </c>
      <c r="V107" s="68">
        <f>localspline(R107,'BBG rates'!$G$10:$G$27,'BBG rates'!$K$10:$K$27)</f>
        <v>1.027026140195449</v>
      </c>
      <c r="W107" s="68">
        <f>locallinterp(R107,'BBG rates'!$G$10:$G$27,'BBG rates'!$J$10:$J$27)</f>
        <v>-0.36483333333333334</v>
      </c>
      <c r="X107" s="56">
        <f t="shared" si="37"/>
        <v>-0.36544481616829216</v>
      </c>
      <c r="Y107" s="66">
        <f t="shared" si="27"/>
        <v>-682.6622098768288</v>
      </c>
      <c r="Z107" s="72">
        <f t="shared" si="28"/>
        <v>-0.22905577871800065</v>
      </c>
      <c r="AA107" s="79">
        <f t="shared" si="29"/>
        <v>-912.40437176632315</v>
      </c>
      <c r="AB107" s="81">
        <f t="shared" si="38"/>
        <v>-0.30614188226172817</v>
      </c>
      <c r="AD107" s="95">
        <f>locallinterp(R107,'BBG rates'!$N$10:$N$369,'BBG rates'!$P$10:$P$369)</f>
        <v>7.2897893252449757</v>
      </c>
      <c r="AI107" s="185">
        <f t="shared" si="30"/>
        <v>86</v>
      </c>
      <c r="AJ107" s="127">
        <f>locallinterp(MIN(AI107,CAP_Senior*12),'BBG rates'!$X$24:$X$65,'BBG rates'!$Y$24:$Y$65)</f>
        <v>48.353868857274989</v>
      </c>
      <c r="AK107" s="127">
        <f>locallinterp(MIN(AI107,CAP_CB*12),'BBG rates'!$AA$25:$AA$40,'BBG rates'!$AC$25:$AC$40)</f>
        <v>9.0333333333333332</v>
      </c>
      <c r="AL107" s="144">
        <f t="shared" si="31"/>
        <v>15.717824372403417</v>
      </c>
      <c r="AM107" s="142">
        <f>(SUMPRODUCT(AL107:AL$381,G107:G$381)+SUMPRODUCT(AL107:AL$381,H107:H$381))/12</f>
        <v>5180064.7803223114</v>
      </c>
    </row>
    <row r="108" spans="1:39" x14ac:dyDescent="0.2">
      <c r="A108" s="7">
        <v>87</v>
      </c>
      <c r="B108" s="7">
        <v>43.5</v>
      </c>
      <c r="C108" s="7">
        <v>21.75</v>
      </c>
      <c r="D108" s="12">
        <f t="shared" si="23"/>
        <v>7.25</v>
      </c>
      <c r="E108" s="29">
        <f t="shared" si="39"/>
        <v>3456017.3361071688</v>
      </c>
      <c r="F108" s="2">
        <f t="shared" si="24"/>
        <v>3172.0991186971773</v>
      </c>
      <c r="G108" s="2">
        <f t="shared" si="32"/>
        <v>48682.592782726861</v>
      </c>
      <c r="H108" s="2">
        <f t="shared" si="33"/>
        <v>11351.262520875931</v>
      </c>
      <c r="I108" s="2">
        <f t="shared" si="22"/>
        <v>63205.954422299968</v>
      </c>
      <c r="J108" s="2">
        <f t="shared" si="40"/>
        <v>458243.16956167476</v>
      </c>
      <c r="K108" s="2">
        <f t="shared" si="25"/>
        <v>58436.724254912449</v>
      </c>
      <c r="L108" s="2">
        <f t="shared" si="25"/>
        <v>423666.25084811525</v>
      </c>
      <c r="M108" s="2"/>
      <c r="N108" s="28">
        <f t="shared" si="41"/>
        <v>4596979.4839829253</v>
      </c>
      <c r="O108" s="2">
        <f t="shared" si="34"/>
        <v>4205.5161298919938</v>
      </c>
      <c r="P108" s="2">
        <f t="shared" si="35"/>
        <v>64542.56992978484</v>
      </c>
      <c r="R108">
        <f t="shared" si="36"/>
        <v>87</v>
      </c>
      <c r="S108" s="89">
        <f t="shared" si="26"/>
        <v>60033.855303602788</v>
      </c>
      <c r="T108" s="89">
        <f>IF(AND(S108=0,S107&gt;0),SUM($G108:$H$381),S108)</f>
        <v>60033.855303602788</v>
      </c>
      <c r="U108" s="82">
        <f>SUM(T108:T$381)</f>
        <v>3516051.1914107725</v>
      </c>
      <c r="V108" s="68">
        <f>localspline(R108,'BBG rates'!$G$10:$G$27,'BBG rates'!$K$10:$K$27)</f>
        <v>1.0270419326415663</v>
      </c>
      <c r="W108" s="68">
        <f>locallinterp(R108,'BBG rates'!$G$10:$G$27,'BBG rates'!$J$10:$J$27)</f>
        <v>-0.36075000000000002</v>
      </c>
      <c r="X108" s="56">
        <f t="shared" si="37"/>
        <v>-0.36134785596120267</v>
      </c>
      <c r="Y108" s="66">
        <f t="shared" si="27"/>
        <v>-664.28432237910499</v>
      </c>
      <c r="Z108" s="72">
        <f t="shared" si="28"/>
        <v>-0.2267148978951819</v>
      </c>
      <c r="AA108" s="79">
        <f t="shared" si="29"/>
        <v>-897.00877488923823</v>
      </c>
      <c r="AB108" s="81">
        <f t="shared" si="38"/>
        <v>-0.30614188226172817</v>
      </c>
      <c r="AD108" s="95">
        <f>locallinterp(R108,'BBG rates'!$N$10:$N$369,'BBG rates'!$P$10:$P$369)</f>
        <v>7.3753761529651065</v>
      </c>
      <c r="AI108" s="185">
        <f t="shared" si="30"/>
        <v>87</v>
      </c>
      <c r="AJ108" s="127">
        <f>locallinterp(MIN(AI108,CAP_Senior*12),'BBG rates'!$X$24:$X$65,'BBG rates'!$Y$24:$Y$65)</f>
        <v>48.565738666905901</v>
      </c>
      <c r="AK108" s="127">
        <f>locallinterp(MIN(AI108,CAP_CB*12),'BBG rates'!$AA$25:$AA$40,'BBG rates'!$AC$25:$AC$40)</f>
        <v>9.0500000000000007</v>
      </c>
      <c r="AL108" s="144">
        <f t="shared" si="31"/>
        <v>15.767675573374003</v>
      </c>
      <c r="AM108" s="142">
        <f>(SUMPRODUCT(AL108:AL$381,G108:G$381)+SUMPRODUCT(AL108:AL$381,H108:H$381))/12</f>
        <v>5101021.2708114283</v>
      </c>
    </row>
    <row r="109" spans="1:39" x14ac:dyDescent="0.2">
      <c r="A109" s="7">
        <v>88</v>
      </c>
      <c r="B109" s="7">
        <v>44</v>
      </c>
      <c r="C109" s="7">
        <v>22</v>
      </c>
      <c r="D109" s="12">
        <f t="shared" si="23"/>
        <v>7.333333333333333</v>
      </c>
      <c r="E109" s="29">
        <f t="shared" si="39"/>
        <v>3396295.2352155466</v>
      </c>
      <c r="F109" s="2">
        <f t="shared" si="24"/>
        <v>3117.9379790739104</v>
      </c>
      <c r="G109" s="2">
        <f t="shared" si="32"/>
        <v>48566.995154578763</v>
      </c>
      <c r="H109" s="2">
        <f t="shared" si="33"/>
        <v>11155.105737043748</v>
      </c>
      <c r="I109" s="2">
        <f t="shared" si="22"/>
        <v>62840.038870696422</v>
      </c>
      <c r="J109" s="2">
        <f t="shared" si="40"/>
        <v>460826.9517184404</v>
      </c>
      <c r="K109" s="2">
        <f t="shared" si="25"/>
        <v>58046.051215986619</v>
      </c>
      <c r="L109" s="2">
        <f t="shared" si="25"/>
        <v>425671.04225056851</v>
      </c>
      <c r="M109" s="2"/>
      <c r="N109" s="28">
        <f>IF($A109&lt;=$I$8,N108-P109,0)</f>
        <v>4532378.685256673</v>
      </c>
      <c r="O109" s="2">
        <f t="shared" si="34"/>
        <v>4147.2873334248488</v>
      </c>
      <c r="P109" s="2">
        <f t="shared" si="35"/>
        <v>64600.798726251967</v>
      </c>
      <c r="R109">
        <f t="shared" si="36"/>
        <v>88</v>
      </c>
      <c r="S109" s="89">
        <f t="shared" si="26"/>
        <v>59722.100891622511</v>
      </c>
      <c r="T109" s="89">
        <f>IF(AND(S109=0,S108&gt;0),SUM($G109:$H$381),S109)</f>
        <v>59722.100891622511</v>
      </c>
      <c r="U109" s="82">
        <f>SUM(T109:T$381)</f>
        <v>3456017.3361071697</v>
      </c>
      <c r="V109" s="68">
        <f>localspline(R109,'BBG rates'!$G$10:$G$27,'BBG rates'!$K$10:$K$27)</f>
        <v>1.0270490548348716</v>
      </c>
      <c r="W109" s="68">
        <f>locallinterp(R109,'BBG rates'!$G$10:$G$27,'BBG rates'!$J$10:$J$27)</f>
        <v>-0.35666666666666669</v>
      </c>
      <c r="X109" s="56">
        <f t="shared" si="37"/>
        <v>-0.35725104965780297</v>
      </c>
      <c r="Y109" s="66">
        <f t="shared" si="27"/>
        <v>-646.20673496323673</v>
      </c>
      <c r="Z109" s="72">
        <f t="shared" si="28"/>
        <v>-0.22437621300515309</v>
      </c>
      <c r="AA109" s="79">
        <f t="shared" si="29"/>
        <v>-881.69304367084385</v>
      </c>
      <c r="AB109" s="81">
        <f t="shared" si="38"/>
        <v>-0.30614188226172817</v>
      </c>
      <c r="AD109" s="95">
        <f>locallinterp(R109,'BBG rates'!$N$10:$N$369,'BBG rates'!$P$10:$P$369)</f>
        <v>7.4609635742013456</v>
      </c>
      <c r="AI109" s="185">
        <f t="shared" si="30"/>
        <v>88</v>
      </c>
      <c r="AJ109" s="127">
        <f>locallinterp(MIN(AI109,CAP_Senior*12),'BBG rates'!$X$24:$X$65,'BBG rates'!$Y$24:$Y$65)</f>
        <v>48.777608476536805</v>
      </c>
      <c r="AK109" s="127">
        <f>locallinterp(MIN(AI109,CAP_CB*12),'BBG rates'!$AA$25:$AA$40,'BBG rates'!$AC$25:$AC$40)</f>
        <v>9.0666666666666664</v>
      </c>
      <c r="AL109" s="144">
        <f t="shared" si="31"/>
        <v>15.817526774344589</v>
      </c>
      <c r="AM109" s="142">
        <f>(SUMPRODUCT(AL109:AL$381,G109:G$381)+SUMPRODUCT(AL109:AL$381,H109:H$381))/12</f>
        <v>5022138.4079909213</v>
      </c>
    </row>
    <row r="110" spans="1:39" x14ac:dyDescent="0.2">
      <c r="A110" s="7">
        <v>89</v>
      </c>
      <c r="B110" s="7">
        <v>44.5</v>
      </c>
      <c r="C110" s="7">
        <v>22.25</v>
      </c>
      <c r="D110" s="12">
        <f t="shared" si="23"/>
        <v>7.416666666666667</v>
      </c>
      <c r="E110" s="29">
        <f t="shared" si="39"/>
        <v>3336883.5945431925</v>
      </c>
      <c r="F110" s="2">
        <f t="shared" si="24"/>
        <v>3064.0580969869129</v>
      </c>
      <c r="G110" s="2">
        <f t="shared" si="32"/>
        <v>48451.67201492584</v>
      </c>
      <c r="H110" s="2">
        <f t="shared" si="33"/>
        <v>10959.968657428439</v>
      </c>
      <c r="I110" s="2">
        <f t="shared" si="22"/>
        <v>62475.698769341194</v>
      </c>
      <c r="J110" s="2">
        <f t="shared" si="40"/>
        <v>463361.43253928056</v>
      </c>
      <c r="K110" s="2">
        <f t="shared" si="25"/>
        <v>57657.488925969454</v>
      </c>
      <c r="L110" s="2">
        <f t="shared" si="25"/>
        <v>427626.37620094011</v>
      </c>
      <c r="M110" s="2"/>
      <c r="N110" s="28">
        <f t="shared" si="41"/>
        <v>4467719.6052012965</v>
      </c>
      <c r="O110" s="2">
        <f t="shared" si="34"/>
        <v>4089.0060042999289</v>
      </c>
      <c r="P110" s="2">
        <f t="shared" si="35"/>
        <v>64659.080055376879</v>
      </c>
      <c r="R110">
        <f t="shared" si="36"/>
        <v>89</v>
      </c>
      <c r="S110" s="89">
        <f t="shared" si="26"/>
        <v>59411.640672354275</v>
      </c>
      <c r="T110" s="89">
        <f>IF(AND(S110=0,S109&gt;0),SUM($G110:$H$381),S110)</f>
        <v>59411.640672354275</v>
      </c>
      <c r="U110" s="82">
        <f>SUM(T110:T$381)</f>
        <v>3396295.235215547</v>
      </c>
      <c r="V110" s="68">
        <f>localspline(R110,'BBG rates'!$G$10:$G$27,'BBG rates'!$K$10:$K$27)</f>
        <v>1.0270474635115292</v>
      </c>
      <c r="W110" s="68">
        <f>locallinterp(R110,'BBG rates'!$G$10:$G$27,'BBG rates'!$J$10:$J$27)</f>
        <v>-0.35258333333333336</v>
      </c>
      <c r="X110" s="56">
        <f t="shared" si="37"/>
        <v>-0.35315439724623587</v>
      </c>
      <c r="Y110" s="66">
        <f t="shared" si="27"/>
        <v>-628.42691560381888</v>
      </c>
      <c r="Z110" s="72">
        <f t="shared" si="28"/>
        <v>-0.22203967750074668</v>
      </c>
      <c r="AA110" s="79">
        <f t="shared" si="29"/>
        <v>-866.45684668785543</v>
      </c>
      <c r="AB110" s="81">
        <f t="shared" si="38"/>
        <v>-0.30614188226172823</v>
      </c>
      <c r="AD110" s="95">
        <f>locallinterp(R110,'BBG rates'!$N$10:$N$369,'BBG rates'!$P$10:$P$369)</f>
        <v>7.5465508628273064</v>
      </c>
      <c r="AI110" s="185">
        <f t="shared" si="30"/>
        <v>89</v>
      </c>
      <c r="AJ110" s="127">
        <f>locallinterp(MIN(AI110,CAP_Senior*12),'BBG rates'!$X$24:$X$65,'BBG rates'!$Y$24:$Y$65)</f>
        <v>48.989478286167717</v>
      </c>
      <c r="AK110" s="127">
        <f>locallinterp(MIN(AI110,CAP_CB*12),'BBG rates'!$AA$25:$AA$40,'BBG rates'!$AC$25:$AC$40)</f>
        <v>9.0833333333333321</v>
      </c>
      <c r="AL110" s="144">
        <f t="shared" si="31"/>
        <v>15.867377975315179</v>
      </c>
      <c r="AM110" s="142">
        <f>(SUMPRODUCT(AL110:AL$381,G110:G$381)+SUMPRODUCT(AL110:AL$381,H110:H$381))/12</f>
        <v>4943417.0805014754</v>
      </c>
    </row>
    <row r="111" spans="1:39" x14ac:dyDescent="0.2">
      <c r="A111" s="7">
        <v>90</v>
      </c>
      <c r="B111" s="7">
        <v>45</v>
      </c>
      <c r="C111" s="7">
        <v>22.5</v>
      </c>
      <c r="D111" s="12">
        <f t="shared" si="23"/>
        <v>7.5</v>
      </c>
      <c r="E111" s="29">
        <f t="shared" si="39"/>
        <v>3277781.1247838885</v>
      </c>
      <c r="F111" s="2">
        <f t="shared" si="24"/>
        <v>3010.4583048458007</v>
      </c>
      <c r="G111" s="2">
        <f t="shared" si="32"/>
        <v>48336.622711990567</v>
      </c>
      <c r="H111" s="2">
        <f t="shared" si="33"/>
        <v>10765.847047313579</v>
      </c>
      <c r="I111" s="2">
        <f t="shared" si="22"/>
        <v>62112.92806414995</v>
      </c>
      <c r="J111" s="2">
        <f t="shared" si="40"/>
        <v>465846.96048112464</v>
      </c>
      <c r="K111" s="2">
        <f t="shared" si="25"/>
        <v>57271.027004475967</v>
      </c>
      <c r="L111" s="2">
        <f t="shared" si="25"/>
        <v>429532.70253356977</v>
      </c>
      <c r="M111" s="2"/>
      <c r="N111" s="28">
        <f t="shared" si="41"/>
        <v>4403002.1912367428</v>
      </c>
      <c r="O111" s="2">
        <f t="shared" si="34"/>
        <v>4030.6720951234997</v>
      </c>
      <c r="P111" s="2">
        <f t="shared" si="35"/>
        <v>64717.413964553329</v>
      </c>
      <c r="R111">
        <f t="shared" si="36"/>
        <v>90</v>
      </c>
      <c r="S111" s="89">
        <f t="shared" si="26"/>
        <v>59102.469759304149</v>
      </c>
      <c r="T111" s="89">
        <f>IF(AND(S111=0,S110&gt;0),SUM($G111:$H$381),S111)</f>
        <v>59102.469759304149</v>
      </c>
      <c r="U111" s="82">
        <f>SUM(T111:T$381)</f>
        <v>3336883.594543193</v>
      </c>
      <c r="V111" s="68">
        <f>localspline(R111,'BBG rates'!$G$10:$G$27,'BBG rates'!$K$10:$K$27)</f>
        <v>1.0270374730312142</v>
      </c>
      <c r="W111" s="68">
        <f>locallinterp(R111,'BBG rates'!$G$10:$G$27,'BBG rates'!$J$10:$J$27)</f>
        <v>-0.34850000000000003</v>
      </c>
      <c r="X111" s="56">
        <f t="shared" si="37"/>
        <v>-0.34905789871437776</v>
      </c>
      <c r="Y111" s="66">
        <f t="shared" si="27"/>
        <v>-610.94234714460617</v>
      </c>
      <c r="Z111" s="72">
        <f t="shared" si="28"/>
        <v>-0.21970524167292396</v>
      </c>
      <c r="AA111" s="79">
        <f t="shared" si="29"/>
        <v>-851.29985376811214</v>
      </c>
      <c r="AB111" s="81">
        <f t="shared" si="38"/>
        <v>-0.30614188226172823</v>
      </c>
      <c r="AD111" s="95">
        <f>locallinterp(R111,'BBG rates'!$N$10:$N$369,'BBG rates'!$P$10:$P$369)</f>
        <v>7.6321373189132409</v>
      </c>
      <c r="AI111" s="185">
        <f t="shared" si="30"/>
        <v>90</v>
      </c>
      <c r="AJ111" s="127">
        <f>locallinterp(MIN(AI111,CAP_Senior*12),'BBG rates'!$X$24:$X$65,'BBG rates'!$Y$24:$Y$65)</f>
        <v>49.201348095798622</v>
      </c>
      <c r="AK111" s="127">
        <f>locallinterp(MIN(AI111,CAP_CB*12),'BBG rates'!$AA$25:$AA$40,'BBG rates'!$AC$25:$AC$40)</f>
        <v>9.1</v>
      </c>
      <c r="AL111" s="144">
        <f t="shared" si="31"/>
        <v>15.917229176285765</v>
      </c>
      <c r="AM111" s="142">
        <f>(SUMPRODUCT(AL111:AL$381,G111:G$381)+SUMPRODUCT(AL111:AL$381,H111:H$381))/12</f>
        <v>4864858.1672779871</v>
      </c>
    </row>
    <row r="112" spans="1:39" x14ac:dyDescent="0.2">
      <c r="A112" s="7">
        <v>91</v>
      </c>
      <c r="B112" s="7">
        <v>45.5</v>
      </c>
      <c r="C112" s="7">
        <v>22.75</v>
      </c>
      <c r="D112" s="12">
        <f t="shared" si="23"/>
        <v>7.583333333333333</v>
      </c>
      <c r="E112" s="29">
        <f t="shared" si="39"/>
        <v>3218986.5415003705</v>
      </c>
      <c r="F112" s="2">
        <f t="shared" si="24"/>
        <v>2957.1374394686695</v>
      </c>
      <c r="G112" s="2">
        <f t="shared" si="32"/>
        <v>48221.846595543087</v>
      </c>
      <c r="H112" s="2">
        <f t="shared" si="33"/>
        <v>10572.736687974797</v>
      </c>
      <c r="I112" s="2">
        <f t="shared" si="22"/>
        <v>61751.72072298656</v>
      </c>
      <c r="J112" s="2">
        <f t="shared" si="40"/>
        <v>468283.88214931474</v>
      </c>
      <c r="K112" s="2">
        <f t="shared" si="25"/>
        <v>56886.65511958272</v>
      </c>
      <c r="L112" s="2">
        <f t="shared" si="25"/>
        <v>431390.46799016895</v>
      </c>
      <c r="M112" s="2"/>
      <c r="N112" s="28">
        <f t="shared" si="41"/>
        <v>4338226.3907355247</v>
      </c>
      <c r="O112" s="2">
        <f t="shared" si="34"/>
        <v>3972.2855584590689</v>
      </c>
      <c r="P112" s="2">
        <f t="shared" si="35"/>
        <v>64775.800501217745</v>
      </c>
      <c r="R112">
        <f t="shared" si="36"/>
        <v>91</v>
      </c>
      <c r="S112" s="89">
        <f t="shared" si="26"/>
        <v>58794.583283517888</v>
      </c>
      <c r="T112" s="89">
        <f>IF(AND(S112=0,S111&gt;0),SUM($G112:$H$381),S112)</f>
        <v>58794.583283517888</v>
      </c>
      <c r="U112" s="82">
        <f>SUM(T112:T$381)</f>
        <v>3277781.1247838889</v>
      </c>
      <c r="V112" s="68">
        <f>localspline(R112,'BBG rates'!$G$10:$G$27,'BBG rates'!$K$10:$K$27)</f>
        <v>1.0270191295380109</v>
      </c>
      <c r="W112" s="68">
        <f>locallinterp(R112,'BBG rates'!$G$10:$G$27,'BBG rates'!$J$10:$J$27)</f>
        <v>-0.34441666666666665</v>
      </c>
      <c r="X112" s="56">
        <f t="shared" si="37"/>
        <v>-0.34496155404997175</v>
      </c>
      <c r="Y112" s="66">
        <f t="shared" si="27"/>
        <v>-593.75052722542887</v>
      </c>
      <c r="Z112" s="72">
        <f t="shared" si="28"/>
        <v>-0.21737285241017773</v>
      </c>
      <c r="AA112" s="79">
        <f t="shared" si="29"/>
        <v>-836.22173598608697</v>
      </c>
      <c r="AB112" s="81">
        <f t="shared" si="38"/>
        <v>-0.30614188226172823</v>
      </c>
      <c r="AD112" s="95">
        <f>locallinterp(R112,'BBG rates'!$N$10:$N$369,'BBG rates'!$P$10:$P$369)</f>
        <v>7.7177222463747421</v>
      </c>
      <c r="AI112" s="185">
        <f t="shared" si="30"/>
        <v>91</v>
      </c>
      <c r="AJ112" s="127">
        <f>locallinterp(MIN(AI112,CAP_Senior*12),'BBG rates'!$X$24:$X$65,'BBG rates'!$Y$24:$Y$65)</f>
        <v>49.413217905429534</v>
      </c>
      <c r="AK112" s="127">
        <f>locallinterp(MIN(AI112,CAP_CB*12),'BBG rates'!$AA$25:$AA$40,'BBG rates'!$AC$25:$AC$40)</f>
        <v>9.1166666666666671</v>
      </c>
      <c r="AL112" s="144">
        <f t="shared" si="31"/>
        <v>15.967080377256355</v>
      </c>
      <c r="AM112" s="142">
        <f>(SUMPRODUCT(AL112:AL$381,G112:G$381)+SUMPRODUCT(AL112:AL$381,H112:H$381))/12</f>
        <v>4786462.537607708</v>
      </c>
    </row>
    <row r="113" spans="1:39" x14ac:dyDescent="0.2">
      <c r="A113" s="7">
        <v>92</v>
      </c>
      <c r="B113" s="7">
        <v>46</v>
      </c>
      <c r="C113" s="7">
        <v>23</v>
      </c>
      <c r="D113" s="12">
        <f t="shared" si="23"/>
        <v>7.666666666666667</v>
      </c>
      <c r="E113" s="29">
        <f t="shared" si="39"/>
        <v>3160498.5651068506</v>
      </c>
      <c r="F113" s="2">
        <f t="shared" si="24"/>
        <v>2904.0943420662729</v>
      </c>
      <c r="G113" s="2">
        <f t="shared" si="32"/>
        <v>48107.343016897539</v>
      </c>
      <c r="H113" s="2">
        <f t="shared" si="33"/>
        <v>10380.633376622354</v>
      </c>
      <c r="I113" s="2">
        <f t="shared" si="22"/>
        <v>61392.070735586167</v>
      </c>
      <c r="J113" s="2">
        <f t="shared" si="40"/>
        <v>470672.54230616061</v>
      </c>
      <c r="K113" s="2">
        <f t="shared" si="25"/>
        <v>56504.362987608649</v>
      </c>
      <c r="L113" s="2">
        <f t="shared" si="25"/>
        <v>433200.11623833294</v>
      </c>
      <c r="M113" s="2"/>
      <c r="N113" s="28">
        <f t="shared" si="41"/>
        <v>4273392.1510226754</v>
      </c>
      <c r="O113" s="2">
        <f t="shared" si="34"/>
        <v>3913.846346827348</v>
      </c>
      <c r="P113" s="2">
        <f t="shared" si="35"/>
        <v>64834.239712849449</v>
      </c>
      <c r="R113">
        <f t="shared" si="36"/>
        <v>92</v>
      </c>
      <c r="S113" s="89">
        <f t="shared" si="26"/>
        <v>58487.976393519893</v>
      </c>
      <c r="T113" s="89">
        <f>IF(AND(S113=0,S112&gt;0),SUM($G113:$H$381),S113)</f>
        <v>58487.976393519893</v>
      </c>
      <c r="U113" s="82">
        <f>SUM(T113:T$381)</f>
        <v>3218986.5415003709</v>
      </c>
      <c r="V113" s="68">
        <f>localspline(R113,'BBG rates'!$G$10:$G$27,'BBG rates'!$K$10:$K$27)</f>
        <v>1.0269926579937489</v>
      </c>
      <c r="W113" s="68">
        <f>locallinterp(R113,'BBG rates'!$G$10:$G$27,'BBG rates'!$J$10:$J$27)</f>
        <v>-0.34033333333333332</v>
      </c>
      <c r="X113" s="56">
        <f t="shared" si="37"/>
        <v>-0.34086536324116068</v>
      </c>
      <c r="Y113" s="66">
        <f t="shared" si="27"/>
        <v>-576.84896820942652</v>
      </c>
      <c r="Z113" s="72">
        <f t="shared" si="28"/>
        <v>-0.21504245293572066</v>
      </c>
      <c r="AA113" s="79">
        <f t="shared" si="29"/>
        <v>-821.22216565841188</v>
      </c>
      <c r="AB113" s="81">
        <f t="shared" si="38"/>
        <v>-0.30614188226172823</v>
      </c>
      <c r="AD113" s="95">
        <f>locallinterp(R113,'BBG rates'!$N$10:$N$369,'BBG rates'!$P$10:$P$369)</f>
        <v>7.8033049678742215</v>
      </c>
      <c r="AI113" s="185">
        <f t="shared" si="30"/>
        <v>92</v>
      </c>
      <c r="AJ113" s="127">
        <f>locallinterp(MIN(AI113,CAP_Senior*12),'BBG rates'!$X$24:$X$65,'BBG rates'!$Y$24:$Y$65)</f>
        <v>49.625087715060445</v>
      </c>
      <c r="AK113" s="127">
        <f>locallinterp(MIN(AI113,CAP_CB*12),'BBG rates'!$AA$25:$AA$40,'BBG rates'!$AC$25:$AC$40)</f>
        <v>9.1333333333333329</v>
      </c>
      <c r="AL113" s="144">
        <f t="shared" si="31"/>
        <v>16.016931578226941</v>
      </c>
      <c r="AM113" s="142">
        <f>(SUMPRODUCT(AL113:AL$381,G113:G$381)+SUMPRODUCT(AL113:AL$381,H113:H$381))/12</f>
        <v>4708231.0511881066</v>
      </c>
    </row>
    <row r="114" spans="1:39" x14ac:dyDescent="0.2">
      <c r="A114" s="7">
        <v>93</v>
      </c>
      <c r="B114" s="7">
        <v>46.5</v>
      </c>
      <c r="C114" s="7">
        <v>23.25</v>
      </c>
      <c r="D114" s="12">
        <f t="shared" si="23"/>
        <v>7.75</v>
      </c>
      <c r="E114" s="29">
        <f t="shared" si="39"/>
        <v>3102315.9208515985</v>
      </c>
      <c r="F114" s="2">
        <f t="shared" si="24"/>
        <v>2851.327858226251</v>
      </c>
      <c r="G114" s="2">
        <f t="shared" si="32"/>
        <v>47993.111328908373</v>
      </c>
      <c r="H114" s="2">
        <f t="shared" si="33"/>
        <v>10189.532926343934</v>
      </c>
      <c r="I114" s="2">
        <f t="shared" si="22"/>
        <v>61033.972113478558</v>
      </c>
      <c r="J114" s="2">
        <f t="shared" si="40"/>
        <v>473013.28387945885</v>
      </c>
      <c r="K114" s="2">
        <f t="shared" si="25"/>
        <v>56124.140372897062</v>
      </c>
      <c r="L114" s="2">
        <f t="shared" si="25"/>
        <v>434962.08788995224</v>
      </c>
      <c r="M114" s="2"/>
      <c r="N114" s="28">
        <f t="shared" si="41"/>
        <v>4208499.4193757046</v>
      </c>
      <c r="O114" s="2">
        <f t="shared" si="34"/>
        <v>3855.354412706215</v>
      </c>
      <c r="P114" s="2">
        <f t="shared" si="35"/>
        <v>64892.731646970598</v>
      </c>
      <c r="R114">
        <f t="shared" si="36"/>
        <v>93</v>
      </c>
      <c r="S114" s="89">
        <f t="shared" si="26"/>
        <v>58182.644255252308</v>
      </c>
      <c r="T114" s="89">
        <f>IF(AND(S114=0,S113&gt;0),SUM($G114:$H$381),S114)</f>
        <v>58182.644255252308</v>
      </c>
      <c r="U114" s="82">
        <f>SUM(T114:T$381)</f>
        <v>3160498.5651068515</v>
      </c>
      <c r="V114" s="68">
        <f>localspline(R114,'BBG rates'!$G$10:$G$27,'BBG rates'!$K$10:$K$27)</f>
        <v>1.0269580747320219</v>
      </c>
      <c r="W114" s="68">
        <f>locallinterp(R114,'BBG rates'!$G$10:$G$27,'BBG rates'!$J$10:$J$27)</f>
        <v>-0.33624999999999999</v>
      </c>
      <c r="X114" s="56">
        <f t="shared" si="37"/>
        <v>-0.33676932627555445</v>
      </c>
      <c r="Y114" s="66">
        <f t="shared" si="27"/>
        <v>-560.2351971105785</v>
      </c>
      <c r="Z114" s="72">
        <f t="shared" si="28"/>
        <v>-0.21271398252002224</v>
      </c>
      <c r="AA114" s="79">
        <f t="shared" si="29"/>
        <v>-806.30081633941882</v>
      </c>
      <c r="AB114" s="81">
        <f t="shared" si="38"/>
        <v>-0.30614188226172817</v>
      </c>
      <c r="AD114" s="95">
        <f>locallinterp(R114,'BBG rates'!$N$10:$N$369,'BBG rates'!$P$10:$P$369)</f>
        <v>7.8888848074352236</v>
      </c>
      <c r="AI114" s="185">
        <f t="shared" si="30"/>
        <v>93</v>
      </c>
      <c r="AJ114" s="127">
        <f>locallinterp(MIN(AI114,CAP_Senior*12),'BBG rates'!$X$24:$X$65,'BBG rates'!$Y$24:$Y$65)</f>
        <v>49.83695752469135</v>
      </c>
      <c r="AK114" s="127">
        <f>locallinterp(MIN(AI114,CAP_CB*12),'BBG rates'!$AA$25:$AA$40,'BBG rates'!$AC$25:$AC$40)</f>
        <v>9.1499999999999986</v>
      </c>
      <c r="AL114" s="144">
        <f t="shared" si="31"/>
        <v>16.066782779197528</v>
      </c>
      <c r="AM114" s="142">
        <f>(SUMPRODUCT(AL114:AL$381,G114:G$381)+SUMPRODUCT(AL114:AL$381,H114:H$381))/12</f>
        <v>4630164.558184444</v>
      </c>
    </row>
    <row r="115" spans="1:39" x14ac:dyDescent="0.2">
      <c r="A115" s="7">
        <v>94</v>
      </c>
      <c r="B115" s="7">
        <v>47</v>
      </c>
      <c r="C115" s="7">
        <v>23.5</v>
      </c>
      <c r="D115" s="12">
        <f t="shared" si="23"/>
        <v>7.833333333333333</v>
      </c>
      <c r="E115" s="29">
        <f t="shared" si="39"/>
        <v>3044437.3387995842</v>
      </c>
      <c r="F115" s="2">
        <f t="shared" si="24"/>
        <v>2798.8368378974192</v>
      </c>
      <c r="G115" s="2">
        <f t="shared" si="32"/>
        <v>47879.150885966694</v>
      </c>
      <c r="H115" s="2">
        <f t="shared" si="33"/>
        <v>9999.4311660476433</v>
      </c>
      <c r="I115" s="2">
        <f t="shared" si="22"/>
        <v>60677.418889911758</v>
      </c>
      <c r="J115" s="2">
        <f t="shared" si="40"/>
        <v>475306.44797097542</v>
      </c>
      <c r="K115" s="2">
        <f t="shared" si="25"/>
        <v>55745.977087598454</v>
      </c>
      <c r="L115" s="2">
        <f t="shared" si="25"/>
        <v>436676.82051952125</v>
      </c>
      <c r="M115" s="2"/>
      <c r="N115" s="28">
        <f t="shared" si="41"/>
        <v>4143548.1430245587</v>
      </c>
      <c r="O115" s="2">
        <f t="shared" si="34"/>
        <v>3796.8097085306722</v>
      </c>
      <c r="P115" s="2">
        <f t="shared" si="35"/>
        <v>64951.276351146138</v>
      </c>
      <c r="R115">
        <f t="shared" si="36"/>
        <v>94</v>
      </c>
      <c r="S115" s="89">
        <f t="shared" si="26"/>
        <v>57878.582052014339</v>
      </c>
      <c r="T115" s="89">
        <f>IF(AND(S115=0,S114&gt;0),SUM($G115:$H$381),S115)</f>
        <v>57878.582052014339</v>
      </c>
      <c r="U115" s="82">
        <f>SUM(T115:T$381)</f>
        <v>3102315.920851599</v>
      </c>
      <c r="V115" s="68">
        <f>localspline(R115,'BBG rates'!$G$10:$G$27,'BBG rates'!$K$10:$K$27)</f>
        <v>1.026915604716566</v>
      </c>
      <c r="W115" s="68">
        <f>locallinterp(R115,'BBG rates'!$G$10:$G$27,'BBG rates'!$J$10:$J$27)</f>
        <v>-0.33216666666666667</v>
      </c>
      <c r="X115" s="56">
        <f t="shared" si="37"/>
        <v>-0.3326734431414291</v>
      </c>
      <c r="Y115" s="66">
        <f t="shared" si="27"/>
        <v>-543.90675552160224</v>
      </c>
      <c r="Z115" s="72">
        <f t="shared" si="28"/>
        <v>-0.21038737616598283</v>
      </c>
      <c r="AA115" s="79">
        <f t="shared" si="29"/>
        <v>-791.45736281669588</v>
      </c>
      <c r="AB115" s="81">
        <f t="shared" si="38"/>
        <v>-0.30614188226172817</v>
      </c>
      <c r="AD115" s="95">
        <f>locallinterp(R115,'BBG rates'!$N$10:$N$369,'BBG rates'!$P$10:$P$369)</f>
        <v>7.9744611078282706</v>
      </c>
      <c r="AI115" s="185">
        <f t="shared" si="30"/>
        <v>94</v>
      </c>
      <c r="AJ115" s="127">
        <f>locallinterp(MIN(AI115,CAP_Senior*12),'BBG rates'!$X$24:$X$65,'BBG rates'!$Y$24:$Y$65)</f>
        <v>50.048827334322262</v>
      </c>
      <c r="AK115" s="127">
        <f>locallinterp(MIN(AI115,CAP_CB*12),'BBG rates'!$AA$25:$AA$40,'BBG rates'!$AC$25:$AC$40)</f>
        <v>9.1666666666666661</v>
      </c>
      <c r="AL115" s="144">
        <f t="shared" si="31"/>
        <v>16.116633980168118</v>
      </c>
      <c r="AM115" s="142">
        <f>(SUMPRODUCT(AL115:AL$381,G115:G$381)+SUMPRODUCT(AL115:AL$381,H115:H$381))/12</f>
        <v>4552263.899287072</v>
      </c>
    </row>
    <row r="116" spans="1:39" x14ac:dyDescent="0.2">
      <c r="A116" s="7">
        <v>95</v>
      </c>
      <c r="B116" s="7">
        <v>47.5</v>
      </c>
      <c r="C116" s="7">
        <v>23.75</v>
      </c>
      <c r="D116" s="12">
        <f t="shared" si="23"/>
        <v>7.916666666666667</v>
      </c>
      <c r="E116" s="29">
        <f t="shared" si="39"/>
        <v>2986861.5538151823</v>
      </c>
      <c r="F116" s="2">
        <f t="shared" si="24"/>
        <v>2746.6201353741062</v>
      </c>
      <c r="G116" s="2">
        <f t="shared" si="32"/>
        <v>47765.461043996613</v>
      </c>
      <c r="H116" s="2">
        <f t="shared" si="33"/>
        <v>9810.3239404051892</v>
      </c>
      <c r="I116" s="2">
        <f t="shared" si="22"/>
        <v>60322.405119775911</v>
      </c>
      <c r="J116" s="2">
        <f t="shared" si="40"/>
        <v>477552.37386489264</v>
      </c>
      <c r="K116" s="2">
        <f t="shared" si="25"/>
        <v>55369.862991454356</v>
      </c>
      <c r="L116" s="2">
        <f t="shared" si="25"/>
        <v>438344.74868234701</v>
      </c>
      <c r="M116" s="2"/>
      <c r="N116" s="28">
        <f t="shared" si="41"/>
        <v>4078538.2691515745</v>
      </c>
      <c r="O116" s="2">
        <f t="shared" si="34"/>
        <v>3738.2121866928119</v>
      </c>
      <c r="P116" s="2">
        <f t="shared" si="35"/>
        <v>65009.873872984019</v>
      </c>
      <c r="R116">
        <f t="shared" si="36"/>
        <v>95</v>
      </c>
      <c r="S116" s="89">
        <f t="shared" si="26"/>
        <v>57575.784984401806</v>
      </c>
      <c r="T116" s="89">
        <f>IF(AND(S116=0,S115&gt;0),SUM($G116:$H$381),S116)</f>
        <v>57575.784984401806</v>
      </c>
      <c r="U116" s="82">
        <f>SUM(T116:T$381)</f>
        <v>3044437.3387995851</v>
      </c>
      <c r="V116" s="68">
        <f>localspline(R116,'BBG rates'!$G$10:$G$27,'BBG rates'!$K$10:$K$27)</f>
        <v>1.026865338790353</v>
      </c>
      <c r="W116" s="68">
        <f>locallinterp(R116,'BBG rates'!$G$10:$G$27,'BBG rates'!$J$10:$J$27)</f>
        <v>-0.32808333333333334</v>
      </c>
      <c r="X116" s="56">
        <f t="shared" si="37"/>
        <v>-0.32857771382652778</v>
      </c>
      <c r="Y116" s="66">
        <f t="shared" si="27"/>
        <v>-527.86119954211279</v>
      </c>
      <c r="Z116" s="72">
        <f t="shared" si="28"/>
        <v>-0.20806256426361422</v>
      </c>
      <c r="AA116" s="79">
        <f t="shared" si="29"/>
        <v>-776.69148110665958</v>
      </c>
      <c r="AB116" s="81">
        <f t="shared" si="38"/>
        <v>-0.30614188226172812</v>
      </c>
      <c r="AD116" s="95">
        <f>locallinterp(R116,'BBG rates'!$N$10:$N$369,'BBG rates'!$P$10:$P$369)</f>
        <v>8.0600332193941338</v>
      </c>
      <c r="AI116" s="185">
        <f t="shared" si="30"/>
        <v>95</v>
      </c>
      <c r="AJ116" s="127">
        <f>locallinterp(MIN(AI116,CAP_Senior*12),'BBG rates'!$X$24:$X$65,'BBG rates'!$Y$24:$Y$65)</f>
        <v>50.260697143953166</v>
      </c>
      <c r="AK116" s="127">
        <f>locallinterp(MIN(AI116,CAP_CB*12),'BBG rates'!$AA$25:$AA$40,'BBG rates'!$AC$25:$AC$40)</f>
        <v>9.1833333333333336</v>
      </c>
      <c r="AL116" s="144">
        <f t="shared" si="31"/>
        <v>16.166485181138704</v>
      </c>
      <c r="AM116" s="142">
        <f>(SUMPRODUCT(AL116:AL$381,G116:G$381)+SUMPRODUCT(AL116:AL$381,H116:H$381))/12</f>
        <v>4474529.9057684513</v>
      </c>
    </row>
    <row r="117" spans="1:39" x14ac:dyDescent="0.2">
      <c r="A117" s="7">
        <v>96</v>
      </c>
      <c r="B117" s="7">
        <v>48</v>
      </c>
      <c r="C117" s="7">
        <v>24</v>
      </c>
      <c r="D117" s="12">
        <f t="shared" si="23"/>
        <v>8</v>
      </c>
      <c r="E117" s="29">
        <f t="shared" si="39"/>
        <v>2929587.3055449352</v>
      </c>
      <c r="F117" s="2">
        <f t="shared" si="24"/>
        <v>2694.6766092805515</v>
      </c>
      <c r="G117" s="2">
        <f t="shared" si="32"/>
        <v>47652.041160451583</v>
      </c>
      <c r="H117" s="2">
        <f t="shared" si="33"/>
        <v>9622.2071097952758</v>
      </c>
      <c r="I117" s="2">
        <f t="shared" si="22"/>
        <v>59968.924879527403</v>
      </c>
      <c r="J117" s="2">
        <f t="shared" si="40"/>
        <v>479751.39903621923</v>
      </c>
      <c r="K117" s="2">
        <f t="shared" si="25"/>
        <v>54995.787991582089</v>
      </c>
      <c r="L117" s="2">
        <f t="shared" si="25"/>
        <v>439966.30393265671</v>
      </c>
      <c r="M117" s="2"/>
      <c r="N117" s="28">
        <f t="shared" si="41"/>
        <v>4013469.7448914396</v>
      </c>
      <c r="O117" s="2">
        <f t="shared" si="34"/>
        <v>3679.5617995417747</v>
      </c>
      <c r="P117" s="2">
        <f t="shared" si="35"/>
        <v>65068.524260135026</v>
      </c>
      <c r="R117">
        <f t="shared" si="36"/>
        <v>96</v>
      </c>
      <c r="S117" s="89">
        <f t="shared" si="26"/>
        <v>57274.248270246855</v>
      </c>
      <c r="T117" s="89">
        <f>IF(AND(S117=0,S116&gt;0),SUM($G117:$H$381),S117)</f>
        <v>57274.248270246855</v>
      </c>
      <c r="U117" s="82">
        <f>SUM(T117:T$381)</f>
        <v>2986861.5538151828</v>
      </c>
      <c r="V117" s="68">
        <f>localspline(R117,'BBG rates'!$G$10:$G$27,'BBG rates'!$K$10:$K$27)</f>
        <v>1.026807427406311</v>
      </c>
      <c r="W117" s="68">
        <f>locallinterp(R117,'BBG rates'!$G$10:$G$27,'BBG rates'!$J$10:$J$27)</f>
        <v>-0.32400000000000001</v>
      </c>
      <c r="X117" s="56">
        <f t="shared" si="37"/>
        <v>-0.32448213831872685</v>
      </c>
      <c r="Y117" s="66">
        <f t="shared" si="27"/>
        <v>-512.09609970716076</v>
      </c>
      <c r="Z117" s="72">
        <f t="shared" si="28"/>
        <v>-0.20573947221077565</v>
      </c>
      <c r="AA117" s="79">
        <f t="shared" si="29"/>
        <v>-762.00284845014187</v>
      </c>
      <c r="AB117" s="81">
        <f t="shared" si="38"/>
        <v>-0.30614188226172823</v>
      </c>
      <c r="AD117" s="95">
        <f>locallinterp(R117,'BBG rates'!$N$10:$N$369,'BBG rates'!$P$10:$P$369)</f>
        <v>8.1456005050113269</v>
      </c>
      <c r="AI117" s="185">
        <f t="shared" si="30"/>
        <v>96</v>
      </c>
      <c r="AJ117" s="127">
        <f>locallinterp(MIN(AI117,CAP_Senior*12),'BBG rates'!$X$24:$X$65,'BBG rates'!$Y$24:$Y$65)</f>
        <v>50.472566953584078</v>
      </c>
      <c r="AK117" s="127">
        <f>locallinterp(MIN(AI117,CAP_CB*12),'BBG rates'!$AA$25:$AA$40,'BBG rates'!$AC$25:$AC$40)</f>
        <v>9.1999999999999993</v>
      </c>
      <c r="AL117" s="144">
        <f t="shared" si="31"/>
        <v>16.216336382109294</v>
      </c>
      <c r="AM117" s="142">
        <f>(SUMPRODUCT(AL117:AL$381,G117:G$381)+SUMPRODUCT(AL117:AL$381,H117:H$381))/12</f>
        <v>4396963.3995398888</v>
      </c>
    </row>
    <row r="118" spans="1:39" x14ac:dyDescent="0.2">
      <c r="A118" s="7">
        <v>97</v>
      </c>
      <c r="B118" s="7">
        <v>48.5</v>
      </c>
      <c r="C118" s="7">
        <v>24.25</v>
      </c>
      <c r="D118" s="12">
        <f t="shared" si="23"/>
        <v>8.0833333333333339</v>
      </c>
      <c r="E118" s="29">
        <f t="shared" si="39"/>
        <v>2872613.338400377</v>
      </c>
      <c r="F118" s="2">
        <f t="shared" si="24"/>
        <v>2643.0051225553543</v>
      </c>
      <c r="G118" s="2">
        <f t="shared" si="32"/>
        <v>47538.890594310869</v>
      </c>
      <c r="H118" s="2">
        <f t="shared" si="33"/>
        <v>9435.0765502471822</v>
      </c>
      <c r="I118" s="2">
        <f t="shared" si="22"/>
        <v>59616.972267113408</v>
      </c>
      <c r="J118" s="2">
        <f t="shared" si="40"/>
        <v>481903.85915916675</v>
      </c>
      <c r="K118" s="2">
        <f t="shared" si="25"/>
        <v>54623.742042260681</v>
      </c>
      <c r="L118" s="2">
        <f t="shared" si="25"/>
        <v>441541.91484160721</v>
      </c>
      <c r="M118" s="2"/>
      <c r="N118" s="28">
        <f t="shared" si="41"/>
        <v>3948342.5173311466</v>
      </c>
      <c r="O118" s="2">
        <f t="shared" si="34"/>
        <v>3620.8584993837121</v>
      </c>
      <c r="P118" s="2">
        <f t="shared" si="35"/>
        <v>65127.227560293104</v>
      </c>
      <c r="R118">
        <f t="shared" si="36"/>
        <v>97</v>
      </c>
      <c r="S118" s="89">
        <f t="shared" si="26"/>
        <v>56973.967144558053</v>
      </c>
      <c r="T118" s="89">
        <f>IF(AND(S118=0,S117&gt;0),SUM($G118:$H$381),S118)</f>
        <v>56973.967144558053</v>
      </c>
      <c r="U118" s="82">
        <f>SUM(T118:T$381)</f>
        <v>2929587.3055449361</v>
      </c>
      <c r="V118" s="68">
        <f>localspline(R118,'BBG rates'!$G$10:$G$27,'BBG rates'!$K$10:$K$27)</f>
        <v>1.0267419889840914</v>
      </c>
      <c r="W118" s="68">
        <f>locallinterp(R118,'BBG rates'!$G$10:$G$27,'BBG rates'!$J$10:$J$27)</f>
        <v>-0.31975000000000003</v>
      </c>
      <c r="X118" s="56">
        <f t="shared" si="37"/>
        <v>-0.32021955980270356</v>
      </c>
      <c r="Y118" s="66">
        <f t="shared" si="27"/>
        <v>-496.6090409160546</v>
      </c>
      <c r="Z118" s="72">
        <f t="shared" si="28"/>
        <v>-0.20341801999596518</v>
      </c>
      <c r="AA118" s="79">
        <f t="shared" si="29"/>
        <v>-747.39114330799282</v>
      </c>
      <c r="AB118" s="81">
        <f t="shared" si="38"/>
        <v>-0.30614188226172817</v>
      </c>
      <c r="AD118" s="95">
        <f>locallinterp(R118,'BBG rates'!$N$10:$N$369,'BBG rates'!$P$10:$P$369)</f>
        <v>8.2311623374266674</v>
      </c>
      <c r="AI118" s="185">
        <f t="shared" si="30"/>
        <v>97</v>
      </c>
      <c r="AJ118" s="127">
        <f>locallinterp(MIN(AI118,CAP_Senior*12),'BBG rates'!$X$24:$X$65,'BBG rates'!$Y$24:$Y$65)</f>
        <v>50.659449370158875</v>
      </c>
      <c r="AK118" s="127">
        <f>locallinterp(MIN(AI118,CAP_CB*12),'BBG rates'!$AA$25:$AA$40,'BBG rates'!$AC$25:$AC$40)</f>
        <v>9.2333333333333325</v>
      </c>
      <c r="AL118" s="144">
        <f t="shared" si="31"/>
        <v>16.275773059593675</v>
      </c>
      <c r="AM118" s="142">
        <f>(SUMPRODUCT(AL118:AL$381,G118:G$381)+SUMPRODUCT(AL118:AL$381,H118:H$381))/12</f>
        <v>4319565.1932079913</v>
      </c>
    </row>
    <row r="119" spans="1:39" x14ac:dyDescent="0.2">
      <c r="A119" s="7">
        <v>98</v>
      </c>
      <c r="B119" s="7">
        <v>49</v>
      </c>
      <c r="C119" s="7">
        <v>24.5</v>
      </c>
      <c r="D119" s="12">
        <f t="shared" si="23"/>
        <v>8.1666666666666661</v>
      </c>
      <c r="E119" s="29">
        <f t="shared" si="39"/>
        <v>2815938.4015409169</v>
      </c>
      <c r="F119" s="2">
        <f t="shared" si="24"/>
        <v>2591.6045424359791</v>
      </c>
      <c r="G119" s="2">
        <f t="shared" si="32"/>
        <v>47426.008706075787</v>
      </c>
      <c r="H119" s="2">
        <f t="shared" si="33"/>
        <v>9248.9281533845551</v>
      </c>
      <c r="I119" s="2">
        <f t="shared" si="22"/>
        <v>59266.54140189632</v>
      </c>
      <c r="J119" s="2">
        <f t="shared" si="40"/>
        <v>484010.08811548661</v>
      </c>
      <c r="K119" s="2">
        <f t="shared" si="25"/>
        <v>54253.715144717309</v>
      </c>
      <c r="L119" s="2">
        <f t="shared" si="25"/>
        <v>443072.00701519137</v>
      </c>
      <c r="M119" s="2"/>
      <c r="N119" s="28">
        <f t="shared" si="41"/>
        <v>3883156.5335099516</v>
      </c>
      <c r="O119" s="2">
        <f t="shared" si="34"/>
        <v>3562.102238481747</v>
      </c>
      <c r="P119" s="2">
        <f t="shared" si="35"/>
        <v>65185.98382119507</v>
      </c>
      <c r="R119">
        <f t="shared" si="36"/>
        <v>98</v>
      </c>
      <c r="S119" s="89">
        <f t="shared" si="26"/>
        <v>56674.936859460344</v>
      </c>
      <c r="T119" s="89">
        <f>IF(AND(S119=0,S118&gt;0),SUM($G119:$H$381),S119)</f>
        <v>56674.936859460344</v>
      </c>
      <c r="U119" s="82">
        <f>SUM(T119:T$381)</f>
        <v>2872613.3384003779</v>
      </c>
      <c r="V119" s="68">
        <f>localspline(R119,'BBG rates'!$G$10:$G$27,'BBG rates'!$K$10:$K$27)</f>
        <v>1.0266686263931648</v>
      </c>
      <c r="W119" s="68">
        <f>locallinterp(R119,'BBG rates'!$G$10:$G$27,'BBG rates'!$J$10:$J$27)</f>
        <v>-0.3155</v>
      </c>
      <c r="X119" s="56">
        <f t="shared" si="37"/>
        <v>-0.31595714787915341</v>
      </c>
      <c r="Y119" s="66">
        <f t="shared" si="27"/>
        <v>-481.40555868335122</v>
      </c>
      <c r="Z119" s="72">
        <f t="shared" si="28"/>
        <v>-0.20110143704258779</v>
      </c>
      <c r="AA119" s="79">
        <f t="shared" si="29"/>
        <v>-732.85604535669881</v>
      </c>
      <c r="AB119" s="81">
        <f t="shared" si="38"/>
        <v>-0.30614188226172823</v>
      </c>
      <c r="AD119" s="95">
        <f>locallinterp(R119,'BBG rates'!$N$10:$N$369,'BBG rates'!$P$10:$P$369)</f>
        <v>8.3167180562927641</v>
      </c>
      <c r="AI119" s="185">
        <f t="shared" si="30"/>
        <v>98</v>
      </c>
      <c r="AJ119" s="127">
        <f>locallinterp(MIN(AI119,CAP_Senior*12),'BBG rates'!$X$24:$X$65,'BBG rates'!$Y$24:$Y$65)</f>
        <v>50.846331786733671</v>
      </c>
      <c r="AK119" s="127">
        <f>locallinterp(MIN(AI119,CAP_CB*12),'BBG rates'!$AA$25:$AA$40,'BBG rates'!$AC$25:$AC$40)</f>
        <v>9.2666666666666657</v>
      </c>
      <c r="AL119" s="144">
        <f t="shared" si="31"/>
        <v>16.335209737078056</v>
      </c>
      <c r="AM119" s="142">
        <f>(SUMPRODUCT(AL119:AL$381,G119:G$381)+SUMPRODUCT(AL119:AL$381,H119:H$381))/12</f>
        <v>4242290.5799121941</v>
      </c>
    </row>
    <row r="120" spans="1:39" x14ac:dyDescent="0.2">
      <c r="A120" s="7">
        <v>99</v>
      </c>
      <c r="B120" s="7">
        <v>49.5</v>
      </c>
      <c r="C120" s="7">
        <v>24.75</v>
      </c>
      <c r="D120" s="12">
        <f t="shared" si="23"/>
        <v>8.25</v>
      </c>
      <c r="E120" s="29">
        <f t="shared" si="39"/>
        <v>2759561.2488567815</v>
      </c>
      <c r="F120" s="2">
        <f t="shared" si="24"/>
        <v>2540.4737404433104</v>
      </c>
      <c r="G120" s="2">
        <f t="shared" si="32"/>
        <v>47313.394857766158</v>
      </c>
      <c r="H120" s="2">
        <f t="shared" si="33"/>
        <v>9063.7578263693667</v>
      </c>
      <c r="I120" s="2">
        <f t="shared" si="22"/>
        <v>58917.626424578833</v>
      </c>
      <c r="J120" s="2">
        <f t="shared" si="40"/>
        <v>486070.4180027754</v>
      </c>
      <c r="K120" s="2">
        <f t="shared" si="25"/>
        <v>53885.697346915105</v>
      </c>
      <c r="L120" s="2">
        <f t="shared" si="25"/>
        <v>444557.00311204966</v>
      </c>
      <c r="M120" s="2"/>
      <c r="N120" s="28">
        <f t="shared" si="41"/>
        <v>3817911.7404193305</v>
      </c>
      <c r="O120" s="2">
        <f t="shared" si="34"/>
        <v>3503.2929690559358</v>
      </c>
      <c r="P120" s="2">
        <f t="shared" si="35"/>
        <v>65244.793090620871</v>
      </c>
      <c r="R120">
        <f t="shared" si="36"/>
        <v>99</v>
      </c>
      <c r="S120" s="89">
        <f t="shared" si="26"/>
        <v>56377.152684135523</v>
      </c>
      <c r="T120" s="89">
        <f>IF(AND(S120=0,S119&gt;0),SUM($G120:$H$381),S120)</f>
        <v>56377.152684135523</v>
      </c>
      <c r="U120" s="82">
        <f>SUM(T120:T$381)</f>
        <v>2815938.4015409178</v>
      </c>
      <c r="V120" s="68">
        <f>localspline(R120,'BBG rates'!$G$10:$G$27,'BBG rates'!$K$10:$K$27)</f>
        <v>1.0265872829573368</v>
      </c>
      <c r="W120" s="68">
        <f>locallinterp(R120,'BBG rates'!$G$10:$G$27,'BBG rates'!$J$10:$J$27)</f>
        <v>-0.31125000000000003</v>
      </c>
      <c r="X120" s="56">
        <f t="shared" si="37"/>
        <v>-0.31169490253435406</v>
      </c>
      <c r="Y120" s="66">
        <f t="shared" si="27"/>
        <v>-466.48318251139608</v>
      </c>
      <c r="Z120" s="72">
        <f t="shared" si="28"/>
        <v>-0.19878979551092332</v>
      </c>
      <c r="AA120" s="79">
        <f t="shared" si="29"/>
        <v>-718.39723548401571</v>
      </c>
      <c r="AB120" s="81">
        <f t="shared" si="38"/>
        <v>-0.30614188226172823</v>
      </c>
      <c r="AD120" s="95">
        <f>locallinterp(R120,'BBG rates'!$N$10:$N$369,'BBG rates'!$P$10:$P$369)</f>
        <v>8.4022669965392094</v>
      </c>
      <c r="AI120" s="185">
        <f t="shared" si="30"/>
        <v>99</v>
      </c>
      <c r="AJ120" s="127">
        <f>locallinterp(MIN(AI120,CAP_Senior*12),'BBG rates'!$X$24:$X$65,'BBG rates'!$Y$24:$Y$65)</f>
        <v>51.033214203308461</v>
      </c>
      <c r="AK120" s="127">
        <f>locallinterp(MIN(AI120,CAP_CB*12),'BBG rates'!$AA$25:$AA$40,'BBG rates'!$AC$25:$AC$40)</f>
        <v>9.2999999999999989</v>
      </c>
      <c r="AL120" s="144">
        <f t="shared" si="31"/>
        <v>16.394646414562438</v>
      </c>
      <c r="AM120" s="142">
        <f>(SUMPRODUCT(AL120:AL$381,G120:G$381)+SUMPRODUCT(AL120:AL$381,H120:H$381))/12</f>
        <v>4165140.8315426153</v>
      </c>
    </row>
    <row r="121" spans="1:39" x14ac:dyDescent="0.2">
      <c r="A121" s="7">
        <v>100</v>
      </c>
      <c r="B121" s="7">
        <v>50</v>
      </c>
      <c r="C121" s="7">
        <v>25</v>
      </c>
      <c r="D121" s="12">
        <f t="shared" si="23"/>
        <v>8.3333333333333339</v>
      </c>
      <c r="E121" s="29">
        <f t="shared" si="39"/>
        <v>2703480.6389520187</v>
      </c>
      <c r="F121" s="2">
        <f t="shared" si="24"/>
        <v>2489.611592366266</v>
      </c>
      <c r="G121" s="2">
        <f t="shared" si="32"/>
        <v>47201.048412916731</v>
      </c>
      <c r="H121" s="2">
        <f t="shared" si="33"/>
        <v>8879.5614918461015</v>
      </c>
      <c r="I121" s="2">
        <f t="shared" si="22"/>
        <v>58570.221497129096</v>
      </c>
      <c r="J121" s="2">
        <f t="shared" si="40"/>
        <v>488085.17914274248</v>
      </c>
      <c r="K121" s="2">
        <f t="shared" si="25"/>
        <v>53519.678743341727</v>
      </c>
      <c r="L121" s="2">
        <f t="shared" si="25"/>
        <v>445997.32286118105</v>
      </c>
      <c r="M121" s="2"/>
      <c r="N121" s="28">
        <f t="shared" si="41"/>
        <v>3752608.0850029369</v>
      </c>
      <c r="O121" s="2">
        <f t="shared" si="34"/>
        <v>3444.4306432832286</v>
      </c>
      <c r="P121" s="2">
        <f t="shared" si="35"/>
        <v>65303.655416393594</v>
      </c>
      <c r="R121">
        <f t="shared" si="36"/>
        <v>100</v>
      </c>
      <c r="S121" s="89">
        <f t="shared" si="26"/>
        <v>56080.60990476283</v>
      </c>
      <c r="T121" s="89">
        <f>IF(AND(S121=0,S120&gt;0),SUM($G121:$H$381),S121)</f>
        <v>56080.60990476283</v>
      </c>
      <c r="U121" s="82">
        <f>SUM(T121:T$381)</f>
        <v>2759561.248856782</v>
      </c>
      <c r="V121" s="68">
        <f>localspline(R121,'BBG rates'!$G$10:$G$27,'BBG rates'!$K$10:$K$27)</f>
        <v>1.0264974848117654</v>
      </c>
      <c r="W121" s="68">
        <f>locallinterp(R121,'BBG rates'!$G$10:$G$27,'BBG rates'!$J$10:$J$27)</f>
        <v>-0.307</v>
      </c>
      <c r="X121" s="56">
        <f t="shared" si="37"/>
        <v>-0.30743282375471637</v>
      </c>
      <c r="Y121" s="66">
        <f t="shared" si="27"/>
        <v>-451.83945658552437</v>
      </c>
      <c r="Z121" s="72">
        <f t="shared" si="28"/>
        <v>-0.19648317214457639</v>
      </c>
      <c r="AA121" s="79">
        <f t="shared" si="29"/>
        <v>-704.01439578461725</v>
      </c>
      <c r="AB121" s="81">
        <f t="shared" si="38"/>
        <v>-0.30614188226172823</v>
      </c>
      <c r="AD121" s="95">
        <f>locallinterp(R121,'BBG rates'!$N$10:$N$369,'BBG rates'!$P$10:$P$369)</f>
        <v>8.4878084536068563</v>
      </c>
      <c r="AI121" s="185">
        <f t="shared" si="30"/>
        <v>100</v>
      </c>
      <c r="AJ121" s="127">
        <f>locallinterp(MIN(AI121,CAP_Senior*12),'BBG rates'!$X$24:$X$65,'BBG rates'!$Y$24:$Y$65)</f>
        <v>51.220096619883257</v>
      </c>
      <c r="AK121" s="127">
        <f>locallinterp(MIN(AI121,CAP_CB*12),'BBG rates'!$AA$25:$AA$40,'BBG rates'!$AC$25:$AC$40)</f>
        <v>9.3333333333333321</v>
      </c>
      <c r="AL121" s="144">
        <f t="shared" si="31"/>
        <v>16.454083092046819</v>
      </c>
      <c r="AM121" s="142">
        <f>(SUMPRODUCT(AL121:AL$381,G121:G$381)+SUMPRODUCT(AL121:AL$381,H121:H$381))/12</f>
        <v>4088117.207866265</v>
      </c>
    </row>
    <row r="122" spans="1:39" x14ac:dyDescent="0.2">
      <c r="A122" s="7">
        <v>101</v>
      </c>
      <c r="B122" s="7">
        <v>50.5</v>
      </c>
      <c r="C122" s="7">
        <v>25.25</v>
      </c>
      <c r="D122" s="12">
        <f t="shared" si="23"/>
        <v>8.4166666666666661</v>
      </c>
      <c r="E122" s="29">
        <f t="shared" si="39"/>
        <v>2647695.335127559</v>
      </c>
      <c r="F122" s="2">
        <f t="shared" si="24"/>
        <v>2439.0169782464641</v>
      </c>
      <c r="G122" s="2">
        <f t="shared" si="32"/>
        <v>47088.96873657353</v>
      </c>
      <c r="H122" s="2">
        <f t="shared" si="33"/>
        <v>8696.335087886122</v>
      </c>
      <c r="I122" s="2">
        <f t="shared" si="22"/>
        <v>58224.320802706119</v>
      </c>
      <c r="J122" s="2">
        <f t="shared" si="40"/>
        <v>490054.70008944313</v>
      </c>
      <c r="K122" s="2">
        <f t="shared" si="25"/>
        <v>53155.649474798804</v>
      </c>
      <c r="L122" s="2">
        <f t="shared" si="25"/>
        <v>447393.38307955652</v>
      </c>
      <c r="M122" s="2"/>
      <c r="N122" s="28">
        <f t="shared" si="41"/>
        <v>3687245.5141565576</v>
      </c>
      <c r="O122" s="2">
        <f t="shared" si="34"/>
        <v>3385.515213297429</v>
      </c>
      <c r="P122" s="2">
        <f t="shared" si="35"/>
        <v>65362.570846379385</v>
      </c>
      <c r="R122">
        <f t="shared" si="36"/>
        <v>101</v>
      </c>
      <c r="S122" s="89">
        <f t="shared" si="26"/>
        <v>55785.303824459654</v>
      </c>
      <c r="T122" s="89">
        <f>IF(AND(S122=0,S121&gt;0),SUM($G122:$H$381),S122)</f>
        <v>55785.303824459654</v>
      </c>
      <c r="U122" s="82">
        <f>SUM(T122:T$381)</f>
        <v>2703480.6389520192</v>
      </c>
      <c r="V122" s="68">
        <f>localspline(R122,'BBG rates'!$G$10:$G$27,'BBG rates'!$K$10:$K$27)</f>
        <v>1.02639893688943</v>
      </c>
      <c r="W122" s="68">
        <f>locallinterp(R122,'BBG rates'!$G$10:$G$27,'BBG rates'!$J$10:$J$27)</f>
        <v>-0.30275000000000002</v>
      </c>
      <c r="X122" s="56">
        <f t="shared" si="37"/>
        <v>-0.30317091152665121</v>
      </c>
      <c r="Y122" s="66">
        <f t="shared" si="27"/>
        <v>-437.47193970143439</v>
      </c>
      <c r="Z122" s="72">
        <f t="shared" si="28"/>
        <v>-0.19418164867835705</v>
      </c>
      <c r="AA122" s="79">
        <f t="shared" si="29"/>
        <v>-689.70720955575905</v>
      </c>
      <c r="AB122" s="81">
        <f t="shared" si="38"/>
        <v>-0.30614188226172823</v>
      </c>
      <c r="AD122" s="95">
        <f>locallinterp(R122,'BBG rates'!$N$10:$N$369,'BBG rates'!$P$10:$P$369)</f>
        <v>8.573341698347642</v>
      </c>
      <c r="AI122" s="185">
        <f t="shared" si="30"/>
        <v>101</v>
      </c>
      <c r="AJ122" s="127">
        <f>locallinterp(MIN(AI122,CAP_Senior*12),'BBG rates'!$X$24:$X$65,'BBG rates'!$Y$24:$Y$65)</f>
        <v>51.406979036458054</v>
      </c>
      <c r="AK122" s="127">
        <f>locallinterp(MIN(AI122,CAP_CB*12),'BBG rates'!$AA$25:$AA$40,'BBG rates'!$AC$25:$AC$40)</f>
        <v>9.3666666666666654</v>
      </c>
      <c r="AL122" s="144">
        <f t="shared" si="31"/>
        <v>16.5135197695312</v>
      </c>
      <c r="AM122" s="142">
        <f>(SUMPRODUCT(AL122:AL$381,G122:G$381)+SUMPRODUCT(AL122:AL$381,H122:H$381))/12</f>
        <v>4011220.9565974628</v>
      </c>
    </row>
    <row r="123" spans="1:39" x14ac:dyDescent="0.2">
      <c r="A123" s="7">
        <v>102</v>
      </c>
      <c r="B123" s="7">
        <v>51</v>
      </c>
      <c r="C123" s="7">
        <v>25.5</v>
      </c>
      <c r="D123" s="12">
        <f t="shared" si="23"/>
        <v>8.5</v>
      </c>
      <c r="E123" s="29">
        <f t="shared" si="39"/>
        <v>2592204.1053643366</v>
      </c>
      <c r="F123" s="2">
        <f t="shared" si="24"/>
        <v>2388.688782362939</v>
      </c>
      <c r="G123" s="2">
        <f t="shared" si="32"/>
        <v>46977.155195290259</v>
      </c>
      <c r="H123" s="2">
        <f t="shared" si="33"/>
        <v>8514.0745679322226</v>
      </c>
      <c r="I123" s="2">
        <f t="shared" si="22"/>
        <v>57879.918545585417</v>
      </c>
      <c r="J123" s="2">
        <f t="shared" si="40"/>
        <v>491979.30763747601</v>
      </c>
      <c r="K123" s="2">
        <f t="shared" si="25"/>
        <v>52793.599728192377</v>
      </c>
      <c r="L123" s="2">
        <f t="shared" si="25"/>
        <v>448745.59768963518</v>
      </c>
      <c r="M123" s="2"/>
      <c r="N123" s="28">
        <f t="shared" si="41"/>
        <v>3621823.9747280702</v>
      </c>
      <c r="O123" s="2">
        <f t="shared" si="34"/>
        <v>3326.5466311891605</v>
      </c>
      <c r="P123" s="2">
        <f t="shared" si="35"/>
        <v>65421.539428487653</v>
      </c>
      <c r="R123">
        <f t="shared" si="36"/>
        <v>102</v>
      </c>
      <c r="S123" s="89">
        <f t="shared" si="26"/>
        <v>55491.22976322248</v>
      </c>
      <c r="T123" s="89">
        <f>IF(AND(S123=0,S122&gt;0),SUM($G123:$H$381),S123)</f>
        <v>55491.22976322248</v>
      </c>
      <c r="U123" s="82">
        <f>SUM(T123:T$381)</f>
        <v>2647695.3351275595</v>
      </c>
      <c r="V123" s="68">
        <f>localspline(R123,'BBG rates'!$G$10:$G$27,'BBG rates'!$K$10:$K$27)</f>
        <v>1.0262915229336613</v>
      </c>
      <c r="W123" s="68">
        <f>locallinterp(R123,'BBG rates'!$G$10:$G$27,'BBG rates'!$J$10:$J$27)</f>
        <v>-0.29849999999999999</v>
      </c>
      <c r="X123" s="56">
        <f t="shared" si="37"/>
        <v>-0.29890916583643623</v>
      </c>
      <c r="Y123" s="66">
        <f t="shared" si="27"/>
        <v>-423.37820519289056</v>
      </c>
      <c r="Z123" s="72">
        <f t="shared" si="28"/>
        <v>-0.19188531229065744</v>
      </c>
      <c r="AA123" s="79">
        <f t="shared" si="29"/>
        <v>-675.47536129295702</v>
      </c>
      <c r="AB123" s="81">
        <f t="shared" si="38"/>
        <v>-0.30614188226172823</v>
      </c>
      <c r="AD123" s="95">
        <f>locallinterp(R123,'BBG rates'!$N$10:$N$369,'BBG rates'!$P$10:$P$369)</f>
        <v>8.6588659919254471</v>
      </c>
      <c r="AI123" s="185">
        <f t="shared" si="30"/>
        <v>102</v>
      </c>
      <c r="AJ123" s="127">
        <f>locallinterp(MIN(AI123,CAP_Senior*12),'BBG rates'!$X$24:$X$65,'BBG rates'!$Y$24:$Y$65)</f>
        <v>51.593861453032844</v>
      </c>
      <c r="AK123" s="127">
        <f>locallinterp(MIN(AI123,CAP_CB*12),'BBG rates'!$AA$25:$AA$40,'BBG rates'!$AC$25:$AC$40)</f>
        <v>9.3999999999999986</v>
      </c>
      <c r="AL123" s="144">
        <f t="shared" si="31"/>
        <v>16.572956447015581</v>
      </c>
      <c r="AM123" s="142">
        <f>(SUMPRODUCT(AL123:AL$381,G123:G$381)+SUMPRODUCT(AL123:AL$381,H123:H$381))/12</f>
        <v>3934453.3134679198</v>
      </c>
    </row>
    <row r="124" spans="1:39" x14ac:dyDescent="0.2">
      <c r="A124" s="7">
        <v>103</v>
      </c>
      <c r="B124" s="7">
        <v>51.5</v>
      </c>
      <c r="C124" s="7">
        <v>25.75</v>
      </c>
      <c r="D124" s="12">
        <f t="shared" si="23"/>
        <v>8.5833333333333339</v>
      </c>
      <c r="E124" s="29">
        <f t="shared" si="39"/>
        <v>2537005.7223064685</v>
      </c>
      <c r="F124" s="2">
        <f t="shared" si="24"/>
        <v>2338.6258932169158</v>
      </c>
      <c r="G124" s="2">
        <f t="shared" si="32"/>
        <v>46865.60715712481</v>
      </c>
      <c r="H124" s="2">
        <f t="shared" si="33"/>
        <v>8332.7759007433906</v>
      </c>
      <c r="I124" s="2">
        <f t="shared" si="22"/>
        <v>57537.008951085118</v>
      </c>
      <c r="J124" s="2">
        <f t="shared" si="40"/>
        <v>493859.3268301473</v>
      </c>
      <c r="K124" s="2">
        <f t="shared" si="25"/>
        <v>52433.519736324401</v>
      </c>
      <c r="L124" s="2">
        <f t="shared" si="25"/>
        <v>450054.37773678446</v>
      </c>
      <c r="M124" s="2"/>
      <c r="N124" s="28">
        <f t="shared" si="41"/>
        <v>3556343.4135173992</v>
      </c>
      <c r="O124" s="2">
        <f t="shared" si="34"/>
        <v>3267.5248490058211</v>
      </c>
      <c r="P124" s="2">
        <f t="shared" si="35"/>
        <v>65480.561210670996</v>
      </c>
      <c r="R124">
        <f t="shared" si="36"/>
        <v>103</v>
      </c>
      <c r="S124" s="89">
        <f t="shared" si="26"/>
        <v>55198.383057868203</v>
      </c>
      <c r="T124" s="89">
        <f>IF(AND(S124=0,S123&gt;0),SUM($G124:$H$381),S124)</f>
        <v>55198.383057868203</v>
      </c>
      <c r="U124" s="82">
        <f>SUM(T124:T$381)</f>
        <v>2592204.1053643371</v>
      </c>
      <c r="V124" s="68">
        <f>localspline(R124,'BBG rates'!$G$10:$G$27,'BBG rates'!$K$10:$K$27)</f>
        <v>1.0261747690642877</v>
      </c>
      <c r="W124" s="68">
        <f>locallinterp(R124,'BBG rates'!$G$10:$G$27,'BBG rates'!$J$10:$J$27)</f>
        <v>-0.29425000000000001</v>
      </c>
      <c r="X124" s="56">
        <f t="shared" si="37"/>
        <v>-0.29464758667061552</v>
      </c>
      <c r="Y124" s="66">
        <f t="shared" si="27"/>
        <v>-409.55584085975482</v>
      </c>
      <c r="Z124" s="72">
        <f t="shared" si="28"/>
        <v>-0.18959425610609068</v>
      </c>
      <c r="AA124" s="79">
        <f t="shared" si="29"/>
        <v>-661.31853668568124</v>
      </c>
      <c r="AB124" s="81">
        <f t="shared" si="38"/>
        <v>-0.30614188226172823</v>
      </c>
      <c r="AD124" s="95">
        <f>locallinterp(R124,'BBG rates'!$N$10:$N$369,'BBG rates'!$P$10:$P$369)</f>
        <v>8.7443805560141374</v>
      </c>
      <c r="AI124" s="185">
        <f t="shared" si="30"/>
        <v>103</v>
      </c>
      <c r="AJ124" s="127">
        <f>locallinterp(MIN(AI124,CAP_Senior*12),'BBG rates'!$X$24:$X$65,'BBG rates'!$Y$24:$Y$65)</f>
        <v>51.78074386960764</v>
      </c>
      <c r="AK124" s="127">
        <f>locallinterp(MIN(AI124,CAP_CB*12),'BBG rates'!$AA$25:$AA$40,'BBG rates'!$AC$25:$AC$40)</f>
        <v>9.4333333333333336</v>
      </c>
      <c r="AL124" s="144">
        <f t="shared" si="31"/>
        <v>16.632393124499966</v>
      </c>
      <c r="AM124" s="142">
        <f>(SUMPRODUCT(AL124:AL$381,G124:G$381)+SUMPRODUCT(AL124:AL$381,H124:H$381))/12</f>
        <v>3857815.5022964845</v>
      </c>
    </row>
    <row r="125" spans="1:39" x14ac:dyDescent="0.2">
      <c r="A125" s="7">
        <v>104</v>
      </c>
      <c r="B125" s="7">
        <v>52</v>
      </c>
      <c r="C125" s="7">
        <v>26</v>
      </c>
      <c r="D125" s="12">
        <f t="shared" si="23"/>
        <v>8.6666666666666661</v>
      </c>
      <c r="E125" s="29">
        <f t="shared" si="39"/>
        <v>2482098.9632444931</v>
      </c>
      <c r="F125" s="2">
        <f t="shared" si="24"/>
        <v>2288.8272035166337</v>
      </c>
      <c r="G125" s="2">
        <f t="shared" si="32"/>
        <v>46754.323991635603</v>
      </c>
      <c r="H125" s="2">
        <f t="shared" si="33"/>
        <v>8152.4350703397431</v>
      </c>
      <c r="I125" s="2">
        <f t="shared" si="22"/>
        <v>57195.586265491984</v>
      </c>
      <c r="J125" s="2">
        <f t="shared" si="40"/>
        <v>495695.08096759714</v>
      </c>
      <c r="K125" s="2">
        <f t="shared" si="25"/>
        <v>52075.399777684899</v>
      </c>
      <c r="L125" s="2">
        <f t="shared" si="25"/>
        <v>451320.13140660239</v>
      </c>
      <c r="M125" s="2"/>
      <c r="N125" s="28">
        <f t="shared" si="41"/>
        <v>3490803.7772764741</v>
      </c>
      <c r="O125" s="2">
        <f t="shared" si="34"/>
        <v>3208.4498187515474</v>
      </c>
      <c r="P125" s="2">
        <f t="shared" si="35"/>
        <v>65539.636240925262</v>
      </c>
      <c r="R125">
        <f t="shared" si="36"/>
        <v>104</v>
      </c>
      <c r="S125" s="89">
        <f t="shared" si="26"/>
        <v>54906.759061975346</v>
      </c>
      <c r="T125" s="89">
        <f>IF(AND(S125=0,S124&gt;0),SUM($G125:$H$381),S125)</f>
        <v>54906.759061975346</v>
      </c>
      <c r="U125" s="82">
        <f>SUM(T125:T$381)</f>
        <v>2537005.7223064685</v>
      </c>
      <c r="V125" s="68">
        <f>localspline(R125,'BBG rates'!$G$10:$G$27,'BBG rates'!$K$10:$K$27)</f>
        <v>1.0260484696251713</v>
      </c>
      <c r="W125" s="68">
        <f>locallinterp(R125,'BBG rates'!$G$10:$G$27,'BBG rates'!$J$10:$J$27)</f>
        <v>-0.29000000000000004</v>
      </c>
      <c r="X125" s="56">
        <f t="shared" si="37"/>
        <v>-0.29038617401559996</v>
      </c>
      <c r="Y125" s="66">
        <f t="shared" si="27"/>
        <v>-396.00244889632063</v>
      </c>
      <c r="Z125" s="72">
        <f t="shared" si="28"/>
        <v>-0.18730857975502058</v>
      </c>
      <c r="AA125" s="79">
        <f t="shared" si="29"/>
        <v>-647.23642261306486</v>
      </c>
      <c r="AB125" s="81">
        <f t="shared" si="38"/>
        <v>-0.30614188226172828</v>
      </c>
      <c r="AD125" s="95">
        <f>locallinterp(R125,'BBG rates'!$N$10:$N$369,'BBG rates'!$P$10:$P$369)</f>
        <v>8.8298845951495686</v>
      </c>
      <c r="AI125" s="185">
        <f t="shared" si="30"/>
        <v>104</v>
      </c>
      <c r="AJ125" s="127">
        <f>locallinterp(MIN(AI125,CAP_Senior*12),'BBG rates'!$X$24:$X$65,'BBG rates'!$Y$24:$Y$65)</f>
        <v>51.967626286182437</v>
      </c>
      <c r="AK125" s="127">
        <f>locallinterp(MIN(AI125,CAP_CB*12),'BBG rates'!$AA$25:$AA$40,'BBG rates'!$AC$25:$AC$40)</f>
        <v>9.4666666666666668</v>
      </c>
      <c r="AL125" s="144">
        <f t="shared" si="31"/>
        <v>16.691829801984348</v>
      </c>
      <c r="AM125" s="142">
        <f>(SUMPRODUCT(AL125:AL$381,G125:G$381)+SUMPRODUCT(AL125:AL$381,H125:H$381))/12</f>
        <v>3781308.7350585512</v>
      </c>
    </row>
    <row r="126" spans="1:39" x14ac:dyDescent="0.2">
      <c r="A126" s="7">
        <v>105</v>
      </c>
      <c r="B126" s="7">
        <v>52.5</v>
      </c>
      <c r="C126" s="7">
        <v>26.25</v>
      </c>
      <c r="D126" s="12">
        <f t="shared" si="23"/>
        <v>8.75</v>
      </c>
      <c r="E126" s="29">
        <f t="shared" si="39"/>
        <v>2427482.6100986674</v>
      </c>
      <c r="F126" s="2">
        <f t="shared" si="24"/>
        <v>2239.2916101622241</v>
      </c>
      <c r="G126" s="2">
        <f t="shared" si="32"/>
        <v>46643.30506987805</v>
      </c>
      <c r="H126" s="2">
        <f t="shared" si="33"/>
        <v>7973.0480759476777</v>
      </c>
      <c r="I126" s="2">
        <f t="shared" si="22"/>
        <v>56855.644755987953</v>
      </c>
      <c r="J126" s="2">
        <f t="shared" si="40"/>
        <v>497486.89161489456</v>
      </c>
      <c r="K126" s="2">
        <f t="shared" si="25"/>
        <v>51719.230176245241</v>
      </c>
      <c r="L126" s="2">
        <f t="shared" si="25"/>
        <v>452543.26404214581</v>
      </c>
      <c r="M126" s="2"/>
      <c r="N126" s="28">
        <f t="shared" si="41"/>
        <v>3425205.0127091845</v>
      </c>
      <c r="O126" s="2">
        <f t="shared" si="34"/>
        <v>3149.3214923871765</v>
      </c>
      <c r="P126" s="2">
        <f t="shared" si="35"/>
        <v>65598.764567289647</v>
      </c>
      <c r="R126">
        <f t="shared" si="36"/>
        <v>105</v>
      </c>
      <c r="S126" s="89">
        <f t="shared" si="26"/>
        <v>54616.353145825728</v>
      </c>
      <c r="T126" s="89">
        <f>IF(AND(S126=0,S125&gt;0),SUM($G126:$H$381),S126)</f>
        <v>54616.353145825728</v>
      </c>
      <c r="U126" s="82">
        <f>SUM(T126:T$381)</f>
        <v>2482098.9632444936</v>
      </c>
      <c r="V126" s="68">
        <f>localspline(R126,'BBG rates'!$G$10:$G$27,'BBG rates'!$K$10:$K$27)</f>
        <v>1.0259122699387149</v>
      </c>
      <c r="W126" s="68">
        <f>locallinterp(R126,'BBG rates'!$G$10:$G$27,'BBG rates'!$J$10:$J$27)</f>
        <v>-0.28575</v>
      </c>
      <c r="X126" s="56">
        <f t="shared" si="37"/>
        <v>-0.28612492785766719</v>
      </c>
      <c r="Y126" s="66">
        <f t="shared" si="27"/>
        <v>-382.71564581998445</v>
      </c>
      <c r="Z126" s="72">
        <f t="shared" si="28"/>
        <v>-0.18502838999765661</v>
      </c>
      <c r="AA126" s="79">
        <f t="shared" si="29"/>
        <v>-633.22870713962789</v>
      </c>
      <c r="AB126" s="81">
        <f t="shared" si="38"/>
        <v>-0.30614188226172823</v>
      </c>
      <c r="AD126" s="95">
        <f>locallinterp(R126,'BBG rates'!$N$10:$N$369,'BBG rates'!$P$10:$P$369)</f>
        <v>8.9153772843111287</v>
      </c>
      <c r="AI126" s="185">
        <f t="shared" si="30"/>
        <v>105</v>
      </c>
      <c r="AJ126" s="127">
        <f>locallinterp(MIN(AI126,CAP_Senior*12),'BBG rates'!$X$24:$X$65,'BBG rates'!$Y$24:$Y$65)</f>
        <v>52.154508702757234</v>
      </c>
      <c r="AK126" s="127">
        <f>locallinterp(MIN(AI126,CAP_CB*12),'BBG rates'!$AA$25:$AA$40,'BBG rates'!$AC$25:$AC$40)</f>
        <v>9.5</v>
      </c>
      <c r="AL126" s="144">
        <f t="shared" si="31"/>
        <v>16.751266479468732</v>
      </c>
      <c r="AM126" s="142">
        <f>(SUMPRODUCT(AL126:AL$381,G126:G$381)+SUMPRODUCT(AL126:AL$381,H126:H$381))/12</f>
        <v>3704934.2119551301</v>
      </c>
    </row>
    <row r="127" spans="1:39" x14ac:dyDescent="0.2">
      <c r="A127" s="7">
        <v>106</v>
      </c>
      <c r="B127" s="7">
        <v>53</v>
      </c>
      <c r="C127" s="7">
        <v>26.5</v>
      </c>
      <c r="D127" s="12">
        <f t="shared" si="23"/>
        <v>8.8333333333333339</v>
      </c>
      <c r="E127" s="29">
        <f t="shared" si="39"/>
        <v>2373155.4494023216</v>
      </c>
      <c r="F127" s="2">
        <f t="shared" si="24"/>
        <v>2190.0180142306435</v>
      </c>
      <c r="G127" s="2">
        <f t="shared" si="32"/>
        <v>46532.549764401003</v>
      </c>
      <c r="H127" s="2">
        <f t="shared" si="33"/>
        <v>7794.6109319451944</v>
      </c>
      <c r="I127" s="2">
        <f t="shared" si="22"/>
        <v>56517.178710576838</v>
      </c>
      <c r="J127" s="2">
        <f t="shared" si="40"/>
        <v>499235.07861009543</v>
      </c>
      <c r="K127" s="2">
        <f t="shared" si="25"/>
        <v>51365.001301252254</v>
      </c>
      <c r="L127" s="2">
        <f t="shared" si="25"/>
        <v>453724.1781610616</v>
      </c>
      <c r="M127" s="2"/>
      <c r="N127" s="28">
        <f t="shared" si="41"/>
        <v>3359547.0664713378</v>
      </c>
      <c r="O127" s="2">
        <f t="shared" si="34"/>
        <v>3090.1398218302038</v>
      </c>
      <c r="P127" s="2">
        <f t="shared" si="35"/>
        <v>65657.946237846612</v>
      </c>
      <c r="R127">
        <f t="shared" si="36"/>
        <v>106</v>
      </c>
      <c r="S127" s="89">
        <f t="shared" si="26"/>
        <v>54327.160696346196</v>
      </c>
      <c r="T127" s="89">
        <f>IF(AND(S127=0,S126&gt;0),SUM($G127:$H$381),S127)</f>
        <v>54327.160696346196</v>
      </c>
      <c r="U127" s="82">
        <f>SUM(T127:T$381)</f>
        <v>2427482.6100986679</v>
      </c>
      <c r="V127" s="68">
        <f>localspline(R127,'BBG rates'!$G$10:$G$27,'BBG rates'!$K$10:$K$27)</f>
        <v>1.025765919646864</v>
      </c>
      <c r="W127" s="68">
        <f>locallinterp(R127,'BBG rates'!$G$10:$G$27,'BBG rates'!$J$10:$J$27)</f>
        <v>-0.28150000000000003</v>
      </c>
      <c r="X127" s="56">
        <f t="shared" si="37"/>
        <v>-0.28186384818322807</v>
      </c>
      <c r="Y127" s="66">
        <f t="shared" si="27"/>
        <v>-369.69306240023587</v>
      </c>
      <c r="Z127" s="72">
        <f t="shared" si="28"/>
        <v>-0.18275380142156863</v>
      </c>
      <c r="AA127" s="79">
        <f t="shared" si="29"/>
        <v>-619.29507951101596</v>
      </c>
      <c r="AB127" s="81">
        <f t="shared" si="38"/>
        <v>-0.30614188226172823</v>
      </c>
      <c r="AD127" s="95">
        <f>locallinterp(R127,'BBG rates'!$N$10:$N$369,'BBG rates'!$P$10:$P$369)</f>
        <v>9.0008577776150336</v>
      </c>
      <c r="AI127" s="185">
        <f t="shared" si="30"/>
        <v>106</v>
      </c>
      <c r="AJ127" s="127">
        <f>locallinterp(MIN(AI127,CAP_Senior*12),'BBG rates'!$X$24:$X$65,'BBG rates'!$Y$24:$Y$65)</f>
        <v>52.34139111933203</v>
      </c>
      <c r="AK127" s="127">
        <f>locallinterp(MIN(AI127,CAP_CB*12),'BBG rates'!$AA$25:$AA$40,'BBG rates'!$AC$25:$AC$40)</f>
        <v>9.5333333333333332</v>
      </c>
      <c r="AL127" s="144">
        <f t="shared" si="31"/>
        <v>16.81070315695311</v>
      </c>
      <c r="AM127" s="142">
        <f>(SUMPRODUCT(AL127:AL$381,G127:G$381)+SUMPRODUCT(AL127:AL$381,H127:H$381))/12</f>
        <v>3628693.1214815886</v>
      </c>
    </row>
    <row r="128" spans="1:39" x14ac:dyDescent="0.2">
      <c r="A128" s="7">
        <v>107</v>
      </c>
      <c r="B128" s="7">
        <v>53.5</v>
      </c>
      <c r="C128" s="7">
        <v>26.75</v>
      </c>
      <c r="D128" s="12">
        <f t="shared" si="23"/>
        <v>8.9166666666666661</v>
      </c>
      <c r="E128" s="29">
        <f t="shared" si="39"/>
        <v>2319116.272285271</v>
      </c>
      <c r="F128" s="2">
        <f t="shared" si="24"/>
        <v>2141.0053209606535</v>
      </c>
      <c r="G128" s="2">
        <f t="shared" si="32"/>
        <v>46422.057449243199</v>
      </c>
      <c r="H128" s="2">
        <f t="shared" si="33"/>
        <v>7617.119667807413</v>
      </c>
      <c r="I128" s="2">
        <f t="shared" si="22"/>
        <v>56180.182438011267</v>
      </c>
      <c r="J128" s="2">
        <f t="shared" si="40"/>
        <v>500939.9600722671</v>
      </c>
      <c r="K128" s="2">
        <f t="shared" si="25"/>
        <v>51012.703567023309</v>
      </c>
      <c r="L128" s="2">
        <f t="shared" si="25"/>
        <v>454863.27347262448</v>
      </c>
      <c r="M128" s="2"/>
      <c r="N128" s="28">
        <f t="shared" si="41"/>
        <v>3293829.8851706157</v>
      </c>
      <c r="O128" s="2">
        <f t="shared" si="34"/>
        <v>3030.9047589547476</v>
      </c>
      <c r="P128" s="2">
        <f t="shared" si="35"/>
        <v>65717.181300722063</v>
      </c>
      <c r="R128">
        <f t="shared" si="36"/>
        <v>107</v>
      </c>
      <c r="S128" s="89">
        <f t="shared" si="26"/>
        <v>54039.177117050611</v>
      </c>
      <c r="T128" s="89">
        <f>IF(AND(S128=0,S127&gt;0),SUM($G128:$H$381),S128)</f>
        <v>54039.177117050611</v>
      </c>
      <c r="U128" s="82">
        <f>SUM(T128:T$381)</f>
        <v>2373155.4494023216</v>
      </c>
      <c r="V128" s="68">
        <f>localspline(R128,'BBG rates'!$G$10:$G$27,'BBG rates'!$K$10:$K$27)</f>
        <v>1.0256091013278616</v>
      </c>
      <c r="W128" s="68">
        <f>locallinterp(R128,'BBG rates'!$G$10:$G$27,'BBG rates'!$J$10:$J$27)</f>
        <v>-0.27725</v>
      </c>
      <c r="X128" s="56">
        <f t="shared" si="37"/>
        <v>-0.27760293497869348</v>
      </c>
      <c r="Y128" s="66">
        <f t="shared" si="27"/>
        <v>-356.93234358795189</v>
      </c>
      <c r="Z128" s="72">
        <f t="shared" si="28"/>
        <v>-0.18048493722289211</v>
      </c>
      <c r="AA128" s="79">
        <f t="shared" si="29"/>
        <v>-605.43523014975358</v>
      </c>
      <c r="AB128" s="81">
        <f t="shared" si="38"/>
        <v>-0.30614188226172828</v>
      </c>
      <c r="AD128" s="95">
        <f>locallinterp(R128,'BBG rates'!$N$10:$N$369,'BBG rates'!$P$10:$P$369)</f>
        <v>9.0863252027256891</v>
      </c>
      <c r="AI128" s="185">
        <f t="shared" si="30"/>
        <v>107</v>
      </c>
      <c r="AJ128" s="127">
        <f>locallinterp(MIN(AI128,CAP_Senior*12),'BBG rates'!$X$24:$X$65,'BBG rates'!$Y$24:$Y$65)</f>
        <v>52.52827353590682</v>
      </c>
      <c r="AK128" s="127">
        <f>locallinterp(MIN(AI128,CAP_CB*12),'BBG rates'!$AA$25:$AA$40,'BBG rates'!$AC$25:$AC$40)</f>
        <v>9.5666666666666664</v>
      </c>
      <c r="AL128" s="144">
        <f t="shared" si="31"/>
        <v>16.870139834437492</v>
      </c>
      <c r="AM128" s="142">
        <f>(SUMPRODUCT(AL128:AL$381,G128:G$381)+SUMPRODUCT(AL128:AL$381,H128:H$381))/12</f>
        <v>3552586.6404960589</v>
      </c>
    </row>
    <row r="129" spans="1:39" x14ac:dyDescent="0.2">
      <c r="A129" s="7">
        <v>108</v>
      </c>
      <c r="B129" s="7">
        <v>54</v>
      </c>
      <c r="C129" s="7">
        <v>27</v>
      </c>
      <c r="D129" s="12">
        <f t="shared" si="23"/>
        <v>9</v>
      </c>
      <c r="E129" s="29">
        <f t="shared" si="39"/>
        <v>2265363.874457289</v>
      </c>
      <c r="F129" s="2">
        <f t="shared" si="24"/>
        <v>2092.2524397378584</v>
      </c>
      <c r="G129" s="2">
        <f t="shared" si="32"/>
        <v>46311.827499929757</v>
      </c>
      <c r="H129" s="2">
        <f t="shared" si="33"/>
        <v>7440.5703280522876</v>
      </c>
      <c r="I129" s="2">
        <f t="shared" si="22"/>
        <v>55844.650267719902</v>
      </c>
      <c r="J129" s="2">
        <f t="shared" si="40"/>
        <v>502601.85240947909</v>
      </c>
      <c r="K129" s="2">
        <f t="shared" si="25"/>
        <v>50662.327432742226</v>
      </c>
      <c r="L129" s="2">
        <f t="shared" si="25"/>
        <v>455960.94689467998</v>
      </c>
      <c r="M129" s="2"/>
      <c r="N129" s="28">
        <f t="shared" si="41"/>
        <v>3228053.4153665304</v>
      </c>
      <c r="O129" s="2">
        <f t="shared" si="34"/>
        <v>2971.6162555915071</v>
      </c>
      <c r="P129" s="2">
        <f t="shared" si="35"/>
        <v>65776.469804085311</v>
      </c>
      <c r="R129">
        <f t="shared" si="36"/>
        <v>108</v>
      </c>
      <c r="S129" s="89">
        <f t="shared" si="26"/>
        <v>53752.397827982044</v>
      </c>
      <c r="T129" s="89">
        <f>IF(AND(S129=0,S128&gt;0),SUM($G129:$H$381),S129)</f>
        <v>53752.397827982044</v>
      </c>
      <c r="U129" s="82">
        <f>SUM(T129:T$381)</f>
        <v>2319116.272285271</v>
      </c>
      <c r="V129" s="68">
        <f>localspline(R129,'BBG rates'!$G$10:$G$27,'BBG rates'!$K$10:$K$27)</f>
        <v>1.0254415273666382</v>
      </c>
      <c r="W129" s="68">
        <f>locallinterp(R129,'BBG rates'!$G$10:$G$27,'BBG rates'!$J$10:$J$27)</f>
        <v>-0.27300000000000002</v>
      </c>
      <c r="X129" s="56">
        <f t="shared" si="37"/>
        <v>-0.27334218823060752</v>
      </c>
      <c r="Y129" s="66">
        <f t="shared" si="27"/>
        <v>-344.43114844501298</v>
      </c>
      <c r="Z129" s="72">
        <f t="shared" si="28"/>
        <v>-0.17822193008319079</v>
      </c>
      <c r="AA129" s="79">
        <f t="shared" si="29"/>
        <v>-591.64885065101294</v>
      </c>
      <c r="AB129" s="81">
        <f t="shared" si="38"/>
        <v>-0.30614188226172823</v>
      </c>
      <c r="AD129" s="95">
        <f>locallinterp(R129,'BBG rates'!$N$10:$N$369,'BBG rates'!$P$10:$P$369)</f>
        <v>9.171778663339575</v>
      </c>
      <c r="AI129" s="185">
        <f t="shared" si="30"/>
        <v>108</v>
      </c>
      <c r="AJ129" s="127">
        <f>locallinterp(MIN(AI129,CAP_Senior*12),'BBG rates'!$X$24:$X$65,'BBG rates'!$Y$24:$Y$65)</f>
        <v>52.715155952481616</v>
      </c>
      <c r="AK129" s="127">
        <f>locallinterp(MIN(AI129,CAP_CB*12),'BBG rates'!$AA$25:$AA$40,'BBG rates'!$AC$25:$AC$40)</f>
        <v>9.6</v>
      </c>
      <c r="AL129" s="144">
        <f t="shared" si="31"/>
        <v>16.929576511921873</v>
      </c>
      <c r="AM129" s="142">
        <f>(SUMPRODUCT(AL129:AL$381,G129:G$381)+SUMPRODUCT(AL129:AL$381,H129:H$381))/12</f>
        <v>3476615.9342875108</v>
      </c>
    </row>
    <row r="130" spans="1:39" x14ac:dyDescent="0.2">
      <c r="A130" s="7">
        <v>109</v>
      </c>
      <c r="B130" s="7">
        <v>54.5</v>
      </c>
      <c r="C130" s="7">
        <v>27.25</v>
      </c>
      <c r="D130" s="12">
        <f t="shared" si="23"/>
        <v>9.0833333333333339</v>
      </c>
      <c r="E130" s="29">
        <f t="shared" si="39"/>
        <v>2211897.0561916339</v>
      </c>
      <c r="F130" s="2">
        <f t="shared" si="24"/>
        <v>2043.7582840797927</v>
      </c>
      <c r="G130" s="2">
        <f t="shared" si="32"/>
        <v>46201.859293468602</v>
      </c>
      <c r="H130" s="2">
        <f t="shared" si="33"/>
        <v>7264.9589721865086</v>
      </c>
      <c r="I130" s="2">
        <f t="shared" si="22"/>
        <v>55510.576549734906</v>
      </c>
      <c r="J130" s="2">
        <f t="shared" si="40"/>
        <v>504221.07032675878</v>
      </c>
      <c r="K130" s="2">
        <f t="shared" si="25"/>
        <v>50313.863402256145</v>
      </c>
      <c r="L130" s="2">
        <f t="shared" si="25"/>
        <v>457017.59257049335</v>
      </c>
      <c r="M130" s="2"/>
      <c r="N130" s="28">
        <f t="shared" si="41"/>
        <v>3162217.6035703812</v>
      </c>
      <c r="O130" s="2">
        <f t="shared" si="34"/>
        <v>2912.2742635277245</v>
      </c>
      <c r="P130" s="2">
        <f t="shared" si="35"/>
        <v>65835.811796149093</v>
      </c>
      <c r="R130">
        <f t="shared" si="36"/>
        <v>109</v>
      </c>
      <c r="S130" s="89">
        <f t="shared" si="26"/>
        <v>53466.818265655107</v>
      </c>
      <c r="T130" s="89">
        <f>IF(AND(S130=0,S129&gt;0),SUM($G130:$H$381),S130)</f>
        <v>53466.818265655107</v>
      </c>
      <c r="U130" s="82">
        <f>SUM(T130:T$381)</f>
        <v>2265363.874457289</v>
      </c>
      <c r="V130" s="68">
        <f>localspline(R130,'BBG rates'!$G$10:$G$27,'BBG rates'!$K$10:$K$27)</f>
        <v>1.0252631447519678</v>
      </c>
      <c r="W130" s="68">
        <f>locallinterp(R130,'BBG rates'!$G$10:$G$27,'BBG rates'!$J$10:$J$27)</f>
        <v>-0.26866666666666666</v>
      </c>
      <c r="X130" s="56">
        <f t="shared" si="37"/>
        <v>-0.26899806879856492</v>
      </c>
      <c r="Y130" s="66">
        <f t="shared" si="27"/>
        <v>-332.18715007422736</v>
      </c>
      <c r="Z130" s="72">
        <f t="shared" si="28"/>
        <v>-0.17596492315591944</v>
      </c>
      <c r="AA130" s="79">
        <f t="shared" si="29"/>
        <v>-577.93563377839655</v>
      </c>
      <c r="AB130" s="81">
        <f t="shared" si="38"/>
        <v>-0.30614188226172823</v>
      </c>
      <c r="AD130" s="95">
        <f>locallinterp(R130,'BBG rates'!$N$10:$N$369,'BBG rates'!$P$10:$P$369)</f>
        <v>9.2572172587355723</v>
      </c>
      <c r="AI130" s="185">
        <f t="shared" si="30"/>
        <v>109</v>
      </c>
      <c r="AJ130" s="127">
        <f>locallinterp(MIN(AI130,CAP_Senior*12),'BBG rates'!$X$24:$X$65,'BBG rates'!$Y$24:$Y$65)</f>
        <v>52.8823279706587</v>
      </c>
      <c r="AK130" s="127">
        <f>locallinterp(MIN(AI130,CAP_CB*12),'BBG rates'!$AA$25:$AA$40,'BBG rates'!$AC$25:$AC$40)</f>
        <v>9.6333333333333329</v>
      </c>
      <c r="AL130" s="144">
        <f t="shared" si="31"/>
        <v>16.985662421678647</v>
      </c>
      <c r="AM130" s="142">
        <f>(SUMPRODUCT(AL130:AL$381,G130:G$381)+SUMPRODUCT(AL130:AL$381,H130:H$381))/12</f>
        <v>3400782.1566435038</v>
      </c>
    </row>
    <row r="131" spans="1:39" x14ac:dyDescent="0.2">
      <c r="A131" s="7">
        <v>110</v>
      </c>
      <c r="B131" s="7">
        <v>55</v>
      </c>
      <c r="C131" s="7">
        <v>27.5</v>
      </c>
      <c r="D131" s="12">
        <f t="shared" si="23"/>
        <v>9.1666666666666661</v>
      </c>
      <c r="E131" s="29">
        <f t="shared" si="39"/>
        <v>2158714.6223086356</v>
      </c>
      <c r="F131" s="2">
        <f t="shared" si="24"/>
        <v>1995.5217716210602</v>
      </c>
      <c r="G131" s="2">
        <f t="shared" si="32"/>
        <v>46092.152208346968</v>
      </c>
      <c r="H131" s="2">
        <f t="shared" si="33"/>
        <v>7090.2816746515873</v>
      </c>
      <c r="I131" s="2">
        <f t="shared" si="22"/>
        <v>55177.955654619618</v>
      </c>
      <c r="J131" s="2">
        <f t="shared" si="40"/>
        <v>505797.92683401314</v>
      </c>
      <c r="K131" s="2">
        <f t="shared" si="25"/>
        <v>49967.302023873301</v>
      </c>
      <c r="L131" s="2">
        <f t="shared" si="25"/>
        <v>458033.60188550525</v>
      </c>
      <c r="M131" s="2"/>
      <c r="N131" s="28">
        <f t="shared" si="41"/>
        <v>3096322.3962452114</v>
      </c>
      <c r="O131" s="2">
        <f t="shared" si="34"/>
        <v>2852.8787345071464</v>
      </c>
      <c r="P131" s="2">
        <f t="shared" si="35"/>
        <v>65895.207325169671</v>
      </c>
      <c r="R131">
        <f t="shared" si="36"/>
        <v>110</v>
      </c>
      <c r="S131" s="89">
        <f t="shared" si="26"/>
        <v>53182.433882998557</v>
      </c>
      <c r="T131" s="89">
        <f>IF(AND(S131=0,S130&gt;0),SUM($G131:$H$381),S131)</f>
        <v>53182.433882998557</v>
      </c>
      <c r="U131" s="82">
        <f>SUM(T131:T$381)</f>
        <v>2211897.0561916339</v>
      </c>
      <c r="V131" s="68">
        <f>localspline(R131,'BBG rates'!$G$10:$G$27,'BBG rates'!$K$10:$K$27)</f>
        <v>1.0250747346431872</v>
      </c>
      <c r="W131" s="68">
        <f>locallinterp(R131,'BBG rates'!$G$10:$G$27,'BBG rates'!$J$10:$J$27)</f>
        <v>-0.26433333333333336</v>
      </c>
      <c r="X131" s="56">
        <f t="shared" si="37"/>
        <v>-0.26465412238612096</v>
      </c>
      <c r="Y131" s="66">
        <f t="shared" si="27"/>
        <v>-320.20175769233981</v>
      </c>
      <c r="Z131" s="72">
        <f t="shared" si="28"/>
        <v>-0.1737160905184178</v>
      </c>
      <c r="AA131" s="79">
        <f t="shared" si="29"/>
        <v>-564.29527345973543</v>
      </c>
      <c r="AB131" s="81">
        <f t="shared" si="38"/>
        <v>-0.30614188226172823</v>
      </c>
      <c r="AD131" s="95">
        <f>locallinterp(R131,'BBG rates'!$N$10:$N$369,'BBG rates'!$P$10:$P$369)</f>
        <v>9.342640153289171</v>
      </c>
      <c r="AI131" s="185">
        <f t="shared" si="30"/>
        <v>110</v>
      </c>
      <c r="AJ131" s="127">
        <f>locallinterp(MIN(AI131,CAP_Senior*12),'BBG rates'!$X$24:$X$65,'BBG rates'!$Y$24:$Y$65)</f>
        <v>53.049499988835784</v>
      </c>
      <c r="AK131" s="127">
        <f>locallinterp(MIN(AI131,CAP_CB*12),'BBG rates'!$AA$25:$AA$40,'BBG rates'!$AC$25:$AC$40)</f>
        <v>9.6666666666666661</v>
      </c>
      <c r="AL131" s="144">
        <f t="shared" si="31"/>
        <v>17.041748331435414</v>
      </c>
      <c r="AM131" s="142">
        <f>(SUMPRODUCT(AL131:AL$381,G131:G$381)+SUMPRODUCT(AL131:AL$381,H131:H$381))/12</f>
        <v>3325101.3794916985</v>
      </c>
    </row>
    <row r="132" spans="1:39" x14ac:dyDescent="0.2">
      <c r="A132" s="7">
        <v>111</v>
      </c>
      <c r="B132" s="7">
        <v>55.5</v>
      </c>
      <c r="C132" s="7">
        <v>27.75</v>
      </c>
      <c r="D132" s="12">
        <f t="shared" si="23"/>
        <v>9.25</v>
      </c>
      <c r="E132" s="29">
        <f t="shared" si="39"/>
        <v>2105815.3821593379</v>
      </c>
      <c r="F132" s="2">
        <f t="shared" si="24"/>
        <v>1947.5418240985268</v>
      </c>
      <c r="G132" s="2">
        <f t="shared" si="32"/>
        <v>45982.705624527873</v>
      </c>
      <c r="H132" s="2">
        <f t="shared" si="33"/>
        <v>6916.5345247701262</v>
      </c>
      <c r="I132" s="2">
        <f t="shared" si="22"/>
        <v>54846.781973396523</v>
      </c>
      <c r="J132" s="2">
        <f t="shared" si="40"/>
        <v>507332.73325391783</v>
      </c>
      <c r="K132" s="2">
        <f t="shared" si="25"/>
        <v>49622.633890161618</v>
      </c>
      <c r="L132" s="2">
        <f t="shared" si="25"/>
        <v>459009.36348399497</v>
      </c>
      <c r="M132" s="2"/>
      <c r="N132" s="28">
        <f t="shared" si="41"/>
        <v>3030367.7398057645</v>
      </c>
      <c r="O132" s="2">
        <f t="shared" si="34"/>
        <v>2793.429620229982</v>
      </c>
      <c r="P132" s="2">
        <f t="shared" si="35"/>
        <v>65954.656439446844</v>
      </c>
      <c r="R132">
        <f t="shared" si="36"/>
        <v>111</v>
      </c>
      <c r="S132" s="89">
        <f t="shared" si="26"/>
        <v>52899.240149297999</v>
      </c>
      <c r="T132" s="89">
        <f>IF(AND(S132=0,S131&gt;0),SUM($G132:$H$381),S132)</f>
        <v>52899.240149297999</v>
      </c>
      <c r="U132" s="82">
        <f>SUM(T132:T$381)</f>
        <v>2158714.6223086352</v>
      </c>
      <c r="V132" s="68">
        <f>localspline(R132,'BBG rates'!$G$10:$G$27,'BBG rates'!$K$10:$K$27)</f>
        <v>1.0248774990061804</v>
      </c>
      <c r="W132" s="68">
        <f>locallinterp(R132,'BBG rates'!$G$10:$G$27,'BBG rates'!$J$10:$J$27)</f>
        <v>-0.26</v>
      </c>
      <c r="X132" s="56">
        <f t="shared" si="37"/>
        <v>-0.26031034897862071</v>
      </c>
      <c r="Y132" s="66">
        <f t="shared" si="27"/>
        <v>-308.47263238762076</v>
      </c>
      <c r="Z132" s="72">
        <f t="shared" si="28"/>
        <v>-0.17147572682361786</v>
      </c>
      <c r="AA132" s="79">
        <f t="shared" si="29"/>
        <v>-550.72746478290117</v>
      </c>
      <c r="AB132" s="81">
        <f t="shared" si="38"/>
        <v>-0.30614188226172823</v>
      </c>
      <c r="AD132" s="95">
        <f>locallinterp(R132,'BBG rates'!$N$10:$N$369,'BBG rates'!$P$10:$P$369)</f>
        <v>9.4280466115396866</v>
      </c>
      <c r="AI132" s="185">
        <f t="shared" si="30"/>
        <v>111</v>
      </c>
      <c r="AJ132" s="127">
        <f>locallinterp(MIN(AI132,CAP_Senior*12),'BBG rates'!$X$24:$X$65,'BBG rates'!$Y$24:$Y$65)</f>
        <v>53.216672007012875</v>
      </c>
      <c r="AK132" s="127">
        <f>locallinterp(MIN(AI132,CAP_CB*12),'BBG rates'!$AA$25:$AA$40,'BBG rates'!$AC$25:$AC$40)</f>
        <v>9.6999999999999993</v>
      </c>
      <c r="AL132" s="144">
        <f t="shared" si="31"/>
        <v>17.097834241192189</v>
      </c>
      <c r="AM132" s="142">
        <f>(SUMPRODUCT(AL132:AL$381,G132:G$381)+SUMPRODUCT(AL132:AL$381,H132:H$381))/12</f>
        <v>3249574.575001094</v>
      </c>
    </row>
    <row r="133" spans="1:39" x14ac:dyDescent="0.2">
      <c r="A133" s="7">
        <v>112</v>
      </c>
      <c r="B133" s="7">
        <v>56</v>
      </c>
      <c r="C133" s="7">
        <v>28</v>
      </c>
      <c r="D133" s="12">
        <f t="shared" si="23"/>
        <v>9.3333333333333339</v>
      </c>
      <c r="E133" s="29">
        <f t="shared" si="39"/>
        <v>2053198.149609199</v>
      </c>
      <c r="F133" s="2">
        <f t="shared" si="24"/>
        <v>1899.8173673365623</v>
      </c>
      <c r="G133" s="2">
        <f t="shared" si="32"/>
        <v>45873.518923446631</v>
      </c>
      <c r="H133" s="2">
        <f t="shared" si="33"/>
        <v>6743.7136266922926</v>
      </c>
      <c r="I133" s="2">
        <f t="shared" si="22"/>
        <v>54517.04991747548</v>
      </c>
      <c r="J133" s="2">
        <f t="shared" si="40"/>
        <v>508825.79922977119</v>
      </c>
      <c r="K133" s="2">
        <f t="shared" si="25"/>
        <v>49279.849637748346</v>
      </c>
      <c r="L133" s="2">
        <f t="shared" si="25"/>
        <v>459945.26328565128</v>
      </c>
      <c r="M133" s="2"/>
      <c r="N133" s="28">
        <f t="shared" si="41"/>
        <v>2964353.5806184406</v>
      </c>
      <c r="O133" s="2">
        <f t="shared" si="34"/>
        <v>2733.9268723528671</v>
      </c>
      <c r="P133" s="2">
        <f t="shared" si="35"/>
        <v>66014.159187323938</v>
      </c>
      <c r="R133">
        <f t="shared" si="36"/>
        <v>112</v>
      </c>
      <c r="S133" s="89">
        <f t="shared" si="26"/>
        <v>52617.23255013892</v>
      </c>
      <c r="T133" s="89">
        <f>IF(AND(S133=0,S132&gt;0),SUM($G133:$H$381),S133)</f>
        <v>52617.23255013892</v>
      </c>
      <c r="U133" s="82">
        <f>SUM(T133:T$381)</f>
        <v>2105815.3821593374</v>
      </c>
      <c r="V133" s="68">
        <f>localspline(R133,'BBG rates'!$G$10:$G$27,'BBG rates'!$K$10:$K$27)</f>
        <v>1.0246725206620915</v>
      </c>
      <c r="W133" s="68">
        <f>locallinterp(R133,'BBG rates'!$G$10:$G$27,'BBG rates'!$J$10:$J$27)</f>
        <v>-0.25566666666666671</v>
      </c>
      <c r="X133" s="56">
        <f t="shared" si="37"/>
        <v>-0.2559667485618089</v>
      </c>
      <c r="Y133" s="66">
        <f t="shared" si="27"/>
        <v>-296.99744933431441</v>
      </c>
      <c r="Z133" s="72">
        <f t="shared" si="28"/>
        <v>-0.16924415227498341</v>
      </c>
      <c r="AA133" s="79">
        <f t="shared" si="29"/>
        <v>-537.23190399163343</v>
      </c>
      <c r="AB133" s="81">
        <f t="shared" si="38"/>
        <v>-0.30614188226172823</v>
      </c>
      <c r="AD133" s="95">
        <f>locallinterp(R133,'BBG rates'!$N$10:$N$369,'BBG rates'!$P$10:$P$369)</f>
        <v>9.5134359882615271</v>
      </c>
      <c r="AI133" s="185">
        <f t="shared" si="30"/>
        <v>112</v>
      </c>
      <c r="AJ133" s="127">
        <f>locallinterp(MIN(AI133,CAP_Senior*12),'BBG rates'!$X$24:$X$65,'BBG rates'!$Y$24:$Y$65)</f>
        <v>53.383844025189958</v>
      </c>
      <c r="AK133" s="127">
        <f>locallinterp(MIN(AI133,CAP_CB*12),'BBG rates'!$AA$25:$AA$40,'BBG rates'!$AC$25:$AC$40)</f>
        <v>9.7333333333333325</v>
      </c>
      <c r="AL133" s="144">
        <f t="shared" si="31"/>
        <v>17.153920150948959</v>
      </c>
      <c r="AM133" s="142">
        <f>(SUMPRODUCT(AL133:AL$381,G133:G$381)+SUMPRODUCT(AL133:AL$381,H133:H$381))/12</f>
        <v>3174202.7050379501</v>
      </c>
    </row>
    <row r="134" spans="1:39" x14ac:dyDescent="0.2">
      <c r="A134" s="7">
        <v>113</v>
      </c>
      <c r="B134" s="7">
        <v>56.5</v>
      </c>
      <c r="C134" s="7">
        <v>28.25</v>
      </c>
      <c r="D134" s="12">
        <f t="shared" si="23"/>
        <v>9.4166666666666661</v>
      </c>
      <c r="E134" s="29">
        <f t="shared" si="39"/>
        <v>2000861.7430218491</v>
      </c>
      <c r="F134" s="2">
        <f t="shared" si="24"/>
        <v>1852.3473312323351</v>
      </c>
      <c r="G134" s="2">
        <f t="shared" si="32"/>
        <v>45764.591488007354</v>
      </c>
      <c r="H134" s="2">
        <f t="shared" si="33"/>
        <v>6571.8150993424615</v>
      </c>
      <c r="I134" s="2">
        <f t="shared" si="22"/>
        <v>54188.753918582152</v>
      </c>
      <c r="J134" s="2">
        <f t="shared" si="40"/>
        <v>510277.43273331522</v>
      </c>
      <c r="K134" s="2">
        <f t="shared" si="25"/>
        <v>48938.939947120423</v>
      </c>
      <c r="L134" s="2">
        <f t="shared" si="25"/>
        <v>460841.68450205063</v>
      </c>
      <c r="M134" s="2"/>
      <c r="N134" s="28">
        <f t="shared" si="41"/>
        <v>2898279.8650012529</v>
      </c>
      <c r="O134" s="2">
        <f t="shared" si="34"/>
        <v>2674.3704424888224</v>
      </c>
      <c r="P134" s="2">
        <f t="shared" si="35"/>
        <v>66073.715617187991</v>
      </c>
      <c r="R134">
        <f t="shared" si="36"/>
        <v>113</v>
      </c>
      <c r="S134" s="89">
        <f t="shared" si="26"/>
        <v>52336.406587349818</v>
      </c>
      <c r="T134" s="89">
        <f>IF(AND(S134=0,S133&gt;0),SUM($G134:$H$381),S134)</f>
        <v>52336.406587349818</v>
      </c>
      <c r="U134" s="82">
        <f>SUM(T134:T$381)</f>
        <v>2053198.1496091986</v>
      </c>
      <c r="V134" s="68">
        <f>localspline(R134,'BBG rates'!$G$10:$G$27,'BBG rates'!$K$10:$K$27)</f>
        <v>1.0244607035944182</v>
      </c>
      <c r="W134" s="68">
        <f>locallinterp(R134,'BBG rates'!$G$10:$G$27,'BBG rates'!$J$10:$J$27)</f>
        <v>-0.25133333333333335</v>
      </c>
      <c r="X134" s="56">
        <f t="shared" si="37"/>
        <v>-0.25162332112143027</v>
      </c>
      <c r="Y134" s="66">
        <f t="shared" si="27"/>
        <v>-285.77389772249802</v>
      </c>
      <c r="Z134" s="72">
        <f t="shared" si="28"/>
        <v>-0.16702171552817247</v>
      </c>
      <c r="AA134" s="79">
        <f t="shared" si="29"/>
        <v>-523.80828848138128</v>
      </c>
      <c r="AB134" s="81">
        <f t="shared" si="38"/>
        <v>-0.30614188226172823</v>
      </c>
      <c r="AD134" s="95">
        <f>locallinterp(R134,'BBG rates'!$N$10:$N$369,'BBG rates'!$P$10:$P$369)</f>
        <v>9.5988077135610617</v>
      </c>
      <c r="AI134" s="185">
        <f t="shared" si="30"/>
        <v>113</v>
      </c>
      <c r="AJ134" s="127">
        <f>locallinterp(MIN(AI134,CAP_Senior*12),'BBG rates'!$X$24:$X$65,'BBG rates'!$Y$24:$Y$65)</f>
        <v>53.551016043367042</v>
      </c>
      <c r="AK134" s="127">
        <f>locallinterp(MIN(AI134,CAP_CB*12),'BBG rates'!$AA$25:$AA$40,'BBG rates'!$AC$25:$AC$40)</f>
        <v>9.7666666666666657</v>
      </c>
      <c r="AL134" s="144">
        <f t="shared" si="31"/>
        <v>17.21000606070573</v>
      </c>
      <c r="AM134" s="142">
        <f>(SUMPRODUCT(AL134:AL$381,G134:G$381)+SUMPRODUCT(AL134:AL$381,H134:H$381))/12</f>
        <v>3098986.7212272002</v>
      </c>
    </row>
    <row r="135" spans="1:39" x14ac:dyDescent="0.2">
      <c r="A135" s="7">
        <v>114</v>
      </c>
      <c r="B135" s="7">
        <v>57</v>
      </c>
      <c r="C135" s="7">
        <v>28.5</v>
      </c>
      <c r="D135" s="12">
        <f t="shared" si="23"/>
        <v>9.5</v>
      </c>
      <c r="E135" s="29">
        <f t="shared" si="39"/>
        <v>1948804.9852429035</v>
      </c>
      <c r="F135" s="2">
        <f t="shared" si="24"/>
        <v>1805.1306497411597</v>
      </c>
      <c r="G135" s="2">
        <f t="shared" si="32"/>
        <v>45655.922702579453</v>
      </c>
      <c r="H135" s="2">
        <f t="shared" si="33"/>
        <v>6400.8350763660555</v>
      </c>
      <c r="I135" s="2">
        <f t="shared" si="22"/>
        <v>53861.888428686667</v>
      </c>
      <c r="J135" s="2">
        <f t="shared" si="40"/>
        <v>511687.94007252331</v>
      </c>
      <c r="K135" s="2">
        <f t="shared" si="25"/>
        <v>48599.89554242578</v>
      </c>
      <c r="L135" s="2">
        <f t="shared" si="25"/>
        <v>461699.00765304489</v>
      </c>
      <c r="M135" s="2"/>
      <c r="N135" s="28">
        <f t="shared" si="41"/>
        <v>2832146.5392237832</v>
      </c>
      <c r="O135" s="2">
        <f t="shared" si="34"/>
        <v>2614.7602822072163</v>
      </c>
      <c r="P135" s="2">
        <f t="shared" si="35"/>
        <v>66133.32577746961</v>
      </c>
      <c r="R135">
        <f t="shared" si="36"/>
        <v>114</v>
      </c>
      <c r="S135" s="89">
        <f t="shared" si="26"/>
        <v>52056.75777894551</v>
      </c>
      <c r="T135" s="89">
        <f>IF(AND(S135=0,S134&gt;0),SUM($G135:$H$381),S135)</f>
        <v>52056.75777894551</v>
      </c>
      <c r="U135" s="82">
        <f>SUM(T135:T$381)</f>
        <v>2000861.7430218486</v>
      </c>
      <c r="V135" s="68">
        <f>localspline(R135,'BBG rates'!$G$10:$G$27,'BBG rates'!$K$10:$K$27)</f>
        <v>1.0242433094092576</v>
      </c>
      <c r="W135" s="68">
        <f>locallinterp(R135,'BBG rates'!$G$10:$G$27,'BBG rates'!$J$10:$J$27)</f>
        <v>-0.247</v>
      </c>
      <c r="X135" s="56">
        <f t="shared" si="37"/>
        <v>-0.24728006664269664</v>
      </c>
      <c r="Y135" s="66">
        <f t="shared" si="27"/>
        <v>-274.79968068827264</v>
      </c>
      <c r="Z135" s="72">
        <f t="shared" si="28"/>
        <v>-0.1648087969975876</v>
      </c>
      <c r="AA135" s="79">
        <f t="shared" si="29"/>
        <v>-510.4563167951593</v>
      </c>
      <c r="AB135" s="81">
        <f t="shared" si="38"/>
        <v>-0.30614188226172823</v>
      </c>
      <c r="AD135" s="95">
        <f>locallinterp(R135,'BBG rates'!$N$10:$N$369,'BBG rates'!$P$10:$P$369)</f>
        <v>9.6841613226785004</v>
      </c>
      <c r="AI135" s="185">
        <f t="shared" si="30"/>
        <v>114</v>
      </c>
      <c r="AJ135" s="127">
        <f>locallinterp(MIN(AI135,CAP_Senior*12),'BBG rates'!$X$24:$X$65,'BBG rates'!$Y$24:$Y$65)</f>
        <v>53.718188061544126</v>
      </c>
      <c r="AK135" s="127">
        <f>locallinterp(MIN(AI135,CAP_CB*12),'BBG rates'!$AA$25:$AA$40,'BBG rates'!$AC$25:$AC$40)</f>
        <v>9.8000000000000007</v>
      </c>
      <c r="AL135" s="144">
        <f t="shared" si="31"/>
        <v>17.266091970462504</v>
      </c>
      <c r="AM135" s="142">
        <f>(SUMPRODUCT(AL135:AL$381,G135:G$381)+SUMPRODUCT(AL135:AL$381,H135:H$381))/12</f>
        <v>3023927.5650135465</v>
      </c>
    </row>
    <row r="136" spans="1:39" x14ac:dyDescent="0.2">
      <c r="A136" s="7">
        <v>115</v>
      </c>
      <c r="B136" s="7">
        <v>57.5</v>
      </c>
      <c r="C136" s="7">
        <v>28.75</v>
      </c>
      <c r="D136" s="12">
        <f t="shared" si="23"/>
        <v>9.5833333333333339</v>
      </c>
      <c r="E136" s="29">
        <f t="shared" si="39"/>
        <v>1897026.7035838328</v>
      </c>
      <c r="F136" s="2">
        <f t="shared" si="24"/>
        <v>1758.1662608618926</v>
      </c>
      <c r="G136" s="2">
        <f t="shared" si="32"/>
        <v>45547.511952994151</v>
      </c>
      <c r="H136" s="2">
        <f t="shared" si="33"/>
        <v>6230.769706076564</v>
      </c>
      <c r="I136" s="2">
        <f t="shared" si="22"/>
        <v>53536.447919932609</v>
      </c>
      <c r="J136" s="2">
        <f t="shared" si="40"/>
        <v>513057.62589935417</v>
      </c>
      <c r="K136" s="2">
        <f t="shared" si="25"/>
        <v>48262.707191275556</v>
      </c>
      <c r="L136" s="2">
        <f t="shared" si="25"/>
        <v>462517.61058305745</v>
      </c>
      <c r="M136" s="2"/>
      <c r="N136" s="28">
        <f t="shared" si="41"/>
        <v>2765953.5495071402</v>
      </c>
      <c r="O136" s="2">
        <f t="shared" si="34"/>
        <v>2555.096343033722</v>
      </c>
      <c r="P136" s="2">
        <f t="shared" si="35"/>
        <v>66192.989716643089</v>
      </c>
      <c r="R136">
        <f t="shared" si="36"/>
        <v>115</v>
      </c>
      <c r="S136" s="89">
        <f t="shared" si="26"/>
        <v>51778.281659070715</v>
      </c>
      <c r="T136" s="89">
        <f>IF(AND(S136=0,S135&gt;0),SUM($G136:$H$381),S136)</f>
        <v>51778.281659070715</v>
      </c>
      <c r="U136" s="82">
        <f>SUM(T136:T$381)</f>
        <v>1948804.9852429032</v>
      </c>
      <c r="V136" s="68">
        <f>localspline(R136,'BBG rates'!$G$10:$G$27,'BBG rates'!$K$10:$K$27)</f>
        <v>1.0240213314982272</v>
      </c>
      <c r="W136" s="68">
        <f>locallinterp(R136,'BBG rates'!$G$10:$G$27,'BBG rates'!$J$10:$J$27)</f>
        <v>-0.24266666666666667</v>
      </c>
      <c r="X136" s="56">
        <f t="shared" si="37"/>
        <v>-0.24293698511161921</v>
      </c>
      <c r="Y136" s="66">
        <f t="shared" si="27"/>
        <v>-264.07251524428904</v>
      </c>
      <c r="Z136" s="72">
        <f t="shared" si="28"/>
        <v>-0.16260581263530038</v>
      </c>
      <c r="AA136" s="79">
        <f t="shared" si="29"/>
        <v>-497.17568861941828</v>
      </c>
      <c r="AB136" s="81">
        <f t="shared" si="38"/>
        <v>-0.30614188226172823</v>
      </c>
      <c r="AD136" s="95">
        <f>locallinterp(R136,'BBG rates'!$N$10:$N$369,'BBG rates'!$P$10:$P$369)</f>
        <v>9.7694964336366859</v>
      </c>
      <c r="AI136" s="185">
        <f t="shared" si="30"/>
        <v>115</v>
      </c>
      <c r="AJ136" s="127">
        <f>locallinterp(MIN(AI136,CAP_Senior*12),'BBG rates'!$X$24:$X$65,'BBG rates'!$Y$24:$Y$65)</f>
        <v>53.88536007972121</v>
      </c>
      <c r="AK136" s="127">
        <f>locallinterp(MIN(AI136,CAP_CB*12),'BBG rates'!$AA$25:$AA$40,'BBG rates'!$AC$25:$AC$40)</f>
        <v>9.8333333333333339</v>
      </c>
      <c r="AL136" s="144">
        <f t="shared" si="31"/>
        <v>17.322177880219272</v>
      </c>
      <c r="AM136" s="142">
        <f>(SUMPRODUCT(AL136:AL$381,G136:G$381)+SUMPRODUCT(AL136:AL$381,H136:H$381))/12</f>
        <v>2949026.1677222662</v>
      </c>
    </row>
    <row r="137" spans="1:39" x14ac:dyDescent="0.2">
      <c r="A137" s="7">
        <v>116</v>
      </c>
      <c r="B137" s="7">
        <v>58</v>
      </c>
      <c r="C137" s="7">
        <v>29</v>
      </c>
      <c r="D137" s="12">
        <f t="shared" si="23"/>
        <v>9.6666666666666661</v>
      </c>
      <c r="E137" s="29">
        <f t="shared" si="39"/>
        <v>1845525.7298058891</v>
      </c>
      <c r="F137" s="2">
        <f t="shared" si="24"/>
        <v>1711.4531066223806</v>
      </c>
      <c r="G137" s="2">
        <f t="shared" si="32"/>
        <v>45439.35862654107</v>
      </c>
      <c r="H137" s="2">
        <f t="shared" si="33"/>
        <v>6061.6151514027506</v>
      </c>
      <c r="I137" s="2">
        <f t="shared" si="22"/>
        <v>53212.426884566201</v>
      </c>
      <c r="J137" s="2">
        <f t="shared" si="40"/>
        <v>514386.79321747326</v>
      </c>
      <c r="K137" s="2">
        <f t="shared" si="25"/>
        <v>47927.36570454725</v>
      </c>
      <c r="L137" s="2">
        <f t="shared" si="25"/>
        <v>463297.86847729009</v>
      </c>
      <c r="M137" s="2"/>
      <c r="N137" s="28">
        <f t="shared" si="41"/>
        <v>2699700.8420239137</v>
      </c>
      <c r="O137" s="2">
        <f t="shared" si="34"/>
        <v>2495.3785764502818</v>
      </c>
      <c r="P137" s="2">
        <f t="shared" si="35"/>
        <v>66252.707483226521</v>
      </c>
      <c r="R137">
        <f t="shared" si="36"/>
        <v>116</v>
      </c>
      <c r="S137" s="89">
        <f t="shared" si="26"/>
        <v>51500.973777943822</v>
      </c>
      <c r="T137" s="89">
        <f>IF(AND(S137=0,S136&gt;0),SUM($G137:$H$381),S137)</f>
        <v>51500.973777943822</v>
      </c>
      <c r="U137" s="82">
        <f>SUM(T137:T$381)</f>
        <v>1897026.7035838326</v>
      </c>
      <c r="V137" s="68">
        <f>localspline(R137,'BBG rates'!$G$10:$G$27,'BBG rates'!$K$10:$K$27)</f>
        <v>1.0237959420714895</v>
      </c>
      <c r="W137" s="68">
        <f>locallinterp(R137,'BBG rates'!$G$10:$G$27,'BBG rates'!$J$10:$J$27)</f>
        <v>-0.23833333333333334</v>
      </c>
      <c r="X137" s="56">
        <f t="shared" si="37"/>
        <v>-0.2385940765134098</v>
      </c>
      <c r="Y137" s="66">
        <f t="shared" si="27"/>
        <v>-253.59013221052663</v>
      </c>
      <c r="Z137" s="72">
        <f t="shared" si="28"/>
        <v>-0.16041321826294688</v>
      </c>
      <c r="AA137" s="79">
        <f t="shared" si="29"/>
        <v>-483.96610477993011</v>
      </c>
      <c r="AB137" s="81">
        <f t="shared" si="38"/>
        <v>-0.30614188226172828</v>
      </c>
      <c r="AD137" s="95">
        <f>locallinterp(R137,'BBG rates'!$N$10:$N$369,'BBG rates'!$P$10:$P$369)</f>
        <v>9.8548127621426431</v>
      </c>
      <c r="AI137" s="185">
        <f t="shared" si="30"/>
        <v>116</v>
      </c>
      <c r="AJ137" s="127">
        <f>locallinterp(MIN(AI137,CAP_Senior*12),'BBG rates'!$X$24:$X$65,'BBG rates'!$Y$24:$Y$65)</f>
        <v>54.052532097898293</v>
      </c>
      <c r="AK137" s="127">
        <f>locallinterp(MIN(AI137,CAP_CB*12),'BBG rates'!$AA$25:$AA$40,'BBG rates'!$AC$25:$AC$40)</f>
        <v>9.8666666666666671</v>
      </c>
      <c r="AL137" s="144">
        <f t="shared" si="31"/>
        <v>17.378263789976046</v>
      </c>
      <c r="AM137" s="142">
        <f>(SUMPRODUCT(AL137:AL$381,G137:G$381)+SUMPRODUCT(AL137:AL$381,H137:H$381))/12</f>
        <v>2874283.4506197232</v>
      </c>
    </row>
    <row r="138" spans="1:39" x14ac:dyDescent="0.2">
      <c r="A138" s="7">
        <v>117</v>
      </c>
      <c r="B138" s="7">
        <v>58.5</v>
      </c>
      <c r="C138" s="7">
        <v>29.25</v>
      </c>
      <c r="D138" s="12">
        <f t="shared" si="23"/>
        <v>9.75</v>
      </c>
      <c r="E138" s="29">
        <f t="shared" si="39"/>
        <v>1794300.9001040885</v>
      </c>
      <c r="F138" s="2">
        <f t="shared" si="24"/>
        <v>1664.9901330649582</v>
      </c>
      <c r="G138" s="2">
        <f t="shared" si="32"/>
        <v>45331.462111964669</v>
      </c>
      <c r="H138" s="2">
        <f t="shared" si="33"/>
        <v>5893.3675898360425</v>
      </c>
      <c r="I138" s="2">
        <f t="shared" si="22"/>
        <v>52889.819834865673</v>
      </c>
      <c r="J138" s="2">
        <f t="shared" si="40"/>
        <v>515675.7433899403</v>
      </c>
      <c r="K138" s="2">
        <f t="shared" si="25"/>
        <v>47593.861936188521</v>
      </c>
      <c r="L138" s="2">
        <f t="shared" si="25"/>
        <v>464040.15387783805</v>
      </c>
      <c r="M138" s="2"/>
      <c r="N138" s="28">
        <f t="shared" si="41"/>
        <v>2633388.3628981318</v>
      </c>
      <c r="O138" s="2">
        <f t="shared" si="34"/>
        <v>2435.606933895066</v>
      </c>
      <c r="P138" s="2">
        <f t="shared" si="35"/>
        <v>66312.479125781741</v>
      </c>
      <c r="R138">
        <f t="shared" si="36"/>
        <v>117</v>
      </c>
      <c r="S138" s="89">
        <f t="shared" si="26"/>
        <v>51224.829701800714</v>
      </c>
      <c r="T138" s="89">
        <f>IF(AND(S138=0,S137&gt;0),SUM($G138:$H$381),S138)</f>
        <v>51224.829701800714</v>
      </c>
      <c r="U138" s="82">
        <f>SUM(T138:T$381)</f>
        <v>1845525.7298058886</v>
      </c>
      <c r="V138" s="68">
        <f>localspline(R138,'BBG rates'!$G$10:$G$27,'BBG rates'!$K$10:$K$27)</f>
        <v>1.0235681047084597</v>
      </c>
      <c r="W138" s="68">
        <f>locallinterp(R138,'BBG rates'!$G$10:$G$27,'BBG rates'!$J$10:$J$27)</f>
        <v>-0.23400000000000001</v>
      </c>
      <c r="X138" s="56">
        <f t="shared" si="37"/>
        <v>-0.23425134083407961</v>
      </c>
      <c r="Y138" s="66">
        <f t="shared" si="27"/>
        <v>-243.35027614545177</v>
      </c>
      <c r="Z138" s="72">
        <f t="shared" si="28"/>
        <v>-0.15823151455344742</v>
      </c>
      <c r="AA138" s="79">
        <f t="shared" si="29"/>
        <v>-470.82726723768707</v>
      </c>
      <c r="AB138" s="81">
        <f t="shared" si="38"/>
        <v>-0.30614188226172828</v>
      </c>
      <c r="AD138" s="95">
        <f>locallinterp(R138,'BBG rates'!$N$10:$N$369,'BBG rates'!$P$10:$P$369)</f>
        <v>9.9401101042016808</v>
      </c>
      <c r="AI138" s="185">
        <f t="shared" si="30"/>
        <v>117</v>
      </c>
      <c r="AJ138" s="127">
        <f>locallinterp(MIN(AI138,CAP_Senior*12),'BBG rates'!$X$24:$X$65,'BBG rates'!$Y$24:$Y$65)</f>
        <v>54.219704116075377</v>
      </c>
      <c r="AK138" s="127">
        <f>locallinterp(MIN(AI138,CAP_CB*12),'BBG rates'!$AA$25:$AA$40,'BBG rates'!$AC$25:$AC$40)</f>
        <v>9.9</v>
      </c>
      <c r="AL138" s="144">
        <f t="shared" si="31"/>
        <v>17.434349699732813</v>
      </c>
      <c r="AM138" s="142">
        <f>(SUMPRODUCT(AL138:AL$381,G138:G$381)+SUMPRODUCT(AL138:AL$381,H138:H$381))/12</f>
        <v>2799700.3249735776</v>
      </c>
    </row>
    <row r="139" spans="1:39" x14ac:dyDescent="0.2">
      <c r="A139" s="7">
        <v>118</v>
      </c>
      <c r="B139" s="7">
        <v>59</v>
      </c>
      <c r="C139" s="7">
        <v>29.5</v>
      </c>
      <c r="D139" s="12">
        <f t="shared" si="23"/>
        <v>9.8333333333333339</v>
      </c>
      <c r="E139" s="29">
        <f t="shared" si="39"/>
        <v>1743351.0550912495</v>
      </c>
      <c r="F139" s="2">
        <f t="shared" si="24"/>
        <v>1618.7762902319994</v>
      </c>
      <c r="G139" s="2">
        <f t="shared" si="32"/>
        <v>45223.821799460871</v>
      </c>
      <c r="H139" s="2">
        <f t="shared" si="33"/>
        <v>5726.0232133781055</v>
      </c>
      <c r="I139" s="2">
        <f t="shared" si="22"/>
        <v>52568.621303070977</v>
      </c>
      <c r="J139" s="2">
        <f t="shared" si="40"/>
        <v>516924.77614686463</v>
      </c>
      <c r="K139" s="2">
        <f t="shared" si="25"/>
        <v>47262.186783022094</v>
      </c>
      <c r="L139" s="2">
        <f t="shared" si="25"/>
        <v>464744.83669971727</v>
      </c>
      <c r="M139" s="2"/>
      <c r="N139" s="28">
        <f t="shared" si="41"/>
        <v>2567016.0582052176</v>
      </c>
      <c r="O139" s="2">
        <f t="shared" si="34"/>
        <v>2375.7813667624337</v>
      </c>
      <c r="P139" s="2">
        <f t="shared" si="35"/>
        <v>66372.304692914389</v>
      </c>
      <c r="R139">
        <f t="shared" si="36"/>
        <v>118</v>
      </c>
      <c r="S139" s="89">
        <f t="shared" si="26"/>
        <v>50949.845012838974</v>
      </c>
      <c r="T139" s="89">
        <f>IF(AND(S139=0,S138&gt;0),SUM($G139:$H$381),S139)</f>
        <v>50949.845012838974</v>
      </c>
      <c r="U139" s="82">
        <f>SUM(T139:T$381)</f>
        <v>1794300.900104088</v>
      </c>
      <c r="V139" s="68">
        <f>localspline(R139,'BBG rates'!$G$10:$G$27,'BBG rates'!$K$10:$K$27)</f>
        <v>1.0233389916216058</v>
      </c>
      <c r="W139" s="68">
        <f>locallinterp(R139,'BBG rates'!$G$10:$G$27,'BBG rates'!$J$10:$J$27)</f>
        <v>-0.22966666666666669</v>
      </c>
      <c r="X139" s="56">
        <f t="shared" si="37"/>
        <v>-0.22990877805884047</v>
      </c>
      <c r="Y139" s="66">
        <f t="shared" si="27"/>
        <v>-233.35070527741493</v>
      </c>
      <c r="Z139" s="72">
        <f t="shared" si="28"/>
        <v>-0.15606125277909286</v>
      </c>
      <c r="AA139" s="79">
        <f t="shared" si="29"/>
        <v>-457.75887908481559</v>
      </c>
      <c r="AB139" s="81">
        <f t="shared" si="38"/>
        <v>-0.30614188226172823</v>
      </c>
      <c r="AD139" s="95">
        <f>locallinterp(R139,'BBG rates'!$N$10:$N$369,'BBG rates'!$P$10:$P$369)</f>
        <v>10.025388353503482</v>
      </c>
      <c r="AI139" s="185">
        <f t="shared" si="30"/>
        <v>118</v>
      </c>
      <c r="AJ139" s="127">
        <f>locallinterp(MIN(AI139,CAP_Senior*12),'BBG rates'!$X$24:$X$65,'BBG rates'!$Y$24:$Y$65)</f>
        <v>54.386876134252468</v>
      </c>
      <c r="AK139" s="127">
        <f>locallinterp(MIN(AI139,CAP_CB*12),'BBG rates'!$AA$25:$AA$40,'BBG rates'!$AC$25:$AC$40)</f>
        <v>9.9333333333333336</v>
      </c>
      <c r="AL139" s="144">
        <f t="shared" si="31"/>
        <v>17.490435609489587</v>
      </c>
      <c r="AM139" s="142">
        <f>(SUMPRODUCT(AL139:AL$381,G139:G$381)+SUMPRODUCT(AL139:AL$381,H139:H$381))/12</f>
        <v>2725277.6921127061</v>
      </c>
    </row>
    <row r="140" spans="1:39" x14ac:dyDescent="0.2">
      <c r="A140" s="7">
        <v>119</v>
      </c>
      <c r="B140" s="7">
        <v>59.5</v>
      </c>
      <c r="C140" s="7">
        <v>29.75</v>
      </c>
      <c r="D140" s="12">
        <f t="shared" si="23"/>
        <v>9.9166666666666661</v>
      </c>
      <c r="E140" s="29">
        <f t="shared" si="39"/>
        <v>1692675.0397820873</v>
      </c>
      <c r="F140" s="2">
        <f t="shared" si="24"/>
        <v>1572.8105321515156</v>
      </c>
      <c r="G140" s="2">
        <f t="shared" si="32"/>
        <v>45116.437080673575</v>
      </c>
      <c r="H140" s="2">
        <f t="shared" si="33"/>
        <v>5559.5782284885991</v>
      </c>
      <c r="I140" s="2">
        <f t="shared" si="22"/>
        <v>52248.825841313694</v>
      </c>
      <c r="J140" s="2">
        <f t="shared" si="40"/>
        <v>518134.1895930274</v>
      </c>
      <c r="K140" s="2">
        <f t="shared" si="25"/>
        <v>46932.331184551404</v>
      </c>
      <c r="L140" s="2">
        <f t="shared" si="25"/>
        <v>465412.2842468014</v>
      </c>
      <c r="M140" s="2"/>
      <c r="N140" s="28">
        <f t="shared" si="41"/>
        <v>2500583.8739719437</v>
      </c>
      <c r="O140" s="2">
        <f t="shared" si="34"/>
        <v>2315.9018264028928</v>
      </c>
      <c r="P140" s="2">
        <f t="shared" si="35"/>
        <v>66432.184233273932</v>
      </c>
      <c r="R140">
        <f t="shared" si="36"/>
        <v>119</v>
      </c>
      <c r="S140" s="89">
        <f t="shared" si="26"/>
        <v>50676.015309162176</v>
      </c>
      <c r="T140" s="89">
        <f>IF(AND(S140=0,S139&gt;0),SUM($G140:$H$381),S140)</f>
        <v>50676.015309162176</v>
      </c>
      <c r="U140" s="82">
        <f>SUM(T140:T$381)</f>
        <v>1743351.0550912491</v>
      </c>
      <c r="V140" s="68">
        <f>localspline(R140,'BBG rates'!$G$10:$G$27,'BBG rates'!$K$10:$K$27)</f>
        <v>1.0231096409004712</v>
      </c>
      <c r="W140" s="68">
        <f>locallinterp(R140,'BBG rates'!$G$10:$G$27,'BBG rates'!$J$10:$J$27)</f>
        <v>-0.22533333333333333</v>
      </c>
      <c r="X140" s="56">
        <f t="shared" si="37"/>
        <v>-0.22556638817357033</v>
      </c>
      <c r="Y140" s="66">
        <f t="shared" si="27"/>
        <v>-223.58919143642402</v>
      </c>
      <c r="Z140" s="72">
        <f t="shared" si="28"/>
        <v>-0.15390304146726508</v>
      </c>
      <c r="AA140" s="79">
        <f t="shared" si="29"/>
        <v>-444.76064454050407</v>
      </c>
      <c r="AB140" s="81">
        <f t="shared" si="38"/>
        <v>-0.30614188226172823</v>
      </c>
      <c r="AD140" s="95">
        <f>locallinterp(R140,'BBG rates'!$N$10:$N$369,'BBG rates'!$P$10:$P$369)</f>
        <v>10.110647490245189</v>
      </c>
      <c r="AI140" s="185">
        <f t="shared" si="30"/>
        <v>119</v>
      </c>
      <c r="AJ140" s="127">
        <f>locallinterp(MIN(AI140,CAP_Senior*12),'BBG rates'!$X$24:$X$65,'BBG rates'!$Y$24:$Y$65)</f>
        <v>54.554048152429552</v>
      </c>
      <c r="AK140" s="127">
        <f>locallinterp(MIN(AI140,CAP_CB*12),'BBG rates'!$AA$25:$AA$40,'BBG rates'!$AC$25:$AC$40)</f>
        <v>9.9666666666666668</v>
      </c>
      <c r="AL140" s="144">
        <f t="shared" si="31"/>
        <v>17.546521519246355</v>
      </c>
      <c r="AM140" s="142">
        <f>(SUMPRODUCT(AL140:AL$381,G140:G$381)+SUMPRODUCT(AL140:AL$381,H140:H$381))/12</f>
        <v>2651016.4434868288</v>
      </c>
    </row>
    <row r="141" spans="1:39" x14ac:dyDescent="0.2">
      <c r="A141" s="7">
        <v>120</v>
      </c>
      <c r="B141" s="7">
        <v>60</v>
      </c>
      <c r="C141" s="7">
        <v>30</v>
      </c>
      <c r="D141" s="12">
        <f t="shared" si="23"/>
        <v>10</v>
      </c>
      <c r="E141" s="29">
        <f t="shared" si="39"/>
        <v>1642271.7035773629</v>
      </c>
      <c r="F141" s="2">
        <f t="shared" si="24"/>
        <v>1527.0918168228065</v>
      </c>
      <c r="G141" s="2">
        <f t="shared" si="32"/>
        <v>45009.307348691233</v>
      </c>
      <c r="H141" s="2">
        <f t="shared" si="33"/>
        <v>5394.028856033121</v>
      </c>
      <c r="I141" s="2">
        <f t="shared" si="22"/>
        <v>51930.428021547166</v>
      </c>
      <c r="J141" s="2">
        <f t="shared" si="40"/>
        <v>519304.28021547163</v>
      </c>
      <c r="K141" s="2">
        <f t="shared" si="25"/>
        <v>46604.286122767182</v>
      </c>
      <c r="L141" s="2">
        <f t="shared" si="25"/>
        <v>466042.86122767179</v>
      </c>
      <c r="M141" s="2"/>
      <c r="N141" s="28">
        <f t="shared" si="41"/>
        <v>2434091.7561763898</v>
      </c>
      <c r="O141" s="2">
        <f t="shared" si="34"/>
        <v>2255.9682641230602</v>
      </c>
      <c r="P141" s="2">
        <f t="shared" si="35"/>
        <v>66492.117795553757</v>
      </c>
      <c r="R141">
        <f t="shared" si="36"/>
        <v>120</v>
      </c>
      <c r="S141" s="89">
        <f t="shared" si="26"/>
        <v>50403.336204724357</v>
      </c>
      <c r="T141" s="89">
        <f>IF(AND(S141=0,S140&gt;0),SUM($G141:$H$381),S141)</f>
        <v>50403.336204724357</v>
      </c>
      <c r="U141" s="82">
        <f>SUM(T141:T$381)</f>
        <v>1692675.0397820871</v>
      </c>
      <c r="V141" s="68">
        <f>localspline(R141,'BBG rates'!$G$10:$G$27,'BBG rates'!$K$10:$K$27)</f>
        <v>1.0228811502456665</v>
      </c>
      <c r="W141" s="68">
        <f>locallinterp(R141,'BBG rates'!$G$10:$G$27,'BBG rates'!$J$10:$J$27)</f>
        <v>-0.221</v>
      </c>
      <c r="X141" s="56">
        <f t="shared" si="37"/>
        <v>-0.22122417116374749</v>
      </c>
      <c r="Y141" s="66">
        <f t="shared" si="27"/>
        <v>-214.06351998616046</v>
      </c>
      <c r="Z141" s="72">
        <f t="shared" si="28"/>
        <v>-0.15175755413541306</v>
      </c>
      <c r="AA141" s="79">
        <f t="shared" si="29"/>
        <v>-431.83226894694485</v>
      </c>
      <c r="AB141" s="81">
        <f t="shared" si="38"/>
        <v>-0.30614188226172823</v>
      </c>
      <c r="AD141" s="95">
        <f>locallinterp(R141,'BBG rates'!$N$10:$N$369,'BBG rates'!$P$10:$P$369)</f>
        <v>10.195887586098994</v>
      </c>
      <c r="AI141" s="185">
        <f t="shared" si="30"/>
        <v>120</v>
      </c>
      <c r="AJ141" s="127">
        <f>locallinterp(MIN(AI141,CAP_Senior*12),'BBG rates'!$X$24:$X$65,'BBG rates'!$Y$24:$Y$65)</f>
        <v>54.721220170606635</v>
      </c>
      <c r="AK141" s="127">
        <f>locallinterp(MIN(AI141,CAP_CB*12),'BBG rates'!$AA$25:$AA$40,'BBG rates'!$AC$25:$AC$40)</f>
        <v>10</v>
      </c>
      <c r="AL141" s="144">
        <f t="shared" si="31"/>
        <v>17.602607429003129</v>
      </c>
      <c r="AM141" s="142">
        <f>(SUMPRODUCT(AL141:AL$381,G141:G$381)+SUMPRODUCT(AL141:AL$381,H141:H$381))/12</f>
        <v>2576917.4607258392</v>
      </c>
    </row>
    <row r="142" spans="1:39" x14ac:dyDescent="0.2">
      <c r="A142" s="7">
        <v>121</v>
      </c>
      <c r="B142" s="7">
        <v>60.5</v>
      </c>
      <c r="C142" s="7">
        <v>30.25</v>
      </c>
      <c r="D142" s="12">
        <f t="shared" si="23"/>
        <v>10.083333333333334</v>
      </c>
      <c r="E142" s="29">
        <f t="shared" si="39"/>
        <v>1592139.9002480879</v>
      </c>
      <c r="F142" s="2">
        <f t="shared" si="24"/>
        <v>1481.6191062021594</v>
      </c>
      <c r="G142" s="2">
        <f t="shared" si="32"/>
        <v>44902.431998043445</v>
      </c>
      <c r="H142" s="2">
        <f t="shared" si="33"/>
        <v>5229.3713312313193</v>
      </c>
      <c r="I142" s="2">
        <f t="shared" si="22"/>
        <v>51613.422435476925</v>
      </c>
      <c r="J142" s="2">
        <f t="shared" si="40"/>
        <v>520435.342891059</v>
      </c>
      <c r="K142" s="2">
        <f t="shared" si="25"/>
        <v>46278.042621954795</v>
      </c>
      <c r="L142" s="2">
        <f t="shared" si="25"/>
        <v>466636.92977137753</v>
      </c>
      <c r="M142" s="2"/>
      <c r="N142" s="28">
        <f t="shared" si="41"/>
        <v>2367539.6507478985</v>
      </c>
      <c r="O142" s="2">
        <f t="shared" si="34"/>
        <v>2195.9806311856237</v>
      </c>
      <c r="P142" s="2">
        <f t="shared" si="35"/>
        <v>66552.105428491195</v>
      </c>
      <c r="R142">
        <f t="shared" si="36"/>
        <v>121</v>
      </c>
      <c r="S142" s="89">
        <f t="shared" si="26"/>
        <v>50131.803329274764</v>
      </c>
      <c r="T142" s="89">
        <f>IF(AND(S142=0,S141&gt;0),SUM($G142:$H$381),S142)</f>
        <v>50131.803329274764</v>
      </c>
      <c r="U142" s="82">
        <f>SUM(T142:T$381)</f>
        <v>1642271.7035773627</v>
      </c>
      <c r="V142" s="68">
        <f>localspline(R142,'BBG rates'!$G$10:$G$27,'BBG rates'!$K$10:$K$27)</f>
        <v>1.0226541791605388</v>
      </c>
      <c r="W142" s="68">
        <f>locallinterp(R142,'BBG rates'!$G$10:$G$27,'BBG rates'!$J$10:$J$27)</f>
        <v>-0.21708333333333332</v>
      </c>
      <c r="X142" s="56">
        <f t="shared" si="37"/>
        <v>-0.21729962374896772</v>
      </c>
      <c r="Y142" s="66">
        <f t="shared" si="27"/>
        <v>-204.77148975634557</v>
      </c>
      <c r="Z142" s="72">
        <f t="shared" si="28"/>
        <v>-0.14962553831521902</v>
      </c>
      <c r="AA142" s="79">
        <f t="shared" si="29"/>
        <v>-418.97345876529067</v>
      </c>
      <c r="AB142" s="81">
        <f t="shared" si="38"/>
        <v>-0.30614188226172823</v>
      </c>
      <c r="AD142" s="95">
        <f>locallinterp(R142,'BBG rates'!$N$10:$N$369,'BBG rates'!$P$10:$P$369)</f>
        <v>10.281108767695706</v>
      </c>
      <c r="AI142" s="185">
        <f t="shared" si="30"/>
        <v>121</v>
      </c>
      <c r="AJ142" s="127">
        <f>locallinterp(MIN(AI142,CAP_Senior*12),'BBG rates'!$X$24:$X$65,'BBG rates'!$Y$24:$Y$65)</f>
        <v>54.872445655896165</v>
      </c>
      <c r="AK142" s="127">
        <f>locallinterp(MIN(AI142,CAP_CB*12),'BBG rates'!$AA$25:$AA$40,'BBG rates'!$AC$25:$AC$40)</f>
        <v>10.016666666666666</v>
      </c>
      <c r="AL142" s="144">
        <f t="shared" si="31"/>
        <v>17.642149094835681</v>
      </c>
      <c r="AM142" s="142">
        <f>(SUMPRODUCT(AL142:AL$381,G142:G$381)+SUMPRODUCT(AL142:AL$381,H142:H$381))/12</f>
        <v>2502981.615698854</v>
      </c>
    </row>
    <row r="143" spans="1:39" x14ac:dyDescent="0.2">
      <c r="A143" s="7">
        <v>122</v>
      </c>
      <c r="B143" s="7">
        <v>61</v>
      </c>
      <c r="C143" s="7">
        <v>30.5</v>
      </c>
      <c r="D143" s="12">
        <f t="shared" si="23"/>
        <v>10.166666666666666</v>
      </c>
      <c r="E143" s="29">
        <f t="shared" si="39"/>
        <v>1542278.4879197851</v>
      </c>
      <c r="F143" s="2">
        <f t="shared" si="24"/>
        <v>1436.3913661885995</v>
      </c>
      <c r="G143" s="2">
        <f t="shared" si="32"/>
        <v>44795.810424697491</v>
      </c>
      <c r="H143" s="2">
        <f t="shared" si="33"/>
        <v>5065.6019036052039</v>
      </c>
      <c r="I143" s="2">
        <f t="shared" si="22"/>
        <v>51297.803694491289</v>
      </c>
      <c r="J143" s="2">
        <f t="shared" si="40"/>
        <v>521527.67089399474</v>
      </c>
      <c r="K143" s="2">
        <f t="shared" si="25"/>
        <v>45953.591748502535</v>
      </c>
      <c r="L143" s="2">
        <f t="shared" si="25"/>
        <v>467194.84944310912</v>
      </c>
      <c r="M143" s="2"/>
      <c r="N143" s="28">
        <f t="shared" si="41"/>
        <v>2300927.5035670311</v>
      </c>
      <c r="O143" s="2">
        <f t="shared" si="34"/>
        <v>2135.9388788093011</v>
      </c>
      <c r="P143" s="2">
        <f t="shared" si="35"/>
        <v>66612.147180867527</v>
      </c>
      <c r="R143">
        <f t="shared" si="36"/>
        <v>122</v>
      </c>
      <c r="S143" s="89">
        <f t="shared" si="26"/>
        <v>49861.412328302693</v>
      </c>
      <c r="T143" s="89">
        <f>IF(AND(S143=0,S142&gt;0),SUM($G143:$H$381),S143)</f>
        <v>49861.412328302693</v>
      </c>
      <c r="U143" s="82">
        <f>SUM(T143:T$381)</f>
        <v>1592139.9002480879</v>
      </c>
      <c r="V143" s="68">
        <f>localspline(R143,'BBG rates'!$G$10:$G$27,'BBG rates'!$K$10:$K$27)</f>
        <v>1.0224274257333208</v>
      </c>
      <c r="W143" s="68">
        <f>locallinterp(R143,'BBG rates'!$G$10:$G$27,'BBG rates'!$J$10:$J$27)</f>
        <v>-0.21316666666666667</v>
      </c>
      <c r="X143" s="56">
        <f t="shared" si="37"/>
        <v>-0.21337521754043465</v>
      </c>
      <c r="Y143" s="66">
        <f t="shared" si="27"/>
        <v>-195.69347142192169</v>
      </c>
      <c r="Z143" s="72">
        <f t="shared" si="28"/>
        <v>-0.14749468037935257</v>
      </c>
      <c r="AA143" s="79">
        <f t="shared" si="29"/>
        <v>-406.18392157162486</v>
      </c>
      <c r="AB143" s="81">
        <f t="shared" si="38"/>
        <v>-0.30614188226172823</v>
      </c>
      <c r="AD143" s="95">
        <f>locallinterp(R143,'BBG rates'!$N$10:$N$369,'BBG rates'!$P$10:$P$369)</f>
        <v>10.366311053173483</v>
      </c>
      <c r="AI143" s="185">
        <f t="shared" si="30"/>
        <v>122</v>
      </c>
      <c r="AJ143" s="127">
        <f>locallinterp(MIN(AI143,CAP_Senior*12),'BBG rates'!$X$24:$X$65,'BBG rates'!$Y$24:$Y$65)</f>
        <v>55.023671141185694</v>
      </c>
      <c r="AK143" s="127">
        <f>locallinterp(MIN(AI143,CAP_CB*12),'BBG rates'!$AA$25:$AA$40,'BBG rates'!$AC$25:$AC$40)</f>
        <v>10.033333333333333</v>
      </c>
      <c r="AL143" s="144">
        <f t="shared" si="31"/>
        <v>17.681690760668232</v>
      </c>
      <c r="AM143" s="142">
        <f>(SUMPRODUCT(AL143:AL$381,G143:G$381)+SUMPRODUCT(AL143:AL$381,H143:H$381))/12</f>
        <v>2429278.8866381836</v>
      </c>
    </row>
    <row r="144" spans="1:39" x14ac:dyDescent="0.2">
      <c r="A144" s="7">
        <v>123</v>
      </c>
      <c r="B144" s="7">
        <v>61.5</v>
      </c>
      <c r="C144" s="7">
        <v>30.75</v>
      </c>
      <c r="D144" s="12">
        <f t="shared" si="23"/>
        <v>10.25</v>
      </c>
      <c r="E144" s="29">
        <f t="shared" si="39"/>
        <v>1492686.3290568024</v>
      </c>
      <c r="F144" s="2">
        <f t="shared" si="24"/>
        <v>1391.4075666096905</v>
      </c>
      <c r="G144" s="2">
        <f t="shared" si="32"/>
        <v>44689.442026054923</v>
      </c>
      <c r="H144" s="2">
        <f t="shared" si="33"/>
        <v>4902.7168369276205</v>
      </c>
      <c r="I144" s="2">
        <f t="shared" si="22"/>
        <v>50983.566429592232</v>
      </c>
      <c r="J144" s="2">
        <f t="shared" si="40"/>
        <v>522581.55590332038</v>
      </c>
      <c r="K144" s="2">
        <f t="shared" si="25"/>
        <v>45630.924610710725</v>
      </c>
      <c r="L144" s="2">
        <f t="shared" si="25"/>
        <v>467716.97725978488</v>
      </c>
      <c r="M144" s="2"/>
      <c r="N144" s="28">
        <f t="shared" si="41"/>
        <v>2234255.2604655232</v>
      </c>
      <c r="O144" s="2">
        <f t="shared" si="34"/>
        <v>2075.8429581688015</v>
      </c>
      <c r="P144" s="2">
        <f t="shared" si="35"/>
        <v>66672.243101508007</v>
      </c>
      <c r="R144">
        <f t="shared" si="36"/>
        <v>123</v>
      </c>
      <c r="S144" s="89">
        <f t="shared" si="26"/>
        <v>49592.158862982542</v>
      </c>
      <c r="T144" s="89">
        <f>IF(AND(S144=0,S143&gt;0),SUM($G144:$H$381),S144)</f>
        <v>49592.158862982542</v>
      </c>
      <c r="U144" s="82">
        <f>SUM(T144:T$381)</f>
        <v>1542278.4879197853</v>
      </c>
      <c r="V144" s="68">
        <f>localspline(R144,'BBG rates'!$G$10:$G$27,'BBG rates'!$K$10:$K$27)</f>
        <v>1.0221993435827414</v>
      </c>
      <c r="W144" s="68">
        <f>locallinterp(R144,'BBG rates'!$G$10:$G$27,'BBG rates'!$J$10:$J$27)</f>
        <v>-0.20924999999999999</v>
      </c>
      <c r="X144" s="56">
        <f t="shared" si="37"/>
        <v>-0.2094509525273569</v>
      </c>
      <c r="Y144" s="66">
        <f t="shared" si="27"/>
        <v>-186.82748000323429</v>
      </c>
      <c r="Z144" s="72">
        <f t="shared" si="28"/>
        <v>-0.14536478188596866</v>
      </c>
      <c r="AA144" s="79">
        <f t="shared" si="29"/>
        <v>-393.4633660529459</v>
      </c>
      <c r="AB144" s="81">
        <f t="shared" si="38"/>
        <v>-0.30614188226172817</v>
      </c>
      <c r="AD144" s="95">
        <f>locallinterp(R144,'BBG rates'!$N$10:$N$369,'BBG rates'!$P$10:$P$369)</f>
        <v>10.451494331805378</v>
      </c>
      <c r="AI144" s="185">
        <f t="shared" si="30"/>
        <v>123</v>
      </c>
      <c r="AJ144" s="127">
        <f>locallinterp(MIN(AI144,CAP_Senior*12),'BBG rates'!$X$24:$X$65,'BBG rates'!$Y$24:$Y$65)</f>
        <v>55.174896626475224</v>
      </c>
      <c r="AK144" s="127">
        <f>locallinterp(MIN(AI144,CAP_CB*12),'BBG rates'!$AA$25:$AA$40,'BBG rates'!$AC$25:$AC$40)</f>
        <v>10.050000000000001</v>
      </c>
      <c r="AL144" s="144">
        <f t="shared" si="31"/>
        <v>17.721232426500791</v>
      </c>
      <c r="AM144" s="142">
        <f>(SUMPRODUCT(AL144:AL$381,G144:G$381)+SUMPRODUCT(AL144:AL$381,H144:H$381))/12</f>
        <v>2355809.3804982486</v>
      </c>
    </row>
    <row r="145" spans="1:39" x14ac:dyDescent="0.2">
      <c r="A145" s="7">
        <v>124</v>
      </c>
      <c r="B145" s="7">
        <v>62</v>
      </c>
      <c r="C145" s="7">
        <v>31</v>
      </c>
      <c r="D145" s="12">
        <f t="shared" si="23"/>
        <v>10.333333333333334</v>
      </c>
      <c r="E145" s="29">
        <f t="shared" si="39"/>
        <v>1443362.2904466835</v>
      </c>
      <c r="F145" s="2">
        <f t="shared" si="24"/>
        <v>1346.6666812073827</v>
      </c>
      <c r="G145" s="2">
        <f t="shared" si="32"/>
        <v>44583.326200948191</v>
      </c>
      <c r="H145" s="2">
        <f t="shared" si="33"/>
        <v>4740.7124091709184</v>
      </c>
      <c r="I145" s="2">
        <f t="shared" si="22"/>
        <v>50670.705291326492</v>
      </c>
      <c r="J145" s="2">
        <f t="shared" si="40"/>
        <v>523597.28801037377</v>
      </c>
      <c r="K145" s="2">
        <f t="shared" si="25"/>
        <v>45310.032358601602</v>
      </c>
      <c r="L145" s="2">
        <f t="shared" si="25"/>
        <v>468203.66770554986</v>
      </c>
      <c r="M145" s="2"/>
      <c r="N145" s="28">
        <f t="shared" si="41"/>
        <v>2167522.8672262412</v>
      </c>
      <c r="O145" s="2">
        <f t="shared" si="34"/>
        <v>2015.6928203947839</v>
      </c>
      <c r="P145" s="2">
        <f t="shared" si="35"/>
        <v>66732.393239282042</v>
      </c>
      <c r="R145">
        <f t="shared" si="36"/>
        <v>124</v>
      </c>
      <c r="S145" s="89">
        <f t="shared" si="26"/>
        <v>49324.038610119111</v>
      </c>
      <c r="T145" s="89">
        <f>IF(AND(S145=0,S144&gt;0),SUM($G145:$H$381),S145)</f>
        <v>49324.038610119111</v>
      </c>
      <c r="U145" s="82">
        <f>SUM(T145:T$381)</f>
        <v>1492686.3290568027</v>
      </c>
      <c r="V145" s="68">
        <f>localspline(R145,'BBG rates'!$G$10:$G$27,'BBG rates'!$K$10:$K$27)</f>
        <v>1.0219681478976028</v>
      </c>
      <c r="W145" s="68">
        <f>locallinterp(R145,'BBG rates'!$G$10:$G$27,'BBG rates'!$J$10:$J$27)</f>
        <v>-0.20533333333333334</v>
      </c>
      <c r="X145" s="56">
        <f t="shared" si="37"/>
        <v>-0.20552682869920957</v>
      </c>
      <c r="Y145" s="66">
        <f t="shared" si="27"/>
        <v>-178.17154257678453</v>
      </c>
      <c r="Z145" s="72">
        <f t="shared" si="28"/>
        <v>-0.14323561952043931</v>
      </c>
      <c r="AA145" s="79">
        <f t="shared" si="29"/>
        <v>-380.8115020031658</v>
      </c>
      <c r="AB145" s="81">
        <f t="shared" si="38"/>
        <v>-0.30614188226172823</v>
      </c>
      <c r="AD145" s="95">
        <f>locallinterp(R145,'BBG rates'!$N$10:$N$369,'BBG rates'!$P$10:$P$369)</f>
        <v>10.536658344130178</v>
      </c>
      <c r="AI145" s="185">
        <f t="shared" si="30"/>
        <v>124</v>
      </c>
      <c r="AJ145" s="127">
        <f>locallinterp(MIN(AI145,CAP_Senior*12),'BBG rates'!$X$24:$X$65,'BBG rates'!$Y$24:$Y$65)</f>
        <v>55.326122111764754</v>
      </c>
      <c r="AK145" s="127">
        <f>locallinterp(MIN(AI145,CAP_CB*12),'BBG rates'!$AA$25:$AA$40,'BBG rates'!$AC$25:$AC$40)</f>
        <v>10.066666666666666</v>
      </c>
      <c r="AL145" s="144">
        <f t="shared" si="31"/>
        <v>17.760774092333342</v>
      </c>
      <c r="AM145" s="142">
        <f>(SUMPRODUCT(AL145:AL$381,G145:G$381)+SUMPRODUCT(AL145:AL$381,H145:H$381))/12</f>
        <v>2282573.1993530095</v>
      </c>
    </row>
    <row r="146" spans="1:39" x14ac:dyDescent="0.2">
      <c r="A146" s="7">
        <v>125</v>
      </c>
      <c r="B146" s="7">
        <v>62.5</v>
      </c>
      <c r="C146" s="7">
        <v>31.25</v>
      </c>
      <c r="D146" s="12">
        <f t="shared" si="23"/>
        <v>10.416666666666666</v>
      </c>
      <c r="E146" s="29">
        <f t="shared" si="39"/>
        <v>1394305.2431845905</v>
      </c>
      <c r="F146" s="2">
        <f t="shared" si="24"/>
        <v>1302.1676876239117</v>
      </c>
      <c r="G146" s="2">
        <f t="shared" si="32"/>
        <v>44477.462349637244</v>
      </c>
      <c r="H146" s="2">
        <f t="shared" si="33"/>
        <v>4579.5849124557908</v>
      </c>
      <c r="I146" s="2">
        <f t="shared" si="22"/>
        <v>50359.214949716952</v>
      </c>
      <c r="J146" s="2">
        <f t="shared" si="40"/>
        <v>524575.15572621825</v>
      </c>
      <c r="K146" s="2">
        <f t="shared" si="25"/>
        <v>44990.906183730222</v>
      </c>
      <c r="L146" s="2">
        <f t="shared" si="25"/>
        <v>468655.2727471898</v>
      </c>
      <c r="M146" s="2"/>
      <c r="N146" s="28">
        <f t="shared" si="41"/>
        <v>2100730.2695831382</v>
      </c>
      <c r="O146" s="2">
        <f t="shared" si="34"/>
        <v>1955.4884165738185</v>
      </c>
      <c r="P146" s="2">
        <f t="shared" si="35"/>
        <v>66792.597643102999</v>
      </c>
      <c r="R146">
        <f t="shared" si="36"/>
        <v>125</v>
      </c>
      <c r="S146" s="89">
        <f t="shared" si="26"/>
        <v>49057.047262093038</v>
      </c>
      <c r="T146" s="89">
        <f>IF(AND(S146=0,S145&gt;0),SUM($G146:$H$381),S146)</f>
        <v>49057.047262093038</v>
      </c>
      <c r="U146" s="82">
        <f>SUM(T146:T$381)</f>
        <v>1443362.2904466838</v>
      </c>
      <c r="V146" s="68">
        <f>localspline(R146,'BBG rates'!$G$10:$G$27,'BBG rates'!$K$10:$K$27)</f>
        <v>1.0217322326848102</v>
      </c>
      <c r="W146" s="68">
        <f>locallinterp(R146,'BBG rates'!$G$10:$G$27,'BBG rates'!$J$10:$J$27)</f>
        <v>-0.20141666666666666</v>
      </c>
      <c r="X146" s="56">
        <f t="shared" si="37"/>
        <v>-0.20160284604533452</v>
      </c>
      <c r="Y146" s="66">
        <f t="shared" si="27"/>
        <v>-169.7236982149719</v>
      </c>
      <c r="Z146" s="72">
        <f t="shared" si="28"/>
        <v>-0.1411069412066572</v>
      </c>
      <c r="AA146" s="79">
        <f t="shared" si="29"/>
        <v>-368.22804031912244</v>
      </c>
      <c r="AB146" s="81">
        <f t="shared" si="38"/>
        <v>-0.30614188226172812</v>
      </c>
      <c r="AD146" s="95">
        <f>locallinterp(R146,'BBG rates'!$N$10:$N$369,'BBG rates'!$P$10:$P$369)</f>
        <v>10.621802696853912</v>
      </c>
      <c r="AI146" s="185">
        <f t="shared" si="30"/>
        <v>125</v>
      </c>
      <c r="AJ146" s="127">
        <f>locallinterp(MIN(AI146,CAP_Senior*12),'BBG rates'!$X$24:$X$65,'BBG rates'!$Y$24:$Y$65)</f>
        <v>55.477347597054283</v>
      </c>
      <c r="AK146" s="127">
        <f>locallinterp(MIN(AI146,CAP_CB*12),'BBG rates'!$AA$25:$AA$40,'BBG rates'!$AC$25:$AC$40)</f>
        <v>10.083333333333332</v>
      </c>
      <c r="AL146" s="144">
        <f t="shared" si="31"/>
        <v>17.800315758165894</v>
      </c>
      <c r="AM146" s="142">
        <f>(SUMPRODUCT(AL146:AL$381,G146:G$381)+SUMPRODUCT(AL146:AL$381,H146:H$381))/12</f>
        <v>2209570.4404300214</v>
      </c>
    </row>
    <row r="147" spans="1:39" x14ac:dyDescent="0.2">
      <c r="A147" s="7">
        <v>126</v>
      </c>
      <c r="B147" s="7">
        <v>63</v>
      </c>
      <c r="C147" s="7">
        <v>31.5</v>
      </c>
      <c r="D147" s="12">
        <f t="shared" si="23"/>
        <v>10.5</v>
      </c>
      <c r="E147" s="29">
        <f t="shared" si="39"/>
        <v>1345514.062657784</v>
      </c>
      <c r="F147" s="2">
        <f t="shared" si="24"/>
        <v>1257.9095673877459</v>
      </c>
      <c r="G147" s="2">
        <f t="shared" si="32"/>
        <v>44371.849873806081</v>
      </c>
      <c r="H147" s="2">
        <f t="shared" si="33"/>
        <v>4419.3306530002892</v>
      </c>
      <c r="I147" s="2">
        <f t="shared" ref="I147:I201" si="42">SUM(F147:H147)</f>
        <v>50049.090094194114</v>
      </c>
      <c r="J147" s="2">
        <f t="shared" si="40"/>
        <v>525515.44598903821</v>
      </c>
      <c r="K147" s="2">
        <f t="shared" si="25"/>
        <v>44673.537318995943</v>
      </c>
      <c r="L147" s="2">
        <f t="shared" si="25"/>
        <v>469072.1418494574</v>
      </c>
      <c r="M147" s="2"/>
      <c r="N147" s="28">
        <f t="shared" si="41"/>
        <v>2033877.4132212098</v>
      </c>
      <c r="O147" s="2">
        <f t="shared" si="34"/>
        <v>1895.2296977483481</v>
      </c>
      <c r="P147" s="2">
        <f t="shared" si="35"/>
        <v>66852.856361928483</v>
      </c>
      <c r="R147">
        <f t="shared" si="36"/>
        <v>126</v>
      </c>
      <c r="S147" s="89">
        <f t="shared" si="26"/>
        <v>48791.180526806369</v>
      </c>
      <c r="T147" s="89">
        <f>IF(AND(S147=0,S146&gt;0),SUM($G147:$H$381),S147)</f>
        <v>48791.180526806369</v>
      </c>
      <c r="U147" s="82">
        <f>SUM(T147:T$381)</f>
        <v>1394305.2431845907</v>
      </c>
      <c r="V147" s="68">
        <f>localspline(R147,'BBG rates'!$G$10:$G$27,'BBG rates'!$K$10:$K$27)</f>
        <v>1.021489991952194</v>
      </c>
      <c r="W147" s="68">
        <f>locallinterp(R147,'BBG rates'!$G$10:$G$27,'BBG rates'!$J$10:$J$27)</f>
        <v>-0.19750000000000001</v>
      </c>
      <c r="X147" s="56">
        <f t="shared" si="37"/>
        <v>-0.19767900455507359</v>
      </c>
      <c r="Y147" s="66">
        <f t="shared" si="27"/>
        <v>-161.4819979261232</v>
      </c>
      <c r="Z147" s="72">
        <f t="shared" si="28"/>
        <v>-0.13897846146569623</v>
      </c>
      <c r="AA147" s="79">
        <f t="shared" si="29"/>
        <v>-355.71269299660599</v>
      </c>
      <c r="AB147" s="81">
        <f t="shared" si="38"/>
        <v>-0.30614188226172817</v>
      </c>
      <c r="AD147" s="95">
        <f>locallinterp(R147,'BBG rates'!$N$10:$N$369,'BBG rates'!$P$10:$P$369)</f>
        <v>10.706926862849928</v>
      </c>
      <c r="AI147" s="185">
        <f t="shared" si="30"/>
        <v>126</v>
      </c>
      <c r="AJ147" s="127">
        <f>locallinterp(MIN(AI147,CAP_Senior*12),'BBG rates'!$X$24:$X$65,'BBG rates'!$Y$24:$Y$65)</f>
        <v>55.628573082343806</v>
      </c>
      <c r="AK147" s="127">
        <f>locallinterp(MIN(AI147,CAP_CB*12),'BBG rates'!$AA$25:$AA$40,'BBG rates'!$AC$25:$AC$40)</f>
        <v>10.1</v>
      </c>
      <c r="AL147" s="144">
        <f t="shared" si="31"/>
        <v>17.839857423998446</v>
      </c>
      <c r="AM147" s="142">
        <f>(SUMPRODUCT(AL147:AL$381,G147:G$381)+SUMPRODUCT(AL147:AL$381,H147:H$381))/12</f>
        <v>2136801.1961443117</v>
      </c>
    </row>
    <row r="148" spans="1:39" x14ac:dyDescent="0.2">
      <c r="A148" s="7">
        <v>127</v>
      </c>
      <c r="B148" s="7">
        <v>63.5</v>
      </c>
      <c r="C148" s="7">
        <v>31.75</v>
      </c>
      <c r="D148" s="12">
        <f t="shared" si="23"/>
        <v>10.583333333333334</v>
      </c>
      <c r="E148" s="29">
        <f t="shared" si="39"/>
        <v>1296987.6285301556</v>
      </c>
      <c r="F148" s="2">
        <f t="shared" si="24"/>
        <v>1213.8913058995854</v>
      </c>
      <c r="G148" s="2">
        <f t="shared" si="32"/>
        <v>44266.488176559418</v>
      </c>
      <c r="H148" s="2">
        <f t="shared" si="33"/>
        <v>4259.9459510690303</v>
      </c>
      <c r="I148" s="2">
        <f t="shared" si="42"/>
        <v>49740.325433528029</v>
      </c>
      <c r="J148" s="2">
        <f t="shared" si="40"/>
        <v>526418.44417150505</v>
      </c>
      <c r="K148" s="2">
        <f t="shared" si="25"/>
        <v>44357.917038455016</v>
      </c>
      <c r="L148" s="2">
        <f t="shared" si="25"/>
        <v>469454.62199031562</v>
      </c>
      <c r="M148" s="2"/>
      <c r="N148" s="28">
        <f t="shared" si="41"/>
        <v>1966964.2437764497</v>
      </c>
      <c r="O148" s="2">
        <f t="shared" si="34"/>
        <v>1834.916614916646</v>
      </c>
      <c r="P148" s="2">
        <f t="shared" si="35"/>
        <v>66913.169444760162</v>
      </c>
      <c r="R148">
        <f t="shared" si="36"/>
        <v>127</v>
      </c>
      <c r="S148" s="89">
        <f t="shared" si="26"/>
        <v>48526.434127628447</v>
      </c>
      <c r="T148" s="89">
        <f>IF(AND(S148=0,S147&gt;0),SUM($G148:$H$381),S148)</f>
        <v>48526.434127628447</v>
      </c>
      <c r="U148" s="82">
        <f>SUM(T148:T$381)</f>
        <v>1345514.0626577842</v>
      </c>
      <c r="V148" s="68">
        <f>localspline(R148,'BBG rates'!$G$10:$G$27,'BBG rates'!$K$10:$K$27)</f>
        <v>1.0212396706948454</v>
      </c>
      <c r="W148" s="68">
        <f>locallinterp(R148,'BBG rates'!$G$10:$G$27,'BBG rates'!$J$10:$J$27)</f>
        <v>-0.19358333333333333</v>
      </c>
      <c r="X148" s="56">
        <f t="shared" si="37"/>
        <v>-0.19375530421790188</v>
      </c>
      <c r="Y148" s="66">
        <f t="shared" si="27"/>
        <v>-153.44450459478489</v>
      </c>
      <c r="Z148" s="72">
        <f t="shared" si="28"/>
        <v>-0.13684985584619197</v>
      </c>
      <c r="AA148" s="79">
        <f t="shared" si="29"/>
        <v>-343.26517312639908</v>
      </c>
      <c r="AB148" s="81">
        <f t="shared" si="38"/>
        <v>-0.30614188226172817</v>
      </c>
      <c r="AD148" s="95">
        <f>locallinterp(R148,'BBG rates'!$N$10:$N$369,'BBG rates'!$P$10:$P$369)</f>
        <v>10.792030168741165</v>
      </c>
      <c r="AI148" s="185">
        <f t="shared" si="30"/>
        <v>127</v>
      </c>
      <c r="AJ148" s="127">
        <f>locallinterp(MIN(AI148,CAP_Senior*12),'BBG rates'!$X$24:$X$65,'BBG rates'!$Y$24:$Y$65)</f>
        <v>55.779798567633335</v>
      </c>
      <c r="AK148" s="127">
        <f>locallinterp(MIN(AI148,CAP_CB*12),'BBG rates'!$AA$25:$AA$40,'BBG rates'!$AC$25:$AC$40)</f>
        <v>10.116666666666667</v>
      </c>
      <c r="AL148" s="144">
        <f t="shared" si="31"/>
        <v>17.879399089831001</v>
      </c>
      <c r="AM148" s="142">
        <f>(SUMPRODUCT(AL148:AL$381,G148:G$381)+SUMPRODUCT(AL148:AL$381,H148:H$381))/12</f>
        <v>2064265.5541320788</v>
      </c>
    </row>
    <row r="149" spans="1:39" x14ac:dyDescent="0.2">
      <c r="A149" s="7">
        <v>128</v>
      </c>
      <c r="B149" s="7">
        <v>64</v>
      </c>
      <c r="C149" s="7">
        <v>32</v>
      </c>
      <c r="D149" s="12">
        <f t="shared" si="23"/>
        <v>10.666666666666666</v>
      </c>
      <c r="E149" s="29">
        <f t="shared" si="39"/>
        <v>1248724.8247268137</v>
      </c>
      <c r="F149" s="2">
        <f t="shared" si="24"/>
        <v>1170.1118924184059</v>
      </c>
      <c r="G149" s="2">
        <f t="shared" si="32"/>
        <v>44161.376662419381</v>
      </c>
      <c r="H149" s="2">
        <f t="shared" si="33"/>
        <v>4101.4271409225648</v>
      </c>
      <c r="I149" s="2">
        <f t="shared" si="42"/>
        <v>49432.915695760348</v>
      </c>
      <c r="J149" s="2">
        <f t="shared" si="40"/>
        <v>527284.43408811034</v>
      </c>
      <c r="K149" s="2">
        <f t="shared" si="25"/>
        <v>44044.036657133889</v>
      </c>
      <c r="L149" s="2">
        <f t="shared" si="25"/>
        <v>469803.05767609482</v>
      </c>
      <c r="M149" s="2"/>
      <c r="N149" s="28">
        <f t="shared" si="41"/>
        <v>1899990.7068358057</v>
      </c>
      <c r="O149" s="2">
        <f t="shared" si="34"/>
        <v>1774.5491190327787</v>
      </c>
      <c r="P149" s="2">
        <f t="shared" si="35"/>
        <v>66973.536940644059</v>
      </c>
      <c r="R149">
        <f t="shared" si="36"/>
        <v>128</v>
      </c>
      <c r="S149" s="89">
        <f t="shared" si="26"/>
        <v>48262.803803341943</v>
      </c>
      <c r="T149" s="89">
        <f>IF(AND(S149=0,S148&gt;0),SUM($G149:$H$381),S149)</f>
        <v>48262.803803341943</v>
      </c>
      <c r="U149" s="82">
        <f>SUM(T149:T$381)</f>
        <v>1296987.6285301559</v>
      </c>
      <c r="V149" s="68">
        <f>localspline(R149,'BBG rates'!$G$10:$G$27,'BBG rates'!$K$10:$K$27)</f>
        <v>1.020979633116333</v>
      </c>
      <c r="W149" s="68">
        <f>locallinterp(R149,'BBG rates'!$G$10:$G$27,'BBG rates'!$J$10:$J$27)</f>
        <v>-0.18966666666666665</v>
      </c>
      <c r="X149" s="56">
        <f t="shared" si="37"/>
        <v>-0.18983174502316125</v>
      </c>
      <c r="Y149" s="66">
        <f t="shared" si="27"/>
        <v>-145.60929292227769</v>
      </c>
      <c r="Z149" s="72">
        <f t="shared" si="28"/>
        <v>-0.13472075420237567</v>
      </c>
      <c r="AA149" s="79">
        <f t="shared" si="29"/>
        <v>-330.88519489033081</v>
      </c>
      <c r="AB149" s="81">
        <f t="shared" si="38"/>
        <v>-0.30614188226172812</v>
      </c>
      <c r="AD149" s="95">
        <f>locallinterp(R149,'BBG rates'!$N$10:$N$369,'BBG rates'!$P$10:$P$369)</f>
        <v>10.877111804834193</v>
      </c>
      <c r="AI149" s="185">
        <f t="shared" si="30"/>
        <v>128</v>
      </c>
      <c r="AJ149" s="127">
        <f>locallinterp(MIN(AI149,CAP_Senior*12),'BBG rates'!$X$24:$X$65,'BBG rates'!$Y$24:$Y$65)</f>
        <v>55.931024052922865</v>
      </c>
      <c r="AK149" s="127">
        <f>locallinterp(MIN(AI149,CAP_CB*12),'BBG rates'!$AA$25:$AA$40,'BBG rates'!$AC$25:$AC$40)</f>
        <v>10.133333333333333</v>
      </c>
      <c r="AL149" s="144">
        <f t="shared" si="31"/>
        <v>17.918940755663556</v>
      </c>
      <c r="AM149" s="142">
        <f>(SUMPRODUCT(AL149:AL$381,G149:G$381)+SUMPRODUCT(AL149:AL$381,H149:H$381))/12</f>
        <v>1991963.5972842232</v>
      </c>
    </row>
    <row r="150" spans="1:39" x14ac:dyDescent="0.2">
      <c r="A150" s="7">
        <v>129</v>
      </c>
      <c r="B150" s="7">
        <v>64.5</v>
      </c>
      <c r="C150" s="7">
        <v>32.25</v>
      </c>
      <c r="D150" s="12">
        <f t="shared" ref="D150:D213" si="43">A150/12</f>
        <v>10.75</v>
      </c>
      <c r="E150" s="29">
        <f t="shared" si="39"/>
        <v>1200724.5394187248</v>
      </c>
      <c r="F150" s="2">
        <f t="shared" ref="F150:F213" si="44">IF($A150&lt;=$I$8,-IPMT($G$11,1,$I$8-$A150+1,$E149),0)</f>
        <v>1126.570320047553</v>
      </c>
      <c r="G150" s="2">
        <f t="shared" si="32"/>
        <v>44056.514737321973</v>
      </c>
      <c r="H150" s="2">
        <f t="shared" si="33"/>
        <v>3943.7705707669329</v>
      </c>
      <c r="I150" s="2">
        <f t="shared" si="42"/>
        <v>49126.855628136458</v>
      </c>
      <c r="J150" s="2">
        <f t="shared" si="40"/>
        <v>528113.69800246693</v>
      </c>
      <c r="K150" s="2">
        <f t="shared" ref="K150:L213" si="45">I150/(1+$F$12)^IF($I$7=1,$A150,IF($I$7=2,$B150,IF($I$7=4,$C150,$D150)))</f>
        <v>43731.887530843174</v>
      </c>
      <c r="L150" s="2">
        <f t="shared" si="45"/>
        <v>470117.79095656413</v>
      </c>
      <c r="M150" s="2"/>
      <c r="N150" s="28">
        <f t="shared" si="41"/>
        <v>1832956.7479371354</v>
      </c>
      <c r="O150" s="2">
        <f t="shared" si="34"/>
        <v>1714.1271610065621</v>
      </c>
      <c r="P150" s="2">
        <f t="shared" si="35"/>
        <v>67033.958898670273</v>
      </c>
      <c r="R150">
        <f t="shared" si="36"/>
        <v>129</v>
      </c>
      <c r="S150" s="89">
        <f t="shared" ref="S150:S213" si="46">IF(D150&lt;$I$9,G150+H150,0)</f>
        <v>48000.285308088904</v>
      </c>
      <c r="T150" s="89">
        <f>IF(AND(S150=0,S149&gt;0),SUM($G150:$H$381),S150)</f>
        <v>48000.285308088904</v>
      </c>
      <c r="U150" s="82">
        <f>SUM(T150:T$381)</f>
        <v>1248724.8247268139</v>
      </c>
      <c r="V150" s="68">
        <f>localspline(R150,'BBG rates'!$G$10:$G$27,'BBG rates'!$K$10:$K$27)</f>
        <v>1.0207082136204519</v>
      </c>
      <c r="W150" s="68">
        <f>locallinterp(R150,'BBG rates'!$G$10:$G$27,'BBG rates'!$J$10:$J$27)</f>
        <v>-0.18575</v>
      </c>
      <c r="X150" s="56">
        <f t="shared" si="37"/>
        <v>-0.18590832696032678</v>
      </c>
      <c r="Y150" s="66">
        <f t="shared" ref="Y150:Y213" si="47">T150*X150%/12+Y151</f>
        <v>-137.97444936752865</v>
      </c>
      <c r="Z150" s="72">
        <f t="shared" ref="Z150:Z213" si="48">IF(U150=0,0,Y150*1200/U150)</f>
        <v>-0.13259073253168993</v>
      </c>
      <c r="AA150" s="79">
        <f t="shared" ref="AA150:AA213" si="49">T150*$AA$17%/12+AA151</f>
        <v>-318.57247355734449</v>
      </c>
      <c r="AB150" s="81">
        <f t="shared" si="38"/>
        <v>-0.30614188226172817</v>
      </c>
      <c r="AD150" s="95">
        <f>locallinterp(R150,'BBG rates'!$N$10:$N$369,'BBG rates'!$P$10:$P$369)</f>
        <v>10.962170822635898</v>
      </c>
      <c r="AI150" s="185">
        <f t="shared" ref="AI150:AI213" si="50">A150</f>
        <v>129</v>
      </c>
      <c r="AJ150" s="127">
        <f>locallinterp(MIN(AI150,CAP_Senior*12),'BBG rates'!$X$24:$X$65,'BBG rates'!$Y$24:$Y$65)</f>
        <v>56.082249538212395</v>
      </c>
      <c r="AK150" s="127">
        <f>locallinterp(MIN(AI150,CAP_CB*12),'BBG rates'!$AA$25:$AA$40,'BBG rates'!$AC$25:$AC$40)</f>
        <v>10.149999999999999</v>
      </c>
      <c r="AL150" s="144">
        <f t="shared" ref="AL150:AL213" si="51">SUMPRODUCT(AJ150:AK150,$AJ$19:$AK$19)</f>
        <v>17.958482421496107</v>
      </c>
      <c r="AM150" s="142">
        <f>(SUMPRODUCT(AL150:AL$381,G150:G$381)+SUMPRODUCT(AL150:AL$381,H150:H$381))/12</f>
        <v>1919895.4037796985</v>
      </c>
    </row>
    <row r="151" spans="1:39" x14ac:dyDescent="0.2">
      <c r="A151" s="7">
        <v>130</v>
      </c>
      <c r="B151" s="7">
        <v>65</v>
      </c>
      <c r="C151" s="7">
        <v>32.5</v>
      </c>
      <c r="D151" s="12">
        <f t="shared" si="43"/>
        <v>10.833333333333334</v>
      </c>
      <c r="E151" s="29">
        <f t="shared" si="39"/>
        <v>1152985.6650074075</v>
      </c>
      <c r="F151" s="2">
        <f t="shared" si="44"/>
        <v>1083.2655857208867</v>
      </c>
      <c r="G151" s="2">
        <f t="shared" ref="G151:G214" si="52">IF($A151&lt;=$I$8,-PPMT($G$11,1,$I$8-$A151+1,$E150),0)</f>
        <v>43951.901808613853</v>
      </c>
      <c r="H151" s="2">
        <f t="shared" ref="H151:H214" si="53">IF($A151&lt;=$I$8,(E150-G151)*$G$13,0)</f>
        <v>3786.9726027033885</v>
      </c>
      <c r="I151" s="2">
        <f t="shared" si="42"/>
        <v>48822.139997038132</v>
      </c>
      <c r="J151" s="2">
        <f t="shared" si="40"/>
        <v>528906.51663457975</v>
      </c>
      <c r="K151" s="2">
        <f t="shared" si="45"/>
        <v>43421.461055992746</v>
      </c>
      <c r="L151" s="2">
        <f t="shared" si="45"/>
        <v>470399.16143992142</v>
      </c>
      <c r="M151" s="2"/>
      <c r="N151" s="28">
        <f t="shared" si="41"/>
        <v>1765862.3125691621</v>
      </c>
      <c r="O151" s="2">
        <f t="shared" ref="O151:O214" si="54">IF($A151&lt;=$I$8,-IPMT($G$11,1,$I$8-$A151+1,$N150),0)</f>
        <v>1653.6506917035263</v>
      </c>
      <c r="P151" s="2">
        <f t="shared" ref="P151:P214" si="55">IF($A151&lt;=$I$8,-PPMT($G$11,1,$I$8-$A151+1,$N150),0)</f>
        <v>67094.435367973303</v>
      </c>
      <c r="R151">
        <f t="shared" ref="R151:R214" si="56">ROUND(D151*12,1)</f>
        <v>130</v>
      </c>
      <c r="S151" s="89">
        <f t="shared" si="46"/>
        <v>47738.874411317243</v>
      </c>
      <c r="T151" s="89">
        <f>IF(AND(S151=0,S150&gt;0),SUM($G151:$H$381),S151)</f>
        <v>47738.874411317243</v>
      </c>
      <c r="U151" s="82">
        <f>SUM(T151:T$381)</f>
        <v>1200724.5394187251</v>
      </c>
      <c r="V151" s="68">
        <f>localspline(R151,'BBG rates'!$G$10:$G$27,'BBG rates'!$K$10:$K$27)</f>
        <v>1.0204237466080435</v>
      </c>
      <c r="W151" s="68">
        <f>locallinterp(R151,'BBG rates'!$G$10:$G$27,'BBG rates'!$J$10:$J$27)</f>
        <v>-0.18183333333333332</v>
      </c>
      <c r="X151" s="56">
        <f t="shared" ref="X151:X214" si="57">((1+W151%)^(1/12)-1)*1200</f>
        <v>-0.1819850500186071</v>
      </c>
      <c r="Y151" s="66">
        <f t="shared" si="47"/>
        <v>-130.53807208815769</v>
      </c>
      <c r="Z151" s="72">
        <f t="shared" si="48"/>
        <v>-0.13045930299852285</v>
      </c>
      <c r="AA151" s="79">
        <f t="shared" si="49"/>
        <v>-306.32672547957924</v>
      </c>
      <c r="AB151" s="81">
        <f t="shared" ref="AB151:AB214" si="58">IF(U151=0,0,AA151*1200/U151)</f>
        <v>-0.30614188226172812</v>
      </c>
      <c r="AD151" s="95">
        <f>locallinterp(R151,'BBG rates'!$N$10:$N$369,'BBG rates'!$P$10:$P$369)</f>
        <v>11.047206134853235</v>
      </c>
      <c r="AI151" s="185">
        <f t="shared" si="50"/>
        <v>130</v>
      </c>
      <c r="AJ151" s="127">
        <f>locallinterp(MIN(AI151,CAP_Senior*12),'BBG rates'!$X$24:$X$65,'BBG rates'!$Y$24:$Y$65)</f>
        <v>56.233475023501924</v>
      </c>
      <c r="AK151" s="127">
        <f>locallinterp(MIN(AI151,CAP_CB*12),'BBG rates'!$AA$25:$AA$40,'BBG rates'!$AC$25:$AC$40)</f>
        <v>10.166666666666666</v>
      </c>
      <c r="AL151" s="144">
        <f t="shared" si="51"/>
        <v>17.998024087328659</v>
      </c>
      <c r="AM151" s="142">
        <f>(SUMPRODUCT(AL151:AL$381,G151:G$381)+SUMPRODUCT(AL151:AL$381,H151:H$381))/12</f>
        <v>1848061.0471186889</v>
      </c>
    </row>
    <row r="152" spans="1:39" x14ac:dyDescent="0.2">
      <c r="A152" s="7">
        <v>131</v>
      </c>
      <c r="B152" s="7">
        <v>65.5</v>
      </c>
      <c r="C152" s="7">
        <v>32.75</v>
      </c>
      <c r="D152" s="12">
        <f t="shared" si="43"/>
        <v>10.916666666666666</v>
      </c>
      <c r="E152" s="29">
        <f t="shared" ref="E152:E201" si="59">IF($A152&lt;=$I$8,E151-G152-H152,0)</f>
        <v>1105507.0981096802</v>
      </c>
      <c r="F152" s="2">
        <f t="shared" si="44"/>
        <v>1040.1966901889721</v>
      </c>
      <c r="G152" s="2">
        <f t="shared" si="52"/>
        <v>43847.537285048944</v>
      </c>
      <c r="H152" s="2">
        <f t="shared" si="53"/>
        <v>3631.029612678306</v>
      </c>
      <c r="I152" s="2">
        <f t="shared" si="42"/>
        <v>48518.763587916226</v>
      </c>
      <c r="J152" s="2">
        <f t="shared" ref="J152:J215" si="60">IF($I$7=1,I152*A152,IF($I$7=2,I152*B152,IF($I$7=4,I152*C152,I152*D152)))</f>
        <v>529663.16916808544</v>
      </c>
      <c r="K152" s="2">
        <f t="shared" si="45"/>
        <v>43112.748669407476</v>
      </c>
      <c r="L152" s="2">
        <f t="shared" si="45"/>
        <v>470647.50630769826</v>
      </c>
      <c r="M152" s="2"/>
      <c r="N152" s="28">
        <f t="shared" ref="N152:N215" si="61">IF($A152&lt;=$I$8,N151-P152,0)</f>
        <v>1698707.3461714301</v>
      </c>
      <c r="O152" s="2">
        <f t="shared" si="54"/>
        <v>1593.1196619448738</v>
      </c>
      <c r="P152" s="2">
        <f t="shared" si="55"/>
        <v>67154.966397731972</v>
      </c>
      <c r="R152">
        <f t="shared" si="56"/>
        <v>131</v>
      </c>
      <c r="S152" s="89">
        <f t="shared" si="46"/>
        <v>47478.566897727251</v>
      </c>
      <c r="T152" s="89">
        <f>IF(AND(S152=0,S151&gt;0),SUM($G152:$H$381),S152)</f>
        <v>47478.566897727251</v>
      </c>
      <c r="U152" s="82">
        <f>SUM(T152:T$381)</f>
        <v>1152985.6650074078</v>
      </c>
      <c r="V152" s="68">
        <f>localspline(R152,'BBG rates'!$G$10:$G$27,'BBG rates'!$K$10:$K$27)</f>
        <v>1.0201245664821419</v>
      </c>
      <c r="W152" s="68">
        <f>locallinterp(R152,'BBG rates'!$G$10:$G$27,'BBG rates'!$J$10:$J$27)</f>
        <v>-0.17791666666666667</v>
      </c>
      <c r="X152" s="56">
        <f t="shared" si="57"/>
        <v>-0.1780619141874773</v>
      </c>
      <c r="Y152" s="66">
        <f t="shared" si="47"/>
        <v>-123.29827088184472</v>
      </c>
      <c r="Z152" s="72">
        <f t="shared" si="48"/>
        <v>-0.12832590165573571</v>
      </c>
      <c r="AA152" s="79">
        <f t="shared" si="49"/>
        <v>-294.14766808846514</v>
      </c>
      <c r="AB152" s="81">
        <f t="shared" si="58"/>
        <v>-0.30614188226172817</v>
      </c>
      <c r="AD152" s="95">
        <f>locallinterp(R152,'BBG rates'!$N$10:$N$369,'BBG rates'!$P$10:$P$369)</f>
        <v>11.132216515393413</v>
      </c>
      <c r="AI152" s="185">
        <f t="shared" si="50"/>
        <v>131</v>
      </c>
      <c r="AJ152" s="127">
        <f>locallinterp(MIN(AI152,CAP_Senior*12),'BBG rates'!$X$24:$X$65,'BBG rates'!$Y$24:$Y$65)</f>
        <v>56.384700508791454</v>
      </c>
      <c r="AK152" s="127">
        <f>locallinterp(MIN(AI152,CAP_CB*12),'BBG rates'!$AA$25:$AA$40,'BBG rates'!$AC$25:$AC$40)</f>
        <v>10.183333333333334</v>
      </c>
      <c r="AL152" s="144">
        <f t="shared" si="51"/>
        <v>18.037565753161214</v>
      </c>
      <c r="AM152" s="142">
        <f>(SUMPRODUCT(AL152:AL$381,G152:G$381)+SUMPRODUCT(AL152:AL$381,H152:H$381))/12</f>
        <v>1776460.5961556186</v>
      </c>
    </row>
    <row r="153" spans="1:39" x14ac:dyDescent="0.2">
      <c r="A153" s="7">
        <v>132</v>
      </c>
      <c r="B153" s="7">
        <v>66</v>
      </c>
      <c r="C153" s="7">
        <v>33</v>
      </c>
      <c r="D153" s="12">
        <f t="shared" si="43"/>
        <v>11</v>
      </c>
      <c r="E153" s="29">
        <f t="shared" si="59"/>
        <v>1058287.7395424619</v>
      </c>
      <c r="F153" s="2">
        <f t="shared" si="44"/>
        <v>997.36263800531856</v>
      </c>
      <c r="G153" s="2">
        <f t="shared" si="52"/>
        <v>43743.420576785087</v>
      </c>
      <c r="H153" s="2">
        <f t="shared" si="53"/>
        <v>3475.9379904332591</v>
      </c>
      <c r="I153" s="2">
        <f t="shared" si="42"/>
        <v>48216.721205223665</v>
      </c>
      <c r="J153" s="2">
        <f t="shared" si="60"/>
        <v>530383.93325746036</v>
      </c>
      <c r="K153" s="2">
        <f t="shared" si="45"/>
        <v>42805.741848143785</v>
      </c>
      <c r="L153" s="2">
        <f t="shared" si="45"/>
        <v>470863.16032958165</v>
      </c>
      <c r="M153" s="2"/>
      <c r="N153" s="28">
        <f t="shared" si="61"/>
        <v>1631491.7941342606</v>
      </c>
      <c r="O153" s="2">
        <f t="shared" si="54"/>
        <v>1532.5340225074367</v>
      </c>
      <c r="P153" s="2">
        <f t="shared" si="55"/>
        <v>67215.552037169371</v>
      </c>
      <c r="R153">
        <f t="shared" si="56"/>
        <v>132</v>
      </c>
      <c r="S153" s="89">
        <f t="shared" si="46"/>
        <v>47219.358567218347</v>
      </c>
      <c r="T153" s="89">
        <f>IF(AND(S153=0,S152&gt;0),SUM($G153:$H$381),S153)</f>
        <v>47219.358567218347</v>
      </c>
      <c r="U153" s="82">
        <f>SUM(T153:T$381)</f>
        <v>1105507.0981096805</v>
      </c>
      <c r="V153" s="68">
        <f>localspline(R153,'BBG rates'!$G$10:$G$27,'BBG rates'!$K$10:$K$27)</f>
        <v>1.0198090076446533</v>
      </c>
      <c r="W153" s="68">
        <f>locallinterp(R153,'BBG rates'!$G$10:$G$27,'BBG rates'!$J$10:$J$27)</f>
        <v>-0.17399999999999999</v>
      </c>
      <c r="X153" s="56">
        <f t="shared" si="57"/>
        <v>-0.17413891945641247</v>
      </c>
      <c r="Y153" s="66">
        <f t="shared" si="47"/>
        <v>-116.25316712793845</v>
      </c>
      <c r="Z153" s="72">
        <f t="shared" si="48"/>
        <v>-0.12618987321932654</v>
      </c>
      <c r="AA153" s="79">
        <f t="shared" si="49"/>
        <v>-282.03501989083213</v>
      </c>
      <c r="AB153" s="81">
        <f t="shared" si="58"/>
        <v>-0.30614188226172817</v>
      </c>
      <c r="AD153" s="95">
        <f>locallinterp(R153,'BBG rates'!$N$10:$N$369,'BBG rates'!$P$10:$P$369)</f>
        <v>11.217200599363801</v>
      </c>
      <c r="AI153" s="185">
        <f t="shared" si="50"/>
        <v>132</v>
      </c>
      <c r="AJ153" s="127">
        <f>locallinterp(MIN(AI153,CAP_Senior*12),'BBG rates'!$X$24:$X$65,'BBG rates'!$Y$24:$Y$65)</f>
        <v>56.535925994080984</v>
      </c>
      <c r="AK153" s="127">
        <f>locallinterp(MIN(AI153,CAP_CB*12),'BBG rates'!$AA$25:$AA$40,'BBG rates'!$AC$25:$AC$40)</f>
        <v>10.199999999999999</v>
      </c>
      <c r="AL153" s="144">
        <f t="shared" si="51"/>
        <v>18.077107418993769</v>
      </c>
      <c r="AM153" s="142">
        <f>(SUMPRODUCT(AL153:AL$381,G153:G$381)+SUMPRODUCT(AL153:AL$381,H153:H$381))/12</f>
        <v>1705094.1151319838</v>
      </c>
    </row>
    <row r="154" spans="1:39" x14ac:dyDescent="0.2">
      <c r="A154" s="7">
        <v>133</v>
      </c>
      <c r="B154" s="7">
        <v>66.5</v>
      </c>
      <c r="C154" s="7">
        <v>33.25</v>
      </c>
      <c r="D154" s="12">
        <f t="shared" si="43"/>
        <v>11.083333333333334</v>
      </c>
      <c r="E154" s="29">
        <f t="shared" si="59"/>
        <v>1011326.4943076258</v>
      </c>
      <c r="F154" s="2">
        <f t="shared" si="44"/>
        <v>954.76243751266873</v>
      </c>
      <c r="G154" s="2">
        <f t="shared" si="52"/>
        <v>43639.551095380753</v>
      </c>
      <c r="H154" s="2">
        <f t="shared" si="53"/>
        <v>3321.6941394552705</v>
      </c>
      <c r="I154" s="2">
        <f t="shared" si="42"/>
        <v>47916.007672348693</v>
      </c>
      <c r="J154" s="2">
        <f t="shared" si="60"/>
        <v>531069.08503519802</v>
      </c>
      <c r="K154" s="2">
        <f t="shared" si="45"/>
        <v>42500.432109307112</v>
      </c>
      <c r="L154" s="2">
        <f t="shared" si="45"/>
        <v>471046.45587815379</v>
      </c>
      <c r="M154" s="2"/>
      <c r="N154" s="28">
        <f t="shared" si="61"/>
        <v>1564215.6017987074</v>
      </c>
      <c r="O154" s="2">
        <f t="shared" si="54"/>
        <v>1471.8937241236408</v>
      </c>
      <c r="P154" s="2">
        <f t="shared" si="55"/>
        <v>67276.192335553176</v>
      </c>
      <c r="R154">
        <f t="shared" si="56"/>
        <v>133</v>
      </c>
      <c r="S154" s="89">
        <f t="shared" si="46"/>
        <v>46961.245234836024</v>
      </c>
      <c r="T154" s="89">
        <f>IF(AND(S154=0,S153&gt;0),SUM($G154:$H$381),S154)</f>
        <v>46961.245234836024</v>
      </c>
      <c r="U154" s="82">
        <f>SUM(T154:T$381)</f>
        <v>1058287.7395424619</v>
      </c>
      <c r="V154" s="68">
        <f>localspline(R154,'BBG rates'!$G$10:$G$27,'BBG rates'!$K$10:$K$27)</f>
        <v>1.019475972574923</v>
      </c>
      <c r="W154" s="68">
        <f>locallinterp(R154,'BBG rates'!$G$10:$G$27,'BBG rates'!$J$10:$J$27)</f>
        <v>-0.169625</v>
      </c>
      <c r="X154" s="56">
        <f t="shared" si="57"/>
        <v>-0.16975701769443852</v>
      </c>
      <c r="Y154" s="66">
        <f t="shared" si="47"/>
        <v>-109.40089372933821</v>
      </c>
      <c r="Z154" s="72">
        <f t="shared" si="48"/>
        <v>-0.12405045203676238</v>
      </c>
      <c r="AA154" s="79">
        <f t="shared" si="49"/>
        <v>-269.98850046503242</v>
      </c>
      <c r="AB154" s="81">
        <f t="shared" si="58"/>
        <v>-0.30614188226172823</v>
      </c>
      <c r="AD154" s="95">
        <f>locallinterp(R154,'BBG rates'!$N$10:$N$369,'BBG rates'!$P$10:$P$369)</f>
        <v>11.302156930411712</v>
      </c>
      <c r="AI154" s="185">
        <f t="shared" si="50"/>
        <v>133</v>
      </c>
      <c r="AJ154" s="127">
        <f>locallinterp(MIN(AI154,CAP_Senior*12),'BBG rates'!$X$24:$X$65,'BBG rates'!$Y$24:$Y$65)</f>
        <v>56.673984045571196</v>
      </c>
      <c r="AK154" s="127">
        <f>locallinterp(MIN(AI154,CAP_CB*12),'BBG rates'!$AA$25:$AA$40,'BBG rates'!$AC$25:$AC$40)</f>
        <v>10.216666666666667</v>
      </c>
      <c r="AL154" s="144">
        <f t="shared" si="51"/>
        <v>18.114410621080438</v>
      </c>
      <c r="AM154" s="142">
        <f>(SUMPRODUCT(AL154:AL$381,G154:G$381)+SUMPRODUCT(AL154:AL$381,H154:H$381))/12</f>
        <v>1633961.6637090184</v>
      </c>
    </row>
    <row r="155" spans="1:39" x14ac:dyDescent="0.2">
      <c r="A155" s="7">
        <v>134</v>
      </c>
      <c r="B155" s="7">
        <v>67</v>
      </c>
      <c r="C155" s="7">
        <v>33.5</v>
      </c>
      <c r="D155" s="12">
        <f t="shared" si="43"/>
        <v>11.166666666666666</v>
      </c>
      <c r="E155" s="29">
        <f t="shared" si="59"/>
        <v>964622.2715769069</v>
      </c>
      <c r="F155" s="2">
        <f t="shared" si="44"/>
        <v>912.39510082933248</v>
      </c>
      <c r="G155" s="2">
        <f t="shared" si="52"/>
        <v>43535.928253791601</v>
      </c>
      <c r="H155" s="2">
        <f t="shared" si="53"/>
        <v>3168.2944769272431</v>
      </c>
      <c r="I155" s="2">
        <f t="shared" si="42"/>
        <v>47616.617831548174</v>
      </c>
      <c r="J155" s="2">
        <f t="shared" si="60"/>
        <v>531718.89911895455</v>
      </c>
      <c r="K155" s="2">
        <f t="shared" si="45"/>
        <v>42196.811009870013</v>
      </c>
      <c r="L155" s="2">
        <f t="shared" si="45"/>
        <v>471197.72294354846</v>
      </c>
      <c r="M155" s="2"/>
      <c r="N155" s="28">
        <f t="shared" si="61"/>
        <v>1496878.7144565121</v>
      </c>
      <c r="O155" s="2">
        <f t="shared" si="54"/>
        <v>1411.198717481464</v>
      </c>
      <c r="P155" s="2">
        <f t="shared" si="55"/>
        <v>67336.887342195361</v>
      </c>
      <c r="R155">
        <f t="shared" si="56"/>
        <v>134</v>
      </c>
      <c r="S155" s="89">
        <f t="shared" si="46"/>
        <v>46704.222730718844</v>
      </c>
      <c r="T155" s="89">
        <f>IF(AND(S155=0,S154&gt;0),SUM($G155:$H$381),S155)</f>
        <v>46704.222730718844</v>
      </c>
      <c r="U155" s="82">
        <f>SUM(T155:T$381)</f>
        <v>1011326.4943076258</v>
      </c>
      <c r="V155" s="68">
        <f>localspline(R155,'BBG rates'!$G$10:$G$27,'BBG rates'!$K$10:$K$27)</f>
        <v>1.0191264573757928</v>
      </c>
      <c r="W155" s="68">
        <f>locallinterp(R155,'BBG rates'!$G$10:$G$27,'BBG rates'!$J$10:$J$27)</f>
        <v>-0.16524999999999998</v>
      </c>
      <c r="X155" s="56">
        <f t="shared" si="57"/>
        <v>-0.16537529195992384</v>
      </c>
      <c r="Y155" s="66">
        <f t="shared" si="47"/>
        <v>-102.75755961410243</v>
      </c>
      <c r="Z155" s="72">
        <f t="shared" si="48"/>
        <v>-0.12192805412592572</v>
      </c>
      <c r="AA155" s="79">
        <f t="shared" si="49"/>
        <v>-258.0078304570763</v>
      </c>
      <c r="AB155" s="81">
        <f t="shared" si="58"/>
        <v>-0.30614188226172823</v>
      </c>
      <c r="AD155" s="95">
        <f>locallinterp(R155,'BBG rates'!$N$10:$N$369,'BBG rates'!$P$10:$P$369)</f>
        <v>11.387084135193028</v>
      </c>
      <c r="AI155" s="185">
        <f t="shared" si="50"/>
        <v>134</v>
      </c>
      <c r="AJ155" s="127">
        <f>locallinterp(MIN(AI155,CAP_Senior*12),'BBG rates'!$X$24:$X$65,'BBG rates'!$Y$24:$Y$65)</f>
        <v>56.812042097061408</v>
      </c>
      <c r="AK155" s="127">
        <f>locallinterp(MIN(AI155,CAP_CB*12),'BBG rates'!$AA$25:$AA$40,'BBG rates'!$AC$25:$AC$40)</f>
        <v>10.233333333333333</v>
      </c>
      <c r="AL155" s="144">
        <f t="shared" si="51"/>
        <v>18.151713823167107</v>
      </c>
      <c r="AM155" s="142">
        <f>(SUMPRODUCT(AL155:AL$381,G155:G$381)+SUMPRODUCT(AL155:AL$381,H155:H$381))/12</f>
        <v>1563072.0570872619</v>
      </c>
    </row>
    <row r="156" spans="1:39" x14ac:dyDescent="0.2">
      <c r="A156" s="7">
        <v>135</v>
      </c>
      <c r="B156" s="7">
        <v>67.5</v>
      </c>
      <c r="C156" s="7">
        <v>33.75</v>
      </c>
      <c r="D156" s="12">
        <f t="shared" si="43"/>
        <v>11.25</v>
      </c>
      <c r="E156" s="29">
        <f t="shared" si="59"/>
        <v>918173.98467686097</v>
      </c>
      <c r="F156" s="2">
        <f t="shared" si="44"/>
        <v>870.25964383557164</v>
      </c>
      <c r="G156" s="2">
        <f t="shared" si="52"/>
        <v>43432.551466367295</v>
      </c>
      <c r="H156" s="2">
        <f t="shared" si="53"/>
        <v>3015.735433678557</v>
      </c>
      <c r="I156" s="2">
        <f t="shared" si="42"/>
        <v>47318.546543881421</v>
      </c>
      <c r="J156" s="2">
        <f t="shared" si="60"/>
        <v>532333.64861866599</v>
      </c>
      <c r="K156" s="2">
        <f t="shared" si="45"/>
        <v>41894.870146491303</v>
      </c>
      <c r="L156" s="2">
        <f t="shared" si="45"/>
        <v>471317.28914802714</v>
      </c>
      <c r="M156" s="2"/>
      <c r="N156" s="28">
        <f t="shared" si="61"/>
        <v>1429481.0773500598</v>
      </c>
      <c r="O156" s="2">
        <f t="shared" si="54"/>
        <v>1350.4489532243956</v>
      </c>
      <c r="P156" s="2">
        <f t="shared" si="55"/>
        <v>67397.637106452428</v>
      </c>
      <c r="R156">
        <f t="shared" si="56"/>
        <v>135</v>
      </c>
      <c r="S156" s="89">
        <f t="shared" si="46"/>
        <v>46448.286900045852</v>
      </c>
      <c r="T156" s="89">
        <f>IF(AND(S156=0,S155&gt;0),SUM($G156:$H$381),S156)</f>
        <v>46448.286900045852</v>
      </c>
      <c r="U156" s="82">
        <f>SUM(T156:T$381)</f>
        <v>964622.27157690702</v>
      </c>
      <c r="V156" s="68">
        <f>localspline(R156,'BBG rates'!$G$10:$G$27,'BBG rates'!$K$10:$K$27)</f>
        <v>1.0187622049384828</v>
      </c>
      <c r="W156" s="68">
        <f>locallinterp(R156,'BBG rates'!$G$10:$G$27,'BBG rates'!$J$10:$J$27)</f>
        <v>-0.16087499999999999</v>
      </c>
      <c r="X156" s="56">
        <f t="shared" si="57"/>
        <v>-0.16099374223834673</v>
      </c>
      <c r="Y156" s="66">
        <f t="shared" si="47"/>
        <v>-96.32112255589081</v>
      </c>
      <c r="Z156" s="72">
        <f t="shared" si="48"/>
        <v>-0.11982446442804698</v>
      </c>
      <c r="AA156" s="79">
        <f t="shared" si="49"/>
        <v>-246.09273157678192</v>
      </c>
      <c r="AB156" s="81">
        <f t="shared" si="58"/>
        <v>-0.30614188226172823</v>
      </c>
      <c r="AD156" s="95">
        <f>locallinterp(R156,'BBG rates'!$N$10:$N$369,'BBG rates'!$P$10:$P$369)</f>
        <v>11.471980985604569</v>
      </c>
      <c r="AI156" s="185">
        <f t="shared" si="50"/>
        <v>135</v>
      </c>
      <c r="AJ156" s="127">
        <f>locallinterp(MIN(AI156,CAP_Senior*12),'BBG rates'!$X$24:$X$65,'BBG rates'!$Y$24:$Y$65)</f>
        <v>56.95010014855162</v>
      </c>
      <c r="AK156" s="127">
        <f>locallinterp(MIN(AI156,CAP_CB*12),'BBG rates'!$AA$25:$AA$40,'BBG rates'!$AC$25:$AC$40)</f>
        <v>10.25</v>
      </c>
      <c r="AL156" s="144">
        <f t="shared" si="51"/>
        <v>18.189017025253776</v>
      </c>
      <c r="AM156" s="142">
        <f>(SUMPRODUCT(AL156:AL$381,G156:G$381)+SUMPRODUCT(AL156:AL$381,H156:H$381))/12</f>
        <v>1492425.2499754729</v>
      </c>
    </row>
    <row r="157" spans="1:39" x14ac:dyDescent="0.2">
      <c r="A157" s="7">
        <v>136</v>
      </c>
      <c r="B157" s="7">
        <v>68</v>
      </c>
      <c r="C157" s="7">
        <v>34</v>
      </c>
      <c r="D157" s="12">
        <f t="shared" si="43"/>
        <v>11.333333333333334</v>
      </c>
      <c r="E157" s="29">
        <f t="shared" si="59"/>
        <v>871980.55107387702</v>
      </c>
      <c r="F157" s="2">
        <f t="shared" si="44"/>
        <v>828.35508616003005</v>
      </c>
      <c r="G157" s="2">
        <f t="shared" si="52"/>
        <v>43329.420148848119</v>
      </c>
      <c r="H157" s="2">
        <f t="shared" si="53"/>
        <v>2864.0134541358411</v>
      </c>
      <c r="I157" s="2">
        <f t="shared" si="42"/>
        <v>47021.788689143992</v>
      </c>
      <c r="J157" s="2">
        <f t="shared" si="60"/>
        <v>532913.60514363192</v>
      </c>
      <c r="K157" s="2">
        <f t="shared" si="45"/>
        <v>41594.601155335789</v>
      </c>
      <c r="L157" s="2">
        <f t="shared" si="45"/>
        <v>471405.47976047226</v>
      </c>
      <c r="M157" s="2"/>
      <c r="N157" s="28">
        <f t="shared" si="61"/>
        <v>1362022.6356723343</v>
      </c>
      <c r="O157" s="2">
        <f t="shared" si="54"/>
        <v>1289.6443819513966</v>
      </c>
      <c r="P157" s="2">
        <f t="shared" si="55"/>
        <v>67458.441677725437</v>
      </c>
      <c r="R157">
        <f t="shared" si="56"/>
        <v>136</v>
      </c>
      <c r="S157" s="89">
        <f t="shared" si="46"/>
        <v>46193.433602983961</v>
      </c>
      <c r="T157" s="89">
        <f>IF(AND(S157=0,S156&gt;0),SUM($G157:$H$381),S157)</f>
        <v>46193.433602983961</v>
      </c>
      <c r="U157" s="82">
        <f>SUM(T157:T$381)</f>
        <v>918173.98467686097</v>
      </c>
      <c r="V157" s="68">
        <f>localspline(R157,'BBG rates'!$G$10:$G$27,'BBG rates'!$K$10:$K$27)</f>
        <v>1.0183847794456817</v>
      </c>
      <c r="W157" s="68">
        <f>locallinterp(R157,'BBG rates'!$G$10:$G$27,'BBG rates'!$J$10:$J$27)</f>
        <v>-0.1565</v>
      </c>
      <c r="X157" s="56">
        <f t="shared" si="57"/>
        <v>-0.15661236851465254</v>
      </c>
      <c r="Y157" s="66">
        <f t="shared" si="47"/>
        <v>-90.089552948725185</v>
      </c>
      <c r="Z157" s="72">
        <f t="shared" si="48"/>
        <v>-0.11774180639251852</v>
      </c>
      <c r="AA157" s="79">
        <f t="shared" si="49"/>
        <v>-234.24292659393791</v>
      </c>
      <c r="AB157" s="81">
        <f t="shared" si="58"/>
        <v>-0.30614188226172834</v>
      </c>
      <c r="AD157" s="95">
        <f>locallinterp(R157,'BBG rates'!$N$10:$N$369,'BBG rates'!$P$10:$P$369)</f>
        <v>11.55684638389171</v>
      </c>
      <c r="AI157" s="185">
        <f t="shared" si="50"/>
        <v>136</v>
      </c>
      <c r="AJ157" s="127">
        <f>locallinterp(MIN(AI157,CAP_Senior*12),'BBG rates'!$X$24:$X$65,'BBG rates'!$Y$24:$Y$65)</f>
        <v>57.088158200041832</v>
      </c>
      <c r="AK157" s="127">
        <f>locallinterp(MIN(AI157,CAP_CB*12),'BBG rates'!$AA$25:$AA$40,'BBG rates'!$AC$25:$AC$40)</f>
        <v>10.266666666666666</v>
      </c>
      <c r="AL157" s="144">
        <f t="shared" si="51"/>
        <v>18.226320227340445</v>
      </c>
      <c r="AM157" s="142">
        <f>(SUMPRODUCT(AL157:AL$381,G157:G$381)+SUMPRODUCT(AL157:AL$381,H157:H$381))/12</f>
        <v>1422021.193207239</v>
      </c>
    </row>
    <row r="158" spans="1:39" x14ac:dyDescent="0.2">
      <c r="A158" s="7">
        <v>137</v>
      </c>
      <c r="B158" s="7">
        <v>68.5</v>
      </c>
      <c r="C158" s="7">
        <v>34.25</v>
      </c>
      <c r="D158" s="12">
        <f t="shared" si="43"/>
        <v>11.416666666666666</v>
      </c>
      <c r="E158" s="29">
        <f t="shared" si="59"/>
        <v>826040.89235924149</v>
      </c>
      <c r="F158" s="2">
        <f t="shared" si="44"/>
        <v>786.68045116621238</v>
      </c>
      <c r="G158" s="2">
        <f t="shared" si="52"/>
        <v>43226.533718361694</v>
      </c>
      <c r="H158" s="2">
        <f t="shared" si="53"/>
        <v>2713.1249962739203</v>
      </c>
      <c r="I158" s="2">
        <f t="shared" si="42"/>
        <v>46726.339165801823</v>
      </c>
      <c r="J158" s="2">
        <f t="shared" si="60"/>
        <v>533459.03880957083</v>
      </c>
      <c r="K158" s="2">
        <f t="shared" si="45"/>
        <v>41295.995711894924</v>
      </c>
      <c r="L158" s="2">
        <f t="shared" si="45"/>
        <v>471462.61771080038</v>
      </c>
      <c r="M158" s="2"/>
      <c r="N158" s="28">
        <f t="shared" si="61"/>
        <v>1294503.3345668744</v>
      </c>
      <c r="O158" s="2">
        <f t="shared" si="54"/>
        <v>1228.784954216859</v>
      </c>
      <c r="P158" s="2">
        <f t="shared" si="55"/>
        <v>67519.301105459963</v>
      </c>
      <c r="R158">
        <f t="shared" si="56"/>
        <v>137</v>
      </c>
      <c r="S158" s="89">
        <f t="shared" si="46"/>
        <v>45939.658714635618</v>
      </c>
      <c r="T158" s="89">
        <f>IF(AND(S158=0,S157&gt;0),SUM($G158:$H$381),S158)</f>
        <v>45939.658714635618</v>
      </c>
      <c r="U158" s="82">
        <f>SUM(T158:T$381)</f>
        <v>871980.55107387714</v>
      </c>
      <c r="V158" s="68">
        <f>localspline(R158,'BBG rates'!$G$10:$G$27,'BBG rates'!$K$10:$K$27)</f>
        <v>1.0179957450413588</v>
      </c>
      <c r="W158" s="68">
        <f>locallinterp(R158,'BBG rates'!$G$10:$G$27,'BBG rates'!$J$10:$J$27)</f>
        <v>-0.15212499999999998</v>
      </c>
      <c r="X158" s="56">
        <f t="shared" si="57"/>
        <v>-0.15223117077418635</v>
      </c>
      <c r="Y158" s="66">
        <f t="shared" si="47"/>
        <v>-84.060833743402142</v>
      </c>
      <c r="Z158" s="72">
        <f t="shared" si="48"/>
        <v>-0.11568262659970299</v>
      </c>
      <c r="AA158" s="79">
        <f t="shared" si="49"/>
        <v>-222.45813933447985</v>
      </c>
      <c r="AB158" s="81">
        <f t="shared" si="58"/>
        <v>-0.30614188226172823</v>
      </c>
      <c r="AD158" s="95">
        <f>locallinterp(R158,'BBG rates'!$N$10:$N$369,'BBG rates'!$P$10:$P$369)</f>
        <v>11.641679362645156</v>
      </c>
      <c r="AI158" s="185">
        <f t="shared" si="50"/>
        <v>137</v>
      </c>
      <c r="AJ158" s="127">
        <f>locallinterp(MIN(AI158,CAP_Senior*12),'BBG rates'!$X$24:$X$65,'BBG rates'!$Y$24:$Y$65)</f>
        <v>57.226216251532044</v>
      </c>
      <c r="AK158" s="127">
        <f>locallinterp(MIN(AI158,CAP_CB*12),'BBG rates'!$AA$25:$AA$40,'BBG rates'!$AC$25:$AC$40)</f>
        <v>10.283333333333333</v>
      </c>
      <c r="AL158" s="144">
        <f t="shared" si="51"/>
        <v>18.263623429427113</v>
      </c>
      <c r="AM158" s="142">
        <f>(SUMPRODUCT(AL158:AL$381,G158:G$381)+SUMPRODUCT(AL158:AL$381,H158:H$381))/12</f>
        <v>1351859.8337698744</v>
      </c>
    </row>
    <row r="159" spans="1:39" x14ac:dyDescent="0.2">
      <c r="A159" s="7">
        <v>138</v>
      </c>
      <c r="B159" s="7">
        <v>69</v>
      </c>
      <c r="C159" s="7">
        <v>34.5</v>
      </c>
      <c r="D159" s="12">
        <f t="shared" si="43"/>
        <v>11.5</v>
      </c>
      <c r="E159" s="29">
        <f t="shared" si="59"/>
        <v>780353.93423425488</v>
      </c>
      <c r="F159" s="2">
        <f t="shared" si="44"/>
        <v>745.23476593900887</v>
      </c>
      <c r="G159" s="2">
        <f t="shared" si="52"/>
        <v>43123.891593419678</v>
      </c>
      <c r="H159" s="2">
        <f t="shared" si="53"/>
        <v>2563.0665315669289</v>
      </c>
      <c r="I159" s="2">
        <f t="shared" si="42"/>
        <v>46432.192890925617</v>
      </c>
      <c r="J159" s="2">
        <f t="shared" si="60"/>
        <v>533970.21824564459</v>
      </c>
      <c r="K159" s="2">
        <f t="shared" si="45"/>
        <v>40999.045530808238</v>
      </c>
      <c r="L159" s="2">
        <f t="shared" si="45"/>
        <v>471489.02360429469</v>
      </c>
      <c r="M159" s="2"/>
      <c r="N159" s="28">
        <f t="shared" si="61"/>
        <v>1226923.119127728</v>
      </c>
      <c r="O159" s="2">
        <f t="shared" si="54"/>
        <v>1167.8706205305675</v>
      </c>
      <c r="P159" s="2">
        <f t="shared" si="55"/>
        <v>67580.215439146268</v>
      </c>
      <c r="R159">
        <f t="shared" si="56"/>
        <v>138</v>
      </c>
      <c r="S159" s="89">
        <f t="shared" si="46"/>
        <v>45686.95812498661</v>
      </c>
      <c r="T159" s="89">
        <f>IF(AND(S159=0,S158&gt;0),SUM($G159:$H$381),S159)</f>
        <v>45686.95812498661</v>
      </c>
      <c r="U159" s="82">
        <f>SUM(T159:T$381)</f>
        <v>826040.89235924138</v>
      </c>
      <c r="V159" s="68">
        <f>localspline(R159,'BBG rates'!$G$10:$G$27,'BBG rates'!$K$10:$K$27)</f>
        <v>1.0175968446748129</v>
      </c>
      <c r="W159" s="68">
        <f>locallinterp(R159,'BBG rates'!$G$10:$G$27,'BBG rates'!$J$10:$J$27)</f>
        <v>-0.14774999999999999</v>
      </c>
      <c r="X159" s="56">
        <f t="shared" si="57"/>
        <v>-0.14785014900229321</v>
      </c>
      <c r="Y159" s="66">
        <f t="shared" si="47"/>
        <v>-78.232960384155859</v>
      </c>
      <c r="Z159" s="72">
        <f t="shared" si="48"/>
        <v>-0.11365000610667014</v>
      </c>
      <c r="AA159" s="79">
        <f t="shared" si="49"/>
        <v>-210.73809467667988</v>
      </c>
      <c r="AB159" s="81">
        <f t="shared" si="58"/>
        <v>-0.30614188226172828</v>
      </c>
      <c r="AD159" s="95">
        <f>locallinterp(R159,'BBG rates'!$N$10:$N$369,'BBG rates'!$P$10:$P$369)</f>
        <v>11.726479099701391</v>
      </c>
      <c r="AI159" s="185">
        <f t="shared" si="50"/>
        <v>138</v>
      </c>
      <c r="AJ159" s="127">
        <f>locallinterp(MIN(AI159,CAP_Senior*12),'BBG rates'!$X$24:$X$65,'BBG rates'!$Y$24:$Y$65)</f>
        <v>57.364274303022256</v>
      </c>
      <c r="AK159" s="127">
        <f>locallinterp(MIN(AI159,CAP_CB*12),'BBG rates'!$AA$25:$AA$40,'BBG rates'!$AC$25:$AC$40)</f>
        <v>10.3</v>
      </c>
      <c r="AL159" s="144">
        <f t="shared" si="51"/>
        <v>18.300926631513782</v>
      </c>
      <c r="AM159" s="142">
        <f>(SUMPRODUCT(AL159:AL$381,G159:G$381)+SUMPRODUCT(AL159:AL$381,H159:H$381))/12</f>
        <v>1281941.1148331657</v>
      </c>
    </row>
    <row r="160" spans="1:39" x14ac:dyDescent="0.2">
      <c r="A160" s="7">
        <v>139</v>
      </c>
      <c r="B160" s="7">
        <v>69.5</v>
      </c>
      <c r="C160" s="7">
        <v>34.75</v>
      </c>
      <c r="D160" s="12">
        <f t="shared" si="43"/>
        <v>11.583333333333334</v>
      </c>
      <c r="E160" s="29">
        <f t="shared" si="59"/>
        <v>734918.60649540077</v>
      </c>
      <c r="F160" s="2">
        <f t="shared" si="44"/>
        <v>704.01706127126874</v>
      </c>
      <c r="G160" s="2">
        <f t="shared" si="52"/>
        <v>43021.493193914481</v>
      </c>
      <c r="H160" s="2">
        <f t="shared" si="53"/>
        <v>2413.8345449395979</v>
      </c>
      <c r="I160" s="2">
        <f t="shared" si="42"/>
        <v>46139.344800125349</v>
      </c>
      <c r="J160" s="2">
        <f t="shared" si="60"/>
        <v>534447.41060145199</v>
      </c>
      <c r="K160" s="2">
        <f t="shared" si="45"/>
        <v>40703.742365685495</v>
      </c>
      <c r="L160" s="2">
        <f t="shared" si="45"/>
        <v>471485.01573585701</v>
      </c>
      <c r="M160" s="2"/>
      <c r="N160" s="28">
        <f t="shared" si="61"/>
        <v>1159281.9343994088</v>
      </c>
      <c r="O160" s="2">
        <f t="shared" si="54"/>
        <v>1106.9013313576565</v>
      </c>
      <c r="P160" s="2">
        <f t="shared" si="55"/>
        <v>67641.184728319204</v>
      </c>
      <c r="R160">
        <f t="shared" si="56"/>
        <v>139</v>
      </c>
      <c r="S160" s="89">
        <f t="shared" si="46"/>
        <v>45435.327738854081</v>
      </c>
      <c r="T160" s="89">
        <f>IF(AND(S160=0,S159&gt;0),SUM($G160:$H$381),S160)</f>
        <v>45435.327738854081</v>
      </c>
      <c r="U160" s="82">
        <f>SUM(T160:T$381)</f>
        <v>780353.93423425476</v>
      </c>
      <c r="V160" s="68">
        <f>localspline(R160,'BBG rates'!$G$10:$G$27,'BBG rates'!$K$10:$K$27)</f>
        <v>1.0171896126895736</v>
      </c>
      <c r="W160" s="68">
        <f>locallinterp(R160,'BBG rates'!$G$10:$G$27,'BBG rates'!$J$10:$J$27)</f>
        <v>-0.143375</v>
      </c>
      <c r="X160" s="56">
        <f t="shared" si="57"/>
        <v>-0.14346930318391848</v>
      </c>
      <c r="Y160" s="66">
        <f t="shared" si="47"/>
        <v>-72.603940745621856</v>
      </c>
      <c r="Z160" s="72">
        <f t="shared" si="48"/>
        <v>-0.11164770890818911</v>
      </c>
      <c r="AA160" s="79">
        <f t="shared" si="49"/>
        <v>-199.08251854734974</v>
      </c>
      <c r="AB160" s="81">
        <f t="shared" si="58"/>
        <v>-0.30614188226172828</v>
      </c>
      <c r="AD160" s="95">
        <f>locallinterp(R160,'BBG rates'!$N$10:$N$369,'BBG rates'!$P$10:$P$369)</f>
        <v>11.811244900758856</v>
      </c>
      <c r="AI160" s="185">
        <f t="shared" si="50"/>
        <v>139</v>
      </c>
      <c r="AJ160" s="127">
        <f>locallinterp(MIN(AI160,CAP_Senior*12),'BBG rates'!$X$24:$X$65,'BBG rates'!$Y$24:$Y$65)</f>
        <v>57.502332354512468</v>
      </c>
      <c r="AK160" s="127">
        <f>locallinterp(MIN(AI160,CAP_CB*12),'BBG rates'!$AA$25:$AA$40,'BBG rates'!$AC$25:$AC$40)</f>
        <v>10.316666666666666</v>
      </c>
      <c r="AL160" s="144">
        <f t="shared" si="51"/>
        <v>18.338229833600451</v>
      </c>
      <c r="AM160" s="142">
        <f>(SUMPRODUCT(AL160:AL$381,G160:G$381)+SUMPRODUCT(AL160:AL$381,H160:H$381))/12</f>
        <v>1212264.9757779639</v>
      </c>
    </row>
    <row r="161" spans="1:39" x14ac:dyDescent="0.2">
      <c r="A161" s="7">
        <v>140</v>
      </c>
      <c r="B161" s="7">
        <v>70</v>
      </c>
      <c r="C161" s="7">
        <v>35</v>
      </c>
      <c r="D161" s="12">
        <f t="shared" si="43"/>
        <v>11.666666666666666</v>
      </c>
      <c r="E161" s="29">
        <f t="shared" si="59"/>
        <v>689733.84301956615</v>
      </c>
      <c r="F161" s="2">
        <f t="shared" si="44"/>
        <v>663.02637165041949</v>
      </c>
      <c r="G161" s="2">
        <f t="shared" si="52"/>
        <v>42919.337941115977</v>
      </c>
      <c r="H161" s="2">
        <f t="shared" si="53"/>
        <v>2265.4255347187127</v>
      </c>
      <c r="I161" s="2">
        <f t="shared" si="42"/>
        <v>45847.78984748511</v>
      </c>
      <c r="J161" s="2">
        <f t="shared" si="60"/>
        <v>534890.88155399298</v>
      </c>
      <c r="K161" s="2">
        <f t="shared" si="45"/>
        <v>40410.078008929726</v>
      </c>
      <c r="L161" s="2">
        <f t="shared" si="45"/>
        <v>471450.91010418016</v>
      </c>
      <c r="M161" s="2"/>
      <c r="N161" s="28">
        <f t="shared" si="61"/>
        <v>1091579.7253768505</v>
      </c>
      <c r="O161" s="2">
        <f t="shared" si="54"/>
        <v>1045.8770371185722</v>
      </c>
      <c r="P161" s="2">
        <f t="shared" si="55"/>
        <v>67702.209022558251</v>
      </c>
      <c r="R161">
        <f t="shared" si="56"/>
        <v>140</v>
      </c>
      <c r="S161" s="89">
        <f t="shared" si="46"/>
        <v>45184.76347583469</v>
      </c>
      <c r="T161" s="89">
        <f>IF(AND(S161=0,S160&gt;0),SUM($G161:$H$381),S161)</f>
        <v>45184.76347583469</v>
      </c>
      <c r="U161" s="82">
        <f>SUM(T161:T$381)</f>
        <v>734918.60649540066</v>
      </c>
      <c r="V161" s="68">
        <f>localspline(R161,'BBG rates'!$G$10:$G$27,'BBG rates'!$K$10:$K$27)</f>
        <v>1.0167757324483095</v>
      </c>
      <c r="W161" s="68">
        <f>locallinterp(R161,'BBG rates'!$G$10:$G$27,'BBG rates'!$J$10:$J$27)</f>
        <v>-0.13899999999999998</v>
      </c>
      <c r="X161" s="56">
        <f t="shared" si="57"/>
        <v>-0.13908863330454047</v>
      </c>
      <c r="Y161" s="66">
        <f t="shared" si="47"/>
        <v>-67.17179507009989</v>
      </c>
      <c r="Z161" s="72">
        <f t="shared" si="48"/>
        <v>-0.10968038279572982</v>
      </c>
      <c r="AA161" s="79">
        <f t="shared" si="49"/>
        <v>-187.49113791805698</v>
      </c>
      <c r="AB161" s="81">
        <f t="shared" si="58"/>
        <v>-0.30614188226172828</v>
      </c>
      <c r="AD161" s="95">
        <f>locallinterp(R161,'BBG rates'!$N$10:$N$369,'BBG rates'!$P$10:$P$369)</f>
        <v>11.895976211796215</v>
      </c>
      <c r="AI161" s="185">
        <f t="shared" si="50"/>
        <v>140</v>
      </c>
      <c r="AJ161" s="127">
        <f>locallinterp(MIN(AI161,CAP_Senior*12),'BBG rates'!$X$24:$X$65,'BBG rates'!$Y$24:$Y$65)</f>
        <v>57.64039040600268</v>
      </c>
      <c r="AK161" s="127">
        <f>locallinterp(MIN(AI161,CAP_CB*12),'BBG rates'!$AA$25:$AA$40,'BBG rates'!$AC$25:$AC$40)</f>
        <v>10.333333333333334</v>
      </c>
      <c r="AL161" s="144">
        <f t="shared" si="51"/>
        <v>18.375533035687123</v>
      </c>
      <c r="AM161" s="142">
        <f>(SUMPRODUCT(AL161:AL$381,G161:G$381)+SUMPRODUCT(AL161:AL$381,H161:H$381))/12</f>
        <v>1142831.3522246249</v>
      </c>
    </row>
    <row r="162" spans="1:39" x14ac:dyDescent="0.2">
      <c r="A162" s="7">
        <v>141</v>
      </c>
      <c r="B162" s="7">
        <v>70.5</v>
      </c>
      <c r="C162" s="7">
        <v>35.25</v>
      </c>
      <c r="D162" s="12">
        <f t="shared" si="43"/>
        <v>11.75</v>
      </c>
      <c r="E162" s="29">
        <f t="shared" si="59"/>
        <v>644798.58174931316</v>
      </c>
      <c r="F162" s="2">
        <f t="shared" si="44"/>
        <v>622.26173524513274</v>
      </c>
      <c r="G162" s="2">
        <f t="shared" si="52"/>
        <v>42817.425257668277</v>
      </c>
      <c r="H162" s="2">
        <f t="shared" si="53"/>
        <v>2117.8360125847375</v>
      </c>
      <c r="I162" s="2">
        <f t="shared" si="42"/>
        <v>45557.523005498151</v>
      </c>
      <c r="J162" s="2">
        <f t="shared" si="60"/>
        <v>535300.89531460323</v>
      </c>
      <c r="K162" s="2">
        <f t="shared" si="45"/>
        <v>40118.04429156104</v>
      </c>
      <c r="L162" s="2">
        <f t="shared" si="45"/>
        <v>471387.0204258422</v>
      </c>
      <c r="M162" s="2"/>
      <c r="N162" s="28">
        <f t="shared" si="61"/>
        <v>1023816.4370053627</v>
      </c>
      <c r="O162" s="2">
        <f t="shared" si="54"/>
        <v>984.7976881890304</v>
      </c>
      <c r="P162" s="2">
        <f t="shared" si="55"/>
        <v>67763.288371487783</v>
      </c>
      <c r="R162">
        <f t="shared" si="56"/>
        <v>141</v>
      </c>
      <c r="S162" s="89">
        <f t="shared" si="46"/>
        <v>44935.261270253017</v>
      </c>
      <c r="T162" s="89">
        <f>IF(AND(S162=0,S161&gt;0),SUM($G162:$H$381),S162)</f>
        <v>44935.261270253017</v>
      </c>
      <c r="U162" s="82">
        <f>SUM(T162:T$381)</f>
        <v>689733.84301956627</v>
      </c>
      <c r="V162" s="68">
        <f>localspline(R162,'BBG rates'!$G$10:$G$27,'BBG rates'!$K$10:$K$27)</f>
        <v>1.0163567680807404</v>
      </c>
      <c r="W162" s="68">
        <f>locallinterp(R162,'BBG rates'!$G$10:$G$27,'BBG rates'!$J$10:$J$27)</f>
        <v>-0.13462499999999999</v>
      </c>
      <c r="X162" s="56">
        <f t="shared" si="57"/>
        <v>-0.13470813934923775</v>
      </c>
      <c r="Y162" s="66">
        <f t="shared" si="47"/>
        <v>-61.934555905064251</v>
      </c>
      <c r="Z162" s="72">
        <f t="shared" si="48"/>
        <v>-0.10775383553851331</v>
      </c>
      <c r="AA162" s="79">
        <f t="shared" si="49"/>
        <v>-175.96368080135446</v>
      </c>
      <c r="AB162" s="81">
        <f t="shared" si="58"/>
        <v>-0.30614188226172812</v>
      </c>
      <c r="AD162" s="95">
        <f>locallinterp(R162,'BBG rates'!$N$10:$N$369,'BBG rates'!$P$10:$P$369)</f>
        <v>11.980672609136278</v>
      </c>
      <c r="AI162" s="185">
        <f t="shared" si="50"/>
        <v>141</v>
      </c>
      <c r="AJ162" s="127">
        <f>locallinterp(MIN(AI162,CAP_Senior*12),'BBG rates'!$X$24:$X$65,'BBG rates'!$Y$24:$Y$65)</f>
        <v>57.778448457492892</v>
      </c>
      <c r="AK162" s="127">
        <f>locallinterp(MIN(AI162,CAP_CB*12),'BBG rates'!$AA$25:$AA$40,'BBG rates'!$AC$25:$AC$40)</f>
        <v>10.35</v>
      </c>
      <c r="AL162" s="144">
        <f t="shared" si="51"/>
        <v>18.412836237773789</v>
      </c>
      <c r="AM162" s="142">
        <f>(SUMPRODUCT(AL162:AL$381,G162:G$381)+SUMPRODUCT(AL162:AL$381,H162:H$381))/12</f>
        <v>1073640.1760612992</v>
      </c>
    </row>
    <row r="163" spans="1:39" x14ac:dyDescent="0.2">
      <c r="A163" s="7">
        <v>142</v>
      </c>
      <c r="B163" s="7">
        <v>71</v>
      </c>
      <c r="C163" s="7">
        <v>35.5</v>
      </c>
      <c r="D163" s="12">
        <f t="shared" si="43"/>
        <v>11.833333333333334</v>
      </c>
      <c r="E163" s="29">
        <f t="shared" si="59"/>
        <v>600111.76467820315</v>
      </c>
      <c r="F163" s="2">
        <f t="shared" si="44"/>
        <v>581.72219389203747</v>
      </c>
      <c r="G163" s="2">
        <f t="shared" si="52"/>
        <v>42715.754567586395</v>
      </c>
      <c r="H163" s="2">
        <f t="shared" si="53"/>
        <v>1971.062503523613</v>
      </c>
      <c r="I163" s="2">
        <f t="shared" si="42"/>
        <v>45268.539265002051</v>
      </c>
      <c r="J163" s="2">
        <f t="shared" si="60"/>
        <v>535677.71463585761</v>
      </c>
      <c r="K163" s="2">
        <f t="shared" si="45"/>
        <v>39827.633083041124</v>
      </c>
      <c r="L163" s="2">
        <f t="shared" si="45"/>
        <v>471293.65814931993</v>
      </c>
      <c r="M163" s="2"/>
      <c r="N163" s="28">
        <f t="shared" si="61"/>
        <v>955992.01418058586</v>
      </c>
      <c r="O163" s="2">
        <f t="shared" si="54"/>
        <v>923.66323489997797</v>
      </c>
      <c r="P163" s="2">
        <f t="shared" si="55"/>
        <v>67824.422824776819</v>
      </c>
      <c r="R163">
        <f t="shared" si="56"/>
        <v>142</v>
      </c>
      <c r="S163" s="89">
        <f t="shared" si="46"/>
        <v>44686.81707111001</v>
      </c>
      <c r="T163" s="89">
        <f>IF(AND(S163=0,S162&gt;0),SUM($G163:$H$381),S163)</f>
        <v>44686.81707111001</v>
      </c>
      <c r="U163" s="82">
        <f>SUM(T163:T$381)</f>
        <v>644798.58174931328</v>
      </c>
      <c r="V163" s="68">
        <f>localspline(R163,'BBG rates'!$G$10:$G$27,'BBG rates'!$K$10:$K$27)</f>
        <v>1.0159343880521383</v>
      </c>
      <c r="W163" s="68">
        <f>locallinterp(R163,'BBG rates'!$G$10:$G$27,'BBG rates'!$J$10:$J$27)</f>
        <v>-0.13025</v>
      </c>
      <c r="X163" s="56">
        <f t="shared" si="57"/>
        <v>-0.13032782130335541</v>
      </c>
      <c r="Y163" s="66">
        <f t="shared" si="47"/>
        <v>-56.890268040991209</v>
      </c>
      <c r="Z163" s="72">
        <f t="shared" si="48"/>
        <v>-0.10587542153703282</v>
      </c>
      <c r="AA163" s="79">
        <f t="shared" si="49"/>
        <v>-164.49987624702297</v>
      </c>
      <c r="AB163" s="81">
        <f t="shared" si="58"/>
        <v>-0.30614188226172812</v>
      </c>
      <c r="AD163" s="95">
        <f>locallinterp(R163,'BBG rates'!$N$10:$N$369,'BBG rates'!$P$10:$P$369)</f>
        <v>12.065333808140622</v>
      </c>
      <c r="AI163" s="185">
        <f t="shared" si="50"/>
        <v>142</v>
      </c>
      <c r="AJ163" s="127">
        <f>locallinterp(MIN(AI163,CAP_Senior*12),'BBG rates'!$X$24:$X$65,'BBG rates'!$Y$24:$Y$65)</f>
        <v>57.916506508983105</v>
      </c>
      <c r="AK163" s="127">
        <f>locallinterp(MIN(AI163,CAP_CB*12),'BBG rates'!$AA$25:$AA$40,'BBG rates'!$AC$25:$AC$40)</f>
        <v>10.366666666666667</v>
      </c>
      <c r="AL163" s="144">
        <f t="shared" si="51"/>
        <v>18.450139439860461</v>
      </c>
      <c r="AM163" s="142">
        <f>(SUMPRODUCT(AL163:AL$381,G163:G$381)+SUMPRODUCT(AL163:AL$381,H163:H$381))/12</f>
        <v>1004691.3754720702</v>
      </c>
    </row>
    <row r="164" spans="1:39" x14ac:dyDescent="0.2">
      <c r="A164" s="7">
        <v>143</v>
      </c>
      <c r="B164" s="7">
        <v>71.5</v>
      </c>
      <c r="C164" s="7">
        <v>35.75</v>
      </c>
      <c r="D164" s="12">
        <f t="shared" si="43"/>
        <v>11.916666666666666</v>
      </c>
      <c r="E164" s="29">
        <f t="shared" si="59"/>
        <v>555672.33783617138</v>
      </c>
      <c r="F164" s="2">
        <f t="shared" si="44"/>
        <v>541.40679308247923</v>
      </c>
      <c r="G164" s="2">
        <f t="shared" si="52"/>
        <v>42614.325296253075</v>
      </c>
      <c r="H164" s="2">
        <f t="shared" si="53"/>
        <v>1825.1015457787178</v>
      </c>
      <c r="I164" s="2">
        <f t="shared" si="42"/>
        <v>44980.833635114272</v>
      </c>
      <c r="J164" s="2">
        <f t="shared" si="60"/>
        <v>536021.60081844509</v>
      </c>
      <c r="K164" s="2">
        <f t="shared" si="45"/>
        <v>39538.836291098647</v>
      </c>
      <c r="L164" s="2">
        <f t="shared" si="45"/>
        <v>471171.1324689255</v>
      </c>
      <c r="M164" s="2"/>
      <c r="N164" s="28">
        <f t="shared" si="61"/>
        <v>888106.40174844663</v>
      </c>
      <c r="O164" s="2">
        <f t="shared" si="54"/>
        <v>862.47362753755078</v>
      </c>
      <c r="P164" s="2">
        <f t="shared" si="55"/>
        <v>67885.612432139271</v>
      </c>
      <c r="R164">
        <f t="shared" si="56"/>
        <v>143</v>
      </c>
      <c r="S164" s="89">
        <f t="shared" si="46"/>
        <v>44439.426842031789</v>
      </c>
      <c r="T164" s="89">
        <f>IF(AND(S164=0,S163&gt;0),SUM($G164:$H$381),S164)</f>
        <v>44439.426842031789</v>
      </c>
      <c r="U164" s="82">
        <f>SUM(T164:T$381)</f>
        <v>600111.76467820327</v>
      </c>
      <c r="V164" s="68">
        <f>localspline(R164,'BBG rates'!$G$10:$G$27,'BBG rates'!$K$10:$K$27)</f>
        <v>1.0155101937521822</v>
      </c>
      <c r="W164" s="68">
        <f>locallinterp(R164,'BBG rates'!$G$10:$G$27,'BBG rates'!$J$10:$J$27)</f>
        <v>-0.12587499999999999</v>
      </c>
      <c r="X164" s="56">
        <f t="shared" si="57"/>
        <v>-0.12594767915197203</v>
      </c>
      <c r="Y164" s="66">
        <f t="shared" si="47"/>
        <v>-52.036988449441743</v>
      </c>
      <c r="Z164" s="72">
        <f t="shared" si="48"/>
        <v>-0.10405459418515903</v>
      </c>
      <c r="AA164" s="79">
        <f t="shared" si="49"/>
        <v>-153.09945433832701</v>
      </c>
      <c r="AB164" s="81">
        <f t="shared" si="58"/>
        <v>-0.30614188226172812</v>
      </c>
      <c r="AD164" s="95">
        <f>locallinterp(R164,'BBG rates'!$N$10:$N$369,'BBG rates'!$P$10:$P$369)</f>
        <v>12.14995965761997</v>
      </c>
      <c r="AI164" s="185">
        <f t="shared" si="50"/>
        <v>143</v>
      </c>
      <c r="AJ164" s="127">
        <f>locallinterp(MIN(AI164,CAP_Senior*12),'BBG rates'!$X$24:$X$65,'BBG rates'!$Y$24:$Y$65)</f>
        <v>58.054564560473317</v>
      </c>
      <c r="AK164" s="127">
        <f>locallinterp(MIN(AI164,CAP_CB*12),'BBG rates'!$AA$25:$AA$40,'BBG rates'!$AC$25:$AC$40)</f>
        <v>10.383333333333333</v>
      </c>
      <c r="AL164" s="144">
        <f t="shared" si="51"/>
        <v>18.48744264194713</v>
      </c>
      <c r="AM164" s="142">
        <f>(SUMPRODUCT(AL164:AL$381,G164:G$381)+SUMPRODUCT(AL164:AL$381,H164:H$381))/12</f>
        <v>935984.87496494397</v>
      </c>
    </row>
    <row r="165" spans="1:39" x14ac:dyDescent="0.2">
      <c r="A165" s="7">
        <v>144</v>
      </c>
      <c r="B165" s="7">
        <v>72</v>
      </c>
      <c r="C165" s="7">
        <v>36</v>
      </c>
      <c r="D165" s="12">
        <f t="shared" si="43"/>
        <v>12</v>
      </c>
      <c r="E165" s="29">
        <f t="shared" si="59"/>
        <v>511479.2512749529</v>
      </c>
      <c r="F165" s="2">
        <f t="shared" si="44"/>
        <v>501.31458194932566</v>
      </c>
      <c r="G165" s="2">
        <f t="shared" si="52"/>
        <v>42513.136870415452</v>
      </c>
      <c r="H165" s="2">
        <f t="shared" si="53"/>
        <v>1679.9496908030028</v>
      </c>
      <c r="I165" s="2">
        <f t="shared" si="42"/>
        <v>44694.401143167786</v>
      </c>
      <c r="J165" s="2">
        <f t="shared" si="60"/>
        <v>536332.81371801347</v>
      </c>
      <c r="K165" s="2">
        <f t="shared" si="45"/>
        <v>39251.645861555327</v>
      </c>
      <c r="L165" s="2">
        <f t="shared" si="45"/>
        <v>471019.75033866393</v>
      </c>
      <c r="M165" s="2"/>
      <c r="N165" s="28">
        <f t="shared" si="61"/>
        <v>820159.5445051128</v>
      </c>
      <c r="O165" s="2">
        <f t="shared" si="54"/>
        <v>801.22881634303451</v>
      </c>
      <c r="P165" s="2">
        <f t="shared" si="55"/>
        <v>67946.857243333783</v>
      </c>
      <c r="R165">
        <f t="shared" si="56"/>
        <v>144</v>
      </c>
      <c r="S165" s="89">
        <f t="shared" si="46"/>
        <v>44193.086561218457</v>
      </c>
      <c r="T165" s="89">
        <f>IF(AND(S165=0,S164&gt;0),SUM($G165:$H$381),S165)</f>
        <v>44193.086561218457</v>
      </c>
      <c r="U165" s="82">
        <f>SUM(T165:T$381)</f>
        <v>555672.33783617138</v>
      </c>
      <c r="V165" s="68">
        <f>localspline(R165,'BBG rates'!$G$10:$G$27,'BBG rates'!$K$10:$K$27)</f>
        <v>1.0150858163833618</v>
      </c>
      <c r="W165" s="68">
        <f>locallinterp(R165,'BBG rates'!$G$10:$G$27,'BBG rates'!$J$10:$J$27)</f>
        <v>-0.1215</v>
      </c>
      <c r="X165" s="56">
        <f t="shared" si="57"/>
        <v>-0.12156771288043267</v>
      </c>
      <c r="Y165" s="66">
        <f t="shared" si="47"/>
        <v>-47.372786221443619</v>
      </c>
      <c r="Z165" s="72">
        <f t="shared" si="48"/>
        <v>-0.10230371316862748</v>
      </c>
      <c r="AA165" s="79">
        <f t="shared" si="49"/>
        <v>-141.76214618828368</v>
      </c>
      <c r="AB165" s="81">
        <f t="shared" si="58"/>
        <v>-0.30614188226172817</v>
      </c>
      <c r="AD165" s="95">
        <f>locallinterp(R165,'BBG rates'!$N$10:$N$369,'BBG rates'!$P$10:$P$369)</f>
        <v>12.234550142318584</v>
      </c>
      <c r="AI165" s="185">
        <f t="shared" si="50"/>
        <v>144</v>
      </c>
      <c r="AJ165" s="127">
        <f>locallinterp(MIN(AI165,CAP_Senior*12),'BBG rates'!$X$24:$X$65,'BBG rates'!$Y$24:$Y$65)</f>
        <v>58.192622611963529</v>
      </c>
      <c r="AK165" s="127">
        <f>locallinterp(MIN(AI165,CAP_CB*12),'BBG rates'!$AA$25:$AA$40,'BBG rates'!$AC$25:$AC$40)</f>
        <v>10.4</v>
      </c>
      <c r="AL165" s="144">
        <f t="shared" si="51"/>
        <v>18.524745844033802</v>
      </c>
      <c r="AM165" s="142">
        <f>(SUMPRODUCT(AL165:AL$381,G165:G$381)+SUMPRODUCT(AL165:AL$381,H165:H$381))/12</f>
        <v>867520.59539968835</v>
      </c>
    </row>
    <row r="166" spans="1:39" x14ac:dyDescent="0.2">
      <c r="A166" s="7">
        <v>145</v>
      </c>
      <c r="B166" s="7">
        <v>72.5</v>
      </c>
      <c r="C166" s="7">
        <v>36.25</v>
      </c>
      <c r="D166" s="12">
        <f t="shared" si="43"/>
        <v>12.083333333333334</v>
      </c>
      <c r="E166" s="29">
        <f t="shared" si="59"/>
        <v>467531.45905355975</v>
      </c>
      <c r="F166" s="2">
        <f t="shared" si="44"/>
        <v>461.44461325381815</v>
      </c>
      <c r="G166" s="2">
        <f t="shared" si="52"/>
        <v>42412.188718181882</v>
      </c>
      <c r="H166" s="2">
        <f t="shared" si="53"/>
        <v>1535.6035032112882</v>
      </c>
      <c r="I166" s="2">
        <f t="shared" si="42"/>
        <v>44409.236834646988</v>
      </c>
      <c r="J166" s="2">
        <f t="shared" si="60"/>
        <v>536611.61175198446</v>
      </c>
      <c r="K166" s="2">
        <f t="shared" si="45"/>
        <v>38966.053778152855</v>
      </c>
      <c r="L166" s="2">
        <f t="shared" si="45"/>
        <v>470839.8164860137</v>
      </c>
      <c r="M166" s="2"/>
      <c r="N166" s="28">
        <f t="shared" si="61"/>
        <v>752151.38719694875</v>
      </c>
      <c r="O166" s="2">
        <f t="shared" si="54"/>
        <v>739.92875151282317</v>
      </c>
      <c r="P166" s="2">
        <f t="shared" si="55"/>
        <v>68008.157308163994</v>
      </c>
      <c r="R166">
        <f t="shared" si="56"/>
        <v>145</v>
      </c>
      <c r="S166" s="89">
        <f t="shared" si="46"/>
        <v>43947.792221393167</v>
      </c>
      <c r="T166" s="89">
        <f>IF(AND(S166=0,S165&gt;0),SUM($G166:$H$381),S166)</f>
        <v>43947.792221393167</v>
      </c>
      <c r="U166" s="82">
        <f>SUM(T166:T$381)</f>
        <v>511479.2512749529</v>
      </c>
      <c r="V166" s="68">
        <f>localspline(R166,'BBG rates'!$G$10:$G$27,'BBG rates'!$K$10:$K$27)</f>
        <v>1.0146625671640166</v>
      </c>
      <c r="W166" s="68">
        <f>locallinterp(R166,'BBG rates'!$G$10:$G$27,'BBG rates'!$J$10:$J$27)</f>
        <v>-0.11824999999999999</v>
      </c>
      <c r="X166" s="56">
        <f t="shared" si="57"/>
        <v>-0.11831413749665565</v>
      </c>
      <c r="Y166" s="66">
        <f t="shared" si="47"/>
        <v>-42.89574250613169</v>
      </c>
      <c r="Z166" s="72">
        <f t="shared" si="48"/>
        <v>-0.1006392554127029</v>
      </c>
      <c r="AA166" s="79">
        <f t="shared" si="49"/>
        <v>-130.4876839359446</v>
      </c>
      <c r="AB166" s="81">
        <f t="shared" si="58"/>
        <v>-0.30614188226172823</v>
      </c>
      <c r="AD166" s="95">
        <f>locallinterp(R166,'BBG rates'!$N$10:$N$369,'BBG rates'!$P$10:$P$369)</f>
        <v>12.319105356248919</v>
      </c>
      <c r="AI166" s="185">
        <f t="shared" si="50"/>
        <v>145</v>
      </c>
      <c r="AJ166" s="127">
        <f>locallinterp(MIN(AI166,CAP_Senior*12),'BBG rates'!$X$24:$X$65,'BBG rates'!$Y$24:$Y$65)</f>
        <v>58.31962370813887</v>
      </c>
      <c r="AK166" s="127">
        <f>locallinterp(MIN(AI166,CAP_CB*12),'BBG rates'!$AA$25:$AA$40,'BBG rates'!$AC$25:$AC$40)</f>
        <v>10.416666666666668</v>
      </c>
      <c r="AL166" s="144">
        <f t="shared" si="51"/>
        <v>18.560169363716945</v>
      </c>
      <c r="AM166" s="142">
        <f>(SUMPRODUCT(AL166:AL$381,G166:G$381)+SUMPRODUCT(AL166:AL$381,H166:H$381))/12</f>
        <v>799298.45401552517</v>
      </c>
    </row>
    <row r="167" spans="1:39" x14ac:dyDescent="0.2">
      <c r="A167" s="7">
        <v>146</v>
      </c>
      <c r="B167" s="7">
        <v>73</v>
      </c>
      <c r="C167" s="7">
        <v>36.5</v>
      </c>
      <c r="D167" s="12">
        <f t="shared" si="43"/>
        <v>12.166666666666666</v>
      </c>
      <c r="E167" s="29">
        <f t="shared" si="59"/>
        <v>423827.91922380828</v>
      </c>
      <c r="F167" s="2">
        <f t="shared" si="44"/>
        <v>421.79594337246965</v>
      </c>
      <c r="G167" s="2">
        <f t="shared" si="52"/>
        <v>42311.480269018706</v>
      </c>
      <c r="H167" s="2">
        <f t="shared" si="53"/>
        <v>1392.0595607327305</v>
      </c>
      <c r="I167" s="2">
        <f t="shared" si="42"/>
        <v>44125.335773123908</v>
      </c>
      <c r="J167" s="2">
        <f t="shared" si="60"/>
        <v>536858.25190634083</v>
      </c>
      <c r="K167" s="2">
        <f t="shared" si="45"/>
        <v>38682.052062380601</v>
      </c>
      <c r="L167" s="2">
        <f t="shared" si="45"/>
        <v>470631.63342563057</v>
      </c>
      <c r="M167" s="2"/>
      <c r="N167" s="28">
        <f t="shared" si="61"/>
        <v>684081.87452047027</v>
      </c>
      <c r="O167" s="2">
        <f t="shared" si="54"/>
        <v>678.57338319837947</v>
      </c>
      <c r="P167" s="2">
        <f t="shared" si="55"/>
        <v>68069.512676478451</v>
      </c>
      <c r="R167">
        <f t="shared" si="56"/>
        <v>146</v>
      </c>
      <c r="S167" s="89">
        <f t="shared" si="46"/>
        <v>43703.539829751433</v>
      </c>
      <c r="T167" s="89">
        <f>IF(AND(S167=0,S166&gt;0),SUM($G167:$H$381),S167)</f>
        <v>43703.539829751433</v>
      </c>
      <c r="U167" s="82">
        <f>SUM(T167:T$381)</f>
        <v>467531.45905355969</v>
      </c>
      <c r="V167" s="68">
        <f>localspline(R167,'BBG rates'!$G$10:$G$27,'BBG rates'!$K$10:$K$27)</f>
        <v>1.0142408102107541</v>
      </c>
      <c r="W167" s="68">
        <f>locallinterp(R167,'BBG rates'!$G$10:$G$27,'BBG rates'!$J$10:$J$27)</f>
        <v>-0.11499999999999999</v>
      </c>
      <c r="X167" s="56">
        <f t="shared" si="57"/>
        <v>-0.11506065915565244</v>
      </c>
      <c r="Y167" s="66">
        <f t="shared" si="47"/>
        <v>-38.562704896501387</v>
      </c>
      <c r="Z167" s="72">
        <f t="shared" si="48"/>
        <v>-9.8977822731925388E-2</v>
      </c>
      <c r="AA167" s="79">
        <f t="shared" si="49"/>
        <v>-119.27580074269073</v>
      </c>
      <c r="AB167" s="81">
        <f t="shared" si="58"/>
        <v>-0.30614188226172817</v>
      </c>
      <c r="AD167" s="95">
        <f>locallinterp(R167,'BBG rates'!$N$10:$N$369,'BBG rates'!$P$10:$P$369)</f>
        <v>12.403625423766481</v>
      </c>
      <c r="AI167" s="185">
        <f t="shared" si="50"/>
        <v>146</v>
      </c>
      <c r="AJ167" s="127">
        <f>locallinterp(MIN(AI167,CAP_Senior*12),'BBG rates'!$X$24:$X$65,'BBG rates'!$Y$24:$Y$65)</f>
        <v>58.446624804314219</v>
      </c>
      <c r="AK167" s="127">
        <f>locallinterp(MIN(AI167,CAP_CB*12),'BBG rates'!$AA$25:$AA$40,'BBG rates'!$AC$25:$AC$40)</f>
        <v>10.433333333333334</v>
      </c>
      <c r="AL167" s="144">
        <f t="shared" si="51"/>
        <v>18.595592883400084</v>
      </c>
      <c r="AM167" s="142">
        <f>(SUMPRODUCT(AL167:AL$381,G167:G$381)+SUMPRODUCT(AL167:AL$381,H167:H$381))/12</f>
        <v>731325.24844965013</v>
      </c>
    </row>
    <row r="168" spans="1:39" x14ac:dyDescent="0.2">
      <c r="A168" s="7">
        <v>147</v>
      </c>
      <c r="B168" s="7">
        <v>73.5</v>
      </c>
      <c r="C168" s="7">
        <v>36.75</v>
      </c>
      <c r="D168" s="12">
        <f t="shared" si="43"/>
        <v>12.25</v>
      </c>
      <c r="E168" s="29">
        <f t="shared" si="59"/>
        <v>380367.59381589788</v>
      </c>
      <c r="F168" s="2">
        <f t="shared" si="44"/>
        <v>382.36763228400764</v>
      </c>
      <c r="G168" s="2">
        <f t="shared" si="52"/>
        <v>42211.010953746969</v>
      </c>
      <c r="H168" s="2">
        <f t="shared" si="53"/>
        <v>1249.3144541634535</v>
      </c>
      <c r="I168" s="2">
        <f t="shared" si="42"/>
        <v>43842.693040194434</v>
      </c>
      <c r="J168" s="2">
        <f t="shared" si="60"/>
        <v>537072.98974238185</v>
      </c>
      <c r="K168" s="2">
        <f t="shared" si="45"/>
        <v>38399.6327733039</v>
      </c>
      <c r="L168" s="2">
        <f t="shared" si="45"/>
        <v>470395.5014729728</v>
      </c>
      <c r="M168" s="2"/>
      <c r="N168" s="28">
        <f t="shared" si="61"/>
        <v>615950.95112229965</v>
      </c>
      <c r="O168" s="2">
        <f t="shared" si="54"/>
        <v>617.16266150619424</v>
      </c>
      <c r="P168" s="2">
        <f t="shared" si="55"/>
        <v>68130.923398170635</v>
      </c>
      <c r="R168">
        <f t="shared" si="56"/>
        <v>147</v>
      </c>
      <c r="S168" s="89">
        <f t="shared" si="46"/>
        <v>43460.325407910423</v>
      </c>
      <c r="T168" s="89">
        <f>IF(AND(S168=0,S167&gt;0),SUM($G168:$H$381),S168)</f>
        <v>43460.325407910423</v>
      </c>
      <c r="U168" s="82">
        <f>SUM(T168:T$381)</f>
        <v>423827.91922380833</v>
      </c>
      <c r="V168" s="68">
        <f>localspline(R168,'BBG rates'!$G$10:$G$27,'BBG rates'!$K$10:$K$27)</f>
        <v>1.0138205375314253</v>
      </c>
      <c r="W168" s="68">
        <f>locallinterp(R168,'BBG rates'!$G$10:$G$27,'BBG rates'!$J$10:$J$27)</f>
        <v>-0.11175</v>
      </c>
      <c r="X168" s="56">
        <f t="shared" si="57"/>
        <v>-0.11180727785129463</v>
      </c>
      <c r="Y168" s="66">
        <f t="shared" si="47"/>
        <v>-34.372239812962626</v>
      </c>
      <c r="Z168" s="72">
        <f t="shared" si="48"/>
        <v>-9.7319421172379766E-2</v>
      </c>
      <c r="AA168" s="79">
        <f t="shared" si="49"/>
        <v>-108.12623078854031</v>
      </c>
      <c r="AB168" s="81">
        <f t="shared" si="58"/>
        <v>-0.30614188226172817</v>
      </c>
      <c r="AD168" s="95">
        <f>locallinterp(R168,'BBG rates'!$N$10:$N$369,'BBG rates'!$P$10:$P$369)</f>
        <v>12.488110468560766</v>
      </c>
      <c r="AI168" s="185">
        <f t="shared" si="50"/>
        <v>147</v>
      </c>
      <c r="AJ168" s="127">
        <f>locallinterp(MIN(AI168,CAP_Senior*12),'BBG rates'!$X$24:$X$65,'BBG rates'!$Y$24:$Y$65)</f>
        <v>58.57362590048956</v>
      </c>
      <c r="AK168" s="127">
        <f>locallinterp(MIN(AI168,CAP_CB*12),'BBG rates'!$AA$25:$AA$40,'BBG rates'!$AC$25:$AC$40)</f>
        <v>10.45</v>
      </c>
      <c r="AL168" s="144">
        <f t="shared" si="51"/>
        <v>18.631016403083223</v>
      </c>
      <c r="AM168" s="142">
        <f>(SUMPRODUCT(AL168:AL$381,G168:G$381)+SUMPRODUCT(AL168:AL$381,H168:H$381))/12</f>
        <v>663600.81226319028</v>
      </c>
    </row>
    <row r="169" spans="1:39" x14ac:dyDescent="0.2">
      <c r="A169" s="7">
        <v>148</v>
      </c>
      <c r="B169" s="7">
        <v>74</v>
      </c>
      <c r="C169" s="7">
        <v>37</v>
      </c>
      <c r="D169" s="12">
        <f t="shared" si="43"/>
        <v>12.333333333333334</v>
      </c>
      <c r="E169" s="29">
        <f t="shared" si="59"/>
        <v>337149.44882403931</v>
      </c>
      <c r="F169" s="2">
        <f t="shared" si="44"/>
        <v>343.15874355636356</v>
      </c>
      <c r="G169" s="2">
        <f t="shared" si="52"/>
        <v>42110.780204539245</v>
      </c>
      <c r="H169" s="2">
        <f t="shared" si="53"/>
        <v>1107.3647873193481</v>
      </c>
      <c r="I169" s="2">
        <f t="shared" si="42"/>
        <v>43561.303735414956</v>
      </c>
      <c r="J169" s="2">
        <f t="shared" si="60"/>
        <v>537256.07940345118</v>
      </c>
      <c r="K169" s="2">
        <f t="shared" si="45"/>
        <v>38118.78800739337</v>
      </c>
      <c r="L169" s="2">
        <f t="shared" si="45"/>
        <v>470131.71875785157</v>
      </c>
      <c r="M169" s="2"/>
      <c r="N169" s="28">
        <f t="shared" si="61"/>
        <v>547758.56159912061</v>
      </c>
      <c r="O169" s="2">
        <f t="shared" si="54"/>
        <v>555.69653649774477</v>
      </c>
      <c r="P169" s="2">
        <f t="shared" si="55"/>
        <v>68192.389523179052</v>
      </c>
      <c r="R169">
        <f t="shared" si="56"/>
        <v>148</v>
      </c>
      <c r="S169" s="89">
        <f t="shared" si="46"/>
        <v>43218.144991858593</v>
      </c>
      <c r="T169" s="89">
        <f>IF(AND(S169=0,S168&gt;0),SUM($G169:$H$381),S169)</f>
        <v>43218.144991858593</v>
      </c>
      <c r="U169" s="82">
        <f>SUM(T169:T$381)</f>
        <v>380367.59381589788</v>
      </c>
      <c r="V169" s="68">
        <f>localspline(R169,'BBG rates'!$G$10:$G$27,'BBG rates'!$K$10:$K$27)</f>
        <v>1.0134015622325308</v>
      </c>
      <c r="W169" s="68">
        <f>locallinterp(R169,'BBG rates'!$G$10:$G$27,'BBG rates'!$J$10:$J$27)</f>
        <v>-0.1085</v>
      </c>
      <c r="X169" s="56">
        <f t="shared" si="57"/>
        <v>-0.10855399357758699</v>
      </c>
      <c r="Y169" s="66">
        <f t="shared" si="47"/>
        <v>-30.322922580971028</v>
      </c>
      <c r="Z169" s="72">
        <f t="shared" si="48"/>
        <v>-9.5664056793379693E-2</v>
      </c>
      <c r="AA169" s="79">
        <f t="shared" si="49"/>
        <v>-97.03870926846956</v>
      </c>
      <c r="AB169" s="81">
        <f t="shared" si="58"/>
        <v>-0.30614188226172823</v>
      </c>
      <c r="AD169" s="95">
        <f>locallinterp(R169,'BBG rates'!$N$10:$N$369,'BBG rates'!$P$10:$P$369)</f>
        <v>12.57256059874681</v>
      </c>
      <c r="AI169" s="185">
        <f t="shared" si="50"/>
        <v>148</v>
      </c>
      <c r="AJ169" s="127">
        <f>locallinterp(MIN(AI169,CAP_Senior*12),'BBG rates'!$X$24:$X$65,'BBG rates'!$Y$24:$Y$65)</f>
        <v>58.700626996664909</v>
      </c>
      <c r="AK169" s="127">
        <f>locallinterp(MIN(AI169,CAP_CB*12),'BBG rates'!$AA$25:$AA$40,'BBG rates'!$AC$25:$AC$40)</f>
        <v>10.466666666666667</v>
      </c>
      <c r="AL169" s="144">
        <f t="shared" si="51"/>
        <v>18.666439922766369</v>
      </c>
      <c r="AM169" s="142">
        <f>(SUMPRODUCT(AL169:AL$381,G169:G$381)+SUMPRODUCT(AL169:AL$381,H169:H$381))/12</f>
        <v>596124.97596668079</v>
      </c>
    </row>
    <row r="170" spans="1:39" x14ac:dyDescent="0.2">
      <c r="A170" s="7">
        <v>149</v>
      </c>
      <c r="B170" s="7">
        <v>74.5</v>
      </c>
      <c r="C170" s="7">
        <v>37.25</v>
      </c>
      <c r="D170" s="12">
        <f t="shared" si="43"/>
        <v>12.416666666666666</v>
      </c>
      <c r="E170" s="29">
        <f t="shared" si="59"/>
        <v>294172.4541921338</v>
      </c>
      <c r="F170" s="2">
        <f t="shared" si="44"/>
        <v>304.16834433370752</v>
      </c>
      <c r="G170" s="2">
        <f t="shared" si="52"/>
        <v>42010.787454916492</v>
      </c>
      <c r="H170" s="2">
        <f t="shared" si="53"/>
        <v>966.20717698903127</v>
      </c>
      <c r="I170" s="2">
        <f t="shared" si="42"/>
        <v>43281.162976239233</v>
      </c>
      <c r="J170" s="2">
        <f t="shared" si="60"/>
        <v>537407.77362163714</v>
      </c>
      <c r="K170" s="2">
        <f t="shared" si="45"/>
        <v>37839.509898354881</v>
      </c>
      <c r="L170" s="2">
        <f t="shared" si="45"/>
        <v>469840.58123790642</v>
      </c>
      <c r="M170" s="2"/>
      <c r="N170" s="28">
        <f t="shared" si="61"/>
        <v>479504.65049763327</v>
      </c>
      <c r="O170" s="2">
        <f t="shared" si="54"/>
        <v>494.17495818945571</v>
      </c>
      <c r="P170" s="2">
        <f t="shared" si="55"/>
        <v>68253.911101487363</v>
      </c>
      <c r="R170">
        <f t="shared" si="56"/>
        <v>149</v>
      </c>
      <c r="S170" s="89">
        <f t="shared" si="46"/>
        <v>42976.994631905523</v>
      </c>
      <c r="T170" s="89">
        <f>IF(AND(S170=0,S169&gt;0),SUM($G170:$H$381),S170)</f>
        <v>42976.994631905523</v>
      </c>
      <c r="U170" s="82">
        <f>SUM(T170:T$381)</f>
        <v>337149.44882403931</v>
      </c>
      <c r="V170" s="68">
        <f>localspline(R170,'BBG rates'!$G$10:$G$27,'BBG rates'!$K$10:$K$27)</f>
        <v>1.0129839955340878</v>
      </c>
      <c r="W170" s="68">
        <f>locallinterp(R170,'BBG rates'!$G$10:$G$27,'BBG rates'!$J$10:$J$27)</f>
        <v>-0.10525</v>
      </c>
      <c r="X170" s="56">
        <f t="shared" si="57"/>
        <v>-0.10530080632840111</v>
      </c>
      <c r="Y170" s="66">
        <f t="shared" si="47"/>
        <v>-26.413337386069827</v>
      </c>
      <c r="Z170" s="72">
        <f t="shared" si="48"/>
        <v>-9.4011735667484844E-2</v>
      </c>
      <c r="AA170" s="79">
        <f t="shared" si="49"/>
        <v>-86.012972388746334</v>
      </c>
      <c r="AB170" s="81">
        <f t="shared" si="58"/>
        <v>-0.30614188226172823</v>
      </c>
      <c r="AD170" s="95">
        <f>locallinterp(R170,'BBG rates'!$N$10:$N$369,'BBG rates'!$P$10:$P$369)</f>
        <v>12.656975931707983</v>
      </c>
      <c r="AI170" s="185">
        <f t="shared" si="50"/>
        <v>149</v>
      </c>
      <c r="AJ170" s="127">
        <f>locallinterp(MIN(AI170,CAP_Senior*12),'BBG rates'!$X$24:$X$65,'BBG rates'!$Y$24:$Y$65)</f>
        <v>58.82762809284025</v>
      </c>
      <c r="AK170" s="127">
        <f>locallinterp(MIN(AI170,CAP_CB*12),'BBG rates'!$AA$25:$AA$40,'BBG rates'!$AC$25:$AC$40)</f>
        <v>10.483333333333334</v>
      </c>
      <c r="AL170" s="144">
        <f t="shared" si="51"/>
        <v>18.701863442449511</v>
      </c>
      <c r="AM170" s="142">
        <f>(SUMPRODUCT(AL170:AL$381,G170:G$381)+SUMPRODUCT(AL170:AL$381,H170:H$381))/12</f>
        <v>528897.56704468641</v>
      </c>
    </row>
    <row r="171" spans="1:39" x14ac:dyDescent="0.2">
      <c r="A171" s="7">
        <v>150</v>
      </c>
      <c r="B171" s="7">
        <v>75</v>
      </c>
      <c r="C171" s="7">
        <v>37.5</v>
      </c>
      <c r="D171" s="12">
        <f t="shared" si="43"/>
        <v>12.5</v>
      </c>
      <c r="E171" s="29">
        <f t="shared" si="59"/>
        <v>251435.58379950214</v>
      </c>
      <c r="F171" s="2">
        <f t="shared" si="44"/>
        <v>265.39550532352769</v>
      </c>
      <c r="G171" s="2">
        <f t="shared" si="52"/>
        <v>41911.032139744682</v>
      </c>
      <c r="H171" s="2">
        <f t="shared" si="53"/>
        <v>825.83825288697687</v>
      </c>
      <c r="I171" s="2">
        <f t="shared" si="42"/>
        <v>43002.265897955185</v>
      </c>
      <c r="J171" s="2">
        <f t="shared" si="60"/>
        <v>537528.32372443983</v>
      </c>
      <c r="K171" s="2">
        <f t="shared" si="45"/>
        <v>37561.790616960076</v>
      </c>
      <c r="L171" s="2">
        <f t="shared" si="45"/>
        <v>469522.38271200092</v>
      </c>
      <c r="M171" s="2"/>
      <c r="N171" s="28">
        <f t="shared" si="61"/>
        <v>411189.1623145091</v>
      </c>
      <c r="O171" s="2">
        <f t="shared" si="54"/>
        <v>432.59787655265728</v>
      </c>
      <c r="P171" s="2">
        <f t="shared" si="55"/>
        <v>68315.488183124166</v>
      </c>
      <c r="R171">
        <f t="shared" si="56"/>
        <v>150</v>
      </c>
      <c r="S171" s="89">
        <f t="shared" si="46"/>
        <v>42736.870392631659</v>
      </c>
      <c r="T171" s="89">
        <f>IF(AND(S171=0,S170&gt;0),SUM($G171:$H$381),S171)</f>
        <v>42736.870392631659</v>
      </c>
      <c r="U171" s="82">
        <f>SUM(T171:T$381)</f>
        <v>294172.4541921338</v>
      </c>
      <c r="V171" s="68">
        <f>localspline(R171,'BBG rates'!$G$10:$G$27,'BBG rates'!$K$10:$K$27)</f>
        <v>1.012567889020384</v>
      </c>
      <c r="W171" s="68">
        <f>locallinterp(R171,'BBG rates'!$G$10:$G$27,'BBG rates'!$J$10:$J$27)</f>
        <v>-0.10199999999999999</v>
      </c>
      <c r="X171" s="56">
        <f t="shared" si="57"/>
        <v>-0.102047716097875</v>
      </c>
      <c r="Y171" s="66">
        <f t="shared" si="47"/>
        <v>-22.642077229143979</v>
      </c>
      <c r="Z171" s="72">
        <f t="shared" si="48"/>
        <v>-9.2362463880546836E-2</v>
      </c>
      <c r="AA171" s="79">
        <f t="shared" si="49"/>
        <v>-75.04875736327655</v>
      </c>
      <c r="AB171" s="81">
        <f t="shared" si="58"/>
        <v>-0.30614188226172823</v>
      </c>
      <c r="AD171" s="95">
        <f>locallinterp(R171,'BBG rates'!$N$10:$N$369,'BBG rates'!$P$10:$P$369)</f>
        <v>12.741356589126347</v>
      </c>
      <c r="AI171" s="185">
        <f t="shared" si="50"/>
        <v>150</v>
      </c>
      <c r="AJ171" s="127">
        <f>locallinterp(MIN(AI171,CAP_Senior*12),'BBG rates'!$X$24:$X$65,'BBG rates'!$Y$24:$Y$65)</f>
        <v>58.954629189015591</v>
      </c>
      <c r="AK171" s="127">
        <f>locallinterp(MIN(AI171,CAP_CB*12),'BBG rates'!$AA$25:$AA$40,'BBG rates'!$AC$25:$AC$40)</f>
        <v>10.5</v>
      </c>
      <c r="AL171" s="144">
        <f t="shared" si="51"/>
        <v>18.73728696213265</v>
      </c>
      <c r="AM171" s="142">
        <f>(SUMPRODUCT(AL171:AL$381,G171:G$381)+SUMPRODUCT(AL171:AL$381,H171:H$381))/12</f>
        <v>461918.40998028778</v>
      </c>
    </row>
    <row r="172" spans="1:39" x14ac:dyDescent="0.2">
      <c r="A172" s="7">
        <v>151</v>
      </c>
      <c r="B172" s="7">
        <v>75.5</v>
      </c>
      <c r="C172" s="7">
        <v>37.75</v>
      </c>
      <c r="D172" s="12">
        <f t="shared" si="43"/>
        <v>12.583333333333334</v>
      </c>
      <c r="E172" s="29">
        <f t="shared" si="59"/>
        <v>208937.81544666359</v>
      </c>
      <c r="F172" s="2">
        <f t="shared" si="44"/>
        <v>226.83930078375582</v>
      </c>
      <c r="G172" s="2">
        <f t="shared" si="52"/>
        <v>41811.513695231763</v>
      </c>
      <c r="H172" s="2">
        <f t="shared" si="53"/>
        <v>686.25465760680413</v>
      </c>
      <c r="I172" s="2">
        <f t="shared" si="42"/>
        <v>42724.607653622326</v>
      </c>
      <c r="J172" s="2">
        <f t="shared" si="60"/>
        <v>537617.97964141425</v>
      </c>
      <c r="K172" s="2">
        <f t="shared" si="45"/>
        <v>37285.622370878002</v>
      </c>
      <c r="L172" s="2">
        <f t="shared" si="45"/>
        <v>469177.41483354819</v>
      </c>
      <c r="M172" s="2"/>
      <c r="N172" s="28">
        <f t="shared" si="61"/>
        <v>342812.04149634583</v>
      </c>
      <c r="O172" s="2">
        <f t="shared" si="54"/>
        <v>370.96524151354504</v>
      </c>
      <c r="P172" s="2">
        <f t="shared" si="55"/>
        <v>68377.120818163268</v>
      </c>
      <c r="R172">
        <f t="shared" si="56"/>
        <v>151</v>
      </c>
      <c r="S172" s="89">
        <f t="shared" si="46"/>
        <v>42497.768352838568</v>
      </c>
      <c r="T172" s="89">
        <f>IF(AND(S172=0,S171&gt;0),SUM($G172:$H$381),S172)</f>
        <v>42497.768352838568</v>
      </c>
      <c r="U172" s="82">
        <f>SUM(T172:T$381)</f>
        <v>251435.58379950214</v>
      </c>
      <c r="V172" s="68">
        <f>localspline(R172,'BBG rates'!$G$10:$G$27,'BBG rates'!$K$10:$K$27)</f>
        <v>1.0121532346886226</v>
      </c>
      <c r="W172" s="68">
        <f>locallinterp(R172,'BBG rates'!$G$10:$G$27,'BBG rates'!$J$10:$J$27)</f>
        <v>-9.8749999999999991E-2</v>
      </c>
      <c r="X172" s="56">
        <f t="shared" si="57"/>
        <v>-9.8794722879746999E-2</v>
      </c>
      <c r="Y172" s="66">
        <f t="shared" si="47"/>
        <v>-19.007743881861515</v>
      </c>
      <c r="Z172" s="72">
        <f t="shared" si="48"/>
        <v>-9.0716247531702723E-2</v>
      </c>
      <c r="AA172" s="79">
        <f t="shared" si="49"/>
        <v>-64.145802409963395</v>
      </c>
      <c r="AB172" s="81">
        <f t="shared" si="58"/>
        <v>-0.30614188226172817</v>
      </c>
      <c r="AD172" s="95">
        <f>locallinterp(R172,'BBG rates'!$N$10:$N$369,'BBG rates'!$P$10:$P$369)</f>
        <v>12.825702692017066</v>
      </c>
      <c r="AI172" s="185">
        <f t="shared" si="50"/>
        <v>151</v>
      </c>
      <c r="AJ172" s="127">
        <f>locallinterp(MIN(AI172,CAP_Senior*12),'BBG rates'!$X$24:$X$65,'BBG rates'!$Y$24:$Y$65)</f>
        <v>59.08163028519094</v>
      </c>
      <c r="AK172" s="127">
        <f>locallinterp(MIN(AI172,CAP_CB*12),'BBG rates'!$AA$25:$AA$40,'BBG rates'!$AC$25:$AC$40)</f>
        <v>10.516666666666666</v>
      </c>
      <c r="AL172" s="144">
        <f t="shared" si="51"/>
        <v>18.772710481815793</v>
      </c>
      <c r="AM172" s="142">
        <f>(SUMPRODUCT(AL172:AL$381,G172:G$381)+SUMPRODUCT(AL172:AL$381,H172:H$381))/12</f>
        <v>395187.32627943694</v>
      </c>
    </row>
    <row r="173" spans="1:39" x14ac:dyDescent="0.2">
      <c r="A173" s="7">
        <v>152</v>
      </c>
      <c r="B173" s="7">
        <v>76</v>
      </c>
      <c r="C173" s="7">
        <v>38</v>
      </c>
      <c r="D173" s="12">
        <f t="shared" si="43"/>
        <v>12.666666666666666</v>
      </c>
      <c r="E173" s="29">
        <f t="shared" si="59"/>
        <v>166678.13084116444</v>
      </c>
      <c r="F173" s="2">
        <f t="shared" si="44"/>
        <v>188.49880850993705</v>
      </c>
      <c r="G173" s="2">
        <f t="shared" si="52"/>
        <v>41712.23155892441</v>
      </c>
      <c r="H173" s="2">
        <f t="shared" si="53"/>
        <v>547.45304657473355</v>
      </c>
      <c r="I173" s="2">
        <f t="shared" si="42"/>
        <v>42448.18341400908</v>
      </c>
      <c r="J173" s="2">
        <f t="shared" si="60"/>
        <v>537676.98991078162</v>
      </c>
      <c r="K173" s="2">
        <f t="shared" si="45"/>
        <v>37010.997404507252</v>
      </c>
      <c r="L173" s="2">
        <f t="shared" si="45"/>
        <v>468805.96712375846</v>
      </c>
      <c r="M173" s="2"/>
      <c r="N173" s="28">
        <f t="shared" si="61"/>
        <v>274373.23243962217</v>
      </c>
      <c r="O173" s="2">
        <f t="shared" si="54"/>
        <v>309.27700295313946</v>
      </c>
      <c r="P173" s="2">
        <f t="shared" si="55"/>
        <v>68438.809056723665</v>
      </c>
      <c r="R173">
        <f t="shared" si="56"/>
        <v>152</v>
      </c>
      <c r="S173" s="89">
        <f t="shared" si="46"/>
        <v>42259.68460549914</v>
      </c>
      <c r="T173" s="89">
        <f>IF(AND(S173=0,S172&gt;0),SUM($G173:$H$381),S173)</f>
        <v>42259.68460549914</v>
      </c>
      <c r="U173" s="82">
        <f>SUM(T173:T$381)</f>
        <v>208937.81544666359</v>
      </c>
      <c r="V173" s="68">
        <f>localspline(R173,'BBG rates'!$G$10:$G$27,'BBG rates'!$K$10:$K$27)</f>
        <v>1.0117398456669435</v>
      </c>
      <c r="W173" s="68">
        <f>locallinterp(R173,'BBG rates'!$G$10:$G$27,'BBG rates'!$J$10:$J$27)</f>
        <v>-9.5500000000000002E-2</v>
      </c>
      <c r="X173" s="56">
        <f t="shared" si="57"/>
        <v>-9.5541826668155139E-2</v>
      </c>
      <c r="Y173" s="66">
        <f t="shared" si="47"/>
        <v>-15.508947842339541</v>
      </c>
      <c r="Z173" s="72">
        <f t="shared" si="48"/>
        <v>-8.9073092733461118E-2</v>
      </c>
      <c r="AA173" s="79">
        <f t="shared" si="49"/>
        <v>-53.303846747079312</v>
      </c>
      <c r="AB173" s="81">
        <f t="shared" si="58"/>
        <v>-0.30614188226172817</v>
      </c>
      <c r="AD173" s="95">
        <f>locallinterp(R173,'BBG rates'!$N$10:$N$369,'BBG rates'!$P$10:$P$369)</f>
        <v>12.910014345822644</v>
      </c>
      <c r="AI173" s="185">
        <f t="shared" si="50"/>
        <v>152</v>
      </c>
      <c r="AJ173" s="127">
        <f>locallinterp(MIN(AI173,CAP_Senior*12),'BBG rates'!$X$24:$X$65,'BBG rates'!$Y$24:$Y$65)</f>
        <v>59.208631381366281</v>
      </c>
      <c r="AK173" s="127">
        <f>locallinterp(MIN(AI173,CAP_CB*12),'BBG rates'!$AA$25:$AA$40,'BBG rates'!$AC$25:$AC$40)</f>
        <v>10.533333333333333</v>
      </c>
      <c r="AL173" s="144">
        <f t="shared" si="51"/>
        <v>18.808134001498935</v>
      </c>
      <c r="AM173" s="142">
        <f>(SUMPRODUCT(AL173:AL$381,G173:G$381)+SUMPRODUCT(AL173:AL$381,H173:H$381))/12</f>
        <v>328704.1344951776</v>
      </c>
    </row>
    <row r="174" spans="1:39" x14ac:dyDescent="0.2">
      <c r="A174" s="7">
        <v>153</v>
      </c>
      <c r="B174" s="7">
        <v>76.5</v>
      </c>
      <c r="C174" s="7">
        <v>38.25</v>
      </c>
      <c r="D174" s="12">
        <f t="shared" si="43"/>
        <v>12.75</v>
      </c>
      <c r="E174" s="29">
        <f t="shared" si="59"/>
        <v>124655.51558345639</v>
      </c>
      <c r="F174" s="2">
        <f t="shared" si="44"/>
        <v>150.373109822445</v>
      </c>
      <c r="G174" s="2">
        <f t="shared" si="52"/>
        <v>41613.185169704833</v>
      </c>
      <c r="H174" s="2">
        <f t="shared" si="53"/>
        <v>409.43008800320325</v>
      </c>
      <c r="I174" s="2">
        <f t="shared" si="42"/>
        <v>42172.988367530481</v>
      </c>
      <c r="J174" s="2">
        <f t="shared" si="60"/>
        <v>537705.60168601363</v>
      </c>
      <c r="K174" s="2">
        <f t="shared" si="45"/>
        <v>36737.907998808885</v>
      </c>
      <c r="L174" s="2">
        <f t="shared" si="45"/>
        <v>468408.32698481326</v>
      </c>
      <c r="M174" s="2"/>
      <c r="N174" s="28">
        <f t="shared" si="61"/>
        <v>205872.67949065258</v>
      </c>
      <c r="O174" s="2">
        <f t="shared" si="54"/>
        <v>247.53311070724445</v>
      </c>
      <c r="P174" s="2">
        <f t="shared" si="55"/>
        <v>68500.552948969576</v>
      </c>
      <c r="R174">
        <f t="shared" si="56"/>
        <v>153</v>
      </c>
      <c r="S174" s="89">
        <f t="shared" si="46"/>
        <v>42022.615257708036</v>
      </c>
      <c r="T174" s="89">
        <f>IF(AND(S174=0,S173&gt;0),SUM($G174:$H$381),S174)</f>
        <v>42022.615257708036</v>
      </c>
      <c r="U174" s="82">
        <f>SUM(T174:T$381)</f>
        <v>166678.13084116444</v>
      </c>
      <c r="V174" s="68">
        <f>localspline(R174,'BBG rates'!$G$10:$G$27,'BBG rates'!$K$10:$K$27)</f>
        <v>1.0113278927690175</v>
      </c>
      <c r="W174" s="68">
        <f>locallinterp(R174,'BBG rates'!$G$10:$G$27,'BBG rates'!$J$10:$J$27)</f>
        <v>-9.2249999999999999E-2</v>
      </c>
      <c r="X174" s="56">
        <f t="shared" si="57"/>
        <v>-9.2289027456837758E-2</v>
      </c>
      <c r="Y174" s="66">
        <f t="shared" si="47"/>
        <v>-12.144308290981622</v>
      </c>
      <c r="Z174" s="72">
        <f t="shared" si="48"/>
        <v>-8.7433005611668488E-2</v>
      </c>
      <c r="AA174" s="79">
        <f t="shared" si="49"/>
        <v>-42.522630589650575</v>
      </c>
      <c r="AB174" s="81">
        <f t="shared" si="58"/>
        <v>-0.30614188226172817</v>
      </c>
      <c r="AD174" s="95">
        <f>locallinterp(R174,'BBG rates'!$N$10:$N$369,'BBG rates'!$P$10:$P$369)</f>
        <v>12.994291670220061</v>
      </c>
      <c r="AI174" s="185">
        <f t="shared" si="50"/>
        <v>153</v>
      </c>
      <c r="AJ174" s="127">
        <f>locallinterp(MIN(AI174,CAP_Senior*12),'BBG rates'!$X$24:$X$65,'BBG rates'!$Y$24:$Y$65)</f>
        <v>59.33563247754163</v>
      </c>
      <c r="AK174" s="127">
        <f>locallinterp(MIN(AI174,CAP_CB*12),'BBG rates'!$AA$25:$AA$40,'BBG rates'!$AC$25:$AC$40)</f>
        <v>10.55</v>
      </c>
      <c r="AL174" s="144">
        <f t="shared" si="51"/>
        <v>18.843557521182078</v>
      </c>
      <c r="AM174" s="142">
        <f>(SUMPRODUCT(AL174:AL$381,G174:G$381)+SUMPRODUCT(AL174:AL$381,H174:H$381))/12</f>
        <v>262468.65025173506</v>
      </c>
    </row>
    <row r="175" spans="1:39" x14ac:dyDescent="0.2">
      <c r="A175" s="7">
        <v>154</v>
      </c>
      <c r="B175" s="7">
        <v>77</v>
      </c>
      <c r="C175" s="7">
        <v>38.5</v>
      </c>
      <c r="D175" s="12">
        <f t="shared" si="43"/>
        <v>12.833333333333334</v>
      </c>
      <c r="E175" s="29">
        <f t="shared" si="59"/>
        <v>82868.959152824085</v>
      </c>
      <c r="F175" s="2">
        <f t="shared" si="44"/>
        <v>112.46128955374141</v>
      </c>
      <c r="G175" s="2">
        <f t="shared" si="52"/>
        <v>41514.373967787658</v>
      </c>
      <c r="H175" s="2">
        <f t="shared" si="53"/>
        <v>272.18246284464846</v>
      </c>
      <c r="I175" s="2">
        <f t="shared" si="42"/>
        <v>41899.01772018605</v>
      </c>
      <c r="J175" s="2">
        <f t="shared" si="60"/>
        <v>537704.06074238766</v>
      </c>
      <c r="K175" s="2">
        <f t="shared" si="45"/>
        <v>36466.346471140176</v>
      </c>
      <c r="L175" s="2">
        <f t="shared" si="45"/>
        <v>467984.7797129656</v>
      </c>
      <c r="M175" s="2"/>
      <c r="N175" s="28">
        <f t="shared" si="61"/>
        <v>137310.32694554218</v>
      </c>
      <c r="O175" s="2">
        <f t="shared" si="54"/>
        <v>185.73351456640708</v>
      </c>
      <c r="P175" s="2">
        <f t="shared" si="55"/>
        <v>68562.352545110392</v>
      </c>
      <c r="R175">
        <f t="shared" si="56"/>
        <v>154</v>
      </c>
      <c r="S175" s="89">
        <f t="shared" si="46"/>
        <v>41786.556430632307</v>
      </c>
      <c r="T175" s="89">
        <f>IF(AND(S175=0,S174&gt;0),SUM($G175:$H$381),S175)</f>
        <v>41786.556430632307</v>
      </c>
      <c r="U175" s="82">
        <f>SUM(T175:T$381)</f>
        <v>124655.51558345641</v>
      </c>
      <c r="V175" s="68">
        <f>localspline(R175,'BBG rates'!$G$10:$G$27,'BBG rates'!$K$10:$K$27)</f>
        <v>1.0109172487651976</v>
      </c>
      <c r="W175" s="68">
        <f>locallinterp(R175,'BBG rates'!$G$10:$G$27,'BBG rates'!$J$10:$J$27)</f>
        <v>-8.8999999999999996E-2</v>
      </c>
      <c r="X175" s="56">
        <f t="shared" si="57"/>
        <v>-8.9036325239932879E-2</v>
      </c>
      <c r="Y175" s="66">
        <f t="shared" si="47"/>
        <v>-8.9124530465426659</v>
      </c>
      <c r="Z175" s="72">
        <f t="shared" si="48"/>
        <v>-8.5795992305619032E-2</v>
      </c>
      <c r="AA175" s="79">
        <f t="shared" si="49"/>
        <v>-31.801895145854608</v>
      </c>
      <c r="AB175" s="81">
        <f t="shared" si="58"/>
        <v>-0.30614188226172817</v>
      </c>
      <c r="AD175" s="95">
        <f>locallinterp(R175,'BBG rates'!$N$10:$N$369,'BBG rates'!$P$10:$P$369)</f>
        <v>13.078534774283828</v>
      </c>
      <c r="AI175" s="185">
        <f t="shared" si="50"/>
        <v>154</v>
      </c>
      <c r="AJ175" s="127">
        <f>locallinterp(MIN(AI175,CAP_Senior*12),'BBG rates'!$X$24:$X$65,'BBG rates'!$Y$24:$Y$65)</f>
        <v>59.462633573716971</v>
      </c>
      <c r="AK175" s="127">
        <f>locallinterp(MIN(AI175,CAP_CB*12),'BBG rates'!$AA$25:$AA$40,'BBG rates'!$AC$25:$AC$40)</f>
        <v>10.566666666666666</v>
      </c>
      <c r="AL175" s="144">
        <f t="shared" si="51"/>
        <v>18.87898104086522</v>
      </c>
      <c r="AM175" s="142">
        <f>(SUMPRODUCT(AL175:AL$381,G175:G$381)+SUMPRODUCT(AL175:AL$381,H175:H$381))/12</f>
        <v>196480.68626847467</v>
      </c>
    </row>
    <row r="176" spans="1:39" x14ac:dyDescent="0.2">
      <c r="A176" s="7">
        <v>155</v>
      </c>
      <c r="B176" s="7">
        <v>77.5</v>
      </c>
      <c r="C176" s="7">
        <v>38.75</v>
      </c>
      <c r="D176" s="12">
        <f t="shared" si="43"/>
        <v>12.916666666666666</v>
      </c>
      <c r="E176" s="29">
        <f t="shared" si="59"/>
        <v>41317.454893361915</v>
      </c>
      <c r="F176" s="2">
        <f t="shared" si="44"/>
        <v>74.762436035680395</v>
      </c>
      <c r="G176" s="2">
        <f t="shared" si="52"/>
        <v>41415.797394716727</v>
      </c>
      <c r="H176" s="2">
        <f t="shared" si="53"/>
        <v>135.70686474544274</v>
      </c>
      <c r="I176" s="2">
        <f t="shared" si="42"/>
        <v>41626.266695497849</v>
      </c>
      <c r="J176" s="2">
        <f t="shared" si="60"/>
        <v>537672.61148351384</v>
      </c>
      <c r="K176" s="2">
        <f t="shared" si="45"/>
        <v>36196.305175088994</v>
      </c>
      <c r="L176" s="2">
        <f t="shared" si="45"/>
        <v>467535.60851156613</v>
      </c>
      <c r="M176" s="2"/>
      <c r="N176" s="28">
        <f t="shared" si="61"/>
        <v>68686.119050141249</v>
      </c>
      <c r="O176" s="2">
        <f t="shared" si="54"/>
        <v>123.87816427587671</v>
      </c>
      <c r="P176" s="2">
        <f t="shared" si="55"/>
        <v>68624.207895400934</v>
      </c>
      <c r="R176">
        <f t="shared" si="56"/>
        <v>155</v>
      </c>
      <c r="S176" s="89">
        <f t="shared" si="46"/>
        <v>41551.50425946217</v>
      </c>
      <c r="T176" s="89">
        <f>IF(AND(S176=0,S175&gt;0),SUM($G176:$H$381),S176)</f>
        <v>41551.50425946217</v>
      </c>
      <c r="U176" s="82">
        <f>SUM(T176:T$381)</f>
        <v>82868.959152824085</v>
      </c>
      <c r="V176" s="68">
        <f>localspline(R176,'BBG rates'!$G$10:$G$27,'BBG rates'!$K$10:$K$27)</f>
        <v>1.0105079652397713</v>
      </c>
      <c r="W176" s="68">
        <f>locallinterp(R176,'BBG rates'!$G$10:$G$27,'BBG rates'!$J$10:$J$27)</f>
        <v>-8.5749999999999993E-2</v>
      </c>
      <c r="X176" s="56">
        <f t="shared" si="57"/>
        <v>-8.578372001131207E-2</v>
      </c>
      <c r="Y176" s="66">
        <f t="shared" si="47"/>
        <v>-5.812018522363843</v>
      </c>
      <c r="Z176" s="72">
        <f t="shared" si="48"/>
        <v>-8.4162058967998166E-2</v>
      </c>
      <c r="AA176" s="79">
        <f t="shared" si="49"/>
        <v>-21.141382613429862</v>
      </c>
      <c r="AB176" s="81">
        <f t="shared" si="58"/>
        <v>-0.30614188226172823</v>
      </c>
      <c r="AD176" s="95">
        <f>locallinterp(R176,'BBG rates'!$N$10:$N$369,'BBG rates'!$P$10:$P$369)</f>
        <v>13.162743771387142</v>
      </c>
      <c r="AI176" s="185">
        <f t="shared" si="50"/>
        <v>155</v>
      </c>
      <c r="AJ176" s="127">
        <f>locallinterp(MIN(AI176,CAP_Senior*12),'BBG rates'!$X$24:$X$65,'BBG rates'!$Y$24:$Y$65)</f>
        <v>59.58963466989232</v>
      </c>
      <c r="AK176" s="127">
        <f>locallinterp(MIN(AI176,CAP_CB*12),'BBG rates'!$AA$25:$AA$40,'BBG rates'!$AC$25:$AC$40)</f>
        <v>10.583333333333332</v>
      </c>
      <c r="AL176" s="144">
        <f t="shared" si="51"/>
        <v>18.914404560548363</v>
      </c>
      <c r="AM176" s="142">
        <f>(SUMPRODUCT(AL176:AL$381,G176:G$381)+SUMPRODUCT(AL176:AL$381,H176:H$381))/12</f>
        <v>130740.05238372867</v>
      </c>
    </row>
    <row r="177" spans="1:39" x14ac:dyDescent="0.2">
      <c r="A177" s="7">
        <v>156</v>
      </c>
      <c r="B177" s="7">
        <v>78</v>
      </c>
      <c r="C177" s="7">
        <v>39</v>
      </c>
      <c r="D177" s="12">
        <f t="shared" si="43"/>
        <v>13</v>
      </c>
      <c r="E177" s="29">
        <f t="shared" si="59"/>
        <v>0</v>
      </c>
      <c r="F177" s="2">
        <f t="shared" si="44"/>
        <v>37.27564108685695</v>
      </c>
      <c r="G177" s="2">
        <f t="shared" si="52"/>
        <v>41317.454893361915</v>
      </c>
      <c r="H177" s="2">
        <f t="shared" si="53"/>
        <v>0</v>
      </c>
      <c r="I177" s="2">
        <f t="shared" si="42"/>
        <v>41354.730534448776</v>
      </c>
      <c r="J177" s="2">
        <f t="shared" si="60"/>
        <v>537611.49694783404</v>
      </c>
      <c r="K177" s="2">
        <f t="shared" si="45"/>
        <v>35927.776500308988</v>
      </c>
      <c r="L177" s="2">
        <f t="shared" si="45"/>
        <v>467061.0945040168</v>
      </c>
      <c r="M177" s="2"/>
      <c r="N177" s="28">
        <f t="shared" si="61"/>
        <v>1.4551915228366852E-11</v>
      </c>
      <c r="O177" s="2">
        <f t="shared" si="54"/>
        <v>61.967009535564003</v>
      </c>
      <c r="P177" s="2">
        <f t="shared" si="55"/>
        <v>68686.119050141235</v>
      </c>
      <c r="R177">
        <f t="shared" si="56"/>
        <v>156</v>
      </c>
      <c r="S177" s="89">
        <f t="shared" si="46"/>
        <v>41317.454893361915</v>
      </c>
      <c r="T177" s="89">
        <f>IF(AND(S177=0,S176&gt;0),SUM($G177:$H$381),S177)</f>
        <v>41317.454893361915</v>
      </c>
      <c r="U177" s="82">
        <f>SUM(T177:T$381)</f>
        <v>41317.454893361915</v>
      </c>
      <c r="V177" s="68">
        <f>localspline(R177,'BBG rates'!$G$10:$G$27,'BBG rates'!$K$10:$K$27)</f>
        <v>1.0101001533878535</v>
      </c>
      <c r="W177" s="68">
        <f>locallinterp(R177,'BBG rates'!$G$10:$G$27,'BBG rates'!$J$10:$J$27)</f>
        <v>-8.2500000000000004E-2</v>
      </c>
      <c r="X177" s="56">
        <f t="shared" si="57"/>
        <v>-8.2531211764980128E-2</v>
      </c>
      <c r="Y177" s="66">
        <f t="shared" si="47"/>
        <v>-2.8416496828283893</v>
      </c>
      <c r="Z177" s="72">
        <f t="shared" si="48"/>
        <v>-8.2531211764980142E-2</v>
      </c>
      <c r="AA177" s="79">
        <f t="shared" si="49"/>
        <v>-10.540836176098225</v>
      </c>
      <c r="AB177" s="81">
        <f t="shared" si="58"/>
        <v>-0.30614188226172823</v>
      </c>
      <c r="AD177" s="95">
        <f>locallinterp(R177,'BBG rates'!$N$10:$N$369,'BBG rates'!$P$10:$P$369)</f>
        <v>13.246918784169463</v>
      </c>
      <c r="AI177" s="185">
        <f t="shared" si="50"/>
        <v>156</v>
      </c>
      <c r="AJ177" s="127">
        <f>locallinterp(MIN(AI177,CAP_Senior*12),'BBG rates'!$X$24:$X$65,'BBG rates'!$Y$24:$Y$65)</f>
        <v>59.716635766067661</v>
      </c>
      <c r="AK177" s="127">
        <f>locallinterp(MIN(AI177,CAP_CB*12),'BBG rates'!$AA$25:$AA$40,'BBG rates'!$AC$25:$AC$40)</f>
        <v>10.6</v>
      </c>
      <c r="AL177" s="144">
        <f t="shared" si="51"/>
        <v>18.949828080231505</v>
      </c>
      <c r="AM177" s="142">
        <f>(SUMPRODUCT(AL177:AL$381,G177:G$381)+SUMPRODUCT(AL177:AL$381,H177:H$381))/12</f>
        <v>65246.555578494015</v>
      </c>
    </row>
    <row r="178" spans="1:39" x14ac:dyDescent="0.2">
      <c r="A178" s="7">
        <v>157</v>
      </c>
      <c r="B178" s="7">
        <v>78.5</v>
      </c>
      <c r="C178" s="7">
        <v>39.25</v>
      </c>
      <c r="D178" s="12">
        <f t="shared" si="43"/>
        <v>13.083333333333334</v>
      </c>
      <c r="E178" s="29">
        <f t="shared" si="59"/>
        <v>0</v>
      </c>
      <c r="F178" s="2">
        <f t="shared" si="44"/>
        <v>0</v>
      </c>
      <c r="G178" s="2">
        <f t="shared" si="52"/>
        <v>0</v>
      </c>
      <c r="H178" s="2">
        <f t="shared" si="53"/>
        <v>0</v>
      </c>
      <c r="I178" s="2">
        <f t="shared" si="42"/>
        <v>0</v>
      </c>
      <c r="J178" s="2">
        <f t="shared" si="60"/>
        <v>0</v>
      </c>
      <c r="K178" s="2">
        <f t="shared" si="45"/>
        <v>0</v>
      </c>
      <c r="L178" s="2">
        <f t="shared" si="45"/>
        <v>0</v>
      </c>
      <c r="M178" s="2"/>
      <c r="N178" s="28">
        <f t="shared" si="61"/>
        <v>0</v>
      </c>
      <c r="O178" s="2">
        <f t="shared" si="54"/>
        <v>0</v>
      </c>
      <c r="P178" s="2">
        <f t="shared" si="55"/>
        <v>0</v>
      </c>
      <c r="R178">
        <f t="shared" si="56"/>
        <v>157</v>
      </c>
      <c r="S178" s="89">
        <f t="shared" si="46"/>
        <v>0</v>
      </c>
      <c r="T178" s="89">
        <f>IF(AND(S178=0,S177&gt;0),SUM($G178:$H$381),S178)</f>
        <v>0</v>
      </c>
      <c r="U178" s="82">
        <f>SUM(T178:T$381)</f>
        <v>0</v>
      </c>
      <c r="V178" s="68">
        <f>localspline(R178,'BBG rates'!$G$10:$G$27,'BBG rates'!$K$10:$K$27)</f>
        <v>1.0096936263607692</v>
      </c>
      <c r="W178" s="68">
        <f>locallinterp(R178,'BBG rates'!$G$10:$G$27,'BBG rates'!$J$10:$J$27)</f>
        <v>-7.9250000000000001E-2</v>
      </c>
      <c r="X178" s="56">
        <f t="shared" si="57"/>
        <v>-7.9278800494808621E-2</v>
      </c>
      <c r="Y178" s="66">
        <f t="shared" si="47"/>
        <v>0</v>
      </c>
      <c r="Z178" s="72">
        <f t="shared" si="48"/>
        <v>0</v>
      </c>
      <c r="AA178" s="79">
        <f t="shared" si="49"/>
        <v>0</v>
      </c>
      <c r="AB178" s="81">
        <f t="shared" si="58"/>
        <v>0</v>
      </c>
      <c r="AD178" s="95">
        <f>locallinterp(R178,'BBG rates'!$N$10:$N$369,'BBG rates'!$P$10:$P$369)</f>
        <v>13.331059919699527</v>
      </c>
      <c r="AI178" s="185">
        <f t="shared" si="50"/>
        <v>157</v>
      </c>
      <c r="AJ178" s="127">
        <f>locallinterp(MIN(AI178,CAP_Senior*12),'BBG rates'!$X$24:$X$65,'BBG rates'!$Y$24:$Y$65)</f>
        <v>59.834220415218233</v>
      </c>
      <c r="AK178" s="127">
        <f>locallinterp(MIN(AI178,CAP_CB*12),'BBG rates'!$AA$25:$AA$40,'BBG rates'!$AC$25:$AC$40)</f>
        <v>10.616666666666667</v>
      </c>
      <c r="AL178" s="144">
        <f t="shared" si="51"/>
        <v>18.983650803920433</v>
      </c>
      <c r="AM178" s="142">
        <f>(SUMPRODUCT(AL178:AL$381,G178:G$381)+SUMPRODUCT(AL178:AL$381,H178:H$381))/12</f>
        <v>0</v>
      </c>
    </row>
    <row r="179" spans="1:39" x14ac:dyDescent="0.2">
      <c r="A179" s="7">
        <v>158</v>
      </c>
      <c r="B179" s="7">
        <v>79</v>
      </c>
      <c r="C179" s="7">
        <v>39.5</v>
      </c>
      <c r="D179" s="12">
        <f t="shared" si="43"/>
        <v>13.166666666666666</v>
      </c>
      <c r="E179" s="29">
        <f t="shared" si="59"/>
        <v>0</v>
      </c>
      <c r="F179" s="2">
        <f t="shared" si="44"/>
        <v>0</v>
      </c>
      <c r="G179" s="2">
        <f t="shared" si="52"/>
        <v>0</v>
      </c>
      <c r="H179" s="2">
        <f t="shared" si="53"/>
        <v>0</v>
      </c>
      <c r="I179" s="2">
        <f t="shared" si="42"/>
        <v>0</v>
      </c>
      <c r="J179" s="2">
        <f t="shared" si="60"/>
        <v>0</v>
      </c>
      <c r="K179" s="2">
        <f t="shared" si="45"/>
        <v>0</v>
      </c>
      <c r="L179" s="2">
        <f t="shared" si="45"/>
        <v>0</v>
      </c>
      <c r="M179" s="2"/>
      <c r="N179" s="28">
        <f t="shared" si="61"/>
        <v>0</v>
      </c>
      <c r="O179" s="2">
        <f t="shared" si="54"/>
        <v>0</v>
      </c>
      <c r="P179" s="2">
        <f t="shared" si="55"/>
        <v>0</v>
      </c>
      <c r="R179">
        <f t="shared" si="56"/>
        <v>158</v>
      </c>
      <c r="S179" s="89">
        <f t="shared" si="46"/>
        <v>0</v>
      </c>
      <c r="T179" s="89">
        <f>IF(AND(S179=0,S178&gt;0),SUM($G179:$H$381),S179)</f>
        <v>0</v>
      </c>
      <c r="U179" s="82">
        <f>SUM(T179:T$381)</f>
        <v>0</v>
      </c>
      <c r="V179" s="68">
        <f>localspline(R179,'BBG rates'!$G$10:$G$27,'BBG rates'!$K$10:$K$27)</f>
        <v>1.0092883761464475</v>
      </c>
      <c r="W179" s="68">
        <f>locallinterp(R179,'BBG rates'!$G$10:$G$27,'BBG rates'!$J$10:$J$27)</f>
        <v>-7.5999999999999998E-2</v>
      </c>
      <c r="X179" s="56">
        <f t="shared" si="57"/>
        <v>-7.6026486194669118E-2</v>
      </c>
      <c r="Y179" s="66">
        <f t="shared" si="47"/>
        <v>0</v>
      </c>
      <c r="Z179" s="72">
        <f t="shared" si="48"/>
        <v>0</v>
      </c>
      <c r="AA179" s="79">
        <f t="shared" si="49"/>
        <v>0</v>
      </c>
      <c r="AB179" s="81">
        <f t="shared" si="58"/>
        <v>0</v>
      </c>
      <c r="AD179" s="95">
        <f>locallinterp(R179,'BBG rates'!$N$10:$N$369,'BBG rates'!$P$10:$P$369)</f>
        <v>13.415167284378398</v>
      </c>
      <c r="AI179" s="185">
        <f t="shared" si="50"/>
        <v>158</v>
      </c>
      <c r="AJ179" s="127">
        <f>locallinterp(MIN(AI179,CAP_Senior*12),'BBG rates'!$X$24:$X$65,'BBG rates'!$Y$24:$Y$65)</f>
        <v>59.951805064368806</v>
      </c>
      <c r="AK179" s="127">
        <f>locallinterp(MIN(AI179,CAP_CB*12),'BBG rates'!$AA$25:$AA$40,'BBG rates'!$AC$25:$AC$40)</f>
        <v>10.633333333333333</v>
      </c>
      <c r="AL179" s="144">
        <f t="shared" si="51"/>
        <v>19.017473527609361</v>
      </c>
      <c r="AM179" s="142">
        <f>(SUMPRODUCT(AL179:AL$381,G179:G$381)+SUMPRODUCT(AL179:AL$381,H179:H$381))/12</f>
        <v>0</v>
      </c>
    </row>
    <row r="180" spans="1:39" x14ac:dyDescent="0.2">
      <c r="A180" s="7">
        <v>159</v>
      </c>
      <c r="B180" s="7">
        <v>79.5</v>
      </c>
      <c r="C180" s="7">
        <v>39.75</v>
      </c>
      <c r="D180" s="12">
        <f t="shared" si="43"/>
        <v>13.25</v>
      </c>
      <c r="E180" s="29">
        <f t="shared" si="59"/>
        <v>0</v>
      </c>
      <c r="F180" s="2">
        <f t="shared" si="44"/>
        <v>0</v>
      </c>
      <c r="G180" s="2">
        <f t="shared" si="52"/>
        <v>0</v>
      </c>
      <c r="H180" s="2">
        <f t="shared" si="53"/>
        <v>0</v>
      </c>
      <c r="I180" s="2">
        <f t="shared" si="42"/>
        <v>0</v>
      </c>
      <c r="J180" s="2">
        <f t="shared" si="60"/>
        <v>0</v>
      </c>
      <c r="K180" s="2">
        <f t="shared" si="45"/>
        <v>0</v>
      </c>
      <c r="L180" s="2">
        <f t="shared" si="45"/>
        <v>0</v>
      </c>
      <c r="M180" s="2"/>
      <c r="N180" s="28">
        <f t="shared" si="61"/>
        <v>0</v>
      </c>
      <c r="O180" s="2">
        <f t="shared" si="54"/>
        <v>0</v>
      </c>
      <c r="P180" s="2">
        <f t="shared" si="55"/>
        <v>0</v>
      </c>
      <c r="R180">
        <f t="shared" si="56"/>
        <v>159</v>
      </c>
      <c r="S180" s="89">
        <f t="shared" si="46"/>
        <v>0</v>
      </c>
      <c r="T180" s="89">
        <f>IF(AND(S180=0,S179&gt;0),SUM($G180:$H$381),S180)</f>
        <v>0</v>
      </c>
      <c r="U180" s="82">
        <f>SUM(T180:T$381)</f>
        <v>0</v>
      </c>
      <c r="V180" s="68">
        <f>localspline(R180,'BBG rates'!$G$10:$G$27,'BBG rates'!$K$10:$K$27)</f>
        <v>1.0088844543291762</v>
      </c>
      <c r="W180" s="68">
        <f>locallinterp(R180,'BBG rates'!$G$10:$G$27,'BBG rates'!$J$10:$J$27)</f>
        <v>-7.2749999999999995E-2</v>
      </c>
      <c r="X180" s="56">
        <f t="shared" si="57"/>
        <v>-7.2774268858832869E-2</v>
      </c>
      <c r="Y180" s="66">
        <f t="shared" si="47"/>
        <v>0</v>
      </c>
      <c r="Z180" s="72">
        <f t="shared" si="48"/>
        <v>0</v>
      </c>
      <c r="AA180" s="79">
        <f t="shared" si="49"/>
        <v>0</v>
      </c>
      <c r="AB180" s="81">
        <f t="shared" si="58"/>
        <v>0</v>
      </c>
      <c r="AD180" s="95">
        <f>locallinterp(R180,'BBG rates'!$N$10:$N$369,'BBG rates'!$P$10:$P$369)</f>
        <v>13.49924098890583</v>
      </c>
      <c r="AI180" s="185">
        <f t="shared" si="50"/>
        <v>159</v>
      </c>
      <c r="AJ180" s="127">
        <f>locallinterp(MIN(AI180,CAP_Senior*12),'BBG rates'!$X$24:$X$65,'BBG rates'!$Y$24:$Y$65)</f>
        <v>60.069389713519378</v>
      </c>
      <c r="AK180" s="127">
        <f>locallinterp(MIN(AI180,CAP_CB*12),'BBG rates'!$AA$25:$AA$40,'BBG rates'!$AC$25:$AC$40)</f>
        <v>10.65</v>
      </c>
      <c r="AL180" s="144">
        <f t="shared" si="51"/>
        <v>19.051296251298297</v>
      </c>
      <c r="AM180" s="142">
        <f>(SUMPRODUCT(AL180:AL$381,G180:G$381)+SUMPRODUCT(AL180:AL$381,H180:H$381))/12</f>
        <v>0</v>
      </c>
    </row>
    <row r="181" spans="1:39" x14ac:dyDescent="0.2">
      <c r="A181" s="7">
        <v>160</v>
      </c>
      <c r="B181" s="7">
        <v>80</v>
      </c>
      <c r="C181" s="7">
        <v>40</v>
      </c>
      <c r="D181" s="12">
        <f t="shared" si="43"/>
        <v>13.333333333333334</v>
      </c>
      <c r="E181" s="29">
        <f t="shared" si="59"/>
        <v>0</v>
      </c>
      <c r="F181" s="2">
        <f t="shared" si="44"/>
        <v>0</v>
      </c>
      <c r="G181" s="2">
        <f t="shared" si="52"/>
        <v>0</v>
      </c>
      <c r="H181" s="2">
        <f t="shared" si="53"/>
        <v>0</v>
      </c>
      <c r="I181" s="2">
        <f t="shared" si="42"/>
        <v>0</v>
      </c>
      <c r="J181" s="2">
        <f t="shared" si="60"/>
        <v>0</v>
      </c>
      <c r="K181" s="2">
        <f t="shared" si="45"/>
        <v>0</v>
      </c>
      <c r="L181" s="2">
        <f t="shared" si="45"/>
        <v>0</v>
      </c>
      <c r="M181" s="2"/>
      <c r="N181" s="28">
        <f t="shared" si="61"/>
        <v>0</v>
      </c>
      <c r="O181" s="2">
        <f t="shared" si="54"/>
        <v>0</v>
      </c>
      <c r="P181" s="2">
        <f t="shared" si="55"/>
        <v>0</v>
      </c>
      <c r="R181">
        <f t="shared" si="56"/>
        <v>160</v>
      </c>
      <c r="S181" s="89">
        <f t="shared" si="46"/>
        <v>0</v>
      </c>
      <c r="T181" s="89">
        <f>IF(AND(S181=0,S180&gt;0),SUM($G181:$H$381),S181)</f>
        <v>0</v>
      </c>
      <c r="U181" s="82">
        <f>SUM(T181:T$381)</f>
        <v>0</v>
      </c>
      <c r="V181" s="68">
        <f>localspline(R181,'BBG rates'!$G$10:$G$27,'BBG rates'!$K$10:$K$27)</f>
        <v>1.0084819720965132</v>
      </c>
      <c r="W181" s="68">
        <f>locallinterp(R181,'BBG rates'!$G$10:$G$27,'BBG rates'!$J$10:$J$27)</f>
        <v>-6.9499999999999992E-2</v>
      </c>
      <c r="X181" s="56">
        <f t="shared" si="57"/>
        <v>-6.9522148481038215E-2</v>
      </c>
      <c r="Y181" s="66">
        <f t="shared" si="47"/>
        <v>0</v>
      </c>
      <c r="Z181" s="72">
        <f t="shared" si="48"/>
        <v>0</v>
      </c>
      <c r="AA181" s="79">
        <f t="shared" si="49"/>
        <v>0</v>
      </c>
      <c r="AB181" s="81">
        <f t="shared" si="58"/>
        <v>0</v>
      </c>
      <c r="AD181" s="95">
        <f>locallinterp(R181,'BBG rates'!$N$10:$N$369,'BBG rates'!$P$10:$P$369)</f>
        <v>13.583281153247206</v>
      </c>
      <c r="AI181" s="185">
        <f t="shared" si="50"/>
        <v>160</v>
      </c>
      <c r="AJ181" s="127">
        <f>locallinterp(MIN(AI181,CAP_Senior*12),'BBG rates'!$X$24:$X$65,'BBG rates'!$Y$24:$Y$65)</f>
        <v>60.18697436266995</v>
      </c>
      <c r="AK181" s="127">
        <f>locallinterp(MIN(AI181,CAP_CB*12),'BBG rates'!$AA$25:$AA$40,'BBG rates'!$AC$25:$AC$40)</f>
        <v>10.666666666666666</v>
      </c>
      <c r="AL181" s="144">
        <f t="shared" si="51"/>
        <v>19.085118974987225</v>
      </c>
      <c r="AM181" s="142">
        <f>(SUMPRODUCT(AL181:AL$381,G181:G$381)+SUMPRODUCT(AL181:AL$381,H181:H$381))/12</f>
        <v>0</v>
      </c>
    </row>
    <row r="182" spans="1:39" x14ac:dyDescent="0.2">
      <c r="A182" s="7">
        <v>161</v>
      </c>
      <c r="B182" s="7">
        <v>80.5</v>
      </c>
      <c r="C182" s="7">
        <v>40.25</v>
      </c>
      <c r="D182" s="12">
        <f t="shared" si="43"/>
        <v>13.416666666666666</v>
      </c>
      <c r="E182" s="29">
        <f t="shared" si="59"/>
        <v>0</v>
      </c>
      <c r="F182" s="2">
        <f t="shared" si="44"/>
        <v>0</v>
      </c>
      <c r="G182" s="2">
        <f t="shared" si="52"/>
        <v>0</v>
      </c>
      <c r="H182" s="2">
        <f t="shared" si="53"/>
        <v>0</v>
      </c>
      <c r="I182" s="2">
        <f t="shared" si="42"/>
        <v>0</v>
      </c>
      <c r="J182" s="2">
        <f t="shared" si="60"/>
        <v>0</v>
      </c>
      <c r="K182" s="2">
        <f t="shared" si="45"/>
        <v>0</v>
      </c>
      <c r="L182" s="2">
        <f t="shared" si="45"/>
        <v>0</v>
      </c>
      <c r="M182" s="2"/>
      <c r="N182" s="28">
        <f t="shared" si="61"/>
        <v>0</v>
      </c>
      <c r="O182" s="2">
        <f t="shared" si="54"/>
        <v>0</v>
      </c>
      <c r="P182" s="2">
        <f t="shared" si="55"/>
        <v>0</v>
      </c>
      <c r="R182">
        <f t="shared" si="56"/>
        <v>161</v>
      </c>
      <c r="S182" s="89">
        <f t="shared" si="46"/>
        <v>0</v>
      </c>
      <c r="T182" s="89">
        <f>IF(AND(S182=0,S181&gt;0),SUM($G182:$H$381),S182)</f>
        <v>0</v>
      </c>
      <c r="U182" s="82">
        <f>SUM(T182:T$381)</f>
        <v>0</v>
      </c>
      <c r="V182" s="68">
        <f>localspline(R182,'BBG rates'!$G$10:$G$27,'BBG rates'!$K$10:$K$27)</f>
        <v>1.0080807426152405</v>
      </c>
      <c r="W182" s="68">
        <f>locallinterp(R182,'BBG rates'!$G$10:$G$27,'BBG rates'!$J$10:$J$27)</f>
        <v>-6.6250000000000003E-2</v>
      </c>
      <c r="X182" s="56">
        <f t="shared" si="57"/>
        <v>-6.6270125055156726E-2</v>
      </c>
      <c r="Y182" s="66">
        <f t="shared" si="47"/>
        <v>0</v>
      </c>
      <c r="Z182" s="72">
        <f t="shared" si="48"/>
        <v>0</v>
      </c>
      <c r="AA182" s="79">
        <f t="shared" si="49"/>
        <v>0</v>
      </c>
      <c r="AB182" s="81">
        <f t="shared" si="58"/>
        <v>0</v>
      </c>
      <c r="AD182" s="95">
        <f>locallinterp(R182,'BBG rates'!$N$10:$N$369,'BBG rates'!$P$10:$P$369)</f>
        <v>13.667287881798476</v>
      </c>
      <c r="AI182" s="185">
        <f t="shared" si="50"/>
        <v>161</v>
      </c>
      <c r="AJ182" s="127">
        <f>locallinterp(MIN(AI182,CAP_Senior*12),'BBG rates'!$X$24:$X$65,'BBG rates'!$Y$24:$Y$65)</f>
        <v>60.304559011820523</v>
      </c>
      <c r="AK182" s="127">
        <f>locallinterp(MIN(AI182,CAP_CB*12),'BBG rates'!$AA$25:$AA$40,'BBG rates'!$AC$25:$AC$40)</f>
        <v>10.683333333333334</v>
      </c>
      <c r="AL182" s="144">
        <f t="shared" si="51"/>
        <v>19.118941698676153</v>
      </c>
      <c r="AM182" s="142">
        <f>(SUMPRODUCT(AL182:AL$381,G182:G$381)+SUMPRODUCT(AL182:AL$381,H182:H$381))/12</f>
        <v>0</v>
      </c>
    </row>
    <row r="183" spans="1:39" x14ac:dyDescent="0.2">
      <c r="A183" s="7">
        <v>162</v>
      </c>
      <c r="B183" s="7">
        <v>81</v>
      </c>
      <c r="C183" s="7">
        <v>40.5</v>
      </c>
      <c r="D183" s="12">
        <f t="shared" si="43"/>
        <v>13.5</v>
      </c>
      <c r="E183" s="29">
        <f t="shared" si="59"/>
        <v>0</v>
      </c>
      <c r="F183" s="2">
        <f t="shared" si="44"/>
        <v>0</v>
      </c>
      <c r="G183" s="2">
        <f t="shared" si="52"/>
        <v>0</v>
      </c>
      <c r="H183" s="2">
        <f t="shared" si="53"/>
        <v>0</v>
      </c>
      <c r="I183" s="2">
        <f t="shared" si="42"/>
        <v>0</v>
      </c>
      <c r="J183" s="2">
        <f t="shared" si="60"/>
        <v>0</v>
      </c>
      <c r="K183" s="2">
        <f t="shared" si="45"/>
        <v>0</v>
      </c>
      <c r="L183" s="2">
        <f t="shared" si="45"/>
        <v>0</v>
      </c>
      <c r="M183" s="2"/>
      <c r="N183" s="28">
        <f t="shared" si="61"/>
        <v>0</v>
      </c>
      <c r="O183" s="2">
        <f t="shared" si="54"/>
        <v>0</v>
      </c>
      <c r="P183" s="2">
        <f t="shared" si="55"/>
        <v>0</v>
      </c>
      <c r="R183">
        <f t="shared" si="56"/>
        <v>162</v>
      </c>
      <c r="S183" s="89">
        <f t="shared" si="46"/>
        <v>0</v>
      </c>
      <c r="T183" s="89">
        <f>IF(AND(S183=0,S182&gt;0),SUM($G183:$H$381),S183)</f>
        <v>0</v>
      </c>
      <c r="U183" s="82">
        <f>SUM(T183:T$381)</f>
        <v>0</v>
      </c>
      <c r="V183" s="68">
        <f>localspline(R183,'BBG rates'!$G$10:$G$27,'BBG rates'!$K$10:$K$27)</f>
        <v>1.007680757865387</v>
      </c>
      <c r="W183" s="68">
        <f>locallinterp(R183,'BBG rates'!$G$10:$G$27,'BBG rates'!$J$10:$J$27)</f>
        <v>-6.3E-2</v>
      </c>
      <c r="X183" s="56">
        <f t="shared" si="57"/>
        <v>-6.3018198575326423E-2</v>
      </c>
      <c r="Y183" s="66">
        <f t="shared" si="47"/>
        <v>0</v>
      </c>
      <c r="Z183" s="72">
        <f t="shared" si="48"/>
        <v>0</v>
      </c>
      <c r="AA183" s="79">
        <f t="shared" si="49"/>
        <v>0</v>
      </c>
      <c r="AB183" s="81">
        <f t="shared" si="58"/>
        <v>0</v>
      </c>
      <c r="AD183" s="95">
        <f>locallinterp(R183,'BBG rates'!$N$10:$N$369,'BBG rates'!$P$10:$P$369)</f>
        <v>13.751261278287258</v>
      </c>
      <c r="AI183" s="185">
        <f t="shared" si="50"/>
        <v>162</v>
      </c>
      <c r="AJ183" s="127">
        <f>locallinterp(MIN(AI183,CAP_Senior*12),'BBG rates'!$X$24:$X$65,'BBG rates'!$Y$24:$Y$65)</f>
        <v>60.422143660971095</v>
      </c>
      <c r="AK183" s="127">
        <f>locallinterp(MIN(AI183,CAP_CB*12),'BBG rates'!$AA$25:$AA$40,'BBG rates'!$AC$25:$AC$40)</f>
        <v>10.7</v>
      </c>
      <c r="AL183" s="144">
        <f t="shared" si="51"/>
        <v>19.152764422365085</v>
      </c>
      <c r="AM183" s="142">
        <f>(SUMPRODUCT(AL183:AL$381,G183:G$381)+SUMPRODUCT(AL183:AL$381,H183:H$381))/12</f>
        <v>0</v>
      </c>
    </row>
    <row r="184" spans="1:39" x14ac:dyDescent="0.2">
      <c r="A184" s="7">
        <v>163</v>
      </c>
      <c r="B184" s="7">
        <v>81.5</v>
      </c>
      <c r="C184" s="7">
        <v>40.75</v>
      </c>
      <c r="D184" s="12">
        <f t="shared" si="43"/>
        <v>13.583333333333334</v>
      </c>
      <c r="E184" s="29">
        <f t="shared" si="59"/>
        <v>0</v>
      </c>
      <c r="F184" s="2">
        <f t="shared" si="44"/>
        <v>0</v>
      </c>
      <c r="G184" s="2">
        <f t="shared" si="52"/>
        <v>0</v>
      </c>
      <c r="H184" s="2">
        <f t="shared" si="53"/>
        <v>0</v>
      </c>
      <c r="I184" s="2">
        <f t="shared" si="42"/>
        <v>0</v>
      </c>
      <c r="J184" s="2">
        <f t="shared" si="60"/>
        <v>0</v>
      </c>
      <c r="K184" s="2">
        <f t="shared" si="45"/>
        <v>0</v>
      </c>
      <c r="L184" s="2">
        <f t="shared" si="45"/>
        <v>0</v>
      </c>
      <c r="M184" s="2"/>
      <c r="N184" s="28">
        <f t="shared" si="61"/>
        <v>0</v>
      </c>
      <c r="O184" s="2">
        <f t="shared" si="54"/>
        <v>0</v>
      </c>
      <c r="P184" s="2">
        <f t="shared" si="55"/>
        <v>0</v>
      </c>
      <c r="R184">
        <f t="shared" si="56"/>
        <v>163</v>
      </c>
      <c r="S184" s="89">
        <f t="shared" si="46"/>
        <v>0</v>
      </c>
      <c r="T184" s="89">
        <f>IF(AND(S184=0,S183&gt;0),SUM($G184:$H$381),S184)</f>
        <v>0</v>
      </c>
      <c r="U184" s="82">
        <f>SUM(T184:T$381)</f>
        <v>0</v>
      </c>
      <c r="V184" s="68">
        <f>localspline(R184,'BBG rates'!$G$10:$G$27,'BBG rates'!$K$10:$K$27)</f>
        <v>1.0072820992335627</v>
      </c>
      <c r="W184" s="68">
        <f>locallinterp(R184,'BBG rates'!$G$10:$G$27,'BBG rates'!$J$10:$J$27)</f>
        <v>-5.9749999999999998E-2</v>
      </c>
      <c r="X184" s="56">
        <f t="shared" si="57"/>
        <v>-5.9766369035418876E-2</v>
      </c>
      <c r="Y184" s="66">
        <f t="shared" si="47"/>
        <v>0</v>
      </c>
      <c r="Z184" s="72">
        <f t="shared" si="48"/>
        <v>0</v>
      </c>
      <c r="AA184" s="79">
        <f t="shared" si="49"/>
        <v>0</v>
      </c>
      <c r="AB184" s="81">
        <f t="shared" si="58"/>
        <v>0</v>
      </c>
      <c r="AD184" s="95">
        <f>locallinterp(R184,'BBG rates'!$N$10:$N$369,'BBG rates'!$P$10:$P$369)</f>
        <v>13.835201453223387</v>
      </c>
      <c r="AI184" s="185">
        <f t="shared" si="50"/>
        <v>163</v>
      </c>
      <c r="AJ184" s="127">
        <f>locallinterp(MIN(AI184,CAP_Senior*12),'BBG rates'!$X$24:$X$65,'BBG rates'!$Y$24:$Y$65)</f>
        <v>60.539728310121667</v>
      </c>
      <c r="AK184" s="127">
        <f>locallinterp(MIN(AI184,CAP_CB*12),'BBG rates'!$AA$25:$AA$40,'BBG rates'!$AC$25:$AC$40)</f>
        <v>10.716666666666667</v>
      </c>
      <c r="AL184" s="144">
        <f t="shared" si="51"/>
        <v>19.186587146054016</v>
      </c>
      <c r="AM184" s="142">
        <f>(SUMPRODUCT(AL184:AL$381,G184:G$381)+SUMPRODUCT(AL184:AL$381,H184:H$381))/12</f>
        <v>0</v>
      </c>
    </row>
    <row r="185" spans="1:39" x14ac:dyDescent="0.2">
      <c r="A185" s="7">
        <v>164</v>
      </c>
      <c r="B185" s="7">
        <v>82</v>
      </c>
      <c r="C185" s="7">
        <v>41</v>
      </c>
      <c r="D185" s="12">
        <f t="shared" si="43"/>
        <v>13.666666666666666</v>
      </c>
      <c r="E185" s="29">
        <f t="shared" si="59"/>
        <v>0</v>
      </c>
      <c r="F185" s="2">
        <f t="shared" si="44"/>
        <v>0</v>
      </c>
      <c r="G185" s="2">
        <f t="shared" si="52"/>
        <v>0</v>
      </c>
      <c r="H185" s="2">
        <f t="shared" si="53"/>
        <v>0</v>
      </c>
      <c r="I185" s="2">
        <f t="shared" si="42"/>
        <v>0</v>
      </c>
      <c r="J185" s="2">
        <f t="shared" si="60"/>
        <v>0</v>
      </c>
      <c r="K185" s="2">
        <f t="shared" si="45"/>
        <v>0</v>
      </c>
      <c r="L185" s="2">
        <f t="shared" si="45"/>
        <v>0</v>
      </c>
      <c r="M185" s="2"/>
      <c r="N185" s="28">
        <f t="shared" si="61"/>
        <v>0</v>
      </c>
      <c r="O185" s="2">
        <f t="shared" si="54"/>
        <v>0</v>
      </c>
      <c r="P185" s="2">
        <f t="shared" si="55"/>
        <v>0</v>
      </c>
      <c r="R185">
        <f t="shared" si="56"/>
        <v>164</v>
      </c>
      <c r="S185" s="89">
        <f t="shared" si="46"/>
        <v>0</v>
      </c>
      <c r="T185" s="89">
        <f>IF(AND(S185=0,S184&gt;0),SUM($G185:$H$381),S185)</f>
        <v>0</v>
      </c>
      <c r="U185" s="82">
        <f>SUM(T185:T$381)</f>
        <v>0</v>
      </c>
      <c r="V185" s="68">
        <f>localspline(R185,'BBG rates'!$G$10:$G$27,'BBG rates'!$K$10:$K$27)</f>
        <v>1.0068847586956318</v>
      </c>
      <c r="W185" s="68">
        <f>locallinterp(R185,'BBG rates'!$G$10:$G$27,'BBG rates'!$J$10:$J$27)</f>
        <v>-5.6500000000000002E-2</v>
      </c>
      <c r="X185" s="56">
        <f t="shared" si="57"/>
        <v>-5.651463642943888E-2</v>
      </c>
      <c r="Y185" s="66">
        <f t="shared" si="47"/>
        <v>0</v>
      </c>
      <c r="Z185" s="72">
        <f t="shared" si="48"/>
        <v>0</v>
      </c>
      <c r="AA185" s="79">
        <f t="shared" si="49"/>
        <v>0</v>
      </c>
      <c r="AB185" s="81">
        <f t="shared" si="58"/>
        <v>0</v>
      </c>
      <c r="AD185" s="95">
        <f>locallinterp(R185,'BBG rates'!$N$10:$N$369,'BBG rates'!$P$10:$P$369)</f>
        <v>13.919108516448023</v>
      </c>
      <c r="AI185" s="185">
        <f t="shared" si="50"/>
        <v>164</v>
      </c>
      <c r="AJ185" s="127">
        <f>locallinterp(MIN(AI185,CAP_Senior*12),'BBG rates'!$X$24:$X$65,'BBG rates'!$Y$24:$Y$65)</f>
        <v>60.65731295927224</v>
      </c>
      <c r="AK185" s="127">
        <f>locallinterp(MIN(AI185,CAP_CB*12),'BBG rates'!$AA$25:$AA$40,'BBG rates'!$AC$25:$AC$40)</f>
        <v>10.733333333333334</v>
      </c>
      <c r="AL185" s="144">
        <f t="shared" si="51"/>
        <v>19.220409869742948</v>
      </c>
      <c r="AM185" s="142">
        <f>(SUMPRODUCT(AL185:AL$381,G185:G$381)+SUMPRODUCT(AL185:AL$381,H185:H$381))/12</f>
        <v>0</v>
      </c>
    </row>
    <row r="186" spans="1:39" x14ac:dyDescent="0.2">
      <c r="A186" s="7">
        <v>165</v>
      </c>
      <c r="B186" s="7">
        <v>82.5</v>
      </c>
      <c r="C186" s="7">
        <v>41.25</v>
      </c>
      <c r="D186" s="12">
        <f t="shared" si="43"/>
        <v>13.75</v>
      </c>
      <c r="E186" s="29">
        <f t="shared" si="59"/>
        <v>0</v>
      </c>
      <c r="F186" s="2">
        <f t="shared" si="44"/>
        <v>0</v>
      </c>
      <c r="G186" s="2">
        <f t="shared" si="52"/>
        <v>0</v>
      </c>
      <c r="H186" s="2">
        <f t="shared" si="53"/>
        <v>0</v>
      </c>
      <c r="I186" s="2">
        <f t="shared" si="42"/>
        <v>0</v>
      </c>
      <c r="J186" s="2">
        <f t="shared" si="60"/>
        <v>0</v>
      </c>
      <c r="K186" s="2">
        <f t="shared" si="45"/>
        <v>0</v>
      </c>
      <c r="L186" s="2">
        <f t="shared" si="45"/>
        <v>0</v>
      </c>
      <c r="M186" s="2"/>
      <c r="N186" s="28">
        <f t="shared" si="61"/>
        <v>0</v>
      </c>
      <c r="O186" s="2">
        <f t="shared" si="54"/>
        <v>0</v>
      </c>
      <c r="P186" s="2">
        <f t="shared" si="55"/>
        <v>0</v>
      </c>
      <c r="R186">
        <f t="shared" si="56"/>
        <v>165</v>
      </c>
      <c r="S186" s="89">
        <f t="shared" si="46"/>
        <v>0</v>
      </c>
      <c r="T186" s="89">
        <f>IF(AND(S186=0,S185&gt;0),SUM($G186:$H$381),S186)</f>
        <v>0</v>
      </c>
      <c r="U186" s="82">
        <f>SUM(T186:T$381)</f>
        <v>0</v>
      </c>
      <c r="V186" s="68">
        <f>localspline(R186,'BBG rates'!$G$10:$G$27,'BBG rates'!$K$10:$K$27)</f>
        <v>1.0064886686334835</v>
      </c>
      <c r="W186" s="68">
        <f>locallinterp(R186,'BBG rates'!$G$10:$G$27,'BBG rates'!$J$10:$J$27)</f>
        <v>-5.3249999999999999E-2</v>
      </c>
      <c r="X186" s="56">
        <f t="shared" si="57"/>
        <v>-5.3263000751258005E-2</v>
      </c>
      <c r="Y186" s="66">
        <f t="shared" si="47"/>
        <v>0</v>
      </c>
      <c r="Z186" s="72">
        <f t="shared" si="48"/>
        <v>0</v>
      </c>
      <c r="AA186" s="79">
        <f t="shared" si="49"/>
        <v>0</v>
      </c>
      <c r="AB186" s="81">
        <f t="shared" si="58"/>
        <v>0</v>
      </c>
      <c r="AD186" s="95">
        <f>locallinterp(R186,'BBG rates'!$N$10:$N$369,'BBG rates'!$P$10:$P$369)</f>
        <v>14.002982572167481</v>
      </c>
      <c r="AI186" s="185">
        <f t="shared" si="50"/>
        <v>165</v>
      </c>
      <c r="AJ186" s="127">
        <f>locallinterp(MIN(AI186,CAP_Senior*12),'BBG rates'!$X$24:$X$65,'BBG rates'!$Y$24:$Y$65)</f>
        <v>60.774897608422812</v>
      </c>
      <c r="AK186" s="127">
        <f>locallinterp(MIN(AI186,CAP_CB*12),'BBG rates'!$AA$25:$AA$40,'BBG rates'!$AC$25:$AC$40)</f>
        <v>10.75</v>
      </c>
      <c r="AL186" s="144">
        <f t="shared" si="51"/>
        <v>19.25423259343188</v>
      </c>
      <c r="AM186" s="142">
        <f>(SUMPRODUCT(AL186:AL$381,G186:G$381)+SUMPRODUCT(AL186:AL$381,H186:H$381))/12</f>
        <v>0</v>
      </c>
    </row>
    <row r="187" spans="1:39" x14ac:dyDescent="0.2">
      <c r="A187" s="7">
        <v>166</v>
      </c>
      <c r="B187" s="7">
        <v>83</v>
      </c>
      <c r="C187" s="7">
        <v>41.5</v>
      </c>
      <c r="D187" s="12">
        <f t="shared" si="43"/>
        <v>13.833333333333334</v>
      </c>
      <c r="E187" s="29">
        <f t="shared" si="59"/>
        <v>0</v>
      </c>
      <c r="F187" s="2">
        <f t="shared" si="44"/>
        <v>0</v>
      </c>
      <c r="G187" s="2">
        <f t="shared" si="52"/>
        <v>0</v>
      </c>
      <c r="H187" s="2">
        <f t="shared" si="53"/>
        <v>0</v>
      </c>
      <c r="I187" s="2">
        <f t="shared" si="42"/>
        <v>0</v>
      </c>
      <c r="J187" s="2">
        <f t="shared" si="60"/>
        <v>0</v>
      </c>
      <c r="K187" s="2">
        <f t="shared" si="45"/>
        <v>0</v>
      </c>
      <c r="L187" s="2">
        <f t="shared" si="45"/>
        <v>0</v>
      </c>
      <c r="M187" s="2"/>
      <c r="N187" s="28">
        <f t="shared" si="61"/>
        <v>0</v>
      </c>
      <c r="O187" s="2">
        <f t="shared" si="54"/>
        <v>0</v>
      </c>
      <c r="P187" s="2">
        <f t="shared" si="55"/>
        <v>0</v>
      </c>
      <c r="R187">
        <f t="shared" si="56"/>
        <v>166</v>
      </c>
      <c r="S187" s="89">
        <f t="shared" si="46"/>
        <v>0</v>
      </c>
      <c r="T187" s="89">
        <f>IF(AND(S187=0,S186&gt;0),SUM($G187:$H$381),S187)</f>
        <v>0</v>
      </c>
      <c r="U187" s="82">
        <f>SUM(T187:T$381)</f>
        <v>0</v>
      </c>
      <c r="V187" s="68">
        <f>localspline(R187,'BBG rates'!$G$10:$G$27,'BBG rates'!$K$10:$K$27)</f>
        <v>1.0060938806232689</v>
      </c>
      <c r="W187" s="68">
        <f>locallinterp(R187,'BBG rates'!$G$10:$G$27,'BBG rates'!$J$10:$J$27)</f>
        <v>-4.9999999999999996E-2</v>
      </c>
      <c r="X187" s="56">
        <f t="shared" si="57"/>
        <v>-5.0011461995014272E-2</v>
      </c>
      <c r="Y187" s="66">
        <f t="shared" si="47"/>
        <v>0</v>
      </c>
      <c r="Z187" s="72">
        <f t="shared" si="48"/>
        <v>0</v>
      </c>
      <c r="AA187" s="79">
        <f t="shared" si="49"/>
        <v>0</v>
      </c>
      <c r="AB187" s="81">
        <f t="shared" si="58"/>
        <v>0</v>
      </c>
      <c r="AD187" s="95">
        <f>locallinterp(R187,'BBG rates'!$N$10:$N$369,'BBG rates'!$P$10:$P$369)</f>
        <v>14.086823728886086</v>
      </c>
      <c r="AI187" s="185">
        <f t="shared" si="50"/>
        <v>166</v>
      </c>
      <c r="AJ187" s="127">
        <f>locallinterp(MIN(AI187,CAP_Senior*12),'BBG rates'!$X$24:$X$65,'BBG rates'!$Y$24:$Y$65)</f>
        <v>60.892482257573384</v>
      </c>
      <c r="AK187" s="127">
        <f>locallinterp(MIN(AI187,CAP_CB*12),'BBG rates'!$AA$25:$AA$40,'BBG rates'!$AC$25:$AC$40)</f>
        <v>10.766666666666667</v>
      </c>
      <c r="AL187" s="144">
        <f t="shared" si="51"/>
        <v>19.288055317120808</v>
      </c>
      <c r="AM187" s="142">
        <f>(SUMPRODUCT(AL187:AL$381,G187:G$381)+SUMPRODUCT(AL187:AL$381,H187:H$381))/12</f>
        <v>0</v>
      </c>
    </row>
    <row r="188" spans="1:39" x14ac:dyDescent="0.2">
      <c r="A188" s="7">
        <v>167</v>
      </c>
      <c r="B188" s="7">
        <v>83.5</v>
      </c>
      <c r="C188" s="7">
        <v>41.75</v>
      </c>
      <c r="D188" s="12">
        <f t="shared" si="43"/>
        <v>13.916666666666666</v>
      </c>
      <c r="E188" s="29">
        <f t="shared" si="59"/>
        <v>0</v>
      </c>
      <c r="F188" s="2">
        <f t="shared" si="44"/>
        <v>0</v>
      </c>
      <c r="G188" s="2">
        <f t="shared" si="52"/>
        <v>0</v>
      </c>
      <c r="H188" s="2">
        <f t="shared" si="53"/>
        <v>0</v>
      </c>
      <c r="I188" s="2">
        <f t="shared" si="42"/>
        <v>0</v>
      </c>
      <c r="J188" s="2">
        <f t="shared" si="60"/>
        <v>0</v>
      </c>
      <c r="K188" s="2">
        <f t="shared" si="45"/>
        <v>0</v>
      </c>
      <c r="L188" s="2">
        <f t="shared" si="45"/>
        <v>0</v>
      </c>
      <c r="M188" s="2"/>
      <c r="N188" s="28">
        <f t="shared" si="61"/>
        <v>0</v>
      </c>
      <c r="O188" s="2">
        <f t="shared" si="54"/>
        <v>0</v>
      </c>
      <c r="P188" s="2">
        <f t="shared" si="55"/>
        <v>0</v>
      </c>
      <c r="R188">
        <f t="shared" si="56"/>
        <v>167</v>
      </c>
      <c r="S188" s="89">
        <f t="shared" si="46"/>
        <v>0</v>
      </c>
      <c r="T188" s="89">
        <f>IF(AND(S188=0,S187&gt;0),SUM($G188:$H$381),S188)</f>
        <v>0</v>
      </c>
      <c r="U188" s="82">
        <f>SUM(T188:T$381)</f>
        <v>0</v>
      </c>
      <c r="V188" s="68">
        <f>localspline(R188,'BBG rates'!$G$10:$G$27,'BBG rates'!$K$10:$K$27)</f>
        <v>1.005700327049539</v>
      </c>
      <c r="W188" s="68">
        <f>locallinterp(R188,'BBG rates'!$G$10:$G$27,'BBG rates'!$J$10:$J$27)</f>
        <v>-4.675E-2</v>
      </c>
      <c r="X188" s="56">
        <f t="shared" si="57"/>
        <v>-4.6760020154446025E-2</v>
      </c>
      <c r="Y188" s="66">
        <f t="shared" si="47"/>
        <v>0</v>
      </c>
      <c r="Z188" s="72">
        <f t="shared" si="48"/>
        <v>0</v>
      </c>
      <c r="AA188" s="79">
        <f t="shared" si="49"/>
        <v>0</v>
      </c>
      <c r="AB188" s="81">
        <f t="shared" si="58"/>
        <v>0</v>
      </c>
      <c r="AD188" s="95">
        <f>locallinterp(R188,'BBG rates'!$N$10:$N$369,'BBG rates'!$P$10:$P$369)</f>
        <v>14.170632089473548</v>
      </c>
      <c r="AI188" s="185">
        <f t="shared" si="50"/>
        <v>167</v>
      </c>
      <c r="AJ188" s="127">
        <f>locallinterp(MIN(AI188,CAP_Senior*12),'BBG rates'!$X$24:$X$65,'BBG rates'!$Y$24:$Y$65)</f>
        <v>61.010066906723956</v>
      </c>
      <c r="AK188" s="127">
        <f>locallinterp(MIN(AI188,CAP_CB*12),'BBG rates'!$AA$25:$AA$40,'BBG rates'!$AC$25:$AC$40)</f>
        <v>10.783333333333333</v>
      </c>
      <c r="AL188" s="144">
        <f t="shared" si="51"/>
        <v>19.321878040809739</v>
      </c>
      <c r="AM188" s="142">
        <f>(SUMPRODUCT(AL188:AL$381,G188:G$381)+SUMPRODUCT(AL188:AL$381,H188:H$381))/12</f>
        <v>0</v>
      </c>
    </row>
    <row r="189" spans="1:39" x14ac:dyDescent="0.2">
      <c r="A189" s="7">
        <v>168</v>
      </c>
      <c r="B189" s="7">
        <v>84</v>
      </c>
      <c r="C189" s="7">
        <v>42</v>
      </c>
      <c r="D189" s="12">
        <f t="shared" si="43"/>
        <v>14</v>
      </c>
      <c r="E189" s="29">
        <f t="shared" si="59"/>
        <v>0</v>
      </c>
      <c r="F189" s="2">
        <f t="shared" si="44"/>
        <v>0</v>
      </c>
      <c r="G189" s="2">
        <f t="shared" si="52"/>
        <v>0</v>
      </c>
      <c r="H189" s="2">
        <f t="shared" si="53"/>
        <v>0</v>
      </c>
      <c r="I189" s="2">
        <f t="shared" si="42"/>
        <v>0</v>
      </c>
      <c r="J189" s="2">
        <f t="shared" si="60"/>
        <v>0</v>
      </c>
      <c r="K189" s="2">
        <f t="shared" si="45"/>
        <v>0</v>
      </c>
      <c r="L189" s="2">
        <f t="shared" si="45"/>
        <v>0</v>
      </c>
      <c r="M189" s="2"/>
      <c r="N189" s="28">
        <f t="shared" si="61"/>
        <v>0</v>
      </c>
      <c r="O189" s="2">
        <f t="shared" si="54"/>
        <v>0</v>
      </c>
      <c r="P189" s="2">
        <f t="shared" si="55"/>
        <v>0</v>
      </c>
      <c r="R189">
        <f t="shared" si="56"/>
        <v>168</v>
      </c>
      <c r="S189" s="89">
        <f t="shared" si="46"/>
        <v>0</v>
      </c>
      <c r="T189" s="89">
        <f>IF(AND(S189=0,S188&gt;0),SUM($G189:$H$381),S189)</f>
        <v>0</v>
      </c>
      <c r="U189" s="82">
        <f>SUM(T189:T$381)</f>
        <v>0</v>
      </c>
      <c r="V189" s="68">
        <f>localspline(R189,'BBG rates'!$G$10:$G$27,'BBG rates'!$K$10:$K$27)</f>
        <v>1.0053080594859547</v>
      </c>
      <c r="W189" s="68">
        <f>locallinterp(R189,'BBG rates'!$G$10:$G$27,'BBG rates'!$J$10:$J$27)</f>
        <v>-4.3499999999999997E-2</v>
      </c>
      <c r="X189" s="56">
        <f t="shared" si="57"/>
        <v>-4.3508675223558058E-2</v>
      </c>
      <c r="Y189" s="66">
        <f t="shared" si="47"/>
        <v>0</v>
      </c>
      <c r="Z189" s="72">
        <f t="shared" si="48"/>
        <v>0</v>
      </c>
      <c r="AA189" s="79">
        <f t="shared" si="49"/>
        <v>0</v>
      </c>
      <c r="AB189" s="81">
        <f t="shared" si="58"/>
        <v>0</v>
      </c>
      <c r="AD189" s="95">
        <f>locallinterp(R189,'BBG rates'!$N$10:$N$369,'BBG rates'!$P$10:$P$369)</f>
        <v>14.254407761097378</v>
      </c>
      <c r="AI189" s="185">
        <f t="shared" si="50"/>
        <v>168</v>
      </c>
      <c r="AJ189" s="127">
        <f>locallinterp(MIN(AI189,CAP_Senior*12),'BBG rates'!$X$24:$X$65,'BBG rates'!$Y$24:$Y$65)</f>
        <v>61.127651555874529</v>
      </c>
      <c r="AK189" s="127">
        <f>locallinterp(MIN(AI189,CAP_CB*12),'BBG rates'!$AA$25:$AA$40,'BBG rates'!$AC$25:$AC$40)</f>
        <v>10.8</v>
      </c>
      <c r="AL189" s="144">
        <f t="shared" si="51"/>
        <v>19.355700764498671</v>
      </c>
      <c r="AM189" s="142">
        <f>(SUMPRODUCT(AL189:AL$381,G189:G$381)+SUMPRODUCT(AL189:AL$381,H189:H$381))/12</f>
        <v>0</v>
      </c>
    </row>
    <row r="190" spans="1:39" x14ac:dyDescent="0.2">
      <c r="A190" s="7">
        <v>169</v>
      </c>
      <c r="B190" s="7">
        <v>84.5</v>
      </c>
      <c r="C190" s="7">
        <v>42.25</v>
      </c>
      <c r="D190" s="12">
        <f t="shared" si="43"/>
        <v>14.083333333333334</v>
      </c>
      <c r="E190" s="29">
        <f t="shared" si="59"/>
        <v>0</v>
      </c>
      <c r="F190" s="2">
        <f t="shared" si="44"/>
        <v>0</v>
      </c>
      <c r="G190" s="2">
        <f t="shared" si="52"/>
        <v>0</v>
      </c>
      <c r="H190" s="2">
        <f t="shared" si="53"/>
        <v>0</v>
      </c>
      <c r="I190" s="2">
        <f t="shared" si="42"/>
        <v>0</v>
      </c>
      <c r="J190" s="2">
        <f t="shared" si="60"/>
        <v>0</v>
      </c>
      <c r="K190" s="2">
        <f t="shared" si="45"/>
        <v>0</v>
      </c>
      <c r="L190" s="2">
        <f t="shared" si="45"/>
        <v>0</v>
      </c>
      <c r="M190" s="2"/>
      <c r="N190" s="28">
        <f t="shared" si="61"/>
        <v>0</v>
      </c>
      <c r="O190" s="2">
        <f t="shared" si="54"/>
        <v>0</v>
      </c>
      <c r="P190" s="2">
        <f t="shared" si="55"/>
        <v>0</v>
      </c>
      <c r="R190">
        <f t="shared" si="56"/>
        <v>169</v>
      </c>
      <c r="S190" s="89">
        <f t="shared" si="46"/>
        <v>0</v>
      </c>
      <c r="T190" s="89">
        <f>IF(AND(S190=0,S189&gt;0),SUM($G190:$H$381),S190)</f>
        <v>0</v>
      </c>
      <c r="U190" s="82">
        <f>SUM(T190:T$381)</f>
        <v>0</v>
      </c>
      <c r="V190" s="68">
        <f>localspline(R190,'BBG rates'!$G$10:$G$27,'BBG rates'!$K$10:$K$27)</f>
        <v>1.0049170103193859</v>
      </c>
      <c r="W190" s="68">
        <f>locallinterp(R190,'BBG rates'!$G$10:$G$27,'BBG rates'!$J$10:$J$27)</f>
        <v>-4.0250000000000001E-2</v>
      </c>
      <c r="X190" s="56">
        <f t="shared" si="57"/>
        <v>-4.0257427196488393E-2</v>
      </c>
      <c r="Y190" s="66">
        <f t="shared" si="47"/>
        <v>0</v>
      </c>
      <c r="Z190" s="72">
        <f t="shared" si="48"/>
        <v>0</v>
      </c>
      <c r="AA190" s="79">
        <f t="shared" si="49"/>
        <v>0</v>
      </c>
      <c r="AB190" s="81">
        <f t="shared" si="58"/>
        <v>0</v>
      </c>
      <c r="AD190" s="95">
        <f>locallinterp(R190,'BBG rates'!$N$10:$N$369,'BBG rates'!$P$10:$P$369)</f>
        <v>14.338150845290659</v>
      </c>
      <c r="AI190" s="185">
        <f t="shared" si="50"/>
        <v>169</v>
      </c>
      <c r="AJ190" s="127">
        <f>locallinterp(MIN(AI190,CAP_Senior*12),'BBG rates'!$X$24:$X$65,'BBG rates'!$Y$24:$Y$65)</f>
        <v>61.237120245300488</v>
      </c>
      <c r="AK190" s="127">
        <f>locallinterp(MIN(AI190,CAP_CB*12),'BBG rates'!$AA$25:$AA$40,'BBG rates'!$AC$25:$AC$40)</f>
        <v>10.816666666666666</v>
      </c>
      <c r="AL190" s="144">
        <f t="shared" si="51"/>
        <v>19.388143775034415</v>
      </c>
      <c r="AM190" s="142">
        <f>(SUMPRODUCT(AL190:AL$381,G190:G$381)+SUMPRODUCT(AL190:AL$381,H190:H$381))/12</f>
        <v>0</v>
      </c>
    </row>
    <row r="191" spans="1:39" x14ac:dyDescent="0.2">
      <c r="A191" s="7">
        <v>170</v>
      </c>
      <c r="B191" s="7">
        <v>85</v>
      </c>
      <c r="C191" s="7">
        <v>42.5</v>
      </c>
      <c r="D191" s="12">
        <f t="shared" si="43"/>
        <v>14.166666666666666</v>
      </c>
      <c r="E191" s="29">
        <f t="shared" si="59"/>
        <v>0</v>
      </c>
      <c r="F191" s="2">
        <f t="shared" si="44"/>
        <v>0</v>
      </c>
      <c r="G191" s="2">
        <f t="shared" si="52"/>
        <v>0</v>
      </c>
      <c r="H191" s="2">
        <f t="shared" si="53"/>
        <v>0</v>
      </c>
      <c r="I191" s="2">
        <f t="shared" si="42"/>
        <v>0</v>
      </c>
      <c r="J191" s="2">
        <f t="shared" si="60"/>
        <v>0</v>
      </c>
      <c r="K191" s="2">
        <f t="shared" si="45"/>
        <v>0</v>
      </c>
      <c r="L191" s="2">
        <f t="shared" si="45"/>
        <v>0</v>
      </c>
      <c r="M191" s="2"/>
      <c r="N191" s="28">
        <f t="shared" si="61"/>
        <v>0</v>
      </c>
      <c r="O191" s="2">
        <f t="shared" si="54"/>
        <v>0</v>
      </c>
      <c r="P191" s="2">
        <f t="shared" si="55"/>
        <v>0</v>
      </c>
      <c r="R191">
        <f t="shared" si="56"/>
        <v>170</v>
      </c>
      <c r="S191" s="89">
        <f t="shared" si="46"/>
        <v>0</v>
      </c>
      <c r="T191" s="89">
        <f>IF(AND(S191=0,S190&gt;0),SUM($G191:$H$381),S191)</f>
        <v>0</v>
      </c>
      <c r="U191" s="82">
        <f>SUM(T191:T$381)</f>
        <v>0</v>
      </c>
      <c r="V191" s="68">
        <f>localspline(R191,'BBG rates'!$G$10:$G$27,'BBG rates'!$K$10:$K$27)</f>
        <v>1.0045272311213462</v>
      </c>
      <c r="W191" s="68">
        <f>locallinterp(R191,'BBG rates'!$G$10:$G$27,'BBG rates'!$J$10:$J$27)</f>
        <v>-3.6999999999999998E-2</v>
      </c>
      <c r="X191" s="56">
        <f t="shared" si="57"/>
        <v>-3.7006276066975374E-2</v>
      </c>
      <c r="Y191" s="66">
        <f t="shared" si="47"/>
        <v>0</v>
      </c>
      <c r="Z191" s="72">
        <f t="shared" si="48"/>
        <v>0</v>
      </c>
      <c r="AA191" s="79">
        <f t="shared" si="49"/>
        <v>0</v>
      </c>
      <c r="AB191" s="81">
        <f t="shared" si="58"/>
        <v>0</v>
      </c>
      <c r="AD191" s="95">
        <f>locallinterp(R191,'BBG rates'!$N$10:$N$369,'BBG rates'!$P$10:$P$369)</f>
        <v>14.421861447884105</v>
      </c>
      <c r="AI191" s="185">
        <f t="shared" si="50"/>
        <v>170</v>
      </c>
      <c r="AJ191" s="127">
        <f>locallinterp(MIN(AI191,CAP_Senior*12),'BBG rates'!$X$24:$X$65,'BBG rates'!$Y$24:$Y$65)</f>
        <v>61.346588934726455</v>
      </c>
      <c r="AK191" s="127">
        <f>locallinterp(MIN(AI191,CAP_CB*12),'BBG rates'!$AA$25:$AA$40,'BBG rates'!$AC$25:$AC$40)</f>
        <v>10.833333333333334</v>
      </c>
      <c r="AL191" s="144">
        <f t="shared" si="51"/>
        <v>19.420586785570165</v>
      </c>
      <c r="AM191" s="142">
        <f>(SUMPRODUCT(AL191:AL$381,G191:G$381)+SUMPRODUCT(AL191:AL$381,H191:H$381))/12</f>
        <v>0</v>
      </c>
    </row>
    <row r="192" spans="1:39" x14ac:dyDescent="0.2">
      <c r="A192" s="7">
        <v>171</v>
      </c>
      <c r="B192" s="7">
        <v>85.5</v>
      </c>
      <c r="C192" s="7">
        <v>42.75</v>
      </c>
      <c r="D192" s="12">
        <f t="shared" si="43"/>
        <v>14.25</v>
      </c>
      <c r="E192" s="29">
        <f t="shared" si="59"/>
        <v>0</v>
      </c>
      <c r="F192" s="2">
        <f t="shared" si="44"/>
        <v>0</v>
      </c>
      <c r="G192" s="2">
        <f t="shared" si="52"/>
        <v>0</v>
      </c>
      <c r="H192" s="2">
        <f t="shared" si="53"/>
        <v>0</v>
      </c>
      <c r="I192" s="2">
        <f t="shared" si="42"/>
        <v>0</v>
      </c>
      <c r="J192" s="2">
        <f t="shared" si="60"/>
        <v>0</v>
      </c>
      <c r="K192" s="2">
        <f t="shared" si="45"/>
        <v>0</v>
      </c>
      <c r="L192" s="2">
        <f t="shared" si="45"/>
        <v>0</v>
      </c>
      <c r="M192" s="2"/>
      <c r="N192" s="28">
        <f t="shared" si="61"/>
        <v>0</v>
      </c>
      <c r="O192" s="2">
        <f t="shared" si="54"/>
        <v>0</v>
      </c>
      <c r="P192" s="2">
        <f t="shared" si="55"/>
        <v>0</v>
      </c>
      <c r="R192">
        <f t="shared" si="56"/>
        <v>171</v>
      </c>
      <c r="S192" s="89">
        <f t="shared" si="46"/>
        <v>0</v>
      </c>
      <c r="T192" s="89">
        <f>IF(AND(S192=0,S191&gt;0),SUM($G192:$H$381),S192)</f>
        <v>0</v>
      </c>
      <c r="U192" s="82">
        <f>SUM(T192:T$381)</f>
        <v>0</v>
      </c>
      <c r="V192" s="68">
        <f>localspline(R192,'BBG rates'!$G$10:$G$27,'BBG rates'!$K$10:$K$27)</f>
        <v>1.0041386542806805</v>
      </c>
      <c r="W192" s="68">
        <f>locallinterp(R192,'BBG rates'!$G$10:$G$27,'BBG rates'!$J$10:$J$27)</f>
        <v>-3.3750000000000002E-2</v>
      </c>
      <c r="X192" s="56">
        <f t="shared" si="57"/>
        <v>-3.3755221829157023E-2</v>
      </c>
      <c r="Y192" s="66">
        <f t="shared" si="47"/>
        <v>0</v>
      </c>
      <c r="Z192" s="72">
        <f t="shared" si="48"/>
        <v>0</v>
      </c>
      <c r="AA192" s="79">
        <f t="shared" si="49"/>
        <v>0</v>
      </c>
      <c r="AB192" s="81">
        <f t="shared" si="58"/>
        <v>0</v>
      </c>
      <c r="AD192" s="95">
        <f>locallinterp(R192,'BBG rates'!$N$10:$N$369,'BBG rates'!$P$10:$P$369)</f>
        <v>14.505539669074162</v>
      </c>
      <c r="AI192" s="185">
        <f t="shared" si="50"/>
        <v>171</v>
      </c>
      <c r="AJ192" s="127">
        <f>locallinterp(MIN(AI192,CAP_Senior*12),'BBG rates'!$X$24:$X$65,'BBG rates'!$Y$24:$Y$65)</f>
        <v>61.456057624152422</v>
      </c>
      <c r="AK192" s="127">
        <f>locallinterp(MIN(AI192,CAP_CB*12),'BBG rates'!$AA$25:$AA$40,'BBG rates'!$AC$25:$AC$40)</f>
        <v>10.850000000000001</v>
      </c>
      <c r="AL192" s="144">
        <f t="shared" si="51"/>
        <v>19.453029796105916</v>
      </c>
      <c r="AM192" s="142">
        <f>(SUMPRODUCT(AL192:AL$381,G192:G$381)+SUMPRODUCT(AL192:AL$381,H192:H$381))/12</f>
        <v>0</v>
      </c>
    </row>
    <row r="193" spans="1:39" x14ac:dyDescent="0.2">
      <c r="A193" s="7">
        <v>172</v>
      </c>
      <c r="B193" s="7">
        <v>86</v>
      </c>
      <c r="C193" s="7">
        <v>43</v>
      </c>
      <c r="D193" s="12">
        <f t="shared" si="43"/>
        <v>14.333333333333334</v>
      </c>
      <c r="E193" s="29">
        <f t="shared" si="59"/>
        <v>0</v>
      </c>
      <c r="F193" s="2">
        <f t="shared" si="44"/>
        <v>0</v>
      </c>
      <c r="G193" s="2">
        <f t="shared" si="52"/>
        <v>0</v>
      </c>
      <c r="H193" s="2">
        <f t="shared" si="53"/>
        <v>0</v>
      </c>
      <c r="I193" s="2">
        <f t="shared" si="42"/>
        <v>0</v>
      </c>
      <c r="J193" s="2">
        <f t="shared" si="60"/>
        <v>0</v>
      </c>
      <c r="K193" s="2">
        <f t="shared" si="45"/>
        <v>0</v>
      </c>
      <c r="L193" s="2">
        <f t="shared" si="45"/>
        <v>0</v>
      </c>
      <c r="M193" s="2"/>
      <c r="N193" s="28">
        <f t="shared" si="61"/>
        <v>0</v>
      </c>
      <c r="O193" s="2">
        <f t="shared" si="54"/>
        <v>0</v>
      </c>
      <c r="P193" s="2">
        <f t="shared" si="55"/>
        <v>0</v>
      </c>
      <c r="R193">
        <f t="shared" si="56"/>
        <v>172</v>
      </c>
      <c r="S193" s="89">
        <f t="shared" si="46"/>
        <v>0</v>
      </c>
      <c r="T193" s="89">
        <f>IF(AND(S193=0,S192&gt;0),SUM($G193:$H$381),S193)</f>
        <v>0</v>
      </c>
      <c r="U193" s="82">
        <f>SUM(T193:T$381)</f>
        <v>0</v>
      </c>
      <c r="V193" s="68">
        <f>localspline(R193,'BBG rates'!$G$10:$G$27,'BBG rates'!$K$10:$K$27)</f>
        <v>1.0037513164698886</v>
      </c>
      <c r="W193" s="68">
        <f>locallinterp(R193,'BBG rates'!$G$10:$G$27,'BBG rates'!$J$10:$J$27)</f>
        <v>-3.0499999999999999E-2</v>
      </c>
      <c r="X193" s="56">
        <f t="shared" si="57"/>
        <v>-3.0504264476771681E-2</v>
      </c>
      <c r="Y193" s="66">
        <f t="shared" si="47"/>
        <v>0</v>
      </c>
      <c r="Z193" s="72">
        <f t="shared" si="48"/>
        <v>0</v>
      </c>
      <c r="AA193" s="79">
        <f t="shared" si="49"/>
        <v>0</v>
      </c>
      <c r="AB193" s="81">
        <f t="shared" si="58"/>
        <v>0</v>
      </c>
      <c r="AD193" s="95">
        <f>locallinterp(R193,'BBG rates'!$N$10:$N$369,'BBG rates'!$P$10:$P$369)</f>
        <v>14.589185612113319</v>
      </c>
      <c r="AI193" s="185">
        <f t="shared" si="50"/>
        <v>172</v>
      </c>
      <c r="AJ193" s="127">
        <f>locallinterp(MIN(AI193,CAP_Senior*12),'BBG rates'!$X$24:$X$65,'BBG rates'!$Y$24:$Y$65)</f>
        <v>61.565526313578381</v>
      </c>
      <c r="AK193" s="127">
        <f>locallinterp(MIN(AI193,CAP_CB*12),'BBG rates'!$AA$25:$AA$40,'BBG rates'!$AC$25:$AC$40)</f>
        <v>10.866666666666667</v>
      </c>
      <c r="AL193" s="144">
        <f t="shared" si="51"/>
        <v>19.48547280664166</v>
      </c>
      <c r="AM193" s="142">
        <f>(SUMPRODUCT(AL193:AL$381,G193:G$381)+SUMPRODUCT(AL193:AL$381,H193:H$381))/12</f>
        <v>0</v>
      </c>
    </row>
    <row r="194" spans="1:39" x14ac:dyDescent="0.2">
      <c r="A194" s="7">
        <v>173</v>
      </c>
      <c r="B194" s="7">
        <v>86.5</v>
      </c>
      <c r="C194" s="7">
        <v>43.25</v>
      </c>
      <c r="D194" s="12">
        <f t="shared" si="43"/>
        <v>14.416666666666666</v>
      </c>
      <c r="E194" s="29">
        <f t="shared" si="59"/>
        <v>0</v>
      </c>
      <c r="F194" s="2">
        <f t="shared" si="44"/>
        <v>0</v>
      </c>
      <c r="G194" s="2">
        <f t="shared" si="52"/>
        <v>0</v>
      </c>
      <c r="H194" s="2">
        <f t="shared" si="53"/>
        <v>0</v>
      </c>
      <c r="I194" s="2">
        <f t="shared" si="42"/>
        <v>0</v>
      </c>
      <c r="J194" s="2">
        <f t="shared" si="60"/>
        <v>0</v>
      </c>
      <c r="K194" s="2">
        <f t="shared" si="45"/>
        <v>0</v>
      </c>
      <c r="L194" s="2">
        <f t="shared" si="45"/>
        <v>0</v>
      </c>
      <c r="M194" s="2"/>
      <c r="N194" s="28">
        <f t="shared" si="61"/>
        <v>0</v>
      </c>
      <c r="O194" s="2">
        <f t="shared" si="54"/>
        <v>0</v>
      </c>
      <c r="P194" s="2">
        <f t="shared" si="55"/>
        <v>0</v>
      </c>
      <c r="R194">
        <f t="shared" si="56"/>
        <v>173</v>
      </c>
      <c r="S194" s="89">
        <f t="shared" si="46"/>
        <v>0</v>
      </c>
      <c r="T194" s="89">
        <f>IF(AND(S194=0,S193&gt;0),SUM($G194:$H$381),S194)</f>
        <v>0</v>
      </c>
      <c r="U194" s="82">
        <f>SUM(T194:T$381)</f>
        <v>0</v>
      </c>
      <c r="V194" s="68">
        <f>localspline(R194,'BBG rates'!$G$10:$G$27,'BBG rates'!$K$10:$K$27)</f>
        <v>1.0033651947710798</v>
      </c>
      <c r="W194" s="68">
        <f>locallinterp(R194,'BBG rates'!$G$10:$G$27,'BBG rates'!$J$10:$J$27)</f>
        <v>-2.725E-2</v>
      </c>
      <c r="X194" s="56">
        <f t="shared" si="57"/>
        <v>-2.7253404004090598E-2</v>
      </c>
      <c r="Y194" s="66">
        <f t="shared" si="47"/>
        <v>0</v>
      </c>
      <c r="Z194" s="72">
        <f t="shared" si="48"/>
        <v>0</v>
      </c>
      <c r="AA194" s="79">
        <f t="shared" si="49"/>
        <v>0</v>
      </c>
      <c r="AB194" s="81">
        <f t="shared" si="58"/>
        <v>0</v>
      </c>
      <c r="AD194" s="95">
        <f>locallinterp(R194,'BBG rates'!$N$10:$N$369,'BBG rates'!$P$10:$P$369)</f>
        <v>14.672799378344243</v>
      </c>
      <c r="AI194" s="185">
        <f t="shared" si="50"/>
        <v>173</v>
      </c>
      <c r="AJ194" s="127">
        <f>locallinterp(MIN(AI194,CAP_Senior*12),'BBG rates'!$X$24:$X$65,'BBG rates'!$Y$24:$Y$65)</f>
        <v>61.674995003004341</v>
      </c>
      <c r="AK194" s="127">
        <f>locallinterp(MIN(AI194,CAP_CB*12),'BBG rates'!$AA$25:$AA$40,'BBG rates'!$AC$25:$AC$40)</f>
        <v>10.883333333333333</v>
      </c>
      <c r="AL194" s="144">
        <f t="shared" si="51"/>
        <v>19.517915817177403</v>
      </c>
      <c r="AM194" s="142">
        <f>(SUMPRODUCT(AL194:AL$381,G194:G$381)+SUMPRODUCT(AL194:AL$381,H194:H$381))/12</f>
        <v>0</v>
      </c>
    </row>
    <row r="195" spans="1:39" x14ac:dyDescent="0.2">
      <c r="A195" s="7">
        <v>174</v>
      </c>
      <c r="B195" s="7">
        <v>87</v>
      </c>
      <c r="C195" s="7">
        <v>43.5</v>
      </c>
      <c r="D195" s="12">
        <f t="shared" si="43"/>
        <v>14.5</v>
      </c>
      <c r="E195" s="29">
        <f t="shared" si="59"/>
        <v>0</v>
      </c>
      <c r="F195" s="2">
        <f t="shared" si="44"/>
        <v>0</v>
      </c>
      <c r="G195" s="2">
        <f t="shared" si="52"/>
        <v>0</v>
      </c>
      <c r="H195" s="2">
        <f t="shared" si="53"/>
        <v>0</v>
      </c>
      <c r="I195" s="2">
        <f t="shared" si="42"/>
        <v>0</v>
      </c>
      <c r="J195" s="2">
        <f t="shared" si="60"/>
        <v>0</v>
      </c>
      <c r="K195" s="2">
        <f t="shared" si="45"/>
        <v>0</v>
      </c>
      <c r="L195" s="2">
        <f t="shared" si="45"/>
        <v>0</v>
      </c>
      <c r="M195" s="2"/>
      <c r="N195" s="28">
        <f t="shared" si="61"/>
        <v>0</v>
      </c>
      <c r="O195" s="2">
        <f t="shared" si="54"/>
        <v>0</v>
      </c>
      <c r="P195" s="2">
        <f t="shared" si="55"/>
        <v>0</v>
      </c>
      <c r="R195">
        <f t="shared" si="56"/>
        <v>174</v>
      </c>
      <c r="S195" s="89">
        <f t="shared" si="46"/>
        <v>0</v>
      </c>
      <c r="T195" s="89">
        <f>IF(AND(S195=0,S194&gt;0),SUM($G195:$H$381),S195)</f>
        <v>0</v>
      </c>
      <c r="U195" s="82">
        <f>SUM(T195:T$381)</f>
        <v>0</v>
      </c>
      <c r="V195" s="68">
        <f>localspline(R195,'BBG rates'!$G$10:$G$27,'BBG rates'!$K$10:$K$27)</f>
        <v>1.0029802811639612</v>
      </c>
      <c r="W195" s="68">
        <f>locallinterp(R195,'BBG rates'!$G$10:$G$27,'BBG rates'!$J$10:$J$27)</f>
        <v>-2.4E-2</v>
      </c>
      <c r="X195" s="56">
        <f t="shared" si="57"/>
        <v>-2.4002640404852116E-2</v>
      </c>
      <c r="Y195" s="66">
        <f t="shared" si="47"/>
        <v>0</v>
      </c>
      <c r="Z195" s="72">
        <f t="shared" si="48"/>
        <v>0</v>
      </c>
      <c r="AA195" s="79">
        <f t="shared" si="49"/>
        <v>0</v>
      </c>
      <c r="AB195" s="81">
        <f t="shared" si="58"/>
        <v>0</v>
      </c>
      <c r="AD195" s="95">
        <f>locallinterp(R195,'BBG rates'!$N$10:$N$369,'BBG rates'!$P$10:$P$369)</f>
        <v>14.75638106844124</v>
      </c>
      <c r="AI195" s="185">
        <f t="shared" si="50"/>
        <v>174</v>
      </c>
      <c r="AJ195" s="127">
        <f>locallinterp(MIN(AI195,CAP_Senior*12),'BBG rates'!$X$24:$X$65,'BBG rates'!$Y$24:$Y$65)</f>
        <v>61.784463692430307</v>
      </c>
      <c r="AK195" s="127">
        <f>locallinterp(MIN(AI195,CAP_CB*12),'BBG rates'!$AA$25:$AA$40,'BBG rates'!$AC$25:$AC$40)</f>
        <v>10.9</v>
      </c>
      <c r="AL195" s="144">
        <f t="shared" si="51"/>
        <v>19.550358827713154</v>
      </c>
      <c r="AM195" s="142">
        <f>(SUMPRODUCT(AL195:AL$381,G195:G$381)+SUMPRODUCT(AL195:AL$381,H195:H$381))/12</f>
        <v>0</v>
      </c>
    </row>
    <row r="196" spans="1:39" x14ac:dyDescent="0.2">
      <c r="A196" s="7">
        <v>175</v>
      </c>
      <c r="B196" s="7">
        <v>87.5</v>
      </c>
      <c r="C196" s="7">
        <v>43.75</v>
      </c>
      <c r="D196" s="12">
        <f t="shared" si="43"/>
        <v>14.583333333333334</v>
      </c>
      <c r="E196" s="29">
        <f t="shared" si="59"/>
        <v>0</v>
      </c>
      <c r="F196" s="2">
        <f t="shared" si="44"/>
        <v>0</v>
      </c>
      <c r="G196" s="2">
        <f t="shared" si="52"/>
        <v>0</v>
      </c>
      <c r="H196" s="2">
        <f t="shared" si="53"/>
        <v>0</v>
      </c>
      <c r="I196" s="2">
        <f t="shared" si="42"/>
        <v>0</v>
      </c>
      <c r="J196" s="2">
        <f t="shared" si="60"/>
        <v>0</v>
      </c>
      <c r="K196" s="2">
        <f t="shared" si="45"/>
        <v>0</v>
      </c>
      <c r="L196" s="2">
        <f t="shared" si="45"/>
        <v>0</v>
      </c>
      <c r="M196" s="2"/>
      <c r="N196" s="28">
        <f t="shared" si="61"/>
        <v>0</v>
      </c>
      <c r="O196" s="2">
        <f t="shared" si="54"/>
        <v>0</v>
      </c>
      <c r="P196" s="2">
        <f t="shared" si="55"/>
        <v>0</v>
      </c>
      <c r="R196">
        <f t="shared" si="56"/>
        <v>175</v>
      </c>
      <c r="S196" s="89">
        <f t="shared" si="46"/>
        <v>0</v>
      </c>
      <c r="T196" s="89">
        <f>IF(AND(S196=0,S195&gt;0),SUM($G196:$H$381),S196)</f>
        <v>0</v>
      </c>
      <c r="U196" s="82">
        <f>SUM(T196:T$381)</f>
        <v>0</v>
      </c>
      <c r="V196" s="68">
        <f>localspline(R196,'BBG rates'!$G$10:$G$27,'BBG rates'!$K$10:$K$27)</f>
        <v>1.00259656762824</v>
      </c>
      <c r="W196" s="68">
        <f>locallinterp(R196,'BBG rates'!$G$10:$G$27,'BBG rates'!$J$10:$J$27)</f>
        <v>-2.0749999999999998E-2</v>
      </c>
      <c r="X196" s="56">
        <f t="shared" si="57"/>
        <v>-2.075197367306103E-2</v>
      </c>
      <c r="Y196" s="66">
        <f t="shared" si="47"/>
        <v>0</v>
      </c>
      <c r="Z196" s="72">
        <f t="shared" si="48"/>
        <v>0</v>
      </c>
      <c r="AA196" s="79">
        <f t="shared" si="49"/>
        <v>0</v>
      </c>
      <c r="AB196" s="81">
        <f t="shared" si="58"/>
        <v>0</v>
      </c>
      <c r="AD196" s="95">
        <f>locallinterp(R196,'BBG rates'!$N$10:$N$369,'BBG rates'!$P$10:$P$369)</f>
        <v>14.83993078241026</v>
      </c>
      <c r="AI196" s="185">
        <f t="shared" si="50"/>
        <v>175</v>
      </c>
      <c r="AJ196" s="127">
        <f>locallinterp(MIN(AI196,CAP_Senior*12),'BBG rates'!$X$24:$X$65,'BBG rates'!$Y$24:$Y$65)</f>
        <v>61.893932381856274</v>
      </c>
      <c r="AK196" s="127">
        <f>locallinterp(MIN(AI196,CAP_CB*12),'BBG rates'!$AA$25:$AA$40,'BBG rates'!$AC$25:$AC$40)</f>
        <v>10.916666666666668</v>
      </c>
      <c r="AL196" s="144">
        <f t="shared" si="51"/>
        <v>19.582801838248901</v>
      </c>
      <c r="AM196" s="142">
        <f>(SUMPRODUCT(AL196:AL$381,G196:G$381)+SUMPRODUCT(AL196:AL$381,H196:H$381))/12</f>
        <v>0</v>
      </c>
    </row>
    <row r="197" spans="1:39" x14ac:dyDescent="0.2">
      <c r="A197" s="7">
        <v>176</v>
      </c>
      <c r="B197" s="7">
        <v>88</v>
      </c>
      <c r="C197" s="7">
        <v>44</v>
      </c>
      <c r="D197" s="12">
        <f t="shared" si="43"/>
        <v>14.666666666666666</v>
      </c>
      <c r="E197" s="29">
        <f t="shared" si="59"/>
        <v>0</v>
      </c>
      <c r="F197" s="2">
        <f t="shared" si="44"/>
        <v>0</v>
      </c>
      <c r="G197" s="2">
        <f t="shared" si="52"/>
        <v>0</v>
      </c>
      <c r="H197" s="2">
        <f t="shared" si="53"/>
        <v>0</v>
      </c>
      <c r="I197" s="2">
        <f t="shared" si="42"/>
        <v>0</v>
      </c>
      <c r="J197" s="2">
        <f t="shared" si="60"/>
        <v>0</v>
      </c>
      <c r="K197" s="2">
        <f t="shared" si="45"/>
        <v>0</v>
      </c>
      <c r="L197" s="2">
        <f t="shared" si="45"/>
        <v>0</v>
      </c>
      <c r="M197" s="2"/>
      <c r="N197" s="28">
        <f t="shared" si="61"/>
        <v>0</v>
      </c>
      <c r="O197" s="2">
        <f t="shared" si="54"/>
        <v>0</v>
      </c>
      <c r="P197" s="2">
        <f t="shared" si="55"/>
        <v>0</v>
      </c>
      <c r="R197">
        <f t="shared" si="56"/>
        <v>176</v>
      </c>
      <c r="S197" s="89">
        <f t="shared" si="46"/>
        <v>0</v>
      </c>
      <c r="T197" s="89">
        <f>IF(AND(S197=0,S196&gt;0),SUM($G197:$H$381),S197)</f>
        <v>0</v>
      </c>
      <c r="U197" s="82">
        <f>SUM(T197:T$381)</f>
        <v>0</v>
      </c>
      <c r="V197" s="68">
        <f>localspline(R197,'BBG rates'!$G$10:$G$27,'BBG rates'!$K$10:$K$27)</f>
        <v>1.0022140386952754</v>
      </c>
      <c r="W197" s="68">
        <f>locallinterp(R197,'BBG rates'!$G$10:$G$27,'BBG rates'!$J$10:$J$27)</f>
        <v>-1.7499999999999998E-2</v>
      </c>
      <c r="X197" s="56">
        <f t="shared" si="57"/>
        <v>-1.7501403802855364E-2</v>
      </c>
      <c r="Y197" s="66">
        <f t="shared" si="47"/>
        <v>0</v>
      </c>
      <c r="Z197" s="72">
        <f t="shared" si="48"/>
        <v>0</v>
      </c>
      <c r="AA197" s="79">
        <f t="shared" si="49"/>
        <v>0</v>
      </c>
      <c r="AB197" s="81">
        <f t="shared" si="58"/>
        <v>0</v>
      </c>
      <c r="AD197" s="95">
        <f>locallinterp(R197,'BBG rates'!$N$10:$N$369,'BBG rates'!$P$10:$P$369)</f>
        <v>14.9234486189682</v>
      </c>
      <c r="AI197" s="185">
        <f t="shared" si="50"/>
        <v>176</v>
      </c>
      <c r="AJ197" s="127">
        <f>locallinterp(MIN(AI197,CAP_Senior*12),'BBG rates'!$X$24:$X$65,'BBG rates'!$Y$24:$Y$65)</f>
        <v>62.003401071282234</v>
      </c>
      <c r="AK197" s="127">
        <f>locallinterp(MIN(AI197,CAP_CB*12),'BBG rates'!$AA$25:$AA$40,'BBG rates'!$AC$25:$AC$40)</f>
        <v>10.933333333333334</v>
      </c>
      <c r="AL197" s="144">
        <f t="shared" si="51"/>
        <v>19.615244848784648</v>
      </c>
      <c r="AM197" s="142">
        <f>(SUMPRODUCT(AL197:AL$381,G197:G$381)+SUMPRODUCT(AL197:AL$381,H197:H$381))/12</f>
        <v>0</v>
      </c>
    </row>
    <row r="198" spans="1:39" x14ac:dyDescent="0.2">
      <c r="A198" s="7">
        <v>177</v>
      </c>
      <c r="B198" s="7">
        <v>88.5</v>
      </c>
      <c r="C198" s="7">
        <v>44.25</v>
      </c>
      <c r="D198" s="12">
        <f t="shared" si="43"/>
        <v>14.75</v>
      </c>
      <c r="E198" s="29">
        <f t="shared" si="59"/>
        <v>0</v>
      </c>
      <c r="F198" s="2">
        <f t="shared" si="44"/>
        <v>0</v>
      </c>
      <c r="G198" s="2">
        <f t="shared" si="52"/>
        <v>0</v>
      </c>
      <c r="H198" s="2">
        <f t="shared" si="53"/>
        <v>0</v>
      </c>
      <c r="I198" s="2">
        <f t="shared" si="42"/>
        <v>0</v>
      </c>
      <c r="J198" s="2">
        <f t="shared" si="60"/>
        <v>0</v>
      </c>
      <c r="K198" s="2">
        <f t="shared" si="45"/>
        <v>0</v>
      </c>
      <c r="L198" s="2">
        <f t="shared" si="45"/>
        <v>0</v>
      </c>
      <c r="M198" s="2"/>
      <c r="N198" s="28">
        <f t="shared" si="61"/>
        <v>0</v>
      </c>
      <c r="O198" s="2">
        <f t="shared" si="54"/>
        <v>0</v>
      </c>
      <c r="P198" s="2">
        <f t="shared" si="55"/>
        <v>0</v>
      </c>
      <c r="R198">
        <f t="shared" si="56"/>
        <v>177</v>
      </c>
      <c r="S198" s="89">
        <f t="shared" si="46"/>
        <v>0</v>
      </c>
      <c r="T198" s="89">
        <f>IF(AND(S198=0,S197&gt;0),SUM($G198:$H$381),S198)</f>
        <v>0</v>
      </c>
      <c r="U198" s="82">
        <f>SUM(T198:T$381)</f>
        <v>0</v>
      </c>
      <c r="V198" s="68">
        <f>localspline(R198,'BBG rates'!$G$10:$G$27,'BBG rates'!$K$10:$K$27)</f>
        <v>1.0018327012415078</v>
      </c>
      <c r="W198" s="68">
        <f>locallinterp(R198,'BBG rates'!$G$10:$G$27,'BBG rates'!$J$10:$J$27)</f>
        <v>-1.4249999999999999E-2</v>
      </c>
      <c r="X198" s="56">
        <f t="shared" si="57"/>
        <v>-1.4250930787840232E-2</v>
      </c>
      <c r="Y198" s="66">
        <f t="shared" si="47"/>
        <v>0</v>
      </c>
      <c r="Z198" s="72">
        <f t="shared" si="48"/>
        <v>0</v>
      </c>
      <c r="AA198" s="79">
        <f t="shared" si="49"/>
        <v>0</v>
      </c>
      <c r="AB198" s="81">
        <f t="shared" si="58"/>
        <v>0</v>
      </c>
      <c r="AD198" s="95">
        <f>locallinterp(R198,'BBG rates'!$N$10:$N$369,'BBG rates'!$P$10:$P$369)</f>
        <v>15.006934677404992</v>
      </c>
      <c r="AI198" s="185">
        <f t="shared" si="50"/>
        <v>177</v>
      </c>
      <c r="AJ198" s="127">
        <f>locallinterp(MIN(AI198,CAP_Senior*12),'BBG rates'!$X$24:$X$65,'BBG rates'!$Y$24:$Y$65)</f>
        <v>62.112869760708193</v>
      </c>
      <c r="AK198" s="127">
        <f>locallinterp(MIN(AI198,CAP_CB*12),'BBG rates'!$AA$25:$AA$40,'BBG rates'!$AC$25:$AC$40)</f>
        <v>10.95</v>
      </c>
      <c r="AL198" s="144">
        <f t="shared" si="51"/>
        <v>19.647687859320392</v>
      </c>
      <c r="AM198" s="142">
        <f>(SUMPRODUCT(AL198:AL$381,G198:G$381)+SUMPRODUCT(AL198:AL$381,H198:H$381))/12</f>
        <v>0</v>
      </c>
    </row>
    <row r="199" spans="1:39" x14ac:dyDescent="0.2">
      <c r="A199" s="7">
        <v>178</v>
      </c>
      <c r="B199" s="7">
        <v>89</v>
      </c>
      <c r="C199" s="7">
        <v>44.5</v>
      </c>
      <c r="D199" s="12">
        <f t="shared" si="43"/>
        <v>14.833333333333334</v>
      </c>
      <c r="E199" s="29">
        <f t="shared" si="59"/>
        <v>0</v>
      </c>
      <c r="F199" s="2">
        <f t="shared" si="44"/>
        <v>0</v>
      </c>
      <c r="G199" s="2">
        <f t="shared" si="52"/>
        <v>0</v>
      </c>
      <c r="H199" s="2">
        <f t="shared" si="53"/>
        <v>0</v>
      </c>
      <c r="I199" s="2">
        <f t="shared" si="42"/>
        <v>0</v>
      </c>
      <c r="J199" s="2">
        <f t="shared" si="60"/>
        <v>0</v>
      </c>
      <c r="K199" s="2">
        <f t="shared" si="45"/>
        <v>0</v>
      </c>
      <c r="L199" s="2">
        <f t="shared" si="45"/>
        <v>0</v>
      </c>
      <c r="M199" s="2"/>
      <c r="N199" s="28">
        <f t="shared" si="61"/>
        <v>0</v>
      </c>
      <c r="O199" s="2">
        <f t="shared" si="54"/>
        <v>0</v>
      </c>
      <c r="P199" s="2">
        <f t="shared" si="55"/>
        <v>0</v>
      </c>
      <c r="R199">
        <f t="shared" si="56"/>
        <v>178</v>
      </c>
      <c r="S199" s="89">
        <f t="shared" si="46"/>
        <v>0</v>
      </c>
      <c r="T199" s="89">
        <f>IF(AND(S199=0,S198&gt;0),SUM($G199:$H$381),S199)</f>
        <v>0</v>
      </c>
      <c r="U199" s="82">
        <f>SUM(T199:T$381)</f>
        <v>0</v>
      </c>
      <c r="V199" s="68">
        <f>localspline(R199,'BBG rates'!$G$10:$G$27,'BBG rates'!$K$10:$K$27)</f>
        <v>1.0014525360741062</v>
      </c>
      <c r="W199" s="68">
        <f>locallinterp(R199,'BBG rates'!$G$10:$G$27,'BBG rates'!$J$10:$J$27)</f>
        <v>-1.0999999999999999E-2</v>
      </c>
      <c r="X199" s="56">
        <f t="shared" si="57"/>
        <v>-1.1000554622286884E-2</v>
      </c>
      <c r="Y199" s="66">
        <f t="shared" si="47"/>
        <v>0</v>
      </c>
      <c r="Z199" s="72">
        <f t="shared" si="48"/>
        <v>0</v>
      </c>
      <c r="AA199" s="79">
        <f t="shared" si="49"/>
        <v>0</v>
      </c>
      <c r="AB199" s="81">
        <f t="shared" si="58"/>
        <v>0</v>
      </c>
      <c r="AD199" s="95">
        <f>locallinterp(R199,'BBG rates'!$N$10:$N$369,'BBG rates'!$P$10:$P$369)</f>
        <v>15.090389055411167</v>
      </c>
      <c r="AI199" s="185">
        <f t="shared" si="50"/>
        <v>178</v>
      </c>
      <c r="AJ199" s="127">
        <f>locallinterp(MIN(AI199,CAP_Senior*12),'BBG rates'!$X$24:$X$65,'BBG rates'!$Y$24:$Y$65)</f>
        <v>62.22233845013416</v>
      </c>
      <c r="AK199" s="127">
        <f>locallinterp(MIN(AI199,CAP_CB*12),'BBG rates'!$AA$25:$AA$40,'BBG rates'!$AC$25:$AC$40)</f>
        <v>10.966666666666667</v>
      </c>
      <c r="AL199" s="144">
        <f t="shared" si="51"/>
        <v>19.680130869856143</v>
      </c>
      <c r="AM199" s="142">
        <f>(SUMPRODUCT(AL199:AL$381,G199:G$381)+SUMPRODUCT(AL199:AL$381,H199:H$381))/12</f>
        <v>0</v>
      </c>
    </row>
    <row r="200" spans="1:39" x14ac:dyDescent="0.2">
      <c r="A200" s="7">
        <v>179</v>
      </c>
      <c r="B200" s="7">
        <v>89.5</v>
      </c>
      <c r="C200" s="7">
        <v>44.75</v>
      </c>
      <c r="D200" s="12">
        <f t="shared" si="43"/>
        <v>14.916666666666666</v>
      </c>
      <c r="E200" s="29">
        <f t="shared" si="59"/>
        <v>0</v>
      </c>
      <c r="F200" s="2">
        <f t="shared" si="44"/>
        <v>0</v>
      </c>
      <c r="G200" s="2">
        <f t="shared" si="52"/>
        <v>0</v>
      </c>
      <c r="H200" s="2">
        <f t="shared" si="53"/>
        <v>0</v>
      </c>
      <c r="I200" s="2">
        <f t="shared" si="42"/>
        <v>0</v>
      </c>
      <c r="J200" s="2">
        <f t="shared" si="60"/>
        <v>0</v>
      </c>
      <c r="K200" s="2">
        <f t="shared" si="45"/>
        <v>0</v>
      </c>
      <c r="L200" s="2">
        <f t="shared" si="45"/>
        <v>0</v>
      </c>
      <c r="M200" s="2"/>
      <c r="N200" s="28">
        <f t="shared" si="61"/>
        <v>0</v>
      </c>
      <c r="O200" s="2">
        <f t="shared" si="54"/>
        <v>0</v>
      </c>
      <c r="P200" s="2">
        <f t="shared" si="55"/>
        <v>0</v>
      </c>
      <c r="R200">
        <f t="shared" si="56"/>
        <v>179</v>
      </c>
      <c r="S200" s="89">
        <f t="shared" si="46"/>
        <v>0</v>
      </c>
      <c r="T200" s="89">
        <f>IF(AND(S200=0,S199&gt;0),SUM($G200:$H$381),S200)</f>
        <v>0</v>
      </c>
      <c r="U200" s="82">
        <f>SUM(T200:T$381)</f>
        <v>0</v>
      </c>
      <c r="V200" s="68">
        <f>localspline(R200,'BBG rates'!$G$10:$G$27,'BBG rates'!$K$10:$K$27)</f>
        <v>1.0010735407590026</v>
      </c>
      <c r="W200" s="68">
        <f>locallinterp(R200,'BBG rates'!$G$10:$G$27,'BBG rates'!$J$10:$J$27)</f>
        <v>-7.7499999999999999E-3</v>
      </c>
      <c r="X200" s="56">
        <f t="shared" si="57"/>
        <v>-7.7502753000668889E-3</v>
      </c>
      <c r="Y200" s="66">
        <f t="shared" si="47"/>
        <v>0</v>
      </c>
      <c r="Z200" s="72">
        <f t="shared" si="48"/>
        <v>0</v>
      </c>
      <c r="AA200" s="79">
        <f t="shared" si="49"/>
        <v>0</v>
      </c>
      <c r="AB200" s="81">
        <f t="shared" si="58"/>
        <v>0</v>
      </c>
      <c r="AD200" s="95">
        <f>locallinterp(R200,'BBG rates'!$N$10:$N$369,'BBG rates'!$P$10:$P$369)</f>
        <v>15.173811850474417</v>
      </c>
      <c r="AI200" s="185">
        <f t="shared" si="50"/>
        <v>179</v>
      </c>
      <c r="AJ200" s="127">
        <f>locallinterp(MIN(AI200,CAP_Senior*12),'BBG rates'!$X$24:$X$65,'BBG rates'!$Y$24:$Y$65)</f>
        <v>62.331807139560127</v>
      </c>
      <c r="AK200" s="127">
        <f>locallinterp(MIN(AI200,CAP_CB*12),'BBG rates'!$AA$25:$AA$40,'BBG rates'!$AC$25:$AC$40)</f>
        <v>10.983333333333334</v>
      </c>
      <c r="AL200" s="144">
        <f t="shared" si="51"/>
        <v>19.712573880391886</v>
      </c>
      <c r="AM200" s="142">
        <f>(SUMPRODUCT(AL200:AL$381,G200:G$381)+SUMPRODUCT(AL200:AL$381,H200:H$381))/12</f>
        <v>0</v>
      </c>
    </row>
    <row r="201" spans="1:39" x14ac:dyDescent="0.2">
      <c r="A201" s="7">
        <v>180</v>
      </c>
      <c r="B201" s="7">
        <v>90</v>
      </c>
      <c r="C201" s="7">
        <v>45</v>
      </c>
      <c r="D201" s="12">
        <f t="shared" si="43"/>
        <v>15</v>
      </c>
      <c r="E201" s="29">
        <f t="shared" si="59"/>
        <v>0</v>
      </c>
      <c r="F201" s="2">
        <f t="shared" si="44"/>
        <v>0</v>
      </c>
      <c r="G201" s="2">
        <f t="shared" si="52"/>
        <v>0</v>
      </c>
      <c r="H201" s="2">
        <f t="shared" si="53"/>
        <v>0</v>
      </c>
      <c r="I201" s="2">
        <f t="shared" si="42"/>
        <v>0</v>
      </c>
      <c r="J201" s="2">
        <f t="shared" si="60"/>
        <v>0</v>
      </c>
      <c r="K201" s="2">
        <f t="shared" si="45"/>
        <v>0</v>
      </c>
      <c r="L201" s="2">
        <f t="shared" si="45"/>
        <v>0</v>
      </c>
      <c r="M201" s="2"/>
      <c r="N201" s="28">
        <f t="shared" si="61"/>
        <v>0</v>
      </c>
      <c r="O201" s="2">
        <f t="shared" si="54"/>
        <v>0</v>
      </c>
      <c r="P201" s="2">
        <f t="shared" si="55"/>
        <v>0</v>
      </c>
      <c r="R201">
        <f t="shared" si="56"/>
        <v>180</v>
      </c>
      <c r="S201" s="89">
        <f t="shared" si="46"/>
        <v>0</v>
      </c>
      <c r="T201" s="89">
        <f>IF(AND(S201=0,S200&gt;0),SUM($G201:$H$381),S201)</f>
        <v>0</v>
      </c>
      <c r="U201" s="82">
        <f>SUM(T201:T$381)</f>
        <v>0</v>
      </c>
      <c r="V201" s="68">
        <f>localspline(R201,'BBG rates'!$G$10:$G$27,'BBG rates'!$K$10:$K$27)</f>
        <v>1.0006957054138184</v>
      </c>
      <c r="W201" s="68">
        <f>locallinterp(R201,'BBG rates'!$G$10:$G$27,'BBG rates'!$J$10:$J$27)</f>
        <v>-4.4999999999999997E-3</v>
      </c>
      <c r="X201" s="56">
        <f t="shared" si="57"/>
        <v>-4.5000928151850417E-3</v>
      </c>
      <c r="Y201" s="66">
        <f t="shared" si="47"/>
        <v>0</v>
      </c>
      <c r="Z201" s="72">
        <f t="shared" si="48"/>
        <v>0</v>
      </c>
      <c r="AA201" s="79">
        <f t="shared" si="49"/>
        <v>0</v>
      </c>
      <c r="AB201" s="81">
        <f t="shared" si="58"/>
        <v>0</v>
      </c>
      <c r="AD201" s="95">
        <f>locallinterp(R201,'BBG rates'!$N$10:$N$369,'BBG rates'!$P$10:$P$369)</f>
        <v>15.257203159258902</v>
      </c>
      <c r="AI201" s="185">
        <f t="shared" si="50"/>
        <v>180</v>
      </c>
      <c r="AJ201" s="127">
        <f>locallinterp(MIN(AI201,CAP_Senior*12),'BBG rates'!$X$24:$X$65,'BBG rates'!$Y$24:$Y$65)</f>
        <v>62.441275828986086</v>
      </c>
      <c r="AK201" s="127">
        <f>locallinterp(MIN(AI201,CAP_CB*12),'BBG rates'!$AA$25:$AA$40,'BBG rates'!$AC$25:$AC$40)</f>
        <v>11</v>
      </c>
      <c r="AL201" s="144">
        <f t="shared" si="51"/>
        <v>19.745016890927634</v>
      </c>
      <c r="AM201" s="142">
        <f>(SUMPRODUCT(AL201:AL$381,G201:G$381)+SUMPRODUCT(AL201:AL$381,H201:H$381))/12</f>
        <v>0</v>
      </c>
    </row>
    <row r="202" spans="1:39" x14ac:dyDescent="0.2">
      <c r="A202" s="7">
        <v>181</v>
      </c>
      <c r="B202" s="7">
        <v>90.5</v>
      </c>
      <c r="C202" s="7">
        <v>45.25</v>
      </c>
      <c r="D202" s="12">
        <f t="shared" si="43"/>
        <v>15.083333333333334</v>
      </c>
      <c r="E202" s="29">
        <f>IF($A202&lt;=$I$8,E201-G202-H202,0)</f>
        <v>0</v>
      </c>
      <c r="F202" s="2">
        <f t="shared" si="44"/>
        <v>0</v>
      </c>
      <c r="G202" s="2">
        <f t="shared" si="52"/>
        <v>0</v>
      </c>
      <c r="H202" s="2">
        <f t="shared" si="53"/>
        <v>0</v>
      </c>
      <c r="I202" s="2">
        <f t="shared" ref="I202:I265" si="62">SUM(F202:H202)</f>
        <v>0</v>
      </c>
      <c r="J202" s="2">
        <f t="shared" si="60"/>
        <v>0</v>
      </c>
      <c r="K202" s="2">
        <f t="shared" si="45"/>
        <v>0</v>
      </c>
      <c r="L202" s="2">
        <f t="shared" si="45"/>
        <v>0</v>
      </c>
      <c r="M202" s="2"/>
      <c r="N202" s="28">
        <f t="shared" si="61"/>
        <v>0</v>
      </c>
      <c r="O202" s="2">
        <f t="shared" si="54"/>
        <v>0</v>
      </c>
      <c r="P202" s="2">
        <f t="shared" si="55"/>
        <v>0</v>
      </c>
      <c r="R202">
        <f t="shared" si="56"/>
        <v>181</v>
      </c>
      <c r="S202" s="89">
        <f t="shared" si="46"/>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7"/>
        <v>-2.8583707802010139E-3</v>
      </c>
      <c r="Y202" s="66">
        <f t="shared" si="47"/>
        <v>0</v>
      </c>
      <c r="Z202" s="72">
        <f t="shared" si="48"/>
        <v>0</v>
      </c>
      <c r="AA202" s="79">
        <f t="shared" si="49"/>
        <v>0</v>
      </c>
      <c r="AB202" s="81">
        <f t="shared" si="58"/>
        <v>0</v>
      </c>
      <c r="AD202" s="95">
        <f>locallinterp(R202,'BBG rates'!$N$10:$N$369,'BBG rates'!$P$10:$P$369)</f>
        <v>15.340563077127603</v>
      </c>
      <c r="AI202" s="185">
        <f t="shared" si="50"/>
        <v>181</v>
      </c>
      <c r="AJ202" s="127">
        <f>locallinterp(MIN(AI202,CAP_Senior*12),'BBG rates'!$X$24:$X$65,'BBG rates'!$Y$24:$Y$65)</f>
        <v>62.543676949191031</v>
      </c>
      <c r="AK202" s="127">
        <f>locallinterp(MIN(AI202,CAP_CB*12),'BBG rates'!$AA$25:$AA$40,'BBG rates'!$AC$25:$AC$40)</f>
        <v>11</v>
      </c>
      <c r="AL202" s="144">
        <f t="shared" si="51"/>
        <v>19.762425081362473</v>
      </c>
      <c r="AM202" s="142">
        <f>(SUMPRODUCT(AL202:AL$381,G202:G$381)+SUMPRODUCT(AL202:AL$381,H202:H$381))/12</f>
        <v>0</v>
      </c>
    </row>
    <row r="203" spans="1:39" x14ac:dyDescent="0.2">
      <c r="A203" s="7">
        <v>182</v>
      </c>
      <c r="B203" s="7">
        <v>91</v>
      </c>
      <c r="C203" s="7">
        <v>45.5</v>
      </c>
      <c r="D203" s="12">
        <f t="shared" si="43"/>
        <v>15.166666666666666</v>
      </c>
      <c r="E203" s="29">
        <f t="shared" ref="E203:E266" si="63">IF($A203&lt;=$I$8,E202-G203-H203,0)</f>
        <v>0</v>
      </c>
      <c r="F203" s="2">
        <f t="shared" si="44"/>
        <v>0</v>
      </c>
      <c r="G203" s="2">
        <f t="shared" si="52"/>
        <v>0</v>
      </c>
      <c r="H203" s="2">
        <f t="shared" si="53"/>
        <v>0</v>
      </c>
      <c r="I203" s="2">
        <f t="shared" si="62"/>
        <v>0</v>
      </c>
      <c r="J203" s="2">
        <f t="shared" si="60"/>
        <v>0</v>
      </c>
      <c r="K203" s="2">
        <f t="shared" si="45"/>
        <v>0</v>
      </c>
      <c r="L203" s="2">
        <f t="shared" si="45"/>
        <v>0</v>
      </c>
      <c r="M203" s="2"/>
      <c r="N203" s="28">
        <f t="shared" si="61"/>
        <v>0</v>
      </c>
      <c r="O203" s="2">
        <f t="shared" si="54"/>
        <v>0</v>
      </c>
      <c r="P203" s="2">
        <f t="shared" si="55"/>
        <v>0</v>
      </c>
      <c r="R203">
        <f t="shared" si="56"/>
        <v>182</v>
      </c>
      <c r="S203" s="89">
        <f t="shared" si="46"/>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7"/>
        <v>-1.2166734513208155E-3</v>
      </c>
      <c r="Y203" s="66">
        <f t="shared" si="47"/>
        <v>0</v>
      </c>
      <c r="Z203" s="72">
        <f t="shared" si="48"/>
        <v>0</v>
      </c>
      <c r="AA203" s="79">
        <f t="shared" si="49"/>
        <v>0</v>
      </c>
      <c r="AB203" s="81">
        <f t="shared" si="58"/>
        <v>0</v>
      </c>
      <c r="AD203" s="95">
        <f>locallinterp(R203,'BBG rates'!$N$10:$N$369,'BBG rates'!$P$10:$P$369)</f>
        <v>15.423891701451685</v>
      </c>
      <c r="AI203" s="185">
        <f t="shared" si="50"/>
        <v>182</v>
      </c>
      <c r="AJ203" s="127">
        <f>locallinterp(MIN(AI203,CAP_Senior*12),'BBG rates'!$X$24:$X$65,'BBG rates'!$Y$24:$Y$65)</f>
        <v>62.646078069395976</v>
      </c>
      <c r="AK203" s="127">
        <f>locallinterp(MIN(AI203,CAP_CB*12),'BBG rates'!$AA$25:$AA$40,'BBG rates'!$AC$25:$AC$40)</f>
        <v>11</v>
      </c>
      <c r="AL203" s="144">
        <f t="shared" si="51"/>
        <v>19.779833271797315</v>
      </c>
      <c r="AM203" s="142">
        <f>(SUMPRODUCT(AL203:AL$381,G203:G$381)+SUMPRODUCT(AL203:AL$381,H203:H$381))/12</f>
        <v>0</v>
      </c>
    </row>
    <row r="204" spans="1:39" x14ac:dyDescent="0.2">
      <c r="A204" s="7">
        <v>183</v>
      </c>
      <c r="B204" s="7">
        <v>91.5</v>
      </c>
      <c r="C204" s="7">
        <v>45.75</v>
      </c>
      <c r="D204" s="12">
        <f t="shared" si="43"/>
        <v>15.25</v>
      </c>
      <c r="E204" s="29">
        <f t="shared" si="63"/>
        <v>0</v>
      </c>
      <c r="F204" s="2">
        <f t="shared" si="44"/>
        <v>0</v>
      </c>
      <c r="G204" s="2">
        <f t="shared" si="52"/>
        <v>0</v>
      </c>
      <c r="H204" s="2">
        <f t="shared" si="53"/>
        <v>0</v>
      </c>
      <c r="I204" s="2">
        <f t="shared" si="62"/>
        <v>0</v>
      </c>
      <c r="J204" s="2">
        <f t="shared" si="60"/>
        <v>0</v>
      </c>
      <c r="K204" s="2">
        <f t="shared" si="45"/>
        <v>0</v>
      </c>
      <c r="L204" s="2">
        <f t="shared" si="45"/>
        <v>0</v>
      </c>
      <c r="M204" s="2"/>
      <c r="N204" s="28">
        <f t="shared" si="61"/>
        <v>0</v>
      </c>
      <c r="O204" s="2">
        <f t="shared" si="54"/>
        <v>0</v>
      </c>
      <c r="P204" s="2">
        <f t="shared" si="55"/>
        <v>0</v>
      </c>
      <c r="R204">
        <f t="shared" si="56"/>
        <v>183</v>
      </c>
      <c r="S204" s="89">
        <f t="shared" si="46"/>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7"/>
        <v>4.2499917212168725E-4</v>
      </c>
      <c r="Y204" s="66">
        <f t="shared" si="47"/>
        <v>0</v>
      </c>
      <c r="Z204" s="72">
        <f t="shared" si="48"/>
        <v>0</v>
      </c>
      <c r="AA204" s="79">
        <f t="shared" si="49"/>
        <v>0</v>
      </c>
      <c r="AB204" s="81">
        <f t="shared" si="58"/>
        <v>0</v>
      </c>
      <c r="AD204" s="95">
        <f>locallinterp(R204,'BBG rates'!$N$10:$N$369,'BBG rates'!$P$10:$P$369)</f>
        <v>15.507189130996757</v>
      </c>
      <c r="AI204" s="185">
        <f t="shared" si="50"/>
        <v>183</v>
      </c>
      <c r="AJ204" s="127">
        <f>locallinterp(MIN(AI204,CAP_Senior*12),'BBG rates'!$X$24:$X$65,'BBG rates'!$Y$24:$Y$65)</f>
        <v>62.748479189600928</v>
      </c>
      <c r="AK204" s="127">
        <f>locallinterp(MIN(AI204,CAP_CB*12),'BBG rates'!$AA$25:$AA$40,'BBG rates'!$AC$25:$AC$40)</f>
        <v>11</v>
      </c>
      <c r="AL204" s="144">
        <f t="shared" si="51"/>
        <v>19.797241462232158</v>
      </c>
      <c r="AM204" s="142">
        <f>(SUMPRODUCT(AL204:AL$381,G204:G$381)+SUMPRODUCT(AL204:AL$381,H204:H$381))/12</f>
        <v>0</v>
      </c>
    </row>
    <row r="205" spans="1:39" x14ac:dyDescent="0.2">
      <c r="A205" s="7">
        <v>184</v>
      </c>
      <c r="B205" s="7">
        <v>92</v>
      </c>
      <c r="C205" s="7">
        <v>46</v>
      </c>
      <c r="D205" s="12">
        <f t="shared" si="43"/>
        <v>15.333333333333334</v>
      </c>
      <c r="E205" s="29">
        <f t="shared" si="63"/>
        <v>0</v>
      </c>
      <c r="F205" s="2">
        <f t="shared" si="44"/>
        <v>0</v>
      </c>
      <c r="G205" s="2">
        <f t="shared" si="52"/>
        <v>0</v>
      </c>
      <c r="H205" s="2">
        <f t="shared" si="53"/>
        <v>0</v>
      </c>
      <c r="I205" s="2">
        <f t="shared" si="62"/>
        <v>0</v>
      </c>
      <c r="J205" s="2">
        <f t="shared" si="60"/>
        <v>0</v>
      </c>
      <c r="K205" s="2">
        <f t="shared" si="45"/>
        <v>0</v>
      </c>
      <c r="L205" s="2">
        <f t="shared" si="45"/>
        <v>0</v>
      </c>
      <c r="M205" s="2"/>
      <c r="N205" s="28">
        <f t="shared" si="61"/>
        <v>0</v>
      </c>
      <c r="O205" s="2">
        <f t="shared" si="54"/>
        <v>0</v>
      </c>
      <c r="P205" s="2">
        <f t="shared" si="55"/>
        <v>0</v>
      </c>
      <c r="R205">
        <f t="shared" si="56"/>
        <v>184</v>
      </c>
      <c r="S205" s="89">
        <f t="shared" si="46"/>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7"/>
        <v>2.0666470910590817E-3</v>
      </c>
      <c r="Y205" s="66">
        <f t="shared" si="47"/>
        <v>0</v>
      </c>
      <c r="Z205" s="72">
        <f t="shared" si="48"/>
        <v>0</v>
      </c>
      <c r="AA205" s="79">
        <f t="shared" si="49"/>
        <v>0</v>
      </c>
      <c r="AB205" s="81">
        <f t="shared" si="58"/>
        <v>0</v>
      </c>
      <c r="AD205" s="95">
        <f>locallinterp(R205,'BBG rates'!$N$10:$N$369,'BBG rates'!$P$10:$P$369)</f>
        <v>15.590455470870692</v>
      </c>
      <c r="AI205" s="185">
        <f t="shared" si="50"/>
        <v>184</v>
      </c>
      <c r="AJ205" s="127">
        <f>locallinterp(MIN(AI205,CAP_Senior*12),'BBG rates'!$X$24:$X$65,'BBG rates'!$Y$24:$Y$65)</f>
        <v>62.850880309805873</v>
      </c>
      <c r="AK205" s="127">
        <f>locallinterp(MIN(AI205,CAP_CB*12),'BBG rates'!$AA$25:$AA$40,'BBG rates'!$AC$25:$AC$40)</f>
        <v>11</v>
      </c>
      <c r="AL205" s="144">
        <f t="shared" si="51"/>
        <v>19.814649652667001</v>
      </c>
      <c r="AM205" s="142">
        <f>(SUMPRODUCT(AL205:AL$381,G205:G$381)+SUMPRODUCT(AL205:AL$381,H205:H$381))/12</f>
        <v>0</v>
      </c>
    </row>
    <row r="206" spans="1:39" x14ac:dyDescent="0.2">
      <c r="A206" s="7">
        <v>185</v>
      </c>
      <c r="B206" s="7">
        <v>92.5</v>
      </c>
      <c r="C206" s="7">
        <v>46.25</v>
      </c>
      <c r="D206" s="12">
        <f t="shared" si="43"/>
        <v>15.416666666666666</v>
      </c>
      <c r="E206" s="29">
        <f t="shared" si="63"/>
        <v>0</v>
      </c>
      <c r="F206" s="2">
        <f t="shared" si="44"/>
        <v>0</v>
      </c>
      <c r="G206" s="2">
        <f t="shared" si="52"/>
        <v>0</v>
      </c>
      <c r="H206" s="2">
        <f t="shared" si="53"/>
        <v>0</v>
      </c>
      <c r="I206" s="2">
        <f t="shared" si="62"/>
        <v>0</v>
      </c>
      <c r="J206" s="2">
        <f t="shared" si="60"/>
        <v>0</v>
      </c>
      <c r="K206" s="2">
        <f t="shared" si="45"/>
        <v>0</v>
      </c>
      <c r="L206" s="2">
        <f t="shared" si="45"/>
        <v>0</v>
      </c>
      <c r="M206" s="2"/>
      <c r="N206" s="28">
        <f t="shared" si="61"/>
        <v>0</v>
      </c>
      <c r="O206" s="2">
        <f t="shared" si="54"/>
        <v>0</v>
      </c>
      <c r="P206" s="2">
        <f t="shared" si="55"/>
        <v>0</v>
      </c>
      <c r="R206">
        <f t="shared" si="56"/>
        <v>185</v>
      </c>
      <c r="S206" s="89">
        <f t="shared" si="46"/>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7"/>
        <v>3.708270306024275E-3</v>
      </c>
      <c r="Y206" s="66">
        <f t="shared" si="47"/>
        <v>0</v>
      </c>
      <c r="Z206" s="72">
        <f t="shared" si="48"/>
        <v>0</v>
      </c>
      <c r="AA206" s="79">
        <f t="shared" si="49"/>
        <v>0</v>
      </c>
      <c r="AB206" s="81">
        <f t="shared" si="58"/>
        <v>0</v>
      </c>
      <c r="AD206" s="95">
        <f>locallinterp(R206,'BBG rates'!$N$10:$N$369,'BBG rates'!$P$10:$P$369)</f>
        <v>15.673690817628989</v>
      </c>
      <c r="AI206" s="185">
        <f t="shared" si="50"/>
        <v>185</v>
      </c>
      <c r="AJ206" s="127">
        <f>locallinterp(MIN(AI206,CAP_Senior*12),'BBG rates'!$X$24:$X$65,'BBG rates'!$Y$24:$Y$65)</f>
        <v>62.953281430010819</v>
      </c>
      <c r="AK206" s="127">
        <f>locallinterp(MIN(AI206,CAP_CB*12),'BBG rates'!$AA$25:$AA$40,'BBG rates'!$AC$25:$AC$40)</f>
        <v>11</v>
      </c>
      <c r="AL206" s="144">
        <f t="shared" si="51"/>
        <v>19.83205784310184</v>
      </c>
      <c r="AM206" s="142">
        <f>(SUMPRODUCT(AL206:AL$381,G206:G$381)+SUMPRODUCT(AL206:AL$381,H206:H$381))/12</f>
        <v>0</v>
      </c>
    </row>
    <row r="207" spans="1:39" x14ac:dyDescent="0.2">
      <c r="A207" s="7">
        <v>186</v>
      </c>
      <c r="B207" s="7">
        <v>93</v>
      </c>
      <c r="C207" s="7">
        <v>46.5</v>
      </c>
      <c r="D207" s="12">
        <f t="shared" si="43"/>
        <v>15.5</v>
      </c>
      <c r="E207" s="29">
        <f t="shared" si="63"/>
        <v>0</v>
      </c>
      <c r="F207" s="2">
        <f t="shared" si="44"/>
        <v>0</v>
      </c>
      <c r="G207" s="2">
        <f t="shared" si="52"/>
        <v>0</v>
      </c>
      <c r="H207" s="2">
        <f t="shared" si="53"/>
        <v>0</v>
      </c>
      <c r="I207" s="2">
        <f t="shared" si="62"/>
        <v>0</v>
      </c>
      <c r="J207" s="2">
        <f t="shared" si="60"/>
        <v>0</v>
      </c>
      <c r="K207" s="2">
        <f t="shared" si="45"/>
        <v>0</v>
      </c>
      <c r="L207" s="2">
        <f t="shared" si="45"/>
        <v>0</v>
      </c>
      <c r="M207" s="2"/>
      <c r="N207" s="28">
        <f t="shared" si="61"/>
        <v>0</v>
      </c>
      <c r="O207" s="2">
        <f t="shared" si="54"/>
        <v>0</v>
      </c>
      <c r="P207" s="2">
        <f t="shared" si="55"/>
        <v>0</v>
      </c>
      <c r="R207">
        <f t="shared" si="56"/>
        <v>186</v>
      </c>
      <c r="S207" s="89">
        <f t="shared" si="46"/>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7"/>
        <v>5.3498688180830811E-3</v>
      </c>
      <c r="Y207" s="66">
        <f t="shared" si="47"/>
        <v>0</v>
      </c>
      <c r="Z207" s="72">
        <f t="shared" si="48"/>
        <v>0</v>
      </c>
      <c r="AA207" s="79">
        <f t="shared" si="49"/>
        <v>0</v>
      </c>
      <c r="AB207" s="81">
        <f t="shared" si="58"/>
        <v>0</v>
      </c>
      <c r="AD207" s="95">
        <f>locallinterp(R207,'BBG rates'!$N$10:$N$369,'BBG rates'!$P$10:$P$369)</f>
        <v>15.756895274171031</v>
      </c>
      <c r="AI207" s="185">
        <f t="shared" si="50"/>
        <v>186</v>
      </c>
      <c r="AJ207" s="127">
        <f>locallinterp(MIN(AI207,CAP_Senior*12),'BBG rates'!$X$24:$X$65,'BBG rates'!$Y$24:$Y$65)</f>
        <v>63.055682550215764</v>
      </c>
      <c r="AK207" s="127">
        <f>locallinterp(MIN(AI207,CAP_CB*12),'BBG rates'!$AA$25:$AA$40,'BBG rates'!$AC$25:$AC$40)</f>
        <v>11</v>
      </c>
      <c r="AL207" s="144">
        <f t="shared" si="51"/>
        <v>19.849466033536679</v>
      </c>
      <c r="AM207" s="142">
        <f>(SUMPRODUCT(AL207:AL$381,G207:G$381)+SUMPRODUCT(AL207:AL$381,H207:H$381))/12</f>
        <v>0</v>
      </c>
    </row>
    <row r="208" spans="1:39" x14ac:dyDescent="0.2">
      <c r="A208" s="7">
        <v>187</v>
      </c>
      <c r="B208" s="7">
        <v>93.5</v>
      </c>
      <c r="C208" s="7">
        <v>46.75</v>
      </c>
      <c r="D208" s="12">
        <f t="shared" si="43"/>
        <v>15.583333333333334</v>
      </c>
      <c r="E208" s="29">
        <f t="shared" si="63"/>
        <v>0</v>
      </c>
      <c r="F208" s="2">
        <f t="shared" si="44"/>
        <v>0</v>
      </c>
      <c r="G208" s="2">
        <f t="shared" si="52"/>
        <v>0</v>
      </c>
      <c r="H208" s="2">
        <f t="shared" si="53"/>
        <v>0</v>
      </c>
      <c r="I208" s="2">
        <f t="shared" si="62"/>
        <v>0</v>
      </c>
      <c r="J208" s="2">
        <f t="shared" si="60"/>
        <v>0</v>
      </c>
      <c r="K208" s="2">
        <f t="shared" si="45"/>
        <v>0</v>
      </c>
      <c r="L208" s="2">
        <f t="shared" si="45"/>
        <v>0</v>
      </c>
      <c r="M208" s="2"/>
      <c r="N208" s="28">
        <f t="shared" si="61"/>
        <v>0</v>
      </c>
      <c r="O208" s="2">
        <f t="shared" si="54"/>
        <v>0</v>
      </c>
      <c r="P208" s="2">
        <f t="shared" si="55"/>
        <v>0</v>
      </c>
      <c r="R208">
        <f t="shared" si="56"/>
        <v>187</v>
      </c>
      <c r="S208" s="89">
        <f t="shared" si="46"/>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7"/>
        <v>6.9914426277684072E-3</v>
      </c>
      <c r="Y208" s="66">
        <f t="shared" si="47"/>
        <v>0</v>
      </c>
      <c r="Z208" s="72">
        <f t="shared" si="48"/>
        <v>0</v>
      </c>
      <c r="AA208" s="79">
        <f t="shared" si="49"/>
        <v>0</v>
      </c>
      <c r="AB208" s="81">
        <f t="shared" si="58"/>
        <v>0</v>
      </c>
      <c r="AD208" s="95">
        <f>locallinterp(R208,'BBG rates'!$N$10:$N$369,'BBG rates'!$P$10:$P$369)</f>
        <v>15.840068944788056</v>
      </c>
      <c r="AI208" s="185">
        <f t="shared" si="50"/>
        <v>187</v>
      </c>
      <c r="AJ208" s="127">
        <f>locallinterp(MIN(AI208,CAP_Senior*12),'BBG rates'!$X$24:$X$65,'BBG rates'!$Y$24:$Y$65)</f>
        <v>63.158083670420709</v>
      </c>
      <c r="AK208" s="127">
        <f>locallinterp(MIN(AI208,CAP_CB*12),'BBG rates'!$AA$25:$AA$40,'BBG rates'!$AC$25:$AC$40)</f>
        <v>11</v>
      </c>
      <c r="AL208" s="144">
        <f t="shared" si="51"/>
        <v>19.866874223971521</v>
      </c>
      <c r="AM208" s="142">
        <f>(SUMPRODUCT(AL208:AL$381,G208:G$381)+SUMPRODUCT(AL208:AL$381,H208:H$381))/12</f>
        <v>0</v>
      </c>
    </row>
    <row r="209" spans="1:39" x14ac:dyDescent="0.2">
      <c r="A209" s="7">
        <v>188</v>
      </c>
      <c r="B209" s="7">
        <v>94</v>
      </c>
      <c r="C209" s="7">
        <v>47</v>
      </c>
      <c r="D209" s="12">
        <f t="shared" si="43"/>
        <v>15.666666666666666</v>
      </c>
      <c r="E209" s="29">
        <f t="shared" si="63"/>
        <v>0</v>
      </c>
      <c r="F209" s="2">
        <f t="shared" si="44"/>
        <v>0</v>
      </c>
      <c r="G209" s="2">
        <f t="shared" si="52"/>
        <v>0</v>
      </c>
      <c r="H209" s="2">
        <f t="shared" si="53"/>
        <v>0</v>
      </c>
      <c r="I209" s="2">
        <f t="shared" si="62"/>
        <v>0</v>
      </c>
      <c r="J209" s="2">
        <f t="shared" si="60"/>
        <v>0</v>
      </c>
      <c r="K209" s="2">
        <f t="shared" si="45"/>
        <v>0</v>
      </c>
      <c r="L209" s="2">
        <f t="shared" si="45"/>
        <v>0</v>
      </c>
      <c r="M209" s="2"/>
      <c r="N209" s="28">
        <f t="shared" si="61"/>
        <v>0</v>
      </c>
      <c r="O209" s="2">
        <f t="shared" si="54"/>
        <v>0</v>
      </c>
      <c r="P209" s="2">
        <f t="shared" si="55"/>
        <v>0</v>
      </c>
      <c r="R209">
        <f t="shared" si="56"/>
        <v>188</v>
      </c>
      <c r="S209" s="89">
        <f t="shared" si="46"/>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7"/>
        <v>8.6329917358796138E-3</v>
      </c>
      <c r="Y209" s="66">
        <f t="shared" si="47"/>
        <v>0</v>
      </c>
      <c r="Z209" s="72">
        <f t="shared" si="48"/>
        <v>0</v>
      </c>
      <c r="AA209" s="79">
        <f t="shared" si="49"/>
        <v>0</v>
      </c>
      <c r="AB209" s="81">
        <f t="shared" si="58"/>
        <v>0</v>
      </c>
      <c r="AD209" s="95">
        <f>locallinterp(R209,'BBG rates'!$N$10:$N$369,'BBG rates'!$P$10:$P$369)</f>
        <v>15.923211940114877</v>
      </c>
      <c r="AI209" s="185">
        <f t="shared" si="50"/>
        <v>188</v>
      </c>
      <c r="AJ209" s="127">
        <f>locallinterp(MIN(AI209,CAP_Senior*12),'BBG rates'!$X$24:$X$65,'BBG rates'!$Y$24:$Y$65)</f>
        <v>63.260484790625654</v>
      </c>
      <c r="AK209" s="127">
        <f>locallinterp(MIN(AI209,CAP_CB*12),'BBG rates'!$AA$25:$AA$40,'BBG rates'!$AC$25:$AC$40)</f>
        <v>11</v>
      </c>
      <c r="AL209" s="144">
        <f t="shared" si="51"/>
        <v>19.884282414406361</v>
      </c>
      <c r="AM209" s="142">
        <f>(SUMPRODUCT(AL209:AL$381,G209:G$381)+SUMPRODUCT(AL209:AL$381,H209:H$381))/12</f>
        <v>0</v>
      </c>
    </row>
    <row r="210" spans="1:39" x14ac:dyDescent="0.2">
      <c r="A210" s="7">
        <v>189</v>
      </c>
      <c r="B210" s="7">
        <v>94.5</v>
      </c>
      <c r="C210" s="7">
        <v>47.25</v>
      </c>
      <c r="D210" s="12">
        <f t="shared" si="43"/>
        <v>15.75</v>
      </c>
      <c r="E210" s="29">
        <f t="shared" si="63"/>
        <v>0</v>
      </c>
      <c r="F210" s="2">
        <f t="shared" si="44"/>
        <v>0</v>
      </c>
      <c r="G210" s="2">
        <f t="shared" si="52"/>
        <v>0</v>
      </c>
      <c r="H210" s="2">
        <f t="shared" si="53"/>
        <v>0</v>
      </c>
      <c r="I210" s="2">
        <f t="shared" si="62"/>
        <v>0</v>
      </c>
      <c r="J210" s="2">
        <f t="shared" si="60"/>
        <v>0</v>
      </c>
      <c r="K210" s="2">
        <f t="shared" si="45"/>
        <v>0</v>
      </c>
      <c r="L210" s="2">
        <f t="shared" si="45"/>
        <v>0</v>
      </c>
      <c r="M210" s="2"/>
      <c r="N210" s="28">
        <f t="shared" si="61"/>
        <v>0</v>
      </c>
      <c r="O210" s="2">
        <f t="shared" si="54"/>
        <v>0</v>
      </c>
      <c r="P210" s="2">
        <f t="shared" si="55"/>
        <v>0</v>
      </c>
      <c r="R210">
        <f t="shared" si="56"/>
        <v>189</v>
      </c>
      <c r="S210" s="89">
        <f t="shared" si="46"/>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7"/>
        <v>1.0274516143482515E-2</v>
      </c>
      <c r="Y210" s="66">
        <f t="shared" si="47"/>
        <v>0</v>
      </c>
      <c r="Z210" s="72">
        <f t="shared" si="48"/>
        <v>0</v>
      </c>
      <c r="AA210" s="79">
        <f t="shared" si="49"/>
        <v>0</v>
      </c>
      <c r="AB210" s="81">
        <f t="shared" si="58"/>
        <v>0</v>
      </c>
      <c r="AD210" s="95">
        <f>locallinterp(R210,'BBG rates'!$N$10:$N$369,'BBG rates'!$P$10:$P$369)</f>
        <v>16.006324362233926</v>
      </c>
      <c r="AI210" s="185">
        <f t="shared" si="50"/>
        <v>189</v>
      </c>
      <c r="AJ210" s="127">
        <f>locallinterp(MIN(AI210,CAP_Senior*12),'BBG rates'!$X$24:$X$65,'BBG rates'!$Y$24:$Y$65)</f>
        <v>63.362885910830599</v>
      </c>
      <c r="AK210" s="127">
        <f>locallinterp(MIN(AI210,CAP_CB*12),'BBG rates'!$AA$25:$AA$40,'BBG rates'!$AC$25:$AC$40)</f>
        <v>11</v>
      </c>
      <c r="AL210" s="144">
        <f t="shared" si="51"/>
        <v>19.9016906048412</v>
      </c>
      <c r="AM210" s="142">
        <f>(SUMPRODUCT(AL210:AL$381,G210:G$381)+SUMPRODUCT(AL210:AL$381,H210:H$381))/12</f>
        <v>0</v>
      </c>
    </row>
    <row r="211" spans="1:39" x14ac:dyDescent="0.2">
      <c r="A211" s="7">
        <v>190</v>
      </c>
      <c r="B211" s="7">
        <v>95</v>
      </c>
      <c r="C211" s="7">
        <v>47.5</v>
      </c>
      <c r="D211" s="12">
        <f t="shared" si="43"/>
        <v>15.833333333333334</v>
      </c>
      <c r="E211" s="29">
        <f t="shared" si="63"/>
        <v>0</v>
      </c>
      <c r="F211" s="2">
        <f t="shared" si="44"/>
        <v>0</v>
      </c>
      <c r="G211" s="2">
        <f t="shared" si="52"/>
        <v>0</v>
      </c>
      <c r="H211" s="2">
        <f t="shared" si="53"/>
        <v>0</v>
      </c>
      <c r="I211" s="2">
        <f t="shared" si="62"/>
        <v>0</v>
      </c>
      <c r="J211" s="2">
        <f t="shared" si="60"/>
        <v>0</v>
      </c>
      <c r="K211" s="2">
        <f t="shared" si="45"/>
        <v>0</v>
      </c>
      <c r="L211" s="2">
        <f t="shared" si="45"/>
        <v>0</v>
      </c>
      <c r="M211" s="2"/>
      <c r="N211" s="28">
        <f t="shared" si="61"/>
        <v>0</v>
      </c>
      <c r="O211" s="2">
        <f t="shared" si="54"/>
        <v>0</v>
      </c>
      <c r="P211" s="2">
        <f t="shared" si="55"/>
        <v>0</v>
      </c>
      <c r="R211">
        <f t="shared" si="56"/>
        <v>190</v>
      </c>
      <c r="S211" s="89">
        <f t="shared" si="46"/>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7"/>
        <v>1.1916015851110018E-2</v>
      </c>
      <c r="Y211" s="66">
        <f t="shared" si="47"/>
        <v>0</v>
      </c>
      <c r="Z211" s="72">
        <f t="shared" si="48"/>
        <v>0</v>
      </c>
      <c r="AA211" s="79">
        <f t="shared" si="49"/>
        <v>0</v>
      </c>
      <c r="AB211" s="81">
        <f t="shared" si="58"/>
        <v>0</v>
      </c>
      <c r="AD211" s="95">
        <f>locallinterp(R211,'BBG rates'!$N$10:$N$369,'BBG rates'!$P$10:$P$369)</f>
        <v>16.089406319572713</v>
      </c>
      <c r="AI211" s="185">
        <f t="shared" si="50"/>
        <v>190</v>
      </c>
      <c r="AJ211" s="127">
        <f>locallinterp(MIN(AI211,CAP_Senior*12),'BBG rates'!$X$24:$X$65,'BBG rates'!$Y$24:$Y$65)</f>
        <v>63.465287031035551</v>
      </c>
      <c r="AK211" s="127">
        <f>locallinterp(MIN(AI211,CAP_CB*12),'BBG rates'!$AA$25:$AA$40,'BBG rates'!$AC$25:$AC$40)</f>
        <v>11</v>
      </c>
      <c r="AL211" s="144">
        <f t="shared" si="51"/>
        <v>19.919098795276042</v>
      </c>
      <c r="AM211" s="142">
        <f>(SUMPRODUCT(AL211:AL$381,G211:G$381)+SUMPRODUCT(AL211:AL$381,H211:H$381))/12</f>
        <v>0</v>
      </c>
    </row>
    <row r="212" spans="1:39" x14ac:dyDescent="0.2">
      <c r="A212" s="7">
        <v>191</v>
      </c>
      <c r="B212" s="7">
        <v>95.5</v>
      </c>
      <c r="C212" s="7">
        <v>47.75</v>
      </c>
      <c r="D212" s="12">
        <f t="shared" si="43"/>
        <v>15.916666666666666</v>
      </c>
      <c r="E212" s="29">
        <f t="shared" si="63"/>
        <v>0</v>
      </c>
      <c r="F212" s="2">
        <f t="shared" si="44"/>
        <v>0</v>
      </c>
      <c r="G212" s="2">
        <f t="shared" si="52"/>
        <v>0</v>
      </c>
      <c r="H212" s="2">
        <f t="shared" si="53"/>
        <v>0</v>
      </c>
      <c r="I212" s="2">
        <f t="shared" si="62"/>
        <v>0</v>
      </c>
      <c r="J212" s="2">
        <f t="shared" si="60"/>
        <v>0</v>
      </c>
      <c r="K212" s="2">
        <f t="shared" si="45"/>
        <v>0</v>
      </c>
      <c r="L212" s="2">
        <f t="shared" si="45"/>
        <v>0</v>
      </c>
      <c r="M212" s="2"/>
      <c r="N212" s="28">
        <f t="shared" si="61"/>
        <v>0</v>
      </c>
      <c r="O212" s="2">
        <f t="shared" si="54"/>
        <v>0</v>
      </c>
      <c r="P212" s="2">
        <f t="shared" si="55"/>
        <v>0</v>
      </c>
      <c r="R212">
        <f t="shared" si="56"/>
        <v>191</v>
      </c>
      <c r="S212" s="89">
        <f t="shared" si="46"/>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7"/>
        <v>1.3557490859561483E-2</v>
      </c>
      <c r="Y212" s="66">
        <f t="shared" si="47"/>
        <v>0</v>
      </c>
      <c r="Z212" s="72">
        <f t="shared" si="48"/>
        <v>0</v>
      </c>
      <c r="AA212" s="79">
        <f t="shared" si="49"/>
        <v>0</v>
      </c>
      <c r="AB212" s="81">
        <f t="shared" si="58"/>
        <v>0</v>
      </c>
      <c r="AD212" s="95">
        <f>locallinterp(R212,'BBG rates'!$N$10:$N$369,'BBG rates'!$P$10:$P$369)</f>
        <v>16.172457921948205</v>
      </c>
      <c r="AI212" s="185">
        <f t="shared" si="50"/>
        <v>191</v>
      </c>
      <c r="AJ212" s="127">
        <f>locallinterp(MIN(AI212,CAP_Senior*12),'BBG rates'!$X$24:$X$65,'BBG rates'!$Y$24:$Y$65)</f>
        <v>63.567688151240496</v>
      </c>
      <c r="AK212" s="127">
        <f>locallinterp(MIN(AI212,CAP_CB*12),'BBG rates'!$AA$25:$AA$40,'BBG rates'!$AC$25:$AC$40)</f>
        <v>11</v>
      </c>
      <c r="AL212" s="144">
        <f t="shared" si="51"/>
        <v>19.936506985710885</v>
      </c>
      <c r="AM212" s="142">
        <f>(SUMPRODUCT(AL212:AL$381,G212:G$381)+SUMPRODUCT(AL212:AL$381,H212:H$381))/12</f>
        <v>0</v>
      </c>
    </row>
    <row r="213" spans="1:39" x14ac:dyDescent="0.2">
      <c r="A213" s="7">
        <v>192</v>
      </c>
      <c r="B213" s="7">
        <v>96</v>
      </c>
      <c r="C213" s="7">
        <v>48</v>
      </c>
      <c r="D213" s="12">
        <f t="shared" si="43"/>
        <v>16</v>
      </c>
      <c r="E213" s="29">
        <f t="shared" si="63"/>
        <v>0</v>
      </c>
      <c r="F213" s="2">
        <f t="shared" si="44"/>
        <v>0</v>
      </c>
      <c r="G213" s="2">
        <f t="shared" si="52"/>
        <v>0</v>
      </c>
      <c r="H213" s="2">
        <f t="shared" si="53"/>
        <v>0</v>
      </c>
      <c r="I213" s="2">
        <f t="shared" si="62"/>
        <v>0</v>
      </c>
      <c r="J213" s="2">
        <f t="shared" si="60"/>
        <v>0</v>
      </c>
      <c r="K213" s="2">
        <f t="shared" si="45"/>
        <v>0</v>
      </c>
      <c r="L213" s="2">
        <f t="shared" si="45"/>
        <v>0</v>
      </c>
      <c r="M213" s="2"/>
      <c r="N213" s="28">
        <f t="shared" si="61"/>
        <v>0</v>
      </c>
      <c r="O213" s="2">
        <f t="shared" si="54"/>
        <v>0</v>
      </c>
      <c r="P213" s="2">
        <f t="shared" si="55"/>
        <v>0</v>
      </c>
      <c r="R213">
        <f t="shared" si="56"/>
        <v>192</v>
      </c>
      <c r="S213" s="89">
        <f t="shared" si="46"/>
        <v>0</v>
      </c>
      <c r="T213" s="89">
        <f>IF(AND(S213=0,S212&gt;0),SUM($G213:$H$381),S213)</f>
        <v>0</v>
      </c>
      <c r="U213" s="82">
        <f>SUM(T213:T$381)</f>
        <v>0</v>
      </c>
      <c r="V213" s="68">
        <f>localspline(R213,'BBG rates'!$G$10:$G$27,'BBG rates'!$K$10:$K$27)</f>
        <v>0.99625636288722907</v>
      </c>
      <c r="W213" s="68">
        <f>locallinterp(R213,'BBG rates'!$G$10:$G$27,'BBG rates'!$J$10:$J$27)</f>
        <v>1.52E-2</v>
      </c>
      <c r="X213" s="56">
        <f t="shared" si="57"/>
        <v>1.5198941169369817E-2</v>
      </c>
      <c r="Y213" s="66">
        <f t="shared" si="47"/>
        <v>0</v>
      </c>
      <c r="Z213" s="72">
        <f t="shared" si="48"/>
        <v>0</v>
      </c>
      <c r="AA213" s="79">
        <f t="shared" si="49"/>
        <v>0</v>
      </c>
      <c r="AB213" s="81">
        <f t="shared" si="58"/>
        <v>0</v>
      </c>
      <c r="AD213" s="95">
        <f>locallinterp(R213,'BBG rates'!$N$10:$N$369,'BBG rates'!$P$10:$P$369)</f>
        <v>16.255479285522139</v>
      </c>
      <c r="AI213" s="185">
        <f t="shared" si="50"/>
        <v>192</v>
      </c>
      <c r="AJ213" s="127">
        <f>locallinterp(MIN(AI213,CAP_Senior*12),'BBG rates'!$X$24:$X$65,'BBG rates'!$Y$24:$Y$65)</f>
        <v>63.670089271445441</v>
      </c>
      <c r="AK213" s="127">
        <f>locallinterp(MIN(AI213,CAP_CB*12),'BBG rates'!$AA$25:$AA$40,'BBG rates'!$AC$25:$AC$40)</f>
        <v>11</v>
      </c>
      <c r="AL213" s="144">
        <f t="shared" si="51"/>
        <v>19.953915176145724</v>
      </c>
      <c r="AM213" s="142">
        <f>(SUMPRODUCT(AL213:AL$381,G213:G$381)+SUMPRODUCT(AL213:AL$381,H213:H$381))/12</f>
        <v>0</v>
      </c>
    </row>
    <row r="214" spans="1:39" x14ac:dyDescent="0.2">
      <c r="A214" s="7">
        <v>193</v>
      </c>
      <c r="B214" s="7">
        <v>96.5</v>
      </c>
      <c r="C214" s="7">
        <v>48.25</v>
      </c>
      <c r="D214" s="12">
        <f t="shared" ref="D214:D277" si="64">A214/12</f>
        <v>16.083333333333332</v>
      </c>
      <c r="E214" s="29">
        <f t="shared" si="63"/>
        <v>0</v>
      </c>
      <c r="F214" s="2">
        <f t="shared" ref="F214:F277" si="65">IF($A214&lt;=$I$8,-IPMT($G$11,1,$I$8-$A214+1,$E213),0)</f>
        <v>0</v>
      </c>
      <c r="G214" s="2">
        <f t="shared" si="52"/>
        <v>0</v>
      </c>
      <c r="H214" s="2">
        <f t="shared" si="53"/>
        <v>0</v>
      </c>
      <c r="I214" s="2">
        <f t="shared" si="62"/>
        <v>0</v>
      </c>
      <c r="J214" s="2">
        <f t="shared" si="60"/>
        <v>0</v>
      </c>
      <c r="K214" s="2">
        <f t="shared" ref="K214:L277" si="66">I214/(1+$F$12)^IF($I$7=1,$A214,IF($I$7=2,$B214,IF($I$7=4,$C214,$D214)))</f>
        <v>0</v>
      </c>
      <c r="L214" s="2">
        <f t="shared" si="66"/>
        <v>0</v>
      </c>
      <c r="M214" s="2"/>
      <c r="N214" s="28">
        <f t="shared" si="61"/>
        <v>0</v>
      </c>
      <c r="O214" s="2">
        <f t="shared" si="54"/>
        <v>0</v>
      </c>
      <c r="P214" s="2">
        <f t="shared" si="55"/>
        <v>0</v>
      </c>
      <c r="R214">
        <f t="shared" si="56"/>
        <v>193</v>
      </c>
      <c r="S214" s="89">
        <f t="shared" ref="S214:S277" si="67">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7"/>
        <v>1.6840366781867289E-2</v>
      </c>
      <c r="Y214" s="66">
        <f t="shared" ref="Y214:Y277" si="68">T214*X214%/12+Y215</f>
        <v>0</v>
      </c>
      <c r="Z214" s="72">
        <f t="shared" ref="Z214:Z277" si="69">IF(U214=0,0,Y214*1200/U214)</f>
        <v>0</v>
      </c>
      <c r="AA214" s="79">
        <f t="shared" ref="AA214:AA277" si="70">T214*$AA$17%/12+AA215</f>
        <v>0</v>
      </c>
      <c r="AB214" s="81">
        <f t="shared" si="58"/>
        <v>0</v>
      </c>
      <c r="AD214" s="95">
        <f>locallinterp(R214,'BBG rates'!$N$10:$N$369,'BBG rates'!$P$10:$P$369)</f>
        <v>16.338470517903893</v>
      </c>
      <c r="AI214" s="185">
        <f t="shared" ref="AI214:AI277" si="71">A214</f>
        <v>193</v>
      </c>
      <c r="AJ214" s="127">
        <f>locallinterp(MIN(AI214,CAP_Senior*12),'BBG rates'!$X$24:$X$65,'BBG rates'!$Y$24:$Y$65)</f>
        <v>63.766280338060852</v>
      </c>
      <c r="AK214" s="127">
        <f>locallinterp(MIN(AI214,CAP_CB*12),'BBG rates'!$AA$25:$AA$40,'BBG rates'!$AC$25:$AC$40)</f>
        <v>11</v>
      </c>
      <c r="AL214" s="144">
        <f t="shared" ref="AL214:AL277" si="72">SUMPRODUCT(AJ214:AK214,$AJ$19:$AK$19)</f>
        <v>19.970267657470345</v>
      </c>
      <c r="AM214" s="142">
        <f>(SUMPRODUCT(AL214:AL$381,G214:G$381)+SUMPRODUCT(AL214:AL$381,H214:H$381))/12</f>
        <v>0</v>
      </c>
    </row>
    <row r="215" spans="1:39" x14ac:dyDescent="0.2">
      <c r="A215" s="7">
        <v>194</v>
      </c>
      <c r="B215" s="7">
        <v>97</v>
      </c>
      <c r="C215" s="7">
        <v>48.5</v>
      </c>
      <c r="D215" s="12">
        <f t="shared" si="64"/>
        <v>16.166666666666668</v>
      </c>
      <c r="E215" s="29">
        <f t="shared" si="63"/>
        <v>0</v>
      </c>
      <c r="F215" s="2">
        <f t="shared" si="65"/>
        <v>0</v>
      </c>
      <c r="G215" s="2">
        <f t="shared" ref="G215:G278" si="73">IF($A215&lt;=$I$8,-PPMT($G$11,1,$I$8-$A215+1,$E214),0)</f>
        <v>0</v>
      </c>
      <c r="H215" s="2">
        <f t="shared" ref="H215:H278" si="74">IF($A215&lt;=$I$8,(E214-G215)*$G$13,0)</f>
        <v>0</v>
      </c>
      <c r="I215" s="2">
        <f t="shared" si="62"/>
        <v>0</v>
      </c>
      <c r="J215" s="2">
        <f t="shared" si="60"/>
        <v>0</v>
      </c>
      <c r="K215" s="2">
        <f t="shared" si="66"/>
        <v>0</v>
      </c>
      <c r="L215" s="2">
        <f t="shared" si="66"/>
        <v>0</v>
      </c>
      <c r="M215" s="2"/>
      <c r="N215" s="28">
        <f t="shared" si="61"/>
        <v>0</v>
      </c>
      <c r="O215" s="2">
        <f t="shared" ref="O215:O278" si="75">IF($A215&lt;=$I$8,-IPMT($G$11,1,$I$8-$A215+1,$N214),0)</f>
        <v>0</v>
      </c>
      <c r="P215" s="2">
        <f t="shared" ref="P215:P278" si="76">IF($A215&lt;=$I$8,-PPMT($G$11,1,$I$8-$A215+1,$N214),0)</f>
        <v>0</v>
      </c>
      <c r="R215">
        <f t="shared" ref="R215:R278" si="77">ROUND(D215*12,1)</f>
        <v>194</v>
      </c>
      <c r="S215" s="89">
        <f t="shared" si="67"/>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8">((1+W215%)^(1/12)-1)*1200</f>
        <v>1.8481767697586804E-2</v>
      </c>
      <c r="Y215" s="66">
        <f t="shared" si="68"/>
        <v>0</v>
      </c>
      <c r="Z215" s="72">
        <f t="shared" si="69"/>
        <v>0</v>
      </c>
      <c r="AA215" s="79">
        <f t="shared" si="70"/>
        <v>0</v>
      </c>
      <c r="AB215" s="81">
        <f t="shared" ref="AB215:AB278" si="79">IF(U215=0,0,AA215*1200/U215)</f>
        <v>0</v>
      </c>
      <c r="AD215" s="95">
        <f>locallinterp(R215,'BBG rates'!$N$10:$N$369,'BBG rates'!$P$10:$P$369)</f>
        <v>16.421431733049008</v>
      </c>
      <c r="AI215" s="185">
        <f t="shared" si="71"/>
        <v>194</v>
      </c>
      <c r="AJ215" s="127">
        <f>locallinterp(MIN(AI215,CAP_Senior*12),'BBG rates'!$X$24:$X$65,'BBG rates'!$Y$24:$Y$65)</f>
        <v>63.862471404676256</v>
      </c>
      <c r="AK215" s="127">
        <f>locallinterp(MIN(AI215,CAP_CB*12),'BBG rates'!$AA$25:$AA$40,'BBG rates'!$AC$25:$AC$40)</f>
        <v>11</v>
      </c>
      <c r="AL215" s="144">
        <f t="shared" si="72"/>
        <v>19.986620138794962</v>
      </c>
      <c r="AM215" s="142">
        <f>(SUMPRODUCT(AL215:AL$381,G215:G$381)+SUMPRODUCT(AL215:AL$381,H215:H$381))/12</f>
        <v>0</v>
      </c>
    </row>
    <row r="216" spans="1:39" x14ac:dyDescent="0.2">
      <c r="A216" s="7">
        <v>195</v>
      </c>
      <c r="B216" s="7">
        <v>97.5</v>
      </c>
      <c r="C216" s="7">
        <v>48.75</v>
      </c>
      <c r="D216" s="12">
        <f t="shared" si="64"/>
        <v>16.25</v>
      </c>
      <c r="E216" s="29">
        <f t="shared" si="63"/>
        <v>0</v>
      </c>
      <c r="F216" s="2">
        <f t="shared" si="65"/>
        <v>0</v>
      </c>
      <c r="G216" s="2">
        <f t="shared" si="73"/>
        <v>0</v>
      </c>
      <c r="H216" s="2">
        <f t="shared" si="74"/>
        <v>0</v>
      </c>
      <c r="I216" s="2">
        <f t="shared" si="62"/>
        <v>0</v>
      </c>
      <c r="J216" s="2">
        <f t="shared" ref="J216:J279" si="80">IF($I$7=1,I216*A216,IF($I$7=2,I216*B216,IF($I$7=4,I216*C216,I216*D216)))</f>
        <v>0</v>
      </c>
      <c r="K216" s="2">
        <f t="shared" si="66"/>
        <v>0</v>
      </c>
      <c r="L216" s="2">
        <f t="shared" si="66"/>
        <v>0</v>
      </c>
      <c r="M216" s="2"/>
      <c r="N216" s="28">
        <f t="shared" ref="N216:N279" si="81">IF($A216&lt;=$I$8,N215-P216,0)</f>
        <v>0</v>
      </c>
      <c r="O216" s="2">
        <f t="shared" si="75"/>
        <v>0</v>
      </c>
      <c r="P216" s="2">
        <f t="shared" si="76"/>
        <v>0</v>
      </c>
      <c r="R216">
        <f t="shared" si="77"/>
        <v>195</v>
      </c>
      <c r="S216" s="89">
        <f t="shared" si="67"/>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8"/>
        <v>2.012314391706127E-2</v>
      </c>
      <c r="Y216" s="66">
        <f t="shared" si="68"/>
        <v>0</v>
      </c>
      <c r="Z216" s="72">
        <f t="shared" si="69"/>
        <v>0</v>
      </c>
      <c r="AA216" s="79">
        <f t="shared" si="70"/>
        <v>0</v>
      </c>
      <c r="AB216" s="81">
        <f t="shared" si="79"/>
        <v>0</v>
      </c>
      <c r="AD216" s="95">
        <f>locallinterp(R216,'BBG rates'!$N$10:$N$369,'BBG rates'!$P$10:$P$369)</f>
        <v>16.504363046300263</v>
      </c>
      <c r="AI216" s="185">
        <f t="shared" si="71"/>
        <v>195</v>
      </c>
      <c r="AJ216" s="127">
        <f>locallinterp(MIN(AI216,CAP_Senior*12),'BBG rates'!$X$24:$X$65,'BBG rates'!$Y$24:$Y$65)</f>
        <v>63.958662471291667</v>
      </c>
      <c r="AK216" s="127">
        <f>locallinterp(MIN(AI216,CAP_CB*12),'BBG rates'!$AA$25:$AA$40,'BBG rates'!$AC$25:$AC$40)</f>
        <v>11</v>
      </c>
      <c r="AL216" s="144">
        <f t="shared" si="72"/>
        <v>20.002972620119586</v>
      </c>
      <c r="AM216" s="142">
        <f>(SUMPRODUCT(AL216:AL$381,G216:G$381)+SUMPRODUCT(AL216:AL$381,H216:H$381))/12</f>
        <v>0</v>
      </c>
    </row>
    <row r="217" spans="1:39" x14ac:dyDescent="0.2">
      <c r="A217" s="7">
        <v>196</v>
      </c>
      <c r="B217" s="7">
        <v>98</v>
      </c>
      <c r="C217" s="7">
        <v>49</v>
      </c>
      <c r="D217" s="12">
        <f t="shared" si="64"/>
        <v>16.333333333333332</v>
      </c>
      <c r="E217" s="29">
        <f t="shared" si="63"/>
        <v>0</v>
      </c>
      <c r="F217" s="2">
        <f t="shared" si="65"/>
        <v>0</v>
      </c>
      <c r="G217" s="2">
        <f t="shared" si="73"/>
        <v>0</v>
      </c>
      <c r="H217" s="2">
        <f t="shared" si="74"/>
        <v>0</v>
      </c>
      <c r="I217" s="2">
        <f t="shared" si="62"/>
        <v>0</v>
      </c>
      <c r="J217" s="2">
        <f t="shared" si="80"/>
        <v>0</v>
      </c>
      <c r="K217" s="2">
        <f t="shared" si="66"/>
        <v>0</v>
      </c>
      <c r="L217" s="2">
        <f t="shared" si="66"/>
        <v>0</v>
      </c>
      <c r="M217" s="2"/>
      <c r="N217" s="28">
        <f t="shared" si="81"/>
        <v>0</v>
      </c>
      <c r="O217" s="2">
        <f t="shared" si="75"/>
        <v>0</v>
      </c>
      <c r="P217" s="2">
        <f t="shared" si="76"/>
        <v>0</v>
      </c>
      <c r="R217">
        <f t="shared" si="77"/>
        <v>196</v>
      </c>
      <c r="S217" s="89">
        <f t="shared" si="67"/>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8"/>
        <v>2.1764495441356502E-2</v>
      </c>
      <c r="Y217" s="66">
        <f t="shared" si="68"/>
        <v>0</v>
      </c>
      <c r="Z217" s="72">
        <f t="shared" si="69"/>
        <v>0</v>
      </c>
      <c r="AA217" s="79">
        <f t="shared" si="70"/>
        <v>0</v>
      </c>
      <c r="AB217" s="81">
        <f t="shared" si="79"/>
        <v>0</v>
      </c>
      <c r="AD217" s="95">
        <f>locallinterp(R217,'BBG rates'!$N$10:$N$369,'BBG rates'!$P$10:$P$369)</f>
        <v>16.587264574379287</v>
      </c>
      <c r="AI217" s="185">
        <f t="shared" si="71"/>
        <v>196</v>
      </c>
      <c r="AJ217" s="127">
        <f>locallinterp(MIN(AI217,CAP_Senior*12),'BBG rates'!$X$24:$X$65,'BBG rates'!$Y$24:$Y$65)</f>
        <v>64.054853537907078</v>
      </c>
      <c r="AK217" s="127">
        <f>locallinterp(MIN(AI217,CAP_CB*12),'BBG rates'!$AA$25:$AA$40,'BBG rates'!$AC$25:$AC$40)</f>
        <v>11</v>
      </c>
      <c r="AL217" s="144">
        <f t="shared" si="72"/>
        <v>20.019325101444203</v>
      </c>
      <c r="AM217" s="142">
        <f>(SUMPRODUCT(AL217:AL$381,G217:G$381)+SUMPRODUCT(AL217:AL$381,H217:H$381))/12</f>
        <v>0</v>
      </c>
    </row>
    <row r="218" spans="1:39" x14ac:dyDescent="0.2">
      <c r="A218" s="7">
        <v>197</v>
      </c>
      <c r="B218" s="7">
        <v>98.5</v>
      </c>
      <c r="C218" s="7">
        <v>49.25</v>
      </c>
      <c r="D218" s="12">
        <f t="shared" si="64"/>
        <v>16.416666666666668</v>
      </c>
      <c r="E218" s="29">
        <f t="shared" si="63"/>
        <v>0</v>
      </c>
      <c r="F218" s="2">
        <f t="shared" si="65"/>
        <v>0</v>
      </c>
      <c r="G218" s="2">
        <f t="shared" si="73"/>
        <v>0</v>
      </c>
      <c r="H218" s="2">
        <f t="shared" si="74"/>
        <v>0</v>
      </c>
      <c r="I218" s="2">
        <f t="shared" si="62"/>
        <v>0</v>
      </c>
      <c r="J218" s="2">
        <f t="shared" si="80"/>
        <v>0</v>
      </c>
      <c r="K218" s="2">
        <f t="shared" si="66"/>
        <v>0</v>
      </c>
      <c r="L218" s="2">
        <f t="shared" si="66"/>
        <v>0</v>
      </c>
      <c r="M218" s="2"/>
      <c r="N218" s="28">
        <f t="shared" si="81"/>
        <v>0</v>
      </c>
      <c r="O218" s="2">
        <f t="shared" si="75"/>
        <v>0</v>
      </c>
      <c r="P218" s="2">
        <f t="shared" si="76"/>
        <v>0</v>
      </c>
      <c r="R218">
        <f t="shared" si="77"/>
        <v>197</v>
      </c>
      <c r="S218" s="89">
        <f t="shared" si="67"/>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8"/>
        <v>2.3405822271005405E-2</v>
      </c>
      <c r="Y218" s="66">
        <f t="shared" si="68"/>
        <v>0</v>
      </c>
      <c r="Z218" s="72">
        <f t="shared" si="69"/>
        <v>0</v>
      </c>
      <c r="AA218" s="79">
        <f t="shared" si="70"/>
        <v>0</v>
      </c>
      <c r="AB218" s="81">
        <f t="shared" si="79"/>
        <v>0</v>
      </c>
      <c r="AD218" s="95">
        <f>locallinterp(R218,'BBG rates'!$N$10:$N$369,'BBG rates'!$P$10:$P$369)</f>
        <v>16.670136435387583</v>
      </c>
      <c r="AI218" s="185">
        <f t="shared" si="71"/>
        <v>197</v>
      </c>
      <c r="AJ218" s="127">
        <f>locallinterp(MIN(AI218,CAP_Senior*12),'BBG rates'!$X$24:$X$65,'BBG rates'!$Y$24:$Y$65)</f>
        <v>64.151044604522482</v>
      </c>
      <c r="AK218" s="127">
        <f>locallinterp(MIN(AI218,CAP_CB*12),'BBG rates'!$AA$25:$AA$40,'BBG rates'!$AC$25:$AC$40)</f>
        <v>11</v>
      </c>
      <c r="AL218" s="144">
        <f t="shared" si="72"/>
        <v>20.03567758276882</v>
      </c>
      <c r="AM218" s="142">
        <f>(SUMPRODUCT(AL218:AL$381,G218:G$381)+SUMPRODUCT(AL218:AL$381,H218:H$381))/12</f>
        <v>0</v>
      </c>
    </row>
    <row r="219" spans="1:39" x14ac:dyDescent="0.2">
      <c r="A219" s="7">
        <v>198</v>
      </c>
      <c r="B219" s="7">
        <v>99</v>
      </c>
      <c r="C219" s="7">
        <v>49.5</v>
      </c>
      <c r="D219" s="12">
        <f t="shared" si="64"/>
        <v>16.5</v>
      </c>
      <c r="E219" s="29">
        <f t="shared" si="63"/>
        <v>0</v>
      </c>
      <c r="F219" s="2">
        <f t="shared" si="65"/>
        <v>0</v>
      </c>
      <c r="G219" s="2">
        <f t="shared" si="73"/>
        <v>0</v>
      </c>
      <c r="H219" s="2">
        <f t="shared" si="74"/>
        <v>0</v>
      </c>
      <c r="I219" s="2">
        <f t="shared" si="62"/>
        <v>0</v>
      </c>
      <c r="J219" s="2">
        <f t="shared" si="80"/>
        <v>0</v>
      </c>
      <c r="K219" s="2">
        <f t="shared" si="66"/>
        <v>0</v>
      </c>
      <c r="L219" s="2">
        <f t="shared" si="66"/>
        <v>0</v>
      </c>
      <c r="M219" s="2"/>
      <c r="N219" s="28">
        <f t="shared" si="81"/>
        <v>0</v>
      </c>
      <c r="O219" s="2">
        <f t="shared" si="75"/>
        <v>0</v>
      </c>
      <c r="P219" s="2">
        <f t="shared" si="76"/>
        <v>0</v>
      </c>
      <c r="R219">
        <f t="shared" si="77"/>
        <v>198</v>
      </c>
      <c r="S219" s="89">
        <f t="shared" si="67"/>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8"/>
        <v>2.5047124407073795E-2</v>
      </c>
      <c r="Y219" s="66">
        <f t="shared" si="68"/>
        <v>0</v>
      </c>
      <c r="Z219" s="72">
        <f t="shared" si="69"/>
        <v>0</v>
      </c>
      <c r="AA219" s="79">
        <f t="shared" si="70"/>
        <v>0</v>
      </c>
      <c r="AB219" s="81">
        <f t="shared" si="79"/>
        <v>0</v>
      </c>
      <c r="AD219" s="95">
        <f>locallinterp(R219,'BBG rates'!$N$10:$N$369,'BBG rates'!$P$10:$P$369)</f>
        <v>16.75297874881235</v>
      </c>
      <c r="AI219" s="185">
        <f t="shared" si="71"/>
        <v>198</v>
      </c>
      <c r="AJ219" s="127">
        <f>locallinterp(MIN(AI219,CAP_Senior*12),'BBG rates'!$X$24:$X$65,'BBG rates'!$Y$24:$Y$65)</f>
        <v>64.247235671137901</v>
      </c>
      <c r="AK219" s="127">
        <f>locallinterp(MIN(AI219,CAP_CB*12),'BBG rates'!$AA$25:$AA$40,'BBG rates'!$AC$25:$AC$40)</f>
        <v>11</v>
      </c>
      <c r="AL219" s="144">
        <f t="shared" si="72"/>
        <v>20.052030064093444</v>
      </c>
      <c r="AM219" s="142">
        <f>(SUMPRODUCT(AL219:AL$381,G219:G$381)+SUMPRODUCT(AL219:AL$381,H219:H$381))/12</f>
        <v>0</v>
      </c>
    </row>
    <row r="220" spans="1:39" x14ac:dyDescent="0.2">
      <c r="A220" s="7">
        <v>199</v>
      </c>
      <c r="B220" s="7">
        <v>99.5</v>
      </c>
      <c r="C220" s="7">
        <v>49.75</v>
      </c>
      <c r="D220" s="12">
        <f t="shared" si="64"/>
        <v>16.583333333333332</v>
      </c>
      <c r="E220" s="29">
        <f t="shared" si="63"/>
        <v>0</v>
      </c>
      <c r="F220" s="2">
        <f t="shared" si="65"/>
        <v>0</v>
      </c>
      <c r="G220" s="2">
        <f t="shared" si="73"/>
        <v>0</v>
      </c>
      <c r="H220" s="2">
        <f t="shared" si="74"/>
        <v>0</v>
      </c>
      <c r="I220" s="2">
        <f t="shared" si="62"/>
        <v>0</v>
      </c>
      <c r="J220" s="2">
        <f t="shared" si="80"/>
        <v>0</v>
      </c>
      <c r="K220" s="2">
        <f t="shared" si="66"/>
        <v>0</v>
      </c>
      <c r="L220" s="2">
        <f t="shared" si="66"/>
        <v>0</v>
      </c>
      <c r="M220" s="2"/>
      <c r="N220" s="28">
        <f t="shared" si="81"/>
        <v>0</v>
      </c>
      <c r="O220" s="2">
        <f t="shared" si="75"/>
        <v>0</v>
      </c>
      <c r="P220" s="2">
        <f t="shared" si="76"/>
        <v>0</v>
      </c>
      <c r="R220">
        <f t="shared" si="77"/>
        <v>199</v>
      </c>
      <c r="S220" s="89">
        <f t="shared" si="67"/>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8"/>
        <v>2.6688401850094579E-2</v>
      </c>
      <c r="Y220" s="66">
        <f t="shared" si="68"/>
        <v>0</v>
      </c>
      <c r="Z220" s="72">
        <f t="shared" si="69"/>
        <v>0</v>
      </c>
      <c r="AA220" s="79">
        <f t="shared" si="70"/>
        <v>0</v>
      </c>
      <c r="AB220" s="81">
        <f t="shared" si="79"/>
        <v>0</v>
      </c>
      <c r="AD220" s="95">
        <f>locallinterp(R220,'BBG rates'!$N$10:$N$369,'BBG rates'!$P$10:$P$369)</f>
        <v>16.835791640487468</v>
      </c>
      <c r="AI220" s="185">
        <f t="shared" si="71"/>
        <v>199</v>
      </c>
      <c r="AJ220" s="127">
        <f>locallinterp(MIN(AI220,CAP_Senior*12),'BBG rates'!$X$24:$X$65,'BBG rates'!$Y$24:$Y$65)</f>
        <v>64.343426737753305</v>
      </c>
      <c r="AK220" s="127">
        <f>locallinterp(MIN(AI220,CAP_CB*12),'BBG rates'!$AA$25:$AA$40,'BBG rates'!$AC$25:$AC$40)</f>
        <v>11</v>
      </c>
      <c r="AL220" s="144">
        <f t="shared" si="72"/>
        <v>20.068382545418061</v>
      </c>
      <c r="AM220" s="142">
        <f>(SUMPRODUCT(AL220:AL$381,G220:G$381)+SUMPRODUCT(AL220:AL$381,H220:H$381))/12</f>
        <v>0</v>
      </c>
    </row>
    <row r="221" spans="1:39" x14ac:dyDescent="0.2">
      <c r="A221" s="7">
        <v>200</v>
      </c>
      <c r="B221" s="7">
        <v>100</v>
      </c>
      <c r="C221" s="7">
        <v>50</v>
      </c>
      <c r="D221" s="12">
        <f t="shared" si="64"/>
        <v>16.666666666666668</v>
      </c>
      <c r="E221" s="29">
        <f t="shared" si="63"/>
        <v>0</v>
      </c>
      <c r="F221" s="2">
        <f t="shared" si="65"/>
        <v>0</v>
      </c>
      <c r="G221" s="2">
        <f t="shared" si="73"/>
        <v>0</v>
      </c>
      <c r="H221" s="2">
        <f t="shared" si="74"/>
        <v>0</v>
      </c>
      <c r="I221" s="2">
        <f t="shared" si="62"/>
        <v>0</v>
      </c>
      <c r="J221" s="2">
        <f t="shared" si="80"/>
        <v>0</v>
      </c>
      <c r="K221" s="2">
        <f t="shared" si="66"/>
        <v>0</v>
      </c>
      <c r="L221" s="2">
        <f t="shared" si="66"/>
        <v>0</v>
      </c>
      <c r="M221" s="2"/>
      <c r="N221" s="28">
        <f t="shared" si="81"/>
        <v>0</v>
      </c>
      <c r="O221" s="2">
        <f t="shared" si="75"/>
        <v>0</v>
      </c>
      <c r="P221" s="2">
        <f t="shared" si="76"/>
        <v>0</v>
      </c>
      <c r="R221">
        <f t="shared" si="77"/>
        <v>200</v>
      </c>
      <c r="S221" s="89">
        <f t="shared" si="67"/>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8"/>
        <v>2.8329654601133569E-2</v>
      </c>
      <c r="Y221" s="66">
        <f t="shared" si="68"/>
        <v>0</v>
      </c>
      <c r="Z221" s="72">
        <f t="shared" si="69"/>
        <v>0</v>
      </c>
      <c r="AA221" s="79">
        <f t="shared" si="70"/>
        <v>0</v>
      </c>
      <c r="AB221" s="81">
        <f t="shared" si="79"/>
        <v>0</v>
      </c>
      <c r="AD221" s="95">
        <f>locallinterp(R221,'BBG rates'!$N$10:$N$369,'BBG rates'!$P$10:$P$369)</f>
        <v>16.918575227694451</v>
      </c>
      <c r="AI221" s="185">
        <f t="shared" si="71"/>
        <v>200</v>
      </c>
      <c r="AJ221" s="127">
        <f>locallinterp(MIN(AI221,CAP_Senior*12),'BBG rates'!$X$24:$X$65,'BBG rates'!$Y$24:$Y$65)</f>
        <v>64.439617804368709</v>
      </c>
      <c r="AK221" s="127">
        <f>locallinterp(MIN(AI221,CAP_CB*12),'BBG rates'!$AA$25:$AA$40,'BBG rates'!$AC$25:$AC$40)</f>
        <v>11</v>
      </c>
      <c r="AL221" s="144">
        <f t="shared" si="72"/>
        <v>20.084735026742678</v>
      </c>
      <c r="AM221" s="142">
        <f>(SUMPRODUCT(AL221:AL$381,G221:G$381)+SUMPRODUCT(AL221:AL$381,H221:H$381))/12</f>
        <v>0</v>
      </c>
    </row>
    <row r="222" spans="1:39" x14ac:dyDescent="0.2">
      <c r="A222" s="7">
        <v>201</v>
      </c>
      <c r="B222" s="7">
        <v>100.5</v>
      </c>
      <c r="C222" s="7">
        <v>50.25</v>
      </c>
      <c r="D222" s="12">
        <f t="shared" si="64"/>
        <v>16.75</v>
      </c>
      <c r="E222" s="29">
        <f t="shared" si="63"/>
        <v>0</v>
      </c>
      <c r="F222" s="2">
        <f t="shared" si="65"/>
        <v>0</v>
      </c>
      <c r="G222" s="2">
        <f t="shared" si="73"/>
        <v>0</v>
      </c>
      <c r="H222" s="2">
        <f t="shared" si="74"/>
        <v>0</v>
      </c>
      <c r="I222" s="2">
        <f t="shared" si="62"/>
        <v>0</v>
      </c>
      <c r="J222" s="2">
        <f t="shared" si="80"/>
        <v>0</v>
      </c>
      <c r="K222" s="2">
        <f t="shared" si="66"/>
        <v>0</v>
      </c>
      <c r="L222" s="2">
        <f t="shared" si="66"/>
        <v>0</v>
      </c>
      <c r="M222" s="2"/>
      <c r="N222" s="28">
        <f t="shared" si="81"/>
        <v>0</v>
      </c>
      <c r="O222" s="2">
        <f t="shared" si="75"/>
        <v>0</v>
      </c>
      <c r="P222" s="2">
        <f t="shared" si="76"/>
        <v>0</v>
      </c>
      <c r="R222">
        <f t="shared" si="77"/>
        <v>201</v>
      </c>
      <c r="S222" s="89">
        <f t="shared" si="67"/>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8"/>
        <v>2.9970882660723674E-2</v>
      </c>
      <c r="Y222" s="66">
        <f t="shared" si="68"/>
        <v>0</v>
      </c>
      <c r="Z222" s="72">
        <f t="shared" si="69"/>
        <v>0</v>
      </c>
      <c r="AA222" s="79">
        <f t="shared" si="70"/>
        <v>0</v>
      </c>
      <c r="AB222" s="81">
        <f t="shared" si="79"/>
        <v>0</v>
      </c>
      <c r="AD222" s="95">
        <f>locallinterp(R222,'BBG rates'!$N$10:$N$369,'BBG rates'!$P$10:$P$369)</f>
        <v>17.001329634062678</v>
      </c>
      <c r="AI222" s="185">
        <f t="shared" si="71"/>
        <v>201</v>
      </c>
      <c r="AJ222" s="127">
        <f>locallinterp(MIN(AI222,CAP_Senior*12),'BBG rates'!$X$24:$X$65,'BBG rates'!$Y$24:$Y$65)</f>
        <v>64.535808870984127</v>
      </c>
      <c r="AK222" s="127">
        <f>locallinterp(MIN(AI222,CAP_CB*12),'BBG rates'!$AA$25:$AA$40,'BBG rates'!$AC$25:$AC$40)</f>
        <v>11</v>
      </c>
      <c r="AL222" s="144">
        <f t="shared" si="72"/>
        <v>20.101087508067302</v>
      </c>
      <c r="AM222" s="142">
        <f>(SUMPRODUCT(AL222:AL$381,G222:G$381)+SUMPRODUCT(AL222:AL$381,H222:H$381))/12</f>
        <v>0</v>
      </c>
    </row>
    <row r="223" spans="1:39" x14ac:dyDescent="0.2">
      <c r="A223" s="7">
        <v>202</v>
      </c>
      <c r="B223" s="7">
        <v>101</v>
      </c>
      <c r="C223" s="7">
        <v>50.5</v>
      </c>
      <c r="D223" s="12">
        <f t="shared" si="64"/>
        <v>16.833333333333332</v>
      </c>
      <c r="E223" s="29">
        <f t="shared" si="63"/>
        <v>0</v>
      </c>
      <c r="F223" s="2">
        <f t="shared" si="65"/>
        <v>0</v>
      </c>
      <c r="G223" s="2">
        <f t="shared" si="73"/>
        <v>0</v>
      </c>
      <c r="H223" s="2">
        <f t="shared" si="74"/>
        <v>0</v>
      </c>
      <c r="I223" s="2">
        <f t="shared" si="62"/>
        <v>0</v>
      </c>
      <c r="J223" s="2">
        <f t="shared" si="80"/>
        <v>0</v>
      </c>
      <c r="K223" s="2">
        <f t="shared" si="66"/>
        <v>0</v>
      </c>
      <c r="L223" s="2">
        <f t="shared" si="66"/>
        <v>0</v>
      </c>
      <c r="M223" s="2"/>
      <c r="N223" s="28">
        <f t="shared" si="81"/>
        <v>0</v>
      </c>
      <c r="O223" s="2">
        <f t="shared" si="75"/>
        <v>0</v>
      </c>
      <c r="P223" s="2">
        <f t="shared" si="76"/>
        <v>0</v>
      </c>
      <c r="R223">
        <f t="shared" si="77"/>
        <v>202</v>
      </c>
      <c r="S223" s="89">
        <f t="shared" si="67"/>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8"/>
        <v>3.1612086029397801E-2</v>
      </c>
      <c r="Y223" s="66">
        <f t="shared" si="68"/>
        <v>0</v>
      </c>
      <c r="Z223" s="72">
        <f t="shared" si="69"/>
        <v>0</v>
      </c>
      <c r="AA223" s="79">
        <f t="shared" si="70"/>
        <v>0</v>
      </c>
      <c r="AB223" s="81">
        <f t="shared" si="79"/>
        <v>0</v>
      </c>
      <c r="AD223" s="95">
        <f>locallinterp(R223,'BBG rates'!$N$10:$N$369,'BBG rates'!$P$10:$P$369)</f>
        <v>17.08405498460532</v>
      </c>
      <c r="AI223" s="185">
        <f t="shared" si="71"/>
        <v>202</v>
      </c>
      <c r="AJ223" s="127">
        <f>locallinterp(MIN(AI223,CAP_Senior*12),'BBG rates'!$X$24:$X$65,'BBG rates'!$Y$24:$Y$65)</f>
        <v>64.631999937599531</v>
      </c>
      <c r="AK223" s="127">
        <f>locallinterp(MIN(AI223,CAP_CB*12),'BBG rates'!$AA$25:$AA$40,'BBG rates'!$AC$25:$AC$40)</f>
        <v>11</v>
      </c>
      <c r="AL223" s="144">
        <f t="shared" si="72"/>
        <v>20.117439989391919</v>
      </c>
      <c r="AM223" s="142">
        <f>(SUMPRODUCT(AL223:AL$381,G223:G$381)+SUMPRODUCT(AL223:AL$381,H223:H$381))/12</f>
        <v>0</v>
      </c>
    </row>
    <row r="224" spans="1:39" x14ac:dyDescent="0.2">
      <c r="A224" s="7">
        <v>203</v>
      </c>
      <c r="B224" s="7">
        <v>101.5</v>
      </c>
      <c r="C224" s="7">
        <v>50.75</v>
      </c>
      <c r="D224" s="12">
        <f t="shared" si="64"/>
        <v>16.916666666666668</v>
      </c>
      <c r="E224" s="29">
        <f t="shared" si="63"/>
        <v>0</v>
      </c>
      <c r="F224" s="2">
        <f t="shared" si="65"/>
        <v>0</v>
      </c>
      <c r="G224" s="2">
        <f t="shared" si="73"/>
        <v>0</v>
      </c>
      <c r="H224" s="2">
        <f t="shared" si="74"/>
        <v>0</v>
      </c>
      <c r="I224" s="2">
        <f t="shared" si="62"/>
        <v>0</v>
      </c>
      <c r="J224" s="2">
        <f t="shared" si="80"/>
        <v>0</v>
      </c>
      <c r="K224" s="2">
        <f t="shared" si="66"/>
        <v>0</v>
      </c>
      <c r="L224" s="2">
        <f t="shared" si="66"/>
        <v>0</v>
      </c>
      <c r="M224" s="2"/>
      <c r="N224" s="28">
        <f t="shared" si="81"/>
        <v>0</v>
      </c>
      <c r="O224" s="2">
        <f t="shared" si="75"/>
        <v>0</v>
      </c>
      <c r="P224" s="2">
        <f t="shared" si="76"/>
        <v>0</v>
      </c>
      <c r="R224">
        <f t="shared" si="77"/>
        <v>203</v>
      </c>
      <c r="S224" s="89">
        <f t="shared" si="67"/>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8"/>
        <v>3.3253264708488217E-2</v>
      </c>
      <c r="Y224" s="66">
        <f t="shared" si="68"/>
        <v>0</v>
      </c>
      <c r="Z224" s="72">
        <f t="shared" si="69"/>
        <v>0</v>
      </c>
      <c r="AA224" s="79">
        <f t="shared" si="70"/>
        <v>0</v>
      </c>
      <c r="AB224" s="81">
        <f t="shared" si="79"/>
        <v>0</v>
      </c>
      <c r="AD224" s="95">
        <f>locallinterp(R224,'BBG rates'!$N$10:$N$369,'BBG rates'!$P$10:$P$369)</f>
        <v>17.166751410683197</v>
      </c>
      <c r="AI224" s="185">
        <f t="shared" si="71"/>
        <v>203</v>
      </c>
      <c r="AJ224" s="127">
        <f>locallinterp(MIN(AI224,CAP_Senior*12),'BBG rates'!$X$24:$X$65,'BBG rates'!$Y$24:$Y$65)</f>
        <v>64.728191004214949</v>
      </c>
      <c r="AK224" s="127">
        <f>locallinterp(MIN(AI224,CAP_CB*12),'BBG rates'!$AA$25:$AA$40,'BBG rates'!$AC$25:$AC$40)</f>
        <v>11</v>
      </c>
      <c r="AL224" s="144">
        <f t="shared" si="72"/>
        <v>20.133792470716543</v>
      </c>
      <c r="AM224" s="142">
        <f>(SUMPRODUCT(AL224:AL$381,G224:G$381)+SUMPRODUCT(AL224:AL$381,H224:H$381))/12</f>
        <v>0</v>
      </c>
    </row>
    <row r="225" spans="1:39" x14ac:dyDescent="0.2">
      <c r="A225" s="7">
        <v>204</v>
      </c>
      <c r="B225" s="7">
        <v>102</v>
      </c>
      <c r="C225" s="7">
        <v>51</v>
      </c>
      <c r="D225" s="12">
        <f t="shared" si="64"/>
        <v>17</v>
      </c>
      <c r="E225" s="29">
        <f t="shared" si="63"/>
        <v>0</v>
      </c>
      <c r="F225" s="2">
        <f t="shared" si="65"/>
        <v>0</v>
      </c>
      <c r="G225" s="2">
        <f t="shared" si="73"/>
        <v>0</v>
      </c>
      <c r="H225" s="2">
        <f t="shared" si="74"/>
        <v>0</v>
      </c>
      <c r="I225" s="2">
        <f t="shared" si="62"/>
        <v>0</v>
      </c>
      <c r="J225" s="2">
        <f t="shared" si="80"/>
        <v>0</v>
      </c>
      <c r="K225" s="2">
        <f t="shared" si="66"/>
        <v>0</v>
      </c>
      <c r="L225" s="2">
        <f t="shared" si="66"/>
        <v>0</v>
      </c>
      <c r="M225" s="2"/>
      <c r="N225" s="28">
        <f t="shared" si="81"/>
        <v>0</v>
      </c>
      <c r="O225" s="2">
        <f t="shared" si="75"/>
        <v>0</v>
      </c>
      <c r="P225" s="2">
        <f t="shared" si="76"/>
        <v>0</v>
      </c>
      <c r="R225">
        <f t="shared" si="77"/>
        <v>204</v>
      </c>
      <c r="S225" s="89">
        <f t="shared" si="67"/>
        <v>0</v>
      </c>
      <c r="T225" s="89">
        <f>IF(AND(S225=0,S224&gt;0),SUM($G225:$H$381),S225)</f>
        <v>0</v>
      </c>
      <c r="U225" s="82">
        <f>SUM(T225:T$381)</f>
        <v>0</v>
      </c>
      <c r="V225" s="68">
        <f>localspline(R225,'BBG rates'!$G$10:$G$27,'BBG rates'!$K$10:$K$27)</f>
        <v>0.99201149305868008</v>
      </c>
      <c r="W225" s="68">
        <f>locallinterp(R225,'BBG rates'!$G$10:$G$27,'BBG rates'!$J$10:$J$27)</f>
        <v>3.49E-2</v>
      </c>
      <c r="X225" s="56">
        <f t="shared" si="78"/>
        <v>3.4894418698527829E-2</v>
      </c>
      <c r="Y225" s="66">
        <f t="shared" si="68"/>
        <v>0</v>
      </c>
      <c r="Z225" s="72">
        <f t="shared" si="69"/>
        <v>0</v>
      </c>
      <c r="AA225" s="79">
        <f t="shared" si="70"/>
        <v>0</v>
      </c>
      <c r="AB225" s="81">
        <f t="shared" si="79"/>
        <v>0</v>
      </c>
      <c r="AD225" s="95">
        <f>locallinterp(R225,'BBG rates'!$N$10:$N$369,'BBG rates'!$P$10:$P$369)</f>
        <v>17.249419035104754</v>
      </c>
      <c r="AI225" s="185">
        <f t="shared" si="71"/>
        <v>204</v>
      </c>
      <c r="AJ225" s="127">
        <f>locallinterp(MIN(AI225,CAP_Senior*12),'BBG rates'!$X$24:$X$65,'BBG rates'!$Y$24:$Y$65)</f>
        <v>64.824382070830353</v>
      </c>
      <c r="AK225" s="127">
        <f>locallinterp(MIN(AI225,CAP_CB*12),'BBG rates'!$AA$25:$AA$40,'BBG rates'!$AC$25:$AC$40)</f>
        <v>11</v>
      </c>
      <c r="AL225" s="144">
        <f t="shared" si="72"/>
        <v>20.15014495204116</v>
      </c>
      <c r="AM225" s="142">
        <f>(SUMPRODUCT(AL225:AL$381,G225:G$381)+SUMPRODUCT(AL225:AL$381,H225:H$381))/12</f>
        <v>0</v>
      </c>
    </row>
    <row r="226" spans="1:39" x14ac:dyDescent="0.2">
      <c r="A226" s="7">
        <v>205</v>
      </c>
      <c r="B226" s="7">
        <v>102.5</v>
      </c>
      <c r="C226" s="7">
        <v>51.25</v>
      </c>
      <c r="D226" s="12">
        <f t="shared" si="64"/>
        <v>17.083333333333332</v>
      </c>
      <c r="E226" s="29">
        <f t="shared" si="63"/>
        <v>0</v>
      </c>
      <c r="F226" s="2">
        <f t="shared" si="65"/>
        <v>0</v>
      </c>
      <c r="G226" s="2">
        <f t="shared" si="73"/>
        <v>0</v>
      </c>
      <c r="H226" s="2">
        <f t="shared" si="74"/>
        <v>0</v>
      </c>
      <c r="I226" s="2">
        <f t="shared" si="62"/>
        <v>0</v>
      </c>
      <c r="J226" s="2">
        <f t="shared" si="80"/>
        <v>0</v>
      </c>
      <c r="K226" s="2">
        <f t="shared" si="66"/>
        <v>0</v>
      </c>
      <c r="L226" s="2">
        <f t="shared" si="66"/>
        <v>0</v>
      </c>
      <c r="M226" s="2"/>
      <c r="N226" s="28">
        <f t="shared" si="81"/>
        <v>0</v>
      </c>
      <c r="O226" s="2">
        <f t="shared" si="75"/>
        <v>0</v>
      </c>
      <c r="P226" s="2">
        <f t="shared" si="76"/>
        <v>0</v>
      </c>
      <c r="R226">
        <f t="shared" si="77"/>
        <v>205</v>
      </c>
      <c r="S226" s="89">
        <f t="shared" si="67"/>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8"/>
        <v>3.6535548000315998E-2</v>
      </c>
      <c r="Y226" s="66">
        <f t="shared" si="68"/>
        <v>0</v>
      </c>
      <c r="Z226" s="72">
        <f t="shared" si="69"/>
        <v>0</v>
      </c>
      <c r="AA226" s="79">
        <f t="shared" si="70"/>
        <v>0</v>
      </c>
      <c r="AB226" s="81">
        <f t="shared" si="79"/>
        <v>0</v>
      </c>
      <c r="AD226" s="95">
        <f>locallinterp(R226,'BBG rates'!$N$10:$N$369,'BBG rates'!$P$10:$P$369)</f>
        <v>17.332057987027156</v>
      </c>
      <c r="AI226" s="185">
        <f t="shared" si="71"/>
        <v>205</v>
      </c>
      <c r="AJ226" s="127">
        <f>locallinterp(MIN(AI226,CAP_Senior*12),'BBG rates'!$X$24:$X$65,'BBG rates'!$Y$24:$Y$65)</f>
        <v>64.915073420789739</v>
      </c>
      <c r="AK226" s="127">
        <f>locallinterp(MIN(AI226,CAP_CB*12),'BBG rates'!$AA$25:$AA$40,'BBG rates'!$AC$25:$AC$40)</f>
        <v>11</v>
      </c>
      <c r="AL226" s="144">
        <f t="shared" si="72"/>
        <v>20.165562481534256</v>
      </c>
      <c r="AM226" s="142">
        <f>(SUMPRODUCT(AL226:AL$381,G226:G$381)+SUMPRODUCT(AL226:AL$381,H226:H$381))/12</f>
        <v>0</v>
      </c>
    </row>
    <row r="227" spans="1:39" x14ac:dyDescent="0.2">
      <c r="A227" s="7">
        <v>206</v>
      </c>
      <c r="B227" s="7">
        <v>103</v>
      </c>
      <c r="C227" s="7">
        <v>51.5</v>
      </c>
      <c r="D227" s="12">
        <f t="shared" si="64"/>
        <v>17.166666666666668</v>
      </c>
      <c r="E227" s="29">
        <f t="shared" si="63"/>
        <v>0</v>
      </c>
      <c r="F227" s="2">
        <f t="shared" si="65"/>
        <v>0</v>
      </c>
      <c r="G227" s="2">
        <f t="shared" si="73"/>
        <v>0</v>
      </c>
      <c r="H227" s="2">
        <f t="shared" si="74"/>
        <v>0</v>
      </c>
      <c r="I227" s="2">
        <f t="shared" si="62"/>
        <v>0</v>
      </c>
      <c r="J227" s="2">
        <f t="shared" si="80"/>
        <v>0</v>
      </c>
      <c r="K227" s="2">
        <f t="shared" si="66"/>
        <v>0</v>
      </c>
      <c r="L227" s="2">
        <f t="shared" si="66"/>
        <v>0</v>
      </c>
      <c r="M227" s="2"/>
      <c r="N227" s="28">
        <f t="shared" si="81"/>
        <v>0</v>
      </c>
      <c r="O227" s="2">
        <f t="shared" si="75"/>
        <v>0</v>
      </c>
      <c r="P227" s="2">
        <f t="shared" si="76"/>
        <v>0</v>
      </c>
      <c r="R227">
        <f t="shared" si="77"/>
        <v>206</v>
      </c>
      <c r="S227" s="89">
        <f t="shared" si="67"/>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8"/>
        <v>3.8176652614652085E-2</v>
      </c>
      <c r="Y227" s="66">
        <f t="shared" si="68"/>
        <v>0</v>
      </c>
      <c r="Z227" s="72">
        <f t="shared" si="69"/>
        <v>0</v>
      </c>
      <c r="AA227" s="79">
        <f t="shared" si="70"/>
        <v>0</v>
      </c>
      <c r="AB227" s="81">
        <f t="shared" si="79"/>
        <v>0</v>
      </c>
      <c r="AD227" s="95">
        <f>locallinterp(R227,'BBG rates'!$N$10:$N$369,'BBG rates'!$P$10:$P$369)</f>
        <v>17.41466839698964</v>
      </c>
      <c r="AI227" s="185">
        <f t="shared" si="71"/>
        <v>206</v>
      </c>
      <c r="AJ227" s="127">
        <f>locallinterp(MIN(AI227,CAP_Senior*12),'BBG rates'!$X$24:$X$65,'BBG rates'!$Y$24:$Y$65)</f>
        <v>65.005764770749124</v>
      </c>
      <c r="AK227" s="127">
        <f>locallinterp(MIN(AI227,CAP_CB*12),'BBG rates'!$AA$25:$AA$40,'BBG rates'!$AC$25:$AC$40)</f>
        <v>11</v>
      </c>
      <c r="AL227" s="144">
        <f t="shared" si="72"/>
        <v>20.180980011027351</v>
      </c>
      <c r="AM227" s="142">
        <f>(SUMPRODUCT(AL227:AL$381,G227:G$381)+SUMPRODUCT(AL227:AL$381,H227:H$381))/12</f>
        <v>0</v>
      </c>
    </row>
    <row r="228" spans="1:39" x14ac:dyDescent="0.2">
      <c r="A228" s="7">
        <v>207</v>
      </c>
      <c r="B228" s="7">
        <v>103.5</v>
      </c>
      <c r="C228" s="7">
        <v>51.75</v>
      </c>
      <c r="D228" s="12">
        <f t="shared" si="64"/>
        <v>17.25</v>
      </c>
      <c r="E228" s="29">
        <f t="shared" si="63"/>
        <v>0</v>
      </c>
      <c r="F228" s="2">
        <f t="shared" si="65"/>
        <v>0</v>
      </c>
      <c r="G228" s="2">
        <f t="shared" si="73"/>
        <v>0</v>
      </c>
      <c r="H228" s="2">
        <f t="shared" si="74"/>
        <v>0</v>
      </c>
      <c r="I228" s="2">
        <f t="shared" si="62"/>
        <v>0</v>
      </c>
      <c r="J228" s="2">
        <f t="shared" si="80"/>
        <v>0</v>
      </c>
      <c r="K228" s="2">
        <f t="shared" si="66"/>
        <v>0</v>
      </c>
      <c r="L228" s="2">
        <f t="shared" si="66"/>
        <v>0</v>
      </c>
      <c r="M228" s="2"/>
      <c r="N228" s="28">
        <f t="shared" si="81"/>
        <v>0</v>
      </c>
      <c r="O228" s="2">
        <f t="shared" si="75"/>
        <v>0</v>
      </c>
      <c r="P228" s="2">
        <f t="shared" si="76"/>
        <v>0</v>
      </c>
      <c r="R228">
        <f t="shared" si="77"/>
        <v>207</v>
      </c>
      <c r="S228" s="89">
        <f t="shared" si="67"/>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8"/>
        <v>3.9817732542068995E-2</v>
      </c>
      <c r="Y228" s="66">
        <f t="shared" si="68"/>
        <v>0</v>
      </c>
      <c r="Z228" s="72">
        <f t="shared" si="69"/>
        <v>0</v>
      </c>
      <c r="AA228" s="79">
        <f t="shared" si="70"/>
        <v>0</v>
      </c>
      <c r="AB228" s="81">
        <f t="shared" si="79"/>
        <v>0</v>
      </c>
      <c r="AD228" s="95">
        <f>locallinterp(R228,'BBG rates'!$N$10:$N$369,'BBG rates'!$P$10:$P$369)</f>
        <v>17.49725040187996</v>
      </c>
      <c r="AI228" s="185">
        <f t="shared" si="71"/>
        <v>207</v>
      </c>
      <c r="AJ228" s="127">
        <f>locallinterp(MIN(AI228,CAP_Senior*12),'BBG rates'!$X$24:$X$65,'BBG rates'!$Y$24:$Y$65)</f>
        <v>65.09645612070851</v>
      </c>
      <c r="AK228" s="127">
        <f>locallinterp(MIN(AI228,CAP_CB*12),'BBG rates'!$AA$25:$AA$40,'BBG rates'!$AC$25:$AC$40)</f>
        <v>11</v>
      </c>
      <c r="AL228" s="144">
        <f t="shared" si="72"/>
        <v>20.196397540520447</v>
      </c>
      <c r="AM228" s="142">
        <f>(SUMPRODUCT(AL228:AL$381,G228:G$381)+SUMPRODUCT(AL228:AL$381,H228:H$381))/12</f>
        <v>0</v>
      </c>
    </row>
    <row r="229" spans="1:39" x14ac:dyDescent="0.2">
      <c r="A229" s="7">
        <v>208</v>
      </c>
      <c r="B229" s="7">
        <v>104</v>
      </c>
      <c r="C229" s="7">
        <v>52</v>
      </c>
      <c r="D229" s="12">
        <f t="shared" si="64"/>
        <v>17.333333333333332</v>
      </c>
      <c r="E229" s="29">
        <f t="shared" si="63"/>
        <v>0</v>
      </c>
      <c r="F229" s="2">
        <f t="shared" si="65"/>
        <v>0</v>
      </c>
      <c r="G229" s="2">
        <f t="shared" si="73"/>
        <v>0</v>
      </c>
      <c r="H229" s="2">
        <f t="shared" si="74"/>
        <v>0</v>
      </c>
      <c r="I229" s="2">
        <f t="shared" si="62"/>
        <v>0</v>
      </c>
      <c r="J229" s="2">
        <f t="shared" si="80"/>
        <v>0</v>
      </c>
      <c r="K229" s="2">
        <f t="shared" si="66"/>
        <v>0</v>
      </c>
      <c r="L229" s="2">
        <f t="shared" si="66"/>
        <v>0</v>
      </c>
      <c r="M229" s="2"/>
      <c r="N229" s="28">
        <f t="shared" si="81"/>
        <v>0</v>
      </c>
      <c r="O229" s="2">
        <f t="shared" si="75"/>
        <v>0</v>
      </c>
      <c r="P229" s="2">
        <f t="shared" si="76"/>
        <v>0</v>
      </c>
      <c r="R229">
        <f t="shared" si="77"/>
        <v>208</v>
      </c>
      <c r="S229" s="89">
        <f t="shared" si="67"/>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8"/>
        <v>4.1458787783632545E-2</v>
      </c>
      <c r="Y229" s="66">
        <f t="shared" si="68"/>
        <v>0</v>
      </c>
      <c r="Z229" s="72">
        <f t="shared" si="69"/>
        <v>0</v>
      </c>
      <c r="AA229" s="79">
        <f t="shared" si="70"/>
        <v>0</v>
      </c>
      <c r="AB229" s="81">
        <f t="shared" si="79"/>
        <v>0</v>
      </c>
      <c r="AD229" s="95">
        <f>locallinterp(R229,'BBG rates'!$N$10:$N$369,'BBG rates'!$P$10:$P$369)</f>
        <v>17.579804130033498</v>
      </c>
      <c r="AI229" s="185">
        <f t="shared" si="71"/>
        <v>208</v>
      </c>
      <c r="AJ229" s="127">
        <f>locallinterp(MIN(AI229,CAP_Senior*12),'BBG rates'!$X$24:$X$65,'BBG rates'!$Y$24:$Y$65)</f>
        <v>65.187147470667895</v>
      </c>
      <c r="AK229" s="127">
        <f>locallinterp(MIN(AI229,CAP_CB*12),'BBG rates'!$AA$25:$AA$40,'BBG rates'!$AC$25:$AC$40)</f>
        <v>11</v>
      </c>
      <c r="AL229" s="144">
        <f t="shared" si="72"/>
        <v>20.211815070013543</v>
      </c>
      <c r="AM229" s="142">
        <f>(SUMPRODUCT(AL229:AL$381,G229:G$381)+SUMPRODUCT(AL229:AL$381,H229:H$381))/12</f>
        <v>0</v>
      </c>
    </row>
    <row r="230" spans="1:39" x14ac:dyDescent="0.2">
      <c r="A230" s="7">
        <v>209</v>
      </c>
      <c r="B230" s="7">
        <v>104.5</v>
      </c>
      <c r="C230" s="7">
        <v>52.25</v>
      </c>
      <c r="D230" s="12">
        <f t="shared" si="64"/>
        <v>17.416666666666668</v>
      </c>
      <c r="E230" s="29">
        <f t="shared" si="63"/>
        <v>0</v>
      </c>
      <c r="F230" s="2">
        <f t="shared" si="65"/>
        <v>0</v>
      </c>
      <c r="G230" s="2">
        <f t="shared" si="73"/>
        <v>0</v>
      </c>
      <c r="H230" s="2">
        <f t="shared" si="74"/>
        <v>0</v>
      </c>
      <c r="I230" s="2">
        <f t="shared" si="62"/>
        <v>0</v>
      </c>
      <c r="J230" s="2">
        <f t="shared" si="80"/>
        <v>0</v>
      </c>
      <c r="K230" s="2">
        <f t="shared" si="66"/>
        <v>0</v>
      </c>
      <c r="L230" s="2">
        <f t="shared" si="66"/>
        <v>0</v>
      </c>
      <c r="M230" s="2"/>
      <c r="N230" s="28">
        <f t="shared" si="81"/>
        <v>0</v>
      </c>
      <c r="O230" s="2">
        <f t="shared" si="75"/>
        <v>0</v>
      </c>
      <c r="P230" s="2">
        <f t="shared" si="76"/>
        <v>0</v>
      </c>
      <c r="R230">
        <f t="shared" si="77"/>
        <v>209</v>
      </c>
      <c r="S230" s="89">
        <f t="shared" si="67"/>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8"/>
        <v>4.309981833987564E-2</v>
      </c>
      <c r="Y230" s="66">
        <f t="shared" si="68"/>
        <v>0</v>
      </c>
      <c r="Z230" s="72">
        <f t="shared" si="69"/>
        <v>0</v>
      </c>
      <c r="AA230" s="79">
        <f t="shared" si="70"/>
        <v>0</v>
      </c>
      <c r="AB230" s="81">
        <f t="shared" si="79"/>
        <v>0</v>
      </c>
      <c r="AD230" s="95">
        <f>locallinterp(R230,'BBG rates'!$N$10:$N$369,'BBG rates'!$P$10:$P$369)</f>
        <v>17.662329716135112</v>
      </c>
      <c r="AI230" s="185">
        <f t="shared" si="71"/>
        <v>209</v>
      </c>
      <c r="AJ230" s="127">
        <f>locallinterp(MIN(AI230,CAP_Senior*12),'BBG rates'!$X$24:$X$65,'BBG rates'!$Y$24:$Y$65)</f>
        <v>65.277838820627281</v>
      </c>
      <c r="AK230" s="127">
        <f>locallinterp(MIN(AI230,CAP_CB*12),'BBG rates'!$AA$25:$AA$40,'BBG rates'!$AC$25:$AC$40)</f>
        <v>11</v>
      </c>
      <c r="AL230" s="144">
        <f t="shared" si="72"/>
        <v>20.227232599506635</v>
      </c>
      <c r="AM230" s="142">
        <f>(SUMPRODUCT(AL230:AL$381,G230:G$381)+SUMPRODUCT(AL230:AL$381,H230:H$381))/12</f>
        <v>0</v>
      </c>
    </row>
    <row r="231" spans="1:39" x14ac:dyDescent="0.2">
      <c r="A231" s="7">
        <v>210</v>
      </c>
      <c r="B231" s="7">
        <v>105</v>
      </c>
      <c r="C231" s="7">
        <v>52.5</v>
      </c>
      <c r="D231" s="12">
        <f t="shared" si="64"/>
        <v>17.5</v>
      </c>
      <c r="E231" s="29">
        <f t="shared" si="63"/>
        <v>0</v>
      </c>
      <c r="F231" s="2">
        <f t="shared" si="65"/>
        <v>0</v>
      </c>
      <c r="G231" s="2">
        <f t="shared" si="73"/>
        <v>0</v>
      </c>
      <c r="H231" s="2">
        <f t="shared" si="74"/>
        <v>0</v>
      </c>
      <c r="I231" s="2">
        <f t="shared" si="62"/>
        <v>0</v>
      </c>
      <c r="J231" s="2">
        <f t="shared" si="80"/>
        <v>0</v>
      </c>
      <c r="K231" s="2">
        <f t="shared" si="66"/>
        <v>0</v>
      </c>
      <c r="L231" s="2">
        <f t="shared" si="66"/>
        <v>0</v>
      </c>
      <c r="M231" s="2"/>
      <c r="N231" s="28">
        <f t="shared" si="81"/>
        <v>0</v>
      </c>
      <c r="O231" s="2">
        <f t="shared" si="75"/>
        <v>0</v>
      </c>
      <c r="P231" s="2">
        <f t="shared" si="76"/>
        <v>0</v>
      </c>
      <c r="R231">
        <f t="shared" si="77"/>
        <v>210</v>
      </c>
      <c r="S231" s="89">
        <f t="shared" si="67"/>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8"/>
        <v>4.4740824211864094E-2</v>
      </c>
      <c r="Y231" s="66">
        <f t="shared" si="68"/>
        <v>0</v>
      </c>
      <c r="Z231" s="72">
        <f t="shared" si="69"/>
        <v>0</v>
      </c>
      <c r="AA231" s="79">
        <f t="shared" si="70"/>
        <v>0</v>
      </c>
      <c r="AB231" s="81">
        <f t="shared" si="79"/>
        <v>0</v>
      </c>
      <c r="AD231" s="95">
        <f>locallinterp(R231,'BBG rates'!$N$10:$N$369,'BBG rates'!$P$10:$P$369)</f>
        <v>17.744827296250197</v>
      </c>
      <c r="AI231" s="185">
        <f t="shared" si="71"/>
        <v>210</v>
      </c>
      <c r="AJ231" s="127">
        <f>locallinterp(MIN(AI231,CAP_Senior*12),'BBG rates'!$X$24:$X$65,'BBG rates'!$Y$24:$Y$65)</f>
        <v>65.368530170586666</v>
      </c>
      <c r="AK231" s="127">
        <f>locallinterp(MIN(AI231,CAP_CB*12),'BBG rates'!$AA$25:$AA$40,'BBG rates'!$AC$25:$AC$40)</f>
        <v>11</v>
      </c>
      <c r="AL231" s="144">
        <f t="shared" si="72"/>
        <v>20.242650128999735</v>
      </c>
      <c r="AM231" s="142">
        <f>(SUMPRODUCT(AL231:AL$381,G231:G$381)+SUMPRODUCT(AL231:AL$381,H231:H$381))/12</f>
        <v>0</v>
      </c>
    </row>
    <row r="232" spans="1:39" x14ac:dyDescent="0.2">
      <c r="A232" s="7">
        <v>211</v>
      </c>
      <c r="B232" s="7">
        <v>105.5</v>
      </c>
      <c r="C232" s="7">
        <v>52.75</v>
      </c>
      <c r="D232" s="12">
        <f t="shared" si="64"/>
        <v>17.583333333333332</v>
      </c>
      <c r="E232" s="29">
        <f t="shared" si="63"/>
        <v>0</v>
      </c>
      <c r="F232" s="2">
        <f t="shared" si="65"/>
        <v>0</v>
      </c>
      <c r="G232" s="2">
        <f t="shared" si="73"/>
        <v>0</v>
      </c>
      <c r="H232" s="2">
        <f t="shared" si="74"/>
        <v>0</v>
      </c>
      <c r="I232" s="2">
        <f t="shared" si="62"/>
        <v>0</v>
      </c>
      <c r="J232" s="2">
        <f t="shared" si="80"/>
        <v>0</v>
      </c>
      <c r="K232" s="2">
        <f t="shared" si="66"/>
        <v>0</v>
      </c>
      <c r="L232" s="2">
        <f t="shared" si="66"/>
        <v>0</v>
      </c>
      <c r="M232" s="2"/>
      <c r="N232" s="28">
        <f t="shared" si="81"/>
        <v>0</v>
      </c>
      <c r="O232" s="2">
        <f t="shared" si="75"/>
        <v>0</v>
      </c>
      <c r="P232" s="2">
        <f t="shared" si="76"/>
        <v>0</v>
      </c>
      <c r="R232">
        <f t="shared" si="77"/>
        <v>211</v>
      </c>
      <c r="S232" s="89">
        <f t="shared" si="67"/>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8"/>
        <v>4.6381805400130816E-2</v>
      </c>
      <c r="Y232" s="66">
        <f t="shared" si="68"/>
        <v>0</v>
      </c>
      <c r="Z232" s="72">
        <f t="shared" si="69"/>
        <v>0</v>
      </c>
      <c r="AA232" s="79">
        <f t="shared" si="70"/>
        <v>0</v>
      </c>
      <c r="AB232" s="81">
        <f t="shared" si="79"/>
        <v>0</v>
      </c>
      <c r="AD232" s="95">
        <f>locallinterp(R232,'BBG rates'!$N$10:$N$369,'BBG rates'!$P$10:$P$369)</f>
        <v>17.8272970078269</v>
      </c>
      <c r="AI232" s="185">
        <f t="shared" si="71"/>
        <v>211</v>
      </c>
      <c r="AJ232" s="127">
        <f>locallinterp(MIN(AI232,CAP_Senior*12),'BBG rates'!$X$24:$X$65,'BBG rates'!$Y$24:$Y$65)</f>
        <v>65.459221520546052</v>
      </c>
      <c r="AK232" s="127">
        <f>locallinterp(MIN(AI232,CAP_CB*12),'BBG rates'!$AA$25:$AA$40,'BBG rates'!$AC$25:$AC$40)</f>
        <v>11</v>
      </c>
      <c r="AL232" s="144">
        <f t="shared" si="72"/>
        <v>20.258067658492827</v>
      </c>
      <c r="AM232" s="142">
        <f>(SUMPRODUCT(AL232:AL$381,G232:G$381)+SUMPRODUCT(AL232:AL$381,H232:H$381))/12</f>
        <v>0</v>
      </c>
    </row>
    <row r="233" spans="1:39" x14ac:dyDescent="0.2">
      <c r="A233" s="7">
        <v>212</v>
      </c>
      <c r="B233" s="7">
        <v>106</v>
      </c>
      <c r="C233" s="7">
        <v>53</v>
      </c>
      <c r="D233" s="12">
        <f t="shared" si="64"/>
        <v>17.666666666666668</v>
      </c>
      <c r="E233" s="29">
        <f t="shared" si="63"/>
        <v>0</v>
      </c>
      <c r="F233" s="2">
        <f t="shared" si="65"/>
        <v>0</v>
      </c>
      <c r="G233" s="2">
        <f t="shared" si="73"/>
        <v>0</v>
      </c>
      <c r="H233" s="2">
        <f t="shared" si="74"/>
        <v>0</v>
      </c>
      <c r="I233" s="2">
        <f t="shared" si="62"/>
        <v>0</v>
      </c>
      <c r="J233" s="2">
        <f t="shared" si="80"/>
        <v>0</v>
      </c>
      <c r="K233" s="2">
        <f t="shared" si="66"/>
        <v>0</v>
      </c>
      <c r="L233" s="2">
        <f t="shared" si="66"/>
        <v>0</v>
      </c>
      <c r="M233" s="2"/>
      <c r="N233" s="28">
        <f t="shared" si="81"/>
        <v>0</v>
      </c>
      <c r="O233" s="2">
        <f t="shared" si="75"/>
        <v>0</v>
      </c>
      <c r="P233" s="2">
        <f t="shared" si="76"/>
        <v>0</v>
      </c>
      <c r="R233">
        <f t="shared" si="77"/>
        <v>212</v>
      </c>
      <c r="S233" s="89">
        <f t="shared" si="67"/>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8"/>
        <v>4.8022761905475164E-2</v>
      </c>
      <c r="Y233" s="66">
        <f t="shared" si="68"/>
        <v>0</v>
      </c>
      <c r="Z233" s="72">
        <f t="shared" si="69"/>
        <v>0</v>
      </c>
      <c r="AA233" s="79">
        <f t="shared" si="70"/>
        <v>0</v>
      </c>
      <c r="AB233" s="81">
        <f t="shared" si="79"/>
        <v>0</v>
      </c>
      <c r="AD233" s="95">
        <f>locallinterp(R233,'BBG rates'!$N$10:$N$369,'BBG rates'!$P$10:$P$369)</f>
        <v>17.909738992177694</v>
      </c>
      <c r="AI233" s="185">
        <f t="shared" si="71"/>
        <v>212</v>
      </c>
      <c r="AJ233" s="127">
        <f>locallinterp(MIN(AI233,CAP_Senior*12),'BBG rates'!$X$24:$X$65,'BBG rates'!$Y$24:$Y$65)</f>
        <v>65.549912870505437</v>
      </c>
      <c r="AK233" s="127">
        <f>locallinterp(MIN(AI233,CAP_CB*12),'BBG rates'!$AA$25:$AA$40,'BBG rates'!$AC$25:$AC$40)</f>
        <v>11</v>
      </c>
      <c r="AL233" s="144">
        <f t="shared" si="72"/>
        <v>20.273485187985926</v>
      </c>
      <c r="AM233" s="142">
        <f>(SUMPRODUCT(AL233:AL$381,G233:G$381)+SUMPRODUCT(AL233:AL$381,H233:H$381))/12</f>
        <v>0</v>
      </c>
    </row>
    <row r="234" spans="1:39" x14ac:dyDescent="0.2">
      <c r="A234" s="7">
        <v>213</v>
      </c>
      <c r="B234" s="7">
        <v>106.5</v>
      </c>
      <c r="C234" s="7">
        <v>53.25</v>
      </c>
      <c r="D234" s="12">
        <f t="shared" si="64"/>
        <v>17.75</v>
      </c>
      <c r="E234" s="29">
        <f t="shared" si="63"/>
        <v>0</v>
      </c>
      <c r="F234" s="2">
        <f t="shared" si="65"/>
        <v>0</v>
      </c>
      <c r="G234" s="2">
        <f t="shared" si="73"/>
        <v>0</v>
      </c>
      <c r="H234" s="2">
        <f t="shared" si="74"/>
        <v>0</v>
      </c>
      <c r="I234" s="2">
        <f t="shared" si="62"/>
        <v>0</v>
      </c>
      <c r="J234" s="2">
        <f t="shared" si="80"/>
        <v>0</v>
      </c>
      <c r="K234" s="2">
        <f t="shared" si="66"/>
        <v>0</v>
      </c>
      <c r="L234" s="2">
        <f t="shared" si="66"/>
        <v>0</v>
      </c>
      <c r="M234" s="2"/>
      <c r="N234" s="28">
        <f t="shared" si="81"/>
        <v>0</v>
      </c>
      <c r="O234" s="2">
        <f t="shared" si="75"/>
        <v>0</v>
      </c>
      <c r="P234" s="2">
        <f t="shared" si="76"/>
        <v>0</v>
      </c>
      <c r="R234">
        <f t="shared" si="77"/>
        <v>213</v>
      </c>
      <c r="S234" s="89">
        <f t="shared" si="67"/>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8"/>
        <v>4.9663693728962954E-2</v>
      </c>
      <c r="Y234" s="66">
        <f t="shared" si="68"/>
        <v>0</v>
      </c>
      <c r="Z234" s="72">
        <f t="shared" si="69"/>
        <v>0</v>
      </c>
      <c r="AA234" s="79">
        <f t="shared" si="70"/>
        <v>0</v>
      </c>
      <c r="AB234" s="81">
        <f t="shared" si="79"/>
        <v>0</v>
      </c>
      <c r="AD234" s="95">
        <f>locallinterp(R234,'BBG rates'!$N$10:$N$369,'BBG rates'!$P$10:$P$369)</f>
        <v>17.992153387030825</v>
      </c>
      <c r="AI234" s="185">
        <f t="shared" si="71"/>
        <v>213</v>
      </c>
      <c r="AJ234" s="127">
        <f>locallinterp(MIN(AI234,CAP_Senior*12),'BBG rates'!$X$24:$X$65,'BBG rates'!$Y$24:$Y$65)</f>
        <v>65.640604220464823</v>
      </c>
      <c r="AK234" s="127">
        <f>locallinterp(MIN(AI234,CAP_CB*12),'BBG rates'!$AA$25:$AA$40,'BBG rates'!$AC$25:$AC$40)</f>
        <v>11</v>
      </c>
      <c r="AL234" s="144">
        <f t="shared" si="72"/>
        <v>20.288902717479019</v>
      </c>
      <c r="AM234" s="142">
        <f>(SUMPRODUCT(AL234:AL$381,G234:G$381)+SUMPRODUCT(AL234:AL$381,H234:H$381))/12</f>
        <v>0</v>
      </c>
    </row>
    <row r="235" spans="1:39" x14ac:dyDescent="0.2">
      <c r="A235" s="7">
        <v>214</v>
      </c>
      <c r="B235" s="7">
        <v>107</v>
      </c>
      <c r="C235" s="7">
        <v>53.5</v>
      </c>
      <c r="D235" s="12">
        <f t="shared" si="64"/>
        <v>17.833333333333332</v>
      </c>
      <c r="E235" s="29">
        <f t="shared" si="63"/>
        <v>0</v>
      </c>
      <c r="F235" s="2">
        <f t="shared" si="65"/>
        <v>0</v>
      </c>
      <c r="G235" s="2">
        <f t="shared" si="73"/>
        <v>0</v>
      </c>
      <c r="H235" s="2">
        <f t="shared" si="74"/>
        <v>0</v>
      </c>
      <c r="I235" s="2">
        <f t="shared" si="62"/>
        <v>0</v>
      </c>
      <c r="J235" s="2">
        <f t="shared" si="80"/>
        <v>0</v>
      </c>
      <c r="K235" s="2">
        <f t="shared" si="66"/>
        <v>0</v>
      </c>
      <c r="L235" s="2">
        <f t="shared" si="66"/>
        <v>0</v>
      </c>
      <c r="M235" s="2"/>
      <c r="N235" s="28">
        <f t="shared" si="81"/>
        <v>0</v>
      </c>
      <c r="O235" s="2">
        <f t="shared" si="75"/>
        <v>0</v>
      </c>
      <c r="P235" s="2">
        <f t="shared" si="76"/>
        <v>0</v>
      </c>
      <c r="R235">
        <f t="shared" si="77"/>
        <v>214</v>
      </c>
      <c r="S235" s="89">
        <f t="shared" si="67"/>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8"/>
        <v>5.1304600871127093E-2</v>
      </c>
      <c r="Y235" s="66">
        <f t="shared" si="68"/>
        <v>0</v>
      </c>
      <c r="Z235" s="72">
        <f t="shared" si="69"/>
        <v>0</v>
      </c>
      <c r="AA235" s="79">
        <f t="shared" si="70"/>
        <v>0</v>
      </c>
      <c r="AB235" s="81">
        <f t="shared" si="79"/>
        <v>0</v>
      </c>
      <c r="AD235" s="95">
        <f>locallinterp(R235,'BBG rates'!$N$10:$N$369,'BBG rates'!$P$10:$P$369)</f>
        <v>18.074540336462064</v>
      </c>
      <c r="AI235" s="185">
        <f t="shared" si="71"/>
        <v>214</v>
      </c>
      <c r="AJ235" s="127">
        <f>locallinterp(MIN(AI235,CAP_Senior*12),'BBG rates'!$X$24:$X$65,'BBG rates'!$Y$24:$Y$65)</f>
        <v>65.731295570424209</v>
      </c>
      <c r="AK235" s="127">
        <f>locallinterp(MIN(AI235,CAP_CB*12),'BBG rates'!$AA$25:$AA$40,'BBG rates'!$AC$25:$AC$40)</f>
        <v>11</v>
      </c>
      <c r="AL235" s="144">
        <f t="shared" si="72"/>
        <v>20.304320246972114</v>
      </c>
      <c r="AM235" s="142">
        <f>(SUMPRODUCT(AL235:AL$381,G235:G$381)+SUMPRODUCT(AL235:AL$381,H235:H$381))/12</f>
        <v>0</v>
      </c>
    </row>
    <row r="236" spans="1:39" x14ac:dyDescent="0.2">
      <c r="A236" s="7">
        <v>215</v>
      </c>
      <c r="B236" s="7">
        <v>107.5</v>
      </c>
      <c r="C236" s="7">
        <v>53.75</v>
      </c>
      <c r="D236" s="12">
        <f t="shared" si="64"/>
        <v>17.916666666666668</v>
      </c>
      <c r="E236" s="29">
        <f t="shared" si="63"/>
        <v>0</v>
      </c>
      <c r="F236" s="2">
        <f t="shared" si="65"/>
        <v>0</v>
      </c>
      <c r="G236" s="2">
        <f t="shared" si="73"/>
        <v>0</v>
      </c>
      <c r="H236" s="2">
        <f t="shared" si="74"/>
        <v>0</v>
      </c>
      <c r="I236" s="2">
        <f t="shared" si="62"/>
        <v>0</v>
      </c>
      <c r="J236" s="2">
        <f t="shared" si="80"/>
        <v>0</v>
      </c>
      <c r="K236" s="2">
        <f t="shared" si="66"/>
        <v>0</v>
      </c>
      <c r="L236" s="2">
        <f t="shared" si="66"/>
        <v>0</v>
      </c>
      <c r="M236" s="2"/>
      <c r="N236" s="28">
        <f t="shared" si="81"/>
        <v>0</v>
      </c>
      <c r="O236" s="2">
        <f t="shared" si="75"/>
        <v>0</v>
      </c>
      <c r="P236" s="2">
        <f t="shared" si="76"/>
        <v>0</v>
      </c>
      <c r="R236">
        <f t="shared" si="77"/>
        <v>215</v>
      </c>
      <c r="S236" s="89">
        <f t="shared" si="67"/>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8"/>
        <v>5.2945483332500487E-2</v>
      </c>
      <c r="Y236" s="66">
        <f t="shared" si="68"/>
        <v>0</v>
      </c>
      <c r="Z236" s="72">
        <f t="shared" si="69"/>
        <v>0</v>
      </c>
      <c r="AA236" s="79">
        <f t="shared" si="70"/>
        <v>0</v>
      </c>
      <c r="AB236" s="81">
        <f t="shared" si="79"/>
        <v>0</v>
      </c>
      <c r="AD236" s="95">
        <f>locallinterp(R236,'BBG rates'!$N$10:$N$369,'BBG rates'!$P$10:$P$369)</f>
        <v>18.156899980963278</v>
      </c>
      <c r="AI236" s="185">
        <f t="shared" si="71"/>
        <v>215</v>
      </c>
      <c r="AJ236" s="127">
        <f>locallinterp(MIN(AI236,CAP_Senior*12),'BBG rates'!$X$24:$X$65,'BBG rates'!$Y$24:$Y$65)</f>
        <v>65.821986920383594</v>
      </c>
      <c r="AK236" s="127">
        <f>locallinterp(MIN(AI236,CAP_CB*12),'BBG rates'!$AA$25:$AA$40,'BBG rates'!$AC$25:$AC$40)</f>
        <v>11</v>
      </c>
      <c r="AL236" s="144">
        <f t="shared" si="72"/>
        <v>20.31973777646521</v>
      </c>
      <c r="AM236" s="142">
        <f>(SUMPRODUCT(AL236:AL$381,G236:G$381)+SUMPRODUCT(AL236:AL$381,H236:H$381))/12</f>
        <v>0</v>
      </c>
    </row>
    <row r="237" spans="1:39" x14ac:dyDescent="0.2">
      <c r="A237" s="7">
        <v>216</v>
      </c>
      <c r="B237" s="7">
        <v>108</v>
      </c>
      <c r="C237" s="7">
        <v>54</v>
      </c>
      <c r="D237" s="12">
        <f t="shared" si="64"/>
        <v>18</v>
      </c>
      <c r="E237" s="29">
        <f t="shared" si="63"/>
        <v>0</v>
      </c>
      <c r="F237" s="2">
        <f t="shared" si="65"/>
        <v>0</v>
      </c>
      <c r="G237" s="2">
        <f t="shared" si="73"/>
        <v>0</v>
      </c>
      <c r="H237" s="2">
        <f t="shared" si="74"/>
        <v>0</v>
      </c>
      <c r="I237" s="2">
        <f t="shared" si="62"/>
        <v>0</v>
      </c>
      <c r="J237" s="2">
        <f t="shared" si="80"/>
        <v>0</v>
      </c>
      <c r="K237" s="2">
        <f t="shared" si="66"/>
        <v>0</v>
      </c>
      <c r="L237" s="2">
        <f t="shared" si="66"/>
        <v>0</v>
      </c>
      <c r="M237" s="2"/>
      <c r="N237" s="28">
        <f t="shared" si="81"/>
        <v>0</v>
      </c>
      <c r="O237" s="2">
        <f t="shared" si="75"/>
        <v>0</v>
      </c>
      <c r="P237" s="2">
        <f t="shared" si="76"/>
        <v>0</v>
      </c>
      <c r="R237">
        <f t="shared" si="77"/>
        <v>216</v>
      </c>
      <c r="S237" s="89">
        <f t="shared" si="67"/>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8"/>
        <v>5.4586341114415404E-2</v>
      </c>
      <c r="Y237" s="66">
        <f t="shared" si="68"/>
        <v>0</v>
      </c>
      <c r="Z237" s="72">
        <f t="shared" si="69"/>
        <v>0</v>
      </c>
      <c r="AA237" s="79">
        <f t="shared" si="70"/>
        <v>0</v>
      </c>
      <c r="AB237" s="81">
        <f t="shared" si="79"/>
        <v>0</v>
      </c>
      <c r="AD237" s="95">
        <f>locallinterp(R237,'BBG rates'!$N$10:$N$369,'BBG rates'!$P$10:$P$369)</f>
        <v>18.239232467373551</v>
      </c>
      <c r="AI237" s="185">
        <f t="shared" si="71"/>
        <v>216</v>
      </c>
      <c r="AJ237" s="127">
        <f>locallinterp(MIN(AI237,CAP_Senior*12),'BBG rates'!$X$24:$X$65,'BBG rates'!$Y$24:$Y$65)</f>
        <v>65.91267827034298</v>
      </c>
      <c r="AK237" s="127">
        <f>locallinterp(MIN(AI237,CAP_CB*12),'BBG rates'!$AA$25:$AA$40,'BBG rates'!$AC$25:$AC$40)</f>
        <v>11</v>
      </c>
      <c r="AL237" s="144">
        <f t="shared" si="72"/>
        <v>20.335155305958306</v>
      </c>
      <c r="AM237" s="142">
        <f>(SUMPRODUCT(AL237:AL$381,G237:G$381)+SUMPRODUCT(AL237:AL$381,H237:H$381))/12</f>
        <v>0</v>
      </c>
    </row>
    <row r="238" spans="1:39" x14ac:dyDescent="0.2">
      <c r="A238" s="7">
        <v>217</v>
      </c>
      <c r="B238" s="7">
        <v>108.5</v>
      </c>
      <c r="C238" s="7">
        <v>54.25</v>
      </c>
      <c r="D238" s="12">
        <f t="shared" si="64"/>
        <v>18.083333333333332</v>
      </c>
      <c r="E238" s="29">
        <f t="shared" si="63"/>
        <v>0</v>
      </c>
      <c r="F238" s="2">
        <f t="shared" si="65"/>
        <v>0</v>
      </c>
      <c r="G238" s="2">
        <f t="shared" si="73"/>
        <v>0</v>
      </c>
      <c r="H238" s="2">
        <f t="shared" si="74"/>
        <v>0</v>
      </c>
      <c r="I238" s="2">
        <f t="shared" si="62"/>
        <v>0</v>
      </c>
      <c r="J238" s="2">
        <f t="shared" si="80"/>
        <v>0</v>
      </c>
      <c r="K238" s="2">
        <f t="shared" si="66"/>
        <v>0</v>
      </c>
      <c r="L238" s="2">
        <f t="shared" si="66"/>
        <v>0</v>
      </c>
      <c r="M238" s="2"/>
      <c r="N238" s="28">
        <f t="shared" si="81"/>
        <v>0</v>
      </c>
      <c r="O238" s="2">
        <f t="shared" si="75"/>
        <v>0</v>
      </c>
      <c r="P238" s="2">
        <f t="shared" si="76"/>
        <v>0</v>
      </c>
      <c r="R238">
        <f t="shared" si="77"/>
        <v>217</v>
      </c>
      <c r="S238" s="89">
        <f t="shared" si="67"/>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8"/>
        <v>5.6227174217404752E-2</v>
      </c>
      <c r="Y238" s="66">
        <f t="shared" si="68"/>
        <v>0</v>
      </c>
      <c r="Z238" s="72">
        <f t="shared" si="69"/>
        <v>0</v>
      </c>
      <c r="AA238" s="79">
        <f t="shared" si="70"/>
        <v>0</v>
      </c>
      <c r="AB238" s="81">
        <f t="shared" si="79"/>
        <v>0</v>
      </c>
      <c r="AD238" s="95">
        <f>locallinterp(R238,'BBG rates'!$N$10:$N$369,'BBG rates'!$P$10:$P$369)</f>
        <v>18.321537938948353</v>
      </c>
      <c r="AI238" s="185">
        <f t="shared" si="71"/>
        <v>217</v>
      </c>
      <c r="AJ238" s="127">
        <f>locallinterp(MIN(AI238,CAP_Senior*12),'BBG rates'!$X$24:$X$65,'BBG rates'!$Y$24:$Y$65)</f>
        <v>65.998464928091821</v>
      </c>
      <c r="AK238" s="127">
        <f>locallinterp(MIN(AI238,CAP_CB*12),'BBG rates'!$AA$25:$AA$40,'BBG rates'!$AC$25:$AC$40)</f>
        <v>11</v>
      </c>
      <c r="AL238" s="144">
        <f t="shared" si="72"/>
        <v>20.34973903777561</v>
      </c>
      <c r="AM238" s="142">
        <f>(SUMPRODUCT(AL238:AL$381,G238:G$381)+SUMPRODUCT(AL238:AL$381,H238:H$381))/12</f>
        <v>0</v>
      </c>
    </row>
    <row r="239" spans="1:39" x14ac:dyDescent="0.2">
      <c r="A239" s="7">
        <v>218</v>
      </c>
      <c r="B239" s="7">
        <v>109</v>
      </c>
      <c r="C239" s="7">
        <v>54.5</v>
      </c>
      <c r="D239" s="12">
        <f t="shared" si="64"/>
        <v>18.166666666666668</v>
      </c>
      <c r="E239" s="29">
        <f t="shared" si="63"/>
        <v>0</v>
      </c>
      <c r="F239" s="2">
        <f t="shared" si="65"/>
        <v>0</v>
      </c>
      <c r="G239" s="2">
        <f t="shared" si="73"/>
        <v>0</v>
      </c>
      <c r="H239" s="2">
        <f t="shared" si="74"/>
        <v>0</v>
      </c>
      <c r="I239" s="2">
        <f t="shared" si="62"/>
        <v>0</v>
      </c>
      <c r="J239" s="2">
        <f t="shared" si="80"/>
        <v>0</v>
      </c>
      <c r="K239" s="2">
        <f t="shared" si="66"/>
        <v>0</v>
      </c>
      <c r="L239" s="2">
        <f t="shared" si="66"/>
        <v>0</v>
      </c>
      <c r="M239" s="2"/>
      <c r="N239" s="28">
        <f t="shared" si="81"/>
        <v>0</v>
      </c>
      <c r="O239" s="2">
        <f t="shared" si="75"/>
        <v>0</v>
      </c>
      <c r="P239" s="2">
        <f t="shared" si="76"/>
        <v>0</v>
      </c>
      <c r="R239">
        <f t="shared" si="77"/>
        <v>218</v>
      </c>
      <c r="S239" s="89">
        <f t="shared" si="67"/>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8"/>
        <v>5.7867982642001436E-2</v>
      </c>
      <c r="Y239" s="66">
        <f t="shared" si="68"/>
        <v>0</v>
      </c>
      <c r="Z239" s="72">
        <f t="shared" si="69"/>
        <v>0</v>
      </c>
      <c r="AA239" s="79">
        <f t="shared" si="70"/>
        <v>0</v>
      </c>
      <c r="AB239" s="81">
        <f t="shared" si="79"/>
        <v>0</v>
      </c>
      <c r="AD239" s="95">
        <f>locallinterp(R239,'BBG rates'!$N$10:$N$369,'BBG rates'!$P$10:$P$369)</f>
        <v>18.403816542806567</v>
      </c>
      <c r="AI239" s="185">
        <f t="shared" si="71"/>
        <v>218</v>
      </c>
      <c r="AJ239" s="127">
        <f>locallinterp(MIN(AI239,CAP_Senior*12),'BBG rates'!$X$24:$X$65,'BBG rates'!$Y$24:$Y$65)</f>
        <v>66.084251585840661</v>
      </c>
      <c r="AK239" s="127">
        <f>locallinterp(MIN(AI239,CAP_CB*12),'BBG rates'!$AA$25:$AA$40,'BBG rates'!$AC$25:$AC$40)</f>
        <v>11</v>
      </c>
      <c r="AL239" s="144">
        <f t="shared" si="72"/>
        <v>20.36432276959291</v>
      </c>
      <c r="AM239" s="142">
        <f>(SUMPRODUCT(AL239:AL$381,G239:G$381)+SUMPRODUCT(AL239:AL$381,H239:H$381))/12</f>
        <v>0</v>
      </c>
    </row>
    <row r="240" spans="1:39" x14ac:dyDescent="0.2">
      <c r="A240" s="7">
        <v>219</v>
      </c>
      <c r="B240" s="7">
        <v>109.5</v>
      </c>
      <c r="C240" s="7">
        <v>54.75</v>
      </c>
      <c r="D240" s="12">
        <f t="shared" si="64"/>
        <v>18.25</v>
      </c>
      <c r="E240" s="29">
        <f t="shared" si="63"/>
        <v>0</v>
      </c>
      <c r="F240" s="2">
        <f t="shared" si="65"/>
        <v>0</v>
      </c>
      <c r="G240" s="2">
        <f t="shared" si="73"/>
        <v>0</v>
      </c>
      <c r="H240" s="2">
        <f t="shared" si="74"/>
        <v>0</v>
      </c>
      <c r="I240" s="2">
        <f t="shared" si="62"/>
        <v>0</v>
      </c>
      <c r="J240" s="2">
        <f t="shared" si="80"/>
        <v>0</v>
      </c>
      <c r="K240" s="2">
        <f t="shared" si="66"/>
        <v>0</v>
      </c>
      <c r="L240" s="2">
        <f t="shared" si="66"/>
        <v>0</v>
      </c>
      <c r="M240" s="2"/>
      <c r="N240" s="28">
        <f t="shared" si="81"/>
        <v>0</v>
      </c>
      <c r="O240" s="2">
        <f t="shared" si="75"/>
        <v>0</v>
      </c>
      <c r="P240" s="2">
        <f t="shared" si="76"/>
        <v>0</v>
      </c>
      <c r="R240">
        <f t="shared" si="77"/>
        <v>219</v>
      </c>
      <c r="S240" s="89">
        <f t="shared" si="67"/>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8"/>
        <v>5.9508766389271273E-2</v>
      </c>
      <c r="Y240" s="66">
        <f t="shared" si="68"/>
        <v>0</v>
      </c>
      <c r="Z240" s="72">
        <f t="shared" si="69"/>
        <v>0</v>
      </c>
      <c r="AA240" s="79">
        <f t="shared" si="70"/>
        <v>0</v>
      </c>
      <c r="AB240" s="81">
        <f t="shared" si="79"/>
        <v>0</v>
      </c>
      <c r="AD240" s="95">
        <f>locallinterp(R240,'BBG rates'!$N$10:$N$369,'BBG rates'!$P$10:$P$369)</f>
        <v>18.486068427450789</v>
      </c>
      <c r="AI240" s="185">
        <f t="shared" si="71"/>
        <v>219</v>
      </c>
      <c r="AJ240" s="127">
        <f>locallinterp(MIN(AI240,CAP_Senior*12),'BBG rates'!$X$24:$X$65,'BBG rates'!$Y$24:$Y$65)</f>
        <v>66.170038243589488</v>
      </c>
      <c r="AK240" s="127">
        <f>locallinterp(MIN(AI240,CAP_CB*12),'BBG rates'!$AA$25:$AA$40,'BBG rates'!$AC$25:$AC$40)</f>
        <v>11</v>
      </c>
      <c r="AL240" s="144">
        <f t="shared" si="72"/>
        <v>20.378906501410214</v>
      </c>
      <c r="AM240" s="142">
        <f>(SUMPRODUCT(AL240:AL$381,G240:G$381)+SUMPRODUCT(AL240:AL$381,H240:H$381))/12</f>
        <v>0</v>
      </c>
    </row>
    <row r="241" spans="1:39" x14ac:dyDescent="0.2">
      <c r="A241" s="7">
        <v>220</v>
      </c>
      <c r="B241" s="7">
        <v>110</v>
      </c>
      <c r="C241" s="7">
        <v>55</v>
      </c>
      <c r="D241" s="12">
        <f t="shared" si="64"/>
        <v>18.333333333333332</v>
      </c>
      <c r="E241" s="29">
        <f t="shared" si="63"/>
        <v>0</v>
      </c>
      <c r="F241" s="2">
        <f t="shared" si="65"/>
        <v>0</v>
      </c>
      <c r="G241" s="2">
        <f t="shared" si="73"/>
        <v>0</v>
      </c>
      <c r="H241" s="2">
        <f t="shared" si="74"/>
        <v>0</v>
      </c>
      <c r="I241" s="2">
        <f t="shared" si="62"/>
        <v>0</v>
      </c>
      <c r="J241" s="2">
        <f t="shared" si="80"/>
        <v>0</v>
      </c>
      <c r="K241" s="2">
        <f t="shared" si="66"/>
        <v>0</v>
      </c>
      <c r="L241" s="2">
        <f t="shared" si="66"/>
        <v>0</v>
      </c>
      <c r="M241" s="2"/>
      <c r="N241" s="28">
        <f t="shared" si="81"/>
        <v>0</v>
      </c>
      <c r="O241" s="2">
        <f t="shared" si="75"/>
        <v>0</v>
      </c>
      <c r="P241" s="2">
        <f t="shared" si="76"/>
        <v>0</v>
      </c>
      <c r="R241">
        <f t="shared" si="77"/>
        <v>220</v>
      </c>
      <c r="S241" s="89">
        <f t="shared" si="67"/>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8"/>
        <v>6.1149525459747167E-2</v>
      </c>
      <c r="Y241" s="66">
        <f t="shared" si="68"/>
        <v>0</v>
      </c>
      <c r="Z241" s="72">
        <f t="shared" si="69"/>
        <v>0</v>
      </c>
      <c r="AA241" s="79">
        <f t="shared" si="70"/>
        <v>0</v>
      </c>
      <c r="AB241" s="81">
        <f t="shared" si="79"/>
        <v>0</v>
      </c>
      <c r="AD241" s="95">
        <f>locallinterp(R241,'BBG rates'!$N$10:$N$369,'BBG rates'!$P$10:$P$369)</f>
        <v>18.568293745246759</v>
      </c>
      <c r="AI241" s="185">
        <f t="shared" si="71"/>
        <v>220</v>
      </c>
      <c r="AJ241" s="127">
        <f>locallinterp(MIN(AI241,CAP_Senior*12),'BBG rates'!$X$24:$X$65,'BBG rates'!$Y$24:$Y$65)</f>
        <v>66.255824901338329</v>
      </c>
      <c r="AK241" s="127">
        <f>locallinterp(MIN(AI241,CAP_CB*12),'BBG rates'!$AA$25:$AA$40,'BBG rates'!$AC$25:$AC$40)</f>
        <v>11</v>
      </c>
      <c r="AL241" s="144">
        <f t="shared" si="72"/>
        <v>20.393490233227517</v>
      </c>
      <c r="AM241" s="142">
        <f>(SUMPRODUCT(AL241:AL$381,G241:G$381)+SUMPRODUCT(AL241:AL$381,H241:H$381))/12</f>
        <v>0</v>
      </c>
    </row>
    <row r="242" spans="1:39" x14ac:dyDescent="0.2">
      <c r="A242" s="7">
        <v>221</v>
      </c>
      <c r="B242" s="7">
        <v>110.5</v>
      </c>
      <c r="C242" s="7">
        <v>55.25</v>
      </c>
      <c r="D242" s="12">
        <f t="shared" si="64"/>
        <v>18.416666666666668</v>
      </c>
      <c r="E242" s="29">
        <f t="shared" si="63"/>
        <v>0</v>
      </c>
      <c r="F242" s="2">
        <f t="shared" si="65"/>
        <v>0</v>
      </c>
      <c r="G242" s="2">
        <f t="shared" si="73"/>
        <v>0</v>
      </c>
      <c r="H242" s="2">
        <f t="shared" si="74"/>
        <v>0</v>
      </c>
      <c r="I242" s="2">
        <f t="shared" si="62"/>
        <v>0</v>
      </c>
      <c r="J242" s="2">
        <f t="shared" si="80"/>
        <v>0</v>
      </c>
      <c r="K242" s="2">
        <f t="shared" si="66"/>
        <v>0</v>
      </c>
      <c r="L242" s="2">
        <f t="shared" si="66"/>
        <v>0</v>
      </c>
      <c r="M242" s="2"/>
      <c r="N242" s="28">
        <f t="shared" si="81"/>
        <v>0</v>
      </c>
      <c r="O242" s="2">
        <f t="shared" si="75"/>
        <v>0</v>
      </c>
      <c r="P242" s="2">
        <f t="shared" si="76"/>
        <v>0</v>
      </c>
      <c r="R242">
        <f t="shared" si="77"/>
        <v>221</v>
      </c>
      <c r="S242" s="89">
        <f t="shared" si="67"/>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8"/>
        <v>6.2790259854494934E-2</v>
      </c>
      <c r="Y242" s="66">
        <f t="shared" si="68"/>
        <v>0</v>
      </c>
      <c r="Z242" s="72">
        <f t="shared" si="69"/>
        <v>0</v>
      </c>
      <c r="AA242" s="79">
        <f t="shared" si="70"/>
        <v>0</v>
      </c>
      <c r="AB242" s="81">
        <f t="shared" si="79"/>
        <v>0</v>
      </c>
      <c r="AD242" s="95">
        <f>locallinterp(R242,'BBG rates'!$N$10:$N$369,'BBG rates'!$P$10:$P$369)</f>
        <v>18.650492644977131</v>
      </c>
      <c r="AI242" s="185">
        <f t="shared" si="71"/>
        <v>221</v>
      </c>
      <c r="AJ242" s="127">
        <f>locallinterp(MIN(AI242,CAP_Senior*12),'BBG rates'!$X$24:$X$65,'BBG rates'!$Y$24:$Y$65)</f>
        <v>66.34161155908717</v>
      </c>
      <c r="AK242" s="127">
        <f>locallinterp(MIN(AI242,CAP_CB*12),'BBG rates'!$AA$25:$AA$40,'BBG rates'!$AC$25:$AC$40)</f>
        <v>11</v>
      </c>
      <c r="AL242" s="144">
        <f t="shared" si="72"/>
        <v>20.408073965044821</v>
      </c>
      <c r="AM242" s="142">
        <f>(SUMPRODUCT(AL242:AL$381,G242:G$381)+SUMPRODUCT(AL242:AL$381,H242:H$381))/12</f>
        <v>0</v>
      </c>
    </row>
    <row r="243" spans="1:39" x14ac:dyDescent="0.2">
      <c r="A243" s="7">
        <v>222</v>
      </c>
      <c r="B243" s="7">
        <v>111</v>
      </c>
      <c r="C243" s="7">
        <v>55.5</v>
      </c>
      <c r="D243" s="12">
        <f t="shared" si="64"/>
        <v>18.5</v>
      </c>
      <c r="E243" s="29">
        <f t="shared" si="63"/>
        <v>0</v>
      </c>
      <c r="F243" s="2">
        <f t="shared" si="65"/>
        <v>0</v>
      </c>
      <c r="G243" s="2">
        <f t="shared" si="73"/>
        <v>0</v>
      </c>
      <c r="H243" s="2">
        <f t="shared" si="74"/>
        <v>0</v>
      </c>
      <c r="I243" s="2">
        <f t="shared" si="62"/>
        <v>0</v>
      </c>
      <c r="J243" s="2">
        <f t="shared" si="80"/>
        <v>0</v>
      </c>
      <c r="K243" s="2">
        <f t="shared" si="66"/>
        <v>0</v>
      </c>
      <c r="L243" s="2">
        <f t="shared" si="66"/>
        <v>0</v>
      </c>
      <c r="M243" s="2"/>
      <c r="N243" s="28">
        <f t="shared" si="81"/>
        <v>0</v>
      </c>
      <c r="O243" s="2">
        <f t="shared" si="75"/>
        <v>0</v>
      </c>
      <c r="P243" s="2">
        <f t="shared" si="76"/>
        <v>0</v>
      </c>
      <c r="R243">
        <f t="shared" si="77"/>
        <v>222</v>
      </c>
      <c r="S243" s="89">
        <f t="shared" si="67"/>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8"/>
        <v>6.4430969574047481E-2</v>
      </c>
      <c r="Y243" s="66">
        <f t="shared" si="68"/>
        <v>0</v>
      </c>
      <c r="Z243" s="72">
        <f t="shared" si="69"/>
        <v>0</v>
      </c>
      <c r="AA243" s="79">
        <f t="shared" si="70"/>
        <v>0</v>
      </c>
      <c r="AB243" s="81">
        <f t="shared" si="79"/>
        <v>0</v>
      </c>
      <c r="AD243" s="95">
        <f>locallinterp(R243,'BBG rates'!$N$10:$N$369,'BBG rates'!$P$10:$P$369)</f>
        <v>18.732665281770995</v>
      </c>
      <c r="AI243" s="185">
        <f t="shared" si="71"/>
        <v>222</v>
      </c>
      <c r="AJ243" s="127">
        <f>locallinterp(MIN(AI243,CAP_Senior*12),'BBG rates'!$X$24:$X$65,'BBG rates'!$Y$24:$Y$65)</f>
        <v>66.427398216835996</v>
      </c>
      <c r="AK243" s="127">
        <f>locallinterp(MIN(AI243,CAP_CB*12),'BBG rates'!$AA$25:$AA$40,'BBG rates'!$AC$25:$AC$40)</f>
        <v>11</v>
      </c>
      <c r="AL243" s="144">
        <f t="shared" si="72"/>
        <v>20.422657696862117</v>
      </c>
      <c r="AM243" s="142">
        <f>(SUMPRODUCT(AL243:AL$381,G243:G$381)+SUMPRODUCT(AL243:AL$381,H243:H$381))/12</f>
        <v>0</v>
      </c>
    </row>
    <row r="244" spans="1:39" x14ac:dyDescent="0.2">
      <c r="A244" s="7">
        <v>223</v>
      </c>
      <c r="B244" s="7">
        <v>111.5</v>
      </c>
      <c r="C244" s="7">
        <v>55.75</v>
      </c>
      <c r="D244" s="12">
        <f t="shared" si="64"/>
        <v>18.583333333333332</v>
      </c>
      <c r="E244" s="29">
        <f t="shared" si="63"/>
        <v>0</v>
      </c>
      <c r="F244" s="2">
        <f t="shared" si="65"/>
        <v>0</v>
      </c>
      <c r="G244" s="2">
        <f t="shared" si="73"/>
        <v>0</v>
      </c>
      <c r="H244" s="2">
        <f t="shared" si="74"/>
        <v>0</v>
      </c>
      <c r="I244" s="2">
        <f t="shared" si="62"/>
        <v>0</v>
      </c>
      <c r="J244" s="2">
        <f t="shared" si="80"/>
        <v>0</v>
      </c>
      <c r="K244" s="2">
        <f t="shared" si="66"/>
        <v>0</v>
      </c>
      <c r="L244" s="2">
        <f t="shared" si="66"/>
        <v>0</v>
      </c>
      <c r="M244" s="2"/>
      <c r="N244" s="28">
        <f t="shared" si="81"/>
        <v>0</v>
      </c>
      <c r="O244" s="2">
        <f t="shared" si="75"/>
        <v>0</v>
      </c>
      <c r="P244" s="2">
        <f t="shared" si="76"/>
        <v>0</v>
      </c>
      <c r="R244">
        <f t="shared" si="77"/>
        <v>223</v>
      </c>
      <c r="S244" s="89">
        <f t="shared" si="67"/>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8"/>
        <v>6.6071654619470621E-2</v>
      </c>
      <c r="Y244" s="66">
        <f t="shared" si="68"/>
        <v>0</v>
      </c>
      <c r="Z244" s="72">
        <f t="shared" si="69"/>
        <v>0</v>
      </c>
      <c r="AA244" s="79">
        <f t="shared" si="70"/>
        <v>0</v>
      </c>
      <c r="AB244" s="81">
        <f t="shared" si="79"/>
        <v>0</v>
      </c>
      <c r="AD244" s="95">
        <f>locallinterp(R244,'BBG rates'!$N$10:$N$369,'BBG rates'!$P$10:$P$369)</f>
        <v>18.814811807174568</v>
      </c>
      <c r="AI244" s="185">
        <f t="shared" si="71"/>
        <v>223</v>
      </c>
      <c r="AJ244" s="127">
        <f>locallinterp(MIN(AI244,CAP_Senior*12),'BBG rates'!$X$24:$X$65,'BBG rates'!$Y$24:$Y$65)</f>
        <v>66.513184874584837</v>
      </c>
      <c r="AK244" s="127">
        <f>locallinterp(MIN(AI244,CAP_CB*12),'BBG rates'!$AA$25:$AA$40,'BBG rates'!$AC$25:$AC$40)</f>
        <v>11</v>
      </c>
      <c r="AL244" s="144">
        <f t="shared" si="72"/>
        <v>20.437241428679421</v>
      </c>
      <c r="AM244" s="142">
        <f>(SUMPRODUCT(AL244:AL$381,G244:G$381)+SUMPRODUCT(AL244:AL$381,H244:H$381))/12</f>
        <v>0</v>
      </c>
    </row>
    <row r="245" spans="1:39" x14ac:dyDescent="0.2">
      <c r="A245" s="7">
        <v>224</v>
      </c>
      <c r="B245" s="7">
        <v>112</v>
      </c>
      <c r="C245" s="7">
        <v>56</v>
      </c>
      <c r="D245" s="12">
        <f t="shared" si="64"/>
        <v>18.666666666666668</v>
      </c>
      <c r="E245" s="29">
        <f t="shared" si="63"/>
        <v>0</v>
      </c>
      <c r="F245" s="2">
        <f t="shared" si="65"/>
        <v>0</v>
      </c>
      <c r="G245" s="2">
        <f t="shared" si="73"/>
        <v>0</v>
      </c>
      <c r="H245" s="2">
        <f t="shared" si="74"/>
        <v>0</v>
      </c>
      <c r="I245" s="2">
        <f t="shared" si="62"/>
        <v>0</v>
      </c>
      <c r="J245" s="2">
        <f t="shared" si="80"/>
        <v>0</v>
      </c>
      <c r="K245" s="2">
        <f t="shared" si="66"/>
        <v>0</v>
      </c>
      <c r="L245" s="2">
        <f t="shared" si="66"/>
        <v>0</v>
      </c>
      <c r="M245" s="2"/>
      <c r="N245" s="28">
        <f t="shared" si="81"/>
        <v>0</v>
      </c>
      <c r="O245" s="2">
        <f t="shared" si="75"/>
        <v>0</v>
      </c>
      <c r="P245" s="2">
        <f t="shared" si="76"/>
        <v>0</v>
      </c>
      <c r="R245">
        <f t="shared" si="77"/>
        <v>224</v>
      </c>
      <c r="S245" s="89">
        <f t="shared" si="67"/>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8"/>
        <v>6.7712314991297262E-2</v>
      </c>
      <c r="Y245" s="66">
        <f t="shared" si="68"/>
        <v>0</v>
      </c>
      <c r="Z245" s="72">
        <f t="shared" si="69"/>
        <v>0</v>
      </c>
      <c r="AA245" s="79">
        <f t="shared" si="70"/>
        <v>0</v>
      </c>
      <c r="AB245" s="81">
        <f t="shared" si="79"/>
        <v>0</v>
      </c>
      <c r="AD245" s="95">
        <f>locallinterp(R245,'BBG rates'!$N$10:$N$369,'BBG rates'!$P$10:$P$369)</f>
        <v>18.896932379080305</v>
      </c>
      <c r="AI245" s="185">
        <f t="shared" si="71"/>
        <v>224</v>
      </c>
      <c r="AJ245" s="127">
        <f>locallinterp(MIN(AI245,CAP_Senior*12),'BBG rates'!$X$24:$X$65,'BBG rates'!$Y$24:$Y$65)</f>
        <v>66.598971532333678</v>
      </c>
      <c r="AK245" s="127">
        <f>locallinterp(MIN(AI245,CAP_CB*12),'BBG rates'!$AA$25:$AA$40,'BBG rates'!$AC$25:$AC$40)</f>
        <v>11</v>
      </c>
      <c r="AL245" s="144">
        <f t="shared" si="72"/>
        <v>20.451825160496725</v>
      </c>
      <c r="AM245" s="142">
        <f>(SUMPRODUCT(AL245:AL$381,G245:G$381)+SUMPRODUCT(AL245:AL$381,H245:H$381))/12</f>
        <v>0</v>
      </c>
    </row>
    <row r="246" spans="1:39" x14ac:dyDescent="0.2">
      <c r="A246" s="7">
        <v>225</v>
      </c>
      <c r="B246" s="7">
        <v>112.5</v>
      </c>
      <c r="C246" s="7">
        <v>56.25</v>
      </c>
      <c r="D246" s="12">
        <f t="shared" si="64"/>
        <v>18.75</v>
      </c>
      <c r="E246" s="29">
        <f t="shared" si="63"/>
        <v>0</v>
      </c>
      <c r="F246" s="2">
        <f t="shared" si="65"/>
        <v>0</v>
      </c>
      <c r="G246" s="2">
        <f t="shared" si="73"/>
        <v>0</v>
      </c>
      <c r="H246" s="2">
        <f t="shared" si="74"/>
        <v>0</v>
      </c>
      <c r="I246" s="2">
        <f t="shared" si="62"/>
        <v>0</v>
      </c>
      <c r="J246" s="2">
        <f t="shared" si="80"/>
        <v>0</v>
      </c>
      <c r="K246" s="2">
        <f t="shared" si="66"/>
        <v>0</v>
      </c>
      <c r="L246" s="2">
        <f t="shared" si="66"/>
        <v>0</v>
      </c>
      <c r="M246" s="2"/>
      <c r="N246" s="28">
        <f t="shared" si="81"/>
        <v>0</v>
      </c>
      <c r="O246" s="2">
        <f t="shared" si="75"/>
        <v>0</v>
      </c>
      <c r="P246" s="2">
        <f t="shared" si="76"/>
        <v>0</v>
      </c>
      <c r="R246">
        <f t="shared" si="77"/>
        <v>225</v>
      </c>
      <c r="S246" s="89">
        <f t="shared" si="67"/>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8"/>
        <v>6.9352950690326765E-2</v>
      </c>
      <c r="Y246" s="66">
        <f t="shared" si="68"/>
        <v>0</v>
      </c>
      <c r="Z246" s="72">
        <f t="shared" si="69"/>
        <v>0</v>
      </c>
      <c r="AA246" s="79">
        <f t="shared" si="70"/>
        <v>0</v>
      </c>
      <c r="AB246" s="81">
        <f t="shared" si="79"/>
        <v>0</v>
      </c>
      <c r="AD246" s="95">
        <f>locallinterp(R246,'BBG rates'!$N$10:$N$369,'BBG rates'!$P$10:$P$369)</f>
        <v>18.979027151797986</v>
      </c>
      <c r="AI246" s="185">
        <f t="shared" si="71"/>
        <v>225</v>
      </c>
      <c r="AJ246" s="127">
        <f>locallinterp(MIN(AI246,CAP_Senior*12),'BBG rates'!$X$24:$X$65,'BBG rates'!$Y$24:$Y$65)</f>
        <v>66.684758190082519</v>
      </c>
      <c r="AK246" s="127">
        <f>locallinterp(MIN(AI246,CAP_CB*12),'BBG rates'!$AA$25:$AA$40,'BBG rates'!$AC$25:$AC$40)</f>
        <v>11</v>
      </c>
      <c r="AL246" s="144">
        <f t="shared" si="72"/>
        <v>20.466408892314028</v>
      </c>
      <c r="AM246" s="142">
        <f>(SUMPRODUCT(AL246:AL$381,G246:G$381)+SUMPRODUCT(AL246:AL$381,H246:H$381))/12</f>
        <v>0</v>
      </c>
    </row>
    <row r="247" spans="1:39" x14ac:dyDescent="0.2">
      <c r="A247" s="7">
        <v>226</v>
      </c>
      <c r="B247" s="7">
        <v>113</v>
      </c>
      <c r="C247" s="7">
        <v>56.5</v>
      </c>
      <c r="D247" s="12">
        <f t="shared" si="64"/>
        <v>18.833333333333332</v>
      </c>
      <c r="E247" s="29">
        <f t="shared" si="63"/>
        <v>0</v>
      </c>
      <c r="F247" s="2">
        <f t="shared" si="65"/>
        <v>0</v>
      </c>
      <c r="G247" s="2">
        <f t="shared" si="73"/>
        <v>0</v>
      </c>
      <c r="H247" s="2">
        <f t="shared" si="74"/>
        <v>0</v>
      </c>
      <c r="I247" s="2">
        <f t="shared" si="62"/>
        <v>0</v>
      </c>
      <c r="J247" s="2">
        <f t="shared" si="80"/>
        <v>0</v>
      </c>
      <c r="K247" s="2">
        <f t="shared" si="66"/>
        <v>0</v>
      </c>
      <c r="L247" s="2">
        <f t="shared" si="66"/>
        <v>0</v>
      </c>
      <c r="M247" s="2"/>
      <c r="N247" s="28">
        <f t="shared" si="81"/>
        <v>0</v>
      </c>
      <c r="O247" s="2">
        <f t="shared" si="75"/>
        <v>0</v>
      </c>
      <c r="P247" s="2">
        <f t="shared" si="76"/>
        <v>0</v>
      </c>
      <c r="R247">
        <f t="shared" si="77"/>
        <v>226</v>
      </c>
      <c r="S247" s="89">
        <f t="shared" si="67"/>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8"/>
        <v>7.0993561717358489E-2</v>
      </c>
      <c r="Y247" s="66">
        <f t="shared" si="68"/>
        <v>0</v>
      </c>
      <c r="Z247" s="72">
        <f t="shared" si="69"/>
        <v>0</v>
      </c>
      <c r="AA247" s="79">
        <f t="shared" si="70"/>
        <v>0</v>
      </c>
      <c r="AB247" s="81">
        <f t="shared" si="79"/>
        <v>0</v>
      </c>
      <c r="AD247" s="95">
        <f>locallinterp(R247,'BBG rates'!$N$10:$N$369,'BBG rates'!$P$10:$P$369)</f>
        <v>19.061096284742387</v>
      </c>
      <c r="AI247" s="185">
        <f t="shared" si="71"/>
        <v>226</v>
      </c>
      <c r="AJ247" s="127">
        <f>locallinterp(MIN(AI247,CAP_Senior*12),'BBG rates'!$X$24:$X$65,'BBG rates'!$Y$24:$Y$65)</f>
        <v>66.77054484783136</v>
      </c>
      <c r="AK247" s="127">
        <f>locallinterp(MIN(AI247,CAP_CB*12),'BBG rates'!$AA$25:$AA$40,'BBG rates'!$AC$25:$AC$40)</f>
        <v>11</v>
      </c>
      <c r="AL247" s="144">
        <f t="shared" si="72"/>
        <v>20.480992624131332</v>
      </c>
      <c r="AM247" s="142">
        <f>(SUMPRODUCT(AL247:AL$381,G247:G$381)+SUMPRODUCT(AL247:AL$381,H247:H$381))/12</f>
        <v>0</v>
      </c>
    </row>
    <row r="248" spans="1:39" x14ac:dyDescent="0.2">
      <c r="A248" s="7">
        <v>227</v>
      </c>
      <c r="B248" s="7">
        <v>113.5</v>
      </c>
      <c r="C248" s="7">
        <v>56.75</v>
      </c>
      <c r="D248" s="12">
        <f t="shared" si="64"/>
        <v>18.916666666666668</v>
      </c>
      <c r="E248" s="29">
        <f t="shared" si="63"/>
        <v>0</v>
      </c>
      <c r="F248" s="2">
        <f t="shared" si="65"/>
        <v>0</v>
      </c>
      <c r="G248" s="2">
        <f t="shared" si="73"/>
        <v>0</v>
      </c>
      <c r="H248" s="2">
        <f t="shared" si="74"/>
        <v>0</v>
      </c>
      <c r="I248" s="2">
        <f t="shared" si="62"/>
        <v>0</v>
      </c>
      <c r="J248" s="2">
        <f t="shared" si="80"/>
        <v>0</v>
      </c>
      <c r="K248" s="2">
        <f t="shared" si="66"/>
        <v>0</v>
      </c>
      <c r="L248" s="2">
        <f t="shared" si="66"/>
        <v>0</v>
      </c>
      <c r="M248" s="2"/>
      <c r="N248" s="28">
        <f t="shared" si="81"/>
        <v>0</v>
      </c>
      <c r="O248" s="2">
        <f t="shared" si="75"/>
        <v>0</v>
      </c>
      <c r="P248" s="2">
        <f t="shared" si="76"/>
        <v>0</v>
      </c>
      <c r="R248">
        <f t="shared" si="77"/>
        <v>227</v>
      </c>
      <c r="S248" s="89">
        <f t="shared" si="67"/>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8"/>
        <v>7.2634148073191795E-2</v>
      </c>
      <c r="Y248" s="66">
        <f t="shared" si="68"/>
        <v>0</v>
      </c>
      <c r="Z248" s="72">
        <f t="shared" si="69"/>
        <v>0</v>
      </c>
      <c r="AA248" s="79">
        <f t="shared" si="70"/>
        <v>0</v>
      </c>
      <c r="AB248" s="81">
        <f t="shared" si="79"/>
        <v>0</v>
      </c>
      <c r="AD248" s="95">
        <f>locallinterp(R248,'BBG rates'!$N$10:$N$369,'BBG rates'!$P$10:$P$369)</f>
        <v>19.143139937468927</v>
      </c>
      <c r="AI248" s="185">
        <f t="shared" si="71"/>
        <v>227</v>
      </c>
      <c r="AJ248" s="127">
        <f>locallinterp(MIN(AI248,CAP_Senior*12),'BBG rates'!$X$24:$X$65,'BBG rates'!$Y$24:$Y$65)</f>
        <v>66.856331505580187</v>
      </c>
      <c r="AK248" s="127">
        <f>locallinterp(MIN(AI248,CAP_CB*12),'BBG rates'!$AA$25:$AA$40,'BBG rates'!$AC$25:$AC$40)</f>
        <v>11</v>
      </c>
      <c r="AL248" s="144">
        <f t="shared" si="72"/>
        <v>20.495576355948632</v>
      </c>
      <c r="AM248" s="142">
        <f>(SUMPRODUCT(AL248:AL$381,G248:G$381)+SUMPRODUCT(AL248:AL$381,H248:H$381))/12</f>
        <v>0</v>
      </c>
    </row>
    <row r="249" spans="1:39" x14ac:dyDescent="0.2">
      <c r="A249" s="7">
        <v>228</v>
      </c>
      <c r="B249" s="7">
        <v>114</v>
      </c>
      <c r="C249" s="7">
        <v>57</v>
      </c>
      <c r="D249" s="12">
        <f t="shared" si="64"/>
        <v>19</v>
      </c>
      <c r="E249" s="29">
        <f t="shared" si="63"/>
        <v>0</v>
      </c>
      <c r="F249" s="2">
        <f t="shared" si="65"/>
        <v>0</v>
      </c>
      <c r="G249" s="2">
        <f t="shared" si="73"/>
        <v>0</v>
      </c>
      <c r="H249" s="2">
        <f t="shared" si="74"/>
        <v>0</v>
      </c>
      <c r="I249" s="2">
        <f t="shared" si="62"/>
        <v>0</v>
      </c>
      <c r="J249" s="2">
        <f t="shared" si="80"/>
        <v>0</v>
      </c>
      <c r="K249" s="2">
        <f t="shared" si="66"/>
        <v>0</v>
      </c>
      <c r="L249" s="2">
        <f t="shared" si="66"/>
        <v>0</v>
      </c>
      <c r="M249" s="2"/>
      <c r="N249" s="28">
        <f t="shared" si="81"/>
        <v>0</v>
      </c>
      <c r="O249" s="2">
        <f t="shared" si="75"/>
        <v>0</v>
      </c>
      <c r="P249" s="2">
        <f t="shared" si="76"/>
        <v>0</v>
      </c>
      <c r="R249">
        <f t="shared" si="77"/>
        <v>228</v>
      </c>
      <c r="S249" s="89">
        <f t="shared" si="67"/>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8"/>
        <v>7.4274709758359592E-2</v>
      </c>
      <c r="Y249" s="66">
        <f t="shared" si="68"/>
        <v>0</v>
      </c>
      <c r="Z249" s="72">
        <f t="shared" si="69"/>
        <v>0</v>
      </c>
      <c r="AA249" s="79">
        <f t="shared" si="70"/>
        <v>0</v>
      </c>
      <c r="AB249" s="81">
        <f t="shared" si="79"/>
        <v>0</v>
      </c>
      <c r="AD249" s="95">
        <f>locallinterp(R249,'BBG rates'!$N$10:$N$369,'BBG rates'!$P$10:$P$369)</f>
        <v>19.225158270914758</v>
      </c>
      <c r="AI249" s="185">
        <f t="shared" si="71"/>
        <v>228</v>
      </c>
      <c r="AJ249" s="127">
        <f>locallinterp(MIN(AI249,CAP_Senior*12),'BBG rates'!$X$24:$X$65,'BBG rates'!$Y$24:$Y$65)</f>
        <v>66.942118163329027</v>
      </c>
      <c r="AK249" s="127">
        <f>locallinterp(MIN(AI249,CAP_CB*12),'BBG rates'!$AA$25:$AA$40,'BBG rates'!$AC$25:$AC$40)</f>
        <v>11</v>
      </c>
      <c r="AL249" s="144">
        <f t="shared" si="72"/>
        <v>20.510160087765932</v>
      </c>
      <c r="AM249" s="142">
        <f>(SUMPRODUCT(AL249:AL$381,G249:G$381)+SUMPRODUCT(AL249:AL$381,H249:H$381))/12</f>
        <v>0</v>
      </c>
    </row>
    <row r="250" spans="1:39" x14ac:dyDescent="0.2">
      <c r="A250" s="7">
        <v>229</v>
      </c>
      <c r="B250" s="7">
        <v>114.5</v>
      </c>
      <c r="C250" s="7">
        <v>57.25</v>
      </c>
      <c r="D250" s="12">
        <f t="shared" si="64"/>
        <v>19.083333333333332</v>
      </c>
      <c r="E250" s="29">
        <f t="shared" si="63"/>
        <v>0</v>
      </c>
      <c r="F250" s="2">
        <f t="shared" si="65"/>
        <v>0</v>
      </c>
      <c r="G250" s="2">
        <f t="shared" si="73"/>
        <v>0</v>
      </c>
      <c r="H250" s="2">
        <f t="shared" si="74"/>
        <v>0</v>
      </c>
      <c r="I250" s="2">
        <f t="shared" si="62"/>
        <v>0</v>
      </c>
      <c r="J250" s="2">
        <f t="shared" si="80"/>
        <v>0</v>
      </c>
      <c r="K250" s="2">
        <f t="shared" si="66"/>
        <v>0</v>
      </c>
      <c r="L250" s="2">
        <f t="shared" si="66"/>
        <v>0</v>
      </c>
      <c r="M250" s="2"/>
      <c r="N250" s="28">
        <f t="shared" si="81"/>
        <v>0</v>
      </c>
      <c r="O250" s="2">
        <f t="shared" si="75"/>
        <v>0</v>
      </c>
      <c r="P250" s="2">
        <f t="shared" si="76"/>
        <v>0</v>
      </c>
      <c r="R250">
        <f t="shared" si="77"/>
        <v>229</v>
      </c>
      <c r="S250" s="89">
        <f t="shared" si="67"/>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8"/>
        <v>7.5915246774194145E-2</v>
      </c>
      <c r="Y250" s="66">
        <f t="shared" si="68"/>
        <v>0</v>
      </c>
      <c r="Z250" s="72">
        <f t="shared" si="69"/>
        <v>0</v>
      </c>
      <c r="AA250" s="79">
        <f t="shared" si="70"/>
        <v>0</v>
      </c>
      <c r="AB250" s="81">
        <f t="shared" si="79"/>
        <v>0</v>
      </c>
      <c r="AD250" s="95">
        <f>locallinterp(R250,'BBG rates'!$N$10:$N$369,'BBG rates'!$P$10:$P$369)</f>
        <v>19.307151446156997</v>
      </c>
      <c r="AI250" s="185">
        <f t="shared" si="71"/>
        <v>229</v>
      </c>
      <c r="AJ250" s="127">
        <f>locallinterp(MIN(AI250,CAP_Senior*12),'BBG rates'!$X$24:$X$65,'BBG rates'!$Y$24:$Y$65)</f>
        <v>67.02350352375727</v>
      </c>
      <c r="AK250" s="127">
        <f>locallinterp(MIN(AI250,CAP_CB*12),'BBG rates'!$AA$25:$AA$40,'BBG rates'!$AC$25:$AC$40)</f>
        <v>11</v>
      </c>
      <c r="AL250" s="144">
        <f t="shared" si="72"/>
        <v>20.523995599038734</v>
      </c>
      <c r="AM250" s="142">
        <f>(SUMPRODUCT(AL250:AL$381,G250:G$381)+SUMPRODUCT(AL250:AL$381,H250:H$381))/12</f>
        <v>0</v>
      </c>
    </row>
    <row r="251" spans="1:39" x14ac:dyDescent="0.2">
      <c r="A251" s="7">
        <v>230</v>
      </c>
      <c r="B251" s="7">
        <v>115</v>
      </c>
      <c r="C251" s="7">
        <v>57.5</v>
      </c>
      <c r="D251" s="12">
        <f t="shared" si="64"/>
        <v>19.166666666666668</v>
      </c>
      <c r="E251" s="29">
        <f t="shared" si="63"/>
        <v>0</v>
      </c>
      <c r="F251" s="2">
        <f t="shared" si="65"/>
        <v>0</v>
      </c>
      <c r="G251" s="2">
        <f t="shared" si="73"/>
        <v>0</v>
      </c>
      <c r="H251" s="2">
        <f t="shared" si="74"/>
        <v>0</v>
      </c>
      <c r="I251" s="2">
        <f t="shared" si="62"/>
        <v>0</v>
      </c>
      <c r="J251" s="2">
        <f t="shared" si="80"/>
        <v>0</v>
      </c>
      <c r="K251" s="2">
        <f t="shared" si="66"/>
        <v>0</v>
      </c>
      <c r="L251" s="2">
        <f t="shared" si="66"/>
        <v>0</v>
      </c>
      <c r="M251" s="2"/>
      <c r="N251" s="28">
        <f t="shared" si="81"/>
        <v>0</v>
      </c>
      <c r="O251" s="2">
        <f t="shared" si="75"/>
        <v>0</v>
      </c>
      <c r="P251" s="2">
        <f t="shared" si="76"/>
        <v>0</v>
      </c>
      <c r="R251">
        <f t="shared" si="77"/>
        <v>230</v>
      </c>
      <c r="S251" s="89">
        <f t="shared" si="67"/>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8"/>
        <v>7.7555759120961909E-2</v>
      </c>
      <c r="Y251" s="66">
        <f t="shared" si="68"/>
        <v>0</v>
      </c>
      <c r="Z251" s="72">
        <f t="shared" si="69"/>
        <v>0</v>
      </c>
      <c r="AA251" s="79">
        <f t="shared" si="70"/>
        <v>0</v>
      </c>
      <c r="AB251" s="81">
        <f t="shared" si="79"/>
        <v>0</v>
      </c>
      <c r="AD251" s="95">
        <f>locallinterp(R251,'BBG rates'!$N$10:$N$369,'BBG rates'!$P$10:$P$369)</f>
        <v>19.389119628138022</v>
      </c>
      <c r="AI251" s="185">
        <f t="shared" si="71"/>
        <v>230</v>
      </c>
      <c r="AJ251" s="127">
        <f>locallinterp(MIN(AI251,CAP_Senior*12),'BBG rates'!$X$24:$X$65,'BBG rates'!$Y$24:$Y$65)</f>
        <v>67.104888884185527</v>
      </c>
      <c r="AK251" s="127">
        <f>locallinterp(MIN(AI251,CAP_CB*12),'BBG rates'!$AA$25:$AA$40,'BBG rates'!$AC$25:$AC$40)</f>
        <v>11</v>
      </c>
      <c r="AL251" s="144">
        <f t="shared" si="72"/>
        <v>20.53783111031154</v>
      </c>
      <c r="AM251" s="142">
        <f>(SUMPRODUCT(AL251:AL$381,G251:G$381)+SUMPRODUCT(AL251:AL$381,H251:H$381))/12</f>
        <v>0</v>
      </c>
    </row>
    <row r="252" spans="1:39" x14ac:dyDescent="0.2">
      <c r="A252" s="7">
        <v>231</v>
      </c>
      <c r="B252" s="7">
        <v>115.5</v>
      </c>
      <c r="C252" s="7">
        <v>57.75</v>
      </c>
      <c r="D252" s="12">
        <f t="shared" si="64"/>
        <v>19.25</v>
      </c>
      <c r="E252" s="29">
        <f t="shared" si="63"/>
        <v>0</v>
      </c>
      <c r="F252" s="2">
        <f t="shared" si="65"/>
        <v>0</v>
      </c>
      <c r="G252" s="2">
        <f t="shared" si="73"/>
        <v>0</v>
      </c>
      <c r="H252" s="2">
        <f t="shared" si="74"/>
        <v>0</v>
      </c>
      <c r="I252" s="2">
        <f t="shared" si="62"/>
        <v>0</v>
      </c>
      <c r="J252" s="2">
        <f t="shared" si="80"/>
        <v>0</v>
      </c>
      <c r="K252" s="2">
        <f t="shared" si="66"/>
        <v>0</v>
      </c>
      <c r="L252" s="2">
        <f t="shared" si="66"/>
        <v>0</v>
      </c>
      <c r="M252" s="2"/>
      <c r="N252" s="28">
        <f t="shared" si="81"/>
        <v>0</v>
      </c>
      <c r="O252" s="2">
        <f t="shared" si="75"/>
        <v>0</v>
      </c>
      <c r="P252" s="2">
        <f t="shared" si="76"/>
        <v>0</v>
      </c>
      <c r="R252">
        <f t="shared" si="77"/>
        <v>231</v>
      </c>
      <c r="S252" s="89">
        <f t="shared" si="67"/>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8"/>
        <v>7.9196246799728698E-2</v>
      </c>
      <c r="Y252" s="66">
        <f t="shared" si="68"/>
        <v>0</v>
      </c>
      <c r="Z252" s="72">
        <f t="shared" si="69"/>
        <v>0</v>
      </c>
      <c r="AA252" s="79">
        <f t="shared" si="70"/>
        <v>0</v>
      </c>
      <c r="AB252" s="81">
        <f t="shared" si="79"/>
        <v>0</v>
      </c>
      <c r="AD252" s="95">
        <f>locallinterp(R252,'BBG rates'!$N$10:$N$369,'BBG rates'!$P$10:$P$369)</f>
        <v>19.471062981940175</v>
      </c>
      <c r="AI252" s="185">
        <f t="shared" si="71"/>
        <v>231</v>
      </c>
      <c r="AJ252" s="127">
        <f>locallinterp(MIN(AI252,CAP_Senior*12),'BBG rates'!$X$24:$X$65,'BBG rates'!$Y$24:$Y$65)</f>
        <v>67.18627424461377</v>
      </c>
      <c r="AK252" s="127">
        <f>locallinterp(MIN(AI252,CAP_CB*12),'BBG rates'!$AA$25:$AA$40,'BBG rates'!$AC$25:$AC$40)</f>
        <v>11</v>
      </c>
      <c r="AL252" s="144">
        <f t="shared" si="72"/>
        <v>20.551666621584339</v>
      </c>
      <c r="AM252" s="142">
        <f>(SUMPRODUCT(AL252:AL$381,G252:G$381)+SUMPRODUCT(AL252:AL$381,H252:H$381))/12</f>
        <v>0</v>
      </c>
    </row>
    <row r="253" spans="1:39" x14ac:dyDescent="0.2">
      <c r="A253" s="7">
        <v>232</v>
      </c>
      <c r="B253" s="7">
        <v>116</v>
      </c>
      <c r="C253" s="7">
        <v>58</v>
      </c>
      <c r="D253" s="12">
        <f t="shared" si="64"/>
        <v>19.333333333333332</v>
      </c>
      <c r="E253" s="29">
        <f t="shared" si="63"/>
        <v>0</v>
      </c>
      <c r="F253" s="2">
        <f t="shared" si="65"/>
        <v>0</v>
      </c>
      <c r="G253" s="2">
        <f t="shared" si="73"/>
        <v>0</v>
      </c>
      <c r="H253" s="2">
        <f t="shared" si="74"/>
        <v>0</v>
      </c>
      <c r="I253" s="2">
        <f t="shared" si="62"/>
        <v>0</v>
      </c>
      <c r="J253" s="2">
        <f t="shared" si="80"/>
        <v>0</v>
      </c>
      <c r="K253" s="2">
        <f t="shared" si="66"/>
        <v>0</v>
      </c>
      <c r="L253" s="2">
        <f t="shared" si="66"/>
        <v>0</v>
      </c>
      <c r="M253" s="2"/>
      <c r="N253" s="28">
        <f t="shared" si="81"/>
        <v>0</v>
      </c>
      <c r="O253" s="2">
        <f t="shared" si="75"/>
        <v>0</v>
      </c>
      <c r="P253" s="2">
        <f t="shared" si="76"/>
        <v>0</v>
      </c>
      <c r="R253">
        <f t="shared" si="77"/>
        <v>232</v>
      </c>
      <c r="S253" s="89">
        <f t="shared" si="67"/>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8"/>
        <v>8.0836709811293872E-2</v>
      </c>
      <c r="Y253" s="66">
        <f t="shared" si="68"/>
        <v>0</v>
      </c>
      <c r="Z253" s="72">
        <f t="shared" si="69"/>
        <v>0</v>
      </c>
      <c r="AA253" s="79">
        <f t="shared" si="70"/>
        <v>0</v>
      </c>
      <c r="AB253" s="81">
        <f t="shared" si="79"/>
        <v>0</v>
      </c>
      <c r="AD253" s="95">
        <f>locallinterp(R253,'BBG rates'!$N$10:$N$369,'BBG rates'!$P$10:$P$369)</f>
        <v>19.552981674027532</v>
      </c>
      <c r="AI253" s="185">
        <f t="shared" si="71"/>
        <v>232</v>
      </c>
      <c r="AJ253" s="127">
        <f>locallinterp(MIN(AI253,CAP_Senior*12),'BBG rates'!$X$24:$X$65,'BBG rates'!$Y$24:$Y$65)</f>
        <v>67.267659605042013</v>
      </c>
      <c r="AK253" s="127">
        <f>locallinterp(MIN(AI253,CAP_CB*12),'BBG rates'!$AA$25:$AA$40,'BBG rates'!$AC$25:$AC$40)</f>
        <v>11</v>
      </c>
      <c r="AL253" s="144">
        <f t="shared" si="72"/>
        <v>20.565502132857141</v>
      </c>
      <c r="AM253" s="142">
        <f>(SUMPRODUCT(AL253:AL$381,G253:G$381)+SUMPRODUCT(AL253:AL$381,H253:H$381))/12</f>
        <v>0</v>
      </c>
    </row>
    <row r="254" spans="1:39" x14ac:dyDescent="0.2">
      <c r="A254" s="7">
        <v>233</v>
      </c>
      <c r="B254" s="7">
        <v>116.5</v>
      </c>
      <c r="C254" s="7">
        <v>58.25</v>
      </c>
      <c r="D254" s="12">
        <f t="shared" si="64"/>
        <v>19.416666666666668</v>
      </c>
      <c r="E254" s="29">
        <f t="shared" si="63"/>
        <v>0</v>
      </c>
      <c r="F254" s="2">
        <f t="shared" si="65"/>
        <v>0</v>
      </c>
      <c r="G254" s="2">
        <f t="shared" si="73"/>
        <v>0</v>
      </c>
      <c r="H254" s="2">
        <f t="shared" si="74"/>
        <v>0</v>
      </c>
      <c r="I254" s="2">
        <f t="shared" si="62"/>
        <v>0</v>
      </c>
      <c r="J254" s="2">
        <f t="shared" si="80"/>
        <v>0</v>
      </c>
      <c r="K254" s="2">
        <f t="shared" si="66"/>
        <v>0</v>
      </c>
      <c r="L254" s="2">
        <f t="shared" si="66"/>
        <v>0</v>
      </c>
      <c r="M254" s="2"/>
      <c r="N254" s="28">
        <f t="shared" si="81"/>
        <v>0</v>
      </c>
      <c r="O254" s="2">
        <f t="shared" si="75"/>
        <v>0</v>
      </c>
      <c r="P254" s="2">
        <f t="shared" si="76"/>
        <v>0</v>
      </c>
      <c r="R254">
        <f t="shared" si="77"/>
        <v>233</v>
      </c>
      <c r="S254" s="89">
        <f t="shared" si="67"/>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8"/>
        <v>8.2477148156190339E-2</v>
      </c>
      <c r="Y254" s="66">
        <f t="shared" si="68"/>
        <v>0</v>
      </c>
      <c r="Z254" s="72">
        <f t="shared" si="69"/>
        <v>0</v>
      </c>
      <c r="AA254" s="79">
        <f t="shared" si="70"/>
        <v>0</v>
      </c>
      <c r="AB254" s="81">
        <f t="shared" si="79"/>
        <v>0</v>
      </c>
      <c r="AD254" s="95">
        <f>locallinterp(R254,'BBG rates'!$N$10:$N$369,'BBG rates'!$P$10:$P$369)</f>
        <v>19.634875871625429</v>
      </c>
      <c r="AI254" s="185">
        <f t="shared" si="71"/>
        <v>233</v>
      </c>
      <c r="AJ254" s="127">
        <f>locallinterp(MIN(AI254,CAP_Senior*12),'BBG rates'!$X$24:$X$65,'BBG rates'!$Y$24:$Y$65)</f>
        <v>67.349044965470256</v>
      </c>
      <c r="AK254" s="127">
        <f>locallinterp(MIN(AI254,CAP_CB*12),'BBG rates'!$AA$25:$AA$40,'BBG rates'!$AC$25:$AC$40)</f>
        <v>11</v>
      </c>
      <c r="AL254" s="144">
        <f t="shared" si="72"/>
        <v>20.579337644129943</v>
      </c>
      <c r="AM254" s="142">
        <f>(SUMPRODUCT(AL254:AL$381,G254:G$381)+SUMPRODUCT(AL254:AL$381,H254:H$381))/12</f>
        <v>0</v>
      </c>
    </row>
    <row r="255" spans="1:39" x14ac:dyDescent="0.2">
      <c r="A255" s="7">
        <v>234</v>
      </c>
      <c r="B255" s="7">
        <v>117</v>
      </c>
      <c r="C255" s="7">
        <v>58.5</v>
      </c>
      <c r="D255" s="12">
        <f t="shared" si="64"/>
        <v>19.5</v>
      </c>
      <c r="E255" s="29">
        <f t="shared" si="63"/>
        <v>0</v>
      </c>
      <c r="F255" s="2">
        <f t="shared" si="65"/>
        <v>0</v>
      </c>
      <c r="G255" s="2">
        <f t="shared" si="73"/>
        <v>0</v>
      </c>
      <c r="H255" s="2">
        <f t="shared" si="74"/>
        <v>0</v>
      </c>
      <c r="I255" s="2">
        <f t="shared" si="62"/>
        <v>0</v>
      </c>
      <c r="J255" s="2">
        <f t="shared" si="80"/>
        <v>0</v>
      </c>
      <c r="K255" s="2">
        <f t="shared" si="66"/>
        <v>0</v>
      </c>
      <c r="L255" s="2">
        <f t="shared" si="66"/>
        <v>0</v>
      </c>
      <c r="M255" s="2"/>
      <c r="N255" s="28">
        <f t="shared" si="81"/>
        <v>0</v>
      </c>
      <c r="O255" s="2">
        <f t="shared" si="75"/>
        <v>0</v>
      </c>
      <c r="P255" s="2">
        <f t="shared" si="76"/>
        <v>0</v>
      </c>
      <c r="R255">
        <f t="shared" si="77"/>
        <v>234</v>
      </c>
      <c r="S255" s="89">
        <f t="shared" si="67"/>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8"/>
        <v>8.4117561835217458E-2</v>
      </c>
      <c r="Y255" s="66">
        <f t="shared" si="68"/>
        <v>0</v>
      </c>
      <c r="Z255" s="72">
        <f t="shared" si="69"/>
        <v>0</v>
      </c>
      <c r="AA255" s="79">
        <f t="shared" si="70"/>
        <v>0</v>
      </c>
      <c r="AB255" s="81">
        <f t="shared" si="79"/>
        <v>0</v>
      </c>
      <c r="AD255" s="95">
        <f>locallinterp(R255,'BBG rates'!$N$10:$N$369,'BBG rates'!$P$10:$P$369)</f>
        <v>19.716745744581878</v>
      </c>
      <c r="AI255" s="185">
        <f t="shared" si="71"/>
        <v>234</v>
      </c>
      <c r="AJ255" s="127">
        <f>locallinterp(MIN(AI255,CAP_Senior*12),'BBG rates'!$X$24:$X$65,'BBG rates'!$Y$24:$Y$65)</f>
        <v>67.430430325898499</v>
      </c>
      <c r="AK255" s="127">
        <f>locallinterp(MIN(AI255,CAP_CB*12),'BBG rates'!$AA$25:$AA$40,'BBG rates'!$AC$25:$AC$40)</f>
        <v>11</v>
      </c>
      <c r="AL255" s="144">
        <f t="shared" si="72"/>
        <v>20.593173155402745</v>
      </c>
      <c r="AM255" s="142">
        <f>(SUMPRODUCT(AL255:AL$381,G255:G$381)+SUMPRODUCT(AL255:AL$381,H255:H$381))/12</f>
        <v>0</v>
      </c>
    </row>
    <row r="256" spans="1:39" x14ac:dyDescent="0.2">
      <c r="A256" s="7">
        <v>235</v>
      </c>
      <c r="B256" s="7">
        <v>117.5</v>
      </c>
      <c r="C256" s="7">
        <v>58.75</v>
      </c>
      <c r="D256" s="12">
        <f t="shared" si="64"/>
        <v>19.583333333333332</v>
      </c>
      <c r="E256" s="29">
        <f t="shared" si="63"/>
        <v>0</v>
      </c>
      <c r="F256" s="2">
        <f t="shared" si="65"/>
        <v>0</v>
      </c>
      <c r="G256" s="2">
        <f t="shared" si="73"/>
        <v>0</v>
      </c>
      <c r="H256" s="2">
        <f t="shared" si="74"/>
        <v>0</v>
      </c>
      <c r="I256" s="2">
        <f t="shared" si="62"/>
        <v>0</v>
      </c>
      <c r="J256" s="2">
        <f t="shared" si="80"/>
        <v>0</v>
      </c>
      <c r="K256" s="2">
        <f t="shared" si="66"/>
        <v>0</v>
      </c>
      <c r="L256" s="2">
        <f t="shared" si="66"/>
        <v>0</v>
      </c>
      <c r="M256" s="2"/>
      <c r="N256" s="28">
        <f t="shared" si="81"/>
        <v>0</v>
      </c>
      <c r="O256" s="2">
        <f t="shared" si="75"/>
        <v>0</v>
      </c>
      <c r="P256" s="2">
        <f t="shared" si="76"/>
        <v>0</v>
      </c>
      <c r="R256">
        <f t="shared" si="77"/>
        <v>235</v>
      </c>
      <c r="S256" s="89">
        <f t="shared" si="67"/>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8"/>
        <v>8.5757950849174591E-2</v>
      </c>
      <c r="Y256" s="66">
        <f t="shared" si="68"/>
        <v>0</v>
      </c>
      <c r="Z256" s="72">
        <f t="shared" si="69"/>
        <v>0</v>
      </c>
      <c r="AA256" s="79">
        <f t="shared" si="70"/>
        <v>0</v>
      </c>
      <c r="AB256" s="81">
        <f t="shared" si="79"/>
        <v>0</v>
      </c>
      <c r="AD256" s="95">
        <f>locallinterp(R256,'BBG rates'!$N$10:$N$369,'BBG rates'!$P$10:$P$369)</f>
        <v>19.798591462885266</v>
      </c>
      <c r="AI256" s="185">
        <f t="shared" si="71"/>
        <v>235</v>
      </c>
      <c r="AJ256" s="127">
        <f>locallinterp(MIN(AI256,CAP_Senior*12),'BBG rates'!$X$24:$X$65,'BBG rates'!$Y$24:$Y$65)</f>
        <v>67.511815686326756</v>
      </c>
      <c r="AK256" s="127">
        <f>locallinterp(MIN(AI256,CAP_CB*12),'BBG rates'!$AA$25:$AA$40,'BBG rates'!$AC$25:$AC$40)</f>
        <v>11</v>
      </c>
      <c r="AL256" s="144">
        <f t="shared" si="72"/>
        <v>20.607008666675547</v>
      </c>
      <c r="AM256" s="142">
        <f>(SUMPRODUCT(AL256:AL$381,G256:G$381)+SUMPRODUCT(AL256:AL$381,H256:H$381))/12</f>
        <v>0</v>
      </c>
    </row>
    <row r="257" spans="1:39" x14ac:dyDescent="0.2">
      <c r="A257" s="7">
        <v>236</v>
      </c>
      <c r="B257" s="7">
        <v>118</v>
      </c>
      <c r="C257" s="7">
        <v>59</v>
      </c>
      <c r="D257" s="12">
        <f t="shared" si="64"/>
        <v>19.666666666666668</v>
      </c>
      <c r="E257" s="29">
        <f t="shared" si="63"/>
        <v>0</v>
      </c>
      <c r="F257" s="2">
        <f t="shared" si="65"/>
        <v>0</v>
      </c>
      <c r="G257" s="2">
        <f t="shared" si="73"/>
        <v>0</v>
      </c>
      <c r="H257" s="2">
        <f t="shared" si="74"/>
        <v>0</v>
      </c>
      <c r="I257" s="2">
        <f t="shared" si="62"/>
        <v>0</v>
      </c>
      <c r="J257" s="2">
        <f t="shared" si="80"/>
        <v>0</v>
      </c>
      <c r="K257" s="2">
        <f t="shared" si="66"/>
        <v>0</v>
      </c>
      <c r="L257" s="2">
        <f t="shared" si="66"/>
        <v>0</v>
      </c>
      <c r="M257" s="2"/>
      <c r="N257" s="28">
        <f t="shared" si="81"/>
        <v>0</v>
      </c>
      <c r="O257" s="2">
        <f t="shared" si="75"/>
        <v>0</v>
      </c>
      <c r="P257" s="2">
        <f t="shared" si="76"/>
        <v>0</v>
      </c>
      <c r="R257">
        <f t="shared" si="77"/>
        <v>236</v>
      </c>
      <c r="S257" s="89">
        <f t="shared" si="67"/>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8"/>
        <v>8.7398315199127552E-2</v>
      </c>
      <c r="Y257" s="66">
        <f t="shared" si="68"/>
        <v>0</v>
      </c>
      <c r="Z257" s="72">
        <f t="shared" si="69"/>
        <v>0</v>
      </c>
      <c r="AA257" s="79">
        <f t="shared" si="70"/>
        <v>0</v>
      </c>
      <c r="AB257" s="81">
        <f t="shared" si="79"/>
        <v>0</v>
      </c>
      <c r="AD257" s="95">
        <f>locallinterp(R257,'BBG rates'!$N$10:$N$369,'BBG rates'!$P$10:$P$369)</f>
        <v>19.880413199147473</v>
      </c>
      <c r="AI257" s="185">
        <f t="shared" si="71"/>
        <v>236</v>
      </c>
      <c r="AJ257" s="127">
        <f>locallinterp(MIN(AI257,CAP_Senior*12),'BBG rates'!$X$24:$X$65,'BBG rates'!$Y$24:$Y$65)</f>
        <v>67.593201046754999</v>
      </c>
      <c r="AK257" s="127">
        <f>locallinterp(MIN(AI257,CAP_CB*12),'BBG rates'!$AA$25:$AA$40,'BBG rates'!$AC$25:$AC$40)</f>
        <v>11</v>
      </c>
      <c r="AL257" s="144">
        <f t="shared" si="72"/>
        <v>20.620844177948349</v>
      </c>
      <c r="AM257" s="142">
        <f>(SUMPRODUCT(AL257:AL$381,G257:G$381)+SUMPRODUCT(AL257:AL$381,H257:H$381))/12</f>
        <v>0</v>
      </c>
    </row>
    <row r="258" spans="1:39" x14ac:dyDescent="0.2">
      <c r="A258" s="7">
        <v>237</v>
      </c>
      <c r="B258" s="7">
        <v>118.5</v>
      </c>
      <c r="C258" s="7">
        <v>59.25</v>
      </c>
      <c r="D258" s="12">
        <f t="shared" si="64"/>
        <v>19.75</v>
      </c>
      <c r="E258" s="29">
        <f t="shared" si="63"/>
        <v>0</v>
      </c>
      <c r="F258" s="2">
        <f t="shared" si="65"/>
        <v>0</v>
      </c>
      <c r="G258" s="2">
        <f t="shared" si="73"/>
        <v>0</v>
      </c>
      <c r="H258" s="2">
        <f t="shared" si="74"/>
        <v>0</v>
      </c>
      <c r="I258" s="2">
        <f t="shared" si="62"/>
        <v>0</v>
      </c>
      <c r="J258" s="2">
        <f t="shared" si="80"/>
        <v>0</v>
      </c>
      <c r="K258" s="2">
        <f t="shared" si="66"/>
        <v>0</v>
      </c>
      <c r="L258" s="2">
        <f t="shared" si="66"/>
        <v>0</v>
      </c>
      <c r="M258" s="2"/>
      <c r="N258" s="28">
        <f t="shared" si="81"/>
        <v>0</v>
      </c>
      <c r="O258" s="2">
        <f t="shared" si="75"/>
        <v>0</v>
      </c>
      <c r="P258" s="2">
        <f t="shared" si="76"/>
        <v>0</v>
      </c>
      <c r="R258">
        <f t="shared" si="77"/>
        <v>237</v>
      </c>
      <c r="S258" s="89">
        <f t="shared" si="67"/>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8"/>
        <v>8.9038654885342794E-2</v>
      </c>
      <c r="Y258" s="66">
        <f t="shared" si="68"/>
        <v>0</v>
      </c>
      <c r="Z258" s="72">
        <f t="shared" si="69"/>
        <v>0</v>
      </c>
      <c r="AA258" s="79">
        <f t="shared" si="70"/>
        <v>0</v>
      </c>
      <c r="AB258" s="81">
        <f t="shared" si="79"/>
        <v>0</v>
      </c>
      <c r="AD258" s="95">
        <f>locallinterp(R258,'BBG rates'!$N$10:$N$369,'BBG rates'!$P$10:$P$369)</f>
        <v>19.962211126431001</v>
      </c>
      <c r="AI258" s="185">
        <f t="shared" si="71"/>
        <v>237</v>
      </c>
      <c r="AJ258" s="127">
        <f>locallinterp(MIN(AI258,CAP_Senior*12),'BBG rates'!$X$24:$X$65,'BBG rates'!$Y$24:$Y$65)</f>
        <v>67.674586407183241</v>
      </c>
      <c r="AK258" s="127">
        <f>locallinterp(MIN(AI258,CAP_CB*12),'BBG rates'!$AA$25:$AA$40,'BBG rates'!$AC$25:$AC$40)</f>
        <v>11</v>
      </c>
      <c r="AL258" s="144">
        <f t="shared" si="72"/>
        <v>20.634679689221151</v>
      </c>
      <c r="AM258" s="142">
        <f>(SUMPRODUCT(AL258:AL$381,G258:G$381)+SUMPRODUCT(AL258:AL$381,H258:H$381))/12</f>
        <v>0</v>
      </c>
    </row>
    <row r="259" spans="1:39" x14ac:dyDescent="0.2">
      <c r="A259" s="7">
        <v>238</v>
      </c>
      <c r="B259" s="7">
        <v>119</v>
      </c>
      <c r="C259" s="7">
        <v>59.5</v>
      </c>
      <c r="D259" s="12">
        <f t="shared" si="64"/>
        <v>19.833333333333332</v>
      </c>
      <c r="E259" s="29">
        <f t="shared" si="63"/>
        <v>0</v>
      </c>
      <c r="F259" s="2">
        <f t="shared" si="65"/>
        <v>0</v>
      </c>
      <c r="G259" s="2">
        <f t="shared" si="73"/>
        <v>0</v>
      </c>
      <c r="H259" s="2">
        <f t="shared" si="74"/>
        <v>0</v>
      </c>
      <c r="I259" s="2">
        <f t="shared" si="62"/>
        <v>0</v>
      </c>
      <c r="J259" s="2">
        <f t="shared" si="80"/>
        <v>0</v>
      </c>
      <c r="K259" s="2">
        <f t="shared" si="66"/>
        <v>0</v>
      </c>
      <c r="L259" s="2">
        <f t="shared" si="66"/>
        <v>0</v>
      </c>
      <c r="M259" s="2"/>
      <c r="N259" s="28">
        <f t="shared" si="81"/>
        <v>0</v>
      </c>
      <c r="O259" s="2">
        <f t="shared" si="75"/>
        <v>0</v>
      </c>
      <c r="P259" s="2">
        <f t="shared" si="76"/>
        <v>0</v>
      </c>
      <c r="R259">
        <f t="shared" si="77"/>
        <v>238</v>
      </c>
      <c r="S259" s="89">
        <f t="shared" si="67"/>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8"/>
        <v>0</v>
      </c>
      <c r="Z259" s="72">
        <f t="shared" si="69"/>
        <v>0</v>
      </c>
      <c r="AA259" s="79">
        <f t="shared" si="70"/>
        <v>0</v>
      </c>
      <c r="AB259" s="81">
        <f t="shared" si="79"/>
        <v>0</v>
      </c>
      <c r="AD259" s="95">
        <f>locallinterp(R259,'BBG rates'!$N$10:$N$369,'BBG rates'!$P$10:$P$369)</f>
        <v>20.043985419490099</v>
      </c>
      <c r="AI259" s="185">
        <f t="shared" si="71"/>
        <v>238</v>
      </c>
      <c r="AJ259" s="127">
        <f>locallinterp(MIN(AI259,CAP_Senior*12),'BBG rates'!$X$24:$X$65,'BBG rates'!$Y$24:$Y$65)</f>
        <v>67.755971767611499</v>
      </c>
      <c r="AK259" s="127">
        <f>locallinterp(MIN(AI259,CAP_CB*12),'BBG rates'!$AA$25:$AA$40,'BBG rates'!$AC$25:$AC$40)</f>
        <v>11</v>
      </c>
      <c r="AL259" s="144">
        <f t="shared" si="72"/>
        <v>20.648515200493954</v>
      </c>
      <c r="AM259" s="142">
        <f>(SUMPRODUCT(AL259:AL$381,G259:G$381)+SUMPRODUCT(AL259:AL$381,H259:H$381))/12</f>
        <v>0</v>
      </c>
    </row>
    <row r="260" spans="1:39" x14ac:dyDescent="0.2">
      <c r="A260" s="7">
        <v>239</v>
      </c>
      <c r="B260" s="7">
        <v>119.5</v>
      </c>
      <c r="C260" s="7">
        <v>59.75</v>
      </c>
      <c r="D260" s="12">
        <f t="shared" si="64"/>
        <v>19.916666666666668</v>
      </c>
      <c r="E260" s="29">
        <f t="shared" si="63"/>
        <v>0</v>
      </c>
      <c r="F260" s="2">
        <f t="shared" si="65"/>
        <v>0</v>
      </c>
      <c r="G260" s="2">
        <f t="shared" si="73"/>
        <v>0</v>
      </c>
      <c r="H260" s="2">
        <f t="shared" si="74"/>
        <v>0</v>
      </c>
      <c r="I260" s="2">
        <f t="shared" si="62"/>
        <v>0</v>
      </c>
      <c r="J260" s="2">
        <f t="shared" si="80"/>
        <v>0</v>
      </c>
      <c r="K260" s="2">
        <f t="shared" si="66"/>
        <v>0</v>
      </c>
      <c r="L260" s="2">
        <f t="shared" si="66"/>
        <v>0</v>
      </c>
      <c r="M260" s="2"/>
      <c r="N260" s="28">
        <f>IF($A260&lt;=$I$8,N259-P260,0)</f>
        <v>0</v>
      </c>
      <c r="O260" s="2">
        <f t="shared" si="75"/>
        <v>0</v>
      </c>
      <c r="P260" s="2">
        <f t="shared" si="76"/>
        <v>0</v>
      </c>
      <c r="R260">
        <f t="shared" si="77"/>
        <v>239</v>
      </c>
      <c r="S260" s="89">
        <f t="shared" si="67"/>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8"/>
        <v>9.2319260270823378E-2</v>
      </c>
      <c r="Y260" s="66">
        <f t="shared" si="68"/>
        <v>0</v>
      </c>
      <c r="Z260" s="72">
        <f t="shared" si="69"/>
        <v>0</v>
      </c>
      <c r="AA260" s="79">
        <f t="shared" si="70"/>
        <v>0</v>
      </c>
      <c r="AB260" s="81">
        <f t="shared" si="79"/>
        <v>0</v>
      </c>
      <c r="AD260" s="95">
        <f>locallinterp(R260,'BBG rates'!$N$10:$N$369,'BBG rates'!$P$10:$P$369)</f>
        <v>20.125736254461067</v>
      </c>
      <c r="AI260" s="185">
        <f t="shared" si="71"/>
        <v>239</v>
      </c>
      <c r="AJ260" s="127">
        <f>locallinterp(MIN(AI260,CAP_Senior*12),'BBG rates'!$X$24:$X$65,'BBG rates'!$Y$24:$Y$65)</f>
        <v>67.837357128039741</v>
      </c>
      <c r="AK260" s="127">
        <f>locallinterp(MIN(AI260,CAP_CB*12),'BBG rates'!$AA$25:$AA$40,'BBG rates'!$AC$25:$AC$40)</f>
        <v>11</v>
      </c>
      <c r="AL260" s="144">
        <f t="shared" si="72"/>
        <v>20.662350711766756</v>
      </c>
      <c r="AM260" s="142">
        <f>(SUMPRODUCT(AL260:AL$381,G260:G$381)+SUMPRODUCT(AL260:AL$381,H260:H$381))/12</f>
        <v>0</v>
      </c>
    </row>
    <row r="261" spans="1:39" x14ac:dyDescent="0.2">
      <c r="A261" s="7">
        <v>240</v>
      </c>
      <c r="B261" s="7">
        <v>120</v>
      </c>
      <c r="C261" s="7">
        <v>60</v>
      </c>
      <c r="D261" s="12">
        <f t="shared" si="64"/>
        <v>20</v>
      </c>
      <c r="E261" s="29">
        <f t="shared" si="63"/>
        <v>0</v>
      </c>
      <c r="F261" s="2">
        <f t="shared" si="65"/>
        <v>0</v>
      </c>
      <c r="G261" s="2">
        <f t="shared" si="73"/>
        <v>0</v>
      </c>
      <c r="H261" s="2">
        <f t="shared" si="74"/>
        <v>0</v>
      </c>
      <c r="I261" s="2">
        <f t="shared" si="62"/>
        <v>0</v>
      </c>
      <c r="J261" s="2">
        <f t="shared" si="80"/>
        <v>0</v>
      </c>
      <c r="K261" s="2">
        <f t="shared" si="66"/>
        <v>0</v>
      </c>
      <c r="L261" s="2">
        <f t="shared" si="66"/>
        <v>0</v>
      </c>
      <c r="M261" s="2"/>
      <c r="N261" s="28">
        <f t="shared" si="81"/>
        <v>0</v>
      </c>
      <c r="O261" s="2">
        <f t="shared" si="75"/>
        <v>0</v>
      </c>
      <c r="P261" s="2">
        <f t="shared" si="76"/>
        <v>0</v>
      </c>
      <c r="R261">
        <f t="shared" si="77"/>
        <v>240</v>
      </c>
      <c r="S261" s="89">
        <f t="shared" si="67"/>
        <v>0</v>
      </c>
      <c r="T261" s="89">
        <f>IF(AND(S261=0,S260&gt;0),SUM($G261:$H$381),S261)</f>
        <v>0</v>
      </c>
      <c r="U261" s="82">
        <f>SUM(T261:T$381)</f>
        <v>0</v>
      </c>
      <c r="V261" s="68">
        <f>localspline(R261,'BBG rates'!$G$10:$G$27,'BBG rates'!$K$10:$K$27)</f>
        <v>0.98073065280914307</v>
      </c>
      <c r="W261" s="68">
        <f>locallinterp(R261,'BBG rates'!$G$10:$G$27,'BBG rates'!$J$10:$J$27)</f>
        <v>9.4E-2</v>
      </c>
      <c r="X261" s="56">
        <f t="shared" si="78"/>
        <v>9.3959525971420987E-2</v>
      </c>
      <c r="Y261" s="66">
        <f t="shared" si="68"/>
        <v>0</v>
      </c>
      <c r="Z261" s="72">
        <f t="shared" si="69"/>
        <v>0</v>
      </c>
      <c r="AA261" s="79">
        <f t="shared" si="70"/>
        <v>0</v>
      </c>
      <c r="AB261" s="81">
        <f t="shared" si="79"/>
        <v>0</v>
      </c>
      <c r="AD261" s="95">
        <f>locallinterp(R261,'BBG rates'!$N$10:$N$369,'BBG rates'!$P$10:$P$369)</f>
        <v>20.207463808861828</v>
      </c>
      <c r="AI261" s="185">
        <f t="shared" si="71"/>
        <v>240</v>
      </c>
      <c r="AJ261" s="127">
        <f>locallinterp(MIN(AI261,CAP_Senior*12),'BBG rates'!$X$24:$X$65,'BBG rates'!$Y$24:$Y$65)</f>
        <v>67.918742488467984</v>
      </c>
      <c r="AK261" s="127">
        <f>locallinterp(MIN(AI261,CAP_CB*12),'BBG rates'!$AA$25:$AA$40,'BBG rates'!$AC$25:$AC$40)</f>
        <v>11</v>
      </c>
      <c r="AL261" s="144">
        <f t="shared" si="72"/>
        <v>20.676186223039558</v>
      </c>
      <c r="AM261" s="142">
        <f>(SUMPRODUCT(AL261:AL$381,G261:G$381)+SUMPRODUCT(AL261:AL$381,H261:H$381))/12</f>
        <v>0</v>
      </c>
    </row>
    <row r="262" spans="1:39" x14ac:dyDescent="0.2">
      <c r="A262" s="7">
        <v>241</v>
      </c>
      <c r="B262" s="7">
        <v>120.5</v>
      </c>
      <c r="C262" s="7">
        <v>60.25</v>
      </c>
      <c r="D262" s="12">
        <f t="shared" si="64"/>
        <v>20.083333333333332</v>
      </c>
      <c r="E262" s="29">
        <f t="shared" si="63"/>
        <v>0</v>
      </c>
      <c r="F262" s="2">
        <f t="shared" si="65"/>
        <v>0</v>
      </c>
      <c r="G262" s="2">
        <f t="shared" si="73"/>
        <v>0</v>
      </c>
      <c r="H262" s="2">
        <f t="shared" si="74"/>
        <v>0</v>
      </c>
      <c r="I262" s="2">
        <f t="shared" si="62"/>
        <v>0</v>
      </c>
      <c r="J262" s="2">
        <f t="shared" si="80"/>
        <v>0</v>
      </c>
      <c r="K262" s="2">
        <f t="shared" si="66"/>
        <v>0</v>
      </c>
      <c r="L262" s="2">
        <f t="shared" si="66"/>
        <v>0</v>
      </c>
      <c r="M262" s="2"/>
      <c r="N262" s="28">
        <f t="shared" si="81"/>
        <v>0</v>
      </c>
      <c r="O262" s="2">
        <f t="shared" si="75"/>
        <v>0</v>
      </c>
      <c r="P262" s="2">
        <f t="shared" si="76"/>
        <v>0</v>
      </c>
      <c r="R262">
        <f t="shared" si="77"/>
        <v>241</v>
      </c>
      <c r="S262" s="89">
        <f t="shared" si="67"/>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8"/>
        <v>9.4425789892493839E-2</v>
      </c>
      <c r="Y262" s="66">
        <f t="shared" si="68"/>
        <v>0</v>
      </c>
      <c r="Z262" s="72">
        <f t="shared" si="69"/>
        <v>0</v>
      </c>
      <c r="AA262" s="79">
        <f t="shared" si="70"/>
        <v>0</v>
      </c>
      <c r="AB262" s="81">
        <f t="shared" si="79"/>
        <v>0</v>
      </c>
      <c r="AD262" s="95">
        <f>locallinterp(R262,'BBG rates'!$N$10:$N$369,'BBG rates'!$P$10:$P$369)</f>
        <v>20.289168262670703</v>
      </c>
      <c r="AI262" s="185">
        <f t="shared" si="71"/>
        <v>241</v>
      </c>
      <c r="AJ262" s="127">
        <f>locallinterp(MIN(AI262,CAP_Senior*12),'BBG rates'!$X$24:$X$65,'BBG rates'!$Y$24:$Y$65)</f>
        <v>67.918742488467984</v>
      </c>
      <c r="AK262" s="127">
        <f>locallinterp(MIN(AI262,CAP_CB*12),'BBG rates'!$AA$25:$AA$40,'BBG rates'!$AC$25:$AC$40)</f>
        <v>11</v>
      </c>
      <c r="AL262" s="144">
        <f t="shared" si="72"/>
        <v>20.676186223039558</v>
      </c>
      <c r="AM262" s="142">
        <f>(SUMPRODUCT(AL262:AL$381,G262:G$381)+SUMPRODUCT(AL262:AL$381,H262:H$381))/12</f>
        <v>0</v>
      </c>
    </row>
    <row r="263" spans="1:39" x14ac:dyDescent="0.2">
      <c r="A263" s="7">
        <v>242</v>
      </c>
      <c r="B263" s="7">
        <v>121</v>
      </c>
      <c r="C263" s="7">
        <v>60.5</v>
      </c>
      <c r="D263" s="12">
        <f t="shared" si="64"/>
        <v>20.166666666666668</v>
      </c>
      <c r="E263" s="29">
        <f t="shared" si="63"/>
        <v>0</v>
      </c>
      <c r="F263" s="2">
        <f t="shared" si="65"/>
        <v>0</v>
      </c>
      <c r="G263" s="2">
        <f t="shared" si="73"/>
        <v>0</v>
      </c>
      <c r="H263" s="2">
        <f t="shared" si="74"/>
        <v>0</v>
      </c>
      <c r="I263" s="2">
        <f t="shared" si="62"/>
        <v>0</v>
      </c>
      <c r="J263" s="2">
        <f t="shared" si="80"/>
        <v>0</v>
      </c>
      <c r="K263" s="2">
        <f t="shared" si="66"/>
        <v>0</v>
      </c>
      <c r="L263" s="2">
        <f t="shared" si="66"/>
        <v>0</v>
      </c>
      <c r="M263" s="2"/>
      <c r="N263" s="28">
        <f t="shared" si="81"/>
        <v>0</v>
      </c>
      <c r="O263" s="2">
        <f t="shared" si="75"/>
        <v>0</v>
      </c>
      <c r="P263" s="2">
        <f t="shared" si="76"/>
        <v>0</v>
      </c>
      <c r="R263">
        <f t="shared" si="77"/>
        <v>242</v>
      </c>
      <c r="S263" s="89">
        <f t="shared" si="67"/>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8"/>
        <v>9.4892051821027223E-2</v>
      </c>
      <c r="Y263" s="66">
        <f t="shared" si="68"/>
        <v>0</v>
      </c>
      <c r="Z263" s="72">
        <f t="shared" si="69"/>
        <v>0</v>
      </c>
      <c r="AA263" s="79">
        <f t="shared" si="70"/>
        <v>0</v>
      </c>
      <c r="AB263" s="81">
        <f t="shared" si="79"/>
        <v>0</v>
      </c>
      <c r="AD263" s="95">
        <f>locallinterp(R263,'BBG rates'!$N$10:$N$369,'BBG rates'!$P$10:$P$369)</f>
        <v>20.370849792297783</v>
      </c>
      <c r="AI263" s="185">
        <f t="shared" si="71"/>
        <v>242</v>
      </c>
      <c r="AJ263" s="127">
        <f>locallinterp(MIN(AI263,CAP_Senior*12),'BBG rates'!$X$24:$X$65,'BBG rates'!$Y$24:$Y$65)</f>
        <v>67.918742488467984</v>
      </c>
      <c r="AK263" s="127">
        <f>locallinterp(MIN(AI263,CAP_CB*12),'BBG rates'!$AA$25:$AA$40,'BBG rates'!$AC$25:$AC$40)</f>
        <v>11</v>
      </c>
      <c r="AL263" s="144">
        <f t="shared" si="72"/>
        <v>20.676186223039558</v>
      </c>
      <c r="AM263" s="142">
        <f>(SUMPRODUCT(AL263:AL$381,G263:G$381)+SUMPRODUCT(AL263:AL$381,H263:H$381))/12</f>
        <v>0</v>
      </c>
    </row>
    <row r="264" spans="1:39" x14ac:dyDescent="0.2">
      <c r="A264" s="7">
        <v>243</v>
      </c>
      <c r="B264" s="7">
        <v>121.5</v>
      </c>
      <c r="C264" s="7">
        <v>60.75</v>
      </c>
      <c r="D264" s="12">
        <f t="shared" si="64"/>
        <v>20.25</v>
      </c>
      <c r="E264" s="29">
        <f t="shared" si="63"/>
        <v>0</v>
      </c>
      <c r="F264" s="2">
        <f t="shared" si="65"/>
        <v>0</v>
      </c>
      <c r="G264" s="2">
        <f t="shared" si="73"/>
        <v>0</v>
      </c>
      <c r="H264" s="2">
        <f t="shared" si="74"/>
        <v>0</v>
      </c>
      <c r="I264" s="2">
        <f t="shared" si="62"/>
        <v>0</v>
      </c>
      <c r="J264" s="2">
        <f t="shared" si="80"/>
        <v>0</v>
      </c>
      <c r="K264" s="2">
        <f t="shared" si="66"/>
        <v>0</v>
      </c>
      <c r="L264" s="2">
        <f t="shared" si="66"/>
        <v>0</v>
      </c>
      <c r="M264" s="2"/>
      <c r="N264" s="28">
        <f t="shared" si="81"/>
        <v>0</v>
      </c>
      <c r="O264" s="2">
        <f t="shared" si="75"/>
        <v>0</v>
      </c>
      <c r="P264" s="2">
        <f t="shared" si="76"/>
        <v>0</v>
      </c>
      <c r="R264">
        <f t="shared" si="77"/>
        <v>243</v>
      </c>
      <c r="S264" s="89">
        <f t="shared" si="67"/>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8"/>
        <v>9.5358311756754688E-2</v>
      </c>
      <c r="Y264" s="66">
        <f t="shared" si="68"/>
        <v>0</v>
      </c>
      <c r="Z264" s="72">
        <f t="shared" si="69"/>
        <v>0</v>
      </c>
      <c r="AA264" s="79">
        <f t="shared" si="70"/>
        <v>0</v>
      </c>
      <c r="AB264" s="81">
        <f t="shared" si="79"/>
        <v>0</v>
      </c>
      <c r="AD264" s="95">
        <f>locallinterp(R264,'BBG rates'!$N$10:$N$369,'BBG rates'!$P$10:$P$369)</f>
        <v>20.452508586600334</v>
      </c>
      <c r="AI264" s="185">
        <f t="shared" si="71"/>
        <v>243</v>
      </c>
      <c r="AJ264" s="127">
        <f>locallinterp(MIN(AI264,CAP_Senior*12),'BBG rates'!$X$24:$X$65,'BBG rates'!$Y$24:$Y$65)</f>
        <v>67.918742488467984</v>
      </c>
      <c r="AK264" s="127">
        <f>locallinterp(MIN(AI264,CAP_CB*12),'BBG rates'!$AA$25:$AA$40,'BBG rates'!$AC$25:$AC$40)</f>
        <v>11</v>
      </c>
      <c r="AL264" s="144">
        <f t="shared" si="72"/>
        <v>20.676186223039558</v>
      </c>
      <c r="AM264" s="142">
        <f>(SUMPRODUCT(AL264:AL$381,G264:G$381)+SUMPRODUCT(AL264:AL$381,H264:H$381))/12</f>
        <v>0</v>
      </c>
    </row>
    <row r="265" spans="1:39" x14ac:dyDescent="0.2">
      <c r="A265" s="7">
        <v>244</v>
      </c>
      <c r="B265" s="7">
        <v>122</v>
      </c>
      <c r="C265" s="7">
        <v>61</v>
      </c>
      <c r="D265" s="12">
        <f t="shared" si="64"/>
        <v>20.333333333333332</v>
      </c>
      <c r="E265" s="29">
        <f t="shared" si="63"/>
        <v>0</v>
      </c>
      <c r="F265" s="2">
        <f t="shared" si="65"/>
        <v>0</v>
      </c>
      <c r="G265" s="2">
        <f t="shared" si="73"/>
        <v>0</v>
      </c>
      <c r="H265" s="2">
        <f t="shared" si="74"/>
        <v>0</v>
      </c>
      <c r="I265" s="2">
        <f t="shared" si="62"/>
        <v>0</v>
      </c>
      <c r="J265" s="2">
        <f t="shared" si="80"/>
        <v>0</v>
      </c>
      <c r="K265" s="2">
        <f t="shared" si="66"/>
        <v>0</v>
      </c>
      <c r="L265" s="2">
        <f t="shared" si="66"/>
        <v>0</v>
      </c>
      <c r="M265" s="2"/>
      <c r="N265" s="28">
        <f t="shared" si="81"/>
        <v>0</v>
      </c>
      <c r="O265" s="2">
        <f t="shared" si="75"/>
        <v>0</v>
      </c>
      <c r="P265" s="2">
        <f t="shared" si="76"/>
        <v>0</v>
      </c>
      <c r="R265">
        <f t="shared" si="77"/>
        <v>244</v>
      </c>
      <c r="S265" s="89">
        <f t="shared" si="67"/>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8"/>
        <v>9.5824569699942685E-2</v>
      </c>
      <c r="Y265" s="66">
        <f t="shared" si="68"/>
        <v>0</v>
      </c>
      <c r="Z265" s="72">
        <f t="shared" si="69"/>
        <v>0</v>
      </c>
      <c r="AA265" s="79">
        <f t="shared" si="70"/>
        <v>0</v>
      </c>
      <c r="AB265" s="81">
        <f t="shared" si="79"/>
        <v>0</v>
      </c>
      <c r="AD265" s="95">
        <f>locallinterp(R265,'BBG rates'!$N$10:$N$369,'BBG rates'!$P$10:$P$369)</f>
        <v>20.534144831945778</v>
      </c>
      <c r="AI265" s="185">
        <f t="shared" si="71"/>
        <v>244</v>
      </c>
      <c r="AJ265" s="127">
        <f>locallinterp(MIN(AI265,CAP_Senior*12),'BBG rates'!$X$24:$X$65,'BBG rates'!$Y$24:$Y$65)</f>
        <v>67.918742488467984</v>
      </c>
      <c r="AK265" s="127">
        <f>locallinterp(MIN(AI265,CAP_CB*12),'BBG rates'!$AA$25:$AA$40,'BBG rates'!$AC$25:$AC$40)</f>
        <v>11</v>
      </c>
      <c r="AL265" s="144">
        <f t="shared" si="72"/>
        <v>20.676186223039558</v>
      </c>
      <c r="AM265" s="142">
        <f>(SUMPRODUCT(AL265:AL$381,G265:G$381)+SUMPRODUCT(AL265:AL$381,H265:H$381))/12</f>
        <v>0</v>
      </c>
    </row>
    <row r="266" spans="1:39" x14ac:dyDescent="0.2">
      <c r="A266" s="7">
        <v>245</v>
      </c>
      <c r="B266" s="7">
        <v>122.5</v>
      </c>
      <c r="C266" s="7">
        <v>61.25</v>
      </c>
      <c r="D266" s="12">
        <f t="shared" si="64"/>
        <v>20.416666666666668</v>
      </c>
      <c r="E266" s="29">
        <f t="shared" si="63"/>
        <v>0</v>
      </c>
      <c r="F266" s="2">
        <f t="shared" si="65"/>
        <v>0</v>
      </c>
      <c r="G266" s="2">
        <f t="shared" si="73"/>
        <v>0</v>
      </c>
      <c r="H266" s="2">
        <f t="shared" si="74"/>
        <v>0</v>
      </c>
      <c r="I266" s="2">
        <f t="shared" ref="I266:I329" si="82">SUM(F266:H266)</f>
        <v>0</v>
      </c>
      <c r="J266" s="2">
        <f t="shared" si="80"/>
        <v>0</v>
      </c>
      <c r="K266" s="2">
        <f t="shared" si="66"/>
        <v>0</v>
      </c>
      <c r="L266" s="2">
        <f t="shared" si="66"/>
        <v>0</v>
      </c>
      <c r="M266" s="2"/>
      <c r="N266" s="28">
        <f t="shared" si="81"/>
        <v>0</v>
      </c>
      <c r="O266" s="2">
        <f t="shared" si="75"/>
        <v>0</v>
      </c>
      <c r="P266" s="2">
        <f t="shared" si="76"/>
        <v>0</v>
      </c>
      <c r="R266">
        <f t="shared" si="77"/>
        <v>245</v>
      </c>
      <c r="S266" s="89">
        <f t="shared" si="67"/>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8"/>
        <v>9.6290825650324763E-2</v>
      </c>
      <c r="Y266" s="66">
        <f t="shared" si="68"/>
        <v>0</v>
      </c>
      <c r="Z266" s="72">
        <f t="shared" si="69"/>
        <v>0</v>
      </c>
      <c r="AA266" s="79">
        <f t="shared" si="70"/>
        <v>0</v>
      </c>
      <c r="AB266" s="81">
        <f t="shared" si="79"/>
        <v>0</v>
      </c>
      <c r="AD266" s="95">
        <f>locallinterp(R266,'BBG rates'!$N$10:$N$369,'BBG rates'!$P$10:$P$369)</f>
        <v>20.615758717190911</v>
      </c>
      <c r="AI266" s="185">
        <f t="shared" si="71"/>
        <v>245</v>
      </c>
      <c r="AJ266" s="127">
        <f>locallinterp(MIN(AI266,CAP_Senior*12),'BBG rates'!$X$24:$X$65,'BBG rates'!$Y$24:$Y$65)</f>
        <v>67.918742488467984</v>
      </c>
      <c r="AK266" s="127">
        <f>locallinterp(MIN(AI266,CAP_CB*12),'BBG rates'!$AA$25:$AA$40,'BBG rates'!$AC$25:$AC$40)</f>
        <v>11</v>
      </c>
      <c r="AL266" s="144">
        <f t="shared" si="72"/>
        <v>20.676186223039558</v>
      </c>
      <c r="AM266" s="142">
        <f>(SUMPRODUCT(AL266:AL$381,G266:G$381)+SUMPRODUCT(AL266:AL$381,H266:H$381))/12</f>
        <v>0</v>
      </c>
    </row>
    <row r="267" spans="1:39" x14ac:dyDescent="0.2">
      <c r="A267" s="7">
        <v>246</v>
      </c>
      <c r="B267" s="7">
        <v>123</v>
      </c>
      <c r="C267" s="7">
        <v>61.5</v>
      </c>
      <c r="D267" s="12">
        <f t="shared" si="64"/>
        <v>20.5</v>
      </c>
      <c r="E267" s="29">
        <f t="shared" ref="E267:E330" si="83">IF($A267&lt;=$I$8,E266-G267-H267,0)</f>
        <v>0</v>
      </c>
      <c r="F267" s="2">
        <f t="shared" si="65"/>
        <v>0</v>
      </c>
      <c r="G267" s="2">
        <f t="shared" si="73"/>
        <v>0</v>
      </c>
      <c r="H267" s="2">
        <f t="shared" si="74"/>
        <v>0</v>
      </c>
      <c r="I267" s="2">
        <f t="shared" si="82"/>
        <v>0</v>
      </c>
      <c r="J267" s="2">
        <f t="shared" si="80"/>
        <v>0</v>
      </c>
      <c r="K267" s="2">
        <f t="shared" si="66"/>
        <v>0</v>
      </c>
      <c r="L267" s="2">
        <f t="shared" si="66"/>
        <v>0</v>
      </c>
      <c r="M267" s="2"/>
      <c r="N267" s="28">
        <f t="shared" si="81"/>
        <v>0</v>
      </c>
      <c r="O267" s="2">
        <f t="shared" si="75"/>
        <v>0</v>
      </c>
      <c r="P267" s="2">
        <f t="shared" si="76"/>
        <v>0</v>
      </c>
      <c r="R267">
        <f t="shared" si="77"/>
        <v>246</v>
      </c>
      <c r="S267" s="89">
        <f t="shared" si="67"/>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8"/>
        <v>9.6757079608167373E-2</v>
      </c>
      <c r="Y267" s="66">
        <f t="shared" si="68"/>
        <v>0</v>
      </c>
      <c r="Z267" s="72">
        <f t="shared" si="69"/>
        <v>0</v>
      </c>
      <c r="AA267" s="79">
        <f t="shared" si="70"/>
        <v>0</v>
      </c>
      <c r="AB267" s="81">
        <f t="shared" si="79"/>
        <v>0</v>
      </c>
      <c r="AD267" s="95">
        <f>locallinterp(R267,'BBG rates'!$N$10:$N$369,'BBG rates'!$P$10:$P$369)</f>
        <v>20.697350433672749</v>
      </c>
      <c r="AI267" s="185">
        <f t="shared" si="71"/>
        <v>246</v>
      </c>
      <c r="AJ267" s="127">
        <f>locallinterp(MIN(AI267,CAP_Senior*12),'BBG rates'!$X$24:$X$65,'BBG rates'!$Y$24:$Y$65)</f>
        <v>67.918742488467984</v>
      </c>
      <c r="AK267" s="127">
        <f>locallinterp(MIN(AI267,CAP_CB*12),'BBG rates'!$AA$25:$AA$40,'BBG rates'!$AC$25:$AC$40)</f>
        <v>11</v>
      </c>
      <c r="AL267" s="144">
        <f t="shared" si="72"/>
        <v>20.676186223039558</v>
      </c>
      <c r="AM267" s="142">
        <f>(SUMPRODUCT(AL267:AL$381,G267:G$381)+SUMPRODUCT(AL267:AL$381,H267:H$381))/12</f>
        <v>0</v>
      </c>
    </row>
    <row r="268" spans="1:39" x14ac:dyDescent="0.2">
      <c r="A268" s="7">
        <v>247</v>
      </c>
      <c r="B268" s="7">
        <v>123.5</v>
      </c>
      <c r="C268" s="7">
        <v>61.75</v>
      </c>
      <c r="D268" s="12">
        <f t="shared" si="64"/>
        <v>20.583333333333332</v>
      </c>
      <c r="E268" s="29">
        <f t="shared" si="83"/>
        <v>0</v>
      </c>
      <c r="F268" s="2">
        <f t="shared" si="65"/>
        <v>0</v>
      </c>
      <c r="G268" s="2">
        <f t="shared" si="73"/>
        <v>0</v>
      </c>
      <c r="H268" s="2">
        <f t="shared" si="74"/>
        <v>0</v>
      </c>
      <c r="I268" s="2">
        <f t="shared" si="82"/>
        <v>0</v>
      </c>
      <c r="J268" s="2">
        <f t="shared" si="80"/>
        <v>0</v>
      </c>
      <c r="K268" s="2">
        <f t="shared" si="66"/>
        <v>0</v>
      </c>
      <c r="L268" s="2">
        <f t="shared" si="66"/>
        <v>0</v>
      </c>
      <c r="M268" s="2"/>
      <c r="N268" s="28">
        <f t="shared" si="81"/>
        <v>0</v>
      </c>
      <c r="O268" s="2">
        <f t="shared" si="75"/>
        <v>0</v>
      </c>
      <c r="P268" s="2">
        <f t="shared" si="76"/>
        <v>0</v>
      </c>
      <c r="R268">
        <f t="shared" si="77"/>
        <v>247</v>
      </c>
      <c r="S268" s="89">
        <f t="shared" si="67"/>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8"/>
        <v>9.7223331573470517E-2</v>
      </c>
      <c r="Y268" s="66">
        <f t="shared" si="68"/>
        <v>0</v>
      </c>
      <c r="Z268" s="72">
        <f t="shared" si="69"/>
        <v>0</v>
      </c>
      <c r="AA268" s="79">
        <f t="shared" si="70"/>
        <v>0</v>
      </c>
      <c r="AB268" s="81">
        <f t="shared" si="79"/>
        <v>0</v>
      </c>
      <c r="AD268" s="95">
        <f>locallinterp(R268,'BBG rates'!$N$10:$N$369,'BBG rates'!$P$10:$P$369)</f>
        <v>20.778920175236557</v>
      </c>
      <c r="AI268" s="185">
        <f t="shared" si="71"/>
        <v>247</v>
      </c>
      <c r="AJ268" s="127">
        <f>locallinterp(MIN(AI268,CAP_Senior*12),'BBG rates'!$X$24:$X$65,'BBG rates'!$Y$24:$Y$65)</f>
        <v>67.918742488467984</v>
      </c>
      <c r="AK268" s="127">
        <f>locallinterp(MIN(AI268,CAP_CB*12),'BBG rates'!$AA$25:$AA$40,'BBG rates'!$AC$25:$AC$40)</f>
        <v>11</v>
      </c>
      <c r="AL268" s="144">
        <f t="shared" si="72"/>
        <v>20.676186223039558</v>
      </c>
      <c r="AM268" s="142">
        <f>(SUMPRODUCT(AL268:AL$381,G268:G$381)+SUMPRODUCT(AL268:AL$381,H268:H$381))/12</f>
        <v>0</v>
      </c>
    </row>
    <row r="269" spans="1:39" x14ac:dyDescent="0.2">
      <c r="A269" s="7">
        <v>248</v>
      </c>
      <c r="B269" s="7">
        <v>124</v>
      </c>
      <c r="C269" s="7">
        <v>62</v>
      </c>
      <c r="D269" s="12">
        <f t="shared" si="64"/>
        <v>20.666666666666668</v>
      </c>
      <c r="E269" s="29">
        <f t="shared" si="83"/>
        <v>0</v>
      </c>
      <c r="F269" s="2">
        <f t="shared" si="65"/>
        <v>0</v>
      </c>
      <c r="G269" s="2">
        <f t="shared" si="73"/>
        <v>0</v>
      </c>
      <c r="H269" s="2">
        <f t="shared" si="74"/>
        <v>0</v>
      </c>
      <c r="I269" s="2">
        <f t="shared" si="82"/>
        <v>0</v>
      </c>
      <c r="J269" s="2">
        <f t="shared" si="80"/>
        <v>0</v>
      </c>
      <c r="K269" s="2">
        <f t="shared" si="66"/>
        <v>0</v>
      </c>
      <c r="L269" s="2">
        <f t="shared" si="66"/>
        <v>0</v>
      </c>
      <c r="M269" s="2"/>
      <c r="N269" s="28">
        <f t="shared" si="81"/>
        <v>0</v>
      </c>
      <c r="O269" s="2">
        <f t="shared" si="75"/>
        <v>0</v>
      </c>
      <c r="P269" s="2">
        <f t="shared" si="76"/>
        <v>0</v>
      </c>
      <c r="R269">
        <f t="shared" si="77"/>
        <v>248</v>
      </c>
      <c r="S269" s="89">
        <f t="shared" si="67"/>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8"/>
        <v>9.7689581546234194E-2</v>
      </c>
      <c r="Y269" s="66">
        <f t="shared" si="68"/>
        <v>0</v>
      </c>
      <c r="Z269" s="72">
        <f t="shared" si="69"/>
        <v>0</v>
      </c>
      <c r="AA269" s="79">
        <f t="shared" si="70"/>
        <v>0</v>
      </c>
      <c r="AB269" s="81">
        <f t="shared" si="79"/>
        <v>0</v>
      </c>
      <c r="AD269" s="95">
        <f>locallinterp(R269,'BBG rates'!$N$10:$N$369,'BBG rates'!$P$10:$P$369)</f>
        <v>20.860468138207235</v>
      </c>
      <c r="AI269" s="185">
        <f t="shared" si="71"/>
        <v>248</v>
      </c>
      <c r="AJ269" s="127">
        <f>locallinterp(MIN(AI269,CAP_Senior*12),'BBG rates'!$X$24:$X$65,'BBG rates'!$Y$24:$Y$65)</f>
        <v>67.918742488467984</v>
      </c>
      <c r="AK269" s="127">
        <f>locallinterp(MIN(AI269,CAP_CB*12),'BBG rates'!$AA$25:$AA$40,'BBG rates'!$AC$25:$AC$40)</f>
        <v>11</v>
      </c>
      <c r="AL269" s="144">
        <f t="shared" si="72"/>
        <v>20.676186223039558</v>
      </c>
      <c r="AM269" s="142">
        <f>(SUMPRODUCT(AL269:AL$381,G269:G$381)+SUMPRODUCT(AL269:AL$381,H269:H$381))/12</f>
        <v>0</v>
      </c>
    </row>
    <row r="270" spans="1:39" x14ac:dyDescent="0.2">
      <c r="A270" s="7">
        <v>249</v>
      </c>
      <c r="B270" s="7">
        <v>124.5</v>
      </c>
      <c r="C270" s="7">
        <v>62.25</v>
      </c>
      <c r="D270" s="12">
        <f t="shared" si="64"/>
        <v>20.75</v>
      </c>
      <c r="E270" s="29">
        <f t="shared" si="83"/>
        <v>0</v>
      </c>
      <c r="F270" s="2">
        <f t="shared" si="65"/>
        <v>0</v>
      </c>
      <c r="G270" s="2">
        <f t="shared" si="73"/>
        <v>0</v>
      </c>
      <c r="H270" s="2">
        <f t="shared" si="74"/>
        <v>0</v>
      </c>
      <c r="I270" s="2">
        <f t="shared" si="82"/>
        <v>0</v>
      </c>
      <c r="J270" s="2">
        <f t="shared" si="80"/>
        <v>0</v>
      </c>
      <c r="K270" s="2">
        <f t="shared" si="66"/>
        <v>0</v>
      </c>
      <c r="L270" s="2">
        <f t="shared" si="66"/>
        <v>0</v>
      </c>
      <c r="M270" s="2"/>
      <c r="N270" s="28">
        <f t="shared" si="81"/>
        <v>0</v>
      </c>
      <c r="O270" s="2">
        <f t="shared" si="75"/>
        <v>0</v>
      </c>
      <c r="P270" s="2">
        <f t="shared" si="76"/>
        <v>0</v>
      </c>
      <c r="R270">
        <f t="shared" si="77"/>
        <v>249</v>
      </c>
      <c r="S270" s="89">
        <f t="shared" si="67"/>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8"/>
        <v>9.8155829526191951E-2</v>
      </c>
      <c r="Y270" s="66">
        <f t="shared" si="68"/>
        <v>0</v>
      </c>
      <c r="Z270" s="72">
        <f t="shared" si="69"/>
        <v>0</v>
      </c>
      <c r="AA270" s="79">
        <f t="shared" si="70"/>
        <v>0</v>
      </c>
      <c r="AB270" s="81">
        <f t="shared" si="79"/>
        <v>0</v>
      </c>
      <c r="AD270" s="95">
        <f>locallinterp(R270,'BBG rates'!$N$10:$N$369,'BBG rates'!$P$10:$P$369)</f>
        <v>20.941994521399064</v>
      </c>
      <c r="AI270" s="185">
        <f t="shared" si="71"/>
        <v>249</v>
      </c>
      <c r="AJ270" s="127">
        <f>locallinterp(MIN(AI270,CAP_Senior*12),'BBG rates'!$X$24:$X$65,'BBG rates'!$Y$24:$Y$65)</f>
        <v>67.918742488467984</v>
      </c>
      <c r="AK270" s="127">
        <f>locallinterp(MIN(AI270,CAP_CB*12),'BBG rates'!$AA$25:$AA$40,'BBG rates'!$AC$25:$AC$40)</f>
        <v>11</v>
      </c>
      <c r="AL270" s="144">
        <f t="shared" si="72"/>
        <v>20.676186223039558</v>
      </c>
      <c r="AM270" s="142">
        <f>(SUMPRODUCT(AL270:AL$381,G270:G$381)+SUMPRODUCT(AL270:AL$381,H270:H$381))/12</f>
        <v>0</v>
      </c>
    </row>
    <row r="271" spans="1:39" x14ac:dyDescent="0.2">
      <c r="A271" s="7">
        <v>250</v>
      </c>
      <c r="B271" s="7">
        <v>125</v>
      </c>
      <c r="C271" s="7">
        <v>62.5</v>
      </c>
      <c r="D271" s="12">
        <f t="shared" si="64"/>
        <v>20.833333333333332</v>
      </c>
      <c r="E271" s="29">
        <f t="shared" si="83"/>
        <v>0</v>
      </c>
      <c r="F271" s="2">
        <f t="shared" si="65"/>
        <v>0</v>
      </c>
      <c r="G271" s="2">
        <f t="shared" si="73"/>
        <v>0</v>
      </c>
      <c r="H271" s="2">
        <f t="shared" si="74"/>
        <v>0</v>
      </c>
      <c r="I271" s="2">
        <f t="shared" si="82"/>
        <v>0</v>
      </c>
      <c r="J271" s="2">
        <f t="shared" si="80"/>
        <v>0</v>
      </c>
      <c r="K271" s="2">
        <f t="shared" si="66"/>
        <v>0</v>
      </c>
      <c r="L271" s="2">
        <f t="shared" si="66"/>
        <v>0</v>
      </c>
      <c r="M271" s="2"/>
      <c r="N271" s="28">
        <f t="shared" si="81"/>
        <v>0</v>
      </c>
      <c r="O271" s="2">
        <f t="shared" si="75"/>
        <v>0</v>
      </c>
      <c r="P271" s="2">
        <f t="shared" si="76"/>
        <v>0</v>
      </c>
      <c r="R271">
        <f t="shared" si="77"/>
        <v>250</v>
      </c>
      <c r="S271" s="89">
        <f t="shared" si="67"/>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8"/>
        <v>9.8622075513876695E-2</v>
      </c>
      <c r="Y271" s="66">
        <f t="shared" si="68"/>
        <v>0</v>
      </c>
      <c r="Z271" s="72">
        <f t="shared" si="69"/>
        <v>0</v>
      </c>
      <c r="AA271" s="79">
        <f t="shared" si="70"/>
        <v>0</v>
      </c>
      <c r="AB271" s="81">
        <f t="shared" si="79"/>
        <v>0</v>
      </c>
      <c r="AD271" s="95">
        <f>locallinterp(R271,'BBG rates'!$N$10:$N$369,'BBG rates'!$P$10:$P$369)</f>
        <v>21.023499521141709</v>
      </c>
      <c r="AI271" s="185">
        <f t="shared" si="71"/>
        <v>250</v>
      </c>
      <c r="AJ271" s="127">
        <f>locallinterp(MIN(AI271,CAP_Senior*12),'BBG rates'!$X$24:$X$65,'BBG rates'!$Y$24:$Y$65)</f>
        <v>67.918742488467984</v>
      </c>
      <c r="AK271" s="127">
        <f>locallinterp(MIN(AI271,CAP_CB*12),'BBG rates'!$AA$25:$AA$40,'BBG rates'!$AC$25:$AC$40)</f>
        <v>11</v>
      </c>
      <c r="AL271" s="144">
        <f t="shared" si="72"/>
        <v>20.676186223039558</v>
      </c>
      <c r="AM271" s="142">
        <f>(SUMPRODUCT(AL271:AL$381,G271:G$381)+SUMPRODUCT(AL271:AL$381,H271:H$381))/12</f>
        <v>0</v>
      </c>
    </row>
    <row r="272" spans="1:39" x14ac:dyDescent="0.2">
      <c r="A272" s="7">
        <v>251</v>
      </c>
      <c r="B272" s="7">
        <v>125.5</v>
      </c>
      <c r="C272" s="7">
        <v>62.75</v>
      </c>
      <c r="D272" s="12">
        <f t="shared" si="64"/>
        <v>20.916666666666668</v>
      </c>
      <c r="E272" s="29">
        <f t="shared" si="83"/>
        <v>0</v>
      </c>
      <c r="F272" s="2">
        <f t="shared" si="65"/>
        <v>0</v>
      </c>
      <c r="G272" s="2">
        <f t="shared" si="73"/>
        <v>0</v>
      </c>
      <c r="H272" s="2">
        <f t="shared" si="74"/>
        <v>0</v>
      </c>
      <c r="I272" s="2">
        <f t="shared" si="82"/>
        <v>0</v>
      </c>
      <c r="J272" s="2">
        <f t="shared" si="80"/>
        <v>0</v>
      </c>
      <c r="K272" s="2">
        <f t="shared" si="66"/>
        <v>0</v>
      </c>
      <c r="L272" s="2">
        <f t="shared" si="66"/>
        <v>0</v>
      </c>
      <c r="M272" s="2"/>
      <c r="N272" s="28">
        <f t="shared" si="81"/>
        <v>0</v>
      </c>
      <c r="O272" s="2">
        <f t="shared" si="75"/>
        <v>0</v>
      </c>
      <c r="P272" s="2">
        <f t="shared" si="76"/>
        <v>0</v>
      </c>
      <c r="R272">
        <f t="shared" si="77"/>
        <v>251</v>
      </c>
      <c r="S272" s="89">
        <f t="shared" si="67"/>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8"/>
        <v>9.9088319509021971E-2</v>
      </c>
      <c r="Y272" s="66">
        <f t="shared" si="68"/>
        <v>0</v>
      </c>
      <c r="Z272" s="72">
        <f t="shared" si="69"/>
        <v>0</v>
      </c>
      <c r="AA272" s="79">
        <f t="shared" si="70"/>
        <v>0</v>
      </c>
      <c r="AB272" s="81">
        <f t="shared" si="79"/>
        <v>0</v>
      </c>
      <c r="AD272" s="95">
        <f>locallinterp(R272,'BBG rates'!$N$10:$N$369,'BBG rates'!$P$10:$P$369)</f>
        <v>21.104983346202705</v>
      </c>
      <c r="AI272" s="185">
        <f t="shared" si="71"/>
        <v>251</v>
      </c>
      <c r="AJ272" s="127">
        <f>locallinterp(MIN(AI272,CAP_Senior*12),'BBG rates'!$X$24:$X$65,'BBG rates'!$Y$24:$Y$65)</f>
        <v>67.918742488467984</v>
      </c>
      <c r="AK272" s="127">
        <f>locallinterp(MIN(AI272,CAP_CB*12),'BBG rates'!$AA$25:$AA$40,'BBG rates'!$AC$25:$AC$40)</f>
        <v>11</v>
      </c>
      <c r="AL272" s="144">
        <f t="shared" si="72"/>
        <v>20.676186223039558</v>
      </c>
      <c r="AM272" s="142">
        <f>(SUMPRODUCT(AL272:AL$381,G272:G$381)+SUMPRODUCT(AL272:AL$381,H272:H$381))/12</f>
        <v>0</v>
      </c>
    </row>
    <row r="273" spans="1:39" x14ac:dyDescent="0.2">
      <c r="A273" s="7">
        <v>252</v>
      </c>
      <c r="B273" s="7">
        <v>126</v>
      </c>
      <c r="C273" s="7">
        <v>63</v>
      </c>
      <c r="D273" s="12">
        <f t="shared" si="64"/>
        <v>21</v>
      </c>
      <c r="E273" s="29">
        <f t="shared" si="83"/>
        <v>0</v>
      </c>
      <c r="F273" s="2">
        <f t="shared" si="65"/>
        <v>0</v>
      </c>
      <c r="G273" s="2">
        <f t="shared" si="73"/>
        <v>0</v>
      </c>
      <c r="H273" s="2">
        <f t="shared" si="74"/>
        <v>0</v>
      </c>
      <c r="I273" s="2">
        <f t="shared" si="82"/>
        <v>0</v>
      </c>
      <c r="J273" s="2">
        <f t="shared" si="80"/>
        <v>0</v>
      </c>
      <c r="K273" s="2">
        <f t="shared" si="66"/>
        <v>0</v>
      </c>
      <c r="L273" s="2">
        <f t="shared" si="66"/>
        <v>0</v>
      </c>
      <c r="M273" s="2"/>
      <c r="N273" s="28">
        <f t="shared" si="81"/>
        <v>0</v>
      </c>
      <c r="O273" s="2">
        <f t="shared" si="75"/>
        <v>0</v>
      </c>
      <c r="P273" s="2">
        <f t="shared" si="76"/>
        <v>0</v>
      </c>
      <c r="R273">
        <f t="shared" si="77"/>
        <v>252</v>
      </c>
      <c r="S273" s="89">
        <f t="shared" si="67"/>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8"/>
        <v>9.9554561511361328E-2</v>
      </c>
      <c r="Y273" s="66">
        <f t="shared" si="68"/>
        <v>0</v>
      </c>
      <c r="Z273" s="72">
        <f t="shared" si="69"/>
        <v>0</v>
      </c>
      <c r="AA273" s="79">
        <f t="shared" si="70"/>
        <v>0</v>
      </c>
      <c r="AB273" s="81">
        <f t="shared" si="79"/>
        <v>0</v>
      </c>
      <c r="AD273" s="95">
        <f>locallinterp(R273,'BBG rates'!$N$10:$N$369,'BBG rates'!$P$10:$P$369)</f>
        <v>21.186446202864438</v>
      </c>
      <c r="AI273" s="185">
        <f t="shared" si="71"/>
        <v>252</v>
      </c>
      <c r="AJ273" s="127">
        <f>locallinterp(MIN(AI273,CAP_Senior*12),'BBG rates'!$X$24:$X$65,'BBG rates'!$Y$24:$Y$65)</f>
        <v>67.918742488467984</v>
      </c>
      <c r="AK273" s="127">
        <f>locallinterp(MIN(AI273,CAP_CB*12),'BBG rates'!$AA$25:$AA$40,'BBG rates'!$AC$25:$AC$40)</f>
        <v>11</v>
      </c>
      <c r="AL273" s="144">
        <f t="shared" si="72"/>
        <v>20.676186223039558</v>
      </c>
      <c r="AM273" s="142">
        <f>(SUMPRODUCT(AL273:AL$381,G273:G$381)+SUMPRODUCT(AL273:AL$381,H273:H$381))/12</f>
        <v>0</v>
      </c>
    </row>
    <row r="274" spans="1:39" x14ac:dyDescent="0.2">
      <c r="A274" s="7">
        <v>253</v>
      </c>
      <c r="B274" s="7">
        <v>126.5</v>
      </c>
      <c r="C274" s="7">
        <v>63.25</v>
      </c>
      <c r="D274" s="12">
        <f t="shared" si="64"/>
        <v>21.083333333333332</v>
      </c>
      <c r="E274" s="29">
        <f t="shared" si="83"/>
        <v>0</v>
      </c>
      <c r="F274" s="2">
        <f t="shared" si="65"/>
        <v>0</v>
      </c>
      <c r="G274" s="2">
        <f t="shared" si="73"/>
        <v>0</v>
      </c>
      <c r="H274" s="2">
        <f t="shared" si="74"/>
        <v>0</v>
      </c>
      <c r="I274" s="2">
        <f t="shared" si="82"/>
        <v>0</v>
      </c>
      <c r="J274" s="2">
        <f t="shared" si="80"/>
        <v>0</v>
      </c>
      <c r="K274" s="2">
        <f t="shared" si="66"/>
        <v>0</v>
      </c>
      <c r="L274" s="2">
        <f t="shared" si="66"/>
        <v>0</v>
      </c>
      <c r="M274" s="2"/>
      <c r="N274" s="28">
        <f t="shared" si="81"/>
        <v>0</v>
      </c>
      <c r="O274" s="2">
        <f t="shared" si="75"/>
        <v>0</v>
      </c>
      <c r="P274" s="2">
        <f t="shared" si="76"/>
        <v>0</v>
      </c>
      <c r="R274">
        <f t="shared" si="77"/>
        <v>253</v>
      </c>
      <c r="S274" s="89">
        <f t="shared" si="67"/>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8"/>
        <v>0.10002080152142767</v>
      </c>
      <c r="Y274" s="66">
        <f t="shared" si="68"/>
        <v>0</v>
      </c>
      <c r="Z274" s="72">
        <f t="shared" si="69"/>
        <v>0</v>
      </c>
      <c r="AA274" s="79">
        <f t="shared" si="70"/>
        <v>0</v>
      </c>
      <c r="AB274" s="81">
        <f t="shared" si="79"/>
        <v>0</v>
      </c>
      <c r="AD274" s="95">
        <f>locallinterp(R274,'BBG rates'!$N$10:$N$369,'BBG rates'!$P$10:$P$369)</f>
        <v>21.267888299898672</v>
      </c>
      <c r="AI274" s="185">
        <f t="shared" si="71"/>
        <v>253</v>
      </c>
      <c r="AJ274" s="127">
        <f>locallinterp(MIN(AI274,CAP_Senior*12),'BBG rates'!$X$24:$X$65,'BBG rates'!$Y$24:$Y$65)</f>
        <v>67.918742488467984</v>
      </c>
      <c r="AK274" s="127">
        <f>locallinterp(MIN(AI274,CAP_CB*12),'BBG rates'!$AA$25:$AA$40,'BBG rates'!$AC$25:$AC$40)</f>
        <v>11</v>
      </c>
      <c r="AL274" s="144">
        <f t="shared" si="72"/>
        <v>20.676186223039558</v>
      </c>
      <c r="AM274" s="142">
        <f>(SUMPRODUCT(AL274:AL$381,G274:G$381)+SUMPRODUCT(AL274:AL$381,H274:H$381))/12</f>
        <v>0</v>
      </c>
    </row>
    <row r="275" spans="1:39" x14ac:dyDescent="0.2">
      <c r="A275" s="7">
        <v>254</v>
      </c>
      <c r="B275" s="7">
        <v>127</v>
      </c>
      <c r="C275" s="7">
        <v>63.5</v>
      </c>
      <c r="D275" s="12">
        <f t="shared" si="64"/>
        <v>21.166666666666668</v>
      </c>
      <c r="E275" s="29">
        <f t="shared" si="83"/>
        <v>0</v>
      </c>
      <c r="F275" s="2">
        <f t="shared" si="65"/>
        <v>0</v>
      </c>
      <c r="G275" s="2">
        <f t="shared" si="73"/>
        <v>0</v>
      </c>
      <c r="H275" s="2">
        <f t="shared" si="74"/>
        <v>0</v>
      </c>
      <c r="I275" s="2">
        <f t="shared" si="82"/>
        <v>0</v>
      </c>
      <c r="J275" s="2">
        <f t="shared" si="80"/>
        <v>0</v>
      </c>
      <c r="K275" s="2">
        <f t="shared" si="66"/>
        <v>0</v>
      </c>
      <c r="L275" s="2">
        <f t="shared" si="66"/>
        <v>0</v>
      </c>
      <c r="M275" s="2"/>
      <c r="N275" s="28">
        <f t="shared" si="81"/>
        <v>0</v>
      </c>
      <c r="O275" s="2">
        <f t="shared" si="75"/>
        <v>0</v>
      </c>
      <c r="P275" s="2">
        <f t="shared" si="76"/>
        <v>0</v>
      </c>
      <c r="R275">
        <f t="shared" si="77"/>
        <v>254</v>
      </c>
      <c r="S275" s="89">
        <f t="shared" si="67"/>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8"/>
        <v>0.10048703953895455</v>
      </c>
      <c r="Y275" s="66">
        <f t="shared" si="68"/>
        <v>0</v>
      </c>
      <c r="Z275" s="72">
        <f t="shared" si="69"/>
        <v>0</v>
      </c>
      <c r="AA275" s="79">
        <f t="shared" si="70"/>
        <v>0</v>
      </c>
      <c r="AB275" s="81">
        <f t="shared" si="79"/>
        <v>0</v>
      </c>
      <c r="AD275" s="95">
        <f>locallinterp(R275,'BBG rates'!$N$10:$N$369,'BBG rates'!$P$10:$P$369)</f>
        <v>21.3493098435946</v>
      </c>
      <c r="AI275" s="185">
        <f t="shared" si="71"/>
        <v>254</v>
      </c>
      <c r="AJ275" s="127">
        <f>locallinterp(MIN(AI275,CAP_Senior*12),'BBG rates'!$X$24:$X$65,'BBG rates'!$Y$24:$Y$65)</f>
        <v>67.918742488467984</v>
      </c>
      <c r="AK275" s="127">
        <f>locallinterp(MIN(AI275,CAP_CB*12),'BBG rates'!$AA$25:$AA$40,'BBG rates'!$AC$25:$AC$40)</f>
        <v>11</v>
      </c>
      <c r="AL275" s="144">
        <f t="shared" si="72"/>
        <v>20.676186223039558</v>
      </c>
      <c r="AM275" s="142">
        <f>(SUMPRODUCT(AL275:AL$381,G275:G$381)+SUMPRODUCT(AL275:AL$381,H275:H$381))/12</f>
        <v>0</v>
      </c>
    </row>
    <row r="276" spans="1:39" x14ac:dyDescent="0.2">
      <c r="A276" s="7">
        <v>255</v>
      </c>
      <c r="B276" s="7">
        <v>127.5</v>
      </c>
      <c r="C276" s="7">
        <v>63.75</v>
      </c>
      <c r="D276" s="12">
        <f t="shared" si="64"/>
        <v>21.25</v>
      </c>
      <c r="E276" s="29">
        <f t="shared" si="83"/>
        <v>0</v>
      </c>
      <c r="F276" s="2">
        <f t="shared" si="65"/>
        <v>0</v>
      </c>
      <c r="G276" s="2">
        <f t="shared" si="73"/>
        <v>0</v>
      </c>
      <c r="H276" s="2">
        <f t="shared" si="74"/>
        <v>0</v>
      </c>
      <c r="I276" s="2">
        <f t="shared" si="82"/>
        <v>0</v>
      </c>
      <c r="J276" s="2">
        <f t="shared" si="80"/>
        <v>0</v>
      </c>
      <c r="K276" s="2">
        <f t="shared" si="66"/>
        <v>0</v>
      </c>
      <c r="L276" s="2">
        <f t="shared" si="66"/>
        <v>0</v>
      </c>
      <c r="M276" s="2"/>
      <c r="N276" s="28">
        <f t="shared" si="81"/>
        <v>0</v>
      </c>
      <c r="O276" s="2">
        <f t="shared" si="75"/>
        <v>0</v>
      </c>
      <c r="P276" s="2">
        <f t="shared" si="76"/>
        <v>0</v>
      </c>
      <c r="R276">
        <f t="shared" si="77"/>
        <v>255</v>
      </c>
      <c r="S276" s="89">
        <f t="shared" si="67"/>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8"/>
        <v>0.10095327556420841</v>
      </c>
      <c r="Y276" s="66">
        <f t="shared" si="68"/>
        <v>0</v>
      </c>
      <c r="Z276" s="72">
        <f t="shared" si="69"/>
        <v>0</v>
      </c>
      <c r="AA276" s="79">
        <f t="shared" si="70"/>
        <v>0</v>
      </c>
      <c r="AB276" s="81">
        <f t="shared" si="79"/>
        <v>0</v>
      </c>
      <c r="AD276" s="95">
        <f>locallinterp(R276,'BBG rates'!$N$10:$N$369,'BBG rates'!$P$10:$P$369)</f>
        <v>21.430711057642203</v>
      </c>
      <c r="AI276" s="185">
        <f t="shared" si="71"/>
        <v>255</v>
      </c>
      <c r="AJ276" s="127">
        <f>locallinterp(MIN(AI276,CAP_Senior*12),'BBG rates'!$X$24:$X$65,'BBG rates'!$Y$24:$Y$65)</f>
        <v>67.918742488467984</v>
      </c>
      <c r="AK276" s="127">
        <f>locallinterp(MIN(AI276,CAP_CB*12),'BBG rates'!$AA$25:$AA$40,'BBG rates'!$AC$25:$AC$40)</f>
        <v>11</v>
      </c>
      <c r="AL276" s="144">
        <f t="shared" si="72"/>
        <v>20.676186223039558</v>
      </c>
      <c r="AM276" s="142">
        <f>(SUMPRODUCT(AL276:AL$381,G276:G$381)+SUMPRODUCT(AL276:AL$381,H276:H$381))/12</f>
        <v>0</v>
      </c>
    </row>
    <row r="277" spans="1:39" x14ac:dyDescent="0.2">
      <c r="A277" s="7">
        <v>256</v>
      </c>
      <c r="B277" s="7">
        <v>128</v>
      </c>
      <c r="C277" s="7">
        <v>64</v>
      </c>
      <c r="D277" s="12">
        <f t="shared" si="64"/>
        <v>21.333333333333332</v>
      </c>
      <c r="E277" s="29">
        <f t="shared" si="83"/>
        <v>0</v>
      </c>
      <c r="F277" s="2">
        <f t="shared" si="65"/>
        <v>0</v>
      </c>
      <c r="G277" s="2">
        <f t="shared" si="73"/>
        <v>0</v>
      </c>
      <c r="H277" s="2">
        <f t="shared" si="74"/>
        <v>0</v>
      </c>
      <c r="I277" s="2">
        <f t="shared" si="82"/>
        <v>0</v>
      </c>
      <c r="J277" s="2">
        <f t="shared" si="80"/>
        <v>0</v>
      </c>
      <c r="K277" s="2">
        <f t="shared" si="66"/>
        <v>0</v>
      </c>
      <c r="L277" s="2">
        <f t="shared" si="66"/>
        <v>0</v>
      </c>
      <c r="M277" s="2"/>
      <c r="N277" s="28">
        <f t="shared" si="81"/>
        <v>0</v>
      </c>
      <c r="O277" s="2">
        <f t="shared" si="75"/>
        <v>0</v>
      </c>
      <c r="P277" s="2">
        <f t="shared" si="76"/>
        <v>0</v>
      </c>
      <c r="R277">
        <f t="shared" si="77"/>
        <v>256</v>
      </c>
      <c r="S277" s="89">
        <f t="shared" si="67"/>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8"/>
        <v>0.10141950959692281</v>
      </c>
      <c r="Y277" s="66">
        <f t="shared" si="68"/>
        <v>0</v>
      </c>
      <c r="Z277" s="72">
        <f t="shared" si="69"/>
        <v>0</v>
      </c>
      <c r="AA277" s="79">
        <f t="shared" si="70"/>
        <v>0</v>
      </c>
      <c r="AB277" s="81">
        <f t="shared" si="79"/>
        <v>0</v>
      </c>
      <c r="AD277" s="95">
        <f>locallinterp(R277,'BBG rates'!$N$10:$N$369,'BBG rates'!$P$10:$P$369)</f>
        <v>21.512092153314295</v>
      </c>
      <c r="AI277" s="185">
        <f t="shared" si="71"/>
        <v>256</v>
      </c>
      <c r="AJ277" s="127">
        <f>locallinterp(MIN(AI277,CAP_Senior*12),'BBG rates'!$X$24:$X$65,'BBG rates'!$Y$24:$Y$65)</f>
        <v>67.918742488467984</v>
      </c>
      <c r="AK277" s="127">
        <f>locallinterp(MIN(AI277,CAP_CB*12),'BBG rates'!$AA$25:$AA$40,'BBG rates'!$AC$25:$AC$40)</f>
        <v>11</v>
      </c>
      <c r="AL277" s="144">
        <f t="shared" si="72"/>
        <v>20.676186223039558</v>
      </c>
      <c r="AM277" s="142">
        <f>(SUMPRODUCT(AL277:AL$381,G277:G$381)+SUMPRODUCT(AL277:AL$381,H277:H$381))/12</f>
        <v>0</v>
      </c>
    </row>
    <row r="278" spans="1:39" x14ac:dyDescent="0.2">
      <c r="A278" s="7">
        <v>257</v>
      </c>
      <c r="B278" s="7">
        <v>128.5</v>
      </c>
      <c r="C278" s="7">
        <v>64.25</v>
      </c>
      <c r="D278" s="12">
        <f t="shared" ref="D278:D341" si="84">A278/12</f>
        <v>21.416666666666668</v>
      </c>
      <c r="E278" s="29">
        <f t="shared" si="83"/>
        <v>0</v>
      </c>
      <c r="F278" s="2">
        <f t="shared" ref="F278:F341" si="85">IF($A278&lt;=$I$8,-IPMT($G$11,1,$I$8-$A278+1,$E277),0)</f>
        <v>0</v>
      </c>
      <c r="G278" s="2">
        <f t="shared" si="73"/>
        <v>0</v>
      </c>
      <c r="H278" s="2">
        <f t="shared" si="74"/>
        <v>0</v>
      </c>
      <c r="I278" s="2">
        <f t="shared" si="82"/>
        <v>0</v>
      </c>
      <c r="J278" s="2">
        <f t="shared" si="80"/>
        <v>0</v>
      </c>
      <c r="K278" s="2">
        <f t="shared" ref="K278:L341" si="86">I278/(1+$F$12)^IF($I$7=1,$A278,IF($I$7=2,$B278,IF($I$7=4,$C278,$D278)))</f>
        <v>0</v>
      </c>
      <c r="L278" s="2">
        <f t="shared" si="86"/>
        <v>0</v>
      </c>
      <c r="M278" s="2"/>
      <c r="N278" s="28">
        <f t="shared" si="81"/>
        <v>0</v>
      </c>
      <c r="O278" s="2">
        <f t="shared" si="75"/>
        <v>0</v>
      </c>
      <c r="P278" s="2">
        <f t="shared" si="76"/>
        <v>0</v>
      </c>
      <c r="R278">
        <f t="shared" si="77"/>
        <v>257</v>
      </c>
      <c r="S278" s="89">
        <f t="shared" ref="S278:S341" si="87">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8"/>
        <v>0.10188574163709774</v>
      </c>
      <c r="Y278" s="66">
        <f t="shared" ref="Y278:Y341" si="88">T278*X278%/12+Y279</f>
        <v>0</v>
      </c>
      <c r="Z278" s="72">
        <f t="shared" ref="Z278:Z341" si="89">IF(U278=0,0,Y278*1200/U278)</f>
        <v>0</v>
      </c>
      <c r="AA278" s="79">
        <f t="shared" ref="AA278:AA341" si="90">T278*$AA$17%/12+AA279</f>
        <v>0</v>
      </c>
      <c r="AB278" s="81">
        <f t="shared" si="79"/>
        <v>0</v>
      </c>
      <c r="AD278" s="95">
        <f>locallinterp(R278,'BBG rates'!$N$10:$N$369,'BBG rates'!$P$10:$P$369)</f>
        <v>21.593453344369607</v>
      </c>
      <c r="AI278" s="185">
        <f t="shared" ref="AI278:AI341" si="91">A278</f>
        <v>257</v>
      </c>
      <c r="AJ278" s="127">
        <f>locallinterp(MIN(AI278,CAP_Senior*12),'BBG rates'!$X$24:$X$65,'BBG rates'!$Y$24:$Y$65)</f>
        <v>67.918742488467984</v>
      </c>
      <c r="AK278" s="127">
        <f>locallinterp(MIN(AI278,CAP_CB*12),'BBG rates'!$AA$25:$AA$40,'BBG rates'!$AC$25:$AC$40)</f>
        <v>11</v>
      </c>
      <c r="AL278" s="144">
        <f t="shared" ref="AL278:AL341" si="92">SUMPRODUCT(AJ278:AK278,$AJ$19:$AK$19)</f>
        <v>20.676186223039558</v>
      </c>
      <c r="AM278" s="142">
        <f>(SUMPRODUCT(AL278:AL$381,G278:G$381)+SUMPRODUCT(AL278:AL$381,H278:H$381))/12</f>
        <v>0</v>
      </c>
    </row>
    <row r="279" spans="1:39" x14ac:dyDescent="0.2">
      <c r="A279" s="7">
        <v>258</v>
      </c>
      <c r="B279" s="7">
        <v>129</v>
      </c>
      <c r="C279" s="7">
        <v>64.5</v>
      </c>
      <c r="D279" s="12">
        <f t="shared" si="84"/>
        <v>21.5</v>
      </c>
      <c r="E279" s="29">
        <f t="shared" si="83"/>
        <v>0</v>
      </c>
      <c r="F279" s="2">
        <f t="shared" si="85"/>
        <v>0</v>
      </c>
      <c r="G279" s="2">
        <f t="shared" ref="G279:G342" si="93">IF($A279&lt;=$I$8,-PPMT($G$11,1,$I$8-$A279+1,$E278),0)</f>
        <v>0</v>
      </c>
      <c r="H279" s="2">
        <f t="shared" ref="H279:H342" si="94">IF($A279&lt;=$I$8,(E278-G279)*$G$13,0)</f>
        <v>0</v>
      </c>
      <c r="I279" s="2">
        <f t="shared" si="82"/>
        <v>0</v>
      </c>
      <c r="J279" s="2">
        <f t="shared" si="80"/>
        <v>0</v>
      </c>
      <c r="K279" s="2">
        <f t="shared" si="86"/>
        <v>0</v>
      </c>
      <c r="L279" s="2">
        <f t="shared" si="86"/>
        <v>0</v>
      </c>
      <c r="M279" s="2"/>
      <c r="N279" s="28">
        <f t="shared" si="81"/>
        <v>0</v>
      </c>
      <c r="O279" s="2">
        <f t="shared" ref="O279:O342" si="95">IF($A279&lt;=$I$8,-IPMT($G$11,1,$I$8-$A279+1,$N278),0)</f>
        <v>0</v>
      </c>
      <c r="P279" s="2">
        <f t="shared" ref="P279:P342" si="96">IF($A279&lt;=$I$8,-PPMT($G$11,1,$I$8-$A279+1,$N278),0)</f>
        <v>0</v>
      </c>
      <c r="R279">
        <f t="shared" ref="R279:R342" si="97">ROUND(D279*12,1)</f>
        <v>258</v>
      </c>
      <c r="S279" s="89">
        <f t="shared" si="87"/>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8">((1+W279%)^(1/12)-1)*1200</f>
        <v>0.10235197168499965</v>
      </c>
      <c r="Y279" s="66">
        <f t="shared" si="88"/>
        <v>0</v>
      </c>
      <c r="Z279" s="72">
        <f t="shared" si="89"/>
        <v>0</v>
      </c>
      <c r="AA279" s="79">
        <f t="shared" si="90"/>
        <v>0</v>
      </c>
      <c r="AB279" s="81">
        <f t="shared" ref="AB279:AB342" si="99">IF(U279=0,0,AA279*1200/U279)</f>
        <v>0</v>
      </c>
      <c r="AD279" s="95">
        <f>locallinterp(R279,'BBG rates'!$N$10:$N$369,'BBG rates'!$P$10:$P$369)</f>
        <v>21.674794856997718</v>
      </c>
      <c r="AI279" s="185">
        <f t="shared" si="91"/>
        <v>258</v>
      </c>
      <c r="AJ279" s="127">
        <f>locallinterp(MIN(AI279,CAP_Senior*12),'BBG rates'!$X$24:$X$65,'BBG rates'!$Y$24:$Y$65)</f>
        <v>67.918742488467984</v>
      </c>
      <c r="AK279" s="127">
        <f>locallinterp(MIN(AI279,CAP_CB*12),'BBG rates'!$AA$25:$AA$40,'BBG rates'!$AC$25:$AC$40)</f>
        <v>11</v>
      </c>
      <c r="AL279" s="144">
        <f t="shared" si="92"/>
        <v>20.676186223039558</v>
      </c>
      <c r="AM279" s="142">
        <f>(SUMPRODUCT(AL279:AL$381,G279:G$381)+SUMPRODUCT(AL279:AL$381,H279:H$381))/12</f>
        <v>0</v>
      </c>
    </row>
    <row r="280" spans="1:39" x14ac:dyDescent="0.2">
      <c r="A280" s="7">
        <v>259</v>
      </c>
      <c r="B280" s="7">
        <v>129.5</v>
      </c>
      <c r="C280" s="7">
        <v>64.75</v>
      </c>
      <c r="D280" s="12">
        <f t="shared" si="84"/>
        <v>21.583333333333332</v>
      </c>
      <c r="E280" s="29">
        <f t="shared" si="83"/>
        <v>0</v>
      </c>
      <c r="F280" s="2">
        <f t="shared" si="85"/>
        <v>0</v>
      </c>
      <c r="G280" s="2">
        <f t="shared" si="93"/>
        <v>0</v>
      </c>
      <c r="H280" s="2">
        <f t="shared" si="94"/>
        <v>0</v>
      </c>
      <c r="I280" s="2">
        <f t="shared" si="82"/>
        <v>0</v>
      </c>
      <c r="J280" s="2">
        <f t="shared" ref="J280:J343" si="100">IF($I$7=1,I280*A280,IF($I$7=2,I280*B280,IF($I$7=4,I280*C280,I280*D280)))</f>
        <v>0</v>
      </c>
      <c r="K280" s="2">
        <f t="shared" si="86"/>
        <v>0</v>
      </c>
      <c r="L280" s="2">
        <f t="shared" si="86"/>
        <v>0</v>
      </c>
      <c r="M280" s="2"/>
      <c r="N280" s="28">
        <f t="shared" ref="N280:N343" si="101">IF($A280&lt;=$I$8,N279-P280,0)</f>
        <v>0</v>
      </c>
      <c r="O280" s="2">
        <f t="shared" si="95"/>
        <v>0</v>
      </c>
      <c r="P280" s="2">
        <f t="shared" si="96"/>
        <v>0</v>
      </c>
      <c r="R280">
        <f t="shared" si="97"/>
        <v>259</v>
      </c>
      <c r="S280" s="89">
        <f t="shared" si="87"/>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8"/>
        <v>0.1028181997403621</v>
      </c>
      <c r="Y280" s="66">
        <f t="shared" si="88"/>
        <v>0</v>
      </c>
      <c r="Z280" s="72">
        <f t="shared" si="89"/>
        <v>0</v>
      </c>
      <c r="AA280" s="79">
        <f t="shared" si="90"/>
        <v>0</v>
      </c>
      <c r="AB280" s="81">
        <f t="shared" si="99"/>
        <v>0</v>
      </c>
      <c r="AD280" s="95">
        <f>locallinterp(R280,'BBG rates'!$N$10:$N$369,'BBG rates'!$P$10:$P$369)</f>
        <v>21.756116914906606</v>
      </c>
      <c r="AI280" s="185">
        <f t="shared" si="91"/>
        <v>259</v>
      </c>
      <c r="AJ280" s="127">
        <f>locallinterp(MIN(AI280,CAP_Senior*12),'BBG rates'!$X$24:$X$65,'BBG rates'!$Y$24:$Y$65)</f>
        <v>67.918742488467984</v>
      </c>
      <c r="AK280" s="127">
        <f>locallinterp(MIN(AI280,CAP_CB*12),'BBG rates'!$AA$25:$AA$40,'BBG rates'!$AC$25:$AC$40)</f>
        <v>11</v>
      </c>
      <c r="AL280" s="144">
        <f t="shared" si="92"/>
        <v>20.676186223039558</v>
      </c>
      <c r="AM280" s="142">
        <f>(SUMPRODUCT(AL280:AL$381,G280:G$381)+SUMPRODUCT(AL280:AL$381,H280:H$381))/12</f>
        <v>0</v>
      </c>
    </row>
    <row r="281" spans="1:39" x14ac:dyDescent="0.2">
      <c r="A281" s="7">
        <v>260</v>
      </c>
      <c r="B281" s="7">
        <v>130</v>
      </c>
      <c r="C281" s="7">
        <v>65</v>
      </c>
      <c r="D281" s="12">
        <f t="shared" si="84"/>
        <v>21.666666666666668</v>
      </c>
      <c r="E281" s="29">
        <f t="shared" si="83"/>
        <v>0</v>
      </c>
      <c r="F281" s="2">
        <f t="shared" si="85"/>
        <v>0</v>
      </c>
      <c r="G281" s="2">
        <f t="shared" si="93"/>
        <v>0</v>
      </c>
      <c r="H281" s="2">
        <f t="shared" si="94"/>
        <v>0</v>
      </c>
      <c r="I281" s="2">
        <f t="shared" si="82"/>
        <v>0</v>
      </c>
      <c r="J281" s="2">
        <f t="shared" si="100"/>
        <v>0</v>
      </c>
      <c r="K281" s="2">
        <f t="shared" si="86"/>
        <v>0</v>
      </c>
      <c r="L281" s="2">
        <f t="shared" si="86"/>
        <v>0</v>
      </c>
      <c r="M281" s="2"/>
      <c r="N281" s="28">
        <f t="shared" si="101"/>
        <v>0</v>
      </c>
      <c r="O281" s="2">
        <f t="shared" si="95"/>
        <v>0</v>
      </c>
      <c r="P281" s="2">
        <f t="shared" si="96"/>
        <v>0</v>
      </c>
      <c r="R281">
        <f t="shared" si="97"/>
        <v>260</v>
      </c>
      <c r="S281" s="89">
        <f t="shared" si="87"/>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8"/>
        <v>0.10328442580345154</v>
      </c>
      <c r="Y281" s="66">
        <f t="shared" si="88"/>
        <v>0</v>
      </c>
      <c r="Z281" s="72">
        <f t="shared" si="89"/>
        <v>0</v>
      </c>
      <c r="AA281" s="79">
        <f t="shared" si="90"/>
        <v>0</v>
      </c>
      <c r="AB281" s="81">
        <f t="shared" si="99"/>
        <v>0</v>
      </c>
      <c r="AD281" s="95">
        <f>locallinterp(R281,'BBG rates'!$N$10:$N$369,'BBG rates'!$P$10:$P$369)</f>
        <v>21.837419744293623</v>
      </c>
      <c r="AI281" s="185">
        <f t="shared" si="91"/>
        <v>260</v>
      </c>
      <c r="AJ281" s="127">
        <f>locallinterp(MIN(AI281,CAP_Senior*12),'BBG rates'!$X$24:$X$65,'BBG rates'!$Y$24:$Y$65)</f>
        <v>67.918742488467984</v>
      </c>
      <c r="AK281" s="127">
        <f>locallinterp(MIN(AI281,CAP_CB*12),'BBG rates'!$AA$25:$AA$40,'BBG rates'!$AC$25:$AC$40)</f>
        <v>11</v>
      </c>
      <c r="AL281" s="144">
        <f t="shared" si="92"/>
        <v>20.676186223039558</v>
      </c>
      <c r="AM281" s="142">
        <f>(SUMPRODUCT(AL281:AL$381,G281:G$381)+SUMPRODUCT(AL281:AL$381,H281:H$381))/12</f>
        <v>0</v>
      </c>
    </row>
    <row r="282" spans="1:39" x14ac:dyDescent="0.2">
      <c r="A282" s="7">
        <v>261</v>
      </c>
      <c r="B282" s="7">
        <v>130.5</v>
      </c>
      <c r="C282" s="7">
        <v>65.25</v>
      </c>
      <c r="D282" s="12">
        <f t="shared" si="84"/>
        <v>21.75</v>
      </c>
      <c r="E282" s="29">
        <f t="shared" si="83"/>
        <v>0</v>
      </c>
      <c r="F282" s="2">
        <f t="shared" si="85"/>
        <v>0</v>
      </c>
      <c r="G282" s="2">
        <f t="shared" si="93"/>
        <v>0</v>
      </c>
      <c r="H282" s="2">
        <f t="shared" si="94"/>
        <v>0</v>
      </c>
      <c r="I282" s="2">
        <f t="shared" si="82"/>
        <v>0</v>
      </c>
      <c r="J282" s="2">
        <f t="shared" si="100"/>
        <v>0</v>
      </c>
      <c r="K282" s="2">
        <f t="shared" si="86"/>
        <v>0</v>
      </c>
      <c r="L282" s="2">
        <f t="shared" si="86"/>
        <v>0</v>
      </c>
      <c r="M282" s="2"/>
      <c r="N282" s="28">
        <f t="shared" si="101"/>
        <v>0</v>
      </c>
      <c r="O282" s="2">
        <f t="shared" si="95"/>
        <v>0</v>
      </c>
      <c r="P282" s="2">
        <f t="shared" si="96"/>
        <v>0</v>
      </c>
      <c r="R282">
        <f t="shared" si="97"/>
        <v>261</v>
      </c>
      <c r="S282" s="89">
        <f t="shared" si="87"/>
        <v>0</v>
      </c>
      <c r="T282" s="89">
        <f>IF(AND(S282=0,S281&gt;0),SUM($G282:$H$381),S282)</f>
        <v>0</v>
      </c>
      <c r="U282" s="82">
        <f>SUM(T282:T$381)</f>
        <v>0</v>
      </c>
      <c r="V282" s="68">
        <f>localspline(R282,'BBG rates'!$G$10:$G$27,'BBG rates'!$K$10:$K$27)</f>
        <v>0.97540589499727048</v>
      </c>
      <c r="W282" s="68">
        <f>locallinterp(R282,'BBG rates'!$G$10:$G$27,'BBG rates'!$J$10:$J$27)</f>
        <v>0.1038</v>
      </c>
      <c r="X282" s="56">
        <f t="shared" si="98"/>
        <v>0.10375064987426796</v>
      </c>
      <c r="Y282" s="66">
        <f t="shared" si="88"/>
        <v>0</v>
      </c>
      <c r="Z282" s="72">
        <f t="shared" si="89"/>
        <v>0</v>
      </c>
      <c r="AA282" s="79">
        <f t="shared" si="90"/>
        <v>0</v>
      </c>
      <c r="AB282" s="81">
        <f t="shared" si="99"/>
        <v>0</v>
      </c>
      <c r="AD282" s="95">
        <f>locallinterp(R282,'BBG rates'!$N$10:$N$369,'BBG rates'!$P$10:$P$369)</f>
        <v>21.91870356887673</v>
      </c>
      <c r="AI282" s="185">
        <f t="shared" si="91"/>
        <v>261</v>
      </c>
      <c r="AJ282" s="127">
        <f>locallinterp(MIN(AI282,CAP_Senior*12),'BBG rates'!$X$24:$X$65,'BBG rates'!$Y$24:$Y$65)</f>
        <v>67.918742488467984</v>
      </c>
      <c r="AK282" s="127">
        <f>locallinterp(MIN(AI282,CAP_CB*12),'BBG rates'!$AA$25:$AA$40,'BBG rates'!$AC$25:$AC$40)</f>
        <v>11</v>
      </c>
      <c r="AL282" s="144">
        <f t="shared" si="92"/>
        <v>20.676186223039558</v>
      </c>
      <c r="AM282" s="142">
        <f>(SUMPRODUCT(AL282:AL$381,G282:G$381)+SUMPRODUCT(AL282:AL$381,H282:H$381))/12</f>
        <v>0</v>
      </c>
    </row>
    <row r="283" spans="1:39" x14ac:dyDescent="0.2">
      <c r="A283" s="7">
        <v>262</v>
      </c>
      <c r="B283" s="7">
        <v>131</v>
      </c>
      <c r="C283" s="7">
        <v>65.5</v>
      </c>
      <c r="D283" s="12">
        <f t="shared" si="84"/>
        <v>21.833333333333332</v>
      </c>
      <c r="E283" s="29">
        <f t="shared" si="83"/>
        <v>0</v>
      </c>
      <c r="F283" s="2">
        <f t="shared" si="85"/>
        <v>0</v>
      </c>
      <c r="G283" s="2">
        <f t="shared" si="93"/>
        <v>0</v>
      </c>
      <c r="H283" s="2">
        <f t="shared" si="94"/>
        <v>0</v>
      </c>
      <c r="I283" s="2">
        <f t="shared" si="82"/>
        <v>0</v>
      </c>
      <c r="J283" s="2">
        <f t="shared" si="100"/>
        <v>0</v>
      </c>
      <c r="K283" s="2">
        <f t="shared" si="86"/>
        <v>0</v>
      </c>
      <c r="L283" s="2">
        <f t="shared" si="86"/>
        <v>0</v>
      </c>
      <c r="M283" s="2"/>
      <c r="N283" s="28">
        <f t="shared" si="101"/>
        <v>0</v>
      </c>
      <c r="O283" s="2">
        <f t="shared" si="95"/>
        <v>0</v>
      </c>
      <c r="P283" s="2">
        <f t="shared" si="96"/>
        <v>0</v>
      </c>
      <c r="R283">
        <f t="shared" si="97"/>
        <v>262</v>
      </c>
      <c r="S283" s="89">
        <f t="shared" si="87"/>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8"/>
        <v>0.10421687195281137</v>
      </c>
      <c r="Y283" s="66">
        <f t="shared" si="88"/>
        <v>0</v>
      </c>
      <c r="Z283" s="72">
        <f t="shared" si="89"/>
        <v>0</v>
      </c>
      <c r="AA283" s="79">
        <f t="shared" si="90"/>
        <v>0</v>
      </c>
      <c r="AB283" s="81">
        <f t="shared" si="99"/>
        <v>0</v>
      </c>
      <c r="AD283" s="95">
        <f>locallinterp(R283,'BBG rates'!$N$10:$N$369,'BBG rates'!$P$10:$P$369)</f>
        <v>21.999968624801195</v>
      </c>
      <c r="AI283" s="185">
        <f t="shared" si="91"/>
        <v>262</v>
      </c>
      <c r="AJ283" s="127">
        <f>locallinterp(MIN(AI283,CAP_Senior*12),'BBG rates'!$X$24:$X$65,'BBG rates'!$Y$24:$Y$65)</f>
        <v>67.918742488467984</v>
      </c>
      <c r="AK283" s="127">
        <f>locallinterp(MIN(AI283,CAP_CB*12),'BBG rates'!$AA$25:$AA$40,'BBG rates'!$AC$25:$AC$40)</f>
        <v>11</v>
      </c>
      <c r="AL283" s="144">
        <f t="shared" si="92"/>
        <v>20.676186223039558</v>
      </c>
      <c r="AM283" s="142">
        <f>(SUMPRODUCT(AL283:AL$381,G283:G$381)+SUMPRODUCT(AL283:AL$381,H283:H$381))/12</f>
        <v>0</v>
      </c>
    </row>
    <row r="284" spans="1:39" x14ac:dyDescent="0.2">
      <c r="A284" s="7">
        <v>263</v>
      </c>
      <c r="B284" s="7">
        <v>131.5</v>
      </c>
      <c r="C284" s="7">
        <v>65.75</v>
      </c>
      <c r="D284" s="12">
        <f t="shared" si="84"/>
        <v>21.916666666666668</v>
      </c>
      <c r="E284" s="29">
        <f t="shared" si="83"/>
        <v>0</v>
      </c>
      <c r="F284" s="2">
        <f t="shared" si="85"/>
        <v>0</v>
      </c>
      <c r="G284" s="2">
        <f t="shared" si="93"/>
        <v>0</v>
      </c>
      <c r="H284" s="2">
        <f t="shared" si="94"/>
        <v>0</v>
      </c>
      <c r="I284" s="2">
        <f t="shared" si="82"/>
        <v>0</v>
      </c>
      <c r="J284" s="2">
        <f t="shared" si="100"/>
        <v>0</v>
      </c>
      <c r="K284" s="2">
        <f t="shared" si="86"/>
        <v>0</v>
      </c>
      <c r="L284" s="2">
        <f t="shared" si="86"/>
        <v>0</v>
      </c>
      <c r="M284" s="2"/>
      <c r="N284" s="28">
        <f t="shared" si="101"/>
        <v>0</v>
      </c>
      <c r="O284" s="2">
        <f t="shared" si="95"/>
        <v>0</v>
      </c>
      <c r="P284" s="2">
        <f t="shared" si="96"/>
        <v>0</v>
      </c>
      <c r="R284">
        <f t="shared" si="97"/>
        <v>263</v>
      </c>
      <c r="S284" s="89">
        <f t="shared" si="87"/>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8"/>
        <v>0.10468309203881532</v>
      </c>
      <c r="Y284" s="66">
        <f t="shared" si="88"/>
        <v>0</v>
      </c>
      <c r="Z284" s="72">
        <f t="shared" si="89"/>
        <v>0</v>
      </c>
      <c r="AA284" s="79">
        <f t="shared" si="90"/>
        <v>0</v>
      </c>
      <c r="AB284" s="81">
        <f t="shared" si="99"/>
        <v>0</v>
      </c>
      <c r="AD284" s="95">
        <f>locallinterp(R284,'BBG rates'!$N$10:$N$369,'BBG rates'!$P$10:$P$369)</f>
        <v>22.081215145732482</v>
      </c>
      <c r="AI284" s="185">
        <f t="shared" si="91"/>
        <v>263</v>
      </c>
      <c r="AJ284" s="127">
        <f>locallinterp(MIN(AI284,CAP_Senior*12),'BBG rates'!$X$24:$X$65,'BBG rates'!$Y$24:$Y$65)</f>
        <v>67.918742488467984</v>
      </c>
      <c r="AK284" s="127">
        <f>locallinterp(MIN(AI284,CAP_CB*12),'BBG rates'!$AA$25:$AA$40,'BBG rates'!$AC$25:$AC$40)</f>
        <v>11</v>
      </c>
      <c r="AL284" s="144">
        <f t="shared" si="92"/>
        <v>20.676186223039558</v>
      </c>
      <c r="AM284" s="142">
        <f>(SUMPRODUCT(AL284:AL$381,G284:G$381)+SUMPRODUCT(AL284:AL$381,H284:H$381))/12</f>
        <v>0</v>
      </c>
    </row>
    <row r="285" spans="1:39" x14ac:dyDescent="0.2">
      <c r="A285" s="7">
        <v>264</v>
      </c>
      <c r="B285" s="7">
        <v>132</v>
      </c>
      <c r="C285" s="7">
        <v>66</v>
      </c>
      <c r="D285" s="12">
        <f t="shared" si="84"/>
        <v>22</v>
      </c>
      <c r="E285" s="29">
        <f t="shared" si="83"/>
        <v>0</v>
      </c>
      <c r="F285" s="2">
        <f t="shared" si="85"/>
        <v>0</v>
      </c>
      <c r="G285" s="2">
        <f t="shared" si="93"/>
        <v>0</v>
      </c>
      <c r="H285" s="2">
        <f t="shared" si="94"/>
        <v>0</v>
      </c>
      <c r="I285" s="2">
        <f t="shared" si="82"/>
        <v>0</v>
      </c>
      <c r="J285" s="2">
        <f t="shared" si="100"/>
        <v>0</v>
      </c>
      <c r="K285" s="2">
        <f t="shared" si="86"/>
        <v>0</v>
      </c>
      <c r="L285" s="2">
        <f t="shared" si="86"/>
        <v>0</v>
      </c>
      <c r="M285" s="2"/>
      <c r="N285" s="28">
        <f t="shared" si="101"/>
        <v>0</v>
      </c>
      <c r="O285" s="2">
        <f t="shared" si="95"/>
        <v>0</v>
      </c>
      <c r="P285" s="2">
        <f t="shared" si="96"/>
        <v>0</v>
      </c>
      <c r="R285">
        <f t="shared" si="97"/>
        <v>264</v>
      </c>
      <c r="S285" s="89">
        <f t="shared" si="87"/>
        <v>0</v>
      </c>
      <c r="T285" s="89">
        <f>IF(AND(S285=0,S284&gt;0),SUM($G285:$H$381),S285)</f>
        <v>0</v>
      </c>
      <c r="U285" s="82">
        <f>SUM(T285:T$381)</f>
        <v>0</v>
      </c>
      <c r="V285" s="68">
        <f>localspline(R285,'BBG rates'!$G$10:$G$27,'BBG rates'!$K$10:$K$27)</f>
        <v>0.97473866511527496</v>
      </c>
      <c r="W285" s="68">
        <f>locallinterp(R285,'BBG rates'!$G$10:$G$27,'BBG rates'!$J$10:$J$27)</f>
        <v>0.1052</v>
      </c>
      <c r="X285" s="56">
        <f t="shared" si="98"/>
        <v>0.10514931013254625</v>
      </c>
      <c r="Y285" s="66">
        <f t="shared" si="88"/>
        <v>0</v>
      </c>
      <c r="Z285" s="72">
        <f t="shared" si="89"/>
        <v>0</v>
      </c>
      <c r="AA285" s="79">
        <f t="shared" si="90"/>
        <v>0</v>
      </c>
      <c r="AB285" s="81">
        <f t="shared" si="99"/>
        <v>0</v>
      </c>
      <c r="AD285" s="95">
        <f>locallinterp(R285,'BBG rates'!$N$10:$N$369,'BBG rates'!$P$10:$P$369)</f>
        <v>22.162443367825421</v>
      </c>
      <c r="AI285" s="185">
        <f t="shared" si="91"/>
        <v>264</v>
      </c>
      <c r="AJ285" s="127">
        <f>locallinterp(MIN(AI285,CAP_Senior*12),'BBG rates'!$X$24:$X$65,'BBG rates'!$Y$24:$Y$65)</f>
        <v>67.918742488467984</v>
      </c>
      <c r="AK285" s="127">
        <f>locallinterp(MIN(AI285,CAP_CB*12),'BBG rates'!$AA$25:$AA$40,'BBG rates'!$AC$25:$AC$40)</f>
        <v>11</v>
      </c>
      <c r="AL285" s="144">
        <f t="shared" si="92"/>
        <v>20.676186223039558</v>
      </c>
      <c r="AM285" s="142">
        <f>(SUMPRODUCT(AL285:AL$381,G285:G$381)+SUMPRODUCT(AL285:AL$381,H285:H$381))/12</f>
        <v>0</v>
      </c>
    </row>
    <row r="286" spans="1:39" x14ac:dyDescent="0.2">
      <c r="A286" s="7">
        <v>265</v>
      </c>
      <c r="B286" s="7">
        <v>132.5</v>
      </c>
      <c r="C286" s="7">
        <v>66.25</v>
      </c>
      <c r="D286" s="12">
        <f t="shared" si="84"/>
        <v>22.083333333333332</v>
      </c>
      <c r="E286" s="29">
        <f t="shared" si="83"/>
        <v>0</v>
      </c>
      <c r="F286" s="2">
        <f t="shared" si="85"/>
        <v>0</v>
      </c>
      <c r="G286" s="2">
        <f t="shared" si="93"/>
        <v>0</v>
      </c>
      <c r="H286" s="2">
        <f t="shared" si="94"/>
        <v>0</v>
      </c>
      <c r="I286" s="2">
        <f t="shared" si="82"/>
        <v>0</v>
      </c>
      <c r="J286" s="2">
        <f t="shared" si="100"/>
        <v>0</v>
      </c>
      <c r="K286" s="2">
        <f t="shared" si="86"/>
        <v>0</v>
      </c>
      <c r="L286" s="2">
        <f t="shared" si="86"/>
        <v>0</v>
      </c>
      <c r="M286" s="2"/>
      <c r="N286" s="28">
        <f t="shared" si="101"/>
        <v>0</v>
      </c>
      <c r="O286" s="2">
        <f t="shared" si="95"/>
        <v>0</v>
      </c>
      <c r="P286" s="2">
        <f t="shared" si="96"/>
        <v>0</v>
      </c>
      <c r="R286">
        <f t="shared" si="97"/>
        <v>265</v>
      </c>
      <c r="S286" s="89">
        <f t="shared" si="87"/>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8"/>
        <v>0.10561552623427062</v>
      </c>
      <c r="Y286" s="66">
        <f t="shared" si="88"/>
        <v>0</v>
      </c>
      <c r="Z286" s="72">
        <f t="shared" si="89"/>
        <v>0</v>
      </c>
      <c r="AA286" s="79">
        <f t="shared" si="90"/>
        <v>0</v>
      </c>
      <c r="AB286" s="81">
        <f t="shared" si="99"/>
        <v>0</v>
      </c>
      <c r="AD286" s="95">
        <f>locallinterp(R286,'BBG rates'!$N$10:$N$369,'BBG rates'!$P$10:$P$369)</f>
        <v>22.243653529724085</v>
      </c>
      <c r="AI286" s="185">
        <f t="shared" si="91"/>
        <v>265</v>
      </c>
      <c r="AJ286" s="127">
        <f>locallinterp(MIN(AI286,CAP_Senior*12),'BBG rates'!$X$24:$X$65,'BBG rates'!$Y$24:$Y$65)</f>
        <v>67.918742488467984</v>
      </c>
      <c r="AK286" s="127">
        <f>locallinterp(MIN(AI286,CAP_CB*12),'BBG rates'!$AA$25:$AA$40,'BBG rates'!$AC$25:$AC$40)</f>
        <v>11</v>
      </c>
      <c r="AL286" s="144">
        <f t="shared" si="92"/>
        <v>20.676186223039558</v>
      </c>
      <c r="AM286" s="142">
        <f>(SUMPRODUCT(AL286:AL$381,G286:G$381)+SUMPRODUCT(AL286:AL$381,H286:H$381))/12</f>
        <v>0</v>
      </c>
    </row>
    <row r="287" spans="1:39" x14ac:dyDescent="0.2">
      <c r="A287" s="7">
        <v>266</v>
      </c>
      <c r="B287" s="7">
        <v>133</v>
      </c>
      <c r="C287" s="7">
        <v>66.5</v>
      </c>
      <c r="D287" s="12">
        <f t="shared" si="84"/>
        <v>22.166666666666668</v>
      </c>
      <c r="E287" s="29">
        <f t="shared" si="83"/>
        <v>0</v>
      </c>
      <c r="F287" s="2">
        <f t="shared" si="85"/>
        <v>0</v>
      </c>
      <c r="G287" s="2">
        <f t="shared" si="93"/>
        <v>0</v>
      </c>
      <c r="H287" s="2">
        <f t="shared" si="94"/>
        <v>0</v>
      </c>
      <c r="I287" s="2">
        <f t="shared" si="82"/>
        <v>0</v>
      </c>
      <c r="J287" s="2">
        <f t="shared" si="100"/>
        <v>0</v>
      </c>
      <c r="K287" s="2">
        <f t="shared" si="86"/>
        <v>0</v>
      </c>
      <c r="L287" s="2">
        <f t="shared" si="86"/>
        <v>0</v>
      </c>
      <c r="M287" s="2"/>
      <c r="N287" s="28">
        <f t="shared" si="101"/>
        <v>0</v>
      </c>
      <c r="O287" s="2">
        <f t="shared" si="95"/>
        <v>0</v>
      </c>
      <c r="P287" s="2">
        <f t="shared" si="96"/>
        <v>0</v>
      </c>
      <c r="R287">
        <f t="shared" si="97"/>
        <v>266</v>
      </c>
      <c r="S287" s="89">
        <f t="shared" si="87"/>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8"/>
        <v>0.10608174034345552</v>
      </c>
      <c r="Y287" s="66">
        <f t="shared" si="88"/>
        <v>0</v>
      </c>
      <c r="Z287" s="72">
        <f t="shared" si="89"/>
        <v>0</v>
      </c>
      <c r="AA287" s="79">
        <f t="shared" si="90"/>
        <v>0</v>
      </c>
      <c r="AB287" s="81">
        <f t="shared" si="99"/>
        <v>0</v>
      </c>
      <c r="AD287" s="95">
        <f>locallinterp(R287,'BBG rates'!$N$10:$N$369,'BBG rates'!$P$10:$P$369)</f>
        <v>22.324845872562559</v>
      </c>
      <c r="AI287" s="185">
        <f t="shared" si="91"/>
        <v>266</v>
      </c>
      <c r="AJ287" s="127">
        <f>locallinterp(MIN(AI287,CAP_Senior*12),'BBG rates'!$X$24:$X$65,'BBG rates'!$Y$24:$Y$65)</f>
        <v>67.918742488467984</v>
      </c>
      <c r="AK287" s="127">
        <f>locallinterp(MIN(AI287,CAP_CB*12),'BBG rates'!$AA$25:$AA$40,'BBG rates'!$AC$25:$AC$40)</f>
        <v>11</v>
      </c>
      <c r="AL287" s="144">
        <f t="shared" si="92"/>
        <v>20.676186223039558</v>
      </c>
      <c r="AM287" s="142">
        <f>(SUMPRODUCT(AL287:AL$381,G287:G$381)+SUMPRODUCT(AL287:AL$381,H287:H$381))/12</f>
        <v>0</v>
      </c>
    </row>
    <row r="288" spans="1:39" x14ac:dyDescent="0.2">
      <c r="A288" s="7">
        <v>267</v>
      </c>
      <c r="B288" s="7">
        <v>133.5</v>
      </c>
      <c r="C288" s="7">
        <v>66.75</v>
      </c>
      <c r="D288" s="12">
        <f t="shared" si="84"/>
        <v>22.25</v>
      </c>
      <c r="E288" s="29">
        <f t="shared" si="83"/>
        <v>0</v>
      </c>
      <c r="F288" s="2">
        <f t="shared" si="85"/>
        <v>0</v>
      </c>
      <c r="G288" s="2">
        <f t="shared" si="93"/>
        <v>0</v>
      </c>
      <c r="H288" s="2">
        <f t="shared" si="94"/>
        <v>0</v>
      </c>
      <c r="I288" s="2">
        <f t="shared" si="82"/>
        <v>0</v>
      </c>
      <c r="J288" s="2">
        <f t="shared" si="100"/>
        <v>0</v>
      </c>
      <c r="K288" s="2">
        <f t="shared" si="86"/>
        <v>0</v>
      </c>
      <c r="L288" s="2">
        <f t="shared" si="86"/>
        <v>0</v>
      </c>
      <c r="M288" s="2"/>
      <c r="N288" s="28">
        <f t="shared" si="101"/>
        <v>0</v>
      </c>
      <c r="O288" s="2">
        <f t="shared" si="95"/>
        <v>0</v>
      </c>
      <c r="P288" s="2">
        <f t="shared" si="96"/>
        <v>0</v>
      </c>
      <c r="R288">
        <f t="shared" si="97"/>
        <v>267</v>
      </c>
      <c r="S288" s="89">
        <f t="shared" si="87"/>
        <v>0</v>
      </c>
      <c r="T288" s="89">
        <f>IF(AND(S288=0,S287&gt;0),SUM($G288:$H$381),S288)</f>
        <v>0</v>
      </c>
      <c r="U288" s="82">
        <f>SUM(T288:T$381)</f>
        <v>0</v>
      </c>
      <c r="V288" s="68">
        <f>localspline(R288,'BBG rates'!$G$10:$G$27,'BBG rates'!$K$10:$K$27)</f>
        <v>0.97409720881464712</v>
      </c>
      <c r="W288" s="68">
        <f>locallinterp(R288,'BBG rates'!$G$10:$G$27,'BBG rates'!$J$10:$J$27)</f>
        <v>0.1066</v>
      </c>
      <c r="X288" s="56">
        <f t="shared" si="98"/>
        <v>0.10654795246063387</v>
      </c>
      <c r="Y288" s="66">
        <f t="shared" si="88"/>
        <v>0</v>
      </c>
      <c r="Z288" s="72">
        <f t="shared" si="89"/>
        <v>0</v>
      </c>
      <c r="AA288" s="79">
        <f t="shared" si="90"/>
        <v>0</v>
      </c>
      <c r="AB288" s="81">
        <f t="shared" si="99"/>
        <v>0</v>
      </c>
      <c r="AD288" s="95">
        <f>locallinterp(R288,'BBG rates'!$N$10:$N$369,'BBG rates'!$P$10:$P$369)</f>
        <v>22.406020639963778</v>
      </c>
      <c r="AI288" s="185">
        <f t="shared" si="91"/>
        <v>267</v>
      </c>
      <c r="AJ288" s="127">
        <f>locallinterp(MIN(AI288,CAP_Senior*12),'BBG rates'!$X$24:$X$65,'BBG rates'!$Y$24:$Y$65)</f>
        <v>67.918742488467984</v>
      </c>
      <c r="AK288" s="127">
        <f>locallinterp(MIN(AI288,CAP_CB*12),'BBG rates'!$AA$25:$AA$40,'BBG rates'!$AC$25:$AC$40)</f>
        <v>11</v>
      </c>
      <c r="AL288" s="144">
        <f t="shared" si="92"/>
        <v>20.676186223039558</v>
      </c>
      <c r="AM288" s="142">
        <f>(SUMPRODUCT(AL288:AL$381,G288:G$381)+SUMPRODUCT(AL288:AL$381,H288:H$381))/12</f>
        <v>0</v>
      </c>
    </row>
    <row r="289" spans="1:39" x14ac:dyDescent="0.2">
      <c r="A289" s="7">
        <v>268</v>
      </c>
      <c r="B289" s="7">
        <v>134</v>
      </c>
      <c r="C289" s="7">
        <v>67</v>
      </c>
      <c r="D289" s="12">
        <f t="shared" si="84"/>
        <v>22.333333333333332</v>
      </c>
      <c r="E289" s="29">
        <f t="shared" si="83"/>
        <v>0</v>
      </c>
      <c r="F289" s="2">
        <f t="shared" si="85"/>
        <v>0</v>
      </c>
      <c r="G289" s="2">
        <f t="shared" si="93"/>
        <v>0</v>
      </c>
      <c r="H289" s="2">
        <f t="shared" si="94"/>
        <v>0</v>
      </c>
      <c r="I289" s="2">
        <f t="shared" si="82"/>
        <v>0</v>
      </c>
      <c r="J289" s="2">
        <f t="shared" si="100"/>
        <v>0</v>
      </c>
      <c r="K289" s="2">
        <f t="shared" si="86"/>
        <v>0</v>
      </c>
      <c r="L289" s="2">
        <f t="shared" si="86"/>
        <v>0</v>
      </c>
      <c r="M289" s="2"/>
      <c r="N289" s="28">
        <f t="shared" si="101"/>
        <v>0</v>
      </c>
      <c r="O289" s="2">
        <f t="shared" si="95"/>
        <v>0</v>
      </c>
      <c r="P289" s="2">
        <f t="shared" si="96"/>
        <v>0</v>
      </c>
      <c r="R289">
        <f t="shared" si="97"/>
        <v>268</v>
      </c>
      <c r="S289" s="89">
        <f t="shared" si="87"/>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8"/>
        <v>0.10701416258527274</v>
      </c>
      <c r="Y289" s="66">
        <f t="shared" si="88"/>
        <v>0</v>
      </c>
      <c r="Z289" s="72">
        <f t="shared" si="89"/>
        <v>0</v>
      </c>
      <c r="AA289" s="79">
        <f t="shared" si="90"/>
        <v>0</v>
      </c>
      <c r="AB289" s="81">
        <f t="shared" si="99"/>
        <v>0</v>
      </c>
      <c r="AD289" s="95">
        <f>locallinterp(R289,'BBG rates'!$N$10:$N$369,'BBG rates'!$P$10:$P$369)</f>
        <v>22.487178078040063</v>
      </c>
      <c r="AI289" s="185">
        <f t="shared" si="91"/>
        <v>268</v>
      </c>
      <c r="AJ289" s="127">
        <f>locallinterp(MIN(AI289,CAP_Senior*12),'BBG rates'!$X$24:$X$65,'BBG rates'!$Y$24:$Y$65)</f>
        <v>67.918742488467984</v>
      </c>
      <c r="AK289" s="127">
        <f>locallinterp(MIN(AI289,CAP_CB*12),'BBG rates'!$AA$25:$AA$40,'BBG rates'!$AC$25:$AC$40)</f>
        <v>11</v>
      </c>
      <c r="AL289" s="144">
        <f t="shared" si="92"/>
        <v>20.676186223039558</v>
      </c>
      <c r="AM289" s="142">
        <f>(SUMPRODUCT(AL289:AL$381,G289:G$381)+SUMPRODUCT(AL289:AL$381,H289:H$381))/12</f>
        <v>0</v>
      </c>
    </row>
    <row r="290" spans="1:39" x14ac:dyDescent="0.2">
      <c r="A290" s="7">
        <v>269</v>
      </c>
      <c r="B290" s="7">
        <v>134.5</v>
      </c>
      <c r="C290" s="7">
        <v>67.25</v>
      </c>
      <c r="D290" s="12">
        <f t="shared" si="84"/>
        <v>22.416666666666668</v>
      </c>
      <c r="E290" s="29">
        <f t="shared" si="83"/>
        <v>0</v>
      </c>
      <c r="F290" s="2">
        <f t="shared" si="85"/>
        <v>0</v>
      </c>
      <c r="G290" s="2">
        <f t="shared" si="93"/>
        <v>0</v>
      </c>
      <c r="H290" s="2">
        <f t="shared" si="94"/>
        <v>0</v>
      </c>
      <c r="I290" s="2">
        <f t="shared" si="82"/>
        <v>0</v>
      </c>
      <c r="J290" s="2">
        <f t="shared" si="100"/>
        <v>0</v>
      </c>
      <c r="K290" s="2">
        <f t="shared" si="86"/>
        <v>0</v>
      </c>
      <c r="L290" s="2">
        <f t="shared" si="86"/>
        <v>0</v>
      </c>
      <c r="M290" s="2"/>
      <c r="N290" s="28">
        <f t="shared" si="101"/>
        <v>0</v>
      </c>
      <c r="O290" s="2">
        <f t="shared" si="95"/>
        <v>0</v>
      </c>
      <c r="P290" s="2">
        <f t="shared" si="96"/>
        <v>0</v>
      </c>
      <c r="R290">
        <f t="shared" si="97"/>
        <v>269</v>
      </c>
      <c r="S290" s="89">
        <f t="shared" si="87"/>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8"/>
        <v>0.10748037071790506</v>
      </c>
      <c r="Y290" s="66">
        <f t="shared" si="88"/>
        <v>0</v>
      </c>
      <c r="Z290" s="72">
        <f t="shared" si="89"/>
        <v>0</v>
      </c>
      <c r="AA290" s="79">
        <f t="shared" si="90"/>
        <v>0</v>
      </c>
      <c r="AB290" s="81">
        <f t="shared" si="99"/>
        <v>0</v>
      </c>
      <c r="AD290" s="95">
        <f>locallinterp(R290,'BBG rates'!$N$10:$N$369,'BBG rates'!$P$10:$P$369)</f>
        <v>22.568318430427322</v>
      </c>
      <c r="AI290" s="185">
        <f t="shared" si="91"/>
        <v>269</v>
      </c>
      <c r="AJ290" s="127">
        <f>locallinterp(MIN(AI290,CAP_Senior*12),'BBG rates'!$X$24:$X$65,'BBG rates'!$Y$24:$Y$65)</f>
        <v>67.918742488467984</v>
      </c>
      <c r="AK290" s="127">
        <f>locallinterp(MIN(AI290,CAP_CB*12),'BBG rates'!$AA$25:$AA$40,'BBG rates'!$AC$25:$AC$40)</f>
        <v>11</v>
      </c>
      <c r="AL290" s="144">
        <f t="shared" si="92"/>
        <v>20.676186223039558</v>
      </c>
      <c r="AM290" s="142">
        <f>(SUMPRODUCT(AL290:AL$381,G290:G$381)+SUMPRODUCT(AL290:AL$381,H290:H$381))/12</f>
        <v>0</v>
      </c>
    </row>
    <row r="291" spans="1:39" x14ac:dyDescent="0.2">
      <c r="A291" s="7">
        <v>270</v>
      </c>
      <c r="B291" s="7">
        <v>135</v>
      </c>
      <c r="C291" s="7">
        <v>67.5</v>
      </c>
      <c r="D291" s="12">
        <f t="shared" si="84"/>
        <v>22.5</v>
      </c>
      <c r="E291" s="29">
        <f t="shared" si="83"/>
        <v>0</v>
      </c>
      <c r="F291" s="2">
        <f t="shared" si="85"/>
        <v>0</v>
      </c>
      <c r="G291" s="2">
        <f t="shared" si="93"/>
        <v>0</v>
      </c>
      <c r="H291" s="2">
        <f t="shared" si="94"/>
        <v>0</v>
      </c>
      <c r="I291" s="2">
        <f t="shared" si="82"/>
        <v>0</v>
      </c>
      <c r="J291" s="2">
        <f t="shared" si="100"/>
        <v>0</v>
      </c>
      <c r="K291" s="2">
        <f t="shared" si="86"/>
        <v>0</v>
      </c>
      <c r="L291" s="2">
        <f t="shared" si="86"/>
        <v>0</v>
      </c>
      <c r="M291" s="2"/>
      <c r="N291" s="28">
        <f t="shared" si="101"/>
        <v>0</v>
      </c>
      <c r="O291" s="2">
        <f t="shared" si="95"/>
        <v>0</v>
      </c>
      <c r="P291" s="2">
        <f t="shared" si="96"/>
        <v>0</v>
      </c>
      <c r="R291">
        <f t="shared" si="97"/>
        <v>270</v>
      </c>
      <c r="S291" s="89">
        <f t="shared" si="87"/>
        <v>0</v>
      </c>
      <c r="T291" s="89">
        <f>IF(AND(S291=0,S290&gt;0),SUM($G291:$H$381),S291)</f>
        <v>0</v>
      </c>
      <c r="U291" s="82">
        <f>SUM(T291:T$381)</f>
        <v>0</v>
      </c>
      <c r="V291" s="68">
        <f>localspline(R291,'BBG rates'!$G$10:$G$27,'BBG rates'!$K$10:$K$27)</f>
        <v>0.97348227306474655</v>
      </c>
      <c r="W291" s="68">
        <f>locallinterp(R291,'BBG rates'!$G$10:$G$27,'BBG rates'!$J$10:$J$27)</f>
        <v>0.108</v>
      </c>
      <c r="X291" s="56">
        <f t="shared" si="98"/>
        <v>0.10794657685826436</v>
      </c>
      <c r="Y291" s="66">
        <f t="shared" si="88"/>
        <v>0</v>
      </c>
      <c r="Z291" s="72">
        <f t="shared" si="89"/>
        <v>0</v>
      </c>
      <c r="AA291" s="79">
        <f t="shared" si="90"/>
        <v>0</v>
      </c>
      <c r="AB291" s="81">
        <f t="shared" si="99"/>
        <v>0</v>
      </c>
      <c r="AD291" s="95">
        <f>locallinterp(R291,'BBG rates'!$N$10:$N$369,'BBG rates'!$P$10:$P$369)</f>
        <v>22.649441953182716</v>
      </c>
      <c r="AI291" s="185">
        <f t="shared" si="91"/>
        <v>270</v>
      </c>
      <c r="AJ291" s="127">
        <f>locallinterp(MIN(AI291,CAP_Senior*12),'BBG rates'!$X$24:$X$65,'BBG rates'!$Y$24:$Y$65)</f>
        <v>67.918742488467984</v>
      </c>
      <c r="AK291" s="127">
        <f>locallinterp(MIN(AI291,CAP_CB*12),'BBG rates'!$AA$25:$AA$40,'BBG rates'!$AC$25:$AC$40)</f>
        <v>11</v>
      </c>
      <c r="AL291" s="144">
        <f t="shared" si="92"/>
        <v>20.676186223039558</v>
      </c>
      <c r="AM291" s="142">
        <f>(SUMPRODUCT(AL291:AL$381,G291:G$381)+SUMPRODUCT(AL291:AL$381,H291:H$381))/12</f>
        <v>0</v>
      </c>
    </row>
    <row r="292" spans="1:39" x14ac:dyDescent="0.2">
      <c r="A292" s="7">
        <v>271</v>
      </c>
      <c r="B292" s="7">
        <v>135.5</v>
      </c>
      <c r="C292" s="7">
        <v>67.75</v>
      </c>
      <c r="D292" s="12">
        <f t="shared" si="84"/>
        <v>22.583333333333332</v>
      </c>
      <c r="E292" s="29">
        <f t="shared" si="83"/>
        <v>0</v>
      </c>
      <c r="F292" s="2">
        <f t="shared" si="85"/>
        <v>0</v>
      </c>
      <c r="G292" s="2">
        <f t="shared" si="93"/>
        <v>0</v>
      </c>
      <c r="H292" s="2">
        <f t="shared" si="94"/>
        <v>0</v>
      </c>
      <c r="I292" s="2">
        <f t="shared" si="82"/>
        <v>0</v>
      </c>
      <c r="J292" s="2">
        <f t="shared" si="100"/>
        <v>0</v>
      </c>
      <c r="K292" s="2">
        <f t="shared" si="86"/>
        <v>0</v>
      </c>
      <c r="L292" s="2">
        <f t="shared" si="86"/>
        <v>0</v>
      </c>
      <c r="M292" s="2"/>
      <c r="N292" s="28">
        <f t="shared" si="101"/>
        <v>0</v>
      </c>
      <c r="O292" s="2">
        <f t="shared" si="95"/>
        <v>0</v>
      </c>
      <c r="P292" s="2">
        <f t="shared" si="96"/>
        <v>0</v>
      </c>
      <c r="R292">
        <f t="shared" si="97"/>
        <v>271</v>
      </c>
      <c r="S292" s="89">
        <f t="shared" si="87"/>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8"/>
        <v>0.10841278100661711</v>
      </c>
      <c r="Y292" s="66">
        <f t="shared" si="88"/>
        <v>0</v>
      </c>
      <c r="Z292" s="72">
        <f t="shared" si="89"/>
        <v>0</v>
      </c>
      <c r="AA292" s="79">
        <f t="shared" si="90"/>
        <v>0</v>
      </c>
      <c r="AB292" s="81">
        <f t="shared" si="99"/>
        <v>0</v>
      </c>
      <c r="AD292" s="95">
        <f>locallinterp(R292,'BBG rates'!$N$10:$N$369,'BBG rates'!$P$10:$P$369)</f>
        <v>22.730548897404105</v>
      </c>
      <c r="AI292" s="185">
        <f t="shared" si="91"/>
        <v>271</v>
      </c>
      <c r="AJ292" s="127">
        <f>locallinterp(MIN(AI292,CAP_Senior*12),'BBG rates'!$X$24:$X$65,'BBG rates'!$Y$24:$Y$65)</f>
        <v>67.918742488467984</v>
      </c>
      <c r="AK292" s="127">
        <f>locallinterp(MIN(AI292,CAP_CB*12),'BBG rates'!$AA$25:$AA$40,'BBG rates'!$AC$25:$AC$40)</f>
        <v>11</v>
      </c>
      <c r="AL292" s="144">
        <f t="shared" si="92"/>
        <v>20.676186223039558</v>
      </c>
      <c r="AM292" s="142">
        <f>(SUMPRODUCT(AL292:AL$381,G292:G$381)+SUMPRODUCT(AL292:AL$381,H292:H$381))/12</f>
        <v>0</v>
      </c>
    </row>
    <row r="293" spans="1:39" x14ac:dyDescent="0.2">
      <c r="A293" s="7">
        <v>272</v>
      </c>
      <c r="B293" s="7">
        <v>136</v>
      </c>
      <c r="C293" s="7">
        <v>68</v>
      </c>
      <c r="D293" s="12">
        <f t="shared" si="84"/>
        <v>22.666666666666668</v>
      </c>
      <c r="E293" s="29">
        <f t="shared" si="83"/>
        <v>0</v>
      </c>
      <c r="F293" s="2">
        <f t="shared" si="85"/>
        <v>0</v>
      </c>
      <c r="G293" s="2">
        <f t="shared" si="93"/>
        <v>0</v>
      </c>
      <c r="H293" s="2">
        <f t="shared" si="94"/>
        <v>0</v>
      </c>
      <c r="I293" s="2">
        <f t="shared" si="82"/>
        <v>0</v>
      </c>
      <c r="J293" s="2">
        <f t="shared" si="100"/>
        <v>0</v>
      </c>
      <c r="K293" s="2">
        <f t="shared" si="86"/>
        <v>0</v>
      </c>
      <c r="L293" s="2">
        <f t="shared" si="86"/>
        <v>0</v>
      </c>
      <c r="M293" s="2"/>
      <c r="N293" s="28">
        <f t="shared" si="101"/>
        <v>0</v>
      </c>
      <c r="O293" s="2">
        <f t="shared" si="95"/>
        <v>0</v>
      </c>
      <c r="P293" s="2">
        <f t="shared" si="96"/>
        <v>0</v>
      </c>
      <c r="R293">
        <f t="shared" si="97"/>
        <v>272</v>
      </c>
      <c r="S293" s="89">
        <f t="shared" si="87"/>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8"/>
        <v>0.10887898316269684</v>
      </c>
      <c r="Y293" s="66">
        <f t="shared" si="88"/>
        <v>0</v>
      </c>
      <c r="Z293" s="72">
        <f t="shared" si="89"/>
        <v>0</v>
      </c>
      <c r="AA293" s="79">
        <f t="shared" si="90"/>
        <v>0</v>
      </c>
      <c r="AB293" s="81">
        <f t="shared" si="99"/>
        <v>0</v>
      </c>
      <c r="AD293" s="95">
        <f>locallinterp(R293,'BBG rates'!$N$10:$N$369,'BBG rates'!$P$10:$P$369)</f>
        <v>22.811639521644008</v>
      </c>
      <c r="AI293" s="185">
        <f t="shared" si="91"/>
        <v>272</v>
      </c>
      <c r="AJ293" s="127">
        <f>locallinterp(MIN(AI293,CAP_Senior*12),'BBG rates'!$X$24:$X$65,'BBG rates'!$Y$24:$Y$65)</f>
        <v>67.918742488467984</v>
      </c>
      <c r="AK293" s="127">
        <f>locallinterp(MIN(AI293,CAP_CB*12),'BBG rates'!$AA$25:$AA$40,'BBG rates'!$AC$25:$AC$40)</f>
        <v>11</v>
      </c>
      <c r="AL293" s="144">
        <f t="shared" si="92"/>
        <v>20.676186223039558</v>
      </c>
      <c r="AM293" s="142">
        <f>(SUMPRODUCT(AL293:AL$381,G293:G$381)+SUMPRODUCT(AL293:AL$381,H293:H$381))/12</f>
        <v>0</v>
      </c>
    </row>
    <row r="294" spans="1:39" x14ac:dyDescent="0.2">
      <c r="A294" s="7">
        <v>273</v>
      </c>
      <c r="B294" s="7">
        <v>136.5</v>
      </c>
      <c r="C294" s="7">
        <v>68.25</v>
      </c>
      <c r="D294" s="12">
        <f t="shared" si="84"/>
        <v>22.75</v>
      </c>
      <c r="E294" s="29">
        <f t="shared" si="83"/>
        <v>0</v>
      </c>
      <c r="F294" s="2">
        <f t="shared" si="85"/>
        <v>0</v>
      </c>
      <c r="G294" s="2">
        <f t="shared" si="93"/>
        <v>0</v>
      </c>
      <c r="H294" s="2">
        <f t="shared" si="94"/>
        <v>0</v>
      </c>
      <c r="I294" s="2">
        <f t="shared" si="82"/>
        <v>0</v>
      </c>
      <c r="J294" s="2">
        <f t="shared" si="100"/>
        <v>0</v>
      </c>
      <c r="K294" s="2">
        <f t="shared" si="86"/>
        <v>0</v>
      </c>
      <c r="L294" s="2">
        <f t="shared" si="86"/>
        <v>0</v>
      </c>
      <c r="M294" s="2"/>
      <c r="N294" s="28">
        <f t="shared" si="101"/>
        <v>0</v>
      </c>
      <c r="O294" s="2">
        <f t="shared" si="95"/>
        <v>0</v>
      </c>
      <c r="P294" s="2">
        <f t="shared" si="96"/>
        <v>0</v>
      </c>
      <c r="R294">
        <f t="shared" si="97"/>
        <v>273</v>
      </c>
      <c r="S294" s="89">
        <f t="shared" si="87"/>
        <v>0</v>
      </c>
      <c r="T294" s="89">
        <f>IF(AND(S294=0,S293&gt;0),SUM($G294:$H$381),S294)</f>
        <v>0</v>
      </c>
      <c r="U294" s="82">
        <f>SUM(T294:T$381)</f>
        <v>0</v>
      </c>
      <c r="V294" s="68">
        <f>localspline(R294,'BBG rates'!$G$10:$G$27,'BBG rates'!$K$10:$K$27)</f>
        <v>0.97289475382600743</v>
      </c>
      <c r="W294" s="68">
        <f>locallinterp(R294,'BBG rates'!$G$10:$G$27,'BBG rates'!$J$10:$J$27)</f>
        <v>0.1094</v>
      </c>
      <c r="X294" s="56">
        <f t="shared" si="98"/>
        <v>0.10934518332677001</v>
      </c>
      <c r="Y294" s="66">
        <f t="shared" si="88"/>
        <v>0</v>
      </c>
      <c r="Z294" s="72">
        <f t="shared" si="89"/>
        <v>0</v>
      </c>
      <c r="AA294" s="79">
        <f t="shared" si="90"/>
        <v>0</v>
      </c>
      <c r="AB294" s="81">
        <f t="shared" si="99"/>
        <v>0</v>
      </c>
      <c r="AD294" s="95">
        <f>locallinterp(R294,'BBG rates'!$N$10:$N$369,'BBG rates'!$P$10:$P$369)</f>
        <v>22.892714084462842</v>
      </c>
      <c r="AI294" s="185">
        <f t="shared" si="91"/>
        <v>273</v>
      </c>
      <c r="AJ294" s="127">
        <f>locallinterp(MIN(AI294,CAP_Senior*12),'BBG rates'!$X$24:$X$65,'BBG rates'!$Y$24:$Y$65)</f>
        <v>67.918742488467984</v>
      </c>
      <c r="AK294" s="127">
        <f>locallinterp(MIN(AI294,CAP_CB*12),'BBG rates'!$AA$25:$AA$40,'BBG rates'!$AC$25:$AC$40)</f>
        <v>11</v>
      </c>
      <c r="AL294" s="144">
        <f t="shared" si="92"/>
        <v>20.676186223039558</v>
      </c>
      <c r="AM294" s="142">
        <f>(SUMPRODUCT(AL294:AL$381,G294:G$381)+SUMPRODUCT(AL294:AL$381,H294:H$381))/12</f>
        <v>0</v>
      </c>
    </row>
    <row r="295" spans="1:39" x14ac:dyDescent="0.2">
      <c r="A295" s="7">
        <v>274</v>
      </c>
      <c r="B295" s="7">
        <v>137</v>
      </c>
      <c r="C295" s="7">
        <v>68.5</v>
      </c>
      <c r="D295" s="12">
        <f t="shared" si="84"/>
        <v>22.833333333333332</v>
      </c>
      <c r="E295" s="29">
        <f t="shared" si="83"/>
        <v>0</v>
      </c>
      <c r="F295" s="2">
        <f t="shared" si="85"/>
        <v>0</v>
      </c>
      <c r="G295" s="2">
        <f t="shared" si="93"/>
        <v>0</v>
      </c>
      <c r="H295" s="2">
        <f t="shared" si="94"/>
        <v>0</v>
      </c>
      <c r="I295" s="2">
        <f t="shared" si="82"/>
        <v>0</v>
      </c>
      <c r="J295" s="2">
        <f t="shared" si="100"/>
        <v>0</v>
      </c>
      <c r="K295" s="2">
        <f t="shared" si="86"/>
        <v>0</v>
      </c>
      <c r="L295" s="2">
        <f t="shared" si="86"/>
        <v>0</v>
      </c>
      <c r="M295" s="2"/>
      <c r="N295" s="28">
        <f t="shared" si="101"/>
        <v>0</v>
      </c>
      <c r="O295" s="2">
        <f t="shared" si="95"/>
        <v>0</v>
      </c>
      <c r="P295" s="2">
        <f t="shared" si="96"/>
        <v>0</v>
      </c>
      <c r="R295">
        <f t="shared" si="97"/>
        <v>274</v>
      </c>
      <c r="S295" s="89">
        <f t="shared" si="87"/>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8"/>
        <v>0.10981138149857017</v>
      </c>
      <c r="Y295" s="66">
        <f t="shared" si="88"/>
        <v>0</v>
      </c>
      <c r="Z295" s="72">
        <f t="shared" si="89"/>
        <v>0</v>
      </c>
      <c r="AA295" s="79">
        <f t="shared" si="90"/>
        <v>0</v>
      </c>
      <c r="AB295" s="81">
        <f t="shared" si="99"/>
        <v>0</v>
      </c>
      <c r="AD295" s="95">
        <f>locallinterp(R295,'BBG rates'!$N$10:$N$369,'BBG rates'!$P$10:$P$369)</f>
        <v>22.973772846908034</v>
      </c>
      <c r="AI295" s="185">
        <f t="shared" si="91"/>
        <v>274</v>
      </c>
      <c r="AJ295" s="127">
        <f>locallinterp(MIN(AI295,CAP_Senior*12),'BBG rates'!$X$24:$X$65,'BBG rates'!$Y$24:$Y$65)</f>
        <v>67.918742488467984</v>
      </c>
      <c r="AK295" s="127">
        <f>locallinterp(MIN(AI295,CAP_CB*12),'BBG rates'!$AA$25:$AA$40,'BBG rates'!$AC$25:$AC$40)</f>
        <v>11</v>
      </c>
      <c r="AL295" s="144">
        <f t="shared" si="92"/>
        <v>20.676186223039558</v>
      </c>
      <c r="AM295" s="142">
        <f>(SUMPRODUCT(AL295:AL$381,G295:G$381)+SUMPRODUCT(AL295:AL$381,H295:H$381))/12</f>
        <v>0</v>
      </c>
    </row>
    <row r="296" spans="1:39" x14ac:dyDescent="0.2">
      <c r="A296" s="7">
        <v>275</v>
      </c>
      <c r="B296" s="7">
        <v>137.5</v>
      </c>
      <c r="C296" s="7">
        <v>68.75</v>
      </c>
      <c r="D296" s="12">
        <f t="shared" si="84"/>
        <v>22.916666666666668</v>
      </c>
      <c r="E296" s="29">
        <f t="shared" si="83"/>
        <v>0</v>
      </c>
      <c r="F296" s="2">
        <f t="shared" si="85"/>
        <v>0</v>
      </c>
      <c r="G296" s="2">
        <f t="shared" si="93"/>
        <v>0</v>
      </c>
      <c r="H296" s="2">
        <f t="shared" si="94"/>
        <v>0</v>
      </c>
      <c r="I296" s="2">
        <f t="shared" si="82"/>
        <v>0</v>
      </c>
      <c r="J296" s="2">
        <f t="shared" si="100"/>
        <v>0</v>
      </c>
      <c r="K296" s="2">
        <f t="shared" si="86"/>
        <v>0</v>
      </c>
      <c r="L296" s="2">
        <f t="shared" si="86"/>
        <v>0</v>
      </c>
      <c r="M296" s="2"/>
      <c r="N296" s="28">
        <f t="shared" si="101"/>
        <v>0</v>
      </c>
      <c r="O296" s="2">
        <f t="shared" si="95"/>
        <v>0</v>
      </c>
      <c r="P296" s="2">
        <f t="shared" si="96"/>
        <v>0</v>
      </c>
      <c r="R296">
        <f t="shared" si="97"/>
        <v>275</v>
      </c>
      <c r="S296" s="89">
        <f t="shared" si="87"/>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8"/>
        <v>0.11027757767836377</v>
      </c>
      <c r="Y296" s="66">
        <f t="shared" si="88"/>
        <v>0</v>
      </c>
      <c r="Z296" s="72">
        <f t="shared" si="89"/>
        <v>0</v>
      </c>
      <c r="AA296" s="79">
        <f t="shared" si="90"/>
        <v>0</v>
      </c>
      <c r="AB296" s="81">
        <f t="shared" si="99"/>
        <v>0</v>
      </c>
      <c r="AD296" s="95">
        <f>locallinterp(R296,'BBG rates'!$N$10:$N$369,'BBG rates'!$P$10:$P$369)</f>
        <v>23.054816070035493</v>
      </c>
      <c r="AI296" s="185">
        <f t="shared" si="91"/>
        <v>275</v>
      </c>
      <c r="AJ296" s="127">
        <f>locallinterp(MIN(AI296,CAP_Senior*12),'BBG rates'!$X$24:$X$65,'BBG rates'!$Y$24:$Y$65)</f>
        <v>67.918742488467984</v>
      </c>
      <c r="AK296" s="127">
        <f>locallinterp(MIN(AI296,CAP_CB*12),'BBG rates'!$AA$25:$AA$40,'BBG rates'!$AC$25:$AC$40)</f>
        <v>11</v>
      </c>
      <c r="AL296" s="144">
        <f t="shared" si="92"/>
        <v>20.676186223039558</v>
      </c>
      <c r="AM296" s="142">
        <f>(SUMPRODUCT(AL296:AL$381,G296:G$381)+SUMPRODUCT(AL296:AL$381,H296:H$381))/12</f>
        <v>0</v>
      </c>
    </row>
    <row r="297" spans="1:39" x14ac:dyDescent="0.2">
      <c r="A297" s="7">
        <v>276</v>
      </c>
      <c r="B297" s="7">
        <v>138</v>
      </c>
      <c r="C297" s="7">
        <v>69</v>
      </c>
      <c r="D297" s="12">
        <f t="shared" si="84"/>
        <v>23</v>
      </c>
      <c r="E297" s="29">
        <f t="shared" si="83"/>
        <v>0</v>
      </c>
      <c r="F297" s="2">
        <f t="shared" si="85"/>
        <v>0</v>
      </c>
      <c r="G297" s="2">
        <f t="shared" si="93"/>
        <v>0</v>
      </c>
      <c r="H297" s="2">
        <f t="shared" si="94"/>
        <v>0</v>
      </c>
      <c r="I297" s="2">
        <f t="shared" si="82"/>
        <v>0</v>
      </c>
      <c r="J297" s="2">
        <f t="shared" si="100"/>
        <v>0</v>
      </c>
      <c r="K297" s="2">
        <f t="shared" si="86"/>
        <v>0</v>
      </c>
      <c r="L297" s="2">
        <f t="shared" si="86"/>
        <v>0</v>
      </c>
      <c r="M297" s="2"/>
      <c r="N297" s="28">
        <f t="shared" si="101"/>
        <v>0</v>
      </c>
      <c r="O297" s="2">
        <f t="shared" si="95"/>
        <v>0</v>
      </c>
      <c r="P297" s="2">
        <f t="shared" si="96"/>
        <v>0</v>
      </c>
      <c r="R297">
        <f t="shared" si="97"/>
        <v>276</v>
      </c>
      <c r="S297" s="89">
        <f t="shared" si="87"/>
        <v>0</v>
      </c>
      <c r="T297" s="89">
        <f>IF(AND(S297=0,S296&gt;0),SUM($G297:$H$381),S297)</f>
        <v>0</v>
      </c>
      <c r="U297" s="82">
        <f>SUM(T297:T$381)</f>
        <v>0</v>
      </c>
      <c r="V297" s="68">
        <f>localspline(R297,'BBG rates'!$G$10:$G$27,'BBG rates'!$K$10:$K$27)</f>
        <v>0.97233542782961224</v>
      </c>
      <c r="W297" s="68">
        <f>locallinterp(R297,'BBG rates'!$G$10:$G$27,'BBG rates'!$J$10:$J$27)</f>
        <v>0.1108</v>
      </c>
      <c r="X297" s="56">
        <f t="shared" si="98"/>
        <v>0.11074377186588436</v>
      </c>
      <c r="Y297" s="66">
        <f t="shared" si="88"/>
        <v>0</v>
      </c>
      <c r="Z297" s="72">
        <f t="shared" si="89"/>
        <v>0</v>
      </c>
      <c r="AA297" s="79">
        <f t="shared" si="90"/>
        <v>0</v>
      </c>
      <c r="AB297" s="81">
        <f t="shared" si="99"/>
        <v>0</v>
      </c>
      <c r="AD297" s="95">
        <f>locallinterp(R297,'BBG rates'!$N$10:$N$369,'BBG rates'!$P$10:$P$369)</f>
        <v>23.135844022354625</v>
      </c>
      <c r="AI297" s="185">
        <f t="shared" si="91"/>
        <v>276</v>
      </c>
      <c r="AJ297" s="127">
        <f>locallinterp(MIN(AI297,CAP_Senior*12),'BBG rates'!$X$24:$X$65,'BBG rates'!$Y$24:$Y$65)</f>
        <v>67.918742488467984</v>
      </c>
      <c r="AK297" s="127">
        <f>locallinterp(MIN(AI297,CAP_CB*12),'BBG rates'!$AA$25:$AA$40,'BBG rates'!$AC$25:$AC$40)</f>
        <v>11</v>
      </c>
      <c r="AL297" s="144">
        <f t="shared" si="92"/>
        <v>20.676186223039558</v>
      </c>
      <c r="AM297" s="142">
        <f>(SUMPRODUCT(AL297:AL$381,G297:G$381)+SUMPRODUCT(AL297:AL$381,H297:H$381))/12</f>
        <v>0</v>
      </c>
    </row>
    <row r="298" spans="1:39" x14ac:dyDescent="0.2">
      <c r="A298" s="7">
        <v>277</v>
      </c>
      <c r="B298" s="7">
        <v>138.5</v>
      </c>
      <c r="C298" s="7">
        <v>69.25</v>
      </c>
      <c r="D298" s="12">
        <f t="shared" si="84"/>
        <v>23.083333333333332</v>
      </c>
      <c r="E298" s="29">
        <f t="shared" si="83"/>
        <v>0</v>
      </c>
      <c r="F298" s="2">
        <f t="shared" si="85"/>
        <v>0</v>
      </c>
      <c r="G298" s="2">
        <f t="shared" si="93"/>
        <v>0</v>
      </c>
      <c r="H298" s="2">
        <f t="shared" si="94"/>
        <v>0</v>
      </c>
      <c r="I298" s="2">
        <f t="shared" si="82"/>
        <v>0</v>
      </c>
      <c r="J298" s="2">
        <f t="shared" si="100"/>
        <v>0</v>
      </c>
      <c r="K298" s="2">
        <f t="shared" si="86"/>
        <v>0</v>
      </c>
      <c r="L298" s="2">
        <f t="shared" si="86"/>
        <v>0</v>
      </c>
      <c r="M298" s="2"/>
      <c r="N298" s="28">
        <f t="shared" si="101"/>
        <v>0</v>
      </c>
      <c r="O298" s="2">
        <f t="shared" si="95"/>
        <v>0</v>
      </c>
      <c r="P298" s="2">
        <f t="shared" si="96"/>
        <v>0</v>
      </c>
      <c r="R298">
        <f t="shared" si="97"/>
        <v>277</v>
      </c>
      <c r="S298" s="89">
        <f t="shared" si="87"/>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8"/>
        <v>0.11120996406166483</v>
      </c>
      <c r="Y298" s="66">
        <f t="shared" si="88"/>
        <v>0</v>
      </c>
      <c r="Z298" s="72">
        <f t="shared" si="89"/>
        <v>0</v>
      </c>
      <c r="AA298" s="79">
        <f t="shared" si="90"/>
        <v>0</v>
      </c>
      <c r="AB298" s="81">
        <f t="shared" si="99"/>
        <v>0</v>
      </c>
      <c r="AD298" s="95">
        <f>locallinterp(R298,'BBG rates'!$N$10:$N$369,'BBG rates'!$P$10:$P$369)</f>
        <v>23.216856969900341</v>
      </c>
      <c r="AI298" s="185">
        <f t="shared" si="91"/>
        <v>277</v>
      </c>
      <c r="AJ298" s="127">
        <f>locallinterp(MIN(AI298,CAP_Senior*12),'BBG rates'!$X$24:$X$65,'BBG rates'!$Y$24:$Y$65)</f>
        <v>67.918742488467984</v>
      </c>
      <c r="AK298" s="127">
        <f>locallinterp(MIN(AI298,CAP_CB*12),'BBG rates'!$AA$25:$AA$40,'BBG rates'!$AC$25:$AC$40)</f>
        <v>11</v>
      </c>
      <c r="AL298" s="144">
        <f t="shared" si="92"/>
        <v>20.676186223039558</v>
      </c>
      <c r="AM298" s="142">
        <f>(SUMPRODUCT(AL298:AL$381,G298:G$381)+SUMPRODUCT(AL298:AL$381,H298:H$381))/12</f>
        <v>0</v>
      </c>
    </row>
    <row r="299" spans="1:39" x14ac:dyDescent="0.2">
      <c r="A299" s="7">
        <v>278</v>
      </c>
      <c r="B299" s="7">
        <v>139</v>
      </c>
      <c r="C299" s="7">
        <v>69.5</v>
      </c>
      <c r="D299" s="12">
        <f t="shared" si="84"/>
        <v>23.166666666666668</v>
      </c>
      <c r="E299" s="29">
        <f t="shared" si="83"/>
        <v>0</v>
      </c>
      <c r="F299" s="2">
        <f t="shared" si="85"/>
        <v>0</v>
      </c>
      <c r="G299" s="2">
        <f t="shared" si="93"/>
        <v>0</v>
      </c>
      <c r="H299" s="2">
        <f t="shared" si="94"/>
        <v>0</v>
      </c>
      <c r="I299" s="2">
        <f t="shared" si="82"/>
        <v>0</v>
      </c>
      <c r="J299" s="2">
        <f t="shared" si="100"/>
        <v>0</v>
      </c>
      <c r="K299" s="2">
        <f t="shared" si="86"/>
        <v>0</v>
      </c>
      <c r="L299" s="2">
        <f t="shared" si="86"/>
        <v>0</v>
      </c>
      <c r="M299" s="2"/>
      <c r="N299" s="28">
        <f t="shared" si="101"/>
        <v>0</v>
      </c>
      <c r="O299" s="2">
        <f t="shared" si="95"/>
        <v>0</v>
      </c>
      <c r="P299" s="2">
        <f t="shared" si="96"/>
        <v>0</v>
      </c>
      <c r="R299">
        <f t="shared" si="97"/>
        <v>278</v>
      </c>
      <c r="S299" s="89">
        <f t="shared" si="87"/>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8"/>
        <v>0.1116761542651723</v>
      </c>
      <c r="Y299" s="66">
        <f t="shared" si="88"/>
        <v>0</v>
      </c>
      <c r="Z299" s="72">
        <f t="shared" si="89"/>
        <v>0</v>
      </c>
      <c r="AA299" s="79">
        <f t="shared" si="90"/>
        <v>0</v>
      </c>
      <c r="AB299" s="81">
        <f t="shared" si="99"/>
        <v>0</v>
      </c>
      <c r="AD299" s="95">
        <f>locallinterp(R299,'BBG rates'!$N$10:$N$369,'BBG rates'!$P$10:$P$369)</f>
        <v>23.297855188644046</v>
      </c>
      <c r="AI299" s="185">
        <f t="shared" si="91"/>
        <v>278</v>
      </c>
      <c r="AJ299" s="127">
        <f>locallinterp(MIN(AI299,CAP_Senior*12),'BBG rates'!$X$24:$X$65,'BBG rates'!$Y$24:$Y$65)</f>
        <v>67.918742488467984</v>
      </c>
      <c r="AK299" s="127">
        <f>locallinterp(MIN(AI299,CAP_CB*12),'BBG rates'!$AA$25:$AA$40,'BBG rates'!$AC$25:$AC$40)</f>
        <v>11</v>
      </c>
      <c r="AL299" s="144">
        <f t="shared" si="92"/>
        <v>20.676186223039558</v>
      </c>
      <c r="AM299" s="142">
        <f>(SUMPRODUCT(AL299:AL$381,G299:G$381)+SUMPRODUCT(AL299:AL$381,H299:H$381))/12</f>
        <v>0</v>
      </c>
    </row>
    <row r="300" spans="1:39" x14ac:dyDescent="0.2">
      <c r="A300" s="7">
        <v>279</v>
      </c>
      <c r="B300" s="7">
        <v>139.5</v>
      </c>
      <c r="C300" s="7">
        <v>69.75</v>
      </c>
      <c r="D300" s="12">
        <f t="shared" si="84"/>
        <v>23.25</v>
      </c>
      <c r="E300" s="29">
        <f t="shared" si="83"/>
        <v>0</v>
      </c>
      <c r="F300" s="2">
        <f t="shared" si="85"/>
        <v>0</v>
      </c>
      <c r="G300" s="2">
        <f t="shared" si="93"/>
        <v>0</v>
      </c>
      <c r="H300" s="2">
        <f t="shared" si="94"/>
        <v>0</v>
      </c>
      <c r="I300" s="2">
        <f t="shared" si="82"/>
        <v>0</v>
      </c>
      <c r="J300" s="2">
        <f t="shared" si="100"/>
        <v>0</v>
      </c>
      <c r="K300" s="2">
        <f t="shared" si="86"/>
        <v>0</v>
      </c>
      <c r="L300" s="2">
        <f t="shared" si="86"/>
        <v>0</v>
      </c>
      <c r="M300" s="2"/>
      <c r="N300" s="28">
        <f t="shared" si="101"/>
        <v>0</v>
      </c>
      <c r="O300" s="2">
        <f t="shared" si="95"/>
        <v>0</v>
      </c>
      <c r="P300" s="2">
        <f t="shared" si="96"/>
        <v>0</v>
      </c>
      <c r="R300">
        <f t="shared" si="97"/>
        <v>279</v>
      </c>
      <c r="S300" s="89">
        <f t="shared" si="87"/>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8"/>
        <v>0.11214234247667321</v>
      </c>
      <c r="Y300" s="66">
        <f t="shared" si="88"/>
        <v>0</v>
      </c>
      <c r="Z300" s="72">
        <f t="shared" si="89"/>
        <v>0</v>
      </c>
      <c r="AA300" s="79">
        <f t="shared" si="90"/>
        <v>0</v>
      </c>
      <c r="AB300" s="81">
        <f t="shared" si="99"/>
        <v>0</v>
      </c>
      <c r="AD300" s="95">
        <f>locallinterp(R300,'BBG rates'!$N$10:$N$369,'BBG rates'!$P$10:$P$369)</f>
        <v>23.378838947116098</v>
      </c>
      <c r="AI300" s="185">
        <f t="shared" si="91"/>
        <v>279</v>
      </c>
      <c r="AJ300" s="127">
        <f>locallinterp(MIN(AI300,CAP_Senior*12),'BBG rates'!$X$24:$X$65,'BBG rates'!$Y$24:$Y$65)</f>
        <v>67.918742488467984</v>
      </c>
      <c r="AK300" s="127">
        <f>locallinterp(MIN(AI300,CAP_CB*12),'BBG rates'!$AA$25:$AA$40,'BBG rates'!$AC$25:$AC$40)</f>
        <v>11</v>
      </c>
      <c r="AL300" s="144">
        <f t="shared" si="92"/>
        <v>20.676186223039558</v>
      </c>
      <c r="AM300" s="142">
        <f>(SUMPRODUCT(AL300:AL$381,G300:G$381)+SUMPRODUCT(AL300:AL$381,H300:H$381))/12</f>
        <v>0</v>
      </c>
    </row>
    <row r="301" spans="1:39" x14ac:dyDescent="0.2">
      <c r="A301" s="7">
        <v>280</v>
      </c>
      <c r="B301" s="7">
        <v>140</v>
      </c>
      <c r="C301" s="7">
        <v>70</v>
      </c>
      <c r="D301" s="12">
        <f t="shared" si="84"/>
        <v>23.333333333333332</v>
      </c>
      <c r="E301" s="29">
        <f t="shared" si="83"/>
        <v>0</v>
      </c>
      <c r="F301" s="2">
        <f t="shared" si="85"/>
        <v>0</v>
      </c>
      <c r="G301" s="2">
        <f t="shared" si="93"/>
        <v>0</v>
      </c>
      <c r="H301" s="2">
        <f t="shared" si="94"/>
        <v>0</v>
      </c>
      <c r="I301" s="2">
        <f t="shared" si="82"/>
        <v>0</v>
      </c>
      <c r="J301" s="2">
        <f t="shared" si="100"/>
        <v>0</v>
      </c>
      <c r="K301" s="2">
        <f t="shared" si="86"/>
        <v>0</v>
      </c>
      <c r="L301" s="2">
        <f t="shared" si="86"/>
        <v>0</v>
      </c>
      <c r="M301" s="2"/>
      <c r="N301" s="28">
        <f t="shared" si="101"/>
        <v>0</v>
      </c>
      <c r="O301" s="2">
        <f t="shared" si="95"/>
        <v>0</v>
      </c>
      <c r="P301" s="2">
        <f t="shared" si="96"/>
        <v>0</v>
      </c>
      <c r="R301">
        <f t="shared" si="97"/>
        <v>280</v>
      </c>
      <c r="S301" s="89">
        <f t="shared" si="87"/>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8"/>
        <v>0.11260852869616755</v>
      </c>
      <c r="Y301" s="66">
        <f t="shared" si="88"/>
        <v>0</v>
      </c>
      <c r="Z301" s="72">
        <f t="shared" si="89"/>
        <v>0</v>
      </c>
      <c r="AA301" s="79">
        <f t="shared" si="90"/>
        <v>0</v>
      </c>
      <c r="AB301" s="81">
        <f t="shared" si="99"/>
        <v>0</v>
      </c>
      <c r="AD301" s="95">
        <f>locallinterp(R301,'BBG rates'!$N$10:$N$369,'BBG rates'!$P$10:$P$369)</f>
        <v>23.459808523782872</v>
      </c>
      <c r="AI301" s="185">
        <f t="shared" si="91"/>
        <v>280</v>
      </c>
      <c r="AJ301" s="127">
        <f>locallinterp(MIN(AI301,CAP_Senior*12),'BBG rates'!$X$24:$X$65,'BBG rates'!$Y$24:$Y$65)</f>
        <v>67.918742488467984</v>
      </c>
      <c r="AK301" s="127">
        <f>locallinterp(MIN(AI301,CAP_CB*12),'BBG rates'!$AA$25:$AA$40,'BBG rates'!$AC$25:$AC$40)</f>
        <v>11</v>
      </c>
      <c r="AL301" s="144">
        <f t="shared" si="92"/>
        <v>20.676186223039558</v>
      </c>
      <c r="AM301" s="142">
        <f>(SUMPRODUCT(AL301:AL$381,G301:G$381)+SUMPRODUCT(AL301:AL$381,H301:H$381))/12</f>
        <v>0</v>
      </c>
    </row>
    <row r="302" spans="1:39" x14ac:dyDescent="0.2">
      <c r="A302" s="7">
        <v>281</v>
      </c>
      <c r="B302" s="7">
        <v>140.5</v>
      </c>
      <c r="C302" s="7">
        <v>70.25</v>
      </c>
      <c r="D302" s="12">
        <f t="shared" si="84"/>
        <v>23.416666666666668</v>
      </c>
      <c r="E302" s="29">
        <f t="shared" si="83"/>
        <v>0</v>
      </c>
      <c r="F302" s="2">
        <f t="shared" si="85"/>
        <v>0</v>
      </c>
      <c r="G302" s="2">
        <f t="shared" si="93"/>
        <v>0</v>
      </c>
      <c r="H302" s="2">
        <f t="shared" si="94"/>
        <v>0</v>
      </c>
      <c r="I302" s="2">
        <f t="shared" si="82"/>
        <v>0</v>
      </c>
      <c r="J302" s="2">
        <f t="shared" si="100"/>
        <v>0</v>
      </c>
      <c r="K302" s="2">
        <f t="shared" si="86"/>
        <v>0</v>
      </c>
      <c r="L302" s="2">
        <f t="shared" si="86"/>
        <v>0</v>
      </c>
      <c r="M302" s="2"/>
      <c r="N302" s="28">
        <f t="shared" si="101"/>
        <v>0</v>
      </c>
      <c r="O302" s="2">
        <f t="shared" si="95"/>
        <v>0</v>
      </c>
      <c r="P302" s="2">
        <f t="shared" si="96"/>
        <v>0</v>
      </c>
      <c r="R302">
        <f t="shared" si="97"/>
        <v>281</v>
      </c>
      <c r="S302" s="89">
        <f t="shared" si="87"/>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8"/>
        <v>0.11307471292365534</v>
      </c>
      <c r="Y302" s="66">
        <f t="shared" si="88"/>
        <v>0</v>
      </c>
      <c r="Z302" s="72">
        <f t="shared" si="89"/>
        <v>0</v>
      </c>
      <c r="AA302" s="79">
        <f t="shared" si="90"/>
        <v>0</v>
      </c>
      <c r="AB302" s="81">
        <f t="shared" si="99"/>
        <v>0</v>
      </c>
      <c r="AD302" s="95">
        <f>locallinterp(R302,'BBG rates'!$N$10:$N$369,'BBG rates'!$P$10:$P$369)</f>
        <v>23.540764194637205</v>
      </c>
      <c r="AI302" s="185">
        <f t="shared" si="91"/>
        <v>281</v>
      </c>
      <c r="AJ302" s="127">
        <f>locallinterp(MIN(AI302,CAP_Senior*12),'BBG rates'!$X$24:$X$65,'BBG rates'!$Y$24:$Y$65)</f>
        <v>67.918742488467984</v>
      </c>
      <c r="AK302" s="127">
        <f>locallinterp(MIN(AI302,CAP_CB*12),'BBG rates'!$AA$25:$AA$40,'BBG rates'!$AC$25:$AC$40)</f>
        <v>11</v>
      </c>
      <c r="AL302" s="144">
        <f t="shared" si="92"/>
        <v>20.676186223039558</v>
      </c>
      <c r="AM302" s="142">
        <f>(SUMPRODUCT(AL302:AL$381,G302:G$381)+SUMPRODUCT(AL302:AL$381,H302:H$381))/12</f>
        <v>0</v>
      </c>
    </row>
    <row r="303" spans="1:39" x14ac:dyDescent="0.2">
      <c r="A303" s="7">
        <v>282</v>
      </c>
      <c r="B303" s="7">
        <v>141</v>
      </c>
      <c r="C303" s="7">
        <v>70.5</v>
      </c>
      <c r="D303" s="12">
        <f t="shared" si="84"/>
        <v>23.5</v>
      </c>
      <c r="E303" s="29">
        <f t="shared" si="83"/>
        <v>0</v>
      </c>
      <c r="F303" s="2">
        <f t="shared" si="85"/>
        <v>0</v>
      </c>
      <c r="G303" s="2">
        <f t="shared" si="93"/>
        <v>0</v>
      </c>
      <c r="H303" s="2">
        <f t="shared" si="94"/>
        <v>0</v>
      </c>
      <c r="I303" s="2">
        <f t="shared" si="82"/>
        <v>0</v>
      </c>
      <c r="J303" s="2">
        <f t="shared" si="100"/>
        <v>0</v>
      </c>
      <c r="K303" s="2">
        <f t="shared" si="86"/>
        <v>0</v>
      </c>
      <c r="L303" s="2">
        <f t="shared" si="86"/>
        <v>0</v>
      </c>
      <c r="M303" s="2"/>
      <c r="N303" s="28">
        <f t="shared" si="101"/>
        <v>0</v>
      </c>
      <c r="O303" s="2">
        <f t="shared" si="95"/>
        <v>0</v>
      </c>
      <c r="P303" s="2">
        <f t="shared" si="96"/>
        <v>0</v>
      </c>
      <c r="R303">
        <f t="shared" si="97"/>
        <v>282</v>
      </c>
      <c r="S303" s="89">
        <f t="shared" si="87"/>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8"/>
        <v>0.11354089515913657</v>
      </c>
      <c r="Y303" s="66">
        <f t="shared" si="88"/>
        <v>0</v>
      </c>
      <c r="Z303" s="72">
        <f t="shared" si="89"/>
        <v>0</v>
      </c>
      <c r="AA303" s="79">
        <f t="shared" si="90"/>
        <v>0</v>
      </c>
      <c r="AB303" s="81">
        <f t="shared" si="99"/>
        <v>0</v>
      </c>
      <c r="AD303" s="95">
        <f>locallinterp(R303,'BBG rates'!$N$10:$N$369,'BBG rates'!$P$10:$P$369)</f>
        <v>23.621706243123992</v>
      </c>
      <c r="AI303" s="185">
        <f t="shared" si="91"/>
        <v>282</v>
      </c>
      <c r="AJ303" s="127">
        <f>locallinterp(MIN(AI303,CAP_Senior*12),'BBG rates'!$X$24:$X$65,'BBG rates'!$Y$24:$Y$65)</f>
        <v>67.918742488467984</v>
      </c>
      <c r="AK303" s="127">
        <f>locallinterp(MIN(AI303,CAP_CB*12),'BBG rates'!$AA$25:$AA$40,'BBG rates'!$AC$25:$AC$40)</f>
        <v>11</v>
      </c>
      <c r="AL303" s="144">
        <f t="shared" si="92"/>
        <v>20.676186223039558</v>
      </c>
      <c r="AM303" s="142">
        <f>(SUMPRODUCT(AL303:AL$381,G303:G$381)+SUMPRODUCT(AL303:AL$381,H303:H$381))/12</f>
        <v>0</v>
      </c>
    </row>
    <row r="304" spans="1:39" x14ac:dyDescent="0.2">
      <c r="A304" s="7">
        <v>283</v>
      </c>
      <c r="B304" s="7">
        <v>141.5</v>
      </c>
      <c r="C304" s="7">
        <v>70.75</v>
      </c>
      <c r="D304" s="12">
        <f t="shared" si="84"/>
        <v>23.583333333333332</v>
      </c>
      <c r="E304" s="29">
        <f t="shared" si="83"/>
        <v>0</v>
      </c>
      <c r="F304" s="2">
        <f t="shared" si="85"/>
        <v>0</v>
      </c>
      <c r="G304" s="2">
        <f t="shared" si="93"/>
        <v>0</v>
      </c>
      <c r="H304" s="2">
        <f t="shared" si="94"/>
        <v>0</v>
      </c>
      <c r="I304" s="2">
        <f t="shared" si="82"/>
        <v>0</v>
      </c>
      <c r="J304" s="2">
        <f t="shared" si="100"/>
        <v>0</v>
      </c>
      <c r="K304" s="2">
        <f t="shared" si="86"/>
        <v>0</v>
      </c>
      <c r="L304" s="2">
        <f t="shared" si="86"/>
        <v>0</v>
      </c>
      <c r="M304" s="2"/>
      <c r="N304" s="28">
        <f t="shared" si="101"/>
        <v>0</v>
      </c>
      <c r="O304" s="2">
        <f t="shared" si="95"/>
        <v>0</v>
      </c>
      <c r="P304" s="2">
        <f t="shared" si="96"/>
        <v>0</v>
      </c>
      <c r="R304">
        <f t="shared" si="97"/>
        <v>283</v>
      </c>
      <c r="S304" s="89">
        <f t="shared" si="87"/>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8"/>
        <v>0.11400707540287769</v>
      </c>
      <c r="Y304" s="66">
        <f t="shared" si="88"/>
        <v>0</v>
      </c>
      <c r="Z304" s="72">
        <f t="shared" si="89"/>
        <v>0</v>
      </c>
      <c r="AA304" s="79">
        <f t="shared" si="90"/>
        <v>0</v>
      </c>
      <c r="AB304" s="81">
        <f t="shared" si="99"/>
        <v>0</v>
      </c>
      <c r="AD304" s="95">
        <f>locallinterp(R304,'BBG rates'!$N$10:$N$369,'BBG rates'!$P$10:$P$369)</f>
        <v>23.702634952698531</v>
      </c>
      <c r="AI304" s="185">
        <f t="shared" si="91"/>
        <v>283</v>
      </c>
      <c r="AJ304" s="127">
        <f>locallinterp(MIN(AI304,CAP_Senior*12),'BBG rates'!$X$24:$X$65,'BBG rates'!$Y$24:$Y$65)</f>
        <v>67.918742488467984</v>
      </c>
      <c r="AK304" s="127">
        <f>locallinterp(MIN(AI304,CAP_CB*12),'BBG rates'!$AA$25:$AA$40,'BBG rates'!$AC$25:$AC$40)</f>
        <v>11</v>
      </c>
      <c r="AL304" s="144">
        <f t="shared" si="92"/>
        <v>20.676186223039558</v>
      </c>
      <c r="AM304" s="142">
        <f>(SUMPRODUCT(AL304:AL$381,G304:G$381)+SUMPRODUCT(AL304:AL$381,H304:H$381))/12</f>
        <v>0</v>
      </c>
    </row>
    <row r="305" spans="1:39" x14ac:dyDescent="0.2">
      <c r="A305" s="7">
        <v>284</v>
      </c>
      <c r="B305" s="7">
        <v>142</v>
      </c>
      <c r="C305" s="7">
        <v>71</v>
      </c>
      <c r="D305" s="12">
        <f t="shared" si="84"/>
        <v>23.666666666666668</v>
      </c>
      <c r="E305" s="29">
        <f t="shared" si="83"/>
        <v>0</v>
      </c>
      <c r="F305" s="2">
        <f t="shared" si="85"/>
        <v>0</v>
      </c>
      <c r="G305" s="2">
        <f t="shared" si="93"/>
        <v>0</v>
      </c>
      <c r="H305" s="2">
        <f t="shared" si="94"/>
        <v>0</v>
      </c>
      <c r="I305" s="2">
        <f t="shared" si="82"/>
        <v>0</v>
      </c>
      <c r="J305" s="2">
        <f t="shared" si="100"/>
        <v>0</v>
      </c>
      <c r="K305" s="2">
        <f t="shared" si="86"/>
        <v>0</v>
      </c>
      <c r="L305" s="2">
        <f t="shared" si="86"/>
        <v>0</v>
      </c>
      <c r="M305" s="2"/>
      <c r="N305" s="28">
        <f t="shared" si="101"/>
        <v>0</v>
      </c>
      <c r="O305" s="2">
        <f t="shared" si="95"/>
        <v>0</v>
      </c>
      <c r="P305" s="2">
        <f t="shared" si="96"/>
        <v>0</v>
      </c>
      <c r="R305">
        <f t="shared" si="97"/>
        <v>284</v>
      </c>
      <c r="S305" s="89">
        <f t="shared" si="87"/>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8"/>
        <v>0.11447325365461225</v>
      </c>
      <c r="Y305" s="66">
        <f t="shared" si="88"/>
        <v>0</v>
      </c>
      <c r="Z305" s="72">
        <f t="shared" si="89"/>
        <v>0</v>
      </c>
      <c r="AA305" s="79">
        <f t="shared" si="90"/>
        <v>0</v>
      </c>
      <c r="AB305" s="81">
        <f t="shared" si="99"/>
        <v>0</v>
      </c>
      <c r="AD305" s="95">
        <f>locallinterp(R305,'BBG rates'!$N$10:$N$369,'BBG rates'!$P$10:$P$369)</f>
        <v>23.783550609300725</v>
      </c>
      <c r="AI305" s="185">
        <f t="shared" si="91"/>
        <v>284</v>
      </c>
      <c r="AJ305" s="127">
        <f>locallinterp(MIN(AI305,CAP_Senior*12),'BBG rates'!$X$24:$X$65,'BBG rates'!$Y$24:$Y$65)</f>
        <v>67.918742488467984</v>
      </c>
      <c r="AK305" s="127">
        <f>locallinterp(MIN(AI305,CAP_CB*12),'BBG rates'!$AA$25:$AA$40,'BBG rates'!$AC$25:$AC$40)</f>
        <v>11</v>
      </c>
      <c r="AL305" s="144">
        <f t="shared" si="92"/>
        <v>20.676186223039558</v>
      </c>
      <c r="AM305" s="142">
        <f>(SUMPRODUCT(AL305:AL$381,G305:G$381)+SUMPRODUCT(AL305:AL$381,H305:H$381))/12</f>
        <v>0</v>
      </c>
    </row>
    <row r="306" spans="1:39" x14ac:dyDescent="0.2">
      <c r="A306" s="7">
        <v>285</v>
      </c>
      <c r="B306" s="7">
        <v>142.5</v>
      </c>
      <c r="C306" s="7">
        <v>71.25</v>
      </c>
      <c r="D306" s="12">
        <f t="shared" si="84"/>
        <v>23.75</v>
      </c>
      <c r="E306" s="29">
        <f t="shared" si="83"/>
        <v>0</v>
      </c>
      <c r="F306" s="2">
        <f t="shared" si="85"/>
        <v>0</v>
      </c>
      <c r="G306" s="2">
        <f t="shared" si="93"/>
        <v>0</v>
      </c>
      <c r="H306" s="2">
        <f t="shared" si="94"/>
        <v>0</v>
      </c>
      <c r="I306" s="2">
        <f t="shared" si="82"/>
        <v>0</v>
      </c>
      <c r="J306" s="2">
        <f t="shared" si="100"/>
        <v>0</v>
      </c>
      <c r="K306" s="2">
        <f t="shared" si="86"/>
        <v>0</v>
      </c>
      <c r="L306" s="2">
        <f t="shared" si="86"/>
        <v>0</v>
      </c>
      <c r="M306" s="2"/>
      <c r="N306" s="28">
        <f t="shared" si="101"/>
        <v>0</v>
      </c>
      <c r="O306" s="2">
        <f t="shared" si="95"/>
        <v>0</v>
      </c>
      <c r="P306" s="2">
        <f t="shared" si="96"/>
        <v>0</v>
      </c>
      <c r="R306">
        <f t="shared" si="97"/>
        <v>285</v>
      </c>
      <c r="S306" s="89">
        <f t="shared" si="87"/>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8"/>
        <v>0.11493942991434025</v>
      </c>
      <c r="Y306" s="66">
        <f t="shared" si="88"/>
        <v>0</v>
      </c>
      <c r="Z306" s="72">
        <f t="shared" si="89"/>
        <v>0</v>
      </c>
      <c r="AA306" s="79">
        <f t="shared" si="90"/>
        <v>0</v>
      </c>
      <c r="AB306" s="81">
        <f t="shared" si="99"/>
        <v>0</v>
      </c>
      <c r="AD306" s="95">
        <f>locallinterp(R306,'BBG rates'!$N$10:$N$369,'BBG rates'!$P$10:$P$369)</f>
        <v>23.864453498881257</v>
      </c>
      <c r="AI306" s="185">
        <f t="shared" si="91"/>
        <v>285</v>
      </c>
      <c r="AJ306" s="127">
        <f>locallinterp(MIN(AI306,CAP_Senior*12),'BBG rates'!$X$24:$X$65,'BBG rates'!$Y$24:$Y$65)</f>
        <v>67.918742488467984</v>
      </c>
      <c r="AK306" s="127">
        <f>locallinterp(MIN(AI306,CAP_CB*12),'BBG rates'!$AA$25:$AA$40,'BBG rates'!$AC$25:$AC$40)</f>
        <v>11</v>
      </c>
      <c r="AL306" s="144">
        <f t="shared" si="92"/>
        <v>20.676186223039558</v>
      </c>
      <c r="AM306" s="142">
        <f>(SUMPRODUCT(AL306:AL$381,G306:G$381)+SUMPRODUCT(AL306:AL$381,H306:H$381))/12</f>
        <v>0</v>
      </c>
    </row>
    <row r="307" spans="1:39" x14ac:dyDescent="0.2">
      <c r="A307" s="7">
        <v>286</v>
      </c>
      <c r="B307" s="7">
        <v>143</v>
      </c>
      <c r="C307" s="7">
        <v>71.5</v>
      </c>
      <c r="D307" s="12">
        <f t="shared" si="84"/>
        <v>23.833333333333332</v>
      </c>
      <c r="E307" s="29">
        <f t="shared" si="83"/>
        <v>0</v>
      </c>
      <c r="F307" s="2">
        <f t="shared" si="85"/>
        <v>0</v>
      </c>
      <c r="G307" s="2">
        <f t="shared" si="93"/>
        <v>0</v>
      </c>
      <c r="H307" s="2">
        <f t="shared" si="94"/>
        <v>0</v>
      </c>
      <c r="I307" s="2">
        <f t="shared" si="82"/>
        <v>0</v>
      </c>
      <c r="J307" s="2">
        <f t="shared" si="100"/>
        <v>0</v>
      </c>
      <c r="K307" s="2">
        <f t="shared" si="86"/>
        <v>0</v>
      </c>
      <c r="L307" s="2">
        <f t="shared" si="86"/>
        <v>0</v>
      </c>
      <c r="M307" s="2"/>
      <c r="N307" s="28">
        <f t="shared" si="101"/>
        <v>0</v>
      </c>
      <c r="O307" s="2">
        <f t="shared" si="95"/>
        <v>0</v>
      </c>
      <c r="P307" s="2">
        <f t="shared" si="96"/>
        <v>0</v>
      </c>
      <c r="R307">
        <f t="shared" si="97"/>
        <v>286</v>
      </c>
      <c r="S307" s="89">
        <f t="shared" si="87"/>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8"/>
        <v>0.11540560418206169</v>
      </c>
      <c r="Y307" s="66">
        <f t="shared" si="88"/>
        <v>0</v>
      </c>
      <c r="Z307" s="72">
        <f t="shared" si="89"/>
        <v>0</v>
      </c>
      <c r="AA307" s="79">
        <f t="shared" si="90"/>
        <v>0</v>
      </c>
      <c r="AB307" s="81">
        <f t="shared" si="99"/>
        <v>0</v>
      </c>
      <c r="AD307" s="95">
        <f>locallinterp(R307,'BBG rates'!$N$10:$N$369,'BBG rates'!$P$10:$P$369)</f>
        <v>23.945343913601693</v>
      </c>
      <c r="AI307" s="185">
        <f t="shared" si="91"/>
        <v>286</v>
      </c>
      <c r="AJ307" s="127">
        <f>locallinterp(MIN(AI307,CAP_Senior*12),'BBG rates'!$X$24:$X$65,'BBG rates'!$Y$24:$Y$65)</f>
        <v>67.918742488467984</v>
      </c>
      <c r="AK307" s="127">
        <f>locallinterp(MIN(AI307,CAP_CB*12),'BBG rates'!$AA$25:$AA$40,'BBG rates'!$AC$25:$AC$40)</f>
        <v>11</v>
      </c>
      <c r="AL307" s="144">
        <f t="shared" si="92"/>
        <v>20.676186223039558</v>
      </c>
      <c r="AM307" s="142">
        <f>(SUMPRODUCT(AL307:AL$381,G307:G$381)+SUMPRODUCT(AL307:AL$381,H307:H$381))/12</f>
        <v>0</v>
      </c>
    </row>
    <row r="308" spans="1:39" x14ac:dyDescent="0.2">
      <c r="A308" s="7">
        <v>287</v>
      </c>
      <c r="B308" s="7">
        <v>143.5</v>
      </c>
      <c r="C308" s="7">
        <v>71.75</v>
      </c>
      <c r="D308" s="12">
        <f t="shared" si="84"/>
        <v>23.916666666666668</v>
      </c>
      <c r="E308" s="29">
        <f t="shared" si="83"/>
        <v>0</v>
      </c>
      <c r="F308" s="2">
        <f t="shared" si="85"/>
        <v>0</v>
      </c>
      <c r="G308" s="2">
        <f t="shared" si="93"/>
        <v>0</v>
      </c>
      <c r="H308" s="2">
        <f t="shared" si="94"/>
        <v>0</v>
      </c>
      <c r="I308" s="2">
        <f t="shared" si="82"/>
        <v>0</v>
      </c>
      <c r="J308" s="2">
        <f t="shared" si="100"/>
        <v>0</v>
      </c>
      <c r="K308" s="2">
        <f t="shared" si="86"/>
        <v>0</v>
      </c>
      <c r="L308" s="2">
        <f t="shared" si="86"/>
        <v>0</v>
      </c>
      <c r="M308" s="2"/>
      <c r="N308" s="28">
        <f t="shared" si="101"/>
        <v>0</v>
      </c>
      <c r="O308" s="2">
        <f t="shared" si="95"/>
        <v>0</v>
      </c>
      <c r="P308" s="2">
        <f t="shared" si="96"/>
        <v>0</v>
      </c>
      <c r="R308">
        <f t="shared" si="97"/>
        <v>287</v>
      </c>
      <c r="S308" s="89">
        <f t="shared" si="87"/>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8"/>
        <v>0.11587177645804303</v>
      </c>
      <c r="Y308" s="66">
        <f t="shared" si="88"/>
        <v>0</v>
      </c>
      <c r="Z308" s="72">
        <f t="shared" si="89"/>
        <v>0</v>
      </c>
      <c r="AA308" s="79">
        <f t="shared" si="90"/>
        <v>0</v>
      </c>
      <c r="AB308" s="81">
        <f t="shared" si="99"/>
        <v>0</v>
      </c>
      <c r="AD308" s="95">
        <f>locallinterp(R308,'BBG rates'!$N$10:$N$369,'BBG rates'!$P$10:$P$369)</f>
        <v>24.026222148114222</v>
      </c>
      <c r="AI308" s="185">
        <f t="shared" si="91"/>
        <v>287</v>
      </c>
      <c r="AJ308" s="127">
        <f>locallinterp(MIN(AI308,CAP_Senior*12),'BBG rates'!$X$24:$X$65,'BBG rates'!$Y$24:$Y$65)</f>
        <v>67.918742488467984</v>
      </c>
      <c r="AK308" s="127">
        <f>locallinterp(MIN(AI308,CAP_CB*12),'BBG rates'!$AA$25:$AA$40,'BBG rates'!$AC$25:$AC$40)</f>
        <v>11</v>
      </c>
      <c r="AL308" s="144">
        <f t="shared" si="92"/>
        <v>20.676186223039558</v>
      </c>
      <c r="AM308" s="142">
        <f>(SUMPRODUCT(AL308:AL$381,G308:G$381)+SUMPRODUCT(AL308:AL$381,H308:H$381))/12</f>
        <v>0</v>
      </c>
    </row>
    <row r="309" spans="1:39" x14ac:dyDescent="0.2">
      <c r="A309" s="7">
        <v>288</v>
      </c>
      <c r="B309" s="7">
        <v>144</v>
      </c>
      <c r="C309" s="7">
        <v>72</v>
      </c>
      <c r="D309" s="12">
        <f t="shared" si="84"/>
        <v>24</v>
      </c>
      <c r="E309" s="29">
        <f t="shared" si="83"/>
        <v>0</v>
      </c>
      <c r="F309" s="2">
        <f t="shared" si="85"/>
        <v>0</v>
      </c>
      <c r="G309" s="2">
        <f t="shared" si="93"/>
        <v>0</v>
      </c>
      <c r="H309" s="2">
        <f t="shared" si="94"/>
        <v>0</v>
      </c>
      <c r="I309" s="2">
        <f t="shared" si="82"/>
        <v>0</v>
      </c>
      <c r="J309" s="2">
        <f t="shared" si="100"/>
        <v>0</v>
      </c>
      <c r="K309" s="2">
        <f t="shared" si="86"/>
        <v>0</v>
      </c>
      <c r="L309" s="2">
        <f t="shared" si="86"/>
        <v>0</v>
      </c>
      <c r="M309" s="2"/>
      <c r="N309" s="28">
        <f t="shared" si="101"/>
        <v>0</v>
      </c>
      <c r="O309" s="2">
        <f t="shared" si="95"/>
        <v>0</v>
      </c>
      <c r="P309" s="2">
        <f t="shared" si="96"/>
        <v>0</v>
      </c>
      <c r="R309">
        <f t="shared" si="97"/>
        <v>288</v>
      </c>
      <c r="S309" s="89">
        <f t="shared" si="87"/>
        <v>0</v>
      </c>
      <c r="T309" s="89">
        <f>IF(AND(S309=0,S308&gt;0),SUM($G309:$H$381),S309)</f>
        <v>0</v>
      </c>
      <c r="U309" s="82">
        <f>SUM(T309:T$381)</f>
        <v>0</v>
      </c>
      <c r="V309" s="68">
        <f>localspline(R309,'BBG rates'!$G$10:$G$27,'BBG rates'!$K$10:$K$27)</f>
        <v>0.97039618755178325</v>
      </c>
      <c r="W309" s="68">
        <f>locallinterp(R309,'BBG rates'!$G$10:$G$27,'BBG rates'!$J$10:$J$27)</f>
        <v>0.1164</v>
      </c>
      <c r="X309" s="56">
        <f t="shared" si="98"/>
        <v>0.11633794674201781</v>
      </c>
      <c r="Y309" s="66">
        <f t="shared" si="88"/>
        <v>0</v>
      </c>
      <c r="Z309" s="72">
        <f t="shared" si="89"/>
        <v>0</v>
      </c>
      <c r="AA309" s="79">
        <f t="shared" si="90"/>
        <v>0</v>
      </c>
      <c r="AB309" s="81">
        <f t="shared" si="99"/>
        <v>0</v>
      </c>
      <c r="AD309" s="95">
        <f>locallinterp(R309,'BBG rates'!$N$10:$N$369,'BBG rates'!$P$10:$P$369)</f>
        <v>24.10708849707687</v>
      </c>
      <c r="AI309" s="185">
        <f t="shared" si="91"/>
        <v>288</v>
      </c>
      <c r="AJ309" s="127">
        <f>locallinterp(MIN(AI309,CAP_Senior*12),'BBG rates'!$X$24:$X$65,'BBG rates'!$Y$24:$Y$65)</f>
        <v>67.918742488467984</v>
      </c>
      <c r="AK309" s="127">
        <f>locallinterp(MIN(AI309,CAP_CB*12),'BBG rates'!$AA$25:$AA$40,'BBG rates'!$AC$25:$AC$40)</f>
        <v>11</v>
      </c>
      <c r="AL309" s="144">
        <f t="shared" si="92"/>
        <v>20.676186223039558</v>
      </c>
      <c r="AM309" s="142">
        <f>(SUMPRODUCT(AL309:AL$381,G309:G$381)+SUMPRODUCT(AL309:AL$381,H309:H$381))/12</f>
        <v>0</v>
      </c>
    </row>
    <row r="310" spans="1:39" x14ac:dyDescent="0.2">
      <c r="A310" s="7">
        <v>289</v>
      </c>
      <c r="B310" s="7">
        <v>144.5</v>
      </c>
      <c r="C310" s="7">
        <v>72.25</v>
      </c>
      <c r="D310" s="12">
        <f t="shared" si="84"/>
        <v>24.083333333333332</v>
      </c>
      <c r="E310" s="29">
        <f t="shared" si="83"/>
        <v>0</v>
      </c>
      <c r="F310" s="2">
        <f t="shared" si="85"/>
        <v>0</v>
      </c>
      <c r="G310" s="2">
        <f t="shared" si="93"/>
        <v>0</v>
      </c>
      <c r="H310" s="2">
        <f t="shared" si="94"/>
        <v>0</v>
      </c>
      <c r="I310" s="2">
        <f t="shared" si="82"/>
        <v>0</v>
      </c>
      <c r="J310" s="2">
        <f t="shared" si="100"/>
        <v>0</v>
      </c>
      <c r="K310" s="2">
        <f t="shared" si="86"/>
        <v>0</v>
      </c>
      <c r="L310" s="2">
        <f t="shared" si="86"/>
        <v>0</v>
      </c>
      <c r="M310" s="2"/>
      <c r="N310" s="28">
        <f t="shared" si="101"/>
        <v>0</v>
      </c>
      <c r="O310" s="2">
        <f t="shared" si="95"/>
        <v>0</v>
      </c>
      <c r="P310" s="2">
        <f t="shared" si="96"/>
        <v>0</v>
      </c>
      <c r="R310">
        <f t="shared" si="97"/>
        <v>289</v>
      </c>
      <c r="S310" s="89">
        <f t="shared" si="87"/>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8"/>
        <v>0.11680411503425248</v>
      </c>
      <c r="Y310" s="66">
        <f t="shared" si="88"/>
        <v>0</v>
      </c>
      <c r="Z310" s="72">
        <f t="shared" si="89"/>
        <v>0</v>
      </c>
      <c r="AA310" s="79">
        <f t="shared" si="90"/>
        <v>0</v>
      </c>
      <c r="AB310" s="81">
        <f t="shared" si="99"/>
        <v>0</v>
      </c>
      <c r="AD310" s="95">
        <f>locallinterp(R310,'BBG rates'!$N$10:$N$369,'BBG rates'!$P$10:$P$369)</f>
        <v>24.187943260120555</v>
      </c>
      <c r="AI310" s="185">
        <f t="shared" si="91"/>
        <v>289</v>
      </c>
      <c r="AJ310" s="127">
        <f>locallinterp(MIN(AI310,CAP_Senior*12),'BBG rates'!$X$24:$X$65,'BBG rates'!$Y$24:$Y$65)</f>
        <v>67.918742488467984</v>
      </c>
      <c r="AK310" s="127">
        <f>locallinterp(MIN(AI310,CAP_CB*12),'BBG rates'!$AA$25:$AA$40,'BBG rates'!$AC$25:$AC$40)</f>
        <v>11</v>
      </c>
      <c r="AL310" s="144">
        <f t="shared" si="92"/>
        <v>20.676186223039558</v>
      </c>
      <c r="AM310" s="142">
        <f>(SUMPRODUCT(AL310:AL$381,G310:G$381)+SUMPRODUCT(AL310:AL$381,H310:H$381))/12</f>
        <v>0</v>
      </c>
    </row>
    <row r="311" spans="1:39" x14ac:dyDescent="0.2">
      <c r="A311" s="7">
        <v>290</v>
      </c>
      <c r="B311" s="7">
        <v>145</v>
      </c>
      <c r="C311" s="7">
        <v>72.5</v>
      </c>
      <c r="D311" s="12">
        <f t="shared" si="84"/>
        <v>24.166666666666668</v>
      </c>
      <c r="E311" s="29">
        <f t="shared" si="83"/>
        <v>0</v>
      </c>
      <c r="F311" s="2">
        <f t="shared" si="85"/>
        <v>0</v>
      </c>
      <c r="G311" s="2">
        <f t="shared" si="93"/>
        <v>0</v>
      </c>
      <c r="H311" s="2">
        <f t="shared" si="94"/>
        <v>0</v>
      </c>
      <c r="I311" s="2">
        <f t="shared" si="82"/>
        <v>0</v>
      </c>
      <c r="J311" s="2">
        <f t="shared" si="100"/>
        <v>0</v>
      </c>
      <c r="K311" s="2">
        <f t="shared" si="86"/>
        <v>0</v>
      </c>
      <c r="L311" s="2">
        <f t="shared" si="86"/>
        <v>0</v>
      </c>
      <c r="M311" s="2"/>
      <c r="N311" s="28">
        <f t="shared" si="101"/>
        <v>0</v>
      </c>
      <c r="O311" s="2">
        <f t="shared" si="95"/>
        <v>0</v>
      </c>
      <c r="P311" s="2">
        <f t="shared" si="96"/>
        <v>0</v>
      </c>
      <c r="R311">
        <f t="shared" si="97"/>
        <v>290</v>
      </c>
      <c r="S311" s="89">
        <f t="shared" si="87"/>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8"/>
        <v>0.11727028133474704</v>
      </c>
      <c r="Y311" s="66">
        <f t="shared" si="88"/>
        <v>0</v>
      </c>
      <c r="Z311" s="72">
        <f t="shared" si="89"/>
        <v>0</v>
      </c>
      <c r="AA311" s="79">
        <f t="shared" si="90"/>
        <v>0</v>
      </c>
      <c r="AB311" s="81">
        <f t="shared" si="99"/>
        <v>0</v>
      </c>
      <c r="AD311" s="95">
        <f>locallinterp(R311,'BBG rates'!$N$10:$N$369,'BBG rates'!$P$10:$P$369)</f>
        <v>24.268786736882035</v>
      </c>
      <c r="AI311" s="185">
        <f t="shared" si="91"/>
        <v>290</v>
      </c>
      <c r="AJ311" s="127">
        <f>locallinterp(MIN(AI311,CAP_Senior*12),'BBG rates'!$X$24:$X$65,'BBG rates'!$Y$24:$Y$65)</f>
        <v>67.918742488467984</v>
      </c>
      <c r="AK311" s="127">
        <f>locallinterp(MIN(AI311,CAP_CB*12),'BBG rates'!$AA$25:$AA$40,'BBG rates'!$AC$25:$AC$40)</f>
        <v>11</v>
      </c>
      <c r="AL311" s="144">
        <f t="shared" si="92"/>
        <v>20.676186223039558</v>
      </c>
      <c r="AM311" s="142">
        <f>(SUMPRODUCT(AL311:AL$381,G311:G$381)+SUMPRODUCT(AL311:AL$381,H311:H$381))/12</f>
        <v>0</v>
      </c>
    </row>
    <row r="312" spans="1:39" x14ac:dyDescent="0.2">
      <c r="A312" s="7">
        <v>291</v>
      </c>
      <c r="B312" s="7">
        <v>145.5</v>
      </c>
      <c r="C312" s="7">
        <v>72.75</v>
      </c>
      <c r="D312" s="12">
        <f t="shared" si="84"/>
        <v>24.25</v>
      </c>
      <c r="E312" s="29">
        <f t="shared" si="83"/>
        <v>0</v>
      </c>
      <c r="F312" s="2">
        <f t="shared" si="85"/>
        <v>0</v>
      </c>
      <c r="G312" s="2">
        <f t="shared" si="93"/>
        <v>0</v>
      </c>
      <c r="H312" s="2">
        <f t="shared" si="94"/>
        <v>0</v>
      </c>
      <c r="I312" s="2">
        <f t="shared" si="82"/>
        <v>0</v>
      </c>
      <c r="J312" s="2">
        <f t="shared" si="100"/>
        <v>0</v>
      </c>
      <c r="K312" s="2">
        <f t="shared" si="86"/>
        <v>0</v>
      </c>
      <c r="L312" s="2">
        <f t="shared" si="86"/>
        <v>0</v>
      </c>
      <c r="M312" s="2"/>
      <c r="N312" s="28">
        <f t="shared" si="101"/>
        <v>0</v>
      </c>
      <c r="O312" s="2">
        <f t="shared" si="95"/>
        <v>0</v>
      </c>
      <c r="P312" s="2">
        <f t="shared" si="96"/>
        <v>0</v>
      </c>
      <c r="R312">
        <f t="shared" si="97"/>
        <v>291</v>
      </c>
      <c r="S312" s="89">
        <f t="shared" si="87"/>
        <v>0</v>
      </c>
      <c r="T312" s="89">
        <f>IF(AND(S312=0,S311&gt;0),SUM($G312:$H$381),S312)</f>
        <v>0</v>
      </c>
      <c r="U312" s="82">
        <f>SUM(T312:T$381)</f>
        <v>0</v>
      </c>
      <c r="V312" s="68">
        <f>localspline(R312,'BBG rates'!$G$10:$G$27,'BBG rates'!$K$10:$K$27)</f>
        <v>0.96998992616594548</v>
      </c>
      <c r="W312" s="68">
        <f>locallinterp(R312,'BBG rates'!$G$10:$G$27,'BBG rates'!$J$10:$J$27)</f>
        <v>0.1178</v>
      </c>
      <c r="X312" s="56">
        <f t="shared" si="98"/>
        <v>0.11773644564323504</v>
      </c>
      <c r="Y312" s="66">
        <f t="shared" si="88"/>
        <v>0</v>
      </c>
      <c r="Z312" s="72">
        <f t="shared" si="89"/>
        <v>0</v>
      </c>
      <c r="AA312" s="79">
        <f t="shared" si="90"/>
        <v>0</v>
      </c>
      <c r="AB312" s="81">
        <f t="shared" si="99"/>
        <v>0</v>
      </c>
      <c r="AD312" s="95">
        <f>locallinterp(R312,'BBG rates'!$N$10:$N$369,'BBG rates'!$P$10:$P$369)</f>
        <v>24.349619230729196</v>
      </c>
      <c r="AI312" s="185">
        <f t="shared" si="91"/>
        <v>291</v>
      </c>
      <c r="AJ312" s="127">
        <f>locallinterp(MIN(AI312,CAP_Senior*12),'BBG rates'!$X$24:$X$65,'BBG rates'!$Y$24:$Y$65)</f>
        <v>67.918742488467984</v>
      </c>
      <c r="AK312" s="127">
        <f>locallinterp(MIN(AI312,CAP_CB*12),'BBG rates'!$AA$25:$AA$40,'BBG rates'!$AC$25:$AC$40)</f>
        <v>11</v>
      </c>
      <c r="AL312" s="144">
        <f t="shared" si="92"/>
        <v>20.676186223039558</v>
      </c>
      <c r="AM312" s="142">
        <f>(SUMPRODUCT(AL312:AL$381,G312:G$381)+SUMPRODUCT(AL312:AL$381,H312:H$381))/12</f>
        <v>0</v>
      </c>
    </row>
    <row r="313" spans="1:39" x14ac:dyDescent="0.2">
      <c r="A313" s="7">
        <v>292</v>
      </c>
      <c r="B313" s="7">
        <v>146</v>
      </c>
      <c r="C313" s="7">
        <v>73</v>
      </c>
      <c r="D313" s="12">
        <f t="shared" si="84"/>
        <v>24.333333333333332</v>
      </c>
      <c r="E313" s="29">
        <f t="shared" si="83"/>
        <v>0</v>
      </c>
      <c r="F313" s="2">
        <f t="shared" si="85"/>
        <v>0</v>
      </c>
      <c r="G313" s="2">
        <f t="shared" si="93"/>
        <v>0</v>
      </c>
      <c r="H313" s="2">
        <f t="shared" si="94"/>
        <v>0</v>
      </c>
      <c r="I313" s="2">
        <f t="shared" si="82"/>
        <v>0</v>
      </c>
      <c r="J313" s="2">
        <f t="shared" si="100"/>
        <v>0</v>
      </c>
      <c r="K313" s="2">
        <f t="shared" si="86"/>
        <v>0</v>
      </c>
      <c r="L313" s="2">
        <f t="shared" si="86"/>
        <v>0</v>
      </c>
      <c r="M313" s="2"/>
      <c r="N313" s="28">
        <f t="shared" si="101"/>
        <v>0</v>
      </c>
      <c r="O313" s="2">
        <f t="shared" si="95"/>
        <v>0</v>
      </c>
      <c r="P313" s="2">
        <f t="shared" si="96"/>
        <v>0</v>
      </c>
      <c r="R313">
        <f t="shared" si="97"/>
        <v>292</v>
      </c>
      <c r="S313" s="89">
        <f t="shared" si="87"/>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8"/>
        <v>0.11820260795998294</v>
      </c>
      <c r="Y313" s="66">
        <f t="shared" si="88"/>
        <v>0</v>
      </c>
      <c r="Z313" s="72">
        <f t="shared" si="89"/>
        <v>0</v>
      </c>
      <c r="AA313" s="79">
        <f t="shared" si="90"/>
        <v>0</v>
      </c>
      <c r="AB313" s="81">
        <f t="shared" si="99"/>
        <v>0</v>
      </c>
      <c r="AD313" s="95">
        <f>locallinterp(R313,'BBG rates'!$N$10:$N$369,'BBG rates'!$P$10:$P$369)</f>
        <v>24.430441048761054</v>
      </c>
      <c r="AI313" s="185">
        <f t="shared" si="91"/>
        <v>292</v>
      </c>
      <c r="AJ313" s="127">
        <f>locallinterp(MIN(AI313,CAP_Senior*12),'BBG rates'!$X$24:$X$65,'BBG rates'!$Y$24:$Y$65)</f>
        <v>67.918742488467984</v>
      </c>
      <c r="AK313" s="127">
        <f>locallinterp(MIN(AI313,CAP_CB*12),'BBG rates'!$AA$25:$AA$40,'BBG rates'!$AC$25:$AC$40)</f>
        <v>11</v>
      </c>
      <c r="AL313" s="144">
        <f t="shared" si="92"/>
        <v>20.676186223039558</v>
      </c>
      <c r="AM313" s="142">
        <f>(SUMPRODUCT(AL313:AL$381,G313:G$381)+SUMPRODUCT(AL313:AL$381,H313:H$381))/12</f>
        <v>0</v>
      </c>
    </row>
    <row r="314" spans="1:39" x14ac:dyDescent="0.2">
      <c r="A314" s="7">
        <v>293</v>
      </c>
      <c r="B314" s="7">
        <v>146.5</v>
      </c>
      <c r="C314" s="7">
        <v>73.25</v>
      </c>
      <c r="D314" s="12">
        <f t="shared" si="84"/>
        <v>24.416666666666668</v>
      </c>
      <c r="E314" s="29">
        <f t="shared" si="83"/>
        <v>0</v>
      </c>
      <c r="F314" s="2">
        <f t="shared" si="85"/>
        <v>0</v>
      </c>
      <c r="G314" s="2">
        <f t="shared" si="93"/>
        <v>0</v>
      </c>
      <c r="H314" s="2">
        <f t="shared" si="94"/>
        <v>0</v>
      </c>
      <c r="I314" s="2">
        <f t="shared" si="82"/>
        <v>0</v>
      </c>
      <c r="J314" s="2">
        <f t="shared" si="100"/>
        <v>0</v>
      </c>
      <c r="K314" s="2">
        <f t="shared" si="86"/>
        <v>0</v>
      </c>
      <c r="L314" s="2">
        <f t="shared" si="86"/>
        <v>0</v>
      </c>
      <c r="M314" s="2"/>
      <c r="N314" s="28">
        <f t="shared" si="101"/>
        <v>0</v>
      </c>
      <c r="O314" s="2">
        <f t="shared" si="95"/>
        <v>0</v>
      </c>
      <c r="P314" s="2">
        <f t="shared" si="96"/>
        <v>0</v>
      </c>
      <c r="R314">
        <f t="shared" si="97"/>
        <v>293</v>
      </c>
      <c r="S314" s="89">
        <f t="shared" si="87"/>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8"/>
        <v>0.11866876828499073</v>
      </c>
      <c r="Y314" s="66">
        <f t="shared" si="88"/>
        <v>0</v>
      </c>
      <c r="Z314" s="72">
        <f t="shared" si="89"/>
        <v>0</v>
      </c>
      <c r="AA314" s="79">
        <f t="shared" si="90"/>
        <v>0</v>
      </c>
      <c r="AB314" s="81">
        <f t="shared" si="99"/>
        <v>0</v>
      </c>
      <c r="AD314" s="95">
        <f>locallinterp(R314,'BBG rates'!$N$10:$N$369,'BBG rates'!$P$10:$P$369)</f>
        <v>24.511252497462344</v>
      </c>
      <c r="AI314" s="185">
        <f t="shared" si="91"/>
        <v>293</v>
      </c>
      <c r="AJ314" s="127">
        <f>locallinterp(MIN(AI314,CAP_Senior*12),'BBG rates'!$X$24:$X$65,'BBG rates'!$Y$24:$Y$65)</f>
        <v>67.918742488467984</v>
      </c>
      <c r="AK314" s="127">
        <f>locallinterp(MIN(AI314,CAP_CB*12),'BBG rates'!$AA$25:$AA$40,'BBG rates'!$AC$25:$AC$40)</f>
        <v>11</v>
      </c>
      <c r="AL314" s="144">
        <f t="shared" si="92"/>
        <v>20.676186223039558</v>
      </c>
      <c r="AM314" s="142">
        <f>(SUMPRODUCT(AL314:AL$381,G314:G$381)+SUMPRODUCT(AL314:AL$381,H314:H$381))/12</f>
        <v>0</v>
      </c>
    </row>
    <row r="315" spans="1:39" x14ac:dyDescent="0.2">
      <c r="A315" s="7">
        <v>294</v>
      </c>
      <c r="B315" s="7">
        <v>147</v>
      </c>
      <c r="C315" s="7">
        <v>73.5</v>
      </c>
      <c r="D315" s="12">
        <f t="shared" si="84"/>
        <v>24.5</v>
      </c>
      <c r="E315" s="29">
        <f t="shared" si="83"/>
        <v>0</v>
      </c>
      <c r="F315" s="2">
        <f t="shared" si="85"/>
        <v>0</v>
      </c>
      <c r="G315" s="2">
        <f t="shared" si="93"/>
        <v>0</v>
      </c>
      <c r="H315" s="2">
        <f t="shared" si="94"/>
        <v>0</v>
      </c>
      <c r="I315" s="2">
        <f t="shared" si="82"/>
        <v>0</v>
      </c>
      <c r="J315" s="2">
        <f t="shared" si="100"/>
        <v>0</v>
      </c>
      <c r="K315" s="2">
        <f t="shared" si="86"/>
        <v>0</v>
      </c>
      <c r="L315" s="2">
        <f t="shared" si="86"/>
        <v>0</v>
      </c>
      <c r="M315" s="2"/>
      <c r="N315" s="28">
        <f t="shared" si="101"/>
        <v>0</v>
      </c>
      <c r="O315" s="2">
        <f t="shared" si="95"/>
        <v>0</v>
      </c>
      <c r="P315" s="2">
        <f t="shared" si="96"/>
        <v>0</v>
      </c>
      <c r="R315">
        <f t="shared" si="97"/>
        <v>294</v>
      </c>
      <c r="S315" s="89">
        <f t="shared" si="87"/>
        <v>0</v>
      </c>
      <c r="T315" s="89">
        <f>IF(AND(S315=0,S314&gt;0),SUM($G315:$H$381),S315)</f>
        <v>0</v>
      </c>
      <c r="U315" s="82">
        <f>SUM(T315:T$381)</f>
        <v>0</v>
      </c>
      <c r="V315" s="68">
        <f>localspline(R315,'BBG rates'!$G$10:$G$27,'BBG rates'!$K$10:$K$27)</f>
        <v>0.96961669737252398</v>
      </c>
      <c r="W315" s="68">
        <f>locallinterp(R315,'BBG rates'!$G$10:$G$27,'BBG rates'!$J$10:$J$27)</f>
        <v>0.1192</v>
      </c>
      <c r="X315" s="56">
        <f t="shared" si="98"/>
        <v>0.11913492661825842</v>
      </c>
      <c r="Y315" s="66">
        <f t="shared" si="88"/>
        <v>0</v>
      </c>
      <c r="Z315" s="72">
        <f t="shared" si="89"/>
        <v>0</v>
      </c>
      <c r="AA315" s="79">
        <f t="shared" si="90"/>
        <v>0</v>
      </c>
      <c r="AB315" s="81">
        <f t="shared" si="99"/>
        <v>0</v>
      </c>
      <c r="AD315" s="95">
        <f>locallinterp(R315,'BBG rates'!$N$10:$N$369,'BBG rates'!$P$10:$P$369)</f>
        <v>24.592053888910055</v>
      </c>
      <c r="AI315" s="185">
        <f t="shared" si="91"/>
        <v>294</v>
      </c>
      <c r="AJ315" s="127">
        <f>locallinterp(MIN(AI315,CAP_Senior*12),'BBG rates'!$X$24:$X$65,'BBG rates'!$Y$24:$Y$65)</f>
        <v>67.918742488467984</v>
      </c>
      <c r="AK315" s="127">
        <f>locallinterp(MIN(AI315,CAP_CB*12),'BBG rates'!$AA$25:$AA$40,'BBG rates'!$AC$25:$AC$40)</f>
        <v>11</v>
      </c>
      <c r="AL315" s="144">
        <f t="shared" si="92"/>
        <v>20.676186223039558</v>
      </c>
      <c r="AM315" s="142">
        <f>(SUMPRODUCT(AL315:AL$381,G315:G$381)+SUMPRODUCT(AL315:AL$381,H315:H$381))/12</f>
        <v>0</v>
      </c>
    </row>
    <row r="316" spans="1:39" x14ac:dyDescent="0.2">
      <c r="A316" s="7">
        <v>295</v>
      </c>
      <c r="B316" s="7">
        <v>147.5</v>
      </c>
      <c r="C316" s="7">
        <v>73.75</v>
      </c>
      <c r="D316" s="12">
        <f t="shared" si="84"/>
        <v>24.583333333333332</v>
      </c>
      <c r="E316" s="29">
        <f t="shared" si="83"/>
        <v>0</v>
      </c>
      <c r="F316" s="2">
        <f t="shared" si="85"/>
        <v>0</v>
      </c>
      <c r="G316" s="2">
        <f t="shared" si="93"/>
        <v>0</v>
      </c>
      <c r="H316" s="2">
        <f t="shared" si="94"/>
        <v>0</v>
      </c>
      <c r="I316" s="2">
        <f t="shared" si="82"/>
        <v>0</v>
      </c>
      <c r="J316" s="2">
        <f t="shared" si="100"/>
        <v>0</v>
      </c>
      <c r="K316" s="2">
        <f t="shared" si="86"/>
        <v>0</v>
      </c>
      <c r="L316" s="2">
        <f t="shared" si="86"/>
        <v>0</v>
      </c>
      <c r="M316" s="2"/>
      <c r="N316" s="28">
        <f t="shared" si="101"/>
        <v>0</v>
      </c>
      <c r="O316" s="2">
        <f t="shared" si="95"/>
        <v>0</v>
      </c>
      <c r="P316" s="2">
        <f t="shared" si="96"/>
        <v>0</v>
      </c>
      <c r="R316">
        <f t="shared" si="97"/>
        <v>295</v>
      </c>
      <c r="S316" s="89">
        <f t="shared" si="87"/>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8"/>
        <v>0.119601082959786</v>
      </c>
      <c r="Y316" s="66">
        <f t="shared" si="88"/>
        <v>0</v>
      </c>
      <c r="Z316" s="72">
        <f t="shared" si="89"/>
        <v>0</v>
      </c>
      <c r="AA316" s="79">
        <f t="shared" si="90"/>
        <v>0</v>
      </c>
      <c r="AB316" s="81">
        <f t="shared" si="99"/>
        <v>0</v>
      </c>
      <c r="AD316" s="95">
        <f>locallinterp(R316,'BBG rates'!$N$10:$N$369,'BBG rates'!$P$10:$P$369)</f>
        <v>24.672845536429531</v>
      </c>
      <c r="AI316" s="185">
        <f t="shared" si="91"/>
        <v>295</v>
      </c>
      <c r="AJ316" s="127">
        <f>locallinterp(MIN(AI316,CAP_Senior*12),'BBG rates'!$X$24:$X$65,'BBG rates'!$Y$24:$Y$65)</f>
        <v>67.918742488467984</v>
      </c>
      <c r="AK316" s="127">
        <f>locallinterp(MIN(AI316,CAP_CB*12),'BBG rates'!$AA$25:$AA$40,'BBG rates'!$AC$25:$AC$40)</f>
        <v>11</v>
      </c>
      <c r="AL316" s="144">
        <f t="shared" si="92"/>
        <v>20.676186223039558</v>
      </c>
      <c r="AM316" s="142">
        <f>(SUMPRODUCT(AL316:AL$381,G316:G$381)+SUMPRODUCT(AL316:AL$381,H316:H$381))/12</f>
        <v>0</v>
      </c>
    </row>
    <row r="317" spans="1:39" x14ac:dyDescent="0.2">
      <c r="A317" s="7">
        <v>296</v>
      </c>
      <c r="B317" s="7">
        <v>148</v>
      </c>
      <c r="C317" s="7">
        <v>74</v>
      </c>
      <c r="D317" s="12">
        <f t="shared" si="84"/>
        <v>24.666666666666668</v>
      </c>
      <c r="E317" s="29">
        <f t="shared" si="83"/>
        <v>0</v>
      </c>
      <c r="F317" s="2">
        <f t="shared" si="85"/>
        <v>0</v>
      </c>
      <c r="G317" s="2">
        <f t="shared" si="93"/>
        <v>0</v>
      </c>
      <c r="H317" s="2">
        <f t="shared" si="94"/>
        <v>0</v>
      </c>
      <c r="I317" s="2">
        <f t="shared" si="82"/>
        <v>0</v>
      </c>
      <c r="J317" s="2">
        <f t="shared" si="100"/>
        <v>0</v>
      </c>
      <c r="K317" s="2">
        <f t="shared" si="86"/>
        <v>0</v>
      </c>
      <c r="L317" s="2">
        <f t="shared" si="86"/>
        <v>0</v>
      </c>
      <c r="M317" s="2"/>
      <c r="N317" s="28">
        <f t="shared" si="101"/>
        <v>0</v>
      </c>
      <c r="O317" s="2">
        <f t="shared" si="95"/>
        <v>0</v>
      </c>
      <c r="P317" s="2">
        <f t="shared" si="96"/>
        <v>0</v>
      </c>
      <c r="R317">
        <f t="shared" si="97"/>
        <v>296</v>
      </c>
      <c r="S317" s="89">
        <f t="shared" si="87"/>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8"/>
        <v>0.12006723730957347</v>
      </c>
      <c r="Y317" s="66">
        <f t="shared" si="88"/>
        <v>0</v>
      </c>
      <c r="Z317" s="72">
        <f t="shared" si="89"/>
        <v>0</v>
      </c>
      <c r="AA317" s="79">
        <f t="shared" si="90"/>
        <v>0</v>
      </c>
      <c r="AB317" s="81">
        <f t="shared" si="99"/>
        <v>0</v>
      </c>
      <c r="AD317" s="95">
        <f>locallinterp(R317,'BBG rates'!$N$10:$N$369,'BBG rates'!$P$10:$P$369)</f>
        <v>24.753627755835481</v>
      </c>
      <c r="AI317" s="185">
        <f t="shared" si="91"/>
        <v>296</v>
      </c>
      <c r="AJ317" s="127">
        <f>locallinterp(MIN(AI317,CAP_Senior*12),'BBG rates'!$X$24:$X$65,'BBG rates'!$Y$24:$Y$65)</f>
        <v>67.918742488467984</v>
      </c>
      <c r="AK317" s="127">
        <f>locallinterp(MIN(AI317,CAP_CB*12),'BBG rates'!$AA$25:$AA$40,'BBG rates'!$AC$25:$AC$40)</f>
        <v>11</v>
      </c>
      <c r="AL317" s="144">
        <f t="shared" si="92"/>
        <v>20.676186223039558</v>
      </c>
      <c r="AM317" s="142">
        <f>(SUMPRODUCT(AL317:AL$381,G317:G$381)+SUMPRODUCT(AL317:AL$381,H317:H$381))/12</f>
        <v>0</v>
      </c>
    </row>
    <row r="318" spans="1:39" x14ac:dyDescent="0.2">
      <c r="A318" s="7">
        <v>297</v>
      </c>
      <c r="B318" s="7">
        <v>148.5</v>
      </c>
      <c r="C318" s="7">
        <v>74.25</v>
      </c>
      <c r="D318" s="12">
        <f t="shared" si="84"/>
        <v>24.75</v>
      </c>
      <c r="E318" s="29">
        <f t="shared" si="83"/>
        <v>0</v>
      </c>
      <c r="F318" s="2">
        <f t="shared" si="85"/>
        <v>0</v>
      </c>
      <c r="G318" s="2">
        <f t="shared" si="93"/>
        <v>0</v>
      </c>
      <c r="H318" s="2">
        <f t="shared" si="94"/>
        <v>0</v>
      </c>
      <c r="I318" s="2">
        <f t="shared" si="82"/>
        <v>0</v>
      </c>
      <c r="J318" s="2">
        <f t="shared" si="100"/>
        <v>0</v>
      </c>
      <c r="K318" s="2">
        <f t="shared" si="86"/>
        <v>0</v>
      </c>
      <c r="L318" s="2">
        <f t="shared" si="86"/>
        <v>0</v>
      </c>
      <c r="M318" s="2"/>
      <c r="N318" s="28">
        <f t="shared" si="101"/>
        <v>0</v>
      </c>
      <c r="O318" s="2">
        <f t="shared" si="95"/>
        <v>0</v>
      </c>
      <c r="P318" s="2">
        <f t="shared" si="96"/>
        <v>0</v>
      </c>
      <c r="R318">
        <f t="shared" si="97"/>
        <v>297</v>
      </c>
      <c r="S318" s="89">
        <f t="shared" si="87"/>
        <v>0</v>
      </c>
      <c r="T318" s="89">
        <f>IF(AND(S318=0,S317&gt;0),SUM($G318:$H$381),S318)</f>
        <v>0</v>
      </c>
      <c r="U318" s="82">
        <f>SUM(T318:T$381)</f>
        <v>0</v>
      </c>
      <c r="V318" s="68">
        <f>localspline(R318,'BBG rates'!$G$10:$G$27,'BBG rates'!$K$10:$K$27)</f>
        <v>0.96927730771220932</v>
      </c>
      <c r="W318" s="68">
        <f>locallinterp(R318,'BBG rates'!$G$10:$G$27,'BBG rates'!$J$10:$J$27)</f>
        <v>0.1206</v>
      </c>
      <c r="X318" s="56">
        <f t="shared" si="98"/>
        <v>0.12053338966762084</v>
      </c>
      <c r="Y318" s="66">
        <f t="shared" si="88"/>
        <v>0</v>
      </c>
      <c r="Z318" s="72">
        <f t="shared" si="89"/>
        <v>0</v>
      </c>
      <c r="AA318" s="79">
        <f t="shared" si="90"/>
        <v>0</v>
      </c>
      <c r="AB318" s="81">
        <f t="shared" si="99"/>
        <v>0</v>
      </c>
      <c r="AD318" s="95">
        <f>locallinterp(R318,'BBG rates'!$N$10:$N$369,'BBG rates'!$P$10:$P$369)</f>
        <v>24.834400864811499</v>
      </c>
      <c r="AI318" s="185">
        <f t="shared" si="91"/>
        <v>297</v>
      </c>
      <c r="AJ318" s="127">
        <f>locallinterp(MIN(AI318,CAP_Senior*12),'BBG rates'!$X$24:$X$65,'BBG rates'!$Y$24:$Y$65)</f>
        <v>67.918742488467984</v>
      </c>
      <c r="AK318" s="127">
        <f>locallinterp(MIN(AI318,CAP_CB*12),'BBG rates'!$AA$25:$AA$40,'BBG rates'!$AC$25:$AC$40)</f>
        <v>11</v>
      </c>
      <c r="AL318" s="144">
        <f t="shared" si="92"/>
        <v>20.676186223039558</v>
      </c>
      <c r="AM318" s="142">
        <f>(SUMPRODUCT(AL318:AL$381,G318:G$381)+SUMPRODUCT(AL318:AL$381,H318:H$381))/12</f>
        <v>0</v>
      </c>
    </row>
    <row r="319" spans="1:39" x14ac:dyDescent="0.2">
      <c r="A319" s="7">
        <v>298</v>
      </c>
      <c r="B319" s="7">
        <v>149</v>
      </c>
      <c r="C319" s="7">
        <v>74.5</v>
      </c>
      <c r="D319" s="12">
        <f t="shared" si="84"/>
        <v>24.833333333333332</v>
      </c>
      <c r="E319" s="29">
        <f t="shared" si="83"/>
        <v>0</v>
      </c>
      <c r="F319" s="2">
        <f t="shared" si="85"/>
        <v>0</v>
      </c>
      <c r="G319" s="2">
        <f t="shared" si="93"/>
        <v>0</v>
      </c>
      <c r="H319" s="2">
        <f t="shared" si="94"/>
        <v>0</v>
      </c>
      <c r="I319" s="2">
        <f t="shared" si="82"/>
        <v>0</v>
      </c>
      <c r="J319" s="2">
        <f t="shared" si="100"/>
        <v>0</v>
      </c>
      <c r="K319" s="2">
        <f t="shared" si="86"/>
        <v>0</v>
      </c>
      <c r="L319" s="2">
        <f t="shared" si="86"/>
        <v>0</v>
      </c>
      <c r="M319" s="2"/>
      <c r="N319" s="28">
        <f t="shared" si="101"/>
        <v>0</v>
      </c>
      <c r="O319" s="2">
        <f t="shared" si="95"/>
        <v>0</v>
      </c>
      <c r="P319" s="2">
        <f t="shared" si="96"/>
        <v>0</v>
      </c>
      <c r="R319">
        <f t="shared" si="97"/>
        <v>298</v>
      </c>
      <c r="S319" s="89">
        <f t="shared" si="87"/>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8"/>
        <v>0.1209995400339281</v>
      </c>
      <c r="Y319" s="66">
        <f t="shared" si="88"/>
        <v>0</v>
      </c>
      <c r="Z319" s="72">
        <f t="shared" si="89"/>
        <v>0</v>
      </c>
      <c r="AA319" s="79">
        <f t="shared" si="90"/>
        <v>0</v>
      </c>
      <c r="AB319" s="81">
        <f t="shared" si="99"/>
        <v>0</v>
      </c>
      <c r="AD319" s="95">
        <f>locallinterp(R319,'BBG rates'!$N$10:$N$369,'BBG rates'!$P$10:$P$369)</f>
        <v>24.91516518477151</v>
      </c>
      <c r="AI319" s="185">
        <f t="shared" si="91"/>
        <v>298</v>
      </c>
      <c r="AJ319" s="127">
        <f>locallinterp(MIN(AI319,CAP_Senior*12),'BBG rates'!$X$24:$X$65,'BBG rates'!$Y$24:$Y$65)</f>
        <v>67.918742488467984</v>
      </c>
      <c r="AK319" s="127">
        <f>locallinterp(MIN(AI319,CAP_CB*12),'BBG rates'!$AA$25:$AA$40,'BBG rates'!$AC$25:$AC$40)</f>
        <v>11</v>
      </c>
      <c r="AL319" s="144">
        <f t="shared" si="92"/>
        <v>20.676186223039558</v>
      </c>
      <c r="AM319" s="142">
        <f>(SUMPRODUCT(AL319:AL$381,G319:G$381)+SUMPRODUCT(AL319:AL$381,H319:H$381))/12</f>
        <v>0</v>
      </c>
    </row>
    <row r="320" spans="1:39" x14ac:dyDescent="0.2">
      <c r="A320" s="7">
        <v>299</v>
      </c>
      <c r="B320" s="7">
        <v>149.5</v>
      </c>
      <c r="C320" s="7">
        <v>74.75</v>
      </c>
      <c r="D320" s="12">
        <f t="shared" si="84"/>
        <v>24.916666666666668</v>
      </c>
      <c r="E320" s="29">
        <f t="shared" si="83"/>
        <v>0</v>
      </c>
      <c r="F320" s="2">
        <f t="shared" si="85"/>
        <v>0</v>
      </c>
      <c r="G320" s="2">
        <f t="shared" si="93"/>
        <v>0</v>
      </c>
      <c r="H320" s="2">
        <f t="shared" si="94"/>
        <v>0</v>
      </c>
      <c r="I320" s="2">
        <f t="shared" si="82"/>
        <v>0</v>
      </c>
      <c r="J320" s="2">
        <f t="shared" si="100"/>
        <v>0</v>
      </c>
      <c r="K320" s="2">
        <f t="shared" si="86"/>
        <v>0</v>
      </c>
      <c r="L320" s="2">
        <f t="shared" si="86"/>
        <v>0</v>
      </c>
      <c r="M320" s="2"/>
      <c r="N320" s="28">
        <f t="shared" si="101"/>
        <v>0</v>
      </c>
      <c r="O320" s="2">
        <f t="shared" si="95"/>
        <v>0</v>
      </c>
      <c r="P320" s="2">
        <f t="shared" si="96"/>
        <v>0</v>
      </c>
      <c r="R320">
        <f t="shared" si="97"/>
        <v>299</v>
      </c>
      <c r="S320" s="89">
        <f t="shared" si="87"/>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8"/>
        <v>0.12146568840876171</v>
      </c>
      <c r="Y320" s="66">
        <f t="shared" si="88"/>
        <v>0</v>
      </c>
      <c r="Z320" s="72">
        <f t="shared" si="89"/>
        <v>0</v>
      </c>
      <c r="AA320" s="79">
        <f t="shared" si="90"/>
        <v>0</v>
      </c>
      <c r="AB320" s="81">
        <f t="shared" si="99"/>
        <v>0</v>
      </c>
      <c r="AD320" s="95">
        <f>locallinterp(R320,'BBG rates'!$N$10:$N$369,'BBG rates'!$P$10:$P$369)</f>
        <v>24.995921038688081</v>
      </c>
      <c r="AI320" s="185">
        <f t="shared" si="91"/>
        <v>299</v>
      </c>
      <c r="AJ320" s="127">
        <f>locallinterp(MIN(AI320,CAP_Senior*12),'BBG rates'!$X$24:$X$65,'BBG rates'!$Y$24:$Y$65)</f>
        <v>67.918742488467984</v>
      </c>
      <c r="AK320" s="127">
        <f>locallinterp(MIN(AI320,CAP_CB*12),'BBG rates'!$AA$25:$AA$40,'BBG rates'!$AC$25:$AC$40)</f>
        <v>11</v>
      </c>
      <c r="AL320" s="144">
        <f t="shared" si="92"/>
        <v>20.676186223039558</v>
      </c>
      <c r="AM320" s="142">
        <f>(SUMPRODUCT(AL320:AL$381,G320:G$381)+SUMPRODUCT(AL320:AL$381,H320:H$381))/12</f>
        <v>0</v>
      </c>
    </row>
    <row r="321" spans="1:39" x14ac:dyDescent="0.2">
      <c r="A321" s="7">
        <v>300</v>
      </c>
      <c r="B321" s="7">
        <v>150</v>
      </c>
      <c r="C321" s="7">
        <v>75</v>
      </c>
      <c r="D321" s="12">
        <f t="shared" si="84"/>
        <v>25</v>
      </c>
      <c r="E321" s="29">
        <f t="shared" si="83"/>
        <v>0</v>
      </c>
      <c r="F321" s="2">
        <f t="shared" si="85"/>
        <v>0</v>
      </c>
      <c r="G321" s="2">
        <f t="shared" si="93"/>
        <v>0</v>
      </c>
      <c r="H321" s="2">
        <f t="shared" si="94"/>
        <v>0</v>
      </c>
      <c r="I321" s="2">
        <f t="shared" si="82"/>
        <v>0</v>
      </c>
      <c r="J321" s="2">
        <f t="shared" si="100"/>
        <v>0</v>
      </c>
      <c r="K321" s="2">
        <f t="shared" si="86"/>
        <v>0</v>
      </c>
      <c r="L321" s="2">
        <f t="shared" si="86"/>
        <v>0</v>
      </c>
      <c r="M321" s="2"/>
      <c r="N321" s="28">
        <f t="shared" si="101"/>
        <v>0</v>
      </c>
      <c r="O321" s="2">
        <f t="shared" si="95"/>
        <v>0</v>
      </c>
      <c r="P321" s="2">
        <f t="shared" si="96"/>
        <v>0</v>
      </c>
      <c r="R321">
        <f t="shared" si="97"/>
        <v>300</v>
      </c>
      <c r="S321" s="89">
        <f t="shared" si="87"/>
        <v>0</v>
      </c>
      <c r="T321" s="89">
        <f>IF(AND(S321=0,S320&gt;0),SUM($G321:$H$381),S321)</f>
        <v>0</v>
      </c>
      <c r="U321" s="82">
        <f>SUM(T321:T$381)</f>
        <v>0</v>
      </c>
      <c r="V321" s="68">
        <f>localspline(R321,'BBG rates'!$G$10:$G$27,'BBG rates'!$K$10:$K$27)</f>
        <v>0.96897256374359131</v>
      </c>
      <c r="W321" s="68">
        <f>locallinterp(R321,'BBG rates'!$G$10:$G$27,'BBG rates'!$J$10:$J$27)</f>
        <v>0.122</v>
      </c>
      <c r="X321" s="56">
        <f t="shared" si="98"/>
        <v>0.12193183479185521</v>
      </c>
      <c r="Y321" s="66">
        <f t="shared" si="88"/>
        <v>0</v>
      </c>
      <c r="Z321" s="72">
        <f t="shared" si="89"/>
        <v>0</v>
      </c>
      <c r="AA321" s="79">
        <f t="shared" si="90"/>
        <v>0</v>
      </c>
      <c r="AB321" s="81">
        <f t="shared" si="99"/>
        <v>0</v>
      </c>
      <c r="AD321" s="95">
        <f>locallinterp(R321,'BBG rates'!$N$10:$N$369,'BBG rates'!$P$10:$P$369)</f>
        <v>25.076668752333379</v>
      </c>
      <c r="AI321" s="185">
        <f t="shared" si="91"/>
        <v>300</v>
      </c>
      <c r="AJ321" s="127">
        <f>locallinterp(MIN(AI321,CAP_Senior*12),'BBG rates'!$X$24:$X$65,'BBG rates'!$Y$24:$Y$65)</f>
        <v>67.918742488467984</v>
      </c>
      <c r="AK321" s="127">
        <f>locallinterp(MIN(AI321,CAP_CB*12),'BBG rates'!$AA$25:$AA$40,'BBG rates'!$AC$25:$AC$40)</f>
        <v>11</v>
      </c>
      <c r="AL321" s="144">
        <f t="shared" si="92"/>
        <v>20.676186223039558</v>
      </c>
      <c r="AM321" s="142">
        <f>(SUMPRODUCT(AL321:AL$381,G321:G$381)+SUMPRODUCT(AL321:AL$381,H321:H$381))/12</f>
        <v>0</v>
      </c>
    </row>
    <row r="322" spans="1:39" x14ac:dyDescent="0.2">
      <c r="A322" s="7">
        <v>301</v>
      </c>
      <c r="B322" s="7">
        <v>150.5</v>
      </c>
      <c r="C322" s="7">
        <v>75.25</v>
      </c>
      <c r="D322" s="12">
        <f t="shared" si="84"/>
        <v>25.083333333333332</v>
      </c>
      <c r="E322" s="29">
        <f t="shared" si="83"/>
        <v>0</v>
      </c>
      <c r="F322" s="2">
        <f t="shared" si="85"/>
        <v>0</v>
      </c>
      <c r="G322" s="2">
        <f t="shared" si="93"/>
        <v>0</v>
      </c>
      <c r="H322" s="2">
        <f t="shared" si="94"/>
        <v>0</v>
      </c>
      <c r="I322" s="2">
        <f t="shared" si="82"/>
        <v>0</v>
      </c>
      <c r="J322" s="2">
        <f t="shared" si="100"/>
        <v>0</v>
      </c>
      <c r="K322" s="2">
        <f t="shared" si="86"/>
        <v>0</v>
      </c>
      <c r="L322" s="2">
        <f t="shared" si="86"/>
        <v>0</v>
      </c>
      <c r="M322" s="2"/>
      <c r="N322" s="28">
        <f t="shared" si="101"/>
        <v>0</v>
      </c>
      <c r="O322" s="2">
        <f t="shared" si="95"/>
        <v>0</v>
      </c>
      <c r="P322" s="2">
        <f t="shared" si="96"/>
        <v>0</v>
      </c>
      <c r="R322">
        <f t="shared" si="97"/>
        <v>301</v>
      </c>
      <c r="S322" s="89">
        <f t="shared" si="87"/>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8"/>
        <v>0.12165880643779658</v>
      </c>
      <c r="Y322" s="66">
        <f t="shared" si="88"/>
        <v>0</v>
      </c>
      <c r="Z322" s="72">
        <f t="shared" si="89"/>
        <v>0</v>
      </c>
      <c r="AA322" s="79">
        <f t="shared" si="90"/>
        <v>0</v>
      </c>
      <c r="AB322" s="81">
        <f t="shared" si="99"/>
        <v>0</v>
      </c>
      <c r="AD322" s="95">
        <f>locallinterp(R322,'BBG rates'!$N$10:$N$369,'BBG rates'!$P$10:$P$369)</f>
        <v>25.157408654571356</v>
      </c>
      <c r="AI322" s="185">
        <f t="shared" si="91"/>
        <v>301</v>
      </c>
      <c r="AJ322" s="127">
        <f>locallinterp(MIN(AI322,CAP_Senior*12),'BBG rates'!$X$24:$X$65,'BBG rates'!$Y$24:$Y$65)</f>
        <v>67.918742488467984</v>
      </c>
      <c r="AK322" s="127">
        <f>locallinterp(MIN(AI322,CAP_CB*12),'BBG rates'!$AA$25:$AA$40,'BBG rates'!$AC$25:$AC$40)</f>
        <v>11</v>
      </c>
      <c r="AL322" s="144">
        <f t="shared" si="92"/>
        <v>20.676186223039558</v>
      </c>
      <c r="AM322" s="142">
        <f>(SUMPRODUCT(AL322:AL$381,G322:G$381)+SUMPRODUCT(AL322:AL$381,H322:H$381))/12</f>
        <v>0</v>
      </c>
    </row>
    <row r="323" spans="1:39" x14ac:dyDescent="0.2">
      <c r="A323" s="7">
        <v>302</v>
      </c>
      <c r="B323" s="7">
        <v>151</v>
      </c>
      <c r="C323" s="7">
        <v>75.5</v>
      </c>
      <c r="D323" s="12">
        <f t="shared" si="84"/>
        <v>25.166666666666668</v>
      </c>
      <c r="E323" s="29">
        <f t="shared" si="83"/>
        <v>0</v>
      </c>
      <c r="F323" s="2">
        <f t="shared" si="85"/>
        <v>0</v>
      </c>
      <c r="G323" s="2">
        <f t="shared" si="93"/>
        <v>0</v>
      </c>
      <c r="H323" s="2">
        <f t="shared" si="94"/>
        <v>0</v>
      </c>
      <c r="I323" s="2">
        <f t="shared" si="82"/>
        <v>0</v>
      </c>
      <c r="J323" s="2">
        <f t="shared" si="100"/>
        <v>0</v>
      </c>
      <c r="K323" s="2">
        <f t="shared" si="86"/>
        <v>0</v>
      </c>
      <c r="L323" s="2">
        <f t="shared" si="86"/>
        <v>0</v>
      </c>
      <c r="M323" s="2"/>
      <c r="N323" s="28">
        <f t="shared" si="101"/>
        <v>0</v>
      </c>
      <c r="O323" s="2">
        <f t="shared" si="95"/>
        <v>0</v>
      </c>
      <c r="P323" s="2">
        <f t="shared" si="96"/>
        <v>0</v>
      </c>
      <c r="R323">
        <f t="shared" si="97"/>
        <v>302</v>
      </c>
      <c r="S323" s="89">
        <f t="shared" si="87"/>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8"/>
        <v>0.12138577740028467</v>
      </c>
      <c r="Y323" s="66">
        <f t="shared" si="88"/>
        <v>0</v>
      </c>
      <c r="Z323" s="72">
        <f t="shared" si="89"/>
        <v>0</v>
      </c>
      <c r="AA323" s="79">
        <f t="shared" si="90"/>
        <v>0</v>
      </c>
      <c r="AB323" s="81">
        <f t="shared" si="99"/>
        <v>0</v>
      </c>
      <c r="AD323" s="95">
        <f>locallinterp(R323,'BBG rates'!$N$10:$N$369,'BBG rates'!$P$10:$P$369)</f>
        <v>25.238141063203688</v>
      </c>
      <c r="AI323" s="185">
        <f t="shared" si="91"/>
        <v>302</v>
      </c>
      <c r="AJ323" s="127">
        <f>locallinterp(MIN(AI323,CAP_Senior*12),'BBG rates'!$X$24:$X$65,'BBG rates'!$Y$24:$Y$65)</f>
        <v>67.918742488467984</v>
      </c>
      <c r="AK323" s="127">
        <f>locallinterp(MIN(AI323,CAP_CB*12),'BBG rates'!$AA$25:$AA$40,'BBG rates'!$AC$25:$AC$40)</f>
        <v>11</v>
      </c>
      <c r="AL323" s="144">
        <f t="shared" si="92"/>
        <v>20.676186223039558</v>
      </c>
      <c r="AM323" s="142">
        <f>(SUMPRODUCT(AL323:AL$381,G323:G$381)+SUMPRODUCT(AL323:AL$381,H323:H$381))/12</f>
        <v>0</v>
      </c>
    </row>
    <row r="324" spans="1:39" x14ac:dyDescent="0.2">
      <c r="A324" s="7">
        <v>303</v>
      </c>
      <c r="B324" s="7">
        <v>151.5</v>
      </c>
      <c r="C324" s="7">
        <v>75.75</v>
      </c>
      <c r="D324" s="12">
        <f t="shared" si="84"/>
        <v>25.25</v>
      </c>
      <c r="E324" s="29">
        <f t="shared" si="83"/>
        <v>0</v>
      </c>
      <c r="F324" s="2">
        <f t="shared" si="85"/>
        <v>0</v>
      </c>
      <c r="G324" s="2">
        <f t="shared" si="93"/>
        <v>0</v>
      </c>
      <c r="H324" s="2">
        <f t="shared" si="94"/>
        <v>0</v>
      </c>
      <c r="I324" s="2">
        <f t="shared" si="82"/>
        <v>0</v>
      </c>
      <c r="J324" s="2">
        <f t="shared" si="100"/>
        <v>0</v>
      </c>
      <c r="K324" s="2">
        <f t="shared" si="86"/>
        <v>0</v>
      </c>
      <c r="L324" s="2">
        <f t="shared" si="86"/>
        <v>0</v>
      </c>
      <c r="M324" s="2"/>
      <c r="N324" s="28">
        <f t="shared" si="101"/>
        <v>0</v>
      </c>
      <c r="O324" s="2">
        <f t="shared" si="95"/>
        <v>0</v>
      </c>
      <c r="P324" s="2">
        <f t="shared" si="96"/>
        <v>0</v>
      </c>
      <c r="R324">
        <f t="shared" si="97"/>
        <v>303</v>
      </c>
      <c r="S324" s="89">
        <f t="shared" si="87"/>
        <v>0</v>
      </c>
      <c r="T324" s="89">
        <f>IF(AND(S324=0,S323&gt;0),SUM($G324:$H$381),S324)</f>
        <v>0</v>
      </c>
      <c r="U324" s="82">
        <f>SUM(T324:T$381)</f>
        <v>0</v>
      </c>
      <c r="V324" s="68">
        <f>localspline(R324,'BBG rates'!$G$10:$G$27,'BBG rates'!$K$10:$K$27)</f>
        <v>0.96870284801908968</v>
      </c>
      <c r="W324" s="68">
        <f>locallinterp(R324,'BBG rates'!$G$10:$G$27,'BBG rates'!$J$10:$J$27)</f>
        <v>0.12118</v>
      </c>
      <c r="X324" s="56">
        <f t="shared" si="98"/>
        <v>0.12111274767958591</v>
      </c>
      <c r="Y324" s="66">
        <f t="shared" si="88"/>
        <v>0</v>
      </c>
      <c r="Z324" s="72">
        <f t="shared" si="89"/>
        <v>0</v>
      </c>
      <c r="AA324" s="79">
        <f t="shared" si="90"/>
        <v>0</v>
      </c>
      <c r="AB324" s="81">
        <f t="shared" si="99"/>
        <v>0</v>
      </c>
      <c r="AD324" s="95">
        <f>locallinterp(R324,'BBG rates'!$N$10:$N$369,'BBG rates'!$P$10:$P$369)</f>
        <v>25.318866300538613</v>
      </c>
      <c r="AI324" s="185">
        <f t="shared" si="91"/>
        <v>303</v>
      </c>
      <c r="AJ324" s="127">
        <f>locallinterp(MIN(AI324,CAP_Senior*12),'BBG rates'!$X$24:$X$65,'BBG rates'!$Y$24:$Y$65)</f>
        <v>67.918742488467984</v>
      </c>
      <c r="AK324" s="127">
        <f>locallinterp(MIN(AI324,CAP_CB*12),'BBG rates'!$AA$25:$AA$40,'BBG rates'!$AC$25:$AC$40)</f>
        <v>11</v>
      </c>
      <c r="AL324" s="144">
        <f t="shared" si="92"/>
        <v>20.676186223039558</v>
      </c>
      <c r="AM324" s="142">
        <f>(SUMPRODUCT(AL324:AL$381,G324:G$381)+SUMPRODUCT(AL324:AL$381,H324:H$381))/12</f>
        <v>0</v>
      </c>
    </row>
    <row r="325" spans="1:39" x14ac:dyDescent="0.2">
      <c r="A325" s="7">
        <v>304</v>
      </c>
      <c r="B325" s="7">
        <v>152</v>
      </c>
      <c r="C325" s="7">
        <v>76</v>
      </c>
      <c r="D325" s="12">
        <f t="shared" si="84"/>
        <v>25.333333333333332</v>
      </c>
      <c r="E325" s="29">
        <f t="shared" si="83"/>
        <v>0</v>
      </c>
      <c r="F325" s="2">
        <f t="shared" si="85"/>
        <v>0</v>
      </c>
      <c r="G325" s="2">
        <f t="shared" si="93"/>
        <v>0</v>
      </c>
      <c r="H325" s="2">
        <f t="shared" si="94"/>
        <v>0</v>
      </c>
      <c r="I325" s="2">
        <f t="shared" si="82"/>
        <v>0</v>
      </c>
      <c r="J325" s="2">
        <f t="shared" si="100"/>
        <v>0</v>
      </c>
      <c r="K325" s="2">
        <f t="shared" si="86"/>
        <v>0</v>
      </c>
      <c r="L325" s="2">
        <f t="shared" si="86"/>
        <v>0</v>
      </c>
      <c r="M325" s="2"/>
      <c r="N325" s="28">
        <f t="shared" si="101"/>
        <v>0</v>
      </c>
      <c r="O325" s="2">
        <f t="shared" si="95"/>
        <v>0</v>
      </c>
      <c r="P325" s="2">
        <f t="shared" si="96"/>
        <v>0</v>
      </c>
      <c r="R325">
        <f t="shared" si="97"/>
        <v>304</v>
      </c>
      <c r="S325" s="89">
        <f t="shared" si="87"/>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8"/>
        <v>0.12083971727570031</v>
      </c>
      <c r="Y325" s="66">
        <f t="shared" si="88"/>
        <v>0</v>
      </c>
      <c r="Z325" s="72">
        <f t="shared" si="89"/>
        <v>0</v>
      </c>
      <c r="AA325" s="79">
        <f t="shared" si="90"/>
        <v>0</v>
      </c>
      <c r="AB325" s="81">
        <f t="shared" si="99"/>
        <v>0</v>
      </c>
      <c r="AD325" s="95">
        <f>locallinterp(R325,'BBG rates'!$N$10:$N$369,'BBG rates'!$P$10:$P$369)</f>
        <v>25.399584678423988</v>
      </c>
      <c r="AI325" s="185">
        <f t="shared" si="91"/>
        <v>304</v>
      </c>
      <c r="AJ325" s="127">
        <f>locallinterp(MIN(AI325,CAP_Senior*12),'BBG rates'!$X$24:$X$65,'BBG rates'!$Y$24:$Y$65)</f>
        <v>67.918742488467984</v>
      </c>
      <c r="AK325" s="127">
        <f>locallinterp(MIN(AI325,CAP_CB*12),'BBG rates'!$AA$25:$AA$40,'BBG rates'!$AC$25:$AC$40)</f>
        <v>11</v>
      </c>
      <c r="AL325" s="144">
        <f t="shared" si="92"/>
        <v>20.676186223039558</v>
      </c>
      <c r="AM325" s="142">
        <f>(SUMPRODUCT(AL325:AL$381,G325:G$381)+SUMPRODUCT(AL325:AL$381,H325:H$381))/12</f>
        <v>0</v>
      </c>
    </row>
    <row r="326" spans="1:39" x14ac:dyDescent="0.2">
      <c r="A326" s="7">
        <v>305</v>
      </c>
      <c r="B326" s="7">
        <v>152.5</v>
      </c>
      <c r="C326" s="7">
        <v>76.25</v>
      </c>
      <c r="D326" s="12">
        <f t="shared" si="84"/>
        <v>25.416666666666668</v>
      </c>
      <c r="E326" s="29">
        <f t="shared" si="83"/>
        <v>0</v>
      </c>
      <c r="F326" s="2">
        <f t="shared" si="85"/>
        <v>0</v>
      </c>
      <c r="G326" s="2">
        <f t="shared" si="93"/>
        <v>0</v>
      </c>
      <c r="H326" s="2">
        <f t="shared" si="94"/>
        <v>0</v>
      </c>
      <c r="I326" s="2">
        <f t="shared" si="82"/>
        <v>0</v>
      </c>
      <c r="J326" s="2">
        <f t="shared" si="100"/>
        <v>0</v>
      </c>
      <c r="K326" s="2">
        <f t="shared" si="86"/>
        <v>0</v>
      </c>
      <c r="L326" s="2">
        <f t="shared" si="86"/>
        <v>0</v>
      </c>
      <c r="M326" s="2"/>
      <c r="N326" s="28">
        <f t="shared" si="101"/>
        <v>0</v>
      </c>
      <c r="O326" s="2">
        <f t="shared" si="95"/>
        <v>0</v>
      </c>
      <c r="P326" s="2">
        <f t="shared" si="96"/>
        <v>0</v>
      </c>
      <c r="R326">
        <f t="shared" si="97"/>
        <v>305</v>
      </c>
      <c r="S326" s="89">
        <f t="shared" si="87"/>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8"/>
        <v>0.12056668618836142</v>
      </c>
      <c r="Y326" s="66">
        <f t="shared" si="88"/>
        <v>0</v>
      </c>
      <c r="Z326" s="72">
        <f t="shared" si="89"/>
        <v>0</v>
      </c>
      <c r="AA326" s="79">
        <f t="shared" si="90"/>
        <v>0</v>
      </c>
      <c r="AB326" s="81">
        <f t="shared" si="99"/>
        <v>0</v>
      </c>
      <c r="AD326" s="95">
        <f>locallinterp(R326,'BBG rates'!$N$10:$N$369,'BBG rates'!$P$10:$P$369)</f>
        <v>25.480296498269613</v>
      </c>
      <c r="AI326" s="185">
        <f t="shared" si="91"/>
        <v>305</v>
      </c>
      <c r="AJ326" s="127">
        <f>locallinterp(MIN(AI326,CAP_Senior*12),'BBG rates'!$X$24:$X$65,'BBG rates'!$Y$24:$Y$65)</f>
        <v>67.918742488467984</v>
      </c>
      <c r="AK326" s="127">
        <f>locallinterp(MIN(AI326,CAP_CB*12),'BBG rates'!$AA$25:$AA$40,'BBG rates'!$AC$25:$AC$40)</f>
        <v>11</v>
      </c>
      <c r="AL326" s="144">
        <f t="shared" si="92"/>
        <v>20.676186223039558</v>
      </c>
      <c r="AM326" s="142">
        <f>(SUMPRODUCT(AL326:AL$381,G326:G$381)+SUMPRODUCT(AL326:AL$381,H326:H$381))/12</f>
        <v>0</v>
      </c>
    </row>
    <row r="327" spans="1:39" x14ac:dyDescent="0.2">
      <c r="A327" s="7">
        <v>306</v>
      </c>
      <c r="B327" s="7">
        <v>153</v>
      </c>
      <c r="C327" s="7">
        <v>76.5</v>
      </c>
      <c r="D327" s="12">
        <f t="shared" si="84"/>
        <v>25.5</v>
      </c>
      <c r="E327" s="29">
        <f t="shared" si="83"/>
        <v>0</v>
      </c>
      <c r="F327" s="2">
        <f t="shared" si="85"/>
        <v>0</v>
      </c>
      <c r="G327" s="2">
        <f t="shared" si="93"/>
        <v>0</v>
      </c>
      <c r="H327" s="2">
        <f t="shared" si="94"/>
        <v>0</v>
      </c>
      <c r="I327" s="2">
        <f t="shared" si="82"/>
        <v>0</v>
      </c>
      <c r="J327" s="2">
        <f t="shared" si="100"/>
        <v>0</v>
      </c>
      <c r="K327" s="2">
        <f t="shared" si="86"/>
        <v>0</v>
      </c>
      <c r="L327" s="2">
        <f t="shared" si="86"/>
        <v>0</v>
      </c>
      <c r="M327" s="2"/>
      <c r="N327" s="28">
        <f t="shared" si="101"/>
        <v>0</v>
      </c>
      <c r="O327" s="2">
        <f t="shared" si="95"/>
        <v>0</v>
      </c>
      <c r="P327" s="2">
        <f t="shared" si="96"/>
        <v>0</v>
      </c>
      <c r="R327">
        <f t="shared" si="97"/>
        <v>306</v>
      </c>
      <c r="S327" s="89">
        <f t="shared" si="87"/>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8"/>
        <v>0.12029365441810214</v>
      </c>
      <c r="Y327" s="66">
        <f t="shared" si="88"/>
        <v>0</v>
      </c>
      <c r="Z327" s="72">
        <f t="shared" si="89"/>
        <v>0</v>
      </c>
      <c r="AA327" s="79">
        <f t="shared" si="90"/>
        <v>0</v>
      </c>
      <c r="AB327" s="81">
        <f t="shared" si="99"/>
        <v>0</v>
      </c>
      <c r="AD327" s="95">
        <f>locallinterp(R327,'BBG rates'!$N$10:$N$369,'BBG rates'!$P$10:$P$369)</f>
        <v>25.561002060964537</v>
      </c>
      <c r="AI327" s="185">
        <f t="shared" si="91"/>
        <v>306</v>
      </c>
      <c r="AJ327" s="127">
        <f>locallinterp(MIN(AI327,CAP_Senior*12),'BBG rates'!$X$24:$X$65,'BBG rates'!$Y$24:$Y$65)</f>
        <v>67.918742488467984</v>
      </c>
      <c r="AK327" s="127">
        <f>locallinterp(MIN(AI327,CAP_CB*12),'BBG rates'!$AA$25:$AA$40,'BBG rates'!$AC$25:$AC$40)</f>
        <v>11</v>
      </c>
      <c r="AL327" s="144">
        <f t="shared" si="92"/>
        <v>20.676186223039558</v>
      </c>
      <c r="AM327" s="142">
        <f>(SUMPRODUCT(AL327:AL$381,G327:G$381)+SUMPRODUCT(AL327:AL$381,H327:H$381))/12</f>
        <v>0</v>
      </c>
    </row>
    <row r="328" spans="1:39" x14ac:dyDescent="0.2">
      <c r="A328" s="7">
        <v>307</v>
      </c>
      <c r="B328" s="7">
        <v>153.5</v>
      </c>
      <c r="C328" s="7">
        <v>76.75</v>
      </c>
      <c r="D328" s="12">
        <f t="shared" si="84"/>
        <v>25.583333333333332</v>
      </c>
      <c r="E328" s="29">
        <f t="shared" si="83"/>
        <v>0</v>
      </c>
      <c r="F328" s="2">
        <f t="shared" si="85"/>
        <v>0</v>
      </c>
      <c r="G328" s="2">
        <f t="shared" si="93"/>
        <v>0</v>
      </c>
      <c r="H328" s="2">
        <f t="shared" si="94"/>
        <v>0</v>
      </c>
      <c r="I328" s="2">
        <f t="shared" si="82"/>
        <v>0</v>
      </c>
      <c r="J328" s="2">
        <f t="shared" si="100"/>
        <v>0</v>
      </c>
      <c r="K328" s="2">
        <f t="shared" si="86"/>
        <v>0</v>
      </c>
      <c r="L328" s="2">
        <f t="shared" si="86"/>
        <v>0</v>
      </c>
      <c r="M328" s="2"/>
      <c r="N328" s="28">
        <f t="shared" si="101"/>
        <v>0</v>
      </c>
      <c r="O328" s="2">
        <f t="shared" si="95"/>
        <v>0</v>
      </c>
      <c r="P328" s="2">
        <f t="shared" si="96"/>
        <v>0</v>
      </c>
      <c r="R328">
        <f t="shared" si="97"/>
        <v>307</v>
      </c>
      <c r="S328" s="89">
        <f t="shared" si="87"/>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8"/>
        <v>0.12002062196438956</v>
      </c>
      <c r="Y328" s="66">
        <f t="shared" si="88"/>
        <v>0</v>
      </c>
      <c r="Z328" s="72">
        <f t="shared" si="89"/>
        <v>0</v>
      </c>
      <c r="AA328" s="79">
        <f t="shared" si="90"/>
        <v>0</v>
      </c>
      <c r="AB328" s="81">
        <f t="shared" si="99"/>
        <v>0</v>
      </c>
      <c r="AD328" s="95">
        <f>locallinterp(R328,'BBG rates'!$N$10:$N$369,'BBG rates'!$P$10:$P$369)</f>
        <v>25.64170166692848</v>
      </c>
      <c r="AI328" s="185">
        <f t="shared" si="91"/>
        <v>307</v>
      </c>
      <c r="AJ328" s="127">
        <f>locallinterp(MIN(AI328,CAP_Senior*12),'BBG rates'!$X$24:$X$65,'BBG rates'!$Y$24:$Y$65)</f>
        <v>67.918742488467984</v>
      </c>
      <c r="AK328" s="127">
        <f>locallinterp(MIN(AI328,CAP_CB*12),'BBG rates'!$AA$25:$AA$40,'BBG rates'!$AC$25:$AC$40)</f>
        <v>11</v>
      </c>
      <c r="AL328" s="144">
        <f t="shared" si="92"/>
        <v>20.676186223039558</v>
      </c>
      <c r="AM328" s="142">
        <f>(SUMPRODUCT(AL328:AL$381,G328:G$381)+SUMPRODUCT(AL328:AL$381,H328:H$381))/12</f>
        <v>0</v>
      </c>
    </row>
    <row r="329" spans="1:39" x14ac:dyDescent="0.2">
      <c r="A329" s="7">
        <v>308</v>
      </c>
      <c r="B329" s="7">
        <v>154</v>
      </c>
      <c r="C329" s="7">
        <v>77</v>
      </c>
      <c r="D329" s="12">
        <f t="shared" si="84"/>
        <v>25.666666666666668</v>
      </c>
      <c r="E329" s="29">
        <f t="shared" si="83"/>
        <v>0</v>
      </c>
      <c r="F329" s="2">
        <f t="shared" si="85"/>
        <v>0</v>
      </c>
      <c r="G329" s="2">
        <f t="shared" si="93"/>
        <v>0</v>
      </c>
      <c r="H329" s="2">
        <f t="shared" si="94"/>
        <v>0</v>
      </c>
      <c r="I329" s="2">
        <f t="shared" si="82"/>
        <v>0</v>
      </c>
      <c r="J329" s="2">
        <f t="shared" si="100"/>
        <v>0</v>
      </c>
      <c r="K329" s="2">
        <f t="shared" si="86"/>
        <v>0</v>
      </c>
      <c r="L329" s="2">
        <f t="shared" si="86"/>
        <v>0</v>
      </c>
      <c r="M329" s="2"/>
      <c r="N329" s="28">
        <f t="shared" si="101"/>
        <v>0</v>
      </c>
      <c r="O329" s="2">
        <f t="shared" si="95"/>
        <v>0</v>
      </c>
      <c r="P329" s="2">
        <f t="shared" si="96"/>
        <v>0</v>
      </c>
      <c r="R329">
        <f t="shared" si="97"/>
        <v>308</v>
      </c>
      <c r="S329" s="89">
        <f t="shared" si="87"/>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8"/>
        <v>0.11974758882722369</v>
      </c>
      <c r="Y329" s="66">
        <f t="shared" si="88"/>
        <v>0</v>
      </c>
      <c r="Z329" s="72">
        <f t="shared" si="89"/>
        <v>0</v>
      </c>
      <c r="AA329" s="79">
        <f t="shared" si="90"/>
        <v>0</v>
      </c>
      <c r="AB329" s="81">
        <f t="shared" si="99"/>
        <v>0</v>
      </c>
      <c r="AD329" s="95">
        <f>locallinterp(R329,'BBG rates'!$N$10:$N$369,'BBG rates'!$P$10:$P$369)</f>
        <v>25.722395606125243</v>
      </c>
      <c r="AI329" s="185">
        <f t="shared" si="91"/>
        <v>308</v>
      </c>
      <c r="AJ329" s="127">
        <f>locallinterp(MIN(AI329,CAP_Senior*12),'BBG rates'!$X$24:$X$65,'BBG rates'!$Y$24:$Y$65)</f>
        <v>67.918742488467984</v>
      </c>
      <c r="AK329" s="127">
        <f>locallinterp(MIN(AI329,CAP_CB*12),'BBG rates'!$AA$25:$AA$40,'BBG rates'!$AC$25:$AC$40)</f>
        <v>11</v>
      </c>
      <c r="AL329" s="144">
        <f t="shared" si="92"/>
        <v>20.676186223039558</v>
      </c>
      <c r="AM329" s="142">
        <f>(SUMPRODUCT(AL329:AL$381,G329:G$381)+SUMPRODUCT(AL329:AL$381,H329:H$381))/12</f>
        <v>0</v>
      </c>
    </row>
    <row r="330" spans="1:39" x14ac:dyDescent="0.2">
      <c r="A330" s="7">
        <v>309</v>
      </c>
      <c r="B330" s="7">
        <v>154.5</v>
      </c>
      <c r="C330" s="7">
        <v>77.25</v>
      </c>
      <c r="D330" s="12">
        <f t="shared" si="84"/>
        <v>25.75</v>
      </c>
      <c r="E330" s="29">
        <f t="shared" si="83"/>
        <v>0</v>
      </c>
      <c r="F330" s="2">
        <f t="shared" si="85"/>
        <v>0</v>
      </c>
      <c r="G330" s="2">
        <f t="shared" si="93"/>
        <v>0</v>
      </c>
      <c r="H330" s="2">
        <f t="shared" si="94"/>
        <v>0</v>
      </c>
      <c r="I330" s="2">
        <f t="shared" ref="I330:I381" si="102">SUM(F330:H330)</f>
        <v>0</v>
      </c>
      <c r="J330" s="2">
        <f t="shared" si="100"/>
        <v>0</v>
      </c>
      <c r="K330" s="2">
        <f t="shared" si="86"/>
        <v>0</v>
      </c>
      <c r="L330" s="2">
        <f t="shared" si="86"/>
        <v>0</v>
      </c>
      <c r="M330" s="2"/>
      <c r="N330" s="28">
        <f t="shared" si="101"/>
        <v>0</v>
      </c>
      <c r="O330" s="2">
        <f t="shared" si="95"/>
        <v>0</v>
      </c>
      <c r="P330" s="2">
        <f t="shared" si="96"/>
        <v>0</v>
      </c>
      <c r="R330">
        <f t="shared" si="97"/>
        <v>309</v>
      </c>
      <c r="S330" s="89">
        <f t="shared" si="87"/>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8"/>
        <v>0.11947455500687099</v>
      </c>
      <c r="Y330" s="66">
        <f t="shared" si="88"/>
        <v>0</v>
      </c>
      <c r="Z330" s="72">
        <f t="shared" si="89"/>
        <v>0</v>
      </c>
      <c r="AA330" s="79">
        <f t="shared" si="90"/>
        <v>0</v>
      </c>
      <c r="AB330" s="81">
        <f t="shared" si="99"/>
        <v>0</v>
      </c>
      <c r="AD330" s="95">
        <f>locallinterp(R330,'BBG rates'!$N$10:$N$369,'BBG rates'!$P$10:$P$369)</f>
        <v>25.803084163047615</v>
      </c>
      <c r="AI330" s="185">
        <f t="shared" si="91"/>
        <v>309</v>
      </c>
      <c r="AJ330" s="127">
        <f>locallinterp(MIN(AI330,CAP_Senior*12),'BBG rates'!$X$24:$X$65,'BBG rates'!$Y$24:$Y$65)</f>
        <v>67.918742488467984</v>
      </c>
      <c r="AK330" s="127">
        <f>locallinterp(MIN(AI330,CAP_CB*12),'BBG rates'!$AA$25:$AA$40,'BBG rates'!$AC$25:$AC$40)</f>
        <v>11</v>
      </c>
      <c r="AL330" s="144">
        <f t="shared" si="92"/>
        <v>20.676186223039558</v>
      </c>
      <c r="AM330" s="142">
        <f>(SUMPRODUCT(AL330:AL$381,G330:G$381)+SUMPRODUCT(AL330:AL$381,H330:H$381))/12</f>
        <v>0</v>
      </c>
    </row>
    <row r="331" spans="1:39" x14ac:dyDescent="0.2">
      <c r="A331" s="7">
        <v>310</v>
      </c>
      <c r="B331" s="7">
        <v>155</v>
      </c>
      <c r="C331" s="7">
        <v>77.5</v>
      </c>
      <c r="D331" s="12">
        <f t="shared" si="84"/>
        <v>25.833333333333332</v>
      </c>
      <c r="E331" s="29">
        <f t="shared" ref="E331:E381" si="103">IF($A331&lt;=$I$8,E330-G331-H331,0)</f>
        <v>0</v>
      </c>
      <c r="F331" s="2">
        <f t="shared" si="85"/>
        <v>0</v>
      </c>
      <c r="G331" s="2">
        <f t="shared" si="93"/>
        <v>0</v>
      </c>
      <c r="H331" s="2">
        <f t="shared" si="94"/>
        <v>0</v>
      </c>
      <c r="I331" s="2">
        <f t="shared" si="102"/>
        <v>0</v>
      </c>
      <c r="J331" s="2">
        <f t="shared" si="100"/>
        <v>0</v>
      </c>
      <c r="K331" s="2">
        <f t="shared" si="86"/>
        <v>0</v>
      </c>
      <c r="L331" s="2">
        <f t="shared" si="86"/>
        <v>0</v>
      </c>
      <c r="M331" s="2"/>
      <c r="N331" s="28">
        <f t="shared" si="101"/>
        <v>0</v>
      </c>
      <c r="O331" s="2">
        <f t="shared" si="95"/>
        <v>0</v>
      </c>
      <c r="P331" s="2">
        <f t="shared" si="96"/>
        <v>0</v>
      </c>
      <c r="R331">
        <f t="shared" si="97"/>
        <v>310</v>
      </c>
      <c r="S331" s="89">
        <f t="shared" si="87"/>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8"/>
        <v>0.11920152050333144</v>
      </c>
      <c r="Y331" s="66">
        <f t="shared" si="88"/>
        <v>0</v>
      </c>
      <c r="Z331" s="72">
        <f t="shared" si="89"/>
        <v>0</v>
      </c>
      <c r="AA331" s="79">
        <f t="shared" si="90"/>
        <v>0</v>
      </c>
      <c r="AB331" s="81">
        <f t="shared" si="99"/>
        <v>0</v>
      </c>
      <c r="AD331" s="95">
        <f>locallinterp(R331,'BBG rates'!$N$10:$N$369,'BBG rates'!$P$10:$P$369)</f>
        <v>25.883767611737607</v>
      </c>
      <c r="AI331" s="185">
        <f t="shared" si="91"/>
        <v>310</v>
      </c>
      <c r="AJ331" s="127">
        <f>locallinterp(MIN(AI331,CAP_Senior*12),'BBG rates'!$X$24:$X$65,'BBG rates'!$Y$24:$Y$65)</f>
        <v>67.918742488467984</v>
      </c>
      <c r="AK331" s="127">
        <f>locallinterp(MIN(AI331,CAP_CB*12),'BBG rates'!$AA$25:$AA$40,'BBG rates'!$AC$25:$AC$40)</f>
        <v>11</v>
      </c>
      <c r="AL331" s="144">
        <f t="shared" si="92"/>
        <v>20.676186223039558</v>
      </c>
      <c r="AM331" s="142">
        <f>(SUMPRODUCT(AL331:AL$381,G331:G$381)+SUMPRODUCT(AL331:AL$381,H331:H$381))/12</f>
        <v>0</v>
      </c>
    </row>
    <row r="332" spans="1:39" x14ac:dyDescent="0.2">
      <c r="A332" s="7">
        <v>311</v>
      </c>
      <c r="B332" s="7">
        <v>155.5</v>
      </c>
      <c r="C332" s="7">
        <v>77.75</v>
      </c>
      <c r="D332" s="12">
        <f t="shared" si="84"/>
        <v>25.916666666666668</v>
      </c>
      <c r="E332" s="29">
        <f t="shared" si="103"/>
        <v>0</v>
      </c>
      <c r="F332" s="2">
        <f t="shared" si="85"/>
        <v>0</v>
      </c>
      <c r="G332" s="2">
        <f t="shared" si="93"/>
        <v>0</v>
      </c>
      <c r="H332" s="2">
        <f t="shared" si="94"/>
        <v>0</v>
      </c>
      <c r="I332" s="2">
        <f t="shared" si="102"/>
        <v>0</v>
      </c>
      <c r="J332" s="2">
        <f t="shared" si="100"/>
        <v>0</v>
      </c>
      <c r="K332" s="2">
        <f t="shared" si="86"/>
        <v>0</v>
      </c>
      <c r="L332" s="2">
        <f t="shared" si="86"/>
        <v>0</v>
      </c>
      <c r="M332" s="2"/>
      <c r="N332" s="28">
        <f t="shared" si="101"/>
        <v>0</v>
      </c>
      <c r="O332" s="2">
        <f t="shared" si="95"/>
        <v>0</v>
      </c>
      <c r="P332" s="2">
        <f t="shared" si="96"/>
        <v>0</v>
      </c>
      <c r="R332">
        <f t="shared" si="97"/>
        <v>311</v>
      </c>
      <c r="S332" s="89">
        <f t="shared" si="87"/>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8"/>
        <v>0.11892848531660505</v>
      </c>
      <c r="Y332" s="66">
        <f t="shared" si="88"/>
        <v>0</v>
      </c>
      <c r="Z332" s="72">
        <f t="shared" si="89"/>
        <v>0</v>
      </c>
      <c r="AA332" s="79">
        <f t="shared" si="90"/>
        <v>0</v>
      </c>
      <c r="AB332" s="81">
        <f t="shared" si="99"/>
        <v>0</v>
      </c>
      <c r="AD332" s="95">
        <f>locallinterp(R332,'BBG rates'!$N$10:$N$369,'BBG rates'!$P$10:$P$369)</f>
        <v>25.964446230726729</v>
      </c>
      <c r="AI332" s="185">
        <f t="shared" si="91"/>
        <v>311</v>
      </c>
      <c r="AJ332" s="127">
        <f>locallinterp(MIN(AI332,CAP_Senior*12),'BBG rates'!$X$24:$X$65,'BBG rates'!$Y$24:$Y$65)</f>
        <v>67.918742488467984</v>
      </c>
      <c r="AK332" s="127">
        <f>locallinterp(MIN(AI332,CAP_CB*12),'BBG rates'!$AA$25:$AA$40,'BBG rates'!$AC$25:$AC$40)</f>
        <v>11</v>
      </c>
      <c r="AL332" s="144">
        <f t="shared" si="92"/>
        <v>20.676186223039558</v>
      </c>
      <c r="AM332" s="142">
        <f>(SUMPRODUCT(AL332:AL$381,G332:G$381)+SUMPRODUCT(AL332:AL$381,H332:H$381))/12</f>
        <v>0</v>
      </c>
    </row>
    <row r="333" spans="1:39" x14ac:dyDescent="0.2">
      <c r="A333" s="7">
        <v>312</v>
      </c>
      <c r="B333" s="7">
        <v>156</v>
      </c>
      <c r="C333" s="7">
        <v>78</v>
      </c>
      <c r="D333" s="12">
        <f t="shared" si="84"/>
        <v>26</v>
      </c>
      <c r="E333" s="29">
        <f t="shared" si="103"/>
        <v>0</v>
      </c>
      <c r="F333" s="2">
        <f t="shared" si="85"/>
        <v>0</v>
      </c>
      <c r="G333" s="2">
        <f t="shared" si="93"/>
        <v>0</v>
      </c>
      <c r="H333" s="2">
        <f t="shared" si="94"/>
        <v>0</v>
      </c>
      <c r="I333" s="2">
        <f t="shared" si="102"/>
        <v>0</v>
      </c>
      <c r="J333" s="2">
        <f t="shared" si="100"/>
        <v>0</v>
      </c>
      <c r="K333" s="2">
        <f t="shared" si="86"/>
        <v>0</v>
      </c>
      <c r="L333" s="2">
        <f t="shared" si="86"/>
        <v>0</v>
      </c>
      <c r="M333" s="2"/>
      <c r="N333" s="28">
        <f t="shared" si="101"/>
        <v>0</v>
      </c>
      <c r="O333" s="2">
        <f t="shared" si="95"/>
        <v>0</v>
      </c>
      <c r="P333" s="2">
        <f t="shared" si="96"/>
        <v>0</v>
      </c>
      <c r="R333">
        <f t="shared" si="97"/>
        <v>312</v>
      </c>
      <c r="S333" s="89">
        <f t="shared" si="87"/>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8"/>
        <v>0.11865544944642537</v>
      </c>
      <c r="Y333" s="66">
        <f t="shared" si="88"/>
        <v>0</v>
      </c>
      <c r="Z333" s="72">
        <f t="shared" si="89"/>
        <v>0</v>
      </c>
      <c r="AA333" s="79">
        <f t="shared" si="90"/>
        <v>0</v>
      </c>
      <c r="AB333" s="81">
        <f t="shared" si="99"/>
        <v>0</v>
      </c>
      <c r="AD333" s="95">
        <f>locallinterp(R333,'BBG rates'!$N$10:$N$369,'BBG rates'!$P$10:$P$369)</f>
        <v>26.045120288094722</v>
      </c>
      <c r="AI333" s="185">
        <f t="shared" si="91"/>
        <v>312</v>
      </c>
      <c r="AJ333" s="127">
        <f>locallinterp(MIN(AI333,CAP_Senior*12),'BBG rates'!$X$24:$X$65,'BBG rates'!$Y$24:$Y$65)</f>
        <v>67.918742488467984</v>
      </c>
      <c r="AK333" s="127">
        <f>locallinterp(MIN(AI333,CAP_CB*12),'BBG rates'!$AA$25:$AA$40,'BBG rates'!$AC$25:$AC$40)</f>
        <v>11</v>
      </c>
      <c r="AL333" s="144">
        <f t="shared" si="92"/>
        <v>20.676186223039558</v>
      </c>
      <c r="AM333" s="142">
        <f>(SUMPRODUCT(AL333:AL$381,G333:G$381)+SUMPRODUCT(AL333:AL$381,H333:H$381))/12</f>
        <v>0</v>
      </c>
    </row>
    <row r="334" spans="1:39" x14ac:dyDescent="0.2">
      <c r="A334" s="7">
        <v>313</v>
      </c>
      <c r="B334" s="7">
        <v>156.5</v>
      </c>
      <c r="C334" s="7">
        <v>78.25</v>
      </c>
      <c r="D334" s="12">
        <f t="shared" si="84"/>
        <v>26.083333333333332</v>
      </c>
      <c r="E334" s="29">
        <f t="shared" si="103"/>
        <v>0</v>
      </c>
      <c r="F334" s="2">
        <f t="shared" si="85"/>
        <v>0</v>
      </c>
      <c r="G334" s="2">
        <f t="shared" si="93"/>
        <v>0</v>
      </c>
      <c r="H334" s="2">
        <f t="shared" si="94"/>
        <v>0</v>
      </c>
      <c r="I334" s="2">
        <f t="shared" si="102"/>
        <v>0</v>
      </c>
      <c r="J334" s="2">
        <f t="shared" si="100"/>
        <v>0</v>
      </c>
      <c r="K334" s="2">
        <f t="shared" si="86"/>
        <v>0</v>
      </c>
      <c r="L334" s="2">
        <f t="shared" si="86"/>
        <v>0</v>
      </c>
      <c r="M334" s="2"/>
      <c r="N334" s="28">
        <f t="shared" si="101"/>
        <v>0</v>
      </c>
      <c r="O334" s="2">
        <f t="shared" si="95"/>
        <v>0</v>
      </c>
      <c r="P334" s="2">
        <f t="shared" si="96"/>
        <v>0</v>
      </c>
      <c r="R334">
        <f t="shared" si="97"/>
        <v>313</v>
      </c>
      <c r="S334" s="89">
        <f t="shared" si="87"/>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8"/>
        <v>0.11838241289279239</v>
      </c>
      <c r="Y334" s="66">
        <f t="shared" si="88"/>
        <v>0</v>
      </c>
      <c r="Z334" s="72">
        <f t="shared" si="89"/>
        <v>0</v>
      </c>
      <c r="AA334" s="79">
        <f t="shared" si="90"/>
        <v>0</v>
      </c>
      <c r="AB334" s="81">
        <f t="shared" si="99"/>
        <v>0</v>
      </c>
      <c r="AD334" s="95">
        <f>locallinterp(R334,'BBG rates'!$N$10:$N$369,'BBG rates'!$P$10:$P$369)</f>
        <v>26.125790046450316</v>
      </c>
      <c r="AI334" s="185">
        <f t="shared" si="91"/>
        <v>313</v>
      </c>
      <c r="AJ334" s="127">
        <f>locallinterp(MIN(AI334,CAP_Senior*12),'BBG rates'!$X$24:$X$65,'BBG rates'!$Y$24:$Y$65)</f>
        <v>67.918742488467984</v>
      </c>
      <c r="AK334" s="127">
        <f>locallinterp(MIN(AI334,CAP_CB*12),'BBG rates'!$AA$25:$AA$40,'BBG rates'!$AC$25:$AC$40)</f>
        <v>11</v>
      </c>
      <c r="AL334" s="144">
        <f t="shared" si="92"/>
        <v>20.676186223039558</v>
      </c>
      <c r="AM334" s="142">
        <f>(SUMPRODUCT(AL334:AL$381,G334:G$381)+SUMPRODUCT(AL334:AL$381,H334:H$381))/12</f>
        <v>0</v>
      </c>
    </row>
    <row r="335" spans="1:39" x14ac:dyDescent="0.2">
      <c r="A335" s="7">
        <v>314</v>
      </c>
      <c r="B335" s="7">
        <v>157</v>
      </c>
      <c r="C335" s="7">
        <v>78.5</v>
      </c>
      <c r="D335" s="12">
        <f t="shared" si="84"/>
        <v>26.166666666666668</v>
      </c>
      <c r="E335" s="29">
        <f t="shared" si="103"/>
        <v>0</v>
      </c>
      <c r="F335" s="2">
        <f t="shared" si="85"/>
        <v>0</v>
      </c>
      <c r="G335" s="2">
        <f t="shared" si="93"/>
        <v>0</v>
      </c>
      <c r="H335" s="2">
        <f t="shared" si="94"/>
        <v>0</v>
      </c>
      <c r="I335" s="2">
        <f t="shared" si="102"/>
        <v>0</v>
      </c>
      <c r="J335" s="2">
        <f t="shared" si="100"/>
        <v>0</v>
      </c>
      <c r="K335" s="2">
        <f t="shared" si="86"/>
        <v>0</v>
      </c>
      <c r="L335" s="2">
        <f t="shared" si="86"/>
        <v>0</v>
      </c>
      <c r="M335" s="2"/>
      <c r="N335" s="28">
        <f t="shared" si="101"/>
        <v>0</v>
      </c>
      <c r="O335" s="2">
        <f t="shared" si="95"/>
        <v>0</v>
      </c>
      <c r="P335" s="2">
        <f t="shared" si="96"/>
        <v>0</v>
      </c>
      <c r="R335">
        <f t="shared" si="97"/>
        <v>314</v>
      </c>
      <c r="S335" s="89">
        <f t="shared" si="87"/>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8"/>
        <v>0.11810937565597257</v>
      </c>
      <c r="Y335" s="66">
        <f t="shared" si="88"/>
        <v>0</v>
      </c>
      <c r="Z335" s="72">
        <f t="shared" si="89"/>
        <v>0</v>
      </c>
      <c r="AA335" s="79">
        <f t="shared" si="90"/>
        <v>0</v>
      </c>
      <c r="AB335" s="81">
        <f t="shared" si="99"/>
        <v>0</v>
      </c>
      <c r="AD335" s="95">
        <f>locallinterp(R335,'BBG rates'!$N$10:$N$369,'BBG rates'!$P$10:$P$369)</f>
        <v>26.206455757955219</v>
      </c>
      <c r="AI335" s="185">
        <f t="shared" si="91"/>
        <v>314</v>
      </c>
      <c r="AJ335" s="127">
        <f>locallinterp(MIN(AI335,CAP_Senior*12),'BBG rates'!$X$24:$X$65,'BBG rates'!$Y$24:$Y$65)</f>
        <v>67.918742488467984</v>
      </c>
      <c r="AK335" s="127">
        <f>locallinterp(MIN(AI335,CAP_CB*12),'BBG rates'!$AA$25:$AA$40,'BBG rates'!$AC$25:$AC$40)</f>
        <v>11</v>
      </c>
      <c r="AL335" s="144">
        <f t="shared" si="92"/>
        <v>20.676186223039558</v>
      </c>
      <c r="AM335" s="142">
        <f>(SUMPRODUCT(AL335:AL$381,G335:G$381)+SUMPRODUCT(AL335:AL$381,H335:H$381))/12</f>
        <v>0</v>
      </c>
    </row>
    <row r="336" spans="1:39" x14ac:dyDescent="0.2">
      <c r="A336" s="7">
        <v>315</v>
      </c>
      <c r="B336" s="7">
        <v>157.5</v>
      </c>
      <c r="C336" s="7">
        <v>78.75</v>
      </c>
      <c r="D336" s="12">
        <f t="shared" si="84"/>
        <v>26.25</v>
      </c>
      <c r="E336" s="29">
        <f t="shared" si="103"/>
        <v>0</v>
      </c>
      <c r="F336" s="2">
        <f t="shared" si="85"/>
        <v>0</v>
      </c>
      <c r="G336" s="2">
        <f t="shared" si="93"/>
        <v>0</v>
      </c>
      <c r="H336" s="2">
        <f t="shared" si="94"/>
        <v>0</v>
      </c>
      <c r="I336" s="2">
        <f t="shared" si="102"/>
        <v>0</v>
      </c>
      <c r="J336" s="2">
        <f t="shared" si="100"/>
        <v>0</v>
      </c>
      <c r="K336" s="2">
        <f t="shared" si="86"/>
        <v>0</v>
      </c>
      <c r="L336" s="2">
        <f t="shared" si="86"/>
        <v>0</v>
      </c>
      <c r="M336" s="2"/>
      <c r="N336" s="28">
        <f t="shared" si="101"/>
        <v>0</v>
      </c>
      <c r="O336" s="2">
        <f t="shared" si="95"/>
        <v>0</v>
      </c>
      <c r="P336" s="2">
        <f t="shared" si="96"/>
        <v>0</v>
      </c>
      <c r="R336">
        <f t="shared" si="97"/>
        <v>315</v>
      </c>
      <c r="S336" s="89">
        <f t="shared" si="87"/>
        <v>0</v>
      </c>
      <c r="T336" s="89">
        <f>IF(AND(S336=0,S335&gt;0),SUM($G336:$H$381),S336)</f>
        <v>0</v>
      </c>
      <c r="U336" s="82">
        <f>SUM(T336:T$381)</f>
        <v>0</v>
      </c>
      <c r="V336" s="68">
        <f>localspline(R336,'BBG rates'!$G$10:$G$27,'BBG rates'!$K$10:$K$27)</f>
        <v>0.96794299596928113</v>
      </c>
      <c r="W336" s="68">
        <f>locallinterp(R336,'BBG rates'!$G$10:$G$27,'BBG rates'!$J$10:$J$27)</f>
        <v>0.1179</v>
      </c>
      <c r="X336" s="56">
        <f t="shared" si="98"/>
        <v>0.11783633773596591</v>
      </c>
      <c r="Y336" s="66">
        <f t="shared" si="88"/>
        <v>0</v>
      </c>
      <c r="Z336" s="72">
        <f t="shared" si="89"/>
        <v>0</v>
      </c>
      <c r="AA336" s="79">
        <f t="shared" si="90"/>
        <v>0</v>
      </c>
      <c r="AB336" s="81">
        <f t="shared" si="99"/>
        <v>0</v>
      </c>
      <c r="AD336" s="95">
        <f>locallinterp(R336,'BBG rates'!$N$10:$N$369,'BBG rates'!$P$10:$P$369)</f>
        <v>26.287117674285991</v>
      </c>
      <c r="AI336" s="185">
        <f t="shared" si="91"/>
        <v>315</v>
      </c>
      <c r="AJ336" s="127">
        <f>locallinterp(MIN(AI336,CAP_Senior*12),'BBG rates'!$X$24:$X$65,'BBG rates'!$Y$24:$Y$65)</f>
        <v>67.918742488467984</v>
      </c>
      <c r="AK336" s="127">
        <f>locallinterp(MIN(AI336,CAP_CB*12),'BBG rates'!$AA$25:$AA$40,'BBG rates'!$AC$25:$AC$40)</f>
        <v>11</v>
      </c>
      <c r="AL336" s="144">
        <f t="shared" si="92"/>
        <v>20.676186223039558</v>
      </c>
      <c r="AM336" s="142">
        <f>(SUMPRODUCT(AL336:AL$381,G336:G$381)+SUMPRODUCT(AL336:AL$381,H336:H$381))/12</f>
        <v>0</v>
      </c>
    </row>
    <row r="337" spans="1:39" x14ac:dyDescent="0.2">
      <c r="A337" s="7">
        <v>316</v>
      </c>
      <c r="B337" s="7">
        <v>158</v>
      </c>
      <c r="C337" s="7">
        <v>79</v>
      </c>
      <c r="D337" s="12">
        <f t="shared" si="84"/>
        <v>26.333333333333332</v>
      </c>
      <c r="E337" s="29">
        <f t="shared" si="103"/>
        <v>0</v>
      </c>
      <c r="F337" s="2">
        <f t="shared" si="85"/>
        <v>0</v>
      </c>
      <c r="G337" s="2">
        <f t="shared" si="93"/>
        <v>0</v>
      </c>
      <c r="H337" s="2">
        <f t="shared" si="94"/>
        <v>0</v>
      </c>
      <c r="I337" s="2">
        <f t="shared" si="102"/>
        <v>0</v>
      </c>
      <c r="J337" s="2">
        <f t="shared" si="100"/>
        <v>0</v>
      </c>
      <c r="K337" s="2">
        <f t="shared" si="86"/>
        <v>0</v>
      </c>
      <c r="L337" s="2">
        <f t="shared" si="86"/>
        <v>0</v>
      </c>
      <c r="M337" s="2"/>
      <c r="N337" s="28">
        <f t="shared" si="101"/>
        <v>0</v>
      </c>
      <c r="O337" s="2">
        <f t="shared" si="95"/>
        <v>0</v>
      </c>
      <c r="P337" s="2">
        <f t="shared" si="96"/>
        <v>0</v>
      </c>
      <c r="R337">
        <f t="shared" si="97"/>
        <v>316</v>
      </c>
      <c r="S337" s="89">
        <f t="shared" si="87"/>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8"/>
        <v>0.11756329913250596</v>
      </c>
      <c r="Y337" s="66">
        <f t="shared" si="88"/>
        <v>0</v>
      </c>
      <c r="Z337" s="72">
        <f t="shared" si="89"/>
        <v>0</v>
      </c>
      <c r="AA337" s="79">
        <f t="shared" si="90"/>
        <v>0</v>
      </c>
      <c r="AB337" s="81">
        <f t="shared" si="99"/>
        <v>0</v>
      </c>
      <c r="AD337" s="95">
        <f>locallinterp(R337,'BBG rates'!$N$10:$N$369,'BBG rates'!$P$10:$P$369)</f>
        <v>26.367776046605371</v>
      </c>
      <c r="AI337" s="185">
        <f t="shared" si="91"/>
        <v>316</v>
      </c>
      <c r="AJ337" s="127">
        <f>locallinterp(MIN(AI337,CAP_Senior*12),'BBG rates'!$X$24:$X$65,'BBG rates'!$Y$24:$Y$65)</f>
        <v>67.918742488467984</v>
      </c>
      <c r="AK337" s="127">
        <f>locallinterp(MIN(AI337,CAP_CB*12),'BBG rates'!$AA$25:$AA$40,'BBG rates'!$AC$25:$AC$40)</f>
        <v>11</v>
      </c>
      <c r="AL337" s="144">
        <f t="shared" si="92"/>
        <v>20.676186223039558</v>
      </c>
      <c r="AM337" s="142">
        <f>(SUMPRODUCT(AL337:AL$381,G337:G$381)+SUMPRODUCT(AL337:AL$381,H337:H$381))/12</f>
        <v>0</v>
      </c>
    </row>
    <row r="338" spans="1:39" x14ac:dyDescent="0.2">
      <c r="A338" s="7">
        <v>317</v>
      </c>
      <c r="B338" s="7">
        <v>158.5</v>
      </c>
      <c r="C338" s="7">
        <v>79.25</v>
      </c>
      <c r="D338" s="12">
        <f t="shared" si="84"/>
        <v>26.416666666666668</v>
      </c>
      <c r="E338" s="29">
        <f t="shared" si="103"/>
        <v>0</v>
      </c>
      <c r="F338" s="2">
        <f t="shared" si="85"/>
        <v>0</v>
      </c>
      <c r="G338" s="2">
        <f t="shared" si="93"/>
        <v>0</v>
      </c>
      <c r="H338" s="2">
        <f t="shared" si="94"/>
        <v>0</v>
      </c>
      <c r="I338" s="2">
        <f t="shared" si="102"/>
        <v>0</v>
      </c>
      <c r="J338" s="2">
        <f t="shared" si="100"/>
        <v>0</v>
      </c>
      <c r="K338" s="2">
        <f t="shared" si="86"/>
        <v>0</v>
      </c>
      <c r="L338" s="2">
        <f t="shared" si="86"/>
        <v>0</v>
      </c>
      <c r="M338" s="2"/>
      <c r="N338" s="28">
        <f t="shared" si="101"/>
        <v>0</v>
      </c>
      <c r="O338" s="2">
        <f t="shared" si="95"/>
        <v>0</v>
      </c>
      <c r="P338" s="2">
        <f t="shared" si="96"/>
        <v>0</v>
      </c>
      <c r="R338">
        <f t="shared" si="97"/>
        <v>317</v>
      </c>
      <c r="S338" s="89">
        <f t="shared" si="87"/>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8"/>
        <v>0.11729025984585917</v>
      </c>
      <c r="Y338" s="66">
        <f t="shared" si="88"/>
        <v>0</v>
      </c>
      <c r="Z338" s="72">
        <f t="shared" si="89"/>
        <v>0</v>
      </c>
      <c r="AA338" s="79">
        <f t="shared" si="90"/>
        <v>0</v>
      </c>
      <c r="AB338" s="81">
        <f t="shared" si="99"/>
        <v>0</v>
      </c>
      <c r="AD338" s="95">
        <f>locallinterp(R338,'BBG rates'!$N$10:$N$369,'BBG rates'!$P$10:$P$369)</f>
        <v>26.448431110664629</v>
      </c>
      <c r="AI338" s="185">
        <f t="shared" si="91"/>
        <v>317</v>
      </c>
      <c r="AJ338" s="127">
        <f>locallinterp(MIN(AI338,CAP_Senior*12),'BBG rates'!$X$24:$X$65,'BBG rates'!$Y$24:$Y$65)</f>
        <v>67.918742488467984</v>
      </c>
      <c r="AK338" s="127">
        <f>locallinterp(MIN(AI338,CAP_CB*12),'BBG rates'!$AA$25:$AA$40,'BBG rates'!$AC$25:$AC$40)</f>
        <v>11</v>
      </c>
      <c r="AL338" s="144">
        <f t="shared" si="92"/>
        <v>20.676186223039558</v>
      </c>
      <c r="AM338" s="142">
        <f>(SUMPRODUCT(AL338:AL$381,G338:G$381)+SUMPRODUCT(AL338:AL$381,H338:H$381))/12</f>
        <v>0</v>
      </c>
    </row>
    <row r="339" spans="1:39" x14ac:dyDescent="0.2">
      <c r="A339" s="7">
        <v>318</v>
      </c>
      <c r="B339" s="7">
        <v>159</v>
      </c>
      <c r="C339" s="7">
        <v>79.5</v>
      </c>
      <c r="D339" s="12">
        <f t="shared" si="84"/>
        <v>26.5</v>
      </c>
      <c r="E339" s="29">
        <f t="shared" si="103"/>
        <v>0</v>
      </c>
      <c r="F339" s="2">
        <f t="shared" si="85"/>
        <v>0</v>
      </c>
      <c r="G339" s="2">
        <f t="shared" si="93"/>
        <v>0</v>
      </c>
      <c r="H339" s="2">
        <f t="shared" si="94"/>
        <v>0</v>
      </c>
      <c r="I339" s="2">
        <f t="shared" si="102"/>
        <v>0</v>
      </c>
      <c r="J339" s="2">
        <f t="shared" si="100"/>
        <v>0</v>
      </c>
      <c r="K339" s="2">
        <f t="shared" si="86"/>
        <v>0</v>
      </c>
      <c r="L339" s="2">
        <f t="shared" si="86"/>
        <v>0</v>
      </c>
      <c r="M339" s="2"/>
      <c r="N339" s="28">
        <f t="shared" si="101"/>
        <v>0</v>
      </c>
      <c r="O339" s="2">
        <f t="shared" si="95"/>
        <v>0</v>
      </c>
      <c r="P339" s="2">
        <f t="shared" si="96"/>
        <v>0</v>
      </c>
      <c r="R339">
        <f t="shared" si="97"/>
        <v>318</v>
      </c>
      <c r="S339" s="89">
        <f t="shared" si="87"/>
        <v>0</v>
      </c>
      <c r="T339" s="89">
        <f>IF(AND(S339=0,S338&gt;0),SUM($G339:$H$381),S339)</f>
        <v>0</v>
      </c>
      <c r="U339" s="82">
        <f>SUM(T339:T$381)</f>
        <v>0</v>
      </c>
      <c r="V339" s="68">
        <f>localspline(R339,'BBG rates'!$G$10:$G$27,'BBG rates'!$K$10:$K$27)</f>
        <v>0.96782395232434282</v>
      </c>
      <c r="W339" s="68">
        <f>locallinterp(R339,'BBG rates'!$G$10:$G$27,'BBG rates'!$J$10:$J$27)</f>
        <v>0.11708</v>
      </c>
      <c r="X339" s="56">
        <f t="shared" si="98"/>
        <v>0.11701721987602554</v>
      </c>
      <c r="Y339" s="66">
        <f t="shared" si="88"/>
        <v>0</v>
      </c>
      <c r="Z339" s="72">
        <f t="shared" si="89"/>
        <v>0</v>
      </c>
      <c r="AA339" s="79">
        <f t="shared" si="90"/>
        <v>0</v>
      </c>
      <c r="AB339" s="81">
        <f t="shared" si="99"/>
        <v>0</v>
      </c>
      <c r="AD339" s="95">
        <f>locallinterp(R339,'BBG rates'!$N$10:$N$369,'BBG rates'!$P$10:$P$369)</f>
        <v>26.529083106691658</v>
      </c>
      <c r="AI339" s="185">
        <f t="shared" si="91"/>
        <v>318</v>
      </c>
      <c r="AJ339" s="127">
        <f>locallinterp(MIN(AI339,CAP_Senior*12),'BBG rates'!$X$24:$X$65,'BBG rates'!$Y$24:$Y$65)</f>
        <v>67.918742488467984</v>
      </c>
      <c r="AK339" s="127">
        <f>locallinterp(MIN(AI339,CAP_CB*12),'BBG rates'!$AA$25:$AA$40,'BBG rates'!$AC$25:$AC$40)</f>
        <v>11</v>
      </c>
      <c r="AL339" s="144">
        <f t="shared" si="92"/>
        <v>20.676186223039558</v>
      </c>
      <c r="AM339" s="142">
        <f>(SUMPRODUCT(AL339:AL$381,G339:G$381)+SUMPRODUCT(AL339:AL$381,H339:H$381))/12</f>
        <v>0</v>
      </c>
    </row>
    <row r="340" spans="1:39" x14ac:dyDescent="0.2">
      <c r="A340" s="7">
        <v>319</v>
      </c>
      <c r="B340" s="7">
        <v>159.5</v>
      </c>
      <c r="C340" s="7">
        <v>79.75</v>
      </c>
      <c r="D340" s="12">
        <f t="shared" si="84"/>
        <v>26.583333333333332</v>
      </c>
      <c r="E340" s="29">
        <f t="shared" si="103"/>
        <v>0</v>
      </c>
      <c r="F340" s="2">
        <f t="shared" si="85"/>
        <v>0</v>
      </c>
      <c r="G340" s="2">
        <f t="shared" si="93"/>
        <v>0</v>
      </c>
      <c r="H340" s="2">
        <f t="shared" si="94"/>
        <v>0</v>
      </c>
      <c r="I340" s="2">
        <f t="shared" si="102"/>
        <v>0</v>
      </c>
      <c r="J340" s="2">
        <f t="shared" si="100"/>
        <v>0</v>
      </c>
      <c r="K340" s="2">
        <f t="shared" si="86"/>
        <v>0</v>
      </c>
      <c r="L340" s="2">
        <f t="shared" si="86"/>
        <v>0</v>
      </c>
      <c r="M340" s="2"/>
      <c r="N340" s="28">
        <f t="shared" si="101"/>
        <v>0</v>
      </c>
      <c r="O340" s="2">
        <f t="shared" si="95"/>
        <v>0</v>
      </c>
      <c r="P340" s="2">
        <f t="shared" si="96"/>
        <v>0</v>
      </c>
      <c r="R340">
        <f t="shared" si="97"/>
        <v>319</v>
      </c>
      <c r="S340" s="89">
        <f t="shared" si="87"/>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8"/>
        <v>0.11674417922273861</v>
      </c>
      <c r="Y340" s="66">
        <f t="shared" si="88"/>
        <v>0</v>
      </c>
      <c r="Z340" s="72">
        <f t="shared" si="89"/>
        <v>0</v>
      </c>
      <c r="AA340" s="79">
        <f t="shared" si="90"/>
        <v>0</v>
      </c>
      <c r="AB340" s="81">
        <f t="shared" si="99"/>
        <v>0</v>
      </c>
      <c r="AD340" s="95">
        <f>locallinterp(R340,'BBG rates'!$N$10:$N$369,'BBG rates'!$P$10:$P$369)</f>
        <v>26.609732264469091</v>
      </c>
      <c r="AI340" s="185">
        <f t="shared" si="91"/>
        <v>319</v>
      </c>
      <c r="AJ340" s="127">
        <f>locallinterp(MIN(AI340,CAP_Senior*12),'BBG rates'!$X$24:$X$65,'BBG rates'!$Y$24:$Y$65)</f>
        <v>67.918742488467984</v>
      </c>
      <c r="AK340" s="127">
        <f>locallinterp(MIN(AI340,CAP_CB*12),'BBG rates'!$AA$25:$AA$40,'BBG rates'!$AC$25:$AC$40)</f>
        <v>11</v>
      </c>
      <c r="AL340" s="144">
        <f t="shared" si="92"/>
        <v>20.676186223039558</v>
      </c>
      <c r="AM340" s="142">
        <f>(SUMPRODUCT(AL340:AL$381,G340:G$381)+SUMPRODUCT(AL340:AL$381,H340:H$381))/12</f>
        <v>0</v>
      </c>
    </row>
    <row r="341" spans="1:39" x14ac:dyDescent="0.2">
      <c r="A341" s="7">
        <v>320</v>
      </c>
      <c r="B341" s="7">
        <v>160</v>
      </c>
      <c r="C341" s="7">
        <v>80</v>
      </c>
      <c r="D341" s="12">
        <f t="shared" si="84"/>
        <v>26.666666666666668</v>
      </c>
      <c r="E341" s="29">
        <f t="shared" si="103"/>
        <v>0</v>
      </c>
      <c r="F341" s="2">
        <f t="shared" si="85"/>
        <v>0</v>
      </c>
      <c r="G341" s="2">
        <f t="shared" si="93"/>
        <v>0</v>
      </c>
      <c r="H341" s="2">
        <f t="shared" si="94"/>
        <v>0</v>
      </c>
      <c r="I341" s="2">
        <f t="shared" si="102"/>
        <v>0</v>
      </c>
      <c r="J341" s="2">
        <f t="shared" si="100"/>
        <v>0</v>
      </c>
      <c r="K341" s="2">
        <f t="shared" si="86"/>
        <v>0</v>
      </c>
      <c r="L341" s="2">
        <f t="shared" si="86"/>
        <v>0</v>
      </c>
      <c r="M341" s="2"/>
      <c r="N341" s="28">
        <f t="shared" si="101"/>
        <v>0</v>
      </c>
      <c r="O341" s="2">
        <f t="shared" si="95"/>
        <v>0</v>
      </c>
      <c r="P341" s="2">
        <f t="shared" si="96"/>
        <v>0</v>
      </c>
      <c r="R341">
        <f t="shared" si="97"/>
        <v>320</v>
      </c>
      <c r="S341" s="89">
        <f t="shared" si="87"/>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8"/>
        <v>0.11647113788599839</v>
      </c>
      <c r="Y341" s="66">
        <f t="shared" si="88"/>
        <v>0</v>
      </c>
      <c r="Z341" s="72">
        <f t="shared" si="89"/>
        <v>0</v>
      </c>
      <c r="AA341" s="79">
        <f t="shared" si="90"/>
        <v>0</v>
      </c>
      <c r="AB341" s="81">
        <f t="shared" si="99"/>
        <v>0</v>
      </c>
      <c r="AD341" s="95">
        <f>locallinterp(R341,'BBG rates'!$N$10:$N$369,'BBG rates'!$P$10:$P$369)</f>
        <v>26.690378808308552</v>
      </c>
      <c r="AI341" s="185">
        <f t="shared" si="91"/>
        <v>320</v>
      </c>
      <c r="AJ341" s="127">
        <f>locallinterp(MIN(AI341,CAP_Senior*12),'BBG rates'!$X$24:$X$65,'BBG rates'!$Y$24:$Y$65)</f>
        <v>67.918742488467984</v>
      </c>
      <c r="AK341" s="127">
        <f>locallinterp(MIN(AI341,CAP_CB*12),'BBG rates'!$AA$25:$AA$40,'BBG rates'!$AC$25:$AC$40)</f>
        <v>11</v>
      </c>
      <c r="AL341" s="144">
        <f t="shared" si="92"/>
        <v>20.676186223039558</v>
      </c>
      <c r="AM341" s="142">
        <f>(SUMPRODUCT(AL341:AL$381,G341:G$381)+SUMPRODUCT(AL341:AL$381,H341:H$381))/12</f>
        <v>0</v>
      </c>
    </row>
    <row r="342" spans="1:39" x14ac:dyDescent="0.2">
      <c r="A342" s="7">
        <v>321</v>
      </c>
      <c r="B342" s="7">
        <v>160.5</v>
      </c>
      <c r="C342" s="7">
        <v>80.25</v>
      </c>
      <c r="D342" s="12">
        <f t="shared" ref="D342:D381" si="104">A342/12</f>
        <v>26.75</v>
      </c>
      <c r="E342" s="29">
        <f t="shared" si="103"/>
        <v>0</v>
      </c>
      <c r="F342" s="2">
        <f t="shared" ref="F342:F381" si="105">IF($A342&lt;=$I$8,-IPMT($G$11,1,$I$8-$A342+1,$E341),0)</f>
        <v>0</v>
      </c>
      <c r="G342" s="2">
        <f t="shared" si="93"/>
        <v>0</v>
      </c>
      <c r="H342" s="2">
        <f t="shared" si="94"/>
        <v>0</v>
      </c>
      <c r="I342" s="2">
        <f t="shared" si="102"/>
        <v>0</v>
      </c>
      <c r="J342" s="2">
        <f t="shared" si="100"/>
        <v>0</v>
      </c>
      <c r="K342" s="2">
        <f t="shared" ref="K342:L381" si="106">I342/(1+$F$12)^IF($I$7=1,$A342,IF($I$7=2,$B342,IF($I$7=4,$C342,$D342)))</f>
        <v>0</v>
      </c>
      <c r="L342" s="2">
        <f t="shared" si="106"/>
        <v>0</v>
      </c>
      <c r="M342" s="2"/>
      <c r="N342" s="28">
        <f t="shared" si="101"/>
        <v>0</v>
      </c>
      <c r="O342" s="2">
        <f t="shared" si="95"/>
        <v>0</v>
      </c>
      <c r="P342" s="2">
        <f t="shared" si="96"/>
        <v>0</v>
      </c>
      <c r="R342">
        <f t="shared" si="97"/>
        <v>321</v>
      </c>
      <c r="S342" s="89">
        <f t="shared" ref="S342:S381" si="107">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8"/>
        <v>0.11619809586607133</v>
      </c>
      <c r="Y342" s="66">
        <f t="shared" ref="Y342:Y380" si="108">T342*X342%/12+Y343</f>
        <v>0</v>
      </c>
      <c r="Z342" s="72">
        <f t="shared" ref="Z342:Z381" si="109">IF(U342=0,0,Y342*1200/U342)</f>
        <v>0</v>
      </c>
      <c r="AA342" s="79">
        <f t="shared" ref="AA342:AA381" si="110">T342*$AA$17%/12+AA343</f>
        <v>0</v>
      </c>
      <c r="AB342" s="81">
        <f t="shared" si="99"/>
        <v>0</v>
      </c>
      <c r="AD342" s="95">
        <f>locallinterp(R342,'BBG rates'!$N$10:$N$369,'BBG rates'!$P$10:$P$369)</f>
        <v>26.771022952080457</v>
      </c>
      <c r="AI342" s="185">
        <f t="shared" ref="AI342:AI381" si="111">A342</f>
        <v>321</v>
      </c>
      <c r="AJ342" s="127">
        <f>locallinterp(MIN(AI342,CAP_Senior*12),'BBG rates'!$X$24:$X$65,'BBG rates'!$Y$24:$Y$65)</f>
        <v>67.918742488467984</v>
      </c>
      <c r="AK342" s="127">
        <f>locallinterp(MIN(AI342,CAP_CB*12),'BBG rates'!$AA$25:$AA$40,'BBG rates'!$AC$25:$AC$40)</f>
        <v>11</v>
      </c>
      <c r="AL342" s="144">
        <f t="shared" ref="AL342:AL381" si="112">SUMPRODUCT(AJ342:AK342,$AJ$19:$AK$19)</f>
        <v>20.676186223039558</v>
      </c>
      <c r="AM342" s="142">
        <f>(SUMPRODUCT(AL342:AL$381,G342:G$381)+SUMPRODUCT(AL342:AL$381,H342:H$381))/12</f>
        <v>0</v>
      </c>
    </row>
    <row r="343" spans="1:39" x14ac:dyDescent="0.2">
      <c r="A343" s="7">
        <v>322</v>
      </c>
      <c r="B343" s="7">
        <v>161</v>
      </c>
      <c r="C343" s="7">
        <v>80.5</v>
      </c>
      <c r="D343" s="12">
        <f t="shared" si="104"/>
        <v>26.833333333333332</v>
      </c>
      <c r="E343" s="29">
        <f t="shared" si="103"/>
        <v>0</v>
      </c>
      <c r="F343" s="2">
        <f t="shared" si="105"/>
        <v>0</v>
      </c>
      <c r="G343" s="2">
        <f t="shared" ref="G343:G381" si="113">IF($A343&lt;=$I$8,-PPMT($G$11,1,$I$8-$A343+1,$E342),0)</f>
        <v>0</v>
      </c>
      <c r="H343" s="2">
        <f t="shared" ref="H343:H381" si="114">IF($A343&lt;=$I$8,(E342-G343)*$G$13,0)</f>
        <v>0</v>
      </c>
      <c r="I343" s="2">
        <f t="shared" si="102"/>
        <v>0</v>
      </c>
      <c r="J343" s="2">
        <f t="shared" si="100"/>
        <v>0</v>
      </c>
      <c r="K343" s="2">
        <f t="shared" si="106"/>
        <v>0</v>
      </c>
      <c r="L343" s="2">
        <f t="shared" si="106"/>
        <v>0</v>
      </c>
      <c r="M343" s="2"/>
      <c r="N343" s="28">
        <f t="shared" si="101"/>
        <v>0</v>
      </c>
      <c r="O343" s="2">
        <f t="shared" ref="O343:O381" si="115">IF($A343&lt;=$I$8,-IPMT($G$11,1,$I$8-$A343+1,$N342),0)</f>
        <v>0</v>
      </c>
      <c r="P343" s="2">
        <f t="shared" ref="P343:P381" si="116">IF($A343&lt;=$I$8,-PPMT($G$11,1,$I$8-$A343+1,$N342),0)</f>
        <v>0</v>
      </c>
      <c r="R343">
        <f t="shared" ref="R343:R381" si="117">ROUND(D343*12,1)</f>
        <v>322</v>
      </c>
      <c r="S343" s="89">
        <f t="shared" si="107"/>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8">((1+W343%)^(1/12)-1)*1200</f>
        <v>0.11592505316269097</v>
      </c>
      <c r="Y343" s="66">
        <f t="shared" si="108"/>
        <v>0</v>
      </c>
      <c r="Z343" s="72">
        <f t="shared" si="109"/>
        <v>0</v>
      </c>
      <c r="AA343" s="79">
        <f t="shared" si="110"/>
        <v>0</v>
      </c>
      <c r="AB343" s="81">
        <f t="shared" ref="AB343:AB381" si="119">IF(U343=0,0,AA343*1200/U343)</f>
        <v>0</v>
      </c>
      <c r="AD343" s="95">
        <f>locallinterp(R343,'BBG rates'!$N$10:$N$369,'BBG rates'!$P$10:$P$369)</f>
        <v>26.851664914125362</v>
      </c>
      <c r="AI343" s="185">
        <f t="shared" si="111"/>
        <v>322</v>
      </c>
      <c r="AJ343" s="127">
        <f>locallinterp(MIN(AI343,CAP_Senior*12),'BBG rates'!$X$24:$X$65,'BBG rates'!$Y$24:$Y$65)</f>
        <v>67.918742488467984</v>
      </c>
      <c r="AK343" s="127">
        <f>locallinterp(MIN(AI343,CAP_CB*12),'BBG rates'!$AA$25:$AA$40,'BBG rates'!$AC$25:$AC$40)</f>
        <v>11</v>
      </c>
      <c r="AL343" s="144">
        <f t="shared" si="112"/>
        <v>20.676186223039558</v>
      </c>
      <c r="AM343" s="142">
        <f>(SUMPRODUCT(AL343:AL$381,G343:G$381)+SUMPRODUCT(AL343:AL$381,H343:H$381))/12</f>
        <v>0</v>
      </c>
    </row>
    <row r="344" spans="1:39" x14ac:dyDescent="0.2">
      <c r="A344" s="7">
        <v>323</v>
      </c>
      <c r="B344" s="7">
        <v>161.5</v>
      </c>
      <c r="C344" s="7">
        <v>80.75</v>
      </c>
      <c r="D344" s="12">
        <f t="shared" si="104"/>
        <v>26.916666666666668</v>
      </c>
      <c r="E344" s="29">
        <f t="shared" si="103"/>
        <v>0</v>
      </c>
      <c r="F344" s="2">
        <f t="shared" si="105"/>
        <v>0</v>
      </c>
      <c r="G344" s="2">
        <f t="shared" si="113"/>
        <v>0</v>
      </c>
      <c r="H344" s="2">
        <f t="shared" si="114"/>
        <v>0</v>
      </c>
      <c r="I344" s="2">
        <f t="shared" si="102"/>
        <v>0</v>
      </c>
      <c r="J344" s="2">
        <f t="shared" ref="J344:J381" si="120">IF($I$7=1,I344*A344,IF($I$7=2,I344*B344,IF($I$7=4,I344*C344,I344*D344)))</f>
        <v>0</v>
      </c>
      <c r="K344" s="2">
        <f t="shared" si="106"/>
        <v>0</v>
      </c>
      <c r="L344" s="2">
        <f t="shared" si="106"/>
        <v>0</v>
      </c>
      <c r="M344" s="2"/>
      <c r="N344" s="28">
        <f t="shared" ref="N344:N381" si="121">IF($A344&lt;=$I$8,N343-P344,0)</f>
        <v>0</v>
      </c>
      <c r="O344" s="2">
        <f t="shared" si="115"/>
        <v>0</v>
      </c>
      <c r="P344" s="2">
        <f t="shared" si="116"/>
        <v>0</v>
      </c>
      <c r="R344">
        <f t="shared" si="117"/>
        <v>323</v>
      </c>
      <c r="S344" s="89">
        <f t="shared" si="107"/>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8"/>
        <v>0.11565200977612378</v>
      </c>
      <c r="Y344" s="66">
        <f t="shared" si="108"/>
        <v>0</v>
      </c>
      <c r="Z344" s="72">
        <f t="shared" si="109"/>
        <v>0</v>
      </c>
      <c r="AA344" s="79">
        <f t="shared" si="110"/>
        <v>0</v>
      </c>
      <c r="AB344" s="81">
        <f t="shared" si="119"/>
        <v>0</v>
      </c>
      <c r="AD344" s="95">
        <f>locallinterp(R344,'BBG rates'!$N$10:$N$369,'BBG rates'!$P$10:$P$369)</f>
        <v>26.932304902341833</v>
      </c>
      <c r="AI344" s="185">
        <f t="shared" si="111"/>
        <v>323</v>
      </c>
      <c r="AJ344" s="127">
        <f>locallinterp(MIN(AI344,CAP_Senior*12),'BBG rates'!$X$24:$X$65,'BBG rates'!$Y$24:$Y$65)</f>
        <v>67.918742488467984</v>
      </c>
      <c r="AK344" s="127">
        <f>locallinterp(MIN(AI344,CAP_CB*12),'BBG rates'!$AA$25:$AA$40,'BBG rates'!$AC$25:$AC$40)</f>
        <v>11</v>
      </c>
      <c r="AL344" s="144">
        <f t="shared" si="112"/>
        <v>20.676186223039558</v>
      </c>
      <c r="AM344" s="142">
        <f>(SUMPRODUCT(AL344:AL$381,G344:G$381)+SUMPRODUCT(AL344:AL$381,H344:H$381))/12</f>
        <v>0</v>
      </c>
    </row>
    <row r="345" spans="1:39" x14ac:dyDescent="0.2">
      <c r="A345" s="7">
        <v>324</v>
      </c>
      <c r="B345" s="7">
        <v>162</v>
      </c>
      <c r="C345" s="7">
        <v>81</v>
      </c>
      <c r="D345" s="12">
        <f t="shared" si="104"/>
        <v>27</v>
      </c>
      <c r="E345" s="29">
        <f t="shared" si="103"/>
        <v>0</v>
      </c>
      <c r="F345" s="2">
        <f t="shared" si="105"/>
        <v>0</v>
      </c>
      <c r="G345" s="2">
        <f t="shared" si="113"/>
        <v>0</v>
      </c>
      <c r="H345" s="2">
        <f t="shared" si="114"/>
        <v>0</v>
      </c>
      <c r="I345" s="2">
        <f t="shared" si="102"/>
        <v>0</v>
      </c>
      <c r="J345" s="2">
        <f t="shared" si="120"/>
        <v>0</v>
      </c>
      <c r="K345" s="2">
        <f t="shared" si="106"/>
        <v>0</v>
      </c>
      <c r="L345" s="2">
        <f t="shared" si="106"/>
        <v>0</v>
      </c>
      <c r="M345" s="2"/>
      <c r="N345" s="28">
        <f t="shared" si="121"/>
        <v>0</v>
      </c>
      <c r="O345" s="2">
        <f t="shared" si="115"/>
        <v>0</v>
      </c>
      <c r="P345" s="2">
        <f t="shared" si="116"/>
        <v>0</v>
      </c>
      <c r="R345">
        <f t="shared" si="117"/>
        <v>324</v>
      </c>
      <c r="S345" s="89">
        <f t="shared" si="107"/>
        <v>0</v>
      </c>
      <c r="T345" s="89">
        <f>IF(AND(S345=0,S344&gt;0),SUM($G345:$H$381),S345)</f>
        <v>0</v>
      </c>
      <c r="U345" s="82">
        <f>SUM(T345:T$381)</f>
        <v>0</v>
      </c>
      <c r="V345" s="68">
        <f>localspline(R345,'BBG rates'!$G$10:$G$27,'BBG rates'!$K$10:$K$27)</f>
        <v>0.96765860178725838</v>
      </c>
      <c r="W345" s="68">
        <f>locallinterp(R345,'BBG rates'!$G$10:$G$27,'BBG rates'!$J$10:$J$27)</f>
        <v>0.11544</v>
      </c>
      <c r="X345" s="56">
        <f t="shared" si="118"/>
        <v>0.11537896570610329</v>
      </c>
      <c r="Y345" s="66">
        <f t="shared" si="108"/>
        <v>0</v>
      </c>
      <c r="Z345" s="72">
        <f t="shared" si="109"/>
        <v>0</v>
      </c>
      <c r="AA345" s="79">
        <f t="shared" si="110"/>
        <v>0</v>
      </c>
      <c r="AB345" s="81">
        <f t="shared" si="119"/>
        <v>0</v>
      </c>
      <c r="AD345" s="95">
        <f>locallinterp(R345,'BBG rates'!$N$10:$N$369,'BBG rates'!$P$10:$P$369)</f>
        <v>27.012943119157438</v>
      </c>
      <c r="AI345" s="185">
        <f t="shared" si="111"/>
        <v>324</v>
      </c>
      <c r="AJ345" s="127">
        <f>locallinterp(MIN(AI345,CAP_Senior*12),'BBG rates'!$X$24:$X$65,'BBG rates'!$Y$24:$Y$65)</f>
        <v>67.918742488467984</v>
      </c>
      <c r="AK345" s="127">
        <f>locallinterp(MIN(AI345,CAP_CB*12),'BBG rates'!$AA$25:$AA$40,'BBG rates'!$AC$25:$AC$40)</f>
        <v>11</v>
      </c>
      <c r="AL345" s="144">
        <f t="shared" si="112"/>
        <v>20.676186223039558</v>
      </c>
      <c r="AM345" s="142">
        <f>(SUMPRODUCT(AL345:AL$381,G345:G$381)+SUMPRODUCT(AL345:AL$381,H345:H$381))/12</f>
        <v>0</v>
      </c>
    </row>
    <row r="346" spans="1:39" x14ac:dyDescent="0.2">
      <c r="A346" s="7">
        <v>325</v>
      </c>
      <c r="B346" s="7">
        <v>162.5</v>
      </c>
      <c r="C346" s="7">
        <v>81.25</v>
      </c>
      <c r="D346" s="12">
        <f t="shared" si="104"/>
        <v>27.083333333333332</v>
      </c>
      <c r="E346" s="29">
        <f t="shared" si="103"/>
        <v>0</v>
      </c>
      <c r="F346" s="2">
        <f t="shared" si="105"/>
        <v>0</v>
      </c>
      <c r="G346" s="2">
        <f t="shared" si="113"/>
        <v>0</v>
      </c>
      <c r="H346" s="2">
        <f t="shared" si="114"/>
        <v>0</v>
      </c>
      <c r="I346" s="2">
        <f t="shared" si="102"/>
        <v>0</v>
      </c>
      <c r="J346" s="2">
        <f t="shared" si="120"/>
        <v>0</v>
      </c>
      <c r="K346" s="2">
        <f t="shared" si="106"/>
        <v>0</v>
      </c>
      <c r="L346" s="2">
        <f t="shared" si="106"/>
        <v>0</v>
      </c>
      <c r="M346" s="2"/>
      <c r="N346" s="28">
        <f t="shared" si="121"/>
        <v>0</v>
      </c>
      <c r="O346" s="2">
        <f t="shared" si="115"/>
        <v>0</v>
      </c>
      <c r="P346" s="2">
        <f t="shared" si="116"/>
        <v>0</v>
      </c>
      <c r="R346">
        <f t="shared" si="117"/>
        <v>325</v>
      </c>
      <c r="S346" s="89">
        <f t="shared" si="107"/>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8"/>
        <v>0.11510592095289596</v>
      </c>
      <c r="Y346" s="66">
        <f t="shared" si="108"/>
        <v>0</v>
      </c>
      <c r="Z346" s="72">
        <f t="shared" si="109"/>
        <v>0</v>
      </c>
      <c r="AA346" s="79">
        <f t="shared" si="110"/>
        <v>0</v>
      </c>
      <c r="AB346" s="81">
        <f t="shared" si="119"/>
        <v>0</v>
      </c>
      <c r="AD346" s="95">
        <f>locallinterp(R346,'BBG rates'!$N$10:$N$369,'BBG rates'!$P$10:$P$369)</f>
        <v>27.093579756561429</v>
      </c>
      <c r="AI346" s="185">
        <f t="shared" si="111"/>
        <v>325</v>
      </c>
      <c r="AJ346" s="127">
        <f>locallinterp(MIN(AI346,CAP_Senior*12),'BBG rates'!$X$24:$X$65,'BBG rates'!$Y$24:$Y$65)</f>
        <v>67.918742488467984</v>
      </c>
      <c r="AK346" s="127">
        <f>locallinterp(MIN(AI346,CAP_CB*12),'BBG rates'!$AA$25:$AA$40,'BBG rates'!$AC$25:$AC$40)</f>
        <v>11</v>
      </c>
      <c r="AL346" s="144">
        <f t="shared" si="112"/>
        <v>20.676186223039558</v>
      </c>
      <c r="AM346" s="142">
        <f>(SUMPRODUCT(AL346:AL$381,G346:G$381)+SUMPRODUCT(AL346:AL$381,H346:H$381))/12</f>
        <v>0</v>
      </c>
    </row>
    <row r="347" spans="1:39" x14ac:dyDescent="0.2">
      <c r="A347" s="7">
        <v>326</v>
      </c>
      <c r="B347" s="7">
        <v>163</v>
      </c>
      <c r="C347" s="7">
        <v>81.5</v>
      </c>
      <c r="D347" s="12">
        <f t="shared" si="104"/>
        <v>27.166666666666668</v>
      </c>
      <c r="E347" s="29">
        <f t="shared" si="103"/>
        <v>0</v>
      </c>
      <c r="F347" s="2">
        <f t="shared" si="105"/>
        <v>0</v>
      </c>
      <c r="G347" s="2">
        <f t="shared" si="113"/>
        <v>0</v>
      </c>
      <c r="H347" s="2">
        <f t="shared" si="114"/>
        <v>0</v>
      </c>
      <c r="I347" s="2">
        <f t="shared" si="102"/>
        <v>0</v>
      </c>
      <c r="J347" s="2">
        <f t="shared" si="120"/>
        <v>0</v>
      </c>
      <c r="K347" s="2">
        <f t="shared" si="106"/>
        <v>0</v>
      </c>
      <c r="L347" s="2">
        <f t="shared" si="106"/>
        <v>0</v>
      </c>
      <c r="M347" s="2"/>
      <c r="N347" s="28">
        <f t="shared" si="121"/>
        <v>0</v>
      </c>
      <c r="O347" s="2">
        <f t="shared" si="115"/>
        <v>0</v>
      </c>
      <c r="P347" s="2">
        <f t="shared" si="116"/>
        <v>0</v>
      </c>
      <c r="R347">
        <f t="shared" si="117"/>
        <v>326</v>
      </c>
      <c r="S347" s="89">
        <f t="shared" si="107"/>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8"/>
        <v>0.11483287551623533</v>
      </c>
      <c r="Y347" s="66">
        <f t="shared" si="108"/>
        <v>0</v>
      </c>
      <c r="Z347" s="72">
        <f t="shared" si="109"/>
        <v>0</v>
      </c>
      <c r="AA347" s="79">
        <f t="shared" si="110"/>
        <v>0</v>
      </c>
      <c r="AB347" s="81">
        <f t="shared" si="119"/>
        <v>0</v>
      </c>
      <c r="AD347" s="95">
        <f>locallinterp(R347,'BBG rates'!$N$10:$N$369,'BBG rates'!$P$10:$P$369)</f>
        <v>27.174215006040271</v>
      </c>
      <c r="AI347" s="185">
        <f t="shared" si="111"/>
        <v>326</v>
      </c>
      <c r="AJ347" s="127">
        <f>locallinterp(MIN(AI347,CAP_Senior*12),'BBG rates'!$X$24:$X$65,'BBG rates'!$Y$24:$Y$65)</f>
        <v>67.918742488467984</v>
      </c>
      <c r="AK347" s="127">
        <f>locallinterp(MIN(AI347,CAP_CB*12),'BBG rates'!$AA$25:$AA$40,'BBG rates'!$AC$25:$AC$40)</f>
        <v>11</v>
      </c>
      <c r="AL347" s="144">
        <f t="shared" si="112"/>
        <v>20.676186223039558</v>
      </c>
      <c r="AM347" s="142">
        <f>(SUMPRODUCT(AL347:AL$381,G347:G$381)+SUMPRODUCT(AL347:AL$381,H347:H$381))/12</f>
        <v>0</v>
      </c>
    </row>
    <row r="348" spans="1:39" x14ac:dyDescent="0.2">
      <c r="A348" s="7">
        <v>327</v>
      </c>
      <c r="B348" s="7">
        <v>163.5</v>
      </c>
      <c r="C348" s="7">
        <v>81.75</v>
      </c>
      <c r="D348" s="12">
        <f t="shared" si="104"/>
        <v>27.25</v>
      </c>
      <c r="E348" s="29">
        <f t="shared" si="103"/>
        <v>0</v>
      </c>
      <c r="F348" s="2">
        <f t="shared" si="105"/>
        <v>0</v>
      </c>
      <c r="G348" s="2">
        <f t="shared" si="113"/>
        <v>0</v>
      </c>
      <c r="H348" s="2">
        <f t="shared" si="114"/>
        <v>0</v>
      </c>
      <c r="I348" s="2">
        <f t="shared" si="102"/>
        <v>0</v>
      </c>
      <c r="J348" s="2">
        <f t="shared" si="120"/>
        <v>0</v>
      </c>
      <c r="K348" s="2">
        <f t="shared" si="106"/>
        <v>0</v>
      </c>
      <c r="L348" s="2">
        <f t="shared" si="106"/>
        <v>0</v>
      </c>
      <c r="M348" s="2"/>
      <c r="N348" s="28">
        <f t="shared" si="121"/>
        <v>0</v>
      </c>
      <c r="O348" s="2">
        <f t="shared" si="115"/>
        <v>0</v>
      </c>
      <c r="P348" s="2">
        <f t="shared" si="116"/>
        <v>0</v>
      </c>
      <c r="R348">
        <f t="shared" si="117"/>
        <v>327</v>
      </c>
      <c r="S348" s="89">
        <f t="shared" si="107"/>
        <v>0</v>
      </c>
      <c r="T348" s="89">
        <f>IF(AND(S348=0,S347&gt;0),SUM($G348:$H$381),S348)</f>
        <v>0</v>
      </c>
      <c r="U348" s="82">
        <f>SUM(T348:T$381)</f>
        <v>0</v>
      </c>
      <c r="V348" s="68">
        <f>localspline(R348,'BBG rates'!$G$10:$G$27,'BBG rates'!$K$10:$K$27)</f>
        <v>0.96760863042313483</v>
      </c>
      <c r="W348" s="68">
        <f>locallinterp(R348,'BBG rates'!$G$10:$G$27,'BBG rates'!$J$10:$J$27)</f>
        <v>0.11462</v>
      </c>
      <c r="X348" s="56">
        <f t="shared" si="118"/>
        <v>0.11455982939612142</v>
      </c>
      <c r="Y348" s="66">
        <f t="shared" si="108"/>
        <v>0</v>
      </c>
      <c r="Z348" s="72">
        <f t="shared" si="109"/>
        <v>0</v>
      </c>
      <c r="AA348" s="79">
        <f t="shared" si="110"/>
        <v>0</v>
      </c>
      <c r="AB348" s="81">
        <f t="shared" si="119"/>
        <v>0</v>
      </c>
      <c r="AD348" s="95">
        <f>locallinterp(R348,'BBG rates'!$N$10:$N$369,'BBG rates'!$P$10:$P$369)</f>
        <v>27.25484905857553</v>
      </c>
      <c r="AI348" s="185">
        <f t="shared" si="111"/>
        <v>327</v>
      </c>
      <c r="AJ348" s="127">
        <f>locallinterp(MIN(AI348,CAP_Senior*12),'BBG rates'!$X$24:$X$65,'BBG rates'!$Y$24:$Y$65)</f>
        <v>67.918742488467984</v>
      </c>
      <c r="AK348" s="127">
        <f>locallinterp(MIN(AI348,CAP_CB*12),'BBG rates'!$AA$25:$AA$40,'BBG rates'!$AC$25:$AC$40)</f>
        <v>11</v>
      </c>
      <c r="AL348" s="144">
        <f t="shared" si="112"/>
        <v>20.676186223039558</v>
      </c>
      <c r="AM348" s="142">
        <f>(SUMPRODUCT(AL348:AL$381,G348:G$381)+SUMPRODUCT(AL348:AL$381,H348:H$381))/12</f>
        <v>0</v>
      </c>
    </row>
    <row r="349" spans="1:39" x14ac:dyDescent="0.2">
      <c r="A349" s="7">
        <v>328</v>
      </c>
      <c r="B349" s="7">
        <v>164</v>
      </c>
      <c r="C349" s="7">
        <v>82</v>
      </c>
      <c r="D349" s="12">
        <f t="shared" si="104"/>
        <v>27.333333333333332</v>
      </c>
      <c r="E349" s="29">
        <f t="shared" si="103"/>
        <v>0</v>
      </c>
      <c r="F349" s="2">
        <f t="shared" si="105"/>
        <v>0</v>
      </c>
      <c r="G349" s="2">
        <f t="shared" si="113"/>
        <v>0</v>
      </c>
      <c r="H349" s="2">
        <f t="shared" si="114"/>
        <v>0</v>
      </c>
      <c r="I349" s="2">
        <f t="shared" si="102"/>
        <v>0</v>
      </c>
      <c r="J349" s="2">
        <f t="shared" si="120"/>
        <v>0</v>
      </c>
      <c r="K349" s="2">
        <f t="shared" si="106"/>
        <v>0</v>
      </c>
      <c r="L349" s="2">
        <f t="shared" si="106"/>
        <v>0</v>
      </c>
      <c r="M349" s="2"/>
      <c r="N349" s="28">
        <f t="shared" si="121"/>
        <v>0</v>
      </c>
      <c r="O349" s="2">
        <f t="shared" si="115"/>
        <v>0</v>
      </c>
      <c r="P349" s="2">
        <f t="shared" si="116"/>
        <v>0</v>
      </c>
      <c r="R349">
        <f t="shared" si="117"/>
        <v>328</v>
      </c>
      <c r="S349" s="89">
        <f t="shared" si="107"/>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8"/>
        <v>0.11428678259282066</v>
      </c>
      <c r="Y349" s="66">
        <f t="shared" si="108"/>
        <v>0</v>
      </c>
      <c r="Z349" s="72">
        <f t="shared" si="109"/>
        <v>0</v>
      </c>
      <c r="AA349" s="79">
        <f t="shared" si="110"/>
        <v>0</v>
      </c>
      <c r="AB349" s="81">
        <f t="shared" si="119"/>
        <v>0</v>
      </c>
      <c r="AD349" s="95">
        <f>locallinterp(R349,'BBG rates'!$N$10:$N$369,'BBG rates'!$P$10:$P$369)</f>
        <v>27.335482094710713</v>
      </c>
      <c r="AI349" s="185">
        <f t="shared" si="111"/>
        <v>328</v>
      </c>
      <c r="AJ349" s="127">
        <f>locallinterp(MIN(AI349,CAP_Senior*12),'BBG rates'!$X$24:$X$65,'BBG rates'!$Y$24:$Y$65)</f>
        <v>67.918742488467984</v>
      </c>
      <c r="AK349" s="127">
        <f>locallinterp(MIN(AI349,CAP_CB*12),'BBG rates'!$AA$25:$AA$40,'BBG rates'!$AC$25:$AC$40)</f>
        <v>11</v>
      </c>
      <c r="AL349" s="144">
        <f t="shared" si="112"/>
        <v>20.676186223039558</v>
      </c>
      <c r="AM349" s="142">
        <f>(SUMPRODUCT(AL349:AL$381,G349:G$381)+SUMPRODUCT(AL349:AL$381,H349:H$381))/12</f>
        <v>0</v>
      </c>
    </row>
    <row r="350" spans="1:39" x14ac:dyDescent="0.2">
      <c r="A350" s="7">
        <v>329</v>
      </c>
      <c r="B350" s="7">
        <v>164.5</v>
      </c>
      <c r="C350" s="7">
        <v>82.25</v>
      </c>
      <c r="D350" s="12">
        <f t="shared" si="104"/>
        <v>27.416666666666668</v>
      </c>
      <c r="E350" s="29">
        <f t="shared" si="103"/>
        <v>0</v>
      </c>
      <c r="F350" s="2">
        <f t="shared" si="105"/>
        <v>0</v>
      </c>
      <c r="G350" s="2">
        <f t="shared" si="113"/>
        <v>0</v>
      </c>
      <c r="H350" s="2">
        <f t="shared" si="114"/>
        <v>0</v>
      </c>
      <c r="I350" s="2">
        <f t="shared" si="102"/>
        <v>0</v>
      </c>
      <c r="J350" s="2">
        <f t="shared" si="120"/>
        <v>0</v>
      </c>
      <c r="K350" s="2">
        <f t="shared" si="106"/>
        <v>0</v>
      </c>
      <c r="L350" s="2">
        <f t="shared" si="106"/>
        <v>0</v>
      </c>
      <c r="M350" s="2"/>
      <c r="N350" s="28">
        <f t="shared" si="121"/>
        <v>0</v>
      </c>
      <c r="O350" s="2">
        <f t="shared" si="115"/>
        <v>0</v>
      </c>
      <c r="P350" s="2">
        <f t="shared" si="116"/>
        <v>0</v>
      </c>
      <c r="R350">
        <f t="shared" si="117"/>
        <v>329</v>
      </c>
      <c r="S350" s="89">
        <f t="shared" si="107"/>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8"/>
        <v>0.1140137351060666</v>
      </c>
      <c r="Y350" s="66">
        <f t="shared" si="108"/>
        <v>0</v>
      </c>
      <c r="Z350" s="72">
        <f t="shared" si="109"/>
        <v>0</v>
      </c>
      <c r="AA350" s="79">
        <f t="shared" si="110"/>
        <v>0</v>
      </c>
      <c r="AB350" s="81">
        <f t="shared" si="119"/>
        <v>0</v>
      </c>
      <c r="AD350" s="95">
        <f>locallinterp(R350,'BBG rates'!$N$10:$N$369,'BBG rates'!$P$10:$P$369)</f>
        <v>27.416114284553597</v>
      </c>
      <c r="AI350" s="185">
        <f t="shared" si="111"/>
        <v>329</v>
      </c>
      <c r="AJ350" s="127">
        <f>locallinterp(MIN(AI350,CAP_Senior*12),'BBG rates'!$X$24:$X$65,'BBG rates'!$Y$24:$Y$65)</f>
        <v>67.918742488467984</v>
      </c>
      <c r="AK350" s="127">
        <f>locallinterp(MIN(AI350,CAP_CB*12),'BBG rates'!$AA$25:$AA$40,'BBG rates'!$AC$25:$AC$40)</f>
        <v>11</v>
      </c>
      <c r="AL350" s="144">
        <f t="shared" si="112"/>
        <v>20.676186223039558</v>
      </c>
      <c r="AM350" s="142">
        <f>(SUMPRODUCT(AL350:AL$381,G350:G$381)+SUMPRODUCT(AL350:AL$381,H350:H$381))/12</f>
        <v>0</v>
      </c>
    </row>
    <row r="351" spans="1:39" x14ac:dyDescent="0.2">
      <c r="A351" s="7">
        <v>330</v>
      </c>
      <c r="B351" s="7">
        <v>165</v>
      </c>
      <c r="C351" s="7">
        <v>82.5</v>
      </c>
      <c r="D351" s="12">
        <f t="shared" si="104"/>
        <v>27.5</v>
      </c>
      <c r="E351" s="29">
        <f t="shared" si="103"/>
        <v>0</v>
      </c>
      <c r="F351" s="2">
        <f t="shared" si="105"/>
        <v>0</v>
      </c>
      <c r="G351" s="2">
        <f t="shared" si="113"/>
        <v>0</v>
      </c>
      <c r="H351" s="2">
        <f t="shared" si="114"/>
        <v>0</v>
      </c>
      <c r="I351" s="2">
        <f t="shared" si="102"/>
        <v>0</v>
      </c>
      <c r="J351" s="2">
        <f t="shared" si="120"/>
        <v>0</v>
      </c>
      <c r="K351" s="2">
        <f t="shared" si="106"/>
        <v>0</v>
      </c>
      <c r="L351" s="2">
        <f t="shared" si="106"/>
        <v>0</v>
      </c>
      <c r="M351" s="2"/>
      <c r="N351" s="28">
        <f t="shared" si="121"/>
        <v>0</v>
      </c>
      <c r="O351" s="2">
        <f t="shared" si="115"/>
        <v>0</v>
      </c>
      <c r="P351" s="2">
        <f t="shared" si="116"/>
        <v>0</v>
      </c>
      <c r="R351">
        <f t="shared" si="117"/>
        <v>330</v>
      </c>
      <c r="S351" s="89">
        <f t="shared" si="107"/>
        <v>0</v>
      </c>
      <c r="T351" s="89">
        <f>IF(AND(S351=0,S350&gt;0),SUM($G351:$H$381),S351)</f>
        <v>0</v>
      </c>
      <c r="U351" s="82">
        <f>SUM(T351:T$381)</f>
        <v>0</v>
      </c>
      <c r="V351" s="68">
        <f>localspline(R351,'BBG rates'!$G$10:$G$27,'BBG rates'!$K$10:$K$27)</f>
        <v>0.96757821740857253</v>
      </c>
      <c r="W351" s="68">
        <f>locallinterp(R351,'BBG rates'!$G$10:$G$27,'BBG rates'!$J$10:$J$27)</f>
        <v>0.1138</v>
      </c>
      <c r="X351" s="56">
        <f t="shared" si="118"/>
        <v>0.11374068693612571</v>
      </c>
      <c r="Y351" s="66">
        <f t="shared" si="108"/>
        <v>0</v>
      </c>
      <c r="Z351" s="72">
        <f t="shared" si="109"/>
        <v>0</v>
      </c>
      <c r="AA351" s="79">
        <f t="shared" si="110"/>
        <v>0</v>
      </c>
      <c r="AB351" s="81">
        <f t="shared" si="119"/>
        <v>0</v>
      </c>
      <c r="AD351" s="95">
        <f>locallinterp(R351,'BBG rates'!$N$10:$N$369,'BBG rates'!$P$10:$P$369)</f>
        <v>27.496745802670979</v>
      </c>
      <c r="AI351" s="185">
        <f t="shared" si="111"/>
        <v>330</v>
      </c>
      <c r="AJ351" s="127">
        <f>locallinterp(MIN(AI351,CAP_Senior*12),'BBG rates'!$X$24:$X$65,'BBG rates'!$Y$24:$Y$65)</f>
        <v>67.918742488467984</v>
      </c>
      <c r="AK351" s="127">
        <f>locallinterp(MIN(AI351,CAP_CB*12),'BBG rates'!$AA$25:$AA$40,'BBG rates'!$AC$25:$AC$40)</f>
        <v>11</v>
      </c>
      <c r="AL351" s="144">
        <f t="shared" si="112"/>
        <v>20.676186223039558</v>
      </c>
      <c r="AM351" s="142">
        <f>(SUMPRODUCT(AL351:AL$381,G351:G$381)+SUMPRODUCT(AL351:AL$381,H351:H$381))/12</f>
        <v>0</v>
      </c>
    </row>
    <row r="352" spans="1:39" x14ac:dyDescent="0.2">
      <c r="A352" s="7">
        <v>331</v>
      </c>
      <c r="B352" s="7">
        <v>165.5</v>
      </c>
      <c r="C352" s="7">
        <v>82.75</v>
      </c>
      <c r="D352" s="12">
        <f t="shared" si="104"/>
        <v>27.583333333333332</v>
      </c>
      <c r="E352" s="29">
        <f t="shared" si="103"/>
        <v>0</v>
      </c>
      <c r="F352" s="2">
        <f t="shared" si="105"/>
        <v>0</v>
      </c>
      <c r="G352" s="2">
        <f t="shared" si="113"/>
        <v>0</v>
      </c>
      <c r="H352" s="2">
        <f t="shared" si="114"/>
        <v>0</v>
      </c>
      <c r="I352" s="2">
        <f t="shared" si="102"/>
        <v>0</v>
      </c>
      <c r="J352" s="2">
        <f t="shared" si="120"/>
        <v>0</v>
      </c>
      <c r="K352" s="2">
        <f t="shared" si="106"/>
        <v>0</v>
      </c>
      <c r="L352" s="2">
        <f t="shared" si="106"/>
        <v>0</v>
      </c>
      <c r="M352" s="2"/>
      <c r="N352" s="28">
        <f t="shared" si="121"/>
        <v>0</v>
      </c>
      <c r="O352" s="2">
        <f t="shared" si="115"/>
        <v>0</v>
      </c>
      <c r="P352" s="2">
        <f t="shared" si="116"/>
        <v>0</v>
      </c>
      <c r="R352">
        <f t="shared" si="117"/>
        <v>331</v>
      </c>
      <c r="S352" s="89">
        <f t="shared" si="107"/>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8"/>
        <v>0.11346763808273153</v>
      </c>
      <c r="Y352" s="66">
        <f t="shared" si="108"/>
        <v>0</v>
      </c>
      <c r="Z352" s="72">
        <f t="shared" si="109"/>
        <v>0</v>
      </c>
      <c r="AA352" s="79">
        <f t="shared" si="110"/>
        <v>0</v>
      </c>
      <c r="AB352" s="81">
        <f t="shared" si="119"/>
        <v>0</v>
      </c>
      <c r="AD352" s="95">
        <f>locallinterp(R352,'BBG rates'!$N$10:$N$369,'BBG rates'!$P$10:$P$369)</f>
        <v>27.577376810711542</v>
      </c>
      <c r="AI352" s="185">
        <f t="shared" si="111"/>
        <v>331</v>
      </c>
      <c r="AJ352" s="127">
        <f>locallinterp(MIN(AI352,CAP_Senior*12),'BBG rates'!$X$24:$X$65,'BBG rates'!$Y$24:$Y$65)</f>
        <v>67.918742488467984</v>
      </c>
      <c r="AK352" s="127">
        <f>locallinterp(MIN(AI352,CAP_CB*12),'BBG rates'!$AA$25:$AA$40,'BBG rates'!$AC$25:$AC$40)</f>
        <v>11</v>
      </c>
      <c r="AL352" s="144">
        <f t="shared" si="112"/>
        <v>20.676186223039558</v>
      </c>
      <c r="AM352" s="142">
        <f>(SUMPRODUCT(AL352:AL$381,G352:G$381)+SUMPRODUCT(AL352:AL$381,H352:H$381))/12</f>
        <v>0</v>
      </c>
    </row>
    <row r="353" spans="1:39" x14ac:dyDescent="0.2">
      <c r="A353" s="7">
        <v>332</v>
      </c>
      <c r="B353" s="7">
        <v>166</v>
      </c>
      <c r="C353" s="7">
        <v>83</v>
      </c>
      <c r="D353" s="12">
        <f t="shared" si="104"/>
        <v>27.666666666666668</v>
      </c>
      <c r="E353" s="29">
        <f t="shared" si="103"/>
        <v>0</v>
      </c>
      <c r="F353" s="2">
        <f t="shared" si="105"/>
        <v>0</v>
      </c>
      <c r="G353" s="2">
        <f t="shared" si="113"/>
        <v>0</v>
      </c>
      <c r="H353" s="2">
        <f t="shared" si="114"/>
        <v>0</v>
      </c>
      <c r="I353" s="2">
        <f t="shared" si="102"/>
        <v>0</v>
      </c>
      <c r="J353" s="2">
        <f t="shared" si="120"/>
        <v>0</v>
      </c>
      <c r="K353" s="2">
        <f t="shared" si="106"/>
        <v>0</v>
      </c>
      <c r="L353" s="2">
        <f t="shared" si="106"/>
        <v>0</v>
      </c>
      <c r="M353" s="2"/>
      <c r="N353" s="28">
        <f t="shared" si="121"/>
        <v>0</v>
      </c>
      <c r="O353" s="2">
        <f t="shared" si="115"/>
        <v>0</v>
      </c>
      <c r="P353" s="2">
        <f t="shared" si="116"/>
        <v>0</v>
      </c>
      <c r="R353">
        <f t="shared" si="117"/>
        <v>332</v>
      </c>
      <c r="S353" s="89">
        <f t="shared" si="107"/>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8"/>
        <v>0.11319458854588405</v>
      </c>
      <c r="Y353" s="66">
        <f t="shared" si="108"/>
        <v>0</v>
      </c>
      <c r="Z353" s="72">
        <f t="shared" si="109"/>
        <v>0</v>
      </c>
      <c r="AA353" s="79">
        <f t="shared" si="110"/>
        <v>0</v>
      </c>
      <c r="AB353" s="81">
        <f t="shared" si="119"/>
        <v>0</v>
      </c>
      <c r="AD353" s="95">
        <f>locallinterp(R353,'BBG rates'!$N$10:$N$369,'BBG rates'!$P$10:$P$369)</f>
        <v>27.658007469816777</v>
      </c>
      <c r="AI353" s="185">
        <f t="shared" si="111"/>
        <v>332</v>
      </c>
      <c r="AJ353" s="127">
        <f>locallinterp(MIN(AI353,CAP_Senior*12),'BBG rates'!$X$24:$X$65,'BBG rates'!$Y$24:$Y$65)</f>
        <v>67.918742488467984</v>
      </c>
      <c r="AK353" s="127">
        <f>locallinterp(MIN(AI353,CAP_CB*12),'BBG rates'!$AA$25:$AA$40,'BBG rates'!$AC$25:$AC$40)</f>
        <v>11</v>
      </c>
      <c r="AL353" s="144">
        <f t="shared" si="112"/>
        <v>20.676186223039558</v>
      </c>
      <c r="AM353" s="142">
        <f>(SUMPRODUCT(AL353:AL$381,G353:G$381)+SUMPRODUCT(AL353:AL$381,H353:H$381))/12</f>
        <v>0</v>
      </c>
    </row>
    <row r="354" spans="1:39" x14ac:dyDescent="0.2">
      <c r="A354" s="7">
        <v>333</v>
      </c>
      <c r="B354" s="7">
        <v>166.5</v>
      </c>
      <c r="C354" s="7">
        <v>83.25</v>
      </c>
      <c r="D354" s="12">
        <f t="shared" si="104"/>
        <v>27.75</v>
      </c>
      <c r="E354" s="29">
        <f t="shared" si="103"/>
        <v>0</v>
      </c>
      <c r="F354" s="2">
        <f t="shared" si="105"/>
        <v>0</v>
      </c>
      <c r="G354" s="2">
        <f t="shared" si="113"/>
        <v>0</v>
      </c>
      <c r="H354" s="2">
        <f t="shared" si="114"/>
        <v>0</v>
      </c>
      <c r="I354" s="2">
        <f t="shared" si="102"/>
        <v>0</v>
      </c>
      <c r="J354" s="2">
        <f t="shared" si="120"/>
        <v>0</v>
      </c>
      <c r="K354" s="2">
        <f t="shared" si="106"/>
        <v>0</v>
      </c>
      <c r="L354" s="2">
        <f t="shared" si="106"/>
        <v>0</v>
      </c>
      <c r="M354" s="2"/>
      <c r="N354" s="28">
        <f t="shared" si="121"/>
        <v>0</v>
      </c>
      <c r="O354" s="2">
        <f t="shared" si="115"/>
        <v>0</v>
      </c>
      <c r="P354" s="2">
        <f t="shared" si="116"/>
        <v>0</v>
      </c>
      <c r="R354">
        <f t="shared" si="117"/>
        <v>333</v>
      </c>
      <c r="S354" s="89">
        <f t="shared" si="107"/>
        <v>0</v>
      </c>
      <c r="T354" s="89">
        <f>IF(AND(S354=0,S353&gt;0),SUM($G354:$H$381),S354)</f>
        <v>0</v>
      </c>
      <c r="U354" s="82">
        <f>SUM(T354:T$381)</f>
        <v>0</v>
      </c>
      <c r="V354" s="68">
        <f>localspline(R354,'BBG rates'!$G$10:$G$27,'BBG rates'!$K$10:$K$27)</f>
        <v>0.96756550072304581</v>
      </c>
      <c r="W354" s="68">
        <f>locallinterp(R354,'BBG rates'!$G$10:$G$27,'BBG rates'!$J$10:$J$27)</f>
        <v>0.11298</v>
      </c>
      <c r="X354" s="56">
        <f t="shared" si="118"/>
        <v>0.11292153832584972</v>
      </c>
      <c r="Y354" s="66">
        <f t="shared" si="108"/>
        <v>0</v>
      </c>
      <c r="Z354" s="72">
        <f t="shared" si="109"/>
        <v>0</v>
      </c>
      <c r="AA354" s="79">
        <f t="shared" si="110"/>
        <v>0</v>
      </c>
      <c r="AB354" s="81">
        <f t="shared" si="119"/>
        <v>0</v>
      </c>
      <c r="AD354" s="95">
        <f>locallinterp(R354,'BBG rates'!$N$10:$N$369,'BBG rates'!$P$10:$P$369)</f>
        <v>27.738637928210363</v>
      </c>
      <c r="AI354" s="185">
        <f t="shared" si="111"/>
        <v>333</v>
      </c>
      <c r="AJ354" s="127">
        <f>locallinterp(MIN(AI354,CAP_Senior*12),'BBG rates'!$X$24:$X$65,'BBG rates'!$Y$24:$Y$65)</f>
        <v>67.918742488467984</v>
      </c>
      <c r="AK354" s="127">
        <f>locallinterp(MIN(AI354,CAP_CB*12),'BBG rates'!$AA$25:$AA$40,'BBG rates'!$AC$25:$AC$40)</f>
        <v>11</v>
      </c>
      <c r="AL354" s="144">
        <f t="shared" si="112"/>
        <v>20.676186223039558</v>
      </c>
      <c r="AM354" s="142">
        <f>(SUMPRODUCT(AL354:AL$381,G354:G$381)+SUMPRODUCT(AL354:AL$381,H354:H$381))/12</f>
        <v>0</v>
      </c>
    </row>
    <row r="355" spans="1:39" x14ac:dyDescent="0.2">
      <c r="A355" s="7">
        <v>334</v>
      </c>
      <c r="B355" s="7">
        <v>167</v>
      </c>
      <c r="C355" s="7">
        <v>83.5</v>
      </c>
      <c r="D355" s="12">
        <f t="shared" si="104"/>
        <v>27.833333333333332</v>
      </c>
      <c r="E355" s="29">
        <f t="shared" si="103"/>
        <v>0</v>
      </c>
      <c r="F355" s="2">
        <f t="shared" si="105"/>
        <v>0</v>
      </c>
      <c r="G355" s="2">
        <f t="shared" si="113"/>
        <v>0</v>
      </c>
      <c r="H355" s="2">
        <f t="shared" si="114"/>
        <v>0</v>
      </c>
      <c r="I355" s="2">
        <f t="shared" si="102"/>
        <v>0</v>
      </c>
      <c r="J355" s="2">
        <f t="shared" si="120"/>
        <v>0</v>
      </c>
      <c r="K355" s="2">
        <f t="shared" si="106"/>
        <v>0</v>
      </c>
      <c r="L355" s="2">
        <f t="shared" si="106"/>
        <v>0</v>
      </c>
      <c r="M355" s="2"/>
      <c r="N355" s="28">
        <f t="shared" si="121"/>
        <v>0</v>
      </c>
      <c r="O355" s="2">
        <f t="shared" si="115"/>
        <v>0</v>
      </c>
      <c r="P355" s="2">
        <f t="shared" si="116"/>
        <v>0</v>
      </c>
      <c r="R355">
        <f t="shared" si="117"/>
        <v>334</v>
      </c>
      <c r="S355" s="89">
        <f t="shared" si="107"/>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8"/>
        <v>0.11264848742236211</v>
      </c>
      <c r="Y355" s="66">
        <f t="shared" si="108"/>
        <v>0</v>
      </c>
      <c r="Z355" s="72">
        <f t="shared" si="109"/>
        <v>0</v>
      </c>
      <c r="AA355" s="79">
        <f t="shared" si="110"/>
        <v>0</v>
      </c>
      <c r="AB355" s="81">
        <f t="shared" si="119"/>
        <v>0</v>
      </c>
      <c r="AD355" s="95">
        <f>locallinterp(R355,'BBG rates'!$N$10:$N$369,'BBG rates'!$P$10:$P$369)</f>
        <v>27.819268338574723</v>
      </c>
      <c r="AI355" s="185">
        <f t="shared" si="111"/>
        <v>334</v>
      </c>
      <c r="AJ355" s="127">
        <f>locallinterp(MIN(AI355,CAP_Senior*12),'BBG rates'!$X$24:$X$65,'BBG rates'!$Y$24:$Y$65)</f>
        <v>67.918742488467984</v>
      </c>
      <c r="AK355" s="127">
        <f>locallinterp(MIN(AI355,CAP_CB*12),'BBG rates'!$AA$25:$AA$40,'BBG rates'!$AC$25:$AC$40)</f>
        <v>11</v>
      </c>
      <c r="AL355" s="144">
        <f t="shared" si="112"/>
        <v>20.676186223039558</v>
      </c>
      <c r="AM355" s="142">
        <f>(SUMPRODUCT(AL355:AL$381,G355:G$381)+SUMPRODUCT(AL355:AL$381,H355:H$381))/12</f>
        <v>0</v>
      </c>
    </row>
    <row r="356" spans="1:39" x14ac:dyDescent="0.2">
      <c r="A356" s="7">
        <v>335</v>
      </c>
      <c r="B356" s="7">
        <v>167.5</v>
      </c>
      <c r="C356" s="7">
        <v>83.75</v>
      </c>
      <c r="D356" s="12">
        <f t="shared" si="104"/>
        <v>27.916666666666668</v>
      </c>
      <c r="E356" s="29">
        <f t="shared" si="103"/>
        <v>0</v>
      </c>
      <c r="F356" s="2">
        <f t="shared" si="105"/>
        <v>0</v>
      </c>
      <c r="G356" s="2">
        <f t="shared" si="113"/>
        <v>0</v>
      </c>
      <c r="H356" s="2">
        <f t="shared" si="114"/>
        <v>0</v>
      </c>
      <c r="I356" s="2">
        <f t="shared" si="102"/>
        <v>0</v>
      </c>
      <c r="J356" s="2">
        <f t="shared" si="120"/>
        <v>0</v>
      </c>
      <c r="K356" s="2">
        <f t="shared" si="106"/>
        <v>0</v>
      </c>
      <c r="L356" s="2">
        <f t="shared" si="106"/>
        <v>0</v>
      </c>
      <c r="M356" s="2"/>
      <c r="N356" s="28">
        <f t="shared" si="121"/>
        <v>0</v>
      </c>
      <c r="O356" s="2">
        <f t="shared" si="115"/>
        <v>0</v>
      </c>
      <c r="P356" s="2">
        <f t="shared" si="116"/>
        <v>0</v>
      </c>
      <c r="R356">
        <f t="shared" si="117"/>
        <v>335</v>
      </c>
      <c r="S356" s="89">
        <f t="shared" si="107"/>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8"/>
        <v>0.1123754358354212</v>
      </c>
      <c r="Y356" s="66">
        <f t="shared" si="108"/>
        <v>0</v>
      </c>
      <c r="Z356" s="72">
        <f t="shared" si="109"/>
        <v>0</v>
      </c>
      <c r="AA356" s="79">
        <f t="shared" si="110"/>
        <v>0</v>
      </c>
      <c r="AB356" s="81">
        <f t="shared" si="119"/>
        <v>0</v>
      </c>
      <c r="AD356" s="95">
        <f>locallinterp(R356,'BBG rates'!$N$10:$N$369,'BBG rates'!$P$10:$P$369)</f>
        <v>27.89989884067554</v>
      </c>
      <c r="AI356" s="185">
        <f t="shared" si="111"/>
        <v>335</v>
      </c>
      <c r="AJ356" s="127">
        <f>locallinterp(MIN(AI356,CAP_Senior*12),'BBG rates'!$X$24:$X$65,'BBG rates'!$Y$24:$Y$65)</f>
        <v>67.918742488467984</v>
      </c>
      <c r="AK356" s="127">
        <f>locallinterp(MIN(AI356,CAP_CB*12),'BBG rates'!$AA$25:$AA$40,'BBG rates'!$AC$25:$AC$40)</f>
        <v>11</v>
      </c>
      <c r="AL356" s="144">
        <f t="shared" si="112"/>
        <v>20.676186223039558</v>
      </c>
      <c r="AM356" s="142">
        <f>(SUMPRODUCT(AL356:AL$381,G356:G$381)+SUMPRODUCT(AL356:AL$381,H356:H$381))/12</f>
        <v>0</v>
      </c>
    </row>
    <row r="357" spans="1:39" x14ac:dyDescent="0.2">
      <c r="A357" s="7">
        <v>336</v>
      </c>
      <c r="B357" s="7">
        <v>168</v>
      </c>
      <c r="C357" s="7">
        <v>84</v>
      </c>
      <c r="D357" s="12">
        <f t="shared" si="104"/>
        <v>28</v>
      </c>
      <c r="E357" s="29">
        <f t="shared" si="103"/>
        <v>0</v>
      </c>
      <c r="F357" s="2">
        <f t="shared" si="105"/>
        <v>0</v>
      </c>
      <c r="G357" s="2">
        <f t="shared" si="113"/>
        <v>0</v>
      </c>
      <c r="H357" s="2">
        <f t="shared" si="114"/>
        <v>0</v>
      </c>
      <c r="I357" s="2">
        <f t="shared" si="102"/>
        <v>0</v>
      </c>
      <c r="J357" s="2">
        <f t="shared" si="120"/>
        <v>0</v>
      </c>
      <c r="K357" s="2">
        <f t="shared" si="106"/>
        <v>0</v>
      </c>
      <c r="L357" s="2">
        <f t="shared" si="106"/>
        <v>0</v>
      </c>
      <c r="M357" s="2"/>
      <c r="N357" s="28">
        <f t="shared" si="121"/>
        <v>0</v>
      </c>
      <c r="O357" s="2">
        <f t="shared" si="115"/>
        <v>0</v>
      </c>
      <c r="P357" s="2">
        <f t="shared" si="116"/>
        <v>0</v>
      </c>
      <c r="R357">
        <f t="shared" si="117"/>
        <v>336</v>
      </c>
      <c r="S357" s="89">
        <f t="shared" si="107"/>
        <v>0</v>
      </c>
      <c r="T357" s="89">
        <f>IF(AND(S357=0,S356&gt;0),SUM($G357:$H$381),S357)</f>
        <v>0</v>
      </c>
      <c r="U357" s="82">
        <f>SUM(T357:T$381)</f>
        <v>0</v>
      </c>
      <c r="V357" s="68">
        <f>localspline(R357,'BBG rates'!$G$10:$G$27,'BBG rates'!$K$10:$K$27)</f>
        <v>0.9675687971233361</v>
      </c>
      <c r="W357" s="68">
        <f>locallinterp(R357,'BBG rates'!$G$10:$G$27,'BBG rates'!$J$10:$J$27)</f>
        <v>0.11216</v>
      </c>
      <c r="X357" s="56">
        <f t="shared" si="118"/>
        <v>0.112102383565027</v>
      </c>
      <c r="Y357" s="66">
        <f t="shared" si="108"/>
        <v>0</v>
      </c>
      <c r="Z357" s="72">
        <f t="shared" si="109"/>
        <v>0</v>
      </c>
      <c r="AA357" s="79">
        <f t="shared" si="110"/>
        <v>0</v>
      </c>
      <c r="AB357" s="81">
        <f t="shared" si="119"/>
        <v>0</v>
      </c>
      <c r="AD357" s="95">
        <f>locallinterp(R357,'BBG rates'!$N$10:$N$369,'BBG rates'!$P$10:$P$369)</f>
        <v>27.98052957376915</v>
      </c>
      <c r="AI357" s="185">
        <f t="shared" si="111"/>
        <v>336</v>
      </c>
      <c r="AJ357" s="127">
        <f>locallinterp(MIN(AI357,CAP_Senior*12),'BBG rates'!$X$24:$X$65,'BBG rates'!$Y$24:$Y$65)</f>
        <v>67.918742488467984</v>
      </c>
      <c r="AK357" s="127">
        <f>locallinterp(MIN(AI357,CAP_CB*12),'BBG rates'!$AA$25:$AA$40,'BBG rates'!$AC$25:$AC$40)</f>
        <v>11</v>
      </c>
      <c r="AL357" s="144">
        <f t="shared" si="112"/>
        <v>20.676186223039558</v>
      </c>
      <c r="AM357" s="142">
        <f>(SUMPRODUCT(AL357:AL$381,G357:G$381)+SUMPRODUCT(AL357:AL$381,H357:H$381))/12</f>
        <v>0</v>
      </c>
    </row>
    <row r="358" spans="1:39" x14ac:dyDescent="0.2">
      <c r="A358" s="7">
        <v>337</v>
      </c>
      <c r="B358" s="7">
        <v>168.5</v>
      </c>
      <c r="C358" s="7">
        <v>84.25</v>
      </c>
      <c r="D358" s="12">
        <f t="shared" si="104"/>
        <v>28.083333333333332</v>
      </c>
      <c r="E358" s="29">
        <f t="shared" si="103"/>
        <v>0</v>
      </c>
      <c r="F358" s="2">
        <f t="shared" si="105"/>
        <v>0</v>
      </c>
      <c r="G358" s="2">
        <f t="shared" si="113"/>
        <v>0</v>
      </c>
      <c r="H358" s="2">
        <f t="shared" si="114"/>
        <v>0</v>
      </c>
      <c r="I358" s="2">
        <f t="shared" si="102"/>
        <v>0</v>
      </c>
      <c r="J358" s="2">
        <f t="shared" si="120"/>
        <v>0</v>
      </c>
      <c r="K358" s="2">
        <f t="shared" si="106"/>
        <v>0</v>
      </c>
      <c r="L358" s="2">
        <f t="shared" si="106"/>
        <v>0</v>
      </c>
      <c r="M358" s="2"/>
      <c r="N358" s="28">
        <f t="shared" si="121"/>
        <v>0</v>
      </c>
      <c r="O358" s="2">
        <f t="shared" si="115"/>
        <v>0</v>
      </c>
      <c r="P358" s="2">
        <f t="shared" si="116"/>
        <v>0</v>
      </c>
      <c r="R358">
        <f t="shared" si="117"/>
        <v>337</v>
      </c>
      <c r="S358" s="89">
        <f t="shared" si="107"/>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8"/>
        <v>0.11182933061144595</v>
      </c>
      <c r="Y358" s="66">
        <f t="shared" si="108"/>
        <v>0</v>
      </c>
      <c r="Z358" s="72">
        <f t="shared" si="109"/>
        <v>0</v>
      </c>
      <c r="AA358" s="79">
        <f t="shared" si="110"/>
        <v>0</v>
      </c>
      <c r="AB358" s="81">
        <f t="shared" si="119"/>
        <v>0</v>
      </c>
      <c r="AD358" s="95">
        <f>locallinterp(R358,'BBG rates'!$N$10:$N$369,'BBG rates'!$P$10:$P$369)</f>
        <v>28.061160666679676</v>
      </c>
      <c r="AI358" s="185">
        <f t="shared" si="111"/>
        <v>337</v>
      </c>
      <c r="AJ358" s="127">
        <f>locallinterp(MIN(AI358,CAP_Senior*12),'BBG rates'!$X$24:$X$65,'BBG rates'!$Y$24:$Y$65)</f>
        <v>67.918742488467984</v>
      </c>
      <c r="AK358" s="127">
        <f>locallinterp(MIN(AI358,CAP_CB*12),'BBG rates'!$AA$25:$AA$40,'BBG rates'!$AC$25:$AC$40)</f>
        <v>11</v>
      </c>
      <c r="AL358" s="144">
        <f t="shared" si="112"/>
        <v>20.676186223039558</v>
      </c>
      <c r="AM358" s="142">
        <f>(SUMPRODUCT(AL358:AL$381,G358:G$381)+SUMPRODUCT(AL358:AL$381,H358:H$381))/12</f>
        <v>0</v>
      </c>
    </row>
    <row r="359" spans="1:39" x14ac:dyDescent="0.2">
      <c r="A359" s="7">
        <v>338</v>
      </c>
      <c r="B359" s="7">
        <v>169</v>
      </c>
      <c r="C359" s="7">
        <v>84.5</v>
      </c>
      <c r="D359" s="12">
        <f t="shared" si="104"/>
        <v>28.166666666666668</v>
      </c>
      <c r="E359" s="29">
        <f t="shared" si="103"/>
        <v>0</v>
      </c>
      <c r="F359" s="2">
        <f t="shared" si="105"/>
        <v>0</v>
      </c>
      <c r="G359" s="2">
        <f t="shared" si="113"/>
        <v>0</v>
      </c>
      <c r="H359" s="2">
        <f t="shared" si="114"/>
        <v>0</v>
      </c>
      <c r="I359" s="2">
        <f t="shared" si="102"/>
        <v>0</v>
      </c>
      <c r="J359" s="2">
        <f t="shared" si="120"/>
        <v>0</v>
      </c>
      <c r="K359" s="2">
        <f t="shared" si="106"/>
        <v>0</v>
      </c>
      <c r="L359" s="2">
        <f t="shared" si="106"/>
        <v>0</v>
      </c>
      <c r="M359" s="2"/>
      <c r="N359" s="28">
        <f t="shared" si="121"/>
        <v>0</v>
      </c>
      <c r="O359" s="2">
        <f t="shared" si="115"/>
        <v>0</v>
      </c>
      <c r="P359" s="2">
        <f t="shared" si="116"/>
        <v>0</v>
      </c>
      <c r="R359">
        <f t="shared" si="117"/>
        <v>338</v>
      </c>
      <c r="S359" s="89">
        <f t="shared" si="107"/>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8"/>
        <v>0.11155627697441162</v>
      </c>
      <c r="Y359" s="66">
        <f t="shared" si="108"/>
        <v>0</v>
      </c>
      <c r="Z359" s="72">
        <f t="shared" si="109"/>
        <v>0</v>
      </c>
      <c r="AA359" s="79">
        <f t="shared" si="110"/>
        <v>0</v>
      </c>
      <c r="AB359" s="81">
        <f t="shared" si="119"/>
        <v>0</v>
      </c>
      <c r="AD359" s="95">
        <f>locallinterp(R359,'BBG rates'!$N$10:$N$369,'BBG rates'!$P$10:$P$369)</f>
        <v>28.141792245237411</v>
      </c>
      <c r="AI359" s="185">
        <f t="shared" si="111"/>
        <v>338</v>
      </c>
      <c r="AJ359" s="127">
        <f>locallinterp(MIN(AI359,CAP_Senior*12),'BBG rates'!$X$24:$X$65,'BBG rates'!$Y$24:$Y$65)</f>
        <v>67.918742488467984</v>
      </c>
      <c r="AK359" s="127">
        <f>locallinterp(MIN(AI359,CAP_CB*12),'BBG rates'!$AA$25:$AA$40,'BBG rates'!$AC$25:$AC$40)</f>
        <v>11</v>
      </c>
      <c r="AL359" s="144">
        <f t="shared" si="112"/>
        <v>20.676186223039558</v>
      </c>
      <c r="AM359" s="142">
        <f>(SUMPRODUCT(AL359:AL$381,G359:G$381)+SUMPRODUCT(AL359:AL$381,H359:H$381))/12</f>
        <v>0</v>
      </c>
    </row>
    <row r="360" spans="1:39" x14ac:dyDescent="0.2">
      <c r="A360" s="7">
        <v>339</v>
      </c>
      <c r="B360" s="7">
        <v>169.5</v>
      </c>
      <c r="C360" s="7">
        <v>84.75</v>
      </c>
      <c r="D360" s="12">
        <f t="shared" si="104"/>
        <v>28.25</v>
      </c>
      <c r="E360" s="29">
        <f t="shared" si="103"/>
        <v>0</v>
      </c>
      <c r="F360" s="2">
        <f t="shared" si="105"/>
        <v>0</v>
      </c>
      <c r="G360" s="2">
        <f t="shared" si="113"/>
        <v>0</v>
      </c>
      <c r="H360" s="2">
        <f t="shared" si="114"/>
        <v>0</v>
      </c>
      <c r="I360" s="2">
        <f t="shared" si="102"/>
        <v>0</v>
      </c>
      <c r="J360" s="2">
        <f t="shared" si="120"/>
        <v>0</v>
      </c>
      <c r="K360" s="2">
        <f t="shared" si="106"/>
        <v>0</v>
      </c>
      <c r="L360" s="2">
        <f t="shared" si="106"/>
        <v>0</v>
      </c>
      <c r="M360" s="2"/>
      <c r="N360" s="28">
        <f t="shared" si="121"/>
        <v>0</v>
      </c>
      <c r="O360" s="2">
        <f t="shared" si="115"/>
        <v>0</v>
      </c>
      <c r="P360" s="2">
        <f t="shared" si="116"/>
        <v>0</v>
      </c>
      <c r="R360">
        <f t="shared" si="117"/>
        <v>339</v>
      </c>
      <c r="S360" s="89">
        <f t="shared" si="107"/>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8"/>
        <v>0.11128322265392399</v>
      </c>
      <c r="Y360" s="66">
        <f t="shared" si="108"/>
        <v>0</v>
      </c>
      <c r="Z360" s="72">
        <f t="shared" si="109"/>
        <v>0</v>
      </c>
      <c r="AA360" s="79">
        <f t="shared" si="110"/>
        <v>0</v>
      </c>
      <c r="AB360" s="81">
        <f t="shared" si="119"/>
        <v>0</v>
      </c>
      <c r="AD360" s="95">
        <f>locallinterp(R360,'BBG rates'!$N$10:$N$369,'BBG rates'!$P$10:$P$369)</f>
        <v>28.222424429808406</v>
      </c>
      <c r="AI360" s="185">
        <f t="shared" si="111"/>
        <v>339</v>
      </c>
      <c r="AJ360" s="127">
        <f>locallinterp(MIN(AI360,CAP_Senior*12),'BBG rates'!$X$24:$X$65,'BBG rates'!$Y$24:$Y$65)</f>
        <v>67.918742488467984</v>
      </c>
      <c r="AK360" s="127">
        <f>locallinterp(MIN(AI360,CAP_CB*12),'BBG rates'!$AA$25:$AA$40,'BBG rates'!$AC$25:$AC$40)</f>
        <v>11</v>
      </c>
      <c r="AL360" s="144">
        <f t="shared" si="112"/>
        <v>20.676186223039558</v>
      </c>
      <c r="AM360" s="142">
        <f>(SUMPRODUCT(AL360:AL$381,G360:G$381)+SUMPRODUCT(AL360:AL$381,H360:H$381))/12</f>
        <v>0</v>
      </c>
    </row>
    <row r="361" spans="1:39" x14ac:dyDescent="0.2">
      <c r="A361" s="7">
        <v>340</v>
      </c>
      <c r="B361" s="7">
        <v>170</v>
      </c>
      <c r="C361" s="7">
        <v>85</v>
      </c>
      <c r="D361" s="12">
        <f t="shared" si="104"/>
        <v>28.333333333333332</v>
      </c>
      <c r="E361" s="29">
        <f t="shared" si="103"/>
        <v>0</v>
      </c>
      <c r="F361" s="2">
        <f t="shared" si="105"/>
        <v>0</v>
      </c>
      <c r="G361" s="2">
        <f t="shared" si="113"/>
        <v>0</v>
      </c>
      <c r="H361" s="2">
        <f t="shared" si="114"/>
        <v>0</v>
      </c>
      <c r="I361" s="2">
        <f t="shared" si="102"/>
        <v>0</v>
      </c>
      <c r="J361" s="2">
        <f t="shared" si="120"/>
        <v>0</v>
      </c>
      <c r="K361" s="2">
        <f t="shared" si="106"/>
        <v>0</v>
      </c>
      <c r="L361" s="2">
        <f t="shared" si="106"/>
        <v>0</v>
      </c>
      <c r="M361" s="2"/>
      <c r="N361" s="28">
        <f t="shared" si="121"/>
        <v>0</v>
      </c>
      <c r="O361" s="2">
        <f t="shared" si="115"/>
        <v>0</v>
      </c>
      <c r="P361" s="2">
        <f t="shared" si="116"/>
        <v>0</v>
      </c>
      <c r="R361">
        <f t="shared" si="117"/>
        <v>340</v>
      </c>
      <c r="S361" s="89">
        <f t="shared" si="107"/>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8"/>
        <v>0.11101016765024951</v>
      </c>
      <c r="Y361" s="66">
        <f t="shared" si="108"/>
        <v>0</v>
      </c>
      <c r="Z361" s="72">
        <f t="shared" si="109"/>
        <v>0</v>
      </c>
      <c r="AA361" s="79">
        <f t="shared" si="110"/>
        <v>0</v>
      </c>
      <c r="AB361" s="81">
        <f t="shared" si="119"/>
        <v>0</v>
      </c>
      <c r="AD361" s="95">
        <f>locallinterp(R361,'BBG rates'!$N$10:$N$369,'BBG rates'!$P$10:$P$369)</f>
        <v>28.303057337763999</v>
      </c>
      <c r="AI361" s="185">
        <f t="shared" si="111"/>
        <v>340</v>
      </c>
      <c r="AJ361" s="127">
        <f>locallinterp(MIN(AI361,CAP_Senior*12),'BBG rates'!$X$24:$X$65,'BBG rates'!$Y$24:$Y$65)</f>
        <v>67.918742488467984</v>
      </c>
      <c r="AK361" s="127">
        <f>locallinterp(MIN(AI361,CAP_CB*12),'BBG rates'!$AA$25:$AA$40,'BBG rates'!$AC$25:$AC$40)</f>
        <v>11</v>
      </c>
      <c r="AL361" s="144">
        <f t="shared" si="112"/>
        <v>20.676186223039558</v>
      </c>
      <c r="AM361" s="142">
        <f>(SUMPRODUCT(AL361:AL$381,G361:G$381)+SUMPRODUCT(AL361:AL$381,H361:H$381))/12</f>
        <v>0</v>
      </c>
    </row>
    <row r="362" spans="1:39" x14ac:dyDescent="0.2">
      <c r="A362" s="7">
        <v>341</v>
      </c>
      <c r="B362" s="7">
        <v>170.5</v>
      </c>
      <c r="C362" s="7">
        <v>85.25</v>
      </c>
      <c r="D362" s="12">
        <f t="shared" si="104"/>
        <v>28.416666666666668</v>
      </c>
      <c r="E362" s="29">
        <f t="shared" si="103"/>
        <v>0</v>
      </c>
      <c r="F362" s="2">
        <f t="shared" si="105"/>
        <v>0</v>
      </c>
      <c r="G362" s="2">
        <f t="shared" si="113"/>
        <v>0</v>
      </c>
      <c r="H362" s="2">
        <f t="shared" si="114"/>
        <v>0</v>
      </c>
      <c r="I362" s="2">
        <f t="shared" si="102"/>
        <v>0</v>
      </c>
      <c r="J362" s="2">
        <f t="shared" si="120"/>
        <v>0</v>
      </c>
      <c r="K362" s="2">
        <f t="shared" si="106"/>
        <v>0</v>
      </c>
      <c r="L362" s="2">
        <f t="shared" si="106"/>
        <v>0</v>
      </c>
      <c r="M362" s="2"/>
      <c r="N362" s="28">
        <f t="shared" si="121"/>
        <v>0</v>
      </c>
      <c r="O362" s="2">
        <f t="shared" si="115"/>
        <v>0</v>
      </c>
      <c r="P362" s="2">
        <f t="shared" si="116"/>
        <v>0</v>
      </c>
      <c r="R362">
        <f t="shared" si="117"/>
        <v>341</v>
      </c>
      <c r="S362" s="89">
        <f t="shared" si="107"/>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8"/>
        <v>0.11073711196312175</v>
      </c>
      <c r="Y362" s="66">
        <f t="shared" si="108"/>
        <v>0</v>
      </c>
      <c r="Z362" s="72">
        <f t="shared" si="109"/>
        <v>0</v>
      </c>
      <c r="AA362" s="79">
        <f t="shared" si="110"/>
        <v>0</v>
      </c>
      <c r="AB362" s="81">
        <f t="shared" si="119"/>
        <v>0</v>
      </c>
      <c r="AD362" s="95">
        <f>locallinterp(R362,'BBG rates'!$N$10:$N$369,'BBG rates'!$P$10:$P$369)</f>
        <v>28.383691076045075</v>
      </c>
      <c r="AI362" s="185">
        <f t="shared" si="111"/>
        <v>341</v>
      </c>
      <c r="AJ362" s="127">
        <f>locallinterp(MIN(AI362,CAP_Senior*12),'BBG rates'!$X$24:$X$65,'BBG rates'!$Y$24:$Y$65)</f>
        <v>67.918742488467984</v>
      </c>
      <c r="AK362" s="127">
        <f>locallinterp(MIN(AI362,CAP_CB*12),'BBG rates'!$AA$25:$AA$40,'BBG rates'!$AC$25:$AC$40)</f>
        <v>11</v>
      </c>
      <c r="AL362" s="144">
        <f t="shared" si="112"/>
        <v>20.676186223039558</v>
      </c>
      <c r="AM362" s="142">
        <f>(SUMPRODUCT(AL362:AL$381,G362:G$381)+SUMPRODUCT(AL362:AL$381,H362:H$381))/12</f>
        <v>0</v>
      </c>
    </row>
    <row r="363" spans="1:39" x14ac:dyDescent="0.2">
      <c r="A363" s="7">
        <v>342</v>
      </c>
      <c r="B363" s="7">
        <v>171</v>
      </c>
      <c r="C363" s="7">
        <v>85.5</v>
      </c>
      <c r="D363" s="12">
        <f t="shared" si="104"/>
        <v>28.5</v>
      </c>
      <c r="E363" s="29">
        <f t="shared" si="103"/>
        <v>0</v>
      </c>
      <c r="F363" s="2">
        <f t="shared" si="105"/>
        <v>0</v>
      </c>
      <c r="G363" s="2">
        <f t="shared" si="113"/>
        <v>0</v>
      </c>
      <c r="H363" s="2">
        <f t="shared" si="114"/>
        <v>0</v>
      </c>
      <c r="I363" s="2">
        <f t="shared" si="102"/>
        <v>0</v>
      </c>
      <c r="J363" s="2">
        <f t="shared" si="120"/>
        <v>0</v>
      </c>
      <c r="K363" s="2">
        <f t="shared" si="106"/>
        <v>0</v>
      </c>
      <c r="L363" s="2">
        <f t="shared" si="106"/>
        <v>0</v>
      </c>
      <c r="M363" s="2"/>
      <c r="N363" s="28">
        <f t="shared" si="121"/>
        <v>0</v>
      </c>
      <c r="O363" s="2">
        <f t="shared" si="115"/>
        <v>0</v>
      </c>
      <c r="P363" s="2">
        <f t="shared" si="116"/>
        <v>0</v>
      </c>
      <c r="R363">
        <f t="shared" si="117"/>
        <v>342</v>
      </c>
      <c r="S363" s="89">
        <f t="shared" si="107"/>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8"/>
        <v>0.11046405559254069</v>
      </c>
      <c r="Y363" s="66">
        <f t="shared" si="108"/>
        <v>0</v>
      </c>
      <c r="Z363" s="72">
        <f t="shared" si="109"/>
        <v>0</v>
      </c>
      <c r="AA363" s="79">
        <f t="shared" si="110"/>
        <v>0</v>
      </c>
      <c r="AB363" s="81">
        <f t="shared" si="119"/>
        <v>0</v>
      </c>
      <c r="AD363" s="95">
        <f>locallinterp(R363,'BBG rates'!$N$10:$N$369,'BBG rates'!$P$10:$P$369)</f>
        <v>28.46432575108053</v>
      </c>
      <c r="AI363" s="185">
        <f t="shared" si="111"/>
        <v>342</v>
      </c>
      <c r="AJ363" s="127">
        <f>locallinterp(MIN(AI363,CAP_Senior*12),'BBG rates'!$X$24:$X$65,'BBG rates'!$Y$24:$Y$65)</f>
        <v>67.918742488467984</v>
      </c>
      <c r="AK363" s="127">
        <f>locallinterp(MIN(AI363,CAP_CB*12),'BBG rates'!$AA$25:$AA$40,'BBG rates'!$AC$25:$AC$40)</f>
        <v>11</v>
      </c>
      <c r="AL363" s="144">
        <f t="shared" si="112"/>
        <v>20.676186223039558</v>
      </c>
      <c r="AM363" s="142">
        <f>(SUMPRODUCT(AL363:AL$381,G363:G$381)+SUMPRODUCT(AL363:AL$381,H363:H$381))/12</f>
        <v>0</v>
      </c>
    </row>
    <row r="364" spans="1:39" x14ac:dyDescent="0.2">
      <c r="A364" s="7">
        <v>343</v>
      </c>
      <c r="B364" s="7">
        <v>171.5</v>
      </c>
      <c r="C364" s="7">
        <v>85.75</v>
      </c>
      <c r="D364" s="12">
        <f t="shared" si="104"/>
        <v>28.583333333333332</v>
      </c>
      <c r="E364" s="29">
        <f t="shared" si="103"/>
        <v>0</v>
      </c>
      <c r="F364" s="2">
        <f t="shared" si="105"/>
        <v>0</v>
      </c>
      <c r="G364" s="2">
        <f t="shared" si="113"/>
        <v>0</v>
      </c>
      <c r="H364" s="2">
        <f t="shared" si="114"/>
        <v>0</v>
      </c>
      <c r="I364" s="2">
        <f t="shared" si="102"/>
        <v>0</v>
      </c>
      <c r="J364" s="2">
        <f t="shared" si="120"/>
        <v>0</v>
      </c>
      <c r="K364" s="2">
        <f t="shared" si="106"/>
        <v>0</v>
      </c>
      <c r="L364" s="2">
        <f t="shared" si="106"/>
        <v>0</v>
      </c>
      <c r="M364" s="2"/>
      <c r="N364" s="28">
        <f t="shared" si="121"/>
        <v>0</v>
      </c>
      <c r="O364" s="2">
        <f t="shared" si="115"/>
        <v>0</v>
      </c>
      <c r="P364" s="2">
        <f t="shared" si="116"/>
        <v>0</v>
      </c>
      <c r="R364">
        <f t="shared" si="117"/>
        <v>343</v>
      </c>
      <c r="S364" s="89">
        <f t="shared" si="107"/>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8"/>
        <v>0.11019099853850634</v>
      </c>
      <c r="Y364" s="66">
        <f t="shared" si="108"/>
        <v>0</v>
      </c>
      <c r="Z364" s="72">
        <f t="shared" si="109"/>
        <v>0</v>
      </c>
      <c r="AA364" s="79">
        <f t="shared" si="110"/>
        <v>0</v>
      </c>
      <c r="AB364" s="81">
        <f t="shared" si="119"/>
        <v>0</v>
      </c>
      <c r="AD364" s="95">
        <f>locallinterp(R364,'BBG rates'!$N$10:$N$369,'BBG rates'!$P$10:$P$369)</f>
        <v>28.544961456386048</v>
      </c>
      <c r="AI364" s="185">
        <f t="shared" si="111"/>
        <v>343</v>
      </c>
      <c r="AJ364" s="127">
        <f>locallinterp(MIN(AI364,CAP_Senior*12),'BBG rates'!$X$24:$X$65,'BBG rates'!$Y$24:$Y$65)</f>
        <v>67.918742488467984</v>
      </c>
      <c r="AK364" s="127">
        <f>locallinterp(MIN(AI364,CAP_CB*12),'BBG rates'!$AA$25:$AA$40,'BBG rates'!$AC$25:$AC$40)</f>
        <v>11</v>
      </c>
      <c r="AL364" s="144">
        <f t="shared" si="112"/>
        <v>20.676186223039558</v>
      </c>
      <c r="AM364" s="142">
        <f>(SUMPRODUCT(AL364:AL$381,G364:G$381)+SUMPRODUCT(AL364:AL$381,H364:H$381))/12</f>
        <v>0</v>
      </c>
    </row>
    <row r="365" spans="1:39" x14ac:dyDescent="0.2">
      <c r="A365" s="7">
        <v>344</v>
      </c>
      <c r="B365" s="7">
        <v>172</v>
      </c>
      <c r="C365" s="7">
        <v>86</v>
      </c>
      <c r="D365" s="12">
        <f t="shared" si="104"/>
        <v>28.666666666666668</v>
      </c>
      <c r="E365" s="29">
        <f t="shared" si="103"/>
        <v>0</v>
      </c>
      <c r="F365" s="2">
        <f t="shared" si="105"/>
        <v>0</v>
      </c>
      <c r="G365" s="2">
        <f t="shared" si="113"/>
        <v>0</v>
      </c>
      <c r="H365" s="2">
        <f t="shared" si="114"/>
        <v>0</v>
      </c>
      <c r="I365" s="2">
        <f t="shared" si="102"/>
        <v>0</v>
      </c>
      <c r="J365" s="2">
        <f t="shared" si="120"/>
        <v>0</v>
      </c>
      <c r="K365" s="2">
        <f t="shared" si="106"/>
        <v>0</v>
      </c>
      <c r="L365" s="2">
        <f t="shared" si="106"/>
        <v>0</v>
      </c>
      <c r="M365" s="2"/>
      <c r="N365" s="28">
        <f t="shared" si="121"/>
        <v>0</v>
      </c>
      <c r="O365" s="2">
        <f t="shared" si="115"/>
        <v>0</v>
      </c>
      <c r="P365" s="2">
        <f t="shared" si="116"/>
        <v>0</v>
      </c>
      <c r="R365">
        <f t="shared" si="117"/>
        <v>344</v>
      </c>
      <c r="S365" s="89">
        <f t="shared" si="107"/>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8"/>
        <v>0.10991794080101869</v>
      </c>
      <c r="Y365" s="66">
        <f t="shared" si="108"/>
        <v>0</v>
      </c>
      <c r="Z365" s="72">
        <f t="shared" si="109"/>
        <v>0</v>
      </c>
      <c r="AA365" s="79">
        <f t="shared" si="110"/>
        <v>0</v>
      </c>
      <c r="AB365" s="81">
        <f t="shared" si="119"/>
        <v>0</v>
      </c>
      <c r="AD365" s="95">
        <f>locallinterp(R365,'BBG rates'!$N$10:$N$369,'BBG rates'!$P$10:$P$369)</f>
        <v>28.625598289931652</v>
      </c>
      <c r="AI365" s="185">
        <f t="shared" si="111"/>
        <v>344</v>
      </c>
      <c r="AJ365" s="127">
        <f>locallinterp(MIN(AI365,CAP_Senior*12),'BBG rates'!$X$24:$X$65,'BBG rates'!$Y$24:$Y$65)</f>
        <v>67.918742488467984</v>
      </c>
      <c r="AK365" s="127">
        <f>locallinterp(MIN(AI365,CAP_CB*12),'BBG rates'!$AA$25:$AA$40,'BBG rates'!$AC$25:$AC$40)</f>
        <v>11</v>
      </c>
      <c r="AL365" s="144">
        <f t="shared" si="112"/>
        <v>20.676186223039558</v>
      </c>
      <c r="AM365" s="142">
        <f>(SUMPRODUCT(AL365:AL$381,G365:G$381)+SUMPRODUCT(AL365:AL$381,H365:H$381))/12</f>
        <v>0</v>
      </c>
    </row>
    <row r="366" spans="1:39" x14ac:dyDescent="0.2">
      <c r="A366" s="7">
        <v>345</v>
      </c>
      <c r="B366" s="7">
        <v>172.5</v>
      </c>
      <c r="C366" s="7">
        <v>86.25</v>
      </c>
      <c r="D366" s="12">
        <f t="shared" si="104"/>
        <v>28.75</v>
      </c>
      <c r="E366" s="29">
        <f t="shared" si="103"/>
        <v>0</v>
      </c>
      <c r="F366" s="2">
        <f t="shared" si="105"/>
        <v>0</v>
      </c>
      <c r="G366" s="2">
        <f t="shared" si="113"/>
        <v>0</v>
      </c>
      <c r="H366" s="2">
        <f t="shared" si="114"/>
        <v>0</v>
      </c>
      <c r="I366" s="2">
        <f t="shared" si="102"/>
        <v>0</v>
      </c>
      <c r="J366" s="2">
        <f t="shared" si="120"/>
        <v>0</v>
      </c>
      <c r="K366" s="2">
        <f t="shared" si="106"/>
        <v>0</v>
      </c>
      <c r="L366" s="2">
        <f t="shared" si="106"/>
        <v>0</v>
      </c>
      <c r="M366" s="2"/>
      <c r="N366" s="28">
        <f t="shared" si="121"/>
        <v>0</v>
      </c>
      <c r="O366" s="2">
        <f t="shared" si="115"/>
        <v>0</v>
      </c>
      <c r="P366" s="2">
        <f t="shared" si="116"/>
        <v>0</v>
      </c>
      <c r="R366">
        <f t="shared" si="117"/>
        <v>345</v>
      </c>
      <c r="S366" s="89">
        <f t="shared" si="107"/>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8"/>
        <v>0.10964488238007775</v>
      </c>
      <c r="Y366" s="66">
        <f t="shared" si="108"/>
        <v>0</v>
      </c>
      <c r="Z366" s="72">
        <f t="shared" si="109"/>
        <v>0</v>
      </c>
      <c r="AA366" s="79">
        <f t="shared" si="110"/>
        <v>0</v>
      </c>
      <c r="AB366" s="81">
        <f t="shared" si="119"/>
        <v>0</v>
      </c>
      <c r="AD366" s="95">
        <f>locallinterp(R366,'BBG rates'!$N$10:$N$369,'BBG rates'!$P$10:$P$369)</f>
        <v>28.706236336774833</v>
      </c>
      <c r="AI366" s="185">
        <f t="shared" si="111"/>
        <v>345</v>
      </c>
      <c r="AJ366" s="127">
        <f>locallinterp(MIN(AI366,CAP_Senior*12),'BBG rates'!$X$24:$X$65,'BBG rates'!$Y$24:$Y$65)</f>
        <v>67.918742488467984</v>
      </c>
      <c r="AK366" s="127">
        <f>locallinterp(MIN(AI366,CAP_CB*12),'BBG rates'!$AA$25:$AA$40,'BBG rates'!$AC$25:$AC$40)</f>
        <v>11</v>
      </c>
      <c r="AL366" s="144">
        <f t="shared" si="112"/>
        <v>20.676186223039558</v>
      </c>
      <c r="AM366" s="142">
        <f>(SUMPRODUCT(AL366:AL$381,G366:G$381)+SUMPRODUCT(AL366:AL$381,H366:H$381))/12</f>
        <v>0</v>
      </c>
    </row>
    <row r="367" spans="1:39" x14ac:dyDescent="0.2">
      <c r="A367" s="7">
        <v>346</v>
      </c>
      <c r="B367" s="7">
        <v>173</v>
      </c>
      <c r="C367" s="7">
        <v>86.5</v>
      </c>
      <c r="D367" s="12">
        <f t="shared" si="104"/>
        <v>28.833333333333332</v>
      </c>
      <c r="E367" s="29">
        <f t="shared" si="103"/>
        <v>0</v>
      </c>
      <c r="F367" s="2">
        <f t="shared" si="105"/>
        <v>0</v>
      </c>
      <c r="G367" s="2">
        <f t="shared" si="113"/>
        <v>0</v>
      </c>
      <c r="H367" s="2">
        <f t="shared" si="114"/>
        <v>0</v>
      </c>
      <c r="I367" s="2">
        <f t="shared" si="102"/>
        <v>0</v>
      </c>
      <c r="J367" s="2">
        <f t="shared" si="120"/>
        <v>0</v>
      </c>
      <c r="K367" s="2">
        <f t="shared" si="106"/>
        <v>0</v>
      </c>
      <c r="L367" s="2">
        <f t="shared" si="106"/>
        <v>0</v>
      </c>
      <c r="M367" s="2"/>
      <c r="N367" s="28">
        <f t="shared" si="121"/>
        <v>0</v>
      </c>
      <c r="O367" s="2">
        <f t="shared" si="115"/>
        <v>0</v>
      </c>
      <c r="P367" s="2">
        <f t="shared" si="116"/>
        <v>0</v>
      </c>
      <c r="R367">
        <f t="shared" si="117"/>
        <v>346</v>
      </c>
      <c r="S367" s="89">
        <f t="shared" si="107"/>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8"/>
        <v>0.10937182327594996</v>
      </c>
      <c r="Y367" s="66">
        <f t="shared" si="108"/>
        <v>0</v>
      </c>
      <c r="Z367" s="72">
        <f t="shared" si="109"/>
        <v>0</v>
      </c>
      <c r="AA367" s="79">
        <f t="shared" si="110"/>
        <v>0</v>
      </c>
      <c r="AB367" s="81">
        <f t="shared" si="119"/>
        <v>0</v>
      </c>
      <c r="AD367" s="95">
        <f>locallinterp(R367,'BBG rates'!$N$10:$N$369,'BBG rates'!$P$10:$P$369)</f>
        <v>28.786875680220419</v>
      </c>
      <c r="AI367" s="185">
        <f t="shared" si="111"/>
        <v>346</v>
      </c>
      <c r="AJ367" s="127">
        <f>locallinterp(MIN(AI367,CAP_Senior*12),'BBG rates'!$X$24:$X$65,'BBG rates'!$Y$24:$Y$65)</f>
        <v>67.918742488467984</v>
      </c>
      <c r="AK367" s="127">
        <f>locallinterp(MIN(AI367,CAP_CB*12),'BBG rates'!$AA$25:$AA$40,'BBG rates'!$AC$25:$AC$40)</f>
        <v>11</v>
      </c>
      <c r="AL367" s="144">
        <f t="shared" si="112"/>
        <v>20.676186223039558</v>
      </c>
      <c r="AM367" s="142">
        <f>(SUMPRODUCT(AL367:AL$381,G367:G$381)+SUMPRODUCT(AL367:AL$381,H367:H$381))/12</f>
        <v>0</v>
      </c>
    </row>
    <row r="368" spans="1:39" x14ac:dyDescent="0.2">
      <c r="A368" s="7">
        <v>347</v>
      </c>
      <c r="B368" s="7">
        <v>173.5</v>
      </c>
      <c r="C368" s="7">
        <v>86.75</v>
      </c>
      <c r="D368" s="12">
        <f t="shared" si="104"/>
        <v>28.916666666666668</v>
      </c>
      <c r="E368" s="29">
        <f t="shared" si="103"/>
        <v>0</v>
      </c>
      <c r="F368" s="2">
        <f t="shared" si="105"/>
        <v>0</v>
      </c>
      <c r="G368" s="2">
        <f t="shared" si="113"/>
        <v>0</v>
      </c>
      <c r="H368" s="2">
        <f t="shared" si="114"/>
        <v>0</v>
      </c>
      <c r="I368" s="2">
        <f t="shared" si="102"/>
        <v>0</v>
      </c>
      <c r="J368" s="2">
        <f t="shared" si="120"/>
        <v>0</v>
      </c>
      <c r="K368" s="2">
        <f t="shared" si="106"/>
        <v>0</v>
      </c>
      <c r="L368" s="2">
        <f t="shared" si="106"/>
        <v>0</v>
      </c>
      <c r="M368" s="2"/>
      <c r="N368" s="28">
        <f t="shared" si="121"/>
        <v>0</v>
      </c>
      <c r="O368" s="2">
        <f t="shared" si="115"/>
        <v>0</v>
      </c>
      <c r="P368" s="2">
        <f t="shared" si="116"/>
        <v>0</v>
      </c>
      <c r="R368">
        <f t="shared" si="117"/>
        <v>347</v>
      </c>
      <c r="S368" s="89">
        <f t="shared" si="107"/>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8"/>
        <v>0.10909876348810243</v>
      </c>
      <c r="Y368" s="66">
        <f t="shared" si="108"/>
        <v>0</v>
      </c>
      <c r="Z368" s="72">
        <f t="shared" si="109"/>
        <v>0</v>
      </c>
      <c r="AA368" s="79">
        <f t="shared" si="110"/>
        <v>0</v>
      </c>
      <c r="AB368" s="81">
        <f t="shared" si="119"/>
        <v>0</v>
      </c>
      <c r="AD368" s="95">
        <f>locallinterp(R368,'BBG rates'!$N$10:$N$369,'BBG rates'!$P$10:$P$369)</f>
        <v>28.867516395620996</v>
      </c>
      <c r="AI368" s="185">
        <f t="shared" si="111"/>
        <v>347</v>
      </c>
      <c r="AJ368" s="127">
        <f>locallinterp(MIN(AI368,CAP_Senior*12),'BBG rates'!$X$24:$X$65,'BBG rates'!$Y$24:$Y$65)</f>
        <v>67.918742488467984</v>
      </c>
      <c r="AK368" s="127">
        <f>locallinterp(MIN(AI368,CAP_CB*12),'BBG rates'!$AA$25:$AA$40,'BBG rates'!$AC$25:$AC$40)</f>
        <v>11</v>
      </c>
      <c r="AL368" s="144">
        <f t="shared" si="112"/>
        <v>20.676186223039558</v>
      </c>
      <c r="AM368" s="142">
        <f>(SUMPRODUCT(AL368:AL$381,G368:G$381)+SUMPRODUCT(AL368:AL$381,H368:H$381))/12</f>
        <v>0</v>
      </c>
    </row>
    <row r="369" spans="1:39" x14ac:dyDescent="0.2">
      <c r="A369" s="7">
        <v>348</v>
      </c>
      <c r="B369" s="7">
        <v>174</v>
      </c>
      <c r="C369" s="7">
        <v>87</v>
      </c>
      <c r="D369" s="12">
        <f t="shared" si="104"/>
        <v>29</v>
      </c>
      <c r="E369" s="29">
        <f t="shared" si="103"/>
        <v>0</v>
      </c>
      <c r="F369" s="2">
        <f t="shared" si="105"/>
        <v>0</v>
      </c>
      <c r="G369" s="2">
        <f t="shared" si="113"/>
        <v>0</v>
      </c>
      <c r="H369" s="2">
        <f t="shared" si="114"/>
        <v>0</v>
      </c>
      <c r="I369" s="2">
        <f t="shared" si="102"/>
        <v>0</v>
      </c>
      <c r="J369" s="2">
        <f t="shared" si="120"/>
        <v>0</v>
      </c>
      <c r="K369" s="2">
        <f t="shared" si="106"/>
        <v>0</v>
      </c>
      <c r="L369" s="2">
        <f t="shared" si="106"/>
        <v>0</v>
      </c>
      <c r="M369" s="2"/>
      <c r="N369" s="28">
        <f t="shared" si="121"/>
        <v>0</v>
      </c>
      <c r="O369" s="2">
        <f t="shared" si="115"/>
        <v>0</v>
      </c>
      <c r="P369" s="2">
        <f t="shared" si="116"/>
        <v>0</v>
      </c>
      <c r="R369">
        <f t="shared" si="117"/>
        <v>348</v>
      </c>
      <c r="S369" s="89">
        <f t="shared" si="107"/>
        <v>0</v>
      </c>
      <c r="T369" s="89">
        <f>IF(AND(S369=0,S368&gt;0),SUM($G369:$H$381),S369)</f>
        <v>0</v>
      </c>
      <c r="U369" s="82">
        <f>SUM(T369:T$381)</f>
        <v>0</v>
      </c>
      <c r="V369" s="68">
        <f>localspline(R369,'BBG rates'!$G$10:$G$27,'BBG rates'!$K$10:$K$27)</f>
        <v>0.9677059166478873</v>
      </c>
      <c r="W369" s="68">
        <f>locallinterp(R369,'BBG rates'!$G$10:$G$27,'BBG rates'!$J$10:$J$27)</f>
        <v>0.10888</v>
      </c>
      <c r="X369" s="56">
        <f t="shared" si="118"/>
        <v>0.10882570301706807</v>
      </c>
      <c r="Y369" s="66">
        <f t="shared" si="108"/>
        <v>0</v>
      </c>
      <c r="Z369" s="72">
        <f t="shared" si="109"/>
        <v>0</v>
      </c>
      <c r="AA369" s="79">
        <f t="shared" si="110"/>
        <v>0</v>
      </c>
      <c r="AB369" s="81">
        <f t="shared" si="119"/>
        <v>0</v>
      </c>
      <c r="AD369" s="95">
        <f>locallinterp(R369,'BBG rates'!$N$10:$N$369,'BBG rates'!$P$10:$P$369)</f>
        <v>28.948158555341653</v>
      </c>
      <c r="AI369" s="185">
        <f t="shared" si="111"/>
        <v>348</v>
      </c>
      <c r="AJ369" s="127">
        <f>locallinterp(MIN(AI369,CAP_Senior*12),'BBG rates'!$X$24:$X$65,'BBG rates'!$Y$24:$Y$65)</f>
        <v>67.918742488467984</v>
      </c>
      <c r="AK369" s="127">
        <f>locallinterp(MIN(AI369,CAP_CB*12),'BBG rates'!$AA$25:$AA$40,'BBG rates'!$AC$25:$AC$40)</f>
        <v>11</v>
      </c>
      <c r="AL369" s="144">
        <f t="shared" si="112"/>
        <v>20.676186223039558</v>
      </c>
      <c r="AM369" s="142">
        <f>(SUMPRODUCT(AL369:AL$381,G369:G$381)+SUMPRODUCT(AL369:AL$381,H369:H$381))/12</f>
        <v>0</v>
      </c>
    </row>
    <row r="370" spans="1:39" x14ac:dyDescent="0.2">
      <c r="A370" s="7">
        <v>349</v>
      </c>
      <c r="B370" s="7">
        <v>174.5</v>
      </c>
      <c r="C370" s="7">
        <v>87.25</v>
      </c>
      <c r="D370" s="12">
        <f t="shared" si="104"/>
        <v>29.083333333333332</v>
      </c>
      <c r="E370" s="29">
        <f t="shared" si="103"/>
        <v>0</v>
      </c>
      <c r="F370" s="2">
        <f t="shared" si="105"/>
        <v>0</v>
      </c>
      <c r="G370" s="2">
        <f t="shared" si="113"/>
        <v>0</v>
      </c>
      <c r="H370" s="2">
        <f t="shared" si="114"/>
        <v>0</v>
      </c>
      <c r="I370" s="2">
        <f t="shared" si="102"/>
        <v>0</v>
      </c>
      <c r="J370" s="2">
        <f t="shared" si="120"/>
        <v>0</v>
      </c>
      <c r="K370" s="2">
        <f t="shared" si="106"/>
        <v>0</v>
      </c>
      <c r="L370" s="2">
        <f t="shared" si="106"/>
        <v>0</v>
      </c>
      <c r="M370" s="2"/>
      <c r="N370" s="28">
        <f t="shared" si="121"/>
        <v>0</v>
      </c>
      <c r="O370" s="2">
        <f t="shared" si="115"/>
        <v>0</v>
      </c>
      <c r="P370" s="2">
        <f t="shared" si="116"/>
        <v>0</v>
      </c>
      <c r="R370">
        <f t="shared" si="117"/>
        <v>349</v>
      </c>
      <c r="S370" s="89">
        <f t="shared" si="107"/>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8"/>
        <v>0.1085526418625804</v>
      </c>
      <c r="Y370" s="66">
        <f t="shared" si="108"/>
        <v>0</v>
      </c>
      <c r="Z370" s="72">
        <f t="shared" si="109"/>
        <v>0</v>
      </c>
      <c r="AA370" s="79">
        <f t="shared" si="110"/>
        <v>0</v>
      </c>
      <c r="AB370" s="81">
        <f t="shared" si="119"/>
        <v>0</v>
      </c>
      <c r="AD370" s="95">
        <f>locallinterp(R370,'BBG rates'!$N$10:$N$369,'BBG rates'!$P$10:$P$369)</f>
        <v>29.028802223792926</v>
      </c>
      <c r="AI370" s="185">
        <f t="shared" si="111"/>
        <v>349</v>
      </c>
      <c r="AJ370" s="127">
        <f>locallinterp(MIN(AI370,CAP_Senior*12),'BBG rates'!$X$24:$X$65,'BBG rates'!$Y$24:$Y$65)</f>
        <v>67.918742488467984</v>
      </c>
      <c r="AK370" s="127">
        <f>locallinterp(MIN(AI370,CAP_CB*12),'BBG rates'!$AA$25:$AA$40,'BBG rates'!$AC$25:$AC$40)</f>
        <v>11</v>
      </c>
      <c r="AL370" s="144">
        <f t="shared" si="112"/>
        <v>20.676186223039558</v>
      </c>
      <c r="AM370" s="142">
        <f>(SUMPRODUCT(AL370:AL$381,G370:G$381)+SUMPRODUCT(AL370:AL$381,H370:H$381))/12</f>
        <v>0</v>
      </c>
    </row>
    <row r="371" spans="1:39" x14ac:dyDescent="0.2">
      <c r="A371" s="7">
        <v>350</v>
      </c>
      <c r="B371" s="7">
        <v>175</v>
      </c>
      <c r="C371" s="7">
        <v>87.5</v>
      </c>
      <c r="D371" s="12">
        <f t="shared" si="104"/>
        <v>29.166666666666668</v>
      </c>
      <c r="E371" s="29">
        <f t="shared" si="103"/>
        <v>0</v>
      </c>
      <c r="F371" s="2">
        <f t="shared" si="105"/>
        <v>0</v>
      </c>
      <c r="G371" s="2">
        <f t="shared" si="113"/>
        <v>0</v>
      </c>
      <c r="H371" s="2">
        <f t="shared" si="114"/>
        <v>0</v>
      </c>
      <c r="I371" s="2">
        <f t="shared" si="102"/>
        <v>0</v>
      </c>
      <c r="J371" s="2">
        <f t="shared" si="120"/>
        <v>0</v>
      </c>
      <c r="K371" s="2">
        <f t="shared" si="106"/>
        <v>0</v>
      </c>
      <c r="L371" s="2">
        <f t="shared" si="106"/>
        <v>0</v>
      </c>
      <c r="M371" s="2"/>
      <c r="N371" s="28">
        <f t="shared" si="121"/>
        <v>0</v>
      </c>
      <c r="O371" s="2">
        <f t="shared" si="115"/>
        <v>0</v>
      </c>
      <c r="P371" s="2">
        <f t="shared" si="116"/>
        <v>0</v>
      </c>
      <c r="R371">
        <f t="shared" si="117"/>
        <v>350</v>
      </c>
      <c r="S371" s="89">
        <f t="shared" si="107"/>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8"/>
        <v>0.10827958002463944</v>
      </c>
      <c r="Y371" s="66">
        <f t="shared" si="108"/>
        <v>0</v>
      </c>
      <c r="Z371" s="72">
        <f t="shared" si="109"/>
        <v>0</v>
      </c>
      <c r="AA371" s="79">
        <f t="shared" si="110"/>
        <v>0</v>
      </c>
      <c r="AB371" s="81">
        <f t="shared" si="119"/>
        <v>0</v>
      </c>
      <c r="AD371" s="95">
        <f>locallinterp(R371,'BBG rates'!$N$10:$N$369,'BBG rates'!$P$10:$P$369)</f>
        <v>29.109447462397856</v>
      </c>
      <c r="AI371" s="185">
        <f t="shared" si="111"/>
        <v>350</v>
      </c>
      <c r="AJ371" s="127">
        <f>locallinterp(MIN(AI371,CAP_Senior*12),'BBG rates'!$X$24:$X$65,'BBG rates'!$Y$24:$Y$65)</f>
        <v>67.918742488467984</v>
      </c>
      <c r="AK371" s="127">
        <f>locallinterp(MIN(AI371,CAP_CB*12),'BBG rates'!$AA$25:$AA$40,'BBG rates'!$AC$25:$AC$40)</f>
        <v>11</v>
      </c>
      <c r="AL371" s="144">
        <f t="shared" si="112"/>
        <v>20.676186223039558</v>
      </c>
      <c r="AM371" s="142">
        <f>(SUMPRODUCT(AL371:AL$381,G371:G$381)+SUMPRODUCT(AL371:AL$381,H371:H$381))/12</f>
        <v>0</v>
      </c>
    </row>
    <row r="372" spans="1:39" x14ac:dyDescent="0.2">
      <c r="A372" s="7">
        <v>351</v>
      </c>
      <c r="B372" s="7">
        <v>175.5</v>
      </c>
      <c r="C372" s="7">
        <v>87.75</v>
      </c>
      <c r="D372" s="12">
        <f t="shared" si="104"/>
        <v>29.25</v>
      </c>
      <c r="E372" s="29">
        <f t="shared" si="103"/>
        <v>0</v>
      </c>
      <c r="F372" s="2">
        <f t="shared" si="105"/>
        <v>0</v>
      </c>
      <c r="G372" s="2">
        <f t="shared" si="113"/>
        <v>0</v>
      </c>
      <c r="H372" s="2">
        <f t="shared" si="114"/>
        <v>0</v>
      </c>
      <c r="I372" s="2">
        <f t="shared" si="102"/>
        <v>0</v>
      </c>
      <c r="J372" s="2">
        <f t="shared" si="120"/>
        <v>0</v>
      </c>
      <c r="K372" s="2">
        <f t="shared" si="106"/>
        <v>0</v>
      </c>
      <c r="L372" s="2">
        <f t="shared" si="106"/>
        <v>0</v>
      </c>
      <c r="M372" s="2"/>
      <c r="N372" s="28">
        <f t="shared" si="121"/>
        <v>0</v>
      </c>
      <c r="O372" s="2">
        <f t="shared" si="115"/>
        <v>0</v>
      </c>
      <c r="P372" s="2">
        <f t="shared" si="116"/>
        <v>0</v>
      </c>
      <c r="R372">
        <f t="shared" si="117"/>
        <v>351</v>
      </c>
      <c r="S372" s="89">
        <f t="shared" si="107"/>
        <v>0</v>
      </c>
      <c r="T372" s="89">
        <f>IF(AND(S372=0,S371&gt;0),SUM($G372:$H$381),S372)</f>
        <v>0</v>
      </c>
      <c r="U372" s="82">
        <f>SUM(T372:T$381)</f>
        <v>0</v>
      </c>
      <c r="V372" s="68">
        <f>localspline(R372,'BBG rates'!$G$10:$G$27,'BBG rates'!$K$10:$K$27)</f>
        <v>0.9677623616260177</v>
      </c>
      <c r="W372" s="68">
        <f>locallinterp(R372,'BBG rates'!$G$10:$G$27,'BBG rates'!$J$10:$J$27)</f>
        <v>0.10806</v>
      </c>
      <c r="X372" s="56">
        <f t="shared" si="118"/>
        <v>0.10800651750324519</v>
      </c>
      <c r="Y372" s="66">
        <f t="shared" si="108"/>
        <v>0</v>
      </c>
      <c r="Z372" s="72">
        <f t="shared" si="109"/>
        <v>0</v>
      </c>
      <c r="AA372" s="79">
        <f t="shared" si="110"/>
        <v>0</v>
      </c>
      <c r="AB372" s="81">
        <f t="shared" si="119"/>
        <v>0</v>
      </c>
      <c r="AD372" s="95">
        <f>locallinterp(R372,'BBG rates'!$N$10:$N$369,'BBG rates'!$P$10:$P$369)</f>
        <v>29.190094325866692</v>
      </c>
      <c r="AI372" s="185">
        <f t="shared" si="111"/>
        <v>351</v>
      </c>
      <c r="AJ372" s="127">
        <f>locallinterp(MIN(AI372,CAP_Senior*12),'BBG rates'!$X$24:$X$65,'BBG rates'!$Y$24:$Y$65)</f>
        <v>67.918742488467984</v>
      </c>
      <c r="AK372" s="127">
        <f>locallinterp(MIN(AI372,CAP_CB*12),'BBG rates'!$AA$25:$AA$40,'BBG rates'!$AC$25:$AC$40)</f>
        <v>11</v>
      </c>
      <c r="AL372" s="144">
        <f t="shared" si="112"/>
        <v>20.676186223039558</v>
      </c>
      <c r="AM372" s="142">
        <f>(SUMPRODUCT(AL372:AL$381,G372:G$381)+SUMPRODUCT(AL372:AL$381,H372:H$381))/12</f>
        <v>0</v>
      </c>
    </row>
    <row r="373" spans="1:39" x14ac:dyDescent="0.2">
      <c r="A373" s="7">
        <v>352</v>
      </c>
      <c r="B373" s="7">
        <v>176</v>
      </c>
      <c r="C373" s="7">
        <v>88</v>
      </c>
      <c r="D373" s="12">
        <f t="shared" si="104"/>
        <v>29.333333333333332</v>
      </c>
      <c r="E373" s="29">
        <f t="shared" si="103"/>
        <v>0</v>
      </c>
      <c r="F373" s="2">
        <f t="shared" si="105"/>
        <v>0</v>
      </c>
      <c r="G373" s="2">
        <f t="shared" si="113"/>
        <v>0</v>
      </c>
      <c r="H373" s="2">
        <f t="shared" si="114"/>
        <v>0</v>
      </c>
      <c r="I373" s="2">
        <f t="shared" si="102"/>
        <v>0</v>
      </c>
      <c r="J373" s="2">
        <f t="shared" si="120"/>
        <v>0</v>
      </c>
      <c r="K373" s="2">
        <f t="shared" si="106"/>
        <v>0</v>
      </c>
      <c r="L373" s="2">
        <f t="shared" si="106"/>
        <v>0</v>
      </c>
      <c r="M373" s="2"/>
      <c r="N373" s="28">
        <f t="shared" si="121"/>
        <v>0</v>
      </c>
      <c r="O373" s="2">
        <f t="shared" si="115"/>
        <v>0</v>
      </c>
      <c r="P373" s="2">
        <f t="shared" si="116"/>
        <v>0</v>
      </c>
      <c r="R373">
        <f t="shared" si="117"/>
        <v>352</v>
      </c>
      <c r="S373" s="89">
        <f t="shared" si="107"/>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8"/>
        <v>0.10773345429839765</v>
      </c>
      <c r="Y373" s="66">
        <f t="shared" si="108"/>
        <v>0</v>
      </c>
      <c r="Z373" s="72">
        <f t="shared" si="109"/>
        <v>0</v>
      </c>
      <c r="AA373" s="79">
        <f t="shared" si="110"/>
        <v>0</v>
      </c>
      <c r="AB373" s="81">
        <f t="shared" si="119"/>
        <v>0</v>
      </c>
      <c r="AD373" s="95">
        <f>locallinterp(R373,'BBG rates'!$N$10:$N$369,'BBG rates'!$P$10:$P$369)</f>
        <v>29.270742862196897</v>
      </c>
      <c r="AI373" s="185">
        <f t="shared" si="111"/>
        <v>352</v>
      </c>
      <c r="AJ373" s="127">
        <f>locallinterp(MIN(AI373,CAP_Senior*12),'BBG rates'!$X$24:$X$65,'BBG rates'!$Y$24:$Y$65)</f>
        <v>67.918742488467984</v>
      </c>
      <c r="AK373" s="127">
        <f>locallinterp(MIN(AI373,CAP_CB*12),'BBG rates'!$AA$25:$AA$40,'BBG rates'!$AC$25:$AC$40)</f>
        <v>11</v>
      </c>
      <c r="AL373" s="144">
        <f t="shared" si="112"/>
        <v>20.676186223039558</v>
      </c>
      <c r="AM373" s="142">
        <f>(SUMPRODUCT(AL373:AL$381,G373:G$381)+SUMPRODUCT(AL373:AL$381,H373:H$381))/12</f>
        <v>0</v>
      </c>
    </row>
    <row r="374" spans="1:39" x14ac:dyDescent="0.2">
      <c r="A374" s="7">
        <v>353</v>
      </c>
      <c r="B374" s="7">
        <v>176.5</v>
      </c>
      <c r="C374" s="7">
        <v>88.25</v>
      </c>
      <c r="D374" s="12">
        <f t="shared" si="104"/>
        <v>29.416666666666668</v>
      </c>
      <c r="E374" s="29">
        <f t="shared" si="103"/>
        <v>0</v>
      </c>
      <c r="F374" s="2">
        <f t="shared" si="105"/>
        <v>0</v>
      </c>
      <c r="G374" s="2">
        <f t="shared" si="113"/>
        <v>0</v>
      </c>
      <c r="H374" s="2">
        <f t="shared" si="114"/>
        <v>0</v>
      </c>
      <c r="I374" s="2">
        <f t="shared" si="102"/>
        <v>0</v>
      </c>
      <c r="J374" s="2">
        <f t="shared" si="120"/>
        <v>0</v>
      </c>
      <c r="K374" s="2">
        <f t="shared" si="106"/>
        <v>0</v>
      </c>
      <c r="L374" s="2">
        <f t="shared" si="106"/>
        <v>0</v>
      </c>
      <c r="M374" s="2"/>
      <c r="N374" s="28">
        <f t="shared" si="121"/>
        <v>0</v>
      </c>
      <c r="O374" s="2">
        <f t="shared" si="115"/>
        <v>0</v>
      </c>
      <c r="P374" s="2">
        <f t="shared" si="116"/>
        <v>0</v>
      </c>
      <c r="R374">
        <f t="shared" si="117"/>
        <v>353</v>
      </c>
      <c r="S374" s="89">
        <f t="shared" si="107"/>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8"/>
        <v>0.10746039041036326</v>
      </c>
      <c r="Y374" s="66">
        <f t="shared" si="108"/>
        <v>0</v>
      </c>
      <c r="Z374" s="72">
        <f t="shared" si="109"/>
        <v>0</v>
      </c>
      <c r="AA374" s="79">
        <f t="shared" si="110"/>
        <v>0</v>
      </c>
      <c r="AB374" s="81">
        <f t="shared" si="119"/>
        <v>0</v>
      </c>
      <c r="AD374" s="95">
        <f>locallinterp(R374,'BBG rates'!$N$10:$N$369,'BBG rates'!$P$10:$P$369)</f>
        <v>29.351393115778961</v>
      </c>
      <c r="AI374" s="185">
        <f t="shared" si="111"/>
        <v>353</v>
      </c>
      <c r="AJ374" s="127">
        <f>locallinterp(MIN(AI374,CAP_Senior*12),'BBG rates'!$X$24:$X$65,'BBG rates'!$Y$24:$Y$65)</f>
        <v>67.918742488467984</v>
      </c>
      <c r="AK374" s="127">
        <f>locallinterp(MIN(AI374,CAP_CB*12),'BBG rates'!$AA$25:$AA$40,'BBG rates'!$AC$25:$AC$40)</f>
        <v>11</v>
      </c>
      <c r="AL374" s="144">
        <f t="shared" si="112"/>
        <v>20.676186223039558</v>
      </c>
      <c r="AM374" s="142">
        <f>(SUMPRODUCT(AL374:AL$381,G374:G$381)+SUMPRODUCT(AL374:AL$381,H374:H$381))/12</f>
        <v>0</v>
      </c>
    </row>
    <row r="375" spans="1:39" x14ac:dyDescent="0.2">
      <c r="A375" s="7">
        <v>354</v>
      </c>
      <c r="B375" s="7">
        <v>177</v>
      </c>
      <c r="C375" s="7">
        <v>88.5</v>
      </c>
      <c r="D375" s="12">
        <f t="shared" si="104"/>
        <v>29.5</v>
      </c>
      <c r="E375" s="29">
        <f t="shared" si="103"/>
        <v>0</v>
      </c>
      <c r="F375" s="2">
        <f t="shared" si="105"/>
        <v>0</v>
      </c>
      <c r="G375" s="2">
        <f t="shared" si="113"/>
        <v>0</v>
      </c>
      <c r="H375" s="2">
        <f t="shared" si="114"/>
        <v>0</v>
      </c>
      <c r="I375" s="2">
        <f t="shared" si="102"/>
        <v>0</v>
      </c>
      <c r="J375" s="2">
        <f t="shared" si="120"/>
        <v>0</v>
      </c>
      <c r="K375" s="2">
        <f t="shared" si="106"/>
        <v>0</v>
      </c>
      <c r="L375" s="2">
        <f t="shared" si="106"/>
        <v>0</v>
      </c>
      <c r="M375" s="2"/>
      <c r="N375" s="28">
        <f t="shared" si="121"/>
        <v>0</v>
      </c>
      <c r="O375" s="2">
        <f t="shared" si="115"/>
        <v>0</v>
      </c>
      <c r="P375" s="2">
        <f t="shared" si="116"/>
        <v>0</v>
      </c>
      <c r="R375">
        <f t="shared" si="117"/>
        <v>354</v>
      </c>
      <c r="S375" s="89">
        <f t="shared" si="107"/>
        <v>0</v>
      </c>
      <c r="T375" s="89">
        <f>IF(AND(S375=0,S374&gt;0),SUM($G375:$H$381),S375)</f>
        <v>0</v>
      </c>
      <c r="U375" s="82">
        <f>SUM(T375:T$381)</f>
        <v>0</v>
      </c>
      <c r="V375" s="68">
        <f>localspline(R375,'BBG rates'!$G$10:$G$27,'BBG rates'!$K$10:$K$27)</f>
        <v>0.9678241095565171</v>
      </c>
      <c r="W375" s="68">
        <f>locallinterp(R375,'BBG rates'!$G$10:$G$27,'BBG rates'!$J$10:$J$27)</f>
        <v>0.10724</v>
      </c>
      <c r="X375" s="56">
        <f t="shared" si="118"/>
        <v>0.10718732583860913</v>
      </c>
      <c r="Y375" s="66">
        <f t="shared" si="108"/>
        <v>0</v>
      </c>
      <c r="Z375" s="72">
        <f t="shared" si="109"/>
        <v>0</v>
      </c>
      <c r="AA375" s="79">
        <f t="shared" si="110"/>
        <v>0</v>
      </c>
      <c r="AB375" s="81">
        <f t="shared" si="119"/>
        <v>0</v>
      </c>
      <c r="AD375" s="95">
        <f>locallinterp(R375,'BBG rates'!$N$10:$N$369,'BBG rates'!$P$10:$P$369)</f>
        <v>29.432045124908672</v>
      </c>
      <c r="AI375" s="185">
        <f t="shared" si="111"/>
        <v>354</v>
      </c>
      <c r="AJ375" s="127">
        <f>locallinterp(MIN(AI375,CAP_Senior*12),'BBG rates'!$X$24:$X$65,'BBG rates'!$Y$24:$Y$65)</f>
        <v>67.918742488467984</v>
      </c>
      <c r="AK375" s="127">
        <f>locallinterp(MIN(AI375,CAP_CB*12),'BBG rates'!$AA$25:$AA$40,'BBG rates'!$AC$25:$AC$40)</f>
        <v>11</v>
      </c>
      <c r="AL375" s="144">
        <f t="shared" si="112"/>
        <v>20.676186223039558</v>
      </c>
      <c r="AM375" s="142">
        <f>(SUMPRODUCT(AL375:AL$381,G375:G$381)+SUMPRODUCT(AL375:AL$381,H375:H$381))/12</f>
        <v>0</v>
      </c>
    </row>
    <row r="376" spans="1:39" x14ac:dyDescent="0.2">
      <c r="A376" s="7">
        <v>355</v>
      </c>
      <c r="B376" s="7">
        <v>177.5</v>
      </c>
      <c r="C376" s="7">
        <v>88.75</v>
      </c>
      <c r="D376" s="12">
        <f t="shared" si="104"/>
        <v>29.583333333333332</v>
      </c>
      <c r="E376" s="29">
        <f t="shared" si="103"/>
        <v>0</v>
      </c>
      <c r="F376" s="2">
        <f t="shared" si="105"/>
        <v>0</v>
      </c>
      <c r="G376" s="2">
        <f t="shared" si="113"/>
        <v>0</v>
      </c>
      <c r="H376" s="2">
        <f t="shared" si="114"/>
        <v>0</v>
      </c>
      <c r="I376" s="2">
        <f t="shared" si="102"/>
        <v>0</v>
      </c>
      <c r="J376" s="2">
        <f t="shared" si="120"/>
        <v>0</v>
      </c>
      <c r="K376" s="2">
        <f t="shared" si="106"/>
        <v>0</v>
      </c>
      <c r="L376" s="2">
        <f t="shared" si="106"/>
        <v>0</v>
      </c>
      <c r="M376" s="2"/>
      <c r="N376" s="28">
        <f t="shared" si="121"/>
        <v>0</v>
      </c>
      <c r="O376" s="2">
        <f t="shared" si="115"/>
        <v>0</v>
      </c>
      <c r="P376" s="2">
        <f t="shared" si="116"/>
        <v>0</v>
      </c>
      <c r="R376">
        <f t="shared" si="117"/>
        <v>355</v>
      </c>
      <c r="S376" s="89">
        <f t="shared" si="107"/>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8"/>
        <v>0.1069142605834017</v>
      </c>
      <c r="Y376" s="66">
        <f t="shared" si="108"/>
        <v>0</v>
      </c>
      <c r="Z376" s="72">
        <f t="shared" si="109"/>
        <v>0</v>
      </c>
      <c r="AA376" s="79">
        <f t="shared" si="110"/>
        <v>0</v>
      </c>
      <c r="AB376" s="81">
        <f t="shared" si="119"/>
        <v>0</v>
      </c>
      <c r="AD376" s="95">
        <f>locallinterp(R376,'BBG rates'!$N$10:$N$369,'BBG rates'!$P$10:$P$369)</f>
        <v>29.512698922412177</v>
      </c>
      <c r="AI376" s="185">
        <f t="shared" si="111"/>
        <v>355</v>
      </c>
      <c r="AJ376" s="127">
        <f>locallinterp(MIN(AI376,CAP_Senior*12),'BBG rates'!$X$24:$X$65,'BBG rates'!$Y$24:$Y$65)</f>
        <v>67.918742488467984</v>
      </c>
      <c r="AK376" s="127">
        <f>locallinterp(MIN(AI376,CAP_CB*12),'BBG rates'!$AA$25:$AA$40,'BBG rates'!$AC$25:$AC$40)</f>
        <v>11</v>
      </c>
      <c r="AL376" s="144">
        <f t="shared" si="112"/>
        <v>20.676186223039558</v>
      </c>
      <c r="AM376" s="142">
        <f>(SUMPRODUCT(AL376:AL$381,G376:G$381)+SUMPRODUCT(AL376:AL$381,H376:H$381))/12</f>
        <v>0</v>
      </c>
    </row>
    <row r="377" spans="1:39" x14ac:dyDescent="0.2">
      <c r="A377" s="7">
        <v>356</v>
      </c>
      <c r="B377" s="7">
        <v>178</v>
      </c>
      <c r="C377" s="7">
        <v>89</v>
      </c>
      <c r="D377" s="12">
        <f t="shared" si="104"/>
        <v>29.666666666666668</v>
      </c>
      <c r="E377" s="29">
        <f t="shared" si="103"/>
        <v>0</v>
      </c>
      <c r="F377" s="2">
        <f t="shared" si="105"/>
        <v>0</v>
      </c>
      <c r="G377" s="2">
        <f t="shared" si="113"/>
        <v>0</v>
      </c>
      <c r="H377" s="2">
        <f t="shared" si="114"/>
        <v>0</v>
      </c>
      <c r="I377" s="2">
        <f t="shared" si="102"/>
        <v>0</v>
      </c>
      <c r="J377" s="2">
        <f t="shared" si="120"/>
        <v>0</v>
      </c>
      <c r="K377" s="2">
        <f t="shared" si="106"/>
        <v>0</v>
      </c>
      <c r="L377" s="2">
        <f t="shared" si="106"/>
        <v>0</v>
      </c>
      <c r="M377" s="2"/>
      <c r="N377" s="28">
        <f t="shared" si="121"/>
        <v>0</v>
      </c>
      <c r="O377" s="2">
        <f t="shared" si="115"/>
        <v>0</v>
      </c>
      <c r="P377" s="2">
        <f t="shared" si="116"/>
        <v>0</v>
      </c>
      <c r="R377">
        <f t="shared" si="117"/>
        <v>356</v>
      </c>
      <c r="S377" s="89">
        <f t="shared" si="107"/>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8"/>
        <v>0.10664119464474098</v>
      </c>
      <c r="Y377" s="66">
        <f t="shared" si="108"/>
        <v>0</v>
      </c>
      <c r="Z377" s="72">
        <f t="shared" si="109"/>
        <v>0</v>
      </c>
      <c r="AA377" s="79">
        <f t="shared" si="110"/>
        <v>0</v>
      </c>
      <c r="AB377" s="81">
        <f t="shared" si="119"/>
        <v>0</v>
      </c>
      <c r="AD377" s="95">
        <f>locallinterp(R377,'BBG rates'!$N$10:$N$369,'BBG rates'!$P$10:$P$369)</f>
        <v>29.593354535644604</v>
      </c>
      <c r="AI377" s="185">
        <f t="shared" si="111"/>
        <v>356</v>
      </c>
      <c r="AJ377" s="127">
        <f>locallinterp(MIN(AI377,CAP_Senior*12),'BBG rates'!$X$24:$X$65,'BBG rates'!$Y$24:$Y$65)</f>
        <v>67.918742488467984</v>
      </c>
      <c r="AK377" s="127">
        <f>locallinterp(MIN(AI377,CAP_CB*12),'BBG rates'!$AA$25:$AA$40,'BBG rates'!$AC$25:$AC$40)</f>
        <v>11</v>
      </c>
      <c r="AL377" s="144">
        <f t="shared" si="112"/>
        <v>20.676186223039558</v>
      </c>
      <c r="AM377" s="142">
        <f>(SUMPRODUCT(AL377:AL$381,G377:G$381)+SUMPRODUCT(AL377:AL$381,H377:H$381))/12</f>
        <v>0</v>
      </c>
    </row>
    <row r="378" spans="1:39" x14ac:dyDescent="0.2">
      <c r="A378" s="7">
        <v>357</v>
      </c>
      <c r="B378" s="7">
        <v>178.5</v>
      </c>
      <c r="C378" s="7">
        <v>89.25</v>
      </c>
      <c r="D378" s="12">
        <f t="shared" si="104"/>
        <v>29.75</v>
      </c>
      <c r="E378" s="29">
        <f t="shared" si="103"/>
        <v>0</v>
      </c>
      <c r="F378" s="2">
        <f t="shared" si="105"/>
        <v>0</v>
      </c>
      <c r="G378" s="2">
        <f t="shared" si="113"/>
        <v>0</v>
      </c>
      <c r="H378" s="2">
        <f t="shared" si="114"/>
        <v>0</v>
      </c>
      <c r="I378" s="2">
        <f t="shared" si="102"/>
        <v>0</v>
      </c>
      <c r="J378" s="2">
        <f t="shared" si="120"/>
        <v>0</v>
      </c>
      <c r="K378" s="2">
        <f t="shared" si="106"/>
        <v>0</v>
      </c>
      <c r="L378" s="2">
        <f t="shared" si="106"/>
        <v>0</v>
      </c>
      <c r="M378" s="2"/>
      <c r="N378" s="28">
        <f t="shared" si="121"/>
        <v>0</v>
      </c>
      <c r="O378" s="2">
        <f t="shared" si="115"/>
        <v>0</v>
      </c>
      <c r="P378" s="2">
        <f t="shared" si="116"/>
        <v>0</v>
      </c>
      <c r="R378">
        <f t="shared" si="117"/>
        <v>357</v>
      </c>
      <c r="S378" s="89">
        <f t="shared" si="107"/>
        <v>0</v>
      </c>
      <c r="T378" s="89">
        <f>IF(AND(S378=0,S377&gt;0),SUM($G378:$H$381),S378)</f>
        <v>0</v>
      </c>
      <c r="U378" s="82">
        <f>SUM(T378:T$381)</f>
        <v>0</v>
      </c>
      <c r="V378" s="68">
        <f>localspline(R378,'BBG rates'!$G$10:$G$27,'BBG rates'!$K$10:$K$27)</f>
        <v>0.96788941015412622</v>
      </c>
      <c r="W378" s="68">
        <f>locallinterp(R378,'BBG rates'!$G$10:$G$27,'BBG rates'!$J$10:$J$27)</f>
        <v>0.10642</v>
      </c>
      <c r="X378" s="56">
        <f t="shared" si="118"/>
        <v>0.10636812802289342</v>
      </c>
      <c r="Y378" s="66">
        <f t="shared" si="108"/>
        <v>0</v>
      </c>
      <c r="Z378" s="72">
        <f t="shared" si="109"/>
        <v>0</v>
      </c>
      <c r="AA378" s="79">
        <f t="shared" si="110"/>
        <v>0</v>
      </c>
      <c r="AB378" s="81">
        <f t="shared" si="119"/>
        <v>0</v>
      </c>
      <c r="AD378" s="95">
        <f>locallinterp(R378,'BBG rates'!$N$10:$N$369,'BBG rates'!$P$10:$P$369)</f>
        <v>29.674011986490783</v>
      </c>
      <c r="AI378" s="185">
        <f t="shared" si="111"/>
        <v>357</v>
      </c>
      <c r="AJ378" s="127">
        <f>locallinterp(MIN(AI378,CAP_Senior*12),'BBG rates'!$X$24:$X$65,'BBG rates'!$Y$24:$Y$65)</f>
        <v>67.918742488467984</v>
      </c>
      <c r="AK378" s="127">
        <f>locallinterp(MIN(AI378,CAP_CB*12),'BBG rates'!$AA$25:$AA$40,'BBG rates'!$AC$25:$AC$40)</f>
        <v>11</v>
      </c>
      <c r="AL378" s="144">
        <f t="shared" si="112"/>
        <v>20.676186223039558</v>
      </c>
      <c r="AM378" s="142">
        <f>(SUMPRODUCT(AL378:AL$381,G378:G$381)+SUMPRODUCT(AL378:AL$381,H378:H$381))/12</f>
        <v>0</v>
      </c>
    </row>
    <row r="379" spans="1:39" x14ac:dyDescent="0.2">
      <c r="A379" s="7">
        <v>358</v>
      </c>
      <c r="B379" s="7">
        <v>179</v>
      </c>
      <c r="C379" s="7">
        <v>89.5</v>
      </c>
      <c r="D379" s="12">
        <f t="shared" si="104"/>
        <v>29.833333333333332</v>
      </c>
      <c r="E379" s="29">
        <f t="shared" si="103"/>
        <v>0</v>
      </c>
      <c r="F379" s="2">
        <f t="shared" si="105"/>
        <v>0</v>
      </c>
      <c r="G379" s="2">
        <f t="shared" si="113"/>
        <v>0</v>
      </c>
      <c r="H379" s="2">
        <f t="shared" si="114"/>
        <v>0</v>
      </c>
      <c r="I379" s="2">
        <f t="shared" si="102"/>
        <v>0</v>
      </c>
      <c r="J379" s="2">
        <f t="shared" si="120"/>
        <v>0</v>
      </c>
      <c r="K379" s="2">
        <f t="shared" si="106"/>
        <v>0</v>
      </c>
      <c r="L379" s="2">
        <f t="shared" si="106"/>
        <v>0</v>
      </c>
      <c r="M379" s="2"/>
      <c r="N379" s="28">
        <f t="shared" si="121"/>
        <v>0</v>
      </c>
      <c r="O379" s="2">
        <f t="shared" si="115"/>
        <v>0</v>
      </c>
      <c r="P379" s="2">
        <f t="shared" si="116"/>
        <v>0</v>
      </c>
      <c r="R379">
        <f t="shared" si="117"/>
        <v>358</v>
      </c>
      <c r="S379" s="89">
        <f t="shared" si="107"/>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8"/>
        <v>0.10609506071732611</v>
      </c>
      <c r="Y379" s="66">
        <f t="shared" si="108"/>
        <v>0</v>
      </c>
      <c r="Z379" s="72">
        <f t="shared" si="109"/>
        <v>0</v>
      </c>
      <c r="AA379" s="79">
        <f t="shared" si="110"/>
        <v>0</v>
      </c>
      <c r="AB379" s="81">
        <f t="shared" si="119"/>
        <v>0</v>
      </c>
      <c r="AD379" s="95">
        <f>locallinterp(R379,'BBG rates'!$N$10:$N$369,'BBG rates'!$P$10:$P$369)</f>
        <v>29.75467129136306</v>
      </c>
      <c r="AI379" s="185">
        <f t="shared" si="111"/>
        <v>358</v>
      </c>
      <c r="AJ379" s="127">
        <f>locallinterp(MIN(AI379,CAP_Senior*12),'BBG rates'!$X$24:$X$65,'BBG rates'!$Y$24:$Y$65)</f>
        <v>67.918742488467984</v>
      </c>
      <c r="AK379" s="127">
        <f>locallinterp(MIN(AI379,CAP_CB*12),'BBG rates'!$AA$25:$AA$40,'BBG rates'!$AC$25:$AC$40)</f>
        <v>11</v>
      </c>
      <c r="AL379" s="144">
        <f t="shared" si="112"/>
        <v>20.676186223039558</v>
      </c>
      <c r="AM379" s="142">
        <f>(SUMPRODUCT(AL379:AL$381,G379:G$381)+SUMPRODUCT(AL379:AL$381,H379:H$381))/12</f>
        <v>0</v>
      </c>
    </row>
    <row r="380" spans="1:39" x14ac:dyDescent="0.2">
      <c r="A380" s="7">
        <v>359</v>
      </c>
      <c r="B380" s="7">
        <v>179.5</v>
      </c>
      <c r="C380" s="7">
        <v>89.75</v>
      </c>
      <c r="D380" s="12">
        <f t="shared" si="104"/>
        <v>29.916666666666668</v>
      </c>
      <c r="E380" s="29">
        <f t="shared" si="103"/>
        <v>0</v>
      </c>
      <c r="F380" s="2">
        <f t="shared" si="105"/>
        <v>0</v>
      </c>
      <c r="G380" s="2">
        <f t="shared" si="113"/>
        <v>0</v>
      </c>
      <c r="H380" s="2">
        <f t="shared" si="114"/>
        <v>0</v>
      </c>
      <c r="I380" s="2">
        <f t="shared" si="102"/>
        <v>0</v>
      </c>
      <c r="J380" s="2">
        <f t="shared" si="120"/>
        <v>0</v>
      </c>
      <c r="K380" s="2">
        <f t="shared" si="106"/>
        <v>0</v>
      </c>
      <c r="L380" s="2">
        <f t="shared" si="106"/>
        <v>0</v>
      </c>
      <c r="M380" s="2"/>
      <c r="N380" s="28">
        <f t="shared" si="121"/>
        <v>0</v>
      </c>
      <c r="O380" s="2">
        <f t="shared" si="115"/>
        <v>0</v>
      </c>
      <c r="P380" s="2">
        <f t="shared" si="116"/>
        <v>0</v>
      </c>
      <c r="R380">
        <f t="shared" si="117"/>
        <v>359</v>
      </c>
      <c r="S380" s="89">
        <f t="shared" si="107"/>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8"/>
        <v>0.1058219927283055</v>
      </c>
      <c r="Y380" s="66">
        <f t="shared" si="108"/>
        <v>0</v>
      </c>
      <c r="Z380" s="72">
        <f t="shared" si="109"/>
        <v>0</v>
      </c>
      <c r="AA380" s="79">
        <f t="shared" si="110"/>
        <v>0</v>
      </c>
      <c r="AB380" s="81">
        <f t="shared" si="119"/>
        <v>0</v>
      </c>
      <c r="AD380" s="95">
        <f>locallinterp(R380,'BBG rates'!$N$10:$N$369,'BBG rates'!$P$10:$P$369)</f>
        <v>29.835332461203858</v>
      </c>
      <c r="AI380" s="185">
        <f t="shared" si="111"/>
        <v>359</v>
      </c>
      <c r="AJ380" s="127">
        <f>locallinterp(MIN(AI380,CAP_Senior*12),'BBG rates'!$X$24:$X$65,'BBG rates'!$Y$24:$Y$65)</f>
        <v>67.918742488467984</v>
      </c>
      <c r="AK380" s="127">
        <f>locallinterp(MIN(AI380,CAP_CB*12),'BBG rates'!$AA$25:$AA$40,'BBG rates'!$AC$25:$AC$40)</f>
        <v>11</v>
      </c>
      <c r="AL380" s="144">
        <f t="shared" si="112"/>
        <v>20.676186223039558</v>
      </c>
      <c r="AM380" s="142">
        <f>(SUMPRODUCT(AL380:AL$381,G380:G$381)+SUMPRODUCT(AL380:AL$381,H380:H$381))/12</f>
        <v>0</v>
      </c>
    </row>
    <row r="381" spans="1:39" ht="13.5" thickBot="1" x14ac:dyDescent="0.25">
      <c r="A381" s="7">
        <v>360</v>
      </c>
      <c r="B381" s="7">
        <v>180</v>
      </c>
      <c r="C381" s="7">
        <v>90</v>
      </c>
      <c r="D381" s="12">
        <f t="shared" si="104"/>
        <v>30</v>
      </c>
      <c r="E381" s="29">
        <f t="shared" si="103"/>
        <v>0</v>
      </c>
      <c r="F381" s="2">
        <f t="shared" si="105"/>
        <v>0</v>
      </c>
      <c r="G381" s="2">
        <f t="shared" si="113"/>
        <v>0</v>
      </c>
      <c r="H381" s="2">
        <f t="shared" si="114"/>
        <v>0</v>
      </c>
      <c r="I381" s="2">
        <f t="shared" si="102"/>
        <v>0</v>
      </c>
      <c r="J381" s="2">
        <f t="shared" si="120"/>
        <v>0</v>
      </c>
      <c r="K381" s="2">
        <f t="shared" si="106"/>
        <v>0</v>
      </c>
      <c r="L381" s="2">
        <f t="shared" si="106"/>
        <v>0</v>
      </c>
      <c r="M381" s="2"/>
      <c r="N381" s="28">
        <f t="shared" si="121"/>
        <v>0</v>
      </c>
      <c r="O381" s="2">
        <f t="shared" si="115"/>
        <v>0</v>
      </c>
      <c r="P381" s="2">
        <f t="shared" si="116"/>
        <v>0</v>
      </c>
      <c r="R381">
        <f t="shared" si="117"/>
        <v>360</v>
      </c>
      <c r="S381" s="89">
        <f t="shared" si="107"/>
        <v>0</v>
      </c>
      <c r="T381" s="89">
        <f>IF(AND(S381=0,S380&gt;0),SUM($G381:$H$381),S381)</f>
        <v>0</v>
      </c>
      <c r="U381" s="83">
        <f>SUM(T381:T$381)</f>
        <v>0</v>
      </c>
      <c r="V381" s="68">
        <f>localspline(R381,'BBG rates'!$G$10:$G$27,'BBG rates'!$K$10:$K$27)</f>
        <v>0.96795648336410522</v>
      </c>
      <c r="W381" s="68">
        <f>locallinterp(R381,'BBG rates'!$G$10:$G$27,'BBG rates'!$J$10:$J$27)</f>
        <v>0.1056</v>
      </c>
      <c r="X381" s="56">
        <f t="shared" si="118"/>
        <v>0.10554892405583161</v>
      </c>
      <c r="Y381" s="66">
        <f>T381*X381%/12+X382</f>
        <v>0</v>
      </c>
      <c r="Z381" s="72">
        <f t="shared" si="109"/>
        <v>0</v>
      </c>
      <c r="AA381" s="80">
        <f t="shared" si="110"/>
        <v>0</v>
      </c>
      <c r="AB381" s="81">
        <f t="shared" si="119"/>
        <v>0</v>
      </c>
      <c r="AD381" s="95">
        <f>locallinterp(R381,'BBG rates'!$N$10:$N$369,'BBG rates'!$P$10:$P$369)</f>
        <v>29.915995501484201</v>
      </c>
      <c r="AI381" s="185">
        <f t="shared" si="111"/>
        <v>360</v>
      </c>
      <c r="AJ381" s="127">
        <f>locallinterp(MIN(AI381,CAP_Senior*12),'BBG rates'!$X$24:$X$65,'BBG rates'!$Y$24:$Y$65)</f>
        <v>67.918742488467984</v>
      </c>
      <c r="AK381" s="127">
        <f>locallinterp(MIN(AI381,CAP_CB*12),'BBG rates'!$AA$25:$AA$40,'BBG rates'!$AC$25:$AC$40)</f>
        <v>11</v>
      </c>
      <c r="AL381" s="144">
        <f t="shared" si="112"/>
        <v>20.676186223039558</v>
      </c>
      <c r="AM381" s="142">
        <f>(SUMPRODUCT(AL381:AL$381,G381:G$381)+SUMPRODUCT(AL381:AL$381,H381:H$381))/12</f>
        <v>0</v>
      </c>
    </row>
  </sheetData>
  <mergeCells count="3">
    <mergeCell ref="F15:G15"/>
    <mergeCell ref="J20:L20"/>
    <mergeCell ref="AI3:AM3"/>
  </mergeCells>
  <conditionalFormatting sqref="AJ22:AJ381">
    <cfRule type="cellIs" dxfId="11" priority="2" operator="equal">
      <formula>AJ21</formula>
    </cfRule>
  </conditionalFormatting>
  <conditionalFormatting sqref="AK22:AK381">
    <cfRule type="cellIs" dxfId="10"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AM381"/>
  <sheetViews>
    <sheetView topLeftCell="U1" workbookViewId="0">
      <selection activeCell="AF15" sqref="AF15"/>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5" width="6.5703125" bestFit="1" customWidth="1"/>
    <col min="16" max="16" width="7.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59412.375253663136</v>
      </c>
    </row>
    <row r="3" spans="5:39" ht="13.5" thickBot="1" x14ac:dyDescent="0.25">
      <c r="E3" s="16" t="s">
        <v>20</v>
      </c>
      <c r="F3" s="17">
        <f>SUM(L22:L381)/SUM(K22:K381)</f>
        <v>6.1079362715341023</v>
      </c>
      <c r="N3" t="s">
        <v>23</v>
      </c>
      <c r="AI3" s="331" t="s">
        <v>137</v>
      </c>
      <c r="AJ3" s="332"/>
      <c r="AK3" s="332"/>
      <c r="AL3" s="332"/>
      <c r="AM3" s="333"/>
    </row>
    <row r="4" spans="5:39" ht="13.5" thickBot="1" x14ac:dyDescent="0.25">
      <c r="E4" t="s">
        <v>21</v>
      </c>
      <c r="F4" s="26">
        <f ca="1">(N4+(N7*N6/(1+F12)^N6))/(N5+(N7/(1+F12)^N6))</f>
        <v>6.1079362715341023</v>
      </c>
      <c r="N4">
        <f ca="1">SUM(OFFSET($L$22,,,$I$7*$I$9))</f>
        <v>61079362.715341032</v>
      </c>
    </row>
    <row r="5" spans="5:39" ht="13.5" thickBot="1" x14ac:dyDescent="0.25">
      <c r="N5">
        <f ca="1">SUM(OFFSET($K$22,,,$I$7*$I$9))</f>
        <v>10000000.000000002</v>
      </c>
      <c r="AI5" s="30" t="s">
        <v>164</v>
      </c>
      <c r="AJ5" s="94"/>
    </row>
    <row r="6" spans="5:39" ht="13.5" thickBot="1" x14ac:dyDescent="0.25">
      <c r="E6" s="3" t="s">
        <v>11</v>
      </c>
      <c r="F6" s="90">
        <v>10000000</v>
      </c>
      <c r="H6" s="3" t="s">
        <v>13</v>
      </c>
      <c r="I6" s="70">
        <v>15</v>
      </c>
      <c r="N6" s="25">
        <f ca="1">OFFSET($D$21,$I$9*$I$7,0)</f>
        <v>0</v>
      </c>
      <c r="AI6" s="167" t="s">
        <v>163</v>
      </c>
      <c r="AJ6" s="168">
        <f>CAP_Senior</f>
        <v>20</v>
      </c>
    </row>
    <row r="7" spans="5:39" ht="13.5" thickBot="1" x14ac:dyDescent="0.25">
      <c r="E7" s="1"/>
      <c r="H7" s="3" t="s">
        <v>14</v>
      </c>
      <c r="I7" s="19">
        <v>12</v>
      </c>
      <c r="K7" s="9"/>
      <c r="N7">
        <f ca="1">OFFSET($N$22,$I$7*$I$9,0)</f>
        <v>0</v>
      </c>
      <c r="AI7" s="167" t="s">
        <v>161</v>
      </c>
      <c r="AJ7" s="168">
        <f>CAP_CB</f>
        <v>20</v>
      </c>
    </row>
    <row r="8" spans="5:39" ht="13.5" thickBot="1" x14ac:dyDescent="0.25">
      <c r="H8" s="3" t="s">
        <v>1</v>
      </c>
      <c r="I8" s="3">
        <f>I6*I7</f>
        <v>180</v>
      </c>
    </row>
    <row r="9" spans="5:39" ht="13.5" thickBot="1" x14ac:dyDescent="0.25">
      <c r="E9" s="1"/>
      <c r="H9" s="24" t="s">
        <v>22</v>
      </c>
      <c r="I9" s="19">
        <v>100</v>
      </c>
      <c r="AI9" s="186" t="s">
        <v>162</v>
      </c>
    </row>
    <row r="10" spans="5:39" ht="13.5" thickBot="1" x14ac:dyDescent="0.25">
      <c r="E10" s="4"/>
      <c r="F10" s="102" t="s">
        <v>7</v>
      </c>
      <c r="G10" s="102" t="s">
        <v>8</v>
      </c>
      <c r="I10" s="22"/>
      <c r="AI10" s="168" t="str">
        <f>Senior_LP_TYPE</f>
        <v>A+/A spread not capped</v>
      </c>
    </row>
    <row r="11" spans="5:39" x14ac:dyDescent="0.2">
      <c r="E11" s="7" t="s">
        <v>12</v>
      </c>
      <c r="F11" s="69">
        <f>'[2]Option Premium'!$F$39/100</f>
        <v>1.0880000000000003E-2</v>
      </c>
      <c r="G11" s="6">
        <f>(1+F11)^(1/$I$7)-1</f>
        <v>9.0217660267466471E-4</v>
      </c>
    </row>
    <row r="12" spans="5:39" x14ac:dyDescent="0.2">
      <c r="E12" s="7" t="s">
        <v>16</v>
      </c>
      <c r="F12" s="18">
        <f>F11</f>
        <v>1.0880000000000003E-2</v>
      </c>
      <c r="G12" s="6"/>
      <c r="T12" s="21" t="s">
        <v>67</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102" t="s">
        <v>5</v>
      </c>
      <c r="G16" s="102" t="s">
        <v>6</v>
      </c>
      <c r="J16" s="2"/>
      <c r="U16" s="30" t="s">
        <v>73</v>
      </c>
      <c r="AA16" s="30" t="s">
        <v>65</v>
      </c>
      <c r="AD16" s="30" t="s">
        <v>80</v>
      </c>
      <c r="AK16" s="181">
        <f>AL16*AK13</f>
        <v>0.83</v>
      </c>
      <c r="AL16" s="183">
        <f>1-AL15</f>
        <v>0.83</v>
      </c>
      <c r="AM16" s="150" t="s">
        <v>136</v>
      </c>
    </row>
    <row r="17" spans="1:39" ht="13.5" thickBot="1" x14ac:dyDescent="0.25">
      <c r="E17" s="1"/>
      <c r="F17" s="10">
        <f>SUM(F22:F381)</f>
        <v>694227.54565935582</v>
      </c>
      <c r="G17" s="11">
        <f>SUM(G22:H381)</f>
        <v>10000000</v>
      </c>
      <c r="AA17" s="87">
        <f>Y20/SUMPRODUCT(V22:V381,U22:U381)*1200</f>
        <v>-0.25601424418537666</v>
      </c>
      <c r="AB17" s="88" t="s">
        <v>77</v>
      </c>
      <c r="AD17" t="s">
        <v>82</v>
      </c>
      <c r="AF17" s="103" t="s">
        <v>85</v>
      </c>
      <c r="AG17" s="73">
        <f>AG18/AD18</f>
        <v>9.6064671023601811</v>
      </c>
      <c r="AM17" s="30" t="s">
        <v>88</v>
      </c>
    </row>
    <row r="18" spans="1:39" ht="13.5" thickBot="1" x14ac:dyDescent="0.25">
      <c r="N18" t="s">
        <v>19</v>
      </c>
      <c r="S18" s="1" t="s">
        <v>79</v>
      </c>
      <c r="T18" s="93">
        <f>locallinterp(T19*12,'BBG rates'!$A$10:$A$27,'BBG rates'!$D$10:$D$27)</f>
        <v>-0.39943639853832635</v>
      </c>
      <c r="U18" s="92" t="s">
        <v>78</v>
      </c>
      <c r="AA18" s="73">
        <f>((1+AA17%/12)^12-1)*100</f>
        <v>-0.25571405095673461</v>
      </c>
      <c r="AB18" s="86" t="s">
        <v>66</v>
      </c>
      <c r="AD18" s="96">
        <f>(SUMPRODUCT(AD22:AD381,G22:G381)+SUMPRODUCT(AD22:AD381,H22:H381))/F6</f>
        <v>6.5206242088283082</v>
      </c>
      <c r="AE18" t="s">
        <v>83</v>
      </c>
      <c r="AF18" s="103" t="s">
        <v>87</v>
      </c>
      <c r="AG18">
        <f>'[3]15Y fix'!$L$4*100</f>
        <v>62.640161948962522</v>
      </c>
      <c r="AM18" s="146">
        <f>SUM(AM22:AM381)/SUM(E21:E380)*12+EMTN_Addon</f>
        <v>16.32421338796177</v>
      </c>
    </row>
    <row r="19" spans="1:39" ht="13.5" thickBot="1" x14ac:dyDescent="0.25">
      <c r="J19" t="s">
        <v>24</v>
      </c>
      <c r="K19" t="s">
        <v>25</v>
      </c>
      <c r="L19" t="s">
        <v>26</v>
      </c>
      <c r="S19" s="1" t="s">
        <v>27</v>
      </c>
      <c r="T19" s="74">
        <f>IF(I7=12,SUMPRODUCT(T22:T381,D22:D381)/F6,"set frequency to 12")</f>
        <v>6.4125244769260803</v>
      </c>
      <c r="U19" t="str">
        <f>IF(SUM(T22:T381)=F6,"ok","check")</f>
        <v>ok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102" t="str">
        <f>CONCATENATE("Outstanding ",F13*100,"% prepay")</f>
        <v>Outstanding 4% prepay</v>
      </c>
      <c r="F20" s="8" t="s">
        <v>9</v>
      </c>
      <c r="G20" s="102" t="s">
        <v>10</v>
      </c>
      <c r="H20" s="8" t="s">
        <v>2</v>
      </c>
      <c r="I20" s="102" t="s">
        <v>3</v>
      </c>
      <c r="J20" s="330" t="s">
        <v>15</v>
      </c>
      <c r="K20" s="330"/>
      <c r="L20" s="330"/>
      <c r="M20" s="20"/>
      <c r="N20" s="102" t="s">
        <v>18</v>
      </c>
      <c r="O20" s="102"/>
      <c r="P20" s="102"/>
      <c r="S20" s="33" t="str">
        <f>"Principals only (incl "&amp;F13*100&amp;"% CPR)"</f>
        <v>Principals only (incl 4% CPR)</v>
      </c>
      <c r="T20" s="76"/>
      <c r="U20" s="32"/>
      <c r="X20" s="30" t="s">
        <v>63</v>
      </c>
      <c r="Y20" s="67">
        <f>SUMPRODUCT(Y22:Y381,$V22:$V381)</f>
        <v>-166877.66646800603</v>
      </c>
      <c r="Z20" s="30"/>
      <c r="AA20" s="78">
        <f>SUMPRODUCT(AA22:AA381,$V22:$V381)</f>
        <v>-166877.66646800601</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9916238.4814756196</v>
      </c>
      <c r="F22" s="2">
        <f t="shared" ref="F22:F85" si="1">IF($A22&lt;=$I$8,-IPMT($G$11,1,$I$8-$A22+1,$E21),0)</f>
        <v>9021.7660267466472</v>
      </c>
      <c r="G22" s="2">
        <f>IF($A22&lt;=$I$8,-PPMT($G$11,1,$I$8-$A22+1,$E21),0)</f>
        <v>51191.709036784654</v>
      </c>
      <c r="H22" s="2">
        <f>IF($A22&lt;=$I$8,(E21-G22)*$G$13,0)</f>
        <v>32569.809487596671</v>
      </c>
      <c r="I22" s="2">
        <f>SUM(F22:H22)</f>
        <v>92783.284551127974</v>
      </c>
      <c r="J22" s="2">
        <f>IF($I$7=1,I22*A22,IF($I$7=2,I22*B22,IF($I$7=4,I22*C22,I22*D22)))</f>
        <v>7731.9403792606645</v>
      </c>
      <c r="K22" s="2">
        <f>I22/(1+$F$12)^IF($I$7=1,$A22,IF($I$7=2,$B22,IF($I$7=4,$C22,$D22)))</f>
        <v>92699.653093031389</v>
      </c>
      <c r="L22" s="2">
        <f>J22/(1+$F$12)^IF($I$7=1,$A22,IF($I$7=2,$B22,IF($I$7=4,$C22,$D22)))</f>
        <v>7724.9710910859485</v>
      </c>
      <c r="M22" s="2"/>
      <c r="N22" s="28">
        <f>IF($A22&lt;=$I$8,N21-P22,0)</f>
        <v>9948808.2909632158</v>
      </c>
      <c r="O22" s="2">
        <f>IF($A22&lt;=$I$8,-IPMT($G$11,1,$I$8-$A22+1,$N21),0)</f>
        <v>9021.7660267466472</v>
      </c>
      <c r="P22" s="2">
        <f>IF($A22&lt;=$I$8,-PPMT($G$11,1,$I$8-$A22+1,$N21),0)</f>
        <v>51191.709036784654</v>
      </c>
      <c r="R22">
        <f>ROUND(D22*12,1)</f>
        <v>1</v>
      </c>
      <c r="S22" s="89">
        <f t="shared" ref="S22:S85" si="2">IF(D22&lt;$I$9,G22+H22,0)</f>
        <v>83761.518524381332</v>
      </c>
      <c r="T22" s="89">
        <f>IF(AND(S22=0,S21&gt;0),SUM($G22:$H$381),S22)</f>
        <v>83761.518524381332</v>
      </c>
      <c r="U22" s="82">
        <f>SUM(T22:T$381)</f>
        <v>10000000.000000013</v>
      </c>
      <c r="V22" s="68">
        <f>localspline(R22,'BBG rates'!$G$10:$G$27,'BBG rates'!$K$10:$K$27)</f>
        <v>1.0002517930437387</v>
      </c>
      <c r="W22" s="68">
        <f>locallinterp(R22,'BBG rates'!$G$10:$G$27,'BBG rates'!$J$10:$J$27)</f>
        <v>-0.48612500000000003</v>
      </c>
      <c r="X22" s="56">
        <f>((1+W22%)^(1/12)-1)*1200</f>
        <v>-0.48721149787493978</v>
      </c>
      <c r="Y22" s="66">
        <f t="shared" ref="Y22:Y85" si="3">T22*X22%/12+Y23</f>
        <v>-3004.8752814144127</v>
      </c>
      <c r="Z22" s="72">
        <f t="shared" ref="Z22:Z85" si="4">IF(U22=0,0,Y22*1200/U22)</f>
        <v>-0.36058503376972906</v>
      </c>
      <c r="AA22" s="79">
        <f t="shared" ref="AA22:AA85" si="5">T22*$AA$17%/12+AA23</f>
        <v>-2133.4520348781407</v>
      </c>
      <c r="AB22" s="81">
        <f>IF(U22=0,0,AA22*1200/U22)</f>
        <v>-0.25601424418537655</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10859828.693039272</v>
      </c>
    </row>
    <row r="23" spans="1:39" x14ac:dyDescent="0.2">
      <c r="A23" s="7">
        <v>2</v>
      </c>
      <c r="B23" s="7">
        <v>1</v>
      </c>
      <c r="C23" s="7">
        <v>0.5</v>
      </c>
      <c r="D23" s="12">
        <f t="shared" si="0"/>
        <v>0.16666666666666666</v>
      </c>
      <c r="E23" s="29">
        <f>IF($A23&lt;=$I$8,E22-G23-H23,0)</f>
        <v>9832872.3339918796</v>
      </c>
      <c r="F23" s="2">
        <f t="shared" si="1"/>
        <v>8946.19834452945</v>
      </c>
      <c r="G23" s="2">
        <f t="shared" ref="G23:G86" si="8">IF($A23&lt;=$I$8,-PPMT($G$11,1,$I$8-$A23+1,$E22),0)</f>
        <v>51070.153470261932</v>
      </c>
      <c r="H23" s="2">
        <f t="shared" ref="H23:H86" si="9">IF($A23&lt;=$I$8,(E22-G23)*$G$13,0)</f>
        <v>32295.994013479893</v>
      </c>
      <c r="I23" s="2">
        <f t="shared" ref="I23:I53" si="10">SUM(F23:H23)</f>
        <v>92312.345828271282</v>
      </c>
      <c r="J23" s="2">
        <f>IF($I$7=1,I23*A23,IF($I$7=2,I23*B23,IF($I$7=4,I23*C23,I23*D23)))</f>
        <v>15385.390971378547</v>
      </c>
      <c r="K23" s="2">
        <f t="shared" ref="K23:L85" si="11">I23/(1+$F$12)^IF($I$7=1,$A23,IF($I$7=2,$B23,IF($I$7=4,$C23,$D23)))</f>
        <v>92146.006885667419</v>
      </c>
      <c r="L23" s="2">
        <f t="shared" si="11"/>
        <v>15357.667814277904</v>
      </c>
      <c r="M23" s="2"/>
      <c r="N23" s="28">
        <f>IF($A23&lt;=$I$8,N22-P23,0)</f>
        <v>9897570.3979642875</v>
      </c>
      <c r="O23" s="2">
        <f t="shared" ref="O23:O86" si="12">IF($A23&lt;=$I$8,-IPMT($G$11,1,$I$8-$A23+1,$N22),0)</f>
        <v>8975.5820646027314</v>
      </c>
      <c r="P23" s="2">
        <f t="shared" ref="P23:P86" si="13">IF($A23&lt;=$I$8,-PPMT($G$11,1,$I$8-$A23+1,$N22),0)</f>
        <v>51237.892998928575</v>
      </c>
      <c r="R23">
        <f t="shared" ref="R23:R86" si="14">ROUND(D23*12,1)</f>
        <v>2</v>
      </c>
      <c r="S23" s="89">
        <f t="shared" si="2"/>
        <v>83366.147483741821</v>
      </c>
      <c r="T23" s="89">
        <f>IF(AND(S23=0,S22&gt;0),SUM($G23:$H$381),S23)</f>
        <v>83366.147483741821</v>
      </c>
      <c r="U23" s="82">
        <f>SUM(T23:T$381)</f>
        <v>9916238.4814756308</v>
      </c>
      <c r="V23" s="68">
        <f>localspline(R23,'BBG rates'!$G$10:$G$27,'BBG rates'!$K$10:$K$27)</f>
        <v>1.0007036717399336</v>
      </c>
      <c r="W23" s="68">
        <f>locallinterp(R23,'BBG rates'!$G$10:$G$27,'BBG rates'!$J$10:$J$27)</f>
        <v>-0.48849999999999999</v>
      </c>
      <c r="X23" s="56">
        <f t="shared" ref="X23:X86" si="15">((1+W23%)^(1/12)-1)*1200</f>
        <v>-0.48959715685596983</v>
      </c>
      <c r="Y23" s="66">
        <f t="shared" si="3"/>
        <v>-2970.8673023272931</v>
      </c>
      <c r="Z23" s="72">
        <f t="shared" si="4"/>
        <v>-0.35951543213210818</v>
      </c>
      <c r="AA23" s="79">
        <f t="shared" si="5"/>
        <v>-2115.5819166641081</v>
      </c>
      <c r="AB23" s="81">
        <f t="shared" ref="AB23:AB86" si="16">IF(U23=0,0,AA23*1200/U23)</f>
        <v>-0.25601424418537655</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10858621.712824427</v>
      </c>
    </row>
    <row r="24" spans="1:39" x14ac:dyDescent="0.2">
      <c r="A24" s="7">
        <v>3</v>
      </c>
      <c r="B24" s="7">
        <v>1.5</v>
      </c>
      <c r="C24" s="7">
        <v>0.75</v>
      </c>
      <c r="D24" s="12">
        <f t="shared" si="0"/>
        <v>0.25</v>
      </c>
      <c r="E24" s="29">
        <f t="shared" ref="E24:E87" si="17">IF($A24&lt;=$I$8,E23-G24-H24,0)</f>
        <v>9749899.9755160715</v>
      </c>
      <c r="F24" s="2">
        <f t="shared" si="1"/>
        <v>8870.9873568144958</v>
      </c>
      <c r="G24" s="2">
        <f t="shared" si="8"/>
        <v>50948.88653945837</v>
      </c>
      <c r="H24" s="2">
        <f t="shared" si="9"/>
        <v>32023.471936349342</v>
      </c>
      <c r="I24" s="2">
        <f t="shared" ref="I24:I30" si="18">SUM(F24:H24)</f>
        <v>91843.345832622203</v>
      </c>
      <c r="J24" s="2">
        <f t="shared" ref="J24:J87" si="19">IF($I$7=1,I24*A24,IF($I$7=2,I24*B24,IF($I$7=4,I24*C24,I24*D24)))</f>
        <v>22960.836458155551</v>
      </c>
      <c r="K24" s="2">
        <f t="shared" si="11"/>
        <v>91595.216926222929</v>
      </c>
      <c r="L24" s="2">
        <f t="shared" si="11"/>
        <v>22898.804231555732</v>
      </c>
      <c r="M24" s="2"/>
      <c r="N24" s="28">
        <f t="shared" ref="N24:N87" si="20">IF($A24&lt;=$I$8,N23-P24,0)</f>
        <v>9846286.2793371249</v>
      </c>
      <c r="O24" s="2">
        <f t="shared" si="12"/>
        <v>8929.3564363687492</v>
      </c>
      <c r="P24" s="2">
        <f t="shared" si="13"/>
        <v>51284.118627162556</v>
      </c>
      <c r="R24">
        <f t="shared" si="14"/>
        <v>3</v>
      </c>
      <c r="S24" s="89">
        <f t="shared" si="2"/>
        <v>82972.358475807705</v>
      </c>
      <c r="T24" s="89">
        <f>IF(AND(S24=0,S23&gt;0),SUM($G24:$H$381),S24)</f>
        <v>82972.358475807705</v>
      </c>
      <c r="U24" s="82">
        <f>SUM(T24:T$381)</f>
        <v>9832872.3339918908</v>
      </c>
      <c r="V24" s="68">
        <f>localspline(R24,'BBG rates'!$G$10:$G$27,'BBG rates'!$K$10:$K$27)</f>
        <v>1.0011555447240852</v>
      </c>
      <c r="W24" s="68">
        <f>locallinterp(R24,'BBG rates'!$G$10:$G$27,'BBG rates'!$J$10:$J$27)</f>
        <v>-0.49087500000000001</v>
      </c>
      <c r="X24" s="56">
        <f t="shared" si="15"/>
        <v>-0.49198286803018298</v>
      </c>
      <c r="Y24" s="66">
        <f t="shared" si="3"/>
        <v>-2936.8541116722304</v>
      </c>
      <c r="Z24" s="72">
        <f t="shared" si="4"/>
        <v>-0.35841255884341711</v>
      </c>
      <c r="AA24" s="79">
        <f t="shared" si="5"/>
        <v>-2097.7961489651943</v>
      </c>
      <c r="AB24" s="81">
        <f t="shared" si="16"/>
        <v>-0.25601424418537649</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10856219.146768471</v>
      </c>
    </row>
    <row r="25" spans="1:39" x14ac:dyDescent="0.2">
      <c r="A25" s="7">
        <v>4</v>
      </c>
      <c r="B25" s="7">
        <v>2</v>
      </c>
      <c r="C25" s="7">
        <v>1</v>
      </c>
      <c r="D25" s="12">
        <f t="shared" si="0"/>
        <v>0.33333333333333331</v>
      </c>
      <c r="E25" s="29">
        <f t="shared" si="17"/>
        <v>9667319.8298777826</v>
      </c>
      <c r="F25" s="2">
        <f t="shared" si="1"/>
        <v>8796.1316363288861</v>
      </c>
      <c r="G25" s="2">
        <f t="shared" si="8"/>
        <v>50827.907559003623</v>
      </c>
      <c r="H25" s="2">
        <f t="shared" si="9"/>
        <v>31752.238079285347</v>
      </c>
      <c r="I25" s="2">
        <f t="shared" si="18"/>
        <v>91376.277274617853</v>
      </c>
      <c r="J25" s="2">
        <f t="shared" si="19"/>
        <v>30458.759091539283</v>
      </c>
      <c r="K25" s="2">
        <f>I25/(1+$F$12)^IF($I$7=1,$A25,IF($I$7=2,$B25,IF($I$7=4,$C25,$D25)))</f>
        <v>91047.269509383506</v>
      </c>
      <c r="L25" s="2">
        <f>J25/(1+$F$12)^IF($I$7=1,$A25,IF($I$7=2,$B25,IF($I$7=4,$C25,$D25)))</f>
        <v>30349.089836461164</v>
      </c>
      <c r="M25" s="2"/>
      <c r="N25" s="28">
        <f t="shared" si="20"/>
        <v>9794955.8933780473</v>
      </c>
      <c r="O25" s="2">
        <f t="shared" si="12"/>
        <v>8883.0891044545315</v>
      </c>
      <c r="P25" s="2">
        <f t="shared" si="13"/>
        <v>51330.385959076782</v>
      </c>
      <c r="R25">
        <f t="shared" si="14"/>
        <v>4</v>
      </c>
      <c r="S25" s="89">
        <f t="shared" si="2"/>
        <v>82580.145638288974</v>
      </c>
      <c r="T25" s="89">
        <f>IF(AND(S25=0,S24&gt;0),SUM($G25:$H$381),S25)</f>
        <v>82580.145638288974</v>
      </c>
      <c r="U25" s="82">
        <f>SUM(T25:T$381)</f>
        <v>9749899.9755160846</v>
      </c>
      <c r="V25" s="68">
        <f>localspline(R25,'BBG rates'!$G$10:$G$27,'BBG rates'!$K$10:$K$27)</f>
        <v>1.0016072346102698</v>
      </c>
      <c r="W25" s="68">
        <f>locallinterp(R25,'BBG rates'!$G$10:$G$27,'BBG rates'!$J$10:$J$27)</f>
        <v>-0.49325000000000002</v>
      </c>
      <c r="X25" s="56">
        <f t="shared" si="15"/>
        <v>-0.49436863140024379</v>
      </c>
      <c r="Y25" s="66">
        <f t="shared" si="3"/>
        <v>-2902.8366292637666</v>
      </c>
      <c r="Z25" s="72">
        <f t="shared" si="4"/>
        <v>-0.35727586578980625</v>
      </c>
      <c r="AA25" s="79">
        <f t="shared" si="5"/>
        <v>-2080.0943942623094</v>
      </c>
      <c r="AB25" s="81">
        <f t="shared" si="16"/>
        <v>-0.25601424418537649</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10852632.320855195</v>
      </c>
    </row>
    <row r="26" spans="1:39" x14ac:dyDescent="0.2">
      <c r="A26" s="7">
        <v>5</v>
      </c>
      <c r="B26" s="7">
        <v>2.5</v>
      </c>
      <c r="C26" s="7">
        <v>1.25</v>
      </c>
      <c r="D26" s="12">
        <f t="shared" si="0"/>
        <v>0.41666666666666669</v>
      </c>
      <c r="E26" s="29">
        <f t="shared" si="17"/>
        <v>9585130.3267480731</v>
      </c>
      <c r="F26" s="2">
        <f t="shared" si="1"/>
        <v>8721.6297610885558</v>
      </c>
      <c r="G26" s="2">
        <f t="shared" si="8"/>
        <v>50707.215845154809</v>
      </c>
      <c r="H26" s="2">
        <f t="shared" si="9"/>
        <v>31482.28728455451</v>
      </c>
      <c r="I26" s="2">
        <f t="shared" si="18"/>
        <v>90911.132890797875</v>
      </c>
      <c r="J26" s="2">
        <f t="shared" si="19"/>
        <v>37879.638704499113</v>
      </c>
      <c r="K26" s="2">
        <f t="shared" si="11"/>
        <v>90502.150992870796</v>
      </c>
      <c r="L26" s="2">
        <f t="shared" si="11"/>
        <v>37709.229580362829</v>
      </c>
      <c r="M26" s="2"/>
      <c r="N26" s="28">
        <f t="shared" si="20"/>
        <v>9743579.1983457524</v>
      </c>
      <c r="O26" s="2">
        <f t="shared" si="12"/>
        <v>8836.7800312359923</v>
      </c>
      <c r="P26" s="2">
        <f t="shared" si="13"/>
        <v>51376.695032295313</v>
      </c>
      <c r="R26">
        <f t="shared" si="14"/>
        <v>5</v>
      </c>
      <c r="S26" s="89">
        <f t="shared" si="2"/>
        <v>82189.503129709323</v>
      </c>
      <c r="T26" s="89">
        <f>IF(AND(S26=0,S25&gt;0),SUM($G26:$H$381),S26)</f>
        <v>82189.503129709323</v>
      </c>
      <c r="U26" s="82">
        <f>SUM(T26:T$381)</f>
        <v>9667319.8298777957</v>
      </c>
      <c r="V26" s="68">
        <f>localspline(R26,'BBG rates'!$G$10:$G$27,'BBG rates'!$K$10:$K$27)</f>
        <v>1.0020585640125637</v>
      </c>
      <c r="W26" s="68">
        <f>locallinterp(R26,'BBG rates'!$G$10:$G$27,'BBG rates'!$J$10:$J$27)</f>
        <v>-0.49562499999999998</v>
      </c>
      <c r="X26" s="56">
        <f t="shared" si="15"/>
        <v>-0.49675444696828386</v>
      </c>
      <c r="Y26" s="66">
        <f t="shared" si="3"/>
        <v>-2868.8157679470719</v>
      </c>
      <c r="Z26" s="72">
        <f t="shared" si="4"/>
        <v>-0.35610479244690552</v>
      </c>
      <c r="AA26" s="79">
        <f t="shared" si="5"/>
        <v>-2062.4763162870554</v>
      </c>
      <c r="AB26" s="81">
        <f t="shared" si="16"/>
        <v>-0.25601424418537649</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10847775.490018856</v>
      </c>
    </row>
    <row r="27" spans="1:39" x14ac:dyDescent="0.2">
      <c r="A27" s="7">
        <v>6</v>
      </c>
      <c r="B27" s="7">
        <v>3</v>
      </c>
      <c r="C27" s="7">
        <v>1.5</v>
      </c>
      <c r="D27" s="12">
        <f t="shared" si="0"/>
        <v>0.5</v>
      </c>
      <c r="E27" s="29">
        <f t="shared" si="17"/>
        <v>9503329.9016187396</v>
      </c>
      <c r="F27" s="2">
        <f t="shared" si="1"/>
        <v>8647.4803143794761</v>
      </c>
      <c r="G27" s="2">
        <f t="shared" si="8"/>
        <v>50586.81071579257</v>
      </c>
      <c r="H27" s="2">
        <f t="shared" si="9"/>
        <v>31213.614413541589</v>
      </c>
      <c r="I27" s="2">
        <f t="shared" si="18"/>
        <v>90447.905443713636</v>
      </c>
      <c r="J27" s="2">
        <f t="shared" si="19"/>
        <v>45223.952721856818</v>
      </c>
      <c r="K27" s="2">
        <f t="shared" si="11"/>
        <v>89959.847797160459</v>
      </c>
      <c r="L27" s="2">
        <f t="shared" si="11"/>
        <v>44979.923898580229</v>
      </c>
      <c r="M27" s="2"/>
      <c r="N27" s="28">
        <f t="shared" si="20"/>
        <v>9692156.1524612755</v>
      </c>
      <c r="O27" s="2">
        <f t="shared" si="12"/>
        <v>8790.4291790551033</v>
      </c>
      <c r="P27" s="2">
        <f t="shared" si="13"/>
        <v>51423.045884476189</v>
      </c>
      <c r="R27">
        <f t="shared" si="14"/>
        <v>6</v>
      </c>
      <c r="S27" s="89">
        <f t="shared" si="2"/>
        <v>81800.425129334151</v>
      </c>
      <c r="T27" s="89">
        <f>IF(AND(S27=0,S26&gt;0),SUM($G27:$H$381),S27)</f>
        <v>81800.425129334151</v>
      </c>
      <c r="U27" s="82">
        <f>SUM(T27:T$381)</f>
        <v>9585130.326748088</v>
      </c>
      <c r="V27" s="68">
        <f>localspline(R27,'BBG rates'!$G$10:$G$27,'BBG rates'!$K$10:$K$27)</f>
        <v>1.0025100708007813</v>
      </c>
      <c r="W27" s="68">
        <f>locallinterp(R27,'BBG rates'!$G$10:$G$27,'BBG rates'!$J$10:$J$27)</f>
        <v>-0.498</v>
      </c>
      <c r="X27" s="56">
        <f t="shared" si="15"/>
        <v>-0.49914031473683451</v>
      </c>
      <c r="Y27" s="66">
        <f t="shared" si="3"/>
        <v>-2834.7924336355745</v>
      </c>
      <c r="Z27" s="72">
        <f t="shared" si="4"/>
        <v>-0.3548987655253707</v>
      </c>
      <c r="AA27" s="79">
        <f t="shared" si="5"/>
        <v>-2044.9415800172851</v>
      </c>
      <c r="AB27" s="81">
        <f t="shared" si="16"/>
        <v>-0.25601424418537644</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10841660.762214137</v>
      </c>
    </row>
    <row r="28" spans="1:39" x14ac:dyDescent="0.2">
      <c r="A28" s="7">
        <v>7</v>
      </c>
      <c r="B28" s="7">
        <v>3.5</v>
      </c>
      <c r="C28" s="7">
        <v>1.75</v>
      </c>
      <c r="D28" s="12">
        <f t="shared" si="0"/>
        <v>0.58333333333333337</v>
      </c>
      <c r="E28" s="29">
        <f t="shared" si="17"/>
        <v>9421916.9957816415</v>
      </c>
      <c r="F28" s="2">
        <f t="shared" si="1"/>
        <v>8573.6818847389495</v>
      </c>
      <c r="G28" s="2">
        <f t="shared" si="8"/>
        <v>50466.691490417274</v>
      </c>
      <c r="H28" s="2">
        <f t="shared" si="9"/>
        <v>30946.214346681627</v>
      </c>
      <c r="I28" s="2">
        <f t="shared" si="18"/>
        <v>89986.587721837859</v>
      </c>
      <c r="J28" s="2">
        <f t="shared" si="19"/>
        <v>52492.176171072089</v>
      </c>
      <c r="K28" s="2">
        <f t="shared" si="11"/>
        <v>89420.34640520114</v>
      </c>
      <c r="L28" s="2">
        <f t="shared" si="11"/>
        <v>52161.868736367338</v>
      </c>
      <c r="M28" s="2"/>
      <c r="N28" s="28">
        <f t="shared" si="20"/>
        <v>9640686.7139079645</v>
      </c>
      <c r="O28" s="2">
        <f t="shared" si="12"/>
        <v>8744.036510219863</v>
      </c>
      <c r="P28" s="2">
        <f t="shared" si="13"/>
        <v>51469.438553311425</v>
      </c>
      <c r="R28">
        <f t="shared" si="14"/>
        <v>7</v>
      </c>
      <c r="S28" s="89">
        <f t="shared" si="2"/>
        <v>81412.905837098893</v>
      </c>
      <c r="T28" s="89">
        <f>IF(AND(S28=0,S27&gt;0),SUM($G28:$H$381),S28)</f>
        <v>81412.905837098893</v>
      </c>
      <c r="U28" s="82">
        <f>SUM(T28:T$381)</f>
        <v>9503329.9016187526</v>
      </c>
      <c r="V28" s="68">
        <f>localspline(R28,'BBG rates'!$G$10:$G$27,'BBG rates'!$K$10:$K$27)</f>
        <v>1.0029614583797093</v>
      </c>
      <c r="W28" s="68">
        <f>locallinterp(R28,'BBG rates'!$G$10:$G$27,'BBG rates'!$J$10:$J$27)</f>
        <v>-0.50037500000000001</v>
      </c>
      <c r="X28" s="56">
        <f t="shared" si="15"/>
        <v>-0.50152623470829383</v>
      </c>
      <c r="Y28" s="66">
        <f t="shared" si="3"/>
        <v>-2800.7675253483558</v>
      </c>
      <c r="Z28" s="72">
        <f t="shared" si="4"/>
        <v>-0.35365719860420114</v>
      </c>
      <c r="AA28" s="79">
        <f t="shared" si="5"/>
        <v>-2027.4898516726776</v>
      </c>
      <c r="AB28" s="81">
        <f t="shared" si="16"/>
        <v>-0.25601424418537649</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10834746.32565375</v>
      </c>
    </row>
    <row r="29" spans="1:39" x14ac:dyDescent="0.2">
      <c r="A29" s="7">
        <v>8</v>
      </c>
      <c r="B29" s="7">
        <v>4</v>
      </c>
      <c r="C29" s="7">
        <v>2</v>
      </c>
      <c r="D29" s="12">
        <f t="shared" si="0"/>
        <v>0.66666666666666663</v>
      </c>
      <c r="E29" s="29">
        <f t="shared" si="17"/>
        <v>9340890.0563081037</v>
      </c>
      <c r="F29" s="2">
        <f t="shared" si="1"/>
        <v>8500.2330659369636</v>
      </c>
      <c r="G29" s="2">
        <f t="shared" si="8"/>
        <v>50346.857490145143</v>
      </c>
      <c r="H29" s="2">
        <f t="shared" si="9"/>
        <v>30680.081983392254</v>
      </c>
      <c r="I29" s="2">
        <f t="shared" si="18"/>
        <v>89527.172539474355</v>
      </c>
      <c r="J29" s="2">
        <f t="shared" si="19"/>
        <v>59684.781692982899</v>
      </c>
      <c r="K29" s="2">
        <f t="shared" si="11"/>
        <v>88883.633362134773</v>
      </c>
      <c r="L29" s="2">
        <f t="shared" si="11"/>
        <v>59255.755574756506</v>
      </c>
      <c r="M29" s="2"/>
      <c r="N29" s="28">
        <f t="shared" si="20"/>
        <v>9589170.8408314381</v>
      </c>
      <c r="O29" s="2">
        <f t="shared" si="12"/>
        <v>8697.6019870042655</v>
      </c>
      <c r="P29" s="2">
        <f t="shared" si="13"/>
        <v>51515.873076527037</v>
      </c>
      <c r="R29">
        <f t="shared" si="14"/>
        <v>8</v>
      </c>
      <c r="S29" s="89">
        <f t="shared" si="2"/>
        <v>81026.939473537393</v>
      </c>
      <c r="T29" s="89">
        <f>IF(AND(S29=0,S28&gt;0),SUM($G29:$H$381),S29)</f>
        <v>81026.939473537393</v>
      </c>
      <c r="U29" s="82">
        <f>SUM(T29:T$381)</f>
        <v>9421916.9957816545</v>
      </c>
      <c r="V29" s="68">
        <f>localspline(R29,'BBG rates'!$G$10:$G$27,'BBG rates'!$K$10:$K$27)</f>
        <v>1.0034130262005823</v>
      </c>
      <c r="W29" s="68">
        <f>locallinterp(R29,'BBG rates'!$G$10:$G$27,'BBG rates'!$J$10:$J$27)</f>
        <v>-0.50275000000000003</v>
      </c>
      <c r="X29" s="56">
        <f t="shared" si="15"/>
        <v>-0.50391220688492666</v>
      </c>
      <c r="Y29" s="66">
        <f t="shared" si="3"/>
        <v>-2766.7419352474049</v>
      </c>
      <c r="Z29" s="72">
        <f t="shared" si="4"/>
        <v>-0.35237949175134364</v>
      </c>
      <c r="AA29" s="79">
        <f t="shared" si="5"/>
        <v>-2010.1207987103276</v>
      </c>
      <c r="AB29" s="81">
        <f t="shared" si="16"/>
        <v>-0.25601424418537649</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10826235.614587016</v>
      </c>
    </row>
    <row r="30" spans="1:39" x14ac:dyDescent="0.2">
      <c r="A30" s="7">
        <v>9</v>
      </c>
      <c r="B30" s="7">
        <v>4.5</v>
      </c>
      <c r="C30" s="7">
        <v>2.25</v>
      </c>
      <c r="D30" s="12">
        <f t="shared" si="0"/>
        <v>0.75</v>
      </c>
      <c r="E30" s="29">
        <f t="shared" si="17"/>
        <v>9260247.5360283945</v>
      </c>
      <c r="F30" s="2">
        <f t="shared" si="1"/>
        <v>8427.1324569576027</v>
      </c>
      <c r="G30" s="2">
        <f t="shared" si="8"/>
        <v>50227.308037704395</v>
      </c>
      <c r="H30" s="2">
        <f t="shared" si="9"/>
        <v>30415.212242006306</v>
      </c>
      <c r="I30" s="2">
        <f t="shared" si="18"/>
        <v>89069.6527366683</v>
      </c>
      <c r="J30" s="2">
        <f t="shared" si="19"/>
        <v>66802.239552501225</v>
      </c>
      <c r="K30" s="2">
        <f t="shared" si="11"/>
        <v>88349.695275018268</v>
      </c>
      <c r="L30" s="2">
        <f t="shared" si="11"/>
        <v>66262.271456263697</v>
      </c>
      <c r="M30" s="2"/>
      <c r="N30" s="28">
        <f t="shared" si="20"/>
        <v>9537608.491339555</v>
      </c>
      <c r="O30" s="2">
        <f t="shared" si="12"/>
        <v>8651.1255716482647</v>
      </c>
      <c r="P30" s="2">
        <f t="shared" si="13"/>
        <v>51562.349491883047</v>
      </c>
      <c r="R30">
        <f t="shared" si="14"/>
        <v>9</v>
      </c>
      <c r="S30" s="89">
        <f t="shared" si="2"/>
        <v>80642.520279710705</v>
      </c>
      <c r="T30" s="89">
        <f>IF(AND(S30=0,S29&gt;0),SUM($G30:$H$381),S30)</f>
        <v>80642.520279710705</v>
      </c>
      <c r="U30" s="82">
        <f>SUM(T30:T$381)</f>
        <v>9340890.0563081168</v>
      </c>
      <c r="V30" s="68">
        <f>localspline(R30,'BBG rates'!$G$10:$G$27,'BBG rates'!$K$10:$K$27)</f>
        <v>1.0038645968774773</v>
      </c>
      <c r="W30" s="68">
        <f>locallinterp(R30,'BBG rates'!$G$10:$G$27,'BBG rates'!$J$10:$J$27)</f>
        <v>-0.50512500000000005</v>
      </c>
      <c r="X30" s="56">
        <f t="shared" si="15"/>
        <v>-0.50629823126926432</v>
      </c>
      <c r="Y30" s="66">
        <f t="shared" si="3"/>
        <v>-2732.7165486747035</v>
      </c>
      <c r="Z30" s="72">
        <f t="shared" si="4"/>
        <v>-0.3510650311310628</v>
      </c>
      <c r="AA30" s="79">
        <f t="shared" si="5"/>
        <v>-1992.834089820351</v>
      </c>
      <c r="AB30" s="81">
        <f t="shared" si="16"/>
        <v>-0.25601424418537644</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10816143.943728536</v>
      </c>
    </row>
    <row r="31" spans="1:39" x14ac:dyDescent="0.2">
      <c r="A31" s="7">
        <v>10</v>
      </c>
      <c r="B31" s="7">
        <v>5</v>
      </c>
      <c r="C31" s="7">
        <v>2.5</v>
      </c>
      <c r="D31" s="12">
        <f t="shared" si="0"/>
        <v>0.83333333333333337</v>
      </c>
      <c r="E31" s="29">
        <f t="shared" si="17"/>
        <v>9179987.8935112581</v>
      </c>
      <c r="F31" s="2">
        <f t="shared" si="1"/>
        <v>8354.3786619805323</v>
      </c>
      <c r="G31" s="2">
        <f t="shared" si="8"/>
        <v>50108.042457431482</v>
      </c>
      <c r="H31" s="2">
        <f t="shared" si="9"/>
        <v>30151.600059704626</v>
      </c>
      <c r="I31" s="2">
        <f t="shared" si="10"/>
        <v>88614.021179116637</v>
      </c>
      <c r="J31" s="2">
        <f t="shared" si="19"/>
        <v>73845.017649263871</v>
      </c>
      <c r="K31" s="2">
        <f t="shared" si="11"/>
        <v>87818.51881254607</v>
      </c>
      <c r="L31" s="2">
        <f t="shared" si="11"/>
        <v>73182.099010455058</v>
      </c>
      <c r="M31" s="2"/>
      <c r="N31" s="28">
        <f t="shared" si="20"/>
        <v>9485999.6235023811</v>
      </c>
      <c r="O31" s="2">
        <f t="shared" si="12"/>
        <v>8604.6072263577535</v>
      </c>
      <c r="P31" s="2">
        <f t="shared" si="13"/>
        <v>51608.867837173544</v>
      </c>
      <c r="R31">
        <f t="shared" si="14"/>
        <v>10</v>
      </c>
      <c r="S31" s="89">
        <f t="shared" si="2"/>
        <v>80259.642517136104</v>
      </c>
      <c r="T31" s="89">
        <f>IF(AND(S31=0,S30&gt;0),SUM($G31:$H$381),S31)</f>
        <v>80259.642517136104</v>
      </c>
      <c r="U31" s="82">
        <f>SUM(T31:T$381)</f>
        <v>9260247.5360284057</v>
      </c>
      <c r="V31" s="68">
        <f>localspline(R31,'BBG rates'!$G$10:$G$27,'BBG rates'!$K$10:$K$27)</f>
        <v>1.0043164102569841</v>
      </c>
      <c r="W31" s="68">
        <f>locallinterp(R31,'BBG rates'!$G$10:$G$27,'BBG rates'!$J$10:$J$27)</f>
        <v>-0.50749999999999995</v>
      </c>
      <c r="X31" s="56">
        <f t="shared" si="15"/>
        <v>-0.50868430786370489</v>
      </c>
      <c r="Y31" s="66">
        <f t="shared" si="3"/>
        <v>-2698.6922441891093</v>
      </c>
      <c r="Z31" s="72">
        <f t="shared" si="4"/>
        <v>-0.34971318859753181</v>
      </c>
      <c r="AA31" s="79">
        <f t="shared" si="5"/>
        <v>-1975.629394921506</v>
      </c>
      <c r="AB31" s="81">
        <f t="shared" si="16"/>
        <v>-0.25601424418537649</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10804486.535405478</v>
      </c>
    </row>
    <row r="32" spans="1:39" x14ac:dyDescent="0.2">
      <c r="A32" s="7">
        <v>11</v>
      </c>
      <c r="B32" s="7">
        <v>5.5</v>
      </c>
      <c r="C32" s="7">
        <v>2.75</v>
      </c>
      <c r="D32" s="12">
        <f t="shared" si="0"/>
        <v>0.91666666666666663</v>
      </c>
      <c r="E32" s="29">
        <f t="shared" si="17"/>
        <v>9100109.5930435434</v>
      </c>
      <c r="F32" s="2">
        <f t="shared" si="1"/>
        <v>8281.9702903625384</v>
      </c>
      <c r="G32" s="2">
        <f t="shared" si="8"/>
        <v>49989.060075267189</v>
      </c>
      <c r="H32" s="2">
        <f t="shared" si="9"/>
        <v>29889.240392449086</v>
      </c>
      <c r="I32" s="2">
        <f t="shared" si="10"/>
        <v>88160.270758078812</v>
      </c>
      <c r="J32" s="2">
        <f t="shared" si="19"/>
        <v>80813.581528238909</v>
      </c>
      <c r="K32" s="2">
        <f t="shared" si="11"/>
        <v>87290.090704774266</v>
      </c>
      <c r="L32" s="2">
        <f t="shared" si="11"/>
        <v>80015.916479376407</v>
      </c>
      <c r="M32" s="2"/>
      <c r="N32" s="28">
        <f t="shared" si="20"/>
        <v>9434344.1953521539</v>
      </c>
      <c r="O32" s="2">
        <f t="shared" si="12"/>
        <v>8558.0469133045262</v>
      </c>
      <c r="P32" s="2">
        <f t="shared" si="13"/>
        <v>51655.42815022677</v>
      </c>
      <c r="R32">
        <f t="shared" si="14"/>
        <v>11</v>
      </c>
      <c r="S32" s="89">
        <f t="shared" si="2"/>
        <v>79878.300467716268</v>
      </c>
      <c r="T32" s="89">
        <f>IF(AND(S32=0,S31&gt;0),SUM($G32:$H$381),S32)</f>
        <v>79878.300467716268</v>
      </c>
      <c r="U32" s="82">
        <f>SUM(T32:T$381)</f>
        <v>9179987.8935112674</v>
      </c>
      <c r="V32" s="68">
        <f>localspline(R32,'BBG rates'!$G$10:$G$27,'BBG rates'!$K$10:$K$27)</f>
        <v>1.004768437964791</v>
      </c>
      <c r="W32" s="68">
        <f>locallinterp(R32,'BBG rates'!$G$10:$G$27,'BBG rates'!$J$10:$J$27)</f>
        <v>-0.50987499999999997</v>
      </c>
      <c r="X32" s="56">
        <f t="shared" si="15"/>
        <v>-0.51107043667037999</v>
      </c>
      <c r="Y32" s="66">
        <f t="shared" si="3"/>
        <v>-2664.6698936030944</v>
      </c>
      <c r="Z32" s="72">
        <f t="shared" si="4"/>
        <v>-0.3483233212740825</v>
      </c>
      <c r="AA32" s="79">
        <f t="shared" si="5"/>
        <v>-1958.5063851568284</v>
      </c>
      <c r="AB32" s="81">
        <f t="shared" si="16"/>
        <v>-0.25601424418537655</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10791278.520015126</v>
      </c>
    </row>
    <row r="33" spans="1:39" x14ac:dyDescent="0.2">
      <c r="A33" s="7">
        <v>12</v>
      </c>
      <c r="B33" s="7">
        <v>6</v>
      </c>
      <c r="C33" s="7">
        <v>3</v>
      </c>
      <c r="D33" s="12">
        <f t="shared" si="0"/>
        <v>1</v>
      </c>
      <c r="E33" s="29">
        <f t="shared" si="17"/>
        <v>9020611.104609875</v>
      </c>
      <c r="F33" s="2">
        <f t="shared" si="1"/>
        <v>8209.9059566191499</v>
      </c>
      <c r="G33" s="2">
        <f t="shared" si="8"/>
        <v>49870.360218752896</v>
      </c>
      <c r="H33" s="2">
        <f t="shared" si="9"/>
        <v>29628.128214915901</v>
      </c>
      <c r="I33" s="2">
        <f t="shared" si="10"/>
        <v>87708.394390287955</v>
      </c>
      <c r="J33" s="2">
        <f t="shared" si="19"/>
        <v>87708.394390287955</v>
      </c>
      <c r="K33" s="2">
        <f t="shared" si="11"/>
        <v>86764.397742845787</v>
      </c>
      <c r="L33" s="2">
        <f t="shared" si="11"/>
        <v>86764.397742845787</v>
      </c>
      <c r="M33" s="2"/>
      <c r="N33" s="28">
        <f t="shared" si="20"/>
        <v>9382642.1648832485</v>
      </c>
      <c r="O33" s="2">
        <f t="shared" si="12"/>
        <v>8511.4445946262495</v>
      </c>
      <c r="P33" s="2">
        <f t="shared" si="13"/>
        <v>51702.030468905046</v>
      </c>
      <c r="R33">
        <f t="shared" si="14"/>
        <v>12</v>
      </c>
      <c r="S33" s="89">
        <f t="shared" si="2"/>
        <v>79498.488433668797</v>
      </c>
      <c r="T33" s="89">
        <f>IF(AND(S33=0,S32&gt;0),SUM($G33:$H$381),S33)</f>
        <v>79498.488433668797</v>
      </c>
      <c r="U33" s="82">
        <f>SUM(T33:T$381)</f>
        <v>9100109.5930435527</v>
      </c>
      <c r="V33" s="68">
        <f>localspline(R33,'BBG rates'!$G$10:$G$27,'BBG rates'!$K$10:$K$27)</f>
        <v>1.0052207708358765</v>
      </c>
      <c r="W33" s="68">
        <f>locallinterp(R33,'BBG rates'!$G$10:$G$27,'BBG rates'!$J$10:$J$27)</f>
        <v>-0.51224999999999998</v>
      </c>
      <c r="X33" s="56">
        <f t="shared" si="15"/>
        <v>-0.51345661769208739</v>
      </c>
      <c r="Y33" s="66">
        <f t="shared" si="3"/>
        <v>-2630.6503620193248</v>
      </c>
      <c r="Z33" s="72">
        <f t="shared" si="4"/>
        <v>-0.34689477111751982</v>
      </c>
      <c r="AA33" s="79">
        <f t="shared" si="5"/>
        <v>-1941.4647328892827</v>
      </c>
      <c r="AB33" s="81">
        <f t="shared" si="16"/>
        <v>-0.25601424418537649</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10776534.936480429</v>
      </c>
    </row>
    <row r="34" spans="1:39" x14ac:dyDescent="0.2">
      <c r="A34" s="7">
        <v>13</v>
      </c>
      <c r="B34" s="7">
        <v>6.5</v>
      </c>
      <c r="C34" s="7">
        <v>3.25</v>
      </c>
      <c r="D34" s="12">
        <f t="shared" si="0"/>
        <v>1.0833333333333333</v>
      </c>
      <c r="E34" s="29">
        <f t="shared" si="17"/>
        <v>8941490.9038724191</v>
      </c>
      <c r="F34" s="2">
        <f t="shared" si="1"/>
        <v>8138.1842804062917</v>
      </c>
      <c r="G34" s="2">
        <f t="shared" si="8"/>
        <v>49751.942217026743</v>
      </c>
      <c r="H34" s="2">
        <f t="shared" si="9"/>
        <v>29368.258520429103</v>
      </c>
      <c r="I34" s="2">
        <f t="shared" si="10"/>
        <v>87258.385017862136</v>
      </c>
      <c r="J34" s="2">
        <f t="shared" si="19"/>
        <v>94529.917102683976</v>
      </c>
      <c r="K34" s="2">
        <f t="shared" si="11"/>
        <v>86241.426778716705</v>
      </c>
      <c r="L34" s="2">
        <f t="shared" si="11"/>
        <v>93428.212343609761</v>
      </c>
      <c r="M34" s="2"/>
      <c r="N34" s="28">
        <f t="shared" si="20"/>
        <v>9330893.4900521431</v>
      </c>
      <c r="O34" s="2">
        <f t="shared" si="12"/>
        <v>8464.8002324264307</v>
      </c>
      <c r="P34" s="2">
        <f t="shared" si="13"/>
        <v>51748.674831104865</v>
      </c>
      <c r="R34">
        <f t="shared" si="14"/>
        <v>13</v>
      </c>
      <c r="S34" s="89">
        <f t="shared" si="2"/>
        <v>79120.200737455845</v>
      </c>
      <c r="T34" s="89">
        <f>IF(AND(S34=0,S33&gt;0),SUM($G34:$H$381),S34)</f>
        <v>79120.200737455845</v>
      </c>
      <c r="U34" s="82">
        <f>SUM(T34:T$381)</f>
        <v>9020611.1046098806</v>
      </c>
      <c r="V34" s="68">
        <f>localspline(R34,'BBG rates'!$G$10:$G$27,'BBG rates'!$K$10:$K$27)</f>
        <v>1.0056735418767067</v>
      </c>
      <c r="W34" s="68">
        <f>locallinterp(R34,'BBG rates'!$G$10:$G$27,'BBG rates'!$J$10:$J$27)</f>
        <v>-0.51379166666666665</v>
      </c>
      <c r="X34" s="56">
        <f t="shared" si="15"/>
        <v>-0.5150055701634404</v>
      </c>
      <c r="Y34" s="66">
        <f t="shared" si="3"/>
        <v>-2596.6345078670038</v>
      </c>
      <c r="Z34" s="72">
        <f t="shared" si="4"/>
        <v>-0.34542686446686832</v>
      </c>
      <c r="AA34" s="79">
        <f t="shared" si="5"/>
        <v>-1924.504111697428</v>
      </c>
      <c r="AB34" s="81">
        <f t="shared" si="16"/>
        <v>-0.2560142441853766</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10749363.789396016</v>
      </c>
    </row>
    <row r="35" spans="1:39" x14ac:dyDescent="0.2">
      <c r="A35" s="7">
        <v>14</v>
      </c>
      <c r="B35" s="7">
        <v>7</v>
      </c>
      <c r="C35" s="7">
        <v>3.5</v>
      </c>
      <c r="D35" s="12">
        <f t="shared" si="0"/>
        <v>1.1666666666666667</v>
      </c>
      <c r="E35" s="29">
        <f t="shared" si="17"/>
        <v>8862747.4721507039</v>
      </c>
      <c r="F35" s="2">
        <f t="shared" si="1"/>
        <v>8066.8038865020362</v>
      </c>
      <c r="G35" s="2">
        <f t="shared" si="8"/>
        <v>49633.805400819831</v>
      </c>
      <c r="H35" s="2">
        <f t="shared" si="9"/>
        <v>29109.626320894284</v>
      </c>
      <c r="I35" s="2">
        <f t="shared" si="10"/>
        <v>86810.235608216142</v>
      </c>
      <c r="J35" s="2">
        <f t="shared" si="19"/>
        <v>101278.60820958551</v>
      </c>
      <c r="K35" s="2">
        <f t="shared" si="11"/>
        <v>85721.164724883987</v>
      </c>
      <c r="L35" s="2">
        <f t="shared" si="11"/>
        <v>100008.02551236465</v>
      </c>
      <c r="M35" s="2"/>
      <c r="N35" s="28">
        <f t="shared" si="20"/>
        <v>9279098.1287773866</v>
      </c>
      <c r="O35" s="2">
        <f t="shared" si="12"/>
        <v>8418.113788774388</v>
      </c>
      <c r="P35" s="2">
        <f t="shared" si="13"/>
        <v>51795.361274756913</v>
      </c>
      <c r="R35">
        <f t="shared" si="14"/>
        <v>14</v>
      </c>
      <c r="S35" s="89">
        <f t="shared" si="2"/>
        <v>78743.431721714122</v>
      </c>
      <c r="T35" s="89">
        <f>IF(AND(S35=0,S34&gt;0),SUM($G35:$H$381),S35)</f>
        <v>78743.431721714122</v>
      </c>
      <c r="U35" s="82">
        <f>SUM(T35:T$381)</f>
        <v>8941490.9038724247</v>
      </c>
      <c r="V35" s="68">
        <f>localspline(R35,'BBG rates'!$G$10:$G$27,'BBG rates'!$K$10:$K$27)</f>
        <v>1.0061271123856481</v>
      </c>
      <c r="W35" s="68">
        <f>locallinterp(R35,'BBG rates'!$G$10:$G$27,'BBG rates'!$J$10:$J$27)</f>
        <v>-0.51533333333333331</v>
      </c>
      <c r="X35" s="56">
        <f t="shared" si="15"/>
        <v>-0.51655454463785944</v>
      </c>
      <c r="Y35" s="66">
        <f t="shared" si="3"/>
        <v>-2562.6783877901375</v>
      </c>
      <c r="Z35" s="72">
        <f t="shared" si="4"/>
        <v>-0.34392632038761412</v>
      </c>
      <c r="AA35" s="79">
        <f t="shared" si="5"/>
        <v>-1907.6241963710988</v>
      </c>
      <c r="AB35" s="81">
        <f t="shared" si="16"/>
        <v>-0.2560142441853766</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10720046.241859822</v>
      </c>
    </row>
    <row r="36" spans="1:39" x14ac:dyDescent="0.2">
      <c r="A36" s="7">
        <v>15</v>
      </c>
      <c r="B36" s="7">
        <v>7.5</v>
      </c>
      <c r="C36" s="7">
        <v>3.75</v>
      </c>
      <c r="D36" s="12">
        <f t="shared" si="0"/>
        <v>1.25</v>
      </c>
      <c r="E36" s="29">
        <f t="shared" si="17"/>
        <v>8784379.2964015193</v>
      </c>
      <c r="F36" s="2">
        <f t="shared" si="1"/>
        <v>7995.7634047883948</v>
      </c>
      <c r="G36" s="2">
        <f t="shared" si="8"/>
        <v>49515.94910245244</v>
      </c>
      <c r="H36" s="2">
        <f t="shared" si="9"/>
        <v>28852.22664673259</v>
      </c>
      <c r="I36" s="2">
        <f t="shared" si="10"/>
        <v>86363.939153973421</v>
      </c>
      <c r="J36" s="2">
        <f t="shared" si="19"/>
        <v>107954.92394246678</v>
      </c>
      <c r="K36" s="2">
        <f t="shared" si="11"/>
        <v>85203.598554114113</v>
      </c>
      <c r="L36" s="2">
        <f t="shared" si="11"/>
        <v>106504.49819264264</v>
      </c>
      <c r="M36" s="2"/>
      <c r="N36" s="28">
        <f t="shared" si="20"/>
        <v>9227256.0389395598</v>
      </c>
      <c r="O36" s="2">
        <f t="shared" si="12"/>
        <v>8371.3852257052204</v>
      </c>
      <c r="P36" s="2">
        <f t="shared" si="13"/>
        <v>51842.089837826075</v>
      </c>
      <c r="R36">
        <f t="shared" si="14"/>
        <v>15</v>
      </c>
      <c r="S36" s="89">
        <f t="shared" si="2"/>
        <v>78368.175749185029</v>
      </c>
      <c r="T36" s="89">
        <f>IF(AND(S36=0,S35&gt;0),SUM($G36:$H$381),S36)</f>
        <v>78368.175749185029</v>
      </c>
      <c r="U36" s="82">
        <f>SUM(T36:T$381)</f>
        <v>8862747.4721507113</v>
      </c>
      <c r="V36" s="68">
        <f>localspline(R36,'BBG rates'!$G$10:$G$27,'BBG rates'!$K$10:$K$27)</f>
        <v>1.0065819156345839</v>
      </c>
      <c r="W36" s="68">
        <f>locallinterp(R36,'BBG rates'!$G$10:$G$27,'BBG rates'!$J$10:$J$27)</f>
        <v>-0.51687499999999997</v>
      </c>
      <c r="X36" s="56">
        <f t="shared" si="15"/>
        <v>-0.51810354111574419</v>
      </c>
      <c r="Y36" s="66">
        <f t="shared" si="3"/>
        <v>-2528.7823231932771</v>
      </c>
      <c r="Z36" s="72">
        <f t="shared" si="4"/>
        <v>-0.34239255912089583</v>
      </c>
      <c r="AA36" s="79">
        <f t="shared" si="5"/>
        <v>-1890.8246629071009</v>
      </c>
      <c r="AB36" s="81">
        <f t="shared" si="16"/>
        <v>-0.2560142441853766</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10688603.448428854</v>
      </c>
    </row>
    <row r="37" spans="1:39" x14ac:dyDescent="0.2">
      <c r="A37" s="7">
        <v>16</v>
      </c>
      <c r="B37" s="7">
        <v>8</v>
      </c>
      <c r="C37" s="7">
        <v>4</v>
      </c>
      <c r="D37" s="12">
        <f t="shared" si="0"/>
        <v>1.3333333333333333</v>
      </c>
      <c r="E37" s="29">
        <f t="shared" si="17"/>
        <v>8706384.8691988755</v>
      </c>
      <c r="F37" s="2">
        <f t="shared" si="1"/>
        <v>7925.0614702331841</v>
      </c>
      <c r="G37" s="2">
        <f t="shared" si="8"/>
        <v>49398.37265583031</v>
      </c>
      <c r="H37" s="2">
        <f t="shared" si="9"/>
        <v>28596.054546814888</v>
      </c>
      <c r="I37" s="2">
        <f t="shared" si="10"/>
        <v>85919.488672878389</v>
      </c>
      <c r="J37" s="2">
        <f t="shared" si="19"/>
        <v>114559.31823050452</v>
      </c>
      <c r="K37" s="2">
        <f t="shared" si="11"/>
        <v>84688.715299173331</v>
      </c>
      <c r="L37" s="2">
        <f t="shared" si="11"/>
        <v>112918.28706556444</v>
      </c>
      <c r="M37" s="2"/>
      <c r="N37" s="28">
        <f t="shared" si="20"/>
        <v>9175367.1783812474</v>
      </c>
      <c r="O37" s="2">
        <f t="shared" si="12"/>
        <v>8324.6145052197753</v>
      </c>
      <c r="P37" s="2">
        <f t="shared" si="13"/>
        <v>51888.860558311513</v>
      </c>
      <c r="R37">
        <f t="shared" si="14"/>
        <v>16</v>
      </c>
      <c r="S37" s="89">
        <f t="shared" si="2"/>
        <v>77994.427202645194</v>
      </c>
      <c r="T37" s="89">
        <f>IF(AND(S37=0,S36&gt;0),SUM($G37:$H$381),S37)</f>
        <v>77994.427202645194</v>
      </c>
      <c r="U37" s="82">
        <f>SUM(T37:T$381)</f>
        <v>8784379.2964015268</v>
      </c>
      <c r="V37" s="68">
        <f>localspline(R37,'BBG rates'!$G$10:$G$27,'BBG rates'!$K$10:$K$27)</f>
        <v>1.0070383848956586</v>
      </c>
      <c r="W37" s="68">
        <f>locallinterp(R37,'BBG rates'!$G$10:$G$27,'BBG rates'!$J$10:$J$27)</f>
        <v>-0.51841666666666664</v>
      </c>
      <c r="X37" s="56">
        <f t="shared" si="15"/>
        <v>-0.51965255959802725</v>
      </c>
      <c r="Y37" s="66">
        <f t="shared" si="3"/>
        <v>-2494.9466320545821</v>
      </c>
      <c r="Z37" s="72">
        <f t="shared" si="4"/>
        <v>-0.3408249868823342</v>
      </c>
      <c r="AA37" s="79">
        <f t="shared" si="5"/>
        <v>-1874.1051885049224</v>
      </c>
      <c r="AB37" s="81">
        <f t="shared" si="16"/>
        <v>-0.25601424418537655</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10655056.435030278</v>
      </c>
    </row>
    <row r="38" spans="1:39" x14ac:dyDescent="0.2">
      <c r="A38" s="7">
        <v>17</v>
      </c>
      <c r="B38" s="7">
        <v>8.5</v>
      </c>
      <c r="C38" s="7">
        <v>4.25</v>
      </c>
      <c r="D38" s="12">
        <f t="shared" si="0"/>
        <v>1.4166666666666667</v>
      </c>
      <c r="E38" s="29">
        <f t="shared" si="17"/>
        <v>8628762.6887140386</v>
      </c>
      <c r="F38" s="2">
        <f t="shared" si="1"/>
        <v>7854.6967228719468</v>
      </c>
      <c r="G38" s="2">
        <f t="shared" si="8"/>
        <v>49281.075396440807</v>
      </c>
      <c r="H38" s="2">
        <f t="shared" si="9"/>
        <v>28341.10508839618</v>
      </c>
      <c r="I38" s="2">
        <f t="shared" si="10"/>
        <v>85476.877207708923</v>
      </c>
      <c r="J38" s="2">
        <f t="shared" si="19"/>
        <v>121092.24271092098</v>
      </c>
      <c r="K38" s="2">
        <f t="shared" si="11"/>
        <v>84176.502052558499</v>
      </c>
      <c r="L38" s="2">
        <f t="shared" si="11"/>
        <v>119250.04457445788</v>
      </c>
      <c r="M38" s="2"/>
      <c r="N38" s="28">
        <f t="shared" si="20"/>
        <v>9123431.5049070008</v>
      </c>
      <c r="O38" s="2">
        <f t="shared" si="12"/>
        <v>8277.8015892846179</v>
      </c>
      <c r="P38" s="2">
        <f t="shared" si="13"/>
        <v>51935.673474246665</v>
      </c>
      <c r="R38">
        <f t="shared" si="14"/>
        <v>17</v>
      </c>
      <c r="S38" s="89">
        <f t="shared" si="2"/>
        <v>77622.180484836979</v>
      </c>
      <c r="T38" s="89">
        <f>IF(AND(S38=0,S37&gt;0),SUM($G38:$H$381),S38)</f>
        <v>77622.180484836979</v>
      </c>
      <c r="U38" s="82">
        <f>SUM(T38:T$381)</f>
        <v>8706384.8691988811</v>
      </c>
      <c r="V38" s="68">
        <f>localspline(R38,'BBG rates'!$G$10:$G$27,'BBG rates'!$K$10:$K$27)</f>
        <v>1.0074969534409595</v>
      </c>
      <c r="W38" s="68">
        <f>locallinterp(R38,'BBG rates'!$G$10:$G$27,'BBG rates'!$J$10:$J$27)</f>
        <v>-0.5199583333333333</v>
      </c>
      <c r="X38" s="56">
        <f t="shared" si="15"/>
        <v>-0.52120160008497507</v>
      </c>
      <c r="Y38" s="66">
        <f t="shared" si="3"/>
        <v>-2461.1716289460514</v>
      </c>
      <c r="Z38" s="72">
        <f t="shared" si="4"/>
        <v>-0.33922299543450113</v>
      </c>
      <c r="AA38" s="79">
        <f t="shared" si="5"/>
        <v>-1857.4654515624586</v>
      </c>
      <c r="AB38" s="81">
        <f t="shared" si="16"/>
        <v>-0.2560142441853766</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10619426.099600788</v>
      </c>
    </row>
    <row r="39" spans="1:39" x14ac:dyDescent="0.2">
      <c r="A39" s="7">
        <v>18</v>
      </c>
      <c r="B39" s="7">
        <v>9</v>
      </c>
      <c r="C39" s="7">
        <v>4.5</v>
      </c>
      <c r="D39" s="12">
        <f t="shared" si="0"/>
        <v>1.5</v>
      </c>
      <c r="E39" s="29">
        <f t="shared" si="17"/>
        <v>8551511.2586956397</v>
      </c>
      <c r="F39" s="2">
        <f t="shared" si="1"/>
        <v>7784.6678077899369</v>
      </c>
      <c r="G39" s="2">
        <f t="shared" si="8"/>
        <v>49164.056661349168</v>
      </c>
      <c r="H39" s="2">
        <f t="shared" si="9"/>
        <v>28087.373357050277</v>
      </c>
      <c r="I39" s="2">
        <f t="shared" si="10"/>
        <v>85036.097826189376</v>
      </c>
      <c r="J39" s="2">
        <f t="shared" si="19"/>
        <v>127554.14673928407</v>
      </c>
      <c r="K39" s="2">
        <f t="shared" si="11"/>
        <v>83666.945966229789</v>
      </c>
      <c r="L39" s="2">
        <f t="shared" si="11"/>
        <v>125500.41894934468</v>
      </c>
      <c r="M39" s="2"/>
      <c r="N39" s="28">
        <f t="shared" si="20"/>
        <v>9071448.9762833007</v>
      </c>
      <c r="O39" s="2">
        <f t="shared" si="12"/>
        <v>8230.9464398320015</v>
      </c>
      <c r="P39" s="2">
        <f t="shared" si="13"/>
        <v>51982.528623699283</v>
      </c>
      <c r="R39">
        <f t="shared" si="14"/>
        <v>18</v>
      </c>
      <c r="S39" s="89">
        <f t="shared" si="2"/>
        <v>77251.430018399449</v>
      </c>
      <c r="T39" s="89">
        <f>IF(AND(S39=0,S38&gt;0),SUM($G39:$H$381),S39)</f>
        <v>77251.430018399449</v>
      </c>
      <c r="U39" s="82">
        <f>SUM(T39:T$381)</f>
        <v>8628762.6887140442</v>
      </c>
      <c r="V39" s="68">
        <f>localspline(R39,'BBG rates'!$G$10:$G$27,'BBG rates'!$K$10:$K$27)</f>
        <v>1.0079580545425415</v>
      </c>
      <c r="W39" s="68">
        <f>locallinterp(R39,'BBG rates'!$G$10:$G$27,'BBG rates'!$J$10:$J$27)</f>
        <v>-0.52149999999999996</v>
      </c>
      <c r="X39" s="56">
        <f t="shared" si="15"/>
        <v>-0.52275066257752023</v>
      </c>
      <c r="Y39" s="66">
        <f t="shared" si="3"/>
        <v>-2427.4576250537334</v>
      </c>
      <c r="Z39" s="72">
        <f t="shared" si="4"/>
        <v>-0.33758596164366189</v>
      </c>
      <c r="AA39" s="79">
        <f t="shared" si="5"/>
        <v>-1840.9051316717532</v>
      </c>
      <c r="AB39" s="81">
        <f t="shared" si="16"/>
        <v>-0.25601424418537655</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10581733.212723207</v>
      </c>
    </row>
    <row r="40" spans="1:39" x14ac:dyDescent="0.2">
      <c r="A40" s="7">
        <v>19</v>
      </c>
      <c r="B40" s="7">
        <v>9.5</v>
      </c>
      <c r="C40" s="7">
        <v>4.75</v>
      </c>
      <c r="D40" s="12">
        <f t="shared" si="0"/>
        <v>1.5833333333333333</v>
      </c>
      <c r="E40" s="29">
        <f t="shared" si="17"/>
        <v>8474629.0884498395</v>
      </c>
      <c r="F40" s="2">
        <f t="shared" si="1"/>
        <v>7714.9733751041776</v>
      </c>
      <c r="G40" s="2">
        <f t="shared" si="8"/>
        <v>49047.315789194829</v>
      </c>
      <c r="H40" s="2">
        <f t="shared" si="9"/>
        <v>27834.854456604669</v>
      </c>
      <c r="I40" s="2">
        <f t="shared" si="10"/>
        <v>84597.143620903676</v>
      </c>
      <c r="J40" s="2">
        <f t="shared" si="19"/>
        <v>133945.47739976415</v>
      </c>
      <c r="K40" s="2">
        <f t="shared" si="11"/>
        <v>83160.034251343983</v>
      </c>
      <c r="L40" s="2">
        <f t="shared" si="11"/>
        <v>131670.05423129463</v>
      </c>
      <c r="M40" s="2"/>
      <c r="N40" s="28">
        <f t="shared" si="20"/>
        <v>9019419.5502385292</v>
      </c>
      <c r="O40" s="2">
        <f t="shared" si="12"/>
        <v>8184.0490187598334</v>
      </c>
      <c r="P40" s="2">
        <f t="shared" si="13"/>
        <v>52029.426044771448</v>
      </c>
      <c r="R40">
        <f t="shared" si="14"/>
        <v>19</v>
      </c>
      <c r="S40" s="89">
        <f t="shared" si="2"/>
        <v>76882.170245799498</v>
      </c>
      <c r="T40" s="89">
        <f>IF(AND(S40=0,S39&gt;0),SUM($G40:$H$381),S40)</f>
        <v>76882.170245799498</v>
      </c>
      <c r="U40" s="82">
        <f>SUM(T40:T$381)</f>
        <v>8551511.2586956434</v>
      </c>
      <c r="V40" s="68">
        <f>localspline(R40,'BBG rates'!$G$10:$G$27,'BBG rates'!$K$10:$K$27)</f>
        <v>1.0084217198850787</v>
      </c>
      <c r="W40" s="68">
        <f>locallinterp(R40,'BBG rates'!$G$10:$G$27,'BBG rates'!$J$10:$J$27)</f>
        <v>-0.5219583333333333</v>
      </c>
      <c r="X40" s="56">
        <f t="shared" si="15"/>
        <v>-0.52321119891365342</v>
      </c>
      <c r="Y40" s="66">
        <f t="shared" si="3"/>
        <v>-2393.8049281977505</v>
      </c>
      <c r="Z40" s="72">
        <f t="shared" si="4"/>
        <v>-0.33591324702008885</v>
      </c>
      <c r="AA40" s="79">
        <f t="shared" si="5"/>
        <v>-1824.4239096147533</v>
      </c>
      <c r="AB40" s="81">
        <f t="shared" si="16"/>
        <v>-0.2560142441853766</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10541998.418260198</v>
      </c>
    </row>
    <row r="41" spans="1:39" x14ac:dyDescent="0.2">
      <c r="A41" s="7">
        <v>20</v>
      </c>
      <c r="B41" s="7">
        <v>10</v>
      </c>
      <c r="C41" s="7">
        <v>5</v>
      </c>
      <c r="D41" s="12">
        <f t="shared" si="0"/>
        <v>1.6666666666666667</v>
      </c>
      <c r="E41" s="29">
        <f t="shared" si="17"/>
        <v>8398114.692820577</v>
      </c>
      <c r="F41" s="2">
        <f t="shared" si="1"/>
        <v>7645.6120799455666</v>
      </c>
      <c r="G41" s="2">
        <f t="shared" si="8"/>
        <v>48930.852120187592</v>
      </c>
      <c r="H41" s="2">
        <f t="shared" si="9"/>
        <v>27583.543509075615</v>
      </c>
      <c r="I41" s="2">
        <f t="shared" si="10"/>
        <v>84160.007709208774</v>
      </c>
      <c r="J41" s="2">
        <f t="shared" si="19"/>
        <v>140266.67951534796</v>
      </c>
      <c r="K41" s="2">
        <f t="shared" si="11"/>
        <v>82655.754177989278</v>
      </c>
      <c r="L41" s="2">
        <f t="shared" si="11"/>
        <v>137759.59029664879</v>
      </c>
      <c r="M41" s="2"/>
      <c r="N41" s="28">
        <f t="shared" si="20"/>
        <v>8967343.1844629291</v>
      </c>
      <c r="O41" s="2">
        <f t="shared" si="12"/>
        <v>8137.1092879316484</v>
      </c>
      <c r="P41" s="2">
        <f t="shared" si="13"/>
        <v>52076.365775599632</v>
      </c>
      <c r="R41">
        <f t="shared" si="14"/>
        <v>20</v>
      </c>
      <c r="S41" s="89">
        <f t="shared" si="2"/>
        <v>76514.395629263207</v>
      </c>
      <c r="T41" s="89">
        <f>IF(AND(S41=0,S40&gt;0),SUM($G41:$H$381),S41)</f>
        <v>76514.395629263207</v>
      </c>
      <c r="U41" s="82">
        <f>SUM(T41:T$381)</f>
        <v>8474629.0884498432</v>
      </c>
      <c r="V41" s="68">
        <f>localspline(R41,'BBG rates'!$G$10:$G$27,'BBG rates'!$K$10:$K$27)</f>
        <v>1.0088863748106902</v>
      </c>
      <c r="W41" s="68">
        <f>locallinterp(R41,'BBG rates'!$G$10:$G$27,'BBG rates'!$J$10:$J$27)</f>
        <v>-0.52241666666666664</v>
      </c>
      <c r="X41" s="56">
        <f t="shared" si="15"/>
        <v>-0.52367173719476412</v>
      </c>
      <c r="Y41" s="66">
        <f t="shared" si="3"/>
        <v>-2360.2835844732604</v>
      </c>
      <c r="Z41" s="72">
        <f t="shared" si="4"/>
        <v>-0.33421407259323449</v>
      </c>
      <c r="AA41" s="79">
        <f t="shared" si="5"/>
        <v>-1808.0214673590783</v>
      </c>
      <c r="AB41" s="81">
        <f t="shared" si="16"/>
        <v>-0.25601424418537666</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10500242.233985173</v>
      </c>
    </row>
    <row r="42" spans="1:39" x14ac:dyDescent="0.2">
      <c r="A42" s="7">
        <v>21</v>
      </c>
      <c r="B42" s="7">
        <v>10.5</v>
      </c>
      <c r="C42" s="7">
        <v>5.25</v>
      </c>
      <c r="D42" s="12">
        <f t="shared" si="0"/>
        <v>1.75</v>
      </c>
      <c r="E42" s="29">
        <f t="shared" si="17"/>
        <v>8321966.5921698688</v>
      </c>
      <c r="F42" s="2">
        <f t="shared" si="1"/>
        <v>7576.5825824410531</v>
      </c>
      <c r="G42" s="2">
        <f t="shared" si="8"/>
        <v>48814.66499610398</v>
      </c>
      <c r="H42" s="2">
        <f t="shared" si="9"/>
        <v>27333.43565460348</v>
      </c>
      <c r="I42" s="2">
        <f t="shared" si="10"/>
        <v>83724.68323314852</v>
      </c>
      <c r="J42" s="2">
        <f t="shared" si="19"/>
        <v>146518.19565800991</v>
      </c>
      <c r="K42" s="2">
        <f t="shared" si="11"/>
        <v>82154.093074921257</v>
      </c>
      <c r="L42" s="2">
        <f t="shared" si="11"/>
        <v>143769.66288111219</v>
      </c>
      <c r="M42" s="2"/>
      <c r="N42" s="28">
        <f t="shared" si="20"/>
        <v>8915219.8366085738</v>
      </c>
      <c r="O42" s="2">
        <f t="shared" si="12"/>
        <v>8090.127209176575</v>
      </c>
      <c r="P42" s="2">
        <f t="shared" si="13"/>
        <v>52123.347854354703</v>
      </c>
      <c r="R42">
        <f t="shared" si="14"/>
        <v>21</v>
      </c>
      <c r="S42" s="89">
        <f t="shared" si="2"/>
        <v>76148.100650707464</v>
      </c>
      <c r="T42" s="89">
        <f>IF(AND(S42=0,S41&gt;0),SUM($G42:$H$381),S42)</f>
        <v>76148.100650707464</v>
      </c>
      <c r="U42" s="82">
        <f>SUM(T42:T$381)</f>
        <v>8398114.6928205788</v>
      </c>
      <c r="V42" s="68">
        <f>localspline(R42,'BBG rates'!$G$10:$G$27,'BBG rates'!$K$10:$K$27)</f>
        <v>1.0093500430717199</v>
      </c>
      <c r="W42" s="68">
        <f>locallinterp(R42,'BBG rates'!$G$10:$G$27,'BBG rates'!$J$10:$J$27)</f>
        <v>-0.52287499999999998</v>
      </c>
      <c r="X42" s="56">
        <f t="shared" si="15"/>
        <v>-0.52413227742098556</v>
      </c>
      <c r="Y42" s="66">
        <f t="shared" si="3"/>
        <v>-2326.8932290736075</v>
      </c>
      <c r="Z42" s="72">
        <f t="shared" si="4"/>
        <v>-0.33248794247539865</v>
      </c>
      <c r="AA42" s="79">
        <f t="shared" si="5"/>
        <v>-1791.697488053806</v>
      </c>
      <c r="AB42" s="81">
        <f t="shared" si="16"/>
        <v>-0.25601424418537666</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10456485.052210385</v>
      </c>
    </row>
    <row r="43" spans="1:39" x14ac:dyDescent="0.2">
      <c r="A43" s="7">
        <v>22</v>
      </c>
      <c r="B43" s="7">
        <v>11</v>
      </c>
      <c r="C43" s="7">
        <v>5.5</v>
      </c>
      <c r="D43" s="12">
        <f t="shared" si="0"/>
        <v>1.8333333333333333</v>
      </c>
      <c r="E43" s="29">
        <f t="shared" si="17"/>
        <v>8246183.3123581968</v>
      </c>
      <c r="F43" s="2">
        <f t="shared" si="1"/>
        <v>7507.8835476958693</v>
      </c>
      <c r="G43" s="2">
        <f t="shared" si="8"/>
        <v>48698.753760283442</v>
      </c>
      <c r="H43" s="2">
        <f t="shared" si="9"/>
        <v>27084.526051388279</v>
      </c>
      <c r="I43" s="2">
        <f t="shared" si="10"/>
        <v>83291.163359367594</v>
      </c>
      <c r="J43" s="2">
        <f t="shared" si="19"/>
        <v>152700.46615884057</v>
      </c>
      <c r="K43" s="2">
        <f t="shared" si="11"/>
        <v>81655.03832929967</v>
      </c>
      <c r="L43" s="2">
        <f t="shared" si="11"/>
        <v>149700.90360371605</v>
      </c>
      <c r="M43" s="2"/>
      <c r="N43" s="28">
        <f t="shared" si="20"/>
        <v>8863049.4642893318</v>
      </c>
      <c r="O43" s="2">
        <f t="shared" si="12"/>
        <v>8043.1027442893028</v>
      </c>
      <c r="P43" s="2">
        <f t="shared" si="13"/>
        <v>52170.372319241971</v>
      </c>
      <c r="R43">
        <f t="shared" si="14"/>
        <v>22</v>
      </c>
      <c r="S43" s="89">
        <f t="shared" si="2"/>
        <v>75783.279811671717</v>
      </c>
      <c r="T43" s="89">
        <f>IF(AND(S43=0,S42&gt;0),SUM($G43:$H$381),S43)</f>
        <v>75783.279811671717</v>
      </c>
      <c r="U43" s="82">
        <f>SUM(T43:T$381)</f>
        <v>8321966.5921698734</v>
      </c>
      <c r="V43" s="68">
        <f>localspline(R43,'BBG rates'!$G$10:$G$27,'BBG rates'!$K$10:$K$27)</f>
        <v>1.0098107484226333</v>
      </c>
      <c r="W43" s="68">
        <f>locallinterp(R43,'BBG rates'!$G$10:$G$27,'BBG rates'!$J$10:$J$27)</f>
        <v>-0.52333333333333332</v>
      </c>
      <c r="X43" s="56">
        <f t="shared" si="15"/>
        <v>-0.52459281959218451</v>
      </c>
      <c r="Y43" s="66">
        <f t="shared" si="3"/>
        <v>-2293.6334978941595</v>
      </c>
      <c r="Z43" s="72">
        <f t="shared" si="4"/>
        <v>-0.33073434830448412</v>
      </c>
      <c r="AA43" s="79">
        <f t="shared" si="5"/>
        <v>-1775.4516560252703</v>
      </c>
      <c r="AB43" s="81">
        <f t="shared" si="16"/>
        <v>-0.2560142441853766</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10410747.140412232</v>
      </c>
    </row>
    <row r="44" spans="1:39" x14ac:dyDescent="0.2">
      <c r="A44" s="7">
        <v>23</v>
      </c>
      <c r="B44" s="7">
        <v>11.5</v>
      </c>
      <c r="C44" s="7">
        <v>5.75</v>
      </c>
      <c r="D44" s="12">
        <f t="shared" si="0"/>
        <v>1.9166666666666667</v>
      </c>
      <c r="E44" s="29">
        <f t="shared" si="17"/>
        <v>8170763.3847249467</v>
      </c>
      <c r="F44" s="2">
        <f t="shared" si="1"/>
        <v>7439.5136457758317</v>
      </c>
      <c r="G44" s="2">
        <f t="shared" si="8"/>
        <v>48583.117757624721</v>
      </c>
      <c r="H44" s="2">
        <f t="shared" si="9"/>
        <v>26836.809875625455</v>
      </c>
      <c r="I44" s="2">
        <f t="shared" si="10"/>
        <v>82859.44127902601</v>
      </c>
      <c r="J44" s="2">
        <f t="shared" si="19"/>
        <v>158813.92911813318</v>
      </c>
      <c r="K44" s="2">
        <f t="shared" si="11"/>
        <v>81158.57738642703</v>
      </c>
      <c r="L44" s="2">
        <f t="shared" si="11"/>
        <v>155553.93999065179</v>
      </c>
      <c r="M44" s="2"/>
      <c r="N44" s="28">
        <f t="shared" si="20"/>
        <v>8810832.0250808299</v>
      </c>
      <c r="O44" s="2">
        <f t="shared" si="12"/>
        <v>7996.0358550300562</v>
      </c>
      <c r="P44" s="2">
        <f t="shared" si="13"/>
        <v>52217.439208501215</v>
      </c>
      <c r="R44">
        <f t="shared" si="14"/>
        <v>23</v>
      </c>
      <c r="S44" s="89">
        <f t="shared" si="2"/>
        <v>75419.927633250176</v>
      </c>
      <c r="T44" s="89">
        <f>IF(AND(S44=0,S43&gt;0),SUM($G44:$H$381),S44)</f>
        <v>75419.927633250176</v>
      </c>
      <c r="U44" s="82">
        <f>SUM(T44:T$381)</f>
        <v>8246183.3123582006</v>
      </c>
      <c r="V44" s="68">
        <f>localspline(R44,'BBG rates'!$G$10:$G$27,'BBG rates'!$K$10:$K$27)</f>
        <v>1.0102665146174317</v>
      </c>
      <c r="W44" s="68">
        <f>locallinterp(R44,'BBG rates'!$G$10:$G$27,'BBG rates'!$J$10:$J$27)</f>
        <v>-0.52379166666666666</v>
      </c>
      <c r="X44" s="56">
        <f t="shared" si="15"/>
        <v>-0.5250533637084942</v>
      </c>
      <c r="Y44" s="66">
        <f t="shared" si="3"/>
        <v>-2260.5040275322026</v>
      </c>
      <c r="Z44" s="72">
        <f t="shared" si="4"/>
        <v>-0.32895276884924191</v>
      </c>
      <c r="AA44" s="79">
        <f t="shared" si="5"/>
        <v>-1759.2836567728752</v>
      </c>
      <c r="AB44" s="81">
        <f t="shared" si="16"/>
        <v>-0.25601424418537666</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10363048.64185375</v>
      </c>
    </row>
    <row r="45" spans="1:39" x14ac:dyDescent="0.2">
      <c r="A45" s="7">
        <v>24</v>
      </c>
      <c r="B45" s="7">
        <v>12</v>
      </c>
      <c r="C45" s="7">
        <v>6</v>
      </c>
      <c r="D45" s="12">
        <f t="shared" si="0"/>
        <v>2</v>
      </c>
      <c r="E45" s="29">
        <f t="shared" si="17"/>
        <v>8095705.3460689224</v>
      </c>
      <c r="F45" s="2">
        <f t="shared" si="1"/>
        <v>7371.4715516896968</v>
      </c>
      <c r="G45" s="2">
        <f t="shared" si="8"/>
        <v>48467.756334582089</v>
      </c>
      <c r="H45" s="2">
        <f t="shared" si="9"/>
        <v>26590.282321441868</v>
      </c>
      <c r="I45" s="2">
        <f t="shared" si="10"/>
        <v>82429.510207713654</v>
      </c>
      <c r="J45" s="2">
        <f t="shared" si="19"/>
        <v>164859.02041542731</v>
      </c>
      <c r="K45" s="2">
        <f t="shared" si="11"/>
        <v>80664.697749487532</v>
      </c>
      <c r="L45" s="2">
        <f t="shared" si="11"/>
        <v>161329.39549897506</v>
      </c>
      <c r="M45" s="2"/>
      <c r="N45" s="28">
        <f t="shared" si="20"/>
        <v>8758567.4765204228</v>
      </c>
      <c r="O45" s="2">
        <f t="shared" si="12"/>
        <v>7948.9265031245595</v>
      </c>
      <c r="P45" s="2">
        <f t="shared" si="13"/>
        <v>52264.548560406714</v>
      </c>
      <c r="R45">
        <f t="shared" si="14"/>
        <v>24</v>
      </c>
      <c r="S45" s="89">
        <f t="shared" si="2"/>
        <v>75058.038656023957</v>
      </c>
      <c r="T45" s="89">
        <f>IF(AND(S45=0,S44&gt;0),SUM($G45:$H$381),S45)</f>
        <v>75058.038656023957</v>
      </c>
      <c r="U45" s="82">
        <f>SUM(T45:T$381)</f>
        <v>8170763.3847249504</v>
      </c>
      <c r="V45" s="68">
        <f>localspline(R45,'BBG rates'!$G$10:$G$27,'BBG rates'!$K$10:$K$27)</f>
        <v>1.0107153654098511</v>
      </c>
      <c r="W45" s="68">
        <f>locallinterp(R45,'BBG rates'!$G$10:$G$27,'BBG rates'!$J$10:$J$27)</f>
        <v>-0.52424999999999999</v>
      </c>
      <c r="X45" s="56">
        <f t="shared" si="15"/>
        <v>-0.52551390977004786</v>
      </c>
      <c r="Y45" s="66">
        <f t="shared" si="3"/>
        <v>-2227.5044552867948</v>
      </c>
      <c r="Z45" s="72">
        <f t="shared" si="4"/>
        <v>-0.32714266959942501</v>
      </c>
      <c r="AA45" s="79">
        <f t="shared" si="5"/>
        <v>-1743.1931769649234</v>
      </c>
      <c r="AB45" s="81">
        <f t="shared" si="16"/>
        <v>-0.25601424418537666</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10313409.576204339</v>
      </c>
    </row>
    <row r="46" spans="1:39" x14ac:dyDescent="0.2">
      <c r="A46" s="7">
        <v>25</v>
      </c>
      <c r="B46" s="7">
        <v>12.5</v>
      </c>
      <c r="C46" s="7">
        <v>6.25</v>
      </c>
      <c r="D46" s="12">
        <f t="shared" si="0"/>
        <v>2.0833333333333335</v>
      </c>
      <c r="E46" s="29">
        <f t="shared" si="17"/>
        <v>8021007.7386289295</v>
      </c>
      <c r="F46" s="2">
        <f t="shared" si="1"/>
        <v>7303.7559453715812</v>
      </c>
      <c r="G46" s="2">
        <f t="shared" si="8"/>
        <v>48352.668839161634</v>
      </c>
      <c r="H46" s="2">
        <f t="shared" si="9"/>
        <v>26344.938600832011</v>
      </c>
      <c r="I46" s="2">
        <f t="shared" si="10"/>
        <v>82001.363385365228</v>
      </c>
      <c r="J46" s="2">
        <f t="shared" si="19"/>
        <v>170836.1737195109</v>
      </c>
      <c r="K46" s="2">
        <f t="shared" si="11"/>
        <v>80173.386979287825</v>
      </c>
      <c r="L46" s="2">
        <f t="shared" si="11"/>
        <v>167027.88954018298</v>
      </c>
      <c r="M46" s="2"/>
      <c r="N46" s="28">
        <f t="shared" si="20"/>
        <v>8706255.7761071548</v>
      </c>
      <c r="O46" s="2">
        <f t="shared" si="12"/>
        <v>7901.7746502640066</v>
      </c>
      <c r="P46" s="2">
        <f t="shared" si="13"/>
        <v>52311.700413267259</v>
      </c>
      <c r="R46">
        <f t="shared" si="14"/>
        <v>25</v>
      </c>
      <c r="S46" s="89">
        <f t="shared" si="2"/>
        <v>74697.607439993648</v>
      </c>
      <c r="T46" s="89">
        <f>IF(AND(S46=0,S45&gt;0),SUM($G46:$H$381),S46)</f>
        <v>74697.607439993648</v>
      </c>
      <c r="U46" s="82">
        <f>SUM(T46:T$381)</f>
        <v>8095705.3460689262</v>
      </c>
      <c r="V46" s="68">
        <f>localspline(R46,'BBG rates'!$G$10:$G$27,'BBG rates'!$K$10:$K$27)</f>
        <v>1.0111558185911758</v>
      </c>
      <c r="W46" s="68">
        <f>locallinterp(R46,'BBG rates'!$G$10:$G$27,'BBG rates'!$J$10:$J$27)</f>
        <v>-0.52297916666666666</v>
      </c>
      <c r="X46" s="56">
        <f t="shared" si="15"/>
        <v>-0.52423694592538261</v>
      </c>
      <c r="Y46" s="66">
        <f t="shared" si="3"/>
        <v>-2194.6344191586295</v>
      </c>
      <c r="Z46" s="72">
        <f t="shared" si="4"/>
        <v>-0.32530350234018185</v>
      </c>
      <c r="AA46" s="79">
        <f t="shared" si="5"/>
        <v>-1727.1799044344577</v>
      </c>
      <c r="AB46" s="81">
        <f t="shared" si="16"/>
        <v>-0.25601424418537666</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10261849.840156727</v>
      </c>
    </row>
    <row r="47" spans="1:39" x14ac:dyDescent="0.2">
      <c r="A47" s="7">
        <v>26</v>
      </c>
      <c r="B47" s="7">
        <v>13</v>
      </c>
      <c r="C47" s="7">
        <v>6.5</v>
      </c>
      <c r="D47" s="12">
        <f t="shared" si="0"/>
        <v>2.1666666666666665</v>
      </c>
      <c r="E47" s="29">
        <f t="shared" si="17"/>
        <v>7946669.1100644171</v>
      </c>
      <c r="F47" s="2">
        <f t="shared" si="1"/>
        <v>7236.3655116634427</v>
      </c>
      <c r="G47" s="2">
        <f t="shared" si="8"/>
        <v>48237.854620917693</v>
      </c>
      <c r="H47" s="2">
        <f t="shared" si="9"/>
        <v>26100.773943594453</v>
      </c>
      <c r="I47" s="2">
        <f t="shared" si="10"/>
        <v>81574.994076175586</v>
      </c>
      <c r="J47" s="2">
        <f t="shared" si="19"/>
        <v>176745.82049838043</v>
      </c>
      <c r="K47" s="2">
        <f t="shared" si="11"/>
        <v>79684.632693998617</v>
      </c>
      <c r="L47" s="2">
        <f t="shared" si="11"/>
        <v>172650.03750366368</v>
      </c>
      <c r="M47" s="2"/>
      <c r="N47" s="28">
        <f t="shared" si="20"/>
        <v>8653896.881301729</v>
      </c>
      <c r="O47" s="2">
        <f t="shared" si="12"/>
        <v>7854.5802581050293</v>
      </c>
      <c r="P47" s="2">
        <f t="shared" si="13"/>
        <v>52358.894805426236</v>
      </c>
      <c r="R47">
        <f t="shared" si="14"/>
        <v>26</v>
      </c>
      <c r="S47" s="89">
        <f t="shared" si="2"/>
        <v>74338.628564512153</v>
      </c>
      <c r="T47" s="89">
        <f>IF(AND(S47=0,S46&gt;0),SUM($G47:$H$381),S47)</f>
        <v>74338.628564512153</v>
      </c>
      <c r="U47" s="82">
        <f>SUM(T47:T$381)</f>
        <v>8021007.7386289332</v>
      </c>
      <c r="V47" s="68">
        <f>localspline(R47,'BBG rates'!$G$10:$G$27,'BBG rates'!$K$10:$K$27)</f>
        <v>1.0115881297323326</v>
      </c>
      <c r="W47" s="68">
        <f>locallinterp(R47,'BBG rates'!$G$10:$G$27,'BBG rates'!$J$10:$J$27)</f>
        <v>-0.52170833333333333</v>
      </c>
      <c r="X47" s="56">
        <f t="shared" si="15"/>
        <v>-0.52295999703462215</v>
      </c>
      <c r="Y47" s="66">
        <f t="shared" si="3"/>
        <v>-2162.0017144983999</v>
      </c>
      <c r="Z47" s="72">
        <f t="shared" si="4"/>
        <v>-0.32345088571645647</v>
      </c>
      <c r="AA47" s="79">
        <f t="shared" si="5"/>
        <v>-1711.2435281751195</v>
      </c>
      <c r="AB47" s="81">
        <f t="shared" si="16"/>
        <v>-0.25601424418537666</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10209426.356376605</v>
      </c>
    </row>
    <row r="48" spans="1:39" x14ac:dyDescent="0.2">
      <c r="A48" s="7">
        <v>27</v>
      </c>
      <c r="B48" s="7">
        <v>13.5</v>
      </c>
      <c r="C48" s="7">
        <v>6.75</v>
      </c>
      <c r="D48" s="12">
        <f t="shared" si="0"/>
        <v>2.25</v>
      </c>
      <c r="E48" s="29">
        <f t="shared" si="17"/>
        <v>7872688.0134362001</v>
      </c>
      <c r="F48" s="2">
        <f t="shared" si="1"/>
        <v>7169.2989402976173</v>
      </c>
      <c r="G48" s="2">
        <f t="shared" si="8"/>
        <v>48123.313030949023</v>
      </c>
      <c r="H48" s="2">
        <f t="shared" si="9"/>
        <v>25857.783597268499</v>
      </c>
      <c r="I48" s="2">
        <f t="shared" si="10"/>
        <v>81150.395568515145</v>
      </c>
      <c r="J48" s="2">
        <f t="shared" si="19"/>
        <v>182588.39002915908</v>
      </c>
      <c r="K48" s="2">
        <f t="shared" si="11"/>
        <v>79198.422568897353</v>
      </c>
      <c r="L48" s="2">
        <f t="shared" si="11"/>
        <v>178196.45078001905</v>
      </c>
      <c r="M48" s="2"/>
      <c r="N48" s="28">
        <f t="shared" si="20"/>
        <v>8601490.7495264672</v>
      </c>
      <c r="O48" s="2">
        <f t="shared" si="12"/>
        <v>7807.3432882696698</v>
      </c>
      <c r="P48" s="2">
        <f t="shared" si="13"/>
        <v>52406.131775261587</v>
      </c>
      <c r="R48">
        <f t="shared" si="14"/>
        <v>27</v>
      </c>
      <c r="S48" s="89">
        <f t="shared" si="2"/>
        <v>73981.096628217521</v>
      </c>
      <c r="T48" s="89">
        <f>IF(AND(S48=0,S47&gt;0),SUM($G48:$H$381),S48)</f>
        <v>73981.096628217521</v>
      </c>
      <c r="U48" s="82">
        <f>SUM(T48:T$381)</f>
        <v>7946669.1100644208</v>
      </c>
      <c r="V48" s="68">
        <f>localspline(R48,'BBG rates'!$G$10:$G$27,'BBG rates'!$K$10:$K$27)</f>
        <v>1.0120131676004078</v>
      </c>
      <c r="W48" s="68">
        <f>locallinterp(R48,'BBG rates'!$G$10:$G$27,'BBG rates'!$J$10:$J$27)</f>
        <v>-0.5204375</v>
      </c>
      <c r="X48" s="56">
        <f t="shared" si="15"/>
        <v>-0.52168306309736678</v>
      </c>
      <c r="Y48" s="66">
        <f t="shared" si="3"/>
        <v>-2129.6049403536872</v>
      </c>
      <c r="Z48" s="72">
        <f t="shared" si="4"/>
        <v>-0.3215845397649516</v>
      </c>
      <c r="AA48" s="79">
        <f t="shared" si="5"/>
        <v>-1695.3837383370187</v>
      </c>
      <c r="AB48" s="81">
        <f t="shared" si="16"/>
        <v>-0.25601424418537666</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10156148.808868444</v>
      </c>
    </row>
    <row r="49" spans="1:39" x14ac:dyDescent="0.2">
      <c r="A49" s="7">
        <v>28</v>
      </c>
      <c r="B49" s="7">
        <v>14</v>
      </c>
      <c r="C49" s="7">
        <v>7</v>
      </c>
      <c r="D49" s="12">
        <f t="shared" si="0"/>
        <v>2.3333333333333335</v>
      </c>
      <c r="E49" s="29">
        <f t="shared" si="17"/>
        <v>7799063.0071872342</v>
      </c>
      <c r="F49" s="2">
        <f t="shared" si="1"/>
        <v>7102.5549258794263</v>
      </c>
      <c r="G49" s="2">
        <f t="shared" si="8"/>
        <v>48009.043421895258</v>
      </c>
      <c r="H49" s="2">
        <f t="shared" si="9"/>
        <v>25615.962827071056</v>
      </c>
      <c r="I49" s="2">
        <f t="shared" si="10"/>
        <v>80727.561174845745</v>
      </c>
      <c r="J49" s="2">
        <f t="shared" si="19"/>
        <v>188364.30940797343</v>
      </c>
      <c r="K49" s="2">
        <f t="shared" si="11"/>
        <v>78714.74433611217</v>
      </c>
      <c r="L49" s="2">
        <f t="shared" si="11"/>
        <v>183667.73678426174</v>
      </c>
      <c r="M49" s="2"/>
      <c r="N49" s="28">
        <f t="shared" si="20"/>
        <v>8549037.3381652813</v>
      </c>
      <c r="O49" s="2">
        <f t="shared" si="12"/>
        <v>7760.0637023453437</v>
      </c>
      <c r="P49" s="2">
        <f t="shared" si="13"/>
        <v>52453.411361185914</v>
      </c>
      <c r="R49">
        <f t="shared" si="14"/>
        <v>28</v>
      </c>
      <c r="S49" s="89">
        <f t="shared" si="2"/>
        <v>73625.006248966311</v>
      </c>
      <c r="T49" s="89">
        <f>IF(AND(S49=0,S48&gt;0),SUM($G49:$H$381),S49)</f>
        <v>73625.006248966311</v>
      </c>
      <c r="U49" s="82">
        <f>SUM(T49:T$381)</f>
        <v>7872688.013436202</v>
      </c>
      <c r="V49" s="68">
        <f>localspline(R49,'BBG rates'!$G$10:$G$27,'BBG rates'!$K$10:$K$27)</f>
        <v>1.0124318010144244</v>
      </c>
      <c r="W49" s="68">
        <f>locallinterp(R49,'BBG rates'!$G$10:$G$27,'BBG rates'!$J$10:$J$27)</f>
        <v>-0.51916666666666667</v>
      </c>
      <c r="X49" s="56">
        <f t="shared" si="15"/>
        <v>-0.52040614411335007</v>
      </c>
      <c r="Y49" s="66">
        <f t="shared" si="3"/>
        <v>-2097.4427027700949</v>
      </c>
      <c r="Z49" s="72">
        <f t="shared" si="4"/>
        <v>-0.3197041771537884</v>
      </c>
      <c r="AA49" s="79">
        <f t="shared" si="5"/>
        <v>-1679.60022622262</v>
      </c>
      <c r="AB49" s="81">
        <f t="shared" si="16"/>
        <v>-0.25601424418537666</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10102026.820765091</v>
      </c>
    </row>
    <row r="50" spans="1:39" x14ac:dyDescent="0.2">
      <c r="A50" s="7">
        <v>29</v>
      </c>
      <c r="B50" s="7">
        <v>14.5</v>
      </c>
      <c r="C50" s="7">
        <v>7.25</v>
      </c>
      <c r="D50" s="12">
        <f t="shared" si="0"/>
        <v>2.4166666666666665</v>
      </c>
      <c r="E50" s="29">
        <f t="shared" si="17"/>
        <v>7725792.6551234676</v>
      </c>
      <c r="F50" s="2">
        <f t="shared" si="1"/>
        <v>7036.1321678698332</v>
      </c>
      <c r="G50" s="2">
        <f t="shared" si="8"/>
        <v>47895.045147933182</v>
      </c>
      <c r="H50" s="2">
        <f t="shared" si="9"/>
        <v>25375.306915833746</v>
      </c>
      <c r="I50" s="2">
        <f t="shared" si="10"/>
        <v>80306.484231636758</v>
      </c>
      <c r="J50" s="2">
        <f t="shared" si="19"/>
        <v>194074.00355978881</v>
      </c>
      <c r="K50" s="2">
        <f t="shared" si="11"/>
        <v>78233.585784367024</v>
      </c>
      <c r="L50" s="2">
        <f t="shared" si="11"/>
        <v>189064.49897888693</v>
      </c>
      <c r="M50" s="2"/>
      <c r="N50" s="28">
        <f t="shared" si="20"/>
        <v>8496536.6045636348</v>
      </c>
      <c r="O50" s="2">
        <f t="shared" si="12"/>
        <v>7712.7414618848125</v>
      </c>
      <c r="P50" s="2">
        <f t="shared" si="13"/>
        <v>52500.733601646454</v>
      </c>
      <c r="R50">
        <f t="shared" si="14"/>
        <v>29</v>
      </c>
      <c r="S50" s="89">
        <f t="shared" si="2"/>
        <v>73270.352063766928</v>
      </c>
      <c r="T50" s="89">
        <f>IF(AND(S50=0,S49&gt;0),SUM($G50:$H$381),S50)</f>
        <v>73270.352063766928</v>
      </c>
      <c r="U50" s="82">
        <f>SUM(T50:T$381)</f>
        <v>7799063.0071872361</v>
      </c>
      <c r="V50" s="68">
        <f>localspline(R50,'BBG rates'!$G$10:$G$27,'BBG rates'!$K$10:$K$27)</f>
        <v>1.0128447199603927</v>
      </c>
      <c r="W50" s="68">
        <f>locallinterp(R50,'BBG rates'!$G$10:$G$27,'BBG rates'!$J$10:$J$27)</f>
        <v>-0.51789583333333333</v>
      </c>
      <c r="X50" s="56">
        <f t="shared" si="15"/>
        <v>-0.51912924008190586</v>
      </c>
      <c r="Y50" s="66">
        <f t="shared" si="3"/>
        <v>-2065.5136147598068</v>
      </c>
      <c r="Z50" s="72">
        <f t="shared" si="4"/>
        <v>-0.31780950293998089</v>
      </c>
      <c r="AA50" s="79">
        <f t="shared" si="5"/>
        <v>-1663.8926842826427</v>
      </c>
      <c r="AB50" s="81">
        <f t="shared" si="16"/>
        <v>-0.25601424418537666</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10047069.954634843</v>
      </c>
    </row>
    <row r="51" spans="1:39" x14ac:dyDescent="0.2">
      <c r="A51" s="7">
        <v>30</v>
      </c>
      <c r="B51" s="7">
        <v>15</v>
      </c>
      <c r="C51" s="7">
        <v>7.5</v>
      </c>
      <c r="D51" s="12">
        <f t="shared" si="0"/>
        <v>2.5</v>
      </c>
      <c r="E51" s="29">
        <f t="shared" si="17"/>
        <v>7652875.5263947537</v>
      </c>
      <c r="F51" s="2">
        <f t="shared" si="1"/>
        <v>6970.0293705681679</v>
      </c>
      <c r="G51" s="2">
        <f t="shared" si="8"/>
        <v>47781.31756477309</v>
      </c>
      <c r="H51" s="2">
        <f t="shared" si="9"/>
        <v>25135.811163940194</v>
      </c>
      <c r="I51" s="2">
        <f t="shared" si="10"/>
        <v>79887.158099281456</v>
      </c>
      <c r="J51" s="2">
        <f t="shared" si="19"/>
        <v>199717.89524820365</v>
      </c>
      <c r="K51" s="2">
        <f t="shared" si="11"/>
        <v>77754.934758727657</v>
      </c>
      <c r="L51" s="2">
        <f t="shared" si="11"/>
        <v>194387.33689681915</v>
      </c>
      <c r="M51" s="2"/>
      <c r="N51" s="28">
        <f t="shared" si="20"/>
        <v>8443988.5060285106</v>
      </c>
      <c r="O51" s="2">
        <f t="shared" si="12"/>
        <v>7665.376528406151</v>
      </c>
      <c r="P51" s="2">
        <f t="shared" si="13"/>
        <v>52548.098535125115</v>
      </c>
      <c r="R51">
        <f t="shared" si="14"/>
        <v>30</v>
      </c>
      <c r="S51" s="89">
        <f t="shared" si="2"/>
        <v>72917.128728713287</v>
      </c>
      <c r="T51" s="89">
        <f>IF(AND(S51=0,S50&gt;0),SUM($G51:$H$381),S51)</f>
        <v>72917.128728713287</v>
      </c>
      <c r="U51" s="82">
        <f>SUM(T51:T$381)</f>
        <v>7725792.6551234704</v>
      </c>
      <c r="V51" s="68">
        <f>localspline(R51,'BBG rates'!$G$10:$G$27,'BBG rates'!$K$10:$K$27)</f>
        <v>1.0132528528386615</v>
      </c>
      <c r="W51" s="68">
        <f>locallinterp(R51,'BBG rates'!$G$10:$G$27,'BBG rates'!$J$10:$J$27)</f>
        <v>-0.516625</v>
      </c>
      <c r="X51" s="56">
        <f t="shared" si="15"/>
        <v>-0.51785235100290095</v>
      </c>
      <c r="Y51" s="66">
        <f t="shared" si="3"/>
        <v>-2033.8162962703095</v>
      </c>
      <c r="Z51" s="72">
        <f t="shared" si="4"/>
        <v>-0.31590021431727994</v>
      </c>
      <c r="AA51" s="79">
        <f t="shared" si="5"/>
        <v>-1648.2608061119745</v>
      </c>
      <c r="AB51" s="81">
        <f t="shared" si="16"/>
        <v>-0.25601424418537666</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9991287.712787183</v>
      </c>
    </row>
    <row r="52" spans="1:39" x14ac:dyDescent="0.2">
      <c r="A52" s="7">
        <v>31</v>
      </c>
      <c r="B52" s="7">
        <v>15.5</v>
      </c>
      <c r="C52" s="7">
        <v>7.75</v>
      </c>
      <c r="D52" s="12">
        <f t="shared" si="0"/>
        <v>2.5833333333333335</v>
      </c>
      <c r="E52" s="29">
        <f t="shared" si="17"/>
        <v>7580310.1954758344</v>
      </c>
      <c r="F52" s="2">
        <f t="shared" si="1"/>
        <v>6904.2452430949052</v>
      </c>
      <c r="G52" s="2">
        <f t="shared" si="8"/>
        <v>47667.860029655138</v>
      </c>
      <c r="H52" s="2">
        <f t="shared" si="9"/>
        <v>24897.47088926359</v>
      </c>
      <c r="I52" s="2">
        <f t="shared" si="10"/>
        <v>79469.576162013633</v>
      </c>
      <c r="J52" s="2">
        <f t="shared" si="19"/>
        <v>205296.4050852019</v>
      </c>
      <c r="K52" s="2">
        <f t="shared" si="11"/>
        <v>77278.779160349004</v>
      </c>
      <c r="L52" s="2">
        <f t="shared" si="11"/>
        <v>199636.84616423494</v>
      </c>
      <c r="M52" s="2"/>
      <c r="N52" s="28">
        <f t="shared" si="20"/>
        <v>8391392.9998283722</v>
      </c>
      <c r="O52" s="2">
        <f t="shared" si="12"/>
        <v>7617.968863392719</v>
      </c>
      <c r="P52" s="2">
        <f t="shared" si="13"/>
        <v>52595.506200138545</v>
      </c>
      <c r="R52">
        <f t="shared" si="14"/>
        <v>31</v>
      </c>
      <c r="S52" s="89">
        <f t="shared" si="2"/>
        <v>72565.330918918728</v>
      </c>
      <c r="T52" s="89">
        <f>IF(AND(S52=0,S51&gt;0),SUM($G52:$H$381),S52)</f>
        <v>72565.330918918728</v>
      </c>
      <c r="U52" s="82">
        <f>SUM(T52:T$381)</f>
        <v>7652875.5263947565</v>
      </c>
      <c r="V52" s="68">
        <f>localspline(R52,'BBG rates'!$G$10:$G$27,'BBG rates'!$K$10:$K$27)</f>
        <v>1.013656919438491</v>
      </c>
      <c r="W52" s="68">
        <f>locallinterp(R52,'BBG rates'!$G$10:$G$27,'BBG rates'!$J$10:$J$27)</f>
        <v>-0.51535416666666667</v>
      </c>
      <c r="X52" s="56">
        <f t="shared" si="15"/>
        <v>-0.51657547687606886</v>
      </c>
      <c r="Y52" s="66">
        <f t="shared" si="3"/>
        <v>-2002.3493741531884</v>
      </c>
      <c r="Z52" s="72">
        <f t="shared" si="4"/>
        <v>-0.31397600035392004</v>
      </c>
      <c r="AA52" s="79">
        <f t="shared" si="5"/>
        <v>-1632.7042864456</v>
      </c>
      <c r="AB52" s="81">
        <f t="shared" si="16"/>
        <v>-0.25601424418537666</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9934689.5375771057</v>
      </c>
    </row>
    <row r="53" spans="1:39" x14ac:dyDescent="0.2">
      <c r="A53" s="7">
        <v>32</v>
      </c>
      <c r="B53" s="7">
        <v>16</v>
      </c>
      <c r="C53" s="7">
        <v>8</v>
      </c>
      <c r="D53" s="12">
        <f t="shared" si="0"/>
        <v>2.6666666666666665</v>
      </c>
      <c r="E53" s="29">
        <f t="shared" si="17"/>
        <v>7508095.2421473842</v>
      </c>
      <c r="F53" s="2">
        <f t="shared" si="1"/>
        <v>6838.7784993745117</v>
      </c>
      <c r="G53" s="2">
        <f t="shared" si="8"/>
        <v>47554.671901345777</v>
      </c>
      <c r="H53" s="2">
        <f t="shared" si="9"/>
        <v>24660.281427104415</v>
      </c>
      <c r="I53" s="2">
        <f t="shared" si="10"/>
        <v>79053.731827824711</v>
      </c>
      <c r="J53" s="2">
        <f t="shared" si="19"/>
        <v>210809.95154086588</v>
      </c>
      <c r="K53" s="2">
        <f t="shared" si="11"/>
        <v>76805.10694622359</v>
      </c>
      <c r="L53" s="2">
        <f t="shared" si="11"/>
        <v>204813.61852326291</v>
      </c>
      <c r="M53" s="2"/>
      <c r="N53" s="28">
        <f t="shared" si="20"/>
        <v>8338750.0431931335</v>
      </c>
      <c r="O53" s="2">
        <f t="shared" si="12"/>
        <v>7570.5184282931241</v>
      </c>
      <c r="P53" s="2">
        <f t="shared" si="13"/>
        <v>52642.956635238137</v>
      </c>
      <c r="R53">
        <f t="shared" si="14"/>
        <v>32</v>
      </c>
      <c r="S53" s="89">
        <f t="shared" si="2"/>
        <v>72214.953328450196</v>
      </c>
      <c r="T53" s="89">
        <f>IF(AND(S53=0,S52&gt;0),SUM($G53:$H$381),S53)</f>
        <v>72214.953328450196</v>
      </c>
      <c r="U53" s="82">
        <f>SUM(T53:T$381)</f>
        <v>7580310.1954758372</v>
      </c>
      <c r="V53" s="68">
        <f>localspline(R53,'BBG rates'!$G$10:$G$27,'BBG rates'!$K$10:$K$27)</f>
        <v>1.0140577587621398</v>
      </c>
      <c r="W53" s="68">
        <f>locallinterp(R53,'BBG rates'!$G$10:$G$27,'BBG rates'!$J$10:$J$27)</f>
        <v>-0.51408333333333334</v>
      </c>
      <c r="X53" s="56">
        <f t="shared" si="15"/>
        <v>-0.51529861770074348</v>
      </c>
      <c r="Y53" s="66">
        <f t="shared" si="3"/>
        <v>-1971.1114821330966</v>
      </c>
      <c r="Z53" s="72">
        <f t="shared" si="4"/>
        <v>-0.31203654171981249</v>
      </c>
      <c r="AA53" s="79">
        <f t="shared" si="5"/>
        <v>-1617.2228211545428</v>
      </c>
      <c r="AB53" s="81">
        <f t="shared" si="16"/>
        <v>-0.25601424418537666</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9877284.8117081076</v>
      </c>
    </row>
    <row r="54" spans="1:39" x14ac:dyDescent="0.2">
      <c r="A54" s="7">
        <v>33</v>
      </c>
      <c r="B54" s="7">
        <v>16.5</v>
      </c>
      <c r="C54" s="7">
        <v>8.25</v>
      </c>
      <c r="D54" s="12">
        <f t="shared" si="0"/>
        <v>2.75</v>
      </c>
      <c r="E54" s="29">
        <f t="shared" si="17"/>
        <v>7436229.2514771223</v>
      </c>
      <c r="F54" s="2">
        <f t="shared" si="1"/>
        <v>6773.6278581183415</v>
      </c>
      <c r="G54" s="2">
        <f t="shared" si="8"/>
        <v>47441.752540134032</v>
      </c>
      <c r="H54" s="2">
        <f t="shared" si="9"/>
        <v>24424.238130128411</v>
      </c>
      <c r="I54" s="2">
        <f t="shared" ref="I54:I80" si="21">SUM(F54:H54)</f>
        <v>78639.618528380786</v>
      </c>
      <c r="J54" s="2">
        <f t="shared" si="19"/>
        <v>216258.95095304717</v>
      </c>
      <c r="K54" s="2">
        <f t="shared" si="11"/>
        <v>76333.906128930947</v>
      </c>
      <c r="L54" s="2">
        <f t="shared" si="11"/>
        <v>209918.2418545601</v>
      </c>
      <c r="M54" s="2"/>
      <c r="N54" s="28">
        <f t="shared" si="20"/>
        <v>8286059.5933141233</v>
      </c>
      <c r="O54" s="2">
        <f t="shared" si="12"/>
        <v>7523.0251845211951</v>
      </c>
      <c r="P54" s="2">
        <f t="shared" si="13"/>
        <v>52690.449879010062</v>
      </c>
      <c r="R54">
        <f t="shared" si="14"/>
        <v>33</v>
      </c>
      <c r="S54" s="89">
        <f t="shared" si="2"/>
        <v>71865.990670262443</v>
      </c>
      <c r="T54" s="89">
        <f>IF(AND(S54=0,S53&gt;0),SUM($G54:$H$381),S54)</f>
        <v>71865.990670262443</v>
      </c>
      <c r="U54" s="82">
        <f>SUM(T54:T$381)</f>
        <v>7508095.2421473879</v>
      </c>
      <c r="V54" s="68">
        <f>localspline(R54,'BBG rates'!$G$10:$G$27,'BBG rates'!$K$10:$K$27)</f>
        <v>1.014456179997886</v>
      </c>
      <c r="W54" s="68">
        <f>locallinterp(R54,'BBG rates'!$G$10:$G$27,'BBG rates'!$J$10:$J$27)</f>
        <v>-0.5128125</v>
      </c>
      <c r="X54" s="56">
        <f t="shared" si="15"/>
        <v>-0.51402177347679157</v>
      </c>
      <c r="Y54" s="66">
        <f t="shared" si="3"/>
        <v>-1940.1012607768682</v>
      </c>
      <c r="Z54" s="72">
        <f t="shared" si="4"/>
        <v>-0.31008151040268056</v>
      </c>
      <c r="AA54" s="79">
        <f t="shared" si="5"/>
        <v>-1601.8161072418216</v>
      </c>
      <c r="AB54" s="81">
        <f t="shared" si="16"/>
        <v>-0.25601424418537666</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9819082.8585338052</v>
      </c>
    </row>
    <row r="55" spans="1:39" x14ac:dyDescent="0.2">
      <c r="A55" s="7">
        <v>34</v>
      </c>
      <c r="B55" s="7">
        <v>17</v>
      </c>
      <c r="C55" s="7">
        <v>8.5</v>
      </c>
      <c r="D55" s="12">
        <f t="shared" si="0"/>
        <v>2.8333333333333335</v>
      </c>
      <c r="E55" s="29">
        <f t="shared" si="17"/>
        <v>7364710.8138009897</v>
      </c>
      <c r="F55" s="2">
        <f t="shared" si="1"/>
        <v>6708.792042807595</v>
      </c>
      <c r="G55" s="2">
        <f t="shared" si="8"/>
        <v>47329.101307827987</v>
      </c>
      <c r="H55" s="2">
        <f t="shared" si="9"/>
        <v>24189.336368304754</v>
      </c>
      <c r="I55" s="2">
        <f t="shared" si="21"/>
        <v>78227.229718940333</v>
      </c>
      <c r="J55" s="2">
        <f t="shared" si="19"/>
        <v>221643.81753699761</v>
      </c>
      <c r="K55" s="2">
        <f t="shared" si="11"/>
        <v>75865.164776388265</v>
      </c>
      <c r="L55" s="2">
        <f t="shared" si="11"/>
        <v>214951.30019976673</v>
      </c>
      <c r="M55" s="2"/>
      <c r="N55" s="28">
        <f t="shared" si="20"/>
        <v>8233321.6073440481</v>
      </c>
      <c r="O55" s="2">
        <f t="shared" si="12"/>
        <v>7475.4890934559498</v>
      </c>
      <c r="P55" s="2">
        <f t="shared" si="13"/>
        <v>52737.985970075315</v>
      </c>
      <c r="R55">
        <f t="shared" si="14"/>
        <v>34</v>
      </c>
      <c r="S55" s="89">
        <f t="shared" si="2"/>
        <v>71518.437676132744</v>
      </c>
      <c r="T55" s="89">
        <f>IF(AND(S55=0,S54&gt;0),SUM($G55:$H$381),S55)</f>
        <v>71518.437676132744</v>
      </c>
      <c r="U55" s="82">
        <f>SUM(T55:T$381)</f>
        <v>7436229.2514771251</v>
      </c>
      <c r="V55" s="68">
        <f>localspline(R55,'BBG rates'!$G$10:$G$27,'BBG rates'!$K$10:$K$27)</f>
        <v>1.0148529923475207</v>
      </c>
      <c r="W55" s="68">
        <f>locallinterp(R55,'BBG rates'!$G$10:$G$27,'BBG rates'!$J$10:$J$27)</f>
        <v>-0.51154166666666667</v>
      </c>
      <c r="X55" s="56">
        <f t="shared" si="15"/>
        <v>-0.51274494420368022</v>
      </c>
      <c r="Y55" s="66">
        <f t="shared" si="3"/>
        <v>-1909.3173574627058</v>
      </c>
      <c r="Z55" s="72">
        <f t="shared" si="4"/>
        <v>-0.30811056941259968</v>
      </c>
      <c r="AA55" s="79">
        <f t="shared" si="5"/>
        <v>-1586.483842838421</v>
      </c>
      <c r="AB55" s="81">
        <f t="shared" si="16"/>
        <v>-0.2560142441853766</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9760092.9423581846</v>
      </c>
    </row>
    <row r="56" spans="1:39" x14ac:dyDescent="0.2">
      <c r="A56" s="7">
        <v>35</v>
      </c>
      <c r="B56" s="7">
        <v>17.5</v>
      </c>
      <c r="C56" s="7">
        <v>8.75</v>
      </c>
      <c r="D56" s="12">
        <f t="shared" si="0"/>
        <v>2.9166666666666665</v>
      </c>
      <c r="E56" s="29">
        <f t="shared" si="17"/>
        <v>7293538.5247043939</v>
      </c>
      <c r="F56" s="2">
        <f t="shared" si="1"/>
        <v>6644.2697816763421</v>
      </c>
      <c r="G56" s="2">
        <f t="shared" si="8"/>
        <v>47216.717567751039</v>
      </c>
      <c r="H56" s="2">
        <f t="shared" si="9"/>
        <v>23955.571528844444</v>
      </c>
      <c r="I56" s="2">
        <f t="shared" si="21"/>
        <v>77816.558878271826</v>
      </c>
      <c r="J56" s="2">
        <f t="shared" si="19"/>
        <v>226964.96339495949</v>
      </c>
      <c r="K56" s="2">
        <f t="shared" si="11"/>
        <v>75398.871011601994</v>
      </c>
      <c r="L56" s="2">
        <f t="shared" si="11"/>
        <v>219913.37378383914</v>
      </c>
      <c r="M56" s="2"/>
      <c r="N56" s="28">
        <f t="shared" si="20"/>
        <v>8180536.042396958</v>
      </c>
      <c r="O56" s="2">
        <f t="shared" si="12"/>
        <v>7427.9101164415633</v>
      </c>
      <c r="P56" s="2">
        <f t="shared" si="13"/>
        <v>52785.564947089704</v>
      </c>
      <c r="R56">
        <f t="shared" si="14"/>
        <v>35</v>
      </c>
      <c r="S56" s="89">
        <f t="shared" si="2"/>
        <v>71172.289096595487</v>
      </c>
      <c r="T56" s="89">
        <f>IF(AND(S56=0,S55&gt;0),SUM($G56:$H$381),S56)</f>
        <v>71172.289096595487</v>
      </c>
      <c r="U56" s="82">
        <f>SUM(T56:T$381)</f>
        <v>7364710.8138009924</v>
      </c>
      <c r="V56" s="68">
        <f>localspline(R56,'BBG rates'!$G$10:$G$27,'BBG rates'!$K$10:$K$27)</f>
        <v>1.0152490050027994</v>
      </c>
      <c r="W56" s="68">
        <f>locallinterp(R56,'BBG rates'!$G$10:$G$27,'BBG rates'!$J$10:$J$27)</f>
        <v>-0.51027083333333334</v>
      </c>
      <c r="X56" s="56">
        <f t="shared" si="15"/>
        <v>-0.51146812988127621</v>
      </c>
      <c r="Y56" s="66">
        <f t="shared" si="3"/>
        <v>-1878.7584263495532</v>
      </c>
      <c r="Z56" s="72">
        <f t="shared" si="4"/>
        <v>-0.30612337247440291</v>
      </c>
      <c r="AA56" s="79">
        <f t="shared" si="5"/>
        <v>-1571.225727199276</v>
      </c>
      <c r="AB56" s="81">
        <f t="shared" si="16"/>
        <v>-0.25601424418537666</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9700324.2687345166</v>
      </c>
    </row>
    <row r="57" spans="1:39" x14ac:dyDescent="0.2">
      <c r="A57" s="7">
        <v>36</v>
      </c>
      <c r="B57" s="7">
        <v>18</v>
      </c>
      <c r="C57" s="7">
        <v>9</v>
      </c>
      <c r="D57" s="12">
        <f t="shared" si="0"/>
        <v>3</v>
      </c>
      <c r="E57" s="29">
        <f t="shared" si="17"/>
        <v>7222710.9850035161</v>
      </c>
      <c r="F57" s="2">
        <f t="shared" si="1"/>
        <v>6580.0598076945962</v>
      </c>
      <c r="G57" s="2">
        <f t="shared" si="8"/>
        <v>47104.600684738463</v>
      </c>
      <c r="H57" s="2">
        <f t="shared" si="9"/>
        <v>23722.939016138931</v>
      </c>
      <c r="I57" s="2">
        <f t="shared" si="21"/>
        <v>77407.599508571991</v>
      </c>
      <c r="J57" s="2">
        <f t="shared" si="19"/>
        <v>232222.79852571597</v>
      </c>
      <c r="K57" s="2">
        <f t="shared" si="11"/>
        <v>74935.013012420779</v>
      </c>
      <c r="L57" s="2">
        <f t="shared" si="11"/>
        <v>224805.03903726235</v>
      </c>
      <c r="M57" s="2"/>
      <c r="N57" s="28">
        <f t="shared" si="20"/>
        <v>8127702.8555482142</v>
      </c>
      <c r="O57" s="2">
        <f t="shared" si="12"/>
        <v>7380.2882147873343</v>
      </c>
      <c r="P57" s="2">
        <f t="shared" si="13"/>
        <v>52833.186848743942</v>
      </c>
      <c r="R57">
        <f t="shared" si="14"/>
        <v>36</v>
      </c>
      <c r="S57" s="89">
        <f t="shared" si="2"/>
        <v>70827.539700877387</v>
      </c>
      <c r="T57" s="89">
        <f>IF(AND(S57=0,S56&gt;0),SUM($G57:$H$381),S57)</f>
        <v>70827.539700877387</v>
      </c>
      <c r="U57" s="82">
        <f>SUM(T57:T$381)</f>
        <v>7293538.5247043967</v>
      </c>
      <c r="V57" s="68">
        <f>localspline(R57,'BBG rates'!$G$10:$G$27,'BBG rates'!$K$10:$K$27)</f>
        <v>1.0156450271606445</v>
      </c>
      <c r="W57" s="68">
        <f>locallinterp(R57,'BBG rates'!$G$10:$G$27,'BBG rates'!$J$10:$J$27)</f>
        <v>-0.50900000000000001</v>
      </c>
      <c r="X57" s="56">
        <f t="shared" si="15"/>
        <v>-0.51019133050904664</v>
      </c>
      <c r="Y57" s="66">
        <f t="shared" si="3"/>
        <v>-1848.4231283465488</v>
      </c>
      <c r="Z57" s="72">
        <f t="shared" si="4"/>
        <v>-0.3041195637073511</v>
      </c>
      <c r="AA57" s="79">
        <f t="shared" si="5"/>
        <v>-1556.0414606992692</v>
      </c>
      <c r="AB57" s="81">
        <f t="shared" si="16"/>
        <v>-0.25601424418537666</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9639785.9847629182</v>
      </c>
    </row>
    <row r="58" spans="1:39" x14ac:dyDescent="0.2">
      <c r="A58" s="7">
        <v>37</v>
      </c>
      <c r="B58" s="7">
        <v>18.5</v>
      </c>
      <c r="C58" s="7">
        <v>9.25</v>
      </c>
      <c r="D58" s="12">
        <f t="shared" si="0"/>
        <v>3.0833333333333335</v>
      </c>
      <c r="E58" s="29">
        <f t="shared" si="17"/>
        <v>7152226.8007266838</v>
      </c>
      <c r="F58" s="2">
        <f t="shared" si="1"/>
        <v>6516.1608585514532</v>
      </c>
      <c r="G58" s="2">
        <f t="shared" si="8"/>
        <v>46992.750025133675</v>
      </c>
      <c r="H58" s="2">
        <f t="shared" si="9"/>
        <v>23491.434251698909</v>
      </c>
      <c r="I58" s="2">
        <f t="shared" si="21"/>
        <v>77000.345135384036</v>
      </c>
      <c r="J58" s="2">
        <f t="shared" si="19"/>
        <v>237417.73083410077</v>
      </c>
      <c r="K58" s="2">
        <f t="shared" si="11"/>
        <v>74473.579011289185</v>
      </c>
      <c r="L58" s="2">
        <f t="shared" si="11"/>
        <v>229626.86861814166</v>
      </c>
      <c r="M58" s="2"/>
      <c r="N58" s="28">
        <f t="shared" si="20"/>
        <v>8074822.0038344506</v>
      </c>
      <c r="O58" s="2">
        <f t="shared" si="12"/>
        <v>7332.6233497676594</v>
      </c>
      <c r="P58" s="2">
        <f t="shared" si="13"/>
        <v>52880.851713763601</v>
      </c>
      <c r="R58">
        <f t="shared" si="14"/>
        <v>37</v>
      </c>
      <c r="S58" s="89">
        <f t="shared" si="2"/>
        <v>70484.184276832588</v>
      </c>
      <c r="T58" s="89">
        <f>IF(AND(S58=0,S57&gt;0),SUM($G58:$H$381),S58)</f>
        <v>70484.184276832588</v>
      </c>
      <c r="U58" s="82">
        <f>SUM(T58:T$381)</f>
        <v>7222710.9850035189</v>
      </c>
      <c r="V58" s="68">
        <f>localspline(R58,'BBG rates'!$G$10:$G$27,'BBG rates'!$K$10:$K$27)</f>
        <v>1.0160416158054528</v>
      </c>
      <c r="W58" s="68">
        <f>locallinterp(R58,'BBG rates'!$G$10:$G$27,'BBG rates'!$J$10:$J$27)</f>
        <v>-0.5074791666666667</v>
      </c>
      <c r="X58" s="56">
        <f t="shared" si="15"/>
        <v>-0.50866337714015053</v>
      </c>
      <c r="Y58" s="66">
        <f t="shared" si="3"/>
        <v>-1818.3101310826546</v>
      </c>
      <c r="Z58" s="72">
        <f t="shared" si="4"/>
        <v>-0.30209877729146356</v>
      </c>
      <c r="AA58" s="79">
        <f t="shared" si="5"/>
        <v>-1540.9307448292443</v>
      </c>
      <c r="AB58" s="81">
        <f t="shared" si="16"/>
        <v>-0.2560142441853766</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9578487.1793865804</v>
      </c>
    </row>
    <row r="59" spans="1:39" x14ac:dyDescent="0.2">
      <c r="A59" s="7">
        <v>38</v>
      </c>
      <c r="B59" s="7">
        <v>19</v>
      </c>
      <c r="C59" s="7">
        <v>9.5</v>
      </c>
      <c r="D59" s="12">
        <f t="shared" si="0"/>
        <v>3.1666666666666665</v>
      </c>
      <c r="E59" s="29">
        <f t="shared" si="17"/>
        <v>7082084.5830958057</v>
      </c>
      <c r="F59" s="2">
        <f t="shared" si="1"/>
        <v>6452.5716766382857</v>
      </c>
      <c r="G59" s="2">
        <f t="shared" si="8"/>
        <v>46881.164956784785</v>
      </c>
      <c r="H59" s="2">
        <f t="shared" si="9"/>
        <v>23261.052674093356</v>
      </c>
      <c r="I59" s="2">
        <f t="shared" si="21"/>
        <v>76594.789307516417</v>
      </c>
      <c r="J59" s="2">
        <f t="shared" si="19"/>
        <v>242550.16614046865</v>
      </c>
      <c r="K59" s="2">
        <f t="shared" si="11"/>
        <v>74014.557295002756</v>
      </c>
      <c r="L59" s="2">
        <f t="shared" si="11"/>
        <v>234379.43143417538</v>
      </c>
      <c r="M59" s="2"/>
      <c r="N59" s="28">
        <f t="shared" si="20"/>
        <v>8021893.4442535415</v>
      </c>
      <c r="O59" s="2">
        <f t="shared" si="12"/>
        <v>7284.9154826219929</v>
      </c>
      <c r="P59" s="2">
        <f t="shared" si="13"/>
        <v>52928.55958090927</v>
      </c>
      <c r="R59">
        <f t="shared" si="14"/>
        <v>38</v>
      </c>
      <c r="S59" s="89">
        <f t="shared" si="2"/>
        <v>70142.217630878149</v>
      </c>
      <c r="T59" s="89">
        <f>IF(AND(S59=0,S58&gt;0),SUM($G59:$H$381),S59)</f>
        <v>70142.217630878149</v>
      </c>
      <c r="U59" s="82">
        <f>SUM(T59:T$381)</f>
        <v>7152226.8007266866</v>
      </c>
      <c r="V59" s="68">
        <f>localspline(R59,'BBG rates'!$G$10:$G$27,'BBG rates'!$K$10:$K$27)</f>
        <v>1.0164379614377346</v>
      </c>
      <c r="W59" s="68">
        <f>locallinterp(R59,'BBG rates'!$G$10:$G$27,'BBG rates'!$J$10:$J$27)</f>
        <v>-0.50595833333333329</v>
      </c>
      <c r="X59" s="56">
        <f t="shared" si="15"/>
        <v>-0.50713544518106168</v>
      </c>
      <c r="Y59" s="66">
        <f t="shared" si="3"/>
        <v>-1788.4328617416359</v>
      </c>
      <c r="Z59" s="72">
        <f t="shared" si="4"/>
        <v>-0.30006311235431055</v>
      </c>
      <c r="AA59" s="79">
        <f t="shared" si="5"/>
        <v>-1525.8932821920309</v>
      </c>
      <c r="AB59" s="81">
        <f t="shared" si="16"/>
        <v>-0.2560142441853766</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9516623.4906280767</v>
      </c>
    </row>
    <row r="60" spans="1:39" x14ac:dyDescent="0.2">
      <c r="A60" s="7">
        <v>39</v>
      </c>
      <c r="B60" s="7">
        <v>19.5</v>
      </c>
      <c r="C60" s="7">
        <v>9.75</v>
      </c>
      <c r="D60" s="12">
        <f t="shared" si="0"/>
        <v>3.25</v>
      </c>
      <c r="E60" s="29">
        <f t="shared" si="17"/>
        <v>7012282.9485078761</v>
      </c>
      <c r="F60" s="2">
        <f t="shared" si="1"/>
        <v>6389.2910090319929</v>
      </c>
      <c r="G60" s="2">
        <f t="shared" si="8"/>
        <v>46769.844849040921</v>
      </c>
      <c r="H60" s="2">
        <f t="shared" si="9"/>
        <v>23031.789738888776</v>
      </c>
      <c r="I60" s="2">
        <f t="shared" si="21"/>
        <v>76190.925596961693</v>
      </c>
      <c r="J60" s="2">
        <f t="shared" si="19"/>
        <v>247620.50819012552</v>
      </c>
      <c r="K60" s="2">
        <f t="shared" si="11"/>
        <v>73557.936204464044</v>
      </c>
      <c r="L60" s="2">
        <f t="shared" si="11"/>
        <v>239063.29266450816</v>
      </c>
      <c r="M60" s="2"/>
      <c r="N60" s="28">
        <f t="shared" si="20"/>
        <v>7968917.133764565</v>
      </c>
      <c r="O60" s="2">
        <f t="shared" si="12"/>
        <v>7237.1645745548249</v>
      </c>
      <c r="P60" s="2">
        <f t="shared" si="13"/>
        <v>52976.310488976444</v>
      </c>
      <c r="R60">
        <f t="shared" si="14"/>
        <v>39</v>
      </c>
      <c r="S60" s="89">
        <f t="shared" si="2"/>
        <v>69801.634587929701</v>
      </c>
      <c r="T60" s="89">
        <f>IF(AND(S60=0,S59&gt;0),SUM($G60:$H$381),S60)</f>
        <v>69801.634587929701</v>
      </c>
      <c r="U60" s="82">
        <f>SUM(T60:T$381)</f>
        <v>7082084.5830958085</v>
      </c>
      <c r="V60" s="68">
        <f>localspline(R60,'BBG rates'!$G$10:$G$27,'BBG rates'!$K$10:$K$27)</f>
        <v>1.0168333599792945</v>
      </c>
      <c r="W60" s="68">
        <f>locallinterp(R60,'BBG rates'!$G$10:$G$27,'BBG rates'!$J$10:$J$27)</f>
        <v>-0.50443749999999998</v>
      </c>
      <c r="X60" s="56">
        <f t="shared" si="15"/>
        <v>-0.50560753463098074</v>
      </c>
      <c r="Y60" s="66">
        <f t="shared" si="3"/>
        <v>-1758.7898577714507</v>
      </c>
      <c r="Z60" s="72">
        <f t="shared" si="4"/>
        <v>-0.29801223136523908</v>
      </c>
      <c r="AA60" s="79">
        <f t="shared" si="5"/>
        <v>-1510.9287764984847</v>
      </c>
      <c r="AB60" s="81">
        <f t="shared" si="16"/>
        <v>-0.25601424418537666</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9454202.081286082</v>
      </c>
    </row>
    <row r="61" spans="1:39" x14ac:dyDescent="0.2">
      <c r="A61" s="7">
        <v>40</v>
      </c>
      <c r="B61" s="7">
        <v>20</v>
      </c>
      <c r="C61" s="7">
        <v>10</v>
      </c>
      <c r="D61" s="12">
        <f t="shared" si="0"/>
        <v>3.3333333333333335</v>
      </c>
      <c r="E61" s="29">
        <f t="shared" si="17"/>
        <v>6942820.5185165396</v>
      </c>
      <c r="F61" s="2">
        <f t="shared" si="1"/>
        <v>6326.3176074783169</v>
      </c>
      <c r="G61" s="2">
        <f t="shared" si="8"/>
        <v>46658.789072748717</v>
      </c>
      <c r="H61" s="2">
        <f t="shared" si="9"/>
        <v>22803.640918588651</v>
      </c>
      <c r="I61" s="2">
        <f t="shared" si="21"/>
        <v>75788.74759881568</v>
      </c>
      <c r="J61" s="2">
        <f t="shared" si="19"/>
        <v>252629.15866271895</v>
      </c>
      <c r="K61" s="2">
        <f t="shared" si="11"/>
        <v>73103.704134439613</v>
      </c>
      <c r="L61" s="2">
        <f t="shared" si="11"/>
        <v>243679.01378146542</v>
      </c>
      <c r="M61" s="2"/>
      <c r="N61" s="28">
        <f t="shared" si="20"/>
        <v>7915893.0292877695</v>
      </c>
      <c r="O61" s="2">
        <f t="shared" si="12"/>
        <v>7189.3705867356421</v>
      </c>
      <c r="P61" s="2">
        <f t="shared" si="13"/>
        <v>53024.104476795626</v>
      </c>
      <c r="R61">
        <f t="shared" si="14"/>
        <v>40</v>
      </c>
      <c r="S61" s="89">
        <f t="shared" si="2"/>
        <v>69462.429991337369</v>
      </c>
      <c r="T61" s="89">
        <f>IF(AND(S61=0,S60&gt;0),SUM($G61:$H$381),S61)</f>
        <v>69462.429991337369</v>
      </c>
      <c r="U61" s="82">
        <f>SUM(T61:T$381)</f>
        <v>7012282.9485078789</v>
      </c>
      <c r="V61" s="68">
        <f>localspline(R61,'BBG rates'!$G$10:$G$27,'BBG rates'!$K$10:$K$27)</f>
        <v>1.0172267497192871</v>
      </c>
      <c r="W61" s="68">
        <f>locallinterp(R61,'BBG rates'!$G$10:$G$27,'BBG rates'!$J$10:$J$27)</f>
        <v>-0.50291666666666668</v>
      </c>
      <c r="X61" s="56">
        <f t="shared" si="15"/>
        <v>-0.50407964548924156</v>
      </c>
      <c r="Y61" s="66">
        <f t="shared" si="3"/>
        <v>-1729.3796641237709</v>
      </c>
      <c r="Z61" s="72">
        <f t="shared" si="4"/>
        <v>-0.29594578715482556</v>
      </c>
      <c r="AA61" s="79">
        <f t="shared" si="5"/>
        <v>-1496.0369325635409</v>
      </c>
      <c r="AB61" s="81">
        <f t="shared" si="16"/>
        <v>-0.25601424418537666</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9391230.0678723175</v>
      </c>
    </row>
    <row r="62" spans="1:39" x14ac:dyDescent="0.2">
      <c r="A62" s="7">
        <v>41</v>
      </c>
      <c r="B62" s="7">
        <v>20.5</v>
      </c>
      <c r="C62" s="7">
        <v>10.25</v>
      </c>
      <c r="D62" s="12">
        <f t="shared" si="0"/>
        <v>3.4166666666666665</v>
      </c>
      <c r="E62" s="29">
        <f t="shared" si="17"/>
        <v>6873695.9198137177</v>
      </c>
      <c r="F62" s="2">
        <f t="shared" si="1"/>
        <v>6263.6502283752061</v>
      </c>
      <c r="G62" s="2">
        <f t="shared" si="8"/>
        <v>46547.997000248724</v>
      </c>
      <c r="H62" s="2">
        <f t="shared" si="9"/>
        <v>22576.601702573098</v>
      </c>
      <c r="I62" s="2">
        <f t="shared" si="21"/>
        <v>75388.248931197028</v>
      </c>
      <c r="J62" s="2">
        <f t="shared" si="19"/>
        <v>257576.51718158982</v>
      </c>
      <c r="K62" s="2">
        <f t="shared" si="11"/>
        <v>72651.849533318353</v>
      </c>
      <c r="L62" s="2">
        <f t="shared" si="11"/>
        <v>248227.15257217103</v>
      </c>
      <c r="M62" s="2"/>
      <c r="N62" s="28">
        <f t="shared" si="20"/>
        <v>7862821.0877045374</v>
      </c>
      <c r="O62" s="2">
        <f t="shared" si="12"/>
        <v>7141.5334802989</v>
      </c>
      <c r="P62" s="2">
        <f t="shared" si="13"/>
        <v>53071.941583232372</v>
      </c>
      <c r="R62">
        <f t="shared" si="14"/>
        <v>41</v>
      </c>
      <c r="S62" s="89">
        <f t="shared" si="2"/>
        <v>69124.598702821822</v>
      </c>
      <c r="T62" s="89">
        <f>IF(AND(S62=0,S61&gt;0),SUM($G62:$H$381),S62)</f>
        <v>69124.598702821822</v>
      </c>
      <c r="U62" s="82">
        <f>SUM(T62:T$381)</f>
        <v>6942820.5185165424</v>
      </c>
      <c r="V62" s="68">
        <f>localspline(R62,'BBG rates'!$G$10:$G$27,'BBG rates'!$K$10:$K$27)</f>
        <v>1.0176170689486232</v>
      </c>
      <c r="W62" s="68">
        <f>locallinterp(R62,'BBG rates'!$G$10:$G$27,'BBG rates'!$J$10:$J$27)</f>
        <v>-0.50139583333333337</v>
      </c>
      <c r="X62" s="56">
        <f t="shared" si="15"/>
        <v>-0.50255177775531124</v>
      </c>
      <c r="Y62" s="66">
        <f t="shared" si="3"/>
        <v>-1700.2008332197254</v>
      </c>
      <c r="Z62" s="72">
        <f t="shared" si="4"/>
        <v>-0.29386342257045761</v>
      </c>
      <c r="AA62" s="79">
        <f t="shared" si="5"/>
        <v>-1481.2174563022809</v>
      </c>
      <c r="AB62" s="81">
        <f t="shared" si="16"/>
        <v>-0.2560142441853766</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9327714.5208478626</v>
      </c>
    </row>
    <row r="63" spans="1:39" x14ac:dyDescent="0.2">
      <c r="A63" s="7">
        <v>42</v>
      </c>
      <c r="B63" s="7">
        <v>21</v>
      </c>
      <c r="C63" s="7">
        <v>10.5</v>
      </c>
      <c r="D63" s="12">
        <f t="shared" si="0"/>
        <v>3.5</v>
      </c>
      <c r="E63" s="29">
        <f t="shared" si="17"/>
        <v>6804907.7842113068</v>
      </c>
      <c r="F63" s="2">
        <f t="shared" si="1"/>
        <v>6201.2876327562444</v>
      </c>
      <c r="G63" s="2">
        <f t="shared" si="8"/>
        <v>46437.468005371877</v>
      </c>
      <c r="H63" s="2">
        <f t="shared" si="9"/>
        <v>22350.667597038751</v>
      </c>
      <c r="I63" s="2">
        <f t="shared" si="21"/>
        <v>74989.423235166876</v>
      </c>
      <c r="J63" s="2">
        <f t="shared" si="19"/>
        <v>262462.9813230841</v>
      </c>
      <c r="K63" s="2">
        <f t="shared" si="11"/>
        <v>72202.360902870671</v>
      </c>
      <c r="L63" s="2">
        <f t="shared" si="11"/>
        <v>252708.26316004738</v>
      </c>
      <c r="M63" s="2"/>
      <c r="N63" s="28">
        <f t="shared" si="20"/>
        <v>7809701.2658573501</v>
      </c>
      <c r="O63" s="2">
        <f t="shared" si="12"/>
        <v>7093.6532163439915</v>
      </c>
      <c r="P63" s="2">
        <f t="shared" si="13"/>
        <v>53119.821847187282</v>
      </c>
      <c r="R63">
        <f t="shared" si="14"/>
        <v>42</v>
      </c>
      <c r="S63" s="89">
        <f t="shared" si="2"/>
        <v>68788.135602410621</v>
      </c>
      <c r="T63" s="89">
        <f>IF(AND(S63=0,S62&gt;0),SUM($G63:$H$381),S63)</f>
        <v>68788.135602410621</v>
      </c>
      <c r="U63" s="82">
        <f>SUM(T63:T$381)</f>
        <v>6873695.9198137196</v>
      </c>
      <c r="V63" s="68">
        <f>localspline(R63,'BBG rates'!$G$10:$G$27,'BBG rates'!$K$10:$K$27)</f>
        <v>1.0180036135864725</v>
      </c>
      <c r="W63" s="68">
        <f>locallinterp(R63,'BBG rates'!$G$10:$G$27,'BBG rates'!$J$10:$J$27)</f>
        <v>-0.49987500000000001</v>
      </c>
      <c r="X63" s="56">
        <f t="shared" si="15"/>
        <v>-0.50102393142865687</v>
      </c>
      <c r="Y63" s="66">
        <f t="shared" si="3"/>
        <v>-1671.2519249157874</v>
      </c>
      <c r="Z63" s="72">
        <f t="shared" si="4"/>
        <v>-0.2917647701170486</v>
      </c>
      <c r="AA63" s="79">
        <f t="shared" si="5"/>
        <v>-1466.4700547260138</v>
      </c>
      <c r="AB63" s="81">
        <f t="shared" si="16"/>
        <v>-0.2560142441853766</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9263662.4648584016</v>
      </c>
    </row>
    <row r="64" spans="1:39" x14ac:dyDescent="0.2">
      <c r="A64" s="7">
        <v>43</v>
      </c>
      <c r="B64" s="7">
        <v>21.5</v>
      </c>
      <c r="C64" s="7">
        <v>10.75</v>
      </c>
      <c r="D64" s="12">
        <f t="shared" si="0"/>
        <v>3.5833333333333335</v>
      </c>
      <c r="E64" s="29">
        <f t="shared" si="17"/>
        <v>6736454.7486229325</v>
      </c>
      <c r="F64" s="2">
        <f t="shared" si="1"/>
        <v>6139.2285862741373</v>
      </c>
      <c r="G64" s="2">
        <f t="shared" si="8"/>
        <v>46327.201463436002</v>
      </c>
      <c r="H64" s="2">
        <f t="shared" si="9"/>
        <v>22125.834124938829</v>
      </c>
      <c r="I64" s="2">
        <f t="shared" si="21"/>
        <v>74592.264174648968</v>
      </c>
      <c r="J64" s="2">
        <f t="shared" si="19"/>
        <v>267288.94662582548</v>
      </c>
      <c r="K64" s="2">
        <f t="shared" si="11"/>
        <v>71755.226798008764</v>
      </c>
      <c r="L64" s="2">
        <f t="shared" si="11"/>
        <v>257122.89602619808</v>
      </c>
      <c r="M64" s="2"/>
      <c r="N64" s="28">
        <f t="shared" si="20"/>
        <v>7756533.5205497537</v>
      </c>
      <c r="O64" s="2">
        <f t="shared" si="12"/>
        <v>7045.7297559352128</v>
      </c>
      <c r="P64" s="2">
        <f t="shared" si="13"/>
        <v>53167.745307596066</v>
      </c>
      <c r="R64">
        <f t="shared" si="14"/>
        <v>43</v>
      </c>
      <c r="S64" s="89">
        <f t="shared" si="2"/>
        <v>68453.035588374827</v>
      </c>
      <c r="T64" s="89">
        <f>IF(AND(S64=0,S63&gt;0),SUM($G64:$H$381),S64)</f>
        <v>68453.035588374827</v>
      </c>
      <c r="U64" s="82">
        <f>SUM(T64:T$381)</f>
        <v>6804907.7842113087</v>
      </c>
      <c r="V64" s="68">
        <f>localspline(R64,'BBG rates'!$G$10:$G$27,'BBG rates'!$K$10:$K$27)</f>
        <v>1.0183852623190162</v>
      </c>
      <c r="W64" s="68">
        <f>locallinterp(R64,'BBG rates'!$G$10:$G$27,'BBG rates'!$J$10:$J$27)</f>
        <v>-0.49835416666666665</v>
      </c>
      <c r="X64" s="56">
        <f t="shared" si="15"/>
        <v>-0.49949610650834586</v>
      </c>
      <c r="Y64" s="66">
        <f t="shared" si="3"/>
        <v>-1642.5315064698145</v>
      </c>
      <c r="Z64" s="72">
        <f t="shared" si="4"/>
        <v>-0.28964945158213068</v>
      </c>
      <c r="AA64" s="79">
        <f t="shared" si="5"/>
        <v>-1451.7944359383703</v>
      </c>
      <c r="AB64" s="81">
        <f t="shared" si="16"/>
        <v>-0.25601424418537666</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9199080.8789684102</v>
      </c>
    </row>
    <row r="65" spans="1:39" x14ac:dyDescent="0.2">
      <c r="A65" s="7">
        <v>44</v>
      </c>
      <c r="B65" s="7">
        <v>22</v>
      </c>
      <c r="C65" s="7">
        <v>11</v>
      </c>
      <c r="D65" s="12">
        <f t="shared" si="0"/>
        <v>3.6666666666666665</v>
      </c>
      <c r="E65" s="29">
        <f t="shared" si="17"/>
        <v>6668335.4550457662</v>
      </c>
      <c r="F65" s="2">
        <f t="shared" si="1"/>
        <v>6077.4718591842493</v>
      </c>
      <c r="G65" s="2">
        <f t="shared" si="8"/>
        <v>46217.196751242198</v>
      </c>
      <c r="H65" s="2">
        <f t="shared" si="9"/>
        <v>21902.096825923425</v>
      </c>
      <c r="I65" s="2">
        <f t="shared" si="21"/>
        <v>74196.765436349873</v>
      </c>
      <c r="J65" s="2">
        <f t="shared" si="19"/>
        <v>272054.80659994954</v>
      </c>
      <c r="K65" s="2">
        <f t="shared" si="11"/>
        <v>71310.435826548026</v>
      </c>
      <c r="L65" s="2">
        <f t="shared" si="11"/>
        <v>261471.5980306761</v>
      </c>
      <c r="M65" s="2"/>
      <c r="N65" s="28">
        <f t="shared" si="20"/>
        <v>7703317.8085463243</v>
      </c>
      <c r="O65" s="2">
        <f t="shared" si="12"/>
        <v>6997.7630601017336</v>
      </c>
      <c r="P65" s="2">
        <f t="shared" si="13"/>
        <v>53215.712003429537</v>
      </c>
      <c r="R65">
        <f t="shared" si="14"/>
        <v>44</v>
      </c>
      <c r="S65" s="89">
        <f t="shared" si="2"/>
        <v>68119.293577165619</v>
      </c>
      <c r="T65" s="89">
        <f>IF(AND(S65=0,S64&gt;0),SUM($G65:$H$381),S65)</f>
        <v>68119.293577165619</v>
      </c>
      <c r="U65" s="82">
        <f>SUM(T65:T$381)</f>
        <v>6736454.7486229343</v>
      </c>
      <c r="V65" s="68">
        <f>localspline(R65,'BBG rates'!$G$10:$G$27,'BBG rates'!$K$10:$K$27)</f>
        <v>1.0187611918553163</v>
      </c>
      <c r="W65" s="68">
        <f>locallinterp(R65,'BBG rates'!$G$10:$G$27,'BBG rates'!$J$10:$J$27)</f>
        <v>-0.49683333333333335</v>
      </c>
      <c r="X65" s="56">
        <f t="shared" si="15"/>
        <v>-0.49796830299397854</v>
      </c>
      <c r="Y65" s="66">
        <f t="shared" si="3"/>
        <v>-1614.0381525072557</v>
      </c>
      <c r="Z65" s="72">
        <f t="shared" si="4"/>
        <v>-0.28751707764453355</v>
      </c>
      <c r="AA65" s="79">
        <f t="shared" si="5"/>
        <v>-1437.1903091314098</v>
      </c>
      <c r="AB65" s="81">
        <f t="shared" si="16"/>
        <v>-0.2560142441853766</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9133976.696894275</v>
      </c>
    </row>
    <row r="66" spans="1:39" x14ac:dyDescent="0.2">
      <c r="A66" s="7">
        <v>45</v>
      </c>
      <c r="B66" s="7">
        <v>22.5</v>
      </c>
      <c r="C66" s="7">
        <v>11.25</v>
      </c>
      <c r="D66" s="12">
        <f t="shared" si="0"/>
        <v>3.75</v>
      </c>
      <c r="E66" s="29">
        <f t="shared" si="17"/>
        <v>6600548.5505424151</v>
      </c>
      <c r="F66" s="2">
        <f t="shared" si="1"/>
        <v>6016.0162263282036</v>
      </c>
      <c r="G66" s="2">
        <f t="shared" si="8"/>
        <v>46107.453247071375</v>
      </c>
      <c r="H66" s="2">
        <f t="shared" si="9"/>
        <v>21679.451256280012</v>
      </c>
      <c r="I66" s="2">
        <f t="shared" si="21"/>
        <v>73802.920729679594</v>
      </c>
      <c r="J66" s="2">
        <f t="shared" si="19"/>
        <v>276760.9527362985</v>
      </c>
      <c r="K66" s="2">
        <f t="shared" si="11"/>
        <v>70867.976648969459</v>
      </c>
      <c r="L66" s="2">
        <f t="shared" si="11"/>
        <v>265754.9124336355</v>
      </c>
      <c r="M66" s="2"/>
      <c r="N66" s="28">
        <f t="shared" si="20"/>
        <v>7650054.0865726303</v>
      </c>
      <c r="O66" s="2">
        <f t="shared" si="12"/>
        <v>6949.7530898375662</v>
      </c>
      <c r="P66" s="2">
        <f t="shared" si="13"/>
        <v>53263.721973693697</v>
      </c>
      <c r="R66">
        <f t="shared" si="14"/>
        <v>45</v>
      </c>
      <c r="S66" s="89">
        <f t="shared" si="2"/>
        <v>67786.904503351383</v>
      </c>
      <c r="T66" s="89">
        <f>IF(AND(S66=0,S65&gt;0),SUM($G66:$H$381),S66)</f>
        <v>67786.904503351383</v>
      </c>
      <c r="U66" s="82">
        <f>SUM(T66:T$381)</f>
        <v>6668335.455045769</v>
      </c>
      <c r="V66" s="68">
        <f>localspline(R66,'BBG rates'!$G$10:$G$27,'BBG rates'!$K$10:$K$27)</f>
        <v>1.0191303404869316</v>
      </c>
      <c r="W66" s="68">
        <f>locallinterp(R66,'BBG rates'!$G$10:$G$27,'BBG rates'!$J$10:$J$27)</f>
        <v>-0.49531250000000004</v>
      </c>
      <c r="X66" s="56">
        <f t="shared" si="15"/>
        <v>-0.49644052088488877</v>
      </c>
      <c r="Y66" s="66">
        <f t="shared" si="3"/>
        <v>-1585.7704449874475</v>
      </c>
      <c r="Z66" s="72">
        <f t="shared" si="4"/>
        <v>-0.28536724746578845</v>
      </c>
      <c r="AA66" s="79">
        <f t="shared" si="5"/>
        <v>-1422.6573845817431</v>
      </c>
      <c r="AB66" s="81">
        <f t="shared" si="16"/>
        <v>-0.2560142441853766</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9068356.8072363716</v>
      </c>
    </row>
    <row r="67" spans="1:39" x14ac:dyDescent="0.2">
      <c r="A67" s="7">
        <v>46</v>
      </c>
      <c r="B67" s="7">
        <v>23</v>
      </c>
      <c r="C67" s="7">
        <v>11.5</v>
      </c>
      <c r="D67" s="12">
        <f t="shared" si="0"/>
        <v>3.8333333333333335</v>
      </c>
      <c r="E67" s="29">
        <f t="shared" si="17"/>
        <v>6533092.6872228598</v>
      </c>
      <c r="F67" s="2">
        <f t="shared" si="1"/>
        <v>5954.8604671175381</v>
      </c>
      <c r="G67" s="2">
        <f t="shared" si="8"/>
        <v>45997.970330680742</v>
      </c>
      <c r="H67" s="2">
        <f t="shared" si="9"/>
        <v>21457.892988874133</v>
      </c>
      <c r="I67" s="2">
        <f t="shared" si="21"/>
        <v>73410.723786672403</v>
      </c>
      <c r="J67" s="2">
        <f t="shared" si="19"/>
        <v>281407.77451557753</v>
      </c>
      <c r="K67" s="2">
        <f t="shared" si="11"/>
        <v>70427.837978183088</v>
      </c>
      <c r="L67" s="2">
        <f t="shared" si="11"/>
        <v>269973.37891636847</v>
      </c>
      <c r="M67" s="2"/>
      <c r="N67" s="28">
        <f t="shared" si="20"/>
        <v>7596742.3113152003</v>
      </c>
      <c r="O67" s="2">
        <f t="shared" si="12"/>
        <v>6901.6998061015311</v>
      </c>
      <c r="P67" s="2">
        <f t="shared" si="13"/>
        <v>53311.775257429734</v>
      </c>
      <c r="R67">
        <f t="shared" si="14"/>
        <v>46</v>
      </c>
      <c r="S67" s="89">
        <f t="shared" si="2"/>
        <v>67455.863319554875</v>
      </c>
      <c r="T67" s="89">
        <f>IF(AND(S67=0,S66&gt;0),SUM($G67:$H$381),S67)</f>
        <v>67455.863319554875</v>
      </c>
      <c r="U67" s="82">
        <f>SUM(T67:T$381)</f>
        <v>6600548.5505424179</v>
      </c>
      <c r="V67" s="68">
        <f>localspline(R67,'BBG rates'!$G$10:$G$27,'BBG rates'!$K$10:$K$27)</f>
        <v>1.0194918551204313</v>
      </c>
      <c r="W67" s="68">
        <f>locallinterp(R67,'BBG rates'!$G$10:$G$27,'BBG rates'!$J$10:$J$27)</f>
        <v>-0.49379166666666668</v>
      </c>
      <c r="X67" s="56">
        <f t="shared" si="15"/>
        <v>-0.49491276018041042</v>
      </c>
      <c r="Y67" s="66">
        <f t="shared" si="3"/>
        <v>-1557.7269731700992</v>
      </c>
      <c r="Z67" s="72">
        <f t="shared" si="4"/>
        <v>-0.28319954826337979</v>
      </c>
      <c r="AA67" s="79">
        <f t="shared" si="5"/>
        <v>-1408.1953736466667</v>
      </c>
      <c r="AB67" s="81">
        <f t="shared" si="16"/>
        <v>-0.25601424418537655</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9002228.053710077</v>
      </c>
    </row>
    <row r="68" spans="1:39" x14ac:dyDescent="0.2">
      <c r="A68" s="7">
        <v>47</v>
      </c>
      <c r="B68" s="7">
        <v>23.5</v>
      </c>
      <c r="C68" s="7">
        <v>11.75</v>
      </c>
      <c r="D68" s="12">
        <f t="shared" si="0"/>
        <v>3.9166666666666665</v>
      </c>
      <c r="E68" s="29">
        <f t="shared" si="17"/>
        <v>6465966.5222264696</v>
      </c>
      <c r="F68" s="2">
        <f t="shared" si="1"/>
        <v>5894.0033655174157</v>
      </c>
      <c r="G68" s="2">
        <f t="shared" si="8"/>
        <v>45888.747383300259</v>
      </c>
      <c r="H68" s="2">
        <f t="shared" si="9"/>
        <v>21237.4176130903</v>
      </c>
      <c r="I68" s="2">
        <f t="shared" si="21"/>
        <v>73020.16836190797</v>
      </c>
      <c r="J68" s="2">
        <f t="shared" si="19"/>
        <v>285995.6594174729</v>
      </c>
      <c r="K68" s="2">
        <f t="shared" si="11"/>
        <v>69990.008579292509</v>
      </c>
      <c r="L68" s="2">
        <f t="shared" si="11"/>
        <v>274127.53360222903</v>
      </c>
      <c r="M68" s="2"/>
      <c r="N68" s="28">
        <f t="shared" si="20"/>
        <v>7543382.4394214861</v>
      </c>
      <c r="O68" s="2">
        <f t="shared" si="12"/>
        <v>6853.6031698172274</v>
      </c>
      <c r="P68" s="2">
        <f t="shared" si="13"/>
        <v>53359.871893714029</v>
      </c>
      <c r="R68">
        <f t="shared" si="14"/>
        <v>47</v>
      </c>
      <c r="S68" s="89">
        <f t="shared" si="2"/>
        <v>67126.164996390551</v>
      </c>
      <c r="T68" s="89">
        <f>IF(AND(S68=0,S67&gt;0),SUM($G68:$H$381),S68)</f>
        <v>67126.164996390551</v>
      </c>
      <c r="U68" s="82">
        <f>SUM(T68:T$381)</f>
        <v>6533092.6872228617</v>
      </c>
      <c r="V68" s="68">
        <f>localspline(R68,'BBG rates'!$G$10:$G$27,'BBG rates'!$K$10:$K$27)</f>
        <v>1.0198447485528579</v>
      </c>
      <c r="W68" s="68">
        <f>locallinterp(R68,'BBG rates'!$G$10:$G$27,'BBG rates'!$J$10:$J$27)</f>
        <v>-0.49227083333333332</v>
      </c>
      <c r="X68" s="56">
        <f t="shared" si="15"/>
        <v>-0.49338502088001057</v>
      </c>
      <c r="Y68" s="66">
        <f t="shared" si="3"/>
        <v>-1529.9063335819046</v>
      </c>
      <c r="Z68" s="72">
        <f t="shared" si="4"/>
        <v>-0.28101355486488572</v>
      </c>
      <c r="AA68" s="79">
        <f t="shared" si="5"/>
        <v>-1393.8039887603102</v>
      </c>
      <c r="AB68" s="81">
        <f t="shared" si="16"/>
        <v>-0.25601424418537666</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8935597.2353757527</v>
      </c>
    </row>
    <row r="69" spans="1:39" x14ac:dyDescent="0.2">
      <c r="A69" s="7">
        <v>48</v>
      </c>
      <c r="B69" s="7">
        <v>24</v>
      </c>
      <c r="C69" s="7">
        <v>12</v>
      </c>
      <c r="D69" s="12">
        <f t="shared" si="0"/>
        <v>4</v>
      </c>
      <c r="E69" s="29">
        <f t="shared" si="17"/>
        <v>6399168.717704067</v>
      </c>
      <c r="F69" s="2">
        <f t="shared" si="1"/>
        <v>5833.443710030393</v>
      </c>
      <c r="G69" s="2">
        <f t="shared" si="8"/>
        <v>45779.783787629189</v>
      </c>
      <c r="H69" s="2">
        <f t="shared" si="9"/>
        <v>21018.020734773127</v>
      </c>
      <c r="I69" s="2">
        <f t="shared" si="21"/>
        <v>72631.248232432699</v>
      </c>
      <c r="J69" s="2">
        <f t="shared" si="19"/>
        <v>290524.9929297308</v>
      </c>
      <c r="K69" s="2">
        <f t="shared" si="11"/>
        <v>69554.477269360417</v>
      </c>
      <c r="L69" s="2">
        <f t="shared" si="11"/>
        <v>278217.90907744167</v>
      </c>
      <c r="M69" s="2"/>
      <c r="N69" s="28">
        <f t="shared" si="20"/>
        <v>7489974.4274998279</v>
      </c>
      <c r="O69" s="2">
        <f t="shared" si="12"/>
        <v>6805.4631418730014</v>
      </c>
      <c r="P69" s="2">
        <f t="shared" si="13"/>
        <v>53408.011921658261</v>
      </c>
      <c r="R69">
        <f t="shared" si="14"/>
        <v>48</v>
      </c>
      <c r="S69" s="89">
        <f t="shared" si="2"/>
        <v>66797.804522402323</v>
      </c>
      <c r="T69" s="89">
        <f>IF(AND(S69=0,S68&gt;0),SUM($G69:$H$381),S69)</f>
        <v>66797.804522402323</v>
      </c>
      <c r="U69" s="82">
        <f>SUM(T69:T$381)</f>
        <v>6465966.5222264715</v>
      </c>
      <c r="V69" s="68">
        <f>localspline(R69,'BBG rates'!$G$10:$G$27,'BBG rates'!$K$10:$K$27)</f>
        <v>1.0201880931854248</v>
      </c>
      <c r="W69" s="68">
        <f>locallinterp(R69,'BBG rates'!$G$10:$G$27,'BBG rates'!$J$10:$J$27)</f>
        <v>-0.49075000000000002</v>
      </c>
      <c r="X69" s="56">
        <f t="shared" si="15"/>
        <v>-0.49185730298288988</v>
      </c>
      <c r="Y69" s="66">
        <f t="shared" si="3"/>
        <v>-1502.3071299832886</v>
      </c>
      <c r="Z69" s="72">
        <f t="shared" si="4"/>
        <v>-0.27880882924200273</v>
      </c>
      <c r="AA69" s="79">
        <f t="shared" si="5"/>
        <v>-1379.4829434297988</v>
      </c>
      <c r="AB69" s="81">
        <f t="shared" si="16"/>
        <v>-0.25601424418537666</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8868471.1068676729</v>
      </c>
    </row>
    <row r="70" spans="1:39" x14ac:dyDescent="0.2">
      <c r="A70" s="7">
        <v>49</v>
      </c>
      <c r="B70" s="7">
        <v>24.5</v>
      </c>
      <c r="C70" s="7">
        <v>12.25</v>
      </c>
      <c r="D70" s="12">
        <f t="shared" si="0"/>
        <v>4.083333333333333</v>
      </c>
      <c r="E70" s="29">
        <f t="shared" si="17"/>
        <v>6332697.9408000661</v>
      </c>
      <c r="F70" s="2">
        <f t="shared" si="1"/>
        <v>5773.180293680246</v>
      </c>
      <c r="G70" s="2">
        <f t="shared" si="8"/>
        <v>45671.078927832561</v>
      </c>
      <c r="H70" s="2">
        <f t="shared" si="9"/>
        <v>20799.697976168627</v>
      </c>
      <c r="I70" s="2">
        <f t="shared" si="21"/>
        <v>72243.957197681433</v>
      </c>
      <c r="J70" s="2">
        <f t="shared" si="19"/>
        <v>294996.15855719917</v>
      </c>
      <c r="K70" s="2">
        <f t="shared" si="11"/>
        <v>69121.232917175163</v>
      </c>
      <c r="L70" s="2">
        <f t="shared" si="11"/>
        <v>282245.03441179858</v>
      </c>
      <c r="M70" s="2"/>
      <c r="N70" s="28">
        <f t="shared" si="20"/>
        <v>7436518.2321194187</v>
      </c>
      <c r="O70" s="2">
        <f t="shared" si="12"/>
        <v>6757.2796831219111</v>
      </c>
      <c r="P70" s="2">
        <f t="shared" si="13"/>
        <v>53456.195380409343</v>
      </c>
      <c r="R70">
        <f t="shared" si="14"/>
        <v>49</v>
      </c>
      <c r="S70" s="89">
        <f t="shared" si="2"/>
        <v>66470.776904001192</v>
      </c>
      <c r="T70" s="89">
        <f>IF(AND(S70=0,S69&gt;0),SUM($G70:$H$381),S70)</f>
        <v>66470.776904001192</v>
      </c>
      <c r="U70" s="82">
        <f>SUM(T70:T$381)</f>
        <v>6399168.7177040689</v>
      </c>
      <c r="V70" s="68">
        <f>localspline(R70,'BBG rates'!$G$10:$G$27,'BBG rates'!$K$10:$K$27)</f>
        <v>1.0205211799567286</v>
      </c>
      <c r="W70" s="68">
        <f>locallinterp(R70,'BBG rates'!$G$10:$G$27,'BBG rates'!$J$10:$J$27)</f>
        <v>-0.48802083333333335</v>
      </c>
      <c r="X70" s="56">
        <f t="shared" si="15"/>
        <v>-0.48911583549027249</v>
      </c>
      <c r="Y70" s="66">
        <f t="shared" si="3"/>
        <v>-1474.927973335316</v>
      </c>
      <c r="Z70" s="72">
        <f t="shared" si="4"/>
        <v>-0.27658492002339319</v>
      </c>
      <c r="AA70" s="79">
        <f t="shared" si="5"/>
        <v>-1365.2319522314276</v>
      </c>
      <c r="AB70" s="81">
        <f t="shared" si="16"/>
        <v>-0.25601424418537666</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8800856.3786219135</v>
      </c>
    </row>
    <row r="71" spans="1:39" x14ac:dyDescent="0.2">
      <c r="A71" s="7">
        <v>50</v>
      </c>
      <c r="B71" s="7">
        <v>25</v>
      </c>
      <c r="C71" s="7">
        <v>12.5</v>
      </c>
      <c r="D71" s="12">
        <f t="shared" si="0"/>
        <v>4.166666666666667</v>
      </c>
      <c r="E71" s="29">
        <f t="shared" si="17"/>
        <v>6266552.8636346627</v>
      </c>
      <c r="F71" s="2">
        <f t="shared" si="1"/>
        <v>5713.2119139958486</v>
      </c>
      <c r="G71" s="2">
        <f t="shared" si="8"/>
        <v>45562.63218953774</v>
      </c>
      <c r="H71" s="2">
        <f t="shared" si="9"/>
        <v>20582.444975865736</v>
      </c>
      <c r="I71" s="2">
        <f t="shared" si="21"/>
        <v>71858.289079399314</v>
      </c>
      <c r="J71" s="2">
        <f t="shared" si="19"/>
        <v>299409.53783083049</v>
      </c>
      <c r="K71" s="2">
        <f t="shared" si="11"/>
        <v>68690.264443018314</v>
      </c>
      <c r="L71" s="2">
        <f t="shared" si="11"/>
        <v>286209.43517924298</v>
      </c>
      <c r="M71" s="2"/>
      <c r="N71" s="28">
        <f t="shared" si="20"/>
        <v>7383013.8098102687</v>
      </c>
      <c r="O71" s="2">
        <f t="shared" si="12"/>
        <v>6709.0527543817007</v>
      </c>
      <c r="P71" s="2">
        <f t="shared" si="13"/>
        <v>53504.422309149559</v>
      </c>
      <c r="R71">
        <f t="shared" si="14"/>
        <v>50</v>
      </c>
      <c r="S71" s="89">
        <f t="shared" si="2"/>
        <v>66145.077165403476</v>
      </c>
      <c r="T71" s="89">
        <f>IF(AND(S71=0,S70&gt;0),SUM($G71:$H$381),S71)</f>
        <v>66145.077165403476</v>
      </c>
      <c r="U71" s="82">
        <f>SUM(T71:T$381)</f>
        <v>6332697.940800067</v>
      </c>
      <c r="V71" s="68">
        <f>localspline(R71,'BBG rates'!$G$10:$G$27,'BBG rates'!$K$10:$K$27)</f>
        <v>1.0208440250696518</v>
      </c>
      <c r="W71" s="68">
        <f>locallinterp(R71,'BBG rates'!$G$10:$G$27,'BBG rates'!$J$10:$J$27)</f>
        <v>-0.48529166666666668</v>
      </c>
      <c r="X71" s="56">
        <f t="shared" si="15"/>
        <v>-0.4863744369174583</v>
      </c>
      <c r="Y71" s="66">
        <f t="shared" si="3"/>
        <v>-1447.8347153510758</v>
      </c>
      <c r="Z71" s="72">
        <f t="shared" si="4"/>
        <v>-0.27435410225831636</v>
      </c>
      <c r="AA71" s="79">
        <f t="shared" si="5"/>
        <v>-1351.0507308068504</v>
      </c>
      <c r="AB71" s="81">
        <f t="shared" si="16"/>
        <v>-0.25601424418537672</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8732856.1450984534</v>
      </c>
    </row>
    <row r="72" spans="1:39" x14ac:dyDescent="0.2">
      <c r="A72" s="7">
        <v>51</v>
      </c>
      <c r="B72" s="7">
        <v>25.5</v>
      </c>
      <c r="C72" s="7">
        <v>12.75</v>
      </c>
      <c r="D72" s="12">
        <f t="shared" si="0"/>
        <v>4.25</v>
      </c>
      <c r="E72" s="29">
        <f t="shared" si="17"/>
        <v>6200732.1632860936</v>
      </c>
      <c r="F72" s="2">
        <f t="shared" si="1"/>
        <v>5653.5373729951116</v>
      </c>
      <c r="G72" s="2">
        <f t="shared" si="8"/>
        <v>45454.442959830914</v>
      </c>
      <c r="H72" s="2">
        <f t="shared" si="9"/>
        <v>20366.257388738035</v>
      </c>
      <c r="I72" s="2">
        <f t="shared" si="21"/>
        <v>71474.237721564059</v>
      </c>
      <c r="J72" s="2">
        <f t="shared" si="19"/>
        <v>303765.51031664724</v>
      </c>
      <c r="K72" s="2">
        <f t="shared" si="11"/>
        <v>68261.560818433383</v>
      </c>
      <c r="L72" s="2">
        <f t="shared" si="11"/>
        <v>290111.63347834186</v>
      </c>
      <c r="M72" s="2"/>
      <c r="N72" s="28">
        <f t="shared" si="20"/>
        <v>7329461.1170631722</v>
      </c>
      <c r="O72" s="2">
        <f t="shared" si="12"/>
        <v>6660.782316434761</v>
      </c>
      <c r="P72" s="2">
        <f t="shared" si="13"/>
        <v>53552.692747096495</v>
      </c>
      <c r="R72">
        <f t="shared" si="14"/>
        <v>51</v>
      </c>
      <c r="S72" s="89">
        <f t="shared" si="2"/>
        <v>65820.700348568949</v>
      </c>
      <c r="T72" s="89">
        <f>IF(AND(S72=0,S71&gt;0),SUM($G72:$H$381),S72)</f>
        <v>65820.700348568949</v>
      </c>
      <c r="U72" s="82">
        <f>SUM(T72:T$381)</f>
        <v>6266552.8636346636</v>
      </c>
      <c r="V72" s="68">
        <f>localspline(R72,'BBG rates'!$G$10:$G$27,'BBG rates'!$K$10:$K$27)</f>
        <v>1.0211570569197193</v>
      </c>
      <c r="W72" s="68">
        <f>locallinterp(R72,'BBG rates'!$G$10:$G$27,'BBG rates'!$J$10:$J$27)</f>
        <v>-0.48256250000000001</v>
      </c>
      <c r="X72" s="56">
        <f t="shared" si="15"/>
        <v>-0.48363310726071695</v>
      </c>
      <c r="Y72" s="66">
        <f t="shared" si="3"/>
        <v>-1421.0253198000885</v>
      </c>
      <c r="Z72" s="72">
        <f t="shared" si="4"/>
        <v>-0.27211617309664815</v>
      </c>
      <c r="AA72" s="79">
        <f t="shared" si="5"/>
        <v>-1336.9389958592803</v>
      </c>
      <c r="AB72" s="81">
        <f t="shared" si="16"/>
        <v>-0.25601424418537672</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8664476.0840427112</v>
      </c>
    </row>
    <row r="73" spans="1:39" x14ac:dyDescent="0.2">
      <c r="A73" s="7">
        <v>52</v>
      </c>
      <c r="B73" s="7">
        <v>26</v>
      </c>
      <c r="C73" s="7">
        <v>13</v>
      </c>
      <c r="D73" s="12">
        <f t="shared" si="0"/>
        <v>4.333333333333333</v>
      </c>
      <c r="E73" s="29">
        <f t="shared" si="17"/>
        <v>6135234.5217729537</v>
      </c>
      <c r="F73" s="2">
        <f t="shared" si="1"/>
        <v>5594.1554771689725</v>
      </c>
      <c r="G73" s="2">
        <f t="shared" si="8"/>
        <v>45346.510627253643</v>
      </c>
      <c r="H73" s="2">
        <f t="shared" si="9"/>
        <v>20151.130885885672</v>
      </c>
      <c r="I73" s="2">
        <f t="shared" si="21"/>
        <v>71091.796990308285</v>
      </c>
      <c r="J73" s="2">
        <f t="shared" si="19"/>
        <v>308064.45362466923</v>
      </c>
      <c r="K73" s="2">
        <f t="shared" si="11"/>
        <v>67835.111065995341</v>
      </c>
      <c r="L73" s="2">
        <f t="shared" si="11"/>
        <v>293952.14795264648</v>
      </c>
      <c r="M73" s="2"/>
      <c r="N73" s="28">
        <f t="shared" si="20"/>
        <v>7275860.110329669</v>
      </c>
      <c r="O73" s="2">
        <f t="shared" si="12"/>
        <v>6612.4683300281058</v>
      </c>
      <c r="P73" s="2">
        <f t="shared" si="13"/>
        <v>53601.006733503156</v>
      </c>
      <c r="R73">
        <f t="shared" si="14"/>
        <v>52</v>
      </c>
      <c r="S73" s="89">
        <f t="shared" si="2"/>
        <v>65497.641513139315</v>
      </c>
      <c r="T73" s="89">
        <f>IF(AND(S73=0,S72&gt;0),SUM($G73:$H$381),S73)</f>
        <v>65497.641513139315</v>
      </c>
      <c r="U73" s="82">
        <f>SUM(T73:T$381)</f>
        <v>6200732.1632860955</v>
      </c>
      <c r="V73" s="68">
        <f>localspline(R73,'BBG rates'!$G$10:$G$27,'BBG rates'!$K$10:$K$27)</f>
        <v>1.0214605251498039</v>
      </c>
      <c r="W73" s="68">
        <f>locallinterp(R73,'BBG rates'!$G$10:$G$27,'BBG rates'!$J$10:$J$27)</f>
        <v>-0.47983333333333333</v>
      </c>
      <c r="X73" s="56">
        <f t="shared" si="15"/>
        <v>-0.48089184651658456</v>
      </c>
      <c r="Y73" s="66">
        <f t="shared" si="3"/>
        <v>-1394.4977616070428</v>
      </c>
      <c r="Z73" s="72">
        <f t="shared" si="4"/>
        <v>-0.26987092328168383</v>
      </c>
      <c r="AA73" s="79">
        <f t="shared" si="5"/>
        <v>-1322.8964651497045</v>
      </c>
      <c r="AB73" s="81">
        <f t="shared" si="16"/>
        <v>-0.25601424418537666</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8595721.8354368284</v>
      </c>
    </row>
    <row r="74" spans="1:39" x14ac:dyDescent="0.2">
      <c r="A74" s="7">
        <v>53</v>
      </c>
      <c r="B74" s="7">
        <v>26.5</v>
      </c>
      <c r="C74" s="7">
        <v>13.25</v>
      </c>
      <c r="D74" s="12">
        <f t="shared" si="0"/>
        <v>4.416666666666667</v>
      </c>
      <c r="E74" s="29">
        <f t="shared" si="17"/>
        <v>6070058.626036576</v>
      </c>
      <c r="F74" s="2">
        <f t="shared" si="1"/>
        <v>5535.0650374654442</v>
      </c>
      <c r="G74" s="2">
        <f t="shared" si="8"/>
        <v>45238.834581799405</v>
      </c>
      <c r="H74" s="2">
        <f t="shared" si="9"/>
        <v>19937.061154577495</v>
      </c>
      <c r="I74" s="2">
        <f t="shared" si="21"/>
        <v>70710.960773842351</v>
      </c>
      <c r="J74" s="2">
        <f t="shared" si="19"/>
        <v>312306.74341780372</v>
      </c>
      <c r="K74" s="2">
        <f t="shared" si="11"/>
        <v>67410.904259081406</v>
      </c>
      <c r="L74" s="2">
        <f t="shared" si="11"/>
        <v>297731.49381094286</v>
      </c>
      <c r="M74" s="2"/>
      <c r="N74" s="28">
        <f t="shared" si="20"/>
        <v>7222210.7460220112</v>
      </c>
      <c r="O74" s="2">
        <f t="shared" si="12"/>
        <v>6564.110755873332</v>
      </c>
      <c r="P74" s="2">
        <f t="shared" si="13"/>
        <v>53649.364307657932</v>
      </c>
      <c r="R74">
        <f t="shared" si="14"/>
        <v>53</v>
      </c>
      <c r="S74" s="89">
        <f t="shared" si="2"/>
        <v>65175.8957363769</v>
      </c>
      <c r="T74" s="89">
        <f>IF(AND(S74=0,S73&gt;0),SUM($G74:$H$381),S74)</f>
        <v>65175.8957363769</v>
      </c>
      <c r="U74" s="82">
        <f>SUM(T74:T$381)</f>
        <v>6135234.5217729565</v>
      </c>
      <c r="V74" s="68">
        <f>localspline(R74,'BBG rates'!$G$10:$G$27,'BBG rates'!$K$10:$K$27)</f>
        <v>1.021754679380267</v>
      </c>
      <c r="W74" s="68">
        <f>locallinterp(R74,'BBG rates'!$G$10:$G$27,'BBG rates'!$J$10:$J$27)</f>
        <v>-0.47710416666666666</v>
      </c>
      <c r="X74" s="56">
        <f t="shared" si="15"/>
        <v>-0.47815065468119755</v>
      </c>
      <c r="Y74" s="66">
        <f t="shared" si="3"/>
        <v>-1368.2500267989303</v>
      </c>
      <c r="Z74" s="72">
        <f t="shared" si="4"/>
        <v>-0.26761813689955588</v>
      </c>
      <c r="AA74" s="79">
        <f t="shared" si="5"/>
        <v>-1308.9228574931119</v>
      </c>
      <c r="AB74" s="81">
        <f t="shared" si="16"/>
        <v>-0.25601424418537666</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8526599.0016948152</v>
      </c>
    </row>
    <row r="75" spans="1:39" x14ac:dyDescent="0.2">
      <c r="A75" s="7">
        <v>54</v>
      </c>
      <c r="B75" s="7">
        <v>27</v>
      </c>
      <c r="C75" s="7">
        <v>13.5</v>
      </c>
      <c r="D75" s="12">
        <f t="shared" si="0"/>
        <v>4.5</v>
      </c>
      <c r="E75" s="29">
        <f t="shared" si="17"/>
        <v>6005203.1679234728</v>
      </c>
      <c r="F75" s="2">
        <f t="shared" si="1"/>
        <v>5476.2648692737212</v>
      </c>
      <c r="G75" s="2">
        <f t="shared" si="8"/>
        <v>45131.414214910154</v>
      </c>
      <c r="H75" s="2">
        <f t="shared" si="9"/>
        <v>19724.043898193373</v>
      </c>
      <c r="I75" s="2">
        <f t="shared" si="21"/>
        <v>70331.72298237725</v>
      </c>
      <c r="J75" s="2">
        <f t="shared" si="19"/>
        <v>316492.75342069764</v>
      </c>
      <c r="K75" s="2">
        <f t="shared" si="11"/>
        <v>66988.929521642582</v>
      </c>
      <c r="L75" s="2">
        <f t="shared" si="11"/>
        <v>301450.18284739164</v>
      </c>
      <c r="M75" s="2"/>
      <c r="N75" s="28">
        <f t="shared" si="20"/>
        <v>7168512.9805131266</v>
      </c>
      <c r="O75" s="2">
        <f t="shared" si="12"/>
        <v>6515.7095546465935</v>
      </c>
      <c r="P75" s="2">
        <f t="shared" si="13"/>
        <v>53697.765508884659</v>
      </c>
      <c r="R75">
        <f t="shared" si="14"/>
        <v>54</v>
      </c>
      <c r="S75" s="89">
        <f t="shared" si="2"/>
        <v>64855.458113103523</v>
      </c>
      <c r="T75" s="89">
        <f>IF(AND(S75=0,S74&gt;0),SUM($G75:$H$381),S75)</f>
        <v>64855.458113103523</v>
      </c>
      <c r="U75" s="82">
        <f>SUM(T75:T$381)</f>
        <v>6070058.6260365779</v>
      </c>
      <c r="V75" s="68">
        <f>localspline(R75,'BBG rates'!$G$10:$G$27,'BBG rates'!$K$10:$K$27)</f>
        <v>1.0220399480404012</v>
      </c>
      <c r="W75" s="68">
        <f>locallinterp(R75,'BBG rates'!$G$10:$G$27,'BBG rates'!$J$10:$J$27)</f>
        <v>-0.47437499999999999</v>
      </c>
      <c r="X75" s="56">
        <f t="shared" si="15"/>
        <v>-0.47540953175122524</v>
      </c>
      <c r="Y75" s="66">
        <f t="shared" si="3"/>
        <v>-1342.2801124524453</v>
      </c>
      <c r="Z75" s="72">
        <f t="shared" si="4"/>
        <v>-0.265357591116819</v>
      </c>
      <c r="AA75" s="79">
        <f t="shared" si="5"/>
        <v>-1295.017892754734</v>
      </c>
      <c r="AB75" s="81">
        <f t="shared" si="16"/>
        <v>-0.25601424418537677</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8457113.1478567738</v>
      </c>
    </row>
    <row r="76" spans="1:39" x14ac:dyDescent="0.2">
      <c r="A76" s="7">
        <v>55</v>
      </c>
      <c r="B76" s="7">
        <v>27.5</v>
      </c>
      <c r="C76" s="7">
        <v>13.75</v>
      </c>
      <c r="D76" s="12">
        <f t="shared" si="0"/>
        <v>4.583333333333333</v>
      </c>
      <c r="E76" s="29">
        <f t="shared" si="17"/>
        <v>5940666.8441678332</v>
      </c>
      <c r="F76" s="2">
        <f t="shared" si="1"/>
        <v>5417.7537924083326</v>
      </c>
      <c r="G76" s="2">
        <f t="shared" si="8"/>
        <v>45024.248919472899</v>
      </c>
      <c r="H76" s="2">
        <f t="shared" si="9"/>
        <v>19512.074836166717</v>
      </c>
      <c r="I76" s="2">
        <f t="shared" si="21"/>
        <v>69954.07754804795</v>
      </c>
      <c r="J76" s="2">
        <f t="shared" si="19"/>
        <v>320622.85542855307</v>
      </c>
      <c r="K76" s="2">
        <f t="shared" si="11"/>
        <v>66569.176027976471</v>
      </c>
      <c r="L76" s="2">
        <f t="shared" si="11"/>
        <v>305108.72346155881</v>
      </c>
      <c r="M76" s="2"/>
      <c r="N76" s="28">
        <f t="shared" si="20"/>
        <v>7114766.7701365836</v>
      </c>
      <c r="O76" s="2">
        <f t="shared" si="12"/>
        <v>6467.2646869885675</v>
      </c>
      <c r="P76" s="2">
        <f t="shared" si="13"/>
        <v>53746.210376542695</v>
      </c>
      <c r="R76">
        <f t="shared" si="14"/>
        <v>55</v>
      </c>
      <c r="S76" s="89">
        <f t="shared" si="2"/>
        <v>64536.32375563962</v>
      </c>
      <c r="T76" s="89">
        <f>IF(AND(S76=0,S75&gt;0),SUM($G76:$H$381),S76)</f>
        <v>64536.32375563962</v>
      </c>
      <c r="U76" s="82">
        <f>SUM(T76:T$381)</f>
        <v>6005203.1679234738</v>
      </c>
      <c r="V76" s="68">
        <f>localspline(R76,'BBG rates'!$G$10:$G$27,'BBG rates'!$K$10:$K$27)</f>
        <v>1.0223165509493397</v>
      </c>
      <c r="W76" s="68">
        <f>locallinterp(R76,'BBG rates'!$G$10:$G$27,'BBG rates'!$J$10:$J$27)</f>
        <v>-0.47164583333333338</v>
      </c>
      <c r="X76" s="56">
        <f t="shared" si="15"/>
        <v>-0.47266847772280407</v>
      </c>
      <c r="Y76" s="66">
        <f t="shared" si="3"/>
        <v>-1316.5860266415605</v>
      </c>
      <c r="Z76" s="72">
        <f t="shared" si="4"/>
        <v>-0.263089055905528</v>
      </c>
      <c r="AA76" s="79">
        <f t="shared" si="5"/>
        <v>-1281.1812918462986</v>
      </c>
      <c r="AB76" s="81">
        <f t="shared" si="16"/>
        <v>-0.25601424418537677</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8387269.8017822504</v>
      </c>
    </row>
    <row r="77" spans="1:39" x14ac:dyDescent="0.2">
      <c r="A77" s="7">
        <v>56</v>
      </c>
      <c r="B77" s="7">
        <v>28</v>
      </c>
      <c r="C77" s="7">
        <v>14</v>
      </c>
      <c r="D77" s="12">
        <f t="shared" si="0"/>
        <v>4.666666666666667</v>
      </c>
      <c r="E77" s="29">
        <f t="shared" si="17"/>
        <v>5876448.3563740896</v>
      </c>
      <c r="F77" s="2">
        <f t="shared" si="1"/>
        <v>5359.5306310933574</v>
      </c>
      <c r="G77" s="2">
        <f t="shared" si="8"/>
        <v>44917.338089816207</v>
      </c>
      <c r="H77" s="2">
        <f t="shared" si="9"/>
        <v>19301.149703927204</v>
      </c>
      <c r="I77" s="2">
        <f t="shared" si="21"/>
        <v>69578.018424836773</v>
      </c>
      <c r="J77" s="2">
        <f t="shared" si="19"/>
        <v>324697.41931590496</v>
      </c>
      <c r="K77" s="2">
        <f t="shared" si="11"/>
        <v>66151.633002500821</v>
      </c>
      <c r="L77" s="2">
        <f t="shared" si="11"/>
        <v>308707.62067833723</v>
      </c>
      <c r="M77" s="2"/>
      <c r="N77" s="28">
        <f t="shared" si="20"/>
        <v>7060972.0711865565</v>
      </c>
      <c r="O77" s="2">
        <f t="shared" si="12"/>
        <v>6418.7761135044202</v>
      </c>
      <c r="P77" s="2">
        <f t="shared" si="13"/>
        <v>53794.698950026839</v>
      </c>
      <c r="R77">
        <f t="shared" si="14"/>
        <v>56</v>
      </c>
      <c r="S77" s="89">
        <f t="shared" si="2"/>
        <v>64218.487793743407</v>
      </c>
      <c r="T77" s="89">
        <f>IF(AND(S77=0,S76&gt;0),SUM($G77:$H$381),S77)</f>
        <v>64218.487793743407</v>
      </c>
      <c r="U77" s="82">
        <f>SUM(T77:T$381)</f>
        <v>5940666.8441678341</v>
      </c>
      <c r="V77" s="68">
        <f>localspline(R77,'BBG rates'!$G$10:$G$27,'BBG rates'!$K$10:$K$27)</f>
        <v>1.0225848569422042</v>
      </c>
      <c r="W77" s="68">
        <f>locallinterp(R77,'BBG rates'!$G$10:$G$27,'BBG rates'!$J$10:$J$27)</f>
        <v>-0.4689166666666667</v>
      </c>
      <c r="X77" s="56">
        <f t="shared" si="15"/>
        <v>-0.46992749259247013</v>
      </c>
      <c r="Y77" s="66">
        <f t="shared" si="3"/>
        <v>-1291.1657883853902</v>
      </c>
      <c r="Z77" s="72">
        <f t="shared" si="4"/>
        <v>-0.26081229375513099</v>
      </c>
      <c r="AA77" s="79">
        <f t="shared" si="5"/>
        <v>-1267.4127767222963</v>
      </c>
      <c r="AB77" s="81">
        <f t="shared" si="16"/>
        <v>-0.25601424418537677</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8317074.4543427108</v>
      </c>
    </row>
    <row r="78" spans="1:39" x14ac:dyDescent="0.2">
      <c r="A78" s="7">
        <v>57</v>
      </c>
      <c r="B78" s="7">
        <v>28.5</v>
      </c>
      <c r="C78" s="7">
        <v>14.25</v>
      </c>
      <c r="D78" s="12">
        <f t="shared" si="0"/>
        <v>4.75</v>
      </c>
      <c r="E78" s="29">
        <f t="shared" si="17"/>
        <v>5812546.4109995393</v>
      </c>
      <c r="F78" s="2">
        <f t="shared" si="1"/>
        <v>5301.5942139466933</v>
      </c>
      <c r="G78" s="2">
        <f t="shared" si="8"/>
        <v>44810.681121706824</v>
      </c>
      <c r="H78" s="2">
        <f t="shared" si="9"/>
        <v>19091.264252843721</v>
      </c>
      <c r="I78" s="2">
        <f t="shared" si="21"/>
        <v>69203.539588497239</v>
      </c>
      <c r="J78" s="2">
        <f t="shared" si="19"/>
        <v>328716.81304536189</v>
      </c>
      <c r="K78" s="2">
        <f t="shared" si="11"/>
        <v>65736.289719528242</v>
      </c>
      <c r="L78" s="2">
        <f t="shared" si="11"/>
        <v>312247.37616775912</v>
      </c>
      <c r="M78" s="2"/>
      <c r="N78" s="28">
        <f t="shared" si="20"/>
        <v>7007128.8399177892</v>
      </c>
      <c r="O78" s="2">
        <f t="shared" si="12"/>
        <v>6370.2437947637782</v>
      </c>
      <c r="P78" s="2">
        <f t="shared" si="13"/>
        <v>53843.231268767471</v>
      </c>
      <c r="R78">
        <f t="shared" si="14"/>
        <v>57</v>
      </c>
      <c r="S78" s="89">
        <f t="shared" si="2"/>
        <v>63901.945374550545</v>
      </c>
      <c r="T78" s="89">
        <f>IF(AND(S78=0,S77&gt;0),SUM($G78:$H$381),S78)</f>
        <v>63901.945374550545</v>
      </c>
      <c r="U78" s="82">
        <f>SUM(T78:T$381)</f>
        <v>5876448.3563740905</v>
      </c>
      <c r="V78" s="68">
        <f>localspline(R78,'BBG rates'!$G$10:$G$27,'BBG rates'!$K$10:$K$27)</f>
        <v>1.0228451156310712</v>
      </c>
      <c r="W78" s="68">
        <f>locallinterp(R78,'BBG rates'!$G$10:$G$27,'BBG rates'!$J$10:$J$27)</f>
        <v>-0.46618750000000003</v>
      </c>
      <c r="X78" s="56">
        <f t="shared" si="15"/>
        <v>-0.46718657635649308</v>
      </c>
      <c r="Y78" s="66">
        <f t="shared" si="3"/>
        <v>-1266.0174275962286</v>
      </c>
      <c r="Z78" s="72">
        <f t="shared" si="4"/>
        <v>-0.25852705937041026</v>
      </c>
      <c r="AA78" s="79">
        <f t="shared" si="5"/>
        <v>-1253.7120703762603</v>
      </c>
      <c r="AB78" s="81">
        <f t="shared" si="16"/>
        <v>-0.25601424418537677</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8246532.5596131347</v>
      </c>
    </row>
    <row r="79" spans="1:39" x14ac:dyDescent="0.2">
      <c r="A79" s="7">
        <v>58</v>
      </c>
      <c r="B79" s="7">
        <v>29</v>
      </c>
      <c r="C79" s="7">
        <v>14.5</v>
      </c>
      <c r="D79" s="12">
        <f t="shared" si="0"/>
        <v>4.833333333333333</v>
      </c>
      <c r="E79" s="29">
        <f t="shared" si="17"/>
        <v>5748959.7193370257</v>
      </c>
      <c r="F79" s="2">
        <f t="shared" si="1"/>
        <v>5243.94337396438</v>
      </c>
      <c r="G79" s="2">
        <f t="shared" si="8"/>
        <v>44704.277412346317</v>
      </c>
      <c r="H79" s="2">
        <f t="shared" si="9"/>
        <v>18882.414250167458</v>
      </c>
      <c r="I79" s="2">
        <f t="shared" si="21"/>
        <v>68830.635036478154</v>
      </c>
      <c r="J79" s="2">
        <f t="shared" si="19"/>
        <v>332681.40267631103</v>
      </c>
      <c r="K79" s="2">
        <f t="shared" si="11"/>
        <v>65323.135503041936</v>
      </c>
      <c r="L79" s="2">
        <f t="shared" si="11"/>
        <v>315728.48826470267</v>
      </c>
      <c r="M79" s="2"/>
      <c r="N79" s="28">
        <f t="shared" si="20"/>
        <v>6953237.0325455591</v>
      </c>
      <c r="O79" s="2">
        <f t="shared" si="12"/>
        <v>6321.6676913006959</v>
      </c>
      <c r="P79" s="2">
        <f t="shared" si="13"/>
        <v>53891.807372230556</v>
      </c>
      <c r="R79">
        <f t="shared" si="14"/>
        <v>58</v>
      </c>
      <c r="S79" s="89">
        <f t="shared" si="2"/>
        <v>63586.691662513775</v>
      </c>
      <c r="T79" s="89">
        <f>IF(AND(S79=0,S78&gt;0),SUM($G79:$H$381),S79)</f>
        <v>63586.691662513775</v>
      </c>
      <c r="U79" s="82">
        <f>SUM(T79:T$381)</f>
        <v>5812546.4109995393</v>
      </c>
      <c r="V79" s="68">
        <f>localspline(R79,'BBG rates'!$G$10:$G$27,'BBG rates'!$K$10:$K$27)</f>
        <v>1.0230976809520897</v>
      </c>
      <c r="W79" s="68">
        <f>locallinterp(R79,'BBG rates'!$G$10:$G$27,'BBG rates'!$J$10:$J$27)</f>
        <v>-0.46345833333333336</v>
      </c>
      <c r="X79" s="56">
        <f t="shared" si="15"/>
        <v>-0.46444572901140901</v>
      </c>
      <c r="Y79" s="66">
        <f t="shared" si="3"/>
        <v>-1241.1389850278485</v>
      </c>
      <c r="Z79" s="72">
        <f t="shared" si="4"/>
        <v>-0.25623309935469457</v>
      </c>
      <c r="AA79" s="79">
        <f t="shared" si="5"/>
        <v>-1240.0788968370596</v>
      </c>
      <c r="AB79" s="81">
        <f t="shared" si="16"/>
        <v>-0.25601424418537677</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8175649.5350627378</v>
      </c>
    </row>
    <row r="80" spans="1:39" x14ac:dyDescent="0.2">
      <c r="A80" s="7">
        <v>59</v>
      </c>
      <c r="B80" s="7">
        <v>29.5</v>
      </c>
      <c r="C80" s="7">
        <v>14.75</v>
      </c>
      <c r="D80" s="12">
        <f t="shared" si="0"/>
        <v>4.916666666666667</v>
      </c>
      <c r="E80" s="29">
        <f t="shared" si="17"/>
        <v>5685686.9974976825</v>
      </c>
      <c r="F80" s="2">
        <f t="shared" si="1"/>
        <v>5186.5769485049714</v>
      </c>
      <c r="G80" s="2">
        <f t="shared" si="8"/>
        <v>44598.126360367518</v>
      </c>
      <c r="H80" s="2">
        <f t="shared" si="9"/>
        <v>18674.595478975258</v>
      </c>
      <c r="I80" s="2">
        <f t="shared" si="21"/>
        <v>68459.298787847743</v>
      </c>
      <c r="J80" s="2">
        <f t="shared" si="19"/>
        <v>336591.55237358477</v>
      </c>
      <c r="K80" s="2">
        <f t="shared" si="11"/>
        <v>64912.159726472251</v>
      </c>
      <c r="L80" s="2">
        <f t="shared" si="11"/>
        <v>319151.45198848861</v>
      </c>
      <c r="M80" s="2"/>
      <c r="N80" s="28">
        <f t="shared" si="20"/>
        <v>6899296.6052456414</v>
      </c>
      <c r="O80" s="2">
        <f t="shared" si="12"/>
        <v>6273.0477636136193</v>
      </c>
      <c r="P80" s="2">
        <f t="shared" si="13"/>
        <v>53940.427299917639</v>
      </c>
      <c r="R80">
        <f t="shared" si="14"/>
        <v>59</v>
      </c>
      <c r="S80" s="89">
        <f t="shared" si="2"/>
        <v>63272.721839342776</v>
      </c>
      <c r="T80" s="89">
        <f>IF(AND(S80=0,S79&gt;0),SUM($G80:$H$381),S80)</f>
        <v>63272.721839342776</v>
      </c>
      <c r="U80" s="82">
        <f>SUM(T80:T$381)</f>
        <v>5748959.7193370257</v>
      </c>
      <c r="V80" s="68">
        <f>localspline(R80,'BBG rates'!$G$10:$G$27,'BBG rates'!$K$10:$K$27)</f>
        <v>1.0233428397743418</v>
      </c>
      <c r="W80" s="68">
        <f>locallinterp(R80,'BBG rates'!$G$10:$G$27,'BBG rates'!$J$10:$J$27)</f>
        <v>-0.46072916666666669</v>
      </c>
      <c r="X80" s="56">
        <f t="shared" si="15"/>
        <v>-0.46170495055348759</v>
      </c>
      <c r="Y80" s="66">
        <f t="shared" si="3"/>
        <v>-1216.5285122239986</v>
      </c>
      <c r="Z80" s="72">
        <f t="shared" si="4"/>
        <v>-0.25393015187748563</v>
      </c>
      <c r="AA80" s="79">
        <f t="shared" si="5"/>
        <v>-1226.5129811652037</v>
      </c>
      <c r="AB80" s="81">
        <f t="shared" si="16"/>
        <v>-0.25601424418537677</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8104430.7617448224</v>
      </c>
    </row>
    <row r="81" spans="1:39" x14ac:dyDescent="0.2">
      <c r="A81" s="7">
        <v>60</v>
      </c>
      <c r="B81" s="7">
        <v>30</v>
      </c>
      <c r="C81" s="7">
        <v>15</v>
      </c>
      <c r="D81" s="12">
        <f t="shared" si="0"/>
        <v>5</v>
      </c>
      <c r="E81" s="29">
        <f t="shared" si="17"/>
        <v>5622726.9663937381</v>
      </c>
      <c r="F81" s="2">
        <f t="shared" si="1"/>
        <v>5129.4937792739738</v>
      </c>
      <c r="G81" s="2">
        <f t="shared" si="8"/>
        <v>44492.227365831292</v>
      </c>
      <c r="H81" s="2">
        <f t="shared" si="9"/>
        <v>18467.803738113103</v>
      </c>
      <c r="I81" s="2">
        <f>SUM(F81:H81)</f>
        <v>68089.524883218372</v>
      </c>
      <c r="J81" s="2">
        <f>IF($I$7=1,I81*A81,IF($I$7=2,I81*B81,IF($I$7=4,I81*C81,I81*D81)))</f>
        <v>340447.62441609183</v>
      </c>
      <c r="K81" s="2">
        <f t="shared" si="11"/>
        <v>64503.35181247443</v>
      </c>
      <c r="L81" s="2">
        <f t="shared" si="11"/>
        <v>322516.75906237215</v>
      </c>
      <c r="M81" s="2"/>
      <c r="N81" s="28">
        <f t="shared" si="20"/>
        <v>6845307.5141542759</v>
      </c>
      <c r="O81" s="2">
        <f t="shared" si="12"/>
        <v>6224.3839721653603</v>
      </c>
      <c r="P81" s="2">
        <f t="shared" si="13"/>
        <v>53989.091091365903</v>
      </c>
      <c r="R81">
        <f t="shared" si="14"/>
        <v>60</v>
      </c>
      <c r="S81" s="89">
        <f t="shared" si="2"/>
        <v>62960.031103944391</v>
      </c>
      <c r="T81" s="89">
        <f>IF(AND(S81=0,S80&gt;0),SUM($G81:$H$381),S81)</f>
        <v>62960.031103944391</v>
      </c>
      <c r="U81" s="82">
        <f>SUM(T81:T$381)</f>
        <v>5685686.9974976825</v>
      </c>
      <c r="V81" s="68">
        <f>localspline(R81,'BBG rates'!$G$10:$G$27,'BBG rates'!$K$10:$K$27)</f>
        <v>1.0235809087753296</v>
      </c>
      <c r="W81" s="68">
        <f>locallinterp(R81,'BBG rates'!$G$10:$G$27,'BBG rates'!$J$10:$J$27)</f>
        <v>-0.45800000000000002</v>
      </c>
      <c r="X81" s="56">
        <f t="shared" si="15"/>
        <v>-0.45896424097899846</v>
      </c>
      <c r="Y81" s="66">
        <f t="shared" si="3"/>
        <v>-1192.18407146715</v>
      </c>
      <c r="Z81" s="72">
        <f t="shared" si="4"/>
        <v>-0.25161794632560813</v>
      </c>
      <c r="AA81" s="79">
        <f t="shared" si="5"/>
        <v>-1213.0140494491611</v>
      </c>
      <c r="AB81" s="81">
        <f t="shared" si="16"/>
        <v>-0.25601424418537677</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8032881.5844857665</v>
      </c>
    </row>
    <row r="82" spans="1:39" x14ac:dyDescent="0.2">
      <c r="A82" s="7">
        <v>61</v>
      </c>
      <c r="B82" s="7">
        <v>30.5</v>
      </c>
      <c r="C82" s="7">
        <v>15.25</v>
      </c>
      <c r="D82" s="12">
        <f t="shared" si="0"/>
        <v>5.083333333333333</v>
      </c>
      <c r="E82" s="29">
        <f t="shared" si="17"/>
        <v>5560078.3517213752</v>
      </c>
      <c r="F82" s="2">
        <f t="shared" si="1"/>
        <v>5072.692712308326</v>
      </c>
      <c r="G82" s="2">
        <f t="shared" si="8"/>
        <v>44386.579830223025</v>
      </c>
      <c r="H82" s="2">
        <f t="shared" si="9"/>
        <v>18262.034842139852</v>
      </c>
      <c r="I82" s="2">
        <f>SUM(F82:H82)</f>
        <v>67721.307384671207</v>
      </c>
      <c r="J82" s="2">
        <f t="shared" si="19"/>
        <v>344249.97920541198</v>
      </c>
      <c r="K82" s="2">
        <f t="shared" si="11"/>
        <v>64096.701232707092</v>
      </c>
      <c r="L82" s="2">
        <f t="shared" si="11"/>
        <v>325824.89793292776</v>
      </c>
      <c r="M82" s="2"/>
      <c r="N82" s="28">
        <f t="shared" si="20"/>
        <v>6791269.7153681275</v>
      </c>
      <c r="O82" s="2">
        <f t="shared" si="12"/>
        <v>6175.6762773830587</v>
      </c>
      <c r="P82" s="2">
        <f t="shared" si="13"/>
        <v>54037.798786148196</v>
      </c>
      <c r="R82">
        <f t="shared" si="14"/>
        <v>61</v>
      </c>
      <c r="S82" s="89">
        <f t="shared" si="2"/>
        <v>62648.614672362877</v>
      </c>
      <c r="T82" s="89">
        <f>IF(AND(S82=0,S81&gt;0),SUM($G82:$H$381),S82)</f>
        <v>62648.614672362877</v>
      </c>
      <c r="U82" s="82">
        <f>SUM(T82:T$381)</f>
        <v>5622726.9663937381</v>
      </c>
      <c r="V82" s="68">
        <f>localspline(R82,'BBG rates'!$G$10:$G$27,'BBG rates'!$K$10:$K$27)</f>
        <v>1.0238121751500524</v>
      </c>
      <c r="W82" s="68">
        <f>locallinterp(R82,'BBG rates'!$G$10:$G$27,'BBG rates'!$J$10:$J$27)</f>
        <v>-0.45466666666666666</v>
      </c>
      <c r="X82" s="56">
        <f t="shared" si="15"/>
        <v>-0.45561690287736489</v>
      </c>
      <c r="Y82" s="66">
        <f t="shared" si="3"/>
        <v>-1168.1037357274533</v>
      </c>
      <c r="Z82" s="72">
        <f t="shared" si="4"/>
        <v>-0.24929620293691257</v>
      </c>
      <c r="AA82" s="79">
        <f t="shared" si="5"/>
        <v>-1199.581828801691</v>
      </c>
      <c r="AB82" s="81">
        <f t="shared" si="16"/>
        <v>-0.25601424418537677</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7961007.3120731562</v>
      </c>
    </row>
    <row r="83" spans="1:39" x14ac:dyDescent="0.2">
      <c r="A83" s="7">
        <v>62</v>
      </c>
      <c r="B83" s="7">
        <v>31</v>
      </c>
      <c r="C83" s="7">
        <v>15.5</v>
      </c>
      <c r="D83" s="12">
        <f t="shared" si="0"/>
        <v>5.166666666666667</v>
      </c>
      <c r="E83" s="29">
        <f t="shared" si="17"/>
        <v>5497739.8839436546</v>
      </c>
      <c r="F83" s="2">
        <f t="shared" si="1"/>
        <v>5016.17259796094</v>
      </c>
      <c r="G83" s="2">
        <f t="shared" si="8"/>
        <v>44281.183156449304</v>
      </c>
      <c r="H83" s="2">
        <f t="shared" si="9"/>
        <v>18057.28462127113</v>
      </c>
      <c r="I83" s="2">
        <f t="shared" ref="I83:I146" si="22">SUM(F83:H83)</f>
        <v>67354.640375681367</v>
      </c>
      <c r="J83" s="2">
        <f t="shared" si="19"/>
        <v>347998.97527435375</v>
      </c>
      <c r="K83" s="2">
        <f t="shared" si="11"/>
        <v>63692.197507611971</v>
      </c>
      <c r="L83" s="2">
        <f t="shared" si="11"/>
        <v>329076.35378932854</v>
      </c>
      <c r="M83" s="2"/>
      <c r="N83" s="28">
        <f t="shared" si="20"/>
        <v>6737183.1649442548</v>
      </c>
      <c r="O83" s="2">
        <f t="shared" si="12"/>
        <v>6126.9246396581548</v>
      </c>
      <c r="P83" s="2">
        <f t="shared" si="13"/>
        <v>54086.550423873101</v>
      </c>
      <c r="R83">
        <f t="shared" si="14"/>
        <v>62</v>
      </c>
      <c r="S83" s="89">
        <f t="shared" si="2"/>
        <v>62338.467777720434</v>
      </c>
      <c r="T83" s="89">
        <f>IF(AND(S83=0,S82&gt;0),SUM($G83:$H$381),S83)</f>
        <v>62338.467777720434</v>
      </c>
      <c r="U83" s="82">
        <f>SUM(T83:T$381)</f>
        <v>5560078.3517213743</v>
      </c>
      <c r="V83" s="68">
        <f>localspline(R83,'BBG rates'!$G$10:$G$27,'BBG rates'!$K$10:$K$27)</f>
        <v>1.0240364058627833</v>
      </c>
      <c r="W83" s="68">
        <f>locallinterp(R83,'BBG rates'!$G$10:$G$27,'BBG rates'!$J$10:$J$27)</f>
        <v>-0.45133333333333336</v>
      </c>
      <c r="X83" s="56">
        <f t="shared" si="15"/>
        <v>-0.4522696675211435</v>
      </c>
      <c r="Y83" s="66">
        <f t="shared" si="3"/>
        <v>-1144.3172625719706</v>
      </c>
      <c r="Z83" s="72">
        <f t="shared" si="4"/>
        <v>-0.24697146842566245</v>
      </c>
      <c r="AA83" s="79">
        <f t="shared" si="5"/>
        <v>-1186.2160473561862</v>
      </c>
      <c r="AB83" s="81">
        <f t="shared" si="16"/>
        <v>-0.25601424418537683</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7889051.2528696274</v>
      </c>
    </row>
    <row r="84" spans="1:39" x14ac:dyDescent="0.2">
      <c r="A84" s="7">
        <v>63</v>
      </c>
      <c r="B84" s="7">
        <v>31.5</v>
      </c>
      <c r="C84" s="7">
        <v>15.75</v>
      </c>
      <c r="D84" s="12">
        <f t="shared" si="0"/>
        <v>5.25</v>
      </c>
      <c r="E84" s="29">
        <f t="shared" si="17"/>
        <v>5435710.2982734963</v>
      </c>
      <c r="F84" s="2">
        <f t="shared" si="1"/>
        <v>4959.9322908852919</v>
      </c>
      <c r="G84" s="2">
        <f t="shared" si="8"/>
        <v>44176.036748834529</v>
      </c>
      <c r="H84" s="2">
        <f t="shared" si="9"/>
        <v>17853.548921323443</v>
      </c>
      <c r="I84" s="2">
        <f t="shared" si="22"/>
        <v>66989.517961043268</v>
      </c>
      <c r="J84" s="2">
        <f t="shared" si="19"/>
        <v>351694.96929547715</v>
      </c>
      <c r="K84" s="2">
        <f t="shared" si="11"/>
        <v>63289.830206194449</v>
      </c>
      <c r="L84" s="2">
        <f t="shared" si="11"/>
        <v>332271.60858252086</v>
      </c>
      <c r="M84" s="2"/>
      <c r="N84" s="28">
        <f t="shared" si="20"/>
        <v>6683047.8189000702</v>
      </c>
      <c r="O84" s="2">
        <f t="shared" si="12"/>
        <v>6078.1290193463528</v>
      </c>
      <c r="P84" s="2">
        <f t="shared" si="13"/>
        <v>54135.346044184917</v>
      </c>
      <c r="R84">
        <f t="shared" si="14"/>
        <v>63</v>
      </c>
      <c r="S84" s="89">
        <f t="shared" si="2"/>
        <v>62029.585670157976</v>
      </c>
      <c r="T84" s="89">
        <f>IF(AND(S84=0,S83&gt;0),SUM($G84:$H$381),S84)</f>
        <v>62029.585670157976</v>
      </c>
      <c r="U84" s="82">
        <f>SUM(T84:T$381)</f>
        <v>5497739.8839436546</v>
      </c>
      <c r="V84" s="68">
        <f>localspline(R84,'BBG rates'!$G$10:$G$27,'BBG rates'!$K$10:$K$27)</f>
        <v>1.0242536438320258</v>
      </c>
      <c r="W84" s="68">
        <f>locallinterp(R84,'BBG rates'!$G$10:$G$27,'BBG rates'!$J$10:$J$27)</f>
        <v>-0.44800000000000001</v>
      </c>
      <c r="X84" s="56">
        <f t="shared" si="15"/>
        <v>-0.44892253490367295</v>
      </c>
      <c r="Y84" s="66">
        <f t="shared" si="3"/>
        <v>-1120.8224308256313</v>
      </c>
      <c r="Z84" s="72">
        <f t="shared" si="4"/>
        <v>-0.24464360726102005</v>
      </c>
      <c r="AA84" s="79">
        <f t="shared" si="5"/>
        <v>-1172.9164342630299</v>
      </c>
      <c r="AB84" s="81">
        <f t="shared" si="16"/>
        <v>-0.25601424418537683</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7817016.2873199163</v>
      </c>
    </row>
    <row r="85" spans="1:39" x14ac:dyDescent="0.2">
      <c r="A85" s="7">
        <v>64</v>
      </c>
      <c r="B85" s="7">
        <v>32</v>
      </c>
      <c r="C85" s="7">
        <v>16</v>
      </c>
      <c r="D85" s="12">
        <f t="shared" si="0"/>
        <v>5.333333333333333</v>
      </c>
      <c r="E85" s="29">
        <f t="shared" si="17"/>
        <v>5373988.334656721</v>
      </c>
      <c r="F85" s="2">
        <f t="shared" si="1"/>
        <v>4903.9706500200709</v>
      </c>
      <c r="G85" s="2">
        <f t="shared" si="8"/>
        <v>44071.140013117525</v>
      </c>
      <c r="H85" s="2">
        <f t="shared" si="9"/>
        <v>17650.823603658471</v>
      </c>
      <c r="I85" s="2">
        <f t="shared" si="22"/>
        <v>66625.934266796074</v>
      </c>
      <c r="J85" s="2">
        <f t="shared" si="19"/>
        <v>355338.31608957902</v>
      </c>
      <c r="K85" s="2">
        <f t="shared" si="11"/>
        <v>62889.588945804979</v>
      </c>
      <c r="L85" s="2">
        <f t="shared" si="11"/>
        <v>335411.14104429318</v>
      </c>
      <c r="M85" s="2"/>
      <c r="N85" s="28">
        <f t="shared" si="20"/>
        <v>6628863.6332133068</v>
      </c>
      <c r="O85" s="2">
        <f t="shared" si="12"/>
        <v>6029.2893767675932</v>
      </c>
      <c r="P85" s="2">
        <f t="shared" si="13"/>
        <v>54184.185686763674</v>
      </c>
      <c r="R85">
        <f t="shared" si="14"/>
        <v>64</v>
      </c>
      <c r="S85" s="89">
        <f t="shared" si="2"/>
        <v>61721.963616775996</v>
      </c>
      <c r="T85" s="89">
        <f>IF(AND(S85=0,S84&gt;0),SUM($G85:$H$381),S85)</f>
        <v>61721.963616775996</v>
      </c>
      <c r="U85" s="82">
        <f>SUM(T85:T$381)</f>
        <v>5435710.2982734963</v>
      </c>
      <c r="V85" s="68">
        <f>localspline(R85,'BBG rates'!$G$10:$G$27,'BBG rates'!$K$10:$K$27)</f>
        <v>1.0244637532019558</v>
      </c>
      <c r="W85" s="68">
        <f>locallinterp(R85,'BBG rates'!$G$10:$G$27,'BBG rates'!$J$10:$J$27)</f>
        <v>-0.44466666666666665</v>
      </c>
      <c r="X85" s="56">
        <f t="shared" si="15"/>
        <v>-0.44557550501842513</v>
      </c>
      <c r="Y85" s="66">
        <f t="shared" si="3"/>
        <v>-1097.6170317939047</v>
      </c>
      <c r="Z85" s="72">
        <f t="shared" si="4"/>
        <v>-0.24231247911998532</v>
      </c>
      <c r="AA85" s="79">
        <f t="shared" si="5"/>
        <v>-1159.6827196859654</v>
      </c>
      <c r="AB85" s="81">
        <f t="shared" si="16"/>
        <v>-0.25601424418537683</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7744905.2748060012</v>
      </c>
    </row>
    <row r="86" spans="1:39" x14ac:dyDescent="0.2">
      <c r="A86" s="7">
        <v>65</v>
      </c>
      <c r="B86" s="7">
        <v>32.5</v>
      </c>
      <c r="C86" s="7">
        <v>16.25</v>
      </c>
      <c r="D86" s="12">
        <f t="shared" ref="D86:D149" si="23">A86/12</f>
        <v>5.416666666666667</v>
      </c>
      <c r="E86" s="29">
        <f t="shared" si="17"/>
        <v>5312572.7377551449</v>
      </c>
      <c r="F86" s="2">
        <f t="shared" ref="F86:F149" si="24">IF($A86&lt;=$I$8,-IPMT($G$11,1,$I$8-$A86+1,$E85),0)</f>
        <v>4848.2865385738796</v>
      </c>
      <c r="G86" s="2">
        <f t="shared" si="8"/>
        <v>43966.492356448209</v>
      </c>
      <c r="H86" s="2">
        <f t="shared" si="9"/>
        <v>17449.104545127549</v>
      </c>
      <c r="I86" s="2">
        <f t="shared" si="22"/>
        <v>66263.883440149628</v>
      </c>
      <c r="J86" s="2">
        <f t="shared" si="19"/>
        <v>358929.36863414384</v>
      </c>
      <c r="K86" s="2">
        <f t="shared" ref="K86:L149" si="25">I86/(1+$F$12)^IF($I$7=1,$A86,IF($I$7=2,$B86,IF($I$7=4,$C86,$D86)))</f>
        <v>62491.463391921709</v>
      </c>
      <c r="L86" s="2">
        <f t="shared" si="25"/>
        <v>338495.42670624261</v>
      </c>
      <c r="M86" s="2"/>
      <c r="N86" s="28">
        <f t="shared" si="20"/>
        <v>6574630.5638219817</v>
      </c>
      <c r="O86" s="2">
        <f t="shared" si="12"/>
        <v>5980.4056722060159</v>
      </c>
      <c r="P86" s="2">
        <f t="shared" si="13"/>
        <v>54233.069391325247</v>
      </c>
      <c r="R86">
        <f t="shared" si="14"/>
        <v>65</v>
      </c>
      <c r="S86" s="89">
        <f t="shared" ref="S86:S149" si="26">IF(D86&lt;$I$9,G86+H86,0)</f>
        <v>61415.596901575758</v>
      </c>
      <c r="T86" s="89">
        <f>IF(AND(S86=0,S85&gt;0),SUM($G86:$H$381),S86)</f>
        <v>61415.596901575758</v>
      </c>
      <c r="U86" s="82">
        <f>SUM(T86:T$381)</f>
        <v>5373988.33465672</v>
      </c>
      <c r="V86" s="68">
        <f>localspline(R86,'BBG rates'!$G$10:$G$27,'BBG rates'!$K$10:$K$27)</f>
        <v>1.0246664192882657</v>
      </c>
      <c r="W86" s="68">
        <f>locallinterp(R86,'BBG rates'!$G$10:$G$27,'BBG rates'!$J$10:$J$27)</f>
        <v>-0.44133333333333336</v>
      </c>
      <c r="X86" s="56">
        <f t="shared" si="15"/>
        <v>-0.44222857785860548</v>
      </c>
      <c r="Y86" s="66">
        <f t="shared" ref="Y86:Y149" si="27">T86*X86%/12+Y87</f>
        <v>-1074.6988692028433</v>
      </c>
      <c r="Z86" s="72">
        <f t="shared" ref="Z86:Z149" si="28">IF(U86=0,0,Y86*1200/U86)</f>
        <v>-0.23997793868039566</v>
      </c>
      <c r="AA86" s="79">
        <f t="shared" ref="AA86:AA149" si="29">T86*$AA$17%/12+AA87</f>
        <v>-1146.5146347984769</v>
      </c>
      <c r="AB86" s="81">
        <f t="shared" si="16"/>
        <v>-0.25601424418537683</v>
      </c>
      <c r="AD86" s="95">
        <f>locallinterp(R86,'BBG rates'!$N$10:$N$369,'BBG rates'!$P$10:$P$369)</f>
        <v>5.4939099981119792</v>
      </c>
      <c r="AI86" s="185">
        <f t="shared" ref="AI86:AI149" si="30">A86</f>
        <v>65</v>
      </c>
      <c r="AJ86" s="127">
        <f>locallinterp(MIN(AI86,CAP_Senior*12),'BBG rates'!$X$24:$X$65,'BBG rates'!$Y$24:$Y$65)</f>
        <v>42.970115536643981</v>
      </c>
      <c r="AK86" s="127">
        <f>locallinterp(MIN(AI86,CAP_CB*12),'BBG rates'!$AA$25:$AA$40,'BBG rates'!$AC$25:$AC$40)</f>
        <v>8.2083333333333339</v>
      </c>
      <c r="AL86" s="144">
        <f t="shared" ref="AL86:AL149" si="31">SUMPRODUCT(AJ86:AK86,$AJ$19:$AK$19)</f>
        <v>14.117836307896145</v>
      </c>
      <c r="AM86" s="142">
        <f>(SUMPRODUCT(AL86:AL$381,G86:G$381)+SUMPRODUCT(AL86:AL$381,H86:H$381))/12</f>
        <v>7672721.0537598869</v>
      </c>
    </row>
    <row r="87" spans="1:39" x14ac:dyDescent="0.2">
      <c r="A87" s="7">
        <v>66</v>
      </c>
      <c r="B87" s="7">
        <v>33</v>
      </c>
      <c r="C87" s="7">
        <v>16.5</v>
      </c>
      <c r="D87" s="12">
        <f t="shared" si="23"/>
        <v>5.5</v>
      </c>
      <c r="E87" s="29">
        <f t="shared" si="17"/>
        <v>5251462.256929744</v>
      </c>
      <c r="F87" s="2">
        <f t="shared" si="24"/>
        <v>4792.8788240099793</v>
      </c>
      <c r="G87" s="2">
        <f t="shared" ref="G87:G150" si="32">IF($A87&lt;=$I$8,-PPMT($G$11,1,$I$8-$A87+1,$E86),0)</f>
        <v>43862.093187384235</v>
      </c>
      <c r="H87" s="2">
        <f t="shared" ref="H87:H150" si="33">IF($A87&lt;=$I$8,(E86-G87)*$G$13,0)</f>
        <v>17248.387638016364</v>
      </c>
      <c r="I87" s="2">
        <f t="shared" si="22"/>
        <v>65903.359649410588</v>
      </c>
      <c r="J87" s="2">
        <f t="shared" si="19"/>
        <v>362468.47807175823</v>
      </c>
      <c r="K87" s="2">
        <f t="shared" si="25"/>
        <v>62095.443257933977</v>
      </c>
      <c r="L87" s="2">
        <f t="shared" si="25"/>
        <v>341524.93791863689</v>
      </c>
      <c r="M87" s="2"/>
      <c r="N87" s="28">
        <f t="shared" si="20"/>
        <v>6520348.5666243602</v>
      </c>
      <c r="O87" s="2">
        <f t="shared" ref="O87:O150" si="34">IF($A87&lt;=$I$8,-IPMT($G$11,1,$I$8-$A87+1,$N86),0)</f>
        <v>5931.4778659099311</v>
      </c>
      <c r="P87" s="2">
        <f t="shared" ref="P87:P150" si="35">IF($A87&lt;=$I$8,-PPMT($G$11,1,$I$8-$A87+1,$N86),0)</f>
        <v>54281.997197621335</v>
      </c>
      <c r="R87">
        <f t="shared" ref="R87:R150" si="36">ROUND(D87*12,1)</f>
        <v>66</v>
      </c>
      <c r="S87" s="89">
        <f t="shared" si="26"/>
        <v>61110.480825400598</v>
      </c>
      <c r="T87" s="89">
        <f>IF(AND(S87=0,S86&gt;0),SUM($G87:$H$381),S87)</f>
        <v>61110.480825400598</v>
      </c>
      <c r="U87" s="82">
        <f>SUM(T87:T$381)</f>
        <v>5312572.737755144</v>
      </c>
      <c r="V87" s="68">
        <f>localspline(R87,'BBG rates'!$G$10:$G$27,'BBG rates'!$K$10:$K$27)</f>
        <v>1.0248617446359276</v>
      </c>
      <c r="W87" s="68">
        <f>locallinterp(R87,'BBG rates'!$G$10:$G$27,'BBG rates'!$J$10:$J$27)</f>
        <v>-0.438</v>
      </c>
      <c r="X87" s="56">
        <f t="shared" ref="X87:X150" si="37">((1+W87%)^(1/12)-1)*1200</f>
        <v>-0.43888175341795232</v>
      </c>
      <c r="Y87" s="66">
        <f t="shared" si="27"/>
        <v>-1052.065759139409</v>
      </c>
      <c r="Z87" s="72">
        <f t="shared" si="28"/>
        <v>-0.23763983540313052</v>
      </c>
      <c r="AA87" s="79">
        <f t="shared" si="29"/>
        <v>-1133.4119117801847</v>
      </c>
      <c r="AB87" s="81">
        <f t="shared" ref="AB87:AB150" si="38">IF(U87=0,0,AA87*1200/U87)</f>
        <v>-0.25601424418537688</v>
      </c>
      <c r="AD87" s="95">
        <f>locallinterp(R87,'BBG rates'!$N$10:$N$369,'BBG rates'!$P$10:$P$369)</f>
        <v>5.5793151434983068</v>
      </c>
      <c r="AI87" s="185">
        <f t="shared" si="30"/>
        <v>66</v>
      </c>
      <c r="AJ87" s="127">
        <f>locallinterp(MIN(AI87,CAP_Senior*12),'BBG rates'!$X$24:$X$65,'BBG rates'!$Y$24:$Y$65)</f>
        <v>43.259399073423722</v>
      </c>
      <c r="AK87" s="127">
        <f>locallinterp(MIN(AI87,CAP_CB*12),'BBG rates'!$AA$25:$AA$40,'BBG rates'!$AC$25:$AC$40)</f>
        <v>8.25</v>
      </c>
      <c r="AL87" s="144">
        <f t="shared" si="31"/>
        <v>14.201597842482032</v>
      </c>
      <c r="AM87" s="142">
        <f>(SUMPRODUCT(AL87:AL$381,G87:G$381)+SUMPRODUCT(AL87:AL$381,H87:H$381))/12</f>
        <v>7600466.4417758733</v>
      </c>
    </row>
    <row r="88" spans="1:39" x14ac:dyDescent="0.2">
      <c r="A88" s="7">
        <v>67</v>
      </c>
      <c r="B88" s="7">
        <v>33.5</v>
      </c>
      <c r="C88" s="7">
        <v>16.75</v>
      </c>
      <c r="D88" s="12">
        <f t="shared" si="23"/>
        <v>5.583333333333333</v>
      </c>
      <c r="E88" s="29">
        <f t="shared" ref="E88:E151" si="39">IF($A88&lt;=$I$8,E87-G88-H88,0)</f>
        <v>5190655.6462238664</v>
      </c>
      <c r="F88" s="2">
        <f t="shared" si="24"/>
        <v>4737.7463780311036</v>
      </c>
      <c r="G88" s="2">
        <f t="shared" si="32"/>
        <v>43757.941915887626</v>
      </c>
      <c r="H88" s="2">
        <f t="shared" si="33"/>
        <v>17048.66878998981</v>
      </c>
      <c r="I88" s="2">
        <f t="shared" si="22"/>
        <v>65544.357083908544</v>
      </c>
      <c r="J88" s="2">
        <f t="shared" ref="J88:J151" si="40">IF($I$7=1,I88*A88,IF($I$7=2,I88*B88,IF($I$7=4,I88*C88,I88*D88)))</f>
        <v>365955.99371848936</v>
      </c>
      <c r="K88" s="2">
        <f t="shared" si="25"/>
        <v>61701.518304926496</v>
      </c>
      <c r="L88" s="2">
        <f t="shared" si="25"/>
        <v>344500.14386917296</v>
      </c>
      <c r="M88" s="2"/>
      <c r="N88" s="28">
        <f t="shared" ref="N88:N151" si="41">IF($A88&lt;=$I$8,N87-P88,0)</f>
        <v>6466017.5974789206</v>
      </c>
      <c r="O88" s="2">
        <f t="shared" si="34"/>
        <v>5882.5059180917851</v>
      </c>
      <c r="P88" s="2">
        <f t="shared" si="35"/>
        <v>54330.969145439485</v>
      </c>
      <c r="R88">
        <f t="shared" si="36"/>
        <v>67</v>
      </c>
      <c r="S88" s="89">
        <f t="shared" si="26"/>
        <v>60806.610705877436</v>
      </c>
      <c r="T88" s="89">
        <f>IF(AND(S88=0,S87&gt;0),SUM($G88:$H$381),S88)</f>
        <v>60806.610705877436</v>
      </c>
      <c r="U88" s="82">
        <f>SUM(T88:T$381)</f>
        <v>5251462.2569297431</v>
      </c>
      <c r="V88" s="68">
        <f>localspline(R88,'BBG rates'!$G$10:$G$27,'BBG rates'!$K$10:$K$27)</f>
        <v>1.0250494145613411</v>
      </c>
      <c r="W88" s="68">
        <f>locallinterp(R88,'BBG rates'!$G$10:$G$27,'BBG rates'!$J$10:$J$27)</f>
        <v>-0.43466666666666665</v>
      </c>
      <c r="X88" s="56">
        <f t="shared" si="37"/>
        <v>-0.43553503168953789</v>
      </c>
      <c r="Y88" s="66">
        <f t="shared" si="27"/>
        <v>-1029.7155299920207</v>
      </c>
      <c r="Z88" s="72">
        <f t="shared" si="28"/>
        <v>-0.2352980133028415</v>
      </c>
      <c r="AA88" s="79">
        <f t="shared" si="29"/>
        <v>-1120.3742838132514</v>
      </c>
      <c r="AB88" s="81">
        <f t="shared" si="38"/>
        <v>-0.25601424418537688</v>
      </c>
      <c r="AD88" s="95">
        <f>locallinterp(R88,'BBG rates'!$N$10:$N$369,'BBG rates'!$P$10:$P$369)</f>
        <v>5.6647359280450855</v>
      </c>
      <c r="AI88" s="185">
        <f t="shared" si="30"/>
        <v>67</v>
      </c>
      <c r="AJ88" s="127">
        <f>locallinterp(MIN(AI88,CAP_Senior*12),'BBG rates'!$X$24:$X$65,'BBG rates'!$Y$24:$Y$65)</f>
        <v>43.548682610203464</v>
      </c>
      <c r="AK88" s="127">
        <f>locallinterp(MIN(AI88,CAP_CB*12),'BBG rates'!$AA$25:$AA$40,'BBG rates'!$AC$25:$AC$40)</f>
        <v>8.2916666666666661</v>
      </c>
      <c r="AL88" s="144">
        <f t="shared" si="31"/>
        <v>14.285359377067921</v>
      </c>
      <c r="AM88" s="142">
        <f>(SUMPRODUCT(AL88:AL$381,G88:G$381)+SUMPRODUCT(AL88:AL$381,H88:H$381))/12</f>
        <v>7528144.2357222857</v>
      </c>
    </row>
    <row r="89" spans="1:39" x14ac:dyDescent="0.2">
      <c r="A89" s="7">
        <v>68</v>
      </c>
      <c r="B89" s="7">
        <v>34</v>
      </c>
      <c r="C89" s="7">
        <v>17</v>
      </c>
      <c r="D89" s="12">
        <f t="shared" si="23"/>
        <v>5.666666666666667</v>
      </c>
      <c r="E89" s="29">
        <f t="shared" si="39"/>
        <v>5130151.6643465078</v>
      </c>
      <c r="F89" s="2">
        <f t="shared" si="24"/>
        <v>4682.8880765643144</v>
      </c>
      <c r="G89" s="2">
        <f t="shared" si="32"/>
        <v>43654.037953321509</v>
      </c>
      <c r="H89" s="2">
        <f t="shared" si="33"/>
        <v>16849.943924037074</v>
      </c>
      <c r="I89" s="2">
        <f t="shared" si="22"/>
        <v>65186.869953922898</v>
      </c>
      <c r="J89" s="2">
        <f t="shared" si="40"/>
        <v>369392.26307222975</v>
      </c>
      <c r="K89" s="2">
        <f t="shared" si="25"/>
        <v>61309.678341465042</v>
      </c>
      <c r="L89" s="2">
        <f t="shared" si="25"/>
        <v>347421.51060163521</v>
      </c>
      <c r="M89" s="2"/>
      <c r="N89" s="28">
        <f t="shared" si="41"/>
        <v>6411637.612204317</v>
      </c>
      <c r="O89" s="2">
        <f t="shared" si="34"/>
        <v>5833.4897889281301</v>
      </c>
      <c r="P89" s="2">
        <f t="shared" si="35"/>
        <v>54379.985274603147</v>
      </c>
      <c r="R89">
        <f t="shared" si="36"/>
        <v>68</v>
      </c>
      <c r="S89" s="89">
        <f t="shared" si="26"/>
        <v>60503.981877358587</v>
      </c>
      <c r="T89" s="89">
        <f>IF(AND(S89=0,S88&gt;0),SUM($G89:$H$381),S89)</f>
        <v>60503.981877358587</v>
      </c>
      <c r="U89" s="82">
        <f>SUM(T89:T$381)</f>
        <v>5190655.6462238664</v>
      </c>
      <c r="V89" s="68">
        <f>localspline(R89,'BBG rates'!$G$10:$G$27,'BBG rates'!$K$10:$K$27)</f>
        <v>1.0252293826046364</v>
      </c>
      <c r="W89" s="68">
        <f>locallinterp(R89,'BBG rates'!$G$10:$G$27,'BBG rates'!$J$10:$J$27)</f>
        <v>-0.43133333333333335</v>
      </c>
      <c r="X89" s="56">
        <f t="shared" si="37"/>
        <v>-0.43218841266696728</v>
      </c>
      <c r="Y89" s="66">
        <f t="shared" si="27"/>
        <v>-1007.6460223914225</v>
      </c>
      <c r="Z89" s="72">
        <f t="shared" si="28"/>
        <v>-0.23295231070652242</v>
      </c>
      <c r="AA89" s="79">
        <f t="shared" si="29"/>
        <v>-1107.4014850788017</v>
      </c>
      <c r="AB89" s="81">
        <f t="shared" si="38"/>
        <v>-0.25601424418537683</v>
      </c>
      <c r="AD89" s="95">
        <f>locallinterp(R89,'BBG rates'!$N$10:$N$369,'BBG rates'!$P$10:$P$369)</f>
        <v>5.7501717099288054</v>
      </c>
      <c r="AI89" s="185">
        <f t="shared" si="30"/>
        <v>68</v>
      </c>
      <c r="AJ89" s="127">
        <f>locallinterp(MIN(AI89,CAP_Senior*12),'BBG rates'!$X$24:$X$65,'BBG rates'!$Y$24:$Y$65)</f>
        <v>43.837966146983206</v>
      </c>
      <c r="AK89" s="127">
        <f>locallinterp(MIN(AI89,CAP_CB*12),'BBG rates'!$AA$25:$AA$40,'BBG rates'!$AC$25:$AC$40)</f>
        <v>8.3333333333333339</v>
      </c>
      <c r="AL89" s="144">
        <f t="shared" si="31"/>
        <v>14.369120911653813</v>
      </c>
      <c r="AM89" s="142">
        <f>(SUMPRODUCT(AL89:AL$381,G89:G$381)+SUMPRODUCT(AL89:AL$381,H89:H$381))/12</f>
        <v>7455757.2118527107</v>
      </c>
    </row>
    <row r="90" spans="1:39" x14ac:dyDescent="0.2">
      <c r="A90" s="7">
        <v>69</v>
      </c>
      <c r="B90" s="7">
        <v>34.5</v>
      </c>
      <c r="C90" s="7">
        <v>17.25</v>
      </c>
      <c r="D90" s="12">
        <f t="shared" si="23"/>
        <v>5.75</v>
      </c>
      <c r="E90" s="29">
        <f t="shared" si="39"/>
        <v>5069949.0746556437</v>
      </c>
      <c r="F90" s="2">
        <f t="shared" si="24"/>
        <v>4628.3027997459094</v>
      </c>
      <c r="G90" s="2">
        <f t="shared" si="32"/>
        <v>43550.380712446662</v>
      </c>
      <c r="H90" s="2">
        <f t="shared" si="33"/>
        <v>16652.208978416889</v>
      </c>
      <c r="I90" s="2">
        <f t="shared" si="22"/>
        <v>64830.892490609462</v>
      </c>
      <c r="J90" s="2">
        <f t="shared" si="40"/>
        <v>372777.63182100438</v>
      </c>
      <c r="K90" s="2">
        <f t="shared" si="25"/>
        <v>60919.913223382464</v>
      </c>
      <c r="L90" s="2">
        <f t="shared" si="25"/>
        <v>350289.50103444915</v>
      </c>
      <c r="M90" s="2"/>
      <c r="N90" s="28">
        <f t="shared" si="41"/>
        <v>6357208.5665793456</v>
      </c>
      <c r="O90" s="2">
        <f t="shared" si="34"/>
        <v>5784.4294385595904</v>
      </c>
      <c r="P90" s="2">
        <f t="shared" si="35"/>
        <v>54429.045624971688</v>
      </c>
      <c r="R90">
        <f t="shared" si="36"/>
        <v>69</v>
      </c>
      <c r="S90" s="89">
        <f t="shared" si="26"/>
        <v>60202.589690863548</v>
      </c>
      <c r="T90" s="89">
        <f>IF(AND(S90=0,S89&gt;0),SUM($G90:$H$381),S90)</f>
        <v>60202.589690863548</v>
      </c>
      <c r="U90" s="82">
        <f>SUM(T90:T$381)</f>
        <v>5130151.6643465087</v>
      </c>
      <c r="V90" s="68">
        <f>localspline(R90,'BBG rates'!$G$10:$G$27,'BBG rates'!$K$10:$K$27)</f>
        <v>1.0254014532854399</v>
      </c>
      <c r="W90" s="68">
        <f>locallinterp(R90,'BBG rates'!$G$10:$G$27,'BBG rates'!$J$10:$J$27)</f>
        <v>-0.42799999999999999</v>
      </c>
      <c r="X90" s="56">
        <f t="shared" si="37"/>
        <v>-0.42884189634357917</v>
      </c>
      <c r="Y90" s="66">
        <f t="shared" si="27"/>
        <v>-985.85508915175046</v>
      </c>
      <c r="Z90" s="72">
        <f t="shared" si="28"/>
        <v>-0.23060255999912962</v>
      </c>
      <c r="AA90" s="79">
        <f t="shared" si="29"/>
        <v>-1094.4932507533535</v>
      </c>
      <c r="AB90" s="81">
        <f t="shared" si="38"/>
        <v>-0.25601424418537677</v>
      </c>
      <c r="AD90" s="95">
        <f>locallinterp(R90,'BBG rates'!$N$10:$N$369,'BBG rates'!$P$10:$P$369)</f>
        <v>5.8356218310359251</v>
      </c>
      <c r="AI90" s="185">
        <f t="shared" si="30"/>
        <v>69</v>
      </c>
      <c r="AJ90" s="127">
        <f>locallinterp(MIN(AI90,CAP_Senior*12),'BBG rates'!$X$24:$X$65,'BBG rates'!$Y$24:$Y$65)</f>
        <v>44.127249683762948</v>
      </c>
      <c r="AK90" s="127">
        <f>locallinterp(MIN(AI90,CAP_CB*12),'BBG rates'!$AA$25:$AA$40,'BBG rates'!$AC$25:$AC$40)</f>
        <v>8.375</v>
      </c>
      <c r="AL90" s="144">
        <f t="shared" si="31"/>
        <v>14.452882446239702</v>
      </c>
      <c r="AM90" s="142">
        <f>(SUMPRODUCT(AL90:AL$381,G90:G$381)+SUMPRODUCT(AL90:AL$381,H90:H$381))/12</f>
        <v>7383308.1259166868</v>
      </c>
    </row>
    <row r="91" spans="1:39" x14ac:dyDescent="0.2">
      <c r="A91" s="7">
        <v>70</v>
      </c>
      <c r="B91" s="7">
        <v>35</v>
      </c>
      <c r="C91" s="7">
        <v>17.5</v>
      </c>
      <c r="D91" s="12">
        <f t="shared" si="23"/>
        <v>5.833333333333333</v>
      </c>
      <c r="E91" s="29">
        <f t="shared" si="39"/>
        <v>5010046.6451416221</v>
      </c>
      <c r="F91" s="2">
        <f t="shared" si="24"/>
        <v>4573.9894319063887</v>
      </c>
      <c r="G91" s="2">
        <f t="shared" si="32"/>
        <v>43446.96960741833</v>
      </c>
      <c r="H91" s="2">
        <f t="shared" si="33"/>
        <v>16455.459906602962</v>
      </c>
      <c r="I91" s="2">
        <f t="shared" si="22"/>
        <v>64476.418945927682</v>
      </c>
      <c r="J91" s="2">
        <f t="shared" si="40"/>
        <v>376112.44385124481</v>
      </c>
      <c r="K91" s="2">
        <f t="shared" si="25"/>
        <v>60532.212853566132</v>
      </c>
      <c r="L91" s="2">
        <f t="shared" si="25"/>
        <v>353104.57497913577</v>
      </c>
      <c r="M91" s="2"/>
      <c r="N91" s="28">
        <f t="shared" si="41"/>
        <v>6302730.4163429048</v>
      </c>
      <c r="O91" s="2">
        <f t="shared" si="34"/>
        <v>5735.3248270908289</v>
      </c>
      <c r="P91" s="2">
        <f t="shared" si="35"/>
        <v>54478.15023644043</v>
      </c>
      <c r="R91">
        <f t="shared" si="36"/>
        <v>70</v>
      </c>
      <c r="S91" s="89">
        <f t="shared" si="26"/>
        <v>59902.429514021293</v>
      </c>
      <c r="T91" s="89">
        <f>IF(AND(S91=0,S90&gt;0),SUM($G91:$H$381),S91)</f>
        <v>59902.429514021293</v>
      </c>
      <c r="U91" s="82">
        <f>SUM(T91:T$381)</f>
        <v>5069949.0746556446</v>
      </c>
      <c r="V91" s="68">
        <f>localspline(R91,'BBG rates'!$G$10:$G$27,'BBG rates'!$K$10:$K$27)</f>
        <v>1.0255655354418127</v>
      </c>
      <c r="W91" s="68">
        <f>locallinterp(R91,'BBG rates'!$G$10:$G$27,'BBG rates'!$J$10:$J$27)</f>
        <v>-0.42466666666666664</v>
      </c>
      <c r="X91" s="56">
        <f t="shared" si="37"/>
        <v>-0.42549548271284543</v>
      </c>
      <c r="Y91" s="66">
        <f t="shared" si="27"/>
        <v>-964.34059521189681</v>
      </c>
      <c r="Z91" s="72">
        <f t="shared" si="28"/>
        <v>-0.22824858735546072</v>
      </c>
      <c r="AA91" s="79">
        <f t="shared" si="29"/>
        <v>-1081.6493170052629</v>
      </c>
      <c r="AB91" s="81">
        <f t="shared" si="38"/>
        <v>-0.25601424418537683</v>
      </c>
      <c r="AD91" s="95">
        <f>locallinterp(R91,'BBG rates'!$N$10:$N$369,'BBG rates'!$P$10:$P$369)</f>
        <v>5.921085625656076</v>
      </c>
      <c r="AI91" s="185">
        <f t="shared" si="30"/>
        <v>70</v>
      </c>
      <c r="AJ91" s="127">
        <f>locallinterp(MIN(AI91,CAP_Senior*12),'BBG rates'!$X$24:$X$65,'BBG rates'!$Y$24:$Y$65)</f>
        <v>44.416533220542689</v>
      </c>
      <c r="AK91" s="127">
        <f>locallinterp(MIN(AI91,CAP_CB*12),'BBG rates'!$AA$25:$AA$40,'BBG rates'!$AC$25:$AC$40)</f>
        <v>8.4166666666666661</v>
      </c>
      <c r="AL91" s="144">
        <f t="shared" si="31"/>
        <v>14.536643980825591</v>
      </c>
      <c r="AM91" s="142">
        <f>(SUMPRODUCT(AL91:AL$381,G91:G$381)+SUMPRODUCT(AL91:AL$381,H91:H$381))/12</f>
        <v>7310799.7132699154</v>
      </c>
    </row>
    <row r="92" spans="1:39" x14ac:dyDescent="0.2">
      <c r="A92" s="7">
        <v>71</v>
      </c>
      <c r="B92" s="7">
        <v>35.5</v>
      </c>
      <c r="C92" s="7">
        <v>17.75</v>
      </c>
      <c r="D92" s="12">
        <f t="shared" si="23"/>
        <v>5.916666666666667</v>
      </c>
      <c r="E92" s="29">
        <f t="shared" si="39"/>
        <v>4950443.1484106099</v>
      </c>
      <c r="F92" s="2">
        <f t="shared" si="24"/>
        <v>4519.9468615554697</v>
      </c>
      <c r="G92" s="2">
        <f t="shared" si="32"/>
        <v>43343.804053782871</v>
      </c>
      <c r="H92" s="2">
        <f t="shared" si="33"/>
        <v>16259.692677229634</v>
      </c>
      <c r="I92" s="2">
        <f t="shared" si="22"/>
        <v>64123.443592567979</v>
      </c>
      <c r="J92" s="2">
        <f t="shared" si="40"/>
        <v>379397.04125602724</v>
      </c>
      <c r="K92" s="2">
        <f t="shared" si="25"/>
        <v>60146.567181746104</v>
      </c>
      <c r="L92" s="2">
        <f t="shared" si="25"/>
        <v>355867.18915866449</v>
      </c>
      <c r="M92" s="2"/>
      <c r="N92" s="28">
        <f t="shared" si="41"/>
        <v>6248203.1171939643</v>
      </c>
      <c r="O92" s="2">
        <f t="shared" si="34"/>
        <v>5686.1759145905171</v>
      </c>
      <c r="P92" s="2">
        <f t="shared" si="35"/>
        <v>54527.299148940743</v>
      </c>
      <c r="R92">
        <f t="shared" si="36"/>
        <v>71</v>
      </c>
      <c r="S92" s="89">
        <f t="shared" si="26"/>
        <v>59603.496731012507</v>
      </c>
      <c r="T92" s="89">
        <f>IF(AND(S92=0,S91&gt;0),SUM($G92:$H$381),S92)</f>
        <v>59603.496731012507</v>
      </c>
      <c r="U92" s="82">
        <f>SUM(T92:T$381)</f>
        <v>5010046.6451416248</v>
      </c>
      <c r="V92" s="68">
        <f>localspline(R92,'BBG rates'!$G$10:$G$27,'BBG rates'!$K$10:$K$27)</f>
        <v>1.0257214708489366</v>
      </c>
      <c r="W92" s="68">
        <f>locallinterp(R92,'BBG rates'!$G$10:$G$27,'BBG rates'!$J$10:$J$27)</f>
        <v>-0.42133333333333334</v>
      </c>
      <c r="X92" s="56">
        <f t="shared" si="37"/>
        <v>-0.42214917176823796</v>
      </c>
      <c r="Y92" s="66">
        <f t="shared" si="27"/>
        <v>-943.10041757711292</v>
      </c>
      <c r="Z92" s="72">
        <f t="shared" si="28"/>
        <v>-0.22589021245740193</v>
      </c>
      <c r="AA92" s="79">
        <f t="shared" si="29"/>
        <v>-1068.8694209911796</v>
      </c>
      <c r="AB92" s="81">
        <f t="shared" si="38"/>
        <v>-0.25601424418537677</v>
      </c>
      <c r="AD92" s="95">
        <f>locallinterp(R92,'BBG rates'!$N$10:$N$369,'BBG rates'!$P$10:$P$369)</f>
        <v>6.0065624148934873</v>
      </c>
      <c r="AI92" s="185">
        <f t="shared" si="30"/>
        <v>71</v>
      </c>
      <c r="AJ92" s="127">
        <f>locallinterp(MIN(AI92,CAP_Senior*12),'BBG rates'!$X$24:$X$65,'BBG rates'!$Y$24:$Y$65)</f>
        <v>44.705816757322431</v>
      </c>
      <c r="AK92" s="127">
        <f>locallinterp(MIN(AI92,CAP_CB*12),'BBG rates'!$AA$25:$AA$40,'BBG rates'!$AC$25:$AC$40)</f>
        <v>8.4583333333333339</v>
      </c>
      <c r="AL92" s="144">
        <f t="shared" si="31"/>
        <v>14.62040551541148</v>
      </c>
      <c r="AM92" s="142">
        <f>(SUMPRODUCT(AL92:AL$381,G92:G$381)+SUMPRODUCT(AL92:AL$381,H92:H$381))/12</f>
        <v>7238234.6889839293</v>
      </c>
    </row>
    <row r="93" spans="1:39" x14ac:dyDescent="0.2">
      <c r="A93" s="7">
        <v>72</v>
      </c>
      <c r="B93" s="7">
        <v>36</v>
      </c>
      <c r="C93" s="7">
        <v>18</v>
      </c>
      <c r="D93" s="12">
        <f t="shared" si="23"/>
        <v>6</v>
      </c>
      <c r="E93" s="29">
        <f t="shared" si="39"/>
        <v>4891137.3616680978</v>
      </c>
      <c r="F93" s="2">
        <f t="shared" si="24"/>
        <v>4466.1739813671547</v>
      </c>
      <c r="G93" s="2">
        <f t="shared" si="32"/>
        <v>43240.883468474385</v>
      </c>
      <c r="H93" s="2">
        <f t="shared" si="33"/>
        <v>16064.903274037688</v>
      </c>
      <c r="I93" s="2">
        <f t="shared" si="22"/>
        <v>63771.960723879223</v>
      </c>
      <c r="J93" s="2">
        <f t="shared" si="40"/>
        <v>382631.76434327534</v>
      </c>
      <c r="K93" s="2">
        <f t="shared" si="25"/>
        <v>59762.966204284101</v>
      </c>
      <c r="L93" s="2">
        <f t="shared" si="25"/>
        <v>358577.79722570459</v>
      </c>
      <c r="M93" s="2"/>
      <c r="N93" s="28">
        <f t="shared" si="41"/>
        <v>6193626.6247915244</v>
      </c>
      <c r="O93" s="2">
        <f t="shared" si="34"/>
        <v>5636.9826610913005</v>
      </c>
      <c r="P93" s="2">
        <f t="shared" si="35"/>
        <v>54576.492402439966</v>
      </c>
      <c r="R93">
        <f t="shared" si="36"/>
        <v>72</v>
      </c>
      <c r="S93" s="89">
        <f t="shared" si="26"/>
        <v>59305.786742512071</v>
      </c>
      <c r="T93" s="89">
        <f>IF(AND(S93=0,S92&gt;0),SUM($G93:$H$381),S93)</f>
        <v>59305.786742512071</v>
      </c>
      <c r="U93" s="82">
        <f>SUM(T93:T$381)</f>
        <v>4950443.1484106118</v>
      </c>
      <c r="V93" s="68">
        <f>localspline(R93,'BBG rates'!$G$10:$G$27,'BBG rates'!$K$10:$K$27)</f>
        <v>1.0258691310882568</v>
      </c>
      <c r="W93" s="68">
        <f>locallinterp(R93,'BBG rates'!$G$10:$G$27,'BBG rates'!$J$10:$J$27)</f>
        <v>-0.41799999999999998</v>
      </c>
      <c r="X93" s="56">
        <f t="shared" si="37"/>
        <v>-0.4188029635029622</v>
      </c>
      <c r="Y93" s="66">
        <f t="shared" si="27"/>
        <v>-922.13244526087306</v>
      </c>
      <c r="Z93" s="72">
        <f t="shared" si="28"/>
        <v>-0.2235272481956124</v>
      </c>
      <c r="AA93" s="79">
        <f t="shared" si="29"/>
        <v>-1056.1533008525164</v>
      </c>
      <c r="AB93" s="81">
        <f t="shared" si="38"/>
        <v>-0.25601424418537677</v>
      </c>
      <c r="AD93" s="95">
        <f>locallinterp(R93,'BBG rates'!$N$10:$N$369,'BBG rates'!$P$10:$P$369)</f>
        <v>6.092051509150842</v>
      </c>
      <c r="AI93" s="185">
        <f t="shared" si="30"/>
        <v>72</v>
      </c>
      <c r="AJ93" s="127">
        <f>locallinterp(MIN(AI93,CAP_Senior*12),'BBG rates'!$X$24:$X$65,'BBG rates'!$Y$24:$Y$65)</f>
        <v>44.995100294102173</v>
      </c>
      <c r="AK93" s="127">
        <f>locallinterp(MIN(AI93,CAP_CB*12),'BBG rates'!$AA$25:$AA$40,'BBG rates'!$AC$25:$AC$40)</f>
        <v>8.5</v>
      </c>
      <c r="AL93" s="144">
        <f t="shared" si="31"/>
        <v>14.70416704999737</v>
      </c>
      <c r="AM93" s="142">
        <f>(SUMPRODUCT(AL93:AL$381,G93:G$381)+SUMPRODUCT(AL93:AL$381,H93:H$381))/12</f>
        <v>7165615.747955271</v>
      </c>
    </row>
    <row r="94" spans="1:39" x14ac:dyDescent="0.2">
      <c r="A94" s="7">
        <v>73</v>
      </c>
      <c r="B94" s="7">
        <v>36.5</v>
      </c>
      <c r="C94" s="7">
        <v>18.25</v>
      </c>
      <c r="D94" s="12">
        <f t="shared" si="23"/>
        <v>6.083333333333333</v>
      </c>
      <c r="E94" s="29">
        <f t="shared" si="39"/>
        <v>4832128.0667024665</v>
      </c>
      <c r="F94" s="2">
        <f t="shared" si="24"/>
        <v>4412.6696881648477</v>
      </c>
      <c r="G94" s="2">
        <f t="shared" si="32"/>
        <v>43138.207269811501</v>
      </c>
      <c r="H94" s="2">
        <f t="shared" si="33"/>
        <v>15871.087695820368</v>
      </c>
      <c r="I94" s="2">
        <f t="shared" si="22"/>
        <v>63421.964653796713</v>
      </c>
      <c r="J94" s="2">
        <f t="shared" si="40"/>
        <v>385816.95164392999</v>
      </c>
      <c r="K94" s="2">
        <f t="shared" si="25"/>
        <v>59381.399963963799</v>
      </c>
      <c r="L94" s="2">
        <f t="shared" si="25"/>
        <v>361236.8497807798</v>
      </c>
      <c r="M94" s="2"/>
      <c r="N94" s="28">
        <f t="shared" si="41"/>
        <v>6139000.894754583</v>
      </c>
      <c r="O94" s="2">
        <f t="shared" si="34"/>
        <v>5587.7450265897678</v>
      </c>
      <c r="P94" s="2">
        <f t="shared" si="35"/>
        <v>54625.730036941502</v>
      </c>
      <c r="R94">
        <f t="shared" si="36"/>
        <v>73</v>
      </c>
      <c r="S94" s="89">
        <f t="shared" si="26"/>
        <v>59009.294965631867</v>
      </c>
      <c r="T94" s="89">
        <f>IF(AND(S94=0,S93&gt;0),SUM($G94:$H$381),S94)</f>
        <v>59009.294965631867</v>
      </c>
      <c r="U94" s="82">
        <f>SUM(T94:T$381)</f>
        <v>4891137.3616680996</v>
      </c>
      <c r="V94" s="68">
        <f>localspline(R94,'BBG rates'!$G$10:$G$27,'BBG rates'!$K$10:$K$27)</f>
        <v>1.0260083953310204</v>
      </c>
      <c r="W94" s="68">
        <f>locallinterp(R94,'BBG rates'!$G$10:$G$27,'BBG rates'!$J$10:$J$27)</f>
        <v>-0.41425000000000001</v>
      </c>
      <c r="X94" s="56">
        <f t="shared" si="37"/>
        <v>-0.41503860193037312</v>
      </c>
      <c r="Y94" s="66">
        <f t="shared" si="27"/>
        <v>-901.43457922700748</v>
      </c>
      <c r="Z94" s="72">
        <f t="shared" si="28"/>
        <v>-0.22115950035463591</v>
      </c>
      <c r="AA94" s="79">
        <f t="shared" si="29"/>
        <v>-1043.5006957119303</v>
      </c>
      <c r="AB94" s="81">
        <f t="shared" si="38"/>
        <v>-0.25601424418537677</v>
      </c>
      <c r="AD94" s="95">
        <f>locallinterp(R94,'BBG rates'!$N$10:$N$369,'BBG rates'!$P$10:$P$369)</f>
        <v>6.1775522087617603</v>
      </c>
      <c r="AI94" s="185">
        <f t="shared" si="30"/>
        <v>73</v>
      </c>
      <c r="AJ94" s="127">
        <f>locallinterp(MIN(AI94,CAP_Senior*12),'BBG rates'!$X$24:$X$65,'BBG rates'!$Y$24:$Y$65)</f>
        <v>45.239686039428086</v>
      </c>
      <c r="AK94" s="127">
        <f>locallinterp(MIN(AI94,CAP_CB*12),'BBG rates'!$AA$25:$AA$40,'BBG rates'!$AC$25:$AC$40)</f>
        <v>8.5416666666666661</v>
      </c>
      <c r="AL94" s="144">
        <f t="shared" si="31"/>
        <v>14.780329960036108</v>
      </c>
      <c r="AM94" s="142">
        <f>(SUMPRODUCT(AL94:AL$381,G94:G$381)+SUMPRODUCT(AL94:AL$381,H94:H$381))/12</f>
        <v>7092945.5650141528</v>
      </c>
    </row>
    <row r="95" spans="1:39" x14ac:dyDescent="0.2">
      <c r="A95" s="7">
        <v>74</v>
      </c>
      <c r="B95" s="7">
        <v>37</v>
      </c>
      <c r="C95" s="7">
        <v>18.5</v>
      </c>
      <c r="D95" s="12">
        <f t="shared" si="23"/>
        <v>6.166666666666667</v>
      </c>
      <c r="E95" s="29">
        <f t="shared" si="39"/>
        <v>4773414.0498686023</v>
      </c>
      <c r="F95" s="2">
        <f t="shared" si="24"/>
        <v>4359.4328829065271</v>
      </c>
      <c r="G95" s="2">
        <f t="shared" si="32"/>
        <v>43035.774877494056</v>
      </c>
      <c r="H95" s="2">
        <f t="shared" si="33"/>
        <v>15678.241956369586</v>
      </c>
      <c r="I95" s="2">
        <f t="shared" si="22"/>
        <v>63073.44971677017</v>
      </c>
      <c r="J95" s="2">
        <f t="shared" si="40"/>
        <v>388952.93992008275</v>
      </c>
      <c r="K95" s="2">
        <f t="shared" si="25"/>
        <v>59001.858549781602</v>
      </c>
      <c r="L95" s="2">
        <f t="shared" si="25"/>
        <v>363844.7943903199</v>
      </c>
      <c r="M95" s="2"/>
      <c r="N95" s="28">
        <f t="shared" si="41"/>
        <v>6084325.8826620979</v>
      </c>
      <c r="O95" s="2">
        <f t="shared" si="34"/>
        <v>5538.4629710464169</v>
      </c>
      <c r="P95" s="2">
        <f t="shared" si="35"/>
        <v>54675.012092484852</v>
      </c>
      <c r="R95">
        <f t="shared" si="36"/>
        <v>74</v>
      </c>
      <c r="S95" s="89">
        <f t="shared" si="26"/>
        <v>58714.016833863643</v>
      </c>
      <c r="T95" s="89">
        <f>IF(AND(S95=0,S94&gt;0),SUM($G95:$H$381),S95)</f>
        <v>58714.016833863643</v>
      </c>
      <c r="U95" s="82">
        <f>SUM(T95:T$381)</f>
        <v>4832128.0667024674</v>
      </c>
      <c r="V95" s="68">
        <f>localspline(R95,'BBG rates'!$G$10:$G$27,'BBG rates'!$K$10:$K$27)</f>
        <v>1.0261391880962436</v>
      </c>
      <c r="W95" s="68">
        <f>locallinterp(R95,'BBG rates'!$G$10:$G$27,'BBG rates'!$J$10:$J$27)</f>
        <v>-0.41049999999999998</v>
      </c>
      <c r="X95" s="56">
        <f t="shared" si="37"/>
        <v>-0.41127437029371272</v>
      </c>
      <c r="Y95" s="66">
        <f t="shared" si="27"/>
        <v>-881.02529982414671</v>
      </c>
      <c r="Z95" s="72">
        <f t="shared" si="28"/>
        <v>-0.21879187496585734</v>
      </c>
      <c r="AA95" s="79">
        <f t="shared" si="29"/>
        <v>-1030.9113456698151</v>
      </c>
      <c r="AB95" s="81">
        <f t="shared" si="38"/>
        <v>-0.25601424418537677</v>
      </c>
      <c r="AD95" s="95">
        <f>locallinterp(R95,'BBG rates'!$N$10:$N$369,'BBG rates'!$P$10:$P$369)</f>
        <v>6.2630638077697807</v>
      </c>
      <c r="AI95" s="185">
        <f t="shared" si="30"/>
        <v>74</v>
      </c>
      <c r="AJ95" s="127">
        <f>locallinterp(MIN(AI95,CAP_Senior*12),'BBG rates'!$X$24:$X$65,'BBG rates'!$Y$24:$Y$65)</f>
        <v>45.484271784754007</v>
      </c>
      <c r="AK95" s="127">
        <f>locallinterp(MIN(AI95,CAP_CB*12),'BBG rates'!$AA$25:$AA$40,'BBG rates'!$AC$25:$AC$40)</f>
        <v>8.5833333333333339</v>
      </c>
      <c r="AL95" s="144">
        <f t="shared" si="31"/>
        <v>14.856492870074849</v>
      </c>
      <c r="AM95" s="142">
        <f>(SUMPRODUCT(AL95:AL$381,G95:G$381)+SUMPRODUCT(AL95:AL$381,H95:H$381))/12</f>
        <v>7020264.1608223915</v>
      </c>
    </row>
    <row r="96" spans="1:39" x14ac:dyDescent="0.2">
      <c r="A96" s="7">
        <v>75</v>
      </c>
      <c r="B96" s="7">
        <v>37.5</v>
      </c>
      <c r="C96" s="7">
        <v>18.75</v>
      </c>
      <c r="D96" s="12">
        <f t="shared" si="23"/>
        <v>6.25</v>
      </c>
      <c r="E96" s="29">
        <f t="shared" si="39"/>
        <v>4714994.1020715805</v>
      </c>
      <c r="F96" s="2">
        <f t="shared" si="24"/>
        <v>4306.4624706699678</v>
      </c>
      <c r="G96" s="2">
        <f t="shared" si="32"/>
        <v>42933.585712599801</v>
      </c>
      <c r="H96" s="2">
        <f t="shared" si="33"/>
        <v>15486.362084422291</v>
      </c>
      <c r="I96" s="2">
        <f t="shared" si="22"/>
        <v>62726.410267692059</v>
      </c>
      <c r="J96" s="2">
        <f t="shared" si="40"/>
        <v>392040.06417307537</v>
      </c>
      <c r="K96" s="2">
        <f t="shared" si="25"/>
        <v>58624.332096738675</v>
      </c>
      <c r="L96" s="2">
        <f t="shared" si="25"/>
        <v>366402.07560461672</v>
      </c>
      <c r="M96" s="2"/>
      <c r="N96" s="28">
        <f t="shared" si="41"/>
        <v>6029601.544052952</v>
      </c>
      <c r="O96" s="2">
        <f t="shared" si="34"/>
        <v>5489.1364543856225</v>
      </c>
      <c r="P96" s="2">
        <f t="shared" si="35"/>
        <v>54724.338609145641</v>
      </c>
      <c r="R96">
        <f t="shared" si="36"/>
        <v>75</v>
      </c>
      <c r="S96" s="89">
        <f t="shared" si="26"/>
        <v>58419.947797022091</v>
      </c>
      <c r="T96" s="89">
        <f>IF(AND(S96=0,S95&gt;0),SUM($G96:$H$381),S96)</f>
        <v>58419.947797022091</v>
      </c>
      <c r="U96" s="82">
        <f>SUM(T96:T$381)</f>
        <v>4773414.0498686042</v>
      </c>
      <c r="V96" s="68">
        <f>localspline(R96,'BBG rates'!$G$10:$G$27,'BBG rates'!$K$10:$K$27)</f>
        <v>1.0262614488964346</v>
      </c>
      <c r="W96" s="68">
        <f>locallinterp(R96,'BBG rates'!$G$10:$G$27,'BBG rates'!$J$10:$J$27)</f>
        <v>-0.40675</v>
      </c>
      <c r="X96" s="56">
        <f t="shared" si="37"/>
        <v>-0.40751026858365513</v>
      </c>
      <c r="Y96" s="66">
        <f t="shared" si="27"/>
        <v>-860.90232457351192</v>
      </c>
      <c r="Z96" s="72">
        <f t="shared" si="28"/>
        <v>-0.21642429898086288</v>
      </c>
      <c r="AA96" s="79">
        <f t="shared" si="29"/>
        <v>-1018.3849918008075</v>
      </c>
      <c r="AB96" s="81">
        <f t="shared" si="38"/>
        <v>-0.25601424418537677</v>
      </c>
      <c r="AD96" s="95">
        <f>locallinterp(R96,'BBG rates'!$N$10:$N$369,'BBG rates'!$P$10:$P$369)</f>
        <v>6.3485855951778172</v>
      </c>
      <c r="AI96" s="185">
        <f t="shared" si="30"/>
        <v>75</v>
      </c>
      <c r="AJ96" s="127">
        <f>locallinterp(MIN(AI96,CAP_Senior*12),'BBG rates'!$X$24:$X$65,'BBG rates'!$Y$24:$Y$65)</f>
        <v>45.728857530079921</v>
      </c>
      <c r="AK96" s="127">
        <f>locallinterp(MIN(AI96,CAP_CB*12),'BBG rates'!$AA$25:$AA$40,'BBG rates'!$AC$25:$AC$40)</f>
        <v>8.625</v>
      </c>
      <c r="AL96" s="144">
        <f t="shared" si="31"/>
        <v>14.932655780113587</v>
      </c>
      <c r="AM96" s="142">
        <f>(SUMPRODUCT(AL96:AL$381,G96:G$381)+SUMPRODUCT(AL96:AL$381,H96:H$381))/12</f>
        <v>6947573.7964502461</v>
      </c>
    </row>
    <row r="97" spans="1:39" x14ac:dyDescent="0.2">
      <c r="A97" s="7">
        <v>76</v>
      </c>
      <c r="B97" s="7">
        <v>38</v>
      </c>
      <c r="C97" s="7">
        <v>19</v>
      </c>
      <c r="D97" s="12">
        <f t="shared" si="23"/>
        <v>6.333333333333333</v>
      </c>
      <c r="E97" s="29">
        <f t="shared" si="39"/>
        <v>4656867.0187503919</v>
      </c>
      <c r="F97" s="2">
        <f t="shared" si="24"/>
        <v>4253.7573606380201</v>
      </c>
      <c r="G97" s="2">
        <f t="shared" si="32"/>
        <v>42831.639197581186</v>
      </c>
      <c r="H97" s="2">
        <f t="shared" si="33"/>
        <v>15295.444123607069</v>
      </c>
      <c r="I97" s="2">
        <f t="shared" si="22"/>
        <v>62380.840681826274</v>
      </c>
      <c r="J97" s="2">
        <f t="shared" si="40"/>
        <v>395078.65765156638</v>
      </c>
      <c r="K97" s="2">
        <f t="shared" si="25"/>
        <v>58248.810785633745</v>
      </c>
      <c r="L97" s="2">
        <f t="shared" si="25"/>
        <v>368909.13497568038</v>
      </c>
      <c r="M97" s="2"/>
      <c r="N97" s="28">
        <f t="shared" si="41"/>
        <v>5974827.834425916</v>
      </c>
      <c r="O97" s="2">
        <f t="shared" si="34"/>
        <v>5439.7654364956052</v>
      </c>
      <c r="P97" s="2">
        <f t="shared" si="35"/>
        <v>54773.709627035656</v>
      </c>
      <c r="R97">
        <f t="shared" si="36"/>
        <v>76</v>
      </c>
      <c r="S97" s="89">
        <f t="shared" si="26"/>
        <v>58127.083321188256</v>
      </c>
      <c r="T97" s="89">
        <f>IF(AND(S97=0,S96&gt;0),SUM($G97:$H$381),S97)</f>
        <v>58127.083321188256</v>
      </c>
      <c r="U97" s="82">
        <f>SUM(T97:T$381)</f>
        <v>4714994.1020715814</v>
      </c>
      <c r="V97" s="68">
        <f>localspline(R97,'BBG rates'!$G$10:$G$27,'BBG rates'!$K$10:$K$27)</f>
        <v>1.0263751172932309</v>
      </c>
      <c r="W97" s="68">
        <f>locallinterp(R97,'BBG rates'!$G$10:$G$27,'BBG rates'!$J$10:$J$27)</f>
        <v>-0.40299999999999997</v>
      </c>
      <c r="X97" s="56">
        <f t="shared" si="37"/>
        <v>-0.40374629679087448</v>
      </c>
      <c r="Y97" s="66">
        <f t="shared" si="27"/>
        <v>-841.06338405900556</v>
      </c>
      <c r="Z97" s="72">
        <f t="shared" si="28"/>
        <v>-0.21405669636519181</v>
      </c>
      <c r="AA97" s="79">
        <f t="shared" si="29"/>
        <v>-1005.9213761503044</v>
      </c>
      <c r="AB97" s="81">
        <f t="shared" si="38"/>
        <v>-0.25601424418537677</v>
      </c>
      <c r="AD97" s="95">
        <f>locallinterp(R97,'BBG rates'!$N$10:$N$369,'BBG rates'!$P$10:$P$369)</f>
        <v>6.4341168549522534</v>
      </c>
      <c r="AI97" s="185">
        <f t="shared" si="30"/>
        <v>76</v>
      </c>
      <c r="AJ97" s="127">
        <f>locallinterp(MIN(AI97,CAP_Senior*12),'BBG rates'!$X$24:$X$65,'BBG rates'!$Y$24:$Y$65)</f>
        <v>45.973443275405842</v>
      </c>
      <c r="AK97" s="127">
        <f>locallinterp(MIN(AI97,CAP_CB*12),'BBG rates'!$AA$25:$AA$40,'BBG rates'!$AC$25:$AC$40)</f>
        <v>8.6666666666666661</v>
      </c>
      <c r="AL97" s="144">
        <f t="shared" si="31"/>
        <v>15.008818690152326</v>
      </c>
      <c r="AM97" s="142">
        <f>(SUMPRODUCT(AL97:AL$381,G97:G$381)+SUMPRODUCT(AL97:AL$381,H97:H$381))/12</f>
        <v>6874876.7155214846</v>
      </c>
    </row>
    <row r="98" spans="1:39" x14ac:dyDescent="0.2">
      <c r="A98" s="7">
        <v>77</v>
      </c>
      <c r="B98" s="7">
        <v>38.5</v>
      </c>
      <c r="C98" s="7">
        <v>19.25</v>
      </c>
      <c r="D98" s="12">
        <f t="shared" si="23"/>
        <v>6.416666666666667</v>
      </c>
      <c r="E98" s="29">
        <f t="shared" si="39"/>
        <v>4599031.5998617392</v>
      </c>
      <c r="F98" s="2">
        <f t="shared" si="24"/>
        <v>4201.3164660839229</v>
      </c>
      <c r="G98" s="2">
        <f t="shared" si="32"/>
        <v>42729.934756262024</v>
      </c>
      <c r="H98" s="2">
        <f t="shared" si="33"/>
        <v>15105.484132390877</v>
      </c>
      <c r="I98" s="2">
        <f t="shared" si="22"/>
        <v>62036.735354736826</v>
      </c>
      <c r="J98" s="2">
        <f t="shared" si="40"/>
        <v>398069.0518595613</v>
      </c>
      <c r="K98" s="2">
        <f t="shared" si="25"/>
        <v>57875.284842856789</v>
      </c>
      <c r="L98" s="2">
        <f t="shared" si="25"/>
        <v>371366.41107499768</v>
      </c>
      <c r="M98" s="2"/>
      <c r="N98" s="28">
        <f t="shared" si="41"/>
        <v>5920004.7092396133</v>
      </c>
      <c r="O98" s="2">
        <f t="shared" si="34"/>
        <v>5390.3498772283965</v>
      </c>
      <c r="P98" s="2">
        <f t="shared" si="35"/>
        <v>54823.125186302859</v>
      </c>
      <c r="R98">
        <f t="shared" si="36"/>
        <v>77</v>
      </c>
      <c r="S98" s="89">
        <f t="shared" si="26"/>
        <v>57835.418888652901</v>
      </c>
      <c r="T98" s="89">
        <f>IF(AND(S98=0,S97&gt;0),SUM($G98:$H$381),S98)</f>
        <v>57835.418888652901</v>
      </c>
      <c r="U98" s="82">
        <f>SUM(T98:T$381)</f>
        <v>4656867.0187503928</v>
      </c>
      <c r="V98" s="68">
        <f>localspline(R98,'BBG rates'!$G$10:$G$27,'BBG rates'!$K$10:$K$27)</f>
        <v>1.0264801328302235</v>
      </c>
      <c r="W98" s="68">
        <f>locallinterp(R98,'BBG rates'!$G$10:$G$27,'BBG rates'!$J$10:$J$27)</f>
        <v>-0.39924999999999999</v>
      </c>
      <c r="X98" s="56">
        <f t="shared" si="37"/>
        <v>-0.39998245490577844</v>
      </c>
      <c r="Y98" s="66">
        <f t="shared" si="27"/>
        <v>-821.50622186385192</v>
      </c>
      <c r="Z98" s="72">
        <f t="shared" si="28"/>
        <v>-0.2116889879542127</v>
      </c>
      <c r="AA98" s="79">
        <f t="shared" si="29"/>
        <v>-993.52024173099232</v>
      </c>
      <c r="AB98" s="81">
        <f t="shared" si="38"/>
        <v>-0.25601424418537683</v>
      </c>
      <c r="AD98" s="95">
        <f>locallinterp(R98,'BBG rates'!$N$10:$N$369,'BBG rates'!$P$10:$P$369)</f>
        <v>6.5196568660214389</v>
      </c>
      <c r="AI98" s="185">
        <f t="shared" si="30"/>
        <v>77</v>
      </c>
      <c r="AJ98" s="127">
        <f>locallinterp(MIN(AI98,CAP_Senior*12),'BBG rates'!$X$24:$X$65,'BBG rates'!$Y$24:$Y$65)</f>
        <v>46.218029020731755</v>
      </c>
      <c r="AK98" s="127">
        <f>locallinterp(MIN(AI98,CAP_CB*12),'BBG rates'!$AA$25:$AA$40,'BBG rates'!$AC$25:$AC$40)</f>
        <v>8.7083333333333339</v>
      </c>
      <c r="AL98" s="144">
        <f t="shared" si="31"/>
        <v>15.084981600191067</v>
      </c>
      <c r="AM98" s="142">
        <f>(SUMPRODUCT(AL98:AL$381,G98:G$381)+SUMPRODUCT(AL98:AL$381,H98:H$381))/12</f>
        <v>6802175.1443085596</v>
      </c>
    </row>
    <row r="99" spans="1:39" x14ac:dyDescent="0.2">
      <c r="A99" s="7">
        <v>78</v>
      </c>
      <c r="B99" s="7">
        <v>39</v>
      </c>
      <c r="C99" s="7">
        <v>19.5</v>
      </c>
      <c r="D99" s="12">
        <f t="shared" si="23"/>
        <v>6.5</v>
      </c>
      <c r="E99" s="29">
        <f t="shared" si="39"/>
        <v>4541486.6498638792</v>
      </c>
      <c r="F99" s="2">
        <f t="shared" si="24"/>
        <v>4149.138704356692</v>
      </c>
      <c r="G99" s="2">
        <f t="shared" si="32"/>
        <v>42628.471813834287</v>
      </c>
      <c r="H99" s="2">
        <f t="shared" si="33"/>
        <v>14916.478184026</v>
      </c>
      <c r="I99" s="2">
        <f t="shared" si="22"/>
        <v>61694.088702216977</v>
      </c>
      <c r="J99" s="2">
        <f t="shared" si="40"/>
        <v>401011.57656441035</v>
      </c>
      <c r="K99" s="2">
        <f t="shared" si="25"/>
        <v>57503.744540183732</v>
      </c>
      <c r="L99" s="2">
        <f t="shared" si="25"/>
        <v>373774.33951119427</v>
      </c>
      <c r="M99" s="2"/>
      <c r="N99" s="28">
        <f t="shared" si="41"/>
        <v>5865132.1239124816</v>
      </c>
      <c r="O99" s="2">
        <f t="shared" si="34"/>
        <v>5340.8897363998103</v>
      </c>
      <c r="P99" s="2">
        <f t="shared" si="35"/>
        <v>54872.585327131441</v>
      </c>
      <c r="R99">
        <f t="shared" si="36"/>
        <v>78</v>
      </c>
      <c r="S99" s="89">
        <f t="shared" si="26"/>
        <v>57544.949997860283</v>
      </c>
      <c r="T99" s="89">
        <f>IF(AND(S99=0,S98&gt;0),SUM($G99:$H$381),S99)</f>
        <v>57544.949997860283</v>
      </c>
      <c r="U99" s="82">
        <f>SUM(T99:T$381)</f>
        <v>4599031.5998617401</v>
      </c>
      <c r="V99" s="68">
        <f>localspline(R99,'BBG rates'!$G$10:$G$27,'BBG rates'!$K$10:$K$27)</f>
        <v>1.0265764350469908</v>
      </c>
      <c r="W99" s="68">
        <f>locallinterp(R99,'BBG rates'!$G$10:$G$27,'BBG rates'!$J$10:$J$27)</f>
        <v>-0.39549999999999996</v>
      </c>
      <c r="X99" s="56">
        <f t="shared" si="37"/>
        <v>-0.39621874291917436</v>
      </c>
      <c r="Y99" s="66">
        <f t="shared" si="27"/>
        <v>-802.22859450752912</v>
      </c>
      <c r="Z99" s="72">
        <f t="shared" si="28"/>
        <v>-0.20932109130060678</v>
      </c>
      <c r="AA99" s="79">
        <f t="shared" si="29"/>
        <v>-981.18133251938968</v>
      </c>
      <c r="AB99" s="81">
        <f t="shared" si="38"/>
        <v>-0.25601424418537677</v>
      </c>
      <c r="AD99" s="95">
        <f>locallinterp(R99,'BBG rates'!$N$10:$N$369,'BBG rates'!$P$10:$P$369)</f>
        <v>6.6052049022753545</v>
      </c>
      <c r="AI99" s="185">
        <f t="shared" si="30"/>
        <v>78</v>
      </c>
      <c r="AJ99" s="127">
        <f>locallinterp(MIN(AI99,CAP_Senior*12),'BBG rates'!$X$24:$X$65,'BBG rates'!$Y$24:$Y$65)</f>
        <v>46.462614766057669</v>
      </c>
      <c r="AK99" s="127">
        <f>locallinterp(MIN(AI99,CAP_CB*12),'BBG rates'!$AA$25:$AA$40,'BBG rates'!$AC$25:$AC$40)</f>
        <v>8.75</v>
      </c>
      <c r="AL99" s="144">
        <f t="shared" si="31"/>
        <v>15.161144510229803</v>
      </c>
      <c r="AM99" s="142">
        <f>(SUMPRODUCT(AL99:AL$381,G99:G$381)+SUMPRODUCT(AL99:AL$381,H99:H$381))/12</f>
        <v>6729471.291827336</v>
      </c>
    </row>
    <row r="100" spans="1:39" x14ac:dyDescent="0.2">
      <c r="A100" s="7">
        <v>79</v>
      </c>
      <c r="B100" s="7">
        <v>39.5</v>
      </c>
      <c r="C100" s="7">
        <v>19.75</v>
      </c>
      <c r="D100" s="12">
        <f t="shared" si="23"/>
        <v>6.583333333333333</v>
      </c>
      <c r="E100" s="29">
        <f t="shared" si="39"/>
        <v>4484230.9777005268</v>
      </c>
      <c r="F100" s="2">
        <f t="shared" si="24"/>
        <v>4097.2229968665388</v>
      </c>
      <c r="G100" s="2">
        <f t="shared" si="32"/>
        <v>42527.249796854841</v>
      </c>
      <c r="H100" s="2">
        <f t="shared" si="33"/>
        <v>14728.422366497178</v>
      </c>
      <c r="I100" s="2">
        <f t="shared" si="22"/>
        <v>61352.895160218563</v>
      </c>
      <c r="J100" s="2">
        <f t="shared" si="40"/>
        <v>403906.5598047722</v>
      </c>
      <c r="K100" s="2">
        <f t="shared" si="25"/>
        <v>57134.180194572007</v>
      </c>
      <c r="L100" s="2">
        <f t="shared" si="25"/>
        <v>376133.35294759908</v>
      </c>
      <c r="M100" s="2"/>
      <c r="N100" s="28">
        <f t="shared" si="41"/>
        <v>5810210.0338227395</v>
      </c>
      <c r="O100" s="2">
        <f t="shared" si="34"/>
        <v>5291.3849737894034</v>
      </c>
      <c r="P100" s="2">
        <f t="shared" si="35"/>
        <v>54922.090089741854</v>
      </c>
      <c r="R100">
        <f t="shared" si="36"/>
        <v>79</v>
      </c>
      <c r="S100" s="89">
        <f t="shared" si="26"/>
        <v>57255.672163352021</v>
      </c>
      <c r="T100" s="89">
        <f>IF(AND(S100=0,S99&gt;0),SUM($G100:$H$381),S100)</f>
        <v>57255.672163352021</v>
      </c>
      <c r="U100" s="82">
        <f>SUM(T100:T$381)</f>
        <v>4541486.6498638801</v>
      </c>
      <c r="V100" s="68">
        <f>localspline(R100,'BBG rates'!$G$10:$G$27,'BBG rates'!$K$10:$K$27)</f>
        <v>1.026663963488001</v>
      </c>
      <c r="W100" s="68">
        <f>locallinterp(R100,'BBG rates'!$G$10:$G$27,'BBG rates'!$J$10:$J$27)</f>
        <v>-0.39174999999999999</v>
      </c>
      <c r="X100" s="56">
        <f t="shared" si="37"/>
        <v>-0.39245516082173637</v>
      </c>
      <c r="Y100" s="66">
        <f t="shared" si="27"/>
        <v>-783.22827138294667</v>
      </c>
      <c r="Z100" s="72">
        <f t="shared" si="28"/>
        <v>-0.20695292051286915</v>
      </c>
      <c r="AA100" s="79">
        <f t="shared" si="29"/>
        <v>-968.90439345240009</v>
      </c>
      <c r="AB100" s="81">
        <f t="shared" si="38"/>
        <v>-0.25601424418537677</v>
      </c>
      <c r="AD100" s="95">
        <f>locallinterp(R100,'BBG rates'!$N$10:$N$369,'BBG rates'!$P$10:$P$369)</f>
        <v>6.6907602325660216</v>
      </c>
      <c r="AI100" s="185">
        <f t="shared" si="30"/>
        <v>79</v>
      </c>
      <c r="AJ100" s="127">
        <f>locallinterp(MIN(AI100,CAP_Senior*12),'BBG rates'!$X$24:$X$65,'BBG rates'!$Y$24:$Y$65)</f>
        <v>46.70720051138359</v>
      </c>
      <c r="AK100" s="127">
        <f>locallinterp(MIN(AI100,CAP_CB*12),'BBG rates'!$AA$25:$AA$40,'BBG rates'!$AC$25:$AC$40)</f>
        <v>8.7916666666666661</v>
      </c>
      <c r="AL100" s="144">
        <f t="shared" si="31"/>
        <v>15.237307420268543</v>
      </c>
      <c r="AM100" s="142">
        <f>(SUMPRODUCT(AL100:AL$381,G100:G$381)+SUMPRODUCT(AL100:AL$381,H100:H$381))/12</f>
        <v>6656767.3499313779</v>
      </c>
    </row>
    <row r="101" spans="1:39" x14ac:dyDescent="0.2">
      <c r="A101" s="7">
        <v>80</v>
      </c>
      <c r="B101" s="7">
        <v>40</v>
      </c>
      <c r="C101" s="7">
        <v>20</v>
      </c>
      <c r="D101" s="12">
        <f t="shared" si="23"/>
        <v>6.666666666666667</v>
      </c>
      <c r="E101" s="29">
        <f t="shared" si="39"/>
        <v>4427263.396784815</v>
      </c>
      <c r="F101" s="2">
        <f t="shared" si="24"/>
        <v>4045.5682690703516</v>
      </c>
      <c r="G101" s="2">
        <f t="shared" si="32"/>
        <v>42426.268133242171</v>
      </c>
      <c r="H101" s="2">
        <f t="shared" si="33"/>
        <v>14541.312782468915</v>
      </c>
      <c r="I101" s="2">
        <f t="shared" si="22"/>
        <v>61013.14918478144</v>
      </c>
      <c r="J101" s="2">
        <f t="shared" si="40"/>
        <v>406754.32789854292</v>
      </c>
      <c r="K101" s="2">
        <f t="shared" si="25"/>
        <v>56766.582167956934</v>
      </c>
      <c r="L101" s="2">
        <f t="shared" si="25"/>
        <v>378443.8811197129</v>
      </c>
      <c r="M101" s="2"/>
      <c r="N101" s="28">
        <f t="shared" si="41"/>
        <v>5755238.3943083491</v>
      </c>
      <c r="O101" s="2">
        <f t="shared" si="34"/>
        <v>5241.8355491404482</v>
      </c>
      <c r="P101" s="2">
        <f t="shared" si="35"/>
        <v>54971.639514390808</v>
      </c>
      <c r="R101">
        <f t="shared" si="36"/>
        <v>80</v>
      </c>
      <c r="S101" s="89">
        <f t="shared" si="26"/>
        <v>56967.580915711085</v>
      </c>
      <c r="T101" s="89">
        <f>IF(AND(S101=0,S100&gt;0),SUM($G101:$H$381),S101)</f>
        <v>56967.580915711085</v>
      </c>
      <c r="U101" s="82">
        <f>SUM(T101:T$381)</f>
        <v>4484230.9777005278</v>
      </c>
      <c r="V101" s="68">
        <f>localspline(R101,'BBG rates'!$G$10:$G$27,'BBG rates'!$K$10:$K$27)</f>
        <v>1.0267426577012306</v>
      </c>
      <c r="W101" s="68">
        <f>locallinterp(R101,'BBG rates'!$G$10:$G$27,'BBG rates'!$J$10:$J$27)</f>
        <v>-0.38800000000000001</v>
      </c>
      <c r="X101" s="56">
        <f t="shared" si="37"/>
        <v>-0.38869170860400537</v>
      </c>
      <c r="Y101" s="66">
        <f t="shared" si="27"/>
        <v>-764.50303469392588</v>
      </c>
      <c r="Z101" s="72">
        <f t="shared" si="28"/>
        <v>-0.20458438608422155</v>
      </c>
      <c r="AA101" s="79">
        <f t="shared" si="29"/>
        <v>-956.68917042387818</v>
      </c>
      <c r="AB101" s="81">
        <f t="shared" si="38"/>
        <v>-0.25601424418537683</v>
      </c>
      <c r="AD101" s="95">
        <f>locallinterp(R101,'BBG rates'!$N$10:$N$369,'BBG rates'!$P$10:$P$369)</f>
        <v>6.7763221207077908</v>
      </c>
      <c r="AI101" s="185">
        <f t="shared" si="30"/>
        <v>80</v>
      </c>
      <c r="AJ101" s="127">
        <f>locallinterp(MIN(AI101,CAP_Senior*12),'BBG rates'!$X$24:$X$65,'BBG rates'!$Y$24:$Y$65)</f>
        <v>46.951786256709504</v>
      </c>
      <c r="AK101" s="127">
        <f>locallinterp(MIN(AI101,CAP_CB*12),'BBG rates'!$AA$25:$AA$40,'BBG rates'!$AC$25:$AC$40)</f>
        <v>8.8333333333333339</v>
      </c>
      <c r="AL101" s="144">
        <f t="shared" si="31"/>
        <v>15.313470330307283</v>
      </c>
      <c r="AM101" s="142">
        <f>(SUMPRODUCT(AL101:AL$381,G101:G$381)+SUMPRODUCT(AL101:AL$381,H101:H$381))/12</f>
        <v>6584065.4934057854</v>
      </c>
    </row>
    <row r="102" spans="1:39" x14ac:dyDescent="0.2">
      <c r="A102" s="7">
        <v>81</v>
      </c>
      <c r="B102" s="7">
        <v>40.5</v>
      </c>
      <c r="C102" s="7">
        <v>20.25</v>
      </c>
      <c r="D102" s="12">
        <f t="shared" si="23"/>
        <v>6.75</v>
      </c>
      <c r="E102" s="29">
        <f t="shared" si="39"/>
        <v>4370582.7249833085</v>
      </c>
      <c r="F102" s="2">
        <f t="shared" si="24"/>
        <v>3994.1734504572205</v>
      </c>
      <c r="G102" s="2">
        <f t="shared" si="32"/>
        <v>42325.526252273201</v>
      </c>
      <c r="H102" s="2">
        <f t="shared" si="33"/>
        <v>14355.145549232975</v>
      </c>
      <c r="I102" s="2">
        <f t="shared" si="22"/>
        <v>60674.845251963401</v>
      </c>
      <c r="J102" s="2">
        <f t="shared" si="40"/>
        <v>409555.20545075298</v>
      </c>
      <c r="K102" s="2">
        <f t="shared" si="25"/>
        <v>56400.940867049176</v>
      </c>
      <c r="L102" s="2">
        <f t="shared" si="25"/>
        <v>380706.35085258196</v>
      </c>
      <c r="M102" s="2"/>
      <c r="N102" s="28">
        <f t="shared" si="41"/>
        <v>5700217.160666978</v>
      </c>
      <c r="O102" s="2">
        <f t="shared" si="34"/>
        <v>5192.2414221598983</v>
      </c>
      <c r="P102" s="2">
        <f t="shared" si="35"/>
        <v>55021.233641371349</v>
      </c>
      <c r="R102">
        <f t="shared" si="36"/>
        <v>81</v>
      </c>
      <c r="S102" s="89">
        <f t="shared" si="26"/>
        <v>56680.671801506178</v>
      </c>
      <c r="T102" s="89">
        <f>IF(AND(S102=0,S101&gt;0),SUM($G102:$H$381),S102)</f>
        <v>56680.671801506178</v>
      </c>
      <c r="U102" s="82">
        <f>SUM(T102:T$381)</f>
        <v>4427263.3967848178</v>
      </c>
      <c r="V102" s="68">
        <f>localspline(R102,'BBG rates'!$G$10:$G$27,'BBG rates'!$K$10:$K$27)</f>
        <v>1.0268124572236275</v>
      </c>
      <c r="W102" s="68">
        <f>locallinterp(R102,'BBG rates'!$G$10:$G$27,'BBG rates'!$J$10:$J$27)</f>
        <v>-0.38424999999999998</v>
      </c>
      <c r="X102" s="56">
        <f t="shared" si="37"/>
        <v>-0.38492838625652226</v>
      </c>
      <c r="Y102" s="66">
        <f t="shared" si="27"/>
        <v>-746.05067939295532</v>
      </c>
      <c r="Z102" s="72">
        <f t="shared" si="28"/>
        <v>-0.20221539471125791</v>
      </c>
      <c r="AA102" s="79">
        <f t="shared" si="29"/>
        <v>-944.53541028120731</v>
      </c>
      <c r="AB102" s="81">
        <f t="shared" si="38"/>
        <v>-0.25601424418537672</v>
      </c>
      <c r="AD102" s="95">
        <f>locallinterp(R102,'BBG rates'!$N$10:$N$369,'BBG rates'!$P$10:$P$369)</f>
        <v>6.8618898254764265</v>
      </c>
      <c r="AI102" s="185">
        <f t="shared" si="30"/>
        <v>81</v>
      </c>
      <c r="AJ102" s="127">
        <f>locallinterp(MIN(AI102,CAP_Senior*12),'BBG rates'!$X$24:$X$65,'BBG rates'!$Y$24:$Y$65)</f>
        <v>47.196372002035424</v>
      </c>
      <c r="AK102" s="127">
        <f>locallinterp(MIN(AI102,CAP_CB*12),'BBG rates'!$AA$25:$AA$40,'BBG rates'!$AC$25:$AC$40)</f>
        <v>8.875</v>
      </c>
      <c r="AL102" s="144">
        <f t="shared" si="31"/>
        <v>15.389633240346022</v>
      </c>
      <c r="AM102" s="142">
        <f>(SUMPRODUCT(AL102:AL$381,G102:G$381)+SUMPRODUCT(AL102:AL$381,H102:H$381))/12</f>
        <v>6511367.8800606085</v>
      </c>
    </row>
    <row r="103" spans="1:39" x14ac:dyDescent="0.2">
      <c r="A103" s="7">
        <v>82</v>
      </c>
      <c r="B103" s="7">
        <v>41</v>
      </c>
      <c r="C103" s="7">
        <v>20.5</v>
      </c>
      <c r="D103" s="12">
        <f t="shared" si="23"/>
        <v>6.833333333333333</v>
      </c>
      <c r="E103" s="29">
        <f t="shared" si="39"/>
        <v>4314187.7846000725</v>
      </c>
      <c r="F103" s="2">
        <f t="shared" si="24"/>
        <v>3943.0374745340196</v>
      </c>
      <c r="G103" s="2">
        <f t="shared" si="32"/>
        <v>42225.023584580063</v>
      </c>
      <c r="H103" s="2">
        <f t="shared" si="33"/>
        <v>14169.916798656068</v>
      </c>
      <c r="I103" s="2">
        <f t="shared" si="22"/>
        <v>60337.977857770151</v>
      </c>
      <c r="J103" s="2">
        <f t="shared" si="40"/>
        <v>412309.51536142937</v>
      </c>
      <c r="K103" s="2">
        <f t="shared" si="25"/>
        <v>56037.246743132942</v>
      </c>
      <c r="L103" s="2">
        <f t="shared" si="25"/>
        <v>382921.18607807514</v>
      </c>
      <c r="M103" s="2"/>
      <c r="N103" s="28">
        <f t="shared" si="41"/>
        <v>5645146.2881559655</v>
      </c>
      <c r="O103" s="2">
        <f t="shared" si="34"/>
        <v>5142.6025525183577</v>
      </c>
      <c r="P103" s="2">
        <f t="shared" si="35"/>
        <v>55070.872511012909</v>
      </c>
      <c r="R103">
        <f t="shared" si="36"/>
        <v>82</v>
      </c>
      <c r="S103" s="89">
        <f t="shared" si="26"/>
        <v>56394.940383236128</v>
      </c>
      <c r="T103" s="89">
        <f>IF(AND(S103=0,S102&gt;0),SUM($G103:$H$381),S103)</f>
        <v>56394.940383236128</v>
      </c>
      <c r="U103" s="82">
        <f>SUM(T103:T$381)</f>
        <v>4370582.7249833113</v>
      </c>
      <c r="V103" s="68">
        <f>localspline(R103,'BBG rates'!$G$10:$G$27,'BBG rates'!$K$10:$K$27)</f>
        <v>1.0268733016049227</v>
      </c>
      <c r="W103" s="68">
        <f>locallinterp(R103,'BBG rates'!$G$10:$G$27,'BBG rates'!$J$10:$J$27)</f>
        <v>-0.3805</v>
      </c>
      <c r="X103" s="56">
        <f t="shared" si="37"/>
        <v>-0.38116519376996116</v>
      </c>
      <c r="Y103" s="66">
        <f t="shared" si="27"/>
        <v>-727.86901311921417</v>
      </c>
      <c r="Z103" s="72">
        <f t="shared" si="28"/>
        <v>-0.199845849101596</v>
      </c>
      <c r="AA103" s="79">
        <f t="shared" si="29"/>
        <v>-932.44286082188898</v>
      </c>
      <c r="AB103" s="81">
        <f t="shared" si="38"/>
        <v>-0.25601424418537672</v>
      </c>
      <c r="AD103" s="95">
        <f>locallinterp(R103,'BBG rates'!$N$10:$N$369,'BBG rates'!$P$10:$P$369)</f>
        <v>6.9474626006101703</v>
      </c>
      <c r="AI103" s="185">
        <f t="shared" si="30"/>
        <v>82</v>
      </c>
      <c r="AJ103" s="127">
        <f>locallinterp(MIN(AI103,CAP_Senior*12),'BBG rates'!$X$24:$X$65,'BBG rates'!$Y$24:$Y$65)</f>
        <v>47.440957747361338</v>
      </c>
      <c r="AK103" s="127">
        <f>locallinterp(MIN(AI103,CAP_CB*12),'BBG rates'!$AA$25:$AA$40,'BBG rates'!$AC$25:$AC$40)</f>
        <v>8.9166666666666661</v>
      </c>
      <c r="AL103" s="144">
        <f t="shared" si="31"/>
        <v>15.465796150384762</v>
      </c>
      <c r="AM103" s="142">
        <f>(SUMPRODUCT(AL103:AL$381,G103:G$381)+SUMPRODUCT(AL103:AL$381,H103:H$381))/12</f>
        <v>6438676.6508238083</v>
      </c>
    </row>
    <row r="104" spans="1:39" x14ac:dyDescent="0.2">
      <c r="A104" s="7">
        <v>83</v>
      </c>
      <c r="B104" s="7">
        <v>41.5</v>
      </c>
      <c r="C104" s="7">
        <v>20.75</v>
      </c>
      <c r="D104" s="12">
        <f t="shared" si="23"/>
        <v>6.916666666666667</v>
      </c>
      <c r="E104" s="29">
        <f t="shared" si="39"/>
        <v>4258077.4023607979</v>
      </c>
      <c r="F104" s="2">
        <f t="shared" si="24"/>
        <v>3892.1592788110315</v>
      </c>
      <c r="G104" s="2">
        <f t="shared" si="32"/>
        <v>42124.759562146843</v>
      </c>
      <c r="H104" s="2">
        <f t="shared" si="33"/>
        <v>13985.622677127694</v>
      </c>
      <c r="I104" s="2">
        <f t="shared" si="22"/>
        <v>60002.541518085563</v>
      </c>
      <c r="J104" s="2">
        <f t="shared" si="40"/>
        <v>415017.57883342518</v>
      </c>
      <c r="K104" s="2">
        <f t="shared" si="25"/>
        <v>55675.490291865135</v>
      </c>
      <c r="L104" s="2">
        <f t="shared" si="25"/>
        <v>385088.80785206723</v>
      </c>
      <c r="M104" s="2"/>
      <c r="N104" s="28">
        <f t="shared" si="41"/>
        <v>5590025.7319922838</v>
      </c>
      <c r="O104" s="2">
        <f t="shared" si="34"/>
        <v>5092.9188998500431</v>
      </c>
      <c r="P104" s="2">
        <f t="shared" si="35"/>
        <v>55120.55616368122</v>
      </c>
      <c r="R104">
        <f t="shared" si="36"/>
        <v>83</v>
      </c>
      <c r="S104" s="89">
        <f t="shared" si="26"/>
        <v>56110.382239274535</v>
      </c>
      <c r="T104" s="89">
        <f>IF(AND(S104=0,S103&gt;0),SUM($G104:$H$381),S104)</f>
        <v>56110.382239274535</v>
      </c>
      <c r="U104" s="82">
        <f>SUM(T104:T$381)</f>
        <v>4314187.7846000753</v>
      </c>
      <c r="V104" s="68">
        <f>localspline(R104,'BBG rates'!$G$10:$G$27,'BBG rates'!$K$10:$K$27)</f>
        <v>1.0269251303853537</v>
      </c>
      <c r="W104" s="68">
        <f>locallinterp(R104,'BBG rates'!$G$10:$G$27,'BBG rates'!$J$10:$J$27)</f>
        <v>-0.37674999999999997</v>
      </c>
      <c r="X104" s="56">
        <f t="shared" si="37"/>
        <v>-0.37740213113512944</v>
      </c>
      <c r="Y104" s="66">
        <f t="shared" si="27"/>
        <v>-709.95585613686285</v>
      </c>
      <c r="Z104" s="72">
        <f t="shared" si="28"/>
        <v>-0.19747564776974832</v>
      </c>
      <c r="AA104" s="79">
        <f t="shared" si="29"/>
        <v>-920.41127079014439</v>
      </c>
      <c r="AB104" s="81">
        <f t="shared" si="38"/>
        <v>-0.25601424418537672</v>
      </c>
      <c r="AD104" s="95">
        <f>locallinterp(R104,'BBG rates'!$N$10:$N$369,'BBG rates'!$P$10:$P$369)</f>
        <v>7.0330396948089495</v>
      </c>
      <c r="AI104" s="185">
        <f t="shared" si="30"/>
        <v>83</v>
      </c>
      <c r="AJ104" s="127">
        <f>locallinterp(MIN(AI104,CAP_Senior*12),'BBG rates'!$X$24:$X$65,'BBG rates'!$Y$24:$Y$65)</f>
        <v>47.685543492687259</v>
      </c>
      <c r="AK104" s="127">
        <f>locallinterp(MIN(AI104,CAP_CB*12),'BBG rates'!$AA$25:$AA$40,'BBG rates'!$AC$25:$AC$40)</f>
        <v>8.9583333333333339</v>
      </c>
      <c r="AL104" s="144">
        <f t="shared" si="31"/>
        <v>15.541959060423501</v>
      </c>
      <c r="AM104" s="142">
        <f>(SUMPRODUCT(AL104:AL$381,G104:G$381)+SUMPRODUCT(AL104:AL$381,H104:H$381))/12</f>
        <v>6365993.9298337894</v>
      </c>
    </row>
    <row r="105" spans="1:39" x14ac:dyDescent="0.2">
      <c r="A105" s="7">
        <v>84</v>
      </c>
      <c r="B105" s="7">
        <v>42</v>
      </c>
      <c r="C105" s="7">
        <v>21</v>
      </c>
      <c r="D105" s="12">
        <f t="shared" si="23"/>
        <v>7</v>
      </c>
      <c r="E105" s="29">
        <f t="shared" si="39"/>
        <v>4202250.4093969837</v>
      </c>
      <c r="F105" s="2">
        <f t="shared" si="24"/>
        <v>3841.5378047876261</v>
      </c>
      <c r="G105" s="2">
        <f t="shared" si="32"/>
        <v>42024.733618306389</v>
      </c>
      <c r="H105" s="2">
        <f t="shared" si="33"/>
        <v>13802.259345508197</v>
      </c>
      <c r="I105" s="2">
        <f t="shared" si="22"/>
        <v>59668.530768602213</v>
      </c>
      <c r="J105" s="2">
        <f t="shared" si="40"/>
        <v>417679.71538021549</v>
      </c>
      <c r="K105" s="2">
        <f t="shared" si="25"/>
        <v>55315.662053075372</v>
      </c>
      <c r="L105" s="2">
        <f t="shared" si="25"/>
        <v>387209.63437152759</v>
      </c>
      <c r="M105" s="2"/>
      <c r="N105" s="28">
        <f t="shared" si="41"/>
        <v>5534855.4473525053</v>
      </c>
      <c r="O105" s="2">
        <f t="shared" si="34"/>
        <v>5043.1904237527542</v>
      </c>
      <c r="P105" s="2">
        <f t="shared" si="35"/>
        <v>55170.284639778511</v>
      </c>
      <c r="R105">
        <f t="shared" si="36"/>
        <v>84</v>
      </c>
      <c r="S105" s="89">
        <f t="shared" si="26"/>
        <v>55826.992963814584</v>
      </c>
      <c r="T105" s="89">
        <f>IF(AND(S105=0,S104&gt;0),SUM($G105:$H$381),S105)</f>
        <v>55826.992963814584</v>
      </c>
      <c r="U105" s="82">
        <f>SUM(T105:T$381)</f>
        <v>4258077.4023608016</v>
      </c>
      <c r="V105" s="68">
        <f>localspline(R105,'BBG rates'!$G$10:$G$27,'BBG rates'!$K$10:$K$27)</f>
        <v>1.0269678831100464</v>
      </c>
      <c r="W105" s="68">
        <f>locallinterp(R105,'BBG rates'!$G$10:$G$27,'BBG rates'!$J$10:$J$27)</f>
        <v>-0.373</v>
      </c>
      <c r="X105" s="56">
        <f t="shared" si="37"/>
        <v>-0.37363919834243475</v>
      </c>
      <c r="Y105" s="66">
        <f t="shared" si="27"/>
        <v>-692.30904127360543</v>
      </c>
      <c r="Z105" s="72">
        <f t="shared" si="28"/>
        <v>-0.19510468482036589</v>
      </c>
      <c r="AA105" s="79">
        <f t="shared" si="29"/>
        <v>-908.44038987352735</v>
      </c>
      <c r="AB105" s="81">
        <f t="shared" si="38"/>
        <v>-0.25601424418537666</v>
      </c>
      <c r="AD105" s="95">
        <f>locallinterp(R105,'BBG rates'!$N$10:$N$369,'BBG rates'!$P$10:$P$369)</f>
        <v>7.118620351734787</v>
      </c>
      <c r="AI105" s="185">
        <f t="shared" si="30"/>
        <v>84</v>
      </c>
      <c r="AJ105" s="127">
        <f>locallinterp(MIN(AI105,CAP_Senior*12),'BBG rates'!$X$24:$X$65,'BBG rates'!$Y$24:$Y$65)</f>
        <v>47.930129238013173</v>
      </c>
      <c r="AK105" s="127">
        <f>locallinterp(MIN(AI105,CAP_CB*12),'BBG rates'!$AA$25:$AA$40,'BBG rates'!$AC$25:$AC$40)</f>
        <v>9</v>
      </c>
      <c r="AL105" s="144">
        <f t="shared" si="31"/>
        <v>15.618121970462241</v>
      </c>
      <c r="AM105" s="142">
        <f>(SUMPRODUCT(AL105:AL$381,G105:G$381)+SUMPRODUCT(AL105:AL$381,H105:H$381))/12</f>
        <v>6293321.8245314965</v>
      </c>
    </row>
    <row r="106" spans="1:39" x14ac:dyDescent="0.2">
      <c r="A106" s="7">
        <v>85</v>
      </c>
      <c r="B106" s="7">
        <v>42.5</v>
      </c>
      <c r="C106" s="7">
        <v>21.25</v>
      </c>
      <c r="D106" s="12">
        <f t="shared" si="23"/>
        <v>7.083333333333333</v>
      </c>
      <c r="E106" s="29">
        <f t="shared" si="39"/>
        <v>4146705.6412301697</v>
      </c>
      <c r="F106" s="2">
        <f t="shared" si="24"/>
        <v>3791.1719979379895</v>
      </c>
      <c r="G106" s="2">
        <f t="shared" si="32"/>
        <v>41924.94518773711</v>
      </c>
      <c r="H106" s="2">
        <f t="shared" si="33"/>
        <v>13619.822979076976</v>
      </c>
      <c r="I106" s="2">
        <f t="shared" si="22"/>
        <v>59335.940164752079</v>
      </c>
      <c r="J106" s="2">
        <f t="shared" si="40"/>
        <v>420296.24283366057</v>
      </c>
      <c r="K106" s="2">
        <f t="shared" si="25"/>
        <v>54957.752610566851</v>
      </c>
      <c r="L106" s="2">
        <f t="shared" si="25"/>
        <v>389284.08099151519</v>
      </c>
      <c r="M106" s="2"/>
      <c r="N106" s="28">
        <f t="shared" si="41"/>
        <v>5479635.3893727623</v>
      </c>
      <c r="O106" s="2">
        <f t="shared" si="34"/>
        <v>4993.4170837878446</v>
      </c>
      <c r="P106" s="2">
        <f t="shared" si="35"/>
        <v>55220.057979743418</v>
      </c>
      <c r="R106">
        <f t="shared" si="36"/>
        <v>85</v>
      </c>
      <c r="S106" s="89">
        <f t="shared" si="26"/>
        <v>55544.768166814087</v>
      </c>
      <c r="T106" s="89">
        <f>IF(AND(S106=0,S105&gt;0),SUM($G106:$H$381),S106)</f>
        <v>55544.768166814087</v>
      </c>
      <c r="U106" s="82">
        <f>SUM(T106:T$381)</f>
        <v>4202250.4093969865</v>
      </c>
      <c r="V106" s="68">
        <f>localspline(R106,'BBG rates'!$G$10:$G$27,'BBG rates'!$K$10:$K$27)</f>
        <v>1.0270015419268168</v>
      </c>
      <c r="W106" s="68">
        <f>locallinterp(R106,'BBG rates'!$G$10:$G$27,'BBG rates'!$J$10:$J$27)</f>
        <v>-0.36891666666666667</v>
      </c>
      <c r="X106" s="56">
        <f t="shared" si="37"/>
        <v>-0.36954193029132831</v>
      </c>
      <c r="Y106" s="66">
        <f t="shared" si="27"/>
        <v>-674.92641385954846</v>
      </c>
      <c r="Z106" s="72">
        <f t="shared" si="28"/>
        <v>-0.19273284971793925</v>
      </c>
      <c r="AA106" s="79">
        <f t="shared" si="29"/>
        <v>-896.52996869954961</v>
      </c>
      <c r="AB106" s="81">
        <f t="shared" si="38"/>
        <v>-0.25601424418537677</v>
      </c>
      <c r="AD106" s="95">
        <f>locallinterp(R106,'BBG rates'!$N$10:$N$369,'BBG rates'!$P$10:$P$369)</f>
        <v>7.2042038135620219</v>
      </c>
      <c r="AI106" s="185">
        <f t="shared" si="30"/>
        <v>85</v>
      </c>
      <c r="AJ106" s="127">
        <f>locallinterp(MIN(AI106,CAP_Senior*12),'BBG rates'!$X$24:$X$65,'BBG rates'!$Y$24:$Y$65)</f>
        <v>48.141999047644084</v>
      </c>
      <c r="AK106" s="127">
        <f>locallinterp(MIN(AI106,CAP_CB*12),'BBG rates'!$AA$25:$AA$40,'BBG rates'!$AC$25:$AC$40)</f>
        <v>9.0166666666666657</v>
      </c>
      <c r="AL106" s="144">
        <f t="shared" si="31"/>
        <v>15.667973171432827</v>
      </c>
      <c r="AM106" s="142">
        <f>(SUMPRODUCT(AL106:AL$381,G106:G$381)+SUMPRODUCT(AL106:AL$381,H106:H$381))/12</f>
        <v>6220662.425752081</v>
      </c>
    </row>
    <row r="107" spans="1:39" x14ac:dyDescent="0.2">
      <c r="A107" s="7">
        <v>86</v>
      </c>
      <c r="B107" s="7">
        <v>43</v>
      </c>
      <c r="C107" s="7">
        <v>21.5</v>
      </c>
      <c r="D107" s="12">
        <f t="shared" si="23"/>
        <v>7.166666666666667</v>
      </c>
      <c r="E107" s="29">
        <f t="shared" si="39"/>
        <v>4091441.9377562292</v>
      </c>
      <c r="F107" s="2">
        <f t="shared" si="24"/>
        <v>3741.0608076969015</v>
      </c>
      <c r="G107" s="2">
        <f t="shared" si="32"/>
        <v>41825.393706459785</v>
      </c>
      <c r="H107" s="2">
        <f t="shared" si="33"/>
        <v>13438.309767480898</v>
      </c>
      <c r="I107" s="2">
        <f t="shared" si="22"/>
        <v>59004.764281637581</v>
      </c>
      <c r="J107" s="2">
        <f t="shared" si="40"/>
        <v>422867.47735173599</v>
      </c>
      <c r="K107" s="2">
        <f t="shared" si="25"/>
        <v>54601.752591918244</v>
      </c>
      <c r="L107" s="2">
        <f t="shared" si="25"/>
        <v>391312.56024208071</v>
      </c>
      <c r="M107" s="2"/>
      <c r="N107" s="28">
        <f t="shared" si="41"/>
        <v>5424365.5131487111</v>
      </c>
      <c r="O107" s="2">
        <f t="shared" si="34"/>
        <v>4943.5988394801825</v>
      </c>
      <c r="P107" s="2">
        <f t="shared" si="35"/>
        <v>55269.876224051077</v>
      </c>
      <c r="R107">
        <f t="shared" si="36"/>
        <v>86</v>
      </c>
      <c r="S107" s="89">
        <f t="shared" si="26"/>
        <v>55263.703473940681</v>
      </c>
      <c r="T107" s="89">
        <f>IF(AND(S107=0,S106&gt;0),SUM($G107:$H$381),S107)</f>
        <v>55263.703473940681</v>
      </c>
      <c r="U107" s="82">
        <f>SUM(T107:T$381)</f>
        <v>4146705.6412301725</v>
      </c>
      <c r="V107" s="68">
        <f>localspline(R107,'BBG rates'!$G$10:$G$27,'BBG rates'!$K$10:$K$27)</f>
        <v>1.027026140195449</v>
      </c>
      <c r="W107" s="68">
        <f>locallinterp(R107,'BBG rates'!$G$10:$G$27,'BBG rates'!$J$10:$J$27)</f>
        <v>-0.36483333333333334</v>
      </c>
      <c r="X107" s="56">
        <f t="shared" si="37"/>
        <v>-0.36544481616829216</v>
      </c>
      <c r="Y107" s="66">
        <f t="shared" si="27"/>
        <v>-657.82131315459117</v>
      </c>
      <c r="Z107" s="72">
        <f t="shared" si="28"/>
        <v>-0.19036450717329631</v>
      </c>
      <c r="AA107" s="79">
        <f t="shared" si="29"/>
        <v>-884.67975883231725</v>
      </c>
      <c r="AB107" s="81">
        <f t="shared" si="38"/>
        <v>-0.25601424418537677</v>
      </c>
      <c r="AD107" s="95">
        <f>locallinterp(R107,'BBG rates'!$N$10:$N$369,'BBG rates'!$P$10:$P$369)</f>
        <v>7.2897893252449757</v>
      </c>
      <c r="AI107" s="185">
        <f t="shared" si="30"/>
        <v>86</v>
      </c>
      <c r="AJ107" s="127">
        <f>locallinterp(MIN(AI107,CAP_Senior*12),'BBG rates'!$X$24:$X$65,'BBG rates'!$Y$24:$Y$65)</f>
        <v>48.353868857274989</v>
      </c>
      <c r="AK107" s="127">
        <f>locallinterp(MIN(AI107,CAP_CB*12),'BBG rates'!$AA$25:$AA$40,'BBG rates'!$AC$25:$AC$40)</f>
        <v>9.0333333333333332</v>
      </c>
      <c r="AL107" s="144">
        <f t="shared" si="31"/>
        <v>15.717824372403417</v>
      </c>
      <c r="AM107" s="142">
        <f>(SUMPRODUCT(AL107:AL$381,G107:G$381)+SUMPRODUCT(AL107:AL$381,H107:H$381))/12</f>
        <v>6148139.5976311555</v>
      </c>
    </row>
    <row r="108" spans="1:39" x14ac:dyDescent="0.2">
      <c r="A108" s="7">
        <v>87</v>
      </c>
      <c r="B108" s="7">
        <v>43.5</v>
      </c>
      <c r="C108" s="7">
        <v>21.75</v>
      </c>
      <c r="D108" s="12">
        <f t="shared" si="23"/>
        <v>7.25</v>
      </c>
      <c r="E108" s="29">
        <f t="shared" si="39"/>
        <v>4036458.1432297118</v>
      </c>
      <c r="F108" s="2">
        <f t="shared" si="24"/>
        <v>3691.203187445562</v>
      </c>
      <c r="G108" s="2">
        <f t="shared" si="32"/>
        <v>41726.078611834382</v>
      </c>
      <c r="H108" s="2">
        <f t="shared" si="33"/>
        <v>13257.71591468286</v>
      </c>
      <c r="I108" s="2">
        <f t="shared" si="22"/>
        <v>58674.997713962803</v>
      </c>
      <c r="J108" s="2">
        <f t="shared" si="40"/>
        <v>425393.73342623032</v>
      </c>
      <c r="K108" s="2">
        <f t="shared" si="25"/>
        <v>54247.65266828629</v>
      </c>
      <c r="L108" s="2">
        <f t="shared" si="25"/>
        <v>393295.48184507561</v>
      </c>
      <c r="M108" s="2"/>
      <c r="N108" s="28">
        <f t="shared" si="41"/>
        <v>5369045.7737354981</v>
      </c>
      <c r="O108" s="2">
        <f t="shared" si="34"/>
        <v>4893.7356503181181</v>
      </c>
      <c r="P108" s="2">
        <f t="shared" si="35"/>
        <v>55319.739413213145</v>
      </c>
      <c r="R108">
        <f t="shared" si="36"/>
        <v>87</v>
      </c>
      <c r="S108" s="89">
        <f t="shared" si="26"/>
        <v>54983.794526517246</v>
      </c>
      <c r="T108" s="89">
        <f>IF(AND(S108=0,S107&gt;0),SUM($G108:$H$381),S108)</f>
        <v>54983.794526517246</v>
      </c>
      <c r="U108" s="82">
        <f>SUM(T108:T$381)</f>
        <v>4091441.937756232</v>
      </c>
      <c r="V108" s="68">
        <f>localspline(R108,'BBG rates'!$G$10:$G$27,'BBG rates'!$K$10:$K$27)</f>
        <v>1.0270419326415663</v>
      </c>
      <c r="W108" s="68">
        <f>locallinterp(R108,'BBG rates'!$G$10:$G$27,'BBG rates'!$J$10:$J$27)</f>
        <v>-0.36075000000000002</v>
      </c>
      <c r="X108" s="56">
        <f t="shared" si="37"/>
        <v>-0.36134785596120267</v>
      </c>
      <c r="Y108" s="66">
        <f t="shared" si="27"/>
        <v>-640.9914515239135</v>
      </c>
      <c r="Z108" s="72">
        <f t="shared" si="28"/>
        <v>-0.18799967188353256</v>
      </c>
      <c r="AA108" s="79">
        <f t="shared" si="29"/>
        <v>-872.88951276917919</v>
      </c>
      <c r="AB108" s="81">
        <f t="shared" si="38"/>
        <v>-0.25601424418537677</v>
      </c>
      <c r="AD108" s="95">
        <f>locallinterp(R108,'BBG rates'!$N$10:$N$369,'BBG rates'!$P$10:$P$369)</f>
        <v>7.3753761529651065</v>
      </c>
      <c r="AI108" s="185">
        <f t="shared" si="30"/>
        <v>87</v>
      </c>
      <c r="AJ108" s="127">
        <f>locallinterp(MIN(AI108,CAP_Senior*12),'BBG rates'!$X$24:$X$65,'BBG rates'!$Y$24:$Y$65)</f>
        <v>48.565738666905901</v>
      </c>
      <c r="AK108" s="127">
        <f>locallinterp(MIN(AI108,CAP_CB*12),'BBG rates'!$AA$25:$AA$40,'BBG rates'!$AC$25:$AC$40)</f>
        <v>9.0500000000000007</v>
      </c>
      <c r="AL108" s="144">
        <f t="shared" si="31"/>
        <v>15.767675573374003</v>
      </c>
      <c r="AM108" s="142">
        <f>(SUMPRODUCT(AL108:AL$381,G108:G$381)+SUMPRODUCT(AL108:AL$381,H108:H$381))/12</f>
        <v>6075754.1655168235</v>
      </c>
    </row>
    <row r="109" spans="1:39" x14ac:dyDescent="0.2">
      <c r="A109" s="7">
        <v>88</v>
      </c>
      <c r="B109" s="7">
        <v>44</v>
      </c>
      <c r="C109" s="7">
        <v>22</v>
      </c>
      <c r="D109" s="12">
        <f t="shared" si="23"/>
        <v>7.333333333333333</v>
      </c>
      <c r="E109" s="29">
        <f t="shared" si="39"/>
        <v>3981753.1062482442</v>
      </c>
      <c r="F109" s="2">
        <f t="shared" si="24"/>
        <v>3641.5980944974667</v>
      </c>
      <c r="G109" s="2">
        <f t="shared" si="32"/>
        <v>41626.999342556832</v>
      </c>
      <c r="H109" s="2">
        <f t="shared" si="33"/>
        <v>13078.037638910575</v>
      </c>
      <c r="I109" s="2">
        <f t="shared" si="22"/>
        <v>58346.63507596487</v>
      </c>
      <c r="J109" s="2">
        <f t="shared" si="40"/>
        <v>427875.32389040902</v>
      </c>
      <c r="K109" s="2">
        <f t="shared" si="25"/>
        <v>53895.443554209312</v>
      </c>
      <c r="L109" s="2">
        <f t="shared" si="25"/>
        <v>395233.25273086829</v>
      </c>
      <c r="M109" s="2"/>
      <c r="N109" s="28">
        <f>IF($A109&lt;=$I$8,N108-P109,0)</f>
        <v>5313676.12614772</v>
      </c>
      <c r="O109" s="2">
        <f t="shared" si="34"/>
        <v>4843.8274757534582</v>
      </c>
      <c r="P109" s="2">
        <f t="shared" si="35"/>
        <v>55369.647587777807</v>
      </c>
      <c r="R109">
        <f t="shared" si="36"/>
        <v>88</v>
      </c>
      <c r="S109" s="89">
        <f t="shared" si="26"/>
        <v>54705.036981467405</v>
      </c>
      <c r="T109" s="89">
        <f>IF(AND(S109=0,S108&gt;0),SUM($G109:$H$381),S109)</f>
        <v>54705.036981467405</v>
      </c>
      <c r="U109" s="82">
        <f>SUM(T109:T$381)</f>
        <v>4036458.1432297146</v>
      </c>
      <c r="V109" s="68">
        <f>localspline(R109,'BBG rates'!$G$10:$G$27,'BBG rates'!$K$10:$K$27)</f>
        <v>1.0270490548348716</v>
      </c>
      <c r="W109" s="68">
        <f>locallinterp(R109,'BBG rates'!$G$10:$G$27,'BBG rates'!$J$10:$J$27)</f>
        <v>-0.35666666666666669</v>
      </c>
      <c r="X109" s="56">
        <f t="shared" si="37"/>
        <v>-0.35725104965780297</v>
      </c>
      <c r="Y109" s="66">
        <f t="shared" si="27"/>
        <v>-624.43455463660655</v>
      </c>
      <c r="Z109" s="72">
        <f t="shared" si="28"/>
        <v>-0.18563835892136094</v>
      </c>
      <c r="AA109" s="79">
        <f t="shared" si="29"/>
        <v>-861.15898393738723</v>
      </c>
      <c r="AB109" s="81">
        <f t="shared" si="38"/>
        <v>-0.25601424418537677</v>
      </c>
      <c r="AD109" s="95">
        <f>locallinterp(R109,'BBG rates'!$N$10:$N$369,'BBG rates'!$P$10:$P$369)</f>
        <v>7.4609635742013456</v>
      </c>
      <c r="AI109" s="185">
        <f t="shared" si="30"/>
        <v>88</v>
      </c>
      <c r="AJ109" s="127">
        <f>locallinterp(MIN(AI109,CAP_Senior*12),'BBG rates'!$X$24:$X$65,'BBG rates'!$Y$24:$Y$65)</f>
        <v>48.777608476536805</v>
      </c>
      <c r="AK109" s="127">
        <f>locallinterp(MIN(AI109,CAP_CB*12),'BBG rates'!$AA$25:$AA$40,'BBG rates'!$AC$25:$AC$40)</f>
        <v>9.0666666666666664</v>
      </c>
      <c r="AL109" s="144">
        <f t="shared" si="31"/>
        <v>15.817526774344589</v>
      </c>
      <c r="AM109" s="142">
        <f>(SUMPRODUCT(AL109:AL$381,G109:G$381)+SUMPRODUCT(AL109:AL$381,H109:H$381))/12</f>
        <v>6003506.9460262246</v>
      </c>
    </row>
    <row r="110" spans="1:39" x14ac:dyDescent="0.2">
      <c r="A110" s="7">
        <v>89</v>
      </c>
      <c r="B110" s="7">
        <v>44.5</v>
      </c>
      <c r="C110" s="7">
        <v>22.25</v>
      </c>
      <c r="D110" s="12">
        <f t="shared" si="23"/>
        <v>7.416666666666667</v>
      </c>
      <c r="E110" s="29">
        <f t="shared" si="39"/>
        <v>3927325.679736983</v>
      </c>
      <c r="F110" s="2">
        <f t="shared" si="24"/>
        <v>3592.2444900843343</v>
      </c>
      <c r="G110" s="2">
        <f t="shared" si="32"/>
        <v>41528.155338655924</v>
      </c>
      <c r="H110" s="2">
        <f t="shared" si="33"/>
        <v>12899.271172605484</v>
      </c>
      <c r="I110" s="2">
        <f t="shared" si="22"/>
        <v>58019.671001345741</v>
      </c>
      <c r="J110" s="2">
        <f t="shared" si="40"/>
        <v>430312.55992664758</v>
      </c>
      <c r="K110" s="2">
        <f t="shared" si="25"/>
        <v>53545.116007411707</v>
      </c>
      <c r="L110" s="2">
        <f t="shared" si="25"/>
        <v>397126.27705497015</v>
      </c>
      <c r="M110" s="2"/>
      <c r="N110" s="28">
        <f t="shared" si="41"/>
        <v>5258256.5253593903</v>
      </c>
      <c r="O110" s="2">
        <f t="shared" si="34"/>
        <v>4793.8742752014232</v>
      </c>
      <c r="P110" s="2">
        <f t="shared" si="35"/>
        <v>55419.600788329844</v>
      </c>
      <c r="R110">
        <f t="shared" si="36"/>
        <v>89</v>
      </c>
      <c r="S110" s="89">
        <f t="shared" si="26"/>
        <v>54427.426511261408</v>
      </c>
      <c r="T110" s="89">
        <f>IF(AND(S110=0,S109&gt;0),SUM($G110:$H$381),S110)</f>
        <v>54427.426511261408</v>
      </c>
      <c r="U110" s="82">
        <f>SUM(T110:T$381)</f>
        <v>3981753.1062482474</v>
      </c>
      <c r="V110" s="68">
        <f>localspline(R110,'BBG rates'!$G$10:$G$27,'BBG rates'!$K$10:$K$27)</f>
        <v>1.0270474635115292</v>
      </c>
      <c r="W110" s="68">
        <f>locallinterp(R110,'BBG rates'!$G$10:$G$27,'BBG rates'!$J$10:$J$27)</f>
        <v>-0.35258333333333336</v>
      </c>
      <c r="X110" s="56">
        <f t="shared" si="37"/>
        <v>-0.35315439724623587</v>
      </c>
      <c r="Y110" s="66">
        <f t="shared" si="27"/>
        <v>-608.14836140060811</v>
      </c>
      <c r="Z110" s="72">
        <f t="shared" si="28"/>
        <v>-0.18328058375481576</v>
      </c>
      <c r="AA110" s="79">
        <f t="shared" si="29"/>
        <v>-849.48792669076772</v>
      </c>
      <c r="AB110" s="81">
        <f t="shared" si="38"/>
        <v>-0.25601424418537677</v>
      </c>
      <c r="AD110" s="95">
        <f>locallinterp(R110,'BBG rates'!$N$10:$N$369,'BBG rates'!$P$10:$P$369)</f>
        <v>7.5465508628273064</v>
      </c>
      <c r="AI110" s="185">
        <f t="shared" si="30"/>
        <v>89</v>
      </c>
      <c r="AJ110" s="127">
        <f>locallinterp(MIN(AI110,CAP_Senior*12),'BBG rates'!$X$24:$X$65,'BBG rates'!$Y$24:$Y$65)</f>
        <v>48.989478286167717</v>
      </c>
      <c r="AK110" s="127">
        <f>locallinterp(MIN(AI110,CAP_CB*12),'BBG rates'!$AA$25:$AA$40,'BBG rates'!$AC$25:$AC$40)</f>
        <v>9.0833333333333321</v>
      </c>
      <c r="AL110" s="144">
        <f t="shared" si="31"/>
        <v>15.867377975315179</v>
      </c>
      <c r="AM110" s="142">
        <f>(SUMPRODUCT(AL110:AL$381,G110:G$381)+SUMPRODUCT(AL110:AL$381,H110:H$381))/12</f>
        <v>5931398.7470974028</v>
      </c>
    </row>
    <row r="111" spans="1:39" x14ac:dyDescent="0.2">
      <c r="A111" s="7">
        <v>90</v>
      </c>
      <c r="B111" s="7">
        <v>45</v>
      </c>
      <c r="C111" s="7">
        <v>22.5</v>
      </c>
      <c r="D111" s="12">
        <f t="shared" si="23"/>
        <v>7.5</v>
      </c>
      <c r="E111" s="29">
        <f t="shared" si="39"/>
        <v>3873174.7209331212</v>
      </c>
      <c r="F111" s="2">
        <f t="shared" si="24"/>
        <v>3543.1413393420798</v>
      </c>
      <c r="G111" s="2">
        <f t="shared" si="32"/>
        <v>41429.546041490117</v>
      </c>
      <c r="H111" s="2">
        <f t="shared" si="33"/>
        <v>12721.412762371887</v>
      </c>
      <c r="I111" s="2">
        <f t="shared" si="22"/>
        <v>57694.100143204087</v>
      </c>
      <c r="J111" s="2">
        <f t="shared" si="40"/>
        <v>432705.75107403065</v>
      </c>
      <c r="K111" s="2">
        <f t="shared" si="25"/>
        <v>53196.660828609129</v>
      </c>
      <c r="L111" s="2">
        <f t="shared" si="25"/>
        <v>398974.95621456846</v>
      </c>
      <c r="M111" s="2"/>
      <c r="N111" s="28">
        <f t="shared" si="41"/>
        <v>5202786.9263038998</v>
      </c>
      <c r="O111" s="2">
        <f t="shared" si="34"/>
        <v>4743.8760080406219</v>
      </c>
      <c r="P111" s="2">
        <f t="shared" si="35"/>
        <v>55469.599055490638</v>
      </c>
      <c r="R111">
        <f t="shared" si="36"/>
        <v>90</v>
      </c>
      <c r="S111" s="89">
        <f t="shared" si="26"/>
        <v>54150.958803862006</v>
      </c>
      <c r="T111" s="89">
        <f>IF(AND(S111=0,S110&gt;0),SUM($G111:$H$381),S111)</f>
        <v>54150.958803862006</v>
      </c>
      <c r="U111" s="82">
        <f>SUM(T111:T$381)</f>
        <v>3927325.6797369858</v>
      </c>
      <c r="V111" s="68">
        <f>localspline(R111,'BBG rates'!$G$10:$G$27,'BBG rates'!$K$10:$K$27)</f>
        <v>1.0270374730312142</v>
      </c>
      <c r="W111" s="68">
        <f>locallinterp(R111,'BBG rates'!$G$10:$G$27,'BBG rates'!$J$10:$J$27)</f>
        <v>-0.34850000000000003</v>
      </c>
      <c r="X111" s="56">
        <f t="shared" si="37"/>
        <v>-0.34905789871437776</v>
      </c>
      <c r="Y111" s="66">
        <f t="shared" si="27"/>
        <v>-592.13062389790116</v>
      </c>
      <c r="Z111" s="72">
        <f t="shared" si="28"/>
        <v>-0.18092636226824652</v>
      </c>
      <c r="AA111" s="79">
        <f t="shared" si="29"/>
        <v>-837.87609630640463</v>
      </c>
      <c r="AB111" s="81">
        <f t="shared" si="38"/>
        <v>-0.25601424418537677</v>
      </c>
      <c r="AD111" s="95">
        <f>locallinterp(R111,'BBG rates'!$N$10:$N$369,'BBG rates'!$P$10:$P$369)</f>
        <v>7.6321373189132409</v>
      </c>
      <c r="AI111" s="185">
        <f t="shared" si="30"/>
        <v>90</v>
      </c>
      <c r="AJ111" s="127">
        <f>locallinterp(MIN(AI111,CAP_Senior*12),'BBG rates'!$X$24:$X$65,'BBG rates'!$Y$24:$Y$65)</f>
        <v>49.201348095798622</v>
      </c>
      <c r="AK111" s="127">
        <f>locallinterp(MIN(AI111,CAP_CB*12),'BBG rates'!$AA$25:$AA$40,'BBG rates'!$AC$25:$AC$40)</f>
        <v>9.1</v>
      </c>
      <c r="AL111" s="144">
        <f t="shared" si="31"/>
        <v>15.917229176285765</v>
      </c>
      <c r="AM111" s="142">
        <f>(SUMPRODUCT(AL111:AL$381,G111:G$381)+SUMPRODUCT(AL111:AL$381,H111:H$381))/12</f>
        <v>5859430.3680409119</v>
      </c>
    </row>
    <row r="112" spans="1:39" x14ac:dyDescent="0.2">
      <c r="A112" s="7">
        <v>91</v>
      </c>
      <c r="B112" s="7">
        <v>45.5</v>
      </c>
      <c r="C112" s="7">
        <v>22.75</v>
      </c>
      <c r="D112" s="12">
        <f t="shared" si="23"/>
        <v>7.583333333333333</v>
      </c>
      <c r="E112" s="29">
        <f t="shared" si="39"/>
        <v>3819299.0913704508</v>
      </c>
      <c r="F112" s="2">
        <f t="shared" si="24"/>
        <v>3494.2876112968356</v>
      </c>
      <c r="G112" s="2">
        <f t="shared" si="32"/>
        <v>41331.170893744333</v>
      </c>
      <c r="H112" s="2">
        <f t="shared" si="33"/>
        <v>12544.458668926225</v>
      </c>
      <c r="I112" s="2">
        <f t="shared" si="22"/>
        <v>57369.917173967391</v>
      </c>
      <c r="J112" s="2">
        <f t="shared" si="40"/>
        <v>435055.20523591939</v>
      </c>
      <c r="K112" s="2">
        <f t="shared" si="25"/>
        <v>52850.068861314619</v>
      </c>
      <c r="L112" s="2">
        <f t="shared" si="25"/>
        <v>400779.68886496918</v>
      </c>
      <c r="M112" s="2"/>
      <c r="N112" s="28">
        <f t="shared" si="41"/>
        <v>5147267.2838739818</v>
      </c>
      <c r="O112" s="2">
        <f t="shared" si="34"/>
        <v>4693.8326336130131</v>
      </c>
      <c r="P112" s="2">
        <f t="shared" si="35"/>
        <v>55519.642429918247</v>
      </c>
      <c r="R112">
        <f t="shared" si="36"/>
        <v>91</v>
      </c>
      <c r="S112" s="89">
        <f t="shared" si="26"/>
        <v>53875.629562670554</v>
      </c>
      <c r="T112" s="89">
        <f>IF(AND(S112=0,S111&gt;0),SUM($G112:$H$381),S112)</f>
        <v>53875.629562670554</v>
      </c>
      <c r="U112" s="82">
        <f>SUM(T112:T$381)</f>
        <v>3873174.720933124</v>
      </c>
      <c r="V112" s="68">
        <f>localspline(R112,'BBG rates'!$G$10:$G$27,'BBG rates'!$K$10:$K$27)</f>
        <v>1.0270191295380109</v>
      </c>
      <c r="W112" s="68">
        <f>locallinterp(R112,'BBG rates'!$G$10:$G$27,'BBG rates'!$J$10:$J$27)</f>
        <v>-0.34441666666666665</v>
      </c>
      <c r="X112" s="56">
        <f t="shared" si="37"/>
        <v>-0.34496155404997175</v>
      </c>
      <c r="Y112" s="66">
        <f t="shared" si="27"/>
        <v>-576.37910732003036</v>
      </c>
      <c r="Z112" s="72">
        <f t="shared" si="28"/>
        <v>-0.17857571078471851</v>
      </c>
      <c r="AA112" s="79">
        <f t="shared" si="29"/>
        <v>-826.32324898133447</v>
      </c>
      <c r="AB112" s="81">
        <f t="shared" si="38"/>
        <v>-0.25601424418537677</v>
      </c>
      <c r="AD112" s="95">
        <f>locallinterp(R112,'BBG rates'!$N$10:$N$369,'BBG rates'!$P$10:$P$369)</f>
        <v>7.7177222463747421</v>
      </c>
      <c r="AI112" s="185">
        <f t="shared" si="30"/>
        <v>91</v>
      </c>
      <c r="AJ112" s="127">
        <f>locallinterp(MIN(AI112,CAP_Senior*12),'BBG rates'!$X$24:$X$65,'BBG rates'!$Y$24:$Y$65)</f>
        <v>49.413217905429534</v>
      </c>
      <c r="AK112" s="127">
        <f>locallinterp(MIN(AI112,CAP_CB*12),'BBG rates'!$AA$25:$AA$40,'BBG rates'!$AC$25:$AC$40)</f>
        <v>9.1166666666666671</v>
      </c>
      <c r="AL112" s="144">
        <f t="shared" si="31"/>
        <v>15.967080377256355</v>
      </c>
      <c r="AM112" s="142">
        <f>(SUMPRODUCT(AL112:AL$381,G112:G$381)+SUMPRODUCT(AL112:AL$381,H112:H$381))/12</f>
        <v>5787602.5995911891</v>
      </c>
    </row>
    <row r="113" spans="1:39" x14ac:dyDescent="0.2">
      <c r="A113" s="7">
        <v>92</v>
      </c>
      <c r="B113" s="7">
        <v>46</v>
      </c>
      <c r="C113" s="7">
        <v>23</v>
      </c>
      <c r="D113" s="12">
        <f t="shared" si="23"/>
        <v>7.666666666666667</v>
      </c>
      <c r="E113" s="29">
        <f t="shared" si="39"/>
        <v>3765697.6568639777</v>
      </c>
      <c r="F113" s="2">
        <f t="shared" si="24"/>
        <v>3445.6822788510271</v>
      </c>
      <c r="G113" s="2">
        <f t="shared" si="32"/>
        <v>41233.029339426888</v>
      </c>
      <c r="H113" s="2">
        <f t="shared" si="33"/>
        <v>12368.405167046556</v>
      </c>
      <c r="I113" s="2">
        <f t="shared" si="22"/>
        <v>57047.11678532447</v>
      </c>
      <c r="J113" s="2">
        <f t="shared" si="40"/>
        <v>437361.2286874876</v>
      </c>
      <c r="K113" s="2">
        <f t="shared" si="25"/>
        <v>52505.330991645678</v>
      </c>
      <c r="L113" s="2">
        <f t="shared" si="25"/>
        <v>402540.8709359502</v>
      </c>
      <c r="M113" s="2"/>
      <c r="N113" s="28">
        <f t="shared" si="41"/>
        <v>5091697.5529216742</v>
      </c>
      <c r="O113" s="2">
        <f t="shared" si="34"/>
        <v>4643.7441112238776</v>
      </c>
      <c r="P113" s="2">
        <f t="shared" si="35"/>
        <v>55569.730952307393</v>
      </c>
      <c r="R113">
        <f t="shared" si="36"/>
        <v>92</v>
      </c>
      <c r="S113" s="89">
        <f t="shared" si="26"/>
        <v>53601.434506473444</v>
      </c>
      <c r="T113" s="89">
        <f>IF(AND(S113=0,S112&gt;0),SUM($G113:$H$381),S113)</f>
        <v>53601.434506473444</v>
      </c>
      <c r="U113" s="82">
        <f>SUM(T113:T$381)</f>
        <v>3819299.0913704536</v>
      </c>
      <c r="V113" s="68">
        <f>localspline(R113,'BBG rates'!$G$10:$G$27,'BBG rates'!$K$10:$K$27)</f>
        <v>1.0269926579937489</v>
      </c>
      <c r="W113" s="68">
        <f>locallinterp(R113,'BBG rates'!$G$10:$G$27,'BBG rates'!$J$10:$J$27)</f>
        <v>-0.34033333333333332</v>
      </c>
      <c r="X113" s="56">
        <f t="shared" si="37"/>
        <v>-0.34086536324116068</v>
      </c>
      <c r="Y113" s="66">
        <f t="shared" si="27"/>
        <v>-560.89158990389751</v>
      </c>
      <c r="Z113" s="72">
        <f t="shared" si="28"/>
        <v>-0.17622864608992009</v>
      </c>
      <c r="AA113" s="79">
        <f t="shared" si="29"/>
        <v>-814.82914182925242</v>
      </c>
      <c r="AB113" s="81">
        <f t="shared" si="38"/>
        <v>-0.25601424418537677</v>
      </c>
      <c r="AD113" s="95">
        <f>locallinterp(R113,'BBG rates'!$N$10:$N$369,'BBG rates'!$P$10:$P$369)</f>
        <v>7.8033049678742215</v>
      </c>
      <c r="AI113" s="185">
        <f t="shared" si="30"/>
        <v>92</v>
      </c>
      <c r="AJ113" s="127">
        <f>locallinterp(MIN(AI113,CAP_Senior*12),'BBG rates'!$X$24:$X$65,'BBG rates'!$Y$24:$Y$65)</f>
        <v>49.625087715060445</v>
      </c>
      <c r="AK113" s="127">
        <f>locallinterp(MIN(AI113,CAP_CB*12),'BBG rates'!$AA$25:$AA$40,'BBG rates'!$AC$25:$AC$40)</f>
        <v>9.1333333333333329</v>
      </c>
      <c r="AL113" s="144">
        <f t="shared" si="31"/>
        <v>16.016931578226941</v>
      </c>
      <c r="AM113" s="142">
        <f>(SUMPRODUCT(AL113:AL$381,G113:G$381)+SUMPRODUCT(AL113:AL$381,H113:H$381))/12</f>
        <v>5715916.2239576513</v>
      </c>
    </row>
    <row r="114" spans="1:39" x14ac:dyDescent="0.2">
      <c r="A114" s="7">
        <v>93</v>
      </c>
      <c r="B114" s="7">
        <v>46.5</v>
      </c>
      <c r="C114" s="7">
        <v>23.25</v>
      </c>
      <c r="D114" s="12">
        <f t="shared" si="23"/>
        <v>7.75</v>
      </c>
      <c r="E114" s="29">
        <f t="shared" si="39"/>
        <v>3712369.2874945891</v>
      </c>
      <c r="F114" s="2">
        <f t="shared" si="24"/>
        <v>3397.3243187694889</v>
      </c>
      <c r="G114" s="2">
        <f t="shared" si="32"/>
        <v>41135.12082386628</v>
      </c>
      <c r="H114" s="2">
        <f t="shared" si="33"/>
        <v>12193.24854552219</v>
      </c>
      <c r="I114" s="2">
        <f t="shared" si="22"/>
        <v>56725.69368815796</v>
      </c>
      <c r="J114" s="2">
        <f t="shared" si="40"/>
        <v>439624.1260832242</v>
      </c>
      <c r="K114" s="2">
        <f t="shared" si="25"/>
        <v>52162.438148131994</v>
      </c>
      <c r="L114" s="2">
        <f t="shared" si="25"/>
        <v>404258.89564802294</v>
      </c>
      <c r="M114" s="2"/>
      <c r="N114" s="28">
        <f t="shared" si="41"/>
        <v>5036077.6882582847</v>
      </c>
      <c r="O114" s="2">
        <f t="shared" si="34"/>
        <v>4593.6104001417798</v>
      </c>
      <c r="P114" s="2">
        <f t="shared" si="35"/>
        <v>55619.86466338949</v>
      </c>
      <c r="R114">
        <f t="shared" si="36"/>
        <v>93</v>
      </c>
      <c r="S114" s="89">
        <f t="shared" si="26"/>
        <v>53328.369369388471</v>
      </c>
      <c r="T114" s="89">
        <f>IF(AND(S114=0,S113&gt;0),SUM($G114:$H$381),S114)</f>
        <v>53328.369369388471</v>
      </c>
      <c r="U114" s="82">
        <f>SUM(T114:T$381)</f>
        <v>3765697.65686398</v>
      </c>
      <c r="V114" s="68">
        <f>localspline(R114,'BBG rates'!$G$10:$G$27,'BBG rates'!$K$10:$K$27)</f>
        <v>1.0269580747320219</v>
      </c>
      <c r="W114" s="68">
        <f>locallinterp(R114,'BBG rates'!$G$10:$G$27,'BBG rates'!$J$10:$J$27)</f>
        <v>-0.33624999999999999</v>
      </c>
      <c r="X114" s="56">
        <f t="shared" si="37"/>
        <v>-0.33676932627555445</v>
      </c>
      <c r="Y114" s="66">
        <f t="shared" si="27"/>
        <v>-545.66586286781717</v>
      </c>
      <c r="Z114" s="72">
        <f t="shared" si="28"/>
        <v>-0.17388518545768966</v>
      </c>
      <c r="AA114" s="79">
        <f t="shared" si="29"/>
        <v>-803.39353287723009</v>
      </c>
      <c r="AB114" s="81">
        <f t="shared" si="38"/>
        <v>-0.25601424418537677</v>
      </c>
      <c r="AD114" s="95">
        <f>locallinterp(R114,'BBG rates'!$N$10:$N$369,'BBG rates'!$P$10:$P$369)</f>
        <v>7.8888848074352236</v>
      </c>
      <c r="AI114" s="185">
        <f t="shared" si="30"/>
        <v>93</v>
      </c>
      <c r="AJ114" s="127">
        <f>locallinterp(MIN(AI114,CAP_Senior*12),'BBG rates'!$X$24:$X$65,'BBG rates'!$Y$24:$Y$65)</f>
        <v>49.83695752469135</v>
      </c>
      <c r="AK114" s="127">
        <f>locallinterp(MIN(AI114,CAP_CB*12),'BBG rates'!$AA$25:$AA$40,'BBG rates'!$AC$25:$AC$40)</f>
        <v>9.1499999999999986</v>
      </c>
      <c r="AL114" s="144">
        <f t="shared" si="31"/>
        <v>16.066782779197528</v>
      </c>
      <c r="AM114" s="142">
        <f>(SUMPRODUCT(AL114:AL$381,G114:G$381)+SUMPRODUCT(AL114:AL$381,H114:H$381))/12</f>
        <v>5644372.0148755694</v>
      </c>
    </row>
    <row r="115" spans="1:39" x14ac:dyDescent="0.2">
      <c r="A115" s="7">
        <v>94</v>
      </c>
      <c r="B115" s="7">
        <v>47</v>
      </c>
      <c r="C115" s="7">
        <v>23.5</v>
      </c>
      <c r="D115" s="12">
        <f t="shared" si="23"/>
        <v>7.833333333333333</v>
      </c>
      <c r="E115" s="29">
        <f t="shared" si="39"/>
        <v>3659312.8575937776</v>
      </c>
      <c r="F115" s="2">
        <f t="shared" si="24"/>
        <v>3349.2127116656338</v>
      </c>
      <c r="G115" s="2">
        <f t="shared" si="32"/>
        <v>41037.444793708091</v>
      </c>
      <c r="H115" s="2">
        <f t="shared" si="33"/>
        <v>12018.985107103521</v>
      </c>
      <c r="I115" s="2">
        <f t="shared" si="22"/>
        <v>56405.642612477248</v>
      </c>
      <c r="J115" s="2">
        <f t="shared" si="40"/>
        <v>441844.20046440512</v>
      </c>
      <c r="K115" s="2">
        <f t="shared" si="25"/>
        <v>51821.38130152419</v>
      </c>
      <c r="L115" s="2">
        <f t="shared" si="25"/>
        <v>405934.15352860617</v>
      </c>
      <c r="M115" s="2"/>
      <c r="N115" s="28">
        <f t="shared" si="41"/>
        <v>4980407.6446543522</v>
      </c>
      <c r="O115" s="2">
        <f t="shared" si="34"/>
        <v>4543.4314595985388</v>
      </c>
      <c r="P115" s="2">
        <f t="shared" si="35"/>
        <v>55670.043603932725</v>
      </c>
      <c r="R115">
        <f t="shared" si="36"/>
        <v>94</v>
      </c>
      <c r="S115" s="89">
        <f t="shared" si="26"/>
        <v>53056.429900811614</v>
      </c>
      <c r="T115" s="89">
        <f>IF(AND(S115=0,S114&gt;0),SUM($G115:$H$381),S115)</f>
        <v>53056.429900811614</v>
      </c>
      <c r="U115" s="82">
        <f>SUM(T115:T$381)</f>
        <v>3712369.2874945914</v>
      </c>
      <c r="V115" s="68">
        <f>localspline(R115,'BBG rates'!$G$10:$G$27,'BBG rates'!$K$10:$K$27)</f>
        <v>1.026915604716566</v>
      </c>
      <c r="W115" s="68">
        <f>locallinterp(R115,'BBG rates'!$G$10:$G$27,'BBG rates'!$J$10:$J$27)</f>
        <v>-0.33216666666666667</v>
      </c>
      <c r="X115" s="56">
        <f t="shared" si="37"/>
        <v>-0.3326734431414291</v>
      </c>
      <c r="Y115" s="66">
        <f t="shared" si="27"/>
        <v>-530.69973034789814</v>
      </c>
      <c r="Z115" s="72">
        <f t="shared" si="28"/>
        <v>-0.17154534667731533</v>
      </c>
      <c r="AA115" s="79">
        <f t="shared" si="29"/>
        <v>-792.01618106244462</v>
      </c>
      <c r="AB115" s="81">
        <f t="shared" si="38"/>
        <v>-0.25601424418537677</v>
      </c>
      <c r="AD115" s="95">
        <f>locallinterp(R115,'BBG rates'!$N$10:$N$369,'BBG rates'!$P$10:$P$369)</f>
        <v>7.9744611078282706</v>
      </c>
      <c r="AI115" s="185">
        <f t="shared" si="30"/>
        <v>94</v>
      </c>
      <c r="AJ115" s="127">
        <f>locallinterp(MIN(AI115,CAP_Senior*12),'BBG rates'!$X$24:$X$65,'BBG rates'!$Y$24:$Y$65)</f>
        <v>50.048827334322262</v>
      </c>
      <c r="AK115" s="127">
        <f>locallinterp(MIN(AI115,CAP_CB*12),'BBG rates'!$AA$25:$AA$40,'BBG rates'!$AC$25:$AC$40)</f>
        <v>9.1666666666666661</v>
      </c>
      <c r="AL115" s="144">
        <f t="shared" si="31"/>
        <v>16.116633980168118</v>
      </c>
      <c r="AM115" s="142">
        <f>(SUMPRODUCT(AL115:AL$381,G115:G$381)+SUMPRODUCT(AL115:AL$381,H115:H$381))/12</f>
        <v>5572970.7376566725</v>
      </c>
    </row>
    <row r="116" spans="1:39" x14ac:dyDescent="0.2">
      <c r="A116" s="7">
        <v>95</v>
      </c>
      <c r="B116" s="7">
        <v>47.5</v>
      </c>
      <c r="C116" s="7">
        <v>23.75</v>
      </c>
      <c r="D116" s="12">
        <f t="shared" si="23"/>
        <v>7.916666666666667</v>
      </c>
      <c r="E116" s="29">
        <f t="shared" si="39"/>
        <v>3606527.2457284136</v>
      </c>
      <c r="F116" s="2">
        <f t="shared" si="24"/>
        <v>3301.3464419876736</v>
      </c>
      <c r="G116" s="2">
        <f t="shared" si="32"/>
        <v>40940.000696911877</v>
      </c>
      <c r="H116" s="2">
        <f t="shared" si="33"/>
        <v>11845.611168452009</v>
      </c>
      <c r="I116" s="2">
        <f t="shared" si="22"/>
        <v>56086.958307351561</v>
      </c>
      <c r="J116" s="2">
        <f t="shared" si="40"/>
        <v>444021.7532665332</v>
      </c>
      <c r="K116" s="2">
        <f t="shared" si="25"/>
        <v>51482.151464603361</v>
      </c>
      <c r="L116" s="2">
        <f t="shared" si="25"/>
        <v>407567.03242810996</v>
      </c>
      <c r="M116" s="2"/>
      <c r="N116" s="28">
        <f t="shared" si="41"/>
        <v>4924687.3768396098</v>
      </c>
      <c r="O116" s="2">
        <f t="shared" si="34"/>
        <v>4493.2072487891919</v>
      </c>
      <c r="P116" s="2">
        <f t="shared" si="35"/>
        <v>55720.267814742074</v>
      </c>
      <c r="R116">
        <f t="shared" si="36"/>
        <v>95</v>
      </c>
      <c r="S116" s="89">
        <f t="shared" si="26"/>
        <v>52785.611865363884</v>
      </c>
      <c r="T116" s="89">
        <f>IF(AND(S116=0,S115&gt;0),SUM($G116:$H$381),S116)</f>
        <v>52785.611865363884</v>
      </c>
      <c r="U116" s="82">
        <f>SUM(T116:T$381)</f>
        <v>3659312.857593779</v>
      </c>
      <c r="V116" s="68">
        <f>localspline(R116,'BBG rates'!$G$10:$G$27,'BBG rates'!$K$10:$K$27)</f>
        <v>1.026865338790353</v>
      </c>
      <c r="W116" s="68">
        <f>locallinterp(R116,'BBG rates'!$G$10:$G$27,'BBG rates'!$J$10:$J$27)</f>
        <v>-0.32808333333333334</v>
      </c>
      <c r="X116" s="56">
        <f t="shared" si="37"/>
        <v>-0.32857771382652778</v>
      </c>
      <c r="Y116" s="66">
        <f t="shared" si="27"/>
        <v>-515.9910093346524</v>
      </c>
      <c r="Z116" s="72">
        <f t="shared" si="28"/>
        <v>-0.16920914808271886</v>
      </c>
      <c r="AA116" s="79">
        <f t="shared" si="29"/>
        <v>-780.69684622891907</v>
      </c>
      <c r="AB116" s="81">
        <f t="shared" si="38"/>
        <v>-0.25601424418537683</v>
      </c>
      <c r="AD116" s="95">
        <f>locallinterp(R116,'BBG rates'!$N$10:$N$369,'BBG rates'!$P$10:$P$369)</f>
        <v>8.0600332193941338</v>
      </c>
      <c r="AI116" s="185">
        <f t="shared" si="30"/>
        <v>95</v>
      </c>
      <c r="AJ116" s="127">
        <f>locallinterp(MIN(AI116,CAP_Senior*12),'BBG rates'!$X$24:$X$65,'BBG rates'!$Y$24:$Y$65)</f>
        <v>50.260697143953166</v>
      </c>
      <c r="AK116" s="127">
        <f>locallinterp(MIN(AI116,CAP_CB*12),'BBG rates'!$AA$25:$AA$40,'BBG rates'!$AC$25:$AC$40)</f>
        <v>9.1833333333333336</v>
      </c>
      <c r="AL116" s="144">
        <f t="shared" si="31"/>
        <v>16.166485181138704</v>
      </c>
      <c r="AM116" s="142">
        <f>(SUMPRODUCT(AL116:AL$381,G116:G$381)+SUMPRODUCT(AL116:AL$381,H116:H$381))/12</f>
        <v>5501713.1492395205</v>
      </c>
    </row>
    <row r="117" spans="1:39" x14ac:dyDescent="0.2">
      <c r="A117" s="7">
        <v>96</v>
      </c>
      <c r="B117" s="7">
        <v>48</v>
      </c>
      <c r="C117" s="7">
        <v>24</v>
      </c>
      <c r="D117" s="12">
        <f t="shared" si="23"/>
        <v>8</v>
      </c>
      <c r="E117" s="29">
        <f t="shared" si="39"/>
        <v>3554011.3346855752</v>
      </c>
      <c r="F117" s="2">
        <f t="shared" si="24"/>
        <v>3253.7244980048758</v>
      </c>
      <c r="G117" s="2">
        <f t="shared" si="32"/>
        <v>40842.787982747999</v>
      </c>
      <c r="H117" s="2">
        <f t="shared" si="33"/>
        <v>11673.123060090351</v>
      </c>
      <c r="I117" s="2">
        <f t="shared" si="22"/>
        <v>55769.635540843228</v>
      </c>
      <c r="J117" s="2">
        <f t="shared" si="40"/>
        <v>446157.08432674583</v>
      </c>
      <c r="K117" s="2">
        <f t="shared" si="25"/>
        <v>51144.739691991403</v>
      </c>
      <c r="L117" s="2">
        <f t="shared" si="25"/>
        <v>409157.91753593122</v>
      </c>
      <c r="M117" s="2"/>
      <c r="N117" s="28">
        <f t="shared" si="41"/>
        <v>4868916.8395029502</v>
      </c>
      <c r="O117" s="2">
        <f t="shared" si="34"/>
        <v>4442.9377268719654</v>
      </c>
      <c r="P117" s="2">
        <f t="shared" si="35"/>
        <v>55770.537336659305</v>
      </c>
      <c r="R117">
        <f t="shared" si="36"/>
        <v>96</v>
      </c>
      <c r="S117" s="89">
        <f t="shared" si="26"/>
        <v>52515.91104283835</v>
      </c>
      <c r="T117" s="89">
        <f>IF(AND(S117=0,S116&gt;0),SUM($G117:$H$381),S117)</f>
        <v>52515.91104283835</v>
      </c>
      <c r="U117" s="82">
        <f>SUM(T117:T$381)</f>
        <v>3606527.2457284159</v>
      </c>
      <c r="V117" s="68">
        <f>localspline(R117,'BBG rates'!$G$10:$G$27,'BBG rates'!$K$10:$K$27)</f>
        <v>1.026807427406311</v>
      </c>
      <c r="W117" s="68">
        <f>locallinterp(R117,'BBG rates'!$G$10:$G$27,'BBG rates'!$J$10:$J$27)</f>
        <v>-0.32400000000000001</v>
      </c>
      <c r="X117" s="56">
        <f t="shared" si="37"/>
        <v>-0.32448213831872685</v>
      </c>
      <c r="Y117" s="66">
        <f t="shared" si="27"/>
        <v>-501.53752960993933</v>
      </c>
      <c r="Z117" s="72">
        <f t="shared" si="28"/>
        <v>-0.16687660858371575</v>
      </c>
      <c r="AA117" s="79">
        <f t="shared" si="29"/>
        <v>-769.43528912427428</v>
      </c>
      <c r="AB117" s="81">
        <f t="shared" si="38"/>
        <v>-0.25601424418537683</v>
      </c>
      <c r="AD117" s="95">
        <f>locallinterp(R117,'BBG rates'!$N$10:$N$369,'BBG rates'!$P$10:$P$369)</f>
        <v>8.1456005050113269</v>
      </c>
      <c r="AI117" s="185">
        <f t="shared" si="30"/>
        <v>96</v>
      </c>
      <c r="AJ117" s="127">
        <f>locallinterp(MIN(AI117,CAP_Senior*12),'BBG rates'!$X$24:$X$65,'BBG rates'!$Y$24:$Y$65)</f>
        <v>50.472566953584078</v>
      </c>
      <c r="AK117" s="127">
        <f>locallinterp(MIN(AI117,CAP_CB*12),'BBG rates'!$AA$25:$AA$40,'BBG rates'!$AC$25:$AC$40)</f>
        <v>9.1999999999999993</v>
      </c>
      <c r="AL117" s="144">
        <f t="shared" si="31"/>
        <v>16.216336382109294</v>
      </c>
      <c r="AM117" s="142">
        <f>(SUMPRODUCT(AL117:AL$381,G117:G$381)+SUMPRODUCT(AL117:AL$381,H117:H$381))/12</f>
        <v>5430599.9982396252</v>
      </c>
    </row>
    <row r="118" spans="1:39" x14ac:dyDescent="0.2">
      <c r="A118" s="7">
        <v>97</v>
      </c>
      <c r="B118" s="7">
        <v>48.5</v>
      </c>
      <c r="C118" s="7">
        <v>24.25</v>
      </c>
      <c r="D118" s="12">
        <f t="shared" si="23"/>
        <v>8.0833333333333339</v>
      </c>
      <c r="E118" s="29">
        <f t="shared" si="39"/>
        <v>3501764.0114574279</v>
      </c>
      <c r="F118" s="2">
        <f t="shared" si="24"/>
        <v>3206.3458717938834</v>
      </c>
      <c r="G118" s="2">
        <f t="shared" si="32"/>
        <v>40745.806101794507</v>
      </c>
      <c r="H118" s="2">
        <f t="shared" si="33"/>
        <v>11501.517126352821</v>
      </c>
      <c r="I118" s="2">
        <f t="shared" si="22"/>
        <v>55453.669099941209</v>
      </c>
      <c r="J118" s="2">
        <f t="shared" si="40"/>
        <v>448250.49189119146</v>
      </c>
      <c r="K118" s="2">
        <f t="shared" si="25"/>
        <v>50809.137079962209</v>
      </c>
      <c r="L118" s="2">
        <f t="shared" si="25"/>
        <v>410707.19139636122</v>
      </c>
      <c r="M118" s="2"/>
      <c r="N118" s="28">
        <f t="shared" si="41"/>
        <v>4813095.9872923875</v>
      </c>
      <c r="O118" s="2">
        <f t="shared" si="34"/>
        <v>4392.6228529682376</v>
      </c>
      <c r="P118" s="2">
        <f t="shared" si="35"/>
        <v>55820.852210563018</v>
      </c>
      <c r="R118">
        <f t="shared" si="36"/>
        <v>97</v>
      </c>
      <c r="S118" s="89">
        <f t="shared" si="26"/>
        <v>52247.323228147332</v>
      </c>
      <c r="T118" s="89">
        <f>IF(AND(S118=0,S117&gt;0),SUM($G118:$H$381),S118)</f>
        <v>52247.323228147332</v>
      </c>
      <c r="U118" s="82">
        <f>SUM(T118:T$381)</f>
        <v>3554011.3346855771</v>
      </c>
      <c r="V118" s="68">
        <f>localspline(R118,'BBG rates'!$G$10:$G$27,'BBG rates'!$K$10:$K$27)</f>
        <v>1.0267419889840914</v>
      </c>
      <c r="W118" s="68">
        <f>locallinterp(R118,'BBG rates'!$G$10:$G$27,'BBG rates'!$J$10:$J$27)</f>
        <v>-0.31975000000000003</v>
      </c>
      <c r="X118" s="56">
        <f t="shared" si="37"/>
        <v>-0.32021955980270356</v>
      </c>
      <c r="Y118" s="66">
        <f t="shared" si="27"/>
        <v>-487.33713368415914</v>
      </c>
      <c r="Z118" s="72">
        <f t="shared" si="28"/>
        <v>-0.16454774769949587</v>
      </c>
      <c r="AA118" s="79">
        <f t="shared" si="29"/>
        <v>-758.23127139649205</v>
      </c>
      <c r="AB118" s="81">
        <f t="shared" si="38"/>
        <v>-0.25601424418537688</v>
      </c>
      <c r="AD118" s="95">
        <f>locallinterp(R118,'BBG rates'!$N$10:$N$369,'BBG rates'!$P$10:$P$369)</f>
        <v>8.2311623374266674</v>
      </c>
      <c r="AI118" s="185">
        <f t="shared" si="30"/>
        <v>97</v>
      </c>
      <c r="AJ118" s="127">
        <f>locallinterp(MIN(AI118,CAP_Senior*12),'BBG rates'!$X$24:$X$65,'BBG rates'!$Y$24:$Y$65)</f>
        <v>50.659449370158875</v>
      </c>
      <c r="AK118" s="127">
        <f>locallinterp(MIN(AI118,CAP_CB*12),'BBG rates'!$AA$25:$AA$40,'BBG rates'!$AC$25:$AC$40)</f>
        <v>9.2333333333333325</v>
      </c>
      <c r="AL118" s="144">
        <f t="shared" si="31"/>
        <v>16.275773059593675</v>
      </c>
      <c r="AM118" s="142">
        <f>(SUMPRODUCT(AL118:AL$381,G118:G$381)+SUMPRODUCT(AL118:AL$381,H118:H$381))/12</f>
        <v>5359632.0249993252</v>
      </c>
    </row>
    <row r="119" spans="1:39" x14ac:dyDescent="0.2">
      <c r="A119" s="7">
        <v>98</v>
      </c>
      <c r="B119" s="7">
        <v>49</v>
      </c>
      <c r="C119" s="7">
        <v>24.5</v>
      </c>
      <c r="D119" s="12">
        <f t="shared" si="23"/>
        <v>8.1666666666666661</v>
      </c>
      <c r="E119" s="29">
        <f t="shared" si="39"/>
        <v>3449784.1672261581</v>
      </c>
      <c r="F119" s="2">
        <f t="shared" si="24"/>
        <v>3159.2095592250685</v>
      </c>
      <c r="G119" s="2">
        <f t="shared" si="32"/>
        <v>40649.054505934138</v>
      </c>
      <c r="H119" s="2">
        <f t="shared" si="33"/>
        <v>11330.78972533579</v>
      </c>
      <c r="I119" s="2">
        <f t="shared" si="22"/>
        <v>55139.053790494996</v>
      </c>
      <c r="J119" s="2">
        <f t="shared" si="40"/>
        <v>450302.27262237575</v>
      </c>
      <c r="K119" s="2">
        <f t="shared" si="25"/>
        <v>50475.334766253858</v>
      </c>
      <c r="L119" s="2">
        <f t="shared" si="25"/>
        <v>412215.23392440646</v>
      </c>
      <c r="M119" s="2"/>
      <c r="N119" s="28">
        <f t="shared" si="41"/>
        <v>4757224.7748150192</v>
      </c>
      <c r="O119" s="2">
        <f t="shared" si="34"/>
        <v>4342.2625861625074</v>
      </c>
      <c r="P119" s="2">
        <f t="shared" si="35"/>
        <v>55871.212477368768</v>
      </c>
      <c r="R119">
        <f t="shared" si="36"/>
        <v>98</v>
      </c>
      <c r="S119" s="89">
        <f t="shared" si="26"/>
        <v>51979.844231269926</v>
      </c>
      <c r="T119" s="89">
        <f>IF(AND(S119=0,S118&gt;0),SUM($G119:$H$381),S119)</f>
        <v>51979.844231269926</v>
      </c>
      <c r="U119" s="82">
        <f>SUM(T119:T$381)</f>
        <v>3501764.0114574302</v>
      </c>
      <c r="V119" s="68">
        <f>localspline(R119,'BBG rates'!$G$10:$G$27,'BBG rates'!$K$10:$K$27)</f>
        <v>1.0266686263931648</v>
      </c>
      <c r="W119" s="68">
        <f>locallinterp(R119,'BBG rates'!$G$10:$G$27,'BBG rates'!$J$10:$J$27)</f>
        <v>-0.3155</v>
      </c>
      <c r="X119" s="56">
        <f t="shared" si="37"/>
        <v>-0.31595714787915341</v>
      </c>
      <c r="Y119" s="66">
        <f t="shared" si="27"/>
        <v>-473.39495464667004</v>
      </c>
      <c r="Z119" s="72">
        <f t="shared" si="28"/>
        <v>-0.16222507962196242</v>
      </c>
      <c r="AA119" s="79">
        <f t="shared" si="29"/>
        <v>-747.08455559068932</v>
      </c>
      <c r="AB119" s="81">
        <f t="shared" si="38"/>
        <v>-0.25601424418537683</v>
      </c>
      <c r="AD119" s="95">
        <f>locallinterp(R119,'BBG rates'!$N$10:$N$369,'BBG rates'!$P$10:$P$369)</f>
        <v>8.3167180562927641</v>
      </c>
      <c r="AI119" s="185">
        <f t="shared" si="30"/>
        <v>98</v>
      </c>
      <c r="AJ119" s="127">
        <f>locallinterp(MIN(AI119,CAP_Senior*12),'BBG rates'!$X$24:$X$65,'BBG rates'!$Y$24:$Y$65)</f>
        <v>50.846331786733671</v>
      </c>
      <c r="AK119" s="127">
        <f>locallinterp(MIN(AI119,CAP_CB*12),'BBG rates'!$AA$25:$AA$40,'BBG rates'!$AC$25:$AC$40)</f>
        <v>9.2666666666666657</v>
      </c>
      <c r="AL119" s="144">
        <f t="shared" si="31"/>
        <v>16.335209737078056</v>
      </c>
      <c r="AM119" s="142">
        <f>(SUMPRODUCT(AL119:AL$381,G119:G$381)+SUMPRODUCT(AL119:AL$381,H119:H$381))/12</f>
        <v>5288768.2270132788</v>
      </c>
    </row>
    <row r="120" spans="1:39" x14ac:dyDescent="0.2">
      <c r="A120" s="7">
        <v>99</v>
      </c>
      <c r="B120" s="7">
        <v>49.5</v>
      </c>
      <c r="C120" s="7">
        <v>24.75</v>
      </c>
      <c r="D120" s="12">
        <f t="shared" si="23"/>
        <v>8.25</v>
      </c>
      <c r="E120" s="29">
        <f t="shared" si="39"/>
        <v>3398070.6973489588</v>
      </c>
      <c r="F120" s="2">
        <f t="shared" si="24"/>
        <v>3112.314559948943</v>
      </c>
      <c r="G120" s="2">
        <f t="shared" si="32"/>
        <v>40552.532648351073</v>
      </c>
      <c r="H120" s="2">
        <f t="shared" si="33"/>
        <v>11160.937228848399</v>
      </c>
      <c r="I120" s="2">
        <f t="shared" si="22"/>
        <v>54825.784437148417</v>
      </c>
      <c r="J120" s="2">
        <f t="shared" si="40"/>
        <v>452312.72160647443</v>
      </c>
      <c r="K120" s="2">
        <f t="shared" si="25"/>
        <v>50143.323929881255</v>
      </c>
      <c r="L120" s="2">
        <f t="shared" si="25"/>
        <v>413682.42242152034</v>
      </c>
      <c r="M120" s="2"/>
      <c r="N120" s="28">
        <f t="shared" si="41"/>
        <v>4701303.1566369906</v>
      </c>
      <c r="O120" s="2">
        <f t="shared" si="34"/>
        <v>4291.8568855023605</v>
      </c>
      <c r="P120" s="2">
        <f t="shared" si="35"/>
        <v>55921.618178028904</v>
      </c>
      <c r="R120">
        <f t="shared" si="36"/>
        <v>99</v>
      </c>
      <c r="S120" s="89">
        <f t="shared" si="26"/>
        <v>51713.469877199474</v>
      </c>
      <c r="T120" s="89">
        <f>IF(AND(S120=0,S119&gt;0),SUM($G120:$H$381),S120)</f>
        <v>51713.469877199474</v>
      </c>
      <c r="U120" s="82">
        <f>SUM(T120:T$381)</f>
        <v>3449784.1672261599</v>
      </c>
      <c r="V120" s="68">
        <f>localspline(R120,'BBG rates'!$G$10:$G$27,'BBG rates'!$K$10:$K$27)</f>
        <v>1.0265872829573368</v>
      </c>
      <c r="W120" s="68">
        <f>locallinterp(R120,'BBG rates'!$G$10:$G$27,'BBG rates'!$J$10:$J$27)</f>
        <v>-0.31125000000000003</v>
      </c>
      <c r="X120" s="56">
        <f t="shared" si="37"/>
        <v>-0.31169490253435406</v>
      </c>
      <c r="Y120" s="66">
        <f t="shared" si="27"/>
        <v>-459.70878520457444</v>
      </c>
      <c r="Z120" s="72">
        <f t="shared" si="28"/>
        <v>-0.15990871182212263</v>
      </c>
      <c r="AA120" s="79">
        <f t="shared" si="29"/>
        <v>-735.99490514590411</v>
      </c>
      <c r="AB120" s="81">
        <f t="shared" si="38"/>
        <v>-0.25601424418537683</v>
      </c>
      <c r="AD120" s="95">
        <f>locallinterp(R120,'BBG rates'!$N$10:$N$369,'BBG rates'!$P$10:$P$369)</f>
        <v>8.4022669965392094</v>
      </c>
      <c r="AI120" s="185">
        <f t="shared" si="30"/>
        <v>99</v>
      </c>
      <c r="AJ120" s="127">
        <f>locallinterp(MIN(AI120,CAP_Senior*12),'BBG rates'!$X$24:$X$65,'BBG rates'!$Y$24:$Y$65)</f>
        <v>51.033214203308461</v>
      </c>
      <c r="AK120" s="127">
        <f>locallinterp(MIN(AI120,CAP_CB*12),'BBG rates'!$AA$25:$AA$40,'BBG rates'!$AC$25:$AC$40)</f>
        <v>9.2999999999999989</v>
      </c>
      <c r="AL120" s="144">
        <f t="shared" si="31"/>
        <v>16.394646414562438</v>
      </c>
      <c r="AM120" s="142">
        <f>(SUMPRODUCT(AL120:AL$381,G120:G$381)+SUMPRODUCT(AL120:AL$381,H120:H$381))/12</f>
        <v>5218009.7555450751</v>
      </c>
    </row>
    <row r="121" spans="1:39" x14ac:dyDescent="0.2">
      <c r="A121" s="7">
        <v>100</v>
      </c>
      <c r="B121" s="7">
        <v>50</v>
      </c>
      <c r="C121" s="7">
        <v>25</v>
      </c>
      <c r="D121" s="12">
        <f t="shared" si="23"/>
        <v>8.3333333333333339</v>
      </c>
      <c r="E121" s="29">
        <f t="shared" si="39"/>
        <v>3346622.5013430673</v>
      </c>
      <c r="F121" s="2">
        <f t="shared" si="24"/>
        <v>3065.6598773826126</v>
      </c>
      <c r="G121" s="2">
        <f t="shared" si="32"/>
        <v>40456.239983527958</v>
      </c>
      <c r="H121" s="2">
        <f t="shared" si="33"/>
        <v>10991.956022363433</v>
      </c>
      <c r="I121" s="2">
        <f t="shared" si="22"/>
        <v>54513.855883274002</v>
      </c>
      <c r="J121" s="2">
        <f t="shared" si="40"/>
        <v>454282.1323606167</v>
      </c>
      <c r="K121" s="2">
        <f t="shared" si="25"/>
        <v>49813.095790950058</v>
      </c>
      <c r="L121" s="2">
        <f t="shared" si="25"/>
        <v>415109.13159125048</v>
      </c>
      <c r="M121" s="2"/>
      <c r="N121" s="28">
        <f t="shared" si="41"/>
        <v>4645331.0872834576</v>
      </c>
      <c r="O121" s="2">
        <f t="shared" si="34"/>
        <v>4241.4057099984375</v>
      </c>
      <c r="P121" s="2">
        <f t="shared" si="35"/>
        <v>55972.069353532839</v>
      </c>
      <c r="R121">
        <f t="shared" si="36"/>
        <v>100</v>
      </c>
      <c r="S121" s="89">
        <f t="shared" si="26"/>
        <v>51448.19600589139</v>
      </c>
      <c r="T121" s="89">
        <f>IF(AND(S121=0,S120&gt;0),SUM($G121:$H$381),S121)</f>
        <v>51448.19600589139</v>
      </c>
      <c r="U121" s="82">
        <f>SUM(T121:T$381)</f>
        <v>3398070.6973489607</v>
      </c>
      <c r="V121" s="68">
        <f>localspline(R121,'BBG rates'!$G$10:$G$27,'BBG rates'!$K$10:$K$27)</f>
        <v>1.0264974848117654</v>
      </c>
      <c r="W121" s="68">
        <f>locallinterp(R121,'BBG rates'!$G$10:$G$27,'BBG rates'!$J$10:$J$27)</f>
        <v>-0.307</v>
      </c>
      <c r="X121" s="56">
        <f t="shared" si="37"/>
        <v>-0.30743282375471637</v>
      </c>
      <c r="Y121" s="66">
        <f t="shared" si="27"/>
        <v>-446.27643107700197</v>
      </c>
      <c r="Z121" s="72">
        <f t="shared" si="28"/>
        <v>-0.15759875676224244</v>
      </c>
      <c r="AA121" s="79">
        <f t="shared" si="29"/>
        <v>-724.96208439189206</v>
      </c>
      <c r="AB121" s="81">
        <f t="shared" si="38"/>
        <v>-0.25601424418537683</v>
      </c>
      <c r="AD121" s="95">
        <f>locallinterp(R121,'BBG rates'!$N$10:$N$369,'BBG rates'!$P$10:$P$369)</f>
        <v>8.4878084536068563</v>
      </c>
      <c r="AI121" s="185">
        <f t="shared" si="30"/>
        <v>100</v>
      </c>
      <c r="AJ121" s="127">
        <f>locallinterp(MIN(AI121,CAP_Senior*12),'BBG rates'!$X$24:$X$65,'BBG rates'!$Y$24:$Y$65)</f>
        <v>51.220096619883257</v>
      </c>
      <c r="AK121" s="127">
        <f>locallinterp(MIN(AI121,CAP_CB*12),'BBG rates'!$AA$25:$AA$40,'BBG rates'!$AC$25:$AC$40)</f>
        <v>9.3333333333333321</v>
      </c>
      <c r="AL121" s="144">
        <f t="shared" si="31"/>
        <v>16.454083092046819</v>
      </c>
      <c r="AM121" s="142">
        <f>(SUMPRODUCT(AL121:AL$381,G121:G$381)+SUMPRODUCT(AL121:AL$381,H121:H$381))/12</f>
        <v>5147357.7510861745</v>
      </c>
    </row>
    <row r="122" spans="1:39" x14ac:dyDescent="0.2">
      <c r="A122" s="7">
        <v>101</v>
      </c>
      <c r="B122" s="7">
        <v>50.5</v>
      </c>
      <c r="C122" s="7">
        <v>25.25</v>
      </c>
      <c r="D122" s="12">
        <f t="shared" si="23"/>
        <v>8.4166666666666661</v>
      </c>
      <c r="E122" s="29">
        <f t="shared" si="39"/>
        <v>3295438.4828708563</v>
      </c>
      <c r="F122" s="2">
        <f t="shared" si="24"/>
        <v>3019.2445186962768</v>
      </c>
      <c r="G122" s="2">
        <f t="shared" si="32"/>
        <v>40360.175967242751</v>
      </c>
      <c r="H122" s="2">
        <f t="shared" si="33"/>
        <v>10823.842504968328</v>
      </c>
      <c r="I122" s="2">
        <f t="shared" si="22"/>
        <v>54203.262990907358</v>
      </c>
      <c r="J122" s="2">
        <f t="shared" si="40"/>
        <v>456210.79684013693</v>
      </c>
      <c r="K122" s="2">
        <f t="shared" si="25"/>
        <v>49484.641610471044</v>
      </c>
      <c r="L122" s="2">
        <f t="shared" si="25"/>
        <v>416495.73355479795</v>
      </c>
      <c r="M122" s="2"/>
      <c r="N122" s="28">
        <f t="shared" si="41"/>
        <v>4589308.5212385505</v>
      </c>
      <c r="O122" s="2">
        <f t="shared" si="34"/>
        <v>4190.9090186243966</v>
      </c>
      <c r="P122" s="2">
        <f t="shared" si="35"/>
        <v>56022.566044906875</v>
      </c>
      <c r="R122">
        <f t="shared" si="36"/>
        <v>101</v>
      </c>
      <c r="S122" s="89">
        <f t="shared" si="26"/>
        <v>51184.018472211079</v>
      </c>
      <c r="T122" s="89">
        <f>IF(AND(S122=0,S121&gt;0),SUM($G122:$H$381),S122)</f>
        <v>51184.018472211079</v>
      </c>
      <c r="U122" s="82">
        <f>SUM(T122:T$381)</f>
        <v>3346622.5013430691</v>
      </c>
      <c r="V122" s="68">
        <f>localspline(R122,'BBG rates'!$G$10:$G$27,'BBG rates'!$K$10:$K$27)</f>
        <v>1.02639893688943</v>
      </c>
      <c r="W122" s="68">
        <f>locallinterp(R122,'BBG rates'!$G$10:$G$27,'BBG rates'!$J$10:$J$27)</f>
        <v>-0.30275000000000002</v>
      </c>
      <c r="X122" s="56">
        <f t="shared" si="37"/>
        <v>-0.30317091152665121</v>
      </c>
      <c r="Y122" s="66">
        <f t="shared" si="27"/>
        <v>-433.0957109310209</v>
      </c>
      <c r="Z122" s="72">
        <f t="shared" si="28"/>
        <v>-0.15529533220691988</v>
      </c>
      <c r="AA122" s="79">
        <f t="shared" si="29"/>
        <v>-713.98585854593421</v>
      </c>
      <c r="AB122" s="81">
        <f t="shared" si="38"/>
        <v>-0.25601424418537683</v>
      </c>
      <c r="AD122" s="95">
        <f>locallinterp(R122,'BBG rates'!$N$10:$N$369,'BBG rates'!$P$10:$P$369)</f>
        <v>8.573341698347642</v>
      </c>
      <c r="AI122" s="185">
        <f t="shared" si="30"/>
        <v>101</v>
      </c>
      <c r="AJ122" s="127">
        <f>locallinterp(MIN(AI122,CAP_Senior*12),'BBG rates'!$X$24:$X$65,'BBG rates'!$Y$24:$Y$65)</f>
        <v>51.406979036458054</v>
      </c>
      <c r="AK122" s="127">
        <f>locallinterp(MIN(AI122,CAP_CB*12),'BBG rates'!$AA$25:$AA$40,'BBG rates'!$AC$25:$AC$40)</f>
        <v>9.3666666666666654</v>
      </c>
      <c r="AL122" s="144">
        <f t="shared" si="31"/>
        <v>16.5135197695312</v>
      </c>
      <c r="AM122" s="142">
        <f>(SUMPRODUCT(AL122:AL$381,G122:G$381)+SUMPRODUCT(AL122:AL$381,H122:H$381))/12</f>
        <v>5076813.3434181036</v>
      </c>
    </row>
    <row r="123" spans="1:39" x14ac:dyDescent="0.2">
      <c r="A123" s="7">
        <v>102</v>
      </c>
      <c r="B123" s="7">
        <v>51</v>
      </c>
      <c r="C123" s="7">
        <v>25.5</v>
      </c>
      <c r="D123" s="12">
        <f t="shared" si="23"/>
        <v>8.5</v>
      </c>
      <c r="E123" s="29">
        <f t="shared" si="39"/>
        <v>3244517.5497249742</v>
      </c>
      <c r="F123" s="2">
        <f t="shared" si="24"/>
        <v>2973.0674947997804</v>
      </c>
      <c r="G123" s="2">
        <f t="shared" si="32"/>
        <v>40264.340056565699</v>
      </c>
      <c r="H123" s="2">
        <f t="shared" si="33"/>
        <v>10656.593089316395</v>
      </c>
      <c r="I123" s="2">
        <f t="shared" si="22"/>
        <v>53894.000640681879</v>
      </c>
      <c r="J123" s="2">
        <f t="shared" si="40"/>
        <v>458099.00544579595</v>
      </c>
      <c r="K123" s="2">
        <f t="shared" si="25"/>
        <v>49157.952690175553</v>
      </c>
      <c r="L123" s="2">
        <f t="shared" si="25"/>
        <v>417842.59786649217</v>
      </c>
      <c r="M123" s="2"/>
      <c r="N123" s="28">
        <f t="shared" si="41"/>
        <v>4533235.4129453357</v>
      </c>
      <c r="O123" s="2">
        <f t="shared" si="34"/>
        <v>4140.3667703168849</v>
      </c>
      <c r="P123" s="2">
        <f t="shared" si="35"/>
        <v>56073.108293214391</v>
      </c>
      <c r="R123">
        <f t="shared" si="36"/>
        <v>102</v>
      </c>
      <c r="S123" s="89">
        <f t="shared" si="26"/>
        <v>50920.933145882096</v>
      </c>
      <c r="T123" s="89">
        <f>IF(AND(S123=0,S122&gt;0),SUM($G123:$H$381),S123)</f>
        <v>50920.933145882096</v>
      </c>
      <c r="U123" s="82">
        <f>SUM(T123:T$381)</f>
        <v>3295438.4828708582</v>
      </c>
      <c r="V123" s="68">
        <f>localspline(R123,'BBG rates'!$G$10:$G$27,'BBG rates'!$K$10:$K$27)</f>
        <v>1.0262915229336613</v>
      </c>
      <c r="W123" s="68">
        <f>locallinterp(R123,'BBG rates'!$G$10:$G$27,'BBG rates'!$J$10:$J$27)</f>
        <v>-0.29849999999999999</v>
      </c>
      <c r="X123" s="56">
        <f t="shared" si="37"/>
        <v>-0.29890916583643623</v>
      </c>
      <c r="Y123" s="66">
        <f t="shared" si="27"/>
        <v>-420.16445631783989</v>
      </c>
      <c r="Z123" s="72">
        <f t="shared" si="28"/>
        <v>-0.15299856155778416</v>
      </c>
      <c r="AA123" s="79">
        <f t="shared" si="29"/>
        <v>-703.06599370965625</v>
      </c>
      <c r="AB123" s="81">
        <f t="shared" si="38"/>
        <v>-0.25601424418537677</v>
      </c>
      <c r="AD123" s="95">
        <f>locallinterp(R123,'BBG rates'!$N$10:$N$369,'BBG rates'!$P$10:$P$369)</f>
        <v>8.6588659919254471</v>
      </c>
      <c r="AI123" s="185">
        <f t="shared" si="30"/>
        <v>102</v>
      </c>
      <c r="AJ123" s="127">
        <f>locallinterp(MIN(AI123,CAP_Senior*12),'BBG rates'!$X$24:$X$65,'BBG rates'!$Y$24:$Y$65)</f>
        <v>51.593861453032844</v>
      </c>
      <c r="AK123" s="127">
        <f>locallinterp(MIN(AI123,CAP_CB*12),'BBG rates'!$AA$25:$AA$40,'BBG rates'!$AC$25:$AC$40)</f>
        <v>9.3999999999999986</v>
      </c>
      <c r="AL123" s="144">
        <f t="shared" si="31"/>
        <v>16.572956447015581</v>
      </c>
      <c r="AM123" s="142">
        <f>(SUMPRODUCT(AL123:AL$381,G123:G$381)+SUMPRODUCT(AL123:AL$381,H123:H$381))/12</f>
        <v>5006377.651674361</v>
      </c>
    </row>
    <row r="124" spans="1:39" x14ac:dyDescent="0.2">
      <c r="A124" s="7">
        <v>103</v>
      </c>
      <c r="B124" s="7">
        <v>51.5</v>
      </c>
      <c r="C124" s="7">
        <v>25.75</v>
      </c>
      <c r="D124" s="12">
        <f t="shared" si="23"/>
        <v>8.5833333333333339</v>
      </c>
      <c r="E124" s="29">
        <f t="shared" si="39"/>
        <v>3193858.61381354</v>
      </c>
      <c r="F124" s="2">
        <f t="shared" si="24"/>
        <v>2927.127820329205</v>
      </c>
      <c r="G124" s="2">
        <f t="shared" si="32"/>
        <v>40168.73170985622</v>
      </c>
      <c r="H124" s="2">
        <f t="shared" si="33"/>
        <v>10490.204201578163</v>
      </c>
      <c r="I124" s="2">
        <f t="shared" si="22"/>
        <v>53586.063731763585</v>
      </c>
      <c r="J124" s="2">
        <f t="shared" si="40"/>
        <v>459947.0470309708</v>
      </c>
      <c r="K124" s="2">
        <f t="shared" si="25"/>
        <v>48833.020372331564</v>
      </c>
      <c r="L124" s="2">
        <f t="shared" si="25"/>
        <v>419150.09152917925</v>
      </c>
      <c r="M124" s="2"/>
      <c r="N124" s="28">
        <f t="shared" si="41"/>
        <v>4477111.7168057803</v>
      </c>
      <c r="O124" s="2">
        <f t="shared" si="34"/>
        <v>4089.7789239755039</v>
      </c>
      <c r="P124" s="2">
        <f t="shared" si="35"/>
        <v>56123.696139555766</v>
      </c>
      <c r="R124">
        <f t="shared" si="36"/>
        <v>103</v>
      </c>
      <c r="S124" s="89">
        <f t="shared" si="26"/>
        <v>50658.935911434382</v>
      </c>
      <c r="T124" s="89">
        <f>IF(AND(S124=0,S123&gt;0),SUM($G124:$H$381),S124)</f>
        <v>50658.935911434382</v>
      </c>
      <c r="U124" s="82">
        <f>SUM(T124:T$381)</f>
        <v>3244517.5497249761</v>
      </c>
      <c r="V124" s="68">
        <f>localspline(R124,'BBG rates'!$G$10:$G$27,'BBG rates'!$K$10:$K$27)</f>
        <v>1.0261747690642877</v>
      </c>
      <c r="W124" s="68">
        <f>locallinterp(R124,'BBG rates'!$G$10:$G$27,'BBG rates'!$J$10:$J$27)</f>
        <v>-0.29425000000000001</v>
      </c>
      <c r="X124" s="56">
        <f t="shared" si="37"/>
        <v>-0.29464758667061552</v>
      </c>
      <c r="Y124" s="66">
        <f t="shared" si="27"/>
        <v>-407.48051160929941</v>
      </c>
      <c r="Z124" s="72">
        <f t="shared" si="28"/>
        <v>-0.15070857421394063</v>
      </c>
      <c r="AA124" s="79">
        <f t="shared" si="29"/>
        <v>-692.20225686585866</v>
      </c>
      <c r="AB124" s="81">
        <f t="shared" si="38"/>
        <v>-0.25601424418537683</v>
      </c>
      <c r="AD124" s="95">
        <f>locallinterp(R124,'BBG rates'!$N$10:$N$369,'BBG rates'!$P$10:$P$369)</f>
        <v>8.7443805560141374</v>
      </c>
      <c r="AI124" s="185">
        <f t="shared" si="30"/>
        <v>103</v>
      </c>
      <c r="AJ124" s="127">
        <f>locallinterp(MIN(AI124,CAP_Senior*12),'BBG rates'!$X$24:$X$65,'BBG rates'!$Y$24:$Y$65)</f>
        <v>51.78074386960764</v>
      </c>
      <c r="AK124" s="127">
        <f>locallinterp(MIN(AI124,CAP_CB*12),'BBG rates'!$AA$25:$AA$40,'BBG rates'!$AC$25:$AC$40)</f>
        <v>9.4333333333333336</v>
      </c>
      <c r="AL124" s="144">
        <f t="shared" si="31"/>
        <v>16.632393124499966</v>
      </c>
      <c r="AM124" s="142">
        <f>(SUMPRODUCT(AL124:AL$381,G124:G$381)+SUMPRODUCT(AL124:AL$381,H124:H$381))/12</f>
        <v>4936051.7844020193</v>
      </c>
    </row>
    <row r="125" spans="1:39" x14ac:dyDescent="0.2">
      <c r="A125" s="7">
        <v>104</v>
      </c>
      <c r="B125" s="7">
        <v>52</v>
      </c>
      <c r="C125" s="7">
        <v>26</v>
      </c>
      <c r="D125" s="12">
        <f t="shared" si="23"/>
        <v>8.6666666666666661</v>
      </c>
      <c r="E125" s="29">
        <f t="shared" si="39"/>
        <v>3143460.5911453874</v>
      </c>
      <c r="F125" s="2">
        <f t="shared" si="24"/>
        <v>2881.4245136335135</v>
      </c>
      <c r="G125" s="2">
        <f t="shared" si="32"/>
        <v>40073.350386759885</v>
      </c>
      <c r="H125" s="2">
        <f t="shared" si="33"/>
        <v>10324.672281392934</v>
      </c>
      <c r="I125" s="2">
        <f t="shared" si="22"/>
        <v>53279.447181786338</v>
      </c>
      <c r="J125" s="2">
        <f t="shared" si="40"/>
        <v>461755.20890881488</v>
      </c>
      <c r="K125" s="2">
        <f t="shared" si="25"/>
        <v>48509.836039560782</v>
      </c>
      <c r="L125" s="2">
        <f t="shared" si="25"/>
        <v>420418.5790095267</v>
      </c>
      <c r="M125" s="2"/>
      <c r="N125" s="28">
        <f t="shared" si="41"/>
        <v>4420937.3871807121</v>
      </c>
      <c r="O125" s="2">
        <f t="shared" si="34"/>
        <v>4039.1454384627746</v>
      </c>
      <c r="P125" s="2">
        <f t="shared" si="35"/>
        <v>56174.329625068494</v>
      </c>
      <c r="R125">
        <f t="shared" si="36"/>
        <v>104</v>
      </c>
      <c r="S125" s="89">
        <f t="shared" si="26"/>
        <v>50398.022668152815</v>
      </c>
      <c r="T125" s="89">
        <f>IF(AND(S125=0,S124&gt;0),SUM($G125:$H$381),S125)</f>
        <v>50398.022668152815</v>
      </c>
      <c r="U125" s="82">
        <f>SUM(T125:T$381)</f>
        <v>3193858.6138135414</v>
      </c>
      <c r="V125" s="68">
        <f>localspline(R125,'BBG rates'!$G$10:$G$27,'BBG rates'!$K$10:$K$27)</f>
        <v>1.0260484696251713</v>
      </c>
      <c r="W125" s="68">
        <f>locallinterp(R125,'BBG rates'!$G$10:$G$27,'BBG rates'!$J$10:$J$27)</f>
        <v>-0.29000000000000004</v>
      </c>
      <c r="X125" s="56">
        <f t="shared" si="37"/>
        <v>-0.29038617401559996</v>
      </c>
      <c r="Y125" s="66">
        <f t="shared" si="27"/>
        <v>-395.04173393462816</v>
      </c>
      <c r="Z125" s="72">
        <f t="shared" si="28"/>
        <v>-0.14842550596049303</v>
      </c>
      <c r="AA125" s="79">
        <f t="shared" si="29"/>
        <v>-681.39441587535759</v>
      </c>
      <c r="AB125" s="81">
        <f t="shared" si="38"/>
        <v>-0.25601424418537683</v>
      </c>
      <c r="AD125" s="95">
        <f>locallinterp(R125,'BBG rates'!$N$10:$N$369,'BBG rates'!$P$10:$P$369)</f>
        <v>8.8298845951495686</v>
      </c>
      <c r="AI125" s="185">
        <f t="shared" si="30"/>
        <v>104</v>
      </c>
      <c r="AJ125" s="127">
        <f>locallinterp(MIN(AI125,CAP_Senior*12),'BBG rates'!$X$24:$X$65,'BBG rates'!$Y$24:$Y$65)</f>
        <v>51.967626286182437</v>
      </c>
      <c r="AK125" s="127">
        <f>locallinterp(MIN(AI125,CAP_CB*12),'BBG rates'!$AA$25:$AA$40,'BBG rates'!$AC$25:$AC$40)</f>
        <v>9.4666666666666668</v>
      </c>
      <c r="AL125" s="144">
        <f t="shared" si="31"/>
        <v>16.691829801984348</v>
      </c>
      <c r="AM125" s="142">
        <f>(SUMPRODUCT(AL125:AL$381,G125:G$381)+SUMPRODUCT(AL125:AL$381,H125:H$381))/12</f>
        <v>4865836.839623034</v>
      </c>
    </row>
    <row r="126" spans="1:39" x14ac:dyDescent="0.2">
      <c r="A126" s="7">
        <v>105</v>
      </c>
      <c r="B126" s="7">
        <v>52.5</v>
      </c>
      <c r="C126" s="7">
        <v>26.25</v>
      </c>
      <c r="D126" s="12">
        <f t="shared" si="23"/>
        <v>8.75</v>
      </c>
      <c r="E126" s="29">
        <f t="shared" si="39"/>
        <v>3093322.4018153618</v>
      </c>
      <c r="F126" s="2">
        <f t="shared" si="24"/>
        <v>2835.9565967612389</v>
      </c>
      <c r="G126" s="2">
        <f t="shared" si="32"/>
        <v>39978.195548205345</v>
      </c>
      <c r="H126" s="2">
        <f t="shared" si="33"/>
        <v>10159.993781820485</v>
      </c>
      <c r="I126" s="2">
        <f t="shared" si="22"/>
        <v>52974.145926787067</v>
      </c>
      <c r="J126" s="2">
        <f t="shared" si="40"/>
        <v>463523.77685938682</v>
      </c>
      <c r="K126" s="2">
        <f t="shared" si="25"/>
        <v>48188.39111465629</v>
      </c>
      <c r="L126" s="2">
        <f t="shared" si="25"/>
        <v>421648.42225324258</v>
      </c>
      <c r="M126" s="2"/>
      <c r="N126" s="28">
        <f t="shared" si="41"/>
        <v>4364712.3783897851</v>
      </c>
      <c r="O126" s="2">
        <f t="shared" si="34"/>
        <v>3988.4662726041038</v>
      </c>
      <c r="P126" s="2">
        <f t="shared" si="35"/>
        <v>56225.008790927175</v>
      </c>
      <c r="R126">
        <f t="shared" si="36"/>
        <v>105</v>
      </c>
      <c r="S126" s="89">
        <f t="shared" si="26"/>
        <v>50138.189330025831</v>
      </c>
      <c r="T126" s="89">
        <f>IF(AND(S126=0,S125&gt;0),SUM($G126:$H$381),S126)</f>
        <v>50138.189330025831</v>
      </c>
      <c r="U126" s="82">
        <f>SUM(T126:T$381)</f>
        <v>3143460.5911453892</v>
      </c>
      <c r="V126" s="68">
        <f>localspline(R126,'BBG rates'!$G$10:$G$27,'BBG rates'!$K$10:$K$27)</f>
        <v>1.0259122699387149</v>
      </c>
      <c r="W126" s="68">
        <f>locallinterp(R126,'BBG rates'!$G$10:$G$27,'BBG rates'!$J$10:$J$27)</f>
        <v>-0.28575</v>
      </c>
      <c r="X126" s="56">
        <f t="shared" si="37"/>
        <v>-0.28612492785766719</v>
      </c>
      <c r="Y126" s="66">
        <f t="shared" si="27"/>
        <v>-382.84599311749787</v>
      </c>
      <c r="Z126" s="72">
        <f t="shared" si="28"/>
        <v>-0.14614949938774305</v>
      </c>
      <c r="AA126" s="79">
        <f t="shared" si="29"/>
        <v>-670.64223947383709</v>
      </c>
      <c r="AB126" s="81">
        <f t="shared" si="38"/>
        <v>-0.25601424418537677</v>
      </c>
      <c r="AD126" s="95">
        <f>locallinterp(R126,'BBG rates'!$N$10:$N$369,'BBG rates'!$P$10:$P$369)</f>
        <v>8.9153772843111287</v>
      </c>
      <c r="AI126" s="185">
        <f t="shared" si="30"/>
        <v>105</v>
      </c>
      <c r="AJ126" s="127">
        <f>locallinterp(MIN(AI126,CAP_Senior*12),'BBG rates'!$X$24:$X$65,'BBG rates'!$Y$24:$Y$65)</f>
        <v>52.154508702757234</v>
      </c>
      <c r="AK126" s="127">
        <f>locallinterp(MIN(AI126,CAP_CB*12),'BBG rates'!$AA$25:$AA$40,'BBG rates'!$AC$25:$AC$40)</f>
        <v>9.5</v>
      </c>
      <c r="AL126" s="144">
        <f t="shared" si="31"/>
        <v>16.751266479468732</v>
      </c>
      <c r="AM126" s="142">
        <f>(SUMPRODUCT(AL126:AL$381,G126:G$381)+SUMPRODUCT(AL126:AL$381,H126:H$381))/12</f>
        <v>4795733.9048952544</v>
      </c>
    </row>
    <row r="127" spans="1:39" x14ac:dyDescent="0.2">
      <c r="A127" s="7">
        <v>106</v>
      </c>
      <c r="B127" s="7">
        <v>53</v>
      </c>
      <c r="C127" s="7">
        <v>26.5</v>
      </c>
      <c r="D127" s="12">
        <f t="shared" si="23"/>
        <v>8.8333333333333339</v>
      </c>
      <c r="E127" s="29">
        <f t="shared" si="39"/>
        <v>3043442.9699896676</v>
      </c>
      <c r="F127" s="2">
        <f t="shared" si="24"/>
        <v>2790.723095447217</v>
      </c>
      <c r="G127" s="2">
        <f t="shared" si="32"/>
        <v>39883.266656401276</v>
      </c>
      <c r="H127" s="2">
        <f t="shared" si="33"/>
        <v>9996.1651692929372</v>
      </c>
      <c r="I127" s="2">
        <f t="shared" si="22"/>
        <v>52670.154921141431</v>
      </c>
      <c r="J127" s="2">
        <f t="shared" si="40"/>
        <v>465253.03513674933</v>
      </c>
      <c r="K127" s="2">
        <f t="shared" si="25"/>
        <v>47868.677060401256</v>
      </c>
      <c r="L127" s="2">
        <f t="shared" si="25"/>
        <v>422839.98070021108</v>
      </c>
      <c r="M127" s="2"/>
      <c r="N127" s="28">
        <f t="shared" si="41"/>
        <v>4308436.6447114414</v>
      </c>
      <c r="O127" s="2">
        <f t="shared" si="34"/>
        <v>3937.7413851877518</v>
      </c>
      <c r="P127" s="2">
        <f t="shared" si="35"/>
        <v>56275.733678343524</v>
      </c>
      <c r="R127">
        <f t="shared" si="36"/>
        <v>106</v>
      </c>
      <c r="S127" s="89">
        <f t="shared" si="26"/>
        <v>49879.431825694213</v>
      </c>
      <c r="T127" s="89">
        <f>IF(AND(S127=0,S126&gt;0),SUM($G127:$H$381),S127)</f>
        <v>49879.431825694213</v>
      </c>
      <c r="U127" s="82">
        <f>SUM(T127:T$381)</f>
        <v>3093322.4018153627</v>
      </c>
      <c r="V127" s="68">
        <f>localspline(R127,'BBG rates'!$G$10:$G$27,'BBG rates'!$K$10:$K$27)</f>
        <v>1.025765919646864</v>
      </c>
      <c r="W127" s="68">
        <f>locallinterp(R127,'BBG rates'!$G$10:$G$27,'BBG rates'!$J$10:$J$27)</f>
        <v>-0.28150000000000003</v>
      </c>
      <c r="X127" s="56">
        <f t="shared" si="37"/>
        <v>-0.28186384818322807</v>
      </c>
      <c r="Y127" s="66">
        <f t="shared" si="27"/>
        <v>-370.8911716133581</v>
      </c>
      <c r="Z127" s="72">
        <f t="shared" si="28"/>
        <v>-0.14388070434392292</v>
      </c>
      <c r="AA127" s="79">
        <f t="shared" si="29"/>
        <v>-659.94549726871219</v>
      </c>
      <c r="AB127" s="81">
        <f t="shared" si="38"/>
        <v>-0.25601424418537683</v>
      </c>
      <c r="AD127" s="95">
        <f>locallinterp(R127,'BBG rates'!$N$10:$N$369,'BBG rates'!$P$10:$P$369)</f>
        <v>9.0008577776150336</v>
      </c>
      <c r="AI127" s="185">
        <f t="shared" si="30"/>
        <v>106</v>
      </c>
      <c r="AJ127" s="127">
        <f>locallinterp(MIN(AI127,CAP_Senior*12),'BBG rates'!$X$24:$X$65,'BBG rates'!$Y$24:$Y$65)</f>
        <v>52.34139111933203</v>
      </c>
      <c r="AK127" s="127">
        <f>locallinterp(MIN(AI127,CAP_CB*12),'BBG rates'!$AA$25:$AA$40,'BBG rates'!$AC$25:$AC$40)</f>
        <v>9.5333333333333332</v>
      </c>
      <c r="AL127" s="144">
        <f t="shared" si="31"/>
        <v>16.81070315695311</v>
      </c>
      <c r="AM127" s="142">
        <f>(SUMPRODUCT(AL127:AL$381,G127:G$381)+SUMPRODUCT(AL127:AL$381,H127:H$381))/12</f>
        <v>4725744.0573731447</v>
      </c>
    </row>
    <row r="128" spans="1:39" x14ac:dyDescent="0.2">
      <c r="A128" s="7">
        <v>107</v>
      </c>
      <c r="B128" s="7">
        <v>53.5</v>
      </c>
      <c r="C128" s="7">
        <v>26.75</v>
      </c>
      <c r="D128" s="12">
        <f t="shared" si="23"/>
        <v>8.9166666666666661</v>
      </c>
      <c r="E128" s="29">
        <f t="shared" si="39"/>
        <v>2993821.2238912671</v>
      </c>
      <c r="F128" s="2">
        <f t="shared" si="24"/>
        <v>2745.72303909937</v>
      </c>
      <c r="G128" s="2">
        <f t="shared" si="32"/>
        <v>39788.563174833347</v>
      </c>
      <c r="H128" s="2">
        <f t="shared" si="33"/>
        <v>9833.1829235668047</v>
      </c>
      <c r="I128" s="2">
        <f t="shared" si="22"/>
        <v>52367.469137499524</v>
      </c>
      <c r="J128" s="2">
        <f t="shared" si="40"/>
        <v>466943.26647603739</v>
      </c>
      <c r="K128" s="2">
        <f t="shared" si="25"/>
        <v>47550.685379388218</v>
      </c>
      <c r="L128" s="2">
        <f t="shared" si="25"/>
        <v>423993.61129954492</v>
      </c>
      <c r="M128" s="2"/>
      <c r="N128" s="28">
        <f t="shared" si="41"/>
        <v>4252110.1403828748</v>
      </c>
      <c r="O128" s="2">
        <f t="shared" si="34"/>
        <v>3886.9707349647997</v>
      </c>
      <c r="P128" s="2">
        <f t="shared" si="35"/>
        <v>56326.504328566465</v>
      </c>
      <c r="R128">
        <f t="shared" si="36"/>
        <v>107</v>
      </c>
      <c r="S128" s="89">
        <f t="shared" si="26"/>
        <v>49621.746098400152</v>
      </c>
      <c r="T128" s="89">
        <f>IF(AND(S128=0,S127&gt;0),SUM($G128:$H$381),S128)</f>
        <v>49621.746098400152</v>
      </c>
      <c r="U128" s="82">
        <f>SUM(T128:T$381)</f>
        <v>3043442.9699896686</v>
      </c>
      <c r="V128" s="68">
        <f>localspline(R128,'BBG rates'!$G$10:$G$27,'BBG rates'!$K$10:$K$27)</f>
        <v>1.0256091013278616</v>
      </c>
      <c r="W128" s="68">
        <f>locallinterp(R128,'BBG rates'!$G$10:$G$27,'BBG rates'!$J$10:$J$27)</f>
        <v>-0.27725</v>
      </c>
      <c r="X128" s="56">
        <f t="shared" si="37"/>
        <v>-0.27760293497869348</v>
      </c>
      <c r="Y128" s="66">
        <f t="shared" si="27"/>
        <v>-359.17516444703881</v>
      </c>
      <c r="Z128" s="72">
        <f t="shared" si="28"/>
        <v>-0.14161927842462896</v>
      </c>
      <c r="AA128" s="79">
        <f t="shared" si="29"/>
        <v>-649.30395973600287</v>
      </c>
      <c r="AB128" s="81">
        <f t="shared" si="38"/>
        <v>-0.25601424418537677</v>
      </c>
      <c r="AD128" s="95">
        <f>locallinterp(R128,'BBG rates'!$N$10:$N$369,'BBG rates'!$P$10:$P$369)</f>
        <v>9.0863252027256891</v>
      </c>
      <c r="AI128" s="185">
        <f t="shared" si="30"/>
        <v>107</v>
      </c>
      <c r="AJ128" s="127">
        <f>locallinterp(MIN(AI128,CAP_Senior*12),'BBG rates'!$X$24:$X$65,'BBG rates'!$Y$24:$Y$65)</f>
        <v>52.52827353590682</v>
      </c>
      <c r="AK128" s="127">
        <f>locallinterp(MIN(AI128,CAP_CB*12),'BBG rates'!$AA$25:$AA$40,'BBG rates'!$AC$25:$AC$40)</f>
        <v>9.5666666666666664</v>
      </c>
      <c r="AL128" s="144">
        <f t="shared" si="31"/>
        <v>16.870139834437492</v>
      </c>
      <c r="AM128" s="142">
        <f>(SUMPRODUCT(AL128:AL$381,G128:G$381)+SUMPRODUCT(AL128:AL$381,H128:H$381))/12</f>
        <v>4655868.3638682095</v>
      </c>
    </row>
    <row r="129" spans="1:39" x14ac:dyDescent="0.2">
      <c r="A129" s="7">
        <v>108</v>
      </c>
      <c r="B129" s="7">
        <v>54</v>
      </c>
      <c r="C129" s="7">
        <v>27</v>
      </c>
      <c r="D129" s="12">
        <f t="shared" si="23"/>
        <v>9</v>
      </c>
      <c r="E129" s="29">
        <f t="shared" si="39"/>
        <v>2944456.0957853305</v>
      </c>
      <c r="F129" s="2">
        <f t="shared" si="24"/>
        <v>2700.9554607855302</v>
      </c>
      <c r="G129" s="2">
        <f t="shared" si="32"/>
        <v>39694.084568261198</v>
      </c>
      <c r="H129" s="2">
        <f t="shared" si="33"/>
        <v>9671.0435376751993</v>
      </c>
      <c r="I129" s="2">
        <f t="shared" si="22"/>
        <v>52066.083566721929</v>
      </c>
      <c r="J129" s="2">
        <f t="shared" si="40"/>
        <v>468594.75210049737</v>
      </c>
      <c r="K129" s="2">
        <f t="shared" si="25"/>
        <v>47234.407613839365</v>
      </c>
      <c r="L129" s="2">
        <f t="shared" si="25"/>
        <v>425109.66852455429</v>
      </c>
      <c r="M129" s="2"/>
      <c r="N129" s="28">
        <f t="shared" si="41"/>
        <v>4195732.8195999926</v>
      </c>
      <c r="O129" s="2">
        <f t="shared" si="34"/>
        <v>3836.1542806491134</v>
      </c>
      <c r="P129" s="2">
        <f t="shared" si="35"/>
        <v>56377.320782882161</v>
      </c>
      <c r="R129">
        <f t="shared" si="36"/>
        <v>108</v>
      </c>
      <c r="S129" s="89">
        <f t="shared" si="26"/>
        <v>49365.128105936397</v>
      </c>
      <c r="T129" s="89">
        <f>IF(AND(S129=0,S128&gt;0),SUM($G129:$H$381),S129)</f>
        <v>49365.128105936397</v>
      </c>
      <c r="U129" s="82">
        <f>SUM(T129:T$381)</f>
        <v>2993821.223891268</v>
      </c>
      <c r="V129" s="68">
        <f>localspline(R129,'BBG rates'!$G$10:$G$27,'BBG rates'!$K$10:$K$27)</f>
        <v>1.0254415273666382</v>
      </c>
      <c r="W129" s="68">
        <f>locallinterp(R129,'BBG rates'!$G$10:$G$27,'BBG rates'!$J$10:$J$27)</f>
        <v>-0.27300000000000002</v>
      </c>
      <c r="X129" s="56">
        <f t="shared" si="37"/>
        <v>-0.27334218823060752</v>
      </c>
      <c r="Y129" s="66">
        <f t="shared" si="27"/>
        <v>-347.69587915063596</v>
      </c>
      <c r="Z129" s="72">
        <f t="shared" si="28"/>
        <v>-0.13936538750248256</v>
      </c>
      <c r="AA129" s="79">
        <f t="shared" si="29"/>
        <v>-638.71739821721906</v>
      </c>
      <c r="AB129" s="81">
        <f t="shared" si="38"/>
        <v>-0.25601424418537683</v>
      </c>
      <c r="AD129" s="95">
        <f>locallinterp(R129,'BBG rates'!$N$10:$N$369,'BBG rates'!$P$10:$P$369)</f>
        <v>9.171778663339575</v>
      </c>
      <c r="AI129" s="185">
        <f t="shared" si="30"/>
        <v>108</v>
      </c>
      <c r="AJ129" s="127">
        <f>locallinterp(MIN(AI129,CAP_Senior*12),'BBG rates'!$X$24:$X$65,'BBG rates'!$Y$24:$Y$65)</f>
        <v>52.715155952481616</v>
      </c>
      <c r="AK129" s="127">
        <f>locallinterp(MIN(AI129,CAP_CB*12),'BBG rates'!$AA$25:$AA$40,'BBG rates'!$AC$25:$AC$40)</f>
        <v>9.6</v>
      </c>
      <c r="AL129" s="144">
        <f t="shared" si="31"/>
        <v>16.929576511921873</v>
      </c>
      <c r="AM129" s="142">
        <f>(SUMPRODUCT(AL129:AL$381,G129:G$381)+SUMPRODUCT(AL129:AL$381,H129:H$381))/12</f>
        <v>4586107.880909129</v>
      </c>
    </row>
    <row r="130" spans="1:39" x14ac:dyDescent="0.2">
      <c r="A130" s="7">
        <v>109</v>
      </c>
      <c r="B130" s="7">
        <v>54.5</v>
      </c>
      <c r="C130" s="7">
        <v>27.25</v>
      </c>
      <c r="D130" s="12">
        <f t="shared" si="23"/>
        <v>9.0833333333333339</v>
      </c>
      <c r="E130" s="29">
        <f t="shared" si="39"/>
        <v>2895346.5219647349</v>
      </c>
      <c r="F130" s="2">
        <f t="shared" si="24"/>
        <v>2656.4193972203166</v>
      </c>
      <c r="G130" s="2">
        <f t="shared" si="32"/>
        <v>39599.830302715403</v>
      </c>
      <c r="H130" s="2">
        <f t="shared" si="33"/>
        <v>9509.7435178802079</v>
      </c>
      <c r="I130" s="2">
        <f t="shared" si="22"/>
        <v>51765.993217815922</v>
      </c>
      <c r="J130" s="2">
        <f t="shared" si="40"/>
        <v>470207.77172849467</v>
      </c>
      <c r="K130" s="2">
        <f t="shared" si="25"/>
        <v>46919.835345427455</v>
      </c>
      <c r="L130" s="2">
        <f t="shared" si="25"/>
        <v>426188.50438763277</v>
      </c>
      <c r="M130" s="2"/>
      <c r="N130" s="28">
        <f t="shared" si="41"/>
        <v>4139304.6365173785</v>
      </c>
      <c r="O130" s="2">
        <f t="shared" si="34"/>
        <v>3785.2919809173131</v>
      </c>
      <c r="P130" s="2">
        <f t="shared" si="35"/>
        <v>56428.183082613956</v>
      </c>
      <c r="R130">
        <f t="shared" si="36"/>
        <v>109</v>
      </c>
      <c r="S130" s="89">
        <f t="shared" si="26"/>
        <v>49109.573820595615</v>
      </c>
      <c r="T130" s="89">
        <f>IF(AND(S130=0,S129&gt;0),SUM($G130:$H$381),S130)</f>
        <v>49109.573820595615</v>
      </c>
      <c r="U130" s="82">
        <f>SUM(T130:T$381)</f>
        <v>2944456.0957853314</v>
      </c>
      <c r="V130" s="68">
        <f>localspline(R130,'BBG rates'!$G$10:$G$27,'BBG rates'!$K$10:$K$27)</f>
        <v>1.0252631447519678</v>
      </c>
      <c r="W130" s="68">
        <f>locallinterp(R130,'BBG rates'!$G$10:$G$27,'BBG rates'!$J$10:$J$27)</f>
        <v>-0.26866666666666666</v>
      </c>
      <c r="X130" s="56">
        <f t="shared" si="37"/>
        <v>-0.26899806879856492</v>
      </c>
      <c r="Y130" s="66">
        <f t="shared" si="27"/>
        <v>-336.45123570166851</v>
      </c>
      <c r="Z130" s="72">
        <f t="shared" si="28"/>
        <v>-0.13711920630092406</v>
      </c>
      <c r="AA130" s="79">
        <f t="shared" si="29"/>
        <v>-628.18558491625606</v>
      </c>
      <c r="AB130" s="81">
        <f t="shared" si="38"/>
        <v>-0.25601424418537688</v>
      </c>
      <c r="AD130" s="95">
        <f>locallinterp(R130,'BBG rates'!$N$10:$N$369,'BBG rates'!$P$10:$P$369)</f>
        <v>9.2572172587355723</v>
      </c>
      <c r="AI130" s="185">
        <f t="shared" si="30"/>
        <v>109</v>
      </c>
      <c r="AJ130" s="127">
        <f>locallinterp(MIN(AI130,CAP_Senior*12),'BBG rates'!$X$24:$X$65,'BBG rates'!$Y$24:$Y$65)</f>
        <v>52.8823279706587</v>
      </c>
      <c r="AK130" s="127">
        <f>locallinterp(MIN(AI130,CAP_CB*12),'BBG rates'!$AA$25:$AA$40,'BBG rates'!$AC$25:$AC$40)</f>
        <v>9.6333333333333329</v>
      </c>
      <c r="AL130" s="144">
        <f t="shared" si="31"/>
        <v>16.985662421678647</v>
      </c>
      <c r="AM130" s="142">
        <f>(SUMPRODUCT(AL130:AL$381,G130:G$381)+SUMPRODUCT(AL130:AL$381,H130:H$381))/12</f>
        <v>4516463.6548016062</v>
      </c>
    </row>
    <row r="131" spans="1:39" x14ac:dyDescent="0.2">
      <c r="A131" s="7">
        <v>110</v>
      </c>
      <c r="B131" s="7">
        <v>55</v>
      </c>
      <c r="C131" s="7">
        <v>27.5</v>
      </c>
      <c r="D131" s="12">
        <f t="shared" si="23"/>
        <v>9.1666666666666661</v>
      </c>
      <c r="E131" s="29">
        <f t="shared" si="39"/>
        <v>2846491.4427356152</v>
      </c>
      <c r="F131" s="2">
        <f t="shared" si="24"/>
        <v>2612.113888752051</v>
      </c>
      <c r="G131" s="2">
        <f t="shared" si="32"/>
        <v>39505.799845494454</v>
      </c>
      <c r="H131" s="2">
        <f t="shared" si="33"/>
        <v>9349.2793836254332</v>
      </c>
      <c r="I131" s="2">
        <f t="shared" si="22"/>
        <v>51467.193117871939</v>
      </c>
      <c r="J131" s="2">
        <f t="shared" si="40"/>
        <v>471782.60358049272</v>
      </c>
      <c r="K131" s="2">
        <f t="shared" si="25"/>
        <v>46606.960195097665</v>
      </c>
      <c r="L131" s="2">
        <f t="shared" si="25"/>
        <v>427230.4684550619</v>
      </c>
      <c r="M131" s="2"/>
      <c r="N131" s="28">
        <f t="shared" si="41"/>
        <v>4082825.5452482561</v>
      </c>
      <c r="O131" s="2">
        <f t="shared" si="34"/>
        <v>3734.3837944087363</v>
      </c>
      <c r="P131" s="2">
        <f t="shared" si="35"/>
        <v>56479.091269122517</v>
      </c>
      <c r="R131">
        <f t="shared" si="36"/>
        <v>110</v>
      </c>
      <c r="S131" s="89">
        <f t="shared" si="26"/>
        <v>48855.079229119889</v>
      </c>
      <c r="T131" s="89">
        <f>IF(AND(S131=0,S130&gt;0),SUM($G131:$H$381),S131)</f>
        <v>48855.079229119889</v>
      </c>
      <c r="U131" s="82">
        <f>SUM(T131:T$381)</f>
        <v>2895346.5219647358</v>
      </c>
      <c r="V131" s="68">
        <f>localspline(R131,'BBG rates'!$G$10:$G$27,'BBG rates'!$K$10:$K$27)</f>
        <v>1.0250747346431872</v>
      </c>
      <c r="W131" s="68">
        <f>locallinterp(R131,'BBG rates'!$G$10:$G$27,'BBG rates'!$J$10:$J$27)</f>
        <v>-0.26433333333333336</v>
      </c>
      <c r="X131" s="56">
        <f t="shared" si="37"/>
        <v>-0.26465412238612096</v>
      </c>
      <c r="Y131" s="66">
        <f t="shared" si="27"/>
        <v>-325.44258527061788</v>
      </c>
      <c r="Z131" s="72">
        <f t="shared" si="28"/>
        <v>-0.13488233596983526</v>
      </c>
      <c r="AA131" s="79">
        <f t="shared" si="29"/>
        <v>-617.70829289630126</v>
      </c>
      <c r="AB131" s="81">
        <f t="shared" si="38"/>
        <v>-0.25601424418537688</v>
      </c>
      <c r="AD131" s="95">
        <f>locallinterp(R131,'BBG rates'!$N$10:$N$369,'BBG rates'!$P$10:$P$369)</f>
        <v>9.342640153289171</v>
      </c>
      <c r="AI131" s="185">
        <f t="shared" si="30"/>
        <v>110</v>
      </c>
      <c r="AJ131" s="127">
        <f>locallinterp(MIN(AI131,CAP_Senior*12),'BBG rates'!$X$24:$X$65,'BBG rates'!$Y$24:$Y$65)</f>
        <v>53.049499988835784</v>
      </c>
      <c r="AK131" s="127">
        <f>locallinterp(MIN(AI131,CAP_CB*12),'BBG rates'!$AA$25:$AA$40,'BBG rates'!$AC$25:$AC$40)</f>
        <v>9.6666666666666661</v>
      </c>
      <c r="AL131" s="144">
        <f t="shared" si="31"/>
        <v>17.041748331435414</v>
      </c>
      <c r="AM131" s="142">
        <f>(SUMPRODUCT(AL131:AL$381,G131:G$381)+SUMPRODUCT(AL131:AL$381,H131:H$381))/12</f>
        <v>4446950.4345858442</v>
      </c>
    </row>
    <row r="132" spans="1:39" x14ac:dyDescent="0.2">
      <c r="A132" s="7">
        <v>111</v>
      </c>
      <c r="B132" s="7">
        <v>55.5</v>
      </c>
      <c r="C132" s="7">
        <v>27.75</v>
      </c>
      <c r="D132" s="12">
        <f t="shared" si="23"/>
        <v>9.25</v>
      </c>
      <c r="E132" s="29">
        <f t="shared" si="39"/>
        <v>2797889.8024029648</v>
      </c>
      <c r="F132" s="2">
        <f t="shared" si="24"/>
        <v>2568.0379793497223</v>
      </c>
      <c r="G132" s="2">
        <f t="shared" si="32"/>
        <v>39411.992665161772</v>
      </c>
      <c r="H132" s="2">
        <f t="shared" si="33"/>
        <v>9189.6476674886944</v>
      </c>
      <c r="I132" s="2">
        <f t="shared" si="22"/>
        <v>51169.678312000186</v>
      </c>
      <c r="J132" s="2">
        <f t="shared" si="40"/>
        <v>473319.52438600169</v>
      </c>
      <c r="K132" s="2">
        <f t="shared" si="25"/>
        <v>46295.773822890049</v>
      </c>
      <c r="L132" s="2">
        <f t="shared" si="25"/>
        <v>428235.90786173294</v>
      </c>
      <c r="M132" s="2"/>
      <c r="N132" s="28">
        <f t="shared" si="41"/>
        <v>4026295.4998644502</v>
      </c>
      <c r="O132" s="2">
        <f t="shared" si="34"/>
        <v>3683.4296797254074</v>
      </c>
      <c r="P132" s="2">
        <f t="shared" si="35"/>
        <v>56530.045383805867</v>
      </c>
      <c r="R132">
        <f t="shared" si="36"/>
        <v>111</v>
      </c>
      <c r="S132" s="89">
        <f t="shared" si="26"/>
        <v>48601.640332650466</v>
      </c>
      <c r="T132" s="89">
        <f>IF(AND(S132=0,S131&gt;0),SUM($G132:$H$381),S132)</f>
        <v>48601.640332650466</v>
      </c>
      <c r="U132" s="82">
        <f>SUM(T132:T$381)</f>
        <v>2846491.4427356161</v>
      </c>
      <c r="V132" s="68">
        <f>localspline(R132,'BBG rates'!$G$10:$G$27,'BBG rates'!$K$10:$K$27)</f>
        <v>1.0248774990061804</v>
      </c>
      <c r="W132" s="68">
        <f>locallinterp(R132,'BBG rates'!$G$10:$G$27,'BBG rates'!$J$10:$J$27)</f>
        <v>-0.26</v>
      </c>
      <c r="X132" s="56">
        <f t="shared" si="37"/>
        <v>-0.26031034897862071</v>
      </c>
      <c r="Y132" s="66">
        <f t="shared" si="27"/>
        <v>-314.66783683937859</v>
      </c>
      <c r="Z132" s="72">
        <f t="shared" si="28"/>
        <v>-0.13265502876213148</v>
      </c>
      <c r="AA132" s="79">
        <f t="shared" si="29"/>
        <v>-607.28529607675137</v>
      </c>
      <c r="AB132" s="81">
        <f t="shared" si="38"/>
        <v>-0.25601424418537683</v>
      </c>
      <c r="AD132" s="95">
        <f>locallinterp(R132,'BBG rates'!$N$10:$N$369,'BBG rates'!$P$10:$P$369)</f>
        <v>9.4280466115396866</v>
      </c>
      <c r="AI132" s="185">
        <f t="shared" si="30"/>
        <v>111</v>
      </c>
      <c r="AJ132" s="127">
        <f>locallinterp(MIN(AI132,CAP_Senior*12),'BBG rates'!$X$24:$X$65,'BBG rates'!$Y$24:$Y$65)</f>
        <v>53.216672007012875</v>
      </c>
      <c r="AK132" s="127">
        <f>locallinterp(MIN(AI132,CAP_CB*12),'BBG rates'!$AA$25:$AA$40,'BBG rates'!$AC$25:$AC$40)</f>
        <v>9.6999999999999993</v>
      </c>
      <c r="AL132" s="144">
        <f t="shared" si="31"/>
        <v>17.097834241192189</v>
      </c>
      <c r="AM132" s="142">
        <f>(SUMPRODUCT(AL132:AL$381,G132:G$381)+SUMPRODUCT(AL132:AL$381,H132:H$381))/12</f>
        <v>4377569.1041745944</v>
      </c>
    </row>
    <row r="133" spans="1:39" x14ac:dyDescent="0.2">
      <c r="A133" s="7">
        <v>112</v>
      </c>
      <c r="B133" s="7">
        <v>56</v>
      </c>
      <c r="C133" s="7">
        <v>28</v>
      </c>
      <c r="D133" s="12">
        <f t="shared" si="23"/>
        <v>9.3333333333333339</v>
      </c>
      <c r="E133" s="29">
        <f t="shared" si="39"/>
        <v>2749540.5492562875</v>
      </c>
      <c r="F133" s="2">
        <f t="shared" si="24"/>
        <v>2524.1907165899956</v>
      </c>
      <c r="G133" s="2">
        <f t="shared" si="32"/>
        <v>39318.408231542628</v>
      </c>
      <c r="H133" s="2">
        <f t="shared" si="33"/>
        <v>9030.8449151349087</v>
      </c>
      <c r="I133" s="2">
        <f t="shared" si="22"/>
        <v>50873.44386326753</v>
      </c>
      <c r="J133" s="2">
        <f t="shared" si="40"/>
        <v>474818.80939049699</v>
      </c>
      <c r="K133" s="2">
        <f t="shared" si="25"/>
        <v>45986.267927762965</v>
      </c>
      <c r="L133" s="2">
        <f t="shared" si="25"/>
        <v>429205.16732578771</v>
      </c>
      <c r="M133" s="2"/>
      <c r="N133" s="28">
        <f t="shared" si="41"/>
        <v>3969714.4543963508</v>
      </c>
      <c r="O133" s="2">
        <f t="shared" si="34"/>
        <v>3632.4295954320005</v>
      </c>
      <c r="P133" s="2">
        <f t="shared" si="35"/>
        <v>56581.04546809927</v>
      </c>
      <c r="R133">
        <f t="shared" si="36"/>
        <v>112</v>
      </c>
      <c r="S133" s="89">
        <f t="shared" si="26"/>
        <v>48349.25314667754</v>
      </c>
      <c r="T133" s="89">
        <f>IF(AND(S133=0,S132&gt;0),SUM($G133:$H$381),S133)</f>
        <v>48349.25314667754</v>
      </c>
      <c r="U133" s="82">
        <f>SUM(T133:T$381)</f>
        <v>2797889.8024029662</v>
      </c>
      <c r="V133" s="68">
        <f>localspline(R133,'BBG rates'!$G$10:$G$27,'BBG rates'!$K$10:$K$27)</f>
        <v>1.0246725206620915</v>
      </c>
      <c r="W133" s="68">
        <f>locallinterp(R133,'BBG rates'!$G$10:$G$27,'BBG rates'!$J$10:$J$27)</f>
        <v>-0.25566666666666671</v>
      </c>
      <c r="X133" s="56">
        <f t="shared" si="37"/>
        <v>-0.2559667485618089</v>
      </c>
      <c r="Y133" s="66">
        <f t="shared" si="27"/>
        <v>-304.12491187610721</v>
      </c>
      <c r="Z133" s="72">
        <f t="shared" si="28"/>
        <v>-0.13043755116369904</v>
      </c>
      <c r="AA133" s="79">
        <f t="shared" si="29"/>
        <v>-596.9163692301405</v>
      </c>
      <c r="AB133" s="81">
        <f t="shared" si="38"/>
        <v>-0.25601424418537677</v>
      </c>
      <c r="AD133" s="95">
        <f>locallinterp(R133,'BBG rates'!$N$10:$N$369,'BBG rates'!$P$10:$P$369)</f>
        <v>9.5134359882615271</v>
      </c>
      <c r="AI133" s="185">
        <f t="shared" si="30"/>
        <v>112</v>
      </c>
      <c r="AJ133" s="127">
        <f>locallinterp(MIN(AI133,CAP_Senior*12),'BBG rates'!$X$24:$X$65,'BBG rates'!$Y$24:$Y$65)</f>
        <v>53.383844025189958</v>
      </c>
      <c r="AK133" s="127">
        <f>locallinterp(MIN(AI133,CAP_CB*12),'BBG rates'!$AA$25:$AA$40,'BBG rates'!$AC$25:$AC$40)</f>
        <v>9.7333333333333325</v>
      </c>
      <c r="AL133" s="144">
        <f t="shared" si="31"/>
        <v>17.153920150948959</v>
      </c>
      <c r="AM133" s="142">
        <f>(SUMPRODUCT(AL133:AL$381,G133:G$381)+SUMPRODUCT(AL133:AL$381,H133:H$381))/12</f>
        <v>4308320.5383197861</v>
      </c>
    </row>
    <row r="134" spans="1:39" x14ac:dyDescent="0.2">
      <c r="A134" s="7">
        <v>113</v>
      </c>
      <c r="B134" s="7">
        <v>56.5</v>
      </c>
      <c r="C134" s="7">
        <v>28.25</v>
      </c>
      <c r="D134" s="12">
        <f t="shared" si="23"/>
        <v>9.4166666666666661</v>
      </c>
      <c r="E134" s="29">
        <f t="shared" si="39"/>
        <v>2701442.6355552971</v>
      </c>
      <c r="F134" s="2">
        <f t="shared" si="24"/>
        <v>2480.5711516442689</v>
      </c>
      <c r="G134" s="2">
        <f t="shared" si="32"/>
        <v>39225.046015721258</v>
      </c>
      <c r="H134" s="2">
        <f t="shared" si="33"/>
        <v>8872.8676852691133</v>
      </c>
      <c r="I134" s="2">
        <f t="shared" si="22"/>
        <v>50578.48485263464</v>
      </c>
      <c r="J134" s="2">
        <f t="shared" si="40"/>
        <v>476280.73236230947</v>
      </c>
      <c r="K134" s="2">
        <f t="shared" si="25"/>
        <v>45678.434247417215</v>
      </c>
      <c r="L134" s="2">
        <f t="shared" si="25"/>
        <v>430138.58916317875</v>
      </c>
      <c r="M134" s="2"/>
      <c r="N134" s="28">
        <f t="shared" si="41"/>
        <v>3913082.3628328755</v>
      </c>
      <c r="O134" s="2">
        <f t="shared" si="34"/>
        <v>3581.3835000558101</v>
      </c>
      <c r="P134" s="2">
        <f t="shared" si="35"/>
        <v>56632.091563475456</v>
      </c>
      <c r="R134">
        <f t="shared" si="36"/>
        <v>113</v>
      </c>
      <c r="S134" s="89">
        <f t="shared" si="26"/>
        <v>48097.913700990372</v>
      </c>
      <c r="T134" s="89">
        <f>IF(AND(S134=0,S133&gt;0),SUM($G134:$H$381),S134)</f>
        <v>48097.913700990372</v>
      </c>
      <c r="U134" s="82">
        <f>SUM(T134:T$381)</f>
        <v>2749540.5492562889</v>
      </c>
      <c r="V134" s="68">
        <f>localspline(R134,'BBG rates'!$G$10:$G$27,'BBG rates'!$K$10:$K$27)</f>
        <v>1.0244607035944182</v>
      </c>
      <c r="W134" s="68">
        <f>locallinterp(R134,'BBG rates'!$G$10:$G$27,'BBG rates'!$J$10:$J$27)</f>
        <v>-0.25133333333333335</v>
      </c>
      <c r="X134" s="56">
        <f t="shared" si="37"/>
        <v>-0.25162332112143027</v>
      </c>
      <c r="Y134" s="66">
        <f t="shared" si="27"/>
        <v>-293.81174427331814</v>
      </c>
      <c r="Z134" s="72">
        <f t="shared" si="28"/>
        <v>-0.12823018493884294</v>
      </c>
      <c r="AA134" s="79">
        <f t="shared" si="29"/>
        <v>-586.60128797907873</v>
      </c>
      <c r="AB134" s="81">
        <f t="shared" si="38"/>
        <v>-0.25601424418537677</v>
      </c>
      <c r="AD134" s="95">
        <f>locallinterp(R134,'BBG rates'!$N$10:$N$369,'BBG rates'!$P$10:$P$369)</f>
        <v>9.5988077135610617</v>
      </c>
      <c r="AI134" s="185">
        <f t="shared" si="30"/>
        <v>113</v>
      </c>
      <c r="AJ134" s="127">
        <f>locallinterp(MIN(AI134,CAP_Senior*12),'BBG rates'!$X$24:$X$65,'BBG rates'!$Y$24:$Y$65)</f>
        <v>53.551016043367042</v>
      </c>
      <c r="AK134" s="127">
        <f>locallinterp(MIN(AI134,CAP_CB*12),'BBG rates'!$AA$25:$AA$40,'BBG rates'!$AC$25:$AC$40)</f>
        <v>9.7666666666666657</v>
      </c>
      <c r="AL134" s="144">
        <f t="shared" si="31"/>
        <v>17.21000606070573</v>
      </c>
      <c r="AM134" s="142">
        <f>(SUMPRODUCT(AL134:AL$381,G134:G$381)+SUMPRODUCT(AL134:AL$381,H134:H$381))/12</f>
        <v>4239205.6026667757</v>
      </c>
    </row>
    <row r="135" spans="1:39" x14ac:dyDescent="0.2">
      <c r="A135" s="7">
        <v>114</v>
      </c>
      <c r="B135" s="7">
        <v>57</v>
      </c>
      <c r="C135" s="7">
        <v>28.5</v>
      </c>
      <c r="D135" s="12">
        <f t="shared" si="23"/>
        <v>9.5</v>
      </c>
      <c r="E135" s="29">
        <f t="shared" si="39"/>
        <v>2653595.0175156696</v>
      </c>
      <c r="F135" s="2">
        <f t="shared" si="24"/>
        <v>2437.1783392657703</v>
      </c>
      <c r="G135" s="2">
        <f t="shared" si="32"/>
        <v>39131.905490037803</v>
      </c>
      <c r="H135" s="2">
        <f t="shared" si="33"/>
        <v>8715.7125495896744</v>
      </c>
      <c r="I135" s="2">
        <f t="shared" si="22"/>
        <v>50284.796378893247</v>
      </c>
      <c r="J135" s="2">
        <f t="shared" si="40"/>
        <v>477705.56559948582</v>
      </c>
      <c r="K135" s="2">
        <f t="shared" si="25"/>
        <v>45372.264558120893</v>
      </c>
      <c r="L135" s="2">
        <f t="shared" si="25"/>
        <v>431036.51330214844</v>
      </c>
      <c r="M135" s="2"/>
      <c r="N135" s="28">
        <f t="shared" si="41"/>
        <v>3856399.179121431</v>
      </c>
      <c r="O135" s="2">
        <f t="shared" si="34"/>
        <v>3530.2913520867132</v>
      </c>
      <c r="P135" s="2">
        <f t="shared" si="35"/>
        <v>56683.183711444559</v>
      </c>
      <c r="R135">
        <f t="shared" si="36"/>
        <v>114</v>
      </c>
      <c r="S135" s="89">
        <f t="shared" si="26"/>
        <v>47847.618039627479</v>
      </c>
      <c r="T135" s="89">
        <f>IF(AND(S135=0,S134&gt;0),SUM($G135:$H$381),S135)</f>
        <v>47847.618039627479</v>
      </c>
      <c r="U135" s="82">
        <f>SUM(T135:T$381)</f>
        <v>2701442.6355552985</v>
      </c>
      <c r="V135" s="68">
        <f>localspline(R135,'BBG rates'!$G$10:$G$27,'BBG rates'!$K$10:$K$27)</f>
        <v>1.0242433094092576</v>
      </c>
      <c r="W135" s="68">
        <f>locallinterp(R135,'BBG rates'!$G$10:$G$27,'BBG rates'!$J$10:$J$27)</f>
        <v>-0.247</v>
      </c>
      <c r="X135" s="56">
        <f t="shared" si="37"/>
        <v>-0.24728006664269664</v>
      </c>
      <c r="Y135" s="66">
        <f t="shared" si="27"/>
        <v>-283.72628028627219</v>
      </c>
      <c r="Z135" s="72">
        <f t="shared" si="28"/>
        <v>-0.12603322826936156</v>
      </c>
      <c r="AA135" s="79">
        <f t="shared" si="29"/>
        <v>-576.3398287932016</v>
      </c>
      <c r="AB135" s="81">
        <f t="shared" si="38"/>
        <v>-0.25601424418537677</v>
      </c>
      <c r="AD135" s="95">
        <f>locallinterp(R135,'BBG rates'!$N$10:$N$369,'BBG rates'!$P$10:$P$369)</f>
        <v>9.6841613226785004</v>
      </c>
      <c r="AI135" s="185">
        <f t="shared" si="30"/>
        <v>114</v>
      </c>
      <c r="AJ135" s="127">
        <f>locallinterp(MIN(AI135,CAP_Senior*12),'BBG rates'!$X$24:$X$65,'BBG rates'!$Y$24:$Y$65)</f>
        <v>53.718188061544126</v>
      </c>
      <c r="AK135" s="127">
        <f>locallinterp(MIN(AI135,CAP_CB*12),'BBG rates'!$AA$25:$AA$40,'BBG rates'!$AC$25:$AC$40)</f>
        <v>9.8000000000000007</v>
      </c>
      <c r="AL135" s="144">
        <f t="shared" si="31"/>
        <v>17.266091970462504</v>
      </c>
      <c r="AM135" s="142">
        <f>(SUMPRODUCT(AL135:AL$381,G135:G$381)+SUMPRODUCT(AL135:AL$381,H135:H$381))/12</f>
        <v>4170225.1538083316</v>
      </c>
    </row>
    <row r="136" spans="1:39" x14ac:dyDescent="0.2">
      <c r="A136" s="7">
        <v>115</v>
      </c>
      <c r="B136" s="7">
        <v>57.5</v>
      </c>
      <c r="C136" s="7">
        <v>28.75</v>
      </c>
      <c r="D136" s="12">
        <f t="shared" si="23"/>
        <v>9.5833333333333339</v>
      </c>
      <c r="E136" s="29">
        <f t="shared" si="39"/>
        <v>2605996.6552948426</v>
      </c>
      <c r="F136" s="2">
        <f t="shared" si="24"/>
        <v>2394.0113377767043</v>
      </c>
      <c r="G136" s="2">
        <f t="shared" si="32"/>
        <v>39038.986128085315</v>
      </c>
      <c r="H136" s="2">
        <f t="shared" si="33"/>
        <v>8559.3760927416479</v>
      </c>
      <c r="I136" s="2">
        <f t="shared" si="22"/>
        <v>49992.373558603664</v>
      </c>
      <c r="J136" s="2">
        <f t="shared" si="40"/>
        <v>479093.57993661845</v>
      </c>
      <c r="K136" s="2">
        <f t="shared" si="25"/>
        <v>45067.750674535084</v>
      </c>
      <c r="L136" s="2">
        <f t="shared" si="25"/>
        <v>431899.27729762788</v>
      </c>
      <c r="M136" s="2"/>
      <c r="N136" s="28">
        <f t="shared" si="41"/>
        <v>3799664.8571678768</v>
      </c>
      <c r="O136" s="2">
        <f t="shared" si="34"/>
        <v>3479.1531099771382</v>
      </c>
      <c r="P136" s="2">
        <f t="shared" si="35"/>
        <v>56734.321953554136</v>
      </c>
      <c r="R136">
        <f t="shared" si="36"/>
        <v>115</v>
      </c>
      <c r="S136" s="89">
        <f t="shared" si="26"/>
        <v>47598.362220826966</v>
      </c>
      <c r="T136" s="89">
        <f>IF(AND(S136=0,S135&gt;0),SUM($G136:$H$381),S136)</f>
        <v>47598.362220826966</v>
      </c>
      <c r="U136" s="82">
        <f>SUM(T136:T$381)</f>
        <v>2653595.0175156714</v>
      </c>
      <c r="V136" s="68">
        <f>localspline(R136,'BBG rates'!$G$10:$G$27,'BBG rates'!$K$10:$K$27)</f>
        <v>1.0240213314982272</v>
      </c>
      <c r="W136" s="68">
        <f>locallinterp(R136,'BBG rates'!$G$10:$G$27,'BBG rates'!$J$10:$J$27)</f>
        <v>-0.24266666666666667</v>
      </c>
      <c r="X136" s="56">
        <f t="shared" si="37"/>
        <v>-0.24293698511161921</v>
      </c>
      <c r="Y136" s="66">
        <f t="shared" si="27"/>
        <v>-273.86647847166103</v>
      </c>
      <c r="Z136" s="72">
        <f t="shared" si="28"/>
        <v>-0.12384699699717926</v>
      </c>
      <c r="AA136" s="79">
        <f t="shared" si="29"/>
        <v>-566.13176898613006</v>
      </c>
      <c r="AB136" s="81">
        <f t="shared" si="38"/>
        <v>-0.25601424418537672</v>
      </c>
      <c r="AD136" s="95">
        <f>locallinterp(R136,'BBG rates'!$N$10:$N$369,'BBG rates'!$P$10:$P$369)</f>
        <v>9.7694964336366859</v>
      </c>
      <c r="AI136" s="185">
        <f t="shared" si="30"/>
        <v>115</v>
      </c>
      <c r="AJ136" s="127">
        <f>locallinterp(MIN(AI136,CAP_Senior*12),'BBG rates'!$X$24:$X$65,'BBG rates'!$Y$24:$Y$65)</f>
        <v>53.88536007972121</v>
      </c>
      <c r="AK136" s="127">
        <f>locallinterp(MIN(AI136,CAP_CB*12),'BBG rates'!$AA$25:$AA$40,'BBG rates'!$AC$25:$AC$40)</f>
        <v>9.8333333333333339</v>
      </c>
      <c r="AL136" s="144">
        <f t="shared" si="31"/>
        <v>17.322177880219272</v>
      </c>
      <c r="AM136" s="142">
        <f>(SUMPRODUCT(AL136:AL$381,G136:G$381)+SUMPRODUCT(AL136:AL$381,H136:H$381))/12</f>
        <v>4101380.0393383503</v>
      </c>
    </row>
    <row r="137" spans="1:39" x14ac:dyDescent="0.2">
      <c r="A137" s="7">
        <v>116</v>
      </c>
      <c r="B137" s="7">
        <v>58</v>
      </c>
      <c r="C137" s="7">
        <v>29</v>
      </c>
      <c r="D137" s="12">
        <f t="shared" si="23"/>
        <v>9.6666666666666661</v>
      </c>
      <c r="E137" s="29">
        <f t="shared" si="39"/>
        <v>2558646.5129778655</v>
      </c>
      <c r="F137" s="2">
        <f t="shared" si="24"/>
        <v>2351.0692090554403</v>
      </c>
      <c r="G137" s="2">
        <f t="shared" si="32"/>
        <v>38946.287404706833</v>
      </c>
      <c r="H137" s="2">
        <f t="shared" si="33"/>
        <v>8403.8549122702971</v>
      </c>
      <c r="I137" s="2">
        <f t="shared" si="22"/>
        <v>49701.211526032566</v>
      </c>
      <c r="J137" s="2">
        <f t="shared" si="40"/>
        <v>480445.04475164809</v>
      </c>
      <c r="K137" s="2">
        <f t="shared" si="25"/>
        <v>44764.884449540375</v>
      </c>
      <c r="L137" s="2">
        <f t="shared" si="25"/>
        <v>432727.21634555695</v>
      </c>
      <c r="M137" s="2"/>
      <c r="N137" s="28">
        <f t="shared" si="41"/>
        <v>3742879.3508364875</v>
      </c>
      <c r="O137" s="2">
        <f t="shared" si="34"/>
        <v>3427.9687321420301</v>
      </c>
      <c r="P137" s="2">
        <f t="shared" si="35"/>
        <v>56785.506331389239</v>
      </c>
      <c r="R137">
        <f t="shared" si="36"/>
        <v>116</v>
      </c>
      <c r="S137" s="89">
        <f t="shared" si="26"/>
        <v>47350.14231697713</v>
      </c>
      <c r="T137" s="89">
        <f>IF(AND(S137=0,S136&gt;0),SUM($G137:$H$381),S137)</f>
        <v>47350.14231697713</v>
      </c>
      <c r="U137" s="82">
        <f>SUM(T137:T$381)</f>
        <v>2605996.6552948444</v>
      </c>
      <c r="V137" s="68">
        <f>localspline(R137,'BBG rates'!$G$10:$G$27,'BBG rates'!$K$10:$K$27)</f>
        <v>1.0237959420714895</v>
      </c>
      <c r="W137" s="68">
        <f>locallinterp(R137,'BBG rates'!$G$10:$G$27,'BBG rates'!$J$10:$J$27)</f>
        <v>-0.23833333333333334</v>
      </c>
      <c r="X137" s="56">
        <f t="shared" si="37"/>
        <v>-0.2385940765134098</v>
      </c>
      <c r="Y137" s="66">
        <f t="shared" si="27"/>
        <v>-264.23030962651228</v>
      </c>
      <c r="Z137" s="72">
        <f t="shared" si="28"/>
        <v>-0.12167182598165709</v>
      </c>
      <c r="AA137" s="79">
        <f t="shared" si="29"/>
        <v>-555.976886712441</v>
      </c>
      <c r="AB137" s="81">
        <f t="shared" si="38"/>
        <v>-0.25601424418537672</v>
      </c>
      <c r="AD137" s="95">
        <f>locallinterp(R137,'BBG rates'!$N$10:$N$369,'BBG rates'!$P$10:$P$369)</f>
        <v>9.8548127621426431</v>
      </c>
      <c r="AI137" s="185">
        <f t="shared" si="30"/>
        <v>116</v>
      </c>
      <c r="AJ137" s="127">
        <f>locallinterp(MIN(AI137,CAP_Senior*12),'BBG rates'!$X$24:$X$65,'BBG rates'!$Y$24:$Y$65)</f>
        <v>54.052532097898293</v>
      </c>
      <c r="AK137" s="127">
        <f>locallinterp(MIN(AI137,CAP_CB*12),'BBG rates'!$AA$25:$AA$40,'BBG rates'!$AC$25:$AC$40)</f>
        <v>9.8666666666666671</v>
      </c>
      <c r="AL137" s="144">
        <f t="shared" si="31"/>
        <v>17.378263789976046</v>
      </c>
      <c r="AM137" s="142">
        <f>(SUMPRODUCT(AL137:AL$381,G137:G$381)+SUMPRODUCT(AL137:AL$381,H137:H$381))/12</f>
        <v>4032671.0979053271</v>
      </c>
    </row>
    <row r="138" spans="1:39" x14ac:dyDescent="0.2">
      <c r="A138" s="7">
        <v>117</v>
      </c>
      <c r="B138" s="7">
        <v>58.5</v>
      </c>
      <c r="C138" s="7">
        <v>29.25</v>
      </c>
      <c r="D138" s="12">
        <f t="shared" si="23"/>
        <v>9.75</v>
      </c>
      <c r="E138" s="29">
        <f t="shared" si="39"/>
        <v>2511543.5585632985</v>
      </c>
      <c r="F138" s="2">
        <f t="shared" si="24"/>
        <v>2308.3510185237483</v>
      </c>
      <c r="G138" s="2">
        <f t="shared" si="32"/>
        <v>38853.808795992394</v>
      </c>
      <c r="H138" s="2">
        <f t="shared" si="33"/>
        <v>8249.1456185747793</v>
      </c>
      <c r="I138" s="2">
        <f t="shared" si="22"/>
        <v>49411.305433090922</v>
      </c>
      <c r="J138" s="2">
        <f t="shared" si="40"/>
        <v>481760.22797263646</v>
      </c>
      <c r="K138" s="2">
        <f t="shared" si="25"/>
        <v>44463.657774064035</v>
      </c>
      <c r="L138" s="2">
        <f t="shared" si="25"/>
        <v>433520.66329712427</v>
      </c>
      <c r="M138" s="2"/>
      <c r="N138" s="28">
        <f t="shared" si="41"/>
        <v>3686042.6139499149</v>
      </c>
      <c r="O138" s="2">
        <f t="shared" si="34"/>
        <v>3376.7381769588169</v>
      </c>
      <c r="P138" s="2">
        <f t="shared" si="35"/>
        <v>56836.736886572449</v>
      </c>
      <c r="R138">
        <f t="shared" si="36"/>
        <v>117</v>
      </c>
      <c r="S138" s="89">
        <f t="shared" si="26"/>
        <v>47102.954414567175</v>
      </c>
      <c r="T138" s="89">
        <f>IF(AND(S138=0,S137&gt;0),SUM($G138:$H$381),S138)</f>
        <v>47102.954414567175</v>
      </c>
      <c r="U138" s="82">
        <f>SUM(T138:T$381)</f>
        <v>2558646.5129778674</v>
      </c>
      <c r="V138" s="68">
        <f>localspline(R138,'BBG rates'!$G$10:$G$27,'BBG rates'!$K$10:$K$27)</f>
        <v>1.0235681047084597</v>
      </c>
      <c r="W138" s="68">
        <f>locallinterp(R138,'BBG rates'!$G$10:$G$27,'BBG rates'!$J$10:$J$27)</f>
        <v>-0.23400000000000001</v>
      </c>
      <c r="X138" s="56">
        <f t="shared" si="37"/>
        <v>-0.23425134083407961</v>
      </c>
      <c r="Y138" s="66">
        <f t="shared" si="27"/>
        <v>-254.81575672743085</v>
      </c>
      <c r="Z138" s="72">
        <f t="shared" si="28"/>
        <v>-0.11950807058417688</v>
      </c>
      <c r="AA138" s="79">
        <f t="shared" si="29"/>
        <v>-545.87496096464861</v>
      </c>
      <c r="AB138" s="81">
        <f t="shared" si="38"/>
        <v>-0.25601424418537672</v>
      </c>
      <c r="AD138" s="95">
        <f>locallinterp(R138,'BBG rates'!$N$10:$N$369,'BBG rates'!$P$10:$P$369)</f>
        <v>9.9401101042016808</v>
      </c>
      <c r="AI138" s="185">
        <f t="shared" si="30"/>
        <v>117</v>
      </c>
      <c r="AJ138" s="127">
        <f>locallinterp(MIN(AI138,CAP_Senior*12),'BBG rates'!$X$24:$X$65,'BBG rates'!$Y$24:$Y$65)</f>
        <v>54.219704116075377</v>
      </c>
      <c r="AK138" s="127">
        <f>locallinterp(MIN(AI138,CAP_CB*12),'BBG rates'!$AA$25:$AA$40,'BBG rates'!$AC$25:$AC$40)</f>
        <v>9.9</v>
      </c>
      <c r="AL138" s="144">
        <f t="shared" si="31"/>
        <v>17.434349699732813</v>
      </c>
      <c r="AM138" s="142">
        <f>(SUMPRODUCT(AL138:AL$381,G138:G$381)+SUMPRODUCT(AL138:AL$381,H138:H$381))/12</f>
        <v>3964099.1592655494</v>
      </c>
    </row>
    <row r="139" spans="1:39" x14ac:dyDescent="0.2">
      <c r="A139" s="7">
        <v>118</v>
      </c>
      <c r="B139" s="7">
        <v>59</v>
      </c>
      <c r="C139" s="7">
        <v>29.5</v>
      </c>
      <c r="D139" s="12">
        <f t="shared" si="23"/>
        <v>9.8333333333333339</v>
      </c>
      <c r="E139" s="29">
        <f t="shared" si="39"/>
        <v>2464686.7639491605</v>
      </c>
      <c r="F139" s="2">
        <f t="shared" si="24"/>
        <v>2265.8558351340744</v>
      </c>
      <c r="G139" s="2">
        <f t="shared" si="32"/>
        <v>38761.549779276065</v>
      </c>
      <c r="H139" s="2">
        <f t="shared" si="33"/>
        <v>8095.244834862001</v>
      </c>
      <c r="I139" s="2">
        <f t="shared" si="22"/>
        <v>49122.650449272143</v>
      </c>
      <c r="J139" s="2">
        <f t="shared" si="40"/>
        <v>483039.39608450944</v>
      </c>
      <c r="K139" s="2">
        <f t="shared" si="25"/>
        <v>44164.062576907971</v>
      </c>
      <c r="L139" s="2">
        <f t="shared" si="25"/>
        <v>434279.94867292844</v>
      </c>
      <c r="M139" s="2"/>
      <c r="N139" s="28">
        <f t="shared" si="41"/>
        <v>3629154.6002891511</v>
      </c>
      <c r="O139" s="2">
        <f t="shared" si="34"/>
        <v>3325.4614027673747</v>
      </c>
      <c r="P139" s="2">
        <f t="shared" si="35"/>
        <v>56888.013660763892</v>
      </c>
      <c r="R139">
        <f t="shared" si="36"/>
        <v>118</v>
      </c>
      <c r="S139" s="89">
        <f t="shared" si="26"/>
        <v>46856.794614138067</v>
      </c>
      <c r="T139" s="89">
        <f>IF(AND(S139=0,S138&gt;0),SUM($G139:$H$381),S139)</f>
        <v>46856.794614138067</v>
      </c>
      <c r="U139" s="82">
        <f>SUM(T139:T$381)</f>
        <v>2511543.5585633004</v>
      </c>
      <c r="V139" s="68">
        <f>localspline(R139,'BBG rates'!$G$10:$G$27,'BBG rates'!$K$10:$K$27)</f>
        <v>1.0233389916216058</v>
      </c>
      <c r="W139" s="68">
        <f>locallinterp(R139,'BBG rates'!$G$10:$G$27,'BBG rates'!$J$10:$J$27)</f>
        <v>-0.22966666666666669</v>
      </c>
      <c r="X139" s="56">
        <f t="shared" si="37"/>
        <v>-0.22990877805884047</v>
      </c>
      <c r="Y139" s="66">
        <f t="shared" si="27"/>
        <v>-245.62081487004843</v>
      </c>
      <c r="Z139" s="72">
        <f t="shared" si="28"/>
        <v>-0.11735610829408175</v>
      </c>
      <c r="AA139" s="79">
        <f t="shared" si="29"/>
        <v>-535.82577157019557</v>
      </c>
      <c r="AB139" s="81">
        <f t="shared" si="38"/>
        <v>-0.25601424418537672</v>
      </c>
      <c r="AD139" s="95">
        <f>locallinterp(R139,'BBG rates'!$N$10:$N$369,'BBG rates'!$P$10:$P$369)</f>
        <v>10.025388353503482</v>
      </c>
      <c r="AI139" s="185">
        <f t="shared" si="30"/>
        <v>118</v>
      </c>
      <c r="AJ139" s="127">
        <f>locallinterp(MIN(AI139,CAP_Senior*12),'BBG rates'!$X$24:$X$65,'BBG rates'!$Y$24:$Y$65)</f>
        <v>54.386876134252468</v>
      </c>
      <c r="AK139" s="127">
        <f>locallinterp(MIN(AI139,CAP_CB*12),'BBG rates'!$AA$25:$AA$40,'BBG rates'!$AC$25:$AC$40)</f>
        <v>9.9333333333333336</v>
      </c>
      <c r="AL139" s="144">
        <f t="shared" si="31"/>
        <v>17.490435609489587</v>
      </c>
      <c r="AM139" s="142">
        <f>(SUMPRODUCT(AL139:AL$381,G139:G$381)+SUMPRODUCT(AL139:AL$381,H139:H$381))/12</f>
        <v>3895665.0443360377</v>
      </c>
    </row>
    <row r="140" spans="1:39" x14ac:dyDescent="0.2">
      <c r="A140" s="7">
        <v>119</v>
      </c>
      <c r="B140" s="7">
        <v>59.5</v>
      </c>
      <c r="C140" s="7">
        <v>29.75</v>
      </c>
      <c r="D140" s="12">
        <f t="shared" si="23"/>
        <v>9.9166666666666661</v>
      </c>
      <c r="E140" s="29">
        <f t="shared" si="39"/>
        <v>2418075.104918927</v>
      </c>
      <c r="F140" s="2">
        <f t="shared" si="24"/>
        <v>2223.582731356867</v>
      </c>
      <c r="G140" s="2">
        <f t="shared" si="32"/>
        <v>38669.509833132972</v>
      </c>
      <c r="H140" s="2">
        <f t="shared" si="33"/>
        <v>7942.1491971006126</v>
      </c>
      <c r="I140" s="2">
        <f t="shared" si="22"/>
        <v>48835.241761590449</v>
      </c>
      <c r="J140" s="2">
        <f t="shared" si="40"/>
        <v>484282.81413577194</v>
      </c>
      <c r="K140" s="2">
        <f t="shared" si="25"/>
        <v>43866.090824577499</v>
      </c>
      <c r="L140" s="2">
        <f t="shared" si="25"/>
        <v>435005.40067706024</v>
      </c>
      <c r="M140" s="2"/>
      <c r="N140" s="28">
        <f t="shared" si="41"/>
        <v>3572215.2635934898</v>
      </c>
      <c r="O140" s="2">
        <f t="shared" si="34"/>
        <v>3274.1383678699972</v>
      </c>
      <c r="P140" s="2">
        <f t="shared" si="35"/>
        <v>56939.336695661281</v>
      </c>
      <c r="R140">
        <f t="shared" si="36"/>
        <v>119</v>
      </c>
      <c r="S140" s="89">
        <f t="shared" si="26"/>
        <v>46611.659030233583</v>
      </c>
      <c r="T140" s="89">
        <f>IF(AND(S140=0,S139&gt;0),SUM($G140:$H$381),S140)</f>
        <v>46611.659030233583</v>
      </c>
      <c r="U140" s="82">
        <f>SUM(T140:T$381)</f>
        <v>2464686.7639491623</v>
      </c>
      <c r="V140" s="68">
        <f>localspline(R140,'BBG rates'!$G$10:$G$27,'BBG rates'!$K$10:$K$27)</f>
        <v>1.0231096409004712</v>
      </c>
      <c r="W140" s="68">
        <f>locallinterp(R140,'BBG rates'!$G$10:$G$27,'BBG rates'!$J$10:$J$27)</f>
        <v>-0.22533333333333333</v>
      </c>
      <c r="X140" s="56">
        <f t="shared" si="37"/>
        <v>-0.22556638817357033</v>
      </c>
      <c r="Y140" s="66">
        <f t="shared" si="27"/>
        <v>-236.64349120880632</v>
      </c>
      <c r="Z140" s="72">
        <f t="shared" si="28"/>
        <v>-0.1152163405119925</v>
      </c>
      <c r="AA140" s="79">
        <f t="shared" si="29"/>
        <v>-525.82909918845553</v>
      </c>
      <c r="AB140" s="81">
        <f t="shared" si="38"/>
        <v>-0.25601424418537666</v>
      </c>
      <c r="AD140" s="95">
        <f>locallinterp(R140,'BBG rates'!$N$10:$N$369,'BBG rates'!$P$10:$P$369)</f>
        <v>10.110647490245189</v>
      </c>
      <c r="AI140" s="185">
        <f t="shared" si="30"/>
        <v>119</v>
      </c>
      <c r="AJ140" s="127">
        <f>locallinterp(MIN(AI140,CAP_Senior*12),'BBG rates'!$X$24:$X$65,'BBG rates'!$Y$24:$Y$65)</f>
        <v>54.554048152429552</v>
      </c>
      <c r="AK140" s="127">
        <f>locallinterp(MIN(AI140,CAP_CB*12),'BBG rates'!$AA$25:$AA$40,'BBG rates'!$AC$25:$AC$40)</f>
        <v>9.9666666666666668</v>
      </c>
      <c r="AL140" s="144">
        <f t="shared" si="31"/>
        <v>17.546521519246355</v>
      </c>
      <c r="AM140" s="142">
        <f>(SUMPRODUCT(AL140:AL$381,G140:G$381)+SUMPRODUCT(AL140:AL$381,H140:H$381))/12</f>
        <v>3827369.5652472326</v>
      </c>
    </row>
    <row r="141" spans="1:39" x14ac:dyDescent="0.2">
      <c r="A141" s="7">
        <v>120</v>
      </c>
      <c r="B141" s="7">
        <v>60</v>
      </c>
      <c r="C141" s="7">
        <v>30</v>
      </c>
      <c r="D141" s="12">
        <f t="shared" si="23"/>
        <v>10</v>
      </c>
      <c r="E141" s="29">
        <f t="shared" si="39"/>
        <v>2371707.5611275756</v>
      </c>
      <c r="F141" s="2">
        <f t="shared" si="24"/>
        <v>2181.5307831679411</v>
      </c>
      <c r="G141" s="2">
        <f t="shared" si="32"/>
        <v>38577.688437376375</v>
      </c>
      <c r="H141" s="2">
        <f t="shared" si="33"/>
        <v>7789.855353975192</v>
      </c>
      <c r="I141" s="2">
        <f t="shared" si="22"/>
        <v>48549.074574519502</v>
      </c>
      <c r="J141" s="2">
        <f t="shared" si="40"/>
        <v>485490.74574519502</v>
      </c>
      <c r="K141" s="2">
        <f t="shared" si="25"/>
        <v>43569.734521110899</v>
      </c>
      <c r="L141" s="2">
        <f t="shared" si="25"/>
        <v>435697.34521110897</v>
      </c>
      <c r="M141" s="2"/>
      <c r="N141" s="28">
        <f t="shared" si="41"/>
        <v>3515224.55756049</v>
      </c>
      <c r="O141" s="2">
        <f t="shared" si="34"/>
        <v>3222.7690305313563</v>
      </c>
      <c r="P141" s="2">
        <f t="shared" si="35"/>
        <v>56990.706032999908</v>
      </c>
      <c r="R141">
        <f t="shared" si="36"/>
        <v>120</v>
      </c>
      <c r="S141" s="89">
        <f t="shared" si="26"/>
        <v>46367.543791351563</v>
      </c>
      <c r="T141" s="89">
        <f>IF(AND(S141=0,S140&gt;0),SUM($G141:$H$381),S141)</f>
        <v>46367.543791351563</v>
      </c>
      <c r="U141" s="82">
        <f>SUM(T141:T$381)</f>
        <v>2418075.1049189288</v>
      </c>
      <c r="V141" s="68">
        <f>localspline(R141,'BBG rates'!$G$10:$G$27,'BBG rates'!$K$10:$K$27)</f>
        <v>1.0228811502456665</v>
      </c>
      <c r="W141" s="68">
        <f>locallinterp(R141,'BBG rates'!$G$10:$G$27,'BBG rates'!$J$10:$J$27)</f>
        <v>-0.221</v>
      </c>
      <c r="X141" s="56">
        <f t="shared" si="37"/>
        <v>-0.22122417116374749</v>
      </c>
      <c r="Y141" s="66">
        <f t="shared" si="27"/>
        <v>-227.88180489694986</v>
      </c>
      <c r="Z141" s="72">
        <f t="shared" si="28"/>
        <v>-0.11308919450850063</v>
      </c>
      <c r="AA141" s="79">
        <f t="shared" si="29"/>
        <v>-515.88472530774573</v>
      </c>
      <c r="AB141" s="81">
        <f t="shared" si="38"/>
        <v>-0.2560142441853766</v>
      </c>
      <c r="AD141" s="95">
        <f>locallinterp(R141,'BBG rates'!$N$10:$N$369,'BBG rates'!$P$10:$P$369)</f>
        <v>10.195887586098994</v>
      </c>
      <c r="AI141" s="185">
        <f t="shared" si="30"/>
        <v>120</v>
      </c>
      <c r="AJ141" s="127">
        <f>locallinterp(MIN(AI141,CAP_Senior*12),'BBG rates'!$X$24:$X$65,'BBG rates'!$Y$24:$Y$65)</f>
        <v>54.721220170606635</v>
      </c>
      <c r="AK141" s="127">
        <f>locallinterp(MIN(AI141,CAP_CB*12),'BBG rates'!$AA$25:$AA$40,'BBG rates'!$AC$25:$AC$40)</f>
        <v>10</v>
      </c>
      <c r="AL141" s="144">
        <f t="shared" si="31"/>
        <v>17.602607429003129</v>
      </c>
      <c r="AM141" s="142">
        <f>(SUMPRODUCT(AL141:AL$381,G141:G$381)+SUMPRODUCT(AL141:AL$381,H141:H$381))/12</f>
        <v>3759213.525395419</v>
      </c>
    </row>
    <row r="142" spans="1:39" x14ac:dyDescent="0.2">
      <c r="A142" s="7">
        <v>121</v>
      </c>
      <c r="B142" s="7">
        <v>60.5</v>
      </c>
      <c r="C142" s="7">
        <v>30.25</v>
      </c>
      <c r="D142" s="12">
        <f t="shared" si="23"/>
        <v>10.083333333333334</v>
      </c>
      <c r="E142" s="29">
        <f t="shared" si="39"/>
        <v>2325583.1160876802</v>
      </c>
      <c r="F142" s="2">
        <f t="shared" si="24"/>
        <v>2139.6990700358906</v>
      </c>
      <c r="G142" s="2">
        <f t="shared" si="32"/>
        <v>38486.085073054768</v>
      </c>
      <c r="H142" s="2">
        <f t="shared" si="33"/>
        <v>7638.3599668405568</v>
      </c>
      <c r="I142" s="2">
        <f t="shared" si="22"/>
        <v>48264.144109931214</v>
      </c>
      <c r="J142" s="2">
        <f t="shared" si="40"/>
        <v>486663.4531084731</v>
      </c>
      <c r="K142" s="2">
        <f t="shared" si="25"/>
        <v>43274.985707909611</v>
      </c>
      <c r="L142" s="2">
        <f t="shared" si="25"/>
        <v>436356.10588808858</v>
      </c>
      <c r="M142" s="2"/>
      <c r="N142" s="28">
        <f t="shared" si="41"/>
        <v>3458182.4358459371</v>
      </c>
      <c r="O142" s="2">
        <f t="shared" si="34"/>
        <v>3171.3533489784741</v>
      </c>
      <c r="P142" s="2">
        <f t="shared" si="35"/>
        <v>57042.121714552792</v>
      </c>
      <c r="R142">
        <f t="shared" si="36"/>
        <v>121</v>
      </c>
      <c r="S142" s="89">
        <f t="shared" si="26"/>
        <v>46124.445039895327</v>
      </c>
      <c r="T142" s="89">
        <f>IF(AND(S142=0,S141&gt;0),SUM($G142:$H$381),S142)</f>
        <v>46124.445039895327</v>
      </c>
      <c r="U142" s="82">
        <f>SUM(T142:T$381)</f>
        <v>2371707.5611275774</v>
      </c>
      <c r="V142" s="68">
        <f>localspline(R142,'BBG rates'!$G$10:$G$27,'BBG rates'!$K$10:$K$27)</f>
        <v>1.0226541791605388</v>
      </c>
      <c r="W142" s="68">
        <f>locallinterp(R142,'BBG rates'!$G$10:$G$27,'BBG rates'!$J$10:$J$27)</f>
        <v>-0.21708333333333332</v>
      </c>
      <c r="X142" s="56">
        <f t="shared" si="37"/>
        <v>-0.21729962374896772</v>
      </c>
      <c r="Y142" s="66">
        <f t="shared" si="27"/>
        <v>-219.33378702683277</v>
      </c>
      <c r="Z142" s="72">
        <f t="shared" si="28"/>
        <v>-0.11097512557874811</v>
      </c>
      <c r="AA142" s="79">
        <f t="shared" si="29"/>
        <v>-505.99243224234971</v>
      </c>
      <c r="AB142" s="81">
        <f t="shared" si="38"/>
        <v>-0.2560142441853766</v>
      </c>
      <c r="AD142" s="95">
        <f>locallinterp(R142,'BBG rates'!$N$10:$N$369,'BBG rates'!$P$10:$P$369)</f>
        <v>10.281108767695706</v>
      </c>
      <c r="AI142" s="185">
        <f t="shared" si="30"/>
        <v>121</v>
      </c>
      <c r="AJ142" s="127">
        <f>locallinterp(MIN(AI142,CAP_Senior*12),'BBG rates'!$X$24:$X$65,'BBG rates'!$Y$24:$Y$65)</f>
        <v>54.872445655896165</v>
      </c>
      <c r="AK142" s="127">
        <f>locallinterp(MIN(AI142,CAP_CB*12),'BBG rates'!$AA$25:$AA$40,'BBG rates'!$AC$25:$AC$40)</f>
        <v>10.016666666666666</v>
      </c>
      <c r="AL142" s="144">
        <f t="shared" si="31"/>
        <v>17.642149094835681</v>
      </c>
      <c r="AM142" s="142">
        <f>(SUMPRODUCT(AL142:AL$381,G142:G$381)+SUMPRODUCT(AL142:AL$381,H142:H$381))/12</f>
        <v>3691197.719494896</v>
      </c>
    </row>
    <row r="143" spans="1:39" x14ac:dyDescent="0.2">
      <c r="A143" s="7">
        <v>122</v>
      </c>
      <c r="B143" s="7">
        <v>61</v>
      </c>
      <c r="C143" s="7">
        <v>30.5</v>
      </c>
      <c r="D143" s="12">
        <f t="shared" si="23"/>
        <v>10.166666666666666</v>
      </c>
      <c r="E143" s="29">
        <f t="shared" si="39"/>
        <v>2279700.7571555553</v>
      </c>
      <c r="F143" s="2">
        <f t="shared" si="24"/>
        <v>2098.0866749095439</v>
      </c>
      <c r="G143" s="2">
        <f t="shared" si="32"/>
        <v>38394.699222448864</v>
      </c>
      <c r="H143" s="2">
        <f t="shared" si="33"/>
        <v>7487.6597096762625</v>
      </c>
      <c r="I143" s="2">
        <f t="shared" si="22"/>
        <v>47980.445607034671</v>
      </c>
      <c r="J143" s="2">
        <f t="shared" si="40"/>
        <v>487801.19700485247</v>
      </c>
      <c r="K143" s="2">
        <f t="shared" si="25"/>
        <v>42981.836463569256</v>
      </c>
      <c r="L143" s="2">
        <f t="shared" si="25"/>
        <v>436982.00404628739</v>
      </c>
      <c r="M143" s="2"/>
      <c r="N143" s="28">
        <f t="shared" si="41"/>
        <v>3401088.8520638067</v>
      </c>
      <c r="O143" s="2">
        <f t="shared" si="34"/>
        <v>3119.891281400684</v>
      </c>
      <c r="P143" s="2">
        <f t="shared" si="35"/>
        <v>57093.58378213059</v>
      </c>
      <c r="R143">
        <f t="shared" si="36"/>
        <v>122</v>
      </c>
      <c r="S143" s="89">
        <f t="shared" si="26"/>
        <v>45882.358932125127</v>
      </c>
      <c r="T143" s="89">
        <f>IF(AND(S143=0,S142&gt;0),SUM($G143:$H$381),S143)</f>
        <v>45882.358932125127</v>
      </c>
      <c r="U143" s="82">
        <f>SUM(T143:T$381)</f>
        <v>2325583.1160876821</v>
      </c>
      <c r="V143" s="68">
        <f>localspline(R143,'BBG rates'!$G$10:$G$27,'BBG rates'!$K$10:$K$27)</f>
        <v>1.0224274257333208</v>
      </c>
      <c r="W143" s="68">
        <f>locallinterp(R143,'BBG rates'!$G$10:$G$27,'BBG rates'!$J$10:$J$27)</f>
        <v>-0.21316666666666667</v>
      </c>
      <c r="X143" s="56">
        <f t="shared" si="37"/>
        <v>-0.21337521754043465</v>
      </c>
      <c r="Y143" s="66">
        <f t="shared" si="27"/>
        <v>-210.98143323283344</v>
      </c>
      <c r="Z143" s="72">
        <f t="shared" si="28"/>
        <v>-0.10886633899601054</v>
      </c>
      <c r="AA143" s="79">
        <f t="shared" si="29"/>
        <v>-496.15200312955074</v>
      </c>
      <c r="AB143" s="81">
        <f t="shared" si="38"/>
        <v>-0.2560142441853766</v>
      </c>
      <c r="AD143" s="95">
        <f>locallinterp(R143,'BBG rates'!$N$10:$N$369,'BBG rates'!$P$10:$P$369)</f>
        <v>10.366311053173483</v>
      </c>
      <c r="AI143" s="185">
        <f t="shared" si="30"/>
        <v>122</v>
      </c>
      <c r="AJ143" s="127">
        <f>locallinterp(MIN(AI143,CAP_Senior*12),'BBG rates'!$X$24:$X$65,'BBG rates'!$Y$24:$Y$65)</f>
        <v>55.023671141185694</v>
      </c>
      <c r="AK143" s="127">
        <f>locallinterp(MIN(AI143,CAP_CB*12),'BBG rates'!$AA$25:$AA$40,'BBG rates'!$AC$25:$AC$40)</f>
        <v>10.033333333333333</v>
      </c>
      <c r="AL143" s="144">
        <f t="shared" si="31"/>
        <v>17.681690760668232</v>
      </c>
      <c r="AM143" s="142">
        <f>(SUMPRODUCT(AL143:AL$381,G143:G$381)+SUMPRODUCT(AL143:AL$381,H143:H$381))/12</f>
        <v>3623386.5248023639</v>
      </c>
    </row>
    <row r="144" spans="1:39" x14ac:dyDescent="0.2">
      <c r="A144" s="7">
        <v>123</v>
      </c>
      <c r="B144" s="7">
        <v>61.5</v>
      </c>
      <c r="C144" s="7">
        <v>30.75</v>
      </c>
      <c r="D144" s="12">
        <f t="shared" si="23"/>
        <v>10.25</v>
      </c>
      <c r="E144" s="29">
        <f t="shared" si="39"/>
        <v>2234059.4755174457</v>
      </c>
      <c r="F144" s="2">
        <f t="shared" si="24"/>
        <v>2056.6926842054595</v>
      </c>
      <c r="G144" s="2">
        <f t="shared" si="32"/>
        <v>38303.530369068692</v>
      </c>
      <c r="H144" s="2">
        <f t="shared" si="33"/>
        <v>7337.7512690412441</v>
      </c>
      <c r="I144" s="2">
        <f t="shared" si="22"/>
        <v>47697.974322315393</v>
      </c>
      <c r="J144" s="2">
        <f t="shared" si="40"/>
        <v>488904.23680373275</v>
      </c>
      <c r="K144" s="2">
        <f t="shared" si="25"/>
        <v>42690.278903711391</v>
      </c>
      <c r="L144" s="2">
        <f t="shared" si="25"/>
        <v>437575.35876304173</v>
      </c>
      <c r="M144" s="2"/>
      <c r="N144" s="28">
        <f t="shared" si="41"/>
        <v>3343943.7597862249</v>
      </c>
      <c r="O144" s="2">
        <f t="shared" si="34"/>
        <v>3068.3827859496005</v>
      </c>
      <c r="P144" s="2">
        <f t="shared" si="35"/>
        <v>57145.092277581673</v>
      </c>
      <c r="R144">
        <f t="shared" si="36"/>
        <v>123</v>
      </c>
      <c r="S144" s="89">
        <f t="shared" si="26"/>
        <v>45641.28163810994</v>
      </c>
      <c r="T144" s="89">
        <f>IF(AND(S144=0,S143&gt;0),SUM($G144:$H$381),S144)</f>
        <v>45641.28163810994</v>
      </c>
      <c r="U144" s="82">
        <f>SUM(T144:T$381)</f>
        <v>2279700.7571555567</v>
      </c>
      <c r="V144" s="68">
        <f>localspline(R144,'BBG rates'!$G$10:$G$27,'BBG rates'!$K$10:$K$27)</f>
        <v>1.0221993435827414</v>
      </c>
      <c r="W144" s="68">
        <f>locallinterp(R144,'BBG rates'!$G$10:$G$27,'BBG rates'!$J$10:$J$27)</f>
        <v>-0.20924999999999999</v>
      </c>
      <c r="X144" s="56">
        <f t="shared" si="37"/>
        <v>-0.2094509525273569</v>
      </c>
      <c r="Y144" s="66">
        <f t="shared" si="27"/>
        <v>-202.82296796749137</v>
      </c>
      <c r="Z144" s="72">
        <f t="shared" si="28"/>
        <v>-0.10676294281038481</v>
      </c>
      <c r="AA144" s="79">
        <f t="shared" si="29"/>
        <v>-486.36322192667558</v>
      </c>
      <c r="AB144" s="81">
        <f t="shared" si="38"/>
        <v>-0.2560142441853766</v>
      </c>
      <c r="AD144" s="95">
        <f>locallinterp(R144,'BBG rates'!$N$10:$N$369,'BBG rates'!$P$10:$P$369)</f>
        <v>10.451494331805378</v>
      </c>
      <c r="AI144" s="185">
        <f t="shared" si="30"/>
        <v>123</v>
      </c>
      <c r="AJ144" s="127">
        <f>locallinterp(MIN(AI144,CAP_Senior*12),'BBG rates'!$X$24:$X$65,'BBG rates'!$Y$24:$Y$65)</f>
        <v>55.174896626475224</v>
      </c>
      <c r="AK144" s="127">
        <f>locallinterp(MIN(AI144,CAP_CB*12),'BBG rates'!$AA$25:$AA$40,'BBG rates'!$AC$25:$AC$40)</f>
        <v>10.050000000000001</v>
      </c>
      <c r="AL144" s="144">
        <f t="shared" si="31"/>
        <v>17.721232426500791</v>
      </c>
      <c r="AM144" s="142">
        <f>(SUMPRODUCT(AL144:AL$381,G144:G$381)+SUMPRODUCT(AL144:AL$381,H144:H$381))/12</f>
        <v>3555780.0513017117</v>
      </c>
    </row>
    <row r="145" spans="1:39" x14ac:dyDescent="0.2">
      <c r="A145" s="7">
        <v>124</v>
      </c>
      <c r="B145" s="7">
        <v>62</v>
      </c>
      <c r="C145" s="7">
        <v>31</v>
      </c>
      <c r="D145" s="12">
        <f t="shared" si="23"/>
        <v>10.333333333333334</v>
      </c>
      <c r="E145" s="29">
        <f t="shared" si="39"/>
        <v>2188658.266175766</v>
      </c>
      <c r="F145" s="2">
        <f t="shared" si="24"/>
        <v>2015.5161877954724</v>
      </c>
      <c r="G145" s="2">
        <f t="shared" si="32"/>
        <v>38212.577997650769</v>
      </c>
      <c r="H145" s="2">
        <f t="shared" si="33"/>
        <v>7188.6313440286149</v>
      </c>
      <c r="I145" s="2">
        <f t="shared" si="22"/>
        <v>47416.725529474861</v>
      </c>
      <c r="J145" s="2">
        <f t="shared" si="40"/>
        <v>489972.83047124028</v>
      </c>
      <c r="K145" s="2">
        <f t="shared" si="25"/>
        <v>42400.305180816104</v>
      </c>
      <c r="L145" s="2">
        <f t="shared" si="25"/>
        <v>438136.48686843307</v>
      </c>
      <c r="M145" s="2"/>
      <c r="N145" s="28">
        <f t="shared" si="41"/>
        <v>3286747.1125434325</v>
      </c>
      <c r="O145" s="2">
        <f t="shared" si="34"/>
        <v>3016.8278207390813</v>
      </c>
      <c r="P145" s="2">
        <f t="shared" si="35"/>
        <v>57196.647242792198</v>
      </c>
      <c r="R145">
        <f t="shared" si="36"/>
        <v>124</v>
      </c>
      <c r="S145" s="89">
        <f t="shared" si="26"/>
        <v>45401.209341679387</v>
      </c>
      <c r="T145" s="89">
        <f>IF(AND(S145=0,S144&gt;0),SUM($G145:$H$381),S145)</f>
        <v>45401.209341679387</v>
      </c>
      <c r="U145" s="82">
        <f>SUM(T145:T$381)</f>
        <v>2234059.4755174471</v>
      </c>
      <c r="V145" s="68">
        <f>localspline(R145,'BBG rates'!$G$10:$G$27,'BBG rates'!$K$10:$K$27)</f>
        <v>1.0219681478976028</v>
      </c>
      <c r="W145" s="68">
        <f>locallinterp(R145,'BBG rates'!$G$10:$G$27,'BBG rates'!$J$10:$J$27)</f>
        <v>-0.20533333333333334</v>
      </c>
      <c r="X145" s="56">
        <f t="shared" si="37"/>
        <v>-0.20552682869920957</v>
      </c>
      <c r="Y145" s="66">
        <f t="shared" si="27"/>
        <v>-194.85662637276513</v>
      </c>
      <c r="Z145" s="72">
        <f t="shared" si="28"/>
        <v>-0.10466505221091285</v>
      </c>
      <c r="AA145" s="79">
        <f t="shared" si="29"/>
        <v>-476.62587340814838</v>
      </c>
      <c r="AB145" s="81">
        <f t="shared" si="38"/>
        <v>-0.2560142441853766</v>
      </c>
      <c r="AD145" s="95">
        <f>locallinterp(R145,'BBG rates'!$N$10:$N$369,'BBG rates'!$P$10:$P$369)</f>
        <v>10.536658344130178</v>
      </c>
      <c r="AI145" s="185">
        <f t="shared" si="30"/>
        <v>124</v>
      </c>
      <c r="AJ145" s="127">
        <f>locallinterp(MIN(AI145,CAP_Senior*12),'BBG rates'!$X$24:$X$65,'BBG rates'!$Y$24:$Y$65)</f>
        <v>55.326122111764754</v>
      </c>
      <c r="AK145" s="127">
        <f>locallinterp(MIN(AI145,CAP_CB*12),'BBG rates'!$AA$25:$AA$40,'BBG rates'!$AC$25:$AC$40)</f>
        <v>10.066666666666666</v>
      </c>
      <c r="AL145" s="144">
        <f t="shared" si="31"/>
        <v>17.760774092333342</v>
      </c>
      <c r="AM145" s="142">
        <f>(SUMPRODUCT(AL145:AL$381,G145:G$381)+SUMPRODUCT(AL145:AL$381,H145:H$381))/12</f>
        <v>3488378.4046223513</v>
      </c>
    </row>
    <row r="146" spans="1:39" x14ac:dyDescent="0.2">
      <c r="A146" s="7">
        <v>125</v>
      </c>
      <c r="B146" s="7">
        <v>62.5</v>
      </c>
      <c r="C146" s="7">
        <v>31.25</v>
      </c>
      <c r="D146" s="12">
        <f t="shared" si="23"/>
        <v>10.416666666666666</v>
      </c>
      <c r="E146" s="29">
        <f t="shared" si="39"/>
        <v>2143496.1279353905</v>
      </c>
      <c r="F146" s="2">
        <f t="shared" si="24"/>
        <v>1974.5562789942746</v>
      </c>
      <c r="G146" s="2">
        <f t="shared" si="32"/>
        <v>38121.841594155019</v>
      </c>
      <c r="H146" s="2">
        <f t="shared" si="33"/>
        <v>7040.2966462206359</v>
      </c>
      <c r="I146" s="2">
        <f t="shared" si="22"/>
        <v>47136.694519369936</v>
      </c>
      <c r="J146" s="2">
        <f t="shared" si="40"/>
        <v>491007.23457677016</v>
      </c>
      <c r="K146" s="2">
        <f t="shared" si="25"/>
        <v>42111.907484055067</v>
      </c>
      <c r="L146" s="2">
        <f t="shared" si="25"/>
        <v>438665.702958907</v>
      </c>
      <c r="M146" s="2"/>
      <c r="N146" s="28">
        <f t="shared" si="41"/>
        <v>3229498.8638237463</v>
      </c>
      <c r="O146" s="2">
        <f t="shared" si="34"/>
        <v>2965.2263438451978</v>
      </c>
      <c r="P146" s="2">
        <f t="shared" si="35"/>
        <v>57248.248719686082</v>
      </c>
      <c r="R146">
        <f t="shared" si="36"/>
        <v>125</v>
      </c>
      <c r="S146" s="89">
        <f t="shared" si="26"/>
        <v>45162.138240375658</v>
      </c>
      <c r="T146" s="89">
        <f>IF(AND(S146=0,S145&gt;0),SUM($G146:$H$381),S146)</f>
        <v>45162.138240375658</v>
      </c>
      <c r="U146" s="82">
        <f>SUM(T146:T$381)</f>
        <v>2188658.2661757674</v>
      </c>
      <c r="V146" s="68">
        <f>localspline(R146,'BBG rates'!$G$10:$G$27,'BBG rates'!$K$10:$K$27)</f>
        <v>1.0217322326848102</v>
      </c>
      <c r="W146" s="68">
        <f>locallinterp(R146,'BBG rates'!$G$10:$G$27,'BBG rates'!$J$10:$J$27)</f>
        <v>-0.20141666666666666</v>
      </c>
      <c r="X146" s="56">
        <f t="shared" si="37"/>
        <v>-0.20160284604533452</v>
      </c>
      <c r="Y146" s="66">
        <f t="shared" si="27"/>
        <v>-187.0806542268449</v>
      </c>
      <c r="Z146" s="72">
        <f t="shared" si="28"/>
        <v>-0.1025727901617442</v>
      </c>
      <c r="AA146" s="79">
        <f t="shared" si="29"/>
        <v>-466.93974316255498</v>
      </c>
      <c r="AB146" s="81">
        <f t="shared" si="38"/>
        <v>-0.25601424418537666</v>
      </c>
      <c r="AD146" s="95">
        <f>locallinterp(R146,'BBG rates'!$N$10:$N$369,'BBG rates'!$P$10:$P$369)</f>
        <v>10.621802696853912</v>
      </c>
      <c r="AI146" s="185">
        <f t="shared" si="30"/>
        <v>125</v>
      </c>
      <c r="AJ146" s="127">
        <f>locallinterp(MIN(AI146,CAP_Senior*12),'BBG rates'!$X$24:$X$65,'BBG rates'!$Y$24:$Y$65)</f>
        <v>55.477347597054283</v>
      </c>
      <c r="AK146" s="127">
        <f>locallinterp(MIN(AI146,CAP_CB*12),'BBG rates'!$AA$25:$AA$40,'BBG rates'!$AC$25:$AC$40)</f>
        <v>10.083333333333332</v>
      </c>
      <c r="AL146" s="144">
        <f t="shared" si="31"/>
        <v>17.800315758165894</v>
      </c>
      <c r="AM146" s="142">
        <f>(SUMPRODUCT(AL146:AL$381,G146:G$381)+SUMPRODUCT(AL146:AL$381,H146:H$381))/12</f>
        <v>3421181.6860693265</v>
      </c>
    </row>
    <row r="147" spans="1:39" x14ac:dyDescent="0.2">
      <c r="A147" s="7">
        <v>126</v>
      </c>
      <c r="B147" s="7">
        <v>63</v>
      </c>
      <c r="C147" s="7">
        <v>31.5</v>
      </c>
      <c r="D147" s="12">
        <f t="shared" si="23"/>
        <v>10.5</v>
      </c>
      <c r="E147" s="29">
        <f t="shared" si="39"/>
        <v>2098572.0633899844</v>
      </c>
      <c r="F147" s="2">
        <f t="shared" si="24"/>
        <v>1933.812054547049</v>
      </c>
      <c r="G147" s="2">
        <f t="shared" si="32"/>
        <v>38031.32064576204</v>
      </c>
      <c r="H147" s="2">
        <f t="shared" si="33"/>
        <v>6892.7438996438268</v>
      </c>
      <c r="I147" s="2">
        <f t="shared" ref="I147:I201" si="42">SUM(F147:H147)</f>
        <v>46857.876599952921</v>
      </c>
      <c r="J147" s="2">
        <f t="shared" si="40"/>
        <v>492007.70429950568</v>
      </c>
      <c r="K147" s="2">
        <f t="shared" si="25"/>
        <v>41825.078039125736</v>
      </c>
      <c r="L147" s="2">
        <f t="shared" si="25"/>
        <v>439163.3194108202</v>
      </c>
      <c r="M147" s="2"/>
      <c r="N147" s="28">
        <f t="shared" si="41"/>
        <v>3172198.9670735211</v>
      </c>
      <c r="O147" s="2">
        <f t="shared" si="34"/>
        <v>2913.5783133061973</v>
      </c>
      <c r="P147" s="2">
        <f t="shared" si="35"/>
        <v>57299.896750225074</v>
      </c>
      <c r="R147">
        <f t="shared" si="36"/>
        <v>126</v>
      </c>
      <c r="S147" s="89">
        <f t="shared" si="26"/>
        <v>44924.064545405869</v>
      </c>
      <c r="T147" s="89">
        <f>IF(AND(S147=0,S146&gt;0),SUM($G147:$H$381),S147)</f>
        <v>44924.064545405869</v>
      </c>
      <c r="U147" s="82">
        <f>SUM(T147:T$381)</f>
        <v>2143496.1279353919</v>
      </c>
      <c r="V147" s="68">
        <f>localspline(R147,'BBG rates'!$G$10:$G$27,'BBG rates'!$K$10:$K$27)</f>
        <v>1.021489991952194</v>
      </c>
      <c r="W147" s="68">
        <f>locallinterp(R147,'BBG rates'!$G$10:$G$27,'BBG rates'!$J$10:$J$27)</f>
        <v>-0.19750000000000001</v>
      </c>
      <c r="X147" s="56">
        <f t="shared" si="37"/>
        <v>-0.19767900455507359</v>
      </c>
      <c r="Y147" s="66">
        <f t="shared" si="27"/>
        <v>-179.49330789121777</v>
      </c>
      <c r="Z147" s="72">
        <f t="shared" si="28"/>
        <v>-0.10048628810770288</v>
      </c>
      <c r="AA147" s="79">
        <f t="shared" si="29"/>
        <v>-457.30461758971722</v>
      </c>
      <c r="AB147" s="81">
        <f t="shared" si="38"/>
        <v>-0.2560142441853766</v>
      </c>
      <c r="AD147" s="95">
        <f>locallinterp(R147,'BBG rates'!$N$10:$N$369,'BBG rates'!$P$10:$P$369)</f>
        <v>10.706926862849928</v>
      </c>
      <c r="AI147" s="185">
        <f t="shared" si="30"/>
        <v>126</v>
      </c>
      <c r="AJ147" s="127">
        <f>locallinterp(MIN(AI147,CAP_Senior*12),'BBG rates'!$X$24:$X$65,'BBG rates'!$Y$24:$Y$65)</f>
        <v>55.628573082343806</v>
      </c>
      <c r="AK147" s="127">
        <f>locallinterp(MIN(AI147,CAP_CB*12),'BBG rates'!$AA$25:$AA$40,'BBG rates'!$AC$25:$AC$40)</f>
        <v>10.1</v>
      </c>
      <c r="AL147" s="144">
        <f t="shared" si="31"/>
        <v>17.839857423998446</v>
      </c>
      <c r="AM147" s="142">
        <f>(SUMPRODUCT(AL147:AL$381,G147:G$381)+SUMPRODUCT(AL147:AL$381,H147:H$381))/12</f>
        <v>3354189.9926532744</v>
      </c>
    </row>
    <row r="148" spans="1:39" x14ac:dyDescent="0.2">
      <c r="A148" s="7">
        <v>127</v>
      </c>
      <c r="B148" s="7">
        <v>63.5</v>
      </c>
      <c r="C148" s="7">
        <v>31.75</v>
      </c>
      <c r="D148" s="12">
        <f t="shared" si="23"/>
        <v>10.583333333333334</v>
      </c>
      <c r="E148" s="29">
        <f t="shared" si="39"/>
        <v>2053885.0789083901</v>
      </c>
      <c r="F148" s="2">
        <f t="shared" si="24"/>
        <v>1893.2826146171374</v>
      </c>
      <c r="G148" s="2">
        <f t="shared" si="32"/>
        <v>37941.014640870082</v>
      </c>
      <c r="H148" s="2">
        <f t="shared" si="33"/>
        <v>6745.9698407242468</v>
      </c>
      <c r="I148" s="2">
        <f t="shared" si="42"/>
        <v>46580.267096211464</v>
      </c>
      <c r="J148" s="2">
        <f t="shared" si="40"/>
        <v>492974.49343490467</v>
      </c>
      <c r="K148" s="2">
        <f t="shared" si="25"/>
        <v>41539.809108085894</v>
      </c>
      <c r="L148" s="2">
        <f t="shared" si="25"/>
        <v>439629.64639390906</v>
      </c>
      <c r="M148" s="2"/>
      <c r="N148" s="28">
        <f t="shared" si="41"/>
        <v>3114847.3756971122</v>
      </c>
      <c r="O148" s="2">
        <f t="shared" si="34"/>
        <v>2861.8836871224698</v>
      </c>
      <c r="P148" s="2">
        <f t="shared" si="35"/>
        <v>57351.591376408782</v>
      </c>
      <c r="R148">
        <f t="shared" si="36"/>
        <v>127</v>
      </c>
      <c r="S148" s="89">
        <f t="shared" si="26"/>
        <v>44686.984481594329</v>
      </c>
      <c r="T148" s="89">
        <f>IF(AND(S148=0,S147&gt;0),SUM($G148:$H$381),S148)</f>
        <v>44686.984481594329</v>
      </c>
      <c r="U148" s="82">
        <f>SUM(T148:T$381)</f>
        <v>2098572.0633899854</v>
      </c>
      <c r="V148" s="68">
        <f>localspline(R148,'BBG rates'!$G$10:$G$27,'BBG rates'!$K$10:$K$27)</f>
        <v>1.0212396706948454</v>
      </c>
      <c r="W148" s="68">
        <f>locallinterp(R148,'BBG rates'!$G$10:$G$27,'BBG rates'!$J$10:$J$27)</f>
        <v>-0.19358333333333333</v>
      </c>
      <c r="X148" s="56">
        <f t="shared" si="37"/>
        <v>-0.19375530421790188</v>
      </c>
      <c r="Y148" s="66">
        <f t="shared" si="27"/>
        <v>-172.09285425796469</v>
      </c>
      <c r="Z148" s="72">
        <f t="shared" si="28"/>
        <v>-9.8405686758244459E-2</v>
      </c>
      <c r="AA148" s="79">
        <f t="shared" si="29"/>
        <v>-447.7202838977779</v>
      </c>
      <c r="AB148" s="81">
        <f t="shared" si="38"/>
        <v>-0.25601424418537672</v>
      </c>
      <c r="AD148" s="95">
        <f>locallinterp(R148,'BBG rates'!$N$10:$N$369,'BBG rates'!$P$10:$P$369)</f>
        <v>10.792030168741165</v>
      </c>
      <c r="AI148" s="185">
        <f t="shared" si="30"/>
        <v>127</v>
      </c>
      <c r="AJ148" s="127">
        <f>locallinterp(MIN(AI148,CAP_Senior*12),'BBG rates'!$X$24:$X$65,'BBG rates'!$Y$24:$Y$65)</f>
        <v>55.779798567633335</v>
      </c>
      <c r="AK148" s="127">
        <f>locallinterp(MIN(AI148,CAP_CB*12),'BBG rates'!$AA$25:$AA$40,'BBG rates'!$AC$25:$AC$40)</f>
        <v>10.116666666666667</v>
      </c>
      <c r="AL148" s="144">
        <f t="shared" si="31"/>
        <v>17.879399089831001</v>
      </c>
      <c r="AM148" s="142">
        <f>(SUMPRODUCT(AL148:AL$381,G148:G$381)+SUMPRODUCT(AL148:AL$381,H148:H$381))/12</f>
        <v>3287403.417120229</v>
      </c>
    </row>
    <row r="149" spans="1:39" x14ac:dyDescent="0.2">
      <c r="A149" s="7">
        <v>128</v>
      </c>
      <c r="B149" s="7">
        <v>64</v>
      </c>
      <c r="C149" s="7">
        <v>32</v>
      </c>
      <c r="D149" s="12">
        <f t="shared" si="23"/>
        <v>10.666666666666666</v>
      </c>
      <c r="E149" s="29">
        <f t="shared" si="39"/>
        <v>2009434.1846210549</v>
      </c>
      <c r="F149" s="2">
        <f t="shared" si="24"/>
        <v>1852.9670627737571</v>
      </c>
      <c r="G149" s="2">
        <f t="shared" si="32"/>
        <v>37850.923069092241</v>
      </c>
      <c r="H149" s="2">
        <f t="shared" si="33"/>
        <v>6599.9712182429157</v>
      </c>
      <c r="I149" s="2">
        <f t="shared" si="42"/>
        <v>46303.861350108913</v>
      </c>
      <c r="J149" s="2">
        <f t="shared" si="40"/>
        <v>493907.85440116172</v>
      </c>
      <c r="K149" s="2">
        <f t="shared" si="25"/>
        <v>41256.092989189259</v>
      </c>
      <c r="L149" s="2">
        <f t="shared" si="25"/>
        <v>440064.99188468541</v>
      </c>
      <c r="M149" s="2"/>
      <c r="N149" s="28">
        <f t="shared" si="41"/>
        <v>3057444.0430568373</v>
      </c>
      <c r="O149" s="2">
        <f t="shared" si="34"/>
        <v>2810.1424232565155</v>
      </c>
      <c r="P149" s="2">
        <f t="shared" si="35"/>
        <v>57403.332640274741</v>
      </c>
      <c r="R149">
        <f t="shared" si="36"/>
        <v>128</v>
      </c>
      <c r="S149" s="89">
        <f t="shared" si="26"/>
        <v>44450.894287335155</v>
      </c>
      <c r="T149" s="89">
        <f>IF(AND(S149=0,S148&gt;0),SUM($G149:$H$381),S149)</f>
        <v>44450.894287335155</v>
      </c>
      <c r="U149" s="82">
        <f>SUM(T149:T$381)</f>
        <v>2053885.0789083908</v>
      </c>
      <c r="V149" s="68">
        <f>localspline(R149,'BBG rates'!$G$10:$G$27,'BBG rates'!$K$10:$K$27)</f>
        <v>1.020979633116333</v>
      </c>
      <c r="W149" s="68">
        <f>locallinterp(R149,'BBG rates'!$G$10:$G$27,'BBG rates'!$J$10:$J$27)</f>
        <v>-0.18966666666666665</v>
      </c>
      <c r="X149" s="56">
        <f t="shared" si="37"/>
        <v>-0.18983174502316125</v>
      </c>
      <c r="Y149" s="66">
        <f t="shared" si="27"/>
        <v>-164.87757069728804</v>
      </c>
      <c r="Z149" s="72">
        <f t="shared" si="28"/>
        <v>-9.6331136960156299E-2</v>
      </c>
      <c r="AA149" s="79">
        <f t="shared" si="29"/>
        <v>-438.18653010029539</v>
      </c>
      <c r="AB149" s="81">
        <f t="shared" si="38"/>
        <v>-0.25601424418537672</v>
      </c>
      <c r="AD149" s="95">
        <f>locallinterp(R149,'BBG rates'!$N$10:$N$369,'BBG rates'!$P$10:$P$369)</f>
        <v>10.877111804834193</v>
      </c>
      <c r="AI149" s="185">
        <f t="shared" si="30"/>
        <v>128</v>
      </c>
      <c r="AJ149" s="127">
        <f>locallinterp(MIN(AI149,CAP_Senior*12),'BBG rates'!$X$24:$X$65,'BBG rates'!$Y$24:$Y$65)</f>
        <v>55.931024052922865</v>
      </c>
      <c r="AK149" s="127">
        <f>locallinterp(MIN(AI149,CAP_CB*12),'BBG rates'!$AA$25:$AA$40,'BBG rates'!$AC$25:$AC$40)</f>
        <v>10.133333333333333</v>
      </c>
      <c r="AL149" s="144">
        <f t="shared" si="31"/>
        <v>17.918940755663556</v>
      </c>
      <c r="AM149" s="142">
        <f>(SUMPRODUCT(AL149:AL$381,G149:G$381)+SUMPRODUCT(AL149:AL$381,H149:H$381))/12</f>
        <v>3220822.0479812697</v>
      </c>
    </row>
    <row r="150" spans="1:39" x14ac:dyDescent="0.2">
      <c r="A150" s="7">
        <v>129</v>
      </c>
      <c r="B150" s="7">
        <v>64.5</v>
      </c>
      <c r="C150" s="7">
        <v>32.25</v>
      </c>
      <c r="D150" s="12">
        <f t="shared" ref="D150:D213" si="43">A150/12</f>
        <v>10.75</v>
      </c>
      <c r="E150" s="29">
        <f t="shared" si="39"/>
        <v>1965218.3944065101</v>
      </c>
      <c r="F150" s="2">
        <f t="shared" ref="F150:F213" si="44">IF($A150&lt;=$I$8,-IPMT($G$11,1,$I$8-$A150+1,$E149),0)</f>
        <v>1812.8645059797584</v>
      </c>
      <c r="G150" s="2">
        <f t="shared" si="32"/>
        <v>37761.045421253497</v>
      </c>
      <c r="H150" s="2">
        <f t="shared" si="33"/>
        <v>6454.7447932914083</v>
      </c>
      <c r="I150" s="2">
        <f t="shared" si="42"/>
        <v>46028.654720524661</v>
      </c>
      <c r="J150" s="2">
        <f t="shared" si="40"/>
        <v>494808.03824564011</v>
      </c>
      <c r="K150" s="2">
        <f t="shared" ref="K150:L213" si="45">I150/(1+$F$12)^IF($I$7=1,$A150,IF($I$7=2,$B150,IF($I$7=4,$C150,$D150)))</f>
        <v>40973.922016721488</v>
      </c>
      <c r="L150" s="2">
        <f t="shared" si="45"/>
        <v>440469.66167975601</v>
      </c>
      <c r="M150" s="2"/>
      <c r="N150" s="28">
        <f t="shared" si="41"/>
        <v>2999988.9224729389</v>
      </c>
      <c r="O150" s="2">
        <f t="shared" si="34"/>
        <v>2758.3544796329088</v>
      </c>
      <c r="P150" s="2">
        <f t="shared" si="35"/>
        <v>57455.120583898351</v>
      </c>
      <c r="R150">
        <f t="shared" si="36"/>
        <v>129</v>
      </c>
      <c r="S150" s="89">
        <f t="shared" ref="S150:S213" si="46">IF(D150&lt;$I$9,G150+H150,0)</f>
        <v>44215.790214544904</v>
      </c>
      <c r="T150" s="89">
        <f>IF(AND(S150=0,S149&gt;0),SUM($G150:$H$381),S150)</f>
        <v>44215.790214544904</v>
      </c>
      <c r="U150" s="82">
        <f>SUM(T150:T$381)</f>
        <v>2009434.1846210556</v>
      </c>
      <c r="V150" s="68">
        <f>localspline(R150,'BBG rates'!$G$10:$G$27,'BBG rates'!$K$10:$K$27)</f>
        <v>1.0207082136204519</v>
      </c>
      <c r="W150" s="68">
        <f>locallinterp(R150,'BBG rates'!$G$10:$G$27,'BBG rates'!$J$10:$J$27)</f>
        <v>-0.18575</v>
      </c>
      <c r="X150" s="56">
        <f t="shared" si="37"/>
        <v>-0.18590832696032678</v>
      </c>
      <c r="Y150" s="66">
        <f t="shared" ref="Y150:Y213" si="47">T150*X150%/12+Y151</f>
        <v>-157.84574500528396</v>
      </c>
      <c r="Z150" s="72">
        <f t="shared" ref="Z150:Z213" si="48">IF(U150=0,0,Y150*1200/U150)</f>
        <v>-9.4262800670956604E-2</v>
      </c>
      <c r="AA150" s="79">
        <f t="shared" ref="AA150:AA213" si="49">T150*$AA$17%/12+AA151</f>
        <v>-428.70314501334855</v>
      </c>
      <c r="AB150" s="81">
        <f t="shared" si="38"/>
        <v>-0.25601424418537672</v>
      </c>
      <c r="AD150" s="95">
        <f>locallinterp(R150,'BBG rates'!$N$10:$N$369,'BBG rates'!$P$10:$P$369)</f>
        <v>10.962170822635898</v>
      </c>
      <c r="AI150" s="185">
        <f t="shared" ref="AI150:AI213" si="50">A150</f>
        <v>129</v>
      </c>
      <c r="AJ150" s="127">
        <f>locallinterp(MIN(AI150,CAP_Senior*12),'BBG rates'!$X$24:$X$65,'BBG rates'!$Y$24:$Y$65)</f>
        <v>56.082249538212395</v>
      </c>
      <c r="AK150" s="127">
        <f>locallinterp(MIN(AI150,CAP_CB*12),'BBG rates'!$AA$25:$AA$40,'BBG rates'!$AC$25:$AC$40)</f>
        <v>10.149999999999999</v>
      </c>
      <c r="AL150" s="144">
        <f t="shared" ref="AL150:AL213" si="51">SUMPRODUCT(AJ150:AK150,$AJ$19:$AK$19)</f>
        <v>17.958482421496107</v>
      </c>
      <c r="AM150" s="142">
        <f>(SUMPRODUCT(AL150:AL$381,G150:G$381)+SUMPRODUCT(AL150:AL$381,H150:H$381))/12</f>
        <v>3154445.9695420186</v>
      </c>
    </row>
    <row r="151" spans="1:39" x14ac:dyDescent="0.2">
      <c r="A151" s="7">
        <v>130</v>
      </c>
      <c r="B151" s="7">
        <v>65</v>
      </c>
      <c r="C151" s="7">
        <v>32.5</v>
      </c>
      <c r="D151" s="12">
        <f t="shared" si="43"/>
        <v>10.833333333333334</v>
      </c>
      <c r="E151" s="29">
        <f t="shared" si="39"/>
        <v>1921236.7258778946</v>
      </c>
      <c r="F151" s="2">
        <f t="shared" si="44"/>
        <v>1772.9740545794245</v>
      </c>
      <c r="G151" s="2">
        <f t="shared" ref="G151:G214" si="52">IF($A151&lt;=$I$8,-PPMT($G$11,1,$I$8-$A151+1,$E150),0)</f>
        <v>37671.381189387888</v>
      </c>
      <c r="H151" s="2">
        <f t="shared" ref="H151:H214" si="53">IF($A151&lt;=$I$8,(E150-G151)*$G$13,0)</f>
        <v>6310.2873392275897</v>
      </c>
      <c r="I151" s="2">
        <f t="shared" si="42"/>
        <v>45754.642583194902</v>
      </c>
      <c r="J151" s="2">
        <f t="shared" si="40"/>
        <v>495675.29465127812</v>
      </c>
      <c r="K151" s="2">
        <f t="shared" si="45"/>
        <v>40693.288560837216</v>
      </c>
      <c r="L151" s="2">
        <f t="shared" si="45"/>
        <v>440843.95940906985</v>
      </c>
      <c r="M151" s="2"/>
      <c r="N151" s="28">
        <f t="shared" si="41"/>
        <v>2942481.967223546</v>
      </c>
      <c r="O151" s="2">
        <f t="shared" ref="O151:O214" si="54">IF($A151&lt;=$I$8,-IPMT($G$11,1,$I$8-$A151+1,$N150),0)</f>
        <v>2706.5198141382639</v>
      </c>
      <c r="P151" s="2">
        <f t="shared" ref="P151:P214" si="55">IF($A151&lt;=$I$8,-PPMT($G$11,1,$I$8-$A151+1,$N150),0)</f>
        <v>57506.955249392995</v>
      </c>
      <c r="R151">
        <f t="shared" ref="R151:R214" si="56">ROUND(D151*12,1)</f>
        <v>130</v>
      </c>
      <c r="S151" s="89">
        <f t="shared" si="46"/>
        <v>43981.668528615475</v>
      </c>
      <c r="T151" s="89">
        <f>IF(AND(S151=0,S150&gt;0),SUM($G151:$H$381),S151)</f>
        <v>43981.668528615475</v>
      </c>
      <c r="U151" s="82">
        <f>SUM(T151:T$381)</f>
        <v>1965218.3944065105</v>
      </c>
      <c r="V151" s="68">
        <f>localspline(R151,'BBG rates'!$G$10:$G$27,'BBG rates'!$K$10:$K$27)</f>
        <v>1.0204237466080435</v>
      </c>
      <c r="W151" s="68">
        <f>locallinterp(R151,'BBG rates'!$G$10:$G$27,'BBG rates'!$J$10:$J$27)</f>
        <v>-0.18183333333333332</v>
      </c>
      <c r="X151" s="56">
        <f t="shared" ref="X151:X214" si="57">((1+W151%)^(1/12)-1)*1200</f>
        <v>-0.1819850500186071</v>
      </c>
      <c r="Y151" s="66">
        <f t="shared" si="47"/>
        <v>-150.99567535193827</v>
      </c>
      <c r="Z151" s="72">
        <f t="shared" si="48"/>
        <v>-9.2200852046800716E-2</v>
      </c>
      <c r="AA151" s="79">
        <f t="shared" si="49"/>
        <v>-419.26991825265196</v>
      </c>
      <c r="AB151" s="81">
        <f t="shared" ref="AB151:AB214" si="58">IF(U151=0,0,AA151*1200/U151)</f>
        <v>-0.25601424418537672</v>
      </c>
      <c r="AD151" s="95">
        <f>locallinterp(R151,'BBG rates'!$N$10:$N$369,'BBG rates'!$P$10:$P$369)</f>
        <v>11.047206134853235</v>
      </c>
      <c r="AI151" s="185">
        <f t="shared" si="50"/>
        <v>130</v>
      </c>
      <c r="AJ151" s="127">
        <f>locallinterp(MIN(AI151,CAP_Senior*12),'BBG rates'!$X$24:$X$65,'BBG rates'!$Y$24:$Y$65)</f>
        <v>56.233475023501924</v>
      </c>
      <c r="AK151" s="127">
        <f>locallinterp(MIN(AI151,CAP_CB*12),'BBG rates'!$AA$25:$AA$40,'BBG rates'!$AC$25:$AC$40)</f>
        <v>10.166666666666666</v>
      </c>
      <c r="AL151" s="144">
        <f t="shared" si="51"/>
        <v>17.998024087328659</v>
      </c>
      <c r="AM151" s="142">
        <f>(SUMPRODUCT(AL151:AL$381,G151:G$381)+SUMPRODUCT(AL151:AL$381,H151:H$381))/12</f>
        <v>3088275.2619319796</v>
      </c>
    </row>
    <row r="152" spans="1:39" x14ac:dyDescent="0.2">
      <c r="A152" s="7">
        <v>131</v>
      </c>
      <c r="B152" s="7">
        <v>65.5</v>
      </c>
      <c r="C152" s="7">
        <v>32.75</v>
      </c>
      <c r="D152" s="12">
        <f t="shared" si="43"/>
        <v>10.916666666666666</v>
      </c>
      <c r="E152" s="29">
        <f t="shared" ref="E152:E201" si="59">IF($A152&lt;=$I$8,E151-G152-H152,0)</f>
        <v>1877488.2003695276</v>
      </c>
      <c r="F152" s="2">
        <f t="shared" si="44"/>
        <v>1733.2948222863149</v>
      </c>
      <c r="G152" s="2">
        <f t="shared" si="52"/>
        <v>37581.929866735634</v>
      </c>
      <c r="H152" s="2">
        <f t="shared" si="53"/>
        <v>6166.5956416315121</v>
      </c>
      <c r="I152" s="2">
        <f t="shared" si="42"/>
        <v>45481.820330653456</v>
      </c>
      <c r="J152" s="2">
        <f t="shared" ref="J152:J215" si="60">IF($I$7=1,I152*A152,IF($I$7=2,I152*B152,IF($I$7=4,I152*C152,I152*D152)))</f>
        <v>496509.87194296689</v>
      </c>
      <c r="K152" s="2">
        <f t="shared" si="45"/>
        <v>40414.185027397638</v>
      </c>
      <c r="L152" s="2">
        <f t="shared" si="45"/>
        <v>441188.1865490909</v>
      </c>
      <c r="M152" s="2"/>
      <c r="N152" s="28">
        <f t="shared" ref="N152:N215" si="61">IF($A152&lt;=$I$8,N151-P152,0)</f>
        <v>2884923.1305446359</v>
      </c>
      <c r="O152" s="2">
        <f t="shared" si="54"/>
        <v>2654.6383846212029</v>
      </c>
      <c r="P152" s="2">
        <f t="shared" si="55"/>
        <v>57558.836678910047</v>
      </c>
      <c r="R152">
        <f t="shared" si="56"/>
        <v>131</v>
      </c>
      <c r="S152" s="89">
        <f t="shared" si="46"/>
        <v>43748.525508367144</v>
      </c>
      <c r="T152" s="89">
        <f>IF(AND(S152=0,S151&gt;0),SUM($G152:$H$381),S152)</f>
        <v>43748.525508367144</v>
      </c>
      <c r="U152" s="82">
        <f>SUM(T152:T$381)</f>
        <v>1921236.7258778955</v>
      </c>
      <c r="V152" s="68">
        <f>localspline(R152,'BBG rates'!$G$10:$G$27,'BBG rates'!$K$10:$K$27)</f>
        <v>1.0201245664821419</v>
      </c>
      <c r="W152" s="68">
        <f>locallinterp(R152,'BBG rates'!$G$10:$G$27,'BBG rates'!$J$10:$J$27)</f>
        <v>-0.17791666666666667</v>
      </c>
      <c r="X152" s="56">
        <f t="shared" si="57"/>
        <v>-0.1780619141874773</v>
      </c>
      <c r="Y152" s="66">
        <f t="shared" si="47"/>
        <v>-144.32567022937005</v>
      </c>
      <c r="Z152" s="72">
        <f t="shared" si="48"/>
        <v>-9.014547866094208E-2</v>
      </c>
      <c r="AA152" s="79">
        <f t="shared" si="49"/>
        <v>-409.88664023068094</v>
      </c>
      <c r="AB152" s="81">
        <f t="shared" si="58"/>
        <v>-0.25601424418537666</v>
      </c>
      <c r="AD152" s="95">
        <f>locallinterp(R152,'BBG rates'!$N$10:$N$369,'BBG rates'!$P$10:$P$369)</f>
        <v>11.132216515393413</v>
      </c>
      <c r="AI152" s="185">
        <f t="shared" si="50"/>
        <v>131</v>
      </c>
      <c r="AJ152" s="127">
        <f>locallinterp(MIN(AI152,CAP_Senior*12),'BBG rates'!$X$24:$X$65,'BBG rates'!$Y$24:$Y$65)</f>
        <v>56.384700508791454</v>
      </c>
      <c r="AK152" s="127">
        <f>locallinterp(MIN(AI152,CAP_CB*12),'BBG rates'!$AA$25:$AA$40,'BBG rates'!$AC$25:$AC$40)</f>
        <v>10.183333333333334</v>
      </c>
      <c r="AL152" s="144">
        <f t="shared" si="51"/>
        <v>18.037565753161214</v>
      </c>
      <c r="AM152" s="142">
        <f>(SUMPRODUCT(AL152:AL$381,G152:G$381)+SUMPRODUCT(AL152:AL$381,H152:H$381))/12</f>
        <v>3022310.0011337362</v>
      </c>
    </row>
    <row r="153" spans="1:39" x14ac:dyDescent="0.2">
      <c r="A153" s="7">
        <v>132</v>
      </c>
      <c r="B153" s="7">
        <v>66</v>
      </c>
      <c r="C153" s="7">
        <v>33</v>
      </c>
      <c r="D153" s="12">
        <f t="shared" si="43"/>
        <v>11</v>
      </c>
      <c r="E153" s="29">
        <f t="shared" si="59"/>
        <v>1833971.8429235257</v>
      </c>
      <c r="F153" s="2">
        <f t="shared" si="44"/>
        <v>1693.8259261711505</v>
      </c>
      <c r="G153" s="2">
        <f t="shared" si="52"/>
        <v>37492.690947740266</v>
      </c>
      <c r="H153" s="2">
        <f t="shared" si="53"/>
        <v>6023.666498261462</v>
      </c>
      <c r="I153" s="2">
        <f t="shared" si="42"/>
        <v>45210.183372172876</v>
      </c>
      <c r="J153" s="2">
        <f t="shared" si="60"/>
        <v>497312.01709390164</v>
      </c>
      <c r="K153" s="2">
        <f t="shared" si="45"/>
        <v>40136.60385780887</v>
      </c>
      <c r="L153" s="2">
        <f t="shared" si="45"/>
        <v>441502.64243589755</v>
      </c>
      <c r="M153" s="2"/>
      <c r="N153" s="28">
        <f t="shared" si="61"/>
        <v>2827312.3656299971</v>
      </c>
      <c r="O153" s="2">
        <f t="shared" si="54"/>
        <v>2602.7101488923176</v>
      </c>
      <c r="P153" s="2">
        <f t="shared" si="55"/>
        <v>57610.764914638938</v>
      </c>
      <c r="R153">
        <f t="shared" si="56"/>
        <v>132</v>
      </c>
      <c r="S153" s="89">
        <f t="shared" si="46"/>
        <v>43516.357446001726</v>
      </c>
      <c r="T153" s="89">
        <f>IF(AND(S153=0,S152&gt;0),SUM($G153:$H$381),S153)</f>
        <v>43516.357446001726</v>
      </c>
      <c r="U153" s="82">
        <f>SUM(T153:T$381)</f>
        <v>1877488.200369528</v>
      </c>
      <c r="V153" s="68">
        <f>localspline(R153,'BBG rates'!$G$10:$G$27,'BBG rates'!$K$10:$K$27)</f>
        <v>1.0198090076446533</v>
      </c>
      <c r="W153" s="68">
        <f>locallinterp(R153,'BBG rates'!$G$10:$G$27,'BBG rates'!$J$10:$J$27)</f>
        <v>-0.17399999999999999</v>
      </c>
      <c r="X153" s="56">
        <f t="shared" si="57"/>
        <v>-0.17413891945641247</v>
      </c>
      <c r="Y153" s="66">
        <f t="shared" si="47"/>
        <v>-137.83404840028712</v>
      </c>
      <c r="Z153" s="72">
        <f t="shared" si="48"/>
        <v>-8.8096882871375848E-2</v>
      </c>
      <c r="AA153" s="79">
        <f t="shared" si="49"/>
        <v>-400.55310215380655</v>
      </c>
      <c r="AB153" s="81">
        <f t="shared" si="58"/>
        <v>-0.25601424418537672</v>
      </c>
      <c r="AD153" s="95">
        <f>locallinterp(R153,'BBG rates'!$N$10:$N$369,'BBG rates'!$P$10:$P$369)</f>
        <v>11.217200599363801</v>
      </c>
      <c r="AI153" s="185">
        <f t="shared" si="50"/>
        <v>132</v>
      </c>
      <c r="AJ153" s="127">
        <f>locallinterp(MIN(AI153,CAP_Senior*12),'BBG rates'!$X$24:$X$65,'BBG rates'!$Y$24:$Y$65)</f>
        <v>56.535925994080984</v>
      </c>
      <c r="AK153" s="127">
        <f>locallinterp(MIN(AI153,CAP_CB*12),'BBG rates'!$AA$25:$AA$40,'BBG rates'!$AC$25:$AC$40)</f>
        <v>10.199999999999999</v>
      </c>
      <c r="AL153" s="144">
        <f t="shared" si="51"/>
        <v>18.077107418993769</v>
      </c>
      <c r="AM153" s="142">
        <f>(SUMPRODUCT(AL153:AL$381,G153:G$381)+SUMPRODUCT(AL153:AL$381,H153:H$381))/12</f>
        <v>2956550.2590119839</v>
      </c>
    </row>
    <row r="154" spans="1:39" x14ac:dyDescent="0.2">
      <c r="A154" s="7">
        <v>133</v>
      </c>
      <c r="B154" s="7">
        <v>66.5</v>
      </c>
      <c r="C154" s="7">
        <v>33.25</v>
      </c>
      <c r="D154" s="12">
        <f t="shared" si="43"/>
        <v>11.083333333333334</v>
      </c>
      <c r="E154" s="29">
        <f t="shared" si="59"/>
        <v>1790686.6822764699</v>
      </c>
      <c r="F154" s="2">
        <f t="shared" si="44"/>
        <v>1654.5664866497402</v>
      </c>
      <c r="G154" s="2">
        <f t="shared" si="52"/>
        <v>37403.663928045738</v>
      </c>
      <c r="H154" s="2">
        <f t="shared" si="53"/>
        <v>5881.4967190101634</v>
      </c>
      <c r="I154" s="2">
        <f t="shared" si="42"/>
        <v>44939.727133705645</v>
      </c>
      <c r="J154" s="2">
        <f t="shared" si="60"/>
        <v>498081.97573190427</v>
      </c>
      <c r="K154" s="2">
        <f t="shared" si="45"/>
        <v>39860.537528860928</v>
      </c>
      <c r="L154" s="2">
        <f t="shared" si="45"/>
        <v>441787.62427820871</v>
      </c>
      <c r="M154" s="2"/>
      <c r="N154" s="28">
        <f t="shared" si="61"/>
        <v>2769649.6256311899</v>
      </c>
      <c r="O154" s="2">
        <f t="shared" si="54"/>
        <v>2550.7350647241401</v>
      </c>
      <c r="P154" s="2">
        <f t="shared" si="55"/>
        <v>57662.739998807112</v>
      </c>
      <c r="R154">
        <f t="shared" si="56"/>
        <v>133</v>
      </c>
      <c r="S154" s="89">
        <f t="shared" si="46"/>
        <v>43285.160647055905</v>
      </c>
      <c r="T154" s="89">
        <f>IF(AND(S154=0,S153&gt;0),SUM($G154:$H$381),S154)</f>
        <v>43285.160647055905</v>
      </c>
      <c r="U154" s="82">
        <f>SUM(T154:T$381)</f>
        <v>1833971.8429235262</v>
      </c>
      <c r="V154" s="68">
        <f>localspline(R154,'BBG rates'!$G$10:$G$27,'BBG rates'!$K$10:$K$27)</f>
        <v>1.019475972574923</v>
      </c>
      <c r="W154" s="68">
        <f>locallinterp(R154,'BBG rates'!$G$10:$G$27,'BBG rates'!$J$10:$J$27)</f>
        <v>-0.169625</v>
      </c>
      <c r="X154" s="56">
        <f t="shared" si="57"/>
        <v>-0.16975701769443852</v>
      </c>
      <c r="Y154" s="66">
        <f t="shared" si="47"/>
        <v>-131.51913884668232</v>
      </c>
      <c r="Z154" s="72">
        <f t="shared" si="48"/>
        <v>-8.6055283359440196E-2</v>
      </c>
      <c r="AA154" s="79">
        <f t="shared" si="49"/>
        <v>-391.26909601944084</v>
      </c>
      <c r="AB154" s="81">
        <f t="shared" si="58"/>
        <v>-0.25601424418537672</v>
      </c>
      <c r="AD154" s="95">
        <f>locallinterp(R154,'BBG rates'!$N$10:$N$369,'BBG rates'!$P$10:$P$369)</f>
        <v>11.302156930411712</v>
      </c>
      <c r="AI154" s="185">
        <f t="shared" si="50"/>
        <v>133</v>
      </c>
      <c r="AJ154" s="127">
        <f>locallinterp(MIN(AI154,CAP_Senior*12),'BBG rates'!$X$24:$X$65,'BBG rates'!$Y$24:$Y$65)</f>
        <v>56.673984045571196</v>
      </c>
      <c r="AK154" s="127">
        <f>locallinterp(MIN(AI154,CAP_CB*12),'BBG rates'!$AA$25:$AA$40,'BBG rates'!$AC$25:$AC$40)</f>
        <v>10.216666666666667</v>
      </c>
      <c r="AL154" s="144">
        <f t="shared" si="51"/>
        <v>18.114410621080438</v>
      </c>
      <c r="AM154" s="142">
        <f>(SUMPRODUCT(AL154:AL$381,G154:G$381)+SUMPRODUCT(AL154:AL$381,H154:H$381))/12</f>
        <v>2890996.1033424251</v>
      </c>
    </row>
    <row r="155" spans="1:39" x14ac:dyDescent="0.2">
      <c r="A155" s="7">
        <v>134</v>
      </c>
      <c r="B155" s="7">
        <v>67</v>
      </c>
      <c r="C155" s="7">
        <v>33.5</v>
      </c>
      <c r="D155" s="12">
        <f t="shared" si="43"/>
        <v>11.166666666666666</v>
      </c>
      <c r="E155" s="29">
        <f t="shared" si="59"/>
        <v>1747631.7508461152</v>
      </c>
      <c r="F155" s="2">
        <f t="shared" si="44"/>
        <v>1615.5156274709523</v>
      </c>
      <c r="G155" s="2">
        <f t="shared" si="52"/>
        <v>37314.848304493651</v>
      </c>
      <c r="H155" s="2">
        <f t="shared" si="53"/>
        <v>5740.0831258611288</v>
      </c>
      <c r="I155" s="2">
        <f t="shared" si="42"/>
        <v>44670.447057825731</v>
      </c>
      <c r="J155" s="2">
        <f t="shared" si="60"/>
        <v>498819.99214572064</v>
      </c>
      <c r="K155" s="2">
        <f t="shared" si="45"/>
        <v>39585.978552567649</v>
      </c>
      <c r="L155" s="2">
        <f t="shared" si="45"/>
        <v>442043.42717033875</v>
      </c>
      <c r="M155" s="2"/>
      <c r="N155" s="28">
        <f t="shared" si="61"/>
        <v>2711934.8636575099</v>
      </c>
      <c r="O155" s="2">
        <f t="shared" si="54"/>
        <v>2498.7130898511041</v>
      </c>
      <c r="P155" s="2">
        <f t="shared" si="55"/>
        <v>57714.761973680157</v>
      </c>
      <c r="R155">
        <f t="shared" si="56"/>
        <v>134</v>
      </c>
      <c r="S155" s="89">
        <f t="shared" si="46"/>
        <v>43054.93143035478</v>
      </c>
      <c r="T155" s="89">
        <f>IF(AND(S155=0,S154&gt;0),SUM($G155:$H$381),S155)</f>
        <v>43054.93143035478</v>
      </c>
      <c r="U155" s="82">
        <f>SUM(T155:T$381)</f>
        <v>1790686.6822764706</v>
      </c>
      <c r="V155" s="68">
        <f>localspline(R155,'BBG rates'!$G$10:$G$27,'BBG rates'!$K$10:$K$27)</f>
        <v>1.0191264573757928</v>
      </c>
      <c r="W155" s="68">
        <f>locallinterp(R155,'BBG rates'!$G$10:$G$27,'BBG rates'!$J$10:$J$27)</f>
        <v>-0.16524999999999998</v>
      </c>
      <c r="X155" s="56">
        <f t="shared" si="57"/>
        <v>-0.16537529195992384</v>
      </c>
      <c r="Y155" s="66">
        <f t="shared" si="47"/>
        <v>-125.39583902845827</v>
      </c>
      <c r="Z155" s="72">
        <f t="shared" si="48"/>
        <v>-8.4032013150873219E-2</v>
      </c>
      <c r="AA155" s="79">
        <f t="shared" si="49"/>
        <v>-382.03441461319198</v>
      </c>
      <c r="AB155" s="81">
        <f t="shared" si="58"/>
        <v>-0.25601424418537672</v>
      </c>
      <c r="AD155" s="95">
        <f>locallinterp(R155,'BBG rates'!$N$10:$N$369,'BBG rates'!$P$10:$P$369)</f>
        <v>11.387084135193028</v>
      </c>
      <c r="AI155" s="185">
        <f t="shared" si="50"/>
        <v>134</v>
      </c>
      <c r="AJ155" s="127">
        <f>locallinterp(MIN(AI155,CAP_Senior*12),'BBG rates'!$X$24:$X$65,'BBG rates'!$Y$24:$Y$65)</f>
        <v>56.812042097061408</v>
      </c>
      <c r="AK155" s="127">
        <f>locallinterp(MIN(AI155,CAP_CB*12),'BBG rates'!$AA$25:$AA$40,'BBG rates'!$AC$25:$AC$40)</f>
        <v>10.233333333333333</v>
      </c>
      <c r="AL155" s="144">
        <f t="shared" si="51"/>
        <v>18.151713823167107</v>
      </c>
      <c r="AM155" s="142">
        <f>(SUMPRODUCT(AL155:AL$381,G155:G$381)+SUMPRODUCT(AL155:AL$381,H155:H$381))/12</f>
        <v>2825655.6721957414</v>
      </c>
    </row>
    <row r="156" spans="1:39" x14ac:dyDescent="0.2">
      <c r="A156" s="7">
        <v>135</v>
      </c>
      <c r="B156" s="7">
        <v>67.5</v>
      </c>
      <c r="C156" s="7">
        <v>33.75</v>
      </c>
      <c r="D156" s="12">
        <f t="shared" si="43"/>
        <v>11.25</v>
      </c>
      <c r="E156" s="29">
        <f t="shared" si="59"/>
        <v>1704806.0847181496</v>
      </c>
      <c r="F156" s="2">
        <f t="shared" si="44"/>
        <v>1576.6724757047243</v>
      </c>
      <c r="G156" s="2">
        <f t="shared" si="52"/>
        <v>37226.243575120323</v>
      </c>
      <c r="H156" s="2">
        <f t="shared" si="53"/>
        <v>5599.4225528451707</v>
      </c>
      <c r="I156" s="2">
        <f t="shared" si="42"/>
        <v>44402.338603670221</v>
      </c>
      <c r="J156" s="2">
        <f t="shared" si="60"/>
        <v>499526.30929129</v>
      </c>
      <c r="K156" s="2">
        <f t="shared" si="45"/>
        <v>39312.919476007046</v>
      </c>
      <c r="L156" s="2">
        <f t="shared" si="45"/>
        <v>442270.34410507925</v>
      </c>
      <c r="M156" s="2"/>
      <c r="N156" s="28">
        <f t="shared" si="61"/>
        <v>2654168.0327759483</v>
      </c>
      <c r="O156" s="2">
        <f t="shared" si="54"/>
        <v>2446.6441819695124</v>
      </c>
      <c r="P156" s="2">
        <f t="shared" si="55"/>
        <v>57766.830881561749</v>
      </c>
      <c r="R156">
        <f t="shared" si="56"/>
        <v>135</v>
      </c>
      <c r="S156" s="89">
        <f t="shared" si="46"/>
        <v>42825.666127965495</v>
      </c>
      <c r="T156" s="89">
        <f>IF(AND(S156=0,S155&gt;0),SUM($G156:$H$381),S156)</f>
        <v>42825.666127965495</v>
      </c>
      <c r="U156" s="82">
        <f>SUM(T156:T$381)</f>
        <v>1747631.7508461154</v>
      </c>
      <c r="V156" s="68">
        <f>localspline(R156,'BBG rates'!$G$10:$G$27,'BBG rates'!$K$10:$K$27)</f>
        <v>1.0187622049384828</v>
      </c>
      <c r="W156" s="68">
        <f>locallinterp(R156,'BBG rates'!$G$10:$G$27,'BBG rates'!$J$10:$J$27)</f>
        <v>-0.16087499999999999</v>
      </c>
      <c r="X156" s="56">
        <f t="shared" si="57"/>
        <v>-0.16099374223834673</v>
      </c>
      <c r="Y156" s="66">
        <f t="shared" si="47"/>
        <v>-119.46232081545041</v>
      </c>
      <c r="Z156" s="72">
        <f t="shared" si="48"/>
        <v>-8.2028027305601034E-2</v>
      </c>
      <c r="AA156" s="79">
        <f t="shared" si="49"/>
        <v>-372.84885150602906</v>
      </c>
      <c r="AB156" s="81">
        <f t="shared" si="58"/>
        <v>-0.25601424418537677</v>
      </c>
      <c r="AD156" s="95">
        <f>locallinterp(R156,'BBG rates'!$N$10:$N$369,'BBG rates'!$P$10:$P$369)</f>
        <v>11.471980985604569</v>
      </c>
      <c r="AI156" s="185">
        <f t="shared" si="50"/>
        <v>135</v>
      </c>
      <c r="AJ156" s="127">
        <f>locallinterp(MIN(AI156,CAP_Senior*12),'BBG rates'!$X$24:$X$65,'BBG rates'!$Y$24:$Y$65)</f>
        <v>56.95010014855162</v>
      </c>
      <c r="AK156" s="127">
        <f>locallinterp(MIN(AI156,CAP_CB*12),'BBG rates'!$AA$25:$AA$40,'BBG rates'!$AC$25:$AC$40)</f>
        <v>10.25</v>
      </c>
      <c r="AL156" s="144">
        <f t="shared" si="51"/>
        <v>18.189017025253776</v>
      </c>
      <c r="AM156" s="142">
        <f>(SUMPRODUCT(AL156:AL$381,G156:G$381)+SUMPRODUCT(AL156:AL$381,H156:H$381))/12</f>
        <v>2760528.9393624179</v>
      </c>
    </row>
    <row r="157" spans="1:39" x14ac:dyDescent="0.2">
      <c r="A157" s="7">
        <v>136</v>
      </c>
      <c r="B157" s="7">
        <v>68</v>
      </c>
      <c r="C157" s="7">
        <v>34</v>
      </c>
      <c r="D157" s="12">
        <f t="shared" si="43"/>
        <v>11.333333333333334</v>
      </c>
      <c r="E157" s="29">
        <f t="shared" si="59"/>
        <v>1662208.7236329985</v>
      </c>
      <c r="F157" s="2">
        <f t="shared" si="44"/>
        <v>1538.0361617301169</v>
      </c>
      <c r="G157" s="2">
        <f t="shared" si="52"/>
        <v>37137.849239154013</v>
      </c>
      <c r="H157" s="2">
        <f t="shared" si="53"/>
        <v>5459.5118459970554</v>
      </c>
      <c r="I157" s="2">
        <f t="shared" si="42"/>
        <v>44135.397246881184</v>
      </c>
      <c r="J157" s="2">
        <f t="shared" si="60"/>
        <v>500201.16879798676</v>
      </c>
      <c r="K157" s="2">
        <f t="shared" si="45"/>
        <v>39041.352881162544</v>
      </c>
      <c r="L157" s="2">
        <f t="shared" si="45"/>
        <v>442468.66598650883</v>
      </c>
      <c r="M157" s="2"/>
      <c r="N157" s="28">
        <f t="shared" si="61"/>
        <v>2596349.0860111546</v>
      </c>
      <c r="O157" s="2">
        <f t="shared" si="54"/>
        <v>2394.5282987375031</v>
      </c>
      <c r="P157" s="2">
        <f t="shared" si="55"/>
        <v>57818.946764793749</v>
      </c>
      <c r="R157">
        <f t="shared" si="56"/>
        <v>136</v>
      </c>
      <c r="S157" s="89">
        <f t="shared" si="46"/>
        <v>42597.361085151068</v>
      </c>
      <c r="T157" s="89">
        <f>IF(AND(S157=0,S156&gt;0),SUM($G157:$H$381),S157)</f>
        <v>42597.361085151068</v>
      </c>
      <c r="U157" s="82">
        <f>SUM(T157:T$381)</f>
        <v>1704806.0847181501</v>
      </c>
      <c r="V157" s="68">
        <f>localspline(R157,'BBG rates'!$G$10:$G$27,'BBG rates'!$K$10:$K$27)</f>
        <v>1.0183847794456817</v>
      </c>
      <c r="W157" s="68">
        <f>locallinterp(R157,'BBG rates'!$G$10:$G$27,'BBG rates'!$J$10:$J$27)</f>
        <v>-0.1565</v>
      </c>
      <c r="X157" s="56">
        <f t="shared" si="57"/>
        <v>-0.15661236851465254</v>
      </c>
      <c r="Y157" s="66">
        <f t="shared" si="47"/>
        <v>-113.71676727062443</v>
      </c>
      <c r="Z157" s="72">
        <f t="shared" si="48"/>
        <v>-8.0044365132184409E-2</v>
      </c>
      <c r="AA157" s="79">
        <f t="shared" si="49"/>
        <v>-363.7122010514571</v>
      </c>
      <c r="AB157" s="81">
        <f t="shared" si="58"/>
        <v>-0.25601424418537672</v>
      </c>
      <c r="AD157" s="95">
        <f>locallinterp(R157,'BBG rates'!$N$10:$N$369,'BBG rates'!$P$10:$P$369)</f>
        <v>11.55684638389171</v>
      </c>
      <c r="AI157" s="185">
        <f t="shared" si="50"/>
        <v>136</v>
      </c>
      <c r="AJ157" s="127">
        <f>locallinterp(MIN(AI157,CAP_Senior*12),'BBG rates'!$X$24:$X$65,'BBG rates'!$Y$24:$Y$65)</f>
        <v>57.088158200041832</v>
      </c>
      <c r="AK157" s="127">
        <f>locallinterp(MIN(AI157,CAP_CB*12),'BBG rates'!$AA$25:$AA$40,'BBG rates'!$AC$25:$AC$40)</f>
        <v>10.266666666666666</v>
      </c>
      <c r="AL157" s="144">
        <f t="shared" si="51"/>
        <v>18.226320227340445</v>
      </c>
      <c r="AM157" s="142">
        <f>(SUMPRODUCT(AL157:AL$381,G157:G$381)+SUMPRODUCT(AL157:AL$381,H157:H$381))/12</f>
        <v>2695615.8751691352</v>
      </c>
    </row>
    <row r="158" spans="1:39" x14ac:dyDescent="0.2">
      <c r="A158" s="7">
        <v>137</v>
      </c>
      <c r="B158" s="7">
        <v>68.5</v>
      </c>
      <c r="C158" s="7">
        <v>34.25</v>
      </c>
      <c r="D158" s="12">
        <f t="shared" si="43"/>
        <v>11.416666666666666</v>
      </c>
      <c r="E158" s="29">
        <f t="shared" si="59"/>
        <v>1619838.7109726742</v>
      </c>
      <c r="F158" s="2">
        <f t="shared" si="44"/>
        <v>1499.6058192234093</v>
      </c>
      <c r="G158" s="2">
        <f t="shared" si="52"/>
        <v>37049.66479701209</v>
      </c>
      <c r="H158" s="2">
        <f t="shared" si="53"/>
        <v>5320.347863312315</v>
      </c>
      <c r="I158" s="2">
        <f t="shared" si="42"/>
        <v>43869.618479547818</v>
      </c>
      <c r="J158" s="2">
        <f t="shared" si="60"/>
        <v>500844.81097483757</v>
      </c>
      <c r="K158" s="2">
        <f t="shared" si="45"/>
        <v>38771.271384764928</v>
      </c>
      <c r="L158" s="2">
        <f t="shared" si="45"/>
        <v>442638.68164273293</v>
      </c>
      <c r="M158" s="2"/>
      <c r="N158" s="28">
        <f t="shared" si="61"/>
        <v>2538477.9763453985</v>
      </c>
      <c r="O158" s="2">
        <f t="shared" si="54"/>
        <v>2342.3653977750141</v>
      </c>
      <c r="P158" s="2">
        <f t="shared" si="55"/>
        <v>57871.109665756252</v>
      </c>
      <c r="R158">
        <f t="shared" si="56"/>
        <v>137</v>
      </c>
      <c r="S158" s="89">
        <f t="shared" si="46"/>
        <v>42370.012660324406</v>
      </c>
      <c r="T158" s="89">
        <f>IF(AND(S158=0,S157&gt;0),SUM($G158:$H$381),S158)</f>
        <v>42370.012660324406</v>
      </c>
      <c r="U158" s="82">
        <f>SUM(T158:T$381)</f>
        <v>1662208.7236329992</v>
      </c>
      <c r="V158" s="68">
        <f>localspline(R158,'BBG rates'!$G$10:$G$27,'BBG rates'!$K$10:$K$27)</f>
        <v>1.0179957450413588</v>
      </c>
      <c r="W158" s="68">
        <f>locallinterp(R158,'BBG rates'!$G$10:$G$27,'BBG rates'!$J$10:$J$27)</f>
        <v>-0.15212499999999998</v>
      </c>
      <c r="X158" s="56">
        <f t="shared" si="57"/>
        <v>-0.15223117077418635</v>
      </c>
      <c r="Y158" s="66">
        <f t="shared" si="47"/>
        <v>-108.1573725939416</v>
      </c>
      <c r="Z158" s="72">
        <f t="shared" si="48"/>
        <v>-7.8082159759730721E-2</v>
      </c>
      <c r="AA158" s="79">
        <f t="shared" si="49"/>
        <v>-354.62425838270167</v>
      </c>
      <c r="AB158" s="81">
        <f t="shared" si="58"/>
        <v>-0.25601424418537672</v>
      </c>
      <c r="AD158" s="95">
        <f>locallinterp(R158,'BBG rates'!$N$10:$N$369,'BBG rates'!$P$10:$P$369)</f>
        <v>11.641679362645156</v>
      </c>
      <c r="AI158" s="185">
        <f t="shared" si="50"/>
        <v>137</v>
      </c>
      <c r="AJ158" s="127">
        <f>locallinterp(MIN(AI158,CAP_Senior*12),'BBG rates'!$X$24:$X$65,'BBG rates'!$Y$24:$Y$65)</f>
        <v>57.226216251532044</v>
      </c>
      <c r="AK158" s="127">
        <f>locallinterp(MIN(AI158,CAP_CB*12),'BBG rates'!$AA$25:$AA$40,'BBG rates'!$AC$25:$AC$40)</f>
        <v>10.283333333333333</v>
      </c>
      <c r="AL158" s="144">
        <f t="shared" si="51"/>
        <v>18.263623429427113</v>
      </c>
      <c r="AM158" s="142">
        <f>(SUMPRODUCT(AL158:AL$381,G158:G$381)+SUMPRODUCT(AL158:AL$381,H158:H$381))/12</f>
        <v>2630916.446504334</v>
      </c>
    </row>
    <row r="159" spans="1:39" x14ac:dyDescent="0.2">
      <c r="A159" s="7">
        <v>138</v>
      </c>
      <c r="B159" s="7">
        <v>69</v>
      </c>
      <c r="C159" s="7">
        <v>34.5</v>
      </c>
      <c r="D159" s="12">
        <f t="shared" si="43"/>
        <v>11.5</v>
      </c>
      <c r="E159" s="29">
        <f t="shared" si="59"/>
        <v>1577695.0937476719</v>
      </c>
      <c r="F159" s="2">
        <f t="shared" si="44"/>
        <v>1461.3805851462355</v>
      </c>
      <c r="G159" s="2">
        <f t="shared" si="52"/>
        <v>36961.689750298145</v>
      </c>
      <c r="H159" s="2">
        <f t="shared" si="53"/>
        <v>5181.9274747042082</v>
      </c>
      <c r="I159" s="2">
        <f t="shared" si="42"/>
        <v>43604.99781014859</v>
      </c>
      <c r="J159" s="2">
        <f t="shared" si="60"/>
        <v>501457.47481670877</v>
      </c>
      <c r="K159" s="2">
        <f t="shared" si="45"/>
        <v>38502.667638134822</v>
      </c>
      <c r="L159" s="2">
        <f t="shared" si="45"/>
        <v>442780.67783855041</v>
      </c>
      <c r="M159" s="2"/>
      <c r="N159" s="28">
        <f t="shared" si="61"/>
        <v>2480554.6567185312</v>
      </c>
      <c r="O159" s="2">
        <f t="shared" si="54"/>
        <v>2290.1554366637492</v>
      </c>
      <c r="P159" s="2">
        <f t="shared" si="55"/>
        <v>57923.319626867516</v>
      </c>
      <c r="R159">
        <f t="shared" si="56"/>
        <v>138</v>
      </c>
      <c r="S159" s="89">
        <f t="shared" si="46"/>
        <v>42143.617225002352</v>
      </c>
      <c r="T159" s="89">
        <f>IF(AND(S159=0,S158&gt;0),SUM($G159:$H$381),S159)</f>
        <v>42143.617225002352</v>
      </c>
      <c r="U159" s="82">
        <f>SUM(T159:T$381)</f>
        <v>1619838.7109726747</v>
      </c>
      <c r="V159" s="68">
        <f>localspline(R159,'BBG rates'!$G$10:$G$27,'BBG rates'!$K$10:$K$27)</f>
        <v>1.0175968446748129</v>
      </c>
      <c r="W159" s="68">
        <f>locallinterp(R159,'BBG rates'!$G$10:$G$27,'BBG rates'!$J$10:$J$27)</f>
        <v>-0.14774999999999999</v>
      </c>
      <c r="X159" s="56">
        <f t="shared" si="57"/>
        <v>-0.14785014900229321</v>
      </c>
      <c r="Y159" s="66">
        <f t="shared" si="47"/>
        <v>-102.78234206644304</v>
      </c>
      <c r="Z159" s="72">
        <f t="shared" si="48"/>
        <v>-7.6142649045391447E-2</v>
      </c>
      <c r="AA159" s="79">
        <f t="shared" si="49"/>
        <v>-345.5848194099035</v>
      </c>
      <c r="AB159" s="81">
        <f t="shared" si="58"/>
        <v>-0.25601424418537672</v>
      </c>
      <c r="AD159" s="95">
        <f>locallinterp(R159,'BBG rates'!$N$10:$N$369,'BBG rates'!$P$10:$P$369)</f>
        <v>11.726479099701391</v>
      </c>
      <c r="AI159" s="185">
        <f t="shared" si="50"/>
        <v>138</v>
      </c>
      <c r="AJ159" s="127">
        <f>locallinterp(MIN(AI159,CAP_Senior*12),'BBG rates'!$X$24:$X$65,'BBG rates'!$Y$24:$Y$65)</f>
        <v>57.364274303022256</v>
      </c>
      <c r="AK159" s="127">
        <f>locallinterp(MIN(AI159,CAP_CB*12),'BBG rates'!$AA$25:$AA$40,'BBG rates'!$AC$25:$AC$40)</f>
        <v>10.3</v>
      </c>
      <c r="AL159" s="144">
        <f t="shared" si="51"/>
        <v>18.300926631513782</v>
      </c>
      <c r="AM159" s="142">
        <f>(SUMPRODUCT(AL159:AL$381,G159:G$381)+SUMPRODUCT(AL159:AL$381,H159:H$381))/12</f>
        <v>2566430.6168436478</v>
      </c>
    </row>
    <row r="160" spans="1:39" x14ac:dyDescent="0.2">
      <c r="A160" s="7">
        <v>139</v>
      </c>
      <c r="B160" s="7">
        <v>69.5</v>
      </c>
      <c r="C160" s="7">
        <v>34.75</v>
      </c>
      <c r="D160" s="12">
        <f t="shared" si="43"/>
        <v>11.583333333333334</v>
      </c>
      <c r="E160" s="29">
        <f t="shared" si="59"/>
        <v>1535776.922583912</v>
      </c>
      <c r="F160" s="2">
        <f t="shared" si="44"/>
        <v>1423.3595997337613</v>
      </c>
      <c r="G160" s="2">
        <f t="shared" si="52"/>
        <v>36873.923601799244</v>
      </c>
      <c r="H160" s="2">
        <f t="shared" si="53"/>
        <v>5044.2475619608258</v>
      </c>
      <c r="I160" s="2">
        <f t="shared" si="42"/>
        <v>43341.530763493829</v>
      </c>
      <c r="J160" s="2">
        <f t="shared" si="60"/>
        <v>502039.39801047021</v>
      </c>
      <c r="K160" s="2">
        <f t="shared" si="45"/>
        <v>38235.534327026078</v>
      </c>
      <c r="L160" s="2">
        <f t="shared" si="45"/>
        <v>442894.93928805209</v>
      </c>
      <c r="M160" s="2"/>
      <c r="N160" s="28">
        <f t="shared" si="61"/>
        <v>2422579.0800279472</v>
      </c>
      <c r="O160" s="2">
        <f t="shared" si="54"/>
        <v>2237.8983729471438</v>
      </c>
      <c r="P160" s="2">
        <f t="shared" si="55"/>
        <v>57975.576690584123</v>
      </c>
      <c r="R160">
        <f t="shared" si="56"/>
        <v>139</v>
      </c>
      <c r="S160" s="89">
        <f t="shared" si="46"/>
        <v>41918.171163760067</v>
      </c>
      <c r="T160" s="89">
        <f>IF(AND(S160=0,S159&gt;0),SUM($G160:$H$381),S160)</f>
        <v>41918.171163760067</v>
      </c>
      <c r="U160" s="82">
        <f>SUM(T160:T$381)</f>
        <v>1577695.0937476722</v>
      </c>
      <c r="V160" s="68">
        <f>localspline(R160,'BBG rates'!$G$10:$G$27,'BBG rates'!$K$10:$K$27)</f>
        <v>1.0171896126895736</v>
      </c>
      <c r="W160" s="68">
        <f>locallinterp(R160,'BBG rates'!$G$10:$G$27,'BBG rates'!$J$10:$J$27)</f>
        <v>-0.143375</v>
      </c>
      <c r="X160" s="56">
        <f t="shared" si="57"/>
        <v>-0.14346930318391848</v>
      </c>
      <c r="Y160" s="66">
        <f t="shared" si="47"/>
        <v>-97.589891994599526</v>
      </c>
      <c r="Z160" s="72">
        <f t="shared" si="48"/>
        <v>-7.4227188040079578E-2</v>
      </c>
      <c r="AA160" s="79">
        <f t="shared" si="49"/>
        <v>-336.59368081732282</v>
      </c>
      <c r="AB160" s="81">
        <f t="shared" si="58"/>
        <v>-0.25601424418537677</v>
      </c>
      <c r="AD160" s="95">
        <f>locallinterp(R160,'BBG rates'!$N$10:$N$369,'BBG rates'!$P$10:$P$369)</f>
        <v>11.811244900758856</v>
      </c>
      <c r="AI160" s="185">
        <f t="shared" si="50"/>
        <v>139</v>
      </c>
      <c r="AJ160" s="127">
        <f>locallinterp(MIN(AI160,CAP_Senior*12),'BBG rates'!$X$24:$X$65,'BBG rates'!$Y$24:$Y$65)</f>
        <v>57.502332354512468</v>
      </c>
      <c r="AK160" s="127">
        <f>locallinterp(MIN(AI160,CAP_CB*12),'BBG rates'!$AA$25:$AA$40,'BBG rates'!$AC$25:$AC$40)</f>
        <v>10.316666666666666</v>
      </c>
      <c r="AL160" s="144">
        <f t="shared" si="51"/>
        <v>18.338229833600451</v>
      </c>
      <c r="AM160" s="142">
        <f>(SUMPRODUCT(AL160:AL$381,G160:G$381)+SUMPRODUCT(AL160:AL$381,H160:H$381))/12</f>
        <v>2502158.3462752006</v>
      </c>
    </row>
    <row r="161" spans="1:39" x14ac:dyDescent="0.2">
      <c r="A161" s="7">
        <v>140</v>
      </c>
      <c r="B161" s="7">
        <v>70</v>
      </c>
      <c r="C161" s="7">
        <v>35</v>
      </c>
      <c r="D161" s="12">
        <f t="shared" si="43"/>
        <v>11.666666666666666</v>
      </c>
      <c r="E161" s="29">
        <f t="shared" si="59"/>
        <v>1494083.2517097266</v>
      </c>
      <c r="F161" s="2">
        <f t="shared" si="44"/>
        <v>1385.5420064829054</v>
      </c>
      <c r="G161" s="2">
        <f t="shared" si="52"/>
        <v>36786.365855483113</v>
      </c>
      <c r="H161" s="2">
        <f t="shared" si="53"/>
        <v>4907.3050187023564</v>
      </c>
      <c r="I161" s="2">
        <f t="shared" si="42"/>
        <v>43079.212880668376</v>
      </c>
      <c r="J161" s="2">
        <f t="shared" si="60"/>
        <v>502590.81694113102</v>
      </c>
      <c r="K161" s="2">
        <f t="shared" si="45"/>
        <v>37969.864171469751</v>
      </c>
      <c r="L161" s="2">
        <f t="shared" si="45"/>
        <v>442981.74866714701</v>
      </c>
      <c r="M161" s="2"/>
      <c r="N161" s="28">
        <f t="shared" si="61"/>
        <v>2364551.1991285463</v>
      </c>
      <c r="O161" s="2">
        <f t="shared" si="54"/>
        <v>2185.594164130328</v>
      </c>
      <c r="P161" s="2">
        <f t="shared" si="55"/>
        <v>58027.880899400945</v>
      </c>
      <c r="R161">
        <f t="shared" si="56"/>
        <v>140</v>
      </c>
      <c r="S161" s="89">
        <f t="shared" si="46"/>
        <v>41693.670874185467</v>
      </c>
      <c r="T161" s="89">
        <f>IF(AND(S161=0,S160&gt;0),SUM($G161:$H$381),S161)</f>
        <v>41693.670874185467</v>
      </c>
      <c r="U161" s="82">
        <f>SUM(T161:T$381)</f>
        <v>1535776.9225839125</v>
      </c>
      <c r="V161" s="68">
        <f>localspline(R161,'BBG rates'!$G$10:$G$27,'BBG rates'!$K$10:$K$27)</f>
        <v>1.0167757324483095</v>
      </c>
      <c r="W161" s="68">
        <f>locallinterp(R161,'BBG rates'!$G$10:$G$27,'BBG rates'!$J$10:$J$27)</f>
        <v>-0.13899999999999998</v>
      </c>
      <c r="X161" s="56">
        <f t="shared" si="57"/>
        <v>-0.13908863330454047</v>
      </c>
      <c r="Y161" s="66">
        <f t="shared" si="47"/>
        <v>-92.578249654925457</v>
      </c>
      <c r="Z161" s="72">
        <f t="shared" si="48"/>
        <v>-7.2337263278443711E-2</v>
      </c>
      <c r="AA161" s="79">
        <f t="shared" si="49"/>
        <v>-327.65064006055343</v>
      </c>
      <c r="AB161" s="81">
        <f t="shared" si="58"/>
        <v>-0.25601424418537666</v>
      </c>
      <c r="AD161" s="95">
        <f>locallinterp(R161,'BBG rates'!$N$10:$N$369,'BBG rates'!$P$10:$P$369)</f>
        <v>11.895976211796215</v>
      </c>
      <c r="AI161" s="185">
        <f t="shared" si="50"/>
        <v>140</v>
      </c>
      <c r="AJ161" s="127">
        <f>locallinterp(MIN(AI161,CAP_Senior*12),'BBG rates'!$X$24:$X$65,'BBG rates'!$Y$24:$Y$65)</f>
        <v>57.64039040600268</v>
      </c>
      <c r="AK161" s="127">
        <f>locallinterp(MIN(AI161,CAP_CB*12),'BBG rates'!$AA$25:$AA$40,'BBG rates'!$AC$25:$AC$40)</f>
        <v>10.333333333333334</v>
      </c>
      <c r="AL161" s="144">
        <f t="shared" si="51"/>
        <v>18.375533035687123</v>
      </c>
      <c r="AM161" s="142">
        <f>(SUMPRODUCT(AL161:AL$381,G161:G$381)+SUMPRODUCT(AL161:AL$381,H161:H$381))/12</f>
        <v>2438099.5915247649</v>
      </c>
    </row>
    <row r="162" spans="1:39" x14ac:dyDescent="0.2">
      <c r="A162" s="7">
        <v>141</v>
      </c>
      <c r="B162" s="7">
        <v>70.5</v>
      </c>
      <c r="C162" s="7">
        <v>35.25</v>
      </c>
      <c r="D162" s="12">
        <f t="shared" si="43"/>
        <v>11.75</v>
      </c>
      <c r="E162" s="29">
        <f t="shared" si="59"/>
        <v>1452613.1389428929</v>
      </c>
      <c r="F162" s="2">
        <f t="shared" si="44"/>
        <v>1347.9269521405972</v>
      </c>
      <c r="G162" s="2">
        <f t="shared" si="52"/>
        <v>36699.016016495261</v>
      </c>
      <c r="H162" s="2">
        <f t="shared" si="53"/>
        <v>4771.0967503384909</v>
      </c>
      <c r="I162" s="2">
        <f t="shared" si="42"/>
        <v>42818.039718974345</v>
      </c>
      <c r="J162" s="2">
        <f t="shared" si="60"/>
        <v>503111.96669794858</v>
      </c>
      <c r="K162" s="2">
        <f t="shared" si="45"/>
        <v>37705.64992561868</v>
      </c>
      <c r="L162" s="2">
        <f t="shared" si="45"/>
        <v>443041.38662601949</v>
      </c>
      <c r="M162" s="2"/>
      <c r="N162" s="28">
        <f t="shared" si="61"/>
        <v>2306470.9668326951</v>
      </c>
      <c r="O162" s="2">
        <f t="shared" si="54"/>
        <v>2133.2427676800967</v>
      </c>
      <c r="P162" s="2">
        <f t="shared" si="55"/>
        <v>58080.232295851172</v>
      </c>
      <c r="R162">
        <f t="shared" si="56"/>
        <v>141</v>
      </c>
      <c r="S162" s="89">
        <f t="shared" si="46"/>
        <v>41470.11276683375</v>
      </c>
      <c r="T162" s="89">
        <f>IF(AND(S162=0,S161&gt;0),SUM($G162:$H$381),S162)</f>
        <v>41470.11276683375</v>
      </c>
      <c r="U162" s="82">
        <f>SUM(T162:T$381)</f>
        <v>1494083.2517097271</v>
      </c>
      <c r="V162" s="68">
        <f>localspline(R162,'BBG rates'!$G$10:$G$27,'BBG rates'!$K$10:$K$27)</f>
        <v>1.0163567680807404</v>
      </c>
      <c r="W162" s="68">
        <f>locallinterp(R162,'BBG rates'!$G$10:$G$27,'BBG rates'!$J$10:$J$27)</f>
        <v>-0.13462499999999999</v>
      </c>
      <c r="X162" s="56">
        <f t="shared" si="57"/>
        <v>-0.13470813934923775</v>
      </c>
      <c r="Y162" s="66">
        <f t="shared" si="47"/>
        <v>-87.74565323880897</v>
      </c>
      <c r="Z162" s="72">
        <f t="shared" si="48"/>
        <v>-7.0474509212306996E-2</v>
      </c>
      <c r="AA162" s="79">
        <f t="shared" si="49"/>
        <v>-318.75549536374638</v>
      </c>
      <c r="AB162" s="81">
        <f t="shared" si="58"/>
        <v>-0.25601424418537666</v>
      </c>
      <c r="AD162" s="95">
        <f>locallinterp(R162,'BBG rates'!$N$10:$N$369,'BBG rates'!$P$10:$P$369)</f>
        <v>11.980672609136278</v>
      </c>
      <c r="AI162" s="185">
        <f t="shared" si="50"/>
        <v>141</v>
      </c>
      <c r="AJ162" s="127">
        <f>locallinterp(MIN(AI162,CAP_Senior*12),'BBG rates'!$X$24:$X$65,'BBG rates'!$Y$24:$Y$65)</f>
        <v>57.778448457492892</v>
      </c>
      <c r="AK162" s="127">
        <f>locallinterp(MIN(AI162,CAP_CB*12),'BBG rates'!$AA$25:$AA$40,'BBG rates'!$AC$25:$AC$40)</f>
        <v>10.35</v>
      </c>
      <c r="AL162" s="144">
        <f t="shared" si="51"/>
        <v>18.412836237773789</v>
      </c>
      <c r="AM162" s="142">
        <f>(SUMPRODUCT(AL162:AL$381,G162:G$381)+SUMPRODUCT(AL162:AL$381,H162:H$381))/12</f>
        <v>2374254.3059807927</v>
      </c>
    </row>
    <row r="163" spans="1:39" x14ac:dyDescent="0.2">
      <c r="A163" s="7">
        <v>142</v>
      </c>
      <c r="B163" s="7">
        <v>71</v>
      </c>
      <c r="C163" s="7">
        <v>35.5</v>
      </c>
      <c r="D163" s="12">
        <f t="shared" si="43"/>
        <v>11.833333333333334</v>
      </c>
      <c r="E163" s="29">
        <f t="shared" si="59"/>
        <v>1411365.6456777107</v>
      </c>
      <c r="F163" s="2">
        <f t="shared" si="44"/>
        <v>1310.51358669208</v>
      </c>
      <c r="G163" s="2">
        <f t="shared" si="52"/>
        <v>36611.87359115632</v>
      </c>
      <c r="H163" s="2">
        <f t="shared" si="53"/>
        <v>4635.619674025982</v>
      </c>
      <c r="I163" s="2">
        <f t="shared" si="42"/>
        <v>42558.006851874386</v>
      </c>
      <c r="J163" s="2">
        <f t="shared" si="60"/>
        <v>503603.0810805136</v>
      </c>
      <c r="K163" s="2">
        <f t="shared" si="45"/>
        <v>37442.884377593051</v>
      </c>
      <c r="L163" s="2">
        <f t="shared" si="45"/>
        <v>443074.1318015178</v>
      </c>
      <c r="M163" s="2"/>
      <c r="N163" s="28">
        <f t="shared" si="61"/>
        <v>2248338.3359101885</v>
      </c>
      <c r="O163" s="2">
        <f t="shared" si="54"/>
        <v>2080.8441410248702</v>
      </c>
      <c r="P163" s="2">
        <f t="shared" si="55"/>
        <v>58132.630922506411</v>
      </c>
      <c r="R163">
        <f t="shared" si="56"/>
        <v>142</v>
      </c>
      <c r="S163" s="89">
        <f t="shared" si="46"/>
        <v>41247.493265182304</v>
      </c>
      <c r="T163" s="89">
        <f>IF(AND(S163=0,S162&gt;0),SUM($G163:$H$381),S163)</f>
        <v>41247.493265182304</v>
      </c>
      <c r="U163" s="82">
        <f>SUM(T163:T$381)</f>
        <v>1452613.1389428931</v>
      </c>
      <c r="V163" s="68">
        <f>localspline(R163,'BBG rates'!$G$10:$G$27,'BBG rates'!$K$10:$K$27)</f>
        <v>1.0159343880521383</v>
      </c>
      <c r="W163" s="68">
        <f>locallinterp(R163,'BBG rates'!$G$10:$G$27,'BBG rates'!$J$10:$J$27)</f>
        <v>-0.13025</v>
      </c>
      <c r="X163" s="56">
        <f t="shared" si="57"/>
        <v>-0.13032782130335541</v>
      </c>
      <c r="Y163" s="66">
        <f t="shared" si="47"/>
        <v>-83.09035179762293</v>
      </c>
      <c r="Z163" s="72">
        <f t="shared" si="48"/>
        <v>-6.8640727172348245E-2</v>
      </c>
      <c r="AA163" s="79">
        <f t="shared" si="49"/>
        <v>-309.90804571684362</v>
      </c>
      <c r="AB163" s="81">
        <f t="shared" si="58"/>
        <v>-0.25601424418537666</v>
      </c>
      <c r="AD163" s="95">
        <f>locallinterp(R163,'BBG rates'!$N$10:$N$369,'BBG rates'!$P$10:$P$369)</f>
        <v>12.065333808140622</v>
      </c>
      <c r="AI163" s="185">
        <f t="shared" si="50"/>
        <v>142</v>
      </c>
      <c r="AJ163" s="127">
        <f>locallinterp(MIN(AI163,CAP_Senior*12),'BBG rates'!$X$24:$X$65,'BBG rates'!$Y$24:$Y$65)</f>
        <v>57.916506508983105</v>
      </c>
      <c r="AK163" s="127">
        <f>locallinterp(MIN(AI163,CAP_CB*12),'BBG rates'!$AA$25:$AA$40,'BBG rates'!$AC$25:$AC$40)</f>
        <v>10.366666666666667</v>
      </c>
      <c r="AL163" s="144">
        <f t="shared" si="51"/>
        <v>18.450139439860461</v>
      </c>
      <c r="AM163" s="142">
        <f>(SUMPRODUCT(AL163:AL$381,G163:G$381)+SUMPRODUCT(AL163:AL$381,H163:H$381))/12</f>
        <v>2310622.4397193161</v>
      </c>
    </row>
    <row r="164" spans="1:39" x14ac:dyDescent="0.2">
      <c r="A164" s="7">
        <v>143</v>
      </c>
      <c r="B164" s="7">
        <v>71.5</v>
      </c>
      <c r="C164" s="7">
        <v>35.75</v>
      </c>
      <c r="D164" s="12">
        <f t="shared" si="43"/>
        <v>11.916666666666666</v>
      </c>
      <c r="E164" s="29">
        <f t="shared" si="59"/>
        <v>1370339.8368721253</v>
      </c>
      <c r="F164" s="2">
        <f t="shared" si="44"/>
        <v>1273.3010633492515</v>
      </c>
      <c r="G164" s="2">
        <f t="shared" si="52"/>
        <v>36524.938086959075</v>
      </c>
      <c r="H164" s="2">
        <f t="shared" si="53"/>
        <v>4500.8707186263482</v>
      </c>
      <c r="I164" s="2">
        <f t="shared" si="42"/>
        <v>42299.109868934676</v>
      </c>
      <c r="J164" s="2">
        <f t="shared" si="60"/>
        <v>504064.39260480489</v>
      </c>
      <c r="K164" s="2">
        <f t="shared" si="45"/>
        <v>37181.560349326202</v>
      </c>
      <c r="L164" s="2">
        <f t="shared" si="45"/>
        <v>443080.26082947059</v>
      </c>
      <c r="M164" s="2"/>
      <c r="N164" s="28">
        <f t="shared" si="61"/>
        <v>2190153.2590882117</v>
      </c>
      <c r="O164" s="2">
        <f t="shared" si="54"/>
        <v>2028.3982415546629</v>
      </c>
      <c r="P164" s="2">
        <f t="shared" si="55"/>
        <v>58185.076821976618</v>
      </c>
      <c r="R164">
        <f t="shared" si="56"/>
        <v>143</v>
      </c>
      <c r="S164" s="89">
        <f t="shared" si="46"/>
        <v>41025.808805585424</v>
      </c>
      <c r="T164" s="89">
        <f>IF(AND(S164=0,S163&gt;0),SUM($G164:$H$381),S164)</f>
        <v>41025.808805585424</v>
      </c>
      <c r="U164" s="82">
        <f>SUM(T164:T$381)</f>
        <v>1411365.6456777109</v>
      </c>
      <c r="V164" s="68">
        <f>localspline(R164,'BBG rates'!$G$10:$G$27,'BBG rates'!$K$10:$K$27)</f>
        <v>1.0155101937521822</v>
      </c>
      <c r="W164" s="68">
        <f>locallinterp(R164,'BBG rates'!$G$10:$G$27,'BBG rates'!$J$10:$J$27)</f>
        <v>-0.12587499999999999</v>
      </c>
      <c r="X164" s="56">
        <f t="shared" si="57"/>
        <v>-0.12594767915197203</v>
      </c>
      <c r="Y164" s="66">
        <f t="shared" si="47"/>
        <v>-78.610605188059566</v>
      </c>
      <c r="Z164" s="72">
        <f t="shared" si="48"/>
        <v>-6.6837907323707521E-2</v>
      </c>
      <c r="AA164" s="79">
        <f t="shared" si="49"/>
        <v>-301.10809087282104</v>
      </c>
      <c r="AB164" s="81">
        <f t="shared" si="58"/>
        <v>-0.25601424418537666</v>
      </c>
      <c r="AD164" s="95">
        <f>locallinterp(R164,'BBG rates'!$N$10:$N$369,'BBG rates'!$P$10:$P$369)</f>
        <v>12.14995965761997</v>
      </c>
      <c r="AI164" s="185">
        <f t="shared" si="50"/>
        <v>143</v>
      </c>
      <c r="AJ164" s="127">
        <f>locallinterp(MIN(AI164,CAP_Senior*12),'BBG rates'!$X$24:$X$65,'BBG rates'!$Y$24:$Y$65)</f>
        <v>58.054564560473317</v>
      </c>
      <c r="AK164" s="127">
        <f>locallinterp(MIN(AI164,CAP_CB*12),'BBG rates'!$AA$25:$AA$40,'BBG rates'!$AC$25:$AC$40)</f>
        <v>10.383333333333333</v>
      </c>
      <c r="AL164" s="144">
        <f t="shared" si="51"/>
        <v>18.48744264194713</v>
      </c>
      <c r="AM164" s="142">
        <f>(SUMPRODUCT(AL164:AL$381,G164:G$381)+SUMPRODUCT(AL164:AL$381,H164:H$381))/12</f>
        <v>2247203.939528706</v>
      </c>
    </row>
    <row r="165" spans="1:39" x14ac:dyDescent="0.2">
      <c r="A165" s="7">
        <v>144</v>
      </c>
      <c r="B165" s="7">
        <v>72</v>
      </c>
      <c r="C165" s="7">
        <v>36</v>
      </c>
      <c r="D165" s="12">
        <f t="shared" si="43"/>
        <v>12</v>
      </c>
      <c r="E165" s="29">
        <f t="shared" si="59"/>
        <v>1329534.7810348957</v>
      </c>
      <c r="F165" s="2">
        <f t="shared" si="44"/>
        <v>1236.2885385390482</v>
      </c>
      <c r="G165" s="2">
        <f t="shared" si="52"/>
        <v>36438.209012565836</v>
      </c>
      <c r="H165" s="2">
        <f t="shared" si="53"/>
        <v>4366.8468246637312</v>
      </c>
      <c r="I165" s="2">
        <f t="shared" si="42"/>
        <v>42041.344375768618</v>
      </c>
      <c r="J165" s="2">
        <f t="shared" si="60"/>
        <v>504496.13250922342</v>
      </c>
      <c r="K165" s="2">
        <f t="shared" si="45"/>
        <v>36921.670696411536</v>
      </c>
      <c r="L165" s="2">
        <f t="shared" si="45"/>
        <v>443060.04835693847</v>
      </c>
      <c r="M165" s="2"/>
      <c r="N165" s="28">
        <f t="shared" si="61"/>
        <v>2131915.6890513017</v>
      </c>
      <c r="O165" s="2">
        <f t="shared" si="54"/>
        <v>1975.9050266210475</v>
      </c>
      <c r="P165" s="2">
        <f t="shared" si="55"/>
        <v>58237.570036910212</v>
      </c>
      <c r="R165">
        <f t="shared" si="56"/>
        <v>144</v>
      </c>
      <c r="S165" s="89">
        <f t="shared" si="46"/>
        <v>40805.055837229564</v>
      </c>
      <c r="T165" s="89">
        <f>IF(AND(S165=0,S164&gt;0),SUM($G165:$H$381),S165)</f>
        <v>40805.055837229564</v>
      </c>
      <c r="U165" s="82">
        <f>SUM(T165:T$381)</f>
        <v>1370339.8368721255</v>
      </c>
      <c r="V165" s="68">
        <f>localspline(R165,'BBG rates'!$G$10:$G$27,'BBG rates'!$K$10:$K$27)</f>
        <v>1.0150858163833618</v>
      </c>
      <c r="W165" s="68">
        <f>locallinterp(R165,'BBG rates'!$G$10:$G$27,'BBG rates'!$J$10:$J$27)</f>
        <v>-0.1215</v>
      </c>
      <c r="X165" s="56">
        <f t="shared" si="57"/>
        <v>-0.12156771288043267</v>
      </c>
      <c r="Y165" s="66">
        <f t="shared" si="47"/>
        <v>-74.304684017729542</v>
      </c>
      <c r="Z165" s="72">
        <f t="shared" si="48"/>
        <v>-6.50682541819705E-2</v>
      </c>
      <c r="AA165" s="79">
        <f t="shared" si="49"/>
        <v>-292.35543134494128</v>
      </c>
      <c r="AB165" s="81">
        <f t="shared" si="58"/>
        <v>-0.25601424418537666</v>
      </c>
      <c r="AD165" s="95">
        <f>locallinterp(R165,'BBG rates'!$N$10:$N$369,'BBG rates'!$P$10:$P$369)</f>
        <v>12.234550142318584</v>
      </c>
      <c r="AI165" s="185">
        <f t="shared" si="50"/>
        <v>144</v>
      </c>
      <c r="AJ165" s="127">
        <f>locallinterp(MIN(AI165,CAP_Senior*12),'BBG rates'!$X$24:$X$65,'BBG rates'!$Y$24:$Y$65)</f>
        <v>58.192622611963529</v>
      </c>
      <c r="AK165" s="127">
        <f>locallinterp(MIN(AI165,CAP_CB*12),'BBG rates'!$AA$25:$AA$40,'BBG rates'!$AC$25:$AC$40)</f>
        <v>10.4</v>
      </c>
      <c r="AL165" s="144">
        <f t="shared" si="51"/>
        <v>18.524745844033802</v>
      </c>
      <c r="AM165" s="142">
        <f>(SUMPRODUCT(AL165:AL$381,G165:G$381)+SUMPRODUCT(AL165:AL$381,H165:H$381))/12</f>
        <v>2183998.7489343099</v>
      </c>
    </row>
    <row r="166" spans="1:39" x14ac:dyDescent="0.2">
      <c r="A166" s="7">
        <v>145</v>
      </c>
      <c r="B166" s="7">
        <v>72.5</v>
      </c>
      <c r="C166" s="7">
        <v>36.25</v>
      </c>
      <c r="D166" s="12">
        <f t="shared" si="43"/>
        <v>12.083333333333334</v>
      </c>
      <c r="E166" s="29">
        <f t="shared" si="59"/>
        <v>1288949.5502128073</v>
      </c>
      <c r="F166" s="2">
        <f t="shared" si="44"/>
        <v>1199.4751718918665</v>
      </c>
      <c r="G166" s="2">
        <f t="shared" si="52"/>
        <v>36351.685877805612</v>
      </c>
      <c r="H166" s="2">
        <f t="shared" si="53"/>
        <v>4233.5449442828904</v>
      </c>
      <c r="I166" s="2">
        <f t="shared" si="42"/>
        <v>41784.705993980366</v>
      </c>
      <c r="J166" s="2">
        <f t="shared" si="60"/>
        <v>504898.5307605961</v>
      </c>
      <c r="K166" s="2">
        <f t="shared" si="45"/>
        <v>36663.208307949913</v>
      </c>
      <c r="L166" s="2">
        <f t="shared" si="45"/>
        <v>443013.76705439482</v>
      </c>
      <c r="M166" s="2"/>
      <c r="N166" s="28">
        <f t="shared" si="61"/>
        <v>2073625.5784413074</v>
      </c>
      <c r="O166" s="2">
        <f t="shared" si="54"/>
        <v>1923.3644535371202</v>
      </c>
      <c r="P166" s="2">
        <f t="shared" si="55"/>
        <v>58290.110609994153</v>
      </c>
      <c r="R166">
        <f t="shared" si="56"/>
        <v>145</v>
      </c>
      <c r="S166" s="89">
        <f t="shared" si="46"/>
        <v>40585.230822088502</v>
      </c>
      <c r="T166" s="89">
        <f>IF(AND(S166=0,S165&gt;0),SUM($G166:$H$381),S166)</f>
        <v>40585.230822088502</v>
      </c>
      <c r="U166" s="82">
        <f>SUM(T166:T$381)</f>
        <v>1329534.7810348957</v>
      </c>
      <c r="V166" s="68">
        <f>localspline(R166,'BBG rates'!$G$10:$G$27,'BBG rates'!$K$10:$K$27)</f>
        <v>1.0146625671640166</v>
      </c>
      <c r="W166" s="68">
        <f>locallinterp(R166,'BBG rates'!$G$10:$G$27,'BBG rates'!$J$10:$J$27)</f>
        <v>-0.11824999999999999</v>
      </c>
      <c r="X166" s="56">
        <f t="shared" si="57"/>
        <v>-0.11831413749665565</v>
      </c>
      <c r="Y166" s="66">
        <f t="shared" si="47"/>
        <v>-70.170869590987593</v>
      </c>
      <c r="Z166" s="72">
        <f t="shared" si="48"/>
        <v>-6.3334216381793942E-2</v>
      </c>
      <c r="AA166" s="79">
        <f t="shared" si="49"/>
        <v>-283.64986840401593</v>
      </c>
      <c r="AB166" s="81">
        <f t="shared" si="58"/>
        <v>-0.25601424418537666</v>
      </c>
      <c r="AD166" s="95">
        <f>locallinterp(R166,'BBG rates'!$N$10:$N$369,'BBG rates'!$P$10:$P$369)</f>
        <v>12.319105356248919</v>
      </c>
      <c r="AI166" s="185">
        <f t="shared" si="50"/>
        <v>145</v>
      </c>
      <c r="AJ166" s="127">
        <f>locallinterp(MIN(AI166,CAP_Senior*12),'BBG rates'!$X$24:$X$65,'BBG rates'!$Y$24:$Y$65)</f>
        <v>58.31962370813887</v>
      </c>
      <c r="AK166" s="127">
        <f>locallinterp(MIN(AI166,CAP_CB*12),'BBG rates'!$AA$25:$AA$40,'BBG rates'!$AC$25:$AC$40)</f>
        <v>10.416666666666668</v>
      </c>
      <c r="AL166" s="144">
        <f t="shared" si="51"/>
        <v>18.560169363716945</v>
      </c>
      <c r="AM166" s="142">
        <f>(SUMPRODUCT(AL166:AL$381,G166:G$381)+SUMPRODUCT(AL166:AL$381,H166:H$381))/12</f>
        <v>2121006.8082229528</v>
      </c>
    </row>
    <row r="167" spans="1:39" x14ac:dyDescent="0.2">
      <c r="A167" s="7">
        <v>146</v>
      </c>
      <c r="B167" s="7">
        <v>73</v>
      </c>
      <c r="C167" s="7">
        <v>36.5</v>
      </c>
      <c r="D167" s="12">
        <f t="shared" si="43"/>
        <v>12.166666666666666</v>
      </c>
      <c r="E167" s="29">
        <f t="shared" si="59"/>
        <v>1248583.2199779286</v>
      </c>
      <c r="F167" s="2">
        <f t="shared" si="44"/>
        <v>1162.8601262300276</v>
      </c>
      <c r="G167" s="2">
        <f t="shared" si="52"/>
        <v>36265.368193671304</v>
      </c>
      <c r="H167" s="2">
        <f t="shared" si="53"/>
        <v>4100.9620412073509</v>
      </c>
      <c r="I167" s="2">
        <f t="shared" si="42"/>
        <v>41529.190361108682</v>
      </c>
      <c r="J167" s="2">
        <f t="shared" si="60"/>
        <v>505271.81606015563</v>
      </c>
      <c r="K167" s="2">
        <f t="shared" si="45"/>
        <v>36406.166106397679</v>
      </c>
      <c r="L167" s="2">
        <f t="shared" si="45"/>
        <v>442941.6876278384</v>
      </c>
      <c r="M167" s="2"/>
      <c r="N167" s="28">
        <f t="shared" si="61"/>
        <v>2015282.8798573536</v>
      </c>
      <c r="O167" s="2">
        <f t="shared" si="54"/>
        <v>1870.7764795774651</v>
      </c>
      <c r="P167" s="2">
        <f t="shared" si="55"/>
        <v>58342.698583953817</v>
      </c>
      <c r="R167">
        <f t="shared" si="56"/>
        <v>146</v>
      </c>
      <c r="S167" s="89">
        <f t="shared" si="46"/>
        <v>40366.330234878653</v>
      </c>
      <c r="T167" s="89">
        <f>IF(AND(S167=0,S166&gt;0),SUM($G167:$H$381),S167)</f>
        <v>40366.330234878653</v>
      </c>
      <c r="U167" s="82">
        <f>SUM(T167:T$381)</f>
        <v>1288949.550212807</v>
      </c>
      <c r="V167" s="68">
        <f>localspline(R167,'BBG rates'!$G$10:$G$27,'BBG rates'!$K$10:$K$27)</f>
        <v>1.0142408102107541</v>
      </c>
      <c r="W167" s="68">
        <f>locallinterp(R167,'BBG rates'!$G$10:$G$27,'BBG rates'!$J$10:$J$27)</f>
        <v>-0.11499999999999999</v>
      </c>
      <c r="X167" s="56">
        <f t="shared" si="57"/>
        <v>-0.11506065915565244</v>
      </c>
      <c r="Y167" s="66">
        <f t="shared" si="47"/>
        <v>-66.169364107805862</v>
      </c>
      <c r="Z167" s="72">
        <f t="shared" si="48"/>
        <v>-6.1603060349613735E-2</v>
      </c>
      <c r="AA167" s="79">
        <f t="shared" si="49"/>
        <v>-274.99120407567756</v>
      </c>
      <c r="AB167" s="81">
        <f t="shared" si="58"/>
        <v>-0.25601424418537672</v>
      </c>
      <c r="AD167" s="95">
        <f>locallinterp(R167,'BBG rates'!$N$10:$N$369,'BBG rates'!$P$10:$P$369)</f>
        <v>12.403625423766481</v>
      </c>
      <c r="AI167" s="185">
        <f t="shared" si="50"/>
        <v>146</v>
      </c>
      <c r="AJ167" s="127">
        <f>locallinterp(MIN(AI167,CAP_Senior*12),'BBG rates'!$X$24:$X$65,'BBG rates'!$Y$24:$Y$65)</f>
        <v>58.446624804314219</v>
      </c>
      <c r="AK167" s="127">
        <f>locallinterp(MIN(AI167,CAP_CB*12),'BBG rates'!$AA$25:$AA$40,'BBG rates'!$AC$25:$AC$40)</f>
        <v>10.433333333333334</v>
      </c>
      <c r="AL167" s="144">
        <f t="shared" si="51"/>
        <v>18.595592883400084</v>
      </c>
      <c r="AM167" s="142">
        <f>(SUMPRODUCT(AL167:AL$381,G167:G$381)+SUMPRODUCT(AL167:AL$381,H167:H$381))/12</f>
        <v>2058234.4117459941</v>
      </c>
    </row>
    <row r="168" spans="1:39" x14ac:dyDescent="0.2">
      <c r="A168" s="7">
        <v>147</v>
      </c>
      <c r="B168" s="7">
        <v>73.5</v>
      </c>
      <c r="C168" s="7">
        <v>36.75</v>
      </c>
      <c r="D168" s="12">
        <f t="shared" si="43"/>
        <v>12.25</v>
      </c>
      <c r="E168" s="29">
        <f t="shared" si="59"/>
        <v>1208434.8694149139</v>
      </c>
      <c r="F168" s="2">
        <f t="shared" si="44"/>
        <v>1126.4425675562811</v>
      </c>
      <c r="G168" s="2">
        <f t="shared" si="52"/>
        <v>36179.25547231696</v>
      </c>
      <c r="H168" s="2">
        <f t="shared" si="53"/>
        <v>3969.0950906977018</v>
      </c>
      <c r="I168" s="2">
        <f t="shared" si="42"/>
        <v>41274.793130570943</v>
      </c>
      <c r="J168" s="2">
        <f t="shared" si="60"/>
        <v>505616.21584949404</v>
      </c>
      <c r="K168" s="2">
        <f t="shared" si="45"/>
        <v>36150.537047415412</v>
      </c>
      <c r="L168" s="2">
        <f t="shared" si="45"/>
        <v>442844.07883083873</v>
      </c>
      <c r="M168" s="2"/>
      <c r="N168" s="28">
        <f t="shared" si="61"/>
        <v>1956887.5458558004</v>
      </c>
      <c r="O168" s="2">
        <f t="shared" si="54"/>
        <v>1818.1410619781218</v>
      </c>
      <c r="P168" s="2">
        <f t="shared" si="55"/>
        <v>58395.33400155315</v>
      </c>
      <c r="R168">
        <f t="shared" si="56"/>
        <v>147</v>
      </c>
      <c r="S168" s="89">
        <f t="shared" si="46"/>
        <v>40148.350563014661</v>
      </c>
      <c r="T168" s="89">
        <f>IF(AND(S168=0,S167&gt;0),SUM($G168:$H$381),S168)</f>
        <v>40148.350563014661</v>
      </c>
      <c r="U168" s="82">
        <f>SUM(T168:T$381)</f>
        <v>1248583.2199779283</v>
      </c>
      <c r="V168" s="68">
        <f>localspline(R168,'BBG rates'!$G$10:$G$27,'BBG rates'!$K$10:$K$27)</f>
        <v>1.0138205375314253</v>
      </c>
      <c r="W168" s="68">
        <f>locallinterp(R168,'BBG rates'!$G$10:$G$27,'BBG rates'!$J$10:$J$27)</f>
        <v>-0.11175</v>
      </c>
      <c r="X168" s="56">
        <f t="shared" si="57"/>
        <v>-0.11180727785129463</v>
      </c>
      <c r="Y168" s="66">
        <f t="shared" si="47"/>
        <v>-62.298883637372626</v>
      </c>
      <c r="Z168" s="72">
        <f t="shared" si="48"/>
        <v>-5.9874791818977584E-2</v>
      </c>
      <c r="AA168" s="79">
        <f t="shared" si="49"/>
        <v>-266.3792411376611</v>
      </c>
      <c r="AB168" s="81">
        <f t="shared" si="58"/>
        <v>-0.25601424418537677</v>
      </c>
      <c r="AD168" s="95">
        <f>locallinterp(R168,'BBG rates'!$N$10:$N$369,'BBG rates'!$P$10:$P$369)</f>
        <v>12.488110468560766</v>
      </c>
      <c r="AI168" s="185">
        <f t="shared" si="50"/>
        <v>147</v>
      </c>
      <c r="AJ168" s="127">
        <f>locallinterp(MIN(AI168,CAP_Senior*12),'BBG rates'!$X$24:$X$65,'BBG rates'!$Y$24:$Y$65)</f>
        <v>58.57362590048956</v>
      </c>
      <c r="AK168" s="127">
        <f>locallinterp(MIN(AI168,CAP_CB*12),'BBG rates'!$AA$25:$AA$40,'BBG rates'!$AC$25:$AC$40)</f>
        <v>10.45</v>
      </c>
      <c r="AL168" s="144">
        <f t="shared" si="51"/>
        <v>18.631016403083223</v>
      </c>
      <c r="AM168" s="142">
        <f>(SUMPRODUCT(AL168:AL$381,G168:G$381)+SUMPRODUCT(AL168:AL$381,H168:H$381))/12</f>
        <v>1995681.4248089364</v>
      </c>
    </row>
    <row r="169" spans="1:39" x14ac:dyDescent="0.2">
      <c r="A169" s="7">
        <v>148</v>
      </c>
      <c r="B169" s="7">
        <v>74</v>
      </c>
      <c r="C169" s="7">
        <v>37</v>
      </c>
      <c r="D169" s="12">
        <f t="shared" si="43"/>
        <v>12.333333333333334</v>
      </c>
      <c r="E169" s="29">
        <f t="shared" si="59"/>
        <v>1168503.5811083489</v>
      </c>
      <c r="F169" s="2">
        <f t="shared" si="44"/>
        <v>1090.2216650423491</v>
      </c>
      <c r="G169" s="2">
        <f t="shared" si="52"/>
        <v>36093.347227055063</v>
      </c>
      <c r="H169" s="2">
        <f t="shared" si="53"/>
        <v>3837.9410795100248</v>
      </c>
      <c r="I169" s="2">
        <f t="shared" si="42"/>
        <v>41021.50997160744</v>
      </c>
      <c r="J169" s="2">
        <f t="shared" si="60"/>
        <v>505931.95631649176</v>
      </c>
      <c r="K169" s="2">
        <f t="shared" si="45"/>
        <v>35896.31411971747</v>
      </c>
      <c r="L169" s="2">
        <f t="shared" si="45"/>
        <v>442721.20747651544</v>
      </c>
      <c r="M169" s="2"/>
      <c r="N169" s="28">
        <f t="shared" si="61"/>
        <v>1898439.5289502058</v>
      </c>
      <c r="O169" s="2">
        <f t="shared" si="54"/>
        <v>1765.4581579365481</v>
      </c>
      <c r="P169" s="2">
        <f t="shared" si="55"/>
        <v>58448.016905594719</v>
      </c>
      <c r="R169">
        <f t="shared" si="56"/>
        <v>148</v>
      </c>
      <c r="S169" s="89">
        <f t="shared" si="46"/>
        <v>39931.288306565089</v>
      </c>
      <c r="T169" s="89">
        <f>IF(AND(S169=0,S168&gt;0),SUM($G169:$H$381),S169)</f>
        <v>39931.288306565089</v>
      </c>
      <c r="U169" s="82">
        <f>SUM(T169:T$381)</f>
        <v>1208434.8694149139</v>
      </c>
      <c r="V169" s="68">
        <f>localspline(R169,'BBG rates'!$G$10:$G$27,'BBG rates'!$K$10:$K$27)</f>
        <v>1.0134015622325308</v>
      </c>
      <c r="W169" s="68">
        <f>locallinterp(R169,'BBG rates'!$G$10:$G$27,'BBG rates'!$J$10:$J$27)</f>
        <v>-0.1085</v>
      </c>
      <c r="X169" s="56">
        <f t="shared" si="57"/>
        <v>-0.10855399357758699</v>
      </c>
      <c r="Y169" s="66">
        <f t="shared" si="47"/>
        <v>-58.558152148480822</v>
      </c>
      <c r="Z169" s="72">
        <f t="shared" si="48"/>
        <v>-5.8149416535952334E-2</v>
      </c>
      <c r="AA169" s="79">
        <f t="shared" si="49"/>
        <v>-257.81378311709466</v>
      </c>
      <c r="AB169" s="81">
        <f t="shared" si="58"/>
        <v>-0.25601424418537672</v>
      </c>
      <c r="AD169" s="95">
        <f>locallinterp(R169,'BBG rates'!$N$10:$N$369,'BBG rates'!$P$10:$P$369)</f>
        <v>12.57256059874681</v>
      </c>
      <c r="AI169" s="185">
        <f t="shared" si="50"/>
        <v>148</v>
      </c>
      <c r="AJ169" s="127">
        <f>locallinterp(MIN(AI169,CAP_Senior*12),'BBG rates'!$X$24:$X$65,'BBG rates'!$Y$24:$Y$65)</f>
        <v>58.700626996664909</v>
      </c>
      <c r="AK169" s="127">
        <f>locallinterp(MIN(AI169,CAP_CB*12),'BBG rates'!$AA$25:$AA$40,'BBG rates'!$AC$25:$AC$40)</f>
        <v>10.466666666666667</v>
      </c>
      <c r="AL169" s="144">
        <f t="shared" si="51"/>
        <v>18.666439922766369</v>
      </c>
      <c r="AM169" s="142">
        <f>(SUMPRODUCT(AL169:AL$381,G169:G$381)+SUMPRODUCT(AL169:AL$381,H169:H$381))/12</f>
        <v>1933347.7099842478</v>
      </c>
    </row>
    <row r="170" spans="1:39" x14ac:dyDescent="0.2">
      <c r="A170" s="7">
        <v>149</v>
      </c>
      <c r="B170" s="7">
        <v>74.5</v>
      </c>
      <c r="C170" s="7">
        <v>37.25</v>
      </c>
      <c r="D170" s="12">
        <f t="shared" si="43"/>
        <v>12.416666666666666</v>
      </c>
      <c r="E170" s="29">
        <f t="shared" si="59"/>
        <v>1128788.4411301408</v>
      </c>
      <c r="F170" s="2">
        <f t="shared" si="44"/>
        <v>1054.1965910175097</v>
      </c>
      <c r="G170" s="2">
        <f t="shared" si="52"/>
        <v>36007.642972353708</v>
      </c>
      <c r="H170" s="2">
        <f t="shared" si="53"/>
        <v>3707.4970058544886</v>
      </c>
      <c r="I170" s="2">
        <f t="shared" si="42"/>
        <v>40769.336569225707</v>
      </c>
      <c r="J170" s="2">
        <f t="shared" si="60"/>
        <v>506219.26240121917</v>
      </c>
      <c r="K170" s="2">
        <f t="shared" si="45"/>
        <v>35643.490344921978</v>
      </c>
      <c r="L170" s="2">
        <f t="shared" si="45"/>
        <v>442573.33844944788</v>
      </c>
      <c r="M170" s="2"/>
      <c r="N170" s="28">
        <f t="shared" si="61"/>
        <v>1839938.7816112861</v>
      </c>
      <c r="O170" s="2">
        <f t="shared" si="54"/>
        <v>1712.7277246115875</v>
      </c>
      <c r="P170" s="2">
        <f t="shared" si="55"/>
        <v>58500.747338919682</v>
      </c>
      <c r="R170">
        <f t="shared" si="56"/>
        <v>149</v>
      </c>
      <c r="S170" s="89">
        <f t="shared" si="46"/>
        <v>39715.139978208193</v>
      </c>
      <c r="T170" s="89">
        <f>IF(AND(S170=0,S169&gt;0),SUM($G170:$H$381),S170)</f>
        <v>39715.139978208193</v>
      </c>
      <c r="U170" s="82">
        <f>SUM(T170:T$381)</f>
        <v>1168503.5811083489</v>
      </c>
      <c r="V170" s="68">
        <f>localspline(R170,'BBG rates'!$G$10:$G$27,'BBG rates'!$K$10:$K$27)</f>
        <v>1.0129839955340878</v>
      </c>
      <c r="W170" s="68">
        <f>locallinterp(R170,'BBG rates'!$G$10:$G$27,'BBG rates'!$J$10:$J$27)</f>
        <v>-0.10525</v>
      </c>
      <c r="X170" s="56">
        <f t="shared" si="57"/>
        <v>-0.10530080632840111</v>
      </c>
      <c r="Y170" s="66">
        <f t="shared" si="47"/>
        <v>-54.945901469834453</v>
      </c>
      <c r="Z170" s="72">
        <f t="shared" si="48"/>
        <v>-5.6426940259148031E-2</v>
      </c>
      <c r="AA170" s="79">
        <f t="shared" si="49"/>
        <v>-249.29463428779999</v>
      </c>
      <c r="AB170" s="81">
        <f t="shared" si="58"/>
        <v>-0.25601424418537672</v>
      </c>
      <c r="AD170" s="95">
        <f>locallinterp(R170,'BBG rates'!$N$10:$N$369,'BBG rates'!$P$10:$P$369)</f>
        <v>12.656975931707983</v>
      </c>
      <c r="AI170" s="185">
        <f t="shared" si="50"/>
        <v>149</v>
      </c>
      <c r="AJ170" s="127">
        <f>locallinterp(MIN(AI170,CAP_Senior*12),'BBG rates'!$X$24:$X$65,'BBG rates'!$Y$24:$Y$65)</f>
        <v>58.82762809284025</v>
      </c>
      <c r="AK170" s="127">
        <f>locallinterp(MIN(AI170,CAP_CB*12),'BBG rates'!$AA$25:$AA$40,'BBG rates'!$AC$25:$AC$40)</f>
        <v>10.483333333333334</v>
      </c>
      <c r="AL170" s="144">
        <f t="shared" si="51"/>
        <v>18.701863442449511</v>
      </c>
      <c r="AM170" s="142">
        <f>(SUMPRODUCT(AL170:AL$381,G170:G$381)+SUMPRODUCT(AL170:AL$381,H170:H$381))/12</f>
        <v>1871233.1271331517</v>
      </c>
    </row>
    <row r="171" spans="1:39" x14ac:dyDescent="0.2">
      <c r="A171" s="7">
        <v>150</v>
      </c>
      <c r="B171" s="7">
        <v>75</v>
      </c>
      <c r="C171" s="7">
        <v>37.5</v>
      </c>
      <c r="D171" s="12">
        <f t="shared" si="43"/>
        <v>12.5</v>
      </c>
      <c r="E171" s="29">
        <f t="shared" si="59"/>
        <v>1089288.5390269528</v>
      </c>
      <c r="F171" s="2">
        <f t="shared" si="44"/>
        <v>1018.3665209572212</v>
      </c>
      <c r="G171" s="2">
        <f t="shared" si="52"/>
        <v>35922.142223833922</v>
      </c>
      <c r="H171" s="2">
        <f t="shared" si="53"/>
        <v>3577.7598793540669</v>
      </c>
      <c r="I171" s="2">
        <f t="shared" si="42"/>
        <v>40518.26862414521</v>
      </c>
      <c r="J171" s="2">
        <f t="shared" si="60"/>
        <v>506478.35780181515</v>
      </c>
      <c r="K171" s="2">
        <f t="shared" si="45"/>
        <v>35392.058777401668</v>
      </c>
      <c r="L171" s="2">
        <f t="shared" si="45"/>
        <v>442400.73471752089</v>
      </c>
      <c r="M171" s="2"/>
      <c r="N171" s="28">
        <f t="shared" si="61"/>
        <v>1781385.2562668782</v>
      </c>
      <c r="O171" s="2">
        <f t="shared" si="54"/>
        <v>1659.949719123432</v>
      </c>
      <c r="P171" s="2">
        <f t="shared" si="55"/>
        <v>58553.525344407841</v>
      </c>
      <c r="R171">
        <f t="shared" si="56"/>
        <v>150</v>
      </c>
      <c r="S171" s="89">
        <f t="shared" si="46"/>
        <v>39499.902103187989</v>
      </c>
      <c r="T171" s="89">
        <f>IF(AND(S171=0,S170&gt;0),SUM($G171:$H$381),S171)</f>
        <v>39499.902103187989</v>
      </c>
      <c r="U171" s="82">
        <f>SUM(T171:T$381)</f>
        <v>1128788.4411301408</v>
      </c>
      <c r="V171" s="68">
        <f>localspline(R171,'BBG rates'!$G$10:$G$27,'BBG rates'!$K$10:$K$27)</f>
        <v>1.012567889020384</v>
      </c>
      <c r="W171" s="68">
        <f>locallinterp(R171,'BBG rates'!$G$10:$G$27,'BBG rates'!$J$10:$J$27)</f>
        <v>-0.10199999999999999</v>
      </c>
      <c r="X171" s="56">
        <f t="shared" si="57"/>
        <v>-0.102047716097875</v>
      </c>
      <c r="Y171" s="66">
        <f t="shared" si="47"/>
        <v>-51.460871250542255</v>
      </c>
      <c r="Z171" s="72">
        <f t="shared" si="48"/>
        <v>-5.4707368759750651E-2</v>
      </c>
      <c r="AA171" s="79">
        <f t="shared" si="49"/>
        <v>-240.82159966760216</v>
      </c>
      <c r="AB171" s="81">
        <f t="shared" si="58"/>
        <v>-0.25601424418537672</v>
      </c>
      <c r="AD171" s="95">
        <f>locallinterp(R171,'BBG rates'!$N$10:$N$369,'BBG rates'!$P$10:$P$369)</f>
        <v>12.741356589126347</v>
      </c>
      <c r="AI171" s="185">
        <f t="shared" si="50"/>
        <v>150</v>
      </c>
      <c r="AJ171" s="127">
        <f>locallinterp(MIN(AI171,CAP_Senior*12),'BBG rates'!$X$24:$X$65,'BBG rates'!$Y$24:$Y$65)</f>
        <v>58.954629189015591</v>
      </c>
      <c r="AK171" s="127">
        <f>locallinterp(MIN(AI171,CAP_CB*12),'BBG rates'!$AA$25:$AA$40,'BBG rates'!$AC$25:$AC$40)</f>
        <v>10.5</v>
      </c>
      <c r="AL171" s="144">
        <f t="shared" si="51"/>
        <v>18.73728696213265</v>
      </c>
      <c r="AM171" s="142">
        <f>(SUMPRODUCT(AL171:AL$381,G171:G$381)+SUMPRODUCT(AL171:AL$381,H171:H$381))/12</f>
        <v>1809337.5334273002</v>
      </c>
    </row>
    <row r="172" spans="1:39" x14ac:dyDescent="0.2">
      <c r="A172" s="7">
        <v>151</v>
      </c>
      <c r="B172" s="7">
        <v>75.5</v>
      </c>
      <c r="C172" s="7">
        <v>37.75</v>
      </c>
      <c r="D172" s="12">
        <f t="shared" si="43"/>
        <v>12.583333333333334</v>
      </c>
      <c r="E172" s="29">
        <f t="shared" si="59"/>
        <v>1050002.9678076825</v>
      </c>
      <c r="F172" s="2">
        <f t="shared" si="44"/>
        <v>982.73063347178515</v>
      </c>
      <c r="G172" s="2">
        <f t="shared" si="52"/>
        <v>35836.844498266859</v>
      </c>
      <c r="H172" s="2">
        <f t="shared" si="53"/>
        <v>3448.7267210034174</v>
      </c>
      <c r="I172" s="2">
        <f t="shared" si="42"/>
        <v>40268.301852742065</v>
      </c>
      <c r="J172" s="2">
        <f t="shared" si="60"/>
        <v>506709.46498033765</v>
      </c>
      <c r="K172" s="2">
        <f t="shared" si="45"/>
        <v>35142.012504135229</v>
      </c>
      <c r="L172" s="2">
        <f t="shared" si="45"/>
        <v>442203.65734370169</v>
      </c>
      <c r="M172" s="2"/>
      <c r="N172" s="28">
        <f t="shared" si="61"/>
        <v>1722778.9053019006</v>
      </c>
      <c r="O172" s="2">
        <f t="shared" si="54"/>
        <v>1607.1240985535892</v>
      </c>
      <c r="P172" s="2">
        <f t="shared" si="55"/>
        <v>58606.350964977668</v>
      </c>
      <c r="R172">
        <f t="shared" si="56"/>
        <v>151</v>
      </c>
      <c r="S172" s="89">
        <f t="shared" si="46"/>
        <v>39285.571219270278</v>
      </c>
      <c r="T172" s="89">
        <f>IF(AND(S172=0,S171&gt;0),SUM($G172:$H$381),S172)</f>
        <v>39285.571219270278</v>
      </c>
      <c r="U172" s="82">
        <f>SUM(T172:T$381)</f>
        <v>1089288.5390269528</v>
      </c>
      <c r="V172" s="68">
        <f>localspline(R172,'BBG rates'!$G$10:$G$27,'BBG rates'!$K$10:$K$27)</f>
        <v>1.0121532346886226</v>
      </c>
      <c r="W172" s="68">
        <f>locallinterp(R172,'BBG rates'!$G$10:$G$27,'BBG rates'!$J$10:$J$27)</f>
        <v>-9.8749999999999991E-2</v>
      </c>
      <c r="X172" s="56">
        <f t="shared" si="57"/>
        <v>-9.8794722879746999E-2</v>
      </c>
      <c r="Y172" s="66">
        <f t="shared" si="47"/>
        <v>-48.101808920775603</v>
      </c>
      <c r="Z172" s="72">
        <f t="shared" si="48"/>
        <v>-5.2990707821541187E-2</v>
      </c>
      <c r="AA172" s="79">
        <f t="shared" si="49"/>
        <v>-232.3944850156488</v>
      </c>
      <c r="AB172" s="81">
        <f t="shared" si="58"/>
        <v>-0.25601424418537672</v>
      </c>
      <c r="AD172" s="95">
        <f>locallinterp(R172,'BBG rates'!$N$10:$N$369,'BBG rates'!$P$10:$P$369)</f>
        <v>12.825702692017066</v>
      </c>
      <c r="AI172" s="185">
        <f t="shared" si="50"/>
        <v>151</v>
      </c>
      <c r="AJ172" s="127">
        <f>locallinterp(MIN(AI172,CAP_Senior*12),'BBG rates'!$X$24:$X$65,'BBG rates'!$Y$24:$Y$65)</f>
        <v>59.08163028519094</v>
      </c>
      <c r="AK172" s="127">
        <f>locallinterp(MIN(AI172,CAP_CB*12),'BBG rates'!$AA$25:$AA$40,'BBG rates'!$AC$25:$AC$40)</f>
        <v>10.516666666666666</v>
      </c>
      <c r="AL172" s="144">
        <f t="shared" si="51"/>
        <v>18.772710481815793</v>
      </c>
      <c r="AM172" s="142">
        <f>(SUMPRODUCT(AL172:AL$381,G172:G$381)+SUMPRODUCT(AL172:AL$381,H172:H$381))/12</f>
        <v>1747660.7833703347</v>
      </c>
    </row>
    <row r="173" spans="1:39" x14ac:dyDescent="0.2">
      <c r="A173" s="7">
        <v>152</v>
      </c>
      <c r="B173" s="7">
        <v>76</v>
      </c>
      <c r="C173" s="7">
        <v>38</v>
      </c>
      <c r="D173" s="12">
        <f t="shared" si="43"/>
        <v>12.666666666666666</v>
      </c>
      <c r="E173" s="29">
        <f t="shared" si="59"/>
        <v>1010930.8239309834</v>
      </c>
      <c r="F173" s="2">
        <f t="shared" si="44"/>
        <v>947.28811029505027</v>
      </c>
      <c r="G173" s="2">
        <f t="shared" si="52"/>
        <v>35751.74931357117</v>
      </c>
      <c r="H173" s="2">
        <f t="shared" si="53"/>
        <v>3320.3945631278957</v>
      </c>
      <c r="I173" s="2">
        <f t="shared" si="42"/>
        <v>40019.431986994117</v>
      </c>
      <c r="J173" s="2">
        <f t="shared" si="60"/>
        <v>506912.80516859214</v>
      </c>
      <c r="K173" s="2">
        <f t="shared" si="45"/>
        <v>34893.344644559511</v>
      </c>
      <c r="L173" s="2">
        <f t="shared" si="45"/>
        <v>441982.36549775384</v>
      </c>
      <c r="M173" s="2"/>
      <c r="N173" s="28">
        <f t="shared" si="61"/>
        <v>1664119.6810583142</v>
      </c>
      <c r="O173" s="2">
        <f t="shared" si="54"/>
        <v>1554.2508199448466</v>
      </c>
      <c r="P173" s="2">
        <f t="shared" si="55"/>
        <v>58659.224243586417</v>
      </c>
      <c r="R173">
        <f t="shared" si="56"/>
        <v>152</v>
      </c>
      <c r="S173" s="89">
        <f t="shared" si="46"/>
        <v>39072.143876699069</v>
      </c>
      <c r="T173" s="89">
        <f>IF(AND(S173=0,S172&gt;0),SUM($G173:$H$381),S173)</f>
        <v>39072.143876699069</v>
      </c>
      <c r="U173" s="82">
        <f>SUM(T173:T$381)</f>
        <v>1050002.9678076827</v>
      </c>
      <c r="V173" s="68">
        <f>localspline(R173,'BBG rates'!$G$10:$G$27,'BBG rates'!$K$10:$K$27)</f>
        <v>1.0117398456669435</v>
      </c>
      <c r="W173" s="68">
        <f>locallinterp(R173,'BBG rates'!$G$10:$G$27,'BBG rates'!$J$10:$J$27)</f>
        <v>-9.5500000000000002E-2</v>
      </c>
      <c r="X173" s="56">
        <f t="shared" si="57"/>
        <v>-9.5541826668155139E-2</v>
      </c>
      <c r="Y173" s="66">
        <f t="shared" si="47"/>
        <v>-44.867469652625296</v>
      </c>
      <c r="Z173" s="72">
        <f t="shared" si="48"/>
        <v>-5.1276963240938001E-2</v>
      </c>
      <c r="AA173" s="79">
        <f t="shared" si="49"/>
        <v>-224.01309682973857</v>
      </c>
      <c r="AB173" s="81">
        <f t="shared" si="58"/>
        <v>-0.25601424418537672</v>
      </c>
      <c r="AD173" s="95">
        <f>locallinterp(R173,'BBG rates'!$N$10:$N$369,'BBG rates'!$P$10:$P$369)</f>
        <v>12.910014345822644</v>
      </c>
      <c r="AI173" s="185">
        <f t="shared" si="50"/>
        <v>152</v>
      </c>
      <c r="AJ173" s="127">
        <f>locallinterp(MIN(AI173,CAP_Senior*12),'BBG rates'!$X$24:$X$65,'BBG rates'!$Y$24:$Y$65)</f>
        <v>59.208631381366281</v>
      </c>
      <c r="AK173" s="127">
        <f>locallinterp(MIN(AI173,CAP_CB*12),'BBG rates'!$AA$25:$AA$40,'BBG rates'!$AC$25:$AC$40)</f>
        <v>10.533333333333333</v>
      </c>
      <c r="AL173" s="144">
        <f t="shared" si="51"/>
        <v>18.808134001498935</v>
      </c>
      <c r="AM173" s="142">
        <f>(SUMPRODUCT(AL173:AL$381,G173:G$381)+SUMPRODUCT(AL173:AL$381,H173:H$381))/12</f>
        <v>1686202.7288193249</v>
      </c>
    </row>
    <row r="174" spans="1:39" x14ac:dyDescent="0.2">
      <c r="A174" s="7">
        <v>153</v>
      </c>
      <c r="B174" s="7">
        <v>76.5</v>
      </c>
      <c r="C174" s="7">
        <v>38.25</v>
      </c>
      <c r="D174" s="12">
        <f t="shared" si="43"/>
        <v>12.75</v>
      </c>
      <c r="E174" s="29">
        <f t="shared" si="59"/>
        <v>972071.20729283057</v>
      </c>
      <c r="F174" s="2">
        <f t="shared" si="44"/>
        <v>912.03813627315424</v>
      </c>
      <c r="G174" s="2">
        <f t="shared" si="52"/>
        <v>35666.856188810139</v>
      </c>
      <c r="H174" s="2">
        <f t="shared" si="53"/>
        <v>3192.7604493427116</v>
      </c>
      <c r="I174" s="2">
        <f t="shared" si="42"/>
        <v>39771.65477442601</v>
      </c>
      <c r="J174" s="2">
        <f t="shared" si="60"/>
        <v>507088.5983739316</v>
      </c>
      <c r="K174" s="2">
        <f t="shared" si="45"/>
        <v>34646.048350422119</v>
      </c>
      <c r="L174" s="2">
        <f t="shared" si="45"/>
        <v>441737.11646788206</v>
      </c>
      <c r="M174" s="2"/>
      <c r="N174" s="28">
        <f t="shared" si="61"/>
        <v>1605407.535835084</v>
      </c>
      <c r="O174" s="2">
        <f t="shared" si="54"/>
        <v>1501.3298403012363</v>
      </c>
      <c r="P174" s="2">
        <f t="shared" si="55"/>
        <v>58712.145223230029</v>
      </c>
      <c r="R174">
        <f t="shared" si="56"/>
        <v>153</v>
      </c>
      <c r="S174" s="89">
        <f t="shared" si="46"/>
        <v>38859.616638152853</v>
      </c>
      <c r="T174" s="89">
        <f>IF(AND(S174=0,S173&gt;0),SUM($G174:$H$381),S174)</f>
        <v>38859.616638152853</v>
      </c>
      <c r="U174" s="82">
        <f>SUM(T174:T$381)</f>
        <v>1010930.8239309834</v>
      </c>
      <c r="V174" s="68">
        <f>localspline(R174,'BBG rates'!$G$10:$G$27,'BBG rates'!$K$10:$K$27)</f>
        <v>1.0113278927690175</v>
      </c>
      <c r="W174" s="68">
        <f>locallinterp(R174,'BBG rates'!$G$10:$G$27,'BBG rates'!$J$10:$J$27)</f>
        <v>-9.2249999999999999E-2</v>
      </c>
      <c r="X174" s="56">
        <f t="shared" si="57"/>
        <v>-9.2289027456837758E-2</v>
      </c>
      <c r="Y174" s="66">
        <f t="shared" si="47"/>
        <v>-41.756616321107963</v>
      </c>
      <c r="Z174" s="72">
        <f t="shared" si="48"/>
        <v>-4.9566140827011169E-2</v>
      </c>
      <c r="AA174" s="79">
        <f t="shared" si="49"/>
        <v>-215.67724234365906</v>
      </c>
      <c r="AB174" s="81">
        <f t="shared" si="58"/>
        <v>-0.25601424418537672</v>
      </c>
      <c r="AD174" s="95">
        <f>locallinterp(R174,'BBG rates'!$N$10:$N$369,'BBG rates'!$P$10:$P$369)</f>
        <v>12.994291670220061</v>
      </c>
      <c r="AI174" s="185">
        <f t="shared" si="50"/>
        <v>153</v>
      </c>
      <c r="AJ174" s="127">
        <f>locallinterp(MIN(AI174,CAP_Senior*12),'BBG rates'!$X$24:$X$65,'BBG rates'!$Y$24:$Y$65)</f>
        <v>59.33563247754163</v>
      </c>
      <c r="AK174" s="127">
        <f>locallinterp(MIN(AI174,CAP_CB*12),'BBG rates'!$AA$25:$AA$40,'BBG rates'!$AC$25:$AC$40)</f>
        <v>10.55</v>
      </c>
      <c r="AL174" s="144">
        <f t="shared" si="51"/>
        <v>18.843557521182078</v>
      </c>
      <c r="AM174" s="142">
        <f>(SUMPRODUCT(AL174:AL$381,G174:G$381)+SUMPRODUCT(AL174:AL$381,H174:H$381))/12</f>
        <v>1624963.2190060911</v>
      </c>
    </row>
    <row r="175" spans="1:39" x14ac:dyDescent="0.2">
      <c r="A175" s="7">
        <v>154</v>
      </c>
      <c r="B175" s="7">
        <v>77</v>
      </c>
      <c r="C175" s="7">
        <v>38.5</v>
      </c>
      <c r="D175" s="12">
        <f t="shared" si="43"/>
        <v>12.833333333333334</v>
      </c>
      <c r="E175" s="29">
        <f t="shared" si="59"/>
        <v>933423.22121412912</v>
      </c>
      <c r="F175" s="2">
        <f t="shared" si="44"/>
        <v>876.97989935330577</v>
      </c>
      <c r="G175" s="2">
        <f t="shared" si="52"/>
        <v>35582.164644189121</v>
      </c>
      <c r="H175" s="2">
        <f t="shared" si="53"/>
        <v>3065.8214345122333</v>
      </c>
      <c r="I175" s="2">
        <f t="shared" si="42"/>
        <v>39524.965978054657</v>
      </c>
      <c r="J175" s="2">
        <f t="shared" si="60"/>
        <v>507237.06338503479</v>
      </c>
      <c r="K175" s="2">
        <f t="shared" si="45"/>
        <v>34400.116805634956</v>
      </c>
      <c r="L175" s="2">
        <f t="shared" si="45"/>
        <v>441468.16567231528</v>
      </c>
      <c r="M175" s="2"/>
      <c r="N175" s="28">
        <f t="shared" si="61"/>
        <v>1546642.4218881407</v>
      </c>
      <c r="O175" s="2">
        <f t="shared" si="54"/>
        <v>1448.3611165880011</v>
      </c>
      <c r="P175" s="2">
        <f t="shared" si="55"/>
        <v>58765.113946943275</v>
      </c>
      <c r="R175">
        <f t="shared" si="56"/>
        <v>154</v>
      </c>
      <c r="S175" s="89">
        <f t="shared" si="46"/>
        <v>38647.986078701353</v>
      </c>
      <c r="T175" s="89">
        <f>IF(AND(S175=0,S174&gt;0),SUM($G175:$H$381),S175)</f>
        <v>38647.986078701353</v>
      </c>
      <c r="U175" s="82">
        <f>SUM(T175:T$381)</f>
        <v>972071.20729283057</v>
      </c>
      <c r="V175" s="68">
        <f>localspline(R175,'BBG rates'!$G$10:$G$27,'BBG rates'!$K$10:$K$27)</f>
        <v>1.0109172487651976</v>
      </c>
      <c r="W175" s="68">
        <f>locallinterp(R175,'BBG rates'!$G$10:$G$27,'BBG rates'!$J$10:$J$27)</f>
        <v>-8.8999999999999996E-2</v>
      </c>
      <c r="X175" s="56">
        <f t="shared" si="57"/>
        <v>-8.9036325239932879E-2</v>
      </c>
      <c r="Y175" s="66">
        <f t="shared" si="47"/>
        <v>-38.768019465374067</v>
      </c>
      <c r="Z175" s="72">
        <f t="shared" si="48"/>
        <v>-4.7858246401525729E-2</v>
      </c>
      <c r="AA175" s="79">
        <f t="shared" si="49"/>
        <v>-207.38672952453391</v>
      </c>
      <c r="AB175" s="81">
        <f t="shared" si="58"/>
        <v>-0.25601424418537672</v>
      </c>
      <c r="AD175" s="95">
        <f>locallinterp(R175,'BBG rates'!$N$10:$N$369,'BBG rates'!$P$10:$P$369)</f>
        <v>13.078534774283828</v>
      </c>
      <c r="AI175" s="185">
        <f t="shared" si="50"/>
        <v>154</v>
      </c>
      <c r="AJ175" s="127">
        <f>locallinterp(MIN(AI175,CAP_Senior*12),'BBG rates'!$X$24:$X$65,'BBG rates'!$Y$24:$Y$65)</f>
        <v>59.462633573716971</v>
      </c>
      <c r="AK175" s="127">
        <f>locallinterp(MIN(AI175,CAP_CB*12),'BBG rates'!$AA$25:$AA$40,'BBG rates'!$AC$25:$AC$40)</f>
        <v>10.566666666666666</v>
      </c>
      <c r="AL175" s="144">
        <f t="shared" si="51"/>
        <v>18.87898104086522</v>
      </c>
      <c r="AM175" s="142">
        <f>(SUMPRODUCT(AL175:AL$381,G175:G$381)+SUMPRODUCT(AL175:AL$381,H175:H$381))/12</f>
        <v>1563942.1005584153</v>
      </c>
    </row>
    <row r="176" spans="1:39" x14ac:dyDescent="0.2">
      <c r="A176" s="7">
        <v>155</v>
      </c>
      <c r="B176" s="7">
        <v>77.5</v>
      </c>
      <c r="C176" s="7">
        <v>38.75</v>
      </c>
      <c r="D176" s="12">
        <f t="shared" si="43"/>
        <v>12.916666666666666</v>
      </c>
      <c r="E176" s="29">
        <f t="shared" si="59"/>
        <v>894985.97242836701</v>
      </c>
      <c r="F176" s="2">
        <f t="shared" si="44"/>
        <v>842.11259057260509</v>
      </c>
      <c r="G176" s="2">
        <f t="shared" si="52"/>
        <v>35497.67420105268</v>
      </c>
      <c r="H176" s="2">
        <f t="shared" si="53"/>
        <v>2939.5745847094304</v>
      </c>
      <c r="I176" s="2">
        <f t="shared" si="42"/>
        <v>39279.361376334717</v>
      </c>
      <c r="J176" s="2">
        <f t="shared" si="60"/>
        <v>507358.41777765675</v>
      </c>
      <c r="K176" s="2">
        <f t="shared" si="45"/>
        <v>34155.543226128146</v>
      </c>
      <c r="L176" s="2">
        <f t="shared" si="45"/>
        <v>441175.76667082182</v>
      </c>
      <c r="M176" s="2"/>
      <c r="N176" s="28">
        <f t="shared" si="61"/>
        <v>1487824.2914303411</v>
      </c>
      <c r="O176" s="2">
        <f t="shared" si="54"/>
        <v>1395.3446057315582</v>
      </c>
      <c r="P176" s="2">
        <f t="shared" si="55"/>
        <v>58818.130457799714</v>
      </c>
      <c r="R176">
        <f t="shared" si="56"/>
        <v>155</v>
      </c>
      <c r="S176" s="89">
        <f t="shared" si="46"/>
        <v>38437.248785762109</v>
      </c>
      <c r="T176" s="89">
        <f>IF(AND(S176=0,S175&gt;0),SUM($G176:$H$381),S176)</f>
        <v>38437.248785762109</v>
      </c>
      <c r="U176" s="82">
        <f>SUM(T176:T$381)</f>
        <v>933423.22121412924</v>
      </c>
      <c r="V176" s="68">
        <f>localspline(R176,'BBG rates'!$G$10:$G$27,'BBG rates'!$K$10:$K$27)</f>
        <v>1.0105079652397713</v>
      </c>
      <c r="W176" s="68">
        <f>locallinterp(R176,'BBG rates'!$G$10:$G$27,'BBG rates'!$J$10:$J$27)</f>
        <v>-8.5749999999999993E-2</v>
      </c>
      <c r="X176" s="56">
        <f t="shared" si="57"/>
        <v>-8.578372001131207E-2</v>
      </c>
      <c r="Y176" s="66">
        <f t="shared" si="47"/>
        <v>-35.900457250064356</v>
      </c>
      <c r="Z176" s="72">
        <f t="shared" si="48"/>
        <v>-4.6153285798955349E-2</v>
      </c>
      <c r="AA176" s="79">
        <f t="shared" si="49"/>
        <v>-199.14136707017917</v>
      </c>
      <c r="AB176" s="81">
        <f t="shared" si="58"/>
        <v>-0.25601424418537672</v>
      </c>
      <c r="AD176" s="95">
        <f>locallinterp(R176,'BBG rates'!$N$10:$N$369,'BBG rates'!$P$10:$P$369)</f>
        <v>13.162743771387142</v>
      </c>
      <c r="AI176" s="185">
        <f t="shared" si="50"/>
        <v>155</v>
      </c>
      <c r="AJ176" s="127">
        <f>locallinterp(MIN(AI176,CAP_Senior*12),'BBG rates'!$X$24:$X$65,'BBG rates'!$Y$24:$Y$65)</f>
        <v>59.58963466989232</v>
      </c>
      <c r="AK176" s="127">
        <f>locallinterp(MIN(AI176,CAP_CB*12),'BBG rates'!$AA$25:$AA$40,'BBG rates'!$AC$25:$AC$40)</f>
        <v>10.583333333333332</v>
      </c>
      <c r="AL176" s="144">
        <f t="shared" si="51"/>
        <v>18.914404560548363</v>
      </c>
      <c r="AM176" s="142">
        <f>(SUMPRODUCT(AL176:AL$381,G176:G$381)+SUMPRODUCT(AL176:AL$381,H176:H$381))/12</f>
        <v>1503139.2175211299</v>
      </c>
    </row>
    <row r="177" spans="1:39" x14ac:dyDescent="0.2">
      <c r="A177" s="7">
        <v>156</v>
      </c>
      <c r="B177" s="7">
        <v>78</v>
      </c>
      <c r="C177" s="7">
        <v>39</v>
      </c>
      <c r="D177" s="12">
        <f t="shared" si="43"/>
        <v>13</v>
      </c>
      <c r="E177" s="29">
        <f t="shared" si="59"/>
        <v>856758.57106930949</v>
      </c>
      <c r="F177" s="2">
        <f t="shared" si="44"/>
        <v>807.43540404690543</v>
      </c>
      <c r="G177" s="2">
        <f t="shared" si="52"/>
        <v>35413.384381882002</v>
      </c>
      <c r="H177" s="2">
        <f t="shared" si="53"/>
        <v>2814.0169771754568</v>
      </c>
      <c r="I177" s="2">
        <f t="shared" si="42"/>
        <v>39034.836763104366</v>
      </c>
      <c r="J177" s="2">
        <f t="shared" si="60"/>
        <v>507452.87792035675</v>
      </c>
      <c r="K177" s="2">
        <f t="shared" si="45"/>
        <v>33912.320859704807</v>
      </c>
      <c r="L177" s="2">
        <f t="shared" si="45"/>
        <v>440860.17117616243</v>
      </c>
      <c r="M177" s="2"/>
      <c r="N177" s="28">
        <f t="shared" si="61"/>
        <v>1428953.0966314294</v>
      </c>
      <c r="O177" s="2">
        <f t="shared" si="54"/>
        <v>1342.2802646194655</v>
      </c>
      <c r="P177" s="2">
        <f t="shared" si="55"/>
        <v>58871.194798911798</v>
      </c>
      <c r="R177">
        <f t="shared" si="56"/>
        <v>156</v>
      </c>
      <c r="S177" s="89">
        <f t="shared" si="46"/>
        <v>38227.401359057461</v>
      </c>
      <c r="T177" s="89">
        <f>IF(AND(S177=0,S176&gt;0),SUM($G177:$H$381),S177)</f>
        <v>38227.401359057461</v>
      </c>
      <c r="U177" s="82">
        <f>SUM(T177:T$381)</f>
        <v>894985.97242836712</v>
      </c>
      <c r="V177" s="68">
        <f>localspline(R177,'BBG rates'!$G$10:$G$27,'BBG rates'!$K$10:$K$27)</f>
        <v>1.0101001533878535</v>
      </c>
      <c r="W177" s="68">
        <f>locallinterp(R177,'BBG rates'!$G$10:$G$27,'BBG rates'!$J$10:$J$27)</f>
        <v>-8.2500000000000004E-2</v>
      </c>
      <c r="X177" s="56">
        <f t="shared" si="57"/>
        <v>-8.2531211764980128E-2</v>
      </c>
      <c r="Y177" s="66">
        <f t="shared" si="47"/>
        <v>-33.152715426861889</v>
      </c>
      <c r="Z177" s="72">
        <f t="shared" si="48"/>
        <v>-4.4451264866521061E-2</v>
      </c>
      <c r="AA177" s="79">
        <f t="shared" si="49"/>
        <v>-190.94096440646902</v>
      </c>
      <c r="AB177" s="81">
        <f t="shared" si="58"/>
        <v>-0.25601424418537672</v>
      </c>
      <c r="AD177" s="95">
        <f>locallinterp(R177,'BBG rates'!$N$10:$N$369,'BBG rates'!$P$10:$P$369)</f>
        <v>13.246918784169463</v>
      </c>
      <c r="AI177" s="185">
        <f t="shared" si="50"/>
        <v>156</v>
      </c>
      <c r="AJ177" s="127">
        <f>locallinterp(MIN(AI177,CAP_Senior*12),'BBG rates'!$X$24:$X$65,'BBG rates'!$Y$24:$Y$65)</f>
        <v>59.716635766067661</v>
      </c>
      <c r="AK177" s="127">
        <f>locallinterp(MIN(AI177,CAP_CB*12),'BBG rates'!$AA$25:$AA$40,'BBG rates'!$AC$25:$AC$40)</f>
        <v>10.6</v>
      </c>
      <c r="AL177" s="144">
        <f t="shared" si="51"/>
        <v>18.949828080231505</v>
      </c>
      <c r="AM177" s="142">
        <f>(SUMPRODUCT(AL177:AL$381,G177:G$381)+SUMPRODUCT(AL177:AL$381,H177:H$381))/12</f>
        <v>1442554.4113771003</v>
      </c>
    </row>
    <row r="178" spans="1:39" x14ac:dyDescent="0.2">
      <c r="A178" s="7">
        <v>157</v>
      </c>
      <c r="B178" s="7">
        <v>78.5</v>
      </c>
      <c r="C178" s="7">
        <v>39.25</v>
      </c>
      <c r="D178" s="12">
        <f t="shared" si="43"/>
        <v>13.083333333333334</v>
      </c>
      <c r="E178" s="29">
        <f t="shared" si="59"/>
        <v>818740.13065873797</v>
      </c>
      <c r="F178" s="2">
        <f t="shared" si="44"/>
        <v>772.94753695970996</v>
      </c>
      <c r="G178" s="2">
        <f t="shared" si="52"/>
        <v>35329.294710292146</v>
      </c>
      <c r="H178" s="2">
        <f t="shared" si="53"/>
        <v>2689.1457002793813</v>
      </c>
      <c r="I178" s="2">
        <f t="shared" si="42"/>
        <v>38791.387947531242</v>
      </c>
      <c r="J178" s="2">
        <f t="shared" si="60"/>
        <v>507520.65898020042</v>
      </c>
      <c r="K178" s="2">
        <f t="shared" si="45"/>
        <v>33670.442985896363</v>
      </c>
      <c r="L178" s="2">
        <f t="shared" si="45"/>
        <v>440521.62906547735</v>
      </c>
      <c r="M178" s="2"/>
      <c r="N178" s="28">
        <f t="shared" si="61"/>
        <v>1370028.7896179985</v>
      </c>
      <c r="O178" s="2">
        <f t="shared" si="54"/>
        <v>1289.1680501003848</v>
      </c>
      <c r="P178" s="2">
        <f t="shared" si="55"/>
        <v>58924.307013430895</v>
      </c>
      <c r="R178">
        <f t="shared" si="56"/>
        <v>157</v>
      </c>
      <c r="S178" s="89">
        <f t="shared" si="46"/>
        <v>38018.440410571529</v>
      </c>
      <c r="T178" s="89">
        <f>IF(AND(S178=0,S177&gt;0),SUM($G178:$H$381),S178)</f>
        <v>38018.440410571529</v>
      </c>
      <c r="U178" s="82">
        <f>SUM(T178:T$381)</f>
        <v>856758.5710693096</v>
      </c>
      <c r="V178" s="68">
        <f>localspline(R178,'BBG rates'!$G$10:$G$27,'BBG rates'!$K$10:$K$27)</f>
        <v>1.0096936263607692</v>
      </c>
      <c r="W178" s="68">
        <f>locallinterp(R178,'BBG rates'!$G$10:$G$27,'BBG rates'!$J$10:$J$27)</f>
        <v>-7.9250000000000001E-2</v>
      </c>
      <c r="X178" s="56">
        <f t="shared" si="57"/>
        <v>-7.9278800494808621E-2</v>
      </c>
      <c r="Y178" s="66">
        <f t="shared" si="47"/>
        <v>-30.523587296204173</v>
      </c>
      <c r="Z178" s="72">
        <f t="shared" si="48"/>
        <v>-4.2752189464214732E-2</v>
      </c>
      <c r="AA178" s="79">
        <f t="shared" si="49"/>
        <v>-182.78533168471057</v>
      </c>
      <c r="AB178" s="81">
        <f t="shared" si="58"/>
        <v>-0.25601424418537672</v>
      </c>
      <c r="AD178" s="95">
        <f>locallinterp(R178,'BBG rates'!$N$10:$N$369,'BBG rates'!$P$10:$P$369)</f>
        <v>13.331059919699527</v>
      </c>
      <c r="AI178" s="185">
        <f t="shared" si="50"/>
        <v>157</v>
      </c>
      <c r="AJ178" s="127">
        <f>locallinterp(MIN(AI178,CAP_Senior*12),'BBG rates'!$X$24:$X$65,'BBG rates'!$Y$24:$Y$65)</f>
        <v>59.834220415218233</v>
      </c>
      <c r="AK178" s="127">
        <f>locallinterp(MIN(AI178,CAP_CB*12),'BBG rates'!$AA$25:$AA$40,'BBG rates'!$AC$25:$AC$40)</f>
        <v>10.616666666666667</v>
      </c>
      <c r="AL178" s="144">
        <f t="shared" si="51"/>
        <v>18.983650803920433</v>
      </c>
      <c r="AM178" s="142">
        <f>(SUMPRODUCT(AL178:AL$381,G178:G$381)+SUMPRODUCT(AL178:AL$381,H178:H$381))/12</f>
        <v>1382187.521068088</v>
      </c>
    </row>
    <row r="179" spans="1:39" x14ac:dyDescent="0.2">
      <c r="A179" s="7">
        <v>158</v>
      </c>
      <c r="B179" s="7">
        <v>79</v>
      </c>
      <c r="C179" s="7">
        <v>39.5</v>
      </c>
      <c r="D179" s="12">
        <f t="shared" si="43"/>
        <v>13.166666666666666</v>
      </c>
      <c r="E179" s="29">
        <f t="shared" si="59"/>
        <v>780929.76809423056</v>
      </c>
      <c r="F179" s="2">
        <f t="shared" si="44"/>
        <v>738.64818955111127</v>
      </c>
      <c r="G179" s="2">
        <f t="shared" si="52"/>
        <v>35245.40471102934</v>
      </c>
      <c r="H179" s="2">
        <f t="shared" si="53"/>
        <v>2564.9578534780499</v>
      </c>
      <c r="I179" s="2">
        <f t="shared" si="42"/>
        <v>38549.010754058501</v>
      </c>
      <c r="J179" s="2">
        <f t="shared" si="60"/>
        <v>507561.97492843692</v>
      </c>
      <c r="K179" s="2">
        <f t="shared" si="45"/>
        <v>33429.902915818508</v>
      </c>
      <c r="L179" s="2">
        <f t="shared" si="45"/>
        <v>440160.38839161035</v>
      </c>
      <c r="M179" s="2"/>
      <c r="N179" s="28">
        <f t="shared" si="61"/>
        <v>1311051.3224734513</v>
      </c>
      <c r="O179" s="2">
        <f t="shared" si="54"/>
        <v>1236.007918984049</v>
      </c>
      <c r="P179" s="2">
        <f t="shared" si="55"/>
        <v>58977.467144547234</v>
      </c>
      <c r="R179">
        <f t="shared" si="56"/>
        <v>158</v>
      </c>
      <c r="S179" s="89">
        <f t="shared" si="46"/>
        <v>37810.362564507392</v>
      </c>
      <c r="T179" s="89">
        <f>IF(AND(S179=0,S178&gt;0),SUM($G179:$H$381),S179)</f>
        <v>37810.362564507392</v>
      </c>
      <c r="U179" s="82">
        <f>SUM(T179:T$381)</f>
        <v>818740.13065873808</v>
      </c>
      <c r="V179" s="68">
        <f>localspline(R179,'BBG rates'!$G$10:$G$27,'BBG rates'!$K$10:$K$27)</f>
        <v>1.0092883761464475</v>
      </c>
      <c r="W179" s="68">
        <f>locallinterp(R179,'BBG rates'!$G$10:$G$27,'BBG rates'!$J$10:$J$27)</f>
        <v>-7.5999999999999998E-2</v>
      </c>
      <c r="X179" s="56">
        <f t="shared" si="57"/>
        <v>-7.6026486194669118E-2</v>
      </c>
      <c r="Y179" s="66">
        <f t="shared" si="47"/>
        <v>-28.011873669176282</v>
      </c>
      <c r="Z179" s="72">
        <f t="shared" si="48"/>
        <v>-4.1056065464833563E-2</v>
      </c>
      <c r="AA179" s="79">
        <f t="shared" si="49"/>
        <v>-174.67427977902787</v>
      </c>
      <c r="AB179" s="81">
        <f t="shared" si="58"/>
        <v>-0.25601424418537677</v>
      </c>
      <c r="AD179" s="95">
        <f>locallinterp(R179,'BBG rates'!$N$10:$N$369,'BBG rates'!$P$10:$P$369)</f>
        <v>13.415167284378398</v>
      </c>
      <c r="AI179" s="185">
        <f t="shared" si="50"/>
        <v>158</v>
      </c>
      <c r="AJ179" s="127">
        <f>locallinterp(MIN(AI179,CAP_Senior*12),'BBG rates'!$X$24:$X$65,'BBG rates'!$Y$24:$Y$65)</f>
        <v>59.951805064368806</v>
      </c>
      <c r="AK179" s="127">
        <f>locallinterp(MIN(AI179,CAP_CB*12),'BBG rates'!$AA$25:$AA$40,'BBG rates'!$AC$25:$AC$40)</f>
        <v>10.633333333333333</v>
      </c>
      <c r="AL179" s="144">
        <f t="shared" si="51"/>
        <v>19.017473527609361</v>
      </c>
      <c r="AM179" s="142">
        <f>(SUMPRODUCT(AL179:AL$381,G179:G$381)+SUMPRODUCT(AL179:AL$381,H179:H$381))/12</f>
        <v>1322043.4546627591</v>
      </c>
    </row>
    <row r="180" spans="1:39" x14ac:dyDescent="0.2">
      <c r="A180" s="7">
        <v>159</v>
      </c>
      <c r="B180" s="7">
        <v>79.5</v>
      </c>
      <c r="C180" s="7">
        <v>39.75</v>
      </c>
      <c r="D180" s="12">
        <f t="shared" si="43"/>
        <v>13.25</v>
      </c>
      <c r="E180" s="29">
        <f t="shared" si="59"/>
        <v>743326.60363698623</v>
      </c>
      <c r="F180" s="2">
        <f t="shared" si="44"/>
        <v>704.53656510676672</v>
      </c>
      <c r="G180" s="2">
        <f t="shared" si="52"/>
        <v>35161.713909968297</v>
      </c>
      <c r="H180" s="2">
        <f t="shared" si="53"/>
        <v>2441.4505472760952</v>
      </c>
      <c r="I180" s="2">
        <f t="shared" si="42"/>
        <v>38307.701022351161</v>
      </c>
      <c r="J180" s="2">
        <f t="shared" si="60"/>
        <v>507577.03854615288</v>
      </c>
      <c r="K180" s="2">
        <f t="shared" si="45"/>
        <v>33190.693992027846</v>
      </c>
      <c r="L180" s="2">
        <f t="shared" si="45"/>
        <v>439776.69539436896</v>
      </c>
      <c r="M180" s="2"/>
      <c r="N180" s="28">
        <f t="shared" si="61"/>
        <v>1252020.6472379612</v>
      </c>
      <c r="O180" s="2">
        <f t="shared" si="54"/>
        <v>1182.7998280412246</v>
      </c>
      <c r="P180" s="2">
        <f t="shared" si="55"/>
        <v>59030.675235490045</v>
      </c>
      <c r="R180">
        <f t="shared" si="56"/>
        <v>159</v>
      </c>
      <c r="S180" s="89">
        <f t="shared" si="46"/>
        <v>37603.164457244391</v>
      </c>
      <c r="T180" s="89">
        <f>IF(AND(S180=0,S179&gt;0),SUM($G180:$H$381),S180)</f>
        <v>37603.164457244391</v>
      </c>
      <c r="U180" s="82">
        <f>SUM(T180:T$381)</f>
        <v>780929.76809423079</v>
      </c>
      <c r="V180" s="68">
        <f>localspline(R180,'BBG rates'!$G$10:$G$27,'BBG rates'!$K$10:$K$27)</f>
        <v>1.0088844543291762</v>
      </c>
      <c r="W180" s="68">
        <f>locallinterp(R180,'BBG rates'!$G$10:$G$27,'BBG rates'!$J$10:$J$27)</f>
        <v>-7.2749999999999995E-2</v>
      </c>
      <c r="X180" s="56">
        <f t="shared" si="57"/>
        <v>-7.2774268858832869E-2</v>
      </c>
      <c r="Y180" s="66">
        <f t="shared" si="47"/>
        <v>-25.616382829571318</v>
      </c>
      <c r="Z180" s="72">
        <f t="shared" si="48"/>
        <v>-3.9362898754009827E-2</v>
      </c>
      <c r="AA180" s="79">
        <f t="shared" si="49"/>
        <v>-166.60762028375501</v>
      </c>
      <c r="AB180" s="81">
        <f t="shared" si="58"/>
        <v>-0.25601424418537672</v>
      </c>
      <c r="AD180" s="95">
        <f>locallinterp(R180,'BBG rates'!$N$10:$N$369,'BBG rates'!$P$10:$P$369)</f>
        <v>13.49924098890583</v>
      </c>
      <c r="AI180" s="185">
        <f t="shared" si="50"/>
        <v>159</v>
      </c>
      <c r="AJ180" s="127">
        <f>locallinterp(MIN(AI180,CAP_Senior*12),'BBG rates'!$X$24:$X$65,'BBG rates'!$Y$24:$Y$65)</f>
        <v>60.069389713519378</v>
      </c>
      <c r="AK180" s="127">
        <f>locallinterp(MIN(AI180,CAP_CB*12),'BBG rates'!$AA$25:$AA$40,'BBG rates'!$AC$25:$AC$40)</f>
        <v>10.65</v>
      </c>
      <c r="AL180" s="144">
        <f t="shared" si="51"/>
        <v>19.051296251298297</v>
      </c>
      <c r="AM180" s="142">
        <f>(SUMPRODUCT(AL180:AL$381,G180:G$381)+SUMPRODUCT(AL180:AL$381,H180:H$381))/12</f>
        <v>1262121.9905677733</v>
      </c>
    </row>
    <row r="181" spans="1:39" x14ac:dyDescent="0.2">
      <c r="A181" s="7">
        <v>160</v>
      </c>
      <c r="B181" s="7">
        <v>80</v>
      </c>
      <c r="C181" s="7">
        <v>40</v>
      </c>
      <c r="D181" s="12">
        <f t="shared" si="43"/>
        <v>13.333333333333334</v>
      </c>
      <c r="E181" s="29">
        <f t="shared" si="59"/>
        <v>705929.76089969056</v>
      </c>
      <c r="F181" s="2">
        <f t="shared" si="44"/>
        <v>670.61186994691343</v>
      </c>
      <c r="G181" s="2">
        <f t="shared" si="52"/>
        <v>35078.221834109594</v>
      </c>
      <c r="H181" s="2">
        <f t="shared" si="53"/>
        <v>2318.6209031860831</v>
      </c>
      <c r="I181" s="2">
        <f t="shared" si="42"/>
        <v>38067.454607242595</v>
      </c>
      <c r="J181" s="2">
        <f t="shared" si="60"/>
        <v>507566.06142990128</v>
      </c>
      <c r="K181" s="2">
        <f t="shared" si="45"/>
        <v>32952.809588379154</v>
      </c>
      <c r="L181" s="2">
        <f t="shared" si="45"/>
        <v>439370.79451172211</v>
      </c>
      <c r="M181" s="2"/>
      <c r="N181" s="28">
        <f t="shared" si="61"/>
        <v>1192936.7159084335</v>
      </c>
      <c r="O181" s="2">
        <f t="shared" si="54"/>
        <v>1129.5437340036785</v>
      </c>
      <c r="P181" s="2">
        <f t="shared" si="55"/>
        <v>59083.931329527601</v>
      </c>
      <c r="R181">
        <f t="shared" si="56"/>
        <v>160</v>
      </c>
      <c r="S181" s="89">
        <f t="shared" si="46"/>
        <v>37396.842737295679</v>
      </c>
      <c r="T181" s="89">
        <f>IF(AND(S181=0,S180&gt;0),SUM($G181:$H$381),S181)</f>
        <v>37396.842737295679</v>
      </c>
      <c r="U181" s="82">
        <f>SUM(T181:T$381)</f>
        <v>743326.60363698634</v>
      </c>
      <c r="V181" s="68">
        <f>localspline(R181,'BBG rates'!$G$10:$G$27,'BBG rates'!$K$10:$K$27)</f>
        <v>1.0084819720965132</v>
      </c>
      <c r="W181" s="68">
        <f>locallinterp(R181,'BBG rates'!$G$10:$G$27,'BBG rates'!$J$10:$J$27)</f>
        <v>-6.9499999999999992E-2</v>
      </c>
      <c r="X181" s="56">
        <f t="shared" si="57"/>
        <v>-6.9522148481038215E-2</v>
      </c>
      <c r="Y181" s="66">
        <f t="shared" si="47"/>
        <v>-23.335930496109309</v>
      </c>
      <c r="Z181" s="72">
        <f t="shared" si="48"/>
        <v>-3.7672695230220599E-2</v>
      </c>
      <c r="AA181" s="79">
        <f t="shared" si="49"/>
        <v>-158.58516551083846</v>
      </c>
      <c r="AB181" s="81">
        <f t="shared" si="58"/>
        <v>-0.25601424418537672</v>
      </c>
      <c r="AD181" s="95">
        <f>locallinterp(R181,'BBG rates'!$N$10:$N$369,'BBG rates'!$P$10:$P$369)</f>
        <v>13.583281153247206</v>
      </c>
      <c r="AI181" s="185">
        <f t="shared" si="50"/>
        <v>160</v>
      </c>
      <c r="AJ181" s="127">
        <f>locallinterp(MIN(AI181,CAP_Senior*12),'BBG rates'!$X$24:$X$65,'BBG rates'!$Y$24:$Y$65)</f>
        <v>60.18697436266995</v>
      </c>
      <c r="AK181" s="127">
        <f>locallinterp(MIN(AI181,CAP_CB*12),'BBG rates'!$AA$25:$AA$40,'BBG rates'!$AC$25:$AC$40)</f>
        <v>10.666666666666666</v>
      </c>
      <c r="AL181" s="144">
        <f t="shared" si="51"/>
        <v>19.085118974987225</v>
      </c>
      <c r="AM181" s="142">
        <f>(SUMPRODUCT(AL181:AL$381,G181:G$381)+SUMPRODUCT(AL181:AL$381,H181:H$381))/12</f>
        <v>1202422.905062669</v>
      </c>
    </row>
    <row r="182" spans="1:39" x14ac:dyDescent="0.2">
      <c r="A182" s="7">
        <v>161</v>
      </c>
      <c r="B182" s="7">
        <v>80.5</v>
      </c>
      <c r="C182" s="7">
        <v>40.25</v>
      </c>
      <c r="D182" s="12">
        <f t="shared" si="43"/>
        <v>13.416666666666666</v>
      </c>
      <c r="E182" s="29">
        <f t="shared" si="59"/>
        <v>668738.3668344249</v>
      </c>
      <c r="F182" s="2">
        <f t="shared" si="44"/>
        <v>636.87331341542119</v>
      </c>
      <c r="G182" s="2">
        <f t="shared" si="52"/>
        <v>34994.9280115769</v>
      </c>
      <c r="H182" s="2">
        <f t="shared" si="53"/>
        <v>2196.4660536887982</v>
      </c>
      <c r="I182" s="2">
        <f t="shared" si="42"/>
        <v>37828.267378681121</v>
      </c>
      <c r="J182" s="2">
        <f t="shared" si="60"/>
        <v>507529.253997305</v>
      </c>
      <c r="K182" s="2">
        <f t="shared" si="45"/>
        <v>32716.243109883235</v>
      </c>
      <c r="L182" s="2">
        <f t="shared" si="45"/>
        <v>438942.92839093338</v>
      </c>
      <c r="M182" s="2"/>
      <c r="N182" s="28">
        <f t="shared" si="61"/>
        <v>1133799.4804384664</v>
      </c>
      <c r="O182" s="2">
        <f t="shared" si="54"/>
        <v>1076.2395935641423</v>
      </c>
      <c r="P182" s="2">
        <f t="shared" si="55"/>
        <v>59137.235469967127</v>
      </c>
      <c r="R182">
        <f t="shared" si="56"/>
        <v>161</v>
      </c>
      <c r="S182" s="89">
        <f t="shared" si="46"/>
        <v>37191.394065265697</v>
      </c>
      <c r="T182" s="89">
        <f>IF(AND(S182=0,S181&gt;0),SUM($G182:$H$381),S182)</f>
        <v>37191.394065265697</v>
      </c>
      <c r="U182" s="82">
        <f>SUM(T182:T$381)</f>
        <v>705929.76089969068</v>
      </c>
      <c r="V182" s="68">
        <f>localspline(R182,'BBG rates'!$G$10:$G$27,'BBG rates'!$K$10:$K$27)</f>
        <v>1.0080807426152405</v>
      </c>
      <c r="W182" s="68">
        <f>locallinterp(R182,'BBG rates'!$G$10:$G$27,'BBG rates'!$J$10:$J$27)</f>
        <v>-6.6250000000000003E-2</v>
      </c>
      <c r="X182" s="56">
        <f t="shared" si="57"/>
        <v>-6.6270125055156726E-2</v>
      </c>
      <c r="Y182" s="66">
        <f t="shared" si="47"/>
        <v>-21.169339784855723</v>
      </c>
      <c r="Z182" s="72">
        <f t="shared" si="48"/>
        <v>-3.5985460804841385E-2</v>
      </c>
      <c r="AA182" s="79">
        <f t="shared" si="49"/>
        <v>-150.60672848724835</v>
      </c>
      <c r="AB182" s="81">
        <f t="shared" si="58"/>
        <v>-0.25601424418537672</v>
      </c>
      <c r="AD182" s="95">
        <f>locallinterp(R182,'BBG rates'!$N$10:$N$369,'BBG rates'!$P$10:$P$369)</f>
        <v>13.667287881798476</v>
      </c>
      <c r="AI182" s="185">
        <f t="shared" si="50"/>
        <v>161</v>
      </c>
      <c r="AJ182" s="127">
        <f>locallinterp(MIN(AI182,CAP_Senior*12),'BBG rates'!$X$24:$X$65,'BBG rates'!$Y$24:$Y$65)</f>
        <v>60.304559011820523</v>
      </c>
      <c r="AK182" s="127">
        <f>locallinterp(MIN(AI182,CAP_CB*12),'BBG rates'!$AA$25:$AA$40,'BBG rates'!$AC$25:$AC$40)</f>
        <v>10.683333333333334</v>
      </c>
      <c r="AL182" s="144">
        <f t="shared" si="51"/>
        <v>19.118941698676153</v>
      </c>
      <c r="AM182" s="142">
        <f>(SUMPRODUCT(AL182:AL$381,G182:G$381)+SUMPRODUCT(AL182:AL$381,H182:H$381))/12</f>
        <v>1142945.9723184875</v>
      </c>
    </row>
    <row r="183" spans="1:39" x14ac:dyDescent="0.2">
      <c r="A183" s="7">
        <v>162</v>
      </c>
      <c r="B183" s="7">
        <v>81</v>
      </c>
      <c r="C183" s="7">
        <v>40.5</v>
      </c>
      <c r="D183" s="12">
        <f t="shared" si="43"/>
        <v>13.5</v>
      </c>
      <c r="E183" s="29">
        <f t="shared" si="59"/>
        <v>631751.55172061687</v>
      </c>
      <c r="F183" s="2">
        <f t="shared" si="44"/>
        <v>603.32010786888509</v>
      </c>
      <c r="G183" s="2">
        <f t="shared" si="52"/>
        <v>34911.831971614403</v>
      </c>
      <c r="H183" s="2">
        <f t="shared" si="53"/>
        <v>2074.9831421936701</v>
      </c>
      <c r="I183" s="2">
        <f t="shared" si="42"/>
        <v>37590.135221676959</v>
      </c>
      <c r="J183" s="2">
        <f t="shared" si="60"/>
        <v>507466.82549263898</v>
      </c>
      <c r="K183" s="2">
        <f t="shared" si="45"/>
        <v>32480.987992565457</v>
      </c>
      <c r="L183" s="2">
        <f t="shared" si="45"/>
        <v>438493.33789963368</v>
      </c>
      <c r="M183" s="2"/>
      <c r="N183" s="28">
        <f t="shared" si="61"/>
        <v>1074608.8927383113</v>
      </c>
      <c r="O183" s="2">
        <f t="shared" si="54"/>
        <v>1022.8873633762756</v>
      </c>
      <c r="P183" s="2">
        <f t="shared" si="55"/>
        <v>59190.587700154996</v>
      </c>
      <c r="R183">
        <f t="shared" si="56"/>
        <v>162</v>
      </c>
      <c r="S183" s="89">
        <f t="shared" si="46"/>
        <v>36986.815113808072</v>
      </c>
      <c r="T183" s="89">
        <f>IF(AND(S183=0,S182&gt;0),SUM($G183:$H$381),S183)</f>
        <v>36986.815113808072</v>
      </c>
      <c r="U183" s="82">
        <f>SUM(T183:T$381)</f>
        <v>668738.36683442502</v>
      </c>
      <c r="V183" s="68">
        <f>localspline(R183,'BBG rates'!$G$10:$G$27,'BBG rates'!$K$10:$K$27)</f>
        <v>1.007680757865387</v>
      </c>
      <c r="W183" s="68">
        <f>locallinterp(R183,'BBG rates'!$G$10:$G$27,'BBG rates'!$J$10:$J$27)</f>
        <v>-6.3E-2</v>
      </c>
      <c r="X183" s="56">
        <f t="shared" si="57"/>
        <v>-6.3018198575326423E-2</v>
      </c>
      <c r="Y183" s="66">
        <f t="shared" si="47"/>
        <v>-19.115441171788412</v>
      </c>
      <c r="Z183" s="72">
        <f t="shared" si="48"/>
        <v>-3.4301201402170356E-2</v>
      </c>
      <c r="AA183" s="79">
        <f t="shared" si="49"/>
        <v>-142.67212295239875</v>
      </c>
      <c r="AB183" s="81">
        <f t="shared" si="58"/>
        <v>-0.25601424418537672</v>
      </c>
      <c r="AD183" s="95">
        <f>locallinterp(R183,'BBG rates'!$N$10:$N$369,'BBG rates'!$P$10:$P$369)</f>
        <v>13.751261278287258</v>
      </c>
      <c r="AI183" s="185">
        <f t="shared" si="50"/>
        <v>162</v>
      </c>
      <c r="AJ183" s="127">
        <f>locallinterp(MIN(AI183,CAP_Senior*12),'BBG rates'!$X$24:$X$65,'BBG rates'!$Y$24:$Y$65)</f>
        <v>60.422143660971095</v>
      </c>
      <c r="AK183" s="127">
        <f>locallinterp(MIN(AI183,CAP_CB*12),'BBG rates'!$AA$25:$AA$40,'BBG rates'!$AC$25:$AC$40)</f>
        <v>10.7</v>
      </c>
      <c r="AL183" s="144">
        <f t="shared" si="51"/>
        <v>19.152764422365085</v>
      </c>
      <c r="AM183" s="142">
        <f>(SUMPRODUCT(AL183:AL$381,G183:G$381)+SUMPRODUCT(AL183:AL$381,H183:H$381))/12</f>
        <v>1083690.9644162955</v>
      </c>
    </row>
    <row r="184" spans="1:39" x14ac:dyDescent="0.2">
      <c r="A184" s="7">
        <v>163</v>
      </c>
      <c r="B184" s="7">
        <v>81.5</v>
      </c>
      <c r="C184" s="7">
        <v>40.75</v>
      </c>
      <c r="D184" s="12">
        <f t="shared" si="43"/>
        <v>13.583333333333334</v>
      </c>
      <c r="E184" s="29">
        <f t="shared" si="59"/>
        <v>594968.44915303343</v>
      </c>
      <c r="F184" s="2">
        <f t="shared" si="44"/>
        <v>569.95146866575385</v>
      </c>
      <c r="G184" s="2">
        <f t="shared" si="52"/>
        <v>34828.933244584099</v>
      </c>
      <c r="H184" s="2">
        <f t="shared" si="53"/>
        <v>1954.1693229993332</v>
      </c>
      <c r="I184" s="2">
        <f t="shared" si="42"/>
        <v>37353.054036249188</v>
      </c>
      <c r="J184" s="2">
        <f t="shared" si="60"/>
        <v>507378.9839923848</v>
      </c>
      <c r="K184" s="2">
        <f t="shared" si="45"/>
        <v>32247.037703324935</v>
      </c>
      <c r="L184" s="2">
        <f t="shared" si="45"/>
        <v>438022.26213683037</v>
      </c>
      <c r="M184" s="2"/>
      <c r="N184" s="28">
        <f t="shared" si="61"/>
        <v>1015364.9046748347</v>
      </c>
      <c r="O184" s="2">
        <f t="shared" si="54"/>
        <v>969.48700005463286</v>
      </c>
      <c r="P184" s="2">
        <f t="shared" si="55"/>
        <v>59243.988063476652</v>
      </c>
      <c r="R184">
        <f t="shared" si="56"/>
        <v>163</v>
      </c>
      <c r="S184" s="89">
        <f t="shared" si="46"/>
        <v>36783.102567583432</v>
      </c>
      <c r="T184" s="89">
        <f>IF(AND(S184=0,S183&gt;0),SUM($G184:$H$381),S184)</f>
        <v>36783.102567583432</v>
      </c>
      <c r="U184" s="82">
        <f>SUM(T184:T$381)</f>
        <v>631751.55172061699</v>
      </c>
      <c r="V184" s="68">
        <f>localspline(R184,'BBG rates'!$G$10:$G$27,'BBG rates'!$K$10:$K$27)</f>
        <v>1.0072820992335627</v>
      </c>
      <c r="W184" s="68">
        <f>locallinterp(R184,'BBG rates'!$G$10:$G$27,'BBG rates'!$J$10:$J$27)</f>
        <v>-5.9749999999999998E-2</v>
      </c>
      <c r="X184" s="56">
        <f t="shared" si="57"/>
        <v>-5.9766369035418876E-2</v>
      </c>
      <c r="Y184" s="66">
        <f t="shared" si="47"/>
        <v>-17.173072455529375</v>
      </c>
      <c r="Z184" s="72">
        <f t="shared" si="48"/>
        <v>-3.2619922959443243E-2</v>
      </c>
      <c r="AA184" s="79">
        <f t="shared" si="49"/>
        <v>-134.78116335557721</v>
      </c>
      <c r="AB184" s="81">
        <f t="shared" si="58"/>
        <v>-0.25601424418537666</v>
      </c>
      <c r="AD184" s="95">
        <f>locallinterp(R184,'BBG rates'!$N$10:$N$369,'BBG rates'!$P$10:$P$369)</f>
        <v>13.835201453223387</v>
      </c>
      <c r="AI184" s="185">
        <f t="shared" si="50"/>
        <v>163</v>
      </c>
      <c r="AJ184" s="127">
        <f>locallinterp(MIN(AI184,CAP_Senior*12),'BBG rates'!$X$24:$X$65,'BBG rates'!$Y$24:$Y$65)</f>
        <v>60.539728310121667</v>
      </c>
      <c r="AK184" s="127">
        <f>locallinterp(MIN(AI184,CAP_CB*12),'BBG rates'!$AA$25:$AA$40,'BBG rates'!$AC$25:$AC$40)</f>
        <v>10.716666666666667</v>
      </c>
      <c r="AL184" s="144">
        <f t="shared" si="51"/>
        <v>19.186587146054016</v>
      </c>
      <c r="AM184" s="142">
        <f>(SUMPRODUCT(AL184:AL$381,G184:G$381)+SUMPRODUCT(AL184:AL$381,H184:H$381))/12</f>
        <v>1024657.6513656005</v>
      </c>
    </row>
    <row r="185" spans="1:39" x14ac:dyDescent="0.2">
      <c r="A185" s="7">
        <v>164</v>
      </c>
      <c r="B185" s="7">
        <v>82</v>
      </c>
      <c r="C185" s="7">
        <v>41</v>
      </c>
      <c r="D185" s="12">
        <f t="shared" si="43"/>
        <v>13.666666666666666</v>
      </c>
      <c r="E185" s="29">
        <f t="shared" si="59"/>
        <v>558388.19602981606</v>
      </c>
      <c r="F185" s="2">
        <f t="shared" si="44"/>
        <v>536.76661415549768</v>
      </c>
      <c r="G185" s="2">
        <f t="shared" si="52"/>
        <v>34746.231361963117</v>
      </c>
      <c r="H185" s="2">
        <f t="shared" si="53"/>
        <v>1834.0217612543315</v>
      </c>
      <c r="I185" s="2">
        <f t="shared" si="42"/>
        <v>37117.019737372946</v>
      </c>
      <c r="J185" s="2">
        <f t="shared" si="60"/>
        <v>507265.93641076359</v>
      </c>
      <c r="K185" s="2">
        <f t="shared" si="45"/>
        <v>32014.385739794201</v>
      </c>
      <c r="L185" s="2">
        <f t="shared" si="45"/>
        <v>437529.9384438541</v>
      </c>
      <c r="M185" s="2"/>
      <c r="N185" s="28">
        <f t="shared" si="61"/>
        <v>956067.46807147807</v>
      </c>
      <c r="O185" s="2">
        <f t="shared" si="54"/>
        <v>916.03846017462718</v>
      </c>
      <c r="P185" s="2">
        <f t="shared" si="55"/>
        <v>59297.436603356648</v>
      </c>
      <c r="R185">
        <f t="shared" si="56"/>
        <v>164</v>
      </c>
      <c r="S185" s="89">
        <f t="shared" si="46"/>
        <v>36580.253123217452</v>
      </c>
      <c r="T185" s="89">
        <f>IF(AND(S185=0,S184&gt;0),SUM($G185:$H$381),S185)</f>
        <v>36580.253123217452</v>
      </c>
      <c r="U185" s="82">
        <f>SUM(T185:T$381)</f>
        <v>594968.44915303355</v>
      </c>
      <c r="V185" s="68">
        <f>localspline(R185,'BBG rates'!$G$10:$G$27,'BBG rates'!$K$10:$K$27)</f>
        <v>1.0068847586956318</v>
      </c>
      <c r="W185" s="68">
        <f>locallinterp(R185,'BBG rates'!$G$10:$G$27,'BBG rates'!$J$10:$J$27)</f>
        <v>-5.6500000000000002E-2</v>
      </c>
      <c r="X185" s="56">
        <f t="shared" si="57"/>
        <v>-5.651463642943888E-2</v>
      </c>
      <c r="Y185" s="66">
        <f t="shared" si="47"/>
        <v>-15.341078720261164</v>
      </c>
      <c r="Z185" s="72">
        <f t="shared" si="48"/>
        <v>-3.0941631426876365E-2</v>
      </c>
      <c r="AA185" s="79">
        <f t="shared" si="49"/>
        <v>-126.93366485338299</v>
      </c>
      <c r="AB185" s="81">
        <f t="shared" si="58"/>
        <v>-0.25601424418537666</v>
      </c>
      <c r="AD185" s="95">
        <f>locallinterp(R185,'BBG rates'!$N$10:$N$369,'BBG rates'!$P$10:$P$369)</f>
        <v>13.919108516448023</v>
      </c>
      <c r="AI185" s="185">
        <f t="shared" si="50"/>
        <v>164</v>
      </c>
      <c r="AJ185" s="127">
        <f>locallinterp(MIN(AI185,CAP_Senior*12),'BBG rates'!$X$24:$X$65,'BBG rates'!$Y$24:$Y$65)</f>
        <v>60.65731295927224</v>
      </c>
      <c r="AK185" s="127">
        <f>locallinterp(MIN(AI185,CAP_CB*12),'BBG rates'!$AA$25:$AA$40,'BBG rates'!$AC$25:$AC$40)</f>
        <v>10.733333333333334</v>
      </c>
      <c r="AL185" s="144">
        <f t="shared" si="51"/>
        <v>19.220409869742948</v>
      </c>
      <c r="AM185" s="142">
        <f>(SUMPRODUCT(AL185:AL$381,G185:G$381)+SUMPRODUCT(AL185:AL$381,H185:H$381))/12</f>
        <v>965845.80112266866</v>
      </c>
    </row>
    <row r="186" spans="1:39" x14ac:dyDescent="0.2">
      <c r="A186" s="7">
        <v>165</v>
      </c>
      <c r="B186" s="7">
        <v>82.5</v>
      </c>
      <c r="C186" s="7">
        <v>41.25</v>
      </c>
      <c r="D186" s="12">
        <f t="shared" si="43"/>
        <v>13.75</v>
      </c>
      <c r="E186" s="29">
        <f t="shared" si="59"/>
        <v>522009.932540557</v>
      </c>
      <c r="F186" s="2">
        <f t="shared" si="44"/>
        <v>503.76476566781417</v>
      </c>
      <c r="G186" s="2">
        <f t="shared" si="52"/>
        <v>34663.725856341123</v>
      </c>
      <c r="H186" s="2">
        <f t="shared" si="53"/>
        <v>1714.5376329179537</v>
      </c>
      <c r="I186" s="2">
        <f t="shared" si="42"/>
        <v>36882.028254926896</v>
      </c>
      <c r="J186" s="2">
        <f t="shared" si="60"/>
        <v>507127.8885052448</v>
      </c>
      <c r="K186" s="2">
        <f t="shared" si="45"/>
        <v>31783.025630199718</v>
      </c>
      <c r="L186" s="2">
        <f t="shared" si="45"/>
        <v>437016.60241524613</v>
      </c>
      <c r="M186" s="2"/>
      <c r="N186" s="28">
        <f t="shared" si="61"/>
        <v>896716.53470821935</v>
      </c>
      <c r="O186" s="2">
        <f t="shared" si="54"/>
        <v>862.54170027249461</v>
      </c>
      <c r="P186" s="2">
        <f t="shared" si="55"/>
        <v>59350.933363258773</v>
      </c>
      <c r="R186">
        <f t="shared" si="56"/>
        <v>165</v>
      </c>
      <c r="S186" s="89">
        <f t="shared" si="46"/>
        <v>36378.26348925908</v>
      </c>
      <c r="T186" s="89">
        <f>IF(AND(S186=0,S185&gt;0),SUM($G186:$H$381),S186)</f>
        <v>36378.26348925908</v>
      </c>
      <c r="U186" s="82">
        <f>SUM(T186:T$381)</f>
        <v>558388.19602981606</v>
      </c>
      <c r="V186" s="68">
        <f>localspline(R186,'BBG rates'!$G$10:$G$27,'BBG rates'!$K$10:$K$27)</f>
        <v>1.0064886686334835</v>
      </c>
      <c r="W186" s="68">
        <f>locallinterp(R186,'BBG rates'!$G$10:$G$27,'BBG rates'!$J$10:$J$27)</f>
        <v>-5.3249999999999999E-2</v>
      </c>
      <c r="X186" s="56">
        <f t="shared" si="57"/>
        <v>-5.3263000751258005E-2</v>
      </c>
      <c r="Y186" s="66">
        <f t="shared" si="47"/>
        <v>-13.618312298798264</v>
      </c>
      <c r="Z186" s="72">
        <f t="shared" si="48"/>
        <v>-2.9266332767688575E-2</v>
      </c>
      <c r="AA186" s="79">
        <f t="shared" si="49"/>
        <v>-119.12944330717443</v>
      </c>
      <c r="AB186" s="81">
        <f t="shared" si="58"/>
        <v>-0.25601424418537666</v>
      </c>
      <c r="AD186" s="95">
        <f>locallinterp(R186,'BBG rates'!$N$10:$N$369,'BBG rates'!$P$10:$P$369)</f>
        <v>14.002982572167481</v>
      </c>
      <c r="AI186" s="185">
        <f t="shared" si="50"/>
        <v>165</v>
      </c>
      <c r="AJ186" s="127">
        <f>locallinterp(MIN(AI186,CAP_Senior*12),'BBG rates'!$X$24:$X$65,'BBG rates'!$Y$24:$Y$65)</f>
        <v>60.774897608422812</v>
      </c>
      <c r="AK186" s="127">
        <f>locallinterp(MIN(AI186,CAP_CB*12),'BBG rates'!$AA$25:$AA$40,'BBG rates'!$AC$25:$AC$40)</f>
        <v>10.75</v>
      </c>
      <c r="AL186" s="144">
        <f t="shared" si="51"/>
        <v>19.25423259343188</v>
      </c>
      <c r="AM186" s="142">
        <f>(SUMPRODUCT(AL186:AL$381,G186:G$381)+SUMPRODUCT(AL186:AL$381,H186:H$381))/12</f>
        <v>907255.17960873677</v>
      </c>
    </row>
    <row r="187" spans="1:39" x14ac:dyDescent="0.2">
      <c r="A187" s="7">
        <v>166</v>
      </c>
      <c r="B187" s="7">
        <v>83</v>
      </c>
      <c r="C187" s="7">
        <v>41.5</v>
      </c>
      <c r="D187" s="12">
        <f t="shared" si="43"/>
        <v>13.833333333333334</v>
      </c>
      <c r="E187" s="29">
        <f t="shared" si="59"/>
        <v>485832.80215441814</v>
      </c>
      <c r="F187" s="2">
        <f t="shared" si="44"/>
        <v>470.94514750187057</v>
      </c>
      <c r="G187" s="2">
        <f t="shared" si="52"/>
        <v>34581.416261417682</v>
      </c>
      <c r="H187" s="2">
        <f t="shared" si="53"/>
        <v>1595.7141247212096</v>
      </c>
      <c r="I187" s="2">
        <f t="shared" si="42"/>
        <v>36648.075533640767</v>
      </c>
      <c r="J187" s="2">
        <f t="shared" si="60"/>
        <v>506965.04488203063</v>
      </c>
      <c r="K187" s="2">
        <f t="shared" si="45"/>
        <v>31552.950933222841</v>
      </c>
      <c r="L187" s="2">
        <f t="shared" si="45"/>
        <v>436482.48790958262</v>
      </c>
      <c r="M187" s="2"/>
      <c r="N187" s="28">
        <f t="shared" si="61"/>
        <v>837312.0563215334</v>
      </c>
      <c r="O187" s="2">
        <f t="shared" si="54"/>
        <v>808.99667684525934</v>
      </c>
      <c r="P187" s="2">
        <f t="shared" si="55"/>
        <v>59404.478386685994</v>
      </c>
      <c r="R187">
        <f t="shared" si="56"/>
        <v>166</v>
      </c>
      <c r="S187" s="89">
        <f t="shared" si="46"/>
        <v>36177.130386138895</v>
      </c>
      <c r="T187" s="89">
        <f>IF(AND(S187=0,S186&gt;0),SUM($G187:$H$381),S187)</f>
        <v>36177.130386138895</v>
      </c>
      <c r="U187" s="82">
        <f>SUM(T187:T$381)</f>
        <v>522009.932540557</v>
      </c>
      <c r="V187" s="68">
        <f>localspline(R187,'BBG rates'!$G$10:$G$27,'BBG rates'!$K$10:$K$27)</f>
        <v>1.0060938806232689</v>
      </c>
      <c r="W187" s="68">
        <f>locallinterp(R187,'BBG rates'!$G$10:$G$27,'BBG rates'!$J$10:$J$27)</f>
        <v>-4.9999999999999996E-2</v>
      </c>
      <c r="X187" s="56">
        <f t="shared" si="57"/>
        <v>-5.0011461995014272E-2</v>
      </c>
      <c r="Y187" s="66">
        <f t="shared" si="47"/>
        <v>-12.003632735833374</v>
      </c>
      <c r="Z187" s="72">
        <f t="shared" si="48"/>
        <v>-2.7594032958139007E-2</v>
      </c>
      <c r="AA187" s="79">
        <f t="shared" si="49"/>
        <v>-111.36831528052514</v>
      </c>
      <c r="AB187" s="81">
        <f t="shared" si="58"/>
        <v>-0.25601424418537666</v>
      </c>
      <c r="AD187" s="95">
        <f>locallinterp(R187,'BBG rates'!$N$10:$N$369,'BBG rates'!$P$10:$P$369)</f>
        <v>14.086823728886086</v>
      </c>
      <c r="AI187" s="185">
        <f t="shared" si="50"/>
        <v>166</v>
      </c>
      <c r="AJ187" s="127">
        <f>locallinterp(MIN(AI187,CAP_Senior*12),'BBG rates'!$X$24:$X$65,'BBG rates'!$Y$24:$Y$65)</f>
        <v>60.892482257573384</v>
      </c>
      <c r="AK187" s="127">
        <f>locallinterp(MIN(AI187,CAP_CB*12),'BBG rates'!$AA$25:$AA$40,'BBG rates'!$AC$25:$AC$40)</f>
        <v>10.766666666666667</v>
      </c>
      <c r="AL187" s="144">
        <f t="shared" si="51"/>
        <v>19.288055317120808</v>
      </c>
      <c r="AM187" s="142">
        <f>(SUMPRODUCT(AL187:AL$381,G187:G$381)+SUMPRODUCT(AL187:AL$381,H187:H$381))/12</f>
        <v>848885.55072812457</v>
      </c>
    </row>
    <row r="188" spans="1:39" x14ac:dyDescent="0.2">
      <c r="A188" s="7">
        <v>167</v>
      </c>
      <c r="B188" s="7">
        <v>83.5</v>
      </c>
      <c r="C188" s="7">
        <v>41.75</v>
      </c>
      <c r="D188" s="12">
        <f t="shared" si="43"/>
        <v>13.916666666666666</v>
      </c>
      <c r="E188" s="29">
        <f t="shared" si="59"/>
        <v>449855.9516082906</v>
      </c>
      <c r="F188" s="2">
        <f t="shared" si="44"/>
        <v>438.30698691558547</v>
      </c>
      <c r="G188" s="2">
        <f t="shared" si="52"/>
        <v>34499.302111999583</v>
      </c>
      <c r="H188" s="2">
        <f t="shared" si="53"/>
        <v>1477.5484341279409</v>
      </c>
      <c r="I188" s="2">
        <f t="shared" si="42"/>
        <v>36415.157533043115</v>
      </c>
      <c r="J188" s="2">
        <f t="shared" si="60"/>
        <v>506777.60900151666</v>
      </c>
      <c r="K188" s="2">
        <f t="shared" si="45"/>
        <v>31324.155237861443</v>
      </c>
      <c r="L188" s="2">
        <f t="shared" si="45"/>
        <v>435927.8270602384</v>
      </c>
      <c r="M188" s="2"/>
      <c r="N188" s="28">
        <f t="shared" si="61"/>
        <v>777853.98460435285</v>
      </c>
      <c r="O188" s="2">
        <f t="shared" si="54"/>
        <v>755.40334635069848</v>
      </c>
      <c r="P188" s="2">
        <f t="shared" si="55"/>
        <v>59458.071717180581</v>
      </c>
      <c r="R188">
        <f t="shared" si="56"/>
        <v>167</v>
      </c>
      <c r="S188" s="89">
        <f t="shared" si="46"/>
        <v>35976.850546127527</v>
      </c>
      <c r="T188" s="89">
        <f>IF(AND(S188=0,S187&gt;0),SUM($G188:$H$381),S188)</f>
        <v>35976.850546127527</v>
      </c>
      <c r="U188" s="82">
        <f>SUM(T188:T$381)</f>
        <v>485832.80215441802</v>
      </c>
      <c r="V188" s="68">
        <f>localspline(R188,'BBG rates'!$G$10:$G$27,'BBG rates'!$K$10:$K$27)</f>
        <v>1.005700327049539</v>
      </c>
      <c r="W188" s="68">
        <f>locallinterp(R188,'BBG rates'!$G$10:$G$27,'BBG rates'!$J$10:$J$27)</f>
        <v>-4.675E-2</v>
      </c>
      <c r="X188" s="56">
        <f t="shared" si="57"/>
        <v>-4.6760020154446025E-2</v>
      </c>
      <c r="Y188" s="66">
        <f t="shared" si="47"/>
        <v>-10.49590675133749</v>
      </c>
      <c r="Z188" s="72">
        <f t="shared" si="48"/>
        <v>-2.5924737987538644E-2</v>
      </c>
      <c r="AA188" s="79">
        <f t="shared" si="49"/>
        <v>-103.65009803668916</v>
      </c>
      <c r="AB188" s="81">
        <f t="shared" si="58"/>
        <v>-0.25601424418537672</v>
      </c>
      <c r="AD188" s="95">
        <f>locallinterp(R188,'BBG rates'!$N$10:$N$369,'BBG rates'!$P$10:$P$369)</f>
        <v>14.170632089473548</v>
      </c>
      <c r="AI188" s="185">
        <f t="shared" si="50"/>
        <v>167</v>
      </c>
      <c r="AJ188" s="127">
        <f>locallinterp(MIN(AI188,CAP_Senior*12),'BBG rates'!$X$24:$X$65,'BBG rates'!$Y$24:$Y$65)</f>
        <v>61.010066906723956</v>
      </c>
      <c r="AK188" s="127">
        <f>locallinterp(MIN(AI188,CAP_CB*12),'BBG rates'!$AA$25:$AA$40,'BBG rates'!$AC$25:$AC$40)</f>
        <v>10.783333333333333</v>
      </c>
      <c r="AL188" s="144">
        <f t="shared" si="51"/>
        <v>19.321878040809739</v>
      </c>
      <c r="AM188" s="142">
        <f>(SUMPRODUCT(AL188:AL$381,G188:G$381)+SUMPRODUCT(AL188:AL$381,H188:H$381))/12</f>
        <v>790736.67638624646</v>
      </c>
    </row>
    <row r="189" spans="1:39" x14ac:dyDescent="0.2">
      <c r="A189" s="7">
        <v>168</v>
      </c>
      <c r="B189" s="7">
        <v>84</v>
      </c>
      <c r="C189" s="7">
        <v>42</v>
      </c>
      <c r="D189" s="12">
        <f t="shared" si="43"/>
        <v>14</v>
      </c>
      <c r="E189" s="29">
        <f t="shared" si="59"/>
        <v>414078.53089499631</v>
      </c>
      <c r="F189" s="2">
        <f t="shared" si="44"/>
        <v>405.84951411494598</v>
      </c>
      <c r="G189" s="2">
        <f t="shared" si="52"/>
        <v>34417.382943998193</v>
      </c>
      <c r="H189" s="2">
        <f t="shared" si="53"/>
        <v>1360.0377692960694</v>
      </c>
      <c r="I189" s="2">
        <f t="shared" si="42"/>
        <v>36183.270227409208</v>
      </c>
      <c r="J189" s="2">
        <f t="shared" si="60"/>
        <v>506565.78318372893</v>
      </c>
      <c r="K189" s="2">
        <f t="shared" si="45"/>
        <v>31096.632163292139</v>
      </c>
      <c r="L189" s="2">
        <f t="shared" si="45"/>
        <v>435352.85028608993</v>
      </c>
      <c r="M189" s="2"/>
      <c r="N189" s="28">
        <f t="shared" si="61"/>
        <v>718342.27120602888</v>
      </c>
      <c r="O189" s="2">
        <f t="shared" si="54"/>
        <v>701.76166520730601</v>
      </c>
      <c r="P189" s="2">
        <f t="shared" si="55"/>
        <v>59511.713398323976</v>
      </c>
      <c r="R189">
        <f t="shared" si="56"/>
        <v>168</v>
      </c>
      <c r="S189" s="89">
        <f t="shared" si="46"/>
        <v>35777.420713294261</v>
      </c>
      <c r="T189" s="89">
        <f>IF(AND(S189=0,S188&gt;0),SUM($G189:$H$381),S189)</f>
        <v>35777.420713294261</v>
      </c>
      <c r="U189" s="82">
        <f>SUM(T189:T$381)</f>
        <v>449855.95160829055</v>
      </c>
      <c r="V189" s="68">
        <f>localspline(R189,'BBG rates'!$G$10:$G$27,'BBG rates'!$K$10:$K$27)</f>
        <v>1.0053080594859547</v>
      </c>
      <c r="W189" s="68">
        <f>locallinterp(R189,'BBG rates'!$G$10:$G$27,'BBG rates'!$J$10:$J$27)</f>
        <v>-4.3499999999999997E-2</v>
      </c>
      <c r="X189" s="56">
        <f t="shared" si="57"/>
        <v>-4.3508675223558058E-2</v>
      </c>
      <c r="Y189" s="66">
        <f t="shared" si="47"/>
        <v>-9.0940082041454762</v>
      </c>
      <c r="Z189" s="72">
        <f t="shared" si="48"/>
        <v>-2.4258453858307154E-2</v>
      </c>
      <c r="AA189" s="79">
        <f t="shared" si="49"/>
        <v>-95.974609536074908</v>
      </c>
      <c r="AB189" s="81">
        <f t="shared" si="58"/>
        <v>-0.25601424418537666</v>
      </c>
      <c r="AD189" s="95">
        <f>locallinterp(R189,'BBG rates'!$N$10:$N$369,'BBG rates'!$P$10:$P$369)</f>
        <v>14.254407761097378</v>
      </c>
      <c r="AI189" s="185">
        <f t="shared" si="50"/>
        <v>168</v>
      </c>
      <c r="AJ189" s="127">
        <f>locallinterp(MIN(AI189,CAP_Senior*12),'BBG rates'!$X$24:$X$65,'BBG rates'!$Y$24:$Y$65)</f>
        <v>61.127651555874529</v>
      </c>
      <c r="AK189" s="127">
        <f>locallinterp(MIN(AI189,CAP_CB*12),'BBG rates'!$AA$25:$AA$40,'BBG rates'!$AC$25:$AC$40)</f>
        <v>10.8</v>
      </c>
      <c r="AL189" s="144">
        <f t="shared" si="51"/>
        <v>19.355700764498671</v>
      </c>
      <c r="AM189" s="142">
        <f>(SUMPRODUCT(AL189:AL$381,G189:G$381)+SUMPRODUCT(AL189:AL$381,H189:H$381))/12</f>
        <v>732808.31650752027</v>
      </c>
    </row>
    <row r="190" spans="1:39" x14ac:dyDescent="0.2">
      <c r="A190" s="7">
        <v>169</v>
      </c>
      <c r="B190" s="7">
        <v>84.5</v>
      </c>
      <c r="C190" s="7">
        <v>42.25</v>
      </c>
      <c r="D190" s="12">
        <f t="shared" si="43"/>
        <v>14.083333333333334</v>
      </c>
      <c r="E190" s="29">
        <f t="shared" si="59"/>
        <v>378499.69325153041</v>
      </c>
      <c r="F190" s="2">
        <f t="shared" si="44"/>
        <v>373.57196224336394</v>
      </c>
      <c r="G190" s="2">
        <f t="shared" si="52"/>
        <v>34335.658294426896</v>
      </c>
      <c r="H190" s="2">
        <f t="shared" si="53"/>
        <v>1243.1793490389782</v>
      </c>
      <c r="I190" s="2">
        <f t="shared" si="42"/>
        <v>35952.409605709232</v>
      </c>
      <c r="J190" s="2">
        <f t="shared" si="60"/>
        <v>506329.76861373836</v>
      </c>
      <c r="K190" s="2">
        <f t="shared" si="45"/>
        <v>30870.375358733203</v>
      </c>
      <c r="L190" s="2">
        <f t="shared" si="45"/>
        <v>434757.78630215931</v>
      </c>
      <c r="M190" s="2"/>
      <c r="N190" s="28">
        <f t="shared" si="61"/>
        <v>658776.86773229181</v>
      </c>
      <c r="O190" s="2">
        <f t="shared" si="54"/>
        <v>648.07158979425776</v>
      </c>
      <c r="P190" s="2">
        <f t="shared" si="55"/>
        <v>59565.403473737024</v>
      </c>
      <c r="R190">
        <f t="shared" si="56"/>
        <v>169</v>
      </c>
      <c r="S190" s="89">
        <f t="shared" si="46"/>
        <v>35578.837643465871</v>
      </c>
      <c r="T190" s="89">
        <f>IF(AND(S190=0,S189&gt;0),SUM($G190:$H$381),S190)</f>
        <v>35578.837643465871</v>
      </c>
      <c r="U190" s="82">
        <f>SUM(T190:T$381)</f>
        <v>414078.53089499625</v>
      </c>
      <c r="V190" s="68">
        <f>localspline(R190,'BBG rates'!$G$10:$G$27,'BBG rates'!$K$10:$K$27)</f>
        <v>1.0049170103193859</v>
      </c>
      <c r="W190" s="68">
        <f>locallinterp(R190,'BBG rates'!$G$10:$G$27,'BBG rates'!$J$10:$J$27)</f>
        <v>-4.0250000000000001E-2</v>
      </c>
      <c r="X190" s="56">
        <f t="shared" si="57"/>
        <v>-4.0257427196488393E-2</v>
      </c>
      <c r="Y190" s="66">
        <f t="shared" si="47"/>
        <v>-7.7968180556860442</v>
      </c>
      <c r="Z190" s="72">
        <f t="shared" si="48"/>
        <v>-2.2595186585985624E-2</v>
      </c>
      <c r="AA190" s="79">
        <f t="shared" si="49"/>
        <v>-88.341668433728017</v>
      </c>
      <c r="AB190" s="81">
        <f t="shared" si="58"/>
        <v>-0.25601424418537672</v>
      </c>
      <c r="AD190" s="95">
        <f>locallinterp(R190,'BBG rates'!$N$10:$N$369,'BBG rates'!$P$10:$P$369)</f>
        <v>14.338150845290659</v>
      </c>
      <c r="AI190" s="185">
        <f t="shared" si="50"/>
        <v>169</v>
      </c>
      <c r="AJ190" s="127">
        <f>locallinterp(MIN(AI190,CAP_Senior*12),'BBG rates'!$X$24:$X$65,'BBG rates'!$Y$24:$Y$65)</f>
        <v>61.237120245300488</v>
      </c>
      <c r="AK190" s="127">
        <f>locallinterp(MIN(AI190,CAP_CB*12),'BBG rates'!$AA$25:$AA$40,'BBG rates'!$AC$25:$AC$40)</f>
        <v>10.816666666666666</v>
      </c>
      <c r="AL190" s="144">
        <f t="shared" si="51"/>
        <v>19.388143775034415</v>
      </c>
      <c r="AM190" s="142">
        <f>(SUMPRODUCT(AL190:AL$381,G190:G$381)+SUMPRODUCT(AL190:AL$381,H190:H$381))/12</f>
        <v>675100.22905317857</v>
      </c>
    </row>
    <row r="191" spans="1:39" x14ac:dyDescent="0.2">
      <c r="A191" s="7">
        <v>170</v>
      </c>
      <c r="B191" s="7">
        <v>85</v>
      </c>
      <c r="C191" s="7">
        <v>42.5</v>
      </c>
      <c r="D191" s="12">
        <f t="shared" si="43"/>
        <v>14.166666666666666</v>
      </c>
      <c r="E191" s="29">
        <f t="shared" si="59"/>
        <v>343118.59514734492</v>
      </c>
      <c r="F191" s="2">
        <f t="shared" si="44"/>
        <v>341.4735673710685</v>
      </c>
      <c r="G191" s="2">
        <f t="shared" si="52"/>
        <v>34254.127701398422</v>
      </c>
      <c r="H191" s="2">
        <f t="shared" si="53"/>
        <v>1126.9704027870312</v>
      </c>
      <c r="I191" s="2">
        <f t="shared" si="42"/>
        <v>35722.571671556521</v>
      </c>
      <c r="J191" s="2">
        <f t="shared" si="60"/>
        <v>506069.76534705068</v>
      </c>
      <c r="K191" s="2">
        <f t="shared" si="45"/>
        <v>30645.378503307991</v>
      </c>
      <c r="L191" s="2">
        <f t="shared" si="45"/>
        <v>434142.86213019653</v>
      </c>
      <c r="M191" s="2"/>
      <c r="N191" s="28">
        <f t="shared" si="61"/>
        <v>599157.72574521194</v>
      </c>
      <c r="O191" s="2">
        <f t="shared" si="54"/>
        <v>594.33307645137597</v>
      </c>
      <c r="P191" s="2">
        <f t="shared" si="55"/>
        <v>59619.141987079893</v>
      </c>
      <c r="R191">
        <f t="shared" si="56"/>
        <v>170</v>
      </c>
      <c r="S191" s="89">
        <f t="shared" si="46"/>
        <v>35381.098104185454</v>
      </c>
      <c r="T191" s="89">
        <f>IF(AND(S191=0,S190&gt;0),SUM($G191:$H$381),S191)</f>
        <v>35381.098104185454</v>
      </c>
      <c r="U191" s="82">
        <f>SUM(T191:T$381)</f>
        <v>378499.69325153041</v>
      </c>
      <c r="V191" s="68">
        <f>localspline(R191,'BBG rates'!$G$10:$G$27,'BBG rates'!$K$10:$K$27)</f>
        <v>1.0045272311213462</v>
      </c>
      <c r="W191" s="68">
        <f>locallinterp(R191,'BBG rates'!$G$10:$G$27,'BBG rates'!$J$10:$J$27)</f>
        <v>-3.6999999999999998E-2</v>
      </c>
      <c r="X191" s="56">
        <f t="shared" si="57"/>
        <v>-3.7006276066975374E-2</v>
      </c>
      <c r="Y191" s="66">
        <f t="shared" si="47"/>
        <v>-6.6032243338797878</v>
      </c>
      <c r="Z191" s="72">
        <f t="shared" si="48"/>
        <v>-2.0934942199252911E-2</v>
      </c>
      <c r="AA191" s="79">
        <f t="shared" si="49"/>
        <v>-80.751094076822895</v>
      </c>
      <c r="AB191" s="81">
        <f t="shared" si="58"/>
        <v>-0.25601424418537666</v>
      </c>
      <c r="AD191" s="95">
        <f>locallinterp(R191,'BBG rates'!$N$10:$N$369,'BBG rates'!$P$10:$P$369)</f>
        <v>14.421861447884105</v>
      </c>
      <c r="AI191" s="185">
        <f t="shared" si="50"/>
        <v>170</v>
      </c>
      <c r="AJ191" s="127">
        <f>locallinterp(MIN(AI191,CAP_Senior*12),'BBG rates'!$X$24:$X$65,'BBG rates'!$Y$24:$Y$65)</f>
        <v>61.346588934726455</v>
      </c>
      <c r="AK191" s="127">
        <f>locallinterp(MIN(AI191,CAP_CB*12),'BBG rates'!$AA$25:$AA$40,'BBG rates'!$AC$25:$AC$40)</f>
        <v>10.833333333333334</v>
      </c>
      <c r="AL191" s="144">
        <f t="shared" si="51"/>
        <v>19.420586785570165</v>
      </c>
      <c r="AM191" s="142">
        <f>(SUMPRODUCT(AL191:AL$381,G191:G$381)+SUMPRODUCT(AL191:AL$381,H191:H$381))/12</f>
        <v>617616.26075483498</v>
      </c>
    </row>
    <row r="192" spans="1:39" x14ac:dyDescent="0.2">
      <c r="A192" s="7">
        <v>171</v>
      </c>
      <c r="B192" s="7">
        <v>85.5</v>
      </c>
      <c r="C192" s="7">
        <v>42.75</v>
      </c>
      <c r="D192" s="12">
        <f t="shared" si="43"/>
        <v>14.25</v>
      </c>
      <c r="E192" s="29">
        <f t="shared" si="59"/>
        <v>307934.39627267345</v>
      </c>
      <c r="F192" s="2">
        <f t="shared" si="44"/>
        <v>309.55356848453533</v>
      </c>
      <c r="G192" s="2">
        <f t="shared" si="52"/>
        <v>34172.790704122286</v>
      </c>
      <c r="H192" s="2">
        <f t="shared" si="53"/>
        <v>1011.4081705492241</v>
      </c>
      <c r="I192" s="2">
        <f t="shared" si="42"/>
        <v>35493.752443156045</v>
      </c>
      <c r="J192" s="2">
        <f t="shared" si="60"/>
        <v>505785.97231497365</v>
      </c>
      <c r="K192" s="2">
        <f t="shared" si="45"/>
        <v>30421.635305909011</v>
      </c>
      <c r="L192" s="2">
        <f t="shared" si="45"/>
        <v>433508.30310920341</v>
      </c>
      <c r="M192" s="2"/>
      <c r="N192" s="28">
        <f t="shared" si="61"/>
        <v>539484.7967631598</v>
      </c>
      <c r="O192" s="2">
        <f t="shared" si="54"/>
        <v>540.5460814790938</v>
      </c>
      <c r="P192" s="2">
        <f t="shared" si="55"/>
        <v>59672.928982052181</v>
      </c>
      <c r="R192">
        <f t="shared" si="56"/>
        <v>171</v>
      </c>
      <c r="S192" s="89">
        <f t="shared" si="46"/>
        <v>35184.198874671507</v>
      </c>
      <c r="T192" s="89">
        <f>IF(AND(S192=0,S191&gt;0),SUM($G192:$H$381),S192)</f>
        <v>35184.198874671507</v>
      </c>
      <c r="U192" s="82">
        <f>SUM(T192:T$381)</f>
        <v>343118.59514734492</v>
      </c>
      <c r="V192" s="68">
        <f>localspline(R192,'BBG rates'!$G$10:$G$27,'BBG rates'!$K$10:$K$27)</f>
        <v>1.0041386542806805</v>
      </c>
      <c r="W192" s="68">
        <f>locallinterp(R192,'BBG rates'!$G$10:$G$27,'BBG rates'!$J$10:$J$27)</f>
        <v>-3.3750000000000002E-2</v>
      </c>
      <c r="X192" s="56">
        <f t="shared" si="57"/>
        <v>-3.3755221829157023E-2</v>
      </c>
      <c r="Y192" s="66">
        <f t="shared" si="47"/>
        <v>-5.5121220972162659</v>
      </c>
      <c r="Z192" s="72">
        <f t="shared" si="48"/>
        <v>-1.9277726739989256E-2</v>
      </c>
      <c r="AA192" s="79">
        <f t="shared" si="49"/>
        <v>-73.202706502163139</v>
      </c>
      <c r="AB192" s="81">
        <f t="shared" si="58"/>
        <v>-0.25601424418537666</v>
      </c>
      <c r="AD192" s="95">
        <f>locallinterp(R192,'BBG rates'!$N$10:$N$369,'BBG rates'!$P$10:$P$369)</f>
        <v>14.505539669074162</v>
      </c>
      <c r="AI192" s="185">
        <f t="shared" si="50"/>
        <v>171</v>
      </c>
      <c r="AJ192" s="127">
        <f>locallinterp(MIN(AI192,CAP_Senior*12),'BBG rates'!$X$24:$X$65,'BBG rates'!$Y$24:$Y$65)</f>
        <v>61.456057624152422</v>
      </c>
      <c r="AK192" s="127">
        <f>locallinterp(MIN(AI192,CAP_CB*12),'BBG rates'!$AA$25:$AA$40,'BBG rates'!$AC$25:$AC$40)</f>
        <v>10.850000000000001</v>
      </c>
      <c r="AL192" s="144">
        <f t="shared" si="51"/>
        <v>19.453029796105916</v>
      </c>
      <c r="AM192" s="142">
        <f>(SUMPRODUCT(AL192:AL$381,G192:G$381)+SUMPRODUCT(AL192:AL$381,H192:H$381))/12</f>
        <v>560356.12022974284</v>
      </c>
    </row>
    <row r="193" spans="1:39" x14ac:dyDescent="0.2">
      <c r="A193" s="7">
        <v>172</v>
      </c>
      <c r="B193" s="7">
        <v>86</v>
      </c>
      <c r="C193" s="7">
        <v>43</v>
      </c>
      <c r="D193" s="12">
        <f t="shared" si="43"/>
        <v>14.333333333333334</v>
      </c>
      <c r="E193" s="29">
        <f t="shared" si="59"/>
        <v>272946.25952689635</v>
      </c>
      <c r="F193" s="2">
        <f t="shared" si="44"/>
        <v>277.81120747595446</v>
      </c>
      <c r="G193" s="2">
        <f t="shared" si="52"/>
        <v>34091.646842902148</v>
      </c>
      <c r="H193" s="2">
        <f t="shared" si="53"/>
        <v>896.48990287497145</v>
      </c>
      <c r="I193" s="2">
        <f t="shared" si="42"/>
        <v>35265.947953253075</v>
      </c>
      <c r="J193" s="2">
        <f t="shared" si="60"/>
        <v>505478.58732996078</v>
      </c>
      <c r="K193" s="2">
        <f t="shared" si="45"/>
        <v>30199.139505062634</v>
      </c>
      <c r="L193" s="2">
        <f t="shared" si="45"/>
        <v>432854.33290589781</v>
      </c>
      <c r="M193" s="2"/>
      <c r="N193" s="28">
        <f t="shared" si="61"/>
        <v>479758.03226076695</v>
      </c>
      <c r="O193" s="2">
        <f t="shared" si="54"/>
        <v>486.71056113841945</v>
      </c>
      <c r="P193" s="2">
        <f t="shared" si="55"/>
        <v>59726.764502392849</v>
      </c>
      <c r="R193">
        <f t="shared" si="56"/>
        <v>172</v>
      </c>
      <c r="S193" s="89">
        <f t="shared" si="46"/>
        <v>34988.136745777119</v>
      </c>
      <c r="T193" s="89">
        <f>IF(AND(S193=0,S192&gt;0),SUM($G193:$H$381),S193)</f>
        <v>34988.136745777119</v>
      </c>
      <c r="U193" s="82">
        <f>SUM(T193:T$381)</f>
        <v>307934.39627267345</v>
      </c>
      <c r="V193" s="68">
        <f>localspline(R193,'BBG rates'!$G$10:$G$27,'BBG rates'!$K$10:$K$27)</f>
        <v>1.0037513164698886</v>
      </c>
      <c r="W193" s="68">
        <f>locallinterp(R193,'BBG rates'!$G$10:$G$27,'BBG rates'!$J$10:$J$27)</f>
        <v>-3.0499999999999999E-2</v>
      </c>
      <c r="X193" s="56">
        <f t="shared" si="57"/>
        <v>-3.0504264476771681E-2</v>
      </c>
      <c r="Y193" s="66">
        <f t="shared" si="47"/>
        <v>-4.5224133989698378</v>
      </c>
      <c r="Z193" s="72">
        <f t="shared" si="48"/>
        <v>-1.7623546263270739E-2</v>
      </c>
      <c r="AA193" s="79">
        <f t="shared" si="49"/>
        <v>-65.696326433690629</v>
      </c>
      <c r="AB193" s="81">
        <f t="shared" si="58"/>
        <v>-0.25601424418537666</v>
      </c>
      <c r="AD193" s="95">
        <f>locallinterp(R193,'BBG rates'!$N$10:$N$369,'BBG rates'!$P$10:$P$369)</f>
        <v>14.589185612113319</v>
      </c>
      <c r="AI193" s="185">
        <f t="shared" si="50"/>
        <v>172</v>
      </c>
      <c r="AJ193" s="127">
        <f>locallinterp(MIN(AI193,CAP_Senior*12),'BBG rates'!$X$24:$X$65,'BBG rates'!$Y$24:$Y$65)</f>
        <v>61.565526313578381</v>
      </c>
      <c r="AK193" s="127">
        <f>locallinterp(MIN(AI193,CAP_CB*12),'BBG rates'!$AA$25:$AA$40,'BBG rates'!$AC$25:$AC$40)</f>
        <v>10.866666666666667</v>
      </c>
      <c r="AL193" s="144">
        <f t="shared" si="51"/>
        <v>19.48547280664166</v>
      </c>
      <c r="AM193" s="142">
        <f>(SUMPRODUCT(AL193:AL$381,G193:G$381)+SUMPRODUCT(AL193:AL$381,H193:H$381))/12</f>
        <v>503319.51447465108</v>
      </c>
    </row>
    <row r="194" spans="1:39" x14ac:dyDescent="0.2">
      <c r="A194" s="7">
        <v>173</v>
      </c>
      <c r="B194" s="7">
        <v>86.5</v>
      </c>
      <c r="C194" s="7">
        <v>43.25</v>
      </c>
      <c r="D194" s="12">
        <f t="shared" si="43"/>
        <v>14.416666666666666</v>
      </c>
      <c r="E194" s="29">
        <f t="shared" si="59"/>
        <v>238153.35100694708</v>
      </c>
      <c r="F194" s="2">
        <f t="shared" si="44"/>
        <v>246.24572913273269</v>
      </c>
      <c r="G194" s="2">
        <f t="shared" si="52"/>
        <v>34010.695659133249</v>
      </c>
      <c r="H194" s="2">
        <f t="shared" si="53"/>
        <v>782.21286081602557</v>
      </c>
      <c r="I194" s="2">
        <f t="shared" si="42"/>
        <v>35039.154249082007</v>
      </c>
      <c r="J194" s="2">
        <f t="shared" si="60"/>
        <v>505147.80709093221</v>
      </c>
      <c r="K194" s="2">
        <f t="shared" si="45"/>
        <v>29977.884868794354</v>
      </c>
      <c r="L194" s="2">
        <f t="shared" si="45"/>
        <v>432181.17352511856</v>
      </c>
      <c r="M194" s="2"/>
      <c r="N194" s="28">
        <f t="shared" si="61"/>
        <v>419977.38366888656</v>
      </c>
      <c r="O194" s="2">
        <f t="shared" si="54"/>
        <v>432.82647165090094</v>
      </c>
      <c r="P194" s="2">
        <f t="shared" si="55"/>
        <v>59780.648591880381</v>
      </c>
      <c r="R194">
        <f t="shared" si="56"/>
        <v>173</v>
      </c>
      <c r="S194" s="89">
        <f t="shared" si="46"/>
        <v>34792.908519949277</v>
      </c>
      <c r="T194" s="89">
        <f>IF(AND(S194=0,S193&gt;0),SUM($G194:$H$381),S194)</f>
        <v>34792.908519949277</v>
      </c>
      <c r="U194" s="82">
        <f>SUM(T194:T$381)</f>
        <v>272946.25952689635</v>
      </c>
      <c r="V194" s="68">
        <f>localspline(R194,'BBG rates'!$G$10:$G$27,'BBG rates'!$K$10:$K$27)</f>
        <v>1.0033651947710798</v>
      </c>
      <c r="W194" s="68">
        <f>locallinterp(R194,'BBG rates'!$G$10:$G$27,'BBG rates'!$J$10:$J$27)</f>
        <v>-2.725E-2</v>
      </c>
      <c r="X194" s="56">
        <f t="shared" si="57"/>
        <v>-2.7253404004090598E-2</v>
      </c>
      <c r="Y194" s="66">
        <f t="shared" si="47"/>
        <v>-3.6330072516009722</v>
      </c>
      <c r="Z194" s="72">
        <f t="shared" si="48"/>
        <v>-1.5972406837440344E-2</v>
      </c>
      <c r="AA194" s="79">
        <f t="shared" si="49"/>
        <v>-58.231775280003355</v>
      </c>
      <c r="AB194" s="81">
        <f t="shared" si="58"/>
        <v>-0.2560142441853766</v>
      </c>
      <c r="AD194" s="95">
        <f>locallinterp(R194,'BBG rates'!$N$10:$N$369,'BBG rates'!$P$10:$P$369)</f>
        <v>14.672799378344243</v>
      </c>
      <c r="AI194" s="185">
        <f t="shared" si="50"/>
        <v>173</v>
      </c>
      <c r="AJ194" s="127">
        <f>locallinterp(MIN(AI194,CAP_Senior*12),'BBG rates'!$X$24:$X$65,'BBG rates'!$Y$24:$Y$65)</f>
        <v>61.674995003004341</v>
      </c>
      <c r="AK194" s="127">
        <f>locallinterp(MIN(AI194,CAP_CB*12),'BBG rates'!$AA$25:$AA$40,'BBG rates'!$AC$25:$AC$40)</f>
        <v>10.883333333333333</v>
      </c>
      <c r="AL194" s="144">
        <f t="shared" si="51"/>
        <v>19.517915817177403</v>
      </c>
      <c r="AM194" s="142">
        <f>(SUMPRODUCT(AL194:AL$381,G194:G$381)+SUMPRODUCT(AL194:AL$381,H194:H$381))/12</f>
        <v>446506.14888174279</v>
      </c>
    </row>
    <row r="195" spans="1:39" x14ac:dyDescent="0.2">
      <c r="A195" s="7">
        <v>174</v>
      </c>
      <c r="B195" s="7">
        <v>87</v>
      </c>
      <c r="C195" s="7">
        <v>43.5</v>
      </c>
      <c r="D195" s="12">
        <f t="shared" si="43"/>
        <v>14.5</v>
      </c>
      <c r="E195" s="29">
        <f t="shared" si="59"/>
        <v>203554.83999575881</v>
      </c>
      <c r="F195" s="2">
        <f t="shared" si="44"/>
        <v>214.8563811270345</v>
      </c>
      <c r="G195" s="2">
        <f t="shared" si="52"/>
        <v>33929.936695299722</v>
      </c>
      <c r="H195" s="2">
        <f t="shared" si="53"/>
        <v>668.57431588853115</v>
      </c>
      <c r="I195" s="2">
        <f t="shared" si="42"/>
        <v>34813.367392315289</v>
      </c>
      <c r="J195" s="2">
        <f t="shared" si="60"/>
        <v>504793.82718857168</v>
      </c>
      <c r="K195" s="2">
        <f t="shared" si="45"/>
        <v>29757.865194494614</v>
      </c>
      <c r="L195" s="2">
        <f t="shared" si="45"/>
        <v>431489.04532017186</v>
      </c>
      <c r="M195" s="2"/>
      <c r="N195" s="28">
        <f t="shared" si="61"/>
        <v>360142.80237455387</v>
      </c>
      <c r="O195" s="2">
        <f t="shared" si="54"/>
        <v>378.89376919859029</v>
      </c>
      <c r="P195" s="2">
        <f t="shared" si="55"/>
        <v>59834.581294332689</v>
      </c>
      <c r="R195">
        <f t="shared" si="56"/>
        <v>174</v>
      </c>
      <c r="S195" s="89">
        <f t="shared" si="46"/>
        <v>34598.511011188253</v>
      </c>
      <c r="T195" s="89">
        <f>IF(AND(S195=0,S194&gt;0),SUM($G195:$H$381),S195)</f>
        <v>34598.511011188253</v>
      </c>
      <c r="U195" s="82">
        <f>SUM(T195:T$381)</f>
        <v>238153.35100694708</v>
      </c>
      <c r="V195" s="68">
        <f>localspline(R195,'BBG rates'!$G$10:$G$27,'BBG rates'!$K$10:$K$27)</f>
        <v>1.0029802811639612</v>
      </c>
      <c r="W195" s="68">
        <f>locallinterp(R195,'BBG rates'!$G$10:$G$27,'BBG rates'!$J$10:$J$27)</f>
        <v>-2.4E-2</v>
      </c>
      <c r="X195" s="56">
        <f t="shared" si="57"/>
        <v>-2.4002640404852116E-2</v>
      </c>
      <c r="Y195" s="66">
        <f t="shared" si="47"/>
        <v>-2.8428195912913528</v>
      </c>
      <c r="Z195" s="72">
        <f t="shared" si="48"/>
        <v>-1.4324314544077572E-2</v>
      </c>
      <c r="AA195" s="79">
        <f t="shared" si="49"/>
        <v>-50.808875131881884</v>
      </c>
      <c r="AB195" s="81">
        <f t="shared" si="58"/>
        <v>-0.2560142441853766</v>
      </c>
      <c r="AD195" s="95">
        <f>locallinterp(R195,'BBG rates'!$N$10:$N$369,'BBG rates'!$P$10:$P$369)</f>
        <v>14.75638106844124</v>
      </c>
      <c r="AI195" s="185">
        <f t="shared" si="50"/>
        <v>174</v>
      </c>
      <c r="AJ195" s="127">
        <f>locallinterp(MIN(AI195,CAP_Senior*12),'BBG rates'!$X$24:$X$65,'BBG rates'!$Y$24:$Y$65)</f>
        <v>61.784463692430307</v>
      </c>
      <c r="AK195" s="127">
        <f>locallinterp(MIN(AI195,CAP_CB*12),'BBG rates'!$AA$25:$AA$40,'BBG rates'!$AC$25:$AC$40)</f>
        <v>10.9</v>
      </c>
      <c r="AL195" s="144">
        <f t="shared" si="51"/>
        <v>19.550358827713154</v>
      </c>
      <c r="AM195" s="142">
        <f>(SUMPRODUCT(AL195:AL$381,G195:G$381)+SUMPRODUCT(AL195:AL$381,H195:H$381))/12</f>
        <v>389915.72725448245</v>
      </c>
    </row>
    <row r="196" spans="1:39" x14ac:dyDescent="0.2">
      <c r="A196" s="7">
        <v>175</v>
      </c>
      <c r="B196" s="7">
        <v>87.5</v>
      </c>
      <c r="C196" s="7">
        <v>43.75</v>
      </c>
      <c r="D196" s="12">
        <f t="shared" si="43"/>
        <v>14.583333333333334</v>
      </c>
      <c r="E196" s="29">
        <f t="shared" si="59"/>
        <v>169149.89895075146</v>
      </c>
      <c r="F196" s="2">
        <f t="shared" si="44"/>
        <v>183.64241400535866</v>
      </c>
      <c r="G196" s="2">
        <f t="shared" si="52"/>
        <v>33849.369494972147</v>
      </c>
      <c r="H196" s="2">
        <f t="shared" si="53"/>
        <v>555.57155003520961</v>
      </c>
      <c r="I196" s="2">
        <f t="shared" si="42"/>
        <v>34588.583459012712</v>
      </c>
      <c r="J196" s="2">
        <f t="shared" si="60"/>
        <v>504416.84211060207</v>
      </c>
      <c r="K196" s="2">
        <f t="shared" si="45"/>
        <v>29539.074308785348</v>
      </c>
      <c r="L196" s="2">
        <f t="shared" si="45"/>
        <v>430778.16700311966</v>
      </c>
      <c r="M196" s="2"/>
      <c r="N196" s="28">
        <f t="shared" si="61"/>
        <v>300254.23972094659</v>
      </c>
      <c r="O196" s="2">
        <f t="shared" si="54"/>
        <v>324.91240992400816</v>
      </c>
      <c r="P196" s="2">
        <f t="shared" si="55"/>
        <v>59888.562653607267</v>
      </c>
      <c r="R196">
        <f t="shared" si="56"/>
        <v>175</v>
      </c>
      <c r="S196" s="89">
        <f t="shared" si="46"/>
        <v>34404.941045007356</v>
      </c>
      <c r="T196" s="89">
        <f>IF(AND(S196=0,S195&gt;0),SUM($G196:$H$381),S196)</f>
        <v>34404.941045007356</v>
      </c>
      <c r="U196" s="82">
        <f>SUM(T196:T$381)</f>
        <v>203554.83999575881</v>
      </c>
      <c r="V196" s="68">
        <f>localspline(R196,'BBG rates'!$G$10:$G$27,'BBG rates'!$K$10:$K$27)</f>
        <v>1.00259656762824</v>
      </c>
      <c r="W196" s="68">
        <f>locallinterp(R196,'BBG rates'!$G$10:$G$27,'BBG rates'!$J$10:$J$27)</f>
        <v>-2.0749999999999998E-2</v>
      </c>
      <c r="X196" s="56">
        <f t="shared" si="57"/>
        <v>-2.075197367306103E-2</v>
      </c>
      <c r="Y196" s="66">
        <f t="shared" si="47"/>
        <v>-2.1507732426706294</v>
      </c>
      <c r="Z196" s="72">
        <f t="shared" si="48"/>
        <v>-1.2679275478089985E-2</v>
      </c>
      <c r="AA196" s="79">
        <f t="shared" si="49"/>
        <v>-43.427448759824557</v>
      </c>
      <c r="AB196" s="81">
        <f t="shared" si="58"/>
        <v>-0.25601424418537666</v>
      </c>
      <c r="AD196" s="95">
        <f>locallinterp(R196,'BBG rates'!$N$10:$N$369,'BBG rates'!$P$10:$P$369)</f>
        <v>14.83993078241026</v>
      </c>
      <c r="AI196" s="185">
        <f t="shared" si="50"/>
        <v>175</v>
      </c>
      <c r="AJ196" s="127">
        <f>locallinterp(MIN(AI196,CAP_Senior*12),'BBG rates'!$X$24:$X$65,'BBG rates'!$Y$24:$Y$65)</f>
        <v>61.893932381856274</v>
      </c>
      <c r="AK196" s="127">
        <f>locallinterp(MIN(AI196,CAP_CB*12),'BBG rates'!$AA$25:$AA$40,'BBG rates'!$AC$25:$AC$40)</f>
        <v>10.916666666666668</v>
      </c>
      <c r="AL196" s="144">
        <f t="shared" si="51"/>
        <v>19.582801838248901</v>
      </c>
      <c r="AM196" s="142">
        <f>(SUMPRODUCT(AL196:AL$381,G196:G$381)+SUMPRODUCT(AL196:AL$381,H196:H$381))/12</f>
        <v>333547.9518233728</v>
      </c>
    </row>
    <row r="197" spans="1:39" x14ac:dyDescent="0.2">
      <c r="A197" s="7">
        <v>176</v>
      </c>
      <c r="B197" s="7">
        <v>88</v>
      </c>
      <c r="C197" s="7">
        <v>44</v>
      </c>
      <c r="D197" s="12">
        <f t="shared" si="43"/>
        <v>14.666666666666666</v>
      </c>
      <c r="E197" s="29">
        <f t="shared" si="59"/>
        <v>134937.70349235888</v>
      </c>
      <c r="F197" s="2">
        <f t="shared" si="44"/>
        <v>152.60308117815183</v>
      </c>
      <c r="G197" s="2">
        <f t="shared" si="52"/>
        <v>33768.993602804891</v>
      </c>
      <c r="H197" s="2">
        <f t="shared" si="53"/>
        <v>443.20185558767844</v>
      </c>
      <c r="I197" s="2">
        <f t="shared" si="42"/>
        <v>34364.798539570722</v>
      </c>
      <c r="J197" s="2">
        <f t="shared" si="60"/>
        <v>504017.04524703725</v>
      </c>
      <c r="K197" s="2">
        <f t="shared" si="45"/>
        <v>29321.506067387047</v>
      </c>
      <c r="L197" s="2">
        <f t="shared" si="45"/>
        <v>430048.75565501</v>
      </c>
      <c r="M197" s="2"/>
      <c r="N197" s="28">
        <f t="shared" si="61"/>
        <v>240311.64700734543</v>
      </c>
      <c r="O197" s="2">
        <f t="shared" si="54"/>
        <v>270.88234993010798</v>
      </c>
      <c r="P197" s="2">
        <f t="shared" si="55"/>
        <v>59942.59271360116</v>
      </c>
      <c r="R197">
        <f t="shared" si="56"/>
        <v>176</v>
      </c>
      <c r="S197" s="89">
        <f t="shared" si="46"/>
        <v>34212.195458392569</v>
      </c>
      <c r="T197" s="89">
        <f>IF(AND(S197=0,S196&gt;0),SUM($G197:$H$381),S197)</f>
        <v>34212.195458392569</v>
      </c>
      <c r="U197" s="82">
        <f>SUM(T197:T$381)</f>
        <v>169149.89895075143</v>
      </c>
      <c r="V197" s="68">
        <f>localspline(R197,'BBG rates'!$G$10:$G$27,'BBG rates'!$K$10:$K$27)</f>
        <v>1.0022140386952754</v>
      </c>
      <c r="W197" s="68">
        <f>locallinterp(R197,'BBG rates'!$G$10:$G$27,'BBG rates'!$J$10:$J$27)</f>
        <v>-1.7499999999999998E-2</v>
      </c>
      <c r="X197" s="56">
        <f t="shared" si="57"/>
        <v>-1.7501403802855364E-2</v>
      </c>
      <c r="Y197" s="66">
        <f t="shared" si="47"/>
        <v>-1.5557978836796216</v>
      </c>
      <c r="Z197" s="72">
        <f t="shared" si="48"/>
        <v>-1.1037295747714972E-2</v>
      </c>
      <c r="AA197" s="79">
        <f t="shared" si="49"/>
        <v>-36.087319611591226</v>
      </c>
      <c r="AB197" s="81">
        <f t="shared" si="58"/>
        <v>-0.25601424418537672</v>
      </c>
      <c r="AD197" s="95">
        <f>locallinterp(R197,'BBG rates'!$N$10:$N$369,'BBG rates'!$P$10:$P$369)</f>
        <v>14.9234486189682</v>
      </c>
      <c r="AI197" s="185">
        <f t="shared" si="50"/>
        <v>176</v>
      </c>
      <c r="AJ197" s="127">
        <f>locallinterp(MIN(AI197,CAP_Senior*12),'BBG rates'!$X$24:$X$65,'BBG rates'!$Y$24:$Y$65)</f>
        <v>62.003401071282234</v>
      </c>
      <c r="AK197" s="127">
        <f>locallinterp(MIN(AI197,CAP_CB*12),'BBG rates'!$AA$25:$AA$40,'BBG rates'!$AC$25:$AC$40)</f>
        <v>10.933333333333334</v>
      </c>
      <c r="AL197" s="144">
        <f t="shared" si="51"/>
        <v>19.615244848784648</v>
      </c>
      <c r="AM197" s="142">
        <f>(SUMPRODUCT(AL197:AL$381,G197:G$381)+SUMPRODUCT(AL197:AL$381,H197:H$381))/12</f>
        <v>277402.52326162154</v>
      </c>
    </row>
    <row r="198" spans="1:39" x14ac:dyDescent="0.2">
      <c r="A198" s="7">
        <v>177</v>
      </c>
      <c r="B198" s="7">
        <v>88.5</v>
      </c>
      <c r="C198" s="7">
        <v>44.25</v>
      </c>
      <c r="D198" s="12">
        <f t="shared" si="43"/>
        <v>14.75</v>
      </c>
      <c r="E198" s="29">
        <f t="shared" si="59"/>
        <v>100917.43239259647</v>
      </c>
      <c r="F198" s="2">
        <f t="shared" si="44"/>
        <v>121.73763890945757</v>
      </c>
      <c r="G198" s="2">
        <f t="shared" si="52"/>
        <v>33688.808564533509</v>
      </c>
      <c r="H198" s="2">
        <f t="shared" si="53"/>
        <v>331.46253522889981</v>
      </c>
      <c r="I198" s="2">
        <f t="shared" si="42"/>
        <v>34142.008738671866</v>
      </c>
      <c r="J198" s="2">
        <f t="shared" si="60"/>
        <v>503594.62889541005</v>
      </c>
      <c r="K198" s="2">
        <f t="shared" si="45"/>
        <v>29105.15435498632</v>
      </c>
      <c r="L198" s="2">
        <f t="shared" si="45"/>
        <v>429301.02673604822</v>
      </c>
      <c r="M198" s="2"/>
      <c r="N198" s="28">
        <f t="shared" si="61"/>
        <v>180314.97548909439</v>
      </c>
      <c r="O198" s="2">
        <f t="shared" si="54"/>
        <v>216.80354528024014</v>
      </c>
      <c r="P198" s="2">
        <f t="shared" si="55"/>
        <v>59996.671518251038</v>
      </c>
      <c r="R198">
        <f t="shared" si="56"/>
        <v>177</v>
      </c>
      <c r="S198" s="89">
        <f t="shared" si="46"/>
        <v>34020.271099762409</v>
      </c>
      <c r="T198" s="89">
        <f>IF(AND(S198=0,S197&gt;0),SUM($G198:$H$381),S198)</f>
        <v>34020.271099762409</v>
      </c>
      <c r="U198" s="82">
        <f>SUM(T198:T$381)</f>
        <v>134937.70349235888</v>
      </c>
      <c r="V198" s="68">
        <f>localspline(R198,'BBG rates'!$G$10:$G$27,'BBG rates'!$K$10:$K$27)</f>
        <v>1.0018327012415078</v>
      </c>
      <c r="W198" s="68">
        <f>locallinterp(R198,'BBG rates'!$G$10:$G$27,'BBG rates'!$J$10:$J$27)</f>
        <v>-1.4249999999999999E-2</v>
      </c>
      <c r="X198" s="56">
        <f t="shared" si="57"/>
        <v>-1.4250930787840232E-2</v>
      </c>
      <c r="Y198" s="66">
        <f t="shared" si="47"/>
        <v>-1.0568300105966693</v>
      </c>
      <c r="Z198" s="72">
        <f t="shared" si="48"/>
        <v>-9.3983814745136601E-3</v>
      </c>
      <c r="AA198" s="79">
        <f t="shared" si="49"/>
        <v>-28.788311809755601</v>
      </c>
      <c r="AB198" s="81">
        <f t="shared" si="58"/>
        <v>-0.25601424418537666</v>
      </c>
      <c r="AD198" s="95">
        <f>locallinterp(R198,'BBG rates'!$N$10:$N$369,'BBG rates'!$P$10:$P$369)</f>
        <v>15.006934677404992</v>
      </c>
      <c r="AI198" s="185">
        <f t="shared" si="50"/>
        <v>177</v>
      </c>
      <c r="AJ198" s="127">
        <f>locallinterp(MIN(AI198,CAP_Senior*12),'BBG rates'!$X$24:$X$65,'BBG rates'!$Y$24:$Y$65)</f>
        <v>62.112869760708193</v>
      </c>
      <c r="AK198" s="127">
        <f>locallinterp(MIN(AI198,CAP_CB*12),'BBG rates'!$AA$25:$AA$40,'BBG rates'!$AC$25:$AC$40)</f>
        <v>10.95</v>
      </c>
      <c r="AL198" s="144">
        <f t="shared" si="51"/>
        <v>19.647687859320392</v>
      </c>
      <c r="AM198" s="142">
        <f>(SUMPRODUCT(AL198:AL$381,G198:G$381)+SUMPRODUCT(AL198:AL$381,H198:H$381))/12</f>
        <v>221479.14070071746</v>
      </c>
    </row>
    <row r="199" spans="1:39" x14ac:dyDescent="0.2">
      <c r="A199" s="7">
        <v>178</v>
      </c>
      <c r="B199" s="7">
        <v>89</v>
      </c>
      <c r="C199" s="7">
        <v>44.5</v>
      </c>
      <c r="D199" s="12">
        <f t="shared" si="43"/>
        <v>14.833333333333334</v>
      </c>
      <c r="E199" s="29">
        <f t="shared" si="59"/>
        <v>67088.267563668429</v>
      </c>
      <c r="F199" s="2">
        <f t="shared" si="44"/>
        <v>91.045346306602852</v>
      </c>
      <c r="G199" s="2">
        <f t="shared" si="52"/>
        <v>33608.813926972274</v>
      </c>
      <c r="H199" s="2">
        <f t="shared" si="53"/>
        <v>220.3509019557624</v>
      </c>
      <c r="I199" s="2">
        <f t="shared" si="42"/>
        <v>33920.210175234635</v>
      </c>
      <c r="J199" s="2">
        <f t="shared" si="60"/>
        <v>503149.78426598042</v>
      </c>
      <c r="K199" s="2">
        <f t="shared" si="45"/>
        <v>28890.013085104267</v>
      </c>
      <c r="L199" s="2">
        <f t="shared" si="45"/>
        <v>428535.19409571326</v>
      </c>
      <c r="M199" s="2"/>
      <c r="N199" s="28">
        <f t="shared" si="61"/>
        <v>120264.17637756123</v>
      </c>
      <c r="O199" s="2">
        <f t="shared" si="54"/>
        <v>162.6759519981166</v>
      </c>
      <c r="P199" s="2">
        <f t="shared" si="55"/>
        <v>60050.799111533153</v>
      </c>
      <c r="R199">
        <f t="shared" si="56"/>
        <v>178</v>
      </c>
      <c r="S199" s="89">
        <f t="shared" si="46"/>
        <v>33829.164828928035</v>
      </c>
      <c r="T199" s="89">
        <f>IF(AND(S199=0,S198&gt;0),SUM($G199:$H$381),S199)</f>
        <v>33829.164828928035</v>
      </c>
      <c r="U199" s="82">
        <f>SUM(T199:T$381)</f>
        <v>100917.43239259647</v>
      </c>
      <c r="V199" s="68">
        <f>localspline(R199,'BBG rates'!$G$10:$G$27,'BBG rates'!$K$10:$K$27)</f>
        <v>1.0014525360741062</v>
      </c>
      <c r="W199" s="68">
        <f>locallinterp(R199,'BBG rates'!$G$10:$G$27,'BBG rates'!$J$10:$J$27)</f>
        <v>-1.0999999999999999E-2</v>
      </c>
      <c r="X199" s="56">
        <f t="shared" si="57"/>
        <v>-1.1000554622286884E-2</v>
      </c>
      <c r="Y199" s="66">
        <f t="shared" si="47"/>
        <v>-0.6528129032414397</v>
      </c>
      <c r="Z199" s="72">
        <f t="shared" si="48"/>
        <v>-7.762538793517678E-3</v>
      </c>
      <c r="AA199" s="79">
        <f t="shared" si="49"/>
        <v>-21.530250149266195</v>
      </c>
      <c r="AB199" s="81">
        <f t="shared" si="58"/>
        <v>-0.25601424418537666</v>
      </c>
      <c r="AD199" s="95">
        <f>locallinterp(R199,'BBG rates'!$N$10:$N$369,'BBG rates'!$P$10:$P$369)</f>
        <v>15.090389055411167</v>
      </c>
      <c r="AI199" s="185">
        <f t="shared" si="50"/>
        <v>178</v>
      </c>
      <c r="AJ199" s="127">
        <f>locallinterp(MIN(AI199,CAP_Senior*12),'BBG rates'!$X$24:$X$65,'BBG rates'!$Y$24:$Y$65)</f>
        <v>62.22233845013416</v>
      </c>
      <c r="AK199" s="127">
        <f>locallinterp(MIN(AI199,CAP_CB*12),'BBG rates'!$AA$25:$AA$40,'BBG rates'!$AC$25:$AC$40)</f>
        <v>10.966666666666667</v>
      </c>
      <c r="AL199" s="144">
        <f t="shared" si="51"/>
        <v>19.680130869856143</v>
      </c>
      <c r="AM199" s="142">
        <f>(SUMPRODUCT(AL199:AL$381,G199:G$381)+SUMPRODUCT(AL199:AL$381,H199:H$381))/12</f>
        <v>165777.5017459183</v>
      </c>
    </row>
    <row r="200" spans="1:39" x14ac:dyDescent="0.2">
      <c r="A200" s="7">
        <v>179</v>
      </c>
      <c r="B200" s="7">
        <v>89.5</v>
      </c>
      <c r="C200" s="7">
        <v>44.75</v>
      </c>
      <c r="D200" s="12">
        <f t="shared" si="43"/>
        <v>14.916666666666666</v>
      </c>
      <c r="E200" s="29">
        <f t="shared" si="59"/>
        <v>33449.394046615118</v>
      </c>
      <c r="F200" s="2">
        <f t="shared" si="44"/>
        <v>60.525465309919291</v>
      </c>
      <c r="G200" s="2">
        <f t="shared" si="52"/>
        <v>33529.009238011517</v>
      </c>
      <c r="H200" s="2">
        <f t="shared" si="53"/>
        <v>109.86427904179317</v>
      </c>
      <c r="I200" s="2">
        <f t="shared" si="42"/>
        <v>33699.398982363229</v>
      </c>
      <c r="J200" s="2">
        <f t="shared" si="60"/>
        <v>502682.70148691814</v>
      </c>
      <c r="K200" s="2">
        <f t="shared" si="45"/>
        <v>28676.076199965217</v>
      </c>
      <c r="L200" s="2">
        <f t="shared" si="45"/>
        <v>427751.46998281445</v>
      </c>
      <c r="M200" s="2"/>
      <c r="N200" s="28">
        <f t="shared" si="61"/>
        <v>60159.200840097736</v>
      </c>
      <c r="O200" s="2">
        <f t="shared" si="54"/>
        <v>108.49952606777485</v>
      </c>
      <c r="P200" s="2">
        <f t="shared" si="55"/>
        <v>60104.975537463499</v>
      </c>
      <c r="R200">
        <f t="shared" si="56"/>
        <v>179</v>
      </c>
      <c r="S200" s="89">
        <f t="shared" si="46"/>
        <v>33638.873517053311</v>
      </c>
      <c r="T200" s="89">
        <f>IF(AND(S200=0,S199&gt;0),SUM($G200:$H$381),S200)</f>
        <v>33638.873517053311</v>
      </c>
      <c r="U200" s="82">
        <f>SUM(T200:T$381)</f>
        <v>67088.267563668429</v>
      </c>
      <c r="V200" s="68">
        <f>localspline(R200,'BBG rates'!$G$10:$G$27,'BBG rates'!$K$10:$K$27)</f>
        <v>1.0010735407590026</v>
      </c>
      <c r="W200" s="68">
        <f>locallinterp(R200,'BBG rates'!$G$10:$G$27,'BBG rates'!$J$10:$J$27)</f>
        <v>-7.7499999999999999E-3</v>
      </c>
      <c r="X200" s="56">
        <f t="shared" si="57"/>
        <v>-7.7502753000668889E-3</v>
      </c>
      <c r="Y200" s="66">
        <f t="shared" si="47"/>
        <v>-0.34269659030229871</v>
      </c>
      <c r="Z200" s="72">
        <f t="shared" si="48"/>
        <v>-6.1297738531179893E-3</v>
      </c>
      <c r="AA200" s="79">
        <f t="shared" si="49"/>
        <v>-14.312960095015747</v>
      </c>
      <c r="AB200" s="81">
        <f t="shared" si="58"/>
        <v>-0.25601424418537672</v>
      </c>
      <c r="AD200" s="95">
        <f>locallinterp(R200,'BBG rates'!$N$10:$N$369,'BBG rates'!$P$10:$P$369)</f>
        <v>15.173811850474417</v>
      </c>
      <c r="AI200" s="185">
        <f t="shared" si="50"/>
        <v>179</v>
      </c>
      <c r="AJ200" s="127">
        <f>locallinterp(MIN(AI200,CAP_Senior*12),'BBG rates'!$X$24:$X$65,'BBG rates'!$Y$24:$Y$65)</f>
        <v>62.331807139560127</v>
      </c>
      <c r="AK200" s="127">
        <f>locallinterp(MIN(AI200,CAP_CB*12),'BBG rates'!$AA$25:$AA$40,'BBG rates'!$AC$25:$AC$40)</f>
        <v>10.983333333333334</v>
      </c>
      <c r="AL200" s="144">
        <f t="shared" si="51"/>
        <v>19.712573880391886</v>
      </c>
      <c r="AM200" s="142">
        <f>(SUMPRODUCT(AL200:AL$381,G200:G$381)+SUMPRODUCT(AL200:AL$381,H200:H$381))/12</f>
        <v>110297.30249164841</v>
      </c>
    </row>
    <row r="201" spans="1:39" x14ac:dyDescent="0.2">
      <c r="A201" s="7">
        <v>180</v>
      </c>
      <c r="B201" s="7">
        <v>90</v>
      </c>
      <c r="C201" s="7">
        <v>45</v>
      </c>
      <c r="D201" s="12">
        <f t="shared" si="43"/>
        <v>15</v>
      </c>
      <c r="E201" s="29">
        <f t="shared" si="59"/>
        <v>0</v>
      </c>
      <c r="F201" s="2">
        <f t="shared" si="44"/>
        <v>30.177260682501384</v>
      </c>
      <c r="G201" s="2">
        <f t="shared" si="52"/>
        <v>33449.394046615118</v>
      </c>
      <c r="H201" s="2">
        <f t="shared" si="53"/>
        <v>0</v>
      </c>
      <c r="I201" s="2">
        <f t="shared" si="42"/>
        <v>33479.571307297621</v>
      </c>
      <c r="J201" s="2">
        <f t="shared" si="60"/>
        <v>502193.56960946432</v>
      </c>
      <c r="K201" s="2">
        <f t="shared" si="45"/>
        <v>28463.337670366152</v>
      </c>
      <c r="L201" s="2">
        <f t="shared" si="45"/>
        <v>426950.06505549228</v>
      </c>
      <c r="M201" s="2"/>
      <c r="N201" s="28">
        <f t="shared" si="61"/>
        <v>-7.2759576141834259E-12</v>
      </c>
      <c r="O201" s="2">
        <f t="shared" si="54"/>
        <v>54.274223433542211</v>
      </c>
      <c r="P201" s="2">
        <f t="shared" si="55"/>
        <v>60159.200840097743</v>
      </c>
      <c r="R201">
        <f t="shared" si="56"/>
        <v>180</v>
      </c>
      <c r="S201" s="89">
        <f t="shared" si="46"/>
        <v>33449.394046615118</v>
      </c>
      <c r="T201" s="89">
        <f>IF(AND(S201=0,S200&gt;0),SUM($G201:$H$381),S201)</f>
        <v>33449.394046615118</v>
      </c>
      <c r="U201" s="82">
        <f>SUM(T201:T$381)</f>
        <v>33449.394046615118</v>
      </c>
      <c r="V201" s="68">
        <f>localspline(R201,'BBG rates'!$G$10:$G$27,'BBG rates'!$K$10:$K$27)</f>
        <v>1.0006957054138184</v>
      </c>
      <c r="W201" s="68">
        <f>locallinterp(R201,'BBG rates'!$G$10:$G$27,'BBG rates'!$J$10:$J$27)</f>
        <v>-4.4999999999999997E-3</v>
      </c>
      <c r="X201" s="56">
        <f t="shared" si="57"/>
        <v>-4.5000928151850417E-3</v>
      </c>
      <c r="Y201" s="66">
        <f t="shared" si="47"/>
        <v>-0.12543781485122166</v>
      </c>
      <c r="Z201" s="72">
        <f t="shared" si="48"/>
        <v>-4.5000928151850408E-3</v>
      </c>
      <c r="AA201" s="79">
        <f t="shared" si="49"/>
        <v>-7.1362677794191738</v>
      </c>
      <c r="AB201" s="81">
        <f t="shared" si="58"/>
        <v>-0.25601424418537672</v>
      </c>
      <c r="AD201" s="95">
        <f>locallinterp(R201,'BBG rates'!$N$10:$N$369,'BBG rates'!$P$10:$P$369)</f>
        <v>15.257203159258902</v>
      </c>
      <c r="AI201" s="185">
        <f t="shared" si="50"/>
        <v>180</v>
      </c>
      <c r="AJ201" s="127">
        <f>locallinterp(MIN(AI201,CAP_Senior*12),'BBG rates'!$X$24:$X$65,'BBG rates'!$Y$24:$Y$65)</f>
        <v>62.441275828986086</v>
      </c>
      <c r="AK201" s="127">
        <f>locallinterp(MIN(AI201,CAP_CB*12),'BBG rates'!$AA$25:$AA$40,'BBG rates'!$AC$25:$AC$40)</f>
        <v>11</v>
      </c>
      <c r="AL201" s="144">
        <f t="shared" si="51"/>
        <v>19.745016890927634</v>
      </c>
      <c r="AM201" s="142">
        <f>(SUMPRODUCT(AL201:AL$381,G201:G$381)+SUMPRODUCT(AL201:AL$381,H201:H$381))/12</f>
        <v>55038.237536809145</v>
      </c>
    </row>
    <row r="202" spans="1:39" x14ac:dyDescent="0.2">
      <c r="A202" s="7">
        <v>181</v>
      </c>
      <c r="B202" s="7">
        <v>90.5</v>
      </c>
      <c r="C202" s="7">
        <v>45.25</v>
      </c>
      <c r="D202" s="12">
        <f t="shared" si="43"/>
        <v>15.083333333333334</v>
      </c>
      <c r="E202" s="29">
        <f>IF($A202&lt;=$I$8,E201-G202-H202,0)</f>
        <v>0</v>
      </c>
      <c r="F202" s="2">
        <f t="shared" si="44"/>
        <v>0</v>
      </c>
      <c r="G202" s="2">
        <f t="shared" si="52"/>
        <v>0</v>
      </c>
      <c r="H202" s="2">
        <f t="shared" si="53"/>
        <v>0</v>
      </c>
      <c r="I202" s="2">
        <f t="shared" ref="I202:I265" si="62">SUM(F202:H202)</f>
        <v>0</v>
      </c>
      <c r="J202" s="2">
        <f t="shared" si="60"/>
        <v>0</v>
      </c>
      <c r="K202" s="2">
        <f t="shared" si="45"/>
        <v>0</v>
      </c>
      <c r="L202" s="2">
        <f t="shared" si="45"/>
        <v>0</v>
      </c>
      <c r="M202" s="2"/>
      <c r="N202" s="28">
        <f t="shared" si="61"/>
        <v>0</v>
      </c>
      <c r="O202" s="2">
        <f t="shared" si="54"/>
        <v>0</v>
      </c>
      <c r="P202" s="2">
        <f t="shared" si="55"/>
        <v>0</v>
      </c>
      <c r="R202">
        <f t="shared" si="56"/>
        <v>181</v>
      </c>
      <c r="S202" s="89">
        <f t="shared" si="46"/>
        <v>0</v>
      </c>
      <c r="T202" s="89">
        <f>IF(AND(S202=0,S201&gt;0),SUM($G202:$H$381),S202)</f>
        <v>0</v>
      </c>
      <c r="U202" s="82">
        <f>SUM(T202:T$381)</f>
        <v>0</v>
      </c>
      <c r="V202" s="68">
        <f>localspline(R202,'BBG rates'!$G$10:$G$27,'BBG rates'!$K$10:$K$27)</f>
        <v>1.0003190144244267</v>
      </c>
      <c r="W202" s="68">
        <f>locallinterp(R202,'BBG rates'!$G$10:$G$27,'BBG rates'!$J$10:$J$27)</f>
        <v>-2.858333333333333E-3</v>
      </c>
      <c r="X202" s="56">
        <f t="shared" si="57"/>
        <v>-2.8583707802010139E-3</v>
      </c>
      <c r="Y202" s="66">
        <f t="shared" si="47"/>
        <v>0</v>
      </c>
      <c r="Z202" s="72">
        <f t="shared" si="48"/>
        <v>0</v>
      </c>
      <c r="AA202" s="79">
        <f t="shared" si="49"/>
        <v>0</v>
      </c>
      <c r="AB202" s="81">
        <f t="shared" si="58"/>
        <v>0</v>
      </c>
      <c r="AD202" s="95">
        <f>locallinterp(R202,'BBG rates'!$N$10:$N$369,'BBG rates'!$P$10:$P$369)</f>
        <v>15.340563077127603</v>
      </c>
      <c r="AI202" s="185">
        <f t="shared" si="50"/>
        <v>181</v>
      </c>
      <c r="AJ202" s="127">
        <f>locallinterp(MIN(AI202,CAP_Senior*12),'BBG rates'!$X$24:$X$65,'BBG rates'!$Y$24:$Y$65)</f>
        <v>62.543676949191031</v>
      </c>
      <c r="AK202" s="127">
        <f>locallinterp(MIN(AI202,CAP_CB*12),'BBG rates'!$AA$25:$AA$40,'BBG rates'!$AC$25:$AC$40)</f>
        <v>11</v>
      </c>
      <c r="AL202" s="144">
        <f t="shared" si="51"/>
        <v>19.762425081362473</v>
      </c>
      <c r="AM202" s="142">
        <f>(SUMPRODUCT(AL202:AL$381,G202:G$381)+SUMPRODUCT(AL202:AL$381,H202:H$381))/12</f>
        <v>0</v>
      </c>
    </row>
    <row r="203" spans="1:39" x14ac:dyDescent="0.2">
      <c r="A203" s="7">
        <v>182</v>
      </c>
      <c r="B203" s="7">
        <v>91</v>
      </c>
      <c r="C203" s="7">
        <v>45.5</v>
      </c>
      <c r="D203" s="12">
        <f t="shared" si="43"/>
        <v>15.166666666666666</v>
      </c>
      <c r="E203" s="29">
        <f t="shared" ref="E203:E266" si="63">IF($A203&lt;=$I$8,E202-G203-H203,0)</f>
        <v>0</v>
      </c>
      <c r="F203" s="2">
        <f t="shared" si="44"/>
        <v>0</v>
      </c>
      <c r="G203" s="2">
        <f t="shared" si="52"/>
        <v>0</v>
      </c>
      <c r="H203" s="2">
        <f t="shared" si="53"/>
        <v>0</v>
      </c>
      <c r="I203" s="2">
        <f t="shared" si="62"/>
        <v>0</v>
      </c>
      <c r="J203" s="2">
        <f t="shared" si="60"/>
        <v>0</v>
      </c>
      <c r="K203" s="2">
        <f t="shared" si="45"/>
        <v>0</v>
      </c>
      <c r="L203" s="2">
        <f t="shared" si="45"/>
        <v>0</v>
      </c>
      <c r="M203" s="2"/>
      <c r="N203" s="28">
        <f t="shared" si="61"/>
        <v>0</v>
      </c>
      <c r="O203" s="2">
        <f t="shared" si="54"/>
        <v>0</v>
      </c>
      <c r="P203" s="2">
        <f t="shared" si="55"/>
        <v>0</v>
      </c>
      <c r="R203">
        <f t="shared" si="56"/>
        <v>182</v>
      </c>
      <c r="S203" s="89">
        <f t="shared" si="46"/>
        <v>0</v>
      </c>
      <c r="T203" s="89">
        <f>IF(AND(S203=0,S202&gt;0),SUM($G203:$H$381),S203)</f>
        <v>0</v>
      </c>
      <c r="U203" s="82">
        <f>SUM(T203:T$381)</f>
        <v>0</v>
      </c>
      <c r="V203" s="68">
        <f>localspline(R203,'BBG rates'!$G$10:$G$27,'BBG rates'!$K$10:$K$27)</f>
        <v>0.99994349188898957</v>
      </c>
      <c r="W203" s="68">
        <f>locallinterp(R203,'BBG rates'!$G$10:$G$27,'BBG rates'!$J$10:$J$27)</f>
        <v>-1.2166666666666662E-3</v>
      </c>
      <c r="X203" s="56">
        <f t="shared" si="57"/>
        <v>-1.2166734513208155E-3</v>
      </c>
      <c r="Y203" s="66">
        <f t="shared" si="47"/>
        <v>0</v>
      </c>
      <c r="Z203" s="72">
        <f t="shared" si="48"/>
        <v>0</v>
      </c>
      <c r="AA203" s="79">
        <f t="shared" si="49"/>
        <v>0</v>
      </c>
      <c r="AB203" s="81">
        <f t="shared" si="58"/>
        <v>0</v>
      </c>
      <c r="AD203" s="95">
        <f>locallinterp(R203,'BBG rates'!$N$10:$N$369,'BBG rates'!$P$10:$P$369)</f>
        <v>15.423891701451685</v>
      </c>
      <c r="AI203" s="185">
        <f t="shared" si="50"/>
        <v>182</v>
      </c>
      <c r="AJ203" s="127">
        <f>locallinterp(MIN(AI203,CAP_Senior*12),'BBG rates'!$X$24:$X$65,'BBG rates'!$Y$24:$Y$65)</f>
        <v>62.646078069395976</v>
      </c>
      <c r="AK203" s="127">
        <f>locallinterp(MIN(AI203,CAP_CB*12),'BBG rates'!$AA$25:$AA$40,'BBG rates'!$AC$25:$AC$40)</f>
        <v>11</v>
      </c>
      <c r="AL203" s="144">
        <f t="shared" si="51"/>
        <v>19.779833271797315</v>
      </c>
      <c r="AM203" s="142">
        <f>(SUMPRODUCT(AL203:AL$381,G203:G$381)+SUMPRODUCT(AL203:AL$381,H203:H$381))/12</f>
        <v>0</v>
      </c>
    </row>
    <row r="204" spans="1:39" x14ac:dyDescent="0.2">
      <c r="A204" s="7">
        <v>183</v>
      </c>
      <c r="B204" s="7">
        <v>91.5</v>
      </c>
      <c r="C204" s="7">
        <v>45.75</v>
      </c>
      <c r="D204" s="12">
        <f t="shared" si="43"/>
        <v>15.25</v>
      </c>
      <c r="E204" s="29">
        <f t="shared" si="63"/>
        <v>0</v>
      </c>
      <c r="F204" s="2">
        <f t="shared" si="44"/>
        <v>0</v>
      </c>
      <c r="G204" s="2">
        <f t="shared" si="52"/>
        <v>0</v>
      </c>
      <c r="H204" s="2">
        <f t="shared" si="53"/>
        <v>0</v>
      </c>
      <c r="I204" s="2">
        <f t="shared" si="62"/>
        <v>0</v>
      </c>
      <c r="J204" s="2">
        <f t="shared" si="60"/>
        <v>0</v>
      </c>
      <c r="K204" s="2">
        <f t="shared" si="45"/>
        <v>0</v>
      </c>
      <c r="L204" s="2">
        <f t="shared" si="45"/>
        <v>0</v>
      </c>
      <c r="M204" s="2"/>
      <c r="N204" s="28">
        <f t="shared" si="61"/>
        <v>0</v>
      </c>
      <c r="O204" s="2">
        <f t="shared" si="54"/>
        <v>0</v>
      </c>
      <c r="P204" s="2">
        <f t="shared" si="55"/>
        <v>0</v>
      </c>
      <c r="R204">
        <f t="shared" si="56"/>
        <v>183</v>
      </c>
      <c r="S204" s="89">
        <f t="shared" si="46"/>
        <v>0</v>
      </c>
      <c r="T204" s="89">
        <f>IF(AND(S204=0,S203&gt;0),SUM($G204:$H$381),S204)</f>
        <v>0</v>
      </c>
      <c r="U204" s="82">
        <f>SUM(T204:T$381)</f>
        <v>0</v>
      </c>
      <c r="V204" s="68">
        <f>localspline(R204,'BBG rates'!$G$10:$G$27,'BBG rates'!$K$10:$K$27)</f>
        <v>0.9995691545408647</v>
      </c>
      <c r="W204" s="68">
        <f>locallinterp(R204,'BBG rates'!$G$10:$G$27,'BBG rates'!$J$10:$J$27)</f>
        <v>4.2500000000000036E-4</v>
      </c>
      <c r="X204" s="56">
        <f t="shared" si="57"/>
        <v>4.2499917212168725E-4</v>
      </c>
      <c r="Y204" s="66">
        <f t="shared" si="47"/>
        <v>0</v>
      </c>
      <c r="Z204" s="72">
        <f t="shared" si="48"/>
        <v>0</v>
      </c>
      <c r="AA204" s="79">
        <f t="shared" si="49"/>
        <v>0</v>
      </c>
      <c r="AB204" s="81">
        <f t="shared" si="58"/>
        <v>0</v>
      </c>
      <c r="AD204" s="95">
        <f>locallinterp(R204,'BBG rates'!$N$10:$N$369,'BBG rates'!$P$10:$P$369)</f>
        <v>15.507189130996757</v>
      </c>
      <c r="AI204" s="185">
        <f t="shared" si="50"/>
        <v>183</v>
      </c>
      <c r="AJ204" s="127">
        <f>locallinterp(MIN(AI204,CAP_Senior*12),'BBG rates'!$X$24:$X$65,'BBG rates'!$Y$24:$Y$65)</f>
        <v>62.748479189600928</v>
      </c>
      <c r="AK204" s="127">
        <f>locallinterp(MIN(AI204,CAP_CB*12),'BBG rates'!$AA$25:$AA$40,'BBG rates'!$AC$25:$AC$40)</f>
        <v>11</v>
      </c>
      <c r="AL204" s="144">
        <f t="shared" si="51"/>
        <v>19.797241462232158</v>
      </c>
      <c r="AM204" s="142">
        <f>(SUMPRODUCT(AL204:AL$381,G204:G$381)+SUMPRODUCT(AL204:AL$381,H204:H$381))/12</f>
        <v>0</v>
      </c>
    </row>
    <row r="205" spans="1:39" x14ac:dyDescent="0.2">
      <c r="A205" s="7">
        <v>184</v>
      </c>
      <c r="B205" s="7">
        <v>92</v>
      </c>
      <c r="C205" s="7">
        <v>46</v>
      </c>
      <c r="D205" s="12">
        <f t="shared" si="43"/>
        <v>15.333333333333334</v>
      </c>
      <c r="E205" s="29">
        <f t="shared" si="63"/>
        <v>0</v>
      </c>
      <c r="F205" s="2">
        <f t="shared" si="44"/>
        <v>0</v>
      </c>
      <c r="G205" s="2">
        <f t="shared" si="52"/>
        <v>0</v>
      </c>
      <c r="H205" s="2">
        <f t="shared" si="53"/>
        <v>0</v>
      </c>
      <c r="I205" s="2">
        <f t="shared" si="62"/>
        <v>0</v>
      </c>
      <c r="J205" s="2">
        <f t="shared" si="60"/>
        <v>0</v>
      </c>
      <c r="K205" s="2">
        <f t="shared" si="45"/>
        <v>0</v>
      </c>
      <c r="L205" s="2">
        <f t="shared" si="45"/>
        <v>0</v>
      </c>
      <c r="M205" s="2"/>
      <c r="N205" s="28">
        <f t="shared" si="61"/>
        <v>0</v>
      </c>
      <c r="O205" s="2">
        <f t="shared" si="54"/>
        <v>0</v>
      </c>
      <c r="P205" s="2">
        <f t="shared" si="55"/>
        <v>0</v>
      </c>
      <c r="R205">
        <f t="shared" si="56"/>
        <v>184</v>
      </c>
      <c r="S205" s="89">
        <f t="shared" si="46"/>
        <v>0</v>
      </c>
      <c r="T205" s="89">
        <f>IF(AND(S205=0,S204&gt;0),SUM($G205:$H$381),S205)</f>
        <v>0</v>
      </c>
      <c r="U205" s="82">
        <f>SUM(T205:T$381)</f>
        <v>0</v>
      </c>
      <c r="V205" s="68">
        <f>localspline(R205,'BBG rates'!$G$10:$G$27,'BBG rates'!$K$10:$K$27)</f>
        <v>0.99919607848721337</v>
      </c>
      <c r="W205" s="68">
        <f>locallinterp(R205,'BBG rates'!$G$10:$G$27,'BBG rates'!$J$10:$J$27)</f>
        <v>2.0666666666666672E-3</v>
      </c>
      <c r="X205" s="56">
        <f t="shared" si="57"/>
        <v>2.0666470910590817E-3</v>
      </c>
      <c r="Y205" s="66">
        <f t="shared" si="47"/>
        <v>0</v>
      </c>
      <c r="Z205" s="72">
        <f t="shared" si="48"/>
        <v>0</v>
      </c>
      <c r="AA205" s="79">
        <f t="shared" si="49"/>
        <v>0</v>
      </c>
      <c r="AB205" s="81">
        <f t="shared" si="58"/>
        <v>0</v>
      </c>
      <c r="AD205" s="95">
        <f>locallinterp(R205,'BBG rates'!$N$10:$N$369,'BBG rates'!$P$10:$P$369)</f>
        <v>15.590455470870692</v>
      </c>
      <c r="AI205" s="185">
        <f t="shared" si="50"/>
        <v>184</v>
      </c>
      <c r="AJ205" s="127">
        <f>locallinterp(MIN(AI205,CAP_Senior*12),'BBG rates'!$X$24:$X$65,'BBG rates'!$Y$24:$Y$65)</f>
        <v>62.850880309805873</v>
      </c>
      <c r="AK205" s="127">
        <f>locallinterp(MIN(AI205,CAP_CB*12),'BBG rates'!$AA$25:$AA$40,'BBG rates'!$AC$25:$AC$40)</f>
        <v>11</v>
      </c>
      <c r="AL205" s="144">
        <f t="shared" si="51"/>
        <v>19.814649652667001</v>
      </c>
      <c r="AM205" s="142">
        <f>(SUMPRODUCT(AL205:AL$381,G205:G$381)+SUMPRODUCT(AL205:AL$381,H205:H$381))/12</f>
        <v>0</v>
      </c>
    </row>
    <row r="206" spans="1:39" x14ac:dyDescent="0.2">
      <c r="A206" s="7">
        <v>185</v>
      </c>
      <c r="B206" s="7">
        <v>92.5</v>
      </c>
      <c r="C206" s="7">
        <v>46.25</v>
      </c>
      <c r="D206" s="12">
        <f t="shared" si="43"/>
        <v>15.416666666666666</v>
      </c>
      <c r="E206" s="29">
        <f t="shared" si="63"/>
        <v>0</v>
      </c>
      <c r="F206" s="2">
        <f t="shared" si="44"/>
        <v>0</v>
      </c>
      <c r="G206" s="2">
        <f t="shared" si="52"/>
        <v>0</v>
      </c>
      <c r="H206" s="2">
        <f t="shared" si="53"/>
        <v>0</v>
      </c>
      <c r="I206" s="2">
        <f t="shared" si="62"/>
        <v>0</v>
      </c>
      <c r="J206" s="2">
        <f t="shared" si="60"/>
        <v>0</v>
      </c>
      <c r="K206" s="2">
        <f t="shared" si="45"/>
        <v>0</v>
      </c>
      <c r="L206" s="2">
        <f t="shared" si="45"/>
        <v>0</v>
      </c>
      <c r="M206" s="2"/>
      <c r="N206" s="28">
        <f t="shared" si="61"/>
        <v>0</v>
      </c>
      <c r="O206" s="2">
        <f t="shared" si="54"/>
        <v>0</v>
      </c>
      <c r="P206" s="2">
        <f t="shared" si="55"/>
        <v>0</v>
      </c>
      <c r="R206">
        <f t="shared" si="56"/>
        <v>185</v>
      </c>
      <c r="S206" s="89">
        <f t="shared" si="46"/>
        <v>0</v>
      </c>
      <c r="T206" s="89">
        <f>IF(AND(S206=0,S205&gt;0),SUM($G206:$H$381),S206)</f>
        <v>0</v>
      </c>
      <c r="U206" s="82">
        <f>SUM(T206:T$381)</f>
        <v>0</v>
      </c>
      <c r="V206" s="68">
        <f>localspline(R206,'BBG rates'!$G$10:$G$27,'BBG rates'!$K$10:$K$27)</f>
        <v>0.99882416109957184</v>
      </c>
      <c r="W206" s="68">
        <f>locallinterp(R206,'BBG rates'!$G$10:$G$27,'BBG rates'!$J$10:$J$27)</f>
        <v>3.7083333333333334E-3</v>
      </c>
      <c r="X206" s="56">
        <f t="shared" si="57"/>
        <v>3.708270306024275E-3</v>
      </c>
      <c r="Y206" s="66">
        <f t="shared" si="47"/>
        <v>0</v>
      </c>
      <c r="Z206" s="72">
        <f t="shared" si="48"/>
        <v>0</v>
      </c>
      <c r="AA206" s="79">
        <f t="shared" si="49"/>
        <v>0</v>
      </c>
      <c r="AB206" s="81">
        <f t="shared" si="58"/>
        <v>0</v>
      </c>
      <c r="AD206" s="95">
        <f>locallinterp(R206,'BBG rates'!$N$10:$N$369,'BBG rates'!$P$10:$P$369)</f>
        <v>15.673690817628989</v>
      </c>
      <c r="AI206" s="185">
        <f t="shared" si="50"/>
        <v>185</v>
      </c>
      <c r="AJ206" s="127">
        <f>locallinterp(MIN(AI206,CAP_Senior*12),'BBG rates'!$X$24:$X$65,'BBG rates'!$Y$24:$Y$65)</f>
        <v>62.953281430010819</v>
      </c>
      <c r="AK206" s="127">
        <f>locallinterp(MIN(AI206,CAP_CB*12),'BBG rates'!$AA$25:$AA$40,'BBG rates'!$AC$25:$AC$40)</f>
        <v>11</v>
      </c>
      <c r="AL206" s="144">
        <f t="shared" si="51"/>
        <v>19.83205784310184</v>
      </c>
      <c r="AM206" s="142">
        <f>(SUMPRODUCT(AL206:AL$381,G206:G$381)+SUMPRODUCT(AL206:AL$381,H206:H$381))/12</f>
        <v>0</v>
      </c>
    </row>
    <row r="207" spans="1:39" x14ac:dyDescent="0.2">
      <c r="A207" s="7">
        <v>186</v>
      </c>
      <c r="B207" s="7">
        <v>93</v>
      </c>
      <c r="C207" s="7">
        <v>46.5</v>
      </c>
      <c r="D207" s="12">
        <f t="shared" si="43"/>
        <v>15.5</v>
      </c>
      <c r="E207" s="29">
        <f t="shared" si="63"/>
        <v>0</v>
      </c>
      <c r="F207" s="2">
        <f t="shared" si="44"/>
        <v>0</v>
      </c>
      <c r="G207" s="2">
        <f t="shared" si="52"/>
        <v>0</v>
      </c>
      <c r="H207" s="2">
        <f t="shared" si="53"/>
        <v>0</v>
      </c>
      <c r="I207" s="2">
        <f t="shared" si="62"/>
        <v>0</v>
      </c>
      <c r="J207" s="2">
        <f t="shared" si="60"/>
        <v>0</v>
      </c>
      <c r="K207" s="2">
        <f t="shared" si="45"/>
        <v>0</v>
      </c>
      <c r="L207" s="2">
        <f t="shared" si="45"/>
        <v>0</v>
      </c>
      <c r="M207" s="2"/>
      <c r="N207" s="28">
        <f t="shared" si="61"/>
        <v>0</v>
      </c>
      <c r="O207" s="2">
        <f t="shared" si="54"/>
        <v>0</v>
      </c>
      <c r="P207" s="2">
        <f t="shared" si="55"/>
        <v>0</v>
      </c>
      <c r="R207">
        <f t="shared" si="56"/>
        <v>186</v>
      </c>
      <c r="S207" s="89">
        <f t="shared" si="46"/>
        <v>0</v>
      </c>
      <c r="T207" s="89">
        <f>IF(AND(S207=0,S206&gt;0),SUM($G207:$H$381),S207)</f>
        <v>0</v>
      </c>
      <c r="U207" s="82">
        <f>SUM(T207:T$381)</f>
        <v>0</v>
      </c>
      <c r="V207" s="68">
        <f>localspline(R207,'BBG rates'!$G$10:$G$27,'BBG rates'!$K$10:$K$27)</f>
        <v>0.99845347850449839</v>
      </c>
      <c r="W207" s="68">
        <f>locallinterp(R207,'BBG rates'!$G$10:$G$27,'BBG rates'!$J$10:$J$27)</f>
        <v>5.3500000000000006E-3</v>
      </c>
      <c r="X207" s="56">
        <f t="shared" si="57"/>
        <v>5.3498688180830811E-3</v>
      </c>
      <c r="Y207" s="66">
        <f t="shared" si="47"/>
        <v>0</v>
      </c>
      <c r="Z207" s="72">
        <f t="shared" si="48"/>
        <v>0</v>
      </c>
      <c r="AA207" s="79">
        <f t="shared" si="49"/>
        <v>0</v>
      </c>
      <c r="AB207" s="81">
        <f t="shared" si="58"/>
        <v>0</v>
      </c>
      <c r="AD207" s="95">
        <f>locallinterp(R207,'BBG rates'!$N$10:$N$369,'BBG rates'!$P$10:$P$369)</f>
        <v>15.756895274171031</v>
      </c>
      <c r="AI207" s="185">
        <f t="shared" si="50"/>
        <v>186</v>
      </c>
      <c r="AJ207" s="127">
        <f>locallinterp(MIN(AI207,CAP_Senior*12),'BBG rates'!$X$24:$X$65,'BBG rates'!$Y$24:$Y$65)</f>
        <v>63.055682550215764</v>
      </c>
      <c r="AK207" s="127">
        <f>locallinterp(MIN(AI207,CAP_CB*12),'BBG rates'!$AA$25:$AA$40,'BBG rates'!$AC$25:$AC$40)</f>
        <v>11</v>
      </c>
      <c r="AL207" s="144">
        <f t="shared" si="51"/>
        <v>19.849466033536679</v>
      </c>
      <c r="AM207" s="142">
        <f>(SUMPRODUCT(AL207:AL$381,G207:G$381)+SUMPRODUCT(AL207:AL$381,H207:H$381))/12</f>
        <v>0</v>
      </c>
    </row>
    <row r="208" spans="1:39" x14ac:dyDescent="0.2">
      <c r="A208" s="7">
        <v>187</v>
      </c>
      <c r="B208" s="7">
        <v>93.5</v>
      </c>
      <c r="C208" s="7">
        <v>46.75</v>
      </c>
      <c r="D208" s="12">
        <f t="shared" si="43"/>
        <v>15.583333333333334</v>
      </c>
      <c r="E208" s="29">
        <f t="shared" si="63"/>
        <v>0</v>
      </c>
      <c r="F208" s="2">
        <f t="shared" si="44"/>
        <v>0</v>
      </c>
      <c r="G208" s="2">
        <f t="shared" si="52"/>
        <v>0</v>
      </c>
      <c r="H208" s="2">
        <f t="shared" si="53"/>
        <v>0</v>
      </c>
      <c r="I208" s="2">
        <f t="shared" si="62"/>
        <v>0</v>
      </c>
      <c r="J208" s="2">
        <f t="shared" si="60"/>
        <v>0</v>
      </c>
      <c r="K208" s="2">
        <f t="shared" si="45"/>
        <v>0</v>
      </c>
      <c r="L208" s="2">
        <f t="shared" si="45"/>
        <v>0</v>
      </c>
      <c r="M208" s="2"/>
      <c r="N208" s="28">
        <f t="shared" si="61"/>
        <v>0</v>
      </c>
      <c r="O208" s="2">
        <f t="shared" si="54"/>
        <v>0</v>
      </c>
      <c r="P208" s="2">
        <f t="shared" si="55"/>
        <v>0</v>
      </c>
      <c r="R208">
        <f t="shared" si="56"/>
        <v>187</v>
      </c>
      <c r="S208" s="89">
        <f t="shared" si="46"/>
        <v>0</v>
      </c>
      <c r="T208" s="89">
        <f>IF(AND(S208=0,S207&gt;0),SUM($G208:$H$381),S208)</f>
        <v>0</v>
      </c>
      <c r="U208" s="82">
        <f>SUM(T208:T$381)</f>
        <v>0</v>
      </c>
      <c r="V208" s="68">
        <f>localspline(R208,'BBG rates'!$G$10:$G$27,'BBG rates'!$K$10:$K$27)</f>
        <v>0.99808404740431522</v>
      </c>
      <c r="W208" s="68">
        <f>locallinterp(R208,'BBG rates'!$G$10:$G$27,'BBG rates'!$J$10:$J$27)</f>
        <v>6.9916666666666669E-3</v>
      </c>
      <c r="X208" s="56">
        <f t="shared" si="57"/>
        <v>6.9914426277684072E-3</v>
      </c>
      <c r="Y208" s="66">
        <f t="shared" si="47"/>
        <v>0</v>
      </c>
      <c r="Z208" s="72">
        <f t="shared" si="48"/>
        <v>0</v>
      </c>
      <c r="AA208" s="79">
        <f t="shared" si="49"/>
        <v>0</v>
      </c>
      <c r="AB208" s="81">
        <f t="shared" si="58"/>
        <v>0</v>
      </c>
      <c r="AD208" s="95">
        <f>locallinterp(R208,'BBG rates'!$N$10:$N$369,'BBG rates'!$P$10:$P$369)</f>
        <v>15.840068944788056</v>
      </c>
      <c r="AI208" s="185">
        <f t="shared" si="50"/>
        <v>187</v>
      </c>
      <c r="AJ208" s="127">
        <f>locallinterp(MIN(AI208,CAP_Senior*12),'BBG rates'!$X$24:$X$65,'BBG rates'!$Y$24:$Y$65)</f>
        <v>63.158083670420709</v>
      </c>
      <c r="AK208" s="127">
        <f>locallinterp(MIN(AI208,CAP_CB*12),'BBG rates'!$AA$25:$AA$40,'BBG rates'!$AC$25:$AC$40)</f>
        <v>11</v>
      </c>
      <c r="AL208" s="144">
        <f t="shared" si="51"/>
        <v>19.866874223971521</v>
      </c>
      <c r="AM208" s="142">
        <f>(SUMPRODUCT(AL208:AL$381,G208:G$381)+SUMPRODUCT(AL208:AL$381,H208:H$381))/12</f>
        <v>0</v>
      </c>
    </row>
    <row r="209" spans="1:39" x14ac:dyDescent="0.2">
      <c r="A209" s="7">
        <v>188</v>
      </c>
      <c r="B209" s="7">
        <v>94</v>
      </c>
      <c r="C209" s="7">
        <v>47</v>
      </c>
      <c r="D209" s="12">
        <f t="shared" si="43"/>
        <v>15.666666666666666</v>
      </c>
      <c r="E209" s="29">
        <f t="shared" si="63"/>
        <v>0</v>
      </c>
      <c r="F209" s="2">
        <f t="shared" si="44"/>
        <v>0</v>
      </c>
      <c r="G209" s="2">
        <f t="shared" si="52"/>
        <v>0</v>
      </c>
      <c r="H209" s="2">
        <f t="shared" si="53"/>
        <v>0</v>
      </c>
      <c r="I209" s="2">
        <f t="shared" si="62"/>
        <v>0</v>
      </c>
      <c r="J209" s="2">
        <f t="shared" si="60"/>
        <v>0</v>
      </c>
      <c r="K209" s="2">
        <f t="shared" si="45"/>
        <v>0</v>
      </c>
      <c r="L209" s="2">
        <f t="shared" si="45"/>
        <v>0</v>
      </c>
      <c r="M209" s="2"/>
      <c r="N209" s="28">
        <f t="shared" si="61"/>
        <v>0</v>
      </c>
      <c r="O209" s="2">
        <f t="shared" si="54"/>
        <v>0</v>
      </c>
      <c r="P209" s="2">
        <f t="shared" si="55"/>
        <v>0</v>
      </c>
      <c r="R209">
        <f t="shared" si="56"/>
        <v>188</v>
      </c>
      <c r="S209" s="89">
        <f t="shared" si="46"/>
        <v>0</v>
      </c>
      <c r="T209" s="89">
        <f>IF(AND(S209=0,S208&gt;0),SUM($G209:$H$381),S209)</f>
        <v>0</v>
      </c>
      <c r="U209" s="82">
        <f>SUM(T209:T$381)</f>
        <v>0</v>
      </c>
      <c r="V209" s="68">
        <f>localspline(R209,'BBG rates'!$G$10:$G$27,'BBG rates'!$K$10:$K$27)</f>
        <v>0.99771594392183904</v>
      </c>
      <c r="W209" s="68">
        <f>locallinterp(R209,'BBG rates'!$G$10:$G$27,'BBG rates'!$J$10:$J$27)</f>
        <v>8.6333333333333331E-3</v>
      </c>
      <c r="X209" s="56">
        <f t="shared" si="57"/>
        <v>8.6329917358796138E-3</v>
      </c>
      <c r="Y209" s="66">
        <f t="shared" si="47"/>
        <v>0</v>
      </c>
      <c r="Z209" s="72">
        <f t="shared" si="48"/>
        <v>0</v>
      </c>
      <c r="AA209" s="79">
        <f t="shared" si="49"/>
        <v>0</v>
      </c>
      <c r="AB209" s="81">
        <f t="shared" si="58"/>
        <v>0</v>
      </c>
      <c r="AD209" s="95">
        <f>locallinterp(R209,'BBG rates'!$N$10:$N$369,'BBG rates'!$P$10:$P$369)</f>
        <v>15.923211940114877</v>
      </c>
      <c r="AI209" s="185">
        <f t="shared" si="50"/>
        <v>188</v>
      </c>
      <c r="AJ209" s="127">
        <f>locallinterp(MIN(AI209,CAP_Senior*12),'BBG rates'!$X$24:$X$65,'BBG rates'!$Y$24:$Y$65)</f>
        <v>63.260484790625654</v>
      </c>
      <c r="AK209" s="127">
        <f>locallinterp(MIN(AI209,CAP_CB*12),'BBG rates'!$AA$25:$AA$40,'BBG rates'!$AC$25:$AC$40)</f>
        <v>11</v>
      </c>
      <c r="AL209" s="144">
        <f t="shared" si="51"/>
        <v>19.884282414406361</v>
      </c>
      <c r="AM209" s="142">
        <f>(SUMPRODUCT(AL209:AL$381,G209:G$381)+SUMPRODUCT(AL209:AL$381,H209:H$381))/12</f>
        <v>0</v>
      </c>
    </row>
    <row r="210" spans="1:39" x14ac:dyDescent="0.2">
      <c r="A210" s="7">
        <v>189</v>
      </c>
      <c r="B210" s="7">
        <v>94.5</v>
      </c>
      <c r="C210" s="7">
        <v>47.25</v>
      </c>
      <c r="D210" s="12">
        <f t="shared" si="43"/>
        <v>15.75</v>
      </c>
      <c r="E210" s="29">
        <f t="shared" si="63"/>
        <v>0</v>
      </c>
      <c r="F210" s="2">
        <f t="shared" si="44"/>
        <v>0</v>
      </c>
      <c r="G210" s="2">
        <f t="shared" si="52"/>
        <v>0</v>
      </c>
      <c r="H210" s="2">
        <f t="shared" si="53"/>
        <v>0</v>
      </c>
      <c r="I210" s="2">
        <f t="shared" si="62"/>
        <v>0</v>
      </c>
      <c r="J210" s="2">
        <f t="shared" si="60"/>
        <v>0</v>
      </c>
      <c r="K210" s="2">
        <f t="shared" si="45"/>
        <v>0</v>
      </c>
      <c r="L210" s="2">
        <f t="shared" si="45"/>
        <v>0</v>
      </c>
      <c r="M210" s="2"/>
      <c r="N210" s="28">
        <f t="shared" si="61"/>
        <v>0</v>
      </c>
      <c r="O210" s="2">
        <f t="shared" si="54"/>
        <v>0</v>
      </c>
      <c r="P210" s="2">
        <f t="shared" si="55"/>
        <v>0</v>
      </c>
      <c r="R210">
        <f t="shared" si="56"/>
        <v>189</v>
      </c>
      <c r="S210" s="89">
        <f t="shared" si="46"/>
        <v>0</v>
      </c>
      <c r="T210" s="89">
        <f>IF(AND(S210=0,S209&gt;0),SUM($G210:$H$381),S210)</f>
        <v>0</v>
      </c>
      <c r="U210" s="82">
        <f>SUM(T210:T$381)</f>
        <v>0</v>
      </c>
      <c r="V210" s="68">
        <f>localspline(R210,'BBG rates'!$G$10:$G$27,'BBG rates'!$K$10:$K$27)</f>
        <v>0.99734906542860557</v>
      </c>
      <c r="W210" s="68">
        <f>locallinterp(R210,'BBG rates'!$G$10:$G$27,'BBG rates'!$J$10:$J$27)</f>
        <v>1.0275000000000001E-2</v>
      </c>
      <c r="X210" s="56">
        <f t="shared" si="57"/>
        <v>1.0274516143482515E-2</v>
      </c>
      <c r="Y210" s="66">
        <f t="shared" si="47"/>
        <v>0</v>
      </c>
      <c r="Z210" s="72">
        <f t="shared" si="48"/>
        <v>0</v>
      </c>
      <c r="AA210" s="79">
        <f t="shared" si="49"/>
        <v>0</v>
      </c>
      <c r="AB210" s="81">
        <f t="shared" si="58"/>
        <v>0</v>
      </c>
      <c r="AD210" s="95">
        <f>locallinterp(R210,'BBG rates'!$N$10:$N$369,'BBG rates'!$P$10:$P$369)</f>
        <v>16.006324362233926</v>
      </c>
      <c r="AI210" s="185">
        <f t="shared" si="50"/>
        <v>189</v>
      </c>
      <c r="AJ210" s="127">
        <f>locallinterp(MIN(AI210,CAP_Senior*12),'BBG rates'!$X$24:$X$65,'BBG rates'!$Y$24:$Y$65)</f>
        <v>63.362885910830599</v>
      </c>
      <c r="AK210" s="127">
        <f>locallinterp(MIN(AI210,CAP_CB*12),'BBG rates'!$AA$25:$AA$40,'BBG rates'!$AC$25:$AC$40)</f>
        <v>11</v>
      </c>
      <c r="AL210" s="144">
        <f t="shared" si="51"/>
        <v>19.9016906048412</v>
      </c>
      <c r="AM210" s="142">
        <f>(SUMPRODUCT(AL210:AL$381,G210:G$381)+SUMPRODUCT(AL210:AL$381,H210:H$381))/12</f>
        <v>0</v>
      </c>
    </row>
    <row r="211" spans="1:39" x14ac:dyDescent="0.2">
      <c r="A211" s="7">
        <v>190</v>
      </c>
      <c r="B211" s="7">
        <v>95</v>
      </c>
      <c r="C211" s="7">
        <v>47.5</v>
      </c>
      <c r="D211" s="12">
        <f t="shared" si="43"/>
        <v>15.833333333333334</v>
      </c>
      <c r="E211" s="29">
        <f t="shared" si="63"/>
        <v>0</v>
      </c>
      <c r="F211" s="2">
        <f t="shared" si="44"/>
        <v>0</v>
      </c>
      <c r="G211" s="2">
        <f t="shared" si="52"/>
        <v>0</v>
      </c>
      <c r="H211" s="2">
        <f t="shared" si="53"/>
        <v>0</v>
      </c>
      <c r="I211" s="2">
        <f t="shared" si="62"/>
        <v>0</v>
      </c>
      <c r="J211" s="2">
        <f t="shared" si="60"/>
        <v>0</v>
      </c>
      <c r="K211" s="2">
        <f t="shared" si="45"/>
        <v>0</v>
      </c>
      <c r="L211" s="2">
        <f t="shared" si="45"/>
        <v>0</v>
      </c>
      <c r="M211" s="2"/>
      <c r="N211" s="28">
        <f t="shared" si="61"/>
        <v>0</v>
      </c>
      <c r="O211" s="2">
        <f t="shared" si="54"/>
        <v>0</v>
      </c>
      <c r="P211" s="2">
        <f t="shared" si="55"/>
        <v>0</v>
      </c>
      <c r="R211">
        <f t="shared" si="56"/>
        <v>190</v>
      </c>
      <c r="S211" s="89">
        <f t="shared" si="46"/>
        <v>0</v>
      </c>
      <c r="T211" s="89">
        <f>IF(AND(S211=0,S210&gt;0),SUM($G211:$H$381),S211)</f>
        <v>0</v>
      </c>
      <c r="U211" s="82">
        <f>SUM(T211:T$381)</f>
        <v>0</v>
      </c>
      <c r="V211" s="68">
        <f>localspline(R211,'BBG rates'!$G$10:$G$27,'BBG rates'!$K$10:$K$27)</f>
        <v>0.99698348806545523</v>
      </c>
      <c r="W211" s="68">
        <f>locallinterp(R211,'BBG rates'!$G$10:$G$27,'BBG rates'!$J$10:$J$27)</f>
        <v>1.1916666666666667E-2</v>
      </c>
      <c r="X211" s="56">
        <f t="shared" si="57"/>
        <v>1.1916015851110018E-2</v>
      </c>
      <c r="Y211" s="66">
        <f t="shared" si="47"/>
        <v>0</v>
      </c>
      <c r="Z211" s="72">
        <f t="shared" si="48"/>
        <v>0</v>
      </c>
      <c r="AA211" s="79">
        <f t="shared" si="49"/>
        <v>0</v>
      </c>
      <c r="AB211" s="81">
        <f t="shared" si="58"/>
        <v>0</v>
      </c>
      <c r="AD211" s="95">
        <f>locallinterp(R211,'BBG rates'!$N$10:$N$369,'BBG rates'!$P$10:$P$369)</f>
        <v>16.089406319572713</v>
      </c>
      <c r="AI211" s="185">
        <f t="shared" si="50"/>
        <v>190</v>
      </c>
      <c r="AJ211" s="127">
        <f>locallinterp(MIN(AI211,CAP_Senior*12),'BBG rates'!$X$24:$X$65,'BBG rates'!$Y$24:$Y$65)</f>
        <v>63.465287031035551</v>
      </c>
      <c r="AK211" s="127">
        <f>locallinterp(MIN(AI211,CAP_CB*12),'BBG rates'!$AA$25:$AA$40,'BBG rates'!$AC$25:$AC$40)</f>
        <v>11</v>
      </c>
      <c r="AL211" s="144">
        <f t="shared" si="51"/>
        <v>19.919098795276042</v>
      </c>
      <c r="AM211" s="142">
        <f>(SUMPRODUCT(AL211:AL$381,G211:G$381)+SUMPRODUCT(AL211:AL$381,H211:H$381))/12</f>
        <v>0</v>
      </c>
    </row>
    <row r="212" spans="1:39" x14ac:dyDescent="0.2">
      <c r="A212" s="7">
        <v>191</v>
      </c>
      <c r="B212" s="7">
        <v>95.5</v>
      </c>
      <c r="C212" s="7">
        <v>47.75</v>
      </c>
      <c r="D212" s="12">
        <f t="shared" si="43"/>
        <v>15.916666666666666</v>
      </c>
      <c r="E212" s="29">
        <f t="shared" si="63"/>
        <v>0</v>
      </c>
      <c r="F212" s="2">
        <f t="shared" si="44"/>
        <v>0</v>
      </c>
      <c r="G212" s="2">
        <f t="shared" si="52"/>
        <v>0</v>
      </c>
      <c r="H212" s="2">
        <f t="shared" si="53"/>
        <v>0</v>
      </c>
      <c r="I212" s="2">
        <f t="shared" si="62"/>
        <v>0</v>
      </c>
      <c r="J212" s="2">
        <f t="shared" si="60"/>
        <v>0</v>
      </c>
      <c r="K212" s="2">
        <f t="shared" si="45"/>
        <v>0</v>
      </c>
      <c r="L212" s="2">
        <f t="shared" si="45"/>
        <v>0</v>
      </c>
      <c r="M212" s="2"/>
      <c r="N212" s="28">
        <f t="shared" si="61"/>
        <v>0</v>
      </c>
      <c r="O212" s="2">
        <f t="shared" si="54"/>
        <v>0</v>
      </c>
      <c r="P212" s="2">
        <f t="shared" si="55"/>
        <v>0</v>
      </c>
      <c r="R212">
        <f t="shared" si="56"/>
        <v>191</v>
      </c>
      <c r="S212" s="89">
        <f t="shared" si="46"/>
        <v>0</v>
      </c>
      <c r="T212" s="89">
        <f>IF(AND(S212=0,S211&gt;0),SUM($G212:$H$381),S212)</f>
        <v>0</v>
      </c>
      <c r="U212" s="82">
        <f>SUM(T212:T$381)</f>
        <v>0</v>
      </c>
      <c r="V212" s="68">
        <f>localspline(R212,'BBG rates'!$G$10:$G$27,'BBG rates'!$K$10:$K$27)</f>
        <v>0.99661922850587203</v>
      </c>
      <c r="W212" s="68">
        <f>locallinterp(R212,'BBG rates'!$G$10:$G$27,'BBG rates'!$J$10:$J$27)</f>
        <v>1.3558333333333334E-2</v>
      </c>
      <c r="X212" s="56">
        <f t="shared" si="57"/>
        <v>1.3557490859561483E-2</v>
      </c>
      <c r="Y212" s="66">
        <f t="shared" si="47"/>
        <v>0</v>
      </c>
      <c r="Z212" s="72">
        <f t="shared" si="48"/>
        <v>0</v>
      </c>
      <c r="AA212" s="79">
        <f t="shared" si="49"/>
        <v>0</v>
      </c>
      <c r="AB212" s="81">
        <f t="shared" si="58"/>
        <v>0</v>
      </c>
      <c r="AD212" s="95">
        <f>locallinterp(R212,'BBG rates'!$N$10:$N$369,'BBG rates'!$P$10:$P$369)</f>
        <v>16.172457921948205</v>
      </c>
      <c r="AI212" s="185">
        <f t="shared" si="50"/>
        <v>191</v>
      </c>
      <c r="AJ212" s="127">
        <f>locallinterp(MIN(AI212,CAP_Senior*12),'BBG rates'!$X$24:$X$65,'BBG rates'!$Y$24:$Y$65)</f>
        <v>63.567688151240496</v>
      </c>
      <c r="AK212" s="127">
        <f>locallinterp(MIN(AI212,CAP_CB*12),'BBG rates'!$AA$25:$AA$40,'BBG rates'!$AC$25:$AC$40)</f>
        <v>11</v>
      </c>
      <c r="AL212" s="144">
        <f t="shared" si="51"/>
        <v>19.936506985710885</v>
      </c>
      <c r="AM212" s="142">
        <f>(SUMPRODUCT(AL212:AL$381,G212:G$381)+SUMPRODUCT(AL212:AL$381,H212:H$381))/12</f>
        <v>0</v>
      </c>
    </row>
    <row r="213" spans="1:39" x14ac:dyDescent="0.2">
      <c r="A213" s="7">
        <v>192</v>
      </c>
      <c r="B213" s="7">
        <v>96</v>
      </c>
      <c r="C213" s="7">
        <v>48</v>
      </c>
      <c r="D213" s="12">
        <f t="shared" si="43"/>
        <v>16</v>
      </c>
      <c r="E213" s="29">
        <f t="shared" si="63"/>
        <v>0</v>
      </c>
      <c r="F213" s="2">
        <f t="shared" si="44"/>
        <v>0</v>
      </c>
      <c r="G213" s="2">
        <f t="shared" si="52"/>
        <v>0</v>
      </c>
      <c r="H213" s="2">
        <f t="shared" si="53"/>
        <v>0</v>
      </c>
      <c r="I213" s="2">
        <f t="shared" si="62"/>
        <v>0</v>
      </c>
      <c r="J213" s="2">
        <f t="shared" si="60"/>
        <v>0</v>
      </c>
      <c r="K213" s="2">
        <f t="shared" si="45"/>
        <v>0</v>
      </c>
      <c r="L213" s="2">
        <f t="shared" si="45"/>
        <v>0</v>
      </c>
      <c r="M213" s="2"/>
      <c r="N213" s="28">
        <f t="shared" si="61"/>
        <v>0</v>
      </c>
      <c r="O213" s="2">
        <f t="shared" si="54"/>
        <v>0</v>
      </c>
      <c r="P213" s="2">
        <f t="shared" si="55"/>
        <v>0</v>
      </c>
      <c r="R213">
        <f t="shared" si="56"/>
        <v>192</v>
      </c>
      <c r="S213" s="89">
        <f t="shared" si="46"/>
        <v>0</v>
      </c>
      <c r="T213" s="89">
        <f>IF(AND(S213=0,S212&gt;0),SUM($G213:$H$381),S213)</f>
        <v>0</v>
      </c>
      <c r="U213" s="82">
        <f>SUM(T213:T$381)</f>
        <v>0</v>
      </c>
      <c r="V213" s="68">
        <f>localspline(R213,'BBG rates'!$G$10:$G$27,'BBG rates'!$K$10:$K$27)</f>
        <v>0.99625636288722907</v>
      </c>
      <c r="W213" s="68">
        <f>locallinterp(R213,'BBG rates'!$G$10:$G$27,'BBG rates'!$J$10:$J$27)</f>
        <v>1.52E-2</v>
      </c>
      <c r="X213" s="56">
        <f t="shared" si="57"/>
        <v>1.5198941169369817E-2</v>
      </c>
      <c r="Y213" s="66">
        <f t="shared" si="47"/>
        <v>0</v>
      </c>
      <c r="Z213" s="72">
        <f t="shared" si="48"/>
        <v>0</v>
      </c>
      <c r="AA213" s="79">
        <f t="shared" si="49"/>
        <v>0</v>
      </c>
      <c r="AB213" s="81">
        <f t="shared" si="58"/>
        <v>0</v>
      </c>
      <c r="AD213" s="95">
        <f>locallinterp(R213,'BBG rates'!$N$10:$N$369,'BBG rates'!$P$10:$P$369)</f>
        <v>16.255479285522139</v>
      </c>
      <c r="AI213" s="185">
        <f t="shared" si="50"/>
        <v>192</v>
      </c>
      <c r="AJ213" s="127">
        <f>locallinterp(MIN(AI213,CAP_Senior*12),'BBG rates'!$X$24:$X$65,'BBG rates'!$Y$24:$Y$65)</f>
        <v>63.670089271445441</v>
      </c>
      <c r="AK213" s="127">
        <f>locallinterp(MIN(AI213,CAP_CB*12),'BBG rates'!$AA$25:$AA$40,'BBG rates'!$AC$25:$AC$40)</f>
        <v>11</v>
      </c>
      <c r="AL213" s="144">
        <f t="shared" si="51"/>
        <v>19.953915176145724</v>
      </c>
      <c r="AM213" s="142">
        <f>(SUMPRODUCT(AL213:AL$381,G213:G$381)+SUMPRODUCT(AL213:AL$381,H213:H$381))/12</f>
        <v>0</v>
      </c>
    </row>
    <row r="214" spans="1:39" x14ac:dyDescent="0.2">
      <c r="A214" s="7">
        <v>193</v>
      </c>
      <c r="B214" s="7">
        <v>96.5</v>
      </c>
      <c r="C214" s="7">
        <v>48.25</v>
      </c>
      <c r="D214" s="12">
        <f t="shared" ref="D214:D277" si="64">A214/12</f>
        <v>16.083333333333332</v>
      </c>
      <c r="E214" s="29">
        <f t="shared" si="63"/>
        <v>0</v>
      </c>
      <c r="F214" s="2">
        <f t="shared" ref="F214:F277" si="65">IF($A214&lt;=$I$8,-IPMT($G$11,1,$I$8-$A214+1,$E213),0)</f>
        <v>0</v>
      </c>
      <c r="G214" s="2">
        <f t="shared" si="52"/>
        <v>0</v>
      </c>
      <c r="H214" s="2">
        <f t="shared" si="53"/>
        <v>0</v>
      </c>
      <c r="I214" s="2">
        <f t="shared" si="62"/>
        <v>0</v>
      </c>
      <c r="J214" s="2">
        <f t="shared" si="60"/>
        <v>0</v>
      </c>
      <c r="K214" s="2">
        <f t="shared" ref="K214:L277" si="66">I214/(1+$F$12)^IF($I$7=1,$A214,IF($I$7=2,$B214,IF($I$7=4,$C214,$D214)))</f>
        <v>0</v>
      </c>
      <c r="L214" s="2">
        <f t="shared" si="66"/>
        <v>0</v>
      </c>
      <c r="M214" s="2"/>
      <c r="N214" s="28">
        <f t="shared" si="61"/>
        <v>0</v>
      </c>
      <c r="O214" s="2">
        <f t="shared" si="54"/>
        <v>0</v>
      </c>
      <c r="P214" s="2">
        <f t="shared" si="55"/>
        <v>0</v>
      </c>
      <c r="R214">
        <f t="shared" si="56"/>
        <v>193</v>
      </c>
      <c r="S214" s="89">
        <f t="shared" ref="S214:S277" si="67">IF(D214&lt;$I$9,G214+H214,0)</f>
        <v>0</v>
      </c>
      <c r="T214" s="89">
        <f>IF(AND(S214=0,S213&gt;0),SUM($G214:$H$381),S214)</f>
        <v>0</v>
      </c>
      <c r="U214" s="82">
        <f>SUM(T214:T$381)</f>
        <v>0</v>
      </c>
      <c r="V214" s="68">
        <f>localspline(R214,'BBG rates'!$G$10:$G$27,'BBG rates'!$K$10:$K$27)</f>
        <v>0.99589478858106206</v>
      </c>
      <c r="W214" s="68">
        <f>locallinterp(R214,'BBG rates'!$G$10:$G$27,'BBG rates'!$J$10:$J$27)</f>
        <v>1.6841666666666668E-2</v>
      </c>
      <c r="X214" s="56">
        <f t="shared" si="57"/>
        <v>1.6840366781867289E-2</v>
      </c>
      <c r="Y214" s="66">
        <f t="shared" ref="Y214:Y277" si="68">T214*X214%/12+Y215</f>
        <v>0</v>
      </c>
      <c r="Z214" s="72">
        <f t="shared" ref="Z214:Z277" si="69">IF(U214=0,0,Y214*1200/U214)</f>
        <v>0</v>
      </c>
      <c r="AA214" s="79">
        <f t="shared" ref="AA214:AA277" si="70">T214*$AA$17%/12+AA215</f>
        <v>0</v>
      </c>
      <c r="AB214" s="81">
        <f t="shared" si="58"/>
        <v>0</v>
      </c>
      <c r="AD214" s="95">
        <f>locallinterp(R214,'BBG rates'!$N$10:$N$369,'BBG rates'!$P$10:$P$369)</f>
        <v>16.338470517903893</v>
      </c>
      <c r="AI214" s="185">
        <f t="shared" ref="AI214:AI277" si="71">A214</f>
        <v>193</v>
      </c>
      <c r="AJ214" s="127">
        <f>locallinterp(MIN(AI214,CAP_Senior*12),'BBG rates'!$X$24:$X$65,'BBG rates'!$Y$24:$Y$65)</f>
        <v>63.766280338060852</v>
      </c>
      <c r="AK214" s="127">
        <f>locallinterp(MIN(AI214,CAP_CB*12),'BBG rates'!$AA$25:$AA$40,'BBG rates'!$AC$25:$AC$40)</f>
        <v>11</v>
      </c>
      <c r="AL214" s="144">
        <f t="shared" ref="AL214:AL277" si="72">SUMPRODUCT(AJ214:AK214,$AJ$19:$AK$19)</f>
        <v>19.970267657470345</v>
      </c>
      <c r="AM214" s="142">
        <f>(SUMPRODUCT(AL214:AL$381,G214:G$381)+SUMPRODUCT(AL214:AL$381,H214:H$381))/12</f>
        <v>0</v>
      </c>
    </row>
    <row r="215" spans="1:39" x14ac:dyDescent="0.2">
      <c r="A215" s="7">
        <v>194</v>
      </c>
      <c r="B215" s="7">
        <v>97</v>
      </c>
      <c r="C215" s="7">
        <v>48.5</v>
      </c>
      <c r="D215" s="12">
        <f t="shared" si="64"/>
        <v>16.166666666666668</v>
      </c>
      <c r="E215" s="29">
        <f t="shared" si="63"/>
        <v>0</v>
      </c>
      <c r="F215" s="2">
        <f t="shared" si="65"/>
        <v>0</v>
      </c>
      <c r="G215" s="2">
        <f t="shared" ref="G215:G278" si="73">IF($A215&lt;=$I$8,-PPMT($G$11,1,$I$8-$A215+1,$E214),0)</f>
        <v>0</v>
      </c>
      <c r="H215" s="2">
        <f t="shared" ref="H215:H278" si="74">IF($A215&lt;=$I$8,(E214-G215)*$G$13,0)</f>
        <v>0</v>
      </c>
      <c r="I215" s="2">
        <f t="shared" si="62"/>
        <v>0</v>
      </c>
      <c r="J215" s="2">
        <f t="shared" si="60"/>
        <v>0</v>
      </c>
      <c r="K215" s="2">
        <f t="shared" si="66"/>
        <v>0</v>
      </c>
      <c r="L215" s="2">
        <f t="shared" si="66"/>
        <v>0</v>
      </c>
      <c r="M215" s="2"/>
      <c r="N215" s="28">
        <f t="shared" si="61"/>
        <v>0</v>
      </c>
      <c r="O215" s="2">
        <f t="shared" ref="O215:O278" si="75">IF($A215&lt;=$I$8,-IPMT($G$11,1,$I$8-$A215+1,$N214),0)</f>
        <v>0</v>
      </c>
      <c r="P215" s="2">
        <f t="shared" ref="P215:P278" si="76">IF($A215&lt;=$I$8,-PPMT($G$11,1,$I$8-$A215+1,$N214),0)</f>
        <v>0</v>
      </c>
      <c r="R215">
        <f t="shared" ref="R215:R278" si="77">ROUND(D215*12,1)</f>
        <v>194</v>
      </c>
      <c r="S215" s="89">
        <f t="shared" si="67"/>
        <v>0</v>
      </c>
      <c r="T215" s="89">
        <f>IF(AND(S215=0,S214&gt;0),SUM($G215:$H$381),S215)</f>
        <v>0</v>
      </c>
      <c r="U215" s="82">
        <f>SUM(T215:T$381)</f>
        <v>0</v>
      </c>
      <c r="V215" s="68">
        <f>localspline(R215,'BBG rates'!$G$10:$G$27,'BBG rates'!$K$10:$K$27)</f>
        <v>0.9955345817413942</v>
      </c>
      <c r="W215" s="68">
        <f>locallinterp(R215,'BBG rates'!$G$10:$G$27,'BBG rates'!$J$10:$J$27)</f>
        <v>1.8483333333333334E-2</v>
      </c>
      <c r="X215" s="56">
        <f t="shared" ref="X215:X278" si="78">((1+W215%)^(1/12)-1)*1200</f>
        <v>1.8481767697586804E-2</v>
      </c>
      <c r="Y215" s="66">
        <f t="shared" si="68"/>
        <v>0</v>
      </c>
      <c r="Z215" s="72">
        <f t="shared" si="69"/>
        <v>0</v>
      </c>
      <c r="AA215" s="79">
        <f t="shared" si="70"/>
        <v>0</v>
      </c>
      <c r="AB215" s="81">
        <f t="shared" ref="AB215:AB278" si="79">IF(U215=0,0,AA215*1200/U215)</f>
        <v>0</v>
      </c>
      <c r="AD215" s="95">
        <f>locallinterp(R215,'BBG rates'!$N$10:$N$369,'BBG rates'!$P$10:$P$369)</f>
        <v>16.421431733049008</v>
      </c>
      <c r="AI215" s="185">
        <f t="shared" si="71"/>
        <v>194</v>
      </c>
      <c r="AJ215" s="127">
        <f>locallinterp(MIN(AI215,CAP_Senior*12),'BBG rates'!$X$24:$X$65,'BBG rates'!$Y$24:$Y$65)</f>
        <v>63.862471404676256</v>
      </c>
      <c r="AK215" s="127">
        <f>locallinterp(MIN(AI215,CAP_CB*12),'BBG rates'!$AA$25:$AA$40,'BBG rates'!$AC$25:$AC$40)</f>
        <v>11</v>
      </c>
      <c r="AL215" s="144">
        <f t="shared" si="72"/>
        <v>19.986620138794962</v>
      </c>
      <c r="AM215" s="142">
        <f>(SUMPRODUCT(AL215:AL$381,G215:G$381)+SUMPRODUCT(AL215:AL$381,H215:H$381))/12</f>
        <v>0</v>
      </c>
    </row>
    <row r="216" spans="1:39" x14ac:dyDescent="0.2">
      <c r="A216" s="7">
        <v>195</v>
      </c>
      <c r="B216" s="7">
        <v>97.5</v>
      </c>
      <c r="C216" s="7">
        <v>48.75</v>
      </c>
      <c r="D216" s="12">
        <f t="shared" si="64"/>
        <v>16.25</v>
      </c>
      <c r="E216" s="29">
        <f t="shared" si="63"/>
        <v>0</v>
      </c>
      <c r="F216" s="2">
        <f t="shared" si="65"/>
        <v>0</v>
      </c>
      <c r="G216" s="2">
        <f t="shared" si="73"/>
        <v>0</v>
      </c>
      <c r="H216" s="2">
        <f t="shared" si="74"/>
        <v>0</v>
      </c>
      <c r="I216" s="2">
        <f t="shared" si="62"/>
        <v>0</v>
      </c>
      <c r="J216" s="2">
        <f t="shared" ref="J216:J279" si="80">IF($I$7=1,I216*A216,IF($I$7=2,I216*B216,IF($I$7=4,I216*C216,I216*D216)))</f>
        <v>0</v>
      </c>
      <c r="K216" s="2">
        <f t="shared" si="66"/>
        <v>0</v>
      </c>
      <c r="L216" s="2">
        <f t="shared" si="66"/>
        <v>0</v>
      </c>
      <c r="M216" s="2"/>
      <c r="N216" s="28">
        <f t="shared" ref="N216:N279" si="81">IF($A216&lt;=$I$8,N215-P216,0)</f>
        <v>0</v>
      </c>
      <c r="O216" s="2">
        <f t="shared" si="75"/>
        <v>0</v>
      </c>
      <c r="P216" s="2">
        <f t="shared" si="76"/>
        <v>0</v>
      </c>
      <c r="R216">
        <f t="shared" si="77"/>
        <v>195</v>
      </c>
      <c r="S216" s="89">
        <f t="shared" si="67"/>
        <v>0</v>
      </c>
      <c r="T216" s="89">
        <f>IF(AND(S216=0,S215&gt;0),SUM($G216:$H$381),S216)</f>
        <v>0</v>
      </c>
      <c r="U216" s="82">
        <f>SUM(T216:T$381)</f>
        <v>0</v>
      </c>
      <c r="V216" s="68">
        <f>localspline(R216,'BBG rates'!$G$10:$G$27,'BBG rates'!$K$10:$K$27)</f>
        <v>0.99517575901506916</v>
      </c>
      <c r="W216" s="68">
        <f>locallinterp(R216,'BBG rates'!$G$10:$G$27,'BBG rates'!$J$10:$J$27)</f>
        <v>2.0125000000000001E-2</v>
      </c>
      <c r="X216" s="56">
        <f t="shared" si="78"/>
        <v>2.012314391706127E-2</v>
      </c>
      <c r="Y216" s="66">
        <f t="shared" si="68"/>
        <v>0</v>
      </c>
      <c r="Z216" s="72">
        <f t="shared" si="69"/>
        <v>0</v>
      </c>
      <c r="AA216" s="79">
        <f t="shared" si="70"/>
        <v>0</v>
      </c>
      <c r="AB216" s="81">
        <f t="shared" si="79"/>
        <v>0</v>
      </c>
      <c r="AD216" s="95">
        <f>locallinterp(R216,'BBG rates'!$N$10:$N$369,'BBG rates'!$P$10:$P$369)</f>
        <v>16.504363046300263</v>
      </c>
      <c r="AI216" s="185">
        <f t="shared" si="71"/>
        <v>195</v>
      </c>
      <c r="AJ216" s="127">
        <f>locallinterp(MIN(AI216,CAP_Senior*12),'BBG rates'!$X$24:$X$65,'BBG rates'!$Y$24:$Y$65)</f>
        <v>63.958662471291667</v>
      </c>
      <c r="AK216" s="127">
        <f>locallinterp(MIN(AI216,CAP_CB*12),'BBG rates'!$AA$25:$AA$40,'BBG rates'!$AC$25:$AC$40)</f>
        <v>11</v>
      </c>
      <c r="AL216" s="144">
        <f t="shared" si="72"/>
        <v>20.002972620119586</v>
      </c>
      <c r="AM216" s="142">
        <f>(SUMPRODUCT(AL216:AL$381,G216:G$381)+SUMPRODUCT(AL216:AL$381,H216:H$381))/12</f>
        <v>0</v>
      </c>
    </row>
    <row r="217" spans="1:39" x14ac:dyDescent="0.2">
      <c r="A217" s="7">
        <v>196</v>
      </c>
      <c r="B217" s="7">
        <v>98</v>
      </c>
      <c r="C217" s="7">
        <v>49</v>
      </c>
      <c r="D217" s="12">
        <f t="shared" si="64"/>
        <v>16.333333333333332</v>
      </c>
      <c r="E217" s="29">
        <f t="shared" si="63"/>
        <v>0</v>
      </c>
      <c r="F217" s="2">
        <f t="shared" si="65"/>
        <v>0</v>
      </c>
      <c r="G217" s="2">
        <f t="shared" si="73"/>
        <v>0</v>
      </c>
      <c r="H217" s="2">
        <f t="shared" si="74"/>
        <v>0</v>
      </c>
      <c r="I217" s="2">
        <f t="shared" si="62"/>
        <v>0</v>
      </c>
      <c r="J217" s="2">
        <f t="shared" si="80"/>
        <v>0</v>
      </c>
      <c r="K217" s="2">
        <f t="shared" si="66"/>
        <v>0</v>
      </c>
      <c r="L217" s="2">
        <f t="shared" si="66"/>
        <v>0</v>
      </c>
      <c r="M217" s="2"/>
      <c r="N217" s="28">
        <f t="shared" si="81"/>
        <v>0</v>
      </c>
      <c r="O217" s="2">
        <f t="shared" si="75"/>
        <v>0</v>
      </c>
      <c r="P217" s="2">
        <f t="shared" si="76"/>
        <v>0</v>
      </c>
      <c r="R217">
        <f t="shared" si="77"/>
        <v>196</v>
      </c>
      <c r="S217" s="89">
        <f t="shared" si="67"/>
        <v>0</v>
      </c>
      <c r="T217" s="89">
        <f>IF(AND(S217=0,S216&gt;0),SUM($G217:$H$381),S217)</f>
        <v>0</v>
      </c>
      <c r="U217" s="82">
        <f>SUM(T217:T$381)</f>
        <v>0</v>
      </c>
      <c r="V217" s="68">
        <f>localspline(R217,'BBG rates'!$G$10:$G$27,'BBG rates'!$K$10:$K$27)</f>
        <v>0.99481833694827271</v>
      </c>
      <c r="W217" s="68">
        <f>locallinterp(R217,'BBG rates'!$G$10:$G$27,'BBG rates'!$J$10:$J$27)</f>
        <v>2.1766666666666667E-2</v>
      </c>
      <c r="X217" s="56">
        <f t="shared" si="78"/>
        <v>2.1764495441356502E-2</v>
      </c>
      <c r="Y217" s="66">
        <f t="shared" si="68"/>
        <v>0</v>
      </c>
      <c r="Z217" s="72">
        <f t="shared" si="69"/>
        <v>0</v>
      </c>
      <c r="AA217" s="79">
        <f t="shared" si="70"/>
        <v>0</v>
      </c>
      <c r="AB217" s="81">
        <f t="shared" si="79"/>
        <v>0</v>
      </c>
      <c r="AD217" s="95">
        <f>locallinterp(R217,'BBG rates'!$N$10:$N$369,'BBG rates'!$P$10:$P$369)</f>
        <v>16.587264574379287</v>
      </c>
      <c r="AI217" s="185">
        <f t="shared" si="71"/>
        <v>196</v>
      </c>
      <c r="AJ217" s="127">
        <f>locallinterp(MIN(AI217,CAP_Senior*12),'BBG rates'!$X$24:$X$65,'BBG rates'!$Y$24:$Y$65)</f>
        <v>64.054853537907078</v>
      </c>
      <c r="AK217" s="127">
        <f>locallinterp(MIN(AI217,CAP_CB*12),'BBG rates'!$AA$25:$AA$40,'BBG rates'!$AC$25:$AC$40)</f>
        <v>11</v>
      </c>
      <c r="AL217" s="144">
        <f t="shared" si="72"/>
        <v>20.019325101444203</v>
      </c>
      <c r="AM217" s="142">
        <f>(SUMPRODUCT(AL217:AL$381,G217:G$381)+SUMPRODUCT(AL217:AL$381,H217:H$381))/12</f>
        <v>0</v>
      </c>
    </row>
    <row r="218" spans="1:39" x14ac:dyDescent="0.2">
      <c r="A218" s="7">
        <v>197</v>
      </c>
      <c r="B218" s="7">
        <v>98.5</v>
      </c>
      <c r="C218" s="7">
        <v>49.25</v>
      </c>
      <c r="D218" s="12">
        <f t="shared" si="64"/>
        <v>16.416666666666668</v>
      </c>
      <c r="E218" s="29">
        <f t="shared" si="63"/>
        <v>0</v>
      </c>
      <c r="F218" s="2">
        <f t="shared" si="65"/>
        <v>0</v>
      </c>
      <c r="G218" s="2">
        <f t="shared" si="73"/>
        <v>0</v>
      </c>
      <c r="H218" s="2">
        <f t="shared" si="74"/>
        <v>0</v>
      </c>
      <c r="I218" s="2">
        <f t="shared" si="62"/>
        <v>0</v>
      </c>
      <c r="J218" s="2">
        <f t="shared" si="80"/>
        <v>0</v>
      </c>
      <c r="K218" s="2">
        <f t="shared" si="66"/>
        <v>0</v>
      </c>
      <c r="L218" s="2">
        <f t="shared" si="66"/>
        <v>0</v>
      </c>
      <c r="M218" s="2"/>
      <c r="N218" s="28">
        <f t="shared" si="81"/>
        <v>0</v>
      </c>
      <c r="O218" s="2">
        <f t="shared" si="75"/>
        <v>0</v>
      </c>
      <c r="P218" s="2">
        <f t="shared" si="76"/>
        <v>0</v>
      </c>
      <c r="R218">
        <f t="shared" si="77"/>
        <v>197</v>
      </c>
      <c r="S218" s="89">
        <f t="shared" si="67"/>
        <v>0</v>
      </c>
      <c r="T218" s="89">
        <f>IF(AND(S218=0,S217&gt;0),SUM($G218:$H$381),S218)</f>
        <v>0</v>
      </c>
      <c r="U218" s="82">
        <f>SUM(T218:T$381)</f>
        <v>0</v>
      </c>
      <c r="V218" s="68">
        <f>localspline(R218,'BBG rates'!$G$10:$G$27,'BBG rates'!$K$10:$K$27)</f>
        <v>0.99446233209954937</v>
      </c>
      <c r="W218" s="68">
        <f>locallinterp(R218,'BBG rates'!$G$10:$G$27,'BBG rates'!$J$10:$J$27)</f>
        <v>2.3408333333333333E-2</v>
      </c>
      <c r="X218" s="56">
        <f t="shared" si="78"/>
        <v>2.3405822271005405E-2</v>
      </c>
      <c r="Y218" s="66">
        <f t="shared" si="68"/>
        <v>0</v>
      </c>
      <c r="Z218" s="72">
        <f t="shared" si="69"/>
        <v>0</v>
      </c>
      <c r="AA218" s="79">
        <f t="shared" si="70"/>
        <v>0</v>
      </c>
      <c r="AB218" s="81">
        <f t="shared" si="79"/>
        <v>0</v>
      </c>
      <c r="AD218" s="95">
        <f>locallinterp(R218,'BBG rates'!$N$10:$N$369,'BBG rates'!$P$10:$P$369)</f>
        <v>16.670136435387583</v>
      </c>
      <c r="AI218" s="185">
        <f t="shared" si="71"/>
        <v>197</v>
      </c>
      <c r="AJ218" s="127">
        <f>locallinterp(MIN(AI218,CAP_Senior*12),'BBG rates'!$X$24:$X$65,'BBG rates'!$Y$24:$Y$65)</f>
        <v>64.151044604522482</v>
      </c>
      <c r="AK218" s="127">
        <f>locallinterp(MIN(AI218,CAP_CB*12),'BBG rates'!$AA$25:$AA$40,'BBG rates'!$AC$25:$AC$40)</f>
        <v>11</v>
      </c>
      <c r="AL218" s="144">
        <f t="shared" si="72"/>
        <v>20.03567758276882</v>
      </c>
      <c r="AM218" s="142">
        <f>(SUMPRODUCT(AL218:AL$381,G218:G$381)+SUMPRODUCT(AL218:AL$381,H218:H$381))/12</f>
        <v>0</v>
      </c>
    </row>
    <row r="219" spans="1:39" x14ac:dyDescent="0.2">
      <c r="A219" s="7">
        <v>198</v>
      </c>
      <c r="B219" s="7">
        <v>99</v>
      </c>
      <c r="C219" s="7">
        <v>49.5</v>
      </c>
      <c r="D219" s="12">
        <f t="shared" si="64"/>
        <v>16.5</v>
      </c>
      <c r="E219" s="29">
        <f t="shared" si="63"/>
        <v>0</v>
      </c>
      <c r="F219" s="2">
        <f t="shared" si="65"/>
        <v>0</v>
      </c>
      <c r="G219" s="2">
        <f t="shared" si="73"/>
        <v>0</v>
      </c>
      <c r="H219" s="2">
        <f t="shared" si="74"/>
        <v>0</v>
      </c>
      <c r="I219" s="2">
        <f t="shared" si="62"/>
        <v>0</v>
      </c>
      <c r="J219" s="2">
        <f t="shared" si="80"/>
        <v>0</v>
      </c>
      <c r="K219" s="2">
        <f t="shared" si="66"/>
        <v>0</v>
      </c>
      <c r="L219" s="2">
        <f t="shared" si="66"/>
        <v>0</v>
      </c>
      <c r="M219" s="2"/>
      <c r="N219" s="28">
        <f t="shared" si="81"/>
        <v>0</v>
      </c>
      <c r="O219" s="2">
        <f t="shared" si="75"/>
        <v>0</v>
      </c>
      <c r="P219" s="2">
        <f t="shared" si="76"/>
        <v>0</v>
      </c>
      <c r="R219">
        <f t="shared" si="77"/>
        <v>198</v>
      </c>
      <c r="S219" s="89">
        <f t="shared" si="67"/>
        <v>0</v>
      </c>
      <c r="T219" s="89">
        <f>IF(AND(S219=0,S218&gt;0),SUM($G219:$H$381),S219)</f>
        <v>0</v>
      </c>
      <c r="U219" s="82">
        <f>SUM(T219:T$381)</f>
        <v>0</v>
      </c>
      <c r="V219" s="68">
        <f>localspline(R219,'BBG rates'!$G$10:$G$27,'BBG rates'!$K$10:$K$27)</f>
        <v>0.99410776109720445</v>
      </c>
      <c r="W219" s="68">
        <f>locallinterp(R219,'BBG rates'!$G$10:$G$27,'BBG rates'!$J$10:$J$27)</f>
        <v>2.5049999999999999E-2</v>
      </c>
      <c r="X219" s="56">
        <f t="shared" si="78"/>
        <v>2.5047124407073795E-2</v>
      </c>
      <c r="Y219" s="66">
        <f t="shared" si="68"/>
        <v>0</v>
      </c>
      <c r="Z219" s="72">
        <f t="shared" si="69"/>
        <v>0</v>
      </c>
      <c r="AA219" s="79">
        <f t="shared" si="70"/>
        <v>0</v>
      </c>
      <c r="AB219" s="81">
        <f t="shared" si="79"/>
        <v>0</v>
      </c>
      <c r="AD219" s="95">
        <f>locallinterp(R219,'BBG rates'!$N$10:$N$369,'BBG rates'!$P$10:$P$369)</f>
        <v>16.75297874881235</v>
      </c>
      <c r="AI219" s="185">
        <f t="shared" si="71"/>
        <v>198</v>
      </c>
      <c r="AJ219" s="127">
        <f>locallinterp(MIN(AI219,CAP_Senior*12),'BBG rates'!$X$24:$X$65,'BBG rates'!$Y$24:$Y$65)</f>
        <v>64.247235671137901</v>
      </c>
      <c r="AK219" s="127">
        <f>locallinterp(MIN(AI219,CAP_CB*12),'BBG rates'!$AA$25:$AA$40,'BBG rates'!$AC$25:$AC$40)</f>
        <v>11</v>
      </c>
      <c r="AL219" s="144">
        <f t="shared" si="72"/>
        <v>20.052030064093444</v>
      </c>
      <c r="AM219" s="142">
        <f>(SUMPRODUCT(AL219:AL$381,G219:G$381)+SUMPRODUCT(AL219:AL$381,H219:H$381))/12</f>
        <v>0</v>
      </c>
    </row>
    <row r="220" spans="1:39" x14ac:dyDescent="0.2">
      <c r="A220" s="7">
        <v>199</v>
      </c>
      <c r="B220" s="7">
        <v>99.5</v>
      </c>
      <c r="C220" s="7">
        <v>49.75</v>
      </c>
      <c r="D220" s="12">
        <f t="shared" si="64"/>
        <v>16.583333333333332</v>
      </c>
      <c r="E220" s="29">
        <f t="shared" si="63"/>
        <v>0</v>
      </c>
      <c r="F220" s="2">
        <f t="shared" si="65"/>
        <v>0</v>
      </c>
      <c r="G220" s="2">
        <f t="shared" si="73"/>
        <v>0</v>
      </c>
      <c r="H220" s="2">
        <f t="shared" si="74"/>
        <v>0</v>
      </c>
      <c r="I220" s="2">
        <f t="shared" si="62"/>
        <v>0</v>
      </c>
      <c r="J220" s="2">
        <f t="shared" si="80"/>
        <v>0</v>
      </c>
      <c r="K220" s="2">
        <f t="shared" si="66"/>
        <v>0</v>
      </c>
      <c r="L220" s="2">
        <f t="shared" si="66"/>
        <v>0</v>
      </c>
      <c r="M220" s="2"/>
      <c r="N220" s="28">
        <f t="shared" si="81"/>
        <v>0</v>
      </c>
      <c r="O220" s="2">
        <f t="shared" si="75"/>
        <v>0</v>
      </c>
      <c r="P220" s="2">
        <f t="shared" si="76"/>
        <v>0</v>
      </c>
      <c r="R220">
        <f t="shared" si="77"/>
        <v>199</v>
      </c>
      <c r="S220" s="89">
        <f t="shared" si="67"/>
        <v>0</v>
      </c>
      <c r="T220" s="89">
        <f>IF(AND(S220=0,S219&gt;0),SUM($G220:$H$381),S220)</f>
        <v>0</v>
      </c>
      <c r="U220" s="82">
        <f>SUM(T220:T$381)</f>
        <v>0</v>
      </c>
      <c r="V220" s="68">
        <f>localspline(R220,'BBG rates'!$G$10:$G$27,'BBG rates'!$K$10:$K$27)</f>
        <v>0.99375470010144029</v>
      </c>
      <c r="W220" s="68">
        <f>locallinterp(R220,'BBG rates'!$G$10:$G$27,'BBG rates'!$J$10:$J$27)</f>
        <v>2.6691666666666666E-2</v>
      </c>
      <c r="X220" s="56">
        <f t="shared" si="78"/>
        <v>2.6688401850094579E-2</v>
      </c>
      <c r="Y220" s="66">
        <f t="shared" si="68"/>
        <v>0</v>
      </c>
      <c r="Z220" s="72">
        <f t="shared" si="69"/>
        <v>0</v>
      </c>
      <c r="AA220" s="79">
        <f t="shared" si="70"/>
        <v>0</v>
      </c>
      <c r="AB220" s="81">
        <f t="shared" si="79"/>
        <v>0</v>
      </c>
      <c r="AD220" s="95">
        <f>locallinterp(R220,'BBG rates'!$N$10:$N$369,'BBG rates'!$P$10:$P$369)</f>
        <v>16.835791640487468</v>
      </c>
      <c r="AI220" s="185">
        <f t="shared" si="71"/>
        <v>199</v>
      </c>
      <c r="AJ220" s="127">
        <f>locallinterp(MIN(AI220,CAP_Senior*12),'BBG rates'!$X$24:$X$65,'BBG rates'!$Y$24:$Y$65)</f>
        <v>64.343426737753305</v>
      </c>
      <c r="AK220" s="127">
        <f>locallinterp(MIN(AI220,CAP_CB*12),'BBG rates'!$AA$25:$AA$40,'BBG rates'!$AC$25:$AC$40)</f>
        <v>11</v>
      </c>
      <c r="AL220" s="144">
        <f t="shared" si="72"/>
        <v>20.068382545418061</v>
      </c>
      <c r="AM220" s="142">
        <f>(SUMPRODUCT(AL220:AL$381,G220:G$381)+SUMPRODUCT(AL220:AL$381,H220:H$381))/12</f>
        <v>0</v>
      </c>
    </row>
    <row r="221" spans="1:39" x14ac:dyDescent="0.2">
      <c r="A221" s="7">
        <v>200</v>
      </c>
      <c r="B221" s="7">
        <v>100</v>
      </c>
      <c r="C221" s="7">
        <v>50</v>
      </c>
      <c r="D221" s="12">
        <f t="shared" si="64"/>
        <v>16.666666666666668</v>
      </c>
      <c r="E221" s="29">
        <f t="shared" si="63"/>
        <v>0</v>
      </c>
      <c r="F221" s="2">
        <f t="shared" si="65"/>
        <v>0</v>
      </c>
      <c r="G221" s="2">
        <f t="shared" si="73"/>
        <v>0</v>
      </c>
      <c r="H221" s="2">
        <f t="shared" si="74"/>
        <v>0</v>
      </c>
      <c r="I221" s="2">
        <f t="shared" si="62"/>
        <v>0</v>
      </c>
      <c r="J221" s="2">
        <f t="shared" si="80"/>
        <v>0</v>
      </c>
      <c r="K221" s="2">
        <f t="shared" si="66"/>
        <v>0</v>
      </c>
      <c r="L221" s="2">
        <f t="shared" si="66"/>
        <v>0</v>
      </c>
      <c r="M221" s="2"/>
      <c r="N221" s="28">
        <f t="shared" si="81"/>
        <v>0</v>
      </c>
      <c r="O221" s="2">
        <f t="shared" si="75"/>
        <v>0</v>
      </c>
      <c r="P221" s="2">
        <f t="shared" si="76"/>
        <v>0</v>
      </c>
      <c r="R221">
        <f t="shared" si="77"/>
        <v>200</v>
      </c>
      <c r="S221" s="89">
        <f t="shared" si="67"/>
        <v>0</v>
      </c>
      <c r="T221" s="89">
        <f>IF(AND(S221=0,S220&gt;0),SUM($G221:$H$381),S221)</f>
        <v>0</v>
      </c>
      <c r="U221" s="82">
        <f>SUM(T221:T$381)</f>
        <v>0</v>
      </c>
      <c r="V221" s="68">
        <f>localspline(R221,'BBG rates'!$G$10:$G$27,'BBG rates'!$K$10:$K$27)</f>
        <v>0.99340304648379318</v>
      </c>
      <c r="W221" s="68">
        <f>locallinterp(R221,'BBG rates'!$G$10:$G$27,'BBG rates'!$J$10:$J$27)</f>
        <v>2.8333333333333335E-2</v>
      </c>
      <c r="X221" s="56">
        <f t="shared" si="78"/>
        <v>2.8329654601133569E-2</v>
      </c>
      <c r="Y221" s="66">
        <f t="shared" si="68"/>
        <v>0</v>
      </c>
      <c r="Z221" s="72">
        <f t="shared" si="69"/>
        <v>0</v>
      </c>
      <c r="AA221" s="79">
        <f t="shared" si="70"/>
        <v>0</v>
      </c>
      <c r="AB221" s="81">
        <f t="shared" si="79"/>
        <v>0</v>
      </c>
      <c r="AD221" s="95">
        <f>locallinterp(R221,'BBG rates'!$N$10:$N$369,'BBG rates'!$P$10:$P$369)</f>
        <v>16.918575227694451</v>
      </c>
      <c r="AI221" s="185">
        <f t="shared" si="71"/>
        <v>200</v>
      </c>
      <c r="AJ221" s="127">
        <f>locallinterp(MIN(AI221,CAP_Senior*12),'BBG rates'!$X$24:$X$65,'BBG rates'!$Y$24:$Y$65)</f>
        <v>64.439617804368709</v>
      </c>
      <c r="AK221" s="127">
        <f>locallinterp(MIN(AI221,CAP_CB*12),'BBG rates'!$AA$25:$AA$40,'BBG rates'!$AC$25:$AC$40)</f>
        <v>11</v>
      </c>
      <c r="AL221" s="144">
        <f t="shared" si="72"/>
        <v>20.084735026742678</v>
      </c>
      <c r="AM221" s="142">
        <f>(SUMPRODUCT(AL221:AL$381,G221:G$381)+SUMPRODUCT(AL221:AL$381,H221:H$381))/12</f>
        <v>0</v>
      </c>
    </row>
    <row r="222" spans="1:39" x14ac:dyDescent="0.2">
      <c r="A222" s="7">
        <v>201</v>
      </c>
      <c r="B222" s="7">
        <v>100.5</v>
      </c>
      <c r="C222" s="7">
        <v>50.25</v>
      </c>
      <c r="D222" s="12">
        <f t="shared" si="64"/>
        <v>16.75</v>
      </c>
      <c r="E222" s="29">
        <f t="shared" si="63"/>
        <v>0</v>
      </c>
      <c r="F222" s="2">
        <f t="shared" si="65"/>
        <v>0</v>
      </c>
      <c r="G222" s="2">
        <f t="shared" si="73"/>
        <v>0</v>
      </c>
      <c r="H222" s="2">
        <f t="shared" si="74"/>
        <v>0</v>
      </c>
      <c r="I222" s="2">
        <f t="shared" si="62"/>
        <v>0</v>
      </c>
      <c r="J222" s="2">
        <f t="shared" si="80"/>
        <v>0</v>
      </c>
      <c r="K222" s="2">
        <f t="shared" si="66"/>
        <v>0</v>
      </c>
      <c r="L222" s="2">
        <f t="shared" si="66"/>
        <v>0</v>
      </c>
      <c r="M222" s="2"/>
      <c r="N222" s="28">
        <f t="shared" si="81"/>
        <v>0</v>
      </c>
      <c r="O222" s="2">
        <f t="shared" si="75"/>
        <v>0</v>
      </c>
      <c r="P222" s="2">
        <f t="shared" si="76"/>
        <v>0</v>
      </c>
      <c r="R222">
        <f t="shared" si="77"/>
        <v>201</v>
      </c>
      <c r="S222" s="89">
        <f t="shared" si="67"/>
        <v>0</v>
      </c>
      <c r="T222" s="89">
        <f>IF(AND(S222=0,S221&gt;0),SUM($G222:$H$381),S222)</f>
        <v>0</v>
      </c>
      <c r="U222" s="82">
        <f>SUM(T222:T$381)</f>
        <v>0</v>
      </c>
      <c r="V222" s="68">
        <f>localspline(R222,'BBG rates'!$G$10:$G$27,'BBG rates'!$K$10:$K$27)</f>
        <v>0.9930528764187132</v>
      </c>
      <c r="W222" s="68">
        <f>locallinterp(R222,'BBG rates'!$G$10:$G$27,'BBG rates'!$J$10:$J$27)</f>
        <v>2.9975000000000002E-2</v>
      </c>
      <c r="X222" s="56">
        <f t="shared" si="78"/>
        <v>2.9970882660723674E-2</v>
      </c>
      <c r="Y222" s="66">
        <f t="shared" si="68"/>
        <v>0</v>
      </c>
      <c r="Z222" s="72">
        <f t="shared" si="69"/>
        <v>0</v>
      </c>
      <c r="AA222" s="79">
        <f t="shared" si="70"/>
        <v>0</v>
      </c>
      <c r="AB222" s="81">
        <f t="shared" si="79"/>
        <v>0</v>
      </c>
      <c r="AD222" s="95">
        <f>locallinterp(R222,'BBG rates'!$N$10:$N$369,'BBG rates'!$P$10:$P$369)</f>
        <v>17.001329634062678</v>
      </c>
      <c r="AI222" s="185">
        <f t="shared" si="71"/>
        <v>201</v>
      </c>
      <c r="AJ222" s="127">
        <f>locallinterp(MIN(AI222,CAP_Senior*12),'BBG rates'!$X$24:$X$65,'BBG rates'!$Y$24:$Y$65)</f>
        <v>64.535808870984127</v>
      </c>
      <c r="AK222" s="127">
        <f>locallinterp(MIN(AI222,CAP_CB*12),'BBG rates'!$AA$25:$AA$40,'BBG rates'!$AC$25:$AC$40)</f>
        <v>11</v>
      </c>
      <c r="AL222" s="144">
        <f t="shared" si="72"/>
        <v>20.101087508067302</v>
      </c>
      <c r="AM222" s="142">
        <f>(SUMPRODUCT(AL222:AL$381,G222:G$381)+SUMPRODUCT(AL222:AL$381,H222:H$381))/12</f>
        <v>0</v>
      </c>
    </row>
    <row r="223" spans="1:39" x14ac:dyDescent="0.2">
      <c r="A223" s="7">
        <v>202</v>
      </c>
      <c r="B223" s="7">
        <v>101</v>
      </c>
      <c r="C223" s="7">
        <v>50.5</v>
      </c>
      <c r="D223" s="12">
        <f t="shared" si="64"/>
        <v>16.833333333333332</v>
      </c>
      <c r="E223" s="29">
        <f t="shared" si="63"/>
        <v>0</v>
      </c>
      <c r="F223" s="2">
        <f t="shared" si="65"/>
        <v>0</v>
      </c>
      <c r="G223" s="2">
        <f t="shared" si="73"/>
        <v>0</v>
      </c>
      <c r="H223" s="2">
        <f t="shared" si="74"/>
        <v>0</v>
      </c>
      <c r="I223" s="2">
        <f t="shared" si="62"/>
        <v>0</v>
      </c>
      <c r="J223" s="2">
        <f t="shared" si="80"/>
        <v>0</v>
      </c>
      <c r="K223" s="2">
        <f t="shared" si="66"/>
        <v>0</v>
      </c>
      <c r="L223" s="2">
        <f t="shared" si="66"/>
        <v>0</v>
      </c>
      <c r="M223" s="2"/>
      <c r="N223" s="28">
        <f t="shared" si="81"/>
        <v>0</v>
      </c>
      <c r="O223" s="2">
        <f t="shared" si="75"/>
        <v>0</v>
      </c>
      <c r="P223" s="2">
        <f t="shared" si="76"/>
        <v>0</v>
      </c>
      <c r="R223">
        <f t="shared" si="77"/>
        <v>202</v>
      </c>
      <c r="S223" s="89">
        <f t="shared" si="67"/>
        <v>0</v>
      </c>
      <c r="T223" s="89">
        <f>IF(AND(S223=0,S222&gt;0),SUM($G223:$H$381),S223)</f>
        <v>0</v>
      </c>
      <c r="U223" s="82">
        <f>SUM(T223:T$381)</f>
        <v>0</v>
      </c>
      <c r="V223" s="68">
        <f>localspline(R223,'BBG rates'!$G$10:$G$27,'BBG rates'!$K$10:$K$27)</f>
        <v>0.99270420651170932</v>
      </c>
      <c r="W223" s="68">
        <f>locallinterp(R223,'BBG rates'!$G$10:$G$27,'BBG rates'!$J$10:$J$27)</f>
        <v>3.1616666666666668E-2</v>
      </c>
      <c r="X223" s="56">
        <f t="shared" si="78"/>
        <v>3.1612086029397801E-2</v>
      </c>
      <c r="Y223" s="66">
        <f t="shared" si="68"/>
        <v>0</v>
      </c>
      <c r="Z223" s="72">
        <f t="shared" si="69"/>
        <v>0</v>
      </c>
      <c r="AA223" s="79">
        <f t="shared" si="70"/>
        <v>0</v>
      </c>
      <c r="AB223" s="81">
        <f t="shared" si="79"/>
        <v>0</v>
      </c>
      <c r="AD223" s="95">
        <f>locallinterp(R223,'BBG rates'!$N$10:$N$369,'BBG rates'!$P$10:$P$369)</f>
        <v>17.08405498460532</v>
      </c>
      <c r="AI223" s="185">
        <f t="shared" si="71"/>
        <v>202</v>
      </c>
      <c r="AJ223" s="127">
        <f>locallinterp(MIN(AI223,CAP_Senior*12),'BBG rates'!$X$24:$X$65,'BBG rates'!$Y$24:$Y$65)</f>
        <v>64.631999937599531</v>
      </c>
      <c r="AK223" s="127">
        <f>locallinterp(MIN(AI223,CAP_CB*12),'BBG rates'!$AA$25:$AA$40,'BBG rates'!$AC$25:$AC$40)</f>
        <v>11</v>
      </c>
      <c r="AL223" s="144">
        <f t="shared" si="72"/>
        <v>20.117439989391919</v>
      </c>
      <c r="AM223" s="142">
        <f>(SUMPRODUCT(AL223:AL$381,G223:G$381)+SUMPRODUCT(AL223:AL$381,H223:H$381))/12</f>
        <v>0</v>
      </c>
    </row>
    <row r="224" spans="1:39" x14ac:dyDescent="0.2">
      <c r="A224" s="7">
        <v>203</v>
      </c>
      <c r="B224" s="7">
        <v>101.5</v>
      </c>
      <c r="C224" s="7">
        <v>50.75</v>
      </c>
      <c r="D224" s="12">
        <f t="shared" si="64"/>
        <v>16.916666666666668</v>
      </c>
      <c r="E224" s="29">
        <f t="shared" si="63"/>
        <v>0</v>
      </c>
      <c r="F224" s="2">
        <f t="shared" si="65"/>
        <v>0</v>
      </c>
      <c r="G224" s="2">
        <f t="shared" si="73"/>
        <v>0</v>
      </c>
      <c r="H224" s="2">
        <f t="shared" si="74"/>
        <v>0</v>
      </c>
      <c r="I224" s="2">
        <f t="shared" si="62"/>
        <v>0</v>
      </c>
      <c r="J224" s="2">
        <f t="shared" si="80"/>
        <v>0</v>
      </c>
      <c r="K224" s="2">
        <f t="shared" si="66"/>
        <v>0</v>
      </c>
      <c r="L224" s="2">
        <f t="shared" si="66"/>
        <v>0</v>
      </c>
      <c r="M224" s="2"/>
      <c r="N224" s="28">
        <f t="shared" si="81"/>
        <v>0</v>
      </c>
      <c r="O224" s="2">
        <f t="shared" si="75"/>
        <v>0</v>
      </c>
      <c r="P224" s="2">
        <f t="shared" si="76"/>
        <v>0</v>
      </c>
      <c r="R224">
        <f t="shared" si="77"/>
        <v>203</v>
      </c>
      <c r="S224" s="89">
        <f t="shared" si="67"/>
        <v>0</v>
      </c>
      <c r="T224" s="89">
        <f>IF(AND(S224=0,S223&gt;0),SUM($G224:$H$381),S224)</f>
        <v>0</v>
      </c>
      <c r="U224" s="82">
        <f>SUM(T224:T$381)</f>
        <v>0</v>
      </c>
      <c r="V224" s="68">
        <f>localspline(R224,'BBG rates'!$G$10:$G$27,'BBG rates'!$K$10:$K$27)</f>
        <v>0.99235711293451967</v>
      </c>
      <c r="W224" s="68">
        <f>locallinterp(R224,'BBG rates'!$G$10:$G$27,'BBG rates'!$J$10:$J$27)</f>
        <v>3.3258333333333334E-2</v>
      </c>
      <c r="X224" s="56">
        <f t="shared" si="78"/>
        <v>3.3253264708488217E-2</v>
      </c>
      <c r="Y224" s="66">
        <f t="shared" si="68"/>
        <v>0</v>
      </c>
      <c r="Z224" s="72">
        <f t="shared" si="69"/>
        <v>0</v>
      </c>
      <c r="AA224" s="79">
        <f t="shared" si="70"/>
        <v>0</v>
      </c>
      <c r="AB224" s="81">
        <f t="shared" si="79"/>
        <v>0</v>
      </c>
      <c r="AD224" s="95">
        <f>locallinterp(R224,'BBG rates'!$N$10:$N$369,'BBG rates'!$P$10:$P$369)</f>
        <v>17.166751410683197</v>
      </c>
      <c r="AI224" s="185">
        <f t="shared" si="71"/>
        <v>203</v>
      </c>
      <c r="AJ224" s="127">
        <f>locallinterp(MIN(AI224,CAP_Senior*12),'BBG rates'!$X$24:$X$65,'BBG rates'!$Y$24:$Y$65)</f>
        <v>64.728191004214949</v>
      </c>
      <c r="AK224" s="127">
        <f>locallinterp(MIN(AI224,CAP_CB*12),'BBG rates'!$AA$25:$AA$40,'BBG rates'!$AC$25:$AC$40)</f>
        <v>11</v>
      </c>
      <c r="AL224" s="144">
        <f t="shared" si="72"/>
        <v>20.133792470716543</v>
      </c>
      <c r="AM224" s="142">
        <f>(SUMPRODUCT(AL224:AL$381,G224:G$381)+SUMPRODUCT(AL224:AL$381,H224:H$381))/12</f>
        <v>0</v>
      </c>
    </row>
    <row r="225" spans="1:39" x14ac:dyDescent="0.2">
      <c r="A225" s="7">
        <v>204</v>
      </c>
      <c r="B225" s="7">
        <v>102</v>
      </c>
      <c r="C225" s="7">
        <v>51</v>
      </c>
      <c r="D225" s="12">
        <f t="shared" si="64"/>
        <v>17</v>
      </c>
      <c r="E225" s="29">
        <f t="shared" si="63"/>
        <v>0</v>
      </c>
      <c r="F225" s="2">
        <f t="shared" si="65"/>
        <v>0</v>
      </c>
      <c r="G225" s="2">
        <f t="shared" si="73"/>
        <v>0</v>
      </c>
      <c r="H225" s="2">
        <f t="shared" si="74"/>
        <v>0</v>
      </c>
      <c r="I225" s="2">
        <f t="shared" si="62"/>
        <v>0</v>
      </c>
      <c r="J225" s="2">
        <f t="shared" si="80"/>
        <v>0</v>
      </c>
      <c r="K225" s="2">
        <f t="shared" si="66"/>
        <v>0</v>
      </c>
      <c r="L225" s="2">
        <f t="shared" si="66"/>
        <v>0</v>
      </c>
      <c r="M225" s="2"/>
      <c r="N225" s="28">
        <f t="shared" si="81"/>
        <v>0</v>
      </c>
      <c r="O225" s="2">
        <f t="shared" si="75"/>
        <v>0</v>
      </c>
      <c r="P225" s="2">
        <f t="shared" si="76"/>
        <v>0</v>
      </c>
      <c r="R225">
        <f t="shared" si="77"/>
        <v>204</v>
      </c>
      <c r="S225" s="89">
        <f t="shared" si="67"/>
        <v>0</v>
      </c>
      <c r="T225" s="89">
        <f>IF(AND(S225=0,S224&gt;0),SUM($G225:$H$381),S225)</f>
        <v>0</v>
      </c>
      <c r="U225" s="82">
        <f>SUM(T225:T$381)</f>
        <v>0</v>
      </c>
      <c r="V225" s="68">
        <f>localspline(R225,'BBG rates'!$G$10:$G$27,'BBG rates'!$K$10:$K$27)</f>
        <v>0.99201149305868008</v>
      </c>
      <c r="W225" s="68">
        <f>locallinterp(R225,'BBG rates'!$G$10:$G$27,'BBG rates'!$J$10:$J$27)</f>
        <v>3.49E-2</v>
      </c>
      <c r="X225" s="56">
        <f t="shared" si="78"/>
        <v>3.4894418698527829E-2</v>
      </c>
      <c r="Y225" s="66">
        <f t="shared" si="68"/>
        <v>0</v>
      </c>
      <c r="Z225" s="72">
        <f t="shared" si="69"/>
        <v>0</v>
      </c>
      <c r="AA225" s="79">
        <f t="shared" si="70"/>
        <v>0</v>
      </c>
      <c r="AB225" s="81">
        <f t="shared" si="79"/>
        <v>0</v>
      </c>
      <c r="AD225" s="95">
        <f>locallinterp(R225,'BBG rates'!$N$10:$N$369,'BBG rates'!$P$10:$P$369)</f>
        <v>17.249419035104754</v>
      </c>
      <c r="AI225" s="185">
        <f t="shared" si="71"/>
        <v>204</v>
      </c>
      <c r="AJ225" s="127">
        <f>locallinterp(MIN(AI225,CAP_Senior*12),'BBG rates'!$X$24:$X$65,'BBG rates'!$Y$24:$Y$65)</f>
        <v>64.824382070830353</v>
      </c>
      <c r="AK225" s="127">
        <f>locallinterp(MIN(AI225,CAP_CB*12),'BBG rates'!$AA$25:$AA$40,'BBG rates'!$AC$25:$AC$40)</f>
        <v>11</v>
      </c>
      <c r="AL225" s="144">
        <f t="shared" si="72"/>
        <v>20.15014495204116</v>
      </c>
      <c r="AM225" s="142">
        <f>(SUMPRODUCT(AL225:AL$381,G225:G$381)+SUMPRODUCT(AL225:AL$381,H225:H$381))/12</f>
        <v>0</v>
      </c>
    </row>
    <row r="226" spans="1:39" x14ac:dyDescent="0.2">
      <c r="A226" s="7">
        <v>205</v>
      </c>
      <c r="B226" s="7">
        <v>102.5</v>
      </c>
      <c r="C226" s="7">
        <v>51.25</v>
      </c>
      <c r="D226" s="12">
        <f t="shared" si="64"/>
        <v>17.083333333333332</v>
      </c>
      <c r="E226" s="29">
        <f t="shared" si="63"/>
        <v>0</v>
      </c>
      <c r="F226" s="2">
        <f t="shared" si="65"/>
        <v>0</v>
      </c>
      <c r="G226" s="2">
        <f t="shared" si="73"/>
        <v>0</v>
      </c>
      <c r="H226" s="2">
        <f t="shared" si="74"/>
        <v>0</v>
      </c>
      <c r="I226" s="2">
        <f t="shared" si="62"/>
        <v>0</v>
      </c>
      <c r="J226" s="2">
        <f t="shared" si="80"/>
        <v>0</v>
      </c>
      <c r="K226" s="2">
        <f t="shared" si="66"/>
        <v>0</v>
      </c>
      <c r="L226" s="2">
        <f t="shared" si="66"/>
        <v>0</v>
      </c>
      <c r="M226" s="2"/>
      <c r="N226" s="28">
        <f t="shared" si="81"/>
        <v>0</v>
      </c>
      <c r="O226" s="2">
        <f t="shared" si="75"/>
        <v>0</v>
      </c>
      <c r="P226" s="2">
        <f t="shared" si="76"/>
        <v>0</v>
      </c>
      <c r="R226">
        <f t="shared" si="77"/>
        <v>205</v>
      </c>
      <c r="S226" s="89">
        <f t="shared" si="67"/>
        <v>0</v>
      </c>
      <c r="T226" s="89">
        <f>IF(AND(S226=0,S225&gt;0),SUM($G226:$H$381),S226)</f>
        <v>0</v>
      </c>
      <c r="U226" s="82">
        <f>SUM(T226:T$381)</f>
        <v>0</v>
      </c>
      <c r="V226" s="68">
        <f>localspline(R226,'BBG rates'!$G$10:$G$27,'BBG rates'!$K$10:$K$27)</f>
        <v>0.99166742306880273</v>
      </c>
      <c r="W226" s="68">
        <f>locallinterp(R226,'BBG rates'!$G$10:$G$27,'BBG rates'!$J$10:$J$27)</f>
        <v>3.6541666666666667E-2</v>
      </c>
      <c r="X226" s="56">
        <f t="shared" si="78"/>
        <v>3.6535548000315998E-2</v>
      </c>
      <c r="Y226" s="66">
        <f t="shared" si="68"/>
        <v>0</v>
      </c>
      <c r="Z226" s="72">
        <f t="shared" si="69"/>
        <v>0</v>
      </c>
      <c r="AA226" s="79">
        <f t="shared" si="70"/>
        <v>0</v>
      </c>
      <c r="AB226" s="81">
        <f t="shared" si="79"/>
        <v>0</v>
      </c>
      <c r="AD226" s="95">
        <f>locallinterp(R226,'BBG rates'!$N$10:$N$369,'BBG rates'!$P$10:$P$369)</f>
        <v>17.332057987027156</v>
      </c>
      <c r="AI226" s="185">
        <f t="shared" si="71"/>
        <v>205</v>
      </c>
      <c r="AJ226" s="127">
        <f>locallinterp(MIN(AI226,CAP_Senior*12),'BBG rates'!$X$24:$X$65,'BBG rates'!$Y$24:$Y$65)</f>
        <v>64.915073420789739</v>
      </c>
      <c r="AK226" s="127">
        <f>locallinterp(MIN(AI226,CAP_CB*12),'BBG rates'!$AA$25:$AA$40,'BBG rates'!$AC$25:$AC$40)</f>
        <v>11</v>
      </c>
      <c r="AL226" s="144">
        <f t="shared" si="72"/>
        <v>20.165562481534256</v>
      </c>
      <c r="AM226" s="142">
        <f>(SUMPRODUCT(AL226:AL$381,G226:G$381)+SUMPRODUCT(AL226:AL$381,H226:H$381))/12</f>
        <v>0</v>
      </c>
    </row>
    <row r="227" spans="1:39" x14ac:dyDescent="0.2">
      <c r="A227" s="7">
        <v>206</v>
      </c>
      <c r="B227" s="7">
        <v>103</v>
      </c>
      <c r="C227" s="7">
        <v>51.5</v>
      </c>
      <c r="D227" s="12">
        <f t="shared" si="64"/>
        <v>17.166666666666668</v>
      </c>
      <c r="E227" s="29">
        <f t="shared" si="63"/>
        <v>0</v>
      </c>
      <c r="F227" s="2">
        <f t="shared" si="65"/>
        <v>0</v>
      </c>
      <c r="G227" s="2">
        <f t="shared" si="73"/>
        <v>0</v>
      </c>
      <c r="H227" s="2">
        <f t="shared" si="74"/>
        <v>0</v>
      </c>
      <c r="I227" s="2">
        <f t="shared" si="62"/>
        <v>0</v>
      </c>
      <c r="J227" s="2">
        <f t="shared" si="80"/>
        <v>0</v>
      </c>
      <c r="K227" s="2">
        <f t="shared" si="66"/>
        <v>0</v>
      </c>
      <c r="L227" s="2">
        <f t="shared" si="66"/>
        <v>0</v>
      </c>
      <c r="M227" s="2"/>
      <c r="N227" s="28">
        <f t="shared" si="81"/>
        <v>0</v>
      </c>
      <c r="O227" s="2">
        <f t="shared" si="75"/>
        <v>0</v>
      </c>
      <c r="P227" s="2">
        <f t="shared" si="76"/>
        <v>0</v>
      </c>
      <c r="R227">
        <f t="shared" si="77"/>
        <v>206</v>
      </c>
      <c r="S227" s="89">
        <f t="shared" si="67"/>
        <v>0</v>
      </c>
      <c r="T227" s="89">
        <f>IF(AND(S227=0,S226&gt;0),SUM($G227:$H$381),S227)</f>
        <v>0</v>
      </c>
      <c r="U227" s="82">
        <f>SUM(T227:T$381)</f>
        <v>0</v>
      </c>
      <c r="V227" s="68">
        <f>localspline(R227,'BBG rates'!$G$10:$G$27,'BBG rates'!$K$10:$K$27)</f>
        <v>0.99132491954979807</v>
      </c>
      <c r="W227" s="68">
        <f>locallinterp(R227,'BBG rates'!$G$10:$G$27,'BBG rates'!$J$10:$J$27)</f>
        <v>3.8183333333333333E-2</v>
      </c>
      <c r="X227" s="56">
        <f t="shared" si="78"/>
        <v>3.8176652614652085E-2</v>
      </c>
      <c r="Y227" s="66">
        <f t="shared" si="68"/>
        <v>0</v>
      </c>
      <c r="Z227" s="72">
        <f t="shared" si="69"/>
        <v>0</v>
      </c>
      <c r="AA227" s="79">
        <f t="shared" si="70"/>
        <v>0</v>
      </c>
      <c r="AB227" s="81">
        <f t="shared" si="79"/>
        <v>0</v>
      </c>
      <c r="AD227" s="95">
        <f>locallinterp(R227,'BBG rates'!$N$10:$N$369,'BBG rates'!$P$10:$P$369)</f>
        <v>17.41466839698964</v>
      </c>
      <c r="AI227" s="185">
        <f t="shared" si="71"/>
        <v>206</v>
      </c>
      <c r="AJ227" s="127">
        <f>locallinterp(MIN(AI227,CAP_Senior*12),'BBG rates'!$X$24:$X$65,'BBG rates'!$Y$24:$Y$65)</f>
        <v>65.005764770749124</v>
      </c>
      <c r="AK227" s="127">
        <f>locallinterp(MIN(AI227,CAP_CB*12),'BBG rates'!$AA$25:$AA$40,'BBG rates'!$AC$25:$AC$40)</f>
        <v>11</v>
      </c>
      <c r="AL227" s="144">
        <f t="shared" si="72"/>
        <v>20.180980011027351</v>
      </c>
      <c r="AM227" s="142">
        <f>(SUMPRODUCT(AL227:AL$381,G227:G$381)+SUMPRODUCT(AL227:AL$381,H227:H$381))/12</f>
        <v>0</v>
      </c>
    </row>
    <row r="228" spans="1:39" x14ac:dyDescent="0.2">
      <c r="A228" s="7">
        <v>207</v>
      </c>
      <c r="B228" s="7">
        <v>103.5</v>
      </c>
      <c r="C228" s="7">
        <v>51.75</v>
      </c>
      <c r="D228" s="12">
        <f t="shared" si="64"/>
        <v>17.25</v>
      </c>
      <c r="E228" s="29">
        <f t="shared" si="63"/>
        <v>0</v>
      </c>
      <c r="F228" s="2">
        <f t="shared" si="65"/>
        <v>0</v>
      </c>
      <c r="G228" s="2">
        <f t="shared" si="73"/>
        <v>0</v>
      </c>
      <c r="H228" s="2">
        <f t="shared" si="74"/>
        <v>0</v>
      </c>
      <c r="I228" s="2">
        <f t="shared" si="62"/>
        <v>0</v>
      </c>
      <c r="J228" s="2">
        <f t="shared" si="80"/>
        <v>0</v>
      </c>
      <c r="K228" s="2">
        <f t="shared" si="66"/>
        <v>0</v>
      </c>
      <c r="L228" s="2">
        <f t="shared" si="66"/>
        <v>0</v>
      </c>
      <c r="M228" s="2"/>
      <c r="N228" s="28">
        <f t="shared" si="81"/>
        <v>0</v>
      </c>
      <c r="O228" s="2">
        <f t="shared" si="75"/>
        <v>0</v>
      </c>
      <c r="P228" s="2">
        <f t="shared" si="76"/>
        <v>0</v>
      </c>
      <c r="R228">
        <f t="shared" si="77"/>
        <v>207</v>
      </c>
      <c r="S228" s="89">
        <f t="shared" si="67"/>
        <v>0</v>
      </c>
      <c r="T228" s="89">
        <f>IF(AND(S228=0,S227&gt;0),SUM($G228:$H$381),S228)</f>
        <v>0</v>
      </c>
      <c r="U228" s="82">
        <f>SUM(T228:T$381)</f>
        <v>0</v>
      </c>
      <c r="V228" s="68">
        <f>localspline(R228,'BBG rates'!$G$10:$G$27,'BBG rates'!$K$10:$K$27)</f>
        <v>0.99098405868384087</v>
      </c>
      <c r="W228" s="68">
        <f>locallinterp(R228,'BBG rates'!$G$10:$G$27,'BBG rates'!$J$10:$J$27)</f>
        <v>3.9824999999999999E-2</v>
      </c>
      <c r="X228" s="56">
        <f t="shared" si="78"/>
        <v>3.9817732542068995E-2</v>
      </c>
      <c r="Y228" s="66">
        <f t="shared" si="68"/>
        <v>0</v>
      </c>
      <c r="Z228" s="72">
        <f t="shared" si="69"/>
        <v>0</v>
      </c>
      <c r="AA228" s="79">
        <f t="shared" si="70"/>
        <v>0</v>
      </c>
      <c r="AB228" s="81">
        <f t="shared" si="79"/>
        <v>0</v>
      </c>
      <c r="AD228" s="95">
        <f>locallinterp(R228,'BBG rates'!$N$10:$N$369,'BBG rates'!$P$10:$P$369)</f>
        <v>17.49725040187996</v>
      </c>
      <c r="AI228" s="185">
        <f t="shared" si="71"/>
        <v>207</v>
      </c>
      <c r="AJ228" s="127">
        <f>locallinterp(MIN(AI228,CAP_Senior*12),'BBG rates'!$X$24:$X$65,'BBG rates'!$Y$24:$Y$65)</f>
        <v>65.09645612070851</v>
      </c>
      <c r="AK228" s="127">
        <f>locallinterp(MIN(AI228,CAP_CB*12),'BBG rates'!$AA$25:$AA$40,'BBG rates'!$AC$25:$AC$40)</f>
        <v>11</v>
      </c>
      <c r="AL228" s="144">
        <f t="shared" si="72"/>
        <v>20.196397540520447</v>
      </c>
      <c r="AM228" s="142">
        <f>(SUMPRODUCT(AL228:AL$381,G228:G$381)+SUMPRODUCT(AL228:AL$381,H228:H$381))/12</f>
        <v>0</v>
      </c>
    </row>
    <row r="229" spans="1:39" x14ac:dyDescent="0.2">
      <c r="A229" s="7">
        <v>208</v>
      </c>
      <c r="B229" s="7">
        <v>104</v>
      </c>
      <c r="C229" s="7">
        <v>52</v>
      </c>
      <c r="D229" s="12">
        <f t="shared" si="64"/>
        <v>17.333333333333332</v>
      </c>
      <c r="E229" s="29">
        <f t="shared" si="63"/>
        <v>0</v>
      </c>
      <c r="F229" s="2">
        <f t="shared" si="65"/>
        <v>0</v>
      </c>
      <c r="G229" s="2">
        <f t="shared" si="73"/>
        <v>0</v>
      </c>
      <c r="H229" s="2">
        <f t="shared" si="74"/>
        <v>0</v>
      </c>
      <c r="I229" s="2">
        <f t="shared" si="62"/>
        <v>0</v>
      </c>
      <c r="J229" s="2">
        <f t="shared" si="80"/>
        <v>0</v>
      </c>
      <c r="K229" s="2">
        <f t="shared" si="66"/>
        <v>0</v>
      </c>
      <c r="L229" s="2">
        <f t="shared" si="66"/>
        <v>0</v>
      </c>
      <c r="M229" s="2"/>
      <c r="N229" s="28">
        <f t="shared" si="81"/>
        <v>0</v>
      </c>
      <c r="O229" s="2">
        <f t="shared" si="75"/>
        <v>0</v>
      </c>
      <c r="P229" s="2">
        <f t="shared" si="76"/>
        <v>0</v>
      </c>
      <c r="R229">
        <f t="shared" si="77"/>
        <v>208</v>
      </c>
      <c r="S229" s="89">
        <f t="shared" si="67"/>
        <v>0</v>
      </c>
      <c r="T229" s="89">
        <f>IF(AND(S229=0,S228&gt;0),SUM($G229:$H$381),S229)</f>
        <v>0</v>
      </c>
      <c r="U229" s="82">
        <f>SUM(T229:T$381)</f>
        <v>0</v>
      </c>
      <c r="V229" s="68">
        <f>localspline(R229,'BBG rates'!$G$10:$G$27,'BBG rates'!$K$10:$K$27)</f>
        <v>0.99064473784246709</v>
      </c>
      <c r="W229" s="68">
        <f>locallinterp(R229,'BBG rates'!$G$10:$G$27,'BBG rates'!$J$10:$J$27)</f>
        <v>4.1466666666666666E-2</v>
      </c>
      <c r="X229" s="56">
        <f t="shared" si="78"/>
        <v>4.1458787783632545E-2</v>
      </c>
      <c r="Y229" s="66">
        <f t="shared" si="68"/>
        <v>0</v>
      </c>
      <c r="Z229" s="72">
        <f t="shared" si="69"/>
        <v>0</v>
      </c>
      <c r="AA229" s="79">
        <f t="shared" si="70"/>
        <v>0</v>
      </c>
      <c r="AB229" s="81">
        <f t="shared" si="79"/>
        <v>0</v>
      </c>
      <c r="AD229" s="95">
        <f>locallinterp(R229,'BBG rates'!$N$10:$N$369,'BBG rates'!$P$10:$P$369)</f>
        <v>17.579804130033498</v>
      </c>
      <c r="AI229" s="185">
        <f t="shared" si="71"/>
        <v>208</v>
      </c>
      <c r="AJ229" s="127">
        <f>locallinterp(MIN(AI229,CAP_Senior*12),'BBG rates'!$X$24:$X$65,'BBG rates'!$Y$24:$Y$65)</f>
        <v>65.187147470667895</v>
      </c>
      <c r="AK229" s="127">
        <f>locallinterp(MIN(AI229,CAP_CB*12),'BBG rates'!$AA$25:$AA$40,'BBG rates'!$AC$25:$AC$40)</f>
        <v>11</v>
      </c>
      <c r="AL229" s="144">
        <f t="shared" si="72"/>
        <v>20.211815070013543</v>
      </c>
      <c r="AM229" s="142">
        <f>(SUMPRODUCT(AL229:AL$381,G229:G$381)+SUMPRODUCT(AL229:AL$381,H229:H$381))/12</f>
        <v>0</v>
      </c>
    </row>
    <row r="230" spans="1:39" x14ac:dyDescent="0.2">
      <c r="A230" s="7">
        <v>209</v>
      </c>
      <c r="B230" s="7">
        <v>104.5</v>
      </c>
      <c r="C230" s="7">
        <v>52.25</v>
      </c>
      <c r="D230" s="12">
        <f t="shared" si="64"/>
        <v>17.416666666666668</v>
      </c>
      <c r="E230" s="29">
        <f t="shared" si="63"/>
        <v>0</v>
      </c>
      <c r="F230" s="2">
        <f t="shared" si="65"/>
        <v>0</v>
      </c>
      <c r="G230" s="2">
        <f t="shared" si="73"/>
        <v>0</v>
      </c>
      <c r="H230" s="2">
        <f t="shared" si="74"/>
        <v>0</v>
      </c>
      <c r="I230" s="2">
        <f t="shared" si="62"/>
        <v>0</v>
      </c>
      <c r="J230" s="2">
        <f t="shared" si="80"/>
        <v>0</v>
      </c>
      <c r="K230" s="2">
        <f t="shared" si="66"/>
        <v>0</v>
      </c>
      <c r="L230" s="2">
        <f t="shared" si="66"/>
        <v>0</v>
      </c>
      <c r="M230" s="2"/>
      <c r="N230" s="28">
        <f t="shared" si="81"/>
        <v>0</v>
      </c>
      <c r="O230" s="2">
        <f t="shared" si="75"/>
        <v>0</v>
      </c>
      <c r="P230" s="2">
        <f t="shared" si="76"/>
        <v>0</v>
      </c>
      <c r="R230">
        <f t="shared" si="77"/>
        <v>209</v>
      </c>
      <c r="S230" s="89">
        <f t="shared" si="67"/>
        <v>0</v>
      </c>
      <c r="T230" s="89">
        <f>IF(AND(S230=0,S229&gt;0),SUM($G230:$H$381),S230)</f>
        <v>0</v>
      </c>
      <c r="U230" s="82">
        <f>SUM(T230:T$381)</f>
        <v>0</v>
      </c>
      <c r="V230" s="68">
        <f>localspline(R230,'BBG rates'!$G$10:$G$27,'BBG rates'!$K$10:$K$27)</f>
        <v>0.99030703321935165</v>
      </c>
      <c r="W230" s="68">
        <f>locallinterp(R230,'BBG rates'!$G$10:$G$27,'BBG rates'!$J$10:$J$27)</f>
        <v>4.3108333333333332E-2</v>
      </c>
      <c r="X230" s="56">
        <f t="shared" si="78"/>
        <v>4.309981833987564E-2</v>
      </c>
      <c r="Y230" s="66">
        <f t="shared" si="68"/>
        <v>0</v>
      </c>
      <c r="Z230" s="72">
        <f t="shared" si="69"/>
        <v>0</v>
      </c>
      <c r="AA230" s="79">
        <f t="shared" si="70"/>
        <v>0</v>
      </c>
      <c r="AB230" s="81">
        <f t="shared" si="79"/>
        <v>0</v>
      </c>
      <c r="AD230" s="95">
        <f>locallinterp(R230,'BBG rates'!$N$10:$N$369,'BBG rates'!$P$10:$P$369)</f>
        <v>17.662329716135112</v>
      </c>
      <c r="AI230" s="185">
        <f t="shared" si="71"/>
        <v>209</v>
      </c>
      <c r="AJ230" s="127">
        <f>locallinterp(MIN(AI230,CAP_Senior*12),'BBG rates'!$X$24:$X$65,'BBG rates'!$Y$24:$Y$65)</f>
        <v>65.277838820627281</v>
      </c>
      <c r="AK230" s="127">
        <f>locallinterp(MIN(AI230,CAP_CB*12),'BBG rates'!$AA$25:$AA$40,'BBG rates'!$AC$25:$AC$40)</f>
        <v>11</v>
      </c>
      <c r="AL230" s="144">
        <f t="shared" si="72"/>
        <v>20.227232599506635</v>
      </c>
      <c r="AM230" s="142">
        <f>(SUMPRODUCT(AL230:AL$381,G230:G$381)+SUMPRODUCT(AL230:AL$381,H230:H$381))/12</f>
        <v>0</v>
      </c>
    </row>
    <row r="231" spans="1:39" x14ac:dyDescent="0.2">
      <c r="A231" s="7">
        <v>210</v>
      </c>
      <c r="B231" s="7">
        <v>105</v>
      </c>
      <c r="C231" s="7">
        <v>52.5</v>
      </c>
      <c r="D231" s="12">
        <f t="shared" si="64"/>
        <v>17.5</v>
      </c>
      <c r="E231" s="29">
        <f t="shared" si="63"/>
        <v>0</v>
      </c>
      <c r="F231" s="2">
        <f t="shared" si="65"/>
        <v>0</v>
      </c>
      <c r="G231" s="2">
        <f t="shared" si="73"/>
        <v>0</v>
      </c>
      <c r="H231" s="2">
        <f t="shared" si="74"/>
        <v>0</v>
      </c>
      <c r="I231" s="2">
        <f t="shared" si="62"/>
        <v>0</v>
      </c>
      <c r="J231" s="2">
        <f t="shared" si="80"/>
        <v>0</v>
      </c>
      <c r="K231" s="2">
        <f t="shared" si="66"/>
        <v>0</v>
      </c>
      <c r="L231" s="2">
        <f t="shared" si="66"/>
        <v>0</v>
      </c>
      <c r="M231" s="2"/>
      <c r="N231" s="28">
        <f t="shared" si="81"/>
        <v>0</v>
      </c>
      <c r="O231" s="2">
        <f t="shared" si="75"/>
        <v>0</v>
      </c>
      <c r="P231" s="2">
        <f t="shared" si="76"/>
        <v>0</v>
      </c>
      <c r="R231">
        <f t="shared" si="77"/>
        <v>210</v>
      </c>
      <c r="S231" s="89">
        <f t="shared" si="67"/>
        <v>0</v>
      </c>
      <c r="T231" s="89">
        <f>IF(AND(S231=0,S230&gt;0),SUM($G231:$H$381),S231)</f>
        <v>0</v>
      </c>
      <c r="U231" s="82">
        <f>SUM(T231:T$381)</f>
        <v>0</v>
      </c>
      <c r="V231" s="68">
        <f>localspline(R231,'BBG rates'!$G$10:$G$27,'BBG rates'!$K$10:$K$27)</f>
        <v>0.9899709613810046</v>
      </c>
      <c r="W231" s="68">
        <f>locallinterp(R231,'BBG rates'!$G$10:$G$27,'BBG rates'!$J$10:$J$27)</f>
        <v>4.4749999999999998E-2</v>
      </c>
      <c r="X231" s="56">
        <f t="shared" si="78"/>
        <v>4.4740824211864094E-2</v>
      </c>
      <c r="Y231" s="66">
        <f t="shared" si="68"/>
        <v>0</v>
      </c>
      <c r="Z231" s="72">
        <f t="shared" si="69"/>
        <v>0</v>
      </c>
      <c r="AA231" s="79">
        <f t="shared" si="70"/>
        <v>0</v>
      </c>
      <c r="AB231" s="81">
        <f t="shared" si="79"/>
        <v>0</v>
      </c>
      <c r="AD231" s="95">
        <f>locallinterp(R231,'BBG rates'!$N$10:$N$369,'BBG rates'!$P$10:$P$369)</f>
        <v>17.744827296250197</v>
      </c>
      <c r="AI231" s="185">
        <f t="shared" si="71"/>
        <v>210</v>
      </c>
      <c r="AJ231" s="127">
        <f>locallinterp(MIN(AI231,CAP_Senior*12),'BBG rates'!$X$24:$X$65,'BBG rates'!$Y$24:$Y$65)</f>
        <v>65.368530170586666</v>
      </c>
      <c r="AK231" s="127">
        <f>locallinterp(MIN(AI231,CAP_CB*12),'BBG rates'!$AA$25:$AA$40,'BBG rates'!$AC$25:$AC$40)</f>
        <v>11</v>
      </c>
      <c r="AL231" s="144">
        <f t="shared" si="72"/>
        <v>20.242650128999735</v>
      </c>
      <c r="AM231" s="142">
        <f>(SUMPRODUCT(AL231:AL$381,G231:G$381)+SUMPRODUCT(AL231:AL$381,H231:H$381))/12</f>
        <v>0</v>
      </c>
    </row>
    <row r="232" spans="1:39" x14ac:dyDescent="0.2">
      <c r="A232" s="7">
        <v>211</v>
      </c>
      <c r="B232" s="7">
        <v>105.5</v>
      </c>
      <c r="C232" s="7">
        <v>52.75</v>
      </c>
      <c r="D232" s="12">
        <f t="shared" si="64"/>
        <v>17.583333333333332</v>
      </c>
      <c r="E232" s="29">
        <f t="shared" si="63"/>
        <v>0</v>
      </c>
      <c r="F232" s="2">
        <f t="shared" si="65"/>
        <v>0</v>
      </c>
      <c r="G232" s="2">
        <f t="shared" si="73"/>
        <v>0</v>
      </c>
      <c r="H232" s="2">
        <f t="shared" si="74"/>
        <v>0</v>
      </c>
      <c r="I232" s="2">
        <f t="shared" si="62"/>
        <v>0</v>
      </c>
      <c r="J232" s="2">
        <f t="shared" si="80"/>
        <v>0</v>
      </c>
      <c r="K232" s="2">
        <f t="shared" si="66"/>
        <v>0</v>
      </c>
      <c r="L232" s="2">
        <f t="shared" si="66"/>
        <v>0</v>
      </c>
      <c r="M232" s="2"/>
      <c r="N232" s="28">
        <f t="shared" si="81"/>
        <v>0</v>
      </c>
      <c r="O232" s="2">
        <f t="shared" si="75"/>
        <v>0</v>
      </c>
      <c r="P232" s="2">
        <f t="shared" si="76"/>
        <v>0</v>
      </c>
      <c r="R232">
        <f t="shared" si="77"/>
        <v>211</v>
      </c>
      <c r="S232" s="89">
        <f t="shared" si="67"/>
        <v>0</v>
      </c>
      <c r="T232" s="89">
        <f>IF(AND(S232=0,S231&gt;0),SUM($G232:$H$381),S232)</f>
        <v>0</v>
      </c>
      <c r="U232" s="82">
        <f>SUM(T232:T$381)</f>
        <v>0</v>
      </c>
      <c r="V232" s="68">
        <f>localspline(R232,'BBG rates'!$G$10:$G$27,'BBG rates'!$K$10:$K$27)</f>
        <v>0.98963653892045567</v>
      </c>
      <c r="W232" s="68">
        <f>locallinterp(R232,'BBG rates'!$G$10:$G$27,'BBG rates'!$J$10:$J$27)</f>
        <v>4.6391666666666664E-2</v>
      </c>
      <c r="X232" s="56">
        <f t="shared" si="78"/>
        <v>4.6381805400130816E-2</v>
      </c>
      <c r="Y232" s="66">
        <f t="shared" si="68"/>
        <v>0</v>
      </c>
      <c r="Z232" s="72">
        <f t="shared" si="69"/>
        <v>0</v>
      </c>
      <c r="AA232" s="79">
        <f t="shared" si="70"/>
        <v>0</v>
      </c>
      <c r="AB232" s="81">
        <f t="shared" si="79"/>
        <v>0</v>
      </c>
      <c r="AD232" s="95">
        <f>locallinterp(R232,'BBG rates'!$N$10:$N$369,'BBG rates'!$P$10:$P$369)</f>
        <v>17.8272970078269</v>
      </c>
      <c r="AI232" s="185">
        <f t="shared" si="71"/>
        <v>211</v>
      </c>
      <c r="AJ232" s="127">
        <f>locallinterp(MIN(AI232,CAP_Senior*12),'BBG rates'!$X$24:$X$65,'BBG rates'!$Y$24:$Y$65)</f>
        <v>65.459221520546052</v>
      </c>
      <c r="AK232" s="127">
        <f>locallinterp(MIN(AI232,CAP_CB*12),'BBG rates'!$AA$25:$AA$40,'BBG rates'!$AC$25:$AC$40)</f>
        <v>11</v>
      </c>
      <c r="AL232" s="144">
        <f t="shared" si="72"/>
        <v>20.258067658492827</v>
      </c>
      <c r="AM232" s="142">
        <f>(SUMPRODUCT(AL232:AL$381,G232:G$381)+SUMPRODUCT(AL232:AL$381,H232:H$381))/12</f>
        <v>0</v>
      </c>
    </row>
    <row r="233" spans="1:39" x14ac:dyDescent="0.2">
      <c r="A233" s="7">
        <v>212</v>
      </c>
      <c r="B233" s="7">
        <v>106</v>
      </c>
      <c r="C233" s="7">
        <v>53</v>
      </c>
      <c r="D233" s="12">
        <f t="shared" si="64"/>
        <v>17.666666666666668</v>
      </c>
      <c r="E233" s="29">
        <f t="shared" si="63"/>
        <v>0</v>
      </c>
      <c r="F233" s="2">
        <f t="shared" si="65"/>
        <v>0</v>
      </c>
      <c r="G233" s="2">
        <f t="shared" si="73"/>
        <v>0</v>
      </c>
      <c r="H233" s="2">
        <f t="shared" si="74"/>
        <v>0</v>
      </c>
      <c r="I233" s="2">
        <f t="shared" si="62"/>
        <v>0</v>
      </c>
      <c r="J233" s="2">
        <f t="shared" si="80"/>
        <v>0</v>
      </c>
      <c r="K233" s="2">
        <f t="shared" si="66"/>
        <v>0</v>
      </c>
      <c r="L233" s="2">
        <f t="shared" si="66"/>
        <v>0</v>
      </c>
      <c r="M233" s="2"/>
      <c r="N233" s="28">
        <f t="shared" si="81"/>
        <v>0</v>
      </c>
      <c r="O233" s="2">
        <f t="shared" si="75"/>
        <v>0</v>
      </c>
      <c r="P233" s="2">
        <f t="shared" si="76"/>
        <v>0</v>
      </c>
      <c r="R233">
        <f t="shared" si="77"/>
        <v>212</v>
      </c>
      <c r="S233" s="89">
        <f t="shared" si="67"/>
        <v>0</v>
      </c>
      <c r="T233" s="89">
        <f>IF(AND(S233=0,S232&gt;0),SUM($G233:$H$381),S233)</f>
        <v>0</v>
      </c>
      <c r="U233" s="82">
        <f>SUM(T233:T$381)</f>
        <v>0</v>
      </c>
      <c r="V233" s="68">
        <f>localspline(R233,'BBG rates'!$G$10:$G$27,'BBG rates'!$K$10:$K$27)</f>
        <v>0.98930381220950636</v>
      </c>
      <c r="W233" s="68">
        <f>locallinterp(R233,'BBG rates'!$G$10:$G$27,'BBG rates'!$J$10:$J$27)</f>
        <v>4.8033333333333331E-2</v>
      </c>
      <c r="X233" s="56">
        <f t="shared" si="78"/>
        <v>4.8022761905475164E-2</v>
      </c>
      <c r="Y233" s="66">
        <f t="shared" si="68"/>
        <v>0</v>
      </c>
      <c r="Z233" s="72">
        <f t="shared" si="69"/>
        <v>0</v>
      </c>
      <c r="AA233" s="79">
        <f t="shared" si="70"/>
        <v>0</v>
      </c>
      <c r="AB233" s="81">
        <f t="shared" si="79"/>
        <v>0</v>
      </c>
      <c r="AD233" s="95">
        <f>locallinterp(R233,'BBG rates'!$N$10:$N$369,'BBG rates'!$P$10:$P$369)</f>
        <v>17.909738992177694</v>
      </c>
      <c r="AI233" s="185">
        <f t="shared" si="71"/>
        <v>212</v>
      </c>
      <c r="AJ233" s="127">
        <f>locallinterp(MIN(AI233,CAP_Senior*12),'BBG rates'!$X$24:$X$65,'BBG rates'!$Y$24:$Y$65)</f>
        <v>65.549912870505437</v>
      </c>
      <c r="AK233" s="127">
        <f>locallinterp(MIN(AI233,CAP_CB*12),'BBG rates'!$AA$25:$AA$40,'BBG rates'!$AC$25:$AC$40)</f>
        <v>11</v>
      </c>
      <c r="AL233" s="144">
        <f t="shared" si="72"/>
        <v>20.273485187985926</v>
      </c>
      <c r="AM233" s="142">
        <f>(SUMPRODUCT(AL233:AL$381,G233:G$381)+SUMPRODUCT(AL233:AL$381,H233:H$381))/12</f>
        <v>0</v>
      </c>
    </row>
    <row r="234" spans="1:39" x14ac:dyDescent="0.2">
      <c r="A234" s="7">
        <v>213</v>
      </c>
      <c r="B234" s="7">
        <v>106.5</v>
      </c>
      <c r="C234" s="7">
        <v>53.25</v>
      </c>
      <c r="D234" s="12">
        <f t="shared" si="64"/>
        <v>17.75</v>
      </c>
      <c r="E234" s="29">
        <f t="shared" si="63"/>
        <v>0</v>
      </c>
      <c r="F234" s="2">
        <f t="shared" si="65"/>
        <v>0</v>
      </c>
      <c r="G234" s="2">
        <f t="shared" si="73"/>
        <v>0</v>
      </c>
      <c r="H234" s="2">
        <f t="shared" si="74"/>
        <v>0</v>
      </c>
      <c r="I234" s="2">
        <f t="shared" si="62"/>
        <v>0</v>
      </c>
      <c r="J234" s="2">
        <f t="shared" si="80"/>
        <v>0</v>
      </c>
      <c r="K234" s="2">
        <f t="shared" si="66"/>
        <v>0</v>
      </c>
      <c r="L234" s="2">
        <f t="shared" si="66"/>
        <v>0</v>
      </c>
      <c r="M234" s="2"/>
      <c r="N234" s="28">
        <f t="shared" si="81"/>
        <v>0</v>
      </c>
      <c r="O234" s="2">
        <f t="shared" si="75"/>
        <v>0</v>
      </c>
      <c r="P234" s="2">
        <f t="shared" si="76"/>
        <v>0</v>
      </c>
      <c r="R234">
        <f t="shared" si="77"/>
        <v>213</v>
      </c>
      <c r="S234" s="89">
        <f t="shared" si="67"/>
        <v>0</v>
      </c>
      <c r="T234" s="89">
        <f>IF(AND(S234=0,S233&gt;0),SUM($G234:$H$381),S234)</f>
        <v>0</v>
      </c>
      <c r="U234" s="82">
        <f>SUM(T234:T$381)</f>
        <v>0</v>
      </c>
      <c r="V234" s="68">
        <f>localspline(R234,'BBG rates'!$G$10:$G$27,'BBG rates'!$K$10:$K$27)</f>
        <v>0.98897273823757204</v>
      </c>
      <c r="W234" s="68">
        <f>locallinterp(R234,'BBG rates'!$G$10:$G$27,'BBG rates'!$J$10:$J$27)</f>
        <v>4.9674999999999997E-2</v>
      </c>
      <c r="X234" s="56">
        <f t="shared" si="78"/>
        <v>4.9663693728962954E-2</v>
      </c>
      <c r="Y234" s="66">
        <f t="shared" si="68"/>
        <v>0</v>
      </c>
      <c r="Z234" s="72">
        <f t="shared" si="69"/>
        <v>0</v>
      </c>
      <c r="AA234" s="79">
        <f t="shared" si="70"/>
        <v>0</v>
      </c>
      <c r="AB234" s="81">
        <f t="shared" si="79"/>
        <v>0</v>
      </c>
      <c r="AD234" s="95">
        <f>locallinterp(R234,'BBG rates'!$N$10:$N$369,'BBG rates'!$P$10:$P$369)</f>
        <v>17.992153387030825</v>
      </c>
      <c r="AI234" s="185">
        <f t="shared" si="71"/>
        <v>213</v>
      </c>
      <c r="AJ234" s="127">
        <f>locallinterp(MIN(AI234,CAP_Senior*12),'BBG rates'!$X$24:$X$65,'BBG rates'!$Y$24:$Y$65)</f>
        <v>65.640604220464823</v>
      </c>
      <c r="AK234" s="127">
        <f>locallinterp(MIN(AI234,CAP_CB*12),'BBG rates'!$AA$25:$AA$40,'BBG rates'!$AC$25:$AC$40)</f>
        <v>11</v>
      </c>
      <c r="AL234" s="144">
        <f t="shared" si="72"/>
        <v>20.288902717479019</v>
      </c>
      <c r="AM234" s="142">
        <f>(SUMPRODUCT(AL234:AL$381,G234:G$381)+SUMPRODUCT(AL234:AL$381,H234:H$381))/12</f>
        <v>0</v>
      </c>
    </row>
    <row r="235" spans="1:39" x14ac:dyDescent="0.2">
      <c r="A235" s="7">
        <v>214</v>
      </c>
      <c r="B235" s="7">
        <v>107</v>
      </c>
      <c r="C235" s="7">
        <v>53.5</v>
      </c>
      <c r="D235" s="12">
        <f t="shared" si="64"/>
        <v>17.833333333333332</v>
      </c>
      <c r="E235" s="29">
        <f t="shared" si="63"/>
        <v>0</v>
      </c>
      <c r="F235" s="2">
        <f t="shared" si="65"/>
        <v>0</v>
      </c>
      <c r="G235" s="2">
        <f t="shared" si="73"/>
        <v>0</v>
      </c>
      <c r="H235" s="2">
        <f t="shared" si="74"/>
        <v>0</v>
      </c>
      <c r="I235" s="2">
        <f t="shared" si="62"/>
        <v>0</v>
      </c>
      <c r="J235" s="2">
        <f t="shared" si="80"/>
        <v>0</v>
      </c>
      <c r="K235" s="2">
        <f t="shared" si="66"/>
        <v>0</v>
      </c>
      <c r="L235" s="2">
        <f t="shared" si="66"/>
        <v>0</v>
      </c>
      <c r="M235" s="2"/>
      <c r="N235" s="28">
        <f t="shared" si="81"/>
        <v>0</v>
      </c>
      <c r="O235" s="2">
        <f t="shared" si="75"/>
        <v>0</v>
      </c>
      <c r="P235" s="2">
        <f t="shared" si="76"/>
        <v>0</v>
      </c>
      <c r="R235">
        <f t="shared" si="77"/>
        <v>214</v>
      </c>
      <c r="S235" s="89">
        <f t="shared" si="67"/>
        <v>0</v>
      </c>
      <c r="T235" s="89">
        <f>IF(AND(S235=0,S234&gt;0),SUM($G235:$H$381),S235)</f>
        <v>0</v>
      </c>
      <c r="U235" s="82">
        <f>SUM(T235:T$381)</f>
        <v>0</v>
      </c>
      <c r="V235" s="68">
        <f>localspline(R235,'BBG rates'!$G$10:$G$27,'BBG rates'!$K$10:$K$27)</f>
        <v>0.98864339317486272</v>
      </c>
      <c r="W235" s="68">
        <f>locallinterp(R235,'BBG rates'!$G$10:$G$27,'BBG rates'!$J$10:$J$27)</f>
        <v>5.131666666666667E-2</v>
      </c>
      <c r="X235" s="56">
        <f t="shared" si="78"/>
        <v>5.1304600871127093E-2</v>
      </c>
      <c r="Y235" s="66">
        <f t="shared" si="68"/>
        <v>0</v>
      </c>
      <c r="Z235" s="72">
        <f t="shared" si="69"/>
        <v>0</v>
      </c>
      <c r="AA235" s="79">
        <f t="shared" si="70"/>
        <v>0</v>
      </c>
      <c r="AB235" s="81">
        <f t="shared" si="79"/>
        <v>0</v>
      </c>
      <c r="AD235" s="95">
        <f>locallinterp(R235,'BBG rates'!$N$10:$N$369,'BBG rates'!$P$10:$P$369)</f>
        <v>18.074540336462064</v>
      </c>
      <c r="AI235" s="185">
        <f t="shared" si="71"/>
        <v>214</v>
      </c>
      <c r="AJ235" s="127">
        <f>locallinterp(MIN(AI235,CAP_Senior*12),'BBG rates'!$X$24:$X$65,'BBG rates'!$Y$24:$Y$65)</f>
        <v>65.731295570424209</v>
      </c>
      <c r="AK235" s="127">
        <f>locallinterp(MIN(AI235,CAP_CB*12),'BBG rates'!$AA$25:$AA$40,'BBG rates'!$AC$25:$AC$40)</f>
        <v>11</v>
      </c>
      <c r="AL235" s="144">
        <f t="shared" si="72"/>
        <v>20.304320246972114</v>
      </c>
      <c r="AM235" s="142">
        <f>(SUMPRODUCT(AL235:AL$381,G235:G$381)+SUMPRODUCT(AL235:AL$381,H235:H$381))/12</f>
        <v>0</v>
      </c>
    </row>
    <row r="236" spans="1:39" x14ac:dyDescent="0.2">
      <c r="A236" s="7">
        <v>215</v>
      </c>
      <c r="B236" s="7">
        <v>107.5</v>
      </c>
      <c r="C236" s="7">
        <v>53.75</v>
      </c>
      <c r="D236" s="12">
        <f t="shared" si="64"/>
        <v>17.916666666666668</v>
      </c>
      <c r="E236" s="29">
        <f t="shared" si="63"/>
        <v>0</v>
      </c>
      <c r="F236" s="2">
        <f t="shared" si="65"/>
        <v>0</v>
      </c>
      <c r="G236" s="2">
        <f t="shared" si="73"/>
        <v>0</v>
      </c>
      <c r="H236" s="2">
        <f t="shared" si="74"/>
        <v>0</v>
      </c>
      <c r="I236" s="2">
        <f t="shared" si="62"/>
        <v>0</v>
      </c>
      <c r="J236" s="2">
        <f t="shared" si="80"/>
        <v>0</v>
      </c>
      <c r="K236" s="2">
        <f t="shared" si="66"/>
        <v>0</v>
      </c>
      <c r="L236" s="2">
        <f t="shared" si="66"/>
        <v>0</v>
      </c>
      <c r="M236" s="2"/>
      <c r="N236" s="28">
        <f t="shared" si="81"/>
        <v>0</v>
      </c>
      <c r="O236" s="2">
        <f t="shared" si="75"/>
        <v>0</v>
      </c>
      <c r="P236" s="2">
        <f t="shared" si="76"/>
        <v>0</v>
      </c>
      <c r="R236">
        <f t="shared" si="77"/>
        <v>215</v>
      </c>
      <c r="S236" s="89">
        <f t="shared" si="67"/>
        <v>0</v>
      </c>
      <c r="T236" s="89">
        <f>IF(AND(S236=0,S235&gt;0),SUM($G236:$H$381),S236)</f>
        <v>0</v>
      </c>
      <c r="U236" s="82">
        <f>SUM(T236:T$381)</f>
        <v>0</v>
      </c>
      <c r="V236" s="68">
        <f>localspline(R236,'BBG rates'!$G$10:$G$27,'BBG rates'!$K$10:$K$27)</f>
        <v>0.98831573401457029</v>
      </c>
      <c r="W236" s="68">
        <f>locallinterp(R236,'BBG rates'!$G$10:$G$27,'BBG rates'!$J$10:$J$27)</f>
        <v>5.2958333333333336E-2</v>
      </c>
      <c r="X236" s="56">
        <f t="shared" si="78"/>
        <v>5.2945483332500487E-2</v>
      </c>
      <c r="Y236" s="66">
        <f t="shared" si="68"/>
        <v>0</v>
      </c>
      <c r="Z236" s="72">
        <f t="shared" si="69"/>
        <v>0</v>
      </c>
      <c r="AA236" s="79">
        <f t="shared" si="70"/>
        <v>0</v>
      </c>
      <c r="AB236" s="81">
        <f t="shared" si="79"/>
        <v>0</v>
      </c>
      <c r="AD236" s="95">
        <f>locallinterp(R236,'BBG rates'!$N$10:$N$369,'BBG rates'!$P$10:$P$369)</f>
        <v>18.156899980963278</v>
      </c>
      <c r="AI236" s="185">
        <f t="shared" si="71"/>
        <v>215</v>
      </c>
      <c r="AJ236" s="127">
        <f>locallinterp(MIN(AI236,CAP_Senior*12),'BBG rates'!$X$24:$X$65,'BBG rates'!$Y$24:$Y$65)</f>
        <v>65.821986920383594</v>
      </c>
      <c r="AK236" s="127">
        <f>locallinterp(MIN(AI236,CAP_CB*12),'BBG rates'!$AA$25:$AA$40,'BBG rates'!$AC$25:$AC$40)</f>
        <v>11</v>
      </c>
      <c r="AL236" s="144">
        <f t="shared" si="72"/>
        <v>20.31973777646521</v>
      </c>
      <c r="AM236" s="142">
        <f>(SUMPRODUCT(AL236:AL$381,G236:G$381)+SUMPRODUCT(AL236:AL$381,H236:H$381))/12</f>
        <v>0</v>
      </c>
    </row>
    <row r="237" spans="1:39" x14ac:dyDescent="0.2">
      <c r="A237" s="7">
        <v>216</v>
      </c>
      <c r="B237" s="7">
        <v>108</v>
      </c>
      <c r="C237" s="7">
        <v>54</v>
      </c>
      <c r="D237" s="12">
        <f t="shared" si="64"/>
        <v>18</v>
      </c>
      <c r="E237" s="29">
        <f t="shared" si="63"/>
        <v>0</v>
      </c>
      <c r="F237" s="2">
        <f t="shared" si="65"/>
        <v>0</v>
      </c>
      <c r="G237" s="2">
        <f t="shared" si="73"/>
        <v>0</v>
      </c>
      <c r="H237" s="2">
        <f t="shared" si="74"/>
        <v>0</v>
      </c>
      <c r="I237" s="2">
        <f t="shared" si="62"/>
        <v>0</v>
      </c>
      <c r="J237" s="2">
        <f t="shared" si="80"/>
        <v>0</v>
      </c>
      <c r="K237" s="2">
        <f t="shared" si="66"/>
        <v>0</v>
      </c>
      <c r="L237" s="2">
        <f t="shared" si="66"/>
        <v>0</v>
      </c>
      <c r="M237" s="2"/>
      <c r="N237" s="28">
        <f t="shared" si="81"/>
        <v>0</v>
      </c>
      <c r="O237" s="2">
        <f t="shared" si="75"/>
        <v>0</v>
      </c>
      <c r="P237" s="2">
        <f t="shared" si="76"/>
        <v>0</v>
      </c>
      <c r="R237">
        <f t="shared" si="77"/>
        <v>216</v>
      </c>
      <c r="S237" s="89">
        <f t="shared" si="67"/>
        <v>0</v>
      </c>
      <c r="T237" s="89">
        <f>IF(AND(S237=0,S236&gt;0),SUM($G237:$H$381),S237)</f>
        <v>0</v>
      </c>
      <c r="U237" s="82">
        <f>SUM(T237:T$381)</f>
        <v>0</v>
      </c>
      <c r="V237" s="68">
        <f>localspline(R237,'BBG rates'!$G$10:$G$27,'BBG rates'!$K$10:$K$27)</f>
        <v>0.98798983692326559</v>
      </c>
      <c r="W237" s="68">
        <f>locallinterp(R237,'BBG rates'!$G$10:$G$27,'BBG rates'!$J$10:$J$27)</f>
        <v>5.4600000000000003E-2</v>
      </c>
      <c r="X237" s="56">
        <f t="shared" si="78"/>
        <v>5.4586341114415404E-2</v>
      </c>
      <c r="Y237" s="66">
        <f t="shared" si="68"/>
        <v>0</v>
      </c>
      <c r="Z237" s="72">
        <f t="shared" si="69"/>
        <v>0</v>
      </c>
      <c r="AA237" s="79">
        <f t="shared" si="70"/>
        <v>0</v>
      </c>
      <c r="AB237" s="81">
        <f t="shared" si="79"/>
        <v>0</v>
      </c>
      <c r="AD237" s="95">
        <f>locallinterp(R237,'BBG rates'!$N$10:$N$369,'BBG rates'!$P$10:$P$369)</f>
        <v>18.239232467373551</v>
      </c>
      <c r="AI237" s="185">
        <f t="shared" si="71"/>
        <v>216</v>
      </c>
      <c r="AJ237" s="127">
        <f>locallinterp(MIN(AI237,CAP_Senior*12),'BBG rates'!$X$24:$X$65,'BBG rates'!$Y$24:$Y$65)</f>
        <v>65.91267827034298</v>
      </c>
      <c r="AK237" s="127">
        <f>locallinterp(MIN(AI237,CAP_CB*12),'BBG rates'!$AA$25:$AA$40,'BBG rates'!$AC$25:$AC$40)</f>
        <v>11</v>
      </c>
      <c r="AL237" s="144">
        <f t="shared" si="72"/>
        <v>20.335155305958306</v>
      </c>
      <c r="AM237" s="142">
        <f>(SUMPRODUCT(AL237:AL$381,G237:G$381)+SUMPRODUCT(AL237:AL$381,H237:H$381))/12</f>
        <v>0</v>
      </c>
    </row>
    <row r="238" spans="1:39" x14ac:dyDescent="0.2">
      <c r="A238" s="7">
        <v>217</v>
      </c>
      <c r="B238" s="7">
        <v>108.5</v>
      </c>
      <c r="C238" s="7">
        <v>54.25</v>
      </c>
      <c r="D238" s="12">
        <f t="shared" si="64"/>
        <v>18.083333333333332</v>
      </c>
      <c r="E238" s="29">
        <f t="shared" si="63"/>
        <v>0</v>
      </c>
      <c r="F238" s="2">
        <f t="shared" si="65"/>
        <v>0</v>
      </c>
      <c r="G238" s="2">
        <f t="shared" si="73"/>
        <v>0</v>
      </c>
      <c r="H238" s="2">
        <f t="shared" si="74"/>
        <v>0</v>
      </c>
      <c r="I238" s="2">
        <f t="shared" si="62"/>
        <v>0</v>
      </c>
      <c r="J238" s="2">
        <f t="shared" si="80"/>
        <v>0</v>
      </c>
      <c r="K238" s="2">
        <f t="shared" si="66"/>
        <v>0</v>
      </c>
      <c r="L238" s="2">
        <f t="shared" si="66"/>
        <v>0</v>
      </c>
      <c r="M238" s="2"/>
      <c r="N238" s="28">
        <f t="shared" si="81"/>
        <v>0</v>
      </c>
      <c r="O238" s="2">
        <f t="shared" si="75"/>
        <v>0</v>
      </c>
      <c r="P238" s="2">
        <f t="shared" si="76"/>
        <v>0</v>
      </c>
      <c r="R238">
        <f t="shared" si="77"/>
        <v>217</v>
      </c>
      <c r="S238" s="89">
        <f t="shared" si="67"/>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8"/>
        <v>5.6227174217404752E-2</v>
      </c>
      <c r="Y238" s="66">
        <f t="shared" si="68"/>
        <v>0</v>
      </c>
      <c r="Z238" s="72">
        <f t="shared" si="69"/>
        <v>0</v>
      </c>
      <c r="AA238" s="79">
        <f t="shared" si="70"/>
        <v>0</v>
      </c>
      <c r="AB238" s="81">
        <f t="shared" si="79"/>
        <v>0</v>
      </c>
      <c r="AD238" s="95">
        <f>locallinterp(R238,'BBG rates'!$N$10:$N$369,'BBG rates'!$P$10:$P$369)</f>
        <v>18.321537938948353</v>
      </c>
      <c r="AI238" s="185">
        <f t="shared" si="71"/>
        <v>217</v>
      </c>
      <c r="AJ238" s="127">
        <f>locallinterp(MIN(AI238,CAP_Senior*12),'BBG rates'!$X$24:$X$65,'BBG rates'!$Y$24:$Y$65)</f>
        <v>65.998464928091821</v>
      </c>
      <c r="AK238" s="127">
        <f>locallinterp(MIN(AI238,CAP_CB*12),'BBG rates'!$AA$25:$AA$40,'BBG rates'!$AC$25:$AC$40)</f>
        <v>11</v>
      </c>
      <c r="AL238" s="144">
        <f t="shared" si="72"/>
        <v>20.34973903777561</v>
      </c>
      <c r="AM238" s="142">
        <f>(SUMPRODUCT(AL238:AL$381,G238:G$381)+SUMPRODUCT(AL238:AL$381,H238:H$381))/12</f>
        <v>0</v>
      </c>
    </row>
    <row r="239" spans="1:39" x14ac:dyDescent="0.2">
      <c r="A239" s="7">
        <v>218</v>
      </c>
      <c r="B239" s="7">
        <v>109</v>
      </c>
      <c r="C239" s="7">
        <v>54.5</v>
      </c>
      <c r="D239" s="12">
        <f t="shared" si="64"/>
        <v>18.166666666666668</v>
      </c>
      <c r="E239" s="29">
        <f t="shared" si="63"/>
        <v>0</v>
      </c>
      <c r="F239" s="2">
        <f t="shared" si="65"/>
        <v>0</v>
      </c>
      <c r="G239" s="2">
        <f t="shared" si="73"/>
        <v>0</v>
      </c>
      <c r="H239" s="2">
        <f t="shared" si="74"/>
        <v>0</v>
      </c>
      <c r="I239" s="2">
        <f t="shared" si="62"/>
        <v>0</v>
      </c>
      <c r="J239" s="2">
        <f t="shared" si="80"/>
        <v>0</v>
      </c>
      <c r="K239" s="2">
        <f t="shared" si="66"/>
        <v>0</v>
      </c>
      <c r="L239" s="2">
        <f t="shared" si="66"/>
        <v>0</v>
      </c>
      <c r="M239" s="2"/>
      <c r="N239" s="28">
        <f t="shared" si="81"/>
        <v>0</v>
      </c>
      <c r="O239" s="2">
        <f t="shared" si="75"/>
        <v>0</v>
      </c>
      <c r="P239" s="2">
        <f t="shared" si="76"/>
        <v>0</v>
      </c>
      <c r="R239">
        <f t="shared" si="77"/>
        <v>218</v>
      </c>
      <c r="S239" s="89">
        <f t="shared" si="67"/>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8"/>
        <v>5.7867982642001436E-2</v>
      </c>
      <c r="Y239" s="66">
        <f t="shared" si="68"/>
        <v>0</v>
      </c>
      <c r="Z239" s="72">
        <f t="shared" si="69"/>
        <v>0</v>
      </c>
      <c r="AA239" s="79">
        <f t="shared" si="70"/>
        <v>0</v>
      </c>
      <c r="AB239" s="81">
        <f t="shared" si="79"/>
        <v>0</v>
      </c>
      <c r="AD239" s="95">
        <f>locallinterp(R239,'BBG rates'!$N$10:$N$369,'BBG rates'!$P$10:$P$369)</f>
        <v>18.403816542806567</v>
      </c>
      <c r="AI239" s="185">
        <f t="shared" si="71"/>
        <v>218</v>
      </c>
      <c r="AJ239" s="127">
        <f>locallinterp(MIN(AI239,CAP_Senior*12),'BBG rates'!$X$24:$X$65,'BBG rates'!$Y$24:$Y$65)</f>
        <v>66.084251585840661</v>
      </c>
      <c r="AK239" s="127">
        <f>locallinterp(MIN(AI239,CAP_CB*12),'BBG rates'!$AA$25:$AA$40,'BBG rates'!$AC$25:$AC$40)</f>
        <v>11</v>
      </c>
      <c r="AL239" s="144">
        <f t="shared" si="72"/>
        <v>20.36432276959291</v>
      </c>
      <c r="AM239" s="142">
        <f>(SUMPRODUCT(AL239:AL$381,G239:G$381)+SUMPRODUCT(AL239:AL$381,H239:H$381))/12</f>
        <v>0</v>
      </c>
    </row>
    <row r="240" spans="1:39" x14ac:dyDescent="0.2">
      <c r="A240" s="7">
        <v>219</v>
      </c>
      <c r="B240" s="7">
        <v>109.5</v>
      </c>
      <c r="C240" s="7">
        <v>54.75</v>
      </c>
      <c r="D240" s="12">
        <f t="shared" si="64"/>
        <v>18.25</v>
      </c>
      <c r="E240" s="29">
        <f t="shared" si="63"/>
        <v>0</v>
      </c>
      <c r="F240" s="2">
        <f t="shared" si="65"/>
        <v>0</v>
      </c>
      <c r="G240" s="2">
        <f t="shared" si="73"/>
        <v>0</v>
      </c>
      <c r="H240" s="2">
        <f t="shared" si="74"/>
        <v>0</v>
      </c>
      <c r="I240" s="2">
        <f t="shared" si="62"/>
        <v>0</v>
      </c>
      <c r="J240" s="2">
        <f t="shared" si="80"/>
        <v>0</v>
      </c>
      <c r="K240" s="2">
        <f t="shared" si="66"/>
        <v>0</v>
      </c>
      <c r="L240" s="2">
        <f t="shared" si="66"/>
        <v>0</v>
      </c>
      <c r="M240" s="2"/>
      <c r="N240" s="28">
        <f t="shared" si="81"/>
        <v>0</v>
      </c>
      <c r="O240" s="2">
        <f t="shared" si="75"/>
        <v>0</v>
      </c>
      <c r="P240" s="2">
        <f t="shared" si="76"/>
        <v>0</v>
      </c>
      <c r="R240">
        <f t="shared" si="77"/>
        <v>219</v>
      </c>
      <c r="S240" s="89">
        <f t="shared" si="67"/>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8"/>
        <v>5.9508766389271273E-2</v>
      </c>
      <c r="Y240" s="66">
        <f t="shared" si="68"/>
        <v>0</v>
      </c>
      <c r="Z240" s="72">
        <f t="shared" si="69"/>
        <v>0</v>
      </c>
      <c r="AA240" s="79">
        <f t="shared" si="70"/>
        <v>0</v>
      </c>
      <c r="AB240" s="81">
        <f t="shared" si="79"/>
        <v>0</v>
      </c>
      <c r="AD240" s="95">
        <f>locallinterp(R240,'BBG rates'!$N$10:$N$369,'BBG rates'!$P$10:$P$369)</f>
        <v>18.486068427450789</v>
      </c>
      <c r="AI240" s="185">
        <f t="shared" si="71"/>
        <v>219</v>
      </c>
      <c r="AJ240" s="127">
        <f>locallinterp(MIN(AI240,CAP_Senior*12),'BBG rates'!$X$24:$X$65,'BBG rates'!$Y$24:$Y$65)</f>
        <v>66.170038243589488</v>
      </c>
      <c r="AK240" s="127">
        <f>locallinterp(MIN(AI240,CAP_CB*12),'BBG rates'!$AA$25:$AA$40,'BBG rates'!$AC$25:$AC$40)</f>
        <v>11</v>
      </c>
      <c r="AL240" s="144">
        <f t="shared" si="72"/>
        <v>20.378906501410214</v>
      </c>
      <c r="AM240" s="142">
        <f>(SUMPRODUCT(AL240:AL$381,G240:G$381)+SUMPRODUCT(AL240:AL$381,H240:H$381))/12</f>
        <v>0</v>
      </c>
    </row>
    <row r="241" spans="1:39" x14ac:dyDescent="0.2">
      <c r="A241" s="7">
        <v>220</v>
      </c>
      <c r="B241" s="7">
        <v>110</v>
      </c>
      <c r="C241" s="7">
        <v>55</v>
      </c>
      <c r="D241" s="12">
        <f t="shared" si="64"/>
        <v>18.333333333333332</v>
      </c>
      <c r="E241" s="29">
        <f t="shared" si="63"/>
        <v>0</v>
      </c>
      <c r="F241" s="2">
        <f t="shared" si="65"/>
        <v>0</v>
      </c>
      <c r="G241" s="2">
        <f t="shared" si="73"/>
        <v>0</v>
      </c>
      <c r="H241" s="2">
        <f t="shared" si="74"/>
        <v>0</v>
      </c>
      <c r="I241" s="2">
        <f t="shared" si="62"/>
        <v>0</v>
      </c>
      <c r="J241" s="2">
        <f t="shared" si="80"/>
        <v>0</v>
      </c>
      <c r="K241" s="2">
        <f t="shared" si="66"/>
        <v>0</v>
      </c>
      <c r="L241" s="2">
        <f t="shared" si="66"/>
        <v>0</v>
      </c>
      <c r="M241" s="2"/>
      <c r="N241" s="28">
        <f t="shared" si="81"/>
        <v>0</v>
      </c>
      <c r="O241" s="2">
        <f t="shared" si="75"/>
        <v>0</v>
      </c>
      <c r="P241" s="2">
        <f t="shared" si="76"/>
        <v>0</v>
      </c>
      <c r="R241">
        <f t="shared" si="77"/>
        <v>220</v>
      </c>
      <c r="S241" s="89">
        <f t="shared" si="67"/>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8"/>
        <v>6.1149525459747167E-2</v>
      </c>
      <c r="Y241" s="66">
        <f t="shared" si="68"/>
        <v>0</v>
      </c>
      <c r="Z241" s="72">
        <f t="shared" si="69"/>
        <v>0</v>
      </c>
      <c r="AA241" s="79">
        <f t="shared" si="70"/>
        <v>0</v>
      </c>
      <c r="AB241" s="81">
        <f t="shared" si="79"/>
        <v>0</v>
      </c>
      <c r="AD241" s="95">
        <f>locallinterp(R241,'BBG rates'!$N$10:$N$369,'BBG rates'!$P$10:$P$369)</f>
        <v>18.568293745246759</v>
      </c>
      <c r="AI241" s="185">
        <f t="shared" si="71"/>
        <v>220</v>
      </c>
      <c r="AJ241" s="127">
        <f>locallinterp(MIN(AI241,CAP_Senior*12),'BBG rates'!$X$24:$X$65,'BBG rates'!$Y$24:$Y$65)</f>
        <v>66.255824901338329</v>
      </c>
      <c r="AK241" s="127">
        <f>locallinterp(MIN(AI241,CAP_CB*12),'BBG rates'!$AA$25:$AA$40,'BBG rates'!$AC$25:$AC$40)</f>
        <v>11</v>
      </c>
      <c r="AL241" s="144">
        <f t="shared" si="72"/>
        <v>20.393490233227517</v>
      </c>
      <c r="AM241" s="142">
        <f>(SUMPRODUCT(AL241:AL$381,G241:G$381)+SUMPRODUCT(AL241:AL$381,H241:H$381))/12</f>
        <v>0</v>
      </c>
    </row>
    <row r="242" spans="1:39" x14ac:dyDescent="0.2">
      <c r="A242" s="7">
        <v>221</v>
      </c>
      <c r="B242" s="7">
        <v>110.5</v>
      </c>
      <c r="C242" s="7">
        <v>55.25</v>
      </c>
      <c r="D242" s="12">
        <f t="shared" si="64"/>
        <v>18.416666666666668</v>
      </c>
      <c r="E242" s="29">
        <f t="shared" si="63"/>
        <v>0</v>
      </c>
      <c r="F242" s="2">
        <f t="shared" si="65"/>
        <v>0</v>
      </c>
      <c r="G242" s="2">
        <f t="shared" si="73"/>
        <v>0</v>
      </c>
      <c r="H242" s="2">
        <f t="shared" si="74"/>
        <v>0</v>
      </c>
      <c r="I242" s="2">
        <f t="shared" si="62"/>
        <v>0</v>
      </c>
      <c r="J242" s="2">
        <f t="shared" si="80"/>
        <v>0</v>
      </c>
      <c r="K242" s="2">
        <f t="shared" si="66"/>
        <v>0</v>
      </c>
      <c r="L242" s="2">
        <f t="shared" si="66"/>
        <v>0</v>
      </c>
      <c r="M242" s="2"/>
      <c r="N242" s="28">
        <f t="shared" si="81"/>
        <v>0</v>
      </c>
      <c r="O242" s="2">
        <f t="shared" si="75"/>
        <v>0</v>
      </c>
      <c r="P242" s="2">
        <f t="shared" si="76"/>
        <v>0</v>
      </c>
      <c r="R242">
        <f t="shared" si="77"/>
        <v>221</v>
      </c>
      <c r="S242" s="89">
        <f t="shared" si="67"/>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8"/>
        <v>6.2790259854494934E-2</v>
      </c>
      <c r="Y242" s="66">
        <f t="shared" si="68"/>
        <v>0</v>
      </c>
      <c r="Z242" s="72">
        <f t="shared" si="69"/>
        <v>0</v>
      </c>
      <c r="AA242" s="79">
        <f t="shared" si="70"/>
        <v>0</v>
      </c>
      <c r="AB242" s="81">
        <f t="shared" si="79"/>
        <v>0</v>
      </c>
      <c r="AD242" s="95">
        <f>locallinterp(R242,'BBG rates'!$N$10:$N$369,'BBG rates'!$P$10:$P$369)</f>
        <v>18.650492644977131</v>
      </c>
      <c r="AI242" s="185">
        <f t="shared" si="71"/>
        <v>221</v>
      </c>
      <c r="AJ242" s="127">
        <f>locallinterp(MIN(AI242,CAP_Senior*12),'BBG rates'!$X$24:$X$65,'BBG rates'!$Y$24:$Y$65)</f>
        <v>66.34161155908717</v>
      </c>
      <c r="AK242" s="127">
        <f>locallinterp(MIN(AI242,CAP_CB*12),'BBG rates'!$AA$25:$AA$40,'BBG rates'!$AC$25:$AC$40)</f>
        <v>11</v>
      </c>
      <c r="AL242" s="144">
        <f t="shared" si="72"/>
        <v>20.408073965044821</v>
      </c>
      <c r="AM242" s="142">
        <f>(SUMPRODUCT(AL242:AL$381,G242:G$381)+SUMPRODUCT(AL242:AL$381,H242:H$381))/12</f>
        <v>0</v>
      </c>
    </row>
    <row r="243" spans="1:39" x14ac:dyDescent="0.2">
      <c r="A243" s="7">
        <v>222</v>
      </c>
      <c r="B243" s="7">
        <v>111</v>
      </c>
      <c r="C243" s="7">
        <v>55.5</v>
      </c>
      <c r="D243" s="12">
        <f t="shared" si="64"/>
        <v>18.5</v>
      </c>
      <c r="E243" s="29">
        <f t="shared" si="63"/>
        <v>0</v>
      </c>
      <c r="F243" s="2">
        <f t="shared" si="65"/>
        <v>0</v>
      </c>
      <c r="G243" s="2">
        <f t="shared" si="73"/>
        <v>0</v>
      </c>
      <c r="H243" s="2">
        <f t="shared" si="74"/>
        <v>0</v>
      </c>
      <c r="I243" s="2">
        <f t="shared" si="62"/>
        <v>0</v>
      </c>
      <c r="J243" s="2">
        <f t="shared" si="80"/>
        <v>0</v>
      </c>
      <c r="K243" s="2">
        <f t="shared" si="66"/>
        <v>0</v>
      </c>
      <c r="L243" s="2">
        <f t="shared" si="66"/>
        <v>0</v>
      </c>
      <c r="M243" s="2"/>
      <c r="N243" s="28">
        <f t="shared" si="81"/>
        <v>0</v>
      </c>
      <c r="O243" s="2">
        <f t="shared" si="75"/>
        <v>0</v>
      </c>
      <c r="P243" s="2">
        <f t="shared" si="76"/>
        <v>0</v>
      </c>
      <c r="R243">
        <f t="shared" si="77"/>
        <v>222</v>
      </c>
      <c r="S243" s="89">
        <f t="shared" si="67"/>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8"/>
        <v>6.4430969574047481E-2</v>
      </c>
      <c r="Y243" s="66">
        <f t="shared" si="68"/>
        <v>0</v>
      </c>
      <c r="Z243" s="72">
        <f t="shared" si="69"/>
        <v>0</v>
      </c>
      <c r="AA243" s="79">
        <f t="shared" si="70"/>
        <v>0</v>
      </c>
      <c r="AB243" s="81">
        <f t="shared" si="79"/>
        <v>0</v>
      </c>
      <c r="AD243" s="95">
        <f>locallinterp(R243,'BBG rates'!$N$10:$N$369,'BBG rates'!$P$10:$P$369)</f>
        <v>18.732665281770995</v>
      </c>
      <c r="AI243" s="185">
        <f t="shared" si="71"/>
        <v>222</v>
      </c>
      <c r="AJ243" s="127">
        <f>locallinterp(MIN(AI243,CAP_Senior*12),'BBG rates'!$X$24:$X$65,'BBG rates'!$Y$24:$Y$65)</f>
        <v>66.427398216835996</v>
      </c>
      <c r="AK243" s="127">
        <f>locallinterp(MIN(AI243,CAP_CB*12),'BBG rates'!$AA$25:$AA$40,'BBG rates'!$AC$25:$AC$40)</f>
        <v>11</v>
      </c>
      <c r="AL243" s="144">
        <f t="shared" si="72"/>
        <v>20.422657696862117</v>
      </c>
      <c r="AM243" s="142">
        <f>(SUMPRODUCT(AL243:AL$381,G243:G$381)+SUMPRODUCT(AL243:AL$381,H243:H$381))/12</f>
        <v>0</v>
      </c>
    </row>
    <row r="244" spans="1:39" x14ac:dyDescent="0.2">
      <c r="A244" s="7">
        <v>223</v>
      </c>
      <c r="B244" s="7">
        <v>111.5</v>
      </c>
      <c r="C244" s="7">
        <v>55.75</v>
      </c>
      <c r="D244" s="12">
        <f t="shared" si="64"/>
        <v>18.583333333333332</v>
      </c>
      <c r="E244" s="29">
        <f t="shared" si="63"/>
        <v>0</v>
      </c>
      <c r="F244" s="2">
        <f t="shared" si="65"/>
        <v>0</v>
      </c>
      <c r="G244" s="2">
        <f t="shared" si="73"/>
        <v>0</v>
      </c>
      <c r="H244" s="2">
        <f t="shared" si="74"/>
        <v>0</v>
      </c>
      <c r="I244" s="2">
        <f t="shared" si="62"/>
        <v>0</v>
      </c>
      <c r="J244" s="2">
        <f t="shared" si="80"/>
        <v>0</v>
      </c>
      <c r="K244" s="2">
        <f t="shared" si="66"/>
        <v>0</v>
      </c>
      <c r="L244" s="2">
        <f t="shared" si="66"/>
        <v>0</v>
      </c>
      <c r="M244" s="2"/>
      <c r="N244" s="28">
        <f t="shared" si="81"/>
        <v>0</v>
      </c>
      <c r="O244" s="2">
        <f t="shared" si="75"/>
        <v>0</v>
      </c>
      <c r="P244" s="2">
        <f t="shared" si="76"/>
        <v>0</v>
      </c>
      <c r="R244">
        <f t="shared" si="77"/>
        <v>223</v>
      </c>
      <c r="S244" s="89">
        <f t="shared" si="67"/>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8"/>
        <v>6.6071654619470621E-2</v>
      </c>
      <c r="Y244" s="66">
        <f t="shared" si="68"/>
        <v>0</v>
      </c>
      <c r="Z244" s="72">
        <f t="shared" si="69"/>
        <v>0</v>
      </c>
      <c r="AA244" s="79">
        <f t="shared" si="70"/>
        <v>0</v>
      </c>
      <c r="AB244" s="81">
        <f t="shared" si="79"/>
        <v>0</v>
      </c>
      <c r="AD244" s="95">
        <f>locallinterp(R244,'BBG rates'!$N$10:$N$369,'BBG rates'!$P$10:$P$369)</f>
        <v>18.814811807174568</v>
      </c>
      <c r="AI244" s="185">
        <f t="shared" si="71"/>
        <v>223</v>
      </c>
      <c r="AJ244" s="127">
        <f>locallinterp(MIN(AI244,CAP_Senior*12),'BBG rates'!$X$24:$X$65,'BBG rates'!$Y$24:$Y$65)</f>
        <v>66.513184874584837</v>
      </c>
      <c r="AK244" s="127">
        <f>locallinterp(MIN(AI244,CAP_CB*12),'BBG rates'!$AA$25:$AA$40,'BBG rates'!$AC$25:$AC$40)</f>
        <v>11</v>
      </c>
      <c r="AL244" s="144">
        <f t="shared" si="72"/>
        <v>20.437241428679421</v>
      </c>
      <c r="AM244" s="142">
        <f>(SUMPRODUCT(AL244:AL$381,G244:G$381)+SUMPRODUCT(AL244:AL$381,H244:H$381))/12</f>
        <v>0</v>
      </c>
    </row>
    <row r="245" spans="1:39" x14ac:dyDescent="0.2">
      <c r="A245" s="7">
        <v>224</v>
      </c>
      <c r="B245" s="7">
        <v>112</v>
      </c>
      <c r="C245" s="7">
        <v>56</v>
      </c>
      <c r="D245" s="12">
        <f t="shared" si="64"/>
        <v>18.666666666666668</v>
      </c>
      <c r="E245" s="29">
        <f t="shared" si="63"/>
        <v>0</v>
      </c>
      <c r="F245" s="2">
        <f t="shared" si="65"/>
        <v>0</v>
      </c>
      <c r="G245" s="2">
        <f t="shared" si="73"/>
        <v>0</v>
      </c>
      <c r="H245" s="2">
        <f t="shared" si="74"/>
        <v>0</v>
      </c>
      <c r="I245" s="2">
        <f t="shared" si="62"/>
        <v>0</v>
      </c>
      <c r="J245" s="2">
        <f t="shared" si="80"/>
        <v>0</v>
      </c>
      <c r="K245" s="2">
        <f t="shared" si="66"/>
        <v>0</v>
      </c>
      <c r="L245" s="2">
        <f t="shared" si="66"/>
        <v>0</v>
      </c>
      <c r="M245" s="2"/>
      <c r="N245" s="28">
        <f t="shared" si="81"/>
        <v>0</v>
      </c>
      <c r="O245" s="2">
        <f t="shared" si="75"/>
        <v>0</v>
      </c>
      <c r="P245" s="2">
        <f t="shared" si="76"/>
        <v>0</v>
      </c>
      <c r="R245">
        <f t="shared" si="77"/>
        <v>224</v>
      </c>
      <c r="S245" s="89">
        <f t="shared" si="67"/>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8"/>
        <v>6.7712314991297262E-2</v>
      </c>
      <c r="Y245" s="66">
        <f t="shared" si="68"/>
        <v>0</v>
      </c>
      <c r="Z245" s="72">
        <f t="shared" si="69"/>
        <v>0</v>
      </c>
      <c r="AA245" s="79">
        <f t="shared" si="70"/>
        <v>0</v>
      </c>
      <c r="AB245" s="81">
        <f t="shared" si="79"/>
        <v>0</v>
      </c>
      <c r="AD245" s="95">
        <f>locallinterp(R245,'BBG rates'!$N$10:$N$369,'BBG rates'!$P$10:$P$369)</f>
        <v>18.896932379080305</v>
      </c>
      <c r="AI245" s="185">
        <f t="shared" si="71"/>
        <v>224</v>
      </c>
      <c r="AJ245" s="127">
        <f>locallinterp(MIN(AI245,CAP_Senior*12),'BBG rates'!$X$24:$X$65,'BBG rates'!$Y$24:$Y$65)</f>
        <v>66.598971532333678</v>
      </c>
      <c r="AK245" s="127">
        <f>locallinterp(MIN(AI245,CAP_CB*12),'BBG rates'!$AA$25:$AA$40,'BBG rates'!$AC$25:$AC$40)</f>
        <v>11</v>
      </c>
      <c r="AL245" s="144">
        <f t="shared" si="72"/>
        <v>20.451825160496725</v>
      </c>
      <c r="AM245" s="142">
        <f>(SUMPRODUCT(AL245:AL$381,G245:G$381)+SUMPRODUCT(AL245:AL$381,H245:H$381))/12</f>
        <v>0</v>
      </c>
    </row>
    <row r="246" spans="1:39" x14ac:dyDescent="0.2">
      <c r="A246" s="7">
        <v>225</v>
      </c>
      <c r="B246" s="7">
        <v>112.5</v>
      </c>
      <c r="C246" s="7">
        <v>56.25</v>
      </c>
      <c r="D246" s="12">
        <f t="shared" si="64"/>
        <v>18.75</v>
      </c>
      <c r="E246" s="29">
        <f t="shared" si="63"/>
        <v>0</v>
      </c>
      <c r="F246" s="2">
        <f t="shared" si="65"/>
        <v>0</v>
      </c>
      <c r="G246" s="2">
        <f t="shared" si="73"/>
        <v>0</v>
      </c>
      <c r="H246" s="2">
        <f t="shared" si="74"/>
        <v>0</v>
      </c>
      <c r="I246" s="2">
        <f t="shared" si="62"/>
        <v>0</v>
      </c>
      <c r="J246" s="2">
        <f t="shared" si="80"/>
        <v>0</v>
      </c>
      <c r="K246" s="2">
        <f t="shared" si="66"/>
        <v>0</v>
      </c>
      <c r="L246" s="2">
        <f t="shared" si="66"/>
        <v>0</v>
      </c>
      <c r="M246" s="2"/>
      <c r="N246" s="28">
        <f t="shared" si="81"/>
        <v>0</v>
      </c>
      <c r="O246" s="2">
        <f t="shared" si="75"/>
        <v>0</v>
      </c>
      <c r="P246" s="2">
        <f t="shared" si="76"/>
        <v>0</v>
      </c>
      <c r="R246">
        <f t="shared" si="77"/>
        <v>225</v>
      </c>
      <c r="S246" s="89">
        <f t="shared" si="67"/>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8"/>
        <v>6.9352950690326765E-2</v>
      </c>
      <c r="Y246" s="66">
        <f t="shared" si="68"/>
        <v>0</v>
      </c>
      <c r="Z246" s="72">
        <f t="shared" si="69"/>
        <v>0</v>
      </c>
      <c r="AA246" s="79">
        <f t="shared" si="70"/>
        <v>0</v>
      </c>
      <c r="AB246" s="81">
        <f t="shared" si="79"/>
        <v>0</v>
      </c>
      <c r="AD246" s="95">
        <f>locallinterp(R246,'BBG rates'!$N$10:$N$369,'BBG rates'!$P$10:$P$369)</f>
        <v>18.979027151797986</v>
      </c>
      <c r="AI246" s="185">
        <f t="shared" si="71"/>
        <v>225</v>
      </c>
      <c r="AJ246" s="127">
        <f>locallinterp(MIN(AI246,CAP_Senior*12),'BBG rates'!$X$24:$X$65,'BBG rates'!$Y$24:$Y$65)</f>
        <v>66.684758190082519</v>
      </c>
      <c r="AK246" s="127">
        <f>locallinterp(MIN(AI246,CAP_CB*12),'BBG rates'!$AA$25:$AA$40,'BBG rates'!$AC$25:$AC$40)</f>
        <v>11</v>
      </c>
      <c r="AL246" s="144">
        <f t="shared" si="72"/>
        <v>20.466408892314028</v>
      </c>
      <c r="AM246" s="142">
        <f>(SUMPRODUCT(AL246:AL$381,G246:G$381)+SUMPRODUCT(AL246:AL$381,H246:H$381))/12</f>
        <v>0</v>
      </c>
    </row>
    <row r="247" spans="1:39" x14ac:dyDescent="0.2">
      <c r="A247" s="7">
        <v>226</v>
      </c>
      <c r="B247" s="7">
        <v>113</v>
      </c>
      <c r="C247" s="7">
        <v>56.5</v>
      </c>
      <c r="D247" s="12">
        <f t="shared" si="64"/>
        <v>18.833333333333332</v>
      </c>
      <c r="E247" s="29">
        <f t="shared" si="63"/>
        <v>0</v>
      </c>
      <c r="F247" s="2">
        <f t="shared" si="65"/>
        <v>0</v>
      </c>
      <c r="G247" s="2">
        <f t="shared" si="73"/>
        <v>0</v>
      </c>
      <c r="H247" s="2">
        <f t="shared" si="74"/>
        <v>0</v>
      </c>
      <c r="I247" s="2">
        <f t="shared" si="62"/>
        <v>0</v>
      </c>
      <c r="J247" s="2">
        <f t="shared" si="80"/>
        <v>0</v>
      </c>
      <c r="K247" s="2">
        <f t="shared" si="66"/>
        <v>0</v>
      </c>
      <c r="L247" s="2">
        <f t="shared" si="66"/>
        <v>0</v>
      </c>
      <c r="M247" s="2"/>
      <c r="N247" s="28">
        <f t="shared" si="81"/>
        <v>0</v>
      </c>
      <c r="O247" s="2">
        <f t="shared" si="75"/>
        <v>0</v>
      </c>
      <c r="P247" s="2">
        <f t="shared" si="76"/>
        <v>0</v>
      </c>
      <c r="R247">
        <f t="shared" si="77"/>
        <v>226</v>
      </c>
      <c r="S247" s="89">
        <f t="shared" si="67"/>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8"/>
        <v>7.0993561717358489E-2</v>
      </c>
      <c r="Y247" s="66">
        <f t="shared" si="68"/>
        <v>0</v>
      </c>
      <c r="Z247" s="72">
        <f t="shared" si="69"/>
        <v>0</v>
      </c>
      <c r="AA247" s="79">
        <f t="shared" si="70"/>
        <v>0</v>
      </c>
      <c r="AB247" s="81">
        <f t="shared" si="79"/>
        <v>0</v>
      </c>
      <c r="AD247" s="95">
        <f>locallinterp(R247,'BBG rates'!$N$10:$N$369,'BBG rates'!$P$10:$P$369)</f>
        <v>19.061096284742387</v>
      </c>
      <c r="AI247" s="185">
        <f t="shared" si="71"/>
        <v>226</v>
      </c>
      <c r="AJ247" s="127">
        <f>locallinterp(MIN(AI247,CAP_Senior*12),'BBG rates'!$X$24:$X$65,'BBG rates'!$Y$24:$Y$65)</f>
        <v>66.77054484783136</v>
      </c>
      <c r="AK247" s="127">
        <f>locallinterp(MIN(AI247,CAP_CB*12),'BBG rates'!$AA$25:$AA$40,'BBG rates'!$AC$25:$AC$40)</f>
        <v>11</v>
      </c>
      <c r="AL247" s="144">
        <f t="shared" si="72"/>
        <v>20.480992624131332</v>
      </c>
      <c r="AM247" s="142">
        <f>(SUMPRODUCT(AL247:AL$381,G247:G$381)+SUMPRODUCT(AL247:AL$381,H247:H$381))/12</f>
        <v>0</v>
      </c>
    </row>
    <row r="248" spans="1:39" x14ac:dyDescent="0.2">
      <c r="A248" s="7">
        <v>227</v>
      </c>
      <c r="B248" s="7">
        <v>113.5</v>
      </c>
      <c r="C248" s="7">
        <v>56.75</v>
      </c>
      <c r="D248" s="12">
        <f t="shared" si="64"/>
        <v>18.916666666666668</v>
      </c>
      <c r="E248" s="29">
        <f t="shared" si="63"/>
        <v>0</v>
      </c>
      <c r="F248" s="2">
        <f t="shared" si="65"/>
        <v>0</v>
      </c>
      <c r="G248" s="2">
        <f t="shared" si="73"/>
        <v>0</v>
      </c>
      <c r="H248" s="2">
        <f t="shared" si="74"/>
        <v>0</v>
      </c>
      <c r="I248" s="2">
        <f t="shared" si="62"/>
        <v>0</v>
      </c>
      <c r="J248" s="2">
        <f t="shared" si="80"/>
        <v>0</v>
      </c>
      <c r="K248" s="2">
        <f t="shared" si="66"/>
        <v>0</v>
      </c>
      <c r="L248" s="2">
        <f t="shared" si="66"/>
        <v>0</v>
      </c>
      <c r="M248" s="2"/>
      <c r="N248" s="28">
        <f t="shared" si="81"/>
        <v>0</v>
      </c>
      <c r="O248" s="2">
        <f t="shared" si="75"/>
        <v>0</v>
      </c>
      <c r="P248" s="2">
        <f t="shared" si="76"/>
        <v>0</v>
      </c>
      <c r="R248">
        <f t="shared" si="77"/>
        <v>227</v>
      </c>
      <c r="S248" s="89">
        <f t="shared" si="67"/>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8"/>
        <v>7.2634148073191795E-2</v>
      </c>
      <c r="Y248" s="66">
        <f t="shared" si="68"/>
        <v>0</v>
      </c>
      <c r="Z248" s="72">
        <f t="shared" si="69"/>
        <v>0</v>
      </c>
      <c r="AA248" s="79">
        <f t="shared" si="70"/>
        <v>0</v>
      </c>
      <c r="AB248" s="81">
        <f t="shared" si="79"/>
        <v>0</v>
      </c>
      <c r="AD248" s="95">
        <f>locallinterp(R248,'BBG rates'!$N$10:$N$369,'BBG rates'!$P$10:$P$369)</f>
        <v>19.143139937468927</v>
      </c>
      <c r="AI248" s="185">
        <f t="shared" si="71"/>
        <v>227</v>
      </c>
      <c r="AJ248" s="127">
        <f>locallinterp(MIN(AI248,CAP_Senior*12),'BBG rates'!$X$24:$X$65,'BBG rates'!$Y$24:$Y$65)</f>
        <v>66.856331505580187</v>
      </c>
      <c r="AK248" s="127">
        <f>locallinterp(MIN(AI248,CAP_CB*12),'BBG rates'!$AA$25:$AA$40,'BBG rates'!$AC$25:$AC$40)</f>
        <v>11</v>
      </c>
      <c r="AL248" s="144">
        <f t="shared" si="72"/>
        <v>20.495576355948632</v>
      </c>
      <c r="AM248" s="142">
        <f>(SUMPRODUCT(AL248:AL$381,G248:G$381)+SUMPRODUCT(AL248:AL$381,H248:H$381))/12</f>
        <v>0</v>
      </c>
    </row>
    <row r="249" spans="1:39" x14ac:dyDescent="0.2">
      <c r="A249" s="7">
        <v>228</v>
      </c>
      <c r="B249" s="7">
        <v>114</v>
      </c>
      <c r="C249" s="7">
        <v>57</v>
      </c>
      <c r="D249" s="12">
        <f t="shared" si="64"/>
        <v>19</v>
      </c>
      <c r="E249" s="29">
        <f t="shared" si="63"/>
        <v>0</v>
      </c>
      <c r="F249" s="2">
        <f t="shared" si="65"/>
        <v>0</v>
      </c>
      <c r="G249" s="2">
        <f t="shared" si="73"/>
        <v>0</v>
      </c>
      <c r="H249" s="2">
        <f t="shared" si="74"/>
        <v>0</v>
      </c>
      <c r="I249" s="2">
        <f t="shared" si="62"/>
        <v>0</v>
      </c>
      <c r="J249" s="2">
        <f t="shared" si="80"/>
        <v>0</v>
      </c>
      <c r="K249" s="2">
        <f t="shared" si="66"/>
        <v>0</v>
      </c>
      <c r="L249" s="2">
        <f t="shared" si="66"/>
        <v>0</v>
      </c>
      <c r="M249" s="2"/>
      <c r="N249" s="28">
        <f t="shared" si="81"/>
        <v>0</v>
      </c>
      <c r="O249" s="2">
        <f t="shared" si="75"/>
        <v>0</v>
      </c>
      <c r="P249" s="2">
        <f t="shared" si="76"/>
        <v>0</v>
      </c>
      <c r="R249">
        <f t="shared" si="77"/>
        <v>228</v>
      </c>
      <c r="S249" s="89">
        <f t="shared" si="67"/>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8"/>
        <v>7.4274709758359592E-2</v>
      </c>
      <c r="Y249" s="66">
        <f t="shared" si="68"/>
        <v>0</v>
      </c>
      <c r="Z249" s="72">
        <f t="shared" si="69"/>
        <v>0</v>
      </c>
      <c r="AA249" s="79">
        <f t="shared" si="70"/>
        <v>0</v>
      </c>
      <c r="AB249" s="81">
        <f t="shared" si="79"/>
        <v>0</v>
      </c>
      <c r="AD249" s="95">
        <f>locallinterp(R249,'BBG rates'!$N$10:$N$369,'BBG rates'!$P$10:$P$369)</f>
        <v>19.225158270914758</v>
      </c>
      <c r="AI249" s="185">
        <f t="shared" si="71"/>
        <v>228</v>
      </c>
      <c r="AJ249" s="127">
        <f>locallinterp(MIN(AI249,CAP_Senior*12),'BBG rates'!$X$24:$X$65,'BBG rates'!$Y$24:$Y$65)</f>
        <v>66.942118163329027</v>
      </c>
      <c r="AK249" s="127">
        <f>locallinterp(MIN(AI249,CAP_CB*12),'BBG rates'!$AA$25:$AA$40,'BBG rates'!$AC$25:$AC$40)</f>
        <v>11</v>
      </c>
      <c r="AL249" s="144">
        <f t="shared" si="72"/>
        <v>20.510160087765932</v>
      </c>
      <c r="AM249" s="142">
        <f>(SUMPRODUCT(AL249:AL$381,G249:G$381)+SUMPRODUCT(AL249:AL$381,H249:H$381))/12</f>
        <v>0</v>
      </c>
    </row>
    <row r="250" spans="1:39" x14ac:dyDescent="0.2">
      <c r="A250" s="7">
        <v>229</v>
      </c>
      <c r="B250" s="7">
        <v>114.5</v>
      </c>
      <c r="C250" s="7">
        <v>57.25</v>
      </c>
      <c r="D250" s="12">
        <f t="shared" si="64"/>
        <v>19.083333333333332</v>
      </c>
      <c r="E250" s="29">
        <f t="shared" si="63"/>
        <v>0</v>
      </c>
      <c r="F250" s="2">
        <f t="shared" si="65"/>
        <v>0</v>
      </c>
      <c r="G250" s="2">
        <f t="shared" si="73"/>
        <v>0</v>
      </c>
      <c r="H250" s="2">
        <f t="shared" si="74"/>
        <v>0</v>
      </c>
      <c r="I250" s="2">
        <f t="shared" si="62"/>
        <v>0</v>
      </c>
      <c r="J250" s="2">
        <f t="shared" si="80"/>
        <v>0</v>
      </c>
      <c r="K250" s="2">
        <f t="shared" si="66"/>
        <v>0</v>
      </c>
      <c r="L250" s="2">
        <f t="shared" si="66"/>
        <v>0</v>
      </c>
      <c r="M250" s="2"/>
      <c r="N250" s="28">
        <f t="shared" si="81"/>
        <v>0</v>
      </c>
      <c r="O250" s="2">
        <f t="shared" si="75"/>
        <v>0</v>
      </c>
      <c r="P250" s="2">
        <f t="shared" si="76"/>
        <v>0</v>
      </c>
      <c r="R250">
        <f t="shared" si="77"/>
        <v>229</v>
      </c>
      <c r="S250" s="89">
        <f t="shared" si="67"/>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8"/>
        <v>7.5915246774194145E-2</v>
      </c>
      <c r="Y250" s="66">
        <f t="shared" si="68"/>
        <v>0</v>
      </c>
      <c r="Z250" s="72">
        <f t="shared" si="69"/>
        <v>0</v>
      </c>
      <c r="AA250" s="79">
        <f t="shared" si="70"/>
        <v>0</v>
      </c>
      <c r="AB250" s="81">
        <f t="shared" si="79"/>
        <v>0</v>
      </c>
      <c r="AD250" s="95">
        <f>locallinterp(R250,'BBG rates'!$N$10:$N$369,'BBG rates'!$P$10:$P$369)</f>
        <v>19.307151446156997</v>
      </c>
      <c r="AI250" s="185">
        <f t="shared" si="71"/>
        <v>229</v>
      </c>
      <c r="AJ250" s="127">
        <f>locallinterp(MIN(AI250,CAP_Senior*12),'BBG rates'!$X$24:$X$65,'BBG rates'!$Y$24:$Y$65)</f>
        <v>67.02350352375727</v>
      </c>
      <c r="AK250" s="127">
        <f>locallinterp(MIN(AI250,CAP_CB*12),'BBG rates'!$AA$25:$AA$40,'BBG rates'!$AC$25:$AC$40)</f>
        <v>11</v>
      </c>
      <c r="AL250" s="144">
        <f t="shared" si="72"/>
        <v>20.523995599038734</v>
      </c>
      <c r="AM250" s="142">
        <f>(SUMPRODUCT(AL250:AL$381,G250:G$381)+SUMPRODUCT(AL250:AL$381,H250:H$381))/12</f>
        <v>0</v>
      </c>
    </row>
    <row r="251" spans="1:39" x14ac:dyDescent="0.2">
      <c r="A251" s="7">
        <v>230</v>
      </c>
      <c r="B251" s="7">
        <v>115</v>
      </c>
      <c r="C251" s="7">
        <v>57.5</v>
      </c>
      <c r="D251" s="12">
        <f t="shared" si="64"/>
        <v>19.166666666666668</v>
      </c>
      <c r="E251" s="29">
        <f t="shared" si="63"/>
        <v>0</v>
      </c>
      <c r="F251" s="2">
        <f t="shared" si="65"/>
        <v>0</v>
      </c>
      <c r="G251" s="2">
        <f t="shared" si="73"/>
        <v>0</v>
      </c>
      <c r="H251" s="2">
        <f t="shared" si="74"/>
        <v>0</v>
      </c>
      <c r="I251" s="2">
        <f t="shared" si="62"/>
        <v>0</v>
      </c>
      <c r="J251" s="2">
        <f t="shared" si="80"/>
        <v>0</v>
      </c>
      <c r="K251" s="2">
        <f t="shared" si="66"/>
        <v>0</v>
      </c>
      <c r="L251" s="2">
        <f t="shared" si="66"/>
        <v>0</v>
      </c>
      <c r="M251" s="2"/>
      <c r="N251" s="28">
        <f t="shared" si="81"/>
        <v>0</v>
      </c>
      <c r="O251" s="2">
        <f t="shared" si="75"/>
        <v>0</v>
      </c>
      <c r="P251" s="2">
        <f t="shared" si="76"/>
        <v>0</v>
      </c>
      <c r="R251">
        <f t="shared" si="77"/>
        <v>230</v>
      </c>
      <c r="S251" s="89">
        <f t="shared" si="67"/>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8"/>
        <v>7.7555759120961909E-2</v>
      </c>
      <c r="Y251" s="66">
        <f t="shared" si="68"/>
        <v>0</v>
      </c>
      <c r="Z251" s="72">
        <f t="shared" si="69"/>
        <v>0</v>
      </c>
      <c r="AA251" s="79">
        <f t="shared" si="70"/>
        <v>0</v>
      </c>
      <c r="AB251" s="81">
        <f t="shared" si="79"/>
        <v>0</v>
      </c>
      <c r="AD251" s="95">
        <f>locallinterp(R251,'BBG rates'!$N$10:$N$369,'BBG rates'!$P$10:$P$369)</f>
        <v>19.389119628138022</v>
      </c>
      <c r="AI251" s="185">
        <f t="shared" si="71"/>
        <v>230</v>
      </c>
      <c r="AJ251" s="127">
        <f>locallinterp(MIN(AI251,CAP_Senior*12),'BBG rates'!$X$24:$X$65,'BBG rates'!$Y$24:$Y$65)</f>
        <v>67.104888884185527</v>
      </c>
      <c r="AK251" s="127">
        <f>locallinterp(MIN(AI251,CAP_CB*12),'BBG rates'!$AA$25:$AA$40,'BBG rates'!$AC$25:$AC$40)</f>
        <v>11</v>
      </c>
      <c r="AL251" s="144">
        <f t="shared" si="72"/>
        <v>20.53783111031154</v>
      </c>
      <c r="AM251" s="142">
        <f>(SUMPRODUCT(AL251:AL$381,G251:G$381)+SUMPRODUCT(AL251:AL$381,H251:H$381))/12</f>
        <v>0</v>
      </c>
    </row>
    <row r="252" spans="1:39" x14ac:dyDescent="0.2">
      <c r="A252" s="7">
        <v>231</v>
      </c>
      <c r="B252" s="7">
        <v>115.5</v>
      </c>
      <c r="C252" s="7">
        <v>57.75</v>
      </c>
      <c r="D252" s="12">
        <f t="shared" si="64"/>
        <v>19.25</v>
      </c>
      <c r="E252" s="29">
        <f t="shared" si="63"/>
        <v>0</v>
      </c>
      <c r="F252" s="2">
        <f t="shared" si="65"/>
        <v>0</v>
      </c>
      <c r="G252" s="2">
        <f t="shared" si="73"/>
        <v>0</v>
      </c>
      <c r="H252" s="2">
        <f t="shared" si="74"/>
        <v>0</v>
      </c>
      <c r="I252" s="2">
        <f t="shared" si="62"/>
        <v>0</v>
      </c>
      <c r="J252" s="2">
        <f t="shared" si="80"/>
        <v>0</v>
      </c>
      <c r="K252" s="2">
        <f t="shared" si="66"/>
        <v>0</v>
      </c>
      <c r="L252" s="2">
        <f t="shared" si="66"/>
        <v>0</v>
      </c>
      <c r="M252" s="2"/>
      <c r="N252" s="28">
        <f t="shared" si="81"/>
        <v>0</v>
      </c>
      <c r="O252" s="2">
        <f t="shared" si="75"/>
        <v>0</v>
      </c>
      <c r="P252" s="2">
        <f t="shared" si="76"/>
        <v>0</v>
      </c>
      <c r="R252">
        <f t="shared" si="77"/>
        <v>231</v>
      </c>
      <c r="S252" s="89">
        <f t="shared" si="67"/>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8"/>
        <v>7.9196246799728698E-2</v>
      </c>
      <c r="Y252" s="66">
        <f t="shared" si="68"/>
        <v>0</v>
      </c>
      <c r="Z252" s="72">
        <f t="shared" si="69"/>
        <v>0</v>
      </c>
      <c r="AA252" s="79">
        <f t="shared" si="70"/>
        <v>0</v>
      </c>
      <c r="AB252" s="81">
        <f t="shared" si="79"/>
        <v>0</v>
      </c>
      <c r="AD252" s="95">
        <f>locallinterp(R252,'BBG rates'!$N$10:$N$369,'BBG rates'!$P$10:$P$369)</f>
        <v>19.471062981940175</v>
      </c>
      <c r="AI252" s="185">
        <f t="shared" si="71"/>
        <v>231</v>
      </c>
      <c r="AJ252" s="127">
        <f>locallinterp(MIN(AI252,CAP_Senior*12),'BBG rates'!$X$24:$X$65,'BBG rates'!$Y$24:$Y$65)</f>
        <v>67.18627424461377</v>
      </c>
      <c r="AK252" s="127">
        <f>locallinterp(MIN(AI252,CAP_CB*12),'BBG rates'!$AA$25:$AA$40,'BBG rates'!$AC$25:$AC$40)</f>
        <v>11</v>
      </c>
      <c r="AL252" s="144">
        <f t="shared" si="72"/>
        <v>20.551666621584339</v>
      </c>
      <c r="AM252" s="142">
        <f>(SUMPRODUCT(AL252:AL$381,G252:G$381)+SUMPRODUCT(AL252:AL$381,H252:H$381))/12</f>
        <v>0</v>
      </c>
    </row>
    <row r="253" spans="1:39" x14ac:dyDescent="0.2">
      <c r="A253" s="7">
        <v>232</v>
      </c>
      <c r="B253" s="7">
        <v>116</v>
      </c>
      <c r="C253" s="7">
        <v>58</v>
      </c>
      <c r="D253" s="12">
        <f t="shared" si="64"/>
        <v>19.333333333333332</v>
      </c>
      <c r="E253" s="29">
        <f t="shared" si="63"/>
        <v>0</v>
      </c>
      <c r="F253" s="2">
        <f t="shared" si="65"/>
        <v>0</v>
      </c>
      <c r="G253" s="2">
        <f t="shared" si="73"/>
        <v>0</v>
      </c>
      <c r="H253" s="2">
        <f t="shared" si="74"/>
        <v>0</v>
      </c>
      <c r="I253" s="2">
        <f t="shared" si="62"/>
        <v>0</v>
      </c>
      <c r="J253" s="2">
        <f t="shared" si="80"/>
        <v>0</v>
      </c>
      <c r="K253" s="2">
        <f t="shared" si="66"/>
        <v>0</v>
      </c>
      <c r="L253" s="2">
        <f t="shared" si="66"/>
        <v>0</v>
      </c>
      <c r="M253" s="2"/>
      <c r="N253" s="28">
        <f t="shared" si="81"/>
        <v>0</v>
      </c>
      <c r="O253" s="2">
        <f t="shared" si="75"/>
        <v>0</v>
      </c>
      <c r="P253" s="2">
        <f t="shared" si="76"/>
        <v>0</v>
      </c>
      <c r="R253">
        <f t="shared" si="77"/>
        <v>232</v>
      </c>
      <c r="S253" s="89">
        <f t="shared" si="67"/>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8"/>
        <v>8.0836709811293872E-2</v>
      </c>
      <c r="Y253" s="66">
        <f t="shared" si="68"/>
        <v>0</v>
      </c>
      <c r="Z253" s="72">
        <f t="shared" si="69"/>
        <v>0</v>
      </c>
      <c r="AA253" s="79">
        <f t="shared" si="70"/>
        <v>0</v>
      </c>
      <c r="AB253" s="81">
        <f t="shared" si="79"/>
        <v>0</v>
      </c>
      <c r="AD253" s="95">
        <f>locallinterp(R253,'BBG rates'!$N$10:$N$369,'BBG rates'!$P$10:$P$369)</f>
        <v>19.552981674027532</v>
      </c>
      <c r="AI253" s="185">
        <f t="shared" si="71"/>
        <v>232</v>
      </c>
      <c r="AJ253" s="127">
        <f>locallinterp(MIN(AI253,CAP_Senior*12),'BBG rates'!$X$24:$X$65,'BBG rates'!$Y$24:$Y$65)</f>
        <v>67.267659605042013</v>
      </c>
      <c r="AK253" s="127">
        <f>locallinterp(MIN(AI253,CAP_CB*12),'BBG rates'!$AA$25:$AA$40,'BBG rates'!$AC$25:$AC$40)</f>
        <v>11</v>
      </c>
      <c r="AL253" s="144">
        <f t="shared" si="72"/>
        <v>20.565502132857141</v>
      </c>
      <c r="AM253" s="142">
        <f>(SUMPRODUCT(AL253:AL$381,G253:G$381)+SUMPRODUCT(AL253:AL$381,H253:H$381))/12</f>
        <v>0</v>
      </c>
    </row>
    <row r="254" spans="1:39" x14ac:dyDescent="0.2">
      <c r="A254" s="7">
        <v>233</v>
      </c>
      <c r="B254" s="7">
        <v>116.5</v>
      </c>
      <c r="C254" s="7">
        <v>58.25</v>
      </c>
      <c r="D254" s="12">
        <f t="shared" si="64"/>
        <v>19.416666666666668</v>
      </c>
      <c r="E254" s="29">
        <f t="shared" si="63"/>
        <v>0</v>
      </c>
      <c r="F254" s="2">
        <f t="shared" si="65"/>
        <v>0</v>
      </c>
      <c r="G254" s="2">
        <f t="shared" si="73"/>
        <v>0</v>
      </c>
      <c r="H254" s="2">
        <f t="shared" si="74"/>
        <v>0</v>
      </c>
      <c r="I254" s="2">
        <f t="shared" si="62"/>
        <v>0</v>
      </c>
      <c r="J254" s="2">
        <f t="shared" si="80"/>
        <v>0</v>
      </c>
      <c r="K254" s="2">
        <f t="shared" si="66"/>
        <v>0</v>
      </c>
      <c r="L254" s="2">
        <f t="shared" si="66"/>
        <v>0</v>
      </c>
      <c r="M254" s="2"/>
      <c r="N254" s="28">
        <f t="shared" si="81"/>
        <v>0</v>
      </c>
      <c r="O254" s="2">
        <f t="shared" si="75"/>
        <v>0</v>
      </c>
      <c r="P254" s="2">
        <f t="shared" si="76"/>
        <v>0</v>
      </c>
      <c r="R254">
        <f t="shared" si="77"/>
        <v>233</v>
      </c>
      <c r="S254" s="89">
        <f t="shared" si="67"/>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8"/>
        <v>8.2477148156190339E-2</v>
      </c>
      <c r="Y254" s="66">
        <f t="shared" si="68"/>
        <v>0</v>
      </c>
      <c r="Z254" s="72">
        <f t="shared" si="69"/>
        <v>0</v>
      </c>
      <c r="AA254" s="79">
        <f t="shared" si="70"/>
        <v>0</v>
      </c>
      <c r="AB254" s="81">
        <f t="shared" si="79"/>
        <v>0</v>
      </c>
      <c r="AD254" s="95">
        <f>locallinterp(R254,'BBG rates'!$N$10:$N$369,'BBG rates'!$P$10:$P$369)</f>
        <v>19.634875871625429</v>
      </c>
      <c r="AI254" s="185">
        <f t="shared" si="71"/>
        <v>233</v>
      </c>
      <c r="AJ254" s="127">
        <f>locallinterp(MIN(AI254,CAP_Senior*12),'BBG rates'!$X$24:$X$65,'BBG rates'!$Y$24:$Y$65)</f>
        <v>67.349044965470256</v>
      </c>
      <c r="AK254" s="127">
        <f>locallinterp(MIN(AI254,CAP_CB*12),'BBG rates'!$AA$25:$AA$40,'BBG rates'!$AC$25:$AC$40)</f>
        <v>11</v>
      </c>
      <c r="AL254" s="144">
        <f t="shared" si="72"/>
        <v>20.579337644129943</v>
      </c>
      <c r="AM254" s="142">
        <f>(SUMPRODUCT(AL254:AL$381,G254:G$381)+SUMPRODUCT(AL254:AL$381,H254:H$381))/12</f>
        <v>0</v>
      </c>
    </row>
    <row r="255" spans="1:39" x14ac:dyDescent="0.2">
      <c r="A255" s="7">
        <v>234</v>
      </c>
      <c r="B255" s="7">
        <v>117</v>
      </c>
      <c r="C255" s="7">
        <v>58.5</v>
      </c>
      <c r="D255" s="12">
        <f t="shared" si="64"/>
        <v>19.5</v>
      </c>
      <c r="E255" s="29">
        <f t="shared" si="63"/>
        <v>0</v>
      </c>
      <c r="F255" s="2">
        <f t="shared" si="65"/>
        <v>0</v>
      </c>
      <c r="G255" s="2">
        <f t="shared" si="73"/>
        <v>0</v>
      </c>
      <c r="H255" s="2">
        <f t="shared" si="74"/>
        <v>0</v>
      </c>
      <c r="I255" s="2">
        <f t="shared" si="62"/>
        <v>0</v>
      </c>
      <c r="J255" s="2">
        <f t="shared" si="80"/>
        <v>0</v>
      </c>
      <c r="K255" s="2">
        <f t="shared" si="66"/>
        <v>0</v>
      </c>
      <c r="L255" s="2">
        <f t="shared" si="66"/>
        <v>0</v>
      </c>
      <c r="M255" s="2"/>
      <c r="N255" s="28">
        <f t="shared" si="81"/>
        <v>0</v>
      </c>
      <c r="O255" s="2">
        <f t="shared" si="75"/>
        <v>0</v>
      </c>
      <c r="P255" s="2">
        <f t="shared" si="76"/>
        <v>0</v>
      </c>
      <c r="R255">
        <f t="shared" si="77"/>
        <v>234</v>
      </c>
      <c r="S255" s="89">
        <f t="shared" si="67"/>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8"/>
        <v>8.4117561835217458E-2</v>
      </c>
      <c r="Y255" s="66">
        <f t="shared" si="68"/>
        <v>0</v>
      </c>
      <c r="Z255" s="72">
        <f t="shared" si="69"/>
        <v>0</v>
      </c>
      <c r="AA255" s="79">
        <f t="shared" si="70"/>
        <v>0</v>
      </c>
      <c r="AB255" s="81">
        <f t="shared" si="79"/>
        <v>0</v>
      </c>
      <c r="AD255" s="95">
        <f>locallinterp(R255,'BBG rates'!$N$10:$N$369,'BBG rates'!$P$10:$P$369)</f>
        <v>19.716745744581878</v>
      </c>
      <c r="AI255" s="185">
        <f t="shared" si="71"/>
        <v>234</v>
      </c>
      <c r="AJ255" s="127">
        <f>locallinterp(MIN(AI255,CAP_Senior*12),'BBG rates'!$X$24:$X$65,'BBG rates'!$Y$24:$Y$65)</f>
        <v>67.430430325898499</v>
      </c>
      <c r="AK255" s="127">
        <f>locallinterp(MIN(AI255,CAP_CB*12),'BBG rates'!$AA$25:$AA$40,'BBG rates'!$AC$25:$AC$40)</f>
        <v>11</v>
      </c>
      <c r="AL255" s="144">
        <f t="shared" si="72"/>
        <v>20.593173155402745</v>
      </c>
      <c r="AM255" s="142">
        <f>(SUMPRODUCT(AL255:AL$381,G255:G$381)+SUMPRODUCT(AL255:AL$381,H255:H$381))/12</f>
        <v>0</v>
      </c>
    </row>
    <row r="256" spans="1:39" x14ac:dyDescent="0.2">
      <c r="A256" s="7">
        <v>235</v>
      </c>
      <c r="B256" s="7">
        <v>117.5</v>
      </c>
      <c r="C256" s="7">
        <v>58.75</v>
      </c>
      <c r="D256" s="12">
        <f t="shared" si="64"/>
        <v>19.583333333333332</v>
      </c>
      <c r="E256" s="29">
        <f t="shared" si="63"/>
        <v>0</v>
      </c>
      <c r="F256" s="2">
        <f t="shared" si="65"/>
        <v>0</v>
      </c>
      <c r="G256" s="2">
        <f t="shared" si="73"/>
        <v>0</v>
      </c>
      <c r="H256" s="2">
        <f t="shared" si="74"/>
        <v>0</v>
      </c>
      <c r="I256" s="2">
        <f t="shared" si="62"/>
        <v>0</v>
      </c>
      <c r="J256" s="2">
        <f t="shared" si="80"/>
        <v>0</v>
      </c>
      <c r="K256" s="2">
        <f t="shared" si="66"/>
        <v>0</v>
      </c>
      <c r="L256" s="2">
        <f t="shared" si="66"/>
        <v>0</v>
      </c>
      <c r="M256" s="2"/>
      <c r="N256" s="28">
        <f t="shared" si="81"/>
        <v>0</v>
      </c>
      <c r="O256" s="2">
        <f t="shared" si="75"/>
        <v>0</v>
      </c>
      <c r="P256" s="2">
        <f t="shared" si="76"/>
        <v>0</v>
      </c>
      <c r="R256">
        <f t="shared" si="77"/>
        <v>235</v>
      </c>
      <c r="S256" s="89">
        <f t="shared" si="67"/>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8"/>
        <v>8.5757950849174591E-2</v>
      </c>
      <c r="Y256" s="66">
        <f t="shared" si="68"/>
        <v>0</v>
      </c>
      <c r="Z256" s="72">
        <f t="shared" si="69"/>
        <v>0</v>
      </c>
      <c r="AA256" s="79">
        <f t="shared" si="70"/>
        <v>0</v>
      </c>
      <c r="AB256" s="81">
        <f t="shared" si="79"/>
        <v>0</v>
      </c>
      <c r="AD256" s="95">
        <f>locallinterp(R256,'BBG rates'!$N$10:$N$369,'BBG rates'!$P$10:$P$369)</f>
        <v>19.798591462885266</v>
      </c>
      <c r="AI256" s="185">
        <f t="shared" si="71"/>
        <v>235</v>
      </c>
      <c r="AJ256" s="127">
        <f>locallinterp(MIN(AI256,CAP_Senior*12),'BBG rates'!$X$24:$X$65,'BBG rates'!$Y$24:$Y$65)</f>
        <v>67.511815686326756</v>
      </c>
      <c r="AK256" s="127">
        <f>locallinterp(MIN(AI256,CAP_CB*12),'BBG rates'!$AA$25:$AA$40,'BBG rates'!$AC$25:$AC$40)</f>
        <v>11</v>
      </c>
      <c r="AL256" s="144">
        <f t="shared" si="72"/>
        <v>20.607008666675547</v>
      </c>
      <c r="AM256" s="142">
        <f>(SUMPRODUCT(AL256:AL$381,G256:G$381)+SUMPRODUCT(AL256:AL$381,H256:H$381))/12</f>
        <v>0</v>
      </c>
    </row>
    <row r="257" spans="1:39" x14ac:dyDescent="0.2">
      <c r="A257" s="7">
        <v>236</v>
      </c>
      <c r="B257" s="7">
        <v>118</v>
      </c>
      <c r="C257" s="7">
        <v>59</v>
      </c>
      <c r="D257" s="12">
        <f t="shared" si="64"/>
        <v>19.666666666666668</v>
      </c>
      <c r="E257" s="29">
        <f t="shared" si="63"/>
        <v>0</v>
      </c>
      <c r="F257" s="2">
        <f t="shared" si="65"/>
        <v>0</v>
      </c>
      <c r="G257" s="2">
        <f t="shared" si="73"/>
        <v>0</v>
      </c>
      <c r="H257" s="2">
        <f t="shared" si="74"/>
        <v>0</v>
      </c>
      <c r="I257" s="2">
        <f t="shared" si="62"/>
        <v>0</v>
      </c>
      <c r="J257" s="2">
        <f t="shared" si="80"/>
        <v>0</v>
      </c>
      <c r="K257" s="2">
        <f t="shared" si="66"/>
        <v>0</v>
      </c>
      <c r="L257" s="2">
        <f t="shared" si="66"/>
        <v>0</v>
      </c>
      <c r="M257" s="2"/>
      <c r="N257" s="28">
        <f t="shared" si="81"/>
        <v>0</v>
      </c>
      <c r="O257" s="2">
        <f t="shared" si="75"/>
        <v>0</v>
      </c>
      <c r="P257" s="2">
        <f t="shared" si="76"/>
        <v>0</v>
      </c>
      <c r="R257">
        <f t="shared" si="77"/>
        <v>236</v>
      </c>
      <c r="S257" s="89">
        <f t="shared" si="67"/>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8"/>
        <v>8.7398315199127552E-2</v>
      </c>
      <c r="Y257" s="66">
        <f t="shared" si="68"/>
        <v>0</v>
      </c>
      <c r="Z257" s="72">
        <f t="shared" si="69"/>
        <v>0</v>
      </c>
      <c r="AA257" s="79">
        <f t="shared" si="70"/>
        <v>0</v>
      </c>
      <c r="AB257" s="81">
        <f t="shared" si="79"/>
        <v>0</v>
      </c>
      <c r="AD257" s="95">
        <f>locallinterp(R257,'BBG rates'!$N$10:$N$369,'BBG rates'!$P$10:$P$369)</f>
        <v>19.880413199147473</v>
      </c>
      <c r="AI257" s="185">
        <f t="shared" si="71"/>
        <v>236</v>
      </c>
      <c r="AJ257" s="127">
        <f>locallinterp(MIN(AI257,CAP_Senior*12),'BBG rates'!$X$24:$X$65,'BBG rates'!$Y$24:$Y$65)</f>
        <v>67.593201046754999</v>
      </c>
      <c r="AK257" s="127">
        <f>locallinterp(MIN(AI257,CAP_CB*12),'BBG rates'!$AA$25:$AA$40,'BBG rates'!$AC$25:$AC$40)</f>
        <v>11</v>
      </c>
      <c r="AL257" s="144">
        <f t="shared" si="72"/>
        <v>20.620844177948349</v>
      </c>
      <c r="AM257" s="142">
        <f>(SUMPRODUCT(AL257:AL$381,G257:G$381)+SUMPRODUCT(AL257:AL$381,H257:H$381))/12</f>
        <v>0</v>
      </c>
    </row>
    <row r="258" spans="1:39" x14ac:dyDescent="0.2">
      <c r="A258" s="7">
        <v>237</v>
      </c>
      <c r="B258" s="7">
        <v>118.5</v>
      </c>
      <c r="C258" s="7">
        <v>59.25</v>
      </c>
      <c r="D258" s="12">
        <f t="shared" si="64"/>
        <v>19.75</v>
      </c>
      <c r="E258" s="29">
        <f t="shared" si="63"/>
        <v>0</v>
      </c>
      <c r="F258" s="2">
        <f t="shared" si="65"/>
        <v>0</v>
      </c>
      <c r="G258" s="2">
        <f t="shared" si="73"/>
        <v>0</v>
      </c>
      <c r="H258" s="2">
        <f t="shared" si="74"/>
        <v>0</v>
      </c>
      <c r="I258" s="2">
        <f t="shared" si="62"/>
        <v>0</v>
      </c>
      <c r="J258" s="2">
        <f t="shared" si="80"/>
        <v>0</v>
      </c>
      <c r="K258" s="2">
        <f t="shared" si="66"/>
        <v>0</v>
      </c>
      <c r="L258" s="2">
        <f t="shared" si="66"/>
        <v>0</v>
      </c>
      <c r="M258" s="2"/>
      <c r="N258" s="28">
        <f t="shared" si="81"/>
        <v>0</v>
      </c>
      <c r="O258" s="2">
        <f t="shared" si="75"/>
        <v>0</v>
      </c>
      <c r="P258" s="2">
        <f t="shared" si="76"/>
        <v>0</v>
      </c>
      <c r="R258">
        <f t="shared" si="77"/>
        <v>237</v>
      </c>
      <c r="S258" s="89">
        <f t="shared" si="67"/>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8"/>
        <v>8.9038654885342794E-2</v>
      </c>
      <c r="Y258" s="66">
        <f t="shared" si="68"/>
        <v>0</v>
      </c>
      <c r="Z258" s="72">
        <f t="shared" si="69"/>
        <v>0</v>
      </c>
      <c r="AA258" s="79">
        <f t="shared" si="70"/>
        <v>0</v>
      </c>
      <c r="AB258" s="81">
        <f t="shared" si="79"/>
        <v>0</v>
      </c>
      <c r="AD258" s="95">
        <f>locallinterp(R258,'BBG rates'!$N$10:$N$369,'BBG rates'!$P$10:$P$369)</f>
        <v>19.962211126431001</v>
      </c>
      <c r="AI258" s="185">
        <f t="shared" si="71"/>
        <v>237</v>
      </c>
      <c r="AJ258" s="127">
        <f>locallinterp(MIN(AI258,CAP_Senior*12),'BBG rates'!$X$24:$X$65,'BBG rates'!$Y$24:$Y$65)</f>
        <v>67.674586407183241</v>
      </c>
      <c r="AK258" s="127">
        <f>locallinterp(MIN(AI258,CAP_CB*12),'BBG rates'!$AA$25:$AA$40,'BBG rates'!$AC$25:$AC$40)</f>
        <v>11</v>
      </c>
      <c r="AL258" s="144">
        <f t="shared" si="72"/>
        <v>20.634679689221151</v>
      </c>
      <c r="AM258" s="142">
        <f>(SUMPRODUCT(AL258:AL$381,G258:G$381)+SUMPRODUCT(AL258:AL$381,H258:H$381))/12</f>
        <v>0</v>
      </c>
    </row>
    <row r="259" spans="1:39" x14ac:dyDescent="0.2">
      <c r="A259" s="7">
        <v>238</v>
      </c>
      <c r="B259" s="7">
        <v>119</v>
      </c>
      <c r="C259" s="7">
        <v>59.5</v>
      </c>
      <c r="D259" s="12">
        <f t="shared" si="64"/>
        <v>19.833333333333332</v>
      </c>
      <c r="E259" s="29">
        <f t="shared" si="63"/>
        <v>0</v>
      </c>
      <c r="F259" s="2">
        <f t="shared" si="65"/>
        <v>0</v>
      </c>
      <c r="G259" s="2">
        <f t="shared" si="73"/>
        <v>0</v>
      </c>
      <c r="H259" s="2">
        <f t="shared" si="74"/>
        <v>0</v>
      </c>
      <c r="I259" s="2">
        <f t="shared" si="62"/>
        <v>0</v>
      </c>
      <c r="J259" s="2">
        <f t="shared" si="80"/>
        <v>0</v>
      </c>
      <c r="K259" s="2">
        <f t="shared" si="66"/>
        <v>0</v>
      </c>
      <c r="L259" s="2">
        <f t="shared" si="66"/>
        <v>0</v>
      </c>
      <c r="M259" s="2"/>
      <c r="N259" s="28">
        <f t="shared" si="81"/>
        <v>0</v>
      </c>
      <c r="O259" s="2">
        <f t="shared" si="75"/>
        <v>0</v>
      </c>
      <c r="P259" s="2">
        <f t="shared" si="76"/>
        <v>0</v>
      </c>
      <c r="R259">
        <f t="shared" si="77"/>
        <v>238</v>
      </c>
      <c r="S259" s="89">
        <f t="shared" si="67"/>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8"/>
        <v>0</v>
      </c>
      <c r="Z259" s="72">
        <f t="shared" si="69"/>
        <v>0</v>
      </c>
      <c r="AA259" s="79">
        <f t="shared" si="70"/>
        <v>0</v>
      </c>
      <c r="AB259" s="81">
        <f t="shared" si="79"/>
        <v>0</v>
      </c>
      <c r="AD259" s="95">
        <f>locallinterp(R259,'BBG rates'!$N$10:$N$369,'BBG rates'!$P$10:$P$369)</f>
        <v>20.043985419490099</v>
      </c>
      <c r="AI259" s="185">
        <f t="shared" si="71"/>
        <v>238</v>
      </c>
      <c r="AJ259" s="127">
        <f>locallinterp(MIN(AI259,CAP_Senior*12),'BBG rates'!$X$24:$X$65,'BBG rates'!$Y$24:$Y$65)</f>
        <v>67.755971767611499</v>
      </c>
      <c r="AK259" s="127">
        <f>locallinterp(MIN(AI259,CAP_CB*12),'BBG rates'!$AA$25:$AA$40,'BBG rates'!$AC$25:$AC$40)</f>
        <v>11</v>
      </c>
      <c r="AL259" s="144">
        <f t="shared" si="72"/>
        <v>20.648515200493954</v>
      </c>
      <c r="AM259" s="142">
        <f>(SUMPRODUCT(AL259:AL$381,G259:G$381)+SUMPRODUCT(AL259:AL$381,H259:H$381))/12</f>
        <v>0</v>
      </c>
    </row>
    <row r="260" spans="1:39" x14ac:dyDescent="0.2">
      <c r="A260" s="7">
        <v>239</v>
      </c>
      <c r="B260" s="7">
        <v>119.5</v>
      </c>
      <c r="C260" s="7">
        <v>59.75</v>
      </c>
      <c r="D260" s="12">
        <f t="shared" si="64"/>
        <v>19.916666666666668</v>
      </c>
      <c r="E260" s="29">
        <f t="shared" si="63"/>
        <v>0</v>
      </c>
      <c r="F260" s="2">
        <f t="shared" si="65"/>
        <v>0</v>
      </c>
      <c r="G260" s="2">
        <f t="shared" si="73"/>
        <v>0</v>
      </c>
      <c r="H260" s="2">
        <f t="shared" si="74"/>
        <v>0</v>
      </c>
      <c r="I260" s="2">
        <f t="shared" si="62"/>
        <v>0</v>
      </c>
      <c r="J260" s="2">
        <f t="shared" si="80"/>
        <v>0</v>
      </c>
      <c r="K260" s="2">
        <f t="shared" si="66"/>
        <v>0</v>
      </c>
      <c r="L260" s="2">
        <f t="shared" si="66"/>
        <v>0</v>
      </c>
      <c r="M260" s="2"/>
      <c r="N260" s="28">
        <f>IF($A260&lt;=$I$8,N259-P260,0)</f>
        <v>0</v>
      </c>
      <c r="O260" s="2">
        <f t="shared" si="75"/>
        <v>0</v>
      </c>
      <c r="P260" s="2">
        <f t="shared" si="76"/>
        <v>0</v>
      </c>
      <c r="R260">
        <f t="shared" si="77"/>
        <v>239</v>
      </c>
      <c r="S260" s="89">
        <f t="shared" si="67"/>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8"/>
        <v>9.2319260270823378E-2</v>
      </c>
      <c r="Y260" s="66">
        <f t="shared" si="68"/>
        <v>0</v>
      </c>
      <c r="Z260" s="72">
        <f t="shared" si="69"/>
        <v>0</v>
      </c>
      <c r="AA260" s="79">
        <f t="shared" si="70"/>
        <v>0</v>
      </c>
      <c r="AB260" s="81">
        <f t="shared" si="79"/>
        <v>0</v>
      </c>
      <c r="AD260" s="95">
        <f>locallinterp(R260,'BBG rates'!$N$10:$N$369,'BBG rates'!$P$10:$P$369)</f>
        <v>20.125736254461067</v>
      </c>
      <c r="AI260" s="185">
        <f t="shared" si="71"/>
        <v>239</v>
      </c>
      <c r="AJ260" s="127">
        <f>locallinterp(MIN(AI260,CAP_Senior*12),'BBG rates'!$X$24:$X$65,'BBG rates'!$Y$24:$Y$65)</f>
        <v>67.837357128039741</v>
      </c>
      <c r="AK260" s="127">
        <f>locallinterp(MIN(AI260,CAP_CB*12),'BBG rates'!$AA$25:$AA$40,'BBG rates'!$AC$25:$AC$40)</f>
        <v>11</v>
      </c>
      <c r="AL260" s="144">
        <f t="shared" si="72"/>
        <v>20.662350711766756</v>
      </c>
      <c r="AM260" s="142">
        <f>(SUMPRODUCT(AL260:AL$381,G260:G$381)+SUMPRODUCT(AL260:AL$381,H260:H$381))/12</f>
        <v>0</v>
      </c>
    </row>
    <row r="261" spans="1:39" x14ac:dyDescent="0.2">
      <c r="A261" s="7">
        <v>240</v>
      </c>
      <c r="B261" s="7">
        <v>120</v>
      </c>
      <c r="C261" s="7">
        <v>60</v>
      </c>
      <c r="D261" s="12">
        <f t="shared" si="64"/>
        <v>20</v>
      </c>
      <c r="E261" s="29">
        <f t="shared" si="63"/>
        <v>0</v>
      </c>
      <c r="F261" s="2">
        <f t="shared" si="65"/>
        <v>0</v>
      </c>
      <c r="G261" s="2">
        <f t="shared" si="73"/>
        <v>0</v>
      </c>
      <c r="H261" s="2">
        <f t="shared" si="74"/>
        <v>0</v>
      </c>
      <c r="I261" s="2">
        <f t="shared" si="62"/>
        <v>0</v>
      </c>
      <c r="J261" s="2">
        <f t="shared" si="80"/>
        <v>0</v>
      </c>
      <c r="K261" s="2">
        <f t="shared" si="66"/>
        <v>0</v>
      </c>
      <c r="L261" s="2">
        <f t="shared" si="66"/>
        <v>0</v>
      </c>
      <c r="M261" s="2"/>
      <c r="N261" s="28">
        <f t="shared" si="81"/>
        <v>0</v>
      </c>
      <c r="O261" s="2">
        <f t="shared" si="75"/>
        <v>0</v>
      </c>
      <c r="P261" s="2">
        <f t="shared" si="76"/>
        <v>0</v>
      </c>
      <c r="R261">
        <f t="shared" si="77"/>
        <v>240</v>
      </c>
      <c r="S261" s="89">
        <f t="shared" si="67"/>
        <v>0</v>
      </c>
      <c r="T261" s="89">
        <f>IF(AND(S261=0,S260&gt;0),SUM($G261:$H$381),S261)</f>
        <v>0</v>
      </c>
      <c r="U261" s="82">
        <f>SUM(T261:T$381)</f>
        <v>0</v>
      </c>
      <c r="V261" s="68">
        <f>localspline(R261,'BBG rates'!$G$10:$G$27,'BBG rates'!$K$10:$K$27)</f>
        <v>0.98073065280914307</v>
      </c>
      <c r="W261" s="68">
        <f>locallinterp(R261,'BBG rates'!$G$10:$G$27,'BBG rates'!$J$10:$J$27)</f>
        <v>9.4E-2</v>
      </c>
      <c r="X261" s="56">
        <f t="shared" si="78"/>
        <v>9.3959525971420987E-2</v>
      </c>
      <c r="Y261" s="66">
        <f t="shared" si="68"/>
        <v>0</v>
      </c>
      <c r="Z261" s="72">
        <f t="shared" si="69"/>
        <v>0</v>
      </c>
      <c r="AA261" s="79">
        <f t="shared" si="70"/>
        <v>0</v>
      </c>
      <c r="AB261" s="81">
        <f t="shared" si="79"/>
        <v>0</v>
      </c>
      <c r="AD261" s="95">
        <f>locallinterp(R261,'BBG rates'!$N$10:$N$369,'BBG rates'!$P$10:$P$369)</f>
        <v>20.207463808861828</v>
      </c>
      <c r="AI261" s="185">
        <f t="shared" si="71"/>
        <v>240</v>
      </c>
      <c r="AJ261" s="127">
        <f>locallinterp(MIN(AI261,CAP_Senior*12),'BBG rates'!$X$24:$X$65,'BBG rates'!$Y$24:$Y$65)</f>
        <v>67.918742488467984</v>
      </c>
      <c r="AK261" s="127">
        <f>locallinterp(MIN(AI261,CAP_CB*12),'BBG rates'!$AA$25:$AA$40,'BBG rates'!$AC$25:$AC$40)</f>
        <v>11</v>
      </c>
      <c r="AL261" s="144">
        <f t="shared" si="72"/>
        <v>20.676186223039558</v>
      </c>
      <c r="AM261" s="142">
        <f>(SUMPRODUCT(AL261:AL$381,G261:G$381)+SUMPRODUCT(AL261:AL$381,H261:H$381))/12</f>
        <v>0</v>
      </c>
    </row>
    <row r="262" spans="1:39" x14ac:dyDescent="0.2">
      <c r="A262" s="7">
        <v>241</v>
      </c>
      <c r="B262" s="7">
        <v>120.5</v>
      </c>
      <c r="C262" s="7">
        <v>60.25</v>
      </c>
      <c r="D262" s="12">
        <f t="shared" si="64"/>
        <v>20.083333333333332</v>
      </c>
      <c r="E262" s="29">
        <f t="shared" si="63"/>
        <v>0</v>
      </c>
      <c r="F262" s="2">
        <f t="shared" si="65"/>
        <v>0</v>
      </c>
      <c r="G262" s="2">
        <f t="shared" si="73"/>
        <v>0</v>
      </c>
      <c r="H262" s="2">
        <f t="shared" si="74"/>
        <v>0</v>
      </c>
      <c r="I262" s="2">
        <f t="shared" si="62"/>
        <v>0</v>
      </c>
      <c r="J262" s="2">
        <f t="shared" si="80"/>
        <v>0</v>
      </c>
      <c r="K262" s="2">
        <f t="shared" si="66"/>
        <v>0</v>
      </c>
      <c r="L262" s="2">
        <f t="shared" si="66"/>
        <v>0</v>
      </c>
      <c r="M262" s="2"/>
      <c r="N262" s="28">
        <f t="shared" si="81"/>
        <v>0</v>
      </c>
      <c r="O262" s="2">
        <f t="shared" si="75"/>
        <v>0</v>
      </c>
      <c r="P262" s="2">
        <f t="shared" si="76"/>
        <v>0</v>
      </c>
      <c r="R262">
        <f t="shared" si="77"/>
        <v>241</v>
      </c>
      <c r="S262" s="89">
        <f t="shared" si="67"/>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8"/>
        <v>9.4425789892493839E-2</v>
      </c>
      <c r="Y262" s="66">
        <f t="shared" si="68"/>
        <v>0</v>
      </c>
      <c r="Z262" s="72">
        <f t="shared" si="69"/>
        <v>0</v>
      </c>
      <c r="AA262" s="79">
        <f t="shared" si="70"/>
        <v>0</v>
      </c>
      <c r="AB262" s="81">
        <f t="shared" si="79"/>
        <v>0</v>
      </c>
      <c r="AD262" s="95">
        <f>locallinterp(R262,'BBG rates'!$N$10:$N$369,'BBG rates'!$P$10:$P$369)</f>
        <v>20.289168262670703</v>
      </c>
      <c r="AI262" s="185">
        <f t="shared" si="71"/>
        <v>241</v>
      </c>
      <c r="AJ262" s="127">
        <f>locallinterp(MIN(AI262,CAP_Senior*12),'BBG rates'!$X$24:$X$65,'BBG rates'!$Y$24:$Y$65)</f>
        <v>67.918742488467984</v>
      </c>
      <c r="AK262" s="127">
        <f>locallinterp(MIN(AI262,CAP_CB*12),'BBG rates'!$AA$25:$AA$40,'BBG rates'!$AC$25:$AC$40)</f>
        <v>11</v>
      </c>
      <c r="AL262" s="144">
        <f t="shared" si="72"/>
        <v>20.676186223039558</v>
      </c>
      <c r="AM262" s="142">
        <f>(SUMPRODUCT(AL262:AL$381,G262:G$381)+SUMPRODUCT(AL262:AL$381,H262:H$381))/12</f>
        <v>0</v>
      </c>
    </row>
    <row r="263" spans="1:39" x14ac:dyDescent="0.2">
      <c r="A263" s="7">
        <v>242</v>
      </c>
      <c r="B263" s="7">
        <v>121</v>
      </c>
      <c r="C263" s="7">
        <v>60.5</v>
      </c>
      <c r="D263" s="12">
        <f t="shared" si="64"/>
        <v>20.166666666666668</v>
      </c>
      <c r="E263" s="29">
        <f t="shared" si="63"/>
        <v>0</v>
      </c>
      <c r="F263" s="2">
        <f t="shared" si="65"/>
        <v>0</v>
      </c>
      <c r="G263" s="2">
        <f t="shared" si="73"/>
        <v>0</v>
      </c>
      <c r="H263" s="2">
        <f t="shared" si="74"/>
        <v>0</v>
      </c>
      <c r="I263" s="2">
        <f t="shared" si="62"/>
        <v>0</v>
      </c>
      <c r="J263" s="2">
        <f t="shared" si="80"/>
        <v>0</v>
      </c>
      <c r="K263" s="2">
        <f t="shared" si="66"/>
        <v>0</v>
      </c>
      <c r="L263" s="2">
        <f t="shared" si="66"/>
        <v>0</v>
      </c>
      <c r="M263" s="2"/>
      <c r="N263" s="28">
        <f t="shared" si="81"/>
        <v>0</v>
      </c>
      <c r="O263" s="2">
        <f t="shared" si="75"/>
        <v>0</v>
      </c>
      <c r="P263" s="2">
        <f t="shared" si="76"/>
        <v>0</v>
      </c>
      <c r="R263">
        <f t="shared" si="77"/>
        <v>242</v>
      </c>
      <c r="S263" s="89">
        <f t="shared" si="67"/>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8"/>
        <v>9.4892051821027223E-2</v>
      </c>
      <c r="Y263" s="66">
        <f t="shared" si="68"/>
        <v>0</v>
      </c>
      <c r="Z263" s="72">
        <f t="shared" si="69"/>
        <v>0</v>
      </c>
      <c r="AA263" s="79">
        <f t="shared" si="70"/>
        <v>0</v>
      </c>
      <c r="AB263" s="81">
        <f t="shared" si="79"/>
        <v>0</v>
      </c>
      <c r="AD263" s="95">
        <f>locallinterp(R263,'BBG rates'!$N$10:$N$369,'BBG rates'!$P$10:$P$369)</f>
        <v>20.370849792297783</v>
      </c>
      <c r="AI263" s="185">
        <f t="shared" si="71"/>
        <v>242</v>
      </c>
      <c r="AJ263" s="127">
        <f>locallinterp(MIN(AI263,CAP_Senior*12),'BBG rates'!$X$24:$X$65,'BBG rates'!$Y$24:$Y$65)</f>
        <v>67.918742488467984</v>
      </c>
      <c r="AK263" s="127">
        <f>locallinterp(MIN(AI263,CAP_CB*12),'BBG rates'!$AA$25:$AA$40,'BBG rates'!$AC$25:$AC$40)</f>
        <v>11</v>
      </c>
      <c r="AL263" s="144">
        <f t="shared" si="72"/>
        <v>20.676186223039558</v>
      </c>
      <c r="AM263" s="142">
        <f>(SUMPRODUCT(AL263:AL$381,G263:G$381)+SUMPRODUCT(AL263:AL$381,H263:H$381))/12</f>
        <v>0</v>
      </c>
    </row>
    <row r="264" spans="1:39" x14ac:dyDescent="0.2">
      <c r="A264" s="7">
        <v>243</v>
      </c>
      <c r="B264" s="7">
        <v>121.5</v>
      </c>
      <c r="C264" s="7">
        <v>60.75</v>
      </c>
      <c r="D264" s="12">
        <f t="shared" si="64"/>
        <v>20.25</v>
      </c>
      <c r="E264" s="29">
        <f t="shared" si="63"/>
        <v>0</v>
      </c>
      <c r="F264" s="2">
        <f t="shared" si="65"/>
        <v>0</v>
      </c>
      <c r="G264" s="2">
        <f t="shared" si="73"/>
        <v>0</v>
      </c>
      <c r="H264" s="2">
        <f t="shared" si="74"/>
        <v>0</v>
      </c>
      <c r="I264" s="2">
        <f t="shared" si="62"/>
        <v>0</v>
      </c>
      <c r="J264" s="2">
        <f t="shared" si="80"/>
        <v>0</v>
      </c>
      <c r="K264" s="2">
        <f t="shared" si="66"/>
        <v>0</v>
      </c>
      <c r="L264" s="2">
        <f t="shared" si="66"/>
        <v>0</v>
      </c>
      <c r="M264" s="2"/>
      <c r="N264" s="28">
        <f t="shared" si="81"/>
        <v>0</v>
      </c>
      <c r="O264" s="2">
        <f t="shared" si="75"/>
        <v>0</v>
      </c>
      <c r="P264" s="2">
        <f t="shared" si="76"/>
        <v>0</v>
      </c>
      <c r="R264">
        <f t="shared" si="77"/>
        <v>243</v>
      </c>
      <c r="S264" s="89">
        <f t="shared" si="67"/>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8"/>
        <v>9.5358311756754688E-2</v>
      </c>
      <c r="Y264" s="66">
        <f t="shared" si="68"/>
        <v>0</v>
      </c>
      <c r="Z264" s="72">
        <f t="shared" si="69"/>
        <v>0</v>
      </c>
      <c r="AA264" s="79">
        <f t="shared" si="70"/>
        <v>0</v>
      </c>
      <c r="AB264" s="81">
        <f t="shared" si="79"/>
        <v>0</v>
      </c>
      <c r="AD264" s="95">
        <f>locallinterp(R264,'BBG rates'!$N$10:$N$369,'BBG rates'!$P$10:$P$369)</f>
        <v>20.452508586600334</v>
      </c>
      <c r="AI264" s="185">
        <f t="shared" si="71"/>
        <v>243</v>
      </c>
      <c r="AJ264" s="127">
        <f>locallinterp(MIN(AI264,CAP_Senior*12),'BBG rates'!$X$24:$X$65,'BBG rates'!$Y$24:$Y$65)</f>
        <v>67.918742488467984</v>
      </c>
      <c r="AK264" s="127">
        <f>locallinterp(MIN(AI264,CAP_CB*12),'BBG rates'!$AA$25:$AA$40,'BBG rates'!$AC$25:$AC$40)</f>
        <v>11</v>
      </c>
      <c r="AL264" s="144">
        <f t="shared" si="72"/>
        <v>20.676186223039558</v>
      </c>
      <c r="AM264" s="142">
        <f>(SUMPRODUCT(AL264:AL$381,G264:G$381)+SUMPRODUCT(AL264:AL$381,H264:H$381))/12</f>
        <v>0</v>
      </c>
    </row>
    <row r="265" spans="1:39" x14ac:dyDescent="0.2">
      <c r="A265" s="7">
        <v>244</v>
      </c>
      <c r="B265" s="7">
        <v>122</v>
      </c>
      <c r="C265" s="7">
        <v>61</v>
      </c>
      <c r="D265" s="12">
        <f t="shared" si="64"/>
        <v>20.333333333333332</v>
      </c>
      <c r="E265" s="29">
        <f t="shared" si="63"/>
        <v>0</v>
      </c>
      <c r="F265" s="2">
        <f t="shared" si="65"/>
        <v>0</v>
      </c>
      <c r="G265" s="2">
        <f t="shared" si="73"/>
        <v>0</v>
      </c>
      <c r="H265" s="2">
        <f t="shared" si="74"/>
        <v>0</v>
      </c>
      <c r="I265" s="2">
        <f t="shared" si="62"/>
        <v>0</v>
      </c>
      <c r="J265" s="2">
        <f t="shared" si="80"/>
        <v>0</v>
      </c>
      <c r="K265" s="2">
        <f t="shared" si="66"/>
        <v>0</v>
      </c>
      <c r="L265" s="2">
        <f t="shared" si="66"/>
        <v>0</v>
      </c>
      <c r="M265" s="2"/>
      <c r="N265" s="28">
        <f t="shared" si="81"/>
        <v>0</v>
      </c>
      <c r="O265" s="2">
        <f t="shared" si="75"/>
        <v>0</v>
      </c>
      <c r="P265" s="2">
        <f t="shared" si="76"/>
        <v>0</v>
      </c>
      <c r="R265">
        <f t="shared" si="77"/>
        <v>244</v>
      </c>
      <c r="S265" s="89">
        <f t="shared" si="67"/>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8"/>
        <v>9.5824569699942685E-2</v>
      </c>
      <c r="Y265" s="66">
        <f t="shared" si="68"/>
        <v>0</v>
      </c>
      <c r="Z265" s="72">
        <f t="shared" si="69"/>
        <v>0</v>
      </c>
      <c r="AA265" s="79">
        <f t="shared" si="70"/>
        <v>0</v>
      </c>
      <c r="AB265" s="81">
        <f t="shared" si="79"/>
        <v>0</v>
      </c>
      <c r="AD265" s="95">
        <f>locallinterp(R265,'BBG rates'!$N$10:$N$369,'BBG rates'!$P$10:$P$369)</f>
        <v>20.534144831945778</v>
      </c>
      <c r="AI265" s="185">
        <f t="shared" si="71"/>
        <v>244</v>
      </c>
      <c r="AJ265" s="127">
        <f>locallinterp(MIN(AI265,CAP_Senior*12),'BBG rates'!$X$24:$X$65,'BBG rates'!$Y$24:$Y$65)</f>
        <v>67.918742488467984</v>
      </c>
      <c r="AK265" s="127">
        <f>locallinterp(MIN(AI265,CAP_CB*12),'BBG rates'!$AA$25:$AA$40,'BBG rates'!$AC$25:$AC$40)</f>
        <v>11</v>
      </c>
      <c r="AL265" s="144">
        <f t="shared" si="72"/>
        <v>20.676186223039558</v>
      </c>
      <c r="AM265" s="142">
        <f>(SUMPRODUCT(AL265:AL$381,G265:G$381)+SUMPRODUCT(AL265:AL$381,H265:H$381))/12</f>
        <v>0</v>
      </c>
    </row>
    <row r="266" spans="1:39" x14ac:dyDescent="0.2">
      <c r="A266" s="7">
        <v>245</v>
      </c>
      <c r="B266" s="7">
        <v>122.5</v>
      </c>
      <c r="C266" s="7">
        <v>61.25</v>
      </c>
      <c r="D266" s="12">
        <f t="shared" si="64"/>
        <v>20.416666666666668</v>
      </c>
      <c r="E266" s="29">
        <f t="shared" si="63"/>
        <v>0</v>
      </c>
      <c r="F266" s="2">
        <f t="shared" si="65"/>
        <v>0</v>
      </c>
      <c r="G266" s="2">
        <f t="shared" si="73"/>
        <v>0</v>
      </c>
      <c r="H266" s="2">
        <f t="shared" si="74"/>
        <v>0</v>
      </c>
      <c r="I266" s="2">
        <f t="shared" ref="I266:I329" si="82">SUM(F266:H266)</f>
        <v>0</v>
      </c>
      <c r="J266" s="2">
        <f t="shared" si="80"/>
        <v>0</v>
      </c>
      <c r="K266" s="2">
        <f t="shared" si="66"/>
        <v>0</v>
      </c>
      <c r="L266" s="2">
        <f t="shared" si="66"/>
        <v>0</v>
      </c>
      <c r="M266" s="2"/>
      <c r="N266" s="28">
        <f t="shared" si="81"/>
        <v>0</v>
      </c>
      <c r="O266" s="2">
        <f t="shared" si="75"/>
        <v>0</v>
      </c>
      <c r="P266" s="2">
        <f t="shared" si="76"/>
        <v>0</v>
      </c>
      <c r="R266">
        <f t="shared" si="77"/>
        <v>245</v>
      </c>
      <c r="S266" s="89">
        <f t="shared" si="67"/>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8"/>
        <v>9.6290825650324763E-2</v>
      </c>
      <c r="Y266" s="66">
        <f t="shared" si="68"/>
        <v>0</v>
      </c>
      <c r="Z266" s="72">
        <f t="shared" si="69"/>
        <v>0</v>
      </c>
      <c r="AA266" s="79">
        <f t="shared" si="70"/>
        <v>0</v>
      </c>
      <c r="AB266" s="81">
        <f t="shared" si="79"/>
        <v>0</v>
      </c>
      <c r="AD266" s="95">
        <f>locallinterp(R266,'BBG rates'!$N$10:$N$369,'BBG rates'!$P$10:$P$369)</f>
        <v>20.615758717190911</v>
      </c>
      <c r="AI266" s="185">
        <f t="shared" si="71"/>
        <v>245</v>
      </c>
      <c r="AJ266" s="127">
        <f>locallinterp(MIN(AI266,CAP_Senior*12),'BBG rates'!$X$24:$X$65,'BBG rates'!$Y$24:$Y$65)</f>
        <v>67.918742488467984</v>
      </c>
      <c r="AK266" s="127">
        <f>locallinterp(MIN(AI266,CAP_CB*12),'BBG rates'!$AA$25:$AA$40,'BBG rates'!$AC$25:$AC$40)</f>
        <v>11</v>
      </c>
      <c r="AL266" s="144">
        <f t="shared" si="72"/>
        <v>20.676186223039558</v>
      </c>
      <c r="AM266" s="142">
        <f>(SUMPRODUCT(AL266:AL$381,G266:G$381)+SUMPRODUCT(AL266:AL$381,H266:H$381))/12</f>
        <v>0</v>
      </c>
    </row>
    <row r="267" spans="1:39" x14ac:dyDescent="0.2">
      <c r="A267" s="7">
        <v>246</v>
      </c>
      <c r="B267" s="7">
        <v>123</v>
      </c>
      <c r="C267" s="7">
        <v>61.5</v>
      </c>
      <c r="D267" s="12">
        <f t="shared" si="64"/>
        <v>20.5</v>
      </c>
      <c r="E267" s="29">
        <f t="shared" ref="E267:E330" si="83">IF($A267&lt;=$I$8,E266-G267-H267,0)</f>
        <v>0</v>
      </c>
      <c r="F267" s="2">
        <f t="shared" si="65"/>
        <v>0</v>
      </c>
      <c r="G267" s="2">
        <f t="shared" si="73"/>
        <v>0</v>
      </c>
      <c r="H267" s="2">
        <f t="shared" si="74"/>
        <v>0</v>
      </c>
      <c r="I267" s="2">
        <f t="shared" si="82"/>
        <v>0</v>
      </c>
      <c r="J267" s="2">
        <f t="shared" si="80"/>
        <v>0</v>
      </c>
      <c r="K267" s="2">
        <f t="shared" si="66"/>
        <v>0</v>
      </c>
      <c r="L267" s="2">
        <f t="shared" si="66"/>
        <v>0</v>
      </c>
      <c r="M267" s="2"/>
      <c r="N267" s="28">
        <f t="shared" si="81"/>
        <v>0</v>
      </c>
      <c r="O267" s="2">
        <f t="shared" si="75"/>
        <v>0</v>
      </c>
      <c r="P267" s="2">
        <f t="shared" si="76"/>
        <v>0</v>
      </c>
      <c r="R267">
        <f t="shared" si="77"/>
        <v>246</v>
      </c>
      <c r="S267" s="89">
        <f t="shared" si="67"/>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8"/>
        <v>9.6757079608167373E-2</v>
      </c>
      <c r="Y267" s="66">
        <f t="shared" si="68"/>
        <v>0</v>
      </c>
      <c r="Z267" s="72">
        <f t="shared" si="69"/>
        <v>0</v>
      </c>
      <c r="AA267" s="79">
        <f t="shared" si="70"/>
        <v>0</v>
      </c>
      <c r="AB267" s="81">
        <f t="shared" si="79"/>
        <v>0</v>
      </c>
      <c r="AD267" s="95">
        <f>locallinterp(R267,'BBG rates'!$N$10:$N$369,'BBG rates'!$P$10:$P$369)</f>
        <v>20.697350433672749</v>
      </c>
      <c r="AI267" s="185">
        <f t="shared" si="71"/>
        <v>246</v>
      </c>
      <c r="AJ267" s="127">
        <f>locallinterp(MIN(AI267,CAP_Senior*12),'BBG rates'!$X$24:$X$65,'BBG rates'!$Y$24:$Y$65)</f>
        <v>67.918742488467984</v>
      </c>
      <c r="AK267" s="127">
        <f>locallinterp(MIN(AI267,CAP_CB*12),'BBG rates'!$AA$25:$AA$40,'BBG rates'!$AC$25:$AC$40)</f>
        <v>11</v>
      </c>
      <c r="AL267" s="144">
        <f t="shared" si="72"/>
        <v>20.676186223039558</v>
      </c>
      <c r="AM267" s="142">
        <f>(SUMPRODUCT(AL267:AL$381,G267:G$381)+SUMPRODUCT(AL267:AL$381,H267:H$381))/12</f>
        <v>0</v>
      </c>
    </row>
    <row r="268" spans="1:39" x14ac:dyDescent="0.2">
      <c r="A268" s="7">
        <v>247</v>
      </c>
      <c r="B268" s="7">
        <v>123.5</v>
      </c>
      <c r="C268" s="7">
        <v>61.75</v>
      </c>
      <c r="D268" s="12">
        <f t="shared" si="64"/>
        <v>20.583333333333332</v>
      </c>
      <c r="E268" s="29">
        <f t="shared" si="83"/>
        <v>0</v>
      </c>
      <c r="F268" s="2">
        <f t="shared" si="65"/>
        <v>0</v>
      </c>
      <c r="G268" s="2">
        <f t="shared" si="73"/>
        <v>0</v>
      </c>
      <c r="H268" s="2">
        <f t="shared" si="74"/>
        <v>0</v>
      </c>
      <c r="I268" s="2">
        <f t="shared" si="82"/>
        <v>0</v>
      </c>
      <c r="J268" s="2">
        <f t="shared" si="80"/>
        <v>0</v>
      </c>
      <c r="K268" s="2">
        <f t="shared" si="66"/>
        <v>0</v>
      </c>
      <c r="L268" s="2">
        <f t="shared" si="66"/>
        <v>0</v>
      </c>
      <c r="M268" s="2"/>
      <c r="N268" s="28">
        <f t="shared" si="81"/>
        <v>0</v>
      </c>
      <c r="O268" s="2">
        <f t="shared" si="75"/>
        <v>0</v>
      </c>
      <c r="P268" s="2">
        <f t="shared" si="76"/>
        <v>0</v>
      </c>
      <c r="R268">
        <f t="shared" si="77"/>
        <v>247</v>
      </c>
      <c r="S268" s="89">
        <f t="shared" si="67"/>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8"/>
        <v>9.7223331573470517E-2</v>
      </c>
      <c r="Y268" s="66">
        <f t="shared" si="68"/>
        <v>0</v>
      </c>
      <c r="Z268" s="72">
        <f t="shared" si="69"/>
        <v>0</v>
      </c>
      <c r="AA268" s="79">
        <f t="shared" si="70"/>
        <v>0</v>
      </c>
      <c r="AB268" s="81">
        <f t="shared" si="79"/>
        <v>0</v>
      </c>
      <c r="AD268" s="95">
        <f>locallinterp(R268,'BBG rates'!$N$10:$N$369,'BBG rates'!$P$10:$P$369)</f>
        <v>20.778920175236557</v>
      </c>
      <c r="AI268" s="185">
        <f t="shared" si="71"/>
        <v>247</v>
      </c>
      <c r="AJ268" s="127">
        <f>locallinterp(MIN(AI268,CAP_Senior*12),'BBG rates'!$X$24:$X$65,'BBG rates'!$Y$24:$Y$65)</f>
        <v>67.918742488467984</v>
      </c>
      <c r="AK268" s="127">
        <f>locallinterp(MIN(AI268,CAP_CB*12),'BBG rates'!$AA$25:$AA$40,'BBG rates'!$AC$25:$AC$40)</f>
        <v>11</v>
      </c>
      <c r="AL268" s="144">
        <f t="shared" si="72"/>
        <v>20.676186223039558</v>
      </c>
      <c r="AM268" s="142">
        <f>(SUMPRODUCT(AL268:AL$381,G268:G$381)+SUMPRODUCT(AL268:AL$381,H268:H$381))/12</f>
        <v>0</v>
      </c>
    </row>
    <row r="269" spans="1:39" x14ac:dyDescent="0.2">
      <c r="A269" s="7">
        <v>248</v>
      </c>
      <c r="B269" s="7">
        <v>124</v>
      </c>
      <c r="C269" s="7">
        <v>62</v>
      </c>
      <c r="D269" s="12">
        <f t="shared" si="64"/>
        <v>20.666666666666668</v>
      </c>
      <c r="E269" s="29">
        <f t="shared" si="83"/>
        <v>0</v>
      </c>
      <c r="F269" s="2">
        <f t="shared" si="65"/>
        <v>0</v>
      </c>
      <c r="G269" s="2">
        <f t="shared" si="73"/>
        <v>0</v>
      </c>
      <c r="H269" s="2">
        <f t="shared" si="74"/>
        <v>0</v>
      </c>
      <c r="I269" s="2">
        <f t="shared" si="82"/>
        <v>0</v>
      </c>
      <c r="J269" s="2">
        <f t="shared" si="80"/>
        <v>0</v>
      </c>
      <c r="K269" s="2">
        <f t="shared" si="66"/>
        <v>0</v>
      </c>
      <c r="L269" s="2">
        <f t="shared" si="66"/>
        <v>0</v>
      </c>
      <c r="M269" s="2"/>
      <c r="N269" s="28">
        <f t="shared" si="81"/>
        <v>0</v>
      </c>
      <c r="O269" s="2">
        <f t="shared" si="75"/>
        <v>0</v>
      </c>
      <c r="P269" s="2">
        <f t="shared" si="76"/>
        <v>0</v>
      </c>
      <c r="R269">
        <f t="shared" si="77"/>
        <v>248</v>
      </c>
      <c r="S269" s="89">
        <f t="shared" si="67"/>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8"/>
        <v>9.7689581546234194E-2</v>
      </c>
      <c r="Y269" s="66">
        <f t="shared" si="68"/>
        <v>0</v>
      </c>
      <c r="Z269" s="72">
        <f t="shared" si="69"/>
        <v>0</v>
      </c>
      <c r="AA269" s="79">
        <f t="shared" si="70"/>
        <v>0</v>
      </c>
      <c r="AB269" s="81">
        <f t="shared" si="79"/>
        <v>0</v>
      </c>
      <c r="AD269" s="95">
        <f>locallinterp(R269,'BBG rates'!$N$10:$N$369,'BBG rates'!$P$10:$P$369)</f>
        <v>20.860468138207235</v>
      </c>
      <c r="AI269" s="185">
        <f t="shared" si="71"/>
        <v>248</v>
      </c>
      <c r="AJ269" s="127">
        <f>locallinterp(MIN(AI269,CAP_Senior*12),'BBG rates'!$X$24:$X$65,'BBG rates'!$Y$24:$Y$65)</f>
        <v>67.918742488467984</v>
      </c>
      <c r="AK269" s="127">
        <f>locallinterp(MIN(AI269,CAP_CB*12),'BBG rates'!$AA$25:$AA$40,'BBG rates'!$AC$25:$AC$40)</f>
        <v>11</v>
      </c>
      <c r="AL269" s="144">
        <f t="shared" si="72"/>
        <v>20.676186223039558</v>
      </c>
      <c r="AM269" s="142">
        <f>(SUMPRODUCT(AL269:AL$381,G269:G$381)+SUMPRODUCT(AL269:AL$381,H269:H$381))/12</f>
        <v>0</v>
      </c>
    </row>
    <row r="270" spans="1:39" x14ac:dyDescent="0.2">
      <c r="A270" s="7">
        <v>249</v>
      </c>
      <c r="B270" s="7">
        <v>124.5</v>
      </c>
      <c r="C270" s="7">
        <v>62.25</v>
      </c>
      <c r="D270" s="12">
        <f t="shared" si="64"/>
        <v>20.75</v>
      </c>
      <c r="E270" s="29">
        <f t="shared" si="83"/>
        <v>0</v>
      </c>
      <c r="F270" s="2">
        <f t="shared" si="65"/>
        <v>0</v>
      </c>
      <c r="G270" s="2">
        <f t="shared" si="73"/>
        <v>0</v>
      </c>
      <c r="H270" s="2">
        <f t="shared" si="74"/>
        <v>0</v>
      </c>
      <c r="I270" s="2">
        <f t="shared" si="82"/>
        <v>0</v>
      </c>
      <c r="J270" s="2">
        <f t="shared" si="80"/>
        <v>0</v>
      </c>
      <c r="K270" s="2">
        <f t="shared" si="66"/>
        <v>0</v>
      </c>
      <c r="L270" s="2">
        <f t="shared" si="66"/>
        <v>0</v>
      </c>
      <c r="M270" s="2"/>
      <c r="N270" s="28">
        <f t="shared" si="81"/>
        <v>0</v>
      </c>
      <c r="O270" s="2">
        <f t="shared" si="75"/>
        <v>0</v>
      </c>
      <c r="P270" s="2">
        <f t="shared" si="76"/>
        <v>0</v>
      </c>
      <c r="R270">
        <f t="shared" si="77"/>
        <v>249</v>
      </c>
      <c r="S270" s="89">
        <f t="shared" si="67"/>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8"/>
        <v>9.8155829526191951E-2</v>
      </c>
      <c r="Y270" s="66">
        <f t="shared" si="68"/>
        <v>0</v>
      </c>
      <c r="Z270" s="72">
        <f t="shared" si="69"/>
        <v>0</v>
      </c>
      <c r="AA270" s="79">
        <f t="shared" si="70"/>
        <v>0</v>
      </c>
      <c r="AB270" s="81">
        <f t="shared" si="79"/>
        <v>0</v>
      </c>
      <c r="AD270" s="95">
        <f>locallinterp(R270,'BBG rates'!$N$10:$N$369,'BBG rates'!$P$10:$P$369)</f>
        <v>20.941994521399064</v>
      </c>
      <c r="AI270" s="185">
        <f t="shared" si="71"/>
        <v>249</v>
      </c>
      <c r="AJ270" s="127">
        <f>locallinterp(MIN(AI270,CAP_Senior*12),'BBG rates'!$X$24:$X$65,'BBG rates'!$Y$24:$Y$65)</f>
        <v>67.918742488467984</v>
      </c>
      <c r="AK270" s="127">
        <f>locallinterp(MIN(AI270,CAP_CB*12),'BBG rates'!$AA$25:$AA$40,'BBG rates'!$AC$25:$AC$40)</f>
        <v>11</v>
      </c>
      <c r="AL270" s="144">
        <f t="shared" si="72"/>
        <v>20.676186223039558</v>
      </c>
      <c r="AM270" s="142">
        <f>(SUMPRODUCT(AL270:AL$381,G270:G$381)+SUMPRODUCT(AL270:AL$381,H270:H$381))/12</f>
        <v>0</v>
      </c>
    </row>
    <row r="271" spans="1:39" x14ac:dyDescent="0.2">
      <c r="A271" s="7">
        <v>250</v>
      </c>
      <c r="B271" s="7">
        <v>125</v>
      </c>
      <c r="C271" s="7">
        <v>62.5</v>
      </c>
      <c r="D271" s="12">
        <f t="shared" si="64"/>
        <v>20.833333333333332</v>
      </c>
      <c r="E271" s="29">
        <f t="shared" si="83"/>
        <v>0</v>
      </c>
      <c r="F271" s="2">
        <f t="shared" si="65"/>
        <v>0</v>
      </c>
      <c r="G271" s="2">
        <f t="shared" si="73"/>
        <v>0</v>
      </c>
      <c r="H271" s="2">
        <f t="shared" si="74"/>
        <v>0</v>
      </c>
      <c r="I271" s="2">
        <f t="shared" si="82"/>
        <v>0</v>
      </c>
      <c r="J271" s="2">
        <f t="shared" si="80"/>
        <v>0</v>
      </c>
      <c r="K271" s="2">
        <f t="shared" si="66"/>
        <v>0</v>
      </c>
      <c r="L271" s="2">
        <f t="shared" si="66"/>
        <v>0</v>
      </c>
      <c r="M271" s="2"/>
      <c r="N271" s="28">
        <f t="shared" si="81"/>
        <v>0</v>
      </c>
      <c r="O271" s="2">
        <f t="shared" si="75"/>
        <v>0</v>
      </c>
      <c r="P271" s="2">
        <f t="shared" si="76"/>
        <v>0</v>
      </c>
      <c r="R271">
        <f t="shared" si="77"/>
        <v>250</v>
      </c>
      <c r="S271" s="89">
        <f t="shared" si="67"/>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8"/>
        <v>9.8622075513876695E-2</v>
      </c>
      <c r="Y271" s="66">
        <f t="shared" si="68"/>
        <v>0</v>
      </c>
      <c r="Z271" s="72">
        <f t="shared" si="69"/>
        <v>0</v>
      </c>
      <c r="AA271" s="79">
        <f t="shared" si="70"/>
        <v>0</v>
      </c>
      <c r="AB271" s="81">
        <f t="shared" si="79"/>
        <v>0</v>
      </c>
      <c r="AD271" s="95">
        <f>locallinterp(R271,'BBG rates'!$N$10:$N$369,'BBG rates'!$P$10:$P$369)</f>
        <v>21.023499521141709</v>
      </c>
      <c r="AI271" s="185">
        <f t="shared" si="71"/>
        <v>250</v>
      </c>
      <c r="AJ271" s="127">
        <f>locallinterp(MIN(AI271,CAP_Senior*12),'BBG rates'!$X$24:$X$65,'BBG rates'!$Y$24:$Y$65)</f>
        <v>67.918742488467984</v>
      </c>
      <c r="AK271" s="127">
        <f>locallinterp(MIN(AI271,CAP_CB*12),'BBG rates'!$AA$25:$AA$40,'BBG rates'!$AC$25:$AC$40)</f>
        <v>11</v>
      </c>
      <c r="AL271" s="144">
        <f t="shared" si="72"/>
        <v>20.676186223039558</v>
      </c>
      <c r="AM271" s="142">
        <f>(SUMPRODUCT(AL271:AL$381,G271:G$381)+SUMPRODUCT(AL271:AL$381,H271:H$381))/12</f>
        <v>0</v>
      </c>
    </row>
    <row r="272" spans="1:39" x14ac:dyDescent="0.2">
      <c r="A272" s="7">
        <v>251</v>
      </c>
      <c r="B272" s="7">
        <v>125.5</v>
      </c>
      <c r="C272" s="7">
        <v>62.75</v>
      </c>
      <c r="D272" s="12">
        <f t="shared" si="64"/>
        <v>20.916666666666668</v>
      </c>
      <c r="E272" s="29">
        <f t="shared" si="83"/>
        <v>0</v>
      </c>
      <c r="F272" s="2">
        <f t="shared" si="65"/>
        <v>0</v>
      </c>
      <c r="G272" s="2">
        <f t="shared" si="73"/>
        <v>0</v>
      </c>
      <c r="H272" s="2">
        <f t="shared" si="74"/>
        <v>0</v>
      </c>
      <c r="I272" s="2">
        <f t="shared" si="82"/>
        <v>0</v>
      </c>
      <c r="J272" s="2">
        <f t="shared" si="80"/>
        <v>0</v>
      </c>
      <c r="K272" s="2">
        <f t="shared" si="66"/>
        <v>0</v>
      </c>
      <c r="L272" s="2">
        <f t="shared" si="66"/>
        <v>0</v>
      </c>
      <c r="M272" s="2"/>
      <c r="N272" s="28">
        <f t="shared" si="81"/>
        <v>0</v>
      </c>
      <c r="O272" s="2">
        <f t="shared" si="75"/>
        <v>0</v>
      </c>
      <c r="P272" s="2">
        <f t="shared" si="76"/>
        <v>0</v>
      </c>
      <c r="R272">
        <f t="shared" si="77"/>
        <v>251</v>
      </c>
      <c r="S272" s="89">
        <f t="shared" si="67"/>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8"/>
        <v>9.9088319509021971E-2</v>
      </c>
      <c r="Y272" s="66">
        <f t="shared" si="68"/>
        <v>0</v>
      </c>
      <c r="Z272" s="72">
        <f t="shared" si="69"/>
        <v>0</v>
      </c>
      <c r="AA272" s="79">
        <f t="shared" si="70"/>
        <v>0</v>
      </c>
      <c r="AB272" s="81">
        <f t="shared" si="79"/>
        <v>0</v>
      </c>
      <c r="AD272" s="95">
        <f>locallinterp(R272,'BBG rates'!$N$10:$N$369,'BBG rates'!$P$10:$P$369)</f>
        <v>21.104983346202705</v>
      </c>
      <c r="AI272" s="185">
        <f t="shared" si="71"/>
        <v>251</v>
      </c>
      <c r="AJ272" s="127">
        <f>locallinterp(MIN(AI272,CAP_Senior*12),'BBG rates'!$X$24:$X$65,'BBG rates'!$Y$24:$Y$65)</f>
        <v>67.918742488467984</v>
      </c>
      <c r="AK272" s="127">
        <f>locallinterp(MIN(AI272,CAP_CB*12),'BBG rates'!$AA$25:$AA$40,'BBG rates'!$AC$25:$AC$40)</f>
        <v>11</v>
      </c>
      <c r="AL272" s="144">
        <f t="shared" si="72"/>
        <v>20.676186223039558</v>
      </c>
      <c r="AM272" s="142">
        <f>(SUMPRODUCT(AL272:AL$381,G272:G$381)+SUMPRODUCT(AL272:AL$381,H272:H$381))/12</f>
        <v>0</v>
      </c>
    </row>
    <row r="273" spans="1:39" x14ac:dyDescent="0.2">
      <c r="A273" s="7">
        <v>252</v>
      </c>
      <c r="B273" s="7">
        <v>126</v>
      </c>
      <c r="C273" s="7">
        <v>63</v>
      </c>
      <c r="D273" s="12">
        <f t="shared" si="64"/>
        <v>21</v>
      </c>
      <c r="E273" s="29">
        <f t="shared" si="83"/>
        <v>0</v>
      </c>
      <c r="F273" s="2">
        <f t="shared" si="65"/>
        <v>0</v>
      </c>
      <c r="G273" s="2">
        <f t="shared" si="73"/>
        <v>0</v>
      </c>
      <c r="H273" s="2">
        <f t="shared" si="74"/>
        <v>0</v>
      </c>
      <c r="I273" s="2">
        <f t="shared" si="82"/>
        <v>0</v>
      </c>
      <c r="J273" s="2">
        <f t="shared" si="80"/>
        <v>0</v>
      </c>
      <c r="K273" s="2">
        <f t="shared" si="66"/>
        <v>0</v>
      </c>
      <c r="L273" s="2">
        <f t="shared" si="66"/>
        <v>0</v>
      </c>
      <c r="M273" s="2"/>
      <c r="N273" s="28">
        <f t="shared" si="81"/>
        <v>0</v>
      </c>
      <c r="O273" s="2">
        <f t="shared" si="75"/>
        <v>0</v>
      </c>
      <c r="P273" s="2">
        <f t="shared" si="76"/>
        <v>0</v>
      </c>
      <c r="R273">
        <f t="shared" si="77"/>
        <v>252</v>
      </c>
      <c r="S273" s="89">
        <f t="shared" si="67"/>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8"/>
        <v>9.9554561511361328E-2</v>
      </c>
      <c r="Y273" s="66">
        <f t="shared" si="68"/>
        <v>0</v>
      </c>
      <c r="Z273" s="72">
        <f t="shared" si="69"/>
        <v>0</v>
      </c>
      <c r="AA273" s="79">
        <f t="shared" si="70"/>
        <v>0</v>
      </c>
      <c r="AB273" s="81">
        <f t="shared" si="79"/>
        <v>0</v>
      </c>
      <c r="AD273" s="95">
        <f>locallinterp(R273,'BBG rates'!$N$10:$N$369,'BBG rates'!$P$10:$P$369)</f>
        <v>21.186446202864438</v>
      </c>
      <c r="AI273" s="185">
        <f t="shared" si="71"/>
        <v>252</v>
      </c>
      <c r="AJ273" s="127">
        <f>locallinterp(MIN(AI273,CAP_Senior*12),'BBG rates'!$X$24:$X$65,'BBG rates'!$Y$24:$Y$65)</f>
        <v>67.918742488467984</v>
      </c>
      <c r="AK273" s="127">
        <f>locallinterp(MIN(AI273,CAP_CB*12),'BBG rates'!$AA$25:$AA$40,'BBG rates'!$AC$25:$AC$40)</f>
        <v>11</v>
      </c>
      <c r="AL273" s="144">
        <f t="shared" si="72"/>
        <v>20.676186223039558</v>
      </c>
      <c r="AM273" s="142">
        <f>(SUMPRODUCT(AL273:AL$381,G273:G$381)+SUMPRODUCT(AL273:AL$381,H273:H$381))/12</f>
        <v>0</v>
      </c>
    </row>
    <row r="274" spans="1:39" x14ac:dyDescent="0.2">
      <c r="A274" s="7">
        <v>253</v>
      </c>
      <c r="B274" s="7">
        <v>126.5</v>
      </c>
      <c r="C274" s="7">
        <v>63.25</v>
      </c>
      <c r="D274" s="12">
        <f t="shared" si="64"/>
        <v>21.083333333333332</v>
      </c>
      <c r="E274" s="29">
        <f t="shared" si="83"/>
        <v>0</v>
      </c>
      <c r="F274" s="2">
        <f t="shared" si="65"/>
        <v>0</v>
      </c>
      <c r="G274" s="2">
        <f t="shared" si="73"/>
        <v>0</v>
      </c>
      <c r="H274" s="2">
        <f t="shared" si="74"/>
        <v>0</v>
      </c>
      <c r="I274" s="2">
        <f t="shared" si="82"/>
        <v>0</v>
      </c>
      <c r="J274" s="2">
        <f t="shared" si="80"/>
        <v>0</v>
      </c>
      <c r="K274" s="2">
        <f t="shared" si="66"/>
        <v>0</v>
      </c>
      <c r="L274" s="2">
        <f t="shared" si="66"/>
        <v>0</v>
      </c>
      <c r="M274" s="2"/>
      <c r="N274" s="28">
        <f t="shared" si="81"/>
        <v>0</v>
      </c>
      <c r="O274" s="2">
        <f t="shared" si="75"/>
        <v>0</v>
      </c>
      <c r="P274" s="2">
        <f t="shared" si="76"/>
        <v>0</v>
      </c>
      <c r="R274">
        <f t="shared" si="77"/>
        <v>253</v>
      </c>
      <c r="S274" s="89">
        <f t="shared" si="67"/>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8"/>
        <v>0.10002080152142767</v>
      </c>
      <c r="Y274" s="66">
        <f t="shared" si="68"/>
        <v>0</v>
      </c>
      <c r="Z274" s="72">
        <f t="shared" si="69"/>
        <v>0</v>
      </c>
      <c r="AA274" s="79">
        <f t="shared" si="70"/>
        <v>0</v>
      </c>
      <c r="AB274" s="81">
        <f t="shared" si="79"/>
        <v>0</v>
      </c>
      <c r="AD274" s="95">
        <f>locallinterp(R274,'BBG rates'!$N$10:$N$369,'BBG rates'!$P$10:$P$369)</f>
        <v>21.267888299898672</v>
      </c>
      <c r="AI274" s="185">
        <f t="shared" si="71"/>
        <v>253</v>
      </c>
      <c r="AJ274" s="127">
        <f>locallinterp(MIN(AI274,CAP_Senior*12),'BBG rates'!$X$24:$X$65,'BBG rates'!$Y$24:$Y$65)</f>
        <v>67.918742488467984</v>
      </c>
      <c r="AK274" s="127">
        <f>locallinterp(MIN(AI274,CAP_CB*12),'BBG rates'!$AA$25:$AA$40,'BBG rates'!$AC$25:$AC$40)</f>
        <v>11</v>
      </c>
      <c r="AL274" s="144">
        <f t="shared" si="72"/>
        <v>20.676186223039558</v>
      </c>
      <c r="AM274" s="142">
        <f>(SUMPRODUCT(AL274:AL$381,G274:G$381)+SUMPRODUCT(AL274:AL$381,H274:H$381))/12</f>
        <v>0</v>
      </c>
    </row>
    <row r="275" spans="1:39" x14ac:dyDescent="0.2">
      <c r="A275" s="7">
        <v>254</v>
      </c>
      <c r="B275" s="7">
        <v>127</v>
      </c>
      <c r="C275" s="7">
        <v>63.5</v>
      </c>
      <c r="D275" s="12">
        <f t="shared" si="64"/>
        <v>21.166666666666668</v>
      </c>
      <c r="E275" s="29">
        <f t="shared" si="83"/>
        <v>0</v>
      </c>
      <c r="F275" s="2">
        <f t="shared" si="65"/>
        <v>0</v>
      </c>
      <c r="G275" s="2">
        <f t="shared" si="73"/>
        <v>0</v>
      </c>
      <c r="H275" s="2">
        <f t="shared" si="74"/>
        <v>0</v>
      </c>
      <c r="I275" s="2">
        <f t="shared" si="82"/>
        <v>0</v>
      </c>
      <c r="J275" s="2">
        <f t="shared" si="80"/>
        <v>0</v>
      </c>
      <c r="K275" s="2">
        <f t="shared" si="66"/>
        <v>0</v>
      </c>
      <c r="L275" s="2">
        <f t="shared" si="66"/>
        <v>0</v>
      </c>
      <c r="M275" s="2"/>
      <c r="N275" s="28">
        <f t="shared" si="81"/>
        <v>0</v>
      </c>
      <c r="O275" s="2">
        <f t="shared" si="75"/>
        <v>0</v>
      </c>
      <c r="P275" s="2">
        <f t="shared" si="76"/>
        <v>0</v>
      </c>
      <c r="R275">
        <f t="shared" si="77"/>
        <v>254</v>
      </c>
      <c r="S275" s="89">
        <f t="shared" si="67"/>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8"/>
        <v>0.10048703953895455</v>
      </c>
      <c r="Y275" s="66">
        <f t="shared" si="68"/>
        <v>0</v>
      </c>
      <c r="Z275" s="72">
        <f t="shared" si="69"/>
        <v>0</v>
      </c>
      <c r="AA275" s="79">
        <f t="shared" si="70"/>
        <v>0</v>
      </c>
      <c r="AB275" s="81">
        <f t="shared" si="79"/>
        <v>0</v>
      </c>
      <c r="AD275" s="95">
        <f>locallinterp(R275,'BBG rates'!$N$10:$N$369,'BBG rates'!$P$10:$P$369)</f>
        <v>21.3493098435946</v>
      </c>
      <c r="AI275" s="185">
        <f t="shared" si="71"/>
        <v>254</v>
      </c>
      <c r="AJ275" s="127">
        <f>locallinterp(MIN(AI275,CAP_Senior*12),'BBG rates'!$X$24:$X$65,'BBG rates'!$Y$24:$Y$65)</f>
        <v>67.918742488467984</v>
      </c>
      <c r="AK275" s="127">
        <f>locallinterp(MIN(AI275,CAP_CB*12),'BBG rates'!$AA$25:$AA$40,'BBG rates'!$AC$25:$AC$40)</f>
        <v>11</v>
      </c>
      <c r="AL275" s="144">
        <f t="shared" si="72"/>
        <v>20.676186223039558</v>
      </c>
      <c r="AM275" s="142">
        <f>(SUMPRODUCT(AL275:AL$381,G275:G$381)+SUMPRODUCT(AL275:AL$381,H275:H$381))/12</f>
        <v>0</v>
      </c>
    </row>
    <row r="276" spans="1:39" x14ac:dyDescent="0.2">
      <c r="A276" s="7">
        <v>255</v>
      </c>
      <c r="B276" s="7">
        <v>127.5</v>
      </c>
      <c r="C276" s="7">
        <v>63.75</v>
      </c>
      <c r="D276" s="12">
        <f t="shared" si="64"/>
        <v>21.25</v>
      </c>
      <c r="E276" s="29">
        <f t="shared" si="83"/>
        <v>0</v>
      </c>
      <c r="F276" s="2">
        <f t="shared" si="65"/>
        <v>0</v>
      </c>
      <c r="G276" s="2">
        <f t="shared" si="73"/>
        <v>0</v>
      </c>
      <c r="H276" s="2">
        <f t="shared" si="74"/>
        <v>0</v>
      </c>
      <c r="I276" s="2">
        <f t="shared" si="82"/>
        <v>0</v>
      </c>
      <c r="J276" s="2">
        <f t="shared" si="80"/>
        <v>0</v>
      </c>
      <c r="K276" s="2">
        <f t="shared" si="66"/>
        <v>0</v>
      </c>
      <c r="L276" s="2">
        <f t="shared" si="66"/>
        <v>0</v>
      </c>
      <c r="M276" s="2"/>
      <c r="N276" s="28">
        <f t="shared" si="81"/>
        <v>0</v>
      </c>
      <c r="O276" s="2">
        <f t="shared" si="75"/>
        <v>0</v>
      </c>
      <c r="P276" s="2">
        <f t="shared" si="76"/>
        <v>0</v>
      </c>
      <c r="R276">
        <f t="shared" si="77"/>
        <v>255</v>
      </c>
      <c r="S276" s="89">
        <f t="shared" si="67"/>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8"/>
        <v>0.10095327556420841</v>
      </c>
      <c r="Y276" s="66">
        <f t="shared" si="68"/>
        <v>0</v>
      </c>
      <c r="Z276" s="72">
        <f t="shared" si="69"/>
        <v>0</v>
      </c>
      <c r="AA276" s="79">
        <f t="shared" si="70"/>
        <v>0</v>
      </c>
      <c r="AB276" s="81">
        <f t="shared" si="79"/>
        <v>0</v>
      </c>
      <c r="AD276" s="95">
        <f>locallinterp(R276,'BBG rates'!$N$10:$N$369,'BBG rates'!$P$10:$P$369)</f>
        <v>21.430711057642203</v>
      </c>
      <c r="AI276" s="185">
        <f t="shared" si="71"/>
        <v>255</v>
      </c>
      <c r="AJ276" s="127">
        <f>locallinterp(MIN(AI276,CAP_Senior*12),'BBG rates'!$X$24:$X$65,'BBG rates'!$Y$24:$Y$65)</f>
        <v>67.918742488467984</v>
      </c>
      <c r="AK276" s="127">
        <f>locallinterp(MIN(AI276,CAP_CB*12),'BBG rates'!$AA$25:$AA$40,'BBG rates'!$AC$25:$AC$40)</f>
        <v>11</v>
      </c>
      <c r="AL276" s="144">
        <f t="shared" si="72"/>
        <v>20.676186223039558</v>
      </c>
      <c r="AM276" s="142">
        <f>(SUMPRODUCT(AL276:AL$381,G276:G$381)+SUMPRODUCT(AL276:AL$381,H276:H$381))/12</f>
        <v>0</v>
      </c>
    </row>
    <row r="277" spans="1:39" x14ac:dyDescent="0.2">
      <c r="A277" s="7">
        <v>256</v>
      </c>
      <c r="B277" s="7">
        <v>128</v>
      </c>
      <c r="C277" s="7">
        <v>64</v>
      </c>
      <c r="D277" s="12">
        <f t="shared" si="64"/>
        <v>21.333333333333332</v>
      </c>
      <c r="E277" s="29">
        <f t="shared" si="83"/>
        <v>0</v>
      </c>
      <c r="F277" s="2">
        <f t="shared" si="65"/>
        <v>0</v>
      </c>
      <c r="G277" s="2">
        <f t="shared" si="73"/>
        <v>0</v>
      </c>
      <c r="H277" s="2">
        <f t="shared" si="74"/>
        <v>0</v>
      </c>
      <c r="I277" s="2">
        <f t="shared" si="82"/>
        <v>0</v>
      </c>
      <c r="J277" s="2">
        <f t="shared" si="80"/>
        <v>0</v>
      </c>
      <c r="K277" s="2">
        <f t="shared" si="66"/>
        <v>0</v>
      </c>
      <c r="L277" s="2">
        <f t="shared" si="66"/>
        <v>0</v>
      </c>
      <c r="M277" s="2"/>
      <c r="N277" s="28">
        <f t="shared" si="81"/>
        <v>0</v>
      </c>
      <c r="O277" s="2">
        <f t="shared" si="75"/>
        <v>0</v>
      </c>
      <c r="P277" s="2">
        <f t="shared" si="76"/>
        <v>0</v>
      </c>
      <c r="R277">
        <f t="shared" si="77"/>
        <v>256</v>
      </c>
      <c r="S277" s="89">
        <f t="shared" si="67"/>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8"/>
        <v>0.10141950959692281</v>
      </c>
      <c r="Y277" s="66">
        <f t="shared" si="68"/>
        <v>0</v>
      </c>
      <c r="Z277" s="72">
        <f t="shared" si="69"/>
        <v>0</v>
      </c>
      <c r="AA277" s="79">
        <f t="shared" si="70"/>
        <v>0</v>
      </c>
      <c r="AB277" s="81">
        <f t="shared" si="79"/>
        <v>0</v>
      </c>
      <c r="AD277" s="95">
        <f>locallinterp(R277,'BBG rates'!$N$10:$N$369,'BBG rates'!$P$10:$P$369)</f>
        <v>21.512092153314295</v>
      </c>
      <c r="AI277" s="185">
        <f t="shared" si="71"/>
        <v>256</v>
      </c>
      <c r="AJ277" s="127">
        <f>locallinterp(MIN(AI277,CAP_Senior*12),'BBG rates'!$X$24:$X$65,'BBG rates'!$Y$24:$Y$65)</f>
        <v>67.918742488467984</v>
      </c>
      <c r="AK277" s="127">
        <f>locallinterp(MIN(AI277,CAP_CB*12),'BBG rates'!$AA$25:$AA$40,'BBG rates'!$AC$25:$AC$40)</f>
        <v>11</v>
      </c>
      <c r="AL277" s="144">
        <f t="shared" si="72"/>
        <v>20.676186223039558</v>
      </c>
      <c r="AM277" s="142">
        <f>(SUMPRODUCT(AL277:AL$381,G277:G$381)+SUMPRODUCT(AL277:AL$381,H277:H$381))/12</f>
        <v>0</v>
      </c>
    </row>
    <row r="278" spans="1:39" x14ac:dyDescent="0.2">
      <c r="A278" s="7">
        <v>257</v>
      </c>
      <c r="B278" s="7">
        <v>128.5</v>
      </c>
      <c r="C278" s="7">
        <v>64.25</v>
      </c>
      <c r="D278" s="12">
        <f t="shared" ref="D278:D341" si="84">A278/12</f>
        <v>21.416666666666668</v>
      </c>
      <c r="E278" s="29">
        <f t="shared" si="83"/>
        <v>0</v>
      </c>
      <c r="F278" s="2">
        <f t="shared" ref="F278:F341" si="85">IF($A278&lt;=$I$8,-IPMT($G$11,1,$I$8-$A278+1,$E277),0)</f>
        <v>0</v>
      </c>
      <c r="G278" s="2">
        <f t="shared" si="73"/>
        <v>0</v>
      </c>
      <c r="H278" s="2">
        <f t="shared" si="74"/>
        <v>0</v>
      </c>
      <c r="I278" s="2">
        <f t="shared" si="82"/>
        <v>0</v>
      </c>
      <c r="J278" s="2">
        <f t="shared" si="80"/>
        <v>0</v>
      </c>
      <c r="K278" s="2">
        <f t="shared" ref="K278:L341" si="86">I278/(1+$F$12)^IF($I$7=1,$A278,IF($I$7=2,$B278,IF($I$7=4,$C278,$D278)))</f>
        <v>0</v>
      </c>
      <c r="L278" s="2">
        <f t="shared" si="86"/>
        <v>0</v>
      </c>
      <c r="M278" s="2"/>
      <c r="N278" s="28">
        <f t="shared" si="81"/>
        <v>0</v>
      </c>
      <c r="O278" s="2">
        <f t="shared" si="75"/>
        <v>0</v>
      </c>
      <c r="P278" s="2">
        <f t="shared" si="76"/>
        <v>0</v>
      </c>
      <c r="R278">
        <f t="shared" si="77"/>
        <v>257</v>
      </c>
      <c r="S278" s="89">
        <f t="shared" ref="S278:S341" si="87">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8"/>
        <v>0.10188574163709774</v>
      </c>
      <c r="Y278" s="66">
        <f t="shared" ref="Y278:Y341" si="88">T278*X278%/12+Y279</f>
        <v>0</v>
      </c>
      <c r="Z278" s="72">
        <f t="shared" ref="Z278:Z341" si="89">IF(U278=0,0,Y278*1200/U278)</f>
        <v>0</v>
      </c>
      <c r="AA278" s="79">
        <f t="shared" ref="AA278:AA341" si="90">T278*$AA$17%/12+AA279</f>
        <v>0</v>
      </c>
      <c r="AB278" s="81">
        <f t="shared" si="79"/>
        <v>0</v>
      </c>
      <c r="AD278" s="95">
        <f>locallinterp(R278,'BBG rates'!$N$10:$N$369,'BBG rates'!$P$10:$P$369)</f>
        <v>21.593453344369607</v>
      </c>
      <c r="AI278" s="185">
        <f t="shared" ref="AI278:AI341" si="91">A278</f>
        <v>257</v>
      </c>
      <c r="AJ278" s="127">
        <f>locallinterp(MIN(AI278,CAP_Senior*12),'BBG rates'!$X$24:$X$65,'BBG rates'!$Y$24:$Y$65)</f>
        <v>67.918742488467984</v>
      </c>
      <c r="AK278" s="127">
        <f>locallinterp(MIN(AI278,CAP_CB*12),'BBG rates'!$AA$25:$AA$40,'BBG rates'!$AC$25:$AC$40)</f>
        <v>11</v>
      </c>
      <c r="AL278" s="144">
        <f t="shared" ref="AL278:AL341" si="92">SUMPRODUCT(AJ278:AK278,$AJ$19:$AK$19)</f>
        <v>20.676186223039558</v>
      </c>
      <c r="AM278" s="142">
        <f>(SUMPRODUCT(AL278:AL$381,G278:G$381)+SUMPRODUCT(AL278:AL$381,H278:H$381))/12</f>
        <v>0</v>
      </c>
    </row>
    <row r="279" spans="1:39" x14ac:dyDescent="0.2">
      <c r="A279" s="7">
        <v>258</v>
      </c>
      <c r="B279" s="7">
        <v>129</v>
      </c>
      <c r="C279" s="7">
        <v>64.5</v>
      </c>
      <c r="D279" s="12">
        <f t="shared" si="84"/>
        <v>21.5</v>
      </c>
      <c r="E279" s="29">
        <f t="shared" si="83"/>
        <v>0</v>
      </c>
      <c r="F279" s="2">
        <f t="shared" si="85"/>
        <v>0</v>
      </c>
      <c r="G279" s="2">
        <f t="shared" ref="G279:G342" si="93">IF($A279&lt;=$I$8,-PPMT($G$11,1,$I$8-$A279+1,$E278),0)</f>
        <v>0</v>
      </c>
      <c r="H279" s="2">
        <f t="shared" ref="H279:H342" si="94">IF($A279&lt;=$I$8,(E278-G279)*$G$13,0)</f>
        <v>0</v>
      </c>
      <c r="I279" s="2">
        <f t="shared" si="82"/>
        <v>0</v>
      </c>
      <c r="J279" s="2">
        <f t="shared" si="80"/>
        <v>0</v>
      </c>
      <c r="K279" s="2">
        <f t="shared" si="86"/>
        <v>0</v>
      </c>
      <c r="L279" s="2">
        <f t="shared" si="86"/>
        <v>0</v>
      </c>
      <c r="M279" s="2"/>
      <c r="N279" s="28">
        <f t="shared" si="81"/>
        <v>0</v>
      </c>
      <c r="O279" s="2">
        <f t="shared" ref="O279:O342" si="95">IF($A279&lt;=$I$8,-IPMT($G$11,1,$I$8-$A279+1,$N278),0)</f>
        <v>0</v>
      </c>
      <c r="P279" s="2">
        <f t="shared" ref="P279:P342" si="96">IF($A279&lt;=$I$8,-PPMT($G$11,1,$I$8-$A279+1,$N278),0)</f>
        <v>0</v>
      </c>
      <c r="R279">
        <f t="shared" ref="R279:R342" si="97">ROUND(D279*12,1)</f>
        <v>258</v>
      </c>
      <c r="S279" s="89">
        <f t="shared" si="87"/>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8">((1+W279%)^(1/12)-1)*1200</f>
        <v>0.10235197168499965</v>
      </c>
      <c r="Y279" s="66">
        <f t="shared" si="88"/>
        <v>0</v>
      </c>
      <c r="Z279" s="72">
        <f t="shared" si="89"/>
        <v>0</v>
      </c>
      <c r="AA279" s="79">
        <f t="shared" si="90"/>
        <v>0</v>
      </c>
      <c r="AB279" s="81">
        <f t="shared" ref="AB279:AB342" si="99">IF(U279=0,0,AA279*1200/U279)</f>
        <v>0</v>
      </c>
      <c r="AD279" s="95">
        <f>locallinterp(R279,'BBG rates'!$N$10:$N$369,'BBG rates'!$P$10:$P$369)</f>
        <v>21.674794856997718</v>
      </c>
      <c r="AI279" s="185">
        <f t="shared" si="91"/>
        <v>258</v>
      </c>
      <c r="AJ279" s="127">
        <f>locallinterp(MIN(AI279,CAP_Senior*12),'BBG rates'!$X$24:$X$65,'BBG rates'!$Y$24:$Y$65)</f>
        <v>67.918742488467984</v>
      </c>
      <c r="AK279" s="127">
        <f>locallinterp(MIN(AI279,CAP_CB*12),'BBG rates'!$AA$25:$AA$40,'BBG rates'!$AC$25:$AC$40)</f>
        <v>11</v>
      </c>
      <c r="AL279" s="144">
        <f t="shared" si="92"/>
        <v>20.676186223039558</v>
      </c>
      <c r="AM279" s="142">
        <f>(SUMPRODUCT(AL279:AL$381,G279:G$381)+SUMPRODUCT(AL279:AL$381,H279:H$381))/12</f>
        <v>0</v>
      </c>
    </row>
    <row r="280" spans="1:39" x14ac:dyDescent="0.2">
      <c r="A280" s="7">
        <v>259</v>
      </c>
      <c r="B280" s="7">
        <v>129.5</v>
      </c>
      <c r="C280" s="7">
        <v>64.75</v>
      </c>
      <c r="D280" s="12">
        <f t="shared" si="84"/>
        <v>21.583333333333332</v>
      </c>
      <c r="E280" s="29">
        <f t="shared" si="83"/>
        <v>0</v>
      </c>
      <c r="F280" s="2">
        <f t="shared" si="85"/>
        <v>0</v>
      </c>
      <c r="G280" s="2">
        <f t="shared" si="93"/>
        <v>0</v>
      </c>
      <c r="H280" s="2">
        <f t="shared" si="94"/>
        <v>0</v>
      </c>
      <c r="I280" s="2">
        <f t="shared" si="82"/>
        <v>0</v>
      </c>
      <c r="J280" s="2">
        <f t="shared" ref="J280:J343" si="100">IF($I$7=1,I280*A280,IF($I$7=2,I280*B280,IF($I$7=4,I280*C280,I280*D280)))</f>
        <v>0</v>
      </c>
      <c r="K280" s="2">
        <f t="shared" si="86"/>
        <v>0</v>
      </c>
      <c r="L280" s="2">
        <f t="shared" si="86"/>
        <v>0</v>
      </c>
      <c r="M280" s="2"/>
      <c r="N280" s="28">
        <f t="shared" ref="N280:N343" si="101">IF($A280&lt;=$I$8,N279-P280,0)</f>
        <v>0</v>
      </c>
      <c r="O280" s="2">
        <f t="shared" si="95"/>
        <v>0</v>
      </c>
      <c r="P280" s="2">
        <f t="shared" si="96"/>
        <v>0</v>
      </c>
      <c r="R280">
        <f t="shared" si="97"/>
        <v>259</v>
      </c>
      <c r="S280" s="89">
        <f t="shared" si="87"/>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8"/>
        <v>0.1028181997403621</v>
      </c>
      <c r="Y280" s="66">
        <f t="shared" si="88"/>
        <v>0</v>
      </c>
      <c r="Z280" s="72">
        <f t="shared" si="89"/>
        <v>0</v>
      </c>
      <c r="AA280" s="79">
        <f t="shared" si="90"/>
        <v>0</v>
      </c>
      <c r="AB280" s="81">
        <f t="shared" si="99"/>
        <v>0</v>
      </c>
      <c r="AD280" s="95">
        <f>locallinterp(R280,'BBG rates'!$N$10:$N$369,'BBG rates'!$P$10:$P$369)</f>
        <v>21.756116914906606</v>
      </c>
      <c r="AI280" s="185">
        <f t="shared" si="91"/>
        <v>259</v>
      </c>
      <c r="AJ280" s="127">
        <f>locallinterp(MIN(AI280,CAP_Senior*12),'BBG rates'!$X$24:$X$65,'BBG rates'!$Y$24:$Y$65)</f>
        <v>67.918742488467984</v>
      </c>
      <c r="AK280" s="127">
        <f>locallinterp(MIN(AI280,CAP_CB*12),'BBG rates'!$AA$25:$AA$40,'BBG rates'!$AC$25:$AC$40)</f>
        <v>11</v>
      </c>
      <c r="AL280" s="144">
        <f t="shared" si="92"/>
        <v>20.676186223039558</v>
      </c>
      <c r="AM280" s="142">
        <f>(SUMPRODUCT(AL280:AL$381,G280:G$381)+SUMPRODUCT(AL280:AL$381,H280:H$381))/12</f>
        <v>0</v>
      </c>
    </row>
    <row r="281" spans="1:39" x14ac:dyDescent="0.2">
      <c r="A281" s="7">
        <v>260</v>
      </c>
      <c r="B281" s="7">
        <v>130</v>
      </c>
      <c r="C281" s="7">
        <v>65</v>
      </c>
      <c r="D281" s="12">
        <f t="shared" si="84"/>
        <v>21.666666666666668</v>
      </c>
      <c r="E281" s="29">
        <f t="shared" si="83"/>
        <v>0</v>
      </c>
      <c r="F281" s="2">
        <f t="shared" si="85"/>
        <v>0</v>
      </c>
      <c r="G281" s="2">
        <f t="shared" si="93"/>
        <v>0</v>
      </c>
      <c r="H281" s="2">
        <f t="shared" si="94"/>
        <v>0</v>
      </c>
      <c r="I281" s="2">
        <f t="shared" si="82"/>
        <v>0</v>
      </c>
      <c r="J281" s="2">
        <f t="shared" si="100"/>
        <v>0</v>
      </c>
      <c r="K281" s="2">
        <f t="shared" si="86"/>
        <v>0</v>
      </c>
      <c r="L281" s="2">
        <f t="shared" si="86"/>
        <v>0</v>
      </c>
      <c r="M281" s="2"/>
      <c r="N281" s="28">
        <f t="shared" si="101"/>
        <v>0</v>
      </c>
      <c r="O281" s="2">
        <f t="shared" si="95"/>
        <v>0</v>
      </c>
      <c r="P281" s="2">
        <f t="shared" si="96"/>
        <v>0</v>
      </c>
      <c r="R281">
        <f t="shared" si="97"/>
        <v>260</v>
      </c>
      <c r="S281" s="89">
        <f t="shared" si="87"/>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8"/>
        <v>0.10328442580345154</v>
      </c>
      <c r="Y281" s="66">
        <f t="shared" si="88"/>
        <v>0</v>
      </c>
      <c r="Z281" s="72">
        <f t="shared" si="89"/>
        <v>0</v>
      </c>
      <c r="AA281" s="79">
        <f t="shared" si="90"/>
        <v>0</v>
      </c>
      <c r="AB281" s="81">
        <f t="shared" si="99"/>
        <v>0</v>
      </c>
      <c r="AD281" s="95">
        <f>locallinterp(R281,'BBG rates'!$N$10:$N$369,'BBG rates'!$P$10:$P$369)</f>
        <v>21.837419744293623</v>
      </c>
      <c r="AI281" s="185">
        <f t="shared" si="91"/>
        <v>260</v>
      </c>
      <c r="AJ281" s="127">
        <f>locallinterp(MIN(AI281,CAP_Senior*12),'BBG rates'!$X$24:$X$65,'BBG rates'!$Y$24:$Y$65)</f>
        <v>67.918742488467984</v>
      </c>
      <c r="AK281" s="127">
        <f>locallinterp(MIN(AI281,CAP_CB*12),'BBG rates'!$AA$25:$AA$40,'BBG rates'!$AC$25:$AC$40)</f>
        <v>11</v>
      </c>
      <c r="AL281" s="144">
        <f t="shared" si="92"/>
        <v>20.676186223039558</v>
      </c>
      <c r="AM281" s="142">
        <f>(SUMPRODUCT(AL281:AL$381,G281:G$381)+SUMPRODUCT(AL281:AL$381,H281:H$381))/12</f>
        <v>0</v>
      </c>
    </row>
    <row r="282" spans="1:39" x14ac:dyDescent="0.2">
      <c r="A282" s="7">
        <v>261</v>
      </c>
      <c r="B282" s="7">
        <v>130.5</v>
      </c>
      <c r="C282" s="7">
        <v>65.25</v>
      </c>
      <c r="D282" s="12">
        <f t="shared" si="84"/>
        <v>21.75</v>
      </c>
      <c r="E282" s="29">
        <f t="shared" si="83"/>
        <v>0</v>
      </c>
      <c r="F282" s="2">
        <f t="shared" si="85"/>
        <v>0</v>
      </c>
      <c r="G282" s="2">
        <f t="shared" si="93"/>
        <v>0</v>
      </c>
      <c r="H282" s="2">
        <f t="shared" si="94"/>
        <v>0</v>
      </c>
      <c r="I282" s="2">
        <f t="shared" si="82"/>
        <v>0</v>
      </c>
      <c r="J282" s="2">
        <f t="shared" si="100"/>
        <v>0</v>
      </c>
      <c r="K282" s="2">
        <f t="shared" si="86"/>
        <v>0</v>
      </c>
      <c r="L282" s="2">
        <f t="shared" si="86"/>
        <v>0</v>
      </c>
      <c r="M282" s="2"/>
      <c r="N282" s="28">
        <f t="shared" si="101"/>
        <v>0</v>
      </c>
      <c r="O282" s="2">
        <f t="shared" si="95"/>
        <v>0</v>
      </c>
      <c r="P282" s="2">
        <f t="shared" si="96"/>
        <v>0</v>
      </c>
      <c r="R282">
        <f t="shared" si="97"/>
        <v>261</v>
      </c>
      <c r="S282" s="89">
        <f t="shared" si="87"/>
        <v>0</v>
      </c>
      <c r="T282" s="89">
        <f>IF(AND(S282=0,S281&gt;0),SUM($G282:$H$381),S282)</f>
        <v>0</v>
      </c>
      <c r="U282" s="82">
        <f>SUM(T282:T$381)</f>
        <v>0</v>
      </c>
      <c r="V282" s="68">
        <f>localspline(R282,'BBG rates'!$G$10:$G$27,'BBG rates'!$K$10:$K$27)</f>
        <v>0.97540589499727048</v>
      </c>
      <c r="W282" s="68">
        <f>locallinterp(R282,'BBG rates'!$G$10:$G$27,'BBG rates'!$J$10:$J$27)</f>
        <v>0.1038</v>
      </c>
      <c r="X282" s="56">
        <f t="shared" si="98"/>
        <v>0.10375064987426796</v>
      </c>
      <c r="Y282" s="66">
        <f t="shared" si="88"/>
        <v>0</v>
      </c>
      <c r="Z282" s="72">
        <f t="shared" si="89"/>
        <v>0</v>
      </c>
      <c r="AA282" s="79">
        <f t="shared" si="90"/>
        <v>0</v>
      </c>
      <c r="AB282" s="81">
        <f t="shared" si="99"/>
        <v>0</v>
      </c>
      <c r="AD282" s="95">
        <f>locallinterp(R282,'BBG rates'!$N$10:$N$369,'BBG rates'!$P$10:$P$369)</f>
        <v>21.91870356887673</v>
      </c>
      <c r="AI282" s="185">
        <f t="shared" si="91"/>
        <v>261</v>
      </c>
      <c r="AJ282" s="127">
        <f>locallinterp(MIN(AI282,CAP_Senior*12),'BBG rates'!$X$24:$X$65,'BBG rates'!$Y$24:$Y$65)</f>
        <v>67.918742488467984</v>
      </c>
      <c r="AK282" s="127">
        <f>locallinterp(MIN(AI282,CAP_CB*12),'BBG rates'!$AA$25:$AA$40,'BBG rates'!$AC$25:$AC$40)</f>
        <v>11</v>
      </c>
      <c r="AL282" s="144">
        <f t="shared" si="92"/>
        <v>20.676186223039558</v>
      </c>
      <c r="AM282" s="142">
        <f>(SUMPRODUCT(AL282:AL$381,G282:G$381)+SUMPRODUCT(AL282:AL$381,H282:H$381))/12</f>
        <v>0</v>
      </c>
    </row>
    <row r="283" spans="1:39" x14ac:dyDescent="0.2">
      <c r="A283" s="7">
        <v>262</v>
      </c>
      <c r="B283" s="7">
        <v>131</v>
      </c>
      <c r="C283" s="7">
        <v>65.5</v>
      </c>
      <c r="D283" s="12">
        <f t="shared" si="84"/>
        <v>21.833333333333332</v>
      </c>
      <c r="E283" s="29">
        <f t="shared" si="83"/>
        <v>0</v>
      </c>
      <c r="F283" s="2">
        <f t="shared" si="85"/>
        <v>0</v>
      </c>
      <c r="G283" s="2">
        <f t="shared" si="93"/>
        <v>0</v>
      </c>
      <c r="H283" s="2">
        <f t="shared" si="94"/>
        <v>0</v>
      </c>
      <c r="I283" s="2">
        <f t="shared" si="82"/>
        <v>0</v>
      </c>
      <c r="J283" s="2">
        <f t="shared" si="100"/>
        <v>0</v>
      </c>
      <c r="K283" s="2">
        <f t="shared" si="86"/>
        <v>0</v>
      </c>
      <c r="L283" s="2">
        <f t="shared" si="86"/>
        <v>0</v>
      </c>
      <c r="M283" s="2"/>
      <c r="N283" s="28">
        <f t="shared" si="101"/>
        <v>0</v>
      </c>
      <c r="O283" s="2">
        <f t="shared" si="95"/>
        <v>0</v>
      </c>
      <c r="P283" s="2">
        <f t="shared" si="96"/>
        <v>0</v>
      </c>
      <c r="R283">
        <f t="shared" si="97"/>
        <v>262</v>
      </c>
      <c r="S283" s="89">
        <f t="shared" si="87"/>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8"/>
        <v>0.10421687195281137</v>
      </c>
      <c r="Y283" s="66">
        <f t="shared" si="88"/>
        <v>0</v>
      </c>
      <c r="Z283" s="72">
        <f t="shared" si="89"/>
        <v>0</v>
      </c>
      <c r="AA283" s="79">
        <f t="shared" si="90"/>
        <v>0</v>
      </c>
      <c r="AB283" s="81">
        <f t="shared" si="99"/>
        <v>0</v>
      </c>
      <c r="AD283" s="95">
        <f>locallinterp(R283,'BBG rates'!$N$10:$N$369,'BBG rates'!$P$10:$P$369)</f>
        <v>21.999968624801195</v>
      </c>
      <c r="AI283" s="185">
        <f t="shared" si="91"/>
        <v>262</v>
      </c>
      <c r="AJ283" s="127">
        <f>locallinterp(MIN(AI283,CAP_Senior*12),'BBG rates'!$X$24:$X$65,'BBG rates'!$Y$24:$Y$65)</f>
        <v>67.918742488467984</v>
      </c>
      <c r="AK283" s="127">
        <f>locallinterp(MIN(AI283,CAP_CB*12),'BBG rates'!$AA$25:$AA$40,'BBG rates'!$AC$25:$AC$40)</f>
        <v>11</v>
      </c>
      <c r="AL283" s="144">
        <f t="shared" si="92"/>
        <v>20.676186223039558</v>
      </c>
      <c r="AM283" s="142">
        <f>(SUMPRODUCT(AL283:AL$381,G283:G$381)+SUMPRODUCT(AL283:AL$381,H283:H$381))/12</f>
        <v>0</v>
      </c>
    </row>
    <row r="284" spans="1:39" x14ac:dyDescent="0.2">
      <c r="A284" s="7">
        <v>263</v>
      </c>
      <c r="B284" s="7">
        <v>131.5</v>
      </c>
      <c r="C284" s="7">
        <v>65.75</v>
      </c>
      <c r="D284" s="12">
        <f t="shared" si="84"/>
        <v>21.916666666666668</v>
      </c>
      <c r="E284" s="29">
        <f t="shared" si="83"/>
        <v>0</v>
      </c>
      <c r="F284" s="2">
        <f t="shared" si="85"/>
        <v>0</v>
      </c>
      <c r="G284" s="2">
        <f t="shared" si="93"/>
        <v>0</v>
      </c>
      <c r="H284" s="2">
        <f t="shared" si="94"/>
        <v>0</v>
      </c>
      <c r="I284" s="2">
        <f t="shared" si="82"/>
        <v>0</v>
      </c>
      <c r="J284" s="2">
        <f t="shared" si="100"/>
        <v>0</v>
      </c>
      <c r="K284" s="2">
        <f t="shared" si="86"/>
        <v>0</v>
      </c>
      <c r="L284" s="2">
        <f t="shared" si="86"/>
        <v>0</v>
      </c>
      <c r="M284" s="2"/>
      <c r="N284" s="28">
        <f t="shared" si="101"/>
        <v>0</v>
      </c>
      <c r="O284" s="2">
        <f t="shared" si="95"/>
        <v>0</v>
      </c>
      <c r="P284" s="2">
        <f t="shared" si="96"/>
        <v>0</v>
      </c>
      <c r="R284">
        <f t="shared" si="97"/>
        <v>263</v>
      </c>
      <c r="S284" s="89">
        <f t="shared" si="87"/>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8"/>
        <v>0.10468309203881532</v>
      </c>
      <c r="Y284" s="66">
        <f t="shared" si="88"/>
        <v>0</v>
      </c>
      <c r="Z284" s="72">
        <f t="shared" si="89"/>
        <v>0</v>
      </c>
      <c r="AA284" s="79">
        <f t="shared" si="90"/>
        <v>0</v>
      </c>
      <c r="AB284" s="81">
        <f t="shared" si="99"/>
        <v>0</v>
      </c>
      <c r="AD284" s="95">
        <f>locallinterp(R284,'BBG rates'!$N$10:$N$369,'BBG rates'!$P$10:$P$369)</f>
        <v>22.081215145732482</v>
      </c>
      <c r="AI284" s="185">
        <f t="shared" si="91"/>
        <v>263</v>
      </c>
      <c r="AJ284" s="127">
        <f>locallinterp(MIN(AI284,CAP_Senior*12),'BBG rates'!$X$24:$X$65,'BBG rates'!$Y$24:$Y$65)</f>
        <v>67.918742488467984</v>
      </c>
      <c r="AK284" s="127">
        <f>locallinterp(MIN(AI284,CAP_CB*12),'BBG rates'!$AA$25:$AA$40,'BBG rates'!$AC$25:$AC$40)</f>
        <v>11</v>
      </c>
      <c r="AL284" s="144">
        <f t="shared" si="92"/>
        <v>20.676186223039558</v>
      </c>
      <c r="AM284" s="142">
        <f>(SUMPRODUCT(AL284:AL$381,G284:G$381)+SUMPRODUCT(AL284:AL$381,H284:H$381))/12</f>
        <v>0</v>
      </c>
    </row>
    <row r="285" spans="1:39" x14ac:dyDescent="0.2">
      <c r="A285" s="7">
        <v>264</v>
      </c>
      <c r="B285" s="7">
        <v>132</v>
      </c>
      <c r="C285" s="7">
        <v>66</v>
      </c>
      <c r="D285" s="12">
        <f t="shared" si="84"/>
        <v>22</v>
      </c>
      <c r="E285" s="29">
        <f t="shared" si="83"/>
        <v>0</v>
      </c>
      <c r="F285" s="2">
        <f t="shared" si="85"/>
        <v>0</v>
      </c>
      <c r="G285" s="2">
        <f t="shared" si="93"/>
        <v>0</v>
      </c>
      <c r="H285" s="2">
        <f t="shared" si="94"/>
        <v>0</v>
      </c>
      <c r="I285" s="2">
        <f t="shared" si="82"/>
        <v>0</v>
      </c>
      <c r="J285" s="2">
        <f t="shared" si="100"/>
        <v>0</v>
      </c>
      <c r="K285" s="2">
        <f t="shared" si="86"/>
        <v>0</v>
      </c>
      <c r="L285" s="2">
        <f t="shared" si="86"/>
        <v>0</v>
      </c>
      <c r="M285" s="2"/>
      <c r="N285" s="28">
        <f t="shared" si="101"/>
        <v>0</v>
      </c>
      <c r="O285" s="2">
        <f t="shared" si="95"/>
        <v>0</v>
      </c>
      <c r="P285" s="2">
        <f t="shared" si="96"/>
        <v>0</v>
      </c>
      <c r="R285">
        <f t="shared" si="97"/>
        <v>264</v>
      </c>
      <c r="S285" s="89">
        <f t="shared" si="87"/>
        <v>0</v>
      </c>
      <c r="T285" s="89">
        <f>IF(AND(S285=0,S284&gt;0),SUM($G285:$H$381),S285)</f>
        <v>0</v>
      </c>
      <c r="U285" s="82">
        <f>SUM(T285:T$381)</f>
        <v>0</v>
      </c>
      <c r="V285" s="68">
        <f>localspline(R285,'BBG rates'!$G$10:$G$27,'BBG rates'!$K$10:$K$27)</f>
        <v>0.97473866511527496</v>
      </c>
      <c r="W285" s="68">
        <f>locallinterp(R285,'BBG rates'!$G$10:$G$27,'BBG rates'!$J$10:$J$27)</f>
        <v>0.1052</v>
      </c>
      <c r="X285" s="56">
        <f t="shared" si="98"/>
        <v>0.10514931013254625</v>
      </c>
      <c r="Y285" s="66">
        <f t="shared" si="88"/>
        <v>0</v>
      </c>
      <c r="Z285" s="72">
        <f t="shared" si="89"/>
        <v>0</v>
      </c>
      <c r="AA285" s="79">
        <f t="shared" si="90"/>
        <v>0</v>
      </c>
      <c r="AB285" s="81">
        <f t="shared" si="99"/>
        <v>0</v>
      </c>
      <c r="AD285" s="95">
        <f>locallinterp(R285,'BBG rates'!$N$10:$N$369,'BBG rates'!$P$10:$P$369)</f>
        <v>22.162443367825421</v>
      </c>
      <c r="AI285" s="185">
        <f t="shared" si="91"/>
        <v>264</v>
      </c>
      <c r="AJ285" s="127">
        <f>locallinterp(MIN(AI285,CAP_Senior*12),'BBG rates'!$X$24:$X$65,'BBG rates'!$Y$24:$Y$65)</f>
        <v>67.918742488467984</v>
      </c>
      <c r="AK285" s="127">
        <f>locallinterp(MIN(AI285,CAP_CB*12),'BBG rates'!$AA$25:$AA$40,'BBG rates'!$AC$25:$AC$40)</f>
        <v>11</v>
      </c>
      <c r="AL285" s="144">
        <f t="shared" si="92"/>
        <v>20.676186223039558</v>
      </c>
      <c r="AM285" s="142">
        <f>(SUMPRODUCT(AL285:AL$381,G285:G$381)+SUMPRODUCT(AL285:AL$381,H285:H$381))/12</f>
        <v>0</v>
      </c>
    </row>
    <row r="286" spans="1:39" x14ac:dyDescent="0.2">
      <c r="A286" s="7">
        <v>265</v>
      </c>
      <c r="B286" s="7">
        <v>132.5</v>
      </c>
      <c r="C286" s="7">
        <v>66.25</v>
      </c>
      <c r="D286" s="12">
        <f t="shared" si="84"/>
        <v>22.083333333333332</v>
      </c>
      <c r="E286" s="29">
        <f t="shared" si="83"/>
        <v>0</v>
      </c>
      <c r="F286" s="2">
        <f t="shared" si="85"/>
        <v>0</v>
      </c>
      <c r="G286" s="2">
        <f t="shared" si="93"/>
        <v>0</v>
      </c>
      <c r="H286" s="2">
        <f t="shared" si="94"/>
        <v>0</v>
      </c>
      <c r="I286" s="2">
        <f t="shared" si="82"/>
        <v>0</v>
      </c>
      <c r="J286" s="2">
        <f t="shared" si="100"/>
        <v>0</v>
      </c>
      <c r="K286" s="2">
        <f t="shared" si="86"/>
        <v>0</v>
      </c>
      <c r="L286" s="2">
        <f t="shared" si="86"/>
        <v>0</v>
      </c>
      <c r="M286" s="2"/>
      <c r="N286" s="28">
        <f t="shared" si="101"/>
        <v>0</v>
      </c>
      <c r="O286" s="2">
        <f t="shared" si="95"/>
        <v>0</v>
      </c>
      <c r="P286" s="2">
        <f t="shared" si="96"/>
        <v>0</v>
      </c>
      <c r="R286">
        <f t="shared" si="97"/>
        <v>265</v>
      </c>
      <c r="S286" s="89">
        <f t="shared" si="87"/>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8"/>
        <v>0.10561552623427062</v>
      </c>
      <c r="Y286" s="66">
        <f t="shared" si="88"/>
        <v>0</v>
      </c>
      <c r="Z286" s="72">
        <f t="shared" si="89"/>
        <v>0</v>
      </c>
      <c r="AA286" s="79">
        <f t="shared" si="90"/>
        <v>0</v>
      </c>
      <c r="AB286" s="81">
        <f t="shared" si="99"/>
        <v>0</v>
      </c>
      <c r="AD286" s="95">
        <f>locallinterp(R286,'BBG rates'!$N$10:$N$369,'BBG rates'!$P$10:$P$369)</f>
        <v>22.243653529724085</v>
      </c>
      <c r="AI286" s="185">
        <f t="shared" si="91"/>
        <v>265</v>
      </c>
      <c r="AJ286" s="127">
        <f>locallinterp(MIN(AI286,CAP_Senior*12),'BBG rates'!$X$24:$X$65,'BBG rates'!$Y$24:$Y$65)</f>
        <v>67.918742488467984</v>
      </c>
      <c r="AK286" s="127">
        <f>locallinterp(MIN(AI286,CAP_CB*12),'BBG rates'!$AA$25:$AA$40,'BBG rates'!$AC$25:$AC$40)</f>
        <v>11</v>
      </c>
      <c r="AL286" s="144">
        <f t="shared" si="92"/>
        <v>20.676186223039558</v>
      </c>
      <c r="AM286" s="142">
        <f>(SUMPRODUCT(AL286:AL$381,G286:G$381)+SUMPRODUCT(AL286:AL$381,H286:H$381))/12</f>
        <v>0</v>
      </c>
    </row>
    <row r="287" spans="1:39" x14ac:dyDescent="0.2">
      <c r="A287" s="7">
        <v>266</v>
      </c>
      <c r="B287" s="7">
        <v>133</v>
      </c>
      <c r="C287" s="7">
        <v>66.5</v>
      </c>
      <c r="D287" s="12">
        <f t="shared" si="84"/>
        <v>22.166666666666668</v>
      </c>
      <c r="E287" s="29">
        <f t="shared" si="83"/>
        <v>0</v>
      </c>
      <c r="F287" s="2">
        <f t="shared" si="85"/>
        <v>0</v>
      </c>
      <c r="G287" s="2">
        <f t="shared" si="93"/>
        <v>0</v>
      </c>
      <c r="H287" s="2">
        <f t="shared" si="94"/>
        <v>0</v>
      </c>
      <c r="I287" s="2">
        <f t="shared" si="82"/>
        <v>0</v>
      </c>
      <c r="J287" s="2">
        <f t="shared" si="100"/>
        <v>0</v>
      </c>
      <c r="K287" s="2">
        <f t="shared" si="86"/>
        <v>0</v>
      </c>
      <c r="L287" s="2">
        <f t="shared" si="86"/>
        <v>0</v>
      </c>
      <c r="M287" s="2"/>
      <c r="N287" s="28">
        <f t="shared" si="101"/>
        <v>0</v>
      </c>
      <c r="O287" s="2">
        <f t="shared" si="95"/>
        <v>0</v>
      </c>
      <c r="P287" s="2">
        <f t="shared" si="96"/>
        <v>0</v>
      </c>
      <c r="R287">
        <f t="shared" si="97"/>
        <v>266</v>
      </c>
      <c r="S287" s="89">
        <f t="shared" si="87"/>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8"/>
        <v>0.10608174034345552</v>
      </c>
      <c r="Y287" s="66">
        <f t="shared" si="88"/>
        <v>0</v>
      </c>
      <c r="Z287" s="72">
        <f t="shared" si="89"/>
        <v>0</v>
      </c>
      <c r="AA287" s="79">
        <f t="shared" si="90"/>
        <v>0</v>
      </c>
      <c r="AB287" s="81">
        <f t="shared" si="99"/>
        <v>0</v>
      </c>
      <c r="AD287" s="95">
        <f>locallinterp(R287,'BBG rates'!$N$10:$N$369,'BBG rates'!$P$10:$P$369)</f>
        <v>22.324845872562559</v>
      </c>
      <c r="AI287" s="185">
        <f t="shared" si="91"/>
        <v>266</v>
      </c>
      <c r="AJ287" s="127">
        <f>locallinterp(MIN(AI287,CAP_Senior*12),'BBG rates'!$X$24:$X$65,'BBG rates'!$Y$24:$Y$65)</f>
        <v>67.918742488467984</v>
      </c>
      <c r="AK287" s="127">
        <f>locallinterp(MIN(AI287,CAP_CB*12),'BBG rates'!$AA$25:$AA$40,'BBG rates'!$AC$25:$AC$40)</f>
        <v>11</v>
      </c>
      <c r="AL287" s="144">
        <f t="shared" si="92"/>
        <v>20.676186223039558</v>
      </c>
      <c r="AM287" s="142">
        <f>(SUMPRODUCT(AL287:AL$381,G287:G$381)+SUMPRODUCT(AL287:AL$381,H287:H$381))/12</f>
        <v>0</v>
      </c>
    </row>
    <row r="288" spans="1:39" x14ac:dyDescent="0.2">
      <c r="A288" s="7">
        <v>267</v>
      </c>
      <c r="B288" s="7">
        <v>133.5</v>
      </c>
      <c r="C288" s="7">
        <v>66.75</v>
      </c>
      <c r="D288" s="12">
        <f t="shared" si="84"/>
        <v>22.25</v>
      </c>
      <c r="E288" s="29">
        <f t="shared" si="83"/>
        <v>0</v>
      </c>
      <c r="F288" s="2">
        <f t="shared" si="85"/>
        <v>0</v>
      </c>
      <c r="G288" s="2">
        <f t="shared" si="93"/>
        <v>0</v>
      </c>
      <c r="H288" s="2">
        <f t="shared" si="94"/>
        <v>0</v>
      </c>
      <c r="I288" s="2">
        <f t="shared" si="82"/>
        <v>0</v>
      </c>
      <c r="J288" s="2">
        <f t="shared" si="100"/>
        <v>0</v>
      </c>
      <c r="K288" s="2">
        <f t="shared" si="86"/>
        <v>0</v>
      </c>
      <c r="L288" s="2">
        <f t="shared" si="86"/>
        <v>0</v>
      </c>
      <c r="M288" s="2"/>
      <c r="N288" s="28">
        <f t="shared" si="101"/>
        <v>0</v>
      </c>
      <c r="O288" s="2">
        <f t="shared" si="95"/>
        <v>0</v>
      </c>
      <c r="P288" s="2">
        <f t="shared" si="96"/>
        <v>0</v>
      </c>
      <c r="R288">
        <f t="shared" si="97"/>
        <v>267</v>
      </c>
      <c r="S288" s="89">
        <f t="shared" si="87"/>
        <v>0</v>
      </c>
      <c r="T288" s="89">
        <f>IF(AND(S288=0,S287&gt;0),SUM($G288:$H$381),S288)</f>
        <v>0</v>
      </c>
      <c r="U288" s="82">
        <f>SUM(T288:T$381)</f>
        <v>0</v>
      </c>
      <c r="V288" s="68">
        <f>localspline(R288,'BBG rates'!$G$10:$G$27,'BBG rates'!$K$10:$K$27)</f>
        <v>0.97409720881464712</v>
      </c>
      <c r="W288" s="68">
        <f>locallinterp(R288,'BBG rates'!$G$10:$G$27,'BBG rates'!$J$10:$J$27)</f>
        <v>0.1066</v>
      </c>
      <c r="X288" s="56">
        <f t="shared" si="98"/>
        <v>0.10654795246063387</v>
      </c>
      <c r="Y288" s="66">
        <f t="shared" si="88"/>
        <v>0</v>
      </c>
      <c r="Z288" s="72">
        <f t="shared" si="89"/>
        <v>0</v>
      </c>
      <c r="AA288" s="79">
        <f t="shared" si="90"/>
        <v>0</v>
      </c>
      <c r="AB288" s="81">
        <f t="shared" si="99"/>
        <v>0</v>
      </c>
      <c r="AD288" s="95">
        <f>locallinterp(R288,'BBG rates'!$N$10:$N$369,'BBG rates'!$P$10:$P$369)</f>
        <v>22.406020639963778</v>
      </c>
      <c r="AI288" s="185">
        <f t="shared" si="91"/>
        <v>267</v>
      </c>
      <c r="AJ288" s="127">
        <f>locallinterp(MIN(AI288,CAP_Senior*12),'BBG rates'!$X$24:$X$65,'BBG rates'!$Y$24:$Y$65)</f>
        <v>67.918742488467984</v>
      </c>
      <c r="AK288" s="127">
        <f>locallinterp(MIN(AI288,CAP_CB*12),'BBG rates'!$AA$25:$AA$40,'BBG rates'!$AC$25:$AC$40)</f>
        <v>11</v>
      </c>
      <c r="AL288" s="144">
        <f t="shared" si="92"/>
        <v>20.676186223039558</v>
      </c>
      <c r="AM288" s="142">
        <f>(SUMPRODUCT(AL288:AL$381,G288:G$381)+SUMPRODUCT(AL288:AL$381,H288:H$381))/12</f>
        <v>0</v>
      </c>
    </row>
    <row r="289" spans="1:39" x14ac:dyDescent="0.2">
      <c r="A289" s="7">
        <v>268</v>
      </c>
      <c r="B289" s="7">
        <v>134</v>
      </c>
      <c r="C289" s="7">
        <v>67</v>
      </c>
      <c r="D289" s="12">
        <f t="shared" si="84"/>
        <v>22.333333333333332</v>
      </c>
      <c r="E289" s="29">
        <f t="shared" si="83"/>
        <v>0</v>
      </c>
      <c r="F289" s="2">
        <f t="shared" si="85"/>
        <v>0</v>
      </c>
      <c r="G289" s="2">
        <f t="shared" si="93"/>
        <v>0</v>
      </c>
      <c r="H289" s="2">
        <f t="shared" si="94"/>
        <v>0</v>
      </c>
      <c r="I289" s="2">
        <f t="shared" si="82"/>
        <v>0</v>
      </c>
      <c r="J289" s="2">
        <f t="shared" si="100"/>
        <v>0</v>
      </c>
      <c r="K289" s="2">
        <f t="shared" si="86"/>
        <v>0</v>
      </c>
      <c r="L289" s="2">
        <f t="shared" si="86"/>
        <v>0</v>
      </c>
      <c r="M289" s="2"/>
      <c r="N289" s="28">
        <f t="shared" si="101"/>
        <v>0</v>
      </c>
      <c r="O289" s="2">
        <f t="shared" si="95"/>
        <v>0</v>
      </c>
      <c r="P289" s="2">
        <f t="shared" si="96"/>
        <v>0</v>
      </c>
      <c r="R289">
        <f t="shared" si="97"/>
        <v>268</v>
      </c>
      <c r="S289" s="89">
        <f t="shared" si="87"/>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8"/>
        <v>0.10701416258527274</v>
      </c>
      <c r="Y289" s="66">
        <f t="shared" si="88"/>
        <v>0</v>
      </c>
      <c r="Z289" s="72">
        <f t="shared" si="89"/>
        <v>0</v>
      </c>
      <c r="AA289" s="79">
        <f t="shared" si="90"/>
        <v>0</v>
      </c>
      <c r="AB289" s="81">
        <f t="shared" si="99"/>
        <v>0</v>
      </c>
      <c r="AD289" s="95">
        <f>locallinterp(R289,'BBG rates'!$N$10:$N$369,'BBG rates'!$P$10:$P$369)</f>
        <v>22.487178078040063</v>
      </c>
      <c r="AI289" s="185">
        <f t="shared" si="91"/>
        <v>268</v>
      </c>
      <c r="AJ289" s="127">
        <f>locallinterp(MIN(AI289,CAP_Senior*12),'BBG rates'!$X$24:$X$65,'BBG rates'!$Y$24:$Y$65)</f>
        <v>67.918742488467984</v>
      </c>
      <c r="AK289" s="127">
        <f>locallinterp(MIN(AI289,CAP_CB*12),'BBG rates'!$AA$25:$AA$40,'BBG rates'!$AC$25:$AC$40)</f>
        <v>11</v>
      </c>
      <c r="AL289" s="144">
        <f t="shared" si="92"/>
        <v>20.676186223039558</v>
      </c>
      <c r="AM289" s="142">
        <f>(SUMPRODUCT(AL289:AL$381,G289:G$381)+SUMPRODUCT(AL289:AL$381,H289:H$381))/12</f>
        <v>0</v>
      </c>
    </row>
    <row r="290" spans="1:39" x14ac:dyDescent="0.2">
      <c r="A290" s="7">
        <v>269</v>
      </c>
      <c r="B290" s="7">
        <v>134.5</v>
      </c>
      <c r="C290" s="7">
        <v>67.25</v>
      </c>
      <c r="D290" s="12">
        <f t="shared" si="84"/>
        <v>22.416666666666668</v>
      </c>
      <c r="E290" s="29">
        <f t="shared" si="83"/>
        <v>0</v>
      </c>
      <c r="F290" s="2">
        <f t="shared" si="85"/>
        <v>0</v>
      </c>
      <c r="G290" s="2">
        <f t="shared" si="93"/>
        <v>0</v>
      </c>
      <c r="H290" s="2">
        <f t="shared" si="94"/>
        <v>0</v>
      </c>
      <c r="I290" s="2">
        <f t="shared" si="82"/>
        <v>0</v>
      </c>
      <c r="J290" s="2">
        <f t="shared" si="100"/>
        <v>0</v>
      </c>
      <c r="K290" s="2">
        <f t="shared" si="86"/>
        <v>0</v>
      </c>
      <c r="L290" s="2">
        <f t="shared" si="86"/>
        <v>0</v>
      </c>
      <c r="M290" s="2"/>
      <c r="N290" s="28">
        <f t="shared" si="101"/>
        <v>0</v>
      </c>
      <c r="O290" s="2">
        <f t="shared" si="95"/>
        <v>0</v>
      </c>
      <c r="P290" s="2">
        <f t="shared" si="96"/>
        <v>0</v>
      </c>
      <c r="R290">
        <f t="shared" si="97"/>
        <v>269</v>
      </c>
      <c r="S290" s="89">
        <f t="shared" si="87"/>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8"/>
        <v>0.10748037071790506</v>
      </c>
      <c r="Y290" s="66">
        <f t="shared" si="88"/>
        <v>0</v>
      </c>
      <c r="Z290" s="72">
        <f t="shared" si="89"/>
        <v>0</v>
      </c>
      <c r="AA290" s="79">
        <f t="shared" si="90"/>
        <v>0</v>
      </c>
      <c r="AB290" s="81">
        <f t="shared" si="99"/>
        <v>0</v>
      </c>
      <c r="AD290" s="95">
        <f>locallinterp(R290,'BBG rates'!$N$10:$N$369,'BBG rates'!$P$10:$P$369)</f>
        <v>22.568318430427322</v>
      </c>
      <c r="AI290" s="185">
        <f t="shared" si="91"/>
        <v>269</v>
      </c>
      <c r="AJ290" s="127">
        <f>locallinterp(MIN(AI290,CAP_Senior*12),'BBG rates'!$X$24:$X$65,'BBG rates'!$Y$24:$Y$65)</f>
        <v>67.918742488467984</v>
      </c>
      <c r="AK290" s="127">
        <f>locallinterp(MIN(AI290,CAP_CB*12),'BBG rates'!$AA$25:$AA$40,'BBG rates'!$AC$25:$AC$40)</f>
        <v>11</v>
      </c>
      <c r="AL290" s="144">
        <f t="shared" si="92"/>
        <v>20.676186223039558</v>
      </c>
      <c r="AM290" s="142">
        <f>(SUMPRODUCT(AL290:AL$381,G290:G$381)+SUMPRODUCT(AL290:AL$381,H290:H$381))/12</f>
        <v>0</v>
      </c>
    </row>
    <row r="291" spans="1:39" x14ac:dyDescent="0.2">
      <c r="A291" s="7">
        <v>270</v>
      </c>
      <c r="B291" s="7">
        <v>135</v>
      </c>
      <c r="C291" s="7">
        <v>67.5</v>
      </c>
      <c r="D291" s="12">
        <f t="shared" si="84"/>
        <v>22.5</v>
      </c>
      <c r="E291" s="29">
        <f t="shared" si="83"/>
        <v>0</v>
      </c>
      <c r="F291" s="2">
        <f t="shared" si="85"/>
        <v>0</v>
      </c>
      <c r="G291" s="2">
        <f t="shared" si="93"/>
        <v>0</v>
      </c>
      <c r="H291" s="2">
        <f t="shared" si="94"/>
        <v>0</v>
      </c>
      <c r="I291" s="2">
        <f t="shared" si="82"/>
        <v>0</v>
      </c>
      <c r="J291" s="2">
        <f t="shared" si="100"/>
        <v>0</v>
      </c>
      <c r="K291" s="2">
        <f t="shared" si="86"/>
        <v>0</v>
      </c>
      <c r="L291" s="2">
        <f t="shared" si="86"/>
        <v>0</v>
      </c>
      <c r="M291" s="2"/>
      <c r="N291" s="28">
        <f t="shared" si="101"/>
        <v>0</v>
      </c>
      <c r="O291" s="2">
        <f t="shared" si="95"/>
        <v>0</v>
      </c>
      <c r="P291" s="2">
        <f t="shared" si="96"/>
        <v>0</v>
      </c>
      <c r="R291">
        <f t="shared" si="97"/>
        <v>270</v>
      </c>
      <c r="S291" s="89">
        <f t="shared" si="87"/>
        <v>0</v>
      </c>
      <c r="T291" s="89">
        <f>IF(AND(S291=0,S290&gt;0),SUM($G291:$H$381),S291)</f>
        <v>0</v>
      </c>
      <c r="U291" s="82">
        <f>SUM(T291:T$381)</f>
        <v>0</v>
      </c>
      <c r="V291" s="68">
        <f>localspline(R291,'BBG rates'!$G$10:$G$27,'BBG rates'!$K$10:$K$27)</f>
        <v>0.97348227306474655</v>
      </c>
      <c r="W291" s="68">
        <f>locallinterp(R291,'BBG rates'!$G$10:$G$27,'BBG rates'!$J$10:$J$27)</f>
        <v>0.108</v>
      </c>
      <c r="X291" s="56">
        <f t="shared" si="98"/>
        <v>0.10794657685826436</v>
      </c>
      <c r="Y291" s="66">
        <f t="shared" si="88"/>
        <v>0</v>
      </c>
      <c r="Z291" s="72">
        <f t="shared" si="89"/>
        <v>0</v>
      </c>
      <c r="AA291" s="79">
        <f t="shared" si="90"/>
        <v>0</v>
      </c>
      <c r="AB291" s="81">
        <f t="shared" si="99"/>
        <v>0</v>
      </c>
      <c r="AD291" s="95">
        <f>locallinterp(R291,'BBG rates'!$N$10:$N$369,'BBG rates'!$P$10:$P$369)</f>
        <v>22.649441953182716</v>
      </c>
      <c r="AI291" s="185">
        <f t="shared" si="91"/>
        <v>270</v>
      </c>
      <c r="AJ291" s="127">
        <f>locallinterp(MIN(AI291,CAP_Senior*12),'BBG rates'!$X$24:$X$65,'BBG rates'!$Y$24:$Y$65)</f>
        <v>67.918742488467984</v>
      </c>
      <c r="AK291" s="127">
        <f>locallinterp(MIN(AI291,CAP_CB*12),'BBG rates'!$AA$25:$AA$40,'BBG rates'!$AC$25:$AC$40)</f>
        <v>11</v>
      </c>
      <c r="AL291" s="144">
        <f t="shared" si="92"/>
        <v>20.676186223039558</v>
      </c>
      <c r="AM291" s="142">
        <f>(SUMPRODUCT(AL291:AL$381,G291:G$381)+SUMPRODUCT(AL291:AL$381,H291:H$381))/12</f>
        <v>0</v>
      </c>
    </row>
    <row r="292" spans="1:39" x14ac:dyDescent="0.2">
      <c r="A292" s="7">
        <v>271</v>
      </c>
      <c r="B292" s="7">
        <v>135.5</v>
      </c>
      <c r="C292" s="7">
        <v>67.75</v>
      </c>
      <c r="D292" s="12">
        <f t="shared" si="84"/>
        <v>22.583333333333332</v>
      </c>
      <c r="E292" s="29">
        <f t="shared" si="83"/>
        <v>0</v>
      </c>
      <c r="F292" s="2">
        <f t="shared" si="85"/>
        <v>0</v>
      </c>
      <c r="G292" s="2">
        <f t="shared" si="93"/>
        <v>0</v>
      </c>
      <c r="H292" s="2">
        <f t="shared" si="94"/>
        <v>0</v>
      </c>
      <c r="I292" s="2">
        <f t="shared" si="82"/>
        <v>0</v>
      </c>
      <c r="J292" s="2">
        <f t="shared" si="100"/>
        <v>0</v>
      </c>
      <c r="K292" s="2">
        <f t="shared" si="86"/>
        <v>0</v>
      </c>
      <c r="L292" s="2">
        <f t="shared" si="86"/>
        <v>0</v>
      </c>
      <c r="M292" s="2"/>
      <c r="N292" s="28">
        <f t="shared" si="101"/>
        <v>0</v>
      </c>
      <c r="O292" s="2">
        <f t="shared" si="95"/>
        <v>0</v>
      </c>
      <c r="P292" s="2">
        <f t="shared" si="96"/>
        <v>0</v>
      </c>
      <c r="R292">
        <f t="shared" si="97"/>
        <v>271</v>
      </c>
      <c r="S292" s="89">
        <f t="shared" si="87"/>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8"/>
        <v>0.10841278100661711</v>
      </c>
      <c r="Y292" s="66">
        <f t="shared" si="88"/>
        <v>0</v>
      </c>
      <c r="Z292" s="72">
        <f t="shared" si="89"/>
        <v>0</v>
      </c>
      <c r="AA292" s="79">
        <f t="shared" si="90"/>
        <v>0</v>
      </c>
      <c r="AB292" s="81">
        <f t="shared" si="99"/>
        <v>0</v>
      </c>
      <c r="AD292" s="95">
        <f>locallinterp(R292,'BBG rates'!$N$10:$N$369,'BBG rates'!$P$10:$P$369)</f>
        <v>22.730548897404105</v>
      </c>
      <c r="AI292" s="185">
        <f t="shared" si="91"/>
        <v>271</v>
      </c>
      <c r="AJ292" s="127">
        <f>locallinterp(MIN(AI292,CAP_Senior*12),'BBG rates'!$X$24:$X$65,'BBG rates'!$Y$24:$Y$65)</f>
        <v>67.918742488467984</v>
      </c>
      <c r="AK292" s="127">
        <f>locallinterp(MIN(AI292,CAP_CB*12),'BBG rates'!$AA$25:$AA$40,'BBG rates'!$AC$25:$AC$40)</f>
        <v>11</v>
      </c>
      <c r="AL292" s="144">
        <f t="shared" si="92"/>
        <v>20.676186223039558</v>
      </c>
      <c r="AM292" s="142">
        <f>(SUMPRODUCT(AL292:AL$381,G292:G$381)+SUMPRODUCT(AL292:AL$381,H292:H$381))/12</f>
        <v>0</v>
      </c>
    </row>
    <row r="293" spans="1:39" x14ac:dyDescent="0.2">
      <c r="A293" s="7">
        <v>272</v>
      </c>
      <c r="B293" s="7">
        <v>136</v>
      </c>
      <c r="C293" s="7">
        <v>68</v>
      </c>
      <c r="D293" s="12">
        <f t="shared" si="84"/>
        <v>22.666666666666668</v>
      </c>
      <c r="E293" s="29">
        <f t="shared" si="83"/>
        <v>0</v>
      </c>
      <c r="F293" s="2">
        <f t="shared" si="85"/>
        <v>0</v>
      </c>
      <c r="G293" s="2">
        <f t="shared" si="93"/>
        <v>0</v>
      </c>
      <c r="H293" s="2">
        <f t="shared" si="94"/>
        <v>0</v>
      </c>
      <c r="I293" s="2">
        <f t="shared" si="82"/>
        <v>0</v>
      </c>
      <c r="J293" s="2">
        <f t="shared" si="100"/>
        <v>0</v>
      </c>
      <c r="K293" s="2">
        <f t="shared" si="86"/>
        <v>0</v>
      </c>
      <c r="L293" s="2">
        <f t="shared" si="86"/>
        <v>0</v>
      </c>
      <c r="M293" s="2"/>
      <c r="N293" s="28">
        <f t="shared" si="101"/>
        <v>0</v>
      </c>
      <c r="O293" s="2">
        <f t="shared" si="95"/>
        <v>0</v>
      </c>
      <c r="P293" s="2">
        <f t="shared" si="96"/>
        <v>0</v>
      </c>
      <c r="R293">
        <f t="shared" si="97"/>
        <v>272</v>
      </c>
      <c r="S293" s="89">
        <f t="shared" si="87"/>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8"/>
        <v>0.10887898316269684</v>
      </c>
      <c r="Y293" s="66">
        <f t="shared" si="88"/>
        <v>0</v>
      </c>
      <c r="Z293" s="72">
        <f t="shared" si="89"/>
        <v>0</v>
      </c>
      <c r="AA293" s="79">
        <f t="shared" si="90"/>
        <v>0</v>
      </c>
      <c r="AB293" s="81">
        <f t="shared" si="99"/>
        <v>0</v>
      </c>
      <c r="AD293" s="95">
        <f>locallinterp(R293,'BBG rates'!$N$10:$N$369,'BBG rates'!$P$10:$P$369)</f>
        <v>22.811639521644008</v>
      </c>
      <c r="AI293" s="185">
        <f t="shared" si="91"/>
        <v>272</v>
      </c>
      <c r="AJ293" s="127">
        <f>locallinterp(MIN(AI293,CAP_Senior*12),'BBG rates'!$X$24:$X$65,'BBG rates'!$Y$24:$Y$65)</f>
        <v>67.918742488467984</v>
      </c>
      <c r="AK293" s="127">
        <f>locallinterp(MIN(AI293,CAP_CB*12),'BBG rates'!$AA$25:$AA$40,'BBG rates'!$AC$25:$AC$40)</f>
        <v>11</v>
      </c>
      <c r="AL293" s="144">
        <f t="shared" si="92"/>
        <v>20.676186223039558</v>
      </c>
      <c r="AM293" s="142">
        <f>(SUMPRODUCT(AL293:AL$381,G293:G$381)+SUMPRODUCT(AL293:AL$381,H293:H$381))/12</f>
        <v>0</v>
      </c>
    </row>
    <row r="294" spans="1:39" x14ac:dyDescent="0.2">
      <c r="A294" s="7">
        <v>273</v>
      </c>
      <c r="B294" s="7">
        <v>136.5</v>
      </c>
      <c r="C294" s="7">
        <v>68.25</v>
      </c>
      <c r="D294" s="12">
        <f t="shared" si="84"/>
        <v>22.75</v>
      </c>
      <c r="E294" s="29">
        <f t="shared" si="83"/>
        <v>0</v>
      </c>
      <c r="F294" s="2">
        <f t="shared" si="85"/>
        <v>0</v>
      </c>
      <c r="G294" s="2">
        <f t="shared" si="93"/>
        <v>0</v>
      </c>
      <c r="H294" s="2">
        <f t="shared" si="94"/>
        <v>0</v>
      </c>
      <c r="I294" s="2">
        <f t="shared" si="82"/>
        <v>0</v>
      </c>
      <c r="J294" s="2">
        <f t="shared" si="100"/>
        <v>0</v>
      </c>
      <c r="K294" s="2">
        <f t="shared" si="86"/>
        <v>0</v>
      </c>
      <c r="L294" s="2">
        <f t="shared" si="86"/>
        <v>0</v>
      </c>
      <c r="M294" s="2"/>
      <c r="N294" s="28">
        <f t="shared" si="101"/>
        <v>0</v>
      </c>
      <c r="O294" s="2">
        <f t="shared" si="95"/>
        <v>0</v>
      </c>
      <c r="P294" s="2">
        <f t="shared" si="96"/>
        <v>0</v>
      </c>
      <c r="R294">
        <f t="shared" si="97"/>
        <v>273</v>
      </c>
      <c r="S294" s="89">
        <f t="shared" si="87"/>
        <v>0</v>
      </c>
      <c r="T294" s="89">
        <f>IF(AND(S294=0,S293&gt;0),SUM($G294:$H$381),S294)</f>
        <v>0</v>
      </c>
      <c r="U294" s="82">
        <f>SUM(T294:T$381)</f>
        <v>0</v>
      </c>
      <c r="V294" s="68">
        <f>localspline(R294,'BBG rates'!$G$10:$G$27,'BBG rates'!$K$10:$K$27)</f>
        <v>0.97289475382600743</v>
      </c>
      <c r="W294" s="68">
        <f>locallinterp(R294,'BBG rates'!$G$10:$G$27,'BBG rates'!$J$10:$J$27)</f>
        <v>0.1094</v>
      </c>
      <c r="X294" s="56">
        <f t="shared" si="98"/>
        <v>0.10934518332677001</v>
      </c>
      <c r="Y294" s="66">
        <f t="shared" si="88"/>
        <v>0</v>
      </c>
      <c r="Z294" s="72">
        <f t="shared" si="89"/>
        <v>0</v>
      </c>
      <c r="AA294" s="79">
        <f t="shared" si="90"/>
        <v>0</v>
      </c>
      <c r="AB294" s="81">
        <f t="shared" si="99"/>
        <v>0</v>
      </c>
      <c r="AD294" s="95">
        <f>locallinterp(R294,'BBG rates'!$N$10:$N$369,'BBG rates'!$P$10:$P$369)</f>
        <v>22.892714084462842</v>
      </c>
      <c r="AI294" s="185">
        <f t="shared" si="91"/>
        <v>273</v>
      </c>
      <c r="AJ294" s="127">
        <f>locallinterp(MIN(AI294,CAP_Senior*12),'BBG rates'!$X$24:$X$65,'BBG rates'!$Y$24:$Y$65)</f>
        <v>67.918742488467984</v>
      </c>
      <c r="AK294" s="127">
        <f>locallinterp(MIN(AI294,CAP_CB*12),'BBG rates'!$AA$25:$AA$40,'BBG rates'!$AC$25:$AC$40)</f>
        <v>11</v>
      </c>
      <c r="AL294" s="144">
        <f t="shared" si="92"/>
        <v>20.676186223039558</v>
      </c>
      <c r="AM294" s="142">
        <f>(SUMPRODUCT(AL294:AL$381,G294:G$381)+SUMPRODUCT(AL294:AL$381,H294:H$381))/12</f>
        <v>0</v>
      </c>
    </row>
    <row r="295" spans="1:39" x14ac:dyDescent="0.2">
      <c r="A295" s="7">
        <v>274</v>
      </c>
      <c r="B295" s="7">
        <v>137</v>
      </c>
      <c r="C295" s="7">
        <v>68.5</v>
      </c>
      <c r="D295" s="12">
        <f t="shared" si="84"/>
        <v>22.833333333333332</v>
      </c>
      <c r="E295" s="29">
        <f t="shared" si="83"/>
        <v>0</v>
      </c>
      <c r="F295" s="2">
        <f t="shared" si="85"/>
        <v>0</v>
      </c>
      <c r="G295" s="2">
        <f t="shared" si="93"/>
        <v>0</v>
      </c>
      <c r="H295" s="2">
        <f t="shared" si="94"/>
        <v>0</v>
      </c>
      <c r="I295" s="2">
        <f t="shared" si="82"/>
        <v>0</v>
      </c>
      <c r="J295" s="2">
        <f t="shared" si="100"/>
        <v>0</v>
      </c>
      <c r="K295" s="2">
        <f t="shared" si="86"/>
        <v>0</v>
      </c>
      <c r="L295" s="2">
        <f t="shared" si="86"/>
        <v>0</v>
      </c>
      <c r="M295" s="2"/>
      <c r="N295" s="28">
        <f t="shared" si="101"/>
        <v>0</v>
      </c>
      <c r="O295" s="2">
        <f t="shared" si="95"/>
        <v>0</v>
      </c>
      <c r="P295" s="2">
        <f t="shared" si="96"/>
        <v>0</v>
      </c>
      <c r="R295">
        <f t="shared" si="97"/>
        <v>274</v>
      </c>
      <c r="S295" s="89">
        <f t="shared" si="87"/>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8"/>
        <v>0.10981138149857017</v>
      </c>
      <c r="Y295" s="66">
        <f t="shared" si="88"/>
        <v>0</v>
      </c>
      <c r="Z295" s="72">
        <f t="shared" si="89"/>
        <v>0</v>
      </c>
      <c r="AA295" s="79">
        <f t="shared" si="90"/>
        <v>0</v>
      </c>
      <c r="AB295" s="81">
        <f t="shared" si="99"/>
        <v>0</v>
      </c>
      <c r="AD295" s="95">
        <f>locallinterp(R295,'BBG rates'!$N$10:$N$369,'BBG rates'!$P$10:$P$369)</f>
        <v>22.973772846908034</v>
      </c>
      <c r="AI295" s="185">
        <f t="shared" si="91"/>
        <v>274</v>
      </c>
      <c r="AJ295" s="127">
        <f>locallinterp(MIN(AI295,CAP_Senior*12),'BBG rates'!$X$24:$X$65,'BBG rates'!$Y$24:$Y$65)</f>
        <v>67.918742488467984</v>
      </c>
      <c r="AK295" s="127">
        <f>locallinterp(MIN(AI295,CAP_CB*12),'BBG rates'!$AA$25:$AA$40,'BBG rates'!$AC$25:$AC$40)</f>
        <v>11</v>
      </c>
      <c r="AL295" s="144">
        <f t="shared" si="92"/>
        <v>20.676186223039558</v>
      </c>
      <c r="AM295" s="142">
        <f>(SUMPRODUCT(AL295:AL$381,G295:G$381)+SUMPRODUCT(AL295:AL$381,H295:H$381))/12</f>
        <v>0</v>
      </c>
    </row>
    <row r="296" spans="1:39" x14ac:dyDescent="0.2">
      <c r="A296" s="7">
        <v>275</v>
      </c>
      <c r="B296" s="7">
        <v>137.5</v>
      </c>
      <c r="C296" s="7">
        <v>68.75</v>
      </c>
      <c r="D296" s="12">
        <f t="shared" si="84"/>
        <v>22.916666666666668</v>
      </c>
      <c r="E296" s="29">
        <f t="shared" si="83"/>
        <v>0</v>
      </c>
      <c r="F296" s="2">
        <f t="shared" si="85"/>
        <v>0</v>
      </c>
      <c r="G296" s="2">
        <f t="shared" si="93"/>
        <v>0</v>
      </c>
      <c r="H296" s="2">
        <f t="shared" si="94"/>
        <v>0</v>
      </c>
      <c r="I296" s="2">
        <f t="shared" si="82"/>
        <v>0</v>
      </c>
      <c r="J296" s="2">
        <f t="shared" si="100"/>
        <v>0</v>
      </c>
      <c r="K296" s="2">
        <f t="shared" si="86"/>
        <v>0</v>
      </c>
      <c r="L296" s="2">
        <f t="shared" si="86"/>
        <v>0</v>
      </c>
      <c r="M296" s="2"/>
      <c r="N296" s="28">
        <f t="shared" si="101"/>
        <v>0</v>
      </c>
      <c r="O296" s="2">
        <f t="shared" si="95"/>
        <v>0</v>
      </c>
      <c r="P296" s="2">
        <f t="shared" si="96"/>
        <v>0</v>
      </c>
      <c r="R296">
        <f t="shared" si="97"/>
        <v>275</v>
      </c>
      <c r="S296" s="89">
        <f t="shared" si="87"/>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8"/>
        <v>0.11027757767836377</v>
      </c>
      <c r="Y296" s="66">
        <f t="shared" si="88"/>
        <v>0</v>
      </c>
      <c r="Z296" s="72">
        <f t="shared" si="89"/>
        <v>0</v>
      </c>
      <c r="AA296" s="79">
        <f t="shared" si="90"/>
        <v>0</v>
      </c>
      <c r="AB296" s="81">
        <f t="shared" si="99"/>
        <v>0</v>
      </c>
      <c r="AD296" s="95">
        <f>locallinterp(R296,'BBG rates'!$N$10:$N$369,'BBG rates'!$P$10:$P$369)</f>
        <v>23.054816070035493</v>
      </c>
      <c r="AI296" s="185">
        <f t="shared" si="91"/>
        <v>275</v>
      </c>
      <c r="AJ296" s="127">
        <f>locallinterp(MIN(AI296,CAP_Senior*12),'BBG rates'!$X$24:$X$65,'BBG rates'!$Y$24:$Y$65)</f>
        <v>67.918742488467984</v>
      </c>
      <c r="AK296" s="127">
        <f>locallinterp(MIN(AI296,CAP_CB*12),'BBG rates'!$AA$25:$AA$40,'BBG rates'!$AC$25:$AC$40)</f>
        <v>11</v>
      </c>
      <c r="AL296" s="144">
        <f t="shared" si="92"/>
        <v>20.676186223039558</v>
      </c>
      <c r="AM296" s="142">
        <f>(SUMPRODUCT(AL296:AL$381,G296:G$381)+SUMPRODUCT(AL296:AL$381,H296:H$381))/12</f>
        <v>0</v>
      </c>
    </row>
    <row r="297" spans="1:39" x14ac:dyDescent="0.2">
      <c r="A297" s="7">
        <v>276</v>
      </c>
      <c r="B297" s="7">
        <v>138</v>
      </c>
      <c r="C297" s="7">
        <v>69</v>
      </c>
      <c r="D297" s="12">
        <f t="shared" si="84"/>
        <v>23</v>
      </c>
      <c r="E297" s="29">
        <f t="shared" si="83"/>
        <v>0</v>
      </c>
      <c r="F297" s="2">
        <f t="shared" si="85"/>
        <v>0</v>
      </c>
      <c r="G297" s="2">
        <f t="shared" si="93"/>
        <v>0</v>
      </c>
      <c r="H297" s="2">
        <f t="shared" si="94"/>
        <v>0</v>
      </c>
      <c r="I297" s="2">
        <f t="shared" si="82"/>
        <v>0</v>
      </c>
      <c r="J297" s="2">
        <f t="shared" si="100"/>
        <v>0</v>
      </c>
      <c r="K297" s="2">
        <f t="shared" si="86"/>
        <v>0</v>
      </c>
      <c r="L297" s="2">
        <f t="shared" si="86"/>
        <v>0</v>
      </c>
      <c r="M297" s="2"/>
      <c r="N297" s="28">
        <f t="shared" si="101"/>
        <v>0</v>
      </c>
      <c r="O297" s="2">
        <f t="shared" si="95"/>
        <v>0</v>
      </c>
      <c r="P297" s="2">
        <f t="shared" si="96"/>
        <v>0</v>
      </c>
      <c r="R297">
        <f t="shared" si="97"/>
        <v>276</v>
      </c>
      <c r="S297" s="89">
        <f t="shared" si="87"/>
        <v>0</v>
      </c>
      <c r="T297" s="89">
        <f>IF(AND(S297=0,S296&gt;0),SUM($G297:$H$381),S297)</f>
        <v>0</v>
      </c>
      <c r="U297" s="82">
        <f>SUM(T297:T$381)</f>
        <v>0</v>
      </c>
      <c r="V297" s="68">
        <f>localspline(R297,'BBG rates'!$G$10:$G$27,'BBG rates'!$K$10:$K$27)</f>
        <v>0.97233542782961224</v>
      </c>
      <c r="W297" s="68">
        <f>locallinterp(R297,'BBG rates'!$G$10:$G$27,'BBG rates'!$J$10:$J$27)</f>
        <v>0.1108</v>
      </c>
      <c r="X297" s="56">
        <f t="shared" si="98"/>
        <v>0.11074377186588436</v>
      </c>
      <c r="Y297" s="66">
        <f t="shared" si="88"/>
        <v>0</v>
      </c>
      <c r="Z297" s="72">
        <f t="shared" si="89"/>
        <v>0</v>
      </c>
      <c r="AA297" s="79">
        <f t="shared" si="90"/>
        <v>0</v>
      </c>
      <c r="AB297" s="81">
        <f t="shared" si="99"/>
        <v>0</v>
      </c>
      <c r="AD297" s="95">
        <f>locallinterp(R297,'BBG rates'!$N$10:$N$369,'BBG rates'!$P$10:$P$369)</f>
        <v>23.135844022354625</v>
      </c>
      <c r="AI297" s="185">
        <f t="shared" si="91"/>
        <v>276</v>
      </c>
      <c r="AJ297" s="127">
        <f>locallinterp(MIN(AI297,CAP_Senior*12),'BBG rates'!$X$24:$X$65,'BBG rates'!$Y$24:$Y$65)</f>
        <v>67.918742488467984</v>
      </c>
      <c r="AK297" s="127">
        <f>locallinterp(MIN(AI297,CAP_CB*12),'BBG rates'!$AA$25:$AA$40,'BBG rates'!$AC$25:$AC$40)</f>
        <v>11</v>
      </c>
      <c r="AL297" s="144">
        <f t="shared" si="92"/>
        <v>20.676186223039558</v>
      </c>
      <c r="AM297" s="142">
        <f>(SUMPRODUCT(AL297:AL$381,G297:G$381)+SUMPRODUCT(AL297:AL$381,H297:H$381))/12</f>
        <v>0</v>
      </c>
    </row>
    <row r="298" spans="1:39" x14ac:dyDescent="0.2">
      <c r="A298" s="7">
        <v>277</v>
      </c>
      <c r="B298" s="7">
        <v>138.5</v>
      </c>
      <c r="C298" s="7">
        <v>69.25</v>
      </c>
      <c r="D298" s="12">
        <f t="shared" si="84"/>
        <v>23.083333333333332</v>
      </c>
      <c r="E298" s="29">
        <f t="shared" si="83"/>
        <v>0</v>
      </c>
      <c r="F298" s="2">
        <f t="shared" si="85"/>
        <v>0</v>
      </c>
      <c r="G298" s="2">
        <f t="shared" si="93"/>
        <v>0</v>
      </c>
      <c r="H298" s="2">
        <f t="shared" si="94"/>
        <v>0</v>
      </c>
      <c r="I298" s="2">
        <f t="shared" si="82"/>
        <v>0</v>
      </c>
      <c r="J298" s="2">
        <f t="shared" si="100"/>
        <v>0</v>
      </c>
      <c r="K298" s="2">
        <f t="shared" si="86"/>
        <v>0</v>
      </c>
      <c r="L298" s="2">
        <f t="shared" si="86"/>
        <v>0</v>
      </c>
      <c r="M298" s="2"/>
      <c r="N298" s="28">
        <f t="shared" si="101"/>
        <v>0</v>
      </c>
      <c r="O298" s="2">
        <f t="shared" si="95"/>
        <v>0</v>
      </c>
      <c r="P298" s="2">
        <f t="shared" si="96"/>
        <v>0</v>
      </c>
      <c r="R298">
        <f t="shared" si="97"/>
        <v>277</v>
      </c>
      <c r="S298" s="89">
        <f t="shared" si="87"/>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8"/>
        <v>0.11120996406166483</v>
      </c>
      <c r="Y298" s="66">
        <f t="shared" si="88"/>
        <v>0</v>
      </c>
      <c r="Z298" s="72">
        <f t="shared" si="89"/>
        <v>0</v>
      </c>
      <c r="AA298" s="79">
        <f t="shared" si="90"/>
        <v>0</v>
      </c>
      <c r="AB298" s="81">
        <f t="shared" si="99"/>
        <v>0</v>
      </c>
      <c r="AD298" s="95">
        <f>locallinterp(R298,'BBG rates'!$N$10:$N$369,'BBG rates'!$P$10:$P$369)</f>
        <v>23.216856969900341</v>
      </c>
      <c r="AI298" s="185">
        <f t="shared" si="91"/>
        <v>277</v>
      </c>
      <c r="AJ298" s="127">
        <f>locallinterp(MIN(AI298,CAP_Senior*12),'BBG rates'!$X$24:$X$65,'BBG rates'!$Y$24:$Y$65)</f>
        <v>67.918742488467984</v>
      </c>
      <c r="AK298" s="127">
        <f>locallinterp(MIN(AI298,CAP_CB*12),'BBG rates'!$AA$25:$AA$40,'BBG rates'!$AC$25:$AC$40)</f>
        <v>11</v>
      </c>
      <c r="AL298" s="144">
        <f t="shared" si="92"/>
        <v>20.676186223039558</v>
      </c>
      <c r="AM298" s="142">
        <f>(SUMPRODUCT(AL298:AL$381,G298:G$381)+SUMPRODUCT(AL298:AL$381,H298:H$381))/12</f>
        <v>0</v>
      </c>
    </row>
    <row r="299" spans="1:39" x14ac:dyDescent="0.2">
      <c r="A299" s="7">
        <v>278</v>
      </c>
      <c r="B299" s="7">
        <v>139</v>
      </c>
      <c r="C299" s="7">
        <v>69.5</v>
      </c>
      <c r="D299" s="12">
        <f t="shared" si="84"/>
        <v>23.166666666666668</v>
      </c>
      <c r="E299" s="29">
        <f t="shared" si="83"/>
        <v>0</v>
      </c>
      <c r="F299" s="2">
        <f t="shared" si="85"/>
        <v>0</v>
      </c>
      <c r="G299" s="2">
        <f t="shared" si="93"/>
        <v>0</v>
      </c>
      <c r="H299" s="2">
        <f t="shared" si="94"/>
        <v>0</v>
      </c>
      <c r="I299" s="2">
        <f t="shared" si="82"/>
        <v>0</v>
      </c>
      <c r="J299" s="2">
        <f t="shared" si="100"/>
        <v>0</v>
      </c>
      <c r="K299" s="2">
        <f t="shared" si="86"/>
        <v>0</v>
      </c>
      <c r="L299" s="2">
        <f t="shared" si="86"/>
        <v>0</v>
      </c>
      <c r="M299" s="2"/>
      <c r="N299" s="28">
        <f t="shared" si="101"/>
        <v>0</v>
      </c>
      <c r="O299" s="2">
        <f t="shared" si="95"/>
        <v>0</v>
      </c>
      <c r="P299" s="2">
        <f t="shared" si="96"/>
        <v>0</v>
      </c>
      <c r="R299">
        <f t="shared" si="97"/>
        <v>278</v>
      </c>
      <c r="S299" s="89">
        <f t="shared" si="87"/>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8"/>
        <v>0.1116761542651723</v>
      </c>
      <c r="Y299" s="66">
        <f t="shared" si="88"/>
        <v>0</v>
      </c>
      <c r="Z299" s="72">
        <f t="shared" si="89"/>
        <v>0</v>
      </c>
      <c r="AA299" s="79">
        <f t="shared" si="90"/>
        <v>0</v>
      </c>
      <c r="AB299" s="81">
        <f t="shared" si="99"/>
        <v>0</v>
      </c>
      <c r="AD299" s="95">
        <f>locallinterp(R299,'BBG rates'!$N$10:$N$369,'BBG rates'!$P$10:$P$369)</f>
        <v>23.297855188644046</v>
      </c>
      <c r="AI299" s="185">
        <f t="shared" si="91"/>
        <v>278</v>
      </c>
      <c r="AJ299" s="127">
        <f>locallinterp(MIN(AI299,CAP_Senior*12),'BBG rates'!$X$24:$X$65,'BBG rates'!$Y$24:$Y$65)</f>
        <v>67.918742488467984</v>
      </c>
      <c r="AK299" s="127">
        <f>locallinterp(MIN(AI299,CAP_CB*12),'BBG rates'!$AA$25:$AA$40,'BBG rates'!$AC$25:$AC$40)</f>
        <v>11</v>
      </c>
      <c r="AL299" s="144">
        <f t="shared" si="92"/>
        <v>20.676186223039558</v>
      </c>
      <c r="AM299" s="142">
        <f>(SUMPRODUCT(AL299:AL$381,G299:G$381)+SUMPRODUCT(AL299:AL$381,H299:H$381))/12</f>
        <v>0</v>
      </c>
    </row>
    <row r="300" spans="1:39" x14ac:dyDescent="0.2">
      <c r="A300" s="7">
        <v>279</v>
      </c>
      <c r="B300" s="7">
        <v>139.5</v>
      </c>
      <c r="C300" s="7">
        <v>69.75</v>
      </c>
      <c r="D300" s="12">
        <f t="shared" si="84"/>
        <v>23.25</v>
      </c>
      <c r="E300" s="29">
        <f t="shared" si="83"/>
        <v>0</v>
      </c>
      <c r="F300" s="2">
        <f t="shared" si="85"/>
        <v>0</v>
      </c>
      <c r="G300" s="2">
        <f t="shared" si="93"/>
        <v>0</v>
      </c>
      <c r="H300" s="2">
        <f t="shared" si="94"/>
        <v>0</v>
      </c>
      <c r="I300" s="2">
        <f t="shared" si="82"/>
        <v>0</v>
      </c>
      <c r="J300" s="2">
        <f t="shared" si="100"/>
        <v>0</v>
      </c>
      <c r="K300" s="2">
        <f t="shared" si="86"/>
        <v>0</v>
      </c>
      <c r="L300" s="2">
        <f t="shared" si="86"/>
        <v>0</v>
      </c>
      <c r="M300" s="2"/>
      <c r="N300" s="28">
        <f t="shared" si="101"/>
        <v>0</v>
      </c>
      <c r="O300" s="2">
        <f t="shared" si="95"/>
        <v>0</v>
      </c>
      <c r="P300" s="2">
        <f t="shared" si="96"/>
        <v>0</v>
      </c>
      <c r="R300">
        <f t="shared" si="97"/>
        <v>279</v>
      </c>
      <c r="S300" s="89">
        <f t="shared" si="87"/>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8"/>
        <v>0.11214234247667321</v>
      </c>
      <c r="Y300" s="66">
        <f t="shared" si="88"/>
        <v>0</v>
      </c>
      <c r="Z300" s="72">
        <f t="shared" si="89"/>
        <v>0</v>
      </c>
      <c r="AA300" s="79">
        <f t="shared" si="90"/>
        <v>0</v>
      </c>
      <c r="AB300" s="81">
        <f t="shared" si="99"/>
        <v>0</v>
      </c>
      <c r="AD300" s="95">
        <f>locallinterp(R300,'BBG rates'!$N$10:$N$369,'BBG rates'!$P$10:$P$369)</f>
        <v>23.378838947116098</v>
      </c>
      <c r="AI300" s="185">
        <f t="shared" si="91"/>
        <v>279</v>
      </c>
      <c r="AJ300" s="127">
        <f>locallinterp(MIN(AI300,CAP_Senior*12),'BBG rates'!$X$24:$X$65,'BBG rates'!$Y$24:$Y$65)</f>
        <v>67.918742488467984</v>
      </c>
      <c r="AK300" s="127">
        <f>locallinterp(MIN(AI300,CAP_CB*12),'BBG rates'!$AA$25:$AA$40,'BBG rates'!$AC$25:$AC$40)</f>
        <v>11</v>
      </c>
      <c r="AL300" s="144">
        <f t="shared" si="92"/>
        <v>20.676186223039558</v>
      </c>
      <c r="AM300" s="142">
        <f>(SUMPRODUCT(AL300:AL$381,G300:G$381)+SUMPRODUCT(AL300:AL$381,H300:H$381))/12</f>
        <v>0</v>
      </c>
    </row>
    <row r="301" spans="1:39" x14ac:dyDescent="0.2">
      <c r="A301" s="7">
        <v>280</v>
      </c>
      <c r="B301" s="7">
        <v>140</v>
      </c>
      <c r="C301" s="7">
        <v>70</v>
      </c>
      <c r="D301" s="12">
        <f t="shared" si="84"/>
        <v>23.333333333333332</v>
      </c>
      <c r="E301" s="29">
        <f t="shared" si="83"/>
        <v>0</v>
      </c>
      <c r="F301" s="2">
        <f t="shared" si="85"/>
        <v>0</v>
      </c>
      <c r="G301" s="2">
        <f t="shared" si="93"/>
        <v>0</v>
      </c>
      <c r="H301" s="2">
        <f t="shared" si="94"/>
        <v>0</v>
      </c>
      <c r="I301" s="2">
        <f t="shared" si="82"/>
        <v>0</v>
      </c>
      <c r="J301" s="2">
        <f t="shared" si="100"/>
        <v>0</v>
      </c>
      <c r="K301" s="2">
        <f t="shared" si="86"/>
        <v>0</v>
      </c>
      <c r="L301" s="2">
        <f t="shared" si="86"/>
        <v>0</v>
      </c>
      <c r="M301" s="2"/>
      <c r="N301" s="28">
        <f t="shared" si="101"/>
        <v>0</v>
      </c>
      <c r="O301" s="2">
        <f t="shared" si="95"/>
        <v>0</v>
      </c>
      <c r="P301" s="2">
        <f t="shared" si="96"/>
        <v>0</v>
      </c>
      <c r="R301">
        <f t="shared" si="97"/>
        <v>280</v>
      </c>
      <c r="S301" s="89">
        <f t="shared" si="87"/>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8"/>
        <v>0.11260852869616755</v>
      </c>
      <c r="Y301" s="66">
        <f t="shared" si="88"/>
        <v>0</v>
      </c>
      <c r="Z301" s="72">
        <f t="shared" si="89"/>
        <v>0</v>
      </c>
      <c r="AA301" s="79">
        <f t="shared" si="90"/>
        <v>0</v>
      </c>
      <c r="AB301" s="81">
        <f t="shared" si="99"/>
        <v>0</v>
      </c>
      <c r="AD301" s="95">
        <f>locallinterp(R301,'BBG rates'!$N$10:$N$369,'BBG rates'!$P$10:$P$369)</f>
        <v>23.459808523782872</v>
      </c>
      <c r="AI301" s="185">
        <f t="shared" si="91"/>
        <v>280</v>
      </c>
      <c r="AJ301" s="127">
        <f>locallinterp(MIN(AI301,CAP_Senior*12),'BBG rates'!$X$24:$X$65,'BBG rates'!$Y$24:$Y$65)</f>
        <v>67.918742488467984</v>
      </c>
      <c r="AK301" s="127">
        <f>locallinterp(MIN(AI301,CAP_CB*12),'BBG rates'!$AA$25:$AA$40,'BBG rates'!$AC$25:$AC$40)</f>
        <v>11</v>
      </c>
      <c r="AL301" s="144">
        <f t="shared" si="92"/>
        <v>20.676186223039558</v>
      </c>
      <c r="AM301" s="142">
        <f>(SUMPRODUCT(AL301:AL$381,G301:G$381)+SUMPRODUCT(AL301:AL$381,H301:H$381))/12</f>
        <v>0</v>
      </c>
    </row>
    <row r="302" spans="1:39" x14ac:dyDescent="0.2">
      <c r="A302" s="7">
        <v>281</v>
      </c>
      <c r="B302" s="7">
        <v>140.5</v>
      </c>
      <c r="C302" s="7">
        <v>70.25</v>
      </c>
      <c r="D302" s="12">
        <f t="shared" si="84"/>
        <v>23.416666666666668</v>
      </c>
      <c r="E302" s="29">
        <f t="shared" si="83"/>
        <v>0</v>
      </c>
      <c r="F302" s="2">
        <f t="shared" si="85"/>
        <v>0</v>
      </c>
      <c r="G302" s="2">
        <f t="shared" si="93"/>
        <v>0</v>
      </c>
      <c r="H302" s="2">
        <f t="shared" si="94"/>
        <v>0</v>
      </c>
      <c r="I302" s="2">
        <f t="shared" si="82"/>
        <v>0</v>
      </c>
      <c r="J302" s="2">
        <f t="shared" si="100"/>
        <v>0</v>
      </c>
      <c r="K302" s="2">
        <f t="shared" si="86"/>
        <v>0</v>
      </c>
      <c r="L302" s="2">
        <f t="shared" si="86"/>
        <v>0</v>
      </c>
      <c r="M302" s="2"/>
      <c r="N302" s="28">
        <f t="shared" si="101"/>
        <v>0</v>
      </c>
      <c r="O302" s="2">
        <f t="shared" si="95"/>
        <v>0</v>
      </c>
      <c r="P302" s="2">
        <f t="shared" si="96"/>
        <v>0</v>
      </c>
      <c r="R302">
        <f t="shared" si="97"/>
        <v>281</v>
      </c>
      <c r="S302" s="89">
        <f t="shared" si="87"/>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8"/>
        <v>0.11307471292365534</v>
      </c>
      <c r="Y302" s="66">
        <f t="shared" si="88"/>
        <v>0</v>
      </c>
      <c r="Z302" s="72">
        <f t="shared" si="89"/>
        <v>0</v>
      </c>
      <c r="AA302" s="79">
        <f t="shared" si="90"/>
        <v>0</v>
      </c>
      <c r="AB302" s="81">
        <f t="shared" si="99"/>
        <v>0</v>
      </c>
      <c r="AD302" s="95">
        <f>locallinterp(R302,'BBG rates'!$N$10:$N$369,'BBG rates'!$P$10:$P$369)</f>
        <v>23.540764194637205</v>
      </c>
      <c r="AI302" s="185">
        <f t="shared" si="91"/>
        <v>281</v>
      </c>
      <c r="AJ302" s="127">
        <f>locallinterp(MIN(AI302,CAP_Senior*12),'BBG rates'!$X$24:$X$65,'BBG rates'!$Y$24:$Y$65)</f>
        <v>67.918742488467984</v>
      </c>
      <c r="AK302" s="127">
        <f>locallinterp(MIN(AI302,CAP_CB*12),'BBG rates'!$AA$25:$AA$40,'BBG rates'!$AC$25:$AC$40)</f>
        <v>11</v>
      </c>
      <c r="AL302" s="144">
        <f t="shared" si="92"/>
        <v>20.676186223039558</v>
      </c>
      <c r="AM302" s="142">
        <f>(SUMPRODUCT(AL302:AL$381,G302:G$381)+SUMPRODUCT(AL302:AL$381,H302:H$381))/12</f>
        <v>0</v>
      </c>
    </row>
    <row r="303" spans="1:39" x14ac:dyDescent="0.2">
      <c r="A303" s="7">
        <v>282</v>
      </c>
      <c r="B303" s="7">
        <v>141</v>
      </c>
      <c r="C303" s="7">
        <v>70.5</v>
      </c>
      <c r="D303" s="12">
        <f t="shared" si="84"/>
        <v>23.5</v>
      </c>
      <c r="E303" s="29">
        <f t="shared" si="83"/>
        <v>0</v>
      </c>
      <c r="F303" s="2">
        <f t="shared" si="85"/>
        <v>0</v>
      </c>
      <c r="G303" s="2">
        <f t="shared" si="93"/>
        <v>0</v>
      </c>
      <c r="H303" s="2">
        <f t="shared" si="94"/>
        <v>0</v>
      </c>
      <c r="I303" s="2">
        <f t="shared" si="82"/>
        <v>0</v>
      </c>
      <c r="J303" s="2">
        <f t="shared" si="100"/>
        <v>0</v>
      </c>
      <c r="K303" s="2">
        <f t="shared" si="86"/>
        <v>0</v>
      </c>
      <c r="L303" s="2">
        <f t="shared" si="86"/>
        <v>0</v>
      </c>
      <c r="M303" s="2"/>
      <c r="N303" s="28">
        <f t="shared" si="101"/>
        <v>0</v>
      </c>
      <c r="O303" s="2">
        <f t="shared" si="95"/>
        <v>0</v>
      </c>
      <c r="P303" s="2">
        <f t="shared" si="96"/>
        <v>0</v>
      </c>
      <c r="R303">
        <f t="shared" si="97"/>
        <v>282</v>
      </c>
      <c r="S303" s="89">
        <f t="shared" si="87"/>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8"/>
        <v>0.11354089515913657</v>
      </c>
      <c r="Y303" s="66">
        <f t="shared" si="88"/>
        <v>0</v>
      </c>
      <c r="Z303" s="72">
        <f t="shared" si="89"/>
        <v>0</v>
      </c>
      <c r="AA303" s="79">
        <f t="shared" si="90"/>
        <v>0</v>
      </c>
      <c r="AB303" s="81">
        <f t="shared" si="99"/>
        <v>0</v>
      </c>
      <c r="AD303" s="95">
        <f>locallinterp(R303,'BBG rates'!$N$10:$N$369,'BBG rates'!$P$10:$P$369)</f>
        <v>23.621706243123992</v>
      </c>
      <c r="AI303" s="185">
        <f t="shared" si="91"/>
        <v>282</v>
      </c>
      <c r="AJ303" s="127">
        <f>locallinterp(MIN(AI303,CAP_Senior*12),'BBG rates'!$X$24:$X$65,'BBG rates'!$Y$24:$Y$65)</f>
        <v>67.918742488467984</v>
      </c>
      <c r="AK303" s="127">
        <f>locallinterp(MIN(AI303,CAP_CB*12),'BBG rates'!$AA$25:$AA$40,'BBG rates'!$AC$25:$AC$40)</f>
        <v>11</v>
      </c>
      <c r="AL303" s="144">
        <f t="shared" si="92"/>
        <v>20.676186223039558</v>
      </c>
      <c r="AM303" s="142">
        <f>(SUMPRODUCT(AL303:AL$381,G303:G$381)+SUMPRODUCT(AL303:AL$381,H303:H$381))/12</f>
        <v>0</v>
      </c>
    </row>
    <row r="304" spans="1:39" x14ac:dyDescent="0.2">
      <c r="A304" s="7">
        <v>283</v>
      </c>
      <c r="B304" s="7">
        <v>141.5</v>
      </c>
      <c r="C304" s="7">
        <v>70.75</v>
      </c>
      <c r="D304" s="12">
        <f t="shared" si="84"/>
        <v>23.583333333333332</v>
      </c>
      <c r="E304" s="29">
        <f t="shared" si="83"/>
        <v>0</v>
      </c>
      <c r="F304" s="2">
        <f t="shared" si="85"/>
        <v>0</v>
      </c>
      <c r="G304" s="2">
        <f t="shared" si="93"/>
        <v>0</v>
      </c>
      <c r="H304" s="2">
        <f t="shared" si="94"/>
        <v>0</v>
      </c>
      <c r="I304" s="2">
        <f t="shared" si="82"/>
        <v>0</v>
      </c>
      <c r="J304" s="2">
        <f t="shared" si="100"/>
        <v>0</v>
      </c>
      <c r="K304" s="2">
        <f t="shared" si="86"/>
        <v>0</v>
      </c>
      <c r="L304" s="2">
        <f t="shared" si="86"/>
        <v>0</v>
      </c>
      <c r="M304" s="2"/>
      <c r="N304" s="28">
        <f t="shared" si="101"/>
        <v>0</v>
      </c>
      <c r="O304" s="2">
        <f t="shared" si="95"/>
        <v>0</v>
      </c>
      <c r="P304" s="2">
        <f t="shared" si="96"/>
        <v>0</v>
      </c>
      <c r="R304">
        <f t="shared" si="97"/>
        <v>283</v>
      </c>
      <c r="S304" s="89">
        <f t="shared" si="87"/>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8"/>
        <v>0.11400707540287769</v>
      </c>
      <c r="Y304" s="66">
        <f t="shared" si="88"/>
        <v>0</v>
      </c>
      <c r="Z304" s="72">
        <f t="shared" si="89"/>
        <v>0</v>
      </c>
      <c r="AA304" s="79">
        <f t="shared" si="90"/>
        <v>0</v>
      </c>
      <c r="AB304" s="81">
        <f t="shared" si="99"/>
        <v>0</v>
      </c>
      <c r="AD304" s="95">
        <f>locallinterp(R304,'BBG rates'!$N$10:$N$369,'BBG rates'!$P$10:$P$369)</f>
        <v>23.702634952698531</v>
      </c>
      <c r="AI304" s="185">
        <f t="shared" si="91"/>
        <v>283</v>
      </c>
      <c r="AJ304" s="127">
        <f>locallinterp(MIN(AI304,CAP_Senior*12),'BBG rates'!$X$24:$X$65,'BBG rates'!$Y$24:$Y$65)</f>
        <v>67.918742488467984</v>
      </c>
      <c r="AK304" s="127">
        <f>locallinterp(MIN(AI304,CAP_CB*12),'BBG rates'!$AA$25:$AA$40,'BBG rates'!$AC$25:$AC$40)</f>
        <v>11</v>
      </c>
      <c r="AL304" s="144">
        <f t="shared" si="92"/>
        <v>20.676186223039558</v>
      </c>
      <c r="AM304" s="142">
        <f>(SUMPRODUCT(AL304:AL$381,G304:G$381)+SUMPRODUCT(AL304:AL$381,H304:H$381))/12</f>
        <v>0</v>
      </c>
    </row>
    <row r="305" spans="1:39" x14ac:dyDescent="0.2">
      <c r="A305" s="7">
        <v>284</v>
      </c>
      <c r="B305" s="7">
        <v>142</v>
      </c>
      <c r="C305" s="7">
        <v>71</v>
      </c>
      <c r="D305" s="12">
        <f t="shared" si="84"/>
        <v>23.666666666666668</v>
      </c>
      <c r="E305" s="29">
        <f t="shared" si="83"/>
        <v>0</v>
      </c>
      <c r="F305" s="2">
        <f t="shared" si="85"/>
        <v>0</v>
      </c>
      <c r="G305" s="2">
        <f t="shared" si="93"/>
        <v>0</v>
      </c>
      <c r="H305" s="2">
        <f t="shared" si="94"/>
        <v>0</v>
      </c>
      <c r="I305" s="2">
        <f t="shared" si="82"/>
        <v>0</v>
      </c>
      <c r="J305" s="2">
        <f t="shared" si="100"/>
        <v>0</v>
      </c>
      <c r="K305" s="2">
        <f t="shared" si="86"/>
        <v>0</v>
      </c>
      <c r="L305" s="2">
        <f t="shared" si="86"/>
        <v>0</v>
      </c>
      <c r="M305" s="2"/>
      <c r="N305" s="28">
        <f t="shared" si="101"/>
        <v>0</v>
      </c>
      <c r="O305" s="2">
        <f t="shared" si="95"/>
        <v>0</v>
      </c>
      <c r="P305" s="2">
        <f t="shared" si="96"/>
        <v>0</v>
      </c>
      <c r="R305">
        <f t="shared" si="97"/>
        <v>284</v>
      </c>
      <c r="S305" s="89">
        <f t="shared" si="87"/>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8"/>
        <v>0.11447325365461225</v>
      </c>
      <c r="Y305" s="66">
        <f t="shared" si="88"/>
        <v>0</v>
      </c>
      <c r="Z305" s="72">
        <f t="shared" si="89"/>
        <v>0</v>
      </c>
      <c r="AA305" s="79">
        <f t="shared" si="90"/>
        <v>0</v>
      </c>
      <c r="AB305" s="81">
        <f t="shared" si="99"/>
        <v>0</v>
      </c>
      <c r="AD305" s="95">
        <f>locallinterp(R305,'BBG rates'!$N$10:$N$369,'BBG rates'!$P$10:$P$369)</f>
        <v>23.783550609300725</v>
      </c>
      <c r="AI305" s="185">
        <f t="shared" si="91"/>
        <v>284</v>
      </c>
      <c r="AJ305" s="127">
        <f>locallinterp(MIN(AI305,CAP_Senior*12),'BBG rates'!$X$24:$X$65,'BBG rates'!$Y$24:$Y$65)</f>
        <v>67.918742488467984</v>
      </c>
      <c r="AK305" s="127">
        <f>locallinterp(MIN(AI305,CAP_CB*12),'BBG rates'!$AA$25:$AA$40,'BBG rates'!$AC$25:$AC$40)</f>
        <v>11</v>
      </c>
      <c r="AL305" s="144">
        <f t="shared" si="92"/>
        <v>20.676186223039558</v>
      </c>
      <c r="AM305" s="142">
        <f>(SUMPRODUCT(AL305:AL$381,G305:G$381)+SUMPRODUCT(AL305:AL$381,H305:H$381))/12</f>
        <v>0</v>
      </c>
    </row>
    <row r="306" spans="1:39" x14ac:dyDescent="0.2">
      <c r="A306" s="7">
        <v>285</v>
      </c>
      <c r="B306" s="7">
        <v>142.5</v>
      </c>
      <c r="C306" s="7">
        <v>71.25</v>
      </c>
      <c r="D306" s="12">
        <f t="shared" si="84"/>
        <v>23.75</v>
      </c>
      <c r="E306" s="29">
        <f t="shared" si="83"/>
        <v>0</v>
      </c>
      <c r="F306" s="2">
        <f t="shared" si="85"/>
        <v>0</v>
      </c>
      <c r="G306" s="2">
        <f t="shared" si="93"/>
        <v>0</v>
      </c>
      <c r="H306" s="2">
        <f t="shared" si="94"/>
        <v>0</v>
      </c>
      <c r="I306" s="2">
        <f t="shared" si="82"/>
        <v>0</v>
      </c>
      <c r="J306" s="2">
        <f t="shared" si="100"/>
        <v>0</v>
      </c>
      <c r="K306" s="2">
        <f t="shared" si="86"/>
        <v>0</v>
      </c>
      <c r="L306" s="2">
        <f t="shared" si="86"/>
        <v>0</v>
      </c>
      <c r="M306" s="2"/>
      <c r="N306" s="28">
        <f t="shared" si="101"/>
        <v>0</v>
      </c>
      <c r="O306" s="2">
        <f t="shared" si="95"/>
        <v>0</v>
      </c>
      <c r="P306" s="2">
        <f t="shared" si="96"/>
        <v>0</v>
      </c>
      <c r="R306">
        <f t="shared" si="97"/>
        <v>285</v>
      </c>
      <c r="S306" s="89">
        <f t="shared" si="87"/>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8"/>
        <v>0.11493942991434025</v>
      </c>
      <c r="Y306" s="66">
        <f t="shared" si="88"/>
        <v>0</v>
      </c>
      <c r="Z306" s="72">
        <f t="shared" si="89"/>
        <v>0</v>
      </c>
      <c r="AA306" s="79">
        <f t="shared" si="90"/>
        <v>0</v>
      </c>
      <c r="AB306" s="81">
        <f t="shared" si="99"/>
        <v>0</v>
      </c>
      <c r="AD306" s="95">
        <f>locallinterp(R306,'BBG rates'!$N$10:$N$369,'BBG rates'!$P$10:$P$369)</f>
        <v>23.864453498881257</v>
      </c>
      <c r="AI306" s="185">
        <f t="shared" si="91"/>
        <v>285</v>
      </c>
      <c r="AJ306" s="127">
        <f>locallinterp(MIN(AI306,CAP_Senior*12),'BBG rates'!$X$24:$X$65,'BBG rates'!$Y$24:$Y$65)</f>
        <v>67.918742488467984</v>
      </c>
      <c r="AK306" s="127">
        <f>locallinterp(MIN(AI306,CAP_CB*12),'BBG rates'!$AA$25:$AA$40,'BBG rates'!$AC$25:$AC$40)</f>
        <v>11</v>
      </c>
      <c r="AL306" s="144">
        <f t="shared" si="92"/>
        <v>20.676186223039558</v>
      </c>
      <c r="AM306" s="142">
        <f>(SUMPRODUCT(AL306:AL$381,G306:G$381)+SUMPRODUCT(AL306:AL$381,H306:H$381))/12</f>
        <v>0</v>
      </c>
    </row>
    <row r="307" spans="1:39" x14ac:dyDescent="0.2">
      <c r="A307" s="7">
        <v>286</v>
      </c>
      <c r="B307" s="7">
        <v>143</v>
      </c>
      <c r="C307" s="7">
        <v>71.5</v>
      </c>
      <c r="D307" s="12">
        <f t="shared" si="84"/>
        <v>23.833333333333332</v>
      </c>
      <c r="E307" s="29">
        <f t="shared" si="83"/>
        <v>0</v>
      </c>
      <c r="F307" s="2">
        <f t="shared" si="85"/>
        <v>0</v>
      </c>
      <c r="G307" s="2">
        <f t="shared" si="93"/>
        <v>0</v>
      </c>
      <c r="H307" s="2">
        <f t="shared" si="94"/>
        <v>0</v>
      </c>
      <c r="I307" s="2">
        <f t="shared" si="82"/>
        <v>0</v>
      </c>
      <c r="J307" s="2">
        <f t="shared" si="100"/>
        <v>0</v>
      </c>
      <c r="K307" s="2">
        <f t="shared" si="86"/>
        <v>0</v>
      </c>
      <c r="L307" s="2">
        <f t="shared" si="86"/>
        <v>0</v>
      </c>
      <c r="M307" s="2"/>
      <c r="N307" s="28">
        <f t="shared" si="101"/>
        <v>0</v>
      </c>
      <c r="O307" s="2">
        <f t="shared" si="95"/>
        <v>0</v>
      </c>
      <c r="P307" s="2">
        <f t="shared" si="96"/>
        <v>0</v>
      </c>
      <c r="R307">
        <f t="shared" si="97"/>
        <v>286</v>
      </c>
      <c r="S307" s="89">
        <f t="shared" si="87"/>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8"/>
        <v>0.11540560418206169</v>
      </c>
      <c r="Y307" s="66">
        <f t="shared" si="88"/>
        <v>0</v>
      </c>
      <c r="Z307" s="72">
        <f t="shared" si="89"/>
        <v>0</v>
      </c>
      <c r="AA307" s="79">
        <f t="shared" si="90"/>
        <v>0</v>
      </c>
      <c r="AB307" s="81">
        <f t="shared" si="99"/>
        <v>0</v>
      </c>
      <c r="AD307" s="95">
        <f>locallinterp(R307,'BBG rates'!$N$10:$N$369,'BBG rates'!$P$10:$P$369)</f>
        <v>23.945343913601693</v>
      </c>
      <c r="AI307" s="185">
        <f t="shared" si="91"/>
        <v>286</v>
      </c>
      <c r="AJ307" s="127">
        <f>locallinterp(MIN(AI307,CAP_Senior*12),'BBG rates'!$X$24:$X$65,'BBG rates'!$Y$24:$Y$65)</f>
        <v>67.918742488467984</v>
      </c>
      <c r="AK307" s="127">
        <f>locallinterp(MIN(AI307,CAP_CB*12),'BBG rates'!$AA$25:$AA$40,'BBG rates'!$AC$25:$AC$40)</f>
        <v>11</v>
      </c>
      <c r="AL307" s="144">
        <f t="shared" si="92"/>
        <v>20.676186223039558</v>
      </c>
      <c r="AM307" s="142">
        <f>(SUMPRODUCT(AL307:AL$381,G307:G$381)+SUMPRODUCT(AL307:AL$381,H307:H$381))/12</f>
        <v>0</v>
      </c>
    </row>
    <row r="308" spans="1:39" x14ac:dyDescent="0.2">
      <c r="A308" s="7">
        <v>287</v>
      </c>
      <c r="B308" s="7">
        <v>143.5</v>
      </c>
      <c r="C308" s="7">
        <v>71.75</v>
      </c>
      <c r="D308" s="12">
        <f t="shared" si="84"/>
        <v>23.916666666666668</v>
      </c>
      <c r="E308" s="29">
        <f t="shared" si="83"/>
        <v>0</v>
      </c>
      <c r="F308" s="2">
        <f t="shared" si="85"/>
        <v>0</v>
      </c>
      <c r="G308" s="2">
        <f t="shared" si="93"/>
        <v>0</v>
      </c>
      <c r="H308" s="2">
        <f t="shared" si="94"/>
        <v>0</v>
      </c>
      <c r="I308" s="2">
        <f t="shared" si="82"/>
        <v>0</v>
      </c>
      <c r="J308" s="2">
        <f t="shared" si="100"/>
        <v>0</v>
      </c>
      <c r="K308" s="2">
        <f t="shared" si="86"/>
        <v>0</v>
      </c>
      <c r="L308" s="2">
        <f t="shared" si="86"/>
        <v>0</v>
      </c>
      <c r="M308" s="2"/>
      <c r="N308" s="28">
        <f t="shared" si="101"/>
        <v>0</v>
      </c>
      <c r="O308" s="2">
        <f t="shared" si="95"/>
        <v>0</v>
      </c>
      <c r="P308" s="2">
        <f t="shared" si="96"/>
        <v>0</v>
      </c>
      <c r="R308">
        <f t="shared" si="97"/>
        <v>287</v>
      </c>
      <c r="S308" s="89">
        <f t="shared" si="87"/>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8"/>
        <v>0.11587177645804303</v>
      </c>
      <c r="Y308" s="66">
        <f t="shared" si="88"/>
        <v>0</v>
      </c>
      <c r="Z308" s="72">
        <f t="shared" si="89"/>
        <v>0</v>
      </c>
      <c r="AA308" s="79">
        <f t="shared" si="90"/>
        <v>0</v>
      </c>
      <c r="AB308" s="81">
        <f t="shared" si="99"/>
        <v>0</v>
      </c>
      <c r="AD308" s="95">
        <f>locallinterp(R308,'BBG rates'!$N$10:$N$369,'BBG rates'!$P$10:$P$369)</f>
        <v>24.026222148114222</v>
      </c>
      <c r="AI308" s="185">
        <f t="shared" si="91"/>
        <v>287</v>
      </c>
      <c r="AJ308" s="127">
        <f>locallinterp(MIN(AI308,CAP_Senior*12),'BBG rates'!$X$24:$X$65,'BBG rates'!$Y$24:$Y$65)</f>
        <v>67.918742488467984</v>
      </c>
      <c r="AK308" s="127">
        <f>locallinterp(MIN(AI308,CAP_CB*12),'BBG rates'!$AA$25:$AA$40,'BBG rates'!$AC$25:$AC$40)</f>
        <v>11</v>
      </c>
      <c r="AL308" s="144">
        <f t="shared" si="92"/>
        <v>20.676186223039558</v>
      </c>
      <c r="AM308" s="142">
        <f>(SUMPRODUCT(AL308:AL$381,G308:G$381)+SUMPRODUCT(AL308:AL$381,H308:H$381))/12</f>
        <v>0</v>
      </c>
    </row>
    <row r="309" spans="1:39" x14ac:dyDescent="0.2">
      <c r="A309" s="7">
        <v>288</v>
      </c>
      <c r="B309" s="7">
        <v>144</v>
      </c>
      <c r="C309" s="7">
        <v>72</v>
      </c>
      <c r="D309" s="12">
        <f t="shared" si="84"/>
        <v>24</v>
      </c>
      <c r="E309" s="29">
        <f t="shared" si="83"/>
        <v>0</v>
      </c>
      <c r="F309" s="2">
        <f t="shared" si="85"/>
        <v>0</v>
      </c>
      <c r="G309" s="2">
        <f t="shared" si="93"/>
        <v>0</v>
      </c>
      <c r="H309" s="2">
        <f t="shared" si="94"/>
        <v>0</v>
      </c>
      <c r="I309" s="2">
        <f t="shared" si="82"/>
        <v>0</v>
      </c>
      <c r="J309" s="2">
        <f t="shared" si="100"/>
        <v>0</v>
      </c>
      <c r="K309" s="2">
        <f t="shared" si="86"/>
        <v>0</v>
      </c>
      <c r="L309" s="2">
        <f t="shared" si="86"/>
        <v>0</v>
      </c>
      <c r="M309" s="2"/>
      <c r="N309" s="28">
        <f t="shared" si="101"/>
        <v>0</v>
      </c>
      <c r="O309" s="2">
        <f t="shared" si="95"/>
        <v>0</v>
      </c>
      <c r="P309" s="2">
        <f t="shared" si="96"/>
        <v>0</v>
      </c>
      <c r="R309">
        <f t="shared" si="97"/>
        <v>288</v>
      </c>
      <c r="S309" s="89">
        <f t="shared" si="87"/>
        <v>0</v>
      </c>
      <c r="T309" s="89">
        <f>IF(AND(S309=0,S308&gt;0),SUM($G309:$H$381),S309)</f>
        <v>0</v>
      </c>
      <c r="U309" s="82">
        <f>SUM(T309:T$381)</f>
        <v>0</v>
      </c>
      <c r="V309" s="68">
        <f>localspline(R309,'BBG rates'!$G$10:$G$27,'BBG rates'!$K$10:$K$27)</f>
        <v>0.97039618755178325</v>
      </c>
      <c r="W309" s="68">
        <f>locallinterp(R309,'BBG rates'!$G$10:$G$27,'BBG rates'!$J$10:$J$27)</f>
        <v>0.1164</v>
      </c>
      <c r="X309" s="56">
        <f t="shared" si="98"/>
        <v>0.11633794674201781</v>
      </c>
      <c r="Y309" s="66">
        <f t="shared" si="88"/>
        <v>0</v>
      </c>
      <c r="Z309" s="72">
        <f t="shared" si="89"/>
        <v>0</v>
      </c>
      <c r="AA309" s="79">
        <f t="shared" si="90"/>
        <v>0</v>
      </c>
      <c r="AB309" s="81">
        <f t="shared" si="99"/>
        <v>0</v>
      </c>
      <c r="AD309" s="95">
        <f>locallinterp(R309,'BBG rates'!$N$10:$N$369,'BBG rates'!$P$10:$P$369)</f>
        <v>24.10708849707687</v>
      </c>
      <c r="AI309" s="185">
        <f t="shared" si="91"/>
        <v>288</v>
      </c>
      <c r="AJ309" s="127">
        <f>locallinterp(MIN(AI309,CAP_Senior*12),'BBG rates'!$X$24:$X$65,'BBG rates'!$Y$24:$Y$65)</f>
        <v>67.918742488467984</v>
      </c>
      <c r="AK309" s="127">
        <f>locallinterp(MIN(AI309,CAP_CB*12),'BBG rates'!$AA$25:$AA$40,'BBG rates'!$AC$25:$AC$40)</f>
        <v>11</v>
      </c>
      <c r="AL309" s="144">
        <f t="shared" si="92"/>
        <v>20.676186223039558</v>
      </c>
      <c r="AM309" s="142">
        <f>(SUMPRODUCT(AL309:AL$381,G309:G$381)+SUMPRODUCT(AL309:AL$381,H309:H$381))/12</f>
        <v>0</v>
      </c>
    </row>
    <row r="310" spans="1:39" x14ac:dyDescent="0.2">
      <c r="A310" s="7">
        <v>289</v>
      </c>
      <c r="B310" s="7">
        <v>144.5</v>
      </c>
      <c r="C310" s="7">
        <v>72.25</v>
      </c>
      <c r="D310" s="12">
        <f t="shared" si="84"/>
        <v>24.083333333333332</v>
      </c>
      <c r="E310" s="29">
        <f t="shared" si="83"/>
        <v>0</v>
      </c>
      <c r="F310" s="2">
        <f t="shared" si="85"/>
        <v>0</v>
      </c>
      <c r="G310" s="2">
        <f t="shared" si="93"/>
        <v>0</v>
      </c>
      <c r="H310" s="2">
        <f t="shared" si="94"/>
        <v>0</v>
      </c>
      <c r="I310" s="2">
        <f t="shared" si="82"/>
        <v>0</v>
      </c>
      <c r="J310" s="2">
        <f t="shared" si="100"/>
        <v>0</v>
      </c>
      <c r="K310" s="2">
        <f t="shared" si="86"/>
        <v>0</v>
      </c>
      <c r="L310" s="2">
        <f t="shared" si="86"/>
        <v>0</v>
      </c>
      <c r="M310" s="2"/>
      <c r="N310" s="28">
        <f t="shared" si="101"/>
        <v>0</v>
      </c>
      <c r="O310" s="2">
        <f t="shared" si="95"/>
        <v>0</v>
      </c>
      <c r="P310" s="2">
        <f t="shared" si="96"/>
        <v>0</v>
      </c>
      <c r="R310">
        <f t="shared" si="97"/>
        <v>289</v>
      </c>
      <c r="S310" s="89">
        <f t="shared" si="87"/>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8"/>
        <v>0.11680411503425248</v>
      </c>
      <c r="Y310" s="66">
        <f t="shared" si="88"/>
        <v>0</v>
      </c>
      <c r="Z310" s="72">
        <f t="shared" si="89"/>
        <v>0</v>
      </c>
      <c r="AA310" s="79">
        <f t="shared" si="90"/>
        <v>0</v>
      </c>
      <c r="AB310" s="81">
        <f t="shared" si="99"/>
        <v>0</v>
      </c>
      <c r="AD310" s="95">
        <f>locallinterp(R310,'BBG rates'!$N$10:$N$369,'BBG rates'!$P$10:$P$369)</f>
        <v>24.187943260120555</v>
      </c>
      <c r="AI310" s="185">
        <f t="shared" si="91"/>
        <v>289</v>
      </c>
      <c r="AJ310" s="127">
        <f>locallinterp(MIN(AI310,CAP_Senior*12),'BBG rates'!$X$24:$X$65,'BBG rates'!$Y$24:$Y$65)</f>
        <v>67.918742488467984</v>
      </c>
      <c r="AK310" s="127">
        <f>locallinterp(MIN(AI310,CAP_CB*12),'BBG rates'!$AA$25:$AA$40,'BBG rates'!$AC$25:$AC$40)</f>
        <v>11</v>
      </c>
      <c r="AL310" s="144">
        <f t="shared" si="92"/>
        <v>20.676186223039558</v>
      </c>
      <c r="AM310" s="142">
        <f>(SUMPRODUCT(AL310:AL$381,G310:G$381)+SUMPRODUCT(AL310:AL$381,H310:H$381))/12</f>
        <v>0</v>
      </c>
    </row>
    <row r="311" spans="1:39" x14ac:dyDescent="0.2">
      <c r="A311" s="7">
        <v>290</v>
      </c>
      <c r="B311" s="7">
        <v>145</v>
      </c>
      <c r="C311" s="7">
        <v>72.5</v>
      </c>
      <c r="D311" s="12">
        <f t="shared" si="84"/>
        <v>24.166666666666668</v>
      </c>
      <c r="E311" s="29">
        <f t="shared" si="83"/>
        <v>0</v>
      </c>
      <c r="F311" s="2">
        <f t="shared" si="85"/>
        <v>0</v>
      </c>
      <c r="G311" s="2">
        <f t="shared" si="93"/>
        <v>0</v>
      </c>
      <c r="H311" s="2">
        <f t="shared" si="94"/>
        <v>0</v>
      </c>
      <c r="I311" s="2">
        <f t="shared" si="82"/>
        <v>0</v>
      </c>
      <c r="J311" s="2">
        <f t="shared" si="100"/>
        <v>0</v>
      </c>
      <c r="K311" s="2">
        <f t="shared" si="86"/>
        <v>0</v>
      </c>
      <c r="L311" s="2">
        <f t="shared" si="86"/>
        <v>0</v>
      </c>
      <c r="M311" s="2"/>
      <c r="N311" s="28">
        <f t="shared" si="101"/>
        <v>0</v>
      </c>
      <c r="O311" s="2">
        <f t="shared" si="95"/>
        <v>0</v>
      </c>
      <c r="P311" s="2">
        <f t="shared" si="96"/>
        <v>0</v>
      </c>
      <c r="R311">
        <f t="shared" si="97"/>
        <v>290</v>
      </c>
      <c r="S311" s="89">
        <f t="shared" si="87"/>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8"/>
        <v>0.11727028133474704</v>
      </c>
      <c r="Y311" s="66">
        <f t="shared" si="88"/>
        <v>0</v>
      </c>
      <c r="Z311" s="72">
        <f t="shared" si="89"/>
        <v>0</v>
      </c>
      <c r="AA311" s="79">
        <f t="shared" si="90"/>
        <v>0</v>
      </c>
      <c r="AB311" s="81">
        <f t="shared" si="99"/>
        <v>0</v>
      </c>
      <c r="AD311" s="95">
        <f>locallinterp(R311,'BBG rates'!$N$10:$N$369,'BBG rates'!$P$10:$P$369)</f>
        <v>24.268786736882035</v>
      </c>
      <c r="AI311" s="185">
        <f t="shared" si="91"/>
        <v>290</v>
      </c>
      <c r="AJ311" s="127">
        <f>locallinterp(MIN(AI311,CAP_Senior*12),'BBG rates'!$X$24:$X$65,'BBG rates'!$Y$24:$Y$65)</f>
        <v>67.918742488467984</v>
      </c>
      <c r="AK311" s="127">
        <f>locallinterp(MIN(AI311,CAP_CB*12),'BBG rates'!$AA$25:$AA$40,'BBG rates'!$AC$25:$AC$40)</f>
        <v>11</v>
      </c>
      <c r="AL311" s="144">
        <f t="shared" si="92"/>
        <v>20.676186223039558</v>
      </c>
      <c r="AM311" s="142">
        <f>(SUMPRODUCT(AL311:AL$381,G311:G$381)+SUMPRODUCT(AL311:AL$381,H311:H$381))/12</f>
        <v>0</v>
      </c>
    </row>
    <row r="312" spans="1:39" x14ac:dyDescent="0.2">
      <c r="A312" s="7">
        <v>291</v>
      </c>
      <c r="B312" s="7">
        <v>145.5</v>
      </c>
      <c r="C312" s="7">
        <v>72.75</v>
      </c>
      <c r="D312" s="12">
        <f t="shared" si="84"/>
        <v>24.25</v>
      </c>
      <c r="E312" s="29">
        <f t="shared" si="83"/>
        <v>0</v>
      </c>
      <c r="F312" s="2">
        <f t="shared" si="85"/>
        <v>0</v>
      </c>
      <c r="G312" s="2">
        <f t="shared" si="93"/>
        <v>0</v>
      </c>
      <c r="H312" s="2">
        <f t="shared" si="94"/>
        <v>0</v>
      </c>
      <c r="I312" s="2">
        <f t="shared" si="82"/>
        <v>0</v>
      </c>
      <c r="J312" s="2">
        <f t="shared" si="100"/>
        <v>0</v>
      </c>
      <c r="K312" s="2">
        <f t="shared" si="86"/>
        <v>0</v>
      </c>
      <c r="L312" s="2">
        <f t="shared" si="86"/>
        <v>0</v>
      </c>
      <c r="M312" s="2"/>
      <c r="N312" s="28">
        <f t="shared" si="101"/>
        <v>0</v>
      </c>
      <c r="O312" s="2">
        <f t="shared" si="95"/>
        <v>0</v>
      </c>
      <c r="P312" s="2">
        <f t="shared" si="96"/>
        <v>0</v>
      </c>
      <c r="R312">
        <f t="shared" si="97"/>
        <v>291</v>
      </c>
      <c r="S312" s="89">
        <f t="shared" si="87"/>
        <v>0</v>
      </c>
      <c r="T312" s="89">
        <f>IF(AND(S312=0,S311&gt;0),SUM($G312:$H$381),S312)</f>
        <v>0</v>
      </c>
      <c r="U312" s="82">
        <f>SUM(T312:T$381)</f>
        <v>0</v>
      </c>
      <c r="V312" s="68">
        <f>localspline(R312,'BBG rates'!$G$10:$G$27,'BBG rates'!$K$10:$K$27)</f>
        <v>0.96998992616594548</v>
      </c>
      <c r="W312" s="68">
        <f>locallinterp(R312,'BBG rates'!$G$10:$G$27,'BBG rates'!$J$10:$J$27)</f>
        <v>0.1178</v>
      </c>
      <c r="X312" s="56">
        <f t="shared" si="98"/>
        <v>0.11773644564323504</v>
      </c>
      <c r="Y312" s="66">
        <f t="shared" si="88"/>
        <v>0</v>
      </c>
      <c r="Z312" s="72">
        <f t="shared" si="89"/>
        <v>0</v>
      </c>
      <c r="AA312" s="79">
        <f t="shared" si="90"/>
        <v>0</v>
      </c>
      <c r="AB312" s="81">
        <f t="shared" si="99"/>
        <v>0</v>
      </c>
      <c r="AD312" s="95">
        <f>locallinterp(R312,'BBG rates'!$N$10:$N$369,'BBG rates'!$P$10:$P$369)</f>
        <v>24.349619230729196</v>
      </c>
      <c r="AI312" s="185">
        <f t="shared" si="91"/>
        <v>291</v>
      </c>
      <c r="AJ312" s="127">
        <f>locallinterp(MIN(AI312,CAP_Senior*12),'BBG rates'!$X$24:$X$65,'BBG rates'!$Y$24:$Y$65)</f>
        <v>67.918742488467984</v>
      </c>
      <c r="AK312" s="127">
        <f>locallinterp(MIN(AI312,CAP_CB*12),'BBG rates'!$AA$25:$AA$40,'BBG rates'!$AC$25:$AC$40)</f>
        <v>11</v>
      </c>
      <c r="AL312" s="144">
        <f t="shared" si="92"/>
        <v>20.676186223039558</v>
      </c>
      <c r="AM312" s="142">
        <f>(SUMPRODUCT(AL312:AL$381,G312:G$381)+SUMPRODUCT(AL312:AL$381,H312:H$381))/12</f>
        <v>0</v>
      </c>
    </row>
    <row r="313" spans="1:39" x14ac:dyDescent="0.2">
      <c r="A313" s="7">
        <v>292</v>
      </c>
      <c r="B313" s="7">
        <v>146</v>
      </c>
      <c r="C313" s="7">
        <v>73</v>
      </c>
      <c r="D313" s="12">
        <f t="shared" si="84"/>
        <v>24.333333333333332</v>
      </c>
      <c r="E313" s="29">
        <f t="shared" si="83"/>
        <v>0</v>
      </c>
      <c r="F313" s="2">
        <f t="shared" si="85"/>
        <v>0</v>
      </c>
      <c r="G313" s="2">
        <f t="shared" si="93"/>
        <v>0</v>
      </c>
      <c r="H313" s="2">
        <f t="shared" si="94"/>
        <v>0</v>
      </c>
      <c r="I313" s="2">
        <f t="shared" si="82"/>
        <v>0</v>
      </c>
      <c r="J313" s="2">
        <f t="shared" si="100"/>
        <v>0</v>
      </c>
      <c r="K313" s="2">
        <f t="shared" si="86"/>
        <v>0</v>
      </c>
      <c r="L313" s="2">
        <f t="shared" si="86"/>
        <v>0</v>
      </c>
      <c r="M313" s="2"/>
      <c r="N313" s="28">
        <f t="shared" si="101"/>
        <v>0</v>
      </c>
      <c r="O313" s="2">
        <f t="shared" si="95"/>
        <v>0</v>
      </c>
      <c r="P313" s="2">
        <f t="shared" si="96"/>
        <v>0</v>
      </c>
      <c r="R313">
        <f t="shared" si="97"/>
        <v>292</v>
      </c>
      <c r="S313" s="89">
        <f t="shared" si="87"/>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8"/>
        <v>0.11820260795998294</v>
      </c>
      <c r="Y313" s="66">
        <f t="shared" si="88"/>
        <v>0</v>
      </c>
      <c r="Z313" s="72">
        <f t="shared" si="89"/>
        <v>0</v>
      </c>
      <c r="AA313" s="79">
        <f t="shared" si="90"/>
        <v>0</v>
      </c>
      <c r="AB313" s="81">
        <f t="shared" si="99"/>
        <v>0</v>
      </c>
      <c r="AD313" s="95">
        <f>locallinterp(R313,'BBG rates'!$N$10:$N$369,'BBG rates'!$P$10:$P$369)</f>
        <v>24.430441048761054</v>
      </c>
      <c r="AI313" s="185">
        <f t="shared" si="91"/>
        <v>292</v>
      </c>
      <c r="AJ313" s="127">
        <f>locallinterp(MIN(AI313,CAP_Senior*12),'BBG rates'!$X$24:$X$65,'BBG rates'!$Y$24:$Y$65)</f>
        <v>67.918742488467984</v>
      </c>
      <c r="AK313" s="127">
        <f>locallinterp(MIN(AI313,CAP_CB*12),'BBG rates'!$AA$25:$AA$40,'BBG rates'!$AC$25:$AC$40)</f>
        <v>11</v>
      </c>
      <c r="AL313" s="144">
        <f t="shared" si="92"/>
        <v>20.676186223039558</v>
      </c>
      <c r="AM313" s="142">
        <f>(SUMPRODUCT(AL313:AL$381,G313:G$381)+SUMPRODUCT(AL313:AL$381,H313:H$381))/12</f>
        <v>0</v>
      </c>
    </row>
    <row r="314" spans="1:39" x14ac:dyDescent="0.2">
      <c r="A314" s="7">
        <v>293</v>
      </c>
      <c r="B314" s="7">
        <v>146.5</v>
      </c>
      <c r="C314" s="7">
        <v>73.25</v>
      </c>
      <c r="D314" s="12">
        <f t="shared" si="84"/>
        <v>24.416666666666668</v>
      </c>
      <c r="E314" s="29">
        <f t="shared" si="83"/>
        <v>0</v>
      </c>
      <c r="F314" s="2">
        <f t="shared" si="85"/>
        <v>0</v>
      </c>
      <c r="G314" s="2">
        <f t="shared" si="93"/>
        <v>0</v>
      </c>
      <c r="H314" s="2">
        <f t="shared" si="94"/>
        <v>0</v>
      </c>
      <c r="I314" s="2">
        <f t="shared" si="82"/>
        <v>0</v>
      </c>
      <c r="J314" s="2">
        <f t="shared" si="100"/>
        <v>0</v>
      </c>
      <c r="K314" s="2">
        <f t="shared" si="86"/>
        <v>0</v>
      </c>
      <c r="L314" s="2">
        <f t="shared" si="86"/>
        <v>0</v>
      </c>
      <c r="M314" s="2"/>
      <c r="N314" s="28">
        <f t="shared" si="101"/>
        <v>0</v>
      </c>
      <c r="O314" s="2">
        <f t="shared" si="95"/>
        <v>0</v>
      </c>
      <c r="P314" s="2">
        <f t="shared" si="96"/>
        <v>0</v>
      </c>
      <c r="R314">
        <f t="shared" si="97"/>
        <v>293</v>
      </c>
      <c r="S314" s="89">
        <f t="shared" si="87"/>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8"/>
        <v>0.11866876828499073</v>
      </c>
      <c r="Y314" s="66">
        <f t="shared" si="88"/>
        <v>0</v>
      </c>
      <c r="Z314" s="72">
        <f t="shared" si="89"/>
        <v>0</v>
      </c>
      <c r="AA314" s="79">
        <f t="shared" si="90"/>
        <v>0</v>
      </c>
      <c r="AB314" s="81">
        <f t="shared" si="99"/>
        <v>0</v>
      </c>
      <c r="AD314" s="95">
        <f>locallinterp(R314,'BBG rates'!$N$10:$N$369,'BBG rates'!$P$10:$P$369)</f>
        <v>24.511252497462344</v>
      </c>
      <c r="AI314" s="185">
        <f t="shared" si="91"/>
        <v>293</v>
      </c>
      <c r="AJ314" s="127">
        <f>locallinterp(MIN(AI314,CAP_Senior*12),'BBG rates'!$X$24:$X$65,'BBG rates'!$Y$24:$Y$65)</f>
        <v>67.918742488467984</v>
      </c>
      <c r="AK314" s="127">
        <f>locallinterp(MIN(AI314,CAP_CB*12),'BBG rates'!$AA$25:$AA$40,'BBG rates'!$AC$25:$AC$40)</f>
        <v>11</v>
      </c>
      <c r="AL314" s="144">
        <f t="shared" si="92"/>
        <v>20.676186223039558</v>
      </c>
      <c r="AM314" s="142">
        <f>(SUMPRODUCT(AL314:AL$381,G314:G$381)+SUMPRODUCT(AL314:AL$381,H314:H$381))/12</f>
        <v>0</v>
      </c>
    </row>
    <row r="315" spans="1:39" x14ac:dyDescent="0.2">
      <c r="A315" s="7">
        <v>294</v>
      </c>
      <c r="B315" s="7">
        <v>147</v>
      </c>
      <c r="C315" s="7">
        <v>73.5</v>
      </c>
      <c r="D315" s="12">
        <f t="shared" si="84"/>
        <v>24.5</v>
      </c>
      <c r="E315" s="29">
        <f t="shared" si="83"/>
        <v>0</v>
      </c>
      <c r="F315" s="2">
        <f t="shared" si="85"/>
        <v>0</v>
      </c>
      <c r="G315" s="2">
        <f t="shared" si="93"/>
        <v>0</v>
      </c>
      <c r="H315" s="2">
        <f t="shared" si="94"/>
        <v>0</v>
      </c>
      <c r="I315" s="2">
        <f t="shared" si="82"/>
        <v>0</v>
      </c>
      <c r="J315" s="2">
        <f t="shared" si="100"/>
        <v>0</v>
      </c>
      <c r="K315" s="2">
        <f t="shared" si="86"/>
        <v>0</v>
      </c>
      <c r="L315" s="2">
        <f t="shared" si="86"/>
        <v>0</v>
      </c>
      <c r="M315" s="2"/>
      <c r="N315" s="28">
        <f t="shared" si="101"/>
        <v>0</v>
      </c>
      <c r="O315" s="2">
        <f t="shared" si="95"/>
        <v>0</v>
      </c>
      <c r="P315" s="2">
        <f t="shared" si="96"/>
        <v>0</v>
      </c>
      <c r="R315">
        <f t="shared" si="97"/>
        <v>294</v>
      </c>
      <c r="S315" s="89">
        <f t="shared" si="87"/>
        <v>0</v>
      </c>
      <c r="T315" s="89">
        <f>IF(AND(S315=0,S314&gt;0),SUM($G315:$H$381),S315)</f>
        <v>0</v>
      </c>
      <c r="U315" s="82">
        <f>SUM(T315:T$381)</f>
        <v>0</v>
      </c>
      <c r="V315" s="68">
        <f>localspline(R315,'BBG rates'!$G$10:$G$27,'BBG rates'!$K$10:$K$27)</f>
        <v>0.96961669737252398</v>
      </c>
      <c r="W315" s="68">
        <f>locallinterp(R315,'BBG rates'!$G$10:$G$27,'BBG rates'!$J$10:$J$27)</f>
        <v>0.1192</v>
      </c>
      <c r="X315" s="56">
        <f t="shared" si="98"/>
        <v>0.11913492661825842</v>
      </c>
      <c r="Y315" s="66">
        <f t="shared" si="88"/>
        <v>0</v>
      </c>
      <c r="Z315" s="72">
        <f t="shared" si="89"/>
        <v>0</v>
      </c>
      <c r="AA315" s="79">
        <f t="shared" si="90"/>
        <v>0</v>
      </c>
      <c r="AB315" s="81">
        <f t="shared" si="99"/>
        <v>0</v>
      </c>
      <c r="AD315" s="95">
        <f>locallinterp(R315,'BBG rates'!$N$10:$N$369,'BBG rates'!$P$10:$P$369)</f>
        <v>24.592053888910055</v>
      </c>
      <c r="AI315" s="185">
        <f t="shared" si="91"/>
        <v>294</v>
      </c>
      <c r="AJ315" s="127">
        <f>locallinterp(MIN(AI315,CAP_Senior*12),'BBG rates'!$X$24:$X$65,'BBG rates'!$Y$24:$Y$65)</f>
        <v>67.918742488467984</v>
      </c>
      <c r="AK315" s="127">
        <f>locallinterp(MIN(AI315,CAP_CB*12),'BBG rates'!$AA$25:$AA$40,'BBG rates'!$AC$25:$AC$40)</f>
        <v>11</v>
      </c>
      <c r="AL315" s="144">
        <f t="shared" si="92"/>
        <v>20.676186223039558</v>
      </c>
      <c r="AM315" s="142">
        <f>(SUMPRODUCT(AL315:AL$381,G315:G$381)+SUMPRODUCT(AL315:AL$381,H315:H$381))/12</f>
        <v>0</v>
      </c>
    </row>
    <row r="316" spans="1:39" x14ac:dyDescent="0.2">
      <c r="A316" s="7">
        <v>295</v>
      </c>
      <c r="B316" s="7">
        <v>147.5</v>
      </c>
      <c r="C316" s="7">
        <v>73.75</v>
      </c>
      <c r="D316" s="12">
        <f t="shared" si="84"/>
        <v>24.583333333333332</v>
      </c>
      <c r="E316" s="29">
        <f t="shared" si="83"/>
        <v>0</v>
      </c>
      <c r="F316" s="2">
        <f t="shared" si="85"/>
        <v>0</v>
      </c>
      <c r="G316" s="2">
        <f t="shared" si="93"/>
        <v>0</v>
      </c>
      <c r="H316" s="2">
        <f t="shared" si="94"/>
        <v>0</v>
      </c>
      <c r="I316" s="2">
        <f t="shared" si="82"/>
        <v>0</v>
      </c>
      <c r="J316" s="2">
        <f t="shared" si="100"/>
        <v>0</v>
      </c>
      <c r="K316" s="2">
        <f t="shared" si="86"/>
        <v>0</v>
      </c>
      <c r="L316" s="2">
        <f t="shared" si="86"/>
        <v>0</v>
      </c>
      <c r="M316" s="2"/>
      <c r="N316" s="28">
        <f t="shared" si="101"/>
        <v>0</v>
      </c>
      <c r="O316" s="2">
        <f t="shared" si="95"/>
        <v>0</v>
      </c>
      <c r="P316" s="2">
        <f t="shared" si="96"/>
        <v>0</v>
      </c>
      <c r="R316">
        <f t="shared" si="97"/>
        <v>295</v>
      </c>
      <c r="S316" s="89">
        <f t="shared" si="87"/>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8"/>
        <v>0.119601082959786</v>
      </c>
      <c r="Y316" s="66">
        <f t="shared" si="88"/>
        <v>0</v>
      </c>
      <c r="Z316" s="72">
        <f t="shared" si="89"/>
        <v>0</v>
      </c>
      <c r="AA316" s="79">
        <f t="shared" si="90"/>
        <v>0</v>
      </c>
      <c r="AB316" s="81">
        <f t="shared" si="99"/>
        <v>0</v>
      </c>
      <c r="AD316" s="95">
        <f>locallinterp(R316,'BBG rates'!$N$10:$N$369,'BBG rates'!$P$10:$P$369)</f>
        <v>24.672845536429531</v>
      </c>
      <c r="AI316" s="185">
        <f t="shared" si="91"/>
        <v>295</v>
      </c>
      <c r="AJ316" s="127">
        <f>locallinterp(MIN(AI316,CAP_Senior*12),'BBG rates'!$X$24:$X$65,'BBG rates'!$Y$24:$Y$65)</f>
        <v>67.918742488467984</v>
      </c>
      <c r="AK316" s="127">
        <f>locallinterp(MIN(AI316,CAP_CB*12),'BBG rates'!$AA$25:$AA$40,'BBG rates'!$AC$25:$AC$40)</f>
        <v>11</v>
      </c>
      <c r="AL316" s="144">
        <f t="shared" si="92"/>
        <v>20.676186223039558</v>
      </c>
      <c r="AM316" s="142">
        <f>(SUMPRODUCT(AL316:AL$381,G316:G$381)+SUMPRODUCT(AL316:AL$381,H316:H$381))/12</f>
        <v>0</v>
      </c>
    </row>
    <row r="317" spans="1:39" x14ac:dyDescent="0.2">
      <c r="A317" s="7">
        <v>296</v>
      </c>
      <c r="B317" s="7">
        <v>148</v>
      </c>
      <c r="C317" s="7">
        <v>74</v>
      </c>
      <c r="D317" s="12">
        <f t="shared" si="84"/>
        <v>24.666666666666668</v>
      </c>
      <c r="E317" s="29">
        <f t="shared" si="83"/>
        <v>0</v>
      </c>
      <c r="F317" s="2">
        <f t="shared" si="85"/>
        <v>0</v>
      </c>
      <c r="G317" s="2">
        <f t="shared" si="93"/>
        <v>0</v>
      </c>
      <c r="H317" s="2">
        <f t="shared" si="94"/>
        <v>0</v>
      </c>
      <c r="I317" s="2">
        <f t="shared" si="82"/>
        <v>0</v>
      </c>
      <c r="J317" s="2">
        <f t="shared" si="100"/>
        <v>0</v>
      </c>
      <c r="K317" s="2">
        <f t="shared" si="86"/>
        <v>0</v>
      </c>
      <c r="L317" s="2">
        <f t="shared" si="86"/>
        <v>0</v>
      </c>
      <c r="M317" s="2"/>
      <c r="N317" s="28">
        <f t="shared" si="101"/>
        <v>0</v>
      </c>
      <c r="O317" s="2">
        <f t="shared" si="95"/>
        <v>0</v>
      </c>
      <c r="P317" s="2">
        <f t="shared" si="96"/>
        <v>0</v>
      </c>
      <c r="R317">
        <f t="shared" si="97"/>
        <v>296</v>
      </c>
      <c r="S317" s="89">
        <f t="shared" si="87"/>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8"/>
        <v>0.12006723730957347</v>
      </c>
      <c r="Y317" s="66">
        <f t="shared" si="88"/>
        <v>0</v>
      </c>
      <c r="Z317" s="72">
        <f t="shared" si="89"/>
        <v>0</v>
      </c>
      <c r="AA317" s="79">
        <f t="shared" si="90"/>
        <v>0</v>
      </c>
      <c r="AB317" s="81">
        <f t="shared" si="99"/>
        <v>0</v>
      </c>
      <c r="AD317" s="95">
        <f>locallinterp(R317,'BBG rates'!$N$10:$N$369,'BBG rates'!$P$10:$P$369)</f>
        <v>24.753627755835481</v>
      </c>
      <c r="AI317" s="185">
        <f t="shared" si="91"/>
        <v>296</v>
      </c>
      <c r="AJ317" s="127">
        <f>locallinterp(MIN(AI317,CAP_Senior*12),'BBG rates'!$X$24:$X$65,'BBG rates'!$Y$24:$Y$65)</f>
        <v>67.918742488467984</v>
      </c>
      <c r="AK317" s="127">
        <f>locallinterp(MIN(AI317,CAP_CB*12),'BBG rates'!$AA$25:$AA$40,'BBG rates'!$AC$25:$AC$40)</f>
        <v>11</v>
      </c>
      <c r="AL317" s="144">
        <f t="shared" si="92"/>
        <v>20.676186223039558</v>
      </c>
      <c r="AM317" s="142">
        <f>(SUMPRODUCT(AL317:AL$381,G317:G$381)+SUMPRODUCT(AL317:AL$381,H317:H$381))/12</f>
        <v>0</v>
      </c>
    </row>
    <row r="318" spans="1:39" x14ac:dyDescent="0.2">
      <c r="A318" s="7">
        <v>297</v>
      </c>
      <c r="B318" s="7">
        <v>148.5</v>
      </c>
      <c r="C318" s="7">
        <v>74.25</v>
      </c>
      <c r="D318" s="12">
        <f t="shared" si="84"/>
        <v>24.75</v>
      </c>
      <c r="E318" s="29">
        <f t="shared" si="83"/>
        <v>0</v>
      </c>
      <c r="F318" s="2">
        <f t="shared" si="85"/>
        <v>0</v>
      </c>
      <c r="G318" s="2">
        <f t="shared" si="93"/>
        <v>0</v>
      </c>
      <c r="H318" s="2">
        <f t="shared" si="94"/>
        <v>0</v>
      </c>
      <c r="I318" s="2">
        <f t="shared" si="82"/>
        <v>0</v>
      </c>
      <c r="J318" s="2">
        <f t="shared" si="100"/>
        <v>0</v>
      </c>
      <c r="K318" s="2">
        <f t="shared" si="86"/>
        <v>0</v>
      </c>
      <c r="L318" s="2">
        <f t="shared" si="86"/>
        <v>0</v>
      </c>
      <c r="M318" s="2"/>
      <c r="N318" s="28">
        <f t="shared" si="101"/>
        <v>0</v>
      </c>
      <c r="O318" s="2">
        <f t="shared" si="95"/>
        <v>0</v>
      </c>
      <c r="P318" s="2">
        <f t="shared" si="96"/>
        <v>0</v>
      </c>
      <c r="R318">
        <f t="shared" si="97"/>
        <v>297</v>
      </c>
      <c r="S318" s="89">
        <f t="shared" si="87"/>
        <v>0</v>
      </c>
      <c r="T318" s="89">
        <f>IF(AND(S318=0,S317&gt;0),SUM($G318:$H$381),S318)</f>
        <v>0</v>
      </c>
      <c r="U318" s="82">
        <f>SUM(T318:T$381)</f>
        <v>0</v>
      </c>
      <c r="V318" s="68">
        <f>localspline(R318,'BBG rates'!$G$10:$G$27,'BBG rates'!$K$10:$K$27)</f>
        <v>0.96927730771220932</v>
      </c>
      <c r="W318" s="68">
        <f>locallinterp(R318,'BBG rates'!$G$10:$G$27,'BBG rates'!$J$10:$J$27)</f>
        <v>0.1206</v>
      </c>
      <c r="X318" s="56">
        <f t="shared" si="98"/>
        <v>0.12053338966762084</v>
      </c>
      <c r="Y318" s="66">
        <f t="shared" si="88"/>
        <v>0</v>
      </c>
      <c r="Z318" s="72">
        <f t="shared" si="89"/>
        <v>0</v>
      </c>
      <c r="AA318" s="79">
        <f t="shared" si="90"/>
        <v>0</v>
      </c>
      <c r="AB318" s="81">
        <f t="shared" si="99"/>
        <v>0</v>
      </c>
      <c r="AD318" s="95">
        <f>locallinterp(R318,'BBG rates'!$N$10:$N$369,'BBG rates'!$P$10:$P$369)</f>
        <v>24.834400864811499</v>
      </c>
      <c r="AI318" s="185">
        <f t="shared" si="91"/>
        <v>297</v>
      </c>
      <c r="AJ318" s="127">
        <f>locallinterp(MIN(AI318,CAP_Senior*12),'BBG rates'!$X$24:$X$65,'BBG rates'!$Y$24:$Y$65)</f>
        <v>67.918742488467984</v>
      </c>
      <c r="AK318" s="127">
        <f>locallinterp(MIN(AI318,CAP_CB*12),'BBG rates'!$AA$25:$AA$40,'BBG rates'!$AC$25:$AC$40)</f>
        <v>11</v>
      </c>
      <c r="AL318" s="144">
        <f t="shared" si="92"/>
        <v>20.676186223039558</v>
      </c>
      <c r="AM318" s="142">
        <f>(SUMPRODUCT(AL318:AL$381,G318:G$381)+SUMPRODUCT(AL318:AL$381,H318:H$381))/12</f>
        <v>0</v>
      </c>
    </row>
    <row r="319" spans="1:39" x14ac:dyDescent="0.2">
      <c r="A319" s="7">
        <v>298</v>
      </c>
      <c r="B319" s="7">
        <v>149</v>
      </c>
      <c r="C319" s="7">
        <v>74.5</v>
      </c>
      <c r="D319" s="12">
        <f t="shared" si="84"/>
        <v>24.833333333333332</v>
      </c>
      <c r="E319" s="29">
        <f t="shared" si="83"/>
        <v>0</v>
      </c>
      <c r="F319" s="2">
        <f t="shared" si="85"/>
        <v>0</v>
      </c>
      <c r="G319" s="2">
        <f t="shared" si="93"/>
        <v>0</v>
      </c>
      <c r="H319" s="2">
        <f t="shared" si="94"/>
        <v>0</v>
      </c>
      <c r="I319" s="2">
        <f t="shared" si="82"/>
        <v>0</v>
      </c>
      <c r="J319" s="2">
        <f t="shared" si="100"/>
        <v>0</v>
      </c>
      <c r="K319" s="2">
        <f t="shared" si="86"/>
        <v>0</v>
      </c>
      <c r="L319" s="2">
        <f t="shared" si="86"/>
        <v>0</v>
      </c>
      <c r="M319" s="2"/>
      <c r="N319" s="28">
        <f t="shared" si="101"/>
        <v>0</v>
      </c>
      <c r="O319" s="2">
        <f t="shared" si="95"/>
        <v>0</v>
      </c>
      <c r="P319" s="2">
        <f t="shared" si="96"/>
        <v>0</v>
      </c>
      <c r="R319">
        <f t="shared" si="97"/>
        <v>298</v>
      </c>
      <c r="S319" s="89">
        <f t="shared" si="87"/>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8"/>
        <v>0.1209995400339281</v>
      </c>
      <c r="Y319" s="66">
        <f t="shared" si="88"/>
        <v>0</v>
      </c>
      <c r="Z319" s="72">
        <f t="shared" si="89"/>
        <v>0</v>
      </c>
      <c r="AA319" s="79">
        <f t="shared" si="90"/>
        <v>0</v>
      </c>
      <c r="AB319" s="81">
        <f t="shared" si="99"/>
        <v>0</v>
      </c>
      <c r="AD319" s="95">
        <f>locallinterp(R319,'BBG rates'!$N$10:$N$369,'BBG rates'!$P$10:$P$369)</f>
        <v>24.91516518477151</v>
      </c>
      <c r="AI319" s="185">
        <f t="shared" si="91"/>
        <v>298</v>
      </c>
      <c r="AJ319" s="127">
        <f>locallinterp(MIN(AI319,CAP_Senior*12),'BBG rates'!$X$24:$X$65,'BBG rates'!$Y$24:$Y$65)</f>
        <v>67.918742488467984</v>
      </c>
      <c r="AK319" s="127">
        <f>locallinterp(MIN(AI319,CAP_CB*12),'BBG rates'!$AA$25:$AA$40,'BBG rates'!$AC$25:$AC$40)</f>
        <v>11</v>
      </c>
      <c r="AL319" s="144">
        <f t="shared" si="92"/>
        <v>20.676186223039558</v>
      </c>
      <c r="AM319" s="142">
        <f>(SUMPRODUCT(AL319:AL$381,G319:G$381)+SUMPRODUCT(AL319:AL$381,H319:H$381))/12</f>
        <v>0</v>
      </c>
    </row>
    <row r="320" spans="1:39" x14ac:dyDescent="0.2">
      <c r="A320" s="7">
        <v>299</v>
      </c>
      <c r="B320" s="7">
        <v>149.5</v>
      </c>
      <c r="C320" s="7">
        <v>74.75</v>
      </c>
      <c r="D320" s="12">
        <f t="shared" si="84"/>
        <v>24.916666666666668</v>
      </c>
      <c r="E320" s="29">
        <f t="shared" si="83"/>
        <v>0</v>
      </c>
      <c r="F320" s="2">
        <f t="shared" si="85"/>
        <v>0</v>
      </c>
      <c r="G320" s="2">
        <f t="shared" si="93"/>
        <v>0</v>
      </c>
      <c r="H320" s="2">
        <f t="shared" si="94"/>
        <v>0</v>
      </c>
      <c r="I320" s="2">
        <f t="shared" si="82"/>
        <v>0</v>
      </c>
      <c r="J320" s="2">
        <f t="shared" si="100"/>
        <v>0</v>
      </c>
      <c r="K320" s="2">
        <f t="shared" si="86"/>
        <v>0</v>
      </c>
      <c r="L320" s="2">
        <f t="shared" si="86"/>
        <v>0</v>
      </c>
      <c r="M320" s="2"/>
      <c r="N320" s="28">
        <f t="shared" si="101"/>
        <v>0</v>
      </c>
      <c r="O320" s="2">
        <f t="shared" si="95"/>
        <v>0</v>
      </c>
      <c r="P320" s="2">
        <f t="shared" si="96"/>
        <v>0</v>
      </c>
      <c r="R320">
        <f t="shared" si="97"/>
        <v>299</v>
      </c>
      <c r="S320" s="89">
        <f t="shared" si="87"/>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8"/>
        <v>0.12146568840876171</v>
      </c>
      <c r="Y320" s="66">
        <f t="shared" si="88"/>
        <v>0</v>
      </c>
      <c r="Z320" s="72">
        <f t="shared" si="89"/>
        <v>0</v>
      </c>
      <c r="AA320" s="79">
        <f t="shared" si="90"/>
        <v>0</v>
      </c>
      <c r="AB320" s="81">
        <f t="shared" si="99"/>
        <v>0</v>
      </c>
      <c r="AD320" s="95">
        <f>locallinterp(R320,'BBG rates'!$N$10:$N$369,'BBG rates'!$P$10:$P$369)</f>
        <v>24.995921038688081</v>
      </c>
      <c r="AI320" s="185">
        <f t="shared" si="91"/>
        <v>299</v>
      </c>
      <c r="AJ320" s="127">
        <f>locallinterp(MIN(AI320,CAP_Senior*12),'BBG rates'!$X$24:$X$65,'BBG rates'!$Y$24:$Y$65)</f>
        <v>67.918742488467984</v>
      </c>
      <c r="AK320" s="127">
        <f>locallinterp(MIN(AI320,CAP_CB*12),'BBG rates'!$AA$25:$AA$40,'BBG rates'!$AC$25:$AC$40)</f>
        <v>11</v>
      </c>
      <c r="AL320" s="144">
        <f t="shared" si="92"/>
        <v>20.676186223039558</v>
      </c>
      <c r="AM320" s="142">
        <f>(SUMPRODUCT(AL320:AL$381,G320:G$381)+SUMPRODUCT(AL320:AL$381,H320:H$381))/12</f>
        <v>0</v>
      </c>
    </row>
    <row r="321" spans="1:39" x14ac:dyDescent="0.2">
      <c r="A321" s="7">
        <v>300</v>
      </c>
      <c r="B321" s="7">
        <v>150</v>
      </c>
      <c r="C321" s="7">
        <v>75</v>
      </c>
      <c r="D321" s="12">
        <f t="shared" si="84"/>
        <v>25</v>
      </c>
      <c r="E321" s="29">
        <f t="shared" si="83"/>
        <v>0</v>
      </c>
      <c r="F321" s="2">
        <f t="shared" si="85"/>
        <v>0</v>
      </c>
      <c r="G321" s="2">
        <f t="shared" si="93"/>
        <v>0</v>
      </c>
      <c r="H321" s="2">
        <f t="shared" si="94"/>
        <v>0</v>
      </c>
      <c r="I321" s="2">
        <f t="shared" si="82"/>
        <v>0</v>
      </c>
      <c r="J321" s="2">
        <f t="shared" si="100"/>
        <v>0</v>
      </c>
      <c r="K321" s="2">
        <f t="shared" si="86"/>
        <v>0</v>
      </c>
      <c r="L321" s="2">
        <f t="shared" si="86"/>
        <v>0</v>
      </c>
      <c r="M321" s="2"/>
      <c r="N321" s="28">
        <f t="shared" si="101"/>
        <v>0</v>
      </c>
      <c r="O321" s="2">
        <f t="shared" si="95"/>
        <v>0</v>
      </c>
      <c r="P321" s="2">
        <f t="shared" si="96"/>
        <v>0</v>
      </c>
      <c r="R321">
        <f t="shared" si="97"/>
        <v>300</v>
      </c>
      <c r="S321" s="89">
        <f t="shared" si="87"/>
        <v>0</v>
      </c>
      <c r="T321" s="89">
        <f>IF(AND(S321=0,S320&gt;0),SUM($G321:$H$381),S321)</f>
        <v>0</v>
      </c>
      <c r="U321" s="82">
        <f>SUM(T321:T$381)</f>
        <v>0</v>
      </c>
      <c r="V321" s="68">
        <f>localspline(R321,'BBG rates'!$G$10:$G$27,'BBG rates'!$K$10:$K$27)</f>
        <v>0.96897256374359131</v>
      </c>
      <c r="W321" s="68">
        <f>locallinterp(R321,'BBG rates'!$G$10:$G$27,'BBG rates'!$J$10:$J$27)</f>
        <v>0.122</v>
      </c>
      <c r="X321" s="56">
        <f t="shared" si="98"/>
        <v>0.12193183479185521</v>
      </c>
      <c r="Y321" s="66">
        <f t="shared" si="88"/>
        <v>0</v>
      </c>
      <c r="Z321" s="72">
        <f t="shared" si="89"/>
        <v>0</v>
      </c>
      <c r="AA321" s="79">
        <f t="shared" si="90"/>
        <v>0</v>
      </c>
      <c r="AB321" s="81">
        <f t="shared" si="99"/>
        <v>0</v>
      </c>
      <c r="AD321" s="95">
        <f>locallinterp(R321,'BBG rates'!$N$10:$N$369,'BBG rates'!$P$10:$P$369)</f>
        <v>25.076668752333379</v>
      </c>
      <c r="AI321" s="185">
        <f t="shared" si="91"/>
        <v>300</v>
      </c>
      <c r="AJ321" s="127">
        <f>locallinterp(MIN(AI321,CAP_Senior*12),'BBG rates'!$X$24:$X$65,'BBG rates'!$Y$24:$Y$65)</f>
        <v>67.918742488467984</v>
      </c>
      <c r="AK321" s="127">
        <f>locallinterp(MIN(AI321,CAP_CB*12),'BBG rates'!$AA$25:$AA$40,'BBG rates'!$AC$25:$AC$40)</f>
        <v>11</v>
      </c>
      <c r="AL321" s="144">
        <f t="shared" si="92"/>
        <v>20.676186223039558</v>
      </c>
      <c r="AM321" s="142">
        <f>(SUMPRODUCT(AL321:AL$381,G321:G$381)+SUMPRODUCT(AL321:AL$381,H321:H$381))/12</f>
        <v>0</v>
      </c>
    </row>
    <row r="322" spans="1:39" x14ac:dyDescent="0.2">
      <c r="A322" s="7">
        <v>301</v>
      </c>
      <c r="B322" s="7">
        <v>150.5</v>
      </c>
      <c r="C322" s="7">
        <v>75.25</v>
      </c>
      <c r="D322" s="12">
        <f t="shared" si="84"/>
        <v>25.083333333333332</v>
      </c>
      <c r="E322" s="29">
        <f t="shared" si="83"/>
        <v>0</v>
      </c>
      <c r="F322" s="2">
        <f t="shared" si="85"/>
        <v>0</v>
      </c>
      <c r="G322" s="2">
        <f t="shared" si="93"/>
        <v>0</v>
      </c>
      <c r="H322" s="2">
        <f t="shared" si="94"/>
        <v>0</v>
      </c>
      <c r="I322" s="2">
        <f t="shared" si="82"/>
        <v>0</v>
      </c>
      <c r="J322" s="2">
        <f t="shared" si="100"/>
        <v>0</v>
      </c>
      <c r="K322" s="2">
        <f t="shared" si="86"/>
        <v>0</v>
      </c>
      <c r="L322" s="2">
        <f t="shared" si="86"/>
        <v>0</v>
      </c>
      <c r="M322" s="2"/>
      <c r="N322" s="28">
        <f t="shared" si="101"/>
        <v>0</v>
      </c>
      <c r="O322" s="2">
        <f t="shared" si="95"/>
        <v>0</v>
      </c>
      <c r="P322" s="2">
        <f t="shared" si="96"/>
        <v>0</v>
      </c>
      <c r="R322">
        <f t="shared" si="97"/>
        <v>301</v>
      </c>
      <c r="S322" s="89">
        <f t="shared" si="87"/>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8"/>
        <v>0.12165880643779658</v>
      </c>
      <c r="Y322" s="66">
        <f t="shared" si="88"/>
        <v>0</v>
      </c>
      <c r="Z322" s="72">
        <f t="shared" si="89"/>
        <v>0</v>
      </c>
      <c r="AA322" s="79">
        <f t="shared" si="90"/>
        <v>0</v>
      </c>
      <c r="AB322" s="81">
        <f t="shared" si="99"/>
        <v>0</v>
      </c>
      <c r="AD322" s="95">
        <f>locallinterp(R322,'BBG rates'!$N$10:$N$369,'BBG rates'!$P$10:$P$369)</f>
        <v>25.157408654571356</v>
      </c>
      <c r="AI322" s="185">
        <f t="shared" si="91"/>
        <v>301</v>
      </c>
      <c r="AJ322" s="127">
        <f>locallinterp(MIN(AI322,CAP_Senior*12),'BBG rates'!$X$24:$X$65,'BBG rates'!$Y$24:$Y$65)</f>
        <v>67.918742488467984</v>
      </c>
      <c r="AK322" s="127">
        <f>locallinterp(MIN(AI322,CAP_CB*12),'BBG rates'!$AA$25:$AA$40,'BBG rates'!$AC$25:$AC$40)</f>
        <v>11</v>
      </c>
      <c r="AL322" s="144">
        <f t="shared" si="92"/>
        <v>20.676186223039558</v>
      </c>
      <c r="AM322" s="142">
        <f>(SUMPRODUCT(AL322:AL$381,G322:G$381)+SUMPRODUCT(AL322:AL$381,H322:H$381))/12</f>
        <v>0</v>
      </c>
    </row>
    <row r="323" spans="1:39" x14ac:dyDescent="0.2">
      <c r="A323" s="7">
        <v>302</v>
      </c>
      <c r="B323" s="7">
        <v>151</v>
      </c>
      <c r="C323" s="7">
        <v>75.5</v>
      </c>
      <c r="D323" s="12">
        <f t="shared" si="84"/>
        <v>25.166666666666668</v>
      </c>
      <c r="E323" s="29">
        <f t="shared" si="83"/>
        <v>0</v>
      </c>
      <c r="F323" s="2">
        <f t="shared" si="85"/>
        <v>0</v>
      </c>
      <c r="G323" s="2">
        <f t="shared" si="93"/>
        <v>0</v>
      </c>
      <c r="H323" s="2">
        <f t="shared" si="94"/>
        <v>0</v>
      </c>
      <c r="I323" s="2">
        <f t="shared" si="82"/>
        <v>0</v>
      </c>
      <c r="J323" s="2">
        <f t="shared" si="100"/>
        <v>0</v>
      </c>
      <c r="K323" s="2">
        <f t="shared" si="86"/>
        <v>0</v>
      </c>
      <c r="L323" s="2">
        <f t="shared" si="86"/>
        <v>0</v>
      </c>
      <c r="M323" s="2"/>
      <c r="N323" s="28">
        <f t="shared" si="101"/>
        <v>0</v>
      </c>
      <c r="O323" s="2">
        <f t="shared" si="95"/>
        <v>0</v>
      </c>
      <c r="P323" s="2">
        <f t="shared" si="96"/>
        <v>0</v>
      </c>
      <c r="R323">
        <f t="shared" si="97"/>
        <v>302</v>
      </c>
      <c r="S323" s="89">
        <f t="shared" si="87"/>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8"/>
        <v>0.12138577740028467</v>
      </c>
      <c r="Y323" s="66">
        <f t="shared" si="88"/>
        <v>0</v>
      </c>
      <c r="Z323" s="72">
        <f t="shared" si="89"/>
        <v>0</v>
      </c>
      <c r="AA323" s="79">
        <f t="shared" si="90"/>
        <v>0</v>
      </c>
      <c r="AB323" s="81">
        <f t="shared" si="99"/>
        <v>0</v>
      </c>
      <c r="AD323" s="95">
        <f>locallinterp(R323,'BBG rates'!$N$10:$N$369,'BBG rates'!$P$10:$P$369)</f>
        <v>25.238141063203688</v>
      </c>
      <c r="AI323" s="185">
        <f t="shared" si="91"/>
        <v>302</v>
      </c>
      <c r="AJ323" s="127">
        <f>locallinterp(MIN(AI323,CAP_Senior*12),'BBG rates'!$X$24:$X$65,'BBG rates'!$Y$24:$Y$65)</f>
        <v>67.918742488467984</v>
      </c>
      <c r="AK323" s="127">
        <f>locallinterp(MIN(AI323,CAP_CB*12),'BBG rates'!$AA$25:$AA$40,'BBG rates'!$AC$25:$AC$40)</f>
        <v>11</v>
      </c>
      <c r="AL323" s="144">
        <f t="shared" si="92"/>
        <v>20.676186223039558</v>
      </c>
      <c r="AM323" s="142">
        <f>(SUMPRODUCT(AL323:AL$381,G323:G$381)+SUMPRODUCT(AL323:AL$381,H323:H$381))/12</f>
        <v>0</v>
      </c>
    </row>
    <row r="324" spans="1:39" x14ac:dyDescent="0.2">
      <c r="A324" s="7">
        <v>303</v>
      </c>
      <c r="B324" s="7">
        <v>151.5</v>
      </c>
      <c r="C324" s="7">
        <v>75.75</v>
      </c>
      <c r="D324" s="12">
        <f t="shared" si="84"/>
        <v>25.25</v>
      </c>
      <c r="E324" s="29">
        <f t="shared" si="83"/>
        <v>0</v>
      </c>
      <c r="F324" s="2">
        <f t="shared" si="85"/>
        <v>0</v>
      </c>
      <c r="G324" s="2">
        <f t="shared" si="93"/>
        <v>0</v>
      </c>
      <c r="H324" s="2">
        <f t="shared" si="94"/>
        <v>0</v>
      </c>
      <c r="I324" s="2">
        <f t="shared" si="82"/>
        <v>0</v>
      </c>
      <c r="J324" s="2">
        <f t="shared" si="100"/>
        <v>0</v>
      </c>
      <c r="K324" s="2">
        <f t="shared" si="86"/>
        <v>0</v>
      </c>
      <c r="L324" s="2">
        <f t="shared" si="86"/>
        <v>0</v>
      </c>
      <c r="M324" s="2"/>
      <c r="N324" s="28">
        <f t="shared" si="101"/>
        <v>0</v>
      </c>
      <c r="O324" s="2">
        <f t="shared" si="95"/>
        <v>0</v>
      </c>
      <c r="P324" s="2">
        <f t="shared" si="96"/>
        <v>0</v>
      </c>
      <c r="R324">
        <f t="shared" si="97"/>
        <v>303</v>
      </c>
      <c r="S324" s="89">
        <f t="shared" si="87"/>
        <v>0</v>
      </c>
      <c r="T324" s="89">
        <f>IF(AND(S324=0,S323&gt;0),SUM($G324:$H$381),S324)</f>
        <v>0</v>
      </c>
      <c r="U324" s="82">
        <f>SUM(T324:T$381)</f>
        <v>0</v>
      </c>
      <c r="V324" s="68">
        <f>localspline(R324,'BBG rates'!$G$10:$G$27,'BBG rates'!$K$10:$K$27)</f>
        <v>0.96870284801908968</v>
      </c>
      <c r="W324" s="68">
        <f>locallinterp(R324,'BBG rates'!$G$10:$G$27,'BBG rates'!$J$10:$J$27)</f>
        <v>0.12118</v>
      </c>
      <c r="X324" s="56">
        <f t="shared" si="98"/>
        <v>0.12111274767958591</v>
      </c>
      <c r="Y324" s="66">
        <f t="shared" si="88"/>
        <v>0</v>
      </c>
      <c r="Z324" s="72">
        <f t="shared" si="89"/>
        <v>0</v>
      </c>
      <c r="AA324" s="79">
        <f t="shared" si="90"/>
        <v>0</v>
      </c>
      <c r="AB324" s="81">
        <f t="shared" si="99"/>
        <v>0</v>
      </c>
      <c r="AD324" s="95">
        <f>locallinterp(R324,'BBG rates'!$N$10:$N$369,'BBG rates'!$P$10:$P$369)</f>
        <v>25.318866300538613</v>
      </c>
      <c r="AI324" s="185">
        <f t="shared" si="91"/>
        <v>303</v>
      </c>
      <c r="AJ324" s="127">
        <f>locallinterp(MIN(AI324,CAP_Senior*12),'BBG rates'!$X$24:$X$65,'BBG rates'!$Y$24:$Y$65)</f>
        <v>67.918742488467984</v>
      </c>
      <c r="AK324" s="127">
        <f>locallinterp(MIN(AI324,CAP_CB*12),'BBG rates'!$AA$25:$AA$40,'BBG rates'!$AC$25:$AC$40)</f>
        <v>11</v>
      </c>
      <c r="AL324" s="144">
        <f t="shared" si="92"/>
        <v>20.676186223039558</v>
      </c>
      <c r="AM324" s="142">
        <f>(SUMPRODUCT(AL324:AL$381,G324:G$381)+SUMPRODUCT(AL324:AL$381,H324:H$381))/12</f>
        <v>0</v>
      </c>
    </row>
    <row r="325" spans="1:39" x14ac:dyDescent="0.2">
      <c r="A325" s="7">
        <v>304</v>
      </c>
      <c r="B325" s="7">
        <v>152</v>
      </c>
      <c r="C325" s="7">
        <v>76</v>
      </c>
      <c r="D325" s="12">
        <f t="shared" si="84"/>
        <v>25.333333333333332</v>
      </c>
      <c r="E325" s="29">
        <f t="shared" si="83"/>
        <v>0</v>
      </c>
      <c r="F325" s="2">
        <f t="shared" si="85"/>
        <v>0</v>
      </c>
      <c r="G325" s="2">
        <f t="shared" si="93"/>
        <v>0</v>
      </c>
      <c r="H325" s="2">
        <f t="shared" si="94"/>
        <v>0</v>
      </c>
      <c r="I325" s="2">
        <f t="shared" si="82"/>
        <v>0</v>
      </c>
      <c r="J325" s="2">
        <f t="shared" si="100"/>
        <v>0</v>
      </c>
      <c r="K325" s="2">
        <f t="shared" si="86"/>
        <v>0</v>
      </c>
      <c r="L325" s="2">
        <f t="shared" si="86"/>
        <v>0</v>
      </c>
      <c r="M325" s="2"/>
      <c r="N325" s="28">
        <f t="shared" si="101"/>
        <v>0</v>
      </c>
      <c r="O325" s="2">
        <f t="shared" si="95"/>
        <v>0</v>
      </c>
      <c r="P325" s="2">
        <f t="shared" si="96"/>
        <v>0</v>
      </c>
      <c r="R325">
        <f t="shared" si="97"/>
        <v>304</v>
      </c>
      <c r="S325" s="89">
        <f t="shared" si="87"/>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8"/>
        <v>0.12083971727570031</v>
      </c>
      <c r="Y325" s="66">
        <f t="shared" si="88"/>
        <v>0</v>
      </c>
      <c r="Z325" s="72">
        <f t="shared" si="89"/>
        <v>0</v>
      </c>
      <c r="AA325" s="79">
        <f t="shared" si="90"/>
        <v>0</v>
      </c>
      <c r="AB325" s="81">
        <f t="shared" si="99"/>
        <v>0</v>
      </c>
      <c r="AD325" s="95">
        <f>locallinterp(R325,'BBG rates'!$N$10:$N$369,'BBG rates'!$P$10:$P$369)</f>
        <v>25.399584678423988</v>
      </c>
      <c r="AI325" s="185">
        <f t="shared" si="91"/>
        <v>304</v>
      </c>
      <c r="AJ325" s="127">
        <f>locallinterp(MIN(AI325,CAP_Senior*12),'BBG rates'!$X$24:$X$65,'BBG rates'!$Y$24:$Y$65)</f>
        <v>67.918742488467984</v>
      </c>
      <c r="AK325" s="127">
        <f>locallinterp(MIN(AI325,CAP_CB*12),'BBG rates'!$AA$25:$AA$40,'BBG rates'!$AC$25:$AC$40)</f>
        <v>11</v>
      </c>
      <c r="AL325" s="144">
        <f t="shared" si="92"/>
        <v>20.676186223039558</v>
      </c>
      <c r="AM325" s="142">
        <f>(SUMPRODUCT(AL325:AL$381,G325:G$381)+SUMPRODUCT(AL325:AL$381,H325:H$381))/12</f>
        <v>0</v>
      </c>
    </row>
    <row r="326" spans="1:39" x14ac:dyDescent="0.2">
      <c r="A326" s="7">
        <v>305</v>
      </c>
      <c r="B326" s="7">
        <v>152.5</v>
      </c>
      <c r="C326" s="7">
        <v>76.25</v>
      </c>
      <c r="D326" s="12">
        <f t="shared" si="84"/>
        <v>25.416666666666668</v>
      </c>
      <c r="E326" s="29">
        <f t="shared" si="83"/>
        <v>0</v>
      </c>
      <c r="F326" s="2">
        <f t="shared" si="85"/>
        <v>0</v>
      </c>
      <c r="G326" s="2">
        <f t="shared" si="93"/>
        <v>0</v>
      </c>
      <c r="H326" s="2">
        <f t="shared" si="94"/>
        <v>0</v>
      </c>
      <c r="I326" s="2">
        <f t="shared" si="82"/>
        <v>0</v>
      </c>
      <c r="J326" s="2">
        <f t="shared" si="100"/>
        <v>0</v>
      </c>
      <c r="K326" s="2">
        <f t="shared" si="86"/>
        <v>0</v>
      </c>
      <c r="L326" s="2">
        <f t="shared" si="86"/>
        <v>0</v>
      </c>
      <c r="M326" s="2"/>
      <c r="N326" s="28">
        <f t="shared" si="101"/>
        <v>0</v>
      </c>
      <c r="O326" s="2">
        <f t="shared" si="95"/>
        <v>0</v>
      </c>
      <c r="P326" s="2">
        <f t="shared" si="96"/>
        <v>0</v>
      </c>
      <c r="R326">
        <f t="shared" si="97"/>
        <v>305</v>
      </c>
      <c r="S326" s="89">
        <f t="shared" si="87"/>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8"/>
        <v>0.12056668618836142</v>
      </c>
      <c r="Y326" s="66">
        <f t="shared" si="88"/>
        <v>0</v>
      </c>
      <c r="Z326" s="72">
        <f t="shared" si="89"/>
        <v>0</v>
      </c>
      <c r="AA326" s="79">
        <f t="shared" si="90"/>
        <v>0</v>
      </c>
      <c r="AB326" s="81">
        <f t="shared" si="99"/>
        <v>0</v>
      </c>
      <c r="AD326" s="95">
        <f>locallinterp(R326,'BBG rates'!$N$10:$N$369,'BBG rates'!$P$10:$P$369)</f>
        <v>25.480296498269613</v>
      </c>
      <c r="AI326" s="185">
        <f t="shared" si="91"/>
        <v>305</v>
      </c>
      <c r="AJ326" s="127">
        <f>locallinterp(MIN(AI326,CAP_Senior*12),'BBG rates'!$X$24:$X$65,'BBG rates'!$Y$24:$Y$65)</f>
        <v>67.918742488467984</v>
      </c>
      <c r="AK326" s="127">
        <f>locallinterp(MIN(AI326,CAP_CB*12),'BBG rates'!$AA$25:$AA$40,'BBG rates'!$AC$25:$AC$40)</f>
        <v>11</v>
      </c>
      <c r="AL326" s="144">
        <f t="shared" si="92"/>
        <v>20.676186223039558</v>
      </c>
      <c r="AM326" s="142">
        <f>(SUMPRODUCT(AL326:AL$381,G326:G$381)+SUMPRODUCT(AL326:AL$381,H326:H$381))/12</f>
        <v>0</v>
      </c>
    </row>
    <row r="327" spans="1:39" x14ac:dyDescent="0.2">
      <c r="A327" s="7">
        <v>306</v>
      </c>
      <c r="B327" s="7">
        <v>153</v>
      </c>
      <c r="C327" s="7">
        <v>76.5</v>
      </c>
      <c r="D327" s="12">
        <f t="shared" si="84"/>
        <v>25.5</v>
      </c>
      <c r="E327" s="29">
        <f t="shared" si="83"/>
        <v>0</v>
      </c>
      <c r="F327" s="2">
        <f t="shared" si="85"/>
        <v>0</v>
      </c>
      <c r="G327" s="2">
        <f t="shared" si="93"/>
        <v>0</v>
      </c>
      <c r="H327" s="2">
        <f t="shared" si="94"/>
        <v>0</v>
      </c>
      <c r="I327" s="2">
        <f t="shared" si="82"/>
        <v>0</v>
      </c>
      <c r="J327" s="2">
        <f t="shared" si="100"/>
        <v>0</v>
      </c>
      <c r="K327" s="2">
        <f t="shared" si="86"/>
        <v>0</v>
      </c>
      <c r="L327" s="2">
        <f t="shared" si="86"/>
        <v>0</v>
      </c>
      <c r="M327" s="2"/>
      <c r="N327" s="28">
        <f t="shared" si="101"/>
        <v>0</v>
      </c>
      <c r="O327" s="2">
        <f t="shared" si="95"/>
        <v>0</v>
      </c>
      <c r="P327" s="2">
        <f t="shared" si="96"/>
        <v>0</v>
      </c>
      <c r="R327">
        <f t="shared" si="97"/>
        <v>306</v>
      </c>
      <c r="S327" s="89">
        <f t="shared" si="87"/>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8"/>
        <v>0.12029365441810214</v>
      </c>
      <c r="Y327" s="66">
        <f t="shared" si="88"/>
        <v>0</v>
      </c>
      <c r="Z327" s="72">
        <f t="shared" si="89"/>
        <v>0</v>
      </c>
      <c r="AA327" s="79">
        <f t="shared" si="90"/>
        <v>0</v>
      </c>
      <c r="AB327" s="81">
        <f t="shared" si="99"/>
        <v>0</v>
      </c>
      <c r="AD327" s="95">
        <f>locallinterp(R327,'BBG rates'!$N$10:$N$369,'BBG rates'!$P$10:$P$369)</f>
        <v>25.561002060964537</v>
      </c>
      <c r="AI327" s="185">
        <f t="shared" si="91"/>
        <v>306</v>
      </c>
      <c r="AJ327" s="127">
        <f>locallinterp(MIN(AI327,CAP_Senior*12),'BBG rates'!$X$24:$X$65,'BBG rates'!$Y$24:$Y$65)</f>
        <v>67.918742488467984</v>
      </c>
      <c r="AK327" s="127">
        <f>locallinterp(MIN(AI327,CAP_CB*12),'BBG rates'!$AA$25:$AA$40,'BBG rates'!$AC$25:$AC$40)</f>
        <v>11</v>
      </c>
      <c r="AL327" s="144">
        <f t="shared" si="92"/>
        <v>20.676186223039558</v>
      </c>
      <c r="AM327" s="142">
        <f>(SUMPRODUCT(AL327:AL$381,G327:G$381)+SUMPRODUCT(AL327:AL$381,H327:H$381))/12</f>
        <v>0</v>
      </c>
    </row>
    <row r="328" spans="1:39" x14ac:dyDescent="0.2">
      <c r="A328" s="7">
        <v>307</v>
      </c>
      <c r="B328" s="7">
        <v>153.5</v>
      </c>
      <c r="C328" s="7">
        <v>76.75</v>
      </c>
      <c r="D328" s="12">
        <f t="shared" si="84"/>
        <v>25.583333333333332</v>
      </c>
      <c r="E328" s="29">
        <f t="shared" si="83"/>
        <v>0</v>
      </c>
      <c r="F328" s="2">
        <f t="shared" si="85"/>
        <v>0</v>
      </c>
      <c r="G328" s="2">
        <f t="shared" si="93"/>
        <v>0</v>
      </c>
      <c r="H328" s="2">
        <f t="shared" si="94"/>
        <v>0</v>
      </c>
      <c r="I328" s="2">
        <f t="shared" si="82"/>
        <v>0</v>
      </c>
      <c r="J328" s="2">
        <f t="shared" si="100"/>
        <v>0</v>
      </c>
      <c r="K328" s="2">
        <f t="shared" si="86"/>
        <v>0</v>
      </c>
      <c r="L328" s="2">
        <f t="shared" si="86"/>
        <v>0</v>
      </c>
      <c r="M328" s="2"/>
      <c r="N328" s="28">
        <f t="shared" si="101"/>
        <v>0</v>
      </c>
      <c r="O328" s="2">
        <f t="shared" si="95"/>
        <v>0</v>
      </c>
      <c r="P328" s="2">
        <f t="shared" si="96"/>
        <v>0</v>
      </c>
      <c r="R328">
        <f t="shared" si="97"/>
        <v>307</v>
      </c>
      <c r="S328" s="89">
        <f t="shared" si="87"/>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8"/>
        <v>0.12002062196438956</v>
      </c>
      <c r="Y328" s="66">
        <f t="shared" si="88"/>
        <v>0</v>
      </c>
      <c r="Z328" s="72">
        <f t="shared" si="89"/>
        <v>0</v>
      </c>
      <c r="AA328" s="79">
        <f t="shared" si="90"/>
        <v>0</v>
      </c>
      <c r="AB328" s="81">
        <f t="shared" si="99"/>
        <v>0</v>
      </c>
      <c r="AD328" s="95">
        <f>locallinterp(R328,'BBG rates'!$N$10:$N$369,'BBG rates'!$P$10:$P$369)</f>
        <v>25.64170166692848</v>
      </c>
      <c r="AI328" s="185">
        <f t="shared" si="91"/>
        <v>307</v>
      </c>
      <c r="AJ328" s="127">
        <f>locallinterp(MIN(AI328,CAP_Senior*12),'BBG rates'!$X$24:$X$65,'BBG rates'!$Y$24:$Y$65)</f>
        <v>67.918742488467984</v>
      </c>
      <c r="AK328" s="127">
        <f>locallinterp(MIN(AI328,CAP_CB*12),'BBG rates'!$AA$25:$AA$40,'BBG rates'!$AC$25:$AC$40)</f>
        <v>11</v>
      </c>
      <c r="AL328" s="144">
        <f t="shared" si="92"/>
        <v>20.676186223039558</v>
      </c>
      <c r="AM328" s="142">
        <f>(SUMPRODUCT(AL328:AL$381,G328:G$381)+SUMPRODUCT(AL328:AL$381,H328:H$381))/12</f>
        <v>0</v>
      </c>
    </row>
    <row r="329" spans="1:39" x14ac:dyDescent="0.2">
      <c r="A329" s="7">
        <v>308</v>
      </c>
      <c r="B329" s="7">
        <v>154</v>
      </c>
      <c r="C329" s="7">
        <v>77</v>
      </c>
      <c r="D329" s="12">
        <f t="shared" si="84"/>
        <v>25.666666666666668</v>
      </c>
      <c r="E329" s="29">
        <f t="shared" si="83"/>
        <v>0</v>
      </c>
      <c r="F329" s="2">
        <f t="shared" si="85"/>
        <v>0</v>
      </c>
      <c r="G329" s="2">
        <f t="shared" si="93"/>
        <v>0</v>
      </c>
      <c r="H329" s="2">
        <f t="shared" si="94"/>
        <v>0</v>
      </c>
      <c r="I329" s="2">
        <f t="shared" si="82"/>
        <v>0</v>
      </c>
      <c r="J329" s="2">
        <f t="shared" si="100"/>
        <v>0</v>
      </c>
      <c r="K329" s="2">
        <f t="shared" si="86"/>
        <v>0</v>
      </c>
      <c r="L329" s="2">
        <f t="shared" si="86"/>
        <v>0</v>
      </c>
      <c r="M329" s="2"/>
      <c r="N329" s="28">
        <f t="shared" si="101"/>
        <v>0</v>
      </c>
      <c r="O329" s="2">
        <f t="shared" si="95"/>
        <v>0</v>
      </c>
      <c r="P329" s="2">
        <f t="shared" si="96"/>
        <v>0</v>
      </c>
      <c r="R329">
        <f t="shared" si="97"/>
        <v>308</v>
      </c>
      <c r="S329" s="89">
        <f t="shared" si="87"/>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8"/>
        <v>0.11974758882722369</v>
      </c>
      <c r="Y329" s="66">
        <f t="shared" si="88"/>
        <v>0</v>
      </c>
      <c r="Z329" s="72">
        <f t="shared" si="89"/>
        <v>0</v>
      </c>
      <c r="AA329" s="79">
        <f t="shared" si="90"/>
        <v>0</v>
      </c>
      <c r="AB329" s="81">
        <f t="shared" si="99"/>
        <v>0</v>
      </c>
      <c r="AD329" s="95">
        <f>locallinterp(R329,'BBG rates'!$N$10:$N$369,'BBG rates'!$P$10:$P$369)</f>
        <v>25.722395606125243</v>
      </c>
      <c r="AI329" s="185">
        <f t="shared" si="91"/>
        <v>308</v>
      </c>
      <c r="AJ329" s="127">
        <f>locallinterp(MIN(AI329,CAP_Senior*12),'BBG rates'!$X$24:$X$65,'BBG rates'!$Y$24:$Y$65)</f>
        <v>67.918742488467984</v>
      </c>
      <c r="AK329" s="127">
        <f>locallinterp(MIN(AI329,CAP_CB*12),'BBG rates'!$AA$25:$AA$40,'BBG rates'!$AC$25:$AC$40)</f>
        <v>11</v>
      </c>
      <c r="AL329" s="144">
        <f t="shared" si="92"/>
        <v>20.676186223039558</v>
      </c>
      <c r="AM329" s="142">
        <f>(SUMPRODUCT(AL329:AL$381,G329:G$381)+SUMPRODUCT(AL329:AL$381,H329:H$381))/12</f>
        <v>0</v>
      </c>
    </row>
    <row r="330" spans="1:39" x14ac:dyDescent="0.2">
      <c r="A330" s="7">
        <v>309</v>
      </c>
      <c r="B330" s="7">
        <v>154.5</v>
      </c>
      <c r="C330" s="7">
        <v>77.25</v>
      </c>
      <c r="D330" s="12">
        <f t="shared" si="84"/>
        <v>25.75</v>
      </c>
      <c r="E330" s="29">
        <f t="shared" si="83"/>
        <v>0</v>
      </c>
      <c r="F330" s="2">
        <f t="shared" si="85"/>
        <v>0</v>
      </c>
      <c r="G330" s="2">
        <f t="shared" si="93"/>
        <v>0</v>
      </c>
      <c r="H330" s="2">
        <f t="shared" si="94"/>
        <v>0</v>
      </c>
      <c r="I330" s="2">
        <f t="shared" ref="I330:I381" si="102">SUM(F330:H330)</f>
        <v>0</v>
      </c>
      <c r="J330" s="2">
        <f t="shared" si="100"/>
        <v>0</v>
      </c>
      <c r="K330" s="2">
        <f t="shared" si="86"/>
        <v>0</v>
      </c>
      <c r="L330" s="2">
        <f t="shared" si="86"/>
        <v>0</v>
      </c>
      <c r="M330" s="2"/>
      <c r="N330" s="28">
        <f t="shared" si="101"/>
        <v>0</v>
      </c>
      <c r="O330" s="2">
        <f t="shared" si="95"/>
        <v>0</v>
      </c>
      <c r="P330" s="2">
        <f t="shared" si="96"/>
        <v>0</v>
      </c>
      <c r="R330">
        <f t="shared" si="97"/>
        <v>309</v>
      </c>
      <c r="S330" s="89">
        <f t="shared" si="87"/>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8"/>
        <v>0.11947455500687099</v>
      </c>
      <c r="Y330" s="66">
        <f t="shared" si="88"/>
        <v>0</v>
      </c>
      <c r="Z330" s="72">
        <f t="shared" si="89"/>
        <v>0</v>
      </c>
      <c r="AA330" s="79">
        <f t="shared" si="90"/>
        <v>0</v>
      </c>
      <c r="AB330" s="81">
        <f t="shared" si="99"/>
        <v>0</v>
      </c>
      <c r="AD330" s="95">
        <f>locallinterp(R330,'BBG rates'!$N$10:$N$369,'BBG rates'!$P$10:$P$369)</f>
        <v>25.803084163047615</v>
      </c>
      <c r="AI330" s="185">
        <f t="shared" si="91"/>
        <v>309</v>
      </c>
      <c r="AJ330" s="127">
        <f>locallinterp(MIN(AI330,CAP_Senior*12),'BBG rates'!$X$24:$X$65,'BBG rates'!$Y$24:$Y$65)</f>
        <v>67.918742488467984</v>
      </c>
      <c r="AK330" s="127">
        <f>locallinterp(MIN(AI330,CAP_CB*12),'BBG rates'!$AA$25:$AA$40,'BBG rates'!$AC$25:$AC$40)</f>
        <v>11</v>
      </c>
      <c r="AL330" s="144">
        <f t="shared" si="92"/>
        <v>20.676186223039558</v>
      </c>
      <c r="AM330" s="142">
        <f>(SUMPRODUCT(AL330:AL$381,G330:G$381)+SUMPRODUCT(AL330:AL$381,H330:H$381))/12</f>
        <v>0</v>
      </c>
    </row>
    <row r="331" spans="1:39" x14ac:dyDescent="0.2">
      <c r="A331" s="7">
        <v>310</v>
      </c>
      <c r="B331" s="7">
        <v>155</v>
      </c>
      <c r="C331" s="7">
        <v>77.5</v>
      </c>
      <c r="D331" s="12">
        <f t="shared" si="84"/>
        <v>25.833333333333332</v>
      </c>
      <c r="E331" s="29">
        <f t="shared" ref="E331:E381" si="103">IF($A331&lt;=$I$8,E330-G331-H331,0)</f>
        <v>0</v>
      </c>
      <c r="F331" s="2">
        <f t="shared" si="85"/>
        <v>0</v>
      </c>
      <c r="G331" s="2">
        <f t="shared" si="93"/>
        <v>0</v>
      </c>
      <c r="H331" s="2">
        <f t="shared" si="94"/>
        <v>0</v>
      </c>
      <c r="I331" s="2">
        <f t="shared" si="102"/>
        <v>0</v>
      </c>
      <c r="J331" s="2">
        <f t="shared" si="100"/>
        <v>0</v>
      </c>
      <c r="K331" s="2">
        <f t="shared" si="86"/>
        <v>0</v>
      </c>
      <c r="L331" s="2">
        <f t="shared" si="86"/>
        <v>0</v>
      </c>
      <c r="M331" s="2"/>
      <c r="N331" s="28">
        <f t="shared" si="101"/>
        <v>0</v>
      </c>
      <c r="O331" s="2">
        <f t="shared" si="95"/>
        <v>0</v>
      </c>
      <c r="P331" s="2">
        <f t="shared" si="96"/>
        <v>0</v>
      </c>
      <c r="R331">
        <f t="shared" si="97"/>
        <v>310</v>
      </c>
      <c r="S331" s="89">
        <f t="shared" si="87"/>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8"/>
        <v>0.11920152050333144</v>
      </c>
      <c r="Y331" s="66">
        <f t="shared" si="88"/>
        <v>0</v>
      </c>
      <c r="Z331" s="72">
        <f t="shared" si="89"/>
        <v>0</v>
      </c>
      <c r="AA331" s="79">
        <f t="shared" si="90"/>
        <v>0</v>
      </c>
      <c r="AB331" s="81">
        <f t="shared" si="99"/>
        <v>0</v>
      </c>
      <c r="AD331" s="95">
        <f>locallinterp(R331,'BBG rates'!$N$10:$N$369,'BBG rates'!$P$10:$P$369)</f>
        <v>25.883767611737607</v>
      </c>
      <c r="AI331" s="185">
        <f t="shared" si="91"/>
        <v>310</v>
      </c>
      <c r="AJ331" s="127">
        <f>locallinterp(MIN(AI331,CAP_Senior*12),'BBG rates'!$X$24:$X$65,'BBG rates'!$Y$24:$Y$65)</f>
        <v>67.918742488467984</v>
      </c>
      <c r="AK331" s="127">
        <f>locallinterp(MIN(AI331,CAP_CB*12),'BBG rates'!$AA$25:$AA$40,'BBG rates'!$AC$25:$AC$40)</f>
        <v>11</v>
      </c>
      <c r="AL331" s="144">
        <f t="shared" si="92"/>
        <v>20.676186223039558</v>
      </c>
      <c r="AM331" s="142">
        <f>(SUMPRODUCT(AL331:AL$381,G331:G$381)+SUMPRODUCT(AL331:AL$381,H331:H$381))/12</f>
        <v>0</v>
      </c>
    </row>
    <row r="332" spans="1:39" x14ac:dyDescent="0.2">
      <c r="A332" s="7">
        <v>311</v>
      </c>
      <c r="B332" s="7">
        <v>155.5</v>
      </c>
      <c r="C332" s="7">
        <v>77.75</v>
      </c>
      <c r="D332" s="12">
        <f t="shared" si="84"/>
        <v>25.916666666666668</v>
      </c>
      <c r="E332" s="29">
        <f t="shared" si="103"/>
        <v>0</v>
      </c>
      <c r="F332" s="2">
        <f t="shared" si="85"/>
        <v>0</v>
      </c>
      <c r="G332" s="2">
        <f t="shared" si="93"/>
        <v>0</v>
      </c>
      <c r="H332" s="2">
        <f t="shared" si="94"/>
        <v>0</v>
      </c>
      <c r="I332" s="2">
        <f t="shared" si="102"/>
        <v>0</v>
      </c>
      <c r="J332" s="2">
        <f t="shared" si="100"/>
        <v>0</v>
      </c>
      <c r="K332" s="2">
        <f t="shared" si="86"/>
        <v>0</v>
      </c>
      <c r="L332" s="2">
        <f t="shared" si="86"/>
        <v>0</v>
      </c>
      <c r="M332" s="2"/>
      <c r="N332" s="28">
        <f t="shared" si="101"/>
        <v>0</v>
      </c>
      <c r="O332" s="2">
        <f t="shared" si="95"/>
        <v>0</v>
      </c>
      <c r="P332" s="2">
        <f t="shared" si="96"/>
        <v>0</v>
      </c>
      <c r="R332">
        <f t="shared" si="97"/>
        <v>311</v>
      </c>
      <c r="S332" s="89">
        <f t="shared" si="87"/>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8"/>
        <v>0.11892848531660505</v>
      </c>
      <c r="Y332" s="66">
        <f t="shared" si="88"/>
        <v>0</v>
      </c>
      <c r="Z332" s="72">
        <f t="shared" si="89"/>
        <v>0</v>
      </c>
      <c r="AA332" s="79">
        <f t="shared" si="90"/>
        <v>0</v>
      </c>
      <c r="AB332" s="81">
        <f t="shared" si="99"/>
        <v>0</v>
      </c>
      <c r="AD332" s="95">
        <f>locallinterp(R332,'BBG rates'!$N$10:$N$369,'BBG rates'!$P$10:$P$369)</f>
        <v>25.964446230726729</v>
      </c>
      <c r="AI332" s="185">
        <f t="shared" si="91"/>
        <v>311</v>
      </c>
      <c r="AJ332" s="127">
        <f>locallinterp(MIN(AI332,CAP_Senior*12),'BBG rates'!$X$24:$X$65,'BBG rates'!$Y$24:$Y$65)</f>
        <v>67.918742488467984</v>
      </c>
      <c r="AK332" s="127">
        <f>locallinterp(MIN(AI332,CAP_CB*12),'BBG rates'!$AA$25:$AA$40,'BBG rates'!$AC$25:$AC$40)</f>
        <v>11</v>
      </c>
      <c r="AL332" s="144">
        <f t="shared" si="92"/>
        <v>20.676186223039558</v>
      </c>
      <c r="AM332" s="142">
        <f>(SUMPRODUCT(AL332:AL$381,G332:G$381)+SUMPRODUCT(AL332:AL$381,H332:H$381))/12</f>
        <v>0</v>
      </c>
    </row>
    <row r="333" spans="1:39" x14ac:dyDescent="0.2">
      <c r="A333" s="7">
        <v>312</v>
      </c>
      <c r="B333" s="7">
        <v>156</v>
      </c>
      <c r="C333" s="7">
        <v>78</v>
      </c>
      <c r="D333" s="12">
        <f t="shared" si="84"/>
        <v>26</v>
      </c>
      <c r="E333" s="29">
        <f t="shared" si="103"/>
        <v>0</v>
      </c>
      <c r="F333" s="2">
        <f t="shared" si="85"/>
        <v>0</v>
      </c>
      <c r="G333" s="2">
        <f t="shared" si="93"/>
        <v>0</v>
      </c>
      <c r="H333" s="2">
        <f t="shared" si="94"/>
        <v>0</v>
      </c>
      <c r="I333" s="2">
        <f t="shared" si="102"/>
        <v>0</v>
      </c>
      <c r="J333" s="2">
        <f t="shared" si="100"/>
        <v>0</v>
      </c>
      <c r="K333" s="2">
        <f t="shared" si="86"/>
        <v>0</v>
      </c>
      <c r="L333" s="2">
        <f t="shared" si="86"/>
        <v>0</v>
      </c>
      <c r="M333" s="2"/>
      <c r="N333" s="28">
        <f t="shared" si="101"/>
        <v>0</v>
      </c>
      <c r="O333" s="2">
        <f t="shared" si="95"/>
        <v>0</v>
      </c>
      <c r="P333" s="2">
        <f t="shared" si="96"/>
        <v>0</v>
      </c>
      <c r="R333">
        <f t="shared" si="97"/>
        <v>312</v>
      </c>
      <c r="S333" s="89">
        <f t="shared" si="87"/>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8"/>
        <v>0.11865544944642537</v>
      </c>
      <c r="Y333" s="66">
        <f t="shared" si="88"/>
        <v>0</v>
      </c>
      <c r="Z333" s="72">
        <f t="shared" si="89"/>
        <v>0</v>
      </c>
      <c r="AA333" s="79">
        <f t="shared" si="90"/>
        <v>0</v>
      </c>
      <c r="AB333" s="81">
        <f t="shared" si="99"/>
        <v>0</v>
      </c>
      <c r="AD333" s="95">
        <f>locallinterp(R333,'BBG rates'!$N$10:$N$369,'BBG rates'!$P$10:$P$369)</f>
        <v>26.045120288094722</v>
      </c>
      <c r="AI333" s="185">
        <f t="shared" si="91"/>
        <v>312</v>
      </c>
      <c r="AJ333" s="127">
        <f>locallinterp(MIN(AI333,CAP_Senior*12),'BBG rates'!$X$24:$X$65,'BBG rates'!$Y$24:$Y$65)</f>
        <v>67.918742488467984</v>
      </c>
      <c r="AK333" s="127">
        <f>locallinterp(MIN(AI333,CAP_CB*12),'BBG rates'!$AA$25:$AA$40,'BBG rates'!$AC$25:$AC$40)</f>
        <v>11</v>
      </c>
      <c r="AL333" s="144">
        <f t="shared" si="92"/>
        <v>20.676186223039558</v>
      </c>
      <c r="AM333" s="142">
        <f>(SUMPRODUCT(AL333:AL$381,G333:G$381)+SUMPRODUCT(AL333:AL$381,H333:H$381))/12</f>
        <v>0</v>
      </c>
    </row>
    <row r="334" spans="1:39" x14ac:dyDescent="0.2">
      <c r="A334" s="7">
        <v>313</v>
      </c>
      <c r="B334" s="7">
        <v>156.5</v>
      </c>
      <c r="C334" s="7">
        <v>78.25</v>
      </c>
      <c r="D334" s="12">
        <f t="shared" si="84"/>
        <v>26.083333333333332</v>
      </c>
      <c r="E334" s="29">
        <f t="shared" si="103"/>
        <v>0</v>
      </c>
      <c r="F334" s="2">
        <f t="shared" si="85"/>
        <v>0</v>
      </c>
      <c r="G334" s="2">
        <f t="shared" si="93"/>
        <v>0</v>
      </c>
      <c r="H334" s="2">
        <f t="shared" si="94"/>
        <v>0</v>
      </c>
      <c r="I334" s="2">
        <f t="shared" si="102"/>
        <v>0</v>
      </c>
      <c r="J334" s="2">
        <f t="shared" si="100"/>
        <v>0</v>
      </c>
      <c r="K334" s="2">
        <f t="shared" si="86"/>
        <v>0</v>
      </c>
      <c r="L334" s="2">
        <f t="shared" si="86"/>
        <v>0</v>
      </c>
      <c r="M334" s="2"/>
      <c r="N334" s="28">
        <f t="shared" si="101"/>
        <v>0</v>
      </c>
      <c r="O334" s="2">
        <f t="shared" si="95"/>
        <v>0</v>
      </c>
      <c r="P334" s="2">
        <f t="shared" si="96"/>
        <v>0</v>
      </c>
      <c r="R334">
        <f t="shared" si="97"/>
        <v>313</v>
      </c>
      <c r="S334" s="89">
        <f t="shared" si="87"/>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8"/>
        <v>0.11838241289279239</v>
      </c>
      <c r="Y334" s="66">
        <f t="shared" si="88"/>
        <v>0</v>
      </c>
      <c r="Z334" s="72">
        <f t="shared" si="89"/>
        <v>0</v>
      </c>
      <c r="AA334" s="79">
        <f t="shared" si="90"/>
        <v>0</v>
      </c>
      <c r="AB334" s="81">
        <f t="shared" si="99"/>
        <v>0</v>
      </c>
      <c r="AD334" s="95">
        <f>locallinterp(R334,'BBG rates'!$N$10:$N$369,'BBG rates'!$P$10:$P$369)</f>
        <v>26.125790046450316</v>
      </c>
      <c r="AI334" s="185">
        <f t="shared" si="91"/>
        <v>313</v>
      </c>
      <c r="AJ334" s="127">
        <f>locallinterp(MIN(AI334,CAP_Senior*12),'BBG rates'!$X$24:$X$65,'BBG rates'!$Y$24:$Y$65)</f>
        <v>67.918742488467984</v>
      </c>
      <c r="AK334" s="127">
        <f>locallinterp(MIN(AI334,CAP_CB*12),'BBG rates'!$AA$25:$AA$40,'BBG rates'!$AC$25:$AC$40)</f>
        <v>11</v>
      </c>
      <c r="AL334" s="144">
        <f t="shared" si="92"/>
        <v>20.676186223039558</v>
      </c>
      <c r="AM334" s="142">
        <f>(SUMPRODUCT(AL334:AL$381,G334:G$381)+SUMPRODUCT(AL334:AL$381,H334:H$381))/12</f>
        <v>0</v>
      </c>
    </row>
    <row r="335" spans="1:39" x14ac:dyDescent="0.2">
      <c r="A335" s="7">
        <v>314</v>
      </c>
      <c r="B335" s="7">
        <v>157</v>
      </c>
      <c r="C335" s="7">
        <v>78.5</v>
      </c>
      <c r="D335" s="12">
        <f t="shared" si="84"/>
        <v>26.166666666666668</v>
      </c>
      <c r="E335" s="29">
        <f t="shared" si="103"/>
        <v>0</v>
      </c>
      <c r="F335" s="2">
        <f t="shared" si="85"/>
        <v>0</v>
      </c>
      <c r="G335" s="2">
        <f t="shared" si="93"/>
        <v>0</v>
      </c>
      <c r="H335" s="2">
        <f t="shared" si="94"/>
        <v>0</v>
      </c>
      <c r="I335" s="2">
        <f t="shared" si="102"/>
        <v>0</v>
      </c>
      <c r="J335" s="2">
        <f t="shared" si="100"/>
        <v>0</v>
      </c>
      <c r="K335" s="2">
        <f t="shared" si="86"/>
        <v>0</v>
      </c>
      <c r="L335" s="2">
        <f t="shared" si="86"/>
        <v>0</v>
      </c>
      <c r="M335" s="2"/>
      <c r="N335" s="28">
        <f t="shared" si="101"/>
        <v>0</v>
      </c>
      <c r="O335" s="2">
        <f t="shared" si="95"/>
        <v>0</v>
      </c>
      <c r="P335" s="2">
        <f t="shared" si="96"/>
        <v>0</v>
      </c>
      <c r="R335">
        <f t="shared" si="97"/>
        <v>314</v>
      </c>
      <c r="S335" s="89">
        <f t="shared" si="87"/>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8"/>
        <v>0.11810937565597257</v>
      </c>
      <c r="Y335" s="66">
        <f t="shared" si="88"/>
        <v>0</v>
      </c>
      <c r="Z335" s="72">
        <f t="shared" si="89"/>
        <v>0</v>
      </c>
      <c r="AA335" s="79">
        <f t="shared" si="90"/>
        <v>0</v>
      </c>
      <c r="AB335" s="81">
        <f t="shared" si="99"/>
        <v>0</v>
      </c>
      <c r="AD335" s="95">
        <f>locallinterp(R335,'BBG rates'!$N$10:$N$369,'BBG rates'!$P$10:$P$369)</f>
        <v>26.206455757955219</v>
      </c>
      <c r="AI335" s="185">
        <f t="shared" si="91"/>
        <v>314</v>
      </c>
      <c r="AJ335" s="127">
        <f>locallinterp(MIN(AI335,CAP_Senior*12),'BBG rates'!$X$24:$X$65,'BBG rates'!$Y$24:$Y$65)</f>
        <v>67.918742488467984</v>
      </c>
      <c r="AK335" s="127">
        <f>locallinterp(MIN(AI335,CAP_CB*12),'BBG rates'!$AA$25:$AA$40,'BBG rates'!$AC$25:$AC$40)</f>
        <v>11</v>
      </c>
      <c r="AL335" s="144">
        <f t="shared" si="92"/>
        <v>20.676186223039558</v>
      </c>
      <c r="AM335" s="142">
        <f>(SUMPRODUCT(AL335:AL$381,G335:G$381)+SUMPRODUCT(AL335:AL$381,H335:H$381))/12</f>
        <v>0</v>
      </c>
    </row>
    <row r="336" spans="1:39" x14ac:dyDescent="0.2">
      <c r="A336" s="7">
        <v>315</v>
      </c>
      <c r="B336" s="7">
        <v>157.5</v>
      </c>
      <c r="C336" s="7">
        <v>78.75</v>
      </c>
      <c r="D336" s="12">
        <f t="shared" si="84"/>
        <v>26.25</v>
      </c>
      <c r="E336" s="29">
        <f t="shared" si="103"/>
        <v>0</v>
      </c>
      <c r="F336" s="2">
        <f t="shared" si="85"/>
        <v>0</v>
      </c>
      <c r="G336" s="2">
        <f t="shared" si="93"/>
        <v>0</v>
      </c>
      <c r="H336" s="2">
        <f t="shared" si="94"/>
        <v>0</v>
      </c>
      <c r="I336" s="2">
        <f t="shared" si="102"/>
        <v>0</v>
      </c>
      <c r="J336" s="2">
        <f t="shared" si="100"/>
        <v>0</v>
      </c>
      <c r="K336" s="2">
        <f t="shared" si="86"/>
        <v>0</v>
      </c>
      <c r="L336" s="2">
        <f t="shared" si="86"/>
        <v>0</v>
      </c>
      <c r="M336" s="2"/>
      <c r="N336" s="28">
        <f t="shared" si="101"/>
        <v>0</v>
      </c>
      <c r="O336" s="2">
        <f t="shared" si="95"/>
        <v>0</v>
      </c>
      <c r="P336" s="2">
        <f t="shared" si="96"/>
        <v>0</v>
      </c>
      <c r="R336">
        <f t="shared" si="97"/>
        <v>315</v>
      </c>
      <c r="S336" s="89">
        <f t="shared" si="87"/>
        <v>0</v>
      </c>
      <c r="T336" s="89">
        <f>IF(AND(S336=0,S335&gt;0),SUM($G336:$H$381),S336)</f>
        <v>0</v>
      </c>
      <c r="U336" s="82">
        <f>SUM(T336:T$381)</f>
        <v>0</v>
      </c>
      <c r="V336" s="68">
        <f>localspline(R336,'BBG rates'!$G$10:$G$27,'BBG rates'!$K$10:$K$27)</f>
        <v>0.96794299596928113</v>
      </c>
      <c r="W336" s="68">
        <f>locallinterp(R336,'BBG rates'!$G$10:$G$27,'BBG rates'!$J$10:$J$27)</f>
        <v>0.1179</v>
      </c>
      <c r="X336" s="56">
        <f t="shared" si="98"/>
        <v>0.11783633773596591</v>
      </c>
      <c r="Y336" s="66">
        <f t="shared" si="88"/>
        <v>0</v>
      </c>
      <c r="Z336" s="72">
        <f t="shared" si="89"/>
        <v>0</v>
      </c>
      <c r="AA336" s="79">
        <f t="shared" si="90"/>
        <v>0</v>
      </c>
      <c r="AB336" s="81">
        <f t="shared" si="99"/>
        <v>0</v>
      </c>
      <c r="AD336" s="95">
        <f>locallinterp(R336,'BBG rates'!$N$10:$N$369,'BBG rates'!$P$10:$P$369)</f>
        <v>26.287117674285991</v>
      </c>
      <c r="AI336" s="185">
        <f t="shared" si="91"/>
        <v>315</v>
      </c>
      <c r="AJ336" s="127">
        <f>locallinterp(MIN(AI336,CAP_Senior*12),'BBG rates'!$X$24:$X$65,'BBG rates'!$Y$24:$Y$65)</f>
        <v>67.918742488467984</v>
      </c>
      <c r="AK336" s="127">
        <f>locallinterp(MIN(AI336,CAP_CB*12),'BBG rates'!$AA$25:$AA$40,'BBG rates'!$AC$25:$AC$40)</f>
        <v>11</v>
      </c>
      <c r="AL336" s="144">
        <f t="shared" si="92"/>
        <v>20.676186223039558</v>
      </c>
      <c r="AM336" s="142">
        <f>(SUMPRODUCT(AL336:AL$381,G336:G$381)+SUMPRODUCT(AL336:AL$381,H336:H$381))/12</f>
        <v>0</v>
      </c>
    </row>
    <row r="337" spans="1:39" x14ac:dyDescent="0.2">
      <c r="A337" s="7">
        <v>316</v>
      </c>
      <c r="B337" s="7">
        <v>158</v>
      </c>
      <c r="C337" s="7">
        <v>79</v>
      </c>
      <c r="D337" s="12">
        <f t="shared" si="84"/>
        <v>26.333333333333332</v>
      </c>
      <c r="E337" s="29">
        <f t="shared" si="103"/>
        <v>0</v>
      </c>
      <c r="F337" s="2">
        <f t="shared" si="85"/>
        <v>0</v>
      </c>
      <c r="G337" s="2">
        <f t="shared" si="93"/>
        <v>0</v>
      </c>
      <c r="H337" s="2">
        <f t="shared" si="94"/>
        <v>0</v>
      </c>
      <c r="I337" s="2">
        <f t="shared" si="102"/>
        <v>0</v>
      </c>
      <c r="J337" s="2">
        <f t="shared" si="100"/>
        <v>0</v>
      </c>
      <c r="K337" s="2">
        <f t="shared" si="86"/>
        <v>0</v>
      </c>
      <c r="L337" s="2">
        <f t="shared" si="86"/>
        <v>0</v>
      </c>
      <c r="M337" s="2"/>
      <c r="N337" s="28">
        <f t="shared" si="101"/>
        <v>0</v>
      </c>
      <c r="O337" s="2">
        <f t="shared" si="95"/>
        <v>0</v>
      </c>
      <c r="P337" s="2">
        <f t="shared" si="96"/>
        <v>0</v>
      </c>
      <c r="R337">
        <f t="shared" si="97"/>
        <v>316</v>
      </c>
      <c r="S337" s="89">
        <f t="shared" si="87"/>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8"/>
        <v>0.11756329913250596</v>
      </c>
      <c r="Y337" s="66">
        <f t="shared" si="88"/>
        <v>0</v>
      </c>
      <c r="Z337" s="72">
        <f t="shared" si="89"/>
        <v>0</v>
      </c>
      <c r="AA337" s="79">
        <f t="shared" si="90"/>
        <v>0</v>
      </c>
      <c r="AB337" s="81">
        <f t="shared" si="99"/>
        <v>0</v>
      </c>
      <c r="AD337" s="95">
        <f>locallinterp(R337,'BBG rates'!$N$10:$N$369,'BBG rates'!$P$10:$P$369)</f>
        <v>26.367776046605371</v>
      </c>
      <c r="AI337" s="185">
        <f t="shared" si="91"/>
        <v>316</v>
      </c>
      <c r="AJ337" s="127">
        <f>locallinterp(MIN(AI337,CAP_Senior*12),'BBG rates'!$X$24:$X$65,'BBG rates'!$Y$24:$Y$65)</f>
        <v>67.918742488467984</v>
      </c>
      <c r="AK337" s="127">
        <f>locallinterp(MIN(AI337,CAP_CB*12),'BBG rates'!$AA$25:$AA$40,'BBG rates'!$AC$25:$AC$40)</f>
        <v>11</v>
      </c>
      <c r="AL337" s="144">
        <f t="shared" si="92"/>
        <v>20.676186223039558</v>
      </c>
      <c r="AM337" s="142">
        <f>(SUMPRODUCT(AL337:AL$381,G337:G$381)+SUMPRODUCT(AL337:AL$381,H337:H$381))/12</f>
        <v>0</v>
      </c>
    </row>
    <row r="338" spans="1:39" x14ac:dyDescent="0.2">
      <c r="A338" s="7">
        <v>317</v>
      </c>
      <c r="B338" s="7">
        <v>158.5</v>
      </c>
      <c r="C338" s="7">
        <v>79.25</v>
      </c>
      <c r="D338" s="12">
        <f t="shared" si="84"/>
        <v>26.416666666666668</v>
      </c>
      <c r="E338" s="29">
        <f t="shared" si="103"/>
        <v>0</v>
      </c>
      <c r="F338" s="2">
        <f t="shared" si="85"/>
        <v>0</v>
      </c>
      <c r="G338" s="2">
        <f t="shared" si="93"/>
        <v>0</v>
      </c>
      <c r="H338" s="2">
        <f t="shared" si="94"/>
        <v>0</v>
      </c>
      <c r="I338" s="2">
        <f t="shared" si="102"/>
        <v>0</v>
      </c>
      <c r="J338" s="2">
        <f t="shared" si="100"/>
        <v>0</v>
      </c>
      <c r="K338" s="2">
        <f t="shared" si="86"/>
        <v>0</v>
      </c>
      <c r="L338" s="2">
        <f t="shared" si="86"/>
        <v>0</v>
      </c>
      <c r="M338" s="2"/>
      <c r="N338" s="28">
        <f t="shared" si="101"/>
        <v>0</v>
      </c>
      <c r="O338" s="2">
        <f t="shared" si="95"/>
        <v>0</v>
      </c>
      <c r="P338" s="2">
        <f t="shared" si="96"/>
        <v>0</v>
      </c>
      <c r="R338">
        <f t="shared" si="97"/>
        <v>317</v>
      </c>
      <c r="S338" s="89">
        <f t="shared" si="87"/>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8"/>
        <v>0.11729025984585917</v>
      </c>
      <c r="Y338" s="66">
        <f t="shared" si="88"/>
        <v>0</v>
      </c>
      <c r="Z338" s="72">
        <f t="shared" si="89"/>
        <v>0</v>
      </c>
      <c r="AA338" s="79">
        <f t="shared" si="90"/>
        <v>0</v>
      </c>
      <c r="AB338" s="81">
        <f t="shared" si="99"/>
        <v>0</v>
      </c>
      <c r="AD338" s="95">
        <f>locallinterp(R338,'BBG rates'!$N$10:$N$369,'BBG rates'!$P$10:$P$369)</f>
        <v>26.448431110664629</v>
      </c>
      <c r="AI338" s="185">
        <f t="shared" si="91"/>
        <v>317</v>
      </c>
      <c r="AJ338" s="127">
        <f>locallinterp(MIN(AI338,CAP_Senior*12),'BBG rates'!$X$24:$X$65,'BBG rates'!$Y$24:$Y$65)</f>
        <v>67.918742488467984</v>
      </c>
      <c r="AK338" s="127">
        <f>locallinterp(MIN(AI338,CAP_CB*12),'BBG rates'!$AA$25:$AA$40,'BBG rates'!$AC$25:$AC$40)</f>
        <v>11</v>
      </c>
      <c r="AL338" s="144">
        <f t="shared" si="92"/>
        <v>20.676186223039558</v>
      </c>
      <c r="AM338" s="142">
        <f>(SUMPRODUCT(AL338:AL$381,G338:G$381)+SUMPRODUCT(AL338:AL$381,H338:H$381))/12</f>
        <v>0</v>
      </c>
    </row>
    <row r="339" spans="1:39" x14ac:dyDescent="0.2">
      <c r="A339" s="7">
        <v>318</v>
      </c>
      <c r="B339" s="7">
        <v>159</v>
      </c>
      <c r="C339" s="7">
        <v>79.5</v>
      </c>
      <c r="D339" s="12">
        <f t="shared" si="84"/>
        <v>26.5</v>
      </c>
      <c r="E339" s="29">
        <f t="shared" si="103"/>
        <v>0</v>
      </c>
      <c r="F339" s="2">
        <f t="shared" si="85"/>
        <v>0</v>
      </c>
      <c r="G339" s="2">
        <f t="shared" si="93"/>
        <v>0</v>
      </c>
      <c r="H339" s="2">
        <f t="shared" si="94"/>
        <v>0</v>
      </c>
      <c r="I339" s="2">
        <f t="shared" si="102"/>
        <v>0</v>
      </c>
      <c r="J339" s="2">
        <f t="shared" si="100"/>
        <v>0</v>
      </c>
      <c r="K339" s="2">
        <f t="shared" si="86"/>
        <v>0</v>
      </c>
      <c r="L339" s="2">
        <f t="shared" si="86"/>
        <v>0</v>
      </c>
      <c r="M339" s="2"/>
      <c r="N339" s="28">
        <f t="shared" si="101"/>
        <v>0</v>
      </c>
      <c r="O339" s="2">
        <f t="shared" si="95"/>
        <v>0</v>
      </c>
      <c r="P339" s="2">
        <f t="shared" si="96"/>
        <v>0</v>
      </c>
      <c r="R339">
        <f t="shared" si="97"/>
        <v>318</v>
      </c>
      <c r="S339" s="89">
        <f t="shared" si="87"/>
        <v>0</v>
      </c>
      <c r="T339" s="89">
        <f>IF(AND(S339=0,S338&gt;0),SUM($G339:$H$381),S339)</f>
        <v>0</v>
      </c>
      <c r="U339" s="82">
        <f>SUM(T339:T$381)</f>
        <v>0</v>
      </c>
      <c r="V339" s="68">
        <f>localspline(R339,'BBG rates'!$G$10:$G$27,'BBG rates'!$K$10:$K$27)</f>
        <v>0.96782395232434282</v>
      </c>
      <c r="W339" s="68">
        <f>locallinterp(R339,'BBG rates'!$G$10:$G$27,'BBG rates'!$J$10:$J$27)</f>
        <v>0.11708</v>
      </c>
      <c r="X339" s="56">
        <f t="shared" si="98"/>
        <v>0.11701721987602554</v>
      </c>
      <c r="Y339" s="66">
        <f t="shared" si="88"/>
        <v>0</v>
      </c>
      <c r="Z339" s="72">
        <f t="shared" si="89"/>
        <v>0</v>
      </c>
      <c r="AA339" s="79">
        <f t="shared" si="90"/>
        <v>0</v>
      </c>
      <c r="AB339" s="81">
        <f t="shared" si="99"/>
        <v>0</v>
      </c>
      <c r="AD339" s="95">
        <f>locallinterp(R339,'BBG rates'!$N$10:$N$369,'BBG rates'!$P$10:$P$369)</f>
        <v>26.529083106691658</v>
      </c>
      <c r="AI339" s="185">
        <f t="shared" si="91"/>
        <v>318</v>
      </c>
      <c r="AJ339" s="127">
        <f>locallinterp(MIN(AI339,CAP_Senior*12),'BBG rates'!$X$24:$X$65,'BBG rates'!$Y$24:$Y$65)</f>
        <v>67.918742488467984</v>
      </c>
      <c r="AK339" s="127">
        <f>locallinterp(MIN(AI339,CAP_CB*12),'BBG rates'!$AA$25:$AA$40,'BBG rates'!$AC$25:$AC$40)</f>
        <v>11</v>
      </c>
      <c r="AL339" s="144">
        <f t="shared" si="92"/>
        <v>20.676186223039558</v>
      </c>
      <c r="AM339" s="142">
        <f>(SUMPRODUCT(AL339:AL$381,G339:G$381)+SUMPRODUCT(AL339:AL$381,H339:H$381))/12</f>
        <v>0</v>
      </c>
    </row>
    <row r="340" spans="1:39" x14ac:dyDescent="0.2">
      <c r="A340" s="7">
        <v>319</v>
      </c>
      <c r="B340" s="7">
        <v>159.5</v>
      </c>
      <c r="C340" s="7">
        <v>79.75</v>
      </c>
      <c r="D340" s="12">
        <f t="shared" si="84"/>
        <v>26.583333333333332</v>
      </c>
      <c r="E340" s="29">
        <f t="shared" si="103"/>
        <v>0</v>
      </c>
      <c r="F340" s="2">
        <f t="shared" si="85"/>
        <v>0</v>
      </c>
      <c r="G340" s="2">
        <f t="shared" si="93"/>
        <v>0</v>
      </c>
      <c r="H340" s="2">
        <f t="shared" si="94"/>
        <v>0</v>
      </c>
      <c r="I340" s="2">
        <f t="shared" si="102"/>
        <v>0</v>
      </c>
      <c r="J340" s="2">
        <f t="shared" si="100"/>
        <v>0</v>
      </c>
      <c r="K340" s="2">
        <f t="shared" si="86"/>
        <v>0</v>
      </c>
      <c r="L340" s="2">
        <f t="shared" si="86"/>
        <v>0</v>
      </c>
      <c r="M340" s="2"/>
      <c r="N340" s="28">
        <f t="shared" si="101"/>
        <v>0</v>
      </c>
      <c r="O340" s="2">
        <f t="shared" si="95"/>
        <v>0</v>
      </c>
      <c r="P340" s="2">
        <f t="shared" si="96"/>
        <v>0</v>
      </c>
      <c r="R340">
        <f t="shared" si="97"/>
        <v>319</v>
      </c>
      <c r="S340" s="89">
        <f t="shared" si="87"/>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8"/>
        <v>0.11674417922273861</v>
      </c>
      <c r="Y340" s="66">
        <f t="shared" si="88"/>
        <v>0</v>
      </c>
      <c r="Z340" s="72">
        <f t="shared" si="89"/>
        <v>0</v>
      </c>
      <c r="AA340" s="79">
        <f t="shared" si="90"/>
        <v>0</v>
      </c>
      <c r="AB340" s="81">
        <f t="shared" si="99"/>
        <v>0</v>
      </c>
      <c r="AD340" s="95">
        <f>locallinterp(R340,'BBG rates'!$N$10:$N$369,'BBG rates'!$P$10:$P$369)</f>
        <v>26.609732264469091</v>
      </c>
      <c r="AI340" s="185">
        <f t="shared" si="91"/>
        <v>319</v>
      </c>
      <c r="AJ340" s="127">
        <f>locallinterp(MIN(AI340,CAP_Senior*12),'BBG rates'!$X$24:$X$65,'BBG rates'!$Y$24:$Y$65)</f>
        <v>67.918742488467984</v>
      </c>
      <c r="AK340" s="127">
        <f>locallinterp(MIN(AI340,CAP_CB*12),'BBG rates'!$AA$25:$AA$40,'BBG rates'!$AC$25:$AC$40)</f>
        <v>11</v>
      </c>
      <c r="AL340" s="144">
        <f t="shared" si="92"/>
        <v>20.676186223039558</v>
      </c>
      <c r="AM340" s="142">
        <f>(SUMPRODUCT(AL340:AL$381,G340:G$381)+SUMPRODUCT(AL340:AL$381,H340:H$381))/12</f>
        <v>0</v>
      </c>
    </row>
    <row r="341" spans="1:39" x14ac:dyDescent="0.2">
      <c r="A341" s="7">
        <v>320</v>
      </c>
      <c r="B341" s="7">
        <v>160</v>
      </c>
      <c r="C341" s="7">
        <v>80</v>
      </c>
      <c r="D341" s="12">
        <f t="shared" si="84"/>
        <v>26.666666666666668</v>
      </c>
      <c r="E341" s="29">
        <f t="shared" si="103"/>
        <v>0</v>
      </c>
      <c r="F341" s="2">
        <f t="shared" si="85"/>
        <v>0</v>
      </c>
      <c r="G341" s="2">
        <f t="shared" si="93"/>
        <v>0</v>
      </c>
      <c r="H341" s="2">
        <f t="shared" si="94"/>
        <v>0</v>
      </c>
      <c r="I341" s="2">
        <f t="shared" si="102"/>
        <v>0</v>
      </c>
      <c r="J341" s="2">
        <f t="shared" si="100"/>
        <v>0</v>
      </c>
      <c r="K341" s="2">
        <f t="shared" si="86"/>
        <v>0</v>
      </c>
      <c r="L341" s="2">
        <f t="shared" si="86"/>
        <v>0</v>
      </c>
      <c r="M341" s="2"/>
      <c r="N341" s="28">
        <f t="shared" si="101"/>
        <v>0</v>
      </c>
      <c r="O341" s="2">
        <f t="shared" si="95"/>
        <v>0</v>
      </c>
      <c r="P341" s="2">
        <f t="shared" si="96"/>
        <v>0</v>
      </c>
      <c r="R341">
        <f t="shared" si="97"/>
        <v>320</v>
      </c>
      <c r="S341" s="89">
        <f t="shared" si="87"/>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8"/>
        <v>0.11647113788599839</v>
      </c>
      <c r="Y341" s="66">
        <f t="shared" si="88"/>
        <v>0</v>
      </c>
      <c r="Z341" s="72">
        <f t="shared" si="89"/>
        <v>0</v>
      </c>
      <c r="AA341" s="79">
        <f t="shared" si="90"/>
        <v>0</v>
      </c>
      <c r="AB341" s="81">
        <f t="shared" si="99"/>
        <v>0</v>
      </c>
      <c r="AD341" s="95">
        <f>locallinterp(R341,'BBG rates'!$N$10:$N$369,'BBG rates'!$P$10:$P$369)</f>
        <v>26.690378808308552</v>
      </c>
      <c r="AI341" s="185">
        <f t="shared" si="91"/>
        <v>320</v>
      </c>
      <c r="AJ341" s="127">
        <f>locallinterp(MIN(AI341,CAP_Senior*12),'BBG rates'!$X$24:$X$65,'BBG rates'!$Y$24:$Y$65)</f>
        <v>67.918742488467984</v>
      </c>
      <c r="AK341" s="127">
        <f>locallinterp(MIN(AI341,CAP_CB*12),'BBG rates'!$AA$25:$AA$40,'BBG rates'!$AC$25:$AC$40)</f>
        <v>11</v>
      </c>
      <c r="AL341" s="144">
        <f t="shared" si="92"/>
        <v>20.676186223039558</v>
      </c>
      <c r="AM341" s="142">
        <f>(SUMPRODUCT(AL341:AL$381,G341:G$381)+SUMPRODUCT(AL341:AL$381,H341:H$381))/12</f>
        <v>0</v>
      </c>
    </row>
    <row r="342" spans="1:39" x14ac:dyDescent="0.2">
      <c r="A342" s="7">
        <v>321</v>
      </c>
      <c r="B342" s="7">
        <v>160.5</v>
      </c>
      <c r="C342" s="7">
        <v>80.25</v>
      </c>
      <c r="D342" s="12">
        <f t="shared" ref="D342:D381" si="104">A342/12</f>
        <v>26.75</v>
      </c>
      <c r="E342" s="29">
        <f t="shared" si="103"/>
        <v>0</v>
      </c>
      <c r="F342" s="2">
        <f t="shared" ref="F342:F381" si="105">IF($A342&lt;=$I$8,-IPMT($G$11,1,$I$8-$A342+1,$E341),0)</f>
        <v>0</v>
      </c>
      <c r="G342" s="2">
        <f t="shared" si="93"/>
        <v>0</v>
      </c>
      <c r="H342" s="2">
        <f t="shared" si="94"/>
        <v>0</v>
      </c>
      <c r="I342" s="2">
        <f t="shared" si="102"/>
        <v>0</v>
      </c>
      <c r="J342" s="2">
        <f t="shared" si="100"/>
        <v>0</v>
      </c>
      <c r="K342" s="2">
        <f t="shared" ref="K342:L381" si="106">I342/(1+$F$12)^IF($I$7=1,$A342,IF($I$7=2,$B342,IF($I$7=4,$C342,$D342)))</f>
        <v>0</v>
      </c>
      <c r="L342" s="2">
        <f t="shared" si="106"/>
        <v>0</v>
      </c>
      <c r="M342" s="2"/>
      <c r="N342" s="28">
        <f t="shared" si="101"/>
        <v>0</v>
      </c>
      <c r="O342" s="2">
        <f t="shared" si="95"/>
        <v>0</v>
      </c>
      <c r="P342" s="2">
        <f t="shared" si="96"/>
        <v>0</v>
      </c>
      <c r="R342">
        <f t="shared" si="97"/>
        <v>321</v>
      </c>
      <c r="S342" s="89">
        <f t="shared" ref="S342:S381" si="107">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8"/>
        <v>0.11619809586607133</v>
      </c>
      <c r="Y342" s="66">
        <f t="shared" ref="Y342:Y380" si="108">T342*X342%/12+Y343</f>
        <v>0</v>
      </c>
      <c r="Z342" s="72">
        <f t="shared" ref="Z342:Z381" si="109">IF(U342=0,0,Y342*1200/U342)</f>
        <v>0</v>
      </c>
      <c r="AA342" s="79">
        <f t="shared" ref="AA342:AA381" si="110">T342*$AA$17%/12+AA343</f>
        <v>0</v>
      </c>
      <c r="AB342" s="81">
        <f t="shared" si="99"/>
        <v>0</v>
      </c>
      <c r="AD342" s="95">
        <f>locallinterp(R342,'BBG rates'!$N$10:$N$369,'BBG rates'!$P$10:$P$369)</f>
        <v>26.771022952080457</v>
      </c>
      <c r="AI342" s="185">
        <f t="shared" ref="AI342:AI381" si="111">A342</f>
        <v>321</v>
      </c>
      <c r="AJ342" s="127">
        <f>locallinterp(MIN(AI342,CAP_Senior*12),'BBG rates'!$X$24:$X$65,'BBG rates'!$Y$24:$Y$65)</f>
        <v>67.918742488467984</v>
      </c>
      <c r="AK342" s="127">
        <f>locallinterp(MIN(AI342,CAP_CB*12),'BBG rates'!$AA$25:$AA$40,'BBG rates'!$AC$25:$AC$40)</f>
        <v>11</v>
      </c>
      <c r="AL342" s="144">
        <f t="shared" ref="AL342:AL381" si="112">SUMPRODUCT(AJ342:AK342,$AJ$19:$AK$19)</f>
        <v>20.676186223039558</v>
      </c>
      <c r="AM342" s="142">
        <f>(SUMPRODUCT(AL342:AL$381,G342:G$381)+SUMPRODUCT(AL342:AL$381,H342:H$381))/12</f>
        <v>0</v>
      </c>
    </row>
    <row r="343" spans="1:39" x14ac:dyDescent="0.2">
      <c r="A343" s="7">
        <v>322</v>
      </c>
      <c r="B343" s="7">
        <v>161</v>
      </c>
      <c r="C343" s="7">
        <v>80.5</v>
      </c>
      <c r="D343" s="12">
        <f t="shared" si="104"/>
        <v>26.833333333333332</v>
      </c>
      <c r="E343" s="29">
        <f t="shared" si="103"/>
        <v>0</v>
      </c>
      <c r="F343" s="2">
        <f t="shared" si="105"/>
        <v>0</v>
      </c>
      <c r="G343" s="2">
        <f t="shared" ref="G343:G381" si="113">IF($A343&lt;=$I$8,-PPMT($G$11,1,$I$8-$A343+1,$E342),0)</f>
        <v>0</v>
      </c>
      <c r="H343" s="2">
        <f t="shared" ref="H343:H381" si="114">IF($A343&lt;=$I$8,(E342-G343)*$G$13,0)</f>
        <v>0</v>
      </c>
      <c r="I343" s="2">
        <f t="shared" si="102"/>
        <v>0</v>
      </c>
      <c r="J343" s="2">
        <f t="shared" si="100"/>
        <v>0</v>
      </c>
      <c r="K343" s="2">
        <f t="shared" si="106"/>
        <v>0</v>
      </c>
      <c r="L343" s="2">
        <f t="shared" si="106"/>
        <v>0</v>
      </c>
      <c r="M343" s="2"/>
      <c r="N343" s="28">
        <f t="shared" si="101"/>
        <v>0</v>
      </c>
      <c r="O343" s="2">
        <f t="shared" ref="O343:O381" si="115">IF($A343&lt;=$I$8,-IPMT($G$11,1,$I$8-$A343+1,$N342),0)</f>
        <v>0</v>
      </c>
      <c r="P343" s="2">
        <f t="shared" ref="P343:P381" si="116">IF($A343&lt;=$I$8,-PPMT($G$11,1,$I$8-$A343+1,$N342),0)</f>
        <v>0</v>
      </c>
      <c r="R343">
        <f t="shared" ref="R343:R381" si="117">ROUND(D343*12,1)</f>
        <v>322</v>
      </c>
      <c r="S343" s="89">
        <f t="shared" si="107"/>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8">((1+W343%)^(1/12)-1)*1200</f>
        <v>0.11592505316269097</v>
      </c>
      <c r="Y343" s="66">
        <f t="shared" si="108"/>
        <v>0</v>
      </c>
      <c r="Z343" s="72">
        <f t="shared" si="109"/>
        <v>0</v>
      </c>
      <c r="AA343" s="79">
        <f t="shared" si="110"/>
        <v>0</v>
      </c>
      <c r="AB343" s="81">
        <f t="shared" ref="AB343:AB381" si="119">IF(U343=0,0,AA343*1200/U343)</f>
        <v>0</v>
      </c>
      <c r="AD343" s="95">
        <f>locallinterp(R343,'BBG rates'!$N$10:$N$369,'BBG rates'!$P$10:$P$369)</f>
        <v>26.851664914125362</v>
      </c>
      <c r="AI343" s="185">
        <f t="shared" si="111"/>
        <v>322</v>
      </c>
      <c r="AJ343" s="127">
        <f>locallinterp(MIN(AI343,CAP_Senior*12),'BBG rates'!$X$24:$X$65,'BBG rates'!$Y$24:$Y$65)</f>
        <v>67.918742488467984</v>
      </c>
      <c r="AK343" s="127">
        <f>locallinterp(MIN(AI343,CAP_CB*12),'BBG rates'!$AA$25:$AA$40,'BBG rates'!$AC$25:$AC$40)</f>
        <v>11</v>
      </c>
      <c r="AL343" s="144">
        <f t="shared" si="112"/>
        <v>20.676186223039558</v>
      </c>
      <c r="AM343" s="142">
        <f>(SUMPRODUCT(AL343:AL$381,G343:G$381)+SUMPRODUCT(AL343:AL$381,H343:H$381))/12</f>
        <v>0</v>
      </c>
    </row>
    <row r="344" spans="1:39" x14ac:dyDescent="0.2">
      <c r="A344" s="7">
        <v>323</v>
      </c>
      <c r="B344" s="7">
        <v>161.5</v>
      </c>
      <c r="C344" s="7">
        <v>80.75</v>
      </c>
      <c r="D344" s="12">
        <f t="shared" si="104"/>
        <v>26.916666666666668</v>
      </c>
      <c r="E344" s="29">
        <f t="shared" si="103"/>
        <v>0</v>
      </c>
      <c r="F344" s="2">
        <f t="shared" si="105"/>
        <v>0</v>
      </c>
      <c r="G344" s="2">
        <f t="shared" si="113"/>
        <v>0</v>
      </c>
      <c r="H344" s="2">
        <f t="shared" si="114"/>
        <v>0</v>
      </c>
      <c r="I344" s="2">
        <f t="shared" si="102"/>
        <v>0</v>
      </c>
      <c r="J344" s="2">
        <f t="shared" ref="J344:J381" si="120">IF($I$7=1,I344*A344,IF($I$7=2,I344*B344,IF($I$7=4,I344*C344,I344*D344)))</f>
        <v>0</v>
      </c>
      <c r="K344" s="2">
        <f t="shared" si="106"/>
        <v>0</v>
      </c>
      <c r="L344" s="2">
        <f t="shared" si="106"/>
        <v>0</v>
      </c>
      <c r="M344" s="2"/>
      <c r="N344" s="28">
        <f t="shared" ref="N344:N381" si="121">IF($A344&lt;=$I$8,N343-P344,0)</f>
        <v>0</v>
      </c>
      <c r="O344" s="2">
        <f t="shared" si="115"/>
        <v>0</v>
      </c>
      <c r="P344" s="2">
        <f t="shared" si="116"/>
        <v>0</v>
      </c>
      <c r="R344">
        <f t="shared" si="117"/>
        <v>323</v>
      </c>
      <c r="S344" s="89">
        <f t="shared" si="107"/>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8"/>
        <v>0.11565200977612378</v>
      </c>
      <c r="Y344" s="66">
        <f t="shared" si="108"/>
        <v>0</v>
      </c>
      <c r="Z344" s="72">
        <f t="shared" si="109"/>
        <v>0</v>
      </c>
      <c r="AA344" s="79">
        <f t="shared" si="110"/>
        <v>0</v>
      </c>
      <c r="AB344" s="81">
        <f t="shared" si="119"/>
        <v>0</v>
      </c>
      <c r="AD344" s="95">
        <f>locallinterp(R344,'BBG rates'!$N$10:$N$369,'BBG rates'!$P$10:$P$369)</f>
        <v>26.932304902341833</v>
      </c>
      <c r="AI344" s="185">
        <f t="shared" si="111"/>
        <v>323</v>
      </c>
      <c r="AJ344" s="127">
        <f>locallinterp(MIN(AI344,CAP_Senior*12),'BBG rates'!$X$24:$X$65,'BBG rates'!$Y$24:$Y$65)</f>
        <v>67.918742488467984</v>
      </c>
      <c r="AK344" s="127">
        <f>locallinterp(MIN(AI344,CAP_CB*12),'BBG rates'!$AA$25:$AA$40,'BBG rates'!$AC$25:$AC$40)</f>
        <v>11</v>
      </c>
      <c r="AL344" s="144">
        <f t="shared" si="112"/>
        <v>20.676186223039558</v>
      </c>
      <c r="AM344" s="142">
        <f>(SUMPRODUCT(AL344:AL$381,G344:G$381)+SUMPRODUCT(AL344:AL$381,H344:H$381))/12</f>
        <v>0</v>
      </c>
    </row>
    <row r="345" spans="1:39" x14ac:dyDescent="0.2">
      <c r="A345" s="7">
        <v>324</v>
      </c>
      <c r="B345" s="7">
        <v>162</v>
      </c>
      <c r="C345" s="7">
        <v>81</v>
      </c>
      <c r="D345" s="12">
        <f t="shared" si="104"/>
        <v>27</v>
      </c>
      <c r="E345" s="29">
        <f t="shared" si="103"/>
        <v>0</v>
      </c>
      <c r="F345" s="2">
        <f t="shared" si="105"/>
        <v>0</v>
      </c>
      <c r="G345" s="2">
        <f t="shared" si="113"/>
        <v>0</v>
      </c>
      <c r="H345" s="2">
        <f t="shared" si="114"/>
        <v>0</v>
      </c>
      <c r="I345" s="2">
        <f t="shared" si="102"/>
        <v>0</v>
      </c>
      <c r="J345" s="2">
        <f t="shared" si="120"/>
        <v>0</v>
      </c>
      <c r="K345" s="2">
        <f t="shared" si="106"/>
        <v>0</v>
      </c>
      <c r="L345" s="2">
        <f t="shared" si="106"/>
        <v>0</v>
      </c>
      <c r="M345" s="2"/>
      <c r="N345" s="28">
        <f t="shared" si="121"/>
        <v>0</v>
      </c>
      <c r="O345" s="2">
        <f t="shared" si="115"/>
        <v>0</v>
      </c>
      <c r="P345" s="2">
        <f t="shared" si="116"/>
        <v>0</v>
      </c>
      <c r="R345">
        <f t="shared" si="117"/>
        <v>324</v>
      </c>
      <c r="S345" s="89">
        <f t="shared" si="107"/>
        <v>0</v>
      </c>
      <c r="T345" s="89">
        <f>IF(AND(S345=0,S344&gt;0),SUM($G345:$H$381),S345)</f>
        <v>0</v>
      </c>
      <c r="U345" s="82">
        <f>SUM(T345:T$381)</f>
        <v>0</v>
      </c>
      <c r="V345" s="68">
        <f>localspline(R345,'BBG rates'!$G$10:$G$27,'BBG rates'!$K$10:$K$27)</f>
        <v>0.96765860178725838</v>
      </c>
      <c r="W345" s="68">
        <f>locallinterp(R345,'BBG rates'!$G$10:$G$27,'BBG rates'!$J$10:$J$27)</f>
        <v>0.11544</v>
      </c>
      <c r="X345" s="56">
        <f t="shared" si="118"/>
        <v>0.11537896570610329</v>
      </c>
      <c r="Y345" s="66">
        <f t="shared" si="108"/>
        <v>0</v>
      </c>
      <c r="Z345" s="72">
        <f t="shared" si="109"/>
        <v>0</v>
      </c>
      <c r="AA345" s="79">
        <f t="shared" si="110"/>
        <v>0</v>
      </c>
      <c r="AB345" s="81">
        <f t="shared" si="119"/>
        <v>0</v>
      </c>
      <c r="AD345" s="95">
        <f>locallinterp(R345,'BBG rates'!$N$10:$N$369,'BBG rates'!$P$10:$P$369)</f>
        <v>27.012943119157438</v>
      </c>
      <c r="AI345" s="185">
        <f t="shared" si="111"/>
        <v>324</v>
      </c>
      <c r="AJ345" s="127">
        <f>locallinterp(MIN(AI345,CAP_Senior*12),'BBG rates'!$X$24:$X$65,'BBG rates'!$Y$24:$Y$65)</f>
        <v>67.918742488467984</v>
      </c>
      <c r="AK345" s="127">
        <f>locallinterp(MIN(AI345,CAP_CB*12),'BBG rates'!$AA$25:$AA$40,'BBG rates'!$AC$25:$AC$40)</f>
        <v>11</v>
      </c>
      <c r="AL345" s="144">
        <f t="shared" si="112"/>
        <v>20.676186223039558</v>
      </c>
      <c r="AM345" s="142">
        <f>(SUMPRODUCT(AL345:AL$381,G345:G$381)+SUMPRODUCT(AL345:AL$381,H345:H$381))/12</f>
        <v>0</v>
      </c>
    </row>
    <row r="346" spans="1:39" x14ac:dyDescent="0.2">
      <c r="A346" s="7">
        <v>325</v>
      </c>
      <c r="B346" s="7">
        <v>162.5</v>
      </c>
      <c r="C346" s="7">
        <v>81.25</v>
      </c>
      <c r="D346" s="12">
        <f t="shared" si="104"/>
        <v>27.083333333333332</v>
      </c>
      <c r="E346" s="29">
        <f t="shared" si="103"/>
        <v>0</v>
      </c>
      <c r="F346" s="2">
        <f t="shared" si="105"/>
        <v>0</v>
      </c>
      <c r="G346" s="2">
        <f t="shared" si="113"/>
        <v>0</v>
      </c>
      <c r="H346" s="2">
        <f t="shared" si="114"/>
        <v>0</v>
      </c>
      <c r="I346" s="2">
        <f t="shared" si="102"/>
        <v>0</v>
      </c>
      <c r="J346" s="2">
        <f t="shared" si="120"/>
        <v>0</v>
      </c>
      <c r="K346" s="2">
        <f t="shared" si="106"/>
        <v>0</v>
      </c>
      <c r="L346" s="2">
        <f t="shared" si="106"/>
        <v>0</v>
      </c>
      <c r="M346" s="2"/>
      <c r="N346" s="28">
        <f t="shared" si="121"/>
        <v>0</v>
      </c>
      <c r="O346" s="2">
        <f t="shared" si="115"/>
        <v>0</v>
      </c>
      <c r="P346" s="2">
        <f t="shared" si="116"/>
        <v>0</v>
      </c>
      <c r="R346">
        <f t="shared" si="117"/>
        <v>325</v>
      </c>
      <c r="S346" s="89">
        <f t="shared" si="107"/>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8"/>
        <v>0.11510592095289596</v>
      </c>
      <c r="Y346" s="66">
        <f t="shared" si="108"/>
        <v>0</v>
      </c>
      <c r="Z346" s="72">
        <f t="shared" si="109"/>
        <v>0</v>
      </c>
      <c r="AA346" s="79">
        <f t="shared" si="110"/>
        <v>0</v>
      </c>
      <c r="AB346" s="81">
        <f t="shared" si="119"/>
        <v>0</v>
      </c>
      <c r="AD346" s="95">
        <f>locallinterp(R346,'BBG rates'!$N$10:$N$369,'BBG rates'!$P$10:$P$369)</f>
        <v>27.093579756561429</v>
      </c>
      <c r="AI346" s="185">
        <f t="shared" si="111"/>
        <v>325</v>
      </c>
      <c r="AJ346" s="127">
        <f>locallinterp(MIN(AI346,CAP_Senior*12),'BBG rates'!$X$24:$X$65,'BBG rates'!$Y$24:$Y$65)</f>
        <v>67.918742488467984</v>
      </c>
      <c r="AK346" s="127">
        <f>locallinterp(MIN(AI346,CAP_CB*12),'BBG rates'!$AA$25:$AA$40,'BBG rates'!$AC$25:$AC$40)</f>
        <v>11</v>
      </c>
      <c r="AL346" s="144">
        <f t="shared" si="112"/>
        <v>20.676186223039558</v>
      </c>
      <c r="AM346" s="142">
        <f>(SUMPRODUCT(AL346:AL$381,G346:G$381)+SUMPRODUCT(AL346:AL$381,H346:H$381))/12</f>
        <v>0</v>
      </c>
    </row>
    <row r="347" spans="1:39" x14ac:dyDescent="0.2">
      <c r="A347" s="7">
        <v>326</v>
      </c>
      <c r="B347" s="7">
        <v>163</v>
      </c>
      <c r="C347" s="7">
        <v>81.5</v>
      </c>
      <c r="D347" s="12">
        <f t="shared" si="104"/>
        <v>27.166666666666668</v>
      </c>
      <c r="E347" s="29">
        <f t="shared" si="103"/>
        <v>0</v>
      </c>
      <c r="F347" s="2">
        <f t="shared" si="105"/>
        <v>0</v>
      </c>
      <c r="G347" s="2">
        <f t="shared" si="113"/>
        <v>0</v>
      </c>
      <c r="H347" s="2">
        <f t="shared" si="114"/>
        <v>0</v>
      </c>
      <c r="I347" s="2">
        <f t="shared" si="102"/>
        <v>0</v>
      </c>
      <c r="J347" s="2">
        <f t="shared" si="120"/>
        <v>0</v>
      </c>
      <c r="K347" s="2">
        <f t="shared" si="106"/>
        <v>0</v>
      </c>
      <c r="L347" s="2">
        <f t="shared" si="106"/>
        <v>0</v>
      </c>
      <c r="M347" s="2"/>
      <c r="N347" s="28">
        <f t="shared" si="121"/>
        <v>0</v>
      </c>
      <c r="O347" s="2">
        <f t="shared" si="115"/>
        <v>0</v>
      </c>
      <c r="P347" s="2">
        <f t="shared" si="116"/>
        <v>0</v>
      </c>
      <c r="R347">
        <f t="shared" si="117"/>
        <v>326</v>
      </c>
      <c r="S347" s="89">
        <f t="shared" si="107"/>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8"/>
        <v>0.11483287551623533</v>
      </c>
      <c r="Y347" s="66">
        <f t="shared" si="108"/>
        <v>0</v>
      </c>
      <c r="Z347" s="72">
        <f t="shared" si="109"/>
        <v>0</v>
      </c>
      <c r="AA347" s="79">
        <f t="shared" si="110"/>
        <v>0</v>
      </c>
      <c r="AB347" s="81">
        <f t="shared" si="119"/>
        <v>0</v>
      </c>
      <c r="AD347" s="95">
        <f>locallinterp(R347,'BBG rates'!$N$10:$N$369,'BBG rates'!$P$10:$P$369)</f>
        <v>27.174215006040271</v>
      </c>
      <c r="AI347" s="185">
        <f t="shared" si="111"/>
        <v>326</v>
      </c>
      <c r="AJ347" s="127">
        <f>locallinterp(MIN(AI347,CAP_Senior*12),'BBG rates'!$X$24:$X$65,'BBG rates'!$Y$24:$Y$65)</f>
        <v>67.918742488467984</v>
      </c>
      <c r="AK347" s="127">
        <f>locallinterp(MIN(AI347,CAP_CB*12),'BBG rates'!$AA$25:$AA$40,'BBG rates'!$AC$25:$AC$40)</f>
        <v>11</v>
      </c>
      <c r="AL347" s="144">
        <f t="shared" si="112"/>
        <v>20.676186223039558</v>
      </c>
      <c r="AM347" s="142">
        <f>(SUMPRODUCT(AL347:AL$381,G347:G$381)+SUMPRODUCT(AL347:AL$381,H347:H$381))/12</f>
        <v>0</v>
      </c>
    </row>
    <row r="348" spans="1:39" x14ac:dyDescent="0.2">
      <c r="A348" s="7">
        <v>327</v>
      </c>
      <c r="B348" s="7">
        <v>163.5</v>
      </c>
      <c r="C348" s="7">
        <v>81.75</v>
      </c>
      <c r="D348" s="12">
        <f t="shared" si="104"/>
        <v>27.25</v>
      </c>
      <c r="E348" s="29">
        <f t="shared" si="103"/>
        <v>0</v>
      </c>
      <c r="F348" s="2">
        <f t="shared" si="105"/>
        <v>0</v>
      </c>
      <c r="G348" s="2">
        <f t="shared" si="113"/>
        <v>0</v>
      </c>
      <c r="H348" s="2">
        <f t="shared" si="114"/>
        <v>0</v>
      </c>
      <c r="I348" s="2">
        <f t="shared" si="102"/>
        <v>0</v>
      </c>
      <c r="J348" s="2">
        <f t="shared" si="120"/>
        <v>0</v>
      </c>
      <c r="K348" s="2">
        <f t="shared" si="106"/>
        <v>0</v>
      </c>
      <c r="L348" s="2">
        <f t="shared" si="106"/>
        <v>0</v>
      </c>
      <c r="M348" s="2"/>
      <c r="N348" s="28">
        <f t="shared" si="121"/>
        <v>0</v>
      </c>
      <c r="O348" s="2">
        <f t="shared" si="115"/>
        <v>0</v>
      </c>
      <c r="P348" s="2">
        <f t="shared" si="116"/>
        <v>0</v>
      </c>
      <c r="R348">
        <f t="shared" si="117"/>
        <v>327</v>
      </c>
      <c r="S348" s="89">
        <f t="shared" si="107"/>
        <v>0</v>
      </c>
      <c r="T348" s="89">
        <f>IF(AND(S348=0,S347&gt;0),SUM($G348:$H$381),S348)</f>
        <v>0</v>
      </c>
      <c r="U348" s="82">
        <f>SUM(T348:T$381)</f>
        <v>0</v>
      </c>
      <c r="V348" s="68">
        <f>localspline(R348,'BBG rates'!$G$10:$G$27,'BBG rates'!$K$10:$K$27)</f>
        <v>0.96760863042313483</v>
      </c>
      <c r="W348" s="68">
        <f>locallinterp(R348,'BBG rates'!$G$10:$G$27,'BBG rates'!$J$10:$J$27)</f>
        <v>0.11462</v>
      </c>
      <c r="X348" s="56">
        <f t="shared" si="118"/>
        <v>0.11455982939612142</v>
      </c>
      <c r="Y348" s="66">
        <f t="shared" si="108"/>
        <v>0</v>
      </c>
      <c r="Z348" s="72">
        <f t="shared" si="109"/>
        <v>0</v>
      </c>
      <c r="AA348" s="79">
        <f t="shared" si="110"/>
        <v>0</v>
      </c>
      <c r="AB348" s="81">
        <f t="shared" si="119"/>
        <v>0</v>
      </c>
      <c r="AD348" s="95">
        <f>locallinterp(R348,'BBG rates'!$N$10:$N$369,'BBG rates'!$P$10:$P$369)</f>
        <v>27.25484905857553</v>
      </c>
      <c r="AI348" s="185">
        <f t="shared" si="111"/>
        <v>327</v>
      </c>
      <c r="AJ348" s="127">
        <f>locallinterp(MIN(AI348,CAP_Senior*12),'BBG rates'!$X$24:$X$65,'BBG rates'!$Y$24:$Y$65)</f>
        <v>67.918742488467984</v>
      </c>
      <c r="AK348" s="127">
        <f>locallinterp(MIN(AI348,CAP_CB*12),'BBG rates'!$AA$25:$AA$40,'BBG rates'!$AC$25:$AC$40)</f>
        <v>11</v>
      </c>
      <c r="AL348" s="144">
        <f t="shared" si="112"/>
        <v>20.676186223039558</v>
      </c>
      <c r="AM348" s="142">
        <f>(SUMPRODUCT(AL348:AL$381,G348:G$381)+SUMPRODUCT(AL348:AL$381,H348:H$381))/12</f>
        <v>0</v>
      </c>
    </row>
    <row r="349" spans="1:39" x14ac:dyDescent="0.2">
      <c r="A349" s="7">
        <v>328</v>
      </c>
      <c r="B349" s="7">
        <v>164</v>
      </c>
      <c r="C349" s="7">
        <v>82</v>
      </c>
      <c r="D349" s="12">
        <f t="shared" si="104"/>
        <v>27.333333333333332</v>
      </c>
      <c r="E349" s="29">
        <f t="shared" si="103"/>
        <v>0</v>
      </c>
      <c r="F349" s="2">
        <f t="shared" si="105"/>
        <v>0</v>
      </c>
      <c r="G349" s="2">
        <f t="shared" si="113"/>
        <v>0</v>
      </c>
      <c r="H349" s="2">
        <f t="shared" si="114"/>
        <v>0</v>
      </c>
      <c r="I349" s="2">
        <f t="shared" si="102"/>
        <v>0</v>
      </c>
      <c r="J349" s="2">
        <f t="shared" si="120"/>
        <v>0</v>
      </c>
      <c r="K349" s="2">
        <f t="shared" si="106"/>
        <v>0</v>
      </c>
      <c r="L349" s="2">
        <f t="shared" si="106"/>
        <v>0</v>
      </c>
      <c r="M349" s="2"/>
      <c r="N349" s="28">
        <f t="shared" si="121"/>
        <v>0</v>
      </c>
      <c r="O349" s="2">
        <f t="shared" si="115"/>
        <v>0</v>
      </c>
      <c r="P349" s="2">
        <f t="shared" si="116"/>
        <v>0</v>
      </c>
      <c r="R349">
        <f t="shared" si="117"/>
        <v>328</v>
      </c>
      <c r="S349" s="89">
        <f t="shared" si="107"/>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8"/>
        <v>0.11428678259282066</v>
      </c>
      <c r="Y349" s="66">
        <f t="shared" si="108"/>
        <v>0</v>
      </c>
      <c r="Z349" s="72">
        <f t="shared" si="109"/>
        <v>0</v>
      </c>
      <c r="AA349" s="79">
        <f t="shared" si="110"/>
        <v>0</v>
      </c>
      <c r="AB349" s="81">
        <f t="shared" si="119"/>
        <v>0</v>
      </c>
      <c r="AD349" s="95">
        <f>locallinterp(R349,'BBG rates'!$N$10:$N$369,'BBG rates'!$P$10:$P$369)</f>
        <v>27.335482094710713</v>
      </c>
      <c r="AI349" s="185">
        <f t="shared" si="111"/>
        <v>328</v>
      </c>
      <c r="AJ349" s="127">
        <f>locallinterp(MIN(AI349,CAP_Senior*12),'BBG rates'!$X$24:$X$65,'BBG rates'!$Y$24:$Y$65)</f>
        <v>67.918742488467984</v>
      </c>
      <c r="AK349" s="127">
        <f>locallinterp(MIN(AI349,CAP_CB*12),'BBG rates'!$AA$25:$AA$40,'BBG rates'!$AC$25:$AC$40)</f>
        <v>11</v>
      </c>
      <c r="AL349" s="144">
        <f t="shared" si="112"/>
        <v>20.676186223039558</v>
      </c>
      <c r="AM349" s="142">
        <f>(SUMPRODUCT(AL349:AL$381,G349:G$381)+SUMPRODUCT(AL349:AL$381,H349:H$381))/12</f>
        <v>0</v>
      </c>
    </row>
    <row r="350" spans="1:39" x14ac:dyDescent="0.2">
      <c r="A350" s="7">
        <v>329</v>
      </c>
      <c r="B350" s="7">
        <v>164.5</v>
      </c>
      <c r="C350" s="7">
        <v>82.25</v>
      </c>
      <c r="D350" s="12">
        <f t="shared" si="104"/>
        <v>27.416666666666668</v>
      </c>
      <c r="E350" s="29">
        <f t="shared" si="103"/>
        <v>0</v>
      </c>
      <c r="F350" s="2">
        <f t="shared" si="105"/>
        <v>0</v>
      </c>
      <c r="G350" s="2">
        <f t="shared" si="113"/>
        <v>0</v>
      </c>
      <c r="H350" s="2">
        <f t="shared" si="114"/>
        <v>0</v>
      </c>
      <c r="I350" s="2">
        <f t="shared" si="102"/>
        <v>0</v>
      </c>
      <c r="J350" s="2">
        <f t="shared" si="120"/>
        <v>0</v>
      </c>
      <c r="K350" s="2">
        <f t="shared" si="106"/>
        <v>0</v>
      </c>
      <c r="L350" s="2">
        <f t="shared" si="106"/>
        <v>0</v>
      </c>
      <c r="M350" s="2"/>
      <c r="N350" s="28">
        <f t="shared" si="121"/>
        <v>0</v>
      </c>
      <c r="O350" s="2">
        <f t="shared" si="115"/>
        <v>0</v>
      </c>
      <c r="P350" s="2">
        <f t="shared" si="116"/>
        <v>0</v>
      </c>
      <c r="R350">
        <f t="shared" si="117"/>
        <v>329</v>
      </c>
      <c r="S350" s="89">
        <f t="shared" si="107"/>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8"/>
        <v>0.1140137351060666</v>
      </c>
      <c r="Y350" s="66">
        <f t="shared" si="108"/>
        <v>0</v>
      </c>
      <c r="Z350" s="72">
        <f t="shared" si="109"/>
        <v>0</v>
      </c>
      <c r="AA350" s="79">
        <f t="shared" si="110"/>
        <v>0</v>
      </c>
      <c r="AB350" s="81">
        <f t="shared" si="119"/>
        <v>0</v>
      </c>
      <c r="AD350" s="95">
        <f>locallinterp(R350,'BBG rates'!$N$10:$N$369,'BBG rates'!$P$10:$P$369)</f>
        <v>27.416114284553597</v>
      </c>
      <c r="AI350" s="185">
        <f t="shared" si="111"/>
        <v>329</v>
      </c>
      <c r="AJ350" s="127">
        <f>locallinterp(MIN(AI350,CAP_Senior*12),'BBG rates'!$X$24:$X$65,'BBG rates'!$Y$24:$Y$65)</f>
        <v>67.918742488467984</v>
      </c>
      <c r="AK350" s="127">
        <f>locallinterp(MIN(AI350,CAP_CB*12),'BBG rates'!$AA$25:$AA$40,'BBG rates'!$AC$25:$AC$40)</f>
        <v>11</v>
      </c>
      <c r="AL350" s="144">
        <f t="shared" si="112"/>
        <v>20.676186223039558</v>
      </c>
      <c r="AM350" s="142">
        <f>(SUMPRODUCT(AL350:AL$381,G350:G$381)+SUMPRODUCT(AL350:AL$381,H350:H$381))/12</f>
        <v>0</v>
      </c>
    </row>
    <row r="351" spans="1:39" x14ac:dyDescent="0.2">
      <c r="A351" s="7">
        <v>330</v>
      </c>
      <c r="B351" s="7">
        <v>165</v>
      </c>
      <c r="C351" s="7">
        <v>82.5</v>
      </c>
      <c r="D351" s="12">
        <f t="shared" si="104"/>
        <v>27.5</v>
      </c>
      <c r="E351" s="29">
        <f t="shared" si="103"/>
        <v>0</v>
      </c>
      <c r="F351" s="2">
        <f t="shared" si="105"/>
        <v>0</v>
      </c>
      <c r="G351" s="2">
        <f t="shared" si="113"/>
        <v>0</v>
      </c>
      <c r="H351" s="2">
        <f t="shared" si="114"/>
        <v>0</v>
      </c>
      <c r="I351" s="2">
        <f t="shared" si="102"/>
        <v>0</v>
      </c>
      <c r="J351" s="2">
        <f t="shared" si="120"/>
        <v>0</v>
      </c>
      <c r="K351" s="2">
        <f t="shared" si="106"/>
        <v>0</v>
      </c>
      <c r="L351" s="2">
        <f t="shared" si="106"/>
        <v>0</v>
      </c>
      <c r="M351" s="2"/>
      <c r="N351" s="28">
        <f t="shared" si="121"/>
        <v>0</v>
      </c>
      <c r="O351" s="2">
        <f t="shared" si="115"/>
        <v>0</v>
      </c>
      <c r="P351" s="2">
        <f t="shared" si="116"/>
        <v>0</v>
      </c>
      <c r="R351">
        <f t="shared" si="117"/>
        <v>330</v>
      </c>
      <c r="S351" s="89">
        <f t="shared" si="107"/>
        <v>0</v>
      </c>
      <c r="T351" s="89">
        <f>IF(AND(S351=0,S350&gt;0),SUM($G351:$H$381),S351)</f>
        <v>0</v>
      </c>
      <c r="U351" s="82">
        <f>SUM(T351:T$381)</f>
        <v>0</v>
      </c>
      <c r="V351" s="68">
        <f>localspline(R351,'BBG rates'!$G$10:$G$27,'BBG rates'!$K$10:$K$27)</f>
        <v>0.96757821740857253</v>
      </c>
      <c r="W351" s="68">
        <f>locallinterp(R351,'BBG rates'!$G$10:$G$27,'BBG rates'!$J$10:$J$27)</f>
        <v>0.1138</v>
      </c>
      <c r="X351" s="56">
        <f t="shared" si="118"/>
        <v>0.11374068693612571</v>
      </c>
      <c r="Y351" s="66">
        <f t="shared" si="108"/>
        <v>0</v>
      </c>
      <c r="Z351" s="72">
        <f t="shared" si="109"/>
        <v>0</v>
      </c>
      <c r="AA351" s="79">
        <f t="shared" si="110"/>
        <v>0</v>
      </c>
      <c r="AB351" s="81">
        <f t="shared" si="119"/>
        <v>0</v>
      </c>
      <c r="AD351" s="95">
        <f>locallinterp(R351,'BBG rates'!$N$10:$N$369,'BBG rates'!$P$10:$P$369)</f>
        <v>27.496745802670979</v>
      </c>
      <c r="AI351" s="185">
        <f t="shared" si="111"/>
        <v>330</v>
      </c>
      <c r="AJ351" s="127">
        <f>locallinterp(MIN(AI351,CAP_Senior*12),'BBG rates'!$X$24:$X$65,'BBG rates'!$Y$24:$Y$65)</f>
        <v>67.918742488467984</v>
      </c>
      <c r="AK351" s="127">
        <f>locallinterp(MIN(AI351,CAP_CB*12),'BBG rates'!$AA$25:$AA$40,'BBG rates'!$AC$25:$AC$40)</f>
        <v>11</v>
      </c>
      <c r="AL351" s="144">
        <f t="shared" si="112"/>
        <v>20.676186223039558</v>
      </c>
      <c r="AM351" s="142">
        <f>(SUMPRODUCT(AL351:AL$381,G351:G$381)+SUMPRODUCT(AL351:AL$381,H351:H$381))/12</f>
        <v>0</v>
      </c>
    </row>
    <row r="352" spans="1:39" x14ac:dyDescent="0.2">
      <c r="A352" s="7">
        <v>331</v>
      </c>
      <c r="B352" s="7">
        <v>165.5</v>
      </c>
      <c r="C352" s="7">
        <v>82.75</v>
      </c>
      <c r="D352" s="12">
        <f t="shared" si="104"/>
        <v>27.583333333333332</v>
      </c>
      <c r="E352" s="29">
        <f t="shared" si="103"/>
        <v>0</v>
      </c>
      <c r="F352" s="2">
        <f t="shared" si="105"/>
        <v>0</v>
      </c>
      <c r="G352" s="2">
        <f t="shared" si="113"/>
        <v>0</v>
      </c>
      <c r="H352" s="2">
        <f t="shared" si="114"/>
        <v>0</v>
      </c>
      <c r="I352" s="2">
        <f t="shared" si="102"/>
        <v>0</v>
      </c>
      <c r="J352" s="2">
        <f t="shared" si="120"/>
        <v>0</v>
      </c>
      <c r="K352" s="2">
        <f t="shared" si="106"/>
        <v>0</v>
      </c>
      <c r="L352" s="2">
        <f t="shared" si="106"/>
        <v>0</v>
      </c>
      <c r="M352" s="2"/>
      <c r="N352" s="28">
        <f t="shared" si="121"/>
        <v>0</v>
      </c>
      <c r="O352" s="2">
        <f t="shared" si="115"/>
        <v>0</v>
      </c>
      <c r="P352" s="2">
        <f t="shared" si="116"/>
        <v>0</v>
      </c>
      <c r="R352">
        <f t="shared" si="117"/>
        <v>331</v>
      </c>
      <c r="S352" s="89">
        <f t="shared" si="107"/>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8"/>
        <v>0.11346763808273153</v>
      </c>
      <c r="Y352" s="66">
        <f t="shared" si="108"/>
        <v>0</v>
      </c>
      <c r="Z352" s="72">
        <f t="shared" si="109"/>
        <v>0</v>
      </c>
      <c r="AA352" s="79">
        <f t="shared" si="110"/>
        <v>0</v>
      </c>
      <c r="AB352" s="81">
        <f t="shared" si="119"/>
        <v>0</v>
      </c>
      <c r="AD352" s="95">
        <f>locallinterp(R352,'BBG rates'!$N$10:$N$369,'BBG rates'!$P$10:$P$369)</f>
        <v>27.577376810711542</v>
      </c>
      <c r="AI352" s="185">
        <f t="shared" si="111"/>
        <v>331</v>
      </c>
      <c r="AJ352" s="127">
        <f>locallinterp(MIN(AI352,CAP_Senior*12),'BBG rates'!$X$24:$X$65,'BBG rates'!$Y$24:$Y$65)</f>
        <v>67.918742488467984</v>
      </c>
      <c r="AK352" s="127">
        <f>locallinterp(MIN(AI352,CAP_CB*12),'BBG rates'!$AA$25:$AA$40,'BBG rates'!$AC$25:$AC$40)</f>
        <v>11</v>
      </c>
      <c r="AL352" s="144">
        <f t="shared" si="112"/>
        <v>20.676186223039558</v>
      </c>
      <c r="AM352" s="142">
        <f>(SUMPRODUCT(AL352:AL$381,G352:G$381)+SUMPRODUCT(AL352:AL$381,H352:H$381))/12</f>
        <v>0</v>
      </c>
    </row>
    <row r="353" spans="1:39" x14ac:dyDescent="0.2">
      <c r="A353" s="7">
        <v>332</v>
      </c>
      <c r="B353" s="7">
        <v>166</v>
      </c>
      <c r="C353" s="7">
        <v>83</v>
      </c>
      <c r="D353" s="12">
        <f t="shared" si="104"/>
        <v>27.666666666666668</v>
      </c>
      <c r="E353" s="29">
        <f t="shared" si="103"/>
        <v>0</v>
      </c>
      <c r="F353" s="2">
        <f t="shared" si="105"/>
        <v>0</v>
      </c>
      <c r="G353" s="2">
        <f t="shared" si="113"/>
        <v>0</v>
      </c>
      <c r="H353" s="2">
        <f t="shared" si="114"/>
        <v>0</v>
      </c>
      <c r="I353" s="2">
        <f t="shared" si="102"/>
        <v>0</v>
      </c>
      <c r="J353" s="2">
        <f t="shared" si="120"/>
        <v>0</v>
      </c>
      <c r="K353" s="2">
        <f t="shared" si="106"/>
        <v>0</v>
      </c>
      <c r="L353" s="2">
        <f t="shared" si="106"/>
        <v>0</v>
      </c>
      <c r="M353" s="2"/>
      <c r="N353" s="28">
        <f t="shared" si="121"/>
        <v>0</v>
      </c>
      <c r="O353" s="2">
        <f t="shared" si="115"/>
        <v>0</v>
      </c>
      <c r="P353" s="2">
        <f t="shared" si="116"/>
        <v>0</v>
      </c>
      <c r="R353">
        <f t="shared" si="117"/>
        <v>332</v>
      </c>
      <c r="S353" s="89">
        <f t="shared" si="107"/>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8"/>
        <v>0.11319458854588405</v>
      </c>
      <c r="Y353" s="66">
        <f t="shared" si="108"/>
        <v>0</v>
      </c>
      <c r="Z353" s="72">
        <f t="shared" si="109"/>
        <v>0</v>
      </c>
      <c r="AA353" s="79">
        <f t="shared" si="110"/>
        <v>0</v>
      </c>
      <c r="AB353" s="81">
        <f t="shared" si="119"/>
        <v>0</v>
      </c>
      <c r="AD353" s="95">
        <f>locallinterp(R353,'BBG rates'!$N$10:$N$369,'BBG rates'!$P$10:$P$369)</f>
        <v>27.658007469816777</v>
      </c>
      <c r="AI353" s="185">
        <f t="shared" si="111"/>
        <v>332</v>
      </c>
      <c r="AJ353" s="127">
        <f>locallinterp(MIN(AI353,CAP_Senior*12),'BBG rates'!$X$24:$X$65,'BBG rates'!$Y$24:$Y$65)</f>
        <v>67.918742488467984</v>
      </c>
      <c r="AK353" s="127">
        <f>locallinterp(MIN(AI353,CAP_CB*12),'BBG rates'!$AA$25:$AA$40,'BBG rates'!$AC$25:$AC$40)</f>
        <v>11</v>
      </c>
      <c r="AL353" s="144">
        <f t="shared" si="112"/>
        <v>20.676186223039558</v>
      </c>
      <c r="AM353" s="142">
        <f>(SUMPRODUCT(AL353:AL$381,G353:G$381)+SUMPRODUCT(AL353:AL$381,H353:H$381))/12</f>
        <v>0</v>
      </c>
    </row>
    <row r="354" spans="1:39" x14ac:dyDescent="0.2">
      <c r="A354" s="7">
        <v>333</v>
      </c>
      <c r="B354" s="7">
        <v>166.5</v>
      </c>
      <c r="C354" s="7">
        <v>83.25</v>
      </c>
      <c r="D354" s="12">
        <f t="shared" si="104"/>
        <v>27.75</v>
      </c>
      <c r="E354" s="29">
        <f t="shared" si="103"/>
        <v>0</v>
      </c>
      <c r="F354" s="2">
        <f t="shared" si="105"/>
        <v>0</v>
      </c>
      <c r="G354" s="2">
        <f t="shared" si="113"/>
        <v>0</v>
      </c>
      <c r="H354" s="2">
        <f t="shared" si="114"/>
        <v>0</v>
      </c>
      <c r="I354" s="2">
        <f t="shared" si="102"/>
        <v>0</v>
      </c>
      <c r="J354" s="2">
        <f t="shared" si="120"/>
        <v>0</v>
      </c>
      <c r="K354" s="2">
        <f t="shared" si="106"/>
        <v>0</v>
      </c>
      <c r="L354" s="2">
        <f t="shared" si="106"/>
        <v>0</v>
      </c>
      <c r="M354" s="2"/>
      <c r="N354" s="28">
        <f t="shared" si="121"/>
        <v>0</v>
      </c>
      <c r="O354" s="2">
        <f t="shared" si="115"/>
        <v>0</v>
      </c>
      <c r="P354" s="2">
        <f t="shared" si="116"/>
        <v>0</v>
      </c>
      <c r="R354">
        <f t="shared" si="117"/>
        <v>333</v>
      </c>
      <c r="S354" s="89">
        <f t="shared" si="107"/>
        <v>0</v>
      </c>
      <c r="T354" s="89">
        <f>IF(AND(S354=0,S353&gt;0),SUM($G354:$H$381),S354)</f>
        <v>0</v>
      </c>
      <c r="U354" s="82">
        <f>SUM(T354:T$381)</f>
        <v>0</v>
      </c>
      <c r="V354" s="68">
        <f>localspline(R354,'BBG rates'!$G$10:$G$27,'BBG rates'!$K$10:$K$27)</f>
        <v>0.96756550072304581</v>
      </c>
      <c r="W354" s="68">
        <f>locallinterp(R354,'BBG rates'!$G$10:$G$27,'BBG rates'!$J$10:$J$27)</f>
        <v>0.11298</v>
      </c>
      <c r="X354" s="56">
        <f t="shared" si="118"/>
        <v>0.11292153832584972</v>
      </c>
      <c r="Y354" s="66">
        <f t="shared" si="108"/>
        <v>0</v>
      </c>
      <c r="Z354" s="72">
        <f t="shared" si="109"/>
        <v>0</v>
      </c>
      <c r="AA354" s="79">
        <f t="shared" si="110"/>
        <v>0</v>
      </c>
      <c r="AB354" s="81">
        <f t="shared" si="119"/>
        <v>0</v>
      </c>
      <c r="AD354" s="95">
        <f>locallinterp(R354,'BBG rates'!$N$10:$N$369,'BBG rates'!$P$10:$P$369)</f>
        <v>27.738637928210363</v>
      </c>
      <c r="AI354" s="185">
        <f t="shared" si="111"/>
        <v>333</v>
      </c>
      <c r="AJ354" s="127">
        <f>locallinterp(MIN(AI354,CAP_Senior*12),'BBG rates'!$X$24:$X$65,'BBG rates'!$Y$24:$Y$65)</f>
        <v>67.918742488467984</v>
      </c>
      <c r="AK354" s="127">
        <f>locallinterp(MIN(AI354,CAP_CB*12),'BBG rates'!$AA$25:$AA$40,'BBG rates'!$AC$25:$AC$40)</f>
        <v>11</v>
      </c>
      <c r="AL354" s="144">
        <f t="shared" si="112"/>
        <v>20.676186223039558</v>
      </c>
      <c r="AM354" s="142">
        <f>(SUMPRODUCT(AL354:AL$381,G354:G$381)+SUMPRODUCT(AL354:AL$381,H354:H$381))/12</f>
        <v>0</v>
      </c>
    </row>
    <row r="355" spans="1:39" x14ac:dyDescent="0.2">
      <c r="A355" s="7">
        <v>334</v>
      </c>
      <c r="B355" s="7">
        <v>167</v>
      </c>
      <c r="C355" s="7">
        <v>83.5</v>
      </c>
      <c r="D355" s="12">
        <f t="shared" si="104"/>
        <v>27.833333333333332</v>
      </c>
      <c r="E355" s="29">
        <f t="shared" si="103"/>
        <v>0</v>
      </c>
      <c r="F355" s="2">
        <f t="shared" si="105"/>
        <v>0</v>
      </c>
      <c r="G355" s="2">
        <f t="shared" si="113"/>
        <v>0</v>
      </c>
      <c r="H355" s="2">
        <f t="shared" si="114"/>
        <v>0</v>
      </c>
      <c r="I355" s="2">
        <f t="shared" si="102"/>
        <v>0</v>
      </c>
      <c r="J355" s="2">
        <f t="shared" si="120"/>
        <v>0</v>
      </c>
      <c r="K355" s="2">
        <f t="shared" si="106"/>
        <v>0</v>
      </c>
      <c r="L355" s="2">
        <f t="shared" si="106"/>
        <v>0</v>
      </c>
      <c r="M355" s="2"/>
      <c r="N355" s="28">
        <f t="shared" si="121"/>
        <v>0</v>
      </c>
      <c r="O355" s="2">
        <f t="shared" si="115"/>
        <v>0</v>
      </c>
      <c r="P355" s="2">
        <f t="shared" si="116"/>
        <v>0</v>
      </c>
      <c r="R355">
        <f t="shared" si="117"/>
        <v>334</v>
      </c>
      <c r="S355" s="89">
        <f t="shared" si="107"/>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8"/>
        <v>0.11264848742236211</v>
      </c>
      <c r="Y355" s="66">
        <f t="shared" si="108"/>
        <v>0</v>
      </c>
      <c r="Z355" s="72">
        <f t="shared" si="109"/>
        <v>0</v>
      </c>
      <c r="AA355" s="79">
        <f t="shared" si="110"/>
        <v>0</v>
      </c>
      <c r="AB355" s="81">
        <f t="shared" si="119"/>
        <v>0</v>
      </c>
      <c r="AD355" s="95">
        <f>locallinterp(R355,'BBG rates'!$N$10:$N$369,'BBG rates'!$P$10:$P$369)</f>
        <v>27.819268338574723</v>
      </c>
      <c r="AI355" s="185">
        <f t="shared" si="111"/>
        <v>334</v>
      </c>
      <c r="AJ355" s="127">
        <f>locallinterp(MIN(AI355,CAP_Senior*12),'BBG rates'!$X$24:$X$65,'BBG rates'!$Y$24:$Y$65)</f>
        <v>67.918742488467984</v>
      </c>
      <c r="AK355" s="127">
        <f>locallinterp(MIN(AI355,CAP_CB*12),'BBG rates'!$AA$25:$AA$40,'BBG rates'!$AC$25:$AC$40)</f>
        <v>11</v>
      </c>
      <c r="AL355" s="144">
        <f t="shared" si="112"/>
        <v>20.676186223039558</v>
      </c>
      <c r="AM355" s="142">
        <f>(SUMPRODUCT(AL355:AL$381,G355:G$381)+SUMPRODUCT(AL355:AL$381,H355:H$381))/12</f>
        <v>0</v>
      </c>
    </row>
    <row r="356" spans="1:39" x14ac:dyDescent="0.2">
      <c r="A356" s="7">
        <v>335</v>
      </c>
      <c r="B356" s="7">
        <v>167.5</v>
      </c>
      <c r="C356" s="7">
        <v>83.75</v>
      </c>
      <c r="D356" s="12">
        <f t="shared" si="104"/>
        <v>27.916666666666668</v>
      </c>
      <c r="E356" s="29">
        <f t="shared" si="103"/>
        <v>0</v>
      </c>
      <c r="F356" s="2">
        <f t="shared" si="105"/>
        <v>0</v>
      </c>
      <c r="G356" s="2">
        <f t="shared" si="113"/>
        <v>0</v>
      </c>
      <c r="H356" s="2">
        <f t="shared" si="114"/>
        <v>0</v>
      </c>
      <c r="I356" s="2">
        <f t="shared" si="102"/>
        <v>0</v>
      </c>
      <c r="J356" s="2">
        <f t="shared" si="120"/>
        <v>0</v>
      </c>
      <c r="K356" s="2">
        <f t="shared" si="106"/>
        <v>0</v>
      </c>
      <c r="L356" s="2">
        <f t="shared" si="106"/>
        <v>0</v>
      </c>
      <c r="M356" s="2"/>
      <c r="N356" s="28">
        <f t="shared" si="121"/>
        <v>0</v>
      </c>
      <c r="O356" s="2">
        <f t="shared" si="115"/>
        <v>0</v>
      </c>
      <c r="P356" s="2">
        <f t="shared" si="116"/>
        <v>0</v>
      </c>
      <c r="R356">
        <f t="shared" si="117"/>
        <v>335</v>
      </c>
      <c r="S356" s="89">
        <f t="shared" si="107"/>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8"/>
        <v>0.1123754358354212</v>
      </c>
      <c r="Y356" s="66">
        <f t="shared" si="108"/>
        <v>0</v>
      </c>
      <c r="Z356" s="72">
        <f t="shared" si="109"/>
        <v>0</v>
      </c>
      <c r="AA356" s="79">
        <f t="shared" si="110"/>
        <v>0</v>
      </c>
      <c r="AB356" s="81">
        <f t="shared" si="119"/>
        <v>0</v>
      </c>
      <c r="AD356" s="95">
        <f>locallinterp(R356,'BBG rates'!$N$10:$N$369,'BBG rates'!$P$10:$P$369)</f>
        <v>27.89989884067554</v>
      </c>
      <c r="AI356" s="185">
        <f t="shared" si="111"/>
        <v>335</v>
      </c>
      <c r="AJ356" s="127">
        <f>locallinterp(MIN(AI356,CAP_Senior*12),'BBG rates'!$X$24:$X$65,'BBG rates'!$Y$24:$Y$65)</f>
        <v>67.918742488467984</v>
      </c>
      <c r="AK356" s="127">
        <f>locallinterp(MIN(AI356,CAP_CB*12),'BBG rates'!$AA$25:$AA$40,'BBG rates'!$AC$25:$AC$40)</f>
        <v>11</v>
      </c>
      <c r="AL356" s="144">
        <f t="shared" si="112"/>
        <v>20.676186223039558</v>
      </c>
      <c r="AM356" s="142">
        <f>(SUMPRODUCT(AL356:AL$381,G356:G$381)+SUMPRODUCT(AL356:AL$381,H356:H$381))/12</f>
        <v>0</v>
      </c>
    </row>
    <row r="357" spans="1:39" x14ac:dyDescent="0.2">
      <c r="A357" s="7">
        <v>336</v>
      </c>
      <c r="B357" s="7">
        <v>168</v>
      </c>
      <c r="C357" s="7">
        <v>84</v>
      </c>
      <c r="D357" s="12">
        <f t="shared" si="104"/>
        <v>28</v>
      </c>
      <c r="E357" s="29">
        <f t="shared" si="103"/>
        <v>0</v>
      </c>
      <c r="F357" s="2">
        <f t="shared" si="105"/>
        <v>0</v>
      </c>
      <c r="G357" s="2">
        <f t="shared" si="113"/>
        <v>0</v>
      </c>
      <c r="H357" s="2">
        <f t="shared" si="114"/>
        <v>0</v>
      </c>
      <c r="I357" s="2">
        <f t="shared" si="102"/>
        <v>0</v>
      </c>
      <c r="J357" s="2">
        <f t="shared" si="120"/>
        <v>0</v>
      </c>
      <c r="K357" s="2">
        <f t="shared" si="106"/>
        <v>0</v>
      </c>
      <c r="L357" s="2">
        <f t="shared" si="106"/>
        <v>0</v>
      </c>
      <c r="M357" s="2"/>
      <c r="N357" s="28">
        <f t="shared" si="121"/>
        <v>0</v>
      </c>
      <c r="O357" s="2">
        <f t="shared" si="115"/>
        <v>0</v>
      </c>
      <c r="P357" s="2">
        <f t="shared" si="116"/>
        <v>0</v>
      </c>
      <c r="R357">
        <f t="shared" si="117"/>
        <v>336</v>
      </c>
      <c r="S357" s="89">
        <f t="shared" si="107"/>
        <v>0</v>
      </c>
      <c r="T357" s="89">
        <f>IF(AND(S357=0,S356&gt;0),SUM($G357:$H$381),S357)</f>
        <v>0</v>
      </c>
      <c r="U357" s="82">
        <f>SUM(T357:T$381)</f>
        <v>0</v>
      </c>
      <c r="V357" s="68">
        <f>localspline(R357,'BBG rates'!$G$10:$G$27,'BBG rates'!$K$10:$K$27)</f>
        <v>0.9675687971233361</v>
      </c>
      <c r="W357" s="68">
        <f>locallinterp(R357,'BBG rates'!$G$10:$G$27,'BBG rates'!$J$10:$J$27)</f>
        <v>0.11216</v>
      </c>
      <c r="X357" s="56">
        <f t="shared" si="118"/>
        <v>0.112102383565027</v>
      </c>
      <c r="Y357" s="66">
        <f t="shared" si="108"/>
        <v>0</v>
      </c>
      <c r="Z357" s="72">
        <f t="shared" si="109"/>
        <v>0</v>
      </c>
      <c r="AA357" s="79">
        <f t="shared" si="110"/>
        <v>0</v>
      </c>
      <c r="AB357" s="81">
        <f t="shared" si="119"/>
        <v>0</v>
      </c>
      <c r="AD357" s="95">
        <f>locallinterp(R357,'BBG rates'!$N$10:$N$369,'BBG rates'!$P$10:$P$369)</f>
        <v>27.98052957376915</v>
      </c>
      <c r="AI357" s="185">
        <f t="shared" si="111"/>
        <v>336</v>
      </c>
      <c r="AJ357" s="127">
        <f>locallinterp(MIN(AI357,CAP_Senior*12),'BBG rates'!$X$24:$X$65,'BBG rates'!$Y$24:$Y$65)</f>
        <v>67.918742488467984</v>
      </c>
      <c r="AK357" s="127">
        <f>locallinterp(MIN(AI357,CAP_CB*12),'BBG rates'!$AA$25:$AA$40,'BBG rates'!$AC$25:$AC$40)</f>
        <v>11</v>
      </c>
      <c r="AL357" s="144">
        <f t="shared" si="112"/>
        <v>20.676186223039558</v>
      </c>
      <c r="AM357" s="142">
        <f>(SUMPRODUCT(AL357:AL$381,G357:G$381)+SUMPRODUCT(AL357:AL$381,H357:H$381))/12</f>
        <v>0</v>
      </c>
    </row>
    <row r="358" spans="1:39" x14ac:dyDescent="0.2">
      <c r="A358" s="7">
        <v>337</v>
      </c>
      <c r="B358" s="7">
        <v>168.5</v>
      </c>
      <c r="C358" s="7">
        <v>84.25</v>
      </c>
      <c r="D358" s="12">
        <f t="shared" si="104"/>
        <v>28.083333333333332</v>
      </c>
      <c r="E358" s="29">
        <f t="shared" si="103"/>
        <v>0</v>
      </c>
      <c r="F358" s="2">
        <f t="shared" si="105"/>
        <v>0</v>
      </c>
      <c r="G358" s="2">
        <f t="shared" si="113"/>
        <v>0</v>
      </c>
      <c r="H358" s="2">
        <f t="shared" si="114"/>
        <v>0</v>
      </c>
      <c r="I358" s="2">
        <f t="shared" si="102"/>
        <v>0</v>
      </c>
      <c r="J358" s="2">
        <f t="shared" si="120"/>
        <v>0</v>
      </c>
      <c r="K358" s="2">
        <f t="shared" si="106"/>
        <v>0</v>
      </c>
      <c r="L358" s="2">
        <f t="shared" si="106"/>
        <v>0</v>
      </c>
      <c r="M358" s="2"/>
      <c r="N358" s="28">
        <f t="shared" si="121"/>
        <v>0</v>
      </c>
      <c r="O358" s="2">
        <f t="shared" si="115"/>
        <v>0</v>
      </c>
      <c r="P358" s="2">
        <f t="shared" si="116"/>
        <v>0</v>
      </c>
      <c r="R358">
        <f t="shared" si="117"/>
        <v>337</v>
      </c>
      <c r="S358" s="89">
        <f t="shared" si="107"/>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8"/>
        <v>0.11182933061144595</v>
      </c>
      <c r="Y358" s="66">
        <f t="shared" si="108"/>
        <v>0</v>
      </c>
      <c r="Z358" s="72">
        <f t="shared" si="109"/>
        <v>0</v>
      </c>
      <c r="AA358" s="79">
        <f t="shared" si="110"/>
        <v>0</v>
      </c>
      <c r="AB358" s="81">
        <f t="shared" si="119"/>
        <v>0</v>
      </c>
      <c r="AD358" s="95">
        <f>locallinterp(R358,'BBG rates'!$N$10:$N$369,'BBG rates'!$P$10:$P$369)</f>
        <v>28.061160666679676</v>
      </c>
      <c r="AI358" s="185">
        <f t="shared" si="111"/>
        <v>337</v>
      </c>
      <c r="AJ358" s="127">
        <f>locallinterp(MIN(AI358,CAP_Senior*12),'BBG rates'!$X$24:$X$65,'BBG rates'!$Y$24:$Y$65)</f>
        <v>67.918742488467984</v>
      </c>
      <c r="AK358" s="127">
        <f>locallinterp(MIN(AI358,CAP_CB*12),'BBG rates'!$AA$25:$AA$40,'BBG rates'!$AC$25:$AC$40)</f>
        <v>11</v>
      </c>
      <c r="AL358" s="144">
        <f t="shared" si="112"/>
        <v>20.676186223039558</v>
      </c>
      <c r="AM358" s="142">
        <f>(SUMPRODUCT(AL358:AL$381,G358:G$381)+SUMPRODUCT(AL358:AL$381,H358:H$381))/12</f>
        <v>0</v>
      </c>
    </row>
    <row r="359" spans="1:39" x14ac:dyDescent="0.2">
      <c r="A359" s="7">
        <v>338</v>
      </c>
      <c r="B359" s="7">
        <v>169</v>
      </c>
      <c r="C359" s="7">
        <v>84.5</v>
      </c>
      <c r="D359" s="12">
        <f t="shared" si="104"/>
        <v>28.166666666666668</v>
      </c>
      <c r="E359" s="29">
        <f t="shared" si="103"/>
        <v>0</v>
      </c>
      <c r="F359" s="2">
        <f t="shared" si="105"/>
        <v>0</v>
      </c>
      <c r="G359" s="2">
        <f t="shared" si="113"/>
        <v>0</v>
      </c>
      <c r="H359" s="2">
        <f t="shared" si="114"/>
        <v>0</v>
      </c>
      <c r="I359" s="2">
        <f t="shared" si="102"/>
        <v>0</v>
      </c>
      <c r="J359" s="2">
        <f t="shared" si="120"/>
        <v>0</v>
      </c>
      <c r="K359" s="2">
        <f t="shared" si="106"/>
        <v>0</v>
      </c>
      <c r="L359" s="2">
        <f t="shared" si="106"/>
        <v>0</v>
      </c>
      <c r="M359" s="2"/>
      <c r="N359" s="28">
        <f t="shared" si="121"/>
        <v>0</v>
      </c>
      <c r="O359" s="2">
        <f t="shared" si="115"/>
        <v>0</v>
      </c>
      <c r="P359" s="2">
        <f t="shared" si="116"/>
        <v>0</v>
      </c>
      <c r="R359">
        <f t="shared" si="117"/>
        <v>338</v>
      </c>
      <c r="S359" s="89">
        <f t="shared" si="107"/>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8"/>
        <v>0.11155627697441162</v>
      </c>
      <c r="Y359" s="66">
        <f t="shared" si="108"/>
        <v>0</v>
      </c>
      <c r="Z359" s="72">
        <f t="shared" si="109"/>
        <v>0</v>
      </c>
      <c r="AA359" s="79">
        <f t="shared" si="110"/>
        <v>0</v>
      </c>
      <c r="AB359" s="81">
        <f t="shared" si="119"/>
        <v>0</v>
      </c>
      <c r="AD359" s="95">
        <f>locallinterp(R359,'BBG rates'!$N$10:$N$369,'BBG rates'!$P$10:$P$369)</f>
        <v>28.141792245237411</v>
      </c>
      <c r="AI359" s="185">
        <f t="shared" si="111"/>
        <v>338</v>
      </c>
      <c r="AJ359" s="127">
        <f>locallinterp(MIN(AI359,CAP_Senior*12),'BBG rates'!$X$24:$X$65,'BBG rates'!$Y$24:$Y$65)</f>
        <v>67.918742488467984</v>
      </c>
      <c r="AK359" s="127">
        <f>locallinterp(MIN(AI359,CAP_CB*12),'BBG rates'!$AA$25:$AA$40,'BBG rates'!$AC$25:$AC$40)</f>
        <v>11</v>
      </c>
      <c r="AL359" s="144">
        <f t="shared" si="112"/>
        <v>20.676186223039558</v>
      </c>
      <c r="AM359" s="142">
        <f>(SUMPRODUCT(AL359:AL$381,G359:G$381)+SUMPRODUCT(AL359:AL$381,H359:H$381))/12</f>
        <v>0</v>
      </c>
    </row>
    <row r="360" spans="1:39" x14ac:dyDescent="0.2">
      <c r="A360" s="7">
        <v>339</v>
      </c>
      <c r="B360" s="7">
        <v>169.5</v>
      </c>
      <c r="C360" s="7">
        <v>84.75</v>
      </c>
      <c r="D360" s="12">
        <f t="shared" si="104"/>
        <v>28.25</v>
      </c>
      <c r="E360" s="29">
        <f t="shared" si="103"/>
        <v>0</v>
      </c>
      <c r="F360" s="2">
        <f t="shared" si="105"/>
        <v>0</v>
      </c>
      <c r="G360" s="2">
        <f t="shared" si="113"/>
        <v>0</v>
      </c>
      <c r="H360" s="2">
        <f t="shared" si="114"/>
        <v>0</v>
      </c>
      <c r="I360" s="2">
        <f t="shared" si="102"/>
        <v>0</v>
      </c>
      <c r="J360" s="2">
        <f t="shared" si="120"/>
        <v>0</v>
      </c>
      <c r="K360" s="2">
        <f t="shared" si="106"/>
        <v>0</v>
      </c>
      <c r="L360" s="2">
        <f t="shared" si="106"/>
        <v>0</v>
      </c>
      <c r="M360" s="2"/>
      <c r="N360" s="28">
        <f t="shared" si="121"/>
        <v>0</v>
      </c>
      <c r="O360" s="2">
        <f t="shared" si="115"/>
        <v>0</v>
      </c>
      <c r="P360" s="2">
        <f t="shared" si="116"/>
        <v>0</v>
      </c>
      <c r="R360">
        <f t="shared" si="117"/>
        <v>339</v>
      </c>
      <c r="S360" s="89">
        <f t="shared" si="107"/>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8"/>
        <v>0.11128322265392399</v>
      </c>
      <c r="Y360" s="66">
        <f t="shared" si="108"/>
        <v>0</v>
      </c>
      <c r="Z360" s="72">
        <f t="shared" si="109"/>
        <v>0</v>
      </c>
      <c r="AA360" s="79">
        <f t="shared" si="110"/>
        <v>0</v>
      </c>
      <c r="AB360" s="81">
        <f t="shared" si="119"/>
        <v>0</v>
      </c>
      <c r="AD360" s="95">
        <f>locallinterp(R360,'BBG rates'!$N$10:$N$369,'BBG rates'!$P$10:$P$369)</f>
        <v>28.222424429808406</v>
      </c>
      <c r="AI360" s="185">
        <f t="shared" si="111"/>
        <v>339</v>
      </c>
      <c r="AJ360" s="127">
        <f>locallinterp(MIN(AI360,CAP_Senior*12),'BBG rates'!$X$24:$X$65,'BBG rates'!$Y$24:$Y$65)</f>
        <v>67.918742488467984</v>
      </c>
      <c r="AK360" s="127">
        <f>locallinterp(MIN(AI360,CAP_CB*12),'BBG rates'!$AA$25:$AA$40,'BBG rates'!$AC$25:$AC$40)</f>
        <v>11</v>
      </c>
      <c r="AL360" s="144">
        <f t="shared" si="112"/>
        <v>20.676186223039558</v>
      </c>
      <c r="AM360" s="142">
        <f>(SUMPRODUCT(AL360:AL$381,G360:G$381)+SUMPRODUCT(AL360:AL$381,H360:H$381))/12</f>
        <v>0</v>
      </c>
    </row>
    <row r="361" spans="1:39" x14ac:dyDescent="0.2">
      <c r="A361" s="7">
        <v>340</v>
      </c>
      <c r="B361" s="7">
        <v>170</v>
      </c>
      <c r="C361" s="7">
        <v>85</v>
      </c>
      <c r="D361" s="12">
        <f t="shared" si="104"/>
        <v>28.333333333333332</v>
      </c>
      <c r="E361" s="29">
        <f t="shared" si="103"/>
        <v>0</v>
      </c>
      <c r="F361" s="2">
        <f t="shared" si="105"/>
        <v>0</v>
      </c>
      <c r="G361" s="2">
        <f t="shared" si="113"/>
        <v>0</v>
      </c>
      <c r="H361" s="2">
        <f t="shared" si="114"/>
        <v>0</v>
      </c>
      <c r="I361" s="2">
        <f t="shared" si="102"/>
        <v>0</v>
      </c>
      <c r="J361" s="2">
        <f t="shared" si="120"/>
        <v>0</v>
      </c>
      <c r="K361" s="2">
        <f t="shared" si="106"/>
        <v>0</v>
      </c>
      <c r="L361" s="2">
        <f t="shared" si="106"/>
        <v>0</v>
      </c>
      <c r="M361" s="2"/>
      <c r="N361" s="28">
        <f t="shared" si="121"/>
        <v>0</v>
      </c>
      <c r="O361" s="2">
        <f t="shared" si="115"/>
        <v>0</v>
      </c>
      <c r="P361" s="2">
        <f t="shared" si="116"/>
        <v>0</v>
      </c>
      <c r="R361">
        <f t="shared" si="117"/>
        <v>340</v>
      </c>
      <c r="S361" s="89">
        <f t="shared" si="107"/>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8"/>
        <v>0.11101016765024951</v>
      </c>
      <c r="Y361" s="66">
        <f t="shared" si="108"/>
        <v>0</v>
      </c>
      <c r="Z361" s="72">
        <f t="shared" si="109"/>
        <v>0</v>
      </c>
      <c r="AA361" s="79">
        <f t="shared" si="110"/>
        <v>0</v>
      </c>
      <c r="AB361" s="81">
        <f t="shared" si="119"/>
        <v>0</v>
      </c>
      <c r="AD361" s="95">
        <f>locallinterp(R361,'BBG rates'!$N$10:$N$369,'BBG rates'!$P$10:$P$369)</f>
        <v>28.303057337763999</v>
      </c>
      <c r="AI361" s="185">
        <f t="shared" si="111"/>
        <v>340</v>
      </c>
      <c r="AJ361" s="127">
        <f>locallinterp(MIN(AI361,CAP_Senior*12),'BBG rates'!$X$24:$X$65,'BBG rates'!$Y$24:$Y$65)</f>
        <v>67.918742488467984</v>
      </c>
      <c r="AK361" s="127">
        <f>locallinterp(MIN(AI361,CAP_CB*12),'BBG rates'!$AA$25:$AA$40,'BBG rates'!$AC$25:$AC$40)</f>
        <v>11</v>
      </c>
      <c r="AL361" s="144">
        <f t="shared" si="112"/>
        <v>20.676186223039558</v>
      </c>
      <c r="AM361" s="142">
        <f>(SUMPRODUCT(AL361:AL$381,G361:G$381)+SUMPRODUCT(AL361:AL$381,H361:H$381))/12</f>
        <v>0</v>
      </c>
    </row>
    <row r="362" spans="1:39" x14ac:dyDescent="0.2">
      <c r="A362" s="7">
        <v>341</v>
      </c>
      <c r="B362" s="7">
        <v>170.5</v>
      </c>
      <c r="C362" s="7">
        <v>85.25</v>
      </c>
      <c r="D362" s="12">
        <f t="shared" si="104"/>
        <v>28.416666666666668</v>
      </c>
      <c r="E362" s="29">
        <f t="shared" si="103"/>
        <v>0</v>
      </c>
      <c r="F362" s="2">
        <f t="shared" si="105"/>
        <v>0</v>
      </c>
      <c r="G362" s="2">
        <f t="shared" si="113"/>
        <v>0</v>
      </c>
      <c r="H362" s="2">
        <f t="shared" si="114"/>
        <v>0</v>
      </c>
      <c r="I362" s="2">
        <f t="shared" si="102"/>
        <v>0</v>
      </c>
      <c r="J362" s="2">
        <f t="shared" si="120"/>
        <v>0</v>
      </c>
      <c r="K362" s="2">
        <f t="shared" si="106"/>
        <v>0</v>
      </c>
      <c r="L362" s="2">
        <f t="shared" si="106"/>
        <v>0</v>
      </c>
      <c r="M362" s="2"/>
      <c r="N362" s="28">
        <f t="shared" si="121"/>
        <v>0</v>
      </c>
      <c r="O362" s="2">
        <f t="shared" si="115"/>
        <v>0</v>
      </c>
      <c r="P362" s="2">
        <f t="shared" si="116"/>
        <v>0</v>
      </c>
      <c r="R362">
        <f t="shared" si="117"/>
        <v>341</v>
      </c>
      <c r="S362" s="89">
        <f t="shared" si="107"/>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8"/>
        <v>0.11073711196312175</v>
      </c>
      <c r="Y362" s="66">
        <f t="shared" si="108"/>
        <v>0</v>
      </c>
      <c r="Z362" s="72">
        <f t="shared" si="109"/>
        <v>0</v>
      </c>
      <c r="AA362" s="79">
        <f t="shared" si="110"/>
        <v>0</v>
      </c>
      <c r="AB362" s="81">
        <f t="shared" si="119"/>
        <v>0</v>
      </c>
      <c r="AD362" s="95">
        <f>locallinterp(R362,'BBG rates'!$N$10:$N$369,'BBG rates'!$P$10:$P$369)</f>
        <v>28.383691076045075</v>
      </c>
      <c r="AI362" s="185">
        <f t="shared" si="111"/>
        <v>341</v>
      </c>
      <c r="AJ362" s="127">
        <f>locallinterp(MIN(AI362,CAP_Senior*12),'BBG rates'!$X$24:$X$65,'BBG rates'!$Y$24:$Y$65)</f>
        <v>67.918742488467984</v>
      </c>
      <c r="AK362" s="127">
        <f>locallinterp(MIN(AI362,CAP_CB*12),'BBG rates'!$AA$25:$AA$40,'BBG rates'!$AC$25:$AC$40)</f>
        <v>11</v>
      </c>
      <c r="AL362" s="144">
        <f t="shared" si="112"/>
        <v>20.676186223039558</v>
      </c>
      <c r="AM362" s="142">
        <f>(SUMPRODUCT(AL362:AL$381,G362:G$381)+SUMPRODUCT(AL362:AL$381,H362:H$381))/12</f>
        <v>0</v>
      </c>
    </row>
    <row r="363" spans="1:39" x14ac:dyDescent="0.2">
      <c r="A363" s="7">
        <v>342</v>
      </c>
      <c r="B363" s="7">
        <v>171</v>
      </c>
      <c r="C363" s="7">
        <v>85.5</v>
      </c>
      <c r="D363" s="12">
        <f t="shared" si="104"/>
        <v>28.5</v>
      </c>
      <c r="E363" s="29">
        <f t="shared" si="103"/>
        <v>0</v>
      </c>
      <c r="F363" s="2">
        <f t="shared" si="105"/>
        <v>0</v>
      </c>
      <c r="G363" s="2">
        <f t="shared" si="113"/>
        <v>0</v>
      </c>
      <c r="H363" s="2">
        <f t="shared" si="114"/>
        <v>0</v>
      </c>
      <c r="I363" s="2">
        <f t="shared" si="102"/>
        <v>0</v>
      </c>
      <c r="J363" s="2">
        <f t="shared" si="120"/>
        <v>0</v>
      </c>
      <c r="K363" s="2">
        <f t="shared" si="106"/>
        <v>0</v>
      </c>
      <c r="L363" s="2">
        <f t="shared" si="106"/>
        <v>0</v>
      </c>
      <c r="M363" s="2"/>
      <c r="N363" s="28">
        <f t="shared" si="121"/>
        <v>0</v>
      </c>
      <c r="O363" s="2">
        <f t="shared" si="115"/>
        <v>0</v>
      </c>
      <c r="P363" s="2">
        <f t="shared" si="116"/>
        <v>0</v>
      </c>
      <c r="R363">
        <f t="shared" si="117"/>
        <v>342</v>
      </c>
      <c r="S363" s="89">
        <f t="shared" si="107"/>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8"/>
        <v>0.11046405559254069</v>
      </c>
      <c r="Y363" s="66">
        <f t="shared" si="108"/>
        <v>0</v>
      </c>
      <c r="Z363" s="72">
        <f t="shared" si="109"/>
        <v>0</v>
      </c>
      <c r="AA363" s="79">
        <f t="shared" si="110"/>
        <v>0</v>
      </c>
      <c r="AB363" s="81">
        <f t="shared" si="119"/>
        <v>0</v>
      </c>
      <c r="AD363" s="95">
        <f>locallinterp(R363,'BBG rates'!$N$10:$N$369,'BBG rates'!$P$10:$P$369)</f>
        <v>28.46432575108053</v>
      </c>
      <c r="AI363" s="185">
        <f t="shared" si="111"/>
        <v>342</v>
      </c>
      <c r="AJ363" s="127">
        <f>locallinterp(MIN(AI363,CAP_Senior*12),'BBG rates'!$X$24:$X$65,'BBG rates'!$Y$24:$Y$65)</f>
        <v>67.918742488467984</v>
      </c>
      <c r="AK363" s="127">
        <f>locallinterp(MIN(AI363,CAP_CB*12),'BBG rates'!$AA$25:$AA$40,'BBG rates'!$AC$25:$AC$40)</f>
        <v>11</v>
      </c>
      <c r="AL363" s="144">
        <f t="shared" si="112"/>
        <v>20.676186223039558</v>
      </c>
      <c r="AM363" s="142">
        <f>(SUMPRODUCT(AL363:AL$381,G363:G$381)+SUMPRODUCT(AL363:AL$381,H363:H$381))/12</f>
        <v>0</v>
      </c>
    </row>
    <row r="364" spans="1:39" x14ac:dyDescent="0.2">
      <c r="A364" s="7">
        <v>343</v>
      </c>
      <c r="B364" s="7">
        <v>171.5</v>
      </c>
      <c r="C364" s="7">
        <v>85.75</v>
      </c>
      <c r="D364" s="12">
        <f t="shared" si="104"/>
        <v>28.583333333333332</v>
      </c>
      <c r="E364" s="29">
        <f t="shared" si="103"/>
        <v>0</v>
      </c>
      <c r="F364" s="2">
        <f t="shared" si="105"/>
        <v>0</v>
      </c>
      <c r="G364" s="2">
        <f t="shared" si="113"/>
        <v>0</v>
      </c>
      <c r="H364" s="2">
        <f t="shared" si="114"/>
        <v>0</v>
      </c>
      <c r="I364" s="2">
        <f t="shared" si="102"/>
        <v>0</v>
      </c>
      <c r="J364" s="2">
        <f t="shared" si="120"/>
        <v>0</v>
      </c>
      <c r="K364" s="2">
        <f t="shared" si="106"/>
        <v>0</v>
      </c>
      <c r="L364" s="2">
        <f t="shared" si="106"/>
        <v>0</v>
      </c>
      <c r="M364" s="2"/>
      <c r="N364" s="28">
        <f t="shared" si="121"/>
        <v>0</v>
      </c>
      <c r="O364" s="2">
        <f t="shared" si="115"/>
        <v>0</v>
      </c>
      <c r="P364" s="2">
        <f t="shared" si="116"/>
        <v>0</v>
      </c>
      <c r="R364">
        <f t="shared" si="117"/>
        <v>343</v>
      </c>
      <c r="S364" s="89">
        <f t="shared" si="107"/>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8"/>
        <v>0.11019099853850634</v>
      </c>
      <c r="Y364" s="66">
        <f t="shared" si="108"/>
        <v>0</v>
      </c>
      <c r="Z364" s="72">
        <f t="shared" si="109"/>
        <v>0</v>
      </c>
      <c r="AA364" s="79">
        <f t="shared" si="110"/>
        <v>0</v>
      </c>
      <c r="AB364" s="81">
        <f t="shared" si="119"/>
        <v>0</v>
      </c>
      <c r="AD364" s="95">
        <f>locallinterp(R364,'BBG rates'!$N$10:$N$369,'BBG rates'!$P$10:$P$369)</f>
        <v>28.544961456386048</v>
      </c>
      <c r="AI364" s="185">
        <f t="shared" si="111"/>
        <v>343</v>
      </c>
      <c r="AJ364" s="127">
        <f>locallinterp(MIN(AI364,CAP_Senior*12),'BBG rates'!$X$24:$X$65,'BBG rates'!$Y$24:$Y$65)</f>
        <v>67.918742488467984</v>
      </c>
      <c r="AK364" s="127">
        <f>locallinterp(MIN(AI364,CAP_CB*12),'BBG rates'!$AA$25:$AA$40,'BBG rates'!$AC$25:$AC$40)</f>
        <v>11</v>
      </c>
      <c r="AL364" s="144">
        <f t="shared" si="112"/>
        <v>20.676186223039558</v>
      </c>
      <c r="AM364" s="142">
        <f>(SUMPRODUCT(AL364:AL$381,G364:G$381)+SUMPRODUCT(AL364:AL$381,H364:H$381))/12</f>
        <v>0</v>
      </c>
    </row>
    <row r="365" spans="1:39" x14ac:dyDescent="0.2">
      <c r="A365" s="7">
        <v>344</v>
      </c>
      <c r="B365" s="7">
        <v>172</v>
      </c>
      <c r="C365" s="7">
        <v>86</v>
      </c>
      <c r="D365" s="12">
        <f t="shared" si="104"/>
        <v>28.666666666666668</v>
      </c>
      <c r="E365" s="29">
        <f t="shared" si="103"/>
        <v>0</v>
      </c>
      <c r="F365" s="2">
        <f t="shared" si="105"/>
        <v>0</v>
      </c>
      <c r="G365" s="2">
        <f t="shared" si="113"/>
        <v>0</v>
      </c>
      <c r="H365" s="2">
        <f t="shared" si="114"/>
        <v>0</v>
      </c>
      <c r="I365" s="2">
        <f t="shared" si="102"/>
        <v>0</v>
      </c>
      <c r="J365" s="2">
        <f t="shared" si="120"/>
        <v>0</v>
      </c>
      <c r="K365" s="2">
        <f t="shared" si="106"/>
        <v>0</v>
      </c>
      <c r="L365" s="2">
        <f t="shared" si="106"/>
        <v>0</v>
      </c>
      <c r="M365" s="2"/>
      <c r="N365" s="28">
        <f t="shared" si="121"/>
        <v>0</v>
      </c>
      <c r="O365" s="2">
        <f t="shared" si="115"/>
        <v>0</v>
      </c>
      <c r="P365" s="2">
        <f t="shared" si="116"/>
        <v>0</v>
      </c>
      <c r="R365">
        <f t="shared" si="117"/>
        <v>344</v>
      </c>
      <c r="S365" s="89">
        <f t="shared" si="107"/>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8"/>
        <v>0.10991794080101869</v>
      </c>
      <c r="Y365" s="66">
        <f t="shared" si="108"/>
        <v>0</v>
      </c>
      <c r="Z365" s="72">
        <f t="shared" si="109"/>
        <v>0</v>
      </c>
      <c r="AA365" s="79">
        <f t="shared" si="110"/>
        <v>0</v>
      </c>
      <c r="AB365" s="81">
        <f t="shared" si="119"/>
        <v>0</v>
      </c>
      <c r="AD365" s="95">
        <f>locallinterp(R365,'BBG rates'!$N$10:$N$369,'BBG rates'!$P$10:$P$369)</f>
        <v>28.625598289931652</v>
      </c>
      <c r="AI365" s="185">
        <f t="shared" si="111"/>
        <v>344</v>
      </c>
      <c r="AJ365" s="127">
        <f>locallinterp(MIN(AI365,CAP_Senior*12),'BBG rates'!$X$24:$X$65,'BBG rates'!$Y$24:$Y$65)</f>
        <v>67.918742488467984</v>
      </c>
      <c r="AK365" s="127">
        <f>locallinterp(MIN(AI365,CAP_CB*12),'BBG rates'!$AA$25:$AA$40,'BBG rates'!$AC$25:$AC$40)</f>
        <v>11</v>
      </c>
      <c r="AL365" s="144">
        <f t="shared" si="112"/>
        <v>20.676186223039558</v>
      </c>
      <c r="AM365" s="142">
        <f>(SUMPRODUCT(AL365:AL$381,G365:G$381)+SUMPRODUCT(AL365:AL$381,H365:H$381))/12</f>
        <v>0</v>
      </c>
    </row>
    <row r="366" spans="1:39" x14ac:dyDescent="0.2">
      <c r="A366" s="7">
        <v>345</v>
      </c>
      <c r="B366" s="7">
        <v>172.5</v>
      </c>
      <c r="C366" s="7">
        <v>86.25</v>
      </c>
      <c r="D366" s="12">
        <f t="shared" si="104"/>
        <v>28.75</v>
      </c>
      <c r="E366" s="29">
        <f t="shared" si="103"/>
        <v>0</v>
      </c>
      <c r="F366" s="2">
        <f t="shared" si="105"/>
        <v>0</v>
      </c>
      <c r="G366" s="2">
        <f t="shared" si="113"/>
        <v>0</v>
      </c>
      <c r="H366" s="2">
        <f t="shared" si="114"/>
        <v>0</v>
      </c>
      <c r="I366" s="2">
        <f t="shared" si="102"/>
        <v>0</v>
      </c>
      <c r="J366" s="2">
        <f t="shared" si="120"/>
        <v>0</v>
      </c>
      <c r="K366" s="2">
        <f t="shared" si="106"/>
        <v>0</v>
      </c>
      <c r="L366" s="2">
        <f t="shared" si="106"/>
        <v>0</v>
      </c>
      <c r="M366" s="2"/>
      <c r="N366" s="28">
        <f t="shared" si="121"/>
        <v>0</v>
      </c>
      <c r="O366" s="2">
        <f t="shared" si="115"/>
        <v>0</v>
      </c>
      <c r="P366" s="2">
        <f t="shared" si="116"/>
        <v>0</v>
      </c>
      <c r="R366">
        <f t="shared" si="117"/>
        <v>345</v>
      </c>
      <c r="S366" s="89">
        <f t="shared" si="107"/>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8"/>
        <v>0.10964488238007775</v>
      </c>
      <c r="Y366" s="66">
        <f t="shared" si="108"/>
        <v>0</v>
      </c>
      <c r="Z366" s="72">
        <f t="shared" si="109"/>
        <v>0</v>
      </c>
      <c r="AA366" s="79">
        <f t="shared" si="110"/>
        <v>0</v>
      </c>
      <c r="AB366" s="81">
        <f t="shared" si="119"/>
        <v>0</v>
      </c>
      <c r="AD366" s="95">
        <f>locallinterp(R366,'BBG rates'!$N$10:$N$369,'BBG rates'!$P$10:$P$369)</f>
        <v>28.706236336774833</v>
      </c>
      <c r="AI366" s="185">
        <f t="shared" si="111"/>
        <v>345</v>
      </c>
      <c r="AJ366" s="127">
        <f>locallinterp(MIN(AI366,CAP_Senior*12),'BBG rates'!$X$24:$X$65,'BBG rates'!$Y$24:$Y$65)</f>
        <v>67.918742488467984</v>
      </c>
      <c r="AK366" s="127">
        <f>locallinterp(MIN(AI366,CAP_CB*12),'BBG rates'!$AA$25:$AA$40,'BBG rates'!$AC$25:$AC$40)</f>
        <v>11</v>
      </c>
      <c r="AL366" s="144">
        <f t="shared" si="112"/>
        <v>20.676186223039558</v>
      </c>
      <c r="AM366" s="142">
        <f>(SUMPRODUCT(AL366:AL$381,G366:G$381)+SUMPRODUCT(AL366:AL$381,H366:H$381))/12</f>
        <v>0</v>
      </c>
    </row>
    <row r="367" spans="1:39" x14ac:dyDescent="0.2">
      <c r="A367" s="7">
        <v>346</v>
      </c>
      <c r="B367" s="7">
        <v>173</v>
      </c>
      <c r="C367" s="7">
        <v>86.5</v>
      </c>
      <c r="D367" s="12">
        <f t="shared" si="104"/>
        <v>28.833333333333332</v>
      </c>
      <c r="E367" s="29">
        <f t="shared" si="103"/>
        <v>0</v>
      </c>
      <c r="F367" s="2">
        <f t="shared" si="105"/>
        <v>0</v>
      </c>
      <c r="G367" s="2">
        <f t="shared" si="113"/>
        <v>0</v>
      </c>
      <c r="H367" s="2">
        <f t="shared" si="114"/>
        <v>0</v>
      </c>
      <c r="I367" s="2">
        <f t="shared" si="102"/>
        <v>0</v>
      </c>
      <c r="J367" s="2">
        <f t="shared" si="120"/>
        <v>0</v>
      </c>
      <c r="K367" s="2">
        <f t="shared" si="106"/>
        <v>0</v>
      </c>
      <c r="L367" s="2">
        <f t="shared" si="106"/>
        <v>0</v>
      </c>
      <c r="M367" s="2"/>
      <c r="N367" s="28">
        <f t="shared" si="121"/>
        <v>0</v>
      </c>
      <c r="O367" s="2">
        <f t="shared" si="115"/>
        <v>0</v>
      </c>
      <c r="P367" s="2">
        <f t="shared" si="116"/>
        <v>0</v>
      </c>
      <c r="R367">
        <f t="shared" si="117"/>
        <v>346</v>
      </c>
      <c r="S367" s="89">
        <f t="shared" si="107"/>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8"/>
        <v>0.10937182327594996</v>
      </c>
      <c r="Y367" s="66">
        <f t="shared" si="108"/>
        <v>0</v>
      </c>
      <c r="Z367" s="72">
        <f t="shared" si="109"/>
        <v>0</v>
      </c>
      <c r="AA367" s="79">
        <f t="shared" si="110"/>
        <v>0</v>
      </c>
      <c r="AB367" s="81">
        <f t="shared" si="119"/>
        <v>0</v>
      </c>
      <c r="AD367" s="95">
        <f>locallinterp(R367,'BBG rates'!$N$10:$N$369,'BBG rates'!$P$10:$P$369)</f>
        <v>28.786875680220419</v>
      </c>
      <c r="AI367" s="185">
        <f t="shared" si="111"/>
        <v>346</v>
      </c>
      <c r="AJ367" s="127">
        <f>locallinterp(MIN(AI367,CAP_Senior*12),'BBG rates'!$X$24:$X$65,'BBG rates'!$Y$24:$Y$65)</f>
        <v>67.918742488467984</v>
      </c>
      <c r="AK367" s="127">
        <f>locallinterp(MIN(AI367,CAP_CB*12),'BBG rates'!$AA$25:$AA$40,'BBG rates'!$AC$25:$AC$40)</f>
        <v>11</v>
      </c>
      <c r="AL367" s="144">
        <f t="shared" si="112"/>
        <v>20.676186223039558</v>
      </c>
      <c r="AM367" s="142">
        <f>(SUMPRODUCT(AL367:AL$381,G367:G$381)+SUMPRODUCT(AL367:AL$381,H367:H$381))/12</f>
        <v>0</v>
      </c>
    </row>
    <row r="368" spans="1:39" x14ac:dyDescent="0.2">
      <c r="A368" s="7">
        <v>347</v>
      </c>
      <c r="B368" s="7">
        <v>173.5</v>
      </c>
      <c r="C368" s="7">
        <v>86.75</v>
      </c>
      <c r="D368" s="12">
        <f t="shared" si="104"/>
        <v>28.916666666666668</v>
      </c>
      <c r="E368" s="29">
        <f t="shared" si="103"/>
        <v>0</v>
      </c>
      <c r="F368" s="2">
        <f t="shared" si="105"/>
        <v>0</v>
      </c>
      <c r="G368" s="2">
        <f t="shared" si="113"/>
        <v>0</v>
      </c>
      <c r="H368" s="2">
        <f t="shared" si="114"/>
        <v>0</v>
      </c>
      <c r="I368" s="2">
        <f t="shared" si="102"/>
        <v>0</v>
      </c>
      <c r="J368" s="2">
        <f t="shared" si="120"/>
        <v>0</v>
      </c>
      <c r="K368" s="2">
        <f t="shared" si="106"/>
        <v>0</v>
      </c>
      <c r="L368" s="2">
        <f t="shared" si="106"/>
        <v>0</v>
      </c>
      <c r="M368" s="2"/>
      <c r="N368" s="28">
        <f t="shared" si="121"/>
        <v>0</v>
      </c>
      <c r="O368" s="2">
        <f t="shared" si="115"/>
        <v>0</v>
      </c>
      <c r="P368" s="2">
        <f t="shared" si="116"/>
        <v>0</v>
      </c>
      <c r="R368">
        <f t="shared" si="117"/>
        <v>347</v>
      </c>
      <c r="S368" s="89">
        <f t="shared" si="107"/>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8"/>
        <v>0.10909876348810243</v>
      </c>
      <c r="Y368" s="66">
        <f t="shared" si="108"/>
        <v>0</v>
      </c>
      <c r="Z368" s="72">
        <f t="shared" si="109"/>
        <v>0</v>
      </c>
      <c r="AA368" s="79">
        <f t="shared" si="110"/>
        <v>0</v>
      </c>
      <c r="AB368" s="81">
        <f t="shared" si="119"/>
        <v>0</v>
      </c>
      <c r="AD368" s="95">
        <f>locallinterp(R368,'BBG rates'!$N$10:$N$369,'BBG rates'!$P$10:$P$369)</f>
        <v>28.867516395620996</v>
      </c>
      <c r="AI368" s="185">
        <f t="shared" si="111"/>
        <v>347</v>
      </c>
      <c r="AJ368" s="127">
        <f>locallinterp(MIN(AI368,CAP_Senior*12),'BBG rates'!$X$24:$X$65,'BBG rates'!$Y$24:$Y$65)</f>
        <v>67.918742488467984</v>
      </c>
      <c r="AK368" s="127">
        <f>locallinterp(MIN(AI368,CAP_CB*12),'BBG rates'!$AA$25:$AA$40,'BBG rates'!$AC$25:$AC$40)</f>
        <v>11</v>
      </c>
      <c r="AL368" s="144">
        <f t="shared" si="112"/>
        <v>20.676186223039558</v>
      </c>
      <c r="AM368" s="142">
        <f>(SUMPRODUCT(AL368:AL$381,G368:G$381)+SUMPRODUCT(AL368:AL$381,H368:H$381))/12</f>
        <v>0</v>
      </c>
    </row>
    <row r="369" spans="1:39" x14ac:dyDescent="0.2">
      <c r="A369" s="7">
        <v>348</v>
      </c>
      <c r="B369" s="7">
        <v>174</v>
      </c>
      <c r="C369" s="7">
        <v>87</v>
      </c>
      <c r="D369" s="12">
        <f t="shared" si="104"/>
        <v>29</v>
      </c>
      <c r="E369" s="29">
        <f t="shared" si="103"/>
        <v>0</v>
      </c>
      <c r="F369" s="2">
        <f t="shared" si="105"/>
        <v>0</v>
      </c>
      <c r="G369" s="2">
        <f t="shared" si="113"/>
        <v>0</v>
      </c>
      <c r="H369" s="2">
        <f t="shared" si="114"/>
        <v>0</v>
      </c>
      <c r="I369" s="2">
        <f t="shared" si="102"/>
        <v>0</v>
      </c>
      <c r="J369" s="2">
        <f t="shared" si="120"/>
        <v>0</v>
      </c>
      <c r="K369" s="2">
        <f t="shared" si="106"/>
        <v>0</v>
      </c>
      <c r="L369" s="2">
        <f t="shared" si="106"/>
        <v>0</v>
      </c>
      <c r="M369" s="2"/>
      <c r="N369" s="28">
        <f t="shared" si="121"/>
        <v>0</v>
      </c>
      <c r="O369" s="2">
        <f t="shared" si="115"/>
        <v>0</v>
      </c>
      <c r="P369" s="2">
        <f t="shared" si="116"/>
        <v>0</v>
      </c>
      <c r="R369">
        <f t="shared" si="117"/>
        <v>348</v>
      </c>
      <c r="S369" s="89">
        <f t="shared" si="107"/>
        <v>0</v>
      </c>
      <c r="T369" s="89">
        <f>IF(AND(S369=0,S368&gt;0),SUM($G369:$H$381),S369)</f>
        <v>0</v>
      </c>
      <c r="U369" s="82">
        <f>SUM(T369:T$381)</f>
        <v>0</v>
      </c>
      <c r="V369" s="68">
        <f>localspline(R369,'BBG rates'!$G$10:$G$27,'BBG rates'!$K$10:$K$27)</f>
        <v>0.9677059166478873</v>
      </c>
      <c r="W369" s="68">
        <f>locallinterp(R369,'BBG rates'!$G$10:$G$27,'BBG rates'!$J$10:$J$27)</f>
        <v>0.10888</v>
      </c>
      <c r="X369" s="56">
        <f t="shared" si="118"/>
        <v>0.10882570301706807</v>
      </c>
      <c r="Y369" s="66">
        <f t="shared" si="108"/>
        <v>0</v>
      </c>
      <c r="Z369" s="72">
        <f t="shared" si="109"/>
        <v>0</v>
      </c>
      <c r="AA369" s="79">
        <f t="shared" si="110"/>
        <v>0</v>
      </c>
      <c r="AB369" s="81">
        <f t="shared" si="119"/>
        <v>0</v>
      </c>
      <c r="AD369" s="95">
        <f>locallinterp(R369,'BBG rates'!$N$10:$N$369,'BBG rates'!$P$10:$P$369)</f>
        <v>28.948158555341653</v>
      </c>
      <c r="AI369" s="185">
        <f t="shared" si="111"/>
        <v>348</v>
      </c>
      <c r="AJ369" s="127">
        <f>locallinterp(MIN(AI369,CAP_Senior*12),'BBG rates'!$X$24:$X$65,'BBG rates'!$Y$24:$Y$65)</f>
        <v>67.918742488467984</v>
      </c>
      <c r="AK369" s="127">
        <f>locallinterp(MIN(AI369,CAP_CB*12),'BBG rates'!$AA$25:$AA$40,'BBG rates'!$AC$25:$AC$40)</f>
        <v>11</v>
      </c>
      <c r="AL369" s="144">
        <f t="shared" si="112"/>
        <v>20.676186223039558</v>
      </c>
      <c r="AM369" s="142">
        <f>(SUMPRODUCT(AL369:AL$381,G369:G$381)+SUMPRODUCT(AL369:AL$381,H369:H$381))/12</f>
        <v>0</v>
      </c>
    </row>
    <row r="370" spans="1:39" x14ac:dyDescent="0.2">
      <c r="A370" s="7">
        <v>349</v>
      </c>
      <c r="B370" s="7">
        <v>174.5</v>
      </c>
      <c r="C370" s="7">
        <v>87.25</v>
      </c>
      <c r="D370" s="12">
        <f t="shared" si="104"/>
        <v>29.083333333333332</v>
      </c>
      <c r="E370" s="29">
        <f t="shared" si="103"/>
        <v>0</v>
      </c>
      <c r="F370" s="2">
        <f t="shared" si="105"/>
        <v>0</v>
      </c>
      <c r="G370" s="2">
        <f t="shared" si="113"/>
        <v>0</v>
      </c>
      <c r="H370" s="2">
        <f t="shared" si="114"/>
        <v>0</v>
      </c>
      <c r="I370" s="2">
        <f t="shared" si="102"/>
        <v>0</v>
      </c>
      <c r="J370" s="2">
        <f t="shared" si="120"/>
        <v>0</v>
      </c>
      <c r="K370" s="2">
        <f t="shared" si="106"/>
        <v>0</v>
      </c>
      <c r="L370" s="2">
        <f t="shared" si="106"/>
        <v>0</v>
      </c>
      <c r="M370" s="2"/>
      <c r="N370" s="28">
        <f t="shared" si="121"/>
        <v>0</v>
      </c>
      <c r="O370" s="2">
        <f t="shared" si="115"/>
        <v>0</v>
      </c>
      <c r="P370" s="2">
        <f t="shared" si="116"/>
        <v>0</v>
      </c>
      <c r="R370">
        <f t="shared" si="117"/>
        <v>349</v>
      </c>
      <c r="S370" s="89">
        <f t="shared" si="107"/>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8"/>
        <v>0.1085526418625804</v>
      </c>
      <c r="Y370" s="66">
        <f t="shared" si="108"/>
        <v>0</v>
      </c>
      <c r="Z370" s="72">
        <f t="shared" si="109"/>
        <v>0</v>
      </c>
      <c r="AA370" s="79">
        <f t="shared" si="110"/>
        <v>0</v>
      </c>
      <c r="AB370" s="81">
        <f t="shared" si="119"/>
        <v>0</v>
      </c>
      <c r="AD370" s="95">
        <f>locallinterp(R370,'BBG rates'!$N$10:$N$369,'BBG rates'!$P$10:$P$369)</f>
        <v>29.028802223792926</v>
      </c>
      <c r="AI370" s="185">
        <f t="shared" si="111"/>
        <v>349</v>
      </c>
      <c r="AJ370" s="127">
        <f>locallinterp(MIN(AI370,CAP_Senior*12),'BBG rates'!$X$24:$X$65,'BBG rates'!$Y$24:$Y$65)</f>
        <v>67.918742488467984</v>
      </c>
      <c r="AK370" s="127">
        <f>locallinterp(MIN(AI370,CAP_CB*12),'BBG rates'!$AA$25:$AA$40,'BBG rates'!$AC$25:$AC$40)</f>
        <v>11</v>
      </c>
      <c r="AL370" s="144">
        <f t="shared" si="112"/>
        <v>20.676186223039558</v>
      </c>
      <c r="AM370" s="142">
        <f>(SUMPRODUCT(AL370:AL$381,G370:G$381)+SUMPRODUCT(AL370:AL$381,H370:H$381))/12</f>
        <v>0</v>
      </c>
    </row>
    <row r="371" spans="1:39" x14ac:dyDescent="0.2">
      <c r="A371" s="7">
        <v>350</v>
      </c>
      <c r="B371" s="7">
        <v>175</v>
      </c>
      <c r="C371" s="7">
        <v>87.5</v>
      </c>
      <c r="D371" s="12">
        <f t="shared" si="104"/>
        <v>29.166666666666668</v>
      </c>
      <c r="E371" s="29">
        <f t="shared" si="103"/>
        <v>0</v>
      </c>
      <c r="F371" s="2">
        <f t="shared" si="105"/>
        <v>0</v>
      </c>
      <c r="G371" s="2">
        <f t="shared" si="113"/>
        <v>0</v>
      </c>
      <c r="H371" s="2">
        <f t="shared" si="114"/>
        <v>0</v>
      </c>
      <c r="I371" s="2">
        <f t="shared" si="102"/>
        <v>0</v>
      </c>
      <c r="J371" s="2">
        <f t="shared" si="120"/>
        <v>0</v>
      </c>
      <c r="K371" s="2">
        <f t="shared" si="106"/>
        <v>0</v>
      </c>
      <c r="L371" s="2">
        <f t="shared" si="106"/>
        <v>0</v>
      </c>
      <c r="M371" s="2"/>
      <c r="N371" s="28">
        <f t="shared" si="121"/>
        <v>0</v>
      </c>
      <c r="O371" s="2">
        <f t="shared" si="115"/>
        <v>0</v>
      </c>
      <c r="P371" s="2">
        <f t="shared" si="116"/>
        <v>0</v>
      </c>
      <c r="R371">
        <f t="shared" si="117"/>
        <v>350</v>
      </c>
      <c r="S371" s="89">
        <f t="shared" si="107"/>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8"/>
        <v>0.10827958002463944</v>
      </c>
      <c r="Y371" s="66">
        <f t="shared" si="108"/>
        <v>0</v>
      </c>
      <c r="Z371" s="72">
        <f t="shared" si="109"/>
        <v>0</v>
      </c>
      <c r="AA371" s="79">
        <f t="shared" si="110"/>
        <v>0</v>
      </c>
      <c r="AB371" s="81">
        <f t="shared" si="119"/>
        <v>0</v>
      </c>
      <c r="AD371" s="95">
        <f>locallinterp(R371,'BBG rates'!$N$10:$N$369,'BBG rates'!$P$10:$P$369)</f>
        <v>29.109447462397856</v>
      </c>
      <c r="AI371" s="185">
        <f t="shared" si="111"/>
        <v>350</v>
      </c>
      <c r="AJ371" s="127">
        <f>locallinterp(MIN(AI371,CAP_Senior*12),'BBG rates'!$X$24:$X$65,'BBG rates'!$Y$24:$Y$65)</f>
        <v>67.918742488467984</v>
      </c>
      <c r="AK371" s="127">
        <f>locallinterp(MIN(AI371,CAP_CB*12),'BBG rates'!$AA$25:$AA$40,'BBG rates'!$AC$25:$AC$40)</f>
        <v>11</v>
      </c>
      <c r="AL371" s="144">
        <f t="shared" si="112"/>
        <v>20.676186223039558</v>
      </c>
      <c r="AM371" s="142">
        <f>(SUMPRODUCT(AL371:AL$381,G371:G$381)+SUMPRODUCT(AL371:AL$381,H371:H$381))/12</f>
        <v>0</v>
      </c>
    </row>
    <row r="372" spans="1:39" x14ac:dyDescent="0.2">
      <c r="A372" s="7">
        <v>351</v>
      </c>
      <c r="B372" s="7">
        <v>175.5</v>
      </c>
      <c r="C372" s="7">
        <v>87.75</v>
      </c>
      <c r="D372" s="12">
        <f t="shared" si="104"/>
        <v>29.25</v>
      </c>
      <c r="E372" s="29">
        <f t="shared" si="103"/>
        <v>0</v>
      </c>
      <c r="F372" s="2">
        <f t="shared" si="105"/>
        <v>0</v>
      </c>
      <c r="G372" s="2">
        <f t="shared" si="113"/>
        <v>0</v>
      </c>
      <c r="H372" s="2">
        <f t="shared" si="114"/>
        <v>0</v>
      </c>
      <c r="I372" s="2">
        <f t="shared" si="102"/>
        <v>0</v>
      </c>
      <c r="J372" s="2">
        <f t="shared" si="120"/>
        <v>0</v>
      </c>
      <c r="K372" s="2">
        <f t="shared" si="106"/>
        <v>0</v>
      </c>
      <c r="L372" s="2">
        <f t="shared" si="106"/>
        <v>0</v>
      </c>
      <c r="M372" s="2"/>
      <c r="N372" s="28">
        <f t="shared" si="121"/>
        <v>0</v>
      </c>
      <c r="O372" s="2">
        <f t="shared" si="115"/>
        <v>0</v>
      </c>
      <c r="P372" s="2">
        <f t="shared" si="116"/>
        <v>0</v>
      </c>
      <c r="R372">
        <f t="shared" si="117"/>
        <v>351</v>
      </c>
      <c r="S372" s="89">
        <f t="shared" si="107"/>
        <v>0</v>
      </c>
      <c r="T372" s="89">
        <f>IF(AND(S372=0,S371&gt;0),SUM($G372:$H$381),S372)</f>
        <v>0</v>
      </c>
      <c r="U372" s="82">
        <f>SUM(T372:T$381)</f>
        <v>0</v>
      </c>
      <c r="V372" s="68">
        <f>localspline(R372,'BBG rates'!$G$10:$G$27,'BBG rates'!$K$10:$K$27)</f>
        <v>0.9677623616260177</v>
      </c>
      <c r="W372" s="68">
        <f>locallinterp(R372,'BBG rates'!$G$10:$G$27,'BBG rates'!$J$10:$J$27)</f>
        <v>0.10806</v>
      </c>
      <c r="X372" s="56">
        <f t="shared" si="118"/>
        <v>0.10800651750324519</v>
      </c>
      <c r="Y372" s="66">
        <f t="shared" si="108"/>
        <v>0</v>
      </c>
      <c r="Z372" s="72">
        <f t="shared" si="109"/>
        <v>0</v>
      </c>
      <c r="AA372" s="79">
        <f t="shared" si="110"/>
        <v>0</v>
      </c>
      <c r="AB372" s="81">
        <f t="shared" si="119"/>
        <v>0</v>
      </c>
      <c r="AD372" s="95">
        <f>locallinterp(R372,'BBG rates'!$N$10:$N$369,'BBG rates'!$P$10:$P$369)</f>
        <v>29.190094325866692</v>
      </c>
      <c r="AI372" s="185">
        <f t="shared" si="111"/>
        <v>351</v>
      </c>
      <c r="AJ372" s="127">
        <f>locallinterp(MIN(AI372,CAP_Senior*12),'BBG rates'!$X$24:$X$65,'BBG rates'!$Y$24:$Y$65)</f>
        <v>67.918742488467984</v>
      </c>
      <c r="AK372" s="127">
        <f>locallinterp(MIN(AI372,CAP_CB*12),'BBG rates'!$AA$25:$AA$40,'BBG rates'!$AC$25:$AC$40)</f>
        <v>11</v>
      </c>
      <c r="AL372" s="144">
        <f t="shared" si="112"/>
        <v>20.676186223039558</v>
      </c>
      <c r="AM372" s="142">
        <f>(SUMPRODUCT(AL372:AL$381,G372:G$381)+SUMPRODUCT(AL372:AL$381,H372:H$381))/12</f>
        <v>0</v>
      </c>
    </row>
    <row r="373" spans="1:39" x14ac:dyDescent="0.2">
      <c r="A373" s="7">
        <v>352</v>
      </c>
      <c r="B373" s="7">
        <v>176</v>
      </c>
      <c r="C373" s="7">
        <v>88</v>
      </c>
      <c r="D373" s="12">
        <f t="shared" si="104"/>
        <v>29.333333333333332</v>
      </c>
      <c r="E373" s="29">
        <f t="shared" si="103"/>
        <v>0</v>
      </c>
      <c r="F373" s="2">
        <f t="shared" si="105"/>
        <v>0</v>
      </c>
      <c r="G373" s="2">
        <f t="shared" si="113"/>
        <v>0</v>
      </c>
      <c r="H373" s="2">
        <f t="shared" si="114"/>
        <v>0</v>
      </c>
      <c r="I373" s="2">
        <f t="shared" si="102"/>
        <v>0</v>
      </c>
      <c r="J373" s="2">
        <f t="shared" si="120"/>
        <v>0</v>
      </c>
      <c r="K373" s="2">
        <f t="shared" si="106"/>
        <v>0</v>
      </c>
      <c r="L373" s="2">
        <f t="shared" si="106"/>
        <v>0</v>
      </c>
      <c r="M373" s="2"/>
      <c r="N373" s="28">
        <f t="shared" si="121"/>
        <v>0</v>
      </c>
      <c r="O373" s="2">
        <f t="shared" si="115"/>
        <v>0</v>
      </c>
      <c r="P373" s="2">
        <f t="shared" si="116"/>
        <v>0</v>
      </c>
      <c r="R373">
        <f t="shared" si="117"/>
        <v>352</v>
      </c>
      <c r="S373" s="89">
        <f t="shared" si="107"/>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8"/>
        <v>0.10773345429839765</v>
      </c>
      <c r="Y373" s="66">
        <f t="shared" si="108"/>
        <v>0</v>
      </c>
      <c r="Z373" s="72">
        <f t="shared" si="109"/>
        <v>0</v>
      </c>
      <c r="AA373" s="79">
        <f t="shared" si="110"/>
        <v>0</v>
      </c>
      <c r="AB373" s="81">
        <f t="shared" si="119"/>
        <v>0</v>
      </c>
      <c r="AD373" s="95">
        <f>locallinterp(R373,'BBG rates'!$N$10:$N$369,'BBG rates'!$P$10:$P$369)</f>
        <v>29.270742862196897</v>
      </c>
      <c r="AI373" s="185">
        <f t="shared" si="111"/>
        <v>352</v>
      </c>
      <c r="AJ373" s="127">
        <f>locallinterp(MIN(AI373,CAP_Senior*12),'BBG rates'!$X$24:$X$65,'BBG rates'!$Y$24:$Y$65)</f>
        <v>67.918742488467984</v>
      </c>
      <c r="AK373" s="127">
        <f>locallinterp(MIN(AI373,CAP_CB*12),'BBG rates'!$AA$25:$AA$40,'BBG rates'!$AC$25:$AC$40)</f>
        <v>11</v>
      </c>
      <c r="AL373" s="144">
        <f t="shared" si="112"/>
        <v>20.676186223039558</v>
      </c>
      <c r="AM373" s="142">
        <f>(SUMPRODUCT(AL373:AL$381,G373:G$381)+SUMPRODUCT(AL373:AL$381,H373:H$381))/12</f>
        <v>0</v>
      </c>
    </row>
    <row r="374" spans="1:39" x14ac:dyDescent="0.2">
      <c r="A374" s="7">
        <v>353</v>
      </c>
      <c r="B374" s="7">
        <v>176.5</v>
      </c>
      <c r="C374" s="7">
        <v>88.25</v>
      </c>
      <c r="D374" s="12">
        <f t="shared" si="104"/>
        <v>29.416666666666668</v>
      </c>
      <c r="E374" s="29">
        <f t="shared" si="103"/>
        <v>0</v>
      </c>
      <c r="F374" s="2">
        <f t="shared" si="105"/>
        <v>0</v>
      </c>
      <c r="G374" s="2">
        <f t="shared" si="113"/>
        <v>0</v>
      </c>
      <c r="H374" s="2">
        <f t="shared" si="114"/>
        <v>0</v>
      </c>
      <c r="I374" s="2">
        <f t="shared" si="102"/>
        <v>0</v>
      </c>
      <c r="J374" s="2">
        <f t="shared" si="120"/>
        <v>0</v>
      </c>
      <c r="K374" s="2">
        <f t="shared" si="106"/>
        <v>0</v>
      </c>
      <c r="L374" s="2">
        <f t="shared" si="106"/>
        <v>0</v>
      </c>
      <c r="M374" s="2"/>
      <c r="N374" s="28">
        <f t="shared" si="121"/>
        <v>0</v>
      </c>
      <c r="O374" s="2">
        <f t="shared" si="115"/>
        <v>0</v>
      </c>
      <c r="P374" s="2">
        <f t="shared" si="116"/>
        <v>0</v>
      </c>
      <c r="R374">
        <f t="shared" si="117"/>
        <v>353</v>
      </c>
      <c r="S374" s="89">
        <f t="shared" si="107"/>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8"/>
        <v>0.10746039041036326</v>
      </c>
      <c r="Y374" s="66">
        <f t="shared" si="108"/>
        <v>0</v>
      </c>
      <c r="Z374" s="72">
        <f t="shared" si="109"/>
        <v>0</v>
      </c>
      <c r="AA374" s="79">
        <f t="shared" si="110"/>
        <v>0</v>
      </c>
      <c r="AB374" s="81">
        <f t="shared" si="119"/>
        <v>0</v>
      </c>
      <c r="AD374" s="95">
        <f>locallinterp(R374,'BBG rates'!$N$10:$N$369,'BBG rates'!$P$10:$P$369)</f>
        <v>29.351393115778961</v>
      </c>
      <c r="AI374" s="185">
        <f t="shared" si="111"/>
        <v>353</v>
      </c>
      <c r="AJ374" s="127">
        <f>locallinterp(MIN(AI374,CAP_Senior*12),'BBG rates'!$X$24:$X$65,'BBG rates'!$Y$24:$Y$65)</f>
        <v>67.918742488467984</v>
      </c>
      <c r="AK374" s="127">
        <f>locallinterp(MIN(AI374,CAP_CB*12),'BBG rates'!$AA$25:$AA$40,'BBG rates'!$AC$25:$AC$40)</f>
        <v>11</v>
      </c>
      <c r="AL374" s="144">
        <f t="shared" si="112"/>
        <v>20.676186223039558</v>
      </c>
      <c r="AM374" s="142">
        <f>(SUMPRODUCT(AL374:AL$381,G374:G$381)+SUMPRODUCT(AL374:AL$381,H374:H$381))/12</f>
        <v>0</v>
      </c>
    </row>
    <row r="375" spans="1:39" x14ac:dyDescent="0.2">
      <c r="A375" s="7">
        <v>354</v>
      </c>
      <c r="B375" s="7">
        <v>177</v>
      </c>
      <c r="C375" s="7">
        <v>88.5</v>
      </c>
      <c r="D375" s="12">
        <f t="shared" si="104"/>
        <v>29.5</v>
      </c>
      <c r="E375" s="29">
        <f t="shared" si="103"/>
        <v>0</v>
      </c>
      <c r="F375" s="2">
        <f t="shared" si="105"/>
        <v>0</v>
      </c>
      <c r="G375" s="2">
        <f t="shared" si="113"/>
        <v>0</v>
      </c>
      <c r="H375" s="2">
        <f t="shared" si="114"/>
        <v>0</v>
      </c>
      <c r="I375" s="2">
        <f t="shared" si="102"/>
        <v>0</v>
      </c>
      <c r="J375" s="2">
        <f t="shared" si="120"/>
        <v>0</v>
      </c>
      <c r="K375" s="2">
        <f t="shared" si="106"/>
        <v>0</v>
      </c>
      <c r="L375" s="2">
        <f t="shared" si="106"/>
        <v>0</v>
      </c>
      <c r="M375" s="2"/>
      <c r="N375" s="28">
        <f t="shared" si="121"/>
        <v>0</v>
      </c>
      <c r="O375" s="2">
        <f t="shared" si="115"/>
        <v>0</v>
      </c>
      <c r="P375" s="2">
        <f t="shared" si="116"/>
        <v>0</v>
      </c>
      <c r="R375">
        <f t="shared" si="117"/>
        <v>354</v>
      </c>
      <c r="S375" s="89">
        <f t="shared" si="107"/>
        <v>0</v>
      </c>
      <c r="T375" s="89">
        <f>IF(AND(S375=0,S374&gt;0),SUM($G375:$H$381),S375)</f>
        <v>0</v>
      </c>
      <c r="U375" s="82">
        <f>SUM(T375:T$381)</f>
        <v>0</v>
      </c>
      <c r="V375" s="68">
        <f>localspline(R375,'BBG rates'!$G$10:$G$27,'BBG rates'!$K$10:$K$27)</f>
        <v>0.9678241095565171</v>
      </c>
      <c r="W375" s="68">
        <f>locallinterp(R375,'BBG rates'!$G$10:$G$27,'BBG rates'!$J$10:$J$27)</f>
        <v>0.10724</v>
      </c>
      <c r="X375" s="56">
        <f t="shared" si="118"/>
        <v>0.10718732583860913</v>
      </c>
      <c r="Y375" s="66">
        <f t="shared" si="108"/>
        <v>0</v>
      </c>
      <c r="Z375" s="72">
        <f t="shared" si="109"/>
        <v>0</v>
      </c>
      <c r="AA375" s="79">
        <f t="shared" si="110"/>
        <v>0</v>
      </c>
      <c r="AB375" s="81">
        <f t="shared" si="119"/>
        <v>0</v>
      </c>
      <c r="AD375" s="95">
        <f>locallinterp(R375,'BBG rates'!$N$10:$N$369,'BBG rates'!$P$10:$P$369)</f>
        <v>29.432045124908672</v>
      </c>
      <c r="AI375" s="185">
        <f t="shared" si="111"/>
        <v>354</v>
      </c>
      <c r="AJ375" s="127">
        <f>locallinterp(MIN(AI375,CAP_Senior*12),'BBG rates'!$X$24:$X$65,'BBG rates'!$Y$24:$Y$65)</f>
        <v>67.918742488467984</v>
      </c>
      <c r="AK375" s="127">
        <f>locallinterp(MIN(AI375,CAP_CB*12),'BBG rates'!$AA$25:$AA$40,'BBG rates'!$AC$25:$AC$40)</f>
        <v>11</v>
      </c>
      <c r="AL375" s="144">
        <f t="shared" si="112"/>
        <v>20.676186223039558</v>
      </c>
      <c r="AM375" s="142">
        <f>(SUMPRODUCT(AL375:AL$381,G375:G$381)+SUMPRODUCT(AL375:AL$381,H375:H$381))/12</f>
        <v>0</v>
      </c>
    </row>
    <row r="376" spans="1:39" x14ac:dyDescent="0.2">
      <c r="A376" s="7">
        <v>355</v>
      </c>
      <c r="B376" s="7">
        <v>177.5</v>
      </c>
      <c r="C376" s="7">
        <v>88.75</v>
      </c>
      <c r="D376" s="12">
        <f t="shared" si="104"/>
        <v>29.583333333333332</v>
      </c>
      <c r="E376" s="29">
        <f t="shared" si="103"/>
        <v>0</v>
      </c>
      <c r="F376" s="2">
        <f t="shared" si="105"/>
        <v>0</v>
      </c>
      <c r="G376" s="2">
        <f t="shared" si="113"/>
        <v>0</v>
      </c>
      <c r="H376" s="2">
        <f t="shared" si="114"/>
        <v>0</v>
      </c>
      <c r="I376" s="2">
        <f t="shared" si="102"/>
        <v>0</v>
      </c>
      <c r="J376" s="2">
        <f t="shared" si="120"/>
        <v>0</v>
      </c>
      <c r="K376" s="2">
        <f t="shared" si="106"/>
        <v>0</v>
      </c>
      <c r="L376" s="2">
        <f t="shared" si="106"/>
        <v>0</v>
      </c>
      <c r="M376" s="2"/>
      <c r="N376" s="28">
        <f t="shared" si="121"/>
        <v>0</v>
      </c>
      <c r="O376" s="2">
        <f t="shared" si="115"/>
        <v>0</v>
      </c>
      <c r="P376" s="2">
        <f t="shared" si="116"/>
        <v>0</v>
      </c>
      <c r="R376">
        <f t="shared" si="117"/>
        <v>355</v>
      </c>
      <c r="S376" s="89">
        <f t="shared" si="107"/>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8"/>
        <v>0.1069142605834017</v>
      </c>
      <c r="Y376" s="66">
        <f t="shared" si="108"/>
        <v>0</v>
      </c>
      <c r="Z376" s="72">
        <f t="shared" si="109"/>
        <v>0</v>
      </c>
      <c r="AA376" s="79">
        <f t="shared" si="110"/>
        <v>0</v>
      </c>
      <c r="AB376" s="81">
        <f t="shared" si="119"/>
        <v>0</v>
      </c>
      <c r="AD376" s="95">
        <f>locallinterp(R376,'BBG rates'!$N$10:$N$369,'BBG rates'!$P$10:$P$369)</f>
        <v>29.512698922412177</v>
      </c>
      <c r="AI376" s="185">
        <f t="shared" si="111"/>
        <v>355</v>
      </c>
      <c r="AJ376" s="127">
        <f>locallinterp(MIN(AI376,CAP_Senior*12),'BBG rates'!$X$24:$X$65,'BBG rates'!$Y$24:$Y$65)</f>
        <v>67.918742488467984</v>
      </c>
      <c r="AK376" s="127">
        <f>locallinterp(MIN(AI376,CAP_CB*12),'BBG rates'!$AA$25:$AA$40,'BBG rates'!$AC$25:$AC$40)</f>
        <v>11</v>
      </c>
      <c r="AL376" s="144">
        <f t="shared" si="112"/>
        <v>20.676186223039558</v>
      </c>
      <c r="AM376" s="142">
        <f>(SUMPRODUCT(AL376:AL$381,G376:G$381)+SUMPRODUCT(AL376:AL$381,H376:H$381))/12</f>
        <v>0</v>
      </c>
    </row>
    <row r="377" spans="1:39" x14ac:dyDescent="0.2">
      <c r="A377" s="7">
        <v>356</v>
      </c>
      <c r="B377" s="7">
        <v>178</v>
      </c>
      <c r="C377" s="7">
        <v>89</v>
      </c>
      <c r="D377" s="12">
        <f t="shared" si="104"/>
        <v>29.666666666666668</v>
      </c>
      <c r="E377" s="29">
        <f t="shared" si="103"/>
        <v>0</v>
      </c>
      <c r="F377" s="2">
        <f t="shared" si="105"/>
        <v>0</v>
      </c>
      <c r="G377" s="2">
        <f t="shared" si="113"/>
        <v>0</v>
      </c>
      <c r="H377" s="2">
        <f t="shared" si="114"/>
        <v>0</v>
      </c>
      <c r="I377" s="2">
        <f t="shared" si="102"/>
        <v>0</v>
      </c>
      <c r="J377" s="2">
        <f t="shared" si="120"/>
        <v>0</v>
      </c>
      <c r="K377" s="2">
        <f t="shared" si="106"/>
        <v>0</v>
      </c>
      <c r="L377" s="2">
        <f t="shared" si="106"/>
        <v>0</v>
      </c>
      <c r="M377" s="2"/>
      <c r="N377" s="28">
        <f t="shared" si="121"/>
        <v>0</v>
      </c>
      <c r="O377" s="2">
        <f t="shared" si="115"/>
        <v>0</v>
      </c>
      <c r="P377" s="2">
        <f t="shared" si="116"/>
        <v>0</v>
      </c>
      <c r="R377">
        <f t="shared" si="117"/>
        <v>356</v>
      </c>
      <c r="S377" s="89">
        <f t="shared" si="107"/>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8"/>
        <v>0.10664119464474098</v>
      </c>
      <c r="Y377" s="66">
        <f t="shared" si="108"/>
        <v>0</v>
      </c>
      <c r="Z377" s="72">
        <f t="shared" si="109"/>
        <v>0</v>
      </c>
      <c r="AA377" s="79">
        <f t="shared" si="110"/>
        <v>0</v>
      </c>
      <c r="AB377" s="81">
        <f t="shared" si="119"/>
        <v>0</v>
      </c>
      <c r="AD377" s="95">
        <f>locallinterp(R377,'BBG rates'!$N$10:$N$369,'BBG rates'!$P$10:$P$369)</f>
        <v>29.593354535644604</v>
      </c>
      <c r="AI377" s="185">
        <f t="shared" si="111"/>
        <v>356</v>
      </c>
      <c r="AJ377" s="127">
        <f>locallinterp(MIN(AI377,CAP_Senior*12),'BBG rates'!$X$24:$X$65,'BBG rates'!$Y$24:$Y$65)</f>
        <v>67.918742488467984</v>
      </c>
      <c r="AK377" s="127">
        <f>locallinterp(MIN(AI377,CAP_CB*12),'BBG rates'!$AA$25:$AA$40,'BBG rates'!$AC$25:$AC$40)</f>
        <v>11</v>
      </c>
      <c r="AL377" s="144">
        <f t="shared" si="112"/>
        <v>20.676186223039558</v>
      </c>
      <c r="AM377" s="142">
        <f>(SUMPRODUCT(AL377:AL$381,G377:G$381)+SUMPRODUCT(AL377:AL$381,H377:H$381))/12</f>
        <v>0</v>
      </c>
    </row>
    <row r="378" spans="1:39" x14ac:dyDescent="0.2">
      <c r="A378" s="7">
        <v>357</v>
      </c>
      <c r="B378" s="7">
        <v>178.5</v>
      </c>
      <c r="C378" s="7">
        <v>89.25</v>
      </c>
      <c r="D378" s="12">
        <f t="shared" si="104"/>
        <v>29.75</v>
      </c>
      <c r="E378" s="29">
        <f t="shared" si="103"/>
        <v>0</v>
      </c>
      <c r="F378" s="2">
        <f t="shared" si="105"/>
        <v>0</v>
      </c>
      <c r="G378" s="2">
        <f t="shared" si="113"/>
        <v>0</v>
      </c>
      <c r="H378" s="2">
        <f t="shared" si="114"/>
        <v>0</v>
      </c>
      <c r="I378" s="2">
        <f t="shared" si="102"/>
        <v>0</v>
      </c>
      <c r="J378" s="2">
        <f t="shared" si="120"/>
        <v>0</v>
      </c>
      <c r="K378" s="2">
        <f t="shared" si="106"/>
        <v>0</v>
      </c>
      <c r="L378" s="2">
        <f t="shared" si="106"/>
        <v>0</v>
      </c>
      <c r="M378" s="2"/>
      <c r="N378" s="28">
        <f t="shared" si="121"/>
        <v>0</v>
      </c>
      <c r="O378" s="2">
        <f t="shared" si="115"/>
        <v>0</v>
      </c>
      <c r="P378" s="2">
        <f t="shared" si="116"/>
        <v>0</v>
      </c>
      <c r="R378">
        <f t="shared" si="117"/>
        <v>357</v>
      </c>
      <c r="S378" s="89">
        <f t="shared" si="107"/>
        <v>0</v>
      </c>
      <c r="T378" s="89">
        <f>IF(AND(S378=0,S377&gt;0),SUM($G378:$H$381),S378)</f>
        <v>0</v>
      </c>
      <c r="U378" s="82">
        <f>SUM(T378:T$381)</f>
        <v>0</v>
      </c>
      <c r="V378" s="68">
        <f>localspline(R378,'BBG rates'!$G$10:$G$27,'BBG rates'!$K$10:$K$27)</f>
        <v>0.96788941015412622</v>
      </c>
      <c r="W378" s="68">
        <f>locallinterp(R378,'BBG rates'!$G$10:$G$27,'BBG rates'!$J$10:$J$27)</f>
        <v>0.10642</v>
      </c>
      <c r="X378" s="56">
        <f t="shared" si="118"/>
        <v>0.10636812802289342</v>
      </c>
      <c r="Y378" s="66">
        <f t="shared" si="108"/>
        <v>0</v>
      </c>
      <c r="Z378" s="72">
        <f t="shared" si="109"/>
        <v>0</v>
      </c>
      <c r="AA378" s="79">
        <f t="shared" si="110"/>
        <v>0</v>
      </c>
      <c r="AB378" s="81">
        <f t="shared" si="119"/>
        <v>0</v>
      </c>
      <c r="AD378" s="95">
        <f>locallinterp(R378,'BBG rates'!$N$10:$N$369,'BBG rates'!$P$10:$P$369)</f>
        <v>29.674011986490783</v>
      </c>
      <c r="AI378" s="185">
        <f t="shared" si="111"/>
        <v>357</v>
      </c>
      <c r="AJ378" s="127">
        <f>locallinterp(MIN(AI378,CAP_Senior*12),'BBG rates'!$X$24:$X$65,'BBG rates'!$Y$24:$Y$65)</f>
        <v>67.918742488467984</v>
      </c>
      <c r="AK378" s="127">
        <f>locallinterp(MIN(AI378,CAP_CB*12),'BBG rates'!$AA$25:$AA$40,'BBG rates'!$AC$25:$AC$40)</f>
        <v>11</v>
      </c>
      <c r="AL378" s="144">
        <f t="shared" si="112"/>
        <v>20.676186223039558</v>
      </c>
      <c r="AM378" s="142">
        <f>(SUMPRODUCT(AL378:AL$381,G378:G$381)+SUMPRODUCT(AL378:AL$381,H378:H$381))/12</f>
        <v>0</v>
      </c>
    </row>
    <row r="379" spans="1:39" x14ac:dyDescent="0.2">
      <c r="A379" s="7">
        <v>358</v>
      </c>
      <c r="B379" s="7">
        <v>179</v>
      </c>
      <c r="C379" s="7">
        <v>89.5</v>
      </c>
      <c r="D379" s="12">
        <f t="shared" si="104"/>
        <v>29.833333333333332</v>
      </c>
      <c r="E379" s="29">
        <f t="shared" si="103"/>
        <v>0</v>
      </c>
      <c r="F379" s="2">
        <f t="shared" si="105"/>
        <v>0</v>
      </c>
      <c r="G379" s="2">
        <f t="shared" si="113"/>
        <v>0</v>
      </c>
      <c r="H379" s="2">
        <f t="shared" si="114"/>
        <v>0</v>
      </c>
      <c r="I379" s="2">
        <f t="shared" si="102"/>
        <v>0</v>
      </c>
      <c r="J379" s="2">
        <f t="shared" si="120"/>
        <v>0</v>
      </c>
      <c r="K379" s="2">
        <f t="shared" si="106"/>
        <v>0</v>
      </c>
      <c r="L379" s="2">
        <f t="shared" si="106"/>
        <v>0</v>
      </c>
      <c r="M379" s="2"/>
      <c r="N379" s="28">
        <f t="shared" si="121"/>
        <v>0</v>
      </c>
      <c r="O379" s="2">
        <f t="shared" si="115"/>
        <v>0</v>
      </c>
      <c r="P379" s="2">
        <f t="shared" si="116"/>
        <v>0</v>
      </c>
      <c r="R379">
        <f t="shared" si="117"/>
        <v>358</v>
      </c>
      <c r="S379" s="89">
        <f t="shared" si="107"/>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8"/>
        <v>0.10609506071732611</v>
      </c>
      <c r="Y379" s="66">
        <f t="shared" si="108"/>
        <v>0</v>
      </c>
      <c r="Z379" s="72">
        <f t="shared" si="109"/>
        <v>0</v>
      </c>
      <c r="AA379" s="79">
        <f t="shared" si="110"/>
        <v>0</v>
      </c>
      <c r="AB379" s="81">
        <f t="shared" si="119"/>
        <v>0</v>
      </c>
      <c r="AD379" s="95">
        <f>locallinterp(R379,'BBG rates'!$N$10:$N$369,'BBG rates'!$P$10:$P$369)</f>
        <v>29.75467129136306</v>
      </c>
      <c r="AI379" s="185">
        <f t="shared" si="111"/>
        <v>358</v>
      </c>
      <c r="AJ379" s="127">
        <f>locallinterp(MIN(AI379,CAP_Senior*12),'BBG rates'!$X$24:$X$65,'BBG rates'!$Y$24:$Y$65)</f>
        <v>67.918742488467984</v>
      </c>
      <c r="AK379" s="127">
        <f>locallinterp(MIN(AI379,CAP_CB*12),'BBG rates'!$AA$25:$AA$40,'BBG rates'!$AC$25:$AC$40)</f>
        <v>11</v>
      </c>
      <c r="AL379" s="144">
        <f t="shared" si="112"/>
        <v>20.676186223039558</v>
      </c>
      <c r="AM379" s="142">
        <f>(SUMPRODUCT(AL379:AL$381,G379:G$381)+SUMPRODUCT(AL379:AL$381,H379:H$381))/12</f>
        <v>0</v>
      </c>
    </row>
    <row r="380" spans="1:39" x14ac:dyDescent="0.2">
      <c r="A380" s="7">
        <v>359</v>
      </c>
      <c r="B380" s="7">
        <v>179.5</v>
      </c>
      <c r="C380" s="7">
        <v>89.75</v>
      </c>
      <c r="D380" s="12">
        <f t="shared" si="104"/>
        <v>29.916666666666668</v>
      </c>
      <c r="E380" s="29">
        <f t="shared" si="103"/>
        <v>0</v>
      </c>
      <c r="F380" s="2">
        <f t="shared" si="105"/>
        <v>0</v>
      </c>
      <c r="G380" s="2">
        <f t="shared" si="113"/>
        <v>0</v>
      </c>
      <c r="H380" s="2">
        <f t="shared" si="114"/>
        <v>0</v>
      </c>
      <c r="I380" s="2">
        <f t="shared" si="102"/>
        <v>0</v>
      </c>
      <c r="J380" s="2">
        <f t="shared" si="120"/>
        <v>0</v>
      </c>
      <c r="K380" s="2">
        <f t="shared" si="106"/>
        <v>0</v>
      </c>
      <c r="L380" s="2">
        <f t="shared" si="106"/>
        <v>0</v>
      </c>
      <c r="M380" s="2"/>
      <c r="N380" s="28">
        <f t="shared" si="121"/>
        <v>0</v>
      </c>
      <c r="O380" s="2">
        <f t="shared" si="115"/>
        <v>0</v>
      </c>
      <c r="P380" s="2">
        <f t="shared" si="116"/>
        <v>0</v>
      </c>
      <c r="R380">
        <f t="shared" si="117"/>
        <v>359</v>
      </c>
      <c r="S380" s="89">
        <f t="shared" si="107"/>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8"/>
        <v>0.1058219927283055</v>
      </c>
      <c r="Y380" s="66">
        <f t="shared" si="108"/>
        <v>0</v>
      </c>
      <c r="Z380" s="72">
        <f t="shared" si="109"/>
        <v>0</v>
      </c>
      <c r="AA380" s="79">
        <f t="shared" si="110"/>
        <v>0</v>
      </c>
      <c r="AB380" s="81">
        <f t="shared" si="119"/>
        <v>0</v>
      </c>
      <c r="AD380" s="95">
        <f>locallinterp(R380,'BBG rates'!$N$10:$N$369,'BBG rates'!$P$10:$P$369)</f>
        <v>29.835332461203858</v>
      </c>
      <c r="AI380" s="185">
        <f t="shared" si="111"/>
        <v>359</v>
      </c>
      <c r="AJ380" s="127">
        <f>locallinterp(MIN(AI380,CAP_Senior*12),'BBG rates'!$X$24:$X$65,'BBG rates'!$Y$24:$Y$65)</f>
        <v>67.918742488467984</v>
      </c>
      <c r="AK380" s="127">
        <f>locallinterp(MIN(AI380,CAP_CB*12),'BBG rates'!$AA$25:$AA$40,'BBG rates'!$AC$25:$AC$40)</f>
        <v>11</v>
      </c>
      <c r="AL380" s="144">
        <f t="shared" si="112"/>
        <v>20.676186223039558</v>
      </c>
      <c r="AM380" s="142">
        <f>(SUMPRODUCT(AL380:AL$381,G380:G$381)+SUMPRODUCT(AL380:AL$381,H380:H$381))/12</f>
        <v>0</v>
      </c>
    </row>
    <row r="381" spans="1:39" ht="13.5" thickBot="1" x14ac:dyDescent="0.25">
      <c r="A381" s="7">
        <v>360</v>
      </c>
      <c r="B381" s="7">
        <v>180</v>
      </c>
      <c r="C381" s="7">
        <v>90</v>
      </c>
      <c r="D381" s="12">
        <f t="shared" si="104"/>
        <v>30</v>
      </c>
      <c r="E381" s="29">
        <f t="shared" si="103"/>
        <v>0</v>
      </c>
      <c r="F381" s="2">
        <f t="shared" si="105"/>
        <v>0</v>
      </c>
      <c r="G381" s="2">
        <f t="shared" si="113"/>
        <v>0</v>
      </c>
      <c r="H381" s="2">
        <f t="shared" si="114"/>
        <v>0</v>
      </c>
      <c r="I381" s="2">
        <f t="shared" si="102"/>
        <v>0</v>
      </c>
      <c r="J381" s="2">
        <f t="shared" si="120"/>
        <v>0</v>
      </c>
      <c r="K381" s="2">
        <f t="shared" si="106"/>
        <v>0</v>
      </c>
      <c r="L381" s="2">
        <f t="shared" si="106"/>
        <v>0</v>
      </c>
      <c r="M381" s="2"/>
      <c r="N381" s="28">
        <f t="shared" si="121"/>
        <v>0</v>
      </c>
      <c r="O381" s="2">
        <f t="shared" si="115"/>
        <v>0</v>
      </c>
      <c r="P381" s="2">
        <f t="shared" si="116"/>
        <v>0</v>
      </c>
      <c r="R381">
        <f t="shared" si="117"/>
        <v>360</v>
      </c>
      <c r="S381" s="89">
        <f t="shared" si="107"/>
        <v>0</v>
      </c>
      <c r="T381" s="89">
        <f>IF(AND(S381=0,S380&gt;0),SUM($G381:$H$381),S381)</f>
        <v>0</v>
      </c>
      <c r="U381" s="83">
        <f>SUM(T381:T$381)</f>
        <v>0</v>
      </c>
      <c r="V381" s="68">
        <f>localspline(R381,'BBG rates'!$G$10:$G$27,'BBG rates'!$K$10:$K$27)</f>
        <v>0.96795648336410522</v>
      </c>
      <c r="W381" s="68">
        <f>locallinterp(R381,'BBG rates'!$G$10:$G$27,'BBG rates'!$J$10:$J$27)</f>
        <v>0.1056</v>
      </c>
      <c r="X381" s="56">
        <f t="shared" si="118"/>
        <v>0.10554892405583161</v>
      </c>
      <c r="Y381" s="66">
        <f>T381*X381%/12+X382</f>
        <v>0</v>
      </c>
      <c r="Z381" s="72">
        <f t="shared" si="109"/>
        <v>0</v>
      </c>
      <c r="AA381" s="80">
        <f t="shared" si="110"/>
        <v>0</v>
      </c>
      <c r="AB381" s="81">
        <f t="shared" si="119"/>
        <v>0</v>
      </c>
      <c r="AD381" s="95">
        <f>locallinterp(R381,'BBG rates'!$N$10:$N$369,'BBG rates'!$P$10:$P$369)</f>
        <v>29.915995501484201</v>
      </c>
      <c r="AI381" s="185">
        <f t="shared" si="111"/>
        <v>360</v>
      </c>
      <c r="AJ381" s="127">
        <f>locallinterp(MIN(AI381,CAP_Senior*12),'BBG rates'!$X$24:$X$65,'BBG rates'!$Y$24:$Y$65)</f>
        <v>67.918742488467984</v>
      </c>
      <c r="AK381" s="127">
        <f>locallinterp(MIN(AI381,CAP_CB*12),'BBG rates'!$AA$25:$AA$40,'BBG rates'!$AC$25:$AC$40)</f>
        <v>11</v>
      </c>
      <c r="AL381" s="144">
        <f t="shared" si="112"/>
        <v>20.676186223039558</v>
      </c>
      <c r="AM381" s="142">
        <f>(SUMPRODUCT(AL381:AL$381,G381:G$381)+SUMPRODUCT(AL381:AL$381,H381:H$381))/12</f>
        <v>0</v>
      </c>
    </row>
  </sheetData>
  <mergeCells count="3">
    <mergeCell ref="F15:G15"/>
    <mergeCell ref="J20:L20"/>
    <mergeCell ref="AI3:AM3"/>
  </mergeCells>
  <conditionalFormatting sqref="AJ22:AJ381">
    <cfRule type="cellIs" dxfId="9" priority="2" operator="equal">
      <formula>AJ21</formula>
    </cfRule>
  </conditionalFormatting>
  <conditionalFormatting sqref="AK22:AK381">
    <cfRule type="cellIs" dxfId="8"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AM381"/>
  <sheetViews>
    <sheetView workbookViewId="0">
      <selection activeCell="S22" sqref="S22"/>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5" width="6.5703125" bestFit="1" customWidth="1"/>
    <col min="16" max="16" width="7.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50482.082112520373</v>
      </c>
    </row>
    <row r="3" spans="5:39" ht="13.5" thickBot="1" x14ac:dyDescent="0.25">
      <c r="E3" s="16" t="s">
        <v>20</v>
      </c>
      <c r="F3" s="17">
        <f>SUM(L22:L381)/SUM(K22:K381)</f>
        <v>7.0131969097300439</v>
      </c>
      <c r="N3" t="s">
        <v>23</v>
      </c>
      <c r="AI3" s="331" t="s">
        <v>137</v>
      </c>
      <c r="AJ3" s="332"/>
      <c r="AK3" s="332"/>
      <c r="AL3" s="332"/>
      <c r="AM3" s="333"/>
    </row>
    <row r="4" spans="5:39" ht="13.5" thickBot="1" x14ac:dyDescent="0.25">
      <c r="E4" t="s">
        <v>21</v>
      </c>
      <c r="F4" s="26">
        <f ca="1">(N4+(N7*N6/(1+F12)^N6))/(N5+(N7/(1+F12)^N6))</f>
        <v>7.0131969097300439</v>
      </c>
      <c r="N4">
        <f ca="1">SUM(OFFSET($L$22,,,$I$7*$I$9))</f>
        <v>70131969.097300544</v>
      </c>
    </row>
    <row r="5" spans="5:39" ht="13.5" thickBot="1" x14ac:dyDescent="0.25">
      <c r="N5">
        <f ca="1">SUM(OFFSET($K$22,,,$I$7*$I$9))</f>
        <v>10000000.000000015</v>
      </c>
      <c r="AI5" s="30" t="s">
        <v>164</v>
      </c>
      <c r="AJ5" s="94"/>
    </row>
    <row r="6" spans="5:39" ht="13.5" thickBot="1" x14ac:dyDescent="0.25">
      <c r="E6" s="3" t="s">
        <v>11</v>
      </c>
      <c r="F6" s="90">
        <v>10000000</v>
      </c>
      <c r="H6" s="3" t="s">
        <v>13</v>
      </c>
      <c r="I6" s="70">
        <v>18</v>
      </c>
      <c r="N6" s="25">
        <f ca="1">OFFSET($D$21,$I$9*$I$7,0)</f>
        <v>0</v>
      </c>
      <c r="AI6" s="167" t="s">
        <v>163</v>
      </c>
      <c r="AJ6" s="168">
        <f>CAP_Senior</f>
        <v>20</v>
      </c>
    </row>
    <row r="7" spans="5:39" ht="13.5" thickBot="1" x14ac:dyDescent="0.25">
      <c r="E7" s="1"/>
      <c r="H7" s="3" t="s">
        <v>14</v>
      </c>
      <c r="I7" s="19">
        <v>12</v>
      </c>
      <c r="K7" s="9"/>
      <c r="N7">
        <f ca="1">OFFSET($N$22,$I$7*$I$9,0)</f>
        <v>0</v>
      </c>
      <c r="AI7" s="167" t="s">
        <v>161</v>
      </c>
      <c r="AJ7" s="168">
        <f>CAP_CB</f>
        <v>20</v>
      </c>
    </row>
    <row r="8" spans="5:39" ht="13.5" thickBot="1" x14ac:dyDescent="0.25">
      <c r="H8" s="3" t="s">
        <v>1</v>
      </c>
      <c r="I8" s="3">
        <f>I6*I7</f>
        <v>216</v>
      </c>
    </row>
    <row r="9" spans="5:39" ht="13.5" thickBot="1" x14ac:dyDescent="0.25">
      <c r="E9" s="1"/>
      <c r="H9" s="24" t="s">
        <v>22</v>
      </c>
      <c r="I9" s="19">
        <v>100</v>
      </c>
      <c r="AI9" s="186" t="s">
        <v>162</v>
      </c>
    </row>
    <row r="10" spans="5:39" ht="13.5" thickBot="1" x14ac:dyDescent="0.25">
      <c r="E10" s="4"/>
      <c r="F10" s="102" t="s">
        <v>7</v>
      </c>
      <c r="G10" s="102" t="s">
        <v>8</v>
      </c>
      <c r="I10" s="22"/>
      <c r="AI10" s="168" t="str">
        <f>Senior_LP_TYPE</f>
        <v>A+/A spread not capped</v>
      </c>
    </row>
    <row r="11" spans="5:39" x14ac:dyDescent="0.2">
      <c r="E11" s="7" t="s">
        <v>12</v>
      </c>
      <c r="F11" s="69">
        <f>'[2]Option Premium'!$F$41/100</f>
        <v>1.2160000000000002E-2</v>
      </c>
      <c r="G11" s="6">
        <f>(1+F11)^(1/$I$7)-1</f>
        <v>1.0077291794470256E-3</v>
      </c>
    </row>
    <row r="12" spans="5:39" x14ac:dyDescent="0.2">
      <c r="E12" s="7" t="s">
        <v>16</v>
      </c>
      <c r="F12" s="18">
        <f>F11</f>
        <v>1.2160000000000002E-2</v>
      </c>
      <c r="G12" s="6"/>
      <c r="T12" s="21" t="s">
        <v>67</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102" t="s">
        <v>5</v>
      </c>
      <c r="G16" s="102" t="s">
        <v>6</v>
      </c>
      <c r="J16" s="2"/>
      <c r="U16" s="30" t="s">
        <v>73</v>
      </c>
      <c r="AA16" s="30" t="s">
        <v>65</v>
      </c>
      <c r="AD16" s="30" t="s">
        <v>80</v>
      </c>
      <c r="AK16" s="181">
        <f>AL16*AK13</f>
        <v>0.83</v>
      </c>
      <c r="AL16" s="183">
        <f>1-AL15</f>
        <v>0.83</v>
      </c>
      <c r="AM16" s="150" t="s">
        <v>136</v>
      </c>
    </row>
    <row r="17" spans="1:39" ht="13.5" thickBot="1" x14ac:dyDescent="0.25">
      <c r="E17" s="1"/>
      <c r="F17" s="10">
        <f>SUM(F22:F381)</f>
        <v>904129.73630440608</v>
      </c>
      <c r="G17" s="11">
        <f>SUM(G22:H381)</f>
        <v>9999999.9999999944</v>
      </c>
      <c r="AA17" s="87">
        <f>Y20/SUMPRODUCT(V22:V381,U22:U381)*1200</f>
        <v>-0.19189766182580936</v>
      </c>
      <c r="AB17" s="88" t="s">
        <v>77</v>
      </c>
      <c r="AD17" t="s">
        <v>82</v>
      </c>
      <c r="AF17" s="103" t="s">
        <v>85</v>
      </c>
      <c r="AG17" s="73">
        <f>AG18/AD18</f>
        <v>13.771108258640233</v>
      </c>
      <c r="AM17" s="30" t="s">
        <v>88</v>
      </c>
    </row>
    <row r="18" spans="1:39" ht="13.5" thickBot="1" x14ac:dyDescent="0.25">
      <c r="N18" t="s">
        <v>19</v>
      </c>
      <c r="S18" s="1" t="s">
        <v>79</v>
      </c>
      <c r="T18" s="93">
        <f>locallinterp(T19*12,'BBG rates'!$A$10:$A$27,'BBG rates'!$D$10:$D$27)</f>
        <v>-0.34964531213281841</v>
      </c>
      <c r="U18" s="92" t="s">
        <v>78</v>
      </c>
      <c r="AA18" s="73">
        <f>((1+AA17%/12)^12-1)*100</f>
        <v>-0.19172897182868631</v>
      </c>
      <c r="AB18" s="86" t="s">
        <v>66</v>
      </c>
      <c r="AD18" s="96">
        <f>(SUMPRODUCT(AD22:AD381,G22:G381)+SUMPRODUCT(AD22:AD381,H22:H381))/F6</f>
        <v>7.6001632779681891</v>
      </c>
      <c r="AE18" t="s">
        <v>83</v>
      </c>
      <c r="AF18" s="103" t="s">
        <v>87</v>
      </c>
      <c r="AG18">
        <f>'[3]18Y fix'!$L$4*100</f>
        <v>104.66267128424195</v>
      </c>
      <c r="AM18" s="146">
        <f>SUM(AM22:AM381)/SUM(E21:E380)*12+EMTN_Addon</f>
        <v>17.181305680773626</v>
      </c>
    </row>
    <row r="19" spans="1:39" ht="13.5" thickBot="1" x14ac:dyDescent="0.25">
      <c r="J19" t="s">
        <v>24</v>
      </c>
      <c r="K19" t="s">
        <v>25</v>
      </c>
      <c r="L19" t="s">
        <v>26</v>
      </c>
      <c r="S19" s="1" t="s">
        <v>27</v>
      </c>
      <c r="T19" s="74">
        <f>IF(I7=12,SUMPRODUCT(T22:T381,D22:D381)/F6,"set frequency to 12")</f>
        <v>7.4766262830037054</v>
      </c>
      <c r="U19" t="str">
        <f>IF(SUM(T22:T381)=F6,"ok","check")</f>
        <v>check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102" t="str">
        <f>CONCATENATE("Outstanding ",F13*100,"% prepay")</f>
        <v>Outstanding 4% prepay</v>
      </c>
      <c r="F20" s="8" t="s">
        <v>9</v>
      </c>
      <c r="G20" s="102" t="s">
        <v>10</v>
      </c>
      <c r="H20" s="8" t="s">
        <v>2</v>
      </c>
      <c r="I20" s="102" t="s">
        <v>3</v>
      </c>
      <c r="J20" s="330" t="s">
        <v>15</v>
      </c>
      <c r="K20" s="330"/>
      <c r="L20" s="330"/>
      <c r="M20" s="20"/>
      <c r="N20" s="102" t="s">
        <v>18</v>
      </c>
      <c r="O20" s="102"/>
      <c r="P20" s="102"/>
      <c r="S20" s="33" t="str">
        <f>"Principals only (incl "&amp;F13*100&amp;"% CPR)"</f>
        <v>Principals only (incl 4% CPR)</v>
      </c>
      <c r="T20" s="76"/>
      <c r="U20" s="32"/>
      <c r="X20" s="30" t="s">
        <v>63</v>
      </c>
      <c r="Y20" s="67">
        <f>SUMPRODUCT(Y22:Y381,$V22:$V381)</f>
        <v>-145800.33513807252</v>
      </c>
      <c r="Z20" s="30"/>
      <c r="AA20" s="78">
        <f>SUMPRODUCT(AA22:AA381,$V22:$V381)</f>
        <v>-145800.33513807252</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9925934.8121898063</v>
      </c>
      <c r="F22" s="2">
        <f t="shared" ref="F22:F85" si="1">IF($A22&lt;=$I$8,-IPMT($G$11,1,$I$8-$A22+1,$E21),0)</f>
        <v>10077.291794470255</v>
      </c>
      <c r="G22" s="2">
        <f>IF($A22&lt;=$I$8,-PPMT($G$11,1,$I$8-$A22+1,$E21),0)</f>
        <v>41463.530798488559</v>
      </c>
      <c r="H22" s="2">
        <f>IF($A22&lt;=$I$8,(E21-G22)*$G$13,0)</f>
        <v>32601.657011703701</v>
      </c>
      <c r="I22" s="2">
        <f>SUM(F22:H22)</f>
        <v>84142.479604662512</v>
      </c>
      <c r="J22" s="2">
        <f>IF($I$7=1,I22*A22,IF($I$7=2,I22*B22,IF($I$7=4,I22*C22,I22*D22)))</f>
        <v>7011.8733003885427</v>
      </c>
      <c r="K22" s="2">
        <f>I22/(1+$F$12)^IF($I$7=1,$A22,IF($I$7=2,$B22,IF($I$7=4,$C22,$D22)))</f>
        <v>84057.772134922838</v>
      </c>
      <c r="L22" s="2">
        <f>J22/(1+$F$12)^IF($I$7=1,$A22,IF($I$7=2,$B22,IF($I$7=4,$C22,$D22)))</f>
        <v>7004.8143445769037</v>
      </c>
      <c r="M22" s="2"/>
      <c r="N22" s="28">
        <f>IF($A22&lt;=$I$8,N21-P22,0)</f>
        <v>9958536.4692015108</v>
      </c>
      <c r="O22" s="2">
        <f>IF($A22&lt;=$I$8,-IPMT($G$11,1,$I$8-$A22+1,$N21),0)</f>
        <v>10077.291794470255</v>
      </c>
      <c r="P22" s="2">
        <f>IF($A22&lt;=$I$8,-PPMT($G$11,1,$I$8-$A22+1,$N21),0)</f>
        <v>41463.530798488559</v>
      </c>
      <c r="R22">
        <f>ROUND(D22*12,1)</f>
        <v>1</v>
      </c>
      <c r="S22" s="89">
        <f t="shared" ref="S22:S85" si="2">IF(D22&lt;$I$9,G22+H22,0)</f>
        <v>74065.187810192263</v>
      </c>
      <c r="T22" s="89">
        <f>IF(AND(S22=0,S21&gt;0),SUM($G22:$H$381),S22)</f>
        <v>74065.187810192263</v>
      </c>
      <c r="U22" s="82">
        <f>SUM(T22:T$381)</f>
        <v>9999999.9999999925</v>
      </c>
      <c r="V22" s="68">
        <f>localspline(R22,'BBG rates'!$G$10:$G$27,'BBG rates'!$K$10:$K$27)</f>
        <v>1.0002517930437387</v>
      </c>
      <c r="W22" s="68">
        <f>locallinterp(R22,'BBG rates'!$G$10:$G$27,'BBG rates'!$J$10:$J$27)</f>
        <v>-0.48612500000000003</v>
      </c>
      <c r="X22" s="56">
        <f>((1+W22%)^(1/12)-1)*1200</f>
        <v>-0.48721149787493978</v>
      </c>
      <c r="Y22" s="66">
        <f t="shared" ref="Y22:Y85" si="3">T22*X22%/12+Y23</f>
        <v>-2665.8737429731582</v>
      </c>
      <c r="Z22" s="72">
        <f t="shared" ref="Z22:Z85" si="4">IF(U22=0,0,Y22*1200/U22)</f>
        <v>-0.31990484915677925</v>
      </c>
      <c r="AA22" s="79">
        <f t="shared" ref="AA22:AA85" si="5">T22*$AA$17%/12+AA23</f>
        <v>-1599.1471818817454</v>
      </c>
      <c r="AB22" s="81">
        <f>IF(U22=0,0,AA22*1200/U22)</f>
        <v>-0.19189766182580958</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11494160.241829872</v>
      </c>
    </row>
    <row r="23" spans="1:39" x14ac:dyDescent="0.2">
      <c r="A23" s="7">
        <v>2</v>
      </c>
      <c r="B23" s="7">
        <v>1</v>
      </c>
      <c r="C23" s="7">
        <v>0.5</v>
      </c>
      <c r="D23" s="12">
        <f t="shared" si="0"/>
        <v>0.16666666666666666</v>
      </c>
      <c r="E23" s="29">
        <f>IF($A23&lt;=$I$8,E22-G23-H23,0)</f>
        <v>9852205.8800838869</v>
      </c>
      <c r="F23" s="2">
        <f t="shared" si="1"/>
        <v>10002.6541435327</v>
      </c>
      <c r="G23" s="2">
        <f t="shared" ref="G23:G86" si="8">IF($A23&lt;=$I$8,-PPMT($G$11,1,$I$8-$A23+1,$E22),0)</f>
        <v>41369.437208096286</v>
      </c>
      <c r="H23" s="2">
        <f t="shared" ref="H23:H86" si="9">IF($A23&lt;=$I$8,(E22-G23)*$G$13,0)</f>
        <v>32359.494897823555</v>
      </c>
      <c r="I23" s="2">
        <f t="shared" ref="I23:I53" si="10">SUM(F23:H23)</f>
        <v>83731.58624945255</v>
      </c>
      <c r="J23" s="2">
        <f>IF($I$7=1,I23*A23,IF($I$7=2,I23*B23,IF($I$7=4,I23*C23,I23*D23)))</f>
        <v>13955.264374908758</v>
      </c>
      <c r="K23" s="2">
        <f t="shared" ref="K23:L85" si="11">I23/(1+$F$12)^IF($I$7=1,$A23,IF($I$7=2,$B23,IF($I$7=4,$C23,$D23)))</f>
        <v>83563.083474545128</v>
      </c>
      <c r="L23" s="2">
        <f t="shared" si="11"/>
        <v>13927.180579090855</v>
      </c>
      <c r="M23" s="2"/>
      <c r="N23" s="28">
        <f>IF($A23&lt;=$I$8,N22-P23,0)</f>
        <v>9917031.1543931533</v>
      </c>
      <c r="O23" s="2">
        <f t="shared" ref="O23:O86" si="12">IF($A23&lt;=$I$8,-IPMT($G$11,1,$I$8-$A23+1,$N22),0)</f>
        <v>10035.507784601718</v>
      </c>
      <c r="P23" s="2">
        <f t="shared" ref="P23:P86" si="13">IF($A23&lt;=$I$8,-PPMT($G$11,1,$I$8-$A23+1,$N22),0)</f>
        <v>41505.314808357092</v>
      </c>
      <c r="R23">
        <f t="shared" ref="R23:R86" si="14">ROUND(D23*12,1)</f>
        <v>2</v>
      </c>
      <c r="S23" s="89">
        <f t="shared" si="2"/>
        <v>73728.932105919841</v>
      </c>
      <c r="T23" s="89">
        <f>IF(AND(S23=0,S22&gt;0),SUM($G23:$H$381),S23)</f>
        <v>73728.932105919841</v>
      </c>
      <c r="U23" s="82">
        <f>SUM(T23:T$381)</f>
        <v>9925934.8121898007</v>
      </c>
      <c r="V23" s="68">
        <f>localspline(R23,'BBG rates'!$G$10:$G$27,'BBG rates'!$K$10:$K$27)</f>
        <v>1.0007036717399336</v>
      </c>
      <c r="W23" s="68">
        <f>locallinterp(R23,'BBG rates'!$G$10:$G$27,'BBG rates'!$J$10:$J$27)</f>
        <v>-0.48849999999999999</v>
      </c>
      <c r="X23" s="56">
        <f t="shared" ref="X23:X86" si="15">((1+W23%)^(1/12)-1)*1200</f>
        <v>-0.48959715685596983</v>
      </c>
      <c r="Y23" s="66">
        <f t="shared" si="3"/>
        <v>-2635.8025670619977</v>
      </c>
      <c r="Z23" s="72">
        <f t="shared" si="4"/>
        <v>-0.31865644297704221</v>
      </c>
      <c r="AA23" s="79">
        <f t="shared" si="5"/>
        <v>-1587.3030682455242</v>
      </c>
      <c r="AB23" s="81">
        <f t="shared" ref="AB23:AB86" si="16">IF(U23=0,0,AA23*1200/U23)</f>
        <v>-0.19189766182580958</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11493092.983047193</v>
      </c>
    </row>
    <row r="24" spans="1:39" x14ac:dyDescent="0.2">
      <c r="A24" s="7">
        <v>3</v>
      </c>
      <c r="B24" s="7">
        <v>1.5</v>
      </c>
      <c r="C24" s="7">
        <v>0.75</v>
      </c>
      <c r="D24" s="12">
        <f t="shared" si="0"/>
        <v>0.25</v>
      </c>
      <c r="E24" s="29">
        <f t="shared" ref="E24:E87" si="17">IF($A24&lt;=$I$8,E23-G24-H24,0)</f>
        <v>9778811.8900401033</v>
      </c>
      <c r="F24" s="2">
        <f t="shared" si="1"/>
        <v>9928.3553472800959</v>
      </c>
      <c r="G24" s="2">
        <f t="shared" si="8"/>
        <v>41275.557145196297</v>
      </c>
      <c r="H24" s="2">
        <f t="shared" si="9"/>
        <v>32118.432898586034</v>
      </c>
      <c r="I24" s="2">
        <f t="shared" ref="I24:I30" si="18">SUM(F24:H24)</f>
        <v>83322.345391062423</v>
      </c>
      <c r="J24" s="2">
        <f t="shared" ref="J24:J87" si="19">IF($I$7=1,I24*A24,IF($I$7=2,I24*B24,IF($I$7=4,I24*C24,I24*D24)))</f>
        <v>20830.586347765606</v>
      </c>
      <c r="K24" s="2">
        <f t="shared" si="11"/>
        <v>83070.953155503186</v>
      </c>
      <c r="L24" s="2">
        <f t="shared" si="11"/>
        <v>20767.738288875797</v>
      </c>
      <c r="M24" s="2"/>
      <c r="N24" s="28">
        <f t="shared" ref="N24:N87" si="20">IF($A24&lt;=$I$8,N23-P24,0)</f>
        <v>9875484.0134679619</v>
      </c>
      <c r="O24" s="2">
        <f t="shared" si="12"/>
        <v>9993.6816677672014</v>
      </c>
      <c r="P24" s="2">
        <f t="shared" si="13"/>
        <v>41547.140925191605</v>
      </c>
      <c r="R24">
        <f t="shared" si="14"/>
        <v>3</v>
      </c>
      <c r="S24" s="89">
        <f t="shared" si="2"/>
        <v>73393.990043782338</v>
      </c>
      <c r="T24" s="89">
        <f>IF(AND(S24=0,S23&gt;0),SUM($G24:$H$381),S24)</f>
        <v>73393.990043782338</v>
      </c>
      <c r="U24" s="82">
        <f>SUM(T24:T$381)</f>
        <v>9852205.8800838813</v>
      </c>
      <c r="V24" s="68">
        <f>localspline(R24,'BBG rates'!$G$10:$G$27,'BBG rates'!$K$10:$K$27)</f>
        <v>1.0011555447240852</v>
      </c>
      <c r="W24" s="68">
        <f>locallinterp(R24,'BBG rates'!$G$10:$G$27,'BBG rates'!$J$10:$J$27)</f>
        <v>-0.49087500000000001</v>
      </c>
      <c r="X24" s="56">
        <f t="shared" si="15"/>
        <v>-0.49198286803018298</v>
      </c>
      <c r="Y24" s="66">
        <f t="shared" si="3"/>
        <v>-2605.7213374477601</v>
      </c>
      <c r="Z24" s="72">
        <f t="shared" si="4"/>
        <v>-0.31737720902262451</v>
      </c>
      <c r="AA24" s="79">
        <f t="shared" si="5"/>
        <v>-1575.512726845491</v>
      </c>
      <c r="AB24" s="81">
        <f t="shared" si="16"/>
        <v>-0.19189766182580956</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11490968.156184418</v>
      </c>
    </row>
    <row r="25" spans="1:39" x14ac:dyDescent="0.2">
      <c r="A25" s="7">
        <v>4</v>
      </c>
      <c r="B25" s="7">
        <v>2</v>
      </c>
      <c r="C25" s="7">
        <v>1</v>
      </c>
      <c r="D25" s="12">
        <f t="shared" si="0"/>
        <v>0.33333333333333331</v>
      </c>
      <c r="E25" s="29">
        <f t="shared" si="17"/>
        <v>9705751.5331998207</v>
      </c>
      <c r="F25" s="2">
        <f t="shared" si="1"/>
        <v>9854.3940819169311</v>
      </c>
      <c r="G25" s="2">
        <f t="shared" si="8"/>
        <v>41181.890125228609</v>
      </c>
      <c r="H25" s="2">
        <f t="shared" si="9"/>
        <v>31878.466715054939</v>
      </c>
      <c r="I25" s="2">
        <f t="shared" si="18"/>
        <v>82914.750922200474</v>
      </c>
      <c r="J25" s="2">
        <f t="shared" si="19"/>
        <v>27638.250307400158</v>
      </c>
      <c r="K25" s="2">
        <f>I25/(1+$F$12)^IF($I$7=1,$A25,IF($I$7=2,$B25,IF($I$7=4,$C25,$D25)))</f>
        <v>82581.368786802603</v>
      </c>
      <c r="L25" s="2">
        <f>J25/(1+$F$12)^IF($I$7=1,$A25,IF($I$7=2,$B25,IF($I$7=4,$C25,$D25)))</f>
        <v>27527.122928934201</v>
      </c>
      <c r="M25" s="2"/>
      <c r="N25" s="28">
        <f t="shared" si="20"/>
        <v>9833895.0042765383</v>
      </c>
      <c r="O25" s="2">
        <f t="shared" si="12"/>
        <v>9951.8134015342876</v>
      </c>
      <c r="P25" s="2">
        <f t="shared" si="13"/>
        <v>41589.009191424528</v>
      </c>
      <c r="R25">
        <f t="shared" si="14"/>
        <v>4</v>
      </c>
      <c r="S25" s="89">
        <f t="shared" si="2"/>
        <v>73060.356840283552</v>
      </c>
      <c r="T25" s="89">
        <f>IF(AND(S25=0,S24&gt;0),SUM($G25:$H$381),S25)</f>
        <v>73060.356840283552</v>
      </c>
      <c r="U25" s="82">
        <f>SUM(T25:T$381)</f>
        <v>9778811.8900400996</v>
      </c>
      <c r="V25" s="68">
        <f>localspline(R25,'BBG rates'!$G$10:$G$27,'BBG rates'!$K$10:$K$27)</f>
        <v>1.0016072346102698</v>
      </c>
      <c r="W25" s="68">
        <f>locallinterp(R25,'BBG rates'!$G$10:$G$27,'BBG rates'!$J$10:$J$27)</f>
        <v>-0.49325000000000002</v>
      </c>
      <c r="X25" s="56">
        <f t="shared" si="15"/>
        <v>-0.49436863140024379</v>
      </c>
      <c r="Y25" s="66">
        <f t="shared" si="3"/>
        <v>-2575.6308493494944</v>
      </c>
      <c r="Z25" s="72">
        <f t="shared" si="4"/>
        <v>-0.31606672200815994</v>
      </c>
      <c r="AA25" s="79">
        <f t="shared" si="5"/>
        <v>-1563.7759476109338</v>
      </c>
      <c r="AB25" s="81">
        <f t="shared" si="16"/>
        <v>-0.19189766182580956</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11487795.395156482</v>
      </c>
    </row>
    <row r="26" spans="1:39" x14ac:dyDescent="0.2">
      <c r="A26" s="7">
        <v>5</v>
      </c>
      <c r="B26" s="7">
        <v>2.5</v>
      </c>
      <c r="C26" s="7">
        <v>1.25</v>
      </c>
      <c r="D26" s="12">
        <f t="shared" si="0"/>
        <v>0.41666666666666669</v>
      </c>
      <c r="E26" s="29">
        <f t="shared" si="17"/>
        <v>9633023.5054711383</v>
      </c>
      <c r="F26" s="2">
        <f t="shared" si="1"/>
        <v>9780.7690284681648</v>
      </c>
      <c r="G26" s="2">
        <f t="shared" si="8"/>
        <v>41088.435664732839</v>
      </c>
      <c r="H26" s="2">
        <f t="shared" si="9"/>
        <v>31639.592063950407</v>
      </c>
      <c r="I26" s="2">
        <f t="shared" si="18"/>
        <v>82508.796757151416</v>
      </c>
      <c r="J26" s="2">
        <f t="shared" si="19"/>
        <v>34378.66531547976</v>
      </c>
      <c r="K26" s="2">
        <f t="shared" si="11"/>
        <v>82094.318035189382</v>
      </c>
      <c r="L26" s="2">
        <f t="shared" si="11"/>
        <v>34205.965847995576</v>
      </c>
      <c r="M26" s="2"/>
      <c r="N26" s="28">
        <f t="shared" si="20"/>
        <v>9792264.0846270081</v>
      </c>
      <c r="O26" s="2">
        <f t="shared" si="12"/>
        <v>9909.9029434278</v>
      </c>
      <c r="P26" s="2">
        <f t="shared" si="13"/>
        <v>41630.919649531017</v>
      </c>
      <c r="R26">
        <f t="shared" si="14"/>
        <v>5</v>
      </c>
      <c r="S26" s="89">
        <f t="shared" si="2"/>
        <v>72728.027728683242</v>
      </c>
      <c r="T26" s="89">
        <f>IF(AND(S26=0,S25&gt;0),SUM($G26:$H$381),S26)</f>
        <v>72728.027728683242</v>
      </c>
      <c r="U26" s="82">
        <f>SUM(T26:T$381)</f>
        <v>9705751.5331998169</v>
      </c>
      <c r="V26" s="68">
        <f>localspline(R26,'BBG rates'!$G$10:$G$27,'BBG rates'!$K$10:$K$27)</f>
        <v>1.0020585640125637</v>
      </c>
      <c r="W26" s="68">
        <f>locallinterp(R26,'BBG rates'!$G$10:$G$27,'BBG rates'!$J$10:$J$27)</f>
        <v>-0.49562499999999998</v>
      </c>
      <c r="X26" s="56">
        <f t="shared" si="15"/>
        <v>-0.49675444696828386</v>
      </c>
      <c r="Y26" s="66">
        <f t="shared" si="3"/>
        <v>-2545.5318921655407</v>
      </c>
      <c r="Z26" s="72">
        <f t="shared" si="4"/>
        <v>-0.31472454865033911</v>
      </c>
      <c r="AA26" s="79">
        <f t="shared" si="5"/>
        <v>-1552.0925212360924</v>
      </c>
      <c r="AB26" s="81">
        <f t="shared" si="16"/>
        <v>-0.19189766182580953</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11483498.456815273</v>
      </c>
    </row>
    <row r="27" spans="1:39" x14ac:dyDescent="0.2">
      <c r="A27" s="7">
        <v>6</v>
      </c>
      <c r="B27" s="7">
        <v>3</v>
      </c>
      <c r="C27" s="7">
        <v>1.5</v>
      </c>
      <c r="D27" s="12">
        <f t="shared" si="0"/>
        <v>0.5</v>
      </c>
      <c r="E27" s="29">
        <f t="shared" si="17"/>
        <v>9560626.5075121988</v>
      </c>
      <c r="F27" s="2">
        <f t="shared" si="1"/>
        <v>9707.47887276234</v>
      </c>
      <c r="G27" s="2">
        <f t="shared" si="8"/>
        <v>40995.19328134571</v>
      </c>
      <c r="H27" s="2">
        <f t="shared" si="9"/>
        <v>31401.804677594035</v>
      </c>
      <c r="I27" s="2">
        <f t="shared" si="18"/>
        <v>82104.476831702079</v>
      </c>
      <c r="J27" s="2">
        <f t="shared" si="19"/>
        <v>41052.238415851039</v>
      </c>
      <c r="K27" s="2">
        <f t="shared" si="11"/>
        <v>81609.788624887486</v>
      </c>
      <c r="L27" s="2">
        <f t="shared" si="11"/>
        <v>40804.894312443743</v>
      </c>
      <c r="M27" s="2"/>
      <c r="N27" s="28">
        <f t="shared" si="20"/>
        <v>9750591.2122849785</v>
      </c>
      <c r="O27" s="2">
        <f t="shared" si="12"/>
        <v>9867.9502509297545</v>
      </c>
      <c r="P27" s="2">
        <f t="shared" si="13"/>
        <v>41672.872342029063</v>
      </c>
      <c r="R27">
        <f t="shared" si="14"/>
        <v>6</v>
      </c>
      <c r="S27" s="89">
        <f t="shared" si="2"/>
        <v>72396.997958939741</v>
      </c>
      <c r="T27" s="89">
        <f>IF(AND(S27=0,S26&gt;0),SUM($G27:$H$381),S27)</f>
        <v>72396.997958939741</v>
      </c>
      <c r="U27" s="82">
        <f>SUM(T27:T$381)</f>
        <v>9633023.5054711346</v>
      </c>
      <c r="V27" s="68">
        <f>localspline(R27,'BBG rates'!$G$10:$G$27,'BBG rates'!$K$10:$K$27)</f>
        <v>1.0025100708007813</v>
      </c>
      <c r="W27" s="68">
        <f>locallinterp(R27,'BBG rates'!$G$10:$G$27,'BBG rates'!$J$10:$J$27)</f>
        <v>-0.498</v>
      </c>
      <c r="X27" s="56">
        <f t="shared" si="15"/>
        <v>-0.49914031473683451</v>
      </c>
      <c r="Y27" s="66">
        <f t="shared" si="3"/>
        <v>-2515.4252495043274</v>
      </c>
      <c r="Z27" s="72">
        <f t="shared" si="4"/>
        <v>-0.31335024747845902</v>
      </c>
      <c r="AA27" s="79">
        <f t="shared" si="5"/>
        <v>-1540.4622391774783</v>
      </c>
      <c r="AB27" s="81">
        <f t="shared" si="16"/>
        <v>-0.19189766182580953</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11478087.643068984</v>
      </c>
    </row>
    <row r="28" spans="1:39" x14ac:dyDescent="0.2">
      <c r="A28" s="7">
        <v>7</v>
      </c>
      <c r="B28" s="7">
        <v>3.5</v>
      </c>
      <c r="C28" s="7">
        <v>1.75</v>
      </c>
      <c r="D28" s="12">
        <f t="shared" si="0"/>
        <v>0.58333333333333337</v>
      </c>
      <c r="E28" s="29">
        <f t="shared" si="17"/>
        <v>9488559.2447145451</v>
      </c>
      <c r="F28" s="2">
        <f t="shared" si="1"/>
        <v>9634.52230541475</v>
      </c>
      <c r="G28" s="2">
        <f t="shared" si="8"/>
        <v>40902.162493798613</v>
      </c>
      <c r="H28" s="2">
        <f t="shared" si="9"/>
        <v>31165.10030385424</v>
      </c>
      <c r="I28" s="2">
        <f t="shared" si="18"/>
        <v>81701.78510306761</v>
      </c>
      <c r="J28" s="2">
        <f t="shared" si="19"/>
        <v>47659.374643456111</v>
      </c>
      <c r="K28" s="2">
        <f t="shared" si="11"/>
        <v>81127.76833733762</v>
      </c>
      <c r="L28" s="2">
        <f t="shared" si="11"/>
        <v>47324.531530113614</v>
      </c>
      <c r="M28" s="2"/>
      <c r="N28" s="28">
        <f t="shared" si="20"/>
        <v>9708876.344973499</v>
      </c>
      <c r="O28" s="2">
        <f t="shared" si="12"/>
        <v>9825.9552814793187</v>
      </c>
      <c r="P28" s="2">
        <f t="shared" si="13"/>
        <v>41714.867311479495</v>
      </c>
      <c r="R28">
        <f t="shared" si="14"/>
        <v>7</v>
      </c>
      <c r="S28" s="89">
        <f t="shared" si="2"/>
        <v>72067.26279765286</v>
      </c>
      <c r="T28" s="89">
        <f>IF(AND(S28=0,S27&gt;0),SUM($G28:$H$381),S28)</f>
        <v>72067.26279765286</v>
      </c>
      <c r="U28" s="82">
        <f>SUM(T28:T$381)</f>
        <v>9560626.507512195</v>
      </c>
      <c r="V28" s="68">
        <f>localspline(R28,'BBG rates'!$G$10:$G$27,'BBG rates'!$K$10:$K$27)</f>
        <v>1.0029614583797093</v>
      </c>
      <c r="W28" s="68">
        <f>locallinterp(R28,'BBG rates'!$G$10:$G$27,'BBG rates'!$J$10:$J$27)</f>
        <v>-0.50037500000000001</v>
      </c>
      <c r="X28" s="56">
        <f t="shared" si="15"/>
        <v>-0.50152623470829383</v>
      </c>
      <c r="Y28" s="66">
        <f t="shared" si="3"/>
        <v>-2485.3116992149717</v>
      </c>
      <c r="Z28" s="72">
        <f t="shared" si="4"/>
        <v>-0.31194336863955374</v>
      </c>
      <c r="AA28" s="79">
        <f t="shared" si="5"/>
        <v>-1528.8848936512045</v>
      </c>
      <c r="AB28" s="81">
        <f t="shared" si="16"/>
        <v>-0.1918976618258095</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11471968.060575888</v>
      </c>
    </row>
    <row r="29" spans="1:39" x14ac:dyDescent="0.2">
      <c r="A29" s="7">
        <v>8</v>
      </c>
      <c r="B29" s="7">
        <v>4</v>
      </c>
      <c r="C29" s="7">
        <v>2</v>
      </c>
      <c r="D29" s="12">
        <f t="shared" si="0"/>
        <v>0.66666666666666663</v>
      </c>
      <c r="E29" s="29">
        <f t="shared" si="17"/>
        <v>9416820.4271865394</v>
      </c>
      <c r="F29" s="2">
        <f t="shared" si="1"/>
        <v>9561.8980218106772</v>
      </c>
      <c r="G29" s="2">
        <f t="shared" si="8"/>
        <v>40809.342821915045</v>
      </c>
      <c r="H29" s="2">
        <f t="shared" si="9"/>
        <v>30929.474706091794</v>
      </c>
      <c r="I29" s="2">
        <f t="shared" si="18"/>
        <v>81300.715549817513</v>
      </c>
      <c r="J29" s="2">
        <f t="shared" si="19"/>
        <v>54200.477033211675</v>
      </c>
      <c r="K29" s="2">
        <f t="shared" si="11"/>
        <v>80648.24501093688</v>
      </c>
      <c r="L29" s="2">
        <f t="shared" si="11"/>
        <v>53765.496673957918</v>
      </c>
      <c r="M29" s="2"/>
      <c r="N29" s="28">
        <f t="shared" si="20"/>
        <v>9667119.4403730128</v>
      </c>
      <c r="O29" s="2">
        <f t="shared" si="12"/>
        <v>9783.9179924727814</v>
      </c>
      <c r="P29" s="2">
        <f t="shared" si="13"/>
        <v>41756.904600486028</v>
      </c>
      <c r="R29">
        <f t="shared" si="14"/>
        <v>8</v>
      </c>
      <c r="S29" s="89">
        <f t="shared" si="2"/>
        <v>71738.817528006839</v>
      </c>
      <c r="T29" s="89">
        <f>IF(AND(S29=0,S28&gt;0),SUM($G29:$H$381),S29)</f>
        <v>71738.817528006839</v>
      </c>
      <c r="U29" s="82">
        <f>SUM(T29:T$381)</f>
        <v>9488559.2447145395</v>
      </c>
      <c r="V29" s="68">
        <f>localspline(R29,'BBG rates'!$G$10:$G$27,'BBG rates'!$K$10:$K$27)</f>
        <v>1.0034130262005823</v>
      </c>
      <c r="W29" s="68">
        <f>locallinterp(R29,'BBG rates'!$G$10:$G$27,'BBG rates'!$J$10:$J$27)</f>
        <v>-0.50275000000000003</v>
      </c>
      <c r="X29" s="56">
        <f t="shared" si="15"/>
        <v>-0.50391220688492666</v>
      </c>
      <c r="Y29" s="66">
        <f t="shared" si="3"/>
        <v>-2455.1920134177717</v>
      </c>
      <c r="Z29" s="72">
        <f t="shared" si="4"/>
        <v>-0.3105034536979342</v>
      </c>
      <c r="AA29" s="79">
        <f t="shared" si="5"/>
        <v>-1517.3602776303246</v>
      </c>
      <c r="AB29" s="81">
        <f t="shared" si="16"/>
        <v>-0.19189766182580956</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11464434.320750058</v>
      </c>
    </row>
    <row r="30" spans="1:39" x14ac:dyDescent="0.2">
      <c r="A30" s="7">
        <v>9</v>
      </c>
      <c r="B30" s="7">
        <v>4.5</v>
      </c>
      <c r="C30" s="7">
        <v>2.25</v>
      </c>
      <c r="D30" s="12">
        <f t="shared" si="0"/>
        <v>0.75</v>
      </c>
      <c r="E30" s="29">
        <f t="shared" si="17"/>
        <v>9345408.7697368246</v>
      </c>
      <c r="F30" s="2">
        <f t="shared" si="1"/>
        <v>9489.6047220886794</v>
      </c>
      <c r="G30" s="2">
        <f t="shared" si="8"/>
        <v>40716.733786608223</v>
      </c>
      <c r="H30" s="2">
        <f t="shared" si="9"/>
        <v>30694.923663105525</v>
      </c>
      <c r="I30" s="2">
        <f t="shared" si="18"/>
        <v>80901.262171802431</v>
      </c>
      <c r="J30" s="2">
        <f t="shared" si="19"/>
        <v>60675.946628851823</v>
      </c>
      <c r="K30" s="2">
        <f t="shared" si="11"/>
        <v>80171.206540780026</v>
      </c>
      <c r="L30" s="2">
        <f t="shared" si="11"/>
        <v>60128.404905585026</v>
      </c>
      <c r="M30" s="2"/>
      <c r="N30" s="28">
        <f t="shared" si="20"/>
        <v>9625320.456121318</v>
      </c>
      <c r="O30" s="2">
        <f t="shared" si="12"/>
        <v>9741.8383412634848</v>
      </c>
      <c r="P30" s="2">
        <f t="shared" si="13"/>
        <v>41798.984251695329</v>
      </c>
      <c r="R30">
        <f t="shared" si="14"/>
        <v>9</v>
      </c>
      <c r="S30" s="89">
        <f t="shared" si="2"/>
        <v>71411.657449713748</v>
      </c>
      <c r="T30" s="89">
        <f>IF(AND(S30=0,S29&gt;0),SUM($G30:$H$381),S30)</f>
        <v>71411.657449713748</v>
      </c>
      <c r="U30" s="82">
        <f>SUM(T30:T$381)</f>
        <v>9416820.4271865338</v>
      </c>
      <c r="V30" s="68">
        <f>localspline(R30,'BBG rates'!$G$10:$G$27,'BBG rates'!$K$10:$K$27)</f>
        <v>1.0038645968774773</v>
      </c>
      <c r="W30" s="68">
        <f>locallinterp(R30,'BBG rates'!$G$10:$G$27,'BBG rates'!$J$10:$J$27)</f>
        <v>-0.50512500000000005</v>
      </c>
      <c r="X30" s="56">
        <f t="shared" si="15"/>
        <v>-0.50629823126926432</v>
      </c>
      <c r="Y30" s="66">
        <f t="shared" si="3"/>
        <v>-2425.0669585345609</v>
      </c>
      <c r="Z30" s="72">
        <f t="shared" si="4"/>
        <v>-0.30903003542894558</v>
      </c>
      <c r="AA30" s="79">
        <f t="shared" si="5"/>
        <v>-1505.8881848421806</v>
      </c>
      <c r="AB30" s="81">
        <f t="shared" si="16"/>
        <v>-0.19189766182580953</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11455499.458604544</v>
      </c>
    </row>
    <row r="31" spans="1:39" x14ac:dyDescent="0.2">
      <c r="A31" s="7">
        <v>10</v>
      </c>
      <c r="B31" s="7">
        <v>5</v>
      </c>
      <c r="C31" s="7">
        <v>2.5</v>
      </c>
      <c r="D31" s="12">
        <f t="shared" si="0"/>
        <v>0.83333333333333337</v>
      </c>
      <c r="E31" s="29">
        <f t="shared" si="17"/>
        <v>9274322.9918578677</v>
      </c>
      <c r="F31" s="2">
        <f t="shared" si="1"/>
        <v>9417.6411111239267</v>
      </c>
      <c r="G31" s="2">
        <f t="shared" si="8"/>
        <v>40624.334909878497</v>
      </c>
      <c r="H31" s="2">
        <f t="shared" si="9"/>
        <v>30461.442969078216</v>
      </c>
      <c r="I31" s="2">
        <f t="shared" si="10"/>
        <v>80503.418990080638</v>
      </c>
      <c r="J31" s="2">
        <f t="shared" si="19"/>
        <v>67086.182491733867</v>
      </c>
      <c r="K31" s="2">
        <f t="shared" si="11"/>
        <v>79696.640878401406</v>
      </c>
      <c r="L31" s="2">
        <f t="shared" si="11"/>
        <v>66413.867398667848</v>
      </c>
      <c r="M31" s="2"/>
      <c r="N31" s="28">
        <f t="shared" si="20"/>
        <v>9583479.3498135209</v>
      </c>
      <c r="O31" s="2">
        <f t="shared" si="12"/>
        <v>9699.716285161805</v>
      </c>
      <c r="P31" s="2">
        <f t="shared" si="13"/>
        <v>41841.10630779701</v>
      </c>
      <c r="R31">
        <f t="shared" si="14"/>
        <v>10</v>
      </c>
      <c r="S31" s="89">
        <f t="shared" si="2"/>
        <v>71085.777878956709</v>
      </c>
      <c r="T31" s="89">
        <f>IF(AND(S31=0,S30&gt;0),SUM($G31:$H$381),S31)</f>
        <v>71085.777878956709</v>
      </c>
      <c r="U31" s="82">
        <f>SUM(T31:T$381)</f>
        <v>9345408.769736819</v>
      </c>
      <c r="V31" s="68">
        <f>localspline(R31,'BBG rates'!$G$10:$G$27,'BBG rates'!$K$10:$K$27)</f>
        <v>1.0043164102569841</v>
      </c>
      <c r="W31" s="68">
        <f>locallinterp(R31,'BBG rates'!$G$10:$G$27,'BBG rates'!$J$10:$J$27)</f>
        <v>-0.50749999999999995</v>
      </c>
      <c r="X31" s="56">
        <f t="shared" si="15"/>
        <v>-0.50868430786370489</v>
      </c>
      <c r="Y31" s="66">
        <f t="shared" si="3"/>
        <v>-2394.9372953188968</v>
      </c>
      <c r="Z31" s="72">
        <f t="shared" si="4"/>
        <v>-0.30752263760674536</v>
      </c>
      <c r="AA31" s="79">
        <f t="shared" si="5"/>
        <v>-1494.4684097657591</v>
      </c>
      <c r="AB31" s="81">
        <f t="shared" si="16"/>
        <v>-0.19189766182580956</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11445176.432401612</v>
      </c>
    </row>
    <row r="32" spans="1:39" x14ac:dyDescent="0.2">
      <c r="A32" s="7">
        <v>11</v>
      </c>
      <c r="B32" s="7">
        <v>5.5</v>
      </c>
      <c r="C32" s="7">
        <v>2.75</v>
      </c>
      <c r="D32" s="12">
        <f t="shared" si="0"/>
        <v>0.91666666666666663</v>
      </c>
      <c r="E32" s="29">
        <f t="shared" si="17"/>
        <v>9203561.8177095354</v>
      </c>
      <c r="F32" s="2">
        <f t="shared" si="1"/>
        <v>9346.005898511612</v>
      </c>
      <c r="G32" s="2">
        <f t="shared" si="8"/>
        <v>40532.14571481102</v>
      </c>
      <c r="H32" s="2">
        <f t="shared" si="9"/>
        <v>30229.028433522704</v>
      </c>
      <c r="I32" s="2">
        <f t="shared" si="10"/>
        <v>80107.180046845344</v>
      </c>
      <c r="J32" s="2">
        <f t="shared" si="19"/>
        <v>73431.581709608232</v>
      </c>
      <c r="K32" s="2">
        <f t="shared" si="11"/>
        <v>79224.536031518495</v>
      </c>
      <c r="L32" s="2">
        <f t="shared" si="11"/>
        <v>72622.491362225293</v>
      </c>
      <c r="M32" s="2"/>
      <c r="N32" s="28">
        <f t="shared" si="20"/>
        <v>9541596.0790019967</v>
      </c>
      <c r="O32" s="2">
        <f t="shared" si="12"/>
        <v>9657.5517814350933</v>
      </c>
      <c r="P32" s="2">
        <f t="shared" si="13"/>
        <v>41883.270811523726</v>
      </c>
      <c r="R32">
        <f t="shared" si="14"/>
        <v>11</v>
      </c>
      <c r="S32" s="89">
        <f t="shared" si="2"/>
        <v>70761.174148333725</v>
      </c>
      <c r="T32" s="89">
        <f>IF(AND(S32=0,S31&gt;0),SUM($G32:$H$381),S32)</f>
        <v>70761.174148333725</v>
      </c>
      <c r="U32" s="82">
        <f>SUM(T32:T$381)</f>
        <v>9274322.991857864</v>
      </c>
      <c r="V32" s="68">
        <f>localspline(R32,'BBG rates'!$G$10:$G$27,'BBG rates'!$K$10:$K$27)</f>
        <v>1.004768437964791</v>
      </c>
      <c r="W32" s="68">
        <f>locallinterp(R32,'BBG rates'!$G$10:$G$27,'BBG rates'!$J$10:$J$27)</f>
        <v>-0.50987499999999997</v>
      </c>
      <c r="X32" s="56">
        <f t="shared" si="15"/>
        <v>-0.51107043667037999</v>
      </c>
      <c r="Y32" s="66">
        <f t="shared" si="3"/>
        <v>-2364.8037788861384</v>
      </c>
      <c r="Z32" s="72">
        <f t="shared" si="4"/>
        <v>-0.30598077478590119</v>
      </c>
      <c r="AA32" s="79">
        <f t="shared" si="5"/>
        <v>-1483.1007476290586</v>
      </c>
      <c r="AB32" s="81">
        <f t="shared" si="16"/>
        <v>-0.1918976618258095</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11433478.124026269</v>
      </c>
    </row>
    <row r="33" spans="1:39" x14ac:dyDescent="0.2">
      <c r="A33" s="7">
        <v>12</v>
      </c>
      <c r="B33" s="7">
        <v>6</v>
      </c>
      <c r="C33" s="7">
        <v>3</v>
      </c>
      <c r="D33" s="12">
        <f t="shared" si="0"/>
        <v>1</v>
      </c>
      <c r="E33" s="29">
        <f t="shared" si="17"/>
        <v>9133123.976102734</v>
      </c>
      <c r="F33" s="2">
        <f t="shared" si="1"/>
        <v>9274.6977985504054</v>
      </c>
      <c r="G33" s="2">
        <f t="shared" si="8"/>
        <v>40440.165725573148</v>
      </c>
      <c r="H33" s="2">
        <f t="shared" si="9"/>
        <v>29997.675881228133</v>
      </c>
      <c r="I33" s="2">
        <f t="shared" si="10"/>
        <v>79712.539405351679</v>
      </c>
      <c r="J33" s="2">
        <f t="shared" si="19"/>
        <v>79712.539405351679</v>
      </c>
      <c r="K33" s="2">
        <f t="shared" si="11"/>
        <v>78754.88006377616</v>
      </c>
      <c r="L33" s="2">
        <f t="shared" si="11"/>
        <v>78754.88006377616</v>
      </c>
      <c r="M33" s="2"/>
      <c r="N33" s="28">
        <f t="shared" si="20"/>
        <v>9499670.6011963449</v>
      </c>
      <c r="O33" s="2">
        <f t="shared" si="12"/>
        <v>9615.3447873076384</v>
      </c>
      <c r="P33" s="2">
        <f t="shared" si="13"/>
        <v>41925.477805651171</v>
      </c>
      <c r="R33">
        <f t="shared" si="14"/>
        <v>12</v>
      </c>
      <c r="S33" s="89">
        <f t="shared" si="2"/>
        <v>70437.841606801288</v>
      </c>
      <c r="T33" s="89">
        <f>IF(AND(S33=0,S32&gt;0),SUM($G33:$H$381),S33)</f>
        <v>70437.841606801288</v>
      </c>
      <c r="U33" s="82">
        <f>SUM(T33:T$381)</f>
        <v>9203561.8177095316</v>
      </c>
      <c r="V33" s="68">
        <f>localspline(R33,'BBG rates'!$G$10:$G$27,'BBG rates'!$K$10:$K$27)</f>
        <v>1.0052207708358765</v>
      </c>
      <c r="W33" s="68">
        <f>locallinterp(R33,'BBG rates'!$G$10:$G$27,'BBG rates'!$J$10:$J$27)</f>
        <v>-0.51224999999999998</v>
      </c>
      <c r="X33" s="56">
        <f t="shared" si="15"/>
        <v>-0.51345661769208739</v>
      </c>
      <c r="Y33" s="66">
        <f t="shared" si="3"/>
        <v>-2334.6671587433902</v>
      </c>
      <c r="Z33" s="72">
        <f t="shared" si="4"/>
        <v>-0.30440395207659898</v>
      </c>
      <c r="AA33" s="79">
        <f t="shared" si="5"/>
        <v>-1471.7849944064635</v>
      </c>
      <c r="AB33" s="81">
        <f t="shared" si="16"/>
        <v>-0.19189766182580947</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11420417.339358086</v>
      </c>
    </row>
    <row r="34" spans="1:39" x14ac:dyDescent="0.2">
      <c r="A34" s="7">
        <v>13</v>
      </c>
      <c r="B34" s="7">
        <v>6.5</v>
      </c>
      <c r="C34" s="7">
        <v>3.25</v>
      </c>
      <c r="D34" s="12">
        <f t="shared" si="0"/>
        <v>1.0833333333333333</v>
      </c>
      <c r="E34" s="29">
        <f t="shared" si="17"/>
        <v>9063008.2004831154</v>
      </c>
      <c r="F34" s="2">
        <f t="shared" si="1"/>
        <v>9203.7155302259634</v>
      </c>
      <c r="G34" s="2">
        <f t="shared" si="8"/>
        <v>40348.394467412079</v>
      </c>
      <c r="H34" s="2">
        <f t="shared" si="9"/>
        <v>29767.381152206428</v>
      </c>
      <c r="I34" s="2">
        <f t="shared" si="10"/>
        <v>79319.491149844471</v>
      </c>
      <c r="J34" s="2">
        <f t="shared" si="19"/>
        <v>85929.448745664835</v>
      </c>
      <c r="K34" s="2">
        <f t="shared" si="11"/>
        <v>78287.661094492476</v>
      </c>
      <c r="L34" s="2">
        <f t="shared" si="11"/>
        <v>84811.632852366849</v>
      </c>
      <c r="M34" s="2"/>
      <c r="N34" s="28">
        <f t="shared" si="20"/>
        <v>9457702.8738633469</v>
      </c>
      <c r="O34" s="2">
        <f t="shared" si="12"/>
        <v>9573.0952599606244</v>
      </c>
      <c r="P34" s="2">
        <f t="shared" si="13"/>
        <v>41967.727332998184</v>
      </c>
      <c r="R34">
        <f t="shared" si="14"/>
        <v>13</v>
      </c>
      <c r="S34" s="89">
        <f t="shared" si="2"/>
        <v>70115.775619618507</v>
      </c>
      <c r="T34" s="89">
        <f>IF(AND(S34=0,S33&gt;0),SUM($G34:$H$381),S34)</f>
        <v>70115.775619618507</v>
      </c>
      <c r="U34" s="82">
        <f>SUM(T34:T$381)</f>
        <v>9133123.9761027303</v>
      </c>
      <c r="V34" s="68">
        <f>localspline(R34,'BBG rates'!$G$10:$G$27,'BBG rates'!$K$10:$K$27)</f>
        <v>1.0056735418767067</v>
      </c>
      <c r="W34" s="68">
        <f>locallinterp(R34,'BBG rates'!$G$10:$G$27,'BBG rates'!$J$10:$J$27)</f>
        <v>-0.51379166666666665</v>
      </c>
      <c r="X34" s="56">
        <f t="shared" si="15"/>
        <v>-0.5150055701634404</v>
      </c>
      <c r="Y34" s="66">
        <f t="shared" si="3"/>
        <v>-2304.5281788192574</v>
      </c>
      <c r="Z34" s="72">
        <f t="shared" si="4"/>
        <v>-0.30279166491323262</v>
      </c>
      <c r="AA34" s="79">
        <f t="shared" si="5"/>
        <v>-1460.5209468161286</v>
      </c>
      <c r="AB34" s="81">
        <f t="shared" si="16"/>
        <v>-0.1918976618258095</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11396342.957664609</v>
      </c>
    </row>
    <row r="35" spans="1:39" x14ac:dyDescent="0.2">
      <c r="A35" s="7">
        <v>14</v>
      </c>
      <c r="B35" s="7">
        <v>7</v>
      </c>
      <c r="C35" s="7">
        <v>3.5</v>
      </c>
      <c r="D35" s="12">
        <f t="shared" si="0"/>
        <v>1.1666666666666667</v>
      </c>
      <c r="E35" s="29">
        <f t="shared" si="17"/>
        <v>8993213.2289148234</v>
      </c>
      <c r="F35" s="2">
        <f t="shared" si="1"/>
        <v>9133.0578171945144</v>
      </c>
      <c r="G35" s="2">
        <f t="shared" si="8"/>
        <v>40256.831466652366</v>
      </c>
      <c r="H35" s="2">
        <f t="shared" si="9"/>
        <v>29538.140101638914</v>
      </c>
      <c r="I35" s="2">
        <f t="shared" si="10"/>
        <v>78928.029385485803</v>
      </c>
      <c r="J35" s="2">
        <f t="shared" si="19"/>
        <v>92082.700949733437</v>
      </c>
      <c r="K35" s="2">
        <f t="shared" si="11"/>
        <v>77822.867298405356</v>
      </c>
      <c r="L35" s="2">
        <f t="shared" si="11"/>
        <v>90793.345181472905</v>
      </c>
      <c r="M35" s="2"/>
      <c r="N35" s="28">
        <f t="shared" si="20"/>
        <v>9415692.8544269204</v>
      </c>
      <c r="O35" s="2">
        <f t="shared" si="12"/>
        <v>9530.8031565320853</v>
      </c>
      <c r="P35" s="2">
        <f t="shared" si="13"/>
        <v>42010.019436426723</v>
      </c>
      <c r="R35">
        <f t="shared" si="14"/>
        <v>14</v>
      </c>
      <c r="S35" s="89">
        <f t="shared" si="2"/>
        <v>69794.971568291279</v>
      </c>
      <c r="T35" s="89">
        <f>IF(AND(S35=0,S34&gt;0),SUM($G35:$H$381),S35)</f>
        <v>69794.971568291279</v>
      </c>
      <c r="U35" s="82">
        <f>SUM(T35:T$381)</f>
        <v>9063008.2004831079</v>
      </c>
      <c r="V35" s="68">
        <f>localspline(R35,'BBG rates'!$G$10:$G$27,'BBG rates'!$K$10:$K$27)</f>
        <v>1.0061271123856481</v>
      </c>
      <c r="W35" s="68">
        <f>locallinterp(R35,'BBG rates'!$G$10:$G$27,'BBG rates'!$J$10:$J$27)</f>
        <v>-0.51533333333333331</v>
      </c>
      <c r="X35" s="56">
        <f t="shared" si="15"/>
        <v>-0.51655454463785944</v>
      </c>
      <c r="Y35" s="66">
        <f t="shared" si="3"/>
        <v>-2274.4364996522295</v>
      </c>
      <c r="Z35" s="72">
        <f t="shared" si="4"/>
        <v>-0.30114987642151614</v>
      </c>
      <c r="AA35" s="79">
        <f t="shared" si="5"/>
        <v>-1449.3084023173719</v>
      </c>
      <c r="AB35" s="81">
        <f t="shared" si="16"/>
        <v>-0.19189766182580958</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11370361.949456772</v>
      </c>
    </row>
    <row r="36" spans="1:39" x14ac:dyDescent="0.2">
      <c r="A36" s="7">
        <v>15</v>
      </c>
      <c r="B36" s="7">
        <v>7.5</v>
      </c>
      <c r="C36" s="7">
        <v>3.75</v>
      </c>
      <c r="D36" s="12">
        <f t="shared" si="0"/>
        <v>1.25</v>
      </c>
      <c r="E36" s="29">
        <f t="shared" si="17"/>
        <v>8923737.8040643074</v>
      </c>
      <c r="F36" s="2">
        <f t="shared" si="1"/>
        <v>9062.7233877664694</v>
      </c>
      <c r="G36" s="2">
        <f t="shared" si="8"/>
        <v>40165.476250693464</v>
      </c>
      <c r="H36" s="2">
        <f t="shared" si="9"/>
        <v>29309.94859982315</v>
      </c>
      <c r="I36" s="2">
        <f t="shared" si="10"/>
        <v>78538.148238283087</v>
      </c>
      <c r="J36" s="2">
        <f t="shared" si="19"/>
        <v>98172.685297853866</v>
      </c>
      <c r="K36" s="2">
        <f t="shared" si="11"/>
        <v>77360.486905420403</v>
      </c>
      <c r="L36" s="2">
        <f t="shared" si="11"/>
        <v>96700.608631775511</v>
      </c>
      <c r="M36" s="2"/>
      <c r="N36" s="28">
        <f t="shared" si="20"/>
        <v>9373640.5002680793</v>
      </c>
      <c r="O36" s="2">
        <f t="shared" si="12"/>
        <v>9488.4684341168631</v>
      </c>
      <c r="P36" s="2">
        <f t="shared" si="13"/>
        <v>42052.354158841939</v>
      </c>
      <c r="R36">
        <f t="shared" si="14"/>
        <v>15</v>
      </c>
      <c r="S36" s="89">
        <f t="shared" si="2"/>
        <v>69475.424850516618</v>
      </c>
      <c r="T36" s="89">
        <f>IF(AND(S36=0,S35&gt;0),SUM($G36:$H$381),S36)</f>
        <v>69475.424850516618</v>
      </c>
      <c r="U36" s="82">
        <f>SUM(T36:T$381)</f>
        <v>8993213.2289148197</v>
      </c>
      <c r="V36" s="68">
        <f>localspline(R36,'BBG rates'!$G$10:$G$27,'BBG rates'!$K$10:$K$27)</f>
        <v>1.0065819156345839</v>
      </c>
      <c r="W36" s="68">
        <f>locallinterp(R36,'BBG rates'!$G$10:$G$27,'BBG rates'!$J$10:$J$27)</f>
        <v>-0.51687499999999997</v>
      </c>
      <c r="X36" s="56">
        <f t="shared" si="15"/>
        <v>-0.51810354111574419</v>
      </c>
      <c r="Y36" s="66">
        <f t="shared" si="3"/>
        <v>-2244.3924081885034</v>
      </c>
      <c r="Z36" s="72">
        <f t="shared" si="4"/>
        <v>-0.29947815327750121</v>
      </c>
      <c r="AA36" s="79">
        <f t="shared" si="5"/>
        <v>-1438.1471591080769</v>
      </c>
      <c r="AB36" s="81">
        <f t="shared" si="16"/>
        <v>-0.1918976618258095</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11342492.337661115</v>
      </c>
    </row>
    <row r="37" spans="1:39" x14ac:dyDescent="0.2">
      <c r="A37" s="7">
        <v>16</v>
      </c>
      <c r="B37" s="7">
        <v>8</v>
      </c>
      <c r="C37" s="7">
        <v>4</v>
      </c>
      <c r="D37" s="12">
        <f t="shared" si="0"/>
        <v>1.3333333333333333</v>
      </c>
      <c r="E37" s="29">
        <f t="shared" si="17"/>
        <v>8854580.6731841806</v>
      </c>
      <c r="F37" s="2">
        <f t="shared" si="1"/>
        <v>8992.7109748901257</v>
      </c>
      <c r="G37" s="2">
        <f t="shared" si="8"/>
        <v>40074.328348007373</v>
      </c>
      <c r="H37" s="2">
        <f t="shared" si="9"/>
        <v>29082.802532119931</v>
      </c>
      <c r="I37" s="2">
        <f t="shared" si="10"/>
        <v>78149.841855017439</v>
      </c>
      <c r="J37" s="2">
        <f t="shared" si="19"/>
        <v>104199.78914002325</v>
      </c>
      <c r="K37" s="2">
        <f t="shared" si="11"/>
        <v>76900.508200360171</v>
      </c>
      <c r="L37" s="2">
        <f t="shared" si="11"/>
        <v>102534.01093381357</v>
      </c>
      <c r="M37" s="2"/>
      <c r="N37" s="28">
        <f t="shared" si="20"/>
        <v>9331545.7687248867</v>
      </c>
      <c r="O37" s="2">
        <f t="shared" si="12"/>
        <v>9446.0910497665573</v>
      </c>
      <c r="P37" s="2">
        <f t="shared" si="13"/>
        <v>42094.731543192269</v>
      </c>
      <c r="R37">
        <f t="shared" si="14"/>
        <v>16</v>
      </c>
      <c r="S37" s="89">
        <f t="shared" si="2"/>
        <v>69157.130880127312</v>
      </c>
      <c r="T37" s="89">
        <f>IF(AND(S37=0,S36&gt;0),SUM($G37:$H$381),S37)</f>
        <v>69157.130880127312</v>
      </c>
      <c r="U37" s="82">
        <f>SUM(T37:T$381)</f>
        <v>8923737.8040643036</v>
      </c>
      <c r="V37" s="68">
        <f>localspline(R37,'BBG rates'!$G$10:$G$27,'BBG rates'!$K$10:$K$27)</f>
        <v>1.0070383848956586</v>
      </c>
      <c r="W37" s="68">
        <f>locallinterp(R37,'BBG rates'!$G$10:$G$27,'BBG rates'!$J$10:$J$27)</f>
        <v>-0.51841666666666664</v>
      </c>
      <c r="X37" s="56">
        <f t="shared" si="15"/>
        <v>-0.51965255959802725</v>
      </c>
      <c r="Y37" s="66">
        <f t="shared" si="3"/>
        <v>-2214.3961884921923</v>
      </c>
      <c r="Z37" s="72">
        <f t="shared" si="4"/>
        <v>-0.29777605354791786</v>
      </c>
      <c r="AA37" s="79">
        <f t="shared" si="5"/>
        <v>-1427.0370161221028</v>
      </c>
      <c r="AB37" s="81">
        <f t="shared" si="16"/>
        <v>-0.19189766182580947</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11312752.038285106</v>
      </c>
    </row>
    <row r="38" spans="1:39" x14ac:dyDescent="0.2">
      <c r="A38" s="7">
        <v>17</v>
      </c>
      <c r="B38" s="7">
        <v>8.5</v>
      </c>
      <c r="C38" s="7">
        <v>4.25</v>
      </c>
      <c r="D38" s="12">
        <f t="shared" si="0"/>
        <v>1.4166666666666667</v>
      </c>
      <c r="E38" s="29">
        <f t="shared" si="17"/>
        <v>8785740.5880971439</v>
      </c>
      <c r="F38" s="2">
        <f t="shared" si="1"/>
        <v>8923.0193161353855</v>
      </c>
      <c r="G38" s="2">
        <f t="shared" si="8"/>
        <v>39983.387288136015</v>
      </c>
      <c r="H38" s="2">
        <f t="shared" si="9"/>
        <v>28856.697798900459</v>
      </c>
      <c r="I38" s="2">
        <f t="shared" si="10"/>
        <v>77763.104403171863</v>
      </c>
      <c r="J38" s="2">
        <f t="shared" si="19"/>
        <v>110164.39790449348</v>
      </c>
      <c r="K38" s="2">
        <f t="shared" si="11"/>
        <v>76442.919522713913</v>
      </c>
      <c r="L38" s="2">
        <f t="shared" si="11"/>
        <v>108294.13599051138</v>
      </c>
      <c r="M38" s="2"/>
      <c r="N38" s="28">
        <f t="shared" si="20"/>
        <v>9289408.6170924176</v>
      </c>
      <c r="O38" s="2">
        <f t="shared" si="12"/>
        <v>9403.6709604894932</v>
      </c>
      <c r="P38" s="2">
        <f t="shared" si="13"/>
        <v>42137.151632469322</v>
      </c>
      <c r="R38">
        <f t="shared" si="14"/>
        <v>17</v>
      </c>
      <c r="S38" s="89">
        <f t="shared" si="2"/>
        <v>68840.085087036481</v>
      </c>
      <c r="T38" s="89">
        <f>IF(AND(S38=0,S37&gt;0),SUM($G38:$H$381),S38)</f>
        <v>68840.085087036481</v>
      </c>
      <c r="U38" s="82">
        <f>SUM(T38:T$381)</f>
        <v>8854580.6731841769</v>
      </c>
      <c r="V38" s="68">
        <f>localspline(R38,'BBG rates'!$G$10:$G$27,'BBG rates'!$K$10:$K$27)</f>
        <v>1.0074969534409595</v>
      </c>
      <c r="W38" s="68">
        <f>locallinterp(R38,'BBG rates'!$G$10:$G$27,'BBG rates'!$J$10:$J$27)</f>
        <v>-0.5199583333333333</v>
      </c>
      <c r="X38" s="56">
        <f t="shared" si="15"/>
        <v>-0.52120160008497507</v>
      </c>
      <c r="Y38" s="66">
        <f t="shared" si="3"/>
        <v>-2184.4481217619309</v>
      </c>
      <c r="Z38" s="72">
        <f t="shared" si="4"/>
        <v>-0.29604312647497322</v>
      </c>
      <c r="AA38" s="79">
        <f t="shared" si="5"/>
        <v>-1415.9777730267047</v>
      </c>
      <c r="AB38" s="81">
        <f t="shared" si="16"/>
        <v>-0.19189766182580947</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11281158.860939272</v>
      </c>
    </row>
    <row r="39" spans="1:39" x14ac:dyDescent="0.2">
      <c r="A39" s="7">
        <v>18</v>
      </c>
      <c r="B39" s="7">
        <v>9</v>
      </c>
      <c r="C39" s="7">
        <v>4.5</v>
      </c>
      <c r="D39" s="12">
        <f t="shared" si="0"/>
        <v>1.5</v>
      </c>
      <c r="E39" s="29">
        <f t="shared" si="17"/>
        <v>8717216.305179961</v>
      </c>
      <c r="F39" s="2">
        <f t="shared" si="1"/>
        <v>8853.6471536775625</v>
      </c>
      <c r="G39" s="2">
        <f t="shared" si="8"/>
        <v>39892.652601689049</v>
      </c>
      <c r="H39" s="2">
        <f t="shared" si="9"/>
        <v>28631.630315493716</v>
      </c>
      <c r="I39" s="2">
        <f t="shared" si="10"/>
        <v>77377.930070860326</v>
      </c>
      <c r="J39" s="2">
        <f t="shared" si="19"/>
        <v>116066.8951062905</v>
      </c>
      <c r="K39" s="2">
        <f t="shared" si="11"/>
        <v>75987.709266389225</v>
      </c>
      <c r="L39" s="2">
        <f t="shared" si="11"/>
        <v>113981.56389958384</v>
      </c>
      <c r="M39" s="2"/>
      <c r="N39" s="28">
        <f t="shared" si="20"/>
        <v>9247229.0026227087</v>
      </c>
      <c r="O39" s="2">
        <f t="shared" si="12"/>
        <v>9361.2081232506698</v>
      </c>
      <c r="P39" s="2">
        <f t="shared" si="13"/>
        <v>42179.614469708155</v>
      </c>
      <c r="R39">
        <f t="shared" si="14"/>
        <v>18</v>
      </c>
      <c r="S39" s="89">
        <f t="shared" si="2"/>
        <v>68524.282917182762</v>
      </c>
      <c r="T39" s="89">
        <f>IF(AND(S39=0,S38&gt;0),SUM($G39:$H$381),S39)</f>
        <v>68524.282917182762</v>
      </c>
      <c r="U39" s="82">
        <f>SUM(T39:T$381)</f>
        <v>8785740.5880971421</v>
      </c>
      <c r="V39" s="68">
        <f>localspline(R39,'BBG rates'!$G$10:$G$27,'BBG rates'!$K$10:$K$27)</f>
        <v>1.0079580545425415</v>
      </c>
      <c r="W39" s="68">
        <f>locallinterp(R39,'BBG rates'!$G$10:$G$27,'BBG rates'!$J$10:$J$27)</f>
        <v>-0.52149999999999996</v>
      </c>
      <c r="X39" s="56">
        <f t="shared" si="15"/>
        <v>-0.52275066257752023</v>
      </c>
      <c r="Y39" s="66">
        <f t="shared" si="3"/>
        <v>-2154.548486347473</v>
      </c>
      <c r="Z39" s="72">
        <f t="shared" si="4"/>
        <v>-0.29427891225467412</v>
      </c>
      <c r="AA39" s="79">
        <f t="shared" si="5"/>
        <v>-1404.9692302199612</v>
      </c>
      <c r="AB39" s="81">
        <f t="shared" si="16"/>
        <v>-0.19189766182580945</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11247730.509357013</v>
      </c>
    </row>
    <row r="40" spans="1:39" x14ac:dyDescent="0.2">
      <c r="A40" s="7">
        <v>19</v>
      </c>
      <c r="B40" s="7">
        <v>9.5</v>
      </c>
      <c r="C40" s="7">
        <v>4.75</v>
      </c>
      <c r="D40" s="12">
        <f t="shared" si="0"/>
        <v>1.5833333333333333</v>
      </c>
      <c r="E40" s="29">
        <f t="shared" si="17"/>
        <v>8649006.5853474848</v>
      </c>
      <c r="F40" s="2">
        <f t="shared" si="1"/>
        <v>8784.5932342812339</v>
      </c>
      <c r="G40" s="2">
        <f t="shared" si="8"/>
        <v>39802.123820341229</v>
      </c>
      <c r="H40" s="2">
        <f t="shared" si="9"/>
        <v>28407.59601213401</v>
      </c>
      <c r="I40" s="2">
        <f t="shared" si="10"/>
        <v>76994.313066756469</v>
      </c>
      <c r="J40" s="2">
        <f t="shared" si="19"/>
        <v>121907.66235569774</v>
      </c>
      <c r="K40" s="2">
        <f t="shared" si="11"/>
        <v>75534.865879464094</v>
      </c>
      <c r="L40" s="2">
        <f t="shared" si="11"/>
        <v>119596.87097581815</v>
      </c>
      <c r="M40" s="2"/>
      <c r="N40" s="28">
        <f t="shared" si="20"/>
        <v>9205006.8825247213</v>
      </c>
      <c r="O40" s="2">
        <f t="shared" si="12"/>
        <v>9318.7024949717179</v>
      </c>
      <c r="P40" s="2">
        <f t="shared" si="13"/>
        <v>42222.120097987092</v>
      </c>
      <c r="R40">
        <f t="shared" si="14"/>
        <v>19</v>
      </c>
      <c r="S40" s="89">
        <f t="shared" si="2"/>
        <v>68209.719832475239</v>
      </c>
      <c r="T40" s="89">
        <f>IF(AND(S40=0,S39&gt;0),SUM($G40:$H$381),S40)</f>
        <v>68209.719832475239</v>
      </c>
      <c r="U40" s="82">
        <f>SUM(T40:T$381)</f>
        <v>8717216.3051799592</v>
      </c>
      <c r="V40" s="68">
        <f>localspline(R40,'BBG rates'!$G$10:$G$27,'BBG rates'!$K$10:$K$27)</f>
        <v>1.0084217198850787</v>
      </c>
      <c r="W40" s="68">
        <f>locallinterp(R40,'BBG rates'!$G$10:$G$27,'BBG rates'!$J$10:$J$27)</f>
        <v>-0.5219583333333333</v>
      </c>
      <c r="X40" s="56">
        <f t="shared" si="15"/>
        <v>-0.52321119891365342</v>
      </c>
      <c r="Y40" s="66">
        <f t="shared" si="3"/>
        <v>-2124.6975577661342</v>
      </c>
      <c r="Z40" s="72">
        <f t="shared" si="4"/>
        <v>-0.2924829418084201</v>
      </c>
      <c r="AA40" s="79">
        <f t="shared" si="5"/>
        <v>-1394.0111888282131</v>
      </c>
      <c r="AB40" s="81">
        <f t="shared" si="16"/>
        <v>-0.19189766182580942</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11212484.581912166</v>
      </c>
    </row>
    <row r="41" spans="1:39" x14ac:dyDescent="0.2">
      <c r="A41" s="7">
        <v>20</v>
      </c>
      <c r="B41" s="7">
        <v>10</v>
      </c>
      <c r="C41" s="7">
        <v>5</v>
      </c>
      <c r="D41" s="12">
        <f t="shared" si="0"/>
        <v>1.6666666666666667</v>
      </c>
      <c r="E41" s="29">
        <f t="shared" si="17"/>
        <v>8581110.1940367464</v>
      </c>
      <c r="F41" s="2">
        <f t="shared" si="1"/>
        <v>8715.8563092841414</v>
      </c>
      <c r="G41" s="2">
        <f t="shared" si="8"/>
        <v>39711.800476830162</v>
      </c>
      <c r="H41" s="2">
        <f t="shared" si="9"/>
        <v>28184.590833908707</v>
      </c>
      <c r="I41" s="2">
        <f t="shared" si="10"/>
        <v>76612.247620023016</v>
      </c>
      <c r="J41" s="2">
        <f t="shared" si="19"/>
        <v>127687.07936670503</v>
      </c>
      <c r="K41" s="2">
        <f t="shared" si="11"/>
        <v>75084.377863940666</v>
      </c>
      <c r="L41" s="2">
        <f t="shared" si="11"/>
        <v>125140.62977323445</v>
      </c>
      <c r="M41" s="2"/>
      <c r="N41" s="28">
        <f t="shared" si="20"/>
        <v>9162742.2139642928</v>
      </c>
      <c r="O41" s="2">
        <f t="shared" si="12"/>
        <v>9276.1540325308597</v>
      </c>
      <c r="P41" s="2">
        <f t="shared" si="13"/>
        <v>42264.668560427956</v>
      </c>
      <c r="R41">
        <f t="shared" si="14"/>
        <v>20</v>
      </c>
      <c r="S41" s="89">
        <f t="shared" si="2"/>
        <v>67896.391310738865</v>
      </c>
      <c r="T41" s="89">
        <f>IF(AND(S41=0,S40&gt;0),SUM($G41:$H$381),S41)</f>
        <v>67896.391310738865</v>
      </c>
      <c r="U41" s="82">
        <f>SUM(T41:T$381)</f>
        <v>8649006.5853474829</v>
      </c>
      <c r="V41" s="68">
        <f>localspline(R41,'BBG rates'!$G$10:$G$27,'BBG rates'!$K$10:$K$27)</f>
        <v>1.0088863748106902</v>
      </c>
      <c r="W41" s="68">
        <f>locallinterp(R41,'BBG rates'!$G$10:$G$27,'BBG rates'!$J$10:$J$27)</f>
        <v>-0.52241666666666664</v>
      </c>
      <c r="X41" s="56">
        <f t="shared" si="15"/>
        <v>-0.52367173719476412</v>
      </c>
      <c r="Y41" s="66">
        <f t="shared" si="3"/>
        <v>-2094.9574833568727</v>
      </c>
      <c r="Z41" s="72">
        <f t="shared" si="4"/>
        <v>-0.29066332129833228</v>
      </c>
      <c r="AA41" s="79">
        <f t="shared" si="5"/>
        <v>-1383.1034507035085</v>
      </c>
      <c r="AB41" s="81">
        <f t="shared" si="16"/>
        <v>-0.19189766182580945</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11175438.572134256</v>
      </c>
    </row>
    <row r="42" spans="1:39" x14ac:dyDescent="0.2">
      <c r="A42" s="7">
        <v>21</v>
      </c>
      <c r="B42" s="7">
        <v>10.5</v>
      </c>
      <c r="C42" s="7">
        <v>5.25</v>
      </c>
      <c r="D42" s="12">
        <f t="shared" si="0"/>
        <v>1.75</v>
      </c>
      <c r="E42" s="29">
        <f t="shared" si="17"/>
        <v>8513525.9011910856</v>
      </c>
      <c r="F42" s="2">
        <f t="shared" si="1"/>
        <v>8647.4351345811574</v>
      </c>
      <c r="G42" s="2">
        <f t="shared" si="8"/>
        <v>39621.682104953768</v>
      </c>
      <c r="H42" s="2">
        <f t="shared" si="9"/>
        <v>27962.610740706114</v>
      </c>
      <c r="I42" s="2">
        <f t="shared" si="10"/>
        <v>76231.727980241034</v>
      </c>
      <c r="J42" s="2">
        <f t="shared" si="19"/>
        <v>133405.5239654218</v>
      </c>
      <c r="K42" s="2">
        <f t="shared" si="11"/>
        <v>74636.233775499524</v>
      </c>
      <c r="L42" s="2">
        <f t="shared" si="11"/>
        <v>130613.40910712417</v>
      </c>
      <c r="M42" s="2"/>
      <c r="N42" s="28">
        <f t="shared" si="20"/>
        <v>9120434.9540640973</v>
      </c>
      <c r="O42" s="2">
        <f t="shared" si="12"/>
        <v>9233.5626927628582</v>
      </c>
      <c r="P42" s="2">
        <f t="shared" si="13"/>
        <v>42307.259900195946</v>
      </c>
      <c r="R42">
        <f t="shared" si="14"/>
        <v>21</v>
      </c>
      <c r="S42" s="89">
        <f t="shared" si="2"/>
        <v>67584.292845659889</v>
      </c>
      <c r="T42" s="89">
        <f>IF(AND(S42=0,S41&gt;0),SUM($G42:$H$381),S42)</f>
        <v>67584.292845659889</v>
      </c>
      <c r="U42" s="82">
        <f>SUM(T42:T$381)</f>
        <v>8581110.1940367464</v>
      </c>
      <c r="V42" s="68">
        <f>localspline(R42,'BBG rates'!$G$10:$G$27,'BBG rates'!$K$10:$K$27)</f>
        <v>1.0093500430717199</v>
      </c>
      <c r="W42" s="68">
        <f>locallinterp(R42,'BBG rates'!$G$10:$G$27,'BBG rates'!$J$10:$J$27)</f>
        <v>-0.52287499999999998</v>
      </c>
      <c r="X42" s="56">
        <f t="shared" si="15"/>
        <v>-0.52413227742098556</v>
      </c>
      <c r="Y42" s="66">
        <f t="shared" si="3"/>
        <v>-2065.3279657010808</v>
      </c>
      <c r="Z42" s="72">
        <f t="shared" si="4"/>
        <v>-0.28881968682369352</v>
      </c>
      <c r="AA42" s="79">
        <f t="shared" si="5"/>
        <v>-1372.2458184210577</v>
      </c>
      <c r="AB42" s="81">
        <f t="shared" si="16"/>
        <v>-0.19189766182580942</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11136609.869221523</v>
      </c>
    </row>
    <row r="43" spans="1:39" x14ac:dyDescent="0.2">
      <c r="A43" s="7">
        <v>22</v>
      </c>
      <c r="B43" s="7">
        <v>11</v>
      </c>
      <c r="C43" s="7">
        <v>5.5</v>
      </c>
      <c r="D43" s="12">
        <f t="shared" si="0"/>
        <v>1.8333333333333333</v>
      </c>
      <c r="E43" s="29">
        <f t="shared" si="17"/>
        <v>8446252.4812443554</v>
      </c>
      <c r="F43" s="2">
        <f t="shared" si="1"/>
        <v>8579.3284706082923</v>
      </c>
      <c r="G43" s="2">
        <f t="shared" si="8"/>
        <v>39531.768239567944</v>
      </c>
      <c r="H43" s="2">
        <f t="shared" si="9"/>
        <v>27741.651707163583</v>
      </c>
      <c r="I43" s="2">
        <f t="shared" si="10"/>
        <v>75852.748417339812</v>
      </c>
      <c r="J43" s="2">
        <f t="shared" si="19"/>
        <v>139063.37209845631</v>
      </c>
      <c r="K43" s="2">
        <f t="shared" si="11"/>
        <v>74190.422223255635</v>
      </c>
      <c r="L43" s="2">
        <f t="shared" si="11"/>
        <v>136015.77407596866</v>
      </c>
      <c r="M43" s="2"/>
      <c r="N43" s="28">
        <f t="shared" si="20"/>
        <v>9078085.0599035975</v>
      </c>
      <c r="O43" s="2">
        <f t="shared" si="12"/>
        <v>9190.9284324589826</v>
      </c>
      <c r="P43" s="2">
        <f t="shared" si="13"/>
        <v>42349.894160499825</v>
      </c>
      <c r="R43">
        <f t="shared" si="14"/>
        <v>22</v>
      </c>
      <c r="S43" s="89">
        <f t="shared" si="2"/>
        <v>67273.419946731534</v>
      </c>
      <c r="T43" s="89">
        <f>IF(AND(S43=0,S42&gt;0),SUM($G43:$H$381),S43)</f>
        <v>67273.419946731534</v>
      </c>
      <c r="U43" s="82">
        <f>SUM(T43:T$381)</f>
        <v>8513525.9011910874</v>
      </c>
      <c r="V43" s="68">
        <f>localspline(R43,'BBG rates'!$G$10:$G$27,'BBG rates'!$K$10:$K$27)</f>
        <v>1.0098107484226333</v>
      </c>
      <c r="W43" s="68">
        <f>locallinterp(R43,'BBG rates'!$G$10:$G$27,'BBG rates'!$J$10:$J$27)</f>
        <v>-0.52333333333333332</v>
      </c>
      <c r="X43" s="56">
        <f t="shared" si="15"/>
        <v>-0.52459281959218451</v>
      </c>
      <c r="Y43" s="66">
        <f t="shared" si="3"/>
        <v>-2035.8087079285121</v>
      </c>
      <c r="Z43" s="72">
        <f t="shared" si="4"/>
        <v>-0.28695166701406638</v>
      </c>
      <c r="AA43" s="79">
        <f t="shared" si="5"/>
        <v>-1361.4380952766969</v>
      </c>
      <c r="AB43" s="81">
        <f t="shared" si="16"/>
        <v>-0.19189766182580936</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11096015.758551652</v>
      </c>
    </row>
    <row r="44" spans="1:39" x14ac:dyDescent="0.2">
      <c r="A44" s="7">
        <v>23</v>
      </c>
      <c r="B44" s="7">
        <v>11.5</v>
      </c>
      <c r="C44" s="7">
        <v>5.75</v>
      </c>
      <c r="D44" s="12">
        <f t="shared" si="0"/>
        <v>1.9166666666666667</v>
      </c>
      <c r="E44" s="29">
        <f t="shared" si="17"/>
        <v>8379288.7131051552</v>
      </c>
      <c r="F44" s="2">
        <f t="shared" si="1"/>
        <v>8511.5350823267781</v>
      </c>
      <c r="G44" s="2">
        <f t="shared" si="8"/>
        <v>39442.058416584143</v>
      </c>
      <c r="H44" s="2">
        <f t="shared" si="9"/>
        <v>27521.709722615749</v>
      </c>
      <c r="I44" s="2">
        <f t="shared" si="10"/>
        <v>75475.303221526672</v>
      </c>
      <c r="J44" s="2">
        <f t="shared" si="19"/>
        <v>144660.99784125946</v>
      </c>
      <c r="K44" s="2">
        <f t="shared" si="11"/>
        <v>73746.93186951497</v>
      </c>
      <c r="L44" s="2">
        <f t="shared" si="11"/>
        <v>141348.28608323704</v>
      </c>
      <c r="M44" s="2"/>
      <c r="N44" s="28">
        <f t="shared" si="20"/>
        <v>9035692.4885190055</v>
      </c>
      <c r="O44" s="2">
        <f t="shared" si="12"/>
        <v>9148.2512083669535</v>
      </c>
      <c r="P44" s="2">
        <f t="shared" si="13"/>
        <v>42392.571384591858</v>
      </c>
      <c r="R44">
        <f t="shared" si="14"/>
        <v>23</v>
      </c>
      <c r="S44" s="89">
        <f t="shared" si="2"/>
        <v>66963.768139199892</v>
      </c>
      <c r="T44" s="89">
        <f>IF(AND(S44=0,S43&gt;0),SUM($G44:$H$381),S44)</f>
        <v>66963.768139199892</v>
      </c>
      <c r="U44" s="82">
        <f>SUM(T44:T$381)</f>
        <v>8446252.4812443536</v>
      </c>
      <c r="V44" s="68">
        <f>localspline(R44,'BBG rates'!$G$10:$G$27,'BBG rates'!$K$10:$K$27)</f>
        <v>1.0102665146174317</v>
      </c>
      <c r="W44" s="68">
        <f>locallinterp(R44,'BBG rates'!$G$10:$G$27,'BBG rates'!$J$10:$J$27)</f>
        <v>-0.52379166666666666</v>
      </c>
      <c r="X44" s="56">
        <f t="shared" si="15"/>
        <v>-0.5250533637084942</v>
      </c>
      <c r="Y44" s="66">
        <f t="shared" si="3"/>
        <v>-2006.3994137172913</v>
      </c>
      <c r="Z44" s="72">
        <f t="shared" si="4"/>
        <v>-0.28505888283676262</v>
      </c>
      <c r="AA44" s="79">
        <f t="shared" si="5"/>
        <v>-1350.6800852843605</v>
      </c>
      <c r="AB44" s="81">
        <f t="shared" si="16"/>
        <v>-0.19189766182580942</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11053673.422190286</v>
      </c>
    </row>
    <row r="45" spans="1:39" x14ac:dyDescent="0.2">
      <c r="A45" s="7">
        <v>24</v>
      </c>
      <c r="B45" s="7">
        <v>12</v>
      </c>
      <c r="C45" s="7">
        <v>6</v>
      </c>
      <c r="D45" s="12">
        <f t="shared" si="0"/>
        <v>2</v>
      </c>
      <c r="E45" s="29">
        <f t="shared" si="17"/>
        <v>8312633.3801411446</v>
      </c>
      <c r="F45" s="2">
        <f t="shared" si="1"/>
        <v>8444.0537392071801</v>
      </c>
      <c r="G45" s="2">
        <f t="shared" si="8"/>
        <v>39352.552172966949</v>
      </c>
      <c r="H45" s="2">
        <f t="shared" si="9"/>
        <v>27302.780791042991</v>
      </c>
      <c r="I45" s="2">
        <f t="shared" si="10"/>
        <v>75099.386703217111</v>
      </c>
      <c r="J45" s="2">
        <f t="shared" si="19"/>
        <v>150198.77340643422</v>
      </c>
      <c r="K45" s="2">
        <f t="shared" si="11"/>
        <v>73305.75142953232</v>
      </c>
      <c r="L45" s="2">
        <f t="shared" si="11"/>
        <v>146611.50285906464</v>
      </c>
      <c r="M45" s="2"/>
      <c r="N45" s="28">
        <f t="shared" si="20"/>
        <v>8993257.1969032381</v>
      </c>
      <c r="O45" s="2">
        <f t="shared" si="12"/>
        <v>9105.5309771909106</v>
      </c>
      <c r="P45" s="2">
        <f t="shared" si="13"/>
        <v>42435.291615767892</v>
      </c>
      <c r="R45">
        <f t="shared" si="14"/>
        <v>24</v>
      </c>
      <c r="S45" s="89">
        <f t="shared" si="2"/>
        <v>66655.33296400994</v>
      </c>
      <c r="T45" s="89">
        <f>IF(AND(S45=0,S44&gt;0),SUM($G45:$H$381),S45)</f>
        <v>66655.33296400994</v>
      </c>
      <c r="U45" s="82">
        <f>SUM(T45:T$381)</f>
        <v>8379288.7131051533</v>
      </c>
      <c r="V45" s="68">
        <f>localspline(R45,'BBG rates'!$G$10:$G$27,'BBG rates'!$K$10:$K$27)</f>
        <v>1.0107153654098511</v>
      </c>
      <c r="W45" s="68">
        <f>locallinterp(R45,'BBG rates'!$G$10:$G$27,'BBG rates'!$J$10:$J$27)</f>
        <v>-0.52424999999999999</v>
      </c>
      <c r="X45" s="56">
        <f t="shared" si="15"/>
        <v>-0.52551390977004786</v>
      </c>
      <c r="Y45" s="66">
        <f t="shared" si="3"/>
        <v>-1977.0997872938892</v>
      </c>
      <c r="Z45" s="72">
        <f t="shared" si="4"/>
        <v>-0.28314094739832291</v>
      </c>
      <c r="AA45" s="79">
        <f t="shared" si="5"/>
        <v>-1339.971593173562</v>
      </c>
      <c r="AB45" s="81">
        <f t="shared" si="16"/>
        <v>-0.19189766182580942</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11009599.939397281</v>
      </c>
    </row>
    <row r="46" spans="1:39" x14ac:dyDescent="0.2">
      <c r="A46" s="7">
        <v>25</v>
      </c>
      <c r="B46" s="7">
        <v>12.5</v>
      </c>
      <c r="C46" s="7">
        <v>6.25</v>
      </c>
      <c r="D46" s="12">
        <f t="shared" si="0"/>
        <v>2.0833333333333335</v>
      </c>
      <c r="E46" s="29">
        <f t="shared" si="17"/>
        <v>8246285.2701633926</v>
      </c>
      <c r="F46" s="2">
        <f t="shared" si="1"/>
        <v>8376.883215213591</v>
      </c>
      <c r="G46" s="2">
        <f t="shared" si="8"/>
        <v>39263.249046731777</v>
      </c>
      <c r="H46" s="2">
        <f t="shared" si="9"/>
        <v>27084.860931020026</v>
      </c>
      <c r="I46" s="2">
        <f t="shared" si="10"/>
        <v>74724.993192965398</v>
      </c>
      <c r="J46" s="2">
        <f t="shared" si="19"/>
        <v>155677.06915201125</v>
      </c>
      <c r="K46" s="2">
        <f t="shared" si="11"/>
        <v>72866.86967127044</v>
      </c>
      <c r="L46" s="2">
        <f t="shared" si="11"/>
        <v>151805.97848181342</v>
      </c>
      <c r="M46" s="2"/>
      <c r="N46" s="28">
        <f t="shared" si="20"/>
        <v>8950779.1420058701</v>
      </c>
      <c r="O46" s="2">
        <f t="shared" si="12"/>
        <v>9062.7676955913576</v>
      </c>
      <c r="P46" s="2">
        <f t="shared" si="13"/>
        <v>42478.054897367452</v>
      </c>
      <c r="R46">
        <f t="shared" si="14"/>
        <v>25</v>
      </c>
      <c r="S46" s="89">
        <f t="shared" si="2"/>
        <v>66348.109977751796</v>
      </c>
      <c r="T46" s="89">
        <f>IF(AND(S46=0,S45&gt;0),SUM($G46:$H$381),S46)</f>
        <v>66348.109977751796</v>
      </c>
      <c r="U46" s="82">
        <f>SUM(T46:T$381)</f>
        <v>8312633.3801411428</v>
      </c>
      <c r="V46" s="68">
        <f>localspline(R46,'BBG rates'!$G$10:$G$27,'BBG rates'!$K$10:$K$27)</f>
        <v>1.0111558185911758</v>
      </c>
      <c r="W46" s="68">
        <f>locallinterp(R46,'BBG rates'!$G$10:$G$27,'BBG rates'!$J$10:$J$27)</f>
        <v>-0.52297916666666666</v>
      </c>
      <c r="X46" s="56">
        <f t="shared" si="15"/>
        <v>-0.52423694592538261</v>
      </c>
      <c r="Y46" s="66">
        <f t="shared" si="3"/>
        <v>-1947.9095334331048</v>
      </c>
      <c r="Z46" s="72">
        <f t="shared" si="4"/>
        <v>-0.28119746573979626</v>
      </c>
      <c r="AA46" s="79">
        <f t="shared" si="5"/>
        <v>-1329.3124243868835</v>
      </c>
      <c r="AB46" s="81">
        <f t="shared" si="16"/>
        <v>-0.19189766182580945</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10963812.287130753</v>
      </c>
    </row>
    <row r="47" spans="1:39" x14ac:dyDescent="0.2">
      <c r="A47" s="7">
        <v>26</v>
      </c>
      <c r="B47" s="7">
        <v>13</v>
      </c>
      <c r="C47" s="7">
        <v>6.5</v>
      </c>
      <c r="D47" s="12">
        <f t="shared" si="0"/>
        <v>2.1666666666666665</v>
      </c>
      <c r="E47" s="29">
        <f t="shared" si="17"/>
        <v>8180243.1754107857</v>
      </c>
      <c r="F47" s="2">
        <f t="shared" si="1"/>
        <v>8310.0222887878499</v>
      </c>
      <c r="G47" s="2">
        <f t="shared" si="8"/>
        <v>39174.148576942367</v>
      </c>
      <c r="H47" s="2">
        <f t="shared" si="9"/>
        <v>26867.946175664714</v>
      </c>
      <c r="I47" s="2">
        <f t="shared" si="10"/>
        <v>74352.117041394929</v>
      </c>
      <c r="J47" s="2">
        <f t="shared" si="19"/>
        <v>161096.253589689</v>
      </c>
      <c r="K47" s="2">
        <f t="shared" si="11"/>
        <v>72430.275415159806</v>
      </c>
      <c r="L47" s="2">
        <f t="shared" si="11"/>
        <v>156932.26339951291</v>
      </c>
      <c r="M47" s="2"/>
      <c r="N47" s="28">
        <f t="shared" si="20"/>
        <v>8908258.2807330973</v>
      </c>
      <c r="O47" s="2">
        <f t="shared" si="12"/>
        <v>9019.9613201851262</v>
      </c>
      <c r="P47" s="2">
        <f t="shared" si="13"/>
        <v>42520.861272773676</v>
      </c>
      <c r="R47">
        <f t="shared" si="14"/>
        <v>26</v>
      </c>
      <c r="S47" s="89">
        <f t="shared" si="2"/>
        <v>66042.094752607081</v>
      </c>
      <c r="T47" s="89">
        <f>IF(AND(S47=0,S46&gt;0),SUM($G47:$H$381),S47)</f>
        <v>66042.094752607081</v>
      </c>
      <c r="U47" s="82">
        <f>SUM(T47:T$381)</f>
        <v>8246285.2701633926</v>
      </c>
      <c r="V47" s="68">
        <f>localspline(R47,'BBG rates'!$G$10:$G$27,'BBG rates'!$K$10:$K$27)</f>
        <v>1.0115881297323326</v>
      </c>
      <c r="W47" s="68">
        <f>locallinterp(R47,'BBG rates'!$G$10:$G$27,'BBG rates'!$J$10:$J$27)</f>
        <v>-0.52170833333333333</v>
      </c>
      <c r="X47" s="56">
        <f t="shared" si="15"/>
        <v>-0.52295999703462215</v>
      </c>
      <c r="Y47" s="66">
        <f t="shared" si="3"/>
        <v>-1918.9244246475564</v>
      </c>
      <c r="Z47" s="72">
        <f t="shared" si="4"/>
        <v>-0.27924201432961604</v>
      </c>
      <c r="AA47" s="79">
        <f t="shared" si="5"/>
        <v>-1318.7023850774733</v>
      </c>
      <c r="AB47" s="81">
        <f t="shared" si="16"/>
        <v>-0.19189766182580942</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10917248.559235523</v>
      </c>
    </row>
    <row r="48" spans="1:39" x14ac:dyDescent="0.2">
      <c r="A48" s="7">
        <v>27</v>
      </c>
      <c r="B48" s="7">
        <v>13.5</v>
      </c>
      <c r="C48" s="7">
        <v>6.75</v>
      </c>
      <c r="D48" s="12">
        <f t="shared" si="0"/>
        <v>2.25</v>
      </c>
      <c r="E48" s="29">
        <f t="shared" si="17"/>
        <v>8114505.8925344897</v>
      </c>
      <c r="F48" s="2">
        <f t="shared" si="1"/>
        <v>8243.4697428338404</v>
      </c>
      <c r="G48" s="2">
        <f t="shared" si="8"/>
        <v>39085.250303708497</v>
      </c>
      <c r="H48" s="2">
        <f t="shared" si="9"/>
        <v>26652.03257258701</v>
      </c>
      <c r="I48" s="2">
        <f t="shared" si="10"/>
        <v>73980.752619129344</v>
      </c>
      <c r="J48" s="2">
        <f t="shared" si="19"/>
        <v>166456.69339304103</v>
      </c>
      <c r="K48" s="2">
        <f t="shared" si="11"/>
        <v>71995.957533859983</v>
      </c>
      <c r="L48" s="2">
        <f t="shared" si="11"/>
        <v>161990.90445118496</v>
      </c>
      <c r="M48" s="2"/>
      <c r="N48" s="28">
        <f t="shared" si="20"/>
        <v>8865694.5699476842</v>
      </c>
      <c r="O48" s="2">
        <f t="shared" si="12"/>
        <v>8977.1118075453342</v>
      </c>
      <c r="P48" s="2">
        <f t="shared" si="13"/>
        <v>42563.710785413481</v>
      </c>
      <c r="R48">
        <f t="shared" si="14"/>
        <v>27</v>
      </c>
      <c r="S48" s="89">
        <f t="shared" si="2"/>
        <v>65737.282876295503</v>
      </c>
      <c r="T48" s="89">
        <f>IF(AND(S48=0,S47&gt;0),SUM($G48:$H$381),S48)</f>
        <v>65737.282876295503</v>
      </c>
      <c r="U48" s="82">
        <f>SUM(T48:T$381)</f>
        <v>8180243.1754107848</v>
      </c>
      <c r="V48" s="68">
        <f>localspline(R48,'BBG rates'!$G$10:$G$27,'BBG rates'!$K$10:$K$27)</f>
        <v>1.0120131676004078</v>
      </c>
      <c r="W48" s="68">
        <f>locallinterp(R48,'BBG rates'!$G$10:$G$27,'BBG rates'!$J$10:$J$27)</f>
        <v>-0.5204375</v>
      </c>
      <c r="X48" s="56">
        <f t="shared" si="15"/>
        <v>-0.52168306309736678</v>
      </c>
      <c r="Y48" s="66">
        <f t="shared" si="3"/>
        <v>-1890.14327991757</v>
      </c>
      <c r="Z48" s="72">
        <f t="shared" si="4"/>
        <v>-0.27727438992511172</v>
      </c>
      <c r="AA48" s="79">
        <f t="shared" si="5"/>
        <v>-1308.1412821065535</v>
      </c>
      <c r="AB48" s="81">
        <f t="shared" si="16"/>
        <v>-0.19189766182580942</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10869917.031755606</v>
      </c>
    </row>
    <row r="49" spans="1:39" x14ac:dyDescent="0.2">
      <c r="A49" s="7">
        <v>28</v>
      </c>
      <c r="B49" s="7">
        <v>14</v>
      </c>
      <c r="C49" s="7">
        <v>7</v>
      </c>
      <c r="D49" s="12">
        <f t="shared" si="0"/>
        <v>2.3333333333333335</v>
      </c>
      <c r="E49" s="29">
        <f t="shared" si="17"/>
        <v>8049072.2225824678</v>
      </c>
      <c r="F49" s="2">
        <f t="shared" si="1"/>
        <v>8177.224364701834</v>
      </c>
      <c r="G49" s="2">
        <f t="shared" si="8"/>
        <v>38996.553768183578</v>
      </c>
      <c r="H49" s="2">
        <f t="shared" si="9"/>
        <v>26437.116183838105</v>
      </c>
      <c r="I49" s="2">
        <f t="shared" si="10"/>
        <v>73610.894316723512</v>
      </c>
      <c r="J49" s="2">
        <f t="shared" si="19"/>
        <v>171758.75340568821</v>
      </c>
      <c r="K49" s="2">
        <f t="shared" si="11"/>
        <v>71563.904952021534</v>
      </c>
      <c r="L49" s="2">
        <f t="shared" si="11"/>
        <v>166982.44488805029</v>
      </c>
      <c r="M49" s="2"/>
      <c r="N49" s="28">
        <f t="shared" si="20"/>
        <v>8823087.9664689265</v>
      </c>
      <c r="O49" s="2">
        <f t="shared" si="12"/>
        <v>8934.2191142013307</v>
      </c>
      <c r="P49" s="2">
        <f t="shared" si="13"/>
        <v>42606.603478757483</v>
      </c>
      <c r="R49">
        <f t="shared" si="14"/>
        <v>28</v>
      </c>
      <c r="S49" s="89">
        <f t="shared" si="2"/>
        <v>65433.669952021679</v>
      </c>
      <c r="T49" s="89">
        <f>IF(AND(S49=0,S48&gt;0),SUM($G49:$H$381),S49)</f>
        <v>65433.669952021679</v>
      </c>
      <c r="U49" s="82">
        <f>SUM(T49:T$381)</f>
        <v>8114505.8925344897</v>
      </c>
      <c r="V49" s="68">
        <f>localspline(R49,'BBG rates'!$G$10:$G$27,'BBG rates'!$K$10:$K$27)</f>
        <v>1.0124318010144244</v>
      </c>
      <c r="W49" s="68">
        <f>locallinterp(R49,'BBG rates'!$G$10:$G$27,'BBG rates'!$J$10:$J$27)</f>
        <v>-0.51916666666666667</v>
      </c>
      <c r="X49" s="56">
        <f t="shared" si="15"/>
        <v>-0.52040614411335007</v>
      </c>
      <c r="Y49" s="66">
        <f t="shared" si="3"/>
        <v>-1861.5649240087334</v>
      </c>
      <c r="Z49" s="72">
        <f t="shared" si="4"/>
        <v>-0.27529438494409042</v>
      </c>
      <c r="AA49" s="79">
        <f t="shared" si="5"/>
        <v>-1297.6289230409343</v>
      </c>
      <c r="AB49" s="81">
        <f t="shared" si="16"/>
        <v>-0.19189766182580939</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10821825.93005625</v>
      </c>
    </row>
    <row r="50" spans="1:39" x14ac:dyDescent="0.2">
      <c r="A50" s="7">
        <v>29</v>
      </c>
      <c r="B50" s="7">
        <v>14.5</v>
      </c>
      <c r="C50" s="7">
        <v>7.25</v>
      </c>
      <c r="D50" s="12">
        <f t="shared" si="0"/>
        <v>2.4166666666666665</v>
      </c>
      <c r="E50" s="29">
        <f t="shared" si="17"/>
        <v>7983940.9709840463</v>
      </c>
      <c r="F50" s="2">
        <f t="shared" si="1"/>
        <v>8111.2849461728765</v>
      </c>
      <c r="G50" s="2">
        <f t="shared" si="8"/>
        <v>38908.058512562289</v>
      </c>
      <c r="H50" s="2">
        <f t="shared" si="9"/>
        <v>26223.193085859763</v>
      </c>
      <c r="I50" s="2">
        <f t="shared" si="10"/>
        <v>73242.536544594928</v>
      </c>
      <c r="J50" s="2">
        <f t="shared" si="19"/>
        <v>177002.79664943775</v>
      </c>
      <c r="K50" s="2">
        <f t="shared" si="11"/>
        <v>71134.106646049477</v>
      </c>
      <c r="L50" s="2">
        <f t="shared" si="11"/>
        <v>171907.42439461956</v>
      </c>
      <c r="M50" s="2"/>
      <c r="N50" s="28">
        <f t="shared" si="20"/>
        <v>8780438.427072607</v>
      </c>
      <c r="O50" s="2">
        <f t="shared" si="12"/>
        <v>8891.2831966386566</v>
      </c>
      <c r="P50" s="2">
        <f t="shared" si="13"/>
        <v>42649.539396320157</v>
      </c>
      <c r="R50">
        <f t="shared" si="14"/>
        <v>29</v>
      </c>
      <c r="S50" s="89">
        <f t="shared" si="2"/>
        <v>65131.251598422052</v>
      </c>
      <c r="T50" s="89">
        <f>IF(AND(S50=0,S49&gt;0),SUM($G50:$H$381),S50)</f>
        <v>65131.251598422052</v>
      </c>
      <c r="U50" s="82">
        <f>SUM(T50:T$381)</f>
        <v>8049072.2225824678</v>
      </c>
      <c r="V50" s="68">
        <f>localspline(R50,'BBG rates'!$G$10:$G$27,'BBG rates'!$K$10:$K$27)</f>
        <v>1.0128447199603927</v>
      </c>
      <c r="W50" s="68">
        <f>locallinterp(R50,'BBG rates'!$G$10:$G$27,'BBG rates'!$J$10:$J$27)</f>
        <v>-0.51789583333333333</v>
      </c>
      <c r="X50" s="56">
        <f t="shared" si="15"/>
        <v>-0.51912924008190586</v>
      </c>
      <c r="Y50" s="66">
        <f t="shared" si="3"/>
        <v>-1833.1881874463024</v>
      </c>
      <c r="Z50" s="72">
        <f t="shared" si="4"/>
        <v>-0.27330178734932131</v>
      </c>
      <c r="AA50" s="79">
        <f t="shared" si="5"/>
        <v>-1287.1651161505388</v>
      </c>
      <c r="AB50" s="81">
        <f t="shared" si="16"/>
        <v>-0.19189766182580942</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10772983.429074941</v>
      </c>
    </row>
    <row r="51" spans="1:39" x14ac:dyDescent="0.2">
      <c r="A51" s="7">
        <v>30</v>
      </c>
      <c r="B51" s="7">
        <v>15</v>
      </c>
      <c r="C51" s="7">
        <v>7.5</v>
      </c>
      <c r="D51" s="12">
        <f t="shared" si="0"/>
        <v>2.5</v>
      </c>
      <c r="E51" s="29">
        <f t="shared" si="17"/>
        <v>7919110.9475345341</v>
      </c>
      <c r="F51" s="2">
        <f t="shared" si="1"/>
        <v>8045.6502834432413</v>
      </c>
      <c r="G51" s="2">
        <f t="shared" si="8"/>
        <v>38819.764080078196</v>
      </c>
      <c r="H51" s="2">
        <f t="shared" si="9"/>
        <v>26010.259369433774</v>
      </c>
      <c r="I51" s="2">
        <f t="shared" si="10"/>
        <v>72875.673732955212</v>
      </c>
      <c r="J51" s="2">
        <f t="shared" si="19"/>
        <v>182189.18433238805</v>
      </c>
      <c r="K51" s="2">
        <f t="shared" si="11"/>
        <v>70706.55164386738</v>
      </c>
      <c r="L51" s="2">
        <f t="shared" si="11"/>
        <v>176766.37910966846</v>
      </c>
      <c r="M51" s="2"/>
      <c r="N51" s="28">
        <f t="shared" si="20"/>
        <v>8737745.9084909465</v>
      </c>
      <c r="O51" s="2">
        <f t="shared" si="12"/>
        <v>8848.3040112990093</v>
      </c>
      <c r="P51" s="2">
        <f t="shared" si="13"/>
        <v>42692.51858165981</v>
      </c>
      <c r="R51">
        <f t="shared" si="14"/>
        <v>30</v>
      </c>
      <c r="S51" s="89">
        <f t="shared" si="2"/>
        <v>64830.023449511966</v>
      </c>
      <c r="T51" s="89">
        <f>IF(AND(S51=0,S50&gt;0),SUM($G51:$H$381),S51)</f>
        <v>64830.023449511966</v>
      </c>
      <c r="U51" s="82">
        <f>SUM(T51:T$381)</f>
        <v>7983940.9709840454</v>
      </c>
      <c r="V51" s="68">
        <f>localspline(R51,'BBG rates'!$G$10:$G$27,'BBG rates'!$K$10:$K$27)</f>
        <v>1.0132528528386615</v>
      </c>
      <c r="W51" s="68">
        <f>locallinterp(R51,'BBG rates'!$G$10:$G$27,'BBG rates'!$J$10:$J$27)</f>
        <v>-0.516625</v>
      </c>
      <c r="X51" s="56">
        <f t="shared" si="15"/>
        <v>-0.51785235100290095</v>
      </c>
      <c r="Y51" s="66">
        <f t="shared" si="3"/>
        <v>-1805.0119064897422</v>
      </c>
      <c r="Z51" s="72">
        <f t="shared" si="4"/>
        <v>-0.27129638052931682</v>
      </c>
      <c r="AA51" s="79">
        <f t="shared" si="5"/>
        <v>-1276.749670405934</v>
      </c>
      <c r="AB51" s="81">
        <f t="shared" si="16"/>
        <v>-0.19189766182580942</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10723397.653571334</v>
      </c>
    </row>
    <row r="52" spans="1:39" x14ac:dyDescent="0.2">
      <c r="A52" s="7">
        <v>31</v>
      </c>
      <c r="B52" s="7">
        <v>15.5</v>
      </c>
      <c r="C52" s="7">
        <v>7.75</v>
      </c>
      <c r="D52" s="12">
        <f t="shared" si="0"/>
        <v>2.5833333333333335</v>
      </c>
      <c r="E52" s="29">
        <f t="shared" si="17"/>
        <v>7854580.9663799005</v>
      </c>
      <c r="F52" s="2">
        <f t="shared" si="1"/>
        <v>7980.3191771089332</v>
      </c>
      <c r="G52" s="2">
        <f t="shared" si="8"/>
        <v>38731.670015001408</v>
      </c>
      <c r="H52" s="2">
        <f t="shared" si="9"/>
        <v>25798.311139631634</v>
      </c>
      <c r="I52" s="2">
        <f t="shared" si="10"/>
        <v>72510.300331741979</v>
      </c>
      <c r="J52" s="2">
        <f t="shared" si="19"/>
        <v>187318.27585700012</v>
      </c>
      <c r="K52" s="2">
        <f t="shared" si="11"/>
        <v>70281.229024682805</v>
      </c>
      <c r="L52" s="2">
        <f t="shared" si="11"/>
        <v>181559.84164709723</v>
      </c>
      <c r="M52" s="2"/>
      <c r="N52" s="28">
        <f t="shared" si="20"/>
        <v>8695010.3674125671</v>
      </c>
      <c r="O52" s="2">
        <f t="shared" si="12"/>
        <v>8805.2815145801869</v>
      </c>
      <c r="P52" s="2">
        <f t="shared" si="13"/>
        <v>42735.541078378628</v>
      </c>
      <c r="R52">
        <f t="shared" si="14"/>
        <v>31</v>
      </c>
      <c r="S52" s="89">
        <f t="shared" si="2"/>
        <v>64529.981154633046</v>
      </c>
      <c r="T52" s="89">
        <f>IF(AND(S52=0,S51&gt;0),SUM($G52:$H$381),S52)</f>
        <v>64529.981154633046</v>
      </c>
      <c r="U52" s="82">
        <f>SUM(T52:T$381)</f>
        <v>7919110.9475345341</v>
      </c>
      <c r="V52" s="68">
        <f>localspline(R52,'BBG rates'!$G$10:$G$27,'BBG rates'!$K$10:$K$27)</f>
        <v>1.013656919438491</v>
      </c>
      <c r="W52" s="68">
        <f>locallinterp(R52,'BBG rates'!$G$10:$G$27,'BBG rates'!$J$10:$J$27)</f>
        <v>-0.51535416666666667</v>
      </c>
      <c r="X52" s="56">
        <f t="shared" si="15"/>
        <v>-0.51657547687606886</v>
      </c>
      <c r="Y52" s="66">
        <f t="shared" si="3"/>
        <v>-1777.034923107323</v>
      </c>
      <c r="Z52" s="72">
        <f t="shared" si="4"/>
        <v>-0.26927794317526049</v>
      </c>
      <c r="AA52" s="79">
        <f t="shared" si="5"/>
        <v>-1266.3823954758725</v>
      </c>
      <c r="AB52" s="81">
        <f t="shared" si="16"/>
        <v>-0.19189766182580939</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10673076.678376051</v>
      </c>
    </row>
    <row r="53" spans="1:39" x14ac:dyDescent="0.2">
      <c r="A53" s="7">
        <v>32</v>
      </c>
      <c r="B53" s="7">
        <v>16</v>
      </c>
      <c r="C53" s="7">
        <v>8</v>
      </c>
      <c r="D53" s="12">
        <f t="shared" si="0"/>
        <v>2.6666666666666665</v>
      </c>
      <c r="E53" s="29">
        <f t="shared" si="17"/>
        <v>7790349.8460015003</v>
      </c>
      <c r="F53" s="2">
        <f t="shared" si="1"/>
        <v>7915.290432150241</v>
      </c>
      <c r="G53" s="2">
        <f t="shared" si="8"/>
        <v>38643.775862636234</v>
      </c>
      <c r="H53" s="2">
        <f t="shared" si="9"/>
        <v>25587.344515764384</v>
      </c>
      <c r="I53" s="2">
        <f t="shared" si="10"/>
        <v>72146.410810550864</v>
      </c>
      <c r="J53" s="2">
        <f t="shared" si="19"/>
        <v>192390.42882813563</v>
      </c>
      <c r="K53" s="2">
        <f t="shared" si="11"/>
        <v>69858.127918753686</v>
      </c>
      <c r="L53" s="2">
        <f t="shared" si="11"/>
        <v>186288.34111667649</v>
      </c>
      <c r="M53" s="2"/>
      <c r="N53" s="28">
        <f t="shared" si="20"/>
        <v>8652231.7604824435</v>
      </c>
      <c r="O53" s="2">
        <f t="shared" si="12"/>
        <v>8762.2156628360462</v>
      </c>
      <c r="P53" s="2">
        <f t="shared" si="13"/>
        <v>42778.606930122762</v>
      </c>
      <c r="R53">
        <f t="shared" si="14"/>
        <v>32</v>
      </c>
      <c r="S53" s="89">
        <f t="shared" si="2"/>
        <v>64231.120378400621</v>
      </c>
      <c r="T53" s="89">
        <f>IF(AND(S53=0,S52&gt;0),SUM($G53:$H$381),S53)</f>
        <v>64231.120378400621</v>
      </c>
      <c r="U53" s="82">
        <f>SUM(T53:T$381)</f>
        <v>7854580.9663799014</v>
      </c>
      <c r="V53" s="68">
        <f>localspline(R53,'BBG rates'!$G$10:$G$27,'BBG rates'!$K$10:$K$27)</f>
        <v>1.0140577587621398</v>
      </c>
      <c r="W53" s="68">
        <f>locallinterp(R53,'BBG rates'!$G$10:$G$27,'BBG rates'!$J$10:$J$27)</f>
        <v>-0.51408333333333334</v>
      </c>
      <c r="X53" s="56">
        <f t="shared" si="15"/>
        <v>-0.51529861770074348</v>
      </c>
      <c r="Y53" s="66">
        <f t="shared" si="3"/>
        <v>-1749.2560849508577</v>
      </c>
      <c r="Z53" s="72">
        <f t="shared" si="4"/>
        <v>-0.26724624915394907</v>
      </c>
      <c r="AA53" s="79">
        <f t="shared" si="5"/>
        <v>-1256.0631017248411</v>
      </c>
      <c r="AB53" s="81">
        <f t="shared" si="16"/>
        <v>-0.19189766182580936</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10622028.528638372</v>
      </c>
    </row>
    <row r="54" spans="1:39" x14ac:dyDescent="0.2">
      <c r="A54" s="7">
        <v>33</v>
      </c>
      <c r="B54" s="7">
        <v>16.5</v>
      </c>
      <c r="C54" s="7">
        <v>8.25</v>
      </c>
      <c r="D54" s="12">
        <f t="shared" si="0"/>
        <v>2.75</v>
      </c>
      <c r="E54" s="29">
        <f t="shared" si="17"/>
        <v>7726416.409200849</v>
      </c>
      <c r="F54" s="2">
        <f t="shared" si="1"/>
        <v>7850.562857916354</v>
      </c>
      <c r="G54" s="2">
        <f t="shared" si="8"/>
        <v>38556.081169318844</v>
      </c>
      <c r="H54" s="2">
        <f t="shared" si="9"/>
        <v>25377.355631332612</v>
      </c>
      <c r="I54" s="2">
        <f t="shared" ref="I54:I80" si="21">SUM(F54:H54)</f>
        <v>71783.999658567802</v>
      </c>
      <c r="J54" s="2">
        <f t="shared" si="19"/>
        <v>197405.99906106145</v>
      </c>
      <c r="K54" s="2">
        <f t="shared" si="11"/>
        <v>69437.237507155791</v>
      </c>
      <c r="L54" s="2">
        <f t="shared" si="11"/>
        <v>190952.40314467842</v>
      </c>
      <c r="M54" s="2"/>
      <c r="N54" s="28">
        <f t="shared" si="20"/>
        <v>8609410.0443018619</v>
      </c>
      <c r="O54" s="2">
        <f t="shared" si="12"/>
        <v>8719.1064123764663</v>
      </c>
      <c r="P54" s="2">
        <f t="shared" si="13"/>
        <v>42821.716180582334</v>
      </c>
      <c r="R54">
        <f t="shared" si="14"/>
        <v>33</v>
      </c>
      <c r="S54" s="89">
        <f t="shared" si="2"/>
        <v>63933.436800651456</v>
      </c>
      <c r="T54" s="89">
        <f>IF(AND(S54=0,S53&gt;0),SUM($G54:$H$381),S54)</f>
        <v>63933.436800651456</v>
      </c>
      <c r="U54" s="82">
        <f>SUM(T54:T$381)</f>
        <v>7790349.8460015012</v>
      </c>
      <c r="V54" s="68">
        <f>localspline(R54,'BBG rates'!$G$10:$G$27,'BBG rates'!$K$10:$K$27)</f>
        <v>1.014456179997886</v>
      </c>
      <c r="W54" s="68">
        <f>locallinterp(R54,'BBG rates'!$G$10:$G$27,'BBG rates'!$J$10:$J$27)</f>
        <v>-0.5128125</v>
      </c>
      <c r="X54" s="56">
        <f t="shared" si="15"/>
        <v>-0.51402177347679157</v>
      </c>
      <c r="Y54" s="66">
        <f t="shared" si="3"/>
        <v>-1721.6742453305578</v>
      </c>
      <c r="Z54" s="72">
        <f t="shared" si="4"/>
        <v>-0.26520106737659227</v>
      </c>
      <c r="AA54" s="79">
        <f t="shared" si="5"/>
        <v>-1245.7916002106185</v>
      </c>
      <c r="AB54" s="81">
        <f t="shared" si="16"/>
        <v>-0.19189766182580939</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10570261.18007285</v>
      </c>
    </row>
    <row r="55" spans="1:39" x14ac:dyDescent="0.2">
      <c r="A55" s="7">
        <v>34</v>
      </c>
      <c r="B55" s="7">
        <v>17</v>
      </c>
      <c r="C55" s="7">
        <v>8.5</v>
      </c>
      <c r="D55" s="12">
        <f t="shared" si="0"/>
        <v>2.8333333333333335</v>
      </c>
      <c r="E55" s="29">
        <f t="shared" si="17"/>
        <v>7662779.4830844579</v>
      </c>
      <c r="F55" s="2">
        <f t="shared" si="1"/>
        <v>7786.1352681100052</v>
      </c>
      <c r="G55" s="2">
        <f t="shared" si="8"/>
        <v>38468.585482414885</v>
      </c>
      <c r="H55" s="2">
        <f t="shared" si="9"/>
        <v>25168.340633976604</v>
      </c>
      <c r="I55" s="2">
        <f t="shared" si="21"/>
        <v>71423.061384501489</v>
      </c>
      <c r="J55" s="2">
        <f t="shared" si="19"/>
        <v>202365.3405894209</v>
      </c>
      <c r="K55" s="2">
        <f t="shared" si="11"/>
        <v>69018.547021551203</v>
      </c>
      <c r="L55" s="2">
        <f t="shared" si="11"/>
        <v>195552.54989439511</v>
      </c>
      <c r="M55" s="2"/>
      <c r="N55" s="28">
        <f t="shared" si="20"/>
        <v>8566545.17542837</v>
      </c>
      <c r="O55" s="2">
        <f t="shared" si="12"/>
        <v>8675.9537194672957</v>
      </c>
      <c r="P55" s="2">
        <f t="shared" si="13"/>
        <v>42864.868873491512</v>
      </c>
      <c r="R55">
        <f t="shared" si="14"/>
        <v>34</v>
      </c>
      <c r="S55" s="89">
        <f t="shared" si="2"/>
        <v>63636.926116391493</v>
      </c>
      <c r="T55" s="89">
        <f>IF(AND(S55=0,S54&gt;0),SUM($G55:$H$381),S55)</f>
        <v>63636.926116391493</v>
      </c>
      <c r="U55" s="82">
        <f>SUM(T55:T$381)</f>
        <v>7726416.4092008499</v>
      </c>
      <c r="V55" s="68">
        <f>localspline(R55,'BBG rates'!$G$10:$G$27,'BBG rates'!$K$10:$K$27)</f>
        <v>1.0148529923475207</v>
      </c>
      <c r="W55" s="68">
        <f>locallinterp(R55,'BBG rates'!$G$10:$G$27,'BBG rates'!$J$10:$J$27)</f>
        <v>-0.51154166666666667</v>
      </c>
      <c r="X55" s="56">
        <f t="shared" si="15"/>
        <v>-0.51274494420368022</v>
      </c>
      <c r="Y55" s="66">
        <f t="shared" si="3"/>
        <v>-1694.2882631899436</v>
      </c>
      <c r="Z55" s="72">
        <f t="shared" si="4"/>
        <v>-0.26314216166330368</v>
      </c>
      <c r="AA55" s="79">
        <f t="shared" si="5"/>
        <v>-1235.567702681841</v>
      </c>
      <c r="AB55" s="81">
        <f t="shared" si="16"/>
        <v>-0.19189766182580939</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10517782.559204826</v>
      </c>
    </row>
    <row r="56" spans="1:39" x14ac:dyDescent="0.2">
      <c r="A56" s="7">
        <v>35</v>
      </c>
      <c r="B56" s="7">
        <v>17.5</v>
      </c>
      <c r="C56" s="7">
        <v>8.75</v>
      </c>
      <c r="D56" s="12">
        <f t="shared" si="0"/>
        <v>2.9166666666666665</v>
      </c>
      <c r="E56" s="29">
        <f t="shared" si="17"/>
        <v>7599437.899048714</v>
      </c>
      <c r="F56" s="2">
        <f t="shared" si="1"/>
        <v>7722.0064807722047</v>
      </c>
      <c r="G56" s="2">
        <f t="shared" si="8"/>
        <v>38381.288350317205</v>
      </c>
      <c r="H56" s="2">
        <f t="shared" si="9"/>
        <v>24960.29568542674</v>
      </c>
      <c r="I56" s="2">
        <f t="shared" si="21"/>
        <v>71063.590516516153</v>
      </c>
      <c r="J56" s="2">
        <f t="shared" si="19"/>
        <v>207268.80567317212</v>
      </c>
      <c r="K56" s="2">
        <f t="shared" si="11"/>
        <v>68602.045743957802</v>
      </c>
      <c r="L56" s="2">
        <f t="shared" si="11"/>
        <v>200089.30008654358</v>
      </c>
      <c r="M56" s="2"/>
      <c r="N56" s="28">
        <f t="shared" si="20"/>
        <v>8523637.1103757415</v>
      </c>
      <c r="O56" s="2">
        <f t="shared" si="12"/>
        <v>8632.7575403303072</v>
      </c>
      <c r="P56" s="2">
        <f t="shared" si="13"/>
        <v>42908.065052628503</v>
      </c>
      <c r="R56">
        <f t="shared" si="14"/>
        <v>35</v>
      </c>
      <c r="S56" s="89">
        <f t="shared" si="2"/>
        <v>63341.584035743945</v>
      </c>
      <c r="T56" s="89">
        <f>IF(AND(S56=0,S55&gt;0),SUM($G56:$H$381),S56)</f>
        <v>63341.584035743945</v>
      </c>
      <c r="U56" s="82">
        <f>SUM(T56:T$381)</f>
        <v>7662779.4830844598</v>
      </c>
      <c r="V56" s="68">
        <f>localspline(R56,'BBG rates'!$G$10:$G$27,'BBG rates'!$K$10:$K$27)</f>
        <v>1.0152490050027994</v>
      </c>
      <c r="W56" s="68">
        <f>locallinterp(R56,'BBG rates'!$G$10:$G$27,'BBG rates'!$J$10:$J$27)</f>
        <v>-0.51027083333333334</v>
      </c>
      <c r="X56" s="56">
        <f t="shared" si="15"/>
        <v>-0.51146812988127621</v>
      </c>
      <c r="Y56" s="66">
        <f t="shared" si="3"/>
        <v>-1667.0970030809078</v>
      </c>
      <c r="Z56" s="72">
        <f t="shared" si="4"/>
        <v>-0.26106929060313133</v>
      </c>
      <c r="AA56" s="79">
        <f t="shared" si="5"/>
        <v>-1225.3912215755765</v>
      </c>
      <c r="AB56" s="81">
        <f t="shared" si="16"/>
        <v>-0.19189766182580936</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10464600.543614833</v>
      </c>
    </row>
    <row r="57" spans="1:39" x14ac:dyDescent="0.2">
      <c r="A57" s="7">
        <v>36</v>
      </c>
      <c r="B57" s="7">
        <v>18</v>
      </c>
      <c r="C57" s="7">
        <v>9</v>
      </c>
      <c r="D57" s="12">
        <f t="shared" si="0"/>
        <v>3</v>
      </c>
      <c r="E57" s="29">
        <f t="shared" si="17"/>
        <v>7536390.4927648166</v>
      </c>
      <c r="F57" s="2">
        <f t="shared" si="1"/>
        <v>7658.1753182669881</v>
      </c>
      <c r="G57" s="2">
        <f t="shared" si="8"/>
        <v>38294.189322443439</v>
      </c>
      <c r="H57" s="2">
        <f t="shared" si="9"/>
        <v>24753.216961453971</v>
      </c>
      <c r="I57" s="2">
        <f t="shared" si="21"/>
        <v>70705.581602164399</v>
      </c>
      <c r="J57" s="2">
        <f t="shared" si="19"/>
        <v>212116.7448064932</v>
      </c>
      <c r="K57" s="2">
        <f t="shared" si="11"/>
        <v>68187.723006519722</v>
      </c>
      <c r="L57" s="2">
        <f t="shared" si="11"/>
        <v>204563.16901955917</v>
      </c>
      <c r="M57" s="2"/>
      <c r="N57" s="28">
        <f t="shared" si="20"/>
        <v>8480685.8056139257</v>
      </c>
      <c r="O57" s="2">
        <f t="shared" si="12"/>
        <v>8589.5178311431628</v>
      </c>
      <c r="P57" s="2">
        <f t="shared" si="13"/>
        <v>42951.304761815642</v>
      </c>
      <c r="R57">
        <f t="shared" si="14"/>
        <v>36</v>
      </c>
      <c r="S57" s="89">
        <f t="shared" si="2"/>
        <v>63047.406283897406</v>
      </c>
      <c r="T57" s="89">
        <f>IF(AND(S57=0,S56&gt;0),SUM($G57:$H$381),S57)</f>
        <v>63047.406283897406</v>
      </c>
      <c r="U57" s="82">
        <f>SUM(T57:T$381)</f>
        <v>7599437.8990487149</v>
      </c>
      <c r="V57" s="68">
        <f>localspline(R57,'BBG rates'!$G$10:$G$27,'BBG rates'!$K$10:$K$27)</f>
        <v>1.0156450271606445</v>
      </c>
      <c r="W57" s="68">
        <f>locallinterp(R57,'BBG rates'!$G$10:$G$27,'BBG rates'!$J$10:$J$27)</f>
        <v>-0.50900000000000001</v>
      </c>
      <c r="X57" s="56">
        <f t="shared" si="15"/>
        <v>-0.51019133050904664</v>
      </c>
      <c r="Y57" s="66">
        <f t="shared" si="3"/>
        <v>-1640.0993351388415</v>
      </c>
      <c r="Z57" s="72">
        <f t="shared" si="4"/>
        <v>-0.25898220740944222</v>
      </c>
      <c r="AA57" s="79">
        <f t="shared" si="5"/>
        <v>-1215.261970014908</v>
      </c>
      <c r="AB57" s="81">
        <f t="shared" si="16"/>
        <v>-0.19189766182580939</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10410722.962181946</v>
      </c>
    </row>
    <row r="58" spans="1:39" x14ac:dyDescent="0.2">
      <c r="A58" s="7">
        <v>37</v>
      </c>
      <c r="B58" s="7">
        <v>18.5</v>
      </c>
      <c r="C58" s="7">
        <v>9.25</v>
      </c>
      <c r="D58" s="12">
        <f t="shared" si="0"/>
        <v>3.0833333333333335</v>
      </c>
      <c r="E58" s="29">
        <f t="shared" si="17"/>
        <v>7473636.1041637631</v>
      </c>
      <c r="F58" s="2">
        <f t="shared" si="1"/>
        <v>7594.640607266253</v>
      </c>
      <c r="G58" s="2">
        <f t="shared" si="8"/>
        <v>38207.287949233767</v>
      </c>
      <c r="H58" s="2">
        <f t="shared" si="9"/>
        <v>24547.100651820525</v>
      </c>
      <c r="I58" s="2">
        <f t="shared" si="21"/>
        <v>70349.029208320542</v>
      </c>
      <c r="J58" s="2">
        <f t="shared" si="19"/>
        <v>216909.50672565502</v>
      </c>
      <c r="K58" s="2">
        <f t="shared" si="11"/>
        <v>67775.568191279192</v>
      </c>
      <c r="L58" s="2">
        <f t="shared" si="11"/>
        <v>208974.66858977752</v>
      </c>
      <c r="M58" s="2"/>
      <c r="N58" s="28">
        <f t="shared" si="20"/>
        <v>8437691.2175690066</v>
      </c>
      <c r="O58" s="2">
        <f t="shared" si="12"/>
        <v>8546.2345480393578</v>
      </c>
      <c r="P58" s="2">
        <f t="shared" si="13"/>
        <v>42994.588044919445</v>
      </c>
      <c r="R58">
        <f t="shared" si="14"/>
        <v>37</v>
      </c>
      <c r="S58" s="89">
        <f t="shared" si="2"/>
        <v>62754.388601054292</v>
      </c>
      <c r="T58" s="89">
        <f>IF(AND(S58=0,S57&gt;0),SUM($G58:$H$381),S58)</f>
        <v>62754.388601054292</v>
      </c>
      <c r="U58" s="82">
        <f>SUM(T58:T$381)</f>
        <v>7536390.4927648176</v>
      </c>
      <c r="V58" s="68">
        <f>localspline(R58,'BBG rates'!$G$10:$G$27,'BBG rates'!$K$10:$K$27)</f>
        <v>1.0160416158054528</v>
      </c>
      <c r="W58" s="68">
        <f>locallinterp(R58,'BBG rates'!$G$10:$G$27,'BBG rates'!$J$10:$J$27)</f>
        <v>-0.5074791666666667</v>
      </c>
      <c r="X58" s="56">
        <f t="shared" si="15"/>
        <v>-0.50866337714015053</v>
      </c>
      <c r="Y58" s="66">
        <f t="shared" si="3"/>
        <v>-1613.2941350579031</v>
      </c>
      <c r="Z58" s="72">
        <f t="shared" si="4"/>
        <v>-0.25688065977049124</v>
      </c>
      <c r="AA58" s="79">
        <f t="shared" si="5"/>
        <v>-1205.1797618065232</v>
      </c>
      <c r="AB58" s="81">
        <f t="shared" si="16"/>
        <v>-0.19189766182580936</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10356157.595326042</v>
      </c>
    </row>
    <row r="59" spans="1:39" x14ac:dyDescent="0.2">
      <c r="A59" s="7">
        <v>38</v>
      </c>
      <c r="B59" s="7">
        <v>19</v>
      </c>
      <c r="C59" s="7">
        <v>9.5</v>
      </c>
      <c r="D59" s="12">
        <f t="shared" si="0"/>
        <v>3.1666666666666665</v>
      </c>
      <c r="E59" s="29">
        <f t="shared" si="17"/>
        <v>7411173.5774213839</v>
      </c>
      <c r="F59" s="2">
        <f t="shared" si="1"/>
        <v>7531.4011787346135</v>
      </c>
      <c r="G59" s="2">
        <f t="shared" si="8"/>
        <v>38120.583782148562</v>
      </c>
      <c r="H59" s="2">
        <f t="shared" si="9"/>
        <v>24341.942960230754</v>
      </c>
      <c r="I59" s="2">
        <f t="shared" si="21"/>
        <v>69993.927921113922</v>
      </c>
      <c r="J59" s="2">
        <f t="shared" si="19"/>
        <v>221647.43841686074</v>
      </c>
      <c r="K59" s="2">
        <f t="shared" si="11"/>
        <v>67365.570729948886</v>
      </c>
      <c r="L59" s="2">
        <f t="shared" si="11"/>
        <v>213324.30731150479</v>
      </c>
      <c r="M59" s="2"/>
      <c r="N59" s="28">
        <f t="shared" si="20"/>
        <v>8394653.3026231565</v>
      </c>
      <c r="O59" s="2">
        <f t="shared" si="12"/>
        <v>8502.9076471081898</v>
      </c>
      <c r="P59" s="2">
        <f t="shared" si="13"/>
        <v>43037.914945850614</v>
      </c>
      <c r="R59">
        <f t="shared" si="14"/>
        <v>38</v>
      </c>
      <c r="S59" s="89">
        <f t="shared" si="2"/>
        <v>62462.526742379312</v>
      </c>
      <c r="T59" s="89">
        <f>IF(AND(S59=0,S58&gt;0),SUM($G59:$H$381),S59)</f>
        <v>62462.526742379312</v>
      </c>
      <c r="U59" s="82">
        <f>SUM(T59:T$381)</f>
        <v>7473636.1041637631</v>
      </c>
      <c r="V59" s="68">
        <f>localspline(R59,'BBG rates'!$G$10:$G$27,'BBG rates'!$K$10:$K$27)</f>
        <v>1.0164379614377346</v>
      </c>
      <c r="W59" s="68">
        <f>locallinterp(R59,'BBG rates'!$G$10:$G$27,'BBG rates'!$J$10:$J$27)</f>
        <v>-0.50595833333333329</v>
      </c>
      <c r="X59" s="56">
        <f t="shared" si="15"/>
        <v>-0.50713544518106168</v>
      </c>
      <c r="Y59" s="66">
        <f t="shared" si="3"/>
        <v>-1586.693419027755</v>
      </c>
      <c r="Z59" s="72">
        <f t="shared" si="4"/>
        <v>-0.25476649870235435</v>
      </c>
      <c r="AA59" s="79">
        <f t="shared" si="5"/>
        <v>-1195.1444114383144</v>
      </c>
      <c r="AB59" s="81">
        <f t="shared" si="16"/>
        <v>-0.19189766182580936</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10301078.317549368</v>
      </c>
    </row>
    <row r="60" spans="1:39" x14ac:dyDescent="0.2">
      <c r="A60" s="7">
        <v>39</v>
      </c>
      <c r="B60" s="7">
        <v>19.5</v>
      </c>
      <c r="C60" s="7">
        <v>9.75</v>
      </c>
      <c r="D60" s="12">
        <f t="shared" si="0"/>
        <v>3.25</v>
      </c>
      <c r="E60" s="29">
        <f t="shared" si="17"/>
        <v>7349001.7609434351</v>
      </c>
      <c r="F60" s="2">
        <f t="shared" si="1"/>
        <v>7468.4558679143283</v>
      </c>
      <c r="G60" s="2">
        <f t="shared" si="8"/>
        <v>38034.076373666059</v>
      </c>
      <c r="H60" s="2">
        <f t="shared" si="9"/>
        <v>24137.740104282166</v>
      </c>
      <c r="I60" s="2">
        <f t="shared" si="21"/>
        <v>69640.272345862555</v>
      </c>
      <c r="J60" s="2">
        <f t="shared" si="19"/>
        <v>226330.88512405331</v>
      </c>
      <c r="K60" s="2">
        <f t="shared" si="11"/>
        <v>66957.7201036857</v>
      </c>
      <c r="L60" s="2">
        <f t="shared" si="11"/>
        <v>217612.59033697852</v>
      </c>
      <c r="M60" s="2"/>
      <c r="N60" s="28">
        <f t="shared" si="20"/>
        <v>8351572.0171145927</v>
      </c>
      <c r="O60" s="2">
        <f t="shared" si="12"/>
        <v>8459.5370843946966</v>
      </c>
      <c r="P60" s="2">
        <f t="shared" si="13"/>
        <v>43081.285508564113</v>
      </c>
      <c r="R60">
        <f t="shared" si="14"/>
        <v>39</v>
      </c>
      <c r="S60" s="89">
        <f t="shared" si="2"/>
        <v>62171.816477948225</v>
      </c>
      <c r="T60" s="89">
        <f>IF(AND(S60=0,S59&gt;0),SUM($G60:$H$381),S60)</f>
        <v>62171.816477948225</v>
      </c>
      <c r="U60" s="82">
        <f>SUM(T60:T$381)</f>
        <v>7411173.5774213849</v>
      </c>
      <c r="V60" s="68">
        <f>localspline(R60,'BBG rates'!$G$10:$G$27,'BBG rates'!$K$10:$K$27)</f>
        <v>1.0168333599792945</v>
      </c>
      <c r="W60" s="68">
        <f>locallinterp(R60,'BBG rates'!$G$10:$G$27,'BBG rates'!$J$10:$J$27)</f>
        <v>-0.50443749999999998</v>
      </c>
      <c r="X60" s="56">
        <f t="shared" si="15"/>
        <v>-0.50560753463098074</v>
      </c>
      <c r="Y60" s="66">
        <f t="shared" si="3"/>
        <v>-1560.2959512722296</v>
      </c>
      <c r="Z60" s="72">
        <f t="shared" si="4"/>
        <v>-0.25263949386247347</v>
      </c>
      <c r="AA60" s="79">
        <f t="shared" si="5"/>
        <v>-1185.1557340769855</v>
      </c>
      <c r="AB60" s="81">
        <f t="shared" si="16"/>
        <v>-0.19189766182580933</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10245491.267666804</v>
      </c>
    </row>
    <row r="61" spans="1:39" x14ac:dyDescent="0.2">
      <c r="A61" s="7">
        <v>40</v>
      </c>
      <c r="B61" s="7">
        <v>20</v>
      </c>
      <c r="C61" s="7">
        <v>10</v>
      </c>
      <c r="D61" s="12">
        <f t="shared" si="0"/>
        <v>3.3333333333333335</v>
      </c>
      <c r="E61" s="29">
        <f t="shared" si="17"/>
        <v>7287119.5073507382</v>
      </c>
      <c r="F61" s="2">
        <f t="shared" si="1"/>
        <v>7405.8035143102734</v>
      </c>
      <c r="G61" s="2">
        <f t="shared" si="8"/>
        <v>37947.765277280057</v>
      </c>
      <c r="H61" s="2">
        <f t="shared" si="9"/>
        <v>23934.48831541662</v>
      </c>
      <c r="I61" s="2">
        <f t="shared" si="21"/>
        <v>69288.057107006956</v>
      </c>
      <c r="J61" s="2">
        <f t="shared" si="19"/>
        <v>230960.19035668985</v>
      </c>
      <c r="K61" s="2">
        <f t="shared" si="11"/>
        <v>66552.005842865241</v>
      </c>
      <c r="L61" s="2">
        <f t="shared" si="11"/>
        <v>221840.01947621745</v>
      </c>
      <c r="M61" s="2"/>
      <c r="N61" s="28">
        <f t="shared" si="20"/>
        <v>8308447.3173375335</v>
      </c>
      <c r="O61" s="2">
        <f t="shared" si="12"/>
        <v>8416.1228158996291</v>
      </c>
      <c r="P61" s="2">
        <f t="shared" si="13"/>
        <v>43124.699777059192</v>
      </c>
      <c r="R61">
        <f t="shared" si="14"/>
        <v>40</v>
      </c>
      <c r="S61" s="89">
        <f t="shared" si="2"/>
        <v>61882.253592696681</v>
      </c>
      <c r="T61" s="89">
        <f>IF(AND(S61=0,S60&gt;0),SUM($G61:$H$381),S61)</f>
        <v>61882.253592696681</v>
      </c>
      <c r="U61" s="82">
        <f>SUM(T61:T$381)</f>
        <v>7349001.760943437</v>
      </c>
      <c r="V61" s="68">
        <f>localspline(R61,'BBG rates'!$G$10:$G$27,'BBG rates'!$K$10:$K$27)</f>
        <v>1.0172267497192871</v>
      </c>
      <c r="W61" s="68">
        <f>locallinterp(R61,'BBG rates'!$G$10:$G$27,'BBG rates'!$J$10:$J$27)</f>
        <v>-0.50291666666666668</v>
      </c>
      <c r="X61" s="56">
        <f t="shared" si="15"/>
        <v>-0.50407964548924156</v>
      </c>
      <c r="Y61" s="66">
        <f t="shared" si="3"/>
        <v>-1534.1005022281086</v>
      </c>
      <c r="Z61" s="72">
        <f t="shared" si="4"/>
        <v>-0.25049940965552303</v>
      </c>
      <c r="AA61" s="79">
        <f t="shared" si="5"/>
        <v>-1175.2135455656676</v>
      </c>
      <c r="AB61" s="81">
        <f t="shared" si="16"/>
        <v>-0.19189766182580936</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10189402.545900906</v>
      </c>
    </row>
    <row r="62" spans="1:39" x14ac:dyDescent="0.2">
      <c r="A62" s="7">
        <v>41</v>
      </c>
      <c r="B62" s="7">
        <v>20.5</v>
      </c>
      <c r="C62" s="7">
        <v>10.25</v>
      </c>
      <c r="D62" s="12">
        <f t="shared" si="0"/>
        <v>3.4166666666666665</v>
      </c>
      <c r="E62" s="29">
        <f t="shared" si="17"/>
        <v>7225525.673464369</v>
      </c>
      <c r="F62" s="2">
        <f t="shared" si="1"/>
        <v>7343.4429616749721</v>
      </c>
      <c r="G62" s="2">
        <f t="shared" si="8"/>
        <v>37861.650047497635</v>
      </c>
      <c r="H62" s="2">
        <f t="shared" si="9"/>
        <v>23732.183838871679</v>
      </c>
      <c r="I62" s="2">
        <f t="shared" si="21"/>
        <v>68937.276848044276</v>
      </c>
      <c r="J62" s="2">
        <f t="shared" si="19"/>
        <v>235535.69589748461</v>
      </c>
      <c r="K62" s="2">
        <f t="shared" si="11"/>
        <v>66148.417526857593</v>
      </c>
      <c r="L62" s="2">
        <f t="shared" si="11"/>
        <v>226007.09321676343</v>
      </c>
      <c r="M62" s="2"/>
      <c r="N62" s="28">
        <f t="shared" si="20"/>
        <v>8265279.1595421536</v>
      </c>
      <c r="O62" s="2">
        <f t="shared" si="12"/>
        <v>8372.6647975793949</v>
      </c>
      <c r="P62" s="2">
        <f t="shared" si="13"/>
        <v>43168.157795379426</v>
      </c>
      <c r="R62">
        <f t="shared" si="14"/>
        <v>41</v>
      </c>
      <c r="S62" s="89">
        <f t="shared" si="2"/>
        <v>61593.833886369313</v>
      </c>
      <c r="T62" s="89">
        <f>IF(AND(S62=0,S61&gt;0),SUM($G62:$H$381),S62)</f>
        <v>61593.833886369313</v>
      </c>
      <c r="U62" s="82">
        <f>SUM(T62:T$381)</f>
        <v>7287119.50735074</v>
      </c>
      <c r="V62" s="68">
        <f>localspline(R62,'BBG rates'!$G$10:$G$27,'BBG rates'!$K$10:$K$27)</f>
        <v>1.0176170689486232</v>
      </c>
      <c r="W62" s="68">
        <f>locallinterp(R62,'BBG rates'!$G$10:$G$27,'BBG rates'!$J$10:$J$27)</f>
        <v>-0.50139583333333337</v>
      </c>
      <c r="X62" s="56">
        <f t="shared" si="15"/>
        <v>-0.50255177775531124</v>
      </c>
      <c r="Y62" s="66">
        <f t="shared" si="3"/>
        <v>-1508.1058485172071</v>
      </c>
      <c r="Z62" s="72">
        <f t="shared" si="4"/>
        <v>-0.24834600508405572</v>
      </c>
      <c r="AA62" s="79">
        <f t="shared" si="5"/>
        <v>-1165.3176624215423</v>
      </c>
      <c r="AB62" s="81">
        <f t="shared" si="16"/>
        <v>-0.19189766182580936</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10132818.214075249</v>
      </c>
    </row>
    <row r="63" spans="1:39" x14ac:dyDescent="0.2">
      <c r="A63" s="7">
        <v>42</v>
      </c>
      <c r="B63" s="7">
        <v>21</v>
      </c>
      <c r="C63" s="7">
        <v>10.5</v>
      </c>
      <c r="D63" s="12">
        <f t="shared" si="0"/>
        <v>3.5</v>
      </c>
      <c r="E63" s="29">
        <f t="shared" si="17"/>
        <v>7164219.1202909006</v>
      </c>
      <c r="F63" s="2">
        <f t="shared" si="1"/>
        <v>7281.3730579936655</v>
      </c>
      <c r="G63" s="2">
        <f t="shared" si="8"/>
        <v>37775.730239836805</v>
      </c>
      <c r="H63" s="2">
        <f t="shared" si="9"/>
        <v>23530.822933632142</v>
      </c>
      <c r="I63" s="2">
        <f t="shared" si="21"/>
        <v>68587.92623146261</v>
      </c>
      <c r="J63" s="2">
        <f t="shared" si="19"/>
        <v>240057.74181011913</v>
      </c>
      <c r="K63" s="2">
        <f t="shared" si="11"/>
        <v>65746.944783803963</v>
      </c>
      <c r="L63" s="2">
        <f t="shared" si="11"/>
        <v>230114.30674331388</v>
      </c>
      <c r="M63" s="2"/>
      <c r="N63" s="28">
        <f t="shared" si="20"/>
        <v>8222067.4999345411</v>
      </c>
      <c r="O63" s="2">
        <f t="shared" si="12"/>
        <v>8329.1629853460163</v>
      </c>
      <c r="P63" s="2">
        <f t="shared" si="13"/>
        <v>43211.659607612797</v>
      </c>
      <c r="R63">
        <f t="shared" si="14"/>
        <v>42</v>
      </c>
      <c r="S63" s="89">
        <f t="shared" si="2"/>
        <v>61306.553173468943</v>
      </c>
      <c r="T63" s="89">
        <f>IF(AND(S63=0,S62&gt;0),SUM($G63:$H$381),S63)</f>
        <v>61306.553173468943</v>
      </c>
      <c r="U63" s="82">
        <f>SUM(T63:T$381)</f>
        <v>7225525.6734643709</v>
      </c>
      <c r="V63" s="68">
        <f>localspline(R63,'BBG rates'!$G$10:$G$27,'BBG rates'!$K$10:$K$27)</f>
        <v>1.0180036135864725</v>
      </c>
      <c r="W63" s="68">
        <f>locallinterp(R63,'BBG rates'!$G$10:$G$27,'BBG rates'!$J$10:$J$27)</f>
        <v>-0.49987500000000001</v>
      </c>
      <c r="X63" s="56">
        <f t="shared" si="15"/>
        <v>-0.50102393142865687</v>
      </c>
      <c r="Y63" s="66">
        <f t="shared" si="3"/>
        <v>-1482.3107729185735</v>
      </c>
      <c r="Z63" s="72">
        <f t="shared" si="4"/>
        <v>-0.24617903359402676</v>
      </c>
      <c r="AA63" s="79">
        <f t="shared" si="5"/>
        <v>-1155.4679018334743</v>
      </c>
      <c r="AB63" s="81">
        <f t="shared" si="16"/>
        <v>-0.19189766182580936</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10075744.295806931</v>
      </c>
    </row>
    <row r="64" spans="1:39" x14ac:dyDescent="0.2">
      <c r="A64" s="7">
        <v>43</v>
      </c>
      <c r="B64" s="7">
        <v>21.5</v>
      </c>
      <c r="C64" s="7">
        <v>10.75</v>
      </c>
      <c r="D64" s="12">
        <f t="shared" si="0"/>
        <v>3.5833333333333335</v>
      </c>
      <c r="E64" s="29">
        <f t="shared" si="17"/>
        <v>7103198.713007695</v>
      </c>
      <c r="F64" s="2">
        <f t="shared" si="1"/>
        <v>7219.5926554694406</v>
      </c>
      <c r="G64" s="2">
        <f t="shared" si="8"/>
        <v>37690.005410824277</v>
      </c>
      <c r="H64" s="2">
        <f t="shared" si="9"/>
        <v>23330.401872381724</v>
      </c>
      <c r="I64" s="2">
        <f t="shared" si="21"/>
        <v>68239.999938675435</v>
      </c>
      <c r="J64" s="2">
        <f t="shared" si="19"/>
        <v>244526.66644692031</v>
      </c>
      <c r="K64" s="2">
        <f t="shared" si="11"/>
        <v>65347.577290394205</v>
      </c>
      <c r="L64" s="2">
        <f t="shared" si="11"/>
        <v>234162.15195724592</v>
      </c>
      <c r="M64" s="2"/>
      <c r="N64" s="28">
        <f t="shared" si="20"/>
        <v>8178812.2946766494</v>
      </c>
      <c r="O64" s="2">
        <f t="shared" si="12"/>
        <v>8285.6173350670924</v>
      </c>
      <c r="P64" s="2">
        <f t="shared" si="13"/>
        <v>43255.205257891714</v>
      </c>
      <c r="R64">
        <f t="shared" si="14"/>
        <v>43</v>
      </c>
      <c r="S64" s="89">
        <f t="shared" si="2"/>
        <v>61020.407283206005</v>
      </c>
      <c r="T64" s="89">
        <f>IF(AND(S64=0,S63&gt;0),SUM($G64:$H$381),S64)</f>
        <v>61020.407283206005</v>
      </c>
      <c r="U64" s="82">
        <f>SUM(T64:T$381)</f>
        <v>7164219.1202909024</v>
      </c>
      <c r="V64" s="68">
        <f>localspline(R64,'BBG rates'!$G$10:$G$27,'BBG rates'!$K$10:$K$27)</f>
        <v>1.0183852623190162</v>
      </c>
      <c r="W64" s="68">
        <f>locallinterp(R64,'BBG rates'!$G$10:$G$27,'BBG rates'!$J$10:$J$27)</f>
        <v>-0.49835416666666665</v>
      </c>
      <c r="X64" s="56">
        <f t="shared" si="15"/>
        <v>-0.49949610650834586</v>
      </c>
      <c r="Y64" s="66">
        <f t="shared" si="3"/>
        <v>-1456.714064340814</v>
      </c>
      <c r="Z64" s="72">
        <f t="shared" si="4"/>
        <v>-0.24399824291499295</v>
      </c>
      <c r="AA64" s="79">
        <f t="shared" si="5"/>
        <v>-1145.6640816596507</v>
      </c>
      <c r="AB64" s="81">
        <f t="shared" si="16"/>
        <v>-0.19189766182580933</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10018186.77669817</v>
      </c>
    </row>
    <row r="65" spans="1:39" x14ac:dyDescent="0.2">
      <c r="A65" s="7">
        <v>44</v>
      </c>
      <c r="B65" s="7">
        <v>22</v>
      </c>
      <c r="C65" s="7">
        <v>11</v>
      </c>
      <c r="D65" s="12">
        <f t="shared" si="0"/>
        <v>3.6666666666666665</v>
      </c>
      <c r="E65" s="29">
        <f t="shared" si="17"/>
        <v>7042463.3209482469</v>
      </c>
      <c r="F65" s="2">
        <f t="shared" si="1"/>
        <v>7158.1006105084116</v>
      </c>
      <c r="G65" s="2">
        <f t="shared" si="8"/>
        <v>37604.475117993126</v>
      </c>
      <c r="H65" s="2">
        <f t="shared" si="9"/>
        <v>23130.916941454936</v>
      </c>
      <c r="I65" s="2">
        <f t="shared" si="21"/>
        <v>67893.492669956468</v>
      </c>
      <c r="J65" s="2">
        <f t="shared" si="19"/>
        <v>248942.80645650704</v>
      </c>
      <c r="K65" s="2">
        <f t="shared" si="11"/>
        <v>64950.304771645599</v>
      </c>
      <c r="L65" s="2">
        <f t="shared" si="11"/>
        <v>238151.11749603384</v>
      </c>
      <c r="M65" s="2"/>
      <c r="N65" s="28">
        <f t="shared" si="20"/>
        <v>8135513.4998862566</v>
      </c>
      <c r="O65" s="2">
        <f t="shared" si="12"/>
        <v>8242.0278025657444</v>
      </c>
      <c r="P65" s="2">
        <f t="shared" si="13"/>
        <v>43298.794790393069</v>
      </c>
      <c r="R65">
        <f t="shared" si="14"/>
        <v>44</v>
      </c>
      <c r="S65" s="89">
        <f t="shared" si="2"/>
        <v>60735.392059448059</v>
      </c>
      <c r="T65" s="89">
        <f>IF(AND(S65=0,S64&gt;0),SUM($G65:$H$381),S65)</f>
        <v>60735.392059448059</v>
      </c>
      <c r="U65" s="82">
        <f>SUM(T65:T$381)</f>
        <v>7103198.713007696</v>
      </c>
      <c r="V65" s="68">
        <f>localspline(R65,'BBG rates'!$G$10:$G$27,'BBG rates'!$K$10:$K$27)</f>
        <v>1.0187611918553163</v>
      </c>
      <c r="W65" s="68">
        <f>locallinterp(R65,'BBG rates'!$G$10:$G$27,'BBG rates'!$J$10:$J$27)</f>
        <v>-0.49683333333333335</v>
      </c>
      <c r="X65" s="56">
        <f t="shared" si="15"/>
        <v>-0.49796830299397854</v>
      </c>
      <c r="Y65" s="66">
        <f t="shared" si="3"/>
        <v>-1431.3145177945516</v>
      </c>
      <c r="Z65" s="72">
        <f t="shared" si="4"/>
        <v>-0.24180337489477199</v>
      </c>
      <c r="AA65" s="79">
        <f t="shared" si="5"/>
        <v>-1135.9060204252291</v>
      </c>
      <c r="AB65" s="81">
        <f t="shared" si="16"/>
        <v>-0.19189766182580936</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9960151.6045271009</v>
      </c>
    </row>
    <row r="66" spans="1:39" x14ac:dyDescent="0.2">
      <c r="A66" s="7">
        <v>45</v>
      </c>
      <c r="B66" s="7">
        <v>22.5</v>
      </c>
      <c r="C66" s="7">
        <v>11.25</v>
      </c>
      <c r="D66" s="12">
        <f t="shared" si="0"/>
        <v>3.75</v>
      </c>
      <c r="E66" s="29">
        <f t="shared" si="17"/>
        <v>6982011.8175875768</v>
      </c>
      <c r="F66" s="2">
        <f t="shared" si="1"/>
        <v>7096.8957837049511</v>
      </c>
      <c r="G66" s="2">
        <f t="shared" si="8"/>
        <v>37519.138919880505</v>
      </c>
      <c r="H66" s="2">
        <f t="shared" si="9"/>
        <v>22932.364440789097</v>
      </c>
      <c r="I66" s="2">
        <f t="shared" si="21"/>
        <v>67548.399144374562</v>
      </c>
      <c r="J66" s="2">
        <f t="shared" si="19"/>
        <v>253306.49679140461</v>
      </c>
      <c r="K66" s="2">
        <f t="shared" si="11"/>
        <v>64555.117000682389</v>
      </c>
      <c r="L66" s="2">
        <f t="shared" si="11"/>
        <v>242081.68875255896</v>
      </c>
      <c r="M66" s="2"/>
      <c r="N66" s="28">
        <f t="shared" si="20"/>
        <v>8092171.071636918</v>
      </c>
      <c r="O66" s="2">
        <f t="shared" si="12"/>
        <v>8198.3943436205773</v>
      </c>
      <c r="P66" s="2">
        <f t="shared" si="13"/>
        <v>43342.428249338249</v>
      </c>
      <c r="R66">
        <f t="shared" si="14"/>
        <v>45</v>
      </c>
      <c r="S66" s="89">
        <f t="shared" si="2"/>
        <v>60451.503360669602</v>
      </c>
      <c r="T66" s="89">
        <f>IF(AND(S66=0,S65&gt;0),SUM($G66:$H$381),S66)</f>
        <v>60451.503360669602</v>
      </c>
      <c r="U66" s="82">
        <f>SUM(T66:T$381)</f>
        <v>7042463.3209482478</v>
      </c>
      <c r="V66" s="68">
        <f>localspline(R66,'BBG rates'!$G$10:$G$27,'BBG rates'!$K$10:$K$27)</f>
        <v>1.0191303404869316</v>
      </c>
      <c r="W66" s="68">
        <f>locallinterp(R66,'BBG rates'!$G$10:$G$27,'BBG rates'!$J$10:$J$27)</f>
        <v>-0.49531250000000004</v>
      </c>
      <c r="X66" s="56">
        <f t="shared" si="15"/>
        <v>-0.49644052088488877</v>
      </c>
      <c r="Y66" s="66">
        <f t="shared" si="3"/>
        <v>-1406.1109343649539</v>
      </c>
      <c r="Z66" s="72">
        <f t="shared" si="4"/>
        <v>-0.23959416532832575</v>
      </c>
      <c r="AA66" s="79">
        <f t="shared" si="5"/>
        <v>-1126.1935373199942</v>
      </c>
      <c r="AB66" s="81">
        <f t="shared" si="16"/>
        <v>-0.19189766182580936</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9901644.6894376799</v>
      </c>
    </row>
    <row r="67" spans="1:39" x14ac:dyDescent="0.2">
      <c r="A67" s="7">
        <v>46</v>
      </c>
      <c r="B67" s="7">
        <v>23</v>
      </c>
      <c r="C67" s="7">
        <v>11.5</v>
      </c>
      <c r="D67" s="12">
        <f t="shared" si="0"/>
        <v>3.8333333333333335</v>
      </c>
      <c r="E67" s="29">
        <f t="shared" si="17"/>
        <v>6921843.0805276744</v>
      </c>
      <c r="F67" s="2">
        <f t="shared" si="1"/>
        <v>7035.9770398269638</v>
      </c>
      <c r="G67" s="2">
        <f t="shared" si="8"/>
        <v>37433.996376025381</v>
      </c>
      <c r="H67" s="2">
        <f t="shared" si="9"/>
        <v>22734.740683876516</v>
      </c>
      <c r="I67" s="2">
        <f t="shared" si="21"/>
        <v>67204.714099728852</v>
      </c>
      <c r="J67" s="2">
        <f t="shared" si="19"/>
        <v>257618.07071562728</v>
      </c>
      <c r="K67" s="2">
        <f t="shared" si="11"/>
        <v>64162.003798516424</v>
      </c>
      <c r="L67" s="2">
        <f t="shared" si="11"/>
        <v>245954.34789431299</v>
      </c>
      <c r="M67" s="2"/>
      <c r="N67" s="28">
        <f t="shared" si="20"/>
        <v>8048784.9659579247</v>
      </c>
      <c r="O67" s="2">
        <f t="shared" si="12"/>
        <v>8154.7169139656289</v>
      </c>
      <c r="P67" s="2">
        <f t="shared" si="13"/>
        <v>43386.105678993175</v>
      </c>
      <c r="R67">
        <f t="shared" si="14"/>
        <v>46</v>
      </c>
      <c r="S67" s="89">
        <f t="shared" si="2"/>
        <v>60168.737059901898</v>
      </c>
      <c r="T67" s="89">
        <f>IF(AND(S67=0,S66&gt;0),SUM($G67:$H$381),S67)</f>
        <v>60168.737059901898</v>
      </c>
      <c r="U67" s="82">
        <f>SUM(T67:T$381)</f>
        <v>6982011.8175875787</v>
      </c>
      <c r="V67" s="68">
        <f>localspline(R67,'BBG rates'!$G$10:$G$27,'BBG rates'!$K$10:$K$27)</f>
        <v>1.0194918551204313</v>
      </c>
      <c r="W67" s="68">
        <f>locallinterp(R67,'BBG rates'!$G$10:$G$27,'BBG rates'!$J$10:$J$27)</f>
        <v>-0.49379166666666668</v>
      </c>
      <c r="X67" s="56">
        <f t="shared" si="15"/>
        <v>-0.49491276018041042</v>
      </c>
      <c r="Y67" s="66">
        <f t="shared" si="3"/>
        <v>-1381.1021211844161</v>
      </c>
      <c r="Z67" s="72">
        <f t="shared" si="4"/>
        <v>-0.23737034378064639</v>
      </c>
      <c r="AA67" s="79">
        <f t="shared" si="5"/>
        <v>-1116.5264521960212</v>
      </c>
      <c r="AB67" s="81">
        <f t="shared" si="16"/>
        <v>-0.19189766182580931</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9842671.9041287713</v>
      </c>
    </row>
    <row r="68" spans="1:39" x14ac:dyDescent="0.2">
      <c r="A68" s="7">
        <v>47</v>
      </c>
      <c r="B68" s="7">
        <v>23.5</v>
      </c>
      <c r="C68" s="7">
        <v>11.75</v>
      </c>
      <c r="D68" s="12">
        <f t="shared" si="0"/>
        <v>3.9166666666666665</v>
      </c>
      <c r="E68" s="29">
        <f t="shared" si="17"/>
        <v>6861955.9914829917</v>
      </c>
      <c r="F68" s="2">
        <f t="shared" si="1"/>
        <v>6975.3432478012246</v>
      </c>
      <c r="G68" s="2">
        <f t="shared" si="8"/>
        <v>37349.04704696632</v>
      </c>
      <c r="H68" s="2">
        <f t="shared" si="9"/>
        <v>22538.04199771686</v>
      </c>
      <c r="I68" s="2">
        <f t="shared" si="21"/>
        <v>66862.432292484402</v>
      </c>
      <c r="J68" s="2">
        <f t="shared" si="19"/>
        <v>261877.85981223057</v>
      </c>
      <c r="K68" s="2">
        <f t="shared" si="11"/>
        <v>63770.955033828912</v>
      </c>
      <c r="L68" s="2">
        <f t="shared" si="11"/>
        <v>249769.57388249657</v>
      </c>
      <c r="M68" s="2"/>
      <c r="N68" s="28">
        <f t="shared" si="20"/>
        <v>8005355.1388342567</v>
      </c>
      <c r="O68" s="2">
        <f t="shared" si="12"/>
        <v>8110.9954692903348</v>
      </c>
      <c r="P68" s="2">
        <f t="shared" si="13"/>
        <v>43429.827123668474</v>
      </c>
      <c r="R68">
        <f t="shared" si="14"/>
        <v>47</v>
      </c>
      <c r="S68" s="89">
        <f t="shared" si="2"/>
        <v>59887.089044683176</v>
      </c>
      <c r="T68" s="89">
        <f>IF(AND(S68=0,S67&gt;0),SUM($G68:$H$381),S68)</f>
        <v>59887.089044683176</v>
      </c>
      <c r="U68" s="82">
        <f>SUM(T68:T$381)</f>
        <v>6921843.0805276772</v>
      </c>
      <c r="V68" s="68">
        <f>localspline(R68,'BBG rates'!$G$10:$G$27,'BBG rates'!$K$10:$K$27)</f>
        <v>1.0198447485528579</v>
      </c>
      <c r="W68" s="68">
        <f>locallinterp(R68,'BBG rates'!$G$10:$G$27,'BBG rates'!$J$10:$J$27)</f>
        <v>-0.49227083333333332</v>
      </c>
      <c r="X68" s="56">
        <f t="shared" si="15"/>
        <v>-0.49338502088001057</v>
      </c>
      <c r="Y68" s="66">
        <f t="shared" si="3"/>
        <v>-1356.2868914053449</v>
      </c>
      <c r="Z68" s="72">
        <f t="shared" si="4"/>
        <v>-0.23513163340338833</v>
      </c>
      <c r="AA68" s="79">
        <f t="shared" si="5"/>
        <v>-1106.9045855653485</v>
      </c>
      <c r="AB68" s="81">
        <f t="shared" si="16"/>
        <v>-0.19189766182580931</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9783239.0840423685</v>
      </c>
    </row>
    <row r="69" spans="1:39" x14ac:dyDescent="0.2">
      <c r="A69" s="7">
        <v>48</v>
      </c>
      <c r="B69" s="7">
        <v>24</v>
      </c>
      <c r="C69" s="7">
        <v>12</v>
      </c>
      <c r="D69" s="12">
        <f t="shared" si="0"/>
        <v>4</v>
      </c>
      <c r="E69" s="29">
        <f t="shared" si="17"/>
        <v>6802349.4362659827</v>
      </c>
      <c r="F69" s="2">
        <f t="shared" si="1"/>
        <v>6914.9932806987563</v>
      </c>
      <c r="G69" s="2">
        <f t="shared" si="8"/>
        <v>37264.290494239096</v>
      </c>
      <c r="H69" s="2">
        <f t="shared" si="9"/>
        <v>22342.264722769658</v>
      </c>
      <c r="I69" s="2">
        <f t="shared" si="21"/>
        <v>66521.54849770751</v>
      </c>
      <c r="J69" s="2">
        <f t="shared" si="19"/>
        <v>266086.19399083004</v>
      </c>
      <c r="K69" s="2">
        <f t="shared" si="11"/>
        <v>63381.96062275274</v>
      </c>
      <c r="L69" s="2">
        <f t="shared" si="11"/>
        <v>253527.84249101096</v>
      </c>
      <c r="M69" s="2"/>
      <c r="N69" s="28">
        <f t="shared" si="20"/>
        <v>7961881.5462065376</v>
      </c>
      <c r="O69" s="2">
        <f t="shared" si="12"/>
        <v>8067.229965239475</v>
      </c>
      <c r="P69" s="2">
        <f t="shared" si="13"/>
        <v>43473.592627719336</v>
      </c>
      <c r="R69">
        <f t="shared" si="14"/>
        <v>48</v>
      </c>
      <c r="S69" s="89">
        <f t="shared" si="2"/>
        <v>59606.555217008754</v>
      </c>
      <c r="T69" s="89">
        <f>IF(AND(S69=0,S68&gt;0),SUM($G69:$H$381),S69)</f>
        <v>59606.555217008754</v>
      </c>
      <c r="U69" s="82">
        <f>SUM(T69:T$381)</f>
        <v>6861955.9914829945</v>
      </c>
      <c r="V69" s="68">
        <f>localspline(R69,'BBG rates'!$G$10:$G$27,'BBG rates'!$K$10:$K$27)</f>
        <v>1.0201880931854248</v>
      </c>
      <c r="W69" s="68">
        <f>locallinterp(R69,'BBG rates'!$G$10:$G$27,'BBG rates'!$J$10:$J$27)</f>
        <v>-0.49075000000000002</v>
      </c>
      <c r="X69" s="56">
        <f t="shared" si="15"/>
        <v>-0.49185730298288988</v>
      </c>
      <c r="Y69" s="66">
        <f t="shared" si="3"/>
        <v>-1331.6640641730498</v>
      </c>
      <c r="Z69" s="72">
        <f t="shared" si="4"/>
        <v>-0.23287775074498887</v>
      </c>
      <c r="AA69" s="79">
        <f t="shared" si="5"/>
        <v>-1097.327758597658</v>
      </c>
      <c r="AB69" s="81">
        <f t="shared" si="16"/>
        <v>-0.19189766182580931</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9723352.0275509916</v>
      </c>
    </row>
    <row r="70" spans="1:39" x14ac:dyDescent="0.2">
      <c r="A70" s="7">
        <v>49</v>
      </c>
      <c r="B70" s="7">
        <v>24.5</v>
      </c>
      <c r="C70" s="7">
        <v>12.25</v>
      </c>
      <c r="D70" s="12">
        <f t="shared" si="0"/>
        <v>4.083333333333333</v>
      </c>
      <c r="E70" s="29">
        <f t="shared" si="17"/>
        <v>6743022.3047727011</v>
      </c>
      <c r="F70" s="2">
        <f t="shared" si="1"/>
        <v>6854.9260157202543</v>
      </c>
      <c r="G70" s="2">
        <f t="shared" si="8"/>
        <v>37179.726280374533</v>
      </c>
      <c r="H70" s="2">
        <f t="shared" si="9"/>
        <v>22147.405212906979</v>
      </c>
      <c r="I70" s="2">
        <f t="shared" si="21"/>
        <v>66182.057509001766</v>
      </c>
      <c r="J70" s="2">
        <f t="shared" si="19"/>
        <v>270243.40149509051</v>
      </c>
      <c r="K70" s="2">
        <f t="shared" si="11"/>
        <v>62995.010528656239</v>
      </c>
      <c r="L70" s="2">
        <f t="shared" si="11"/>
        <v>257229.6263253463</v>
      </c>
      <c r="M70" s="2"/>
      <c r="N70" s="28">
        <f t="shared" si="20"/>
        <v>7918364.1439709924</v>
      </c>
      <c r="O70" s="2">
        <f t="shared" si="12"/>
        <v>8023.4203574131288</v>
      </c>
      <c r="P70" s="2">
        <f t="shared" si="13"/>
        <v>43517.402235545684</v>
      </c>
      <c r="R70">
        <f t="shared" si="14"/>
        <v>49</v>
      </c>
      <c r="S70" s="89">
        <f t="shared" si="2"/>
        <v>59327.131493281515</v>
      </c>
      <c r="T70" s="89">
        <f>IF(AND(S70=0,S69&gt;0),SUM($G70:$H$381),S70)</f>
        <v>59327.131493281515</v>
      </c>
      <c r="U70" s="82">
        <f>SUM(T70:T$381)</f>
        <v>6802349.4362659864</v>
      </c>
      <c r="V70" s="68">
        <f>localspline(R70,'BBG rates'!$G$10:$G$27,'BBG rates'!$K$10:$K$27)</f>
        <v>1.0205211799567286</v>
      </c>
      <c r="W70" s="68">
        <f>locallinterp(R70,'BBG rates'!$G$10:$G$27,'BBG rates'!$J$10:$J$27)</f>
        <v>-0.48802083333333335</v>
      </c>
      <c r="X70" s="56">
        <f t="shared" si="15"/>
        <v>-0.48911583549027249</v>
      </c>
      <c r="Y70" s="66">
        <f t="shared" si="3"/>
        <v>-1307.2324645987676</v>
      </c>
      <c r="Z70" s="72">
        <f t="shared" si="4"/>
        <v>-0.23060840555401046</v>
      </c>
      <c r="AA70" s="79">
        <f t="shared" si="5"/>
        <v>-1087.7957931179621</v>
      </c>
      <c r="AB70" s="81">
        <f t="shared" si="16"/>
        <v>-0.19189766182580925</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9663016.4961442351</v>
      </c>
    </row>
    <row r="71" spans="1:39" x14ac:dyDescent="0.2">
      <c r="A71" s="7">
        <v>50</v>
      </c>
      <c r="B71" s="7">
        <v>25</v>
      </c>
      <c r="C71" s="7">
        <v>12.5</v>
      </c>
      <c r="D71" s="12">
        <f t="shared" si="0"/>
        <v>4.166666666666667</v>
      </c>
      <c r="E71" s="29">
        <f t="shared" si="17"/>
        <v>6683973.4909684388</v>
      </c>
      <c r="F71" s="2">
        <f t="shared" si="1"/>
        <v>6795.1403341815849</v>
      </c>
      <c r="G71" s="2">
        <f t="shared" si="8"/>
        <v>37095.353968896176</v>
      </c>
      <c r="H71" s="2">
        <f t="shared" si="9"/>
        <v>21953.45983536628</v>
      </c>
      <c r="I71" s="2">
        <f t="shared" si="21"/>
        <v>65843.954138444038</v>
      </c>
      <c r="J71" s="2">
        <f t="shared" si="19"/>
        <v>274349.80891018349</v>
      </c>
      <c r="K71" s="2">
        <f t="shared" si="11"/>
        <v>62610.094761927605</v>
      </c>
      <c r="L71" s="2">
        <f t="shared" si="11"/>
        <v>260875.39484136502</v>
      </c>
      <c r="M71" s="2"/>
      <c r="N71" s="28">
        <f t="shared" si="20"/>
        <v>7874802.8879794003</v>
      </c>
      <c r="O71" s="2">
        <f t="shared" si="12"/>
        <v>7979.5666013666369</v>
      </c>
      <c r="P71" s="2">
        <f t="shared" si="13"/>
        <v>43561.255991592181</v>
      </c>
      <c r="R71">
        <f t="shared" si="14"/>
        <v>50</v>
      </c>
      <c r="S71" s="89">
        <f t="shared" si="2"/>
        <v>59048.813804262456</v>
      </c>
      <c r="T71" s="89">
        <f>IF(AND(S71=0,S70&gt;0),SUM($G71:$H$381),S71)</f>
        <v>59048.813804262456</v>
      </c>
      <c r="U71" s="82">
        <f>SUM(T71:T$381)</f>
        <v>6743022.3047727048</v>
      </c>
      <c r="V71" s="68">
        <f>localspline(R71,'BBG rates'!$G$10:$G$27,'BBG rates'!$K$10:$K$27)</f>
        <v>1.0208440250696518</v>
      </c>
      <c r="W71" s="68">
        <f>locallinterp(R71,'BBG rates'!$G$10:$G$27,'BBG rates'!$J$10:$J$27)</f>
        <v>-0.48529166666666668</v>
      </c>
      <c r="X71" s="56">
        <f t="shared" si="15"/>
        <v>-0.4863744369174583</v>
      </c>
      <c r="Y71" s="66">
        <f t="shared" si="3"/>
        <v>-1283.0509316924529</v>
      </c>
      <c r="Z71" s="72">
        <f t="shared" si="4"/>
        <v>-0.22833397969648903</v>
      </c>
      <c r="AA71" s="79">
        <f t="shared" si="5"/>
        <v>-1078.3085116043012</v>
      </c>
      <c r="AB71" s="81">
        <f t="shared" si="16"/>
        <v>-0.19189766182580925</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9602324.2794480715</v>
      </c>
    </row>
    <row r="72" spans="1:39" x14ac:dyDescent="0.2">
      <c r="A72" s="7">
        <v>51</v>
      </c>
      <c r="B72" s="7">
        <v>25.5</v>
      </c>
      <c r="C72" s="7">
        <v>12.75</v>
      </c>
      <c r="D72" s="12">
        <f t="shared" si="0"/>
        <v>4.25</v>
      </c>
      <c r="E72" s="29">
        <f t="shared" si="17"/>
        <v>6625201.8928734176</v>
      </c>
      <c r="F72" s="2">
        <f t="shared" si="1"/>
        <v>6735.6351214992956</v>
      </c>
      <c r="G72" s="2">
        <f t="shared" si="8"/>
        <v>37011.173124318113</v>
      </c>
      <c r="H72" s="2">
        <f t="shared" si="9"/>
        <v>21760.424970703403</v>
      </c>
      <c r="I72" s="2">
        <f t="shared" si="21"/>
        <v>65507.233216520814</v>
      </c>
      <c r="J72" s="2">
        <f t="shared" si="19"/>
        <v>278405.74117021344</v>
      </c>
      <c r="K72" s="2">
        <f t="shared" si="11"/>
        <v>62227.203379760467</v>
      </c>
      <c r="L72" s="2">
        <f t="shared" si="11"/>
        <v>264465.61436398199</v>
      </c>
      <c r="M72" s="2"/>
      <c r="N72" s="28">
        <f t="shared" si="20"/>
        <v>7831197.7340390524</v>
      </c>
      <c r="O72" s="2">
        <f t="shared" si="12"/>
        <v>7935.6686526105486</v>
      </c>
      <c r="P72" s="2">
        <f t="shared" si="13"/>
        <v>43605.153940348267</v>
      </c>
      <c r="R72">
        <f t="shared" si="14"/>
        <v>51</v>
      </c>
      <c r="S72" s="89">
        <f t="shared" si="2"/>
        <v>58771.598095021516</v>
      </c>
      <c r="T72" s="89">
        <f>IF(AND(S72=0,S71&gt;0),SUM($G72:$H$381),S72)</f>
        <v>58771.598095021516</v>
      </c>
      <c r="U72" s="82">
        <f>SUM(T72:T$381)</f>
        <v>6683973.4909684425</v>
      </c>
      <c r="V72" s="68">
        <f>localspline(R72,'BBG rates'!$G$10:$G$27,'BBG rates'!$K$10:$K$27)</f>
        <v>1.0211570569197193</v>
      </c>
      <c r="W72" s="68">
        <f>locallinterp(R72,'BBG rates'!$G$10:$G$27,'BBG rates'!$J$10:$J$27)</f>
        <v>-0.48256250000000001</v>
      </c>
      <c r="X72" s="56">
        <f t="shared" si="15"/>
        <v>-0.48363310726071695</v>
      </c>
      <c r="Y72" s="66">
        <f t="shared" si="3"/>
        <v>-1259.1177370552095</v>
      </c>
      <c r="Z72" s="72">
        <f t="shared" si="4"/>
        <v>-0.2260543502316211</v>
      </c>
      <c r="AA72" s="79">
        <f t="shared" si="5"/>
        <v>-1068.8657371854465</v>
      </c>
      <c r="AB72" s="81">
        <f t="shared" si="16"/>
        <v>-0.19189766182580925</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9541280.2582413536</v>
      </c>
    </row>
    <row r="73" spans="1:39" x14ac:dyDescent="0.2">
      <c r="A73" s="7">
        <v>52</v>
      </c>
      <c r="B73" s="7">
        <v>26</v>
      </c>
      <c r="C73" s="7">
        <v>13</v>
      </c>
      <c r="D73" s="12">
        <f t="shared" si="0"/>
        <v>4.333333333333333</v>
      </c>
      <c r="E73" s="29">
        <f t="shared" si="17"/>
        <v>6566706.4125485299</v>
      </c>
      <c r="F73" s="2">
        <f t="shared" si="1"/>
        <v>6676.4092671762101</v>
      </c>
      <c r="G73" s="2">
        <f t="shared" si="8"/>
        <v>36927.183312142632</v>
      </c>
      <c r="H73" s="2">
        <f t="shared" si="9"/>
        <v>21568.297012745745</v>
      </c>
      <c r="I73" s="2">
        <f t="shared" si="21"/>
        <v>65171.889592064588</v>
      </c>
      <c r="J73" s="2">
        <f t="shared" si="19"/>
        <v>282411.52156561322</v>
      </c>
      <c r="K73" s="2">
        <f t="shared" si="11"/>
        <v>61846.326485940277</v>
      </c>
      <c r="L73" s="2">
        <f t="shared" si="11"/>
        <v>268000.74810574122</v>
      </c>
      <c r="M73" s="2"/>
      <c r="N73" s="28">
        <f t="shared" si="20"/>
        <v>7787548.6379127037</v>
      </c>
      <c r="O73" s="2">
        <f t="shared" si="12"/>
        <v>7891.7264666105802</v>
      </c>
      <c r="P73" s="2">
        <f t="shared" si="13"/>
        <v>43649.096126348246</v>
      </c>
      <c r="R73">
        <f t="shared" si="14"/>
        <v>52</v>
      </c>
      <c r="S73" s="89">
        <f t="shared" si="2"/>
        <v>58495.480324888376</v>
      </c>
      <c r="T73" s="89">
        <f>IF(AND(S73=0,S72&gt;0),SUM($G73:$H$381),S73)</f>
        <v>58495.480324888376</v>
      </c>
      <c r="U73" s="82">
        <f>SUM(T73:T$381)</f>
        <v>6625201.8928734213</v>
      </c>
      <c r="V73" s="68">
        <f>localspline(R73,'BBG rates'!$G$10:$G$27,'BBG rates'!$K$10:$K$27)</f>
        <v>1.0214605251498039</v>
      </c>
      <c r="W73" s="68">
        <f>locallinterp(R73,'BBG rates'!$G$10:$G$27,'BBG rates'!$J$10:$J$27)</f>
        <v>-0.47983333333333333</v>
      </c>
      <c r="X73" s="56">
        <f t="shared" si="15"/>
        <v>-0.48089184651658456</v>
      </c>
      <c r="Y73" s="66">
        <f t="shared" si="3"/>
        <v>-1235.4311615507318</v>
      </c>
      <c r="Z73" s="72">
        <f t="shared" si="4"/>
        <v>-0.22376939115705868</v>
      </c>
      <c r="AA73" s="79">
        <f t="shared" si="5"/>
        <v>-1059.4672936386125</v>
      </c>
      <c r="AB73" s="81">
        <f t="shared" si="16"/>
        <v>-0.19189766182580925</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9479889.2817705609</v>
      </c>
    </row>
    <row r="74" spans="1:39" x14ac:dyDescent="0.2">
      <c r="A74" s="7">
        <v>53</v>
      </c>
      <c r="B74" s="7">
        <v>26.5</v>
      </c>
      <c r="C74" s="7">
        <v>13.25</v>
      </c>
      <c r="D74" s="12">
        <f t="shared" si="0"/>
        <v>4.416666666666667</v>
      </c>
      <c r="E74" s="29">
        <f t="shared" si="17"/>
        <v>6508485.9560811268</v>
      </c>
      <c r="F74" s="2">
        <f t="shared" si="1"/>
        <v>6617.4616647870507</v>
      </c>
      <c r="G74" s="2">
        <f t="shared" si="8"/>
        <v>36843.384098858092</v>
      </c>
      <c r="H74" s="2">
        <f t="shared" si="9"/>
        <v>21377.072368545574</v>
      </c>
      <c r="I74" s="2">
        <f t="shared" si="21"/>
        <v>64837.918132190716</v>
      </c>
      <c r="J74" s="2">
        <f t="shared" si="19"/>
        <v>286367.47175050899</v>
      </c>
      <c r="K74" s="2">
        <f t="shared" si="11"/>
        <v>61467.454230631782</v>
      </c>
      <c r="L74" s="2">
        <f t="shared" si="11"/>
        <v>271481.25618529035</v>
      </c>
      <c r="M74" s="2"/>
      <c r="N74" s="28">
        <f t="shared" si="20"/>
        <v>7743855.5553185325</v>
      </c>
      <c r="O74" s="2">
        <f t="shared" si="12"/>
        <v>7847.7399987875706</v>
      </c>
      <c r="P74" s="2">
        <f t="shared" si="13"/>
        <v>43693.082594171246</v>
      </c>
      <c r="R74">
        <f t="shared" si="14"/>
        <v>53</v>
      </c>
      <c r="S74" s="89">
        <f t="shared" si="2"/>
        <v>58220.456467403666</v>
      </c>
      <c r="T74" s="89">
        <f>IF(AND(S74=0,S73&gt;0),SUM($G74:$H$381),S74)</f>
        <v>58220.456467403666</v>
      </c>
      <c r="U74" s="82">
        <f>SUM(T74:T$381)</f>
        <v>6566706.4125485327</v>
      </c>
      <c r="V74" s="68">
        <f>localspline(R74,'BBG rates'!$G$10:$G$27,'BBG rates'!$K$10:$K$27)</f>
        <v>1.021754679380267</v>
      </c>
      <c r="W74" s="68">
        <f>locallinterp(R74,'BBG rates'!$G$10:$G$27,'BBG rates'!$J$10:$J$27)</f>
        <v>-0.47710416666666666</v>
      </c>
      <c r="X74" s="56">
        <f t="shared" si="15"/>
        <v>-0.47815065468119755</v>
      </c>
      <c r="Y74" s="66">
        <f t="shared" si="3"/>
        <v>-1211.9894952621401</v>
      </c>
      <c r="Z74" s="72">
        <f t="shared" si="4"/>
        <v>-0.22147897331534905</v>
      </c>
      <c r="AA74" s="79">
        <f t="shared" si="5"/>
        <v>-1050.1130053871761</v>
      </c>
      <c r="AB74" s="81">
        <f t="shared" si="16"/>
        <v>-0.19189766182580925</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9418156.1679095775</v>
      </c>
    </row>
    <row r="75" spans="1:39" x14ac:dyDescent="0.2">
      <c r="A75" s="7">
        <v>54</v>
      </c>
      <c r="B75" s="7">
        <v>27</v>
      </c>
      <c r="C75" s="7">
        <v>13.5</v>
      </c>
      <c r="D75" s="12">
        <f t="shared" si="0"/>
        <v>4.5</v>
      </c>
      <c r="E75" s="29">
        <f t="shared" si="17"/>
        <v>6450539.4335708572</v>
      </c>
      <c r="F75" s="2">
        <f t="shared" si="1"/>
        <v>6558.7912119641232</v>
      </c>
      <c r="G75" s="2">
        <f t="shared" si="8"/>
        <v>36759.775051936558</v>
      </c>
      <c r="H75" s="2">
        <f t="shared" si="9"/>
        <v>21186.747458333513</v>
      </c>
      <c r="I75" s="2">
        <f t="shared" si="21"/>
        <v>64505.313722234197</v>
      </c>
      <c r="J75" s="2">
        <f t="shared" si="19"/>
        <v>290273.91175005387</v>
      </c>
      <c r="K75" s="2">
        <f t="shared" si="11"/>
        <v>61090.57681016728</v>
      </c>
      <c r="L75" s="2">
        <f t="shared" si="11"/>
        <v>274907.59564575274</v>
      </c>
      <c r="M75" s="2"/>
      <c r="N75" s="28">
        <f t="shared" si="20"/>
        <v>7700118.441930091</v>
      </c>
      <c r="O75" s="2">
        <f t="shared" si="12"/>
        <v>7803.7092045174359</v>
      </c>
      <c r="P75" s="2">
        <f t="shared" si="13"/>
        <v>43737.113388441379</v>
      </c>
      <c r="R75">
        <f t="shared" si="14"/>
        <v>54</v>
      </c>
      <c r="S75" s="89">
        <f t="shared" si="2"/>
        <v>57946.522510270072</v>
      </c>
      <c r="T75" s="89">
        <f>IF(AND(S75=0,S74&gt;0),SUM($G75:$H$381),S75)</f>
        <v>57946.522510270072</v>
      </c>
      <c r="U75" s="82">
        <f>SUM(T75:T$381)</f>
        <v>6508485.9560811287</v>
      </c>
      <c r="V75" s="68">
        <f>localspline(R75,'BBG rates'!$G$10:$G$27,'BBG rates'!$K$10:$K$27)</f>
        <v>1.0220399480404012</v>
      </c>
      <c r="W75" s="68">
        <f>locallinterp(R75,'BBG rates'!$G$10:$G$27,'BBG rates'!$J$10:$J$27)</f>
        <v>-0.47437499999999999</v>
      </c>
      <c r="X75" s="56">
        <f t="shared" si="15"/>
        <v>-0.47540953175122524</v>
      </c>
      <c r="Y75" s="66">
        <f t="shared" si="3"/>
        <v>-1188.7910374490341</v>
      </c>
      <c r="Z75" s="72">
        <f t="shared" si="4"/>
        <v>-0.21918296429693623</v>
      </c>
      <c r="AA75" s="79">
        <f t="shared" si="5"/>
        <v>-1040.8026974984043</v>
      </c>
      <c r="AB75" s="81">
        <f t="shared" si="16"/>
        <v>-0.19189766182580925</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9356085.7033187822</v>
      </c>
    </row>
    <row r="76" spans="1:39" x14ac:dyDescent="0.2">
      <c r="A76" s="7">
        <v>55</v>
      </c>
      <c r="B76" s="7">
        <v>27.5</v>
      </c>
      <c r="C76" s="7">
        <v>13.75</v>
      </c>
      <c r="D76" s="12">
        <f t="shared" si="0"/>
        <v>4.583333333333333</v>
      </c>
      <c r="E76" s="29">
        <f t="shared" si="17"/>
        <v>6392865.7591155535</v>
      </c>
      <c r="F76" s="2">
        <f t="shared" si="1"/>
        <v>6500.3968103830412</v>
      </c>
      <c r="G76" s="2">
        <f t="shared" si="8"/>
        <v>36676.355739831692</v>
      </c>
      <c r="H76" s="2">
        <f t="shared" si="9"/>
        <v>20997.3187154722</v>
      </c>
      <c r="I76" s="2">
        <f t="shared" si="21"/>
        <v>64174.071265686929</v>
      </c>
      <c r="J76" s="2">
        <f t="shared" si="19"/>
        <v>294131.15996773174</v>
      </c>
      <c r="K76" s="2">
        <f t="shared" si="11"/>
        <v>60715.684466836115</v>
      </c>
      <c r="L76" s="2">
        <f t="shared" si="11"/>
        <v>278280.22047299886</v>
      </c>
      <c r="M76" s="2"/>
      <c r="N76" s="28">
        <f t="shared" si="20"/>
        <v>7656337.2533762632</v>
      </c>
      <c r="O76" s="2">
        <f t="shared" si="12"/>
        <v>7759.6340391311196</v>
      </c>
      <c r="P76" s="2">
        <f t="shared" si="13"/>
        <v>43781.188553827698</v>
      </c>
      <c r="R76">
        <f t="shared" si="14"/>
        <v>55</v>
      </c>
      <c r="S76" s="89">
        <f t="shared" si="2"/>
        <v>57673.674455303888</v>
      </c>
      <c r="T76" s="89">
        <f>IF(AND(S76=0,S75&gt;0),SUM($G76:$H$381),S76)</f>
        <v>57673.674455303888</v>
      </c>
      <c r="U76" s="82">
        <f>SUM(T76:T$381)</f>
        <v>6450539.433570859</v>
      </c>
      <c r="V76" s="68">
        <f>localspline(R76,'BBG rates'!$G$10:$G$27,'BBG rates'!$K$10:$K$27)</f>
        <v>1.0223165509493397</v>
      </c>
      <c r="W76" s="68">
        <f>locallinterp(R76,'BBG rates'!$G$10:$G$27,'BBG rates'!$J$10:$J$27)</f>
        <v>-0.47164583333333338</v>
      </c>
      <c r="X76" s="56">
        <f t="shared" si="15"/>
        <v>-0.47266847772280407</v>
      </c>
      <c r="Y76" s="66">
        <f t="shared" si="3"/>
        <v>-1165.8340965046846</v>
      </c>
      <c r="Z76" s="72">
        <f t="shared" si="4"/>
        <v>-0.21688122833956064</v>
      </c>
      <c r="AA76" s="79">
        <f t="shared" si="5"/>
        <v>-1031.5361956811898</v>
      </c>
      <c r="AB76" s="81">
        <f t="shared" si="16"/>
        <v>-0.19189766182580922</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9293682.6436034087</v>
      </c>
    </row>
    <row r="77" spans="1:39" x14ac:dyDescent="0.2">
      <c r="A77" s="7">
        <v>56</v>
      </c>
      <c r="B77" s="7">
        <v>28</v>
      </c>
      <c r="C77" s="7">
        <v>14</v>
      </c>
      <c r="D77" s="12">
        <f t="shared" si="0"/>
        <v>4.666666666666667</v>
      </c>
      <c r="E77" s="29">
        <f t="shared" si="17"/>
        <v>6335463.850797167</v>
      </c>
      <c r="F77" s="2">
        <f t="shared" si="1"/>
        <v>6442.2773657485031</v>
      </c>
      <c r="G77" s="2">
        <f t="shared" si="8"/>
        <v>36593.125731976441</v>
      </c>
      <c r="H77" s="2">
        <f t="shared" si="9"/>
        <v>20808.782586410071</v>
      </c>
      <c r="I77" s="2">
        <f t="shared" si="21"/>
        <v>63844.185684135009</v>
      </c>
      <c r="J77" s="2">
        <f t="shared" si="19"/>
        <v>297939.53319263004</v>
      </c>
      <c r="K77" s="2">
        <f t="shared" si="11"/>
        <v>60342.767488674748</v>
      </c>
      <c r="L77" s="2">
        <f t="shared" si="11"/>
        <v>281599.58161381551</v>
      </c>
      <c r="M77" s="2"/>
      <c r="N77" s="28">
        <f t="shared" si="20"/>
        <v>7612511.9452412194</v>
      </c>
      <c r="O77" s="2">
        <f t="shared" si="12"/>
        <v>7715.5144579145563</v>
      </c>
      <c r="P77" s="2">
        <f t="shared" si="13"/>
        <v>43825.308135044266</v>
      </c>
      <c r="R77">
        <f t="shared" si="14"/>
        <v>56</v>
      </c>
      <c r="S77" s="89">
        <f t="shared" si="2"/>
        <v>57401.908318386515</v>
      </c>
      <c r="T77" s="89">
        <f>IF(AND(S77=0,S76&gt;0),SUM($G77:$H$381),S77)</f>
        <v>57401.908318386515</v>
      </c>
      <c r="U77" s="82">
        <f>SUM(T77:T$381)</f>
        <v>6392865.7591155544</v>
      </c>
      <c r="V77" s="68">
        <f>localspline(R77,'BBG rates'!$G$10:$G$27,'BBG rates'!$K$10:$K$27)</f>
        <v>1.0225848569422042</v>
      </c>
      <c r="W77" s="68">
        <f>locallinterp(R77,'BBG rates'!$G$10:$G$27,'BBG rates'!$J$10:$J$27)</f>
        <v>-0.4689166666666667</v>
      </c>
      <c r="X77" s="56">
        <f t="shared" si="15"/>
        <v>-0.46992749259247013</v>
      </c>
      <c r="Y77" s="66">
        <f t="shared" si="3"/>
        <v>-1143.1169899134604</v>
      </c>
      <c r="Z77" s="72">
        <f t="shared" si="4"/>
        <v>-0.21457362622391921</v>
      </c>
      <c r="AA77" s="79">
        <f t="shared" si="5"/>
        <v>-1022.3133262837933</v>
      </c>
      <c r="AB77" s="81">
        <f t="shared" si="16"/>
        <v>-0.19189766182580928</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9230951.7134711947</v>
      </c>
    </row>
    <row r="78" spans="1:39" x14ac:dyDescent="0.2">
      <c r="A78" s="7">
        <v>57</v>
      </c>
      <c r="B78" s="7">
        <v>28.5</v>
      </c>
      <c r="C78" s="7">
        <v>14.25</v>
      </c>
      <c r="D78" s="12">
        <f t="shared" si="0"/>
        <v>4.75</v>
      </c>
      <c r="E78" s="29">
        <f t="shared" si="17"/>
        <v>6278332.6306677507</v>
      </c>
      <c r="F78" s="2">
        <f t="shared" si="1"/>
        <v>6384.4317877801222</v>
      </c>
      <c r="G78" s="2">
        <f t="shared" si="8"/>
        <v>36510.084598780835</v>
      </c>
      <c r="H78" s="2">
        <f t="shared" si="9"/>
        <v>20621.135530635336</v>
      </c>
      <c r="I78" s="2">
        <f t="shared" si="21"/>
        <v>63515.651917196294</v>
      </c>
      <c r="J78" s="2">
        <f t="shared" si="19"/>
        <v>301699.3466066824</v>
      </c>
      <c r="K78" s="2">
        <f t="shared" si="11"/>
        <v>59971.816209258075</v>
      </c>
      <c r="L78" s="2">
        <f t="shared" si="11"/>
        <v>284866.12699397583</v>
      </c>
      <c r="M78" s="2"/>
      <c r="N78" s="28">
        <f t="shared" si="20"/>
        <v>7568642.4730643695</v>
      </c>
      <c r="O78" s="2">
        <f t="shared" si="12"/>
        <v>7671.3504161086139</v>
      </c>
      <c r="P78" s="2">
        <f t="shared" si="13"/>
        <v>43869.472176850206</v>
      </c>
      <c r="R78">
        <f t="shared" si="14"/>
        <v>57</v>
      </c>
      <c r="S78" s="89">
        <f t="shared" si="2"/>
        <v>57131.220129416171</v>
      </c>
      <c r="T78" s="89">
        <f>IF(AND(S78=0,S77&gt;0),SUM($G78:$H$381),S78)</f>
        <v>57131.220129416171</v>
      </c>
      <c r="U78" s="82">
        <f>SUM(T78:T$381)</f>
        <v>6335463.850797167</v>
      </c>
      <c r="V78" s="68">
        <f>localspline(R78,'BBG rates'!$G$10:$G$27,'BBG rates'!$K$10:$K$27)</f>
        <v>1.0228451156310712</v>
      </c>
      <c r="W78" s="68">
        <f>locallinterp(R78,'BBG rates'!$G$10:$G$27,'BBG rates'!$J$10:$J$27)</f>
        <v>-0.46618750000000003</v>
      </c>
      <c r="X78" s="56">
        <f t="shared" si="15"/>
        <v>-0.46718657635649308</v>
      </c>
      <c r="Y78" s="66">
        <f t="shared" si="3"/>
        <v>-1120.6380442083919</v>
      </c>
      <c r="Z78" s="72">
        <f t="shared" si="4"/>
        <v>-0.21226001516540316</v>
      </c>
      <c r="AA78" s="79">
        <f t="shared" si="5"/>
        <v>-1013.1339162915951</v>
      </c>
      <c r="AB78" s="81">
        <f t="shared" si="16"/>
        <v>-0.19189766182580928</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9167897.6068893373</v>
      </c>
    </row>
    <row r="79" spans="1:39" x14ac:dyDescent="0.2">
      <c r="A79" s="7">
        <v>58</v>
      </c>
      <c r="B79" s="7">
        <v>29</v>
      </c>
      <c r="C79" s="7">
        <v>14.5</v>
      </c>
      <c r="D79" s="12">
        <f t="shared" si="0"/>
        <v>4.833333333333333</v>
      </c>
      <c r="E79" s="29">
        <f t="shared" si="17"/>
        <v>6221471.0247354908</v>
      </c>
      <c r="F79" s="2">
        <f t="shared" si="1"/>
        <v>6326.8589901982978</v>
      </c>
      <c r="G79" s="2">
        <f t="shared" si="8"/>
        <v>36427.231911629795</v>
      </c>
      <c r="H79" s="2">
        <f t="shared" si="9"/>
        <v>20434.374020630094</v>
      </c>
      <c r="I79" s="2">
        <f t="shared" si="21"/>
        <v>63188.464922458188</v>
      </c>
      <c r="J79" s="2">
        <f t="shared" si="19"/>
        <v>305410.91379188123</v>
      </c>
      <c r="K79" s="2">
        <f t="shared" si="11"/>
        <v>59602.821007491511</v>
      </c>
      <c r="L79" s="2">
        <f t="shared" si="11"/>
        <v>288080.30153620895</v>
      </c>
      <c r="M79" s="2"/>
      <c r="N79" s="28">
        <f t="shared" si="20"/>
        <v>7524728.7923403196</v>
      </c>
      <c r="O79" s="2">
        <f t="shared" si="12"/>
        <v>7627.1418689090633</v>
      </c>
      <c r="P79" s="2">
        <f t="shared" si="13"/>
        <v>43913.680724049766</v>
      </c>
      <c r="R79">
        <f t="shared" si="14"/>
        <v>58</v>
      </c>
      <c r="S79" s="89">
        <f t="shared" si="2"/>
        <v>56861.605932259889</v>
      </c>
      <c r="T79" s="89">
        <f>IF(AND(S79=0,S78&gt;0),SUM($G79:$H$381),S79)</f>
        <v>56861.605932259889</v>
      </c>
      <c r="U79" s="82">
        <f>SUM(T79:T$381)</f>
        <v>6278332.6306677517</v>
      </c>
      <c r="V79" s="68">
        <f>localspline(R79,'BBG rates'!$G$10:$G$27,'BBG rates'!$K$10:$K$27)</f>
        <v>1.0230976809520897</v>
      </c>
      <c r="W79" s="68">
        <f>locallinterp(R79,'BBG rates'!$G$10:$G$27,'BBG rates'!$J$10:$J$27)</f>
        <v>-0.46345833333333336</v>
      </c>
      <c r="X79" s="56">
        <f t="shared" si="15"/>
        <v>-0.46444572901140901</v>
      </c>
      <c r="Y79" s="66">
        <f t="shared" si="3"/>
        <v>-1098.3955949289493</v>
      </c>
      <c r="Z79" s="72">
        <f t="shared" si="4"/>
        <v>-0.20994024870175623</v>
      </c>
      <c r="AA79" s="79">
        <f t="shared" si="5"/>
        <v>-1003.997793324853</v>
      </c>
      <c r="AB79" s="81">
        <f t="shared" si="16"/>
        <v>-0.19189766182580925</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9104524.9872407261</v>
      </c>
    </row>
    <row r="80" spans="1:39" x14ac:dyDescent="0.2">
      <c r="A80" s="7">
        <v>59</v>
      </c>
      <c r="B80" s="7">
        <v>29.5</v>
      </c>
      <c r="C80" s="7">
        <v>14.75</v>
      </c>
      <c r="D80" s="12">
        <f t="shared" si="0"/>
        <v>4.916666666666667</v>
      </c>
      <c r="E80" s="29">
        <f t="shared" si="17"/>
        <v>6164877.9629507847</v>
      </c>
      <c r="F80" s="2">
        <f t="shared" si="1"/>
        <v>6269.5578907101417</v>
      </c>
      <c r="G80" s="2">
        <f t="shared" si="8"/>
        <v>36344.567242880883</v>
      </c>
      <c r="H80" s="2">
        <f t="shared" si="9"/>
        <v>20248.494541824599</v>
      </c>
      <c r="I80" s="2">
        <f t="shared" si="21"/>
        <v>62862.619675415626</v>
      </c>
      <c r="J80" s="2">
        <f t="shared" si="19"/>
        <v>309074.54673746019</v>
      </c>
      <c r="K80" s="2">
        <f t="shared" si="11"/>
        <v>59235.77230740404</v>
      </c>
      <c r="L80" s="2">
        <f t="shared" si="11"/>
        <v>291242.54717806989</v>
      </c>
      <c r="M80" s="2"/>
      <c r="N80" s="28">
        <f t="shared" si="20"/>
        <v>7480770.8585188277</v>
      </c>
      <c r="O80" s="2">
        <f t="shared" si="12"/>
        <v>7582.8887714665179</v>
      </c>
      <c r="P80" s="2">
        <f t="shared" si="13"/>
        <v>43957.933821492305</v>
      </c>
      <c r="R80">
        <f t="shared" si="14"/>
        <v>59</v>
      </c>
      <c r="S80" s="89">
        <f t="shared" si="2"/>
        <v>56593.061784705482</v>
      </c>
      <c r="T80" s="89">
        <f>IF(AND(S80=0,S79&gt;0),SUM($G80:$H$381),S80)</f>
        <v>56593.061784705482</v>
      </c>
      <c r="U80" s="82">
        <f>SUM(T80:T$381)</f>
        <v>6221471.0247354908</v>
      </c>
      <c r="V80" s="68">
        <f>localspline(R80,'BBG rates'!$G$10:$G$27,'BBG rates'!$K$10:$K$27)</f>
        <v>1.0233428397743418</v>
      </c>
      <c r="W80" s="68">
        <f>locallinterp(R80,'BBG rates'!$G$10:$G$27,'BBG rates'!$J$10:$J$27)</f>
        <v>-0.46072916666666669</v>
      </c>
      <c r="X80" s="56">
        <f t="shared" si="15"/>
        <v>-0.46170495055348759</v>
      </c>
      <c r="Y80" s="66">
        <f t="shared" si="3"/>
        <v>-1076.3879865789761</v>
      </c>
      <c r="Z80" s="72">
        <f t="shared" si="4"/>
        <v>-0.20761417657646122</v>
      </c>
      <c r="AA80" s="79">
        <f t="shared" si="5"/>
        <v>-994.90478563646866</v>
      </c>
      <c r="AB80" s="81">
        <f t="shared" si="16"/>
        <v>-0.19189766182580928</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9040838.4874794949</v>
      </c>
    </row>
    <row r="81" spans="1:39" x14ac:dyDescent="0.2">
      <c r="A81" s="7">
        <v>60</v>
      </c>
      <c r="B81" s="7">
        <v>30</v>
      </c>
      <c r="C81" s="7">
        <v>15</v>
      </c>
      <c r="D81" s="12">
        <f t="shared" si="0"/>
        <v>5</v>
      </c>
      <c r="E81" s="29">
        <f t="shared" si="17"/>
        <v>6108552.3791923709</v>
      </c>
      <c r="F81" s="2">
        <f t="shared" si="1"/>
        <v>6212.5274109954444</v>
      </c>
      <c r="G81" s="2">
        <f t="shared" si="8"/>
        <v>36262.09016586213</v>
      </c>
      <c r="H81" s="2">
        <f t="shared" si="9"/>
        <v>20063.493592551724</v>
      </c>
      <c r="I81" s="2">
        <f>SUM(F81:H81)</f>
        <v>62538.111169409298</v>
      </c>
      <c r="J81" s="2">
        <f>IF($I$7=1,I81*A81,IF($I$7=2,I81*B81,IF($I$7=4,I81*C81,I81*D81)))</f>
        <v>312690.55584704649</v>
      </c>
      <c r="K81" s="2">
        <f t="shared" si="11"/>
        <v>58870.660577942283</v>
      </c>
      <c r="L81" s="2">
        <f t="shared" si="11"/>
        <v>294353.3028897114</v>
      </c>
      <c r="M81" s="2"/>
      <c r="N81" s="28">
        <f t="shared" si="20"/>
        <v>7436768.6270047557</v>
      </c>
      <c r="O81" s="2">
        <f t="shared" si="12"/>
        <v>7538.5910788863994</v>
      </c>
      <c r="P81" s="2">
        <f t="shared" si="13"/>
        <v>44002.231514072424</v>
      </c>
      <c r="R81">
        <f t="shared" si="14"/>
        <v>60</v>
      </c>
      <c r="S81" s="89">
        <f t="shared" si="2"/>
        <v>56325.58375841385</v>
      </c>
      <c r="T81" s="89">
        <f>IF(AND(S81=0,S80&gt;0),SUM($G81:$H$381),S81)</f>
        <v>56325.58375841385</v>
      </c>
      <c r="U81" s="82">
        <f>SUM(T81:T$381)</f>
        <v>6164877.9629507856</v>
      </c>
      <c r="V81" s="68">
        <f>localspline(R81,'BBG rates'!$G$10:$G$27,'BBG rates'!$K$10:$K$27)</f>
        <v>1.0235809087753296</v>
      </c>
      <c r="W81" s="68">
        <f>locallinterp(R81,'BBG rates'!$G$10:$G$27,'BBG rates'!$J$10:$J$27)</f>
        <v>-0.45800000000000002</v>
      </c>
      <c r="X81" s="56">
        <f t="shared" si="15"/>
        <v>-0.45896424097899846</v>
      </c>
      <c r="Y81" s="66">
        <f t="shared" si="3"/>
        <v>-1054.6135725848278</v>
      </c>
      <c r="Z81" s="72">
        <f t="shared" si="4"/>
        <v>-0.20528164461767401</v>
      </c>
      <c r="AA81" s="79">
        <f t="shared" si="5"/>
        <v>-985.8547221097615</v>
      </c>
      <c r="AB81" s="81">
        <f t="shared" si="16"/>
        <v>-0.19189766182580925</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8976842.7102858406</v>
      </c>
    </row>
    <row r="82" spans="1:39" x14ac:dyDescent="0.2">
      <c r="A82" s="7">
        <v>61</v>
      </c>
      <c r="B82" s="7">
        <v>30.5</v>
      </c>
      <c r="C82" s="7">
        <v>15.25</v>
      </c>
      <c r="D82" s="12">
        <f t="shared" si="0"/>
        <v>5.083333333333333</v>
      </c>
      <c r="E82" s="29">
        <f t="shared" si="17"/>
        <v>6052493.2112534996</v>
      </c>
      <c r="F82" s="2">
        <f t="shared" si="1"/>
        <v>6155.7664766927037</v>
      </c>
      <c r="G82" s="2">
        <f t="shared" si="8"/>
        <v>36179.800254869835</v>
      </c>
      <c r="H82" s="2">
        <f t="shared" si="9"/>
        <v>19879.367684001514</v>
      </c>
      <c r="I82" s="2">
        <f>SUM(F82:H82)</f>
        <v>62214.934415564057</v>
      </c>
      <c r="J82" s="2">
        <f t="shared" si="19"/>
        <v>316259.24994578393</v>
      </c>
      <c r="K82" s="2">
        <f t="shared" si="11"/>
        <v>58507.476332765371</v>
      </c>
      <c r="L82" s="2">
        <f t="shared" si="11"/>
        <v>297413.00469155726</v>
      </c>
      <c r="M82" s="2"/>
      <c r="N82" s="28">
        <f t="shared" si="20"/>
        <v>7392722.0531580253</v>
      </c>
      <c r="O82" s="2">
        <f t="shared" si="12"/>
        <v>7494.2487462288855</v>
      </c>
      <c r="P82" s="2">
        <f t="shared" si="13"/>
        <v>44046.573846729945</v>
      </c>
      <c r="R82">
        <f t="shared" si="14"/>
        <v>61</v>
      </c>
      <c r="S82" s="89">
        <f t="shared" si="2"/>
        <v>56059.167938871353</v>
      </c>
      <c r="T82" s="89">
        <f>IF(AND(S82=0,S81&gt;0),SUM($G82:$H$381),S82)</f>
        <v>56059.167938871353</v>
      </c>
      <c r="U82" s="82">
        <f>SUM(T82:T$381)</f>
        <v>6108552.3791923719</v>
      </c>
      <c r="V82" s="68">
        <f>localspline(R82,'BBG rates'!$G$10:$G$27,'BBG rates'!$K$10:$K$27)</f>
        <v>1.0238121751500524</v>
      </c>
      <c r="W82" s="68">
        <f>locallinterp(R82,'BBG rates'!$G$10:$G$27,'BBG rates'!$J$10:$J$27)</f>
        <v>-0.45466666666666666</v>
      </c>
      <c r="X82" s="56">
        <f t="shared" si="15"/>
        <v>-0.45561690287736489</v>
      </c>
      <c r="Y82" s="66">
        <f t="shared" si="3"/>
        <v>-1033.0707152536784</v>
      </c>
      <c r="Z82" s="72">
        <f t="shared" si="4"/>
        <v>-0.20294249461249869</v>
      </c>
      <c r="AA82" s="79">
        <f t="shared" si="5"/>
        <v>-976.84743225625027</v>
      </c>
      <c r="AB82" s="81">
        <f t="shared" si="16"/>
        <v>-0.19189766182580925</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8912542.2282201964</v>
      </c>
    </row>
    <row r="83" spans="1:39" x14ac:dyDescent="0.2">
      <c r="A83" s="7">
        <v>62</v>
      </c>
      <c r="B83" s="7">
        <v>31</v>
      </c>
      <c r="C83" s="7">
        <v>15.5</v>
      </c>
      <c r="D83" s="12">
        <f t="shared" si="0"/>
        <v>5.166666666666667</v>
      </c>
      <c r="E83" s="29">
        <f t="shared" si="17"/>
        <v>5996699.4008281576</v>
      </c>
      <c r="F83" s="2">
        <f t="shared" si="1"/>
        <v>6099.2740173851817</v>
      </c>
      <c r="G83" s="2">
        <f t="shared" si="8"/>
        <v>36097.697085166299</v>
      </c>
      <c r="H83" s="2">
        <f t="shared" si="9"/>
        <v>19696.113340175965</v>
      </c>
      <c r="I83" s="2">
        <f t="shared" ref="I83:I146" si="22">SUM(F83:H83)</f>
        <v>61893.08444272745</v>
      </c>
      <c r="J83" s="2">
        <f t="shared" si="19"/>
        <v>319780.93628742517</v>
      </c>
      <c r="K83" s="2">
        <f t="shared" si="11"/>
        <v>58146.210130040723</v>
      </c>
      <c r="L83" s="2">
        <f t="shared" si="11"/>
        <v>300422.08567187708</v>
      </c>
      <c r="M83" s="2"/>
      <c r="N83" s="28">
        <f t="shared" si="20"/>
        <v>7348631.0922935754</v>
      </c>
      <c r="O83" s="2">
        <f t="shared" si="12"/>
        <v>7449.8617285088667</v>
      </c>
      <c r="P83" s="2">
        <f t="shared" si="13"/>
        <v>44090.960864449946</v>
      </c>
      <c r="R83">
        <f t="shared" si="14"/>
        <v>62</v>
      </c>
      <c r="S83" s="89">
        <f t="shared" si="2"/>
        <v>55793.810425342264</v>
      </c>
      <c r="T83" s="89">
        <f>IF(AND(S83=0,S82&gt;0),SUM($G83:$H$381),S83)</f>
        <v>55793.810425342264</v>
      </c>
      <c r="U83" s="82">
        <f>SUM(T83:T$381)</f>
        <v>6052493.2112534987</v>
      </c>
      <c r="V83" s="68">
        <f>localspline(R83,'BBG rates'!$G$10:$G$27,'BBG rates'!$K$10:$K$27)</f>
        <v>1.0240364058627833</v>
      </c>
      <c r="W83" s="68">
        <f>locallinterp(R83,'BBG rates'!$G$10:$G$27,'BBG rates'!$J$10:$J$27)</f>
        <v>-0.45133333333333336</v>
      </c>
      <c r="X83" s="56">
        <f t="shared" si="15"/>
        <v>-0.4522696675211435</v>
      </c>
      <c r="Y83" s="66">
        <f t="shared" si="3"/>
        <v>-1011.7861281918528</v>
      </c>
      <c r="Z83" s="72">
        <f t="shared" si="4"/>
        <v>-0.20060218350559184</v>
      </c>
      <c r="AA83" s="79">
        <f t="shared" si="5"/>
        <v>-967.88274621344215</v>
      </c>
      <c r="AB83" s="81">
        <f t="shared" si="16"/>
        <v>-0.19189766182580931</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8848154.5824884325</v>
      </c>
    </row>
    <row r="84" spans="1:39" x14ac:dyDescent="0.2">
      <c r="A84" s="7">
        <v>63</v>
      </c>
      <c r="B84" s="7">
        <v>31.5</v>
      </c>
      <c r="C84" s="7">
        <v>15.75</v>
      </c>
      <c r="D84" s="12">
        <f t="shared" si="0"/>
        <v>5.25</v>
      </c>
      <c r="E84" s="29">
        <f t="shared" si="17"/>
        <v>5941169.8934973357</v>
      </c>
      <c r="F84" s="2">
        <f t="shared" si="1"/>
        <v>6043.0489665870291</v>
      </c>
      <c r="G84" s="2">
        <f t="shared" si="8"/>
        <v>36015.780232977733</v>
      </c>
      <c r="H84" s="2">
        <f t="shared" si="9"/>
        <v>19513.727097843901</v>
      </c>
      <c r="I84" s="2">
        <f t="shared" si="22"/>
        <v>61572.556297408664</v>
      </c>
      <c r="J84" s="2">
        <f t="shared" si="19"/>
        <v>323255.92056139547</v>
      </c>
      <c r="K84" s="2">
        <f t="shared" si="11"/>
        <v>57786.85257224091</v>
      </c>
      <c r="L84" s="2">
        <f t="shared" si="11"/>
        <v>303380.97600426472</v>
      </c>
      <c r="M84" s="2"/>
      <c r="N84" s="28">
        <f t="shared" si="20"/>
        <v>7304495.6996813128</v>
      </c>
      <c r="O84" s="2">
        <f t="shared" si="12"/>
        <v>7405.4299806959043</v>
      </c>
      <c r="P84" s="2">
        <f t="shared" si="13"/>
        <v>44135.39261226292</v>
      </c>
      <c r="R84">
        <f t="shared" si="14"/>
        <v>63</v>
      </c>
      <c r="S84" s="89">
        <f t="shared" si="2"/>
        <v>55529.507330821638</v>
      </c>
      <c r="T84" s="89">
        <f>IF(AND(S84=0,S83&gt;0),SUM($G84:$H$381),S84)</f>
        <v>55529.507330821638</v>
      </c>
      <c r="U84" s="82">
        <f>SUM(T84:T$381)</f>
        <v>5996699.4008281566</v>
      </c>
      <c r="V84" s="68">
        <f>localspline(R84,'BBG rates'!$G$10:$G$27,'BBG rates'!$K$10:$K$27)</f>
        <v>1.0242536438320258</v>
      </c>
      <c r="W84" s="68">
        <f>locallinterp(R84,'BBG rates'!$G$10:$G$27,'BBG rates'!$J$10:$J$27)</f>
        <v>-0.44800000000000001</v>
      </c>
      <c r="X84" s="56">
        <f t="shared" si="15"/>
        <v>-0.44892253490367295</v>
      </c>
      <c r="Y84" s="66">
        <f t="shared" si="3"/>
        <v>-990.75792144951333</v>
      </c>
      <c r="Z84" s="72">
        <f t="shared" si="4"/>
        <v>-0.19826064744469685</v>
      </c>
      <c r="AA84" s="79">
        <f t="shared" si="5"/>
        <v>-958.96049474262907</v>
      </c>
      <c r="AB84" s="81">
        <f t="shared" si="16"/>
        <v>-0.19189766182580931</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8783682.269402273</v>
      </c>
    </row>
    <row r="85" spans="1:39" x14ac:dyDescent="0.2">
      <c r="A85" s="7">
        <v>64</v>
      </c>
      <c r="B85" s="7">
        <v>32</v>
      </c>
      <c r="C85" s="7">
        <v>16</v>
      </c>
      <c r="D85" s="12">
        <f t="shared" si="0"/>
        <v>5.333333333333333</v>
      </c>
      <c r="E85" s="29">
        <f t="shared" si="17"/>
        <v>5885903.6387153473</v>
      </c>
      <c r="F85" s="2">
        <f t="shared" si="1"/>
        <v>5987.0902617294423</v>
      </c>
      <c r="G85" s="2">
        <f t="shared" si="8"/>
        <v>35934.049275491998</v>
      </c>
      <c r="H85" s="2">
        <f t="shared" si="9"/>
        <v>19332.20550649604</v>
      </c>
      <c r="I85" s="2">
        <f t="shared" si="22"/>
        <v>61253.345043717476</v>
      </c>
      <c r="J85" s="2">
        <f t="shared" si="19"/>
        <v>326684.50689982652</v>
      </c>
      <c r="K85" s="2">
        <f t="shared" si="11"/>
        <v>57429.394305941234</v>
      </c>
      <c r="L85" s="2">
        <f t="shared" si="11"/>
        <v>306290.10296501988</v>
      </c>
      <c r="M85" s="2"/>
      <c r="N85" s="28">
        <f t="shared" si="20"/>
        <v>7260315.830546068</v>
      </c>
      <c r="O85" s="2">
        <f t="shared" si="12"/>
        <v>7360.9534577141758</v>
      </c>
      <c r="P85" s="2">
        <f t="shared" si="13"/>
        <v>44179.869135244655</v>
      </c>
      <c r="R85">
        <f t="shared" si="14"/>
        <v>64</v>
      </c>
      <c r="S85" s="89">
        <f t="shared" si="2"/>
        <v>55266.254781988042</v>
      </c>
      <c r="T85" s="89">
        <f>IF(AND(S85=0,S84&gt;0),SUM($G85:$H$381),S85)</f>
        <v>55266.254781988042</v>
      </c>
      <c r="U85" s="82">
        <f>SUM(T85:T$381)</f>
        <v>5941169.8934973348</v>
      </c>
      <c r="V85" s="68">
        <f>localspline(R85,'BBG rates'!$G$10:$G$27,'BBG rates'!$K$10:$K$27)</f>
        <v>1.0244637532019558</v>
      </c>
      <c r="W85" s="68">
        <f>locallinterp(R85,'BBG rates'!$G$10:$G$27,'BBG rates'!$J$10:$J$27)</f>
        <v>-0.44466666666666665</v>
      </c>
      <c r="X85" s="56">
        <f t="shared" si="15"/>
        <v>-0.44557550501842513</v>
      </c>
      <c r="Y85" s="66">
        <f t="shared" si="3"/>
        <v>-969.98421545542624</v>
      </c>
      <c r="Z85" s="72">
        <f t="shared" si="4"/>
        <v>-0.195917820801674</v>
      </c>
      <c r="AA85" s="79">
        <f t="shared" si="5"/>
        <v>-950.08050922669258</v>
      </c>
      <c r="AB85" s="81">
        <f t="shared" si="16"/>
        <v>-0.19189766182580931</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8719127.7676308583</v>
      </c>
    </row>
    <row r="86" spans="1:39" x14ac:dyDescent="0.2">
      <c r="A86" s="7">
        <v>65</v>
      </c>
      <c r="B86" s="7">
        <v>32.5</v>
      </c>
      <c r="C86" s="7">
        <v>16.25</v>
      </c>
      <c r="D86" s="12">
        <f t="shared" ref="D86:D149" si="23">A86/12</f>
        <v>5.416666666666667</v>
      </c>
      <c r="E86" s="29">
        <f t="shared" si="17"/>
        <v>5830899.5897961911</v>
      </c>
      <c r="F86" s="2">
        <f t="shared" ref="F86:F149" si="24">IF($A86&lt;=$I$8,-IPMT($G$11,1,$I$8-$A86+1,$E85),0)</f>
        <v>5931.3968441468787</v>
      </c>
      <c r="G86" s="2">
        <f t="shared" si="8"/>
        <v>35852.503790856441</v>
      </c>
      <c r="H86" s="2">
        <f t="shared" si="9"/>
        <v>19151.545128300215</v>
      </c>
      <c r="I86" s="2">
        <f t="shared" si="22"/>
        <v>60935.445763303534</v>
      </c>
      <c r="J86" s="2">
        <f t="shared" si="19"/>
        <v>330066.99788456084</v>
      </c>
      <c r="K86" s="2">
        <f t="shared" ref="K86:L149" si="25">I86/(1+$F$12)^IF($I$7=1,$A86,IF($I$7=2,$B86,IF($I$7=4,$C86,$D86)))</f>
        <v>57073.826021618319</v>
      </c>
      <c r="L86" s="2">
        <f t="shared" si="25"/>
        <v>309149.89095043263</v>
      </c>
      <c r="M86" s="2"/>
      <c r="N86" s="28">
        <f t="shared" si="20"/>
        <v>7216091.440067552</v>
      </c>
      <c r="O86" s="2">
        <f t="shared" si="12"/>
        <v>7316.4321144424393</v>
      </c>
      <c r="P86" s="2">
        <f t="shared" si="13"/>
        <v>44224.390478516383</v>
      </c>
      <c r="R86">
        <f t="shared" si="14"/>
        <v>65</v>
      </c>
      <c r="S86" s="89">
        <f t="shared" ref="S86:S149" si="26">IF(D86&lt;$I$9,G86+H86,0)</f>
        <v>55004.048919156659</v>
      </c>
      <c r="T86" s="89">
        <f>IF(AND(S86=0,S85&gt;0),SUM($G86:$H$381),S86)</f>
        <v>55004.048919156659</v>
      </c>
      <c r="U86" s="82">
        <f>SUM(T86:T$381)</f>
        <v>5885903.6387153463</v>
      </c>
      <c r="V86" s="68">
        <f>localspline(R86,'BBG rates'!$G$10:$G$27,'BBG rates'!$K$10:$K$27)</f>
        <v>1.0246664192882657</v>
      </c>
      <c r="W86" s="68">
        <f>locallinterp(R86,'BBG rates'!$G$10:$G$27,'BBG rates'!$J$10:$J$27)</f>
        <v>-0.44133333333333336</v>
      </c>
      <c r="X86" s="56">
        <f t="shared" si="15"/>
        <v>-0.44222857785860548</v>
      </c>
      <c r="Y86" s="66">
        <f t="shared" ref="Y86:Y149" si="27">T86*X86%/12+Y87</f>
        <v>-949.46314096795845</v>
      </c>
      <c r="Z86" s="72">
        <f t="shared" ref="Z86:Z149" si="28">IF(U86=0,0,Y86*1200/U86)</f>
        <v>-0.19357363611379563</v>
      </c>
      <c r="AA86" s="79">
        <f t="shared" ref="AA86:AA149" si="29">T86*$AA$17%/12+AA87</f>
        <v>-941.24262166791516</v>
      </c>
      <c r="AB86" s="81">
        <f t="shared" si="16"/>
        <v>-0.19189766182580933</v>
      </c>
      <c r="AD86" s="95">
        <f>locallinterp(R86,'BBG rates'!$N$10:$N$369,'BBG rates'!$P$10:$P$369)</f>
        <v>5.4939099981119792</v>
      </c>
      <c r="AI86" s="185">
        <f t="shared" ref="AI86:AI149" si="30">A86</f>
        <v>65</v>
      </c>
      <c r="AJ86" s="127">
        <f>locallinterp(MIN(AI86,CAP_Senior*12),'BBG rates'!$X$24:$X$65,'BBG rates'!$Y$24:$Y$65)</f>
        <v>42.970115536643981</v>
      </c>
      <c r="AK86" s="127">
        <f>locallinterp(MIN(AI86,CAP_CB*12),'BBG rates'!$AA$25:$AA$40,'BBG rates'!$AC$25:$AC$40)</f>
        <v>8.2083333333333339</v>
      </c>
      <c r="AL86" s="144">
        <f t="shared" ref="AL86:AL149" si="31">SUMPRODUCT(AJ86:AK86,$AJ$19:$AK$19)</f>
        <v>14.117836307896145</v>
      </c>
      <c r="AM86" s="142">
        <f>(SUMPRODUCT(AL86:AL$381,G86:G$381)+SUMPRODUCT(AL86:AL$381,H86:H$381))/12</f>
        <v>8654493.5382932518</v>
      </c>
    </row>
    <row r="87" spans="1:39" x14ac:dyDescent="0.2">
      <c r="A87" s="7">
        <v>66</v>
      </c>
      <c r="B87" s="7">
        <v>33</v>
      </c>
      <c r="C87" s="7">
        <v>16.5</v>
      </c>
      <c r="D87" s="12">
        <f t="shared" si="23"/>
        <v>5.5</v>
      </c>
      <c r="E87" s="29">
        <f t="shared" si="17"/>
        <v>5776156.7038999591</v>
      </c>
      <c r="F87" s="2">
        <f t="shared" si="24"/>
        <v>5875.9676590633135</v>
      </c>
      <c r="G87" s="2">
        <f t="shared" ref="G87:G150" si="32">IF($A87&lt;=$I$8,-PPMT($G$11,1,$I$8-$A87+1,$E86),0)</f>
        <v>35771.143358175759</v>
      </c>
      <c r="H87" s="2">
        <f t="shared" ref="H87:H150" si="33">IF($A87&lt;=$I$8,(E86-G87)*$G$13,0)</f>
        <v>18971.742538056722</v>
      </c>
      <c r="I87" s="2">
        <f t="shared" si="22"/>
        <v>60618.853555295798</v>
      </c>
      <c r="J87" s="2">
        <f t="shared" si="19"/>
        <v>333403.69455412688</v>
      </c>
      <c r="K87" s="2">
        <f t="shared" si="25"/>
        <v>56720.138453449676</v>
      </c>
      <c r="L87" s="2">
        <f t="shared" si="25"/>
        <v>311960.7614939732</v>
      </c>
      <c r="M87" s="2"/>
      <c r="N87" s="28">
        <f t="shared" si="20"/>
        <v>7171822.4833803074</v>
      </c>
      <c r="O87" s="2">
        <f t="shared" ref="O87:O150" si="34">IF($A87&lt;=$I$8,-IPMT($G$11,1,$I$8-$A87+1,$N86),0)</f>
        <v>7271.8659057139794</v>
      </c>
      <c r="P87" s="2">
        <f t="shared" ref="P87:P150" si="35">IF($A87&lt;=$I$8,-PPMT($G$11,1,$I$8-$A87+1,$N86),0)</f>
        <v>44268.956687244856</v>
      </c>
      <c r="R87">
        <f t="shared" ref="R87:R150" si="36">ROUND(D87*12,1)</f>
        <v>66</v>
      </c>
      <c r="S87" s="89">
        <f t="shared" si="26"/>
        <v>54742.885896232481</v>
      </c>
      <c r="T87" s="89">
        <f>IF(AND(S87=0,S86&gt;0),SUM($G87:$H$381),S87)</f>
        <v>54742.885896232481</v>
      </c>
      <c r="U87" s="82">
        <f>SUM(T87:T$381)</f>
        <v>5830899.5897961892</v>
      </c>
      <c r="V87" s="68">
        <f>localspline(R87,'BBG rates'!$G$10:$G$27,'BBG rates'!$K$10:$K$27)</f>
        <v>1.0248617446359276</v>
      </c>
      <c r="W87" s="68">
        <f>locallinterp(R87,'BBG rates'!$G$10:$G$27,'BBG rates'!$J$10:$J$27)</f>
        <v>-0.438</v>
      </c>
      <c r="X87" s="56">
        <f t="shared" ref="X87:X150" si="37">((1+W87%)^(1/12)-1)*1200</f>
        <v>-0.43888175341795232</v>
      </c>
      <c r="Y87" s="66">
        <f t="shared" si="27"/>
        <v>-929.19283902630525</v>
      </c>
      <c r="Z87" s="72">
        <f t="shared" si="28"/>
        <v>-0.19122802402271183</v>
      </c>
      <c r="AA87" s="79">
        <f t="shared" si="29"/>
        <v>-932.44666468579965</v>
      </c>
      <c r="AB87" s="81">
        <f t="shared" ref="AB87:AB150" si="38">IF(U87=0,0,AA87*1200/U87)</f>
        <v>-0.19189766182580933</v>
      </c>
      <c r="AD87" s="95">
        <f>locallinterp(R87,'BBG rates'!$N$10:$N$369,'BBG rates'!$P$10:$P$369)</f>
        <v>5.5793151434983068</v>
      </c>
      <c r="AI87" s="185">
        <f t="shared" si="30"/>
        <v>66</v>
      </c>
      <c r="AJ87" s="127">
        <f>locallinterp(MIN(AI87,CAP_Senior*12),'BBG rates'!$X$24:$X$65,'BBG rates'!$Y$24:$Y$65)</f>
        <v>43.259399073423722</v>
      </c>
      <c r="AK87" s="127">
        <f>locallinterp(MIN(AI87,CAP_CB*12),'BBG rates'!$AA$25:$AA$40,'BBG rates'!$AC$25:$AC$40)</f>
        <v>8.25</v>
      </c>
      <c r="AL87" s="144">
        <f t="shared" si="31"/>
        <v>14.201597842482032</v>
      </c>
      <c r="AM87" s="142">
        <f>(SUMPRODUCT(AL87:AL$381,G87:G$381)+SUMPRODUCT(AL87:AL$381,H87:H$381))/12</f>
        <v>8589782.0250505731</v>
      </c>
    </row>
    <row r="88" spans="1:39" x14ac:dyDescent="0.2">
      <c r="A88" s="7">
        <v>67</v>
      </c>
      <c r="B88" s="7">
        <v>33.5</v>
      </c>
      <c r="C88" s="7">
        <v>16.75</v>
      </c>
      <c r="D88" s="12">
        <f t="shared" si="23"/>
        <v>5.583333333333333</v>
      </c>
      <c r="E88" s="29">
        <f t="shared" ref="E88:E151" si="39">IF($A88&lt;=$I$8,E87-G88-H88,0)</f>
        <v>5721673.9420192959</v>
      </c>
      <c r="F88" s="2">
        <f t="shared" si="24"/>
        <v>5820.8016555785416</v>
      </c>
      <c r="G88" s="2">
        <f t="shared" si="32"/>
        <v>35689.967557509743</v>
      </c>
      <c r="H88" s="2">
        <f t="shared" si="33"/>
        <v>18792.794323153845</v>
      </c>
      <c r="I88" s="2">
        <f t="shared" si="22"/>
        <v>60303.563536242131</v>
      </c>
      <c r="J88" s="2">
        <f t="shared" ref="J88:J151" si="40">IF($I$7=1,I88*A88,IF($I$7=2,I88*B88,IF($I$7=4,I88*C88,I88*D88)))</f>
        <v>336694.89641068521</v>
      </c>
      <c r="K88" s="2">
        <f t="shared" si="25"/>
        <v>56368.322379113888</v>
      </c>
      <c r="L88" s="2">
        <f t="shared" si="25"/>
        <v>314723.13328338583</v>
      </c>
      <c r="M88" s="2"/>
      <c r="N88" s="28">
        <f t="shared" ref="N88:N151" si="41">IF($A88&lt;=$I$8,N87-P88,0)</f>
        <v>7127508.9155736649</v>
      </c>
      <c r="O88" s="2">
        <f t="shared" si="34"/>
        <v>7227.2547863165664</v>
      </c>
      <c r="P88" s="2">
        <f t="shared" si="35"/>
        <v>44313.567806642255</v>
      </c>
      <c r="R88">
        <f t="shared" si="36"/>
        <v>67</v>
      </c>
      <c r="S88" s="89">
        <f t="shared" si="26"/>
        <v>54482.761880663587</v>
      </c>
      <c r="T88" s="89">
        <f>IF(AND(S88=0,S87&gt;0),SUM($G88:$H$381),S88)</f>
        <v>54482.761880663587</v>
      </c>
      <c r="U88" s="82">
        <f>SUM(T88:T$381)</f>
        <v>5776156.7038999563</v>
      </c>
      <c r="V88" s="68">
        <f>localspline(R88,'BBG rates'!$G$10:$G$27,'BBG rates'!$K$10:$K$27)</f>
        <v>1.0250494145613411</v>
      </c>
      <c r="W88" s="68">
        <f>locallinterp(R88,'BBG rates'!$G$10:$G$27,'BBG rates'!$J$10:$J$27)</f>
        <v>-0.43466666666666665</v>
      </c>
      <c r="X88" s="56">
        <f t="shared" si="37"/>
        <v>-0.43553503168953789</v>
      </c>
      <c r="Y88" s="66">
        <f t="shared" si="27"/>
        <v>-909.17146090189078</v>
      </c>
      <c r="Z88" s="72">
        <f t="shared" si="28"/>
        <v>-0.18888091321096631</v>
      </c>
      <c r="AA88" s="79">
        <f t="shared" si="29"/>
        <v>-923.69247151489628</v>
      </c>
      <c r="AB88" s="81">
        <f t="shared" si="38"/>
        <v>-0.19189766182580936</v>
      </c>
      <c r="AD88" s="95">
        <f>locallinterp(R88,'BBG rates'!$N$10:$N$369,'BBG rates'!$P$10:$P$369)</f>
        <v>5.6647359280450855</v>
      </c>
      <c r="AI88" s="185">
        <f t="shared" si="30"/>
        <v>67</v>
      </c>
      <c r="AJ88" s="127">
        <f>locallinterp(MIN(AI88,CAP_Senior*12),'BBG rates'!$X$24:$X$65,'BBG rates'!$Y$24:$Y$65)</f>
        <v>43.548682610203464</v>
      </c>
      <c r="AK88" s="127">
        <f>locallinterp(MIN(AI88,CAP_CB*12),'BBG rates'!$AA$25:$AA$40,'BBG rates'!$AC$25:$AC$40)</f>
        <v>8.2916666666666661</v>
      </c>
      <c r="AL88" s="144">
        <f t="shared" si="31"/>
        <v>14.285359377067921</v>
      </c>
      <c r="AM88" s="142">
        <f>(SUMPRODUCT(AL88:AL$381,G88:G$381)+SUMPRODUCT(AL88:AL$381,H88:H$381))/12</f>
        <v>8524995.6541976407</v>
      </c>
    </row>
    <row r="89" spans="1:39" x14ac:dyDescent="0.2">
      <c r="A89" s="7">
        <v>68</v>
      </c>
      <c r="B89" s="7">
        <v>34</v>
      </c>
      <c r="C89" s="7">
        <v>17</v>
      </c>
      <c r="D89" s="12">
        <f t="shared" si="23"/>
        <v>5.666666666666667</v>
      </c>
      <c r="E89" s="29">
        <f t="shared" si="39"/>
        <v>5667450.2689659009</v>
      </c>
      <c r="F89" s="2">
        <f t="shared" si="24"/>
        <v>5765.8977866545329</v>
      </c>
      <c r="G89" s="2">
        <f t="shared" si="32"/>
        <v>35608.975969871186</v>
      </c>
      <c r="H89" s="2">
        <f t="shared" si="33"/>
        <v>18614.697083523519</v>
      </c>
      <c r="I89" s="2">
        <f t="shared" si="22"/>
        <v>59989.570840049237</v>
      </c>
      <c r="J89" s="2">
        <f t="shared" si="40"/>
        <v>339940.9014269457</v>
      </c>
      <c r="K89" s="2">
        <f t="shared" si="25"/>
        <v>56018.368619592038</v>
      </c>
      <c r="L89" s="2">
        <f t="shared" si="25"/>
        <v>317437.42217768828</v>
      </c>
      <c r="M89" s="2"/>
      <c r="N89" s="28">
        <f t="shared" si="41"/>
        <v>7083150.6916916985</v>
      </c>
      <c r="O89" s="2">
        <f t="shared" si="34"/>
        <v>7182.5987109924081</v>
      </c>
      <c r="P89" s="2">
        <f t="shared" si="35"/>
        <v>44358.22388196642</v>
      </c>
      <c r="R89">
        <f t="shared" si="36"/>
        <v>68</v>
      </c>
      <c r="S89" s="89">
        <f t="shared" si="26"/>
        <v>54223.673053394705</v>
      </c>
      <c r="T89" s="89">
        <f>IF(AND(S89=0,S88&gt;0),SUM($G89:$H$381),S89)</f>
        <v>54223.673053394705</v>
      </c>
      <c r="U89" s="82">
        <f>SUM(T89:T$381)</f>
        <v>5721673.9420192931</v>
      </c>
      <c r="V89" s="68">
        <f>localspline(R89,'BBG rates'!$G$10:$G$27,'BBG rates'!$K$10:$K$27)</f>
        <v>1.0252293826046364</v>
      </c>
      <c r="W89" s="68">
        <f>locallinterp(R89,'BBG rates'!$G$10:$G$27,'BBG rates'!$J$10:$J$27)</f>
        <v>-0.43133333333333335</v>
      </c>
      <c r="X89" s="56">
        <f t="shared" si="37"/>
        <v>-0.43218841266696728</v>
      </c>
      <c r="Y89" s="66">
        <f t="shared" si="27"/>
        <v>-889.39716805003377</v>
      </c>
      <c r="Z89" s="72">
        <f t="shared" si="28"/>
        <v>-0.18653223033596655</v>
      </c>
      <c r="AA89" s="79">
        <f t="shared" si="29"/>
        <v>-914.9798760026365</v>
      </c>
      <c r="AB89" s="81">
        <f t="shared" si="38"/>
        <v>-0.19189766182580936</v>
      </c>
      <c r="AD89" s="95">
        <f>locallinterp(R89,'BBG rates'!$N$10:$N$369,'BBG rates'!$P$10:$P$369)</f>
        <v>5.7501717099288054</v>
      </c>
      <c r="AI89" s="185">
        <f t="shared" si="30"/>
        <v>68</v>
      </c>
      <c r="AJ89" s="127">
        <f>locallinterp(MIN(AI89,CAP_Senior*12),'BBG rates'!$X$24:$X$65,'BBG rates'!$Y$24:$Y$65)</f>
        <v>43.837966146983206</v>
      </c>
      <c r="AK89" s="127">
        <f>locallinterp(MIN(AI89,CAP_CB*12),'BBG rates'!$AA$25:$AA$40,'BBG rates'!$AC$25:$AC$40)</f>
        <v>8.3333333333333339</v>
      </c>
      <c r="AL89" s="144">
        <f t="shared" si="31"/>
        <v>14.369120911653813</v>
      </c>
      <c r="AM89" s="142">
        <f>(SUMPRODUCT(AL89:AL$381,G89:G$381)+SUMPRODUCT(AL89:AL$381,H89:H$381))/12</f>
        <v>8460136.8347542658</v>
      </c>
    </row>
    <row r="90" spans="1:39" x14ac:dyDescent="0.2">
      <c r="A90" s="7">
        <v>69</v>
      </c>
      <c r="B90" s="7">
        <v>34.5</v>
      </c>
      <c r="C90" s="7">
        <v>17.25</v>
      </c>
      <c r="D90" s="12">
        <f t="shared" si="23"/>
        <v>5.75</v>
      </c>
      <c r="E90" s="29">
        <f t="shared" si="39"/>
        <v>5613484.6533570802</v>
      </c>
      <c r="F90" s="2">
        <f t="shared" si="24"/>
        <v>5711.255009101832</v>
      </c>
      <c r="G90" s="2">
        <f t="shared" si="32"/>
        <v>35528.168177223684</v>
      </c>
      <c r="H90" s="2">
        <f t="shared" si="33"/>
        <v>18437.447431597178</v>
      </c>
      <c r="I90" s="2">
        <f t="shared" si="22"/>
        <v>59676.870617922701</v>
      </c>
      <c r="J90" s="2">
        <f t="shared" si="40"/>
        <v>343142.00605305552</v>
      </c>
      <c r="K90" s="2">
        <f t="shared" si="25"/>
        <v>55670.268038969851</v>
      </c>
      <c r="L90" s="2">
        <f t="shared" si="25"/>
        <v>320104.04122407665</v>
      </c>
      <c r="M90" s="2"/>
      <c r="N90" s="28">
        <f t="shared" si="41"/>
        <v>7038747.7667331779</v>
      </c>
      <c r="O90" s="2">
        <f t="shared" si="34"/>
        <v>7137.8976344381072</v>
      </c>
      <c r="P90" s="2">
        <f t="shared" si="35"/>
        <v>44402.924958520714</v>
      </c>
      <c r="R90">
        <f t="shared" si="36"/>
        <v>69</v>
      </c>
      <c r="S90" s="89">
        <f t="shared" si="26"/>
        <v>53965.615608820866</v>
      </c>
      <c r="T90" s="89">
        <f>IF(AND(S90=0,S89&gt;0),SUM($G90:$H$381),S90)</f>
        <v>53965.615608820866</v>
      </c>
      <c r="U90" s="82">
        <f>SUM(T90:T$381)</f>
        <v>5667450.2689658981</v>
      </c>
      <c r="V90" s="68">
        <f>localspline(R90,'BBG rates'!$G$10:$G$27,'BBG rates'!$K$10:$K$27)</f>
        <v>1.0254014532854399</v>
      </c>
      <c r="W90" s="68">
        <f>locallinterp(R90,'BBG rates'!$G$10:$G$27,'BBG rates'!$J$10:$J$27)</f>
        <v>-0.42799999999999999</v>
      </c>
      <c r="X90" s="56">
        <f t="shared" si="37"/>
        <v>-0.42884189634357917</v>
      </c>
      <c r="Y90" s="66">
        <f t="shared" si="27"/>
        <v>-869.86813206176771</v>
      </c>
      <c r="Z90" s="72">
        <f t="shared" si="28"/>
        <v>-0.18418189996126497</v>
      </c>
      <c r="AA90" s="79">
        <f t="shared" si="29"/>
        <v>-906.30871260717515</v>
      </c>
      <c r="AB90" s="81">
        <f t="shared" si="38"/>
        <v>-0.19189766182580933</v>
      </c>
      <c r="AD90" s="95">
        <f>locallinterp(R90,'BBG rates'!$N$10:$N$369,'BBG rates'!$P$10:$P$369)</f>
        <v>5.8356218310359251</v>
      </c>
      <c r="AI90" s="185">
        <f t="shared" si="30"/>
        <v>69</v>
      </c>
      <c r="AJ90" s="127">
        <f>locallinterp(MIN(AI90,CAP_Senior*12),'BBG rates'!$X$24:$X$65,'BBG rates'!$Y$24:$Y$65)</f>
        <v>44.127249683762948</v>
      </c>
      <c r="AK90" s="127">
        <f>locallinterp(MIN(AI90,CAP_CB*12),'BBG rates'!$AA$25:$AA$40,'BBG rates'!$AC$25:$AC$40)</f>
        <v>8.375</v>
      </c>
      <c r="AL90" s="144">
        <f t="shared" si="31"/>
        <v>14.452882446239702</v>
      </c>
      <c r="AM90" s="142">
        <f>(SUMPRODUCT(AL90:AL$381,G90:G$381)+SUMPRODUCT(AL90:AL$381,H90:H$381))/12</f>
        <v>8395207.9585560802</v>
      </c>
    </row>
    <row r="91" spans="1:39" x14ac:dyDescent="0.2">
      <c r="A91" s="7">
        <v>70</v>
      </c>
      <c r="B91" s="7">
        <v>35</v>
      </c>
      <c r="C91" s="7">
        <v>17.5</v>
      </c>
      <c r="D91" s="12">
        <f t="shared" si="23"/>
        <v>5.833333333333333</v>
      </c>
      <c r="E91" s="29">
        <f t="shared" si="39"/>
        <v>5559776.0676023383</v>
      </c>
      <c r="F91" s="2">
        <f t="shared" si="24"/>
        <v>5656.872283566001</v>
      </c>
      <c r="G91" s="2">
        <f t="shared" si="32"/>
        <v>35447.543762479509</v>
      </c>
      <c r="H91" s="2">
        <f t="shared" si="33"/>
        <v>18261.041992261689</v>
      </c>
      <c r="I91" s="2">
        <f t="shared" si="22"/>
        <v>59365.458038307203</v>
      </c>
      <c r="J91" s="2">
        <f t="shared" si="40"/>
        <v>346298.50522345869</v>
      </c>
      <c r="K91" s="2">
        <f t="shared" si="25"/>
        <v>55324.011544240682</v>
      </c>
      <c r="L91" s="2">
        <f t="shared" si="25"/>
        <v>322723.40067473729</v>
      </c>
      <c r="M91" s="2"/>
      <c r="N91" s="28">
        <f t="shared" si="41"/>
        <v>6994300.0956515241</v>
      </c>
      <c r="O91" s="2">
        <f t="shared" si="34"/>
        <v>7093.1515113046089</v>
      </c>
      <c r="P91" s="2">
        <f t="shared" si="35"/>
        <v>44447.671081654218</v>
      </c>
      <c r="R91">
        <f t="shared" si="36"/>
        <v>70</v>
      </c>
      <c r="S91" s="89">
        <f t="shared" si="26"/>
        <v>53708.585754741202</v>
      </c>
      <c r="T91" s="89">
        <f>IF(AND(S91=0,S90&gt;0),SUM($G91:$H$381),S91)</f>
        <v>53708.585754741202</v>
      </c>
      <c r="U91" s="82">
        <f>SUM(T91:T$381)</f>
        <v>5613484.6533570765</v>
      </c>
      <c r="V91" s="68">
        <f>localspline(R91,'BBG rates'!$G$10:$G$27,'BBG rates'!$K$10:$K$27)</f>
        <v>1.0255655354418127</v>
      </c>
      <c r="W91" s="68">
        <f>locallinterp(R91,'BBG rates'!$G$10:$G$27,'BBG rates'!$J$10:$J$27)</f>
        <v>-0.42466666666666664</v>
      </c>
      <c r="X91" s="56">
        <f t="shared" si="37"/>
        <v>-0.42549548271284543</v>
      </c>
      <c r="Y91" s="66">
        <f t="shared" si="27"/>
        <v>-850.58253461590493</v>
      </c>
      <c r="Z91" s="72">
        <f t="shared" si="28"/>
        <v>-0.18182984448504177</v>
      </c>
      <c r="AA91" s="79">
        <f t="shared" si="29"/>
        <v>-897.67881639523921</v>
      </c>
      <c r="AB91" s="81">
        <f t="shared" si="38"/>
        <v>-0.19189766182580936</v>
      </c>
      <c r="AD91" s="95">
        <f>locallinterp(R91,'BBG rates'!$N$10:$N$369,'BBG rates'!$P$10:$P$369)</f>
        <v>5.921085625656076</v>
      </c>
      <c r="AI91" s="185">
        <f t="shared" si="30"/>
        <v>70</v>
      </c>
      <c r="AJ91" s="127">
        <f>locallinterp(MIN(AI91,CAP_Senior*12),'BBG rates'!$X$24:$X$65,'BBG rates'!$Y$24:$Y$65)</f>
        <v>44.416533220542689</v>
      </c>
      <c r="AK91" s="127">
        <f>locallinterp(MIN(AI91,CAP_CB*12),'BBG rates'!$AA$25:$AA$40,'BBG rates'!$AC$25:$AC$40)</f>
        <v>8.4166666666666661</v>
      </c>
      <c r="AL91" s="144">
        <f t="shared" si="31"/>
        <v>14.536643980825591</v>
      </c>
      <c r="AM91" s="142">
        <f>(SUMPRODUCT(AL91:AL$381,G91:G$381)+SUMPRODUCT(AL91:AL$381,H91:H$381))/12</f>
        <v>8330211.4003449781</v>
      </c>
    </row>
    <row r="92" spans="1:39" x14ac:dyDescent="0.2">
      <c r="A92" s="7">
        <v>71</v>
      </c>
      <c r="B92" s="7">
        <v>35.5</v>
      </c>
      <c r="C92" s="7">
        <v>17.75</v>
      </c>
      <c r="D92" s="12">
        <f t="shared" si="23"/>
        <v>5.916666666666667</v>
      </c>
      <c r="E92" s="29">
        <f t="shared" si="39"/>
        <v>5506323.4878900256</v>
      </c>
      <c r="F92" s="2">
        <f t="shared" si="24"/>
        <v>5602.7485745141148</v>
      </c>
      <c r="G92" s="2">
        <f t="shared" si="32"/>
        <v>35367.102309497401</v>
      </c>
      <c r="H92" s="2">
        <f t="shared" si="33"/>
        <v>18085.477402815515</v>
      </c>
      <c r="I92" s="2">
        <f t="shared" si="22"/>
        <v>59055.328286827033</v>
      </c>
      <c r="J92" s="2">
        <f t="shared" si="40"/>
        <v>349410.69236372662</v>
      </c>
      <c r="K92" s="2">
        <f t="shared" si="25"/>
        <v>54979.59008510947</v>
      </c>
      <c r="L92" s="2">
        <f t="shared" si="25"/>
        <v>325295.90800356434</v>
      </c>
      <c r="M92" s="2"/>
      <c r="N92" s="28">
        <f t="shared" si="41"/>
        <v>6949807.6333547626</v>
      </c>
      <c r="O92" s="2">
        <f t="shared" si="34"/>
        <v>7048.3602961971628</v>
      </c>
      <c r="P92" s="2">
        <f t="shared" si="35"/>
        <v>44492.462296761674</v>
      </c>
      <c r="R92">
        <f t="shared" si="36"/>
        <v>71</v>
      </c>
      <c r="S92" s="89">
        <f t="shared" si="26"/>
        <v>53452.579712312916</v>
      </c>
      <c r="T92" s="89">
        <f>IF(AND(S92=0,S91&gt;0),SUM($G92:$H$381),S92)</f>
        <v>53452.579712312916</v>
      </c>
      <c r="U92" s="82">
        <f>SUM(T92:T$381)</f>
        <v>5559776.0676023364</v>
      </c>
      <c r="V92" s="68">
        <f>localspline(R92,'BBG rates'!$G$10:$G$27,'BBG rates'!$K$10:$K$27)</f>
        <v>1.0257214708489366</v>
      </c>
      <c r="W92" s="68">
        <f>locallinterp(R92,'BBG rates'!$G$10:$G$27,'BBG rates'!$J$10:$J$27)</f>
        <v>-0.42133333333333334</v>
      </c>
      <c r="X92" s="56">
        <f t="shared" si="37"/>
        <v>-0.42214917176823796</v>
      </c>
      <c r="Y92" s="66">
        <f t="shared" si="27"/>
        <v>-831.53856743129006</v>
      </c>
      <c r="Z92" s="72">
        <f t="shared" si="28"/>
        <v>-0.17947598406564441</v>
      </c>
      <c r="AA92" s="79">
        <f t="shared" si="29"/>
        <v>-889.09002303998432</v>
      </c>
      <c r="AB92" s="81">
        <f t="shared" si="38"/>
        <v>-0.19189766182580933</v>
      </c>
      <c r="AD92" s="95">
        <f>locallinterp(R92,'BBG rates'!$N$10:$N$369,'BBG rates'!$P$10:$P$369)</f>
        <v>6.0065624148934873</v>
      </c>
      <c r="AI92" s="185">
        <f t="shared" si="30"/>
        <v>71</v>
      </c>
      <c r="AJ92" s="127">
        <f>locallinterp(MIN(AI92,CAP_Senior*12),'BBG rates'!$X$24:$X$65,'BBG rates'!$Y$24:$Y$65)</f>
        <v>44.705816757322431</v>
      </c>
      <c r="AK92" s="127">
        <f>locallinterp(MIN(AI92,CAP_CB*12),'BBG rates'!$AA$25:$AA$40,'BBG rates'!$AC$25:$AC$40)</f>
        <v>8.4583333333333339</v>
      </c>
      <c r="AL92" s="144">
        <f t="shared" si="31"/>
        <v>14.62040551541148</v>
      </c>
      <c r="AM92" s="142">
        <f>(SUMPRODUCT(AL92:AL$381,G92:G$381)+SUMPRODUCT(AL92:AL$381,H92:H$381))/12</f>
        <v>8265149.517859119</v>
      </c>
    </row>
    <row r="93" spans="1:39" x14ac:dyDescent="0.2">
      <c r="A93" s="7">
        <v>72</v>
      </c>
      <c r="B93" s="7">
        <v>36</v>
      </c>
      <c r="C93" s="7">
        <v>18</v>
      </c>
      <c r="D93" s="12">
        <f t="shared" si="23"/>
        <v>6</v>
      </c>
      <c r="E93" s="29">
        <f t="shared" si="39"/>
        <v>5453125.8941740198</v>
      </c>
      <c r="F93" s="2">
        <f t="shared" si="24"/>
        <v>5548.8828502212991</v>
      </c>
      <c r="G93" s="2">
        <f t="shared" si="32"/>
        <v>35286.843403080464</v>
      </c>
      <c r="H93" s="2">
        <f t="shared" si="33"/>
        <v>17910.750312924971</v>
      </c>
      <c r="I93" s="2">
        <f t="shared" si="22"/>
        <v>58746.476566226731</v>
      </c>
      <c r="J93" s="2">
        <f t="shared" si="40"/>
        <v>352478.85939736036</v>
      </c>
      <c r="K93" s="2">
        <f t="shared" si="25"/>
        <v>54636.994653797592</v>
      </c>
      <c r="L93" s="2">
        <f t="shared" si="25"/>
        <v>327821.96792278549</v>
      </c>
      <c r="M93" s="2"/>
      <c r="N93" s="28">
        <f t="shared" si="41"/>
        <v>6905270.3347054794</v>
      </c>
      <c r="O93" s="2">
        <f t="shared" si="34"/>
        <v>7003.5239436752699</v>
      </c>
      <c r="P93" s="2">
        <f t="shared" si="35"/>
        <v>44537.298649283555</v>
      </c>
      <c r="R93">
        <f t="shared" si="36"/>
        <v>72</v>
      </c>
      <c r="S93" s="89">
        <f t="shared" si="26"/>
        <v>53197.593716005431</v>
      </c>
      <c r="T93" s="89">
        <f>IF(AND(S93=0,S92&gt;0),SUM($G93:$H$381),S93)</f>
        <v>53197.593716005431</v>
      </c>
      <c r="U93" s="82">
        <f>SUM(T93:T$381)</f>
        <v>5506323.4878900228</v>
      </c>
      <c r="V93" s="68">
        <f>localspline(R93,'BBG rates'!$G$10:$G$27,'BBG rates'!$K$10:$K$27)</f>
        <v>1.0258691310882568</v>
      </c>
      <c r="W93" s="68">
        <f>locallinterp(R93,'BBG rates'!$G$10:$G$27,'BBG rates'!$J$10:$J$27)</f>
        <v>-0.41799999999999998</v>
      </c>
      <c r="X93" s="56">
        <f t="shared" si="37"/>
        <v>-0.4188029635029622</v>
      </c>
      <c r="Y93" s="66">
        <f t="shared" si="27"/>
        <v>-812.73443221926618</v>
      </c>
      <c r="Z93" s="72">
        <f t="shared" si="28"/>
        <v>-0.17712023654404641</v>
      </c>
      <c r="AA93" s="79">
        <f t="shared" si="29"/>
        <v>-880.54216881885884</v>
      </c>
      <c r="AB93" s="81">
        <f t="shared" si="38"/>
        <v>-0.19189766182580936</v>
      </c>
      <c r="AD93" s="95">
        <f>locallinterp(R93,'BBG rates'!$N$10:$N$369,'BBG rates'!$P$10:$P$369)</f>
        <v>6.092051509150842</v>
      </c>
      <c r="AI93" s="185">
        <f t="shared" si="30"/>
        <v>72</v>
      </c>
      <c r="AJ93" s="127">
        <f>locallinterp(MIN(AI93,CAP_Senior*12),'BBG rates'!$X$24:$X$65,'BBG rates'!$Y$24:$Y$65)</f>
        <v>44.995100294102173</v>
      </c>
      <c r="AK93" s="127">
        <f>locallinterp(MIN(AI93,CAP_CB*12),'BBG rates'!$AA$25:$AA$40,'BBG rates'!$AC$25:$AC$40)</f>
        <v>8.5</v>
      </c>
      <c r="AL93" s="144">
        <f t="shared" si="31"/>
        <v>14.70416704999737</v>
      </c>
      <c r="AM93" s="142">
        <f>(SUMPRODUCT(AL93:AL$381,G93:G$381)+SUMPRODUCT(AL93:AL$381,H93:H$381))/12</f>
        <v>8200024.6519225454</v>
      </c>
    </row>
    <row r="94" spans="1:39" x14ac:dyDescent="0.2">
      <c r="A94" s="7">
        <v>73</v>
      </c>
      <c r="B94" s="7">
        <v>36.5</v>
      </c>
      <c r="C94" s="7">
        <v>18.25</v>
      </c>
      <c r="D94" s="12">
        <f t="shared" si="23"/>
        <v>6.083333333333333</v>
      </c>
      <c r="E94" s="29">
        <f t="shared" si="39"/>
        <v>5400182.2701604655</v>
      </c>
      <c r="F94" s="2">
        <f t="shared" si="24"/>
        <v>5495.2740827573125</v>
      </c>
      <c r="G94" s="2">
        <f t="shared" si="32"/>
        <v>35206.76662897403</v>
      </c>
      <c r="H94" s="2">
        <f t="shared" si="33"/>
        <v>17736.85738458065</v>
      </c>
      <c r="I94" s="2">
        <f t="shared" si="22"/>
        <v>58438.898096311998</v>
      </c>
      <c r="J94" s="2">
        <f t="shared" si="40"/>
        <v>355503.29675256461</v>
      </c>
      <c r="K94" s="2">
        <f t="shared" si="25"/>
        <v>54296.216284848524</v>
      </c>
      <c r="L94" s="2">
        <f t="shared" si="25"/>
        <v>330301.98239949514</v>
      </c>
      <c r="M94" s="2"/>
      <c r="N94" s="28">
        <f t="shared" si="41"/>
        <v>6860688.1545207733</v>
      </c>
      <c r="O94" s="2">
        <f t="shared" si="34"/>
        <v>6958.6424082526401</v>
      </c>
      <c r="P94" s="2">
        <f t="shared" si="35"/>
        <v>44582.180184706202</v>
      </c>
      <c r="R94">
        <f t="shared" si="36"/>
        <v>73</v>
      </c>
      <c r="S94" s="89">
        <f t="shared" si="26"/>
        <v>52943.624013554683</v>
      </c>
      <c r="T94" s="89">
        <f>IF(AND(S94=0,S93&gt;0),SUM($G94:$H$381),S94)</f>
        <v>52943.624013554683</v>
      </c>
      <c r="U94" s="82">
        <f>SUM(T94:T$381)</f>
        <v>5453125.8941740179</v>
      </c>
      <c r="V94" s="68">
        <f>localspline(R94,'BBG rates'!$G$10:$G$27,'BBG rates'!$K$10:$K$27)</f>
        <v>1.0260083953310204</v>
      </c>
      <c r="W94" s="68">
        <f>locallinterp(R94,'BBG rates'!$G$10:$G$27,'BBG rates'!$J$10:$J$27)</f>
        <v>-0.41425000000000001</v>
      </c>
      <c r="X94" s="56">
        <f t="shared" si="37"/>
        <v>-0.41503860193037312</v>
      </c>
      <c r="Y94" s="66">
        <f t="shared" si="27"/>
        <v>-794.16834063635815</v>
      </c>
      <c r="Z94" s="72">
        <f t="shared" si="28"/>
        <v>-0.17476251736307669</v>
      </c>
      <c r="AA94" s="79">
        <f t="shared" si="29"/>
        <v>-872.03509061147486</v>
      </c>
      <c r="AB94" s="81">
        <f t="shared" si="38"/>
        <v>-0.19189766182580933</v>
      </c>
      <c r="AD94" s="95">
        <f>locallinterp(R94,'BBG rates'!$N$10:$N$369,'BBG rates'!$P$10:$P$369)</f>
        <v>6.1775522087617603</v>
      </c>
      <c r="AI94" s="185">
        <f t="shared" si="30"/>
        <v>73</v>
      </c>
      <c r="AJ94" s="127">
        <f>locallinterp(MIN(AI94,CAP_Senior*12),'BBG rates'!$X$24:$X$65,'BBG rates'!$Y$24:$Y$65)</f>
        <v>45.239686039428086</v>
      </c>
      <c r="AK94" s="127">
        <f>locallinterp(MIN(AI94,CAP_CB*12),'BBG rates'!$AA$25:$AA$40,'BBG rates'!$AC$25:$AC$40)</f>
        <v>8.5416666666666661</v>
      </c>
      <c r="AL94" s="144">
        <f t="shared" si="31"/>
        <v>14.780329960036108</v>
      </c>
      <c r="AM94" s="142">
        <f>(SUMPRODUCT(AL94:AL$381,G94:G$381)+SUMPRODUCT(AL94:AL$381,H94:H$381))/12</f>
        <v>8134839.1265343754</v>
      </c>
    </row>
    <row r="95" spans="1:39" x14ac:dyDescent="0.2">
      <c r="A95" s="7">
        <v>74</v>
      </c>
      <c r="B95" s="7">
        <v>37</v>
      </c>
      <c r="C95" s="7">
        <v>18.5</v>
      </c>
      <c r="D95" s="12">
        <f t="shared" si="23"/>
        <v>6.166666666666667</v>
      </c>
      <c r="E95" s="29">
        <f t="shared" si="39"/>
        <v>5347491.6032945476</v>
      </c>
      <c r="F95" s="2">
        <f t="shared" si="24"/>
        <v>5441.9212479731814</v>
      </c>
      <c r="G95" s="2">
        <f t="shared" si="32"/>
        <v>35126.871573863493</v>
      </c>
      <c r="H95" s="2">
        <f t="shared" si="33"/>
        <v>17563.795292054012</v>
      </c>
      <c r="I95" s="2">
        <f t="shared" si="22"/>
        <v>58132.588113890684</v>
      </c>
      <c r="J95" s="2">
        <f t="shared" si="40"/>
        <v>358484.29336899257</v>
      </c>
      <c r="K95" s="2">
        <f t="shared" si="25"/>
        <v>53957.246054934367</v>
      </c>
      <c r="L95" s="2">
        <f t="shared" si="25"/>
        <v>332736.35067209526</v>
      </c>
      <c r="M95" s="2"/>
      <c r="N95" s="28">
        <f t="shared" si="41"/>
        <v>6816061.0475722114</v>
      </c>
      <c r="O95" s="2">
        <f t="shared" si="34"/>
        <v>6913.7156443971471</v>
      </c>
      <c r="P95" s="2">
        <f t="shared" si="35"/>
        <v>44627.10694856169</v>
      </c>
      <c r="R95">
        <f t="shared" si="36"/>
        <v>74</v>
      </c>
      <c r="S95" s="89">
        <f t="shared" si="26"/>
        <v>52690.666865917505</v>
      </c>
      <c r="T95" s="89">
        <f>IF(AND(S95=0,S94&gt;0),SUM($G95:$H$381),S95)</f>
        <v>52690.666865917505</v>
      </c>
      <c r="U95" s="82">
        <f>SUM(T95:T$381)</f>
        <v>5400182.2701604636</v>
      </c>
      <c r="V95" s="68">
        <f>localspline(R95,'BBG rates'!$G$10:$G$27,'BBG rates'!$K$10:$K$27)</f>
        <v>1.0261391880962436</v>
      </c>
      <c r="W95" s="68">
        <f>locallinterp(R95,'BBG rates'!$G$10:$G$27,'BBG rates'!$J$10:$J$27)</f>
        <v>-0.41049999999999998</v>
      </c>
      <c r="X95" s="56">
        <f t="shared" si="37"/>
        <v>-0.41127437029371272</v>
      </c>
      <c r="Y95" s="66">
        <f t="shared" si="27"/>
        <v>-775.85696755993058</v>
      </c>
      <c r="Z95" s="72">
        <f t="shared" si="28"/>
        <v>-0.17240684008324253</v>
      </c>
      <c r="AA95" s="79">
        <f t="shared" si="29"/>
        <v>-863.56862589748664</v>
      </c>
      <c r="AB95" s="81">
        <f t="shared" si="38"/>
        <v>-0.19189766182580933</v>
      </c>
      <c r="AD95" s="95">
        <f>locallinterp(R95,'BBG rates'!$N$10:$N$369,'BBG rates'!$P$10:$P$369)</f>
        <v>6.2630638077697807</v>
      </c>
      <c r="AI95" s="185">
        <f t="shared" si="30"/>
        <v>74</v>
      </c>
      <c r="AJ95" s="127">
        <f>locallinterp(MIN(AI95,CAP_Senior*12),'BBG rates'!$X$24:$X$65,'BBG rates'!$Y$24:$Y$65)</f>
        <v>45.484271784754007</v>
      </c>
      <c r="AK95" s="127">
        <f>locallinterp(MIN(AI95,CAP_CB*12),'BBG rates'!$AA$25:$AA$40,'BBG rates'!$AC$25:$AC$40)</f>
        <v>8.5833333333333339</v>
      </c>
      <c r="AL95" s="144">
        <f t="shared" si="31"/>
        <v>14.856492870074849</v>
      </c>
      <c r="AM95" s="142">
        <f>(SUMPRODUCT(AL95:AL$381,G95:G$381)+SUMPRODUCT(AL95:AL$381,H95:H$381))/12</f>
        <v>8069628.7738510063</v>
      </c>
    </row>
    <row r="96" spans="1:39" x14ac:dyDescent="0.2">
      <c r="A96" s="7">
        <v>75</v>
      </c>
      <c r="B96" s="7">
        <v>37.5</v>
      </c>
      <c r="C96" s="7">
        <v>18.75</v>
      </c>
      <c r="D96" s="12">
        <f t="shared" si="23"/>
        <v>6.25</v>
      </c>
      <c r="E96" s="29">
        <f t="shared" si="39"/>
        <v>5295052.8847473217</v>
      </c>
      <c r="F96" s="2">
        <f t="shared" si="24"/>
        <v>5388.8233254878733</v>
      </c>
      <c r="G96" s="2">
        <f t="shared" si="32"/>
        <v>35047.157825372175</v>
      </c>
      <c r="H96" s="2">
        <f t="shared" si="33"/>
        <v>17391.56072185409</v>
      </c>
      <c r="I96" s="2">
        <f t="shared" si="22"/>
        <v>57827.541872714137</v>
      </c>
      <c r="J96" s="2">
        <f t="shared" si="40"/>
        <v>361422.13670446334</v>
      </c>
      <c r="K96" s="2">
        <f t="shared" si="25"/>
        <v>53620.075082663294</v>
      </c>
      <c r="L96" s="2">
        <f t="shared" si="25"/>
        <v>335125.46926664555</v>
      </c>
      <c r="M96" s="2"/>
      <c r="N96" s="28">
        <f t="shared" si="41"/>
        <v>6771388.9685857836</v>
      </c>
      <c r="O96" s="2">
        <f t="shared" si="34"/>
        <v>6868.7436065307784</v>
      </c>
      <c r="P96" s="2">
        <f t="shared" si="35"/>
        <v>44672.07898642806</v>
      </c>
      <c r="R96">
        <f t="shared" si="36"/>
        <v>75</v>
      </c>
      <c r="S96" s="89">
        <f t="shared" si="26"/>
        <v>52438.718547226264</v>
      </c>
      <c r="T96" s="89">
        <f>IF(AND(S96=0,S95&gt;0),SUM($G96:$H$381),S96)</f>
        <v>52438.718547226264</v>
      </c>
      <c r="U96" s="82">
        <f>SUM(T96:T$381)</f>
        <v>5347491.6032945467</v>
      </c>
      <c r="V96" s="68">
        <f>localspline(R96,'BBG rates'!$G$10:$G$27,'BBG rates'!$K$10:$K$27)</f>
        <v>1.0262614488964346</v>
      </c>
      <c r="W96" s="68">
        <f>locallinterp(R96,'BBG rates'!$G$10:$G$27,'BBG rates'!$J$10:$J$27)</f>
        <v>-0.40675</v>
      </c>
      <c r="X96" s="56">
        <f t="shared" si="37"/>
        <v>-0.40751026858365513</v>
      </c>
      <c r="Y96" s="66">
        <f t="shared" si="27"/>
        <v>-757.79836686356725</v>
      </c>
      <c r="Z96" s="72">
        <f t="shared" si="28"/>
        <v>-0.17005319646991732</v>
      </c>
      <c r="AA96" s="79">
        <f t="shared" si="29"/>
        <v>-855.14261275447643</v>
      </c>
      <c r="AB96" s="81">
        <f t="shared" si="38"/>
        <v>-0.19189766182580931</v>
      </c>
      <c r="AD96" s="95">
        <f>locallinterp(R96,'BBG rates'!$N$10:$N$369,'BBG rates'!$P$10:$P$369)</f>
        <v>6.3485855951778172</v>
      </c>
      <c r="AI96" s="185">
        <f t="shared" si="30"/>
        <v>75</v>
      </c>
      <c r="AJ96" s="127">
        <f>locallinterp(MIN(AI96,CAP_Senior*12),'BBG rates'!$X$24:$X$65,'BBG rates'!$Y$24:$Y$65)</f>
        <v>45.728857530079921</v>
      </c>
      <c r="AK96" s="127">
        <f>locallinterp(MIN(AI96,CAP_CB*12),'BBG rates'!$AA$25:$AA$40,'BBG rates'!$AC$25:$AC$40)</f>
        <v>8.625</v>
      </c>
      <c r="AL96" s="144">
        <f t="shared" si="31"/>
        <v>14.932655780113587</v>
      </c>
      <c r="AM96" s="142">
        <f>(SUMPRODUCT(AL96:AL$381,G96:G$381)+SUMPRODUCT(AL96:AL$381,H96:H$381))/12</f>
        <v>8004395.5641332567</v>
      </c>
    </row>
    <row r="97" spans="1:39" x14ac:dyDescent="0.2">
      <c r="A97" s="7">
        <v>76</v>
      </c>
      <c r="B97" s="7">
        <v>38</v>
      </c>
      <c r="C97" s="7">
        <v>19</v>
      </c>
      <c r="D97" s="12">
        <f t="shared" si="23"/>
        <v>6.333333333333333</v>
      </c>
      <c r="E97" s="29">
        <f t="shared" si="39"/>
        <v>5242865.1094025783</v>
      </c>
      <c r="F97" s="2">
        <f t="shared" si="24"/>
        <v>5335.9792986750244</v>
      </c>
      <c r="G97" s="2">
        <f t="shared" si="32"/>
        <v>34967.624972059202</v>
      </c>
      <c r="H97" s="2">
        <f t="shared" si="33"/>
        <v>17220.150372684388</v>
      </c>
      <c r="I97" s="2">
        <f t="shared" si="22"/>
        <v>57523.754643418615</v>
      </c>
      <c r="J97" s="2">
        <f t="shared" si="40"/>
        <v>364317.11274165119</v>
      </c>
      <c r="K97" s="2">
        <f t="shared" si="25"/>
        <v>53284.694528387903</v>
      </c>
      <c r="L97" s="2">
        <f t="shared" si="25"/>
        <v>337469.73201312334</v>
      </c>
      <c r="M97" s="2"/>
      <c r="N97" s="28">
        <f t="shared" si="41"/>
        <v>6726671.8722418547</v>
      </c>
      <c r="O97" s="2">
        <f t="shared" si="34"/>
        <v>6823.7262490295925</v>
      </c>
      <c r="P97" s="2">
        <f t="shared" si="35"/>
        <v>44717.096343929246</v>
      </c>
      <c r="R97">
        <f t="shared" si="36"/>
        <v>76</v>
      </c>
      <c r="S97" s="89">
        <f t="shared" si="26"/>
        <v>52187.77534474359</v>
      </c>
      <c r="T97" s="89">
        <f>IF(AND(S97=0,S96&gt;0),SUM($G97:$H$381),S97)</f>
        <v>52187.77534474359</v>
      </c>
      <c r="U97" s="82">
        <f>SUM(T97:T$381)</f>
        <v>5295052.8847473189</v>
      </c>
      <c r="V97" s="68">
        <f>localspline(R97,'BBG rates'!$G$10:$G$27,'BBG rates'!$K$10:$K$27)</f>
        <v>1.0263751172932309</v>
      </c>
      <c r="W97" s="68">
        <f>locallinterp(R97,'BBG rates'!$G$10:$G$27,'BBG rates'!$J$10:$J$27)</f>
        <v>-0.40299999999999997</v>
      </c>
      <c r="X97" s="56">
        <f t="shared" si="37"/>
        <v>-0.40374629679087448</v>
      </c>
      <c r="Y97" s="66">
        <f t="shared" si="27"/>
        <v>-739.99060329743156</v>
      </c>
      <c r="Z97" s="72">
        <f t="shared" si="28"/>
        <v>-0.16770157792282236</v>
      </c>
      <c r="AA97" s="79">
        <f t="shared" si="29"/>
        <v>-846.7568898558477</v>
      </c>
      <c r="AB97" s="81">
        <f t="shared" si="38"/>
        <v>-0.19189766182580933</v>
      </c>
      <c r="AD97" s="95">
        <f>locallinterp(R97,'BBG rates'!$N$10:$N$369,'BBG rates'!$P$10:$P$369)</f>
        <v>6.4341168549522534</v>
      </c>
      <c r="AI97" s="185">
        <f t="shared" si="30"/>
        <v>76</v>
      </c>
      <c r="AJ97" s="127">
        <f>locallinterp(MIN(AI97,CAP_Senior*12),'BBG rates'!$X$24:$X$65,'BBG rates'!$Y$24:$Y$65)</f>
        <v>45.973443275405842</v>
      </c>
      <c r="AK97" s="127">
        <f>locallinterp(MIN(AI97,CAP_CB*12),'BBG rates'!$AA$25:$AA$40,'BBG rates'!$AC$25:$AC$40)</f>
        <v>8.6666666666666661</v>
      </c>
      <c r="AL97" s="144">
        <f t="shared" si="31"/>
        <v>15.008818690152326</v>
      </c>
      <c r="AM97" s="142">
        <f>(SUMPRODUCT(AL97:AL$381,G97:G$381)+SUMPRODUCT(AL97:AL$381,H97:H$381))/12</f>
        <v>7939141.4529985907</v>
      </c>
    </row>
    <row r="98" spans="1:39" x14ac:dyDescent="0.2">
      <c r="A98" s="7">
        <v>77</v>
      </c>
      <c r="B98" s="7">
        <v>38.5</v>
      </c>
      <c r="C98" s="7">
        <v>19.25</v>
      </c>
      <c r="D98" s="12">
        <f t="shared" si="23"/>
        <v>6.416666666666667</v>
      </c>
      <c r="E98" s="29">
        <f t="shared" si="39"/>
        <v>5190927.2758437609</v>
      </c>
      <c r="F98" s="2">
        <f t="shared" si="24"/>
        <v>5283.3881546497005</v>
      </c>
      <c r="G98" s="2">
        <f t="shared" si="32"/>
        <v>34888.272603417427</v>
      </c>
      <c r="H98" s="2">
        <f t="shared" si="33"/>
        <v>17049.560955399877</v>
      </c>
      <c r="I98" s="2">
        <f t="shared" si="22"/>
        <v>57221.221713467006</v>
      </c>
      <c r="J98" s="2">
        <f t="shared" si="40"/>
        <v>367169.50599474664</v>
      </c>
      <c r="K98" s="2">
        <f t="shared" si="25"/>
        <v>52951.095594014289</v>
      </c>
      <c r="L98" s="2">
        <f t="shared" si="25"/>
        <v>339769.53006159171</v>
      </c>
      <c r="M98" s="2"/>
      <c r="N98" s="28">
        <f t="shared" si="41"/>
        <v>6681909.7131751198</v>
      </c>
      <c r="O98" s="2">
        <f t="shared" si="34"/>
        <v>6778.6635262236714</v>
      </c>
      <c r="P98" s="2">
        <f t="shared" si="35"/>
        <v>44762.159066735163</v>
      </c>
      <c r="R98">
        <f t="shared" si="36"/>
        <v>77</v>
      </c>
      <c r="S98" s="89">
        <f t="shared" si="26"/>
        <v>51937.833558817307</v>
      </c>
      <c r="T98" s="89">
        <f>IF(AND(S98=0,S97&gt;0),SUM($G98:$H$381),S98)</f>
        <v>51937.833558817307</v>
      </c>
      <c r="U98" s="82">
        <f>SUM(T98:T$381)</f>
        <v>5242865.1094025755</v>
      </c>
      <c r="V98" s="68">
        <f>localspline(R98,'BBG rates'!$G$10:$G$27,'BBG rates'!$K$10:$K$27)</f>
        <v>1.0264801328302235</v>
      </c>
      <c r="W98" s="68">
        <f>locallinterp(R98,'BBG rates'!$G$10:$G$27,'BBG rates'!$J$10:$J$27)</f>
        <v>-0.39924999999999999</v>
      </c>
      <c r="X98" s="56">
        <f t="shared" si="37"/>
        <v>-0.39998245490577844</v>
      </c>
      <c r="Y98" s="66">
        <f t="shared" si="27"/>
        <v>-722.43175243643634</v>
      </c>
      <c r="Z98" s="72">
        <f t="shared" si="28"/>
        <v>-0.16535197546261285</v>
      </c>
      <c r="AA98" s="79">
        <f t="shared" si="29"/>
        <v>-838.41129646872525</v>
      </c>
      <c r="AB98" s="81">
        <f t="shared" si="38"/>
        <v>-0.19189766182580933</v>
      </c>
      <c r="AD98" s="95">
        <f>locallinterp(R98,'BBG rates'!$N$10:$N$369,'BBG rates'!$P$10:$P$369)</f>
        <v>6.5196568660214389</v>
      </c>
      <c r="AI98" s="185">
        <f t="shared" si="30"/>
        <v>77</v>
      </c>
      <c r="AJ98" s="127">
        <f>locallinterp(MIN(AI98,CAP_Senior*12),'BBG rates'!$X$24:$X$65,'BBG rates'!$Y$24:$Y$65)</f>
        <v>46.218029020731755</v>
      </c>
      <c r="AK98" s="127">
        <f>locallinterp(MIN(AI98,CAP_CB*12),'BBG rates'!$AA$25:$AA$40,'BBG rates'!$AC$25:$AC$40)</f>
        <v>8.7083333333333339</v>
      </c>
      <c r="AL98" s="144">
        <f t="shared" si="31"/>
        <v>15.084981600191067</v>
      </c>
      <c r="AM98" s="142">
        <f>(SUMPRODUCT(AL98:AL$381,G98:G$381)+SUMPRODUCT(AL98:AL$381,H98:H$381))/12</f>
        <v>7873868.3814992867</v>
      </c>
    </row>
    <row r="99" spans="1:39" x14ac:dyDescent="0.2">
      <c r="A99" s="7">
        <v>78</v>
      </c>
      <c r="B99" s="7">
        <v>39</v>
      </c>
      <c r="C99" s="7">
        <v>19.5</v>
      </c>
      <c r="D99" s="12">
        <f t="shared" si="23"/>
        <v>6.5</v>
      </c>
      <c r="E99" s="29">
        <f t="shared" si="39"/>
        <v>5139238.3863409255</v>
      </c>
      <c r="F99" s="2">
        <f t="shared" si="24"/>
        <v>5231.0488842552168</v>
      </c>
      <c r="G99" s="2">
        <f t="shared" si="32"/>
        <v>34809.100309871224</v>
      </c>
      <c r="H99" s="2">
        <f t="shared" si="33"/>
        <v>16879.789192964181</v>
      </c>
      <c r="I99" s="2">
        <f t="shared" si="22"/>
        <v>56919.938387090617</v>
      </c>
      <c r="J99" s="2">
        <f t="shared" si="40"/>
        <v>369979.59951608902</v>
      </c>
      <c r="K99" s="2">
        <f t="shared" si="25"/>
        <v>52619.269522812043</v>
      </c>
      <c r="L99" s="2">
        <f t="shared" si="25"/>
        <v>342025.25189827831</v>
      </c>
      <c r="M99" s="2"/>
      <c r="N99" s="28">
        <f t="shared" si="41"/>
        <v>6637102.4459745577</v>
      </c>
      <c r="O99" s="2">
        <f t="shared" si="34"/>
        <v>6733.5553923970738</v>
      </c>
      <c r="P99" s="2">
        <f t="shared" si="35"/>
        <v>44807.267200561779</v>
      </c>
      <c r="R99">
        <f t="shared" si="36"/>
        <v>78</v>
      </c>
      <c r="S99" s="89">
        <f t="shared" si="26"/>
        <v>51688.889502835402</v>
      </c>
      <c r="T99" s="89">
        <f>IF(AND(S99=0,S98&gt;0),SUM($G99:$H$381),S99)</f>
        <v>51688.889502835402</v>
      </c>
      <c r="U99" s="82">
        <f>SUM(T99:T$381)</f>
        <v>5190927.2758437572</v>
      </c>
      <c r="V99" s="68">
        <f>localspline(R99,'BBG rates'!$G$10:$G$27,'BBG rates'!$K$10:$K$27)</f>
        <v>1.0265764350469908</v>
      </c>
      <c r="W99" s="68">
        <f>locallinterp(R99,'BBG rates'!$G$10:$G$27,'BBG rates'!$J$10:$J$27)</f>
        <v>-0.39549999999999996</v>
      </c>
      <c r="X99" s="56">
        <f t="shared" si="37"/>
        <v>-0.39621874291917436</v>
      </c>
      <c r="Y99" s="66">
        <f t="shared" si="27"/>
        <v>-705.11990062865016</v>
      </c>
      <c r="Z99" s="72">
        <f t="shared" si="28"/>
        <v>-0.16300437971688672</v>
      </c>
      <c r="AA99" s="79">
        <f t="shared" si="29"/>
        <v>-830.10567245186269</v>
      </c>
      <c r="AB99" s="81">
        <f t="shared" si="38"/>
        <v>-0.19189766182580936</v>
      </c>
      <c r="AD99" s="95">
        <f>locallinterp(R99,'BBG rates'!$N$10:$N$369,'BBG rates'!$P$10:$P$369)</f>
        <v>6.6052049022753545</v>
      </c>
      <c r="AI99" s="185">
        <f t="shared" si="30"/>
        <v>78</v>
      </c>
      <c r="AJ99" s="127">
        <f>locallinterp(MIN(AI99,CAP_Senior*12),'BBG rates'!$X$24:$X$65,'BBG rates'!$Y$24:$Y$65)</f>
        <v>46.462614766057669</v>
      </c>
      <c r="AK99" s="127">
        <f>locallinterp(MIN(AI99,CAP_CB*12),'BBG rates'!$AA$25:$AA$40,'BBG rates'!$AC$25:$AC$40)</f>
        <v>8.75</v>
      </c>
      <c r="AL99" s="144">
        <f t="shared" si="31"/>
        <v>15.161144510229803</v>
      </c>
      <c r="AM99" s="142">
        <f>(SUMPRODUCT(AL99:AL$381,G99:G$381)+SUMPRODUCT(AL99:AL$381,H99:H$381))/12</f>
        <v>7808578.2762002395</v>
      </c>
    </row>
    <row r="100" spans="1:39" x14ac:dyDescent="0.2">
      <c r="A100" s="7">
        <v>79</v>
      </c>
      <c r="B100" s="7">
        <v>39.5</v>
      </c>
      <c r="C100" s="7">
        <v>19.75</v>
      </c>
      <c r="D100" s="12">
        <f t="shared" si="23"/>
        <v>6.583333333333333</v>
      </c>
      <c r="E100" s="29">
        <f t="shared" si="39"/>
        <v>5087797.4468377437</v>
      </c>
      <c r="F100" s="2">
        <f t="shared" si="24"/>
        <v>5178.9604820499962</v>
      </c>
      <c r="G100" s="2">
        <f t="shared" si="32"/>
        <v>34730.107682774447</v>
      </c>
      <c r="H100" s="2">
        <f t="shared" si="33"/>
        <v>16710.831820406889</v>
      </c>
      <c r="I100" s="2">
        <f t="shared" si="22"/>
        <v>56619.899985231328</v>
      </c>
      <c r="J100" s="2">
        <f t="shared" si="40"/>
        <v>372747.67490277288</v>
      </c>
      <c r="K100" s="2">
        <f t="shared" si="25"/>
        <v>52289.20759922525</v>
      </c>
      <c r="L100" s="2">
        <f t="shared" si="25"/>
        <v>344237.28336156619</v>
      </c>
      <c r="M100" s="2"/>
      <c r="N100" s="28">
        <f t="shared" si="41"/>
        <v>6592250.0251833862</v>
      </c>
      <c r="O100" s="2">
        <f t="shared" si="34"/>
        <v>6688.401801787787</v>
      </c>
      <c r="P100" s="2">
        <f t="shared" si="35"/>
        <v>44852.420791171047</v>
      </c>
      <c r="R100">
        <f t="shared" si="36"/>
        <v>79</v>
      </c>
      <c r="S100" s="89">
        <f t="shared" si="26"/>
        <v>51440.939503181333</v>
      </c>
      <c r="T100" s="89">
        <f>IF(AND(S100=0,S99&gt;0),SUM($G100:$H$381),S100)</f>
        <v>51440.939503181333</v>
      </c>
      <c r="U100" s="82">
        <f>SUM(T100:T$381)</f>
        <v>5139238.3863409227</v>
      </c>
      <c r="V100" s="68">
        <f>localspline(R100,'BBG rates'!$G$10:$G$27,'BBG rates'!$K$10:$K$27)</f>
        <v>1.026663963488001</v>
      </c>
      <c r="W100" s="68">
        <f>locallinterp(R100,'BBG rates'!$G$10:$G$27,'BBG rates'!$J$10:$J$27)</f>
        <v>-0.39174999999999999</v>
      </c>
      <c r="X100" s="56">
        <f t="shared" si="37"/>
        <v>-0.39245516082173637</v>
      </c>
      <c r="Y100" s="66">
        <f t="shared" si="27"/>
        <v>-688.05314494389881</v>
      </c>
      <c r="Z100" s="72">
        <f t="shared" si="28"/>
        <v>-0.16065878090557725</v>
      </c>
      <c r="AA100" s="79">
        <f t="shared" si="29"/>
        <v>-821.83985825355705</v>
      </c>
      <c r="AB100" s="81">
        <f t="shared" si="38"/>
        <v>-0.19189766182580933</v>
      </c>
      <c r="AD100" s="95">
        <f>locallinterp(R100,'BBG rates'!$N$10:$N$369,'BBG rates'!$P$10:$P$369)</f>
        <v>6.6907602325660216</v>
      </c>
      <c r="AI100" s="185">
        <f t="shared" si="30"/>
        <v>79</v>
      </c>
      <c r="AJ100" s="127">
        <f>locallinterp(MIN(AI100,CAP_Senior*12),'BBG rates'!$X$24:$X$65,'BBG rates'!$Y$24:$Y$65)</f>
        <v>46.70720051138359</v>
      </c>
      <c r="AK100" s="127">
        <f>locallinterp(MIN(AI100,CAP_CB*12),'BBG rates'!$AA$25:$AA$40,'BBG rates'!$AC$25:$AC$40)</f>
        <v>8.7916666666666661</v>
      </c>
      <c r="AL100" s="144">
        <f t="shared" si="31"/>
        <v>15.237307420268543</v>
      </c>
      <c r="AM100" s="142">
        <f>(SUMPRODUCT(AL100:AL$381,G100:G$381)+SUMPRODUCT(AL100:AL$381,H100:H$381))/12</f>
        <v>7743273.0492564226</v>
      </c>
    </row>
    <row r="101" spans="1:39" x14ac:dyDescent="0.2">
      <c r="A101" s="7">
        <v>80</v>
      </c>
      <c r="B101" s="7">
        <v>40</v>
      </c>
      <c r="C101" s="7">
        <v>20</v>
      </c>
      <c r="D101" s="12">
        <f t="shared" si="23"/>
        <v>6.666666666666667</v>
      </c>
      <c r="E101" s="29">
        <f t="shared" si="39"/>
        <v>5036603.4669385543</v>
      </c>
      <c r="F101" s="2">
        <f t="shared" si="24"/>
        <v>5127.1219462944709</v>
      </c>
      <c r="G101" s="2">
        <f t="shared" si="32"/>
        <v>34651.294314408296</v>
      </c>
      <c r="H101" s="2">
        <f t="shared" si="33"/>
        <v>16542.685584781026</v>
      </c>
      <c r="I101" s="2">
        <f t="shared" si="22"/>
        <v>56321.10184548379</v>
      </c>
      <c r="J101" s="2">
        <f t="shared" si="40"/>
        <v>375474.01230322529</v>
      </c>
      <c r="K101" s="2">
        <f t="shared" si="25"/>
        <v>51960.901148684025</v>
      </c>
      <c r="L101" s="2">
        <f t="shared" si="25"/>
        <v>346406.00765789353</v>
      </c>
      <c r="M101" s="2"/>
      <c r="N101" s="28">
        <f t="shared" si="41"/>
        <v>6547352.4052990153</v>
      </c>
      <c r="O101" s="2">
        <f t="shared" si="34"/>
        <v>6643.2027085876871</v>
      </c>
      <c r="P101" s="2">
        <f t="shared" si="35"/>
        <v>44897.619884371146</v>
      </c>
      <c r="R101">
        <f t="shared" si="36"/>
        <v>80</v>
      </c>
      <c r="S101" s="89">
        <f t="shared" si="26"/>
        <v>51193.979899189319</v>
      </c>
      <c r="T101" s="89">
        <f>IF(AND(S101=0,S100&gt;0),SUM($G101:$H$381),S101)</f>
        <v>51193.979899189319</v>
      </c>
      <c r="U101" s="82">
        <f>SUM(T101:T$381)</f>
        <v>5087797.4468377419</v>
      </c>
      <c r="V101" s="68">
        <f>localspline(R101,'BBG rates'!$G$10:$G$27,'BBG rates'!$K$10:$K$27)</f>
        <v>1.0267426577012306</v>
      </c>
      <c r="W101" s="68">
        <f>locallinterp(R101,'BBG rates'!$G$10:$G$27,'BBG rates'!$J$10:$J$27)</f>
        <v>-0.38800000000000001</v>
      </c>
      <c r="X101" s="56">
        <f t="shared" si="37"/>
        <v>-0.38869170860400537</v>
      </c>
      <c r="Y101" s="66">
        <f t="shared" si="27"/>
        <v>-671.22959312261366</v>
      </c>
      <c r="Z101" s="72">
        <f t="shared" si="28"/>
        <v>-0.15831516882571059</v>
      </c>
      <c r="AA101" s="79">
        <f t="shared" si="29"/>
        <v>-813.61369490957088</v>
      </c>
      <c r="AB101" s="81">
        <f t="shared" si="38"/>
        <v>-0.19189766182580933</v>
      </c>
      <c r="AD101" s="95">
        <f>locallinterp(R101,'BBG rates'!$N$10:$N$369,'BBG rates'!$P$10:$P$369)</f>
        <v>6.7763221207077908</v>
      </c>
      <c r="AI101" s="185">
        <f t="shared" si="30"/>
        <v>80</v>
      </c>
      <c r="AJ101" s="127">
        <f>locallinterp(MIN(AI101,CAP_Senior*12),'BBG rates'!$X$24:$X$65,'BBG rates'!$Y$24:$Y$65)</f>
        <v>46.951786256709504</v>
      </c>
      <c r="AK101" s="127">
        <f>locallinterp(MIN(AI101,CAP_CB*12),'BBG rates'!$AA$25:$AA$40,'BBG rates'!$AC$25:$AC$40)</f>
        <v>8.8333333333333339</v>
      </c>
      <c r="AL101" s="144">
        <f t="shared" si="31"/>
        <v>15.313470330307283</v>
      </c>
      <c r="AM101" s="142">
        <f>(SUMPRODUCT(AL101:AL$381,G101:G$381)+SUMPRODUCT(AL101:AL$381,H101:H$381))/12</f>
        <v>7677954.5984899728</v>
      </c>
    </row>
    <row r="102" spans="1:39" x14ac:dyDescent="0.2">
      <c r="A102" s="7">
        <v>81</v>
      </c>
      <c r="B102" s="7">
        <v>40.5</v>
      </c>
      <c r="C102" s="7">
        <v>20.25</v>
      </c>
      <c r="D102" s="12">
        <f t="shared" si="23"/>
        <v>6.75</v>
      </c>
      <c r="E102" s="29">
        <f t="shared" si="39"/>
        <v>4985655.4598954543</v>
      </c>
      <c r="F102" s="2">
        <f t="shared" si="24"/>
        <v>5075.5322789380334</v>
      </c>
      <c r="G102" s="2">
        <f t="shared" si="32"/>
        <v>34572.659797979206</v>
      </c>
      <c r="H102" s="2">
        <f t="shared" si="33"/>
        <v>16375.347245120645</v>
      </c>
      <c r="I102" s="2">
        <f t="shared" si="22"/>
        <v>56023.53932203789</v>
      </c>
      <c r="J102" s="2">
        <f t="shared" si="40"/>
        <v>378158.89042375574</v>
      </c>
      <c r="K102" s="2">
        <f t="shared" si="25"/>
        <v>51634.341537417182</v>
      </c>
      <c r="L102" s="2">
        <f t="shared" si="25"/>
        <v>348531.80537756596</v>
      </c>
      <c r="M102" s="2"/>
      <c r="N102" s="28">
        <f t="shared" si="41"/>
        <v>6502409.5407729987</v>
      </c>
      <c r="O102" s="2">
        <f t="shared" si="34"/>
        <v>6597.9580669424859</v>
      </c>
      <c r="P102" s="2">
        <f t="shared" si="35"/>
        <v>44942.864526016354</v>
      </c>
      <c r="R102">
        <f t="shared" si="36"/>
        <v>81</v>
      </c>
      <c r="S102" s="89">
        <f t="shared" si="26"/>
        <v>50948.007043099853</v>
      </c>
      <c r="T102" s="89">
        <f>IF(AND(S102=0,S101&gt;0),SUM($G102:$H$381),S102)</f>
        <v>50948.007043099853</v>
      </c>
      <c r="U102" s="82">
        <f>SUM(T102:T$381)</f>
        <v>5036603.4669385524</v>
      </c>
      <c r="V102" s="68">
        <f>localspline(R102,'BBG rates'!$G$10:$G$27,'BBG rates'!$K$10:$K$27)</f>
        <v>1.0268124572236275</v>
      </c>
      <c r="W102" s="68">
        <f>locallinterp(R102,'BBG rates'!$G$10:$G$27,'BBG rates'!$J$10:$J$27)</f>
        <v>-0.38424999999999998</v>
      </c>
      <c r="X102" s="56">
        <f t="shared" si="37"/>
        <v>-0.38492838625652226</v>
      </c>
      <c r="Y102" s="66">
        <f t="shared" si="27"/>
        <v>-654.64736352490115</v>
      </c>
      <c r="Z102" s="72">
        <f t="shared" si="28"/>
        <v>-0.15597353283548968</v>
      </c>
      <c r="AA102" s="79">
        <f t="shared" si="29"/>
        <v>-805.42702404106092</v>
      </c>
      <c r="AB102" s="81">
        <f t="shared" si="38"/>
        <v>-0.19189766182580931</v>
      </c>
      <c r="AD102" s="95">
        <f>locallinterp(R102,'BBG rates'!$N$10:$N$369,'BBG rates'!$P$10:$P$369)</f>
        <v>6.8618898254764265</v>
      </c>
      <c r="AI102" s="185">
        <f t="shared" si="30"/>
        <v>81</v>
      </c>
      <c r="AJ102" s="127">
        <f>locallinterp(MIN(AI102,CAP_Senior*12),'BBG rates'!$X$24:$X$65,'BBG rates'!$Y$24:$Y$65)</f>
        <v>47.196372002035424</v>
      </c>
      <c r="AK102" s="127">
        <f>locallinterp(MIN(AI102,CAP_CB*12),'BBG rates'!$AA$25:$AA$40,'BBG rates'!$AC$25:$AC$40)</f>
        <v>8.875</v>
      </c>
      <c r="AL102" s="144">
        <f t="shared" si="31"/>
        <v>15.389633240346022</v>
      </c>
      <c r="AM102" s="142">
        <f>(SUMPRODUCT(AL102:AL$381,G102:G$381)+SUMPRODUCT(AL102:AL$381,H102:H$381))/12</f>
        <v>7612624.8074669233</v>
      </c>
    </row>
    <row r="103" spans="1:39" x14ac:dyDescent="0.2">
      <c r="A103" s="7">
        <v>82</v>
      </c>
      <c r="B103" s="7">
        <v>41</v>
      </c>
      <c r="C103" s="7">
        <v>20.5</v>
      </c>
      <c r="D103" s="12">
        <f t="shared" si="23"/>
        <v>6.833333333333333</v>
      </c>
      <c r="E103" s="29">
        <f t="shared" si="39"/>
        <v>4934952.442595439</v>
      </c>
      <c r="F103" s="2">
        <f t="shared" si="24"/>
        <v>5024.1904856060291</v>
      </c>
      <c r="G103" s="2">
        <f t="shared" si="32"/>
        <v>34494.203727616739</v>
      </c>
      <c r="H103" s="2">
        <f t="shared" si="33"/>
        <v>16208.8135723986</v>
      </c>
      <c r="I103" s="2">
        <f t="shared" si="22"/>
        <v>55727.207785621365</v>
      </c>
      <c r="J103" s="2">
        <f t="shared" si="40"/>
        <v>380802.58653507929</v>
      </c>
      <c r="K103" s="2">
        <f t="shared" si="25"/>
        <v>51309.520172265547</v>
      </c>
      <c r="L103" s="2">
        <f t="shared" si="25"/>
        <v>350615.05451048119</v>
      </c>
      <c r="M103" s="2"/>
      <c r="N103" s="28">
        <f t="shared" si="41"/>
        <v>6457421.3860109914</v>
      </c>
      <c r="O103" s="2">
        <f t="shared" si="34"/>
        <v>6552.6678309516847</v>
      </c>
      <c r="P103" s="2">
        <f t="shared" si="35"/>
        <v>44988.154762007151</v>
      </c>
      <c r="R103">
        <f t="shared" si="36"/>
        <v>82</v>
      </c>
      <c r="S103" s="89">
        <f t="shared" si="26"/>
        <v>50703.017300015337</v>
      </c>
      <c r="T103" s="89">
        <f>IF(AND(S103=0,S102&gt;0),SUM($G103:$H$381),S103)</f>
        <v>50703.017300015337</v>
      </c>
      <c r="U103" s="82">
        <f>SUM(T103:T$381)</f>
        <v>4985655.4598954525</v>
      </c>
      <c r="V103" s="68">
        <f>localspline(R103,'BBG rates'!$G$10:$G$27,'BBG rates'!$K$10:$K$27)</f>
        <v>1.0268733016049227</v>
      </c>
      <c r="W103" s="68">
        <f>locallinterp(R103,'BBG rates'!$G$10:$G$27,'BBG rates'!$J$10:$J$27)</f>
        <v>-0.3805</v>
      </c>
      <c r="X103" s="56">
        <f t="shared" si="37"/>
        <v>-0.38116519376996116</v>
      </c>
      <c r="Y103" s="66">
        <f t="shared" si="27"/>
        <v>-638.30458507982917</v>
      </c>
      <c r="Z103" s="72">
        <f t="shared" si="28"/>
        <v>-0.15363386183766839</v>
      </c>
      <c r="AA103" s="79">
        <f t="shared" si="29"/>
        <v>-797.27968785251448</v>
      </c>
      <c r="AB103" s="81">
        <f t="shared" si="38"/>
        <v>-0.19189766182580933</v>
      </c>
      <c r="AD103" s="95">
        <f>locallinterp(R103,'BBG rates'!$N$10:$N$369,'BBG rates'!$P$10:$P$369)</f>
        <v>6.9474626006101703</v>
      </c>
      <c r="AI103" s="185">
        <f t="shared" si="30"/>
        <v>82</v>
      </c>
      <c r="AJ103" s="127">
        <f>locallinterp(MIN(AI103,CAP_Senior*12),'BBG rates'!$X$24:$X$65,'BBG rates'!$Y$24:$Y$65)</f>
        <v>47.440957747361338</v>
      </c>
      <c r="AK103" s="127">
        <f>locallinterp(MIN(AI103,CAP_CB*12),'BBG rates'!$AA$25:$AA$40,'BBG rates'!$AC$25:$AC$40)</f>
        <v>8.9166666666666661</v>
      </c>
      <c r="AL103" s="144">
        <f t="shared" si="31"/>
        <v>15.465796150384762</v>
      </c>
      <c r="AM103" s="142">
        <f>(SUMPRODUCT(AL103:AL$381,G103:G$381)+SUMPRODUCT(AL103:AL$381,H103:H$381))/12</f>
        <v>7547285.5455736006</v>
      </c>
    </row>
    <row r="104" spans="1:39" x14ac:dyDescent="0.2">
      <c r="A104" s="7">
        <v>83</v>
      </c>
      <c r="B104" s="7">
        <v>41.5</v>
      </c>
      <c r="C104" s="7">
        <v>20.75</v>
      </c>
      <c r="D104" s="12">
        <f t="shared" si="23"/>
        <v>6.916666666666667</v>
      </c>
      <c r="E104" s="29">
        <f t="shared" si="39"/>
        <v>4884493.4355475828</v>
      </c>
      <c r="F104" s="2">
        <f t="shared" si="24"/>
        <v>4973.0955755867963</v>
      </c>
      <c r="G104" s="2">
        <f t="shared" si="32"/>
        <v>34415.925698371524</v>
      </c>
      <c r="H104" s="2">
        <f t="shared" si="33"/>
        <v>16043.081349484433</v>
      </c>
      <c r="I104" s="2">
        <f t="shared" si="22"/>
        <v>55432.102623442755</v>
      </c>
      <c r="J104" s="2">
        <f t="shared" si="40"/>
        <v>383405.37647881242</v>
      </c>
      <c r="K104" s="2">
        <f t="shared" si="25"/>
        <v>50986.428500496331</v>
      </c>
      <c r="L104" s="2">
        <f t="shared" si="25"/>
        <v>352656.13046176633</v>
      </c>
      <c r="M104" s="2"/>
      <c r="N104" s="28">
        <f t="shared" si="41"/>
        <v>6412387.8953727009</v>
      </c>
      <c r="O104" s="2">
        <f t="shared" si="34"/>
        <v>6507.3319546685307</v>
      </c>
      <c r="P104" s="2">
        <f t="shared" si="35"/>
        <v>45033.490638290306</v>
      </c>
      <c r="R104">
        <f t="shared" si="36"/>
        <v>83</v>
      </c>
      <c r="S104" s="89">
        <f t="shared" si="26"/>
        <v>50459.007047855957</v>
      </c>
      <c r="T104" s="89">
        <f>IF(AND(S104=0,S103&gt;0),SUM($G104:$H$381),S104)</f>
        <v>50459.007047855957</v>
      </c>
      <c r="U104" s="82">
        <f>SUM(T104:T$381)</f>
        <v>4934952.4425954381</v>
      </c>
      <c r="V104" s="68">
        <f>localspline(R104,'BBG rates'!$G$10:$G$27,'BBG rates'!$K$10:$K$27)</f>
        <v>1.0269251303853537</v>
      </c>
      <c r="W104" s="68">
        <f>locallinterp(R104,'BBG rates'!$G$10:$G$27,'BBG rates'!$J$10:$J$27)</f>
        <v>-0.37674999999999997</v>
      </c>
      <c r="X104" s="56">
        <f t="shared" si="37"/>
        <v>-0.37740213113512944</v>
      </c>
      <c r="Y104" s="66">
        <f t="shared" si="27"/>
        <v>-622.19939723492746</v>
      </c>
      <c r="Z104" s="72">
        <f t="shared" si="28"/>
        <v>-0.15129614426217919</v>
      </c>
      <c r="AA104" s="79">
        <f t="shared" si="29"/>
        <v>-789.17152912969243</v>
      </c>
      <c r="AB104" s="81">
        <f t="shared" si="38"/>
        <v>-0.19189766182580931</v>
      </c>
      <c r="AD104" s="95">
        <f>locallinterp(R104,'BBG rates'!$N$10:$N$369,'BBG rates'!$P$10:$P$369)</f>
        <v>7.0330396948089495</v>
      </c>
      <c r="AI104" s="185">
        <f t="shared" si="30"/>
        <v>83</v>
      </c>
      <c r="AJ104" s="127">
        <f>locallinterp(MIN(AI104,CAP_Senior*12),'BBG rates'!$X$24:$X$65,'BBG rates'!$Y$24:$Y$65)</f>
        <v>47.685543492687259</v>
      </c>
      <c r="AK104" s="127">
        <f>locallinterp(MIN(AI104,CAP_CB*12),'BBG rates'!$AA$25:$AA$40,'BBG rates'!$AC$25:$AC$40)</f>
        <v>8.9583333333333339</v>
      </c>
      <c r="AL104" s="144">
        <f t="shared" si="31"/>
        <v>15.541959060423501</v>
      </c>
      <c r="AM104" s="142">
        <f>(SUMPRODUCT(AL104:AL$381,G104:G$381)+SUMPRODUCT(AL104:AL$381,H104:H$381))/12</f>
        <v>7481938.6680926448</v>
      </c>
    </row>
    <row r="105" spans="1:39" x14ac:dyDescent="0.2">
      <c r="A105" s="7">
        <v>84</v>
      </c>
      <c r="B105" s="7">
        <v>42</v>
      </c>
      <c r="C105" s="7">
        <v>21</v>
      </c>
      <c r="D105" s="12">
        <f t="shared" si="23"/>
        <v>7</v>
      </c>
      <c r="E105" s="29">
        <f t="shared" si="39"/>
        <v>4834277.4628702672</v>
      </c>
      <c r="F105" s="2">
        <f t="shared" si="24"/>
        <v>4922.2465618187489</v>
      </c>
      <c r="G105" s="2">
        <f t="shared" si="32"/>
        <v>34337.825306213133</v>
      </c>
      <c r="H105" s="2">
        <f t="shared" si="33"/>
        <v>15878.147371102423</v>
      </c>
      <c r="I105" s="2">
        <f t="shared" si="22"/>
        <v>55138.219239134305</v>
      </c>
      <c r="J105" s="2">
        <f t="shared" si="40"/>
        <v>385967.53467394016</v>
      </c>
      <c r="K105" s="2">
        <f t="shared" si="25"/>
        <v>50665.058009618042</v>
      </c>
      <c r="L105" s="2">
        <f t="shared" si="25"/>
        <v>354655.40606732632</v>
      </c>
      <c r="M105" s="2"/>
      <c r="N105" s="28">
        <f t="shared" si="41"/>
        <v>6367309.0231718421</v>
      </c>
      <c r="O105" s="2">
        <f t="shared" si="34"/>
        <v>6461.9503920999714</v>
      </c>
      <c r="P105" s="2">
        <f t="shared" si="35"/>
        <v>45078.872200858859</v>
      </c>
      <c r="R105">
        <f t="shared" si="36"/>
        <v>84</v>
      </c>
      <c r="S105" s="89">
        <f t="shared" si="26"/>
        <v>50215.972677315556</v>
      </c>
      <c r="T105" s="89">
        <f>IF(AND(S105=0,S104&gt;0),SUM($G105:$H$381),S105)</f>
        <v>50215.972677315556</v>
      </c>
      <c r="U105" s="82">
        <f>SUM(T105:T$381)</f>
        <v>4884493.4355475819</v>
      </c>
      <c r="V105" s="68">
        <f>localspline(R105,'BBG rates'!$G$10:$G$27,'BBG rates'!$K$10:$K$27)</f>
        <v>1.0269678831100464</v>
      </c>
      <c r="W105" s="68">
        <f>locallinterp(R105,'BBG rates'!$G$10:$G$27,'BBG rates'!$J$10:$J$27)</f>
        <v>-0.373</v>
      </c>
      <c r="X105" s="56">
        <f t="shared" si="37"/>
        <v>-0.37363919834243475</v>
      </c>
      <c r="Y105" s="66">
        <f t="shared" si="27"/>
        <v>-606.32994990590805</v>
      </c>
      <c r="Z105" s="72">
        <f t="shared" si="28"/>
        <v>-0.14896036804797583</v>
      </c>
      <c r="AA105" s="79">
        <f t="shared" si="29"/>
        <v>-781.10239123757947</v>
      </c>
      <c r="AB105" s="81">
        <f t="shared" si="38"/>
        <v>-0.19189766182580931</v>
      </c>
      <c r="AD105" s="95">
        <f>locallinterp(R105,'BBG rates'!$N$10:$N$369,'BBG rates'!$P$10:$P$369)</f>
        <v>7.118620351734787</v>
      </c>
      <c r="AI105" s="185">
        <f t="shared" si="30"/>
        <v>84</v>
      </c>
      <c r="AJ105" s="127">
        <f>locallinterp(MIN(AI105,CAP_Senior*12),'BBG rates'!$X$24:$X$65,'BBG rates'!$Y$24:$Y$65)</f>
        <v>47.930129238013173</v>
      </c>
      <c r="AK105" s="127">
        <f>locallinterp(MIN(AI105,CAP_CB*12),'BBG rates'!$AA$25:$AA$40,'BBG rates'!$AC$25:$AC$40)</f>
        <v>9</v>
      </c>
      <c r="AL105" s="144">
        <f t="shared" si="31"/>
        <v>15.618121970462241</v>
      </c>
      <c r="AM105" s="142">
        <f>(SUMPRODUCT(AL105:AL$381,G105:G$381)+SUMPRODUCT(AL105:AL$381,H105:H$381))/12</f>
        <v>7416586.0162786953</v>
      </c>
    </row>
    <row r="106" spans="1:39" x14ac:dyDescent="0.2">
      <c r="A106" s="7">
        <v>85</v>
      </c>
      <c r="B106" s="7">
        <v>42.5</v>
      </c>
      <c r="C106" s="7">
        <v>21.25</v>
      </c>
      <c r="D106" s="12">
        <f t="shared" si="23"/>
        <v>7.083333333333333</v>
      </c>
      <c r="E106" s="29">
        <f t="shared" si="39"/>
        <v>4784303.5522784498</v>
      </c>
      <c r="F106" s="2">
        <f t="shared" si="24"/>
        <v>4871.6424608775033</v>
      </c>
      <c r="G106" s="2">
        <f t="shared" si="32"/>
        <v>34259.902148028028</v>
      </c>
      <c r="H106" s="2">
        <f t="shared" si="33"/>
        <v>15714.008443789788</v>
      </c>
      <c r="I106" s="2">
        <f t="shared" si="22"/>
        <v>54845.553052695323</v>
      </c>
      <c r="J106" s="2">
        <f t="shared" si="40"/>
        <v>388489.33412325854</v>
      </c>
      <c r="K106" s="2">
        <f t="shared" si="25"/>
        <v>50345.400227196486</v>
      </c>
      <c r="L106" s="2">
        <f t="shared" si="25"/>
        <v>356613.25160930847</v>
      </c>
      <c r="M106" s="2"/>
      <c r="N106" s="28">
        <f t="shared" si="41"/>
        <v>6322184.7236760901</v>
      </c>
      <c r="O106" s="2">
        <f t="shared" si="34"/>
        <v>6416.523097206602</v>
      </c>
      <c r="P106" s="2">
        <f t="shared" si="35"/>
        <v>45124.299495752239</v>
      </c>
      <c r="R106">
        <f t="shared" si="36"/>
        <v>85</v>
      </c>
      <c r="S106" s="89">
        <f t="shared" si="26"/>
        <v>49973.910591817817</v>
      </c>
      <c r="T106" s="89">
        <f>IF(AND(S106=0,S105&gt;0),SUM($G106:$H$381),S106)</f>
        <v>49973.910591817817</v>
      </c>
      <c r="U106" s="82">
        <f>SUM(T106:T$381)</f>
        <v>4834277.4628702654</v>
      </c>
      <c r="V106" s="68">
        <f>localspline(R106,'BBG rates'!$G$10:$G$27,'BBG rates'!$K$10:$K$27)</f>
        <v>1.0270015419268168</v>
      </c>
      <c r="W106" s="68">
        <f>locallinterp(R106,'BBG rates'!$G$10:$G$27,'BBG rates'!$J$10:$J$27)</f>
        <v>-0.36891666666666667</v>
      </c>
      <c r="X106" s="56">
        <f t="shared" si="37"/>
        <v>-0.36954193029132831</v>
      </c>
      <c r="Y106" s="66">
        <f t="shared" si="27"/>
        <v>-590.69440342662654</v>
      </c>
      <c r="Z106" s="72">
        <f t="shared" si="28"/>
        <v>-0.14662652062405512</v>
      </c>
      <c r="AA106" s="79">
        <f t="shared" si="29"/>
        <v>-773.07211811834145</v>
      </c>
      <c r="AB106" s="81">
        <f t="shared" si="38"/>
        <v>-0.19189766182580933</v>
      </c>
      <c r="AD106" s="95">
        <f>locallinterp(R106,'BBG rates'!$N$10:$N$369,'BBG rates'!$P$10:$P$369)</f>
        <v>7.2042038135620219</v>
      </c>
      <c r="AI106" s="185">
        <f t="shared" si="30"/>
        <v>85</v>
      </c>
      <c r="AJ106" s="127">
        <f>locallinterp(MIN(AI106,CAP_Senior*12),'BBG rates'!$X$24:$X$65,'BBG rates'!$Y$24:$Y$65)</f>
        <v>48.141999047644084</v>
      </c>
      <c r="AK106" s="127">
        <f>locallinterp(MIN(AI106,CAP_CB*12),'BBG rates'!$AA$25:$AA$40,'BBG rates'!$AC$25:$AC$40)</f>
        <v>9.0166666666666657</v>
      </c>
      <c r="AL106" s="144">
        <f t="shared" si="31"/>
        <v>15.667973171432827</v>
      </c>
      <c r="AM106" s="142">
        <f>(SUMPRODUCT(AL106:AL$381,G106:G$381)+SUMPRODUCT(AL106:AL$381,H106:H$381))/12</f>
        <v>7351229.4174337201</v>
      </c>
    </row>
    <row r="107" spans="1:39" x14ac:dyDescent="0.2">
      <c r="A107" s="7">
        <v>86</v>
      </c>
      <c r="B107" s="7">
        <v>43</v>
      </c>
      <c r="C107" s="7">
        <v>21.5</v>
      </c>
      <c r="D107" s="12">
        <f t="shared" si="23"/>
        <v>7.166666666666667</v>
      </c>
      <c r="E107" s="29">
        <f t="shared" si="39"/>
        <v>4734570.7350709774</v>
      </c>
      <c r="F107" s="2">
        <f t="shared" si="24"/>
        <v>4821.282292963052</v>
      </c>
      <c r="G107" s="2">
        <f t="shared" si="32"/>
        <v>34182.155821617409</v>
      </c>
      <c r="H107" s="2">
        <f t="shared" si="33"/>
        <v>15550.661385854994</v>
      </c>
      <c r="I107" s="2">
        <f t="shared" si="22"/>
        <v>54554.099500435448</v>
      </c>
      <c r="J107" s="2">
        <f t="shared" si="40"/>
        <v>390971.0464197874</v>
      </c>
      <c r="K107" s="2">
        <f t="shared" si="25"/>
        <v>50027.446720671403</v>
      </c>
      <c r="L107" s="2">
        <f t="shared" si="25"/>
        <v>358530.03483147844</v>
      </c>
      <c r="M107" s="2"/>
      <c r="N107" s="28">
        <f t="shared" si="41"/>
        <v>6277014.9511070335</v>
      </c>
      <c r="O107" s="2">
        <f t="shared" si="34"/>
        <v>6371.050023902626</v>
      </c>
      <c r="P107" s="2">
        <f t="shared" si="35"/>
        <v>45169.772569056207</v>
      </c>
      <c r="R107">
        <f t="shared" si="36"/>
        <v>86</v>
      </c>
      <c r="S107" s="89">
        <f t="shared" si="26"/>
        <v>49732.817207472399</v>
      </c>
      <c r="T107" s="89">
        <f>IF(AND(S107=0,S106&gt;0),SUM($G107:$H$381),S107)</f>
        <v>49732.817207472399</v>
      </c>
      <c r="U107" s="82">
        <f>SUM(T107:T$381)</f>
        <v>4784303.5522784479</v>
      </c>
      <c r="V107" s="68">
        <f>localspline(R107,'BBG rates'!$G$10:$G$27,'BBG rates'!$K$10:$K$27)</f>
        <v>1.027026140195449</v>
      </c>
      <c r="W107" s="68">
        <f>locallinterp(R107,'BBG rates'!$G$10:$G$27,'BBG rates'!$J$10:$J$27)</f>
        <v>-0.36483333333333334</v>
      </c>
      <c r="X107" s="56">
        <f t="shared" si="37"/>
        <v>-0.36544481616829216</v>
      </c>
      <c r="Y107" s="66">
        <f t="shared" si="27"/>
        <v>-575.30485727303767</v>
      </c>
      <c r="Z107" s="72">
        <f t="shared" si="28"/>
        <v>-0.14429808250750928</v>
      </c>
      <c r="AA107" s="79">
        <f t="shared" si="29"/>
        <v>-765.08055428928992</v>
      </c>
      <c r="AB107" s="81">
        <f t="shared" si="38"/>
        <v>-0.19189766182580933</v>
      </c>
      <c r="AD107" s="95">
        <f>locallinterp(R107,'BBG rates'!$N$10:$N$369,'BBG rates'!$P$10:$P$369)</f>
        <v>7.2897893252449757</v>
      </c>
      <c r="AI107" s="185">
        <f t="shared" si="30"/>
        <v>86</v>
      </c>
      <c r="AJ107" s="127">
        <f>locallinterp(MIN(AI107,CAP_Senior*12),'BBG rates'!$X$24:$X$65,'BBG rates'!$Y$24:$Y$65)</f>
        <v>48.353868857274989</v>
      </c>
      <c r="AK107" s="127">
        <f>locallinterp(MIN(AI107,CAP_CB*12),'BBG rates'!$AA$25:$AA$40,'BBG rates'!$AC$25:$AC$40)</f>
        <v>9.0333333333333332</v>
      </c>
      <c r="AL107" s="144">
        <f t="shared" si="31"/>
        <v>15.717824372403417</v>
      </c>
      <c r="AM107" s="142">
        <f>(SUMPRODUCT(AL107:AL$381,G107:G$381)+SUMPRODUCT(AL107:AL$381,H107:H$381))/12</f>
        <v>7285980.259898372</v>
      </c>
    </row>
    <row r="108" spans="1:39" x14ac:dyDescent="0.2">
      <c r="A108" s="7">
        <v>87</v>
      </c>
      <c r="B108" s="7">
        <v>43.5</v>
      </c>
      <c r="C108" s="7">
        <v>21.75</v>
      </c>
      <c r="D108" s="12">
        <f t="shared" si="23"/>
        <v>7.25</v>
      </c>
      <c r="E108" s="29">
        <f t="shared" si="39"/>
        <v>4685078.0461179456</v>
      </c>
      <c r="F108" s="2">
        <f t="shared" si="24"/>
        <v>4771.1650818869766</v>
      </c>
      <c r="G108" s="2">
        <f t="shared" si="32"/>
        <v>34104.585925695246</v>
      </c>
      <c r="H108" s="2">
        <f t="shared" si="33"/>
        <v>15388.103027336245</v>
      </c>
      <c r="I108" s="2">
        <f t="shared" si="22"/>
        <v>54263.854034918462</v>
      </c>
      <c r="J108" s="2">
        <f t="shared" si="40"/>
        <v>393412.94175315887</v>
      </c>
      <c r="K108" s="2">
        <f t="shared" si="25"/>
        <v>49711.18909717416</v>
      </c>
      <c r="L108" s="2">
        <f t="shared" si="25"/>
        <v>360406.12095451268</v>
      </c>
      <c r="M108" s="2"/>
      <c r="N108" s="28">
        <f t="shared" si="41"/>
        <v>6231799.6596401306</v>
      </c>
      <c r="O108" s="2">
        <f t="shared" si="34"/>
        <v>6325.5311260558019</v>
      </c>
      <c r="P108" s="2">
        <f t="shared" si="35"/>
        <v>45215.291466903036</v>
      </c>
      <c r="R108">
        <f t="shared" si="36"/>
        <v>87</v>
      </c>
      <c r="S108" s="89">
        <f t="shared" si="26"/>
        <v>49492.688953031495</v>
      </c>
      <c r="T108" s="89">
        <f>IF(AND(S108=0,S107&gt;0),SUM($G108:$H$381),S108)</f>
        <v>49492.688953031495</v>
      </c>
      <c r="U108" s="82">
        <f>SUM(T108:T$381)</f>
        <v>4734570.7350709755</v>
      </c>
      <c r="V108" s="68">
        <f>localspline(R108,'BBG rates'!$G$10:$G$27,'BBG rates'!$K$10:$K$27)</f>
        <v>1.0270419326415663</v>
      </c>
      <c r="W108" s="68">
        <f>locallinterp(R108,'BBG rates'!$G$10:$G$27,'BBG rates'!$J$10:$J$27)</f>
        <v>-0.36075000000000002</v>
      </c>
      <c r="X108" s="56">
        <f t="shared" si="37"/>
        <v>-0.36134785596120267</v>
      </c>
      <c r="Y108" s="66">
        <f t="shared" si="27"/>
        <v>-560.15935707144092</v>
      </c>
      <c r="Z108" s="72">
        <f t="shared" si="28"/>
        <v>-0.14197511582338887</v>
      </c>
      <c r="AA108" s="79">
        <f t="shared" si="29"/>
        <v>-757.12754484085303</v>
      </c>
      <c r="AB108" s="81">
        <f t="shared" si="38"/>
        <v>-0.19189766182580936</v>
      </c>
      <c r="AD108" s="95">
        <f>locallinterp(R108,'BBG rates'!$N$10:$N$369,'BBG rates'!$P$10:$P$369)</f>
        <v>7.3753761529651065</v>
      </c>
      <c r="AI108" s="185">
        <f t="shared" si="30"/>
        <v>87</v>
      </c>
      <c r="AJ108" s="127">
        <f>locallinterp(MIN(AI108,CAP_Senior*12),'BBG rates'!$X$24:$X$65,'BBG rates'!$Y$24:$Y$65)</f>
        <v>48.565738666905901</v>
      </c>
      <c r="AK108" s="127">
        <f>locallinterp(MIN(AI108,CAP_CB*12),'BBG rates'!$AA$25:$AA$40,'BBG rates'!$AC$25:$AC$40)</f>
        <v>9.0500000000000007</v>
      </c>
      <c r="AL108" s="144">
        <f t="shared" si="31"/>
        <v>15.767675573374003</v>
      </c>
      <c r="AM108" s="142">
        <f>(SUMPRODUCT(AL108:AL$381,G108:G$381)+SUMPRODUCT(AL108:AL$381,H108:H$381))/12</f>
        <v>7220839.2860307135</v>
      </c>
    </row>
    <row r="109" spans="1:39" x14ac:dyDescent="0.2">
      <c r="A109" s="7">
        <v>88</v>
      </c>
      <c r="B109" s="7">
        <v>44</v>
      </c>
      <c r="C109" s="7">
        <v>22</v>
      </c>
      <c r="D109" s="12">
        <f t="shared" si="23"/>
        <v>7.333333333333333</v>
      </c>
      <c r="E109" s="29">
        <f t="shared" si="39"/>
        <v>4635824.5238480996</v>
      </c>
      <c r="F109" s="2">
        <f t="shared" si="24"/>
        <v>4721.289855059711</v>
      </c>
      <c r="G109" s="2">
        <f t="shared" si="32"/>
        <v>34027.192059886118</v>
      </c>
      <c r="H109" s="2">
        <f t="shared" si="33"/>
        <v>15226.330209960108</v>
      </c>
      <c r="I109" s="2">
        <f t="shared" si="22"/>
        <v>53974.812124905933</v>
      </c>
      <c r="J109" s="2">
        <f t="shared" si="40"/>
        <v>395815.28891597682</v>
      </c>
      <c r="K109" s="2">
        <f t="shared" si="25"/>
        <v>49396.619003345972</v>
      </c>
      <c r="L109" s="2">
        <f t="shared" si="25"/>
        <v>362241.87269120378</v>
      </c>
      <c r="M109" s="2"/>
      <c r="N109" s="28">
        <f>IF($A109&lt;=$I$8,N108-P109,0)</f>
        <v>6186538.803404659</v>
      </c>
      <c r="O109" s="2">
        <f t="shared" si="34"/>
        <v>6279.9663574874021</v>
      </c>
      <c r="P109" s="2">
        <f t="shared" si="35"/>
        <v>45260.85623547143</v>
      </c>
      <c r="R109">
        <f t="shared" si="36"/>
        <v>88</v>
      </c>
      <c r="S109" s="89">
        <f t="shared" si="26"/>
        <v>49253.522269846224</v>
      </c>
      <c r="T109" s="89">
        <f>IF(AND(S109=0,S108&gt;0),SUM($G109:$H$381),S109)</f>
        <v>49253.522269846224</v>
      </c>
      <c r="U109" s="82">
        <f>SUM(T109:T$381)</f>
        <v>4685078.0461179437</v>
      </c>
      <c r="V109" s="68">
        <f>localspline(R109,'BBG rates'!$G$10:$G$27,'BBG rates'!$K$10:$K$27)</f>
        <v>1.0270490548348716</v>
      </c>
      <c r="W109" s="68">
        <f>locallinterp(R109,'BBG rates'!$G$10:$G$27,'BBG rates'!$J$10:$J$27)</f>
        <v>-0.35666666666666669</v>
      </c>
      <c r="X109" s="56">
        <f t="shared" si="37"/>
        <v>-0.35725104965780297</v>
      </c>
      <c r="Y109" s="66">
        <f t="shared" si="27"/>
        <v>-545.2559595389971</v>
      </c>
      <c r="Z109" s="72">
        <f t="shared" si="28"/>
        <v>-0.1396576844624724</v>
      </c>
      <c r="AA109" s="79">
        <f t="shared" si="29"/>
        <v>-749.21293543455408</v>
      </c>
      <c r="AB109" s="81">
        <f t="shared" si="38"/>
        <v>-0.19189766182580936</v>
      </c>
      <c r="AD109" s="95">
        <f>locallinterp(R109,'BBG rates'!$N$10:$N$369,'BBG rates'!$P$10:$P$369)</f>
        <v>7.4609635742013456</v>
      </c>
      <c r="AI109" s="185">
        <f t="shared" si="30"/>
        <v>88</v>
      </c>
      <c r="AJ109" s="127">
        <f>locallinterp(MIN(AI109,CAP_Senior*12),'BBG rates'!$X$24:$X$65,'BBG rates'!$Y$24:$Y$65)</f>
        <v>48.777608476536805</v>
      </c>
      <c r="AK109" s="127">
        <f>locallinterp(MIN(AI109,CAP_CB*12),'BBG rates'!$AA$25:$AA$40,'BBG rates'!$AC$25:$AC$40)</f>
        <v>9.0666666666666664</v>
      </c>
      <c r="AL109" s="144">
        <f t="shared" si="31"/>
        <v>15.817526774344589</v>
      </c>
      <c r="AM109" s="142">
        <f>(SUMPRODUCT(AL109:AL$381,G109:G$381)+SUMPRODUCT(AL109:AL$381,H109:H$381))/12</f>
        <v>7155807.2308086045</v>
      </c>
    </row>
    <row r="110" spans="1:39" x14ac:dyDescent="0.2">
      <c r="A110" s="7">
        <v>89</v>
      </c>
      <c r="B110" s="7">
        <v>44.5</v>
      </c>
      <c r="C110" s="7">
        <v>22.25</v>
      </c>
      <c r="D110" s="12">
        <f t="shared" si="23"/>
        <v>7.416666666666667</v>
      </c>
      <c r="E110" s="29">
        <f t="shared" si="39"/>
        <v>4586809.2102362756</v>
      </c>
      <c r="F110" s="2">
        <f t="shared" si="24"/>
        <v>4671.6556434778431</v>
      </c>
      <c r="G110" s="2">
        <f t="shared" si="32"/>
        <v>33949.973824723224</v>
      </c>
      <c r="H110" s="2">
        <f t="shared" si="33"/>
        <v>15065.339787100254</v>
      </c>
      <c r="I110" s="2">
        <f t="shared" si="22"/>
        <v>53686.969255301316</v>
      </c>
      <c r="J110" s="2">
        <f t="shared" si="40"/>
        <v>398178.35531015141</v>
      </c>
      <c r="K110" s="2">
        <f t="shared" si="25"/>
        <v>49083.728125157199</v>
      </c>
      <c r="L110" s="2">
        <f t="shared" si="25"/>
        <v>364037.65026158252</v>
      </c>
      <c r="M110" s="2"/>
      <c r="N110" s="28">
        <f t="shared" si="41"/>
        <v>6141232.3364836723</v>
      </c>
      <c r="O110" s="2">
        <f t="shared" si="34"/>
        <v>6234.3556719721601</v>
      </c>
      <c r="P110" s="2">
        <f t="shared" si="35"/>
        <v>45306.466920986677</v>
      </c>
      <c r="R110">
        <f t="shared" si="36"/>
        <v>89</v>
      </c>
      <c r="S110" s="89">
        <f t="shared" si="26"/>
        <v>49015.313611823476</v>
      </c>
      <c r="T110" s="89">
        <f>IF(AND(S110=0,S109&gt;0),SUM($G110:$H$381),S110)</f>
        <v>49015.313611823476</v>
      </c>
      <c r="U110" s="82">
        <f>SUM(T110:T$381)</f>
        <v>4635824.5238480968</v>
      </c>
      <c r="V110" s="68">
        <f>localspline(R110,'BBG rates'!$G$10:$G$27,'BBG rates'!$K$10:$K$27)</f>
        <v>1.0270474635115292</v>
      </c>
      <c r="W110" s="68">
        <f>locallinterp(R110,'BBG rates'!$G$10:$G$27,'BBG rates'!$J$10:$J$27)</f>
        <v>-0.35258333333333336</v>
      </c>
      <c r="X110" s="56">
        <f t="shared" si="37"/>
        <v>-0.35315439724623587</v>
      </c>
      <c r="Y110" s="66">
        <f t="shared" si="27"/>
        <v>-530.59273243045834</v>
      </c>
      <c r="Z110" s="72">
        <f t="shared" si="28"/>
        <v>-0.13734585414980932</v>
      </c>
      <c r="AA110" s="79">
        <f t="shared" si="29"/>
        <v>-741.33657230099664</v>
      </c>
      <c r="AB110" s="81">
        <f t="shared" si="38"/>
        <v>-0.19189766182580939</v>
      </c>
      <c r="AD110" s="95">
        <f>locallinterp(R110,'BBG rates'!$N$10:$N$369,'BBG rates'!$P$10:$P$369)</f>
        <v>7.5465508628273064</v>
      </c>
      <c r="AI110" s="185">
        <f t="shared" si="30"/>
        <v>89</v>
      </c>
      <c r="AJ110" s="127">
        <f>locallinterp(MIN(AI110,CAP_Senior*12),'BBG rates'!$X$24:$X$65,'BBG rates'!$Y$24:$Y$65)</f>
        <v>48.989478286167717</v>
      </c>
      <c r="AK110" s="127">
        <f>locallinterp(MIN(AI110,CAP_CB*12),'BBG rates'!$AA$25:$AA$40,'BBG rates'!$AC$25:$AC$40)</f>
        <v>9.0833333333333321</v>
      </c>
      <c r="AL110" s="144">
        <f t="shared" si="31"/>
        <v>15.867377975315179</v>
      </c>
      <c r="AM110" s="142">
        <f>(SUMPRODUCT(AL110:AL$381,G110:G$381)+SUMPRODUCT(AL110:AL$381,H110:H$381))/12</f>
        <v>7090884.8218724327</v>
      </c>
    </row>
    <row r="111" spans="1:39" x14ac:dyDescent="0.2">
      <c r="A111" s="7">
        <v>90</v>
      </c>
      <c r="B111" s="7">
        <v>45</v>
      </c>
      <c r="C111" s="7">
        <v>22.5</v>
      </c>
      <c r="D111" s="12">
        <f t="shared" si="23"/>
        <v>7.5</v>
      </c>
      <c r="E111" s="29">
        <f t="shared" si="39"/>
        <v>4538031.1507908935</v>
      </c>
      <c r="F111" s="2">
        <f t="shared" si="24"/>
        <v>4622.2614817114609</v>
      </c>
      <c r="G111" s="2">
        <f t="shared" si="32"/>
        <v>33872.930821646209</v>
      </c>
      <c r="H111" s="2">
        <f t="shared" si="33"/>
        <v>14905.128623736386</v>
      </c>
      <c r="I111" s="2">
        <f t="shared" si="22"/>
        <v>53400.320927094057</v>
      </c>
      <c r="J111" s="2">
        <f t="shared" si="40"/>
        <v>400502.40695320541</v>
      </c>
      <c r="K111" s="2">
        <f t="shared" si="25"/>
        <v>48772.508187727231</v>
      </c>
      <c r="L111" s="2">
        <f t="shared" si="25"/>
        <v>365793.8114079542</v>
      </c>
      <c r="M111" s="2"/>
      <c r="N111" s="28">
        <f t="shared" si="41"/>
        <v>6095880.2129139518</v>
      </c>
      <c r="O111" s="2">
        <f t="shared" si="34"/>
        <v>6188.6990232382304</v>
      </c>
      <c r="P111" s="2">
        <f t="shared" si="35"/>
        <v>45352.123569720607</v>
      </c>
      <c r="R111">
        <f t="shared" si="36"/>
        <v>90</v>
      </c>
      <c r="S111" s="89">
        <f t="shared" si="26"/>
        <v>48778.059445382591</v>
      </c>
      <c r="T111" s="89">
        <f>IF(AND(S111=0,S110&gt;0),SUM($G111:$H$381),S111)</f>
        <v>48778.059445382591</v>
      </c>
      <c r="U111" s="82">
        <f>SUM(T111:T$381)</f>
        <v>4586809.2102362728</v>
      </c>
      <c r="V111" s="68">
        <f>localspline(R111,'BBG rates'!$G$10:$G$27,'BBG rates'!$K$10:$K$27)</f>
        <v>1.0270374730312142</v>
      </c>
      <c r="W111" s="68">
        <f>locallinterp(R111,'BBG rates'!$G$10:$G$27,'BBG rates'!$J$10:$J$27)</f>
        <v>-0.34850000000000003</v>
      </c>
      <c r="X111" s="56">
        <f t="shared" si="37"/>
        <v>-0.34905789871437776</v>
      </c>
      <c r="Y111" s="66">
        <f t="shared" si="27"/>
        <v>-516.16775448510941</v>
      </c>
      <c r="Z111" s="72">
        <f t="shared" si="28"/>
        <v>-0.1350396925164945</v>
      </c>
      <c r="AA111" s="79">
        <f t="shared" si="29"/>
        <v>-733.49830223785693</v>
      </c>
      <c r="AB111" s="81">
        <f t="shared" si="38"/>
        <v>-0.19189766182580945</v>
      </c>
      <c r="AD111" s="95">
        <f>locallinterp(R111,'BBG rates'!$N$10:$N$369,'BBG rates'!$P$10:$P$369)</f>
        <v>7.6321373189132409</v>
      </c>
      <c r="AI111" s="185">
        <f t="shared" si="30"/>
        <v>90</v>
      </c>
      <c r="AJ111" s="127">
        <f>locallinterp(MIN(AI111,CAP_Senior*12),'BBG rates'!$X$24:$X$65,'BBG rates'!$Y$24:$Y$65)</f>
        <v>49.201348095798622</v>
      </c>
      <c r="AK111" s="127">
        <f>locallinterp(MIN(AI111,CAP_CB*12),'BBG rates'!$AA$25:$AA$40,'BBG rates'!$AC$25:$AC$40)</f>
        <v>9.1</v>
      </c>
      <c r="AL111" s="144">
        <f t="shared" si="31"/>
        <v>15.917229176285765</v>
      </c>
      <c r="AM111" s="142">
        <f>(SUMPRODUCT(AL111:AL$381,G111:G$381)+SUMPRODUCT(AL111:AL$381,H111:H$381))/12</f>
        <v>7026072.7795676477</v>
      </c>
    </row>
    <row r="112" spans="1:39" x14ac:dyDescent="0.2">
      <c r="A112" s="7">
        <v>91</v>
      </c>
      <c r="B112" s="7">
        <v>45.5</v>
      </c>
      <c r="C112" s="7">
        <v>22.75</v>
      </c>
      <c r="D112" s="12">
        <f t="shared" si="23"/>
        <v>7.583333333333333</v>
      </c>
      <c r="E112" s="29">
        <f t="shared" si="39"/>
        <v>4489489.3945414806</v>
      </c>
      <c r="F112" s="2">
        <f t="shared" si="24"/>
        <v>4573.1064078915479</v>
      </c>
      <c r="G112" s="2">
        <f t="shared" si="32"/>
        <v>33796.062652999222</v>
      </c>
      <c r="H112" s="2">
        <f t="shared" si="33"/>
        <v>14745.693596413257</v>
      </c>
      <c r="I112" s="2">
        <f t="shared" si="22"/>
        <v>53114.862657304024</v>
      </c>
      <c r="J112" s="2">
        <f t="shared" si="40"/>
        <v>402787.70848455548</v>
      </c>
      <c r="K112" s="2">
        <f t="shared" si="25"/>
        <v>48462.950955145367</v>
      </c>
      <c r="L112" s="2">
        <f t="shared" si="25"/>
        <v>367510.71140985232</v>
      </c>
      <c r="M112" s="2"/>
      <c r="N112" s="28">
        <f t="shared" si="41"/>
        <v>6050482.38668596</v>
      </c>
      <c r="O112" s="2">
        <f t="shared" si="34"/>
        <v>6142.9963649671363</v>
      </c>
      <c r="P112" s="2">
        <f t="shared" si="35"/>
        <v>45397.826227991689</v>
      </c>
      <c r="R112">
        <f t="shared" si="36"/>
        <v>91</v>
      </c>
      <c r="S112" s="89">
        <f t="shared" si="26"/>
        <v>48541.75624941248</v>
      </c>
      <c r="T112" s="89">
        <f>IF(AND(S112=0,S111&gt;0),SUM($G112:$H$381),S112)</f>
        <v>48541.75624941248</v>
      </c>
      <c r="U112" s="82">
        <f>SUM(T112:T$381)</f>
        <v>4538031.1507908907</v>
      </c>
      <c r="V112" s="68">
        <f>localspline(R112,'BBG rates'!$G$10:$G$27,'BBG rates'!$K$10:$K$27)</f>
        <v>1.0270191295380109</v>
      </c>
      <c r="W112" s="68">
        <f>locallinterp(R112,'BBG rates'!$G$10:$G$27,'BBG rates'!$J$10:$J$27)</f>
        <v>-0.34441666666666665</v>
      </c>
      <c r="X112" s="56">
        <f t="shared" si="37"/>
        <v>-0.34496155404997175</v>
      </c>
      <c r="Y112" s="66">
        <f t="shared" si="27"/>
        <v>-501.97911537396749</v>
      </c>
      <c r="Z112" s="72">
        <f t="shared" si="28"/>
        <v>-0.13273926917486645</v>
      </c>
      <c r="AA112" s="79">
        <f t="shared" si="29"/>
        <v>-725.69797260788255</v>
      </c>
      <c r="AB112" s="81">
        <f t="shared" si="38"/>
        <v>-0.19189766182580939</v>
      </c>
      <c r="AD112" s="95">
        <f>locallinterp(R112,'BBG rates'!$N$10:$N$369,'BBG rates'!$P$10:$P$369)</f>
        <v>7.7177222463747421</v>
      </c>
      <c r="AI112" s="185">
        <f t="shared" si="30"/>
        <v>91</v>
      </c>
      <c r="AJ112" s="127">
        <f>locallinterp(MIN(AI112,CAP_Senior*12),'BBG rates'!$X$24:$X$65,'BBG rates'!$Y$24:$Y$65)</f>
        <v>49.413217905429534</v>
      </c>
      <c r="AK112" s="127">
        <f>locallinterp(MIN(AI112,CAP_CB*12),'BBG rates'!$AA$25:$AA$40,'BBG rates'!$AC$25:$AC$40)</f>
        <v>9.1166666666666671</v>
      </c>
      <c r="AL112" s="144">
        <f t="shared" si="31"/>
        <v>15.967080377256355</v>
      </c>
      <c r="AM112" s="142">
        <f>(SUMPRODUCT(AL112:AL$381,G112:G$381)+SUMPRODUCT(AL112:AL$381,H112:H$381))/12</f>
        <v>6961371.8169870935</v>
      </c>
    </row>
    <row r="113" spans="1:39" x14ac:dyDescent="0.2">
      <c r="A113" s="7">
        <v>92</v>
      </c>
      <c r="B113" s="7">
        <v>46</v>
      </c>
      <c r="C113" s="7">
        <v>23</v>
      </c>
      <c r="D113" s="12">
        <f t="shared" si="23"/>
        <v>7.666666666666667</v>
      </c>
      <c r="E113" s="29">
        <f t="shared" si="39"/>
        <v>4441182.9940262521</v>
      </c>
      <c r="F113" s="2">
        <f t="shared" si="24"/>
        <v>4524.1894636974102</v>
      </c>
      <c r="G113" s="2">
        <f t="shared" si="32"/>
        <v>33719.3689220288</v>
      </c>
      <c r="H113" s="2">
        <f t="shared" si="33"/>
        <v>14587.031593199876</v>
      </c>
      <c r="I113" s="2">
        <f t="shared" si="22"/>
        <v>52830.589978926087</v>
      </c>
      <c r="J113" s="2">
        <f t="shared" si="40"/>
        <v>405034.52317176666</v>
      </c>
      <c r="K113" s="2">
        <f t="shared" si="25"/>
        <v>48155.04823029245</v>
      </c>
      <c r="L113" s="2">
        <f t="shared" si="25"/>
        <v>369188.70309890877</v>
      </c>
      <c r="M113" s="2"/>
      <c r="N113" s="28">
        <f t="shared" si="41"/>
        <v>6005038.8117437949</v>
      </c>
      <c r="O113" s="2">
        <f t="shared" si="34"/>
        <v>6097.2476507937236</v>
      </c>
      <c r="P113" s="2">
        <f t="shared" si="35"/>
        <v>45443.574942165105</v>
      </c>
      <c r="R113">
        <f t="shared" si="36"/>
        <v>92</v>
      </c>
      <c r="S113" s="89">
        <f t="shared" si="26"/>
        <v>48306.400515228677</v>
      </c>
      <c r="T113" s="89">
        <f>IF(AND(S113=0,S112&gt;0),SUM($G113:$H$381),S113)</f>
        <v>48306.400515228677</v>
      </c>
      <c r="U113" s="82">
        <f>SUM(T113:T$381)</f>
        <v>4489489.3945414787</v>
      </c>
      <c r="V113" s="68">
        <f>localspline(R113,'BBG rates'!$G$10:$G$27,'BBG rates'!$K$10:$K$27)</f>
        <v>1.0269926579937489</v>
      </c>
      <c r="W113" s="68">
        <f>locallinterp(R113,'BBG rates'!$G$10:$G$27,'BBG rates'!$J$10:$J$27)</f>
        <v>-0.34033333333333332</v>
      </c>
      <c r="X113" s="56">
        <f t="shared" si="37"/>
        <v>-0.34086536324116068</v>
      </c>
      <c r="Y113" s="66">
        <f t="shared" si="27"/>
        <v>-488.02491564720725</v>
      </c>
      <c r="Z113" s="72">
        <f t="shared" si="28"/>
        <v>-0.13044465579731263</v>
      </c>
      <c r="AA113" s="79">
        <f t="shared" si="29"/>
        <v>-717.93543133689866</v>
      </c>
      <c r="AB113" s="81">
        <f t="shared" si="38"/>
        <v>-0.19189766182580939</v>
      </c>
      <c r="AD113" s="95">
        <f>locallinterp(R113,'BBG rates'!$N$10:$N$369,'BBG rates'!$P$10:$P$369)</f>
        <v>7.8033049678742215</v>
      </c>
      <c r="AI113" s="185">
        <f t="shared" si="30"/>
        <v>92</v>
      </c>
      <c r="AJ113" s="127">
        <f>locallinterp(MIN(AI113,CAP_Senior*12),'BBG rates'!$X$24:$X$65,'BBG rates'!$Y$24:$Y$65)</f>
        <v>49.625087715060445</v>
      </c>
      <c r="AK113" s="127">
        <f>locallinterp(MIN(AI113,CAP_CB*12),'BBG rates'!$AA$25:$AA$40,'BBG rates'!$AC$25:$AC$40)</f>
        <v>9.1333333333333329</v>
      </c>
      <c r="AL113" s="144">
        <f t="shared" si="31"/>
        <v>16.016931578226941</v>
      </c>
      <c r="AM113" s="142">
        <f>(SUMPRODUCT(AL113:AL$381,G113:G$381)+SUMPRODUCT(AL113:AL$381,H113:H$381))/12</f>
        <v>6896782.6400131295</v>
      </c>
    </row>
    <row r="114" spans="1:39" x14ac:dyDescent="0.2">
      <c r="A114" s="7">
        <v>93</v>
      </c>
      <c r="B114" s="7">
        <v>46.5</v>
      </c>
      <c r="C114" s="7">
        <v>23.25</v>
      </c>
      <c r="D114" s="12">
        <f t="shared" si="23"/>
        <v>7.75</v>
      </c>
      <c r="E114" s="29">
        <f t="shared" si="39"/>
        <v>4393111.0052797208</v>
      </c>
      <c r="F114" s="2">
        <f t="shared" si="24"/>
        <v>4475.5096943441595</v>
      </c>
      <c r="G114" s="2">
        <f t="shared" si="32"/>
        <v>33642.849232881854</v>
      </c>
      <c r="H114" s="2">
        <f t="shared" si="33"/>
        <v>14429.139513648819</v>
      </c>
      <c r="I114" s="2">
        <f t="shared" si="22"/>
        <v>52547.498440874835</v>
      </c>
      <c r="J114" s="2">
        <f t="shared" si="40"/>
        <v>407243.11291678</v>
      </c>
      <c r="K114" s="2">
        <f t="shared" si="25"/>
        <v>47848.791854663199</v>
      </c>
      <c r="L114" s="2">
        <f t="shared" si="25"/>
        <v>370828.13687363983</v>
      </c>
      <c r="M114" s="2"/>
      <c r="N114" s="28">
        <f t="shared" si="41"/>
        <v>5959549.4419851424</v>
      </c>
      <c r="O114" s="2">
        <f t="shared" si="34"/>
        <v>6051.4528343061156</v>
      </c>
      <c r="P114" s="2">
        <f t="shared" si="35"/>
        <v>45489.36975865272</v>
      </c>
      <c r="R114">
        <f t="shared" si="36"/>
        <v>93</v>
      </c>
      <c r="S114" s="89">
        <f t="shared" si="26"/>
        <v>48071.988746530675</v>
      </c>
      <c r="T114" s="89">
        <f>IF(AND(S114=0,S113&gt;0),SUM($G114:$H$381),S114)</f>
        <v>48071.988746530675</v>
      </c>
      <c r="U114" s="82">
        <f>SUM(T114:T$381)</f>
        <v>4441182.9940262493</v>
      </c>
      <c r="V114" s="68">
        <f>localspline(R114,'BBG rates'!$G$10:$G$27,'BBG rates'!$K$10:$K$27)</f>
        <v>1.0269580747320219</v>
      </c>
      <c r="W114" s="68">
        <f>locallinterp(R114,'BBG rates'!$G$10:$G$27,'BBG rates'!$J$10:$J$27)</f>
        <v>-0.33624999999999999</v>
      </c>
      <c r="X114" s="56">
        <f t="shared" si="37"/>
        <v>-0.33676932627555445</v>
      </c>
      <c r="Y114" s="66">
        <f t="shared" si="27"/>
        <v>-474.30326668179356</v>
      </c>
      <c r="Z114" s="72">
        <f t="shared" si="28"/>
        <v>-0.12815592619888075</v>
      </c>
      <c r="AA114" s="79">
        <f t="shared" si="29"/>
        <v>-710.21052691182081</v>
      </c>
      <c r="AB114" s="81">
        <f t="shared" si="38"/>
        <v>-0.19189766182580942</v>
      </c>
      <c r="AD114" s="95">
        <f>locallinterp(R114,'BBG rates'!$N$10:$N$369,'BBG rates'!$P$10:$P$369)</f>
        <v>7.8888848074352236</v>
      </c>
      <c r="AI114" s="185">
        <f t="shared" si="30"/>
        <v>93</v>
      </c>
      <c r="AJ114" s="127">
        <f>locallinterp(MIN(AI114,CAP_Senior*12),'BBG rates'!$X$24:$X$65,'BBG rates'!$Y$24:$Y$65)</f>
        <v>49.83695752469135</v>
      </c>
      <c r="AK114" s="127">
        <f>locallinterp(MIN(AI114,CAP_CB*12),'BBG rates'!$AA$25:$AA$40,'BBG rates'!$AC$25:$AC$40)</f>
        <v>9.1499999999999986</v>
      </c>
      <c r="AL114" s="144">
        <f t="shared" si="31"/>
        <v>16.066782779197528</v>
      </c>
      <c r="AM114" s="142">
        <f>(SUMPRODUCT(AL114:AL$381,G114:G$381)+SUMPRODUCT(AL114:AL$381,H114:H$381))/12</f>
        <v>6832305.9473595582</v>
      </c>
    </row>
    <row r="115" spans="1:39" x14ac:dyDescent="0.2">
      <c r="A115" s="7">
        <v>94</v>
      </c>
      <c r="B115" s="7">
        <v>47</v>
      </c>
      <c r="C115" s="7">
        <v>23.5</v>
      </c>
      <c r="D115" s="12">
        <f t="shared" si="23"/>
        <v>7.833333333333333</v>
      </c>
      <c r="E115" s="29">
        <f t="shared" si="39"/>
        <v>4345272.4878203608</v>
      </c>
      <c r="F115" s="2">
        <f t="shared" si="24"/>
        <v>4427.0661485702303</v>
      </c>
      <c r="G115" s="2">
        <f t="shared" si="32"/>
        <v>33566.50319060358</v>
      </c>
      <c r="H115" s="2">
        <f t="shared" si="33"/>
        <v>14272.0142687557</v>
      </c>
      <c r="I115" s="2">
        <f t="shared" si="22"/>
        <v>52265.583607929511</v>
      </c>
      <c r="J115" s="2">
        <f t="shared" si="40"/>
        <v>409413.73826211446</v>
      </c>
      <c r="K115" s="2">
        <f t="shared" si="25"/>
        <v>47544.173708189461</v>
      </c>
      <c r="L115" s="2">
        <f t="shared" si="25"/>
        <v>372429.36071415077</v>
      </c>
      <c r="M115" s="2"/>
      <c r="N115" s="28">
        <f t="shared" si="41"/>
        <v>5914014.2312612291</v>
      </c>
      <c r="O115" s="2">
        <f t="shared" si="34"/>
        <v>6005.6118690456669</v>
      </c>
      <c r="P115" s="2">
        <f t="shared" si="35"/>
        <v>45535.210723913166</v>
      </c>
      <c r="R115">
        <f t="shared" si="36"/>
        <v>94</v>
      </c>
      <c r="S115" s="89">
        <f t="shared" si="26"/>
        <v>47838.517459359282</v>
      </c>
      <c r="T115" s="89">
        <f>IF(AND(S115=0,S114&gt;0),SUM($G115:$H$381),S115)</f>
        <v>47838.517459359282</v>
      </c>
      <c r="U115" s="82">
        <f>SUM(T115:T$381)</f>
        <v>4393111.0052797189</v>
      </c>
      <c r="V115" s="68">
        <f>localspline(R115,'BBG rates'!$G$10:$G$27,'BBG rates'!$K$10:$K$27)</f>
        <v>1.026915604716566</v>
      </c>
      <c r="W115" s="68">
        <f>locallinterp(R115,'BBG rates'!$G$10:$G$27,'BBG rates'!$J$10:$J$27)</f>
        <v>-0.33216666666666667</v>
      </c>
      <c r="X115" s="56">
        <f t="shared" si="37"/>
        <v>-0.3326734431414291</v>
      </c>
      <c r="Y115" s="66">
        <f t="shared" si="27"/>
        <v>-460.81229062938093</v>
      </c>
      <c r="Z115" s="72">
        <f t="shared" si="28"/>
        <v>-0.12587315642392879</v>
      </c>
      <c r="AA115" s="79">
        <f t="shared" si="29"/>
        <v>-702.52310837867424</v>
      </c>
      <c r="AB115" s="81">
        <f t="shared" si="38"/>
        <v>-0.19189766182580942</v>
      </c>
      <c r="AD115" s="95">
        <f>locallinterp(R115,'BBG rates'!$N$10:$N$369,'BBG rates'!$P$10:$P$369)</f>
        <v>7.9744611078282706</v>
      </c>
      <c r="AI115" s="185">
        <f t="shared" si="30"/>
        <v>94</v>
      </c>
      <c r="AJ115" s="127">
        <f>locallinterp(MIN(AI115,CAP_Senior*12),'BBG rates'!$X$24:$X$65,'BBG rates'!$Y$24:$Y$65)</f>
        <v>50.048827334322262</v>
      </c>
      <c r="AK115" s="127">
        <f>locallinterp(MIN(AI115,CAP_CB*12),'BBG rates'!$AA$25:$AA$40,'BBG rates'!$AC$25:$AC$40)</f>
        <v>9.1666666666666661</v>
      </c>
      <c r="AL115" s="144">
        <f t="shared" si="31"/>
        <v>16.116633980168118</v>
      </c>
      <c r="AM115" s="142">
        <f>(SUMPRODUCT(AL115:AL$381,G115:G$381)+SUMPRODUCT(AL115:AL$381,H115:H$381))/12</f>
        <v>6767942.4306133473</v>
      </c>
    </row>
    <row r="116" spans="1:39" x14ac:dyDescent="0.2">
      <c r="A116" s="7">
        <v>95</v>
      </c>
      <c r="B116" s="7">
        <v>47.5</v>
      </c>
      <c r="C116" s="7">
        <v>23.75</v>
      </c>
      <c r="D116" s="12">
        <f t="shared" si="23"/>
        <v>7.916666666666667</v>
      </c>
      <c r="E116" s="29">
        <f t="shared" si="39"/>
        <v>4297666.5046383068</v>
      </c>
      <c r="F116" s="2">
        <f t="shared" si="24"/>
        <v>4378.8578786249473</v>
      </c>
      <c r="G116" s="2">
        <f t="shared" si="32"/>
        <v>33490.330401135478</v>
      </c>
      <c r="H116" s="2">
        <f t="shared" si="33"/>
        <v>14115.652780918779</v>
      </c>
      <c r="I116" s="2">
        <f t="shared" si="22"/>
        <v>51984.841060679202</v>
      </c>
      <c r="J116" s="2">
        <f t="shared" si="40"/>
        <v>411546.65839704371</v>
      </c>
      <c r="K116" s="2">
        <f t="shared" si="25"/>
        <v>47241.185709064237</v>
      </c>
      <c r="L116" s="2">
        <f t="shared" si="25"/>
        <v>373992.72019675857</v>
      </c>
      <c r="M116" s="2"/>
      <c r="N116" s="28">
        <f t="shared" si="41"/>
        <v>5868433.1333767772</v>
      </c>
      <c r="O116" s="2">
        <f t="shared" si="34"/>
        <v>5959.7247085069102</v>
      </c>
      <c r="P116" s="2">
        <f t="shared" si="35"/>
        <v>45581.097884451912</v>
      </c>
      <c r="R116">
        <f t="shared" si="36"/>
        <v>95</v>
      </c>
      <c r="S116" s="89">
        <f t="shared" si="26"/>
        <v>47605.98318205426</v>
      </c>
      <c r="T116" s="89">
        <f>IF(AND(S116=0,S115&gt;0),SUM($G116:$H$381),S116)</f>
        <v>47605.98318205426</v>
      </c>
      <c r="U116" s="82">
        <f>SUM(T116:T$381)</f>
        <v>4345272.4878203608</v>
      </c>
      <c r="V116" s="68">
        <f>localspline(R116,'BBG rates'!$G$10:$G$27,'BBG rates'!$K$10:$K$27)</f>
        <v>1.026865338790353</v>
      </c>
      <c r="W116" s="68">
        <f>locallinterp(R116,'BBG rates'!$G$10:$G$27,'BBG rates'!$J$10:$J$27)</f>
        <v>-0.32808333333333334</v>
      </c>
      <c r="X116" s="56">
        <f t="shared" si="37"/>
        <v>-0.32857771382652778</v>
      </c>
      <c r="Y116" s="66">
        <f t="shared" si="27"/>
        <v>-447.55012036439223</v>
      </c>
      <c r="Z116" s="72">
        <f t="shared" si="28"/>
        <v>-0.12359642483702243</v>
      </c>
      <c r="AA116" s="79">
        <f t="shared" si="29"/>
        <v>-694.87302534062076</v>
      </c>
      <c r="AB116" s="81">
        <f t="shared" si="38"/>
        <v>-0.19189766182580936</v>
      </c>
      <c r="AD116" s="95">
        <f>locallinterp(R116,'BBG rates'!$N$10:$N$369,'BBG rates'!$P$10:$P$369)</f>
        <v>8.0600332193941338</v>
      </c>
      <c r="AI116" s="185">
        <f t="shared" si="30"/>
        <v>95</v>
      </c>
      <c r="AJ116" s="127">
        <f>locallinterp(MIN(AI116,CAP_Senior*12),'BBG rates'!$X$24:$X$65,'BBG rates'!$Y$24:$Y$65)</f>
        <v>50.260697143953166</v>
      </c>
      <c r="AK116" s="127">
        <f>locallinterp(MIN(AI116,CAP_CB*12),'BBG rates'!$AA$25:$AA$40,'BBG rates'!$AC$25:$AC$40)</f>
        <v>9.1833333333333336</v>
      </c>
      <c r="AL116" s="144">
        <f t="shared" si="31"/>
        <v>16.166485181138704</v>
      </c>
      <c r="AM116" s="142">
        <f>(SUMPRODUCT(AL116:AL$381,G116:G$381)+SUMPRODUCT(AL116:AL$381,H116:H$381))/12</f>
        <v>6703692.7742761495</v>
      </c>
    </row>
    <row r="117" spans="1:39" x14ac:dyDescent="0.2">
      <c r="A117" s="7">
        <v>96</v>
      </c>
      <c r="B117" s="7">
        <v>48</v>
      </c>
      <c r="C117" s="7">
        <v>24</v>
      </c>
      <c r="D117" s="12">
        <f t="shared" si="23"/>
        <v>8</v>
      </c>
      <c r="E117" s="29">
        <f t="shared" si="39"/>
        <v>4250292.1221830947</v>
      </c>
      <c r="F117" s="2">
        <f t="shared" si="24"/>
        <v>4330.8839402561271</v>
      </c>
      <c r="G117" s="2">
        <f t="shared" si="32"/>
        <v>33414.330471313267</v>
      </c>
      <c r="H117" s="2">
        <f t="shared" si="33"/>
        <v>13960.0519838987</v>
      </c>
      <c r="I117" s="2">
        <f t="shared" si="22"/>
        <v>51705.266395468097</v>
      </c>
      <c r="J117" s="2">
        <f t="shared" si="40"/>
        <v>413642.13116374478</v>
      </c>
      <c r="K117" s="2">
        <f t="shared" si="25"/>
        <v>46939.819813566442</v>
      </c>
      <c r="L117" s="2">
        <f t="shared" si="25"/>
        <v>375518.55850853154</v>
      </c>
      <c r="M117" s="2"/>
      <c r="N117" s="28">
        <f t="shared" si="41"/>
        <v>5822806.1020899555</v>
      </c>
      <c r="O117" s="2">
        <f t="shared" si="34"/>
        <v>5913.7913061375166</v>
      </c>
      <c r="P117" s="2">
        <f t="shared" si="35"/>
        <v>45627.031286821315</v>
      </c>
      <c r="R117">
        <f t="shared" si="36"/>
        <v>96</v>
      </c>
      <c r="S117" s="89">
        <f t="shared" si="26"/>
        <v>47374.382455211969</v>
      </c>
      <c r="T117" s="89">
        <f>IF(AND(S117=0,S116&gt;0),SUM($G117:$H$381),S117)</f>
        <v>47374.382455211969</v>
      </c>
      <c r="U117" s="82">
        <f>SUM(T117:T$381)</f>
        <v>4297666.5046383068</v>
      </c>
      <c r="V117" s="68">
        <f>localspline(R117,'BBG rates'!$G$10:$G$27,'BBG rates'!$K$10:$K$27)</f>
        <v>1.026807427406311</v>
      </c>
      <c r="W117" s="68">
        <f>locallinterp(R117,'BBG rates'!$G$10:$G$27,'BBG rates'!$J$10:$J$27)</f>
        <v>-0.32400000000000001</v>
      </c>
      <c r="X117" s="56">
        <f t="shared" si="37"/>
        <v>-0.32448213831872685</v>
      </c>
      <c r="Y117" s="66">
        <f t="shared" si="27"/>
        <v>-434.5148994323726</v>
      </c>
      <c r="Z117" s="72">
        <f t="shared" si="28"/>
        <v>-0.1213258122183517</v>
      </c>
      <c r="AA117" s="79">
        <f t="shared" si="29"/>
        <v>-687.26012795599161</v>
      </c>
      <c r="AB117" s="81">
        <f t="shared" si="38"/>
        <v>-0.19189766182580933</v>
      </c>
      <c r="AD117" s="95">
        <f>locallinterp(R117,'BBG rates'!$N$10:$N$369,'BBG rates'!$P$10:$P$369)</f>
        <v>8.1456005050113269</v>
      </c>
      <c r="AI117" s="185">
        <f t="shared" si="30"/>
        <v>96</v>
      </c>
      <c r="AJ117" s="127">
        <f>locallinterp(MIN(AI117,CAP_Senior*12),'BBG rates'!$X$24:$X$65,'BBG rates'!$Y$24:$Y$65)</f>
        <v>50.472566953584078</v>
      </c>
      <c r="AK117" s="127">
        <f>locallinterp(MIN(AI117,CAP_CB*12),'BBG rates'!$AA$25:$AA$40,'BBG rates'!$AC$25:$AC$40)</f>
        <v>9.1999999999999993</v>
      </c>
      <c r="AL117" s="144">
        <f t="shared" si="31"/>
        <v>16.216336382109294</v>
      </c>
      <c r="AM117" s="142">
        <f>(SUMPRODUCT(AL117:AL$381,G117:G$381)+SUMPRODUCT(AL117:AL$381,H117:H$381))/12</f>
        <v>6639557.6558056315</v>
      </c>
    </row>
    <row r="118" spans="1:39" x14ac:dyDescent="0.2">
      <c r="A118" s="7">
        <v>97</v>
      </c>
      <c r="B118" s="7">
        <v>48.5</v>
      </c>
      <c r="C118" s="7">
        <v>24.25</v>
      </c>
      <c r="D118" s="12">
        <f t="shared" si="23"/>
        <v>8.0833333333333339</v>
      </c>
      <c r="E118" s="29">
        <f t="shared" si="39"/>
        <v>4203148.4103514515</v>
      </c>
      <c r="F118" s="2">
        <f t="shared" si="24"/>
        <v>4283.143392697727</v>
      </c>
      <c r="G118" s="2">
        <f t="shared" si="32"/>
        <v>33338.503008864885</v>
      </c>
      <c r="H118" s="2">
        <f t="shared" si="33"/>
        <v>13805.208822778368</v>
      </c>
      <c r="I118" s="2">
        <f t="shared" si="22"/>
        <v>51426.855224340979</v>
      </c>
      <c r="J118" s="2">
        <f t="shared" si="40"/>
        <v>415700.41306342295</v>
      </c>
      <c r="K118" s="2">
        <f t="shared" si="25"/>
        <v>46640.068015886442</v>
      </c>
      <c r="L118" s="2">
        <f t="shared" si="25"/>
        <v>377007.21646174876</v>
      </c>
      <c r="M118" s="2"/>
      <c r="N118" s="28">
        <f t="shared" si="41"/>
        <v>5777133.0911123352</v>
      </c>
      <c r="O118" s="2">
        <f t="shared" si="34"/>
        <v>5867.8116153382443</v>
      </c>
      <c r="P118" s="2">
        <f t="shared" si="35"/>
        <v>45673.010977620579</v>
      </c>
      <c r="R118">
        <f t="shared" si="36"/>
        <v>97</v>
      </c>
      <c r="S118" s="89">
        <f t="shared" si="26"/>
        <v>47143.711831643253</v>
      </c>
      <c r="T118" s="89">
        <f>IF(AND(S118=0,S117&gt;0),SUM($G118:$H$381),S118)</f>
        <v>47143.711831643253</v>
      </c>
      <c r="U118" s="82">
        <f>SUM(T118:T$381)</f>
        <v>4250292.1221830938</v>
      </c>
      <c r="V118" s="68">
        <f>localspline(R118,'BBG rates'!$G$10:$G$27,'BBG rates'!$K$10:$K$27)</f>
        <v>1.0267419889840914</v>
      </c>
      <c r="W118" s="68">
        <f>locallinterp(R118,'BBG rates'!$G$10:$G$27,'BBG rates'!$J$10:$J$27)</f>
        <v>-0.31975000000000003</v>
      </c>
      <c r="X118" s="56">
        <f t="shared" si="37"/>
        <v>-0.32021955980270356</v>
      </c>
      <c r="Y118" s="66">
        <f t="shared" si="27"/>
        <v>-421.70478199854233</v>
      </c>
      <c r="Z118" s="72">
        <f t="shared" si="28"/>
        <v>-0.11906140186390966</v>
      </c>
      <c r="AA118" s="79">
        <f t="shared" si="29"/>
        <v>-679.68426693632762</v>
      </c>
      <c r="AB118" s="81">
        <f t="shared" si="38"/>
        <v>-0.19189766182580942</v>
      </c>
      <c r="AD118" s="95">
        <f>locallinterp(R118,'BBG rates'!$N$10:$N$369,'BBG rates'!$P$10:$P$369)</f>
        <v>8.2311623374266674</v>
      </c>
      <c r="AI118" s="185">
        <f t="shared" si="30"/>
        <v>97</v>
      </c>
      <c r="AJ118" s="127">
        <f>locallinterp(MIN(AI118,CAP_Senior*12),'BBG rates'!$X$24:$X$65,'BBG rates'!$Y$24:$Y$65)</f>
        <v>50.659449370158875</v>
      </c>
      <c r="AK118" s="127">
        <f>locallinterp(MIN(AI118,CAP_CB*12),'BBG rates'!$AA$25:$AA$40,'BBG rates'!$AC$25:$AC$40)</f>
        <v>9.2333333333333325</v>
      </c>
      <c r="AL118" s="144">
        <f t="shared" si="31"/>
        <v>16.275773059593675</v>
      </c>
      <c r="AM118" s="142">
        <f>(SUMPRODUCT(AL118:AL$381,G118:G$381)+SUMPRODUCT(AL118:AL$381,H118:H$381))/12</f>
        <v>6575537.7456565974</v>
      </c>
    </row>
    <row r="119" spans="1:39" x14ac:dyDescent="0.2">
      <c r="A119" s="7">
        <v>98</v>
      </c>
      <c r="B119" s="7">
        <v>49</v>
      </c>
      <c r="C119" s="7">
        <v>24.5</v>
      </c>
      <c r="D119" s="12">
        <f t="shared" si="23"/>
        <v>8.1666666666666661</v>
      </c>
      <c r="E119" s="29">
        <f t="shared" si="39"/>
        <v>4156234.4424751201</v>
      </c>
      <c r="F119" s="2">
        <f t="shared" si="24"/>
        <v>4235.6352986575384</v>
      </c>
      <c r="G119" s="2">
        <f t="shared" si="32"/>
        <v>33262.847622408452</v>
      </c>
      <c r="H119" s="2">
        <f t="shared" si="33"/>
        <v>13651.120253922974</v>
      </c>
      <c r="I119" s="2">
        <f t="shared" si="22"/>
        <v>51149.603174988966</v>
      </c>
      <c r="J119" s="2">
        <f t="shared" si="40"/>
        <v>417721.75926240988</v>
      </c>
      <c r="K119" s="2">
        <f t="shared" si="25"/>
        <v>46341.922347952546</v>
      </c>
      <c r="L119" s="2">
        <f t="shared" si="25"/>
        <v>378459.03250827908</v>
      </c>
      <c r="M119" s="2"/>
      <c r="N119" s="28">
        <f t="shared" si="41"/>
        <v>5731414.0541088395</v>
      </c>
      <c r="O119" s="2">
        <f t="shared" si="34"/>
        <v>5821.7855894628919</v>
      </c>
      <c r="P119" s="2">
        <f t="shared" si="35"/>
        <v>45719.037003495934</v>
      </c>
      <c r="R119">
        <f t="shared" si="36"/>
        <v>98</v>
      </c>
      <c r="S119" s="89">
        <f t="shared" si="26"/>
        <v>46913.96787633143</v>
      </c>
      <c r="T119" s="89">
        <f>IF(AND(S119=0,S118&gt;0),SUM($G119:$H$381),S119)</f>
        <v>46913.96787633143</v>
      </c>
      <c r="U119" s="82">
        <f>SUM(T119:T$381)</f>
        <v>4203148.4103514515</v>
      </c>
      <c r="V119" s="68">
        <f>localspline(R119,'BBG rates'!$G$10:$G$27,'BBG rates'!$K$10:$K$27)</f>
        <v>1.0266686263931648</v>
      </c>
      <c r="W119" s="68">
        <f>locallinterp(R119,'BBG rates'!$G$10:$G$27,'BBG rates'!$J$10:$J$27)</f>
        <v>-0.3155</v>
      </c>
      <c r="X119" s="56">
        <f t="shared" si="37"/>
        <v>-0.31595714787915341</v>
      </c>
      <c r="Y119" s="66">
        <f t="shared" si="27"/>
        <v>-409.12449979004708</v>
      </c>
      <c r="Z119" s="72">
        <f t="shared" si="28"/>
        <v>-0.11680515456912099</v>
      </c>
      <c r="AA119" s="79">
        <f t="shared" si="29"/>
        <v>-672.14529354442584</v>
      </c>
      <c r="AB119" s="81">
        <f t="shared" si="38"/>
        <v>-0.19189766182580933</v>
      </c>
      <c r="AD119" s="95">
        <f>locallinterp(R119,'BBG rates'!$N$10:$N$369,'BBG rates'!$P$10:$P$369)</f>
        <v>8.3167180562927641</v>
      </c>
      <c r="AI119" s="185">
        <f t="shared" si="30"/>
        <v>98</v>
      </c>
      <c r="AJ119" s="127">
        <f>locallinterp(MIN(AI119,CAP_Senior*12),'BBG rates'!$X$24:$X$65,'BBG rates'!$Y$24:$Y$65)</f>
        <v>50.846331786733671</v>
      </c>
      <c r="AK119" s="127">
        <f>locallinterp(MIN(AI119,CAP_CB*12),'BBG rates'!$AA$25:$AA$40,'BBG rates'!$AC$25:$AC$40)</f>
        <v>9.2666666666666657</v>
      </c>
      <c r="AL119" s="144">
        <f t="shared" si="31"/>
        <v>16.335209737078056</v>
      </c>
      <c r="AM119" s="142">
        <f>(SUMPRODUCT(AL119:AL$381,G119:G$381)+SUMPRODUCT(AL119:AL$381,H119:H$381))/12</f>
        <v>6511596.0494100377</v>
      </c>
    </row>
    <row r="120" spans="1:39" x14ac:dyDescent="0.2">
      <c r="A120" s="7">
        <v>99</v>
      </c>
      <c r="B120" s="7">
        <v>49.5</v>
      </c>
      <c r="C120" s="7">
        <v>24.75</v>
      </c>
      <c r="D120" s="12">
        <f t="shared" si="23"/>
        <v>8.25</v>
      </c>
      <c r="E120" s="29">
        <f t="shared" si="39"/>
        <v>4109549.2953087296</v>
      </c>
      <c r="F120" s="2">
        <f t="shared" si="24"/>
        <v>4188.3587243049187</v>
      </c>
      <c r="G120" s="2">
        <f t="shared" si="32"/>
        <v>33187.363921450276</v>
      </c>
      <c r="H120" s="2">
        <f t="shared" si="33"/>
        <v>13497.783244940161</v>
      </c>
      <c r="I120" s="2">
        <f t="shared" si="22"/>
        <v>50873.505890695356</v>
      </c>
      <c r="J120" s="2">
        <f t="shared" si="40"/>
        <v>419706.4235982367</v>
      </c>
      <c r="K120" s="2">
        <f t="shared" si="25"/>
        <v>46045.374879258008</v>
      </c>
      <c r="L120" s="2">
        <f t="shared" si="25"/>
        <v>379874.34275387856</v>
      </c>
      <c r="M120" s="2"/>
      <c r="N120" s="28">
        <f t="shared" si="41"/>
        <v>5685648.9446976986</v>
      </c>
      <c r="O120" s="2">
        <f t="shared" si="34"/>
        <v>5775.7131818182506</v>
      </c>
      <c r="P120" s="2">
        <f t="shared" si="35"/>
        <v>45765.109411140591</v>
      </c>
      <c r="R120">
        <f t="shared" si="36"/>
        <v>99</v>
      </c>
      <c r="S120" s="89">
        <f t="shared" si="26"/>
        <v>46685.147166390438</v>
      </c>
      <c r="T120" s="89">
        <f>IF(AND(S120=0,S119&gt;0),SUM($G120:$H$381),S120)</f>
        <v>46685.147166390438</v>
      </c>
      <c r="U120" s="82">
        <f>SUM(T120:T$381)</f>
        <v>4156234.4424751201</v>
      </c>
      <c r="V120" s="68">
        <f>localspline(R120,'BBG rates'!$G$10:$G$27,'BBG rates'!$K$10:$K$27)</f>
        <v>1.0265872829573368</v>
      </c>
      <c r="W120" s="68">
        <f>locallinterp(R120,'BBG rates'!$G$10:$G$27,'BBG rates'!$J$10:$J$27)</f>
        <v>-0.31125000000000003</v>
      </c>
      <c r="X120" s="56">
        <f t="shared" si="37"/>
        <v>-0.31169490253435406</v>
      </c>
      <c r="Y120" s="66">
        <f t="shared" si="27"/>
        <v>-396.77216355179718</v>
      </c>
      <c r="Z120" s="72">
        <f t="shared" si="28"/>
        <v>-0.11455720384690662</v>
      </c>
      <c r="AA120" s="79">
        <f t="shared" si="29"/>
        <v>-664.64305959239323</v>
      </c>
      <c r="AB120" s="81">
        <f t="shared" si="38"/>
        <v>-0.19189766182580933</v>
      </c>
      <c r="AD120" s="95">
        <f>locallinterp(R120,'BBG rates'!$N$10:$N$369,'BBG rates'!$P$10:$P$369)</f>
        <v>8.4022669965392094</v>
      </c>
      <c r="AI120" s="185">
        <f t="shared" si="30"/>
        <v>99</v>
      </c>
      <c r="AJ120" s="127">
        <f>locallinterp(MIN(AI120,CAP_Senior*12),'BBG rates'!$X$24:$X$65,'BBG rates'!$Y$24:$Y$65)</f>
        <v>51.033214203308461</v>
      </c>
      <c r="AK120" s="127">
        <f>locallinterp(MIN(AI120,CAP_CB*12),'BBG rates'!$AA$25:$AA$40,'BBG rates'!$AC$25:$AC$40)</f>
        <v>9.2999999999999989</v>
      </c>
      <c r="AL120" s="144">
        <f t="shared" si="31"/>
        <v>16.394646414562438</v>
      </c>
      <c r="AM120" s="142">
        <f>(SUMPRODUCT(AL120:AL$381,G120:G$381)+SUMPRODUCT(AL120:AL$381,H120:H$381))/12</f>
        <v>6447733.5906718373</v>
      </c>
    </row>
    <row r="121" spans="1:39" x14ac:dyDescent="0.2">
      <c r="A121" s="7">
        <v>100</v>
      </c>
      <c r="B121" s="7">
        <v>50</v>
      </c>
      <c r="C121" s="7">
        <v>25</v>
      </c>
      <c r="D121" s="12">
        <f t="shared" si="23"/>
        <v>8.3333333333333339</v>
      </c>
      <c r="E121" s="29">
        <f t="shared" si="39"/>
        <v>4063092.0490177064</v>
      </c>
      <c r="F121" s="2">
        <f t="shared" si="24"/>
        <v>4141.3127392585684</v>
      </c>
      <c r="G121" s="2">
        <f t="shared" si="32"/>
        <v>33112.051516382788</v>
      </c>
      <c r="H121" s="2">
        <f t="shared" si="33"/>
        <v>13345.1947746403</v>
      </c>
      <c r="I121" s="2">
        <f t="shared" si="22"/>
        <v>50598.559030281656</v>
      </c>
      <c r="J121" s="2">
        <f t="shared" si="40"/>
        <v>421654.65858568047</v>
      </c>
      <c r="K121" s="2">
        <f t="shared" si="25"/>
        <v>45750.417716689066</v>
      </c>
      <c r="L121" s="2">
        <f t="shared" si="25"/>
        <v>381253.48097240884</v>
      </c>
      <c r="M121" s="2"/>
      <c r="N121" s="28">
        <f t="shared" si="41"/>
        <v>5639837.7164504034</v>
      </c>
      <c r="O121" s="2">
        <f t="shared" si="34"/>
        <v>5729.5943456640589</v>
      </c>
      <c r="P121" s="2">
        <f t="shared" si="35"/>
        <v>45811.228247294777</v>
      </c>
      <c r="R121">
        <f t="shared" si="36"/>
        <v>100</v>
      </c>
      <c r="S121" s="89">
        <f t="shared" si="26"/>
        <v>46457.24629102309</v>
      </c>
      <c r="T121" s="89">
        <f>IF(AND(S121=0,S120&gt;0),SUM($G121:$H$381),S121)</f>
        <v>46457.24629102309</v>
      </c>
      <c r="U121" s="82">
        <f>SUM(T121:T$381)</f>
        <v>4109549.2953087301</v>
      </c>
      <c r="V121" s="68">
        <f>localspline(R121,'BBG rates'!$G$10:$G$27,'BBG rates'!$K$10:$K$27)</f>
        <v>1.0264974848117654</v>
      </c>
      <c r="W121" s="68">
        <f>locallinterp(R121,'BBG rates'!$G$10:$G$27,'BBG rates'!$J$10:$J$27)</f>
        <v>-0.307</v>
      </c>
      <c r="X121" s="56">
        <f t="shared" si="37"/>
        <v>-0.30743282375471637</v>
      </c>
      <c r="Y121" s="66">
        <f t="shared" si="27"/>
        <v>-384.64589488860548</v>
      </c>
      <c r="Z121" s="72">
        <f t="shared" si="28"/>
        <v>-0.11231768758516637</v>
      </c>
      <c r="AA121" s="79">
        <f t="shared" si="29"/>
        <v>-657.17741743970646</v>
      </c>
      <c r="AB121" s="81">
        <f t="shared" si="38"/>
        <v>-0.19189766182580933</v>
      </c>
      <c r="AD121" s="95">
        <f>locallinterp(R121,'BBG rates'!$N$10:$N$369,'BBG rates'!$P$10:$P$369)</f>
        <v>8.4878084536068563</v>
      </c>
      <c r="AI121" s="185">
        <f t="shared" si="30"/>
        <v>100</v>
      </c>
      <c r="AJ121" s="127">
        <f>locallinterp(MIN(AI121,CAP_Senior*12),'BBG rates'!$X$24:$X$65,'BBG rates'!$Y$24:$Y$65)</f>
        <v>51.220096619883257</v>
      </c>
      <c r="AK121" s="127">
        <f>locallinterp(MIN(AI121,CAP_CB*12),'BBG rates'!$AA$25:$AA$40,'BBG rates'!$AC$25:$AC$40)</f>
        <v>9.3333333333333321</v>
      </c>
      <c r="AL121" s="144">
        <f t="shared" si="31"/>
        <v>16.454083092046819</v>
      </c>
      <c r="AM121" s="142">
        <f>(SUMPRODUCT(AL121:AL$381,G121:G$381)+SUMPRODUCT(AL121:AL$381,H121:H$381))/12</f>
        <v>6383951.3839547718</v>
      </c>
    </row>
    <row r="122" spans="1:39" x14ac:dyDescent="0.2">
      <c r="A122" s="7">
        <v>101</v>
      </c>
      <c r="B122" s="7">
        <v>50.5</v>
      </c>
      <c r="C122" s="7">
        <v>25.25</v>
      </c>
      <c r="D122" s="12">
        <f t="shared" si="23"/>
        <v>8.4166666666666661</v>
      </c>
      <c r="E122" s="29">
        <f t="shared" si="39"/>
        <v>4016861.7871662267</v>
      </c>
      <c r="F122" s="2">
        <f t="shared" si="24"/>
        <v>4094.4964165743477</v>
      </c>
      <c r="G122" s="2">
        <f t="shared" si="32"/>
        <v>33036.910018482566</v>
      </c>
      <c r="H122" s="2">
        <f t="shared" si="33"/>
        <v>13193.351832996934</v>
      </c>
      <c r="I122" s="2">
        <f t="shared" si="22"/>
        <v>50324.758268053847</v>
      </c>
      <c r="J122" s="2">
        <f t="shared" si="40"/>
        <v>423566.71542278654</v>
      </c>
      <c r="K122" s="2">
        <f t="shared" si="25"/>
        <v>45457.043004353545</v>
      </c>
      <c r="L122" s="2">
        <f t="shared" si="25"/>
        <v>382596.77861997567</v>
      </c>
      <c r="M122" s="2"/>
      <c r="N122" s="28">
        <f t="shared" si="41"/>
        <v>5593980.3228916572</v>
      </c>
      <c r="O122" s="2">
        <f t="shared" si="34"/>
        <v>5683.4290342129516</v>
      </c>
      <c r="P122" s="2">
        <f t="shared" si="35"/>
        <v>45857.393558745869</v>
      </c>
      <c r="R122">
        <f t="shared" si="36"/>
        <v>101</v>
      </c>
      <c r="S122" s="89">
        <f t="shared" si="26"/>
        <v>46230.261851479503</v>
      </c>
      <c r="T122" s="89">
        <f>IF(AND(S122=0,S121&gt;0),SUM($G122:$H$381),S122)</f>
        <v>46230.261851479503</v>
      </c>
      <c r="U122" s="82">
        <f>SUM(T122:T$381)</f>
        <v>4063092.0490177064</v>
      </c>
      <c r="V122" s="68">
        <f>localspline(R122,'BBG rates'!$G$10:$G$27,'BBG rates'!$K$10:$K$27)</f>
        <v>1.02639893688943</v>
      </c>
      <c r="W122" s="68">
        <f>locallinterp(R122,'BBG rates'!$G$10:$G$27,'BBG rates'!$J$10:$J$27)</f>
        <v>-0.30275000000000002</v>
      </c>
      <c r="X122" s="56">
        <f t="shared" si="37"/>
        <v>-0.30317091152665121</v>
      </c>
      <c r="Y122" s="66">
        <f t="shared" si="27"/>
        <v>-372.74382621267421</v>
      </c>
      <c r="Z122" s="72">
        <f t="shared" si="28"/>
        <v>-0.1100867482348441</v>
      </c>
      <c r="AA122" s="79">
        <f t="shared" si="29"/>
        <v>-649.74821999127892</v>
      </c>
      <c r="AB122" s="81">
        <f t="shared" si="38"/>
        <v>-0.19189766182580936</v>
      </c>
      <c r="AD122" s="95">
        <f>locallinterp(R122,'BBG rates'!$N$10:$N$369,'BBG rates'!$P$10:$P$369)</f>
        <v>8.573341698347642</v>
      </c>
      <c r="AI122" s="185">
        <f t="shared" si="30"/>
        <v>101</v>
      </c>
      <c r="AJ122" s="127">
        <f>locallinterp(MIN(AI122,CAP_Senior*12),'BBG rates'!$X$24:$X$65,'BBG rates'!$Y$24:$Y$65)</f>
        <v>51.406979036458054</v>
      </c>
      <c r="AK122" s="127">
        <f>locallinterp(MIN(AI122,CAP_CB*12),'BBG rates'!$AA$25:$AA$40,'BBG rates'!$AC$25:$AC$40)</f>
        <v>9.3666666666666654</v>
      </c>
      <c r="AL122" s="144">
        <f t="shared" si="31"/>
        <v>16.5135197695312</v>
      </c>
      <c r="AM122" s="142">
        <f>(SUMPRODUCT(AL122:AL$381,G122:G$381)+SUMPRODUCT(AL122:AL$381,H122:H$381))/12</f>
        <v>6320250.4347297559</v>
      </c>
    </row>
    <row r="123" spans="1:39" x14ac:dyDescent="0.2">
      <c r="A123" s="7">
        <v>102</v>
      </c>
      <c r="B123" s="7">
        <v>51</v>
      </c>
      <c r="C123" s="7">
        <v>25.5</v>
      </c>
      <c r="D123" s="12">
        <f t="shared" si="23"/>
        <v>8.5</v>
      </c>
      <c r="E123" s="29">
        <f t="shared" si="39"/>
        <v>3970857.5967052109</v>
      </c>
      <c r="F123" s="2">
        <f t="shared" si="24"/>
        <v>4047.9088327331342</v>
      </c>
      <c r="G123" s="2">
        <f t="shared" si="32"/>
        <v>32961.939039908328</v>
      </c>
      <c r="H123" s="2">
        <f t="shared" si="33"/>
        <v>13042.251421107341</v>
      </c>
      <c r="I123" s="2">
        <f t="shared" si="22"/>
        <v>50052.099293748804</v>
      </c>
      <c r="J123" s="2">
        <f t="shared" si="40"/>
        <v>425442.84399686486</v>
      </c>
      <c r="K123" s="2">
        <f t="shared" si="25"/>
        <v>45165.242923410391</v>
      </c>
      <c r="L123" s="2">
        <f t="shared" si="25"/>
        <v>383904.56484898838</v>
      </c>
      <c r="M123" s="2"/>
      <c r="N123" s="28">
        <f t="shared" si="41"/>
        <v>5548076.7174993288</v>
      </c>
      <c r="O123" s="2">
        <f t="shared" si="34"/>
        <v>5637.2172006304172</v>
      </c>
      <c r="P123" s="2">
        <f t="shared" si="35"/>
        <v>45903.605392328405</v>
      </c>
      <c r="R123">
        <f t="shared" si="36"/>
        <v>102</v>
      </c>
      <c r="S123" s="89">
        <f t="shared" si="26"/>
        <v>46004.190461015671</v>
      </c>
      <c r="T123" s="89">
        <f>IF(AND(S123=0,S122&gt;0),SUM($G123:$H$381),S123)</f>
        <v>46004.190461015671</v>
      </c>
      <c r="U123" s="82">
        <f>SUM(T123:T$381)</f>
        <v>4016861.7871662271</v>
      </c>
      <c r="V123" s="68">
        <f>localspline(R123,'BBG rates'!$G$10:$G$27,'BBG rates'!$K$10:$K$27)</f>
        <v>1.0262915229336613</v>
      </c>
      <c r="W123" s="68">
        <f>locallinterp(R123,'BBG rates'!$G$10:$G$27,'BBG rates'!$J$10:$J$27)</f>
        <v>-0.29849999999999999</v>
      </c>
      <c r="X123" s="56">
        <f t="shared" si="37"/>
        <v>-0.29890916583643623</v>
      </c>
      <c r="Y123" s="66">
        <f t="shared" si="27"/>
        <v>-361.06410069131687</v>
      </c>
      <c r="Z123" s="72">
        <f t="shared" si="28"/>
        <v>-0.10786453300780453</v>
      </c>
      <c r="AA123" s="79">
        <f t="shared" si="29"/>
        <v>-642.35532069553403</v>
      </c>
      <c r="AB123" s="81">
        <f t="shared" si="38"/>
        <v>-0.19189766182580936</v>
      </c>
      <c r="AD123" s="95">
        <f>locallinterp(R123,'BBG rates'!$N$10:$N$369,'BBG rates'!$P$10:$P$369)</f>
        <v>8.6588659919254471</v>
      </c>
      <c r="AI123" s="185">
        <f t="shared" si="30"/>
        <v>102</v>
      </c>
      <c r="AJ123" s="127">
        <f>locallinterp(MIN(AI123,CAP_Senior*12),'BBG rates'!$X$24:$X$65,'BBG rates'!$Y$24:$Y$65)</f>
        <v>51.593861453032844</v>
      </c>
      <c r="AK123" s="127">
        <f>locallinterp(MIN(AI123,CAP_CB*12),'BBG rates'!$AA$25:$AA$40,'BBG rates'!$AC$25:$AC$40)</f>
        <v>9.3999999999999986</v>
      </c>
      <c r="AL123" s="144">
        <f t="shared" si="31"/>
        <v>16.572956447015581</v>
      </c>
      <c r="AM123" s="142">
        <f>(SUMPRODUCT(AL123:AL$381,G123:G$381)+SUMPRODUCT(AL123:AL$381,H123:H$381))/12</f>
        <v>6256631.73947684</v>
      </c>
    </row>
    <row r="124" spans="1:39" x14ac:dyDescent="0.2">
      <c r="A124" s="7">
        <v>103</v>
      </c>
      <c r="B124" s="7">
        <v>51.5</v>
      </c>
      <c r="C124" s="7">
        <v>25.75</v>
      </c>
      <c r="D124" s="12">
        <f t="shared" si="23"/>
        <v>8.5833333333333339</v>
      </c>
      <c r="E124" s="29">
        <f t="shared" si="39"/>
        <v>3925078.5679603587</v>
      </c>
      <c r="F124" s="2">
        <f t="shared" si="24"/>
        <v>4001.54906762873</v>
      </c>
      <c r="G124" s="2">
        <f t="shared" si="32"/>
        <v>32887.138193698935</v>
      </c>
      <c r="H124" s="2">
        <f t="shared" si="33"/>
        <v>12891.890551153236</v>
      </c>
      <c r="I124" s="2">
        <f t="shared" si="22"/>
        <v>49780.5778124809</v>
      </c>
      <c r="J124" s="2">
        <f t="shared" si="40"/>
        <v>427283.2928904611</v>
      </c>
      <c r="K124" s="2">
        <f t="shared" si="25"/>
        <v>44875.00969189989</v>
      </c>
      <c r="L124" s="2">
        <f t="shared" si="25"/>
        <v>385177.16652214073</v>
      </c>
      <c r="M124" s="2"/>
      <c r="N124" s="28">
        <f t="shared" si="41"/>
        <v>5502126.853704405</v>
      </c>
      <c r="O124" s="2">
        <f t="shared" si="34"/>
        <v>5590.958798034746</v>
      </c>
      <c r="P124" s="2">
        <f t="shared" si="35"/>
        <v>45949.863794924073</v>
      </c>
      <c r="R124">
        <f t="shared" si="36"/>
        <v>103</v>
      </c>
      <c r="S124" s="89">
        <f t="shared" si="26"/>
        <v>45779.02874485217</v>
      </c>
      <c r="T124" s="89">
        <f>IF(AND(S124=0,S123&gt;0),SUM($G124:$H$381),S124)</f>
        <v>45779.02874485217</v>
      </c>
      <c r="U124" s="82">
        <f>SUM(T124:T$381)</f>
        <v>3970857.5967052118</v>
      </c>
      <c r="V124" s="68">
        <f>localspline(R124,'BBG rates'!$G$10:$G$27,'BBG rates'!$K$10:$K$27)</f>
        <v>1.0261747690642877</v>
      </c>
      <c r="W124" s="68">
        <f>locallinterp(R124,'BBG rates'!$G$10:$G$27,'BBG rates'!$J$10:$J$27)</f>
        <v>-0.29425000000000001</v>
      </c>
      <c r="X124" s="56">
        <f t="shared" si="37"/>
        <v>-0.29464758667061552</v>
      </c>
      <c r="Y124" s="66">
        <f t="shared" si="27"/>
        <v>-349.60487219491461</v>
      </c>
      <c r="Z124" s="72">
        <f t="shared" si="28"/>
        <v>-0.10565119408512555</v>
      </c>
      <c r="AA124" s="79">
        <f t="shared" si="29"/>
        <v>-634.99857354248559</v>
      </c>
      <c r="AB124" s="81">
        <f t="shared" si="38"/>
        <v>-0.19189766182580933</v>
      </c>
      <c r="AD124" s="95">
        <f>locallinterp(R124,'BBG rates'!$N$10:$N$369,'BBG rates'!$P$10:$P$369)</f>
        <v>8.7443805560141374</v>
      </c>
      <c r="AI124" s="185">
        <f t="shared" si="30"/>
        <v>103</v>
      </c>
      <c r="AJ124" s="127">
        <f>locallinterp(MIN(AI124,CAP_Senior*12),'BBG rates'!$X$24:$X$65,'BBG rates'!$Y$24:$Y$65)</f>
        <v>51.78074386960764</v>
      </c>
      <c r="AK124" s="127">
        <f>locallinterp(MIN(AI124,CAP_CB*12),'BBG rates'!$AA$25:$AA$40,'BBG rates'!$AC$25:$AC$40)</f>
        <v>9.4333333333333336</v>
      </c>
      <c r="AL124" s="144">
        <f t="shared" si="31"/>
        <v>16.632393124499966</v>
      </c>
      <c r="AM124" s="142">
        <f>(SUMPRODUCT(AL124:AL$381,G124:G$381)+SUMPRODUCT(AL124:AL$381,H124:H$381))/12</f>
        <v>6193096.2857359536</v>
      </c>
    </row>
    <row r="125" spans="1:39" x14ac:dyDescent="0.2">
      <c r="A125" s="7">
        <v>104</v>
      </c>
      <c r="B125" s="7">
        <v>52</v>
      </c>
      <c r="C125" s="7">
        <v>26</v>
      </c>
      <c r="D125" s="12">
        <f t="shared" si="23"/>
        <v>8.6666666666666661</v>
      </c>
      <c r="E125" s="29">
        <f t="shared" si="39"/>
        <v>3879523.7946202257</v>
      </c>
      <c r="F125" s="2">
        <f t="shared" si="24"/>
        <v>3955.4162045557978</v>
      </c>
      <c r="G125" s="2">
        <f t="shared" si="32"/>
        <v>32812.507093771361</v>
      </c>
      <c r="H125" s="2">
        <f t="shared" si="33"/>
        <v>12742.266246361609</v>
      </c>
      <c r="I125" s="2">
        <f t="shared" si="22"/>
        <v>49510.189544688765</v>
      </c>
      <c r="J125" s="2">
        <f t="shared" si="40"/>
        <v>429088.30938730261</v>
      </c>
      <c r="K125" s="2">
        <f t="shared" si="25"/>
        <v>44586.335564574591</v>
      </c>
      <c r="L125" s="2">
        <f t="shared" si="25"/>
        <v>386414.90822631313</v>
      </c>
      <c r="M125" s="2"/>
      <c r="N125" s="28">
        <f t="shared" si="41"/>
        <v>5456130.6848909436</v>
      </c>
      <c r="O125" s="2">
        <f t="shared" si="34"/>
        <v>5544.6537794969845</v>
      </c>
      <c r="P125" s="2">
        <f t="shared" si="35"/>
        <v>45996.168813461838</v>
      </c>
      <c r="R125">
        <f t="shared" si="36"/>
        <v>104</v>
      </c>
      <c r="S125" s="89">
        <f t="shared" si="26"/>
        <v>45554.773340132968</v>
      </c>
      <c r="T125" s="89">
        <f>IF(AND(S125=0,S124&gt;0),SUM($G125:$H$381),S125)</f>
        <v>45554.773340132968</v>
      </c>
      <c r="U125" s="82">
        <f>SUM(T125:T$381)</f>
        <v>3925078.5679603596</v>
      </c>
      <c r="V125" s="68">
        <f>localspline(R125,'BBG rates'!$G$10:$G$27,'BBG rates'!$K$10:$K$27)</f>
        <v>1.0260484696251713</v>
      </c>
      <c r="W125" s="68">
        <f>locallinterp(R125,'BBG rates'!$G$10:$G$27,'BBG rates'!$J$10:$J$27)</f>
        <v>-0.29000000000000004</v>
      </c>
      <c r="X125" s="56">
        <f t="shared" si="37"/>
        <v>-0.29038617401559996</v>
      </c>
      <c r="Y125" s="66">
        <f t="shared" si="27"/>
        <v>-338.36430524508506</v>
      </c>
      <c r="Z125" s="72">
        <f t="shared" si="28"/>
        <v>-0.10344688883644348</v>
      </c>
      <c r="AA125" s="79">
        <f t="shared" si="29"/>
        <v>-627.67783306182423</v>
      </c>
      <c r="AB125" s="81">
        <f t="shared" si="38"/>
        <v>-0.19189766182580933</v>
      </c>
      <c r="AD125" s="95">
        <f>locallinterp(R125,'BBG rates'!$N$10:$N$369,'BBG rates'!$P$10:$P$369)</f>
        <v>8.8298845951495686</v>
      </c>
      <c r="AI125" s="185">
        <f t="shared" si="30"/>
        <v>104</v>
      </c>
      <c r="AJ125" s="127">
        <f>locallinterp(MIN(AI125,CAP_Senior*12),'BBG rates'!$X$24:$X$65,'BBG rates'!$Y$24:$Y$65)</f>
        <v>51.967626286182437</v>
      </c>
      <c r="AK125" s="127">
        <f>locallinterp(MIN(AI125,CAP_CB*12),'BBG rates'!$AA$25:$AA$40,'BBG rates'!$AC$25:$AC$40)</f>
        <v>9.4666666666666668</v>
      </c>
      <c r="AL125" s="144">
        <f t="shared" si="31"/>
        <v>16.691829801984348</v>
      </c>
      <c r="AM125" s="142">
        <f>(SUMPRODUCT(AL125:AL$381,G125:G$381)+SUMPRODUCT(AL125:AL$381,H125:H$381))/12</f>
        <v>6129645.0521574393</v>
      </c>
    </row>
    <row r="126" spans="1:39" x14ac:dyDescent="0.2">
      <c r="A126" s="7">
        <v>105</v>
      </c>
      <c r="B126" s="7">
        <v>52.5</v>
      </c>
      <c r="C126" s="7">
        <v>26.25</v>
      </c>
      <c r="D126" s="12">
        <f t="shared" si="23"/>
        <v>8.75</v>
      </c>
      <c r="E126" s="29">
        <f t="shared" si="39"/>
        <v>3834192.3737243414</v>
      </c>
      <c r="F126" s="2">
        <f t="shared" si="24"/>
        <v>3909.5093301978509</v>
      </c>
      <c r="G126" s="2">
        <f t="shared" si="32"/>
        <v>32738.04535491874</v>
      </c>
      <c r="H126" s="2">
        <f t="shared" si="33"/>
        <v>12593.375540965695</v>
      </c>
      <c r="I126" s="2">
        <f t="shared" si="22"/>
        <v>49240.930226082288</v>
      </c>
      <c r="J126" s="2">
        <f t="shared" si="40"/>
        <v>430858.13947822002</v>
      </c>
      <c r="K126" s="2">
        <f t="shared" si="25"/>
        <v>44299.212832731188</v>
      </c>
      <c r="L126" s="2">
        <f t="shared" si="25"/>
        <v>387618.1122863979</v>
      </c>
      <c r="M126" s="2"/>
      <c r="N126" s="28">
        <f t="shared" si="41"/>
        <v>5410088.1643960252</v>
      </c>
      <c r="O126" s="2">
        <f t="shared" si="34"/>
        <v>5498.3020980408883</v>
      </c>
      <c r="P126" s="2">
        <f t="shared" si="35"/>
        <v>46042.520494917939</v>
      </c>
      <c r="R126">
        <f t="shared" si="36"/>
        <v>105</v>
      </c>
      <c r="S126" s="89">
        <f t="shared" si="26"/>
        <v>45331.420895884439</v>
      </c>
      <c r="T126" s="89">
        <f>IF(AND(S126=0,S125&gt;0),SUM($G126:$H$381),S126)</f>
        <v>45331.420895884439</v>
      </c>
      <c r="U126" s="82">
        <f>SUM(T126:T$381)</f>
        <v>3879523.7946202266</v>
      </c>
      <c r="V126" s="68">
        <f>localspline(R126,'BBG rates'!$G$10:$G$27,'BBG rates'!$K$10:$K$27)</f>
        <v>1.0259122699387149</v>
      </c>
      <c r="W126" s="68">
        <f>locallinterp(R126,'BBG rates'!$G$10:$G$27,'BBG rates'!$J$10:$J$27)</f>
        <v>-0.28575</v>
      </c>
      <c r="X126" s="56">
        <f t="shared" si="37"/>
        <v>-0.28612492785766719</v>
      </c>
      <c r="Y126" s="66">
        <f t="shared" si="27"/>
        <v>-327.34057496309418</v>
      </c>
      <c r="Z126" s="72">
        <f t="shared" si="28"/>
        <v>-0.10125178005105281</v>
      </c>
      <c r="AA126" s="79">
        <f t="shared" si="29"/>
        <v>-620.39295432101073</v>
      </c>
      <c r="AB126" s="81">
        <f t="shared" si="38"/>
        <v>-0.19189766182580933</v>
      </c>
      <c r="AD126" s="95">
        <f>locallinterp(R126,'BBG rates'!$N$10:$N$369,'BBG rates'!$P$10:$P$369)</f>
        <v>8.9153772843111287</v>
      </c>
      <c r="AI126" s="185">
        <f t="shared" si="30"/>
        <v>105</v>
      </c>
      <c r="AJ126" s="127">
        <f>locallinterp(MIN(AI126,CAP_Senior*12),'BBG rates'!$X$24:$X$65,'BBG rates'!$Y$24:$Y$65)</f>
        <v>52.154508702757234</v>
      </c>
      <c r="AK126" s="127">
        <f>locallinterp(MIN(AI126,CAP_CB*12),'BBG rates'!$AA$25:$AA$40,'BBG rates'!$AC$25:$AC$40)</f>
        <v>9.5</v>
      </c>
      <c r="AL126" s="144">
        <f t="shared" si="31"/>
        <v>16.751266479468732</v>
      </c>
      <c r="AM126" s="142">
        <f>(SUMPRODUCT(AL126:AL$381,G126:G$381)+SUMPRODUCT(AL126:AL$381,H126:H$381))/12</f>
        <v>6066279.0085523166</v>
      </c>
    </row>
    <row r="127" spans="1:39" x14ac:dyDescent="0.2">
      <c r="A127" s="7">
        <v>106</v>
      </c>
      <c r="B127" s="7">
        <v>53</v>
      </c>
      <c r="C127" s="7">
        <v>26.5</v>
      </c>
      <c r="D127" s="12">
        <f t="shared" si="23"/>
        <v>8.8333333333333339</v>
      </c>
      <c r="E127" s="29">
        <f t="shared" si="39"/>
        <v>3789083.4056513668</v>
      </c>
      <c r="F127" s="2">
        <f t="shared" si="24"/>
        <v>3863.8275346152736</v>
      </c>
      <c r="G127" s="2">
        <f t="shared" si="32"/>
        <v>32663.752592808341</v>
      </c>
      <c r="H127" s="2">
        <f t="shared" si="33"/>
        <v>12445.215480166084</v>
      </c>
      <c r="I127" s="2">
        <f t="shared" si="22"/>
        <v>48972.795607589695</v>
      </c>
      <c r="J127" s="2">
        <f t="shared" si="40"/>
        <v>432593.02786704234</v>
      </c>
      <c r="K127" s="2">
        <f t="shared" si="25"/>
        <v>44013.633824042889</v>
      </c>
      <c r="L127" s="2">
        <f t="shared" si="25"/>
        <v>388787.09877904557</v>
      </c>
      <c r="M127" s="2"/>
      <c r="N127" s="28">
        <f t="shared" si="41"/>
        <v>5363999.2455097092</v>
      </c>
      <c r="O127" s="2">
        <f t="shared" si="34"/>
        <v>5451.9037066428709</v>
      </c>
      <c r="P127" s="2">
        <f t="shared" si="35"/>
        <v>46088.918886315958</v>
      </c>
      <c r="R127">
        <f t="shared" si="36"/>
        <v>106</v>
      </c>
      <c r="S127" s="89">
        <f t="shared" si="26"/>
        <v>45108.968072974429</v>
      </c>
      <c r="T127" s="89">
        <f>IF(AND(S127=0,S126&gt;0),SUM($G127:$H$381),S127)</f>
        <v>45108.968072974429</v>
      </c>
      <c r="U127" s="82">
        <f>SUM(T127:T$381)</f>
        <v>3834192.3737243419</v>
      </c>
      <c r="V127" s="68">
        <f>localspline(R127,'BBG rates'!$G$10:$G$27,'BBG rates'!$K$10:$K$27)</f>
        <v>1.025765919646864</v>
      </c>
      <c r="W127" s="68">
        <f>locallinterp(R127,'BBG rates'!$G$10:$G$27,'BBG rates'!$J$10:$J$27)</f>
        <v>-0.28150000000000003</v>
      </c>
      <c r="X127" s="56">
        <f t="shared" si="37"/>
        <v>-0.28186384818322807</v>
      </c>
      <c r="Y127" s="66">
        <f t="shared" si="27"/>
        <v>-316.53186701849376</v>
      </c>
      <c r="Z127" s="72">
        <f t="shared" si="28"/>
        <v>-9.9066036181496217E-2</v>
      </c>
      <c r="AA127" s="79">
        <f t="shared" si="29"/>
        <v>-613.14379292337583</v>
      </c>
      <c r="AB127" s="81">
        <f t="shared" si="38"/>
        <v>-0.19189766182580936</v>
      </c>
      <c r="AD127" s="95">
        <f>locallinterp(R127,'BBG rates'!$N$10:$N$369,'BBG rates'!$P$10:$P$369)</f>
        <v>9.0008577776150336</v>
      </c>
      <c r="AI127" s="185">
        <f t="shared" si="30"/>
        <v>106</v>
      </c>
      <c r="AJ127" s="127">
        <f>locallinterp(MIN(AI127,CAP_Senior*12),'BBG rates'!$X$24:$X$65,'BBG rates'!$Y$24:$Y$65)</f>
        <v>52.34139111933203</v>
      </c>
      <c r="AK127" s="127">
        <f>locallinterp(MIN(AI127,CAP_CB*12),'BBG rates'!$AA$25:$AA$40,'BBG rates'!$AC$25:$AC$40)</f>
        <v>9.5333333333333332</v>
      </c>
      <c r="AL127" s="144">
        <f t="shared" si="31"/>
        <v>16.81070315695311</v>
      </c>
      <c r="AM127" s="142">
        <f>(SUMPRODUCT(AL127:AL$381,G127:G$381)+SUMPRODUCT(AL127:AL$381,H127:H$381))/12</f>
        <v>6002999.1159423245</v>
      </c>
    </row>
    <row r="128" spans="1:39" x14ac:dyDescent="0.2">
      <c r="A128" s="7">
        <v>107</v>
      </c>
      <c r="B128" s="7">
        <v>53.5</v>
      </c>
      <c r="C128" s="7">
        <v>26.75</v>
      </c>
      <c r="D128" s="12">
        <f t="shared" si="23"/>
        <v>8.9166666666666661</v>
      </c>
      <c r="E128" s="29">
        <f t="shared" si="39"/>
        <v>3744195.9941072953</v>
      </c>
      <c r="F128" s="2">
        <f t="shared" si="24"/>
        <v>3818.3699112333929</v>
      </c>
      <c r="G128" s="2">
        <f t="shared" si="32"/>
        <v>32589.628423979615</v>
      </c>
      <c r="H128" s="2">
        <f t="shared" si="33"/>
        <v>12297.783120091965</v>
      </c>
      <c r="I128" s="2">
        <f t="shared" si="22"/>
        <v>48705.781455304968</v>
      </c>
      <c r="J128" s="2">
        <f t="shared" si="40"/>
        <v>434293.21797646926</v>
      </c>
      <c r="K128" s="2">
        <f t="shared" si="25"/>
        <v>43729.590902392803</v>
      </c>
      <c r="L128" s="2">
        <f t="shared" si="25"/>
        <v>389922.18554633582</v>
      </c>
      <c r="M128" s="2"/>
      <c r="N128" s="28">
        <f t="shared" si="41"/>
        <v>5317863.881474982</v>
      </c>
      <c r="O128" s="2">
        <f t="shared" si="34"/>
        <v>5405.4585582319633</v>
      </c>
      <c r="P128" s="2">
        <f t="shared" si="35"/>
        <v>46135.364034726859</v>
      </c>
      <c r="R128">
        <f t="shared" si="36"/>
        <v>107</v>
      </c>
      <c r="S128" s="89">
        <f t="shared" si="26"/>
        <v>44887.411544071583</v>
      </c>
      <c r="T128" s="89">
        <f>IF(AND(S128=0,S127&gt;0),SUM($G128:$H$381),S128)</f>
        <v>44887.411544071583</v>
      </c>
      <c r="U128" s="82">
        <f>SUM(T128:T$381)</f>
        <v>3789083.4056513677</v>
      </c>
      <c r="V128" s="68">
        <f>localspline(R128,'BBG rates'!$G$10:$G$27,'BBG rates'!$K$10:$K$27)</f>
        <v>1.0256091013278616</v>
      </c>
      <c r="W128" s="68">
        <f>locallinterp(R128,'BBG rates'!$G$10:$G$27,'BBG rates'!$J$10:$J$27)</f>
        <v>-0.27725</v>
      </c>
      <c r="X128" s="56">
        <f t="shared" si="37"/>
        <v>-0.27760293497869348</v>
      </c>
      <c r="Y128" s="66">
        <f t="shared" si="27"/>
        <v>-305.93637757797461</v>
      </c>
      <c r="Z128" s="72">
        <f t="shared" si="28"/>
        <v>-9.6889831600436516E-2</v>
      </c>
      <c r="AA128" s="79">
        <f t="shared" si="29"/>
        <v>-605.93020500622674</v>
      </c>
      <c r="AB128" s="81">
        <f t="shared" si="38"/>
        <v>-0.19189766182580933</v>
      </c>
      <c r="AD128" s="95">
        <f>locallinterp(R128,'BBG rates'!$N$10:$N$369,'BBG rates'!$P$10:$P$369)</f>
        <v>9.0863252027256891</v>
      </c>
      <c r="AI128" s="185">
        <f t="shared" si="30"/>
        <v>107</v>
      </c>
      <c r="AJ128" s="127">
        <f>locallinterp(MIN(AI128,CAP_Senior*12),'BBG rates'!$X$24:$X$65,'BBG rates'!$Y$24:$Y$65)</f>
        <v>52.52827353590682</v>
      </c>
      <c r="AK128" s="127">
        <f>locallinterp(MIN(AI128,CAP_CB*12),'BBG rates'!$AA$25:$AA$40,'BBG rates'!$AC$25:$AC$40)</f>
        <v>9.5666666666666664</v>
      </c>
      <c r="AL128" s="144">
        <f t="shared" si="31"/>
        <v>16.870139834437492</v>
      </c>
      <c r="AM128" s="142">
        <f>(SUMPRODUCT(AL128:AL$381,G128:G$381)+SUMPRODUCT(AL128:AL$381,H128:H$381))/12</f>
        <v>5939806.3266097186</v>
      </c>
    </row>
    <row r="129" spans="1:39" x14ac:dyDescent="0.2">
      <c r="A129" s="7">
        <v>108</v>
      </c>
      <c r="B129" s="7">
        <v>54</v>
      </c>
      <c r="C129" s="7">
        <v>27</v>
      </c>
      <c r="D129" s="12">
        <f t="shared" si="23"/>
        <v>9</v>
      </c>
      <c r="E129" s="29">
        <f t="shared" si="39"/>
        <v>3699529.2461136905</v>
      </c>
      <c r="F129" s="2">
        <f t="shared" si="24"/>
        <v>3773.1355568305848</v>
      </c>
      <c r="G129" s="2">
        <f t="shared" si="32"/>
        <v>32515.67246584221</v>
      </c>
      <c r="H129" s="2">
        <f t="shared" si="33"/>
        <v>12151.075527762487</v>
      </c>
      <c r="I129" s="2">
        <f t="shared" si="22"/>
        <v>48439.883550435283</v>
      </c>
      <c r="J129" s="2">
        <f t="shared" si="40"/>
        <v>435958.95195391757</v>
      </c>
      <c r="K129" s="2">
        <f t="shared" si="25"/>
        <v>43447.076467707884</v>
      </c>
      <c r="L129" s="2">
        <f t="shared" si="25"/>
        <v>391023.688209371</v>
      </c>
      <c r="M129" s="2"/>
      <c r="N129" s="28">
        <f t="shared" si="41"/>
        <v>5271682.0254877126</v>
      </c>
      <c r="O129" s="2">
        <f t="shared" si="34"/>
        <v>5358.9666056897577</v>
      </c>
      <c r="P129" s="2">
        <f t="shared" si="35"/>
        <v>46181.855987269068</v>
      </c>
      <c r="R129">
        <f t="shared" si="36"/>
        <v>108</v>
      </c>
      <c r="S129" s="89">
        <f t="shared" si="26"/>
        <v>44666.747993604695</v>
      </c>
      <c r="T129" s="89">
        <f>IF(AND(S129=0,S128&gt;0),SUM($G129:$H$381),S129)</f>
        <v>44666.747993604695</v>
      </c>
      <c r="U129" s="82">
        <f>SUM(T129:T$381)</f>
        <v>3744195.9941072962</v>
      </c>
      <c r="V129" s="68">
        <f>localspline(R129,'BBG rates'!$G$10:$G$27,'BBG rates'!$K$10:$K$27)</f>
        <v>1.0254415273666382</v>
      </c>
      <c r="W129" s="68">
        <f>locallinterp(R129,'BBG rates'!$G$10:$G$27,'BBG rates'!$J$10:$J$27)</f>
        <v>-0.27300000000000002</v>
      </c>
      <c r="X129" s="56">
        <f t="shared" si="37"/>
        <v>-0.27334218823060752</v>
      </c>
      <c r="Y129" s="66">
        <f t="shared" si="27"/>
        <v>-295.55231325444896</v>
      </c>
      <c r="Z129" s="72">
        <f t="shared" si="28"/>
        <v>-9.4723346871668945E-2</v>
      </c>
      <c r="AA129" s="79">
        <f t="shared" si="29"/>
        <v>-598.7520472389599</v>
      </c>
      <c r="AB129" s="81">
        <f t="shared" si="38"/>
        <v>-0.19189766182580933</v>
      </c>
      <c r="AD129" s="95">
        <f>locallinterp(R129,'BBG rates'!$N$10:$N$369,'BBG rates'!$P$10:$P$369)</f>
        <v>9.171778663339575</v>
      </c>
      <c r="AI129" s="185">
        <f t="shared" si="30"/>
        <v>108</v>
      </c>
      <c r="AJ129" s="127">
        <f>locallinterp(MIN(AI129,CAP_Senior*12),'BBG rates'!$X$24:$X$65,'BBG rates'!$Y$24:$Y$65)</f>
        <v>52.715155952481616</v>
      </c>
      <c r="AK129" s="127">
        <f>locallinterp(MIN(AI129,CAP_CB*12),'BBG rates'!$AA$25:$AA$40,'BBG rates'!$AC$25:$AC$40)</f>
        <v>9.6</v>
      </c>
      <c r="AL129" s="144">
        <f t="shared" si="31"/>
        <v>16.929576511921873</v>
      </c>
      <c r="AM129" s="142">
        <f>(SUMPRODUCT(AL129:AL$381,G129:G$381)+SUMPRODUCT(AL129:AL$381,H129:H$381))/12</f>
        <v>5876701.5841468498</v>
      </c>
    </row>
    <row r="130" spans="1:39" x14ac:dyDescent="0.2">
      <c r="A130" s="7">
        <v>109</v>
      </c>
      <c r="B130" s="7">
        <v>54.5</v>
      </c>
      <c r="C130" s="7">
        <v>27.25</v>
      </c>
      <c r="D130" s="12">
        <f t="shared" si="23"/>
        <v>9.0833333333333339</v>
      </c>
      <c r="E130" s="29">
        <f t="shared" si="39"/>
        <v>3655082.2719959682</v>
      </c>
      <c r="F130" s="2">
        <f t="shared" si="24"/>
        <v>3728.1235715264224</v>
      </c>
      <c r="G130" s="2">
        <f t="shared" si="32"/>
        <v>32441.88433667396</v>
      </c>
      <c r="H130" s="2">
        <f t="shared" si="33"/>
        <v>12005.089781048282</v>
      </c>
      <c r="I130" s="2">
        <f t="shared" si="22"/>
        <v>48175.097689248665</v>
      </c>
      <c r="J130" s="2">
        <f t="shared" si="40"/>
        <v>437590.47067734209</v>
      </c>
      <c r="K130" s="2">
        <f t="shared" si="25"/>
        <v>43166.082955793689</v>
      </c>
      <c r="L130" s="2">
        <f t="shared" si="25"/>
        <v>392091.9201817927</v>
      </c>
      <c r="M130" s="2"/>
      <c r="N130" s="28">
        <f t="shared" si="41"/>
        <v>5225453.630696604</v>
      </c>
      <c r="O130" s="2">
        <f t="shared" si="34"/>
        <v>5312.4278018503664</v>
      </c>
      <c r="P130" s="2">
        <f t="shared" si="35"/>
        <v>46228.394791108447</v>
      </c>
      <c r="R130">
        <f t="shared" si="36"/>
        <v>109</v>
      </c>
      <c r="S130" s="89">
        <f t="shared" si="26"/>
        <v>44446.974117722246</v>
      </c>
      <c r="T130" s="89">
        <f>IF(AND(S130=0,S129&gt;0),SUM($G130:$H$381),S130)</f>
        <v>44446.974117722246</v>
      </c>
      <c r="U130" s="82">
        <f>SUM(T130:T$381)</f>
        <v>3699529.2461136919</v>
      </c>
      <c r="V130" s="68">
        <f>localspline(R130,'BBG rates'!$G$10:$G$27,'BBG rates'!$K$10:$K$27)</f>
        <v>1.0252631447519678</v>
      </c>
      <c r="W130" s="68">
        <f>locallinterp(R130,'BBG rates'!$G$10:$G$27,'BBG rates'!$J$10:$J$27)</f>
        <v>-0.26866666666666666</v>
      </c>
      <c r="X130" s="56">
        <f t="shared" si="37"/>
        <v>-0.26899806879856492</v>
      </c>
      <c r="Y130" s="66">
        <f t="shared" si="27"/>
        <v>-285.37789105635147</v>
      </c>
      <c r="Z130" s="72">
        <f t="shared" si="28"/>
        <v>-9.2566769036186089E-2</v>
      </c>
      <c r="AA130" s="79">
        <f t="shared" si="29"/>
        <v>-591.60917682118043</v>
      </c>
      <c r="AB130" s="81">
        <f t="shared" si="38"/>
        <v>-0.19189766182580931</v>
      </c>
      <c r="AD130" s="95">
        <f>locallinterp(R130,'BBG rates'!$N$10:$N$369,'BBG rates'!$P$10:$P$369)</f>
        <v>9.2572172587355723</v>
      </c>
      <c r="AI130" s="185">
        <f t="shared" si="30"/>
        <v>109</v>
      </c>
      <c r="AJ130" s="127">
        <f>locallinterp(MIN(AI130,CAP_Senior*12),'BBG rates'!$X$24:$X$65,'BBG rates'!$Y$24:$Y$65)</f>
        <v>52.8823279706587</v>
      </c>
      <c r="AK130" s="127">
        <f>locallinterp(MIN(AI130,CAP_CB*12),'BBG rates'!$AA$25:$AA$40,'BBG rates'!$AC$25:$AC$40)</f>
        <v>9.6333333333333329</v>
      </c>
      <c r="AL130" s="144">
        <f t="shared" si="31"/>
        <v>16.985662421678647</v>
      </c>
      <c r="AM130" s="142">
        <f>(SUMPRODUCT(AL130:AL$381,G130:G$381)+SUMPRODUCT(AL130:AL$381,H130:H$381))/12</f>
        <v>5813685.8235054789</v>
      </c>
    </row>
    <row r="131" spans="1:39" x14ac:dyDescent="0.2">
      <c r="A131" s="7">
        <v>110</v>
      </c>
      <c r="B131" s="7">
        <v>55</v>
      </c>
      <c r="C131" s="7">
        <v>27.5</v>
      </c>
      <c r="D131" s="12">
        <f t="shared" si="23"/>
        <v>9.1666666666666661</v>
      </c>
      <c r="E131" s="29">
        <f t="shared" si="39"/>
        <v>3610854.1853717165</v>
      </c>
      <c r="F131" s="2">
        <f t="shared" si="24"/>
        <v>3683.333058769867</v>
      </c>
      <c r="G131" s="2">
        <f t="shared" si="32"/>
        <v>32368.26365561899</v>
      </c>
      <c r="H131" s="2">
        <f t="shared" si="33"/>
        <v>11859.822968633092</v>
      </c>
      <c r="I131" s="2">
        <f t="shared" si="22"/>
        <v>47911.419683021944</v>
      </c>
      <c r="J131" s="2">
        <f t="shared" si="40"/>
        <v>439188.01376103447</v>
      </c>
      <c r="K131" s="2">
        <f t="shared" si="25"/>
        <v>42886.602838169929</v>
      </c>
      <c r="L131" s="2">
        <f t="shared" si="25"/>
        <v>393127.19268322433</v>
      </c>
      <c r="M131" s="2"/>
      <c r="N131" s="28">
        <f t="shared" si="41"/>
        <v>5179178.650203146</v>
      </c>
      <c r="O131" s="2">
        <f t="shared" si="34"/>
        <v>5265.8420995003689</v>
      </c>
      <c r="P131" s="2">
        <f t="shared" si="35"/>
        <v>46274.980493458446</v>
      </c>
      <c r="R131">
        <f t="shared" si="36"/>
        <v>110</v>
      </c>
      <c r="S131" s="89">
        <f t="shared" si="26"/>
        <v>44228.086624252086</v>
      </c>
      <c r="T131" s="89">
        <f>IF(AND(S131=0,S130&gt;0),SUM($G131:$H$381),S131)</f>
        <v>44228.086624252086</v>
      </c>
      <c r="U131" s="82">
        <f>SUM(T131:T$381)</f>
        <v>3655082.2719959705</v>
      </c>
      <c r="V131" s="68">
        <f>localspline(R131,'BBG rates'!$G$10:$G$27,'BBG rates'!$K$10:$K$27)</f>
        <v>1.0250747346431872</v>
      </c>
      <c r="W131" s="68">
        <f>locallinterp(R131,'BBG rates'!$G$10:$G$27,'BBG rates'!$J$10:$J$27)</f>
        <v>-0.26433333333333336</v>
      </c>
      <c r="X131" s="56">
        <f t="shared" si="37"/>
        <v>-0.26465412238612096</v>
      </c>
      <c r="Y131" s="66">
        <f t="shared" si="27"/>
        <v>-275.41443255501224</v>
      </c>
      <c r="Z131" s="72">
        <f t="shared" si="28"/>
        <v>-9.0421307776893459E-2</v>
      </c>
      <c r="AA131" s="79">
        <f t="shared" si="29"/>
        <v>-584.50145148082777</v>
      </c>
      <c r="AB131" s="81">
        <f t="shared" si="38"/>
        <v>-0.19189766182580925</v>
      </c>
      <c r="AD131" s="95">
        <f>locallinterp(R131,'BBG rates'!$N$10:$N$369,'BBG rates'!$P$10:$P$369)</f>
        <v>9.342640153289171</v>
      </c>
      <c r="AI131" s="185">
        <f t="shared" si="30"/>
        <v>110</v>
      </c>
      <c r="AJ131" s="127">
        <f>locallinterp(MIN(AI131,CAP_Senior*12),'BBG rates'!$X$24:$X$65,'BBG rates'!$Y$24:$Y$65)</f>
        <v>53.049499988835784</v>
      </c>
      <c r="AK131" s="127">
        <f>locallinterp(MIN(AI131,CAP_CB*12),'BBG rates'!$AA$25:$AA$40,'BBG rates'!$AC$25:$AC$40)</f>
        <v>9.6666666666666661</v>
      </c>
      <c r="AL131" s="144">
        <f t="shared" si="31"/>
        <v>17.041748331435414</v>
      </c>
      <c r="AM131" s="142">
        <f>(SUMPRODUCT(AL131:AL$381,G131:G$381)+SUMPRODUCT(AL131:AL$381,H131:H$381))/12</f>
        <v>5750772.3820030848</v>
      </c>
    </row>
    <row r="132" spans="1:39" x14ac:dyDescent="0.2">
      <c r="A132" s="7">
        <v>111</v>
      </c>
      <c r="B132" s="7">
        <v>55.5</v>
      </c>
      <c r="C132" s="7">
        <v>27.75</v>
      </c>
      <c r="D132" s="12">
        <f t="shared" si="23"/>
        <v>9.25</v>
      </c>
      <c r="E132" s="29">
        <f t="shared" si="39"/>
        <v>3566844.103139055</v>
      </c>
      <c r="F132" s="2">
        <f t="shared" si="24"/>
        <v>3638.7631253274976</v>
      </c>
      <c r="G132" s="2">
        <f t="shared" si="32"/>
        <v>32294.81004268568</v>
      </c>
      <c r="H132" s="2">
        <f t="shared" si="33"/>
        <v>11715.272189975545</v>
      </c>
      <c r="I132" s="2">
        <f t="shared" si="22"/>
        <v>47648.845357988728</v>
      </c>
      <c r="J132" s="2">
        <f t="shared" si="40"/>
        <v>440751.81956139574</v>
      </c>
      <c r="K132" s="2">
        <f t="shared" si="25"/>
        <v>42608.628621906697</v>
      </c>
      <c r="L132" s="2">
        <f t="shared" si="25"/>
        <v>394129.81475263694</v>
      </c>
      <c r="M132" s="2"/>
      <c r="N132" s="28">
        <f t="shared" si="41"/>
        <v>5132857.0370615656</v>
      </c>
      <c r="O132" s="2">
        <f t="shared" si="34"/>
        <v>5219.2094513787697</v>
      </c>
      <c r="P132" s="2">
        <f t="shared" si="35"/>
        <v>46321.613141580048</v>
      </c>
      <c r="R132">
        <f t="shared" si="36"/>
        <v>111</v>
      </c>
      <c r="S132" s="89">
        <f t="shared" si="26"/>
        <v>44010.082232661225</v>
      </c>
      <c r="T132" s="89">
        <f>IF(AND(S132=0,S131&gt;0),SUM($G132:$H$381),S132)</f>
        <v>44010.082232661225</v>
      </c>
      <c r="U132" s="82">
        <f>SUM(T132:T$381)</f>
        <v>3610854.1853717188</v>
      </c>
      <c r="V132" s="68">
        <f>localspline(R132,'BBG rates'!$G$10:$G$27,'BBG rates'!$K$10:$K$27)</f>
        <v>1.0248774990061804</v>
      </c>
      <c r="W132" s="68">
        <f>locallinterp(R132,'BBG rates'!$G$10:$G$27,'BBG rates'!$J$10:$J$27)</f>
        <v>-0.26</v>
      </c>
      <c r="X132" s="56">
        <f t="shared" si="37"/>
        <v>-0.26031034897862071</v>
      </c>
      <c r="Y132" s="66">
        <f t="shared" si="27"/>
        <v>-265.66014467971326</v>
      </c>
      <c r="Z132" s="72">
        <f t="shared" si="28"/>
        <v>-8.8287191132543033E-2</v>
      </c>
      <c r="AA132" s="79">
        <f t="shared" si="29"/>
        <v>-577.42872947230831</v>
      </c>
      <c r="AB132" s="81">
        <f t="shared" si="38"/>
        <v>-0.19189766182580922</v>
      </c>
      <c r="AD132" s="95">
        <f>locallinterp(R132,'BBG rates'!$N$10:$N$369,'BBG rates'!$P$10:$P$369)</f>
        <v>9.4280466115396866</v>
      </c>
      <c r="AI132" s="185">
        <f t="shared" si="30"/>
        <v>111</v>
      </c>
      <c r="AJ132" s="127">
        <f>locallinterp(MIN(AI132,CAP_Senior*12),'BBG rates'!$X$24:$X$65,'BBG rates'!$Y$24:$Y$65)</f>
        <v>53.216672007012875</v>
      </c>
      <c r="AK132" s="127">
        <f>locallinterp(MIN(AI132,CAP_CB*12),'BBG rates'!$AA$25:$AA$40,'BBG rates'!$AC$25:$AC$40)</f>
        <v>9.6999999999999993</v>
      </c>
      <c r="AL132" s="144">
        <f t="shared" si="31"/>
        <v>17.097834241192189</v>
      </c>
      <c r="AM132" s="142">
        <f>(SUMPRODUCT(AL132:AL$381,G132:G$381)+SUMPRODUCT(AL132:AL$381,H132:H$381))/12</f>
        <v>5687962.0552171329</v>
      </c>
    </row>
    <row r="133" spans="1:39" x14ac:dyDescent="0.2">
      <c r="A133" s="7">
        <v>112</v>
      </c>
      <c r="B133" s="7">
        <v>56</v>
      </c>
      <c r="C133" s="7">
        <v>28</v>
      </c>
      <c r="D133" s="12">
        <f t="shared" si="23"/>
        <v>9.3333333333333339</v>
      </c>
      <c r="E133" s="29">
        <f t="shared" si="39"/>
        <v>3523051.1454650392</v>
      </c>
      <c r="F133" s="2">
        <f t="shared" si="24"/>
        <v>3594.4128812717813</v>
      </c>
      <c r="G133" s="2">
        <f t="shared" si="32"/>
        <v>32221.523118744713</v>
      </c>
      <c r="H133" s="2">
        <f t="shared" si="33"/>
        <v>11571.434555271057</v>
      </c>
      <c r="I133" s="2">
        <f t="shared" si="22"/>
        <v>47387.370555287554</v>
      </c>
      <c r="J133" s="2">
        <f t="shared" si="40"/>
        <v>442282.12518268387</v>
      </c>
      <c r="K133" s="2">
        <f t="shared" si="25"/>
        <v>42332.152849461345</v>
      </c>
      <c r="L133" s="2">
        <f t="shared" si="25"/>
        <v>395100.09326163924</v>
      </c>
      <c r="M133" s="2"/>
      <c r="N133" s="28">
        <f t="shared" si="41"/>
        <v>5086488.7442787839</v>
      </c>
      <c r="O133" s="2">
        <f t="shared" si="34"/>
        <v>5172.5298101769422</v>
      </c>
      <c r="P133" s="2">
        <f t="shared" si="35"/>
        <v>46368.292782781878</v>
      </c>
      <c r="R133">
        <f t="shared" si="36"/>
        <v>112</v>
      </c>
      <c r="S133" s="89">
        <f t="shared" si="26"/>
        <v>43792.957674015772</v>
      </c>
      <c r="T133" s="89">
        <f>IF(AND(S133=0,S132&gt;0),SUM($G133:$H$381),S133)</f>
        <v>43792.957674015772</v>
      </c>
      <c r="U133" s="82">
        <f>SUM(T133:T$381)</f>
        <v>3566844.1031390573</v>
      </c>
      <c r="V133" s="68">
        <f>localspline(R133,'BBG rates'!$G$10:$G$27,'BBG rates'!$K$10:$K$27)</f>
        <v>1.0246725206620915</v>
      </c>
      <c r="W133" s="68">
        <f>locallinterp(R133,'BBG rates'!$G$10:$G$27,'BBG rates'!$J$10:$J$27)</f>
        <v>-0.25566666666666671</v>
      </c>
      <c r="X133" s="56">
        <f t="shared" si="37"/>
        <v>-0.2559667485618089</v>
      </c>
      <c r="Y133" s="66">
        <f t="shared" si="27"/>
        <v>-256.11324479257837</v>
      </c>
      <c r="Z133" s="72">
        <f t="shared" si="28"/>
        <v>-8.6164655607072441E-2</v>
      </c>
      <c r="AA133" s="79">
        <f t="shared" si="29"/>
        <v>-570.39086957463394</v>
      </c>
      <c r="AB133" s="81">
        <f t="shared" si="38"/>
        <v>-0.19189766182580925</v>
      </c>
      <c r="AD133" s="95">
        <f>locallinterp(R133,'BBG rates'!$N$10:$N$369,'BBG rates'!$P$10:$P$369)</f>
        <v>9.5134359882615271</v>
      </c>
      <c r="AI133" s="185">
        <f t="shared" si="30"/>
        <v>112</v>
      </c>
      <c r="AJ133" s="127">
        <f>locallinterp(MIN(AI133,CAP_Senior*12),'BBG rates'!$X$24:$X$65,'BBG rates'!$Y$24:$Y$65)</f>
        <v>53.383844025189958</v>
      </c>
      <c r="AK133" s="127">
        <f>locallinterp(MIN(AI133,CAP_CB*12),'BBG rates'!$AA$25:$AA$40,'BBG rates'!$AC$25:$AC$40)</f>
        <v>9.7333333333333325</v>
      </c>
      <c r="AL133" s="144">
        <f t="shared" si="31"/>
        <v>17.153920150948959</v>
      </c>
      <c r="AM133" s="142">
        <f>(SUMPRODUCT(AL133:AL$381,G133:G$381)+SUMPRODUCT(AL133:AL$381,H133:H$381))/12</f>
        <v>5625255.630970859</v>
      </c>
    </row>
    <row r="134" spans="1:39" x14ac:dyDescent="0.2">
      <c r="A134" s="7">
        <v>113</v>
      </c>
      <c r="B134" s="7">
        <v>56.5</v>
      </c>
      <c r="C134" s="7">
        <v>28.25</v>
      </c>
      <c r="D134" s="12">
        <f t="shared" si="23"/>
        <v>9.4166666666666661</v>
      </c>
      <c r="E134" s="29">
        <f t="shared" si="39"/>
        <v>3479474.4357740982</v>
      </c>
      <c r="F134" s="2">
        <f t="shared" si="24"/>
        <v>3550.2814399693871</v>
      </c>
      <c r="G134" s="2">
        <f t="shared" si="32"/>
        <v>32148.40250552716</v>
      </c>
      <c r="H134" s="2">
        <f t="shared" si="33"/>
        <v>11428.307185413865</v>
      </c>
      <c r="I134" s="2">
        <f t="shared" si="22"/>
        <v>47126.991130910406</v>
      </c>
      <c r="J134" s="2">
        <f t="shared" si="40"/>
        <v>443779.16648273962</v>
      </c>
      <c r="K134" s="2">
        <f t="shared" si="25"/>
        <v>42057.168098516369</v>
      </c>
      <c r="L134" s="2">
        <f t="shared" si="25"/>
        <v>396038.33292769577</v>
      </c>
      <c r="M134" s="2"/>
      <c r="N134" s="28">
        <f t="shared" si="41"/>
        <v>5040073.7248143638</v>
      </c>
      <c r="O134" s="2">
        <f t="shared" si="34"/>
        <v>5125.8031285385905</v>
      </c>
      <c r="P134" s="2">
        <f t="shared" si="35"/>
        <v>46415.019464420227</v>
      </c>
      <c r="R134">
        <f t="shared" si="36"/>
        <v>113</v>
      </c>
      <c r="S134" s="89">
        <f t="shared" si="26"/>
        <v>43576.709690941025</v>
      </c>
      <c r="T134" s="89">
        <f>IF(AND(S134=0,S133&gt;0),SUM($G134:$H$381),S134)</f>
        <v>43576.709690941025</v>
      </c>
      <c r="U134" s="82">
        <f>SUM(T134:T$381)</f>
        <v>3523051.145465042</v>
      </c>
      <c r="V134" s="68">
        <f>localspline(R134,'BBG rates'!$G$10:$G$27,'BBG rates'!$K$10:$K$27)</f>
        <v>1.0244607035944182</v>
      </c>
      <c r="W134" s="68">
        <f>locallinterp(R134,'BBG rates'!$G$10:$G$27,'BBG rates'!$J$10:$J$27)</f>
        <v>-0.25133333333333335</v>
      </c>
      <c r="X134" s="56">
        <f t="shared" si="37"/>
        <v>-0.25162332112143027</v>
      </c>
      <c r="Y134" s="66">
        <f t="shared" si="27"/>
        <v>-246.7719606378094</v>
      </c>
      <c r="Z134" s="72">
        <f t="shared" si="28"/>
        <v>-8.4053946575982127E-2</v>
      </c>
      <c r="AA134" s="79">
        <f t="shared" si="29"/>
        <v>-563.38773108956707</v>
      </c>
      <c r="AB134" s="81">
        <f t="shared" si="38"/>
        <v>-0.19189766182580922</v>
      </c>
      <c r="AD134" s="95">
        <f>locallinterp(R134,'BBG rates'!$N$10:$N$369,'BBG rates'!$P$10:$P$369)</f>
        <v>9.5988077135610617</v>
      </c>
      <c r="AI134" s="185">
        <f t="shared" si="30"/>
        <v>113</v>
      </c>
      <c r="AJ134" s="127">
        <f>locallinterp(MIN(AI134,CAP_Senior*12),'BBG rates'!$X$24:$X$65,'BBG rates'!$Y$24:$Y$65)</f>
        <v>53.551016043367042</v>
      </c>
      <c r="AK134" s="127">
        <f>locallinterp(MIN(AI134,CAP_CB*12),'BBG rates'!$AA$25:$AA$40,'BBG rates'!$AC$25:$AC$40)</f>
        <v>9.7666666666666657</v>
      </c>
      <c r="AL134" s="144">
        <f t="shared" si="31"/>
        <v>17.21000606070573</v>
      </c>
      <c r="AM134" s="142">
        <f>(SUMPRODUCT(AL134:AL$381,G134:G$381)+SUMPRODUCT(AL134:AL$381,H134:H$381))/12</f>
        <v>5562653.8893780299</v>
      </c>
    </row>
    <row r="135" spans="1:39" x14ac:dyDescent="0.2">
      <c r="A135" s="7">
        <v>114</v>
      </c>
      <c r="B135" s="7">
        <v>57</v>
      </c>
      <c r="C135" s="7">
        <v>28.5</v>
      </c>
      <c r="D135" s="12">
        <f t="shared" si="23"/>
        <v>9.5</v>
      </c>
      <c r="E135" s="29">
        <f t="shared" si="39"/>
        <v>3436113.1007365165</v>
      </c>
      <c r="F135" s="2">
        <f t="shared" si="24"/>
        <v>3506.367918069534</v>
      </c>
      <c r="G135" s="2">
        <f t="shared" si="32"/>
        <v>32075.447825622501</v>
      </c>
      <c r="H135" s="2">
        <f t="shared" si="33"/>
        <v>11285.887211959202</v>
      </c>
      <c r="I135" s="2">
        <f t="shared" si="22"/>
        <v>46867.702955651243</v>
      </c>
      <c r="J135" s="2">
        <f t="shared" si="40"/>
        <v>445243.17807868682</v>
      </c>
      <c r="K135" s="2">
        <f t="shared" si="25"/>
        <v>41783.666981817769</v>
      </c>
      <c r="L135" s="2">
        <f t="shared" si="25"/>
        <v>396944.8363272688</v>
      </c>
      <c r="M135" s="2"/>
      <c r="N135" s="28">
        <f t="shared" si="41"/>
        <v>4993611.9315804644</v>
      </c>
      <c r="O135" s="2">
        <f t="shared" si="34"/>
        <v>5079.0293590596921</v>
      </c>
      <c r="P135" s="2">
        <f t="shared" si="35"/>
        <v>46461.79323389913</v>
      </c>
      <c r="R135">
        <f t="shared" si="36"/>
        <v>114</v>
      </c>
      <c r="S135" s="89">
        <f t="shared" si="26"/>
        <v>43361.335037581703</v>
      </c>
      <c r="T135" s="89">
        <f>IF(AND(S135=0,S134&gt;0),SUM($G135:$H$381),S135)</f>
        <v>43361.335037581703</v>
      </c>
      <c r="U135" s="82">
        <f>SUM(T135:T$381)</f>
        <v>3479474.4357741005</v>
      </c>
      <c r="V135" s="68">
        <f>localspline(R135,'BBG rates'!$G$10:$G$27,'BBG rates'!$K$10:$K$27)</f>
        <v>1.0242433094092576</v>
      </c>
      <c r="W135" s="68">
        <f>locallinterp(R135,'BBG rates'!$G$10:$G$27,'BBG rates'!$J$10:$J$27)</f>
        <v>-0.247</v>
      </c>
      <c r="X135" s="56">
        <f t="shared" si="37"/>
        <v>-0.24728006664269664</v>
      </c>
      <c r="Y135" s="66">
        <f t="shared" si="27"/>
        <v>-237.63453029116025</v>
      </c>
      <c r="Z135" s="72">
        <f t="shared" si="28"/>
        <v>-8.1955318716388448E-2</v>
      </c>
      <c r="AA135" s="79">
        <f t="shared" si="29"/>
        <v>-556.41917383977238</v>
      </c>
      <c r="AB135" s="81">
        <f t="shared" si="38"/>
        <v>-0.19189766182580928</v>
      </c>
      <c r="AD135" s="95">
        <f>locallinterp(R135,'BBG rates'!$N$10:$N$369,'BBG rates'!$P$10:$P$369)</f>
        <v>9.6841613226785004</v>
      </c>
      <c r="AI135" s="185">
        <f t="shared" si="30"/>
        <v>114</v>
      </c>
      <c r="AJ135" s="127">
        <f>locallinterp(MIN(AI135,CAP_Senior*12),'BBG rates'!$X$24:$X$65,'BBG rates'!$Y$24:$Y$65)</f>
        <v>53.718188061544126</v>
      </c>
      <c r="AK135" s="127">
        <f>locallinterp(MIN(AI135,CAP_CB*12),'BBG rates'!$AA$25:$AA$40,'BBG rates'!$AC$25:$AC$40)</f>
        <v>9.8000000000000007</v>
      </c>
      <c r="AL135" s="144">
        <f t="shared" si="31"/>
        <v>17.266091970462504</v>
      </c>
      <c r="AM135" s="142">
        <f>(SUMPRODUCT(AL135:AL$381,G135:G$381)+SUMPRODUCT(AL135:AL$381,H135:H$381))/12</f>
        <v>5500157.6028874712</v>
      </c>
    </row>
    <row r="136" spans="1:39" x14ac:dyDescent="0.2">
      <c r="A136" s="7">
        <v>115</v>
      </c>
      <c r="B136" s="7">
        <v>57.5</v>
      </c>
      <c r="C136" s="7">
        <v>28.75</v>
      </c>
      <c r="D136" s="12">
        <f t="shared" si="23"/>
        <v>9.5833333333333339</v>
      </c>
      <c r="E136" s="29">
        <f t="shared" si="39"/>
        <v>3392966.2702569542</v>
      </c>
      <c r="F136" s="2">
        <f t="shared" si="24"/>
        <v>3462.6714354923843</v>
      </c>
      <c r="G136" s="2">
        <f t="shared" si="32"/>
        <v>32002.658702476652</v>
      </c>
      <c r="H136" s="2">
        <f t="shared" si="33"/>
        <v>11144.171777085567</v>
      </c>
      <c r="I136" s="2">
        <f t="shared" si="22"/>
        <v>46609.501915054607</v>
      </c>
      <c r="J136" s="2">
        <f t="shared" si="40"/>
        <v>446674.39335260668</v>
      </c>
      <c r="K136" s="2">
        <f t="shared" si="25"/>
        <v>41511.642147014129</v>
      </c>
      <c r="L136" s="2">
        <f t="shared" si="25"/>
        <v>397819.90390888543</v>
      </c>
      <c r="M136" s="2"/>
      <c r="N136" s="28">
        <f t="shared" si="41"/>
        <v>4947103.3174417941</v>
      </c>
      <c r="O136" s="2">
        <f t="shared" si="34"/>
        <v>5032.2084542884577</v>
      </c>
      <c r="P136" s="2">
        <f t="shared" si="35"/>
        <v>46508.614138670368</v>
      </c>
      <c r="R136">
        <f t="shared" si="36"/>
        <v>115</v>
      </c>
      <c r="S136" s="89">
        <f t="shared" si="26"/>
        <v>43146.830479562217</v>
      </c>
      <c r="T136" s="89">
        <f>IF(AND(S136=0,S135&gt;0),SUM($G136:$H$381),S136)</f>
        <v>43146.830479562217</v>
      </c>
      <c r="U136" s="82">
        <f>SUM(T136:T$381)</f>
        <v>3436113.1007365189</v>
      </c>
      <c r="V136" s="68">
        <f>localspline(R136,'BBG rates'!$G$10:$G$27,'BBG rates'!$K$10:$K$27)</f>
        <v>1.0240213314982272</v>
      </c>
      <c r="W136" s="68">
        <f>locallinterp(R136,'BBG rates'!$G$10:$G$27,'BBG rates'!$J$10:$J$27)</f>
        <v>-0.24266666666666667</v>
      </c>
      <c r="X136" s="56">
        <f t="shared" si="37"/>
        <v>-0.24293698511161921</v>
      </c>
      <c r="Y136" s="66">
        <f t="shared" si="27"/>
        <v>-228.69920210965233</v>
      </c>
      <c r="Z136" s="72">
        <f t="shared" si="28"/>
        <v>-7.986903646237889E-2</v>
      </c>
      <c r="AA136" s="79">
        <f t="shared" si="29"/>
        <v>-549.48505816697445</v>
      </c>
      <c r="AB136" s="81">
        <f t="shared" si="38"/>
        <v>-0.19189766182580925</v>
      </c>
      <c r="AD136" s="95">
        <f>locallinterp(R136,'BBG rates'!$N$10:$N$369,'BBG rates'!$P$10:$P$369)</f>
        <v>9.7694964336366859</v>
      </c>
      <c r="AI136" s="185">
        <f t="shared" si="30"/>
        <v>115</v>
      </c>
      <c r="AJ136" s="127">
        <f>locallinterp(MIN(AI136,CAP_Senior*12),'BBG rates'!$X$24:$X$65,'BBG rates'!$Y$24:$Y$65)</f>
        <v>53.88536007972121</v>
      </c>
      <c r="AK136" s="127">
        <f>locallinterp(MIN(AI136,CAP_CB*12),'BBG rates'!$AA$25:$AA$40,'BBG rates'!$AC$25:$AC$40)</f>
        <v>9.8333333333333339</v>
      </c>
      <c r="AL136" s="144">
        <f t="shared" si="31"/>
        <v>17.322177880219272</v>
      </c>
      <c r="AM136" s="142">
        <f>(SUMPRODUCT(AL136:AL$381,G136:G$381)+SUMPRODUCT(AL136:AL$381,H136:H$381))/12</f>
        <v>5437767.5363273937</v>
      </c>
    </row>
    <row r="137" spans="1:39" x14ac:dyDescent="0.2">
      <c r="A137" s="7">
        <v>116</v>
      </c>
      <c r="B137" s="7">
        <v>58</v>
      </c>
      <c r="C137" s="7">
        <v>29</v>
      </c>
      <c r="D137" s="12">
        <f t="shared" si="23"/>
        <v>9.6666666666666661</v>
      </c>
      <c r="E137" s="29">
        <f t="shared" si="39"/>
        <v>3350033.0774630071</v>
      </c>
      <c r="F137" s="2">
        <f t="shared" si="24"/>
        <v>3419.1911154174754</v>
      </c>
      <c r="G137" s="2">
        <f t="shared" si="32"/>
        <v>31930.03476039007</v>
      </c>
      <c r="H137" s="2">
        <f t="shared" si="33"/>
        <v>11003.158033557182</v>
      </c>
      <c r="I137" s="2">
        <f t="shared" si="22"/>
        <v>46352.383909364726</v>
      </c>
      <c r="J137" s="2">
        <f t="shared" si="40"/>
        <v>448073.0444571923</v>
      </c>
      <c r="K137" s="2">
        <f t="shared" si="25"/>
        <v>41241.086276496666</v>
      </c>
      <c r="L137" s="2">
        <f t="shared" si="25"/>
        <v>398663.83400613442</v>
      </c>
      <c r="M137" s="2"/>
      <c r="N137" s="28">
        <f t="shared" si="41"/>
        <v>4900547.8352155602</v>
      </c>
      <c r="O137" s="2">
        <f t="shared" si="34"/>
        <v>4985.3403667252769</v>
      </c>
      <c r="P137" s="2">
        <f t="shared" si="35"/>
        <v>46555.482226233529</v>
      </c>
      <c r="R137">
        <f t="shared" si="36"/>
        <v>116</v>
      </c>
      <c r="S137" s="89">
        <f t="shared" si="26"/>
        <v>42933.192793947252</v>
      </c>
      <c r="T137" s="89">
        <f>IF(AND(S137=0,S136&gt;0),SUM($G137:$H$381),S137)</f>
        <v>42933.192793947252</v>
      </c>
      <c r="U137" s="82">
        <f>SUM(T137:T$381)</f>
        <v>3392966.2702569566</v>
      </c>
      <c r="V137" s="68">
        <f>localspline(R137,'BBG rates'!$G$10:$G$27,'BBG rates'!$K$10:$K$27)</f>
        <v>1.0237959420714895</v>
      </c>
      <c r="W137" s="68">
        <f>locallinterp(R137,'BBG rates'!$G$10:$G$27,'BBG rates'!$J$10:$J$27)</f>
        <v>-0.23833333333333334</v>
      </c>
      <c r="X137" s="56">
        <f t="shared" si="37"/>
        <v>-0.2385940765134098</v>
      </c>
      <c r="Y137" s="66">
        <f t="shared" si="27"/>
        <v>-219.96423468146318</v>
      </c>
      <c r="Z137" s="72">
        <f t="shared" si="28"/>
        <v>-7.7795374487399718E-2</v>
      </c>
      <c r="AA137" s="79">
        <f t="shared" si="29"/>
        <v>-542.58524493012237</v>
      </c>
      <c r="AB137" s="81">
        <f t="shared" si="38"/>
        <v>-0.19189766182580928</v>
      </c>
      <c r="AD137" s="95">
        <f>locallinterp(R137,'BBG rates'!$N$10:$N$369,'BBG rates'!$P$10:$P$369)</f>
        <v>9.8548127621426431</v>
      </c>
      <c r="AI137" s="185">
        <f t="shared" si="30"/>
        <v>116</v>
      </c>
      <c r="AJ137" s="127">
        <f>locallinterp(MIN(AI137,CAP_Senior*12),'BBG rates'!$X$24:$X$65,'BBG rates'!$Y$24:$Y$65)</f>
        <v>54.052532097898293</v>
      </c>
      <c r="AK137" s="127">
        <f>locallinterp(MIN(AI137,CAP_CB*12),'BBG rates'!$AA$25:$AA$40,'BBG rates'!$AC$25:$AC$40)</f>
        <v>9.8666666666666671</v>
      </c>
      <c r="AL137" s="144">
        <f t="shared" si="31"/>
        <v>17.378263789976046</v>
      </c>
      <c r="AM137" s="142">
        <f>(SUMPRODUCT(AL137:AL$381,G137:G$381)+SUMPRODUCT(AL137:AL$381,H137:H$381))/12</f>
        <v>5375484.4469495071</v>
      </c>
    </row>
    <row r="138" spans="1:39" x14ac:dyDescent="0.2">
      <c r="A138" s="7">
        <v>117</v>
      </c>
      <c r="B138" s="7">
        <v>58.5</v>
      </c>
      <c r="C138" s="7">
        <v>29.25</v>
      </c>
      <c r="D138" s="12">
        <f t="shared" si="23"/>
        <v>9.75</v>
      </c>
      <c r="E138" s="29">
        <f t="shared" si="39"/>
        <v>3307312.6586938049</v>
      </c>
      <c r="F138" s="2">
        <f t="shared" si="24"/>
        <v>3375.9260842721901</v>
      </c>
      <c r="G138" s="2">
        <f t="shared" si="32"/>
        <v>31857.575624515794</v>
      </c>
      <c r="H138" s="2">
        <f t="shared" si="33"/>
        <v>10862.843144686516</v>
      </c>
      <c r="I138" s="2">
        <f t="shared" si="22"/>
        <v>46096.344853474497</v>
      </c>
      <c r="J138" s="2">
        <f t="shared" si="40"/>
        <v>449439.36232137633</v>
      </c>
      <c r="K138" s="2">
        <f t="shared" si="25"/>
        <v>40971.992087239763</v>
      </c>
      <c r="L138" s="2">
        <f t="shared" si="25"/>
        <v>399476.9228505877</v>
      </c>
      <c r="M138" s="2"/>
      <c r="N138" s="28">
        <f t="shared" si="41"/>
        <v>4853945.4376714239</v>
      </c>
      <c r="O138" s="2">
        <f t="shared" si="34"/>
        <v>4938.4250488226735</v>
      </c>
      <c r="P138" s="2">
        <f t="shared" si="35"/>
        <v>46602.397544136133</v>
      </c>
      <c r="R138">
        <f t="shared" si="36"/>
        <v>117</v>
      </c>
      <c r="S138" s="89">
        <f t="shared" si="26"/>
        <v>42720.418769202312</v>
      </c>
      <c r="T138" s="89">
        <f>IF(AND(S138=0,S137&gt;0),SUM($G138:$H$381),S138)</f>
        <v>42720.418769202312</v>
      </c>
      <c r="U138" s="82">
        <f>SUM(T138:T$381)</f>
        <v>3350033.0774630089</v>
      </c>
      <c r="V138" s="68">
        <f>localspline(R138,'BBG rates'!$G$10:$G$27,'BBG rates'!$K$10:$K$27)</f>
        <v>1.0235681047084597</v>
      </c>
      <c r="W138" s="68">
        <f>locallinterp(R138,'BBG rates'!$G$10:$G$27,'BBG rates'!$J$10:$J$27)</f>
        <v>-0.23400000000000001</v>
      </c>
      <c r="X138" s="56">
        <f t="shared" si="37"/>
        <v>-0.23425134083407961</v>
      </c>
      <c r="Y138" s="66">
        <f t="shared" si="27"/>
        <v>-211.42789677609315</v>
      </c>
      <c r="Z138" s="72">
        <f t="shared" si="28"/>
        <v>-7.5734618215605759E-2</v>
      </c>
      <c r="AA138" s="79">
        <f t="shared" si="29"/>
        <v>-535.71959550355973</v>
      </c>
      <c r="AB138" s="81">
        <f t="shared" si="38"/>
        <v>-0.19189766182580928</v>
      </c>
      <c r="AD138" s="95">
        <f>locallinterp(R138,'BBG rates'!$N$10:$N$369,'BBG rates'!$P$10:$P$369)</f>
        <v>9.9401101042016808</v>
      </c>
      <c r="AI138" s="185">
        <f t="shared" si="30"/>
        <v>117</v>
      </c>
      <c r="AJ138" s="127">
        <f>locallinterp(MIN(AI138,CAP_Senior*12),'BBG rates'!$X$24:$X$65,'BBG rates'!$Y$24:$Y$65)</f>
        <v>54.219704116075377</v>
      </c>
      <c r="AK138" s="127">
        <f>locallinterp(MIN(AI138,CAP_CB*12),'BBG rates'!$AA$25:$AA$40,'BBG rates'!$AC$25:$AC$40)</f>
        <v>9.9</v>
      </c>
      <c r="AL138" s="144">
        <f t="shared" si="31"/>
        <v>17.434349699732813</v>
      </c>
      <c r="AM138" s="142">
        <f>(SUMPRODUCT(AL138:AL$381,G138:G$381)+SUMPRODUCT(AL138:AL$381,H138:H$381))/12</f>
        <v>5313309.0844729152</v>
      </c>
    </row>
    <row r="139" spans="1:39" x14ac:dyDescent="0.2">
      <c r="A139" s="7">
        <v>118</v>
      </c>
      <c r="B139" s="7">
        <v>59</v>
      </c>
      <c r="C139" s="7">
        <v>29.5</v>
      </c>
      <c r="D139" s="12">
        <f t="shared" si="23"/>
        <v>9.8333333333333339</v>
      </c>
      <c r="E139" s="29">
        <f t="shared" si="39"/>
        <v>3264804.1534886505</v>
      </c>
      <c r="F139" s="2">
        <f t="shared" si="24"/>
        <v>3332.8754717202687</v>
      </c>
      <c r="G139" s="2">
        <f t="shared" si="32"/>
        <v>31785.280920857484</v>
      </c>
      <c r="H139" s="2">
        <f t="shared" si="33"/>
        <v>10723.22428429699</v>
      </c>
      <c r="I139" s="2">
        <f t="shared" si="22"/>
        <v>45841.380676874745</v>
      </c>
      <c r="J139" s="2">
        <f t="shared" si="40"/>
        <v>450773.57665593503</v>
      </c>
      <c r="K139" s="2">
        <f t="shared" si="25"/>
        <v>40704.352330642279</v>
      </c>
      <c r="L139" s="2">
        <f t="shared" si="25"/>
        <v>400259.46458464913</v>
      </c>
      <c r="M139" s="2"/>
      <c r="N139" s="28">
        <f t="shared" si="41"/>
        <v>4807296.0775314504</v>
      </c>
      <c r="O139" s="2">
        <f t="shared" si="34"/>
        <v>4891.4624529852572</v>
      </c>
      <c r="P139" s="2">
        <f t="shared" si="35"/>
        <v>46649.360139973556</v>
      </c>
      <c r="R139">
        <f t="shared" si="36"/>
        <v>118</v>
      </c>
      <c r="S139" s="89">
        <f t="shared" si="26"/>
        <v>42508.505205154477</v>
      </c>
      <c r="T139" s="89">
        <f>IF(AND(S139=0,S138&gt;0),SUM($G139:$H$381),S139)</f>
        <v>42508.505205154477</v>
      </c>
      <c r="U139" s="82">
        <f>SUM(T139:T$381)</f>
        <v>3307312.6586938067</v>
      </c>
      <c r="V139" s="68">
        <f>localspline(R139,'BBG rates'!$G$10:$G$27,'BBG rates'!$K$10:$K$27)</f>
        <v>1.0233389916216058</v>
      </c>
      <c r="W139" s="68">
        <f>locallinterp(R139,'BBG rates'!$G$10:$G$27,'BBG rates'!$J$10:$J$27)</f>
        <v>-0.22966666666666669</v>
      </c>
      <c r="X139" s="56">
        <f t="shared" si="37"/>
        <v>-0.22990877805884047</v>
      </c>
      <c r="Y139" s="66">
        <f t="shared" si="27"/>
        <v>-203.08846729469397</v>
      </c>
      <c r="Z139" s="72">
        <f t="shared" si="28"/>
        <v>-7.3687064364178462E-2</v>
      </c>
      <c r="AA139" s="79">
        <f t="shared" si="29"/>
        <v>-528.88797177520189</v>
      </c>
      <c r="AB139" s="81">
        <f t="shared" si="38"/>
        <v>-0.19189766182580928</v>
      </c>
      <c r="AD139" s="95">
        <f>locallinterp(R139,'BBG rates'!$N$10:$N$369,'BBG rates'!$P$10:$P$369)</f>
        <v>10.025388353503482</v>
      </c>
      <c r="AI139" s="185">
        <f t="shared" si="30"/>
        <v>118</v>
      </c>
      <c r="AJ139" s="127">
        <f>locallinterp(MIN(AI139,CAP_Senior*12),'BBG rates'!$X$24:$X$65,'BBG rates'!$Y$24:$Y$65)</f>
        <v>54.386876134252468</v>
      </c>
      <c r="AK139" s="127">
        <f>locallinterp(MIN(AI139,CAP_CB*12),'BBG rates'!$AA$25:$AA$40,'BBG rates'!$AC$25:$AC$40)</f>
        <v>9.9333333333333336</v>
      </c>
      <c r="AL139" s="144">
        <f t="shared" si="31"/>
        <v>17.490435609489587</v>
      </c>
      <c r="AM139" s="142">
        <f>(SUMPRODUCT(AL139:AL$381,G139:G$381)+SUMPRODUCT(AL139:AL$381,H139:H$381))/12</f>
        <v>5251242.191127806</v>
      </c>
    </row>
    <row r="140" spans="1:39" x14ac:dyDescent="0.2">
      <c r="A140" s="7">
        <v>119</v>
      </c>
      <c r="B140" s="7">
        <v>59.5</v>
      </c>
      <c r="C140" s="7">
        <v>29.75</v>
      </c>
      <c r="D140" s="12">
        <f t="shared" si="23"/>
        <v>9.9166666666666661</v>
      </c>
      <c r="E140" s="29">
        <f t="shared" si="39"/>
        <v>3222506.7045756974</v>
      </c>
      <c r="F140" s="2">
        <f t="shared" si="24"/>
        <v>3290.0384106503579</v>
      </c>
      <c r="G140" s="2">
        <f t="shared" si="32"/>
        <v>31713.15027626753</v>
      </c>
      <c r="H140" s="2">
        <f t="shared" si="33"/>
        <v>10584.298636685777</v>
      </c>
      <c r="I140" s="2">
        <f t="shared" si="22"/>
        <v>45587.487323603666</v>
      </c>
      <c r="J140" s="2">
        <f t="shared" si="40"/>
        <v>452075.91595906968</v>
      </c>
      <c r="K140" s="2">
        <f t="shared" si="25"/>
        <v>40438.159792369624</v>
      </c>
      <c r="L140" s="2">
        <f t="shared" si="25"/>
        <v>401011.75127433211</v>
      </c>
      <c r="M140" s="2"/>
      <c r="N140" s="28">
        <f t="shared" si="41"/>
        <v>4760599.7074700613</v>
      </c>
      <c r="O140" s="2">
        <f t="shared" si="34"/>
        <v>4844.4525315696728</v>
      </c>
      <c r="P140" s="2">
        <f t="shared" si="35"/>
        <v>46696.370061389141</v>
      </c>
      <c r="R140">
        <f t="shared" si="36"/>
        <v>119</v>
      </c>
      <c r="S140" s="89">
        <f t="shared" si="26"/>
        <v>42297.448912953303</v>
      </c>
      <c r="T140" s="89">
        <f>IF(AND(S140=0,S139&gt;0),SUM($G140:$H$381),S140)</f>
        <v>42297.448912953303</v>
      </c>
      <c r="U140" s="82">
        <f>SUM(T140:T$381)</f>
        <v>3264804.1534886523</v>
      </c>
      <c r="V140" s="68">
        <f>localspline(R140,'BBG rates'!$G$10:$G$27,'BBG rates'!$K$10:$K$27)</f>
        <v>1.0231096409004712</v>
      </c>
      <c r="W140" s="68">
        <f>locallinterp(R140,'BBG rates'!$G$10:$G$27,'BBG rates'!$J$10:$J$27)</f>
        <v>-0.22533333333333333</v>
      </c>
      <c r="X140" s="56">
        <f t="shared" si="37"/>
        <v>-0.22556638817357033</v>
      </c>
      <c r="Y140" s="66">
        <f t="shared" si="27"/>
        <v>-194.94423522067319</v>
      </c>
      <c r="Z140" s="72">
        <f t="shared" si="28"/>
        <v>-7.1653021518866711E-2</v>
      </c>
      <c r="AA140" s="79">
        <f t="shared" si="29"/>
        <v>-522.09023614471903</v>
      </c>
      <c r="AB140" s="81">
        <f t="shared" si="38"/>
        <v>-0.19189766182580925</v>
      </c>
      <c r="AD140" s="95">
        <f>locallinterp(R140,'BBG rates'!$N$10:$N$369,'BBG rates'!$P$10:$P$369)</f>
        <v>10.110647490245189</v>
      </c>
      <c r="AI140" s="185">
        <f t="shared" si="30"/>
        <v>119</v>
      </c>
      <c r="AJ140" s="127">
        <f>locallinterp(MIN(AI140,CAP_Senior*12),'BBG rates'!$X$24:$X$65,'BBG rates'!$Y$24:$Y$65)</f>
        <v>54.554048152429552</v>
      </c>
      <c r="AK140" s="127">
        <f>locallinterp(MIN(AI140,CAP_CB*12),'BBG rates'!$AA$25:$AA$40,'BBG rates'!$AC$25:$AC$40)</f>
        <v>9.9666666666666668</v>
      </c>
      <c r="AL140" s="144">
        <f t="shared" si="31"/>
        <v>17.546521519246355</v>
      </c>
      <c r="AM140" s="142">
        <f>(SUMPRODUCT(AL140:AL$381,G140:G$381)+SUMPRODUCT(AL140:AL$381,H140:H$381))/12</f>
        <v>5189284.5016989391</v>
      </c>
    </row>
    <row r="141" spans="1:39" x14ac:dyDescent="0.2">
      <c r="A141" s="7">
        <v>120</v>
      </c>
      <c r="B141" s="7">
        <v>60</v>
      </c>
      <c r="C141" s="7">
        <v>30</v>
      </c>
      <c r="D141" s="12">
        <f t="shared" si="23"/>
        <v>10</v>
      </c>
      <c r="E141" s="29">
        <f t="shared" si="39"/>
        <v>3180419.4578606659</v>
      </c>
      <c r="F141" s="2">
        <f t="shared" si="24"/>
        <v>3247.4140371646058</v>
      </c>
      <c r="G141" s="2">
        <f t="shared" si="32"/>
        <v>31641.183318445106</v>
      </c>
      <c r="H141" s="2">
        <f t="shared" si="33"/>
        <v>10446.063396586744</v>
      </c>
      <c r="I141" s="2">
        <f t="shared" si="22"/>
        <v>45334.660752196454</v>
      </c>
      <c r="J141" s="2">
        <f t="shared" si="40"/>
        <v>453346.60752196453</v>
      </c>
      <c r="K141" s="2">
        <f t="shared" si="25"/>
        <v>40173.407292196527</v>
      </c>
      <c r="L141" s="2">
        <f t="shared" si="25"/>
        <v>401734.07292196527</v>
      </c>
      <c r="M141" s="2"/>
      <c r="N141" s="28">
        <f t="shared" si="41"/>
        <v>4713856.2801139867</v>
      </c>
      <c r="O141" s="2">
        <f t="shared" si="34"/>
        <v>4797.3952368845548</v>
      </c>
      <c r="P141" s="2">
        <f t="shared" si="35"/>
        <v>46743.427356074259</v>
      </c>
      <c r="R141">
        <f t="shared" si="36"/>
        <v>120</v>
      </c>
      <c r="S141" s="89">
        <f t="shared" si="26"/>
        <v>42087.246715031848</v>
      </c>
      <c r="T141" s="89">
        <f>IF(AND(S141=0,S140&gt;0),SUM($G141:$H$381),S141)</f>
        <v>42087.246715031848</v>
      </c>
      <c r="U141" s="82">
        <f>SUM(T141:T$381)</f>
        <v>3222506.7045756984</v>
      </c>
      <c r="V141" s="68">
        <f>localspline(R141,'BBG rates'!$G$10:$G$27,'BBG rates'!$K$10:$K$27)</f>
        <v>1.0228811502456665</v>
      </c>
      <c r="W141" s="68">
        <f>locallinterp(R141,'BBG rates'!$G$10:$G$27,'BBG rates'!$J$10:$J$27)</f>
        <v>-0.221</v>
      </c>
      <c r="X141" s="56">
        <f t="shared" si="37"/>
        <v>-0.22122417116374749</v>
      </c>
      <c r="Y141" s="66">
        <f t="shared" si="27"/>
        <v>-186.99349957046402</v>
      </c>
      <c r="Z141" s="72">
        <f t="shared" si="28"/>
        <v>-6.9632810745106619E-2</v>
      </c>
      <c r="AA141" s="79">
        <f t="shared" si="29"/>
        <v>-515.32625152172534</v>
      </c>
      <c r="AB141" s="81">
        <f t="shared" si="38"/>
        <v>-0.19189766182580925</v>
      </c>
      <c r="AD141" s="95">
        <f>locallinterp(R141,'BBG rates'!$N$10:$N$369,'BBG rates'!$P$10:$P$369)</f>
        <v>10.195887586098994</v>
      </c>
      <c r="AI141" s="185">
        <f t="shared" si="30"/>
        <v>120</v>
      </c>
      <c r="AJ141" s="127">
        <f>locallinterp(MIN(AI141,CAP_Senior*12),'BBG rates'!$X$24:$X$65,'BBG rates'!$Y$24:$Y$65)</f>
        <v>54.721220170606635</v>
      </c>
      <c r="AK141" s="127">
        <f>locallinterp(MIN(AI141,CAP_CB*12),'BBG rates'!$AA$25:$AA$40,'BBG rates'!$AC$25:$AC$40)</f>
        <v>10</v>
      </c>
      <c r="AL141" s="144">
        <f t="shared" si="31"/>
        <v>17.602607429003129</v>
      </c>
      <c r="AM141" s="142">
        <f>(SUMPRODUCT(AL141:AL$381,G141:G$381)+SUMPRODUCT(AL141:AL$381,H141:H$381))/12</f>
        <v>5127436.7435689084</v>
      </c>
    </row>
    <row r="142" spans="1:39" x14ac:dyDescent="0.2">
      <c r="A142" s="7">
        <v>121</v>
      </c>
      <c r="B142" s="7">
        <v>60.5</v>
      </c>
      <c r="C142" s="7">
        <v>30.25</v>
      </c>
      <c r="D142" s="12">
        <f t="shared" si="23"/>
        <v>10.083333333333334</v>
      </c>
      <c r="E142" s="29">
        <f t="shared" si="39"/>
        <v>3138541.5624155984</v>
      </c>
      <c r="F142" s="2">
        <f t="shared" si="24"/>
        <v>3205.0014905672833</v>
      </c>
      <c r="G142" s="2">
        <f t="shared" si="32"/>
        <v>31569.379675934259</v>
      </c>
      <c r="H142" s="2">
        <f t="shared" si="33"/>
        <v>10308.515769133519</v>
      </c>
      <c r="I142" s="2">
        <f t="shared" si="22"/>
        <v>45082.896935635057</v>
      </c>
      <c r="J142" s="2">
        <f t="shared" si="40"/>
        <v>454585.87743432017</v>
      </c>
      <c r="K142" s="2">
        <f t="shared" si="25"/>
        <v>39910.087683850448</v>
      </c>
      <c r="L142" s="2">
        <f t="shared" si="25"/>
        <v>402426.71747882536</v>
      </c>
      <c r="M142" s="2"/>
      <c r="N142" s="28">
        <f t="shared" si="41"/>
        <v>4667065.7480422184</v>
      </c>
      <c r="O142" s="2">
        <f t="shared" si="34"/>
        <v>4750.2905211904763</v>
      </c>
      <c r="P142" s="2">
        <f t="shared" si="35"/>
        <v>46790.532071768335</v>
      </c>
      <c r="R142">
        <f t="shared" si="36"/>
        <v>121</v>
      </c>
      <c r="S142" s="89">
        <f t="shared" si="26"/>
        <v>41877.895445067777</v>
      </c>
      <c r="T142" s="89">
        <f>IF(AND(S142=0,S141&gt;0),SUM($G142:$H$381),S142)</f>
        <v>41877.895445067777</v>
      </c>
      <c r="U142" s="82">
        <f>SUM(T142:T$381)</f>
        <v>3180419.4578606668</v>
      </c>
      <c r="V142" s="68">
        <f>localspline(R142,'BBG rates'!$G$10:$G$27,'BBG rates'!$K$10:$K$27)</f>
        <v>1.0226541791605388</v>
      </c>
      <c r="W142" s="68">
        <f>locallinterp(R142,'BBG rates'!$G$10:$G$27,'BBG rates'!$J$10:$J$27)</f>
        <v>-0.21708333333333332</v>
      </c>
      <c r="X142" s="56">
        <f t="shared" si="37"/>
        <v>-0.21729962374896772</v>
      </c>
      <c r="Y142" s="66">
        <f t="shared" si="27"/>
        <v>-179.23456934454978</v>
      </c>
      <c r="Z142" s="72">
        <f t="shared" si="28"/>
        <v>-6.7626766237349062E-2</v>
      </c>
      <c r="AA142" s="79">
        <f t="shared" si="29"/>
        <v>-508.59588132397488</v>
      </c>
      <c r="AB142" s="81">
        <f t="shared" si="38"/>
        <v>-0.19189766182580925</v>
      </c>
      <c r="AD142" s="95">
        <f>locallinterp(R142,'BBG rates'!$N$10:$N$369,'BBG rates'!$P$10:$P$369)</f>
        <v>10.281108767695706</v>
      </c>
      <c r="AI142" s="185">
        <f t="shared" si="30"/>
        <v>121</v>
      </c>
      <c r="AJ142" s="127">
        <f>locallinterp(MIN(AI142,CAP_Senior*12),'BBG rates'!$X$24:$X$65,'BBG rates'!$Y$24:$Y$65)</f>
        <v>54.872445655896165</v>
      </c>
      <c r="AK142" s="127">
        <f>locallinterp(MIN(AI142,CAP_CB*12),'BBG rates'!$AA$25:$AA$40,'BBG rates'!$AC$25:$AC$40)</f>
        <v>10.016666666666666</v>
      </c>
      <c r="AL142" s="144">
        <f t="shared" si="31"/>
        <v>17.642149094835681</v>
      </c>
      <c r="AM142" s="142">
        <f>(SUMPRODUCT(AL142:AL$381,G142:G$381)+SUMPRODUCT(AL142:AL$381,H142:H$381))/12</f>
        <v>5065699.6367612174</v>
      </c>
    </row>
    <row r="143" spans="1:39" x14ac:dyDescent="0.2">
      <c r="A143" s="7">
        <v>122</v>
      </c>
      <c r="B143" s="7">
        <v>61</v>
      </c>
      <c r="C143" s="7">
        <v>30.5</v>
      </c>
      <c r="D143" s="12">
        <f t="shared" si="23"/>
        <v>10.166666666666666</v>
      </c>
      <c r="E143" s="29">
        <f t="shared" si="39"/>
        <v>3096872.1704676538</v>
      </c>
      <c r="F143" s="2">
        <f t="shared" si="24"/>
        <v>3162.7999133534568</v>
      </c>
      <c r="G143" s="2">
        <f t="shared" si="32"/>
        <v>31497.738978121961</v>
      </c>
      <c r="H143" s="2">
        <f t="shared" si="33"/>
        <v>10171.652969822688</v>
      </c>
      <c r="I143" s="2">
        <f t="shared" si="22"/>
        <v>44832.191861298103</v>
      </c>
      <c r="J143" s="2">
        <f t="shared" si="40"/>
        <v>455793.95058986399</v>
      </c>
      <c r="K143" s="2">
        <f t="shared" si="25"/>
        <v>39648.193854855796</v>
      </c>
      <c r="L143" s="2">
        <f t="shared" si="25"/>
        <v>403089.97085770057</v>
      </c>
      <c r="M143" s="2"/>
      <c r="N143" s="28">
        <f t="shared" si="41"/>
        <v>4620228.063785959</v>
      </c>
      <c r="O143" s="2">
        <f t="shared" si="34"/>
        <v>4703.1383366999034</v>
      </c>
      <c r="P143" s="2">
        <f t="shared" si="35"/>
        <v>46837.684256258901</v>
      </c>
      <c r="R143">
        <f t="shared" si="36"/>
        <v>122</v>
      </c>
      <c r="S143" s="89">
        <f t="shared" si="26"/>
        <v>41669.391947944649</v>
      </c>
      <c r="T143" s="89">
        <f>IF(AND(S143=0,S142&gt;0),SUM($G143:$H$381),S143)</f>
        <v>41669.391947944649</v>
      </c>
      <c r="U143" s="82">
        <f>SUM(T143:T$381)</f>
        <v>3138541.5624155994</v>
      </c>
      <c r="V143" s="68">
        <f>localspline(R143,'BBG rates'!$G$10:$G$27,'BBG rates'!$K$10:$K$27)</f>
        <v>1.0224274257333208</v>
      </c>
      <c r="W143" s="68">
        <f>locallinterp(R143,'BBG rates'!$G$10:$G$27,'BBG rates'!$J$10:$J$27)</f>
        <v>-0.21316666666666667</v>
      </c>
      <c r="X143" s="56">
        <f t="shared" si="37"/>
        <v>-0.21337521754043465</v>
      </c>
      <c r="Y143" s="66">
        <f t="shared" si="27"/>
        <v>-171.65119357487325</v>
      </c>
      <c r="Z143" s="72">
        <f t="shared" si="28"/>
        <v>-6.5629665305854012E-2</v>
      </c>
      <c r="AA143" s="79">
        <f t="shared" si="29"/>
        <v>-501.89898947556304</v>
      </c>
      <c r="AB143" s="81">
        <f t="shared" si="38"/>
        <v>-0.19189766182580922</v>
      </c>
      <c r="AD143" s="95">
        <f>locallinterp(R143,'BBG rates'!$N$10:$N$369,'BBG rates'!$P$10:$P$369)</f>
        <v>10.366311053173483</v>
      </c>
      <c r="AI143" s="185">
        <f t="shared" si="30"/>
        <v>122</v>
      </c>
      <c r="AJ143" s="127">
        <f>locallinterp(MIN(AI143,CAP_Senior*12),'BBG rates'!$X$24:$X$65,'BBG rates'!$Y$24:$Y$65)</f>
        <v>55.023671141185694</v>
      </c>
      <c r="AK143" s="127">
        <f>locallinterp(MIN(AI143,CAP_CB*12),'BBG rates'!$AA$25:$AA$40,'BBG rates'!$AC$25:$AC$40)</f>
        <v>10.033333333333333</v>
      </c>
      <c r="AL143" s="144">
        <f t="shared" si="31"/>
        <v>17.681690760668232</v>
      </c>
      <c r="AM143" s="142">
        <f>(SUMPRODUCT(AL143:AL$381,G143:G$381)+SUMPRODUCT(AL143:AL$381,H143:H$381))/12</f>
        <v>5004131.6304928968</v>
      </c>
    </row>
    <row r="144" spans="1:39" x14ac:dyDescent="0.2">
      <c r="A144" s="7">
        <v>123</v>
      </c>
      <c r="B144" s="7">
        <v>61.5</v>
      </c>
      <c r="C144" s="7">
        <v>30.75</v>
      </c>
      <c r="D144" s="12">
        <f t="shared" si="23"/>
        <v>10.25</v>
      </c>
      <c r="E144" s="29">
        <f t="shared" si="39"/>
        <v>3055410.4373879405</v>
      </c>
      <c r="F144" s="2">
        <f t="shared" si="24"/>
        <v>3120.8084511976977</v>
      </c>
      <c r="G144" s="2">
        <f t="shared" si="32"/>
        <v>31426.26085523624</v>
      </c>
      <c r="H144" s="2">
        <f t="shared" si="33"/>
        <v>10035.472224477109</v>
      </c>
      <c r="I144" s="2">
        <f t="shared" si="22"/>
        <v>44582.541530911047</v>
      </c>
      <c r="J144" s="2">
        <f t="shared" si="40"/>
        <v>456971.0506918382</v>
      </c>
      <c r="K144" s="2">
        <f t="shared" si="25"/>
        <v>39387.718726378771</v>
      </c>
      <c r="L144" s="2">
        <f t="shared" si="25"/>
        <v>403724.11694538232</v>
      </c>
      <c r="M144" s="2"/>
      <c r="N144" s="28">
        <f t="shared" si="41"/>
        <v>4573343.1798285777</v>
      </c>
      <c r="O144" s="2">
        <f t="shared" si="34"/>
        <v>4655.9386355771439</v>
      </c>
      <c r="P144" s="2">
        <f t="shared" si="35"/>
        <v>46884.883957381659</v>
      </c>
      <c r="R144">
        <f t="shared" si="36"/>
        <v>123</v>
      </c>
      <c r="S144" s="89">
        <f t="shared" si="26"/>
        <v>41461.733079713347</v>
      </c>
      <c r="T144" s="89">
        <f>IF(AND(S144=0,S143&gt;0),SUM($G144:$H$381),S144)</f>
        <v>41461.733079713347</v>
      </c>
      <c r="U144" s="82">
        <f>SUM(T144:T$381)</f>
        <v>3096872.1704676547</v>
      </c>
      <c r="V144" s="68">
        <f>localspline(R144,'BBG rates'!$G$10:$G$27,'BBG rates'!$K$10:$K$27)</f>
        <v>1.0221993435827414</v>
      </c>
      <c r="W144" s="68">
        <f>locallinterp(R144,'BBG rates'!$G$10:$G$27,'BBG rates'!$J$10:$J$27)</f>
        <v>-0.20924999999999999</v>
      </c>
      <c r="X144" s="56">
        <f t="shared" si="37"/>
        <v>-0.2094509525273569</v>
      </c>
      <c r="Y144" s="66">
        <f t="shared" si="27"/>
        <v>-164.24184726514798</v>
      </c>
      <c r="Z144" s="72">
        <f t="shared" si="28"/>
        <v>-6.3641702294872329E-2</v>
      </c>
      <c r="AA144" s="79">
        <f t="shared" si="29"/>
        <v>-495.23544040513491</v>
      </c>
      <c r="AB144" s="81">
        <f t="shared" si="38"/>
        <v>-0.19189766182580922</v>
      </c>
      <c r="AD144" s="95">
        <f>locallinterp(R144,'BBG rates'!$N$10:$N$369,'BBG rates'!$P$10:$P$369)</f>
        <v>10.451494331805378</v>
      </c>
      <c r="AI144" s="185">
        <f t="shared" si="30"/>
        <v>123</v>
      </c>
      <c r="AJ144" s="127">
        <f>locallinterp(MIN(AI144,CAP_Senior*12),'BBG rates'!$X$24:$X$65,'BBG rates'!$Y$24:$Y$65)</f>
        <v>55.174896626475224</v>
      </c>
      <c r="AK144" s="127">
        <f>locallinterp(MIN(AI144,CAP_CB*12),'BBG rates'!$AA$25:$AA$40,'BBG rates'!$AC$25:$AC$40)</f>
        <v>10.050000000000001</v>
      </c>
      <c r="AL144" s="144">
        <f t="shared" si="31"/>
        <v>17.721232426500791</v>
      </c>
      <c r="AM144" s="142">
        <f>(SUMPRODUCT(AL144:AL$381,G144:G$381)+SUMPRODUCT(AL144:AL$381,H144:H$381))/12</f>
        <v>4942732.8552755108</v>
      </c>
    </row>
    <row r="145" spans="1:39" x14ac:dyDescent="0.2">
      <c r="A145" s="7">
        <v>124</v>
      </c>
      <c r="B145" s="7">
        <v>62</v>
      </c>
      <c r="C145" s="7">
        <v>31</v>
      </c>
      <c r="D145" s="12">
        <f t="shared" si="23"/>
        <v>10.333333333333334</v>
      </c>
      <c r="E145" s="29">
        <f t="shared" si="39"/>
        <v>3014155.5216803867</v>
      </c>
      <c r="F145" s="2">
        <f t="shared" si="24"/>
        <v>3079.0262529428269</v>
      </c>
      <c r="G145" s="2">
        <f t="shared" si="32"/>
        <v>31354.944938344259</v>
      </c>
      <c r="H145" s="2">
        <f t="shared" si="33"/>
        <v>9899.9707692093725</v>
      </c>
      <c r="I145" s="2">
        <f t="shared" si="22"/>
        <v>44333.941960496457</v>
      </c>
      <c r="J145" s="2">
        <f t="shared" si="40"/>
        <v>458117.4002584634</v>
      </c>
      <c r="K145" s="2">
        <f t="shared" si="25"/>
        <v>39128.655253072917</v>
      </c>
      <c r="L145" s="2">
        <f t="shared" si="25"/>
        <v>404329.43761508685</v>
      </c>
      <c r="M145" s="2"/>
      <c r="N145" s="28">
        <f t="shared" si="41"/>
        <v>4526411.0486055575</v>
      </c>
      <c r="O145" s="2">
        <f t="shared" si="34"/>
        <v>4608.6913699383031</v>
      </c>
      <c r="P145" s="2">
        <f t="shared" si="35"/>
        <v>46932.131223020508</v>
      </c>
      <c r="R145">
        <f t="shared" si="36"/>
        <v>124</v>
      </c>
      <c r="S145" s="89">
        <f t="shared" si="26"/>
        <v>41254.915707553635</v>
      </c>
      <c r="T145" s="89">
        <f>IF(AND(S145=0,S144&gt;0),SUM($G145:$H$381),S145)</f>
        <v>41254.915707553635</v>
      </c>
      <c r="U145" s="82">
        <f>SUM(T145:T$381)</f>
        <v>3055410.4373879409</v>
      </c>
      <c r="V145" s="68">
        <f>localspline(R145,'BBG rates'!$G$10:$G$27,'BBG rates'!$K$10:$K$27)</f>
        <v>1.0219681478976028</v>
      </c>
      <c r="W145" s="68">
        <f>locallinterp(R145,'BBG rates'!$G$10:$G$27,'BBG rates'!$J$10:$J$27)</f>
        <v>-0.20533333333333334</v>
      </c>
      <c r="X145" s="56">
        <f t="shared" si="37"/>
        <v>-0.20552682869920957</v>
      </c>
      <c r="Y145" s="66">
        <f t="shared" si="27"/>
        <v>-157.00501435933049</v>
      </c>
      <c r="Z145" s="72">
        <f t="shared" si="28"/>
        <v>-6.1663079671961905E-2</v>
      </c>
      <c r="AA145" s="79">
        <f t="shared" si="29"/>
        <v>-488.60509904409923</v>
      </c>
      <c r="AB145" s="81">
        <f t="shared" si="38"/>
        <v>-0.19189766182580928</v>
      </c>
      <c r="AD145" s="95">
        <f>locallinterp(R145,'BBG rates'!$N$10:$N$369,'BBG rates'!$P$10:$P$369)</f>
        <v>10.536658344130178</v>
      </c>
      <c r="AI145" s="185">
        <f t="shared" si="30"/>
        <v>124</v>
      </c>
      <c r="AJ145" s="127">
        <f>locallinterp(MIN(AI145,CAP_Senior*12),'BBG rates'!$X$24:$X$65,'BBG rates'!$Y$24:$Y$65)</f>
        <v>55.326122111764754</v>
      </c>
      <c r="AK145" s="127">
        <f>locallinterp(MIN(AI145,CAP_CB*12),'BBG rates'!$AA$25:$AA$40,'BBG rates'!$AC$25:$AC$40)</f>
        <v>10.066666666666666</v>
      </c>
      <c r="AL145" s="144">
        <f t="shared" si="31"/>
        <v>17.760774092333342</v>
      </c>
      <c r="AM145" s="142">
        <f>(SUMPRODUCT(AL145:AL$381,G145:G$381)+SUMPRODUCT(AL145:AL$381,H145:H$381))/12</f>
        <v>4881503.4378829161</v>
      </c>
    </row>
    <row r="146" spans="1:39" x14ac:dyDescent="0.2">
      <c r="A146" s="7">
        <v>125</v>
      </c>
      <c r="B146" s="7">
        <v>62.5</v>
      </c>
      <c r="C146" s="7">
        <v>31.25</v>
      </c>
      <c r="D146" s="12">
        <f t="shared" si="23"/>
        <v>10.416666666666666</v>
      </c>
      <c r="E146" s="29">
        <f t="shared" si="39"/>
        <v>2973106.5849706507</v>
      </c>
      <c r="F146" s="2">
        <f t="shared" si="24"/>
        <v>3037.4524705886975</v>
      </c>
      <c r="G146" s="2">
        <f t="shared" si="32"/>
        <v>31283.790859350382</v>
      </c>
      <c r="H146" s="2">
        <f t="shared" si="33"/>
        <v>9765.1458503853592</v>
      </c>
      <c r="I146" s="2">
        <f t="shared" si="22"/>
        <v>44086.389180324433</v>
      </c>
      <c r="J146" s="2">
        <f t="shared" si="40"/>
        <v>459233.22062837949</v>
      </c>
      <c r="K146" s="2">
        <f t="shared" si="25"/>
        <v>38870.996422925411</v>
      </c>
      <c r="L146" s="2">
        <f t="shared" si="25"/>
        <v>404906.21273880638</v>
      </c>
      <c r="M146" s="2"/>
      <c r="N146" s="28">
        <f t="shared" si="41"/>
        <v>4479431.6225044504</v>
      </c>
      <c r="O146" s="2">
        <f t="shared" si="34"/>
        <v>4561.3964918512293</v>
      </c>
      <c r="P146" s="2">
        <f t="shared" si="35"/>
        <v>46979.426101107587</v>
      </c>
      <c r="R146">
        <f t="shared" si="36"/>
        <v>125</v>
      </c>
      <c r="S146" s="89">
        <f t="shared" si="26"/>
        <v>41048.936709735739</v>
      </c>
      <c r="T146" s="89">
        <f>IF(AND(S146=0,S145&gt;0),SUM($G146:$H$381),S146)</f>
        <v>41048.936709735739</v>
      </c>
      <c r="U146" s="82">
        <f>SUM(T146:T$381)</f>
        <v>3014155.5216803872</v>
      </c>
      <c r="V146" s="68">
        <f>localspline(R146,'BBG rates'!$G$10:$G$27,'BBG rates'!$K$10:$K$27)</f>
        <v>1.0217322326848102</v>
      </c>
      <c r="W146" s="68">
        <f>locallinterp(R146,'BBG rates'!$G$10:$G$27,'BBG rates'!$J$10:$J$27)</f>
        <v>-0.20141666666666666</v>
      </c>
      <c r="X146" s="56">
        <f t="shared" si="37"/>
        <v>-0.20160284604533452</v>
      </c>
      <c r="Y146" s="66">
        <f t="shared" si="27"/>
        <v>-149.93918769797489</v>
      </c>
      <c r="Z146" s="72">
        <f t="shared" si="28"/>
        <v>-5.9694008468833361E-2</v>
      </c>
      <c r="AA146" s="79">
        <f t="shared" si="29"/>
        <v>-482.0078308248489</v>
      </c>
      <c r="AB146" s="81">
        <f t="shared" si="38"/>
        <v>-0.19189766182580928</v>
      </c>
      <c r="AD146" s="95">
        <f>locallinterp(R146,'BBG rates'!$N$10:$N$369,'BBG rates'!$P$10:$P$369)</f>
        <v>10.621802696853912</v>
      </c>
      <c r="AI146" s="185">
        <f t="shared" si="30"/>
        <v>125</v>
      </c>
      <c r="AJ146" s="127">
        <f>locallinterp(MIN(AI146,CAP_Senior*12),'BBG rates'!$X$24:$X$65,'BBG rates'!$Y$24:$Y$65)</f>
        <v>55.477347597054283</v>
      </c>
      <c r="AK146" s="127">
        <f>locallinterp(MIN(AI146,CAP_CB*12),'BBG rates'!$AA$25:$AA$40,'BBG rates'!$AC$25:$AC$40)</f>
        <v>10.083333333333332</v>
      </c>
      <c r="AL146" s="144">
        <f t="shared" si="31"/>
        <v>17.800315758165894</v>
      </c>
      <c r="AM146" s="142">
        <f>(SUMPRODUCT(AL146:AL$381,G146:G$381)+SUMPRODUCT(AL146:AL$381,H146:H$381))/12</f>
        <v>4820443.5013762405</v>
      </c>
    </row>
    <row r="147" spans="1:39" x14ac:dyDescent="0.2">
      <c r="A147" s="7">
        <v>126</v>
      </c>
      <c r="B147" s="7">
        <v>63</v>
      </c>
      <c r="C147" s="7">
        <v>31.5</v>
      </c>
      <c r="D147" s="12">
        <f t="shared" si="23"/>
        <v>10.5</v>
      </c>
      <c r="E147" s="29">
        <f t="shared" si="39"/>
        <v>2932262.7919950685</v>
      </c>
      <c r="F147" s="2">
        <f t="shared" si="24"/>
        <v>2996.0862592810222</v>
      </c>
      <c r="G147" s="2">
        <f t="shared" si="32"/>
        <v>31212.798250994303</v>
      </c>
      <c r="H147" s="2">
        <f t="shared" si="33"/>
        <v>9630.9947245879484</v>
      </c>
      <c r="I147" s="2">
        <f t="shared" ref="I147:I201" si="42">SUM(F147:H147)</f>
        <v>43839.879234863271</v>
      </c>
      <c r="J147" s="2">
        <f t="shared" si="40"/>
        <v>460318.73196606431</v>
      </c>
      <c r="K147" s="2">
        <f t="shared" si="25"/>
        <v>38614.735257104003</v>
      </c>
      <c r="L147" s="2">
        <f t="shared" si="25"/>
        <v>405454.720199592</v>
      </c>
      <c r="M147" s="2"/>
      <c r="N147" s="28">
        <f t="shared" si="41"/>
        <v>4432404.8538648272</v>
      </c>
      <c r="O147" s="2">
        <f t="shared" si="34"/>
        <v>4514.0539533354686</v>
      </c>
      <c r="P147" s="2">
        <f t="shared" si="35"/>
        <v>47026.768639623355</v>
      </c>
      <c r="R147">
        <f t="shared" si="36"/>
        <v>126</v>
      </c>
      <c r="S147" s="89">
        <f t="shared" si="26"/>
        <v>40843.792975582255</v>
      </c>
      <c r="T147" s="89">
        <f>IF(AND(S147=0,S146&gt;0),SUM($G147:$H$381),S147)</f>
        <v>40843.792975582255</v>
      </c>
      <c r="U147" s="82">
        <f>SUM(T147:T$381)</f>
        <v>2973106.5849706517</v>
      </c>
      <c r="V147" s="68">
        <f>localspline(R147,'BBG rates'!$G$10:$G$27,'BBG rates'!$K$10:$K$27)</f>
        <v>1.021489991952194</v>
      </c>
      <c r="W147" s="68">
        <f>locallinterp(R147,'BBG rates'!$G$10:$G$27,'BBG rates'!$J$10:$J$27)</f>
        <v>-0.19750000000000001</v>
      </c>
      <c r="X147" s="56">
        <f t="shared" si="37"/>
        <v>-0.19767900455507359</v>
      </c>
      <c r="Y147" s="66">
        <f t="shared" si="27"/>
        <v>-143.04286897479361</v>
      </c>
      <c r="Z147" s="72">
        <f t="shared" si="28"/>
        <v>-5.7734708751266225E-2</v>
      </c>
      <c r="AA147" s="79">
        <f t="shared" si="29"/>
        <v>-475.44350167898727</v>
      </c>
      <c r="AB147" s="81">
        <f t="shared" si="38"/>
        <v>-0.19189766182580922</v>
      </c>
      <c r="AD147" s="95">
        <f>locallinterp(R147,'BBG rates'!$N$10:$N$369,'BBG rates'!$P$10:$P$369)</f>
        <v>10.706926862849928</v>
      </c>
      <c r="AI147" s="185">
        <f t="shared" si="30"/>
        <v>126</v>
      </c>
      <c r="AJ147" s="127">
        <f>locallinterp(MIN(AI147,CAP_Senior*12),'BBG rates'!$X$24:$X$65,'BBG rates'!$Y$24:$Y$65)</f>
        <v>55.628573082343806</v>
      </c>
      <c r="AK147" s="127">
        <f>locallinterp(MIN(AI147,CAP_CB*12),'BBG rates'!$AA$25:$AA$40,'BBG rates'!$AC$25:$AC$40)</f>
        <v>10.1</v>
      </c>
      <c r="AL147" s="144">
        <f t="shared" si="31"/>
        <v>17.839857423998446</v>
      </c>
      <c r="AM147" s="142">
        <f>(SUMPRODUCT(AL147:AL$381,G147:G$381)+SUMPRODUCT(AL147:AL$381,H147:H$381))/12</f>
        <v>4759553.1651287181</v>
      </c>
    </row>
    <row r="148" spans="1:39" x14ac:dyDescent="0.2">
      <c r="A148" s="7">
        <v>127</v>
      </c>
      <c r="B148" s="7">
        <v>63.5</v>
      </c>
      <c r="C148" s="7">
        <v>31.75</v>
      </c>
      <c r="D148" s="12">
        <f t="shared" si="23"/>
        <v>10.583333333333334</v>
      </c>
      <c r="E148" s="29">
        <f t="shared" si="39"/>
        <v>2891623.3105896385</v>
      </c>
      <c r="F148" s="2">
        <f t="shared" si="24"/>
        <v>2954.9267773002348</v>
      </c>
      <c r="G148" s="2">
        <f t="shared" si="32"/>
        <v>31141.966746849153</v>
      </c>
      <c r="H148" s="2">
        <f t="shared" si="33"/>
        <v>9497.5146585808416</v>
      </c>
      <c r="I148" s="2">
        <f t="shared" si="42"/>
        <v>43594.408182730229</v>
      </c>
      <c r="J148" s="2">
        <f t="shared" si="40"/>
        <v>461374.15326722828</v>
      </c>
      <c r="K148" s="2">
        <f t="shared" si="25"/>
        <v>38359.864809804647</v>
      </c>
      <c r="L148" s="2">
        <f t="shared" si="25"/>
        <v>405975.23590376589</v>
      </c>
      <c r="M148" s="2"/>
      <c r="N148" s="28">
        <f t="shared" si="41"/>
        <v>4385330.6949782306</v>
      </c>
      <c r="O148" s="2">
        <f t="shared" si="34"/>
        <v>4466.6637063622156</v>
      </c>
      <c r="P148" s="2">
        <f t="shared" si="35"/>
        <v>47074.158886596604</v>
      </c>
      <c r="R148">
        <f t="shared" si="36"/>
        <v>127</v>
      </c>
      <c r="S148" s="89">
        <f t="shared" si="26"/>
        <v>40639.481405429993</v>
      </c>
      <c r="T148" s="89">
        <f>IF(AND(S148=0,S147&gt;0),SUM($G148:$H$381),S148)</f>
        <v>40639.481405429993</v>
      </c>
      <c r="U148" s="82">
        <f>SUM(T148:T$381)</f>
        <v>2932262.7919950685</v>
      </c>
      <c r="V148" s="68">
        <f>localspline(R148,'BBG rates'!$G$10:$G$27,'BBG rates'!$K$10:$K$27)</f>
        <v>1.0212396706948454</v>
      </c>
      <c r="W148" s="68">
        <f>locallinterp(R148,'BBG rates'!$G$10:$G$27,'BBG rates'!$J$10:$J$27)</f>
        <v>-0.19358333333333333</v>
      </c>
      <c r="X148" s="56">
        <f t="shared" si="37"/>
        <v>-0.19375530421790188</v>
      </c>
      <c r="Y148" s="66">
        <f t="shared" si="27"/>
        <v>-136.31456869340477</v>
      </c>
      <c r="Z148" s="72">
        <f t="shared" si="28"/>
        <v>-5.5785410120349418E-2</v>
      </c>
      <c r="AA148" s="79">
        <f t="shared" si="29"/>
        <v>-468.91197803556088</v>
      </c>
      <c r="AB148" s="81">
        <f t="shared" si="38"/>
        <v>-0.19189766182580928</v>
      </c>
      <c r="AD148" s="95">
        <f>locallinterp(R148,'BBG rates'!$N$10:$N$369,'BBG rates'!$P$10:$P$369)</f>
        <v>10.792030168741165</v>
      </c>
      <c r="AI148" s="185">
        <f t="shared" si="30"/>
        <v>127</v>
      </c>
      <c r="AJ148" s="127">
        <f>locallinterp(MIN(AI148,CAP_Senior*12),'BBG rates'!$X$24:$X$65,'BBG rates'!$Y$24:$Y$65)</f>
        <v>55.779798567633335</v>
      </c>
      <c r="AK148" s="127">
        <f>locallinterp(MIN(AI148,CAP_CB*12),'BBG rates'!$AA$25:$AA$40,'BBG rates'!$AC$25:$AC$40)</f>
        <v>10.116666666666667</v>
      </c>
      <c r="AL148" s="144">
        <f t="shared" si="31"/>
        <v>17.879399089831001</v>
      </c>
      <c r="AM148" s="142">
        <f>(SUMPRODUCT(AL148:AL$381,G148:G$381)+SUMPRODUCT(AL148:AL$381,H148:H$381))/12</f>
        <v>4698832.54485041</v>
      </c>
    </row>
    <row r="149" spans="1:39" x14ac:dyDescent="0.2">
      <c r="A149" s="7">
        <v>128</v>
      </c>
      <c r="B149" s="7">
        <v>64</v>
      </c>
      <c r="C149" s="7">
        <v>32</v>
      </c>
      <c r="D149" s="12">
        <f t="shared" si="23"/>
        <v>10.666666666666666</v>
      </c>
      <c r="E149" s="29">
        <f t="shared" si="39"/>
        <v>2851187.3116790466</v>
      </c>
      <c r="F149" s="2">
        <f t="shared" si="24"/>
        <v>2913.973186050388</v>
      </c>
      <c r="G149" s="2">
        <f t="shared" si="32"/>
        <v>31071.295981319592</v>
      </c>
      <c r="H149" s="2">
        <f t="shared" si="33"/>
        <v>9364.7029292725038</v>
      </c>
      <c r="I149" s="2">
        <f t="shared" si="42"/>
        <v>43349.972096642487</v>
      </c>
      <c r="J149" s="2">
        <f t="shared" si="40"/>
        <v>462399.70236418652</v>
      </c>
      <c r="K149" s="2">
        <f t="shared" si="25"/>
        <v>38106.378168099851</v>
      </c>
      <c r="L149" s="2">
        <f t="shared" si="25"/>
        <v>406468.03379306506</v>
      </c>
      <c r="M149" s="2"/>
      <c r="N149" s="28">
        <f t="shared" si="41"/>
        <v>4338209.0980881257</v>
      </c>
      <c r="O149" s="2">
        <f t="shared" si="34"/>
        <v>4419.2257028542663</v>
      </c>
      <c r="P149" s="2">
        <f t="shared" si="35"/>
        <v>47121.596890104556</v>
      </c>
      <c r="R149">
        <f t="shared" si="36"/>
        <v>128</v>
      </c>
      <c r="S149" s="89">
        <f t="shared" si="26"/>
        <v>40435.998910592098</v>
      </c>
      <c r="T149" s="89">
        <f>IF(AND(S149=0,S148&gt;0),SUM($G149:$H$381),S149)</f>
        <v>40435.998910592098</v>
      </c>
      <c r="U149" s="82">
        <f>SUM(T149:T$381)</f>
        <v>2891623.310589639</v>
      </c>
      <c r="V149" s="68">
        <f>localspline(R149,'BBG rates'!$G$10:$G$27,'BBG rates'!$K$10:$K$27)</f>
        <v>1.020979633116333</v>
      </c>
      <c r="W149" s="68">
        <f>locallinterp(R149,'BBG rates'!$G$10:$G$27,'BBG rates'!$J$10:$J$27)</f>
        <v>-0.18966666666666665</v>
      </c>
      <c r="X149" s="56">
        <f t="shared" si="37"/>
        <v>-0.18983174502316125</v>
      </c>
      <c r="Y149" s="66">
        <f t="shared" si="27"/>
        <v>-129.75280612426573</v>
      </c>
      <c r="Z149" s="72">
        <f t="shared" si="28"/>
        <v>-5.384635224750936E-2</v>
      </c>
      <c r="AA149" s="79">
        <f t="shared" si="29"/>
        <v>-462.41312681929799</v>
      </c>
      <c r="AB149" s="81">
        <f t="shared" si="38"/>
        <v>-0.19189766182580928</v>
      </c>
      <c r="AD149" s="95">
        <f>locallinterp(R149,'BBG rates'!$N$10:$N$369,'BBG rates'!$P$10:$P$369)</f>
        <v>10.877111804834193</v>
      </c>
      <c r="AI149" s="185">
        <f t="shared" si="30"/>
        <v>128</v>
      </c>
      <c r="AJ149" s="127">
        <f>locallinterp(MIN(AI149,CAP_Senior*12),'BBG rates'!$X$24:$X$65,'BBG rates'!$Y$24:$Y$65)</f>
        <v>55.931024052922865</v>
      </c>
      <c r="AK149" s="127">
        <f>locallinterp(MIN(AI149,CAP_CB*12),'BBG rates'!$AA$25:$AA$40,'BBG rates'!$AC$25:$AC$40)</f>
        <v>10.133333333333333</v>
      </c>
      <c r="AL149" s="144">
        <f t="shared" si="31"/>
        <v>17.918940755663556</v>
      </c>
      <c r="AM149" s="142">
        <f>(SUMPRODUCT(AL149:AL$381,G149:G$381)+SUMPRODUCT(AL149:AL$381,H149:H$381))/12</f>
        <v>4638281.7526127901</v>
      </c>
    </row>
    <row r="150" spans="1:39" x14ac:dyDescent="0.2">
      <c r="A150" s="7">
        <v>129</v>
      </c>
      <c r="B150" s="7">
        <v>64.5</v>
      </c>
      <c r="C150" s="7">
        <v>32.25</v>
      </c>
      <c r="D150" s="12">
        <f t="shared" ref="D150:D213" si="43">A150/12</f>
        <v>10.75</v>
      </c>
      <c r="E150" s="29">
        <f t="shared" si="39"/>
        <v>2810953.9692657264</v>
      </c>
      <c r="F150" s="2">
        <f t="shared" ref="F150:F213" si="44">IF($A150&lt;=$I$8,-IPMT($G$11,1,$I$8-$A150+1,$E149),0)</f>
        <v>2873.2246500480969</v>
      </c>
      <c r="G150" s="2">
        <f t="shared" si="32"/>
        <v>31000.785589639927</v>
      </c>
      <c r="H150" s="2">
        <f t="shared" si="33"/>
        <v>9232.5568236802465</v>
      </c>
      <c r="I150" s="2">
        <f t="shared" si="42"/>
        <v>43106.567063368275</v>
      </c>
      <c r="J150" s="2">
        <f t="shared" si="40"/>
        <v>463395.59593120893</v>
      </c>
      <c r="K150" s="2">
        <f t="shared" ref="K150:L213" si="45">I150/(1+$F$12)^IF($I$7=1,$A150,IF($I$7=2,$B150,IF($I$7=4,$C150,$D150)))</f>
        <v>37854.268451787641</v>
      </c>
      <c r="L150" s="2">
        <f t="shared" si="45"/>
        <v>406933.38585671713</v>
      </c>
      <c r="M150" s="2"/>
      <c r="N150" s="28">
        <f t="shared" si="41"/>
        <v>4291040.0153898532</v>
      </c>
      <c r="O150" s="2">
        <f t="shared" si="34"/>
        <v>4371.7398946859676</v>
      </c>
      <c r="P150" s="2">
        <f t="shared" si="35"/>
        <v>47169.082698272839</v>
      </c>
      <c r="R150">
        <f t="shared" si="36"/>
        <v>129</v>
      </c>
      <c r="S150" s="89">
        <f t="shared" ref="S150:S213" si="46">IF(D150&lt;$I$9,G150+H150,0)</f>
        <v>40233.342413320177</v>
      </c>
      <c r="T150" s="89">
        <f>IF(AND(S150=0,S149&gt;0),SUM($G150:$H$381),S150)</f>
        <v>40233.342413320177</v>
      </c>
      <c r="U150" s="82">
        <f>SUM(T150:T$381)</f>
        <v>2851187.3116790471</v>
      </c>
      <c r="V150" s="68">
        <f>localspline(R150,'BBG rates'!$G$10:$G$27,'BBG rates'!$K$10:$K$27)</f>
        <v>1.0207082136204519</v>
      </c>
      <c r="W150" s="68">
        <f>locallinterp(R150,'BBG rates'!$G$10:$G$27,'BBG rates'!$J$10:$J$27)</f>
        <v>-0.18575</v>
      </c>
      <c r="X150" s="56">
        <f t="shared" si="37"/>
        <v>-0.18590832696032678</v>
      </c>
      <c r="Y150" s="66">
        <f t="shared" ref="Y150:Y213" si="47">T150*X150%/12+Y151</f>
        <v>-123.35610926180546</v>
      </c>
      <c r="Z150" s="72">
        <f t="shared" ref="Z150:Z213" si="48">IF(U150=0,0,Y150*1200/U150)</f>
        <v>-5.1917785446019736E-2</v>
      </c>
      <c r="AA150" s="79">
        <f t="shared" ref="AA150:AA213" si="49">T150*$AA$17%/12+AA151</f>
        <v>-455.94681544885333</v>
      </c>
      <c r="AB150" s="81">
        <f t="shared" si="38"/>
        <v>-0.19189766182580925</v>
      </c>
      <c r="AD150" s="95">
        <f>locallinterp(R150,'BBG rates'!$N$10:$N$369,'BBG rates'!$P$10:$P$369)</f>
        <v>10.962170822635898</v>
      </c>
      <c r="AI150" s="185">
        <f t="shared" ref="AI150:AI213" si="50">A150</f>
        <v>129</v>
      </c>
      <c r="AJ150" s="127">
        <f>locallinterp(MIN(AI150,CAP_Senior*12),'BBG rates'!$X$24:$X$65,'BBG rates'!$Y$24:$Y$65)</f>
        <v>56.082249538212395</v>
      </c>
      <c r="AK150" s="127">
        <f>locallinterp(MIN(AI150,CAP_CB*12),'BBG rates'!$AA$25:$AA$40,'BBG rates'!$AC$25:$AC$40)</f>
        <v>10.149999999999999</v>
      </c>
      <c r="AL150" s="144">
        <f t="shared" ref="AL150:AL213" si="51">SUMPRODUCT(AJ150:AK150,$AJ$19:$AK$19)</f>
        <v>17.958482421496107</v>
      </c>
      <c r="AM150" s="142">
        <f>(SUMPRODUCT(AL150:AL$381,G150:G$381)+SUMPRODUCT(AL150:AL$381,H150:H$381))/12</f>
        <v>4577900.8968732096</v>
      </c>
    </row>
    <row r="151" spans="1:39" x14ac:dyDescent="0.2">
      <c r="A151" s="7">
        <v>130</v>
      </c>
      <c r="B151" s="7">
        <v>65</v>
      </c>
      <c r="C151" s="7">
        <v>32.5</v>
      </c>
      <c r="D151" s="12">
        <f t="shared" si="43"/>
        <v>10.833333333333334</v>
      </c>
      <c r="E151" s="29">
        <f t="shared" si="39"/>
        <v>2770922.4604189596</v>
      </c>
      <c r="F151" s="2">
        <f t="shared" si="44"/>
        <v>2832.68033691151</v>
      </c>
      <c r="G151" s="2">
        <f t="shared" ref="G151:G214" si="52">IF($A151&lt;=$I$8,-PPMT($G$11,1,$I$8-$A151+1,$E150),0)</f>
        <v>30930.435207872233</v>
      </c>
      <c r="H151" s="2">
        <f t="shared" ref="H151:H214" si="53">IF($A151&lt;=$I$8,(E150-G151)*$G$13,0)</f>
        <v>9101.0736388944169</v>
      </c>
      <c r="I151" s="2">
        <f t="shared" si="42"/>
        <v>42864.189183678158</v>
      </c>
      <c r="J151" s="2">
        <f t="shared" si="40"/>
        <v>464362.04948984674</v>
      </c>
      <c r="K151" s="2">
        <f t="shared" si="45"/>
        <v>37603.528813241304</v>
      </c>
      <c r="L151" s="2">
        <f t="shared" si="45"/>
        <v>407371.56214344752</v>
      </c>
      <c r="M151" s="2"/>
      <c r="N151" s="28">
        <f t="shared" si="41"/>
        <v>4243823.3990305774</v>
      </c>
      <c r="O151" s="2">
        <f t="shared" ref="O151:O214" si="54">IF($A151&lt;=$I$8,-IPMT($G$11,1,$I$8-$A151+1,$N150),0)</f>
        <v>4324.2062336831686</v>
      </c>
      <c r="P151" s="2">
        <f t="shared" ref="P151:P214" si="55">IF($A151&lt;=$I$8,-PPMT($G$11,1,$I$8-$A151+1,$N150),0)</f>
        <v>47216.616359275649</v>
      </c>
      <c r="R151">
        <f t="shared" ref="R151:R214" si="56">ROUND(D151*12,1)</f>
        <v>130</v>
      </c>
      <c r="S151" s="89">
        <f t="shared" si="46"/>
        <v>40031.50884676665</v>
      </c>
      <c r="T151" s="89">
        <f>IF(AND(S151=0,S150&gt;0),SUM($G151:$H$381),S151)</f>
        <v>40031.50884676665</v>
      </c>
      <c r="U151" s="82">
        <f>SUM(T151:T$381)</f>
        <v>2810953.9692657269</v>
      </c>
      <c r="V151" s="68">
        <f>localspline(R151,'BBG rates'!$G$10:$G$27,'BBG rates'!$K$10:$K$27)</f>
        <v>1.0204237466080435</v>
      </c>
      <c r="W151" s="68">
        <f>locallinterp(R151,'BBG rates'!$G$10:$G$27,'BBG rates'!$J$10:$J$27)</f>
        <v>-0.18183333333333332</v>
      </c>
      <c r="X151" s="56">
        <f t="shared" ref="X151:X214" si="57">((1+W151%)^(1/12)-1)*1200</f>
        <v>-0.1819850500186071</v>
      </c>
      <c r="Y151" s="66">
        <f t="shared" si="47"/>
        <v>-117.12301478173687</v>
      </c>
      <c r="Z151" s="72">
        <f t="shared" si="48"/>
        <v>-4.9999971281919603E-2</v>
      </c>
      <c r="AA151" s="79">
        <f t="shared" si="49"/>
        <v>-449.5129118350589</v>
      </c>
      <c r="AB151" s="81">
        <f t="shared" ref="AB151:AB214" si="58">IF(U151=0,0,AA151*1200/U151)</f>
        <v>-0.19189766182580925</v>
      </c>
      <c r="AD151" s="95">
        <f>locallinterp(R151,'BBG rates'!$N$10:$N$369,'BBG rates'!$P$10:$P$369)</f>
        <v>11.047206134853235</v>
      </c>
      <c r="AI151" s="185">
        <f t="shared" si="50"/>
        <v>130</v>
      </c>
      <c r="AJ151" s="127">
        <f>locallinterp(MIN(AI151,CAP_Senior*12),'BBG rates'!$X$24:$X$65,'BBG rates'!$Y$24:$Y$65)</f>
        <v>56.233475023501924</v>
      </c>
      <c r="AK151" s="127">
        <f>locallinterp(MIN(AI151,CAP_CB*12),'BBG rates'!$AA$25:$AA$40,'BBG rates'!$AC$25:$AC$40)</f>
        <v>10.166666666666666</v>
      </c>
      <c r="AL151" s="144">
        <f t="shared" si="51"/>
        <v>17.998024087328659</v>
      </c>
      <c r="AM151" s="142">
        <f>(SUMPRODUCT(AL151:AL$381,G151:G$381)+SUMPRODUCT(AL151:AL$381,H151:H$381))/12</f>
        <v>4517690.0824992387</v>
      </c>
    </row>
    <row r="152" spans="1:39" x14ac:dyDescent="0.2">
      <c r="A152" s="7">
        <v>131</v>
      </c>
      <c r="B152" s="7">
        <v>65.5</v>
      </c>
      <c r="C152" s="7">
        <v>32.75</v>
      </c>
      <c r="D152" s="12">
        <f t="shared" si="43"/>
        <v>10.916666666666666</v>
      </c>
      <c r="E152" s="29">
        <f t="shared" ref="E152:E201" si="59">IF($A152&lt;=$I$8,E151-G152-H152,0)</f>
        <v>2731091.9652640121</v>
      </c>
      <c r="F152" s="2">
        <f t="shared" si="44"/>
        <v>2792.3394173493311</v>
      </c>
      <c r="G152" s="2">
        <f t="shared" si="52"/>
        <v>30860.244472904473</v>
      </c>
      <c r="H152" s="2">
        <f t="shared" si="53"/>
        <v>8970.2506820427134</v>
      </c>
      <c r="I152" s="2">
        <f t="shared" si="42"/>
        <v>42622.834572296517</v>
      </c>
      <c r="J152" s="2">
        <f t="shared" ref="J152:J215" si="60">IF($I$7=1,I152*A152,IF($I$7=2,I152*B152,IF($I$7=4,I152*C152,I152*D152)))</f>
        <v>465299.27741423697</v>
      </c>
      <c r="K152" s="2">
        <f t="shared" si="45"/>
        <v>37354.152437259756</v>
      </c>
      <c r="L152" s="2">
        <f t="shared" si="45"/>
        <v>407782.83077341894</v>
      </c>
      <c r="M152" s="2"/>
      <c r="N152" s="28">
        <f t="shared" ref="N152:N215" si="61">IF($A152&lt;=$I$8,N151-P152,0)</f>
        <v>4196559.2011092417</v>
      </c>
      <c r="O152" s="2">
        <f t="shared" si="54"/>
        <v>4276.6246716231708</v>
      </c>
      <c r="P152" s="2">
        <f t="shared" si="55"/>
        <v>47264.197921335654</v>
      </c>
      <c r="R152">
        <f t="shared" si="56"/>
        <v>131</v>
      </c>
      <c r="S152" s="89">
        <f t="shared" si="46"/>
        <v>39830.495154947188</v>
      </c>
      <c r="T152" s="89">
        <f>IF(AND(S152=0,S151&gt;0),SUM($G152:$H$381),S152)</f>
        <v>39830.495154947188</v>
      </c>
      <c r="U152" s="82">
        <f>SUM(T152:T$381)</f>
        <v>2770922.4604189605</v>
      </c>
      <c r="V152" s="68">
        <f>localspline(R152,'BBG rates'!$G$10:$G$27,'BBG rates'!$K$10:$K$27)</f>
        <v>1.0201245664821419</v>
      </c>
      <c r="W152" s="68">
        <f>locallinterp(R152,'BBG rates'!$G$10:$G$27,'BBG rates'!$J$10:$J$27)</f>
        <v>-0.17791666666666667</v>
      </c>
      <c r="X152" s="56">
        <f t="shared" si="57"/>
        <v>-0.1780619141874773</v>
      </c>
      <c r="Y152" s="66">
        <f t="shared" si="47"/>
        <v>-111.05206799857092</v>
      </c>
      <c r="Z152" s="72">
        <f t="shared" si="48"/>
        <v>-4.8093183227558074E-2</v>
      </c>
      <c r="AA152" s="79">
        <f t="shared" si="49"/>
        <v>-443.1112843791808</v>
      </c>
      <c r="AB152" s="81">
        <f t="shared" si="58"/>
        <v>-0.19189766182580922</v>
      </c>
      <c r="AD152" s="95">
        <f>locallinterp(R152,'BBG rates'!$N$10:$N$369,'BBG rates'!$P$10:$P$369)</f>
        <v>11.132216515393413</v>
      </c>
      <c r="AI152" s="185">
        <f t="shared" si="50"/>
        <v>131</v>
      </c>
      <c r="AJ152" s="127">
        <f>locallinterp(MIN(AI152,CAP_Senior*12),'BBG rates'!$X$24:$X$65,'BBG rates'!$Y$24:$Y$65)</f>
        <v>56.384700508791454</v>
      </c>
      <c r="AK152" s="127">
        <f>locallinterp(MIN(AI152,CAP_CB*12),'BBG rates'!$AA$25:$AA$40,'BBG rates'!$AC$25:$AC$40)</f>
        <v>10.183333333333334</v>
      </c>
      <c r="AL152" s="144">
        <f t="shared" si="51"/>
        <v>18.037565753161214</v>
      </c>
      <c r="AM152" s="142">
        <f>(SUMPRODUCT(AL152:AL$381,G152:G$381)+SUMPRODUCT(AL152:AL$381,H152:H$381))/12</f>
        <v>4457649.4107928872</v>
      </c>
    </row>
    <row r="153" spans="1:39" x14ac:dyDescent="0.2">
      <c r="A153" s="7">
        <v>132</v>
      </c>
      <c r="B153" s="7">
        <v>66</v>
      </c>
      <c r="C153" s="7">
        <v>33</v>
      </c>
      <c r="D153" s="12">
        <f t="shared" si="43"/>
        <v>11</v>
      </c>
      <c r="E153" s="29">
        <f t="shared" si="59"/>
        <v>2691461.6669713086</v>
      </c>
      <c r="F153" s="2">
        <f t="shared" si="44"/>
        <v>2752.2010651498672</v>
      </c>
      <c r="G153" s="2">
        <f t="shared" si="52"/>
        <v>30790.213022448621</v>
      </c>
      <c r="H153" s="2">
        <f t="shared" si="53"/>
        <v>8840.0852702546435</v>
      </c>
      <c r="I153" s="2">
        <f t="shared" si="42"/>
        <v>42382.499357853128</v>
      </c>
      <c r="J153" s="2">
        <f t="shared" si="60"/>
        <v>466207.4929363844</v>
      </c>
      <c r="K153" s="2">
        <f t="shared" si="45"/>
        <v>37106.132540918501</v>
      </c>
      <c r="L153" s="2">
        <f t="shared" si="45"/>
        <v>408167.45795010345</v>
      </c>
      <c r="M153" s="2"/>
      <c r="N153" s="28">
        <f t="shared" si="61"/>
        <v>4149247.3736765175</v>
      </c>
      <c r="O153" s="2">
        <f t="shared" si="54"/>
        <v>4228.995160234681</v>
      </c>
      <c r="P153" s="2">
        <f t="shared" si="55"/>
        <v>47311.827432724138</v>
      </c>
      <c r="R153">
        <f t="shared" si="56"/>
        <v>132</v>
      </c>
      <c r="S153" s="89">
        <f t="shared" si="46"/>
        <v>39630.298292703264</v>
      </c>
      <c r="T153" s="89">
        <f>IF(AND(S153=0,S152&gt;0),SUM($G153:$H$381),S153)</f>
        <v>39630.298292703264</v>
      </c>
      <c r="U153" s="82">
        <f>SUM(T153:T$381)</f>
        <v>2731091.9652640135</v>
      </c>
      <c r="V153" s="68">
        <f>localspline(R153,'BBG rates'!$G$10:$G$27,'BBG rates'!$K$10:$K$27)</f>
        <v>1.0198090076446533</v>
      </c>
      <c r="W153" s="68">
        <f>locallinterp(R153,'BBG rates'!$G$10:$G$27,'BBG rates'!$J$10:$J$27)</f>
        <v>-0.17399999999999999</v>
      </c>
      <c r="X153" s="56">
        <f t="shared" si="57"/>
        <v>-0.17413891945641247</v>
      </c>
      <c r="Y153" s="66">
        <f t="shared" si="47"/>
        <v>-105.14182282330015</v>
      </c>
      <c r="Z153" s="72">
        <f t="shared" si="48"/>
        <v>-4.6197707361261768E-2</v>
      </c>
      <c r="AA153" s="79">
        <f t="shared" si="49"/>
        <v>-436.74180197118199</v>
      </c>
      <c r="AB153" s="81">
        <f t="shared" si="58"/>
        <v>-0.19189766182580922</v>
      </c>
      <c r="AD153" s="95">
        <f>locallinterp(R153,'BBG rates'!$N$10:$N$369,'BBG rates'!$P$10:$P$369)</f>
        <v>11.217200599363801</v>
      </c>
      <c r="AI153" s="185">
        <f t="shared" si="50"/>
        <v>132</v>
      </c>
      <c r="AJ153" s="127">
        <f>locallinterp(MIN(AI153,CAP_Senior*12),'BBG rates'!$X$24:$X$65,'BBG rates'!$Y$24:$Y$65)</f>
        <v>56.535925994080984</v>
      </c>
      <c r="AK153" s="127">
        <f>locallinterp(MIN(AI153,CAP_CB*12),'BBG rates'!$AA$25:$AA$40,'BBG rates'!$AC$25:$AC$40)</f>
        <v>10.199999999999999</v>
      </c>
      <c r="AL153" s="144">
        <f t="shared" si="51"/>
        <v>18.077107418993769</v>
      </c>
      <c r="AM153" s="142">
        <f>(SUMPRODUCT(AL153:AL$381,G153:G$381)+SUMPRODUCT(AL153:AL$381,H153:H$381))/12</f>
        <v>4397778.9795146929</v>
      </c>
    </row>
    <row r="154" spans="1:39" x14ac:dyDescent="0.2">
      <c r="A154" s="7">
        <v>133</v>
      </c>
      <c r="B154" s="7">
        <v>66.5</v>
      </c>
      <c r="C154" s="7">
        <v>33.25</v>
      </c>
      <c r="D154" s="12">
        <f t="shared" si="43"/>
        <v>11.083333333333334</v>
      </c>
      <c r="E154" s="29">
        <f t="shared" si="59"/>
        <v>2652030.751745644</v>
      </c>
      <c r="F154" s="2">
        <f t="shared" si="44"/>
        <v>2712.2644571701203</v>
      </c>
      <c r="G154" s="2">
        <f t="shared" si="52"/>
        <v>30720.340495038807</v>
      </c>
      <c r="H154" s="2">
        <f t="shared" si="53"/>
        <v>8710.5747306260746</v>
      </c>
      <c r="I154" s="2">
        <f t="shared" si="42"/>
        <v>42143.179682835005</v>
      </c>
      <c r="J154" s="2">
        <f t="shared" si="60"/>
        <v>467086.90815142135</v>
      </c>
      <c r="K154" s="2">
        <f t="shared" si="45"/>
        <v>36859.462373421455</v>
      </c>
      <c r="L154" s="2">
        <f t="shared" si="45"/>
        <v>408525.70797208784</v>
      </c>
      <c r="M154" s="2"/>
      <c r="N154" s="28">
        <f t="shared" si="61"/>
        <v>4101887.8687347565</v>
      </c>
      <c r="O154" s="2">
        <f t="shared" si="54"/>
        <v>4181.3176511977626</v>
      </c>
      <c r="P154" s="2">
        <f t="shared" si="55"/>
        <v>47359.504941761057</v>
      </c>
      <c r="R154">
        <f t="shared" si="56"/>
        <v>133</v>
      </c>
      <c r="S154" s="89">
        <f t="shared" si="46"/>
        <v>39430.915225664881</v>
      </c>
      <c r="T154" s="89">
        <f>IF(AND(S154=0,S153&gt;0),SUM($G154:$H$381),S154)</f>
        <v>39430.915225664881</v>
      </c>
      <c r="U154" s="82">
        <f>SUM(T154:T$381)</f>
        <v>2691461.6669713096</v>
      </c>
      <c r="V154" s="68">
        <f>localspline(R154,'BBG rates'!$G$10:$G$27,'BBG rates'!$K$10:$K$27)</f>
        <v>1.019475972574923</v>
      </c>
      <c r="W154" s="68">
        <f>locallinterp(R154,'BBG rates'!$G$10:$G$27,'BBG rates'!$J$10:$J$27)</f>
        <v>-0.169625</v>
      </c>
      <c r="X154" s="56">
        <f t="shared" si="57"/>
        <v>-0.16975701769443852</v>
      </c>
      <c r="Y154" s="66">
        <f t="shared" si="47"/>
        <v>-99.390841721277937</v>
      </c>
      <c r="Z154" s="72">
        <f t="shared" si="48"/>
        <v>-4.4313843116980535E-2</v>
      </c>
      <c r="AA154" s="79">
        <f t="shared" si="49"/>
        <v>-430.40433398799104</v>
      </c>
      <c r="AB154" s="81">
        <f t="shared" si="58"/>
        <v>-0.19189766182580925</v>
      </c>
      <c r="AD154" s="95">
        <f>locallinterp(R154,'BBG rates'!$N$10:$N$369,'BBG rates'!$P$10:$P$369)</f>
        <v>11.302156930411712</v>
      </c>
      <c r="AI154" s="185">
        <f t="shared" si="50"/>
        <v>133</v>
      </c>
      <c r="AJ154" s="127">
        <f>locallinterp(MIN(AI154,CAP_Senior*12),'BBG rates'!$X$24:$X$65,'BBG rates'!$Y$24:$Y$65)</f>
        <v>56.673984045571196</v>
      </c>
      <c r="AK154" s="127">
        <f>locallinterp(MIN(AI154,CAP_CB*12),'BBG rates'!$AA$25:$AA$40,'BBG rates'!$AC$25:$AC$40)</f>
        <v>10.216666666666667</v>
      </c>
      <c r="AL154" s="144">
        <f t="shared" si="51"/>
        <v>18.114410621080438</v>
      </c>
      <c r="AM154" s="142">
        <f>(SUMPRODUCT(AL154:AL$381,G154:G$381)+SUMPRODUCT(AL154:AL$381,H154:H$381))/12</f>
        <v>4338078.8829076961</v>
      </c>
    </row>
    <row r="155" spans="1:39" x14ac:dyDescent="0.2">
      <c r="A155" s="7">
        <v>134</v>
      </c>
      <c r="B155" s="7">
        <v>67</v>
      </c>
      <c r="C155" s="7">
        <v>33.5</v>
      </c>
      <c r="D155" s="12">
        <f t="shared" si="43"/>
        <v>11.166666666666666</v>
      </c>
      <c r="E155" s="29">
        <f t="shared" si="59"/>
        <v>2612798.4088154309</v>
      </c>
      <c r="F155" s="2">
        <f t="shared" si="44"/>
        <v>2672.5287733249161</v>
      </c>
      <c r="G155" s="2">
        <f t="shared" si="52"/>
        <v>30650.626530029422</v>
      </c>
      <c r="H155" s="2">
        <f t="shared" si="53"/>
        <v>8581.7164001839301</v>
      </c>
      <c r="I155" s="2">
        <f t="shared" si="42"/>
        <v>41904.871703538272</v>
      </c>
      <c r="J155" s="2">
        <f t="shared" si="60"/>
        <v>467937.734022844</v>
      </c>
      <c r="K155" s="2">
        <f t="shared" si="45"/>
        <v>36614.135215953247</v>
      </c>
      <c r="L155" s="2">
        <f t="shared" si="45"/>
        <v>408857.84324481123</v>
      </c>
      <c r="M155" s="2"/>
      <c r="N155" s="28">
        <f t="shared" si="61"/>
        <v>4054480.6382379415</v>
      </c>
      <c r="O155" s="2">
        <f t="shared" si="54"/>
        <v>4133.5920961437851</v>
      </c>
      <c r="P155" s="2">
        <f t="shared" si="55"/>
        <v>47407.230496815027</v>
      </c>
      <c r="R155">
        <f t="shared" si="56"/>
        <v>134</v>
      </c>
      <c r="S155" s="89">
        <f t="shared" si="46"/>
        <v>39232.342930213352</v>
      </c>
      <c r="T155" s="89">
        <f>IF(AND(S155=0,S154&gt;0),SUM($G155:$H$381),S155)</f>
        <v>39232.342930213352</v>
      </c>
      <c r="U155" s="82">
        <f>SUM(T155:T$381)</f>
        <v>2652030.7517456445</v>
      </c>
      <c r="V155" s="68">
        <f>localspline(R155,'BBG rates'!$G$10:$G$27,'BBG rates'!$K$10:$K$27)</f>
        <v>1.0191264573757928</v>
      </c>
      <c r="W155" s="68">
        <f>locallinterp(R155,'BBG rates'!$G$10:$G$27,'BBG rates'!$J$10:$J$27)</f>
        <v>-0.16524999999999998</v>
      </c>
      <c r="X155" s="56">
        <f t="shared" si="57"/>
        <v>-0.16537529195992384</v>
      </c>
      <c r="Y155" s="66">
        <f t="shared" si="47"/>
        <v>-93.812779576552018</v>
      </c>
      <c r="Z155" s="72">
        <f t="shared" si="48"/>
        <v>-4.2448729305933589E-2</v>
      </c>
      <c r="AA155" s="79">
        <f t="shared" si="49"/>
        <v>-424.09875029177704</v>
      </c>
      <c r="AB155" s="81">
        <f t="shared" si="58"/>
        <v>-0.19189766182580928</v>
      </c>
      <c r="AD155" s="95">
        <f>locallinterp(R155,'BBG rates'!$N$10:$N$369,'BBG rates'!$P$10:$P$369)</f>
        <v>11.387084135193028</v>
      </c>
      <c r="AI155" s="185">
        <f t="shared" si="50"/>
        <v>134</v>
      </c>
      <c r="AJ155" s="127">
        <f>locallinterp(MIN(AI155,CAP_Senior*12),'BBG rates'!$X$24:$X$65,'BBG rates'!$Y$24:$Y$65)</f>
        <v>56.812042097061408</v>
      </c>
      <c r="AK155" s="127">
        <f>locallinterp(MIN(AI155,CAP_CB*12),'BBG rates'!$AA$25:$AA$40,'BBG rates'!$AC$25:$AC$40)</f>
        <v>10.233333333333333</v>
      </c>
      <c r="AL155" s="144">
        <f t="shared" si="51"/>
        <v>18.151713823167107</v>
      </c>
      <c r="AM155" s="142">
        <f>(SUMPRODUCT(AL155:AL$381,G155:G$381)+SUMPRODUCT(AL155:AL$381,H155:H$381))/12</f>
        <v>4278556.5671108039</v>
      </c>
    </row>
    <row r="156" spans="1:39" x14ac:dyDescent="0.2">
      <c r="A156" s="7">
        <v>135</v>
      </c>
      <c r="B156" s="7">
        <v>67.5</v>
      </c>
      <c r="C156" s="7">
        <v>33.75</v>
      </c>
      <c r="D156" s="12">
        <f t="shared" si="43"/>
        <v>11.25</v>
      </c>
      <c r="E156" s="29">
        <f t="shared" si="59"/>
        <v>2573763.830421987</v>
      </c>
      <c r="F156" s="2">
        <f t="shared" si="44"/>
        <v>2632.9931965760684</v>
      </c>
      <c r="G156" s="2">
        <f t="shared" si="52"/>
        <v>30581.070767593294</v>
      </c>
      <c r="H156" s="2">
        <f t="shared" si="53"/>
        <v>8453.5076258509889</v>
      </c>
      <c r="I156" s="2">
        <f t="shared" si="42"/>
        <v>41667.57159002035</v>
      </c>
      <c r="J156" s="2">
        <f t="shared" si="60"/>
        <v>468760.18038772896</v>
      </c>
      <c r="K156" s="2">
        <f t="shared" si="45"/>
        <v>36370.144381532285</v>
      </c>
      <c r="L156" s="2">
        <f t="shared" si="45"/>
        <v>409164.12429223821</v>
      </c>
      <c r="M156" s="2"/>
      <c r="N156" s="28">
        <f t="shared" si="61"/>
        <v>4007025.634091638</v>
      </c>
      <c r="O156" s="2">
        <f t="shared" si="54"/>
        <v>4085.8184466553739</v>
      </c>
      <c r="P156" s="2">
        <f t="shared" si="55"/>
        <v>47455.00414630345</v>
      </c>
      <c r="R156">
        <f t="shared" si="56"/>
        <v>135</v>
      </c>
      <c r="S156" s="89">
        <f t="shared" si="46"/>
        <v>39034.578393444281</v>
      </c>
      <c r="T156" s="89">
        <f>IF(AND(S156=0,S155&gt;0),SUM($G156:$H$381),S156)</f>
        <v>39034.578393444281</v>
      </c>
      <c r="U156" s="82">
        <f>SUM(T156:T$381)</f>
        <v>2612798.4088154309</v>
      </c>
      <c r="V156" s="68">
        <f>localspline(R156,'BBG rates'!$G$10:$G$27,'BBG rates'!$K$10:$K$27)</f>
        <v>1.0187622049384828</v>
      </c>
      <c r="W156" s="68">
        <f>locallinterp(R156,'BBG rates'!$G$10:$G$27,'BBG rates'!$J$10:$J$27)</f>
        <v>-0.16087499999999999</v>
      </c>
      <c r="X156" s="56">
        <f t="shared" si="57"/>
        <v>-0.16099374223834673</v>
      </c>
      <c r="Y156" s="66">
        <f t="shared" si="47"/>
        <v>-88.406062771255449</v>
      </c>
      <c r="Z156" s="72">
        <f t="shared" si="48"/>
        <v>-4.0602931694835004E-2</v>
      </c>
      <c r="AA156" s="79">
        <f t="shared" si="49"/>
        <v>-417.82492122823015</v>
      </c>
      <c r="AB156" s="81">
        <f t="shared" si="58"/>
        <v>-0.19189766182580928</v>
      </c>
      <c r="AD156" s="95">
        <f>locallinterp(R156,'BBG rates'!$N$10:$N$369,'BBG rates'!$P$10:$P$369)</f>
        <v>11.471980985604569</v>
      </c>
      <c r="AI156" s="185">
        <f t="shared" si="50"/>
        <v>135</v>
      </c>
      <c r="AJ156" s="127">
        <f>locallinterp(MIN(AI156,CAP_Senior*12),'BBG rates'!$X$24:$X$65,'BBG rates'!$Y$24:$Y$65)</f>
        <v>56.95010014855162</v>
      </c>
      <c r="AK156" s="127">
        <f>locallinterp(MIN(AI156,CAP_CB*12),'BBG rates'!$AA$25:$AA$40,'BBG rates'!$AC$25:$AC$40)</f>
        <v>10.25</v>
      </c>
      <c r="AL156" s="144">
        <f t="shared" si="51"/>
        <v>18.189017025253776</v>
      </c>
      <c r="AM156" s="142">
        <f>(SUMPRODUCT(AL156:AL$381,G156:G$381)+SUMPRODUCT(AL156:AL$381,H156:H$381))/12</f>
        <v>4219212.045320672</v>
      </c>
    </row>
    <row r="157" spans="1:39" x14ac:dyDescent="0.2">
      <c r="A157" s="7">
        <v>136</v>
      </c>
      <c r="B157" s="7">
        <v>68</v>
      </c>
      <c r="C157" s="7">
        <v>34</v>
      </c>
      <c r="D157" s="12">
        <f t="shared" si="43"/>
        <v>11.333333333333334</v>
      </c>
      <c r="E157" s="29">
        <f t="shared" si="59"/>
        <v>2534926.2118088566</v>
      </c>
      <c r="F157" s="2">
        <f t="shared" si="44"/>
        <v>2593.6569129215823</v>
      </c>
      <c r="G157" s="2">
        <f t="shared" si="52"/>
        <v>30511.67284871978</v>
      </c>
      <c r="H157" s="2">
        <f t="shared" si="53"/>
        <v>8325.9457644108279</v>
      </c>
      <c r="I157" s="2">
        <f t="shared" si="42"/>
        <v>41431.275526052188</v>
      </c>
      <c r="J157" s="2">
        <f t="shared" si="60"/>
        <v>469554.4559619248</v>
      </c>
      <c r="K157" s="2">
        <f t="shared" si="45"/>
        <v>36127.483214864435</v>
      </c>
      <c r="L157" s="2">
        <f t="shared" si="45"/>
        <v>409444.8097684636</v>
      </c>
      <c r="M157" s="2"/>
      <c r="N157" s="28">
        <f t="shared" si="61"/>
        <v>3959522.8081529457</v>
      </c>
      <c r="O157" s="2">
        <f t="shared" si="54"/>
        <v>4037.9966542663637</v>
      </c>
      <c r="P157" s="2">
        <f t="shared" si="55"/>
        <v>47502.825938692447</v>
      </c>
      <c r="R157">
        <f t="shared" si="56"/>
        <v>136</v>
      </c>
      <c r="S157" s="89">
        <f t="shared" si="46"/>
        <v>38837.618613130609</v>
      </c>
      <c r="T157" s="89">
        <f>IF(AND(S157=0,S156&gt;0),SUM($G157:$H$381),S157)</f>
        <v>38837.618613130609</v>
      </c>
      <c r="U157" s="82">
        <f>SUM(T157:T$381)</f>
        <v>2573763.8304219865</v>
      </c>
      <c r="V157" s="68">
        <f>localspline(R157,'BBG rates'!$G$10:$G$27,'BBG rates'!$K$10:$K$27)</f>
        <v>1.0183847794456817</v>
      </c>
      <c r="W157" s="68">
        <f>locallinterp(R157,'BBG rates'!$G$10:$G$27,'BBG rates'!$J$10:$J$27)</f>
        <v>-0.1565</v>
      </c>
      <c r="X157" s="56">
        <f t="shared" si="57"/>
        <v>-0.15661236851465254</v>
      </c>
      <c r="Y157" s="66">
        <f t="shared" si="47"/>
        <v>-83.169127061041522</v>
      </c>
      <c r="Z157" s="72">
        <f t="shared" si="48"/>
        <v>-3.877704367960072E-2</v>
      </c>
      <c r="AA157" s="79">
        <f t="shared" si="49"/>
        <v>-411.58271762484833</v>
      </c>
      <c r="AB157" s="81">
        <f t="shared" si="58"/>
        <v>-0.19189766182580933</v>
      </c>
      <c r="AD157" s="95">
        <f>locallinterp(R157,'BBG rates'!$N$10:$N$369,'BBG rates'!$P$10:$P$369)</f>
        <v>11.55684638389171</v>
      </c>
      <c r="AI157" s="185">
        <f t="shared" si="50"/>
        <v>136</v>
      </c>
      <c r="AJ157" s="127">
        <f>locallinterp(MIN(AI157,CAP_Senior*12),'BBG rates'!$X$24:$X$65,'BBG rates'!$Y$24:$Y$65)</f>
        <v>57.088158200041832</v>
      </c>
      <c r="AK157" s="127">
        <f>locallinterp(MIN(AI157,CAP_CB*12),'BBG rates'!$AA$25:$AA$40,'BBG rates'!$AC$25:$AC$40)</f>
        <v>10.266666666666666</v>
      </c>
      <c r="AL157" s="144">
        <f t="shared" si="51"/>
        <v>18.226320227340445</v>
      </c>
      <c r="AM157" s="142">
        <f>(SUMPRODUCT(AL157:AL$381,G157:G$381)+SUMPRODUCT(AL157:AL$381,H157:H$381))/12</f>
        <v>4160045.327739676</v>
      </c>
    </row>
    <row r="158" spans="1:39" x14ac:dyDescent="0.2">
      <c r="A158" s="7">
        <v>137</v>
      </c>
      <c r="B158" s="7">
        <v>68.5</v>
      </c>
      <c r="C158" s="7">
        <v>34.25</v>
      </c>
      <c r="D158" s="12">
        <f t="shared" si="43"/>
        <v>11.416666666666666</v>
      </c>
      <c r="E158" s="29">
        <f t="shared" si="59"/>
        <v>2496284.7512111706</v>
      </c>
      <c r="F158" s="2">
        <f t="shared" si="44"/>
        <v>2554.519111384896</v>
      </c>
      <c r="G158" s="2">
        <f t="shared" si="52"/>
        <v>30442.432415212978</v>
      </c>
      <c r="H158" s="2">
        <f t="shared" si="53"/>
        <v>8199.0281824728609</v>
      </c>
      <c r="I158" s="2">
        <f t="shared" si="42"/>
        <v>41195.979709070729</v>
      </c>
      <c r="J158" s="2">
        <f t="shared" si="60"/>
        <v>470320.76834522415</v>
      </c>
      <c r="K158" s="2">
        <f t="shared" si="45"/>
        <v>35886.145092197468</v>
      </c>
      <c r="L158" s="2">
        <f t="shared" si="45"/>
        <v>409700.15646925446</v>
      </c>
      <c r="M158" s="2"/>
      <c r="N158" s="28">
        <f t="shared" si="61"/>
        <v>3911972.1122304485</v>
      </c>
      <c r="O158" s="2">
        <f t="shared" si="54"/>
        <v>3990.1266704617506</v>
      </c>
      <c r="P158" s="2">
        <f t="shared" si="55"/>
        <v>47550.695922497071</v>
      </c>
      <c r="R158">
        <f t="shared" si="56"/>
        <v>137</v>
      </c>
      <c r="S158" s="89">
        <f t="shared" si="46"/>
        <v>38641.460597685837</v>
      </c>
      <c r="T158" s="89">
        <f>IF(AND(S158=0,S157&gt;0),SUM($G158:$H$381),S158)</f>
        <v>38641.460597685837</v>
      </c>
      <c r="U158" s="82">
        <f>SUM(T158:T$381)</f>
        <v>2534926.2118088561</v>
      </c>
      <c r="V158" s="68">
        <f>localspline(R158,'BBG rates'!$G$10:$G$27,'BBG rates'!$K$10:$K$27)</f>
        <v>1.0179957450413588</v>
      </c>
      <c r="W158" s="68">
        <f>locallinterp(R158,'BBG rates'!$G$10:$G$27,'BBG rates'!$J$10:$J$27)</f>
        <v>-0.15212499999999998</v>
      </c>
      <c r="X158" s="56">
        <f t="shared" si="57"/>
        <v>-0.15223117077418635</v>
      </c>
      <c r="Y158" s="66">
        <f t="shared" si="47"/>
        <v>-78.100417528982234</v>
      </c>
      <c r="Z158" s="72">
        <f t="shared" si="48"/>
        <v>-3.6971688011345399E-2</v>
      </c>
      <c r="AA158" s="79">
        <f t="shared" si="49"/>
        <v>-405.37201078922976</v>
      </c>
      <c r="AB158" s="81">
        <f t="shared" si="58"/>
        <v>-0.19189766182580931</v>
      </c>
      <c r="AD158" s="95">
        <f>locallinterp(R158,'BBG rates'!$N$10:$N$369,'BBG rates'!$P$10:$P$369)</f>
        <v>11.641679362645156</v>
      </c>
      <c r="AI158" s="185">
        <f t="shared" si="50"/>
        <v>137</v>
      </c>
      <c r="AJ158" s="127">
        <f>locallinterp(MIN(AI158,CAP_Senior*12),'BBG rates'!$X$24:$X$65,'BBG rates'!$Y$24:$Y$65)</f>
        <v>57.226216251532044</v>
      </c>
      <c r="AK158" s="127">
        <f>locallinterp(MIN(AI158,CAP_CB*12),'BBG rates'!$AA$25:$AA$40,'BBG rates'!$AC$25:$AC$40)</f>
        <v>10.283333333333333</v>
      </c>
      <c r="AL158" s="144">
        <f t="shared" si="51"/>
        <v>18.263623429427113</v>
      </c>
      <c r="AM158" s="142">
        <f>(SUMPRODUCT(AL158:AL$381,G158:G$381)+SUMPRODUCT(AL158:AL$381,H158:H$381))/12</f>
        <v>4101056.4215971553</v>
      </c>
    </row>
    <row r="159" spans="1:39" x14ac:dyDescent="0.2">
      <c r="A159" s="7">
        <v>138</v>
      </c>
      <c r="B159" s="7">
        <v>69</v>
      </c>
      <c r="C159" s="7">
        <v>34.5</v>
      </c>
      <c r="D159" s="12">
        <f t="shared" si="43"/>
        <v>11.5</v>
      </c>
      <c r="E159" s="29">
        <f t="shared" si="59"/>
        <v>2457838.6498450432</v>
      </c>
      <c r="F159" s="2">
        <f t="shared" si="44"/>
        <v>2515.5789840041552</v>
      </c>
      <c r="G159" s="2">
        <f t="shared" si="52"/>
        <v>30373.3491096898</v>
      </c>
      <c r="H159" s="2">
        <f t="shared" si="53"/>
        <v>8072.7522564375222</v>
      </c>
      <c r="I159" s="2">
        <f t="shared" si="42"/>
        <v>40961.680350131479</v>
      </c>
      <c r="J159" s="2">
        <f t="shared" si="60"/>
        <v>471059.32402651198</v>
      </c>
      <c r="K159" s="2">
        <f t="shared" si="45"/>
        <v>35646.123421175973</v>
      </c>
      <c r="L159" s="2">
        <f t="shared" si="45"/>
        <v>409930.41934352368</v>
      </c>
      <c r="M159" s="2"/>
      <c r="N159" s="28">
        <f t="shared" si="61"/>
        <v>3864373.4980841675</v>
      </c>
      <c r="O159" s="2">
        <f t="shared" si="54"/>
        <v>3942.2084466776369</v>
      </c>
      <c r="P159" s="2">
        <f t="shared" si="55"/>
        <v>47598.614146281172</v>
      </c>
      <c r="R159">
        <f t="shared" si="56"/>
        <v>138</v>
      </c>
      <c r="S159" s="89">
        <f t="shared" si="46"/>
        <v>38446.101366127325</v>
      </c>
      <c r="T159" s="89">
        <f>IF(AND(S159=0,S158&gt;0),SUM($G159:$H$381),S159)</f>
        <v>38446.101366127325</v>
      </c>
      <c r="U159" s="82">
        <f>SUM(T159:T$381)</f>
        <v>2496284.7512111696</v>
      </c>
      <c r="V159" s="68">
        <f>localspline(R159,'BBG rates'!$G$10:$G$27,'BBG rates'!$K$10:$K$27)</f>
        <v>1.0175968446748129</v>
      </c>
      <c r="W159" s="68">
        <f>locallinterp(R159,'BBG rates'!$G$10:$G$27,'BBG rates'!$J$10:$J$27)</f>
        <v>-0.14774999999999999</v>
      </c>
      <c r="X159" s="56">
        <f t="shared" si="57"/>
        <v>-0.14785014900229321</v>
      </c>
      <c r="Y159" s="66">
        <f t="shared" si="47"/>
        <v>-73.19838853964032</v>
      </c>
      <c r="Z159" s="72">
        <f t="shared" si="48"/>
        <v>-3.5187518653451023E-2</v>
      </c>
      <c r="AA159" s="79">
        <f t="shared" si="49"/>
        <v>-399.19267250737136</v>
      </c>
      <c r="AB159" s="81">
        <f t="shared" si="58"/>
        <v>-0.19189766182580933</v>
      </c>
      <c r="AD159" s="95">
        <f>locallinterp(R159,'BBG rates'!$N$10:$N$369,'BBG rates'!$P$10:$P$369)</f>
        <v>11.726479099701391</v>
      </c>
      <c r="AI159" s="185">
        <f t="shared" si="50"/>
        <v>138</v>
      </c>
      <c r="AJ159" s="127">
        <f>locallinterp(MIN(AI159,CAP_Senior*12),'BBG rates'!$X$24:$X$65,'BBG rates'!$Y$24:$Y$65)</f>
        <v>57.364274303022256</v>
      </c>
      <c r="AK159" s="127">
        <f>locallinterp(MIN(AI159,CAP_CB*12),'BBG rates'!$AA$25:$AA$40,'BBG rates'!$AC$25:$AC$40)</f>
        <v>10.3</v>
      </c>
      <c r="AL159" s="144">
        <f t="shared" si="51"/>
        <v>18.300926631513782</v>
      </c>
      <c r="AM159" s="142">
        <f>(SUMPRODUCT(AL159:AL$381,G159:G$381)+SUMPRODUCT(AL159:AL$381,H159:H$381))/12</f>
        <v>4042245.3311705575</v>
      </c>
    </row>
    <row r="160" spans="1:39" x14ac:dyDescent="0.2">
      <c r="A160" s="7">
        <v>139</v>
      </c>
      <c r="B160" s="7">
        <v>69.5</v>
      </c>
      <c r="C160" s="7">
        <v>34.75</v>
      </c>
      <c r="D160" s="12">
        <f t="shared" si="43"/>
        <v>11.583333333333334</v>
      </c>
      <c r="E160" s="29">
        <f t="shared" si="59"/>
        <v>2419587.1118970034</v>
      </c>
      <c r="F160" s="2">
        <f t="shared" si="44"/>
        <v>2476.8357258215306</v>
      </c>
      <c r="G160" s="2">
        <f t="shared" si="52"/>
        <v>30304.422575578217</v>
      </c>
      <c r="H160" s="2">
        <f t="shared" si="53"/>
        <v>7947.1153724615488</v>
      </c>
      <c r="I160" s="2">
        <f t="shared" si="42"/>
        <v>40728.373673861301</v>
      </c>
      <c r="J160" s="2">
        <f t="shared" si="60"/>
        <v>471770.32838889339</v>
      </c>
      <c r="K160" s="2">
        <f t="shared" si="45"/>
        <v>35407.411640697093</v>
      </c>
      <c r="L160" s="2">
        <f t="shared" si="45"/>
        <v>410135.85150474135</v>
      </c>
      <c r="M160" s="2"/>
      <c r="N160" s="28">
        <f t="shared" si="61"/>
        <v>3816726.91742551</v>
      </c>
      <c r="O160" s="2">
        <f t="shared" si="54"/>
        <v>3894.2419343011893</v>
      </c>
      <c r="P160" s="2">
        <f t="shared" si="55"/>
        <v>47646.580658657622</v>
      </c>
      <c r="R160">
        <f t="shared" si="56"/>
        <v>139</v>
      </c>
      <c r="S160" s="89">
        <f t="shared" si="46"/>
        <v>38251.537948039768</v>
      </c>
      <c r="T160" s="89">
        <f>IF(AND(S160=0,S159&gt;0),SUM($G160:$H$381),S160)</f>
        <v>38251.537948039768</v>
      </c>
      <c r="U160" s="82">
        <f>SUM(T160:T$381)</f>
        <v>2457838.6498450427</v>
      </c>
      <c r="V160" s="68">
        <f>localspline(R160,'BBG rates'!$G$10:$G$27,'BBG rates'!$K$10:$K$27)</f>
        <v>1.0171896126895736</v>
      </c>
      <c r="W160" s="68">
        <f>locallinterp(R160,'BBG rates'!$G$10:$G$27,'BBG rates'!$J$10:$J$27)</f>
        <v>-0.143375</v>
      </c>
      <c r="X160" s="56">
        <f t="shared" si="57"/>
        <v>-0.14346930318391848</v>
      </c>
      <c r="Y160" s="66">
        <f t="shared" si="47"/>
        <v>-68.461503693357656</v>
      </c>
      <c r="Z160" s="72">
        <f t="shared" si="48"/>
        <v>-3.3425222781490828E-2</v>
      </c>
      <c r="AA160" s="79">
        <f t="shared" si="49"/>
        <v>-393.04457504197313</v>
      </c>
      <c r="AB160" s="81">
        <f t="shared" si="58"/>
        <v>-0.19189766182580931</v>
      </c>
      <c r="AD160" s="95">
        <f>locallinterp(R160,'BBG rates'!$N$10:$N$369,'BBG rates'!$P$10:$P$369)</f>
        <v>11.811244900758856</v>
      </c>
      <c r="AI160" s="185">
        <f t="shared" si="50"/>
        <v>139</v>
      </c>
      <c r="AJ160" s="127">
        <f>locallinterp(MIN(AI160,CAP_Senior*12),'BBG rates'!$X$24:$X$65,'BBG rates'!$Y$24:$Y$65)</f>
        <v>57.502332354512468</v>
      </c>
      <c r="AK160" s="127">
        <f>locallinterp(MIN(AI160,CAP_CB*12),'BBG rates'!$AA$25:$AA$40,'BBG rates'!$AC$25:$AC$40)</f>
        <v>10.316666666666666</v>
      </c>
      <c r="AL160" s="144">
        <f t="shared" si="51"/>
        <v>18.338229833600451</v>
      </c>
      <c r="AM160" s="142">
        <f>(SUMPRODUCT(AL160:AL$381,G160:G$381)+SUMPRODUCT(AL160:AL$381,H160:H$381))/12</f>
        <v>3983612.0578064546</v>
      </c>
    </row>
    <row r="161" spans="1:39" x14ac:dyDescent="0.2">
      <c r="A161" s="7">
        <v>140</v>
      </c>
      <c r="B161" s="7">
        <v>70</v>
      </c>
      <c r="C161" s="7">
        <v>35</v>
      </c>
      <c r="D161" s="12">
        <f t="shared" si="43"/>
        <v>11.666666666666666</v>
      </c>
      <c r="E161" s="29">
        <f t="shared" si="59"/>
        <v>2381529.3445134647</v>
      </c>
      <c r="F161" s="2">
        <f t="shared" si="44"/>
        <v>2438.2885348725658</v>
      </c>
      <c r="G161" s="2">
        <f t="shared" si="52"/>
        <v>30235.65245711535</v>
      </c>
      <c r="H161" s="2">
        <f t="shared" si="53"/>
        <v>7822.1149264233982</v>
      </c>
      <c r="I161" s="2">
        <f t="shared" si="42"/>
        <v>40496.055918411315</v>
      </c>
      <c r="J161" s="2">
        <f t="shared" si="60"/>
        <v>472453.98571479868</v>
      </c>
      <c r="K161" s="2">
        <f t="shared" si="45"/>
        <v>35170.003220766848</v>
      </c>
      <c r="L161" s="2">
        <f t="shared" si="45"/>
        <v>410316.70424227993</v>
      </c>
      <c r="M161" s="2"/>
      <c r="N161" s="28">
        <f t="shared" si="61"/>
        <v>3769032.3219172219</v>
      </c>
      <c r="O161" s="2">
        <f t="shared" si="54"/>
        <v>3846.2270846705842</v>
      </c>
      <c r="P161" s="2">
        <f t="shared" si="55"/>
        <v>47694.595508288236</v>
      </c>
      <c r="R161">
        <f t="shared" si="56"/>
        <v>140</v>
      </c>
      <c r="S161" s="89">
        <f t="shared" si="46"/>
        <v>38057.767383538747</v>
      </c>
      <c r="T161" s="89">
        <f>IF(AND(S161=0,S160&gt;0),SUM($G161:$H$381),S161)</f>
        <v>38057.767383538747</v>
      </c>
      <c r="U161" s="82">
        <f>SUM(T161:T$381)</f>
        <v>2419587.1118970024</v>
      </c>
      <c r="V161" s="68">
        <f>localspline(R161,'BBG rates'!$G$10:$G$27,'BBG rates'!$K$10:$K$27)</f>
        <v>1.0167757324483095</v>
      </c>
      <c r="W161" s="68">
        <f>locallinterp(R161,'BBG rates'!$G$10:$G$27,'BBG rates'!$J$10:$J$27)</f>
        <v>-0.13899999999999998</v>
      </c>
      <c r="X161" s="56">
        <f t="shared" si="57"/>
        <v>-0.13908863330454047</v>
      </c>
      <c r="Y161" s="66">
        <f t="shared" si="47"/>
        <v>-63.888235780758919</v>
      </c>
      <c r="Z161" s="72">
        <f t="shared" si="48"/>
        <v>-3.1685522938995646E-2</v>
      </c>
      <c r="AA161" s="79">
        <f t="shared" si="49"/>
        <v>-386.92759113074811</v>
      </c>
      <c r="AB161" s="81">
        <f t="shared" si="58"/>
        <v>-0.19189766182580936</v>
      </c>
      <c r="AD161" s="95">
        <f>locallinterp(R161,'BBG rates'!$N$10:$N$369,'BBG rates'!$P$10:$P$369)</f>
        <v>11.895976211796215</v>
      </c>
      <c r="AI161" s="185">
        <f t="shared" si="50"/>
        <v>140</v>
      </c>
      <c r="AJ161" s="127">
        <f>locallinterp(MIN(AI161,CAP_Senior*12),'BBG rates'!$X$24:$X$65,'BBG rates'!$Y$24:$Y$65)</f>
        <v>57.64039040600268</v>
      </c>
      <c r="AK161" s="127">
        <f>locallinterp(MIN(AI161,CAP_CB*12),'BBG rates'!$AA$25:$AA$40,'BBG rates'!$AC$25:$AC$40)</f>
        <v>10.333333333333334</v>
      </c>
      <c r="AL161" s="144">
        <f t="shared" si="51"/>
        <v>18.375533035687123</v>
      </c>
      <c r="AM161" s="142">
        <f>(SUMPRODUCT(AL161:AL$381,G161:G$381)+SUMPRODUCT(AL161:AL$381,H161:H$381))/12</f>
        <v>3925156.5999414683</v>
      </c>
    </row>
    <row r="162" spans="1:39" x14ac:dyDescent="0.2">
      <c r="A162" s="7">
        <v>141</v>
      </c>
      <c r="B162" s="7">
        <v>70.5</v>
      </c>
      <c r="C162" s="7">
        <v>35.25</v>
      </c>
      <c r="D162" s="12">
        <f t="shared" si="43"/>
        <v>11.75</v>
      </c>
      <c r="E162" s="29">
        <f t="shared" si="59"/>
        <v>2343664.55779023</v>
      </c>
      <c r="F162" s="2">
        <f t="shared" si="44"/>
        <v>2399.9366121755666</v>
      </c>
      <c r="G162" s="2">
        <f t="shared" si="52"/>
        <v>30167.038399345656</v>
      </c>
      <c r="H162" s="2">
        <f t="shared" si="53"/>
        <v>7697.7483238887735</v>
      </c>
      <c r="I162" s="2">
        <f t="shared" si="42"/>
        <v>40264.723335409995</v>
      </c>
      <c r="J162" s="2">
        <f t="shared" si="60"/>
        <v>473110.49919106747</v>
      </c>
      <c r="K162" s="2">
        <f t="shared" si="45"/>
        <v>34933.891662357091</v>
      </c>
      <c r="L162" s="2">
        <f t="shared" si="45"/>
        <v>410473.22703269584</v>
      </c>
      <c r="M162" s="2"/>
      <c r="N162" s="28">
        <f t="shared" si="61"/>
        <v>3721289.6631733379</v>
      </c>
      <c r="O162" s="2">
        <f t="shared" si="54"/>
        <v>3798.1638490749597</v>
      </c>
      <c r="P162" s="2">
        <f t="shared" si="55"/>
        <v>47742.658743883854</v>
      </c>
      <c r="R162">
        <f t="shared" si="56"/>
        <v>141</v>
      </c>
      <c r="S162" s="89">
        <f t="shared" si="46"/>
        <v>37864.786723234429</v>
      </c>
      <c r="T162" s="89">
        <f>IF(AND(S162=0,S161&gt;0),SUM($G162:$H$381),S162)</f>
        <v>37864.786723234429</v>
      </c>
      <c r="U162" s="82">
        <f>SUM(T162:T$381)</f>
        <v>2381529.3445134633</v>
      </c>
      <c r="V162" s="68">
        <f>localspline(R162,'BBG rates'!$G$10:$G$27,'BBG rates'!$K$10:$K$27)</f>
        <v>1.0163567680807404</v>
      </c>
      <c r="W162" s="68">
        <f>locallinterp(R162,'BBG rates'!$G$10:$G$27,'BBG rates'!$J$10:$J$27)</f>
        <v>-0.13462499999999999</v>
      </c>
      <c r="X162" s="56">
        <f t="shared" si="57"/>
        <v>-0.13470813934923775</v>
      </c>
      <c r="Y162" s="66">
        <f t="shared" si="47"/>
        <v>-59.477066737426817</v>
      </c>
      <c r="Z162" s="72">
        <f t="shared" si="48"/>
        <v>-2.9969179363394865E-2</v>
      </c>
      <c r="AA162" s="79">
        <f t="shared" si="49"/>
        <v>-380.84159398473844</v>
      </c>
      <c r="AB162" s="81">
        <f t="shared" si="58"/>
        <v>-0.19189766182580939</v>
      </c>
      <c r="AD162" s="95">
        <f>locallinterp(R162,'BBG rates'!$N$10:$N$369,'BBG rates'!$P$10:$P$369)</f>
        <v>11.980672609136278</v>
      </c>
      <c r="AI162" s="185">
        <f t="shared" si="50"/>
        <v>141</v>
      </c>
      <c r="AJ162" s="127">
        <f>locallinterp(MIN(AI162,CAP_Senior*12),'BBG rates'!$X$24:$X$65,'BBG rates'!$Y$24:$Y$65)</f>
        <v>57.778448457492892</v>
      </c>
      <c r="AK162" s="127">
        <f>locallinterp(MIN(AI162,CAP_CB*12),'BBG rates'!$AA$25:$AA$40,'BBG rates'!$AC$25:$AC$40)</f>
        <v>10.35</v>
      </c>
      <c r="AL162" s="144">
        <f t="shared" si="51"/>
        <v>18.412836237773789</v>
      </c>
      <c r="AM162" s="142">
        <f>(SUMPRODUCT(AL162:AL$381,G162:G$381)+SUMPRODUCT(AL162:AL$381,H162:H$381))/12</f>
        <v>3866878.9531230754</v>
      </c>
    </row>
    <row r="163" spans="1:39" x14ac:dyDescent="0.2">
      <c r="A163" s="7">
        <v>142</v>
      </c>
      <c r="B163" s="7">
        <v>71</v>
      </c>
      <c r="C163" s="7">
        <v>35.5</v>
      </c>
      <c r="D163" s="12">
        <f t="shared" si="43"/>
        <v>11.833333333333334</v>
      </c>
      <c r="E163" s="29">
        <f t="shared" si="59"/>
        <v>2305991.9647620344</v>
      </c>
      <c r="F163" s="2">
        <f t="shared" si="44"/>
        <v>2361.7791617210246</v>
      </c>
      <c r="G163" s="2">
        <f t="shared" si="52"/>
        <v>30098.5800481191</v>
      </c>
      <c r="H163" s="2">
        <f t="shared" si="53"/>
        <v>7574.012980076277</v>
      </c>
      <c r="I163" s="2">
        <f t="shared" si="42"/>
        <v>40034.372189916401</v>
      </c>
      <c r="J163" s="2">
        <f t="shared" si="60"/>
        <v>473740.07091401075</v>
      </c>
      <c r="K163" s="2">
        <f t="shared" si="45"/>
        <v>34699.070497263114</v>
      </c>
      <c r="L163" s="2">
        <f t="shared" si="45"/>
        <v>410605.66755094688</v>
      </c>
      <c r="M163" s="2"/>
      <c r="N163" s="28">
        <f t="shared" si="61"/>
        <v>3673498.8927591336</v>
      </c>
      <c r="O163" s="2">
        <f t="shared" si="54"/>
        <v>3750.0521787543657</v>
      </c>
      <c r="P163" s="2">
        <f t="shared" si="55"/>
        <v>47790.770414204453</v>
      </c>
      <c r="R163">
        <f t="shared" si="56"/>
        <v>142</v>
      </c>
      <c r="S163" s="89">
        <f t="shared" si="46"/>
        <v>37672.593028195377</v>
      </c>
      <c r="T163" s="89">
        <f>IF(AND(S163=0,S162&gt;0),SUM($G163:$H$381),S163)</f>
        <v>37672.593028195377</v>
      </c>
      <c r="U163" s="82">
        <f>SUM(T163:T$381)</f>
        <v>2343664.5577902296</v>
      </c>
      <c r="V163" s="68">
        <f>localspline(R163,'BBG rates'!$G$10:$G$27,'BBG rates'!$K$10:$K$27)</f>
        <v>1.0159343880521383</v>
      </c>
      <c r="W163" s="68">
        <f>locallinterp(R163,'BBG rates'!$G$10:$G$27,'BBG rates'!$J$10:$J$27)</f>
        <v>-0.13025</v>
      </c>
      <c r="X163" s="56">
        <f t="shared" si="57"/>
        <v>-0.13032782130335541</v>
      </c>
      <c r="Y163" s="66">
        <f t="shared" si="47"/>
        <v>-55.226487598807957</v>
      </c>
      <c r="Z163" s="72">
        <f t="shared" si="48"/>
        <v>-2.8276992498045543E-2</v>
      </c>
      <c r="AA163" s="79">
        <f t="shared" si="49"/>
        <v>-374.78645728663707</v>
      </c>
      <c r="AB163" s="81">
        <f t="shared" si="58"/>
        <v>-0.19189766182580933</v>
      </c>
      <c r="AD163" s="95">
        <f>locallinterp(R163,'BBG rates'!$N$10:$N$369,'BBG rates'!$P$10:$P$369)</f>
        <v>12.065333808140622</v>
      </c>
      <c r="AI163" s="185">
        <f t="shared" si="50"/>
        <v>142</v>
      </c>
      <c r="AJ163" s="127">
        <f>locallinterp(MIN(AI163,CAP_Senior*12),'BBG rates'!$X$24:$X$65,'BBG rates'!$Y$24:$Y$65)</f>
        <v>57.916506508983105</v>
      </c>
      <c r="AK163" s="127">
        <f>locallinterp(MIN(AI163,CAP_CB*12),'BBG rates'!$AA$25:$AA$40,'BBG rates'!$AC$25:$AC$40)</f>
        <v>10.366666666666667</v>
      </c>
      <c r="AL163" s="144">
        <f t="shared" si="51"/>
        <v>18.450139439860461</v>
      </c>
      <c r="AM163" s="142">
        <f>(SUMPRODUCT(AL163:AL$381,G163:G$381)+SUMPRODUCT(AL163:AL$381,H163:H$381))/12</f>
        <v>3808779.1100303135</v>
      </c>
    </row>
    <row r="164" spans="1:39" x14ac:dyDescent="0.2">
      <c r="A164" s="7">
        <v>143</v>
      </c>
      <c r="B164" s="7">
        <v>71.5</v>
      </c>
      <c r="C164" s="7">
        <v>35.75</v>
      </c>
      <c r="D164" s="12">
        <f t="shared" si="43"/>
        <v>11.916666666666666</v>
      </c>
      <c r="E164" s="29">
        <f t="shared" si="59"/>
        <v>2268510.7813921222</v>
      </c>
      <c r="F164" s="2">
        <f t="shared" si="44"/>
        <v>2323.815390461079</v>
      </c>
      <c r="G164" s="2">
        <f t="shared" si="52"/>
        <v>30030.27705008932</v>
      </c>
      <c r="H164" s="2">
        <f t="shared" si="53"/>
        <v>7450.9063198231779</v>
      </c>
      <c r="I164" s="2">
        <f t="shared" si="42"/>
        <v>39804.998760373579</v>
      </c>
      <c r="J164" s="2">
        <f t="shared" si="60"/>
        <v>474342.90189445182</v>
      </c>
      <c r="K164" s="2">
        <f t="shared" si="45"/>
        <v>34465.533287961931</v>
      </c>
      <c r="L164" s="2">
        <f t="shared" si="45"/>
        <v>410714.27168154635</v>
      </c>
      <c r="M164" s="2"/>
      <c r="N164" s="28">
        <f t="shared" si="61"/>
        <v>3625659.9621910746</v>
      </c>
      <c r="O164" s="2">
        <f t="shared" si="54"/>
        <v>3701.8920248997188</v>
      </c>
      <c r="P164" s="2">
        <f t="shared" si="55"/>
        <v>47838.930568059099</v>
      </c>
      <c r="R164">
        <f t="shared" si="56"/>
        <v>143</v>
      </c>
      <c r="S164" s="89">
        <f t="shared" si="46"/>
        <v>37481.183369912498</v>
      </c>
      <c r="T164" s="89">
        <f>IF(AND(S164=0,S163&gt;0),SUM($G164:$H$381),S164)</f>
        <v>37481.183369912498</v>
      </c>
      <c r="U164" s="82">
        <f>SUM(T164:T$381)</f>
        <v>2305991.9647620344</v>
      </c>
      <c r="V164" s="68">
        <f>localspline(R164,'BBG rates'!$G$10:$G$27,'BBG rates'!$K$10:$K$27)</f>
        <v>1.0155101937521822</v>
      </c>
      <c r="W164" s="68">
        <f>locallinterp(R164,'BBG rates'!$G$10:$G$27,'BBG rates'!$J$10:$J$27)</f>
        <v>-0.12587499999999999</v>
      </c>
      <c r="X164" s="56">
        <f t="shared" si="57"/>
        <v>-0.12594767915197203</v>
      </c>
      <c r="Y164" s="66">
        <f t="shared" si="47"/>
        <v>-51.134998455297392</v>
      </c>
      <c r="Z164" s="72">
        <f t="shared" si="48"/>
        <v>-2.660980570792626E-2</v>
      </c>
      <c r="AA164" s="79">
        <f t="shared" si="49"/>
        <v>-368.76205518911542</v>
      </c>
      <c r="AB164" s="81">
        <f t="shared" si="58"/>
        <v>-0.19189766182580931</v>
      </c>
      <c r="AD164" s="95">
        <f>locallinterp(R164,'BBG rates'!$N$10:$N$369,'BBG rates'!$P$10:$P$369)</f>
        <v>12.14995965761997</v>
      </c>
      <c r="AI164" s="185">
        <f t="shared" si="50"/>
        <v>143</v>
      </c>
      <c r="AJ164" s="127">
        <f>locallinterp(MIN(AI164,CAP_Senior*12),'BBG rates'!$X$24:$X$65,'BBG rates'!$Y$24:$Y$65)</f>
        <v>58.054564560473317</v>
      </c>
      <c r="AK164" s="127">
        <f>locallinterp(MIN(AI164,CAP_CB*12),'BBG rates'!$AA$25:$AA$40,'BBG rates'!$AC$25:$AC$40)</f>
        <v>10.383333333333333</v>
      </c>
      <c r="AL164" s="144">
        <f t="shared" si="51"/>
        <v>18.48744264194713</v>
      </c>
      <c r="AM164" s="142">
        <f>(SUMPRODUCT(AL164:AL$381,G164:G$381)+SUMPRODUCT(AL164:AL$381,H164:H$381))/12</f>
        <v>3750857.0604943703</v>
      </c>
    </row>
    <row r="165" spans="1:39" x14ac:dyDescent="0.2">
      <c r="A165" s="7">
        <v>144</v>
      </c>
      <c r="B165" s="7">
        <v>72</v>
      </c>
      <c r="C165" s="7">
        <v>36</v>
      </c>
      <c r="D165" s="12">
        <f t="shared" si="43"/>
        <v>12</v>
      </c>
      <c r="E165" s="29">
        <f t="shared" si="59"/>
        <v>2231220.2265618593</v>
      </c>
      <c r="F165" s="2">
        <f t="shared" si="44"/>
        <v>2286.0445082990141</v>
      </c>
      <c r="G165" s="2">
        <f t="shared" si="52"/>
        <v>29962.129052711825</v>
      </c>
      <c r="H165" s="2">
        <f t="shared" si="53"/>
        <v>7328.4257775512951</v>
      </c>
      <c r="I165" s="2">
        <f t="shared" si="42"/>
        <v>39576.599338562133</v>
      </c>
      <c r="J165" s="2">
        <f t="shared" si="60"/>
        <v>474919.19206274557</v>
      </c>
      <c r="K165" s="2">
        <f t="shared" si="45"/>
        <v>34233.273627471157</v>
      </c>
      <c r="L165" s="2">
        <f t="shared" si="45"/>
        <v>410799.2835296538</v>
      </c>
      <c r="M165" s="2"/>
      <c r="N165" s="28">
        <f t="shared" si="61"/>
        <v>3577772.8229367686</v>
      </c>
      <c r="O165" s="2">
        <f t="shared" si="54"/>
        <v>3653.6833386527455</v>
      </c>
      <c r="P165" s="2">
        <f t="shared" si="55"/>
        <v>47887.139254306079</v>
      </c>
      <c r="R165">
        <f t="shared" si="56"/>
        <v>144</v>
      </c>
      <c r="S165" s="89">
        <f t="shared" si="46"/>
        <v>37290.554830263121</v>
      </c>
      <c r="T165" s="89">
        <f>IF(AND(S165=0,S164&gt;0),SUM($G165:$H$381),S165)</f>
        <v>37290.554830263121</v>
      </c>
      <c r="U165" s="82">
        <f>SUM(T165:T$381)</f>
        <v>2268510.7813921212</v>
      </c>
      <c r="V165" s="68">
        <f>localspline(R165,'BBG rates'!$G$10:$G$27,'BBG rates'!$K$10:$K$27)</f>
        <v>1.0150858163833618</v>
      </c>
      <c r="W165" s="68">
        <f>locallinterp(R165,'BBG rates'!$G$10:$G$27,'BBG rates'!$J$10:$J$27)</f>
        <v>-0.1215</v>
      </c>
      <c r="X165" s="56">
        <f t="shared" si="57"/>
        <v>-0.12156771288043267</v>
      </c>
      <c r="Y165" s="66">
        <f t="shared" si="47"/>
        <v>-47.201108407539088</v>
      </c>
      <c r="Z165" s="72">
        <f t="shared" si="48"/>
        <v>-2.4968508218544905E-2</v>
      </c>
      <c r="AA165" s="79">
        <f t="shared" si="49"/>
        <v>-362.76826231315658</v>
      </c>
      <c r="AB165" s="81">
        <f t="shared" si="58"/>
        <v>-0.19189766182580939</v>
      </c>
      <c r="AD165" s="95">
        <f>locallinterp(R165,'BBG rates'!$N$10:$N$369,'BBG rates'!$P$10:$P$369)</f>
        <v>12.234550142318584</v>
      </c>
      <c r="AI165" s="185">
        <f t="shared" si="50"/>
        <v>144</v>
      </c>
      <c r="AJ165" s="127">
        <f>locallinterp(MIN(AI165,CAP_Senior*12),'BBG rates'!$X$24:$X$65,'BBG rates'!$Y$24:$Y$65)</f>
        <v>58.192622611963529</v>
      </c>
      <c r="AK165" s="127">
        <f>locallinterp(MIN(AI165,CAP_CB*12),'BBG rates'!$AA$25:$AA$40,'BBG rates'!$AC$25:$AC$40)</f>
        <v>10.4</v>
      </c>
      <c r="AL165" s="144">
        <f t="shared" si="51"/>
        <v>18.524745844033802</v>
      </c>
      <c r="AM165" s="142">
        <f>(SUMPRODUCT(AL165:AL$381,G165:G$381)+SUMPRODUCT(AL165:AL$381,H165:H$381))/12</f>
        <v>3693112.7915190738</v>
      </c>
    </row>
    <row r="166" spans="1:39" x14ac:dyDescent="0.2">
      <c r="A166" s="7">
        <v>145</v>
      </c>
      <c r="B166" s="7">
        <v>72.5</v>
      </c>
      <c r="C166" s="7">
        <v>36.25</v>
      </c>
      <c r="D166" s="12">
        <f t="shared" si="43"/>
        <v>12.083333333333334</v>
      </c>
      <c r="E166" s="29">
        <f t="shared" si="59"/>
        <v>2194119.522060384</v>
      </c>
      <c r="F166" s="2">
        <f t="shared" si="44"/>
        <v>2248.4657280787887</v>
      </c>
      <c r="G166" s="2">
        <f t="shared" si="52"/>
        <v>29894.135704242115</v>
      </c>
      <c r="H166" s="2">
        <f t="shared" si="53"/>
        <v>7206.5687972330034</v>
      </c>
      <c r="I166" s="2">
        <f t="shared" si="42"/>
        <v>39349.170229553907</v>
      </c>
      <c r="J166" s="2">
        <f t="shared" si="60"/>
        <v>475469.14027377643</v>
      </c>
      <c r="K166" s="2">
        <f t="shared" si="45"/>
        <v>34002.285139208507</v>
      </c>
      <c r="L166" s="2">
        <f t="shared" si="45"/>
        <v>410860.94543210283</v>
      </c>
      <c r="M166" s="2"/>
      <c r="N166" s="28">
        <f t="shared" si="61"/>
        <v>3529837.4264149158</v>
      </c>
      <c r="O166" s="2">
        <f t="shared" si="54"/>
        <v>3605.4260711059383</v>
      </c>
      <c r="P166" s="2">
        <f t="shared" si="55"/>
        <v>47935.39652185289</v>
      </c>
      <c r="R166">
        <f t="shared" si="56"/>
        <v>145</v>
      </c>
      <c r="S166" s="89">
        <f t="shared" si="46"/>
        <v>37100.70450147512</v>
      </c>
      <c r="T166" s="89">
        <f>IF(AND(S166=0,S165&gt;0),SUM($G166:$H$381),S166)</f>
        <v>37100.70450147512</v>
      </c>
      <c r="U166" s="82">
        <f>SUM(T166:T$381)</f>
        <v>2231220.2265618579</v>
      </c>
      <c r="V166" s="68">
        <f>localspline(R166,'BBG rates'!$G$10:$G$27,'BBG rates'!$K$10:$K$27)</f>
        <v>1.0146625671640166</v>
      </c>
      <c r="W166" s="68">
        <f>locallinterp(R166,'BBG rates'!$G$10:$G$27,'BBG rates'!$J$10:$J$27)</f>
        <v>-0.11824999999999999</v>
      </c>
      <c r="X166" s="56">
        <f t="shared" si="57"/>
        <v>-0.11831413749665565</v>
      </c>
      <c r="Y166" s="66">
        <f t="shared" si="47"/>
        <v>-43.423335521907873</v>
      </c>
      <c r="Z166" s="72">
        <f t="shared" si="48"/>
        <v>-2.335403829974415E-2</v>
      </c>
      <c r="AA166" s="79">
        <f t="shared" si="49"/>
        <v>-356.8049537463944</v>
      </c>
      <c r="AB166" s="81">
        <f t="shared" si="58"/>
        <v>-0.19189766182580942</v>
      </c>
      <c r="AD166" s="95">
        <f>locallinterp(R166,'BBG rates'!$N$10:$N$369,'BBG rates'!$P$10:$P$369)</f>
        <v>12.319105356248919</v>
      </c>
      <c r="AI166" s="185">
        <f t="shared" si="50"/>
        <v>145</v>
      </c>
      <c r="AJ166" s="127">
        <f>locallinterp(MIN(AI166,CAP_Senior*12),'BBG rates'!$X$24:$X$65,'BBG rates'!$Y$24:$Y$65)</f>
        <v>58.31962370813887</v>
      </c>
      <c r="AK166" s="127">
        <f>locallinterp(MIN(AI166,CAP_CB*12),'BBG rates'!$AA$25:$AA$40,'BBG rates'!$AC$25:$AC$40)</f>
        <v>10.416666666666668</v>
      </c>
      <c r="AL166" s="144">
        <f t="shared" si="51"/>
        <v>18.560169363716945</v>
      </c>
      <c r="AM166" s="142">
        <f>(SUMPRODUCT(AL166:AL$381,G166:G$381)+SUMPRODUCT(AL166:AL$381,H166:H$381))/12</f>
        <v>3635546.2873012703</v>
      </c>
    </row>
    <row r="167" spans="1:39" x14ac:dyDescent="0.2">
      <c r="A167" s="7">
        <v>146</v>
      </c>
      <c r="B167" s="7">
        <v>73</v>
      </c>
      <c r="C167" s="7">
        <v>36.5</v>
      </c>
      <c r="D167" s="12">
        <f t="shared" si="43"/>
        <v>12.166666666666666</v>
      </c>
      <c r="E167" s="29">
        <f t="shared" si="59"/>
        <v>2157207.8925742926</v>
      </c>
      <c r="F167" s="2">
        <f t="shared" si="44"/>
        <v>2211.0782655746107</v>
      </c>
      <c r="G167" s="2">
        <f t="shared" si="52"/>
        <v>29826.296653733938</v>
      </c>
      <c r="H167" s="2">
        <f t="shared" si="53"/>
        <v>7085.3328323573523</v>
      </c>
      <c r="I167" s="2">
        <f t="shared" si="42"/>
        <v>39122.707751665905</v>
      </c>
      <c r="J167" s="2">
        <f t="shared" si="60"/>
        <v>475992.94431193516</v>
      </c>
      <c r="K167" s="2">
        <f t="shared" si="45"/>
        <v>33772.561476852039</v>
      </c>
      <c r="L167" s="2">
        <f t="shared" si="45"/>
        <v>410899.49796836649</v>
      </c>
      <c r="M167" s="2"/>
      <c r="N167" s="28">
        <f t="shared" si="61"/>
        <v>3481853.7239952595</v>
      </c>
      <c r="O167" s="2">
        <f t="shared" si="54"/>
        <v>3557.1201733025036</v>
      </c>
      <c r="P167" s="2">
        <f t="shared" si="55"/>
        <v>47983.702419656314</v>
      </c>
      <c r="R167">
        <f t="shared" si="56"/>
        <v>146</v>
      </c>
      <c r="S167" s="89">
        <f t="shared" si="46"/>
        <v>36911.629486091289</v>
      </c>
      <c r="T167" s="89">
        <f>IF(AND(S167=0,S166&gt;0),SUM($G167:$H$381),S167)</f>
        <v>36911.629486091289</v>
      </c>
      <c r="U167" s="82">
        <f>SUM(T167:T$381)</f>
        <v>2194119.5220603836</v>
      </c>
      <c r="V167" s="68">
        <f>localspline(R167,'BBG rates'!$G$10:$G$27,'BBG rates'!$K$10:$K$27)</f>
        <v>1.0142408102107541</v>
      </c>
      <c r="W167" s="68">
        <f>locallinterp(R167,'BBG rates'!$G$10:$G$27,'BBG rates'!$J$10:$J$27)</f>
        <v>-0.11499999999999999</v>
      </c>
      <c r="X167" s="56">
        <f t="shared" si="57"/>
        <v>-0.11506065915565244</v>
      </c>
      <c r="Y167" s="66">
        <f t="shared" si="47"/>
        <v>-39.765387310565941</v>
      </c>
      <c r="Z167" s="72">
        <f t="shared" si="48"/>
        <v>-2.1748343375510008E-2</v>
      </c>
      <c r="AA167" s="79">
        <f t="shared" si="49"/>
        <v>-350.87200504145829</v>
      </c>
      <c r="AB167" s="81">
        <f t="shared" si="58"/>
        <v>-0.19189766182580936</v>
      </c>
      <c r="AD167" s="95">
        <f>locallinterp(R167,'BBG rates'!$N$10:$N$369,'BBG rates'!$P$10:$P$369)</f>
        <v>12.403625423766481</v>
      </c>
      <c r="AI167" s="185">
        <f t="shared" si="50"/>
        <v>146</v>
      </c>
      <c r="AJ167" s="127">
        <f>locallinterp(MIN(AI167,CAP_Senior*12),'BBG rates'!$X$24:$X$65,'BBG rates'!$Y$24:$Y$65)</f>
        <v>58.446624804314219</v>
      </c>
      <c r="AK167" s="127">
        <f>locallinterp(MIN(AI167,CAP_CB*12),'BBG rates'!$AA$25:$AA$40,'BBG rates'!$AC$25:$AC$40)</f>
        <v>10.433333333333334</v>
      </c>
      <c r="AL167" s="144">
        <f t="shared" si="51"/>
        <v>18.595592883400084</v>
      </c>
      <c r="AM167" s="142">
        <f>(SUMPRODUCT(AL167:AL$381,G167:G$381)+SUMPRODUCT(AL167:AL$381,H167:H$381))/12</f>
        <v>3578163.3407128877</v>
      </c>
    </row>
    <row r="168" spans="1:39" x14ac:dyDescent="0.2">
      <c r="A168" s="7">
        <v>147</v>
      </c>
      <c r="B168" s="7">
        <v>73.5</v>
      </c>
      <c r="C168" s="7">
        <v>36.75</v>
      </c>
      <c r="D168" s="12">
        <f t="shared" si="43"/>
        <v>12.25</v>
      </c>
      <c r="E168" s="29">
        <f t="shared" si="59"/>
        <v>2120484.5656773588</v>
      </c>
      <c r="F168" s="2">
        <f t="shared" si="44"/>
        <v>2173.8813394805393</v>
      </c>
      <c r="G168" s="2">
        <f t="shared" si="52"/>
        <v>29758.611551037444</v>
      </c>
      <c r="H168" s="2">
        <f t="shared" si="53"/>
        <v>6964.7153458963085</v>
      </c>
      <c r="I168" s="2">
        <f t="shared" si="42"/>
        <v>38897.208236414292</v>
      </c>
      <c r="J168" s="2">
        <f t="shared" si="60"/>
        <v>476490.80089607509</v>
      </c>
      <c r="K168" s="2">
        <f t="shared" si="45"/>
        <v>33544.096324200873</v>
      </c>
      <c r="L168" s="2">
        <f t="shared" si="45"/>
        <v>410915.17997146072</v>
      </c>
      <c r="M168" s="2"/>
      <c r="N168" s="28">
        <f t="shared" si="61"/>
        <v>3433821.6669985368</v>
      </c>
      <c r="O168" s="2">
        <f t="shared" si="54"/>
        <v>3508.7655962363128</v>
      </c>
      <c r="P168" s="2">
        <f t="shared" si="55"/>
        <v>48032.056996722516</v>
      </c>
      <c r="R168">
        <f t="shared" si="56"/>
        <v>147</v>
      </c>
      <c r="S168" s="89">
        <f t="shared" si="46"/>
        <v>36723.326896933751</v>
      </c>
      <c r="T168" s="89">
        <f>IF(AND(S168=0,S167&gt;0),SUM($G168:$H$381),S168)</f>
        <v>36723.326896933751</v>
      </c>
      <c r="U168" s="82">
        <f>SUM(T168:T$381)</f>
        <v>2157207.8925742921</v>
      </c>
      <c r="V168" s="68">
        <f>localspline(R168,'BBG rates'!$G$10:$G$27,'BBG rates'!$K$10:$K$27)</f>
        <v>1.0138205375314253</v>
      </c>
      <c r="W168" s="68">
        <f>locallinterp(R168,'BBG rates'!$G$10:$G$27,'BBG rates'!$J$10:$J$27)</f>
        <v>-0.11175</v>
      </c>
      <c r="X168" s="56">
        <f t="shared" si="57"/>
        <v>-0.11180727785129463</v>
      </c>
      <c r="Y168" s="66">
        <f t="shared" si="47"/>
        <v>-36.226156961250211</v>
      </c>
      <c r="Z168" s="72">
        <f t="shared" si="48"/>
        <v>-2.0151691685878225E-2</v>
      </c>
      <c r="AA168" s="79">
        <f t="shared" si="49"/>
        <v>-344.96929221432367</v>
      </c>
      <c r="AB168" s="81">
        <f t="shared" si="58"/>
        <v>-0.19189766182580936</v>
      </c>
      <c r="AD168" s="95">
        <f>locallinterp(R168,'BBG rates'!$N$10:$N$369,'BBG rates'!$P$10:$P$369)</f>
        <v>12.488110468560766</v>
      </c>
      <c r="AI168" s="185">
        <f t="shared" si="50"/>
        <v>147</v>
      </c>
      <c r="AJ168" s="127">
        <f>locallinterp(MIN(AI168,CAP_Senior*12),'BBG rates'!$X$24:$X$65,'BBG rates'!$Y$24:$Y$65)</f>
        <v>58.57362590048956</v>
      </c>
      <c r="AK168" s="127">
        <f>locallinterp(MIN(AI168,CAP_CB*12),'BBG rates'!$AA$25:$AA$40,'BBG rates'!$AC$25:$AC$40)</f>
        <v>10.45</v>
      </c>
      <c r="AL168" s="144">
        <f t="shared" si="51"/>
        <v>18.631016403083223</v>
      </c>
      <c r="AM168" s="142">
        <f>(SUMPRODUCT(AL168:AL$381,G168:G$381)+SUMPRODUCT(AL168:AL$381,H168:H$381))/12</f>
        <v>3520963.8711640318</v>
      </c>
    </row>
    <row r="169" spans="1:39" x14ac:dyDescent="0.2">
      <c r="A169" s="7">
        <v>148</v>
      </c>
      <c r="B169" s="7">
        <v>74</v>
      </c>
      <c r="C169" s="7">
        <v>37</v>
      </c>
      <c r="D169" s="12">
        <f t="shared" si="43"/>
        <v>12.333333333333334</v>
      </c>
      <c r="E169" s="29">
        <f t="shared" si="59"/>
        <v>2083948.7718202902</v>
      </c>
      <c r="F169" s="2">
        <f t="shared" si="44"/>
        <v>2136.8741714001271</v>
      </c>
      <c r="G169" s="2">
        <f t="shared" si="52"/>
        <v>29691.080046797382</v>
      </c>
      <c r="H169" s="2">
        <f t="shared" si="53"/>
        <v>6844.7138102711033</v>
      </c>
      <c r="I169" s="2">
        <f t="shared" si="42"/>
        <v>38672.668028468615</v>
      </c>
      <c r="J169" s="2">
        <f t="shared" si="60"/>
        <v>476962.90568444628</v>
      </c>
      <c r="K169" s="2">
        <f t="shared" si="45"/>
        <v>33316.883395036675</v>
      </c>
      <c r="L169" s="2">
        <f t="shared" si="45"/>
        <v>410908.22853878571</v>
      </c>
      <c r="M169" s="2"/>
      <c r="N169" s="28">
        <f t="shared" si="61"/>
        <v>3385741.2066964298</v>
      </c>
      <c r="O169" s="2">
        <f t="shared" si="54"/>
        <v>3460.3622908518528</v>
      </c>
      <c r="P169" s="2">
        <f t="shared" si="55"/>
        <v>48080.460302106971</v>
      </c>
      <c r="R169">
        <f t="shared" si="56"/>
        <v>148</v>
      </c>
      <c r="S169" s="89">
        <f t="shared" si="46"/>
        <v>36535.793857068486</v>
      </c>
      <c r="T169" s="89">
        <f>IF(AND(S169=0,S168&gt;0),SUM($G169:$H$381),S169)</f>
        <v>36535.793857068486</v>
      </c>
      <c r="U169" s="82">
        <f>SUM(T169:T$381)</f>
        <v>2120484.5656773588</v>
      </c>
      <c r="V169" s="68">
        <f>localspline(R169,'BBG rates'!$G$10:$G$27,'BBG rates'!$K$10:$K$27)</f>
        <v>1.0134015622325308</v>
      </c>
      <c r="W169" s="68">
        <f>locallinterp(R169,'BBG rates'!$G$10:$G$27,'BBG rates'!$J$10:$J$27)</f>
        <v>-0.1085</v>
      </c>
      <c r="X169" s="56">
        <f t="shared" si="57"/>
        <v>-0.10855399357758699</v>
      </c>
      <c r="Y169" s="66">
        <f t="shared" si="47"/>
        <v>-32.804544282925718</v>
      </c>
      <c r="Z169" s="72">
        <f t="shared" si="48"/>
        <v>-1.8564366738003643E-2</v>
      </c>
      <c r="AA169" s="79">
        <f t="shared" si="49"/>
        <v>-339.09669174266833</v>
      </c>
      <c r="AB169" s="81">
        <f t="shared" si="58"/>
        <v>-0.19189766182580933</v>
      </c>
      <c r="AD169" s="95">
        <f>locallinterp(R169,'BBG rates'!$N$10:$N$369,'BBG rates'!$P$10:$P$369)</f>
        <v>12.57256059874681</v>
      </c>
      <c r="AI169" s="185">
        <f t="shared" si="50"/>
        <v>148</v>
      </c>
      <c r="AJ169" s="127">
        <f>locallinterp(MIN(AI169,CAP_Senior*12),'BBG rates'!$X$24:$X$65,'BBG rates'!$Y$24:$Y$65)</f>
        <v>58.700626996664909</v>
      </c>
      <c r="AK169" s="127">
        <f>locallinterp(MIN(AI169,CAP_CB*12),'BBG rates'!$AA$25:$AA$40,'BBG rates'!$AC$25:$AC$40)</f>
        <v>10.466666666666667</v>
      </c>
      <c r="AL169" s="144">
        <f t="shared" si="51"/>
        <v>18.666439922766369</v>
      </c>
      <c r="AM169" s="142">
        <f>(SUMPRODUCT(AL169:AL$381,G169:G$381)+SUMPRODUCT(AL169:AL$381,H169:H$381))/12</f>
        <v>3463947.7956813183</v>
      </c>
    </row>
    <row r="170" spans="1:39" x14ac:dyDescent="0.2">
      <c r="A170" s="7">
        <v>149</v>
      </c>
      <c r="B170" s="7">
        <v>74.5</v>
      </c>
      <c r="C170" s="7">
        <v>37.25</v>
      </c>
      <c r="D170" s="12">
        <f t="shared" si="43"/>
        <v>12.416666666666666</v>
      </c>
      <c r="E170" s="29">
        <f t="shared" si="59"/>
        <v>2047599.7443205202</v>
      </c>
      <c r="F170" s="2">
        <f t="shared" si="44"/>
        <v>2100.055985836098</v>
      </c>
      <c r="G170" s="2">
        <f t="shared" si="52"/>
        <v>29623.701792451291</v>
      </c>
      <c r="H170" s="2">
        <f t="shared" si="53"/>
        <v>6725.3257073187069</v>
      </c>
      <c r="I170" s="2">
        <f t="shared" si="42"/>
        <v>38449.083485606097</v>
      </c>
      <c r="J170" s="2">
        <f t="shared" si="60"/>
        <v>477409.45327960904</v>
      </c>
      <c r="K170" s="2">
        <f t="shared" si="45"/>
        <v>33090.916432985643</v>
      </c>
      <c r="L170" s="2">
        <f t="shared" si="45"/>
        <v>410878.879042905</v>
      </c>
      <c r="M170" s="2"/>
      <c r="N170" s="28">
        <f t="shared" si="61"/>
        <v>3337612.2943115151</v>
      </c>
      <c r="O170" s="2">
        <f t="shared" si="54"/>
        <v>3411.9102080441753</v>
      </c>
      <c r="P170" s="2">
        <f t="shared" si="55"/>
        <v>48128.912384914642</v>
      </c>
      <c r="R170">
        <f t="shared" si="56"/>
        <v>149</v>
      </c>
      <c r="S170" s="89">
        <f t="shared" si="46"/>
        <v>36349.027499769996</v>
      </c>
      <c r="T170" s="89">
        <f>IF(AND(S170=0,S169&gt;0),SUM($G170:$H$381),S170)</f>
        <v>36349.027499769996</v>
      </c>
      <c r="U170" s="82">
        <f>SUM(T170:T$381)</f>
        <v>2083948.7718202898</v>
      </c>
      <c r="V170" s="68">
        <f>localspline(R170,'BBG rates'!$G$10:$G$27,'BBG rates'!$K$10:$K$27)</f>
        <v>1.0129839955340878</v>
      </c>
      <c r="W170" s="68">
        <f>locallinterp(R170,'BBG rates'!$G$10:$G$27,'BBG rates'!$J$10:$J$27)</f>
        <v>-0.10525</v>
      </c>
      <c r="X170" s="56">
        <f t="shared" si="57"/>
        <v>-0.10530080632840111</v>
      </c>
      <c r="Y170" s="66">
        <f t="shared" si="47"/>
        <v>-29.499455673165507</v>
      </c>
      <c r="Z170" s="72">
        <f t="shared" si="48"/>
        <v>-1.6986668427975776E-2</v>
      </c>
      <c r="AA170" s="79">
        <f t="shared" si="49"/>
        <v>-333.25408056423396</v>
      </c>
      <c r="AB170" s="81">
        <f t="shared" si="58"/>
        <v>-0.19189766182580939</v>
      </c>
      <c r="AD170" s="95">
        <f>locallinterp(R170,'BBG rates'!$N$10:$N$369,'BBG rates'!$P$10:$P$369)</f>
        <v>12.656975931707983</v>
      </c>
      <c r="AI170" s="185">
        <f t="shared" si="50"/>
        <v>149</v>
      </c>
      <c r="AJ170" s="127">
        <f>locallinterp(MIN(AI170,CAP_Senior*12),'BBG rates'!$X$24:$X$65,'BBG rates'!$Y$24:$Y$65)</f>
        <v>58.82762809284025</v>
      </c>
      <c r="AK170" s="127">
        <f>locallinterp(MIN(AI170,CAP_CB*12),'BBG rates'!$AA$25:$AA$40,'BBG rates'!$AC$25:$AC$40)</f>
        <v>10.483333333333334</v>
      </c>
      <c r="AL170" s="144">
        <f t="shared" si="51"/>
        <v>18.701863442449511</v>
      </c>
      <c r="AM170" s="142">
        <f>(SUMPRODUCT(AL170:AL$381,G170:G$381)+SUMPRODUCT(AL170:AL$381,H170:H$381))/12</f>
        <v>3407115.0289260237</v>
      </c>
    </row>
    <row r="171" spans="1:39" x14ac:dyDescent="0.2">
      <c r="A171" s="7">
        <v>150</v>
      </c>
      <c r="B171" s="7">
        <v>75</v>
      </c>
      <c r="C171" s="7">
        <v>37.5</v>
      </c>
      <c r="D171" s="12">
        <f t="shared" si="43"/>
        <v>12.5</v>
      </c>
      <c r="E171" s="29">
        <f t="shared" si="59"/>
        <v>2011436.7193520339</v>
      </c>
      <c r="F171" s="2">
        <f t="shared" si="44"/>
        <v>2063.4260101800573</v>
      </c>
      <c r="G171" s="2">
        <f t="shared" si="52"/>
        <v>29556.476440227714</v>
      </c>
      <c r="H171" s="2">
        <f t="shared" si="53"/>
        <v>6606.5485282584141</v>
      </c>
      <c r="I171" s="2">
        <f t="shared" si="42"/>
        <v>38226.450978666187</v>
      </c>
      <c r="J171" s="2">
        <f t="shared" si="60"/>
        <v>477830.63723332732</v>
      </c>
      <c r="K171" s="2">
        <f t="shared" si="45"/>
        <v>32866.189211381206</v>
      </c>
      <c r="L171" s="2">
        <f t="shared" si="45"/>
        <v>410827.3651422651</v>
      </c>
      <c r="M171" s="2"/>
      <c r="N171" s="28">
        <f t="shared" si="61"/>
        <v>3289434.8810172151</v>
      </c>
      <c r="O171" s="2">
        <f t="shared" si="54"/>
        <v>3363.4092986588475</v>
      </c>
      <c r="P171" s="2">
        <f t="shared" si="55"/>
        <v>48177.413294299979</v>
      </c>
      <c r="R171">
        <f t="shared" si="56"/>
        <v>150</v>
      </c>
      <c r="S171" s="89">
        <f t="shared" si="46"/>
        <v>36163.024968486126</v>
      </c>
      <c r="T171" s="89">
        <f>IF(AND(S171=0,S170&gt;0),SUM($G171:$H$381),S171)</f>
        <v>36163.024968486126</v>
      </c>
      <c r="U171" s="82">
        <f>SUM(T171:T$381)</f>
        <v>2047599.74432052</v>
      </c>
      <c r="V171" s="68">
        <f>localspline(R171,'BBG rates'!$G$10:$G$27,'BBG rates'!$K$10:$K$27)</f>
        <v>1.012567889020384</v>
      </c>
      <c r="W171" s="68">
        <f>locallinterp(R171,'BBG rates'!$G$10:$G$27,'BBG rates'!$J$10:$J$27)</f>
        <v>-0.10199999999999999</v>
      </c>
      <c r="X171" s="56">
        <f t="shared" si="57"/>
        <v>-0.102047716097875</v>
      </c>
      <c r="Y171" s="66">
        <f t="shared" si="47"/>
        <v>-26.309804085683002</v>
      </c>
      <c r="Z171" s="72">
        <f t="shared" si="48"/>
        <v>-1.5418914263098058E-2</v>
      </c>
      <c r="AA171" s="79">
        <f t="shared" si="49"/>
        <v>-327.44133607519404</v>
      </c>
      <c r="AB171" s="81">
        <f t="shared" si="58"/>
        <v>-0.19189766182580936</v>
      </c>
      <c r="AD171" s="95">
        <f>locallinterp(R171,'BBG rates'!$N$10:$N$369,'BBG rates'!$P$10:$P$369)</f>
        <v>12.741356589126347</v>
      </c>
      <c r="AI171" s="185">
        <f t="shared" si="50"/>
        <v>150</v>
      </c>
      <c r="AJ171" s="127">
        <f>locallinterp(MIN(AI171,CAP_Senior*12),'BBG rates'!$X$24:$X$65,'BBG rates'!$Y$24:$Y$65)</f>
        <v>58.954629189015591</v>
      </c>
      <c r="AK171" s="127">
        <f>locallinterp(MIN(AI171,CAP_CB*12),'BBG rates'!$AA$25:$AA$40,'BBG rates'!$AC$25:$AC$40)</f>
        <v>10.5</v>
      </c>
      <c r="AL171" s="144">
        <f t="shared" si="51"/>
        <v>18.73728696213265</v>
      </c>
      <c r="AM171" s="142">
        <f>(SUMPRODUCT(AL171:AL$381,G171:G$381)+SUMPRODUCT(AL171:AL$381,H171:H$381))/12</f>
        <v>3350465.4832121455</v>
      </c>
    </row>
    <row r="172" spans="1:39" x14ac:dyDescent="0.2">
      <c r="A172" s="7">
        <v>151</v>
      </c>
      <c r="B172" s="7">
        <v>75.5</v>
      </c>
      <c r="C172" s="7">
        <v>37.75</v>
      </c>
      <c r="D172" s="12">
        <f t="shared" si="43"/>
        <v>12.583333333333334</v>
      </c>
      <c r="E172" s="29">
        <f t="shared" si="59"/>
        <v>1975458.9359352312</v>
      </c>
      <c r="F172" s="2">
        <f t="shared" si="44"/>
        <v>2026.9834747022421</v>
      </c>
      <c r="G172" s="2">
        <f t="shared" si="52"/>
        <v>29489.403643144378</v>
      </c>
      <c r="H172" s="2">
        <f t="shared" si="53"/>
        <v>6488.3797736585439</v>
      </c>
      <c r="I172" s="2">
        <f t="shared" si="42"/>
        <v>38004.766891505162</v>
      </c>
      <c r="J172" s="2">
        <f t="shared" si="60"/>
        <v>478226.65005144</v>
      </c>
      <c r="K172" s="2">
        <f t="shared" si="45"/>
        <v>32642.69553312732</v>
      </c>
      <c r="L172" s="2">
        <f t="shared" si="45"/>
        <v>410753.91879185219</v>
      </c>
      <c r="M172" s="2"/>
      <c r="N172" s="28">
        <f t="shared" si="61"/>
        <v>3241208.9179377481</v>
      </c>
      <c r="O172" s="2">
        <f t="shared" si="54"/>
        <v>3314.8595134919024</v>
      </c>
      <c r="P172" s="2">
        <f t="shared" si="55"/>
        <v>48225.963079466914</v>
      </c>
      <c r="R172">
        <f t="shared" si="56"/>
        <v>151</v>
      </c>
      <c r="S172" s="89">
        <f t="shared" si="46"/>
        <v>35977.783416802922</v>
      </c>
      <c r="T172" s="89">
        <f>IF(AND(S172=0,S171&gt;0),SUM($G172:$H$381),S172)</f>
        <v>35977.783416802922</v>
      </c>
      <c r="U172" s="82">
        <f>SUM(T172:T$381)</f>
        <v>2011436.7193520337</v>
      </c>
      <c r="V172" s="68">
        <f>localspline(R172,'BBG rates'!$G$10:$G$27,'BBG rates'!$K$10:$K$27)</f>
        <v>1.0121532346886226</v>
      </c>
      <c r="W172" s="68">
        <f>locallinterp(R172,'BBG rates'!$G$10:$G$27,'BBG rates'!$J$10:$J$27)</f>
        <v>-9.8749999999999991E-2</v>
      </c>
      <c r="X172" s="56">
        <f t="shared" si="57"/>
        <v>-9.8794722879746999E-2</v>
      </c>
      <c r="Y172" s="66">
        <f t="shared" si="47"/>
        <v>-23.23450899799597</v>
      </c>
      <c r="Z172" s="72">
        <f t="shared" si="48"/>
        <v>-1.3861440695274226E-2</v>
      </c>
      <c r="AA172" s="79">
        <f t="shared" si="49"/>
        <v>-321.65833612852668</v>
      </c>
      <c r="AB172" s="81">
        <f t="shared" si="58"/>
        <v>-0.19189766182580936</v>
      </c>
      <c r="AD172" s="95">
        <f>locallinterp(R172,'BBG rates'!$N$10:$N$369,'BBG rates'!$P$10:$P$369)</f>
        <v>12.825702692017066</v>
      </c>
      <c r="AI172" s="185">
        <f t="shared" si="50"/>
        <v>151</v>
      </c>
      <c r="AJ172" s="127">
        <f>locallinterp(MIN(AI172,CAP_Senior*12),'BBG rates'!$X$24:$X$65,'BBG rates'!$Y$24:$Y$65)</f>
        <v>59.08163028519094</v>
      </c>
      <c r="AK172" s="127">
        <f>locallinterp(MIN(AI172,CAP_CB*12),'BBG rates'!$AA$25:$AA$40,'BBG rates'!$AC$25:$AC$40)</f>
        <v>10.516666666666666</v>
      </c>
      <c r="AL172" s="144">
        <f t="shared" si="51"/>
        <v>18.772710481815793</v>
      </c>
      <c r="AM172" s="142">
        <f>(SUMPRODUCT(AL172:AL$381,G172:G$381)+SUMPRODUCT(AL172:AL$381,H172:H$381))/12</f>
        <v>3293999.0685243718</v>
      </c>
    </row>
    <row r="173" spans="1:39" x14ac:dyDescent="0.2">
      <c r="A173" s="7">
        <v>152</v>
      </c>
      <c r="B173" s="7">
        <v>76</v>
      </c>
      <c r="C173" s="7">
        <v>38</v>
      </c>
      <c r="D173" s="12">
        <f t="shared" si="43"/>
        <v>12.666666666666666</v>
      </c>
      <c r="E173" s="29">
        <f t="shared" si="59"/>
        <v>1939665.6359268215</v>
      </c>
      <c r="F173" s="2">
        <f t="shared" si="44"/>
        <v>1990.7276125413048</v>
      </c>
      <c r="G173" s="2">
        <f t="shared" si="52"/>
        <v>29422.483055006443</v>
      </c>
      <c r="H173" s="2">
        <f t="shared" si="53"/>
        <v>6370.816953403255</v>
      </c>
      <c r="I173" s="2">
        <f t="shared" si="42"/>
        <v>37784.027620951005</v>
      </c>
      <c r="J173" s="2">
        <f t="shared" si="60"/>
        <v>478597.68319871271</v>
      </c>
      <c r="K173" s="2">
        <f t="shared" si="45"/>
        <v>32420.429230562368</v>
      </c>
      <c r="L173" s="2">
        <f t="shared" si="45"/>
        <v>410658.77025378996</v>
      </c>
      <c r="M173" s="2"/>
      <c r="N173" s="28">
        <f t="shared" si="61"/>
        <v>3192934.356148079</v>
      </c>
      <c r="O173" s="2">
        <f t="shared" si="54"/>
        <v>3266.2608032897883</v>
      </c>
      <c r="P173" s="2">
        <f t="shared" si="55"/>
        <v>48274.561789669031</v>
      </c>
      <c r="R173">
        <f t="shared" si="56"/>
        <v>152</v>
      </c>
      <c r="S173" s="89">
        <f t="shared" si="46"/>
        <v>35793.3000084097</v>
      </c>
      <c r="T173" s="89">
        <f>IF(AND(S173=0,S172&gt;0),SUM($G173:$H$381),S173)</f>
        <v>35793.3000084097</v>
      </c>
      <c r="U173" s="82">
        <f>SUM(T173:T$381)</f>
        <v>1975458.9359352307</v>
      </c>
      <c r="V173" s="68">
        <f>localspline(R173,'BBG rates'!$G$10:$G$27,'BBG rates'!$K$10:$K$27)</f>
        <v>1.0117398456669435</v>
      </c>
      <c r="W173" s="68">
        <f>locallinterp(R173,'BBG rates'!$G$10:$G$27,'BBG rates'!$J$10:$J$27)</f>
        <v>-9.5500000000000002E-2</v>
      </c>
      <c r="X173" s="56">
        <f t="shared" si="57"/>
        <v>-9.5541826668155139E-2</v>
      </c>
      <c r="Y173" s="66">
        <f t="shared" si="47"/>
        <v>-20.272496379253802</v>
      </c>
      <c r="Z173" s="72">
        <f t="shared" si="48"/>
        <v>-1.2314604577486479E-2</v>
      </c>
      <c r="AA173" s="79">
        <f t="shared" si="49"/>
        <v>-315.90495903239349</v>
      </c>
      <c r="AB173" s="81">
        <f t="shared" si="58"/>
        <v>-0.19189766182580939</v>
      </c>
      <c r="AD173" s="95">
        <f>locallinterp(R173,'BBG rates'!$N$10:$N$369,'BBG rates'!$P$10:$P$369)</f>
        <v>12.910014345822644</v>
      </c>
      <c r="AI173" s="185">
        <f t="shared" si="50"/>
        <v>152</v>
      </c>
      <c r="AJ173" s="127">
        <f>locallinterp(MIN(AI173,CAP_Senior*12),'BBG rates'!$X$24:$X$65,'BBG rates'!$Y$24:$Y$65)</f>
        <v>59.208631381366281</v>
      </c>
      <c r="AK173" s="127">
        <f>locallinterp(MIN(AI173,CAP_CB*12),'BBG rates'!$AA$25:$AA$40,'BBG rates'!$AC$25:$AC$40)</f>
        <v>10.533333333333333</v>
      </c>
      <c r="AL173" s="144">
        <f t="shared" si="51"/>
        <v>18.808134001498935</v>
      </c>
      <c r="AM173" s="142">
        <f>(SUMPRODUCT(AL173:AL$381,G173:G$381)+SUMPRODUCT(AL173:AL$381,H173:H$381))/12</f>
        <v>3237715.6925359457</v>
      </c>
    </row>
    <row r="174" spans="1:39" x14ac:dyDescent="0.2">
      <c r="A174" s="7">
        <v>153</v>
      </c>
      <c r="B174" s="7">
        <v>76.5</v>
      </c>
      <c r="C174" s="7">
        <v>38.25</v>
      </c>
      <c r="D174" s="12">
        <f t="shared" si="43"/>
        <v>12.75</v>
      </c>
      <c r="E174" s="29">
        <f t="shared" si="59"/>
        <v>1904056.0640097572</v>
      </c>
      <c r="F174" s="2">
        <f t="shared" si="44"/>
        <v>1954.6576596941288</v>
      </c>
      <c r="G174" s="2">
        <f t="shared" si="52"/>
        <v>29355.714330404669</v>
      </c>
      <c r="H174" s="2">
        <f t="shared" si="53"/>
        <v>6253.8575866594783</v>
      </c>
      <c r="I174" s="2">
        <f t="shared" si="42"/>
        <v>37564.229576758276</v>
      </c>
      <c r="J174" s="2">
        <f t="shared" si="60"/>
        <v>478943.92710366804</v>
      </c>
      <c r="K174" s="2">
        <f t="shared" si="45"/>
        <v>32199.384165323638</v>
      </c>
      <c r="L174" s="2">
        <f t="shared" si="45"/>
        <v>410542.14810787642</v>
      </c>
      <c r="M174" s="2"/>
      <c r="N174" s="28">
        <f t="shared" si="61"/>
        <v>3144611.1466738693</v>
      </c>
      <c r="O174" s="2">
        <f t="shared" si="54"/>
        <v>3217.6131187493206</v>
      </c>
      <c r="P174" s="2">
        <f t="shared" si="55"/>
        <v>48323.209474209492</v>
      </c>
      <c r="R174">
        <f t="shared" si="56"/>
        <v>153</v>
      </c>
      <c r="S174" s="89">
        <f t="shared" si="46"/>
        <v>35609.571917064146</v>
      </c>
      <c r="T174" s="89">
        <f>IF(AND(S174=0,S173&gt;0),SUM($G174:$H$381),S174)</f>
        <v>35609.571917064146</v>
      </c>
      <c r="U174" s="82">
        <f>SUM(T174:T$381)</f>
        <v>1939665.635926821</v>
      </c>
      <c r="V174" s="68">
        <f>localspline(R174,'BBG rates'!$G$10:$G$27,'BBG rates'!$K$10:$K$27)</f>
        <v>1.0113278927690175</v>
      </c>
      <c r="W174" s="68">
        <f>locallinterp(R174,'BBG rates'!$G$10:$G$27,'BBG rates'!$J$10:$J$27)</f>
        <v>-9.2249999999999999E-2</v>
      </c>
      <c r="X174" s="56">
        <f t="shared" si="57"/>
        <v>-9.2289027456837758E-2</v>
      </c>
      <c r="Y174" s="66">
        <f t="shared" si="47"/>
        <v>-17.422698658183172</v>
      </c>
      <c r="Z174" s="72">
        <f t="shared" si="48"/>
        <v>-1.0778784756801552E-2</v>
      </c>
      <c r="AA174" s="79">
        <f t="shared" si="49"/>
        <v>-310.18108354852387</v>
      </c>
      <c r="AB174" s="81">
        <f t="shared" si="58"/>
        <v>-0.19189766182580942</v>
      </c>
      <c r="AD174" s="95">
        <f>locallinterp(R174,'BBG rates'!$N$10:$N$369,'BBG rates'!$P$10:$P$369)</f>
        <v>12.994291670220061</v>
      </c>
      <c r="AI174" s="185">
        <f t="shared" si="50"/>
        <v>153</v>
      </c>
      <c r="AJ174" s="127">
        <f>locallinterp(MIN(AI174,CAP_Senior*12),'BBG rates'!$X$24:$X$65,'BBG rates'!$Y$24:$Y$65)</f>
        <v>59.33563247754163</v>
      </c>
      <c r="AK174" s="127">
        <f>locallinterp(MIN(AI174,CAP_CB*12),'BBG rates'!$AA$25:$AA$40,'BBG rates'!$AC$25:$AC$40)</f>
        <v>10.55</v>
      </c>
      <c r="AL174" s="144">
        <f t="shared" si="51"/>
        <v>18.843557521182078</v>
      </c>
      <c r="AM174" s="142">
        <f>(SUMPRODUCT(AL174:AL$381,G174:G$381)+SUMPRODUCT(AL174:AL$381,H174:H$381))/12</f>
        <v>3181615.2606264432</v>
      </c>
    </row>
    <row r="175" spans="1:39" x14ac:dyDescent="0.2">
      <c r="A175" s="7">
        <v>154</v>
      </c>
      <c r="B175" s="7">
        <v>77</v>
      </c>
      <c r="C175" s="7">
        <v>38.5</v>
      </c>
      <c r="D175" s="12">
        <f t="shared" si="43"/>
        <v>12.833333333333334</v>
      </c>
      <c r="E175" s="29">
        <f t="shared" si="59"/>
        <v>1868629.4676831996</v>
      </c>
      <c r="F175" s="2">
        <f t="shared" si="44"/>
        <v>1918.7728550056859</v>
      </c>
      <c r="G175" s="2">
        <f t="shared" si="52"/>
        <v>29289.097124713677</v>
      </c>
      <c r="H175" s="2">
        <f t="shared" si="53"/>
        <v>6137.4992018439616</v>
      </c>
      <c r="I175" s="2">
        <f t="shared" si="42"/>
        <v>37345.369181563321</v>
      </c>
      <c r="J175" s="2">
        <f t="shared" si="60"/>
        <v>479265.571163396</v>
      </c>
      <c r="K175" s="2">
        <f t="shared" si="45"/>
        <v>31979.554228212506</v>
      </c>
      <c r="L175" s="2">
        <f t="shared" si="45"/>
        <v>410404.27926206053</v>
      </c>
      <c r="M175" s="2"/>
      <c r="N175" s="28">
        <f t="shared" si="61"/>
        <v>3096239.2404914279</v>
      </c>
      <c r="O175" s="2">
        <f t="shared" si="54"/>
        <v>3168.9164105176283</v>
      </c>
      <c r="P175" s="2">
        <f t="shared" si="55"/>
        <v>48371.906182441191</v>
      </c>
      <c r="R175">
        <f t="shared" si="56"/>
        <v>154</v>
      </c>
      <c r="S175" s="89">
        <f t="shared" si="46"/>
        <v>35426.596326557636</v>
      </c>
      <c r="T175" s="89">
        <f>IF(AND(S175=0,S174&gt;0),SUM($G175:$H$381),S175)</f>
        <v>35426.596326557636</v>
      </c>
      <c r="U175" s="82">
        <f>SUM(T175:T$381)</f>
        <v>1904056.064009757</v>
      </c>
      <c r="V175" s="68">
        <f>localspline(R175,'BBG rates'!$G$10:$G$27,'BBG rates'!$K$10:$K$27)</f>
        <v>1.0109172487651976</v>
      </c>
      <c r="W175" s="68">
        <f>locallinterp(R175,'BBG rates'!$G$10:$G$27,'BBG rates'!$J$10:$J$27)</f>
        <v>-8.8999999999999996E-2</v>
      </c>
      <c r="X175" s="56">
        <f t="shared" si="57"/>
        <v>-8.9036325239932879E-2</v>
      </c>
      <c r="Y175" s="66">
        <f t="shared" si="47"/>
        <v>-14.684054691199696</v>
      </c>
      <c r="Z175" s="72">
        <f t="shared" si="48"/>
        <v>-9.254383819104468E-3</v>
      </c>
      <c r="AA175" s="79">
        <f t="shared" si="49"/>
        <v>-304.48658889060505</v>
      </c>
      <c r="AB175" s="81">
        <f t="shared" si="58"/>
        <v>-0.19189766182580942</v>
      </c>
      <c r="AD175" s="95">
        <f>locallinterp(R175,'BBG rates'!$N$10:$N$369,'BBG rates'!$P$10:$P$369)</f>
        <v>13.078534774283828</v>
      </c>
      <c r="AI175" s="185">
        <f t="shared" si="50"/>
        <v>154</v>
      </c>
      <c r="AJ175" s="127">
        <f>locallinterp(MIN(AI175,CAP_Senior*12),'BBG rates'!$X$24:$X$65,'BBG rates'!$Y$24:$Y$65)</f>
        <v>59.462633573716971</v>
      </c>
      <c r="AK175" s="127">
        <f>locallinterp(MIN(AI175,CAP_CB*12),'BBG rates'!$AA$25:$AA$40,'BBG rates'!$AC$25:$AC$40)</f>
        <v>10.566666666666666</v>
      </c>
      <c r="AL175" s="144">
        <f t="shared" si="51"/>
        <v>18.87898104086522</v>
      </c>
      <c r="AM175" s="142">
        <f>(SUMPRODUCT(AL175:AL$381,G175:G$381)+SUMPRODUCT(AL175:AL$381,H175:H$381))/12</f>
        <v>3125697.6758994539</v>
      </c>
    </row>
    <row r="176" spans="1:39" x14ac:dyDescent="0.2">
      <c r="A176" s="7">
        <v>155</v>
      </c>
      <c r="B176" s="7">
        <v>77.5</v>
      </c>
      <c r="C176" s="7">
        <v>38.75</v>
      </c>
      <c r="D176" s="12">
        <f t="shared" si="43"/>
        <v>12.916666666666666</v>
      </c>
      <c r="E176" s="29">
        <f t="shared" si="59"/>
        <v>1833385.0972525189</v>
      </c>
      <c r="F176" s="2">
        <f t="shared" si="44"/>
        <v>1883.0724401589227</v>
      </c>
      <c r="G176" s="2">
        <f t="shared" si="52"/>
        <v>29222.631094090139</v>
      </c>
      <c r="H176" s="2">
        <f t="shared" si="53"/>
        <v>6021.7393365904254</v>
      </c>
      <c r="I176" s="2">
        <f t="shared" si="42"/>
        <v>37127.442870839484</v>
      </c>
      <c r="J176" s="2">
        <f t="shared" si="60"/>
        <v>479562.80374834331</v>
      </c>
      <c r="K176" s="2">
        <f t="shared" si="45"/>
        <v>31760.933339060164</v>
      </c>
      <c r="L176" s="2">
        <f t="shared" si="45"/>
        <v>410245.38896286045</v>
      </c>
      <c r="M176" s="2"/>
      <c r="N176" s="28">
        <f t="shared" si="61"/>
        <v>3047818.5885276613</v>
      </c>
      <c r="O176" s="2">
        <f t="shared" si="54"/>
        <v>3120.1706291921082</v>
      </c>
      <c r="P176" s="2">
        <f t="shared" si="55"/>
        <v>48420.651963766708</v>
      </c>
      <c r="R176">
        <f t="shared" si="56"/>
        <v>155</v>
      </c>
      <c r="S176" s="89">
        <f t="shared" si="46"/>
        <v>35244.370430680567</v>
      </c>
      <c r="T176" s="89">
        <f>IF(AND(S176=0,S175&gt;0),SUM($G176:$H$381),S176)</f>
        <v>35244.370430680567</v>
      </c>
      <c r="U176" s="82">
        <f>SUM(T176:T$381)</f>
        <v>1868629.4676831991</v>
      </c>
      <c r="V176" s="68">
        <f>localspline(R176,'BBG rates'!$G$10:$G$27,'BBG rates'!$K$10:$K$27)</f>
        <v>1.0105079652397713</v>
      </c>
      <c r="W176" s="68">
        <f>locallinterp(R176,'BBG rates'!$G$10:$G$27,'BBG rates'!$J$10:$J$27)</f>
        <v>-8.5749999999999993E-2</v>
      </c>
      <c r="X176" s="56">
        <f t="shared" si="57"/>
        <v>-8.578372001131207E-2</v>
      </c>
      <c r="Y176" s="66">
        <f t="shared" si="47"/>
        <v>-12.055509730637032</v>
      </c>
      <c r="Z176" s="72">
        <f t="shared" si="48"/>
        <v>-7.7418300026600344E-3</v>
      </c>
      <c r="AA176" s="79">
        <f t="shared" si="49"/>
        <v>-298.82135472267737</v>
      </c>
      <c r="AB176" s="81">
        <f t="shared" si="58"/>
        <v>-0.19189766182580942</v>
      </c>
      <c r="AD176" s="95">
        <f>locallinterp(R176,'BBG rates'!$N$10:$N$369,'BBG rates'!$P$10:$P$369)</f>
        <v>13.162743771387142</v>
      </c>
      <c r="AI176" s="185">
        <f t="shared" si="50"/>
        <v>155</v>
      </c>
      <c r="AJ176" s="127">
        <f>locallinterp(MIN(AI176,CAP_Senior*12),'BBG rates'!$X$24:$X$65,'BBG rates'!$Y$24:$Y$65)</f>
        <v>59.58963466989232</v>
      </c>
      <c r="AK176" s="127">
        <f>locallinterp(MIN(AI176,CAP_CB*12),'BBG rates'!$AA$25:$AA$40,'BBG rates'!$AC$25:$AC$40)</f>
        <v>10.583333333333332</v>
      </c>
      <c r="AL176" s="144">
        <f t="shared" si="51"/>
        <v>18.914404560548363</v>
      </c>
      <c r="AM176" s="142">
        <f>(SUMPRODUCT(AL176:AL$381,G176:G$381)+SUMPRODUCT(AL176:AL$381,H176:H$381))/12</f>
        <v>3069962.8392001656</v>
      </c>
    </row>
    <row r="177" spans="1:39" x14ac:dyDescent="0.2">
      <c r="A177" s="7">
        <v>156</v>
      </c>
      <c r="B177" s="7">
        <v>78</v>
      </c>
      <c r="C177" s="7">
        <v>39</v>
      </c>
      <c r="D177" s="12">
        <f t="shared" si="43"/>
        <v>13</v>
      </c>
      <c r="E177" s="29">
        <f t="shared" si="59"/>
        <v>1798322.2058193311</v>
      </c>
      <c r="F177" s="2">
        <f t="shared" si="44"/>
        <v>1847.5556596646859</v>
      </c>
      <c r="G177" s="2">
        <f t="shared" si="52"/>
        <v>29156.31589547102</v>
      </c>
      <c r="H177" s="2">
        <f t="shared" si="53"/>
        <v>5906.5755377168343</v>
      </c>
      <c r="I177" s="2">
        <f t="shared" si="42"/>
        <v>36910.447092852541</v>
      </c>
      <c r="J177" s="2">
        <f t="shared" si="60"/>
        <v>479835.81220708304</v>
      </c>
      <c r="K177" s="2">
        <f t="shared" si="45"/>
        <v>31543.515446593923</v>
      </c>
      <c r="L177" s="2">
        <f t="shared" si="45"/>
        <v>410065.70080572099</v>
      </c>
      <c r="M177" s="2"/>
      <c r="N177" s="28">
        <f t="shared" si="61"/>
        <v>2999349.141660023</v>
      </c>
      <c r="O177" s="2">
        <f t="shared" si="54"/>
        <v>3071.3757253203717</v>
      </c>
      <c r="P177" s="2">
        <f t="shared" si="55"/>
        <v>48469.446867638428</v>
      </c>
      <c r="R177">
        <f t="shared" si="56"/>
        <v>156</v>
      </c>
      <c r="S177" s="89">
        <f t="shared" si="46"/>
        <v>35062.891433187855</v>
      </c>
      <c r="T177" s="89">
        <f>IF(AND(S177=0,S176&gt;0),SUM($G177:$H$381),S177)</f>
        <v>35062.891433187855</v>
      </c>
      <c r="U177" s="82">
        <f>SUM(T177:T$381)</f>
        <v>1833385.0972525186</v>
      </c>
      <c r="V177" s="68">
        <f>localspline(R177,'BBG rates'!$G$10:$G$27,'BBG rates'!$K$10:$K$27)</f>
        <v>1.0101001533878535</v>
      </c>
      <c r="W177" s="68">
        <f>locallinterp(R177,'BBG rates'!$G$10:$G$27,'BBG rates'!$J$10:$J$27)</f>
        <v>-8.2500000000000004E-2</v>
      </c>
      <c r="X177" s="56">
        <f t="shared" si="57"/>
        <v>-8.2531211764980128E-2</v>
      </c>
      <c r="Y177" s="66">
        <f t="shared" si="47"/>
        <v>-9.5360153931366423</v>
      </c>
      <c r="Z177" s="72">
        <f t="shared" si="48"/>
        <v>-6.2415792999040917E-3</v>
      </c>
      <c r="AA177" s="79">
        <f t="shared" si="49"/>
        <v>-293.18526115753548</v>
      </c>
      <c r="AB177" s="81">
        <f t="shared" si="58"/>
        <v>-0.19189766182580945</v>
      </c>
      <c r="AD177" s="95">
        <f>locallinterp(R177,'BBG rates'!$N$10:$N$369,'BBG rates'!$P$10:$P$369)</f>
        <v>13.246918784169463</v>
      </c>
      <c r="AI177" s="185">
        <f t="shared" si="50"/>
        <v>156</v>
      </c>
      <c r="AJ177" s="127">
        <f>locallinterp(MIN(AI177,CAP_Senior*12),'BBG rates'!$X$24:$X$65,'BBG rates'!$Y$24:$Y$65)</f>
        <v>59.716635766067661</v>
      </c>
      <c r="AK177" s="127">
        <f>locallinterp(MIN(AI177,CAP_CB*12),'BBG rates'!$AA$25:$AA$40,'BBG rates'!$AC$25:$AC$40)</f>
        <v>10.6</v>
      </c>
      <c r="AL177" s="144">
        <f t="shared" si="51"/>
        <v>18.949828080231505</v>
      </c>
      <c r="AM177" s="142">
        <f>(SUMPRODUCT(AL177:AL$381,G177:G$381)+SUMPRODUCT(AL177:AL$381,H177:H$381))/12</f>
        <v>3014410.6491328552</v>
      </c>
    </row>
    <row r="178" spans="1:39" x14ac:dyDescent="0.2">
      <c r="A178" s="7">
        <v>157</v>
      </c>
      <c r="B178" s="7">
        <v>78.5</v>
      </c>
      <c r="C178" s="7">
        <v>39.25</v>
      </c>
      <c r="D178" s="12">
        <f t="shared" si="43"/>
        <v>13.083333333333334</v>
      </c>
      <c r="E178" s="29">
        <f t="shared" si="59"/>
        <v>1763440.0492715666</v>
      </c>
      <c r="F178" s="2">
        <f t="shared" si="44"/>
        <v>1812.2217608516796</v>
      </c>
      <c r="G178" s="2">
        <f t="shared" si="52"/>
        <v>29090.151186571795</v>
      </c>
      <c r="H178" s="2">
        <f t="shared" si="53"/>
        <v>5792.0053611927879</v>
      </c>
      <c r="I178" s="2">
        <f t="shared" si="42"/>
        <v>36694.378308616266</v>
      </c>
      <c r="J178" s="2">
        <f t="shared" si="60"/>
        <v>480084.78287106281</v>
      </c>
      <c r="K178" s="2">
        <f t="shared" si="45"/>
        <v>31327.294528304192</v>
      </c>
      <c r="L178" s="2">
        <f t="shared" si="45"/>
        <v>409865.43674531317</v>
      </c>
      <c r="M178" s="2"/>
      <c r="N178" s="28">
        <f t="shared" si="61"/>
        <v>2950830.8507164642</v>
      </c>
      <c r="O178" s="2">
        <f t="shared" si="54"/>
        <v>3022.5316494001954</v>
      </c>
      <c r="P178" s="2">
        <f t="shared" si="55"/>
        <v>48518.290943558619</v>
      </c>
      <c r="R178">
        <f t="shared" si="56"/>
        <v>157</v>
      </c>
      <c r="S178" s="89">
        <f t="shared" si="46"/>
        <v>34882.156547764585</v>
      </c>
      <c r="T178" s="89">
        <f>IF(AND(S178=0,S177&gt;0),SUM($G178:$H$381),S178)</f>
        <v>34882.156547764585</v>
      </c>
      <c r="U178" s="82">
        <f>SUM(T178:T$381)</f>
        <v>1798322.2058193309</v>
      </c>
      <c r="V178" s="68">
        <f>localspline(R178,'BBG rates'!$G$10:$G$27,'BBG rates'!$K$10:$K$27)</f>
        <v>1.0096936263607692</v>
      </c>
      <c r="W178" s="68">
        <f>locallinterp(R178,'BBG rates'!$G$10:$G$27,'BBG rates'!$J$10:$J$27)</f>
        <v>-7.9250000000000001E-2</v>
      </c>
      <c r="X178" s="56">
        <f t="shared" si="57"/>
        <v>-7.9278800494808621E-2</v>
      </c>
      <c r="Y178" s="66">
        <f t="shared" si="47"/>
        <v>-7.1245296281658632</v>
      </c>
      <c r="Z178" s="72">
        <f t="shared" si="48"/>
        <v>-4.7541177694037538E-3</v>
      </c>
      <c r="AA178" s="79">
        <f t="shared" si="49"/>
        <v>-287.5781887551347</v>
      </c>
      <c r="AB178" s="81">
        <f t="shared" si="58"/>
        <v>-0.19189766182580945</v>
      </c>
      <c r="AD178" s="95">
        <f>locallinterp(R178,'BBG rates'!$N$10:$N$369,'BBG rates'!$P$10:$P$369)</f>
        <v>13.331059919699527</v>
      </c>
      <c r="AI178" s="185">
        <f t="shared" si="50"/>
        <v>157</v>
      </c>
      <c r="AJ178" s="127">
        <f>locallinterp(MIN(AI178,CAP_Senior*12),'BBG rates'!$X$24:$X$65,'BBG rates'!$Y$24:$Y$65)</f>
        <v>59.834220415218233</v>
      </c>
      <c r="AK178" s="127">
        <f>locallinterp(MIN(AI178,CAP_CB*12),'BBG rates'!$AA$25:$AA$40,'BBG rates'!$AC$25:$AC$40)</f>
        <v>10.616666666666667</v>
      </c>
      <c r="AL178" s="144">
        <f t="shared" si="51"/>
        <v>18.983650803920433</v>
      </c>
      <c r="AM178" s="142">
        <f>(SUMPRODUCT(AL178:AL$381,G178:G$381)+SUMPRODUCT(AL178:AL$381,H178:H$381))/12</f>
        <v>2959041.0020782948</v>
      </c>
    </row>
    <row r="179" spans="1:39" x14ac:dyDescent="0.2">
      <c r="A179" s="7">
        <v>158</v>
      </c>
      <c r="B179" s="7">
        <v>79</v>
      </c>
      <c r="C179" s="7">
        <v>39.5</v>
      </c>
      <c r="D179" s="12">
        <f t="shared" si="43"/>
        <v>13.166666666666666</v>
      </c>
      <c r="E179" s="29">
        <f t="shared" si="59"/>
        <v>1728737.8862735748</v>
      </c>
      <c r="F179" s="2">
        <f t="shared" si="44"/>
        <v>1777.069993856458</v>
      </c>
      <c r="G179" s="2">
        <f t="shared" si="52"/>
        <v>29024.136625884687</v>
      </c>
      <c r="H179" s="2">
        <f t="shared" si="53"/>
        <v>5678.026372107006</v>
      </c>
      <c r="I179" s="2">
        <f t="shared" si="42"/>
        <v>36479.232991848148</v>
      </c>
      <c r="J179" s="2">
        <f t="shared" si="60"/>
        <v>480309.90105933393</v>
      </c>
      <c r="K179" s="2">
        <f t="shared" si="45"/>
        <v>31112.264590312003</v>
      </c>
      <c r="L179" s="2">
        <f t="shared" si="45"/>
        <v>409644.81710577465</v>
      </c>
      <c r="M179" s="2"/>
      <c r="N179" s="28">
        <f t="shared" si="61"/>
        <v>2902263.666475385</v>
      </c>
      <c r="O179" s="2">
        <f t="shared" si="54"/>
        <v>2973.638351879471</v>
      </c>
      <c r="P179" s="2">
        <f t="shared" si="55"/>
        <v>48567.18424107934</v>
      </c>
      <c r="R179">
        <f t="shared" si="56"/>
        <v>158</v>
      </c>
      <c r="S179" s="89">
        <f t="shared" si="46"/>
        <v>34702.162997991691</v>
      </c>
      <c r="T179" s="89">
        <f>IF(AND(S179=0,S178&gt;0),SUM($G179:$H$381),S179)</f>
        <v>34702.162997991691</v>
      </c>
      <c r="U179" s="82">
        <f>SUM(T179:T$381)</f>
        <v>1763440.0492715663</v>
      </c>
      <c r="V179" s="68">
        <f>localspline(R179,'BBG rates'!$G$10:$G$27,'BBG rates'!$K$10:$K$27)</f>
        <v>1.0092883761464475</v>
      </c>
      <c r="W179" s="68">
        <f>locallinterp(R179,'BBG rates'!$G$10:$G$27,'BBG rates'!$J$10:$J$27)</f>
        <v>-7.5999999999999998E-2</v>
      </c>
      <c r="X179" s="56">
        <f t="shared" si="57"/>
        <v>-7.6026486194669118E-2</v>
      </c>
      <c r="Y179" s="66">
        <f t="shared" si="47"/>
        <v>-4.820016686683438</v>
      </c>
      <c r="Z179" s="72">
        <f t="shared" si="48"/>
        <v>-3.2799640829351481E-3</v>
      </c>
      <c r="AA179" s="79">
        <f t="shared" si="49"/>
        <v>-282.00001852100314</v>
      </c>
      <c r="AB179" s="81">
        <f t="shared" si="58"/>
        <v>-0.19189766182580942</v>
      </c>
      <c r="AD179" s="95">
        <f>locallinterp(R179,'BBG rates'!$N$10:$N$369,'BBG rates'!$P$10:$P$369)</f>
        <v>13.415167284378398</v>
      </c>
      <c r="AI179" s="185">
        <f t="shared" si="50"/>
        <v>158</v>
      </c>
      <c r="AJ179" s="127">
        <f>locallinterp(MIN(AI179,CAP_Senior*12),'BBG rates'!$X$24:$X$65,'BBG rates'!$Y$24:$Y$65)</f>
        <v>59.951805064368806</v>
      </c>
      <c r="AK179" s="127">
        <f>locallinterp(MIN(AI179,CAP_CB*12),'BBG rates'!$AA$25:$AA$40,'BBG rates'!$AC$25:$AC$40)</f>
        <v>10.633333333333333</v>
      </c>
      <c r="AL179" s="144">
        <f t="shared" si="51"/>
        <v>19.017473527609361</v>
      </c>
      <c r="AM179" s="142">
        <f>(SUMPRODUCT(AL179:AL$381,G179:G$381)+SUMPRODUCT(AL179:AL$381,H179:H$381))/12</f>
        <v>2903858.4454790899</v>
      </c>
    </row>
    <row r="180" spans="1:39" x14ac:dyDescent="0.2">
      <c r="A180" s="7">
        <v>159</v>
      </c>
      <c r="B180" s="7">
        <v>79.5</v>
      </c>
      <c r="C180" s="7">
        <v>39.75</v>
      </c>
      <c r="D180" s="12">
        <f t="shared" si="43"/>
        <v>13.25</v>
      </c>
      <c r="E180" s="29">
        <f t="shared" si="59"/>
        <v>1694214.9782562628</v>
      </c>
      <c r="F180" s="2">
        <f t="shared" si="44"/>
        <v>1742.099611613455</v>
      </c>
      <c r="G180" s="2">
        <f t="shared" si="52"/>
        <v>28958.271872676916</v>
      </c>
      <c r="H180" s="2">
        <f t="shared" si="53"/>
        <v>5564.6361446349501</v>
      </c>
      <c r="I180" s="2">
        <f t="shared" si="42"/>
        <v>36265.007628925319</v>
      </c>
      <c r="J180" s="2">
        <f t="shared" si="60"/>
        <v>480511.3510832605</v>
      </c>
      <c r="K180" s="2">
        <f t="shared" si="45"/>
        <v>30898.419667237176</v>
      </c>
      <c r="L180" s="2">
        <f t="shared" si="45"/>
        <v>409404.06059089256</v>
      </c>
      <c r="M180" s="2"/>
      <c r="N180" s="28">
        <f t="shared" si="61"/>
        <v>2853647.5396655821</v>
      </c>
      <c r="O180" s="2">
        <f t="shared" si="54"/>
        <v>2924.6957831561554</v>
      </c>
      <c r="P180" s="2">
        <f t="shared" si="55"/>
        <v>48616.126809802656</v>
      </c>
      <c r="R180">
        <f t="shared" si="56"/>
        <v>159</v>
      </c>
      <c r="S180" s="89">
        <f t="shared" si="46"/>
        <v>34522.908017311864</v>
      </c>
      <c r="T180" s="89">
        <f>IF(AND(S180=0,S179&gt;0),SUM($G180:$H$381),S180)</f>
        <v>34522.908017311864</v>
      </c>
      <c r="U180" s="82">
        <f>SUM(T180:T$381)</f>
        <v>1728737.8862735748</v>
      </c>
      <c r="V180" s="68">
        <f>localspline(R180,'BBG rates'!$G$10:$G$27,'BBG rates'!$K$10:$K$27)</f>
        <v>1.0088844543291762</v>
      </c>
      <c r="W180" s="68">
        <f>locallinterp(R180,'BBG rates'!$G$10:$G$27,'BBG rates'!$J$10:$J$27)</f>
        <v>-7.2749999999999995E-2</v>
      </c>
      <c r="X180" s="56">
        <f t="shared" si="57"/>
        <v>-7.2774268858832869E-2</v>
      </c>
      <c r="Y180" s="66">
        <f t="shared" si="47"/>
        <v>-2.6214470899401277</v>
      </c>
      <c r="Z180" s="72">
        <f t="shared" si="48"/>
        <v>-1.8196723360468636E-3</v>
      </c>
      <c r="AA180" s="79">
        <f t="shared" si="49"/>
        <v>-276.45063190465919</v>
      </c>
      <c r="AB180" s="81">
        <f t="shared" si="58"/>
        <v>-0.19189766182580942</v>
      </c>
      <c r="AD180" s="95">
        <f>locallinterp(R180,'BBG rates'!$N$10:$N$369,'BBG rates'!$P$10:$P$369)</f>
        <v>13.49924098890583</v>
      </c>
      <c r="AI180" s="185">
        <f t="shared" si="50"/>
        <v>159</v>
      </c>
      <c r="AJ180" s="127">
        <f>locallinterp(MIN(AI180,CAP_Senior*12),'BBG rates'!$X$24:$X$65,'BBG rates'!$Y$24:$Y$65)</f>
        <v>60.069389713519378</v>
      </c>
      <c r="AK180" s="127">
        <f>locallinterp(MIN(AI180,CAP_CB*12),'BBG rates'!$AA$25:$AA$40,'BBG rates'!$AC$25:$AC$40)</f>
        <v>10.65</v>
      </c>
      <c r="AL180" s="144">
        <f t="shared" si="51"/>
        <v>19.051296251298297</v>
      </c>
      <c r="AM180" s="142">
        <f>(SUMPRODUCT(AL180:AL$381,G180:G$381)+SUMPRODUCT(AL180:AL$381,H180:H$381))/12</f>
        <v>2848862.8232986662</v>
      </c>
    </row>
    <row r="181" spans="1:39" x14ac:dyDescent="0.2">
      <c r="A181" s="7">
        <v>160</v>
      </c>
      <c r="B181" s="7">
        <v>80</v>
      </c>
      <c r="C181" s="7">
        <v>40</v>
      </c>
      <c r="D181" s="12">
        <f t="shared" si="43"/>
        <v>13.333333333333334</v>
      </c>
      <c r="E181" s="29">
        <f t="shared" si="59"/>
        <v>1659870.5894072673</v>
      </c>
      <c r="F181" s="2">
        <f t="shared" si="44"/>
        <v>1707.309869845044</v>
      </c>
      <c r="G181" s="2">
        <f t="shared" si="52"/>
        <v>28892.556586988921</v>
      </c>
      <c r="H181" s="2">
        <f t="shared" si="53"/>
        <v>5451.8322620065373</v>
      </c>
      <c r="I181" s="2">
        <f t="shared" si="42"/>
        <v>36051.698718840504</v>
      </c>
      <c r="J181" s="2">
        <f t="shared" si="60"/>
        <v>480689.31625120674</v>
      </c>
      <c r="K181" s="2">
        <f t="shared" si="45"/>
        <v>30685.753822067047</v>
      </c>
      <c r="L181" s="2">
        <f t="shared" si="45"/>
        <v>409143.38429422729</v>
      </c>
      <c r="M181" s="2"/>
      <c r="N181" s="28">
        <f t="shared" si="61"/>
        <v>2804982.4209662015</v>
      </c>
      <c r="O181" s="2">
        <f t="shared" si="54"/>
        <v>2875.7038935782202</v>
      </c>
      <c r="P181" s="2">
        <f t="shared" si="55"/>
        <v>48665.11869938059</v>
      </c>
      <c r="R181">
        <f t="shared" si="56"/>
        <v>160</v>
      </c>
      <c r="S181" s="89">
        <f t="shared" si="46"/>
        <v>34344.388848995455</v>
      </c>
      <c r="T181" s="89">
        <f>IF(AND(S181=0,S180&gt;0),SUM($G181:$H$381),S181)</f>
        <v>34344.388848995455</v>
      </c>
      <c r="U181" s="82">
        <f>SUM(T181:T$381)</f>
        <v>1694214.9782562628</v>
      </c>
      <c r="V181" s="68">
        <f>localspline(R181,'BBG rates'!$G$10:$G$27,'BBG rates'!$K$10:$K$27)</f>
        <v>1.0084819720965132</v>
      </c>
      <c r="W181" s="68">
        <f>locallinterp(R181,'BBG rates'!$G$10:$G$27,'BBG rates'!$J$10:$J$27)</f>
        <v>-6.9499999999999992E-2</v>
      </c>
      <c r="X181" s="56">
        <f t="shared" si="57"/>
        <v>-6.9522148481038215E-2</v>
      </c>
      <c r="Y181" s="66">
        <f t="shared" si="47"/>
        <v>-0.52779759840628593</v>
      </c>
      <c r="Z181" s="72">
        <f t="shared" si="48"/>
        <v>-3.7383515446157449E-4</v>
      </c>
      <c r="AA181" s="79">
        <f t="shared" si="49"/>
        <v>-270.92991079803448</v>
      </c>
      <c r="AB181" s="81">
        <f t="shared" si="58"/>
        <v>-0.19189766182580942</v>
      </c>
      <c r="AD181" s="95">
        <f>locallinterp(R181,'BBG rates'!$N$10:$N$369,'BBG rates'!$P$10:$P$369)</f>
        <v>13.583281153247206</v>
      </c>
      <c r="AI181" s="185">
        <f t="shared" si="50"/>
        <v>160</v>
      </c>
      <c r="AJ181" s="127">
        <f>locallinterp(MIN(AI181,CAP_Senior*12),'BBG rates'!$X$24:$X$65,'BBG rates'!$Y$24:$Y$65)</f>
        <v>60.18697436266995</v>
      </c>
      <c r="AK181" s="127">
        <f>locallinterp(MIN(AI181,CAP_CB*12),'BBG rates'!$AA$25:$AA$40,'BBG rates'!$AC$25:$AC$40)</f>
        <v>10.666666666666666</v>
      </c>
      <c r="AL181" s="144">
        <f t="shared" si="51"/>
        <v>19.085118974987225</v>
      </c>
      <c r="AM181" s="142">
        <f>(SUMPRODUCT(AL181:AL$381,G181:G$381)+SUMPRODUCT(AL181:AL$381,H181:H$381))/12</f>
        <v>2794053.977624156</v>
      </c>
    </row>
    <row r="182" spans="1:39" x14ac:dyDescent="0.2">
      <c r="A182" s="7">
        <v>161</v>
      </c>
      <c r="B182" s="7">
        <v>80.5</v>
      </c>
      <c r="C182" s="7">
        <v>40.25</v>
      </c>
      <c r="D182" s="12">
        <f t="shared" si="43"/>
        <v>13.416666666666666</v>
      </c>
      <c r="E182" s="29">
        <f t="shared" si="59"/>
        <v>1625703.9866611606</v>
      </c>
      <c r="F182" s="2">
        <f t="shared" si="44"/>
        <v>1672.7000270516362</v>
      </c>
      <c r="G182" s="2">
        <f t="shared" si="52"/>
        <v>28826.990429632609</v>
      </c>
      <c r="H182" s="2">
        <f t="shared" si="53"/>
        <v>5339.6123164739756</v>
      </c>
      <c r="I182" s="2">
        <f t="shared" si="42"/>
        <v>35839.302773158219</v>
      </c>
      <c r="J182" s="2">
        <f t="shared" si="60"/>
        <v>480843.97887320607</v>
      </c>
      <c r="K182" s="2">
        <f t="shared" si="45"/>
        <v>30474.26114602575</v>
      </c>
      <c r="L182" s="2">
        <f t="shared" si="45"/>
        <v>408863.00370917877</v>
      </c>
      <c r="M182" s="2"/>
      <c r="N182" s="28">
        <f t="shared" si="61"/>
        <v>2756268.2610066864</v>
      </c>
      <c r="O182" s="2">
        <f t="shared" si="54"/>
        <v>2826.6626334436014</v>
      </c>
      <c r="P182" s="2">
        <f t="shared" si="55"/>
        <v>48714.159959515207</v>
      </c>
      <c r="R182">
        <f t="shared" si="56"/>
        <v>161</v>
      </c>
      <c r="S182" s="89">
        <f t="shared" si="46"/>
        <v>34166.602746106582</v>
      </c>
      <c r="T182" s="89">
        <f>IF(AND(S182=0,S181&gt;0),SUM($G182:$H$381),S182)</f>
        <v>34166.602746106582</v>
      </c>
      <c r="U182" s="82">
        <f>SUM(T182:T$381)</f>
        <v>1659870.5894072673</v>
      </c>
      <c r="V182" s="68">
        <f>localspline(R182,'BBG rates'!$G$10:$G$27,'BBG rates'!$K$10:$K$27)</f>
        <v>1.0080807426152405</v>
      </c>
      <c r="W182" s="68">
        <f>locallinterp(R182,'BBG rates'!$G$10:$G$27,'BBG rates'!$J$10:$J$27)</f>
        <v>-6.6250000000000003E-2</v>
      </c>
      <c r="X182" s="56">
        <f t="shared" si="57"/>
        <v>-6.6270125055156726E-2</v>
      </c>
      <c r="Y182" s="66">
        <f t="shared" si="47"/>
        <v>1.4619488191356933</v>
      </c>
      <c r="Z182" s="72">
        <f t="shared" si="48"/>
        <v>1.0569128666767322E-3</v>
      </c>
      <c r="AA182" s="79">
        <f t="shared" si="49"/>
        <v>-265.43773753390229</v>
      </c>
      <c r="AB182" s="81">
        <f t="shared" si="58"/>
        <v>-0.19189766182580945</v>
      </c>
      <c r="AD182" s="95">
        <f>locallinterp(R182,'BBG rates'!$N$10:$N$369,'BBG rates'!$P$10:$P$369)</f>
        <v>13.667287881798476</v>
      </c>
      <c r="AI182" s="185">
        <f t="shared" si="50"/>
        <v>161</v>
      </c>
      <c r="AJ182" s="127">
        <f>locallinterp(MIN(AI182,CAP_Senior*12),'BBG rates'!$X$24:$X$65,'BBG rates'!$Y$24:$Y$65)</f>
        <v>60.304559011820523</v>
      </c>
      <c r="AK182" s="127">
        <f>locallinterp(MIN(AI182,CAP_CB*12),'BBG rates'!$AA$25:$AA$40,'BBG rates'!$AC$25:$AC$40)</f>
        <v>10.683333333333334</v>
      </c>
      <c r="AL182" s="144">
        <f t="shared" si="51"/>
        <v>19.118941698676153</v>
      </c>
      <c r="AM182" s="142">
        <f>(SUMPRODUCT(AL182:AL$381,G182:G$381)+SUMPRODUCT(AL182:AL$381,H182:H$381))/12</f>
        <v>2739431.7486819639</v>
      </c>
    </row>
    <row r="183" spans="1:39" x14ac:dyDescent="0.2">
      <c r="A183" s="7">
        <v>162</v>
      </c>
      <c r="B183" s="7">
        <v>81</v>
      </c>
      <c r="C183" s="7">
        <v>40.5</v>
      </c>
      <c r="D183" s="12">
        <f t="shared" si="43"/>
        <v>13.5</v>
      </c>
      <c r="E183" s="29">
        <f t="shared" si="59"/>
        <v>1591714.4396896912</v>
      </c>
      <c r="F183" s="2">
        <f t="shared" si="44"/>
        <v>1638.2693445018097</v>
      </c>
      <c r="G183" s="2">
        <f t="shared" si="52"/>
        <v>28761.573062189636</v>
      </c>
      <c r="H183" s="2">
        <f t="shared" si="53"/>
        <v>5227.9739092797045</v>
      </c>
      <c r="I183" s="2">
        <f t="shared" si="42"/>
        <v>35627.816315971148</v>
      </c>
      <c r="J183" s="2">
        <f t="shared" si="60"/>
        <v>480975.52026561048</v>
      </c>
      <c r="K183" s="2">
        <f t="shared" si="45"/>
        <v>30263.935758444248</v>
      </c>
      <c r="L183" s="2">
        <f t="shared" si="45"/>
        <v>408563.13273899734</v>
      </c>
      <c r="M183" s="2"/>
      <c r="N183" s="28">
        <f t="shared" si="61"/>
        <v>2707505.0103667276</v>
      </c>
      <c r="O183" s="2">
        <f t="shared" si="54"/>
        <v>2777.5719530001479</v>
      </c>
      <c r="P183" s="2">
        <f t="shared" si="55"/>
        <v>48763.250639958656</v>
      </c>
      <c r="R183">
        <f t="shared" si="56"/>
        <v>162</v>
      </c>
      <c r="S183" s="89">
        <f t="shared" si="46"/>
        <v>33989.546971469339</v>
      </c>
      <c r="T183" s="89">
        <f>IF(AND(S183=0,S182&gt;0),SUM($G183:$H$381),S183)</f>
        <v>33989.546971469339</v>
      </c>
      <c r="U183" s="82">
        <f>SUM(T183:T$381)</f>
        <v>1625703.9866611606</v>
      </c>
      <c r="V183" s="68">
        <f>localspline(R183,'BBG rates'!$G$10:$G$27,'BBG rates'!$K$10:$K$27)</f>
        <v>1.007680757865387</v>
      </c>
      <c r="W183" s="68">
        <f>locallinterp(R183,'BBG rates'!$G$10:$G$27,'BBG rates'!$J$10:$J$27)</f>
        <v>-6.3E-2</v>
      </c>
      <c r="X183" s="56">
        <f t="shared" si="57"/>
        <v>-6.3018198575326423E-2</v>
      </c>
      <c r="Y183" s="66">
        <f t="shared" si="47"/>
        <v>3.3488030163809803</v>
      </c>
      <c r="Z183" s="72">
        <f t="shared" si="48"/>
        <v>2.4718913483815861E-3</v>
      </c>
      <c r="AA183" s="79">
        <f t="shared" si="49"/>
        <v>-259.97399488431137</v>
      </c>
      <c r="AB183" s="81">
        <f t="shared" si="58"/>
        <v>-0.19189766182580945</v>
      </c>
      <c r="AD183" s="95">
        <f>locallinterp(R183,'BBG rates'!$N$10:$N$369,'BBG rates'!$P$10:$P$369)</f>
        <v>13.751261278287258</v>
      </c>
      <c r="AI183" s="185">
        <f t="shared" si="50"/>
        <v>162</v>
      </c>
      <c r="AJ183" s="127">
        <f>locallinterp(MIN(AI183,CAP_Senior*12),'BBG rates'!$X$24:$X$65,'BBG rates'!$Y$24:$Y$65)</f>
        <v>60.422143660971095</v>
      </c>
      <c r="AK183" s="127">
        <f>locallinterp(MIN(AI183,CAP_CB*12),'BBG rates'!$AA$25:$AA$40,'BBG rates'!$AC$25:$AC$40)</f>
        <v>10.7</v>
      </c>
      <c r="AL183" s="144">
        <f t="shared" si="51"/>
        <v>19.152764422365085</v>
      </c>
      <c r="AM183" s="142">
        <f>(SUMPRODUCT(AL183:AL$381,G183:G$381)+SUMPRODUCT(AL183:AL$381,H183:H$381))/12</f>
        <v>2684995.9748532441</v>
      </c>
    </row>
    <row r="184" spans="1:39" x14ac:dyDescent="0.2">
      <c r="A184" s="7">
        <v>163</v>
      </c>
      <c r="B184" s="7">
        <v>81.5</v>
      </c>
      <c r="C184" s="7">
        <v>40.75</v>
      </c>
      <c r="D184" s="12">
        <f t="shared" si="43"/>
        <v>13.583333333333334</v>
      </c>
      <c r="E184" s="29">
        <f t="shared" si="59"/>
        <v>1557901.2208920573</v>
      </c>
      <c r="F184" s="2">
        <f t="shared" si="44"/>
        <v>1604.0170862224745</v>
      </c>
      <c r="G184" s="2">
        <f t="shared" si="52"/>
        <v>28696.30414700961</v>
      </c>
      <c r="H184" s="2">
        <f t="shared" si="53"/>
        <v>5116.9146506244524</v>
      </c>
      <c r="I184" s="2">
        <f t="shared" si="42"/>
        <v>35417.235883856534</v>
      </c>
      <c r="J184" s="2">
        <f t="shared" si="60"/>
        <v>481084.12075571792</v>
      </c>
      <c r="K184" s="2">
        <f t="shared" si="45"/>
        <v>30054.771806630717</v>
      </c>
      <c r="L184" s="2">
        <f t="shared" si="45"/>
        <v>408243.98370673391</v>
      </c>
      <c r="M184" s="2"/>
      <c r="N184" s="28">
        <f t="shared" si="61"/>
        <v>2658692.6195762143</v>
      </c>
      <c r="O184" s="2">
        <f t="shared" si="54"/>
        <v>2728.4318024455729</v>
      </c>
      <c r="P184" s="2">
        <f t="shared" si="55"/>
        <v>48812.390790513236</v>
      </c>
      <c r="R184">
        <f t="shared" si="56"/>
        <v>163</v>
      </c>
      <c r="S184" s="89">
        <f t="shared" si="46"/>
        <v>33813.218797634065</v>
      </c>
      <c r="T184" s="89">
        <f>IF(AND(S184=0,S183&gt;0),SUM($G184:$H$381),S184)</f>
        <v>33813.218797634065</v>
      </c>
      <c r="U184" s="82">
        <f>SUM(T184:T$381)</f>
        <v>1591714.4396896912</v>
      </c>
      <c r="V184" s="68">
        <f>localspline(R184,'BBG rates'!$G$10:$G$27,'BBG rates'!$K$10:$K$27)</f>
        <v>1.0072820992335627</v>
      </c>
      <c r="W184" s="68">
        <f>locallinterp(R184,'BBG rates'!$G$10:$G$27,'BBG rates'!$J$10:$J$27)</f>
        <v>-5.9749999999999998E-2</v>
      </c>
      <c r="X184" s="56">
        <f t="shared" si="57"/>
        <v>-5.9766369035418876E-2</v>
      </c>
      <c r="Y184" s="66">
        <f t="shared" si="47"/>
        <v>5.1337697001588465</v>
      </c>
      <c r="Z184" s="72">
        <f t="shared" si="48"/>
        <v>3.8703698895837281E-3</v>
      </c>
      <c r="AA184" s="79">
        <f t="shared" si="49"/>
        <v>-254.5385660590251</v>
      </c>
      <c r="AB184" s="81">
        <f t="shared" si="58"/>
        <v>-0.19189766182580942</v>
      </c>
      <c r="AD184" s="95">
        <f>locallinterp(R184,'BBG rates'!$N$10:$N$369,'BBG rates'!$P$10:$P$369)</f>
        <v>13.835201453223387</v>
      </c>
      <c r="AI184" s="185">
        <f t="shared" si="50"/>
        <v>163</v>
      </c>
      <c r="AJ184" s="127">
        <f>locallinterp(MIN(AI184,CAP_Senior*12),'BBG rates'!$X$24:$X$65,'BBG rates'!$Y$24:$Y$65)</f>
        <v>60.539728310121667</v>
      </c>
      <c r="AK184" s="127">
        <f>locallinterp(MIN(AI184,CAP_CB*12),'BBG rates'!$AA$25:$AA$40,'BBG rates'!$AC$25:$AC$40)</f>
        <v>10.716666666666667</v>
      </c>
      <c r="AL184" s="144">
        <f t="shared" si="51"/>
        <v>19.186587146054016</v>
      </c>
      <c r="AM184" s="142">
        <f>(SUMPRODUCT(AL184:AL$381,G184:G$381)+SUMPRODUCT(AL184:AL$381,H184:H$381))/12</f>
        <v>2630746.4926892887</v>
      </c>
    </row>
    <row r="185" spans="1:39" x14ac:dyDescent="0.2">
      <c r="A185" s="7">
        <v>164</v>
      </c>
      <c r="B185" s="7">
        <v>82</v>
      </c>
      <c r="C185" s="7">
        <v>41</v>
      </c>
      <c r="D185" s="12">
        <f t="shared" si="43"/>
        <v>13.666666666666666</v>
      </c>
      <c r="E185" s="29">
        <f t="shared" si="59"/>
        <v>1524263.6053852134</v>
      </c>
      <c r="F185" s="2">
        <f t="shared" si="44"/>
        <v>1569.9425189890721</v>
      </c>
      <c r="G185" s="2">
        <f t="shared" si="52"/>
        <v>28631.183347208374</v>
      </c>
      <c r="H185" s="2">
        <f t="shared" si="53"/>
        <v>5006.4321596353993</v>
      </c>
      <c r="I185" s="2">
        <f t="shared" si="42"/>
        <v>35207.558025832848</v>
      </c>
      <c r="J185" s="2">
        <f t="shared" si="60"/>
        <v>481169.95968638227</v>
      </c>
      <c r="K185" s="2">
        <f t="shared" si="45"/>
        <v>29846.763465741693</v>
      </c>
      <c r="L185" s="2">
        <f t="shared" si="45"/>
        <v>407905.76736513647</v>
      </c>
      <c r="M185" s="2"/>
      <c r="N185" s="28">
        <f t="shared" si="61"/>
        <v>2609831.0391151831</v>
      </c>
      <c r="O185" s="2">
        <f t="shared" si="54"/>
        <v>2679.2421319274013</v>
      </c>
      <c r="P185" s="2">
        <f t="shared" si="55"/>
        <v>48861.580461031408</v>
      </c>
      <c r="R185">
        <f t="shared" si="56"/>
        <v>164</v>
      </c>
      <c r="S185" s="89">
        <f t="shared" si="46"/>
        <v>33637.615506843773</v>
      </c>
      <c r="T185" s="89">
        <f>IF(AND(S185=0,S184&gt;0),SUM($G185:$H$381),S185)</f>
        <v>33637.615506843773</v>
      </c>
      <c r="U185" s="82">
        <f>SUM(T185:T$381)</f>
        <v>1557901.2208920575</v>
      </c>
      <c r="V185" s="68">
        <f>localspline(R185,'BBG rates'!$G$10:$G$27,'BBG rates'!$K$10:$K$27)</f>
        <v>1.0068847586956318</v>
      </c>
      <c r="W185" s="68">
        <f>locallinterp(R185,'BBG rates'!$G$10:$G$27,'BBG rates'!$J$10:$J$27)</f>
        <v>-5.6500000000000002E-2</v>
      </c>
      <c r="X185" s="56">
        <f t="shared" si="57"/>
        <v>-5.651463642943888E-2</v>
      </c>
      <c r="Y185" s="66">
        <f t="shared" si="47"/>
        <v>6.8178474609378128</v>
      </c>
      <c r="Z185" s="72">
        <f t="shared" si="48"/>
        <v>5.251563349081066E-3</v>
      </c>
      <c r="AA185" s="79">
        <f t="shared" si="49"/>
        <v>-249.13133470396636</v>
      </c>
      <c r="AB185" s="81">
        <f t="shared" si="58"/>
        <v>-0.19189766182580939</v>
      </c>
      <c r="AD185" s="95">
        <f>locallinterp(R185,'BBG rates'!$N$10:$N$369,'BBG rates'!$P$10:$P$369)</f>
        <v>13.919108516448023</v>
      </c>
      <c r="AI185" s="185">
        <f t="shared" si="50"/>
        <v>164</v>
      </c>
      <c r="AJ185" s="127">
        <f>locallinterp(MIN(AI185,CAP_Senior*12),'BBG rates'!$X$24:$X$65,'BBG rates'!$Y$24:$Y$65)</f>
        <v>60.65731295927224</v>
      </c>
      <c r="AK185" s="127">
        <f>locallinterp(MIN(AI185,CAP_CB*12),'BBG rates'!$AA$25:$AA$40,'BBG rates'!$AC$25:$AC$40)</f>
        <v>10.733333333333334</v>
      </c>
      <c r="AL185" s="144">
        <f t="shared" si="51"/>
        <v>19.220409869742948</v>
      </c>
      <c r="AM185" s="142">
        <f>(SUMPRODUCT(AL185:AL$381,G185:G$381)+SUMPRODUCT(AL185:AL$381,H185:H$381))/12</f>
        <v>2576683.1369268387</v>
      </c>
    </row>
    <row r="186" spans="1:39" x14ac:dyDescent="0.2">
      <c r="A186" s="7">
        <v>165</v>
      </c>
      <c r="B186" s="7">
        <v>82.5</v>
      </c>
      <c r="C186" s="7">
        <v>41.25</v>
      </c>
      <c r="D186" s="12">
        <f t="shared" si="43"/>
        <v>13.75</v>
      </c>
      <c r="E186" s="29">
        <f t="shared" si="59"/>
        <v>1490800.8709942128</v>
      </c>
      <c r="F186" s="2">
        <f t="shared" si="44"/>
        <v>1536.044912315806</v>
      </c>
      <c r="G186" s="2">
        <f t="shared" si="52"/>
        <v>28566.210326666274</v>
      </c>
      <c r="H186" s="2">
        <f t="shared" si="53"/>
        <v>4896.5240643344523</v>
      </c>
      <c r="I186" s="2">
        <f t="shared" si="42"/>
        <v>34998.779303316536</v>
      </c>
      <c r="J186" s="2">
        <f t="shared" si="60"/>
        <v>481233.21542060236</v>
      </c>
      <c r="K186" s="2">
        <f t="shared" si="45"/>
        <v>29639.904938653748</v>
      </c>
      <c r="L186" s="2">
        <f t="shared" si="45"/>
        <v>407548.69290648901</v>
      </c>
      <c r="M186" s="2"/>
      <c r="N186" s="28">
        <f t="shared" si="61"/>
        <v>2560920.2194137671</v>
      </c>
      <c r="O186" s="2">
        <f t="shared" si="54"/>
        <v>2630.0028915429216</v>
      </c>
      <c r="P186" s="2">
        <f t="shared" si="55"/>
        <v>48910.819701415894</v>
      </c>
      <c r="R186">
        <f t="shared" si="56"/>
        <v>165</v>
      </c>
      <c r="S186" s="89">
        <f t="shared" si="46"/>
        <v>33462.734391000726</v>
      </c>
      <c r="T186" s="89">
        <f>IF(AND(S186=0,S185&gt;0),SUM($G186:$H$381),S186)</f>
        <v>33462.734391000726</v>
      </c>
      <c r="U186" s="82">
        <f>SUM(T186:T$381)</f>
        <v>1524263.6053852136</v>
      </c>
      <c r="V186" s="68">
        <f>localspline(R186,'BBG rates'!$G$10:$G$27,'BBG rates'!$K$10:$K$27)</f>
        <v>1.0064886686334835</v>
      </c>
      <c r="W186" s="68">
        <f>locallinterp(R186,'BBG rates'!$G$10:$G$27,'BBG rates'!$J$10:$J$27)</f>
        <v>-5.3249999999999999E-2</v>
      </c>
      <c r="X186" s="56">
        <f t="shared" si="57"/>
        <v>-5.3263000751258005E-2</v>
      </c>
      <c r="Y186" s="66">
        <f t="shared" si="47"/>
        <v>8.4020288032065888</v>
      </c>
      <c r="Z186" s="72">
        <f t="shared" si="48"/>
        <v>6.6146265831098566E-3</v>
      </c>
      <c r="AA186" s="79">
        <f t="shared" si="49"/>
        <v>-243.75218489966727</v>
      </c>
      <c r="AB186" s="81">
        <f t="shared" si="58"/>
        <v>-0.19189766182580942</v>
      </c>
      <c r="AD186" s="95">
        <f>locallinterp(R186,'BBG rates'!$N$10:$N$369,'BBG rates'!$P$10:$P$369)</f>
        <v>14.002982572167481</v>
      </c>
      <c r="AI186" s="185">
        <f t="shared" si="50"/>
        <v>165</v>
      </c>
      <c r="AJ186" s="127">
        <f>locallinterp(MIN(AI186,CAP_Senior*12),'BBG rates'!$X$24:$X$65,'BBG rates'!$Y$24:$Y$65)</f>
        <v>60.774897608422812</v>
      </c>
      <c r="AK186" s="127">
        <f>locallinterp(MIN(AI186,CAP_CB*12),'BBG rates'!$AA$25:$AA$40,'BBG rates'!$AC$25:$AC$40)</f>
        <v>10.75</v>
      </c>
      <c r="AL186" s="144">
        <f t="shared" si="51"/>
        <v>19.25423259343188</v>
      </c>
      <c r="AM186" s="142">
        <f>(SUMPRODUCT(AL186:AL$381,G186:G$381)+SUMPRODUCT(AL186:AL$381,H186:H$381))/12</f>
        <v>2522805.7405033088</v>
      </c>
    </row>
    <row r="187" spans="1:39" x14ac:dyDescent="0.2">
      <c r="A187" s="7">
        <v>166</v>
      </c>
      <c r="B187" s="7">
        <v>83</v>
      </c>
      <c r="C187" s="7">
        <v>41.5</v>
      </c>
      <c r="D187" s="12">
        <f t="shared" si="43"/>
        <v>13.833333333333334</v>
      </c>
      <c r="E187" s="29">
        <f t="shared" si="59"/>
        <v>1457512.2982425797</v>
      </c>
      <c r="F187" s="2">
        <f t="shared" si="44"/>
        <v>1502.323538445909</v>
      </c>
      <c r="G187" s="2">
        <f t="shared" si="52"/>
        <v>28501.384750026413</v>
      </c>
      <c r="H187" s="2">
        <f t="shared" si="53"/>
        <v>4787.188001606627</v>
      </c>
      <c r="I187" s="2">
        <f t="shared" si="42"/>
        <v>34790.896290078948</v>
      </c>
      <c r="J187" s="2">
        <f t="shared" si="60"/>
        <v>481274.06534609216</v>
      </c>
      <c r="K187" s="2">
        <f t="shared" si="45"/>
        <v>29434.190455835709</v>
      </c>
      <c r="L187" s="2">
        <f t="shared" si="45"/>
        <v>407172.96797239402</v>
      </c>
      <c r="M187" s="2"/>
      <c r="N187" s="28">
        <f t="shared" si="61"/>
        <v>2511960.1108521475</v>
      </c>
      <c r="O187" s="2">
        <f t="shared" si="54"/>
        <v>2580.7140313391324</v>
      </c>
      <c r="P187" s="2">
        <f t="shared" si="55"/>
        <v>48960.108561619672</v>
      </c>
      <c r="R187">
        <f t="shared" si="56"/>
        <v>166</v>
      </c>
      <c r="S187" s="89">
        <f t="shared" si="46"/>
        <v>33288.572751633037</v>
      </c>
      <c r="T187" s="89">
        <f>IF(AND(S187=0,S186&gt;0),SUM($G187:$H$381),S187)</f>
        <v>33288.572751633037</v>
      </c>
      <c r="U187" s="82">
        <f>SUM(T187:T$381)</f>
        <v>1490800.8709942128</v>
      </c>
      <c r="V187" s="68">
        <f>localspline(R187,'BBG rates'!$G$10:$G$27,'BBG rates'!$K$10:$K$27)</f>
        <v>1.0060938806232689</v>
      </c>
      <c r="W187" s="68">
        <f>locallinterp(R187,'BBG rates'!$G$10:$G$27,'BBG rates'!$J$10:$J$27)</f>
        <v>-4.9999999999999996E-2</v>
      </c>
      <c r="X187" s="56">
        <f t="shared" si="57"/>
        <v>-5.0011461995014272E-2</v>
      </c>
      <c r="Y187" s="66">
        <f t="shared" si="47"/>
        <v>9.8873001757124381</v>
      </c>
      <c r="Z187" s="72">
        <f t="shared" si="48"/>
        <v>7.9586485638033846E-3</v>
      </c>
      <c r="AA187" s="79">
        <f t="shared" si="49"/>
        <v>-238.40100115972464</v>
      </c>
      <c r="AB187" s="81">
        <f t="shared" si="58"/>
        <v>-0.19189766182580942</v>
      </c>
      <c r="AD187" s="95">
        <f>locallinterp(R187,'BBG rates'!$N$10:$N$369,'BBG rates'!$P$10:$P$369)</f>
        <v>14.086823728886086</v>
      </c>
      <c r="AI187" s="185">
        <f t="shared" si="50"/>
        <v>166</v>
      </c>
      <c r="AJ187" s="127">
        <f>locallinterp(MIN(AI187,CAP_Senior*12),'BBG rates'!$X$24:$X$65,'BBG rates'!$Y$24:$Y$65)</f>
        <v>60.892482257573384</v>
      </c>
      <c r="AK187" s="127">
        <f>locallinterp(MIN(AI187,CAP_CB*12),'BBG rates'!$AA$25:$AA$40,'BBG rates'!$AC$25:$AC$40)</f>
        <v>10.766666666666667</v>
      </c>
      <c r="AL187" s="144">
        <f t="shared" si="51"/>
        <v>19.288055317120808</v>
      </c>
      <c r="AM187" s="142">
        <f>(SUMPRODUCT(AL187:AL$381,G187:G$381)+SUMPRODUCT(AL187:AL$381,H187:H$381))/12</f>
        <v>2469114.1345719285</v>
      </c>
    </row>
    <row r="188" spans="1:39" x14ac:dyDescent="0.2">
      <c r="A188" s="7">
        <v>167</v>
      </c>
      <c r="B188" s="7">
        <v>83.5</v>
      </c>
      <c r="C188" s="7">
        <v>41.75</v>
      </c>
      <c r="D188" s="12">
        <f t="shared" si="43"/>
        <v>13.916666666666666</v>
      </c>
      <c r="E188" s="29">
        <f t="shared" si="59"/>
        <v>1424397.1703427183</v>
      </c>
      <c r="F188" s="2">
        <f t="shared" si="44"/>
        <v>1468.7776723419431</v>
      </c>
      <c r="G188" s="2">
        <f t="shared" si="52"/>
        <v>28436.70628269291</v>
      </c>
      <c r="H188" s="2">
        <f t="shared" si="53"/>
        <v>4678.4216171685439</v>
      </c>
      <c r="I188" s="2">
        <f t="shared" si="42"/>
        <v>34583.905572203395</v>
      </c>
      <c r="J188" s="2">
        <f t="shared" si="60"/>
        <v>481292.68587983056</v>
      </c>
      <c r="K188" s="2">
        <f t="shared" si="45"/>
        <v>29229.614275221524</v>
      </c>
      <c r="L188" s="2">
        <f t="shared" si="45"/>
        <v>406778.79866349953</v>
      </c>
      <c r="M188" s="2"/>
      <c r="N188" s="28">
        <f t="shared" si="61"/>
        <v>2462950.6637605014</v>
      </c>
      <c r="O188" s="2">
        <f t="shared" si="54"/>
        <v>2531.3755013126938</v>
      </c>
      <c r="P188" s="2">
        <f t="shared" si="55"/>
        <v>49009.447091646121</v>
      </c>
      <c r="R188">
        <f t="shared" si="56"/>
        <v>167</v>
      </c>
      <c r="S188" s="89">
        <f t="shared" si="46"/>
        <v>33115.127899861458</v>
      </c>
      <c r="T188" s="89">
        <f>IF(AND(S188=0,S187&gt;0),SUM($G188:$H$381),S188)</f>
        <v>33115.127899861458</v>
      </c>
      <c r="U188" s="82">
        <f>SUM(T188:T$381)</f>
        <v>1457512.2982425799</v>
      </c>
      <c r="V188" s="68">
        <f>localspline(R188,'BBG rates'!$G$10:$G$27,'BBG rates'!$K$10:$K$27)</f>
        <v>1.005700327049539</v>
      </c>
      <c r="W188" s="68">
        <f>locallinterp(R188,'BBG rates'!$G$10:$G$27,'BBG rates'!$J$10:$J$27)</f>
        <v>-4.675E-2</v>
      </c>
      <c r="X188" s="56">
        <f t="shared" si="57"/>
        <v>-4.6760020154446025E-2</v>
      </c>
      <c r="Y188" s="66">
        <f t="shared" si="47"/>
        <v>11.274642001576241</v>
      </c>
      <c r="Z188" s="72">
        <f t="shared" si="48"/>
        <v>9.2826457918777066E-3</v>
      </c>
      <c r="AA188" s="79">
        <f t="shared" si="49"/>
        <v>-233.07766842926071</v>
      </c>
      <c r="AB188" s="81">
        <f t="shared" si="58"/>
        <v>-0.19189766182580939</v>
      </c>
      <c r="AD188" s="95">
        <f>locallinterp(R188,'BBG rates'!$N$10:$N$369,'BBG rates'!$P$10:$P$369)</f>
        <v>14.170632089473548</v>
      </c>
      <c r="AI188" s="185">
        <f t="shared" si="50"/>
        <v>167</v>
      </c>
      <c r="AJ188" s="127">
        <f>locallinterp(MIN(AI188,CAP_Senior*12),'BBG rates'!$X$24:$X$65,'BBG rates'!$Y$24:$Y$65)</f>
        <v>61.010066906723956</v>
      </c>
      <c r="AK188" s="127">
        <f>locallinterp(MIN(AI188,CAP_CB*12),'BBG rates'!$AA$25:$AA$40,'BBG rates'!$AC$25:$AC$40)</f>
        <v>10.783333333333333</v>
      </c>
      <c r="AL188" s="144">
        <f t="shared" si="51"/>
        <v>19.321878040809739</v>
      </c>
      <c r="AM188" s="142">
        <f>(SUMPRODUCT(AL188:AL$381,G188:G$381)+SUMPRODUCT(AL188:AL$381,H188:H$381))/12</f>
        <v>2415608.1485168035</v>
      </c>
    </row>
    <row r="189" spans="1:39" x14ac:dyDescent="0.2">
      <c r="A189" s="7">
        <v>168</v>
      </c>
      <c r="B189" s="7">
        <v>84</v>
      </c>
      <c r="C189" s="7">
        <v>42</v>
      </c>
      <c r="D189" s="12">
        <f t="shared" si="43"/>
        <v>14</v>
      </c>
      <c r="E189" s="29">
        <f t="shared" si="59"/>
        <v>1391454.7731863519</v>
      </c>
      <c r="F189" s="2">
        <f t="shared" si="44"/>
        <v>1435.4065916761326</v>
      </c>
      <c r="G189" s="2">
        <f t="shared" si="52"/>
        <v>28372.174590829218</v>
      </c>
      <c r="H189" s="2">
        <f t="shared" si="53"/>
        <v>4570.2225655370294</v>
      </c>
      <c r="I189" s="2">
        <f t="shared" si="42"/>
        <v>34377.803748042381</v>
      </c>
      <c r="J189" s="2">
        <f t="shared" si="60"/>
        <v>481289.25247259333</v>
      </c>
      <c r="K189" s="2">
        <f t="shared" si="45"/>
        <v>29026.170682083659</v>
      </c>
      <c r="L189" s="2">
        <f t="shared" si="45"/>
        <v>406366.3895491712</v>
      </c>
      <c r="M189" s="2"/>
      <c r="N189" s="28">
        <f t="shared" si="61"/>
        <v>2413891.8284189524</v>
      </c>
      <c r="O189" s="2">
        <f t="shared" si="54"/>
        <v>2481.987251409877</v>
      </c>
      <c r="P189" s="2">
        <f t="shared" si="55"/>
        <v>49058.83534154894</v>
      </c>
      <c r="R189">
        <f t="shared" si="56"/>
        <v>168</v>
      </c>
      <c r="S189" s="89">
        <f t="shared" si="46"/>
        <v>32942.397156366249</v>
      </c>
      <c r="T189" s="89">
        <f>IF(AND(S189=0,S188&gt;0),SUM($G189:$H$381),S189)</f>
        <v>32942.397156366249</v>
      </c>
      <c r="U189" s="82">
        <f>SUM(T189:T$381)</f>
        <v>1424397.1703427185</v>
      </c>
      <c r="V189" s="68">
        <f>localspline(R189,'BBG rates'!$G$10:$G$27,'BBG rates'!$K$10:$K$27)</f>
        <v>1.0053080594859547</v>
      </c>
      <c r="W189" s="68">
        <f>locallinterp(R189,'BBG rates'!$G$10:$G$27,'BBG rates'!$J$10:$J$27)</f>
        <v>-4.3499999999999997E-2</v>
      </c>
      <c r="X189" s="56">
        <f t="shared" si="57"/>
        <v>-4.3508675223558058E-2</v>
      </c>
      <c r="Y189" s="66">
        <f t="shared" si="47"/>
        <v>12.565028708255058</v>
      </c>
      <c r="Z189" s="72">
        <f t="shared" si="48"/>
        <v>1.0585554902694874E-2</v>
      </c>
      <c r="AA189" s="79">
        <f t="shared" si="49"/>
        <v>-227.78207208338901</v>
      </c>
      <c r="AB189" s="81">
        <f t="shared" si="58"/>
        <v>-0.19189766182580939</v>
      </c>
      <c r="AD189" s="95">
        <f>locallinterp(R189,'BBG rates'!$N$10:$N$369,'BBG rates'!$P$10:$P$369)</f>
        <v>14.254407761097378</v>
      </c>
      <c r="AI189" s="185">
        <f t="shared" si="50"/>
        <v>168</v>
      </c>
      <c r="AJ189" s="127">
        <f>locallinterp(MIN(AI189,CAP_Senior*12),'BBG rates'!$X$24:$X$65,'BBG rates'!$Y$24:$Y$65)</f>
        <v>61.127651555874529</v>
      </c>
      <c r="AK189" s="127">
        <f>locallinterp(MIN(AI189,CAP_CB*12),'BBG rates'!$AA$25:$AA$40,'BBG rates'!$AC$25:$AC$40)</f>
        <v>10.8</v>
      </c>
      <c r="AL189" s="144">
        <f t="shared" si="51"/>
        <v>19.355700764498671</v>
      </c>
      <c r="AM189" s="142">
        <f>(SUMPRODUCT(AL189:AL$381,G189:G$381)+SUMPRODUCT(AL189:AL$381,H189:H$381))/12</f>
        <v>2362287.6099678921</v>
      </c>
    </row>
    <row r="190" spans="1:39" x14ac:dyDescent="0.2">
      <c r="A190" s="7">
        <v>169</v>
      </c>
      <c r="B190" s="7">
        <v>84.5</v>
      </c>
      <c r="C190" s="7">
        <v>42.25</v>
      </c>
      <c r="D190" s="12">
        <f t="shared" si="43"/>
        <v>14.083333333333334</v>
      </c>
      <c r="E190" s="29">
        <f t="shared" si="59"/>
        <v>1358684.3953349977</v>
      </c>
      <c r="F190" s="2">
        <f t="shared" si="44"/>
        <v>1402.2095768207294</v>
      </c>
      <c r="G190" s="2">
        <f t="shared" si="52"/>
        <v>28307.789341356322</v>
      </c>
      <c r="H190" s="2">
        <f t="shared" si="53"/>
        <v>4462.5885099978232</v>
      </c>
      <c r="I190" s="2">
        <f t="shared" si="42"/>
        <v>34172.587428174877</v>
      </c>
      <c r="J190" s="2">
        <f t="shared" si="60"/>
        <v>481263.93961346289</v>
      </c>
      <c r="K190" s="2">
        <f t="shared" si="45"/>
        <v>28823.853988906994</v>
      </c>
      <c r="L190" s="2">
        <f t="shared" si="45"/>
        <v>405935.94367710687</v>
      </c>
      <c r="M190" s="2"/>
      <c r="N190" s="28">
        <f t="shared" si="61"/>
        <v>2364783.55505752</v>
      </c>
      <c r="O190" s="2">
        <f t="shared" si="54"/>
        <v>2432.549231526511</v>
      </c>
      <c r="P190" s="2">
        <f t="shared" si="55"/>
        <v>49108.273361432301</v>
      </c>
      <c r="R190">
        <f t="shared" si="56"/>
        <v>169</v>
      </c>
      <c r="S190" s="89">
        <f t="shared" si="46"/>
        <v>32770.377851354147</v>
      </c>
      <c r="T190" s="89">
        <f>IF(AND(S190=0,S189&gt;0),SUM($G190:$H$381),S190)</f>
        <v>32770.377851354147</v>
      </c>
      <c r="U190" s="82">
        <f>SUM(T190:T$381)</f>
        <v>1391454.7731863521</v>
      </c>
      <c r="V190" s="68">
        <f>localspline(R190,'BBG rates'!$G$10:$G$27,'BBG rates'!$K$10:$K$27)</f>
        <v>1.0049170103193859</v>
      </c>
      <c r="W190" s="68">
        <f>locallinterp(R190,'BBG rates'!$G$10:$G$27,'BBG rates'!$J$10:$J$27)</f>
        <v>-4.0250000000000001E-2</v>
      </c>
      <c r="X190" s="56">
        <f t="shared" si="57"/>
        <v>-4.0257427196488393E-2</v>
      </c>
      <c r="Y190" s="66">
        <f t="shared" si="47"/>
        <v>13.759428757389893</v>
      </c>
      <c r="Z190" s="72">
        <f t="shared" si="48"/>
        <v>1.1866224348102887E-2</v>
      </c>
      <c r="AA190" s="79">
        <f t="shared" si="49"/>
        <v>-222.51409792568577</v>
      </c>
      <c r="AB190" s="81">
        <f t="shared" si="58"/>
        <v>-0.19189766182580942</v>
      </c>
      <c r="AD190" s="95">
        <f>locallinterp(R190,'BBG rates'!$N$10:$N$369,'BBG rates'!$P$10:$P$369)</f>
        <v>14.338150845290659</v>
      </c>
      <c r="AI190" s="185">
        <f t="shared" si="50"/>
        <v>169</v>
      </c>
      <c r="AJ190" s="127">
        <f>locallinterp(MIN(AI190,CAP_Senior*12),'BBG rates'!$X$24:$X$65,'BBG rates'!$Y$24:$Y$65)</f>
        <v>61.237120245300488</v>
      </c>
      <c r="AK190" s="127">
        <f>locallinterp(MIN(AI190,CAP_CB*12),'BBG rates'!$AA$25:$AA$40,'BBG rates'!$AC$25:$AC$40)</f>
        <v>10.816666666666666</v>
      </c>
      <c r="AL190" s="144">
        <f t="shared" si="51"/>
        <v>19.388143775034415</v>
      </c>
      <c r="AM190" s="142">
        <f>(SUMPRODUCT(AL190:AL$381,G190:G$381)+SUMPRODUCT(AL190:AL$381,H190:H$381))/12</f>
        <v>2309152.3448159005</v>
      </c>
    </row>
    <row r="191" spans="1:39" x14ac:dyDescent="0.2">
      <c r="A191" s="7">
        <v>170</v>
      </c>
      <c r="B191" s="7">
        <v>85</v>
      </c>
      <c r="C191" s="7">
        <v>42.5</v>
      </c>
      <c r="D191" s="12">
        <f t="shared" si="43"/>
        <v>14.166666666666666</v>
      </c>
      <c r="E191" s="29">
        <f t="shared" si="59"/>
        <v>1326085.3280104722</v>
      </c>
      <c r="F191" s="2">
        <f t="shared" si="44"/>
        <v>1369.1859108384153</v>
      </c>
      <c r="G191" s="2">
        <f t="shared" si="52"/>
        <v>28243.550201951108</v>
      </c>
      <c r="H191" s="2">
        <f t="shared" si="53"/>
        <v>4355.5171225743998</v>
      </c>
      <c r="I191" s="2">
        <f t="shared" si="42"/>
        <v>33968.253235363925</v>
      </c>
      <c r="J191" s="2">
        <f t="shared" si="60"/>
        <v>481216.92083432223</v>
      </c>
      <c r="K191" s="2">
        <f t="shared" si="45"/>
        <v>28622.658535263487</v>
      </c>
      <c r="L191" s="2">
        <f t="shared" si="45"/>
        <v>405487.66258289933</v>
      </c>
      <c r="M191" s="2"/>
      <c r="N191" s="28">
        <f t="shared" si="61"/>
        <v>2315625.793856069</v>
      </c>
      <c r="O191" s="2">
        <f t="shared" si="54"/>
        <v>2383.0613915079348</v>
      </c>
      <c r="P191" s="2">
        <f t="shared" si="55"/>
        <v>49157.761201450863</v>
      </c>
      <c r="R191">
        <f t="shared" si="56"/>
        <v>170</v>
      </c>
      <c r="S191" s="89">
        <f t="shared" si="46"/>
        <v>32599.067324525509</v>
      </c>
      <c r="T191" s="89">
        <f>IF(AND(S191=0,S190&gt;0),SUM($G191:$H$381),S191)</f>
        <v>32599.067324525509</v>
      </c>
      <c r="U191" s="82">
        <f>SUM(T191:T$381)</f>
        <v>1358684.3953349981</v>
      </c>
      <c r="V191" s="68">
        <f>localspline(R191,'BBG rates'!$G$10:$G$27,'BBG rates'!$K$10:$K$27)</f>
        <v>1.0045272311213462</v>
      </c>
      <c r="W191" s="68">
        <f>locallinterp(R191,'BBG rates'!$G$10:$G$27,'BBG rates'!$J$10:$J$27)</f>
        <v>-3.6999999999999998E-2</v>
      </c>
      <c r="X191" s="56">
        <f t="shared" si="57"/>
        <v>-3.7006276066975374E-2</v>
      </c>
      <c r="Y191" s="66">
        <f t="shared" si="47"/>
        <v>14.858804674516813</v>
      </c>
      <c r="Z191" s="72">
        <f t="shared" si="48"/>
        <v>1.3123405016382676E-2</v>
      </c>
      <c r="AA191" s="79">
        <f t="shared" si="49"/>
        <v>-217.27363218666648</v>
      </c>
      <c r="AB191" s="81">
        <f t="shared" si="58"/>
        <v>-0.19189766182580939</v>
      </c>
      <c r="AD191" s="95">
        <f>locallinterp(R191,'BBG rates'!$N$10:$N$369,'BBG rates'!$P$10:$P$369)</f>
        <v>14.421861447884105</v>
      </c>
      <c r="AI191" s="185">
        <f t="shared" si="50"/>
        <v>170</v>
      </c>
      <c r="AJ191" s="127">
        <f>locallinterp(MIN(AI191,CAP_Senior*12),'BBG rates'!$X$24:$X$65,'BBG rates'!$Y$24:$Y$65)</f>
        <v>61.346588934726455</v>
      </c>
      <c r="AK191" s="127">
        <f>locallinterp(MIN(AI191,CAP_CB*12),'BBG rates'!$AA$25:$AA$40,'BBG rates'!$AC$25:$AC$40)</f>
        <v>10.833333333333334</v>
      </c>
      <c r="AL191" s="144">
        <f t="shared" si="51"/>
        <v>19.420586785570165</v>
      </c>
      <c r="AM191" s="142">
        <f>(SUMPRODUCT(AL191:AL$381,G191:G$381)+SUMPRODUCT(AL191:AL$381,H191:H$381))/12</f>
        <v>2256205.9450372127</v>
      </c>
    </row>
    <row r="192" spans="1:39" x14ac:dyDescent="0.2">
      <c r="A192" s="7">
        <v>171</v>
      </c>
      <c r="B192" s="7">
        <v>85.5</v>
      </c>
      <c r="C192" s="7">
        <v>42.75</v>
      </c>
      <c r="D192" s="12">
        <f t="shared" si="43"/>
        <v>14.25</v>
      </c>
      <c r="E192" s="29">
        <f t="shared" si="59"/>
        <v>1293656.8650854307</v>
      </c>
      <c r="F192" s="2">
        <f t="shared" si="44"/>
        <v>1336.3348794727328</v>
      </c>
      <c r="G192" s="2">
        <f t="shared" si="52"/>
        <v>28179.456841044594</v>
      </c>
      <c r="H192" s="2">
        <f t="shared" si="53"/>
        <v>4249.0060839968946</v>
      </c>
      <c r="I192" s="2">
        <f t="shared" si="42"/>
        <v>33764.797804514223</v>
      </c>
      <c r="J192" s="2">
        <f t="shared" si="60"/>
        <v>481148.36871432769</v>
      </c>
      <c r="K192" s="2">
        <f t="shared" si="45"/>
        <v>28422.578687687175</v>
      </c>
      <c r="L192" s="2">
        <f t="shared" si="45"/>
        <v>405021.74629954225</v>
      </c>
      <c r="M192" s="2"/>
      <c r="N192" s="28">
        <f t="shared" si="61"/>
        <v>2266418.4949442591</v>
      </c>
      <c r="O192" s="2">
        <f t="shared" si="54"/>
        <v>2333.5236811489435</v>
      </c>
      <c r="P192" s="2">
        <f t="shared" si="55"/>
        <v>49207.298911809856</v>
      </c>
      <c r="R192">
        <f t="shared" si="56"/>
        <v>171</v>
      </c>
      <c r="S192" s="89">
        <f t="shared" si="46"/>
        <v>32428.462925041487</v>
      </c>
      <c r="T192" s="89">
        <f>IF(AND(S192=0,S191&gt;0),SUM($G192:$H$381),S192)</f>
        <v>32428.462925041487</v>
      </c>
      <c r="U192" s="82">
        <f>SUM(T192:T$381)</f>
        <v>1326085.3280104725</v>
      </c>
      <c r="V192" s="68">
        <f>localspline(R192,'BBG rates'!$G$10:$G$27,'BBG rates'!$K$10:$K$27)</f>
        <v>1.0041386542806805</v>
      </c>
      <c r="W192" s="68">
        <f>locallinterp(R192,'BBG rates'!$G$10:$G$27,'BBG rates'!$J$10:$J$27)</f>
        <v>-3.3750000000000002E-2</v>
      </c>
      <c r="X192" s="56">
        <f t="shared" si="57"/>
        <v>-3.3755221829157023E-2</v>
      </c>
      <c r="Y192" s="66">
        <f t="shared" si="47"/>
        <v>15.864113078631236</v>
      </c>
      <c r="Z192" s="72">
        <f t="shared" si="48"/>
        <v>1.4355739628699928E-2</v>
      </c>
      <c r="AA192" s="79">
        <f t="shared" si="49"/>
        <v>-212.06056152226765</v>
      </c>
      <c r="AB192" s="81">
        <f t="shared" si="58"/>
        <v>-0.19189766182580939</v>
      </c>
      <c r="AD192" s="95">
        <f>locallinterp(R192,'BBG rates'!$N$10:$N$369,'BBG rates'!$P$10:$P$369)</f>
        <v>14.505539669074162</v>
      </c>
      <c r="AI192" s="185">
        <f t="shared" si="50"/>
        <v>171</v>
      </c>
      <c r="AJ192" s="127">
        <f>locallinterp(MIN(AI192,CAP_Senior*12),'BBG rates'!$X$24:$X$65,'BBG rates'!$Y$24:$Y$65)</f>
        <v>61.456057624152422</v>
      </c>
      <c r="AK192" s="127">
        <f>locallinterp(MIN(AI192,CAP_CB*12),'BBG rates'!$AA$25:$AA$40,'BBG rates'!$AC$25:$AC$40)</f>
        <v>10.850000000000001</v>
      </c>
      <c r="AL192" s="144">
        <f t="shared" si="51"/>
        <v>19.453029796105916</v>
      </c>
      <c r="AM192" s="142">
        <f>(SUMPRODUCT(AL192:AL$381,G192:G$381)+SUMPRODUCT(AL192:AL$381,H192:H$381))/12</f>
        <v>2203448.1936951629</v>
      </c>
    </row>
    <row r="193" spans="1:39" x14ac:dyDescent="0.2">
      <c r="A193" s="7">
        <v>172</v>
      </c>
      <c r="B193" s="7">
        <v>86</v>
      </c>
      <c r="C193" s="7">
        <v>43</v>
      </c>
      <c r="D193" s="12">
        <f t="shared" si="43"/>
        <v>14.333333333333334</v>
      </c>
      <c r="E193" s="29">
        <f t="shared" si="59"/>
        <v>1261398.3030739394</v>
      </c>
      <c r="F193" s="2">
        <f t="shared" si="44"/>
        <v>1303.6557711385526</v>
      </c>
      <c r="G193" s="2">
        <f t="shared" si="52"/>
        <v>28115.508927820221</v>
      </c>
      <c r="H193" s="2">
        <f t="shared" si="53"/>
        <v>4143.0530836711341</v>
      </c>
      <c r="I193" s="2">
        <f t="shared" si="42"/>
        <v>33562.217782629908</v>
      </c>
      <c r="J193" s="2">
        <f t="shared" si="60"/>
        <v>481058.45488436206</v>
      </c>
      <c r="K193" s="2">
        <f t="shared" si="45"/>
        <v>28223.608839549921</v>
      </c>
      <c r="L193" s="2">
        <f t="shared" si="45"/>
        <v>404538.39336688223</v>
      </c>
      <c r="M193" s="2"/>
      <c r="N193" s="28">
        <f t="shared" si="61"/>
        <v>2217161.6084014941</v>
      </c>
      <c r="O193" s="2">
        <f t="shared" si="54"/>
        <v>2283.9360501937408</v>
      </c>
      <c r="P193" s="2">
        <f t="shared" si="55"/>
        <v>49256.886542765053</v>
      </c>
      <c r="R193">
        <f t="shared" si="56"/>
        <v>172</v>
      </c>
      <c r="S193" s="89">
        <f t="shared" si="46"/>
        <v>32258.562011491354</v>
      </c>
      <c r="T193" s="89">
        <f>IF(AND(S193=0,S192&gt;0),SUM($G193:$H$381),S193)</f>
        <v>32258.562011491354</v>
      </c>
      <c r="U193" s="82">
        <f>SUM(T193:T$381)</f>
        <v>1293656.8650854309</v>
      </c>
      <c r="V193" s="68">
        <f>localspline(R193,'BBG rates'!$G$10:$G$27,'BBG rates'!$K$10:$K$27)</f>
        <v>1.0037513164698886</v>
      </c>
      <c r="W193" s="68">
        <f>locallinterp(R193,'BBG rates'!$G$10:$G$27,'BBG rates'!$J$10:$J$27)</f>
        <v>-3.0499999999999999E-2</v>
      </c>
      <c r="X193" s="56">
        <f t="shared" si="57"/>
        <v>-3.0504264476771681E-2</v>
      </c>
      <c r="Y193" s="66">
        <f t="shared" si="47"/>
        <v>16.776304711642378</v>
      </c>
      <c r="Z193" s="72">
        <f t="shared" si="48"/>
        <v>1.5561750721773814E-2</v>
      </c>
      <c r="AA193" s="79">
        <f t="shared" si="49"/>
        <v>-206.87477301233397</v>
      </c>
      <c r="AB193" s="81">
        <f t="shared" si="58"/>
        <v>-0.19189766182580942</v>
      </c>
      <c r="AD193" s="95">
        <f>locallinterp(R193,'BBG rates'!$N$10:$N$369,'BBG rates'!$P$10:$P$369)</f>
        <v>14.589185612113319</v>
      </c>
      <c r="AI193" s="185">
        <f t="shared" si="50"/>
        <v>172</v>
      </c>
      <c r="AJ193" s="127">
        <f>locallinterp(MIN(AI193,CAP_Senior*12),'BBG rates'!$X$24:$X$65,'BBG rates'!$Y$24:$Y$65)</f>
        <v>61.565526313578381</v>
      </c>
      <c r="AK193" s="127">
        <f>locallinterp(MIN(AI193,CAP_CB*12),'BBG rates'!$AA$25:$AA$40,'BBG rates'!$AC$25:$AC$40)</f>
        <v>10.866666666666667</v>
      </c>
      <c r="AL193" s="144">
        <f t="shared" si="51"/>
        <v>19.48547280664166</v>
      </c>
      <c r="AM193" s="142">
        <f>(SUMPRODUCT(AL193:AL$381,G193:G$381)+SUMPRODUCT(AL193:AL$381,H193:H$381))/12</f>
        <v>2150878.8724016002</v>
      </c>
    </row>
    <row r="194" spans="1:39" x14ac:dyDescent="0.2">
      <c r="A194" s="7">
        <v>173</v>
      </c>
      <c r="B194" s="7">
        <v>86.5</v>
      </c>
      <c r="C194" s="7">
        <v>43.25</v>
      </c>
      <c r="D194" s="12">
        <f t="shared" si="43"/>
        <v>14.416666666666666</v>
      </c>
      <c r="E194" s="29">
        <f t="shared" si="59"/>
        <v>1229308.9411220795</v>
      </c>
      <c r="F194" s="2">
        <f t="shared" si="44"/>
        <v>1271.1478769125715</v>
      </c>
      <c r="G194" s="2">
        <f t="shared" si="52"/>
        <v>28051.706132212159</v>
      </c>
      <c r="H194" s="2">
        <f t="shared" si="53"/>
        <v>4037.6558196477822</v>
      </c>
      <c r="I194" s="2">
        <f t="shared" si="42"/>
        <v>33360.509828772512</v>
      </c>
      <c r="J194" s="2">
        <f t="shared" si="60"/>
        <v>480947.35003147036</v>
      </c>
      <c r="K194" s="2">
        <f t="shared" si="45"/>
        <v>28025.743410937572</v>
      </c>
      <c r="L194" s="2">
        <f t="shared" si="45"/>
        <v>404037.80084101664</v>
      </c>
      <c r="M194" s="2"/>
      <c r="N194" s="28">
        <f t="shared" si="61"/>
        <v>2167855.0842568711</v>
      </c>
      <c r="O194" s="2">
        <f t="shared" si="54"/>
        <v>2234.298448335885</v>
      </c>
      <c r="P194" s="2">
        <f t="shared" si="55"/>
        <v>49306.524144622919</v>
      </c>
      <c r="R194">
        <f t="shared" si="56"/>
        <v>173</v>
      </c>
      <c r="S194" s="89">
        <f t="shared" si="46"/>
        <v>32089.361951859941</v>
      </c>
      <c r="T194" s="89">
        <f>IF(AND(S194=0,S193&gt;0),SUM($G194:$H$381),S194)</f>
        <v>32089.361951859941</v>
      </c>
      <c r="U194" s="82">
        <f>SUM(T194:T$381)</f>
        <v>1261398.3030739396</v>
      </c>
      <c r="V194" s="68">
        <f>localspline(R194,'BBG rates'!$G$10:$G$27,'BBG rates'!$K$10:$K$27)</f>
        <v>1.0033651947710798</v>
      </c>
      <c r="W194" s="68">
        <f>locallinterp(R194,'BBG rates'!$G$10:$G$27,'BBG rates'!$J$10:$J$27)</f>
        <v>-2.725E-2</v>
      </c>
      <c r="X194" s="56">
        <f t="shared" si="57"/>
        <v>-2.7253404004090598E-2</v>
      </c>
      <c r="Y194" s="66">
        <f t="shared" si="47"/>
        <v>17.596324467674773</v>
      </c>
      <c r="Z194" s="72">
        <f t="shared" si="48"/>
        <v>1.6739826991801487E-2</v>
      </c>
      <c r="AA194" s="79">
        <f t="shared" si="49"/>
        <v>-201.71615415911057</v>
      </c>
      <c r="AB194" s="81">
        <f t="shared" si="58"/>
        <v>-0.19189766182580939</v>
      </c>
      <c r="AD194" s="95">
        <f>locallinterp(R194,'BBG rates'!$N$10:$N$369,'BBG rates'!$P$10:$P$369)</f>
        <v>14.672799378344243</v>
      </c>
      <c r="AI194" s="185">
        <f t="shared" si="50"/>
        <v>173</v>
      </c>
      <c r="AJ194" s="127">
        <f>locallinterp(MIN(AI194,CAP_Senior*12),'BBG rates'!$X$24:$X$65,'BBG rates'!$Y$24:$Y$65)</f>
        <v>61.674995003004341</v>
      </c>
      <c r="AK194" s="127">
        <f>locallinterp(MIN(AI194,CAP_CB*12),'BBG rates'!$AA$25:$AA$40,'BBG rates'!$AC$25:$AC$40)</f>
        <v>10.883333333333333</v>
      </c>
      <c r="AL194" s="144">
        <f t="shared" si="51"/>
        <v>19.517915817177403</v>
      </c>
      <c r="AM194" s="142">
        <f>(SUMPRODUCT(AL194:AL$381,G194:G$381)+SUMPRODUCT(AL194:AL$381,H194:H$381))/12</f>
        <v>2098497.7613302437</v>
      </c>
    </row>
    <row r="195" spans="1:39" x14ac:dyDescent="0.2">
      <c r="A195" s="7">
        <v>174</v>
      </c>
      <c r="B195" s="7">
        <v>87</v>
      </c>
      <c r="C195" s="7">
        <v>43.5</v>
      </c>
      <c r="D195" s="12">
        <f t="shared" si="43"/>
        <v>14.5</v>
      </c>
      <c r="E195" s="29">
        <f t="shared" si="59"/>
        <v>1197388.0809985844</v>
      </c>
      <c r="F195" s="2">
        <f t="shared" si="44"/>
        <v>1238.8104905238449</v>
      </c>
      <c r="G195" s="2">
        <f t="shared" si="52"/>
        <v>27988.048124903609</v>
      </c>
      <c r="H195" s="2">
        <f t="shared" si="53"/>
        <v>3932.81199859158</v>
      </c>
      <c r="I195" s="2">
        <f t="shared" si="42"/>
        <v>33159.670614019036</v>
      </c>
      <c r="J195" s="2">
        <f t="shared" si="60"/>
        <v>480815.22390327603</v>
      </c>
      <c r="K195" s="2">
        <f t="shared" si="45"/>
        <v>27828.976848526836</v>
      </c>
      <c r="L195" s="2">
        <f t="shared" si="45"/>
        <v>403520.16430363915</v>
      </c>
      <c r="M195" s="2"/>
      <c r="N195" s="28">
        <f t="shared" si="61"/>
        <v>2118498.8724891306</v>
      </c>
      <c r="O195" s="2">
        <f t="shared" si="54"/>
        <v>2184.6108252182394</v>
      </c>
      <c r="P195" s="2">
        <f t="shared" si="55"/>
        <v>49356.211767740569</v>
      </c>
      <c r="R195">
        <f t="shared" si="56"/>
        <v>174</v>
      </c>
      <c r="S195" s="89">
        <f t="shared" si="46"/>
        <v>31920.860123495189</v>
      </c>
      <c r="T195" s="89">
        <f>IF(AND(S195=0,S194&gt;0),SUM($G195:$H$381),S195)</f>
        <v>31920.860123495189</v>
      </c>
      <c r="U195" s="82">
        <f>SUM(T195:T$381)</f>
        <v>1229308.9411220797</v>
      </c>
      <c r="V195" s="68">
        <f>localspline(R195,'BBG rates'!$G$10:$G$27,'BBG rates'!$K$10:$K$27)</f>
        <v>1.0029802811639612</v>
      </c>
      <c r="W195" s="68">
        <f>locallinterp(R195,'BBG rates'!$G$10:$G$27,'BBG rates'!$J$10:$J$27)</f>
        <v>-2.4E-2</v>
      </c>
      <c r="X195" s="56">
        <f t="shared" si="57"/>
        <v>-2.4002640404852116E-2</v>
      </c>
      <c r="Y195" s="66">
        <f t="shared" si="47"/>
        <v>18.325111422264381</v>
      </c>
      <c r="Z195" s="72">
        <f t="shared" si="48"/>
        <v>1.7888207732911519E-2</v>
      </c>
      <c r="AA195" s="79">
        <f t="shared" si="49"/>
        <v>-196.58459288574056</v>
      </c>
      <c r="AB195" s="81">
        <f t="shared" si="58"/>
        <v>-0.19189766182580939</v>
      </c>
      <c r="AD195" s="95">
        <f>locallinterp(R195,'BBG rates'!$N$10:$N$369,'BBG rates'!$P$10:$P$369)</f>
        <v>14.75638106844124</v>
      </c>
      <c r="AI195" s="185">
        <f t="shared" si="50"/>
        <v>174</v>
      </c>
      <c r="AJ195" s="127">
        <f>locallinterp(MIN(AI195,CAP_Senior*12),'BBG rates'!$X$24:$X$65,'BBG rates'!$Y$24:$Y$65)</f>
        <v>61.784463692430307</v>
      </c>
      <c r="AK195" s="127">
        <f>locallinterp(MIN(AI195,CAP_CB*12),'BBG rates'!$AA$25:$AA$40,'BBG rates'!$AC$25:$AC$40)</f>
        <v>10.9</v>
      </c>
      <c r="AL195" s="144">
        <f t="shared" si="51"/>
        <v>19.550358827713154</v>
      </c>
      <c r="AM195" s="142">
        <f>(SUMPRODUCT(AL195:AL$381,G195:G$381)+SUMPRODUCT(AL195:AL$381,H195:H$381))/12</f>
        <v>2046304.6392299661</v>
      </c>
    </row>
    <row r="196" spans="1:39" x14ac:dyDescent="0.2">
      <c r="A196" s="7">
        <v>175</v>
      </c>
      <c r="B196" s="7">
        <v>87.5</v>
      </c>
      <c r="C196" s="7">
        <v>43.75</v>
      </c>
      <c r="D196" s="12">
        <f t="shared" si="43"/>
        <v>14.583333333333334</v>
      </c>
      <c r="E196" s="29">
        <f t="shared" si="59"/>
        <v>1165635.0270855087</v>
      </c>
      <c r="F196" s="2">
        <f t="shared" si="44"/>
        <v>1206.642908344352</v>
      </c>
      <c r="G196" s="2">
        <f t="shared" si="52"/>
        <v>27924.534577325074</v>
      </c>
      <c r="H196" s="2">
        <f t="shared" si="53"/>
        <v>3828.5193357507037</v>
      </c>
      <c r="I196" s="2">
        <f t="shared" si="42"/>
        <v>32959.696821420126</v>
      </c>
      <c r="J196" s="2">
        <f t="shared" si="60"/>
        <v>480662.24531237688</v>
      </c>
      <c r="K196" s="2">
        <f t="shared" si="45"/>
        <v>27633.303625462526</v>
      </c>
      <c r="L196" s="2">
        <f t="shared" si="45"/>
        <v>402985.67787132855</v>
      </c>
      <c r="M196" s="2"/>
      <c r="N196" s="28">
        <f t="shared" si="61"/>
        <v>2069092.9230266048</v>
      </c>
      <c r="O196" s="2">
        <f t="shared" si="54"/>
        <v>2134.8731304329203</v>
      </c>
      <c r="P196" s="2">
        <f t="shared" si="55"/>
        <v>49405.949462525889</v>
      </c>
      <c r="R196">
        <f t="shared" si="56"/>
        <v>175</v>
      </c>
      <c r="S196" s="89">
        <f t="shared" si="46"/>
        <v>31753.053913075779</v>
      </c>
      <c r="T196" s="89">
        <f>IF(AND(S196=0,S195&gt;0),SUM($G196:$H$381),S196)</f>
        <v>31753.053913075779</v>
      </c>
      <c r="U196" s="82">
        <f>SUM(T196:T$381)</f>
        <v>1197388.0809985849</v>
      </c>
      <c r="V196" s="68">
        <f>localspline(R196,'BBG rates'!$G$10:$G$27,'BBG rates'!$K$10:$K$27)</f>
        <v>1.00259656762824</v>
      </c>
      <c r="W196" s="68">
        <f>locallinterp(R196,'BBG rates'!$G$10:$G$27,'BBG rates'!$J$10:$J$27)</f>
        <v>-2.0749999999999998E-2</v>
      </c>
      <c r="X196" s="56">
        <f t="shared" si="57"/>
        <v>-2.075197367306103E-2</v>
      </c>
      <c r="Y196" s="66">
        <f t="shared" si="47"/>
        <v>18.963598861395912</v>
      </c>
      <c r="Z196" s="72">
        <f t="shared" si="48"/>
        <v>1.9004965052514155E-2</v>
      </c>
      <c r="AA196" s="79">
        <f t="shared" si="49"/>
        <v>-191.4799775347677</v>
      </c>
      <c r="AB196" s="81">
        <f t="shared" si="58"/>
        <v>-0.19189766182580933</v>
      </c>
      <c r="AD196" s="95">
        <f>locallinterp(R196,'BBG rates'!$N$10:$N$369,'BBG rates'!$P$10:$P$369)</f>
        <v>14.83993078241026</v>
      </c>
      <c r="AI196" s="185">
        <f t="shared" si="50"/>
        <v>175</v>
      </c>
      <c r="AJ196" s="127">
        <f>locallinterp(MIN(AI196,CAP_Senior*12),'BBG rates'!$X$24:$X$65,'BBG rates'!$Y$24:$Y$65)</f>
        <v>61.893932381856274</v>
      </c>
      <c r="AK196" s="127">
        <f>locallinterp(MIN(AI196,CAP_CB*12),'BBG rates'!$AA$25:$AA$40,'BBG rates'!$AC$25:$AC$40)</f>
        <v>10.916666666666668</v>
      </c>
      <c r="AL196" s="144">
        <f t="shared" si="51"/>
        <v>19.582801838248901</v>
      </c>
      <c r="AM196" s="142">
        <f>(SUMPRODUCT(AL196:AL$381,G196:G$381)+SUMPRODUCT(AL196:AL$381,H196:H$381))/12</f>
        <v>1994299.283438002</v>
      </c>
    </row>
    <row r="197" spans="1:39" x14ac:dyDescent="0.2">
      <c r="A197" s="7">
        <v>176</v>
      </c>
      <c r="B197" s="7">
        <v>88</v>
      </c>
      <c r="C197" s="7">
        <v>44</v>
      </c>
      <c r="D197" s="12">
        <f t="shared" si="43"/>
        <v>14.666666666666666</v>
      </c>
      <c r="E197" s="29">
        <f t="shared" si="59"/>
        <v>1134049.0863689298</v>
      </c>
      <c r="F197" s="2">
        <f t="shared" si="44"/>
        <v>1174.644429379591</v>
      </c>
      <c r="G197" s="2">
        <f t="shared" si="52"/>
        <v>27861.165161652701</v>
      </c>
      <c r="H197" s="2">
        <f t="shared" si="53"/>
        <v>3724.775554926222</v>
      </c>
      <c r="I197" s="2">
        <f t="shared" si="42"/>
        <v>32760.585145958514</v>
      </c>
      <c r="J197" s="2">
        <f t="shared" si="60"/>
        <v>480488.58214072487</v>
      </c>
      <c r="K197" s="2">
        <f t="shared" si="45"/>
        <v>27438.718241235583</v>
      </c>
      <c r="L197" s="2">
        <f t="shared" si="45"/>
        <v>402434.53420478856</v>
      </c>
      <c r="M197" s="2"/>
      <c r="N197" s="28">
        <f t="shared" si="61"/>
        <v>2019637.1857471673</v>
      </c>
      <c r="O197" s="2">
        <f t="shared" si="54"/>
        <v>2085.0853135212483</v>
      </c>
      <c r="P197" s="2">
        <f t="shared" si="55"/>
        <v>49455.737279437555</v>
      </c>
      <c r="R197">
        <f t="shared" si="56"/>
        <v>176</v>
      </c>
      <c r="S197" s="89">
        <f t="shared" si="46"/>
        <v>31585.940716578923</v>
      </c>
      <c r="T197" s="89">
        <f>IF(AND(S197=0,S196&gt;0),SUM($G197:$H$381),S197)</f>
        <v>31585.940716578923</v>
      </c>
      <c r="U197" s="82">
        <f>SUM(T197:T$381)</f>
        <v>1165635.0270855087</v>
      </c>
      <c r="V197" s="68">
        <f>localspline(R197,'BBG rates'!$G$10:$G$27,'BBG rates'!$K$10:$K$27)</f>
        <v>1.0022140386952754</v>
      </c>
      <c r="W197" s="68">
        <f>locallinterp(R197,'BBG rates'!$G$10:$G$27,'BBG rates'!$J$10:$J$27)</f>
        <v>-1.7499999999999998E-2</v>
      </c>
      <c r="X197" s="56">
        <f t="shared" si="57"/>
        <v>-1.7501403802855364E-2</v>
      </c>
      <c r="Y197" s="66">
        <f t="shared" si="47"/>
        <v>19.512714310432109</v>
      </c>
      <c r="Z197" s="72">
        <f t="shared" si="48"/>
        <v>2.0087983484045415E-2</v>
      </c>
      <c r="AA197" s="79">
        <f t="shared" si="49"/>
        <v>-186.40219686664429</v>
      </c>
      <c r="AB197" s="81">
        <f t="shared" si="58"/>
        <v>-0.19189766182580942</v>
      </c>
      <c r="AD197" s="95">
        <f>locallinterp(R197,'BBG rates'!$N$10:$N$369,'BBG rates'!$P$10:$P$369)</f>
        <v>14.9234486189682</v>
      </c>
      <c r="AI197" s="185">
        <f t="shared" si="50"/>
        <v>176</v>
      </c>
      <c r="AJ197" s="127">
        <f>locallinterp(MIN(AI197,CAP_Senior*12),'BBG rates'!$X$24:$X$65,'BBG rates'!$Y$24:$Y$65)</f>
        <v>62.003401071282234</v>
      </c>
      <c r="AK197" s="127">
        <f>locallinterp(MIN(AI197,CAP_CB*12),'BBG rates'!$AA$25:$AA$40,'BBG rates'!$AC$25:$AC$40)</f>
        <v>10.933333333333334</v>
      </c>
      <c r="AL197" s="144">
        <f t="shared" si="51"/>
        <v>19.615244848784648</v>
      </c>
      <c r="AM197" s="142">
        <f>(SUMPRODUCT(AL197:AL$381,G197:G$381)+SUMPRODUCT(AL197:AL$381,H197:H$381))/12</f>
        <v>1942481.4698930855</v>
      </c>
    </row>
    <row r="198" spans="1:39" x14ac:dyDescent="0.2">
      <c r="A198" s="7">
        <v>177</v>
      </c>
      <c r="B198" s="7">
        <v>88.5</v>
      </c>
      <c r="C198" s="7">
        <v>44.25</v>
      </c>
      <c r="D198" s="12">
        <f t="shared" si="43"/>
        <v>14.75</v>
      </c>
      <c r="E198" s="29">
        <f t="shared" si="59"/>
        <v>1102629.5684296817</v>
      </c>
      <c r="F198" s="2">
        <f t="shared" si="44"/>
        <v>1142.8143552592107</v>
      </c>
      <c r="G198" s="2">
        <f t="shared" si="52"/>
        <v>27797.939550806572</v>
      </c>
      <c r="H198" s="2">
        <f t="shared" si="53"/>
        <v>3621.5783884416624</v>
      </c>
      <c r="I198" s="2">
        <f t="shared" si="42"/>
        <v>32562.332294507447</v>
      </c>
      <c r="J198" s="2">
        <f t="shared" si="60"/>
        <v>480294.40134398482</v>
      </c>
      <c r="K198" s="2">
        <f t="shared" si="45"/>
        <v>27245.215221561419</v>
      </c>
      <c r="L198" s="2">
        <f t="shared" si="45"/>
        <v>401866.92451803089</v>
      </c>
      <c r="M198" s="2"/>
      <c r="N198" s="28">
        <f t="shared" si="61"/>
        <v>1970131.6104781823</v>
      </c>
      <c r="O198" s="2">
        <f t="shared" si="54"/>
        <v>2035.2473239736928</v>
      </c>
      <c r="P198" s="2">
        <f t="shared" si="55"/>
        <v>49505.575268985114</v>
      </c>
      <c r="R198">
        <f t="shared" si="56"/>
        <v>177</v>
      </c>
      <c r="S198" s="89">
        <f t="shared" si="46"/>
        <v>31419.517939248235</v>
      </c>
      <c r="T198" s="89">
        <f>IF(AND(S198=0,S197&gt;0),SUM($G198:$H$381),S198)</f>
        <v>31419.517939248235</v>
      </c>
      <c r="U198" s="82">
        <f>SUM(T198:T$381)</f>
        <v>1134049.0863689298</v>
      </c>
      <c r="V198" s="68">
        <f>localspline(R198,'BBG rates'!$G$10:$G$27,'BBG rates'!$K$10:$K$27)</f>
        <v>1.0018327012415078</v>
      </c>
      <c r="W198" s="68">
        <f>locallinterp(R198,'BBG rates'!$G$10:$G$27,'BBG rates'!$J$10:$J$27)</f>
        <v>-1.4249999999999999E-2</v>
      </c>
      <c r="X198" s="56">
        <f t="shared" si="57"/>
        <v>-1.4250930787840232E-2</v>
      </c>
      <c r="Y198" s="66">
        <f t="shared" si="47"/>
        <v>19.97337956291036</v>
      </c>
      <c r="Z198" s="72">
        <f t="shared" si="48"/>
        <v>2.1134936541622611E-2</v>
      </c>
      <c r="AA198" s="79">
        <f t="shared" si="49"/>
        <v>-181.3511400582442</v>
      </c>
      <c r="AB198" s="81">
        <f t="shared" si="58"/>
        <v>-0.19189766182580942</v>
      </c>
      <c r="AD198" s="95">
        <f>locallinterp(R198,'BBG rates'!$N$10:$N$369,'BBG rates'!$P$10:$P$369)</f>
        <v>15.006934677404992</v>
      </c>
      <c r="AI198" s="185">
        <f t="shared" si="50"/>
        <v>177</v>
      </c>
      <c r="AJ198" s="127">
        <f>locallinterp(MIN(AI198,CAP_Senior*12),'BBG rates'!$X$24:$X$65,'BBG rates'!$Y$24:$Y$65)</f>
        <v>62.112869760708193</v>
      </c>
      <c r="AK198" s="127">
        <f>locallinterp(MIN(AI198,CAP_CB*12),'BBG rates'!$AA$25:$AA$40,'BBG rates'!$AC$25:$AC$40)</f>
        <v>10.95</v>
      </c>
      <c r="AL198" s="144">
        <f t="shared" si="51"/>
        <v>19.647687859320392</v>
      </c>
      <c r="AM198" s="142">
        <f>(SUMPRODUCT(AL198:AL$381,G198:G$381)+SUMPRODUCT(AL198:AL$381,H198:H$381))/12</f>
        <v>1890850.973148511</v>
      </c>
    </row>
    <row r="199" spans="1:39" x14ac:dyDescent="0.2">
      <c r="A199" s="7">
        <v>178</v>
      </c>
      <c r="B199" s="7">
        <v>89</v>
      </c>
      <c r="C199" s="7">
        <v>44.5</v>
      </c>
      <c r="D199" s="12">
        <f t="shared" si="43"/>
        <v>14.833333333333334</v>
      </c>
      <c r="E199" s="29">
        <f t="shared" si="59"/>
        <v>1071375.7854341201</v>
      </c>
      <c r="F199" s="2">
        <f t="shared" si="44"/>
        <v>1111.1519902276711</v>
      </c>
      <c r="G199" s="2">
        <f t="shared" si="52"/>
        <v>27734.857418448995</v>
      </c>
      <c r="H199" s="2">
        <f t="shared" si="53"/>
        <v>3518.9255771126786</v>
      </c>
      <c r="I199" s="2">
        <f t="shared" si="42"/>
        <v>32364.934985789343</v>
      </c>
      <c r="J199" s="2">
        <f t="shared" si="60"/>
        <v>480079.86895587528</v>
      </c>
      <c r="K199" s="2">
        <f t="shared" si="45"/>
        <v>27052.789118258966</v>
      </c>
      <c r="L199" s="2">
        <f t="shared" si="45"/>
        <v>401283.03858750802</v>
      </c>
      <c r="M199" s="2"/>
      <c r="N199" s="28">
        <f t="shared" si="61"/>
        <v>1920576.1469964534</v>
      </c>
      <c r="O199" s="2">
        <f t="shared" si="54"/>
        <v>1985.3591112298257</v>
      </c>
      <c r="P199" s="2">
        <f t="shared" si="55"/>
        <v>49555.463481728984</v>
      </c>
      <c r="R199">
        <f t="shared" si="56"/>
        <v>178</v>
      </c>
      <c r="S199" s="89">
        <f t="shared" si="46"/>
        <v>31253.782995561673</v>
      </c>
      <c r="T199" s="89">
        <f>IF(AND(S199=0,S198&gt;0),SUM($G199:$H$381),S199)</f>
        <v>31253.782995561673</v>
      </c>
      <c r="U199" s="82">
        <f>SUM(T199:T$381)</f>
        <v>1102629.5684296817</v>
      </c>
      <c r="V199" s="68">
        <f>localspline(R199,'BBG rates'!$G$10:$G$27,'BBG rates'!$K$10:$K$27)</f>
        <v>1.0014525360741062</v>
      </c>
      <c r="W199" s="68">
        <f>locallinterp(R199,'BBG rates'!$G$10:$G$27,'BBG rates'!$J$10:$J$27)</f>
        <v>-1.0999999999999999E-2</v>
      </c>
      <c r="X199" s="56">
        <f t="shared" si="57"/>
        <v>-1.1000554622286884E-2</v>
      </c>
      <c r="Y199" s="66">
        <f t="shared" si="47"/>
        <v>20.346510709193304</v>
      </c>
      <c r="Z199" s="72">
        <f t="shared" si="48"/>
        <v>2.2143259667708651E-2</v>
      </c>
      <c r="AA199" s="79">
        <f t="shared" si="49"/>
        <v>-176.32669670138102</v>
      </c>
      <c r="AB199" s="81">
        <f t="shared" si="58"/>
        <v>-0.19189766182580942</v>
      </c>
      <c r="AD199" s="95">
        <f>locallinterp(R199,'BBG rates'!$N$10:$N$369,'BBG rates'!$P$10:$P$369)</f>
        <v>15.090389055411167</v>
      </c>
      <c r="AI199" s="185">
        <f t="shared" si="50"/>
        <v>178</v>
      </c>
      <c r="AJ199" s="127">
        <f>locallinterp(MIN(AI199,CAP_Senior*12),'BBG rates'!$X$24:$X$65,'BBG rates'!$Y$24:$Y$65)</f>
        <v>62.22233845013416</v>
      </c>
      <c r="AK199" s="127">
        <f>locallinterp(MIN(AI199,CAP_CB*12),'BBG rates'!$AA$25:$AA$40,'BBG rates'!$AC$25:$AC$40)</f>
        <v>10.966666666666667</v>
      </c>
      <c r="AL199" s="144">
        <f t="shared" si="51"/>
        <v>19.680130869856143</v>
      </c>
      <c r="AM199" s="142">
        <f>(SUMPRODUCT(AL199:AL$381,G199:G$381)+SUMPRODUCT(AL199:AL$381,H199:H$381))/12</f>
        <v>1839407.5663851222</v>
      </c>
    </row>
    <row r="200" spans="1:39" x14ac:dyDescent="0.2">
      <c r="A200" s="7">
        <v>179</v>
      </c>
      <c r="B200" s="7">
        <v>89.5</v>
      </c>
      <c r="C200" s="7">
        <v>44.75</v>
      </c>
      <c r="D200" s="12">
        <f t="shared" si="43"/>
        <v>14.916666666666666</v>
      </c>
      <c r="E200" s="29">
        <f t="shared" si="59"/>
        <v>1040287.0521249204</v>
      </c>
      <c r="F200" s="2">
        <f t="shared" si="44"/>
        <v>1079.6566411349384</v>
      </c>
      <c r="G200" s="2">
        <f t="shared" si="52"/>
        <v>27671.918438982859</v>
      </c>
      <c r="H200" s="2">
        <f t="shared" si="53"/>
        <v>3416.8148702168251</v>
      </c>
      <c r="I200" s="2">
        <f t="shared" si="42"/>
        <v>32168.389950334622</v>
      </c>
      <c r="J200" s="2">
        <f t="shared" si="60"/>
        <v>479845.15009249141</v>
      </c>
      <c r="K200" s="2">
        <f t="shared" si="45"/>
        <v>26861.434509130235</v>
      </c>
      <c r="L200" s="2">
        <f t="shared" si="45"/>
        <v>400683.06476119265</v>
      </c>
      <c r="M200" s="2"/>
      <c r="N200" s="28">
        <f t="shared" si="61"/>
        <v>1870970.7450281729</v>
      </c>
      <c r="O200" s="2">
        <f t="shared" si="54"/>
        <v>1935.4206246782658</v>
      </c>
      <c r="P200" s="2">
        <f t="shared" si="55"/>
        <v>49605.401968280537</v>
      </c>
      <c r="R200">
        <f t="shared" si="56"/>
        <v>179</v>
      </c>
      <c r="S200" s="89">
        <f t="shared" si="46"/>
        <v>31088.733309199684</v>
      </c>
      <c r="T200" s="89">
        <f>IF(AND(S200=0,S199&gt;0),SUM($G200:$H$381),S200)</f>
        <v>31088.733309199684</v>
      </c>
      <c r="U200" s="82">
        <f>SUM(T200:T$381)</f>
        <v>1071375.7854341199</v>
      </c>
      <c r="V200" s="68">
        <f>localspline(R200,'BBG rates'!$G$10:$G$27,'BBG rates'!$K$10:$K$27)</f>
        <v>1.0010735407590026</v>
      </c>
      <c r="W200" s="68">
        <f>locallinterp(R200,'BBG rates'!$G$10:$G$27,'BBG rates'!$J$10:$J$27)</f>
        <v>-7.7499999999999999E-3</v>
      </c>
      <c r="X200" s="56">
        <f t="shared" si="57"/>
        <v>-7.7502753000668889E-3</v>
      </c>
      <c r="Y200" s="66">
        <f t="shared" si="47"/>
        <v>20.633018165023117</v>
      </c>
      <c r="Z200" s="72">
        <f t="shared" si="48"/>
        <v>2.3110118909393847E-2</v>
      </c>
      <c r="AA200" s="79">
        <f t="shared" si="49"/>
        <v>-171.32875680133142</v>
      </c>
      <c r="AB200" s="81">
        <f t="shared" si="58"/>
        <v>-0.19189766182580945</v>
      </c>
      <c r="AD200" s="95">
        <f>locallinterp(R200,'BBG rates'!$N$10:$N$369,'BBG rates'!$P$10:$P$369)</f>
        <v>15.173811850474417</v>
      </c>
      <c r="AI200" s="185">
        <f t="shared" si="50"/>
        <v>179</v>
      </c>
      <c r="AJ200" s="127">
        <f>locallinterp(MIN(AI200,CAP_Senior*12),'BBG rates'!$X$24:$X$65,'BBG rates'!$Y$24:$Y$65)</f>
        <v>62.331807139560127</v>
      </c>
      <c r="AK200" s="127">
        <f>locallinterp(MIN(AI200,CAP_CB*12),'BBG rates'!$AA$25:$AA$40,'BBG rates'!$AC$25:$AC$40)</f>
        <v>10.983333333333334</v>
      </c>
      <c r="AL200" s="144">
        <f t="shared" si="51"/>
        <v>19.712573880391886</v>
      </c>
      <c r="AM200" s="142">
        <f>(SUMPRODUCT(AL200:AL$381,G200:G$381)+SUMPRODUCT(AL200:AL$381,H200:H$381))/12</f>
        <v>1788151.0214242274</v>
      </c>
    </row>
    <row r="201" spans="1:39" x14ac:dyDescent="0.2">
      <c r="A201" s="7">
        <v>180</v>
      </c>
      <c r="B201" s="7">
        <v>90</v>
      </c>
      <c r="C201" s="7">
        <v>45</v>
      </c>
      <c r="D201" s="12">
        <f t="shared" si="43"/>
        <v>15</v>
      </c>
      <c r="E201" s="29">
        <f t="shared" si="59"/>
        <v>1009362.6858119071</v>
      </c>
      <c r="F201" s="2">
        <f t="shared" si="44"/>
        <v>1048.3276174272112</v>
      </c>
      <c r="G201" s="2">
        <f t="shared" si="52"/>
        <v>27609.122287549926</v>
      </c>
      <c r="H201" s="2">
        <f t="shared" si="53"/>
        <v>3315.2440254634412</v>
      </c>
      <c r="I201" s="2">
        <f t="shared" si="42"/>
        <v>31972.693930440579</v>
      </c>
      <c r="J201" s="2">
        <f t="shared" si="60"/>
        <v>479590.40895660868</v>
      </c>
      <c r="K201" s="2">
        <f t="shared" si="45"/>
        <v>26671.145997840395</v>
      </c>
      <c r="L201" s="2">
        <f t="shared" si="45"/>
        <v>400067.18996760593</v>
      </c>
      <c r="M201" s="2"/>
      <c r="N201" s="28">
        <f t="shared" si="61"/>
        <v>1821315.3542488706</v>
      </c>
      <c r="O201" s="2">
        <f t="shared" si="54"/>
        <v>1885.4318136566308</v>
      </c>
      <c r="P201" s="2">
        <f t="shared" si="55"/>
        <v>49655.390779302179</v>
      </c>
      <c r="R201">
        <f t="shared" si="56"/>
        <v>180</v>
      </c>
      <c r="S201" s="89">
        <f t="shared" si="46"/>
        <v>30924.366313013368</v>
      </c>
      <c r="T201" s="89">
        <f>IF(AND(S201=0,S200&gt;0),SUM($G201:$H$381),S201)</f>
        <v>30924.366313013368</v>
      </c>
      <c r="U201" s="82">
        <f>SUM(T201:T$381)</f>
        <v>1040287.0521249204</v>
      </c>
      <c r="V201" s="68">
        <f>localspline(R201,'BBG rates'!$G$10:$G$27,'BBG rates'!$K$10:$K$27)</f>
        <v>1.0006957054138184</v>
      </c>
      <c r="W201" s="68">
        <f>locallinterp(R201,'BBG rates'!$G$10:$G$27,'BBG rates'!$J$10:$J$27)</f>
        <v>-4.4999999999999997E-3</v>
      </c>
      <c r="X201" s="56">
        <f t="shared" si="57"/>
        <v>-4.5000928151850417E-3</v>
      </c>
      <c r="Y201" s="66">
        <f t="shared" si="47"/>
        <v>20.833806699920331</v>
      </c>
      <c r="Z201" s="72">
        <f t="shared" si="48"/>
        <v>2.4032374515127831E-2</v>
      </c>
      <c r="AA201" s="79">
        <f t="shared" si="49"/>
        <v>-166.35721077536346</v>
      </c>
      <c r="AB201" s="81">
        <f t="shared" si="58"/>
        <v>-0.19189766182580939</v>
      </c>
      <c r="AD201" s="95">
        <f>locallinterp(R201,'BBG rates'!$N$10:$N$369,'BBG rates'!$P$10:$P$369)</f>
        <v>15.257203159258902</v>
      </c>
      <c r="AI201" s="185">
        <f t="shared" si="50"/>
        <v>180</v>
      </c>
      <c r="AJ201" s="127">
        <f>locallinterp(MIN(AI201,CAP_Senior*12),'BBG rates'!$X$24:$X$65,'BBG rates'!$Y$24:$Y$65)</f>
        <v>62.441275828986086</v>
      </c>
      <c r="AK201" s="127">
        <f>locallinterp(MIN(AI201,CAP_CB*12),'BBG rates'!$AA$25:$AA$40,'BBG rates'!$AC$25:$AC$40)</f>
        <v>11</v>
      </c>
      <c r="AL201" s="144">
        <f t="shared" si="51"/>
        <v>19.745016890927634</v>
      </c>
      <c r="AM201" s="142">
        <f>(SUMPRODUCT(AL201:AL$381,G201:G$381)+SUMPRODUCT(AL201:AL$381,H201:H$381))/12</f>
        <v>1737081.1087404441</v>
      </c>
    </row>
    <row r="202" spans="1:39" x14ac:dyDescent="0.2">
      <c r="A202" s="7">
        <v>181</v>
      </c>
      <c r="B202" s="7">
        <v>90.5</v>
      </c>
      <c r="C202" s="7">
        <v>45.25</v>
      </c>
      <c r="D202" s="12">
        <f t="shared" si="43"/>
        <v>15.083333333333334</v>
      </c>
      <c r="E202" s="29">
        <f>IF($A202&lt;=$I$8,E201-G202-H202,0)</f>
        <v>978602.00636291422</v>
      </c>
      <c r="F202" s="2">
        <f t="shared" si="44"/>
        <v>1017.1642311376789</v>
      </c>
      <c r="G202" s="2">
        <f t="shared" si="52"/>
        <v>27546.468640029161</v>
      </c>
      <c r="H202" s="2">
        <f t="shared" si="53"/>
        <v>3214.2108089636254</v>
      </c>
      <c r="I202" s="2">
        <f t="shared" ref="I202:I265" si="62">SUM(F202:H202)</f>
        <v>31777.843680130463</v>
      </c>
      <c r="J202" s="2">
        <f t="shared" si="60"/>
        <v>479315.80884196784</v>
      </c>
      <c r="K202" s="2">
        <f t="shared" si="45"/>
        <v>26481.918213798373</v>
      </c>
      <c r="L202" s="2">
        <f t="shared" si="45"/>
        <v>399435.59972479218</v>
      </c>
      <c r="M202" s="2"/>
      <c r="N202" s="28">
        <f t="shared" si="61"/>
        <v>1771609.9242833634</v>
      </c>
      <c r="O202" s="2">
        <f t="shared" si="54"/>
        <v>1835.3926274514831</v>
      </c>
      <c r="P202" s="2">
        <f t="shared" si="55"/>
        <v>49705.429965507326</v>
      </c>
      <c r="R202">
        <f t="shared" si="56"/>
        <v>181</v>
      </c>
      <c r="S202" s="89">
        <f t="shared" si="46"/>
        <v>30760.679448992785</v>
      </c>
      <c r="T202" s="89">
        <f>IF(AND(S202=0,S201&gt;0),SUM($G202:$H$381),S202)</f>
        <v>30760.679448992785</v>
      </c>
      <c r="U202" s="82">
        <f>SUM(T202:T$381)</f>
        <v>1009362.6858119071</v>
      </c>
      <c r="V202" s="68">
        <f>localspline(R202,'BBG rates'!$G$10:$G$27,'BBG rates'!$K$10:$K$27)</f>
        <v>1.0003190144244267</v>
      </c>
      <c r="W202" s="68">
        <f>locallinterp(R202,'BBG rates'!$G$10:$G$27,'BBG rates'!$J$10:$J$27)</f>
        <v>-2.858333333333333E-3</v>
      </c>
      <c r="X202" s="56">
        <f t="shared" si="57"/>
        <v>-2.8583707802010139E-3</v>
      </c>
      <c r="Y202" s="66">
        <f t="shared" si="47"/>
        <v>20.949775465469781</v>
      </c>
      <c r="Z202" s="72">
        <f t="shared" si="48"/>
        <v>2.4906538464260684E-2</v>
      </c>
      <c r="AA202" s="79">
        <f t="shared" si="49"/>
        <v>-161.41194945127003</v>
      </c>
      <c r="AB202" s="81">
        <f t="shared" si="58"/>
        <v>-0.19189766182580939</v>
      </c>
      <c r="AD202" s="95">
        <f>locallinterp(R202,'BBG rates'!$N$10:$N$369,'BBG rates'!$P$10:$P$369)</f>
        <v>15.340563077127603</v>
      </c>
      <c r="AI202" s="185">
        <f t="shared" si="50"/>
        <v>181</v>
      </c>
      <c r="AJ202" s="127">
        <f>locallinterp(MIN(AI202,CAP_Senior*12),'BBG rates'!$X$24:$X$65,'BBG rates'!$Y$24:$Y$65)</f>
        <v>62.543676949191031</v>
      </c>
      <c r="AK202" s="127">
        <f>locallinterp(MIN(AI202,CAP_CB*12),'BBG rates'!$AA$25:$AA$40,'BBG rates'!$AC$25:$AC$40)</f>
        <v>11</v>
      </c>
      <c r="AL202" s="144">
        <f t="shared" si="51"/>
        <v>19.762425081362473</v>
      </c>
      <c r="AM202" s="142">
        <f>(SUMPRODUCT(AL202:AL$381,G202:G$381)+SUMPRODUCT(AL202:AL$381,H202:H$381))/12</f>
        <v>1686197.5974744705</v>
      </c>
    </row>
    <row r="203" spans="1:39" x14ac:dyDescent="0.2">
      <c r="A203" s="7">
        <v>182</v>
      </c>
      <c r="B203" s="7">
        <v>91</v>
      </c>
      <c r="C203" s="7">
        <v>45.5</v>
      </c>
      <c r="D203" s="12">
        <f t="shared" si="43"/>
        <v>15.166666666666666</v>
      </c>
      <c r="E203" s="29">
        <f t="shared" ref="E203:E266" si="63">IF($A203&lt;=$I$8,E202-G203-H203,0)</f>
        <v>948004.33619467891</v>
      </c>
      <c r="F203" s="2">
        <f t="shared" si="44"/>
        <v>986.16579687731246</v>
      </c>
      <c r="G203" s="2">
        <f t="shared" si="52"/>
        <v>27483.957173035062</v>
      </c>
      <c r="H203" s="2">
        <f t="shared" si="53"/>
        <v>3113.7129952003315</v>
      </c>
      <c r="I203" s="2">
        <f t="shared" si="62"/>
        <v>31583.835965112703</v>
      </c>
      <c r="J203" s="2">
        <f t="shared" si="60"/>
        <v>479021.51213754265</v>
      </c>
      <c r="K203" s="2">
        <f t="shared" si="45"/>
        <v>26293.745812038098</v>
      </c>
      <c r="L203" s="2">
        <f t="shared" si="45"/>
        <v>398788.4781492445</v>
      </c>
      <c r="M203" s="2"/>
      <c r="N203" s="28">
        <f t="shared" si="61"/>
        <v>1721854.4047057028</v>
      </c>
      <c r="O203" s="2">
        <f t="shared" si="54"/>
        <v>1785.3030152982808</v>
      </c>
      <c r="P203" s="2">
        <f t="shared" si="55"/>
        <v>49755.519577660532</v>
      </c>
      <c r="R203">
        <f t="shared" si="56"/>
        <v>182</v>
      </c>
      <c r="S203" s="89">
        <f t="shared" si="46"/>
        <v>30597.670168235392</v>
      </c>
      <c r="T203" s="89">
        <f>IF(AND(S203=0,S202&gt;0),SUM($G203:$H$381),S203)</f>
        <v>30597.670168235392</v>
      </c>
      <c r="U203" s="82">
        <f>SUM(T203:T$381)</f>
        <v>978602.00636291422</v>
      </c>
      <c r="V203" s="68">
        <f>localspline(R203,'BBG rates'!$G$10:$G$27,'BBG rates'!$K$10:$K$27)</f>
        <v>0.99994349188898957</v>
      </c>
      <c r="W203" s="68">
        <f>locallinterp(R203,'BBG rates'!$G$10:$G$27,'BBG rates'!$J$10:$J$27)</f>
        <v>-1.2166666666666662E-3</v>
      </c>
      <c r="X203" s="56">
        <f t="shared" si="57"/>
        <v>-1.2166734513208155E-3</v>
      </c>
      <c r="Y203" s="66">
        <f t="shared" si="47"/>
        <v>21.02304665489989</v>
      </c>
      <c r="Z203" s="72">
        <f t="shared" si="48"/>
        <v>2.5779280873990156E-2</v>
      </c>
      <c r="AA203" s="79">
        <f t="shared" si="49"/>
        <v>-156.49286406590758</v>
      </c>
      <c r="AB203" s="81">
        <f t="shared" si="58"/>
        <v>-0.19189766182580942</v>
      </c>
      <c r="AD203" s="95">
        <f>locallinterp(R203,'BBG rates'!$N$10:$N$369,'BBG rates'!$P$10:$P$369)</f>
        <v>15.423891701451685</v>
      </c>
      <c r="AI203" s="185">
        <f t="shared" si="50"/>
        <v>182</v>
      </c>
      <c r="AJ203" s="127">
        <f>locallinterp(MIN(AI203,CAP_Senior*12),'BBG rates'!$X$24:$X$65,'BBG rates'!$Y$24:$Y$65)</f>
        <v>62.646078069395976</v>
      </c>
      <c r="AK203" s="127">
        <f>locallinterp(MIN(AI203,CAP_CB*12),'BBG rates'!$AA$25:$AA$40,'BBG rates'!$AC$25:$AC$40)</f>
        <v>11</v>
      </c>
      <c r="AL203" s="144">
        <f t="shared" si="51"/>
        <v>19.779833271797315</v>
      </c>
      <c r="AM203" s="142">
        <f>(SUMPRODUCT(AL203:AL$381,G203:G$381)+SUMPRODUCT(AL203:AL$381,H203:H$381))/12</f>
        <v>1635538.795552593</v>
      </c>
    </row>
    <row r="204" spans="1:39" x14ac:dyDescent="0.2">
      <c r="A204" s="7">
        <v>183</v>
      </c>
      <c r="B204" s="7">
        <v>91.5</v>
      </c>
      <c r="C204" s="7">
        <v>45.75</v>
      </c>
      <c r="D204" s="12">
        <f t="shared" si="43"/>
        <v>15.25</v>
      </c>
      <c r="E204" s="29">
        <f t="shared" si="63"/>
        <v>917569.00026376441</v>
      </c>
      <c r="F204" s="2">
        <f t="shared" si="44"/>
        <v>955.33163182568592</v>
      </c>
      <c r="G204" s="2">
        <f t="shared" si="52"/>
        <v>27421.587563916</v>
      </c>
      <c r="H204" s="2">
        <f t="shared" si="53"/>
        <v>3013.7483669985518</v>
      </c>
      <c r="I204" s="2">
        <f t="shared" si="62"/>
        <v>31390.66756274024</v>
      </c>
      <c r="J204" s="2">
        <f t="shared" si="60"/>
        <v>478707.68033178867</v>
      </c>
      <c r="K204" s="2">
        <f t="shared" si="45"/>
        <v>26106.62347310016</v>
      </c>
      <c r="L204" s="2">
        <f t="shared" si="45"/>
        <v>398126.00796477747</v>
      </c>
      <c r="M204" s="2"/>
      <c r="N204" s="28">
        <f t="shared" si="61"/>
        <v>1672048.7450391252</v>
      </c>
      <c r="O204" s="2">
        <f t="shared" si="54"/>
        <v>1735.1629263813245</v>
      </c>
      <c r="P204" s="2">
        <f t="shared" si="55"/>
        <v>49805.659666577485</v>
      </c>
      <c r="R204">
        <f t="shared" si="56"/>
        <v>183</v>
      </c>
      <c r="S204" s="89">
        <f t="shared" si="46"/>
        <v>30435.335930914553</v>
      </c>
      <c r="T204" s="89">
        <f>IF(AND(S204=0,S203&gt;0),SUM($G204:$H$381),S204)</f>
        <v>30435.335930914553</v>
      </c>
      <c r="U204" s="82">
        <f>SUM(T204:T$381)</f>
        <v>948004.33619467891</v>
      </c>
      <c r="V204" s="68">
        <f>localspline(R204,'BBG rates'!$G$10:$G$27,'BBG rates'!$K$10:$K$27)</f>
        <v>0.9995691545408647</v>
      </c>
      <c r="W204" s="68">
        <f>locallinterp(R204,'BBG rates'!$G$10:$G$27,'BBG rates'!$J$10:$J$27)</f>
        <v>4.2500000000000036E-4</v>
      </c>
      <c r="X204" s="56">
        <f t="shared" si="57"/>
        <v>4.2499917212168725E-4</v>
      </c>
      <c r="Y204" s="66">
        <f t="shared" si="47"/>
        <v>21.05406946570486</v>
      </c>
      <c r="Z204" s="72">
        <f t="shared" si="48"/>
        <v>2.6650598941625012E-2</v>
      </c>
      <c r="AA204" s="79">
        <f t="shared" si="49"/>
        <v>-151.59984626373949</v>
      </c>
      <c r="AB204" s="81">
        <f t="shared" si="58"/>
        <v>-0.19189766182580939</v>
      </c>
      <c r="AD204" s="95">
        <f>locallinterp(R204,'BBG rates'!$N$10:$N$369,'BBG rates'!$P$10:$P$369)</f>
        <v>15.507189130996757</v>
      </c>
      <c r="AI204" s="185">
        <f t="shared" si="50"/>
        <v>183</v>
      </c>
      <c r="AJ204" s="127">
        <f>locallinterp(MIN(AI204,CAP_Senior*12),'BBG rates'!$X$24:$X$65,'BBG rates'!$Y$24:$Y$65)</f>
        <v>62.748479189600928</v>
      </c>
      <c r="AK204" s="127">
        <f>locallinterp(MIN(AI204,CAP_CB*12),'BBG rates'!$AA$25:$AA$40,'BBG rates'!$AC$25:$AC$40)</f>
        <v>11</v>
      </c>
      <c r="AL204" s="144">
        <f t="shared" si="51"/>
        <v>19.797241462232158</v>
      </c>
      <c r="AM204" s="142">
        <f>(SUMPRODUCT(AL204:AL$381,G204:G$381)+SUMPRODUCT(AL204:AL$381,H204:H$381))/12</f>
        <v>1585104.0610164979</v>
      </c>
    </row>
    <row r="205" spans="1:39" x14ac:dyDescent="0.2">
      <c r="A205" s="7">
        <v>184</v>
      </c>
      <c r="B205" s="7">
        <v>92</v>
      </c>
      <c r="C205" s="7">
        <v>46</v>
      </c>
      <c r="D205" s="12">
        <f t="shared" si="43"/>
        <v>15.333333333333334</v>
      </c>
      <c r="E205" s="29">
        <f t="shared" si="63"/>
        <v>887295.32605751627</v>
      </c>
      <c r="F205" s="2">
        <f t="shared" si="44"/>
        <v>924.66105572183085</v>
      </c>
      <c r="G205" s="2">
        <f t="shared" si="52"/>
        <v>27359.359490752511</v>
      </c>
      <c r="H205" s="2">
        <f t="shared" si="53"/>
        <v>2914.3147154956137</v>
      </c>
      <c r="I205" s="2">
        <f t="shared" si="62"/>
        <v>31198.335261969954</v>
      </c>
      <c r="J205" s="2">
        <f t="shared" si="60"/>
        <v>478374.47401687264</v>
      </c>
      <c r="K205" s="2">
        <f t="shared" si="45"/>
        <v>25920.545902914026</v>
      </c>
      <c r="L205" s="2">
        <f t="shared" si="45"/>
        <v>397448.37051134836</v>
      </c>
      <c r="M205" s="2"/>
      <c r="N205" s="28">
        <f t="shared" si="61"/>
        <v>1622192.894756</v>
      </c>
      <c r="O205" s="2">
        <f t="shared" si="54"/>
        <v>1684.9723098337067</v>
      </c>
      <c r="P205" s="2">
        <f t="shared" si="55"/>
        <v>49855.850283125103</v>
      </c>
      <c r="R205">
        <f t="shared" si="56"/>
        <v>184</v>
      </c>
      <c r="S205" s="89">
        <f t="shared" si="46"/>
        <v>30273.674206248124</v>
      </c>
      <c r="T205" s="89">
        <f>IF(AND(S205=0,S204&gt;0),SUM($G205:$H$381),S205)</f>
        <v>30273.674206248124</v>
      </c>
      <c r="U205" s="82">
        <f>SUM(T205:T$381)</f>
        <v>917569.00026376429</v>
      </c>
      <c r="V205" s="68">
        <f>localspline(R205,'BBG rates'!$G$10:$G$27,'BBG rates'!$K$10:$K$27)</f>
        <v>0.99919607848721337</v>
      </c>
      <c r="W205" s="68">
        <f>locallinterp(R205,'BBG rates'!$G$10:$G$27,'BBG rates'!$J$10:$J$27)</f>
        <v>2.0666666666666672E-3</v>
      </c>
      <c r="X205" s="56">
        <f t="shared" si="57"/>
        <v>2.0666470910590817E-3</v>
      </c>
      <c r="Y205" s="66">
        <f t="shared" si="47"/>
        <v>21.043290305226623</v>
      </c>
      <c r="Z205" s="72">
        <f t="shared" si="48"/>
        <v>2.7520489858542545E-2</v>
      </c>
      <c r="AA205" s="79">
        <f t="shared" si="49"/>
        <v>-146.73278809538488</v>
      </c>
      <c r="AB205" s="81">
        <f t="shared" si="58"/>
        <v>-0.19189766182580939</v>
      </c>
      <c r="AD205" s="95">
        <f>locallinterp(R205,'BBG rates'!$N$10:$N$369,'BBG rates'!$P$10:$P$369)</f>
        <v>15.590455470870692</v>
      </c>
      <c r="AI205" s="185">
        <f t="shared" si="50"/>
        <v>184</v>
      </c>
      <c r="AJ205" s="127">
        <f>locallinterp(MIN(AI205,CAP_Senior*12),'BBG rates'!$X$24:$X$65,'BBG rates'!$Y$24:$Y$65)</f>
        <v>62.850880309805873</v>
      </c>
      <c r="AK205" s="127">
        <f>locallinterp(MIN(AI205,CAP_CB*12),'BBG rates'!$AA$25:$AA$40,'BBG rates'!$AC$25:$AC$40)</f>
        <v>11</v>
      </c>
      <c r="AL205" s="144">
        <f t="shared" si="51"/>
        <v>19.814649652667001</v>
      </c>
      <c r="AM205" s="142">
        <f>(SUMPRODUCT(AL205:AL$381,G205:G$381)+SUMPRODUCT(AL205:AL$381,H205:H$381))/12</f>
        <v>1534892.7531491257</v>
      </c>
    </row>
    <row r="206" spans="1:39" x14ac:dyDescent="0.2">
      <c r="A206" s="7">
        <v>185</v>
      </c>
      <c r="B206" s="7">
        <v>92.5</v>
      </c>
      <c r="C206" s="7">
        <v>46.25</v>
      </c>
      <c r="D206" s="12">
        <f t="shared" si="43"/>
        <v>15.416666666666666</v>
      </c>
      <c r="E206" s="29">
        <f t="shared" si="63"/>
        <v>857182.64358504897</v>
      </c>
      <c r="F206" s="2">
        <f t="shared" si="44"/>
        <v>894.15339085512187</v>
      </c>
      <c r="G206" s="2">
        <f t="shared" si="52"/>
        <v>27297.272632355693</v>
      </c>
      <c r="H206" s="2">
        <f t="shared" si="53"/>
        <v>2815.4098401115757</v>
      </c>
      <c r="I206" s="2">
        <f t="shared" si="62"/>
        <v>31006.835863322391</v>
      </c>
      <c r="J206" s="2">
        <f t="shared" si="60"/>
        <v>478022.05289288686</v>
      </c>
      <c r="K206" s="2">
        <f t="shared" si="45"/>
        <v>25735.507832680898</v>
      </c>
      <c r="L206" s="2">
        <f t="shared" si="45"/>
        <v>396755.74575383053</v>
      </c>
      <c r="M206" s="2"/>
      <c r="N206" s="28">
        <f t="shared" si="61"/>
        <v>1572286.8032777784</v>
      </c>
      <c r="O206" s="2">
        <f t="shared" si="54"/>
        <v>1634.7311147372591</v>
      </c>
      <c r="P206" s="2">
        <f t="shared" si="55"/>
        <v>49906.091478221548</v>
      </c>
      <c r="R206">
        <f t="shared" si="56"/>
        <v>185</v>
      </c>
      <c r="S206" s="89">
        <f t="shared" si="46"/>
        <v>30112.68247246727</v>
      </c>
      <c r="T206" s="89">
        <f>IF(AND(S206=0,S205&gt;0),SUM($G206:$H$381),S206)</f>
        <v>30112.68247246727</v>
      </c>
      <c r="U206" s="82">
        <f>SUM(T206:T$381)</f>
        <v>887295.32605751627</v>
      </c>
      <c r="V206" s="68">
        <f>localspline(R206,'BBG rates'!$G$10:$G$27,'BBG rates'!$K$10:$K$27)</f>
        <v>0.99882416109957184</v>
      </c>
      <c r="W206" s="68">
        <f>locallinterp(R206,'BBG rates'!$G$10:$G$27,'BBG rates'!$J$10:$J$27)</f>
        <v>3.7083333333333334E-3</v>
      </c>
      <c r="X206" s="56">
        <f t="shared" si="57"/>
        <v>3.708270306024275E-3</v>
      </c>
      <c r="Y206" s="66">
        <f t="shared" si="47"/>
        <v>20.991152804614945</v>
      </c>
      <c r="Z206" s="72">
        <f t="shared" si="48"/>
        <v>2.8388950810167016E-2</v>
      </c>
      <c r="AA206" s="79">
        <f t="shared" si="49"/>
        <v>-141.89158201617209</v>
      </c>
      <c r="AB206" s="81">
        <f t="shared" si="58"/>
        <v>-0.19189766182580939</v>
      </c>
      <c r="AD206" s="95">
        <f>locallinterp(R206,'BBG rates'!$N$10:$N$369,'BBG rates'!$P$10:$P$369)</f>
        <v>15.673690817628989</v>
      </c>
      <c r="AI206" s="185">
        <f t="shared" si="50"/>
        <v>185</v>
      </c>
      <c r="AJ206" s="127">
        <f>locallinterp(MIN(AI206,CAP_Senior*12),'BBG rates'!$X$24:$X$65,'BBG rates'!$Y$24:$Y$65)</f>
        <v>62.953281430010819</v>
      </c>
      <c r="AK206" s="127">
        <f>locallinterp(MIN(AI206,CAP_CB*12),'BBG rates'!$AA$25:$AA$40,'BBG rates'!$AC$25:$AC$40)</f>
        <v>11</v>
      </c>
      <c r="AL206" s="144">
        <f t="shared" si="51"/>
        <v>19.83205784310184</v>
      </c>
      <c r="AM206" s="142">
        <f>(SUMPRODUCT(AL206:AL$381,G206:G$381)+SUMPRODUCT(AL206:AL$381,H206:H$381))/12</f>
        <v>1484904.2324744768</v>
      </c>
    </row>
    <row r="207" spans="1:39" x14ac:dyDescent="0.2">
      <c r="A207" s="7">
        <v>186</v>
      </c>
      <c r="B207" s="7">
        <v>93</v>
      </c>
      <c r="C207" s="7">
        <v>46.5</v>
      </c>
      <c r="D207" s="12">
        <f t="shared" si="43"/>
        <v>15.5</v>
      </c>
      <c r="E207" s="29">
        <f t="shared" si="63"/>
        <v>827230.28536826372</v>
      </c>
      <c r="F207" s="2">
        <f t="shared" si="44"/>
        <v>863.80796205619356</v>
      </c>
      <c r="G207" s="2">
        <f t="shared" si="52"/>
        <v>27235.326668265523</v>
      </c>
      <c r="H207" s="2">
        <f t="shared" si="53"/>
        <v>2717.0315485197243</v>
      </c>
      <c r="I207" s="2">
        <f t="shared" si="62"/>
        <v>30816.166178841442</v>
      </c>
      <c r="J207" s="2">
        <f t="shared" si="60"/>
        <v>477650.57577204233</v>
      </c>
      <c r="K207" s="2">
        <f t="shared" si="45"/>
        <v>25551.504018756954</v>
      </c>
      <c r="L207" s="2">
        <f t="shared" si="45"/>
        <v>396048.31229073275</v>
      </c>
      <c r="M207" s="2"/>
      <c r="N207" s="28">
        <f t="shared" si="61"/>
        <v>1522330.4199749422</v>
      </c>
      <c r="O207" s="2">
        <f t="shared" si="54"/>
        <v>1584.4392901225026</v>
      </c>
      <c r="P207" s="2">
        <f t="shared" si="55"/>
        <v>49956.383302836308</v>
      </c>
      <c r="R207">
        <f t="shared" si="56"/>
        <v>186</v>
      </c>
      <c r="S207" s="89">
        <f t="shared" si="46"/>
        <v>29952.358216785247</v>
      </c>
      <c r="T207" s="89">
        <f>IF(AND(S207=0,S206&gt;0),SUM($G207:$H$381),S207)</f>
        <v>29952.358216785247</v>
      </c>
      <c r="U207" s="82">
        <f>SUM(T207:T$381)</f>
        <v>857182.64358504897</v>
      </c>
      <c r="V207" s="68">
        <f>localspline(R207,'BBG rates'!$G$10:$G$27,'BBG rates'!$K$10:$K$27)</f>
        <v>0.99845347850449839</v>
      </c>
      <c r="W207" s="68">
        <f>locallinterp(R207,'BBG rates'!$G$10:$G$27,'BBG rates'!$J$10:$J$27)</f>
        <v>5.3500000000000006E-3</v>
      </c>
      <c r="X207" s="56">
        <f t="shared" si="57"/>
        <v>5.3498688180830811E-3</v>
      </c>
      <c r="Y207" s="66">
        <f t="shared" si="47"/>
        <v>20.898097832742121</v>
      </c>
      <c r="Z207" s="72">
        <f t="shared" si="48"/>
        <v>2.925597897596996E-2</v>
      </c>
      <c r="AA207" s="79">
        <f t="shared" si="49"/>
        <v>-137.0761208846975</v>
      </c>
      <c r="AB207" s="81">
        <f t="shared" si="58"/>
        <v>-0.19189766182580936</v>
      </c>
      <c r="AD207" s="95">
        <f>locallinterp(R207,'BBG rates'!$N$10:$N$369,'BBG rates'!$P$10:$P$369)</f>
        <v>15.756895274171031</v>
      </c>
      <c r="AI207" s="185">
        <f t="shared" si="50"/>
        <v>186</v>
      </c>
      <c r="AJ207" s="127">
        <f>locallinterp(MIN(AI207,CAP_Senior*12),'BBG rates'!$X$24:$X$65,'BBG rates'!$Y$24:$Y$65)</f>
        <v>63.055682550215764</v>
      </c>
      <c r="AK207" s="127">
        <f>locallinterp(MIN(AI207,CAP_CB*12),'BBG rates'!$AA$25:$AA$40,'BBG rates'!$AC$25:$AC$40)</f>
        <v>11</v>
      </c>
      <c r="AL207" s="144">
        <f t="shared" si="51"/>
        <v>19.849466033536679</v>
      </c>
      <c r="AM207" s="142">
        <f>(SUMPRODUCT(AL207:AL$381,G207:G$381)+SUMPRODUCT(AL207:AL$381,H207:H$381))/12</f>
        <v>1435137.8607573994</v>
      </c>
    </row>
    <row r="208" spans="1:39" x14ac:dyDescent="0.2">
      <c r="A208" s="7">
        <v>187</v>
      </c>
      <c r="B208" s="7">
        <v>93.5</v>
      </c>
      <c r="C208" s="7">
        <v>46.75</v>
      </c>
      <c r="D208" s="12">
        <f t="shared" si="43"/>
        <v>15.583333333333334</v>
      </c>
      <c r="E208" s="29">
        <f t="shared" si="63"/>
        <v>797437.58643289737</v>
      </c>
      <c r="F208" s="2">
        <f t="shared" si="44"/>
        <v>833.62409668788916</v>
      </c>
      <c r="G208" s="2">
        <f t="shared" si="52"/>
        <v>27173.521278749176</v>
      </c>
      <c r="H208" s="2">
        <f t="shared" si="53"/>
        <v>2619.1776566171757</v>
      </c>
      <c r="I208" s="2">
        <f t="shared" si="62"/>
        <v>30626.323032054243</v>
      </c>
      <c r="J208" s="2">
        <f t="shared" si="60"/>
        <v>477260.20058284531</v>
      </c>
      <c r="K208" s="2">
        <f t="shared" si="45"/>
        <v>25368.529242537188</v>
      </c>
      <c r="L208" s="2">
        <f t="shared" si="45"/>
        <v>395326.24736287119</v>
      </c>
      <c r="M208" s="2"/>
      <c r="N208" s="28">
        <f t="shared" si="61"/>
        <v>1472323.694166952</v>
      </c>
      <c r="O208" s="2">
        <f t="shared" si="54"/>
        <v>1534.0967849685944</v>
      </c>
      <c r="P208" s="2">
        <f t="shared" si="55"/>
        <v>50006.725807990209</v>
      </c>
      <c r="R208">
        <f t="shared" si="56"/>
        <v>187</v>
      </c>
      <c r="S208" s="89">
        <f t="shared" si="46"/>
        <v>29792.698935366352</v>
      </c>
      <c r="T208" s="89">
        <f>IF(AND(S208=0,S207&gt;0),SUM($G208:$H$381),S208)</f>
        <v>29792.698935366352</v>
      </c>
      <c r="U208" s="82">
        <f>SUM(T208:T$381)</f>
        <v>827230.28536826372</v>
      </c>
      <c r="V208" s="68">
        <f>localspline(R208,'BBG rates'!$G$10:$G$27,'BBG rates'!$K$10:$K$27)</f>
        <v>0.99808404740431522</v>
      </c>
      <c r="W208" s="68">
        <f>locallinterp(R208,'BBG rates'!$G$10:$G$27,'BBG rates'!$J$10:$J$27)</f>
        <v>6.9916666666666669E-3</v>
      </c>
      <c r="X208" s="56">
        <f t="shared" si="57"/>
        <v>6.9914426277684072E-3</v>
      </c>
      <c r="Y208" s="66">
        <f t="shared" si="47"/>
        <v>20.764563510032094</v>
      </c>
      <c r="Z208" s="72">
        <f t="shared" si="48"/>
        <v>3.0121571529439145E-2</v>
      </c>
      <c r="AA208" s="79">
        <f t="shared" si="49"/>
        <v>-132.28629796138904</v>
      </c>
      <c r="AB208" s="81">
        <f t="shared" si="58"/>
        <v>-0.19189766182580936</v>
      </c>
      <c r="AD208" s="95">
        <f>locallinterp(R208,'BBG rates'!$N$10:$N$369,'BBG rates'!$P$10:$P$369)</f>
        <v>15.840068944788056</v>
      </c>
      <c r="AI208" s="185">
        <f t="shared" si="50"/>
        <v>187</v>
      </c>
      <c r="AJ208" s="127">
        <f>locallinterp(MIN(AI208,CAP_Senior*12),'BBG rates'!$X$24:$X$65,'BBG rates'!$Y$24:$Y$65)</f>
        <v>63.158083670420709</v>
      </c>
      <c r="AK208" s="127">
        <f>locallinterp(MIN(AI208,CAP_CB*12),'BBG rates'!$AA$25:$AA$40,'BBG rates'!$AC$25:$AC$40)</f>
        <v>11</v>
      </c>
      <c r="AL208" s="144">
        <f t="shared" si="51"/>
        <v>19.866874223971521</v>
      </c>
      <c r="AM208" s="142">
        <f>(SUMPRODUCT(AL208:AL$381,G208:G$381)+SUMPRODUCT(AL208:AL$381,H208:H$381))/12</f>
        <v>1385593.0010033657</v>
      </c>
    </row>
    <row r="209" spans="1:39" x14ac:dyDescent="0.2">
      <c r="A209" s="7">
        <v>188</v>
      </c>
      <c r="B209" s="7">
        <v>94</v>
      </c>
      <c r="C209" s="7">
        <v>47</v>
      </c>
      <c r="D209" s="12">
        <f t="shared" si="43"/>
        <v>15.666666666666666</v>
      </c>
      <c r="E209" s="29">
        <f t="shared" si="63"/>
        <v>767803.88429960236</v>
      </c>
      <c r="F209" s="2">
        <f t="shared" si="44"/>
        <v>803.60112463624023</v>
      </c>
      <c r="G209" s="2">
        <f t="shared" si="52"/>
        <v>27111.856144799429</v>
      </c>
      <c r="H209" s="2">
        <f t="shared" si="53"/>
        <v>2521.8459884955778</v>
      </c>
      <c r="I209" s="2">
        <f t="shared" si="62"/>
        <v>30437.303257931246</v>
      </c>
      <c r="J209" s="2">
        <f t="shared" si="60"/>
        <v>476851.08437425614</v>
      </c>
      <c r="K209" s="2">
        <f t="shared" si="45"/>
        <v>25186.578310339806</v>
      </c>
      <c r="L209" s="2">
        <f t="shared" si="45"/>
        <v>394589.72686199023</v>
      </c>
      <c r="M209" s="2"/>
      <c r="N209" s="28">
        <f t="shared" si="61"/>
        <v>1422266.5751221965</v>
      </c>
      <c r="O209" s="2">
        <f t="shared" si="54"/>
        <v>1483.7035482032759</v>
      </c>
      <c r="P209" s="2">
        <f t="shared" si="55"/>
        <v>50057.119044755527</v>
      </c>
      <c r="R209">
        <f t="shared" si="56"/>
        <v>188</v>
      </c>
      <c r="S209" s="89">
        <f t="shared" si="46"/>
        <v>29633.702133295006</v>
      </c>
      <c r="T209" s="89">
        <f>IF(AND(S209=0,S208&gt;0),SUM($G209:$H$381),S209)</f>
        <v>29633.702133295006</v>
      </c>
      <c r="U209" s="82">
        <f>SUM(T209:T$381)</f>
        <v>797437.58643289737</v>
      </c>
      <c r="V209" s="68">
        <f>localspline(R209,'BBG rates'!$G$10:$G$27,'BBG rates'!$K$10:$K$27)</f>
        <v>0.99771594392183904</v>
      </c>
      <c r="W209" s="68">
        <f>locallinterp(R209,'BBG rates'!$G$10:$G$27,'BBG rates'!$J$10:$J$27)</f>
        <v>8.6333333333333331E-3</v>
      </c>
      <c r="X209" s="56">
        <f t="shared" si="57"/>
        <v>8.6329917358796138E-3</v>
      </c>
      <c r="Y209" s="66">
        <f t="shared" si="47"/>
        <v>20.590985222254602</v>
      </c>
      <c r="Z209" s="72">
        <f t="shared" si="48"/>
        <v>3.0985725638083838E-2</v>
      </c>
      <c r="AA209" s="79">
        <f t="shared" si="49"/>
        <v>-127.5220069070748</v>
      </c>
      <c r="AB209" s="81">
        <f t="shared" si="58"/>
        <v>-0.19189766182580936</v>
      </c>
      <c r="AD209" s="95">
        <f>locallinterp(R209,'BBG rates'!$N$10:$N$369,'BBG rates'!$P$10:$P$369)</f>
        <v>15.923211940114877</v>
      </c>
      <c r="AI209" s="185">
        <f t="shared" si="50"/>
        <v>188</v>
      </c>
      <c r="AJ209" s="127">
        <f>locallinterp(MIN(AI209,CAP_Senior*12),'BBG rates'!$X$24:$X$65,'BBG rates'!$Y$24:$Y$65)</f>
        <v>63.260484790625654</v>
      </c>
      <c r="AK209" s="127">
        <f>locallinterp(MIN(AI209,CAP_CB*12),'BBG rates'!$AA$25:$AA$40,'BBG rates'!$AC$25:$AC$40)</f>
        <v>11</v>
      </c>
      <c r="AL209" s="144">
        <f t="shared" si="51"/>
        <v>19.884282414406361</v>
      </c>
      <c r="AM209" s="142">
        <f>(SUMPRODUCT(AL209:AL$381,G209:G$381)+SUMPRODUCT(AL209:AL$381,H209:H$381))/12</f>
        <v>1336269.0174582347</v>
      </c>
    </row>
    <row r="210" spans="1:39" x14ac:dyDescent="0.2">
      <c r="A210" s="7">
        <v>189</v>
      </c>
      <c r="B210" s="7">
        <v>94.5</v>
      </c>
      <c r="C210" s="7">
        <v>47.25</v>
      </c>
      <c r="D210" s="12">
        <f t="shared" si="43"/>
        <v>15.75</v>
      </c>
      <c r="E210" s="29">
        <f t="shared" si="63"/>
        <v>738328.51897505741</v>
      </c>
      <c r="F210" s="2">
        <f t="shared" si="44"/>
        <v>773.73837830147727</v>
      </c>
      <c r="G210" s="2">
        <f t="shared" si="52"/>
        <v>27050.330948132963</v>
      </c>
      <c r="H210" s="2">
        <f t="shared" si="53"/>
        <v>2425.0343764119111</v>
      </c>
      <c r="I210" s="2">
        <f t="shared" si="62"/>
        <v>30249.103702846351</v>
      </c>
      <c r="J210" s="2">
        <f t="shared" si="60"/>
        <v>476423.38331983</v>
      </c>
      <c r="K210" s="2">
        <f t="shared" si="45"/>
        <v>25005.646053291053</v>
      </c>
      <c r="L210" s="2">
        <f t="shared" si="45"/>
        <v>393838.92533933406</v>
      </c>
      <c r="M210" s="2"/>
      <c r="N210" s="28">
        <f t="shared" si="61"/>
        <v>1372159.0120579405</v>
      </c>
      <c r="O210" s="2">
        <f t="shared" si="54"/>
        <v>1433.2595287028223</v>
      </c>
      <c r="P210" s="2">
        <f t="shared" si="55"/>
        <v>50107.563064255977</v>
      </c>
      <c r="R210">
        <f t="shared" si="56"/>
        <v>189</v>
      </c>
      <c r="S210" s="89">
        <f t="shared" si="46"/>
        <v>29475.365324544873</v>
      </c>
      <c r="T210" s="89">
        <f>IF(AND(S210=0,S209&gt;0),SUM($G210:$H$381),S210)</f>
        <v>29475.365324544873</v>
      </c>
      <c r="U210" s="82">
        <f>SUM(T210:T$381)</f>
        <v>767803.88429960248</v>
      </c>
      <c r="V210" s="68">
        <f>localspline(R210,'BBG rates'!$G$10:$G$27,'BBG rates'!$K$10:$K$27)</f>
        <v>0.99734906542860557</v>
      </c>
      <c r="W210" s="68">
        <f>locallinterp(R210,'BBG rates'!$G$10:$G$27,'BBG rates'!$J$10:$J$27)</f>
        <v>1.0275000000000001E-2</v>
      </c>
      <c r="X210" s="56">
        <f t="shared" si="57"/>
        <v>1.0274516143482515E-2</v>
      </c>
      <c r="Y210" s="66">
        <f t="shared" si="47"/>
        <v>20.377795634237724</v>
      </c>
      <c r="Z210" s="72">
        <f t="shared" si="48"/>
        <v>3.1848438463412877E-2</v>
      </c>
      <c r="AA210" s="79">
        <f t="shared" si="49"/>
        <v>-122.78314178155662</v>
      </c>
      <c r="AB210" s="81">
        <f t="shared" si="58"/>
        <v>-0.19189766182580933</v>
      </c>
      <c r="AD210" s="95">
        <f>locallinterp(R210,'BBG rates'!$N$10:$N$369,'BBG rates'!$P$10:$P$369)</f>
        <v>16.006324362233926</v>
      </c>
      <c r="AI210" s="185">
        <f t="shared" si="50"/>
        <v>189</v>
      </c>
      <c r="AJ210" s="127">
        <f>locallinterp(MIN(AI210,CAP_Senior*12),'BBG rates'!$X$24:$X$65,'BBG rates'!$Y$24:$Y$65)</f>
        <v>63.362885910830599</v>
      </c>
      <c r="AK210" s="127">
        <f>locallinterp(MIN(AI210,CAP_CB*12),'BBG rates'!$AA$25:$AA$40,'BBG rates'!$AC$25:$AC$40)</f>
        <v>11</v>
      </c>
      <c r="AL210" s="144">
        <f t="shared" si="51"/>
        <v>19.9016906048412</v>
      </c>
      <c r="AM210" s="142">
        <f>(SUMPRODUCT(AL210:AL$381,G210:G$381)+SUMPRODUCT(AL210:AL$381,H210:H$381))/12</f>
        <v>1287165.2756079985</v>
      </c>
    </row>
    <row r="211" spans="1:39" x14ac:dyDescent="0.2">
      <c r="A211" s="7">
        <v>190</v>
      </c>
      <c r="B211" s="7">
        <v>95</v>
      </c>
      <c r="C211" s="7">
        <v>47.5</v>
      </c>
      <c r="D211" s="12">
        <f t="shared" si="43"/>
        <v>15.833333333333334</v>
      </c>
      <c r="E211" s="29">
        <f t="shared" si="63"/>
        <v>709010.83294310921</v>
      </c>
      <c r="F211" s="2">
        <f t="shared" si="44"/>
        <v>744.03519258907227</v>
      </c>
      <c r="G211" s="2">
        <f t="shared" si="52"/>
        <v>26988.945371188762</v>
      </c>
      <c r="H211" s="2">
        <f t="shared" si="53"/>
        <v>2328.7406607593975</v>
      </c>
      <c r="I211" s="2">
        <f t="shared" si="62"/>
        <v>30061.721224537232</v>
      </c>
      <c r="J211" s="2">
        <f t="shared" si="60"/>
        <v>475977.25272183953</v>
      </c>
      <c r="K211" s="2">
        <f t="shared" si="45"/>
        <v>24825.727327210665</v>
      </c>
      <c r="L211" s="2">
        <f t="shared" si="45"/>
        <v>393074.01601416885</v>
      </c>
      <c r="M211" s="2"/>
      <c r="N211" s="28">
        <f t="shared" si="61"/>
        <v>1322000.9541402736</v>
      </c>
      <c r="O211" s="2">
        <f t="shared" si="54"/>
        <v>1382.7646752919895</v>
      </c>
      <c r="P211" s="2">
        <f t="shared" si="55"/>
        <v>50158.057917666811</v>
      </c>
      <c r="R211">
        <f t="shared" si="56"/>
        <v>190</v>
      </c>
      <c r="S211" s="89">
        <f t="shared" si="46"/>
        <v>29317.68603194816</v>
      </c>
      <c r="T211" s="89">
        <f>IF(AND(S211=0,S210&gt;0),SUM($G211:$H$381),S211)</f>
        <v>29317.68603194816</v>
      </c>
      <c r="U211" s="82">
        <f>SUM(T211:T$381)</f>
        <v>738328.51897505752</v>
      </c>
      <c r="V211" s="68">
        <f>localspline(R211,'BBG rates'!$G$10:$G$27,'BBG rates'!$K$10:$K$27)</f>
        <v>0.99698348806545523</v>
      </c>
      <c r="W211" s="68">
        <f>locallinterp(R211,'BBG rates'!$G$10:$G$27,'BBG rates'!$J$10:$J$27)</f>
        <v>1.1916666666666667E-2</v>
      </c>
      <c r="X211" s="56">
        <f t="shared" si="57"/>
        <v>1.1916015851110018E-2</v>
      </c>
      <c r="Y211" s="66">
        <f t="shared" si="47"/>
        <v>20.125424703519325</v>
      </c>
      <c r="Z211" s="72">
        <f t="shared" si="48"/>
        <v>3.2709707160910921E-2</v>
      </c>
      <c r="AA211" s="79">
        <f t="shared" si="49"/>
        <v>-118.06959704218853</v>
      </c>
      <c r="AB211" s="81">
        <f t="shared" si="58"/>
        <v>-0.19189766182580936</v>
      </c>
      <c r="AD211" s="95">
        <f>locallinterp(R211,'BBG rates'!$N$10:$N$369,'BBG rates'!$P$10:$P$369)</f>
        <v>16.089406319572713</v>
      </c>
      <c r="AI211" s="185">
        <f t="shared" si="50"/>
        <v>190</v>
      </c>
      <c r="AJ211" s="127">
        <f>locallinterp(MIN(AI211,CAP_Senior*12),'BBG rates'!$X$24:$X$65,'BBG rates'!$Y$24:$Y$65)</f>
        <v>63.465287031035551</v>
      </c>
      <c r="AK211" s="127">
        <f>locallinterp(MIN(AI211,CAP_CB*12),'BBG rates'!$AA$25:$AA$40,'BBG rates'!$AC$25:$AC$40)</f>
        <v>11</v>
      </c>
      <c r="AL211" s="144">
        <f t="shared" si="51"/>
        <v>19.919098795276042</v>
      </c>
      <c r="AM211" s="142">
        <f>(SUMPRODUCT(AL211:AL$381,G211:G$381)+SUMPRODUCT(AL211:AL$381,H211:H$381))/12</f>
        <v>1238281.1421785187</v>
      </c>
    </row>
    <row r="212" spans="1:39" x14ac:dyDescent="0.2">
      <c r="A212" s="7">
        <v>191</v>
      </c>
      <c r="B212" s="7">
        <v>95.5</v>
      </c>
      <c r="C212" s="7">
        <v>47.75</v>
      </c>
      <c r="D212" s="12">
        <f t="shared" si="43"/>
        <v>15.916666666666666</v>
      </c>
      <c r="E212" s="29">
        <f t="shared" si="63"/>
        <v>679850.17115594435</v>
      </c>
      <c r="F212" s="2">
        <f t="shared" si="44"/>
        <v>714.49090490081153</v>
      </c>
      <c r="G212" s="2">
        <f t="shared" si="52"/>
        <v>26927.699097126431</v>
      </c>
      <c r="H212" s="2">
        <f t="shared" si="53"/>
        <v>2232.962690038501</v>
      </c>
      <c r="I212" s="2">
        <f t="shared" si="62"/>
        <v>29875.152692065745</v>
      </c>
      <c r="J212" s="2">
        <f t="shared" si="60"/>
        <v>475512.84701537975</v>
      </c>
      <c r="K212" s="2">
        <f t="shared" si="45"/>
        <v>24646.81701249773</v>
      </c>
      <c r="L212" s="2">
        <f t="shared" si="45"/>
        <v>392295.17078225553</v>
      </c>
      <c r="M212" s="2"/>
      <c r="N212" s="28">
        <f t="shared" si="61"/>
        <v>1271792.3504840587</v>
      </c>
      <c r="O212" s="2">
        <f t="shared" si="54"/>
        <v>1332.2189367439628</v>
      </c>
      <c r="P212" s="2">
        <f t="shared" si="55"/>
        <v>50208.603656214837</v>
      </c>
      <c r="R212">
        <f t="shared" si="56"/>
        <v>191</v>
      </c>
      <c r="S212" s="89">
        <f t="shared" si="46"/>
        <v>29160.661787164932</v>
      </c>
      <c r="T212" s="89">
        <f>IF(AND(S212=0,S211&gt;0),SUM($G212:$H$381),S212)</f>
        <v>29160.661787164932</v>
      </c>
      <c r="U212" s="82">
        <f>SUM(T212:T$381)</f>
        <v>709010.83294310945</v>
      </c>
      <c r="V212" s="68">
        <f>localspline(R212,'BBG rates'!$G$10:$G$27,'BBG rates'!$K$10:$K$27)</f>
        <v>0.99661922850587203</v>
      </c>
      <c r="W212" s="68">
        <f>locallinterp(R212,'BBG rates'!$G$10:$G$27,'BBG rates'!$J$10:$J$27)</f>
        <v>1.3558333333333334E-2</v>
      </c>
      <c r="X212" s="56">
        <f t="shared" si="57"/>
        <v>1.3557490859561483E-2</v>
      </c>
      <c r="Y212" s="66">
        <f t="shared" si="47"/>
        <v>19.834299693957192</v>
      </c>
      <c r="Z212" s="72">
        <f t="shared" si="48"/>
        <v>3.3569528880045219E-2</v>
      </c>
      <c r="AA212" s="79">
        <f t="shared" si="49"/>
        <v>-113.38126754246017</v>
      </c>
      <c r="AB212" s="81">
        <f t="shared" si="58"/>
        <v>-0.19189766182580931</v>
      </c>
      <c r="AD212" s="95">
        <f>locallinterp(R212,'BBG rates'!$N$10:$N$369,'BBG rates'!$P$10:$P$369)</f>
        <v>16.172457921948205</v>
      </c>
      <c r="AI212" s="185">
        <f t="shared" si="50"/>
        <v>191</v>
      </c>
      <c r="AJ212" s="127">
        <f>locallinterp(MIN(AI212,CAP_Senior*12),'BBG rates'!$X$24:$X$65,'BBG rates'!$Y$24:$Y$65)</f>
        <v>63.567688151240496</v>
      </c>
      <c r="AK212" s="127">
        <f>locallinterp(MIN(AI212,CAP_CB*12),'BBG rates'!$AA$25:$AA$40,'BBG rates'!$AC$25:$AC$40)</f>
        <v>11</v>
      </c>
      <c r="AL212" s="144">
        <f t="shared" si="51"/>
        <v>19.936506985710885</v>
      </c>
      <c r="AM212" s="142">
        <f>(SUMPRODUCT(AL212:AL$381,G212:G$381)+SUMPRODUCT(AL212:AL$381,H212:H$381))/12</f>
        <v>1189615.985135247</v>
      </c>
    </row>
    <row r="213" spans="1:39" x14ac:dyDescent="0.2">
      <c r="A213" s="7">
        <v>192</v>
      </c>
      <c r="B213" s="7">
        <v>96</v>
      </c>
      <c r="C213" s="7">
        <v>48</v>
      </c>
      <c r="D213" s="12">
        <f t="shared" si="43"/>
        <v>16</v>
      </c>
      <c r="E213" s="29">
        <f t="shared" si="63"/>
        <v>650845.88102529175</v>
      </c>
      <c r="F213" s="2">
        <f t="shared" si="44"/>
        <v>685.10485512589969</v>
      </c>
      <c r="G213" s="2">
        <f t="shared" si="52"/>
        <v>26866.5918098246</v>
      </c>
      <c r="H213" s="2">
        <f t="shared" si="53"/>
        <v>2137.698320828034</v>
      </c>
      <c r="I213" s="2">
        <f t="shared" si="62"/>
        <v>29689.394985778534</v>
      </c>
      <c r="J213" s="2">
        <f t="shared" si="60"/>
        <v>475030.31977245654</v>
      </c>
      <c r="K213" s="2">
        <f t="shared" si="45"/>
        <v>24468.910014017172</v>
      </c>
      <c r="L213" s="2">
        <f t="shared" si="45"/>
        <v>391502.56022427476</v>
      </c>
      <c r="M213" s="2"/>
      <c r="N213" s="28">
        <f t="shared" si="61"/>
        <v>1221533.1501528802</v>
      </c>
      <c r="O213" s="2">
        <f t="shared" si="54"/>
        <v>1281.6222617803044</v>
      </c>
      <c r="P213" s="2">
        <f t="shared" si="55"/>
        <v>50259.200331178487</v>
      </c>
      <c r="R213">
        <f t="shared" si="56"/>
        <v>192</v>
      </c>
      <c r="S213" s="89">
        <f t="shared" si="46"/>
        <v>29004.290130652633</v>
      </c>
      <c r="T213" s="89">
        <f>IF(AND(S213=0,S212&gt;0),SUM($G213:$H$381),S213)</f>
        <v>29004.290130652633</v>
      </c>
      <c r="U213" s="82">
        <f>SUM(T213:T$381)</f>
        <v>679850.17115594458</v>
      </c>
      <c r="V213" s="68">
        <f>localspline(R213,'BBG rates'!$G$10:$G$27,'BBG rates'!$K$10:$K$27)</f>
        <v>0.99625636288722907</v>
      </c>
      <c r="W213" s="68">
        <f>locallinterp(R213,'BBG rates'!$G$10:$G$27,'BBG rates'!$J$10:$J$27)</f>
        <v>1.52E-2</v>
      </c>
      <c r="X213" s="56">
        <f t="shared" si="57"/>
        <v>1.5198941169369817E-2</v>
      </c>
      <c r="Y213" s="66">
        <f t="shared" si="47"/>
        <v>19.504845189258649</v>
      </c>
      <c r="Z213" s="72">
        <f t="shared" si="48"/>
        <v>3.4427900764242854E-2</v>
      </c>
      <c r="AA213" s="79">
        <f t="shared" si="49"/>
        <v>-108.71804853058502</v>
      </c>
      <c r="AB213" s="81">
        <f t="shared" si="58"/>
        <v>-0.19189766182580931</v>
      </c>
      <c r="AD213" s="95">
        <f>locallinterp(R213,'BBG rates'!$N$10:$N$369,'BBG rates'!$P$10:$P$369)</f>
        <v>16.255479285522139</v>
      </c>
      <c r="AI213" s="185">
        <f t="shared" si="50"/>
        <v>192</v>
      </c>
      <c r="AJ213" s="127">
        <f>locallinterp(MIN(AI213,CAP_Senior*12),'BBG rates'!$X$24:$X$65,'BBG rates'!$Y$24:$Y$65)</f>
        <v>63.670089271445441</v>
      </c>
      <c r="AK213" s="127">
        <f>locallinterp(MIN(AI213,CAP_CB*12),'BBG rates'!$AA$25:$AA$40,'BBG rates'!$AC$25:$AC$40)</f>
        <v>11</v>
      </c>
      <c r="AL213" s="144">
        <f t="shared" si="51"/>
        <v>19.953915176145724</v>
      </c>
      <c r="AM213" s="142">
        <f>(SUMPRODUCT(AL213:AL$381,G213:G$381)+SUMPRODUCT(AL213:AL$381,H213:H$381))/12</f>
        <v>1141169.1736829332</v>
      </c>
    </row>
    <row r="214" spans="1:39" x14ac:dyDescent="0.2">
      <c r="A214" s="7">
        <v>193</v>
      </c>
      <c r="B214" s="7">
        <v>96.5</v>
      </c>
      <c r="C214" s="7">
        <v>48.25</v>
      </c>
      <c r="D214" s="12">
        <f t="shared" ref="D214:D277" si="64">A214/12</f>
        <v>16.083333333333332</v>
      </c>
      <c r="E214" s="29">
        <f t="shared" si="63"/>
        <v>621997.31241365615</v>
      </c>
      <c r="F214" s="2">
        <f t="shared" ref="F214:F277" si="65">IF($A214&lt;=$I$8,-IPMT($G$11,1,$I$8-$A214+1,$E213),0)</f>
        <v>655.87638563209373</v>
      </c>
      <c r="G214" s="2">
        <f t="shared" si="52"/>
        <v>26805.623193879288</v>
      </c>
      <c r="H214" s="2">
        <f t="shared" si="53"/>
        <v>2042.9454177563628</v>
      </c>
      <c r="I214" s="2">
        <f t="shared" si="62"/>
        <v>29504.444997267747</v>
      </c>
      <c r="J214" s="2">
        <f t="shared" si="60"/>
        <v>474529.82370605622</v>
      </c>
      <c r="K214" s="2">
        <f t="shared" ref="K214:L277" si="66">I214/(1+$F$12)^IF($I$7=1,$A214,IF($I$7=2,$B214,IF($I$7=4,$C214,$D214)))</f>
        <v>24292.001260986694</v>
      </c>
      <c r="L214" s="2">
        <f t="shared" si="66"/>
        <v>390696.35361420264</v>
      </c>
      <c r="M214" s="2"/>
      <c r="N214" s="28">
        <f t="shared" si="61"/>
        <v>1171223.3021589923</v>
      </c>
      <c r="O214" s="2">
        <f t="shared" si="54"/>
        <v>1230.9745990709023</v>
      </c>
      <c r="P214" s="2">
        <f t="shared" si="55"/>
        <v>50309.84799388791</v>
      </c>
      <c r="R214">
        <f t="shared" si="56"/>
        <v>193</v>
      </c>
      <c r="S214" s="89">
        <f t="shared" ref="S214:S277" si="67">IF(D214&lt;$I$9,G214+H214,0)</f>
        <v>28848.568611635652</v>
      </c>
      <c r="T214" s="89">
        <f>IF(AND(S214=0,S213&gt;0),SUM($G214:$H$381),S214)</f>
        <v>28848.568611635652</v>
      </c>
      <c r="U214" s="82">
        <f>SUM(T214:T$381)</f>
        <v>650845.88102529186</v>
      </c>
      <c r="V214" s="68">
        <f>localspline(R214,'BBG rates'!$G$10:$G$27,'BBG rates'!$K$10:$K$27)</f>
        <v>0.99589478858106206</v>
      </c>
      <c r="W214" s="68">
        <f>locallinterp(R214,'BBG rates'!$G$10:$G$27,'BBG rates'!$J$10:$J$27)</f>
        <v>1.6841666666666668E-2</v>
      </c>
      <c r="X214" s="56">
        <f t="shared" si="57"/>
        <v>1.6840366781867289E-2</v>
      </c>
      <c r="Y214" s="66">
        <f t="shared" ref="Y214:Y277" si="68">T214*X214%/12+Y215</f>
        <v>19.137483106462714</v>
      </c>
      <c r="Z214" s="72">
        <f t="shared" ref="Z214:Z277" si="69">IF(U214=0,0,Y214*1200/U214)</f>
        <v>3.5284819950889168E-2</v>
      </c>
      <c r="AA214" s="79">
        <f t="shared" ref="AA214:AA277" si="70">T214*$AA$17%/12+AA215</f>
        <v>-104.07983564809366</v>
      </c>
      <c r="AB214" s="81">
        <f t="shared" si="58"/>
        <v>-0.19189766182580933</v>
      </c>
      <c r="AD214" s="95">
        <f>locallinterp(R214,'BBG rates'!$N$10:$N$369,'BBG rates'!$P$10:$P$369)</f>
        <v>16.338470517903893</v>
      </c>
      <c r="AI214" s="185">
        <f t="shared" ref="AI214:AI277" si="71">A214</f>
        <v>193</v>
      </c>
      <c r="AJ214" s="127">
        <f>locallinterp(MIN(AI214,CAP_Senior*12),'BBG rates'!$X$24:$X$65,'BBG rates'!$Y$24:$Y$65)</f>
        <v>63.766280338060852</v>
      </c>
      <c r="AK214" s="127">
        <f>locallinterp(MIN(AI214,CAP_CB*12),'BBG rates'!$AA$25:$AA$40,'BBG rates'!$AC$25:$AC$40)</f>
        <v>11</v>
      </c>
      <c r="AL214" s="144">
        <f t="shared" ref="AL214:AL277" si="72">SUMPRODUCT(AJ214:AK214,$AJ$19:$AK$19)</f>
        <v>19.970267657470345</v>
      </c>
      <c r="AM214" s="142">
        <f>(SUMPRODUCT(AL214:AL$381,G214:G$381)+SUMPRODUCT(AL214:AL$381,H214:H$381))/12</f>
        <v>1092940.0782653193</v>
      </c>
    </row>
    <row r="215" spans="1:39" x14ac:dyDescent="0.2">
      <c r="A215" s="7">
        <v>194</v>
      </c>
      <c r="B215" s="7">
        <v>97</v>
      </c>
      <c r="C215" s="7">
        <v>48.5</v>
      </c>
      <c r="D215" s="12">
        <f t="shared" si="64"/>
        <v>16.166666666666668</v>
      </c>
      <c r="E215" s="29">
        <f t="shared" si="63"/>
        <v>593303.81762558117</v>
      </c>
      <c r="F215" s="2">
        <f t="shared" si="65"/>
        <v>626.80484125686894</v>
      </c>
      <c r="G215" s="2">
        <f t="shared" ref="G215:G278" si="73">IF($A215&lt;=$I$8,-PPMT($G$11,1,$I$8-$A215+1,$E214),0)</f>
        <v>26744.792934602239</v>
      </c>
      <c r="H215" s="2">
        <f t="shared" ref="H215:H278" si="74">IF($A215&lt;=$I$8,(E214-G215)*$G$13,0)</f>
        <v>1948.7018534727131</v>
      </c>
      <c r="I215" s="2">
        <f t="shared" si="62"/>
        <v>29320.299629331821</v>
      </c>
      <c r="J215" s="2">
        <f t="shared" si="60"/>
        <v>474011.51067419781</v>
      </c>
      <c r="K215" s="2">
        <f t="shared" si="66"/>
        <v>24116.085706864193</v>
      </c>
      <c r="L215" s="2">
        <f t="shared" si="66"/>
        <v>389876.71892763785</v>
      </c>
      <c r="M215" s="2"/>
      <c r="N215" s="28">
        <f t="shared" si="61"/>
        <v>1120862.7554632674</v>
      </c>
      <c r="O215" s="2">
        <f t="shared" ref="O215:O278" si="75">IF($A215&lt;=$I$8,-IPMT($G$11,1,$I$8-$A215+1,$N214),0)</f>
        <v>1180.275897233917</v>
      </c>
      <c r="P215" s="2">
        <f t="shared" ref="P215:P278" si="76">IF($A215&lt;=$I$8,-PPMT($G$11,1,$I$8-$A215+1,$N214),0)</f>
        <v>50360.546695724894</v>
      </c>
      <c r="R215">
        <f t="shared" ref="R215:R278" si="77">ROUND(D215*12,1)</f>
        <v>194</v>
      </c>
      <c r="S215" s="89">
        <f t="shared" si="67"/>
        <v>28693.494788074953</v>
      </c>
      <c r="T215" s="89">
        <f>IF(AND(S215=0,S214&gt;0),SUM($G215:$H$381),S215)</f>
        <v>28693.494788074953</v>
      </c>
      <c r="U215" s="82">
        <f>SUM(T215:T$381)</f>
        <v>621997.31241365615</v>
      </c>
      <c r="V215" s="68">
        <f>localspline(R215,'BBG rates'!$G$10:$G$27,'BBG rates'!$K$10:$K$27)</f>
        <v>0.9955345817413942</v>
      </c>
      <c r="W215" s="68">
        <f>locallinterp(R215,'BBG rates'!$G$10:$G$27,'BBG rates'!$J$10:$J$27)</f>
        <v>1.8483333333333334E-2</v>
      </c>
      <c r="X215" s="56">
        <f t="shared" ref="X215:X278" si="78">((1+W215%)^(1/12)-1)*1200</f>
        <v>1.8481767697586804E-2</v>
      </c>
      <c r="Y215" s="66">
        <f t="shared" si="68"/>
        <v>18.732632709336208</v>
      </c>
      <c r="Z215" s="72">
        <f t="shared" si="69"/>
        <v>3.614028357127981E-2</v>
      </c>
      <c r="AA215" s="79">
        <f t="shared" si="70"/>
        <v>-99.466524928431738</v>
      </c>
      <c r="AB215" s="81">
        <f t="shared" ref="AB215:AB278" si="79">IF(U215=0,0,AA215*1200/U215)</f>
        <v>-0.19189766182580936</v>
      </c>
      <c r="AD215" s="95">
        <f>locallinterp(R215,'BBG rates'!$N$10:$N$369,'BBG rates'!$P$10:$P$369)</f>
        <v>16.421431733049008</v>
      </c>
      <c r="AI215" s="185">
        <f t="shared" si="71"/>
        <v>194</v>
      </c>
      <c r="AJ215" s="127">
        <f>locallinterp(MIN(AI215,CAP_Senior*12),'BBG rates'!$X$24:$X$65,'BBG rates'!$Y$24:$Y$65)</f>
        <v>63.862471404676256</v>
      </c>
      <c r="AK215" s="127">
        <f>locallinterp(MIN(AI215,CAP_CB*12),'BBG rates'!$AA$25:$AA$40,'BBG rates'!$AC$25:$AC$40)</f>
        <v>11</v>
      </c>
      <c r="AL215" s="144">
        <f t="shared" si="72"/>
        <v>19.986620138794962</v>
      </c>
      <c r="AM215" s="142">
        <f>(SUMPRODUCT(AL215:AL$381,G215:G$381)+SUMPRODUCT(AL215:AL$381,H215:H$381))/12</f>
        <v>1044930.6085395478</v>
      </c>
    </row>
    <row r="216" spans="1:39" x14ac:dyDescent="0.2">
      <c r="A216" s="7">
        <v>195</v>
      </c>
      <c r="B216" s="7">
        <v>97.5</v>
      </c>
      <c r="C216" s="7">
        <v>48.75</v>
      </c>
      <c r="D216" s="12">
        <f t="shared" si="64"/>
        <v>16.25</v>
      </c>
      <c r="E216" s="29">
        <f t="shared" si="63"/>
        <v>564764.75139894325</v>
      </c>
      <c r="F216" s="2">
        <f t="shared" si="65"/>
        <v>597.88956929861456</v>
      </c>
      <c r="G216" s="2">
        <f t="shared" si="73"/>
        <v>26684.100718019301</v>
      </c>
      <c r="H216" s="2">
        <f t="shared" si="74"/>
        <v>1854.9655086185721</v>
      </c>
      <c r="I216" s="2">
        <f t="shared" si="62"/>
        <v>29136.95579593649</v>
      </c>
      <c r="J216" s="2">
        <f t="shared" ref="J216:J279" si="80">IF($I$7=1,I216*A216,IF($I$7=2,I216*B216,IF($I$7=4,I216*C216,I216*D216)))</f>
        <v>473475.53168396797</v>
      </c>
      <c r="K216" s="2">
        <f t="shared" si="66"/>
        <v>23941.158329235754</v>
      </c>
      <c r="L216" s="2">
        <f t="shared" si="66"/>
        <v>389043.82285008096</v>
      </c>
      <c r="M216" s="2"/>
      <c r="N216" s="28">
        <f t="shared" ref="N216:N279" si="81">IF($A216&lt;=$I$8,N215-P216,0)</f>
        <v>1070451.4589751444</v>
      </c>
      <c r="O216" s="2">
        <f t="shared" si="75"/>
        <v>1129.5261048357306</v>
      </c>
      <c r="P216" s="2">
        <f t="shared" si="76"/>
        <v>50411.296488123073</v>
      </c>
      <c r="R216">
        <f t="shared" si="77"/>
        <v>195</v>
      </c>
      <c r="S216" s="89">
        <f t="shared" si="67"/>
        <v>28539.066226637871</v>
      </c>
      <c r="T216" s="89">
        <f>IF(AND(S216=0,S215&gt;0),SUM($G216:$H$381),S216)</f>
        <v>28539.066226637871</v>
      </c>
      <c r="U216" s="82">
        <f>SUM(T216:T$381)</f>
        <v>593303.81762558117</v>
      </c>
      <c r="V216" s="68">
        <f>localspline(R216,'BBG rates'!$G$10:$G$27,'BBG rates'!$K$10:$K$27)</f>
        <v>0.99517575901506916</v>
      </c>
      <c r="W216" s="68">
        <f>locallinterp(R216,'BBG rates'!$G$10:$G$27,'BBG rates'!$J$10:$J$27)</f>
        <v>2.0125000000000001E-2</v>
      </c>
      <c r="X216" s="56">
        <f t="shared" si="78"/>
        <v>2.012314391706127E-2</v>
      </c>
      <c r="Y216" s="66">
        <f t="shared" si="68"/>
        <v>18.290710621748609</v>
      </c>
      <c r="Z216" s="72">
        <f t="shared" si="69"/>
        <v>3.699428875064089E-2</v>
      </c>
      <c r="AA216" s="79">
        <f t="shared" si="70"/>
        <v>-94.878012795562881</v>
      </c>
      <c r="AB216" s="81">
        <f t="shared" si="79"/>
        <v>-0.19189766182580936</v>
      </c>
      <c r="AD216" s="95">
        <f>locallinterp(R216,'BBG rates'!$N$10:$N$369,'BBG rates'!$P$10:$P$369)</f>
        <v>16.504363046300263</v>
      </c>
      <c r="AI216" s="185">
        <f t="shared" si="71"/>
        <v>195</v>
      </c>
      <c r="AJ216" s="127">
        <f>locallinterp(MIN(AI216,CAP_Senior*12),'BBG rates'!$X$24:$X$65,'BBG rates'!$Y$24:$Y$65)</f>
        <v>63.958662471291667</v>
      </c>
      <c r="AK216" s="127">
        <f>locallinterp(MIN(AI216,CAP_CB*12),'BBG rates'!$AA$25:$AA$40,'BBG rates'!$AC$25:$AC$40)</f>
        <v>11</v>
      </c>
      <c r="AL216" s="144">
        <f t="shared" si="72"/>
        <v>20.002972620119586</v>
      </c>
      <c r="AM216" s="142">
        <f>(SUMPRODUCT(AL216:AL$381,G216:G$381)+SUMPRODUCT(AL216:AL$381,H216:H$381))/12</f>
        <v>997140.11014090199</v>
      </c>
    </row>
    <row r="217" spans="1:39" x14ac:dyDescent="0.2">
      <c r="A217" s="7">
        <v>196</v>
      </c>
      <c r="B217" s="7">
        <v>98</v>
      </c>
      <c r="C217" s="7">
        <v>49</v>
      </c>
      <c r="D217" s="12">
        <f t="shared" si="64"/>
        <v>16.333333333333332</v>
      </c>
      <c r="E217" s="29">
        <f t="shared" si="63"/>
        <v>536379.47089627513</v>
      </c>
      <c r="F217" s="2">
        <f t="shared" si="65"/>
        <v>569.12991950786045</v>
      </c>
      <c r="G217" s="2">
        <f t="shared" si="73"/>
        <v>26623.546230868898</v>
      </c>
      <c r="H217" s="2">
        <f t="shared" si="74"/>
        <v>1761.734271799193</v>
      </c>
      <c r="I217" s="2">
        <f t="shared" si="62"/>
        <v>28954.410422175952</v>
      </c>
      <c r="J217" s="2">
        <f t="shared" si="80"/>
        <v>472922.03689554048</v>
      </c>
      <c r="K217" s="2">
        <f t="shared" si="66"/>
        <v>23767.214129704156</v>
      </c>
      <c r="L217" s="2">
        <f t="shared" si="66"/>
        <v>388197.83078516787</v>
      </c>
      <c r="M217" s="2"/>
      <c r="N217" s="28">
        <f t="shared" si="81"/>
        <v>1019989.3615525765</v>
      </c>
      <c r="O217" s="2">
        <f t="shared" si="75"/>
        <v>1078.7251703908937</v>
      </c>
      <c r="P217" s="2">
        <f t="shared" si="76"/>
        <v>50462.097422567909</v>
      </c>
      <c r="R217">
        <f t="shared" si="77"/>
        <v>196</v>
      </c>
      <c r="S217" s="89">
        <f t="shared" si="67"/>
        <v>28385.280502668091</v>
      </c>
      <c r="T217" s="89">
        <f>IF(AND(S217=0,S216&gt;0),SUM($G217:$H$381),S217)</f>
        <v>28385.280502668091</v>
      </c>
      <c r="U217" s="82">
        <f>SUM(T217:T$381)</f>
        <v>564764.75139894336</v>
      </c>
      <c r="V217" s="68">
        <f>localspline(R217,'BBG rates'!$G$10:$G$27,'BBG rates'!$K$10:$K$27)</f>
        <v>0.99481833694827271</v>
      </c>
      <c r="W217" s="68">
        <f>locallinterp(R217,'BBG rates'!$G$10:$G$27,'BBG rates'!$J$10:$J$27)</f>
        <v>2.1766666666666667E-2</v>
      </c>
      <c r="X217" s="56">
        <f t="shared" si="78"/>
        <v>2.1764495441356502E-2</v>
      </c>
      <c r="Y217" s="66">
        <f t="shared" si="68"/>
        <v>17.81213084096763</v>
      </c>
      <c r="Z217" s="72">
        <f t="shared" si="69"/>
        <v>3.7846832608117949E-2</v>
      </c>
      <c r="AA217" s="79">
        <f t="shared" si="70"/>
        <v>-90.314196062576443</v>
      </c>
      <c r="AB217" s="81">
        <f t="shared" si="79"/>
        <v>-0.19189766182580939</v>
      </c>
      <c r="AD217" s="95">
        <f>locallinterp(R217,'BBG rates'!$N$10:$N$369,'BBG rates'!$P$10:$P$369)</f>
        <v>16.587264574379287</v>
      </c>
      <c r="AI217" s="185">
        <f t="shared" si="71"/>
        <v>196</v>
      </c>
      <c r="AJ217" s="127">
        <f>locallinterp(MIN(AI217,CAP_Senior*12),'BBG rates'!$X$24:$X$65,'BBG rates'!$Y$24:$Y$65)</f>
        <v>64.054853537907078</v>
      </c>
      <c r="AK217" s="127">
        <f>locallinterp(MIN(AI217,CAP_CB*12),'BBG rates'!$AA$25:$AA$40,'BBG rates'!$AC$25:$AC$40)</f>
        <v>11</v>
      </c>
      <c r="AL217" s="144">
        <f t="shared" si="72"/>
        <v>20.019325101444203</v>
      </c>
      <c r="AM217" s="142">
        <f>(SUMPRODUCT(AL217:AL$381,G217:G$381)+SUMPRODUCT(AL217:AL$381,H217:H$381))/12</f>
        <v>949567.93011296727</v>
      </c>
    </row>
    <row r="218" spans="1:39" x14ac:dyDescent="0.2">
      <c r="A218" s="7">
        <v>197</v>
      </c>
      <c r="B218" s="7">
        <v>98.5</v>
      </c>
      <c r="C218" s="7">
        <v>49.25</v>
      </c>
      <c r="D218" s="12">
        <f t="shared" si="64"/>
        <v>16.416666666666668</v>
      </c>
      <c r="E218" s="29">
        <f t="shared" si="63"/>
        <v>508147.33569611964</v>
      </c>
      <c r="F218" s="2">
        <f t="shared" si="65"/>
        <v>540.52524407853309</v>
      </c>
      <c r="G218" s="2">
        <f t="shared" si="73"/>
        <v>26563.129160600285</v>
      </c>
      <c r="H218" s="2">
        <f t="shared" si="74"/>
        <v>1669.0060395551955</v>
      </c>
      <c r="I218" s="2">
        <f t="shared" si="62"/>
        <v>28772.660444234014</v>
      </c>
      <c r="J218" s="2">
        <f t="shared" si="80"/>
        <v>472351.17562617507</v>
      </c>
      <c r="K218" s="2">
        <f t="shared" si="66"/>
        <v>23594.248133777815</v>
      </c>
      <c r="L218" s="2">
        <f t="shared" si="66"/>
        <v>387338.90686285245</v>
      </c>
      <c r="M218" s="2"/>
      <c r="N218" s="28">
        <f t="shared" si="81"/>
        <v>969476.41200197977</v>
      </c>
      <c r="O218" s="2">
        <f t="shared" si="75"/>
        <v>1027.8730423620734</v>
      </c>
      <c r="P218" s="2">
        <f t="shared" si="76"/>
        <v>50512.949550596735</v>
      </c>
      <c r="R218">
        <f t="shared" si="77"/>
        <v>197</v>
      </c>
      <c r="S218" s="89">
        <f t="shared" si="67"/>
        <v>28232.135200155481</v>
      </c>
      <c r="T218" s="89">
        <f>IF(AND(S218=0,S217&gt;0),SUM($G218:$H$381),S218)</f>
        <v>28232.135200155481</v>
      </c>
      <c r="U218" s="82">
        <f>SUM(T218:T$381)</f>
        <v>536379.47089627525</v>
      </c>
      <c r="V218" s="68">
        <f>localspline(R218,'BBG rates'!$G$10:$G$27,'BBG rates'!$K$10:$K$27)</f>
        <v>0.99446233209954937</v>
      </c>
      <c r="W218" s="68">
        <f>locallinterp(R218,'BBG rates'!$G$10:$G$27,'BBG rates'!$J$10:$J$27)</f>
        <v>2.3408333333333333E-2</v>
      </c>
      <c r="X218" s="56">
        <f t="shared" si="78"/>
        <v>2.3405822271005405E-2</v>
      </c>
      <c r="Y218" s="66">
        <f t="shared" si="68"/>
        <v>17.297304750882674</v>
      </c>
      <c r="Z218" s="72">
        <f t="shared" si="69"/>
        <v>3.8697912256737244E-2</v>
      </c>
      <c r="AA218" s="79">
        <f t="shared" si="70"/>
        <v>-85.774971930299998</v>
      </c>
      <c r="AB218" s="81">
        <f t="shared" si="79"/>
        <v>-0.19189766182580939</v>
      </c>
      <c r="AD218" s="95">
        <f>locallinterp(R218,'BBG rates'!$N$10:$N$369,'BBG rates'!$P$10:$P$369)</f>
        <v>16.670136435387583</v>
      </c>
      <c r="AI218" s="185">
        <f t="shared" si="71"/>
        <v>197</v>
      </c>
      <c r="AJ218" s="127">
        <f>locallinterp(MIN(AI218,CAP_Senior*12),'BBG rates'!$X$24:$X$65,'BBG rates'!$Y$24:$Y$65)</f>
        <v>64.151044604522482</v>
      </c>
      <c r="AK218" s="127">
        <f>locallinterp(MIN(AI218,CAP_CB*12),'BBG rates'!$AA$25:$AA$40,'BBG rates'!$AC$25:$AC$40)</f>
        <v>11</v>
      </c>
      <c r="AL218" s="144">
        <f t="shared" si="72"/>
        <v>20.03567758276882</v>
      </c>
      <c r="AM218" s="142">
        <f>(SUMPRODUCT(AL218:AL$381,G218:G$381)+SUMPRODUCT(AL218:AL$381,H218:H$381))/12</f>
        <v>902213.41690641735</v>
      </c>
    </row>
    <row r="219" spans="1:39" x14ac:dyDescent="0.2">
      <c r="A219" s="7">
        <v>198</v>
      </c>
      <c r="B219" s="7">
        <v>99</v>
      </c>
      <c r="C219" s="7">
        <v>49.5</v>
      </c>
      <c r="D219" s="12">
        <f t="shared" si="64"/>
        <v>16.5</v>
      </c>
      <c r="E219" s="29">
        <f t="shared" si="63"/>
        <v>480067.70778441336</v>
      </c>
      <c r="F219" s="2">
        <f t="shared" si="65"/>
        <v>512.07489763924286</v>
      </c>
      <c r="G219" s="2">
        <f t="shared" si="73"/>
        <v>26502.849195372004</v>
      </c>
      <c r="H219" s="2">
        <f t="shared" si="74"/>
        <v>1576.7787163342655</v>
      </c>
      <c r="I219" s="2">
        <f t="shared" si="62"/>
        <v>28591.702809345512</v>
      </c>
      <c r="J219" s="2">
        <f t="shared" si="80"/>
        <v>471763.09635420097</v>
      </c>
      <c r="K219" s="2">
        <f t="shared" si="66"/>
        <v>23422.255390760241</v>
      </c>
      <c r="L219" s="2">
        <f t="shared" si="66"/>
        <v>386467.21394754405</v>
      </c>
      <c r="M219" s="2"/>
      <c r="N219" s="28">
        <f t="shared" si="81"/>
        <v>918912.55907818093</v>
      </c>
      <c r="O219" s="2">
        <f t="shared" si="75"/>
        <v>976.96966916000156</v>
      </c>
      <c r="P219" s="2">
        <f t="shared" si="76"/>
        <v>50563.85292379879</v>
      </c>
      <c r="R219">
        <f t="shared" si="77"/>
        <v>198</v>
      </c>
      <c r="S219" s="89">
        <f t="shared" si="67"/>
        <v>28079.62791170627</v>
      </c>
      <c r="T219" s="89">
        <f>IF(AND(S219=0,S218&gt;0),SUM($G219:$H$381),S219)</f>
        <v>28079.62791170627</v>
      </c>
      <c r="U219" s="82">
        <f>SUM(T219:T$381)</f>
        <v>508147.33569611982</v>
      </c>
      <c r="V219" s="68">
        <f>localspline(R219,'BBG rates'!$G$10:$G$27,'BBG rates'!$K$10:$K$27)</f>
        <v>0.99410776109720445</v>
      </c>
      <c r="W219" s="68">
        <f>locallinterp(R219,'BBG rates'!$G$10:$G$27,'BBG rates'!$J$10:$J$27)</f>
        <v>2.5049999999999999E-2</v>
      </c>
      <c r="X219" s="56">
        <f t="shared" si="78"/>
        <v>2.5047124407073795E-2</v>
      </c>
      <c r="Y219" s="66">
        <f t="shared" si="68"/>
        <v>16.746641135194476</v>
      </c>
      <c r="Z219" s="72">
        <f t="shared" si="69"/>
        <v>3.9547524803418596E-2</v>
      </c>
      <c r="AA219" s="79">
        <f t="shared" si="70"/>
        <v>-81.260237985916689</v>
      </c>
      <c r="AB219" s="81">
        <f t="shared" si="79"/>
        <v>-0.19189766182580936</v>
      </c>
      <c r="AD219" s="95">
        <f>locallinterp(R219,'BBG rates'!$N$10:$N$369,'BBG rates'!$P$10:$P$369)</f>
        <v>16.75297874881235</v>
      </c>
      <c r="AI219" s="185">
        <f t="shared" si="71"/>
        <v>198</v>
      </c>
      <c r="AJ219" s="127">
        <f>locallinterp(MIN(AI219,CAP_Senior*12),'BBG rates'!$X$24:$X$65,'BBG rates'!$Y$24:$Y$65)</f>
        <v>64.247235671137901</v>
      </c>
      <c r="AK219" s="127">
        <f>locallinterp(MIN(AI219,CAP_CB*12),'BBG rates'!$AA$25:$AA$40,'BBG rates'!$AC$25:$AC$40)</f>
        <v>11</v>
      </c>
      <c r="AL219" s="144">
        <f t="shared" si="72"/>
        <v>20.052030064093444</v>
      </c>
      <c r="AM219" s="142">
        <f>(SUMPRODUCT(AL219:AL$381,G219:G$381)+SUMPRODUCT(AL219:AL$381,H219:H$381))/12</f>
        <v>855075.92037779617</v>
      </c>
    </row>
    <row r="220" spans="1:39" x14ac:dyDescent="0.2">
      <c r="A220" s="7">
        <v>199</v>
      </c>
      <c r="B220" s="7">
        <v>99.5</v>
      </c>
      <c r="C220" s="7">
        <v>49.75</v>
      </c>
      <c r="D220" s="12">
        <f t="shared" si="64"/>
        <v>16.583333333333332</v>
      </c>
      <c r="E220" s="29">
        <f t="shared" si="63"/>
        <v>452139.95154590014</v>
      </c>
      <c r="F220" s="2">
        <f t="shared" si="65"/>
        <v>483.77823724460131</v>
      </c>
      <c r="G220" s="2">
        <f t="shared" si="73"/>
        <v>26442.706024050276</v>
      </c>
      <c r="H220" s="2">
        <f t="shared" si="74"/>
        <v>1485.0502144629534</v>
      </c>
      <c r="I220" s="2">
        <f t="shared" si="62"/>
        <v>28411.534475757831</v>
      </c>
      <c r="J220" s="2">
        <f t="shared" si="80"/>
        <v>471157.94672298402</v>
      </c>
      <c r="K220" s="2">
        <f t="shared" si="66"/>
        <v>23251.230973640078</v>
      </c>
      <c r="L220" s="2">
        <f t="shared" si="66"/>
        <v>385582.91364619794</v>
      </c>
      <c r="M220" s="2"/>
      <c r="N220" s="28">
        <f t="shared" si="81"/>
        <v>868297.75148436555</v>
      </c>
      <c r="O220" s="2">
        <f t="shared" si="75"/>
        <v>926.01499914342162</v>
      </c>
      <c r="P220" s="2">
        <f t="shared" si="76"/>
        <v>50614.807593815385</v>
      </c>
      <c r="R220">
        <f t="shared" si="77"/>
        <v>199</v>
      </c>
      <c r="S220" s="89">
        <f t="shared" si="67"/>
        <v>27927.75623851323</v>
      </c>
      <c r="T220" s="89">
        <f>IF(AND(S220=0,S219&gt;0),SUM($G220:$H$381),S220)</f>
        <v>27927.75623851323</v>
      </c>
      <c r="U220" s="82">
        <f>SUM(T220:T$381)</f>
        <v>480067.70778441348</v>
      </c>
      <c r="V220" s="68">
        <f>localspline(R220,'BBG rates'!$G$10:$G$27,'BBG rates'!$K$10:$K$27)</f>
        <v>0.99375470010144029</v>
      </c>
      <c r="W220" s="68">
        <f>locallinterp(R220,'BBG rates'!$G$10:$G$27,'BBG rates'!$J$10:$J$27)</f>
        <v>2.6691666666666666E-2</v>
      </c>
      <c r="X220" s="56">
        <f t="shared" si="78"/>
        <v>2.6688401850094579E-2</v>
      </c>
      <c r="Y220" s="66">
        <f t="shared" si="68"/>
        <v>16.160546190520435</v>
      </c>
      <c r="Z220" s="72">
        <f t="shared" si="69"/>
        <v>4.0395667348934211E-2</v>
      </c>
      <c r="AA220" s="79">
        <f t="shared" si="70"/>
        <v>-76.769892201587382</v>
      </c>
      <c r="AB220" s="81">
        <f t="shared" si="79"/>
        <v>-0.19189766182580939</v>
      </c>
      <c r="AD220" s="95">
        <f>locallinterp(R220,'BBG rates'!$N$10:$N$369,'BBG rates'!$P$10:$P$369)</f>
        <v>16.835791640487468</v>
      </c>
      <c r="AI220" s="185">
        <f t="shared" si="71"/>
        <v>199</v>
      </c>
      <c r="AJ220" s="127">
        <f>locallinterp(MIN(AI220,CAP_Senior*12),'BBG rates'!$X$24:$X$65,'BBG rates'!$Y$24:$Y$65)</f>
        <v>64.343426737753305</v>
      </c>
      <c r="AK220" s="127">
        <f>locallinterp(MIN(AI220,CAP_CB*12),'BBG rates'!$AA$25:$AA$40,'BBG rates'!$AC$25:$AC$40)</f>
        <v>11</v>
      </c>
      <c r="AL220" s="144">
        <f t="shared" si="72"/>
        <v>20.068382545418061</v>
      </c>
      <c r="AM220" s="142">
        <f>(SUMPRODUCT(AL220:AL$381,G220:G$381)+SUMPRODUCT(AL220:AL$381,H220:H$381))/12</f>
        <v>808154.79178828874</v>
      </c>
    </row>
    <row r="221" spans="1:39" x14ac:dyDescent="0.2">
      <c r="A221" s="7">
        <v>200</v>
      </c>
      <c r="B221" s="7">
        <v>100</v>
      </c>
      <c r="C221" s="7">
        <v>50</v>
      </c>
      <c r="D221" s="12">
        <f t="shared" si="64"/>
        <v>16.666666666666668</v>
      </c>
      <c r="E221" s="29">
        <f t="shared" si="63"/>
        <v>424363.43375557422</v>
      </c>
      <c r="F221" s="2">
        <f t="shared" si="65"/>
        <v>455.63462236656784</v>
      </c>
      <c r="G221" s="2">
        <f t="shared" si="73"/>
        <v>26382.699336207352</v>
      </c>
      <c r="H221" s="2">
        <f t="shared" si="74"/>
        <v>1393.8184541185681</v>
      </c>
      <c r="I221" s="2">
        <f t="shared" si="62"/>
        <v>28232.152412692489</v>
      </c>
      <c r="J221" s="2">
        <f t="shared" si="80"/>
        <v>470535.87354487483</v>
      </c>
      <c r="K221" s="2">
        <f t="shared" si="66"/>
        <v>23081.169978981521</v>
      </c>
      <c r="L221" s="2">
        <f t="shared" si="66"/>
        <v>384686.16631635872</v>
      </c>
      <c r="M221" s="2"/>
      <c r="N221" s="28">
        <f t="shared" si="81"/>
        <v>817631.93787202577</v>
      </c>
      <c r="O221" s="2">
        <f t="shared" si="75"/>
        <v>875.00898061903706</v>
      </c>
      <c r="P221" s="2">
        <f t="shared" si="76"/>
        <v>50665.813612339763</v>
      </c>
      <c r="R221">
        <f t="shared" si="77"/>
        <v>200</v>
      </c>
      <c r="S221" s="89">
        <f t="shared" si="67"/>
        <v>27776.517790325921</v>
      </c>
      <c r="T221" s="89">
        <f>IF(AND(S221=0,S220&gt;0),SUM($G221:$H$381),S221)</f>
        <v>27776.517790325921</v>
      </c>
      <c r="U221" s="82">
        <f>SUM(T221:T$381)</f>
        <v>452139.95154590032</v>
      </c>
      <c r="V221" s="68">
        <f>localspline(R221,'BBG rates'!$G$10:$G$27,'BBG rates'!$K$10:$K$27)</f>
        <v>0.99340304648379318</v>
      </c>
      <c r="W221" s="68">
        <f>locallinterp(R221,'BBG rates'!$G$10:$G$27,'BBG rates'!$J$10:$J$27)</f>
        <v>2.8333333333333335E-2</v>
      </c>
      <c r="X221" s="56">
        <f t="shared" si="78"/>
        <v>2.8329654601133569E-2</v>
      </c>
      <c r="Y221" s="66">
        <f t="shared" si="68"/>
        <v>15.53942353946633</v>
      </c>
      <c r="Z221" s="72">
        <f t="shared" si="69"/>
        <v>4.1242336987923886E-2</v>
      </c>
      <c r="AA221" s="79">
        <f t="shared" si="70"/>
        <v>-72.303832933077501</v>
      </c>
      <c r="AB221" s="81">
        <f t="shared" si="79"/>
        <v>-0.19189766182580933</v>
      </c>
      <c r="AD221" s="95">
        <f>locallinterp(R221,'BBG rates'!$N$10:$N$369,'BBG rates'!$P$10:$P$369)</f>
        <v>16.918575227694451</v>
      </c>
      <c r="AI221" s="185">
        <f t="shared" si="71"/>
        <v>200</v>
      </c>
      <c r="AJ221" s="127">
        <f>locallinterp(MIN(AI221,CAP_Senior*12),'BBG rates'!$X$24:$X$65,'BBG rates'!$Y$24:$Y$65)</f>
        <v>64.439617804368709</v>
      </c>
      <c r="AK221" s="127">
        <f>locallinterp(MIN(AI221,CAP_CB*12),'BBG rates'!$AA$25:$AA$40,'BBG rates'!$AC$25:$AC$40)</f>
        <v>11</v>
      </c>
      <c r="AL221" s="144">
        <f t="shared" si="72"/>
        <v>20.084735026742678</v>
      </c>
      <c r="AM221" s="142">
        <f>(SUMPRODUCT(AL221:AL$381,G221:G$381)+SUMPRODUCT(AL221:AL$381,H221:H$381))/12</f>
        <v>761449.38380248297</v>
      </c>
    </row>
    <row r="222" spans="1:39" x14ac:dyDescent="0.2">
      <c r="A222" s="7">
        <v>201</v>
      </c>
      <c r="B222" s="7">
        <v>100.5</v>
      </c>
      <c r="C222" s="7">
        <v>50.25</v>
      </c>
      <c r="D222" s="12">
        <f t="shared" si="64"/>
        <v>16.75</v>
      </c>
      <c r="E222" s="29">
        <f t="shared" si="63"/>
        <v>396737.52357015311</v>
      </c>
      <c r="F222" s="2">
        <f t="shared" si="65"/>
        <v>427.64341488582699</v>
      </c>
      <c r="G222" s="2">
        <f t="shared" si="73"/>
        <v>26322.828822119969</v>
      </c>
      <c r="H222" s="2">
        <f t="shared" si="74"/>
        <v>1303.0813633011708</v>
      </c>
      <c r="I222" s="2">
        <f t="shared" si="62"/>
        <v>28053.553600306968</v>
      </c>
      <c r="J222" s="2">
        <f t="shared" si="80"/>
        <v>469897.02280514169</v>
      </c>
      <c r="K222" s="2">
        <f t="shared" si="66"/>
        <v>22912.067526815335</v>
      </c>
      <c r="L222" s="2">
        <f t="shared" si="66"/>
        <v>383777.13107415684</v>
      </c>
      <c r="M222" s="2"/>
      <c r="N222" s="28">
        <f t="shared" si="81"/>
        <v>766915.06684090837</v>
      </c>
      <c r="O222" s="2">
        <f t="shared" si="75"/>
        <v>823.95156184145787</v>
      </c>
      <c r="P222" s="2">
        <f t="shared" si="76"/>
        <v>50716.871031117342</v>
      </c>
      <c r="R222">
        <f t="shared" si="77"/>
        <v>201</v>
      </c>
      <c r="S222" s="89">
        <f t="shared" si="67"/>
        <v>27625.91018542114</v>
      </c>
      <c r="T222" s="89">
        <f>IF(AND(S222=0,S221&gt;0),SUM($G222:$H$381),S222)</f>
        <v>27625.91018542114</v>
      </c>
      <c r="U222" s="82">
        <f>SUM(T222:T$381)</f>
        <v>424363.4337555744</v>
      </c>
      <c r="V222" s="68">
        <f>localspline(R222,'BBG rates'!$G$10:$G$27,'BBG rates'!$K$10:$K$27)</f>
        <v>0.9930528764187132</v>
      </c>
      <c r="W222" s="68">
        <f>locallinterp(R222,'BBG rates'!$G$10:$G$27,'BBG rates'!$J$10:$J$27)</f>
        <v>2.9975000000000002E-2</v>
      </c>
      <c r="X222" s="56">
        <f t="shared" si="78"/>
        <v>2.9970882660723674E-2</v>
      </c>
      <c r="Y222" s="66">
        <f t="shared" si="68"/>
        <v>14.883674243614518</v>
      </c>
      <c r="Z222" s="72">
        <f t="shared" si="69"/>
        <v>4.2087530808850721E-2</v>
      </c>
      <c r="AA222" s="79">
        <f t="shared" si="70"/>
        <v>-67.861958918388723</v>
      </c>
      <c r="AB222" s="81">
        <f t="shared" si="79"/>
        <v>-0.19189766182580936</v>
      </c>
      <c r="AD222" s="95">
        <f>locallinterp(R222,'BBG rates'!$N$10:$N$369,'BBG rates'!$P$10:$P$369)</f>
        <v>17.001329634062678</v>
      </c>
      <c r="AI222" s="185">
        <f t="shared" si="71"/>
        <v>201</v>
      </c>
      <c r="AJ222" s="127">
        <f>locallinterp(MIN(AI222,CAP_Senior*12),'BBG rates'!$X$24:$X$65,'BBG rates'!$Y$24:$Y$65)</f>
        <v>64.535808870984127</v>
      </c>
      <c r="AK222" s="127">
        <f>locallinterp(MIN(AI222,CAP_CB*12),'BBG rates'!$AA$25:$AA$40,'BBG rates'!$AC$25:$AC$40)</f>
        <v>11</v>
      </c>
      <c r="AL222" s="144">
        <f t="shared" si="72"/>
        <v>20.101087508067302</v>
      </c>
      <c r="AM222" s="142">
        <f>(SUMPRODUCT(AL222:AL$381,G222:G$381)+SUMPRODUCT(AL222:AL$381,H222:H$381))/12</f>
        <v>714959.05048712471</v>
      </c>
    </row>
    <row r="223" spans="1:39" x14ac:dyDescent="0.2">
      <c r="A223" s="7">
        <v>202</v>
      </c>
      <c r="B223" s="7">
        <v>101</v>
      </c>
      <c r="C223" s="7">
        <v>50.5</v>
      </c>
      <c r="D223" s="12">
        <f t="shared" si="64"/>
        <v>16.833333333333332</v>
      </c>
      <c r="E223" s="29">
        <f t="shared" si="63"/>
        <v>369261.59251957975</v>
      </c>
      <c r="F223" s="2">
        <f t="shared" si="65"/>
        <v>399.80397908319537</v>
      </c>
      <c r="G223" s="2">
        <f t="shared" si="73"/>
        <v>26263.094172767709</v>
      </c>
      <c r="H223" s="2">
        <f t="shared" si="74"/>
        <v>1212.8368778056636</v>
      </c>
      <c r="I223" s="2">
        <f t="shared" si="62"/>
        <v>27875.735029656567</v>
      </c>
      <c r="J223" s="2">
        <f t="shared" si="80"/>
        <v>469241.5396658855</v>
      </c>
      <c r="K223" s="2">
        <f t="shared" si="66"/>
        <v>22743.918760530305</v>
      </c>
      <c r="L223" s="2">
        <f t="shared" si="66"/>
        <v>382855.96580226009</v>
      </c>
      <c r="M223" s="2"/>
      <c r="N223" s="28">
        <f t="shared" si="81"/>
        <v>716147.08693896269</v>
      </c>
      <c r="O223" s="2">
        <f t="shared" si="75"/>
        <v>772.84269101314931</v>
      </c>
      <c r="P223" s="2">
        <f t="shared" si="76"/>
        <v>50767.97990194564</v>
      </c>
      <c r="R223">
        <f t="shared" si="77"/>
        <v>202</v>
      </c>
      <c r="S223" s="89">
        <f t="shared" si="67"/>
        <v>27475.931050573374</v>
      </c>
      <c r="T223" s="89">
        <f>IF(AND(S223=0,S222&gt;0),SUM($G223:$H$381),S223)</f>
        <v>27475.931050573374</v>
      </c>
      <c r="U223" s="82">
        <f>SUM(T223:T$381)</f>
        <v>396737.52357015322</v>
      </c>
      <c r="V223" s="68">
        <f>localspline(R223,'BBG rates'!$G$10:$G$27,'BBG rates'!$K$10:$K$27)</f>
        <v>0.99270420651170932</v>
      </c>
      <c r="W223" s="68">
        <f>locallinterp(R223,'BBG rates'!$G$10:$G$27,'BBG rates'!$J$10:$J$27)</f>
        <v>3.1616666666666668E-2</v>
      </c>
      <c r="X223" s="56">
        <f t="shared" si="78"/>
        <v>3.1612086029397801E-2</v>
      </c>
      <c r="Y223" s="66">
        <f t="shared" si="68"/>
        <v>14.193696816478727</v>
      </c>
      <c r="Z223" s="72">
        <f t="shared" si="69"/>
        <v>4.2931245894019164E-2</v>
      </c>
      <c r="AA223" s="79">
        <f t="shared" si="70"/>
        <v>-63.444169276395279</v>
      </c>
      <c r="AB223" s="81">
        <f t="shared" si="79"/>
        <v>-0.19189766182580939</v>
      </c>
      <c r="AD223" s="95">
        <f>locallinterp(R223,'BBG rates'!$N$10:$N$369,'BBG rates'!$P$10:$P$369)</f>
        <v>17.08405498460532</v>
      </c>
      <c r="AI223" s="185">
        <f t="shared" si="71"/>
        <v>202</v>
      </c>
      <c r="AJ223" s="127">
        <f>locallinterp(MIN(AI223,CAP_Senior*12),'BBG rates'!$X$24:$X$65,'BBG rates'!$Y$24:$Y$65)</f>
        <v>64.631999937599531</v>
      </c>
      <c r="AK223" s="127">
        <f>locallinterp(MIN(AI223,CAP_CB*12),'BBG rates'!$AA$25:$AA$40,'BBG rates'!$AC$25:$AC$40)</f>
        <v>11</v>
      </c>
      <c r="AL223" s="144">
        <f t="shared" si="72"/>
        <v>20.117439989391919</v>
      </c>
      <c r="AM223" s="142">
        <f>(SUMPRODUCT(AL223:AL$381,G223:G$381)+SUMPRODUCT(AL223:AL$381,H223:H$381))/12</f>
        <v>668683.14730986138</v>
      </c>
    </row>
    <row r="224" spans="1:39" x14ac:dyDescent="0.2">
      <c r="A224" s="7">
        <v>203</v>
      </c>
      <c r="B224" s="7">
        <v>101.5</v>
      </c>
      <c r="C224" s="7">
        <v>50.75</v>
      </c>
      <c r="D224" s="12">
        <f t="shared" si="64"/>
        <v>16.916666666666668</v>
      </c>
      <c r="E224" s="29">
        <f t="shared" si="63"/>
        <v>341935.0144985544</v>
      </c>
      <c r="F224" s="2">
        <f t="shared" si="65"/>
        <v>372.11568163105801</v>
      </c>
      <c r="G224" s="2">
        <f t="shared" si="73"/>
        <v>26203.495079831417</v>
      </c>
      <c r="H224" s="2">
        <f t="shared" si="74"/>
        <v>1123.0829411939758</v>
      </c>
      <c r="I224" s="2">
        <f t="shared" si="62"/>
        <v>27698.693702656448</v>
      </c>
      <c r="J224" s="2">
        <f t="shared" si="80"/>
        <v>468569.5684699383</v>
      </c>
      <c r="K224" s="2">
        <f t="shared" si="66"/>
        <v>22576.718846765172</v>
      </c>
      <c r="L224" s="2">
        <f t="shared" si="66"/>
        <v>381922.8271577775</v>
      </c>
      <c r="M224" s="2"/>
      <c r="N224" s="28">
        <f t="shared" si="81"/>
        <v>665327.94666228828</v>
      </c>
      <c r="O224" s="2">
        <f t="shared" si="75"/>
        <v>721.68231628437854</v>
      </c>
      <c r="P224" s="2">
        <f t="shared" si="76"/>
        <v>50819.140276674414</v>
      </c>
      <c r="R224">
        <f t="shared" si="77"/>
        <v>203</v>
      </c>
      <c r="S224" s="89">
        <f t="shared" si="67"/>
        <v>27326.578021025394</v>
      </c>
      <c r="T224" s="89">
        <f>IF(AND(S224=0,S223&gt;0),SUM($G224:$H$381),S224)</f>
        <v>27326.578021025394</v>
      </c>
      <c r="U224" s="82">
        <f>SUM(T224:T$381)</f>
        <v>369261.5925195798</v>
      </c>
      <c r="V224" s="68">
        <f>localspline(R224,'BBG rates'!$G$10:$G$27,'BBG rates'!$K$10:$K$27)</f>
        <v>0.99235711293451967</v>
      </c>
      <c r="W224" s="68">
        <f>locallinterp(R224,'BBG rates'!$G$10:$G$27,'BBG rates'!$J$10:$J$27)</f>
        <v>3.3258333333333334E-2</v>
      </c>
      <c r="X224" s="56">
        <f t="shared" si="78"/>
        <v>3.3253264708488217E-2</v>
      </c>
      <c r="Y224" s="66">
        <f t="shared" si="68"/>
        <v>13.469887236388288</v>
      </c>
      <c r="Z224" s="72">
        <f t="shared" si="69"/>
        <v>4.3773479319566308E-2</v>
      </c>
      <c r="AA224" s="79">
        <f t="shared" si="70"/>
        <v>-59.050363505485123</v>
      </c>
      <c r="AB224" s="81">
        <f t="shared" si="79"/>
        <v>-0.19189766182580939</v>
      </c>
      <c r="AD224" s="95">
        <f>locallinterp(R224,'BBG rates'!$N$10:$N$369,'BBG rates'!$P$10:$P$369)</f>
        <v>17.166751410683197</v>
      </c>
      <c r="AI224" s="185">
        <f t="shared" si="71"/>
        <v>203</v>
      </c>
      <c r="AJ224" s="127">
        <f>locallinterp(MIN(AI224,CAP_Senior*12),'BBG rates'!$X$24:$X$65,'BBG rates'!$Y$24:$Y$65)</f>
        <v>64.728191004214949</v>
      </c>
      <c r="AK224" s="127">
        <f>locallinterp(MIN(AI224,CAP_CB*12),'BBG rates'!$AA$25:$AA$40,'BBG rates'!$AC$25:$AC$40)</f>
        <v>11</v>
      </c>
      <c r="AL224" s="144">
        <f t="shared" si="72"/>
        <v>20.133792470716543</v>
      </c>
      <c r="AM224" s="142">
        <f>(SUMPRODUCT(AL224:AL$381,G224:G$381)+SUMPRODUCT(AL224:AL$381,H224:H$381))/12</f>
        <v>622621.03113797982</v>
      </c>
    </row>
    <row r="225" spans="1:39" x14ac:dyDescent="0.2">
      <c r="A225" s="7">
        <v>204</v>
      </c>
      <c r="B225" s="7">
        <v>102</v>
      </c>
      <c r="C225" s="7">
        <v>51</v>
      </c>
      <c r="D225" s="12">
        <f t="shared" si="64"/>
        <v>17</v>
      </c>
      <c r="E225" s="29">
        <f t="shared" si="63"/>
        <v>314757.16575809545</v>
      </c>
      <c r="F225" s="2">
        <f t="shared" si="65"/>
        <v>344.57789158483502</v>
      </c>
      <c r="G225" s="2">
        <f t="shared" si="73"/>
        <v>26144.031235691611</v>
      </c>
      <c r="H225" s="2">
        <f t="shared" si="74"/>
        <v>1033.8175047673453</v>
      </c>
      <c r="I225" s="2">
        <f t="shared" si="62"/>
        <v>27522.426632043793</v>
      </c>
      <c r="J225" s="2">
        <f t="shared" si="80"/>
        <v>467881.25274474447</v>
      </c>
      <c r="K225" s="2">
        <f t="shared" si="66"/>
        <v>22410.462975301125</v>
      </c>
      <c r="L225" s="2">
        <f t="shared" si="66"/>
        <v>380977.87058011908</v>
      </c>
      <c r="M225" s="2"/>
      <c r="N225" s="28">
        <f t="shared" si="81"/>
        <v>614457.59445508267</v>
      </c>
      <c r="O225" s="2">
        <f t="shared" si="75"/>
        <v>670.47038575316219</v>
      </c>
      <c r="P225" s="2">
        <f t="shared" si="76"/>
        <v>50870.352207205629</v>
      </c>
      <c r="R225">
        <f t="shared" si="77"/>
        <v>204</v>
      </c>
      <c r="S225" s="89">
        <f t="shared" si="67"/>
        <v>27177.848740458958</v>
      </c>
      <c r="T225" s="89">
        <f>IF(AND(S225=0,S224&gt;0),SUM($G225:$H$381),S225)</f>
        <v>27177.848740458958</v>
      </c>
      <c r="U225" s="82">
        <f>SUM(T225:T$381)</f>
        <v>341935.0144985544</v>
      </c>
      <c r="V225" s="68">
        <f>localspline(R225,'BBG rates'!$G$10:$G$27,'BBG rates'!$K$10:$K$27)</f>
        <v>0.99201149305868008</v>
      </c>
      <c r="W225" s="68">
        <f>locallinterp(R225,'BBG rates'!$G$10:$G$27,'BBG rates'!$J$10:$J$27)</f>
        <v>3.49E-2</v>
      </c>
      <c r="X225" s="56">
        <f t="shared" si="78"/>
        <v>3.4894418698527829E-2</v>
      </c>
      <c r="Y225" s="66">
        <f t="shared" si="68"/>
        <v>12.71263895929636</v>
      </c>
      <c r="Z225" s="72">
        <f t="shared" si="69"/>
        <v>4.4614228155391573E-2</v>
      </c>
      <c r="AA225" s="79">
        <f t="shared" si="70"/>
        <v>-54.680441482205687</v>
      </c>
      <c r="AB225" s="81">
        <f t="shared" si="79"/>
        <v>-0.19189766182580942</v>
      </c>
      <c r="AD225" s="95">
        <f>locallinterp(R225,'BBG rates'!$N$10:$N$369,'BBG rates'!$P$10:$P$369)</f>
        <v>17.249419035104754</v>
      </c>
      <c r="AI225" s="185">
        <f t="shared" si="71"/>
        <v>204</v>
      </c>
      <c r="AJ225" s="127">
        <f>locallinterp(MIN(AI225,CAP_Senior*12),'BBG rates'!$X$24:$X$65,'BBG rates'!$Y$24:$Y$65)</f>
        <v>64.824382070830353</v>
      </c>
      <c r="AK225" s="127">
        <f>locallinterp(MIN(AI225,CAP_CB*12),'BBG rates'!$AA$25:$AA$40,'BBG rates'!$AC$25:$AC$40)</f>
        <v>11</v>
      </c>
      <c r="AL225" s="144">
        <f t="shared" si="72"/>
        <v>20.15014495204116</v>
      </c>
      <c r="AM225" s="142">
        <f>(SUMPRODUCT(AL225:AL$381,G225:G$381)+SUMPRODUCT(AL225:AL$381,H225:H$381))/12</f>
        <v>576772.06023713236</v>
      </c>
    </row>
    <row r="226" spans="1:39" x14ac:dyDescent="0.2">
      <c r="A226" s="7">
        <v>205</v>
      </c>
      <c r="B226" s="7">
        <v>102.5</v>
      </c>
      <c r="C226" s="7">
        <v>51.25</v>
      </c>
      <c r="D226" s="12">
        <f t="shared" si="64"/>
        <v>17.083333333333332</v>
      </c>
      <c r="E226" s="29">
        <f t="shared" si="63"/>
        <v>287727.42489712988</v>
      </c>
      <c r="F226" s="2">
        <f t="shared" si="65"/>
        <v>317.18998037447693</v>
      </c>
      <c r="G226" s="2">
        <f t="shared" si="73"/>
        <v>26084.702333426885</v>
      </c>
      <c r="H226" s="2">
        <f t="shared" si="74"/>
        <v>945.03852753869865</v>
      </c>
      <c r="I226" s="2">
        <f t="shared" si="62"/>
        <v>27346.930841340061</v>
      </c>
      <c r="J226" s="2">
        <f t="shared" si="80"/>
        <v>467176.735206226</v>
      </c>
      <c r="K226" s="2">
        <f t="shared" si="66"/>
        <v>22245.146358954662</v>
      </c>
      <c r="L226" s="2">
        <f t="shared" si="66"/>
        <v>380021.25029880874</v>
      </c>
      <c r="M226" s="2"/>
      <c r="N226" s="28">
        <f t="shared" si="81"/>
        <v>563535.97870958911</v>
      </c>
      <c r="O226" s="2">
        <f t="shared" si="75"/>
        <v>619.20684746521363</v>
      </c>
      <c r="P226" s="2">
        <f t="shared" si="76"/>
        <v>50921.615745493582</v>
      </c>
      <c r="R226">
        <f t="shared" si="77"/>
        <v>205</v>
      </c>
      <c r="S226" s="89">
        <f t="shared" si="67"/>
        <v>27029.740860965583</v>
      </c>
      <c r="T226" s="89">
        <f>IF(AND(S226=0,S225&gt;0),SUM($G226:$H$381),S226)</f>
        <v>27029.740860965583</v>
      </c>
      <c r="U226" s="82">
        <f>SUM(T226:T$381)</f>
        <v>314757.16575809551</v>
      </c>
      <c r="V226" s="68">
        <f>localspline(R226,'BBG rates'!$G$10:$G$27,'BBG rates'!$K$10:$K$27)</f>
        <v>0.99166742306880273</v>
      </c>
      <c r="W226" s="68">
        <f>locallinterp(R226,'BBG rates'!$G$10:$G$27,'BBG rates'!$J$10:$J$27)</f>
        <v>3.6541666666666667E-2</v>
      </c>
      <c r="X226" s="56">
        <f t="shared" si="78"/>
        <v>3.6535548000315998E-2</v>
      </c>
      <c r="Y226" s="66">
        <f t="shared" si="68"/>
        <v>11.922342931567332</v>
      </c>
      <c r="Z226" s="72">
        <f t="shared" si="69"/>
        <v>4.5453489465196804E-2</v>
      </c>
      <c r="AA226" s="79">
        <f t="shared" si="70"/>
        <v>-50.334303459914359</v>
      </c>
      <c r="AB226" s="81">
        <f t="shared" si="79"/>
        <v>-0.19189766182580936</v>
      </c>
      <c r="AD226" s="95">
        <f>locallinterp(R226,'BBG rates'!$N$10:$N$369,'BBG rates'!$P$10:$P$369)</f>
        <v>17.332057987027156</v>
      </c>
      <c r="AI226" s="185">
        <f t="shared" si="71"/>
        <v>205</v>
      </c>
      <c r="AJ226" s="127">
        <f>locallinterp(MIN(AI226,CAP_Senior*12),'BBG rates'!$X$24:$X$65,'BBG rates'!$Y$24:$Y$65)</f>
        <v>64.915073420789739</v>
      </c>
      <c r="AK226" s="127">
        <f>locallinterp(MIN(AI226,CAP_CB*12),'BBG rates'!$AA$25:$AA$40,'BBG rates'!$AC$25:$AC$40)</f>
        <v>11</v>
      </c>
      <c r="AL226" s="144">
        <f t="shared" si="72"/>
        <v>20.165562481534256</v>
      </c>
      <c r="AM226" s="142">
        <f>(SUMPRODUCT(AL226:AL$381,G226:G$381)+SUMPRODUCT(AL226:AL$381,H226:H$381))/12</f>
        <v>531135.59427005763</v>
      </c>
    </row>
    <row r="227" spans="1:39" x14ac:dyDescent="0.2">
      <c r="A227" s="7">
        <v>206</v>
      </c>
      <c r="B227" s="7">
        <v>103</v>
      </c>
      <c r="C227" s="7">
        <v>51.5</v>
      </c>
      <c r="D227" s="12">
        <f t="shared" si="64"/>
        <v>17.166666666666668</v>
      </c>
      <c r="E227" s="29">
        <f t="shared" si="63"/>
        <v>260845.1728541124</v>
      </c>
      <c r="F227" s="2">
        <f t="shared" si="65"/>
        <v>289.95132179599034</v>
      </c>
      <c r="G227" s="2">
        <f t="shared" si="73"/>
        <v>26025.508066812345</v>
      </c>
      <c r="H227" s="2">
        <f t="shared" si="74"/>
        <v>856.74397620512218</v>
      </c>
      <c r="I227" s="2">
        <f t="shared" si="62"/>
        <v>27172.203364813457</v>
      </c>
      <c r="J227" s="2">
        <f t="shared" si="80"/>
        <v>466456.15776263102</v>
      </c>
      <c r="K227" s="2">
        <f t="shared" si="66"/>
        <v>22080.764233471087</v>
      </c>
      <c r="L227" s="2">
        <f t="shared" si="66"/>
        <v>379053.11934125371</v>
      </c>
      <c r="M227" s="2"/>
      <c r="N227" s="28">
        <f t="shared" si="81"/>
        <v>512563.04776604421</v>
      </c>
      <c r="O227" s="2">
        <f t="shared" si="75"/>
        <v>567.89164941389072</v>
      </c>
      <c r="P227" s="2">
        <f t="shared" si="76"/>
        <v>50972.930943544903</v>
      </c>
      <c r="R227">
        <f t="shared" si="77"/>
        <v>206</v>
      </c>
      <c r="S227" s="89">
        <f t="shared" si="67"/>
        <v>26882.252043017466</v>
      </c>
      <c r="T227" s="89">
        <f>IF(AND(S227=0,S226&gt;0),SUM($G227:$H$381),S227)</f>
        <v>26882.252043017466</v>
      </c>
      <c r="U227" s="82">
        <f>SUM(T227:T$381)</f>
        <v>287727.42489712988</v>
      </c>
      <c r="V227" s="68">
        <f>localspline(R227,'BBG rates'!$G$10:$G$27,'BBG rates'!$K$10:$K$27)</f>
        <v>0.99132491954979807</v>
      </c>
      <c r="W227" s="68">
        <f>locallinterp(R227,'BBG rates'!$G$10:$G$27,'BBG rates'!$J$10:$J$27)</f>
        <v>3.8183333333333333E-2</v>
      </c>
      <c r="X227" s="56">
        <f t="shared" si="78"/>
        <v>3.8176652614652085E-2</v>
      </c>
      <c r="Y227" s="66">
        <f t="shared" si="68"/>
        <v>11.099387602682407</v>
      </c>
      <c r="Z227" s="72">
        <f t="shared" si="69"/>
        <v>4.6291260306454543E-2</v>
      </c>
      <c r="AA227" s="79">
        <f t="shared" si="70"/>
        <v>-46.011850067433663</v>
      </c>
      <c r="AB227" s="81">
        <f t="shared" si="79"/>
        <v>-0.19189766182580936</v>
      </c>
      <c r="AD227" s="95">
        <f>locallinterp(R227,'BBG rates'!$N$10:$N$369,'BBG rates'!$P$10:$P$369)</f>
        <v>17.41466839698964</v>
      </c>
      <c r="AI227" s="185">
        <f t="shared" si="71"/>
        <v>206</v>
      </c>
      <c r="AJ227" s="127">
        <f>locallinterp(MIN(AI227,CAP_Senior*12),'BBG rates'!$X$24:$X$65,'BBG rates'!$Y$24:$Y$65)</f>
        <v>65.005764770749124</v>
      </c>
      <c r="AK227" s="127">
        <f>locallinterp(MIN(AI227,CAP_CB*12),'BBG rates'!$AA$25:$AA$40,'BBG rates'!$AC$25:$AC$40)</f>
        <v>11</v>
      </c>
      <c r="AL227" s="144">
        <f t="shared" si="72"/>
        <v>20.180980011027351</v>
      </c>
      <c r="AM227" s="142">
        <f>(SUMPRODUCT(AL227:AL$381,G227:G$381)+SUMPRODUCT(AL227:AL$381,H227:H$381))/12</f>
        <v>485713.10025410081</v>
      </c>
    </row>
    <row r="228" spans="1:39" x14ac:dyDescent="0.2">
      <c r="A228" s="7">
        <v>207</v>
      </c>
      <c r="B228" s="7">
        <v>103.5</v>
      </c>
      <c r="C228" s="7">
        <v>51.75</v>
      </c>
      <c r="D228" s="12">
        <f t="shared" si="64"/>
        <v>17.25</v>
      </c>
      <c r="E228" s="29">
        <f t="shared" si="63"/>
        <v>234109.79289867394</v>
      </c>
      <c r="F228" s="2">
        <f t="shared" si="65"/>
        <v>262.86129200299223</v>
      </c>
      <c r="G228" s="2">
        <f t="shared" si="73"/>
        <v>25966.448130318022</v>
      </c>
      <c r="H228" s="2">
        <f t="shared" si="74"/>
        <v>768.93182512043336</v>
      </c>
      <c r="I228" s="2">
        <f t="shared" si="62"/>
        <v>26998.241247441449</v>
      </c>
      <c r="J228" s="2">
        <f t="shared" si="80"/>
        <v>465719.66151836497</v>
      </c>
      <c r="K228" s="2">
        <f t="shared" si="66"/>
        <v>21917.311857418379</v>
      </c>
      <c r="L228" s="2">
        <f t="shared" si="66"/>
        <v>378073.62954046705</v>
      </c>
      <c r="M228" s="2"/>
      <c r="N228" s="28">
        <f t="shared" si="81"/>
        <v>461538.74991262559</v>
      </c>
      <c r="O228" s="2">
        <f t="shared" si="75"/>
        <v>516.52473954014226</v>
      </c>
      <c r="P228" s="2">
        <f t="shared" si="76"/>
        <v>51024.297853418648</v>
      </c>
      <c r="R228">
        <f t="shared" si="77"/>
        <v>207</v>
      </c>
      <c r="S228" s="89">
        <f t="shared" si="67"/>
        <v>26735.379955438457</v>
      </c>
      <c r="T228" s="89">
        <f>IF(AND(S228=0,S227&gt;0),SUM($G228:$H$381),S228)</f>
        <v>26735.379955438457</v>
      </c>
      <c r="U228" s="82">
        <f>SUM(T228:T$381)</f>
        <v>260845.17285411246</v>
      </c>
      <c r="V228" s="68">
        <f>localspline(R228,'BBG rates'!$G$10:$G$27,'BBG rates'!$K$10:$K$27)</f>
        <v>0.99098405868384087</v>
      </c>
      <c r="W228" s="68">
        <f>locallinterp(R228,'BBG rates'!$G$10:$G$27,'BBG rates'!$J$10:$J$27)</f>
        <v>3.9824999999999999E-2</v>
      </c>
      <c r="X228" s="56">
        <f t="shared" si="78"/>
        <v>3.9817732542068995E-2</v>
      </c>
      <c r="Y228" s="66">
        <f t="shared" si="68"/>
        <v>10.244158937894241</v>
      </c>
      <c r="Z228" s="72">
        <f t="shared" si="69"/>
        <v>4.7127537730393076E-2</v>
      </c>
      <c r="AA228" s="79">
        <f t="shared" si="70"/>
        <v>-41.712982307711044</v>
      </c>
      <c r="AB228" s="81">
        <f t="shared" si="79"/>
        <v>-0.19189766182580933</v>
      </c>
      <c r="AD228" s="95">
        <f>locallinterp(R228,'BBG rates'!$N$10:$N$369,'BBG rates'!$P$10:$P$369)</f>
        <v>17.49725040187996</v>
      </c>
      <c r="AI228" s="185">
        <f t="shared" si="71"/>
        <v>207</v>
      </c>
      <c r="AJ228" s="127">
        <f>locallinterp(MIN(AI228,CAP_Senior*12),'BBG rates'!$X$24:$X$65,'BBG rates'!$Y$24:$Y$65)</f>
        <v>65.09645612070851</v>
      </c>
      <c r="AK228" s="127">
        <f>locallinterp(MIN(AI228,CAP_CB*12),'BBG rates'!$AA$25:$AA$40,'BBG rates'!$AC$25:$AC$40)</f>
        <v>11</v>
      </c>
      <c r="AL228" s="144">
        <f t="shared" si="72"/>
        <v>20.196397540520447</v>
      </c>
      <c r="AM228" s="142">
        <f>(SUMPRODUCT(AL228:AL$381,G228:G$381)+SUMPRODUCT(AL228:AL$381,H228:H$381))/12</f>
        <v>440503.91765980626</v>
      </c>
    </row>
    <row r="229" spans="1:39" x14ac:dyDescent="0.2">
      <c r="A229" s="7">
        <v>208</v>
      </c>
      <c r="B229" s="7">
        <v>104</v>
      </c>
      <c r="C229" s="7">
        <v>52</v>
      </c>
      <c r="D229" s="12">
        <f t="shared" si="64"/>
        <v>17.333333333333332</v>
      </c>
      <c r="E229" s="29">
        <f t="shared" si="63"/>
        <v>207520.67062329885</v>
      </c>
      <c r="F229" s="2">
        <f t="shared" si="65"/>
        <v>235.91926949829377</v>
      </c>
      <c r="G229" s="2">
        <f t="shared" si="73"/>
        <v>25907.522219107261</v>
      </c>
      <c r="H229" s="2">
        <f t="shared" si="74"/>
        <v>681.60005626784414</v>
      </c>
      <c r="I229" s="2">
        <f t="shared" si="62"/>
        <v>26825.041544873398</v>
      </c>
      <c r="J229" s="2">
        <f t="shared" si="80"/>
        <v>464967.38677780551</v>
      </c>
      <c r="K229" s="2">
        <f t="shared" si="66"/>
        <v>21754.784512081518</v>
      </c>
      <c r="L229" s="2">
        <f t="shared" si="66"/>
        <v>377082.93154274626</v>
      </c>
      <c r="M229" s="2"/>
      <c r="N229" s="28">
        <f t="shared" si="81"/>
        <v>410463.03338539926</v>
      </c>
      <c r="O229" s="2">
        <f t="shared" si="75"/>
        <v>465.1060657324561</v>
      </c>
      <c r="P229" s="2">
        <f t="shared" si="76"/>
        <v>51075.716527226337</v>
      </c>
      <c r="R229">
        <f t="shared" si="77"/>
        <v>208</v>
      </c>
      <c r="S229" s="89">
        <f t="shared" si="67"/>
        <v>26589.122275375106</v>
      </c>
      <c r="T229" s="89">
        <f>IF(AND(S229=0,S228&gt;0),SUM($G229:$H$381),S229)</f>
        <v>26589.122275375106</v>
      </c>
      <c r="U229" s="82">
        <f>SUM(T229:T$381)</f>
        <v>234109.79289867397</v>
      </c>
      <c r="V229" s="68">
        <f>localspline(R229,'BBG rates'!$G$10:$G$27,'BBG rates'!$K$10:$K$27)</f>
        <v>0.99064473784246709</v>
      </c>
      <c r="W229" s="68">
        <f>locallinterp(R229,'BBG rates'!$G$10:$G$27,'BBG rates'!$J$10:$J$27)</f>
        <v>4.1466666666666666E-2</v>
      </c>
      <c r="X229" s="56">
        <f t="shared" si="78"/>
        <v>4.1458787783632545E-2</v>
      </c>
      <c r="Y229" s="66">
        <f t="shared" si="68"/>
        <v>9.3570404308307076</v>
      </c>
      <c r="Z229" s="72">
        <f t="shared" si="69"/>
        <v>4.7962318782011307E-2</v>
      </c>
      <c r="AA229" s="79">
        <f t="shared" si="70"/>
        <v>-37.437601556483337</v>
      </c>
      <c r="AB229" s="81">
        <f t="shared" si="79"/>
        <v>-0.19189766182580936</v>
      </c>
      <c r="AD229" s="95">
        <f>locallinterp(R229,'BBG rates'!$N$10:$N$369,'BBG rates'!$P$10:$P$369)</f>
        <v>17.579804130033498</v>
      </c>
      <c r="AI229" s="185">
        <f t="shared" si="71"/>
        <v>208</v>
      </c>
      <c r="AJ229" s="127">
        <f>locallinterp(MIN(AI229,CAP_Senior*12),'BBG rates'!$X$24:$X$65,'BBG rates'!$Y$24:$Y$65)</f>
        <v>65.187147470667895</v>
      </c>
      <c r="AK229" s="127">
        <f>locallinterp(MIN(AI229,CAP_CB*12),'BBG rates'!$AA$25:$AA$40,'BBG rates'!$AC$25:$AC$40)</f>
        <v>11</v>
      </c>
      <c r="AL229" s="144">
        <f t="shared" si="72"/>
        <v>20.211815070013543</v>
      </c>
      <c r="AM229" s="142">
        <f>(SUMPRODUCT(AL229:AL$381,G229:G$381)+SUMPRODUCT(AL229:AL$381,H229:H$381))/12</f>
        <v>395507.38749506493</v>
      </c>
    </row>
    <row r="230" spans="1:39" x14ac:dyDescent="0.2">
      <c r="A230" s="7">
        <v>209</v>
      </c>
      <c r="B230" s="7">
        <v>104.5</v>
      </c>
      <c r="C230" s="7">
        <v>52.25</v>
      </c>
      <c r="D230" s="12">
        <f t="shared" si="64"/>
        <v>17.416666666666668</v>
      </c>
      <c r="E230" s="29">
        <f t="shared" si="63"/>
        <v>181077.19393503093</v>
      </c>
      <c r="F230" s="2">
        <f t="shared" si="65"/>
        <v>209.12463512551341</v>
      </c>
      <c r="G230" s="2">
        <f t="shared" si="73"/>
        <v>25848.730029035207</v>
      </c>
      <c r="H230" s="2">
        <f t="shared" si="74"/>
        <v>594.7466592327188</v>
      </c>
      <c r="I230" s="2">
        <f t="shared" si="62"/>
        <v>26652.601323393439</v>
      </c>
      <c r="J230" s="2">
        <f t="shared" si="80"/>
        <v>464199.47304910241</v>
      </c>
      <c r="K230" s="2">
        <f t="shared" si="66"/>
        <v>21593.17750135743</v>
      </c>
      <c r="L230" s="2">
        <f t="shared" si="66"/>
        <v>376081.17481530859</v>
      </c>
      <c r="M230" s="2"/>
      <c r="N230" s="28">
        <f t="shared" si="81"/>
        <v>359335.84636826726</v>
      </c>
      <c r="O230" s="2">
        <f t="shared" si="75"/>
        <v>413.63557582680545</v>
      </c>
      <c r="P230" s="2">
        <f t="shared" si="76"/>
        <v>51127.187017131997</v>
      </c>
      <c r="R230">
        <f t="shared" si="77"/>
        <v>209</v>
      </c>
      <c r="S230" s="89">
        <f t="shared" si="67"/>
        <v>26443.476688267925</v>
      </c>
      <c r="T230" s="89">
        <f>IF(AND(S230=0,S229&gt;0),SUM($G230:$H$381),S230)</f>
        <v>26443.476688267925</v>
      </c>
      <c r="U230" s="82">
        <f>SUM(T230:T$381)</f>
        <v>207520.67062329885</v>
      </c>
      <c r="V230" s="68">
        <f>localspline(R230,'BBG rates'!$G$10:$G$27,'BBG rates'!$K$10:$K$27)</f>
        <v>0.99030703321935165</v>
      </c>
      <c r="W230" s="68">
        <f>locallinterp(R230,'BBG rates'!$G$10:$G$27,'BBG rates'!$J$10:$J$27)</f>
        <v>4.3108333333333332E-2</v>
      </c>
      <c r="X230" s="56">
        <f t="shared" si="78"/>
        <v>4.309981833987564E-2</v>
      </c>
      <c r="Y230" s="66">
        <f t="shared" si="68"/>
        <v>8.4384131160241793</v>
      </c>
      <c r="Z230" s="72">
        <f t="shared" si="69"/>
        <v>4.8795600500011749E-2</v>
      </c>
      <c r="AA230" s="79">
        <f t="shared" si="70"/>
        <v>-33.185609560945814</v>
      </c>
      <c r="AB230" s="81">
        <f t="shared" si="79"/>
        <v>-0.19189766182580936</v>
      </c>
      <c r="AD230" s="95">
        <f>locallinterp(R230,'BBG rates'!$N$10:$N$369,'BBG rates'!$P$10:$P$369)</f>
        <v>17.662329716135112</v>
      </c>
      <c r="AI230" s="185">
        <f t="shared" si="71"/>
        <v>209</v>
      </c>
      <c r="AJ230" s="127">
        <f>locallinterp(MIN(AI230,CAP_Senior*12),'BBG rates'!$X$24:$X$65,'BBG rates'!$Y$24:$Y$65)</f>
        <v>65.277838820627281</v>
      </c>
      <c r="AK230" s="127">
        <f>locallinterp(MIN(AI230,CAP_CB*12),'BBG rates'!$AA$25:$AA$40,'BBG rates'!$AC$25:$AC$40)</f>
        <v>11</v>
      </c>
      <c r="AL230" s="144">
        <f t="shared" si="72"/>
        <v>20.227232599506635</v>
      </c>
      <c r="AM230" s="142">
        <f>(SUMPRODUCT(AL230:AL$381,G230:G$381)+SUMPRODUCT(AL230:AL$381,H230:H$381))/12</f>
        <v>350722.85230307659</v>
      </c>
    </row>
    <row r="231" spans="1:39" x14ac:dyDescent="0.2">
      <c r="A231" s="7">
        <v>210</v>
      </c>
      <c r="B231" s="7">
        <v>105</v>
      </c>
      <c r="C231" s="7">
        <v>52.5</v>
      </c>
      <c r="D231" s="12">
        <f t="shared" si="64"/>
        <v>17.5</v>
      </c>
      <c r="E231" s="29">
        <f t="shared" si="63"/>
        <v>154778.75304720833</v>
      </c>
      <c r="F231" s="2">
        <f t="shared" si="65"/>
        <v>182.47677206071862</v>
      </c>
      <c r="G231" s="2">
        <f t="shared" si="73"/>
        <v>25790.071256647178</v>
      </c>
      <c r="H231" s="2">
        <f t="shared" si="74"/>
        <v>508.36963117542814</v>
      </c>
      <c r="I231" s="2">
        <f t="shared" si="62"/>
        <v>26480.917659883326</v>
      </c>
      <c r="J231" s="2">
        <f t="shared" si="80"/>
        <v>463416.05904795817</v>
      </c>
      <c r="K231" s="2">
        <f t="shared" si="66"/>
        <v>21432.486151650257</v>
      </c>
      <c r="L231" s="2">
        <f t="shared" si="66"/>
        <v>375068.50765387947</v>
      </c>
      <c r="M231" s="2"/>
      <c r="N231" s="28">
        <f t="shared" si="81"/>
        <v>308157.13699291507</v>
      </c>
      <c r="O231" s="2">
        <f t="shared" si="75"/>
        <v>362.11321760659638</v>
      </c>
      <c r="P231" s="2">
        <f t="shared" si="76"/>
        <v>51178.709375352191</v>
      </c>
      <c r="R231">
        <f t="shared" si="77"/>
        <v>210</v>
      </c>
      <c r="S231" s="89">
        <f t="shared" si="67"/>
        <v>26298.440887822606</v>
      </c>
      <c r="T231" s="89">
        <f>IF(AND(S231=0,S230&gt;0),SUM($G231:$H$381),S231)</f>
        <v>26298.440887822606</v>
      </c>
      <c r="U231" s="82">
        <f>SUM(T231:T$381)</f>
        <v>181077.19393503095</v>
      </c>
      <c r="V231" s="68">
        <f>localspline(R231,'BBG rates'!$G$10:$G$27,'BBG rates'!$K$10:$K$27)</f>
        <v>0.9899709613810046</v>
      </c>
      <c r="W231" s="68">
        <f>locallinterp(R231,'BBG rates'!$G$10:$G$27,'BBG rates'!$J$10:$J$27)</f>
        <v>4.4749999999999998E-2</v>
      </c>
      <c r="X231" s="56">
        <f t="shared" si="78"/>
        <v>4.4740824211864094E-2</v>
      </c>
      <c r="Y231" s="66">
        <f t="shared" si="68"/>
        <v>7.4886555814082758</v>
      </c>
      <c r="Z231" s="72">
        <f t="shared" si="69"/>
        <v>4.9627379916844606E-2</v>
      </c>
      <c r="AA231" s="79">
        <f t="shared" si="70"/>
        <v>-28.956908438425884</v>
      </c>
      <c r="AB231" s="81">
        <f t="shared" si="79"/>
        <v>-0.19189766182580931</v>
      </c>
      <c r="AD231" s="95">
        <f>locallinterp(R231,'BBG rates'!$N$10:$N$369,'BBG rates'!$P$10:$P$369)</f>
        <v>17.744827296250197</v>
      </c>
      <c r="AI231" s="185">
        <f t="shared" si="71"/>
        <v>210</v>
      </c>
      <c r="AJ231" s="127">
        <f>locallinterp(MIN(AI231,CAP_Senior*12),'BBG rates'!$X$24:$X$65,'BBG rates'!$Y$24:$Y$65)</f>
        <v>65.368530170586666</v>
      </c>
      <c r="AK231" s="127">
        <f>locallinterp(MIN(AI231,CAP_CB*12),'BBG rates'!$AA$25:$AA$40,'BBG rates'!$AC$25:$AC$40)</f>
        <v>11</v>
      </c>
      <c r="AL231" s="144">
        <f t="shared" si="72"/>
        <v>20.242650128999735</v>
      </c>
      <c r="AM231" s="142">
        <f>(SUMPRODUCT(AL231:AL$381,G231:G$381)+SUMPRODUCT(AL231:AL$381,H231:H$381))/12</f>
        <v>306149.65616030776</v>
      </c>
    </row>
    <row r="232" spans="1:39" x14ac:dyDescent="0.2">
      <c r="A232" s="7">
        <v>211</v>
      </c>
      <c r="B232" s="7">
        <v>105.5</v>
      </c>
      <c r="C232" s="7">
        <v>52.75</v>
      </c>
      <c r="D232" s="12">
        <f t="shared" si="64"/>
        <v>17.583333333333332</v>
      </c>
      <c r="E232" s="29">
        <f t="shared" si="63"/>
        <v>128624.74047122689</v>
      </c>
      <c r="F232" s="2">
        <f t="shared" si="65"/>
        <v>155.97506580409706</v>
      </c>
      <c r="G232" s="2">
        <f t="shared" si="73"/>
        <v>25731.545599177145</v>
      </c>
      <c r="H232" s="2">
        <f t="shared" si="74"/>
        <v>422.46697680429577</v>
      </c>
      <c r="I232" s="2">
        <f t="shared" si="62"/>
        <v>26309.987641785538</v>
      </c>
      <c r="J232" s="2">
        <f t="shared" si="80"/>
        <v>462617.28270139568</v>
      </c>
      <c r="K232" s="2">
        <f t="shared" si="66"/>
        <v>21272.705811767184</v>
      </c>
      <c r="L232" s="2">
        <f t="shared" si="66"/>
        <v>374045.07719023962</v>
      </c>
      <c r="M232" s="2"/>
      <c r="N232" s="28">
        <f t="shared" si="81"/>
        <v>256926.8533387589</v>
      </c>
      <c r="O232" s="2">
        <f t="shared" si="75"/>
        <v>310.53893880261495</v>
      </c>
      <c r="P232" s="2">
        <f t="shared" si="76"/>
        <v>51230.28365415617</v>
      </c>
      <c r="R232">
        <f t="shared" si="77"/>
        <v>211</v>
      </c>
      <c r="S232" s="89">
        <f t="shared" si="67"/>
        <v>26154.01257598144</v>
      </c>
      <c r="T232" s="89">
        <f>IF(AND(S232=0,S231&gt;0),SUM($G232:$H$381),S232)</f>
        <v>26154.01257598144</v>
      </c>
      <c r="U232" s="82">
        <f>SUM(T232:T$381)</f>
        <v>154778.75304720833</v>
      </c>
      <c r="V232" s="68">
        <f>localspline(R232,'BBG rates'!$G$10:$G$27,'BBG rates'!$K$10:$K$27)</f>
        <v>0.98963653892045567</v>
      </c>
      <c r="W232" s="68">
        <f>locallinterp(R232,'BBG rates'!$G$10:$G$27,'BBG rates'!$J$10:$J$27)</f>
        <v>4.6391666666666664E-2</v>
      </c>
      <c r="X232" s="56">
        <f t="shared" si="78"/>
        <v>4.6381805400130816E-2</v>
      </c>
      <c r="Y232" s="66">
        <f t="shared" si="68"/>
        <v>6.5081439807348005</v>
      </c>
      <c r="Z232" s="72">
        <f t="shared" si="69"/>
        <v>5.0457654058627406E-2</v>
      </c>
      <c r="AA232" s="79">
        <f t="shared" si="70"/>
        <v>-24.751400675061369</v>
      </c>
      <c r="AB232" s="81">
        <f t="shared" si="79"/>
        <v>-0.19189766182580933</v>
      </c>
      <c r="AD232" s="95">
        <f>locallinterp(R232,'BBG rates'!$N$10:$N$369,'BBG rates'!$P$10:$P$369)</f>
        <v>17.8272970078269</v>
      </c>
      <c r="AI232" s="185">
        <f t="shared" si="71"/>
        <v>211</v>
      </c>
      <c r="AJ232" s="127">
        <f>locallinterp(MIN(AI232,CAP_Senior*12),'BBG rates'!$X$24:$X$65,'BBG rates'!$Y$24:$Y$65)</f>
        <v>65.459221520546052</v>
      </c>
      <c r="AK232" s="127">
        <f>locallinterp(MIN(AI232,CAP_CB*12),'BBG rates'!$AA$25:$AA$40,'BBG rates'!$AC$25:$AC$40)</f>
        <v>11</v>
      </c>
      <c r="AL232" s="144">
        <f t="shared" si="72"/>
        <v>20.258067658492827</v>
      </c>
      <c r="AM232" s="142">
        <f>(SUMPRODUCT(AL232:AL$381,G232:G$381)+SUMPRODUCT(AL232:AL$381,H232:H$381))/12</f>
        <v>261787.1446744432</v>
      </c>
    </row>
    <row r="233" spans="1:39" x14ac:dyDescent="0.2">
      <c r="A233" s="7">
        <v>212</v>
      </c>
      <c r="B233" s="7">
        <v>106</v>
      </c>
      <c r="C233" s="7">
        <v>53</v>
      </c>
      <c r="D233" s="12">
        <f t="shared" si="64"/>
        <v>17.666666666666668</v>
      </c>
      <c r="E233" s="29">
        <f t="shared" si="63"/>
        <v>102614.55100833211</v>
      </c>
      <c r="F233" s="2">
        <f t="shared" si="65"/>
        <v>129.61890417165608</v>
      </c>
      <c r="G233" s="2">
        <f t="shared" si="73"/>
        <v>25673.152754546143</v>
      </c>
      <c r="H233" s="2">
        <f t="shared" si="74"/>
        <v>337.03670834863885</v>
      </c>
      <c r="I233" s="2">
        <f t="shared" si="62"/>
        <v>26139.808367066438</v>
      </c>
      <c r="J233" s="2">
        <f t="shared" si="80"/>
        <v>461803.28115150711</v>
      </c>
      <c r="K233" s="2">
        <f t="shared" si="66"/>
        <v>21113.831852814728</v>
      </c>
      <c r="L233" s="2">
        <f t="shared" si="66"/>
        <v>373011.02939972689</v>
      </c>
      <c r="M233" s="2"/>
      <c r="N233" s="28">
        <f t="shared" si="81"/>
        <v>205644.94343289308</v>
      </c>
      <c r="O233" s="2">
        <f t="shared" si="75"/>
        <v>258.91268709297378</v>
      </c>
      <c r="P233" s="2">
        <f t="shared" si="76"/>
        <v>51281.909905865825</v>
      </c>
      <c r="R233">
        <f t="shared" si="77"/>
        <v>212</v>
      </c>
      <c r="S233" s="89">
        <f t="shared" si="67"/>
        <v>26010.189462894781</v>
      </c>
      <c r="T233" s="89">
        <f>IF(AND(S233=0,S232&gt;0),SUM($G233:$H$381),S233)</f>
        <v>26010.189462894781</v>
      </c>
      <c r="U233" s="82">
        <f>SUM(T233:T$381)</f>
        <v>128624.74047122689</v>
      </c>
      <c r="V233" s="68">
        <f>localspline(R233,'BBG rates'!$G$10:$G$27,'BBG rates'!$K$10:$K$27)</f>
        <v>0.98930381220950636</v>
      </c>
      <c r="W233" s="68">
        <f>locallinterp(R233,'BBG rates'!$G$10:$G$27,'BBG rates'!$J$10:$J$27)</f>
        <v>4.8033333333333331E-2</v>
      </c>
      <c r="X233" s="56">
        <f t="shared" si="78"/>
        <v>4.8022761905475164E-2</v>
      </c>
      <c r="Y233" s="66">
        <f t="shared" si="68"/>
        <v>5.497252045958346</v>
      </c>
      <c r="Z233" s="72">
        <f t="shared" si="69"/>
        <v>5.1286419945202416E-2</v>
      </c>
      <c r="AA233" s="79">
        <f t="shared" si="70"/>
        <v>-20.568989124483327</v>
      </c>
      <c r="AB233" s="81">
        <f t="shared" si="79"/>
        <v>-0.19189766182580936</v>
      </c>
      <c r="AD233" s="95">
        <f>locallinterp(R233,'BBG rates'!$N$10:$N$369,'BBG rates'!$P$10:$P$369)</f>
        <v>17.909738992177694</v>
      </c>
      <c r="AI233" s="185">
        <f t="shared" si="71"/>
        <v>212</v>
      </c>
      <c r="AJ233" s="127">
        <f>locallinterp(MIN(AI233,CAP_Senior*12),'BBG rates'!$X$24:$X$65,'BBG rates'!$Y$24:$Y$65)</f>
        <v>65.549912870505437</v>
      </c>
      <c r="AK233" s="127">
        <f>locallinterp(MIN(AI233,CAP_CB*12),'BBG rates'!$AA$25:$AA$40,'BBG rates'!$AC$25:$AC$40)</f>
        <v>11</v>
      </c>
      <c r="AL233" s="144">
        <f t="shared" si="72"/>
        <v>20.273485187985926</v>
      </c>
      <c r="AM233" s="142">
        <f>(SUMPRODUCT(AL233:AL$381,G233:G$381)+SUMPRODUCT(AL233:AL$381,H233:H$381))/12</f>
        <v>217634.66498233451</v>
      </c>
    </row>
    <row r="234" spans="1:39" x14ac:dyDescent="0.2">
      <c r="A234" s="7">
        <v>213</v>
      </c>
      <c r="B234" s="7">
        <v>106.5</v>
      </c>
      <c r="C234" s="7">
        <v>53.25</v>
      </c>
      <c r="D234" s="12">
        <f t="shared" si="64"/>
        <v>17.75</v>
      </c>
      <c r="E234" s="29">
        <f t="shared" si="63"/>
        <v>76747.581741439499</v>
      </c>
      <c r="F234" s="2">
        <f t="shared" si="65"/>
        <v>103.40767728695147</v>
      </c>
      <c r="G234" s="2">
        <f t="shared" si="73"/>
        <v>25614.892421360706</v>
      </c>
      <c r="H234" s="2">
        <f t="shared" si="74"/>
        <v>252.07684553190253</v>
      </c>
      <c r="I234" s="2">
        <f t="shared" si="62"/>
        <v>25970.376944179559</v>
      </c>
      <c r="J234" s="2">
        <f t="shared" si="80"/>
        <v>460974.19075918716</v>
      </c>
      <c r="K234" s="2">
        <f t="shared" si="66"/>
        <v>20955.859668095454</v>
      </c>
      <c r="L234" s="2">
        <f t="shared" si="66"/>
        <v>371966.50910869427</v>
      </c>
      <c r="M234" s="2"/>
      <c r="N234" s="28">
        <f t="shared" si="81"/>
        <v>154311.35525003733</v>
      </c>
      <c r="O234" s="2">
        <f t="shared" si="75"/>
        <v>207.23441010305933</v>
      </c>
      <c r="P234" s="2">
        <f t="shared" si="76"/>
        <v>51333.588182855739</v>
      </c>
      <c r="R234">
        <f t="shared" si="77"/>
        <v>213</v>
      </c>
      <c r="S234" s="89">
        <f t="shared" si="67"/>
        <v>25866.969266892607</v>
      </c>
      <c r="T234" s="89">
        <f>IF(AND(S234=0,S233&gt;0),SUM($G234:$H$381),S234)</f>
        <v>25866.969266892607</v>
      </c>
      <c r="U234" s="82">
        <f>SUM(T234:T$381)</f>
        <v>102614.55100833211</v>
      </c>
      <c r="V234" s="68">
        <f>localspline(R234,'BBG rates'!$G$10:$G$27,'BBG rates'!$K$10:$K$27)</f>
        <v>0.98897273823757204</v>
      </c>
      <c r="W234" s="68">
        <f>locallinterp(R234,'BBG rates'!$G$10:$G$27,'BBG rates'!$J$10:$J$27)</f>
        <v>4.9674999999999997E-2</v>
      </c>
      <c r="X234" s="56">
        <f t="shared" si="78"/>
        <v>4.9663693728962954E-2</v>
      </c>
      <c r="Y234" s="66">
        <f t="shared" si="68"/>
        <v>4.4563510995476001</v>
      </c>
      <c r="Z234" s="72">
        <f t="shared" si="69"/>
        <v>5.2113674590096908E-2</v>
      </c>
      <c r="AA234" s="79">
        <f t="shared" si="70"/>
        <v>-16.409577006503483</v>
      </c>
      <c r="AB234" s="81">
        <f t="shared" si="79"/>
        <v>-0.19189766182580936</v>
      </c>
      <c r="AD234" s="95">
        <f>locallinterp(R234,'BBG rates'!$N$10:$N$369,'BBG rates'!$P$10:$P$369)</f>
        <v>17.992153387030825</v>
      </c>
      <c r="AI234" s="185">
        <f t="shared" si="71"/>
        <v>213</v>
      </c>
      <c r="AJ234" s="127">
        <f>locallinterp(MIN(AI234,CAP_Senior*12),'BBG rates'!$X$24:$X$65,'BBG rates'!$Y$24:$Y$65)</f>
        <v>65.640604220464823</v>
      </c>
      <c r="AK234" s="127">
        <f>locallinterp(MIN(AI234,CAP_CB*12),'BBG rates'!$AA$25:$AA$40,'BBG rates'!$AC$25:$AC$40)</f>
        <v>11</v>
      </c>
      <c r="AL234" s="144">
        <f t="shared" si="72"/>
        <v>20.288902717479019</v>
      </c>
      <c r="AM234" s="142">
        <f>(SUMPRODUCT(AL234:AL$381,G234:G$381)+SUMPRODUCT(AL234:AL$381,H234:H$381))/12</f>
        <v>173691.56574794243</v>
      </c>
    </row>
    <row r="235" spans="1:39" x14ac:dyDescent="0.2">
      <c r="A235" s="7">
        <v>214</v>
      </c>
      <c r="B235" s="7">
        <v>107</v>
      </c>
      <c r="C235" s="7">
        <v>53.5</v>
      </c>
      <c r="D235" s="12">
        <f t="shared" si="64"/>
        <v>17.833333333333332</v>
      </c>
      <c r="E235" s="29">
        <f t="shared" si="63"/>
        <v>51023.232026983278</v>
      </c>
      <c r="F235" s="2">
        <f t="shared" si="65"/>
        <v>77.340777572844345</v>
      </c>
      <c r="G235" s="2">
        <f t="shared" si="73"/>
        <v>25556.764298911341</v>
      </c>
      <c r="H235" s="2">
        <f t="shared" si="74"/>
        <v>167.58541554488653</v>
      </c>
      <c r="I235" s="2">
        <f t="shared" si="62"/>
        <v>25801.690492029073</v>
      </c>
      <c r="J235" s="2">
        <f t="shared" si="80"/>
        <v>460130.14710785175</v>
      </c>
      <c r="K235" s="2">
        <f t="shared" si="66"/>
        <v>20798.784673005237</v>
      </c>
      <c r="L235" s="2">
        <f t="shared" si="66"/>
        <v>370911.66000192671</v>
      </c>
      <c r="M235" s="2"/>
      <c r="N235" s="28">
        <f t="shared" si="81"/>
        <v>102926.03671248403</v>
      </c>
      <c r="O235" s="2">
        <f t="shared" si="75"/>
        <v>155.50405540547857</v>
      </c>
      <c r="P235" s="2">
        <f t="shared" si="76"/>
        <v>51385.318537553314</v>
      </c>
      <c r="R235">
        <f t="shared" si="77"/>
        <v>214</v>
      </c>
      <c r="S235" s="89">
        <f t="shared" si="67"/>
        <v>25724.349714456228</v>
      </c>
      <c r="T235" s="89">
        <f>IF(AND(S235=0,S234&gt;0),SUM($G235:$H$381),S235)</f>
        <v>25724.349714456228</v>
      </c>
      <c r="U235" s="82">
        <f>SUM(T235:T$381)</f>
        <v>76747.581741439499</v>
      </c>
      <c r="V235" s="68">
        <f>localspline(R235,'BBG rates'!$G$10:$G$27,'BBG rates'!$K$10:$K$27)</f>
        <v>0.98864339317486272</v>
      </c>
      <c r="W235" s="68">
        <f>locallinterp(R235,'BBG rates'!$G$10:$G$27,'BBG rates'!$J$10:$J$27)</f>
        <v>5.131666666666667E-2</v>
      </c>
      <c r="X235" s="56">
        <f t="shared" si="78"/>
        <v>5.1304600871127093E-2</v>
      </c>
      <c r="Y235" s="66">
        <f t="shared" si="68"/>
        <v>3.3858100667413904</v>
      </c>
      <c r="Z235" s="72">
        <f t="shared" si="69"/>
        <v>5.2939415000432331E-2</v>
      </c>
      <c r="AA235" s="79">
        <f t="shared" si="70"/>
        <v>-12.273067905806183</v>
      </c>
      <c r="AB235" s="81">
        <f t="shared" si="79"/>
        <v>-0.19189766182580939</v>
      </c>
      <c r="AD235" s="95">
        <f>locallinterp(R235,'BBG rates'!$N$10:$N$369,'BBG rates'!$P$10:$P$369)</f>
        <v>18.074540336462064</v>
      </c>
      <c r="AI235" s="185">
        <f t="shared" si="71"/>
        <v>214</v>
      </c>
      <c r="AJ235" s="127">
        <f>locallinterp(MIN(AI235,CAP_Senior*12),'BBG rates'!$X$24:$X$65,'BBG rates'!$Y$24:$Y$65)</f>
        <v>65.731295570424209</v>
      </c>
      <c r="AK235" s="127">
        <f>locallinterp(MIN(AI235,CAP_CB*12),'BBG rates'!$AA$25:$AA$40,'BBG rates'!$AC$25:$AC$40)</f>
        <v>11</v>
      </c>
      <c r="AL235" s="144">
        <f t="shared" si="72"/>
        <v>20.304320246972114</v>
      </c>
      <c r="AM235" s="142">
        <f>(SUMPRODUCT(AL235:AL$381,G235:G$381)+SUMPRODUCT(AL235:AL$381,H235:H$381))/12</f>
        <v>129957.19716027543</v>
      </c>
    </row>
    <row r="236" spans="1:39" x14ac:dyDescent="0.2">
      <c r="A236" s="7">
        <v>215</v>
      </c>
      <c r="B236" s="7">
        <v>107.5</v>
      </c>
      <c r="C236" s="7">
        <v>53.75</v>
      </c>
      <c r="D236" s="12">
        <f t="shared" si="64"/>
        <v>17.916666666666668</v>
      </c>
      <c r="E236" s="29">
        <f t="shared" si="63"/>
        <v>25440.903486793268</v>
      </c>
      <c r="F236" s="2">
        <f t="shared" si="65"/>
        <v>51.417599743287056</v>
      </c>
      <c r="G236" s="2">
        <f t="shared" si="73"/>
        <v>25498.768087170945</v>
      </c>
      <c r="H236" s="2">
        <f t="shared" si="74"/>
        <v>83.560453019065278</v>
      </c>
      <c r="I236" s="2">
        <f t="shared" si="62"/>
        <v>25633.746139933297</v>
      </c>
      <c r="J236" s="2">
        <f t="shared" si="80"/>
        <v>459271.28500713827</v>
      </c>
      <c r="K236" s="2">
        <f t="shared" si="66"/>
        <v>20642.602304930882</v>
      </c>
      <c r="L236" s="2">
        <f t="shared" si="66"/>
        <v>369846.62463001168</v>
      </c>
      <c r="M236" s="2"/>
      <c r="N236" s="28">
        <f t="shared" si="81"/>
        <v>51488.93569004524</v>
      </c>
      <c r="O236" s="2">
        <f t="shared" si="75"/>
        <v>103.72157052000595</v>
      </c>
      <c r="P236" s="2">
        <f t="shared" si="76"/>
        <v>51437.101022438786</v>
      </c>
      <c r="R236">
        <f t="shared" si="77"/>
        <v>215</v>
      </c>
      <c r="S236" s="89">
        <f t="shared" si="67"/>
        <v>25582.32854019001</v>
      </c>
      <c r="T236" s="89">
        <f>IF(AND(S236=0,S235&gt;0),SUM($G236:$H$381),S236)</f>
        <v>25582.32854019001</v>
      </c>
      <c r="U236" s="82">
        <f>SUM(T236:T$381)</f>
        <v>51023.232026983285</v>
      </c>
      <c r="V236" s="68">
        <f>localspline(R236,'BBG rates'!$G$10:$G$27,'BBG rates'!$K$10:$K$27)</f>
        <v>0.98831573401457029</v>
      </c>
      <c r="W236" s="68">
        <f>locallinterp(R236,'BBG rates'!$G$10:$G$27,'BBG rates'!$J$10:$J$27)</f>
        <v>5.2958333333333336E-2</v>
      </c>
      <c r="X236" s="56">
        <f t="shared" si="78"/>
        <v>5.2945483332500487E-2</v>
      </c>
      <c r="Y236" s="66">
        <f t="shared" si="68"/>
        <v>2.2859954877668329</v>
      </c>
      <c r="Z236" s="72">
        <f t="shared" si="69"/>
        <v>5.3763638177006898E-2</v>
      </c>
      <c r="AA236" s="79">
        <f t="shared" si="70"/>
        <v>-8.1593657706448681</v>
      </c>
      <c r="AB236" s="81">
        <f t="shared" si="79"/>
        <v>-0.19189766182580931</v>
      </c>
      <c r="AD236" s="95">
        <f>locallinterp(R236,'BBG rates'!$N$10:$N$369,'BBG rates'!$P$10:$P$369)</f>
        <v>18.156899980963278</v>
      </c>
      <c r="AI236" s="185">
        <f t="shared" si="71"/>
        <v>215</v>
      </c>
      <c r="AJ236" s="127">
        <f>locallinterp(MIN(AI236,CAP_Senior*12),'BBG rates'!$X$24:$X$65,'BBG rates'!$Y$24:$Y$65)</f>
        <v>65.821986920383594</v>
      </c>
      <c r="AK236" s="127">
        <f>locallinterp(MIN(AI236,CAP_CB*12),'BBG rates'!$AA$25:$AA$40,'BBG rates'!$AC$25:$AC$40)</f>
        <v>11</v>
      </c>
      <c r="AL236" s="144">
        <f t="shared" si="72"/>
        <v>20.31973777646521</v>
      </c>
      <c r="AM236" s="142">
        <f>(SUMPRODUCT(AL236:AL$381,G236:G$381)+SUMPRODUCT(AL236:AL$381,H236:H$381))/12</f>
        <v>86430.910931323364</v>
      </c>
    </row>
    <row r="237" spans="1:39" x14ac:dyDescent="0.2">
      <c r="A237" s="7">
        <v>216</v>
      </c>
      <c r="B237" s="7">
        <v>108</v>
      </c>
      <c r="C237" s="7">
        <v>54</v>
      </c>
      <c r="D237" s="12">
        <f t="shared" si="64"/>
        <v>18</v>
      </c>
      <c r="E237" s="29">
        <f t="shared" si="63"/>
        <v>-3.6260690111441403E-12</v>
      </c>
      <c r="F237" s="2">
        <f t="shared" si="65"/>
        <v>25.637540795137152</v>
      </c>
      <c r="G237" s="2">
        <f t="shared" si="73"/>
        <v>25440.903486793271</v>
      </c>
      <c r="H237" s="2">
        <f t="shared" si="74"/>
        <v>-1.1909795947572691E-14</v>
      </c>
      <c r="I237" s="2">
        <f t="shared" si="62"/>
        <v>25466.54102758841</v>
      </c>
      <c r="J237" s="2">
        <f t="shared" si="80"/>
        <v>458397.7384965914</v>
      </c>
      <c r="K237" s="2">
        <f t="shared" si="66"/>
        <v>20487.308023148329</v>
      </c>
      <c r="L237" s="2">
        <f t="shared" si="66"/>
        <v>368771.54441666999</v>
      </c>
      <c r="M237" s="2"/>
      <c r="N237" s="28">
        <f t="shared" si="81"/>
        <v>-1.4551915228366852E-11</v>
      </c>
      <c r="O237" s="2">
        <f t="shared" si="75"/>
        <v>51.886902913529958</v>
      </c>
      <c r="P237" s="2">
        <f t="shared" si="76"/>
        <v>51488.935690045255</v>
      </c>
      <c r="R237">
        <f t="shared" si="77"/>
        <v>216</v>
      </c>
      <c r="S237" s="89">
        <f t="shared" si="67"/>
        <v>25440.903486793271</v>
      </c>
      <c r="T237" s="89">
        <f>IF(AND(S237=0,S236&gt;0),SUM($G237:$H$381),S237)</f>
        <v>25440.903486793271</v>
      </c>
      <c r="U237" s="82">
        <f>SUM(T237:T$381)</f>
        <v>25440.903486793271</v>
      </c>
      <c r="V237" s="68">
        <f>localspline(R237,'BBG rates'!$G$10:$G$27,'BBG rates'!$K$10:$K$27)</f>
        <v>0.98798983692326559</v>
      </c>
      <c r="W237" s="68">
        <f>locallinterp(R237,'BBG rates'!$G$10:$G$27,'BBG rates'!$J$10:$J$27)</f>
        <v>5.4600000000000003E-2</v>
      </c>
      <c r="X237" s="56">
        <f t="shared" si="78"/>
        <v>5.4586341114415404E-2</v>
      </c>
      <c r="Y237" s="66">
        <f t="shared" si="68"/>
        <v>1.157271529990848</v>
      </c>
      <c r="Z237" s="72">
        <f t="shared" si="69"/>
        <v>5.4586341114415404E-2</v>
      </c>
      <c r="AA237" s="79">
        <f t="shared" si="70"/>
        <v>-4.0683749115430912</v>
      </c>
      <c r="AB237" s="81">
        <f t="shared" si="79"/>
        <v>-0.19189766182580936</v>
      </c>
      <c r="AD237" s="95">
        <f>locallinterp(R237,'BBG rates'!$N$10:$N$369,'BBG rates'!$P$10:$P$369)</f>
        <v>18.239232467373551</v>
      </c>
      <c r="AI237" s="185">
        <f t="shared" si="71"/>
        <v>216</v>
      </c>
      <c r="AJ237" s="127">
        <f>locallinterp(MIN(AI237,CAP_Senior*12),'BBG rates'!$X$24:$X$65,'BBG rates'!$Y$24:$Y$65)</f>
        <v>65.91267827034298</v>
      </c>
      <c r="AK237" s="127">
        <f>locallinterp(MIN(AI237,CAP_CB*12),'BBG rates'!$AA$25:$AA$40,'BBG rates'!$AC$25:$AC$40)</f>
        <v>11</v>
      </c>
      <c r="AL237" s="144">
        <f t="shared" si="72"/>
        <v>20.335155305958306</v>
      </c>
      <c r="AM237" s="142">
        <f>(SUMPRODUCT(AL237:AL$381,G237:G$381)+SUMPRODUCT(AL237:AL$381,H237:H$381))/12</f>
        <v>43112.060293986448</v>
      </c>
    </row>
    <row r="238" spans="1:39" x14ac:dyDescent="0.2">
      <c r="A238" s="7">
        <v>217</v>
      </c>
      <c r="B238" s="7">
        <v>108.5</v>
      </c>
      <c r="C238" s="7">
        <v>54.25</v>
      </c>
      <c r="D238" s="12">
        <f t="shared" si="64"/>
        <v>18.083333333333332</v>
      </c>
      <c r="E238" s="29">
        <f t="shared" si="63"/>
        <v>0</v>
      </c>
      <c r="F238" s="2">
        <f t="shared" si="65"/>
        <v>0</v>
      </c>
      <c r="G238" s="2">
        <f t="shared" si="73"/>
        <v>0</v>
      </c>
      <c r="H238" s="2">
        <f t="shared" si="74"/>
        <v>0</v>
      </c>
      <c r="I238" s="2">
        <f t="shared" si="62"/>
        <v>0</v>
      </c>
      <c r="J238" s="2">
        <f t="shared" si="80"/>
        <v>0</v>
      </c>
      <c r="K238" s="2">
        <f t="shared" si="66"/>
        <v>0</v>
      </c>
      <c r="L238" s="2">
        <f t="shared" si="66"/>
        <v>0</v>
      </c>
      <c r="M238" s="2"/>
      <c r="N238" s="28">
        <f t="shared" si="81"/>
        <v>0</v>
      </c>
      <c r="O238" s="2">
        <f t="shared" si="75"/>
        <v>0</v>
      </c>
      <c r="P238" s="2">
        <f t="shared" si="76"/>
        <v>0</v>
      </c>
      <c r="R238">
        <f t="shared" si="77"/>
        <v>217</v>
      </c>
      <c r="S238" s="89">
        <f t="shared" si="67"/>
        <v>0</v>
      </c>
      <c r="T238" s="89">
        <f>IF(AND(S238=0,S237&gt;0),SUM($G238:$H$381),S238)</f>
        <v>0</v>
      </c>
      <c r="U238" s="82">
        <f>SUM(T238:T$381)</f>
        <v>0</v>
      </c>
      <c r="V238" s="68">
        <f>localspline(R238,'BBG rates'!$G$10:$G$27,'BBG rates'!$K$10:$K$27)</f>
        <v>0.98766565889764224</v>
      </c>
      <c r="W238" s="68">
        <f>locallinterp(R238,'BBG rates'!$G$10:$G$27,'BBG rates'!$J$10:$J$27)</f>
        <v>5.6241666666666669E-2</v>
      </c>
      <c r="X238" s="56">
        <f t="shared" si="78"/>
        <v>5.6227174217404752E-2</v>
      </c>
      <c r="Y238" s="66">
        <f t="shared" si="68"/>
        <v>0</v>
      </c>
      <c r="Z238" s="72">
        <f t="shared" si="69"/>
        <v>0</v>
      </c>
      <c r="AA238" s="79">
        <f t="shared" si="70"/>
        <v>0</v>
      </c>
      <c r="AB238" s="81">
        <f t="shared" si="79"/>
        <v>0</v>
      </c>
      <c r="AD238" s="95">
        <f>locallinterp(R238,'BBG rates'!$N$10:$N$369,'BBG rates'!$P$10:$P$369)</f>
        <v>18.321537938948353</v>
      </c>
      <c r="AI238" s="185">
        <f t="shared" si="71"/>
        <v>217</v>
      </c>
      <c r="AJ238" s="127">
        <f>locallinterp(MIN(AI238,CAP_Senior*12),'BBG rates'!$X$24:$X$65,'BBG rates'!$Y$24:$Y$65)</f>
        <v>65.998464928091821</v>
      </c>
      <c r="AK238" s="127">
        <f>locallinterp(MIN(AI238,CAP_CB*12),'BBG rates'!$AA$25:$AA$40,'BBG rates'!$AC$25:$AC$40)</f>
        <v>11</v>
      </c>
      <c r="AL238" s="144">
        <f t="shared" si="72"/>
        <v>20.34973903777561</v>
      </c>
      <c r="AM238" s="142">
        <f>(SUMPRODUCT(AL238:AL$381,G238:G$381)+SUMPRODUCT(AL238:AL$381,H238:H$381))/12</f>
        <v>0</v>
      </c>
    </row>
    <row r="239" spans="1:39" x14ac:dyDescent="0.2">
      <c r="A239" s="7">
        <v>218</v>
      </c>
      <c r="B239" s="7">
        <v>109</v>
      </c>
      <c r="C239" s="7">
        <v>54.5</v>
      </c>
      <c r="D239" s="12">
        <f t="shared" si="64"/>
        <v>18.166666666666668</v>
      </c>
      <c r="E239" s="29">
        <f t="shared" si="63"/>
        <v>0</v>
      </c>
      <c r="F239" s="2">
        <f t="shared" si="65"/>
        <v>0</v>
      </c>
      <c r="G239" s="2">
        <f t="shared" si="73"/>
        <v>0</v>
      </c>
      <c r="H239" s="2">
        <f t="shared" si="74"/>
        <v>0</v>
      </c>
      <c r="I239" s="2">
        <f t="shared" si="62"/>
        <v>0</v>
      </c>
      <c r="J239" s="2">
        <f t="shared" si="80"/>
        <v>0</v>
      </c>
      <c r="K239" s="2">
        <f t="shared" si="66"/>
        <v>0</v>
      </c>
      <c r="L239" s="2">
        <f t="shared" si="66"/>
        <v>0</v>
      </c>
      <c r="M239" s="2"/>
      <c r="N239" s="28">
        <f t="shared" si="81"/>
        <v>0</v>
      </c>
      <c r="O239" s="2">
        <f t="shared" si="75"/>
        <v>0</v>
      </c>
      <c r="P239" s="2">
        <f t="shared" si="76"/>
        <v>0</v>
      </c>
      <c r="R239">
        <f t="shared" si="77"/>
        <v>218</v>
      </c>
      <c r="S239" s="89">
        <f t="shared" si="67"/>
        <v>0</v>
      </c>
      <c r="T239" s="89">
        <f>IF(AND(S239=0,S238&gt;0),SUM($G239:$H$381),S239)</f>
        <v>0</v>
      </c>
      <c r="U239" s="82">
        <f>SUM(T239:T$381)</f>
        <v>0</v>
      </c>
      <c r="V239" s="68">
        <f>localspline(R239,'BBG rates'!$G$10:$G$27,'BBG rates'!$K$10:$K$27)</f>
        <v>0.98734324629858417</v>
      </c>
      <c r="W239" s="68">
        <f>locallinterp(R239,'BBG rates'!$G$10:$G$27,'BBG rates'!$J$10:$J$27)</f>
        <v>5.7883333333333335E-2</v>
      </c>
      <c r="X239" s="56">
        <f t="shared" si="78"/>
        <v>5.7867982642001436E-2</v>
      </c>
      <c r="Y239" s="66">
        <f t="shared" si="68"/>
        <v>0</v>
      </c>
      <c r="Z239" s="72">
        <f t="shared" si="69"/>
        <v>0</v>
      </c>
      <c r="AA239" s="79">
        <f t="shared" si="70"/>
        <v>0</v>
      </c>
      <c r="AB239" s="81">
        <f t="shared" si="79"/>
        <v>0</v>
      </c>
      <c r="AD239" s="95">
        <f>locallinterp(R239,'BBG rates'!$N$10:$N$369,'BBG rates'!$P$10:$P$369)</f>
        <v>18.403816542806567</v>
      </c>
      <c r="AI239" s="185">
        <f t="shared" si="71"/>
        <v>218</v>
      </c>
      <c r="AJ239" s="127">
        <f>locallinterp(MIN(AI239,CAP_Senior*12),'BBG rates'!$X$24:$X$65,'BBG rates'!$Y$24:$Y$65)</f>
        <v>66.084251585840661</v>
      </c>
      <c r="AK239" s="127">
        <f>locallinterp(MIN(AI239,CAP_CB*12),'BBG rates'!$AA$25:$AA$40,'BBG rates'!$AC$25:$AC$40)</f>
        <v>11</v>
      </c>
      <c r="AL239" s="144">
        <f t="shared" si="72"/>
        <v>20.36432276959291</v>
      </c>
      <c r="AM239" s="142">
        <f>(SUMPRODUCT(AL239:AL$381,G239:G$381)+SUMPRODUCT(AL239:AL$381,H239:H$381))/12</f>
        <v>0</v>
      </c>
    </row>
    <row r="240" spans="1:39" x14ac:dyDescent="0.2">
      <c r="A240" s="7">
        <v>219</v>
      </c>
      <c r="B240" s="7">
        <v>109.5</v>
      </c>
      <c r="C240" s="7">
        <v>54.75</v>
      </c>
      <c r="D240" s="12">
        <f t="shared" si="64"/>
        <v>18.25</v>
      </c>
      <c r="E240" s="29">
        <f t="shared" si="63"/>
        <v>0</v>
      </c>
      <c r="F240" s="2">
        <f t="shared" si="65"/>
        <v>0</v>
      </c>
      <c r="G240" s="2">
        <f t="shared" si="73"/>
        <v>0</v>
      </c>
      <c r="H240" s="2">
        <f t="shared" si="74"/>
        <v>0</v>
      </c>
      <c r="I240" s="2">
        <f t="shared" si="62"/>
        <v>0</v>
      </c>
      <c r="J240" s="2">
        <f t="shared" si="80"/>
        <v>0</v>
      </c>
      <c r="K240" s="2">
        <f t="shared" si="66"/>
        <v>0</v>
      </c>
      <c r="L240" s="2">
        <f t="shared" si="66"/>
        <v>0</v>
      </c>
      <c r="M240" s="2"/>
      <c r="N240" s="28">
        <f t="shared" si="81"/>
        <v>0</v>
      </c>
      <c r="O240" s="2">
        <f t="shared" si="75"/>
        <v>0</v>
      </c>
      <c r="P240" s="2">
        <f t="shared" si="76"/>
        <v>0</v>
      </c>
      <c r="R240">
        <f t="shared" si="77"/>
        <v>219</v>
      </c>
      <c r="S240" s="89">
        <f t="shared" si="67"/>
        <v>0</v>
      </c>
      <c r="T240" s="89">
        <f>IF(AND(S240=0,S239&gt;0),SUM($G240:$H$381),S240)</f>
        <v>0</v>
      </c>
      <c r="U240" s="82">
        <f>SUM(T240:T$381)</f>
        <v>0</v>
      </c>
      <c r="V240" s="68">
        <f>localspline(R240,'BBG rates'!$G$10:$G$27,'BBG rates'!$K$10:$K$27)</f>
        <v>0.98702261573065697</v>
      </c>
      <c r="W240" s="68">
        <f>locallinterp(R240,'BBG rates'!$G$10:$G$27,'BBG rates'!$J$10:$J$27)</f>
        <v>5.9525000000000002E-2</v>
      </c>
      <c r="X240" s="56">
        <f t="shared" si="78"/>
        <v>5.9508766389271273E-2</v>
      </c>
      <c r="Y240" s="66">
        <f t="shared" si="68"/>
        <v>0</v>
      </c>
      <c r="Z240" s="72">
        <f t="shared" si="69"/>
        <v>0</v>
      </c>
      <c r="AA240" s="79">
        <f t="shared" si="70"/>
        <v>0</v>
      </c>
      <c r="AB240" s="81">
        <f t="shared" si="79"/>
        <v>0</v>
      </c>
      <c r="AD240" s="95">
        <f>locallinterp(R240,'BBG rates'!$N$10:$N$369,'BBG rates'!$P$10:$P$369)</f>
        <v>18.486068427450789</v>
      </c>
      <c r="AI240" s="185">
        <f t="shared" si="71"/>
        <v>219</v>
      </c>
      <c r="AJ240" s="127">
        <f>locallinterp(MIN(AI240,CAP_Senior*12),'BBG rates'!$X$24:$X$65,'BBG rates'!$Y$24:$Y$65)</f>
        <v>66.170038243589488</v>
      </c>
      <c r="AK240" s="127">
        <f>locallinterp(MIN(AI240,CAP_CB*12),'BBG rates'!$AA$25:$AA$40,'BBG rates'!$AC$25:$AC$40)</f>
        <v>11</v>
      </c>
      <c r="AL240" s="144">
        <f t="shared" si="72"/>
        <v>20.378906501410214</v>
      </c>
      <c r="AM240" s="142">
        <f>(SUMPRODUCT(AL240:AL$381,G240:G$381)+SUMPRODUCT(AL240:AL$381,H240:H$381))/12</f>
        <v>0</v>
      </c>
    </row>
    <row r="241" spans="1:39" x14ac:dyDescent="0.2">
      <c r="A241" s="7">
        <v>220</v>
      </c>
      <c r="B241" s="7">
        <v>110</v>
      </c>
      <c r="C241" s="7">
        <v>55</v>
      </c>
      <c r="D241" s="12">
        <f t="shared" si="64"/>
        <v>18.333333333333332</v>
      </c>
      <c r="E241" s="29">
        <f t="shared" si="63"/>
        <v>0</v>
      </c>
      <c r="F241" s="2">
        <f t="shared" si="65"/>
        <v>0</v>
      </c>
      <c r="G241" s="2">
        <f t="shared" si="73"/>
        <v>0</v>
      </c>
      <c r="H241" s="2">
        <f t="shared" si="74"/>
        <v>0</v>
      </c>
      <c r="I241" s="2">
        <f t="shared" si="62"/>
        <v>0</v>
      </c>
      <c r="J241" s="2">
        <f t="shared" si="80"/>
        <v>0</v>
      </c>
      <c r="K241" s="2">
        <f t="shared" si="66"/>
        <v>0</v>
      </c>
      <c r="L241" s="2">
        <f t="shared" si="66"/>
        <v>0</v>
      </c>
      <c r="M241" s="2"/>
      <c r="N241" s="28">
        <f t="shared" si="81"/>
        <v>0</v>
      </c>
      <c r="O241" s="2">
        <f t="shared" si="75"/>
        <v>0</v>
      </c>
      <c r="P241" s="2">
        <f t="shared" si="76"/>
        <v>0</v>
      </c>
      <c r="R241">
        <f t="shared" si="77"/>
        <v>220</v>
      </c>
      <c r="S241" s="89">
        <f t="shared" si="67"/>
        <v>0</v>
      </c>
      <c r="T241" s="89">
        <f>IF(AND(S241=0,S240&gt;0),SUM($G241:$H$381),S241)</f>
        <v>0</v>
      </c>
      <c r="U241" s="82">
        <f>SUM(T241:T$381)</f>
        <v>0</v>
      </c>
      <c r="V241" s="68">
        <f>localspline(R241,'BBG rates'!$G$10:$G$27,'BBG rates'!$K$10:$K$27)</f>
        <v>0.98670381355165504</v>
      </c>
      <c r="W241" s="68">
        <f>locallinterp(R241,'BBG rates'!$G$10:$G$27,'BBG rates'!$J$10:$J$27)</f>
        <v>6.1166666666666668E-2</v>
      </c>
      <c r="X241" s="56">
        <f t="shared" si="78"/>
        <v>6.1149525459747167E-2</v>
      </c>
      <c r="Y241" s="66">
        <f t="shared" si="68"/>
        <v>0</v>
      </c>
      <c r="Z241" s="72">
        <f t="shared" si="69"/>
        <v>0</v>
      </c>
      <c r="AA241" s="79">
        <f t="shared" si="70"/>
        <v>0</v>
      </c>
      <c r="AB241" s="81">
        <f t="shared" si="79"/>
        <v>0</v>
      </c>
      <c r="AD241" s="95">
        <f>locallinterp(R241,'BBG rates'!$N$10:$N$369,'BBG rates'!$P$10:$P$369)</f>
        <v>18.568293745246759</v>
      </c>
      <c r="AI241" s="185">
        <f t="shared" si="71"/>
        <v>220</v>
      </c>
      <c r="AJ241" s="127">
        <f>locallinterp(MIN(AI241,CAP_Senior*12),'BBG rates'!$X$24:$X$65,'BBG rates'!$Y$24:$Y$65)</f>
        <v>66.255824901338329</v>
      </c>
      <c r="AK241" s="127">
        <f>locallinterp(MIN(AI241,CAP_CB*12),'BBG rates'!$AA$25:$AA$40,'BBG rates'!$AC$25:$AC$40)</f>
        <v>11</v>
      </c>
      <c r="AL241" s="144">
        <f t="shared" si="72"/>
        <v>20.393490233227517</v>
      </c>
      <c r="AM241" s="142">
        <f>(SUMPRODUCT(AL241:AL$381,G241:G$381)+SUMPRODUCT(AL241:AL$381,H241:H$381))/12</f>
        <v>0</v>
      </c>
    </row>
    <row r="242" spans="1:39" x14ac:dyDescent="0.2">
      <c r="A242" s="7">
        <v>221</v>
      </c>
      <c r="B242" s="7">
        <v>110.5</v>
      </c>
      <c r="C242" s="7">
        <v>55.25</v>
      </c>
      <c r="D242" s="12">
        <f t="shared" si="64"/>
        <v>18.416666666666668</v>
      </c>
      <c r="E242" s="29">
        <f t="shared" si="63"/>
        <v>0</v>
      </c>
      <c r="F242" s="2">
        <f t="shared" si="65"/>
        <v>0</v>
      </c>
      <c r="G242" s="2">
        <f t="shared" si="73"/>
        <v>0</v>
      </c>
      <c r="H242" s="2">
        <f t="shared" si="74"/>
        <v>0</v>
      </c>
      <c r="I242" s="2">
        <f t="shared" si="62"/>
        <v>0</v>
      </c>
      <c r="J242" s="2">
        <f t="shared" si="80"/>
        <v>0</v>
      </c>
      <c r="K242" s="2">
        <f t="shared" si="66"/>
        <v>0</v>
      </c>
      <c r="L242" s="2">
        <f t="shared" si="66"/>
        <v>0</v>
      </c>
      <c r="M242" s="2"/>
      <c r="N242" s="28">
        <f t="shared" si="81"/>
        <v>0</v>
      </c>
      <c r="O242" s="2">
        <f t="shared" si="75"/>
        <v>0</v>
      </c>
      <c r="P242" s="2">
        <f t="shared" si="76"/>
        <v>0</v>
      </c>
      <c r="R242">
        <f t="shared" si="77"/>
        <v>221</v>
      </c>
      <c r="S242" s="89">
        <f t="shared" si="67"/>
        <v>0</v>
      </c>
      <c r="T242" s="89">
        <f>IF(AND(S242=0,S241&gt;0),SUM($G242:$H$381),S242)</f>
        <v>0</v>
      </c>
      <c r="U242" s="82">
        <f>SUM(T242:T$381)</f>
        <v>0</v>
      </c>
      <c r="V242" s="68">
        <f>localspline(R242,'BBG rates'!$G$10:$G$27,'BBG rates'!$K$10:$K$27)</f>
        <v>0.98638679676445129</v>
      </c>
      <c r="W242" s="68">
        <f>locallinterp(R242,'BBG rates'!$G$10:$G$27,'BBG rates'!$J$10:$J$27)</f>
        <v>6.2808333333333327E-2</v>
      </c>
      <c r="X242" s="56">
        <f t="shared" si="78"/>
        <v>6.2790259854494934E-2</v>
      </c>
      <c r="Y242" s="66">
        <f t="shared" si="68"/>
        <v>0</v>
      </c>
      <c r="Z242" s="72">
        <f t="shared" si="69"/>
        <v>0</v>
      </c>
      <c r="AA242" s="79">
        <f t="shared" si="70"/>
        <v>0</v>
      </c>
      <c r="AB242" s="81">
        <f t="shared" si="79"/>
        <v>0</v>
      </c>
      <c r="AD242" s="95">
        <f>locallinterp(R242,'BBG rates'!$N$10:$N$369,'BBG rates'!$P$10:$P$369)</f>
        <v>18.650492644977131</v>
      </c>
      <c r="AI242" s="185">
        <f t="shared" si="71"/>
        <v>221</v>
      </c>
      <c r="AJ242" s="127">
        <f>locallinterp(MIN(AI242,CAP_Senior*12),'BBG rates'!$X$24:$X$65,'BBG rates'!$Y$24:$Y$65)</f>
        <v>66.34161155908717</v>
      </c>
      <c r="AK242" s="127">
        <f>locallinterp(MIN(AI242,CAP_CB*12),'BBG rates'!$AA$25:$AA$40,'BBG rates'!$AC$25:$AC$40)</f>
        <v>11</v>
      </c>
      <c r="AL242" s="144">
        <f t="shared" si="72"/>
        <v>20.408073965044821</v>
      </c>
      <c r="AM242" s="142">
        <f>(SUMPRODUCT(AL242:AL$381,G242:G$381)+SUMPRODUCT(AL242:AL$381,H242:H$381))/12</f>
        <v>0</v>
      </c>
    </row>
    <row r="243" spans="1:39" x14ac:dyDescent="0.2">
      <c r="A243" s="7">
        <v>222</v>
      </c>
      <c r="B243" s="7">
        <v>111</v>
      </c>
      <c r="C243" s="7">
        <v>55.5</v>
      </c>
      <c r="D243" s="12">
        <f t="shared" si="64"/>
        <v>18.5</v>
      </c>
      <c r="E243" s="29">
        <f t="shared" si="63"/>
        <v>0</v>
      </c>
      <c r="F243" s="2">
        <f t="shared" si="65"/>
        <v>0</v>
      </c>
      <c r="G243" s="2">
        <f t="shared" si="73"/>
        <v>0</v>
      </c>
      <c r="H243" s="2">
        <f t="shared" si="74"/>
        <v>0</v>
      </c>
      <c r="I243" s="2">
        <f t="shared" si="62"/>
        <v>0</v>
      </c>
      <c r="J243" s="2">
        <f t="shared" si="80"/>
        <v>0</v>
      </c>
      <c r="K243" s="2">
        <f t="shared" si="66"/>
        <v>0</v>
      </c>
      <c r="L243" s="2">
        <f t="shared" si="66"/>
        <v>0</v>
      </c>
      <c r="M243" s="2"/>
      <c r="N243" s="28">
        <f t="shared" si="81"/>
        <v>0</v>
      </c>
      <c r="O243" s="2">
        <f t="shared" si="75"/>
        <v>0</v>
      </c>
      <c r="P243" s="2">
        <f t="shared" si="76"/>
        <v>0</v>
      </c>
      <c r="R243">
        <f t="shared" si="77"/>
        <v>222</v>
      </c>
      <c r="S243" s="89">
        <f t="shared" si="67"/>
        <v>0</v>
      </c>
      <c r="T243" s="89">
        <f>IF(AND(S243=0,S242&gt;0),SUM($G243:$H$381),S243)</f>
        <v>0</v>
      </c>
      <c r="U243" s="82">
        <f>SUM(T243:T$381)</f>
        <v>0</v>
      </c>
      <c r="V243" s="68">
        <f>localspline(R243,'BBG rates'!$G$10:$G$27,'BBG rates'!$K$10:$K$27)</f>
        <v>0.98607164152634752</v>
      </c>
      <c r="W243" s="68">
        <f>locallinterp(R243,'BBG rates'!$G$10:$G$27,'BBG rates'!$J$10:$J$27)</f>
        <v>6.4449999999999993E-2</v>
      </c>
      <c r="X243" s="56">
        <f t="shared" si="78"/>
        <v>6.4430969574047481E-2</v>
      </c>
      <c r="Y243" s="66">
        <f t="shared" si="68"/>
        <v>0</v>
      </c>
      <c r="Z243" s="72">
        <f t="shared" si="69"/>
        <v>0</v>
      </c>
      <c r="AA243" s="79">
        <f t="shared" si="70"/>
        <v>0</v>
      </c>
      <c r="AB243" s="81">
        <f t="shared" si="79"/>
        <v>0</v>
      </c>
      <c r="AD243" s="95">
        <f>locallinterp(R243,'BBG rates'!$N$10:$N$369,'BBG rates'!$P$10:$P$369)</f>
        <v>18.732665281770995</v>
      </c>
      <c r="AI243" s="185">
        <f t="shared" si="71"/>
        <v>222</v>
      </c>
      <c r="AJ243" s="127">
        <f>locallinterp(MIN(AI243,CAP_Senior*12),'BBG rates'!$X$24:$X$65,'BBG rates'!$Y$24:$Y$65)</f>
        <v>66.427398216835996</v>
      </c>
      <c r="AK243" s="127">
        <f>locallinterp(MIN(AI243,CAP_CB*12),'BBG rates'!$AA$25:$AA$40,'BBG rates'!$AC$25:$AC$40)</f>
        <v>11</v>
      </c>
      <c r="AL243" s="144">
        <f t="shared" si="72"/>
        <v>20.422657696862117</v>
      </c>
      <c r="AM243" s="142">
        <f>(SUMPRODUCT(AL243:AL$381,G243:G$381)+SUMPRODUCT(AL243:AL$381,H243:H$381))/12</f>
        <v>0</v>
      </c>
    </row>
    <row r="244" spans="1:39" x14ac:dyDescent="0.2">
      <c r="A244" s="7">
        <v>223</v>
      </c>
      <c r="B244" s="7">
        <v>111.5</v>
      </c>
      <c r="C244" s="7">
        <v>55.75</v>
      </c>
      <c r="D244" s="12">
        <f t="shared" si="64"/>
        <v>18.583333333333332</v>
      </c>
      <c r="E244" s="29">
        <f t="shared" si="63"/>
        <v>0</v>
      </c>
      <c r="F244" s="2">
        <f t="shared" si="65"/>
        <v>0</v>
      </c>
      <c r="G244" s="2">
        <f t="shared" si="73"/>
        <v>0</v>
      </c>
      <c r="H244" s="2">
        <f t="shared" si="74"/>
        <v>0</v>
      </c>
      <c r="I244" s="2">
        <f t="shared" si="62"/>
        <v>0</v>
      </c>
      <c r="J244" s="2">
        <f t="shared" si="80"/>
        <v>0</v>
      </c>
      <c r="K244" s="2">
        <f t="shared" si="66"/>
        <v>0</v>
      </c>
      <c r="L244" s="2">
        <f t="shared" si="66"/>
        <v>0</v>
      </c>
      <c r="M244" s="2"/>
      <c r="N244" s="28">
        <f t="shared" si="81"/>
        <v>0</v>
      </c>
      <c r="O244" s="2">
        <f t="shared" si="75"/>
        <v>0</v>
      </c>
      <c r="P244" s="2">
        <f t="shared" si="76"/>
        <v>0</v>
      </c>
      <c r="R244">
        <f t="shared" si="77"/>
        <v>223</v>
      </c>
      <c r="S244" s="89">
        <f t="shared" si="67"/>
        <v>0</v>
      </c>
      <c r="T244" s="89">
        <f>IF(AND(S244=0,S243&gt;0),SUM($G244:$H$381),S244)</f>
        <v>0</v>
      </c>
      <c r="U244" s="82">
        <f>SUM(T244:T$381)</f>
        <v>0</v>
      </c>
      <c r="V244" s="68">
        <f>localspline(R244,'BBG rates'!$G$10:$G$27,'BBG rates'!$K$10:$K$27)</f>
        <v>0.9857583048428944</v>
      </c>
      <c r="W244" s="68">
        <f>locallinterp(R244,'BBG rates'!$G$10:$G$27,'BBG rates'!$J$10:$J$27)</f>
        <v>6.6091666666666674E-2</v>
      </c>
      <c r="X244" s="56">
        <f t="shared" si="78"/>
        <v>6.6071654619470621E-2</v>
      </c>
      <c r="Y244" s="66">
        <f t="shared" si="68"/>
        <v>0</v>
      </c>
      <c r="Z244" s="72">
        <f t="shared" si="69"/>
        <v>0</v>
      </c>
      <c r="AA244" s="79">
        <f t="shared" si="70"/>
        <v>0</v>
      </c>
      <c r="AB244" s="81">
        <f t="shared" si="79"/>
        <v>0</v>
      </c>
      <c r="AD244" s="95">
        <f>locallinterp(R244,'BBG rates'!$N$10:$N$369,'BBG rates'!$P$10:$P$369)</f>
        <v>18.814811807174568</v>
      </c>
      <c r="AI244" s="185">
        <f t="shared" si="71"/>
        <v>223</v>
      </c>
      <c r="AJ244" s="127">
        <f>locallinterp(MIN(AI244,CAP_Senior*12),'BBG rates'!$X$24:$X$65,'BBG rates'!$Y$24:$Y$65)</f>
        <v>66.513184874584837</v>
      </c>
      <c r="AK244" s="127">
        <f>locallinterp(MIN(AI244,CAP_CB*12),'BBG rates'!$AA$25:$AA$40,'BBG rates'!$AC$25:$AC$40)</f>
        <v>11</v>
      </c>
      <c r="AL244" s="144">
        <f t="shared" si="72"/>
        <v>20.437241428679421</v>
      </c>
      <c r="AM244" s="142">
        <f>(SUMPRODUCT(AL244:AL$381,G244:G$381)+SUMPRODUCT(AL244:AL$381,H244:H$381))/12</f>
        <v>0</v>
      </c>
    </row>
    <row r="245" spans="1:39" x14ac:dyDescent="0.2">
      <c r="A245" s="7">
        <v>224</v>
      </c>
      <c r="B245" s="7">
        <v>112</v>
      </c>
      <c r="C245" s="7">
        <v>56</v>
      </c>
      <c r="D245" s="12">
        <f t="shared" si="64"/>
        <v>18.666666666666668</v>
      </c>
      <c r="E245" s="29">
        <f t="shared" si="63"/>
        <v>0</v>
      </c>
      <c r="F245" s="2">
        <f t="shared" si="65"/>
        <v>0</v>
      </c>
      <c r="G245" s="2">
        <f t="shared" si="73"/>
        <v>0</v>
      </c>
      <c r="H245" s="2">
        <f t="shared" si="74"/>
        <v>0</v>
      </c>
      <c r="I245" s="2">
        <f t="shared" si="62"/>
        <v>0</v>
      </c>
      <c r="J245" s="2">
        <f t="shared" si="80"/>
        <v>0</v>
      </c>
      <c r="K245" s="2">
        <f t="shared" si="66"/>
        <v>0</v>
      </c>
      <c r="L245" s="2">
        <f t="shared" si="66"/>
        <v>0</v>
      </c>
      <c r="M245" s="2"/>
      <c r="N245" s="28">
        <f t="shared" si="81"/>
        <v>0</v>
      </c>
      <c r="O245" s="2">
        <f t="shared" si="75"/>
        <v>0</v>
      </c>
      <c r="P245" s="2">
        <f t="shared" si="76"/>
        <v>0</v>
      </c>
      <c r="R245">
        <f t="shared" si="77"/>
        <v>224</v>
      </c>
      <c r="S245" s="89">
        <f t="shared" si="67"/>
        <v>0</v>
      </c>
      <c r="T245" s="89">
        <f>IF(AND(S245=0,S244&gt;0),SUM($G245:$H$381),S245)</f>
        <v>0</v>
      </c>
      <c r="U245" s="82">
        <f>SUM(T245:T$381)</f>
        <v>0</v>
      </c>
      <c r="V245" s="68">
        <f>localspline(R245,'BBG rates'!$G$10:$G$27,'BBG rates'!$K$10:$K$27)</f>
        <v>0.9854468628688533</v>
      </c>
      <c r="W245" s="68">
        <f>locallinterp(R245,'BBG rates'!$G$10:$G$27,'BBG rates'!$J$10:$J$27)</f>
        <v>6.773333333333334E-2</v>
      </c>
      <c r="X245" s="56">
        <f t="shared" si="78"/>
        <v>6.7712314991297262E-2</v>
      </c>
      <c r="Y245" s="66">
        <f t="shared" si="68"/>
        <v>0</v>
      </c>
      <c r="Z245" s="72">
        <f t="shared" si="69"/>
        <v>0</v>
      </c>
      <c r="AA245" s="79">
        <f t="shared" si="70"/>
        <v>0</v>
      </c>
      <c r="AB245" s="81">
        <f t="shared" si="79"/>
        <v>0</v>
      </c>
      <c r="AD245" s="95">
        <f>locallinterp(R245,'BBG rates'!$N$10:$N$369,'BBG rates'!$P$10:$P$369)</f>
        <v>18.896932379080305</v>
      </c>
      <c r="AI245" s="185">
        <f t="shared" si="71"/>
        <v>224</v>
      </c>
      <c r="AJ245" s="127">
        <f>locallinterp(MIN(AI245,CAP_Senior*12),'BBG rates'!$X$24:$X$65,'BBG rates'!$Y$24:$Y$65)</f>
        <v>66.598971532333678</v>
      </c>
      <c r="AK245" s="127">
        <f>locallinterp(MIN(AI245,CAP_CB*12),'BBG rates'!$AA$25:$AA$40,'BBG rates'!$AC$25:$AC$40)</f>
        <v>11</v>
      </c>
      <c r="AL245" s="144">
        <f t="shared" si="72"/>
        <v>20.451825160496725</v>
      </c>
      <c r="AM245" s="142">
        <f>(SUMPRODUCT(AL245:AL$381,G245:G$381)+SUMPRODUCT(AL245:AL$381,H245:H$381))/12</f>
        <v>0</v>
      </c>
    </row>
    <row r="246" spans="1:39" x14ac:dyDescent="0.2">
      <c r="A246" s="7">
        <v>225</v>
      </c>
      <c r="B246" s="7">
        <v>112.5</v>
      </c>
      <c r="C246" s="7">
        <v>56.25</v>
      </c>
      <c r="D246" s="12">
        <f t="shared" si="64"/>
        <v>18.75</v>
      </c>
      <c r="E246" s="29">
        <f t="shared" si="63"/>
        <v>0</v>
      </c>
      <c r="F246" s="2">
        <f t="shared" si="65"/>
        <v>0</v>
      </c>
      <c r="G246" s="2">
        <f t="shared" si="73"/>
        <v>0</v>
      </c>
      <c r="H246" s="2">
        <f t="shared" si="74"/>
        <v>0</v>
      </c>
      <c r="I246" s="2">
        <f t="shared" si="62"/>
        <v>0</v>
      </c>
      <c r="J246" s="2">
        <f t="shared" si="80"/>
        <v>0</v>
      </c>
      <c r="K246" s="2">
        <f t="shared" si="66"/>
        <v>0</v>
      </c>
      <c r="L246" s="2">
        <f t="shared" si="66"/>
        <v>0</v>
      </c>
      <c r="M246" s="2"/>
      <c r="N246" s="28">
        <f t="shared" si="81"/>
        <v>0</v>
      </c>
      <c r="O246" s="2">
        <f t="shared" si="75"/>
        <v>0</v>
      </c>
      <c r="P246" s="2">
        <f t="shared" si="76"/>
        <v>0</v>
      </c>
      <c r="R246">
        <f t="shared" si="77"/>
        <v>225</v>
      </c>
      <c r="S246" s="89">
        <f t="shared" si="67"/>
        <v>0</v>
      </c>
      <c r="T246" s="89">
        <f>IF(AND(S246=0,S245&gt;0),SUM($G246:$H$381),S246)</f>
        <v>0</v>
      </c>
      <c r="U246" s="82">
        <f>SUM(T246:T$381)</f>
        <v>0</v>
      </c>
      <c r="V246" s="68">
        <f>localspline(R246,'BBG rates'!$G$10:$G$27,'BBG rates'!$K$10:$K$27)</f>
        <v>0.98513727261217809</v>
      </c>
      <c r="W246" s="68">
        <f>locallinterp(R246,'BBG rates'!$G$10:$G$27,'BBG rates'!$J$10:$J$27)</f>
        <v>6.9375000000000006E-2</v>
      </c>
      <c r="X246" s="56">
        <f t="shared" si="78"/>
        <v>6.9352950690326765E-2</v>
      </c>
      <c r="Y246" s="66">
        <f t="shared" si="68"/>
        <v>0</v>
      </c>
      <c r="Z246" s="72">
        <f t="shared" si="69"/>
        <v>0</v>
      </c>
      <c r="AA246" s="79">
        <f t="shared" si="70"/>
        <v>0</v>
      </c>
      <c r="AB246" s="81">
        <f t="shared" si="79"/>
        <v>0</v>
      </c>
      <c r="AD246" s="95">
        <f>locallinterp(R246,'BBG rates'!$N$10:$N$369,'BBG rates'!$P$10:$P$369)</f>
        <v>18.979027151797986</v>
      </c>
      <c r="AI246" s="185">
        <f t="shared" si="71"/>
        <v>225</v>
      </c>
      <c r="AJ246" s="127">
        <f>locallinterp(MIN(AI246,CAP_Senior*12),'BBG rates'!$X$24:$X$65,'BBG rates'!$Y$24:$Y$65)</f>
        <v>66.684758190082519</v>
      </c>
      <c r="AK246" s="127">
        <f>locallinterp(MIN(AI246,CAP_CB*12),'BBG rates'!$AA$25:$AA$40,'BBG rates'!$AC$25:$AC$40)</f>
        <v>11</v>
      </c>
      <c r="AL246" s="144">
        <f t="shared" si="72"/>
        <v>20.466408892314028</v>
      </c>
      <c r="AM246" s="142">
        <f>(SUMPRODUCT(AL246:AL$381,G246:G$381)+SUMPRODUCT(AL246:AL$381,H246:H$381))/12</f>
        <v>0</v>
      </c>
    </row>
    <row r="247" spans="1:39" x14ac:dyDescent="0.2">
      <c r="A247" s="7">
        <v>226</v>
      </c>
      <c r="B247" s="7">
        <v>113</v>
      </c>
      <c r="C247" s="7">
        <v>56.5</v>
      </c>
      <c r="D247" s="12">
        <f t="shared" si="64"/>
        <v>18.833333333333332</v>
      </c>
      <c r="E247" s="29">
        <f t="shared" si="63"/>
        <v>0</v>
      </c>
      <c r="F247" s="2">
        <f t="shared" si="65"/>
        <v>0</v>
      </c>
      <c r="G247" s="2">
        <f t="shared" si="73"/>
        <v>0</v>
      </c>
      <c r="H247" s="2">
        <f t="shared" si="74"/>
        <v>0</v>
      </c>
      <c r="I247" s="2">
        <f t="shared" si="62"/>
        <v>0</v>
      </c>
      <c r="J247" s="2">
        <f t="shared" si="80"/>
        <v>0</v>
      </c>
      <c r="K247" s="2">
        <f t="shared" si="66"/>
        <v>0</v>
      </c>
      <c r="L247" s="2">
        <f t="shared" si="66"/>
        <v>0</v>
      </c>
      <c r="M247" s="2"/>
      <c r="N247" s="28">
        <f t="shared" si="81"/>
        <v>0</v>
      </c>
      <c r="O247" s="2">
        <f t="shared" si="75"/>
        <v>0</v>
      </c>
      <c r="P247" s="2">
        <f t="shared" si="76"/>
        <v>0</v>
      </c>
      <c r="R247">
        <f t="shared" si="77"/>
        <v>226</v>
      </c>
      <c r="S247" s="89">
        <f t="shared" si="67"/>
        <v>0</v>
      </c>
      <c r="T247" s="89">
        <f>IF(AND(S247=0,S246&gt;0),SUM($G247:$H$381),S247)</f>
        <v>0</v>
      </c>
      <c r="U247" s="82">
        <f>SUM(T247:T$381)</f>
        <v>0</v>
      </c>
      <c r="V247" s="68">
        <f>localspline(R247,'BBG rates'!$G$10:$G$27,'BBG rates'!$K$10:$K$27)</f>
        <v>0.98482959533282011</v>
      </c>
      <c r="W247" s="68">
        <f>locallinterp(R247,'BBG rates'!$G$10:$G$27,'BBG rates'!$J$10:$J$27)</f>
        <v>7.1016666666666672E-2</v>
      </c>
      <c r="X247" s="56">
        <f t="shared" si="78"/>
        <v>7.0993561717358489E-2</v>
      </c>
      <c r="Y247" s="66">
        <f t="shared" si="68"/>
        <v>0</v>
      </c>
      <c r="Z247" s="72">
        <f t="shared" si="69"/>
        <v>0</v>
      </c>
      <c r="AA247" s="79">
        <f t="shared" si="70"/>
        <v>0</v>
      </c>
      <c r="AB247" s="81">
        <f t="shared" si="79"/>
        <v>0</v>
      </c>
      <c r="AD247" s="95">
        <f>locallinterp(R247,'BBG rates'!$N$10:$N$369,'BBG rates'!$P$10:$P$369)</f>
        <v>19.061096284742387</v>
      </c>
      <c r="AI247" s="185">
        <f t="shared" si="71"/>
        <v>226</v>
      </c>
      <c r="AJ247" s="127">
        <f>locallinterp(MIN(AI247,CAP_Senior*12),'BBG rates'!$X$24:$X$65,'BBG rates'!$Y$24:$Y$65)</f>
        <v>66.77054484783136</v>
      </c>
      <c r="AK247" s="127">
        <f>locallinterp(MIN(AI247,CAP_CB*12),'BBG rates'!$AA$25:$AA$40,'BBG rates'!$AC$25:$AC$40)</f>
        <v>11</v>
      </c>
      <c r="AL247" s="144">
        <f t="shared" si="72"/>
        <v>20.480992624131332</v>
      </c>
      <c r="AM247" s="142">
        <f>(SUMPRODUCT(AL247:AL$381,G247:G$381)+SUMPRODUCT(AL247:AL$381,H247:H$381))/12</f>
        <v>0</v>
      </c>
    </row>
    <row r="248" spans="1:39" x14ac:dyDescent="0.2">
      <c r="A248" s="7">
        <v>227</v>
      </c>
      <c r="B248" s="7">
        <v>113.5</v>
      </c>
      <c r="C248" s="7">
        <v>56.75</v>
      </c>
      <c r="D248" s="12">
        <f t="shared" si="64"/>
        <v>18.916666666666668</v>
      </c>
      <c r="E248" s="29">
        <f t="shared" si="63"/>
        <v>0</v>
      </c>
      <c r="F248" s="2">
        <f t="shared" si="65"/>
        <v>0</v>
      </c>
      <c r="G248" s="2">
        <f t="shared" si="73"/>
        <v>0</v>
      </c>
      <c r="H248" s="2">
        <f t="shared" si="74"/>
        <v>0</v>
      </c>
      <c r="I248" s="2">
        <f t="shared" si="62"/>
        <v>0</v>
      </c>
      <c r="J248" s="2">
        <f t="shared" si="80"/>
        <v>0</v>
      </c>
      <c r="K248" s="2">
        <f t="shared" si="66"/>
        <v>0</v>
      </c>
      <c r="L248" s="2">
        <f t="shared" si="66"/>
        <v>0</v>
      </c>
      <c r="M248" s="2"/>
      <c r="N248" s="28">
        <f t="shared" si="81"/>
        <v>0</v>
      </c>
      <c r="O248" s="2">
        <f t="shared" si="75"/>
        <v>0</v>
      </c>
      <c r="P248" s="2">
        <f t="shared" si="76"/>
        <v>0</v>
      </c>
      <c r="R248">
        <f t="shared" si="77"/>
        <v>227</v>
      </c>
      <c r="S248" s="89">
        <f t="shared" si="67"/>
        <v>0</v>
      </c>
      <c r="T248" s="89">
        <f>IF(AND(S248=0,S247&gt;0),SUM($G248:$H$381),S248)</f>
        <v>0</v>
      </c>
      <c r="U248" s="82">
        <f>SUM(T248:T$381)</f>
        <v>0</v>
      </c>
      <c r="V248" s="68">
        <f>localspline(R248,'BBG rates'!$G$10:$G$27,'BBG rates'!$K$10:$K$27)</f>
        <v>0.98452383271849409</v>
      </c>
      <c r="W248" s="68">
        <f>locallinterp(R248,'BBG rates'!$G$10:$G$27,'BBG rates'!$J$10:$J$27)</f>
        <v>7.2658333333333339E-2</v>
      </c>
      <c r="X248" s="56">
        <f t="shared" si="78"/>
        <v>7.2634148073191795E-2</v>
      </c>
      <c r="Y248" s="66">
        <f t="shared" si="68"/>
        <v>0</v>
      </c>
      <c r="Z248" s="72">
        <f t="shared" si="69"/>
        <v>0</v>
      </c>
      <c r="AA248" s="79">
        <f t="shared" si="70"/>
        <v>0</v>
      </c>
      <c r="AB248" s="81">
        <f t="shared" si="79"/>
        <v>0</v>
      </c>
      <c r="AD248" s="95">
        <f>locallinterp(R248,'BBG rates'!$N$10:$N$369,'BBG rates'!$P$10:$P$369)</f>
        <v>19.143139937468927</v>
      </c>
      <c r="AI248" s="185">
        <f t="shared" si="71"/>
        <v>227</v>
      </c>
      <c r="AJ248" s="127">
        <f>locallinterp(MIN(AI248,CAP_Senior*12),'BBG rates'!$X$24:$X$65,'BBG rates'!$Y$24:$Y$65)</f>
        <v>66.856331505580187</v>
      </c>
      <c r="AK248" s="127">
        <f>locallinterp(MIN(AI248,CAP_CB*12),'BBG rates'!$AA$25:$AA$40,'BBG rates'!$AC$25:$AC$40)</f>
        <v>11</v>
      </c>
      <c r="AL248" s="144">
        <f t="shared" si="72"/>
        <v>20.495576355948632</v>
      </c>
      <c r="AM248" s="142">
        <f>(SUMPRODUCT(AL248:AL$381,G248:G$381)+SUMPRODUCT(AL248:AL$381,H248:H$381))/12</f>
        <v>0</v>
      </c>
    </row>
    <row r="249" spans="1:39" x14ac:dyDescent="0.2">
      <c r="A249" s="7">
        <v>228</v>
      </c>
      <c r="B249" s="7">
        <v>114</v>
      </c>
      <c r="C249" s="7">
        <v>57</v>
      </c>
      <c r="D249" s="12">
        <f t="shared" si="64"/>
        <v>19</v>
      </c>
      <c r="E249" s="29">
        <f t="shared" si="63"/>
        <v>0</v>
      </c>
      <c r="F249" s="2">
        <f t="shared" si="65"/>
        <v>0</v>
      </c>
      <c r="G249" s="2">
        <f t="shared" si="73"/>
        <v>0</v>
      </c>
      <c r="H249" s="2">
        <f t="shared" si="74"/>
        <v>0</v>
      </c>
      <c r="I249" s="2">
        <f t="shared" si="62"/>
        <v>0</v>
      </c>
      <c r="J249" s="2">
        <f t="shared" si="80"/>
        <v>0</v>
      </c>
      <c r="K249" s="2">
        <f t="shared" si="66"/>
        <v>0</v>
      </c>
      <c r="L249" s="2">
        <f t="shared" si="66"/>
        <v>0</v>
      </c>
      <c r="M249" s="2"/>
      <c r="N249" s="28">
        <f t="shared" si="81"/>
        <v>0</v>
      </c>
      <c r="O249" s="2">
        <f t="shared" si="75"/>
        <v>0</v>
      </c>
      <c r="P249" s="2">
        <f t="shared" si="76"/>
        <v>0</v>
      </c>
      <c r="R249">
        <f t="shared" si="77"/>
        <v>228</v>
      </c>
      <c r="S249" s="89">
        <f t="shared" si="67"/>
        <v>0</v>
      </c>
      <c r="T249" s="89">
        <f>IF(AND(S249=0,S248&gt;0),SUM($G249:$H$381),S249)</f>
        <v>0</v>
      </c>
      <c r="U249" s="82">
        <f>SUM(T249:T$381)</f>
        <v>0</v>
      </c>
      <c r="V249" s="68">
        <f>localspline(R249,'BBG rates'!$G$10:$G$27,'BBG rates'!$K$10:$K$27)</f>
        <v>0.98422000134997412</v>
      </c>
      <c r="W249" s="68">
        <f>locallinterp(R249,'BBG rates'!$G$10:$G$27,'BBG rates'!$J$10:$J$27)</f>
        <v>7.4300000000000005E-2</v>
      </c>
      <c r="X249" s="56">
        <f t="shared" si="78"/>
        <v>7.4274709758359592E-2</v>
      </c>
      <c r="Y249" s="66">
        <f t="shared" si="68"/>
        <v>0</v>
      </c>
      <c r="Z249" s="72">
        <f t="shared" si="69"/>
        <v>0</v>
      </c>
      <c r="AA249" s="79">
        <f t="shared" si="70"/>
        <v>0</v>
      </c>
      <c r="AB249" s="81">
        <f t="shared" si="79"/>
        <v>0</v>
      </c>
      <c r="AD249" s="95">
        <f>locallinterp(R249,'BBG rates'!$N$10:$N$369,'BBG rates'!$P$10:$P$369)</f>
        <v>19.225158270914758</v>
      </c>
      <c r="AI249" s="185">
        <f t="shared" si="71"/>
        <v>228</v>
      </c>
      <c r="AJ249" s="127">
        <f>locallinterp(MIN(AI249,CAP_Senior*12),'BBG rates'!$X$24:$X$65,'BBG rates'!$Y$24:$Y$65)</f>
        <v>66.942118163329027</v>
      </c>
      <c r="AK249" s="127">
        <f>locallinterp(MIN(AI249,CAP_CB*12),'BBG rates'!$AA$25:$AA$40,'BBG rates'!$AC$25:$AC$40)</f>
        <v>11</v>
      </c>
      <c r="AL249" s="144">
        <f t="shared" si="72"/>
        <v>20.510160087765932</v>
      </c>
      <c r="AM249" s="142">
        <f>(SUMPRODUCT(AL249:AL$381,G249:G$381)+SUMPRODUCT(AL249:AL$381,H249:H$381))/12</f>
        <v>0</v>
      </c>
    </row>
    <row r="250" spans="1:39" x14ac:dyDescent="0.2">
      <c r="A250" s="7">
        <v>229</v>
      </c>
      <c r="B250" s="7">
        <v>114.5</v>
      </c>
      <c r="C250" s="7">
        <v>57.25</v>
      </c>
      <c r="D250" s="12">
        <f t="shared" si="64"/>
        <v>19.083333333333332</v>
      </c>
      <c r="E250" s="29">
        <f t="shared" si="63"/>
        <v>0</v>
      </c>
      <c r="F250" s="2">
        <f t="shared" si="65"/>
        <v>0</v>
      </c>
      <c r="G250" s="2">
        <f t="shared" si="73"/>
        <v>0</v>
      </c>
      <c r="H250" s="2">
        <f t="shared" si="74"/>
        <v>0</v>
      </c>
      <c r="I250" s="2">
        <f t="shared" si="62"/>
        <v>0</v>
      </c>
      <c r="J250" s="2">
        <f t="shared" si="80"/>
        <v>0</v>
      </c>
      <c r="K250" s="2">
        <f t="shared" si="66"/>
        <v>0</v>
      </c>
      <c r="L250" s="2">
        <f t="shared" si="66"/>
        <v>0</v>
      </c>
      <c r="M250" s="2"/>
      <c r="N250" s="28">
        <f t="shared" si="81"/>
        <v>0</v>
      </c>
      <c r="O250" s="2">
        <f t="shared" si="75"/>
        <v>0</v>
      </c>
      <c r="P250" s="2">
        <f t="shared" si="76"/>
        <v>0</v>
      </c>
      <c r="R250">
        <f t="shared" si="77"/>
        <v>229</v>
      </c>
      <c r="S250" s="89">
        <f t="shared" si="67"/>
        <v>0</v>
      </c>
      <c r="T250" s="89">
        <f>IF(AND(S250=0,S249&gt;0),SUM($G250:$H$381),S250)</f>
        <v>0</v>
      </c>
      <c r="U250" s="82">
        <f>SUM(T250:T$381)</f>
        <v>0</v>
      </c>
      <c r="V250" s="68">
        <f>localspline(R250,'BBG rates'!$G$10:$G$27,'BBG rates'!$K$10:$K$27)</f>
        <v>0.98391810290687287</v>
      </c>
      <c r="W250" s="68">
        <f>locallinterp(R250,'BBG rates'!$G$10:$G$27,'BBG rates'!$J$10:$J$27)</f>
        <v>7.5941666666666671E-2</v>
      </c>
      <c r="X250" s="56">
        <f t="shared" si="78"/>
        <v>7.5915246774194145E-2</v>
      </c>
      <c r="Y250" s="66">
        <f t="shared" si="68"/>
        <v>0</v>
      </c>
      <c r="Z250" s="72">
        <f t="shared" si="69"/>
        <v>0</v>
      </c>
      <c r="AA250" s="79">
        <f t="shared" si="70"/>
        <v>0</v>
      </c>
      <c r="AB250" s="81">
        <f t="shared" si="79"/>
        <v>0</v>
      </c>
      <c r="AD250" s="95">
        <f>locallinterp(R250,'BBG rates'!$N$10:$N$369,'BBG rates'!$P$10:$P$369)</f>
        <v>19.307151446156997</v>
      </c>
      <c r="AI250" s="185">
        <f t="shared" si="71"/>
        <v>229</v>
      </c>
      <c r="AJ250" s="127">
        <f>locallinterp(MIN(AI250,CAP_Senior*12),'BBG rates'!$X$24:$X$65,'BBG rates'!$Y$24:$Y$65)</f>
        <v>67.02350352375727</v>
      </c>
      <c r="AK250" s="127">
        <f>locallinterp(MIN(AI250,CAP_CB*12),'BBG rates'!$AA$25:$AA$40,'BBG rates'!$AC$25:$AC$40)</f>
        <v>11</v>
      </c>
      <c r="AL250" s="144">
        <f t="shared" si="72"/>
        <v>20.523995599038734</v>
      </c>
      <c r="AM250" s="142">
        <f>(SUMPRODUCT(AL250:AL$381,G250:G$381)+SUMPRODUCT(AL250:AL$381,H250:H$381))/12</f>
        <v>0</v>
      </c>
    </row>
    <row r="251" spans="1:39" x14ac:dyDescent="0.2">
      <c r="A251" s="7">
        <v>230</v>
      </c>
      <c r="B251" s="7">
        <v>115</v>
      </c>
      <c r="C251" s="7">
        <v>57.5</v>
      </c>
      <c r="D251" s="12">
        <f t="shared" si="64"/>
        <v>19.166666666666668</v>
      </c>
      <c r="E251" s="29">
        <f t="shared" si="63"/>
        <v>0</v>
      </c>
      <c r="F251" s="2">
        <f t="shared" si="65"/>
        <v>0</v>
      </c>
      <c r="G251" s="2">
        <f t="shared" si="73"/>
        <v>0</v>
      </c>
      <c r="H251" s="2">
        <f t="shared" si="74"/>
        <v>0</v>
      </c>
      <c r="I251" s="2">
        <f t="shared" si="62"/>
        <v>0</v>
      </c>
      <c r="J251" s="2">
        <f t="shared" si="80"/>
        <v>0</v>
      </c>
      <c r="K251" s="2">
        <f t="shared" si="66"/>
        <v>0</v>
      </c>
      <c r="L251" s="2">
        <f t="shared" si="66"/>
        <v>0</v>
      </c>
      <c r="M251" s="2"/>
      <c r="N251" s="28">
        <f t="shared" si="81"/>
        <v>0</v>
      </c>
      <c r="O251" s="2">
        <f t="shared" si="75"/>
        <v>0</v>
      </c>
      <c r="P251" s="2">
        <f t="shared" si="76"/>
        <v>0</v>
      </c>
      <c r="R251">
        <f t="shared" si="77"/>
        <v>230</v>
      </c>
      <c r="S251" s="89">
        <f t="shared" si="67"/>
        <v>0</v>
      </c>
      <c r="T251" s="89">
        <f>IF(AND(S251=0,S250&gt;0),SUM($G251:$H$381),S251)</f>
        <v>0</v>
      </c>
      <c r="U251" s="82">
        <f>SUM(T251:T$381)</f>
        <v>0</v>
      </c>
      <c r="V251" s="68">
        <f>localspline(R251,'BBG rates'!$G$10:$G$27,'BBG rates'!$K$10:$K$27)</f>
        <v>0.98361818377228694</v>
      </c>
      <c r="W251" s="68">
        <f>locallinterp(R251,'BBG rates'!$G$10:$G$27,'BBG rates'!$J$10:$J$27)</f>
        <v>7.7583333333333337E-2</v>
      </c>
      <c r="X251" s="56">
        <f t="shared" si="78"/>
        <v>7.7555759120961909E-2</v>
      </c>
      <c r="Y251" s="66">
        <f t="shared" si="68"/>
        <v>0</v>
      </c>
      <c r="Z251" s="72">
        <f t="shared" si="69"/>
        <v>0</v>
      </c>
      <c r="AA251" s="79">
        <f t="shared" si="70"/>
        <v>0</v>
      </c>
      <c r="AB251" s="81">
        <f t="shared" si="79"/>
        <v>0</v>
      </c>
      <c r="AD251" s="95">
        <f>locallinterp(R251,'BBG rates'!$N$10:$N$369,'BBG rates'!$P$10:$P$369)</f>
        <v>19.389119628138022</v>
      </c>
      <c r="AI251" s="185">
        <f t="shared" si="71"/>
        <v>230</v>
      </c>
      <c r="AJ251" s="127">
        <f>locallinterp(MIN(AI251,CAP_Senior*12),'BBG rates'!$X$24:$X$65,'BBG rates'!$Y$24:$Y$65)</f>
        <v>67.104888884185527</v>
      </c>
      <c r="AK251" s="127">
        <f>locallinterp(MIN(AI251,CAP_CB*12),'BBG rates'!$AA$25:$AA$40,'BBG rates'!$AC$25:$AC$40)</f>
        <v>11</v>
      </c>
      <c r="AL251" s="144">
        <f t="shared" si="72"/>
        <v>20.53783111031154</v>
      </c>
      <c r="AM251" s="142">
        <f>(SUMPRODUCT(AL251:AL$381,G251:G$381)+SUMPRODUCT(AL251:AL$381,H251:H$381))/12</f>
        <v>0</v>
      </c>
    </row>
    <row r="252" spans="1:39" x14ac:dyDescent="0.2">
      <c r="A252" s="7">
        <v>231</v>
      </c>
      <c r="B252" s="7">
        <v>115.5</v>
      </c>
      <c r="C252" s="7">
        <v>57.75</v>
      </c>
      <c r="D252" s="12">
        <f t="shared" si="64"/>
        <v>19.25</v>
      </c>
      <c r="E252" s="29">
        <f t="shared" si="63"/>
        <v>0</v>
      </c>
      <c r="F252" s="2">
        <f t="shared" si="65"/>
        <v>0</v>
      </c>
      <c r="G252" s="2">
        <f t="shared" si="73"/>
        <v>0</v>
      </c>
      <c r="H252" s="2">
        <f t="shared" si="74"/>
        <v>0</v>
      </c>
      <c r="I252" s="2">
        <f t="shared" si="62"/>
        <v>0</v>
      </c>
      <c r="J252" s="2">
        <f t="shared" si="80"/>
        <v>0</v>
      </c>
      <c r="K252" s="2">
        <f t="shared" si="66"/>
        <v>0</v>
      </c>
      <c r="L252" s="2">
        <f t="shared" si="66"/>
        <v>0</v>
      </c>
      <c r="M252" s="2"/>
      <c r="N252" s="28">
        <f t="shared" si="81"/>
        <v>0</v>
      </c>
      <c r="O252" s="2">
        <f t="shared" si="75"/>
        <v>0</v>
      </c>
      <c r="P252" s="2">
        <f t="shared" si="76"/>
        <v>0</v>
      </c>
      <c r="R252">
        <f t="shared" si="77"/>
        <v>231</v>
      </c>
      <c r="S252" s="89">
        <f t="shared" si="67"/>
        <v>0</v>
      </c>
      <c r="T252" s="89">
        <f>IF(AND(S252=0,S251&gt;0),SUM($G252:$H$381),S252)</f>
        <v>0</v>
      </c>
      <c r="U252" s="82">
        <f>SUM(T252:T$381)</f>
        <v>0</v>
      </c>
      <c r="V252" s="68">
        <f>localspline(R252,'BBG rates'!$G$10:$G$27,'BBG rates'!$K$10:$K$27)</f>
        <v>0.98332024562582876</v>
      </c>
      <c r="W252" s="68">
        <f>locallinterp(R252,'BBG rates'!$G$10:$G$27,'BBG rates'!$J$10:$J$27)</f>
        <v>7.9225000000000004E-2</v>
      </c>
      <c r="X252" s="56">
        <f t="shared" si="78"/>
        <v>7.9196246799728698E-2</v>
      </c>
      <c r="Y252" s="66">
        <f t="shared" si="68"/>
        <v>0</v>
      </c>
      <c r="Z252" s="72">
        <f t="shared" si="69"/>
        <v>0</v>
      </c>
      <c r="AA252" s="79">
        <f t="shared" si="70"/>
        <v>0</v>
      </c>
      <c r="AB252" s="81">
        <f t="shared" si="79"/>
        <v>0</v>
      </c>
      <c r="AD252" s="95">
        <f>locallinterp(R252,'BBG rates'!$N$10:$N$369,'BBG rates'!$P$10:$P$369)</f>
        <v>19.471062981940175</v>
      </c>
      <c r="AI252" s="185">
        <f t="shared" si="71"/>
        <v>231</v>
      </c>
      <c r="AJ252" s="127">
        <f>locallinterp(MIN(AI252,CAP_Senior*12),'BBG rates'!$X$24:$X$65,'BBG rates'!$Y$24:$Y$65)</f>
        <v>67.18627424461377</v>
      </c>
      <c r="AK252" s="127">
        <f>locallinterp(MIN(AI252,CAP_CB*12),'BBG rates'!$AA$25:$AA$40,'BBG rates'!$AC$25:$AC$40)</f>
        <v>11</v>
      </c>
      <c r="AL252" s="144">
        <f t="shared" si="72"/>
        <v>20.551666621584339</v>
      </c>
      <c r="AM252" s="142">
        <f>(SUMPRODUCT(AL252:AL$381,G252:G$381)+SUMPRODUCT(AL252:AL$381,H252:H$381))/12</f>
        <v>0</v>
      </c>
    </row>
    <row r="253" spans="1:39" x14ac:dyDescent="0.2">
      <c r="A253" s="7">
        <v>232</v>
      </c>
      <c r="B253" s="7">
        <v>116</v>
      </c>
      <c r="C253" s="7">
        <v>58</v>
      </c>
      <c r="D253" s="12">
        <f t="shared" si="64"/>
        <v>19.333333333333332</v>
      </c>
      <c r="E253" s="29">
        <f t="shared" si="63"/>
        <v>0</v>
      </c>
      <c r="F253" s="2">
        <f t="shared" si="65"/>
        <v>0</v>
      </c>
      <c r="G253" s="2">
        <f t="shared" si="73"/>
        <v>0</v>
      </c>
      <c r="H253" s="2">
        <f t="shared" si="74"/>
        <v>0</v>
      </c>
      <c r="I253" s="2">
        <f t="shared" si="62"/>
        <v>0</v>
      </c>
      <c r="J253" s="2">
        <f t="shared" si="80"/>
        <v>0</v>
      </c>
      <c r="K253" s="2">
        <f t="shared" si="66"/>
        <v>0</v>
      </c>
      <c r="L253" s="2">
        <f t="shared" si="66"/>
        <v>0</v>
      </c>
      <c r="M253" s="2"/>
      <c r="N253" s="28">
        <f t="shared" si="81"/>
        <v>0</v>
      </c>
      <c r="O253" s="2">
        <f t="shared" si="75"/>
        <v>0</v>
      </c>
      <c r="P253" s="2">
        <f t="shared" si="76"/>
        <v>0</v>
      </c>
      <c r="R253">
        <f t="shared" si="77"/>
        <v>232</v>
      </c>
      <c r="S253" s="89">
        <f t="shared" si="67"/>
        <v>0</v>
      </c>
      <c r="T253" s="89">
        <f>IF(AND(S253=0,S252&gt;0),SUM($G253:$H$381),S253)</f>
        <v>0</v>
      </c>
      <c r="U253" s="82">
        <f>SUM(T253:T$381)</f>
        <v>0</v>
      </c>
      <c r="V253" s="68">
        <f>localspline(R253,'BBG rates'!$G$10:$G$27,'BBG rates'!$K$10:$K$27)</f>
        <v>0.98302430504827254</v>
      </c>
      <c r="W253" s="68">
        <f>locallinterp(R253,'BBG rates'!$G$10:$G$27,'BBG rates'!$J$10:$J$27)</f>
        <v>8.086666666666667E-2</v>
      </c>
      <c r="X253" s="56">
        <f t="shared" si="78"/>
        <v>8.0836709811293872E-2</v>
      </c>
      <c r="Y253" s="66">
        <f t="shared" si="68"/>
        <v>0</v>
      </c>
      <c r="Z253" s="72">
        <f t="shared" si="69"/>
        <v>0</v>
      </c>
      <c r="AA253" s="79">
        <f t="shared" si="70"/>
        <v>0</v>
      </c>
      <c r="AB253" s="81">
        <f t="shared" si="79"/>
        <v>0</v>
      </c>
      <c r="AD253" s="95">
        <f>locallinterp(R253,'BBG rates'!$N$10:$N$369,'BBG rates'!$P$10:$P$369)</f>
        <v>19.552981674027532</v>
      </c>
      <c r="AI253" s="185">
        <f t="shared" si="71"/>
        <v>232</v>
      </c>
      <c r="AJ253" s="127">
        <f>locallinterp(MIN(AI253,CAP_Senior*12),'BBG rates'!$X$24:$X$65,'BBG rates'!$Y$24:$Y$65)</f>
        <v>67.267659605042013</v>
      </c>
      <c r="AK253" s="127">
        <f>locallinterp(MIN(AI253,CAP_CB*12),'BBG rates'!$AA$25:$AA$40,'BBG rates'!$AC$25:$AC$40)</f>
        <v>11</v>
      </c>
      <c r="AL253" s="144">
        <f t="shared" si="72"/>
        <v>20.565502132857141</v>
      </c>
      <c r="AM253" s="142">
        <f>(SUMPRODUCT(AL253:AL$381,G253:G$381)+SUMPRODUCT(AL253:AL$381,H253:H$381))/12</f>
        <v>0</v>
      </c>
    </row>
    <row r="254" spans="1:39" x14ac:dyDescent="0.2">
      <c r="A254" s="7">
        <v>233</v>
      </c>
      <c r="B254" s="7">
        <v>116.5</v>
      </c>
      <c r="C254" s="7">
        <v>58.25</v>
      </c>
      <c r="D254" s="12">
        <f t="shared" si="64"/>
        <v>19.416666666666668</v>
      </c>
      <c r="E254" s="29">
        <f t="shared" si="63"/>
        <v>0</v>
      </c>
      <c r="F254" s="2">
        <f t="shared" si="65"/>
        <v>0</v>
      </c>
      <c r="G254" s="2">
        <f t="shared" si="73"/>
        <v>0</v>
      </c>
      <c r="H254" s="2">
        <f t="shared" si="74"/>
        <v>0</v>
      </c>
      <c r="I254" s="2">
        <f t="shared" si="62"/>
        <v>0</v>
      </c>
      <c r="J254" s="2">
        <f t="shared" si="80"/>
        <v>0</v>
      </c>
      <c r="K254" s="2">
        <f t="shared" si="66"/>
        <v>0</v>
      </c>
      <c r="L254" s="2">
        <f t="shared" si="66"/>
        <v>0</v>
      </c>
      <c r="M254" s="2"/>
      <c r="N254" s="28">
        <f t="shared" si="81"/>
        <v>0</v>
      </c>
      <c r="O254" s="2">
        <f t="shared" si="75"/>
        <v>0</v>
      </c>
      <c r="P254" s="2">
        <f t="shared" si="76"/>
        <v>0</v>
      </c>
      <c r="R254">
        <f t="shared" si="77"/>
        <v>233</v>
      </c>
      <c r="S254" s="89">
        <f t="shared" si="67"/>
        <v>0</v>
      </c>
      <c r="T254" s="89">
        <f>IF(AND(S254=0,S253&gt;0),SUM($G254:$H$381),S254)</f>
        <v>0</v>
      </c>
      <c r="U254" s="82">
        <f>SUM(T254:T$381)</f>
        <v>0</v>
      </c>
      <c r="V254" s="68">
        <f>localspline(R254,'BBG rates'!$G$10:$G$27,'BBG rates'!$K$10:$K$27)</f>
        <v>0.98273037117475071</v>
      </c>
      <c r="W254" s="68">
        <f>locallinterp(R254,'BBG rates'!$G$10:$G$27,'BBG rates'!$J$10:$J$27)</f>
        <v>8.2508333333333336E-2</v>
      </c>
      <c r="X254" s="56">
        <f t="shared" si="78"/>
        <v>8.2477148156190339E-2</v>
      </c>
      <c r="Y254" s="66">
        <f t="shared" si="68"/>
        <v>0</v>
      </c>
      <c r="Z254" s="72">
        <f t="shared" si="69"/>
        <v>0</v>
      </c>
      <c r="AA254" s="79">
        <f t="shared" si="70"/>
        <v>0</v>
      </c>
      <c r="AB254" s="81">
        <f t="shared" si="79"/>
        <v>0</v>
      </c>
      <c r="AD254" s="95">
        <f>locallinterp(R254,'BBG rates'!$N$10:$N$369,'BBG rates'!$P$10:$P$369)</f>
        <v>19.634875871625429</v>
      </c>
      <c r="AI254" s="185">
        <f t="shared" si="71"/>
        <v>233</v>
      </c>
      <c r="AJ254" s="127">
        <f>locallinterp(MIN(AI254,CAP_Senior*12),'BBG rates'!$X$24:$X$65,'BBG rates'!$Y$24:$Y$65)</f>
        <v>67.349044965470256</v>
      </c>
      <c r="AK254" s="127">
        <f>locallinterp(MIN(AI254,CAP_CB*12),'BBG rates'!$AA$25:$AA$40,'BBG rates'!$AC$25:$AC$40)</f>
        <v>11</v>
      </c>
      <c r="AL254" s="144">
        <f t="shared" si="72"/>
        <v>20.579337644129943</v>
      </c>
      <c r="AM254" s="142">
        <f>(SUMPRODUCT(AL254:AL$381,G254:G$381)+SUMPRODUCT(AL254:AL$381,H254:H$381))/12</f>
        <v>0</v>
      </c>
    </row>
    <row r="255" spans="1:39" x14ac:dyDescent="0.2">
      <c r="A255" s="7">
        <v>234</v>
      </c>
      <c r="B255" s="7">
        <v>117</v>
      </c>
      <c r="C255" s="7">
        <v>58.5</v>
      </c>
      <c r="D255" s="12">
        <f t="shared" si="64"/>
        <v>19.5</v>
      </c>
      <c r="E255" s="29">
        <f t="shared" si="63"/>
        <v>0</v>
      </c>
      <c r="F255" s="2">
        <f t="shared" si="65"/>
        <v>0</v>
      </c>
      <c r="G255" s="2">
        <f t="shared" si="73"/>
        <v>0</v>
      </c>
      <c r="H255" s="2">
        <f t="shared" si="74"/>
        <v>0</v>
      </c>
      <c r="I255" s="2">
        <f t="shared" si="62"/>
        <v>0</v>
      </c>
      <c r="J255" s="2">
        <f t="shared" si="80"/>
        <v>0</v>
      </c>
      <c r="K255" s="2">
        <f t="shared" si="66"/>
        <v>0</v>
      </c>
      <c r="L255" s="2">
        <f t="shared" si="66"/>
        <v>0</v>
      </c>
      <c r="M255" s="2"/>
      <c r="N255" s="28">
        <f t="shared" si="81"/>
        <v>0</v>
      </c>
      <c r="O255" s="2">
        <f t="shared" si="75"/>
        <v>0</v>
      </c>
      <c r="P255" s="2">
        <f t="shared" si="76"/>
        <v>0</v>
      </c>
      <c r="R255">
        <f t="shared" si="77"/>
        <v>234</v>
      </c>
      <c r="S255" s="89">
        <f t="shared" si="67"/>
        <v>0</v>
      </c>
      <c r="T255" s="89">
        <f>IF(AND(S255=0,S254&gt;0),SUM($G255:$H$381),S255)</f>
        <v>0</v>
      </c>
      <c r="U255" s="82">
        <f>SUM(T255:T$381)</f>
        <v>0</v>
      </c>
      <c r="V255" s="68">
        <f>localspline(R255,'BBG rates'!$G$10:$G$27,'BBG rates'!$K$10:$K$27)</f>
        <v>0.98243847547737606</v>
      </c>
      <c r="W255" s="68">
        <f>locallinterp(R255,'BBG rates'!$G$10:$G$27,'BBG rates'!$J$10:$J$27)</f>
        <v>8.4150000000000003E-2</v>
      </c>
      <c r="X255" s="56">
        <f t="shared" si="78"/>
        <v>8.4117561835217458E-2</v>
      </c>
      <c r="Y255" s="66">
        <f t="shared" si="68"/>
        <v>0</v>
      </c>
      <c r="Z255" s="72">
        <f t="shared" si="69"/>
        <v>0</v>
      </c>
      <c r="AA255" s="79">
        <f t="shared" si="70"/>
        <v>0</v>
      </c>
      <c r="AB255" s="81">
        <f t="shared" si="79"/>
        <v>0</v>
      </c>
      <c r="AD255" s="95">
        <f>locallinterp(R255,'BBG rates'!$N$10:$N$369,'BBG rates'!$P$10:$P$369)</f>
        <v>19.716745744581878</v>
      </c>
      <c r="AI255" s="185">
        <f t="shared" si="71"/>
        <v>234</v>
      </c>
      <c r="AJ255" s="127">
        <f>locallinterp(MIN(AI255,CAP_Senior*12),'BBG rates'!$X$24:$X$65,'BBG rates'!$Y$24:$Y$65)</f>
        <v>67.430430325898499</v>
      </c>
      <c r="AK255" s="127">
        <f>locallinterp(MIN(AI255,CAP_CB*12),'BBG rates'!$AA$25:$AA$40,'BBG rates'!$AC$25:$AC$40)</f>
        <v>11</v>
      </c>
      <c r="AL255" s="144">
        <f t="shared" si="72"/>
        <v>20.593173155402745</v>
      </c>
      <c r="AM255" s="142">
        <f>(SUMPRODUCT(AL255:AL$381,G255:G$381)+SUMPRODUCT(AL255:AL$381,H255:H$381))/12</f>
        <v>0</v>
      </c>
    </row>
    <row r="256" spans="1:39" x14ac:dyDescent="0.2">
      <c r="A256" s="7">
        <v>235</v>
      </c>
      <c r="B256" s="7">
        <v>117.5</v>
      </c>
      <c r="C256" s="7">
        <v>58.75</v>
      </c>
      <c r="D256" s="12">
        <f t="shared" si="64"/>
        <v>19.583333333333332</v>
      </c>
      <c r="E256" s="29">
        <f t="shared" si="63"/>
        <v>0</v>
      </c>
      <c r="F256" s="2">
        <f t="shared" si="65"/>
        <v>0</v>
      </c>
      <c r="G256" s="2">
        <f t="shared" si="73"/>
        <v>0</v>
      </c>
      <c r="H256" s="2">
        <f t="shared" si="74"/>
        <v>0</v>
      </c>
      <c r="I256" s="2">
        <f t="shared" si="62"/>
        <v>0</v>
      </c>
      <c r="J256" s="2">
        <f t="shared" si="80"/>
        <v>0</v>
      </c>
      <c r="K256" s="2">
        <f t="shared" si="66"/>
        <v>0</v>
      </c>
      <c r="L256" s="2">
        <f t="shared" si="66"/>
        <v>0</v>
      </c>
      <c r="M256" s="2"/>
      <c r="N256" s="28">
        <f t="shared" si="81"/>
        <v>0</v>
      </c>
      <c r="O256" s="2">
        <f t="shared" si="75"/>
        <v>0</v>
      </c>
      <c r="P256" s="2">
        <f t="shared" si="76"/>
        <v>0</v>
      </c>
      <c r="R256">
        <f t="shared" si="77"/>
        <v>235</v>
      </c>
      <c r="S256" s="89">
        <f t="shared" si="67"/>
        <v>0</v>
      </c>
      <c r="T256" s="89">
        <f>IF(AND(S256=0,S255&gt;0),SUM($G256:$H$381),S256)</f>
        <v>0</v>
      </c>
      <c r="U256" s="82">
        <f>SUM(T256:T$381)</f>
        <v>0</v>
      </c>
      <c r="V256" s="68">
        <f>localspline(R256,'BBG rates'!$G$10:$G$27,'BBG rates'!$K$10:$K$27)</f>
        <v>0.98214861964063582</v>
      </c>
      <c r="W256" s="68">
        <f>locallinterp(R256,'BBG rates'!$G$10:$G$27,'BBG rates'!$J$10:$J$27)</f>
        <v>8.5791666666666669E-2</v>
      </c>
      <c r="X256" s="56">
        <f t="shared" si="78"/>
        <v>8.5757950849174591E-2</v>
      </c>
      <c r="Y256" s="66">
        <f t="shared" si="68"/>
        <v>0</v>
      </c>
      <c r="Z256" s="72">
        <f t="shared" si="69"/>
        <v>0</v>
      </c>
      <c r="AA256" s="79">
        <f t="shared" si="70"/>
        <v>0</v>
      </c>
      <c r="AB256" s="81">
        <f t="shared" si="79"/>
        <v>0</v>
      </c>
      <c r="AD256" s="95">
        <f>locallinterp(R256,'BBG rates'!$N$10:$N$369,'BBG rates'!$P$10:$P$369)</f>
        <v>19.798591462885266</v>
      </c>
      <c r="AI256" s="185">
        <f t="shared" si="71"/>
        <v>235</v>
      </c>
      <c r="AJ256" s="127">
        <f>locallinterp(MIN(AI256,CAP_Senior*12),'BBG rates'!$X$24:$X$65,'BBG rates'!$Y$24:$Y$65)</f>
        <v>67.511815686326756</v>
      </c>
      <c r="AK256" s="127">
        <f>locallinterp(MIN(AI256,CAP_CB*12),'BBG rates'!$AA$25:$AA$40,'BBG rates'!$AC$25:$AC$40)</f>
        <v>11</v>
      </c>
      <c r="AL256" s="144">
        <f t="shared" si="72"/>
        <v>20.607008666675547</v>
      </c>
      <c r="AM256" s="142">
        <f>(SUMPRODUCT(AL256:AL$381,G256:G$381)+SUMPRODUCT(AL256:AL$381,H256:H$381))/12</f>
        <v>0</v>
      </c>
    </row>
    <row r="257" spans="1:39" x14ac:dyDescent="0.2">
      <c r="A257" s="7">
        <v>236</v>
      </c>
      <c r="B257" s="7">
        <v>118</v>
      </c>
      <c r="C257" s="7">
        <v>59</v>
      </c>
      <c r="D257" s="12">
        <f t="shared" si="64"/>
        <v>19.666666666666668</v>
      </c>
      <c r="E257" s="29">
        <f t="shared" si="63"/>
        <v>0</v>
      </c>
      <c r="F257" s="2">
        <f t="shared" si="65"/>
        <v>0</v>
      </c>
      <c r="G257" s="2">
        <f t="shared" si="73"/>
        <v>0</v>
      </c>
      <c r="H257" s="2">
        <f t="shared" si="74"/>
        <v>0</v>
      </c>
      <c r="I257" s="2">
        <f t="shared" si="62"/>
        <v>0</v>
      </c>
      <c r="J257" s="2">
        <f t="shared" si="80"/>
        <v>0</v>
      </c>
      <c r="K257" s="2">
        <f t="shared" si="66"/>
        <v>0</v>
      </c>
      <c r="L257" s="2">
        <f t="shared" si="66"/>
        <v>0</v>
      </c>
      <c r="M257" s="2"/>
      <c r="N257" s="28">
        <f t="shared" si="81"/>
        <v>0</v>
      </c>
      <c r="O257" s="2">
        <f t="shared" si="75"/>
        <v>0</v>
      </c>
      <c r="P257" s="2">
        <f t="shared" si="76"/>
        <v>0</v>
      </c>
      <c r="R257">
        <f t="shared" si="77"/>
        <v>236</v>
      </c>
      <c r="S257" s="89">
        <f t="shared" si="67"/>
        <v>0</v>
      </c>
      <c r="T257" s="89">
        <f>IF(AND(S257=0,S256&gt;0),SUM($G257:$H$381),S257)</f>
        <v>0</v>
      </c>
      <c r="U257" s="82">
        <f>SUM(T257:T$381)</f>
        <v>0</v>
      </c>
      <c r="V257" s="68">
        <f>localspline(R257,'BBG rates'!$G$10:$G$27,'BBG rates'!$K$10:$K$27)</f>
        <v>0.98186083514646538</v>
      </c>
      <c r="W257" s="68">
        <f>locallinterp(R257,'BBG rates'!$G$10:$G$27,'BBG rates'!$J$10:$J$27)</f>
        <v>8.7433333333333335E-2</v>
      </c>
      <c r="X257" s="56">
        <f t="shared" si="78"/>
        <v>8.7398315199127552E-2</v>
      </c>
      <c r="Y257" s="66">
        <f t="shared" si="68"/>
        <v>0</v>
      </c>
      <c r="Z257" s="72">
        <f t="shared" si="69"/>
        <v>0</v>
      </c>
      <c r="AA257" s="79">
        <f t="shared" si="70"/>
        <v>0</v>
      </c>
      <c r="AB257" s="81">
        <f t="shared" si="79"/>
        <v>0</v>
      </c>
      <c r="AD257" s="95">
        <f>locallinterp(R257,'BBG rates'!$N$10:$N$369,'BBG rates'!$P$10:$P$369)</f>
        <v>19.880413199147473</v>
      </c>
      <c r="AI257" s="185">
        <f t="shared" si="71"/>
        <v>236</v>
      </c>
      <c r="AJ257" s="127">
        <f>locallinterp(MIN(AI257,CAP_Senior*12),'BBG rates'!$X$24:$X$65,'BBG rates'!$Y$24:$Y$65)</f>
        <v>67.593201046754999</v>
      </c>
      <c r="AK257" s="127">
        <f>locallinterp(MIN(AI257,CAP_CB*12),'BBG rates'!$AA$25:$AA$40,'BBG rates'!$AC$25:$AC$40)</f>
        <v>11</v>
      </c>
      <c r="AL257" s="144">
        <f t="shared" si="72"/>
        <v>20.620844177948349</v>
      </c>
      <c r="AM257" s="142">
        <f>(SUMPRODUCT(AL257:AL$381,G257:G$381)+SUMPRODUCT(AL257:AL$381,H257:H$381))/12</f>
        <v>0</v>
      </c>
    </row>
    <row r="258" spans="1:39" x14ac:dyDescent="0.2">
      <c r="A258" s="7">
        <v>237</v>
      </c>
      <c r="B258" s="7">
        <v>118.5</v>
      </c>
      <c r="C258" s="7">
        <v>59.25</v>
      </c>
      <c r="D258" s="12">
        <f t="shared" si="64"/>
        <v>19.75</v>
      </c>
      <c r="E258" s="29">
        <f t="shared" si="63"/>
        <v>0</v>
      </c>
      <c r="F258" s="2">
        <f t="shared" si="65"/>
        <v>0</v>
      </c>
      <c r="G258" s="2">
        <f t="shared" si="73"/>
        <v>0</v>
      </c>
      <c r="H258" s="2">
        <f t="shared" si="74"/>
        <v>0</v>
      </c>
      <c r="I258" s="2">
        <f t="shared" si="62"/>
        <v>0</v>
      </c>
      <c r="J258" s="2">
        <f t="shared" si="80"/>
        <v>0</v>
      </c>
      <c r="K258" s="2">
        <f t="shared" si="66"/>
        <v>0</v>
      </c>
      <c r="L258" s="2">
        <f t="shared" si="66"/>
        <v>0</v>
      </c>
      <c r="M258" s="2"/>
      <c r="N258" s="28">
        <f t="shared" si="81"/>
        <v>0</v>
      </c>
      <c r="O258" s="2">
        <f t="shared" si="75"/>
        <v>0</v>
      </c>
      <c r="P258" s="2">
        <f t="shared" si="76"/>
        <v>0</v>
      </c>
      <c r="R258">
        <f t="shared" si="77"/>
        <v>237</v>
      </c>
      <c r="S258" s="89">
        <f t="shared" si="67"/>
        <v>0</v>
      </c>
      <c r="T258" s="89">
        <f>IF(AND(S258=0,S257&gt;0),SUM($G258:$H$381),S258)</f>
        <v>0</v>
      </c>
      <c r="U258" s="82">
        <f>SUM(T258:T$381)</f>
        <v>0</v>
      </c>
      <c r="V258" s="68">
        <f>localspline(R258,'BBG rates'!$G$10:$G$27,'BBG rates'!$K$10:$K$27)</f>
        <v>0.98157512740232322</v>
      </c>
      <c r="W258" s="68">
        <f>locallinterp(R258,'BBG rates'!$G$10:$G$27,'BBG rates'!$J$10:$J$27)</f>
        <v>8.9075000000000001E-2</v>
      </c>
      <c r="X258" s="56">
        <f t="shared" si="78"/>
        <v>8.9038654885342794E-2</v>
      </c>
      <c r="Y258" s="66">
        <f t="shared" si="68"/>
        <v>0</v>
      </c>
      <c r="Z258" s="72">
        <f t="shared" si="69"/>
        <v>0</v>
      </c>
      <c r="AA258" s="79">
        <f t="shared" si="70"/>
        <v>0</v>
      </c>
      <c r="AB258" s="81">
        <f t="shared" si="79"/>
        <v>0</v>
      </c>
      <c r="AD258" s="95">
        <f>locallinterp(R258,'BBG rates'!$N$10:$N$369,'BBG rates'!$P$10:$P$369)</f>
        <v>19.962211126431001</v>
      </c>
      <c r="AI258" s="185">
        <f t="shared" si="71"/>
        <v>237</v>
      </c>
      <c r="AJ258" s="127">
        <f>locallinterp(MIN(AI258,CAP_Senior*12),'BBG rates'!$X$24:$X$65,'BBG rates'!$Y$24:$Y$65)</f>
        <v>67.674586407183241</v>
      </c>
      <c r="AK258" s="127">
        <f>locallinterp(MIN(AI258,CAP_CB*12),'BBG rates'!$AA$25:$AA$40,'BBG rates'!$AC$25:$AC$40)</f>
        <v>11</v>
      </c>
      <c r="AL258" s="144">
        <f t="shared" si="72"/>
        <v>20.634679689221151</v>
      </c>
      <c r="AM258" s="142">
        <f>(SUMPRODUCT(AL258:AL$381,G258:G$381)+SUMPRODUCT(AL258:AL$381,H258:H$381))/12</f>
        <v>0</v>
      </c>
    </row>
    <row r="259" spans="1:39" x14ac:dyDescent="0.2">
      <c r="A259" s="7">
        <v>238</v>
      </c>
      <c r="B259" s="7">
        <v>119</v>
      </c>
      <c r="C259" s="7">
        <v>59.5</v>
      </c>
      <c r="D259" s="12">
        <f t="shared" si="64"/>
        <v>19.833333333333332</v>
      </c>
      <c r="E259" s="29">
        <f t="shared" si="63"/>
        <v>0</v>
      </c>
      <c r="F259" s="2">
        <f t="shared" si="65"/>
        <v>0</v>
      </c>
      <c r="G259" s="2">
        <f t="shared" si="73"/>
        <v>0</v>
      </c>
      <c r="H259" s="2">
        <f t="shared" si="74"/>
        <v>0</v>
      </c>
      <c r="I259" s="2">
        <f t="shared" si="62"/>
        <v>0</v>
      </c>
      <c r="J259" s="2">
        <f t="shared" si="80"/>
        <v>0</v>
      </c>
      <c r="K259" s="2">
        <f t="shared" si="66"/>
        <v>0</v>
      </c>
      <c r="L259" s="2">
        <f t="shared" si="66"/>
        <v>0</v>
      </c>
      <c r="M259" s="2"/>
      <c r="N259" s="28">
        <f t="shared" si="81"/>
        <v>0</v>
      </c>
      <c r="O259" s="2">
        <f t="shared" si="75"/>
        <v>0</v>
      </c>
      <c r="P259" s="2">
        <f t="shared" si="76"/>
        <v>0</v>
      </c>
      <c r="R259">
        <f t="shared" si="77"/>
        <v>238</v>
      </c>
      <c r="S259" s="89">
        <f t="shared" si="67"/>
        <v>0</v>
      </c>
      <c r="T259" s="89">
        <f>IF(AND(S259=0,S258&gt;0),SUM($G259:$H$381),S259)</f>
        <v>0</v>
      </c>
      <c r="U259" s="82">
        <f>SUM(T259:T$381)</f>
        <v>0</v>
      </c>
      <c r="V259" s="68">
        <f>localspline(R259,'BBG rates'!$G$10:$G$27,'BBG rates'!$K$10:$K$27)</f>
        <v>0.98129151670917347</v>
      </c>
      <c r="W259" s="68">
        <f>locallinterp(R259,'BBG rates'!$G$10:$G$27,'BBG rates'!$J$10:$J$27)</f>
        <v>9.0716666666666668E-2</v>
      </c>
      <c r="X259" s="56">
        <f>((1+W259%)^(1/12)-1)*1200</f>
        <v>9.0678969909152585E-2</v>
      </c>
      <c r="Y259" s="66">
        <f t="shared" si="68"/>
        <v>0</v>
      </c>
      <c r="Z259" s="72">
        <f t="shared" si="69"/>
        <v>0</v>
      </c>
      <c r="AA259" s="79">
        <f t="shared" si="70"/>
        <v>0</v>
      </c>
      <c r="AB259" s="81">
        <f t="shared" si="79"/>
        <v>0</v>
      </c>
      <c r="AD259" s="95">
        <f>locallinterp(R259,'BBG rates'!$N$10:$N$369,'BBG rates'!$P$10:$P$369)</f>
        <v>20.043985419490099</v>
      </c>
      <c r="AI259" s="185">
        <f t="shared" si="71"/>
        <v>238</v>
      </c>
      <c r="AJ259" s="127">
        <f>locallinterp(MIN(AI259,CAP_Senior*12),'BBG rates'!$X$24:$X$65,'BBG rates'!$Y$24:$Y$65)</f>
        <v>67.755971767611499</v>
      </c>
      <c r="AK259" s="127">
        <f>locallinterp(MIN(AI259,CAP_CB*12),'BBG rates'!$AA$25:$AA$40,'BBG rates'!$AC$25:$AC$40)</f>
        <v>11</v>
      </c>
      <c r="AL259" s="144">
        <f t="shared" si="72"/>
        <v>20.648515200493954</v>
      </c>
      <c r="AM259" s="142">
        <f>(SUMPRODUCT(AL259:AL$381,G259:G$381)+SUMPRODUCT(AL259:AL$381,H259:H$381))/12</f>
        <v>0</v>
      </c>
    </row>
    <row r="260" spans="1:39" x14ac:dyDescent="0.2">
      <c r="A260" s="7">
        <v>239</v>
      </c>
      <c r="B260" s="7">
        <v>119.5</v>
      </c>
      <c r="C260" s="7">
        <v>59.75</v>
      </c>
      <c r="D260" s="12">
        <f t="shared" si="64"/>
        <v>19.916666666666668</v>
      </c>
      <c r="E260" s="29">
        <f t="shared" si="63"/>
        <v>0</v>
      </c>
      <c r="F260" s="2">
        <f t="shared" si="65"/>
        <v>0</v>
      </c>
      <c r="G260" s="2">
        <f t="shared" si="73"/>
        <v>0</v>
      </c>
      <c r="H260" s="2">
        <f t="shared" si="74"/>
        <v>0</v>
      </c>
      <c r="I260" s="2">
        <f t="shared" si="62"/>
        <v>0</v>
      </c>
      <c r="J260" s="2">
        <f t="shared" si="80"/>
        <v>0</v>
      </c>
      <c r="K260" s="2">
        <f t="shared" si="66"/>
        <v>0</v>
      </c>
      <c r="L260" s="2">
        <f t="shared" si="66"/>
        <v>0</v>
      </c>
      <c r="M260" s="2"/>
      <c r="N260" s="28">
        <f>IF($A260&lt;=$I$8,N259-P260,0)</f>
        <v>0</v>
      </c>
      <c r="O260" s="2">
        <f t="shared" si="75"/>
        <v>0</v>
      </c>
      <c r="P260" s="2">
        <f t="shared" si="76"/>
        <v>0</v>
      </c>
      <c r="R260">
        <f t="shared" si="77"/>
        <v>239</v>
      </c>
      <c r="S260" s="89">
        <f t="shared" si="67"/>
        <v>0</v>
      </c>
      <c r="T260" s="89">
        <f>IF(AND(S260=0,S259&gt;0),SUM($G260:$H$381),S260)</f>
        <v>0</v>
      </c>
      <c r="U260" s="82">
        <f>SUM(T260:T$381)</f>
        <v>0</v>
      </c>
      <c r="V260" s="68">
        <f>localspline(R260,'BBG rates'!$G$10:$G$27,'BBG rates'!$K$10:$K$27)</f>
        <v>0.98101001965161672</v>
      </c>
      <c r="W260" s="68">
        <f>locallinterp(R260,'BBG rates'!$G$10:$G$27,'BBG rates'!$J$10:$J$27)</f>
        <v>9.2358333333333334E-2</v>
      </c>
      <c r="X260" s="56">
        <f t="shared" si="78"/>
        <v>9.2319260270823378E-2</v>
      </c>
      <c r="Y260" s="66">
        <f t="shared" si="68"/>
        <v>0</v>
      </c>
      <c r="Z260" s="72">
        <f t="shared" si="69"/>
        <v>0</v>
      </c>
      <c r="AA260" s="79">
        <f t="shared" si="70"/>
        <v>0</v>
      </c>
      <c r="AB260" s="81">
        <f t="shared" si="79"/>
        <v>0</v>
      </c>
      <c r="AD260" s="95">
        <f>locallinterp(R260,'BBG rates'!$N$10:$N$369,'BBG rates'!$P$10:$P$369)</f>
        <v>20.125736254461067</v>
      </c>
      <c r="AI260" s="185">
        <f t="shared" si="71"/>
        <v>239</v>
      </c>
      <c r="AJ260" s="127">
        <f>locallinterp(MIN(AI260,CAP_Senior*12),'BBG rates'!$X$24:$X$65,'BBG rates'!$Y$24:$Y$65)</f>
        <v>67.837357128039741</v>
      </c>
      <c r="AK260" s="127">
        <f>locallinterp(MIN(AI260,CAP_CB*12),'BBG rates'!$AA$25:$AA$40,'BBG rates'!$AC$25:$AC$40)</f>
        <v>11</v>
      </c>
      <c r="AL260" s="144">
        <f t="shared" si="72"/>
        <v>20.662350711766756</v>
      </c>
      <c r="AM260" s="142">
        <f>(SUMPRODUCT(AL260:AL$381,G260:G$381)+SUMPRODUCT(AL260:AL$381,H260:H$381))/12</f>
        <v>0</v>
      </c>
    </row>
    <row r="261" spans="1:39" x14ac:dyDescent="0.2">
      <c r="A261" s="7">
        <v>240</v>
      </c>
      <c r="B261" s="7">
        <v>120</v>
      </c>
      <c r="C261" s="7">
        <v>60</v>
      </c>
      <c r="D261" s="12">
        <f t="shared" si="64"/>
        <v>20</v>
      </c>
      <c r="E261" s="29">
        <f t="shared" si="63"/>
        <v>0</v>
      </c>
      <c r="F261" s="2">
        <f t="shared" si="65"/>
        <v>0</v>
      </c>
      <c r="G261" s="2">
        <f t="shared" si="73"/>
        <v>0</v>
      </c>
      <c r="H261" s="2">
        <f t="shared" si="74"/>
        <v>0</v>
      </c>
      <c r="I261" s="2">
        <f t="shared" si="62"/>
        <v>0</v>
      </c>
      <c r="J261" s="2">
        <f t="shared" si="80"/>
        <v>0</v>
      </c>
      <c r="K261" s="2">
        <f t="shared" si="66"/>
        <v>0</v>
      </c>
      <c r="L261" s="2">
        <f t="shared" si="66"/>
        <v>0</v>
      </c>
      <c r="M261" s="2"/>
      <c r="N261" s="28">
        <f t="shared" si="81"/>
        <v>0</v>
      </c>
      <c r="O261" s="2">
        <f t="shared" si="75"/>
        <v>0</v>
      </c>
      <c r="P261" s="2">
        <f t="shared" si="76"/>
        <v>0</v>
      </c>
      <c r="R261">
        <f t="shared" si="77"/>
        <v>240</v>
      </c>
      <c r="S261" s="89">
        <f t="shared" si="67"/>
        <v>0</v>
      </c>
      <c r="T261" s="89">
        <f>IF(AND(S261=0,S260&gt;0),SUM($G261:$H$381),S261)</f>
        <v>0</v>
      </c>
      <c r="U261" s="82">
        <f>SUM(T261:T$381)</f>
        <v>0</v>
      </c>
      <c r="V261" s="68">
        <f>localspline(R261,'BBG rates'!$G$10:$G$27,'BBG rates'!$K$10:$K$27)</f>
        <v>0.98073065280914307</v>
      </c>
      <c r="W261" s="68">
        <f>locallinterp(R261,'BBG rates'!$G$10:$G$27,'BBG rates'!$J$10:$J$27)</f>
        <v>9.4E-2</v>
      </c>
      <c r="X261" s="56">
        <f t="shared" si="78"/>
        <v>9.3959525971420987E-2</v>
      </c>
      <c r="Y261" s="66">
        <f t="shared" si="68"/>
        <v>0</v>
      </c>
      <c r="Z261" s="72">
        <f t="shared" si="69"/>
        <v>0</v>
      </c>
      <c r="AA261" s="79">
        <f t="shared" si="70"/>
        <v>0</v>
      </c>
      <c r="AB261" s="81">
        <f t="shared" si="79"/>
        <v>0</v>
      </c>
      <c r="AD261" s="95">
        <f>locallinterp(R261,'BBG rates'!$N$10:$N$369,'BBG rates'!$P$10:$P$369)</f>
        <v>20.207463808861828</v>
      </c>
      <c r="AI261" s="185">
        <f t="shared" si="71"/>
        <v>240</v>
      </c>
      <c r="AJ261" s="127">
        <f>locallinterp(MIN(AI261,CAP_Senior*12),'BBG rates'!$X$24:$X$65,'BBG rates'!$Y$24:$Y$65)</f>
        <v>67.918742488467984</v>
      </c>
      <c r="AK261" s="127">
        <f>locallinterp(MIN(AI261,CAP_CB*12),'BBG rates'!$AA$25:$AA$40,'BBG rates'!$AC$25:$AC$40)</f>
        <v>11</v>
      </c>
      <c r="AL261" s="144">
        <f t="shared" si="72"/>
        <v>20.676186223039558</v>
      </c>
      <c r="AM261" s="142">
        <f>(SUMPRODUCT(AL261:AL$381,G261:G$381)+SUMPRODUCT(AL261:AL$381,H261:H$381))/12</f>
        <v>0</v>
      </c>
    </row>
    <row r="262" spans="1:39" x14ac:dyDescent="0.2">
      <c r="A262" s="7">
        <v>241</v>
      </c>
      <c r="B262" s="7">
        <v>120.5</v>
      </c>
      <c r="C262" s="7">
        <v>60.25</v>
      </c>
      <c r="D262" s="12">
        <f t="shared" si="64"/>
        <v>20.083333333333332</v>
      </c>
      <c r="E262" s="29">
        <f t="shared" si="63"/>
        <v>0</v>
      </c>
      <c r="F262" s="2">
        <f t="shared" si="65"/>
        <v>0</v>
      </c>
      <c r="G262" s="2">
        <f t="shared" si="73"/>
        <v>0</v>
      </c>
      <c r="H262" s="2">
        <f t="shared" si="74"/>
        <v>0</v>
      </c>
      <c r="I262" s="2">
        <f t="shared" si="62"/>
        <v>0</v>
      </c>
      <c r="J262" s="2">
        <f t="shared" si="80"/>
        <v>0</v>
      </c>
      <c r="K262" s="2">
        <f t="shared" si="66"/>
        <v>0</v>
      </c>
      <c r="L262" s="2">
        <f t="shared" si="66"/>
        <v>0</v>
      </c>
      <c r="M262" s="2"/>
      <c r="N262" s="28">
        <f t="shared" si="81"/>
        <v>0</v>
      </c>
      <c r="O262" s="2">
        <f t="shared" si="75"/>
        <v>0</v>
      </c>
      <c r="P262" s="2">
        <f t="shared" si="76"/>
        <v>0</v>
      </c>
      <c r="R262">
        <f t="shared" si="77"/>
        <v>241</v>
      </c>
      <c r="S262" s="89">
        <f t="shared" si="67"/>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8"/>
        <v>9.4425789892493839E-2</v>
      </c>
      <c r="Y262" s="66">
        <f t="shared" si="68"/>
        <v>0</v>
      </c>
      <c r="Z262" s="72">
        <f t="shared" si="69"/>
        <v>0</v>
      </c>
      <c r="AA262" s="79">
        <f t="shared" si="70"/>
        <v>0</v>
      </c>
      <c r="AB262" s="81">
        <f t="shared" si="79"/>
        <v>0</v>
      </c>
      <c r="AD262" s="95">
        <f>locallinterp(R262,'BBG rates'!$N$10:$N$369,'BBG rates'!$P$10:$P$369)</f>
        <v>20.289168262670703</v>
      </c>
      <c r="AI262" s="185">
        <f t="shared" si="71"/>
        <v>241</v>
      </c>
      <c r="AJ262" s="127">
        <f>locallinterp(MIN(AI262,CAP_Senior*12),'BBG rates'!$X$24:$X$65,'BBG rates'!$Y$24:$Y$65)</f>
        <v>67.918742488467984</v>
      </c>
      <c r="AK262" s="127">
        <f>locallinterp(MIN(AI262,CAP_CB*12),'BBG rates'!$AA$25:$AA$40,'BBG rates'!$AC$25:$AC$40)</f>
        <v>11</v>
      </c>
      <c r="AL262" s="144">
        <f t="shared" si="72"/>
        <v>20.676186223039558</v>
      </c>
      <c r="AM262" s="142">
        <f>(SUMPRODUCT(AL262:AL$381,G262:G$381)+SUMPRODUCT(AL262:AL$381,H262:H$381))/12</f>
        <v>0</v>
      </c>
    </row>
    <row r="263" spans="1:39" x14ac:dyDescent="0.2">
      <c r="A263" s="7">
        <v>242</v>
      </c>
      <c r="B263" s="7">
        <v>121</v>
      </c>
      <c r="C263" s="7">
        <v>60.5</v>
      </c>
      <c r="D263" s="12">
        <f t="shared" si="64"/>
        <v>20.166666666666668</v>
      </c>
      <c r="E263" s="29">
        <f t="shared" si="63"/>
        <v>0</v>
      </c>
      <c r="F263" s="2">
        <f t="shared" si="65"/>
        <v>0</v>
      </c>
      <c r="G263" s="2">
        <f t="shared" si="73"/>
        <v>0</v>
      </c>
      <c r="H263" s="2">
        <f t="shared" si="74"/>
        <v>0</v>
      </c>
      <c r="I263" s="2">
        <f t="shared" si="62"/>
        <v>0</v>
      </c>
      <c r="J263" s="2">
        <f t="shared" si="80"/>
        <v>0</v>
      </c>
      <c r="K263" s="2">
        <f t="shared" si="66"/>
        <v>0</v>
      </c>
      <c r="L263" s="2">
        <f t="shared" si="66"/>
        <v>0</v>
      </c>
      <c r="M263" s="2"/>
      <c r="N263" s="28">
        <f t="shared" si="81"/>
        <v>0</v>
      </c>
      <c r="O263" s="2">
        <f t="shared" si="75"/>
        <v>0</v>
      </c>
      <c r="P263" s="2">
        <f t="shared" si="76"/>
        <v>0</v>
      </c>
      <c r="R263">
        <f t="shared" si="77"/>
        <v>242</v>
      </c>
      <c r="S263" s="89">
        <f t="shared" si="67"/>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8"/>
        <v>9.4892051821027223E-2</v>
      </c>
      <c r="Y263" s="66">
        <f t="shared" si="68"/>
        <v>0</v>
      </c>
      <c r="Z263" s="72">
        <f t="shared" si="69"/>
        <v>0</v>
      </c>
      <c r="AA263" s="79">
        <f t="shared" si="70"/>
        <v>0</v>
      </c>
      <c r="AB263" s="81">
        <f t="shared" si="79"/>
        <v>0</v>
      </c>
      <c r="AD263" s="95">
        <f>locallinterp(R263,'BBG rates'!$N$10:$N$369,'BBG rates'!$P$10:$P$369)</f>
        <v>20.370849792297783</v>
      </c>
      <c r="AI263" s="185">
        <f t="shared" si="71"/>
        <v>242</v>
      </c>
      <c r="AJ263" s="127">
        <f>locallinterp(MIN(AI263,CAP_Senior*12),'BBG rates'!$X$24:$X$65,'BBG rates'!$Y$24:$Y$65)</f>
        <v>67.918742488467984</v>
      </c>
      <c r="AK263" s="127">
        <f>locallinterp(MIN(AI263,CAP_CB*12),'BBG rates'!$AA$25:$AA$40,'BBG rates'!$AC$25:$AC$40)</f>
        <v>11</v>
      </c>
      <c r="AL263" s="144">
        <f t="shared" si="72"/>
        <v>20.676186223039558</v>
      </c>
      <c r="AM263" s="142">
        <f>(SUMPRODUCT(AL263:AL$381,G263:G$381)+SUMPRODUCT(AL263:AL$381,H263:H$381))/12</f>
        <v>0</v>
      </c>
    </row>
    <row r="264" spans="1:39" x14ac:dyDescent="0.2">
      <c r="A264" s="7">
        <v>243</v>
      </c>
      <c r="B264" s="7">
        <v>121.5</v>
      </c>
      <c r="C264" s="7">
        <v>60.75</v>
      </c>
      <c r="D264" s="12">
        <f t="shared" si="64"/>
        <v>20.25</v>
      </c>
      <c r="E264" s="29">
        <f t="shared" si="63"/>
        <v>0</v>
      </c>
      <c r="F264" s="2">
        <f t="shared" si="65"/>
        <v>0</v>
      </c>
      <c r="G264" s="2">
        <f t="shared" si="73"/>
        <v>0</v>
      </c>
      <c r="H264" s="2">
        <f t="shared" si="74"/>
        <v>0</v>
      </c>
      <c r="I264" s="2">
        <f t="shared" si="62"/>
        <v>0</v>
      </c>
      <c r="J264" s="2">
        <f t="shared" si="80"/>
        <v>0</v>
      </c>
      <c r="K264" s="2">
        <f t="shared" si="66"/>
        <v>0</v>
      </c>
      <c r="L264" s="2">
        <f t="shared" si="66"/>
        <v>0</v>
      </c>
      <c r="M264" s="2"/>
      <c r="N264" s="28">
        <f t="shared" si="81"/>
        <v>0</v>
      </c>
      <c r="O264" s="2">
        <f t="shared" si="75"/>
        <v>0</v>
      </c>
      <c r="P264" s="2">
        <f t="shared" si="76"/>
        <v>0</v>
      </c>
      <c r="R264">
        <f t="shared" si="77"/>
        <v>243</v>
      </c>
      <c r="S264" s="89">
        <f t="shared" si="67"/>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8"/>
        <v>9.5358311756754688E-2</v>
      </c>
      <c r="Y264" s="66">
        <f t="shared" si="68"/>
        <v>0</v>
      </c>
      <c r="Z264" s="72">
        <f t="shared" si="69"/>
        <v>0</v>
      </c>
      <c r="AA264" s="79">
        <f t="shared" si="70"/>
        <v>0</v>
      </c>
      <c r="AB264" s="81">
        <f t="shared" si="79"/>
        <v>0</v>
      </c>
      <c r="AD264" s="95">
        <f>locallinterp(R264,'BBG rates'!$N$10:$N$369,'BBG rates'!$P$10:$P$369)</f>
        <v>20.452508586600334</v>
      </c>
      <c r="AI264" s="185">
        <f t="shared" si="71"/>
        <v>243</v>
      </c>
      <c r="AJ264" s="127">
        <f>locallinterp(MIN(AI264,CAP_Senior*12),'BBG rates'!$X$24:$X$65,'BBG rates'!$Y$24:$Y$65)</f>
        <v>67.918742488467984</v>
      </c>
      <c r="AK264" s="127">
        <f>locallinterp(MIN(AI264,CAP_CB*12),'BBG rates'!$AA$25:$AA$40,'BBG rates'!$AC$25:$AC$40)</f>
        <v>11</v>
      </c>
      <c r="AL264" s="144">
        <f t="shared" si="72"/>
        <v>20.676186223039558</v>
      </c>
      <c r="AM264" s="142">
        <f>(SUMPRODUCT(AL264:AL$381,G264:G$381)+SUMPRODUCT(AL264:AL$381,H264:H$381))/12</f>
        <v>0</v>
      </c>
    </row>
    <row r="265" spans="1:39" x14ac:dyDescent="0.2">
      <c r="A265" s="7">
        <v>244</v>
      </c>
      <c r="B265" s="7">
        <v>122</v>
      </c>
      <c r="C265" s="7">
        <v>61</v>
      </c>
      <c r="D265" s="12">
        <f t="shared" si="64"/>
        <v>20.333333333333332</v>
      </c>
      <c r="E265" s="29">
        <f t="shared" si="63"/>
        <v>0</v>
      </c>
      <c r="F265" s="2">
        <f t="shared" si="65"/>
        <v>0</v>
      </c>
      <c r="G265" s="2">
        <f t="shared" si="73"/>
        <v>0</v>
      </c>
      <c r="H265" s="2">
        <f t="shared" si="74"/>
        <v>0</v>
      </c>
      <c r="I265" s="2">
        <f t="shared" si="62"/>
        <v>0</v>
      </c>
      <c r="J265" s="2">
        <f t="shared" si="80"/>
        <v>0</v>
      </c>
      <c r="K265" s="2">
        <f t="shared" si="66"/>
        <v>0</v>
      </c>
      <c r="L265" s="2">
        <f t="shared" si="66"/>
        <v>0</v>
      </c>
      <c r="M265" s="2"/>
      <c r="N265" s="28">
        <f t="shared" si="81"/>
        <v>0</v>
      </c>
      <c r="O265" s="2">
        <f t="shared" si="75"/>
        <v>0</v>
      </c>
      <c r="P265" s="2">
        <f t="shared" si="76"/>
        <v>0</v>
      </c>
      <c r="R265">
        <f t="shared" si="77"/>
        <v>244</v>
      </c>
      <c r="S265" s="89">
        <f t="shared" si="67"/>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8"/>
        <v>9.5824569699942685E-2</v>
      </c>
      <c r="Y265" s="66">
        <f t="shared" si="68"/>
        <v>0</v>
      </c>
      <c r="Z265" s="72">
        <f t="shared" si="69"/>
        <v>0</v>
      </c>
      <c r="AA265" s="79">
        <f t="shared" si="70"/>
        <v>0</v>
      </c>
      <c r="AB265" s="81">
        <f t="shared" si="79"/>
        <v>0</v>
      </c>
      <c r="AD265" s="95">
        <f>locallinterp(R265,'BBG rates'!$N$10:$N$369,'BBG rates'!$P$10:$P$369)</f>
        <v>20.534144831945778</v>
      </c>
      <c r="AI265" s="185">
        <f t="shared" si="71"/>
        <v>244</v>
      </c>
      <c r="AJ265" s="127">
        <f>locallinterp(MIN(AI265,CAP_Senior*12),'BBG rates'!$X$24:$X$65,'BBG rates'!$Y$24:$Y$65)</f>
        <v>67.918742488467984</v>
      </c>
      <c r="AK265" s="127">
        <f>locallinterp(MIN(AI265,CAP_CB*12),'BBG rates'!$AA$25:$AA$40,'BBG rates'!$AC$25:$AC$40)</f>
        <v>11</v>
      </c>
      <c r="AL265" s="144">
        <f t="shared" si="72"/>
        <v>20.676186223039558</v>
      </c>
      <c r="AM265" s="142">
        <f>(SUMPRODUCT(AL265:AL$381,G265:G$381)+SUMPRODUCT(AL265:AL$381,H265:H$381))/12</f>
        <v>0</v>
      </c>
    </row>
    <row r="266" spans="1:39" x14ac:dyDescent="0.2">
      <c r="A266" s="7">
        <v>245</v>
      </c>
      <c r="B266" s="7">
        <v>122.5</v>
      </c>
      <c r="C266" s="7">
        <v>61.25</v>
      </c>
      <c r="D266" s="12">
        <f t="shared" si="64"/>
        <v>20.416666666666668</v>
      </c>
      <c r="E266" s="29">
        <f t="shared" si="63"/>
        <v>0</v>
      </c>
      <c r="F266" s="2">
        <f t="shared" si="65"/>
        <v>0</v>
      </c>
      <c r="G266" s="2">
        <f t="shared" si="73"/>
        <v>0</v>
      </c>
      <c r="H266" s="2">
        <f t="shared" si="74"/>
        <v>0</v>
      </c>
      <c r="I266" s="2">
        <f t="shared" ref="I266:I329" si="82">SUM(F266:H266)</f>
        <v>0</v>
      </c>
      <c r="J266" s="2">
        <f t="shared" si="80"/>
        <v>0</v>
      </c>
      <c r="K266" s="2">
        <f t="shared" si="66"/>
        <v>0</v>
      </c>
      <c r="L266" s="2">
        <f t="shared" si="66"/>
        <v>0</v>
      </c>
      <c r="M266" s="2"/>
      <c r="N266" s="28">
        <f t="shared" si="81"/>
        <v>0</v>
      </c>
      <c r="O266" s="2">
        <f t="shared" si="75"/>
        <v>0</v>
      </c>
      <c r="P266" s="2">
        <f t="shared" si="76"/>
        <v>0</v>
      </c>
      <c r="R266">
        <f t="shared" si="77"/>
        <v>245</v>
      </c>
      <c r="S266" s="89">
        <f t="shared" si="67"/>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8"/>
        <v>9.6290825650324763E-2</v>
      </c>
      <c r="Y266" s="66">
        <f t="shared" si="68"/>
        <v>0</v>
      </c>
      <c r="Z266" s="72">
        <f t="shared" si="69"/>
        <v>0</v>
      </c>
      <c r="AA266" s="79">
        <f t="shared" si="70"/>
        <v>0</v>
      </c>
      <c r="AB266" s="81">
        <f t="shared" si="79"/>
        <v>0</v>
      </c>
      <c r="AD266" s="95">
        <f>locallinterp(R266,'BBG rates'!$N$10:$N$369,'BBG rates'!$P$10:$P$369)</f>
        <v>20.615758717190911</v>
      </c>
      <c r="AI266" s="185">
        <f t="shared" si="71"/>
        <v>245</v>
      </c>
      <c r="AJ266" s="127">
        <f>locallinterp(MIN(AI266,CAP_Senior*12),'BBG rates'!$X$24:$X$65,'BBG rates'!$Y$24:$Y$65)</f>
        <v>67.918742488467984</v>
      </c>
      <c r="AK266" s="127">
        <f>locallinterp(MIN(AI266,CAP_CB*12),'BBG rates'!$AA$25:$AA$40,'BBG rates'!$AC$25:$AC$40)</f>
        <v>11</v>
      </c>
      <c r="AL266" s="144">
        <f t="shared" si="72"/>
        <v>20.676186223039558</v>
      </c>
      <c r="AM266" s="142">
        <f>(SUMPRODUCT(AL266:AL$381,G266:G$381)+SUMPRODUCT(AL266:AL$381,H266:H$381))/12</f>
        <v>0</v>
      </c>
    </row>
    <row r="267" spans="1:39" x14ac:dyDescent="0.2">
      <c r="A267" s="7">
        <v>246</v>
      </c>
      <c r="B267" s="7">
        <v>123</v>
      </c>
      <c r="C267" s="7">
        <v>61.5</v>
      </c>
      <c r="D267" s="12">
        <f t="shared" si="64"/>
        <v>20.5</v>
      </c>
      <c r="E267" s="29">
        <f t="shared" ref="E267:E330" si="83">IF($A267&lt;=$I$8,E266-G267-H267,0)</f>
        <v>0</v>
      </c>
      <c r="F267" s="2">
        <f t="shared" si="65"/>
        <v>0</v>
      </c>
      <c r="G267" s="2">
        <f t="shared" si="73"/>
        <v>0</v>
      </c>
      <c r="H267" s="2">
        <f t="shared" si="74"/>
        <v>0</v>
      </c>
      <c r="I267" s="2">
        <f t="shared" si="82"/>
        <v>0</v>
      </c>
      <c r="J267" s="2">
        <f t="shared" si="80"/>
        <v>0</v>
      </c>
      <c r="K267" s="2">
        <f t="shared" si="66"/>
        <v>0</v>
      </c>
      <c r="L267" s="2">
        <f t="shared" si="66"/>
        <v>0</v>
      </c>
      <c r="M267" s="2"/>
      <c r="N267" s="28">
        <f t="shared" si="81"/>
        <v>0</v>
      </c>
      <c r="O267" s="2">
        <f t="shared" si="75"/>
        <v>0</v>
      </c>
      <c r="P267" s="2">
        <f t="shared" si="76"/>
        <v>0</v>
      </c>
      <c r="R267">
        <f t="shared" si="77"/>
        <v>246</v>
      </c>
      <c r="S267" s="89">
        <f t="shared" si="67"/>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8"/>
        <v>9.6757079608167373E-2</v>
      </c>
      <c r="Y267" s="66">
        <f t="shared" si="68"/>
        <v>0</v>
      </c>
      <c r="Z267" s="72">
        <f t="shared" si="69"/>
        <v>0</v>
      </c>
      <c r="AA267" s="79">
        <f t="shared" si="70"/>
        <v>0</v>
      </c>
      <c r="AB267" s="81">
        <f t="shared" si="79"/>
        <v>0</v>
      </c>
      <c r="AD267" s="95">
        <f>locallinterp(R267,'BBG rates'!$N$10:$N$369,'BBG rates'!$P$10:$P$369)</f>
        <v>20.697350433672749</v>
      </c>
      <c r="AI267" s="185">
        <f t="shared" si="71"/>
        <v>246</v>
      </c>
      <c r="AJ267" s="127">
        <f>locallinterp(MIN(AI267,CAP_Senior*12),'BBG rates'!$X$24:$X$65,'BBG rates'!$Y$24:$Y$65)</f>
        <v>67.918742488467984</v>
      </c>
      <c r="AK267" s="127">
        <f>locallinterp(MIN(AI267,CAP_CB*12),'BBG rates'!$AA$25:$AA$40,'BBG rates'!$AC$25:$AC$40)</f>
        <v>11</v>
      </c>
      <c r="AL267" s="144">
        <f t="shared" si="72"/>
        <v>20.676186223039558</v>
      </c>
      <c r="AM267" s="142">
        <f>(SUMPRODUCT(AL267:AL$381,G267:G$381)+SUMPRODUCT(AL267:AL$381,H267:H$381))/12</f>
        <v>0</v>
      </c>
    </row>
    <row r="268" spans="1:39" x14ac:dyDescent="0.2">
      <c r="A268" s="7">
        <v>247</v>
      </c>
      <c r="B268" s="7">
        <v>123.5</v>
      </c>
      <c r="C268" s="7">
        <v>61.75</v>
      </c>
      <c r="D268" s="12">
        <f t="shared" si="64"/>
        <v>20.583333333333332</v>
      </c>
      <c r="E268" s="29">
        <f t="shared" si="83"/>
        <v>0</v>
      </c>
      <c r="F268" s="2">
        <f t="shared" si="65"/>
        <v>0</v>
      </c>
      <c r="G268" s="2">
        <f t="shared" si="73"/>
        <v>0</v>
      </c>
      <c r="H268" s="2">
        <f t="shared" si="74"/>
        <v>0</v>
      </c>
      <c r="I268" s="2">
        <f t="shared" si="82"/>
        <v>0</v>
      </c>
      <c r="J268" s="2">
        <f t="shared" si="80"/>
        <v>0</v>
      </c>
      <c r="K268" s="2">
        <f t="shared" si="66"/>
        <v>0</v>
      </c>
      <c r="L268" s="2">
        <f t="shared" si="66"/>
        <v>0</v>
      </c>
      <c r="M268" s="2"/>
      <c r="N268" s="28">
        <f t="shared" si="81"/>
        <v>0</v>
      </c>
      <c r="O268" s="2">
        <f t="shared" si="75"/>
        <v>0</v>
      </c>
      <c r="P268" s="2">
        <f t="shared" si="76"/>
        <v>0</v>
      </c>
      <c r="R268">
        <f t="shared" si="77"/>
        <v>247</v>
      </c>
      <c r="S268" s="89">
        <f t="shared" si="67"/>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8"/>
        <v>9.7223331573470517E-2</v>
      </c>
      <c r="Y268" s="66">
        <f t="shared" si="68"/>
        <v>0</v>
      </c>
      <c r="Z268" s="72">
        <f t="shared" si="69"/>
        <v>0</v>
      </c>
      <c r="AA268" s="79">
        <f t="shared" si="70"/>
        <v>0</v>
      </c>
      <c r="AB268" s="81">
        <f t="shared" si="79"/>
        <v>0</v>
      </c>
      <c r="AD268" s="95">
        <f>locallinterp(R268,'BBG rates'!$N$10:$N$369,'BBG rates'!$P$10:$P$369)</f>
        <v>20.778920175236557</v>
      </c>
      <c r="AI268" s="185">
        <f t="shared" si="71"/>
        <v>247</v>
      </c>
      <c r="AJ268" s="127">
        <f>locallinterp(MIN(AI268,CAP_Senior*12),'BBG rates'!$X$24:$X$65,'BBG rates'!$Y$24:$Y$65)</f>
        <v>67.918742488467984</v>
      </c>
      <c r="AK268" s="127">
        <f>locallinterp(MIN(AI268,CAP_CB*12),'BBG rates'!$AA$25:$AA$40,'BBG rates'!$AC$25:$AC$40)</f>
        <v>11</v>
      </c>
      <c r="AL268" s="144">
        <f t="shared" si="72"/>
        <v>20.676186223039558</v>
      </c>
      <c r="AM268" s="142">
        <f>(SUMPRODUCT(AL268:AL$381,G268:G$381)+SUMPRODUCT(AL268:AL$381,H268:H$381))/12</f>
        <v>0</v>
      </c>
    </row>
    <row r="269" spans="1:39" x14ac:dyDescent="0.2">
      <c r="A269" s="7">
        <v>248</v>
      </c>
      <c r="B269" s="7">
        <v>124</v>
      </c>
      <c r="C269" s="7">
        <v>62</v>
      </c>
      <c r="D269" s="12">
        <f t="shared" si="64"/>
        <v>20.666666666666668</v>
      </c>
      <c r="E269" s="29">
        <f t="shared" si="83"/>
        <v>0</v>
      </c>
      <c r="F269" s="2">
        <f t="shared" si="65"/>
        <v>0</v>
      </c>
      <c r="G269" s="2">
        <f t="shared" si="73"/>
        <v>0</v>
      </c>
      <c r="H269" s="2">
        <f t="shared" si="74"/>
        <v>0</v>
      </c>
      <c r="I269" s="2">
        <f t="shared" si="82"/>
        <v>0</v>
      </c>
      <c r="J269" s="2">
        <f t="shared" si="80"/>
        <v>0</v>
      </c>
      <c r="K269" s="2">
        <f t="shared" si="66"/>
        <v>0</v>
      </c>
      <c r="L269" s="2">
        <f t="shared" si="66"/>
        <v>0</v>
      </c>
      <c r="M269" s="2"/>
      <c r="N269" s="28">
        <f t="shared" si="81"/>
        <v>0</v>
      </c>
      <c r="O269" s="2">
        <f t="shared" si="75"/>
        <v>0</v>
      </c>
      <c r="P269" s="2">
        <f t="shared" si="76"/>
        <v>0</v>
      </c>
      <c r="R269">
        <f t="shared" si="77"/>
        <v>248</v>
      </c>
      <c r="S269" s="89">
        <f t="shared" si="67"/>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8"/>
        <v>9.7689581546234194E-2</v>
      </c>
      <c r="Y269" s="66">
        <f t="shared" si="68"/>
        <v>0</v>
      </c>
      <c r="Z269" s="72">
        <f t="shared" si="69"/>
        <v>0</v>
      </c>
      <c r="AA269" s="79">
        <f t="shared" si="70"/>
        <v>0</v>
      </c>
      <c r="AB269" s="81">
        <f t="shared" si="79"/>
        <v>0</v>
      </c>
      <c r="AD269" s="95">
        <f>locallinterp(R269,'BBG rates'!$N$10:$N$369,'BBG rates'!$P$10:$P$369)</f>
        <v>20.860468138207235</v>
      </c>
      <c r="AI269" s="185">
        <f t="shared" si="71"/>
        <v>248</v>
      </c>
      <c r="AJ269" s="127">
        <f>locallinterp(MIN(AI269,CAP_Senior*12),'BBG rates'!$X$24:$X$65,'BBG rates'!$Y$24:$Y$65)</f>
        <v>67.918742488467984</v>
      </c>
      <c r="AK269" s="127">
        <f>locallinterp(MIN(AI269,CAP_CB*12),'BBG rates'!$AA$25:$AA$40,'BBG rates'!$AC$25:$AC$40)</f>
        <v>11</v>
      </c>
      <c r="AL269" s="144">
        <f t="shared" si="72"/>
        <v>20.676186223039558</v>
      </c>
      <c r="AM269" s="142">
        <f>(SUMPRODUCT(AL269:AL$381,G269:G$381)+SUMPRODUCT(AL269:AL$381,H269:H$381))/12</f>
        <v>0</v>
      </c>
    </row>
    <row r="270" spans="1:39" x14ac:dyDescent="0.2">
      <c r="A270" s="7">
        <v>249</v>
      </c>
      <c r="B270" s="7">
        <v>124.5</v>
      </c>
      <c r="C270" s="7">
        <v>62.25</v>
      </c>
      <c r="D270" s="12">
        <f t="shared" si="64"/>
        <v>20.75</v>
      </c>
      <c r="E270" s="29">
        <f t="shared" si="83"/>
        <v>0</v>
      </c>
      <c r="F270" s="2">
        <f t="shared" si="65"/>
        <v>0</v>
      </c>
      <c r="G270" s="2">
        <f t="shared" si="73"/>
        <v>0</v>
      </c>
      <c r="H270" s="2">
        <f t="shared" si="74"/>
        <v>0</v>
      </c>
      <c r="I270" s="2">
        <f t="shared" si="82"/>
        <v>0</v>
      </c>
      <c r="J270" s="2">
        <f t="shared" si="80"/>
        <v>0</v>
      </c>
      <c r="K270" s="2">
        <f t="shared" si="66"/>
        <v>0</v>
      </c>
      <c r="L270" s="2">
        <f t="shared" si="66"/>
        <v>0</v>
      </c>
      <c r="M270" s="2"/>
      <c r="N270" s="28">
        <f t="shared" si="81"/>
        <v>0</v>
      </c>
      <c r="O270" s="2">
        <f t="shared" si="75"/>
        <v>0</v>
      </c>
      <c r="P270" s="2">
        <f t="shared" si="76"/>
        <v>0</v>
      </c>
      <c r="R270">
        <f t="shared" si="77"/>
        <v>249</v>
      </c>
      <c r="S270" s="89">
        <f t="shared" si="67"/>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8"/>
        <v>9.8155829526191951E-2</v>
      </c>
      <c r="Y270" s="66">
        <f t="shared" si="68"/>
        <v>0</v>
      </c>
      <c r="Z270" s="72">
        <f t="shared" si="69"/>
        <v>0</v>
      </c>
      <c r="AA270" s="79">
        <f t="shared" si="70"/>
        <v>0</v>
      </c>
      <c r="AB270" s="81">
        <f t="shared" si="79"/>
        <v>0</v>
      </c>
      <c r="AD270" s="95">
        <f>locallinterp(R270,'BBG rates'!$N$10:$N$369,'BBG rates'!$P$10:$P$369)</f>
        <v>20.941994521399064</v>
      </c>
      <c r="AI270" s="185">
        <f t="shared" si="71"/>
        <v>249</v>
      </c>
      <c r="AJ270" s="127">
        <f>locallinterp(MIN(AI270,CAP_Senior*12),'BBG rates'!$X$24:$X$65,'BBG rates'!$Y$24:$Y$65)</f>
        <v>67.918742488467984</v>
      </c>
      <c r="AK270" s="127">
        <f>locallinterp(MIN(AI270,CAP_CB*12),'BBG rates'!$AA$25:$AA$40,'BBG rates'!$AC$25:$AC$40)</f>
        <v>11</v>
      </c>
      <c r="AL270" s="144">
        <f t="shared" si="72"/>
        <v>20.676186223039558</v>
      </c>
      <c r="AM270" s="142">
        <f>(SUMPRODUCT(AL270:AL$381,G270:G$381)+SUMPRODUCT(AL270:AL$381,H270:H$381))/12</f>
        <v>0</v>
      </c>
    </row>
    <row r="271" spans="1:39" x14ac:dyDescent="0.2">
      <c r="A271" s="7">
        <v>250</v>
      </c>
      <c r="B271" s="7">
        <v>125</v>
      </c>
      <c r="C271" s="7">
        <v>62.5</v>
      </c>
      <c r="D271" s="12">
        <f t="shared" si="64"/>
        <v>20.833333333333332</v>
      </c>
      <c r="E271" s="29">
        <f t="shared" si="83"/>
        <v>0</v>
      </c>
      <c r="F271" s="2">
        <f t="shared" si="65"/>
        <v>0</v>
      </c>
      <c r="G271" s="2">
        <f t="shared" si="73"/>
        <v>0</v>
      </c>
      <c r="H271" s="2">
        <f t="shared" si="74"/>
        <v>0</v>
      </c>
      <c r="I271" s="2">
        <f t="shared" si="82"/>
        <v>0</v>
      </c>
      <c r="J271" s="2">
        <f t="shared" si="80"/>
        <v>0</v>
      </c>
      <c r="K271" s="2">
        <f t="shared" si="66"/>
        <v>0</v>
      </c>
      <c r="L271" s="2">
        <f t="shared" si="66"/>
        <v>0</v>
      </c>
      <c r="M271" s="2"/>
      <c r="N271" s="28">
        <f t="shared" si="81"/>
        <v>0</v>
      </c>
      <c r="O271" s="2">
        <f t="shared" si="75"/>
        <v>0</v>
      </c>
      <c r="P271" s="2">
        <f t="shared" si="76"/>
        <v>0</v>
      </c>
      <c r="R271">
        <f t="shared" si="77"/>
        <v>250</v>
      </c>
      <c r="S271" s="89">
        <f t="shared" si="67"/>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8"/>
        <v>9.8622075513876695E-2</v>
      </c>
      <c r="Y271" s="66">
        <f t="shared" si="68"/>
        <v>0</v>
      </c>
      <c r="Z271" s="72">
        <f t="shared" si="69"/>
        <v>0</v>
      </c>
      <c r="AA271" s="79">
        <f t="shared" si="70"/>
        <v>0</v>
      </c>
      <c r="AB271" s="81">
        <f t="shared" si="79"/>
        <v>0</v>
      </c>
      <c r="AD271" s="95">
        <f>locallinterp(R271,'BBG rates'!$N$10:$N$369,'BBG rates'!$P$10:$P$369)</f>
        <v>21.023499521141709</v>
      </c>
      <c r="AI271" s="185">
        <f t="shared" si="71"/>
        <v>250</v>
      </c>
      <c r="AJ271" s="127">
        <f>locallinterp(MIN(AI271,CAP_Senior*12),'BBG rates'!$X$24:$X$65,'BBG rates'!$Y$24:$Y$65)</f>
        <v>67.918742488467984</v>
      </c>
      <c r="AK271" s="127">
        <f>locallinterp(MIN(AI271,CAP_CB*12),'BBG rates'!$AA$25:$AA$40,'BBG rates'!$AC$25:$AC$40)</f>
        <v>11</v>
      </c>
      <c r="AL271" s="144">
        <f t="shared" si="72"/>
        <v>20.676186223039558</v>
      </c>
      <c r="AM271" s="142">
        <f>(SUMPRODUCT(AL271:AL$381,G271:G$381)+SUMPRODUCT(AL271:AL$381,H271:H$381))/12</f>
        <v>0</v>
      </c>
    </row>
    <row r="272" spans="1:39" x14ac:dyDescent="0.2">
      <c r="A272" s="7">
        <v>251</v>
      </c>
      <c r="B272" s="7">
        <v>125.5</v>
      </c>
      <c r="C272" s="7">
        <v>62.75</v>
      </c>
      <c r="D272" s="12">
        <f t="shared" si="64"/>
        <v>20.916666666666668</v>
      </c>
      <c r="E272" s="29">
        <f t="shared" si="83"/>
        <v>0</v>
      </c>
      <c r="F272" s="2">
        <f t="shared" si="65"/>
        <v>0</v>
      </c>
      <c r="G272" s="2">
        <f t="shared" si="73"/>
        <v>0</v>
      </c>
      <c r="H272" s="2">
        <f t="shared" si="74"/>
        <v>0</v>
      </c>
      <c r="I272" s="2">
        <f t="shared" si="82"/>
        <v>0</v>
      </c>
      <c r="J272" s="2">
        <f t="shared" si="80"/>
        <v>0</v>
      </c>
      <c r="K272" s="2">
        <f t="shared" si="66"/>
        <v>0</v>
      </c>
      <c r="L272" s="2">
        <f t="shared" si="66"/>
        <v>0</v>
      </c>
      <c r="M272" s="2"/>
      <c r="N272" s="28">
        <f t="shared" si="81"/>
        <v>0</v>
      </c>
      <c r="O272" s="2">
        <f t="shared" si="75"/>
        <v>0</v>
      </c>
      <c r="P272" s="2">
        <f t="shared" si="76"/>
        <v>0</v>
      </c>
      <c r="R272">
        <f t="shared" si="77"/>
        <v>251</v>
      </c>
      <c r="S272" s="89">
        <f t="shared" si="67"/>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8"/>
        <v>9.9088319509021971E-2</v>
      </c>
      <c r="Y272" s="66">
        <f t="shared" si="68"/>
        <v>0</v>
      </c>
      <c r="Z272" s="72">
        <f t="shared" si="69"/>
        <v>0</v>
      </c>
      <c r="AA272" s="79">
        <f t="shared" si="70"/>
        <v>0</v>
      </c>
      <c r="AB272" s="81">
        <f t="shared" si="79"/>
        <v>0</v>
      </c>
      <c r="AD272" s="95">
        <f>locallinterp(R272,'BBG rates'!$N$10:$N$369,'BBG rates'!$P$10:$P$369)</f>
        <v>21.104983346202705</v>
      </c>
      <c r="AI272" s="185">
        <f t="shared" si="71"/>
        <v>251</v>
      </c>
      <c r="AJ272" s="127">
        <f>locallinterp(MIN(AI272,CAP_Senior*12),'BBG rates'!$X$24:$X$65,'BBG rates'!$Y$24:$Y$65)</f>
        <v>67.918742488467984</v>
      </c>
      <c r="AK272" s="127">
        <f>locallinterp(MIN(AI272,CAP_CB*12),'BBG rates'!$AA$25:$AA$40,'BBG rates'!$AC$25:$AC$40)</f>
        <v>11</v>
      </c>
      <c r="AL272" s="144">
        <f t="shared" si="72"/>
        <v>20.676186223039558</v>
      </c>
      <c r="AM272" s="142">
        <f>(SUMPRODUCT(AL272:AL$381,G272:G$381)+SUMPRODUCT(AL272:AL$381,H272:H$381))/12</f>
        <v>0</v>
      </c>
    </row>
    <row r="273" spans="1:39" x14ac:dyDescent="0.2">
      <c r="A273" s="7">
        <v>252</v>
      </c>
      <c r="B273" s="7">
        <v>126</v>
      </c>
      <c r="C273" s="7">
        <v>63</v>
      </c>
      <c r="D273" s="12">
        <f t="shared" si="64"/>
        <v>21</v>
      </c>
      <c r="E273" s="29">
        <f t="shared" si="83"/>
        <v>0</v>
      </c>
      <c r="F273" s="2">
        <f t="shared" si="65"/>
        <v>0</v>
      </c>
      <c r="G273" s="2">
        <f t="shared" si="73"/>
        <v>0</v>
      </c>
      <c r="H273" s="2">
        <f t="shared" si="74"/>
        <v>0</v>
      </c>
      <c r="I273" s="2">
        <f t="shared" si="82"/>
        <v>0</v>
      </c>
      <c r="J273" s="2">
        <f t="shared" si="80"/>
        <v>0</v>
      </c>
      <c r="K273" s="2">
        <f t="shared" si="66"/>
        <v>0</v>
      </c>
      <c r="L273" s="2">
        <f t="shared" si="66"/>
        <v>0</v>
      </c>
      <c r="M273" s="2"/>
      <c r="N273" s="28">
        <f t="shared" si="81"/>
        <v>0</v>
      </c>
      <c r="O273" s="2">
        <f t="shared" si="75"/>
        <v>0</v>
      </c>
      <c r="P273" s="2">
        <f t="shared" si="76"/>
        <v>0</v>
      </c>
      <c r="R273">
        <f t="shared" si="77"/>
        <v>252</v>
      </c>
      <c r="S273" s="89">
        <f t="shared" si="67"/>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8"/>
        <v>9.9554561511361328E-2</v>
      </c>
      <c r="Y273" s="66">
        <f t="shared" si="68"/>
        <v>0</v>
      </c>
      <c r="Z273" s="72">
        <f t="shared" si="69"/>
        <v>0</v>
      </c>
      <c r="AA273" s="79">
        <f t="shared" si="70"/>
        <v>0</v>
      </c>
      <c r="AB273" s="81">
        <f t="shared" si="79"/>
        <v>0</v>
      </c>
      <c r="AD273" s="95">
        <f>locallinterp(R273,'BBG rates'!$N$10:$N$369,'BBG rates'!$P$10:$P$369)</f>
        <v>21.186446202864438</v>
      </c>
      <c r="AI273" s="185">
        <f t="shared" si="71"/>
        <v>252</v>
      </c>
      <c r="AJ273" s="127">
        <f>locallinterp(MIN(AI273,CAP_Senior*12),'BBG rates'!$X$24:$X$65,'BBG rates'!$Y$24:$Y$65)</f>
        <v>67.918742488467984</v>
      </c>
      <c r="AK273" s="127">
        <f>locallinterp(MIN(AI273,CAP_CB*12),'BBG rates'!$AA$25:$AA$40,'BBG rates'!$AC$25:$AC$40)</f>
        <v>11</v>
      </c>
      <c r="AL273" s="144">
        <f t="shared" si="72"/>
        <v>20.676186223039558</v>
      </c>
      <c r="AM273" s="142">
        <f>(SUMPRODUCT(AL273:AL$381,G273:G$381)+SUMPRODUCT(AL273:AL$381,H273:H$381))/12</f>
        <v>0</v>
      </c>
    </row>
    <row r="274" spans="1:39" x14ac:dyDescent="0.2">
      <c r="A274" s="7">
        <v>253</v>
      </c>
      <c r="B274" s="7">
        <v>126.5</v>
      </c>
      <c r="C274" s="7">
        <v>63.25</v>
      </c>
      <c r="D274" s="12">
        <f t="shared" si="64"/>
        <v>21.083333333333332</v>
      </c>
      <c r="E274" s="29">
        <f t="shared" si="83"/>
        <v>0</v>
      </c>
      <c r="F274" s="2">
        <f t="shared" si="65"/>
        <v>0</v>
      </c>
      <c r="G274" s="2">
        <f t="shared" si="73"/>
        <v>0</v>
      </c>
      <c r="H274" s="2">
        <f t="shared" si="74"/>
        <v>0</v>
      </c>
      <c r="I274" s="2">
        <f t="shared" si="82"/>
        <v>0</v>
      </c>
      <c r="J274" s="2">
        <f t="shared" si="80"/>
        <v>0</v>
      </c>
      <c r="K274" s="2">
        <f t="shared" si="66"/>
        <v>0</v>
      </c>
      <c r="L274" s="2">
        <f t="shared" si="66"/>
        <v>0</v>
      </c>
      <c r="M274" s="2"/>
      <c r="N274" s="28">
        <f t="shared" si="81"/>
        <v>0</v>
      </c>
      <c r="O274" s="2">
        <f t="shared" si="75"/>
        <v>0</v>
      </c>
      <c r="P274" s="2">
        <f t="shared" si="76"/>
        <v>0</v>
      </c>
      <c r="R274">
        <f t="shared" si="77"/>
        <v>253</v>
      </c>
      <c r="S274" s="89">
        <f t="shared" si="67"/>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8"/>
        <v>0.10002080152142767</v>
      </c>
      <c r="Y274" s="66">
        <f t="shared" si="68"/>
        <v>0</v>
      </c>
      <c r="Z274" s="72">
        <f t="shared" si="69"/>
        <v>0</v>
      </c>
      <c r="AA274" s="79">
        <f t="shared" si="70"/>
        <v>0</v>
      </c>
      <c r="AB274" s="81">
        <f t="shared" si="79"/>
        <v>0</v>
      </c>
      <c r="AD274" s="95">
        <f>locallinterp(R274,'BBG rates'!$N$10:$N$369,'BBG rates'!$P$10:$P$369)</f>
        <v>21.267888299898672</v>
      </c>
      <c r="AI274" s="185">
        <f t="shared" si="71"/>
        <v>253</v>
      </c>
      <c r="AJ274" s="127">
        <f>locallinterp(MIN(AI274,CAP_Senior*12),'BBG rates'!$X$24:$X$65,'BBG rates'!$Y$24:$Y$65)</f>
        <v>67.918742488467984</v>
      </c>
      <c r="AK274" s="127">
        <f>locallinterp(MIN(AI274,CAP_CB*12),'BBG rates'!$AA$25:$AA$40,'BBG rates'!$AC$25:$AC$40)</f>
        <v>11</v>
      </c>
      <c r="AL274" s="144">
        <f t="shared" si="72"/>
        <v>20.676186223039558</v>
      </c>
      <c r="AM274" s="142">
        <f>(SUMPRODUCT(AL274:AL$381,G274:G$381)+SUMPRODUCT(AL274:AL$381,H274:H$381))/12</f>
        <v>0</v>
      </c>
    </row>
    <row r="275" spans="1:39" x14ac:dyDescent="0.2">
      <c r="A275" s="7">
        <v>254</v>
      </c>
      <c r="B275" s="7">
        <v>127</v>
      </c>
      <c r="C275" s="7">
        <v>63.5</v>
      </c>
      <c r="D275" s="12">
        <f t="shared" si="64"/>
        <v>21.166666666666668</v>
      </c>
      <c r="E275" s="29">
        <f t="shared" si="83"/>
        <v>0</v>
      </c>
      <c r="F275" s="2">
        <f t="shared" si="65"/>
        <v>0</v>
      </c>
      <c r="G275" s="2">
        <f t="shared" si="73"/>
        <v>0</v>
      </c>
      <c r="H275" s="2">
        <f t="shared" si="74"/>
        <v>0</v>
      </c>
      <c r="I275" s="2">
        <f t="shared" si="82"/>
        <v>0</v>
      </c>
      <c r="J275" s="2">
        <f t="shared" si="80"/>
        <v>0</v>
      </c>
      <c r="K275" s="2">
        <f t="shared" si="66"/>
        <v>0</v>
      </c>
      <c r="L275" s="2">
        <f t="shared" si="66"/>
        <v>0</v>
      </c>
      <c r="M275" s="2"/>
      <c r="N275" s="28">
        <f t="shared" si="81"/>
        <v>0</v>
      </c>
      <c r="O275" s="2">
        <f t="shared" si="75"/>
        <v>0</v>
      </c>
      <c r="P275" s="2">
        <f t="shared" si="76"/>
        <v>0</v>
      </c>
      <c r="R275">
        <f t="shared" si="77"/>
        <v>254</v>
      </c>
      <c r="S275" s="89">
        <f t="shared" si="67"/>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8"/>
        <v>0.10048703953895455</v>
      </c>
      <c r="Y275" s="66">
        <f t="shared" si="68"/>
        <v>0</v>
      </c>
      <c r="Z275" s="72">
        <f t="shared" si="69"/>
        <v>0</v>
      </c>
      <c r="AA275" s="79">
        <f t="shared" si="70"/>
        <v>0</v>
      </c>
      <c r="AB275" s="81">
        <f t="shared" si="79"/>
        <v>0</v>
      </c>
      <c r="AD275" s="95">
        <f>locallinterp(R275,'BBG rates'!$N$10:$N$369,'BBG rates'!$P$10:$P$369)</f>
        <v>21.3493098435946</v>
      </c>
      <c r="AI275" s="185">
        <f t="shared" si="71"/>
        <v>254</v>
      </c>
      <c r="AJ275" s="127">
        <f>locallinterp(MIN(AI275,CAP_Senior*12),'BBG rates'!$X$24:$X$65,'BBG rates'!$Y$24:$Y$65)</f>
        <v>67.918742488467984</v>
      </c>
      <c r="AK275" s="127">
        <f>locallinterp(MIN(AI275,CAP_CB*12),'BBG rates'!$AA$25:$AA$40,'BBG rates'!$AC$25:$AC$40)</f>
        <v>11</v>
      </c>
      <c r="AL275" s="144">
        <f t="shared" si="72"/>
        <v>20.676186223039558</v>
      </c>
      <c r="AM275" s="142">
        <f>(SUMPRODUCT(AL275:AL$381,G275:G$381)+SUMPRODUCT(AL275:AL$381,H275:H$381))/12</f>
        <v>0</v>
      </c>
    </row>
    <row r="276" spans="1:39" x14ac:dyDescent="0.2">
      <c r="A276" s="7">
        <v>255</v>
      </c>
      <c r="B276" s="7">
        <v>127.5</v>
      </c>
      <c r="C276" s="7">
        <v>63.75</v>
      </c>
      <c r="D276" s="12">
        <f t="shared" si="64"/>
        <v>21.25</v>
      </c>
      <c r="E276" s="29">
        <f t="shared" si="83"/>
        <v>0</v>
      </c>
      <c r="F276" s="2">
        <f t="shared" si="65"/>
        <v>0</v>
      </c>
      <c r="G276" s="2">
        <f t="shared" si="73"/>
        <v>0</v>
      </c>
      <c r="H276" s="2">
        <f t="shared" si="74"/>
        <v>0</v>
      </c>
      <c r="I276" s="2">
        <f t="shared" si="82"/>
        <v>0</v>
      </c>
      <c r="J276" s="2">
        <f t="shared" si="80"/>
        <v>0</v>
      </c>
      <c r="K276" s="2">
        <f t="shared" si="66"/>
        <v>0</v>
      </c>
      <c r="L276" s="2">
        <f t="shared" si="66"/>
        <v>0</v>
      </c>
      <c r="M276" s="2"/>
      <c r="N276" s="28">
        <f t="shared" si="81"/>
        <v>0</v>
      </c>
      <c r="O276" s="2">
        <f t="shared" si="75"/>
        <v>0</v>
      </c>
      <c r="P276" s="2">
        <f t="shared" si="76"/>
        <v>0</v>
      </c>
      <c r="R276">
        <f t="shared" si="77"/>
        <v>255</v>
      </c>
      <c r="S276" s="89">
        <f t="shared" si="67"/>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8"/>
        <v>0.10095327556420841</v>
      </c>
      <c r="Y276" s="66">
        <f t="shared" si="68"/>
        <v>0</v>
      </c>
      <c r="Z276" s="72">
        <f t="shared" si="69"/>
        <v>0</v>
      </c>
      <c r="AA276" s="79">
        <f t="shared" si="70"/>
        <v>0</v>
      </c>
      <c r="AB276" s="81">
        <f t="shared" si="79"/>
        <v>0</v>
      </c>
      <c r="AD276" s="95">
        <f>locallinterp(R276,'BBG rates'!$N$10:$N$369,'BBG rates'!$P$10:$P$369)</f>
        <v>21.430711057642203</v>
      </c>
      <c r="AI276" s="185">
        <f t="shared" si="71"/>
        <v>255</v>
      </c>
      <c r="AJ276" s="127">
        <f>locallinterp(MIN(AI276,CAP_Senior*12),'BBG rates'!$X$24:$X$65,'BBG rates'!$Y$24:$Y$65)</f>
        <v>67.918742488467984</v>
      </c>
      <c r="AK276" s="127">
        <f>locallinterp(MIN(AI276,CAP_CB*12),'BBG rates'!$AA$25:$AA$40,'BBG rates'!$AC$25:$AC$40)</f>
        <v>11</v>
      </c>
      <c r="AL276" s="144">
        <f t="shared" si="72"/>
        <v>20.676186223039558</v>
      </c>
      <c r="AM276" s="142">
        <f>(SUMPRODUCT(AL276:AL$381,G276:G$381)+SUMPRODUCT(AL276:AL$381,H276:H$381))/12</f>
        <v>0</v>
      </c>
    </row>
    <row r="277" spans="1:39" x14ac:dyDescent="0.2">
      <c r="A277" s="7">
        <v>256</v>
      </c>
      <c r="B277" s="7">
        <v>128</v>
      </c>
      <c r="C277" s="7">
        <v>64</v>
      </c>
      <c r="D277" s="12">
        <f t="shared" si="64"/>
        <v>21.333333333333332</v>
      </c>
      <c r="E277" s="29">
        <f t="shared" si="83"/>
        <v>0</v>
      </c>
      <c r="F277" s="2">
        <f t="shared" si="65"/>
        <v>0</v>
      </c>
      <c r="G277" s="2">
        <f t="shared" si="73"/>
        <v>0</v>
      </c>
      <c r="H277" s="2">
        <f t="shared" si="74"/>
        <v>0</v>
      </c>
      <c r="I277" s="2">
        <f t="shared" si="82"/>
        <v>0</v>
      </c>
      <c r="J277" s="2">
        <f t="shared" si="80"/>
        <v>0</v>
      </c>
      <c r="K277" s="2">
        <f t="shared" si="66"/>
        <v>0</v>
      </c>
      <c r="L277" s="2">
        <f t="shared" si="66"/>
        <v>0</v>
      </c>
      <c r="M277" s="2"/>
      <c r="N277" s="28">
        <f t="shared" si="81"/>
        <v>0</v>
      </c>
      <c r="O277" s="2">
        <f t="shared" si="75"/>
        <v>0</v>
      </c>
      <c r="P277" s="2">
        <f t="shared" si="76"/>
        <v>0</v>
      </c>
      <c r="R277">
        <f t="shared" si="77"/>
        <v>256</v>
      </c>
      <c r="S277" s="89">
        <f t="shared" si="67"/>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8"/>
        <v>0.10141950959692281</v>
      </c>
      <c r="Y277" s="66">
        <f t="shared" si="68"/>
        <v>0</v>
      </c>
      <c r="Z277" s="72">
        <f t="shared" si="69"/>
        <v>0</v>
      </c>
      <c r="AA277" s="79">
        <f t="shared" si="70"/>
        <v>0</v>
      </c>
      <c r="AB277" s="81">
        <f t="shared" si="79"/>
        <v>0</v>
      </c>
      <c r="AD277" s="95">
        <f>locallinterp(R277,'BBG rates'!$N$10:$N$369,'BBG rates'!$P$10:$P$369)</f>
        <v>21.512092153314295</v>
      </c>
      <c r="AI277" s="185">
        <f t="shared" si="71"/>
        <v>256</v>
      </c>
      <c r="AJ277" s="127">
        <f>locallinterp(MIN(AI277,CAP_Senior*12),'BBG rates'!$X$24:$X$65,'BBG rates'!$Y$24:$Y$65)</f>
        <v>67.918742488467984</v>
      </c>
      <c r="AK277" s="127">
        <f>locallinterp(MIN(AI277,CAP_CB*12),'BBG rates'!$AA$25:$AA$40,'BBG rates'!$AC$25:$AC$40)</f>
        <v>11</v>
      </c>
      <c r="AL277" s="144">
        <f t="shared" si="72"/>
        <v>20.676186223039558</v>
      </c>
      <c r="AM277" s="142">
        <f>(SUMPRODUCT(AL277:AL$381,G277:G$381)+SUMPRODUCT(AL277:AL$381,H277:H$381))/12</f>
        <v>0</v>
      </c>
    </row>
    <row r="278" spans="1:39" x14ac:dyDescent="0.2">
      <c r="A278" s="7">
        <v>257</v>
      </c>
      <c r="B278" s="7">
        <v>128.5</v>
      </c>
      <c r="C278" s="7">
        <v>64.25</v>
      </c>
      <c r="D278" s="12">
        <f t="shared" ref="D278:D341" si="84">A278/12</f>
        <v>21.416666666666668</v>
      </c>
      <c r="E278" s="29">
        <f t="shared" si="83"/>
        <v>0</v>
      </c>
      <c r="F278" s="2">
        <f t="shared" ref="F278:F341" si="85">IF($A278&lt;=$I$8,-IPMT($G$11,1,$I$8-$A278+1,$E277),0)</f>
        <v>0</v>
      </c>
      <c r="G278" s="2">
        <f t="shared" si="73"/>
        <v>0</v>
      </c>
      <c r="H278" s="2">
        <f t="shared" si="74"/>
        <v>0</v>
      </c>
      <c r="I278" s="2">
        <f t="shared" si="82"/>
        <v>0</v>
      </c>
      <c r="J278" s="2">
        <f t="shared" si="80"/>
        <v>0</v>
      </c>
      <c r="K278" s="2">
        <f t="shared" ref="K278:L341" si="86">I278/(1+$F$12)^IF($I$7=1,$A278,IF($I$7=2,$B278,IF($I$7=4,$C278,$D278)))</f>
        <v>0</v>
      </c>
      <c r="L278" s="2">
        <f t="shared" si="86"/>
        <v>0</v>
      </c>
      <c r="M278" s="2"/>
      <c r="N278" s="28">
        <f t="shared" si="81"/>
        <v>0</v>
      </c>
      <c r="O278" s="2">
        <f t="shared" si="75"/>
        <v>0</v>
      </c>
      <c r="P278" s="2">
        <f t="shared" si="76"/>
        <v>0</v>
      </c>
      <c r="R278">
        <f t="shared" si="77"/>
        <v>257</v>
      </c>
      <c r="S278" s="89">
        <f t="shared" ref="S278:S341" si="87">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8"/>
        <v>0.10188574163709774</v>
      </c>
      <c r="Y278" s="66">
        <f t="shared" ref="Y278:Y341" si="88">T278*X278%/12+Y279</f>
        <v>0</v>
      </c>
      <c r="Z278" s="72">
        <f t="shared" ref="Z278:Z341" si="89">IF(U278=0,0,Y278*1200/U278)</f>
        <v>0</v>
      </c>
      <c r="AA278" s="79">
        <f t="shared" ref="AA278:AA341" si="90">T278*$AA$17%/12+AA279</f>
        <v>0</v>
      </c>
      <c r="AB278" s="81">
        <f t="shared" si="79"/>
        <v>0</v>
      </c>
      <c r="AD278" s="95">
        <f>locallinterp(R278,'BBG rates'!$N$10:$N$369,'BBG rates'!$P$10:$P$369)</f>
        <v>21.593453344369607</v>
      </c>
      <c r="AI278" s="185">
        <f t="shared" ref="AI278:AI341" si="91">A278</f>
        <v>257</v>
      </c>
      <c r="AJ278" s="127">
        <f>locallinterp(MIN(AI278,CAP_Senior*12),'BBG rates'!$X$24:$X$65,'BBG rates'!$Y$24:$Y$65)</f>
        <v>67.918742488467984</v>
      </c>
      <c r="AK278" s="127">
        <f>locallinterp(MIN(AI278,CAP_CB*12),'BBG rates'!$AA$25:$AA$40,'BBG rates'!$AC$25:$AC$40)</f>
        <v>11</v>
      </c>
      <c r="AL278" s="144">
        <f t="shared" ref="AL278:AL341" si="92">SUMPRODUCT(AJ278:AK278,$AJ$19:$AK$19)</f>
        <v>20.676186223039558</v>
      </c>
      <c r="AM278" s="142">
        <f>(SUMPRODUCT(AL278:AL$381,G278:G$381)+SUMPRODUCT(AL278:AL$381,H278:H$381))/12</f>
        <v>0</v>
      </c>
    </row>
    <row r="279" spans="1:39" x14ac:dyDescent="0.2">
      <c r="A279" s="7">
        <v>258</v>
      </c>
      <c r="B279" s="7">
        <v>129</v>
      </c>
      <c r="C279" s="7">
        <v>64.5</v>
      </c>
      <c r="D279" s="12">
        <f t="shared" si="84"/>
        <v>21.5</v>
      </c>
      <c r="E279" s="29">
        <f t="shared" si="83"/>
        <v>0</v>
      </c>
      <c r="F279" s="2">
        <f t="shared" si="85"/>
        <v>0</v>
      </c>
      <c r="G279" s="2">
        <f t="shared" ref="G279:G342" si="93">IF($A279&lt;=$I$8,-PPMT($G$11,1,$I$8-$A279+1,$E278),0)</f>
        <v>0</v>
      </c>
      <c r="H279" s="2">
        <f t="shared" ref="H279:H342" si="94">IF($A279&lt;=$I$8,(E278-G279)*$G$13,0)</f>
        <v>0</v>
      </c>
      <c r="I279" s="2">
        <f t="shared" si="82"/>
        <v>0</v>
      </c>
      <c r="J279" s="2">
        <f t="shared" si="80"/>
        <v>0</v>
      </c>
      <c r="K279" s="2">
        <f t="shared" si="86"/>
        <v>0</v>
      </c>
      <c r="L279" s="2">
        <f t="shared" si="86"/>
        <v>0</v>
      </c>
      <c r="M279" s="2"/>
      <c r="N279" s="28">
        <f t="shared" si="81"/>
        <v>0</v>
      </c>
      <c r="O279" s="2">
        <f t="shared" ref="O279:O342" si="95">IF($A279&lt;=$I$8,-IPMT($G$11,1,$I$8-$A279+1,$N278),0)</f>
        <v>0</v>
      </c>
      <c r="P279" s="2">
        <f t="shared" ref="P279:P342" si="96">IF($A279&lt;=$I$8,-PPMT($G$11,1,$I$8-$A279+1,$N278),0)</f>
        <v>0</v>
      </c>
      <c r="R279">
        <f t="shared" ref="R279:R342" si="97">ROUND(D279*12,1)</f>
        <v>258</v>
      </c>
      <c r="S279" s="89">
        <f t="shared" si="87"/>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8">((1+W279%)^(1/12)-1)*1200</f>
        <v>0.10235197168499965</v>
      </c>
      <c r="Y279" s="66">
        <f t="shared" si="88"/>
        <v>0</v>
      </c>
      <c r="Z279" s="72">
        <f t="shared" si="89"/>
        <v>0</v>
      </c>
      <c r="AA279" s="79">
        <f t="shared" si="90"/>
        <v>0</v>
      </c>
      <c r="AB279" s="81">
        <f t="shared" ref="AB279:AB342" si="99">IF(U279=0,0,AA279*1200/U279)</f>
        <v>0</v>
      </c>
      <c r="AD279" s="95">
        <f>locallinterp(R279,'BBG rates'!$N$10:$N$369,'BBG rates'!$P$10:$P$369)</f>
        <v>21.674794856997718</v>
      </c>
      <c r="AI279" s="185">
        <f t="shared" si="91"/>
        <v>258</v>
      </c>
      <c r="AJ279" s="127">
        <f>locallinterp(MIN(AI279,CAP_Senior*12),'BBG rates'!$X$24:$X$65,'BBG rates'!$Y$24:$Y$65)</f>
        <v>67.918742488467984</v>
      </c>
      <c r="AK279" s="127">
        <f>locallinterp(MIN(AI279,CAP_CB*12),'BBG rates'!$AA$25:$AA$40,'BBG rates'!$AC$25:$AC$40)</f>
        <v>11</v>
      </c>
      <c r="AL279" s="144">
        <f t="shared" si="92"/>
        <v>20.676186223039558</v>
      </c>
      <c r="AM279" s="142">
        <f>(SUMPRODUCT(AL279:AL$381,G279:G$381)+SUMPRODUCT(AL279:AL$381,H279:H$381))/12</f>
        <v>0</v>
      </c>
    </row>
    <row r="280" spans="1:39" x14ac:dyDescent="0.2">
      <c r="A280" s="7">
        <v>259</v>
      </c>
      <c r="B280" s="7">
        <v>129.5</v>
      </c>
      <c r="C280" s="7">
        <v>64.75</v>
      </c>
      <c r="D280" s="12">
        <f t="shared" si="84"/>
        <v>21.583333333333332</v>
      </c>
      <c r="E280" s="29">
        <f t="shared" si="83"/>
        <v>0</v>
      </c>
      <c r="F280" s="2">
        <f t="shared" si="85"/>
        <v>0</v>
      </c>
      <c r="G280" s="2">
        <f t="shared" si="93"/>
        <v>0</v>
      </c>
      <c r="H280" s="2">
        <f t="shared" si="94"/>
        <v>0</v>
      </c>
      <c r="I280" s="2">
        <f t="shared" si="82"/>
        <v>0</v>
      </c>
      <c r="J280" s="2">
        <f t="shared" ref="J280:J343" si="100">IF($I$7=1,I280*A280,IF($I$7=2,I280*B280,IF($I$7=4,I280*C280,I280*D280)))</f>
        <v>0</v>
      </c>
      <c r="K280" s="2">
        <f t="shared" si="86"/>
        <v>0</v>
      </c>
      <c r="L280" s="2">
        <f t="shared" si="86"/>
        <v>0</v>
      </c>
      <c r="M280" s="2"/>
      <c r="N280" s="28">
        <f t="shared" ref="N280:N343" si="101">IF($A280&lt;=$I$8,N279-P280,0)</f>
        <v>0</v>
      </c>
      <c r="O280" s="2">
        <f t="shared" si="95"/>
        <v>0</v>
      </c>
      <c r="P280" s="2">
        <f t="shared" si="96"/>
        <v>0</v>
      </c>
      <c r="R280">
        <f t="shared" si="97"/>
        <v>259</v>
      </c>
      <c r="S280" s="89">
        <f t="shared" si="87"/>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8"/>
        <v>0.1028181997403621</v>
      </c>
      <c r="Y280" s="66">
        <f t="shared" si="88"/>
        <v>0</v>
      </c>
      <c r="Z280" s="72">
        <f t="shared" si="89"/>
        <v>0</v>
      </c>
      <c r="AA280" s="79">
        <f t="shared" si="90"/>
        <v>0</v>
      </c>
      <c r="AB280" s="81">
        <f t="shared" si="99"/>
        <v>0</v>
      </c>
      <c r="AD280" s="95">
        <f>locallinterp(R280,'BBG rates'!$N$10:$N$369,'BBG rates'!$P$10:$P$369)</f>
        <v>21.756116914906606</v>
      </c>
      <c r="AI280" s="185">
        <f t="shared" si="91"/>
        <v>259</v>
      </c>
      <c r="AJ280" s="127">
        <f>locallinterp(MIN(AI280,CAP_Senior*12),'BBG rates'!$X$24:$X$65,'BBG rates'!$Y$24:$Y$65)</f>
        <v>67.918742488467984</v>
      </c>
      <c r="AK280" s="127">
        <f>locallinterp(MIN(AI280,CAP_CB*12),'BBG rates'!$AA$25:$AA$40,'BBG rates'!$AC$25:$AC$40)</f>
        <v>11</v>
      </c>
      <c r="AL280" s="144">
        <f t="shared" si="92"/>
        <v>20.676186223039558</v>
      </c>
      <c r="AM280" s="142">
        <f>(SUMPRODUCT(AL280:AL$381,G280:G$381)+SUMPRODUCT(AL280:AL$381,H280:H$381))/12</f>
        <v>0</v>
      </c>
    </row>
    <row r="281" spans="1:39" x14ac:dyDescent="0.2">
      <c r="A281" s="7">
        <v>260</v>
      </c>
      <c r="B281" s="7">
        <v>130</v>
      </c>
      <c r="C281" s="7">
        <v>65</v>
      </c>
      <c r="D281" s="12">
        <f t="shared" si="84"/>
        <v>21.666666666666668</v>
      </c>
      <c r="E281" s="29">
        <f t="shared" si="83"/>
        <v>0</v>
      </c>
      <c r="F281" s="2">
        <f t="shared" si="85"/>
        <v>0</v>
      </c>
      <c r="G281" s="2">
        <f t="shared" si="93"/>
        <v>0</v>
      </c>
      <c r="H281" s="2">
        <f t="shared" si="94"/>
        <v>0</v>
      </c>
      <c r="I281" s="2">
        <f t="shared" si="82"/>
        <v>0</v>
      </c>
      <c r="J281" s="2">
        <f t="shared" si="100"/>
        <v>0</v>
      </c>
      <c r="K281" s="2">
        <f t="shared" si="86"/>
        <v>0</v>
      </c>
      <c r="L281" s="2">
        <f t="shared" si="86"/>
        <v>0</v>
      </c>
      <c r="M281" s="2"/>
      <c r="N281" s="28">
        <f t="shared" si="101"/>
        <v>0</v>
      </c>
      <c r="O281" s="2">
        <f t="shared" si="95"/>
        <v>0</v>
      </c>
      <c r="P281" s="2">
        <f t="shared" si="96"/>
        <v>0</v>
      </c>
      <c r="R281">
        <f t="shared" si="97"/>
        <v>260</v>
      </c>
      <c r="S281" s="89">
        <f t="shared" si="87"/>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8"/>
        <v>0.10328442580345154</v>
      </c>
      <c r="Y281" s="66">
        <f t="shared" si="88"/>
        <v>0</v>
      </c>
      <c r="Z281" s="72">
        <f t="shared" si="89"/>
        <v>0</v>
      </c>
      <c r="AA281" s="79">
        <f t="shared" si="90"/>
        <v>0</v>
      </c>
      <c r="AB281" s="81">
        <f t="shared" si="99"/>
        <v>0</v>
      </c>
      <c r="AD281" s="95">
        <f>locallinterp(R281,'BBG rates'!$N$10:$N$369,'BBG rates'!$P$10:$P$369)</f>
        <v>21.837419744293623</v>
      </c>
      <c r="AI281" s="185">
        <f t="shared" si="91"/>
        <v>260</v>
      </c>
      <c r="AJ281" s="127">
        <f>locallinterp(MIN(AI281,CAP_Senior*12),'BBG rates'!$X$24:$X$65,'BBG rates'!$Y$24:$Y$65)</f>
        <v>67.918742488467984</v>
      </c>
      <c r="AK281" s="127">
        <f>locallinterp(MIN(AI281,CAP_CB*12),'BBG rates'!$AA$25:$AA$40,'BBG rates'!$AC$25:$AC$40)</f>
        <v>11</v>
      </c>
      <c r="AL281" s="144">
        <f t="shared" si="92"/>
        <v>20.676186223039558</v>
      </c>
      <c r="AM281" s="142">
        <f>(SUMPRODUCT(AL281:AL$381,G281:G$381)+SUMPRODUCT(AL281:AL$381,H281:H$381))/12</f>
        <v>0</v>
      </c>
    </row>
    <row r="282" spans="1:39" x14ac:dyDescent="0.2">
      <c r="A282" s="7">
        <v>261</v>
      </c>
      <c r="B282" s="7">
        <v>130.5</v>
      </c>
      <c r="C282" s="7">
        <v>65.25</v>
      </c>
      <c r="D282" s="12">
        <f t="shared" si="84"/>
        <v>21.75</v>
      </c>
      <c r="E282" s="29">
        <f t="shared" si="83"/>
        <v>0</v>
      </c>
      <c r="F282" s="2">
        <f t="shared" si="85"/>
        <v>0</v>
      </c>
      <c r="G282" s="2">
        <f t="shared" si="93"/>
        <v>0</v>
      </c>
      <c r="H282" s="2">
        <f t="shared" si="94"/>
        <v>0</v>
      </c>
      <c r="I282" s="2">
        <f t="shared" si="82"/>
        <v>0</v>
      </c>
      <c r="J282" s="2">
        <f t="shared" si="100"/>
        <v>0</v>
      </c>
      <c r="K282" s="2">
        <f t="shared" si="86"/>
        <v>0</v>
      </c>
      <c r="L282" s="2">
        <f t="shared" si="86"/>
        <v>0</v>
      </c>
      <c r="M282" s="2"/>
      <c r="N282" s="28">
        <f t="shared" si="101"/>
        <v>0</v>
      </c>
      <c r="O282" s="2">
        <f t="shared" si="95"/>
        <v>0</v>
      </c>
      <c r="P282" s="2">
        <f t="shared" si="96"/>
        <v>0</v>
      </c>
      <c r="R282">
        <f t="shared" si="97"/>
        <v>261</v>
      </c>
      <c r="S282" s="89">
        <f t="shared" si="87"/>
        <v>0</v>
      </c>
      <c r="T282" s="89">
        <f>IF(AND(S282=0,S281&gt;0),SUM($G282:$H$381),S282)</f>
        <v>0</v>
      </c>
      <c r="U282" s="82">
        <f>SUM(T282:T$381)</f>
        <v>0</v>
      </c>
      <c r="V282" s="68">
        <f>localspline(R282,'BBG rates'!$G$10:$G$27,'BBG rates'!$K$10:$K$27)</f>
        <v>0.97540589499727048</v>
      </c>
      <c r="W282" s="68">
        <f>locallinterp(R282,'BBG rates'!$G$10:$G$27,'BBG rates'!$J$10:$J$27)</f>
        <v>0.1038</v>
      </c>
      <c r="X282" s="56">
        <f t="shared" si="98"/>
        <v>0.10375064987426796</v>
      </c>
      <c r="Y282" s="66">
        <f t="shared" si="88"/>
        <v>0</v>
      </c>
      <c r="Z282" s="72">
        <f t="shared" si="89"/>
        <v>0</v>
      </c>
      <c r="AA282" s="79">
        <f t="shared" si="90"/>
        <v>0</v>
      </c>
      <c r="AB282" s="81">
        <f t="shared" si="99"/>
        <v>0</v>
      </c>
      <c r="AD282" s="95">
        <f>locallinterp(R282,'BBG rates'!$N$10:$N$369,'BBG rates'!$P$10:$P$369)</f>
        <v>21.91870356887673</v>
      </c>
      <c r="AI282" s="185">
        <f t="shared" si="91"/>
        <v>261</v>
      </c>
      <c r="AJ282" s="127">
        <f>locallinterp(MIN(AI282,CAP_Senior*12),'BBG rates'!$X$24:$X$65,'BBG rates'!$Y$24:$Y$65)</f>
        <v>67.918742488467984</v>
      </c>
      <c r="AK282" s="127">
        <f>locallinterp(MIN(AI282,CAP_CB*12),'BBG rates'!$AA$25:$AA$40,'BBG rates'!$AC$25:$AC$40)</f>
        <v>11</v>
      </c>
      <c r="AL282" s="144">
        <f t="shared" si="92"/>
        <v>20.676186223039558</v>
      </c>
      <c r="AM282" s="142">
        <f>(SUMPRODUCT(AL282:AL$381,G282:G$381)+SUMPRODUCT(AL282:AL$381,H282:H$381))/12</f>
        <v>0</v>
      </c>
    </row>
    <row r="283" spans="1:39" x14ac:dyDescent="0.2">
      <c r="A283" s="7">
        <v>262</v>
      </c>
      <c r="B283" s="7">
        <v>131</v>
      </c>
      <c r="C283" s="7">
        <v>65.5</v>
      </c>
      <c r="D283" s="12">
        <f t="shared" si="84"/>
        <v>21.833333333333332</v>
      </c>
      <c r="E283" s="29">
        <f t="shared" si="83"/>
        <v>0</v>
      </c>
      <c r="F283" s="2">
        <f t="shared" si="85"/>
        <v>0</v>
      </c>
      <c r="G283" s="2">
        <f t="shared" si="93"/>
        <v>0</v>
      </c>
      <c r="H283" s="2">
        <f t="shared" si="94"/>
        <v>0</v>
      </c>
      <c r="I283" s="2">
        <f t="shared" si="82"/>
        <v>0</v>
      </c>
      <c r="J283" s="2">
        <f t="shared" si="100"/>
        <v>0</v>
      </c>
      <c r="K283" s="2">
        <f t="shared" si="86"/>
        <v>0</v>
      </c>
      <c r="L283" s="2">
        <f t="shared" si="86"/>
        <v>0</v>
      </c>
      <c r="M283" s="2"/>
      <c r="N283" s="28">
        <f t="shared" si="101"/>
        <v>0</v>
      </c>
      <c r="O283" s="2">
        <f t="shared" si="95"/>
        <v>0</v>
      </c>
      <c r="P283" s="2">
        <f t="shared" si="96"/>
        <v>0</v>
      </c>
      <c r="R283">
        <f t="shared" si="97"/>
        <v>262</v>
      </c>
      <c r="S283" s="89">
        <f t="shared" si="87"/>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8"/>
        <v>0.10421687195281137</v>
      </c>
      <c r="Y283" s="66">
        <f t="shared" si="88"/>
        <v>0</v>
      </c>
      <c r="Z283" s="72">
        <f t="shared" si="89"/>
        <v>0</v>
      </c>
      <c r="AA283" s="79">
        <f t="shared" si="90"/>
        <v>0</v>
      </c>
      <c r="AB283" s="81">
        <f t="shared" si="99"/>
        <v>0</v>
      </c>
      <c r="AD283" s="95">
        <f>locallinterp(R283,'BBG rates'!$N$10:$N$369,'BBG rates'!$P$10:$P$369)</f>
        <v>21.999968624801195</v>
      </c>
      <c r="AI283" s="185">
        <f t="shared" si="91"/>
        <v>262</v>
      </c>
      <c r="AJ283" s="127">
        <f>locallinterp(MIN(AI283,CAP_Senior*12),'BBG rates'!$X$24:$X$65,'BBG rates'!$Y$24:$Y$65)</f>
        <v>67.918742488467984</v>
      </c>
      <c r="AK283" s="127">
        <f>locallinterp(MIN(AI283,CAP_CB*12),'BBG rates'!$AA$25:$AA$40,'BBG rates'!$AC$25:$AC$40)</f>
        <v>11</v>
      </c>
      <c r="AL283" s="144">
        <f t="shared" si="92"/>
        <v>20.676186223039558</v>
      </c>
      <c r="AM283" s="142">
        <f>(SUMPRODUCT(AL283:AL$381,G283:G$381)+SUMPRODUCT(AL283:AL$381,H283:H$381))/12</f>
        <v>0</v>
      </c>
    </row>
    <row r="284" spans="1:39" x14ac:dyDescent="0.2">
      <c r="A284" s="7">
        <v>263</v>
      </c>
      <c r="B284" s="7">
        <v>131.5</v>
      </c>
      <c r="C284" s="7">
        <v>65.75</v>
      </c>
      <c r="D284" s="12">
        <f t="shared" si="84"/>
        <v>21.916666666666668</v>
      </c>
      <c r="E284" s="29">
        <f t="shared" si="83"/>
        <v>0</v>
      </c>
      <c r="F284" s="2">
        <f t="shared" si="85"/>
        <v>0</v>
      </c>
      <c r="G284" s="2">
        <f t="shared" si="93"/>
        <v>0</v>
      </c>
      <c r="H284" s="2">
        <f t="shared" si="94"/>
        <v>0</v>
      </c>
      <c r="I284" s="2">
        <f t="shared" si="82"/>
        <v>0</v>
      </c>
      <c r="J284" s="2">
        <f t="shared" si="100"/>
        <v>0</v>
      </c>
      <c r="K284" s="2">
        <f t="shared" si="86"/>
        <v>0</v>
      </c>
      <c r="L284" s="2">
        <f t="shared" si="86"/>
        <v>0</v>
      </c>
      <c r="M284" s="2"/>
      <c r="N284" s="28">
        <f t="shared" si="101"/>
        <v>0</v>
      </c>
      <c r="O284" s="2">
        <f t="shared" si="95"/>
        <v>0</v>
      </c>
      <c r="P284" s="2">
        <f t="shared" si="96"/>
        <v>0</v>
      </c>
      <c r="R284">
        <f t="shared" si="97"/>
        <v>263</v>
      </c>
      <c r="S284" s="89">
        <f t="shared" si="87"/>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8"/>
        <v>0.10468309203881532</v>
      </c>
      <c r="Y284" s="66">
        <f t="shared" si="88"/>
        <v>0</v>
      </c>
      <c r="Z284" s="72">
        <f t="shared" si="89"/>
        <v>0</v>
      </c>
      <c r="AA284" s="79">
        <f t="shared" si="90"/>
        <v>0</v>
      </c>
      <c r="AB284" s="81">
        <f t="shared" si="99"/>
        <v>0</v>
      </c>
      <c r="AD284" s="95">
        <f>locallinterp(R284,'BBG rates'!$N$10:$N$369,'BBG rates'!$P$10:$P$369)</f>
        <v>22.081215145732482</v>
      </c>
      <c r="AI284" s="185">
        <f t="shared" si="91"/>
        <v>263</v>
      </c>
      <c r="AJ284" s="127">
        <f>locallinterp(MIN(AI284,CAP_Senior*12),'BBG rates'!$X$24:$X$65,'BBG rates'!$Y$24:$Y$65)</f>
        <v>67.918742488467984</v>
      </c>
      <c r="AK284" s="127">
        <f>locallinterp(MIN(AI284,CAP_CB*12),'BBG rates'!$AA$25:$AA$40,'BBG rates'!$AC$25:$AC$40)</f>
        <v>11</v>
      </c>
      <c r="AL284" s="144">
        <f t="shared" si="92"/>
        <v>20.676186223039558</v>
      </c>
      <c r="AM284" s="142">
        <f>(SUMPRODUCT(AL284:AL$381,G284:G$381)+SUMPRODUCT(AL284:AL$381,H284:H$381))/12</f>
        <v>0</v>
      </c>
    </row>
    <row r="285" spans="1:39" x14ac:dyDescent="0.2">
      <c r="A285" s="7">
        <v>264</v>
      </c>
      <c r="B285" s="7">
        <v>132</v>
      </c>
      <c r="C285" s="7">
        <v>66</v>
      </c>
      <c r="D285" s="12">
        <f t="shared" si="84"/>
        <v>22</v>
      </c>
      <c r="E285" s="29">
        <f t="shared" si="83"/>
        <v>0</v>
      </c>
      <c r="F285" s="2">
        <f t="shared" si="85"/>
        <v>0</v>
      </c>
      <c r="G285" s="2">
        <f t="shared" si="93"/>
        <v>0</v>
      </c>
      <c r="H285" s="2">
        <f t="shared" si="94"/>
        <v>0</v>
      </c>
      <c r="I285" s="2">
        <f t="shared" si="82"/>
        <v>0</v>
      </c>
      <c r="J285" s="2">
        <f t="shared" si="100"/>
        <v>0</v>
      </c>
      <c r="K285" s="2">
        <f t="shared" si="86"/>
        <v>0</v>
      </c>
      <c r="L285" s="2">
        <f t="shared" si="86"/>
        <v>0</v>
      </c>
      <c r="M285" s="2"/>
      <c r="N285" s="28">
        <f t="shared" si="101"/>
        <v>0</v>
      </c>
      <c r="O285" s="2">
        <f t="shared" si="95"/>
        <v>0</v>
      </c>
      <c r="P285" s="2">
        <f t="shared" si="96"/>
        <v>0</v>
      </c>
      <c r="R285">
        <f t="shared" si="97"/>
        <v>264</v>
      </c>
      <c r="S285" s="89">
        <f t="shared" si="87"/>
        <v>0</v>
      </c>
      <c r="T285" s="89">
        <f>IF(AND(S285=0,S284&gt;0),SUM($G285:$H$381),S285)</f>
        <v>0</v>
      </c>
      <c r="U285" s="82">
        <f>SUM(T285:T$381)</f>
        <v>0</v>
      </c>
      <c r="V285" s="68">
        <f>localspline(R285,'BBG rates'!$G$10:$G$27,'BBG rates'!$K$10:$K$27)</f>
        <v>0.97473866511527496</v>
      </c>
      <c r="W285" s="68">
        <f>locallinterp(R285,'BBG rates'!$G$10:$G$27,'BBG rates'!$J$10:$J$27)</f>
        <v>0.1052</v>
      </c>
      <c r="X285" s="56">
        <f t="shared" si="98"/>
        <v>0.10514931013254625</v>
      </c>
      <c r="Y285" s="66">
        <f t="shared" si="88"/>
        <v>0</v>
      </c>
      <c r="Z285" s="72">
        <f t="shared" si="89"/>
        <v>0</v>
      </c>
      <c r="AA285" s="79">
        <f t="shared" si="90"/>
        <v>0</v>
      </c>
      <c r="AB285" s="81">
        <f t="shared" si="99"/>
        <v>0</v>
      </c>
      <c r="AD285" s="95">
        <f>locallinterp(R285,'BBG rates'!$N$10:$N$369,'BBG rates'!$P$10:$P$369)</f>
        <v>22.162443367825421</v>
      </c>
      <c r="AI285" s="185">
        <f t="shared" si="91"/>
        <v>264</v>
      </c>
      <c r="AJ285" s="127">
        <f>locallinterp(MIN(AI285,CAP_Senior*12),'BBG rates'!$X$24:$X$65,'BBG rates'!$Y$24:$Y$65)</f>
        <v>67.918742488467984</v>
      </c>
      <c r="AK285" s="127">
        <f>locallinterp(MIN(AI285,CAP_CB*12),'BBG rates'!$AA$25:$AA$40,'BBG rates'!$AC$25:$AC$40)</f>
        <v>11</v>
      </c>
      <c r="AL285" s="144">
        <f t="shared" si="92"/>
        <v>20.676186223039558</v>
      </c>
      <c r="AM285" s="142">
        <f>(SUMPRODUCT(AL285:AL$381,G285:G$381)+SUMPRODUCT(AL285:AL$381,H285:H$381))/12</f>
        <v>0</v>
      </c>
    </row>
    <row r="286" spans="1:39" x14ac:dyDescent="0.2">
      <c r="A286" s="7">
        <v>265</v>
      </c>
      <c r="B286" s="7">
        <v>132.5</v>
      </c>
      <c r="C286" s="7">
        <v>66.25</v>
      </c>
      <c r="D286" s="12">
        <f t="shared" si="84"/>
        <v>22.083333333333332</v>
      </c>
      <c r="E286" s="29">
        <f t="shared" si="83"/>
        <v>0</v>
      </c>
      <c r="F286" s="2">
        <f t="shared" si="85"/>
        <v>0</v>
      </c>
      <c r="G286" s="2">
        <f t="shared" si="93"/>
        <v>0</v>
      </c>
      <c r="H286" s="2">
        <f t="shared" si="94"/>
        <v>0</v>
      </c>
      <c r="I286" s="2">
        <f t="shared" si="82"/>
        <v>0</v>
      </c>
      <c r="J286" s="2">
        <f t="shared" si="100"/>
        <v>0</v>
      </c>
      <c r="K286" s="2">
        <f t="shared" si="86"/>
        <v>0</v>
      </c>
      <c r="L286" s="2">
        <f t="shared" si="86"/>
        <v>0</v>
      </c>
      <c r="M286" s="2"/>
      <c r="N286" s="28">
        <f t="shared" si="101"/>
        <v>0</v>
      </c>
      <c r="O286" s="2">
        <f t="shared" si="95"/>
        <v>0</v>
      </c>
      <c r="P286" s="2">
        <f t="shared" si="96"/>
        <v>0</v>
      </c>
      <c r="R286">
        <f t="shared" si="97"/>
        <v>265</v>
      </c>
      <c r="S286" s="89">
        <f t="shared" si="87"/>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8"/>
        <v>0.10561552623427062</v>
      </c>
      <c r="Y286" s="66">
        <f t="shared" si="88"/>
        <v>0</v>
      </c>
      <c r="Z286" s="72">
        <f t="shared" si="89"/>
        <v>0</v>
      </c>
      <c r="AA286" s="79">
        <f t="shared" si="90"/>
        <v>0</v>
      </c>
      <c r="AB286" s="81">
        <f t="shared" si="99"/>
        <v>0</v>
      </c>
      <c r="AD286" s="95">
        <f>locallinterp(R286,'BBG rates'!$N$10:$N$369,'BBG rates'!$P$10:$P$369)</f>
        <v>22.243653529724085</v>
      </c>
      <c r="AI286" s="185">
        <f t="shared" si="91"/>
        <v>265</v>
      </c>
      <c r="AJ286" s="127">
        <f>locallinterp(MIN(AI286,CAP_Senior*12),'BBG rates'!$X$24:$X$65,'BBG rates'!$Y$24:$Y$65)</f>
        <v>67.918742488467984</v>
      </c>
      <c r="AK286" s="127">
        <f>locallinterp(MIN(AI286,CAP_CB*12),'BBG rates'!$AA$25:$AA$40,'BBG rates'!$AC$25:$AC$40)</f>
        <v>11</v>
      </c>
      <c r="AL286" s="144">
        <f t="shared" si="92"/>
        <v>20.676186223039558</v>
      </c>
      <c r="AM286" s="142">
        <f>(SUMPRODUCT(AL286:AL$381,G286:G$381)+SUMPRODUCT(AL286:AL$381,H286:H$381))/12</f>
        <v>0</v>
      </c>
    </row>
    <row r="287" spans="1:39" x14ac:dyDescent="0.2">
      <c r="A287" s="7">
        <v>266</v>
      </c>
      <c r="B287" s="7">
        <v>133</v>
      </c>
      <c r="C287" s="7">
        <v>66.5</v>
      </c>
      <c r="D287" s="12">
        <f t="shared" si="84"/>
        <v>22.166666666666668</v>
      </c>
      <c r="E287" s="29">
        <f t="shared" si="83"/>
        <v>0</v>
      </c>
      <c r="F287" s="2">
        <f t="shared" si="85"/>
        <v>0</v>
      </c>
      <c r="G287" s="2">
        <f t="shared" si="93"/>
        <v>0</v>
      </c>
      <c r="H287" s="2">
        <f t="shared" si="94"/>
        <v>0</v>
      </c>
      <c r="I287" s="2">
        <f t="shared" si="82"/>
        <v>0</v>
      </c>
      <c r="J287" s="2">
        <f t="shared" si="100"/>
        <v>0</v>
      </c>
      <c r="K287" s="2">
        <f t="shared" si="86"/>
        <v>0</v>
      </c>
      <c r="L287" s="2">
        <f t="shared" si="86"/>
        <v>0</v>
      </c>
      <c r="M287" s="2"/>
      <c r="N287" s="28">
        <f t="shared" si="101"/>
        <v>0</v>
      </c>
      <c r="O287" s="2">
        <f t="shared" si="95"/>
        <v>0</v>
      </c>
      <c r="P287" s="2">
        <f t="shared" si="96"/>
        <v>0</v>
      </c>
      <c r="R287">
        <f t="shared" si="97"/>
        <v>266</v>
      </c>
      <c r="S287" s="89">
        <f t="shared" si="87"/>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8"/>
        <v>0.10608174034345552</v>
      </c>
      <c r="Y287" s="66">
        <f t="shared" si="88"/>
        <v>0</v>
      </c>
      <c r="Z287" s="72">
        <f t="shared" si="89"/>
        <v>0</v>
      </c>
      <c r="AA287" s="79">
        <f t="shared" si="90"/>
        <v>0</v>
      </c>
      <c r="AB287" s="81">
        <f t="shared" si="99"/>
        <v>0</v>
      </c>
      <c r="AD287" s="95">
        <f>locallinterp(R287,'BBG rates'!$N$10:$N$369,'BBG rates'!$P$10:$P$369)</f>
        <v>22.324845872562559</v>
      </c>
      <c r="AI287" s="185">
        <f t="shared" si="91"/>
        <v>266</v>
      </c>
      <c r="AJ287" s="127">
        <f>locallinterp(MIN(AI287,CAP_Senior*12),'BBG rates'!$X$24:$X$65,'BBG rates'!$Y$24:$Y$65)</f>
        <v>67.918742488467984</v>
      </c>
      <c r="AK287" s="127">
        <f>locallinterp(MIN(AI287,CAP_CB*12),'BBG rates'!$AA$25:$AA$40,'BBG rates'!$AC$25:$AC$40)</f>
        <v>11</v>
      </c>
      <c r="AL287" s="144">
        <f t="shared" si="92"/>
        <v>20.676186223039558</v>
      </c>
      <c r="AM287" s="142">
        <f>(SUMPRODUCT(AL287:AL$381,G287:G$381)+SUMPRODUCT(AL287:AL$381,H287:H$381))/12</f>
        <v>0</v>
      </c>
    </row>
    <row r="288" spans="1:39" x14ac:dyDescent="0.2">
      <c r="A288" s="7">
        <v>267</v>
      </c>
      <c r="B288" s="7">
        <v>133.5</v>
      </c>
      <c r="C288" s="7">
        <v>66.75</v>
      </c>
      <c r="D288" s="12">
        <f t="shared" si="84"/>
        <v>22.25</v>
      </c>
      <c r="E288" s="29">
        <f t="shared" si="83"/>
        <v>0</v>
      </c>
      <c r="F288" s="2">
        <f t="shared" si="85"/>
        <v>0</v>
      </c>
      <c r="G288" s="2">
        <f t="shared" si="93"/>
        <v>0</v>
      </c>
      <c r="H288" s="2">
        <f t="shared" si="94"/>
        <v>0</v>
      </c>
      <c r="I288" s="2">
        <f t="shared" si="82"/>
        <v>0</v>
      </c>
      <c r="J288" s="2">
        <f t="shared" si="100"/>
        <v>0</v>
      </c>
      <c r="K288" s="2">
        <f t="shared" si="86"/>
        <v>0</v>
      </c>
      <c r="L288" s="2">
        <f t="shared" si="86"/>
        <v>0</v>
      </c>
      <c r="M288" s="2"/>
      <c r="N288" s="28">
        <f t="shared" si="101"/>
        <v>0</v>
      </c>
      <c r="O288" s="2">
        <f t="shared" si="95"/>
        <v>0</v>
      </c>
      <c r="P288" s="2">
        <f t="shared" si="96"/>
        <v>0</v>
      </c>
      <c r="R288">
        <f t="shared" si="97"/>
        <v>267</v>
      </c>
      <c r="S288" s="89">
        <f t="shared" si="87"/>
        <v>0</v>
      </c>
      <c r="T288" s="89">
        <f>IF(AND(S288=0,S287&gt;0),SUM($G288:$H$381),S288)</f>
        <v>0</v>
      </c>
      <c r="U288" s="82">
        <f>SUM(T288:T$381)</f>
        <v>0</v>
      </c>
      <c r="V288" s="68">
        <f>localspline(R288,'BBG rates'!$G$10:$G$27,'BBG rates'!$K$10:$K$27)</f>
        <v>0.97409720881464712</v>
      </c>
      <c r="W288" s="68">
        <f>locallinterp(R288,'BBG rates'!$G$10:$G$27,'BBG rates'!$J$10:$J$27)</f>
        <v>0.1066</v>
      </c>
      <c r="X288" s="56">
        <f t="shared" si="98"/>
        <v>0.10654795246063387</v>
      </c>
      <c r="Y288" s="66">
        <f t="shared" si="88"/>
        <v>0</v>
      </c>
      <c r="Z288" s="72">
        <f t="shared" si="89"/>
        <v>0</v>
      </c>
      <c r="AA288" s="79">
        <f t="shared" si="90"/>
        <v>0</v>
      </c>
      <c r="AB288" s="81">
        <f t="shared" si="99"/>
        <v>0</v>
      </c>
      <c r="AD288" s="95">
        <f>locallinterp(R288,'BBG rates'!$N$10:$N$369,'BBG rates'!$P$10:$P$369)</f>
        <v>22.406020639963778</v>
      </c>
      <c r="AI288" s="185">
        <f t="shared" si="91"/>
        <v>267</v>
      </c>
      <c r="AJ288" s="127">
        <f>locallinterp(MIN(AI288,CAP_Senior*12),'BBG rates'!$X$24:$X$65,'BBG rates'!$Y$24:$Y$65)</f>
        <v>67.918742488467984</v>
      </c>
      <c r="AK288" s="127">
        <f>locallinterp(MIN(AI288,CAP_CB*12),'BBG rates'!$AA$25:$AA$40,'BBG rates'!$AC$25:$AC$40)</f>
        <v>11</v>
      </c>
      <c r="AL288" s="144">
        <f t="shared" si="92"/>
        <v>20.676186223039558</v>
      </c>
      <c r="AM288" s="142">
        <f>(SUMPRODUCT(AL288:AL$381,G288:G$381)+SUMPRODUCT(AL288:AL$381,H288:H$381))/12</f>
        <v>0</v>
      </c>
    </row>
    <row r="289" spans="1:39" x14ac:dyDescent="0.2">
      <c r="A289" s="7">
        <v>268</v>
      </c>
      <c r="B289" s="7">
        <v>134</v>
      </c>
      <c r="C289" s="7">
        <v>67</v>
      </c>
      <c r="D289" s="12">
        <f t="shared" si="84"/>
        <v>22.333333333333332</v>
      </c>
      <c r="E289" s="29">
        <f t="shared" si="83"/>
        <v>0</v>
      </c>
      <c r="F289" s="2">
        <f t="shared" si="85"/>
        <v>0</v>
      </c>
      <c r="G289" s="2">
        <f t="shared" si="93"/>
        <v>0</v>
      </c>
      <c r="H289" s="2">
        <f t="shared" si="94"/>
        <v>0</v>
      </c>
      <c r="I289" s="2">
        <f t="shared" si="82"/>
        <v>0</v>
      </c>
      <c r="J289" s="2">
        <f t="shared" si="100"/>
        <v>0</v>
      </c>
      <c r="K289" s="2">
        <f t="shared" si="86"/>
        <v>0</v>
      </c>
      <c r="L289" s="2">
        <f t="shared" si="86"/>
        <v>0</v>
      </c>
      <c r="M289" s="2"/>
      <c r="N289" s="28">
        <f t="shared" si="101"/>
        <v>0</v>
      </c>
      <c r="O289" s="2">
        <f t="shared" si="95"/>
        <v>0</v>
      </c>
      <c r="P289" s="2">
        <f t="shared" si="96"/>
        <v>0</v>
      </c>
      <c r="R289">
        <f t="shared" si="97"/>
        <v>268</v>
      </c>
      <c r="S289" s="89">
        <f t="shared" si="87"/>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8"/>
        <v>0.10701416258527274</v>
      </c>
      <c r="Y289" s="66">
        <f t="shared" si="88"/>
        <v>0</v>
      </c>
      <c r="Z289" s="72">
        <f t="shared" si="89"/>
        <v>0</v>
      </c>
      <c r="AA289" s="79">
        <f t="shared" si="90"/>
        <v>0</v>
      </c>
      <c r="AB289" s="81">
        <f t="shared" si="99"/>
        <v>0</v>
      </c>
      <c r="AD289" s="95">
        <f>locallinterp(R289,'BBG rates'!$N$10:$N$369,'BBG rates'!$P$10:$P$369)</f>
        <v>22.487178078040063</v>
      </c>
      <c r="AI289" s="185">
        <f t="shared" si="91"/>
        <v>268</v>
      </c>
      <c r="AJ289" s="127">
        <f>locallinterp(MIN(AI289,CAP_Senior*12),'BBG rates'!$X$24:$X$65,'BBG rates'!$Y$24:$Y$65)</f>
        <v>67.918742488467984</v>
      </c>
      <c r="AK289" s="127">
        <f>locallinterp(MIN(AI289,CAP_CB*12),'BBG rates'!$AA$25:$AA$40,'BBG rates'!$AC$25:$AC$40)</f>
        <v>11</v>
      </c>
      <c r="AL289" s="144">
        <f t="shared" si="92"/>
        <v>20.676186223039558</v>
      </c>
      <c r="AM289" s="142">
        <f>(SUMPRODUCT(AL289:AL$381,G289:G$381)+SUMPRODUCT(AL289:AL$381,H289:H$381))/12</f>
        <v>0</v>
      </c>
    </row>
    <row r="290" spans="1:39" x14ac:dyDescent="0.2">
      <c r="A290" s="7">
        <v>269</v>
      </c>
      <c r="B290" s="7">
        <v>134.5</v>
      </c>
      <c r="C290" s="7">
        <v>67.25</v>
      </c>
      <c r="D290" s="12">
        <f t="shared" si="84"/>
        <v>22.416666666666668</v>
      </c>
      <c r="E290" s="29">
        <f t="shared" si="83"/>
        <v>0</v>
      </c>
      <c r="F290" s="2">
        <f t="shared" si="85"/>
        <v>0</v>
      </c>
      <c r="G290" s="2">
        <f t="shared" si="93"/>
        <v>0</v>
      </c>
      <c r="H290" s="2">
        <f t="shared" si="94"/>
        <v>0</v>
      </c>
      <c r="I290" s="2">
        <f t="shared" si="82"/>
        <v>0</v>
      </c>
      <c r="J290" s="2">
        <f t="shared" si="100"/>
        <v>0</v>
      </c>
      <c r="K290" s="2">
        <f t="shared" si="86"/>
        <v>0</v>
      </c>
      <c r="L290" s="2">
        <f t="shared" si="86"/>
        <v>0</v>
      </c>
      <c r="M290" s="2"/>
      <c r="N290" s="28">
        <f t="shared" si="101"/>
        <v>0</v>
      </c>
      <c r="O290" s="2">
        <f t="shared" si="95"/>
        <v>0</v>
      </c>
      <c r="P290" s="2">
        <f t="shared" si="96"/>
        <v>0</v>
      </c>
      <c r="R290">
        <f t="shared" si="97"/>
        <v>269</v>
      </c>
      <c r="S290" s="89">
        <f t="shared" si="87"/>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8"/>
        <v>0.10748037071790506</v>
      </c>
      <c r="Y290" s="66">
        <f t="shared" si="88"/>
        <v>0</v>
      </c>
      <c r="Z290" s="72">
        <f t="shared" si="89"/>
        <v>0</v>
      </c>
      <c r="AA290" s="79">
        <f t="shared" si="90"/>
        <v>0</v>
      </c>
      <c r="AB290" s="81">
        <f t="shared" si="99"/>
        <v>0</v>
      </c>
      <c r="AD290" s="95">
        <f>locallinterp(R290,'BBG rates'!$N$10:$N$369,'BBG rates'!$P$10:$P$369)</f>
        <v>22.568318430427322</v>
      </c>
      <c r="AI290" s="185">
        <f t="shared" si="91"/>
        <v>269</v>
      </c>
      <c r="AJ290" s="127">
        <f>locallinterp(MIN(AI290,CAP_Senior*12),'BBG rates'!$X$24:$X$65,'BBG rates'!$Y$24:$Y$65)</f>
        <v>67.918742488467984</v>
      </c>
      <c r="AK290" s="127">
        <f>locallinterp(MIN(AI290,CAP_CB*12),'BBG rates'!$AA$25:$AA$40,'BBG rates'!$AC$25:$AC$40)</f>
        <v>11</v>
      </c>
      <c r="AL290" s="144">
        <f t="shared" si="92"/>
        <v>20.676186223039558</v>
      </c>
      <c r="AM290" s="142">
        <f>(SUMPRODUCT(AL290:AL$381,G290:G$381)+SUMPRODUCT(AL290:AL$381,H290:H$381))/12</f>
        <v>0</v>
      </c>
    </row>
    <row r="291" spans="1:39" x14ac:dyDescent="0.2">
      <c r="A291" s="7">
        <v>270</v>
      </c>
      <c r="B291" s="7">
        <v>135</v>
      </c>
      <c r="C291" s="7">
        <v>67.5</v>
      </c>
      <c r="D291" s="12">
        <f t="shared" si="84"/>
        <v>22.5</v>
      </c>
      <c r="E291" s="29">
        <f t="shared" si="83"/>
        <v>0</v>
      </c>
      <c r="F291" s="2">
        <f t="shared" si="85"/>
        <v>0</v>
      </c>
      <c r="G291" s="2">
        <f t="shared" si="93"/>
        <v>0</v>
      </c>
      <c r="H291" s="2">
        <f t="shared" si="94"/>
        <v>0</v>
      </c>
      <c r="I291" s="2">
        <f t="shared" si="82"/>
        <v>0</v>
      </c>
      <c r="J291" s="2">
        <f t="shared" si="100"/>
        <v>0</v>
      </c>
      <c r="K291" s="2">
        <f t="shared" si="86"/>
        <v>0</v>
      </c>
      <c r="L291" s="2">
        <f t="shared" si="86"/>
        <v>0</v>
      </c>
      <c r="M291" s="2"/>
      <c r="N291" s="28">
        <f t="shared" si="101"/>
        <v>0</v>
      </c>
      <c r="O291" s="2">
        <f t="shared" si="95"/>
        <v>0</v>
      </c>
      <c r="P291" s="2">
        <f t="shared" si="96"/>
        <v>0</v>
      </c>
      <c r="R291">
        <f t="shared" si="97"/>
        <v>270</v>
      </c>
      <c r="S291" s="89">
        <f t="shared" si="87"/>
        <v>0</v>
      </c>
      <c r="T291" s="89">
        <f>IF(AND(S291=0,S290&gt;0),SUM($G291:$H$381),S291)</f>
        <v>0</v>
      </c>
      <c r="U291" s="82">
        <f>SUM(T291:T$381)</f>
        <v>0</v>
      </c>
      <c r="V291" s="68">
        <f>localspline(R291,'BBG rates'!$G$10:$G$27,'BBG rates'!$K$10:$K$27)</f>
        <v>0.97348227306474655</v>
      </c>
      <c r="W291" s="68">
        <f>locallinterp(R291,'BBG rates'!$G$10:$G$27,'BBG rates'!$J$10:$J$27)</f>
        <v>0.108</v>
      </c>
      <c r="X291" s="56">
        <f t="shared" si="98"/>
        <v>0.10794657685826436</v>
      </c>
      <c r="Y291" s="66">
        <f t="shared" si="88"/>
        <v>0</v>
      </c>
      <c r="Z291" s="72">
        <f t="shared" si="89"/>
        <v>0</v>
      </c>
      <c r="AA291" s="79">
        <f t="shared" si="90"/>
        <v>0</v>
      </c>
      <c r="AB291" s="81">
        <f t="shared" si="99"/>
        <v>0</v>
      </c>
      <c r="AD291" s="95">
        <f>locallinterp(R291,'BBG rates'!$N$10:$N$369,'BBG rates'!$P$10:$P$369)</f>
        <v>22.649441953182716</v>
      </c>
      <c r="AI291" s="185">
        <f t="shared" si="91"/>
        <v>270</v>
      </c>
      <c r="AJ291" s="127">
        <f>locallinterp(MIN(AI291,CAP_Senior*12),'BBG rates'!$X$24:$X$65,'BBG rates'!$Y$24:$Y$65)</f>
        <v>67.918742488467984</v>
      </c>
      <c r="AK291" s="127">
        <f>locallinterp(MIN(AI291,CAP_CB*12),'BBG rates'!$AA$25:$AA$40,'BBG rates'!$AC$25:$AC$40)</f>
        <v>11</v>
      </c>
      <c r="AL291" s="144">
        <f t="shared" si="92"/>
        <v>20.676186223039558</v>
      </c>
      <c r="AM291" s="142">
        <f>(SUMPRODUCT(AL291:AL$381,G291:G$381)+SUMPRODUCT(AL291:AL$381,H291:H$381))/12</f>
        <v>0</v>
      </c>
    </row>
    <row r="292" spans="1:39" x14ac:dyDescent="0.2">
      <c r="A292" s="7">
        <v>271</v>
      </c>
      <c r="B292" s="7">
        <v>135.5</v>
      </c>
      <c r="C292" s="7">
        <v>67.75</v>
      </c>
      <c r="D292" s="12">
        <f t="shared" si="84"/>
        <v>22.583333333333332</v>
      </c>
      <c r="E292" s="29">
        <f t="shared" si="83"/>
        <v>0</v>
      </c>
      <c r="F292" s="2">
        <f t="shared" si="85"/>
        <v>0</v>
      </c>
      <c r="G292" s="2">
        <f t="shared" si="93"/>
        <v>0</v>
      </c>
      <c r="H292" s="2">
        <f t="shared" si="94"/>
        <v>0</v>
      </c>
      <c r="I292" s="2">
        <f t="shared" si="82"/>
        <v>0</v>
      </c>
      <c r="J292" s="2">
        <f t="shared" si="100"/>
        <v>0</v>
      </c>
      <c r="K292" s="2">
        <f t="shared" si="86"/>
        <v>0</v>
      </c>
      <c r="L292" s="2">
        <f t="shared" si="86"/>
        <v>0</v>
      </c>
      <c r="M292" s="2"/>
      <c r="N292" s="28">
        <f t="shared" si="101"/>
        <v>0</v>
      </c>
      <c r="O292" s="2">
        <f t="shared" si="95"/>
        <v>0</v>
      </c>
      <c r="P292" s="2">
        <f t="shared" si="96"/>
        <v>0</v>
      </c>
      <c r="R292">
        <f t="shared" si="97"/>
        <v>271</v>
      </c>
      <c r="S292" s="89">
        <f t="shared" si="87"/>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8"/>
        <v>0.10841278100661711</v>
      </c>
      <c r="Y292" s="66">
        <f t="shared" si="88"/>
        <v>0</v>
      </c>
      <c r="Z292" s="72">
        <f t="shared" si="89"/>
        <v>0</v>
      </c>
      <c r="AA292" s="79">
        <f t="shared" si="90"/>
        <v>0</v>
      </c>
      <c r="AB292" s="81">
        <f t="shared" si="99"/>
        <v>0</v>
      </c>
      <c r="AD292" s="95">
        <f>locallinterp(R292,'BBG rates'!$N$10:$N$369,'BBG rates'!$P$10:$P$369)</f>
        <v>22.730548897404105</v>
      </c>
      <c r="AI292" s="185">
        <f t="shared" si="91"/>
        <v>271</v>
      </c>
      <c r="AJ292" s="127">
        <f>locallinterp(MIN(AI292,CAP_Senior*12),'BBG rates'!$X$24:$X$65,'BBG rates'!$Y$24:$Y$65)</f>
        <v>67.918742488467984</v>
      </c>
      <c r="AK292" s="127">
        <f>locallinterp(MIN(AI292,CAP_CB*12),'BBG rates'!$AA$25:$AA$40,'BBG rates'!$AC$25:$AC$40)</f>
        <v>11</v>
      </c>
      <c r="AL292" s="144">
        <f t="shared" si="92"/>
        <v>20.676186223039558</v>
      </c>
      <c r="AM292" s="142">
        <f>(SUMPRODUCT(AL292:AL$381,G292:G$381)+SUMPRODUCT(AL292:AL$381,H292:H$381))/12</f>
        <v>0</v>
      </c>
    </row>
    <row r="293" spans="1:39" x14ac:dyDescent="0.2">
      <c r="A293" s="7">
        <v>272</v>
      </c>
      <c r="B293" s="7">
        <v>136</v>
      </c>
      <c r="C293" s="7">
        <v>68</v>
      </c>
      <c r="D293" s="12">
        <f t="shared" si="84"/>
        <v>22.666666666666668</v>
      </c>
      <c r="E293" s="29">
        <f t="shared" si="83"/>
        <v>0</v>
      </c>
      <c r="F293" s="2">
        <f t="shared" si="85"/>
        <v>0</v>
      </c>
      <c r="G293" s="2">
        <f t="shared" si="93"/>
        <v>0</v>
      </c>
      <c r="H293" s="2">
        <f t="shared" si="94"/>
        <v>0</v>
      </c>
      <c r="I293" s="2">
        <f t="shared" si="82"/>
        <v>0</v>
      </c>
      <c r="J293" s="2">
        <f t="shared" si="100"/>
        <v>0</v>
      </c>
      <c r="K293" s="2">
        <f t="shared" si="86"/>
        <v>0</v>
      </c>
      <c r="L293" s="2">
        <f t="shared" si="86"/>
        <v>0</v>
      </c>
      <c r="M293" s="2"/>
      <c r="N293" s="28">
        <f t="shared" si="101"/>
        <v>0</v>
      </c>
      <c r="O293" s="2">
        <f t="shared" si="95"/>
        <v>0</v>
      </c>
      <c r="P293" s="2">
        <f t="shared" si="96"/>
        <v>0</v>
      </c>
      <c r="R293">
        <f t="shared" si="97"/>
        <v>272</v>
      </c>
      <c r="S293" s="89">
        <f t="shared" si="87"/>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8"/>
        <v>0.10887898316269684</v>
      </c>
      <c r="Y293" s="66">
        <f t="shared" si="88"/>
        <v>0</v>
      </c>
      <c r="Z293" s="72">
        <f t="shared" si="89"/>
        <v>0</v>
      </c>
      <c r="AA293" s="79">
        <f t="shared" si="90"/>
        <v>0</v>
      </c>
      <c r="AB293" s="81">
        <f t="shared" si="99"/>
        <v>0</v>
      </c>
      <c r="AD293" s="95">
        <f>locallinterp(R293,'BBG rates'!$N$10:$N$369,'BBG rates'!$P$10:$P$369)</f>
        <v>22.811639521644008</v>
      </c>
      <c r="AI293" s="185">
        <f t="shared" si="91"/>
        <v>272</v>
      </c>
      <c r="AJ293" s="127">
        <f>locallinterp(MIN(AI293,CAP_Senior*12),'BBG rates'!$X$24:$X$65,'BBG rates'!$Y$24:$Y$65)</f>
        <v>67.918742488467984</v>
      </c>
      <c r="AK293" s="127">
        <f>locallinterp(MIN(AI293,CAP_CB*12),'BBG rates'!$AA$25:$AA$40,'BBG rates'!$AC$25:$AC$40)</f>
        <v>11</v>
      </c>
      <c r="AL293" s="144">
        <f t="shared" si="92"/>
        <v>20.676186223039558</v>
      </c>
      <c r="AM293" s="142">
        <f>(SUMPRODUCT(AL293:AL$381,G293:G$381)+SUMPRODUCT(AL293:AL$381,H293:H$381))/12</f>
        <v>0</v>
      </c>
    </row>
    <row r="294" spans="1:39" x14ac:dyDescent="0.2">
      <c r="A294" s="7">
        <v>273</v>
      </c>
      <c r="B294" s="7">
        <v>136.5</v>
      </c>
      <c r="C294" s="7">
        <v>68.25</v>
      </c>
      <c r="D294" s="12">
        <f t="shared" si="84"/>
        <v>22.75</v>
      </c>
      <c r="E294" s="29">
        <f t="shared" si="83"/>
        <v>0</v>
      </c>
      <c r="F294" s="2">
        <f t="shared" si="85"/>
        <v>0</v>
      </c>
      <c r="G294" s="2">
        <f t="shared" si="93"/>
        <v>0</v>
      </c>
      <c r="H294" s="2">
        <f t="shared" si="94"/>
        <v>0</v>
      </c>
      <c r="I294" s="2">
        <f t="shared" si="82"/>
        <v>0</v>
      </c>
      <c r="J294" s="2">
        <f t="shared" si="100"/>
        <v>0</v>
      </c>
      <c r="K294" s="2">
        <f t="shared" si="86"/>
        <v>0</v>
      </c>
      <c r="L294" s="2">
        <f t="shared" si="86"/>
        <v>0</v>
      </c>
      <c r="M294" s="2"/>
      <c r="N294" s="28">
        <f t="shared" si="101"/>
        <v>0</v>
      </c>
      <c r="O294" s="2">
        <f t="shared" si="95"/>
        <v>0</v>
      </c>
      <c r="P294" s="2">
        <f t="shared" si="96"/>
        <v>0</v>
      </c>
      <c r="R294">
        <f t="shared" si="97"/>
        <v>273</v>
      </c>
      <c r="S294" s="89">
        <f t="shared" si="87"/>
        <v>0</v>
      </c>
      <c r="T294" s="89">
        <f>IF(AND(S294=0,S293&gt;0),SUM($G294:$H$381),S294)</f>
        <v>0</v>
      </c>
      <c r="U294" s="82">
        <f>SUM(T294:T$381)</f>
        <v>0</v>
      </c>
      <c r="V294" s="68">
        <f>localspline(R294,'BBG rates'!$G$10:$G$27,'BBG rates'!$K$10:$K$27)</f>
        <v>0.97289475382600743</v>
      </c>
      <c r="W294" s="68">
        <f>locallinterp(R294,'BBG rates'!$G$10:$G$27,'BBG rates'!$J$10:$J$27)</f>
        <v>0.1094</v>
      </c>
      <c r="X294" s="56">
        <f t="shared" si="98"/>
        <v>0.10934518332677001</v>
      </c>
      <c r="Y294" s="66">
        <f t="shared" si="88"/>
        <v>0</v>
      </c>
      <c r="Z294" s="72">
        <f t="shared" si="89"/>
        <v>0</v>
      </c>
      <c r="AA294" s="79">
        <f t="shared" si="90"/>
        <v>0</v>
      </c>
      <c r="AB294" s="81">
        <f t="shared" si="99"/>
        <v>0</v>
      </c>
      <c r="AD294" s="95">
        <f>locallinterp(R294,'BBG rates'!$N$10:$N$369,'BBG rates'!$P$10:$P$369)</f>
        <v>22.892714084462842</v>
      </c>
      <c r="AI294" s="185">
        <f t="shared" si="91"/>
        <v>273</v>
      </c>
      <c r="AJ294" s="127">
        <f>locallinterp(MIN(AI294,CAP_Senior*12),'BBG rates'!$X$24:$X$65,'BBG rates'!$Y$24:$Y$65)</f>
        <v>67.918742488467984</v>
      </c>
      <c r="AK294" s="127">
        <f>locallinterp(MIN(AI294,CAP_CB*12),'BBG rates'!$AA$25:$AA$40,'BBG rates'!$AC$25:$AC$40)</f>
        <v>11</v>
      </c>
      <c r="AL294" s="144">
        <f t="shared" si="92"/>
        <v>20.676186223039558</v>
      </c>
      <c r="AM294" s="142">
        <f>(SUMPRODUCT(AL294:AL$381,G294:G$381)+SUMPRODUCT(AL294:AL$381,H294:H$381))/12</f>
        <v>0</v>
      </c>
    </row>
    <row r="295" spans="1:39" x14ac:dyDescent="0.2">
      <c r="A295" s="7">
        <v>274</v>
      </c>
      <c r="B295" s="7">
        <v>137</v>
      </c>
      <c r="C295" s="7">
        <v>68.5</v>
      </c>
      <c r="D295" s="12">
        <f t="shared" si="84"/>
        <v>22.833333333333332</v>
      </c>
      <c r="E295" s="29">
        <f t="shared" si="83"/>
        <v>0</v>
      </c>
      <c r="F295" s="2">
        <f t="shared" si="85"/>
        <v>0</v>
      </c>
      <c r="G295" s="2">
        <f t="shared" si="93"/>
        <v>0</v>
      </c>
      <c r="H295" s="2">
        <f t="shared" si="94"/>
        <v>0</v>
      </c>
      <c r="I295" s="2">
        <f t="shared" si="82"/>
        <v>0</v>
      </c>
      <c r="J295" s="2">
        <f t="shared" si="100"/>
        <v>0</v>
      </c>
      <c r="K295" s="2">
        <f t="shared" si="86"/>
        <v>0</v>
      </c>
      <c r="L295" s="2">
        <f t="shared" si="86"/>
        <v>0</v>
      </c>
      <c r="M295" s="2"/>
      <c r="N295" s="28">
        <f t="shared" si="101"/>
        <v>0</v>
      </c>
      <c r="O295" s="2">
        <f t="shared" si="95"/>
        <v>0</v>
      </c>
      <c r="P295" s="2">
        <f t="shared" si="96"/>
        <v>0</v>
      </c>
      <c r="R295">
        <f t="shared" si="97"/>
        <v>274</v>
      </c>
      <c r="S295" s="89">
        <f t="shared" si="87"/>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8"/>
        <v>0.10981138149857017</v>
      </c>
      <c r="Y295" s="66">
        <f t="shared" si="88"/>
        <v>0</v>
      </c>
      <c r="Z295" s="72">
        <f t="shared" si="89"/>
        <v>0</v>
      </c>
      <c r="AA295" s="79">
        <f t="shared" si="90"/>
        <v>0</v>
      </c>
      <c r="AB295" s="81">
        <f t="shared" si="99"/>
        <v>0</v>
      </c>
      <c r="AD295" s="95">
        <f>locallinterp(R295,'BBG rates'!$N$10:$N$369,'BBG rates'!$P$10:$P$369)</f>
        <v>22.973772846908034</v>
      </c>
      <c r="AI295" s="185">
        <f t="shared" si="91"/>
        <v>274</v>
      </c>
      <c r="AJ295" s="127">
        <f>locallinterp(MIN(AI295,CAP_Senior*12),'BBG rates'!$X$24:$X$65,'BBG rates'!$Y$24:$Y$65)</f>
        <v>67.918742488467984</v>
      </c>
      <c r="AK295" s="127">
        <f>locallinterp(MIN(AI295,CAP_CB*12),'BBG rates'!$AA$25:$AA$40,'BBG rates'!$AC$25:$AC$40)</f>
        <v>11</v>
      </c>
      <c r="AL295" s="144">
        <f t="shared" si="92"/>
        <v>20.676186223039558</v>
      </c>
      <c r="AM295" s="142">
        <f>(SUMPRODUCT(AL295:AL$381,G295:G$381)+SUMPRODUCT(AL295:AL$381,H295:H$381))/12</f>
        <v>0</v>
      </c>
    </row>
    <row r="296" spans="1:39" x14ac:dyDescent="0.2">
      <c r="A296" s="7">
        <v>275</v>
      </c>
      <c r="B296" s="7">
        <v>137.5</v>
      </c>
      <c r="C296" s="7">
        <v>68.75</v>
      </c>
      <c r="D296" s="12">
        <f t="shared" si="84"/>
        <v>22.916666666666668</v>
      </c>
      <c r="E296" s="29">
        <f t="shared" si="83"/>
        <v>0</v>
      </c>
      <c r="F296" s="2">
        <f t="shared" si="85"/>
        <v>0</v>
      </c>
      <c r="G296" s="2">
        <f t="shared" si="93"/>
        <v>0</v>
      </c>
      <c r="H296" s="2">
        <f t="shared" si="94"/>
        <v>0</v>
      </c>
      <c r="I296" s="2">
        <f t="shared" si="82"/>
        <v>0</v>
      </c>
      <c r="J296" s="2">
        <f t="shared" si="100"/>
        <v>0</v>
      </c>
      <c r="K296" s="2">
        <f t="shared" si="86"/>
        <v>0</v>
      </c>
      <c r="L296" s="2">
        <f t="shared" si="86"/>
        <v>0</v>
      </c>
      <c r="M296" s="2"/>
      <c r="N296" s="28">
        <f t="shared" si="101"/>
        <v>0</v>
      </c>
      <c r="O296" s="2">
        <f t="shared" si="95"/>
        <v>0</v>
      </c>
      <c r="P296" s="2">
        <f t="shared" si="96"/>
        <v>0</v>
      </c>
      <c r="R296">
        <f t="shared" si="97"/>
        <v>275</v>
      </c>
      <c r="S296" s="89">
        <f t="shared" si="87"/>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8"/>
        <v>0.11027757767836377</v>
      </c>
      <c r="Y296" s="66">
        <f t="shared" si="88"/>
        <v>0</v>
      </c>
      <c r="Z296" s="72">
        <f t="shared" si="89"/>
        <v>0</v>
      </c>
      <c r="AA296" s="79">
        <f t="shared" si="90"/>
        <v>0</v>
      </c>
      <c r="AB296" s="81">
        <f t="shared" si="99"/>
        <v>0</v>
      </c>
      <c r="AD296" s="95">
        <f>locallinterp(R296,'BBG rates'!$N$10:$N$369,'BBG rates'!$P$10:$P$369)</f>
        <v>23.054816070035493</v>
      </c>
      <c r="AI296" s="185">
        <f t="shared" si="91"/>
        <v>275</v>
      </c>
      <c r="AJ296" s="127">
        <f>locallinterp(MIN(AI296,CAP_Senior*12),'BBG rates'!$X$24:$X$65,'BBG rates'!$Y$24:$Y$65)</f>
        <v>67.918742488467984</v>
      </c>
      <c r="AK296" s="127">
        <f>locallinterp(MIN(AI296,CAP_CB*12),'BBG rates'!$AA$25:$AA$40,'BBG rates'!$AC$25:$AC$40)</f>
        <v>11</v>
      </c>
      <c r="AL296" s="144">
        <f t="shared" si="92"/>
        <v>20.676186223039558</v>
      </c>
      <c r="AM296" s="142">
        <f>(SUMPRODUCT(AL296:AL$381,G296:G$381)+SUMPRODUCT(AL296:AL$381,H296:H$381))/12</f>
        <v>0</v>
      </c>
    </row>
    <row r="297" spans="1:39" x14ac:dyDescent="0.2">
      <c r="A297" s="7">
        <v>276</v>
      </c>
      <c r="B297" s="7">
        <v>138</v>
      </c>
      <c r="C297" s="7">
        <v>69</v>
      </c>
      <c r="D297" s="12">
        <f t="shared" si="84"/>
        <v>23</v>
      </c>
      <c r="E297" s="29">
        <f t="shared" si="83"/>
        <v>0</v>
      </c>
      <c r="F297" s="2">
        <f t="shared" si="85"/>
        <v>0</v>
      </c>
      <c r="G297" s="2">
        <f t="shared" si="93"/>
        <v>0</v>
      </c>
      <c r="H297" s="2">
        <f t="shared" si="94"/>
        <v>0</v>
      </c>
      <c r="I297" s="2">
        <f t="shared" si="82"/>
        <v>0</v>
      </c>
      <c r="J297" s="2">
        <f t="shared" si="100"/>
        <v>0</v>
      </c>
      <c r="K297" s="2">
        <f t="shared" si="86"/>
        <v>0</v>
      </c>
      <c r="L297" s="2">
        <f t="shared" si="86"/>
        <v>0</v>
      </c>
      <c r="M297" s="2"/>
      <c r="N297" s="28">
        <f t="shared" si="101"/>
        <v>0</v>
      </c>
      <c r="O297" s="2">
        <f t="shared" si="95"/>
        <v>0</v>
      </c>
      <c r="P297" s="2">
        <f t="shared" si="96"/>
        <v>0</v>
      </c>
      <c r="R297">
        <f t="shared" si="97"/>
        <v>276</v>
      </c>
      <c r="S297" s="89">
        <f t="shared" si="87"/>
        <v>0</v>
      </c>
      <c r="T297" s="89">
        <f>IF(AND(S297=0,S296&gt;0),SUM($G297:$H$381),S297)</f>
        <v>0</v>
      </c>
      <c r="U297" s="82">
        <f>SUM(T297:T$381)</f>
        <v>0</v>
      </c>
      <c r="V297" s="68">
        <f>localspline(R297,'BBG rates'!$G$10:$G$27,'BBG rates'!$K$10:$K$27)</f>
        <v>0.97233542782961224</v>
      </c>
      <c r="W297" s="68">
        <f>locallinterp(R297,'BBG rates'!$G$10:$G$27,'BBG rates'!$J$10:$J$27)</f>
        <v>0.1108</v>
      </c>
      <c r="X297" s="56">
        <f t="shared" si="98"/>
        <v>0.11074377186588436</v>
      </c>
      <c r="Y297" s="66">
        <f t="shared" si="88"/>
        <v>0</v>
      </c>
      <c r="Z297" s="72">
        <f t="shared" si="89"/>
        <v>0</v>
      </c>
      <c r="AA297" s="79">
        <f t="shared" si="90"/>
        <v>0</v>
      </c>
      <c r="AB297" s="81">
        <f t="shared" si="99"/>
        <v>0</v>
      </c>
      <c r="AD297" s="95">
        <f>locallinterp(R297,'BBG rates'!$N$10:$N$369,'BBG rates'!$P$10:$P$369)</f>
        <v>23.135844022354625</v>
      </c>
      <c r="AI297" s="185">
        <f t="shared" si="91"/>
        <v>276</v>
      </c>
      <c r="AJ297" s="127">
        <f>locallinterp(MIN(AI297,CAP_Senior*12),'BBG rates'!$X$24:$X$65,'BBG rates'!$Y$24:$Y$65)</f>
        <v>67.918742488467984</v>
      </c>
      <c r="AK297" s="127">
        <f>locallinterp(MIN(AI297,CAP_CB*12),'BBG rates'!$AA$25:$AA$40,'BBG rates'!$AC$25:$AC$40)</f>
        <v>11</v>
      </c>
      <c r="AL297" s="144">
        <f t="shared" si="92"/>
        <v>20.676186223039558</v>
      </c>
      <c r="AM297" s="142">
        <f>(SUMPRODUCT(AL297:AL$381,G297:G$381)+SUMPRODUCT(AL297:AL$381,H297:H$381))/12</f>
        <v>0</v>
      </c>
    </row>
    <row r="298" spans="1:39" x14ac:dyDescent="0.2">
      <c r="A298" s="7">
        <v>277</v>
      </c>
      <c r="B298" s="7">
        <v>138.5</v>
      </c>
      <c r="C298" s="7">
        <v>69.25</v>
      </c>
      <c r="D298" s="12">
        <f t="shared" si="84"/>
        <v>23.083333333333332</v>
      </c>
      <c r="E298" s="29">
        <f t="shared" si="83"/>
        <v>0</v>
      </c>
      <c r="F298" s="2">
        <f t="shared" si="85"/>
        <v>0</v>
      </c>
      <c r="G298" s="2">
        <f t="shared" si="93"/>
        <v>0</v>
      </c>
      <c r="H298" s="2">
        <f t="shared" si="94"/>
        <v>0</v>
      </c>
      <c r="I298" s="2">
        <f t="shared" si="82"/>
        <v>0</v>
      </c>
      <c r="J298" s="2">
        <f t="shared" si="100"/>
        <v>0</v>
      </c>
      <c r="K298" s="2">
        <f t="shared" si="86"/>
        <v>0</v>
      </c>
      <c r="L298" s="2">
        <f t="shared" si="86"/>
        <v>0</v>
      </c>
      <c r="M298" s="2"/>
      <c r="N298" s="28">
        <f t="shared" si="101"/>
        <v>0</v>
      </c>
      <c r="O298" s="2">
        <f t="shared" si="95"/>
        <v>0</v>
      </c>
      <c r="P298" s="2">
        <f t="shared" si="96"/>
        <v>0</v>
      </c>
      <c r="R298">
        <f t="shared" si="97"/>
        <v>277</v>
      </c>
      <c r="S298" s="89">
        <f t="shared" si="87"/>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8"/>
        <v>0.11120996406166483</v>
      </c>
      <c r="Y298" s="66">
        <f t="shared" si="88"/>
        <v>0</v>
      </c>
      <c r="Z298" s="72">
        <f t="shared" si="89"/>
        <v>0</v>
      </c>
      <c r="AA298" s="79">
        <f t="shared" si="90"/>
        <v>0</v>
      </c>
      <c r="AB298" s="81">
        <f t="shared" si="99"/>
        <v>0</v>
      </c>
      <c r="AD298" s="95">
        <f>locallinterp(R298,'BBG rates'!$N$10:$N$369,'BBG rates'!$P$10:$P$369)</f>
        <v>23.216856969900341</v>
      </c>
      <c r="AI298" s="185">
        <f t="shared" si="91"/>
        <v>277</v>
      </c>
      <c r="AJ298" s="127">
        <f>locallinterp(MIN(AI298,CAP_Senior*12),'BBG rates'!$X$24:$X$65,'BBG rates'!$Y$24:$Y$65)</f>
        <v>67.918742488467984</v>
      </c>
      <c r="AK298" s="127">
        <f>locallinterp(MIN(AI298,CAP_CB*12),'BBG rates'!$AA$25:$AA$40,'BBG rates'!$AC$25:$AC$40)</f>
        <v>11</v>
      </c>
      <c r="AL298" s="144">
        <f t="shared" si="92"/>
        <v>20.676186223039558</v>
      </c>
      <c r="AM298" s="142">
        <f>(SUMPRODUCT(AL298:AL$381,G298:G$381)+SUMPRODUCT(AL298:AL$381,H298:H$381))/12</f>
        <v>0</v>
      </c>
    </row>
    <row r="299" spans="1:39" x14ac:dyDescent="0.2">
      <c r="A299" s="7">
        <v>278</v>
      </c>
      <c r="B299" s="7">
        <v>139</v>
      </c>
      <c r="C299" s="7">
        <v>69.5</v>
      </c>
      <c r="D299" s="12">
        <f t="shared" si="84"/>
        <v>23.166666666666668</v>
      </c>
      <c r="E299" s="29">
        <f t="shared" si="83"/>
        <v>0</v>
      </c>
      <c r="F299" s="2">
        <f t="shared" si="85"/>
        <v>0</v>
      </c>
      <c r="G299" s="2">
        <f t="shared" si="93"/>
        <v>0</v>
      </c>
      <c r="H299" s="2">
        <f t="shared" si="94"/>
        <v>0</v>
      </c>
      <c r="I299" s="2">
        <f t="shared" si="82"/>
        <v>0</v>
      </c>
      <c r="J299" s="2">
        <f t="shared" si="100"/>
        <v>0</v>
      </c>
      <c r="K299" s="2">
        <f t="shared" si="86"/>
        <v>0</v>
      </c>
      <c r="L299" s="2">
        <f t="shared" si="86"/>
        <v>0</v>
      </c>
      <c r="M299" s="2"/>
      <c r="N299" s="28">
        <f t="shared" si="101"/>
        <v>0</v>
      </c>
      <c r="O299" s="2">
        <f t="shared" si="95"/>
        <v>0</v>
      </c>
      <c r="P299" s="2">
        <f t="shared" si="96"/>
        <v>0</v>
      </c>
      <c r="R299">
        <f t="shared" si="97"/>
        <v>278</v>
      </c>
      <c r="S299" s="89">
        <f t="shared" si="87"/>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8"/>
        <v>0.1116761542651723</v>
      </c>
      <c r="Y299" s="66">
        <f t="shared" si="88"/>
        <v>0</v>
      </c>
      <c r="Z299" s="72">
        <f t="shared" si="89"/>
        <v>0</v>
      </c>
      <c r="AA299" s="79">
        <f t="shared" si="90"/>
        <v>0</v>
      </c>
      <c r="AB299" s="81">
        <f t="shared" si="99"/>
        <v>0</v>
      </c>
      <c r="AD299" s="95">
        <f>locallinterp(R299,'BBG rates'!$N$10:$N$369,'BBG rates'!$P$10:$P$369)</f>
        <v>23.297855188644046</v>
      </c>
      <c r="AI299" s="185">
        <f t="shared" si="91"/>
        <v>278</v>
      </c>
      <c r="AJ299" s="127">
        <f>locallinterp(MIN(AI299,CAP_Senior*12),'BBG rates'!$X$24:$X$65,'BBG rates'!$Y$24:$Y$65)</f>
        <v>67.918742488467984</v>
      </c>
      <c r="AK299" s="127">
        <f>locallinterp(MIN(AI299,CAP_CB*12),'BBG rates'!$AA$25:$AA$40,'BBG rates'!$AC$25:$AC$40)</f>
        <v>11</v>
      </c>
      <c r="AL299" s="144">
        <f t="shared" si="92"/>
        <v>20.676186223039558</v>
      </c>
      <c r="AM299" s="142">
        <f>(SUMPRODUCT(AL299:AL$381,G299:G$381)+SUMPRODUCT(AL299:AL$381,H299:H$381))/12</f>
        <v>0</v>
      </c>
    </row>
    <row r="300" spans="1:39" x14ac:dyDescent="0.2">
      <c r="A300" s="7">
        <v>279</v>
      </c>
      <c r="B300" s="7">
        <v>139.5</v>
      </c>
      <c r="C300" s="7">
        <v>69.75</v>
      </c>
      <c r="D300" s="12">
        <f t="shared" si="84"/>
        <v>23.25</v>
      </c>
      <c r="E300" s="29">
        <f t="shared" si="83"/>
        <v>0</v>
      </c>
      <c r="F300" s="2">
        <f t="shared" si="85"/>
        <v>0</v>
      </c>
      <c r="G300" s="2">
        <f t="shared" si="93"/>
        <v>0</v>
      </c>
      <c r="H300" s="2">
        <f t="shared" si="94"/>
        <v>0</v>
      </c>
      <c r="I300" s="2">
        <f t="shared" si="82"/>
        <v>0</v>
      </c>
      <c r="J300" s="2">
        <f t="shared" si="100"/>
        <v>0</v>
      </c>
      <c r="K300" s="2">
        <f t="shared" si="86"/>
        <v>0</v>
      </c>
      <c r="L300" s="2">
        <f t="shared" si="86"/>
        <v>0</v>
      </c>
      <c r="M300" s="2"/>
      <c r="N300" s="28">
        <f t="shared" si="101"/>
        <v>0</v>
      </c>
      <c r="O300" s="2">
        <f t="shared" si="95"/>
        <v>0</v>
      </c>
      <c r="P300" s="2">
        <f t="shared" si="96"/>
        <v>0</v>
      </c>
      <c r="R300">
        <f t="shared" si="97"/>
        <v>279</v>
      </c>
      <c r="S300" s="89">
        <f t="shared" si="87"/>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8"/>
        <v>0.11214234247667321</v>
      </c>
      <c r="Y300" s="66">
        <f t="shared" si="88"/>
        <v>0</v>
      </c>
      <c r="Z300" s="72">
        <f t="shared" si="89"/>
        <v>0</v>
      </c>
      <c r="AA300" s="79">
        <f t="shared" si="90"/>
        <v>0</v>
      </c>
      <c r="AB300" s="81">
        <f t="shared" si="99"/>
        <v>0</v>
      </c>
      <c r="AD300" s="95">
        <f>locallinterp(R300,'BBG rates'!$N$10:$N$369,'BBG rates'!$P$10:$P$369)</f>
        <v>23.378838947116098</v>
      </c>
      <c r="AI300" s="185">
        <f t="shared" si="91"/>
        <v>279</v>
      </c>
      <c r="AJ300" s="127">
        <f>locallinterp(MIN(AI300,CAP_Senior*12),'BBG rates'!$X$24:$X$65,'BBG rates'!$Y$24:$Y$65)</f>
        <v>67.918742488467984</v>
      </c>
      <c r="AK300" s="127">
        <f>locallinterp(MIN(AI300,CAP_CB*12),'BBG rates'!$AA$25:$AA$40,'BBG rates'!$AC$25:$AC$40)</f>
        <v>11</v>
      </c>
      <c r="AL300" s="144">
        <f t="shared" si="92"/>
        <v>20.676186223039558</v>
      </c>
      <c r="AM300" s="142">
        <f>(SUMPRODUCT(AL300:AL$381,G300:G$381)+SUMPRODUCT(AL300:AL$381,H300:H$381))/12</f>
        <v>0</v>
      </c>
    </row>
    <row r="301" spans="1:39" x14ac:dyDescent="0.2">
      <c r="A301" s="7">
        <v>280</v>
      </c>
      <c r="B301" s="7">
        <v>140</v>
      </c>
      <c r="C301" s="7">
        <v>70</v>
      </c>
      <c r="D301" s="12">
        <f t="shared" si="84"/>
        <v>23.333333333333332</v>
      </c>
      <c r="E301" s="29">
        <f t="shared" si="83"/>
        <v>0</v>
      </c>
      <c r="F301" s="2">
        <f t="shared" si="85"/>
        <v>0</v>
      </c>
      <c r="G301" s="2">
        <f t="shared" si="93"/>
        <v>0</v>
      </c>
      <c r="H301" s="2">
        <f t="shared" si="94"/>
        <v>0</v>
      </c>
      <c r="I301" s="2">
        <f t="shared" si="82"/>
        <v>0</v>
      </c>
      <c r="J301" s="2">
        <f t="shared" si="100"/>
        <v>0</v>
      </c>
      <c r="K301" s="2">
        <f t="shared" si="86"/>
        <v>0</v>
      </c>
      <c r="L301" s="2">
        <f t="shared" si="86"/>
        <v>0</v>
      </c>
      <c r="M301" s="2"/>
      <c r="N301" s="28">
        <f t="shared" si="101"/>
        <v>0</v>
      </c>
      <c r="O301" s="2">
        <f t="shared" si="95"/>
        <v>0</v>
      </c>
      <c r="P301" s="2">
        <f t="shared" si="96"/>
        <v>0</v>
      </c>
      <c r="R301">
        <f t="shared" si="97"/>
        <v>280</v>
      </c>
      <c r="S301" s="89">
        <f t="shared" si="87"/>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8"/>
        <v>0.11260852869616755</v>
      </c>
      <c r="Y301" s="66">
        <f t="shared" si="88"/>
        <v>0</v>
      </c>
      <c r="Z301" s="72">
        <f t="shared" si="89"/>
        <v>0</v>
      </c>
      <c r="AA301" s="79">
        <f t="shared" si="90"/>
        <v>0</v>
      </c>
      <c r="AB301" s="81">
        <f t="shared" si="99"/>
        <v>0</v>
      </c>
      <c r="AD301" s="95">
        <f>locallinterp(R301,'BBG rates'!$N$10:$N$369,'BBG rates'!$P$10:$P$369)</f>
        <v>23.459808523782872</v>
      </c>
      <c r="AI301" s="185">
        <f t="shared" si="91"/>
        <v>280</v>
      </c>
      <c r="AJ301" s="127">
        <f>locallinterp(MIN(AI301,CAP_Senior*12),'BBG rates'!$X$24:$X$65,'BBG rates'!$Y$24:$Y$65)</f>
        <v>67.918742488467984</v>
      </c>
      <c r="AK301" s="127">
        <f>locallinterp(MIN(AI301,CAP_CB*12),'BBG rates'!$AA$25:$AA$40,'BBG rates'!$AC$25:$AC$40)</f>
        <v>11</v>
      </c>
      <c r="AL301" s="144">
        <f t="shared" si="92"/>
        <v>20.676186223039558</v>
      </c>
      <c r="AM301" s="142">
        <f>(SUMPRODUCT(AL301:AL$381,G301:G$381)+SUMPRODUCT(AL301:AL$381,H301:H$381))/12</f>
        <v>0</v>
      </c>
    </row>
    <row r="302" spans="1:39" x14ac:dyDescent="0.2">
      <c r="A302" s="7">
        <v>281</v>
      </c>
      <c r="B302" s="7">
        <v>140.5</v>
      </c>
      <c r="C302" s="7">
        <v>70.25</v>
      </c>
      <c r="D302" s="12">
        <f t="shared" si="84"/>
        <v>23.416666666666668</v>
      </c>
      <c r="E302" s="29">
        <f t="shared" si="83"/>
        <v>0</v>
      </c>
      <c r="F302" s="2">
        <f t="shared" si="85"/>
        <v>0</v>
      </c>
      <c r="G302" s="2">
        <f t="shared" si="93"/>
        <v>0</v>
      </c>
      <c r="H302" s="2">
        <f t="shared" si="94"/>
        <v>0</v>
      </c>
      <c r="I302" s="2">
        <f t="shared" si="82"/>
        <v>0</v>
      </c>
      <c r="J302" s="2">
        <f t="shared" si="100"/>
        <v>0</v>
      </c>
      <c r="K302" s="2">
        <f t="shared" si="86"/>
        <v>0</v>
      </c>
      <c r="L302" s="2">
        <f t="shared" si="86"/>
        <v>0</v>
      </c>
      <c r="M302" s="2"/>
      <c r="N302" s="28">
        <f t="shared" si="101"/>
        <v>0</v>
      </c>
      <c r="O302" s="2">
        <f t="shared" si="95"/>
        <v>0</v>
      </c>
      <c r="P302" s="2">
        <f t="shared" si="96"/>
        <v>0</v>
      </c>
      <c r="R302">
        <f t="shared" si="97"/>
        <v>281</v>
      </c>
      <c r="S302" s="89">
        <f t="shared" si="87"/>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8"/>
        <v>0.11307471292365534</v>
      </c>
      <c r="Y302" s="66">
        <f t="shared" si="88"/>
        <v>0</v>
      </c>
      <c r="Z302" s="72">
        <f t="shared" si="89"/>
        <v>0</v>
      </c>
      <c r="AA302" s="79">
        <f t="shared" si="90"/>
        <v>0</v>
      </c>
      <c r="AB302" s="81">
        <f t="shared" si="99"/>
        <v>0</v>
      </c>
      <c r="AD302" s="95">
        <f>locallinterp(R302,'BBG rates'!$N$10:$N$369,'BBG rates'!$P$10:$P$369)</f>
        <v>23.540764194637205</v>
      </c>
      <c r="AI302" s="185">
        <f t="shared" si="91"/>
        <v>281</v>
      </c>
      <c r="AJ302" s="127">
        <f>locallinterp(MIN(AI302,CAP_Senior*12),'BBG rates'!$X$24:$X$65,'BBG rates'!$Y$24:$Y$65)</f>
        <v>67.918742488467984</v>
      </c>
      <c r="AK302" s="127">
        <f>locallinterp(MIN(AI302,CAP_CB*12),'BBG rates'!$AA$25:$AA$40,'BBG rates'!$AC$25:$AC$40)</f>
        <v>11</v>
      </c>
      <c r="AL302" s="144">
        <f t="shared" si="92"/>
        <v>20.676186223039558</v>
      </c>
      <c r="AM302" s="142">
        <f>(SUMPRODUCT(AL302:AL$381,G302:G$381)+SUMPRODUCT(AL302:AL$381,H302:H$381))/12</f>
        <v>0</v>
      </c>
    </row>
    <row r="303" spans="1:39" x14ac:dyDescent="0.2">
      <c r="A303" s="7">
        <v>282</v>
      </c>
      <c r="B303" s="7">
        <v>141</v>
      </c>
      <c r="C303" s="7">
        <v>70.5</v>
      </c>
      <c r="D303" s="12">
        <f t="shared" si="84"/>
        <v>23.5</v>
      </c>
      <c r="E303" s="29">
        <f t="shared" si="83"/>
        <v>0</v>
      </c>
      <c r="F303" s="2">
        <f t="shared" si="85"/>
        <v>0</v>
      </c>
      <c r="G303" s="2">
        <f t="shared" si="93"/>
        <v>0</v>
      </c>
      <c r="H303" s="2">
        <f t="shared" si="94"/>
        <v>0</v>
      </c>
      <c r="I303" s="2">
        <f t="shared" si="82"/>
        <v>0</v>
      </c>
      <c r="J303" s="2">
        <f t="shared" si="100"/>
        <v>0</v>
      </c>
      <c r="K303" s="2">
        <f t="shared" si="86"/>
        <v>0</v>
      </c>
      <c r="L303" s="2">
        <f t="shared" si="86"/>
        <v>0</v>
      </c>
      <c r="M303" s="2"/>
      <c r="N303" s="28">
        <f t="shared" si="101"/>
        <v>0</v>
      </c>
      <c r="O303" s="2">
        <f t="shared" si="95"/>
        <v>0</v>
      </c>
      <c r="P303" s="2">
        <f t="shared" si="96"/>
        <v>0</v>
      </c>
      <c r="R303">
        <f t="shared" si="97"/>
        <v>282</v>
      </c>
      <c r="S303" s="89">
        <f t="shared" si="87"/>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8"/>
        <v>0.11354089515913657</v>
      </c>
      <c r="Y303" s="66">
        <f t="shared" si="88"/>
        <v>0</v>
      </c>
      <c r="Z303" s="72">
        <f t="shared" si="89"/>
        <v>0</v>
      </c>
      <c r="AA303" s="79">
        <f t="shared" si="90"/>
        <v>0</v>
      </c>
      <c r="AB303" s="81">
        <f t="shared" si="99"/>
        <v>0</v>
      </c>
      <c r="AD303" s="95">
        <f>locallinterp(R303,'BBG rates'!$N$10:$N$369,'BBG rates'!$P$10:$P$369)</f>
        <v>23.621706243123992</v>
      </c>
      <c r="AI303" s="185">
        <f t="shared" si="91"/>
        <v>282</v>
      </c>
      <c r="AJ303" s="127">
        <f>locallinterp(MIN(AI303,CAP_Senior*12),'BBG rates'!$X$24:$X$65,'BBG rates'!$Y$24:$Y$65)</f>
        <v>67.918742488467984</v>
      </c>
      <c r="AK303" s="127">
        <f>locallinterp(MIN(AI303,CAP_CB*12),'BBG rates'!$AA$25:$AA$40,'BBG rates'!$AC$25:$AC$40)</f>
        <v>11</v>
      </c>
      <c r="AL303" s="144">
        <f t="shared" si="92"/>
        <v>20.676186223039558</v>
      </c>
      <c r="AM303" s="142">
        <f>(SUMPRODUCT(AL303:AL$381,G303:G$381)+SUMPRODUCT(AL303:AL$381,H303:H$381))/12</f>
        <v>0</v>
      </c>
    </row>
    <row r="304" spans="1:39" x14ac:dyDescent="0.2">
      <c r="A304" s="7">
        <v>283</v>
      </c>
      <c r="B304" s="7">
        <v>141.5</v>
      </c>
      <c r="C304" s="7">
        <v>70.75</v>
      </c>
      <c r="D304" s="12">
        <f t="shared" si="84"/>
        <v>23.583333333333332</v>
      </c>
      <c r="E304" s="29">
        <f t="shared" si="83"/>
        <v>0</v>
      </c>
      <c r="F304" s="2">
        <f t="shared" si="85"/>
        <v>0</v>
      </c>
      <c r="G304" s="2">
        <f t="shared" si="93"/>
        <v>0</v>
      </c>
      <c r="H304" s="2">
        <f t="shared" si="94"/>
        <v>0</v>
      </c>
      <c r="I304" s="2">
        <f t="shared" si="82"/>
        <v>0</v>
      </c>
      <c r="J304" s="2">
        <f t="shared" si="100"/>
        <v>0</v>
      </c>
      <c r="K304" s="2">
        <f t="shared" si="86"/>
        <v>0</v>
      </c>
      <c r="L304" s="2">
        <f t="shared" si="86"/>
        <v>0</v>
      </c>
      <c r="M304" s="2"/>
      <c r="N304" s="28">
        <f t="shared" si="101"/>
        <v>0</v>
      </c>
      <c r="O304" s="2">
        <f t="shared" si="95"/>
        <v>0</v>
      </c>
      <c r="P304" s="2">
        <f t="shared" si="96"/>
        <v>0</v>
      </c>
      <c r="R304">
        <f t="shared" si="97"/>
        <v>283</v>
      </c>
      <c r="S304" s="89">
        <f t="shared" si="87"/>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8"/>
        <v>0.11400707540287769</v>
      </c>
      <c r="Y304" s="66">
        <f t="shared" si="88"/>
        <v>0</v>
      </c>
      <c r="Z304" s="72">
        <f t="shared" si="89"/>
        <v>0</v>
      </c>
      <c r="AA304" s="79">
        <f t="shared" si="90"/>
        <v>0</v>
      </c>
      <c r="AB304" s="81">
        <f t="shared" si="99"/>
        <v>0</v>
      </c>
      <c r="AD304" s="95">
        <f>locallinterp(R304,'BBG rates'!$N$10:$N$369,'BBG rates'!$P$10:$P$369)</f>
        <v>23.702634952698531</v>
      </c>
      <c r="AI304" s="185">
        <f t="shared" si="91"/>
        <v>283</v>
      </c>
      <c r="AJ304" s="127">
        <f>locallinterp(MIN(AI304,CAP_Senior*12),'BBG rates'!$X$24:$X$65,'BBG rates'!$Y$24:$Y$65)</f>
        <v>67.918742488467984</v>
      </c>
      <c r="AK304" s="127">
        <f>locallinterp(MIN(AI304,CAP_CB*12),'BBG rates'!$AA$25:$AA$40,'BBG rates'!$AC$25:$AC$40)</f>
        <v>11</v>
      </c>
      <c r="AL304" s="144">
        <f t="shared" si="92"/>
        <v>20.676186223039558</v>
      </c>
      <c r="AM304" s="142">
        <f>(SUMPRODUCT(AL304:AL$381,G304:G$381)+SUMPRODUCT(AL304:AL$381,H304:H$381))/12</f>
        <v>0</v>
      </c>
    </row>
    <row r="305" spans="1:39" x14ac:dyDescent="0.2">
      <c r="A305" s="7">
        <v>284</v>
      </c>
      <c r="B305" s="7">
        <v>142</v>
      </c>
      <c r="C305" s="7">
        <v>71</v>
      </c>
      <c r="D305" s="12">
        <f t="shared" si="84"/>
        <v>23.666666666666668</v>
      </c>
      <c r="E305" s="29">
        <f t="shared" si="83"/>
        <v>0</v>
      </c>
      <c r="F305" s="2">
        <f t="shared" si="85"/>
        <v>0</v>
      </c>
      <c r="G305" s="2">
        <f t="shared" si="93"/>
        <v>0</v>
      </c>
      <c r="H305" s="2">
        <f t="shared" si="94"/>
        <v>0</v>
      </c>
      <c r="I305" s="2">
        <f t="shared" si="82"/>
        <v>0</v>
      </c>
      <c r="J305" s="2">
        <f t="shared" si="100"/>
        <v>0</v>
      </c>
      <c r="K305" s="2">
        <f t="shared" si="86"/>
        <v>0</v>
      </c>
      <c r="L305" s="2">
        <f t="shared" si="86"/>
        <v>0</v>
      </c>
      <c r="M305" s="2"/>
      <c r="N305" s="28">
        <f t="shared" si="101"/>
        <v>0</v>
      </c>
      <c r="O305" s="2">
        <f t="shared" si="95"/>
        <v>0</v>
      </c>
      <c r="P305" s="2">
        <f t="shared" si="96"/>
        <v>0</v>
      </c>
      <c r="R305">
        <f t="shared" si="97"/>
        <v>284</v>
      </c>
      <c r="S305" s="89">
        <f t="shared" si="87"/>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8"/>
        <v>0.11447325365461225</v>
      </c>
      <c r="Y305" s="66">
        <f t="shared" si="88"/>
        <v>0</v>
      </c>
      <c r="Z305" s="72">
        <f t="shared" si="89"/>
        <v>0</v>
      </c>
      <c r="AA305" s="79">
        <f t="shared" si="90"/>
        <v>0</v>
      </c>
      <c r="AB305" s="81">
        <f t="shared" si="99"/>
        <v>0</v>
      </c>
      <c r="AD305" s="95">
        <f>locallinterp(R305,'BBG rates'!$N$10:$N$369,'BBG rates'!$P$10:$P$369)</f>
        <v>23.783550609300725</v>
      </c>
      <c r="AI305" s="185">
        <f t="shared" si="91"/>
        <v>284</v>
      </c>
      <c r="AJ305" s="127">
        <f>locallinterp(MIN(AI305,CAP_Senior*12),'BBG rates'!$X$24:$X$65,'BBG rates'!$Y$24:$Y$65)</f>
        <v>67.918742488467984</v>
      </c>
      <c r="AK305" s="127">
        <f>locallinterp(MIN(AI305,CAP_CB*12),'BBG rates'!$AA$25:$AA$40,'BBG rates'!$AC$25:$AC$40)</f>
        <v>11</v>
      </c>
      <c r="AL305" s="144">
        <f t="shared" si="92"/>
        <v>20.676186223039558</v>
      </c>
      <c r="AM305" s="142">
        <f>(SUMPRODUCT(AL305:AL$381,G305:G$381)+SUMPRODUCT(AL305:AL$381,H305:H$381))/12</f>
        <v>0</v>
      </c>
    </row>
    <row r="306" spans="1:39" x14ac:dyDescent="0.2">
      <c r="A306" s="7">
        <v>285</v>
      </c>
      <c r="B306" s="7">
        <v>142.5</v>
      </c>
      <c r="C306" s="7">
        <v>71.25</v>
      </c>
      <c r="D306" s="12">
        <f t="shared" si="84"/>
        <v>23.75</v>
      </c>
      <c r="E306" s="29">
        <f t="shared" si="83"/>
        <v>0</v>
      </c>
      <c r="F306" s="2">
        <f t="shared" si="85"/>
        <v>0</v>
      </c>
      <c r="G306" s="2">
        <f t="shared" si="93"/>
        <v>0</v>
      </c>
      <c r="H306" s="2">
        <f t="shared" si="94"/>
        <v>0</v>
      </c>
      <c r="I306" s="2">
        <f t="shared" si="82"/>
        <v>0</v>
      </c>
      <c r="J306" s="2">
        <f t="shared" si="100"/>
        <v>0</v>
      </c>
      <c r="K306" s="2">
        <f t="shared" si="86"/>
        <v>0</v>
      </c>
      <c r="L306" s="2">
        <f t="shared" si="86"/>
        <v>0</v>
      </c>
      <c r="M306" s="2"/>
      <c r="N306" s="28">
        <f t="shared" si="101"/>
        <v>0</v>
      </c>
      <c r="O306" s="2">
        <f t="shared" si="95"/>
        <v>0</v>
      </c>
      <c r="P306" s="2">
        <f t="shared" si="96"/>
        <v>0</v>
      </c>
      <c r="R306">
        <f t="shared" si="97"/>
        <v>285</v>
      </c>
      <c r="S306" s="89">
        <f t="shared" si="87"/>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8"/>
        <v>0.11493942991434025</v>
      </c>
      <c r="Y306" s="66">
        <f t="shared" si="88"/>
        <v>0</v>
      </c>
      <c r="Z306" s="72">
        <f t="shared" si="89"/>
        <v>0</v>
      </c>
      <c r="AA306" s="79">
        <f t="shared" si="90"/>
        <v>0</v>
      </c>
      <c r="AB306" s="81">
        <f t="shared" si="99"/>
        <v>0</v>
      </c>
      <c r="AD306" s="95">
        <f>locallinterp(R306,'BBG rates'!$N$10:$N$369,'BBG rates'!$P$10:$P$369)</f>
        <v>23.864453498881257</v>
      </c>
      <c r="AI306" s="185">
        <f t="shared" si="91"/>
        <v>285</v>
      </c>
      <c r="AJ306" s="127">
        <f>locallinterp(MIN(AI306,CAP_Senior*12),'BBG rates'!$X$24:$X$65,'BBG rates'!$Y$24:$Y$65)</f>
        <v>67.918742488467984</v>
      </c>
      <c r="AK306" s="127">
        <f>locallinterp(MIN(AI306,CAP_CB*12),'BBG rates'!$AA$25:$AA$40,'BBG rates'!$AC$25:$AC$40)</f>
        <v>11</v>
      </c>
      <c r="AL306" s="144">
        <f t="shared" si="92"/>
        <v>20.676186223039558</v>
      </c>
      <c r="AM306" s="142">
        <f>(SUMPRODUCT(AL306:AL$381,G306:G$381)+SUMPRODUCT(AL306:AL$381,H306:H$381))/12</f>
        <v>0</v>
      </c>
    </row>
    <row r="307" spans="1:39" x14ac:dyDescent="0.2">
      <c r="A307" s="7">
        <v>286</v>
      </c>
      <c r="B307" s="7">
        <v>143</v>
      </c>
      <c r="C307" s="7">
        <v>71.5</v>
      </c>
      <c r="D307" s="12">
        <f t="shared" si="84"/>
        <v>23.833333333333332</v>
      </c>
      <c r="E307" s="29">
        <f t="shared" si="83"/>
        <v>0</v>
      </c>
      <c r="F307" s="2">
        <f t="shared" si="85"/>
        <v>0</v>
      </c>
      <c r="G307" s="2">
        <f t="shared" si="93"/>
        <v>0</v>
      </c>
      <c r="H307" s="2">
        <f t="shared" si="94"/>
        <v>0</v>
      </c>
      <c r="I307" s="2">
        <f t="shared" si="82"/>
        <v>0</v>
      </c>
      <c r="J307" s="2">
        <f t="shared" si="100"/>
        <v>0</v>
      </c>
      <c r="K307" s="2">
        <f t="shared" si="86"/>
        <v>0</v>
      </c>
      <c r="L307" s="2">
        <f t="shared" si="86"/>
        <v>0</v>
      </c>
      <c r="M307" s="2"/>
      <c r="N307" s="28">
        <f t="shared" si="101"/>
        <v>0</v>
      </c>
      <c r="O307" s="2">
        <f t="shared" si="95"/>
        <v>0</v>
      </c>
      <c r="P307" s="2">
        <f t="shared" si="96"/>
        <v>0</v>
      </c>
      <c r="R307">
        <f t="shared" si="97"/>
        <v>286</v>
      </c>
      <c r="S307" s="89">
        <f t="shared" si="87"/>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8"/>
        <v>0.11540560418206169</v>
      </c>
      <c r="Y307" s="66">
        <f t="shared" si="88"/>
        <v>0</v>
      </c>
      <c r="Z307" s="72">
        <f t="shared" si="89"/>
        <v>0</v>
      </c>
      <c r="AA307" s="79">
        <f t="shared" si="90"/>
        <v>0</v>
      </c>
      <c r="AB307" s="81">
        <f t="shared" si="99"/>
        <v>0</v>
      </c>
      <c r="AD307" s="95">
        <f>locallinterp(R307,'BBG rates'!$N$10:$N$369,'BBG rates'!$P$10:$P$369)</f>
        <v>23.945343913601693</v>
      </c>
      <c r="AI307" s="185">
        <f t="shared" si="91"/>
        <v>286</v>
      </c>
      <c r="AJ307" s="127">
        <f>locallinterp(MIN(AI307,CAP_Senior*12),'BBG rates'!$X$24:$X$65,'BBG rates'!$Y$24:$Y$65)</f>
        <v>67.918742488467984</v>
      </c>
      <c r="AK307" s="127">
        <f>locallinterp(MIN(AI307,CAP_CB*12),'BBG rates'!$AA$25:$AA$40,'BBG rates'!$AC$25:$AC$40)</f>
        <v>11</v>
      </c>
      <c r="AL307" s="144">
        <f t="shared" si="92"/>
        <v>20.676186223039558</v>
      </c>
      <c r="AM307" s="142">
        <f>(SUMPRODUCT(AL307:AL$381,G307:G$381)+SUMPRODUCT(AL307:AL$381,H307:H$381))/12</f>
        <v>0</v>
      </c>
    </row>
    <row r="308" spans="1:39" x14ac:dyDescent="0.2">
      <c r="A308" s="7">
        <v>287</v>
      </c>
      <c r="B308" s="7">
        <v>143.5</v>
      </c>
      <c r="C308" s="7">
        <v>71.75</v>
      </c>
      <c r="D308" s="12">
        <f t="shared" si="84"/>
        <v>23.916666666666668</v>
      </c>
      <c r="E308" s="29">
        <f t="shared" si="83"/>
        <v>0</v>
      </c>
      <c r="F308" s="2">
        <f t="shared" si="85"/>
        <v>0</v>
      </c>
      <c r="G308" s="2">
        <f t="shared" si="93"/>
        <v>0</v>
      </c>
      <c r="H308" s="2">
        <f t="shared" si="94"/>
        <v>0</v>
      </c>
      <c r="I308" s="2">
        <f t="shared" si="82"/>
        <v>0</v>
      </c>
      <c r="J308" s="2">
        <f t="shared" si="100"/>
        <v>0</v>
      </c>
      <c r="K308" s="2">
        <f t="shared" si="86"/>
        <v>0</v>
      </c>
      <c r="L308" s="2">
        <f t="shared" si="86"/>
        <v>0</v>
      </c>
      <c r="M308" s="2"/>
      <c r="N308" s="28">
        <f t="shared" si="101"/>
        <v>0</v>
      </c>
      <c r="O308" s="2">
        <f t="shared" si="95"/>
        <v>0</v>
      </c>
      <c r="P308" s="2">
        <f t="shared" si="96"/>
        <v>0</v>
      </c>
      <c r="R308">
        <f t="shared" si="97"/>
        <v>287</v>
      </c>
      <c r="S308" s="89">
        <f t="shared" si="87"/>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8"/>
        <v>0.11587177645804303</v>
      </c>
      <c r="Y308" s="66">
        <f t="shared" si="88"/>
        <v>0</v>
      </c>
      <c r="Z308" s="72">
        <f t="shared" si="89"/>
        <v>0</v>
      </c>
      <c r="AA308" s="79">
        <f t="shared" si="90"/>
        <v>0</v>
      </c>
      <c r="AB308" s="81">
        <f t="shared" si="99"/>
        <v>0</v>
      </c>
      <c r="AD308" s="95">
        <f>locallinterp(R308,'BBG rates'!$N$10:$N$369,'BBG rates'!$P$10:$P$369)</f>
        <v>24.026222148114222</v>
      </c>
      <c r="AI308" s="185">
        <f t="shared" si="91"/>
        <v>287</v>
      </c>
      <c r="AJ308" s="127">
        <f>locallinterp(MIN(AI308,CAP_Senior*12),'BBG rates'!$X$24:$X$65,'BBG rates'!$Y$24:$Y$65)</f>
        <v>67.918742488467984</v>
      </c>
      <c r="AK308" s="127">
        <f>locallinterp(MIN(AI308,CAP_CB*12),'BBG rates'!$AA$25:$AA$40,'BBG rates'!$AC$25:$AC$40)</f>
        <v>11</v>
      </c>
      <c r="AL308" s="144">
        <f t="shared" si="92"/>
        <v>20.676186223039558</v>
      </c>
      <c r="AM308" s="142">
        <f>(SUMPRODUCT(AL308:AL$381,G308:G$381)+SUMPRODUCT(AL308:AL$381,H308:H$381))/12</f>
        <v>0</v>
      </c>
    </row>
    <row r="309" spans="1:39" x14ac:dyDescent="0.2">
      <c r="A309" s="7">
        <v>288</v>
      </c>
      <c r="B309" s="7">
        <v>144</v>
      </c>
      <c r="C309" s="7">
        <v>72</v>
      </c>
      <c r="D309" s="12">
        <f t="shared" si="84"/>
        <v>24</v>
      </c>
      <c r="E309" s="29">
        <f t="shared" si="83"/>
        <v>0</v>
      </c>
      <c r="F309" s="2">
        <f t="shared" si="85"/>
        <v>0</v>
      </c>
      <c r="G309" s="2">
        <f t="shared" si="93"/>
        <v>0</v>
      </c>
      <c r="H309" s="2">
        <f t="shared" si="94"/>
        <v>0</v>
      </c>
      <c r="I309" s="2">
        <f t="shared" si="82"/>
        <v>0</v>
      </c>
      <c r="J309" s="2">
        <f t="shared" si="100"/>
        <v>0</v>
      </c>
      <c r="K309" s="2">
        <f t="shared" si="86"/>
        <v>0</v>
      </c>
      <c r="L309" s="2">
        <f t="shared" si="86"/>
        <v>0</v>
      </c>
      <c r="M309" s="2"/>
      <c r="N309" s="28">
        <f t="shared" si="101"/>
        <v>0</v>
      </c>
      <c r="O309" s="2">
        <f t="shared" si="95"/>
        <v>0</v>
      </c>
      <c r="P309" s="2">
        <f t="shared" si="96"/>
        <v>0</v>
      </c>
      <c r="R309">
        <f t="shared" si="97"/>
        <v>288</v>
      </c>
      <c r="S309" s="89">
        <f t="shared" si="87"/>
        <v>0</v>
      </c>
      <c r="T309" s="89">
        <f>IF(AND(S309=0,S308&gt;0),SUM($G309:$H$381),S309)</f>
        <v>0</v>
      </c>
      <c r="U309" s="82">
        <f>SUM(T309:T$381)</f>
        <v>0</v>
      </c>
      <c r="V309" s="68">
        <f>localspline(R309,'BBG rates'!$G$10:$G$27,'BBG rates'!$K$10:$K$27)</f>
        <v>0.97039618755178325</v>
      </c>
      <c r="W309" s="68">
        <f>locallinterp(R309,'BBG rates'!$G$10:$G$27,'BBG rates'!$J$10:$J$27)</f>
        <v>0.1164</v>
      </c>
      <c r="X309" s="56">
        <f t="shared" si="98"/>
        <v>0.11633794674201781</v>
      </c>
      <c r="Y309" s="66">
        <f t="shared" si="88"/>
        <v>0</v>
      </c>
      <c r="Z309" s="72">
        <f t="shared" si="89"/>
        <v>0</v>
      </c>
      <c r="AA309" s="79">
        <f t="shared" si="90"/>
        <v>0</v>
      </c>
      <c r="AB309" s="81">
        <f t="shared" si="99"/>
        <v>0</v>
      </c>
      <c r="AD309" s="95">
        <f>locallinterp(R309,'BBG rates'!$N$10:$N$369,'BBG rates'!$P$10:$P$369)</f>
        <v>24.10708849707687</v>
      </c>
      <c r="AI309" s="185">
        <f t="shared" si="91"/>
        <v>288</v>
      </c>
      <c r="AJ309" s="127">
        <f>locallinterp(MIN(AI309,CAP_Senior*12),'BBG rates'!$X$24:$X$65,'BBG rates'!$Y$24:$Y$65)</f>
        <v>67.918742488467984</v>
      </c>
      <c r="AK309" s="127">
        <f>locallinterp(MIN(AI309,CAP_CB*12),'BBG rates'!$AA$25:$AA$40,'BBG rates'!$AC$25:$AC$40)</f>
        <v>11</v>
      </c>
      <c r="AL309" s="144">
        <f t="shared" si="92"/>
        <v>20.676186223039558</v>
      </c>
      <c r="AM309" s="142">
        <f>(SUMPRODUCT(AL309:AL$381,G309:G$381)+SUMPRODUCT(AL309:AL$381,H309:H$381))/12</f>
        <v>0</v>
      </c>
    </row>
    <row r="310" spans="1:39" x14ac:dyDescent="0.2">
      <c r="A310" s="7">
        <v>289</v>
      </c>
      <c r="B310" s="7">
        <v>144.5</v>
      </c>
      <c r="C310" s="7">
        <v>72.25</v>
      </c>
      <c r="D310" s="12">
        <f t="shared" si="84"/>
        <v>24.083333333333332</v>
      </c>
      <c r="E310" s="29">
        <f t="shared" si="83"/>
        <v>0</v>
      </c>
      <c r="F310" s="2">
        <f t="shared" si="85"/>
        <v>0</v>
      </c>
      <c r="G310" s="2">
        <f t="shared" si="93"/>
        <v>0</v>
      </c>
      <c r="H310" s="2">
        <f t="shared" si="94"/>
        <v>0</v>
      </c>
      <c r="I310" s="2">
        <f t="shared" si="82"/>
        <v>0</v>
      </c>
      <c r="J310" s="2">
        <f t="shared" si="100"/>
        <v>0</v>
      </c>
      <c r="K310" s="2">
        <f t="shared" si="86"/>
        <v>0</v>
      </c>
      <c r="L310" s="2">
        <f t="shared" si="86"/>
        <v>0</v>
      </c>
      <c r="M310" s="2"/>
      <c r="N310" s="28">
        <f t="shared" si="101"/>
        <v>0</v>
      </c>
      <c r="O310" s="2">
        <f t="shared" si="95"/>
        <v>0</v>
      </c>
      <c r="P310" s="2">
        <f t="shared" si="96"/>
        <v>0</v>
      </c>
      <c r="R310">
        <f t="shared" si="97"/>
        <v>289</v>
      </c>
      <c r="S310" s="89">
        <f t="shared" si="87"/>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8"/>
        <v>0.11680411503425248</v>
      </c>
      <c r="Y310" s="66">
        <f t="shared" si="88"/>
        <v>0</v>
      </c>
      <c r="Z310" s="72">
        <f t="shared" si="89"/>
        <v>0</v>
      </c>
      <c r="AA310" s="79">
        <f t="shared" si="90"/>
        <v>0</v>
      </c>
      <c r="AB310" s="81">
        <f t="shared" si="99"/>
        <v>0</v>
      </c>
      <c r="AD310" s="95">
        <f>locallinterp(R310,'BBG rates'!$N$10:$N$369,'BBG rates'!$P$10:$P$369)</f>
        <v>24.187943260120555</v>
      </c>
      <c r="AI310" s="185">
        <f t="shared" si="91"/>
        <v>289</v>
      </c>
      <c r="AJ310" s="127">
        <f>locallinterp(MIN(AI310,CAP_Senior*12),'BBG rates'!$X$24:$X$65,'BBG rates'!$Y$24:$Y$65)</f>
        <v>67.918742488467984</v>
      </c>
      <c r="AK310" s="127">
        <f>locallinterp(MIN(AI310,CAP_CB*12),'BBG rates'!$AA$25:$AA$40,'BBG rates'!$AC$25:$AC$40)</f>
        <v>11</v>
      </c>
      <c r="AL310" s="144">
        <f t="shared" si="92"/>
        <v>20.676186223039558</v>
      </c>
      <c r="AM310" s="142">
        <f>(SUMPRODUCT(AL310:AL$381,G310:G$381)+SUMPRODUCT(AL310:AL$381,H310:H$381))/12</f>
        <v>0</v>
      </c>
    </row>
    <row r="311" spans="1:39" x14ac:dyDescent="0.2">
      <c r="A311" s="7">
        <v>290</v>
      </c>
      <c r="B311" s="7">
        <v>145</v>
      </c>
      <c r="C311" s="7">
        <v>72.5</v>
      </c>
      <c r="D311" s="12">
        <f t="shared" si="84"/>
        <v>24.166666666666668</v>
      </c>
      <c r="E311" s="29">
        <f t="shared" si="83"/>
        <v>0</v>
      </c>
      <c r="F311" s="2">
        <f t="shared" si="85"/>
        <v>0</v>
      </c>
      <c r="G311" s="2">
        <f t="shared" si="93"/>
        <v>0</v>
      </c>
      <c r="H311" s="2">
        <f t="shared" si="94"/>
        <v>0</v>
      </c>
      <c r="I311" s="2">
        <f t="shared" si="82"/>
        <v>0</v>
      </c>
      <c r="J311" s="2">
        <f t="shared" si="100"/>
        <v>0</v>
      </c>
      <c r="K311" s="2">
        <f t="shared" si="86"/>
        <v>0</v>
      </c>
      <c r="L311" s="2">
        <f t="shared" si="86"/>
        <v>0</v>
      </c>
      <c r="M311" s="2"/>
      <c r="N311" s="28">
        <f t="shared" si="101"/>
        <v>0</v>
      </c>
      <c r="O311" s="2">
        <f t="shared" si="95"/>
        <v>0</v>
      </c>
      <c r="P311" s="2">
        <f t="shared" si="96"/>
        <v>0</v>
      </c>
      <c r="R311">
        <f t="shared" si="97"/>
        <v>290</v>
      </c>
      <c r="S311" s="89">
        <f t="shared" si="87"/>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8"/>
        <v>0.11727028133474704</v>
      </c>
      <c r="Y311" s="66">
        <f t="shared" si="88"/>
        <v>0</v>
      </c>
      <c r="Z311" s="72">
        <f t="shared" si="89"/>
        <v>0</v>
      </c>
      <c r="AA311" s="79">
        <f t="shared" si="90"/>
        <v>0</v>
      </c>
      <c r="AB311" s="81">
        <f t="shared" si="99"/>
        <v>0</v>
      </c>
      <c r="AD311" s="95">
        <f>locallinterp(R311,'BBG rates'!$N$10:$N$369,'BBG rates'!$P$10:$P$369)</f>
        <v>24.268786736882035</v>
      </c>
      <c r="AI311" s="185">
        <f t="shared" si="91"/>
        <v>290</v>
      </c>
      <c r="AJ311" s="127">
        <f>locallinterp(MIN(AI311,CAP_Senior*12),'BBG rates'!$X$24:$X$65,'BBG rates'!$Y$24:$Y$65)</f>
        <v>67.918742488467984</v>
      </c>
      <c r="AK311" s="127">
        <f>locallinterp(MIN(AI311,CAP_CB*12),'BBG rates'!$AA$25:$AA$40,'BBG rates'!$AC$25:$AC$40)</f>
        <v>11</v>
      </c>
      <c r="AL311" s="144">
        <f t="shared" si="92"/>
        <v>20.676186223039558</v>
      </c>
      <c r="AM311" s="142">
        <f>(SUMPRODUCT(AL311:AL$381,G311:G$381)+SUMPRODUCT(AL311:AL$381,H311:H$381))/12</f>
        <v>0</v>
      </c>
    </row>
    <row r="312" spans="1:39" x14ac:dyDescent="0.2">
      <c r="A312" s="7">
        <v>291</v>
      </c>
      <c r="B312" s="7">
        <v>145.5</v>
      </c>
      <c r="C312" s="7">
        <v>72.75</v>
      </c>
      <c r="D312" s="12">
        <f t="shared" si="84"/>
        <v>24.25</v>
      </c>
      <c r="E312" s="29">
        <f t="shared" si="83"/>
        <v>0</v>
      </c>
      <c r="F312" s="2">
        <f t="shared" si="85"/>
        <v>0</v>
      </c>
      <c r="G312" s="2">
        <f t="shared" si="93"/>
        <v>0</v>
      </c>
      <c r="H312" s="2">
        <f t="shared" si="94"/>
        <v>0</v>
      </c>
      <c r="I312" s="2">
        <f t="shared" si="82"/>
        <v>0</v>
      </c>
      <c r="J312" s="2">
        <f t="shared" si="100"/>
        <v>0</v>
      </c>
      <c r="K312" s="2">
        <f t="shared" si="86"/>
        <v>0</v>
      </c>
      <c r="L312" s="2">
        <f t="shared" si="86"/>
        <v>0</v>
      </c>
      <c r="M312" s="2"/>
      <c r="N312" s="28">
        <f t="shared" si="101"/>
        <v>0</v>
      </c>
      <c r="O312" s="2">
        <f t="shared" si="95"/>
        <v>0</v>
      </c>
      <c r="P312" s="2">
        <f t="shared" si="96"/>
        <v>0</v>
      </c>
      <c r="R312">
        <f t="shared" si="97"/>
        <v>291</v>
      </c>
      <c r="S312" s="89">
        <f t="shared" si="87"/>
        <v>0</v>
      </c>
      <c r="T312" s="89">
        <f>IF(AND(S312=0,S311&gt;0),SUM($G312:$H$381),S312)</f>
        <v>0</v>
      </c>
      <c r="U312" s="82">
        <f>SUM(T312:T$381)</f>
        <v>0</v>
      </c>
      <c r="V312" s="68">
        <f>localspline(R312,'BBG rates'!$G$10:$G$27,'BBG rates'!$K$10:$K$27)</f>
        <v>0.96998992616594548</v>
      </c>
      <c r="W312" s="68">
        <f>locallinterp(R312,'BBG rates'!$G$10:$G$27,'BBG rates'!$J$10:$J$27)</f>
        <v>0.1178</v>
      </c>
      <c r="X312" s="56">
        <f t="shared" si="98"/>
        <v>0.11773644564323504</v>
      </c>
      <c r="Y312" s="66">
        <f t="shared" si="88"/>
        <v>0</v>
      </c>
      <c r="Z312" s="72">
        <f t="shared" si="89"/>
        <v>0</v>
      </c>
      <c r="AA312" s="79">
        <f t="shared" si="90"/>
        <v>0</v>
      </c>
      <c r="AB312" s="81">
        <f t="shared" si="99"/>
        <v>0</v>
      </c>
      <c r="AD312" s="95">
        <f>locallinterp(R312,'BBG rates'!$N$10:$N$369,'BBG rates'!$P$10:$P$369)</f>
        <v>24.349619230729196</v>
      </c>
      <c r="AI312" s="185">
        <f t="shared" si="91"/>
        <v>291</v>
      </c>
      <c r="AJ312" s="127">
        <f>locallinterp(MIN(AI312,CAP_Senior*12),'BBG rates'!$X$24:$X$65,'BBG rates'!$Y$24:$Y$65)</f>
        <v>67.918742488467984</v>
      </c>
      <c r="AK312" s="127">
        <f>locallinterp(MIN(AI312,CAP_CB*12),'BBG rates'!$AA$25:$AA$40,'BBG rates'!$AC$25:$AC$40)</f>
        <v>11</v>
      </c>
      <c r="AL312" s="144">
        <f t="shared" si="92"/>
        <v>20.676186223039558</v>
      </c>
      <c r="AM312" s="142">
        <f>(SUMPRODUCT(AL312:AL$381,G312:G$381)+SUMPRODUCT(AL312:AL$381,H312:H$381))/12</f>
        <v>0</v>
      </c>
    </row>
    <row r="313" spans="1:39" x14ac:dyDescent="0.2">
      <c r="A313" s="7">
        <v>292</v>
      </c>
      <c r="B313" s="7">
        <v>146</v>
      </c>
      <c r="C313" s="7">
        <v>73</v>
      </c>
      <c r="D313" s="12">
        <f t="shared" si="84"/>
        <v>24.333333333333332</v>
      </c>
      <c r="E313" s="29">
        <f t="shared" si="83"/>
        <v>0</v>
      </c>
      <c r="F313" s="2">
        <f t="shared" si="85"/>
        <v>0</v>
      </c>
      <c r="G313" s="2">
        <f t="shared" si="93"/>
        <v>0</v>
      </c>
      <c r="H313" s="2">
        <f t="shared" si="94"/>
        <v>0</v>
      </c>
      <c r="I313" s="2">
        <f t="shared" si="82"/>
        <v>0</v>
      </c>
      <c r="J313" s="2">
        <f t="shared" si="100"/>
        <v>0</v>
      </c>
      <c r="K313" s="2">
        <f t="shared" si="86"/>
        <v>0</v>
      </c>
      <c r="L313" s="2">
        <f t="shared" si="86"/>
        <v>0</v>
      </c>
      <c r="M313" s="2"/>
      <c r="N313" s="28">
        <f t="shared" si="101"/>
        <v>0</v>
      </c>
      <c r="O313" s="2">
        <f t="shared" si="95"/>
        <v>0</v>
      </c>
      <c r="P313" s="2">
        <f t="shared" si="96"/>
        <v>0</v>
      </c>
      <c r="R313">
        <f t="shared" si="97"/>
        <v>292</v>
      </c>
      <c r="S313" s="89">
        <f t="shared" si="87"/>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8"/>
        <v>0.11820260795998294</v>
      </c>
      <c r="Y313" s="66">
        <f t="shared" si="88"/>
        <v>0</v>
      </c>
      <c r="Z313" s="72">
        <f t="shared" si="89"/>
        <v>0</v>
      </c>
      <c r="AA313" s="79">
        <f t="shared" si="90"/>
        <v>0</v>
      </c>
      <c r="AB313" s="81">
        <f t="shared" si="99"/>
        <v>0</v>
      </c>
      <c r="AD313" s="95">
        <f>locallinterp(R313,'BBG rates'!$N$10:$N$369,'BBG rates'!$P$10:$P$369)</f>
        <v>24.430441048761054</v>
      </c>
      <c r="AI313" s="185">
        <f t="shared" si="91"/>
        <v>292</v>
      </c>
      <c r="AJ313" s="127">
        <f>locallinterp(MIN(AI313,CAP_Senior*12),'BBG rates'!$X$24:$X$65,'BBG rates'!$Y$24:$Y$65)</f>
        <v>67.918742488467984</v>
      </c>
      <c r="AK313" s="127">
        <f>locallinterp(MIN(AI313,CAP_CB*12),'BBG rates'!$AA$25:$AA$40,'BBG rates'!$AC$25:$AC$40)</f>
        <v>11</v>
      </c>
      <c r="AL313" s="144">
        <f t="shared" si="92"/>
        <v>20.676186223039558</v>
      </c>
      <c r="AM313" s="142">
        <f>(SUMPRODUCT(AL313:AL$381,G313:G$381)+SUMPRODUCT(AL313:AL$381,H313:H$381))/12</f>
        <v>0</v>
      </c>
    </row>
    <row r="314" spans="1:39" x14ac:dyDescent="0.2">
      <c r="A314" s="7">
        <v>293</v>
      </c>
      <c r="B314" s="7">
        <v>146.5</v>
      </c>
      <c r="C314" s="7">
        <v>73.25</v>
      </c>
      <c r="D314" s="12">
        <f t="shared" si="84"/>
        <v>24.416666666666668</v>
      </c>
      <c r="E314" s="29">
        <f t="shared" si="83"/>
        <v>0</v>
      </c>
      <c r="F314" s="2">
        <f t="shared" si="85"/>
        <v>0</v>
      </c>
      <c r="G314" s="2">
        <f t="shared" si="93"/>
        <v>0</v>
      </c>
      <c r="H314" s="2">
        <f t="shared" si="94"/>
        <v>0</v>
      </c>
      <c r="I314" s="2">
        <f t="shared" si="82"/>
        <v>0</v>
      </c>
      <c r="J314" s="2">
        <f t="shared" si="100"/>
        <v>0</v>
      </c>
      <c r="K314" s="2">
        <f t="shared" si="86"/>
        <v>0</v>
      </c>
      <c r="L314" s="2">
        <f t="shared" si="86"/>
        <v>0</v>
      </c>
      <c r="M314" s="2"/>
      <c r="N314" s="28">
        <f t="shared" si="101"/>
        <v>0</v>
      </c>
      <c r="O314" s="2">
        <f t="shared" si="95"/>
        <v>0</v>
      </c>
      <c r="P314" s="2">
        <f t="shared" si="96"/>
        <v>0</v>
      </c>
      <c r="R314">
        <f t="shared" si="97"/>
        <v>293</v>
      </c>
      <c r="S314" s="89">
        <f t="shared" si="87"/>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8"/>
        <v>0.11866876828499073</v>
      </c>
      <c r="Y314" s="66">
        <f t="shared" si="88"/>
        <v>0</v>
      </c>
      <c r="Z314" s="72">
        <f t="shared" si="89"/>
        <v>0</v>
      </c>
      <c r="AA314" s="79">
        <f t="shared" si="90"/>
        <v>0</v>
      </c>
      <c r="AB314" s="81">
        <f t="shared" si="99"/>
        <v>0</v>
      </c>
      <c r="AD314" s="95">
        <f>locallinterp(R314,'BBG rates'!$N$10:$N$369,'BBG rates'!$P$10:$P$369)</f>
        <v>24.511252497462344</v>
      </c>
      <c r="AI314" s="185">
        <f t="shared" si="91"/>
        <v>293</v>
      </c>
      <c r="AJ314" s="127">
        <f>locallinterp(MIN(AI314,CAP_Senior*12),'BBG rates'!$X$24:$X$65,'BBG rates'!$Y$24:$Y$65)</f>
        <v>67.918742488467984</v>
      </c>
      <c r="AK314" s="127">
        <f>locallinterp(MIN(AI314,CAP_CB*12),'BBG rates'!$AA$25:$AA$40,'BBG rates'!$AC$25:$AC$40)</f>
        <v>11</v>
      </c>
      <c r="AL314" s="144">
        <f t="shared" si="92"/>
        <v>20.676186223039558</v>
      </c>
      <c r="AM314" s="142">
        <f>(SUMPRODUCT(AL314:AL$381,G314:G$381)+SUMPRODUCT(AL314:AL$381,H314:H$381))/12</f>
        <v>0</v>
      </c>
    </row>
    <row r="315" spans="1:39" x14ac:dyDescent="0.2">
      <c r="A315" s="7">
        <v>294</v>
      </c>
      <c r="B315" s="7">
        <v>147</v>
      </c>
      <c r="C315" s="7">
        <v>73.5</v>
      </c>
      <c r="D315" s="12">
        <f t="shared" si="84"/>
        <v>24.5</v>
      </c>
      <c r="E315" s="29">
        <f t="shared" si="83"/>
        <v>0</v>
      </c>
      <c r="F315" s="2">
        <f t="shared" si="85"/>
        <v>0</v>
      </c>
      <c r="G315" s="2">
        <f t="shared" si="93"/>
        <v>0</v>
      </c>
      <c r="H315" s="2">
        <f t="shared" si="94"/>
        <v>0</v>
      </c>
      <c r="I315" s="2">
        <f t="shared" si="82"/>
        <v>0</v>
      </c>
      <c r="J315" s="2">
        <f t="shared" si="100"/>
        <v>0</v>
      </c>
      <c r="K315" s="2">
        <f t="shared" si="86"/>
        <v>0</v>
      </c>
      <c r="L315" s="2">
        <f t="shared" si="86"/>
        <v>0</v>
      </c>
      <c r="M315" s="2"/>
      <c r="N315" s="28">
        <f t="shared" si="101"/>
        <v>0</v>
      </c>
      <c r="O315" s="2">
        <f t="shared" si="95"/>
        <v>0</v>
      </c>
      <c r="P315" s="2">
        <f t="shared" si="96"/>
        <v>0</v>
      </c>
      <c r="R315">
        <f t="shared" si="97"/>
        <v>294</v>
      </c>
      <c r="S315" s="89">
        <f t="shared" si="87"/>
        <v>0</v>
      </c>
      <c r="T315" s="89">
        <f>IF(AND(S315=0,S314&gt;0),SUM($G315:$H$381),S315)</f>
        <v>0</v>
      </c>
      <c r="U315" s="82">
        <f>SUM(T315:T$381)</f>
        <v>0</v>
      </c>
      <c r="V315" s="68">
        <f>localspline(R315,'BBG rates'!$G$10:$G$27,'BBG rates'!$K$10:$K$27)</f>
        <v>0.96961669737252398</v>
      </c>
      <c r="W315" s="68">
        <f>locallinterp(R315,'BBG rates'!$G$10:$G$27,'BBG rates'!$J$10:$J$27)</f>
        <v>0.1192</v>
      </c>
      <c r="X315" s="56">
        <f t="shared" si="98"/>
        <v>0.11913492661825842</v>
      </c>
      <c r="Y315" s="66">
        <f t="shared" si="88"/>
        <v>0</v>
      </c>
      <c r="Z315" s="72">
        <f t="shared" si="89"/>
        <v>0</v>
      </c>
      <c r="AA315" s="79">
        <f t="shared" si="90"/>
        <v>0</v>
      </c>
      <c r="AB315" s="81">
        <f t="shared" si="99"/>
        <v>0</v>
      </c>
      <c r="AD315" s="95">
        <f>locallinterp(R315,'BBG rates'!$N$10:$N$369,'BBG rates'!$P$10:$P$369)</f>
        <v>24.592053888910055</v>
      </c>
      <c r="AI315" s="185">
        <f t="shared" si="91"/>
        <v>294</v>
      </c>
      <c r="AJ315" s="127">
        <f>locallinterp(MIN(AI315,CAP_Senior*12),'BBG rates'!$X$24:$X$65,'BBG rates'!$Y$24:$Y$65)</f>
        <v>67.918742488467984</v>
      </c>
      <c r="AK315" s="127">
        <f>locallinterp(MIN(AI315,CAP_CB*12),'BBG rates'!$AA$25:$AA$40,'BBG rates'!$AC$25:$AC$40)</f>
        <v>11</v>
      </c>
      <c r="AL315" s="144">
        <f t="shared" si="92"/>
        <v>20.676186223039558</v>
      </c>
      <c r="AM315" s="142">
        <f>(SUMPRODUCT(AL315:AL$381,G315:G$381)+SUMPRODUCT(AL315:AL$381,H315:H$381))/12</f>
        <v>0</v>
      </c>
    </row>
    <row r="316" spans="1:39" x14ac:dyDescent="0.2">
      <c r="A316" s="7">
        <v>295</v>
      </c>
      <c r="B316" s="7">
        <v>147.5</v>
      </c>
      <c r="C316" s="7">
        <v>73.75</v>
      </c>
      <c r="D316" s="12">
        <f t="shared" si="84"/>
        <v>24.583333333333332</v>
      </c>
      <c r="E316" s="29">
        <f t="shared" si="83"/>
        <v>0</v>
      </c>
      <c r="F316" s="2">
        <f t="shared" si="85"/>
        <v>0</v>
      </c>
      <c r="G316" s="2">
        <f t="shared" si="93"/>
        <v>0</v>
      </c>
      <c r="H316" s="2">
        <f t="shared" si="94"/>
        <v>0</v>
      </c>
      <c r="I316" s="2">
        <f t="shared" si="82"/>
        <v>0</v>
      </c>
      <c r="J316" s="2">
        <f t="shared" si="100"/>
        <v>0</v>
      </c>
      <c r="K316" s="2">
        <f t="shared" si="86"/>
        <v>0</v>
      </c>
      <c r="L316" s="2">
        <f t="shared" si="86"/>
        <v>0</v>
      </c>
      <c r="M316" s="2"/>
      <c r="N316" s="28">
        <f t="shared" si="101"/>
        <v>0</v>
      </c>
      <c r="O316" s="2">
        <f t="shared" si="95"/>
        <v>0</v>
      </c>
      <c r="P316" s="2">
        <f t="shared" si="96"/>
        <v>0</v>
      </c>
      <c r="R316">
        <f t="shared" si="97"/>
        <v>295</v>
      </c>
      <c r="S316" s="89">
        <f t="shared" si="87"/>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8"/>
        <v>0.119601082959786</v>
      </c>
      <c r="Y316" s="66">
        <f t="shared" si="88"/>
        <v>0</v>
      </c>
      <c r="Z316" s="72">
        <f t="shared" si="89"/>
        <v>0</v>
      </c>
      <c r="AA316" s="79">
        <f t="shared" si="90"/>
        <v>0</v>
      </c>
      <c r="AB316" s="81">
        <f t="shared" si="99"/>
        <v>0</v>
      </c>
      <c r="AD316" s="95">
        <f>locallinterp(R316,'BBG rates'!$N$10:$N$369,'BBG rates'!$P$10:$P$369)</f>
        <v>24.672845536429531</v>
      </c>
      <c r="AI316" s="185">
        <f t="shared" si="91"/>
        <v>295</v>
      </c>
      <c r="AJ316" s="127">
        <f>locallinterp(MIN(AI316,CAP_Senior*12),'BBG rates'!$X$24:$X$65,'BBG rates'!$Y$24:$Y$65)</f>
        <v>67.918742488467984</v>
      </c>
      <c r="AK316" s="127">
        <f>locallinterp(MIN(AI316,CAP_CB*12),'BBG rates'!$AA$25:$AA$40,'BBG rates'!$AC$25:$AC$40)</f>
        <v>11</v>
      </c>
      <c r="AL316" s="144">
        <f t="shared" si="92"/>
        <v>20.676186223039558</v>
      </c>
      <c r="AM316" s="142">
        <f>(SUMPRODUCT(AL316:AL$381,G316:G$381)+SUMPRODUCT(AL316:AL$381,H316:H$381))/12</f>
        <v>0</v>
      </c>
    </row>
    <row r="317" spans="1:39" x14ac:dyDescent="0.2">
      <c r="A317" s="7">
        <v>296</v>
      </c>
      <c r="B317" s="7">
        <v>148</v>
      </c>
      <c r="C317" s="7">
        <v>74</v>
      </c>
      <c r="D317" s="12">
        <f t="shared" si="84"/>
        <v>24.666666666666668</v>
      </c>
      <c r="E317" s="29">
        <f t="shared" si="83"/>
        <v>0</v>
      </c>
      <c r="F317" s="2">
        <f t="shared" si="85"/>
        <v>0</v>
      </c>
      <c r="G317" s="2">
        <f t="shared" si="93"/>
        <v>0</v>
      </c>
      <c r="H317" s="2">
        <f t="shared" si="94"/>
        <v>0</v>
      </c>
      <c r="I317" s="2">
        <f t="shared" si="82"/>
        <v>0</v>
      </c>
      <c r="J317" s="2">
        <f t="shared" si="100"/>
        <v>0</v>
      </c>
      <c r="K317" s="2">
        <f t="shared" si="86"/>
        <v>0</v>
      </c>
      <c r="L317" s="2">
        <f t="shared" si="86"/>
        <v>0</v>
      </c>
      <c r="M317" s="2"/>
      <c r="N317" s="28">
        <f t="shared" si="101"/>
        <v>0</v>
      </c>
      <c r="O317" s="2">
        <f t="shared" si="95"/>
        <v>0</v>
      </c>
      <c r="P317" s="2">
        <f t="shared" si="96"/>
        <v>0</v>
      </c>
      <c r="R317">
        <f t="shared" si="97"/>
        <v>296</v>
      </c>
      <c r="S317" s="89">
        <f t="shared" si="87"/>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8"/>
        <v>0.12006723730957347</v>
      </c>
      <c r="Y317" s="66">
        <f t="shared" si="88"/>
        <v>0</v>
      </c>
      <c r="Z317" s="72">
        <f t="shared" si="89"/>
        <v>0</v>
      </c>
      <c r="AA317" s="79">
        <f t="shared" si="90"/>
        <v>0</v>
      </c>
      <c r="AB317" s="81">
        <f t="shared" si="99"/>
        <v>0</v>
      </c>
      <c r="AD317" s="95">
        <f>locallinterp(R317,'BBG rates'!$N$10:$N$369,'BBG rates'!$P$10:$P$369)</f>
        <v>24.753627755835481</v>
      </c>
      <c r="AI317" s="185">
        <f t="shared" si="91"/>
        <v>296</v>
      </c>
      <c r="AJ317" s="127">
        <f>locallinterp(MIN(AI317,CAP_Senior*12),'BBG rates'!$X$24:$X$65,'BBG rates'!$Y$24:$Y$65)</f>
        <v>67.918742488467984</v>
      </c>
      <c r="AK317" s="127">
        <f>locallinterp(MIN(AI317,CAP_CB*12),'BBG rates'!$AA$25:$AA$40,'BBG rates'!$AC$25:$AC$40)</f>
        <v>11</v>
      </c>
      <c r="AL317" s="144">
        <f t="shared" si="92"/>
        <v>20.676186223039558</v>
      </c>
      <c r="AM317" s="142">
        <f>(SUMPRODUCT(AL317:AL$381,G317:G$381)+SUMPRODUCT(AL317:AL$381,H317:H$381))/12</f>
        <v>0</v>
      </c>
    </row>
    <row r="318" spans="1:39" x14ac:dyDescent="0.2">
      <c r="A318" s="7">
        <v>297</v>
      </c>
      <c r="B318" s="7">
        <v>148.5</v>
      </c>
      <c r="C318" s="7">
        <v>74.25</v>
      </c>
      <c r="D318" s="12">
        <f t="shared" si="84"/>
        <v>24.75</v>
      </c>
      <c r="E318" s="29">
        <f t="shared" si="83"/>
        <v>0</v>
      </c>
      <c r="F318" s="2">
        <f t="shared" si="85"/>
        <v>0</v>
      </c>
      <c r="G318" s="2">
        <f t="shared" si="93"/>
        <v>0</v>
      </c>
      <c r="H318" s="2">
        <f t="shared" si="94"/>
        <v>0</v>
      </c>
      <c r="I318" s="2">
        <f t="shared" si="82"/>
        <v>0</v>
      </c>
      <c r="J318" s="2">
        <f t="shared" si="100"/>
        <v>0</v>
      </c>
      <c r="K318" s="2">
        <f t="shared" si="86"/>
        <v>0</v>
      </c>
      <c r="L318" s="2">
        <f t="shared" si="86"/>
        <v>0</v>
      </c>
      <c r="M318" s="2"/>
      <c r="N318" s="28">
        <f t="shared" si="101"/>
        <v>0</v>
      </c>
      <c r="O318" s="2">
        <f t="shared" si="95"/>
        <v>0</v>
      </c>
      <c r="P318" s="2">
        <f t="shared" si="96"/>
        <v>0</v>
      </c>
      <c r="R318">
        <f t="shared" si="97"/>
        <v>297</v>
      </c>
      <c r="S318" s="89">
        <f t="shared" si="87"/>
        <v>0</v>
      </c>
      <c r="T318" s="89">
        <f>IF(AND(S318=0,S317&gt;0),SUM($G318:$H$381),S318)</f>
        <v>0</v>
      </c>
      <c r="U318" s="82">
        <f>SUM(T318:T$381)</f>
        <v>0</v>
      </c>
      <c r="V318" s="68">
        <f>localspline(R318,'BBG rates'!$G$10:$G$27,'BBG rates'!$K$10:$K$27)</f>
        <v>0.96927730771220932</v>
      </c>
      <c r="W318" s="68">
        <f>locallinterp(R318,'BBG rates'!$G$10:$G$27,'BBG rates'!$J$10:$J$27)</f>
        <v>0.1206</v>
      </c>
      <c r="X318" s="56">
        <f t="shared" si="98"/>
        <v>0.12053338966762084</v>
      </c>
      <c r="Y318" s="66">
        <f t="shared" si="88"/>
        <v>0</v>
      </c>
      <c r="Z318" s="72">
        <f t="shared" si="89"/>
        <v>0</v>
      </c>
      <c r="AA318" s="79">
        <f t="shared" si="90"/>
        <v>0</v>
      </c>
      <c r="AB318" s="81">
        <f t="shared" si="99"/>
        <v>0</v>
      </c>
      <c r="AD318" s="95">
        <f>locallinterp(R318,'BBG rates'!$N$10:$N$369,'BBG rates'!$P$10:$P$369)</f>
        <v>24.834400864811499</v>
      </c>
      <c r="AI318" s="185">
        <f t="shared" si="91"/>
        <v>297</v>
      </c>
      <c r="AJ318" s="127">
        <f>locallinterp(MIN(AI318,CAP_Senior*12),'BBG rates'!$X$24:$X$65,'BBG rates'!$Y$24:$Y$65)</f>
        <v>67.918742488467984</v>
      </c>
      <c r="AK318" s="127">
        <f>locallinterp(MIN(AI318,CAP_CB*12),'BBG rates'!$AA$25:$AA$40,'BBG rates'!$AC$25:$AC$40)</f>
        <v>11</v>
      </c>
      <c r="AL318" s="144">
        <f t="shared" si="92"/>
        <v>20.676186223039558</v>
      </c>
      <c r="AM318" s="142">
        <f>(SUMPRODUCT(AL318:AL$381,G318:G$381)+SUMPRODUCT(AL318:AL$381,H318:H$381))/12</f>
        <v>0</v>
      </c>
    </row>
    <row r="319" spans="1:39" x14ac:dyDescent="0.2">
      <c r="A319" s="7">
        <v>298</v>
      </c>
      <c r="B319" s="7">
        <v>149</v>
      </c>
      <c r="C319" s="7">
        <v>74.5</v>
      </c>
      <c r="D319" s="12">
        <f t="shared" si="84"/>
        <v>24.833333333333332</v>
      </c>
      <c r="E319" s="29">
        <f t="shared" si="83"/>
        <v>0</v>
      </c>
      <c r="F319" s="2">
        <f t="shared" si="85"/>
        <v>0</v>
      </c>
      <c r="G319" s="2">
        <f t="shared" si="93"/>
        <v>0</v>
      </c>
      <c r="H319" s="2">
        <f t="shared" si="94"/>
        <v>0</v>
      </c>
      <c r="I319" s="2">
        <f t="shared" si="82"/>
        <v>0</v>
      </c>
      <c r="J319" s="2">
        <f t="shared" si="100"/>
        <v>0</v>
      </c>
      <c r="K319" s="2">
        <f t="shared" si="86"/>
        <v>0</v>
      </c>
      <c r="L319" s="2">
        <f t="shared" si="86"/>
        <v>0</v>
      </c>
      <c r="M319" s="2"/>
      <c r="N319" s="28">
        <f t="shared" si="101"/>
        <v>0</v>
      </c>
      <c r="O319" s="2">
        <f t="shared" si="95"/>
        <v>0</v>
      </c>
      <c r="P319" s="2">
        <f t="shared" si="96"/>
        <v>0</v>
      </c>
      <c r="R319">
        <f t="shared" si="97"/>
        <v>298</v>
      </c>
      <c r="S319" s="89">
        <f t="shared" si="87"/>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8"/>
        <v>0.1209995400339281</v>
      </c>
      <c r="Y319" s="66">
        <f t="shared" si="88"/>
        <v>0</v>
      </c>
      <c r="Z319" s="72">
        <f t="shared" si="89"/>
        <v>0</v>
      </c>
      <c r="AA319" s="79">
        <f t="shared" si="90"/>
        <v>0</v>
      </c>
      <c r="AB319" s="81">
        <f t="shared" si="99"/>
        <v>0</v>
      </c>
      <c r="AD319" s="95">
        <f>locallinterp(R319,'BBG rates'!$N$10:$N$369,'BBG rates'!$P$10:$P$369)</f>
        <v>24.91516518477151</v>
      </c>
      <c r="AI319" s="185">
        <f t="shared" si="91"/>
        <v>298</v>
      </c>
      <c r="AJ319" s="127">
        <f>locallinterp(MIN(AI319,CAP_Senior*12),'BBG rates'!$X$24:$X$65,'BBG rates'!$Y$24:$Y$65)</f>
        <v>67.918742488467984</v>
      </c>
      <c r="AK319" s="127">
        <f>locallinterp(MIN(AI319,CAP_CB*12),'BBG rates'!$AA$25:$AA$40,'BBG rates'!$AC$25:$AC$40)</f>
        <v>11</v>
      </c>
      <c r="AL319" s="144">
        <f t="shared" si="92"/>
        <v>20.676186223039558</v>
      </c>
      <c r="AM319" s="142">
        <f>(SUMPRODUCT(AL319:AL$381,G319:G$381)+SUMPRODUCT(AL319:AL$381,H319:H$381))/12</f>
        <v>0</v>
      </c>
    </row>
    <row r="320" spans="1:39" x14ac:dyDescent="0.2">
      <c r="A320" s="7">
        <v>299</v>
      </c>
      <c r="B320" s="7">
        <v>149.5</v>
      </c>
      <c r="C320" s="7">
        <v>74.75</v>
      </c>
      <c r="D320" s="12">
        <f t="shared" si="84"/>
        <v>24.916666666666668</v>
      </c>
      <c r="E320" s="29">
        <f t="shared" si="83"/>
        <v>0</v>
      </c>
      <c r="F320" s="2">
        <f t="shared" si="85"/>
        <v>0</v>
      </c>
      <c r="G320" s="2">
        <f t="shared" si="93"/>
        <v>0</v>
      </c>
      <c r="H320" s="2">
        <f t="shared" si="94"/>
        <v>0</v>
      </c>
      <c r="I320" s="2">
        <f t="shared" si="82"/>
        <v>0</v>
      </c>
      <c r="J320" s="2">
        <f t="shared" si="100"/>
        <v>0</v>
      </c>
      <c r="K320" s="2">
        <f t="shared" si="86"/>
        <v>0</v>
      </c>
      <c r="L320" s="2">
        <f t="shared" si="86"/>
        <v>0</v>
      </c>
      <c r="M320" s="2"/>
      <c r="N320" s="28">
        <f t="shared" si="101"/>
        <v>0</v>
      </c>
      <c r="O320" s="2">
        <f t="shared" si="95"/>
        <v>0</v>
      </c>
      <c r="P320" s="2">
        <f t="shared" si="96"/>
        <v>0</v>
      </c>
      <c r="R320">
        <f t="shared" si="97"/>
        <v>299</v>
      </c>
      <c r="S320" s="89">
        <f t="shared" si="87"/>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8"/>
        <v>0.12146568840876171</v>
      </c>
      <c r="Y320" s="66">
        <f t="shared" si="88"/>
        <v>0</v>
      </c>
      <c r="Z320" s="72">
        <f t="shared" si="89"/>
        <v>0</v>
      </c>
      <c r="AA320" s="79">
        <f t="shared" si="90"/>
        <v>0</v>
      </c>
      <c r="AB320" s="81">
        <f t="shared" si="99"/>
        <v>0</v>
      </c>
      <c r="AD320" s="95">
        <f>locallinterp(R320,'BBG rates'!$N$10:$N$369,'BBG rates'!$P$10:$P$369)</f>
        <v>24.995921038688081</v>
      </c>
      <c r="AI320" s="185">
        <f t="shared" si="91"/>
        <v>299</v>
      </c>
      <c r="AJ320" s="127">
        <f>locallinterp(MIN(AI320,CAP_Senior*12),'BBG rates'!$X$24:$X$65,'BBG rates'!$Y$24:$Y$65)</f>
        <v>67.918742488467984</v>
      </c>
      <c r="AK320" s="127">
        <f>locallinterp(MIN(AI320,CAP_CB*12),'BBG rates'!$AA$25:$AA$40,'BBG rates'!$AC$25:$AC$40)</f>
        <v>11</v>
      </c>
      <c r="AL320" s="144">
        <f t="shared" si="92"/>
        <v>20.676186223039558</v>
      </c>
      <c r="AM320" s="142">
        <f>(SUMPRODUCT(AL320:AL$381,G320:G$381)+SUMPRODUCT(AL320:AL$381,H320:H$381))/12</f>
        <v>0</v>
      </c>
    </row>
    <row r="321" spans="1:39" x14ac:dyDescent="0.2">
      <c r="A321" s="7">
        <v>300</v>
      </c>
      <c r="B321" s="7">
        <v>150</v>
      </c>
      <c r="C321" s="7">
        <v>75</v>
      </c>
      <c r="D321" s="12">
        <f t="shared" si="84"/>
        <v>25</v>
      </c>
      <c r="E321" s="29">
        <f t="shared" si="83"/>
        <v>0</v>
      </c>
      <c r="F321" s="2">
        <f t="shared" si="85"/>
        <v>0</v>
      </c>
      <c r="G321" s="2">
        <f t="shared" si="93"/>
        <v>0</v>
      </c>
      <c r="H321" s="2">
        <f t="shared" si="94"/>
        <v>0</v>
      </c>
      <c r="I321" s="2">
        <f t="shared" si="82"/>
        <v>0</v>
      </c>
      <c r="J321" s="2">
        <f t="shared" si="100"/>
        <v>0</v>
      </c>
      <c r="K321" s="2">
        <f t="shared" si="86"/>
        <v>0</v>
      </c>
      <c r="L321" s="2">
        <f t="shared" si="86"/>
        <v>0</v>
      </c>
      <c r="M321" s="2"/>
      <c r="N321" s="28">
        <f t="shared" si="101"/>
        <v>0</v>
      </c>
      <c r="O321" s="2">
        <f t="shared" si="95"/>
        <v>0</v>
      </c>
      <c r="P321" s="2">
        <f t="shared" si="96"/>
        <v>0</v>
      </c>
      <c r="R321">
        <f t="shared" si="97"/>
        <v>300</v>
      </c>
      <c r="S321" s="89">
        <f t="shared" si="87"/>
        <v>0</v>
      </c>
      <c r="T321" s="89">
        <f>IF(AND(S321=0,S320&gt;0),SUM($G321:$H$381),S321)</f>
        <v>0</v>
      </c>
      <c r="U321" s="82">
        <f>SUM(T321:T$381)</f>
        <v>0</v>
      </c>
      <c r="V321" s="68">
        <f>localspline(R321,'BBG rates'!$G$10:$G$27,'BBG rates'!$K$10:$K$27)</f>
        <v>0.96897256374359131</v>
      </c>
      <c r="W321" s="68">
        <f>locallinterp(R321,'BBG rates'!$G$10:$G$27,'BBG rates'!$J$10:$J$27)</f>
        <v>0.122</v>
      </c>
      <c r="X321" s="56">
        <f t="shared" si="98"/>
        <v>0.12193183479185521</v>
      </c>
      <c r="Y321" s="66">
        <f t="shared" si="88"/>
        <v>0</v>
      </c>
      <c r="Z321" s="72">
        <f t="shared" si="89"/>
        <v>0</v>
      </c>
      <c r="AA321" s="79">
        <f t="shared" si="90"/>
        <v>0</v>
      </c>
      <c r="AB321" s="81">
        <f t="shared" si="99"/>
        <v>0</v>
      </c>
      <c r="AD321" s="95">
        <f>locallinterp(R321,'BBG rates'!$N$10:$N$369,'BBG rates'!$P$10:$P$369)</f>
        <v>25.076668752333379</v>
      </c>
      <c r="AI321" s="185">
        <f t="shared" si="91"/>
        <v>300</v>
      </c>
      <c r="AJ321" s="127">
        <f>locallinterp(MIN(AI321,CAP_Senior*12),'BBG rates'!$X$24:$X$65,'BBG rates'!$Y$24:$Y$65)</f>
        <v>67.918742488467984</v>
      </c>
      <c r="AK321" s="127">
        <f>locallinterp(MIN(AI321,CAP_CB*12),'BBG rates'!$AA$25:$AA$40,'BBG rates'!$AC$25:$AC$40)</f>
        <v>11</v>
      </c>
      <c r="AL321" s="144">
        <f t="shared" si="92"/>
        <v>20.676186223039558</v>
      </c>
      <c r="AM321" s="142">
        <f>(SUMPRODUCT(AL321:AL$381,G321:G$381)+SUMPRODUCT(AL321:AL$381,H321:H$381))/12</f>
        <v>0</v>
      </c>
    </row>
    <row r="322" spans="1:39" x14ac:dyDescent="0.2">
      <c r="A322" s="7">
        <v>301</v>
      </c>
      <c r="B322" s="7">
        <v>150.5</v>
      </c>
      <c r="C322" s="7">
        <v>75.25</v>
      </c>
      <c r="D322" s="12">
        <f t="shared" si="84"/>
        <v>25.083333333333332</v>
      </c>
      <c r="E322" s="29">
        <f t="shared" si="83"/>
        <v>0</v>
      </c>
      <c r="F322" s="2">
        <f t="shared" si="85"/>
        <v>0</v>
      </c>
      <c r="G322" s="2">
        <f t="shared" si="93"/>
        <v>0</v>
      </c>
      <c r="H322" s="2">
        <f t="shared" si="94"/>
        <v>0</v>
      </c>
      <c r="I322" s="2">
        <f t="shared" si="82"/>
        <v>0</v>
      </c>
      <c r="J322" s="2">
        <f t="shared" si="100"/>
        <v>0</v>
      </c>
      <c r="K322" s="2">
        <f t="shared" si="86"/>
        <v>0</v>
      </c>
      <c r="L322" s="2">
        <f t="shared" si="86"/>
        <v>0</v>
      </c>
      <c r="M322" s="2"/>
      <c r="N322" s="28">
        <f t="shared" si="101"/>
        <v>0</v>
      </c>
      <c r="O322" s="2">
        <f t="shared" si="95"/>
        <v>0</v>
      </c>
      <c r="P322" s="2">
        <f t="shared" si="96"/>
        <v>0</v>
      </c>
      <c r="R322">
        <f t="shared" si="97"/>
        <v>301</v>
      </c>
      <c r="S322" s="89">
        <f t="shared" si="87"/>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8"/>
        <v>0.12165880643779658</v>
      </c>
      <c r="Y322" s="66">
        <f t="shared" si="88"/>
        <v>0</v>
      </c>
      <c r="Z322" s="72">
        <f t="shared" si="89"/>
        <v>0</v>
      </c>
      <c r="AA322" s="79">
        <f t="shared" si="90"/>
        <v>0</v>
      </c>
      <c r="AB322" s="81">
        <f t="shared" si="99"/>
        <v>0</v>
      </c>
      <c r="AD322" s="95">
        <f>locallinterp(R322,'BBG rates'!$N$10:$N$369,'BBG rates'!$P$10:$P$369)</f>
        <v>25.157408654571356</v>
      </c>
      <c r="AI322" s="185">
        <f t="shared" si="91"/>
        <v>301</v>
      </c>
      <c r="AJ322" s="127">
        <f>locallinterp(MIN(AI322,CAP_Senior*12),'BBG rates'!$X$24:$X$65,'BBG rates'!$Y$24:$Y$65)</f>
        <v>67.918742488467984</v>
      </c>
      <c r="AK322" s="127">
        <f>locallinterp(MIN(AI322,CAP_CB*12),'BBG rates'!$AA$25:$AA$40,'BBG rates'!$AC$25:$AC$40)</f>
        <v>11</v>
      </c>
      <c r="AL322" s="144">
        <f t="shared" si="92"/>
        <v>20.676186223039558</v>
      </c>
      <c r="AM322" s="142">
        <f>(SUMPRODUCT(AL322:AL$381,G322:G$381)+SUMPRODUCT(AL322:AL$381,H322:H$381))/12</f>
        <v>0</v>
      </c>
    </row>
    <row r="323" spans="1:39" x14ac:dyDescent="0.2">
      <c r="A323" s="7">
        <v>302</v>
      </c>
      <c r="B323" s="7">
        <v>151</v>
      </c>
      <c r="C323" s="7">
        <v>75.5</v>
      </c>
      <c r="D323" s="12">
        <f t="shared" si="84"/>
        <v>25.166666666666668</v>
      </c>
      <c r="E323" s="29">
        <f t="shared" si="83"/>
        <v>0</v>
      </c>
      <c r="F323" s="2">
        <f t="shared" si="85"/>
        <v>0</v>
      </c>
      <c r="G323" s="2">
        <f t="shared" si="93"/>
        <v>0</v>
      </c>
      <c r="H323" s="2">
        <f t="shared" si="94"/>
        <v>0</v>
      </c>
      <c r="I323" s="2">
        <f t="shared" si="82"/>
        <v>0</v>
      </c>
      <c r="J323" s="2">
        <f t="shared" si="100"/>
        <v>0</v>
      </c>
      <c r="K323" s="2">
        <f t="shared" si="86"/>
        <v>0</v>
      </c>
      <c r="L323" s="2">
        <f t="shared" si="86"/>
        <v>0</v>
      </c>
      <c r="M323" s="2"/>
      <c r="N323" s="28">
        <f t="shared" si="101"/>
        <v>0</v>
      </c>
      <c r="O323" s="2">
        <f t="shared" si="95"/>
        <v>0</v>
      </c>
      <c r="P323" s="2">
        <f t="shared" si="96"/>
        <v>0</v>
      </c>
      <c r="R323">
        <f t="shared" si="97"/>
        <v>302</v>
      </c>
      <c r="S323" s="89">
        <f t="shared" si="87"/>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8"/>
        <v>0.12138577740028467</v>
      </c>
      <c r="Y323" s="66">
        <f t="shared" si="88"/>
        <v>0</v>
      </c>
      <c r="Z323" s="72">
        <f t="shared" si="89"/>
        <v>0</v>
      </c>
      <c r="AA323" s="79">
        <f t="shared" si="90"/>
        <v>0</v>
      </c>
      <c r="AB323" s="81">
        <f t="shared" si="99"/>
        <v>0</v>
      </c>
      <c r="AD323" s="95">
        <f>locallinterp(R323,'BBG rates'!$N$10:$N$369,'BBG rates'!$P$10:$P$369)</f>
        <v>25.238141063203688</v>
      </c>
      <c r="AI323" s="185">
        <f t="shared" si="91"/>
        <v>302</v>
      </c>
      <c r="AJ323" s="127">
        <f>locallinterp(MIN(AI323,CAP_Senior*12),'BBG rates'!$X$24:$X$65,'BBG rates'!$Y$24:$Y$65)</f>
        <v>67.918742488467984</v>
      </c>
      <c r="AK323" s="127">
        <f>locallinterp(MIN(AI323,CAP_CB*12),'BBG rates'!$AA$25:$AA$40,'BBG rates'!$AC$25:$AC$40)</f>
        <v>11</v>
      </c>
      <c r="AL323" s="144">
        <f t="shared" si="92"/>
        <v>20.676186223039558</v>
      </c>
      <c r="AM323" s="142">
        <f>(SUMPRODUCT(AL323:AL$381,G323:G$381)+SUMPRODUCT(AL323:AL$381,H323:H$381))/12</f>
        <v>0</v>
      </c>
    </row>
    <row r="324" spans="1:39" x14ac:dyDescent="0.2">
      <c r="A324" s="7">
        <v>303</v>
      </c>
      <c r="B324" s="7">
        <v>151.5</v>
      </c>
      <c r="C324" s="7">
        <v>75.75</v>
      </c>
      <c r="D324" s="12">
        <f t="shared" si="84"/>
        <v>25.25</v>
      </c>
      <c r="E324" s="29">
        <f t="shared" si="83"/>
        <v>0</v>
      </c>
      <c r="F324" s="2">
        <f t="shared" si="85"/>
        <v>0</v>
      </c>
      <c r="G324" s="2">
        <f t="shared" si="93"/>
        <v>0</v>
      </c>
      <c r="H324" s="2">
        <f t="shared" si="94"/>
        <v>0</v>
      </c>
      <c r="I324" s="2">
        <f t="shared" si="82"/>
        <v>0</v>
      </c>
      <c r="J324" s="2">
        <f t="shared" si="100"/>
        <v>0</v>
      </c>
      <c r="K324" s="2">
        <f t="shared" si="86"/>
        <v>0</v>
      </c>
      <c r="L324" s="2">
        <f t="shared" si="86"/>
        <v>0</v>
      </c>
      <c r="M324" s="2"/>
      <c r="N324" s="28">
        <f t="shared" si="101"/>
        <v>0</v>
      </c>
      <c r="O324" s="2">
        <f t="shared" si="95"/>
        <v>0</v>
      </c>
      <c r="P324" s="2">
        <f t="shared" si="96"/>
        <v>0</v>
      </c>
      <c r="R324">
        <f t="shared" si="97"/>
        <v>303</v>
      </c>
      <c r="S324" s="89">
        <f t="shared" si="87"/>
        <v>0</v>
      </c>
      <c r="T324" s="89">
        <f>IF(AND(S324=0,S323&gt;0),SUM($G324:$H$381),S324)</f>
        <v>0</v>
      </c>
      <c r="U324" s="82">
        <f>SUM(T324:T$381)</f>
        <v>0</v>
      </c>
      <c r="V324" s="68">
        <f>localspline(R324,'BBG rates'!$G$10:$G$27,'BBG rates'!$K$10:$K$27)</f>
        <v>0.96870284801908968</v>
      </c>
      <c r="W324" s="68">
        <f>locallinterp(R324,'BBG rates'!$G$10:$G$27,'BBG rates'!$J$10:$J$27)</f>
        <v>0.12118</v>
      </c>
      <c r="X324" s="56">
        <f t="shared" si="98"/>
        <v>0.12111274767958591</v>
      </c>
      <c r="Y324" s="66">
        <f t="shared" si="88"/>
        <v>0</v>
      </c>
      <c r="Z324" s="72">
        <f t="shared" si="89"/>
        <v>0</v>
      </c>
      <c r="AA324" s="79">
        <f t="shared" si="90"/>
        <v>0</v>
      </c>
      <c r="AB324" s="81">
        <f t="shared" si="99"/>
        <v>0</v>
      </c>
      <c r="AD324" s="95">
        <f>locallinterp(R324,'BBG rates'!$N$10:$N$369,'BBG rates'!$P$10:$P$369)</f>
        <v>25.318866300538613</v>
      </c>
      <c r="AI324" s="185">
        <f t="shared" si="91"/>
        <v>303</v>
      </c>
      <c r="AJ324" s="127">
        <f>locallinterp(MIN(AI324,CAP_Senior*12),'BBG rates'!$X$24:$X$65,'BBG rates'!$Y$24:$Y$65)</f>
        <v>67.918742488467984</v>
      </c>
      <c r="AK324" s="127">
        <f>locallinterp(MIN(AI324,CAP_CB*12),'BBG rates'!$AA$25:$AA$40,'BBG rates'!$AC$25:$AC$40)</f>
        <v>11</v>
      </c>
      <c r="AL324" s="144">
        <f t="shared" si="92"/>
        <v>20.676186223039558</v>
      </c>
      <c r="AM324" s="142">
        <f>(SUMPRODUCT(AL324:AL$381,G324:G$381)+SUMPRODUCT(AL324:AL$381,H324:H$381))/12</f>
        <v>0</v>
      </c>
    </row>
    <row r="325" spans="1:39" x14ac:dyDescent="0.2">
      <c r="A325" s="7">
        <v>304</v>
      </c>
      <c r="B325" s="7">
        <v>152</v>
      </c>
      <c r="C325" s="7">
        <v>76</v>
      </c>
      <c r="D325" s="12">
        <f t="shared" si="84"/>
        <v>25.333333333333332</v>
      </c>
      <c r="E325" s="29">
        <f t="shared" si="83"/>
        <v>0</v>
      </c>
      <c r="F325" s="2">
        <f t="shared" si="85"/>
        <v>0</v>
      </c>
      <c r="G325" s="2">
        <f t="shared" si="93"/>
        <v>0</v>
      </c>
      <c r="H325" s="2">
        <f t="shared" si="94"/>
        <v>0</v>
      </c>
      <c r="I325" s="2">
        <f t="shared" si="82"/>
        <v>0</v>
      </c>
      <c r="J325" s="2">
        <f t="shared" si="100"/>
        <v>0</v>
      </c>
      <c r="K325" s="2">
        <f t="shared" si="86"/>
        <v>0</v>
      </c>
      <c r="L325" s="2">
        <f t="shared" si="86"/>
        <v>0</v>
      </c>
      <c r="M325" s="2"/>
      <c r="N325" s="28">
        <f t="shared" si="101"/>
        <v>0</v>
      </c>
      <c r="O325" s="2">
        <f t="shared" si="95"/>
        <v>0</v>
      </c>
      <c r="P325" s="2">
        <f t="shared" si="96"/>
        <v>0</v>
      </c>
      <c r="R325">
        <f t="shared" si="97"/>
        <v>304</v>
      </c>
      <c r="S325" s="89">
        <f t="shared" si="87"/>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8"/>
        <v>0.12083971727570031</v>
      </c>
      <c r="Y325" s="66">
        <f t="shared" si="88"/>
        <v>0</v>
      </c>
      <c r="Z325" s="72">
        <f t="shared" si="89"/>
        <v>0</v>
      </c>
      <c r="AA325" s="79">
        <f t="shared" si="90"/>
        <v>0</v>
      </c>
      <c r="AB325" s="81">
        <f t="shared" si="99"/>
        <v>0</v>
      </c>
      <c r="AD325" s="95">
        <f>locallinterp(R325,'BBG rates'!$N$10:$N$369,'BBG rates'!$P$10:$P$369)</f>
        <v>25.399584678423988</v>
      </c>
      <c r="AI325" s="185">
        <f t="shared" si="91"/>
        <v>304</v>
      </c>
      <c r="AJ325" s="127">
        <f>locallinterp(MIN(AI325,CAP_Senior*12),'BBG rates'!$X$24:$X$65,'BBG rates'!$Y$24:$Y$65)</f>
        <v>67.918742488467984</v>
      </c>
      <c r="AK325" s="127">
        <f>locallinterp(MIN(AI325,CAP_CB*12),'BBG rates'!$AA$25:$AA$40,'BBG rates'!$AC$25:$AC$40)</f>
        <v>11</v>
      </c>
      <c r="AL325" s="144">
        <f t="shared" si="92"/>
        <v>20.676186223039558</v>
      </c>
      <c r="AM325" s="142">
        <f>(SUMPRODUCT(AL325:AL$381,G325:G$381)+SUMPRODUCT(AL325:AL$381,H325:H$381))/12</f>
        <v>0</v>
      </c>
    </row>
    <row r="326" spans="1:39" x14ac:dyDescent="0.2">
      <c r="A326" s="7">
        <v>305</v>
      </c>
      <c r="B326" s="7">
        <v>152.5</v>
      </c>
      <c r="C326" s="7">
        <v>76.25</v>
      </c>
      <c r="D326" s="12">
        <f t="shared" si="84"/>
        <v>25.416666666666668</v>
      </c>
      <c r="E326" s="29">
        <f t="shared" si="83"/>
        <v>0</v>
      </c>
      <c r="F326" s="2">
        <f t="shared" si="85"/>
        <v>0</v>
      </c>
      <c r="G326" s="2">
        <f t="shared" si="93"/>
        <v>0</v>
      </c>
      <c r="H326" s="2">
        <f t="shared" si="94"/>
        <v>0</v>
      </c>
      <c r="I326" s="2">
        <f t="shared" si="82"/>
        <v>0</v>
      </c>
      <c r="J326" s="2">
        <f t="shared" si="100"/>
        <v>0</v>
      </c>
      <c r="K326" s="2">
        <f t="shared" si="86"/>
        <v>0</v>
      </c>
      <c r="L326" s="2">
        <f t="shared" si="86"/>
        <v>0</v>
      </c>
      <c r="M326" s="2"/>
      <c r="N326" s="28">
        <f t="shared" si="101"/>
        <v>0</v>
      </c>
      <c r="O326" s="2">
        <f t="shared" si="95"/>
        <v>0</v>
      </c>
      <c r="P326" s="2">
        <f t="shared" si="96"/>
        <v>0</v>
      </c>
      <c r="R326">
        <f t="shared" si="97"/>
        <v>305</v>
      </c>
      <c r="S326" s="89">
        <f t="shared" si="87"/>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8"/>
        <v>0.12056668618836142</v>
      </c>
      <c r="Y326" s="66">
        <f t="shared" si="88"/>
        <v>0</v>
      </c>
      <c r="Z326" s="72">
        <f t="shared" si="89"/>
        <v>0</v>
      </c>
      <c r="AA326" s="79">
        <f t="shared" si="90"/>
        <v>0</v>
      </c>
      <c r="AB326" s="81">
        <f t="shared" si="99"/>
        <v>0</v>
      </c>
      <c r="AD326" s="95">
        <f>locallinterp(R326,'BBG rates'!$N$10:$N$369,'BBG rates'!$P$10:$P$369)</f>
        <v>25.480296498269613</v>
      </c>
      <c r="AI326" s="185">
        <f t="shared" si="91"/>
        <v>305</v>
      </c>
      <c r="AJ326" s="127">
        <f>locallinterp(MIN(AI326,CAP_Senior*12),'BBG rates'!$X$24:$X$65,'BBG rates'!$Y$24:$Y$65)</f>
        <v>67.918742488467984</v>
      </c>
      <c r="AK326" s="127">
        <f>locallinterp(MIN(AI326,CAP_CB*12),'BBG rates'!$AA$25:$AA$40,'BBG rates'!$AC$25:$AC$40)</f>
        <v>11</v>
      </c>
      <c r="AL326" s="144">
        <f t="shared" si="92"/>
        <v>20.676186223039558</v>
      </c>
      <c r="AM326" s="142">
        <f>(SUMPRODUCT(AL326:AL$381,G326:G$381)+SUMPRODUCT(AL326:AL$381,H326:H$381))/12</f>
        <v>0</v>
      </c>
    </row>
    <row r="327" spans="1:39" x14ac:dyDescent="0.2">
      <c r="A327" s="7">
        <v>306</v>
      </c>
      <c r="B327" s="7">
        <v>153</v>
      </c>
      <c r="C327" s="7">
        <v>76.5</v>
      </c>
      <c r="D327" s="12">
        <f t="shared" si="84"/>
        <v>25.5</v>
      </c>
      <c r="E327" s="29">
        <f t="shared" si="83"/>
        <v>0</v>
      </c>
      <c r="F327" s="2">
        <f t="shared" si="85"/>
        <v>0</v>
      </c>
      <c r="G327" s="2">
        <f t="shared" si="93"/>
        <v>0</v>
      </c>
      <c r="H327" s="2">
        <f t="shared" si="94"/>
        <v>0</v>
      </c>
      <c r="I327" s="2">
        <f t="shared" si="82"/>
        <v>0</v>
      </c>
      <c r="J327" s="2">
        <f t="shared" si="100"/>
        <v>0</v>
      </c>
      <c r="K327" s="2">
        <f t="shared" si="86"/>
        <v>0</v>
      </c>
      <c r="L327" s="2">
        <f t="shared" si="86"/>
        <v>0</v>
      </c>
      <c r="M327" s="2"/>
      <c r="N327" s="28">
        <f t="shared" si="101"/>
        <v>0</v>
      </c>
      <c r="O327" s="2">
        <f t="shared" si="95"/>
        <v>0</v>
      </c>
      <c r="P327" s="2">
        <f t="shared" si="96"/>
        <v>0</v>
      </c>
      <c r="R327">
        <f t="shared" si="97"/>
        <v>306</v>
      </c>
      <c r="S327" s="89">
        <f t="shared" si="87"/>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8"/>
        <v>0.12029365441810214</v>
      </c>
      <c r="Y327" s="66">
        <f t="shared" si="88"/>
        <v>0</v>
      </c>
      <c r="Z327" s="72">
        <f t="shared" si="89"/>
        <v>0</v>
      </c>
      <c r="AA327" s="79">
        <f t="shared" si="90"/>
        <v>0</v>
      </c>
      <c r="AB327" s="81">
        <f t="shared" si="99"/>
        <v>0</v>
      </c>
      <c r="AD327" s="95">
        <f>locallinterp(R327,'BBG rates'!$N$10:$N$369,'BBG rates'!$P$10:$P$369)</f>
        <v>25.561002060964537</v>
      </c>
      <c r="AI327" s="185">
        <f t="shared" si="91"/>
        <v>306</v>
      </c>
      <c r="AJ327" s="127">
        <f>locallinterp(MIN(AI327,CAP_Senior*12),'BBG rates'!$X$24:$X$65,'BBG rates'!$Y$24:$Y$65)</f>
        <v>67.918742488467984</v>
      </c>
      <c r="AK327" s="127">
        <f>locallinterp(MIN(AI327,CAP_CB*12),'BBG rates'!$AA$25:$AA$40,'BBG rates'!$AC$25:$AC$40)</f>
        <v>11</v>
      </c>
      <c r="AL327" s="144">
        <f t="shared" si="92"/>
        <v>20.676186223039558</v>
      </c>
      <c r="AM327" s="142">
        <f>(SUMPRODUCT(AL327:AL$381,G327:G$381)+SUMPRODUCT(AL327:AL$381,H327:H$381))/12</f>
        <v>0</v>
      </c>
    </row>
    <row r="328" spans="1:39" x14ac:dyDescent="0.2">
      <c r="A328" s="7">
        <v>307</v>
      </c>
      <c r="B328" s="7">
        <v>153.5</v>
      </c>
      <c r="C328" s="7">
        <v>76.75</v>
      </c>
      <c r="D328" s="12">
        <f t="shared" si="84"/>
        <v>25.583333333333332</v>
      </c>
      <c r="E328" s="29">
        <f t="shared" si="83"/>
        <v>0</v>
      </c>
      <c r="F328" s="2">
        <f t="shared" si="85"/>
        <v>0</v>
      </c>
      <c r="G328" s="2">
        <f t="shared" si="93"/>
        <v>0</v>
      </c>
      <c r="H328" s="2">
        <f t="shared" si="94"/>
        <v>0</v>
      </c>
      <c r="I328" s="2">
        <f t="shared" si="82"/>
        <v>0</v>
      </c>
      <c r="J328" s="2">
        <f t="shared" si="100"/>
        <v>0</v>
      </c>
      <c r="K328" s="2">
        <f t="shared" si="86"/>
        <v>0</v>
      </c>
      <c r="L328" s="2">
        <f t="shared" si="86"/>
        <v>0</v>
      </c>
      <c r="M328" s="2"/>
      <c r="N328" s="28">
        <f t="shared" si="101"/>
        <v>0</v>
      </c>
      <c r="O328" s="2">
        <f t="shared" si="95"/>
        <v>0</v>
      </c>
      <c r="P328" s="2">
        <f t="shared" si="96"/>
        <v>0</v>
      </c>
      <c r="R328">
        <f t="shared" si="97"/>
        <v>307</v>
      </c>
      <c r="S328" s="89">
        <f t="shared" si="87"/>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8"/>
        <v>0.12002062196438956</v>
      </c>
      <c r="Y328" s="66">
        <f t="shared" si="88"/>
        <v>0</v>
      </c>
      <c r="Z328" s="72">
        <f t="shared" si="89"/>
        <v>0</v>
      </c>
      <c r="AA328" s="79">
        <f t="shared" si="90"/>
        <v>0</v>
      </c>
      <c r="AB328" s="81">
        <f t="shared" si="99"/>
        <v>0</v>
      </c>
      <c r="AD328" s="95">
        <f>locallinterp(R328,'BBG rates'!$N$10:$N$369,'BBG rates'!$P$10:$P$369)</f>
        <v>25.64170166692848</v>
      </c>
      <c r="AI328" s="185">
        <f t="shared" si="91"/>
        <v>307</v>
      </c>
      <c r="AJ328" s="127">
        <f>locallinterp(MIN(AI328,CAP_Senior*12),'BBG rates'!$X$24:$X$65,'BBG rates'!$Y$24:$Y$65)</f>
        <v>67.918742488467984</v>
      </c>
      <c r="AK328" s="127">
        <f>locallinterp(MIN(AI328,CAP_CB*12),'BBG rates'!$AA$25:$AA$40,'BBG rates'!$AC$25:$AC$40)</f>
        <v>11</v>
      </c>
      <c r="AL328" s="144">
        <f t="shared" si="92"/>
        <v>20.676186223039558</v>
      </c>
      <c r="AM328" s="142">
        <f>(SUMPRODUCT(AL328:AL$381,G328:G$381)+SUMPRODUCT(AL328:AL$381,H328:H$381))/12</f>
        <v>0</v>
      </c>
    </row>
    <row r="329" spans="1:39" x14ac:dyDescent="0.2">
      <c r="A329" s="7">
        <v>308</v>
      </c>
      <c r="B329" s="7">
        <v>154</v>
      </c>
      <c r="C329" s="7">
        <v>77</v>
      </c>
      <c r="D329" s="12">
        <f t="shared" si="84"/>
        <v>25.666666666666668</v>
      </c>
      <c r="E329" s="29">
        <f t="shared" si="83"/>
        <v>0</v>
      </c>
      <c r="F329" s="2">
        <f t="shared" si="85"/>
        <v>0</v>
      </c>
      <c r="G329" s="2">
        <f t="shared" si="93"/>
        <v>0</v>
      </c>
      <c r="H329" s="2">
        <f t="shared" si="94"/>
        <v>0</v>
      </c>
      <c r="I329" s="2">
        <f t="shared" si="82"/>
        <v>0</v>
      </c>
      <c r="J329" s="2">
        <f t="shared" si="100"/>
        <v>0</v>
      </c>
      <c r="K329" s="2">
        <f t="shared" si="86"/>
        <v>0</v>
      </c>
      <c r="L329" s="2">
        <f t="shared" si="86"/>
        <v>0</v>
      </c>
      <c r="M329" s="2"/>
      <c r="N329" s="28">
        <f t="shared" si="101"/>
        <v>0</v>
      </c>
      <c r="O329" s="2">
        <f t="shared" si="95"/>
        <v>0</v>
      </c>
      <c r="P329" s="2">
        <f t="shared" si="96"/>
        <v>0</v>
      </c>
      <c r="R329">
        <f t="shared" si="97"/>
        <v>308</v>
      </c>
      <c r="S329" s="89">
        <f t="shared" si="87"/>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8"/>
        <v>0.11974758882722369</v>
      </c>
      <c r="Y329" s="66">
        <f t="shared" si="88"/>
        <v>0</v>
      </c>
      <c r="Z329" s="72">
        <f t="shared" si="89"/>
        <v>0</v>
      </c>
      <c r="AA329" s="79">
        <f t="shared" si="90"/>
        <v>0</v>
      </c>
      <c r="AB329" s="81">
        <f t="shared" si="99"/>
        <v>0</v>
      </c>
      <c r="AD329" s="95">
        <f>locallinterp(R329,'BBG rates'!$N$10:$N$369,'BBG rates'!$P$10:$P$369)</f>
        <v>25.722395606125243</v>
      </c>
      <c r="AI329" s="185">
        <f t="shared" si="91"/>
        <v>308</v>
      </c>
      <c r="AJ329" s="127">
        <f>locallinterp(MIN(AI329,CAP_Senior*12),'BBG rates'!$X$24:$X$65,'BBG rates'!$Y$24:$Y$65)</f>
        <v>67.918742488467984</v>
      </c>
      <c r="AK329" s="127">
        <f>locallinterp(MIN(AI329,CAP_CB*12),'BBG rates'!$AA$25:$AA$40,'BBG rates'!$AC$25:$AC$40)</f>
        <v>11</v>
      </c>
      <c r="AL329" s="144">
        <f t="shared" si="92"/>
        <v>20.676186223039558</v>
      </c>
      <c r="AM329" s="142">
        <f>(SUMPRODUCT(AL329:AL$381,G329:G$381)+SUMPRODUCT(AL329:AL$381,H329:H$381))/12</f>
        <v>0</v>
      </c>
    </row>
    <row r="330" spans="1:39" x14ac:dyDescent="0.2">
      <c r="A330" s="7">
        <v>309</v>
      </c>
      <c r="B330" s="7">
        <v>154.5</v>
      </c>
      <c r="C330" s="7">
        <v>77.25</v>
      </c>
      <c r="D330" s="12">
        <f t="shared" si="84"/>
        <v>25.75</v>
      </c>
      <c r="E330" s="29">
        <f t="shared" si="83"/>
        <v>0</v>
      </c>
      <c r="F330" s="2">
        <f t="shared" si="85"/>
        <v>0</v>
      </c>
      <c r="G330" s="2">
        <f t="shared" si="93"/>
        <v>0</v>
      </c>
      <c r="H330" s="2">
        <f t="shared" si="94"/>
        <v>0</v>
      </c>
      <c r="I330" s="2">
        <f t="shared" ref="I330:I381" si="102">SUM(F330:H330)</f>
        <v>0</v>
      </c>
      <c r="J330" s="2">
        <f t="shared" si="100"/>
        <v>0</v>
      </c>
      <c r="K330" s="2">
        <f t="shared" si="86"/>
        <v>0</v>
      </c>
      <c r="L330" s="2">
        <f t="shared" si="86"/>
        <v>0</v>
      </c>
      <c r="M330" s="2"/>
      <c r="N330" s="28">
        <f t="shared" si="101"/>
        <v>0</v>
      </c>
      <c r="O330" s="2">
        <f t="shared" si="95"/>
        <v>0</v>
      </c>
      <c r="P330" s="2">
        <f t="shared" si="96"/>
        <v>0</v>
      </c>
      <c r="R330">
        <f t="shared" si="97"/>
        <v>309</v>
      </c>
      <c r="S330" s="89">
        <f t="shared" si="87"/>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8"/>
        <v>0.11947455500687099</v>
      </c>
      <c r="Y330" s="66">
        <f t="shared" si="88"/>
        <v>0</v>
      </c>
      <c r="Z330" s="72">
        <f t="shared" si="89"/>
        <v>0</v>
      </c>
      <c r="AA330" s="79">
        <f t="shared" si="90"/>
        <v>0</v>
      </c>
      <c r="AB330" s="81">
        <f t="shared" si="99"/>
        <v>0</v>
      </c>
      <c r="AD330" s="95">
        <f>locallinterp(R330,'BBG rates'!$N$10:$N$369,'BBG rates'!$P$10:$P$369)</f>
        <v>25.803084163047615</v>
      </c>
      <c r="AI330" s="185">
        <f t="shared" si="91"/>
        <v>309</v>
      </c>
      <c r="AJ330" s="127">
        <f>locallinterp(MIN(AI330,CAP_Senior*12),'BBG rates'!$X$24:$X$65,'BBG rates'!$Y$24:$Y$65)</f>
        <v>67.918742488467984</v>
      </c>
      <c r="AK330" s="127">
        <f>locallinterp(MIN(AI330,CAP_CB*12),'BBG rates'!$AA$25:$AA$40,'BBG rates'!$AC$25:$AC$40)</f>
        <v>11</v>
      </c>
      <c r="AL330" s="144">
        <f t="shared" si="92"/>
        <v>20.676186223039558</v>
      </c>
      <c r="AM330" s="142">
        <f>(SUMPRODUCT(AL330:AL$381,G330:G$381)+SUMPRODUCT(AL330:AL$381,H330:H$381))/12</f>
        <v>0</v>
      </c>
    </row>
    <row r="331" spans="1:39" x14ac:dyDescent="0.2">
      <c r="A331" s="7">
        <v>310</v>
      </c>
      <c r="B331" s="7">
        <v>155</v>
      </c>
      <c r="C331" s="7">
        <v>77.5</v>
      </c>
      <c r="D331" s="12">
        <f t="shared" si="84"/>
        <v>25.833333333333332</v>
      </c>
      <c r="E331" s="29">
        <f t="shared" ref="E331:E381" si="103">IF($A331&lt;=$I$8,E330-G331-H331,0)</f>
        <v>0</v>
      </c>
      <c r="F331" s="2">
        <f t="shared" si="85"/>
        <v>0</v>
      </c>
      <c r="G331" s="2">
        <f t="shared" si="93"/>
        <v>0</v>
      </c>
      <c r="H331" s="2">
        <f t="shared" si="94"/>
        <v>0</v>
      </c>
      <c r="I331" s="2">
        <f t="shared" si="102"/>
        <v>0</v>
      </c>
      <c r="J331" s="2">
        <f t="shared" si="100"/>
        <v>0</v>
      </c>
      <c r="K331" s="2">
        <f t="shared" si="86"/>
        <v>0</v>
      </c>
      <c r="L331" s="2">
        <f t="shared" si="86"/>
        <v>0</v>
      </c>
      <c r="M331" s="2"/>
      <c r="N331" s="28">
        <f t="shared" si="101"/>
        <v>0</v>
      </c>
      <c r="O331" s="2">
        <f t="shared" si="95"/>
        <v>0</v>
      </c>
      <c r="P331" s="2">
        <f t="shared" si="96"/>
        <v>0</v>
      </c>
      <c r="R331">
        <f t="shared" si="97"/>
        <v>310</v>
      </c>
      <c r="S331" s="89">
        <f t="shared" si="87"/>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8"/>
        <v>0.11920152050333144</v>
      </c>
      <c r="Y331" s="66">
        <f t="shared" si="88"/>
        <v>0</v>
      </c>
      <c r="Z331" s="72">
        <f t="shared" si="89"/>
        <v>0</v>
      </c>
      <c r="AA331" s="79">
        <f t="shared" si="90"/>
        <v>0</v>
      </c>
      <c r="AB331" s="81">
        <f t="shared" si="99"/>
        <v>0</v>
      </c>
      <c r="AD331" s="95">
        <f>locallinterp(R331,'BBG rates'!$N$10:$N$369,'BBG rates'!$P$10:$P$369)</f>
        <v>25.883767611737607</v>
      </c>
      <c r="AI331" s="185">
        <f t="shared" si="91"/>
        <v>310</v>
      </c>
      <c r="AJ331" s="127">
        <f>locallinterp(MIN(AI331,CAP_Senior*12),'BBG rates'!$X$24:$X$65,'BBG rates'!$Y$24:$Y$65)</f>
        <v>67.918742488467984</v>
      </c>
      <c r="AK331" s="127">
        <f>locallinterp(MIN(AI331,CAP_CB*12),'BBG rates'!$AA$25:$AA$40,'BBG rates'!$AC$25:$AC$40)</f>
        <v>11</v>
      </c>
      <c r="AL331" s="144">
        <f t="shared" si="92"/>
        <v>20.676186223039558</v>
      </c>
      <c r="AM331" s="142">
        <f>(SUMPRODUCT(AL331:AL$381,G331:G$381)+SUMPRODUCT(AL331:AL$381,H331:H$381))/12</f>
        <v>0</v>
      </c>
    </row>
    <row r="332" spans="1:39" x14ac:dyDescent="0.2">
      <c r="A332" s="7">
        <v>311</v>
      </c>
      <c r="B332" s="7">
        <v>155.5</v>
      </c>
      <c r="C332" s="7">
        <v>77.75</v>
      </c>
      <c r="D332" s="12">
        <f t="shared" si="84"/>
        <v>25.916666666666668</v>
      </c>
      <c r="E332" s="29">
        <f t="shared" si="103"/>
        <v>0</v>
      </c>
      <c r="F332" s="2">
        <f t="shared" si="85"/>
        <v>0</v>
      </c>
      <c r="G332" s="2">
        <f t="shared" si="93"/>
        <v>0</v>
      </c>
      <c r="H332" s="2">
        <f t="shared" si="94"/>
        <v>0</v>
      </c>
      <c r="I332" s="2">
        <f t="shared" si="102"/>
        <v>0</v>
      </c>
      <c r="J332" s="2">
        <f t="shared" si="100"/>
        <v>0</v>
      </c>
      <c r="K332" s="2">
        <f t="shared" si="86"/>
        <v>0</v>
      </c>
      <c r="L332" s="2">
        <f t="shared" si="86"/>
        <v>0</v>
      </c>
      <c r="M332" s="2"/>
      <c r="N332" s="28">
        <f t="shared" si="101"/>
        <v>0</v>
      </c>
      <c r="O332" s="2">
        <f t="shared" si="95"/>
        <v>0</v>
      </c>
      <c r="P332" s="2">
        <f t="shared" si="96"/>
        <v>0</v>
      </c>
      <c r="R332">
        <f t="shared" si="97"/>
        <v>311</v>
      </c>
      <c r="S332" s="89">
        <f t="shared" si="87"/>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8"/>
        <v>0.11892848531660505</v>
      </c>
      <c r="Y332" s="66">
        <f t="shared" si="88"/>
        <v>0</v>
      </c>
      <c r="Z332" s="72">
        <f t="shared" si="89"/>
        <v>0</v>
      </c>
      <c r="AA332" s="79">
        <f t="shared" si="90"/>
        <v>0</v>
      </c>
      <c r="AB332" s="81">
        <f t="shared" si="99"/>
        <v>0</v>
      </c>
      <c r="AD332" s="95">
        <f>locallinterp(R332,'BBG rates'!$N$10:$N$369,'BBG rates'!$P$10:$P$369)</f>
        <v>25.964446230726729</v>
      </c>
      <c r="AI332" s="185">
        <f t="shared" si="91"/>
        <v>311</v>
      </c>
      <c r="AJ332" s="127">
        <f>locallinterp(MIN(AI332,CAP_Senior*12),'BBG rates'!$X$24:$X$65,'BBG rates'!$Y$24:$Y$65)</f>
        <v>67.918742488467984</v>
      </c>
      <c r="AK332" s="127">
        <f>locallinterp(MIN(AI332,CAP_CB*12),'BBG rates'!$AA$25:$AA$40,'BBG rates'!$AC$25:$AC$40)</f>
        <v>11</v>
      </c>
      <c r="AL332" s="144">
        <f t="shared" si="92"/>
        <v>20.676186223039558</v>
      </c>
      <c r="AM332" s="142">
        <f>(SUMPRODUCT(AL332:AL$381,G332:G$381)+SUMPRODUCT(AL332:AL$381,H332:H$381))/12</f>
        <v>0</v>
      </c>
    </row>
    <row r="333" spans="1:39" x14ac:dyDescent="0.2">
      <c r="A333" s="7">
        <v>312</v>
      </c>
      <c r="B333" s="7">
        <v>156</v>
      </c>
      <c r="C333" s="7">
        <v>78</v>
      </c>
      <c r="D333" s="12">
        <f t="shared" si="84"/>
        <v>26</v>
      </c>
      <c r="E333" s="29">
        <f t="shared" si="103"/>
        <v>0</v>
      </c>
      <c r="F333" s="2">
        <f t="shared" si="85"/>
        <v>0</v>
      </c>
      <c r="G333" s="2">
        <f t="shared" si="93"/>
        <v>0</v>
      </c>
      <c r="H333" s="2">
        <f t="shared" si="94"/>
        <v>0</v>
      </c>
      <c r="I333" s="2">
        <f t="shared" si="102"/>
        <v>0</v>
      </c>
      <c r="J333" s="2">
        <f t="shared" si="100"/>
        <v>0</v>
      </c>
      <c r="K333" s="2">
        <f t="shared" si="86"/>
        <v>0</v>
      </c>
      <c r="L333" s="2">
        <f t="shared" si="86"/>
        <v>0</v>
      </c>
      <c r="M333" s="2"/>
      <c r="N333" s="28">
        <f t="shared" si="101"/>
        <v>0</v>
      </c>
      <c r="O333" s="2">
        <f t="shared" si="95"/>
        <v>0</v>
      </c>
      <c r="P333" s="2">
        <f t="shared" si="96"/>
        <v>0</v>
      </c>
      <c r="R333">
        <f t="shared" si="97"/>
        <v>312</v>
      </c>
      <c r="S333" s="89">
        <f t="shared" si="87"/>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8"/>
        <v>0.11865544944642537</v>
      </c>
      <c r="Y333" s="66">
        <f t="shared" si="88"/>
        <v>0</v>
      </c>
      <c r="Z333" s="72">
        <f t="shared" si="89"/>
        <v>0</v>
      </c>
      <c r="AA333" s="79">
        <f t="shared" si="90"/>
        <v>0</v>
      </c>
      <c r="AB333" s="81">
        <f t="shared" si="99"/>
        <v>0</v>
      </c>
      <c r="AD333" s="95">
        <f>locallinterp(R333,'BBG rates'!$N$10:$N$369,'BBG rates'!$P$10:$P$369)</f>
        <v>26.045120288094722</v>
      </c>
      <c r="AI333" s="185">
        <f t="shared" si="91"/>
        <v>312</v>
      </c>
      <c r="AJ333" s="127">
        <f>locallinterp(MIN(AI333,CAP_Senior*12),'BBG rates'!$X$24:$X$65,'BBG rates'!$Y$24:$Y$65)</f>
        <v>67.918742488467984</v>
      </c>
      <c r="AK333" s="127">
        <f>locallinterp(MIN(AI333,CAP_CB*12),'BBG rates'!$AA$25:$AA$40,'BBG rates'!$AC$25:$AC$40)</f>
        <v>11</v>
      </c>
      <c r="AL333" s="144">
        <f t="shared" si="92"/>
        <v>20.676186223039558</v>
      </c>
      <c r="AM333" s="142">
        <f>(SUMPRODUCT(AL333:AL$381,G333:G$381)+SUMPRODUCT(AL333:AL$381,H333:H$381))/12</f>
        <v>0</v>
      </c>
    </row>
    <row r="334" spans="1:39" x14ac:dyDescent="0.2">
      <c r="A334" s="7">
        <v>313</v>
      </c>
      <c r="B334" s="7">
        <v>156.5</v>
      </c>
      <c r="C334" s="7">
        <v>78.25</v>
      </c>
      <c r="D334" s="12">
        <f t="shared" si="84"/>
        <v>26.083333333333332</v>
      </c>
      <c r="E334" s="29">
        <f t="shared" si="103"/>
        <v>0</v>
      </c>
      <c r="F334" s="2">
        <f t="shared" si="85"/>
        <v>0</v>
      </c>
      <c r="G334" s="2">
        <f t="shared" si="93"/>
        <v>0</v>
      </c>
      <c r="H334" s="2">
        <f t="shared" si="94"/>
        <v>0</v>
      </c>
      <c r="I334" s="2">
        <f t="shared" si="102"/>
        <v>0</v>
      </c>
      <c r="J334" s="2">
        <f t="shared" si="100"/>
        <v>0</v>
      </c>
      <c r="K334" s="2">
        <f t="shared" si="86"/>
        <v>0</v>
      </c>
      <c r="L334" s="2">
        <f t="shared" si="86"/>
        <v>0</v>
      </c>
      <c r="M334" s="2"/>
      <c r="N334" s="28">
        <f t="shared" si="101"/>
        <v>0</v>
      </c>
      <c r="O334" s="2">
        <f t="shared" si="95"/>
        <v>0</v>
      </c>
      <c r="P334" s="2">
        <f t="shared" si="96"/>
        <v>0</v>
      </c>
      <c r="R334">
        <f t="shared" si="97"/>
        <v>313</v>
      </c>
      <c r="S334" s="89">
        <f t="shared" si="87"/>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8"/>
        <v>0.11838241289279239</v>
      </c>
      <c r="Y334" s="66">
        <f t="shared" si="88"/>
        <v>0</v>
      </c>
      <c r="Z334" s="72">
        <f t="shared" si="89"/>
        <v>0</v>
      </c>
      <c r="AA334" s="79">
        <f t="shared" si="90"/>
        <v>0</v>
      </c>
      <c r="AB334" s="81">
        <f t="shared" si="99"/>
        <v>0</v>
      </c>
      <c r="AD334" s="95">
        <f>locallinterp(R334,'BBG rates'!$N$10:$N$369,'BBG rates'!$P$10:$P$369)</f>
        <v>26.125790046450316</v>
      </c>
      <c r="AI334" s="185">
        <f t="shared" si="91"/>
        <v>313</v>
      </c>
      <c r="AJ334" s="127">
        <f>locallinterp(MIN(AI334,CAP_Senior*12),'BBG rates'!$X$24:$X$65,'BBG rates'!$Y$24:$Y$65)</f>
        <v>67.918742488467984</v>
      </c>
      <c r="AK334" s="127">
        <f>locallinterp(MIN(AI334,CAP_CB*12),'BBG rates'!$AA$25:$AA$40,'BBG rates'!$AC$25:$AC$40)</f>
        <v>11</v>
      </c>
      <c r="AL334" s="144">
        <f t="shared" si="92"/>
        <v>20.676186223039558</v>
      </c>
      <c r="AM334" s="142">
        <f>(SUMPRODUCT(AL334:AL$381,G334:G$381)+SUMPRODUCT(AL334:AL$381,H334:H$381))/12</f>
        <v>0</v>
      </c>
    </row>
    <row r="335" spans="1:39" x14ac:dyDescent="0.2">
      <c r="A335" s="7">
        <v>314</v>
      </c>
      <c r="B335" s="7">
        <v>157</v>
      </c>
      <c r="C335" s="7">
        <v>78.5</v>
      </c>
      <c r="D335" s="12">
        <f t="shared" si="84"/>
        <v>26.166666666666668</v>
      </c>
      <c r="E335" s="29">
        <f t="shared" si="103"/>
        <v>0</v>
      </c>
      <c r="F335" s="2">
        <f t="shared" si="85"/>
        <v>0</v>
      </c>
      <c r="G335" s="2">
        <f t="shared" si="93"/>
        <v>0</v>
      </c>
      <c r="H335" s="2">
        <f t="shared" si="94"/>
        <v>0</v>
      </c>
      <c r="I335" s="2">
        <f t="shared" si="102"/>
        <v>0</v>
      </c>
      <c r="J335" s="2">
        <f t="shared" si="100"/>
        <v>0</v>
      </c>
      <c r="K335" s="2">
        <f t="shared" si="86"/>
        <v>0</v>
      </c>
      <c r="L335" s="2">
        <f t="shared" si="86"/>
        <v>0</v>
      </c>
      <c r="M335" s="2"/>
      <c r="N335" s="28">
        <f t="shared" si="101"/>
        <v>0</v>
      </c>
      <c r="O335" s="2">
        <f t="shared" si="95"/>
        <v>0</v>
      </c>
      <c r="P335" s="2">
        <f t="shared" si="96"/>
        <v>0</v>
      </c>
      <c r="R335">
        <f t="shared" si="97"/>
        <v>314</v>
      </c>
      <c r="S335" s="89">
        <f t="shared" si="87"/>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8"/>
        <v>0.11810937565597257</v>
      </c>
      <c r="Y335" s="66">
        <f t="shared" si="88"/>
        <v>0</v>
      </c>
      <c r="Z335" s="72">
        <f t="shared" si="89"/>
        <v>0</v>
      </c>
      <c r="AA335" s="79">
        <f t="shared" si="90"/>
        <v>0</v>
      </c>
      <c r="AB335" s="81">
        <f t="shared" si="99"/>
        <v>0</v>
      </c>
      <c r="AD335" s="95">
        <f>locallinterp(R335,'BBG rates'!$N$10:$N$369,'BBG rates'!$P$10:$P$369)</f>
        <v>26.206455757955219</v>
      </c>
      <c r="AI335" s="185">
        <f t="shared" si="91"/>
        <v>314</v>
      </c>
      <c r="AJ335" s="127">
        <f>locallinterp(MIN(AI335,CAP_Senior*12),'BBG rates'!$X$24:$X$65,'BBG rates'!$Y$24:$Y$65)</f>
        <v>67.918742488467984</v>
      </c>
      <c r="AK335" s="127">
        <f>locallinterp(MIN(AI335,CAP_CB*12),'BBG rates'!$AA$25:$AA$40,'BBG rates'!$AC$25:$AC$40)</f>
        <v>11</v>
      </c>
      <c r="AL335" s="144">
        <f t="shared" si="92"/>
        <v>20.676186223039558</v>
      </c>
      <c r="AM335" s="142">
        <f>(SUMPRODUCT(AL335:AL$381,G335:G$381)+SUMPRODUCT(AL335:AL$381,H335:H$381))/12</f>
        <v>0</v>
      </c>
    </row>
    <row r="336" spans="1:39" x14ac:dyDescent="0.2">
      <c r="A336" s="7">
        <v>315</v>
      </c>
      <c r="B336" s="7">
        <v>157.5</v>
      </c>
      <c r="C336" s="7">
        <v>78.75</v>
      </c>
      <c r="D336" s="12">
        <f t="shared" si="84"/>
        <v>26.25</v>
      </c>
      <c r="E336" s="29">
        <f t="shared" si="103"/>
        <v>0</v>
      </c>
      <c r="F336" s="2">
        <f t="shared" si="85"/>
        <v>0</v>
      </c>
      <c r="G336" s="2">
        <f t="shared" si="93"/>
        <v>0</v>
      </c>
      <c r="H336" s="2">
        <f t="shared" si="94"/>
        <v>0</v>
      </c>
      <c r="I336" s="2">
        <f t="shared" si="102"/>
        <v>0</v>
      </c>
      <c r="J336" s="2">
        <f t="shared" si="100"/>
        <v>0</v>
      </c>
      <c r="K336" s="2">
        <f t="shared" si="86"/>
        <v>0</v>
      </c>
      <c r="L336" s="2">
        <f t="shared" si="86"/>
        <v>0</v>
      </c>
      <c r="M336" s="2"/>
      <c r="N336" s="28">
        <f t="shared" si="101"/>
        <v>0</v>
      </c>
      <c r="O336" s="2">
        <f t="shared" si="95"/>
        <v>0</v>
      </c>
      <c r="P336" s="2">
        <f t="shared" si="96"/>
        <v>0</v>
      </c>
      <c r="R336">
        <f t="shared" si="97"/>
        <v>315</v>
      </c>
      <c r="S336" s="89">
        <f t="shared" si="87"/>
        <v>0</v>
      </c>
      <c r="T336" s="89">
        <f>IF(AND(S336=0,S335&gt;0),SUM($G336:$H$381),S336)</f>
        <v>0</v>
      </c>
      <c r="U336" s="82">
        <f>SUM(T336:T$381)</f>
        <v>0</v>
      </c>
      <c r="V336" s="68">
        <f>localspline(R336,'BBG rates'!$G$10:$G$27,'BBG rates'!$K$10:$K$27)</f>
        <v>0.96794299596928113</v>
      </c>
      <c r="W336" s="68">
        <f>locallinterp(R336,'BBG rates'!$G$10:$G$27,'BBG rates'!$J$10:$J$27)</f>
        <v>0.1179</v>
      </c>
      <c r="X336" s="56">
        <f t="shared" si="98"/>
        <v>0.11783633773596591</v>
      </c>
      <c r="Y336" s="66">
        <f t="shared" si="88"/>
        <v>0</v>
      </c>
      <c r="Z336" s="72">
        <f t="shared" si="89"/>
        <v>0</v>
      </c>
      <c r="AA336" s="79">
        <f t="shared" si="90"/>
        <v>0</v>
      </c>
      <c r="AB336" s="81">
        <f t="shared" si="99"/>
        <v>0</v>
      </c>
      <c r="AD336" s="95">
        <f>locallinterp(R336,'BBG rates'!$N$10:$N$369,'BBG rates'!$P$10:$P$369)</f>
        <v>26.287117674285991</v>
      </c>
      <c r="AI336" s="185">
        <f t="shared" si="91"/>
        <v>315</v>
      </c>
      <c r="AJ336" s="127">
        <f>locallinterp(MIN(AI336,CAP_Senior*12),'BBG rates'!$X$24:$X$65,'BBG rates'!$Y$24:$Y$65)</f>
        <v>67.918742488467984</v>
      </c>
      <c r="AK336" s="127">
        <f>locallinterp(MIN(AI336,CAP_CB*12),'BBG rates'!$AA$25:$AA$40,'BBG rates'!$AC$25:$AC$40)</f>
        <v>11</v>
      </c>
      <c r="AL336" s="144">
        <f t="shared" si="92"/>
        <v>20.676186223039558</v>
      </c>
      <c r="AM336" s="142">
        <f>(SUMPRODUCT(AL336:AL$381,G336:G$381)+SUMPRODUCT(AL336:AL$381,H336:H$381))/12</f>
        <v>0</v>
      </c>
    </row>
    <row r="337" spans="1:39" x14ac:dyDescent="0.2">
      <c r="A337" s="7">
        <v>316</v>
      </c>
      <c r="B337" s="7">
        <v>158</v>
      </c>
      <c r="C337" s="7">
        <v>79</v>
      </c>
      <c r="D337" s="12">
        <f t="shared" si="84"/>
        <v>26.333333333333332</v>
      </c>
      <c r="E337" s="29">
        <f t="shared" si="103"/>
        <v>0</v>
      </c>
      <c r="F337" s="2">
        <f t="shared" si="85"/>
        <v>0</v>
      </c>
      <c r="G337" s="2">
        <f t="shared" si="93"/>
        <v>0</v>
      </c>
      <c r="H337" s="2">
        <f t="shared" si="94"/>
        <v>0</v>
      </c>
      <c r="I337" s="2">
        <f t="shared" si="102"/>
        <v>0</v>
      </c>
      <c r="J337" s="2">
        <f t="shared" si="100"/>
        <v>0</v>
      </c>
      <c r="K337" s="2">
        <f t="shared" si="86"/>
        <v>0</v>
      </c>
      <c r="L337" s="2">
        <f t="shared" si="86"/>
        <v>0</v>
      </c>
      <c r="M337" s="2"/>
      <c r="N337" s="28">
        <f t="shared" si="101"/>
        <v>0</v>
      </c>
      <c r="O337" s="2">
        <f t="shared" si="95"/>
        <v>0</v>
      </c>
      <c r="P337" s="2">
        <f t="shared" si="96"/>
        <v>0</v>
      </c>
      <c r="R337">
        <f t="shared" si="97"/>
        <v>316</v>
      </c>
      <c r="S337" s="89">
        <f t="shared" si="87"/>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8"/>
        <v>0.11756329913250596</v>
      </c>
      <c r="Y337" s="66">
        <f t="shared" si="88"/>
        <v>0</v>
      </c>
      <c r="Z337" s="72">
        <f t="shared" si="89"/>
        <v>0</v>
      </c>
      <c r="AA337" s="79">
        <f t="shared" si="90"/>
        <v>0</v>
      </c>
      <c r="AB337" s="81">
        <f t="shared" si="99"/>
        <v>0</v>
      </c>
      <c r="AD337" s="95">
        <f>locallinterp(R337,'BBG rates'!$N$10:$N$369,'BBG rates'!$P$10:$P$369)</f>
        <v>26.367776046605371</v>
      </c>
      <c r="AI337" s="185">
        <f t="shared" si="91"/>
        <v>316</v>
      </c>
      <c r="AJ337" s="127">
        <f>locallinterp(MIN(AI337,CAP_Senior*12),'BBG rates'!$X$24:$X$65,'BBG rates'!$Y$24:$Y$65)</f>
        <v>67.918742488467984</v>
      </c>
      <c r="AK337" s="127">
        <f>locallinterp(MIN(AI337,CAP_CB*12),'BBG rates'!$AA$25:$AA$40,'BBG rates'!$AC$25:$AC$40)</f>
        <v>11</v>
      </c>
      <c r="AL337" s="144">
        <f t="shared" si="92"/>
        <v>20.676186223039558</v>
      </c>
      <c r="AM337" s="142">
        <f>(SUMPRODUCT(AL337:AL$381,G337:G$381)+SUMPRODUCT(AL337:AL$381,H337:H$381))/12</f>
        <v>0</v>
      </c>
    </row>
    <row r="338" spans="1:39" x14ac:dyDescent="0.2">
      <c r="A338" s="7">
        <v>317</v>
      </c>
      <c r="B338" s="7">
        <v>158.5</v>
      </c>
      <c r="C338" s="7">
        <v>79.25</v>
      </c>
      <c r="D338" s="12">
        <f t="shared" si="84"/>
        <v>26.416666666666668</v>
      </c>
      <c r="E338" s="29">
        <f t="shared" si="103"/>
        <v>0</v>
      </c>
      <c r="F338" s="2">
        <f t="shared" si="85"/>
        <v>0</v>
      </c>
      <c r="G338" s="2">
        <f t="shared" si="93"/>
        <v>0</v>
      </c>
      <c r="H338" s="2">
        <f t="shared" si="94"/>
        <v>0</v>
      </c>
      <c r="I338" s="2">
        <f t="shared" si="102"/>
        <v>0</v>
      </c>
      <c r="J338" s="2">
        <f t="shared" si="100"/>
        <v>0</v>
      </c>
      <c r="K338" s="2">
        <f t="shared" si="86"/>
        <v>0</v>
      </c>
      <c r="L338" s="2">
        <f t="shared" si="86"/>
        <v>0</v>
      </c>
      <c r="M338" s="2"/>
      <c r="N338" s="28">
        <f t="shared" si="101"/>
        <v>0</v>
      </c>
      <c r="O338" s="2">
        <f t="shared" si="95"/>
        <v>0</v>
      </c>
      <c r="P338" s="2">
        <f t="shared" si="96"/>
        <v>0</v>
      </c>
      <c r="R338">
        <f t="shared" si="97"/>
        <v>317</v>
      </c>
      <c r="S338" s="89">
        <f t="shared" si="87"/>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8"/>
        <v>0.11729025984585917</v>
      </c>
      <c r="Y338" s="66">
        <f t="shared" si="88"/>
        <v>0</v>
      </c>
      <c r="Z338" s="72">
        <f t="shared" si="89"/>
        <v>0</v>
      </c>
      <c r="AA338" s="79">
        <f t="shared" si="90"/>
        <v>0</v>
      </c>
      <c r="AB338" s="81">
        <f t="shared" si="99"/>
        <v>0</v>
      </c>
      <c r="AD338" s="95">
        <f>locallinterp(R338,'BBG rates'!$N$10:$N$369,'BBG rates'!$P$10:$P$369)</f>
        <v>26.448431110664629</v>
      </c>
      <c r="AI338" s="185">
        <f t="shared" si="91"/>
        <v>317</v>
      </c>
      <c r="AJ338" s="127">
        <f>locallinterp(MIN(AI338,CAP_Senior*12),'BBG rates'!$X$24:$X$65,'BBG rates'!$Y$24:$Y$65)</f>
        <v>67.918742488467984</v>
      </c>
      <c r="AK338" s="127">
        <f>locallinterp(MIN(AI338,CAP_CB*12),'BBG rates'!$AA$25:$AA$40,'BBG rates'!$AC$25:$AC$40)</f>
        <v>11</v>
      </c>
      <c r="AL338" s="144">
        <f t="shared" si="92"/>
        <v>20.676186223039558</v>
      </c>
      <c r="AM338" s="142">
        <f>(SUMPRODUCT(AL338:AL$381,G338:G$381)+SUMPRODUCT(AL338:AL$381,H338:H$381))/12</f>
        <v>0</v>
      </c>
    </row>
    <row r="339" spans="1:39" x14ac:dyDescent="0.2">
      <c r="A339" s="7">
        <v>318</v>
      </c>
      <c r="B339" s="7">
        <v>159</v>
      </c>
      <c r="C339" s="7">
        <v>79.5</v>
      </c>
      <c r="D339" s="12">
        <f t="shared" si="84"/>
        <v>26.5</v>
      </c>
      <c r="E339" s="29">
        <f t="shared" si="103"/>
        <v>0</v>
      </c>
      <c r="F339" s="2">
        <f t="shared" si="85"/>
        <v>0</v>
      </c>
      <c r="G339" s="2">
        <f t="shared" si="93"/>
        <v>0</v>
      </c>
      <c r="H339" s="2">
        <f t="shared" si="94"/>
        <v>0</v>
      </c>
      <c r="I339" s="2">
        <f t="shared" si="102"/>
        <v>0</v>
      </c>
      <c r="J339" s="2">
        <f t="shared" si="100"/>
        <v>0</v>
      </c>
      <c r="K339" s="2">
        <f t="shared" si="86"/>
        <v>0</v>
      </c>
      <c r="L339" s="2">
        <f t="shared" si="86"/>
        <v>0</v>
      </c>
      <c r="M339" s="2"/>
      <c r="N339" s="28">
        <f t="shared" si="101"/>
        <v>0</v>
      </c>
      <c r="O339" s="2">
        <f t="shared" si="95"/>
        <v>0</v>
      </c>
      <c r="P339" s="2">
        <f t="shared" si="96"/>
        <v>0</v>
      </c>
      <c r="R339">
        <f t="shared" si="97"/>
        <v>318</v>
      </c>
      <c r="S339" s="89">
        <f t="shared" si="87"/>
        <v>0</v>
      </c>
      <c r="T339" s="89">
        <f>IF(AND(S339=0,S338&gt;0),SUM($G339:$H$381),S339)</f>
        <v>0</v>
      </c>
      <c r="U339" s="82">
        <f>SUM(T339:T$381)</f>
        <v>0</v>
      </c>
      <c r="V339" s="68">
        <f>localspline(R339,'BBG rates'!$G$10:$G$27,'BBG rates'!$K$10:$K$27)</f>
        <v>0.96782395232434282</v>
      </c>
      <c r="W339" s="68">
        <f>locallinterp(R339,'BBG rates'!$G$10:$G$27,'BBG rates'!$J$10:$J$27)</f>
        <v>0.11708</v>
      </c>
      <c r="X339" s="56">
        <f t="shared" si="98"/>
        <v>0.11701721987602554</v>
      </c>
      <c r="Y339" s="66">
        <f t="shared" si="88"/>
        <v>0</v>
      </c>
      <c r="Z339" s="72">
        <f t="shared" si="89"/>
        <v>0</v>
      </c>
      <c r="AA339" s="79">
        <f t="shared" si="90"/>
        <v>0</v>
      </c>
      <c r="AB339" s="81">
        <f t="shared" si="99"/>
        <v>0</v>
      </c>
      <c r="AD339" s="95">
        <f>locallinterp(R339,'BBG rates'!$N$10:$N$369,'BBG rates'!$P$10:$P$369)</f>
        <v>26.529083106691658</v>
      </c>
      <c r="AI339" s="185">
        <f t="shared" si="91"/>
        <v>318</v>
      </c>
      <c r="AJ339" s="127">
        <f>locallinterp(MIN(AI339,CAP_Senior*12),'BBG rates'!$X$24:$X$65,'BBG rates'!$Y$24:$Y$65)</f>
        <v>67.918742488467984</v>
      </c>
      <c r="AK339" s="127">
        <f>locallinterp(MIN(AI339,CAP_CB*12),'BBG rates'!$AA$25:$AA$40,'BBG rates'!$AC$25:$AC$40)</f>
        <v>11</v>
      </c>
      <c r="AL339" s="144">
        <f t="shared" si="92"/>
        <v>20.676186223039558</v>
      </c>
      <c r="AM339" s="142">
        <f>(SUMPRODUCT(AL339:AL$381,G339:G$381)+SUMPRODUCT(AL339:AL$381,H339:H$381))/12</f>
        <v>0</v>
      </c>
    </row>
    <row r="340" spans="1:39" x14ac:dyDescent="0.2">
      <c r="A340" s="7">
        <v>319</v>
      </c>
      <c r="B340" s="7">
        <v>159.5</v>
      </c>
      <c r="C340" s="7">
        <v>79.75</v>
      </c>
      <c r="D340" s="12">
        <f t="shared" si="84"/>
        <v>26.583333333333332</v>
      </c>
      <c r="E340" s="29">
        <f t="shared" si="103"/>
        <v>0</v>
      </c>
      <c r="F340" s="2">
        <f t="shared" si="85"/>
        <v>0</v>
      </c>
      <c r="G340" s="2">
        <f t="shared" si="93"/>
        <v>0</v>
      </c>
      <c r="H340" s="2">
        <f t="shared" si="94"/>
        <v>0</v>
      </c>
      <c r="I340" s="2">
        <f t="shared" si="102"/>
        <v>0</v>
      </c>
      <c r="J340" s="2">
        <f t="shared" si="100"/>
        <v>0</v>
      </c>
      <c r="K340" s="2">
        <f t="shared" si="86"/>
        <v>0</v>
      </c>
      <c r="L340" s="2">
        <f t="shared" si="86"/>
        <v>0</v>
      </c>
      <c r="M340" s="2"/>
      <c r="N340" s="28">
        <f t="shared" si="101"/>
        <v>0</v>
      </c>
      <c r="O340" s="2">
        <f t="shared" si="95"/>
        <v>0</v>
      </c>
      <c r="P340" s="2">
        <f t="shared" si="96"/>
        <v>0</v>
      </c>
      <c r="R340">
        <f t="shared" si="97"/>
        <v>319</v>
      </c>
      <c r="S340" s="89">
        <f t="shared" si="87"/>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8"/>
        <v>0.11674417922273861</v>
      </c>
      <c r="Y340" s="66">
        <f t="shared" si="88"/>
        <v>0</v>
      </c>
      <c r="Z340" s="72">
        <f t="shared" si="89"/>
        <v>0</v>
      </c>
      <c r="AA340" s="79">
        <f t="shared" si="90"/>
        <v>0</v>
      </c>
      <c r="AB340" s="81">
        <f t="shared" si="99"/>
        <v>0</v>
      </c>
      <c r="AD340" s="95">
        <f>locallinterp(R340,'BBG rates'!$N$10:$N$369,'BBG rates'!$P$10:$P$369)</f>
        <v>26.609732264469091</v>
      </c>
      <c r="AI340" s="185">
        <f t="shared" si="91"/>
        <v>319</v>
      </c>
      <c r="AJ340" s="127">
        <f>locallinterp(MIN(AI340,CAP_Senior*12),'BBG rates'!$X$24:$X$65,'BBG rates'!$Y$24:$Y$65)</f>
        <v>67.918742488467984</v>
      </c>
      <c r="AK340" s="127">
        <f>locallinterp(MIN(AI340,CAP_CB*12),'BBG rates'!$AA$25:$AA$40,'BBG rates'!$AC$25:$AC$40)</f>
        <v>11</v>
      </c>
      <c r="AL340" s="144">
        <f t="shared" si="92"/>
        <v>20.676186223039558</v>
      </c>
      <c r="AM340" s="142">
        <f>(SUMPRODUCT(AL340:AL$381,G340:G$381)+SUMPRODUCT(AL340:AL$381,H340:H$381))/12</f>
        <v>0</v>
      </c>
    </row>
    <row r="341" spans="1:39" x14ac:dyDescent="0.2">
      <c r="A341" s="7">
        <v>320</v>
      </c>
      <c r="B341" s="7">
        <v>160</v>
      </c>
      <c r="C341" s="7">
        <v>80</v>
      </c>
      <c r="D341" s="12">
        <f t="shared" si="84"/>
        <v>26.666666666666668</v>
      </c>
      <c r="E341" s="29">
        <f t="shared" si="103"/>
        <v>0</v>
      </c>
      <c r="F341" s="2">
        <f t="shared" si="85"/>
        <v>0</v>
      </c>
      <c r="G341" s="2">
        <f t="shared" si="93"/>
        <v>0</v>
      </c>
      <c r="H341" s="2">
        <f t="shared" si="94"/>
        <v>0</v>
      </c>
      <c r="I341" s="2">
        <f t="shared" si="102"/>
        <v>0</v>
      </c>
      <c r="J341" s="2">
        <f t="shared" si="100"/>
        <v>0</v>
      </c>
      <c r="K341" s="2">
        <f t="shared" si="86"/>
        <v>0</v>
      </c>
      <c r="L341" s="2">
        <f t="shared" si="86"/>
        <v>0</v>
      </c>
      <c r="M341" s="2"/>
      <c r="N341" s="28">
        <f t="shared" si="101"/>
        <v>0</v>
      </c>
      <c r="O341" s="2">
        <f t="shared" si="95"/>
        <v>0</v>
      </c>
      <c r="P341" s="2">
        <f t="shared" si="96"/>
        <v>0</v>
      </c>
      <c r="R341">
        <f t="shared" si="97"/>
        <v>320</v>
      </c>
      <c r="S341" s="89">
        <f t="shared" si="87"/>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8"/>
        <v>0.11647113788599839</v>
      </c>
      <c r="Y341" s="66">
        <f t="shared" si="88"/>
        <v>0</v>
      </c>
      <c r="Z341" s="72">
        <f t="shared" si="89"/>
        <v>0</v>
      </c>
      <c r="AA341" s="79">
        <f t="shared" si="90"/>
        <v>0</v>
      </c>
      <c r="AB341" s="81">
        <f t="shared" si="99"/>
        <v>0</v>
      </c>
      <c r="AD341" s="95">
        <f>locallinterp(R341,'BBG rates'!$N$10:$N$369,'BBG rates'!$P$10:$P$369)</f>
        <v>26.690378808308552</v>
      </c>
      <c r="AI341" s="185">
        <f t="shared" si="91"/>
        <v>320</v>
      </c>
      <c r="AJ341" s="127">
        <f>locallinterp(MIN(AI341,CAP_Senior*12),'BBG rates'!$X$24:$X$65,'BBG rates'!$Y$24:$Y$65)</f>
        <v>67.918742488467984</v>
      </c>
      <c r="AK341" s="127">
        <f>locallinterp(MIN(AI341,CAP_CB*12),'BBG rates'!$AA$25:$AA$40,'BBG rates'!$AC$25:$AC$40)</f>
        <v>11</v>
      </c>
      <c r="AL341" s="144">
        <f t="shared" si="92"/>
        <v>20.676186223039558</v>
      </c>
      <c r="AM341" s="142">
        <f>(SUMPRODUCT(AL341:AL$381,G341:G$381)+SUMPRODUCT(AL341:AL$381,H341:H$381))/12</f>
        <v>0</v>
      </c>
    </row>
    <row r="342" spans="1:39" x14ac:dyDescent="0.2">
      <c r="A342" s="7">
        <v>321</v>
      </c>
      <c r="B342" s="7">
        <v>160.5</v>
      </c>
      <c r="C342" s="7">
        <v>80.25</v>
      </c>
      <c r="D342" s="12">
        <f t="shared" ref="D342:D381" si="104">A342/12</f>
        <v>26.75</v>
      </c>
      <c r="E342" s="29">
        <f t="shared" si="103"/>
        <v>0</v>
      </c>
      <c r="F342" s="2">
        <f t="shared" ref="F342:F381" si="105">IF($A342&lt;=$I$8,-IPMT($G$11,1,$I$8-$A342+1,$E341),0)</f>
        <v>0</v>
      </c>
      <c r="G342" s="2">
        <f t="shared" si="93"/>
        <v>0</v>
      </c>
      <c r="H342" s="2">
        <f t="shared" si="94"/>
        <v>0</v>
      </c>
      <c r="I342" s="2">
        <f t="shared" si="102"/>
        <v>0</v>
      </c>
      <c r="J342" s="2">
        <f t="shared" si="100"/>
        <v>0</v>
      </c>
      <c r="K342" s="2">
        <f t="shared" ref="K342:L381" si="106">I342/(1+$F$12)^IF($I$7=1,$A342,IF($I$7=2,$B342,IF($I$7=4,$C342,$D342)))</f>
        <v>0</v>
      </c>
      <c r="L342" s="2">
        <f t="shared" si="106"/>
        <v>0</v>
      </c>
      <c r="M342" s="2"/>
      <c r="N342" s="28">
        <f t="shared" si="101"/>
        <v>0</v>
      </c>
      <c r="O342" s="2">
        <f t="shared" si="95"/>
        <v>0</v>
      </c>
      <c r="P342" s="2">
        <f t="shared" si="96"/>
        <v>0</v>
      </c>
      <c r="R342">
        <f t="shared" si="97"/>
        <v>321</v>
      </c>
      <c r="S342" s="89">
        <f t="shared" ref="S342:S381" si="107">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8"/>
        <v>0.11619809586607133</v>
      </c>
      <c r="Y342" s="66">
        <f t="shared" ref="Y342:Y380" si="108">T342*X342%/12+Y343</f>
        <v>0</v>
      </c>
      <c r="Z342" s="72">
        <f t="shared" ref="Z342:Z381" si="109">IF(U342=0,0,Y342*1200/U342)</f>
        <v>0</v>
      </c>
      <c r="AA342" s="79">
        <f t="shared" ref="AA342:AA381" si="110">T342*$AA$17%/12+AA343</f>
        <v>0</v>
      </c>
      <c r="AB342" s="81">
        <f t="shared" si="99"/>
        <v>0</v>
      </c>
      <c r="AD342" s="95">
        <f>locallinterp(R342,'BBG rates'!$N$10:$N$369,'BBG rates'!$P$10:$P$369)</f>
        <v>26.771022952080457</v>
      </c>
      <c r="AI342" s="185">
        <f t="shared" ref="AI342:AI381" si="111">A342</f>
        <v>321</v>
      </c>
      <c r="AJ342" s="127">
        <f>locallinterp(MIN(AI342,CAP_Senior*12),'BBG rates'!$X$24:$X$65,'BBG rates'!$Y$24:$Y$65)</f>
        <v>67.918742488467984</v>
      </c>
      <c r="AK342" s="127">
        <f>locallinterp(MIN(AI342,CAP_CB*12),'BBG rates'!$AA$25:$AA$40,'BBG rates'!$AC$25:$AC$40)</f>
        <v>11</v>
      </c>
      <c r="AL342" s="144">
        <f t="shared" ref="AL342:AL381" si="112">SUMPRODUCT(AJ342:AK342,$AJ$19:$AK$19)</f>
        <v>20.676186223039558</v>
      </c>
      <c r="AM342" s="142">
        <f>(SUMPRODUCT(AL342:AL$381,G342:G$381)+SUMPRODUCT(AL342:AL$381,H342:H$381))/12</f>
        <v>0</v>
      </c>
    </row>
    <row r="343" spans="1:39" x14ac:dyDescent="0.2">
      <c r="A343" s="7">
        <v>322</v>
      </c>
      <c r="B343" s="7">
        <v>161</v>
      </c>
      <c r="C343" s="7">
        <v>80.5</v>
      </c>
      <c r="D343" s="12">
        <f t="shared" si="104"/>
        <v>26.833333333333332</v>
      </c>
      <c r="E343" s="29">
        <f t="shared" si="103"/>
        <v>0</v>
      </c>
      <c r="F343" s="2">
        <f t="shared" si="105"/>
        <v>0</v>
      </c>
      <c r="G343" s="2">
        <f t="shared" ref="G343:G381" si="113">IF($A343&lt;=$I$8,-PPMT($G$11,1,$I$8-$A343+1,$E342),0)</f>
        <v>0</v>
      </c>
      <c r="H343" s="2">
        <f t="shared" ref="H343:H381" si="114">IF($A343&lt;=$I$8,(E342-G343)*$G$13,0)</f>
        <v>0</v>
      </c>
      <c r="I343" s="2">
        <f t="shared" si="102"/>
        <v>0</v>
      </c>
      <c r="J343" s="2">
        <f t="shared" si="100"/>
        <v>0</v>
      </c>
      <c r="K343" s="2">
        <f t="shared" si="106"/>
        <v>0</v>
      </c>
      <c r="L343" s="2">
        <f t="shared" si="106"/>
        <v>0</v>
      </c>
      <c r="M343" s="2"/>
      <c r="N343" s="28">
        <f t="shared" si="101"/>
        <v>0</v>
      </c>
      <c r="O343" s="2">
        <f t="shared" ref="O343:O381" si="115">IF($A343&lt;=$I$8,-IPMT($G$11,1,$I$8-$A343+1,$N342),0)</f>
        <v>0</v>
      </c>
      <c r="P343" s="2">
        <f t="shared" ref="P343:P381" si="116">IF($A343&lt;=$I$8,-PPMT($G$11,1,$I$8-$A343+1,$N342),0)</f>
        <v>0</v>
      </c>
      <c r="R343">
        <f t="shared" ref="R343:R381" si="117">ROUND(D343*12,1)</f>
        <v>322</v>
      </c>
      <c r="S343" s="89">
        <f t="shared" si="107"/>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8">((1+W343%)^(1/12)-1)*1200</f>
        <v>0.11592505316269097</v>
      </c>
      <c r="Y343" s="66">
        <f t="shared" si="108"/>
        <v>0</v>
      </c>
      <c r="Z343" s="72">
        <f t="shared" si="109"/>
        <v>0</v>
      </c>
      <c r="AA343" s="79">
        <f t="shared" si="110"/>
        <v>0</v>
      </c>
      <c r="AB343" s="81">
        <f t="shared" ref="AB343:AB381" si="119">IF(U343=0,0,AA343*1200/U343)</f>
        <v>0</v>
      </c>
      <c r="AD343" s="95">
        <f>locallinterp(R343,'BBG rates'!$N$10:$N$369,'BBG rates'!$P$10:$P$369)</f>
        <v>26.851664914125362</v>
      </c>
      <c r="AI343" s="185">
        <f t="shared" si="111"/>
        <v>322</v>
      </c>
      <c r="AJ343" s="127">
        <f>locallinterp(MIN(AI343,CAP_Senior*12),'BBG rates'!$X$24:$X$65,'BBG rates'!$Y$24:$Y$65)</f>
        <v>67.918742488467984</v>
      </c>
      <c r="AK343" s="127">
        <f>locallinterp(MIN(AI343,CAP_CB*12),'BBG rates'!$AA$25:$AA$40,'BBG rates'!$AC$25:$AC$40)</f>
        <v>11</v>
      </c>
      <c r="AL343" s="144">
        <f t="shared" si="112"/>
        <v>20.676186223039558</v>
      </c>
      <c r="AM343" s="142">
        <f>(SUMPRODUCT(AL343:AL$381,G343:G$381)+SUMPRODUCT(AL343:AL$381,H343:H$381))/12</f>
        <v>0</v>
      </c>
    </row>
    <row r="344" spans="1:39" x14ac:dyDescent="0.2">
      <c r="A344" s="7">
        <v>323</v>
      </c>
      <c r="B344" s="7">
        <v>161.5</v>
      </c>
      <c r="C344" s="7">
        <v>80.75</v>
      </c>
      <c r="D344" s="12">
        <f t="shared" si="104"/>
        <v>26.916666666666668</v>
      </c>
      <c r="E344" s="29">
        <f t="shared" si="103"/>
        <v>0</v>
      </c>
      <c r="F344" s="2">
        <f t="shared" si="105"/>
        <v>0</v>
      </c>
      <c r="G344" s="2">
        <f t="shared" si="113"/>
        <v>0</v>
      </c>
      <c r="H344" s="2">
        <f t="shared" si="114"/>
        <v>0</v>
      </c>
      <c r="I344" s="2">
        <f t="shared" si="102"/>
        <v>0</v>
      </c>
      <c r="J344" s="2">
        <f t="shared" ref="J344:J381" si="120">IF($I$7=1,I344*A344,IF($I$7=2,I344*B344,IF($I$7=4,I344*C344,I344*D344)))</f>
        <v>0</v>
      </c>
      <c r="K344" s="2">
        <f t="shared" si="106"/>
        <v>0</v>
      </c>
      <c r="L344" s="2">
        <f t="shared" si="106"/>
        <v>0</v>
      </c>
      <c r="M344" s="2"/>
      <c r="N344" s="28">
        <f t="shared" ref="N344:N381" si="121">IF($A344&lt;=$I$8,N343-P344,0)</f>
        <v>0</v>
      </c>
      <c r="O344" s="2">
        <f t="shared" si="115"/>
        <v>0</v>
      </c>
      <c r="P344" s="2">
        <f t="shared" si="116"/>
        <v>0</v>
      </c>
      <c r="R344">
        <f t="shared" si="117"/>
        <v>323</v>
      </c>
      <c r="S344" s="89">
        <f t="shared" si="107"/>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8"/>
        <v>0.11565200977612378</v>
      </c>
      <c r="Y344" s="66">
        <f t="shared" si="108"/>
        <v>0</v>
      </c>
      <c r="Z344" s="72">
        <f t="shared" si="109"/>
        <v>0</v>
      </c>
      <c r="AA344" s="79">
        <f t="shared" si="110"/>
        <v>0</v>
      </c>
      <c r="AB344" s="81">
        <f t="shared" si="119"/>
        <v>0</v>
      </c>
      <c r="AD344" s="95">
        <f>locallinterp(R344,'BBG rates'!$N$10:$N$369,'BBG rates'!$P$10:$P$369)</f>
        <v>26.932304902341833</v>
      </c>
      <c r="AI344" s="185">
        <f t="shared" si="111"/>
        <v>323</v>
      </c>
      <c r="AJ344" s="127">
        <f>locallinterp(MIN(AI344,CAP_Senior*12),'BBG rates'!$X$24:$X$65,'BBG rates'!$Y$24:$Y$65)</f>
        <v>67.918742488467984</v>
      </c>
      <c r="AK344" s="127">
        <f>locallinterp(MIN(AI344,CAP_CB*12),'BBG rates'!$AA$25:$AA$40,'BBG rates'!$AC$25:$AC$40)</f>
        <v>11</v>
      </c>
      <c r="AL344" s="144">
        <f t="shared" si="112"/>
        <v>20.676186223039558</v>
      </c>
      <c r="AM344" s="142">
        <f>(SUMPRODUCT(AL344:AL$381,G344:G$381)+SUMPRODUCT(AL344:AL$381,H344:H$381))/12</f>
        <v>0</v>
      </c>
    </row>
    <row r="345" spans="1:39" x14ac:dyDescent="0.2">
      <c r="A345" s="7">
        <v>324</v>
      </c>
      <c r="B345" s="7">
        <v>162</v>
      </c>
      <c r="C345" s="7">
        <v>81</v>
      </c>
      <c r="D345" s="12">
        <f t="shared" si="104"/>
        <v>27</v>
      </c>
      <c r="E345" s="29">
        <f t="shared" si="103"/>
        <v>0</v>
      </c>
      <c r="F345" s="2">
        <f t="shared" si="105"/>
        <v>0</v>
      </c>
      <c r="G345" s="2">
        <f t="shared" si="113"/>
        <v>0</v>
      </c>
      <c r="H345" s="2">
        <f t="shared" si="114"/>
        <v>0</v>
      </c>
      <c r="I345" s="2">
        <f t="shared" si="102"/>
        <v>0</v>
      </c>
      <c r="J345" s="2">
        <f t="shared" si="120"/>
        <v>0</v>
      </c>
      <c r="K345" s="2">
        <f t="shared" si="106"/>
        <v>0</v>
      </c>
      <c r="L345" s="2">
        <f t="shared" si="106"/>
        <v>0</v>
      </c>
      <c r="M345" s="2"/>
      <c r="N345" s="28">
        <f t="shared" si="121"/>
        <v>0</v>
      </c>
      <c r="O345" s="2">
        <f t="shared" si="115"/>
        <v>0</v>
      </c>
      <c r="P345" s="2">
        <f t="shared" si="116"/>
        <v>0</v>
      </c>
      <c r="R345">
        <f t="shared" si="117"/>
        <v>324</v>
      </c>
      <c r="S345" s="89">
        <f t="shared" si="107"/>
        <v>0</v>
      </c>
      <c r="T345" s="89">
        <f>IF(AND(S345=0,S344&gt;0),SUM($G345:$H$381),S345)</f>
        <v>0</v>
      </c>
      <c r="U345" s="82">
        <f>SUM(T345:T$381)</f>
        <v>0</v>
      </c>
      <c r="V345" s="68">
        <f>localspline(R345,'BBG rates'!$G$10:$G$27,'BBG rates'!$K$10:$K$27)</f>
        <v>0.96765860178725838</v>
      </c>
      <c r="W345" s="68">
        <f>locallinterp(R345,'BBG rates'!$G$10:$G$27,'BBG rates'!$J$10:$J$27)</f>
        <v>0.11544</v>
      </c>
      <c r="X345" s="56">
        <f t="shared" si="118"/>
        <v>0.11537896570610329</v>
      </c>
      <c r="Y345" s="66">
        <f t="shared" si="108"/>
        <v>0</v>
      </c>
      <c r="Z345" s="72">
        <f t="shared" si="109"/>
        <v>0</v>
      </c>
      <c r="AA345" s="79">
        <f t="shared" si="110"/>
        <v>0</v>
      </c>
      <c r="AB345" s="81">
        <f t="shared" si="119"/>
        <v>0</v>
      </c>
      <c r="AD345" s="95">
        <f>locallinterp(R345,'BBG rates'!$N$10:$N$369,'BBG rates'!$P$10:$P$369)</f>
        <v>27.012943119157438</v>
      </c>
      <c r="AI345" s="185">
        <f t="shared" si="111"/>
        <v>324</v>
      </c>
      <c r="AJ345" s="127">
        <f>locallinterp(MIN(AI345,CAP_Senior*12),'BBG rates'!$X$24:$X$65,'BBG rates'!$Y$24:$Y$65)</f>
        <v>67.918742488467984</v>
      </c>
      <c r="AK345" s="127">
        <f>locallinterp(MIN(AI345,CAP_CB*12),'BBG rates'!$AA$25:$AA$40,'BBG rates'!$AC$25:$AC$40)</f>
        <v>11</v>
      </c>
      <c r="AL345" s="144">
        <f t="shared" si="112"/>
        <v>20.676186223039558</v>
      </c>
      <c r="AM345" s="142">
        <f>(SUMPRODUCT(AL345:AL$381,G345:G$381)+SUMPRODUCT(AL345:AL$381,H345:H$381))/12</f>
        <v>0</v>
      </c>
    </row>
    <row r="346" spans="1:39" x14ac:dyDescent="0.2">
      <c r="A346" s="7">
        <v>325</v>
      </c>
      <c r="B346" s="7">
        <v>162.5</v>
      </c>
      <c r="C346" s="7">
        <v>81.25</v>
      </c>
      <c r="D346" s="12">
        <f t="shared" si="104"/>
        <v>27.083333333333332</v>
      </c>
      <c r="E346" s="29">
        <f t="shared" si="103"/>
        <v>0</v>
      </c>
      <c r="F346" s="2">
        <f t="shared" si="105"/>
        <v>0</v>
      </c>
      <c r="G346" s="2">
        <f t="shared" si="113"/>
        <v>0</v>
      </c>
      <c r="H346" s="2">
        <f t="shared" si="114"/>
        <v>0</v>
      </c>
      <c r="I346" s="2">
        <f t="shared" si="102"/>
        <v>0</v>
      </c>
      <c r="J346" s="2">
        <f t="shared" si="120"/>
        <v>0</v>
      </c>
      <c r="K346" s="2">
        <f t="shared" si="106"/>
        <v>0</v>
      </c>
      <c r="L346" s="2">
        <f t="shared" si="106"/>
        <v>0</v>
      </c>
      <c r="M346" s="2"/>
      <c r="N346" s="28">
        <f t="shared" si="121"/>
        <v>0</v>
      </c>
      <c r="O346" s="2">
        <f t="shared" si="115"/>
        <v>0</v>
      </c>
      <c r="P346" s="2">
        <f t="shared" si="116"/>
        <v>0</v>
      </c>
      <c r="R346">
        <f t="shared" si="117"/>
        <v>325</v>
      </c>
      <c r="S346" s="89">
        <f t="shared" si="107"/>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8"/>
        <v>0.11510592095289596</v>
      </c>
      <c r="Y346" s="66">
        <f t="shared" si="108"/>
        <v>0</v>
      </c>
      <c r="Z346" s="72">
        <f t="shared" si="109"/>
        <v>0</v>
      </c>
      <c r="AA346" s="79">
        <f t="shared" si="110"/>
        <v>0</v>
      </c>
      <c r="AB346" s="81">
        <f t="shared" si="119"/>
        <v>0</v>
      </c>
      <c r="AD346" s="95">
        <f>locallinterp(R346,'BBG rates'!$N$10:$N$369,'BBG rates'!$P$10:$P$369)</f>
        <v>27.093579756561429</v>
      </c>
      <c r="AI346" s="185">
        <f t="shared" si="111"/>
        <v>325</v>
      </c>
      <c r="AJ346" s="127">
        <f>locallinterp(MIN(AI346,CAP_Senior*12),'BBG rates'!$X$24:$X$65,'BBG rates'!$Y$24:$Y$65)</f>
        <v>67.918742488467984</v>
      </c>
      <c r="AK346" s="127">
        <f>locallinterp(MIN(AI346,CAP_CB*12),'BBG rates'!$AA$25:$AA$40,'BBG rates'!$AC$25:$AC$40)</f>
        <v>11</v>
      </c>
      <c r="AL346" s="144">
        <f t="shared" si="112"/>
        <v>20.676186223039558</v>
      </c>
      <c r="AM346" s="142">
        <f>(SUMPRODUCT(AL346:AL$381,G346:G$381)+SUMPRODUCT(AL346:AL$381,H346:H$381))/12</f>
        <v>0</v>
      </c>
    </row>
    <row r="347" spans="1:39" x14ac:dyDescent="0.2">
      <c r="A347" s="7">
        <v>326</v>
      </c>
      <c r="B347" s="7">
        <v>163</v>
      </c>
      <c r="C347" s="7">
        <v>81.5</v>
      </c>
      <c r="D347" s="12">
        <f t="shared" si="104"/>
        <v>27.166666666666668</v>
      </c>
      <c r="E347" s="29">
        <f t="shared" si="103"/>
        <v>0</v>
      </c>
      <c r="F347" s="2">
        <f t="shared" si="105"/>
        <v>0</v>
      </c>
      <c r="G347" s="2">
        <f t="shared" si="113"/>
        <v>0</v>
      </c>
      <c r="H347" s="2">
        <f t="shared" si="114"/>
        <v>0</v>
      </c>
      <c r="I347" s="2">
        <f t="shared" si="102"/>
        <v>0</v>
      </c>
      <c r="J347" s="2">
        <f t="shared" si="120"/>
        <v>0</v>
      </c>
      <c r="K347" s="2">
        <f t="shared" si="106"/>
        <v>0</v>
      </c>
      <c r="L347" s="2">
        <f t="shared" si="106"/>
        <v>0</v>
      </c>
      <c r="M347" s="2"/>
      <c r="N347" s="28">
        <f t="shared" si="121"/>
        <v>0</v>
      </c>
      <c r="O347" s="2">
        <f t="shared" si="115"/>
        <v>0</v>
      </c>
      <c r="P347" s="2">
        <f t="shared" si="116"/>
        <v>0</v>
      </c>
      <c r="R347">
        <f t="shared" si="117"/>
        <v>326</v>
      </c>
      <c r="S347" s="89">
        <f t="shared" si="107"/>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8"/>
        <v>0.11483287551623533</v>
      </c>
      <c r="Y347" s="66">
        <f t="shared" si="108"/>
        <v>0</v>
      </c>
      <c r="Z347" s="72">
        <f t="shared" si="109"/>
        <v>0</v>
      </c>
      <c r="AA347" s="79">
        <f t="shared" si="110"/>
        <v>0</v>
      </c>
      <c r="AB347" s="81">
        <f t="shared" si="119"/>
        <v>0</v>
      </c>
      <c r="AD347" s="95">
        <f>locallinterp(R347,'BBG rates'!$N$10:$N$369,'BBG rates'!$P$10:$P$369)</f>
        <v>27.174215006040271</v>
      </c>
      <c r="AI347" s="185">
        <f t="shared" si="111"/>
        <v>326</v>
      </c>
      <c r="AJ347" s="127">
        <f>locallinterp(MIN(AI347,CAP_Senior*12),'BBG rates'!$X$24:$X$65,'BBG rates'!$Y$24:$Y$65)</f>
        <v>67.918742488467984</v>
      </c>
      <c r="AK347" s="127">
        <f>locallinterp(MIN(AI347,CAP_CB*12),'BBG rates'!$AA$25:$AA$40,'BBG rates'!$AC$25:$AC$40)</f>
        <v>11</v>
      </c>
      <c r="AL347" s="144">
        <f t="shared" si="112"/>
        <v>20.676186223039558</v>
      </c>
      <c r="AM347" s="142">
        <f>(SUMPRODUCT(AL347:AL$381,G347:G$381)+SUMPRODUCT(AL347:AL$381,H347:H$381))/12</f>
        <v>0</v>
      </c>
    </row>
    <row r="348" spans="1:39" x14ac:dyDescent="0.2">
      <c r="A348" s="7">
        <v>327</v>
      </c>
      <c r="B348" s="7">
        <v>163.5</v>
      </c>
      <c r="C348" s="7">
        <v>81.75</v>
      </c>
      <c r="D348" s="12">
        <f t="shared" si="104"/>
        <v>27.25</v>
      </c>
      <c r="E348" s="29">
        <f t="shared" si="103"/>
        <v>0</v>
      </c>
      <c r="F348" s="2">
        <f t="shared" si="105"/>
        <v>0</v>
      </c>
      <c r="G348" s="2">
        <f t="shared" si="113"/>
        <v>0</v>
      </c>
      <c r="H348" s="2">
        <f t="shared" si="114"/>
        <v>0</v>
      </c>
      <c r="I348" s="2">
        <f t="shared" si="102"/>
        <v>0</v>
      </c>
      <c r="J348" s="2">
        <f t="shared" si="120"/>
        <v>0</v>
      </c>
      <c r="K348" s="2">
        <f t="shared" si="106"/>
        <v>0</v>
      </c>
      <c r="L348" s="2">
        <f t="shared" si="106"/>
        <v>0</v>
      </c>
      <c r="M348" s="2"/>
      <c r="N348" s="28">
        <f t="shared" si="121"/>
        <v>0</v>
      </c>
      <c r="O348" s="2">
        <f t="shared" si="115"/>
        <v>0</v>
      </c>
      <c r="P348" s="2">
        <f t="shared" si="116"/>
        <v>0</v>
      </c>
      <c r="R348">
        <f t="shared" si="117"/>
        <v>327</v>
      </c>
      <c r="S348" s="89">
        <f t="shared" si="107"/>
        <v>0</v>
      </c>
      <c r="T348" s="89">
        <f>IF(AND(S348=0,S347&gt;0),SUM($G348:$H$381),S348)</f>
        <v>0</v>
      </c>
      <c r="U348" s="82">
        <f>SUM(T348:T$381)</f>
        <v>0</v>
      </c>
      <c r="V348" s="68">
        <f>localspline(R348,'BBG rates'!$G$10:$G$27,'BBG rates'!$K$10:$K$27)</f>
        <v>0.96760863042313483</v>
      </c>
      <c r="W348" s="68">
        <f>locallinterp(R348,'BBG rates'!$G$10:$G$27,'BBG rates'!$J$10:$J$27)</f>
        <v>0.11462</v>
      </c>
      <c r="X348" s="56">
        <f t="shared" si="118"/>
        <v>0.11455982939612142</v>
      </c>
      <c r="Y348" s="66">
        <f t="shared" si="108"/>
        <v>0</v>
      </c>
      <c r="Z348" s="72">
        <f t="shared" si="109"/>
        <v>0</v>
      </c>
      <c r="AA348" s="79">
        <f t="shared" si="110"/>
        <v>0</v>
      </c>
      <c r="AB348" s="81">
        <f t="shared" si="119"/>
        <v>0</v>
      </c>
      <c r="AD348" s="95">
        <f>locallinterp(R348,'BBG rates'!$N$10:$N$369,'BBG rates'!$P$10:$P$369)</f>
        <v>27.25484905857553</v>
      </c>
      <c r="AI348" s="185">
        <f t="shared" si="111"/>
        <v>327</v>
      </c>
      <c r="AJ348" s="127">
        <f>locallinterp(MIN(AI348,CAP_Senior*12),'BBG rates'!$X$24:$X$65,'BBG rates'!$Y$24:$Y$65)</f>
        <v>67.918742488467984</v>
      </c>
      <c r="AK348" s="127">
        <f>locallinterp(MIN(AI348,CAP_CB*12),'BBG rates'!$AA$25:$AA$40,'BBG rates'!$AC$25:$AC$40)</f>
        <v>11</v>
      </c>
      <c r="AL348" s="144">
        <f t="shared" si="112"/>
        <v>20.676186223039558</v>
      </c>
      <c r="AM348" s="142">
        <f>(SUMPRODUCT(AL348:AL$381,G348:G$381)+SUMPRODUCT(AL348:AL$381,H348:H$381))/12</f>
        <v>0</v>
      </c>
    </row>
    <row r="349" spans="1:39" x14ac:dyDescent="0.2">
      <c r="A349" s="7">
        <v>328</v>
      </c>
      <c r="B349" s="7">
        <v>164</v>
      </c>
      <c r="C349" s="7">
        <v>82</v>
      </c>
      <c r="D349" s="12">
        <f t="shared" si="104"/>
        <v>27.333333333333332</v>
      </c>
      <c r="E349" s="29">
        <f t="shared" si="103"/>
        <v>0</v>
      </c>
      <c r="F349" s="2">
        <f t="shared" si="105"/>
        <v>0</v>
      </c>
      <c r="G349" s="2">
        <f t="shared" si="113"/>
        <v>0</v>
      </c>
      <c r="H349" s="2">
        <f t="shared" si="114"/>
        <v>0</v>
      </c>
      <c r="I349" s="2">
        <f t="shared" si="102"/>
        <v>0</v>
      </c>
      <c r="J349" s="2">
        <f t="shared" si="120"/>
        <v>0</v>
      </c>
      <c r="K349" s="2">
        <f t="shared" si="106"/>
        <v>0</v>
      </c>
      <c r="L349" s="2">
        <f t="shared" si="106"/>
        <v>0</v>
      </c>
      <c r="M349" s="2"/>
      <c r="N349" s="28">
        <f t="shared" si="121"/>
        <v>0</v>
      </c>
      <c r="O349" s="2">
        <f t="shared" si="115"/>
        <v>0</v>
      </c>
      <c r="P349" s="2">
        <f t="shared" si="116"/>
        <v>0</v>
      </c>
      <c r="R349">
        <f t="shared" si="117"/>
        <v>328</v>
      </c>
      <c r="S349" s="89">
        <f t="shared" si="107"/>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8"/>
        <v>0.11428678259282066</v>
      </c>
      <c r="Y349" s="66">
        <f t="shared" si="108"/>
        <v>0</v>
      </c>
      <c r="Z349" s="72">
        <f t="shared" si="109"/>
        <v>0</v>
      </c>
      <c r="AA349" s="79">
        <f t="shared" si="110"/>
        <v>0</v>
      </c>
      <c r="AB349" s="81">
        <f t="shared" si="119"/>
        <v>0</v>
      </c>
      <c r="AD349" s="95">
        <f>locallinterp(R349,'BBG rates'!$N$10:$N$369,'BBG rates'!$P$10:$P$369)</f>
        <v>27.335482094710713</v>
      </c>
      <c r="AI349" s="185">
        <f t="shared" si="111"/>
        <v>328</v>
      </c>
      <c r="AJ349" s="127">
        <f>locallinterp(MIN(AI349,CAP_Senior*12),'BBG rates'!$X$24:$X$65,'BBG rates'!$Y$24:$Y$65)</f>
        <v>67.918742488467984</v>
      </c>
      <c r="AK349" s="127">
        <f>locallinterp(MIN(AI349,CAP_CB*12),'BBG rates'!$AA$25:$AA$40,'BBG rates'!$AC$25:$AC$40)</f>
        <v>11</v>
      </c>
      <c r="AL349" s="144">
        <f t="shared" si="112"/>
        <v>20.676186223039558</v>
      </c>
      <c r="AM349" s="142">
        <f>(SUMPRODUCT(AL349:AL$381,G349:G$381)+SUMPRODUCT(AL349:AL$381,H349:H$381))/12</f>
        <v>0</v>
      </c>
    </row>
    <row r="350" spans="1:39" x14ac:dyDescent="0.2">
      <c r="A350" s="7">
        <v>329</v>
      </c>
      <c r="B350" s="7">
        <v>164.5</v>
      </c>
      <c r="C350" s="7">
        <v>82.25</v>
      </c>
      <c r="D350" s="12">
        <f t="shared" si="104"/>
        <v>27.416666666666668</v>
      </c>
      <c r="E350" s="29">
        <f t="shared" si="103"/>
        <v>0</v>
      </c>
      <c r="F350" s="2">
        <f t="shared" si="105"/>
        <v>0</v>
      </c>
      <c r="G350" s="2">
        <f t="shared" si="113"/>
        <v>0</v>
      </c>
      <c r="H350" s="2">
        <f t="shared" si="114"/>
        <v>0</v>
      </c>
      <c r="I350" s="2">
        <f t="shared" si="102"/>
        <v>0</v>
      </c>
      <c r="J350" s="2">
        <f t="shared" si="120"/>
        <v>0</v>
      </c>
      <c r="K350" s="2">
        <f t="shared" si="106"/>
        <v>0</v>
      </c>
      <c r="L350" s="2">
        <f t="shared" si="106"/>
        <v>0</v>
      </c>
      <c r="M350" s="2"/>
      <c r="N350" s="28">
        <f t="shared" si="121"/>
        <v>0</v>
      </c>
      <c r="O350" s="2">
        <f t="shared" si="115"/>
        <v>0</v>
      </c>
      <c r="P350" s="2">
        <f t="shared" si="116"/>
        <v>0</v>
      </c>
      <c r="R350">
        <f t="shared" si="117"/>
        <v>329</v>
      </c>
      <c r="S350" s="89">
        <f t="shared" si="107"/>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8"/>
        <v>0.1140137351060666</v>
      </c>
      <c r="Y350" s="66">
        <f t="shared" si="108"/>
        <v>0</v>
      </c>
      <c r="Z350" s="72">
        <f t="shared" si="109"/>
        <v>0</v>
      </c>
      <c r="AA350" s="79">
        <f t="shared" si="110"/>
        <v>0</v>
      </c>
      <c r="AB350" s="81">
        <f t="shared" si="119"/>
        <v>0</v>
      </c>
      <c r="AD350" s="95">
        <f>locallinterp(R350,'BBG rates'!$N$10:$N$369,'BBG rates'!$P$10:$P$369)</f>
        <v>27.416114284553597</v>
      </c>
      <c r="AI350" s="185">
        <f t="shared" si="111"/>
        <v>329</v>
      </c>
      <c r="AJ350" s="127">
        <f>locallinterp(MIN(AI350,CAP_Senior*12),'BBG rates'!$X$24:$X$65,'BBG rates'!$Y$24:$Y$65)</f>
        <v>67.918742488467984</v>
      </c>
      <c r="AK350" s="127">
        <f>locallinterp(MIN(AI350,CAP_CB*12),'BBG rates'!$AA$25:$AA$40,'BBG rates'!$AC$25:$AC$40)</f>
        <v>11</v>
      </c>
      <c r="AL350" s="144">
        <f t="shared" si="112"/>
        <v>20.676186223039558</v>
      </c>
      <c r="AM350" s="142">
        <f>(SUMPRODUCT(AL350:AL$381,G350:G$381)+SUMPRODUCT(AL350:AL$381,H350:H$381))/12</f>
        <v>0</v>
      </c>
    </row>
    <row r="351" spans="1:39" x14ac:dyDescent="0.2">
      <c r="A351" s="7">
        <v>330</v>
      </c>
      <c r="B351" s="7">
        <v>165</v>
      </c>
      <c r="C351" s="7">
        <v>82.5</v>
      </c>
      <c r="D351" s="12">
        <f t="shared" si="104"/>
        <v>27.5</v>
      </c>
      <c r="E351" s="29">
        <f t="shared" si="103"/>
        <v>0</v>
      </c>
      <c r="F351" s="2">
        <f t="shared" si="105"/>
        <v>0</v>
      </c>
      <c r="G351" s="2">
        <f t="shared" si="113"/>
        <v>0</v>
      </c>
      <c r="H351" s="2">
        <f t="shared" si="114"/>
        <v>0</v>
      </c>
      <c r="I351" s="2">
        <f t="shared" si="102"/>
        <v>0</v>
      </c>
      <c r="J351" s="2">
        <f t="shared" si="120"/>
        <v>0</v>
      </c>
      <c r="K351" s="2">
        <f t="shared" si="106"/>
        <v>0</v>
      </c>
      <c r="L351" s="2">
        <f t="shared" si="106"/>
        <v>0</v>
      </c>
      <c r="M351" s="2"/>
      <c r="N351" s="28">
        <f t="shared" si="121"/>
        <v>0</v>
      </c>
      <c r="O351" s="2">
        <f t="shared" si="115"/>
        <v>0</v>
      </c>
      <c r="P351" s="2">
        <f t="shared" si="116"/>
        <v>0</v>
      </c>
      <c r="R351">
        <f t="shared" si="117"/>
        <v>330</v>
      </c>
      <c r="S351" s="89">
        <f t="shared" si="107"/>
        <v>0</v>
      </c>
      <c r="T351" s="89">
        <f>IF(AND(S351=0,S350&gt;0),SUM($G351:$H$381),S351)</f>
        <v>0</v>
      </c>
      <c r="U351" s="82">
        <f>SUM(T351:T$381)</f>
        <v>0</v>
      </c>
      <c r="V351" s="68">
        <f>localspline(R351,'BBG rates'!$G$10:$G$27,'BBG rates'!$K$10:$K$27)</f>
        <v>0.96757821740857253</v>
      </c>
      <c r="W351" s="68">
        <f>locallinterp(R351,'BBG rates'!$G$10:$G$27,'BBG rates'!$J$10:$J$27)</f>
        <v>0.1138</v>
      </c>
      <c r="X351" s="56">
        <f t="shared" si="118"/>
        <v>0.11374068693612571</v>
      </c>
      <c r="Y351" s="66">
        <f t="shared" si="108"/>
        <v>0</v>
      </c>
      <c r="Z351" s="72">
        <f t="shared" si="109"/>
        <v>0</v>
      </c>
      <c r="AA351" s="79">
        <f t="shared" si="110"/>
        <v>0</v>
      </c>
      <c r="AB351" s="81">
        <f t="shared" si="119"/>
        <v>0</v>
      </c>
      <c r="AD351" s="95">
        <f>locallinterp(R351,'BBG rates'!$N$10:$N$369,'BBG rates'!$P$10:$P$369)</f>
        <v>27.496745802670979</v>
      </c>
      <c r="AI351" s="185">
        <f t="shared" si="111"/>
        <v>330</v>
      </c>
      <c r="AJ351" s="127">
        <f>locallinterp(MIN(AI351,CAP_Senior*12),'BBG rates'!$X$24:$X$65,'BBG rates'!$Y$24:$Y$65)</f>
        <v>67.918742488467984</v>
      </c>
      <c r="AK351" s="127">
        <f>locallinterp(MIN(AI351,CAP_CB*12),'BBG rates'!$AA$25:$AA$40,'BBG rates'!$AC$25:$AC$40)</f>
        <v>11</v>
      </c>
      <c r="AL351" s="144">
        <f t="shared" si="112"/>
        <v>20.676186223039558</v>
      </c>
      <c r="AM351" s="142">
        <f>(SUMPRODUCT(AL351:AL$381,G351:G$381)+SUMPRODUCT(AL351:AL$381,H351:H$381))/12</f>
        <v>0</v>
      </c>
    </row>
    <row r="352" spans="1:39" x14ac:dyDescent="0.2">
      <c r="A352" s="7">
        <v>331</v>
      </c>
      <c r="B352" s="7">
        <v>165.5</v>
      </c>
      <c r="C352" s="7">
        <v>82.75</v>
      </c>
      <c r="D352" s="12">
        <f t="shared" si="104"/>
        <v>27.583333333333332</v>
      </c>
      <c r="E352" s="29">
        <f t="shared" si="103"/>
        <v>0</v>
      </c>
      <c r="F352" s="2">
        <f t="shared" si="105"/>
        <v>0</v>
      </c>
      <c r="G352" s="2">
        <f t="shared" si="113"/>
        <v>0</v>
      </c>
      <c r="H352" s="2">
        <f t="shared" si="114"/>
        <v>0</v>
      </c>
      <c r="I352" s="2">
        <f t="shared" si="102"/>
        <v>0</v>
      </c>
      <c r="J352" s="2">
        <f t="shared" si="120"/>
        <v>0</v>
      </c>
      <c r="K352" s="2">
        <f t="shared" si="106"/>
        <v>0</v>
      </c>
      <c r="L352" s="2">
        <f t="shared" si="106"/>
        <v>0</v>
      </c>
      <c r="M352" s="2"/>
      <c r="N352" s="28">
        <f t="shared" si="121"/>
        <v>0</v>
      </c>
      <c r="O352" s="2">
        <f t="shared" si="115"/>
        <v>0</v>
      </c>
      <c r="P352" s="2">
        <f t="shared" si="116"/>
        <v>0</v>
      </c>
      <c r="R352">
        <f t="shared" si="117"/>
        <v>331</v>
      </c>
      <c r="S352" s="89">
        <f t="shared" si="107"/>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8"/>
        <v>0.11346763808273153</v>
      </c>
      <c r="Y352" s="66">
        <f t="shared" si="108"/>
        <v>0</v>
      </c>
      <c r="Z352" s="72">
        <f t="shared" si="109"/>
        <v>0</v>
      </c>
      <c r="AA352" s="79">
        <f t="shared" si="110"/>
        <v>0</v>
      </c>
      <c r="AB352" s="81">
        <f t="shared" si="119"/>
        <v>0</v>
      </c>
      <c r="AD352" s="95">
        <f>locallinterp(R352,'BBG rates'!$N$10:$N$369,'BBG rates'!$P$10:$P$369)</f>
        <v>27.577376810711542</v>
      </c>
      <c r="AI352" s="185">
        <f t="shared" si="111"/>
        <v>331</v>
      </c>
      <c r="AJ352" s="127">
        <f>locallinterp(MIN(AI352,CAP_Senior*12),'BBG rates'!$X$24:$X$65,'BBG rates'!$Y$24:$Y$65)</f>
        <v>67.918742488467984</v>
      </c>
      <c r="AK352" s="127">
        <f>locallinterp(MIN(AI352,CAP_CB*12),'BBG rates'!$AA$25:$AA$40,'BBG rates'!$AC$25:$AC$40)</f>
        <v>11</v>
      </c>
      <c r="AL352" s="144">
        <f t="shared" si="112"/>
        <v>20.676186223039558</v>
      </c>
      <c r="AM352" s="142">
        <f>(SUMPRODUCT(AL352:AL$381,G352:G$381)+SUMPRODUCT(AL352:AL$381,H352:H$381))/12</f>
        <v>0</v>
      </c>
    </row>
    <row r="353" spans="1:39" x14ac:dyDescent="0.2">
      <c r="A353" s="7">
        <v>332</v>
      </c>
      <c r="B353" s="7">
        <v>166</v>
      </c>
      <c r="C353" s="7">
        <v>83</v>
      </c>
      <c r="D353" s="12">
        <f t="shared" si="104"/>
        <v>27.666666666666668</v>
      </c>
      <c r="E353" s="29">
        <f t="shared" si="103"/>
        <v>0</v>
      </c>
      <c r="F353" s="2">
        <f t="shared" si="105"/>
        <v>0</v>
      </c>
      <c r="G353" s="2">
        <f t="shared" si="113"/>
        <v>0</v>
      </c>
      <c r="H353" s="2">
        <f t="shared" si="114"/>
        <v>0</v>
      </c>
      <c r="I353" s="2">
        <f t="shared" si="102"/>
        <v>0</v>
      </c>
      <c r="J353" s="2">
        <f t="shared" si="120"/>
        <v>0</v>
      </c>
      <c r="K353" s="2">
        <f t="shared" si="106"/>
        <v>0</v>
      </c>
      <c r="L353" s="2">
        <f t="shared" si="106"/>
        <v>0</v>
      </c>
      <c r="M353" s="2"/>
      <c r="N353" s="28">
        <f t="shared" si="121"/>
        <v>0</v>
      </c>
      <c r="O353" s="2">
        <f t="shared" si="115"/>
        <v>0</v>
      </c>
      <c r="P353" s="2">
        <f t="shared" si="116"/>
        <v>0</v>
      </c>
      <c r="R353">
        <f t="shared" si="117"/>
        <v>332</v>
      </c>
      <c r="S353" s="89">
        <f t="shared" si="107"/>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8"/>
        <v>0.11319458854588405</v>
      </c>
      <c r="Y353" s="66">
        <f t="shared" si="108"/>
        <v>0</v>
      </c>
      <c r="Z353" s="72">
        <f t="shared" si="109"/>
        <v>0</v>
      </c>
      <c r="AA353" s="79">
        <f t="shared" si="110"/>
        <v>0</v>
      </c>
      <c r="AB353" s="81">
        <f t="shared" si="119"/>
        <v>0</v>
      </c>
      <c r="AD353" s="95">
        <f>locallinterp(R353,'BBG rates'!$N$10:$N$369,'BBG rates'!$P$10:$P$369)</f>
        <v>27.658007469816777</v>
      </c>
      <c r="AI353" s="185">
        <f t="shared" si="111"/>
        <v>332</v>
      </c>
      <c r="AJ353" s="127">
        <f>locallinterp(MIN(AI353,CAP_Senior*12),'BBG rates'!$X$24:$X$65,'BBG rates'!$Y$24:$Y$65)</f>
        <v>67.918742488467984</v>
      </c>
      <c r="AK353" s="127">
        <f>locallinterp(MIN(AI353,CAP_CB*12),'BBG rates'!$AA$25:$AA$40,'BBG rates'!$AC$25:$AC$40)</f>
        <v>11</v>
      </c>
      <c r="AL353" s="144">
        <f t="shared" si="112"/>
        <v>20.676186223039558</v>
      </c>
      <c r="AM353" s="142">
        <f>(SUMPRODUCT(AL353:AL$381,G353:G$381)+SUMPRODUCT(AL353:AL$381,H353:H$381))/12</f>
        <v>0</v>
      </c>
    </row>
    <row r="354" spans="1:39" x14ac:dyDescent="0.2">
      <c r="A354" s="7">
        <v>333</v>
      </c>
      <c r="B354" s="7">
        <v>166.5</v>
      </c>
      <c r="C354" s="7">
        <v>83.25</v>
      </c>
      <c r="D354" s="12">
        <f t="shared" si="104"/>
        <v>27.75</v>
      </c>
      <c r="E354" s="29">
        <f t="shared" si="103"/>
        <v>0</v>
      </c>
      <c r="F354" s="2">
        <f t="shared" si="105"/>
        <v>0</v>
      </c>
      <c r="G354" s="2">
        <f t="shared" si="113"/>
        <v>0</v>
      </c>
      <c r="H354" s="2">
        <f t="shared" si="114"/>
        <v>0</v>
      </c>
      <c r="I354" s="2">
        <f t="shared" si="102"/>
        <v>0</v>
      </c>
      <c r="J354" s="2">
        <f t="shared" si="120"/>
        <v>0</v>
      </c>
      <c r="K354" s="2">
        <f t="shared" si="106"/>
        <v>0</v>
      </c>
      <c r="L354" s="2">
        <f t="shared" si="106"/>
        <v>0</v>
      </c>
      <c r="M354" s="2"/>
      <c r="N354" s="28">
        <f t="shared" si="121"/>
        <v>0</v>
      </c>
      <c r="O354" s="2">
        <f t="shared" si="115"/>
        <v>0</v>
      </c>
      <c r="P354" s="2">
        <f t="shared" si="116"/>
        <v>0</v>
      </c>
      <c r="R354">
        <f t="shared" si="117"/>
        <v>333</v>
      </c>
      <c r="S354" s="89">
        <f t="shared" si="107"/>
        <v>0</v>
      </c>
      <c r="T354" s="89">
        <f>IF(AND(S354=0,S353&gt;0),SUM($G354:$H$381),S354)</f>
        <v>0</v>
      </c>
      <c r="U354" s="82">
        <f>SUM(T354:T$381)</f>
        <v>0</v>
      </c>
      <c r="V354" s="68">
        <f>localspline(R354,'BBG rates'!$G$10:$G$27,'BBG rates'!$K$10:$K$27)</f>
        <v>0.96756550072304581</v>
      </c>
      <c r="W354" s="68">
        <f>locallinterp(R354,'BBG rates'!$G$10:$G$27,'BBG rates'!$J$10:$J$27)</f>
        <v>0.11298</v>
      </c>
      <c r="X354" s="56">
        <f t="shared" si="118"/>
        <v>0.11292153832584972</v>
      </c>
      <c r="Y354" s="66">
        <f t="shared" si="108"/>
        <v>0</v>
      </c>
      <c r="Z354" s="72">
        <f t="shared" si="109"/>
        <v>0</v>
      </c>
      <c r="AA354" s="79">
        <f t="shared" si="110"/>
        <v>0</v>
      </c>
      <c r="AB354" s="81">
        <f t="shared" si="119"/>
        <v>0</v>
      </c>
      <c r="AD354" s="95">
        <f>locallinterp(R354,'BBG rates'!$N$10:$N$369,'BBG rates'!$P$10:$P$369)</f>
        <v>27.738637928210363</v>
      </c>
      <c r="AI354" s="185">
        <f t="shared" si="111"/>
        <v>333</v>
      </c>
      <c r="AJ354" s="127">
        <f>locallinterp(MIN(AI354,CAP_Senior*12),'BBG rates'!$X$24:$X$65,'BBG rates'!$Y$24:$Y$65)</f>
        <v>67.918742488467984</v>
      </c>
      <c r="AK354" s="127">
        <f>locallinterp(MIN(AI354,CAP_CB*12),'BBG rates'!$AA$25:$AA$40,'BBG rates'!$AC$25:$AC$40)</f>
        <v>11</v>
      </c>
      <c r="AL354" s="144">
        <f t="shared" si="112"/>
        <v>20.676186223039558</v>
      </c>
      <c r="AM354" s="142">
        <f>(SUMPRODUCT(AL354:AL$381,G354:G$381)+SUMPRODUCT(AL354:AL$381,H354:H$381))/12</f>
        <v>0</v>
      </c>
    </row>
    <row r="355" spans="1:39" x14ac:dyDescent="0.2">
      <c r="A355" s="7">
        <v>334</v>
      </c>
      <c r="B355" s="7">
        <v>167</v>
      </c>
      <c r="C355" s="7">
        <v>83.5</v>
      </c>
      <c r="D355" s="12">
        <f t="shared" si="104"/>
        <v>27.833333333333332</v>
      </c>
      <c r="E355" s="29">
        <f t="shared" si="103"/>
        <v>0</v>
      </c>
      <c r="F355" s="2">
        <f t="shared" si="105"/>
        <v>0</v>
      </c>
      <c r="G355" s="2">
        <f t="shared" si="113"/>
        <v>0</v>
      </c>
      <c r="H355" s="2">
        <f t="shared" si="114"/>
        <v>0</v>
      </c>
      <c r="I355" s="2">
        <f t="shared" si="102"/>
        <v>0</v>
      </c>
      <c r="J355" s="2">
        <f t="shared" si="120"/>
        <v>0</v>
      </c>
      <c r="K355" s="2">
        <f t="shared" si="106"/>
        <v>0</v>
      </c>
      <c r="L355" s="2">
        <f t="shared" si="106"/>
        <v>0</v>
      </c>
      <c r="M355" s="2"/>
      <c r="N355" s="28">
        <f t="shared" si="121"/>
        <v>0</v>
      </c>
      <c r="O355" s="2">
        <f t="shared" si="115"/>
        <v>0</v>
      </c>
      <c r="P355" s="2">
        <f t="shared" si="116"/>
        <v>0</v>
      </c>
      <c r="R355">
        <f t="shared" si="117"/>
        <v>334</v>
      </c>
      <c r="S355" s="89">
        <f t="shared" si="107"/>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8"/>
        <v>0.11264848742236211</v>
      </c>
      <c r="Y355" s="66">
        <f t="shared" si="108"/>
        <v>0</v>
      </c>
      <c r="Z355" s="72">
        <f t="shared" si="109"/>
        <v>0</v>
      </c>
      <c r="AA355" s="79">
        <f t="shared" si="110"/>
        <v>0</v>
      </c>
      <c r="AB355" s="81">
        <f t="shared" si="119"/>
        <v>0</v>
      </c>
      <c r="AD355" s="95">
        <f>locallinterp(R355,'BBG rates'!$N$10:$N$369,'BBG rates'!$P$10:$P$369)</f>
        <v>27.819268338574723</v>
      </c>
      <c r="AI355" s="185">
        <f t="shared" si="111"/>
        <v>334</v>
      </c>
      <c r="AJ355" s="127">
        <f>locallinterp(MIN(AI355,CAP_Senior*12),'BBG rates'!$X$24:$X$65,'BBG rates'!$Y$24:$Y$65)</f>
        <v>67.918742488467984</v>
      </c>
      <c r="AK355" s="127">
        <f>locallinterp(MIN(AI355,CAP_CB*12),'BBG rates'!$AA$25:$AA$40,'BBG rates'!$AC$25:$AC$40)</f>
        <v>11</v>
      </c>
      <c r="AL355" s="144">
        <f t="shared" si="112"/>
        <v>20.676186223039558</v>
      </c>
      <c r="AM355" s="142">
        <f>(SUMPRODUCT(AL355:AL$381,G355:G$381)+SUMPRODUCT(AL355:AL$381,H355:H$381))/12</f>
        <v>0</v>
      </c>
    </row>
    <row r="356" spans="1:39" x14ac:dyDescent="0.2">
      <c r="A356" s="7">
        <v>335</v>
      </c>
      <c r="B356" s="7">
        <v>167.5</v>
      </c>
      <c r="C356" s="7">
        <v>83.75</v>
      </c>
      <c r="D356" s="12">
        <f t="shared" si="104"/>
        <v>27.916666666666668</v>
      </c>
      <c r="E356" s="29">
        <f t="shared" si="103"/>
        <v>0</v>
      </c>
      <c r="F356" s="2">
        <f t="shared" si="105"/>
        <v>0</v>
      </c>
      <c r="G356" s="2">
        <f t="shared" si="113"/>
        <v>0</v>
      </c>
      <c r="H356" s="2">
        <f t="shared" si="114"/>
        <v>0</v>
      </c>
      <c r="I356" s="2">
        <f t="shared" si="102"/>
        <v>0</v>
      </c>
      <c r="J356" s="2">
        <f t="shared" si="120"/>
        <v>0</v>
      </c>
      <c r="K356" s="2">
        <f t="shared" si="106"/>
        <v>0</v>
      </c>
      <c r="L356" s="2">
        <f t="shared" si="106"/>
        <v>0</v>
      </c>
      <c r="M356" s="2"/>
      <c r="N356" s="28">
        <f t="shared" si="121"/>
        <v>0</v>
      </c>
      <c r="O356" s="2">
        <f t="shared" si="115"/>
        <v>0</v>
      </c>
      <c r="P356" s="2">
        <f t="shared" si="116"/>
        <v>0</v>
      </c>
      <c r="R356">
        <f t="shared" si="117"/>
        <v>335</v>
      </c>
      <c r="S356" s="89">
        <f t="shared" si="107"/>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8"/>
        <v>0.1123754358354212</v>
      </c>
      <c r="Y356" s="66">
        <f t="shared" si="108"/>
        <v>0</v>
      </c>
      <c r="Z356" s="72">
        <f t="shared" si="109"/>
        <v>0</v>
      </c>
      <c r="AA356" s="79">
        <f t="shared" si="110"/>
        <v>0</v>
      </c>
      <c r="AB356" s="81">
        <f t="shared" si="119"/>
        <v>0</v>
      </c>
      <c r="AD356" s="95">
        <f>locallinterp(R356,'BBG rates'!$N$10:$N$369,'BBG rates'!$P$10:$P$369)</f>
        <v>27.89989884067554</v>
      </c>
      <c r="AI356" s="185">
        <f t="shared" si="111"/>
        <v>335</v>
      </c>
      <c r="AJ356" s="127">
        <f>locallinterp(MIN(AI356,CAP_Senior*12),'BBG rates'!$X$24:$X$65,'BBG rates'!$Y$24:$Y$65)</f>
        <v>67.918742488467984</v>
      </c>
      <c r="AK356" s="127">
        <f>locallinterp(MIN(AI356,CAP_CB*12),'BBG rates'!$AA$25:$AA$40,'BBG rates'!$AC$25:$AC$40)</f>
        <v>11</v>
      </c>
      <c r="AL356" s="144">
        <f t="shared" si="112"/>
        <v>20.676186223039558</v>
      </c>
      <c r="AM356" s="142">
        <f>(SUMPRODUCT(AL356:AL$381,G356:G$381)+SUMPRODUCT(AL356:AL$381,H356:H$381))/12</f>
        <v>0</v>
      </c>
    </row>
    <row r="357" spans="1:39" x14ac:dyDescent="0.2">
      <c r="A357" s="7">
        <v>336</v>
      </c>
      <c r="B357" s="7">
        <v>168</v>
      </c>
      <c r="C357" s="7">
        <v>84</v>
      </c>
      <c r="D357" s="12">
        <f t="shared" si="104"/>
        <v>28</v>
      </c>
      <c r="E357" s="29">
        <f t="shared" si="103"/>
        <v>0</v>
      </c>
      <c r="F357" s="2">
        <f t="shared" si="105"/>
        <v>0</v>
      </c>
      <c r="G357" s="2">
        <f t="shared" si="113"/>
        <v>0</v>
      </c>
      <c r="H357" s="2">
        <f t="shared" si="114"/>
        <v>0</v>
      </c>
      <c r="I357" s="2">
        <f t="shared" si="102"/>
        <v>0</v>
      </c>
      <c r="J357" s="2">
        <f t="shared" si="120"/>
        <v>0</v>
      </c>
      <c r="K357" s="2">
        <f t="shared" si="106"/>
        <v>0</v>
      </c>
      <c r="L357" s="2">
        <f t="shared" si="106"/>
        <v>0</v>
      </c>
      <c r="M357" s="2"/>
      <c r="N357" s="28">
        <f t="shared" si="121"/>
        <v>0</v>
      </c>
      <c r="O357" s="2">
        <f t="shared" si="115"/>
        <v>0</v>
      </c>
      <c r="P357" s="2">
        <f t="shared" si="116"/>
        <v>0</v>
      </c>
      <c r="R357">
        <f t="shared" si="117"/>
        <v>336</v>
      </c>
      <c r="S357" s="89">
        <f t="shared" si="107"/>
        <v>0</v>
      </c>
      <c r="T357" s="89">
        <f>IF(AND(S357=0,S356&gt;0),SUM($G357:$H$381),S357)</f>
        <v>0</v>
      </c>
      <c r="U357" s="82">
        <f>SUM(T357:T$381)</f>
        <v>0</v>
      </c>
      <c r="V357" s="68">
        <f>localspline(R357,'BBG rates'!$G$10:$G$27,'BBG rates'!$K$10:$K$27)</f>
        <v>0.9675687971233361</v>
      </c>
      <c r="W357" s="68">
        <f>locallinterp(R357,'BBG rates'!$G$10:$G$27,'BBG rates'!$J$10:$J$27)</f>
        <v>0.11216</v>
      </c>
      <c r="X357" s="56">
        <f t="shared" si="118"/>
        <v>0.112102383565027</v>
      </c>
      <c r="Y357" s="66">
        <f t="shared" si="108"/>
        <v>0</v>
      </c>
      <c r="Z357" s="72">
        <f t="shared" si="109"/>
        <v>0</v>
      </c>
      <c r="AA357" s="79">
        <f t="shared" si="110"/>
        <v>0</v>
      </c>
      <c r="AB357" s="81">
        <f t="shared" si="119"/>
        <v>0</v>
      </c>
      <c r="AD357" s="95">
        <f>locallinterp(R357,'BBG rates'!$N$10:$N$369,'BBG rates'!$P$10:$P$369)</f>
        <v>27.98052957376915</v>
      </c>
      <c r="AI357" s="185">
        <f t="shared" si="111"/>
        <v>336</v>
      </c>
      <c r="AJ357" s="127">
        <f>locallinterp(MIN(AI357,CAP_Senior*12),'BBG rates'!$X$24:$X$65,'BBG rates'!$Y$24:$Y$65)</f>
        <v>67.918742488467984</v>
      </c>
      <c r="AK357" s="127">
        <f>locallinterp(MIN(AI357,CAP_CB*12),'BBG rates'!$AA$25:$AA$40,'BBG rates'!$AC$25:$AC$40)</f>
        <v>11</v>
      </c>
      <c r="AL357" s="144">
        <f t="shared" si="112"/>
        <v>20.676186223039558</v>
      </c>
      <c r="AM357" s="142">
        <f>(SUMPRODUCT(AL357:AL$381,G357:G$381)+SUMPRODUCT(AL357:AL$381,H357:H$381))/12</f>
        <v>0</v>
      </c>
    </row>
    <row r="358" spans="1:39" x14ac:dyDescent="0.2">
      <c r="A358" s="7">
        <v>337</v>
      </c>
      <c r="B358" s="7">
        <v>168.5</v>
      </c>
      <c r="C358" s="7">
        <v>84.25</v>
      </c>
      <c r="D358" s="12">
        <f t="shared" si="104"/>
        <v>28.083333333333332</v>
      </c>
      <c r="E358" s="29">
        <f t="shared" si="103"/>
        <v>0</v>
      </c>
      <c r="F358" s="2">
        <f t="shared" si="105"/>
        <v>0</v>
      </c>
      <c r="G358" s="2">
        <f t="shared" si="113"/>
        <v>0</v>
      </c>
      <c r="H358" s="2">
        <f t="shared" si="114"/>
        <v>0</v>
      </c>
      <c r="I358" s="2">
        <f t="shared" si="102"/>
        <v>0</v>
      </c>
      <c r="J358" s="2">
        <f t="shared" si="120"/>
        <v>0</v>
      </c>
      <c r="K358" s="2">
        <f t="shared" si="106"/>
        <v>0</v>
      </c>
      <c r="L358" s="2">
        <f t="shared" si="106"/>
        <v>0</v>
      </c>
      <c r="M358" s="2"/>
      <c r="N358" s="28">
        <f t="shared" si="121"/>
        <v>0</v>
      </c>
      <c r="O358" s="2">
        <f t="shared" si="115"/>
        <v>0</v>
      </c>
      <c r="P358" s="2">
        <f t="shared" si="116"/>
        <v>0</v>
      </c>
      <c r="R358">
        <f t="shared" si="117"/>
        <v>337</v>
      </c>
      <c r="S358" s="89">
        <f t="shared" si="107"/>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8"/>
        <v>0.11182933061144595</v>
      </c>
      <c r="Y358" s="66">
        <f t="shared" si="108"/>
        <v>0</v>
      </c>
      <c r="Z358" s="72">
        <f t="shared" si="109"/>
        <v>0</v>
      </c>
      <c r="AA358" s="79">
        <f t="shared" si="110"/>
        <v>0</v>
      </c>
      <c r="AB358" s="81">
        <f t="shared" si="119"/>
        <v>0</v>
      </c>
      <c r="AD358" s="95">
        <f>locallinterp(R358,'BBG rates'!$N$10:$N$369,'BBG rates'!$P$10:$P$369)</f>
        <v>28.061160666679676</v>
      </c>
      <c r="AI358" s="185">
        <f t="shared" si="111"/>
        <v>337</v>
      </c>
      <c r="AJ358" s="127">
        <f>locallinterp(MIN(AI358,CAP_Senior*12),'BBG rates'!$X$24:$X$65,'BBG rates'!$Y$24:$Y$65)</f>
        <v>67.918742488467984</v>
      </c>
      <c r="AK358" s="127">
        <f>locallinterp(MIN(AI358,CAP_CB*12),'BBG rates'!$AA$25:$AA$40,'BBG rates'!$AC$25:$AC$40)</f>
        <v>11</v>
      </c>
      <c r="AL358" s="144">
        <f t="shared" si="112"/>
        <v>20.676186223039558</v>
      </c>
      <c r="AM358" s="142">
        <f>(SUMPRODUCT(AL358:AL$381,G358:G$381)+SUMPRODUCT(AL358:AL$381,H358:H$381))/12</f>
        <v>0</v>
      </c>
    </row>
    <row r="359" spans="1:39" x14ac:dyDescent="0.2">
      <c r="A359" s="7">
        <v>338</v>
      </c>
      <c r="B359" s="7">
        <v>169</v>
      </c>
      <c r="C359" s="7">
        <v>84.5</v>
      </c>
      <c r="D359" s="12">
        <f t="shared" si="104"/>
        <v>28.166666666666668</v>
      </c>
      <c r="E359" s="29">
        <f t="shared" si="103"/>
        <v>0</v>
      </c>
      <c r="F359" s="2">
        <f t="shared" si="105"/>
        <v>0</v>
      </c>
      <c r="G359" s="2">
        <f t="shared" si="113"/>
        <v>0</v>
      </c>
      <c r="H359" s="2">
        <f t="shared" si="114"/>
        <v>0</v>
      </c>
      <c r="I359" s="2">
        <f t="shared" si="102"/>
        <v>0</v>
      </c>
      <c r="J359" s="2">
        <f t="shared" si="120"/>
        <v>0</v>
      </c>
      <c r="K359" s="2">
        <f t="shared" si="106"/>
        <v>0</v>
      </c>
      <c r="L359" s="2">
        <f t="shared" si="106"/>
        <v>0</v>
      </c>
      <c r="M359" s="2"/>
      <c r="N359" s="28">
        <f t="shared" si="121"/>
        <v>0</v>
      </c>
      <c r="O359" s="2">
        <f t="shared" si="115"/>
        <v>0</v>
      </c>
      <c r="P359" s="2">
        <f t="shared" si="116"/>
        <v>0</v>
      </c>
      <c r="R359">
        <f t="shared" si="117"/>
        <v>338</v>
      </c>
      <c r="S359" s="89">
        <f t="shared" si="107"/>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8"/>
        <v>0.11155627697441162</v>
      </c>
      <c r="Y359" s="66">
        <f t="shared" si="108"/>
        <v>0</v>
      </c>
      <c r="Z359" s="72">
        <f t="shared" si="109"/>
        <v>0</v>
      </c>
      <c r="AA359" s="79">
        <f t="shared" si="110"/>
        <v>0</v>
      </c>
      <c r="AB359" s="81">
        <f t="shared" si="119"/>
        <v>0</v>
      </c>
      <c r="AD359" s="95">
        <f>locallinterp(R359,'BBG rates'!$N$10:$N$369,'BBG rates'!$P$10:$P$369)</f>
        <v>28.141792245237411</v>
      </c>
      <c r="AI359" s="185">
        <f t="shared" si="111"/>
        <v>338</v>
      </c>
      <c r="AJ359" s="127">
        <f>locallinterp(MIN(AI359,CAP_Senior*12),'BBG rates'!$X$24:$X$65,'BBG rates'!$Y$24:$Y$65)</f>
        <v>67.918742488467984</v>
      </c>
      <c r="AK359" s="127">
        <f>locallinterp(MIN(AI359,CAP_CB*12),'BBG rates'!$AA$25:$AA$40,'BBG rates'!$AC$25:$AC$40)</f>
        <v>11</v>
      </c>
      <c r="AL359" s="144">
        <f t="shared" si="112"/>
        <v>20.676186223039558</v>
      </c>
      <c r="AM359" s="142">
        <f>(SUMPRODUCT(AL359:AL$381,G359:G$381)+SUMPRODUCT(AL359:AL$381,H359:H$381))/12</f>
        <v>0</v>
      </c>
    </row>
    <row r="360" spans="1:39" x14ac:dyDescent="0.2">
      <c r="A360" s="7">
        <v>339</v>
      </c>
      <c r="B360" s="7">
        <v>169.5</v>
      </c>
      <c r="C360" s="7">
        <v>84.75</v>
      </c>
      <c r="D360" s="12">
        <f t="shared" si="104"/>
        <v>28.25</v>
      </c>
      <c r="E360" s="29">
        <f t="shared" si="103"/>
        <v>0</v>
      </c>
      <c r="F360" s="2">
        <f t="shared" si="105"/>
        <v>0</v>
      </c>
      <c r="G360" s="2">
        <f t="shared" si="113"/>
        <v>0</v>
      </c>
      <c r="H360" s="2">
        <f t="shared" si="114"/>
        <v>0</v>
      </c>
      <c r="I360" s="2">
        <f t="shared" si="102"/>
        <v>0</v>
      </c>
      <c r="J360" s="2">
        <f t="shared" si="120"/>
        <v>0</v>
      </c>
      <c r="K360" s="2">
        <f t="shared" si="106"/>
        <v>0</v>
      </c>
      <c r="L360" s="2">
        <f t="shared" si="106"/>
        <v>0</v>
      </c>
      <c r="M360" s="2"/>
      <c r="N360" s="28">
        <f t="shared" si="121"/>
        <v>0</v>
      </c>
      <c r="O360" s="2">
        <f t="shared" si="115"/>
        <v>0</v>
      </c>
      <c r="P360" s="2">
        <f t="shared" si="116"/>
        <v>0</v>
      </c>
      <c r="R360">
        <f t="shared" si="117"/>
        <v>339</v>
      </c>
      <c r="S360" s="89">
        <f t="shared" si="107"/>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8"/>
        <v>0.11128322265392399</v>
      </c>
      <c r="Y360" s="66">
        <f t="shared" si="108"/>
        <v>0</v>
      </c>
      <c r="Z360" s="72">
        <f t="shared" si="109"/>
        <v>0</v>
      </c>
      <c r="AA360" s="79">
        <f t="shared" si="110"/>
        <v>0</v>
      </c>
      <c r="AB360" s="81">
        <f t="shared" si="119"/>
        <v>0</v>
      </c>
      <c r="AD360" s="95">
        <f>locallinterp(R360,'BBG rates'!$N$10:$N$369,'BBG rates'!$P$10:$P$369)</f>
        <v>28.222424429808406</v>
      </c>
      <c r="AI360" s="185">
        <f t="shared" si="111"/>
        <v>339</v>
      </c>
      <c r="AJ360" s="127">
        <f>locallinterp(MIN(AI360,CAP_Senior*12),'BBG rates'!$X$24:$X$65,'BBG rates'!$Y$24:$Y$65)</f>
        <v>67.918742488467984</v>
      </c>
      <c r="AK360" s="127">
        <f>locallinterp(MIN(AI360,CAP_CB*12),'BBG rates'!$AA$25:$AA$40,'BBG rates'!$AC$25:$AC$40)</f>
        <v>11</v>
      </c>
      <c r="AL360" s="144">
        <f t="shared" si="112"/>
        <v>20.676186223039558</v>
      </c>
      <c r="AM360" s="142">
        <f>(SUMPRODUCT(AL360:AL$381,G360:G$381)+SUMPRODUCT(AL360:AL$381,H360:H$381))/12</f>
        <v>0</v>
      </c>
    </row>
    <row r="361" spans="1:39" x14ac:dyDescent="0.2">
      <c r="A361" s="7">
        <v>340</v>
      </c>
      <c r="B361" s="7">
        <v>170</v>
      </c>
      <c r="C361" s="7">
        <v>85</v>
      </c>
      <c r="D361" s="12">
        <f t="shared" si="104"/>
        <v>28.333333333333332</v>
      </c>
      <c r="E361" s="29">
        <f t="shared" si="103"/>
        <v>0</v>
      </c>
      <c r="F361" s="2">
        <f t="shared" si="105"/>
        <v>0</v>
      </c>
      <c r="G361" s="2">
        <f t="shared" si="113"/>
        <v>0</v>
      </c>
      <c r="H361" s="2">
        <f t="shared" si="114"/>
        <v>0</v>
      </c>
      <c r="I361" s="2">
        <f t="shared" si="102"/>
        <v>0</v>
      </c>
      <c r="J361" s="2">
        <f t="shared" si="120"/>
        <v>0</v>
      </c>
      <c r="K361" s="2">
        <f t="shared" si="106"/>
        <v>0</v>
      </c>
      <c r="L361" s="2">
        <f t="shared" si="106"/>
        <v>0</v>
      </c>
      <c r="M361" s="2"/>
      <c r="N361" s="28">
        <f t="shared" si="121"/>
        <v>0</v>
      </c>
      <c r="O361" s="2">
        <f t="shared" si="115"/>
        <v>0</v>
      </c>
      <c r="P361" s="2">
        <f t="shared" si="116"/>
        <v>0</v>
      </c>
      <c r="R361">
        <f t="shared" si="117"/>
        <v>340</v>
      </c>
      <c r="S361" s="89">
        <f t="shared" si="107"/>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8"/>
        <v>0.11101016765024951</v>
      </c>
      <c r="Y361" s="66">
        <f t="shared" si="108"/>
        <v>0</v>
      </c>
      <c r="Z361" s="72">
        <f t="shared" si="109"/>
        <v>0</v>
      </c>
      <c r="AA361" s="79">
        <f t="shared" si="110"/>
        <v>0</v>
      </c>
      <c r="AB361" s="81">
        <f t="shared" si="119"/>
        <v>0</v>
      </c>
      <c r="AD361" s="95">
        <f>locallinterp(R361,'BBG rates'!$N$10:$N$369,'BBG rates'!$P$10:$P$369)</f>
        <v>28.303057337763999</v>
      </c>
      <c r="AI361" s="185">
        <f t="shared" si="111"/>
        <v>340</v>
      </c>
      <c r="AJ361" s="127">
        <f>locallinterp(MIN(AI361,CAP_Senior*12),'BBG rates'!$X$24:$X$65,'BBG rates'!$Y$24:$Y$65)</f>
        <v>67.918742488467984</v>
      </c>
      <c r="AK361" s="127">
        <f>locallinterp(MIN(AI361,CAP_CB*12),'BBG rates'!$AA$25:$AA$40,'BBG rates'!$AC$25:$AC$40)</f>
        <v>11</v>
      </c>
      <c r="AL361" s="144">
        <f t="shared" si="112"/>
        <v>20.676186223039558</v>
      </c>
      <c r="AM361" s="142">
        <f>(SUMPRODUCT(AL361:AL$381,G361:G$381)+SUMPRODUCT(AL361:AL$381,H361:H$381))/12</f>
        <v>0</v>
      </c>
    </row>
    <row r="362" spans="1:39" x14ac:dyDescent="0.2">
      <c r="A362" s="7">
        <v>341</v>
      </c>
      <c r="B362" s="7">
        <v>170.5</v>
      </c>
      <c r="C362" s="7">
        <v>85.25</v>
      </c>
      <c r="D362" s="12">
        <f t="shared" si="104"/>
        <v>28.416666666666668</v>
      </c>
      <c r="E362" s="29">
        <f t="shared" si="103"/>
        <v>0</v>
      </c>
      <c r="F362" s="2">
        <f t="shared" si="105"/>
        <v>0</v>
      </c>
      <c r="G362" s="2">
        <f t="shared" si="113"/>
        <v>0</v>
      </c>
      <c r="H362" s="2">
        <f t="shared" si="114"/>
        <v>0</v>
      </c>
      <c r="I362" s="2">
        <f t="shared" si="102"/>
        <v>0</v>
      </c>
      <c r="J362" s="2">
        <f t="shared" si="120"/>
        <v>0</v>
      </c>
      <c r="K362" s="2">
        <f t="shared" si="106"/>
        <v>0</v>
      </c>
      <c r="L362" s="2">
        <f t="shared" si="106"/>
        <v>0</v>
      </c>
      <c r="M362" s="2"/>
      <c r="N362" s="28">
        <f t="shared" si="121"/>
        <v>0</v>
      </c>
      <c r="O362" s="2">
        <f t="shared" si="115"/>
        <v>0</v>
      </c>
      <c r="P362" s="2">
        <f t="shared" si="116"/>
        <v>0</v>
      </c>
      <c r="R362">
        <f t="shared" si="117"/>
        <v>341</v>
      </c>
      <c r="S362" s="89">
        <f t="shared" si="107"/>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8"/>
        <v>0.11073711196312175</v>
      </c>
      <c r="Y362" s="66">
        <f t="shared" si="108"/>
        <v>0</v>
      </c>
      <c r="Z362" s="72">
        <f t="shared" si="109"/>
        <v>0</v>
      </c>
      <c r="AA362" s="79">
        <f t="shared" si="110"/>
        <v>0</v>
      </c>
      <c r="AB362" s="81">
        <f t="shared" si="119"/>
        <v>0</v>
      </c>
      <c r="AD362" s="95">
        <f>locallinterp(R362,'BBG rates'!$N$10:$N$369,'BBG rates'!$P$10:$P$369)</f>
        <v>28.383691076045075</v>
      </c>
      <c r="AI362" s="185">
        <f t="shared" si="111"/>
        <v>341</v>
      </c>
      <c r="AJ362" s="127">
        <f>locallinterp(MIN(AI362,CAP_Senior*12),'BBG rates'!$X$24:$X$65,'BBG rates'!$Y$24:$Y$65)</f>
        <v>67.918742488467984</v>
      </c>
      <c r="AK362" s="127">
        <f>locallinterp(MIN(AI362,CAP_CB*12),'BBG rates'!$AA$25:$AA$40,'BBG rates'!$AC$25:$AC$40)</f>
        <v>11</v>
      </c>
      <c r="AL362" s="144">
        <f t="shared" si="112"/>
        <v>20.676186223039558</v>
      </c>
      <c r="AM362" s="142">
        <f>(SUMPRODUCT(AL362:AL$381,G362:G$381)+SUMPRODUCT(AL362:AL$381,H362:H$381))/12</f>
        <v>0</v>
      </c>
    </row>
    <row r="363" spans="1:39" x14ac:dyDescent="0.2">
      <c r="A363" s="7">
        <v>342</v>
      </c>
      <c r="B363" s="7">
        <v>171</v>
      </c>
      <c r="C363" s="7">
        <v>85.5</v>
      </c>
      <c r="D363" s="12">
        <f t="shared" si="104"/>
        <v>28.5</v>
      </c>
      <c r="E363" s="29">
        <f t="shared" si="103"/>
        <v>0</v>
      </c>
      <c r="F363" s="2">
        <f t="shared" si="105"/>
        <v>0</v>
      </c>
      <c r="G363" s="2">
        <f t="shared" si="113"/>
        <v>0</v>
      </c>
      <c r="H363" s="2">
        <f t="shared" si="114"/>
        <v>0</v>
      </c>
      <c r="I363" s="2">
        <f t="shared" si="102"/>
        <v>0</v>
      </c>
      <c r="J363" s="2">
        <f t="shared" si="120"/>
        <v>0</v>
      </c>
      <c r="K363" s="2">
        <f t="shared" si="106"/>
        <v>0</v>
      </c>
      <c r="L363" s="2">
        <f t="shared" si="106"/>
        <v>0</v>
      </c>
      <c r="M363" s="2"/>
      <c r="N363" s="28">
        <f t="shared" si="121"/>
        <v>0</v>
      </c>
      <c r="O363" s="2">
        <f t="shared" si="115"/>
        <v>0</v>
      </c>
      <c r="P363" s="2">
        <f t="shared" si="116"/>
        <v>0</v>
      </c>
      <c r="R363">
        <f t="shared" si="117"/>
        <v>342</v>
      </c>
      <c r="S363" s="89">
        <f t="shared" si="107"/>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8"/>
        <v>0.11046405559254069</v>
      </c>
      <c r="Y363" s="66">
        <f t="shared" si="108"/>
        <v>0</v>
      </c>
      <c r="Z363" s="72">
        <f t="shared" si="109"/>
        <v>0</v>
      </c>
      <c r="AA363" s="79">
        <f t="shared" si="110"/>
        <v>0</v>
      </c>
      <c r="AB363" s="81">
        <f t="shared" si="119"/>
        <v>0</v>
      </c>
      <c r="AD363" s="95">
        <f>locallinterp(R363,'BBG rates'!$N$10:$N$369,'BBG rates'!$P$10:$P$369)</f>
        <v>28.46432575108053</v>
      </c>
      <c r="AI363" s="185">
        <f t="shared" si="111"/>
        <v>342</v>
      </c>
      <c r="AJ363" s="127">
        <f>locallinterp(MIN(AI363,CAP_Senior*12),'BBG rates'!$X$24:$X$65,'BBG rates'!$Y$24:$Y$65)</f>
        <v>67.918742488467984</v>
      </c>
      <c r="AK363" s="127">
        <f>locallinterp(MIN(AI363,CAP_CB*12),'BBG rates'!$AA$25:$AA$40,'BBG rates'!$AC$25:$AC$40)</f>
        <v>11</v>
      </c>
      <c r="AL363" s="144">
        <f t="shared" si="112"/>
        <v>20.676186223039558</v>
      </c>
      <c r="AM363" s="142">
        <f>(SUMPRODUCT(AL363:AL$381,G363:G$381)+SUMPRODUCT(AL363:AL$381,H363:H$381))/12</f>
        <v>0</v>
      </c>
    </row>
    <row r="364" spans="1:39" x14ac:dyDescent="0.2">
      <c r="A364" s="7">
        <v>343</v>
      </c>
      <c r="B364" s="7">
        <v>171.5</v>
      </c>
      <c r="C364" s="7">
        <v>85.75</v>
      </c>
      <c r="D364" s="12">
        <f t="shared" si="104"/>
        <v>28.583333333333332</v>
      </c>
      <c r="E364" s="29">
        <f t="shared" si="103"/>
        <v>0</v>
      </c>
      <c r="F364" s="2">
        <f t="shared" si="105"/>
        <v>0</v>
      </c>
      <c r="G364" s="2">
        <f t="shared" si="113"/>
        <v>0</v>
      </c>
      <c r="H364" s="2">
        <f t="shared" si="114"/>
        <v>0</v>
      </c>
      <c r="I364" s="2">
        <f t="shared" si="102"/>
        <v>0</v>
      </c>
      <c r="J364" s="2">
        <f t="shared" si="120"/>
        <v>0</v>
      </c>
      <c r="K364" s="2">
        <f t="shared" si="106"/>
        <v>0</v>
      </c>
      <c r="L364" s="2">
        <f t="shared" si="106"/>
        <v>0</v>
      </c>
      <c r="M364" s="2"/>
      <c r="N364" s="28">
        <f t="shared" si="121"/>
        <v>0</v>
      </c>
      <c r="O364" s="2">
        <f t="shared" si="115"/>
        <v>0</v>
      </c>
      <c r="P364" s="2">
        <f t="shared" si="116"/>
        <v>0</v>
      </c>
      <c r="R364">
        <f t="shared" si="117"/>
        <v>343</v>
      </c>
      <c r="S364" s="89">
        <f t="shared" si="107"/>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8"/>
        <v>0.11019099853850634</v>
      </c>
      <c r="Y364" s="66">
        <f t="shared" si="108"/>
        <v>0</v>
      </c>
      <c r="Z364" s="72">
        <f t="shared" si="109"/>
        <v>0</v>
      </c>
      <c r="AA364" s="79">
        <f t="shared" si="110"/>
        <v>0</v>
      </c>
      <c r="AB364" s="81">
        <f t="shared" si="119"/>
        <v>0</v>
      </c>
      <c r="AD364" s="95">
        <f>locallinterp(R364,'BBG rates'!$N$10:$N$369,'BBG rates'!$P$10:$P$369)</f>
        <v>28.544961456386048</v>
      </c>
      <c r="AI364" s="185">
        <f t="shared" si="111"/>
        <v>343</v>
      </c>
      <c r="AJ364" s="127">
        <f>locallinterp(MIN(AI364,CAP_Senior*12),'BBG rates'!$X$24:$X$65,'BBG rates'!$Y$24:$Y$65)</f>
        <v>67.918742488467984</v>
      </c>
      <c r="AK364" s="127">
        <f>locallinterp(MIN(AI364,CAP_CB*12),'BBG rates'!$AA$25:$AA$40,'BBG rates'!$AC$25:$AC$40)</f>
        <v>11</v>
      </c>
      <c r="AL364" s="144">
        <f t="shared" si="112"/>
        <v>20.676186223039558</v>
      </c>
      <c r="AM364" s="142">
        <f>(SUMPRODUCT(AL364:AL$381,G364:G$381)+SUMPRODUCT(AL364:AL$381,H364:H$381))/12</f>
        <v>0</v>
      </c>
    </row>
    <row r="365" spans="1:39" x14ac:dyDescent="0.2">
      <c r="A365" s="7">
        <v>344</v>
      </c>
      <c r="B365" s="7">
        <v>172</v>
      </c>
      <c r="C365" s="7">
        <v>86</v>
      </c>
      <c r="D365" s="12">
        <f t="shared" si="104"/>
        <v>28.666666666666668</v>
      </c>
      <c r="E365" s="29">
        <f t="shared" si="103"/>
        <v>0</v>
      </c>
      <c r="F365" s="2">
        <f t="shared" si="105"/>
        <v>0</v>
      </c>
      <c r="G365" s="2">
        <f t="shared" si="113"/>
        <v>0</v>
      </c>
      <c r="H365" s="2">
        <f t="shared" si="114"/>
        <v>0</v>
      </c>
      <c r="I365" s="2">
        <f t="shared" si="102"/>
        <v>0</v>
      </c>
      <c r="J365" s="2">
        <f t="shared" si="120"/>
        <v>0</v>
      </c>
      <c r="K365" s="2">
        <f t="shared" si="106"/>
        <v>0</v>
      </c>
      <c r="L365" s="2">
        <f t="shared" si="106"/>
        <v>0</v>
      </c>
      <c r="M365" s="2"/>
      <c r="N365" s="28">
        <f t="shared" si="121"/>
        <v>0</v>
      </c>
      <c r="O365" s="2">
        <f t="shared" si="115"/>
        <v>0</v>
      </c>
      <c r="P365" s="2">
        <f t="shared" si="116"/>
        <v>0</v>
      </c>
      <c r="R365">
        <f t="shared" si="117"/>
        <v>344</v>
      </c>
      <c r="S365" s="89">
        <f t="shared" si="107"/>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8"/>
        <v>0.10991794080101869</v>
      </c>
      <c r="Y365" s="66">
        <f t="shared" si="108"/>
        <v>0</v>
      </c>
      <c r="Z365" s="72">
        <f t="shared" si="109"/>
        <v>0</v>
      </c>
      <c r="AA365" s="79">
        <f t="shared" si="110"/>
        <v>0</v>
      </c>
      <c r="AB365" s="81">
        <f t="shared" si="119"/>
        <v>0</v>
      </c>
      <c r="AD365" s="95">
        <f>locallinterp(R365,'BBG rates'!$N$10:$N$369,'BBG rates'!$P$10:$P$369)</f>
        <v>28.625598289931652</v>
      </c>
      <c r="AI365" s="185">
        <f t="shared" si="111"/>
        <v>344</v>
      </c>
      <c r="AJ365" s="127">
        <f>locallinterp(MIN(AI365,CAP_Senior*12),'BBG rates'!$X$24:$X$65,'BBG rates'!$Y$24:$Y$65)</f>
        <v>67.918742488467984</v>
      </c>
      <c r="AK365" s="127">
        <f>locallinterp(MIN(AI365,CAP_CB*12),'BBG rates'!$AA$25:$AA$40,'BBG rates'!$AC$25:$AC$40)</f>
        <v>11</v>
      </c>
      <c r="AL365" s="144">
        <f t="shared" si="112"/>
        <v>20.676186223039558</v>
      </c>
      <c r="AM365" s="142">
        <f>(SUMPRODUCT(AL365:AL$381,G365:G$381)+SUMPRODUCT(AL365:AL$381,H365:H$381))/12</f>
        <v>0</v>
      </c>
    </row>
    <row r="366" spans="1:39" x14ac:dyDescent="0.2">
      <c r="A366" s="7">
        <v>345</v>
      </c>
      <c r="B366" s="7">
        <v>172.5</v>
      </c>
      <c r="C366" s="7">
        <v>86.25</v>
      </c>
      <c r="D366" s="12">
        <f t="shared" si="104"/>
        <v>28.75</v>
      </c>
      <c r="E366" s="29">
        <f t="shared" si="103"/>
        <v>0</v>
      </c>
      <c r="F366" s="2">
        <f t="shared" si="105"/>
        <v>0</v>
      </c>
      <c r="G366" s="2">
        <f t="shared" si="113"/>
        <v>0</v>
      </c>
      <c r="H366" s="2">
        <f t="shared" si="114"/>
        <v>0</v>
      </c>
      <c r="I366" s="2">
        <f t="shared" si="102"/>
        <v>0</v>
      </c>
      <c r="J366" s="2">
        <f t="shared" si="120"/>
        <v>0</v>
      </c>
      <c r="K366" s="2">
        <f t="shared" si="106"/>
        <v>0</v>
      </c>
      <c r="L366" s="2">
        <f t="shared" si="106"/>
        <v>0</v>
      </c>
      <c r="M366" s="2"/>
      <c r="N366" s="28">
        <f t="shared" si="121"/>
        <v>0</v>
      </c>
      <c r="O366" s="2">
        <f t="shared" si="115"/>
        <v>0</v>
      </c>
      <c r="P366" s="2">
        <f t="shared" si="116"/>
        <v>0</v>
      </c>
      <c r="R366">
        <f t="shared" si="117"/>
        <v>345</v>
      </c>
      <c r="S366" s="89">
        <f t="shared" si="107"/>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8"/>
        <v>0.10964488238007775</v>
      </c>
      <c r="Y366" s="66">
        <f t="shared" si="108"/>
        <v>0</v>
      </c>
      <c r="Z366" s="72">
        <f t="shared" si="109"/>
        <v>0</v>
      </c>
      <c r="AA366" s="79">
        <f t="shared" si="110"/>
        <v>0</v>
      </c>
      <c r="AB366" s="81">
        <f t="shared" si="119"/>
        <v>0</v>
      </c>
      <c r="AD366" s="95">
        <f>locallinterp(R366,'BBG rates'!$N$10:$N$369,'BBG rates'!$P$10:$P$369)</f>
        <v>28.706236336774833</v>
      </c>
      <c r="AI366" s="185">
        <f t="shared" si="111"/>
        <v>345</v>
      </c>
      <c r="AJ366" s="127">
        <f>locallinterp(MIN(AI366,CAP_Senior*12),'BBG rates'!$X$24:$X$65,'BBG rates'!$Y$24:$Y$65)</f>
        <v>67.918742488467984</v>
      </c>
      <c r="AK366" s="127">
        <f>locallinterp(MIN(AI366,CAP_CB*12),'BBG rates'!$AA$25:$AA$40,'BBG rates'!$AC$25:$AC$40)</f>
        <v>11</v>
      </c>
      <c r="AL366" s="144">
        <f t="shared" si="112"/>
        <v>20.676186223039558</v>
      </c>
      <c r="AM366" s="142">
        <f>(SUMPRODUCT(AL366:AL$381,G366:G$381)+SUMPRODUCT(AL366:AL$381,H366:H$381))/12</f>
        <v>0</v>
      </c>
    </row>
    <row r="367" spans="1:39" x14ac:dyDescent="0.2">
      <c r="A367" s="7">
        <v>346</v>
      </c>
      <c r="B367" s="7">
        <v>173</v>
      </c>
      <c r="C367" s="7">
        <v>86.5</v>
      </c>
      <c r="D367" s="12">
        <f t="shared" si="104"/>
        <v>28.833333333333332</v>
      </c>
      <c r="E367" s="29">
        <f t="shared" si="103"/>
        <v>0</v>
      </c>
      <c r="F367" s="2">
        <f t="shared" si="105"/>
        <v>0</v>
      </c>
      <c r="G367" s="2">
        <f t="shared" si="113"/>
        <v>0</v>
      </c>
      <c r="H367" s="2">
        <f t="shared" si="114"/>
        <v>0</v>
      </c>
      <c r="I367" s="2">
        <f t="shared" si="102"/>
        <v>0</v>
      </c>
      <c r="J367" s="2">
        <f t="shared" si="120"/>
        <v>0</v>
      </c>
      <c r="K367" s="2">
        <f t="shared" si="106"/>
        <v>0</v>
      </c>
      <c r="L367" s="2">
        <f t="shared" si="106"/>
        <v>0</v>
      </c>
      <c r="M367" s="2"/>
      <c r="N367" s="28">
        <f t="shared" si="121"/>
        <v>0</v>
      </c>
      <c r="O367" s="2">
        <f t="shared" si="115"/>
        <v>0</v>
      </c>
      <c r="P367" s="2">
        <f t="shared" si="116"/>
        <v>0</v>
      </c>
      <c r="R367">
        <f t="shared" si="117"/>
        <v>346</v>
      </c>
      <c r="S367" s="89">
        <f t="shared" si="107"/>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8"/>
        <v>0.10937182327594996</v>
      </c>
      <c r="Y367" s="66">
        <f t="shared" si="108"/>
        <v>0</v>
      </c>
      <c r="Z367" s="72">
        <f t="shared" si="109"/>
        <v>0</v>
      </c>
      <c r="AA367" s="79">
        <f t="shared" si="110"/>
        <v>0</v>
      </c>
      <c r="AB367" s="81">
        <f t="shared" si="119"/>
        <v>0</v>
      </c>
      <c r="AD367" s="95">
        <f>locallinterp(R367,'BBG rates'!$N$10:$N$369,'BBG rates'!$P$10:$P$369)</f>
        <v>28.786875680220419</v>
      </c>
      <c r="AI367" s="185">
        <f t="shared" si="111"/>
        <v>346</v>
      </c>
      <c r="AJ367" s="127">
        <f>locallinterp(MIN(AI367,CAP_Senior*12),'BBG rates'!$X$24:$X$65,'BBG rates'!$Y$24:$Y$65)</f>
        <v>67.918742488467984</v>
      </c>
      <c r="AK367" s="127">
        <f>locallinterp(MIN(AI367,CAP_CB*12),'BBG rates'!$AA$25:$AA$40,'BBG rates'!$AC$25:$AC$40)</f>
        <v>11</v>
      </c>
      <c r="AL367" s="144">
        <f t="shared" si="112"/>
        <v>20.676186223039558</v>
      </c>
      <c r="AM367" s="142">
        <f>(SUMPRODUCT(AL367:AL$381,G367:G$381)+SUMPRODUCT(AL367:AL$381,H367:H$381))/12</f>
        <v>0</v>
      </c>
    </row>
    <row r="368" spans="1:39" x14ac:dyDescent="0.2">
      <c r="A368" s="7">
        <v>347</v>
      </c>
      <c r="B368" s="7">
        <v>173.5</v>
      </c>
      <c r="C368" s="7">
        <v>86.75</v>
      </c>
      <c r="D368" s="12">
        <f t="shared" si="104"/>
        <v>28.916666666666668</v>
      </c>
      <c r="E368" s="29">
        <f t="shared" si="103"/>
        <v>0</v>
      </c>
      <c r="F368" s="2">
        <f t="shared" si="105"/>
        <v>0</v>
      </c>
      <c r="G368" s="2">
        <f t="shared" si="113"/>
        <v>0</v>
      </c>
      <c r="H368" s="2">
        <f t="shared" si="114"/>
        <v>0</v>
      </c>
      <c r="I368" s="2">
        <f t="shared" si="102"/>
        <v>0</v>
      </c>
      <c r="J368" s="2">
        <f t="shared" si="120"/>
        <v>0</v>
      </c>
      <c r="K368" s="2">
        <f t="shared" si="106"/>
        <v>0</v>
      </c>
      <c r="L368" s="2">
        <f t="shared" si="106"/>
        <v>0</v>
      </c>
      <c r="M368" s="2"/>
      <c r="N368" s="28">
        <f t="shared" si="121"/>
        <v>0</v>
      </c>
      <c r="O368" s="2">
        <f t="shared" si="115"/>
        <v>0</v>
      </c>
      <c r="P368" s="2">
        <f t="shared" si="116"/>
        <v>0</v>
      </c>
      <c r="R368">
        <f t="shared" si="117"/>
        <v>347</v>
      </c>
      <c r="S368" s="89">
        <f t="shared" si="107"/>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8"/>
        <v>0.10909876348810243</v>
      </c>
      <c r="Y368" s="66">
        <f t="shared" si="108"/>
        <v>0</v>
      </c>
      <c r="Z368" s="72">
        <f t="shared" si="109"/>
        <v>0</v>
      </c>
      <c r="AA368" s="79">
        <f t="shared" si="110"/>
        <v>0</v>
      </c>
      <c r="AB368" s="81">
        <f t="shared" si="119"/>
        <v>0</v>
      </c>
      <c r="AD368" s="95">
        <f>locallinterp(R368,'BBG rates'!$N$10:$N$369,'BBG rates'!$P$10:$P$369)</f>
        <v>28.867516395620996</v>
      </c>
      <c r="AI368" s="185">
        <f t="shared" si="111"/>
        <v>347</v>
      </c>
      <c r="AJ368" s="127">
        <f>locallinterp(MIN(AI368,CAP_Senior*12),'BBG rates'!$X$24:$X$65,'BBG rates'!$Y$24:$Y$65)</f>
        <v>67.918742488467984</v>
      </c>
      <c r="AK368" s="127">
        <f>locallinterp(MIN(AI368,CAP_CB*12),'BBG rates'!$AA$25:$AA$40,'BBG rates'!$AC$25:$AC$40)</f>
        <v>11</v>
      </c>
      <c r="AL368" s="144">
        <f t="shared" si="112"/>
        <v>20.676186223039558</v>
      </c>
      <c r="AM368" s="142">
        <f>(SUMPRODUCT(AL368:AL$381,G368:G$381)+SUMPRODUCT(AL368:AL$381,H368:H$381))/12</f>
        <v>0</v>
      </c>
    </row>
    <row r="369" spans="1:39" x14ac:dyDescent="0.2">
      <c r="A369" s="7">
        <v>348</v>
      </c>
      <c r="B369" s="7">
        <v>174</v>
      </c>
      <c r="C369" s="7">
        <v>87</v>
      </c>
      <c r="D369" s="12">
        <f t="shared" si="104"/>
        <v>29</v>
      </c>
      <c r="E369" s="29">
        <f t="shared" si="103"/>
        <v>0</v>
      </c>
      <c r="F369" s="2">
        <f t="shared" si="105"/>
        <v>0</v>
      </c>
      <c r="G369" s="2">
        <f t="shared" si="113"/>
        <v>0</v>
      </c>
      <c r="H369" s="2">
        <f t="shared" si="114"/>
        <v>0</v>
      </c>
      <c r="I369" s="2">
        <f t="shared" si="102"/>
        <v>0</v>
      </c>
      <c r="J369" s="2">
        <f t="shared" si="120"/>
        <v>0</v>
      </c>
      <c r="K369" s="2">
        <f t="shared" si="106"/>
        <v>0</v>
      </c>
      <c r="L369" s="2">
        <f t="shared" si="106"/>
        <v>0</v>
      </c>
      <c r="M369" s="2"/>
      <c r="N369" s="28">
        <f t="shared" si="121"/>
        <v>0</v>
      </c>
      <c r="O369" s="2">
        <f t="shared" si="115"/>
        <v>0</v>
      </c>
      <c r="P369" s="2">
        <f t="shared" si="116"/>
        <v>0</v>
      </c>
      <c r="R369">
        <f t="shared" si="117"/>
        <v>348</v>
      </c>
      <c r="S369" s="89">
        <f t="shared" si="107"/>
        <v>0</v>
      </c>
      <c r="T369" s="89">
        <f>IF(AND(S369=0,S368&gt;0),SUM($G369:$H$381),S369)</f>
        <v>0</v>
      </c>
      <c r="U369" s="82">
        <f>SUM(T369:T$381)</f>
        <v>0</v>
      </c>
      <c r="V369" s="68">
        <f>localspline(R369,'BBG rates'!$G$10:$G$27,'BBG rates'!$K$10:$K$27)</f>
        <v>0.9677059166478873</v>
      </c>
      <c r="W369" s="68">
        <f>locallinterp(R369,'BBG rates'!$G$10:$G$27,'BBG rates'!$J$10:$J$27)</f>
        <v>0.10888</v>
      </c>
      <c r="X369" s="56">
        <f t="shared" si="118"/>
        <v>0.10882570301706807</v>
      </c>
      <c r="Y369" s="66">
        <f t="shared" si="108"/>
        <v>0</v>
      </c>
      <c r="Z369" s="72">
        <f t="shared" si="109"/>
        <v>0</v>
      </c>
      <c r="AA369" s="79">
        <f t="shared" si="110"/>
        <v>0</v>
      </c>
      <c r="AB369" s="81">
        <f t="shared" si="119"/>
        <v>0</v>
      </c>
      <c r="AD369" s="95">
        <f>locallinterp(R369,'BBG rates'!$N$10:$N$369,'BBG rates'!$P$10:$P$369)</f>
        <v>28.948158555341653</v>
      </c>
      <c r="AI369" s="185">
        <f t="shared" si="111"/>
        <v>348</v>
      </c>
      <c r="AJ369" s="127">
        <f>locallinterp(MIN(AI369,CAP_Senior*12),'BBG rates'!$X$24:$X$65,'BBG rates'!$Y$24:$Y$65)</f>
        <v>67.918742488467984</v>
      </c>
      <c r="AK369" s="127">
        <f>locallinterp(MIN(AI369,CAP_CB*12),'BBG rates'!$AA$25:$AA$40,'BBG rates'!$AC$25:$AC$40)</f>
        <v>11</v>
      </c>
      <c r="AL369" s="144">
        <f t="shared" si="112"/>
        <v>20.676186223039558</v>
      </c>
      <c r="AM369" s="142">
        <f>(SUMPRODUCT(AL369:AL$381,G369:G$381)+SUMPRODUCT(AL369:AL$381,H369:H$381))/12</f>
        <v>0</v>
      </c>
    </row>
    <row r="370" spans="1:39" x14ac:dyDescent="0.2">
      <c r="A370" s="7">
        <v>349</v>
      </c>
      <c r="B370" s="7">
        <v>174.5</v>
      </c>
      <c r="C370" s="7">
        <v>87.25</v>
      </c>
      <c r="D370" s="12">
        <f t="shared" si="104"/>
        <v>29.083333333333332</v>
      </c>
      <c r="E370" s="29">
        <f t="shared" si="103"/>
        <v>0</v>
      </c>
      <c r="F370" s="2">
        <f t="shared" si="105"/>
        <v>0</v>
      </c>
      <c r="G370" s="2">
        <f t="shared" si="113"/>
        <v>0</v>
      </c>
      <c r="H370" s="2">
        <f t="shared" si="114"/>
        <v>0</v>
      </c>
      <c r="I370" s="2">
        <f t="shared" si="102"/>
        <v>0</v>
      </c>
      <c r="J370" s="2">
        <f t="shared" si="120"/>
        <v>0</v>
      </c>
      <c r="K370" s="2">
        <f t="shared" si="106"/>
        <v>0</v>
      </c>
      <c r="L370" s="2">
        <f t="shared" si="106"/>
        <v>0</v>
      </c>
      <c r="M370" s="2"/>
      <c r="N370" s="28">
        <f t="shared" si="121"/>
        <v>0</v>
      </c>
      <c r="O370" s="2">
        <f t="shared" si="115"/>
        <v>0</v>
      </c>
      <c r="P370" s="2">
        <f t="shared" si="116"/>
        <v>0</v>
      </c>
      <c r="R370">
        <f t="shared" si="117"/>
        <v>349</v>
      </c>
      <c r="S370" s="89">
        <f t="shared" si="107"/>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8"/>
        <v>0.1085526418625804</v>
      </c>
      <c r="Y370" s="66">
        <f t="shared" si="108"/>
        <v>0</v>
      </c>
      <c r="Z370" s="72">
        <f t="shared" si="109"/>
        <v>0</v>
      </c>
      <c r="AA370" s="79">
        <f t="shared" si="110"/>
        <v>0</v>
      </c>
      <c r="AB370" s="81">
        <f t="shared" si="119"/>
        <v>0</v>
      </c>
      <c r="AD370" s="95">
        <f>locallinterp(R370,'BBG rates'!$N$10:$N$369,'BBG rates'!$P$10:$P$369)</f>
        <v>29.028802223792926</v>
      </c>
      <c r="AI370" s="185">
        <f t="shared" si="111"/>
        <v>349</v>
      </c>
      <c r="AJ370" s="127">
        <f>locallinterp(MIN(AI370,CAP_Senior*12),'BBG rates'!$X$24:$X$65,'BBG rates'!$Y$24:$Y$65)</f>
        <v>67.918742488467984</v>
      </c>
      <c r="AK370" s="127">
        <f>locallinterp(MIN(AI370,CAP_CB*12),'BBG rates'!$AA$25:$AA$40,'BBG rates'!$AC$25:$AC$40)</f>
        <v>11</v>
      </c>
      <c r="AL370" s="144">
        <f t="shared" si="112"/>
        <v>20.676186223039558</v>
      </c>
      <c r="AM370" s="142">
        <f>(SUMPRODUCT(AL370:AL$381,G370:G$381)+SUMPRODUCT(AL370:AL$381,H370:H$381))/12</f>
        <v>0</v>
      </c>
    </row>
    <row r="371" spans="1:39" x14ac:dyDescent="0.2">
      <c r="A371" s="7">
        <v>350</v>
      </c>
      <c r="B371" s="7">
        <v>175</v>
      </c>
      <c r="C371" s="7">
        <v>87.5</v>
      </c>
      <c r="D371" s="12">
        <f t="shared" si="104"/>
        <v>29.166666666666668</v>
      </c>
      <c r="E371" s="29">
        <f t="shared" si="103"/>
        <v>0</v>
      </c>
      <c r="F371" s="2">
        <f t="shared" si="105"/>
        <v>0</v>
      </c>
      <c r="G371" s="2">
        <f t="shared" si="113"/>
        <v>0</v>
      </c>
      <c r="H371" s="2">
        <f t="shared" si="114"/>
        <v>0</v>
      </c>
      <c r="I371" s="2">
        <f t="shared" si="102"/>
        <v>0</v>
      </c>
      <c r="J371" s="2">
        <f t="shared" si="120"/>
        <v>0</v>
      </c>
      <c r="K371" s="2">
        <f t="shared" si="106"/>
        <v>0</v>
      </c>
      <c r="L371" s="2">
        <f t="shared" si="106"/>
        <v>0</v>
      </c>
      <c r="M371" s="2"/>
      <c r="N371" s="28">
        <f t="shared" si="121"/>
        <v>0</v>
      </c>
      <c r="O371" s="2">
        <f t="shared" si="115"/>
        <v>0</v>
      </c>
      <c r="P371" s="2">
        <f t="shared" si="116"/>
        <v>0</v>
      </c>
      <c r="R371">
        <f t="shared" si="117"/>
        <v>350</v>
      </c>
      <c r="S371" s="89">
        <f t="shared" si="107"/>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8"/>
        <v>0.10827958002463944</v>
      </c>
      <c r="Y371" s="66">
        <f t="shared" si="108"/>
        <v>0</v>
      </c>
      <c r="Z371" s="72">
        <f t="shared" si="109"/>
        <v>0</v>
      </c>
      <c r="AA371" s="79">
        <f t="shared" si="110"/>
        <v>0</v>
      </c>
      <c r="AB371" s="81">
        <f t="shared" si="119"/>
        <v>0</v>
      </c>
      <c r="AD371" s="95">
        <f>locallinterp(R371,'BBG rates'!$N$10:$N$369,'BBG rates'!$P$10:$P$369)</f>
        <v>29.109447462397856</v>
      </c>
      <c r="AI371" s="185">
        <f t="shared" si="111"/>
        <v>350</v>
      </c>
      <c r="AJ371" s="127">
        <f>locallinterp(MIN(AI371,CAP_Senior*12),'BBG rates'!$X$24:$X$65,'BBG rates'!$Y$24:$Y$65)</f>
        <v>67.918742488467984</v>
      </c>
      <c r="AK371" s="127">
        <f>locallinterp(MIN(AI371,CAP_CB*12),'BBG rates'!$AA$25:$AA$40,'BBG rates'!$AC$25:$AC$40)</f>
        <v>11</v>
      </c>
      <c r="AL371" s="144">
        <f t="shared" si="112"/>
        <v>20.676186223039558</v>
      </c>
      <c r="AM371" s="142">
        <f>(SUMPRODUCT(AL371:AL$381,G371:G$381)+SUMPRODUCT(AL371:AL$381,H371:H$381))/12</f>
        <v>0</v>
      </c>
    </row>
    <row r="372" spans="1:39" x14ac:dyDescent="0.2">
      <c r="A372" s="7">
        <v>351</v>
      </c>
      <c r="B372" s="7">
        <v>175.5</v>
      </c>
      <c r="C372" s="7">
        <v>87.75</v>
      </c>
      <c r="D372" s="12">
        <f t="shared" si="104"/>
        <v>29.25</v>
      </c>
      <c r="E372" s="29">
        <f t="shared" si="103"/>
        <v>0</v>
      </c>
      <c r="F372" s="2">
        <f t="shared" si="105"/>
        <v>0</v>
      </c>
      <c r="G372" s="2">
        <f t="shared" si="113"/>
        <v>0</v>
      </c>
      <c r="H372" s="2">
        <f t="shared" si="114"/>
        <v>0</v>
      </c>
      <c r="I372" s="2">
        <f t="shared" si="102"/>
        <v>0</v>
      </c>
      <c r="J372" s="2">
        <f t="shared" si="120"/>
        <v>0</v>
      </c>
      <c r="K372" s="2">
        <f t="shared" si="106"/>
        <v>0</v>
      </c>
      <c r="L372" s="2">
        <f t="shared" si="106"/>
        <v>0</v>
      </c>
      <c r="M372" s="2"/>
      <c r="N372" s="28">
        <f t="shared" si="121"/>
        <v>0</v>
      </c>
      <c r="O372" s="2">
        <f t="shared" si="115"/>
        <v>0</v>
      </c>
      <c r="P372" s="2">
        <f t="shared" si="116"/>
        <v>0</v>
      </c>
      <c r="R372">
        <f t="shared" si="117"/>
        <v>351</v>
      </c>
      <c r="S372" s="89">
        <f t="shared" si="107"/>
        <v>0</v>
      </c>
      <c r="T372" s="89">
        <f>IF(AND(S372=0,S371&gt;0),SUM($G372:$H$381),S372)</f>
        <v>0</v>
      </c>
      <c r="U372" s="82">
        <f>SUM(T372:T$381)</f>
        <v>0</v>
      </c>
      <c r="V372" s="68">
        <f>localspline(R372,'BBG rates'!$G$10:$G$27,'BBG rates'!$K$10:$K$27)</f>
        <v>0.9677623616260177</v>
      </c>
      <c r="W372" s="68">
        <f>locallinterp(R372,'BBG rates'!$G$10:$G$27,'BBG rates'!$J$10:$J$27)</f>
        <v>0.10806</v>
      </c>
      <c r="X372" s="56">
        <f t="shared" si="118"/>
        <v>0.10800651750324519</v>
      </c>
      <c r="Y372" s="66">
        <f t="shared" si="108"/>
        <v>0</v>
      </c>
      <c r="Z372" s="72">
        <f t="shared" si="109"/>
        <v>0</v>
      </c>
      <c r="AA372" s="79">
        <f t="shared" si="110"/>
        <v>0</v>
      </c>
      <c r="AB372" s="81">
        <f t="shared" si="119"/>
        <v>0</v>
      </c>
      <c r="AD372" s="95">
        <f>locallinterp(R372,'BBG rates'!$N$10:$N$369,'BBG rates'!$P$10:$P$369)</f>
        <v>29.190094325866692</v>
      </c>
      <c r="AI372" s="185">
        <f t="shared" si="111"/>
        <v>351</v>
      </c>
      <c r="AJ372" s="127">
        <f>locallinterp(MIN(AI372,CAP_Senior*12),'BBG rates'!$X$24:$X$65,'BBG rates'!$Y$24:$Y$65)</f>
        <v>67.918742488467984</v>
      </c>
      <c r="AK372" s="127">
        <f>locallinterp(MIN(AI372,CAP_CB*12),'BBG rates'!$AA$25:$AA$40,'BBG rates'!$AC$25:$AC$40)</f>
        <v>11</v>
      </c>
      <c r="AL372" s="144">
        <f t="shared" si="112"/>
        <v>20.676186223039558</v>
      </c>
      <c r="AM372" s="142">
        <f>(SUMPRODUCT(AL372:AL$381,G372:G$381)+SUMPRODUCT(AL372:AL$381,H372:H$381))/12</f>
        <v>0</v>
      </c>
    </row>
    <row r="373" spans="1:39" x14ac:dyDescent="0.2">
      <c r="A373" s="7">
        <v>352</v>
      </c>
      <c r="B373" s="7">
        <v>176</v>
      </c>
      <c r="C373" s="7">
        <v>88</v>
      </c>
      <c r="D373" s="12">
        <f t="shared" si="104"/>
        <v>29.333333333333332</v>
      </c>
      <c r="E373" s="29">
        <f t="shared" si="103"/>
        <v>0</v>
      </c>
      <c r="F373" s="2">
        <f t="shared" si="105"/>
        <v>0</v>
      </c>
      <c r="G373" s="2">
        <f t="shared" si="113"/>
        <v>0</v>
      </c>
      <c r="H373" s="2">
        <f t="shared" si="114"/>
        <v>0</v>
      </c>
      <c r="I373" s="2">
        <f t="shared" si="102"/>
        <v>0</v>
      </c>
      <c r="J373" s="2">
        <f t="shared" si="120"/>
        <v>0</v>
      </c>
      <c r="K373" s="2">
        <f t="shared" si="106"/>
        <v>0</v>
      </c>
      <c r="L373" s="2">
        <f t="shared" si="106"/>
        <v>0</v>
      </c>
      <c r="M373" s="2"/>
      <c r="N373" s="28">
        <f t="shared" si="121"/>
        <v>0</v>
      </c>
      <c r="O373" s="2">
        <f t="shared" si="115"/>
        <v>0</v>
      </c>
      <c r="P373" s="2">
        <f t="shared" si="116"/>
        <v>0</v>
      </c>
      <c r="R373">
        <f t="shared" si="117"/>
        <v>352</v>
      </c>
      <c r="S373" s="89">
        <f t="shared" si="107"/>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8"/>
        <v>0.10773345429839765</v>
      </c>
      <c r="Y373" s="66">
        <f t="shared" si="108"/>
        <v>0</v>
      </c>
      <c r="Z373" s="72">
        <f t="shared" si="109"/>
        <v>0</v>
      </c>
      <c r="AA373" s="79">
        <f t="shared" si="110"/>
        <v>0</v>
      </c>
      <c r="AB373" s="81">
        <f t="shared" si="119"/>
        <v>0</v>
      </c>
      <c r="AD373" s="95">
        <f>locallinterp(R373,'BBG rates'!$N$10:$N$369,'BBG rates'!$P$10:$P$369)</f>
        <v>29.270742862196897</v>
      </c>
      <c r="AI373" s="185">
        <f t="shared" si="111"/>
        <v>352</v>
      </c>
      <c r="AJ373" s="127">
        <f>locallinterp(MIN(AI373,CAP_Senior*12),'BBG rates'!$X$24:$X$65,'BBG rates'!$Y$24:$Y$65)</f>
        <v>67.918742488467984</v>
      </c>
      <c r="AK373" s="127">
        <f>locallinterp(MIN(AI373,CAP_CB*12),'BBG rates'!$AA$25:$AA$40,'BBG rates'!$AC$25:$AC$40)</f>
        <v>11</v>
      </c>
      <c r="AL373" s="144">
        <f t="shared" si="112"/>
        <v>20.676186223039558</v>
      </c>
      <c r="AM373" s="142">
        <f>(SUMPRODUCT(AL373:AL$381,G373:G$381)+SUMPRODUCT(AL373:AL$381,H373:H$381))/12</f>
        <v>0</v>
      </c>
    </row>
    <row r="374" spans="1:39" x14ac:dyDescent="0.2">
      <c r="A374" s="7">
        <v>353</v>
      </c>
      <c r="B374" s="7">
        <v>176.5</v>
      </c>
      <c r="C374" s="7">
        <v>88.25</v>
      </c>
      <c r="D374" s="12">
        <f t="shared" si="104"/>
        <v>29.416666666666668</v>
      </c>
      <c r="E374" s="29">
        <f t="shared" si="103"/>
        <v>0</v>
      </c>
      <c r="F374" s="2">
        <f t="shared" si="105"/>
        <v>0</v>
      </c>
      <c r="G374" s="2">
        <f t="shared" si="113"/>
        <v>0</v>
      </c>
      <c r="H374" s="2">
        <f t="shared" si="114"/>
        <v>0</v>
      </c>
      <c r="I374" s="2">
        <f t="shared" si="102"/>
        <v>0</v>
      </c>
      <c r="J374" s="2">
        <f t="shared" si="120"/>
        <v>0</v>
      </c>
      <c r="K374" s="2">
        <f t="shared" si="106"/>
        <v>0</v>
      </c>
      <c r="L374" s="2">
        <f t="shared" si="106"/>
        <v>0</v>
      </c>
      <c r="M374" s="2"/>
      <c r="N374" s="28">
        <f t="shared" si="121"/>
        <v>0</v>
      </c>
      <c r="O374" s="2">
        <f t="shared" si="115"/>
        <v>0</v>
      </c>
      <c r="P374" s="2">
        <f t="shared" si="116"/>
        <v>0</v>
      </c>
      <c r="R374">
        <f t="shared" si="117"/>
        <v>353</v>
      </c>
      <c r="S374" s="89">
        <f t="shared" si="107"/>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8"/>
        <v>0.10746039041036326</v>
      </c>
      <c r="Y374" s="66">
        <f t="shared" si="108"/>
        <v>0</v>
      </c>
      <c r="Z374" s="72">
        <f t="shared" si="109"/>
        <v>0</v>
      </c>
      <c r="AA374" s="79">
        <f t="shared" si="110"/>
        <v>0</v>
      </c>
      <c r="AB374" s="81">
        <f t="shared" si="119"/>
        <v>0</v>
      </c>
      <c r="AD374" s="95">
        <f>locallinterp(R374,'BBG rates'!$N$10:$N$369,'BBG rates'!$P$10:$P$369)</f>
        <v>29.351393115778961</v>
      </c>
      <c r="AI374" s="185">
        <f t="shared" si="111"/>
        <v>353</v>
      </c>
      <c r="AJ374" s="127">
        <f>locallinterp(MIN(AI374,CAP_Senior*12),'BBG rates'!$X$24:$X$65,'BBG rates'!$Y$24:$Y$65)</f>
        <v>67.918742488467984</v>
      </c>
      <c r="AK374" s="127">
        <f>locallinterp(MIN(AI374,CAP_CB*12),'BBG rates'!$AA$25:$AA$40,'BBG rates'!$AC$25:$AC$40)</f>
        <v>11</v>
      </c>
      <c r="AL374" s="144">
        <f t="shared" si="112"/>
        <v>20.676186223039558</v>
      </c>
      <c r="AM374" s="142">
        <f>(SUMPRODUCT(AL374:AL$381,G374:G$381)+SUMPRODUCT(AL374:AL$381,H374:H$381))/12</f>
        <v>0</v>
      </c>
    </row>
    <row r="375" spans="1:39" x14ac:dyDescent="0.2">
      <c r="A375" s="7">
        <v>354</v>
      </c>
      <c r="B375" s="7">
        <v>177</v>
      </c>
      <c r="C375" s="7">
        <v>88.5</v>
      </c>
      <c r="D375" s="12">
        <f t="shared" si="104"/>
        <v>29.5</v>
      </c>
      <c r="E375" s="29">
        <f t="shared" si="103"/>
        <v>0</v>
      </c>
      <c r="F375" s="2">
        <f t="shared" si="105"/>
        <v>0</v>
      </c>
      <c r="G375" s="2">
        <f t="shared" si="113"/>
        <v>0</v>
      </c>
      <c r="H375" s="2">
        <f t="shared" si="114"/>
        <v>0</v>
      </c>
      <c r="I375" s="2">
        <f t="shared" si="102"/>
        <v>0</v>
      </c>
      <c r="J375" s="2">
        <f t="shared" si="120"/>
        <v>0</v>
      </c>
      <c r="K375" s="2">
        <f t="shared" si="106"/>
        <v>0</v>
      </c>
      <c r="L375" s="2">
        <f t="shared" si="106"/>
        <v>0</v>
      </c>
      <c r="M375" s="2"/>
      <c r="N375" s="28">
        <f t="shared" si="121"/>
        <v>0</v>
      </c>
      <c r="O375" s="2">
        <f t="shared" si="115"/>
        <v>0</v>
      </c>
      <c r="P375" s="2">
        <f t="shared" si="116"/>
        <v>0</v>
      </c>
      <c r="R375">
        <f t="shared" si="117"/>
        <v>354</v>
      </c>
      <c r="S375" s="89">
        <f t="shared" si="107"/>
        <v>0</v>
      </c>
      <c r="T375" s="89">
        <f>IF(AND(S375=0,S374&gt;0),SUM($G375:$H$381),S375)</f>
        <v>0</v>
      </c>
      <c r="U375" s="82">
        <f>SUM(T375:T$381)</f>
        <v>0</v>
      </c>
      <c r="V375" s="68">
        <f>localspline(R375,'BBG rates'!$G$10:$G$27,'BBG rates'!$K$10:$K$27)</f>
        <v>0.9678241095565171</v>
      </c>
      <c r="W375" s="68">
        <f>locallinterp(R375,'BBG rates'!$G$10:$G$27,'BBG rates'!$J$10:$J$27)</f>
        <v>0.10724</v>
      </c>
      <c r="X375" s="56">
        <f t="shared" si="118"/>
        <v>0.10718732583860913</v>
      </c>
      <c r="Y375" s="66">
        <f t="shared" si="108"/>
        <v>0</v>
      </c>
      <c r="Z375" s="72">
        <f t="shared" si="109"/>
        <v>0</v>
      </c>
      <c r="AA375" s="79">
        <f t="shared" si="110"/>
        <v>0</v>
      </c>
      <c r="AB375" s="81">
        <f t="shared" si="119"/>
        <v>0</v>
      </c>
      <c r="AD375" s="95">
        <f>locallinterp(R375,'BBG rates'!$N$10:$N$369,'BBG rates'!$P$10:$P$369)</f>
        <v>29.432045124908672</v>
      </c>
      <c r="AI375" s="185">
        <f t="shared" si="111"/>
        <v>354</v>
      </c>
      <c r="AJ375" s="127">
        <f>locallinterp(MIN(AI375,CAP_Senior*12),'BBG rates'!$X$24:$X$65,'BBG rates'!$Y$24:$Y$65)</f>
        <v>67.918742488467984</v>
      </c>
      <c r="AK375" s="127">
        <f>locallinterp(MIN(AI375,CAP_CB*12),'BBG rates'!$AA$25:$AA$40,'BBG rates'!$AC$25:$AC$40)</f>
        <v>11</v>
      </c>
      <c r="AL375" s="144">
        <f t="shared" si="112"/>
        <v>20.676186223039558</v>
      </c>
      <c r="AM375" s="142">
        <f>(SUMPRODUCT(AL375:AL$381,G375:G$381)+SUMPRODUCT(AL375:AL$381,H375:H$381))/12</f>
        <v>0</v>
      </c>
    </row>
    <row r="376" spans="1:39" x14ac:dyDescent="0.2">
      <c r="A376" s="7">
        <v>355</v>
      </c>
      <c r="B376" s="7">
        <v>177.5</v>
      </c>
      <c r="C376" s="7">
        <v>88.75</v>
      </c>
      <c r="D376" s="12">
        <f t="shared" si="104"/>
        <v>29.583333333333332</v>
      </c>
      <c r="E376" s="29">
        <f t="shared" si="103"/>
        <v>0</v>
      </c>
      <c r="F376" s="2">
        <f t="shared" si="105"/>
        <v>0</v>
      </c>
      <c r="G376" s="2">
        <f t="shared" si="113"/>
        <v>0</v>
      </c>
      <c r="H376" s="2">
        <f t="shared" si="114"/>
        <v>0</v>
      </c>
      <c r="I376" s="2">
        <f t="shared" si="102"/>
        <v>0</v>
      </c>
      <c r="J376" s="2">
        <f t="shared" si="120"/>
        <v>0</v>
      </c>
      <c r="K376" s="2">
        <f t="shared" si="106"/>
        <v>0</v>
      </c>
      <c r="L376" s="2">
        <f t="shared" si="106"/>
        <v>0</v>
      </c>
      <c r="M376" s="2"/>
      <c r="N376" s="28">
        <f t="shared" si="121"/>
        <v>0</v>
      </c>
      <c r="O376" s="2">
        <f t="shared" si="115"/>
        <v>0</v>
      </c>
      <c r="P376" s="2">
        <f t="shared" si="116"/>
        <v>0</v>
      </c>
      <c r="R376">
        <f t="shared" si="117"/>
        <v>355</v>
      </c>
      <c r="S376" s="89">
        <f t="shared" si="107"/>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8"/>
        <v>0.1069142605834017</v>
      </c>
      <c r="Y376" s="66">
        <f t="shared" si="108"/>
        <v>0</v>
      </c>
      <c r="Z376" s="72">
        <f t="shared" si="109"/>
        <v>0</v>
      </c>
      <c r="AA376" s="79">
        <f t="shared" si="110"/>
        <v>0</v>
      </c>
      <c r="AB376" s="81">
        <f t="shared" si="119"/>
        <v>0</v>
      </c>
      <c r="AD376" s="95">
        <f>locallinterp(R376,'BBG rates'!$N$10:$N$369,'BBG rates'!$P$10:$P$369)</f>
        <v>29.512698922412177</v>
      </c>
      <c r="AI376" s="185">
        <f t="shared" si="111"/>
        <v>355</v>
      </c>
      <c r="AJ376" s="127">
        <f>locallinterp(MIN(AI376,CAP_Senior*12),'BBG rates'!$X$24:$X$65,'BBG rates'!$Y$24:$Y$65)</f>
        <v>67.918742488467984</v>
      </c>
      <c r="AK376" s="127">
        <f>locallinterp(MIN(AI376,CAP_CB*12),'BBG rates'!$AA$25:$AA$40,'BBG rates'!$AC$25:$AC$40)</f>
        <v>11</v>
      </c>
      <c r="AL376" s="144">
        <f t="shared" si="112"/>
        <v>20.676186223039558</v>
      </c>
      <c r="AM376" s="142">
        <f>(SUMPRODUCT(AL376:AL$381,G376:G$381)+SUMPRODUCT(AL376:AL$381,H376:H$381))/12</f>
        <v>0</v>
      </c>
    </row>
    <row r="377" spans="1:39" x14ac:dyDescent="0.2">
      <c r="A377" s="7">
        <v>356</v>
      </c>
      <c r="B377" s="7">
        <v>178</v>
      </c>
      <c r="C377" s="7">
        <v>89</v>
      </c>
      <c r="D377" s="12">
        <f t="shared" si="104"/>
        <v>29.666666666666668</v>
      </c>
      <c r="E377" s="29">
        <f t="shared" si="103"/>
        <v>0</v>
      </c>
      <c r="F377" s="2">
        <f t="shared" si="105"/>
        <v>0</v>
      </c>
      <c r="G377" s="2">
        <f t="shared" si="113"/>
        <v>0</v>
      </c>
      <c r="H377" s="2">
        <f t="shared" si="114"/>
        <v>0</v>
      </c>
      <c r="I377" s="2">
        <f t="shared" si="102"/>
        <v>0</v>
      </c>
      <c r="J377" s="2">
        <f t="shared" si="120"/>
        <v>0</v>
      </c>
      <c r="K377" s="2">
        <f t="shared" si="106"/>
        <v>0</v>
      </c>
      <c r="L377" s="2">
        <f t="shared" si="106"/>
        <v>0</v>
      </c>
      <c r="M377" s="2"/>
      <c r="N377" s="28">
        <f t="shared" si="121"/>
        <v>0</v>
      </c>
      <c r="O377" s="2">
        <f t="shared" si="115"/>
        <v>0</v>
      </c>
      <c r="P377" s="2">
        <f t="shared" si="116"/>
        <v>0</v>
      </c>
      <c r="R377">
        <f t="shared" si="117"/>
        <v>356</v>
      </c>
      <c r="S377" s="89">
        <f t="shared" si="107"/>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8"/>
        <v>0.10664119464474098</v>
      </c>
      <c r="Y377" s="66">
        <f t="shared" si="108"/>
        <v>0</v>
      </c>
      <c r="Z377" s="72">
        <f t="shared" si="109"/>
        <v>0</v>
      </c>
      <c r="AA377" s="79">
        <f t="shared" si="110"/>
        <v>0</v>
      </c>
      <c r="AB377" s="81">
        <f t="shared" si="119"/>
        <v>0</v>
      </c>
      <c r="AD377" s="95">
        <f>locallinterp(R377,'BBG rates'!$N$10:$N$369,'BBG rates'!$P$10:$P$369)</f>
        <v>29.593354535644604</v>
      </c>
      <c r="AI377" s="185">
        <f t="shared" si="111"/>
        <v>356</v>
      </c>
      <c r="AJ377" s="127">
        <f>locallinterp(MIN(AI377,CAP_Senior*12),'BBG rates'!$X$24:$X$65,'BBG rates'!$Y$24:$Y$65)</f>
        <v>67.918742488467984</v>
      </c>
      <c r="AK377" s="127">
        <f>locallinterp(MIN(AI377,CAP_CB*12),'BBG rates'!$AA$25:$AA$40,'BBG rates'!$AC$25:$AC$40)</f>
        <v>11</v>
      </c>
      <c r="AL377" s="144">
        <f t="shared" si="112"/>
        <v>20.676186223039558</v>
      </c>
      <c r="AM377" s="142">
        <f>(SUMPRODUCT(AL377:AL$381,G377:G$381)+SUMPRODUCT(AL377:AL$381,H377:H$381))/12</f>
        <v>0</v>
      </c>
    </row>
    <row r="378" spans="1:39" x14ac:dyDescent="0.2">
      <c r="A378" s="7">
        <v>357</v>
      </c>
      <c r="B378" s="7">
        <v>178.5</v>
      </c>
      <c r="C378" s="7">
        <v>89.25</v>
      </c>
      <c r="D378" s="12">
        <f t="shared" si="104"/>
        <v>29.75</v>
      </c>
      <c r="E378" s="29">
        <f t="shared" si="103"/>
        <v>0</v>
      </c>
      <c r="F378" s="2">
        <f t="shared" si="105"/>
        <v>0</v>
      </c>
      <c r="G378" s="2">
        <f t="shared" si="113"/>
        <v>0</v>
      </c>
      <c r="H378" s="2">
        <f t="shared" si="114"/>
        <v>0</v>
      </c>
      <c r="I378" s="2">
        <f t="shared" si="102"/>
        <v>0</v>
      </c>
      <c r="J378" s="2">
        <f t="shared" si="120"/>
        <v>0</v>
      </c>
      <c r="K378" s="2">
        <f t="shared" si="106"/>
        <v>0</v>
      </c>
      <c r="L378" s="2">
        <f t="shared" si="106"/>
        <v>0</v>
      </c>
      <c r="M378" s="2"/>
      <c r="N378" s="28">
        <f t="shared" si="121"/>
        <v>0</v>
      </c>
      <c r="O378" s="2">
        <f t="shared" si="115"/>
        <v>0</v>
      </c>
      <c r="P378" s="2">
        <f t="shared" si="116"/>
        <v>0</v>
      </c>
      <c r="R378">
        <f t="shared" si="117"/>
        <v>357</v>
      </c>
      <c r="S378" s="89">
        <f t="shared" si="107"/>
        <v>0</v>
      </c>
      <c r="T378" s="89">
        <f>IF(AND(S378=0,S377&gt;0),SUM($G378:$H$381),S378)</f>
        <v>0</v>
      </c>
      <c r="U378" s="82">
        <f>SUM(T378:T$381)</f>
        <v>0</v>
      </c>
      <c r="V378" s="68">
        <f>localspline(R378,'BBG rates'!$G$10:$G$27,'BBG rates'!$K$10:$K$27)</f>
        <v>0.96788941015412622</v>
      </c>
      <c r="W378" s="68">
        <f>locallinterp(R378,'BBG rates'!$G$10:$G$27,'BBG rates'!$J$10:$J$27)</f>
        <v>0.10642</v>
      </c>
      <c r="X378" s="56">
        <f t="shared" si="118"/>
        <v>0.10636812802289342</v>
      </c>
      <c r="Y378" s="66">
        <f t="shared" si="108"/>
        <v>0</v>
      </c>
      <c r="Z378" s="72">
        <f t="shared" si="109"/>
        <v>0</v>
      </c>
      <c r="AA378" s="79">
        <f t="shared" si="110"/>
        <v>0</v>
      </c>
      <c r="AB378" s="81">
        <f t="shared" si="119"/>
        <v>0</v>
      </c>
      <c r="AD378" s="95">
        <f>locallinterp(R378,'BBG rates'!$N$10:$N$369,'BBG rates'!$P$10:$P$369)</f>
        <v>29.674011986490783</v>
      </c>
      <c r="AI378" s="185">
        <f t="shared" si="111"/>
        <v>357</v>
      </c>
      <c r="AJ378" s="127">
        <f>locallinterp(MIN(AI378,CAP_Senior*12),'BBG rates'!$X$24:$X$65,'BBG rates'!$Y$24:$Y$65)</f>
        <v>67.918742488467984</v>
      </c>
      <c r="AK378" s="127">
        <f>locallinterp(MIN(AI378,CAP_CB*12),'BBG rates'!$AA$25:$AA$40,'BBG rates'!$AC$25:$AC$40)</f>
        <v>11</v>
      </c>
      <c r="AL378" s="144">
        <f t="shared" si="112"/>
        <v>20.676186223039558</v>
      </c>
      <c r="AM378" s="142">
        <f>(SUMPRODUCT(AL378:AL$381,G378:G$381)+SUMPRODUCT(AL378:AL$381,H378:H$381))/12</f>
        <v>0</v>
      </c>
    </row>
    <row r="379" spans="1:39" x14ac:dyDescent="0.2">
      <c r="A379" s="7">
        <v>358</v>
      </c>
      <c r="B379" s="7">
        <v>179</v>
      </c>
      <c r="C379" s="7">
        <v>89.5</v>
      </c>
      <c r="D379" s="12">
        <f t="shared" si="104"/>
        <v>29.833333333333332</v>
      </c>
      <c r="E379" s="29">
        <f t="shared" si="103"/>
        <v>0</v>
      </c>
      <c r="F379" s="2">
        <f t="shared" si="105"/>
        <v>0</v>
      </c>
      <c r="G379" s="2">
        <f t="shared" si="113"/>
        <v>0</v>
      </c>
      <c r="H379" s="2">
        <f t="shared" si="114"/>
        <v>0</v>
      </c>
      <c r="I379" s="2">
        <f t="shared" si="102"/>
        <v>0</v>
      </c>
      <c r="J379" s="2">
        <f t="shared" si="120"/>
        <v>0</v>
      </c>
      <c r="K379" s="2">
        <f t="shared" si="106"/>
        <v>0</v>
      </c>
      <c r="L379" s="2">
        <f t="shared" si="106"/>
        <v>0</v>
      </c>
      <c r="M379" s="2"/>
      <c r="N379" s="28">
        <f t="shared" si="121"/>
        <v>0</v>
      </c>
      <c r="O379" s="2">
        <f t="shared" si="115"/>
        <v>0</v>
      </c>
      <c r="P379" s="2">
        <f t="shared" si="116"/>
        <v>0</v>
      </c>
      <c r="R379">
        <f t="shared" si="117"/>
        <v>358</v>
      </c>
      <c r="S379" s="89">
        <f t="shared" si="107"/>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8"/>
        <v>0.10609506071732611</v>
      </c>
      <c r="Y379" s="66">
        <f t="shared" si="108"/>
        <v>0</v>
      </c>
      <c r="Z379" s="72">
        <f t="shared" si="109"/>
        <v>0</v>
      </c>
      <c r="AA379" s="79">
        <f t="shared" si="110"/>
        <v>0</v>
      </c>
      <c r="AB379" s="81">
        <f t="shared" si="119"/>
        <v>0</v>
      </c>
      <c r="AD379" s="95">
        <f>locallinterp(R379,'BBG rates'!$N$10:$N$369,'BBG rates'!$P$10:$P$369)</f>
        <v>29.75467129136306</v>
      </c>
      <c r="AI379" s="185">
        <f t="shared" si="111"/>
        <v>358</v>
      </c>
      <c r="AJ379" s="127">
        <f>locallinterp(MIN(AI379,CAP_Senior*12),'BBG rates'!$X$24:$X$65,'BBG rates'!$Y$24:$Y$65)</f>
        <v>67.918742488467984</v>
      </c>
      <c r="AK379" s="127">
        <f>locallinterp(MIN(AI379,CAP_CB*12),'BBG rates'!$AA$25:$AA$40,'BBG rates'!$AC$25:$AC$40)</f>
        <v>11</v>
      </c>
      <c r="AL379" s="144">
        <f t="shared" si="112"/>
        <v>20.676186223039558</v>
      </c>
      <c r="AM379" s="142">
        <f>(SUMPRODUCT(AL379:AL$381,G379:G$381)+SUMPRODUCT(AL379:AL$381,H379:H$381))/12</f>
        <v>0</v>
      </c>
    </row>
    <row r="380" spans="1:39" x14ac:dyDescent="0.2">
      <c r="A380" s="7">
        <v>359</v>
      </c>
      <c r="B380" s="7">
        <v>179.5</v>
      </c>
      <c r="C380" s="7">
        <v>89.75</v>
      </c>
      <c r="D380" s="12">
        <f t="shared" si="104"/>
        <v>29.916666666666668</v>
      </c>
      <c r="E380" s="29">
        <f t="shared" si="103"/>
        <v>0</v>
      </c>
      <c r="F380" s="2">
        <f t="shared" si="105"/>
        <v>0</v>
      </c>
      <c r="G380" s="2">
        <f t="shared" si="113"/>
        <v>0</v>
      </c>
      <c r="H380" s="2">
        <f t="shared" si="114"/>
        <v>0</v>
      </c>
      <c r="I380" s="2">
        <f t="shared" si="102"/>
        <v>0</v>
      </c>
      <c r="J380" s="2">
        <f t="shared" si="120"/>
        <v>0</v>
      </c>
      <c r="K380" s="2">
        <f t="shared" si="106"/>
        <v>0</v>
      </c>
      <c r="L380" s="2">
        <f t="shared" si="106"/>
        <v>0</v>
      </c>
      <c r="M380" s="2"/>
      <c r="N380" s="28">
        <f t="shared" si="121"/>
        <v>0</v>
      </c>
      <c r="O380" s="2">
        <f t="shared" si="115"/>
        <v>0</v>
      </c>
      <c r="P380" s="2">
        <f t="shared" si="116"/>
        <v>0</v>
      </c>
      <c r="R380">
        <f t="shared" si="117"/>
        <v>359</v>
      </c>
      <c r="S380" s="89">
        <f t="shared" si="107"/>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8"/>
        <v>0.1058219927283055</v>
      </c>
      <c r="Y380" s="66">
        <f t="shared" si="108"/>
        <v>0</v>
      </c>
      <c r="Z380" s="72">
        <f t="shared" si="109"/>
        <v>0</v>
      </c>
      <c r="AA380" s="79">
        <f t="shared" si="110"/>
        <v>0</v>
      </c>
      <c r="AB380" s="81">
        <f t="shared" si="119"/>
        <v>0</v>
      </c>
      <c r="AD380" s="95">
        <f>locallinterp(R380,'BBG rates'!$N$10:$N$369,'BBG rates'!$P$10:$P$369)</f>
        <v>29.835332461203858</v>
      </c>
      <c r="AI380" s="185">
        <f t="shared" si="111"/>
        <v>359</v>
      </c>
      <c r="AJ380" s="127">
        <f>locallinterp(MIN(AI380,CAP_Senior*12),'BBG rates'!$X$24:$X$65,'BBG rates'!$Y$24:$Y$65)</f>
        <v>67.918742488467984</v>
      </c>
      <c r="AK380" s="127">
        <f>locallinterp(MIN(AI380,CAP_CB*12),'BBG rates'!$AA$25:$AA$40,'BBG rates'!$AC$25:$AC$40)</f>
        <v>11</v>
      </c>
      <c r="AL380" s="144">
        <f t="shared" si="112"/>
        <v>20.676186223039558</v>
      </c>
      <c r="AM380" s="142">
        <f>(SUMPRODUCT(AL380:AL$381,G380:G$381)+SUMPRODUCT(AL380:AL$381,H380:H$381))/12</f>
        <v>0</v>
      </c>
    </row>
    <row r="381" spans="1:39" ht="13.5" thickBot="1" x14ac:dyDescent="0.25">
      <c r="A381" s="7">
        <v>360</v>
      </c>
      <c r="B381" s="7">
        <v>180</v>
      </c>
      <c r="C381" s="7">
        <v>90</v>
      </c>
      <c r="D381" s="12">
        <f t="shared" si="104"/>
        <v>30</v>
      </c>
      <c r="E381" s="29">
        <f t="shared" si="103"/>
        <v>0</v>
      </c>
      <c r="F381" s="2">
        <f t="shared" si="105"/>
        <v>0</v>
      </c>
      <c r="G381" s="2">
        <f t="shared" si="113"/>
        <v>0</v>
      </c>
      <c r="H381" s="2">
        <f t="shared" si="114"/>
        <v>0</v>
      </c>
      <c r="I381" s="2">
        <f t="shared" si="102"/>
        <v>0</v>
      </c>
      <c r="J381" s="2">
        <f t="shared" si="120"/>
        <v>0</v>
      </c>
      <c r="K381" s="2">
        <f t="shared" si="106"/>
        <v>0</v>
      </c>
      <c r="L381" s="2">
        <f t="shared" si="106"/>
        <v>0</v>
      </c>
      <c r="M381" s="2"/>
      <c r="N381" s="28">
        <f t="shared" si="121"/>
        <v>0</v>
      </c>
      <c r="O381" s="2">
        <f t="shared" si="115"/>
        <v>0</v>
      </c>
      <c r="P381" s="2">
        <f t="shared" si="116"/>
        <v>0</v>
      </c>
      <c r="R381">
        <f t="shared" si="117"/>
        <v>360</v>
      </c>
      <c r="S381" s="89">
        <f t="shared" si="107"/>
        <v>0</v>
      </c>
      <c r="T381" s="89">
        <f>IF(AND(S381=0,S380&gt;0),SUM($G381:$H$381),S381)</f>
        <v>0</v>
      </c>
      <c r="U381" s="83">
        <f>SUM(T381:T$381)</f>
        <v>0</v>
      </c>
      <c r="V381" s="68">
        <f>localspline(R381,'BBG rates'!$G$10:$G$27,'BBG rates'!$K$10:$K$27)</f>
        <v>0.96795648336410522</v>
      </c>
      <c r="W381" s="68">
        <f>locallinterp(R381,'BBG rates'!$G$10:$G$27,'BBG rates'!$J$10:$J$27)</f>
        <v>0.1056</v>
      </c>
      <c r="X381" s="56">
        <f t="shared" si="118"/>
        <v>0.10554892405583161</v>
      </c>
      <c r="Y381" s="66">
        <f>T381*X381%/12+X382</f>
        <v>0</v>
      </c>
      <c r="Z381" s="72">
        <f t="shared" si="109"/>
        <v>0</v>
      </c>
      <c r="AA381" s="80">
        <f t="shared" si="110"/>
        <v>0</v>
      </c>
      <c r="AB381" s="81">
        <f t="shared" si="119"/>
        <v>0</v>
      </c>
      <c r="AD381" s="95">
        <f>locallinterp(R381,'BBG rates'!$N$10:$N$369,'BBG rates'!$P$10:$P$369)</f>
        <v>29.915995501484201</v>
      </c>
      <c r="AI381" s="185">
        <f t="shared" si="111"/>
        <v>360</v>
      </c>
      <c r="AJ381" s="127">
        <f>locallinterp(MIN(AI381,CAP_Senior*12),'BBG rates'!$X$24:$X$65,'BBG rates'!$Y$24:$Y$65)</f>
        <v>67.918742488467984</v>
      </c>
      <c r="AK381" s="127">
        <f>locallinterp(MIN(AI381,CAP_CB*12),'BBG rates'!$AA$25:$AA$40,'BBG rates'!$AC$25:$AC$40)</f>
        <v>11</v>
      </c>
      <c r="AL381" s="144">
        <f t="shared" si="112"/>
        <v>20.676186223039558</v>
      </c>
      <c r="AM381" s="142">
        <f>(SUMPRODUCT(AL381:AL$381,G381:G$381)+SUMPRODUCT(AL381:AL$381,H381:H$381))/12</f>
        <v>0</v>
      </c>
    </row>
  </sheetData>
  <mergeCells count="3">
    <mergeCell ref="F15:G15"/>
    <mergeCell ref="J20:L20"/>
    <mergeCell ref="AI3:AM3"/>
  </mergeCells>
  <conditionalFormatting sqref="AJ22:AJ381">
    <cfRule type="cellIs" dxfId="7" priority="2" operator="equal">
      <formula>AJ21</formula>
    </cfRule>
  </conditionalFormatting>
  <conditionalFormatting sqref="AK22:AK381">
    <cfRule type="cellIs" dxfId="6"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AM381"/>
  <sheetViews>
    <sheetView workbookViewId="0">
      <selection activeCell="AC10" sqref="AC10"/>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5" width="6.5703125" bestFit="1" customWidth="1"/>
    <col min="16" max="16" width="7.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45694.255776944134</v>
      </c>
    </row>
    <row r="3" spans="5:39" ht="13.5" thickBot="1" x14ac:dyDescent="0.25">
      <c r="E3" s="16" t="s">
        <v>20</v>
      </c>
      <c r="F3" s="17">
        <f>SUM(L22:L381)/SUM(K22:K381)</f>
        <v>7.5909673007164713</v>
      </c>
      <c r="N3" t="s">
        <v>23</v>
      </c>
      <c r="AI3" s="331" t="s">
        <v>137</v>
      </c>
      <c r="AJ3" s="332"/>
      <c r="AK3" s="332"/>
      <c r="AL3" s="332"/>
      <c r="AM3" s="333"/>
    </row>
    <row r="4" spans="5:39" ht="13.5" thickBot="1" x14ac:dyDescent="0.25">
      <c r="E4" t="s">
        <v>21</v>
      </c>
      <c r="F4" s="26">
        <f ca="1">(N4+(N7*N6/(1+F12)^N6))/(N5+(N7/(1+F12)^N6))</f>
        <v>7.5909673007164713</v>
      </c>
      <c r="N4">
        <f ca="1">SUM(OFFSET($L$22,,,$I$7*$I$9))</f>
        <v>75909673.007164061</v>
      </c>
    </row>
    <row r="5" spans="5:39" ht="13.5" thickBot="1" x14ac:dyDescent="0.25">
      <c r="N5">
        <f ca="1">SUM(OFFSET($K$22,,,$I$7*$I$9))</f>
        <v>9999999.9999999143</v>
      </c>
      <c r="AI5" s="30" t="s">
        <v>164</v>
      </c>
      <c r="AJ5" s="94"/>
    </row>
    <row r="6" spans="5:39" ht="13.5" thickBot="1" x14ac:dyDescent="0.25">
      <c r="E6" s="3" t="s">
        <v>11</v>
      </c>
      <c r="F6" s="90">
        <v>10000000</v>
      </c>
      <c r="H6" s="3" t="s">
        <v>13</v>
      </c>
      <c r="I6" s="70">
        <v>20</v>
      </c>
      <c r="N6" s="25">
        <f ca="1">OFFSET($D$21,$I$9*$I$7,0)</f>
        <v>0</v>
      </c>
      <c r="AI6" s="167" t="s">
        <v>163</v>
      </c>
      <c r="AJ6" s="168">
        <f>CAP_Senior</f>
        <v>20</v>
      </c>
    </row>
    <row r="7" spans="5:39" ht="13.5" thickBot="1" x14ac:dyDescent="0.25">
      <c r="E7" s="1"/>
      <c r="H7" s="3" t="s">
        <v>14</v>
      </c>
      <c r="I7" s="19">
        <v>12</v>
      </c>
      <c r="K7" s="9"/>
      <c r="N7">
        <f ca="1">OFFSET($N$22,$I$7*$I$9,0)</f>
        <v>0</v>
      </c>
      <c r="AI7" s="167" t="s">
        <v>161</v>
      </c>
      <c r="AJ7" s="168">
        <f>CAP_CB</f>
        <v>20</v>
      </c>
    </row>
    <row r="8" spans="5:39" ht="13.5" thickBot="1" x14ac:dyDescent="0.25">
      <c r="H8" s="3" t="s">
        <v>1</v>
      </c>
      <c r="I8" s="3">
        <f>I6*I7</f>
        <v>240</v>
      </c>
    </row>
    <row r="9" spans="5:39" ht="13.5" thickBot="1" x14ac:dyDescent="0.25">
      <c r="E9" s="1"/>
      <c r="H9" s="24" t="s">
        <v>22</v>
      </c>
      <c r="I9" s="19">
        <v>100</v>
      </c>
      <c r="AI9" s="186" t="s">
        <v>162</v>
      </c>
    </row>
    <row r="10" spans="5:39" ht="13.5" thickBot="1" x14ac:dyDescent="0.25">
      <c r="E10" s="4"/>
      <c r="F10" s="102" t="s">
        <v>7</v>
      </c>
      <c r="G10" s="102" t="s">
        <v>8</v>
      </c>
      <c r="I10" s="22"/>
      <c r="AA10" s="237" t="s">
        <v>193</v>
      </c>
      <c r="AI10" s="168" t="str">
        <f>Senior_LP_TYPE</f>
        <v>A+/A spread not capped</v>
      </c>
    </row>
    <row r="11" spans="5:39" x14ac:dyDescent="0.2">
      <c r="E11" s="7" t="s">
        <v>12</v>
      </c>
      <c r="F11" s="69">
        <f>'[2]Option Premium'!$F$42/100</f>
        <v>1.1950000000000001E-2</v>
      </c>
      <c r="G11" s="6">
        <f>(1+F11)^(1/$I$7)-1</f>
        <v>9.9042035347318702E-4</v>
      </c>
    </row>
    <row r="12" spans="5:39" x14ac:dyDescent="0.2">
      <c r="E12" s="7" t="s">
        <v>16</v>
      </c>
      <c r="F12" s="18">
        <f>F11</f>
        <v>1.1950000000000001E-2</v>
      </c>
      <c r="G12" s="6"/>
      <c r="T12" s="21" t="s">
        <v>67</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102" t="s">
        <v>5</v>
      </c>
      <c r="G16" s="102" t="s">
        <v>6</v>
      </c>
      <c r="J16" s="2"/>
      <c r="U16" s="30" t="s">
        <v>73</v>
      </c>
      <c r="AA16" s="30" t="s">
        <v>65</v>
      </c>
      <c r="AD16" s="30" t="s">
        <v>80</v>
      </c>
      <c r="AK16" s="181">
        <f>AL16*AK13</f>
        <v>0.83</v>
      </c>
      <c r="AL16" s="183">
        <f>1-AL15</f>
        <v>0.83</v>
      </c>
      <c r="AM16" s="150" t="s">
        <v>136</v>
      </c>
    </row>
    <row r="17" spans="1:39" ht="13.5" thickBot="1" x14ac:dyDescent="0.25">
      <c r="E17" s="1"/>
      <c r="F17" s="10">
        <f>SUM(F22:F381)</f>
        <v>966621.38646659593</v>
      </c>
      <c r="G17" s="11">
        <f>SUM(G22:H381)</f>
        <v>9999999.9999999907</v>
      </c>
      <c r="AA17" s="236">
        <f>Y20/SUMPRODUCT(V22:V381,U22:U381)*1200</f>
        <v>-0.15707657528074029</v>
      </c>
      <c r="AB17" s="88" t="s">
        <v>77</v>
      </c>
      <c r="AD17" t="s">
        <v>82</v>
      </c>
      <c r="AF17" s="103" t="s">
        <v>85</v>
      </c>
      <c r="AG17" s="73">
        <f>AG18/AD18</f>
        <v>17.610532995278987</v>
      </c>
      <c r="AM17" s="30" t="s">
        <v>88</v>
      </c>
    </row>
    <row r="18" spans="1:39" ht="13.5" thickBot="1" x14ac:dyDescent="0.25">
      <c r="N18" t="s">
        <v>19</v>
      </c>
      <c r="S18" s="1" t="s">
        <v>79</v>
      </c>
      <c r="T18" s="93">
        <f>locallinterp(T19*12,'BBG rates'!$A$10:$A$27,'BBG rates'!$D$10:$D$27)</f>
        <v>-0.31721239208416124</v>
      </c>
      <c r="U18" s="92" t="s">
        <v>78</v>
      </c>
      <c r="AA18" s="73">
        <f>((1+AA17%/12)^12-1)*100</f>
        <v>-0.15696353979302025</v>
      </c>
      <c r="AB18" s="86" t="s">
        <v>66</v>
      </c>
      <c r="AD18" s="96">
        <f>(SUMPRODUCT(AD22:AD381,G22:G381)+SUMPRODUCT(AD22:AD381,H22:H381))/F6</f>
        <v>8.262588281382504</v>
      </c>
      <c r="AE18" t="s">
        <v>83</v>
      </c>
      <c r="AF18" s="103" t="s">
        <v>87</v>
      </c>
      <c r="AG18">
        <f>'[3]20Y fix'!$L$4*100</f>
        <v>145.5085835556921</v>
      </c>
      <c r="AM18" s="146">
        <f>SUM(AM22:AM381)/SUM(E21:E380)*12+EMTN_Addon</f>
        <v>17.620470512004367</v>
      </c>
    </row>
    <row r="19" spans="1:39" ht="13.5" thickBot="1" x14ac:dyDescent="0.25">
      <c r="J19" t="s">
        <v>24</v>
      </c>
      <c r="K19" t="s">
        <v>25</v>
      </c>
      <c r="L19" t="s">
        <v>26</v>
      </c>
      <c r="S19" s="1" t="s">
        <v>27</v>
      </c>
      <c r="T19" s="74">
        <f>IF(I7=12,SUMPRODUCT(T22:T381,D22:D381)/F6,"set frequency to 12")</f>
        <v>8.1330903512909565</v>
      </c>
      <c r="U19" t="str">
        <f>IF(SUM(T22:T381)=F6,"ok","check")</f>
        <v>ok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102" t="str">
        <f>CONCATENATE("Outstanding ",F13*100,"% prepay")</f>
        <v>Outstanding 4% prepay</v>
      </c>
      <c r="F20" s="8" t="s">
        <v>9</v>
      </c>
      <c r="G20" s="102" t="s">
        <v>10</v>
      </c>
      <c r="H20" s="8" t="s">
        <v>2</v>
      </c>
      <c r="I20" s="102" t="s">
        <v>3</v>
      </c>
      <c r="J20" s="330" t="s">
        <v>15</v>
      </c>
      <c r="K20" s="330"/>
      <c r="L20" s="330"/>
      <c r="M20" s="20"/>
      <c r="N20" s="102" t="s">
        <v>18</v>
      </c>
      <c r="O20" s="102"/>
      <c r="P20" s="102"/>
      <c r="S20" s="33" t="str">
        <f>"Principals only (incl "&amp;F13*100&amp;"% CPR)"</f>
        <v>Principals only (incl 4% CPR)</v>
      </c>
      <c r="T20" s="76"/>
      <c r="U20" s="32"/>
      <c r="X20" s="30" t="s">
        <v>63</v>
      </c>
      <c r="Y20" s="67">
        <f>SUMPRODUCT(Y22:Y381,$V22:$V381)</f>
        <v>-129748.92282624946</v>
      </c>
      <c r="Z20" s="30"/>
      <c r="AA20" s="78">
        <f>SUMPRODUCT(AA22:AA381,$V22:$V381)</f>
        <v>-129748.92282624963</v>
      </c>
      <c r="AH20" s="30"/>
      <c r="AI20" s="30"/>
    </row>
    <row r="21" spans="1:39" ht="12.75" customHeight="1"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H21" s="30"/>
      <c r="AI21" s="184" t="s">
        <v>60</v>
      </c>
      <c r="AJ21" s="138" t="s">
        <v>89</v>
      </c>
      <c r="AK21" s="139" t="s">
        <v>90</v>
      </c>
      <c r="AL21" s="140" t="s">
        <v>132</v>
      </c>
      <c r="AM21" s="152" t="s">
        <v>133</v>
      </c>
    </row>
    <row r="22" spans="1:39" ht="12.75" customHeight="1" x14ac:dyDescent="0.2">
      <c r="A22" s="7">
        <v>1</v>
      </c>
      <c r="B22" s="7">
        <v>0.5</v>
      </c>
      <c r="C22" s="7">
        <v>0.25</v>
      </c>
      <c r="D22" s="12">
        <f t="shared" ref="D22:D85" si="0">A22/12</f>
        <v>8.3333333333333329E-2</v>
      </c>
      <c r="E22" s="29">
        <f>IF($A22&lt;=$I$8,E21-G22-H22,0)</f>
        <v>9930452.4045586456</v>
      </c>
      <c r="F22" s="2">
        <f t="shared" ref="F22:F85" si="1">IF($A22&lt;=$I$8,-IPMT($G$11,1,$I$8-$A22+1,$E21),0)</f>
        <v>9904.2035347318706</v>
      </c>
      <c r="G22" s="2">
        <f>IF($A22&lt;=$I$8,-PPMT($G$11,1,$I$8-$A22+1,$E21),0)</f>
        <v>36931.100432048988</v>
      </c>
      <c r="H22" s="2">
        <f>IF($A22&lt;=$I$8,(E21-G22)*$G$13,0)</f>
        <v>32616.495009304363</v>
      </c>
      <c r="I22" s="2">
        <f>SUM(F22:H22)</f>
        <v>79451.798976085222</v>
      </c>
      <c r="J22" s="2">
        <f>IF($I$7=1,I22*A22,IF($I$7=2,I22*B22,IF($I$7=4,I22*C22,I22*D22)))</f>
        <v>6620.9832480071018</v>
      </c>
      <c r="K22" s="2">
        <f>I22/(1+$F$12)^IF($I$7=1,$A22,IF($I$7=2,$B22,IF($I$7=4,$C22,$D22)))</f>
        <v>79373.186156995318</v>
      </c>
      <c r="L22" s="2">
        <f>J22/(1+$F$12)^IF($I$7=1,$A22,IF($I$7=2,$B22,IF($I$7=4,$C22,$D22)))</f>
        <v>6614.4321797496095</v>
      </c>
      <c r="M22" s="2"/>
      <c r="N22" s="28">
        <f>IF($A22&lt;=$I$8,N21-P22,0)</f>
        <v>9963068.8995679505</v>
      </c>
      <c r="O22" s="2">
        <f>IF($A22&lt;=$I$8,-IPMT($G$11,1,$I$8-$A22+1,$N21),0)</f>
        <v>9904.2035347318706</v>
      </c>
      <c r="P22" s="2">
        <f>IF($A22&lt;=$I$8,-PPMT($G$11,1,$I$8-$A22+1,$N21),0)</f>
        <v>36931.100432048988</v>
      </c>
      <c r="R22">
        <f>ROUND(D22*12,1)</f>
        <v>1</v>
      </c>
      <c r="S22" s="89">
        <f t="shared" ref="S22:S85" si="2">IF(D22&lt;$I$9,G22+H22,0)</f>
        <v>69547.595441353347</v>
      </c>
      <c r="T22" s="89">
        <f>IF(AND(S22=0,S21&gt;0),SUM($G22:$H$381),S22)</f>
        <v>69547.595441353347</v>
      </c>
      <c r="U22" s="82">
        <f>SUM(T22:T$381)</f>
        <v>9999999.9999999981</v>
      </c>
      <c r="V22" s="68">
        <f>localspline(R22,'BBG rates'!$G$10:$G$27,'BBG rates'!$K$10:$K$27)</f>
        <v>1.0002517930437387</v>
      </c>
      <c r="W22" s="68">
        <f>locallinterp(R22,'BBG rates'!$G$10:$G$27,'BBG rates'!$J$10:$J$27)</f>
        <v>-0.48612500000000003</v>
      </c>
      <c r="X22" s="56">
        <f>((1+W22%)^(1/12)-1)*1200</f>
        <v>-0.48721149787493978</v>
      </c>
      <c r="Y22" s="66">
        <f t="shared" ref="Y22:Y85" si="3">T22*X22%/12+Y23</f>
        <v>-2478.0528919668991</v>
      </c>
      <c r="Z22" s="72">
        <f t="shared" ref="Z22:Z85" si="4">IF(U22=0,0,Y22*1200/U22)</f>
        <v>-0.29736634703602799</v>
      </c>
      <c r="AA22" s="79">
        <f t="shared" ref="AA22:AA85" si="5">T22*$AA$17%/12+AA23</f>
        <v>-1308.9714606728357</v>
      </c>
      <c r="AB22" s="81">
        <f>IF(U22=0,0,AA22*1200/U22)</f>
        <v>-0.15707657528074032</v>
      </c>
      <c r="AD22" s="95">
        <f>locallinterp(R22,'BBG rates'!$N$10:$N$369,'BBG rates'!$P$10:$P$369)</f>
        <v>8.3354316086978228E-2</v>
      </c>
      <c r="AF22" s="2"/>
      <c r="AH22" s="2"/>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11820238.407966377</v>
      </c>
    </row>
    <row r="23" spans="1:39" x14ac:dyDescent="0.2">
      <c r="A23" s="7">
        <v>2</v>
      </c>
      <c r="B23" s="7">
        <v>1</v>
      </c>
      <c r="C23" s="7">
        <v>0.5</v>
      </c>
      <c r="D23" s="12">
        <f t="shared" si="0"/>
        <v>0.16666666666666666</v>
      </c>
      <c r="E23" s="29">
        <f>IF($A23&lt;=$I$8,E22-G23-H23,0)</f>
        <v>9861216.6586392391</v>
      </c>
      <c r="F23" s="2">
        <f t="shared" si="1"/>
        <v>9835.3221806716338</v>
      </c>
      <c r="G23" s="2">
        <f t="shared" ref="G23:G86" si="8">IF($A23&lt;=$I$8,-PPMT($G$11,1,$I$8-$A23+1,$E22),0)</f>
        <v>36846.655188301796</v>
      </c>
      <c r="H23" s="2">
        <f t="shared" ref="H23:H86" si="9">IF($A23&lt;=$I$8,(E22-G23)*$G$13,0)</f>
        <v>32389.090731105596</v>
      </c>
      <c r="I23" s="2">
        <f t="shared" ref="I23:I53" si="10">SUM(F23:H23)</f>
        <v>79071.068100079021</v>
      </c>
      <c r="J23" s="2">
        <f>IF($I$7=1,I23*A23,IF($I$7=2,I23*B23,IF($I$7=4,I23*C23,I23*D23)))</f>
        <v>13178.51135001317</v>
      </c>
      <c r="K23" s="2">
        <f t="shared" ref="K23:L85" si="11">I23/(1+$F$12)^IF($I$7=1,$A23,IF($I$7=2,$B23,IF($I$7=4,$C23,$D23)))</f>
        <v>78914.67329287919</v>
      </c>
      <c r="L23" s="2">
        <f t="shared" si="11"/>
        <v>13152.445548813197</v>
      </c>
      <c r="M23" s="2"/>
      <c r="N23" s="28">
        <f>IF($A23&lt;=$I$8,N22-P23,0)</f>
        <v>9926101.2218223568</v>
      </c>
      <c r="O23" s="2">
        <f t="shared" ref="O23:O86" si="12">IF($A23&lt;=$I$8,-IPMT($G$11,1,$I$8-$A23+1,$N22),0)</f>
        <v>9867.6262211878056</v>
      </c>
      <c r="P23" s="2">
        <f t="shared" ref="P23:P86" si="13">IF($A23&lt;=$I$8,-PPMT($G$11,1,$I$8-$A23+1,$N22),0)</f>
        <v>36967.677745593057</v>
      </c>
      <c r="R23">
        <f t="shared" ref="R23:R86" si="14">ROUND(D23*12,1)</f>
        <v>2</v>
      </c>
      <c r="S23" s="89">
        <f t="shared" si="2"/>
        <v>69235.745919407389</v>
      </c>
      <c r="T23" s="89">
        <f>IF(AND(S23=0,S22&gt;0),SUM($G23:$H$381),S23)</f>
        <v>69235.745919407389</v>
      </c>
      <c r="U23" s="82">
        <f>SUM(T23:T$381)</f>
        <v>9930452.4045586437</v>
      </c>
      <c r="V23" s="68">
        <f>localspline(R23,'BBG rates'!$G$10:$G$27,'BBG rates'!$K$10:$K$27)</f>
        <v>1.0007036717399336</v>
      </c>
      <c r="W23" s="68">
        <f>locallinterp(R23,'BBG rates'!$G$10:$G$27,'BBG rates'!$J$10:$J$27)</f>
        <v>-0.48849999999999999</v>
      </c>
      <c r="X23" s="56">
        <f t="shared" ref="X23:X86" si="15">((1+W23%)^(1/12)-1)*1200</f>
        <v>-0.48959715685596983</v>
      </c>
      <c r="Y23" s="66">
        <f t="shared" si="3"/>
        <v>-2449.8159018430806</v>
      </c>
      <c r="Z23" s="72">
        <f t="shared" si="4"/>
        <v>-0.29603677279216106</v>
      </c>
      <c r="AA23" s="79">
        <f t="shared" si="5"/>
        <v>-1299.8678789137205</v>
      </c>
      <c r="AB23" s="81">
        <f t="shared" ref="AB23:AB86" si="16">IF(U23=0,0,AA23*1200/U23)</f>
        <v>-0.15707657528074032</v>
      </c>
      <c r="AD23" s="95">
        <f>locallinterp(R23,'BBG rates'!$N$10:$N$369,'BBG rates'!$P$10:$P$369)</f>
        <v>0.16678394528998894</v>
      </c>
      <c r="AF23" s="2"/>
      <c r="AH23" s="2"/>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11819236.246434843</v>
      </c>
    </row>
    <row r="24" spans="1:39" x14ac:dyDescent="0.2">
      <c r="A24" s="7">
        <v>3</v>
      </c>
      <c r="B24" s="7">
        <v>1.5</v>
      </c>
      <c r="C24" s="7">
        <v>0.75</v>
      </c>
      <c r="D24" s="12">
        <f t="shared" si="0"/>
        <v>0.25</v>
      </c>
      <c r="E24" s="29">
        <f t="shared" ref="E24:E87" si="17">IF($A24&lt;=$I$8,E23-G24-H24,0)</f>
        <v>9792291.5488704462</v>
      </c>
      <c r="F24" s="2">
        <f t="shared" si="1"/>
        <v>9766.7496887251564</v>
      </c>
      <c r="G24" s="2">
        <f t="shared" si="8"/>
        <v>36762.403033823764</v>
      </c>
      <c r="H24" s="2">
        <f t="shared" si="9"/>
        <v>32162.70673496887</v>
      </c>
      <c r="I24" s="2">
        <f t="shared" ref="I24:I30" si="18">SUM(F24:H24)</f>
        <v>78691.859457517785</v>
      </c>
      <c r="J24" s="2">
        <f t="shared" ref="J24:J87" si="19">IF($I$7=1,I24*A24,IF($I$7=2,I24*B24,IF($I$7=4,I24*C24,I24*D24)))</f>
        <v>19672.964864379446</v>
      </c>
      <c r="K24" s="2">
        <f t="shared" si="11"/>
        <v>78458.507784758011</v>
      </c>
      <c r="L24" s="2">
        <f t="shared" si="11"/>
        <v>19614.626946189503</v>
      </c>
      <c r="M24" s="2"/>
      <c r="N24" s="28">
        <f t="shared" ref="N24:N87" si="20">IF($A24&lt;=$I$8,N23-P24,0)</f>
        <v>9889096.9305363037</v>
      </c>
      <c r="O24" s="2">
        <f t="shared" si="12"/>
        <v>9831.0126807279321</v>
      </c>
      <c r="P24" s="2">
        <f t="shared" si="13"/>
        <v>37004.291286052925</v>
      </c>
      <c r="R24">
        <f t="shared" si="14"/>
        <v>3</v>
      </c>
      <c r="S24" s="89">
        <f t="shared" si="2"/>
        <v>68925.109768792638</v>
      </c>
      <c r="T24" s="89">
        <f>IF(AND(S24=0,S23&gt;0),SUM($G24:$H$381),S24)</f>
        <v>68925.109768792638</v>
      </c>
      <c r="U24" s="82">
        <f>SUM(T24:T$381)</f>
        <v>9861216.6586392373</v>
      </c>
      <c r="V24" s="68">
        <f>localspline(R24,'BBG rates'!$G$10:$G$27,'BBG rates'!$K$10:$K$27)</f>
        <v>1.0011555447240852</v>
      </c>
      <c r="W24" s="68">
        <f>locallinterp(R24,'BBG rates'!$G$10:$G$27,'BBG rates'!$J$10:$J$27)</f>
        <v>-0.49087500000000001</v>
      </c>
      <c r="X24" s="56">
        <f t="shared" si="15"/>
        <v>-0.49198286803018298</v>
      </c>
      <c r="Y24" s="66">
        <f t="shared" si="3"/>
        <v>-2421.5678815472938</v>
      </c>
      <c r="Z24" s="72">
        <f t="shared" si="4"/>
        <v>-0.29467778251388088</v>
      </c>
      <c r="AA24" s="79">
        <f t="shared" si="5"/>
        <v>-1290.8051173670306</v>
      </c>
      <c r="AB24" s="81">
        <f t="shared" si="16"/>
        <v>-0.15707657528074032</v>
      </c>
      <c r="AD24" s="95">
        <f>locallinterp(R24,'BBG rates'!$N$10:$N$369,'BBG rates'!$P$10:$P$369)</f>
        <v>0.2502888861810213</v>
      </c>
      <c r="AF24" s="2"/>
      <c r="AH24" s="2"/>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11817240.910701752</v>
      </c>
    </row>
    <row r="25" spans="1:39" x14ac:dyDescent="0.2">
      <c r="A25" s="7">
        <v>4</v>
      </c>
      <c r="B25" s="7">
        <v>2</v>
      </c>
      <c r="C25" s="7">
        <v>1</v>
      </c>
      <c r="D25" s="12">
        <f t="shared" si="0"/>
        <v>0.33333333333333331</v>
      </c>
      <c r="E25" s="29">
        <f t="shared" si="17"/>
        <v>9723675.8662932646</v>
      </c>
      <c r="F25" s="2">
        <f t="shared" si="1"/>
        <v>9698.4848571447692</v>
      </c>
      <c r="G25" s="2">
        <f t="shared" si="8"/>
        <v>36678.343527104327</v>
      </c>
      <c r="H25" s="2">
        <f t="shared" si="9"/>
        <v>31937.339050077564</v>
      </c>
      <c r="I25" s="2">
        <f t="shared" si="18"/>
        <v>78314.167434326664</v>
      </c>
      <c r="J25" s="2">
        <f t="shared" si="19"/>
        <v>26104.722478108888</v>
      </c>
      <c r="K25" s="2">
        <f>I25/(1+$F$12)^IF($I$7=1,$A25,IF($I$7=2,$B25,IF($I$7=4,$C25,$D25)))</f>
        <v>78004.678342793122</v>
      </c>
      <c r="L25" s="2">
        <f>J25/(1+$F$12)^IF($I$7=1,$A25,IF($I$7=2,$B25,IF($I$7=4,$C25,$D25)))</f>
        <v>26001.559447597709</v>
      </c>
      <c r="M25" s="2"/>
      <c r="N25" s="28">
        <f t="shared" si="20"/>
        <v>9852055.9894469958</v>
      </c>
      <c r="O25" s="2">
        <f t="shared" si="12"/>
        <v>9794.3628774723747</v>
      </c>
      <c r="P25" s="2">
        <f t="shared" si="13"/>
        <v>37040.941089308486</v>
      </c>
      <c r="R25">
        <f t="shared" si="14"/>
        <v>4</v>
      </c>
      <c r="S25" s="89">
        <f t="shared" si="2"/>
        <v>68615.682577181899</v>
      </c>
      <c r="T25" s="89">
        <f>IF(AND(S25=0,S24&gt;0),SUM($G25:$H$381),S25)</f>
        <v>68615.682577181899</v>
      </c>
      <c r="U25" s="82">
        <f>SUM(T25:T$381)</f>
        <v>9792291.5488704443</v>
      </c>
      <c r="V25" s="68">
        <f>localspline(R25,'BBG rates'!$G$10:$G$27,'BBG rates'!$K$10:$K$27)</f>
        <v>1.0016072346102698</v>
      </c>
      <c r="W25" s="68">
        <f>locallinterp(R25,'BBG rates'!$G$10:$G$27,'BBG rates'!$J$10:$J$27)</f>
        <v>-0.49325000000000002</v>
      </c>
      <c r="X25" s="56">
        <f t="shared" si="15"/>
        <v>-0.49436863140024379</v>
      </c>
      <c r="Y25" s="66">
        <f t="shared" si="3"/>
        <v>-2393.3095705611722</v>
      </c>
      <c r="Z25" s="72">
        <f t="shared" si="4"/>
        <v>-0.29328900904760058</v>
      </c>
      <c r="AA25" s="79">
        <f t="shared" si="5"/>
        <v>-1281.7830172059214</v>
      </c>
      <c r="AB25" s="81">
        <f t="shared" si="16"/>
        <v>-0.15707657528074032</v>
      </c>
      <c r="AD25" s="95">
        <f>locallinterp(R25,'BBG rates'!$N$10:$N$369,'BBG rates'!$P$10:$P$369)</f>
        <v>0.33386907820342326</v>
      </c>
      <c r="AF25" s="2"/>
      <c r="AH25" s="2"/>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11814261.335644037</v>
      </c>
    </row>
    <row r="26" spans="1:39" x14ac:dyDescent="0.2">
      <c r="A26" s="7">
        <v>5</v>
      </c>
      <c r="B26" s="7">
        <v>2.5</v>
      </c>
      <c r="C26" s="7">
        <v>1.25</v>
      </c>
      <c r="D26" s="12">
        <f t="shared" si="0"/>
        <v>0.41666666666666669</v>
      </c>
      <c r="E26" s="29">
        <f t="shared" si="17"/>
        <v>9655368.4063455649</v>
      </c>
      <c r="F26" s="2">
        <f t="shared" si="1"/>
        <v>9630.5264885528723</v>
      </c>
      <c r="G26" s="2">
        <f t="shared" si="8"/>
        <v>36594.476227642495</v>
      </c>
      <c r="H26" s="2">
        <f t="shared" si="9"/>
        <v>31712.983720056585</v>
      </c>
      <c r="I26" s="2">
        <f t="shared" si="18"/>
        <v>77937.986436251958</v>
      </c>
      <c r="J26" s="2">
        <f t="shared" si="19"/>
        <v>32474.161015104983</v>
      </c>
      <c r="K26" s="2">
        <f t="shared" si="11"/>
        <v>77553.173729463888</v>
      </c>
      <c r="L26" s="2">
        <f t="shared" si="11"/>
        <v>32313.822387276618</v>
      </c>
      <c r="M26" s="2"/>
      <c r="N26" s="28">
        <f t="shared" si="20"/>
        <v>9814978.3622557204</v>
      </c>
      <c r="O26" s="2">
        <f t="shared" si="12"/>
        <v>9757.6767755057226</v>
      </c>
      <c r="P26" s="2">
        <f t="shared" si="13"/>
        <v>37077.62719127514</v>
      </c>
      <c r="R26">
        <f t="shared" si="14"/>
        <v>5</v>
      </c>
      <c r="S26" s="89">
        <f t="shared" si="2"/>
        <v>68307.459947699084</v>
      </c>
      <c r="T26" s="89">
        <f>IF(AND(S26=0,S25&gt;0),SUM($G26:$H$381),S26)</f>
        <v>68307.459947699084</v>
      </c>
      <c r="U26" s="82">
        <f>SUM(T26:T$381)</f>
        <v>9723675.8662932627</v>
      </c>
      <c r="V26" s="68">
        <f>localspline(R26,'BBG rates'!$G$10:$G$27,'BBG rates'!$K$10:$K$27)</f>
        <v>1.0020585640125637</v>
      </c>
      <c r="W26" s="68">
        <f>locallinterp(R26,'BBG rates'!$G$10:$G$27,'BBG rates'!$J$10:$J$27)</f>
        <v>-0.49562499999999998</v>
      </c>
      <c r="X26" s="56">
        <f t="shared" si="15"/>
        <v>-0.49675444696828386</v>
      </c>
      <c r="Y26" s="66">
        <f t="shared" si="3"/>
        <v>-2365.0417029876098</v>
      </c>
      <c r="Z26" s="72">
        <f t="shared" si="4"/>
        <v>-0.29187007903288098</v>
      </c>
      <c r="AA26" s="79">
        <f t="shared" si="5"/>
        <v>-1272.8014201811097</v>
      </c>
      <c r="AB26" s="81">
        <f t="shared" si="16"/>
        <v>-0.15707657528074034</v>
      </c>
      <c r="AD26" s="95">
        <f>locallinterp(R26,'BBG rates'!$N$10:$N$369,'BBG rates'!$P$10:$P$369)</f>
        <v>0.41752440167190152</v>
      </c>
      <c r="AF26" s="2"/>
      <c r="AH26" s="2"/>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11810225.8043378</v>
      </c>
    </row>
    <row r="27" spans="1:39" x14ac:dyDescent="0.2">
      <c r="A27" s="7">
        <v>6</v>
      </c>
      <c r="B27" s="7">
        <v>3</v>
      </c>
      <c r="C27" s="7">
        <v>1.5</v>
      </c>
      <c r="D27" s="12">
        <f t="shared" si="0"/>
        <v>0.5</v>
      </c>
      <c r="E27" s="29">
        <f t="shared" si="17"/>
        <v>9587367.9688466992</v>
      </c>
      <c r="F27" s="2">
        <f t="shared" si="1"/>
        <v>9562.8733899266172</v>
      </c>
      <c r="G27" s="2">
        <f t="shared" si="8"/>
        <v>36510.80069594449</v>
      </c>
      <c r="H27" s="2">
        <f t="shared" si="9"/>
        <v>31489.636802921759</v>
      </c>
      <c r="I27" s="2">
        <f t="shared" si="18"/>
        <v>77563.310888792868</v>
      </c>
      <c r="J27" s="2">
        <f t="shared" si="19"/>
        <v>38781.655444396434</v>
      </c>
      <c r="K27" s="2">
        <f t="shared" si="11"/>
        <v>77103.982759330844</v>
      </c>
      <c r="L27" s="2">
        <f t="shared" si="11"/>
        <v>38551.991379665422</v>
      </c>
      <c r="M27" s="2"/>
      <c r="N27" s="28">
        <f t="shared" si="20"/>
        <v>9777864.0126278158</v>
      </c>
      <c r="O27" s="2">
        <f t="shared" si="12"/>
        <v>9720.9543388769926</v>
      </c>
      <c r="P27" s="2">
        <f t="shared" si="13"/>
        <v>37114.349627903866</v>
      </c>
      <c r="R27">
        <f t="shared" si="14"/>
        <v>6</v>
      </c>
      <c r="S27" s="89">
        <f t="shared" si="2"/>
        <v>68000.437498866246</v>
      </c>
      <c r="T27" s="89">
        <f>IF(AND(S27=0,S26&gt;0),SUM($G27:$H$381),S27)</f>
        <v>68000.437498866246</v>
      </c>
      <c r="U27" s="82">
        <f>SUM(T27:T$381)</f>
        <v>9655368.406345563</v>
      </c>
      <c r="V27" s="68">
        <f>localspline(R27,'BBG rates'!$G$10:$G$27,'BBG rates'!$K$10:$K$27)</f>
        <v>1.0025100708007813</v>
      </c>
      <c r="W27" s="68">
        <f>locallinterp(R27,'BBG rates'!$G$10:$G$27,'BBG rates'!$J$10:$J$27)</f>
        <v>-0.498</v>
      </c>
      <c r="X27" s="56">
        <f t="shared" si="15"/>
        <v>-0.49914031473683451</v>
      </c>
      <c r="Y27" s="66">
        <f t="shared" si="3"/>
        <v>-2336.7650075791703</v>
      </c>
      <c r="Z27" s="72">
        <f t="shared" si="4"/>
        <v>-0.29042061277041714</v>
      </c>
      <c r="AA27" s="79">
        <f t="shared" si="5"/>
        <v>-1263.8601686188506</v>
      </c>
      <c r="AB27" s="81">
        <f t="shared" si="16"/>
        <v>-0.15707657528074034</v>
      </c>
      <c r="AD27" s="95">
        <f>locallinterp(R27,'BBG rates'!$N$10:$N$369,'BBG rates'!$P$10:$P$369)</f>
        <v>0.50125503540039063</v>
      </c>
      <c r="AF27" s="2"/>
      <c r="AH27" s="2"/>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11805143.871624896</v>
      </c>
    </row>
    <row r="28" spans="1:39" x14ac:dyDescent="0.2">
      <c r="A28" s="7">
        <v>7</v>
      </c>
      <c r="B28" s="7">
        <v>3.5</v>
      </c>
      <c r="C28" s="7">
        <v>1.75</v>
      </c>
      <c r="D28" s="12">
        <f t="shared" si="0"/>
        <v>0.58333333333333337</v>
      </c>
      <c r="E28" s="29">
        <f t="shared" si="17"/>
        <v>9519673.3579821475</v>
      </c>
      <c r="F28" s="2">
        <f t="shared" si="1"/>
        <v>9495.5243725826585</v>
      </c>
      <c r="G28" s="2">
        <f t="shared" si="8"/>
        <v>36427.316493521466</v>
      </c>
      <c r="H28" s="2">
        <f t="shared" si="9"/>
        <v>31267.294371029446</v>
      </c>
      <c r="I28" s="2">
        <f t="shared" si="18"/>
        <v>77190.135237133567</v>
      </c>
      <c r="J28" s="2">
        <f t="shared" si="19"/>
        <v>45027.578888327917</v>
      </c>
      <c r="K28" s="2">
        <f t="shared" si="11"/>
        <v>76657.094298800235</v>
      </c>
      <c r="L28" s="2">
        <f t="shared" si="11"/>
        <v>44716.638340966805</v>
      </c>
      <c r="M28" s="2"/>
      <c r="N28" s="28">
        <f t="shared" si="20"/>
        <v>9740712.9041926339</v>
      </c>
      <c r="O28" s="2">
        <f t="shared" si="12"/>
        <v>9684.1955315995965</v>
      </c>
      <c r="P28" s="2">
        <f t="shared" si="13"/>
        <v>37151.108435181261</v>
      </c>
      <c r="R28">
        <f t="shared" si="14"/>
        <v>7</v>
      </c>
      <c r="S28" s="89">
        <f t="shared" si="2"/>
        <v>67694.610864550908</v>
      </c>
      <c r="T28" s="89">
        <f>IF(AND(S28=0,S27&gt;0),SUM($G28:$H$381),S28)</f>
        <v>67694.610864550908</v>
      </c>
      <c r="U28" s="82">
        <f>SUM(T28:T$381)</f>
        <v>9587367.9688466974</v>
      </c>
      <c r="V28" s="68">
        <f>localspline(R28,'BBG rates'!$G$10:$G$27,'BBG rates'!$K$10:$K$27)</f>
        <v>1.0029614583797093</v>
      </c>
      <c r="W28" s="68">
        <f>locallinterp(R28,'BBG rates'!$G$10:$G$27,'BBG rates'!$J$10:$J$27)</f>
        <v>-0.50037500000000001</v>
      </c>
      <c r="X28" s="56">
        <f t="shared" si="15"/>
        <v>-0.50152623470829383</v>
      </c>
      <c r="Y28" s="66">
        <f t="shared" si="3"/>
        <v>-2308.4802077663148</v>
      </c>
      <c r="Z28" s="72">
        <f t="shared" si="4"/>
        <v>-0.28894022408663356</v>
      </c>
      <c r="AA28" s="79">
        <f t="shared" si="5"/>
        <v>-1254.9591054189223</v>
      </c>
      <c r="AB28" s="81">
        <f t="shared" si="16"/>
        <v>-0.15707657528074032</v>
      </c>
      <c r="AD28" s="95">
        <f>locallinterp(R28,'BBG rates'!$N$10:$N$369,'BBG rates'!$P$10:$P$369)</f>
        <v>0.58506085072149705</v>
      </c>
      <c r="AF28" s="2"/>
      <c r="AH28" s="2"/>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11799395.922143938</v>
      </c>
    </row>
    <row r="29" spans="1:39" x14ac:dyDescent="0.2">
      <c r="A29" s="7">
        <v>8</v>
      </c>
      <c r="B29" s="7">
        <v>4</v>
      </c>
      <c r="C29" s="7">
        <v>2</v>
      </c>
      <c r="D29" s="12">
        <f t="shared" si="0"/>
        <v>0.66666666666666663</v>
      </c>
      <c r="E29" s="29">
        <f t="shared" si="17"/>
        <v>9452283.3822882343</v>
      </c>
      <c r="F29" s="2">
        <f t="shared" si="1"/>
        <v>9428.47825216196</v>
      </c>
      <c r="G29" s="2">
        <f t="shared" si="8"/>
        <v>36344.023182887213</v>
      </c>
      <c r="H29" s="2">
        <f t="shared" si="9"/>
        <v>31045.952511026306</v>
      </c>
      <c r="I29" s="2">
        <f t="shared" si="18"/>
        <v>76818.453946075475</v>
      </c>
      <c r="J29" s="2">
        <f t="shared" si="19"/>
        <v>51212.302630716978</v>
      </c>
      <c r="K29" s="2">
        <f t="shared" si="11"/>
        <v>76212.49726588928</v>
      </c>
      <c r="L29" s="2">
        <f t="shared" si="11"/>
        <v>50808.331510592849</v>
      </c>
      <c r="M29" s="2"/>
      <c r="N29" s="28">
        <f t="shared" si="20"/>
        <v>9703525.000543505</v>
      </c>
      <c r="O29" s="2">
        <f t="shared" si="12"/>
        <v>9647.4003176513033</v>
      </c>
      <c r="P29" s="2">
        <f t="shared" si="13"/>
        <v>37187.903649129556</v>
      </c>
      <c r="R29">
        <f t="shared" si="14"/>
        <v>8</v>
      </c>
      <c r="S29" s="89">
        <f t="shared" si="2"/>
        <v>67389.975693913526</v>
      </c>
      <c r="T29" s="89">
        <f>IF(AND(S29=0,S28&gt;0),SUM($G29:$H$381),S29)</f>
        <v>67389.975693913526</v>
      </c>
      <c r="U29" s="82">
        <f>SUM(T29:T$381)</f>
        <v>9519673.3579821456</v>
      </c>
      <c r="V29" s="68">
        <f>localspline(R29,'BBG rates'!$G$10:$G$27,'BBG rates'!$K$10:$K$27)</f>
        <v>1.0034130262005823</v>
      </c>
      <c r="W29" s="68">
        <f>locallinterp(R29,'BBG rates'!$G$10:$G$27,'BBG rates'!$J$10:$J$27)</f>
        <v>-0.50275000000000003</v>
      </c>
      <c r="X29" s="56">
        <f t="shared" si="15"/>
        <v>-0.50391220688492666</v>
      </c>
      <c r="Y29" s="66">
        <f t="shared" si="3"/>
        <v>-2280.1880216855302</v>
      </c>
      <c r="Z29" s="72">
        <f t="shared" si="4"/>
        <v>-0.28742852019479642</v>
      </c>
      <c r="AA29" s="79">
        <f t="shared" si="5"/>
        <v>-1246.0980740526172</v>
      </c>
      <c r="AB29" s="81">
        <f t="shared" si="16"/>
        <v>-0.15707657528074034</v>
      </c>
      <c r="AD29" s="95">
        <f>locallinterp(R29,'BBG rates'!$N$10:$N$369,'BBG rates'!$P$10:$P$369)</f>
        <v>0.66894201746705484</v>
      </c>
      <c r="AF29" s="2"/>
      <c r="AH29" s="2"/>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11792319.288925661</v>
      </c>
    </row>
    <row r="30" spans="1:39" x14ac:dyDescent="0.2">
      <c r="A30" s="7">
        <v>9</v>
      </c>
      <c r="B30" s="7">
        <v>4.5</v>
      </c>
      <c r="C30" s="7">
        <v>2.25</v>
      </c>
      <c r="D30" s="12">
        <f t="shared" si="0"/>
        <v>0.75</v>
      </c>
      <c r="E30" s="29">
        <f t="shared" si="17"/>
        <v>9385196.8546368796</v>
      </c>
      <c r="F30" s="2">
        <f t="shared" si="1"/>
        <v>9361.7338486146455</v>
      </c>
      <c r="G30" s="2">
        <f t="shared" si="8"/>
        <v>36260.920327555839</v>
      </c>
      <c r="H30" s="2">
        <f t="shared" si="9"/>
        <v>30825.607323799239</v>
      </c>
      <c r="I30" s="2">
        <f t="shared" si="18"/>
        <v>76448.261499969725</v>
      </c>
      <c r="J30" s="2">
        <f t="shared" si="19"/>
        <v>57336.196124977294</v>
      </c>
      <c r="K30" s="2">
        <f t="shared" si="11"/>
        <v>75770.180629992625</v>
      </c>
      <c r="L30" s="2">
        <f t="shared" si="11"/>
        <v>56827.635472494469</v>
      </c>
      <c r="M30" s="2"/>
      <c r="N30" s="28">
        <f t="shared" si="20"/>
        <v>9666300.2652376983</v>
      </c>
      <c r="O30" s="2">
        <f t="shared" si="12"/>
        <v>9610.5686609742061</v>
      </c>
      <c r="P30" s="2">
        <f t="shared" si="13"/>
        <v>37224.735305806644</v>
      </c>
      <c r="R30">
        <f t="shared" si="14"/>
        <v>9</v>
      </c>
      <c r="S30" s="89">
        <f t="shared" si="2"/>
        <v>67086.527651355078</v>
      </c>
      <c r="T30" s="89">
        <f>IF(AND(S30=0,S29&gt;0),SUM($G30:$H$381),S30)</f>
        <v>67086.527651355078</v>
      </c>
      <c r="U30" s="82">
        <f>SUM(T30:T$381)</f>
        <v>9452283.3822882306</v>
      </c>
      <c r="V30" s="68">
        <f>localspline(R30,'BBG rates'!$G$10:$G$27,'BBG rates'!$K$10:$K$27)</f>
        <v>1.0038645968774773</v>
      </c>
      <c r="W30" s="68">
        <f>locallinterp(R30,'BBG rates'!$G$10:$G$27,'BBG rates'!$J$10:$J$27)</f>
        <v>-0.50512500000000005</v>
      </c>
      <c r="X30" s="56">
        <f t="shared" si="15"/>
        <v>-0.50629823126926432</v>
      </c>
      <c r="Y30" s="66">
        <f t="shared" si="3"/>
        <v>-2251.8891622073288</v>
      </c>
      <c r="Z30" s="72">
        <f t="shared" si="4"/>
        <v>-0.28588510155253338</v>
      </c>
      <c r="AA30" s="79">
        <f t="shared" si="5"/>
        <v>-1237.2769185607403</v>
      </c>
      <c r="AB30" s="81">
        <f t="shared" si="16"/>
        <v>-0.15707657528074037</v>
      </c>
      <c r="AD30" s="95">
        <f>locallinterp(R30,'BBG rates'!$N$10:$N$369,'BBG rates'!$P$10:$P$369)</f>
        <v>0.75289844765810798</v>
      </c>
      <c r="AF30" s="2"/>
      <c r="AH30" s="2"/>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11783926.062447125</v>
      </c>
    </row>
    <row r="31" spans="1:39" x14ac:dyDescent="0.2">
      <c r="A31" s="7">
        <v>10</v>
      </c>
      <c r="B31" s="7">
        <v>5</v>
      </c>
      <c r="C31" s="7">
        <v>2.5</v>
      </c>
      <c r="D31" s="12">
        <f t="shared" si="0"/>
        <v>0.83333333333333337</v>
      </c>
      <c r="E31" s="29">
        <f t="shared" si="17"/>
        <v>9318412.5922204144</v>
      </c>
      <c r="F31" s="2">
        <f t="shared" si="1"/>
        <v>9295.2899861849019</v>
      </c>
      <c r="G31" s="2">
        <f t="shared" si="8"/>
        <v>36178.007492039564</v>
      </c>
      <c r="H31" s="2">
        <f t="shared" si="9"/>
        <v>30606.254924425495</v>
      </c>
      <c r="I31" s="2">
        <f t="shared" si="10"/>
        <v>76079.552402649962</v>
      </c>
      <c r="J31" s="2">
        <f t="shared" si="19"/>
        <v>63399.627002208304</v>
      </c>
      <c r="K31" s="2">
        <f t="shared" si="11"/>
        <v>75330.133411649949</v>
      </c>
      <c r="L31" s="2">
        <f t="shared" si="11"/>
        <v>62775.111176374958</v>
      </c>
      <c r="M31" s="2"/>
      <c r="N31" s="28">
        <f t="shared" si="20"/>
        <v>9629038.6617963929</v>
      </c>
      <c r="O31" s="2">
        <f t="shared" si="12"/>
        <v>9573.7005254746819</v>
      </c>
      <c r="P31" s="2">
        <f t="shared" si="13"/>
        <v>37261.603441306172</v>
      </c>
      <c r="R31">
        <f t="shared" si="14"/>
        <v>10</v>
      </c>
      <c r="S31" s="89">
        <f t="shared" si="2"/>
        <v>66784.262416465062</v>
      </c>
      <c r="T31" s="89">
        <f>IF(AND(S31=0,S30&gt;0),SUM($G31:$H$381),S31)</f>
        <v>66784.262416465062</v>
      </c>
      <c r="U31" s="82">
        <f>SUM(T31:T$381)</f>
        <v>9385196.854636874</v>
      </c>
      <c r="V31" s="68">
        <f>localspline(R31,'BBG rates'!$G$10:$G$27,'BBG rates'!$K$10:$K$27)</f>
        <v>1.0043164102569841</v>
      </c>
      <c r="W31" s="68">
        <f>locallinterp(R31,'BBG rates'!$G$10:$G$27,'BBG rates'!$J$10:$J$27)</f>
        <v>-0.50749999999999995</v>
      </c>
      <c r="X31" s="56">
        <f t="shared" si="15"/>
        <v>-0.50868430786370489</v>
      </c>
      <c r="Y31" s="66">
        <f t="shared" si="3"/>
        <v>-2223.5843369640975</v>
      </c>
      <c r="Z31" s="72">
        <f t="shared" si="4"/>
        <v>-0.28430956171565114</v>
      </c>
      <c r="AA31" s="79">
        <f t="shared" si="5"/>
        <v>-1228.4954835516141</v>
      </c>
      <c r="AB31" s="81">
        <f t="shared" si="16"/>
        <v>-0.1570765752807404</v>
      </c>
      <c r="AD31" s="95">
        <f>locallinterp(R31,'BBG rates'!$N$10:$N$369,'BBG rates'!$P$10:$P$369)</f>
        <v>0.83693034188082016</v>
      </c>
      <c r="AF31" s="2"/>
      <c r="AH31" s="2"/>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11774228.26229039</v>
      </c>
    </row>
    <row r="32" spans="1:39" x14ac:dyDescent="0.2">
      <c r="A32" s="7">
        <v>11</v>
      </c>
      <c r="B32" s="7">
        <v>5.5</v>
      </c>
      <c r="C32" s="7">
        <v>2.75</v>
      </c>
      <c r="D32" s="12">
        <f t="shared" si="0"/>
        <v>0.91666666666666663</v>
      </c>
      <c r="E32" s="29">
        <f t="shared" si="17"/>
        <v>9251929.4165364448</v>
      </c>
      <c r="F32" s="2">
        <f t="shared" si="1"/>
        <v>9229.1454933959394</v>
      </c>
      <c r="G32" s="2">
        <f t="shared" si="8"/>
        <v>36095.284241846282</v>
      </c>
      <c r="H32" s="2">
        <f t="shared" si="9"/>
        <v>30387.891442122975</v>
      </c>
      <c r="I32" s="2">
        <f t="shared" si="10"/>
        <v>75712.3211773652</v>
      </c>
      <c r="J32" s="2">
        <f t="shared" si="19"/>
        <v>69402.961079251429</v>
      </c>
      <c r="K32" s="2">
        <f t="shared" si="11"/>
        <v>74892.344682314331</v>
      </c>
      <c r="L32" s="2">
        <f t="shared" si="11"/>
        <v>68651.315958788124</v>
      </c>
      <c r="M32" s="2"/>
      <c r="N32" s="28">
        <f t="shared" si="20"/>
        <v>9591740.1537046358</v>
      </c>
      <c r="O32" s="2">
        <f t="shared" si="12"/>
        <v>9536.7958750233665</v>
      </c>
      <c r="P32" s="2">
        <f t="shared" si="13"/>
        <v>37298.508091757489</v>
      </c>
      <c r="R32">
        <f t="shared" si="14"/>
        <v>11</v>
      </c>
      <c r="S32" s="89">
        <f t="shared" si="2"/>
        <v>66483.175683969253</v>
      </c>
      <c r="T32" s="89">
        <f>IF(AND(S32=0,S31&gt;0),SUM($G32:$H$381),S32)</f>
        <v>66483.175683969253</v>
      </c>
      <c r="U32" s="82">
        <f>SUM(T32:T$381)</f>
        <v>9318412.5922204107</v>
      </c>
      <c r="V32" s="68">
        <f>localspline(R32,'BBG rates'!$G$10:$G$27,'BBG rates'!$K$10:$K$27)</f>
        <v>1.004768437964791</v>
      </c>
      <c r="W32" s="68">
        <f>locallinterp(R32,'BBG rates'!$G$10:$G$27,'BBG rates'!$J$10:$J$27)</f>
        <v>-0.50987499999999997</v>
      </c>
      <c r="X32" s="56">
        <f t="shared" si="15"/>
        <v>-0.51107043667037999</v>
      </c>
      <c r="Y32" s="66">
        <f t="shared" si="3"/>
        <v>-2195.2742483778411</v>
      </c>
      <c r="Z32" s="72">
        <f t="shared" si="4"/>
        <v>-0.28270148718814092</v>
      </c>
      <c r="AA32" s="79">
        <f t="shared" si="5"/>
        <v>-1219.7536141990904</v>
      </c>
      <c r="AB32" s="81">
        <f t="shared" si="16"/>
        <v>-0.15707657528074037</v>
      </c>
      <c r="AD32" s="95">
        <f>locallinterp(R32,'BBG rates'!$N$10:$N$369,'BBG rates'!$P$10:$P$369)</f>
        <v>0.92103773480105833</v>
      </c>
      <c r="AF32" s="2"/>
      <c r="AH32" s="2"/>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11763237.837487021</v>
      </c>
    </row>
    <row r="33" spans="1:39" x14ac:dyDescent="0.2">
      <c r="A33" s="7">
        <v>12</v>
      </c>
      <c r="B33" s="7">
        <v>6</v>
      </c>
      <c r="C33" s="7">
        <v>3</v>
      </c>
      <c r="D33" s="12">
        <f t="shared" si="0"/>
        <v>1</v>
      </c>
      <c r="E33" s="29">
        <f t="shared" si="17"/>
        <v>9185746.1533727665</v>
      </c>
      <c r="F33" s="2">
        <f t="shared" si="1"/>
        <v>9163.2992030350033</v>
      </c>
      <c r="G33" s="2">
        <f t="shared" si="8"/>
        <v>36012.750143477489</v>
      </c>
      <c r="H33" s="2">
        <f t="shared" si="9"/>
        <v>30170.513020200659</v>
      </c>
      <c r="I33" s="2">
        <f t="shared" si="10"/>
        <v>75346.562366713144</v>
      </c>
      <c r="J33" s="2">
        <f t="shared" si="19"/>
        <v>75346.562366713144</v>
      </c>
      <c r="K33" s="2">
        <f t="shared" si="11"/>
        <v>74456.803564121888</v>
      </c>
      <c r="L33" s="2">
        <f t="shared" si="11"/>
        <v>74456.803564121888</v>
      </c>
      <c r="M33" s="2"/>
      <c r="N33" s="28">
        <f t="shared" si="20"/>
        <v>9554404.7044113092</v>
      </c>
      <c r="O33" s="2">
        <f t="shared" si="12"/>
        <v>9499.8546734551073</v>
      </c>
      <c r="P33" s="2">
        <f t="shared" si="13"/>
        <v>37335.449293325757</v>
      </c>
      <c r="R33">
        <f t="shared" si="14"/>
        <v>12</v>
      </c>
      <c r="S33" s="89">
        <f t="shared" si="2"/>
        <v>66183.263163678144</v>
      </c>
      <c r="T33" s="89">
        <f>IF(AND(S33=0,S32&gt;0),SUM($G33:$H$381),S33)</f>
        <v>66183.263163678144</v>
      </c>
      <c r="U33" s="82">
        <f>SUM(T33:T$381)</f>
        <v>9251929.4165364392</v>
      </c>
      <c r="V33" s="68">
        <f>localspline(R33,'BBG rates'!$G$10:$G$27,'BBG rates'!$K$10:$K$27)</f>
        <v>1.0052207708358765</v>
      </c>
      <c r="W33" s="68">
        <f>locallinterp(R33,'BBG rates'!$G$10:$G$27,'BBG rates'!$J$10:$J$27)</f>
        <v>-0.51224999999999998</v>
      </c>
      <c r="X33" s="56">
        <f t="shared" si="15"/>
        <v>-0.51345661769208739</v>
      </c>
      <c r="Y33" s="66">
        <f t="shared" si="3"/>
        <v>-2166.9595936878081</v>
      </c>
      <c r="Z33" s="72">
        <f t="shared" si="4"/>
        <v>-0.28106045726825696</v>
      </c>
      <c r="AA33" s="79">
        <f t="shared" si="5"/>
        <v>-1211.0511562405691</v>
      </c>
      <c r="AB33" s="81">
        <f t="shared" si="16"/>
        <v>-0.15707657528074045</v>
      </c>
      <c r="AD33" s="95">
        <f>locallinterp(R33,'BBG rates'!$N$10:$N$369,'BBG rates'!$P$10:$P$369)</f>
        <v>1.0052207708358765</v>
      </c>
      <c r="AF33" s="2"/>
      <c r="AH33" s="2"/>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11750966.666861093</v>
      </c>
    </row>
    <row r="34" spans="1:39" x14ac:dyDescent="0.2">
      <c r="A34" s="7">
        <v>13</v>
      </c>
      <c r="B34" s="7">
        <v>6.5</v>
      </c>
      <c r="C34" s="7">
        <v>3.25</v>
      </c>
      <c r="D34" s="12">
        <f t="shared" si="0"/>
        <v>1.0833333333333333</v>
      </c>
      <c r="E34" s="29">
        <f t="shared" si="17"/>
        <v>9119861.6327923313</v>
      </c>
      <c r="F34" s="2">
        <f t="shared" si="1"/>
        <v>9097.7499521384234</v>
      </c>
      <c r="G34" s="2">
        <f t="shared" si="8"/>
        <v>35930.404764425803</v>
      </c>
      <c r="H34" s="2">
        <f t="shared" si="9"/>
        <v>29954.115816009271</v>
      </c>
      <c r="I34" s="2">
        <f t="shared" si="10"/>
        <v>74982.270532573501</v>
      </c>
      <c r="J34" s="2">
        <f t="shared" si="19"/>
        <v>81230.793076954622</v>
      </c>
      <c r="K34" s="2">
        <f t="shared" si="11"/>
        <v>74023.499229662411</v>
      </c>
      <c r="L34" s="2">
        <f t="shared" si="11"/>
        <v>80192.124165467612</v>
      </c>
      <c r="M34" s="2"/>
      <c r="N34" s="28">
        <f t="shared" si="20"/>
        <v>9517032.2773290966</v>
      </c>
      <c r="O34" s="2">
        <f t="shared" si="12"/>
        <v>9462.8768845689301</v>
      </c>
      <c r="P34" s="2">
        <f t="shared" si="13"/>
        <v>37372.427082211929</v>
      </c>
      <c r="R34">
        <f t="shared" si="14"/>
        <v>13</v>
      </c>
      <c r="S34" s="89">
        <f t="shared" si="2"/>
        <v>65884.52058043507</v>
      </c>
      <c r="T34" s="89">
        <f>IF(AND(S34=0,S33&gt;0),SUM($G34:$H$381),S34)</f>
        <v>65884.52058043507</v>
      </c>
      <c r="U34" s="82">
        <f>SUM(T34:T$381)</f>
        <v>9185746.1533727609</v>
      </c>
      <c r="V34" s="68">
        <f>localspline(R34,'BBG rates'!$G$10:$G$27,'BBG rates'!$K$10:$K$27)</f>
        <v>1.0056735418767067</v>
      </c>
      <c r="W34" s="68">
        <f>locallinterp(R34,'BBG rates'!$G$10:$G$27,'BBG rates'!$J$10:$J$27)</f>
        <v>-0.51379166666666665</v>
      </c>
      <c r="X34" s="56">
        <f t="shared" si="15"/>
        <v>-0.5150055701634404</v>
      </c>
      <c r="Y34" s="66">
        <f t="shared" si="3"/>
        <v>-2138.641064977935</v>
      </c>
      <c r="Z34" s="72">
        <f t="shared" si="4"/>
        <v>-0.27938604389053573</v>
      </c>
      <c r="AA34" s="79">
        <f t="shared" si="5"/>
        <v>-1202.3879559750237</v>
      </c>
      <c r="AB34" s="81">
        <f t="shared" si="16"/>
        <v>-0.15707657528074045</v>
      </c>
      <c r="AD34" s="95">
        <f>locallinterp(R34,'BBG rates'!$N$10:$N$369,'BBG rates'!$P$10:$P$369)</f>
        <v>1.089026899325602</v>
      </c>
      <c r="AF34" s="2"/>
      <c r="AH34" s="2"/>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11728346.423213983</v>
      </c>
    </row>
    <row r="35" spans="1:39" x14ac:dyDescent="0.2">
      <c r="A35" s="7">
        <v>14</v>
      </c>
      <c r="B35" s="7">
        <v>7</v>
      </c>
      <c r="C35" s="7">
        <v>3.5</v>
      </c>
      <c r="D35" s="12">
        <f t="shared" si="0"/>
        <v>1.1666666666666667</v>
      </c>
      <c r="E35" s="29">
        <f t="shared" si="17"/>
        <v>9054274.6891182661</v>
      </c>
      <c r="F35" s="2">
        <f t="shared" si="1"/>
        <v>9032.4965819767367</v>
      </c>
      <c r="G35" s="2">
        <f t="shared" si="8"/>
        <v>35848.247673172875</v>
      </c>
      <c r="H35" s="2">
        <f t="shared" si="9"/>
        <v>29738.696000892018</v>
      </c>
      <c r="I35" s="2">
        <f t="shared" si="10"/>
        <v>74619.440256041635</v>
      </c>
      <c r="J35" s="2">
        <f t="shared" si="19"/>
        <v>87056.013632048576</v>
      </c>
      <c r="K35" s="2">
        <f t="shared" si="11"/>
        <v>73592.420901750811</v>
      </c>
      <c r="L35" s="2">
        <f t="shared" si="11"/>
        <v>85857.824385375949</v>
      </c>
      <c r="M35" s="2"/>
      <c r="N35" s="28">
        <f t="shared" si="20"/>
        <v>9479622.8358344436</v>
      </c>
      <c r="O35" s="2">
        <f t="shared" si="12"/>
        <v>9425.8624721280139</v>
      </c>
      <c r="P35" s="2">
        <f t="shared" si="13"/>
        <v>37409.441494652841</v>
      </c>
      <c r="R35">
        <f t="shared" si="14"/>
        <v>14</v>
      </c>
      <c r="S35" s="89">
        <f t="shared" si="2"/>
        <v>65586.943674064896</v>
      </c>
      <c r="T35" s="89">
        <f>IF(AND(S35=0,S34&gt;0),SUM($G35:$H$381),S35)</f>
        <v>65586.943674064896</v>
      </c>
      <c r="U35" s="82">
        <f>SUM(T35:T$381)</f>
        <v>9119861.6327923276</v>
      </c>
      <c r="V35" s="68">
        <f>localspline(R35,'BBG rates'!$G$10:$G$27,'BBG rates'!$K$10:$K$27)</f>
        <v>1.0061271123856481</v>
      </c>
      <c r="W35" s="68">
        <f>locallinterp(R35,'BBG rates'!$G$10:$G$27,'BBG rates'!$J$10:$J$27)</f>
        <v>-0.51533333333333331</v>
      </c>
      <c r="X35" s="56">
        <f t="shared" si="15"/>
        <v>-0.51655454463785944</v>
      </c>
      <c r="Y35" s="66">
        <f t="shared" si="3"/>
        <v>-2110.3653190725418</v>
      </c>
      <c r="Z35" s="72">
        <f t="shared" si="4"/>
        <v>-0.27768386022230312</v>
      </c>
      <c r="AA35" s="79">
        <f t="shared" si="5"/>
        <v>-1193.7638602610336</v>
      </c>
      <c r="AB35" s="81">
        <f t="shared" si="16"/>
        <v>-0.15707657528074043</v>
      </c>
      <c r="AD35" s="95">
        <f>locallinterp(R35,'BBG rates'!$N$10:$N$369,'BBG rates'!$P$10:$P$369)</f>
        <v>1.1728708253577393</v>
      </c>
      <c r="AF35" s="2"/>
      <c r="AH35" s="2"/>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11703933.282877976</v>
      </c>
    </row>
    <row r="36" spans="1:39" x14ac:dyDescent="0.2">
      <c r="A36" s="7">
        <v>15</v>
      </c>
      <c r="B36" s="7">
        <v>7.5</v>
      </c>
      <c r="C36" s="7">
        <v>3.75</v>
      </c>
      <c r="D36" s="12">
        <f t="shared" si="0"/>
        <v>1.25</v>
      </c>
      <c r="E36" s="29">
        <f t="shared" si="17"/>
        <v>8988984.1609189436</v>
      </c>
      <c r="F36" s="2">
        <f t="shared" si="1"/>
        <v>8967.5379380398444</v>
      </c>
      <c r="G36" s="2">
        <f t="shared" si="8"/>
        <v>35766.278439186979</v>
      </c>
      <c r="H36" s="2">
        <f t="shared" si="9"/>
        <v>29524.249760135608</v>
      </c>
      <c r="I36" s="2">
        <f t="shared" si="10"/>
        <v>74258.066137362432</v>
      </c>
      <c r="J36" s="2">
        <f t="shared" si="19"/>
        <v>92822.582671703043</v>
      </c>
      <c r="K36" s="2">
        <f t="shared" si="11"/>
        <v>73163.557853199847</v>
      </c>
      <c r="L36" s="2">
        <f t="shared" si="11"/>
        <v>91454.44731649982</v>
      </c>
      <c r="M36" s="2"/>
      <c r="N36" s="28">
        <f t="shared" si="20"/>
        <v>9442176.3432675228</v>
      </c>
      <c r="O36" s="2">
        <f t="shared" si="12"/>
        <v>9388.8113998596455</v>
      </c>
      <c r="P36" s="2">
        <f t="shared" si="13"/>
        <v>37446.49256692121</v>
      </c>
      <c r="R36">
        <f t="shared" si="14"/>
        <v>15</v>
      </c>
      <c r="S36" s="89">
        <f t="shared" si="2"/>
        <v>65290.528199322587</v>
      </c>
      <c r="T36" s="89">
        <f>IF(AND(S36=0,S35&gt;0),SUM($G36:$H$381),S36)</f>
        <v>65290.528199322587</v>
      </c>
      <c r="U36" s="82">
        <f>SUM(T36:T$381)</f>
        <v>9054274.6891182661</v>
      </c>
      <c r="V36" s="68">
        <f>localspline(R36,'BBG rates'!$G$10:$G$27,'BBG rates'!$K$10:$K$27)</f>
        <v>1.0065819156345839</v>
      </c>
      <c r="W36" s="68">
        <f>locallinterp(R36,'BBG rates'!$G$10:$G$27,'BBG rates'!$J$10:$J$27)</f>
        <v>-0.51687499999999997</v>
      </c>
      <c r="X36" s="56">
        <f t="shared" si="15"/>
        <v>-0.51810354111574419</v>
      </c>
      <c r="Y36" s="66">
        <f t="shared" si="3"/>
        <v>-2082.1326242194204</v>
      </c>
      <c r="Z36" s="72">
        <f t="shared" si="4"/>
        <v>-0.27595353960998747</v>
      </c>
      <c r="AA36" s="79">
        <f t="shared" si="5"/>
        <v>-1185.1787165148228</v>
      </c>
      <c r="AB36" s="81">
        <f t="shared" si="16"/>
        <v>-0.15707657528074037</v>
      </c>
      <c r="AD36" s="95">
        <f>locallinterp(R36,'BBG rates'!$N$10:$N$369,'BBG rates'!$P$10:$P$369)</f>
        <v>1.2567526516606213</v>
      </c>
      <c r="AF36" s="2"/>
      <c r="AH36" s="2"/>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11677743.965539103</v>
      </c>
    </row>
    <row r="37" spans="1:39" x14ac:dyDescent="0.2">
      <c r="A37" s="7">
        <v>16</v>
      </c>
      <c r="B37" s="7">
        <v>8</v>
      </c>
      <c r="C37" s="7">
        <v>4</v>
      </c>
      <c r="D37" s="12">
        <f t="shared" si="0"/>
        <v>1.3333333333333333</v>
      </c>
      <c r="E37" s="29">
        <f t="shared" si="17"/>
        <v>8923988.8909931015</v>
      </c>
      <c r="F37" s="2">
        <f t="shared" si="1"/>
        <v>8902.87287002222</v>
      </c>
      <c r="G37" s="2">
        <f t="shared" si="8"/>
        <v>35684.496632920891</v>
      </c>
      <c r="H37" s="2">
        <f t="shared" si="9"/>
        <v>29310.773292921338</v>
      </c>
      <c r="I37" s="2">
        <f t="shared" si="10"/>
        <v>73898.142795864449</v>
      </c>
      <c r="J37" s="2">
        <f t="shared" si="19"/>
        <v>98530.857061152594</v>
      </c>
      <c r="K37" s="2">
        <f t="shared" si="11"/>
        <v>72736.899406593773</v>
      </c>
      <c r="L37" s="2">
        <f t="shared" si="11"/>
        <v>96982.532542125016</v>
      </c>
      <c r="M37" s="2"/>
      <c r="N37" s="28">
        <f t="shared" si="20"/>
        <v>9404692.7629321963</v>
      </c>
      <c r="O37" s="2">
        <f t="shared" si="12"/>
        <v>9351.7236314551847</v>
      </c>
      <c r="P37" s="2">
        <f t="shared" si="13"/>
        <v>37483.580335325671</v>
      </c>
      <c r="R37">
        <f t="shared" si="14"/>
        <v>16</v>
      </c>
      <c r="S37" s="89">
        <f t="shared" si="2"/>
        <v>64995.269925842229</v>
      </c>
      <c r="T37" s="89">
        <f>IF(AND(S37=0,S36&gt;0),SUM($G37:$H$381),S37)</f>
        <v>64995.269925842229</v>
      </c>
      <c r="U37" s="82">
        <f>SUM(T37:T$381)</f>
        <v>8988984.1609189417</v>
      </c>
      <c r="V37" s="68">
        <f>localspline(R37,'BBG rates'!$G$10:$G$27,'BBG rates'!$K$10:$K$27)</f>
        <v>1.0070383848956586</v>
      </c>
      <c r="W37" s="68">
        <f>locallinterp(R37,'BBG rates'!$G$10:$G$27,'BBG rates'!$J$10:$J$27)</f>
        <v>-0.51841666666666664</v>
      </c>
      <c r="X37" s="56">
        <f t="shared" si="15"/>
        <v>-0.51965255959802725</v>
      </c>
      <c r="Y37" s="66">
        <f t="shared" si="3"/>
        <v>-2053.9432460015983</v>
      </c>
      <c r="Z37" s="72">
        <f t="shared" si="4"/>
        <v>-0.27419470888798947</v>
      </c>
      <c r="AA37" s="79">
        <f t="shared" si="5"/>
        <v>-1176.6323727083059</v>
      </c>
      <c r="AB37" s="81">
        <f t="shared" si="16"/>
        <v>-0.15707657528074037</v>
      </c>
      <c r="AD37" s="95">
        <f>locallinterp(R37,'BBG rates'!$N$10:$N$369,'BBG rates'!$P$10:$P$369)</f>
        <v>1.3406725170685929</v>
      </c>
      <c r="AF37" s="2"/>
      <c r="AH37" s="2"/>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11649795.092117408</v>
      </c>
    </row>
    <row r="38" spans="1:39" x14ac:dyDescent="0.2">
      <c r="A38" s="7">
        <v>17</v>
      </c>
      <c r="B38" s="7">
        <v>8.5</v>
      </c>
      <c r="C38" s="7">
        <v>4.25</v>
      </c>
      <c r="D38" s="12">
        <f t="shared" si="0"/>
        <v>1.4166666666666667</v>
      </c>
      <c r="E38" s="29">
        <f t="shared" si="17"/>
        <v>8859287.7263550144</v>
      </c>
      <c r="F38" s="2">
        <f t="shared" si="1"/>
        <v>8838.5002318081824</v>
      </c>
      <c r="G38" s="2">
        <f t="shared" si="8"/>
        <v>35602.901825809538</v>
      </c>
      <c r="H38" s="2">
        <f t="shared" si="9"/>
        <v>29098.262812276411</v>
      </c>
      <c r="I38" s="2">
        <f t="shared" si="10"/>
        <v>73539.664869894128</v>
      </c>
      <c r="J38" s="2">
        <f t="shared" si="19"/>
        <v>104181.19189901669</v>
      </c>
      <c r="K38" s="2">
        <f t="shared" si="11"/>
        <v>72312.434934062869</v>
      </c>
      <c r="L38" s="2">
        <f t="shared" si="11"/>
        <v>102442.61615658908</v>
      </c>
      <c r="M38" s="2"/>
      <c r="N38" s="28">
        <f t="shared" si="20"/>
        <v>9367172.058095986</v>
      </c>
      <c r="O38" s="2">
        <f t="shared" si="12"/>
        <v>9314.59913057003</v>
      </c>
      <c r="P38" s="2">
        <f t="shared" si="13"/>
        <v>37520.704836210818</v>
      </c>
      <c r="R38">
        <f t="shared" si="14"/>
        <v>17</v>
      </c>
      <c r="S38" s="89">
        <f t="shared" si="2"/>
        <v>64701.164638085946</v>
      </c>
      <c r="T38" s="89">
        <f>IF(AND(S38=0,S37&gt;0),SUM($G38:$H$381),S38)</f>
        <v>64701.164638085946</v>
      </c>
      <c r="U38" s="82">
        <f>SUM(T38:T$381)</f>
        <v>8923988.8909930978</v>
      </c>
      <c r="V38" s="68">
        <f>localspline(R38,'BBG rates'!$G$10:$G$27,'BBG rates'!$K$10:$K$27)</f>
        <v>1.0074969534409595</v>
      </c>
      <c r="W38" s="68">
        <f>locallinterp(R38,'BBG rates'!$G$10:$G$27,'BBG rates'!$J$10:$J$27)</f>
        <v>-0.5199583333333333</v>
      </c>
      <c r="X38" s="56">
        <f t="shared" si="15"/>
        <v>-0.52120160008497507</v>
      </c>
      <c r="Y38" s="66">
        <f t="shared" si="3"/>
        <v>-2025.7974473526579</v>
      </c>
      <c r="Z38" s="72">
        <f t="shared" si="4"/>
        <v>-0.27240698823333725</v>
      </c>
      <c r="AA38" s="79">
        <f t="shared" si="5"/>
        <v>-1168.1246773671403</v>
      </c>
      <c r="AB38" s="81">
        <f t="shared" si="16"/>
        <v>-0.1570765752807404</v>
      </c>
      <c r="AD38" s="95">
        <f>locallinterp(R38,'BBG rates'!$N$10:$N$369,'BBG rates'!$P$10:$P$369)</f>
        <v>1.4246305965220063</v>
      </c>
      <c r="AF38" s="2"/>
      <c r="AH38" s="2"/>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11620103.185248589</v>
      </c>
    </row>
    <row r="39" spans="1:39" x14ac:dyDescent="0.2">
      <c r="A39" s="7">
        <v>18</v>
      </c>
      <c r="B39" s="7">
        <v>9</v>
      </c>
      <c r="C39" s="7">
        <v>4.5</v>
      </c>
      <c r="D39" s="12">
        <f t="shared" si="0"/>
        <v>1.5</v>
      </c>
      <c r="E39" s="29">
        <f t="shared" si="17"/>
        <v>8794879.5182197224</v>
      </c>
      <c r="F39" s="2">
        <f t="shared" si="1"/>
        <v>8774.4188814572008</v>
      </c>
      <c r="G39" s="2">
        <f t="shared" si="8"/>
        <v>35521.493590267804</v>
      </c>
      <c r="H39" s="2">
        <f t="shared" si="9"/>
        <v>28886.714545025399</v>
      </c>
      <c r="I39" s="2">
        <f t="shared" si="10"/>
        <v>73182.627016750412</v>
      </c>
      <c r="J39" s="2">
        <f t="shared" si="19"/>
        <v>109773.94052512562</v>
      </c>
      <c r="K39" s="2">
        <f t="shared" si="11"/>
        <v>71890.153857059253</v>
      </c>
      <c r="L39" s="2">
        <f t="shared" si="11"/>
        <v>107835.23078558888</v>
      </c>
      <c r="M39" s="2"/>
      <c r="N39" s="28">
        <f t="shared" si="20"/>
        <v>9329614.1919900291</v>
      </c>
      <c r="O39" s="2">
        <f t="shared" si="12"/>
        <v>9277.4378608235875</v>
      </c>
      <c r="P39" s="2">
        <f t="shared" si="13"/>
        <v>37557.86610595727</v>
      </c>
      <c r="R39">
        <f t="shared" si="14"/>
        <v>18</v>
      </c>
      <c r="S39" s="89">
        <f t="shared" si="2"/>
        <v>64408.2081352932</v>
      </c>
      <c r="T39" s="89">
        <f>IF(AND(S39=0,S38&gt;0),SUM($G39:$H$381),S39)</f>
        <v>64408.2081352932</v>
      </c>
      <c r="U39" s="82">
        <f>SUM(T39:T$381)</f>
        <v>8859287.7263550106</v>
      </c>
      <c r="V39" s="68">
        <f>localspline(R39,'BBG rates'!$G$10:$G$27,'BBG rates'!$K$10:$K$27)</f>
        <v>1.0079580545425415</v>
      </c>
      <c r="W39" s="68">
        <f>locallinterp(R39,'BBG rates'!$G$10:$G$27,'BBG rates'!$J$10:$J$27)</f>
        <v>-0.52149999999999996</v>
      </c>
      <c r="X39" s="56">
        <f t="shared" si="15"/>
        <v>-0.52275066257752023</v>
      </c>
      <c r="Y39" s="66">
        <f t="shared" si="3"/>
        <v>-1997.6954885720481</v>
      </c>
      <c r="Z39" s="72">
        <f t="shared" si="4"/>
        <v>-0.27058999101643982</v>
      </c>
      <c r="AA39" s="79">
        <f t="shared" si="5"/>
        <v>-1159.6554795687855</v>
      </c>
      <c r="AB39" s="81">
        <f t="shared" si="16"/>
        <v>-0.15707657528074043</v>
      </c>
      <c r="AD39" s="95">
        <f>locallinterp(R39,'BBG rates'!$N$10:$N$369,'BBG rates'!$P$10:$P$369)</f>
        <v>1.5086271010672181</v>
      </c>
      <c r="AF39" s="2"/>
      <c r="AH39" s="2"/>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11588684.669763476</v>
      </c>
    </row>
    <row r="40" spans="1:39" x14ac:dyDescent="0.2">
      <c r="A40" s="7">
        <v>19</v>
      </c>
      <c r="B40" s="7">
        <v>9.5</v>
      </c>
      <c r="C40" s="7">
        <v>4.75</v>
      </c>
      <c r="D40" s="12">
        <f t="shared" si="0"/>
        <v>1.5833333333333333</v>
      </c>
      <c r="E40" s="29">
        <f t="shared" si="17"/>
        <v>8730763.1219882928</v>
      </c>
      <c r="F40" s="2">
        <f t="shared" si="1"/>
        <v>8710.6276811892694</v>
      </c>
      <c r="G40" s="2">
        <f t="shared" si="8"/>
        <v>35440.27149968825</v>
      </c>
      <c r="H40" s="2">
        <f t="shared" si="9"/>
        <v>28676.124731741871</v>
      </c>
      <c r="I40" s="2">
        <f t="shared" si="10"/>
        <v>72827.023912619392</v>
      </c>
      <c r="J40" s="2">
        <f t="shared" si="19"/>
        <v>115309.45452831403</v>
      </c>
      <c r="K40" s="2">
        <f t="shared" si="11"/>
        <v>71470.04564613328</v>
      </c>
      <c r="L40" s="2">
        <f t="shared" si="11"/>
        <v>113160.90560637768</v>
      </c>
      <c r="M40" s="2"/>
      <c r="N40" s="28">
        <f t="shared" si="20"/>
        <v>9292019.1278090477</v>
      </c>
      <c r="O40" s="2">
        <f t="shared" si="12"/>
        <v>9240.2397857992273</v>
      </c>
      <c r="P40" s="2">
        <f t="shared" si="13"/>
        <v>37595.06418098163</v>
      </c>
      <c r="R40">
        <f t="shared" si="14"/>
        <v>19</v>
      </c>
      <c r="S40" s="89">
        <f t="shared" si="2"/>
        <v>64116.396231430117</v>
      </c>
      <c r="T40" s="89">
        <f>IF(AND(S40=0,S39&gt;0),SUM($G40:$H$381),S40)</f>
        <v>64116.396231430117</v>
      </c>
      <c r="U40" s="82">
        <f>SUM(T40:T$381)</f>
        <v>8794879.5182197168</v>
      </c>
      <c r="V40" s="68">
        <f>localspline(R40,'BBG rates'!$G$10:$G$27,'BBG rates'!$K$10:$K$27)</f>
        <v>1.0084217198850787</v>
      </c>
      <c r="W40" s="68">
        <f>locallinterp(R40,'BBG rates'!$G$10:$G$27,'BBG rates'!$J$10:$J$27)</f>
        <v>-0.5219583333333333</v>
      </c>
      <c r="X40" s="56">
        <f t="shared" si="15"/>
        <v>-0.52321119891365342</v>
      </c>
      <c r="Y40" s="66">
        <f t="shared" si="3"/>
        <v>-1969.637627340252</v>
      </c>
      <c r="Z40" s="72">
        <f t="shared" si="4"/>
        <v>-0.26874332364779702</v>
      </c>
      <c r="AA40" s="79">
        <f t="shared" si="5"/>
        <v>-1151.224628940568</v>
      </c>
      <c r="AB40" s="81">
        <f t="shared" si="16"/>
        <v>-0.15707657528074045</v>
      </c>
      <c r="AD40" s="95">
        <f>locallinterp(R40,'BBG rates'!$N$10:$N$369,'BBG rates'!$P$10:$P$369)</f>
        <v>1.5926622443909746</v>
      </c>
      <c r="AF40" s="2"/>
      <c r="AH40" s="2"/>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11555555.873165445</v>
      </c>
    </row>
    <row r="41" spans="1:39" x14ac:dyDescent="0.2">
      <c r="A41" s="7">
        <v>20</v>
      </c>
      <c r="B41" s="7">
        <v>10</v>
      </c>
      <c r="C41" s="7">
        <v>5</v>
      </c>
      <c r="D41" s="12">
        <f t="shared" si="0"/>
        <v>1.6666666666666667</v>
      </c>
      <c r="E41" s="29">
        <f t="shared" si="17"/>
        <v>8666937.3972331546</v>
      </c>
      <c r="F41" s="2">
        <f t="shared" si="1"/>
        <v>8647.1254973703108</v>
      </c>
      <c r="G41" s="2">
        <f t="shared" si="8"/>
        <v>35359.235128438922</v>
      </c>
      <c r="H41" s="2">
        <f t="shared" si="9"/>
        <v>28466.489626700175</v>
      </c>
      <c r="I41" s="2">
        <f t="shared" si="10"/>
        <v>72472.850252509408</v>
      </c>
      <c r="J41" s="2">
        <f t="shared" si="19"/>
        <v>120788.08375418236</v>
      </c>
      <c r="K41" s="2">
        <f t="shared" si="11"/>
        <v>71052.099820711417</v>
      </c>
      <c r="L41" s="2">
        <f t="shared" si="11"/>
        <v>118420.16636785238</v>
      </c>
      <c r="M41" s="2"/>
      <c r="N41" s="28">
        <f t="shared" si="20"/>
        <v>9254386.8287113104</v>
      </c>
      <c r="O41" s="2">
        <f t="shared" si="12"/>
        <v>9203.0048690442527</v>
      </c>
      <c r="P41" s="2">
        <f t="shared" si="13"/>
        <v>37632.299097736606</v>
      </c>
      <c r="R41">
        <f t="shared" si="14"/>
        <v>20</v>
      </c>
      <c r="S41" s="89">
        <f t="shared" si="2"/>
        <v>63825.724755139097</v>
      </c>
      <c r="T41" s="89">
        <f>IF(AND(S41=0,S40&gt;0),SUM($G41:$H$381),S41)</f>
        <v>63825.724755139097</v>
      </c>
      <c r="U41" s="82">
        <f>SUM(T41:T$381)</f>
        <v>8730763.1219882891</v>
      </c>
      <c r="V41" s="68">
        <f>localspline(R41,'BBG rates'!$G$10:$G$27,'BBG rates'!$K$10:$K$27)</f>
        <v>1.0088863748106902</v>
      </c>
      <c r="W41" s="68">
        <f>locallinterp(R41,'BBG rates'!$G$10:$G$27,'BBG rates'!$J$10:$J$27)</f>
        <v>-0.52241666666666664</v>
      </c>
      <c r="X41" s="56">
        <f t="shared" si="15"/>
        <v>-0.52367173719476412</v>
      </c>
      <c r="Y41" s="66">
        <f t="shared" si="3"/>
        <v>-1941.6822802216941</v>
      </c>
      <c r="Z41" s="72">
        <f t="shared" si="4"/>
        <v>-0.26687457942799037</v>
      </c>
      <c r="AA41" s="79">
        <f t="shared" si="5"/>
        <v>-1142.8319756577546</v>
      </c>
      <c r="AB41" s="81">
        <f t="shared" si="16"/>
        <v>-0.1570765752807404</v>
      </c>
      <c r="AD41" s="95">
        <f>locallinterp(R41,'BBG rates'!$N$10:$N$369,'BBG rates'!$P$10:$P$369)</f>
        <v>1.6767361089585322</v>
      </c>
      <c r="AF41" s="2"/>
      <c r="AH41" s="2"/>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11520733.026105708</v>
      </c>
    </row>
    <row r="42" spans="1:39" x14ac:dyDescent="0.2">
      <c r="A42" s="7">
        <v>21</v>
      </c>
      <c r="B42" s="7">
        <v>10.5</v>
      </c>
      <c r="C42" s="7">
        <v>5.25</v>
      </c>
      <c r="D42" s="12">
        <f t="shared" si="0"/>
        <v>1.75</v>
      </c>
      <c r="E42" s="29">
        <f t="shared" si="17"/>
        <v>8603401.2076834664</v>
      </c>
      <c r="F42" s="2">
        <f t="shared" si="1"/>
        <v>8583.911200497645</v>
      </c>
      <c r="G42" s="2">
        <f t="shared" si="8"/>
        <v>35278.384051861096</v>
      </c>
      <c r="H42" s="2">
        <f t="shared" si="9"/>
        <v>28257.805497827423</v>
      </c>
      <c r="I42" s="2">
        <f t="shared" si="10"/>
        <v>72120.10075018616</v>
      </c>
      <c r="J42" s="2">
        <f t="shared" si="19"/>
        <v>126210.17631282579</v>
      </c>
      <c r="K42" s="2">
        <f t="shared" si="11"/>
        <v>70636.305948874753</v>
      </c>
      <c r="L42" s="2">
        <f t="shared" si="11"/>
        <v>123613.53541053082</v>
      </c>
      <c r="M42" s="2"/>
      <c r="N42" s="28">
        <f t="shared" si="20"/>
        <v>9216717.2578186002</v>
      </c>
      <c r="O42" s="2">
        <f t="shared" si="12"/>
        <v>9165.7330740698617</v>
      </c>
      <c r="P42" s="2">
        <f t="shared" si="13"/>
        <v>37669.570892710995</v>
      </c>
      <c r="R42">
        <f t="shared" si="14"/>
        <v>21</v>
      </c>
      <c r="S42" s="89">
        <f t="shared" si="2"/>
        <v>63536.189549688519</v>
      </c>
      <c r="T42" s="89">
        <f>IF(AND(S42=0,S41&gt;0),SUM($G42:$H$381),S42)</f>
        <v>63536.189549688519</v>
      </c>
      <c r="U42" s="82">
        <f>SUM(T42:T$381)</f>
        <v>8666937.3972331509</v>
      </c>
      <c r="V42" s="68">
        <f>localspline(R42,'BBG rates'!$G$10:$G$27,'BBG rates'!$K$10:$K$27)</f>
        <v>1.0093500430717199</v>
      </c>
      <c r="W42" s="68">
        <f>locallinterp(R42,'BBG rates'!$G$10:$G$27,'BBG rates'!$J$10:$J$27)</f>
        <v>-0.52287499999999998</v>
      </c>
      <c r="X42" s="56">
        <f t="shared" si="15"/>
        <v>-0.52413227742098556</v>
      </c>
      <c r="Y42" s="66">
        <f t="shared" si="3"/>
        <v>-1913.8291734214954</v>
      </c>
      <c r="Z42" s="72">
        <f t="shared" si="4"/>
        <v>-0.26498345411367152</v>
      </c>
      <c r="AA42" s="79">
        <f t="shared" si="5"/>
        <v>-1134.4773704416309</v>
      </c>
      <c r="AB42" s="81">
        <f t="shared" si="16"/>
        <v>-0.15707657528074037</v>
      </c>
      <c r="AD42" s="95">
        <f>locallinterp(R42,'BBG rates'!$N$10:$N$369,'BBG rates'!$P$10:$P$369)</f>
        <v>1.7608486125478422</v>
      </c>
      <c r="AF42" s="2"/>
      <c r="AH42" s="2"/>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11484232.262856523</v>
      </c>
    </row>
    <row r="43" spans="1:39" x14ac:dyDescent="0.2">
      <c r="A43" s="7">
        <v>22</v>
      </c>
      <c r="B43" s="7">
        <v>11</v>
      </c>
      <c r="C43" s="7">
        <v>5.5</v>
      </c>
      <c r="D43" s="12">
        <f t="shared" si="0"/>
        <v>1.8333333333333333</v>
      </c>
      <c r="E43" s="29">
        <f t="shared" si="17"/>
        <v>8540153.4212105442</v>
      </c>
      <c r="F43" s="2">
        <f t="shared" si="1"/>
        <v>8520.9836651855021</v>
      </c>
      <c r="G43" s="2">
        <f t="shared" si="8"/>
        <v>35197.717846267027</v>
      </c>
      <c r="H43" s="2">
        <f t="shared" si="9"/>
        <v>28050.068626655611</v>
      </c>
      <c r="I43" s="2">
        <f t="shared" si="10"/>
        <v>71768.770138108142</v>
      </c>
      <c r="J43" s="2">
        <f t="shared" si="19"/>
        <v>131576.0785865316</v>
      </c>
      <c r="K43" s="2">
        <f t="shared" si="11"/>
        <v>70222.653647138592</v>
      </c>
      <c r="L43" s="2">
        <f t="shared" si="11"/>
        <v>128741.53168642074</v>
      </c>
      <c r="M43" s="2"/>
      <c r="N43" s="28">
        <f t="shared" si="20"/>
        <v>9179010.3782161698</v>
      </c>
      <c r="O43" s="2">
        <f t="shared" si="12"/>
        <v>9128.4243643511218</v>
      </c>
      <c r="P43" s="2">
        <f t="shared" si="13"/>
        <v>37706.879602429741</v>
      </c>
      <c r="R43">
        <f t="shared" si="14"/>
        <v>22</v>
      </c>
      <c r="S43" s="89">
        <f t="shared" si="2"/>
        <v>63247.786472922642</v>
      </c>
      <c r="T43" s="89">
        <f>IF(AND(S43=0,S42&gt;0),SUM($G43:$H$381),S43)</f>
        <v>63247.786472922642</v>
      </c>
      <c r="U43" s="82">
        <f>SUM(T43:T$381)</f>
        <v>8603401.2076834626</v>
      </c>
      <c r="V43" s="68">
        <f>localspline(R43,'BBG rates'!$G$10:$G$27,'BBG rates'!$K$10:$K$27)</f>
        <v>1.0098107484226333</v>
      </c>
      <c r="W43" s="68">
        <f>locallinterp(R43,'BBG rates'!$G$10:$G$27,'BBG rates'!$J$10:$J$27)</f>
        <v>-0.52333333333333332</v>
      </c>
      <c r="X43" s="56">
        <f t="shared" si="15"/>
        <v>-0.52459281959218451</v>
      </c>
      <c r="Y43" s="66">
        <f t="shared" si="3"/>
        <v>-1886.0780336487207</v>
      </c>
      <c r="Z43" s="72">
        <f t="shared" si="4"/>
        <v>-0.26306963789590321</v>
      </c>
      <c r="AA43" s="79">
        <f t="shared" si="5"/>
        <v>-1126.1606645575866</v>
      </c>
      <c r="AB43" s="81">
        <f t="shared" si="16"/>
        <v>-0.15707657528074037</v>
      </c>
      <c r="AD43" s="95">
        <f>locallinterp(R43,'BBG rates'!$N$10:$N$369,'BBG rates'!$P$10:$P$369)</f>
        <v>1.8449995082497284</v>
      </c>
      <c r="AF43" s="2"/>
      <c r="AH43" s="2"/>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11446069.621782333</v>
      </c>
    </row>
    <row r="44" spans="1:39" x14ac:dyDescent="0.2">
      <c r="A44" s="7">
        <v>23</v>
      </c>
      <c r="B44" s="7">
        <v>11.5</v>
      </c>
      <c r="C44" s="7">
        <v>5.75</v>
      </c>
      <c r="D44" s="12">
        <f t="shared" si="0"/>
        <v>1.9166666666666667</v>
      </c>
      <c r="E44" s="29">
        <f t="shared" si="17"/>
        <v>8477192.9098133333</v>
      </c>
      <c r="F44" s="2">
        <f t="shared" si="1"/>
        <v>8458.341770150595</v>
      </c>
      <c r="G44" s="2">
        <f t="shared" si="8"/>
        <v>35117.236088937818</v>
      </c>
      <c r="H44" s="2">
        <f t="shared" si="9"/>
        <v>27843.275308273896</v>
      </c>
      <c r="I44" s="2">
        <f t="shared" si="10"/>
        <v>71418.853167362307</v>
      </c>
      <c r="J44" s="2">
        <f t="shared" si="19"/>
        <v>136886.13523744443</v>
      </c>
      <c r="K44" s="2">
        <f t="shared" si="11"/>
        <v>69811.132580233141</v>
      </c>
      <c r="L44" s="2">
        <f t="shared" si="11"/>
        <v>133804.67077878019</v>
      </c>
      <c r="M44" s="2"/>
      <c r="N44" s="28">
        <f t="shared" si="20"/>
        <v>9141266.1529527158</v>
      </c>
      <c r="O44" s="2">
        <f t="shared" si="12"/>
        <v>9091.0787033269116</v>
      </c>
      <c r="P44" s="2">
        <f t="shared" si="13"/>
        <v>37744.225263453947</v>
      </c>
      <c r="R44">
        <f t="shared" si="14"/>
        <v>23</v>
      </c>
      <c r="S44" s="89">
        <f t="shared" si="2"/>
        <v>62960.511397211711</v>
      </c>
      <c r="T44" s="89">
        <f>IF(AND(S44=0,S43&gt;0),SUM($G44:$H$381),S44)</f>
        <v>62960.511397211711</v>
      </c>
      <c r="U44" s="82">
        <f>SUM(T44:T$381)</f>
        <v>8540153.4212105405</v>
      </c>
      <c r="V44" s="68">
        <f>localspline(R44,'BBG rates'!$G$10:$G$27,'BBG rates'!$K$10:$K$27)</f>
        <v>1.0102665146174317</v>
      </c>
      <c r="W44" s="68">
        <f>locallinterp(R44,'BBG rates'!$G$10:$G$27,'BBG rates'!$J$10:$J$27)</f>
        <v>-0.52379166666666666</v>
      </c>
      <c r="X44" s="56">
        <f t="shared" si="15"/>
        <v>-0.5250533637084942</v>
      </c>
      <c r="Y44" s="66">
        <f t="shared" si="3"/>
        <v>-1858.4285881163917</v>
      </c>
      <c r="Z44" s="72">
        <f t="shared" si="4"/>
        <v>-0.261132815272487</v>
      </c>
      <c r="AA44" s="79">
        <f t="shared" si="5"/>
        <v>-1117.8817098132081</v>
      </c>
      <c r="AB44" s="81">
        <f t="shared" si="16"/>
        <v>-0.15707657528074034</v>
      </c>
      <c r="AD44" s="95">
        <f>locallinterp(R44,'BBG rates'!$N$10:$N$369,'BBG rates'!$P$10:$P$369)</f>
        <v>1.9291883844678477</v>
      </c>
      <c r="AF44" s="2"/>
      <c r="AH44" s="2"/>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11406261.045808807</v>
      </c>
    </row>
    <row r="45" spans="1:39" x14ac:dyDescent="0.2">
      <c r="A45" s="7">
        <v>24</v>
      </c>
      <c r="B45" s="7">
        <v>12</v>
      </c>
      <c r="C45" s="7">
        <v>6</v>
      </c>
      <c r="D45" s="12">
        <f t="shared" si="0"/>
        <v>2</v>
      </c>
      <c r="E45" s="29">
        <f t="shared" si="17"/>
        <v>8414518.5496039316</v>
      </c>
      <c r="F45" s="2">
        <f t="shared" si="1"/>
        <v>8395.9843981977156</v>
      </c>
      <c r="G45" s="2">
        <f t="shared" si="8"/>
        <v>35036.938358121093</v>
      </c>
      <c r="H45" s="2">
        <f t="shared" si="9"/>
        <v>27637.421851281055</v>
      </c>
      <c r="I45" s="2">
        <f t="shared" si="10"/>
        <v>71070.344607599865</v>
      </c>
      <c r="J45" s="2">
        <f t="shared" si="19"/>
        <v>142140.68921519973</v>
      </c>
      <c r="K45" s="2">
        <f t="shared" si="11"/>
        <v>69401.732460884974</v>
      </c>
      <c r="L45" s="2">
        <f t="shared" si="11"/>
        <v>138803.46492176995</v>
      </c>
      <c r="M45" s="2"/>
      <c r="N45" s="28">
        <f t="shared" si="20"/>
        <v>9103484.5450403355</v>
      </c>
      <c r="O45" s="2">
        <f t="shared" si="12"/>
        <v>9053.6960543999085</v>
      </c>
      <c r="P45" s="2">
        <f t="shared" si="13"/>
        <v>37781.607912380947</v>
      </c>
      <c r="R45">
        <f t="shared" si="14"/>
        <v>24</v>
      </c>
      <c r="S45" s="89">
        <f t="shared" si="2"/>
        <v>62674.360209402148</v>
      </c>
      <c r="T45" s="89">
        <f>IF(AND(S45=0,S44&gt;0),SUM($G45:$H$381),S45)</f>
        <v>62674.360209402148</v>
      </c>
      <c r="U45" s="82">
        <f>SUM(T45:T$381)</f>
        <v>8477192.9098133277</v>
      </c>
      <c r="V45" s="68">
        <f>localspline(R45,'BBG rates'!$G$10:$G$27,'BBG rates'!$K$10:$K$27)</f>
        <v>1.0107153654098511</v>
      </c>
      <c r="W45" s="68">
        <f>locallinterp(R45,'BBG rates'!$G$10:$G$27,'BBG rates'!$J$10:$J$27)</f>
        <v>-0.52424999999999999</v>
      </c>
      <c r="X45" s="56">
        <f t="shared" si="15"/>
        <v>-0.52551390977004786</v>
      </c>
      <c r="Y45" s="66">
        <f t="shared" si="3"/>
        <v>-1830.8805645414641</v>
      </c>
      <c r="Z45" s="72">
        <f t="shared" si="4"/>
        <v>-0.25917266491675689</v>
      </c>
      <c r="AA45" s="79">
        <f t="shared" si="5"/>
        <v>-1109.6403585563764</v>
      </c>
      <c r="AB45" s="81">
        <f t="shared" si="16"/>
        <v>-0.15707657528074037</v>
      </c>
      <c r="AD45" s="95">
        <f>locallinterp(R45,'BBG rates'!$N$10:$N$369,'BBG rates'!$P$10:$P$369)</f>
        <v>2.0134146649186686</v>
      </c>
      <c r="AF45" s="2"/>
      <c r="AH45" s="2"/>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11364822.382889844</v>
      </c>
    </row>
    <row r="46" spans="1:39" x14ac:dyDescent="0.2">
      <c r="A46" s="7">
        <v>25</v>
      </c>
      <c r="B46" s="7">
        <v>12.5</v>
      </c>
      <c r="C46" s="7">
        <v>6.25</v>
      </c>
      <c r="D46" s="12">
        <f t="shared" si="0"/>
        <v>2.0833333333333335</v>
      </c>
      <c r="E46" s="29">
        <f t="shared" si="17"/>
        <v>8352129.2207931643</v>
      </c>
      <c r="F46" s="2">
        <f t="shared" si="1"/>
        <v>8333.910436205415</v>
      </c>
      <c r="G46" s="2">
        <f t="shared" si="8"/>
        <v>34956.82423302887</v>
      </c>
      <c r="H46" s="2">
        <f t="shared" si="9"/>
        <v>27432.504577738098</v>
      </c>
      <c r="I46" s="2">
        <f t="shared" si="10"/>
        <v>70723.239246972385</v>
      </c>
      <c r="J46" s="2">
        <f t="shared" si="19"/>
        <v>147340.08176452582</v>
      </c>
      <c r="K46" s="2">
        <f t="shared" si="11"/>
        <v>68994.443049599678</v>
      </c>
      <c r="L46" s="2">
        <f t="shared" si="11"/>
        <v>143738.42301999935</v>
      </c>
      <c r="M46" s="2"/>
      <c r="N46" s="28">
        <f t="shared" si="20"/>
        <v>9065665.5174544919</v>
      </c>
      <c r="O46" s="2">
        <f t="shared" si="12"/>
        <v>9016.2763809365442</v>
      </c>
      <c r="P46" s="2">
        <f t="shared" si="13"/>
        <v>37819.027585844313</v>
      </c>
      <c r="R46">
        <f t="shared" si="14"/>
        <v>25</v>
      </c>
      <c r="S46" s="89">
        <f t="shared" si="2"/>
        <v>62389.328810766965</v>
      </c>
      <c r="T46" s="89">
        <f>IF(AND(S46=0,S45&gt;0),SUM($G46:$H$381),S46)</f>
        <v>62389.328810766965</v>
      </c>
      <c r="U46" s="82">
        <f>SUM(T46:T$381)</f>
        <v>8414518.549603926</v>
      </c>
      <c r="V46" s="68">
        <f>localspline(R46,'BBG rates'!$G$10:$G$27,'BBG rates'!$K$10:$K$27)</f>
        <v>1.0111558185911758</v>
      </c>
      <c r="W46" s="68">
        <f>locallinterp(R46,'BBG rates'!$G$10:$G$27,'BBG rates'!$J$10:$J$27)</f>
        <v>-0.52297916666666666</v>
      </c>
      <c r="X46" s="56">
        <f t="shared" si="15"/>
        <v>-0.52423694592538261</v>
      </c>
      <c r="Y46" s="66">
        <f t="shared" si="3"/>
        <v>-1803.4336911448147</v>
      </c>
      <c r="Z46" s="72">
        <f t="shared" si="4"/>
        <v>-0.25718885954272969</v>
      </c>
      <c r="AA46" s="79">
        <f t="shared" si="5"/>
        <v>-1101.4364636733728</v>
      </c>
      <c r="AB46" s="81">
        <f t="shared" si="16"/>
        <v>-0.15707657528074037</v>
      </c>
      <c r="AD46" s="95">
        <f>locallinterp(R46,'BBG rates'!$N$10:$N$369,'BBG rates'!$P$10:$P$369)</f>
        <v>2.0976776498012666</v>
      </c>
      <c r="AF46" s="2"/>
      <c r="AH46" s="2"/>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11321769.386472516</v>
      </c>
    </row>
    <row r="47" spans="1:39" x14ac:dyDescent="0.2">
      <c r="A47" s="7">
        <v>26</v>
      </c>
      <c r="B47" s="7">
        <v>13</v>
      </c>
      <c r="C47" s="7">
        <v>6.5</v>
      </c>
      <c r="D47" s="12">
        <f t="shared" si="0"/>
        <v>2.1666666666666665</v>
      </c>
      <c r="E47" s="29">
        <f t="shared" si="17"/>
        <v>8290023.8076762082</v>
      </c>
      <c r="F47" s="2">
        <f t="shared" si="1"/>
        <v>8272.1187751116995</v>
      </c>
      <c r="G47" s="2">
        <f t="shared" si="8"/>
        <v>34876.893293835288</v>
      </c>
      <c r="H47" s="2">
        <f t="shared" si="9"/>
        <v>27228.519823121067</v>
      </c>
      <c r="I47" s="2">
        <f t="shared" si="10"/>
        <v>70377.531892068058</v>
      </c>
      <c r="J47" s="2">
        <f t="shared" si="19"/>
        <v>152484.65243281412</v>
      </c>
      <c r="K47" s="2">
        <f t="shared" si="11"/>
        <v>68589.254154445269</v>
      </c>
      <c r="L47" s="2">
        <f t="shared" si="11"/>
        <v>148610.05066796477</v>
      </c>
      <c r="M47" s="2"/>
      <c r="N47" s="28">
        <f t="shared" si="20"/>
        <v>9027809.033133978</v>
      </c>
      <c r="O47" s="2">
        <f t="shared" si="12"/>
        <v>8978.8196462669603</v>
      </c>
      <c r="P47" s="2">
        <f t="shared" si="13"/>
        <v>37856.484320513897</v>
      </c>
      <c r="R47">
        <f t="shared" si="14"/>
        <v>26</v>
      </c>
      <c r="S47" s="89">
        <f t="shared" si="2"/>
        <v>62105.413116956355</v>
      </c>
      <c r="T47" s="89">
        <f>IF(AND(S47=0,S46&gt;0),SUM($G47:$H$381),S47)</f>
        <v>62105.413116956355</v>
      </c>
      <c r="U47" s="82">
        <f>SUM(T47:T$381)</f>
        <v>8352129.2207931569</v>
      </c>
      <c r="V47" s="68">
        <f>localspline(R47,'BBG rates'!$G$10:$G$27,'BBG rates'!$K$10:$K$27)</f>
        <v>1.0115881297323326</v>
      </c>
      <c r="W47" s="68">
        <f>locallinterp(R47,'BBG rates'!$G$10:$G$27,'BBG rates'!$J$10:$J$27)</f>
        <v>-0.52170833333333333</v>
      </c>
      <c r="X47" s="56">
        <f t="shared" si="15"/>
        <v>-0.52295999703462215</v>
      </c>
      <c r="Y47" s="66">
        <f t="shared" si="3"/>
        <v>-1776.1780318164056</v>
      </c>
      <c r="Z47" s="72">
        <f t="shared" si="4"/>
        <v>-0.25519404475608409</v>
      </c>
      <c r="AA47" s="79">
        <f t="shared" si="5"/>
        <v>-1093.26987858699</v>
      </c>
      <c r="AB47" s="81">
        <f t="shared" si="16"/>
        <v>-0.1570765752807404</v>
      </c>
      <c r="AD47" s="95">
        <f>locallinterp(R47,'BBG rates'!$N$10:$N$369,'BBG rates'!$P$10:$P$369)</f>
        <v>2.1819766606122943</v>
      </c>
      <c r="AF47" s="2"/>
      <c r="AH47" s="2"/>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11277983.968451044</v>
      </c>
    </row>
    <row r="48" spans="1:39" x14ac:dyDescent="0.2">
      <c r="A48" s="7">
        <v>27</v>
      </c>
      <c r="B48" s="7">
        <v>13.5</v>
      </c>
      <c r="C48" s="7">
        <v>6.75</v>
      </c>
      <c r="D48" s="12">
        <f t="shared" si="0"/>
        <v>2.25</v>
      </c>
      <c r="E48" s="29">
        <f t="shared" si="17"/>
        <v>8228201.1986182602</v>
      </c>
      <c r="F48" s="2">
        <f t="shared" si="1"/>
        <v>8210.608309899806</v>
      </c>
      <c r="G48" s="2">
        <f t="shared" si="8"/>
        <v>34797.145121674497</v>
      </c>
      <c r="H48" s="2">
        <f t="shared" si="9"/>
        <v>27025.463936273951</v>
      </c>
      <c r="I48" s="2">
        <f t="shared" si="10"/>
        <v>70033.21736784825</v>
      </c>
      <c r="J48" s="2">
        <f t="shared" si="19"/>
        <v>157574.73907765857</v>
      </c>
      <c r="K48" s="2">
        <f t="shared" si="11"/>
        <v>68186.155630836773</v>
      </c>
      <c r="L48" s="2">
        <f t="shared" si="11"/>
        <v>153418.85016938273</v>
      </c>
      <c r="M48" s="2"/>
      <c r="N48" s="28">
        <f t="shared" si="20"/>
        <v>8989915.0549808815</v>
      </c>
      <c r="O48" s="2">
        <f t="shared" si="12"/>
        <v>8941.3258136849854</v>
      </c>
      <c r="P48" s="2">
        <f t="shared" si="13"/>
        <v>37893.978153095872</v>
      </c>
      <c r="R48">
        <f t="shared" si="14"/>
        <v>27</v>
      </c>
      <c r="S48" s="89">
        <f t="shared" si="2"/>
        <v>61822.609057948444</v>
      </c>
      <c r="T48" s="89">
        <f>IF(AND(S48=0,S47&gt;0),SUM($G48:$H$381),S48)</f>
        <v>61822.609057948444</v>
      </c>
      <c r="U48" s="82">
        <f>SUM(T48:T$381)</f>
        <v>8290023.8076762008</v>
      </c>
      <c r="V48" s="68">
        <f>localspline(R48,'BBG rates'!$G$10:$G$27,'BBG rates'!$K$10:$K$27)</f>
        <v>1.0120131676004078</v>
      </c>
      <c r="W48" s="68">
        <f>locallinterp(R48,'BBG rates'!$G$10:$G$27,'BBG rates'!$J$10:$J$27)</f>
        <v>-0.5204375</v>
      </c>
      <c r="X48" s="56">
        <f t="shared" si="15"/>
        <v>-0.52168306309736678</v>
      </c>
      <c r="Y48" s="66">
        <f t="shared" si="3"/>
        <v>-1749.1124929335076</v>
      </c>
      <c r="Z48" s="72">
        <f t="shared" si="4"/>
        <v>-0.25318805352243823</v>
      </c>
      <c r="AA48" s="79">
        <f t="shared" si="5"/>
        <v>-1085.1404572546508</v>
      </c>
      <c r="AB48" s="81">
        <f t="shared" si="16"/>
        <v>-0.1570765752807404</v>
      </c>
      <c r="AD48" s="95">
        <f>locallinterp(R48,'BBG rates'!$N$10:$N$369,'BBG rates'!$P$10:$P$369)</f>
        <v>2.2663110912456617</v>
      </c>
      <c r="AF48" s="2"/>
      <c r="AH48" s="2"/>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11233473.810519071</v>
      </c>
    </row>
    <row r="49" spans="1:39" x14ac:dyDescent="0.2">
      <c r="A49" s="7">
        <v>28</v>
      </c>
      <c r="B49" s="7">
        <v>14</v>
      </c>
      <c r="C49" s="7">
        <v>7</v>
      </c>
      <c r="D49" s="12">
        <f t="shared" si="0"/>
        <v>2.3333333333333335</v>
      </c>
      <c r="E49" s="29">
        <f t="shared" si="17"/>
        <v>8166660.2860402595</v>
      </c>
      <c r="F49" s="2">
        <f t="shared" si="1"/>
        <v>8149.3779395839983</v>
      </c>
      <c r="G49" s="2">
        <f t="shared" si="8"/>
        <v>34717.579298638346</v>
      </c>
      <c r="H49" s="2">
        <f t="shared" si="9"/>
        <v>26823.333279361792</v>
      </c>
      <c r="I49" s="2">
        <f t="shared" si="10"/>
        <v>69690.29051758413</v>
      </c>
      <c r="J49" s="2">
        <f t="shared" si="19"/>
        <v>162610.67787436297</v>
      </c>
      <c r="K49" s="2">
        <f t="shared" si="11"/>
        <v>67785.137381321547</v>
      </c>
      <c r="L49" s="2">
        <f t="shared" si="11"/>
        <v>158165.32055641693</v>
      </c>
      <c r="M49" s="2"/>
      <c r="N49" s="28">
        <f t="shared" si="20"/>
        <v>8951983.5458605494</v>
      </c>
      <c r="O49" s="2">
        <f t="shared" si="12"/>
        <v>8903.7948464480905</v>
      </c>
      <c r="P49" s="2">
        <f t="shared" si="13"/>
        <v>37931.509120332761</v>
      </c>
      <c r="R49">
        <f t="shared" si="14"/>
        <v>28</v>
      </c>
      <c r="S49" s="89">
        <f t="shared" si="2"/>
        <v>61540.912578000134</v>
      </c>
      <c r="T49" s="89">
        <f>IF(AND(S49=0,S48&gt;0),SUM($G49:$H$381),S49)</f>
        <v>61540.912578000134</v>
      </c>
      <c r="U49" s="82">
        <f>SUM(T49:T$381)</f>
        <v>8228201.1986182528</v>
      </c>
      <c r="V49" s="68">
        <f>localspline(R49,'BBG rates'!$G$10:$G$27,'BBG rates'!$K$10:$K$27)</f>
        <v>1.0124318010144244</v>
      </c>
      <c r="W49" s="68">
        <f>locallinterp(R49,'BBG rates'!$G$10:$G$27,'BBG rates'!$J$10:$J$27)</f>
        <v>-0.51916666666666667</v>
      </c>
      <c r="X49" s="56">
        <f t="shared" si="15"/>
        <v>-0.52040614411335007</v>
      </c>
      <c r="Y49" s="66">
        <f t="shared" si="3"/>
        <v>-1722.2359862151563</v>
      </c>
      <c r="Z49" s="72">
        <f t="shared" si="4"/>
        <v>-0.25117071563651627</v>
      </c>
      <c r="AA49" s="79">
        <f t="shared" si="5"/>
        <v>-1077.048054166532</v>
      </c>
      <c r="AB49" s="81">
        <f t="shared" si="16"/>
        <v>-0.1570765752807404</v>
      </c>
      <c r="AD49" s="95">
        <f>locallinterp(R49,'BBG rates'!$N$10:$N$369,'BBG rates'!$P$10:$P$369)</f>
        <v>2.3506804079968635</v>
      </c>
      <c r="AF49" s="2"/>
      <c r="AH49" s="2"/>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11188246.547549894</v>
      </c>
    </row>
    <row r="50" spans="1:39" x14ac:dyDescent="0.2">
      <c r="A50" s="7">
        <v>29</v>
      </c>
      <c r="B50" s="7">
        <v>14.5</v>
      </c>
      <c r="C50" s="7">
        <v>7.25</v>
      </c>
      <c r="D50" s="12">
        <f t="shared" si="0"/>
        <v>2.4166666666666665</v>
      </c>
      <c r="E50" s="29">
        <f t="shared" si="17"/>
        <v>8105399.9664046615</v>
      </c>
      <c r="F50" s="2">
        <f t="shared" si="1"/>
        <v>8088.4265671954336</v>
      </c>
      <c r="G50" s="2">
        <f t="shared" si="8"/>
        <v>34638.195407774328</v>
      </c>
      <c r="H50" s="2">
        <f t="shared" si="9"/>
        <v>26622.124227823955</v>
      </c>
      <c r="I50" s="2">
        <f t="shared" si="10"/>
        <v>69348.746202793714</v>
      </c>
      <c r="J50" s="2">
        <f t="shared" si="19"/>
        <v>167592.80332341813</v>
      </c>
      <c r="K50" s="2">
        <f t="shared" si="11"/>
        <v>67386.189355365816</v>
      </c>
      <c r="L50" s="2">
        <f t="shared" si="11"/>
        <v>162849.95760880073</v>
      </c>
      <c r="M50" s="2"/>
      <c r="N50" s="28">
        <f t="shared" si="20"/>
        <v>8914014.4686015453</v>
      </c>
      <c r="O50" s="2">
        <f t="shared" si="12"/>
        <v>8866.2267077773595</v>
      </c>
      <c r="P50" s="2">
        <f t="shared" si="13"/>
        <v>37969.077259003498</v>
      </c>
      <c r="R50">
        <f t="shared" si="14"/>
        <v>29</v>
      </c>
      <c r="S50" s="89">
        <f t="shared" si="2"/>
        <v>61260.31963559828</v>
      </c>
      <c r="T50" s="89">
        <f>IF(AND(S50=0,S49&gt;0),SUM($G50:$H$381),S50)</f>
        <v>61260.31963559828</v>
      </c>
      <c r="U50" s="82">
        <f>SUM(T50:T$381)</f>
        <v>8166660.286040253</v>
      </c>
      <c r="V50" s="68">
        <f>localspline(R50,'BBG rates'!$G$10:$G$27,'BBG rates'!$K$10:$K$27)</f>
        <v>1.0128447199603927</v>
      </c>
      <c r="W50" s="68">
        <f>locallinterp(R50,'BBG rates'!$G$10:$G$27,'BBG rates'!$J$10:$J$27)</f>
        <v>-0.51789583333333333</v>
      </c>
      <c r="X50" s="56">
        <f t="shared" si="15"/>
        <v>-0.51912924008190586</v>
      </c>
      <c r="Y50" s="66">
        <f t="shared" si="3"/>
        <v>-1695.5474286985448</v>
      </c>
      <c r="Z50" s="72">
        <f t="shared" si="4"/>
        <v>-0.24914185764726995</v>
      </c>
      <c r="AA50" s="79">
        <f t="shared" si="5"/>
        <v>-1068.9925243436955</v>
      </c>
      <c r="AB50" s="81">
        <f t="shared" si="16"/>
        <v>-0.1570765752807404</v>
      </c>
      <c r="AD50" s="95">
        <f>locallinterp(R50,'BBG rates'!$N$10:$N$369,'BBG rates'!$P$10:$P$369)</f>
        <v>2.4350841346602294</v>
      </c>
      <c r="AF50" s="2"/>
      <c r="AH50" s="2"/>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11142309.767827993</v>
      </c>
    </row>
    <row r="51" spans="1:39" x14ac:dyDescent="0.2">
      <c r="A51" s="7">
        <v>30</v>
      </c>
      <c r="B51" s="7">
        <v>15</v>
      </c>
      <c r="C51" s="7">
        <v>7.5</v>
      </c>
      <c r="D51" s="12">
        <f t="shared" si="0"/>
        <v>2.5</v>
      </c>
      <c r="E51" s="29">
        <f t="shared" si="17"/>
        <v>8044419.140201251</v>
      </c>
      <c r="F51" s="2">
        <f t="shared" si="1"/>
        <v>8027.7530997680633</v>
      </c>
      <c r="G51" s="2">
        <f t="shared" si="8"/>
        <v>34558.993033083265</v>
      </c>
      <c r="H51" s="2">
        <f t="shared" si="9"/>
        <v>26421.833170327547</v>
      </c>
      <c r="I51" s="2">
        <f t="shared" si="10"/>
        <v>69008.579303178878</v>
      </c>
      <c r="J51" s="2">
        <f t="shared" si="19"/>
        <v>172521.4482579472</v>
      </c>
      <c r="K51" s="2">
        <f t="shared" si="11"/>
        <v>66989.301549141892</v>
      </c>
      <c r="L51" s="2">
        <f t="shared" si="11"/>
        <v>167473.25387285472</v>
      </c>
      <c r="M51" s="2"/>
      <c r="N51" s="28">
        <f t="shared" si="20"/>
        <v>8876007.7859956212</v>
      </c>
      <c r="O51" s="2">
        <f t="shared" si="12"/>
        <v>8828.6213608574453</v>
      </c>
      <c r="P51" s="2">
        <f t="shared" si="13"/>
        <v>38006.682605923408</v>
      </c>
      <c r="R51">
        <f t="shared" si="14"/>
        <v>30</v>
      </c>
      <c r="S51" s="89">
        <f t="shared" si="2"/>
        <v>60980.826203410812</v>
      </c>
      <c r="T51" s="89">
        <f>IF(AND(S51=0,S50&gt;0),SUM($G51:$H$381),S51)</f>
        <v>60980.826203410812</v>
      </c>
      <c r="U51" s="82">
        <f>SUM(T51:T$381)</f>
        <v>8105399.9664046532</v>
      </c>
      <c r="V51" s="68">
        <f>localspline(R51,'BBG rates'!$G$10:$G$27,'BBG rates'!$K$10:$K$27)</f>
        <v>1.0132528528386615</v>
      </c>
      <c r="W51" s="68">
        <f>locallinterp(R51,'BBG rates'!$G$10:$G$27,'BBG rates'!$J$10:$J$27)</f>
        <v>-0.516625</v>
      </c>
      <c r="X51" s="56">
        <f t="shared" si="15"/>
        <v>-0.51785235100290095</v>
      </c>
      <c r="Y51" s="66">
        <f t="shared" si="3"/>
        <v>-1669.0457427155425</v>
      </c>
      <c r="Z51" s="72">
        <f t="shared" si="4"/>
        <v>-0.24710130278087508</v>
      </c>
      <c r="AA51" s="79">
        <f t="shared" si="5"/>
        <v>-1060.9737233362262</v>
      </c>
      <c r="AB51" s="81">
        <f t="shared" si="16"/>
        <v>-0.15707657528074043</v>
      </c>
      <c r="AD51" s="95">
        <f>locallinterp(R51,'BBG rates'!$N$10:$N$369,'BBG rates'!$P$10:$P$369)</f>
        <v>2.5195218723967847</v>
      </c>
      <c r="AF51" s="2"/>
      <c r="AH51" s="2"/>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11095671.013279578</v>
      </c>
    </row>
    <row r="52" spans="1:39" x14ac:dyDescent="0.2">
      <c r="A52" s="7">
        <v>31</v>
      </c>
      <c r="B52" s="7">
        <v>15.5</v>
      </c>
      <c r="C52" s="7">
        <v>7.75</v>
      </c>
      <c r="D52" s="12">
        <f t="shared" si="0"/>
        <v>2.5833333333333335</v>
      </c>
      <c r="E52" s="29">
        <f t="shared" si="17"/>
        <v>7983716.7119330121</v>
      </c>
      <c r="F52" s="2">
        <f t="shared" si="1"/>
        <v>7967.3564483245946</v>
      </c>
      <c r="G52" s="2">
        <f t="shared" si="8"/>
        <v>34479.971759517211</v>
      </c>
      <c r="H52" s="2">
        <f t="shared" si="9"/>
        <v>26222.456508720996</v>
      </c>
      <c r="I52" s="2">
        <f t="shared" si="10"/>
        <v>68669.784716562805</v>
      </c>
      <c r="J52" s="2">
        <f t="shared" si="19"/>
        <v>177396.9438511206</v>
      </c>
      <c r="K52" s="2">
        <f t="shared" si="11"/>
        <v>66594.464005316535</v>
      </c>
      <c r="L52" s="2">
        <f t="shared" si="11"/>
        <v>172035.69868040105</v>
      </c>
      <c r="M52" s="2"/>
      <c r="N52" s="28">
        <f t="shared" si="20"/>
        <v>8837963.4607976768</v>
      </c>
      <c r="O52" s="2">
        <f t="shared" si="12"/>
        <v>8790.9787688365432</v>
      </c>
      <c r="P52" s="2">
        <f t="shared" si="13"/>
        <v>38044.325197944308</v>
      </c>
      <c r="R52">
        <f t="shared" si="14"/>
        <v>31</v>
      </c>
      <c r="S52" s="89">
        <f t="shared" si="2"/>
        <v>60702.428268238204</v>
      </c>
      <c r="T52" s="89">
        <f>IF(AND(S52=0,S51&gt;0),SUM($G52:$H$381),S52)</f>
        <v>60702.428268238204</v>
      </c>
      <c r="U52" s="82">
        <f>SUM(T52:T$381)</f>
        <v>8044419.1402012436</v>
      </c>
      <c r="V52" s="68">
        <f>localspline(R52,'BBG rates'!$G$10:$G$27,'BBG rates'!$K$10:$K$27)</f>
        <v>1.013656919438491</v>
      </c>
      <c r="W52" s="68">
        <f>locallinterp(R52,'BBG rates'!$G$10:$G$27,'BBG rates'!$J$10:$J$27)</f>
        <v>-0.51535416666666667</v>
      </c>
      <c r="X52" s="56">
        <f t="shared" si="15"/>
        <v>-0.51657547687606886</v>
      </c>
      <c r="Y52" s="66">
        <f t="shared" si="3"/>
        <v>-1642.7298558692628</v>
      </c>
      <c r="Z52" s="72">
        <f t="shared" si="4"/>
        <v>-0.24504887086152013</v>
      </c>
      <c r="AA52" s="79">
        <f t="shared" si="5"/>
        <v>-1052.9915072213746</v>
      </c>
      <c r="AB52" s="81">
        <f t="shared" si="16"/>
        <v>-0.1570765752807404</v>
      </c>
      <c r="AD52" s="95">
        <f>locallinterp(R52,'BBG rates'!$N$10:$N$369,'BBG rates'!$P$10:$P$369)</f>
        <v>2.6039932823499923</v>
      </c>
      <c r="AF52" s="2"/>
      <c r="AH52" s="2"/>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11048337.779702092</v>
      </c>
    </row>
    <row r="53" spans="1:39" x14ac:dyDescent="0.2">
      <c r="A53" s="7">
        <v>32</v>
      </c>
      <c r="B53" s="7">
        <v>16</v>
      </c>
      <c r="C53" s="7">
        <v>8</v>
      </c>
      <c r="D53" s="12">
        <f t="shared" si="0"/>
        <v>2.6666666666666665</v>
      </c>
      <c r="E53" s="29">
        <f t="shared" si="17"/>
        <v>7923291.5901020467</v>
      </c>
      <c r="F53" s="2">
        <f t="shared" si="1"/>
        <v>7907.2355278624846</v>
      </c>
      <c r="G53" s="2">
        <f t="shared" si="8"/>
        <v>34401.131172977257</v>
      </c>
      <c r="H53" s="2">
        <f t="shared" si="9"/>
        <v>26023.990657987793</v>
      </c>
      <c r="I53" s="2">
        <f t="shared" si="10"/>
        <v>68332.357358827532</v>
      </c>
      <c r="J53" s="2">
        <f t="shared" si="19"/>
        <v>182219.61962354009</v>
      </c>
      <c r="K53" s="2">
        <f t="shared" si="11"/>
        <v>66201.666812840151</v>
      </c>
      <c r="L53" s="2">
        <f t="shared" si="11"/>
        <v>176537.77816757376</v>
      </c>
      <c r="M53" s="2"/>
      <c r="N53" s="28">
        <f t="shared" si="20"/>
        <v>8799881.455725722</v>
      </c>
      <c r="O53" s="2">
        <f t="shared" si="12"/>
        <v>8753.2988948263464</v>
      </c>
      <c r="P53" s="2">
        <f t="shared" si="13"/>
        <v>38082.005071954511</v>
      </c>
      <c r="R53">
        <f t="shared" si="14"/>
        <v>32</v>
      </c>
      <c r="S53" s="89">
        <f t="shared" si="2"/>
        <v>60425.12183096505</v>
      </c>
      <c r="T53" s="89">
        <f>IF(AND(S53=0,S52&gt;0),SUM($G53:$H$381),S53)</f>
        <v>60425.12183096505</v>
      </c>
      <c r="U53" s="82">
        <f>SUM(T53:T$381)</f>
        <v>7983716.7119330047</v>
      </c>
      <c r="V53" s="68">
        <f>localspline(R53,'BBG rates'!$G$10:$G$27,'BBG rates'!$K$10:$K$27)</f>
        <v>1.0140577587621398</v>
      </c>
      <c r="W53" s="68">
        <f>locallinterp(R53,'BBG rates'!$G$10:$G$27,'BBG rates'!$J$10:$J$27)</f>
        <v>-0.51408333333333334</v>
      </c>
      <c r="X53" s="56">
        <f t="shared" si="15"/>
        <v>-0.51529861770074348</v>
      </c>
      <c r="Y53" s="66">
        <f t="shared" si="3"/>
        <v>-1616.5987010107624</v>
      </c>
      <c r="Z53" s="72">
        <f t="shared" si="4"/>
        <v>-0.24298437822992658</v>
      </c>
      <c r="AA53" s="79">
        <f t="shared" si="5"/>
        <v>-1045.0457326017083</v>
      </c>
      <c r="AB53" s="81">
        <f t="shared" si="16"/>
        <v>-0.15707657528074043</v>
      </c>
      <c r="AD53" s="95">
        <f>locallinterp(R53,'BBG rates'!$N$10:$N$369,'BBG rates'!$P$10:$P$369)</f>
        <v>2.6884980955801705</v>
      </c>
      <c r="AF53" s="2"/>
      <c r="AH53" s="2"/>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11000317.516992696</v>
      </c>
    </row>
    <row r="54" spans="1:39" x14ac:dyDescent="0.2">
      <c r="A54" s="7">
        <v>33</v>
      </c>
      <c r="B54" s="7">
        <v>16.5</v>
      </c>
      <c r="C54" s="7">
        <v>8.25</v>
      </c>
      <c r="D54" s="12">
        <f t="shared" si="0"/>
        <v>2.75</v>
      </c>
      <c r="E54" s="29">
        <f t="shared" si="17"/>
        <v>7863142.6871955348</v>
      </c>
      <c r="F54" s="2">
        <f t="shared" si="1"/>
        <v>7847.3892573399989</v>
      </c>
      <c r="G54" s="2">
        <f t="shared" si="8"/>
        <v>34322.470860311339</v>
      </c>
      <c r="H54" s="2">
        <f t="shared" si="9"/>
        <v>25826.4320462004</v>
      </c>
      <c r="I54" s="2">
        <f t="shared" ref="I54:I80" si="21">SUM(F54:H54)</f>
        <v>67996.292163851744</v>
      </c>
      <c r="J54" s="2">
        <f t="shared" si="19"/>
        <v>186989.8034505923</v>
      </c>
      <c r="K54" s="2">
        <f t="shared" si="11"/>
        <v>65810.90010673707</v>
      </c>
      <c r="L54" s="2">
        <f t="shared" si="11"/>
        <v>180979.97529352695</v>
      </c>
      <c r="M54" s="2"/>
      <c r="N54" s="28">
        <f t="shared" si="20"/>
        <v>8761761.7334608436</v>
      </c>
      <c r="O54" s="2">
        <f t="shared" si="12"/>
        <v>8715.5817019020124</v>
      </c>
      <c r="P54" s="2">
        <f t="shared" si="13"/>
        <v>38119.722264878845</v>
      </c>
      <c r="R54">
        <f t="shared" si="14"/>
        <v>33</v>
      </c>
      <c r="S54" s="89">
        <f t="shared" si="2"/>
        <v>60148.902906511736</v>
      </c>
      <c r="T54" s="89">
        <f>IF(AND(S54=0,S53&gt;0),SUM($G54:$H$381),S54)</f>
        <v>60148.902906511736</v>
      </c>
      <c r="U54" s="82">
        <f>SUM(T54:T$381)</f>
        <v>7923291.5901020402</v>
      </c>
      <c r="V54" s="68">
        <f>localspline(R54,'BBG rates'!$G$10:$G$27,'BBG rates'!$K$10:$K$27)</f>
        <v>1.014456179997886</v>
      </c>
      <c r="W54" s="68">
        <f>locallinterp(R54,'BBG rates'!$G$10:$G$27,'BBG rates'!$J$10:$J$27)</f>
        <v>-0.5128125</v>
      </c>
      <c r="X54" s="56">
        <f t="shared" si="15"/>
        <v>-0.51402177347679157</v>
      </c>
      <c r="Y54" s="66">
        <f t="shared" si="3"/>
        <v>-1590.6512162158497</v>
      </c>
      <c r="Z54" s="72">
        <f t="shared" si="4"/>
        <v>-0.24090763765951939</v>
      </c>
      <c r="AA54" s="79">
        <f t="shared" si="5"/>
        <v>-1037.1362566032672</v>
      </c>
      <c r="AB54" s="81">
        <f t="shared" si="16"/>
        <v>-0.15707657528074043</v>
      </c>
      <c r="AD54" s="95">
        <f>locallinterp(R54,'BBG rates'!$N$10:$N$369,'BBG rates'!$P$10:$P$369)</f>
        <v>2.7730361105799943</v>
      </c>
      <c r="AF54" s="2"/>
      <c r="AH54" s="2"/>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10951617.629375769</v>
      </c>
    </row>
    <row r="55" spans="1:39" x14ac:dyDescent="0.2">
      <c r="A55" s="7">
        <v>34</v>
      </c>
      <c r="B55" s="7">
        <v>17</v>
      </c>
      <c r="C55" s="7">
        <v>8.5</v>
      </c>
      <c r="D55" s="12">
        <f t="shared" si="0"/>
        <v>2.8333333333333335</v>
      </c>
      <c r="E55" s="29">
        <f t="shared" si="17"/>
        <v>7803268.9196717488</v>
      </c>
      <c r="F55" s="2">
        <f t="shared" si="1"/>
        <v>7787.8165596623076</v>
      </c>
      <c r="G55" s="2">
        <f t="shared" si="8"/>
        <v>34243.990409312108</v>
      </c>
      <c r="H55" s="2">
        <f t="shared" si="9"/>
        <v>25629.777114474295</v>
      </c>
      <c r="I55" s="2">
        <f t="shared" si="21"/>
        <v>67661.584083448717</v>
      </c>
      <c r="J55" s="2">
        <f t="shared" si="19"/>
        <v>191707.82156977139</v>
      </c>
      <c r="K55" s="2">
        <f t="shared" si="11"/>
        <v>65422.154067896503</v>
      </c>
      <c r="L55" s="2">
        <f t="shared" si="11"/>
        <v>185362.76985904013</v>
      </c>
      <c r="M55" s="2"/>
      <c r="N55" s="28">
        <f t="shared" si="20"/>
        <v>8723604.256647164</v>
      </c>
      <c r="O55" s="2">
        <f t="shared" si="12"/>
        <v>8677.8271531021328</v>
      </c>
      <c r="P55" s="2">
        <f t="shared" si="13"/>
        <v>38157.476813678724</v>
      </c>
      <c r="R55">
        <f t="shared" si="14"/>
        <v>34</v>
      </c>
      <c r="S55" s="89">
        <f t="shared" si="2"/>
        <v>59873.767523786402</v>
      </c>
      <c r="T55" s="89">
        <f>IF(AND(S55=0,S54&gt;0),SUM($G55:$H$381),S55)</f>
        <v>59873.767523786402</v>
      </c>
      <c r="U55" s="82">
        <f>SUM(T55:T$381)</f>
        <v>7863142.6871955292</v>
      </c>
      <c r="V55" s="68">
        <f>localspline(R55,'BBG rates'!$G$10:$G$27,'BBG rates'!$K$10:$K$27)</f>
        <v>1.0148529923475207</v>
      </c>
      <c r="W55" s="68">
        <f>locallinterp(R55,'BBG rates'!$G$10:$G$27,'BBG rates'!$J$10:$J$27)</f>
        <v>-0.51154166666666667</v>
      </c>
      <c r="X55" s="56">
        <f t="shared" si="15"/>
        <v>-0.51274494420368022</v>
      </c>
      <c r="Y55" s="66">
        <f t="shared" si="3"/>
        <v>-1564.8863447619426</v>
      </c>
      <c r="Z55" s="72">
        <f t="shared" si="4"/>
        <v>-0.23881845827016149</v>
      </c>
      <c r="AA55" s="79">
        <f t="shared" si="5"/>
        <v>-1029.2629368737266</v>
      </c>
      <c r="AB55" s="81">
        <f t="shared" si="16"/>
        <v>-0.1570765752807404</v>
      </c>
      <c r="AD55" s="95">
        <f>locallinterp(R55,'BBG rates'!$N$10:$N$369,'BBG rates'!$P$10:$P$369)</f>
        <v>2.8576071932756211</v>
      </c>
      <c r="AF55" s="2"/>
      <c r="AH55" s="2"/>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10902245.475629352</v>
      </c>
    </row>
    <row r="56" spans="1:39" x14ac:dyDescent="0.2">
      <c r="A56" s="7">
        <v>35</v>
      </c>
      <c r="B56" s="7">
        <v>17.5</v>
      </c>
      <c r="C56" s="7">
        <v>8.75</v>
      </c>
      <c r="D56" s="12">
        <f t="shared" si="0"/>
        <v>2.9166666666666665</v>
      </c>
      <c r="E56" s="29">
        <f t="shared" si="17"/>
        <v>7743669.2079461114</v>
      </c>
      <c r="F56" s="2">
        <f t="shared" si="1"/>
        <v>7728.5163616676273</v>
      </c>
      <c r="G56" s="2">
        <f t="shared" si="8"/>
        <v>34165.689408714759</v>
      </c>
      <c r="H56" s="2">
        <f t="shared" si="9"/>
        <v>25434.022316922186</v>
      </c>
      <c r="I56" s="2">
        <f t="shared" si="21"/>
        <v>67328.228087304567</v>
      </c>
      <c r="J56" s="2">
        <f t="shared" si="19"/>
        <v>196373.99858797164</v>
      </c>
      <c r="K56" s="2">
        <f t="shared" si="11"/>
        <v>65035.41892286473</v>
      </c>
      <c r="L56" s="2">
        <f t="shared" si="11"/>
        <v>189686.63852502214</v>
      </c>
      <c r="M56" s="2"/>
      <c r="N56" s="28">
        <f t="shared" si="20"/>
        <v>8685408.9878918119</v>
      </c>
      <c r="O56" s="2">
        <f t="shared" si="12"/>
        <v>8640.0352114286834</v>
      </c>
      <c r="P56" s="2">
        <f t="shared" si="13"/>
        <v>38195.268755352168</v>
      </c>
      <c r="R56">
        <f t="shared" si="14"/>
        <v>35</v>
      </c>
      <c r="S56" s="89">
        <f t="shared" si="2"/>
        <v>59599.711725636946</v>
      </c>
      <c r="T56" s="89">
        <f>IF(AND(S56=0,S55&gt;0),SUM($G56:$H$381),S56)</f>
        <v>59599.711725636946</v>
      </c>
      <c r="U56" s="82">
        <f>SUM(T56:T$381)</f>
        <v>7803268.9196717413</v>
      </c>
      <c r="V56" s="68">
        <f>localspline(R56,'BBG rates'!$G$10:$G$27,'BBG rates'!$K$10:$K$27)</f>
        <v>1.0152490050027994</v>
      </c>
      <c r="W56" s="68">
        <f>locallinterp(R56,'BBG rates'!$G$10:$G$27,'BBG rates'!$J$10:$J$27)</f>
        <v>-0.51027083333333334</v>
      </c>
      <c r="X56" s="56">
        <f t="shared" si="15"/>
        <v>-0.51146812988127621</v>
      </c>
      <c r="Y56" s="66">
        <f t="shared" si="3"/>
        <v>-1539.3030351050693</v>
      </c>
      <c r="Z56" s="72">
        <f t="shared" si="4"/>
        <v>-0.23671664543938176</v>
      </c>
      <c r="AA56" s="79">
        <f t="shared" si="5"/>
        <v>-1021.4256315805669</v>
      </c>
      <c r="AB56" s="81">
        <f t="shared" si="16"/>
        <v>-0.15707657528074043</v>
      </c>
      <c r="AD56" s="95">
        <f>locallinterp(R56,'BBG rates'!$N$10:$N$369,'BBG rates'!$P$10:$P$369)</f>
        <v>2.9422112770258542</v>
      </c>
      <c r="AF56" s="2"/>
      <c r="AH56" s="2"/>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10852208.369310644</v>
      </c>
    </row>
    <row r="57" spans="1:39" x14ac:dyDescent="0.2">
      <c r="A57" s="7">
        <v>36</v>
      </c>
      <c r="B57" s="7">
        <v>18</v>
      </c>
      <c r="C57" s="7">
        <v>9</v>
      </c>
      <c r="D57" s="12">
        <f t="shared" si="0"/>
        <v>3</v>
      </c>
      <c r="E57" s="29">
        <f t="shared" si="17"/>
        <v>7684342.4763773084</v>
      </c>
      <c r="F57" s="2">
        <f t="shared" si="1"/>
        <v>7669.4875941134214</v>
      </c>
      <c r="G57" s="2">
        <f t="shared" si="8"/>
        <v>34087.567448194837</v>
      </c>
      <c r="H57" s="2">
        <f t="shared" si="9"/>
        <v>25239.164120608399</v>
      </c>
      <c r="I57" s="2">
        <f t="shared" si="21"/>
        <v>66996.219162916663</v>
      </c>
      <c r="J57" s="2">
        <f t="shared" si="19"/>
        <v>200988.65748875</v>
      </c>
      <c r="K57" s="2">
        <f t="shared" si="11"/>
        <v>64650.684943638</v>
      </c>
      <c r="L57" s="2">
        <f t="shared" si="11"/>
        <v>193952.05483091401</v>
      </c>
      <c r="M57" s="2"/>
      <c r="N57" s="28">
        <f t="shared" si="20"/>
        <v>8647175.8897648789</v>
      </c>
      <c r="O57" s="2">
        <f t="shared" si="12"/>
        <v>8602.2058398470035</v>
      </c>
      <c r="P57" s="2">
        <f t="shared" si="13"/>
        <v>38233.098126933844</v>
      </c>
      <c r="R57">
        <f t="shared" si="14"/>
        <v>36</v>
      </c>
      <c r="S57" s="89">
        <f t="shared" si="2"/>
        <v>59326.731568803239</v>
      </c>
      <c r="T57" s="89">
        <f>IF(AND(S57=0,S56&gt;0),SUM($G57:$H$381),S57)</f>
        <v>59326.731568803239</v>
      </c>
      <c r="U57" s="82">
        <f>SUM(T57:T$381)</f>
        <v>7743669.207946104</v>
      </c>
      <c r="V57" s="68">
        <f>localspline(R57,'BBG rates'!$G$10:$G$27,'BBG rates'!$K$10:$K$27)</f>
        <v>1.0156450271606445</v>
      </c>
      <c r="W57" s="68">
        <f>locallinterp(R57,'BBG rates'!$G$10:$G$27,'BBG rates'!$J$10:$J$27)</f>
        <v>-0.50900000000000001</v>
      </c>
      <c r="X57" s="56">
        <f t="shared" si="15"/>
        <v>-0.51019133050904664</v>
      </c>
      <c r="Y57" s="66">
        <f t="shared" si="3"/>
        <v>-1513.9002408569238</v>
      </c>
      <c r="Z57" s="72">
        <f t="shared" si="4"/>
        <v>-0.23460200071099843</v>
      </c>
      <c r="AA57" s="79">
        <f t="shared" si="5"/>
        <v>-1013.6241994092483</v>
      </c>
      <c r="AB57" s="81">
        <f t="shared" si="16"/>
        <v>-0.15707657528074045</v>
      </c>
      <c r="AD57" s="95">
        <f>locallinterp(R57,'BBG rates'!$N$10:$N$369,'BBG rates'!$P$10:$P$369)</f>
        <v>3.0268483626225744</v>
      </c>
      <c r="AF57" s="2"/>
      <c r="AH57" s="2"/>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10801513.578980448</v>
      </c>
    </row>
    <row r="58" spans="1:39" x14ac:dyDescent="0.2">
      <c r="A58" s="7">
        <v>37</v>
      </c>
      <c r="B58" s="7">
        <v>18.5</v>
      </c>
      <c r="C58" s="7">
        <v>9.25</v>
      </c>
      <c r="D58" s="12">
        <f t="shared" si="0"/>
        <v>3.0833333333333335</v>
      </c>
      <c r="E58" s="29">
        <f t="shared" si="17"/>
        <v>7625287.6532534389</v>
      </c>
      <c r="F58" s="2">
        <f t="shared" si="1"/>
        <v>7610.7291916626391</v>
      </c>
      <c r="G58" s="2">
        <f t="shared" si="8"/>
        <v>34009.62411836614</v>
      </c>
      <c r="H58" s="2">
        <f t="shared" si="9"/>
        <v>25045.199005503389</v>
      </c>
      <c r="I58" s="2">
        <f t="shared" si="21"/>
        <v>66665.552315532172</v>
      </c>
      <c r="J58" s="2">
        <f t="shared" si="19"/>
        <v>205552.11963955755</v>
      </c>
      <c r="K58" s="2">
        <f t="shared" si="11"/>
        <v>64267.942447456378</v>
      </c>
      <c r="L58" s="2">
        <f t="shared" si="11"/>
        <v>198159.48921299053</v>
      </c>
      <c r="M58" s="2"/>
      <c r="N58" s="28">
        <f t="shared" si="20"/>
        <v>8608904.9247993845</v>
      </c>
      <c r="O58" s="2">
        <f t="shared" si="12"/>
        <v>8564.3390012857526</v>
      </c>
      <c r="P58" s="2">
        <f t="shared" si="13"/>
        <v>38270.964965495106</v>
      </c>
      <c r="R58">
        <f t="shared" si="14"/>
        <v>37</v>
      </c>
      <c r="S58" s="89">
        <f t="shared" si="2"/>
        <v>59054.82312386953</v>
      </c>
      <c r="T58" s="89">
        <f>IF(AND(S58=0,S57&gt;0),SUM($G58:$H$381),S58)</f>
        <v>59054.82312386953</v>
      </c>
      <c r="U58" s="82">
        <f>SUM(T58:T$381)</f>
        <v>7684342.4763773018</v>
      </c>
      <c r="V58" s="68">
        <f>localspline(R58,'BBG rates'!$G$10:$G$27,'BBG rates'!$K$10:$K$27)</f>
        <v>1.0160416158054528</v>
      </c>
      <c r="W58" s="68">
        <f>locallinterp(R58,'BBG rates'!$G$10:$G$27,'BBG rates'!$J$10:$J$27)</f>
        <v>-0.5074791666666667</v>
      </c>
      <c r="X58" s="56">
        <f t="shared" si="15"/>
        <v>-0.50866337714015053</v>
      </c>
      <c r="Y58" s="66">
        <f t="shared" si="3"/>
        <v>-1488.6769207620564</v>
      </c>
      <c r="Z58" s="72">
        <f t="shared" si="4"/>
        <v>-0.23247432170106141</v>
      </c>
      <c r="AA58" s="79">
        <f t="shared" si="5"/>
        <v>-1005.8584995613921</v>
      </c>
      <c r="AB58" s="81">
        <f t="shared" si="16"/>
        <v>-0.1570765752807404</v>
      </c>
      <c r="AD58" s="95">
        <f>locallinterp(R58,'BBG rates'!$N$10:$N$369,'BBG rates'!$P$10:$P$369)</f>
        <v>3.1115184972730288</v>
      </c>
      <c r="AF58" s="2"/>
      <c r="AH58" s="2"/>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10750168.328426657</v>
      </c>
    </row>
    <row r="59" spans="1:39" x14ac:dyDescent="0.2">
      <c r="A59" s="7">
        <v>38</v>
      </c>
      <c r="B59" s="7">
        <v>19</v>
      </c>
      <c r="C59" s="7">
        <v>9.5</v>
      </c>
      <c r="D59" s="12">
        <f t="shared" si="0"/>
        <v>3.1666666666666665</v>
      </c>
      <c r="E59" s="29">
        <f t="shared" si="17"/>
        <v>7566503.6707782224</v>
      </c>
      <c r="F59" s="2">
        <f t="shared" si="1"/>
        <v>7552.240092869999</v>
      </c>
      <c r="G59" s="2">
        <f t="shared" si="8"/>
        <v>33931.859010778564</v>
      </c>
      <c r="H59" s="2">
        <f t="shared" si="9"/>
        <v>24852.123464438435</v>
      </c>
      <c r="I59" s="2">
        <f t="shared" si="21"/>
        <v>66336.222568087003</v>
      </c>
      <c r="J59" s="2">
        <f t="shared" si="19"/>
        <v>210064.70479894217</v>
      </c>
      <c r="K59" s="2">
        <f t="shared" si="11"/>
        <v>63887.181796598685</v>
      </c>
      <c r="L59" s="2">
        <f t="shared" si="11"/>
        <v>202309.4090225625</v>
      </c>
      <c r="M59" s="2"/>
      <c r="N59" s="28">
        <f t="shared" si="20"/>
        <v>8570596.0554912407</v>
      </c>
      <c r="O59" s="2">
        <f t="shared" si="12"/>
        <v>8526.4346586368665</v>
      </c>
      <c r="P59" s="2">
        <f t="shared" si="13"/>
        <v>38308.869308143992</v>
      </c>
      <c r="R59">
        <f t="shared" si="14"/>
        <v>38</v>
      </c>
      <c r="S59" s="89">
        <f t="shared" si="2"/>
        <v>58783.982475216995</v>
      </c>
      <c r="T59" s="89">
        <f>IF(AND(S59=0,S58&gt;0),SUM($G59:$H$381),S59)</f>
        <v>58783.982475216995</v>
      </c>
      <c r="U59" s="82">
        <f>SUM(T59:T$381)</f>
        <v>7625287.6532534314</v>
      </c>
      <c r="V59" s="68">
        <f>localspline(R59,'BBG rates'!$G$10:$G$27,'BBG rates'!$K$10:$K$27)</f>
        <v>1.0164379614377346</v>
      </c>
      <c r="W59" s="68">
        <f>locallinterp(R59,'BBG rates'!$G$10:$G$27,'BBG rates'!$J$10:$J$27)</f>
        <v>-0.50595833333333329</v>
      </c>
      <c r="X59" s="56">
        <f t="shared" si="15"/>
        <v>-0.50713544518106168</v>
      </c>
      <c r="Y59" s="66">
        <f t="shared" si="3"/>
        <v>-1463.6443992898883</v>
      </c>
      <c r="Z59" s="72">
        <f t="shared" si="4"/>
        <v>-0.23033534720470325</v>
      </c>
      <c r="AA59" s="79">
        <f t="shared" si="5"/>
        <v>-998.12839175296938</v>
      </c>
      <c r="AB59" s="81">
        <f t="shared" si="16"/>
        <v>-0.15707657528074045</v>
      </c>
      <c r="AD59" s="95">
        <f>locallinterp(R59,'BBG rates'!$N$10:$N$369,'BBG rates'!$P$10:$P$369)</f>
        <v>3.1962216607261733</v>
      </c>
      <c r="AF59" s="2"/>
      <c r="AH59" s="2"/>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10698336.144584181</v>
      </c>
    </row>
    <row r="60" spans="1:39" x14ac:dyDescent="0.2">
      <c r="A60" s="7">
        <v>39</v>
      </c>
      <c r="B60" s="7">
        <v>19.5</v>
      </c>
      <c r="C60" s="7">
        <v>9.75</v>
      </c>
      <c r="D60" s="12">
        <f t="shared" si="0"/>
        <v>3.25</v>
      </c>
      <c r="E60" s="29">
        <f t="shared" si="17"/>
        <v>7507989.4650572455</v>
      </c>
      <c r="F60" s="2">
        <f t="shared" si="1"/>
        <v>7494.0192401683335</v>
      </c>
      <c r="G60" s="2">
        <f t="shared" si="8"/>
        <v>33854.271717915937</v>
      </c>
      <c r="H60" s="2">
        <f t="shared" si="9"/>
        <v>24659.934003060469</v>
      </c>
      <c r="I60" s="2">
        <f t="shared" si="21"/>
        <v>66008.224961144733</v>
      </c>
      <c r="J60" s="2">
        <f t="shared" si="19"/>
        <v>214526.73112372038</v>
      </c>
      <c r="K60" s="2">
        <f t="shared" si="11"/>
        <v>63508.39339817813</v>
      </c>
      <c r="L60" s="2">
        <f t="shared" si="11"/>
        <v>206402.27854407893</v>
      </c>
      <c r="M60" s="2"/>
      <c r="N60" s="28">
        <f t="shared" si="20"/>
        <v>8532249.2442992162</v>
      </c>
      <c r="O60" s="2">
        <f t="shared" si="12"/>
        <v>8488.4927747555375</v>
      </c>
      <c r="P60" s="2">
        <f t="shared" si="13"/>
        <v>38346.811192025329</v>
      </c>
      <c r="R60">
        <f t="shared" si="14"/>
        <v>39</v>
      </c>
      <c r="S60" s="89">
        <f t="shared" si="2"/>
        <v>58514.205720976403</v>
      </c>
      <c r="T60" s="89">
        <f>IF(AND(S60=0,S59&gt;0),SUM($G60:$H$381),S60)</f>
        <v>58514.205720976403</v>
      </c>
      <c r="U60" s="82">
        <f>SUM(T60:T$381)</f>
        <v>7566503.670778214</v>
      </c>
      <c r="V60" s="68">
        <f>localspline(R60,'BBG rates'!$G$10:$G$27,'BBG rates'!$K$10:$K$27)</f>
        <v>1.0168333599792945</v>
      </c>
      <c r="W60" s="68">
        <f>locallinterp(R60,'BBG rates'!$G$10:$G$27,'BBG rates'!$J$10:$J$27)</f>
        <v>-0.50443749999999998</v>
      </c>
      <c r="X60" s="56">
        <f t="shared" si="15"/>
        <v>-0.50560753463098074</v>
      </c>
      <c r="Y60" s="66">
        <f t="shared" si="3"/>
        <v>-1438.8015316881508</v>
      </c>
      <c r="Z60" s="72">
        <f t="shared" si="4"/>
        <v>-0.22818489399453426</v>
      </c>
      <c r="AA60" s="79">
        <f t="shared" si="5"/>
        <v>-990.4337362124943</v>
      </c>
      <c r="AB60" s="81">
        <f t="shared" si="16"/>
        <v>-0.15707657528074048</v>
      </c>
      <c r="AD60" s="95">
        <f>locallinterp(R60,'BBG rates'!$N$10:$N$369,'BBG rates'!$P$10:$P$369)</f>
        <v>3.2809577740577813</v>
      </c>
      <c r="AF60" s="2"/>
      <c r="AH60" s="2"/>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10646022.728259819</v>
      </c>
    </row>
    <row r="61" spans="1:39" x14ac:dyDescent="0.2">
      <c r="A61" s="7">
        <v>40</v>
      </c>
      <c r="B61" s="7">
        <v>20</v>
      </c>
      <c r="C61" s="7">
        <v>10</v>
      </c>
      <c r="D61" s="12">
        <f t="shared" si="0"/>
        <v>3.3333333333333335</v>
      </c>
      <c r="E61" s="29">
        <f t="shared" si="17"/>
        <v>7449743.976084264</v>
      </c>
      <c r="F61" s="2">
        <f t="shared" si="1"/>
        <v>7436.0655798549606</v>
      </c>
      <c r="G61" s="2">
        <f t="shared" si="8"/>
        <v>33776.861833193892</v>
      </c>
      <c r="H61" s="2">
        <f t="shared" si="9"/>
        <v>24468.627139787088</v>
      </c>
      <c r="I61" s="2">
        <f t="shared" si="21"/>
        <v>65681.554552835936</v>
      </c>
      <c r="J61" s="2">
        <f t="shared" si="19"/>
        <v>218938.51517611981</v>
      </c>
      <c r="K61" s="2">
        <f t="shared" si="11"/>
        <v>63131.567703938985</v>
      </c>
      <c r="L61" s="2">
        <f t="shared" si="11"/>
        <v>210438.55901312997</v>
      </c>
      <c r="M61" s="2"/>
      <c r="N61" s="28">
        <f t="shared" si="20"/>
        <v>8493864.4536448959</v>
      </c>
      <c r="O61" s="2">
        <f t="shared" si="12"/>
        <v>8450.5133124601634</v>
      </c>
      <c r="P61" s="2">
        <f t="shared" si="13"/>
        <v>38384.790654320706</v>
      </c>
      <c r="R61">
        <f t="shared" si="14"/>
        <v>40</v>
      </c>
      <c r="S61" s="89">
        <f t="shared" si="2"/>
        <v>58245.48897298098</v>
      </c>
      <c r="T61" s="89">
        <f>IF(AND(S61=0,S60&gt;0),SUM($G61:$H$381),S61)</f>
        <v>58245.48897298098</v>
      </c>
      <c r="U61" s="82">
        <f>SUM(T61:T$381)</f>
        <v>7507989.465057238</v>
      </c>
      <c r="V61" s="68">
        <f>localspline(R61,'BBG rates'!$G$10:$G$27,'BBG rates'!$K$10:$K$27)</f>
        <v>1.0172267497192871</v>
      </c>
      <c r="W61" s="68">
        <f>locallinterp(R61,'BBG rates'!$G$10:$G$27,'BBG rates'!$J$10:$J$27)</f>
        <v>-0.50291666666666668</v>
      </c>
      <c r="X61" s="56">
        <f t="shared" si="15"/>
        <v>-0.50407964548924156</v>
      </c>
      <c r="Y61" s="66">
        <f t="shared" si="3"/>
        <v>-1414.1471789419234</v>
      </c>
      <c r="Z61" s="72">
        <f t="shared" si="4"/>
        <v>-0.22602277515547511</v>
      </c>
      <c r="AA61" s="79">
        <f t="shared" si="5"/>
        <v>-982.77439367922454</v>
      </c>
      <c r="AB61" s="81">
        <f t="shared" si="16"/>
        <v>-0.15707657528074045</v>
      </c>
      <c r="AD61" s="95">
        <f>locallinterp(R61,'BBG rates'!$N$10:$N$369,'BBG rates'!$P$10:$P$369)</f>
        <v>3.3657266698677217</v>
      </c>
      <c r="AF61" s="2"/>
      <c r="AH61" s="2"/>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10593233.744601918</v>
      </c>
    </row>
    <row r="62" spans="1:39" x14ac:dyDescent="0.2">
      <c r="A62" s="7">
        <v>41</v>
      </c>
      <c r="B62" s="7">
        <v>20.5</v>
      </c>
      <c r="C62" s="7">
        <v>10.25</v>
      </c>
      <c r="D62" s="12">
        <f t="shared" si="0"/>
        <v>3.4166666666666665</v>
      </c>
      <c r="E62" s="29">
        <f t="shared" si="17"/>
        <v>7391766.1477275444</v>
      </c>
      <c r="F62" s="2">
        <f t="shared" si="1"/>
        <v>7378.3780620781217</v>
      </c>
      <c r="G62" s="2">
        <f t="shared" si="8"/>
        <v>33699.628950957747</v>
      </c>
      <c r="H62" s="2">
        <f t="shared" si="9"/>
        <v>24278.199405761679</v>
      </c>
      <c r="I62" s="2">
        <f t="shared" si="21"/>
        <v>65356.206418797548</v>
      </c>
      <c r="J62" s="2">
        <f t="shared" si="19"/>
        <v>223300.37193089162</v>
      </c>
      <c r="K62" s="2">
        <f t="shared" si="11"/>
        <v>62756.695210054102</v>
      </c>
      <c r="L62" s="2">
        <f t="shared" si="11"/>
        <v>214418.7086343515</v>
      </c>
      <c r="M62" s="2"/>
      <c r="N62" s="28">
        <f t="shared" si="20"/>
        <v>8455441.6459126472</v>
      </c>
      <c r="O62" s="2">
        <f t="shared" si="12"/>
        <v>8412.4962345323165</v>
      </c>
      <c r="P62" s="2">
        <f t="shared" si="13"/>
        <v>38422.807732248548</v>
      </c>
      <c r="R62">
        <f t="shared" si="14"/>
        <v>41</v>
      </c>
      <c r="S62" s="89">
        <f t="shared" si="2"/>
        <v>57977.82835671943</v>
      </c>
      <c r="T62" s="89">
        <f>IF(AND(S62=0,S61&gt;0),SUM($G62:$H$381),S62)</f>
        <v>57977.82835671943</v>
      </c>
      <c r="U62" s="82">
        <f>SUM(T62:T$381)</f>
        <v>7449743.9760842593</v>
      </c>
      <c r="V62" s="68">
        <f>localspline(R62,'BBG rates'!$G$10:$G$27,'BBG rates'!$K$10:$K$27)</f>
        <v>1.0176170689486232</v>
      </c>
      <c r="W62" s="68">
        <f>locallinterp(R62,'BBG rates'!$G$10:$G$27,'BBG rates'!$J$10:$J$27)</f>
        <v>-0.50139583333333337</v>
      </c>
      <c r="X62" s="56">
        <f t="shared" si="15"/>
        <v>-0.50255177775531124</v>
      </c>
      <c r="Y62" s="66">
        <f t="shared" si="3"/>
        <v>-1389.6802077478835</v>
      </c>
      <c r="Z62" s="72">
        <f t="shared" si="4"/>
        <v>-0.22384879999245211</v>
      </c>
      <c r="AA62" s="79">
        <f t="shared" si="5"/>
        <v>-975.15022540136795</v>
      </c>
      <c r="AB62" s="81">
        <f t="shared" si="16"/>
        <v>-0.15707657528074043</v>
      </c>
      <c r="AD62" s="95">
        <f>locallinterp(R62,'BBG rates'!$N$10:$N$369,'BBG rates'!$P$10:$P$369)</f>
        <v>3.4505280922801069</v>
      </c>
      <c r="AF62" s="2"/>
      <c r="AH62" s="2"/>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10539974.823278734</v>
      </c>
    </row>
    <row r="63" spans="1:39" x14ac:dyDescent="0.2">
      <c r="A63" s="7">
        <v>42</v>
      </c>
      <c r="B63" s="7">
        <v>21</v>
      </c>
      <c r="C63" s="7">
        <v>10.5</v>
      </c>
      <c r="D63" s="12">
        <f t="shared" si="0"/>
        <v>3.5</v>
      </c>
      <c r="E63" s="29">
        <f t="shared" si="17"/>
        <v>7334054.9277162552</v>
      </c>
      <c r="F63" s="2">
        <f t="shared" si="1"/>
        <v>7320.9556408234512</v>
      </c>
      <c r="G63" s="2">
        <f t="shared" si="8"/>
        <v>33622.57266648041</v>
      </c>
      <c r="H63" s="2">
        <f t="shared" si="9"/>
        <v>24088.647344808749</v>
      </c>
      <c r="I63" s="2">
        <f t="shared" si="21"/>
        <v>65032.175652112608</v>
      </c>
      <c r="J63" s="2">
        <f t="shared" si="19"/>
        <v>227612.61478239414</v>
      </c>
      <c r="K63" s="2">
        <f t="shared" si="11"/>
        <v>62383.766456923433</v>
      </c>
      <c r="L63" s="2">
        <f t="shared" si="11"/>
        <v>218343.18259923201</v>
      </c>
      <c r="M63" s="2"/>
      <c r="N63" s="28">
        <f t="shared" si="20"/>
        <v>8416980.7834495828</v>
      </c>
      <c r="O63" s="2">
        <f t="shared" si="12"/>
        <v>8374.4415037167109</v>
      </c>
      <c r="P63" s="2">
        <f t="shared" si="13"/>
        <v>38460.862463064157</v>
      </c>
      <c r="R63">
        <f t="shared" si="14"/>
        <v>42</v>
      </c>
      <c r="S63" s="89">
        <f t="shared" si="2"/>
        <v>57711.220011289159</v>
      </c>
      <c r="T63" s="89">
        <f>IF(AND(S63=0,S62&gt;0),SUM($G63:$H$381),S63)</f>
        <v>57711.220011289159</v>
      </c>
      <c r="U63" s="82">
        <f>SUM(T63:T$381)</f>
        <v>7391766.1477275388</v>
      </c>
      <c r="V63" s="68">
        <f>localspline(R63,'BBG rates'!$G$10:$G$27,'BBG rates'!$K$10:$K$27)</f>
        <v>1.0180036135864725</v>
      </c>
      <c r="W63" s="68">
        <f>locallinterp(R63,'BBG rates'!$G$10:$G$27,'BBG rates'!$J$10:$J$27)</f>
        <v>-0.49987500000000001</v>
      </c>
      <c r="X63" s="56">
        <f t="shared" si="15"/>
        <v>-0.50102393142865687</v>
      </c>
      <c r="Y63" s="66">
        <f t="shared" si="3"/>
        <v>-1365.3994904886654</v>
      </c>
      <c r="Z63" s="72">
        <f t="shared" si="4"/>
        <v>-0.22166277393530889</v>
      </c>
      <c r="AA63" s="79">
        <f t="shared" si="5"/>
        <v>-967.56109313429454</v>
      </c>
      <c r="AB63" s="81">
        <f t="shared" si="16"/>
        <v>-0.15707657528074043</v>
      </c>
      <c r="AD63" s="95">
        <f>locallinterp(R63,'BBG rates'!$N$10:$N$369,'BBG rates'!$P$10:$P$369)</f>
        <v>3.5353617267456463</v>
      </c>
      <c r="AF63" s="2"/>
      <c r="AH63" s="2"/>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10486251.558656001</v>
      </c>
    </row>
    <row r="64" spans="1:39" x14ac:dyDescent="0.2">
      <c r="A64" s="7">
        <v>43</v>
      </c>
      <c r="B64" s="7">
        <v>21.5</v>
      </c>
      <c r="C64" s="7">
        <v>10.75</v>
      </c>
      <c r="D64" s="12">
        <f t="shared" si="0"/>
        <v>3.5833333333333335</v>
      </c>
      <c r="E64" s="29">
        <f t="shared" si="17"/>
        <v>7276609.2676269058</v>
      </c>
      <c r="F64" s="2">
        <f t="shared" si="1"/>
        <v>7263.7972739005027</v>
      </c>
      <c r="G64" s="2">
        <f t="shared" si="8"/>
        <v>33545.692575960144</v>
      </c>
      <c r="H64" s="2">
        <f t="shared" si="9"/>
        <v>23899.967513389351</v>
      </c>
      <c r="I64" s="2">
        <f t="shared" si="21"/>
        <v>64709.457363249996</v>
      </c>
      <c r="J64" s="2">
        <f t="shared" si="19"/>
        <v>231875.55555164584</v>
      </c>
      <c r="K64" s="2">
        <f t="shared" si="11"/>
        <v>62012.772028973231</v>
      </c>
      <c r="L64" s="2">
        <f t="shared" si="11"/>
        <v>222212.43310382077</v>
      </c>
      <c r="M64" s="2"/>
      <c r="N64" s="28">
        <f t="shared" si="20"/>
        <v>8378481.828565523</v>
      </c>
      <c r="O64" s="2">
        <f t="shared" si="12"/>
        <v>8336.349082721159</v>
      </c>
      <c r="P64" s="2">
        <f t="shared" si="13"/>
        <v>38498.954884059705</v>
      </c>
      <c r="R64">
        <f t="shared" si="14"/>
        <v>43</v>
      </c>
      <c r="S64" s="89">
        <f t="shared" si="2"/>
        <v>57445.660089349491</v>
      </c>
      <c r="T64" s="89">
        <f>IF(AND(S64=0,S63&gt;0),SUM($G64:$H$381),S64)</f>
        <v>57445.660089349491</v>
      </c>
      <c r="U64" s="82">
        <f>SUM(T64:T$381)</f>
        <v>7334054.9277162505</v>
      </c>
      <c r="V64" s="68">
        <f>localspline(R64,'BBG rates'!$G$10:$G$27,'BBG rates'!$K$10:$K$27)</f>
        <v>1.0183852623190162</v>
      </c>
      <c r="W64" s="68">
        <f>locallinterp(R64,'BBG rates'!$G$10:$G$27,'BBG rates'!$J$10:$J$27)</f>
        <v>-0.49835416666666665</v>
      </c>
      <c r="X64" s="56">
        <f t="shared" si="15"/>
        <v>-0.49949610650834586</v>
      </c>
      <c r="Y64" s="66">
        <f t="shared" si="3"/>
        <v>-1341.3039052073318</v>
      </c>
      <c r="Z64" s="72">
        <f t="shared" si="4"/>
        <v>-0.21946449844083729</v>
      </c>
      <c r="AA64" s="79">
        <f t="shared" si="5"/>
        <v>-960.00685913875566</v>
      </c>
      <c r="AB64" s="81">
        <f t="shared" si="16"/>
        <v>-0.1570765752807404</v>
      </c>
      <c r="AD64" s="95">
        <f>locallinterp(R64,'BBG rates'!$N$10:$N$369,'BBG rates'!$P$10:$P$369)</f>
        <v>3.6202271652722309</v>
      </c>
      <c r="AF64" s="2"/>
      <c r="AH64" s="2"/>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10432069.50997369</v>
      </c>
    </row>
    <row r="65" spans="1:39" x14ac:dyDescent="0.2">
      <c r="A65" s="7">
        <v>44</v>
      </c>
      <c r="B65" s="7">
        <v>22</v>
      </c>
      <c r="C65" s="7">
        <v>11</v>
      </c>
      <c r="D65" s="12">
        <f t="shared" si="0"/>
        <v>3.6666666666666665</v>
      </c>
      <c r="E65" s="29">
        <f t="shared" si="17"/>
        <v>7219428.1228698306</v>
      </c>
      <c r="F65" s="2">
        <f t="shared" si="1"/>
        <v>7206.901922929309</v>
      </c>
      <c r="G65" s="2">
        <f t="shared" si="8"/>
        <v>33468.988276518612</v>
      </c>
      <c r="H65" s="2">
        <f t="shared" si="9"/>
        <v>23712.156480556721</v>
      </c>
      <c r="I65" s="2">
        <f t="shared" si="21"/>
        <v>64388.046680004642</v>
      </c>
      <c r="J65" s="2">
        <f t="shared" si="19"/>
        <v>236089.50449335034</v>
      </c>
      <c r="K65" s="2">
        <f t="shared" si="11"/>
        <v>61643.702554456497</v>
      </c>
      <c r="L65" s="2">
        <f t="shared" si="11"/>
        <v>226026.90936634049</v>
      </c>
      <c r="M65" s="2"/>
      <c r="N65" s="28">
        <f t="shared" si="20"/>
        <v>8339944.7435329584</v>
      </c>
      <c r="O65" s="2">
        <f t="shared" si="12"/>
        <v>8298.2189342165402</v>
      </c>
      <c r="P65" s="2">
        <f t="shared" si="13"/>
        <v>38537.085032564333</v>
      </c>
      <c r="R65">
        <f t="shared" si="14"/>
        <v>44</v>
      </c>
      <c r="S65" s="89">
        <f t="shared" si="2"/>
        <v>57181.144757075337</v>
      </c>
      <c r="T65" s="89">
        <f>IF(AND(S65=0,S64&gt;0),SUM($G65:$H$381),S65)</f>
        <v>57181.144757075337</v>
      </c>
      <c r="U65" s="82">
        <f>SUM(T65:T$381)</f>
        <v>7276609.2676269012</v>
      </c>
      <c r="V65" s="68">
        <f>localspline(R65,'BBG rates'!$G$10:$G$27,'BBG rates'!$K$10:$K$27)</f>
        <v>1.0187611918553163</v>
      </c>
      <c r="W65" s="68">
        <f>locallinterp(R65,'BBG rates'!$G$10:$G$27,'BBG rates'!$J$10:$J$27)</f>
        <v>-0.49683333333333335</v>
      </c>
      <c r="X65" s="56">
        <f t="shared" si="15"/>
        <v>-0.49796830299397854</v>
      </c>
      <c r="Y65" s="66">
        <f t="shared" si="3"/>
        <v>-1317.3923355819718</v>
      </c>
      <c r="Z65" s="72">
        <f t="shared" si="4"/>
        <v>-0.21725377089182787</v>
      </c>
      <c r="AA65" s="79">
        <f t="shared" si="5"/>
        <v>-952.48738617910851</v>
      </c>
      <c r="AB65" s="81">
        <f t="shared" si="16"/>
        <v>-0.1570765752807404</v>
      </c>
      <c r="AD65" s="95">
        <f>locallinterp(R65,'BBG rates'!$N$10:$N$369,'BBG rates'!$P$10:$P$369)</f>
        <v>3.7051239312601738</v>
      </c>
      <c r="AF65" s="2"/>
      <c r="AH65" s="2"/>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10377434.201521995</v>
      </c>
    </row>
    <row r="66" spans="1:39" x14ac:dyDescent="0.2">
      <c r="A66" s="7">
        <v>45</v>
      </c>
      <c r="B66" s="7">
        <v>22.5</v>
      </c>
      <c r="C66" s="7">
        <v>11.25</v>
      </c>
      <c r="D66" s="12">
        <f t="shared" si="0"/>
        <v>3.75</v>
      </c>
      <c r="E66" s="29">
        <f t="shared" si="17"/>
        <v>7162510.4526757197</v>
      </c>
      <c r="F66" s="2">
        <f t="shared" si="1"/>
        <v>7150.2685533270051</v>
      </c>
      <c r="G66" s="2">
        <f t="shared" si="8"/>
        <v>33392.459366198629</v>
      </c>
      <c r="H66" s="2">
        <f t="shared" si="9"/>
        <v>23525.210827912011</v>
      </c>
      <c r="I66" s="2">
        <f t="shared" si="21"/>
        <v>64067.938747437642</v>
      </c>
      <c r="J66" s="2">
        <f t="shared" si="19"/>
        <v>240254.77030289115</v>
      </c>
      <c r="K66" s="2">
        <f t="shared" si="11"/>
        <v>61276.548705253917</v>
      </c>
      <c r="L66" s="2">
        <f t="shared" si="11"/>
        <v>229787.05764470217</v>
      </c>
      <c r="M66" s="2"/>
      <c r="N66" s="28">
        <f t="shared" si="20"/>
        <v>8301369.4905870147</v>
      </c>
      <c r="O66" s="2">
        <f t="shared" si="12"/>
        <v>8260.0510208367614</v>
      </c>
      <c r="P66" s="2">
        <f t="shared" si="13"/>
        <v>38575.252945944107</v>
      </c>
      <c r="R66">
        <f t="shared" si="14"/>
        <v>45</v>
      </c>
      <c r="S66" s="89">
        <f t="shared" si="2"/>
        <v>56917.670194110644</v>
      </c>
      <c r="T66" s="89">
        <f>IF(AND(S66=0,S65&gt;0),SUM($G66:$H$381),S66)</f>
        <v>56917.670194110644</v>
      </c>
      <c r="U66" s="82">
        <f>SUM(T66:T$381)</f>
        <v>7219428.1228698259</v>
      </c>
      <c r="V66" s="68">
        <f>localspline(R66,'BBG rates'!$G$10:$G$27,'BBG rates'!$K$10:$K$27)</f>
        <v>1.0191303404869316</v>
      </c>
      <c r="W66" s="68">
        <f>locallinterp(R66,'BBG rates'!$G$10:$G$27,'BBG rates'!$J$10:$J$27)</f>
        <v>-0.49531250000000004</v>
      </c>
      <c r="X66" s="56">
        <f t="shared" si="15"/>
        <v>-0.49644052088488877</v>
      </c>
      <c r="Y66" s="66">
        <f t="shared" si="3"/>
        <v>-1293.6636709003603</v>
      </c>
      <c r="Z66" s="72">
        <f t="shared" si="4"/>
        <v>-0.21503038449302167</v>
      </c>
      <c r="AA66" s="79">
        <f t="shared" si="5"/>
        <v>-945.00253752154708</v>
      </c>
      <c r="AB66" s="81">
        <f t="shared" si="16"/>
        <v>-0.1570765752807404</v>
      </c>
      <c r="AD66" s="95">
        <f>locallinterp(R66,'BBG rates'!$N$10:$N$369,'BBG rates'!$P$10:$P$369)</f>
        <v>3.7900514596340846</v>
      </c>
      <c r="AF66" s="2"/>
      <c r="AH66" s="2"/>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10322351.122816525</v>
      </c>
    </row>
    <row r="67" spans="1:39" x14ac:dyDescent="0.2">
      <c r="A67" s="7">
        <v>46</v>
      </c>
      <c r="B67" s="7">
        <v>23</v>
      </c>
      <c r="C67" s="7">
        <v>11.5</v>
      </c>
      <c r="D67" s="12">
        <f t="shared" si="0"/>
        <v>3.8333333333333335</v>
      </c>
      <c r="E67" s="29">
        <f t="shared" si="17"/>
        <v>7105855.2200821973</v>
      </c>
      <c r="F67" s="2">
        <f t="shared" si="1"/>
        <v>7093.8961342944831</v>
      </c>
      <c r="G67" s="2">
        <f t="shared" si="8"/>
        <v>33316.105443962129</v>
      </c>
      <c r="H67" s="2">
        <f t="shared" si="9"/>
        <v>23339.127149560227</v>
      </c>
      <c r="I67" s="2">
        <f t="shared" si="21"/>
        <v>63749.128727816838</v>
      </c>
      <c r="J67" s="2">
        <f t="shared" si="19"/>
        <v>244371.66012329789</v>
      </c>
      <c r="K67" s="2">
        <f t="shared" si="11"/>
        <v>60911.301196676017</v>
      </c>
      <c r="L67" s="2">
        <f t="shared" si="11"/>
        <v>233493.32125392475</v>
      </c>
      <c r="M67" s="2"/>
      <c r="N67" s="28">
        <f t="shared" si="20"/>
        <v>8262756.0319254128</v>
      </c>
      <c r="O67" s="2">
        <f t="shared" si="12"/>
        <v>8221.8453051787219</v>
      </c>
      <c r="P67" s="2">
        <f t="shared" si="13"/>
        <v>38613.458661602141</v>
      </c>
      <c r="R67">
        <f t="shared" si="14"/>
        <v>46</v>
      </c>
      <c r="S67" s="89">
        <f t="shared" si="2"/>
        <v>56655.232593522356</v>
      </c>
      <c r="T67" s="89">
        <f>IF(AND(S67=0,S66&gt;0),SUM($G67:$H$381),S67)</f>
        <v>56655.232593522356</v>
      </c>
      <c r="U67" s="82">
        <f>SUM(T67:T$381)</f>
        <v>7162510.452675716</v>
      </c>
      <c r="V67" s="68">
        <f>localspline(R67,'BBG rates'!$G$10:$G$27,'BBG rates'!$K$10:$K$27)</f>
        <v>1.0194918551204313</v>
      </c>
      <c r="W67" s="68">
        <f>locallinterp(R67,'BBG rates'!$G$10:$G$27,'BBG rates'!$J$10:$J$27)</f>
        <v>-0.49379166666666668</v>
      </c>
      <c r="X67" s="56">
        <f t="shared" si="15"/>
        <v>-0.49491276018041042</v>
      </c>
      <c r="Y67" s="66">
        <f t="shared" si="3"/>
        <v>-1270.1168060347616</v>
      </c>
      <c r="Z67" s="72">
        <f t="shared" si="4"/>
        <v>-0.21279412816386709</v>
      </c>
      <c r="AA67" s="79">
        <f t="shared" si="5"/>
        <v>-937.55217693233908</v>
      </c>
      <c r="AB67" s="81">
        <f t="shared" si="16"/>
        <v>-0.15707657528074037</v>
      </c>
      <c r="AD67" s="95">
        <f>locallinterp(R67,'BBG rates'!$N$10:$N$369,'BBG rates'!$P$10:$P$369)</f>
        <v>3.8750091142274541</v>
      </c>
      <c r="AF67" s="2"/>
      <c r="AH67" s="2"/>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10266825.728772737</v>
      </c>
    </row>
    <row r="68" spans="1:39" x14ac:dyDescent="0.2">
      <c r="A68" s="7">
        <v>47</v>
      </c>
      <c r="B68" s="7">
        <v>23.5</v>
      </c>
      <c r="C68" s="7">
        <v>11.75</v>
      </c>
      <c r="D68" s="12">
        <f t="shared" si="0"/>
        <v>3.9166666666666665</v>
      </c>
      <c r="E68" s="29">
        <f t="shared" si="17"/>
        <v>7049461.3919204427</v>
      </c>
      <c r="F68" s="2">
        <f t="shared" si="1"/>
        <v>7037.783638803101</v>
      </c>
      <c r="G68" s="2">
        <f t="shared" si="8"/>
        <v>33239.926109688051</v>
      </c>
      <c r="H68" s="2">
        <f t="shared" si="9"/>
        <v>23153.902052066274</v>
      </c>
      <c r="I68" s="2">
        <f t="shared" si="21"/>
        <v>63431.611800557424</v>
      </c>
      <c r="J68" s="2">
        <f t="shared" si="19"/>
        <v>248440.47955218324</v>
      </c>
      <c r="K68" s="2">
        <f t="shared" si="11"/>
        <v>60547.950787265996</v>
      </c>
      <c r="L68" s="2">
        <f t="shared" si="11"/>
        <v>237146.14058345847</v>
      </c>
      <c r="M68" s="2"/>
      <c r="N68" s="28">
        <f t="shared" si="20"/>
        <v>8224104.3297084346</v>
      </c>
      <c r="O68" s="2">
        <f t="shared" si="12"/>
        <v>8183.6017498022757</v>
      </c>
      <c r="P68" s="2">
        <f t="shared" si="13"/>
        <v>38651.702216978592</v>
      </c>
      <c r="R68">
        <f t="shared" si="14"/>
        <v>47</v>
      </c>
      <c r="S68" s="89">
        <f t="shared" si="2"/>
        <v>56393.828161754325</v>
      </c>
      <c r="T68" s="89">
        <f>IF(AND(S68=0,S67&gt;0),SUM($G68:$H$381),S68)</f>
        <v>56393.828161754325</v>
      </c>
      <c r="U68" s="82">
        <f>SUM(T68:T$381)</f>
        <v>7105855.2200821927</v>
      </c>
      <c r="V68" s="68">
        <f>localspline(R68,'BBG rates'!$G$10:$G$27,'BBG rates'!$K$10:$K$27)</f>
        <v>1.0198447485528579</v>
      </c>
      <c r="W68" s="68">
        <f>locallinterp(R68,'BBG rates'!$G$10:$G$27,'BBG rates'!$J$10:$J$27)</f>
        <v>-0.49227083333333332</v>
      </c>
      <c r="X68" s="56">
        <f t="shared" si="15"/>
        <v>-0.49338502088001057</v>
      </c>
      <c r="Y68" s="66">
        <f t="shared" si="3"/>
        <v>-1246.7506414168254</v>
      </c>
      <c r="Z68" s="72">
        <f t="shared" si="4"/>
        <v>-0.21054478642795726</v>
      </c>
      <c r="AA68" s="79">
        <f t="shared" si="5"/>
        <v>-930.13616867606891</v>
      </c>
      <c r="AB68" s="81">
        <f t="shared" si="16"/>
        <v>-0.1570765752807404</v>
      </c>
      <c r="AD68" s="95">
        <f>locallinterp(R68,'BBG rates'!$N$10:$N$369,'BBG rates'!$P$10:$P$369)</f>
        <v>3.9599961766068588</v>
      </c>
      <c r="AF68" s="2"/>
      <c r="AH68" s="2"/>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10210863.439879555</v>
      </c>
    </row>
    <row r="69" spans="1:39" x14ac:dyDescent="0.2">
      <c r="A69" s="7">
        <v>48</v>
      </c>
      <c r="B69" s="7">
        <v>24</v>
      </c>
      <c r="C69" s="7">
        <v>12</v>
      </c>
      <c r="D69" s="12">
        <f t="shared" si="0"/>
        <v>4</v>
      </c>
      <c r="E69" s="29">
        <f t="shared" si="17"/>
        <v>6993327.9388018614</v>
      </c>
      <c r="F69" s="2">
        <f t="shared" si="1"/>
        <v>6981.9300435814293</v>
      </c>
      <c r="G69" s="2">
        <f t="shared" si="8"/>
        <v>33163.920964170225</v>
      </c>
      <c r="H69" s="2">
        <f t="shared" si="9"/>
        <v>22969.532154411183</v>
      </c>
      <c r="I69" s="2">
        <f t="shared" si="21"/>
        <v>63115.383162162834</v>
      </c>
      <c r="J69" s="2">
        <f t="shared" si="19"/>
        <v>252461.53264865134</v>
      </c>
      <c r="K69" s="2">
        <f t="shared" si="11"/>
        <v>60186.488278603509</v>
      </c>
      <c r="L69" s="2">
        <f t="shared" si="11"/>
        <v>240745.95311441403</v>
      </c>
      <c r="M69" s="2"/>
      <c r="N69" s="28">
        <f t="shared" si="20"/>
        <v>8185414.3460588837</v>
      </c>
      <c r="O69" s="2">
        <f t="shared" si="12"/>
        <v>8145.3203172301955</v>
      </c>
      <c r="P69" s="2">
        <f t="shared" si="13"/>
        <v>38689.983649550675</v>
      </c>
      <c r="R69">
        <f t="shared" si="14"/>
        <v>48</v>
      </c>
      <c r="S69" s="89">
        <f t="shared" si="2"/>
        <v>56133.453118581412</v>
      </c>
      <c r="T69" s="89">
        <f>IF(AND(S69=0,S68&gt;0),SUM($G69:$H$381),S69)</f>
        <v>56133.453118581412</v>
      </c>
      <c r="U69" s="82">
        <f>SUM(T69:T$381)</f>
        <v>7049461.391920439</v>
      </c>
      <c r="V69" s="68">
        <f>localspline(R69,'BBG rates'!$G$10:$G$27,'BBG rates'!$K$10:$K$27)</f>
        <v>1.0201880931854248</v>
      </c>
      <c r="W69" s="68">
        <f>locallinterp(R69,'BBG rates'!$G$10:$G$27,'BBG rates'!$J$10:$J$27)</f>
        <v>-0.49075000000000002</v>
      </c>
      <c r="X69" s="56">
        <f t="shared" si="15"/>
        <v>-0.49185730298288988</v>
      </c>
      <c r="Y69" s="66">
        <f t="shared" si="3"/>
        <v>-1223.5640830125831</v>
      </c>
      <c r="Z69" s="72">
        <f t="shared" si="4"/>
        <v>-0.208282139299029</v>
      </c>
      <c r="AA69" s="79">
        <f t="shared" si="5"/>
        <v>-922.75437751388642</v>
      </c>
      <c r="AB69" s="81">
        <f t="shared" si="16"/>
        <v>-0.15707657528074037</v>
      </c>
      <c r="AD69" s="95">
        <f>locallinterp(R69,'BBG rates'!$N$10:$N$369,'BBG rates'!$P$10:$P$369)</f>
        <v>4.0450118510389776</v>
      </c>
      <c r="AF69" s="2"/>
      <c r="AH69" s="2"/>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10154469.642372249</v>
      </c>
    </row>
    <row r="70" spans="1:39" x14ac:dyDescent="0.2">
      <c r="A70" s="7">
        <v>49</v>
      </c>
      <c r="B70" s="7">
        <v>24.5</v>
      </c>
      <c r="C70" s="7">
        <v>12.25</v>
      </c>
      <c r="D70" s="12">
        <f t="shared" si="0"/>
        <v>4.083333333333333</v>
      </c>
      <c r="E70" s="29">
        <f t="shared" si="17"/>
        <v>6937453.835104798</v>
      </c>
      <c r="F70" s="2">
        <f t="shared" si="1"/>
        <v>6926.3343291020537</v>
      </c>
      <c r="G70" s="2">
        <f t="shared" si="8"/>
        <v>33088.08960911529</v>
      </c>
      <c r="H70" s="2">
        <f t="shared" si="9"/>
        <v>22786.014087948464</v>
      </c>
      <c r="I70" s="2">
        <f t="shared" si="21"/>
        <v>62800.438026165808</v>
      </c>
      <c r="J70" s="2">
        <f t="shared" si="19"/>
        <v>256435.12194017702</v>
      </c>
      <c r="K70" s="2">
        <f t="shared" si="11"/>
        <v>59826.90451510944</v>
      </c>
      <c r="L70" s="2">
        <f t="shared" si="11"/>
        <v>244293.19343669686</v>
      </c>
      <c r="M70" s="2"/>
      <c r="N70" s="28">
        <f t="shared" si="20"/>
        <v>8146686.0430620508</v>
      </c>
      <c r="O70" s="2">
        <f t="shared" si="12"/>
        <v>8107.0009699481352</v>
      </c>
      <c r="P70" s="2">
        <f t="shared" si="13"/>
        <v>38728.302996832725</v>
      </c>
      <c r="R70">
        <f t="shared" si="14"/>
        <v>49</v>
      </c>
      <c r="S70" s="89">
        <f t="shared" si="2"/>
        <v>55874.103697063751</v>
      </c>
      <c r="T70" s="89">
        <f>IF(AND(S70=0,S69&gt;0),SUM($G70:$H$381),S70)</f>
        <v>55874.103697063751</v>
      </c>
      <c r="U70" s="82">
        <f>SUM(T70:T$381)</f>
        <v>6993327.9388018576</v>
      </c>
      <c r="V70" s="68">
        <f>localspline(R70,'BBG rates'!$G$10:$G$27,'BBG rates'!$K$10:$K$27)</f>
        <v>1.0205211799567286</v>
      </c>
      <c r="W70" s="68">
        <f>locallinterp(R70,'BBG rates'!$G$10:$G$27,'BBG rates'!$J$10:$J$27)</f>
        <v>-0.48802083333333335</v>
      </c>
      <c r="X70" s="56">
        <f t="shared" si="15"/>
        <v>-0.48911583549027249</v>
      </c>
      <c r="Y70" s="66">
        <f t="shared" si="3"/>
        <v>-1200.5560422975648</v>
      </c>
      <c r="Z70" s="72">
        <f t="shared" si="4"/>
        <v>-0.20600596216340203</v>
      </c>
      <c r="AA70" s="79">
        <f t="shared" si="5"/>
        <v>-915.40666870176244</v>
      </c>
      <c r="AB70" s="81">
        <f t="shared" si="16"/>
        <v>-0.1570765752807404</v>
      </c>
      <c r="AD70" s="95">
        <f>locallinterp(R70,'BBG rates'!$N$10:$N$369,'BBG rates'!$P$10:$P$369)</f>
        <v>4.1300552827020383</v>
      </c>
      <c r="AF70" s="2"/>
      <c r="AH70" s="2"/>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10097649.688404508</v>
      </c>
    </row>
    <row r="71" spans="1:39" x14ac:dyDescent="0.2">
      <c r="A71" s="7">
        <v>50</v>
      </c>
      <c r="B71" s="7">
        <v>25</v>
      </c>
      <c r="C71" s="7">
        <v>12.5</v>
      </c>
      <c r="D71" s="12">
        <f t="shared" si="0"/>
        <v>4.166666666666667</v>
      </c>
      <c r="E71" s="29">
        <f t="shared" si="17"/>
        <v>6881838.0589612965</v>
      </c>
      <c r="F71" s="2">
        <f t="shared" si="1"/>
        <v>6870.9954795684107</v>
      </c>
      <c r="G71" s="2">
        <f t="shared" si="8"/>
        <v>33012.431647140627</v>
      </c>
      <c r="H71" s="2">
        <f t="shared" si="9"/>
        <v>22603.344496360638</v>
      </c>
      <c r="I71" s="2">
        <f t="shared" si="21"/>
        <v>62486.771623069675</v>
      </c>
      <c r="J71" s="2">
        <f t="shared" si="19"/>
        <v>260361.54842945701</v>
      </c>
      <c r="K71" s="2">
        <f t="shared" si="11"/>
        <v>59469.190383851215</v>
      </c>
      <c r="L71" s="2">
        <f t="shared" si="11"/>
        <v>247788.29326604676</v>
      </c>
      <c r="M71" s="2"/>
      <c r="N71" s="28">
        <f t="shared" si="20"/>
        <v>8107919.382765675</v>
      </c>
      <c r="O71" s="2">
        <f t="shared" si="12"/>
        <v>8068.6436704045955</v>
      </c>
      <c r="P71" s="2">
        <f t="shared" si="13"/>
        <v>38766.660296376271</v>
      </c>
      <c r="R71">
        <f t="shared" si="14"/>
        <v>50</v>
      </c>
      <c r="S71" s="89">
        <f t="shared" si="2"/>
        <v>55615.776143501265</v>
      </c>
      <c r="T71" s="89">
        <f>IF(AND(S71=0,S70&gt;0),SUM($G71:$H$381),S71)</f>
        <v>55615.776143501265</v>
      </c>
      <c r="U71" s="82">
        <f>SUM(T71:T$381)</f>
        <v>6937453.8351047924</v>
      </c>
      <c r="V71" s="68">
        <f>localspline(R71,'BBG rates'!$G$10:$G$27,'BBG rates'!$K$10:$K$27)</f>
        <v>1.0208440250696518</v>
      </c>
      <c r="W71" s="68">
        <f>locallinterp(R71,'BBG rates'!$G$10:$G$27,'BBG rates'!$J$10:$J$27)</f>
        <v>-0.48529166666666668</v>
      </c>
      <c r="X71" s="56">
        <f t="shared" si="15"/>
        <v>-0.4863744369174583</v>
      </c>
      <c r="Y71" s="66">
        <f t="shared" si="3"/>
        <v>-1177.7819515375152</v>
      </c>
      <c r="Z71" s="72">
        <f t="shared" si="4"/>
        <v>-0.20372580134418569</v>
      </c>
      <c r="AA71" s="79">
        <f t="shared" si="5"/>
        <v>-908.09290798874929</v>
      </c>
      <c r="AB71" s="81">
        <f t="shared" si="16"/>
        <v>-0.1570765752807404</v>
      </c>
      <c r="AD71" s="95">
        <f>locallinterp(R71,'BBG rates'!$N$10:$N$369,'BBG rates'!$P$10:$P$369)</f>
        <v>4.2151256181245094</v>
      </c>
      <c r="AF71" s="2"/>
      <c r="AH71" s="2"/>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10040489.951806253</v>
      </c>
    </row>
    <row r="72" spans="1:39" x14ac:dyDescent="0.2">
      <c r="A72" s="7">
        <v>51</v>
      </c>
      <c r="B72" s="7">
        <v>25.5</v>
      </c>
      <c r="C72" s="7">
        <v>12.75</v>
      </c>
      <c r="D72" s="12">
        <f t="shared" si="0"/>
        <v>4.25</v>
      </c>
      <c r="E72" s="29">
        <f t="shared" si="17"/>
        <v>6826479.592243908</v>
      </c>
      <c r="F72" s="2">
        <f t="shared" si="1"/>
        <v>6815.9124829016782</v>
      </c>
      <c r="G72" s="2">
        <f t="shared" si="8"/>
        <v>32936.946681772213</v>
      </c>
      <c r="H72" s="2">
        <f t="shared" si="9"/>
        <v>22421.520035615871</v>
      </c>
      <c r="I72" s="2">
        <f t="shared" si="21"/>
        <v>62174.379200289768</v>
      </c>
      <c r="J72" s="2">
        <f t="shared" si="19"/>
        <v>264241.1116012315</v>
      </c>
      <c r="K72" s="2">
        <f t="shared" si="11"/>
        <v>59113.336814349379</v>
      </c>
      <c r="L72" s="2">
        <f t="shared" si="11"/>
        <v>251231.68146098484</v>
      </c>
      <c r="M72" s="2"/>
      <c r="N72" s="28">
        <f t="shared" si="20"/>
        <v>8069114.327179905</v>
      </c>
      <c r="O72" s="2">
        <f t="shared" si="12"/>
        <v>8030.2483810108843</v>
      </c>
      <c r="P72" s="2">
        <f t="shared" si="13"/>
        <v>38805.05558576998</v>
      </c>
      <c r="R72">
        <f t="shared" si="14"/>
        <v>51</v>
      </c>
      <c r="S72" s="89">
        <f t="shared" si="2"/>
        <v>55358.466717388088</v>
      </c>
      <c r="T72" s="89">
        <f>IF(AND(S72=0,S71&gt;0),SUM($G72:$H$381),S72)</f>
        <v>55358.466717388088</v>
      </c>
      <c r="U72" s="82">
        <f>SUM(T72:T$381)</f>
        <v>6881838.0589612918</v>
      </c>
      <c r="V72" s="68">
        <f>localspline(R72,'BBG rates'!$G$10:$G$27,'BBG rates'!$K$10:$K$27)</f>
        <v>1.0211570569197193</v>
      </c>
      <c r="W72" s="68">
        <f>locallinterp(R72,'BBG rates'!$G$10:$G$27,'BBG rates'!$J$10:$J$27)</f>
        <v>-0.48256250000000001</v>
      </c>
      <c r="X72" s="56">
        <f t="shared" si="15"/>
        <v>-0.48363310726071695</v>
      </c>
      <c r="Y72" s="66">
        <f t="shared" si="3"/>
        <v>-1155.2402083662462</v>
      </c>
      <c r="Z72" s="72">
        <f t="shared" si="4"/>
        <v>-0.20144156810466049</v>
      </c>
      <c r="AA72" s="79">
        <f t="shared" si="5"/>
        <v>-900.81296161524801</v>
      </c>
      <c r="AB72" s="81">
        <f t="shared" si="16"/>
        <v>-0.15707657528074037</v>
      </c>
      <c r="AD72" s="95">
        <f>locallinterp(R72,'BBG rates'!$N$10:$N$369,'BBG rates'!$P$10:$P$369)</f>
        <v>4.3002220395344857</v>
      </c>
      <c r="AF72" s="2"/>
      <c r="AH72" s="2"/>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9982994.9675786961</v>
      </c>
    </row>
    <row r="73" spans="1:39" x14ac:dyDescent="0.2">
      <c r="A73" s="7">
        <v>52</v>
      </c>
      <c r="B73" s="7">
        <v>26</v>
      </c>
      <c r="C73" s="7">
        <v>13</v>
      </c>
      <c r="D73" s="12">
        <f t="shared" si="0"/>
        <v>4.333333333333333</v>
      </c>
      <c r="E73" s="29">
        <f t="shared" si="17"/>
        <v>6771377.4205525406</v>
      </c>
      <c r="F73" s="2">
        <f t="shared" si="1"/>
        <v>6761.08433072771</v>
      </c>
      <c r="G73" s="2">
        <f t="shared" si="8"/>
        <v>32861.634317442644</v>
      </c>
      <c r="H73" s="2">
        <f t="shared" si="9"/>
        <v>22240.537373924821</v>
      </c>
      <c r="I73" s="2">
        <f t="shared" si="21"/>
        <v>61863.256022095171</v>
      </c>
      <c r="J73" s="2">
        <f t="shared" si="19"/>
        <v>268074.10942907905</v>
      </c>
      <c r="K73" s="2">
        <f t="shared" si="11"/>
        <v>58759.3347783848</v>
      </c>
      <c r="L73" s="2">
        <f t="shared" si="11"/>
        <v>254623.78403966743</v>
      </c>
      <c r="M73" s="2"/>
      <c r="N73" s="28">
        <f t="shared" si="20"/>
        <v>8030270.8382772654</v>
      </c>
      <c r="O73" s="2">
        <f t="shared" si="12"/>
        <v>7991.8150641410793</v>
      </c>
      <c r="P73" s="2">
        <f t="shared" si="13"/>
        <v>38843.488902639794</v>
      </c>
      <c r="R73">
        <f t="shared" si="14"/>
        <v>52</v>
      </c>
      <c r="S73" s="89">
        <f t="shared" si="2"/>
        <v>55102.171691367461</v>
      </c>
      <c r="T73" s="89">
        <f>IF(AND(S73=0,S72&gt;0),SUM($G73:$H$381),S73)</f>
        <v>55102.171691367461</v>
      </c>
      <c r="U73" s="82">
        <f>SUM(T73:T$381)</f>
        <v>6826479.5922439033</v>
      </c>
      <c r="V73" s="68">
        <f>localspline(R73,'BBG rates'!$G$10:$G$27,'BBG rates'!$K$10:$K$27)</f>
        <v>1.0214605251498039</v>
      </c>
      <c r="W73" s="68">
        <f>locallinterp(R73,'BBG rates'!$G$10:$G$27,'BBG rates'!$J$10:$J$27)</f>
        <v>-0.47983333333333333</v>
      </c>
      <c r="X73" s="56">
        <f t="shared" si="15"/>
        <v>-0.48089184651658456</v>
      </c>
      <c r="Y73" s="66">
        <f t="shared" si="3"/>
        <v>-1132.9292189731466</v>
      </c>
      <c r="Z73" s="72">
        <f t="shared" si="4"/>
        <v>-0.19915317176256225</v>
      </c>
      <c r="AA73" s="79">
        <f t="shared" si="5"/>
        <v>-893.56669631128125</v>
      </c>
      <c r="AB73" s="81">
        <f t="shared" si="16"/>
        <v>-0.1570765752807404</v>
      </c>
      <c r="AD73" s="95">
        <f>locallinterp(R73,'BBG rates'!$N$10:$N$369,'BBG rates'!$P$10:$P$369)</f>
        <v>4.3853437499636359</v>
      </c>
      <c r="AF73" s="2"/>
      <c r="AH73" s="2"/>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9925169.2415841166</v>
      </c>
    </row>
    <row r="74" spans="1:39" x14ac:dyDescent="0.2">
      <c r="A74" s="7">
        <v>53</v>
      </c>
      <c r="B74" s="7">
        <v>26.5</v>
      </c>
      <c r="C74" s="7">
        <v>13.25</v>
      </c>
      <c r="D74" s="12">
        <f t="shared" si="0"/>
        <v>4.416666666666667</v>
      </c>
      <c r="E74" s="29">
        <f t="shared" si="17"/>
        <v>6716530.5332013536</v>
      </c>
      <c r="F74" s="2">
        <f t="shared" si="1"/>
        <v>6706.5100183640043</v>
      </c>
      <c r="G74" s="2">
        <f t="shared" si="8"/>
        <v>32786.494159488953</v>
      </c>
      <c r="H74" s="2">
        <f t="shared" si="9"/>
        <v>22060.393191697571</v>
      </c>
      <c r="I74" s="2">
        <f t="shared" si="21"/>
        <v>61553.397369550526</v>
      </c>
      <c r="J74" s="2">
        <f t="shared" si="19"/>
        <v>271860.83838218154</v>
      </c>
      <c r="K74" s="2">
        <f t="shared" si="11"/>
        <v>58407.175289806786</v>
      </c>
      <c r="L74" s="2">
        <f t="shared" si="11"/>
        <v>257965.02419664667</v>
      </c>
      <c r="M74" s="2"/>
      <c r="N74" s="28">
        <f t="shared" si="20"/>
        <v>7991388.877992617</v>
      </c>
      <c r="O74" s="2">
        <f t="shared" si="12"/>
        <v>7953.3436821319947</v>
      </c>
      <c r="P74" s="2">
        <f t="shared" si="13"/>
        <v>38881.960284648885</v>
      </c>
      <c r="R74">
        <f t="shared" si="14"/>
        <v>53</v>
      </c>
      <c r="S74" s="89">
        <f t="shared" si="2"/>
        <v>54846.887351186524</v>
      </c>
      <c r="T74" s="89">
        <f>IF(AND(S74=0,S73&gt;0),SUM($G74:$H$381),S74)</f>
        <v>54846.887351186524</v>
      </c>
      <c r="U74" s="82">
        <f>SUM(T74:T$381)</f>
        <v>6771377.4205525359</v>
      </c>
      <c r="V74" s="68">
        <f>localspline(R74,'BBG rates'!$G$10:$G$27,'BBG rates'!$K$10:$K$27)</f>
        <v>1.021754679380267</v>
      </c>
      <c r="W74" s="68">
        <f>locallinterp(R74,'BBG rates'!$G$10:$G$27,'BBG rates'!$J$10:$J$27)</f>
        <v>-0.47710416666666666</v>
      </c>
      <c r="X74" s="56">
        <f t="shared" si="15"/>
        <v>-0.47815065468119755</v>
      </c>
      <c r="Y74" s="66">
        <f t="shared" si="3"/>
        <v>-1110.8473980633669</v>
      </c>
      <c r="Z74" s="72">
        <f t="shared" si="4"/>
        <v>-0.19686051963815476</v>
      </c>
      <c r="AA74" s="79">
        <f t="shared" si="5"/>
        <v>-886.35397929477176</v>
      </c>
      <c r="AB74" s="81">
        <f t="shared" si="16"/>
        <v>-0.1570765752807404</v>
      </c>
      <c r="AD74" s="95">
        <f>locallinterp(R74,'BBG rates'!$N$10:$N$369,'BBG rates'!$P$10:$P$369)</f>
        <v>4.4704899732453249</v>
      </c>
      <c r="AF74" s="2"/>
      <c r="AH74" s="2"/>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9867017.2506932337</v>
      </c>
    </row>
    <row r="75" spans="1:39" x14ac:dyDescent="0.2">
      <c r="A75" s="7">
        <v>54</v>
      </c>
      <c r="B75" s="7">
        <v>27</v>
      </c>
      <c r="C75" s="7">
        <v>13.5</v>
      </c>
      <c r="D75" s="12">
        <f t="shared" si="0"/>
        <v>4.5</v>
      </c>
      <c r="E75" s="29">
        <f t="shared" si="17"/>
        <v>6661937.9232057026</v>
      </c>
      <c r="F75" s="2">
        <f t="shared" si="1"/>
        <v>6652.1885448067378</v>
      </c>
      <c r="G75" s="2">
        <f t="shared" si="8"/>
        <v>32711.525814150631</v>
      </c>
      <c r="H75" s="2">
        <f t="shared" si="9"/>
        <v>21881.084181500748</v>
      </c>
      <c r="I75" s="2">
        <f t="shared" si="21"/>
        <v>61244.798540458112</v>
      </c>
      <c r="J75" s="2">
        <f t="shared" si="19"/>
        <v>275601.59343206149</v>
      </c>
      <c r="K75" s="2">
        <f t="shared" si="11"/>
        <v>58056.849404342036</v>
      </c>
      <c r="L75" s="2">
        <f t="shared" si="11"/>
        <v>261255.82231953915</v>
      </c>
      <c r="M75" s="2"/>
      <c r="N75" s="28">
        <f t="shared" si="20"/>
        <v>7952468.4082231196</v>
      </c>
      <c r="O75" s="2">
        <f t="shared" si="12"/>
        <v>7914.8341972831431</v>
      </c>
      <c r="P75" s="2">
        <f t="shared" si="13"/>
        <v>38920.469769497729</v>
      </c>
      <c r="R75">
        <f t="shared" si="14"/>
        <v>54</v>
      </c>
      <c r="S75" s="89">
        <f t="shared" si="2"/>
        <v>54592.609995651379</v>
      </c>
      <c r="T75" s="89">
        <f>IF(AND(S75=0,S74&gt;0),SUM($G75:$H$381),S75)</f>
        <v>54592.609995651379</v>
      </c>
      <c r="U75" s="82">
        <f>SUM(T75:T$381)</f>
        <v>6716530.5332013508</v>
      </c>
      <c r="V75" s="68">
        <f>localspline(R75,'BBG rates'!$G$10:$G$27,'BBG rates'!$K$10:$K$27)</f>
        <v>1.0220399480404012</v>
      </c>
      <c r="W75" s="68">
        <f>locallinterp(R75,'BBG rates'!$G$10:$G$27,'BBG rates'!$J$10:$J$27)</f>
        <v>-0.47437499999999999</v>
      </c>
      <c r="X75" s="56">
        <f t="shared" si="15"/>
        <v>-0.47540953175122524</v>
      </c>
      <c r="Y75" s="66">
        <f t="shared" si="3"/>
        <v>-1088.9931688182037</v>
      </c>
      <c r="Z75" s="72">
        <f t="shared" si="4"/>
        <v>-0.19456351700064084</v>
      </c>
      <c r="AA75" s="79">
        <f t="shared" si="5"/>
        <v>-879.17467826982761</v>
      </c>
      <c r="AB75" s="81">
        <f t="shared" si="16"/>
        <v>-0.15707657528074037</v>
      </c>
      <c r="AD75" s="95">
        <f>locallinterp(R75,'BBG rates'!$N$10:$N$369,'BBG rates'!$P$10:$P$369)</f>
        <v>4.5556599689153581</v>
      </c>
      <c r="AF75" s="2"/>
      <c r="AH75" s="2"/>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9808543.4429319855</v>
      </c>
    </row>
    <row r="76" spans="1:39" x14ac:dyDescent="0.2">
      <c r="A76" s="7">
        <v>55</v>
      </c>
      <c r="B76" s="7">
        <v>27.5</v>
      </c>
      <c r="C76" s="7">
        <v>13.75</v>
      </c>
      <c r="D76" s="12">
        <f t="shared" si="0"/>
        <v>4.583333333333333</v>
      </c>
      <c r="E76" s="29">
        <f t="shared" si="17"/>
        <v>6607598.5872691199</v>
      </c>
      <c r="F76" s="2">
        <f t="shared" si="1"/>
        <v>6598.1189127178204</v>
      </c>
      <c r="G76" s="2">
        <f t="shared" si="8"/>
        <v>32636.728888567515</v>
      </c>
      <c r="H76" s="2">
        <f t="shared" si="9"/>
        <v>21702.607048014783</v>
      </c>
      <c r="I76" s="2">
        <f t="shared" si="21"/>
        <v>60937.45484930012</v>
      </c>
      <c r="J76" s="2">
        <f t="shared" si="19"/>
        <v>279296.66805929219</v>
      </c>
      <c r="K76" s="2">
        <f t="shared" si="11"/>
        <v>57708.34821940455</v>
      </c>
      <c r="L76" s="2">
        <f t="shared" si="11"/>
        <v>264496.59600560414</v>
      </c>
      <c r="M76" s="2"/>
      <c r="N76" s="28">
        <f t="shared" si="20"/>
        <v>7913509.390828195</v>
      </c>
      <c r="O76" s="2">
        <f t="shared" si="12"/>
        <v>7876.2865718566954</v>
      </c>
      <c r="P76" s="2">
        <f t="shared" si="13"/>
        <v>38959.01739492418</v>
      </c>
      <c r="R76">
        <f t="shared" si="14"/>
        <v>55</v>
      </c>
      <c r="S76" s="89">
        <f t="shared" si="2"/>
        <v>54339.335936582298</v>
      </c>
      <c r="T76" s="89">
        <f>IF(AND(S76=0,S75&gt;0),SUM($G76:$H$381),S76)</f>
        <v>54339.335936582298</v>
      </c>
      <c r="U76" s="82">
        <f>SUM(T76:T$381)</f>
        <v>6661937.9232056988</v>
      </c>
      <c r="V76" s="68">
        <f>localspline(R76,'BBG rates'!$G$10:$G$27,'BBG rates'!$K$10:$K$27)</f>
        <v>1.0223165509493397</v>
      </c>
      <c r="W76" s="68">
        <f>locallinterp(R76,'BBG rates'!$G$10:$G$27,'BBG rates'!$J$10:$J$27)</f>
        <v>-0.47164583333333338</v>
      </c>
      <c r="X76" s="56">
        <f t="shared" si="15"/>
        <v>-0.47266847772280407</v>
      </c>
      <c r="Y76" s="66">
        <f t="shared" si="3"/>
        <v>-1067.364962855612</v>
      </c>
      <c r="Z76" s="72">
        <f t="shared" si="4"/>
        <v>-0.19226206701283702</v>
      </c>
      <c r="AA76" s="79">
        <f t="shared" si="5"/>
        <v>-872.02866142503262</v>
      </c>
      <c r="AB76" s="81">
        <f t="shared" si="16"/>
        <v>-0.15707657528074037</v>
      </c>
      <c r="AD76" s="95">
        <f>locallinterp(R76,'BBG rates'!$N$10:$N$369,'BBG rates'!$P$10:$P$369)</f>
        <v>4.6408530148278029</v>
      </c>
      <c r="AF76" s="2"/>
      <c r="AH76" s="2"/>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9749752.2376275957</v>
      </c>
    </row>
    <row r="77" spans="1:39" x14ac:dyDescent="0.2">
      <c r="A77" s="7">
        <v>56</v>
      </c>
      <c r="B77" s="7">
        <v>28</v>
      </c>
      <c r="C77" s="7">
        <v>14</v>
      </c>
      <c r="D77" s="12">
        <f t="shared" si="0"/>
        <v>4.666666666666667</v>
      </c>
      <c r="E77" s="29">
        <f t="shared" si="17"/>
        <v>6553511.5257703504</v>
      </c>
      <c r="F77" s="2">
        <f t="shared" si="1"/>
        <v>6544.3001284120119</v>
      </c>
      <c r="G77" s="2">
        <f t="shared" si="8"/>
        <v>32562.10299077773</v>
      </c>
      <c r="H77" s="2">
        <f t="shared" si="9"/>
        <v>21524.958507991294</v>
      </c>
      <c r="I77" s="2">
        <f t="shared" si="21"/>
        <v>60631.361627181039</v>
      </c>
      <c r="J77" s="2">
        <f t="shared" si="19"/>
        <v>282946.35426017822</v>
      </c>
      <c r="K77" s="2">
        <f t="shared" si="11"/>
        <v>57361.662873906193</v>
      </c>
      <c r="L77" s="2">
        <f t="shared" si="11"/>
        <v>267687.76007822895</v>
      </c>
      <c r="M77" s="2"/>
      <c r="N77" s="28">
        <f t="shared" si="20"/>
        <v>7874511.7876294916</v>
      </c>
      <c r="O77" s="2">
        <f t="shared" si="12"/>
        <v>7837.7007680774468</v>
      </c>
      <c r="P77" s="2">
        <f t="shared" si="13"/>
        <v>38997.603198703429</v>
      </c>
      <c r="R77">
        <f t="shared" si="14"/>
        <v>56</v>
      </c>
      <c r="S77" s="89">
        <f t="shared" si="2"/>
        <v>54087.061498769021</v>
      </c>
      <c r="T77" s="89">
        <f>IF(AND(S77=0,S76&gt;0),SUM($G77:$H$381),S77)</f>
        <v>54087.061498769021</v>
      </c>
      <c r="U77" s="82">
        <f>SUM(T77:T$381)</f>
        <v>6607598.5872691171</v>
      </c>
      <c r="V77" s="68">
        <f>localspline(R77,'BBG rates'!$G$10:$G$27,'BBG rates'!$K$10:$K$27)</f>
        <v>1.0225848569422042</v>
      </c>
      <c r="W77" s="68">
        <f>locallinterp(R77,'BBG rates'!$G$10:$G$27,'BBG rates'!$J$10:$J$27)</f>
        <v>-0.4689166666666667</v>
      </c>
      <c r="X77" s="56">
        <f t="shared" si="15"/>
        <v>-0.46992749259247013</v>
      </c>
      <c r="Y77" s="66">
        <f t="shared" si="3"/>
        <v>-1045.9612201909349</v>
      </c>
      <c r="Z77" s="72">
        <f t="shared" si="4"/>
        <v>-0.18995607067406156</v>
      </c>
      <c r="AA77" s="79">
        <f t="shared" si="5"/>
        <v>-864.91579743174259</v>
      </c>
      <c r="AB77" s="81">
        <f t="shared" si="16"/>
        <v>-0.15707657528074037</v>
      </c>
      <c r="AD77" s="95">
        <f>locallinterp(R77,'BBG rates'!$N$10:$N$369,'BBG rates'!$P$10:$P$369)</f>
        <v>4.7260684195729867</v>
      </c>
      <c r="AF77" s="2"/>
      <c r="AH77" s="2"/>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9690648.0255540181</v>
      </c>
    </row>
    <row r="78" spans="1:39" x14ac:dyDescent="0.2">
      <c r="A78" s="7">
        <v>57</v>
      </c>
      <c r="B78" s="7">
        <v>28.5</v>
      </c>
      <c r="C78" s="7">
        <v>14.25</v>
      </c>
      <c r="D78" s="12">
        <f t="shared" si="0"/>
        <v>4.75</v>
      </c>
      <c r="E78" s="29">
        <f t="shared" si="17"/>
        <v>6499675.742750424</v>
      </c>
      <c r="F78" s="2">
        <f t="shared" si="1"/>
        <v>6490.7312018440753</v>
      </c>
      <c r="G78" s="2">
        <f t="shared" si="8"/>
        <v>32487.647729715671</v>
      </c>
      <c r="H78" s="2">
        <f t="shared" si="9"/>
        <v>21348.13529021067</v>
      </c>
      <c r="I78" s="2">
        <f t="shared" si="21"/>
        <v>60326.514221770412</v>
      </c>
      <c r="J78" s="2">
        <f t="shared" si="19"/>
        <v>286550.94255340943</v>
      </c>
      <c r="K78" s="2">
        <f t="shared" si="11"/>
        <v>57016.784548068325</v>
      </c>
      <c r="L78" s="2">
        <f t="shared" si="11"/>
        <v>270829.72660332453</v>
      </c>
      <c r="M78" s="2"/>
      <c r="N78" s="28">
        <f t="shared" si="20"/>
        <v>7835475.5604108432</v>
      </c>
      <c r="O78" s="2">
        <f t="shared" si="12"/>
        <v>7799.0767481327784</v>
      </c>
      <c r="P78" s="2">
        <f t="shared" si="13"/>
        <v>39036.227218648091</v>
      </c>
      <c r="R78">
        <f t="shared" si="14"/>
        <v>57</v>
      </c>
      <c r="S78" s="89">
        <f t="shared" si="2"/>
        <v>53835.783019926341</v>
      </c>
      <c r="T78" s="89">
        <f>IF(AND(S78=0,S77&gt;0),SUM($G78:$H$381),S78)</f>
        <v>53835.783019926341</v>
      </c>
      <c r="U78" s="82">
        <f>SUM(T78:T$381)</f>
        <v>6553511.5257703485</v>
      </c>
      <c r="V78" s="68">
        <f>localspline(R78,'BBG rates'!$G$10:$G$27,'BBG rates'!$K$10:$K$27)</f>
        <v>1.0228451156310712</v>
      </c>
      <c r="W78" s="68">
        <f>locallinterp(R78,'BBG rates'!$G$10:$G$27,'BBG rates'!$J$10:$J$27)</f>
        <v>-0.46618750000000003</v>
      </c>
      <c r="X78" s="56">
        <f t="shared" si="15"/>
        <v>-0.46718657635649308</v>
      </c>
      <c r="Y78" s="66">
        <f t="shared" si="3"/>
        <v>-1024.780389197759</v>
      </c>
      <c r="Z78" s="72">
        <f t="shared" si="4"/>
        <v>-0.18764542676115281</v>
      </c>
      <c r="AA78" s="79">
        <f t="shared" si="5"/>
        <v>-857.83595544238813</v>
      </c>
      <c r="AB78" s="81">
        <f t="shared" si="16"/>
        <v>-0.15707657528074037</v>
      </c>
      <c r="AD78" s="95">
        <f>locallinterp(R78,'BBG rates'!$N$10:$N$369,'BBG rates'!$P$10:$P$369)</f>
        <v>4.8113055125422424</v>
      </c>
      <c r="AF78" s="2"/>
      <c r="AH78" s="2"/>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9631235.1690767314</v>
      </c>
    </row>
    <row r="79" spans="1:39" x14ac:dyDescent="0.2">
      <c r="A79" s="7">
        <v>58</v>
      </c>
      <c r="B79" s="7">
        <v>29</v>
      </c>
      <c r="C79" s="7">
        <v>14.5</v>
      </c>
      <c r="D79" s="12">
        <f t="shared" si="0"/>
        <v>4.833333333333333</v>
      </c>
      <c r="E79" s="29">
        <f t="shared" si="17"/>
        <v>6446090.2458997741</v>
      </c>
      <c r="F79" s="2">
        <f t="shared" si="1"/>
        <v>6437.4111465959741</v>
      </c>
      <c r="G79" s="2">
        <f t="shared" si="8"/>
        <v>32413.362715209903</v>
      </c>
      <c r="H79" s="2">
        <f t="shared" si="9"/>
        <v>21172.134135439715</v>
      </c>
      <c r="I79" s="2">
        <f t="shared" si="21"/>
        <v>60022.907997245595</v>
      </c>
      <c r="J79" s="2">
        <f t="shared" si="19"/>
        <v>290110.72198668704</v>
      </c>
      <c r="K79" s="2">
        <f t="shared" si="11"/>
        <v>56673.704463234106</v>
      </c>
      <c r="L79" s="2">
        <f t="shared" si="11"/>
        <v>273922.9049056315</v>
      </c>
      <c r="M79" s="2"/>
      <c r="N79" s="28">
        <f t="shared" si="20"/>
        <v>7796400.6709182346</v>
      </c>
      <c r="O79" s="2">
        <f t="shared" si="12"/>
        <v>7760.4144741726259</v>
      </c>
      <c r="P79" s="2">
        <f t="shared" si="13"/>
        <v>39074.889492608243</v>
      </c>
      <c r="R79">
        <f t="shared" si="14"/>
        <v>58</v>
      </c>
      <c r="S79" s="89">
        <f t="shared" si="2"/>
        <v>53585.496850649623</v>
      </c>
      <c r="T79" s="89">
        <f>IF(AND(S79=0,S78&gt;0),SUM($G79:$H$381),S79)</f>
        <v>53585.496850649623</v>
      </c>
      <c r="U79" s="82">
        <f>SUM(T79:T$381)</f>
        <v>6499675.7427504221</v>
      </c>
      <c r="V79" s="68">
        <f>localspline(R79,'BBG rates'!$G$10:$G$27,'BBG rates'!$K$10:$K$27)</f>
        <v>1.0230976809520897</v>
      </c>
      <c r="W79" s="68">
        <f>locallinterp(R79,'BBG rates'!$G$10:$G$27,'BBG rates'!$J$10:$J$27)</f>
        <v>-0.46345833333333336</v>
      </c>
      <c r="X79" s="56">
        <f t="shared" si="15"/>
        <v>-0.46444572901140901</v>
      </c>
      <c r="Y79" s="66">
        <f t="shared" si="3"/>
        <v>-1003.8209265689669</v>
      </c>
      <c r="Z79" s="72">
        <f t="shared" si="4"/>
        <v>-0.18533003176755775</v>
      </c>
      <c r="AA79" s="79">
        <f t="shared" si="5"/>
        <v>-850.78900508878223</v>
      </c>
      <c r="AB79" s="81">
        <f t="shared" si="16"/>
        <v>-0.15707657528074034</v>
      </c>
      <c r="AD79" s="95">
        <f>locallinterp(R79,'BBG rates'!$N$10:$N$369,'BBG rates'!$P$10:$P$369)</f>
        <v>4.896563652621583</v>
      </c>
      <c r="AF79" s="2"/>
      <c r="AH79" s="2"/>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9571518.0022968426</v>
      </c>
    </row>
    <row r="80" spans="1:39" x14ac:dyDescent="0.2">
      <c r="A80" s="7">
        <v>59</v>
      </c>
      <c r="B80" s="7">
        <v>29.5</v>
      </c>
      <c r="C80" s="7">
        <v>14.75</v>
      </c>
      <c r="D80" s="12">
        <f t="shared" si="0"/>
        <v>4.916666666666667</v>
      </c>
      <c r="E80" s="29">
        <f t="shared" si="17"/>
        <v>6392754.046545404</v>
      </c>
      <c r="F80" s="2">
        <f t="shared" si="1"/>
        <v>6384.3389798641174</v>
      </c>
      <c r="G80" s="2">
        <f t="shared" si="8"/>
        <v>32339.247557981151</v>
      </c>
      <c r="H80" s="2">
        <f t="shared" si="9"/>
        <v>20996.951796389534</v>
      </c>
      <c r="I80" s="2">
        <f t="shared" si="21"/>
        <v>59720.5383342348</v>
      </c>
      <c r="J80" s="2">
        <f t="shared" si="19"/>
        <v>293625.9801433211</v>
      </c>
      <c r="K80" s="2">
        <f t="shared" si="11"/>
        <v>56332.41388168167</v>
      </c>
      <c r="L80" s="2">
        <f t="shared" si="11"/>
        <v>276967.7015849349</v>
      </c>
      <c r="M80" s="2"/>
      <c r="N80" s="28">
        <f t="shared" si="20"/>
        <v>7757287.0808597635</v>
      </c>
      <c r="O80" s="2">
        <f t="shared" si="12"/>
        <v>7721.7139083094307</v>
      </c>
      <c r="P80" s="2">
        <f t="shared" si="13"/>
        <v>39113.59005847144</v>
      </c>
      <c r="R80">
        <f t="shared" si="14"/>
        <v>59</v>
      </c>
      <c r="S80" s="89">
        <f t="shared" si="2"/>
        <v>53336.199354370685</v>
      </c>
      <c r="T80" s="89">
        <f>IF(AND(S80=0,S79&gt;0),SUM($G80:$H$381),S80)</f>
        <v>53336.199354370685</v>
      </c>
      <c r="U80" s="82">
        <f>SUM(T80:T$381)</f>
        <v>6446090.2458997732</v>
      </c>
      <c r="V80" s="68">
        <f>localspline(R80,'BBG rates'!$G$10:$G$27,'BBG rates'!$K$10:$K$27)</f>
        <v>1.0233428397743418</v>
      </c>
      <c r="W80" s="68">
        <f>locallinterp(R80,'BBG rates'!$G$10:$G$27,'BBG rates'!$J$10:$J$27)</f>
        <v>-0.46072916666666669</v>
      </c>
      <c r="X80" s="56">
        <f t="shared" si="15"/>
        <v>-0.46170495055348759</v>
      </c>
      <c r="Y80" s="66">
        <f t="shared" si="3"/>
        <v>-983.08129727793482</v>
      </c>
      <c r="Z80" s="72">
        <f t="shared" si="4"/>
        <v>-0.18300977984040845</v>
      </c>
      <c r="AA80" s="79">
        <f t="shared" si="5"/>
        <v>-843.77481648043477</v>
      </c>
      <c r="AB80" s="81">
        <f t="shared" si="16"/>
        <v>-0.15707657528074034</v>
      </c>
      <c r="AD80" s="95">
        <f>locallinterp(R80,'BBG rates'!$N$10:$N$369,'BBG rates'!$P$10:$P$369)</f>
        <v>4.9818422226027783</v>
      </c>
      <c r="AF80" s="2"/>
      <c r="AH80" s="2"/>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9511500.8311946038</v>
      </c>
    </row>
    <row r="81" spans="1:39" x14ac:dyDescent="0.2">
      <c r="A81" s="7">
        <v>60</v>
      </c>
      <c r="B81" s="7">
        <v>30</v>
      </c>
      <c r="C81" s="7">
        <v>15</v>
      </c>
      <c r="D81" s="12">
        <f t="shared" si="0"/>
        <v>5</v>
      </c>
      <c r="E81" s="29">
        <f t="shared" si="17"/>
        <v>6339666.1596380901</v>
      </c>
      <c r="F81" s="2">
        <f t="shared" si="1"/>
        <v>6331.5137224466453</v>
      </c>
      <c r="G81" s="2">
        <f t="shared" si="8"/>
        <v>32265.301869640261</v>
      </c>
      <c r="H81" s="2">
        <f t="shared" si="9"/>
        <v>20822.585037673482</v>
      </c>
      <c r="I81" s="2">
        <f>SUM(F81:H81)</f>
        <v>59419.400629760385</v>
      </c>
      <c r="J81" s="2">
        <f>IF($I$7=1,I81*A81,IF($I$7=2,I81*B81,IF($I$7=4,I81*C81,I81*D81)))</f>
        <v>297097.00314880192</v>
      </c>
      <c r="K81" s="2">
        <f t="shared" si="11"/>
        <v>55992.90410643824</v>
      </c>
      <c r="L81" s="2">
        <f t="shared" si="11"/>
        <v>279964.52053219121</v>
      </c>
      <c r="M81" s="2"/>
      <c r="N81" s="28">
        <f t="shared" si="20"/>
        <v>7718134.7519056005</v>
      </c>
      <c r="O81" s="2">
        <f t="shared" si="12"/>
        <v>7682.9750126181143</v>
      </c>
      <c r="P81" s="2">
        <f t="shared" si="13"/>
        <v>39152.328954162753</v>
      </c>
      <c r="R81">
        <f t="shared" si="14"/>
        <v>60</v>
      </c>
      <c r="S81" s="89">
        <f t="shared" si="2"/>
        <v>53087.886907313747</v>
      </c>
      <c r="T81" s="89">
        <f>IF(AND(S81=0,S80&gt;0),SUM($G81:$H$381),S81)</f>
        <v>53087.886907313747</v>
      </c>
      <c r="U81" s="82">
        <f>SUM(T81:T$381)</f>
        <v>6392754.0465454021</v>
      </c>
      <c r="V81" s="68">
        <f>localspline(R81,'BBG rates'!$G$10:$G$27,'BBG rates'!$K$10:$K$27)</f>
        <v>1.0235809087753296</v>
      </c>
      <c r="W81" s="68">
        <f>locallinterp(R81,'BBG rates'!$G$10:$G$27,'BBG rates'!$J$10:$J$27)</f>
        <v>-0.45800000000000002</v>
      </c>
      <c r="X81" s="56">
        <f t="shared" si="15"/>
        <v>-0.45896424097899846</v>
      </c>
      <c r="Y81" s="66">
        <f t="shared" si="3"/>
        <v>-962.55997453991756</v>
      </c>
      <c r="Z81" s="72">
        <f t="shared" si="4"/>
        <v>-0.18068456271551595</v>
      </c>
      <c r="AA81" s="79">
        <f t="shared" si="5"/>
        <v>-836.79326020287192</v>
      </c>
      <c r="AB81" s="81">
        <f t="shared" si="16"/>
        <v>-0.15707657528074034</v>
      </c>
      <c r="AD81" s="95">
        <f>locallinterp(R81,'BBG rates'!$N$10:$N$369,'BBG rates'!$P$10:$P$369)</f>
        <v>5.0671406316673888</v>
      </c>
      <c r="AF81" s="2"/>
      <c r="AH81" s="2"/>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9451187.9337722398</v>
      </c>
    </row>
    <row r="82" spans="1:39" x14ac:dyDescent="0.2">
      <c r="A82" s="7">
        <v>61</v>
      </c>
      <c r="B82" s="7">
        <v>30.5</v>
      </c>
      <c r="C82" s="7">
        <v>15.25</v>
      </c>
      <c r="D82" s="12">
        <f t="shared" si="0"/>
        <v>5.083333333333333</v>
      </c>
      <c r="E82" s="29">
        <f t="shared" si="17"/>
        <v>6286825.6037396379</v>
      </c>
      <c r="F82" s="2">
        <f t="shared" si="1"/>
        <v>6278.9343987307584</v>
      </c>
      <c r="G82" s="2">
        <f t="shared" si="8"/>
        <v>32191.525262686133</v>
      </c>
      <c r="H82" s="2">
        <f t="shared" si="9"/>
        <v>20649.03063576531</v>
      </c>
      <c r="I82" s="2">
        <f>SUM(F82:H82)</f>
        <v>59119.490297182201</v>
      </c>
      <c r="J82" s="2">
        <f t="shared" si="19"/>
        <v>300524.07567734283</v>
      </c>
      <c r="K82" s="2">
        <f t="shared" si="11"/>
        <v>55655.166481095002</v>
      </c>
      <c r="L82" s="2">
        <f t="shared" si="11"/>
        <v>282913.76294556627</v>
      </c>
      <c r="M82" s="2"/>
      <c r="N82" s="28">
        <f t="shared" si="20"/>
        <v>7678943.6456879554</v>
      </c>
      <c r="O82" s="2">
        <f t="shared" si="12"/>
        <v>7644.1977491360349</v>
      </c>
      <c r="P82" s="2">
        <f t="shared" si="13"/>
        <v>39191.106217644839</v>
      </c>
      <c r="R82">
        <f t="shared" si="14"/>
        <v>61</v>
      </c>
      <c r="S82" s="89">
        <f t="shared" si="2"/>
        <v>52840.555898451443</v>
      </c>
      <c r="T82" s="89">
        <f>IF(AND(S82=0,S81&gt;0),SUM($G82:$H$381),S82)</f>
        <v>52840.555898451443</v>
      </c>
      <c r="U82" s="82">
        <f>SUM(T82:T$381)</f>
        <v>6339666.1596380873</v>
      </c>
      <c r="V82" s="68">
        <f>localspline(R82,'BBG rates'!$G$10:$G$27,'BBG rates'!$K$10:$K$27)</f>
        <v>1.0238121751500524</v>
      </c>
      <c r="W82" s="68">
        <f>locallinterp(R82,'BBG rates'!$G$10:$G$27,'BBG rates'!$J$10:$J$27)</f>
        <v>-0.45466666666666666</v>
      </c>
      <c r="X82" s="56">
        <f t="shared" si="15"/>
        <v>-0.45561690287736489</v>
      </c>
      <c r="Y82" s="66">
        <f t="shared" si="3"/>
        <v>-942.25543977358905</v>
      </c>
      <c r="Z82" s="72">
        <f t="shared" si="4"/>
        <v>-0.17835426965019488</v>
      </c>
      <c r="AA82" s="79">
        <f t="shared" si="5"/>
        <v>-829.84420731596185</v>
      </c>
      <c r="AB82" s="81">
        <f t="shared" si="16"/>
        <v>-0.15707657528074037</v>
      </c>
      <c r="AD82" s="95">
        <f>locallinterp(R82,'BBG rates'!$N$10:$N$369,'BBG rates'!$P$10:$P$369)</f>
        <v>5.1524583129298929</v>
      </c>
      <c r="AF82" s="2"/>
      <c r="AH82" s="2"/>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9390583.5601961408</v>
      </c>
    </row>
    <row r="83" spans="1:39" x14ac:dyDescent="0.2">
      <c r="A83" s="7">
        <v>62</v>
      </c>
      <c r="B83" s="7">
        <v>31</v>
      </c>
      <c r="C83" s="7">
        <v>15.5</v>
      </c>
      <c r="D83" s="12">
        <f t="shared" si="0"/>
        <v>5.166666666666667</v>
      </c>
      <c r="E83" s="29">
        <f t="shared" si="17"/>
        <v>6234231.4010101771</v>
      </c>
      <c r="F83" s="2">
        <f t="shared" si="1"/>
        <v>6226.6000366800945</v>
      </c>
      <c r="G83" s="2">
        <f t="shared" si="8"/>
        <v>32117.917350503729</v>
      </c>
      <c r="H83" s="2">
        <f t="shared" si="9"/>
        <v>20476.28537895744</v>
      </c>
      <c r="I83" s="2">
        <f t="shared" ref="I83:I146" si="22">SUM(F83:H83)</f>
        <v>58820.802766141263</v>
      </c>
      <c r="J83" s="2">
        <f t="shared" si="19"/>
        <v>303907.48095839657</v>
      </c>
      <c r="K83" s="2">
        <f t="shared" si="11"/>
        <v>55319.192389622622</v>
      </c>
      <c r="L83" s="2">
        <f t="shared" si="11"/>
        <v>285815.82734638359</v>
      </c>
      <c r="M83" s="2"/>
      <c r="N83" s="28">
        <f t="shared" si="20"/>
        <v>7639713.7238010373</v>
      </c>
      <c r="O83" s="2">
        <f t="shared" si="12"/>
        <v>7605.3820798629486</v>
      </c>
      <c r="P83" s="2">
        <f t="shared" si="13"/>
        <v>39229.921886917917</v>
      </c>
      <c r="R83">
        <f t="shared" si="14"/>
        <v>62</v>
      </c>
      <c r="S83" s="89">
        <f t="shared" si="2"/>
        <v>52594.202729461169</v>
      </c>
      <c r="T83" s="89">
        <f>IF(AND(S83=0,S82&gt;0),SUM($G83:$H$381),S83)</f>
        <v>52594.202729461169</v>
      </c>
      <c r="U83" s="82">
        <f>SUM(T83:T$381)</f>
        <v>6286825.6037396351</v>
      </c>
      <c r="V83" s="68">
        <f>localspline(R83,'BBG rates'!$G$10:$G$27,'BBG rates'!$K$10:$K$27)</f>
        <v>1.0240364058627833</v>
      </c>
      <c r="W83" s="68">
        <f>locallinterp(R83,'BBG rates'!$G$10:$G$27,'BBG rates'!$J$10:$J$27)</f>
        <v>-0.45133333333333336</v>
      </c>
      <c r="X83" s="56">
        <f t="shared" si="15"/>
        <v>-0.4522696675211435</v>
      </c>
      <c r="Y83" s="66">
        <f t="shared" si="3"/>
        <v>-922.19289775294681</v>
      </c>
      <c r="Z83" s="72">
        <f t="shared" si="4"/>
        <v>-0.17602388662495602</v>
      </c>
      <c r="AA83" s="79">
        <f t="shared" si="5"/>
        <v>-822.92752935224576</v>
      </c>
      <c r="AB83" s="81">
        <f t="shared" si="16"/>
        <v>-0.15707657528074037</v>
      </c>
      <c r="AD83" s="95">
        <f>locallinterp(R83,'BBG rates'!$N$10:$N$369,'BBG rates'!$P$10:$P$369)</f>
        <v>5.2377946800851252</v>
      </c>
      <c r="AF83" s="2"/>
      <c r="AH83" s="2"/>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9329892.7023302373</v>
      </c>
    </row>
    <row r="84" spans="1:39" x14ac:dyDescent="0.2">
      <c r="A84" s="7">
        <v>63</v>
      </c>
      <c r="B84" s="7">
        <v>31.5</v>
      </c>
      <c r="C84" s="7">
        <v>15.75</v>
      </c>
      <c r="D84" s="12">
        <f t="shared" si="0"/>
        <v>5.25</v>
      </c>
      <c r="E84" s="29">
        <f t="shared" si="17"/>
        <v>6181882.5771954954</v>
      </c>
      <c r="F84" s="2">
        <f t="shared" si="1"/>
        <v>6174.5096678221416</v>
      </c>
      <c r="G84" s="2">
        <f t="shared" si="8"/>
        <v>32044.477747362049</v>
      </c>
      <c r="H84" s="2">
        <f t="shared" si="9"/>
        <v>20304.346067319362</v>
      </c>
      <c r="I84" s="2">
        <f t="shared" si="22"/>
        <v>58523.333482503556</v>
      </c>
      <c r="J84" s="2">
        <f t="shared" si="19"/>
        <v>307247.50078314368</v>
      </c>
      <c r="K84" s="2">
        <f t="shared" si="11"/>
        <v>54984.973256188016</v>
      </c>
      <c r="L84" s="2">
        <f t="shared" si="11"/>
        <v>288671.10959498707</v>
      </c>
      <c r="M84" s="2"/>
      <c r="N84" s="28">
        <f t="shared" si="20"/>
        <v>7600444.9478010172</v>
      </c>
      <c r="O84" s="2">
        <f t="shared" si="12"/>
        <v>7566.5279667609811</v>
      </c>
      <c r="P84" s="2">
        <f t="shared" si="13"/>
        <v>39268.776000019883</v>
      </c>
      <c r="R84">
        <f t="shared" si="14"/>
        <v>63</v>
      </c>
      <c r="S84" s="89">
        <f t="shared" si="2"/>
        <v>52348.823814681411</v>
      </c>
      <c r="T84" s="89">
        <f>IF(AND(S84=0,S83&gt;0),SUM($G84:$H$381),S84)</f>
        <v>52348.823814681411</v>
      </c>
      <c r="U84" s="82">
        <f>SUM(T84:T$381)</f>
        <v>6234231.4010101734</v>
      </c>
      <c r="V84" s="68">
        <f>localspline(R84,'BBG rates'!$G$10:$G$27,'BBG rates'!$K$10:$K$27)</f>
        <v>1.0242536438320258</v>
      </c>
      <c r="W84" s="68">
        <f>locallinterp(R84,'BBG rates'!$G$10:$G$27,'BBG rates'!$J$10:$J$27)</f>
        <v>-0.44800000000000001</v>
      </c>
      <c r="X84" s="56">
        <f t="shared" si="15"/>
        <v>-0.44892253490367295</v>
      </c>
      <c r="Y84" s="66">
        <f t="shared" si="3"/>
        <v>-902.37059560128591</v>
      </c>
      <c r="Z84" s="72">
        <f t="shared" si="4"/>
        <v>-0.17369337855282091</v>
      </c>
      <c r="AA84" s="79">
        <f t="shared" si="5"/>
        <v>-816.04309831527519</v>
      </c>
      <c r="AB84" s="81">
        <f t="shared" si="16"/>
        <v>-0.1570765752807404</v>
      </c>
      <c r="AD84" s="95">
        <f>locallinterp(R84,'BBG rates'!$N$10:$N$369,'BBG rates'!$P$10:$P$369)</f>
        <v>5.3231491504044604</v>
      </c>
      <c r="AF84" s="2"/>
      <c r="AH84" s="2"/>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9269117.683039736</v>
      </c>
    </row>
    <row r="85" spans="1:39" x14ac:dyDescent="0.2">
      <c r="A85" s="7">
        <v>64</v>
      </c>
      <c r="B85" s="7">
        <v>32</v>
      </c>
      <c r="C85" s="7">
        <v>16</v>
      </c>
      <c r="D85" s="12">
        <f t="shared" si="0"/>
        <v>5.333333333333333</v>
      </c>
      <c r="E85" s="29">
        <f t="shared" si="17"/>
        <v>6129778.1616144264</v>
      </c>
      <c r="F85" s="2">
        <f t="shared" si="1"/>
        <v>6122.6623272356992</v>
      </c>
      <c r="G85" s="2">
        <f t="shared" si="8"/>
        <v>31971.206068412041</v>
      </c>
      <c r="H85" s="2">
        <f t="shared" si="9"/>
        <v>20133.209512656205</v>
      </c>
      <c r="I85" s="2">
        <f t="shared" si="22"/>
        <v>58227.077908303945</v>
      </c>
      <c r="J85" s="2">
        <f t="shared" si="19"/>
        <v>310544.41551095434</v>
      </c>
      <c r="K85" s="2">
        <f t="shared" si="11"/>
        <v>54652.50054497143</v>
      </c>
      <c r="L85" s="2">
        <f t="shared" si="11"/>
        <v>291480.00290651427</v>
      </c>
      <c r="M85" s="2"/>
      <c r="N85" s="28">
        <f t="shared" si="20"/>
        <v>7561137.279205991</v>
      </c>
      <c r="O85" s="2">
        <f t="shared" si="12"/>
        <v>7527.6353717545826</v>
      </c>
      <c r="P85" s="2">
        <f t="shared" si="13"/>
        <v>39307.668595026291</v>
      </c>
      <c r="R85">
        <f t="shared" si="14"/>
        <v>64</v>
      </c>
      <c r="S85" s="89">
        <f t="shared" si="2"/>
        <v>52104.415581068242</v>
      </c>
      <c r="T85" s="89">
        <f>IF(AND(S85=0,S84&gt;0),SUM($G85:$H$381),S85)</f>
        <v>52104.415581068242</v>
      </c>
      <c r="U85" s="82">
        <f>SUM(T85:T$381)</f>
        <v>6181882.5771954944</v>
      </c>
      <c r="V85" s="68">
        <f>localspline(R85,'BBG rates'!$G$10:$G$27,'BBG rates'!$K$10:$K$27)</f>
        <v>1.0244637532019558</v>
      </c>
      <c r="W85" s="68">
        <f>locallinterp(R85,'BBG rates'!$G$10:$G$27,'BBG rates'!$J$10:$J$27)</f>
        <v>-0.44466666666666665</v>
      </c>
      <c r="X85" s="56">
        <f t="shared" si="15"/>
        <v>-0.44557550501842513</v>
      </c>
      <c r="Y85" s="66">
        <f t="shared" si="3"/>
        <v>-882.78679002952549</v>
      </c>
      <c r="Z85" s="72">
        <f t="shared" si="4"/>
        <v>-0.17136270946705984</v>
      </c>
      <c r="AA85" s="79">
        <f t="shared" si="5"/>
        <v>-809.19078667795429</v>
      </c>
      <c r="AB85" s="81">
        <f t="shared" si="16"/>
        <v>-0.15707657528074034</v>
      </c>
      <c r="AD85" s="95">
        <f>locallinterp(R85,'BBG rates'!$N$10:$N$369,'BBG rates'!$P$10:$P$369)</f>
        <v>5.4085211298379567</v>
      </c>
      <c r="AF85" s="2"/>
      <c r="AH85" s="2"/>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9208260.8088819385</v>
      </c>
    </row>
    <row r="86" spans="1:39" x14ac:dyDescent="0.2">
      <c r="A86" s="7">
        <v>65</v>
      </c>
      <c r="B86" s="7">
        <v>32.5</v>
      </c>
      <c r="C86" s="7">
        <v>16.25</v>
      </c>
      <c r="D86" s="12">
        <f t="shared" ref="D86:D149" si="23">A86/12</f>
        <v>5.416666666666667</v>
      </c>
      <c r="E86" s="29">
        <f t="shared" si="17"/>
        <v>6077917.1871462734</v>
      </c>
      <c r="F86" s="2">
        <f t="shared" ref="F86:F149" si="24">IF($A86&lt;=$I$8,-IPMT($G$11,1,$I$8-$A86+1,$E85),0)</f>
        <v>6071.0570535383831</v>
      </c>
      <c r="G86" s="2">
        <f t="shared" si="8"/>
        <v>31898.101929684668</v>
      </c>
      <c r="H86" s="2">
        <f t="shared" si="9"/>
        <v>19962.872538467429</v>
      </c>
      <c r="I86" s="2">
        <f t="shared" si="22"/>
        <v>57932.031521690486</v>
      </c>
      <c r="J86" s="2">
        <f t="shared" si="19"/>
        <v>313798.50407582347</v>
      </c>
      <c r="K86" s="2">
        <f t="shared" ref="K86:L149" si="25">I86/(1+$F$12)^IF($I$7=1,$A86,IF($I$7=2,$B86,IF($I$7=4,$C86,$D86)))</f>
        <v>54321.765759984839</v>
      </c>
      <c r="L86" s="2">
        <f t="shared" si="25"/>
        <v>294242.89786658459</v>
      </c>
      <c r="M86" s="2"/>
      <c r="N86" s="28">
        <f t="shared" si="20"/>
        <v>7521790.6794959409</v>
      </c>
      <c r="O86" s="2">
        <f t="shared" si="12"/>
        <v>7488.7042567304898</v>
      </c>
      <c r="P86" s="2">
        <f t="shared" si="13"/>
        <v>39346.599710050374</v>
      </c>
      <c r="R86">
        <f t="shared" si="14"/>
        <v>65</v>
      </c>
      <c r="S86" s="89">
        <f t="shared" ref="S86:S149" si="26">IF(D86&lt;$I$9,G86+H86,0)</f>
        <v>51860.974468152097</v>
      </c>
      <c r="T86" s="89">
        <f>IF(AND(S86=0,S85&gt;0),SUM($G86:$H$381),S86)</f>
        <v>51860.974468152097</v>
      </c>
      <c r="U86" s="82">
        <f>SUM(T86:T$381)</f>
        <v>6129778.1616144264</v>
      </c>
      <c r="V86" s="68">
        <f>localspline(R86,'BBG rates'!$G$10:$G$27,'BBG rates'!$K$10:$K$27)</f>
        <v>1.0246664192882657</v>
      </c>
      <c r="W86" s="68">
        <f>locallinterp(R86,'BBG rates'!$G$10:$G$27,'BBG rates'!$J$10:$J$27)</f>
        <v>-0.44133333333333336</v>
      </c>
      <c r="X86" s="56">
        <f t="shared" si="15"/>
        <v>-0.44222857785860548</v>
      </c>
      <c r="Y86" s="66">
        <f t="shared" ref="Y86:Y149" si="27">T86*X86%/12+Y87</f>
        <v>-863.43974729100512</v>
      </c>
      <c r="Z86" s="72">
        <f t="shared" ref="Z86:Z149" si="28">IF(U86=0,0,Y86*1200/U86)</f>
        <v>-0.16903184249596345</v>
      </c>
      <c r="AA86" s="79">
        <f t="shared" ref="AA86:AA149" si="29">T86*$AA$17%/12+AA87</f>
        <v>-802.37046738088873</v>
      </c>
      <c r="AB86" s="81">
        <f t="shared" si="16"/>
        <v>-0.15707657528074032</v>
      </c>
      <c r="AD86" s="95">
        <f>locallinterp(R86,'BBG rates'!$N$10:$N$369,'BBG rates'!$P$10:$P$369)</f>
        <v>5.4939099981119792</v>
      </c>
      <c r="AF86" s="2"/>
      <c r="AH86" s="2"/>
      <c r="AI86" s="185">
        <f t="shared" ref="AI86:AI149" si="30">A86</f>
        <v>65</v>
      </c>
      <c r="AJ86" s="127">
        <f>locallinterp(MIN(AI86,CAP_Senior*12),'BBG rates'!$X$24:$X$65,'BBG rates'!$Y$24:$Y$65)</f>
        <v>42.970115536643981</v>
      </c>
      <c r="AK86" s="127">
        <f>locallinterp(MIN(AI86,CAP_CB*12),'BBG rates'!$AA$25:$AA$40,'BBG rates'!$AC$25:$AC$40)</f>
        <v>8.2083333333333339</v>
      </c>
      <c r="AL86" s="144">
        <f t="shared" ref="AL86:AL149" si="31">SUMPRODUCT(AJ86:AK86,$AJ$19:$AK$19)</f>
        <v>14.117836307896145</v>
      </c>
      <c r="AM86" s="142">
        <f>(SUMPRODUCT(AL86:AL$381,G86:G$381)+SUMPRODUCT(AL86:AL$381,H86:H$381))/12</f>
        <v>9147324.3701915741</v>
      </c>
    </row>
    <row r="87" spans="1:39" x14ac:dyDescent="0.2">
      <c r="A87" s="7">
        <v>66</v>
      </c>
      <c r="B87" s="7">
        <v>33</v>
      </c>
      <c r="C87" s="7">
        <v>16.5</v>
      </c>
      <c r="D87" s="12">
        <f t="shared" si="23"/>
        <v>5.5</v>
      </c>
      <c r="E87" s="29">
        <f t="shared" si="17"/>
        <v>6026298.6902182791</v>
      </c>
      <c r="F87" s="2">
        <f t="shared" si="24"/>
        <v>6019.6928888741704</v>
      </c>
      <c r="G87" s="2">
        <f t="shared" ref="G87:G150" si="32">IF($A87&lt;=$I$8,-PPMT($G$11,1,$I$8-$A87+1,$E86),0)</f>
        <v>31825.164948088863</v>
      </c>
      <c r="H87" s="2">
        <f t="shared" ref="H87:H150" si="33">IF($A87&lt;=$I$8,(E86-G87)*$G$13,0)</f>
        <v>19793.331979905677</v>
      </c>
      <c r="I87" s="2">
        <f t="shared" si="22"/>
        <v>57638.189816868711</v>
      </c>
      <c r="J87" s="2">
        <f t="shared" si="19"/>
        <v>317010.04399277794</v>
      </c>
      <c r="K87" s="2">
        <f t="shared" si="25"/>
        <v>53992.760444890693</v>
      </c>
      <c r="L87" s="2">
        <f t="shared" si="25"/>
        <v>296960.18244689883</v>
      </c>
      <c r="M87" s="2"/>
      <c r="N87" s="28">
        <f t="shared" si="20"/>
        <v>7482405.1101126978</v>
      </c>
      <c r="O87" s="2">
        <f t="shared" ref="O87:O150" si="34">IF($A87&lt;=$I$8,-IPMT($G$11,1,$I$8-$A87+1,$N86),0)</f>
        <v>7449.7345835376937</v>
      </c>
      <c r="P87" s="2">
        <f t="shared" ref="P87:P150" si="35">IF($A87&lt;=$I$8,-PPMT($G$11,1,$I$8-$A87+1,$N86),0)</f>
        <v>39385.569383243172</v>
      </c>
      <c r="R87">
        <f t="shared" ref="R87:R150" si="36">ROUND(D87*12,1)</f>
        <v>66</v>
      </c>
      <c r="S87" s="89">
        <f t="shared" si="26"/>
        <v>51618.496927994536</v>
      </c>
      <c r="T87" s="89">
        <f>IF(AND(S87=0,S86&gt;0),SUM($G87:$H$381),S87)</f>
        <v>51618.496927994536</v>
      </c>
      <c r="U87" s="82">
        <f>SUM(T87:T$381)</f>
        <v>6077917.1871462734</v>
      </c>
      <c r="V87" s="68">
        <f>localspline(R87,'BBG rates'!$G$10:$G$27,'BBG rates'!$K$10:$K$27)</f>
        <v>1.0248617446359276</v>
      </c>
      <c r="W87" s="68">
        <f>locallinterp(R87,'BBG rates'!$G$10:$G$27,'BBG rates'!$J$10:$J$27)</f>
        <v>-0.438</v>
      </c>
      <c r="X87" s="56">
        <f t="shared" ref="X87:X150" si="37">((1+W87%)^(1/12)-1)*1200</f>
        <v>-0.43888175341795232</v>
      </c>
      <c r="Y87" s="66">
        <f t="shared" si="27"/>
        <v>-844.32774313649486</v>
      </c>
      <c r="Z87" s="72">
        <f t="shared" si="28"/>
        <v>-0.1667007398367519</v>
      </c>
      <c r="AA87" s="79">
        <f t="shared" si="29"/>
        <v>-795.58201383073936</v>
      </c>
      <c r="AB87" s="81">
        <f t="shared" ref="AB87:AB150" si="38">IF(U87=0,0,AA87*1200/U87)</f>
        <v>-0.15707657528074034</v>
      </c>
      <c r="AD87" s="95">
        <f>locallinterp(R87,'BBG rates'!$N$10:$N$369,'BBG rates'!$P$10:$P$369)</f>
        <v>5.5793151434983068</v>
      </c>
      <c r="AF87" s="2"/>
      <c r="AH87" s="2"/>
      <c r="AI87" s="185">
        <f t="shared" si="30"/>
        <v>66</v>
      </c>
      <c r="AJ87" s="127">
        <f>locallinterp(MIN(AI87,CAP_Senior*12),'BBG rates'!$X$24:$X$65,'BBG rates'!$Y$24:$Y$65)</f>
        <v>43.259399073423722</v>
      </c>
      <c r="AK87" s="127">
        <f>locallinterp(MIN(AI87,CAP_CB*12),'BBG rates'!$AA$25:$AA$40,'BBG rates'!$AC$25:$AC$40)</f>
        <v>8.25</v>
      </c>
      <c r="AL87" s="144">
        <f t="shared" si="31"/>
        <v>14.201597842482032</v>
      </c>
      <c r="AM87" s="142">
        <f>(SUMPRODUCT(AL87:AL$381,G87:G$381)+SUMPRODUCT(AL87:AL$381,H87:H$381))/12</f>
        <v>9086310.6411657948</v>
      </c>
    </row>
    <row r="88" spans="1:39" x14ac:dyDescent="0.2">
      <c r="A88" s="7">
        <v>67</v>
      </c>
      <c r="B88" s="7">
        <v>33.5</v>
      </c>
      <c r="C88" s="7">
        <v>16.75</v>
      </c>
      <c r="D88" s="12">
        <f t="shared" si="23"/>
        <v>5.583333333333333</v>
      </c>
      <c r="E88" s="29">
        <f t="shared" ref="E88:E151" si="39">IF($A88&lt;=$I$8,E87-G88-H88,0)</f>
        <v>5974921.7107931338</v>
      </c>
      <c r="F88" s="2">
        <f t="shared" si="24"/>
        <v>5968.5688789009919</v>
      </c>
      <c r="G88" s="2">
        <f t="shared" si="32"/>
        <v>31752.394741409516</v>
      </c>
      <c r="H88" s="2">
        <f t="shared" si="33"/>
        <v>19624.584683735757</v>
      </c>
      <c r="I88" s="2">
        <f t="shared" si="22"/>
        <v>57345.548304046271</v>
      </c>
      <c r="J88" s="2">
        <f t="shared" ref="J88:J151" si="40">IF($I$7=1,I88*A88,IF($I$7=2,I88*B88,IF($I$7=4,I88*C88,I88*D88)))</f>
        <v>320179.31136425835</v>
      </c>
      <c r="K88" s="2">
        <f t="shared" si="25"/>
        <v>53665.476182821847</v>
      </c>
      <c r="L88" s="2">
        <f t="shared" si="25"/>
        <v>299632.24202075531</v>
      </c>
      <c r="M88" s="2"/>
      <c r="N88" s="28">
        <f t="shared" ref="N88:N151" si="41">IF($A88&lt;=$I$8,N87-P88,0)</f>
        <v>7442980.5324599044</v>
      </c>
      <c r="O88" s="2">
        <f t="shared" si="34"/>
        <v>7410.7263139873994</v>
      </c>
      <c r="P88" s="2">
        <f t="shared" si="35"/>
        <v>39424.577652793472</v>
      </c>
      <c r="R88">
        <f t="shared" si="36"/>
        <v>67</v>
      </c>
      <c r="S88" s="89">
        <f t="shared" si="26"/>
        <v>51376.979425145269</v>
      </c>
      <c r="T88" s="89">
        <f>IF(AND(S88=0,S87&gt;0),SUM($G88:$H$381),S88)</f>
        <v>51376.979425145269</v>
      </c>
      <c r="U88" s="82">
        <f>SUM(T88:T$381)</f>
        <v>6026298.6902182782</v>
      </c>
      <c r="V88" s="68">
        <f>localspline(R88,'BBG rates'!$G$10:$G$27,'BBG rates'!$K$10:$K$27)</f>
        <v>1.0250494145613411</v>
      </c>
      <c r="W88" s="68">
        <f>locallinterp(R88,'BBG rates'!$G$10:$G$27,'BBG rates'!$J$10:$J$27)</f>
        <v>-0.43466666666666665</v>
      </c>
      <c r="X88" s="56">
        <f t="shared" si="37"/>
        <v>-0.43553503168953789</v>
      </c>
      <c r="Y88" s="66">
        <f t="shared" si="27"/>
        <v>-825.44906276936365</v>
      </c>
      <c r="Z88" s="72">
        <f t="shared" si="28"/>
        <v>-0.16436936272857694</v>
      </c>
      <c r="AA88" s="79">
        <f t="shared" si="29"/>
        <v>-788.82529989858199</v>
      </c>
      <c r="AB88" s="81">
        <f t="shared" si="38"/>
        <v>-0.15707657528074034</v>
      </c>
      <c r="AD88" s="95">
        <f>locallinterp(R88,'BBG rates'!$N$10:$N$369,'BBG rates'!$P$10:$P$369)</f>
        <v>5.6647359280450855</v>
      </c>
      <c r="AF88" s="2"/>
      <c r="AH88" s="2"/>
      <c r="AI88" s="185">
        <f t="shared" si="30"/>
        <v>67</v>
      </c>
      <c r="AJ88" s="127">
        <f>locallinterp(MIN(AI88,CAP_Senior*12),'BBG rates'!$X$24:$X$65,'BBG rates'!$Y$24:$Y$65)</f>
        <v>43.548682610203464</v>
      </c>
      <c r="AK88" s="127">
        <f>locallinterp(MIN(AI88,CAP_CB*12),'BBG rates'!$AA$25:$AA$40,'BBG rates'!$AC$25:$AC$40)</f>
        <v>8.2916666666666661</v>
      </c>
      <c r="AL88" s="144">
        <f t="shared" si="31"/>
        <v>14.285359377067921</v>
      </c>
      <c r="AM88" s="142">
        <f>(SUMPRODUCT(AL88:AL$381,G88:G$381)+SUMPRODUCT(AL88:AL$381,H88:H$381))/12</f>
        <v>9025221.8799487296</v>
      </c>
    </row>
    <row r="89" spans="1:39" x14ac:dyDescent="0.2">
      <c r="A89" s="7">
        <v>68</v>
      </c>
      <c r="B89" s="7">
        <v>34</v>
      </c>
      <c r="C89" s="7">
        <v>17</v>
      </c>
      <c r="D89" s="12">
        <f t="shared" si="23"/>
        <v>5.666666666666667</v>
      </c>
      <c r="E89" s="29">
        <f t="shared" si="39"/>
        <v>5923785.2923565349</v>
      </c>
      <c r="F89" s="2">
        <f t="shared" si="24"/>
        <v>5917.6840727783547</v>
      </c>
      <c r="G89" s="2">
        <f t="shared" si="32"/>
        <v>31679.790928305461</v>
      </c>
      <c r="H89" s="2">
        <f t="shared" si="33"/>
        <v>19456.627508293743</v>
      </c>
      <c r="I89" s="2">
        <f t="shared" si="22"/>
        <v>57054.102509377561</v>
      </c>
      <c r="J89" s="2">
        <f t="shared" si="40"/>
        <v>323306.58088647283</v>
      </c>
      <c r="K89" s="2">
        <f t="shared" si="25"/>
        <v>53339.904596201981</v>
      </c>
      <c r="L89" s="2">
        <f t="shared" si="25"/>
        <v>302259.45937847788</v>
      </c>
      <c r="M89" s="2"/>
      <c r="N89" s="28">
        <f t="shared" si="41"/>
        <v>7403516.9079029765</v>
      </c>
      <c r="O89" s="2">
        <f t="shared" si="34"/>
        <v>7371.6794098529881</v>
      </c>
      <c r="P89" s="2">
        <f t="shared" si="35"/>
        <v>39463.624556927876</v>
      </c>
      <c r="R89">
        <f t="shared" si="36"/>
        <v>68</v>
      </c>
      <c r="S89" s="89">
        <f t="shared" si="26"/>
        <v>51136.418436599204</v>
      </c>
      <c r="T89" s="89">
        <f>IF(AND(S89=0,S88&gt;0),SUM($G89:$H$381),S89)</f>
        <v>51136.418436599204</v>
      </c>
      <c r="U89" s="82">
        <f>SUM(T89:T$381)</f>
        <v>5974921.7107931329</v>
      </c>
      <c r="V89" s="68">
        <f>localspline(R89,'BBG rates'!$G$10:$G$27,'BBG rates'!$K$10:$K$27)</f>
        <v>1.0252293826046364</v>
      </c>
      <c r="W89" s="68">
        <f>locallinterp(R89,'BBG rates'!$G$10:$G$27,'BBG rates'!$J$10:$J$27)</f>
        <v>-0.43133333333333335</v>
      </c>
      <c r="X89" s="56">
        <f t="shared" si="37"/>
        <v>-0.43218841266696728</v>
      </c>
      <c r="Y89" s="66">
        <f t="shared" si="27"/>
        <v>-806.80200080099416</v>
      </c>
      <c r="Z89" s="72">
        <f t="shared" si="28"/>
        <v>-0.16203767142459774</v>
      </c>
      <c r="AA89" s="79">
        <f t="shared" si="29"/>
        <v>-782.10019991827289</v>
      </c>
      <c r="AB89" s="81">
        <f t="shared" si="38"/>
        <v>-0.15707657528074034</v>
      </c>
      <c r="AD89" s="95">
        <f>locallinterp(R89,'BBG rates'!$N$10:$N$369,'BBG rates'!$P$10:$P$369)</f>
        <v>5.7501717099288054</v>
      </c>
      <c r="AF89" s="2"/>
      <c r="AH89" s="2"/>
      <c r="AI89" s="185">
        <f t="shared" si="30"/>
        <v>68</v>
      </c>
      <c r="AJ89" s="127">
        <f>locallinterp(MIN(AI89,CAP_Senior*12),'BBG rates'!$X$24:$X$65,'BBG rates'!$Y$24:$Y$65)</f>
        <v>43.837966146983206</v>
      </c>
      <c r="AK89" s="127">
        <f>locallinterp(MIN(AI89,CAP_CB*12),'BBG rates'!$AA$25:$AA$40,'BBG rates'!$AC$25:$AC$40)</f>
        <v>8.3333333333333339</v>
      </c>
      <c r="AL89" s="144">
        <f t="shared" si="31"/>
        <v>14.369120911653813</v>
      </c>
      <c r="AM89" s="142">
        <f>(SUMPRODUCT(AL89:AL$381,G89:G$381)+SUMPRODUCT(AL89:AL$381,H89:H$381))/12</f>
        <v>8964060.3287156951</v>
      </c>
    </row>
    <row r="90" spans="1:39" x14ac:dyDescent="0.2">
      <c r="A90" s="7">
        <v>69</v>
      </c>
      <c r="B90" s="7">
        <v>34.5</v>
      </c>
      <c r="C90" s="7">
        <v>17.25</v>
      </c>
      <c r="D90" s="12">
        <f t="shared" si="23"/>
        <v>5.75</v>
      </c>
      <c r="E90" s="29">
        <f t="shared" si="39"/>
        <v>5872888.4819047814</v>
      </c>
      <c r="F90" s="2">
        <f t="shared" si="24"/>
        <v>5867.0375231550261</v>
      </c>
      <c r="G90" s="2">
        <f t="shared" si="32"/>
        <v>31607.353128307514</v>
      </c>
      <c r="H90" s="2">
        <f t="shared" si="33"/>
        <v>19289.457323446266</v>
      </c>
      <c r="I90" s="2">
        <f t="shared" si="22"/>
        <v>56763.847974908807</v>
      </c>
      <c r="J90" s="2">
        <f t="shared" si="40"/>
        <v>326392.12585572567</v>
      </c>
      <c r="K90" s="2">
        <f t="shared" si="25"/>
        <v>53016.037346567136</v>
      </c>
      <c r="L90" s="2">
        <f t="shared" si="25"/>
        <v>304842.21474276105</v>
      </c>
      <c r="M90" s="2"/>
      <c r="N90" s="28">
        <f t="shared" si="41"/>
        <v>7364014.1977690654</v>
      </c>
      <c r="O90" s="2">
        <f t="shared" si="34"/>
        <v>7332.5938328699831</v>
      </c>
      <c r="P90" s="2">
        <f t="shared" si="35"/>
        <v>39502.710133910885</v>
      </c>
      <c r="R90">
        <f t="shared" si="36"/>
        <v>69</v>
      </c>
      <c r="S90" s="89">
        <f t="shared" si="26"/>
        <v>50896.810451753779</v>
      </c>
      <c r="T90" s="89">
        <f>IF(AND(S90=0,S89&gt;0),SUM($G90:$H$381),S90)</f>
        <v>50896.810451753779</v>
      </c>
      <c r="U90" s="82">
        <f>SUM(T90:T$381)</f>
        <v>5923785.292356533</v>
      </c>
      <c r="V90" s="68">
        <f>localspline(R90,'BBG rates'!$G$10:$G$27,'BBG rates'!$K$10:$K$27)</f>
        <v>1.0254014532854399</v>
      </c>
      <c r="W90" s="68">
        <f>locallinterp(R90,'BBG rates'!$G$10:$G$27,'BBG rates'!$J$10:$J$27)</f>
        <v>-0.42799999999999999</v>
      </c>
      <c r="X90" s="56">
        <f t="shared" si="37"/>
        <v>-0.42884189634357917</v>
      </c>
      <c r="Y90" s="66">
        <f t="shared" si="27"/>
        <v>-788.38486120633775</v>
      </c>
      <c r="Z90" s="72">
        <f t="shared" si="28"/>
        <v>-0.15970562516307096</v>
      </c>
      <c r="AA90" s="79">
        <f t="shared" si="29"/>
        <v>-775.40658868481967</v>
      </c>
      <c r="AB90" s="81">
        <f t="shared" si="38"/>
        <v>-0.15707657528074037</v>
      </c>
      <c r="AD90" s="95">
        <f>locallinterp(R90,'BBG rates'!$N$10:$N$369,'BBG rates'!$P$10:$P$369)</f>
        <v>5.8356218310359251</v>
      </c>
      <c r="AF90" s="2"/>
      <c r="AH90" s="2"/>
      <c r="AI90" s="185">
        <f t="shared" si="30"/>
        <v>69</v>
      </c>
      <c r="AJ90" s="127">
        <f>locallinterp(MIN(AI90,CAP_Senior*12),'BBG rates'!$X$24:$X$65,'BBG rates'!$Y$24:$Y$65)</f>
        <v>44.127249683762948</v>
      </c>
      <c r="AK90" s="127">
        <f>locallinterp(MIN(AI90,CAP_CB*12),'BBG rates'!$AA$25:$AA$40,'BBG rates'!$AC$25:$AC$40)</f>
        <v>8.375</v>
      </c>
      <c r="AL90" s="144">
        <f t="shared" si="31"/>
        <v>14.452882446239702</v>
      </c>
      <c r="AM90" s="142">
        <f>(SUMPRODUCT(AL90:AL$381,G90:G$381)+SUMPRODUCT(AL90:AL$381,H90:H$381))/12</f>
        <v>8902828.2137569934</v>
      </c>
    </row>
    <row r="91" spans="1:39" x14ac:dyDescent="0.2">
      <c r="A91" s="7">
        <v>70</v>
      </c>
      <c r="B91" s="7">
        <v>35</v>
      </c>
      <c r="C91" s="7">
        <v>17.5</v>
      </c>
      <c r="D91" s="12">
        <f t="shared" si="23"/>
        <v>5.833333333333333</v>
      </c>
      <c r="E91" s="29">
        <f t="shared" si="39"/>
        <v>5822230.3299324159</v>
      </c>
      <c r="F91" s="2">
        <f t="shared" si="24"/>
        <v>5816.6282861567424</v>
      </c>
      <c r="G91" s="2">
        <f t="shared" si="32"/>
        <v>31535.080961816446</v>
      </c>
      <c r="H91" s="2">
        <f t="shared" si="33"/>
        <v>19123.071010549913</v>
      </c>
      <c r="I91" s="2">
        <f t="shared" si="22"/>
        <v>56474.780258523097</v>
      </c>
      <c r="J91" s="2">
        <f t="shared" si="40"/>
        <v>329436.21817471803</v>
      </c>
      <c r="K91" s="2">
        <f t="shared" si="25"/>
        <v>52693.86613438779</v>
      </c>
      <c r="L91" s="2">
        <f t="shared" si="25"/>
        <v>307380.88578392874</v>
      </c>
      <c r="M91" s="2"/>
      <c r="N91" s="28">
        <f t="shared" si="41"/>
        <v>7324472.3633470209</v>
      </c>
      <c r="O91" s="2">
        <f t="shared" si="34"/>
        <v>7293.4695447360054</v>
      </c>
      <c r="P91" s="2">
        <f t="shared" si="35"/>
        <v>39541.834422044856</v>
      </c>
      <c r="R91">
        <f t="shared" si="36"/>
        <v>70</v>
      </c>
      <c r="S91" s="89">
        <f t="shared" si="26"/>
        <v>50658.151972366359</v>
      </c>
      <c r="T91" s="89">
        <f>IF(AND(S91=0,S90&gt;0),SUM($G91:$H$381),S91)</f>
        <v>50658.151972366359</v>
      </c>
      <c r="U91" s="82">
        <f>SUM(T91:T$381)</f>
        <v>5872888.4819047777</v>
      </c>
      <c r="V91" s="68">
        <f>localspline(R91,'BBG rates'!$G$10:$G$27,'BBG rates'!$K$10:$K$27)</f>
        <v>1.0255655354418127</v>
      </c>
      <c r="W91" s="68">
        <f>locallinterp(R91,'BBG rates'!$G$10:$G$27,'BBG rates'!$J$10:$J$27)</f>
        <v>-0.42466666666666664</v>
      </c>
      <c r="X91" s="56">
        <f t="shared" si="37"/>
        <v>-0.42549548271284543</v>
      </c>
      <c r="Y91" s="66">
        <f t="shared" si="27"/>
        <v>-770.19595727969624</v>
      </c>
      <c r="Z91" s="72">
        <f t="shared" si="28"/>
        <v>-0.15737318213743343</v>
      </c>
      <c r="AA91" s="79">
        <f t="shared" si="29"/>
        <v>-768.74434145275757</v>
      </c>
      <c r="AB91" s="81">
        <f t="shared" si="38"/>
        <v>-0.1570765752807404</v>
      </c>
      <c r="AD91" s="95">
        <f>locallinterp(R91,'BBG rates'!$N$10:$N$369,'BBG rates'!$P$10:$P$369)</f>
        <v>5.921085625656076</v>
      </c>
      <c r="AF91" s="2"/>
      <c r="AH91" s="2"/>
      <c r="AI91" s="185">
        <f t="shared" si="30"/>
        <v>70</v>
      </c>
      <c r="AJ91" s="127">
        <f>locallinterp(MIN(AI91,CAP_Senior*12),'BBG rates'!$X$24:$X$65,'BBG rates'!$Y$24:$Y$65)</f>
        <v>44.416533220542689</v>
      </c>
      <c r="AK91" s="127">
        <f>locallinterp(MIN(AI91,CAP_CB*12),'BBG rates'!$AA$25:$AA$40,'BBG rates'!$AC$25:$AC$40)</f>
        <v>8.4166666666666661</v>
      </c>
      <c r="AL91" s="144">
        <f t="shared" si="31"/>
        <v>14.536643980825591</v>
      </c>
      <c r="AM91" s="142">
        <f>(SUMPRODUCT(AL91:AL$381,G91:G$381)+SUMPRODUCT(AL91:AL$381,H91:H$381))/12</f>
        <v>8841527.7455613483</v>
      </c>
    </row>
    <row r="92" spans="1:39" x14ac:dyDescent="0.2">
      <c r="A92" s="7">
        <v>71</v>
      </c>
      <c r="B92" s="7">
        <v>35.5</v>
      </c>
      <c r="C92" s="7">
        <v>17.75</v>
      </c>
      <c r="D92" s="12">
        <f t="shared" si="23"/>
        <v>5.916666666666667</v>
      </c>
      <c r="E92" s="29">
        <f t="shared" si="39"/>
        <v>5771809.8904199041</v>
      </c>
      <c r="F92" s="2">
        <f t="shared" si="24"/>
        <v>5766.4554213739739</v>
      </c>
      <c r="G92" s="2">
        <f t="shared" si="32"/>
        <v>31462.974050101002</v>
      </c>
      <c r="H92" s="2">
        <f t="shared" si="33"/>
        <v>18957.465462410753</v>
      </c>
      <c r="I92" s="2">
        <f t="shared" si="22"/>
        <v>56186.894933885735</v>
      </c>
      <c r="J92" s="2">
        <f t="shared" si="40"/>
        <v>332439.12835882395</v>
      </c>
      <c r="K92" s="2">
        <f t="shared" si="25"/>
        <v>52373.382698891837</v>
      </c>
      <c r="L92" s="2">
        <f t="shared" si="25"/>
        <v>309875.84763511008</v>
      </c>
      <c r="M92" s="2"/>
      <c r="N92" s="28">
        <f t="shared" si="41"/>
        <v>7284891.3658873504</v>
      </c>
      <c r="O92" s="2">
        <f t="shared" si="34"/>
        <v>7254.3065071107458</v>
      </c>
      <c r="P92" s="2">
        <f t="shared" si="35"/>
        <v>39580.997459670121</v>
      </c>
      <c r="R92">
        <f t="shared" si="36"/>
        <v>71</v>
      </c>
      <c r="S92" s="89">
        <f t="shared" si="26"/>
        <v>50420.439512511759</v>
      </c>
      <c r="T92" s="89">
        <f>IF(AND(S92=0,S91&gt;0),SUM($G92:$H$381),S92)</f>
        <v>50420.439512511759</v>
      </c>
      <c r="U92" s="82">
        <f>SUM(T92:T$381)</f>
        <v>5822230.3299324131</v>
      </c>
      <c r="V92" s="68">
        <f>localspline(R92,'BBG rates'!$G$10:$G$27,'BBG rates'!$K$10:$K$27)</f>
        <v>1.0257214708489366</v>
      </c>
      <c r="W92" s="68">
        <f>locallinterp(R92,'BBG rates'!$G$10:$G$27,'BBG rates'!$J$10:$J$27)</f>
        <v>-0.42133333333333334</v>
      </c>
      <c r="X92" s="56">
        <f t="shared" si="37"/>
        <v>-0.42214917176823796</v>
      </c>
      <c r="Y92" s="66">
        <f t="shared" si="27"/>
        <v>-752.23361159067736</v>
      </c>
      <c r="Z92" s="72">
        <f t="shared" si="28"/>
        <v>-0.15504029946532388</v>
      </c>
      <c r="AA92" s="79">
        <f t="shared" si="29"/>
        <v>-762.11333393453208</v>
      </c>
      <c r="AB92" s="81">
        <f t="shared" si="38"/>
        <v>-0.15707657528074034</v>
      </c>
      <c r="AD92" s="95">
        <f>locallinterp(R92,'BBG rates'!$N$10:$N$369,'BBG rates'!$P$10:$P$369)</f>
        <v>6.0065624148934873</v>
      </c>
      <c r="AF92" s="2"/>
      <c r="AH92" s="2"/>
      <c r="AI92" s="185">
        <f t="shared" si="30"/>
        <v>71</v>
      </c>
      <c r="AJ92" s="127">
        <f>locallinterp(MIN(AI92,CAP_Senior*12),'BBG rates'!$X$24:$X$65,'BBG rates'!$Y$24:$Y$65)</f>
        <v>44.705816757322431</v>
      </c>
      <c r="AK92" s="127">
        <f>locallinterp(MIN(AI92,CAP_CB*12),'BBG rates'!$AA$25:$AA$40,'BBG rates'!$AC$25:$AC$40)</f>
        <v>8.4583333333333339</v>
      </c>
      <c r="AL92" s="144">
        <f t="shared" si="31"/>
        <v>14.62040551541148</v>
      </c>
      <c r="AM92" s="142">
        <f>(SUMPRODUCT(AL92:AL$381,G92:G$381)+SUMPRODUCT(AL92:AL$381,H92:H$381))/12</f>
        <v>8780161.1188989449</v>
      </c>
    </row>
    <row r="93" spans="1:39" x14ac:dyDescent="0.2">
      <c r="A93" s="7">
        <v>72</v>
      </c>
      <c r="B93" s="7">
        <v>36</v>
      </c>
      <c r="C93" s="7">
        <v>18</v>
      </c>
      <c r="D93" s="12">
        <f t="shared" si="23"/>
        <v>6</v>
      </c>
      <c r="E93" s="29">
        <f t="shared" si="39"/>
        <v>5721626.2208213648</v>
      </c>
      <c r="F93" s="2">
        <f t="shared" si="24"/>
        <v>5716.5179918497179</v>
      </c>
      <c r="G93" s="2">
        <f t="shared" si="32"/>
        <v>31391.032015295925</v>
      </c>
      <c r="H93" s="2">
        <f t="shared" si="33"/>
        <v>18792.637583244043</v>
      </c>
      <c r="I93" s="2">
        <f t="shared" si="22"/>
        <v>55900.187590389687</v>
      </c>
      <c r="J93" s="2">
        <f t="shared" si="40"/>
        <v>335401.12554233812</v>
      </c>
      <c r="K93" s="2">
        <f t="shared" si="25"/>
        <v>52054.578817888338</v>
      </c>
      <c r="L93" s="2">
        <f t="shared" si="25"/>
        <v>312327.47290733003</v>
      </c>
      <c r="M93" s="2"/>
      <c r="N93" s="28">
        <f t="shared" si="41"/>
        <v>7245271.166602185</v>
      </c>
      <c r="O93" s="2">
        <f t="shared" si="34"/>
        <v>7215.1046816159178</v>
      </c>
      <c r="P93" s="2">
        <f t="shared" si="35"/>
        <v>39620.199285164948</v>
      </c>
      <c r="R93">
        <f t="shared" si="36"/>
        <v>72</v>
      </c>
      <c r="S93" s="89">
        <f t="shared" si="26"/>
        <v>50183.669598539971</v>
      </c>
      <c r="T93" s="89">
        <f>IF(AND(S93=0,S92&gt;0),SUM($G93:$H$381),S93)</f>
        <v>50183.669598539971</v>
      </c>
      <c r="U93" s="82">
        <f>SUM(T93:T$381)</f>
        <v>5771809.8904199013</v>
      </c>
      <c r="V93" s="68">
        <f>localspline(R93,'BBG rates'!$G$10:$G$27,'BBG rates'!$K$10:$K$27)</f>
        <v>1.0258691310882568</v>
      </c>
      <c r="W93" s="68">
        <f>locallinterp(R93,'BBG rates'!$G$10:$G$27,'BBG rates'!$J$10:$J$27)</f>
        <v>-0.41799999999999998</v>
      </c>
      <c r="X93" s="56">
        <f t="shared" si="37"/>
        <v>-0.4188029635029622</v>
      </c>
      <c r="Y93" s="66">
        <f t="shared" si="27"/>
        <v>-734.49615594034617</v>
      </c>
      <c r="Z93" s="72">
        <f t="shared" si="28"/>
        <v>-0.15270693315650657</v>
      </c>
      <c r="AA93" s="79">
        <f t="shared" si="29"/>
        <v>-755.51344229888616</v>
      </c>
      <c r="AB93" s="81">
        <f t="shared" si="38"/>
        <v>-0.15707657528074037</v>
      </c>
      <c r="AD93" s="95">
        <f>locallinterp(R93,'BBG rates'!$N$10:$N$369,'BBG rates'!$P$10:$P$369)</f>
        <v>6.092051509150842</v>
      </c>
      <c r="AF93" s="2"/>
      <c r="AH93" s="2"/>
      <c r="AI93" s="185">
        <f t="shared" si="30"/>
        <v>72</v>
      </c>
      <c r="AJ93" s="127">
        <f>locallinterp(MIN(AI93,CAP_Senior*12),'BBG rates'!$X$24:$X$65,'BBG rates'!$Y$24:$Y$65)</f>
        <v>44.995100294102173</v>
      </c>
      <c r="AK93" s="127">
        <f>locallinterp(MIN(AI93,CAP_CB*12),'BBG rates'!$AA$25:$AA$40,'BBG rates'!$AC$25:$AC$40)</f>
        <v>8.5</v>
      </c>
      <c r="AL93" s="144">
        <f t="shared" si="31"/>
        <v>14.70416704999737</v>
      </c>
      <c r="AM93" s="142">
        <f>(SUMPRODUCT(AL93:AL$381,G93:G$381)+SUMPRODUCT(AL93:AL$381,H93:H$381))/12</f>
        <v>8718730.5129040945</v>
      </c>
    </row>
    <row r="94" spans="1:39" x14ac:dyDescent="0.2">
      <c r="A94" s="7">
        <v>73</v>
      </c>
      <c r="B94" s="7">
        <v>36.5</v>
      </c>
      <c r="C94" s="7">
        <v>18.25</v>
      </c>
      <c r="D94" s="12">
        <f t="shared" si="23"/>
        <v>6.083333333333333</v>
      </c>
      <c r="E94" s="29">
        <f t="shared" si="39"/>
        <v>5671678.3820523303</v>
      </c>
      <c r="F94" s="2">
        <f t="shared" si="24"/>
        <v>5666.8150640673512</v>
      </c>
      <c r="G94" s="2">
        <f t="shared" si="32"/>
        <v>31319.254480399963</v>
      </c>
      <c r="H94" s="2">
        <f t="shared" si="33"/>
        <v>18628.584288634036</v>
      </c>
      <c r="I94" s="2">
        <f t="shared" si="22"/>
        <v>55614.653833101343</v>
      </c>
      <c r="J94" s="2">
        <f t="shared" si="40"/>
        <v>338322.4774846998</v>
      </c>
      <c r="K94" s="2">
        <f t="shared" si="25"/>
        <v>51737.446307592174</v>
      </c>
      <c r="L94" s="2">
        <f t="shared" si="25"/>
        <v>314736.13170451904</v>
      </c>
      <c r="M94" s="2"/>
      <c r="N94" s="28">
        <f t="shared" si="41"/>
        <v>7205611.7266652398</v>
      </c>
      <c r="O94" s="2">
        <f t="shared" si="34"/>
        <v>7175.8640298352266</v>
      </c>
      <c r="P94" s="2">
        <f t="shared" si="35"/>
        <v>39659.439936945637</v>
      </c>
      <c r="R94">
        <f t="shared" si="36"/>
        <v>73</v>
      </c>
      <c r="S94" s="89">
        <f t="shared" si="26"/>
        <v>49947.838769034002</v>
      </c>
      <c r="T94" s="89">
        <f>IF(AND(S94=0,S93&gt;0),SUM($G94:$H$381),S94)</f>
        <v>49947.838769034002</v>
      </c>
      <c r="U94" s="82">
        <f>SUM(T94:T$381)</f>
        <v>5721626.2208213611</v>
      </c>
      <c r="V94" s="68">
        <f>localspline(R94,'BBG rates'!$G$10:$G$27,'BBG rates'!$K$10:$K$27)</f>
        <v>1.0260083953310204</v>
      </c>
      <c r="W94" s="68">
        <f>locallinterp(R94,'BBG rates'!$G$10:$G$27,'BBG rates'!$J$10:$J$27)</f>
        <v>-0.41425000000000001</v>
      </c>
      <c r="X94" s="56">
        <f t="shared" si="37"/>
        <v>-0.41503860193037312</v>
      </c>
      <c r="Y94" s="66">
        <f t="shared" si="27"/>
        <v>-716.98193131757785</v>
      </c>
      <c r="Z94" s="72">
        <f t="shared" si="28"/>
        <v>-0.15037303807964983</v>
      </c>
      <c r="AA94" s="79">
        <f t="shared" si="29"/>
        <v>-748.94454316925373</v>
      </c>
      <c r="AB94" s="81">
        <f t="shared" si="38"/>
        <v>-0.15707657528074037</v>
      </c>
      <c r="AD94" s="95">
        <f>locallinterp(R94,'BBG rates'!$N$10:$N$369,'BBG rates'!$P$10:$P$369)</f>
        <v>6.1775522087617603</v>
      </c>
      <c r="AF94" s="2"/>
      <c r="AH94" s="2"/>
      <c r="AI94" s="185">
        <f t="shared" si="30"/>
        <v>73</v>
      </c>
      <c r="AJ94" s="127">
        <f>locallinterp(MIN(AI94,CAP_Senior*12),'BBG rates'!$X$24:$X$65,'BBG rates'!$Y$24:$Y$65)</f>
        <v>45.239686039428086</v>
      </c>
      <c r="AK94" s="127">
        <f>locallinterp(MIN(AI94,CAP_CB*12),'BBG rates'!$AA$25:$AA$40,'BBG rates'!$AC$25:$AC$40)</f>
        <v>8.5416666666666661</v>
      </c>
      <c r="AL94" s="144">
        <f t="shared" si="31"/>
        <v>14.780329960036108</v>
      </c>
      <c r="AM94" s="142">
        <f>(SUMPRODUCT(AL94:AL$381,G94:G$381)+SUMPRODUCT(AL94:AL$381,H94:H$381))/12</f>
        <v>8657238.0911575276</v>
      </c>
    </row>
    <row r="95" spans="1:39" x14ac:dyDescent="0.2">
      <c r="A95" s="7">
        <v>74</v>
      </c>
      <c r="B95" s="7">
        <v>37</v>
      </c>
      <c r="C95" s="7">
        <v>18.5</v>
      </c>
      <c r="D95" s="12">
        <f t="shared" si="23"/>
        <v>6.166666666666667</v>
      </c>
      <c r="E95" s="29">
        <f t="shared" si="39"/>
        <v>5621965.4384775627</v>
      </c>
      <c r="F95" s="2">
        <f t="shared" si="24"/>
        <v>5617.3457079385025</v>
      </c>
      <c r="G95" s="2">
        <f t="shared" si="32"/>
        <v>31247.641069273915</v>
      </c>
      <c r="H95" s="2">
        <f t="shared" si="33"/>
        <v>18465.302505493935</v>
      </c>
      <c r="I95" s="2">
        <f t="shared" si="22"/>
        <v>55330.289282706355</v>
      </c>
      <c r="J95" s="2">
        <f t="shared" si="40"/>
        <v>341203.45057668921</v>
      </c>
      <c r="K95" s="2">
        <f t="shared" si="25"/>
        <v>51421.977022449188</v>
      </c>
      <c r="L95" s="2">
        <f t="shared" si="25"/>
        <v>317102.19163843669</v>
      </c>
      <c r="M95" s="2"/>
      <c r="N95" s="28">
        <f t="shared" si="41"/>
        <v>7165913.0072117737</v>
      </c>
      <c r="O95" s="2">
        <f t="shared" si="34"/>
        <v>7136.5845133143284</v>
      </c>
      <c r="P95" s="2">
        <f t="shared" si="35"/>
        <v>39698.71945346654</v>
      </c>
      <c r="R95">
        <f t="shared" si="36"/>
        <v>74</v>
      </c>
      <c r="S95" s="89">
        <f t="shared" si="26"/>
        <v>49712.943574767851</v>
      </c>
      <c r="T95" s="89">
        <f>IF(AND(S95=0,S94&gt;0),SUM($G95:$H$381),S95)</f>
        <v>49712.943574767851</v>
      </c>
      <c r="U95" s="82">
        <f>SUM(T95:T$381)</f>
        <v>5671678.3820523275</v>
      </c>
      <c r="V95" s="68">
        <f>localspline(R95,'BBG rates'!$G$10:$G$27,'BBG rates'!$K$10:$K$27)</f>
        <v>1.0261391880962436</v>
      </c>
      <c r="W95" s="68">
        <f>locallinterp(R95,'BBG rates'!$G$10:$G$27,'BBG rates'!$J$10:$J$27)</f>
        <v>-0.41049999999999998</v>
      </c>
      <c r="X95" s="56">
        <f t="shared" si="37"/>
        <v>-0.41127437029371272</v>
      </c>
      <c r="Y95" s="66">
        <f t="shared" si="27"/>
        <v>-699.70669700745816</v>
      </c>
      <c r="Z95" s="72">
        <f t="shared" si="28"/>
        <v>-0.14804225131417248</v>
      </c>
      <c r="AA95" s="79">
        <f t="shared" si="29"/>
        <v>-742.4065136221584</v>
      </c>
      <c r="AB95" s="81">
        <f t="shared" si="38"/>
        <v>-0.15707657528074034</v>
      </c>
      <c r="AD95" s="95">
        <f>locallinterp(R95,'BBG rates'!$N$10:$N$369,'BBG rates'!$P$10:$P$369)</f>
        <v>6.2630638077697807</v>
      </c>
      <c r="AF95" s="2"/>
      <c r="AH95" s="2"/>
      <c r="AI95" s="185">
        <f t="shared" si="30"/>
        <v>74</v>
      </c>
      <c r="AJ95" s="127">
        <f>locallinterp(MIN(AI95,CAP_Senior*12),'BBG rates'!$X$24:$X$65,'BBG rates'!$Y$24:$Y$65)</f>
        <v>45.484271784754007</v>
      </c>
      <c r="AK95" s="127">
        <f>locallinterp(MIN(AI95,CAP_CB*12),'BBG rates'!$AA$25:$AA$40,'BBG rates'!$AC$25:$AC$40)</f>
        <v>8.5833333333333339</v>
      </c>
      <c r="AL95" s="144">
        <f t="shared" si="31"/>
        <v>14.856492870074849</v>
      </c>
      <c r="AM95" s="142">
        <f>(SUMPRODUCT(AL95:AL$381,G95:G$381)+SUMPRODUCT(AL95:AL$381,H95:H$381))/12</f>
        <v>8595717.6296744421</v>
      </c>
    </row>
    <row r="96" spans="1:39" x14ac:dyDescent="0.2">
      <c r="A96" s="7">
        <v>75</v>
      </c>
      <c r="B96" s="7">
        <v>37.5</v>
      </c>
      <c r="C96" s="7">
        <v>18.75</v>
      </c>
      <c r="D96" s="12">
        <f t="shared" si="23"/>
        <v>6.25</v>
      </c>
      <c r="E96" s="29">
        <f t="shared" si="39"/>
        <v>5572486.4578988981</v>
      </c>
      <c r="F96" s="2">
        <f t="shared" si="24"/>
        <v>5568.1089967909884</v>
      </c>
      <c r="G96" s="2">
        <f t="shared" si="32"/>
        <v>31176.191406638634</v>
      </c>
      <c r="H96" s="2">
        <f t="shared" si="33"/>
        <v>18302.789172026001</v>
      </c>
      <c r="I96" s="2">
        <f t="shared" si="22"/>
        <v>55047.089575455626</v>
      </c>
      <c r="J96" s="2">
        <f t="shared" si="40"/>
        <v>344044.30984659767</v>
      </c>
      <c r="K96" s="2">
        <f t="shared" si="25"/>
        <v>51108.162854962422</v>
      </c>
      <c r="L96" s="2">
        <f t="shared" si="25"/>
        <v>319426.01784351515</v>
      </c>
      <c r="M96" s="2"/>
      <c r="N96" s="28">
        <f t="shared" si="41"/>
        <v>7126174.969338554</v>
      </c>
      <c r="O96" s="2">
        <f t="shared" si="34"/>
        <v>7097.2660935607937</v>
      </c>
      <c r="P96" s="2">
        <f t="shared" si="35"/>
        <v>39738.037873220077</v>
      </c>
      <c r="R96">
        <f t="shared" si="36"/>
        <v>75</v>
      </c>
      <c r="S96" s="89">
        <f t="shared" si="26"/>
        <v>49478.980578664632</v>
      </c>
      <c r="T96" s="89">
        <f>IF(AND(S96=0,S95&gt;0),SUM($G96:$H$381),S96)</f>
        <v>49478.980578664632</v>
      </c>
      <c r="U96" s="82">
        <f>SUM(T96:T$381)</f>
        <v>5621965.4384775599</v>
      </c>
      <c r="V96" s="68">
        <f>localspline(R96,'BBG rates'!$G$10:$G$27,'BBG rates'!$K$10:$K$27)</f>
        <v>1.0262614488964346</v>
      </c>
      <c r="W96" s="68">
        <f>locallinterp(R96,'BBG rates'!$G$10:$G$27,'BBG rates'!$J$10:$J$27)</f>
        <v>-0.40675</v>
      </c>
      <c r="X96" s="56">
        <f t="shared" si="37"/>
        <v>-0.40751026858365513</v>
      </c>
      <c r="Y96" s="66">
        <f t="shared" si="27"/>
        <v>-682.6686473706585</v>
      </c>
      <c r="Z96" s="72">
        <f t="shared" si="28"/>
        <v>-0.14571458786246683</v>
      </c>
      <c r="AA96" s="79">
        <f t="shared" si="29"/>
        <v>-735.8992311856174</v>
      </c>
      <c r="AB96" s="81">
        <f t="shared" si="38"/>
        <v>-0.15707657528074034</v>
      </c>
      <c r="AD96" s="95">
        <f>locallinterp(R96,'BBG rates'!$N$10:$N$369,'BBG rates'!$P$10:$P$369)</f>
        <v>6.3485855951778172</v>
      </c>
      <c r="AF96" s="2"/>
      <c r="AH96" s="2"/>
      <c r="AI96" s="185">
        <f t="shared" si="30"/>
        <v>75</v>
      </c>
      <c r="AJ96" s="127">
        <f>locallinterp(MIN(AI96,CAP_Senior*12),'BBG rates'!$X$24:$X$65,'BBG rates'!$Y$24:$Y$65)</f>
        <v>45.728857530079921</v>
      </c>
      <c r="AK96" s="127">
        <f>locallinterp(MIN(AI96,CAP_CB*12),'BBG rates'!$AA$25:$AA$40,'BBG rates'!$AC$25:$AC$40)</f>
        <v>8.625</v>
      </c>
      <c r="AL96" s="144">
        <f t="shared" si="31"/>
        <v>14.932655780113587</v>
      </c>
      <c r="AM96" s="142">
        <f>(SUMPRODUCT(AL96:AL$381,G96:G$381)+SUMPRODUCT(AL96:AL$381,H96:H$381))/12</f>
        <v>8534170.963693697</v>
      </c>
    </row>
    <row r="97" spans="1:39" x14ac:dyDescent="0.2">
      <c r="A97" s="7">
        <v>76</v>
      </c>
      <c r="B97" s="7">
        <v>38</v>
      </c>
      <c r="C97" s="7">
        <v>19</v>
      </c>
      <c r="D97" s="12">
        <f t="shared" si="23"/>
        <v>6.333333333333333</v>
      </c>
      <c r="E97" s="29">
        <f t="shared" si="39"/>
        <v>5523240.5115431426</v>
      </c>
      <c r="F97" s="2">
        <f t="shared" si="24"/>
        <v>5519.1040073567747</v>
      </c>
      <c r="G97" s="2">
        <f t="shared" si="32"/>
        <v>31104.905118073068</v>
      </c>
      <c r="H97" s="2">
        <f t="shared" si="33"/>
        <v>18141.04123768178</v>
      </c>
      <c r="I97" s="2">
        <f t="shared" si="22"/>
        <v>54765.05036311163</v>
      </c>
      <c r="J97" s="2">
        <f t="shared" si="40"/>
        <v>346845.31896637363</v>
      </c>
      <c r="K97" s="2">
        <f t="shared" si="25"/>
        <v>50795.995735518998</v>
      </c>
      <c r="L97" s="2">
        <f t="shared" si="25"/>
        <v>321707.97299162031</v>
      </c>
      <c r="M97" s="2"/>
      <c r="N97" s="28">
        <f t="shared" si="41"/>
        <v>7086397.5741038173</v>
      </c>
      <c r="O97" s="2">
        <f t="shared" si="34"/>
        <v>7057.9087320440685</v>
      </c>
      <c r="P97" s="2">
        <f t="shared" si="35"/>
        <v>39777.395234736796</v>
      </c>
      <c r="R97">
        <f t="shared" si="36"/>
        <v>76</v>
      </c>
      <c r="S97" s="89">
        <f t="shared" si="26"/>
        <v>49245.946355754844</v>
      </c>
      <c r="T97" s="89">
        <f>IF(AND(S97=0,S96&gt;0),SUM($G97:$H$381),S97)</f>
        <v>49245.946355754844</v>
      </c>
      <c r="U97" s="82">
        <f>SUM(T97:T$381)</f>
        <v>5572486.4578988953</v>
      </c>
      <c r="V97" s="68">
        <f>localspline(R97,'BBG rates'!$G$10:$G$27,'BBG rates'!$K$10:$K$27)</f>
        <v>1.0263751172932309</v>
      </c>
      <c r="W97" s="68">
        <f>locallinterp(R97,'BBG rates'!$G$10:$G$27,'BBG rates'!$J$10:$J$27)</f>
        <v>-0.40299999999999997</v>
      </c>
      <c r="X97" s="56">
        <f t="shared" si="37"/>
        <v>-0.40374629679087448</v>
      </c>
      <c r="Y97" s="66">
        <f t="shared" si="27"/>
        <v>-665.86598681661098</v>
      </c>
      <c r="Z97" s="72">
        <f t="shared" si="28"/>
        <v>-0.14339006298477586</v>
      </c>
      <c r="AA97" s="79">
        <f t="shared" si="29"/>
        <v>-729.42257383755168</v>
      </c>
      <c r="AB97" s="81">
        <f t="shared" si="38"/>
        <v>-0.15707657528074034</v>
      </c>
      <c r="AD97" s="95">
        <f>locallinterp(R97,'BBG rates'!$N$10:$N$369,'BBG rates'!$P$10:$P$369)</f>
        <v>6.4341168549522534</v>
      </c>
      <c r="AF97" s="2"/>
      <c r="AH97" s="2"/>
      <c r="AI97" s="185">
        <f t="shared" si="30"/>
        <v>76</v>
      </c>
      <c r="AJ97" s="127">
        <f>locallinterp(MIN(AI97,CAP_Senior*12),'BBG rates'!$X$24:$X$65,'BBG rates'!$Y$24:$Y$65)</f>
        <v>45.973443275405842</v>
      </c>
      <c r="AK97" s="127">
        <f>locallinterp(MIN(AI97,CAP_CB*12),'BBG rates'!$AA$25:$AA$40,'BBG rates'!$AC$25:$AC$40)</f>
        <v>8.6666666666666661</v>
      </c>
      <c r="AL97" s="144">
        <f t="shared" si="31"/>
        <v>15.008818690152326</v>
      </c>
      <c r="AM97" s="142">
        <f>(SUMPRODUCT(AL97:AL$381,G97:G$381)+SUMPRODUCT(AL97:AL$381,H97:H$381))/12</f>
        <v>8472599.914916018</v>
      </c>
    </row>
    <row r="98" spans="1:39" x14ac:dyDescent="0.2">
      <c r="A98" s="7">
        <v>77</v>
      </c>
      <c r="B98" s="7">
        <v>38.5</v>
      </c>
      <c r="C98" s="7">
        <v>19.25</v>
      </c>
      <c r="D98" s="12">
        <f t="shared" si="23"/>
        <v>6.416666666666667</v>
      </c>
      <c r="E98" s="29">
        <f t="shared" si="39"/>
        <v>5474226.6740500079</v>
      </c>
      <c r="F98" s="2">
        <f t="shared" si="24"/>
        <v>5470.3298197599852</v>
      </c>
      <c r="G98" s="2">
        <f t="shared" si="32"/>
        <v>31033.781830012322</v>
      </c>
      <c r="H98" s="2">
        <f t="shared" si="33"/>
        <v>17980.055663122475</v>
      </c>
      <c r="I98" s="2">
        <f t="shared" si="22"/>
        <v>54484.16731289478</v>
      </c>
      <c r="J98" s="2">
        <f t="shared" si="40"/>
        <v>349606.74025774153</v>
      </c>
      <c r="K98" s="2">
        <f t="shared" si="25"/>
        <v>50485.46763221774</v>
      </c>
      <c r="L98" s="2">
        <f t="shared" si="25"/>
        <v>323948.41730673052</v>
      </c>
      <c r="M98" s="2"/>
      <c r="N98" s="28">
        <f t="shared" si="41"/>
        <v>7046580.7825272316</v>
      </c>
      <c r="O98" s="2">
        <f t="shared" si="34"/>
        <v>7018.5123901954385</v>
      </c>
      <c r="P98" s="2">
        <f t="shared" si="35"/>
        <v>39816.791576585441</v>
      </c>
      <c r="R98">
        <f t="shared" si="36"/>
        <v>77</v>
      </c>
      <c r="S98" s="89">
        <f t="shared" si="26"/>
        <v>49013.837493134793</v>
      </c>
      <c r="T98" s="89">
        <f>IF(AND(S98=0,S97&gt;0),SUM($G98:$H$381),S98)</f>
        <v>49013.837493134793</v>
      </c>
      <c r="U98" s="82">
        <f>SUM(T98:T$381)</f>
        <v>5523240.5115431407</v>
      </c>
      <c r="V98" s="68">
        <f>localspline(R98,'BBG rates'!$G$10:$G$27,'BBG rates'!$K$10:$K$27)</f>
        <v>1.0264801328302235</v>
      </c>
      <c r="W98" s="68">
        <f>locallinterp(R98,'BBG rates'!$G$10:$G$27,'BBG rates'!$J$10:$J$27)</f>
        <v>-0.39924999999999999</v>
      </c>
      <c r="X98" s="56">
        <f t="shared" si="37"/>
        <v>-0.39998245490577844</v>
      </c>
      <c r="Y98" s="66">
        <f t="shared" si="27"/>
        <v>-649.29692975569594</v>
      </c>
      <c r="Z98" s="72">
        <f t="shared" si="28"/>
        <v>-0.14106869220676871</v>
      </c>
      <c r="AA98" s="79">
        <f t="shared" si="29"/>
        <v>-722.9764200042008</v>
      </c>
      <c r="AB98" s="81">
        <f t="shared" si="38"/>
        <v>-0.15707657528074034</v>
      </c>
      <c r="AD98" s="95">
        <f>locallinterp(R98,'BBG rates'!$N$10:$N$369,'BBG rates'!$P$10:$P$369)</f>
        <v>6.5196568660214389</v>
      </c>
      <c r="AF98" s="2"/>
      <c r="AH98" s="2"/>
      <c r="AI98" s="185">
        <f t="shared" si="30"/>
        <v>77</v>
      </c>
      <c r="AJ98" s="127">
        <f>locallinterp(MIN(AI98,CAP_Senior*12),'BBG rates'!$X$24:$X$65,'BBG rates'!$Y$24:$Y$65)</f>
        <v>46.218029020731755</v>
      </c>
      <c r="AK98" s="127">
        <f>locallinterp(MIN(AI98,CAP_CB*12),'BBG rates'!$AA$25:$AA$40,'BBG rates'!$AC$25:$AC$40)</f>
        <v>8.7083333333333339</v>
      </c>
      <c r="AL98" s="144">
        <f t="shared" si="31"/>
        <v>15.084981600191067</v>
      </c>
      <c r="AM98" s="142">
        <f>(SUMPRODUCT(AL98:AL$381,G98:G$381)+SUMPRODUCT(AL98:AL$381,H98:H$381))/12</f>
        <v>8411006.2915761434</v>
      </c>
    </row>
    <row r="99" spans="1:39" x14ac:dyDescent="0.2">
      <c r="A99" s="7">
        <v>78</v>
      </c>
      <c r="B99" s="7">
        <v>39</v>
      </c>
      <c r="C99" s="7">
        <v>19.5</v>
      </c>
      <c r="D99" s="12">
        <f t="shared" si="23"/>
        <v>6.5</v>
      </c>
      <c r="E99" s="29">
        <f t="shared" si="39"/>
        <v>5425444.0234600827</v>
      </c>
      <c r="F99" s="2">
        <f t="shared" si="24"/>
        <v>5421.7855175049581</v>
      </c>
      <c r="G99" s="2">
        <f t="shared" si="32"/>
        <v>30962.821169745657</v>
      </c>
      <c r="H99" s="2">
        <f t="shared" si="33"/>
        <v>17819.829420179452</v>
      </c>
      <c r="I99" s="2">
        <f t="shared" si="22"/>
        <v>54204.436107430069</v>
      </c>
      <c r="J99" s="2">
        <f t="shared" si="40"/>
        <v>352328.83469829545</v>
      </c>
      <c r="K99" s="2">
        <f t="shared" si="25"/>
        <v>50176.570550697652</v>
      </c>
      <c r="L99" s="2">
        <f t="shared" si="25"/>
        <v>326147.70857953478</v>
      </c>
      <c r="M99" s="2"/>
      <c r="N99" s="28">
        <f t="shared" si="41"/>
        <v>7006724.5555898584</v>
      </c>
      <c r="O99" s="2">
        <f t="shared" si="34"/>
        <v>6979.0770294079875</v>
      </c>
      <c r="P99" s="2">
        <f t="shared" si="35"/>
        <v>39856.226937372885</v>
      </c>
      <c r="R99">
        <f t="shared" si="36"/>
        <v>78</v>
      </c>
      <c r="S99" s="89">
        <f t="shared" si="26"/>
        <v>48782.650589925106</v>
      </c>
      <c r="T99" s="89">
        <f>IF(AND(S99=0,S98&gt;0),SUM($G99:$H$381),S99)</f>
        <v>48782.650589925106</v>
      </c>
      <c r="U99" s="82">
        <f>SUM(T99:T$381)</f>
        <v>5474226.6740500042</v>
      </c>
      <c r="V99" s="68">
        <f>localspline(R99,'BBG rates'!$G$10:$G$27,'BBG rates'!$K$10:$K$27)</f>
        <v>1.0265764350469908</v>
      </c>
      <c r="W99" s="68">
        <f>locallinterp(R99,'BBG rates'!$G$10:$G$27,'BBG rates'!$J$10:$J$27)</f>
        <v>-0.39549999999999996</v>
      </c>
      <c r="X99" s="56">
        <f t="shared" si="37"/>
        <v>-0.39621874291917436</v>
      </c>
      <c r="Y99" s="66">
        <f t="shared" si="27"/>
        <v>-632.95970055164844</v>
      </c>
      <c r="Z99" s="72">
        <f t="shared" si="28"/>
        <v>-0.13875049132739659</v>
      </c>
      <c r="AA99" s="79">
        <f t="shared" si="29"/>
        <v>-716.56064855854379</v>
      </c>
      <c r="AB99" s="81">
        <f t="shared" si="38"/>
        <v>-0.15707657528074037</v>
      </c>
      <c r="AD99" s="95">
        <f>locallinterp(R99,'BBG rates'!$N$10:$N$369,'BBG rates'!$P$10:$P$369)</f>
        <v>6.6052049022753545</v>
      </c>
      <c r="AF99" s="2"/>
      <c r="AH99" s="2"/>
      <c r="AI99" s="185">
        <f t="shared" si="30"/>
        <v>78</v>
      </c>
      <c r="AJ99" s="127">
        <f>locallinterp(MIN(AI99,CAP_Senior*12),'BBG rates'!$X$24:$X$65,'BBG rates'!$Y$24:$Y$65)</f>
        <v>46.462614766057669</v>
      </c>
      <c r="AK99" s="127">
        <f>locallinterp(MIN(AI99,CAP_CB*12),'BBG rates'!$AA$25:$AA$40,'BBG rates'!$AC$25:$AC$40)</f>
        <v>8.75</v>
      </c>
      <c r="AL99" s="144">
        <f t="shared" si="31"/>
        <v>15.161144510229803</v>
      </c>
      <c r="AM99" s="142">
        <f>(SUMPRODUCT(AL99:AL$381,G99:G$381)+SUMPRODUCT(AL99:AL$381,H99:H$381))/12</f>
        <v>8349391.8885145858</v>
      </c>
    </row>
    <row r="100" spans="1:39" x14ac:dyDescent="0.2">
      <c r="A100" s="7">
        <v>79</v>
      </c>
      <c r="B100" s="7">
        <v>39.5</v>
      </c>
      <c r="C100" s="7">
        <v>19.75</v>
      </c>
      <c r="D100" s="12">
        <f t="shared" si="23"/>
        <v>6.583333333333333</v>
      </c>
      <c r="E100" s="29">
        <f t="shared" si="39"/>
        <v>5376891.6412028531</v>
      </c>
      <c r="F100" s="2">
        <f t="shared" si="24"/>
        <v>5373.4701874643251</v>
      </c>
      <c r="G100" s="2">
        <f t="shared" si="32"/>
        <v>30892.022765414575</v>
      </c>
      <c r="H100" s="2">
        <f t="shared" si="33"/>
        <v>17660.359491814881</v>
      </c>
      <c r="I100" s="2">
        <f t="shared" si="22"/>
        <v>53925.852444693781</v>
      </c>
      <c r="J100" s="2">
        <f t="shared" si="40"/>
        <v>355011.8619275674</v>
      </c>
      <c r="K100" s="2">
        <f t="shared" si="25"/>
        <v>49869.296533967048</v>
      </c>
      <c r="L100" s="2">
        <f t="shared" si="25"/>
        <v>328306.20218194975</v>
      </c>
      <c r="M100" s="2"/>
      <c r="N100" s="28">
        <f t="shared" si="41"/>
        <v>6966828.8542341143</v>
      </c>
      <c r="O100" s="2">
        <f t="shared" si="34"/>
        <v>6939.6026110365665</v>
      </c>
      <c r="P100" s="2">
        <f t="shared" si="35"/>
        <v>39895.701355744299</v>
      </c>
      <c r="R100">
        <f t="shared" si="36"/>
        <v>79</v>
      </c>
      <c r="S100" s="89">
        <f t="shared" si="26"/>
        <v>48552.382257229459</v>
      </c>
      <c r="T100" s="89">
        <f>IF(AND(S100=0,S99&gt;0),SUM($G100:$H$381),S100)</f>
        <v>48552.382257229459</v>
      </c>
      <c r="U100" s="82">
        <f>SUM(T100:T$381)</f>
        <v>5425444.0234600799</v>
      </c>
      <c r="V100" s="68">
        <f>localspline(R100,'BBG rates'!$G$10:$G$27,'BBG rates'!$K$10:$K$27)</f>
        <v>1.026663963488001</v>
      </c>
      <c r="W100" s="68">
        <f>locallinterp(R100,'BBG rates'!$G$10:$G$27,'BBG rates'!$J$10:$J$27)</f>
        <v>-0.39174999999999999</v>
      </c>
      <c r="X100" s="56">
        <f t="shared" si="37"/>
        <v>-0.39245516082173637</v>
      </c>
      <c r="Y100" s="66">
        <f t="shared" si="27"/>
        <v>-616.85253347414391</v>
      </c>
      <c r="Z100" s="72">
        <f t="shared" si="28"/>
        <v>-0.1364354764270326</v>
      </c>
      <c r="AA100" s="79">
        <f t="shared" si="29"/>
        <v>-710.17513881872515</v>
      </c>
      <c r="AB100" s="81">
        <f t="shared" si="38"/>
        <v>-0.15707657528074037</v>
      </c>
      <c r="AD100" s="95">
        <f>locallinterp(R100,'BBG rates'!$N$10:$N$369,'BBG rates'!$P$10:$P$369)</f>
        <v>6.6907602325660216</v>
      </c>
      <c r="AF100" s="2"/>
      <c r="AH100" s="2"/>
      <c r="AI100" s="185">
        <f t="shared" si="30"/>
        <v>79</v>
      </c>
      <c r="AJ100" s="127">
        <f>locallinterp(MIN(AI100,CAP_Senior*12),'BBG rates'!$X$24:$X$65,'BBG rates'!$Y$24:$Y$65)</f>
        <v>46.70720051138359</v>
      </c>
      <c r="AK100" s="127">
        <f>locallinterp(MIN(AI100,CAP_CB*12),'BBG rates'!$AA$25:$AA$40,'BBG rates'!$AC$25:$AC$40)</f>
        <v>8.7916666666666661</v>
      </c>
      <c r="AL100" s="144">
        <f t="shared" si="31"/>
        <v>15.237307420268543</v>
      </c>
      <c r="AM100" s="142">
        <f>(SUMPRODUCT(AL100:AL$381,G100:G$381)+SUMPRODUCT(AL100:AL$381,H100:H$381))/12</f>
        <v>8287758.4872490941</v>
      </c>
    </row>
    <row r="101" spans="1:39" x14ac:dyDescent="0.2">
      <c r="A101" s="7">
        <v>80</v>
      </c>
      <c r="B101" s="7">
        <v>40</v>
      </c>
      <c r="C101" s="7">
        <v>20</v>
      </c>
      <c r="D101" s="12">
        <f t="shared" si="23"/>
        <v>6.666666666666667</v>
      </c>
      <c r="E101" s="29">
        <f t="shared" si="39"/>
        <v>5328568.6120847603</v>
      </c>
      <c r="F101" s="2">
        <f t="shared" si="24"/>
        <v>5325.3829198671547</v>
      </c>
      <c r="G101" s="2">
        <f t="shared" si="32"/>
        <v>30821.38624601085</v>
      </c>
      <c r="H101" s="2">
        <f t="shared" si="33"/>
        <v>17501.64287208251</v>
      </c>
      <c r="I101" s="2">
        <f t="shared" si="22"/>
        <v>53648.412037960516</v>
      </c>
      <c r="J101" s="2">
        <f t="shared" si="40"/>
        <v>357656.0802530701</v>
      </c>
      <c r="K101" s="2">
        <f t="shared" si="25"/>
        <v>49563.637662233552</v>
      </c>
      <c r="L101" s="2">
        <f t="shared" si="25"/>
        <v>330424.25108155701</v>
      </c>
      <c r="M101" s="2"/>
      <c r="N101" s="28">
        <f t="shared" si="41"/>
        <v>6926893.6393637313</v>
      </c>
      <c r="O101" s="2">
        <f t="shared" si="34"/>
        <v>6900.0890963977499</v>
      </c>
      <c r="P101" s="2">
        <f t="shared" si="35"/>
        <v>39935.214870383119</v>
      </c>
      <c r="R101">
        <f t="shared" si="36"/>
        <v>80</v>
      </c>
      <c r="S101" s="89">
        <f t="shared" si="26"/>
        <v>48323.029118093356</v>
      </c>
      <c r="T101" s="89">
        <f>IF(AND(S101=0,S100&gt;0),SUM($G101:$H$381),S101)</f>
        <v>48323.029118093356</v>
      </c>
      <c r="U101" s="82">
        <f>SUM(T101:T$381)</f>
        <v>5376891.6412028493</v>
      </c>
      <c r="V101" s="68">
        <f>localspline(R101,'BBG rates'!$G$10:$G$27,'BBG rates'!$K$10:$K$27)</f>
        <v>1.0267426577012306</v>
      </c>
      <c r="W101" s="68">
        <f>locallinterp(R101,'BBG rates'!$G$10:$G$27,'BBG rates'!$J$10:$J$27)</f>
        <v>-0.38800000000000001</v>
      </c>
      <c r="X101" s="56">
        <f t="shared" si="37"/>
        <v>-0.38869170860400537</v>
      </c>
      <c r="Y101" s="66">
        <f t="shared" si="27"/>
        <v>-600.97367265161108</v>
      </c>
      <c r="Z101" s="72">
        <f t="shared" si="28"/>
        <v>-0.13412366387591973</v>
      </c>
      <c r="AA101" s="79">
        <f t="shared" si="29"/>
        <v>-703.81977054648598</v>
      </c>
      <c r="AB101" s="81">
        <f t="shared" si="38"/>
        <v>-0.1570765752807404</v>
      </c>
      <c r="AD101" s="95">
        <f>locallinterp(R101,'BBG rates'!$N$10:$N$369,'BBG rates'!$P$10:$P$369)</f>
        <v>6.7763221207077908</v>
      </c>
      <c r="AF101" s="2"/>
      <c r="AH101" s="2"/>
      <c r="AI101" s="185">
        <f t="shared" si="30"/>
        <v>80</v>
      </c>
      <c r="AJ101" s="127">
        <f>locallinterp(MIN(AI101,CAP_Senior*12),'BBG rates'!$X$24:$X$65,'BBG rates'!$Y$24:$Y$65)</f>
        <v>46.951786256709504</v>
      </c>
      <c r="AK101" s="127">
        <f>locallinterp(MIN(AI101,CAP_CB*12),'BBG rates'!$AA$25:$AA$40,'BBG rates'!$AC$25:$AC$40)</f>
        <v>8.8333333333333339</v>
      </c>
      <c r="AL101" s="144">
        <f t="shared" si="31"/>
        <v>15.313470330307283</v>
      </c>
      <c r="AM101" s="142">
        <f>(SUMPRODUCT(AL101:AL$381,G101:G$381)+SUMPRODUCT(AL101:AL$381,H101:H$381))/12</f>
        <v>8226107.856045776</v>
      </c>
    </row>
    <row r="102" spans="1:39" x14ac:dyDescent="0.2">
      <c r="A102" s="7">
        <v>81</v>
      </c>
      <c r="B102" s="7">
        <v>40.5</v>
      </c>
      <c r="C102" s="7">
        <v>20.25</v>
      </c>
      <c r="D102" s="12">
        <f t="shared" si="23"/>
        <v>6.75</v>
      </c>
      <c r="E102" s="29">
        <f t="shared" si="39"/>
        <v>5280474.0242772968</v>
      </c>
      <c r="F102" s="2">
        <f t="shared" si="24"/>
        <v>5277.5228082871181</v>
      </c>
      <c r="G102" s="2">
        <f t="shared" si="32"/>
        <v>30750.911241374601</v>
      </c>
      <c r="H102" s="2">
        <f t="shared" si="33"/>
        <v>17343.676566088579</v>
      </c>
      <c r="I102" s="2">
        <f t="shared" si="22"/>
        <v>53372.110615750302</v>
      </c>
      <c r="J102" s="2">
        <f t="shared" si="40"/>
        <v>360261.74665631453</v>
      </c>
      <c r="K102" s="2">
        <f t="shared" si="25"/>
        <v>49259.586052734834</v>
      </c>
      <c r="L102" s="2">
        <f t="shared" si="25"/>
        <v>332502.20585596014</v>
      </c>
      <c r="M102" s="2"/>
      <c r="N102" s="28">
        <f t="shared" si="41"/>
        <v>6886918.8718437199</v>
      </c>
      <c r="O102" s="2">
        <f t="shared" si="34"/>
        <v>6860.5364467697973</v>
      </c>
      <c r="P102" s="2">
        <f t="shared" si="35"/>
        <v>39974.767520011075</v>
      </c>
      <c r="R102">
        <f t="shared" si="36"/>
        <v>81</v>
      </c>
      <c r="S102" s="89">
        <f t="shared" si="26"/>
        <v>48094.587807463176</v>
      </c>
      <c r="T102" s="89">
        <f>IF(AND(S102=0,S101&gt;0),SUM($G102:$H$381),S102)</f>
        <v>48094.587807463176</v>
      </c>
      <c r="U102" s="82">
        <f>SUM(T102:T$381)</f>
        <v>5328568.6120847585</v>
      </c>
      <c r="V102" s="68">
        <f>localspline(R102,'BBG rates'!$G$10:$G$27,'BBG rates'!$K$10:$K$27)</f>
        <v>1.0268124572236275</v>
      </c>
      <c r="W102" s="68">
        <f>locallinterp(R102,'BBG rates'!$G$10:$G$27,'BBG rates'!$J$10:$J$27)</f>
        <v>-0.38424999999999998</v>
      </c>
      <c r="X102" s="56">
        <f t="shared" si="37"/>
        <v>-0.38492838625652226</v>
      </c>
      <c r="Y102" s="66">
        <f t="shared" si="27"/>
        <v>-585.32137202425042</v>
      </c>
      <c r="Z102" s="72">
        <f t="shared" si="28"/>
        <v>-0.1318150703429336</v>
      </c>
      <c r="AA102" s="79">
        <f t="shared" si="29"/>
        <v>-697.49442394560128</v>
      </c>
      <c r="AB102" s="81">
        <f t="shared" si="38"/>
        <v>-0.15707657528074032</v>
      </c>
      <c r="AD102" s="95">
        <f>locallinterp(R102,'BBG rates'!$N$10:$N$369,'BBG rates'!$P$10:$P$369)</f>
        <v>6.8618898254764265</v>
      </c>
      <c r="AF102" s="2"/>
      <c r="AH102" s="2"/>
      <c r="AI102" s="185">
        <f t="shared" si="30"/>
        <v>81</v>
      </c>
      <c r="AJ102" s="127">
        <f>locallinterp(MIN(AI102,CAP_Senior*12),'BBG rates'!$X$24:$X$65,'BBG rates'!$Y$24:$Y$65)</f>
        <v>47.196372002035424</v>
      </c>
      <c r="AK102" s="127">
        <f>locallinterp(MIN(AI102,CAP_CB*12),'BBG rates'!$AA$25:$AA$40,'BBG rates'!$AC$25:$AC$40)</f>
        <v>8.875</v>
      </c>
      <c r="AL102" s="144">
        <f t="shared" si="31"/>
        <v>15.389633240346022</v>
      </c>
      <c r="AM102" s="142">
        <f>(SUMPRODUCT(AL102:AL$381,G102:G$381)+SUMPRODUCT(AL102:AL$381,H102:H$381))/12</f>
        <v>8164441.7499899007</v>
      </c>
    </row>
    <row r="103" spans="1:39" x14ac:dyDescent="0.2">
      <c r="A103" s="7">
        <v>82</v>
      </c>
      <c r="B103" s="7">
        <v>41</v>
      </c>
      <c r="C103" s="7">
        <v>20.5</v>
      </c>
      <c r="D103" s="12">
        <f t="shared" si="23"/>
        <v>6.833333333333333</v>
      </c>
      <c r="E103" s="29">
        <f t="shared" si="39"/>
        <v>5232606.9693051511</v>
      </c>
      <c r="F103" s="2">
        <f t="shared" si="24"/>
        <v>5229.8889496307038</v>
      </c>
      <c r="G103" s="2">
        <f t="shared" si="32"/>
        <v>30680.597382192307</v>
      </c>
      <c r="H103" s="2">
        <f t="shared" si="33"/>
        <v>17186.457589952872</v>
      </c>
      <c r="I103" s="2">
        <f t="shared" si="22"/>
        <v>53096.943921775885</v>
      </c>
      <c r="J103" s="2">
        <f t="shared" si="40"/>
        <v>362829.11679880187</v>
      </c>
      <c r="K103" s="2">
        <f t="shared" si="25"/>
        <v>48957.133859570036</v>
      </c>
      <c r="L103" s="2">
        <f t="shared" si="25"/>
        <v>334540.41470706195</v>
      </c>
      <c r="M103" s="2"/>
      <c r="N103" s="28">
        <f t="shared" si="41"/>
        <v>6846904.5125003317</v>
      </c>
      <c r="O103" s="2">
        <f t="shared" si="34"/>
        <v>6820.9446233926192</v>
      </c>
      <c r="P103" s="2">
        <f t="shared" si="35"/>
        <v>40014.359343388249</v>
      </c>
      <c r="R103">
        <f t="shared" si="36"/>
        <v>82</v>
      </c>
      <c r="S103" s="89">
        <f t="shared" si="26"/>
        <v>47867.054972145183</v>
      </c>
      <c r="T103" s="89">
        <f>IF(AND(S103=0,S102&gt;0),SUM($G103:$H$381),S103)</f>
        <v>47867.054972145183</v>
      </c>
      <c r="U103" s="82">
        <f>SUM(T103:T$381)</f>
        <v>5280474.024277295</v>
      </c>
      <c r="V103" s="68">
        <f>localspline(R103,'BBG rates'!$G$10:$G$27,'BBG rates'!$K$10:$K$27)</f>
        <v>1.0268733016049227</v>
      </c>
      <c r="W103" s="68">
        <f>locallinterp(R103,'BBG rates'!$G$10:$G$27,'BBG rates'!$J$10:$J$27)</f>
        <v>-0.3805</v>
      </c>
      <c r="X103" s="56">
        <f t="shared" si="37"/>
        <v>-0.38116519376996116</v>
      </c>
      <c r="Y103" s="66">
        <f t="shared" si="27"/>
        <v>-569.89389529725088</v>
      </c>
      <c r="Z103" s="72">
        <f t="shared" si="28"/>
        <v>-0.12950971280467541</v>
      </c>
      <c r="AA103" s="79">
        <f t="shared" si="29"/>
        <v>-691.19897966032192</v>
      </c>
      <c r="AB103" s="81">
        <f t="shared" si="38"/>
        <v>-0.15707657528074032</v>
      </c>
      <c r="AD103" s="95">
        <f>locallinterp(R103,'BBG rates'!$N$10:$N$369,'BBG rates'!$P$10:$P$369)</f>
        <v>6.9474626006101703</v>
      </c>
      <c r="AF103" s="2"/>
      <c r="AH103" s="2"/>
      <c r="AI103" s="185">
        <f t="shared" si="30"/>
        <v>82</v>
      </c>
      <c r="AJ103" s="127">
        <f>locallinterp(MIN(AI103,CAP_Senior*12),'BBG rates'!$X$24:$X$65,'BBG rates'!$Y$24:$Y$65)</f>
        <v>47.440957747361338</v>
      </c>
      <c r="AK103" s="127">
        <f>locallinterp(MIN(AI103,CAP_CB*12),'BBG rates'!$AA$25:$AA$40,'BBG rates'!$AC$25:$AC$40)</f>
        <v>8.9166666666666661</v>
      </c>
      <c r="AL103" s="144">
        <f t="shared" si="31"/>
        <v>15.465796150384762</v>
      </c>
      <c r="AM103" s="142">
        <f>(SUMPRODUCT(AL103:AL$381,G103:G$381)+SUMPRODUCT(AL103:AL$381,H103:H$381))/12</f>
        <v>8102761.9110563593</v>
      </c>
    </row>
    <row r="104" spans="1:39" x14ac:dyDescent="0.2">
      <c r="A104" s="7">
        <v>83</v>
      </c>
      <c r="B104" s="7">
        <v>41.5</v>
      </c>
      <c r="C104" s="7">
        <v>20.75</v>
      </c>
      <c r="D104" s="12">
        <f t="shared" si="23"/>
        <v>6.916666666666667</v>
      </c>
      <c r="E104" s="29">
        <f t="shared" si="39"/>
        <v>5184966.5420343867</v>
      </c>
      <c r="F104" s="2">
        <f t="shared" si="24"/>
        <v>5182.4804441254701</v>
      </c>
      <c r="G104" s="2">
        <f t="shared" si="32"/>
        <v>30610.444299994939</v>
      </c>
      <c r="H104" s="2">
        <f t="shared" si="33"/>
        <v>17029.982970769888</v>
      </c>
      <c r="I104" s="2">
        <f t="shared" si="22"/>
        <v>52822.907714890294</v>
      </c>
      <c r="J104" s="2">
        <f t="shared" si="40"/>
        <v>365358.4450279912</v>
      </c>
      <c r="K104" s="2">
        <f t="shared" si="25"/>
        <v>48656.273273532061</v>
      </c>
      <c r="L104" s="2">
        <f t="shared" si="25"/>
        <v>336539.2234752634</v>
      </c>
      <c r="M104" s="2"/>
      <c r="N104" s="28">
        <f t="shared" si="41"/>
        <v>6806850.5221210187</v>
      </c>
      <c r="O104" s="2">
        <f t="shared" si="34"/>
        <v>6781.3135874677382</v>
      </c>
      <c r="P104" s="2">
        <f t="shared" si="35"/>
        <v>40053.990379313131</v>
      </c>
      <c r="R104">
        <f t="shared" si="36"/>
        <v>83</v>
      </c>
      <c r="S104" s="89">
        <f t="shared" si="26"/>
        <v>47640.427270764827</v>
      </c>
      <c r="T104" s="89">
        <f>IF(AND(S104=0,S103&gt;0),SUM($G104:$H$381),S104)</f>
        <v>47640.427270764827</v>
      </c>
      <c r="U104" s="82">
        <f>SUM(T104:T$381)</f>
        <v>5232606.9693051493</v>
      </c>
      <c r="V104" s="68">
        <f>localspline(R104,'BBG rates'!$G$10:$G$27,'BBG rates'!$K$10:$K$27)</f>
        <v>1.0269251303853537</v>
      </c>
      <c r="W104" s="68">
        <f>locallinterp(R104,'BBG rates'!$G$10:$G$27,'BBG rates'!$J$10:$J$27)</f>
        <v>-0.37674999999999997</v>
      </c>
      <c r="X104" s="56">
        <f t="shared" si="37"/>
        <v>-0.37740213113512944</v>
      </c>
      <c r="Y104" s="66">
        <f t="shared" si="27"/>
        <v>-554.68951589420499</v>
      </c>
      <c r="Z104" s="72">
        <f t="shared" si="28"/>
        <v>-0.12720760855490668</v>
      </c>
      <c r="AA104" s="79">
        <f t="shared" si="29"/>
        <v>-684.93331877382229</v>
      </c>
      <c r="AB104" s="81">
        <f t="shared" si="38"/>
        <v>-0.15707657528074032</v>
      </c>
      <c r="AD104" s="95">
        <f>locallinterp(R104,'BBG rates'!$N$10:$N$369,'BBG rates'!$P$10:$P$369)</f>
        <v>7.0330396948089495</v>
      </c>
      <c r="AF104" s="2"/>
      <c r="AH104" s="2"/>
      <c r="AI104" s="185">
        <f t="shared" si="30"/>
        <v>83</v>
      </c>
      <c r="AJ104" s="127">
        <f>locallinterp(MIN(AI104,CAP_Senior*12),'BBG rates'!$X$24:$X$65,'BBG rates'!$Y$24:$Y$65)</f>
        <v>47.685543492687259</v>
      </c>
      <c r="AK104" s="127">
        <f>locallinterp(MIN(AI104,CAP_CB*12),'BBG rates'!$AA$25:$AA$40,'BBG rates'!$AC$25:$AC$40)</f>
        <v>8.9583333333333339</v>
      </c>
      <c r="AL104" s="144">
        <f t="shared" si="31"/>
        <v>15.541959060423501</v>
      </c>
      <c r="AM104" s="142">
        <f>(SUMPRODUCT(AL104:AL$381,G104:G$381)+SUMPRODUCT(AL104:AL$381,H104:H$381))/12</f>
        <v>8041070.0681798207</v>
      </c>
    </row>
    <row r="105" spans="1:39" x14ac:dyDescent="0.2">
      <c r="A105" s="7">
        <v>84</v>
      </c>
      <c r="B105" s="7">
        <v>42</v>
      </c>
      <c r="C105" s="7">
        <v>21</v>
      </c>
      <c r="D105" s="12">
        <f t="shared" si="23"/>
        <v>7</v>
      </c>
      <c r="E105" s="29">
        <f t="shared" si="39"/>
        <v>5137551.8406606605</v>
      </c>
      <c r="F105" s="2">
        <f t="shared" si="24"/>
        <v>5135.2963953083454</v>
      </c>
      <c r="G105" s="2">
        <f t="shared" si="32"/>
        <v>30540.451627155977</v>
      </c>
      <c r="H105" s="2">
        <f t="shared" si="33"/>
        <v>16874.249746570171</v>
      </c>
      <c r="I105" s="2">
        <f t="shared" si="22"/>
        <v>52549.997769034497</v>
      </c>
      <c r="J105" s="2">
        <f t="shared" si="40"/>
        <v>367849.98438324151</v>
      </c>
      <c r="K105" s="2">
        <f t="shared" si="25"/>
        <v>48356.996521940506</v>
      </c>
      <c r="L105" s="2">
        <f t="shared" si="25"/>
        <v>338498.97565358353</v>
      </c>
      <c r="M105" s="2"/>
      <c r="N105" s="28">
        <f t="shared" si="41"/>
        <v>6766756.8614543965</v>
      </c>
      <c r="O105" s="2">
        <f t="shared" si="34"/>
        <v>6741.6433001582473</v>
      </c>
      <c r="P105" s="2">
        <f t="shared" si="35"/>
        <v>40093.660666622614</v>
      </c>
      <c r="R105">
        <f t="shared" si="36"/>
        <v>84</v>
      </c>
      <c r="S105" s="89">
        <f t="shared" si="26"/>
        <v>47414.701373726144</v>
      </c>
      <c r="T105" s="89">
        <f>IF(AND(S105=0,S104&gt;0),SUM($G105:$H$381),S105)</f>
        <v>47414.701373726144</v>
      </c>
      <c r="U105" s="82">
        <f>SUM(T105:T$381)</f>
        <v>5184966.5420343829</v>
      </c>
      <c r="V105" s="68">
        <f>localspline(R105,'BBG rates'!$G$10:$G$27,'BBG rates'!$K$10:$K$27)</f>
        <v>1.0269678831100464</v>
      </c>
      <c r="W105" s="68">
        <f>locallinterp(R105,'BBG rates'!$G$10:$G$27,'BBG rates'!$J$10:$J$27)</f>
        <v>-0.373</v>
      </c>
      <c r="X105" s="56">
        <f t="shared" si="37"/>
        <v>-0.37363919834243475</v>
      </c>
      <c r="Y105" s="66">
        <f t="shared" si="27"/>
        <v>-539.70651691072601</v>
      </c>
      <c r="Z105" s="72">
        <f t="shared" si="28"/>
        <v>-0.12490877521434476</v>
      </c>
      <c r="AA105" s="79">
        <f t="shared" si="29"/>
        <v>-678.69732280665323</v>
      </c>
      <c r="AB105" s="81">
        <f t="shared" si="38"/>
        <v>-0.15707657528074037</v>
      </c>
      <c r="AD105" s="95">
        <f>locallinterp(R105,'BBG rates'!$N$10:$N$369,'BBG rates'!$P$10:$P$369)</f>
        <v>7.118620351734787</v>
      </c>
      <c r="AF105" s="2"/>
      <c r="AH105" s="2"/>
      <c r="AI105" s="185">
        <f t="shared" si="30"/>
        <v>84</v>
      </c>
      <c r="AJ105" s="127">
        <f>locallinterp(MIN(AI105,CAP_Senior*12),'BBG rates'!$X$24:$X$65,'BBG rates'!$Y$24:$Y$65)</f>
        <v>47.930129238013173</v>
      </c>
      <c r="AK105" s="127">
        <f>locallinterp(MIN(AI105,CAP_CB*12),'BBG rates'!$AA$25:$AA$40,'BBG rates'!$AC$25:$AC$40)</f>
        <v>9</v>
      </c>
      <c r="AL105" s="144">
        <f t="shared" si="31"/>
        <v>15.618121970462241</v>
      </c>
      <c r="AM105" s="142">
        <f>(SUMPRODUCT(AL105:AL$381,G105:G$381)+SUMPRODUCT(AL105:AL$381,H105:H$381))/12</f>
        <v>7979367.9373245463</v>
      </c>
    </row>
    <row r="106" spans="1:39" x14ac:dyDescent="0.2">
      <c r="A106" s="7">
        <v>85</v>
      </c>
      <c r="B106" s="7">
        <v>42.5</v>
      </c>
      <c r="C106" s="7">
        <v>21.25</v>
      </c>
      <c r="D106" s="12">
        <f t="shared" si="23"/>
        <v>7.083333333333333</v>
      </c>
      <c r="E106" s="29">
        <f t="shared" si="39"/>
        <v>5090361.9666974898</v>
      </c>
      <c r="F106" s="2">
        <f t="shared" si="24"/>
        <v>5088.3359100139542</v>
      </c>
      <c r="G106" s="2">
        <f t="shared" si="32"/>
        <v>30470.618996889527</v>
      </c>
      <c r="H106" s="2">
        <f t="shared" si="33"/>
        <v>16719.254966281722</v>
      </c>
      <c r="I106" s="2">
        <f t="shared" si="22"/>
        <v>52278.209873185202</v>
      </c>
      <c r="J106" s="2">
        <f t="shared" si="40"/>
        <v>370303.98660172848</v>
      </c>
      <c r="K106" s="2">
        <f t="shared" si="25"/>
        <v>48059.295868475449</v>
      </c>
      <c r="L106" s="2">
        <f t="shared" si="25"/>
        <v>340420.01240170107</v>
      </c>
      <c r="M106" s="2"/>
      <c r="N106" s="28">
        <f t="shared" si="41"/>
        <v>6726623.4912102045</v>
      </c>
      <c r="O106" s="2">
        <f t="shared" si="34"/>
        <v>6701.9337225887766</v>
      </c>
      <c r="P106" s="2">
        <f t="shared" si="35"/>
        <v>40133.370244192098</v>
      </c>
      <c r="R106">
        <f t="shared" si="36"/>
        <v>85</v>
      </c>
      <c r="S106" s="89">
        <f t="shared" si="26"/>
        <v>47189.873963171252</v>
      </c>
      <c r="T106" s="89">
        <f>IF(AND(S106=0,S105&gt;0),SUM($G106:$H$381),S106)</f>
        <v>47189.873963171252</v>
      </c>
      <c r="U106" s="82">
        <f>SUM(T106:T$381)</f>
        <v>5137551.8406606568</v>
      </c>
      <c r="V106" s="68">
        <f>localspline(R106,'BBG rates'!$G$10:$G$27,'BBG rates'!$K$10:$K$27)</f>
        <v>1.0270015419268168</v>
      </c>
      <c r="W106" s="68">
        <f>locallinterp(R106,'BBG rates'!$G$10:$G$27,'BBG rates'!$J$10:$J$27)</f>
        <v>-0.36891666666666667</v>
      </c>
      <c r="X106" s="56">
        <f t="shared" si="37"/>
        <v>-0.36954193029132831</v>
      </c>
      <c r="Y106" s="66">
        <f t="shared" si="27"/>
        <v>-524.94319106828857</v>
      </c>
      <c r="Z106" s="72">
        <f t="shared" si="28"/>
        <v>-0.12261323074083881</v>
      </c>
      <c r="AA106" s="79">
        <f t="shared" si="29"/>
        <v>-672.4908737152</v>
      </c>
      <c r="AB106" s="81">
        <f t="shared" si="38"/>
        <v>-0.1570765752807404</v>
      </c>
      <c r="AD106" s="95">
        <f>locallinterp(R106,'BBG rates'!$N$10:$N$369,'BBG rates'!$P$10:$P$369)</f>
        <v>7.2042038135620219</v>
      </c>
      <c r="AF106" s="2"/>
      <c r="AH106" s="2"/>
      <c r="AI106" s="185">
        <f t="shared" si="30"/>
        <v>85</v>
      </c>
      <c r="AJ106" s="127">
        <f>locallinterp(MIN(AI106,CAP_Senior*12),'BBG rates'!$X$24:$X$65,'BBG rates'!$Y$24:$Y$65)</f>
        <v>48.141999047644084</v>
      </c>
      <c r="AK106" s="127">
        <f>locallinterp(MIN(AI106,CAP_CB*12),'BBG rates'!$AA$25:$AA$40,'BBG rates'!$AC$25:$AC$40)</f>
        <v>9.0166666666666657</v>
      </c>
      <c r="AL106" s="144">
        <f t="shared" si="31"/>
        <v>15.667973171432827</v>
      </c>
      <c r="AM106" s="142">
        <f>(SUMPRODUCT(AL106:AL$381,G106:G$381)+SUMPRODUCT(AL106:AL$381,H106:H$381))/12</f>
        <v>7917657.2215538872</v>
      </c>
    </row>
    <row r="107" spans="1:39" x14ac:dyDescent="0.2">
      <c r="A107" s="7">
        <v>86</v>
      </c>
      <c r="B107" s="7">
        <v>43</v>
      </c>
      <c r="C107" s="7">
        <v>21.5</v>
      </c>
      <c r="D107" s="12">
        <f t="shared" si="23"/>
        <v>7.166666666666667</v>
      </c>
      <c r="E107" s="29">
        <f t="shared" si="39"/>
        <v>5043396.0249645496</v>
      </c>
      <c r="F107" s="2">
        <f t="shared" si="24"/>
        <v>5041.5980983629952</v>
      </c>
      <c r="G107" s="2">
        <f t="shared" si="32"/>
        <v>30400.946043248343</v>
      </c>
      <c r="H107" s="2">
        <f t="shared" si="33"/>
        <v>16564.995689691616</v>
      </c>
      <c r="I107" s="2">
        <f t="shared" si="22"/>
        <v>52007.539831302958</v>
      </c>
      <c r="J107" s="2">
        <f t="shared" si="40"/>
        <v>372720.7021243379</v>
      </c>
      <c r="K107" s="2">
        <f t="shared" si="25"/>
        <v>47763.16361301182</v>
      </c>
      <c r="L107" s="2">
        <f t="shared" si="25"/>
        <v>342302.67255991808</v>
      </c>
      <c r="M107" s="2"/>
      <c r="N107" s="28">
        <f t="shared" si="41"/>
        <v>6686450.3720592689</v>
      </c>
      <c r="O107" s="2">
        <f t="shared" si="34"/>
        <v>6662.1848158454541</v>
      </c>
      <c r="P107" s="2">
        <f t="shared" si="35"/>
        <v>40173.119150935418</v>
      </c>
      <c r="R107">
        <f t="shared" si="36"/>
        <v>86</v>
      </c>
      <c r="S107" s="89">
        <f t="shared" si="26"/>
        <v>46965.941732939958</v>
      </c>
      <c r="T107" s="89">
        <f>IF(AND(S107=0,S106&gt;0),SUM($G107:$H$381),S107)</f>
        <v>46965.941732939958</v>
      </c>
      <c r="U107" s="82">
        <f>SUM(T107:T$381)</f>
        <v>5090361.9666974852</v>
      </c>
      <c r="V107" s="68">
        <f>localspline(R107,'BBG rates'!$G$10:$G$27,'BBG rates'!$K$10:$K$27)</f>
        <v>1.027026140195449</v>
      </c>
      <c r="W107" s="68">
        <f>locallinterp(R107,'BBG rates'!$G$10:$G$27,'BBG rates'!$J$10:$J$27)</f>
        <v>-0.36483333333333334</v>
      </c>
      <c r="X107" s="56">
        <f t="shared" si="37"/>
        <v>-0.36544481616829216</v>
      </c>
      <c r="Y107" s="66">
        <f t="shared" si="27"/>
        <v>-510.41099347282619</v>
      </c>
      <c r="Z107" s="72">
        <f t="shared" si="28"/>
        <v>-0.12032409407709832</v>
      </c>
      <c r="AA107" s="79">
        <f t="shared" si="29"/>
        <v>-666.31385389014611</v>
      </c>
      <c r="AB107" s="81">
        <f t="shared" si="38"/>
        <v>-0.1570765752807404</v>
      </c>
      <c r="AD107" s="95">
        <f>locallinterp(R107,'BBG rates'!$N$10:$N$369,'BBG rates'!$P$10:$P$369)</f>
        <v>7.2897893252449757</v>
      </c>
      <c r="AF107" s="2"/>
      <c r="AH107" s="2"/>
      <c r="AI107" s="185">
        <f t="shared" si="30"/>
        <v>86</v>
      </c>
      <c r="AJ107" s="127">
        <f>locallinterp(MIN(AI107,CAP_Senior*12),'BBG rates'!$X$24:$X$65,'BBG rates'!$Y$24:$Y$65)</f>
        <v>48.353868857274989</v>
      </c>
      <c r="AK107" s="127">
        <f>locallinterp(MIN(AI107,CAP_CB*12),'BBG rates'!$AA$25:$AA$40,'BBG rates'!$AC$25:$AC$40)</f>
        <v>9.0333333333333332</v>
      </c>
      <c r="AL107" s="144">
        <f t="shared" si="31"/>
        <v>15.717824372403417</v>
      </c>
      <c r="AM107" s="142">
        <f>(SUMPRODUCT(AL107:AL$381,G107:G$381)+SUMPRODUCT(AL107:AL$381,H107:H$381))/12</f>
        <v>7856043.0816190327</v>
      </c>
    </row>
    <row r="108" spans="1:39" x14ac:dyDescent="0.2">
      <c r="A108" s="7">
        <v>87</v>
      </c>
      <c r="B108" s="7">
        <v>43.5</v>
      </c>
      <c r="C108" s="7">
        <v>21.75</v>
      </c>
      <c r="D108" s="12">
        <f t="shared" si="23"/>
        <v>7.25</v>
      </c>
      <c r="E108" s="29">
        <f t="shared" si="39"/>
        <v>4996653.1235760199</v>
      </c>
      <c r="F108" s="2">
        <f t="shared" si="24"/>
        <v>4995.0820737506556</v>
      </c>
      <c r="G108" s="2">
        <f t="shared" si="32"/>
        <v>30331.432401121943</v>
      </c>
      <c r="H108" s="2">
        <f t="shared" si="33"/>
        <v>16411.468987407687</v>
      </c>
      <c r="I108" s="2">
        <f t="shared" si="22"/>
        <v>51737.983462280288</v>
      </c>
      <c r="J108" s="2">
        <f t="shared" si="40"/>
        <v>375100.38010153209</v>
      </c>
      <c r="K108" s="2">
        <f t="shared" si="25"/>
        <v>47468.592091454659</v>
      </c>
      <c r="L108" s="2">
        <f t="shared" si="25"/>
        <v>344147.29266304628</v>
      </c>
      <c r="M108" s="2"/>
      <c r="N108" s="28">
        <f t="shared" si="41"/>
        <v>6646237.4646334639</v>
      </c>
      <c r="O108" s="2">
        <f t="shared" si="34"/>
        <v>6622.3965409758639</v>
      </c>
      <c r="P108" s="2">
        <f t="shared" si="35"/>
        <v>40212.907425805002</v>
      </c>
      <c r="R108">
        <f t="shared" si="36"/>
        <v>87</v>
      </c>
      <c r="S108" s="89">
        <f t="shared" si="26"/>
        <v>46742.90138852963</v>
      </c>
      <c r="T108" s="89">
        <f>IF(AND(S108=0,S107&gt;0),SUM($G108:$H$381),S108)</f>
        <v>46742.90138852963</v>
      </c>
      <c r="U108" s="82">
        <f>SUM(T108:T$381)</f>
        <v>5043396.0249645459</v>
      </c>
      <c r="V108" s="68">
        <f>localspline(R108,'BBG rates'!$G$10:$G$27,'BBG rates'!$K$10:$K$27)</f>
        <v>1.0270419326415663</v>
      </c>
      <c r="W108" s="68">
        <f>locallinterp(R108,'BBG rates'!$G$10:$G$27,'BBG rates'!$J$10:$J$27)</f>
        <v>-0.36075000000000002</v>
      </c>
      <c r="X108" s="56">
        <f t="shared" si="37"/>
        <v>-0.36134785596120267</v>
      </c>
      <c r="Y108" s="66">
        <f t="shared" si="27"/>
        <v>-496.10811018718874</v>
      </c>
      <c r="Z108" s="72">
        <f t="shared" si="28"/>
        <v>-0.11804144058443468</v>
      </c>
      <c r="AA108" s="79">
        <f t="shared" si="29"/>
        <v>-660.16614615494188</v>
      </c>
      <c r="AB108" s="81">
        <f t="shared" si="38"/>
        <v>-0.15707657528074037</v>
      </c>
      <c r="AD108" s="95">
        <f>locallinterp(R108,'BBG rates'!$N$10:$N$369,'BBG rates'!$P$10:$P$369)</f>
        <v>7.3753761529651065</v>
      </c>
      <c r="AF108" s="2"/>
      <c r="AH108" s="2"/>
      <c r="AI108" s="185">
        <f t="shared" si="30"/>
        <v>87</v>
      </c>
      <c r="AJ108" s="127">
        <f>locallinterp(MIN(AI108,CAP_Senior*12),'BBG rates'!$X$24:$X$65,'BBG rates'!$Y$24:$Y$65)</f>
        <v>48.565738666905901</v>
      </c>
      <c r="AK108" s="127">
        <f>locallinterp(MIN(AI108,CAP_CB*12),'BBG rates'!$AA$25:$AA$40,'BBG rates'!$AC$25:$AC$40)</f>
        <v>9.0500000000000007</v>
      </c>
      <c r="AL108" s="144">
        <f t="shared" si="31"/>
        <v>15.767675573374003</v>
      </c>
      <c r="AM108" s="142">
        <f>(SUMPRODUCT(AL108:AL$381,G108:G$381)+SUMPRODUCT(AL108:AL$381,H108:H$381))/12</f>
        <v>7794526.2129821256</v>
      </c>
    </row>
    <row r="109" spans="1:39" x14ac:dyDescent="0.2">
      <c r="A109" s="7">
        <v>88</v>
      </c>
      <c r="B109" s="7">
        <v>44</v>
      </c>
      <c r="C109" s="7">
        <v>22</v>
      </c>
      <c r="D109" s="12">
        <f t="shared" si="23"/>
        <v>7.333333333333333</v>
      </c>
      <c r="E109" s="29">
        <f t="shared" si="39"/>
        <v>4950132.3739289651</v>
      </c>
      <c r="F109" s="2">
        <f t="shared" si="24"/>
        <v>4948.7869528350657</v>
      </c>
      <c r="G109" s="2">
        <f t="shared" si="32"/>
        <v>30262.077706234722</v>
      </c>
      <c r="H109" s="2">
        <f t="shared" si="33"/>
        <v>16258.67194082039</v>
      </c>
      <c r="I109" s="2">
        <f t="shared" si="22"/>
        <v>51469.536599890183</v>
      </c>
      <c r="J109" s="2">
        <f t="shared" si="40"/>
        <v>377443.26839919464</v>
      </c>
      <c r="K109" s="2">
        <f t="shared" si="25"/>
        <v>47175.573675575128</v>
      </c>
      <c r="L109" s="2">
        <f t="shared" si="25"/>
        <v>345954.20695421757</v>
      </c>
      <c r="M109" s="2"/>
      <c r="N109" s="28">
        <f>IF($A109&lt;=$I$8,N108-P109,0)</f>
        <v>6605984.7295256723</v>
      </c>
      <c r="O109" s="2">
        <f t="shared" si="34"/>
        <v>6582.5688589890133</v>
      </c>
      <c r="P109" s="2">
        <f t="shared" si="35"/>
        <v>40252.735107791865</v>
      </c>
      <c r="R109">
        <f t="shared" si="36"/>
        <v>88</v>
      </c>
      <c r="S109" s="89">
        <f t="shared" si="26"/>
        <v>46520.749647055112</v>
      </c>
      <c r="T109" s="89">
        <f>IF(AND(S109=0,S108&gt;0),SUM($G109:$H$381),S109)</f>
        <v>46520.749647055112</v>
      </c>
      <c r="U109" s="82">
        <f>SUM(T109:T$381)</f>
        <v>4996653.1235760162</v>
      </c>
      <c r="V109" s="68">
        <f>localspline(R109,'BBG rates'!$G$10:$G$27,'BBG rates'!$K$10:$K$27)</f>
        <v>1.0270490548348716</v>
      </c>
      <c r="W109" s="68">
        <f>locallinterp(R109,'BBG rates'!$G$10:$G$27,'BBG rates'!$J$10:$J$27)</f>
        <v>-0.35666666666666669</v>
      </c>
      <c r="X109" s="56">
        <f t="shared" si="37"/>
        <v>-0.35725104965780297</v>
      </c>
      <c r="Y109" s="66">
        <f t="shared" si="27"/>
        <v>-482.0327375220628</v>
      </c>
      <c r="Z109" s="72">
        <f t="shared" si="28"/>
        <v>-0.11576534746772588</v>
      </c>
      <c r="AA109" s="79">
        <f t="shared" si="29"/>
        <v>-654.04763376427888</v>
      </c>
      <c r="AB109" s="81">
        <f t="shared" si="38"/>
        <v>-0.1570765752807404</v>
      </c>
      <c r="AD109" s="95">
        <f>locallinterp(R109,'BBG rates'!$N$10:$N$369,'BBG rates'!$P$10:$P$369)</f>
        <v>7.4609635742013456</v>
      </c>
      <c r="AF109" s="2"/>
      <c r="AH109" s="2"/>
      <c r="AI109" s="185">
        <f t="shared" si="30"/>
        <v>88</v>
      </c>
      <c r="AJ109" s="127">
        <f>locallinterp(MIN(AI109,CAP_Senior*12),'BBG rates'!$X$24:$X$65,'BBG rates'!$Y$24:$Y$65)</f>
        <v>48.777608476536805</v>
      </c>
      <c r="AK109" s="127">
        <f>locallinterp(MIN(AI109,CAP_CB*12),'BBG rates'!$AA$25:$AA$40,'BBG rates'!$AC$25:$AC$40)</f>
        <v>9.0666666666666664</v>
      </c>
      <c r="AL109" s="144">
        <f t="shared" si="31"/>
        <v>15.817526774344589</v>
      </c>
      <c r="AM109" s="142">
        <f>(SUMPRODUCT(AL109:AL$381,G109:G$381)+SUMPRODUCT(AL109:AL$381,H109:H$381))/12</f>
        <v>7733107.3042777469</v>
      </c>
    </row>
    <row r="110" spans="1:39" x14ac:dyDescent="0.2">
      <c r="A110" s="7">
        <v>89</v>
      </c>
      <c r="B110" s="7">
        <v>44.5</v>
      </c>
      <c r="C110" s="7">
        <v>22.25</v>
      </c>
      <c r="D110" s="12">
        <f t="shared" si="23"/>
        <v>7.416666666666667</v>
      </c>
      <c r="E110" s="29">
        <f t="shared" si="39"/>
        <v>4903832.8906917563</v>
      </c>
      <c r="F110" s="2">
        <f t="shared" si="24"/>
        <v>4902.7118555257921</v>
      </c>
      <c r="G110" s="2">
        <f t="shared" si="32"/>
        <v>30192.881595143979</v>
      </c>
      <c r="H110" s="2">
        <f t="shared" si="33"/>
        <v>16106.601642064761</v>
      </c>
      <c r="I110" s="2">
        <f t="shared" si="22"/>
        <v>51202.195092734531</v>
      </c>
      <c r="J110" s="2">
        <f t="shared" si="40"/>
        <v>379749.6136044478</v>
      </c>
      <c r="K110" s="2">
        <f t="shared" si="25"/>
        <v>46884.100772847079</v>
      </c>
      <c r="L110" s="2">
        <f t="shared" si="25"/>
        <v>347723.74739861587</v>
      </c>
      <c r="M110" s="2"/>
      <c r="N110" s="28">
        <f t="shared" si="41"/>
        <v>6565692.1272897469</v>
      </c>
      <c r="O110" s="2">
        <f t="shared" si="34"/>
        <v>6542.7017308552922</v>
      </c>
      <c r="P110" s="2">
        <f t="shared" si="35"/>
        <v>40292.602235925588</v>
      </c>
      <c r="R110">
        <f t="shared" si="36"/>
        <v>89</v>
      </c>
      <c r="S110" s="89">
        <f t="shared" si="26"/>
        <v>46299.48323720874</v>
      </c>
      <c r="T110" s="89">
        <f>IF(AND(S110=0,S109&gt;0),SUM($G110:$H$381),S110)</f>
        <v>46299.48323720874</v>
      </c>
      <c r="U110" s="82">
        <f>SUM(T110:T$381)</f>
        <v>4950132.3739289613</v>
      </c>
      <c r="V110" s="68">
        <f>localspline(R110,'BBG rates'!$G$10:$G$27,'BBG rates'!$K$10:$K$27)</f>
        <v>1.0270474635115292</v>
      </c>
      <c r="W110" s="68">
        <f>locallinterp(R110,'BBG rates'!$G$10:$G$27,'BBG rates'!$J$10:$J$27)</f>
        <v>-0.35258333333333336</v>
      </c>
      <c r="X110" s="56">
        <f t="shared" si="37"/>
        <v>-0.35315439724623587</v>
      </c>
      <c r="Y110" s="66">
        <f t="shared" si="27"/>
        <v>-468.18308198683087</v>
      </c>
      <c r="Z110" s="72">
        <f t="shared" si="28"/>
        <v>-0.11349589383571901</v>
      </c>
      <c r="AA110" s="79">
        <f t="shared" si="29"/>
        <v>-647.95820040256876</v>
      </c>
      <c r="AB110" s="81">
        <f t="shared" si="38"/>
        <v>-0.15707657528074034</v>
      </c>
      <c r="AD110" s="95">
        <f>locallinterp(R110,'BBG rates'!$N$10:$N$369,'BBG rates'!$P$10:$P$369)</f>
        <v>7.5465508628273064</v>
      </c>
      <c r="AF110" s="2"/>
      <c r="AH110" s="2"/>
      <c r="AI110" s="185">
        <f t="shared" si="30"/>
        <v>89</v>
      </c>
      <c r="AJ110" s="127">
        <f>locallinterp(MIN(AI110,CAP_Senior*12),'BBG rates'!$X$24:$X$65,'BBG rates'!$Y$24:$Y$65)</f>
        <v>48.989478286167717</v>
      </c>
      <c r="AK110" s="127">
        <f>locallinterp(MIN(AI110,CAP_CB*12),'BBG rates'!$AA$25:$AA$40,'BBG rates'!$AC$25:$AC$40)</f>
        <v>9.0833333333333321</v>
      </c>
      <c r="AL110" s="144">
        <f t="shared" si="31"/>
        <v>15.867377975315179</v>
      </c>
      <c r="AM110" s="142">
        <f>(SUMPRODUCT(AL110:AL$381,G110:G$381)+SUMPRODUCT(AL110:AL$381,H110:H$381))/12</f>
        <v>7671787.0373523412</v>
      </c>
    </row>
    <row r="111" spans="1:39" x14ac:dyDescent="0.2">
      <c r="A111" s="7">
        <v>90</v>
      </c>
      <c r="B111" s="7">
        <v>45</v>
      </c>
      <c r="C111" s="7">
        <v>22.5</v>
      </c>
      <c r="D111" s="12">
        <f t="shared" si="23"/>
        <v>7.5</v>
      </c>
      <c r="E111" s="29">
        <f t="shared" si="39"/>
        <v>4857753.7917925362</v>
      </c>
      <c r="F111" s="2">
        <f t="shared" si="24"/>
        <v>4856.8559049723699</v>
      </c>
      <c r="G111" s="2">
        <f t="shared" si="32"/>
        <v>30123.843705238061</v>
      </c>
      <c r="H111" s="2">
        <f t="shared" si="33"/>
        <v>15955.255193982524</v>
      </c>
      <c r="I111" s="2">
        <f t="shared" si="22"/>
        <v>50935.954804192952</v>
      </c>
      <c r="J111" s="2">
        <f t="shared" si="40"/>
        <v>382019.66103144712</v>
      </c>
      <c r="K111" s="2">
        <f t="shared" si="25"/>
        <v>46594.165826284552</v>
      </c>
      <c r="L111" s="2">
        <f t="shared" si="25"/>
        <v>349456.24369713408</v>
      </c>
      <c r="M111" s="2"/>
      <c r="N111" s="28">
        <f t="shared" si="41"/>
        <v>6525359.6184404725</v>
      </c>
      <c r="O111" s="2">
        <f t="shared" si="34"/>
        <v>6502.7951175064318</v>
      </c>
      <c r="P111" s="2">
        <f t="shared" si="35"/>
        <v>40332.50884927444</v>
      </c>
      <c r="R111">
        <f t="shared" si="36"/>
        <v>90</v>
      </c>
      <c r="S111" s="89">
        <f t="shared" si="26"/>
        <v>46079.098899220582</v>
      </c>
      <c r="T111" s="89">
        <f>IF(AND(S111=0,S110&gt;0),SUM($G111:$H$381),S111)</f>
        <v>46079.098899220582</v>
      </c>
      <c r="U111" s="82">
        <f>SUM(T111:T$381)</f>
        <v>4903832.8906917516</v>
      </c>
      <c r="V111" s="68">
        <f>localspline(R111,'BBG rates'!$G$10:$G$27,'BBG rates'!$K$10:$K$27)</f>
        <v>1.0270374730312142</v>
      </c>
      <c r="W111" s="68">
        <f>locallinterp(R111,'BBG rates'!$G$10:$G$27,'BBG rates'!$J$10:$J$27)</f>
        <v>-0.34850000000000003</v>
      </c>
      <c r="X111" s="56">
        <f t="shared" si="37"/>
        <v>-0.34905789871437776</v>
      </c>
      <c r="Y111" s="66">
        <f t="shared" si="27"/>
        <v>-454.55736024062367</v>
      </c>
      <c r="Z111" s="72">
        <f t="shared" si="28"/>
        <v>-0.11123316076372305</v>
      </c>
      <c r="AA111" s="79">
        <f t="shared" si="29"/>
        <v>-641.89773018242806</v>
      </c>
      <c r="AB111" s="81">
        <f t="shared" si="38"/>
        <v>-0.1570765752807404</v>
      </c>
      <c r="AD111" s="95">
        <f>locallinterp(R111,'BBG rates'!$N$10:$N$369,'BBG rates'!$P$10:$P$369)</f>
        <v>7.6321373189132409</v>
      </c>
      <c r="AF111" s="2"/>
      <c r="AH111" s="2"/>
      <c r="AI111" s="185">
        <f t="shared" si="30"/>
        <v>90</v>
      </c>
      <c r="AJ111" s="127">
        <f>locallinterp(MIN(AI111,CAP_Senior*12),'BBG rates'!$X$24:$X$65,'BBG rates'!$Y$24:$Y$65)</f>
        <v>49.201348095798622</v>
      </c>
      <c r="AK111" s="127">
        <f>locallinterp(MIN(AI111,CAP_CB*12),'BBG rates'!$AA$25:$AA$40,'BBG rates'!$AC$25:$AC$40)</f>
        <v>9.1</v>
      </c>
      <c r="AL111" s="144">
        <f t="shared" si="31"/>
        <v>15.917229176285765</v>
      </c>
      <c r="AM111" s="142">
        <f>(SUMPRODUCT(AL111:AL$381,G111:G$381)+SUMPRODUCT(AL111:AL$381,H111:H$381))/12</f>
        <v>7610566.0873034596</v>
      </c>
    </row>
    <row r="112" spans="1:39" x14ac:dyDescent="0.2">
      <c r="A112" s="7">
        <v>91</v>
      </c>
      <c r="B112" s="7">
        <v>45.5</v>
      </c>
      <c r="C112" s="7">
        <v>22.75</v>
      </c>
      <c r="D112" s="12">
        <f t="shared" si="23"/>
        <v>7.583333333333333</v>
      </c>
      <c r="E112" s="29">
        <f t="shared" si="39"/>
        <v>4811894.198407717</v>
      </c>
      <c r="F112" s="2">
        <f t="shared" si="24"/>
        <v>4811.2182275528785</v>
      </c>
      <c r="G112" s="2">
        <f t="shared" si="32"/>
        <v>30054.963674734459</v>
      </c>
      <c r="H112" s="2">
        <f t="shared" si="33"/>
        <v>15804.629710084328</v>
      </c>
      <c r="I112" s="2">
        <f t="shared" si="22"/>
        <v>50670.811612371668</v>
      </c>
      <c r="J112" s="2">
        <f t="shared" si="40"/>
        <v>384253.65472715179</v>
      </c>
      <c r="K112" s="2">
        <f t="shared" si="25"/>
        <v>46305.761314279858</v>
      </c>
      <c r="L112" s="2">
        <f t="shared" si="25"/>
        <v>351152.02329995559</v>
      </c>
      <c r="M112" s="2"/>
      <c r="N112" s="28">
        <f t="shared" si="41"/>
        <v>6484987.1634535268</v>
      </c>
      <c r="O112" s="2">
        <f t="shared" si="34"/>
        <v>6462.848979835474</v>
      </c>
      <c r="P112" s="2">
        <f t="shared" si="35"/>
        <v>40372.454986945406</v>
      </c>
      <c r="R112">
        <f t="shared" si="36"/>
        <v>91</v>
      </c>
      <c r="S112" s="89">
        <f t="shared" si="26"/>
        <v>45859.593384818785</v>
      </c>
      <c r="T112" s="89">
        <f>IF(AND(S112=0,S111&gt;0),SUM($G112:$H$381),S112)</f>
        <v>45859.593384818785</v>
      </c>
      <c r="U112" s="82">
        <f>SUM(T112:T$381)</f>
        <v>4857753.7917925315</v>
      </c>
      <c r="V112" s="68">
        <f>localspline(R112,'BBG rates'!$G$10:$G$27,'BBG rates'!$K$10:$K$27)</f>
        <v>1.0270191295380109</v>
      </c>
      <c r="W112" s="68">
        <f>locallinterp(R112,'BBG rates'!$G$10:$G$27,'BBG rates'!$J$10:$J$27)</f>
        <v>-0.34441666666666665</v>
      </c>
      <c r="X112" s="56">
        <f t="shared" si="37"/>
        <v>-0.34496155404997175</v>
      </c>
      <c r="Y112" s="66">
        <f t="shared" si="27"/>
        <v>-441.15379904361208</v>
      </c>
      <c r="Z112" s="72">
        <f t="shared" si="28"/>
        <v>-0.10897723135881479</v>
      </c>
      <c r="AA112" s="79">
        <f t="shared" si="29"/>
        <v>-635.86610764316799</v>
      </c>
      <c r="AB112" s="81">
        <f t="shared" si="38"/>
        <v>-0.15707657528074037</v>
      </c>
      <c r="AD112" s="95">
        <f>locallinterp(R112,'BBG rates'!$N$10:$N$369,'BBG rates'!$P$10:$P$369)</f>
        <v>7.7177222463747421</v>
      </c>
      <c r="AF112" s="2"/>
      <c r="AH112" s="2"/>
      <c r="AI112" s="185">
        <f t="shared" si="30"/>
        <v>91</v>
      </c>
      <c r="AJ112" s="127">
        <f>locallinterp(MIN(AI112,CAP_Senior*12),'BBG rates'!$X$24:$X$65,'BBG rates'!$Y$24:$Y$65)</f>
        <v>49.413217905429534</v>
      </c>
      <c r="AK112" s="127">
        <f>locallinterp(MIN(AI112,CAP_CB*12),'BBG rates'!$AA$25:$AA$40,'BBG rates'!$AC$25:$AC$40)</f>
        <v>9.1166666666666671</v>
      </c>
      <c r="AL112" s="144">
        <f t="shared" si="31"/>
        <v>15.967080377256355</v>
      </c>
      <c r="AM112" s="142">
        <f>(SUMPRODUCT(AL112:AL$381,G112:G$381)+SUMPRODUCT(AL112:AL$381,H112:H$381))/12</f>
        <v>7549445.1225188253</v>
      </c>
    </row>
    <row r="113" spans="1:39" x14ac:dyDescent="0.2">
      <c r="A113" s="7">
        <v>92</v>
      </c>
      <c r="B113" s="7">
        <v>46</v>
      </c>
      <c r="C113" s="7">
        <v>23</v>
      </c>
      <c r="D113" s="12">
        <f t="shared" si="23"/>
        <v>7.666666666666667</v>
      </c>
      <c r="E113" s="29">
        <f t="shared" si="39"/>
        <v>4766253.2349505266</v>
      </c>
      <c r="F113" s="2">
        <f t="shared" si="24"/>
        <v>4765.7979528625492</v>
      </c>
      <c r="G113" s="2">
        <f t="shared" si="32"/>
        <v>29986.241142677893</v>
      </c>
      <c r="H113" s="2">
        <f t="shared" si="33"/>
        <v>15654.722314512104</v>
      </c>
      <c r="I113" s="2">
        <f t="shared" si="22"/>
        <v>50406.761410052546</v>
      </c>
      <c r="J113" s="2">
        <f t="shared" si="40"/>
        <v>386451.83747706952</v>
      </c>
      <c r="K113" s="2">
        <f t="shared" si="25"/>
        <v>46018.879750442466</v>
      </c>
      <c r="L113" s="2">
        <f t="shared" si="25"/>
        <v>352811.41142005892</v>
      </c>
      <c r="M113" s="2"/>
      <c r="N113" s="28">
        <f t="shared" si="41"/>
        <v>6444574.7227654429</v>
      </c>
      <c r="O113" s="2">
        <f t="shared" si="34"/>
        <v>6422.8632786967219</v>
      </c>
      <c r="P113" s="2">
        <f t="shared" si="35"/>
        <v>40412.440688084156</v>
      </c>
      <c r="R113">
        <f t="shared" si="36"/>
        <v>92</v>
      </c>
      <c r="S113" s="89">
        <f t="shared" si="26"/>
        <v>45640.963457189995</v>
      </c>
      <c r="T113" s="89">
        <f>IF(AND(S113=0,S112&gt;0),SUM($G113:$H$381),S113)</f>
        <v>45640.963457189995</v>
      </c>
      <c r="U113" s="82">
        <f>SUM(T113:T$381)</f>
        <v>4811894.1984077133</v>
      </c>
      <c r="V113" s="68">
        <f>localspline(R113,'BBG rates'!$G$10:$G$27,'BBG rates'!$K$10:$K$27)</f>
        <v>1.0269926579937489</v>
      </c>
      <c r="W113" s="68">
        <f>locallinterp(R113,'BBG rates'!$G$10:$G$27,'BBG rates'!$J$10:$J$27)</f>
        <v>-0.34033333333333332</v>
      </c>
      <c r="X113" s="56">
        <f t="shared" si="37"/>
        <v>-0.34086536324116068</v>
      </c>
      <c r="Y113" s="66">
        <f t="shared" si="27"/>
        <v>-427.97063520850634</v>
      </c>
      <c r="Z113" s="72">
        <f t="shared" si="28"/>
        <v>-0.10672819082766813</v>
      </c>
      <c r="AA113" s="79">
        <f t="shared" si="29"/>
        <v>-629.86321774928911</v>
      </c>
      <c r="AB113" s="81">
        <f t="shared" si="38"/>
        <v>-0.15707657528074034</v>
      </c>
      <c r="AD113" s="95">
        <f>locallinterp(R113,'BBG rates'!$N$10:$N$369,'BBG rates'!$P$10:$P$369)</f>
        <v>7.8033049678742215</v>
      </c>
      <c r="AF113" s="2"/>
      <c r="AH113" s="2"/>
      <c r="AI113" s="185">
        <f t="shared" si="30"/>
        <v>92</v>
      </c>
      <c r="AJ113" s="127">
        <f>locallinterp(MIN(AI113,CAP_Senior*12),'BBG rates'!$X$24:$X$65,'BBG rates'!$Y$24:$Y$65)</f>
        <v>49.625087715060445</v>
      </c>
      <c r="AK113" s="127">
        <f>locallinterp(MIN(AI113,CAP_CB*12),'BBG rates'!$AA$25:$AA$40,'BBG rates'!$AC$25:$AC$40)</f>
        <v>9.1333333333333329</v>
      </c>
      <c r="AL113" s="144">
        <f t="shared" si="31"/>
        <v>16.016931578226941</v>
      </c>
      <c r="AM113" s="142">
        <f>(SUMPRODUCT(AL113:AL$381,G113:G$381)+SUMPRODUCT(AL113:AL$381,H113:H$381))/12</f>
        <v>7488424.8047151836</v>
      </c>
    </row>
    <row r="114" spans="1:39" x14ac:dyDescent="0.2">
      <c r="A114" s="7">
        <v>93</v>
      </c>
      <c r="B114" s="7">
        <v>46.5</v>
      </c>
      <c r="C114" s="7">
        <v>23.25</v>
      </c>
      <c r="D114" s="12">
        <f t="shared" si="23"/>
        <v>7.75</v>
      </c>
      <c r="E114" s="29">
        <f t="shared" si="39"/>
        <v>4720830.0290595861</v>
      </c>
      <c r="F114" s="2">
        <f t="shared" si="24"/>
        <v>4720.5942137024213</v>
      </c>
      <c r="G114" s="2">
        <f t="shared" si="32"/>
        <v>29917.675748938404</v>
      </c>
      <c r="H114" s="2">
        <f t="shared" si="33"/>
        <v>15505.53014200158</v>
      </c>
      <c r="I114" s="2">
        <f t="shared" si="22"/>
        <v>50143.800104642411</v>
      </c>
      <c r="J114" s="2">
        <f t="shared" si="40"/>
        <v>388614.45081097865</v>
      </c>
      <c r="K114" s="2">
        <f t="shared" si="25"/>
        <v>45733.513683438548</v>
      </c>
      <c r="L114" s="2">
        <f t="shared" si="25"/>
        <v>354434.73104664875</v>
      </c>
      <c r="M114" s="2"/>
      <c r="N114" s="28">
        <f t="shared" si="41"/>
        <v>6404122.2567735678</v>
      </c>
      <c r="O114" s="2">
        <f t="shared" si="34"/>
        <v>6382.8379749057158</v>
      </c>
      <c r="P114" s="2">
        <f t="shared" si="35"/>
        <v>40452.465991875157</v>
      </c>
      <c r="R114">
        <f t="shared" si="36"/>
        <v>93</v>
      </c>
      <c r="S114" s="89">
        <f t="shared" si="26"/>
        <v>45423.205890939986</v>
      </c>
      <c r="T114" s="89">
        <f>IF(AND(S114=0,S113&gt;0),SUM($G114:$H$381),S114)</f>
        <v>45423.205890939986</v>
      </c>
      <c r="U114" s="82">
        <f>SUM(T114:T$381)</f>
        <v>4766253.2349505238</v>
      </c>
      <c r="V114" s="68">
        <f>localspline(R114,'BBG rates'!$G$10:$G$27,'BBG rates'!$K$10:$K$27)</f>
        <v>1.0269580747320219</v>
      </c>
      <c r="W114" s="68">
        <f>locallinterp(R114,'BBG rates'!$G$10:$G$27,'BBG rates'!$J$10:$J$27)</f>
        <v>-0.33624999999999999</v>
      </c>
      <c r="X114" s="56">
        <f t="shared" si="37"/>
        <v>-0.33676932627555445</v>
      </c>
      <c r="Y114" s="66">
        <f t="shared" si="27"/>
        <v>-415.00611555224668</v>
      </c>
      <c r="Z114" s="72">
        <f t="shared" si="28"/>
        <v>-0.10448612654712745</v>
      </c>
      <c r="AA114" s="79">
        <f t="shared" si="29"/>
        <v>-623.88894588898177</v>
      </c>
      <c r="AB114" s="81">
        <f t="shared" si="38"/>
        <v>-0.15707657528074034</v>
      </c>
      <c r="AD114" s="95">
        <f>locallinterp(R114,'BBG rates'!$N$10:$N$369,'BBG rates'!$P$10:$P$369)</f>
        <v>7.8888848074352236</v>
      </c>
      <c r="AF114" s="2"/>
      <c r="AH114" s="2"/>
      <c r="AI114" s="185">
        <f t="shared" si="30"/>
        <v>93</v>
      </c>
      <c r="AJ114" s="127">
        <f>locallinterp(MIN(AI114,CAP_Senior*12),'BBG rates'!$X$24:$X$65,'BBG rates'!$Y$24:$Y$65)</f>
        <v>49.83695752469135</v>
      </c>
      <c r="AK114" s="127">
        <f>locallinterp(MIN(AI114,CAP_CB*12),'BBG rates'!$AA$25:$AA$40,'BBG rates'!$AC$25:$AC$40)</f>
        <v>9.1499999999999986</v>
      </c>
      <c r="AL114" s="144">
        <f t="shared" si="31"/>
        <v>16.066782779197528</v>
      </c>
      <c r="AM114" s="142">
        <f>(SUMPRODUCT(AL114:AL$381,G114:G$381)+SUMPRODUCT(AL114:AL$381,H114:H$381))/12</f>
        <v>7427505.7889770018</v>
      </c>
    </row>
    <row r="115" spans="1:39" x14ac:dyDescent="0.2">
      <c r="A115" s="7">
        <v>94</v>
      </c>
      <c r="B115" s="7">
        <v>47</v>
      </c>
      <c r="C115" s="7">
        <v>23.5</v>
      </c>
      <c r="D115" s="12">
        <f t="shared" si="23"/>
        <v>7.833333333333333</v>
      </c>
      <c r="E115" s="29">
        <f t="shared" si="39"/>
        <v>4675623.7115875324</v>
      </c>
      <c r="F115" s="2">
        <f t="shared" si="24"/>
        <v>4675.6061460680312</v>
      </c>
      <c r="G115" s="2">
        <f t="shared" si="32"/>
        <v>29849.267134209553</v>
      </c>
      <c r="H115" s="2">
        <f t="shared" si="33"/>
        <v>15357.050337844881</v>
      </c>
      <c r="I115" s="2">
        <f t="shared" si="22"/>
        <v>49881.92361812247</v>
      </c>
      <c r="J115" s="2">
        <f t="shared" si="40"/>
        <v>390741.73500862601</v>
      </c>
      <c r="K115" s="2">
        <f t="shared" si="25"/>
        <v>45449.655696831345</v>
      </c>
      <c r="L115" s="2">
        <f t="shared" si="25"/>
        <v>356022.30295851221</v>
      </c>
      <c r="M115" s="2"/>
      <c r="N115" s="28">
        <f t="shared" si="41"/>
        <v>6363629.7258360265</v>
      </c>
      <c r="O115" s="2">
        <f t="shared" si="34"/>
        <v>6342.7730292391816</v>
      </c>
      <c r="P115" s="2">
        <f t="shared" si="35"/>
        <v>40492.530937541698</v>
      </c>
      <c r="R115">
        <f t="shared" si="36"/>
        <v>94</v>
      </c>
      <c r="S115" s="89">
        <f t="shared" si="26"/>
        <v>45206.317472054434</v>
      </c>
      <c r="T115" s="89">
        <f>IF(AND(S115=0,S114&gt;0),SUM($G115:$H$381),S115)</f>
        <v>45206.317472054434</v>
      </c>
      <c r="U115" s="82">
        <f>SUM(T115:T$381)</f>
        <v>4720830.0290595833</v>
      </c>
      <c r="V115" s="68">
        <f>localspline(R115,'BBG rates'!$G$10:$G$27,'BBG rates'!$K$10:$K$27)</f>
        <v>1.026915604716566</v>
      </c>
      <c r="W115" s="68">
        <f>locallinterp(R115,'BBG rates'!$G$10:$G$27,'BBG rates'!$J$10:$J$27)</f>
        <v>-0.33216666666666667</v>
      </c>
      <c r="X115" s="56">
        <f t="shared" si="37"/>
        <v>-0.3326734431414291</v>
      </c>
      <c r="Y115" s="66">
        <f t="shared" si="27"/>
        <v>-402.25849684794031</v>
      </c>
      <c r="Z115" s="72">
        <f t="shared" si="28"/>
        <v>-0.10225112813766926</v>
      </c>
      <c r="AA115" s="79">
        <f t="shared" si="29"/>
        <v>-617.94317787263105</v>
      </c>
      <c r="AB115" s="81">
        <f t="shared" si="38"/>
        <v>-0.15707657528074034</v>
      </c>
      <c r="AD115" s="95">
        <f>locallinterp(R115,'BBG rates'!$N$10:$N$369,'BBG rates'!$P$10:$P$369)</f>
        <v>7.9744611078282706</v>
      </c>
      <c r="AF115" s="2"/>
      <c r="AH115" s="2"/>
      <c r="AI115" s="185">
        <f t="shared" si="30"/>
        <v>94</v>
      </c>
      <c r="AJ115" s="127">
        <f>locallinterp(MIN(AI115,CAP_Senior*12),'BBG rates'!$X$24:$X$65,'BBG rates'!$Y$24:$Y$65)</f>
        <v>50.048827334322262</v>
      </c>
      <c r="AK115" s="127">
        <f>locallinterp(MIN(AI115,CAP_CB*12),'BBG rates'!$AA$25:$AA$40,'BBG rates'!$AC$25:$AC$40)</f>
        <v>9.1666666666666661</v>
      </c>
      <c r="AL115" s="144">
        <f t="shared" si="31"/>
        <v>16.116633980168118</v>
      </c>
      <c r="AM115" s="142">
        <f>(SUMPRODUCT(AL115:AL$381,G115:G$381)+SUMPRODUCT(AL115:AL$381,H115:H$381))/12</f>
        <v>7366688.7237949604</v>
      </c>
    </row>
    <row r="116" spans="1:39" x14ac:dyDescent="0.2">
      <c r="A116" s="7">
        <v>95</v>
      </c>
      <c r="B116" s="7">
        <v>47.5</v>
      </c>
      <c r="C116" s="7">
        <v>23.75</v>
      </c>
      <c r="D116" s="12">
        <f t="shared" si="23"/>
        <v>7.916666666666667</v>
      </c>
      <c r="E116" s="29">
        <f t="shared" si="39"/>
        <v>4630633.4165896727</v>
      </c>
      <c r="F116" s="2">
        <f t="shared" si="24"/>
        <v>4630.8328891381389</v>
      </c>
      <c r="G116" s="2">
        <f t="shared" si="32"/>
        <v>29781.014940006422</v>
      </c>
      <c r="H116" s="2">
        <f t="shared" si="33"/>
        <v>15209.280057853288</v>
      </c>
      <c r="I116" s="2">
        <f t="shared" si="22"/>
        <v>49621.127886997856</v>
      </c>
      <c r="J116" s="2">
        <f t="shared" si="40"/>
        <v>392833.9291053997</v>
      </c>
      <c r="K116" s="2">
        <f t="shared" si="25"/>
        <v>45167.298408922121</v>
      </c>
      <c r="L116" s="2">
        <f t="shared" si="25"/>
        <v>357574.44573730015</v>
      </c>
      <c r="M116" s="2"/>
      <c r="N116" s="28">
        <f t="shared" si="41"/>
        <v>6323097.0902716806</v>
      </c>
      <c r="O116" s="2">
        <f t="shared" si="34"/>
        <v>6302.6684024349979</v>
      </c>
      <c r="P116" s="2">
        <f t="shared" si="35"/>
        <v>40532.635564345874</v>
      </c>
      <c r="R116">
        <f t="shared" si="36"/>
        <v>95</v>
      </c>
      <c r="S116" s="89">
        <f t="shared" si="26"/>
        <v>44990.29499785971</v>
      </c>
      <c r="T116" s="89">
        <f>IF(AND(S116=0,S115&gt;0),SUM($G116:$H$381),S116)</f>
        <v>44990.29499785971</v>
      </c>
      <c r="U116" s="82">
        <f>SUM(T116:T$381)</f>
        <v>4675623.7115875306</v>
      </c>
      <c r="V116" s="68">
        <f>localspline(R116,'BBG rates'!$G$10:$G$27,'BBG rates'!$K$10:$K$27)</f>
        <v>1.026865338790353</v>
      </c>
      <c r="W116" s="68">
        <f>locallinterp(R116,'BBG rates'!$G$10:$G$27,'BBG rates'!$J$10:$J$27)</f>
        <v>-0.32808333333333334</v>
      </c>
      <c r="X116" s="56">
        <f t="shared" si="37"/>
        <v>-0.32857771382652778</v>
      </c>
      <c r="Y116" s="66">
        <f t="shared" si="27"/>
        <v>-389.72604577696291</v>
      </c>
      <c r="Z116" s="72">
        <f t="shared" si="28"/>
        <v>-0.10002328753987037</v>
      </c>
      <c r="AA116" s="79">
        <f t="shared" si="29"/>
        <v>-612.02579993132758</v>
      </c>
      <c r="AB116" s="81">
        <f t="shared" si="38"/>
        <v>-0.15707657528074029</v>
      </c>
      <c r="AD116" s="95">
        <f>locallinterp(R116,'BBG rates'!$N$10:$N$369,'BBG rates'!$P$10:$P$369)</f>
        <v>8.0600332193941338</v>
      </c>
      <c r="AF116" s="2"/>
      <c r="AH116" s="2"/>
      <c r="AI116" s="185">
        <f t="shared" si="30"/>
        <v>95</v>
      </c>
      <c r="AJ116" s="127">
        <f>locallinterp(MIN(AI116,CAP_Senior*12),'BBG rates'!$X$24:$X$65,'BBG rates'!$Y$24:$Y$65)</f>
        <v>50.260697143953166</v>
      </c>
      <c r="AK116" s="127">
        <f>locallinterp(MIN(AI116,CAP_CB*12),'BBG rates'!$AA$25:$AA$40,'BBG rates'!$AC$25:$AC$40)</f>
        <v>9.1833333333333336</v>
      </c>
      <c r="AL116" s="144">
        <f t="shared" si="31"/>
        <v>16.166485181138704</v>
      </c>
      <c r="AM116" s="142">
        <f>(SUMPRODUCT(AL116:AL$381,G116:G$381)+SUMPRODUCT(AL116:AL$381,H116:H$381))/12</f>
        <v>7305974.2511042617</v>
      </c>
    </row>
    <row r="117" spans="1:39" x14ac:dyDescent="0.2">
      <c r="A117" s="7">
        <v>96</v>
      </c>
      <c r="B117" s="7">
        <v>48</v>
      </c>
      <c r="C117" s="7">
        <v>24</v>
      </c>
      <c r="D117" s="12">
        <f t="shared" si="23"/>
        <v>8</v>
      </c>
      <c r="E117" s="29">
        <f t="shared" si="39"/>
        <v>4585858.2813126883</v>
      </c>
      <c r="F117" s="2">
        <f t="shared" si="24"/>
        <v>4586.2735852634951</v>
      </c>
      <c r="G117" s="2">
        <f t="shared" si="32"/>
        <v>29712.918808663828</v>
      </c>
      <c r="H117" s="2">
        <f t="shared" si="33"/>
        <v>15062.216468320119</v>
      </c>
      <c r="I117" s="2">
        <f t="shared" si="22"/>
        <v>49361.408862247445</v>
      </c>
      <c r="J117" s="2">
        <f t="shared" si="40"/>
        <v>394891.27089797956</v>
      </c>
      <c r="K117" s="2">
        <f t="shared" si="25"/>
        <v>44886.434472591893</v>
      </c>
      <c r="L117" s="2">
        <f t="shared" si="25"/>
        <v>359091.47578073514</v>
      </c>
      <c r="M117" s="2"/>
      <c r="N117" s="28">
        <f t="shared" si="41"/>
        <v>6282524.3103600917</v>
      </c>
      <c r="O117" s="2">
        <f t="shared" si="34"/>
        <v>6262.5240551921579</v>
      </c>
      <c r="P117" s="2">
        <f t="shared" si="35"/>
        <v>40572.779911588725</v>
      </c>
      <c r="R117">
        <f t="shared" si="36"/>
        <v>96</v>
      </c>
      <c r="S117" s="89">
        <f t="shared" si="26"/>
        <v>44775.135276983943</v>
      </c>
      <c r="T117" s="89">
        <f>IF(AND(S117=0,S116&gt;0),SUM($G117:$H$381),S117)</f>
        <v>44775.135276983943</v>
      </c>
      <c r="U117" s="82">
        <f>SUM(T117:T$381)</f>
        <v>4630633.416589669</v>
      </c>
      <c r="V117" s="68">
        <f>localspline(R117,'BBG rates'!$G$10:$G$27,'BBG rates'!$K$10:$K$27)</f>
        <v>1.026807427406311</v>
      </c>
      <c r="W117" s="68">
        <f>locallinterp(R117,'BBG rates'!$G$10:$G$27,'BBG rates'!$J$10:$J$27)</f>
        <v>-0.32400000000000001</v>
      </c>
      <c r="X117" s="56">
        <f t="shared" si="37"/>
        <v>-0.32448213831872685</v>
      </c>
      <c r="Y117" s="66">
        <f t="shared" si="27"/>
        <v>-377.40703888131475</v>
      </c>
      <c r="Z117" s="72">
        <f t="shared" si="28"/>
        <v>-9.7802699094051218E-2</v>
      </c>
      <c r="AA117" s="79">
        <f t="shared" si="29"/>
        <v>-606.13669871538252</v>
      </c>
      <c r="AB117" s="81">
        <f t="shared" si="38"/>
        <v>-0.15707657528074037</v>
      </c>
      <c r="AD117" s="95">
        <f>locallinterp(R117,'BBG rates'!$N$10:$N$369,'BBG rates'!$P$10:$P$369)</f>
        <v>8.1456005050113269</v>
      </c>
      <c r="AF117" s="2"/>
      <c r="AH117" s="2"/>
      <c r="AI117" s="185">
        <f t="shared" si="30"/>
        <v>96</v>
      </c>
      <c r="AJ117" s="127">
        <f>locallinterp(MIN(AI117,CAP_Senior*12),'BBG rates'!$X$24:$X$65,'BBG rates'!$Y$24:$Y$65)</f>
        <v>50.472566953584078</v>
      </c>
      <c r="AK117" s="127">
        <f>locallinterp(MIN(AI117,CAP_CB*12),'BBG rates'!$AA$25:$AA$40,'BBG rates'!$AC$25:$AC$40)</f>
        <v>9.1999999999999993</v>
      </c>
      <c r="AL117" s="144">
        <f t="shared" si="31"/>
        <v>16.216336382109294</v>
      </c>
      <c r="AM117" s="142">
        <f>(SUMPRODUCT(AL117:AL$381,G117:G$381)+SUMPRODUCT(AL117:AL$381,H117:H$381))/12</f>
        <v>7245363.0063227667</v>
      </c>
    </row>
    <row r="118" spans="1:39" x14ac:dyDescent="0.2">
      <c r="A118" s="7">
        <v>97</v>
      </c>
      <c r="B118" s="7">
        <v>48.5</v>
      </c>
      <c r="C118" s="7">
        <v>24.25</v>
      </c>
      <c r="D118" s="12">
        <f t="shared" si="23"/>
        <v>8.0833333333333339</v>
      </c>
      <c r="E118" s="29">
        <f t="shared" si="39"/>
        <v>4541297.4461833704</v>
      </c>
      <c r="F118" s="2">
        <f t="shared" si="24"/>
        <v>4541.9273799556549</v>
      </c>
      <c r="G118" s="2">
        <f t="shared" si="32"/>
        <v>29644.978383334368</v>
      </c>
      <c r="H118" s="2">
        <f t="shared" si="33"/>
        <v>14915.85674598374</v>
      </c>
      <c r="I118" s="2">
        <f t="shared" si="22"/>
        <v>49102.762509273758</v>
      </c>
      <c r="J118" s="2">
        <f t="shared" si="40"/>
        <v>396913.99694996292</v>
      </c>
      <c r="K118" s="2">
        <f t="shared" si="25"/>
        <v>44607.056575143928</v>
      </c>
      <c r="L118" s="2">
        <f t="shared" si="25"/>
        <v>360573.70731574675</v>
      </c>
      <c r="M118" s="2"/>
      <c r="N118" s="28">
        <f t="shared" si="41"/>
        <v>6241911.3463414814</v>
      </c>
      <c r="O118" s="2">
        <f t="shared" si="34"/>
        <v>6222.3399481707329</v>
      </c>
      <c r="P118" s="2">
        <f t="shared" si="35"/>
        <v>40612.964018610146</v>
      </c>
      <c r="R118">
        <f t="shared" si="36"/>
        <v>97</v>
      </c>
      <c r="S118" s="89">
        <f t="shared" si="26"/>
        <v>44560.835129318104</v>
      </c>
      <c r="T118" s="89">
        <f>IF(AND(S118=0,S117&gt;0),SUM($G118:$H$381),S118)</f>
        <v>44560.835129318104</v>
      </c>
      <c r="U118" s="82">
        <f>SUM(T118:T$381)</f>
        <v>4585858.2813126864</v>
      </c>
      <c r="V118" s="68">
        <f>localspline(R118,'BBG rates'!$G$10:$G$27,'BBG rates'!$K$10:$K$27)</f>
        <v>1.0267419889840914</v>
      </c>
      <c r="W118" s="68">
        <f>locallinterp(R118,'BBG rates'!$G$10:$G$27,'BBG rates'!$J$10:$J$27)</f>
        <v>-0.31975000000000003</v>
      </c>
      <c r="X118" s="56">
        <f t="shared" si="37"/>
        <v>-0.32021955980270356</v>
      </c>
      <c r="Y118" s="66">
        <f t="shared" si="27"/>
        <v>-365.29976251615972</v>
      </c>
      <c r="Z118" s="72">
        <f t="shared" si="28"/>
        <v>-9.5589459623229497E-2</v>
      </c>
      <c r="AA118" s="79">
        <f t="shared" si="29"/>
        <v>-600.27576129284876</v>
      </c>
      <c r="AB118" s="81">
        <f t="shared" si="38"/>
        <v>-0.15707657528074029</v>
      </c>
      <c r="AD118" s="95">
        <f>locallinterp(R118,'BBG rates'!$N$10:$N$369,'BBG rates'!$P$10:$P$369)</f>
        <v>8.2311623374266674</v>
      </c>
      <c r="AF118" s="2"/>
      <c r="AH118" s="2"/>
      <c r="AI118" s="185">
        <f t="shared" si="30"/>
        <v>97</v>
      </c>
      <c r="AJ118" s="127">
        <f>locallinterp(MIN(AI118,CAP_Senior*12),'BBG rates'!$X$24:$X$65,'BBG rates'!$Y$24:$Y$65)</f>
        <v>50.659449370158875</v>
      </c>
      <c r="AK118" s="127">
        <f>locallinterp(MIN(AI118,CAP_CB*12),'BBG rates'!$AA$25:$AA$40,'BBG rates'!$AC$25:$AC$40)</f>
        <v>9.2333333333333325</v>
      </c>
      <c r="AL118" s="144">
        <f t="shared" si="31"/>
        <v>16.275773059593675</v>
      </c>
      <c r="AM118" s="142">
        <f>(SUMPRODUCT(AL118:AL$381,G118:G$381)+SUMPRODUCT(AL118:AL$381,H118:H$381))/12</f>
        <v>7184855.6183889313</v>
      </c>
    </row>
    <row r="119" spans="1:39" x14ac:dyDescent="0.2">
      <c r="A119" s="7">
        <v>98</v>
      </c>
      <c r="B119" s="7">
        <v>49</v>
      </c>
      <c r="C119" s="7">
        <v>24.5</v>
      </c>
      <c r="D119" s="12">
        <f t="shared" si="23"/>
        <v>8.1666666666666661</v>
      </c>
      <c r="E119" s="29">
        <f t="shared" si="39"/>
        <v>4496950.0547973933</v>
      </c>
      <c r="F119" s="2">
        <f t="shared" si="24"/>
        <v>4497.7934218758155</v>
      </c>
      <c r="G119" s="2">
        <f t="shared" si="32"/>
        <v>29577.193307986636</v>
      </c>
      <c r="H119" s="2">
        <f t="shared" si="33"/>
        <v>14770.198077990692</v>
      </c>
      <c r="I119" s="2">
        <f t="shared" si="22"/>
        <v>48845.184807853148</v>
      </c>
      <c r="J119" s="2">
        <f t="shared" si="40"/>
        <v>398902.34259746736</v>
      </c>
      <c r="K119" s="2">
        <f t="shared" si="25"/>
        <v>44329.157438146744</v>
      </c>
      <c r="L119" s="2">
        <f t="shared" si="25"/>
        <v>362021.45241153176</v>
      </c>
      <c r="M119" s="2"/>
      <c r="N119" s="28">
        <f t="shared" si="41"/>
        <v>6201258.1584166922</v>
      </c>
      <c r="O119" s="2">
        <f t="shared" si="34"/>
        <v>6182.1160419918269</v>
      </c>
      <c r="P119" s="2">
        <f t="shared" si="35"/>
        <v>40653.187924789047</v>
      </c>
      <c r="R119">
        <f t="shared" si="36"/>
        <v>98</v>
      </c>
      <c r="S119" s="89">
        <f t="shared" si="26"/>
        <v>44347.391385977331</v>
      </c>
      <c r="T119" s="89">
        <f>IF(AND(S119=0,S118&gt;0),SUM($G119:$H$381),S119)</f>
        <v>44347.391385977331</v>
      </c>
      <c r="U119" s="82">
        <f>SUM(T119:T$381)</f>
        <v>4541297.4461833676</v>
      </c>
      <c r="V119" s="68">
        <f>localspline(R119,'BBG rates'!$G$10:$G$27,'BBG rates'!$K$10:$K$27)</f>
        <v>1.0266686263931648</v>
      </c>
      <c r="W119" s="68">
        <f>locallinterp(R119,'BBG rates'!$G$10:$G$27,'BBG rates'!$J$10:$J$27)</f>
        <v>-0.3155</v>
      </c>
      <c r="X119" s="56">
        <f t="shared" si="37"/>
        <v>-0.31595714787915341</v>
      </c>
      <c r="Y119" s="66">
        <f t="shared" si="27"/>
        <v>-353.40872000820048</v>
      </c>
      <c r="Z119" s="72">
        <f t="shared" si="28"/>
        <v>-9.3385308721906771E-2</v>
      </c>
      <c r="AA119" s="79">
        <f t="shared" si="29"/>
        <v>-594.44287514804626</v>
      </c>
      <c r="AB119" s="81">
        <f t="shared" si="38"/>
        <v>-0.15707657528074034</v>
      </c>
      <c r="AD119" s="95">
        <f>locallinterp(R119,'BBG rates'!$N$10:$N$369,'BBG rates'!$P$10:$P$369)</f>
        <v>8.3167180562927641</v>
      </c>
      <c r="AF119" s="2"/>
      <c r="AH119" s="2"/>
      <c r="AI119" s="185">
        <f t="shared" si="30"/>
        <v>98</v>
      </c>
      <c r="AJ119" s="127">
        <f>locallinterp(MIN(AI119,CAP_Senior*12),'BBG rates'!$X$24:$X$65,'BBG rates'!$Y$24:$Y$65)</f>
        <v>50.846331786733671</v>
      </c>
      <c r="AK119" s="127">
        <f>locallinterp(MIN(AI119,CAP_CB*12),'BBG rates'!$AA$25:$AA$40,'BBG rates'!$AC$25:$AC$40)</f>
        <v>9.2666666666666657</v>
      </c>
      <c r="AL119" s="144">
        <f t="shared" si="31"/>
        <v>16.335209737078056</v>
      </c>
      <c r="AM119" s="142">
        <f>(SUMPRODUCT(AL119:AL$381,G119:G$381)+SUMPRODUCT(AL119:AL$381,H119:H$381))/12</f>
        <v>7124417.1150630349</v>
      </c>
    </row>
    <row r="120" spans="1:39" x14ac:dyDescent="0.2">
      <c r="A120" s="7">
        <v>99</v>
      </c>
      <c r="B120" s="7">
        <v>49.5</v>
      </c>
      <c r="C120" s="7">
        <v>24.75</v>
      </c>
      <c r="D120" s="12">
        <f t="shared" si="23"/>
        <v>8.25</v>
      </c>
      <c r="E120" s="29">
        <f t="shared" si="39"/>
        <v>4452815.2539081313</v>
      </c>
      <c r="F120" s="2">
        <f t="shared" si="24"/>
        <v>4453.8708628237018</v>
      </c>
      <c r="G120" s="2">
        <f t="shared" si="32"/>
        <v>29509.563227403305</v>
      </c>
      <c r="H120" s="2">
        <f t="shared" si="33"/>
        <v>14625.237661858951</v>
      </c>
      <c r="I120" s="2">
        <f t="shared" si="22"/>
        <v>48588.671752085953</v>
      </c>
      <c r="J120" s="2">
        <f t="shared" si="40"/>
        <v>400856.5419547091</v>
      </c>
      <c r="K120" s="2">
        <f t="shared" si="25"/>
        <v>44052.729817278087</v>
      </c>
      <c r="L120" s="2">
        <f t="shared" si="25"/>
        <v>363435.02099254425</v>
      </c>
      <c r="M120" s="2"/>
      <c r="N120" s="28">
        <f t="shared" si="41"/>
        <v>6160564.7067471491</v>
      </c>
      <c r="O120" s="2">
        <f t="shared" si="34"/>
        <v>6141.8522972375449</v>
      </c>
      <c r="P120" s="2">
        <f t="shared" si="35"/>
        <v>40693.451669543327</v>
      </c>
      <c r="R120">
        <f t="shared" si="36"/>
        <v>99</v>
      </c>
      <c r="S120" s="89">
        <f t="shared" si="26"/>
        <v>44134.80088926226</v>
      </c>
      <c r="T120" s="89">
        <f>IF(AND(S120=0,S119&gt;0),SUM($G120:$H$381),S120)</f>
        <v>44134.80088926226</v>
      </c>
      <c r="U120" s="82">
        <f>SUM(T120:T$381)</f>
        <v>4496950.0547973895</v>
      </c>
      <c r="V120" s="68">
        <f>localspline(R120,'BBG rates'!$G$10:$G$27,'BBG rates'!$K$10:$K$27)</f>
        <v>1.0265872829573368</v>
      </c>
      <c r="W120" s="68">
        <f>locallinterp(R120,'BBG rates'!$G$10:$G$27,'BBG rates'!$J$10:$J$27)</f>
        <v>-0.31125000000000003</v>
      </c>
      <c r="X120" s="56">
        <f t="shared" si="37"/>
        <v>-0.31169490253435406</v>
      </c>
      <c r="Y120" s="66">
        <f t="shared" si="27"/>
        <v>-341.7321572597055</v>
      </c>
      <c r="Z120" s="72">
        <f t="shared" si="28"/>
        <v>-9.1190380972581808E-2</v>
      </c>
      <c r="AA120" s="79">
        <f t="shared" si="29"/>
        <v>-588.63792818009301</v>
      </c>
      <c r="AB120" s="81">
        <f t="shared" si="38"/>
        <v>-0.15707657528074034</v>
      </c>
      <c r="AD120" s="95">
        <f>locallinterp(R120,'BBG rates'!$N$10:$N$369,'BBG rates'!$P$10:$P$369)</f>
        <v>8.4022669965392094</v>
      </c>
      <c r="AF120" s="2"/>
      <c r="AH120" s="2"/>
      <c r="AI120" s="185">
        <f t="shared" si="30"/>
        <v>99</v>
      </c>
      <c r="AJ120" s="127">
        <f>locallinterp(MIN(AI120,CAP_Senior*12),'BBG rates'!$X$24:$X$65,'BBG rates'!$Y$24:$Y$65)</f>
        <v>51.033214203308461</v>
      </c>
      <c r="AK120" s="127">
        <f>locallinterp(MIN(AI120,CAP_CB*12),'BBG rates'!$AA$25:$AA$40,'BBG rates'!$AC$25:$AC$40)</f>
        <v>9.2999999999999989</v>
      </c>
      <c r="AL120" s="144">
        <f t="shared" si="31"/>
        <v>16.394646414562438</v>
      </c>
      <c r="AM120" s="142">
        <f>(SUMPRODUCT(AL120:AL$381,G120:G$381)+SUMPRODUCT(AL120:AL$381,H120:H$381))/12</f>
        <v>7064048.4534311816</v>
      </c>
    </row>
    <row r="121" spans="1:39" x14ac:dyDescent="0.2">
      <c r="A121" s="7">
        <v>100</v>
      </c>
      <c r="B121" s="7">
        <v>50</v>
      </c>
      <c r="C121" s="7">
        <v>25</v>
      </c>
      <c r="D121" s="12">
        <f t="shared" si="23"/>
        <v>8.3333333333333339</v>
      </c>
      <c r="E121" s="29">
        <f t="shared" si="39"/>
        <v>4408892.1934155105</v>
      </c>
      <c r="F121" s="2">
        <f t="shared" si="24"/>
        <v>4410.1588577264902</v>
      </c>
      <c r="G121" s="2">
        <f t="shared" si="32"/>
        <v>29442.087787179255</v>
      </c>
      <c r="H121" s="2">
        <f t="shared" si="33"/>
        <v>14480.972705441329</v>
      </c>
      <c r="I121" s="2">
        <f t="shared" si="22"/>
        <v>48333.219350347077</v>
      </c>
      <c r="J121" s="2">
        <f t="shared" si="40"/>
        <v>402776.82791955903</v>
      </c>
      <c r="K121" s="2">
        <f t="shared" si="25"/>
        <v>43777.766502169434</v>
      </c>
      <c r="L121" s="2">
        <f t="shared" si="25"/>
        <v>364814.72085141198</v>
      </c>
      <c r="M121" s="2"/>
      <c r="N121" s="28">
        <f t="shared" si="41"/>
        <v>6119830.9514548192</v>
      </c>
      <c r="O121" s="2">
        <f t="shared" si="34"/>
        <v>6101.5486744509526</v>
      </c>
      <c r="P121" s="2">
        <f t="shared" si="35"/>
        <v>40733.75529232993</v>
      </c>
      <c r="R121">
        <f t="shared" si="36"/>
        <v>100</v>
      </c>
      <c r="S121" s="89">
        <f t="shared" si="26"/>
        <v>43923.060492620585</v>
      </c>
      <c r="T121" s="89">
        <f>IF(AND(S121=0,S120&gt;0),SUM($G121:$H$381),S121)</f>
        <v>43923.060492620585</v>
      </c>
      <c r="U121" s="82">
        <f>SUM(T121:T$381)</f>
        <v>4452815.2539081275</v>
      </c>
      <c r="V121" s="68">
        <f>localspline(R121,'BBG rates'!$G$10:$G$27,'BBG rates'!$K$10:$K$27)</f>
        <v>1.0264974848117654</v>
      </c>
      <c r="W121" s="68">
        <f>locallinterp(R121,'BBG rates'!$G$10:$G$27,'BBG rates'!$J$10:$J$27)</f>
        <v>-0.307</v>
      </c>
      <c r="X121" s="56">
        <f t="shared" si="37"/>
        <v>-0.30743282375471637</v>
      </c>
      <c r="Y121" s="66">
        <f t="shared" si="27"/>
        <v>-330.26833020841241</v>
      </c>
      <c r="Z121" s="72">
        <f t="shared" si="28"/>
        <v>-8.9004814628734649E-2</v>
      </c>
      <c r="AA121" s="79">
        <f t="shared" si="29"/>
        <v>-582.86080870144076</v>
      </c>
      <c r="AB121" s="81">
        <f t="shared" si="38"/>
        <v>-0.15707657528074034</v>
      </c>
      <c r="AD121" s="95">
        <f>locallinterp(R121,'BBG rates'!$N$10:$N$369,'BBG rates'!$P$10:$P$369)</f>
        <v>8.4878084536068563</v>
      </c>
      <c r="AF121" s="2"/>
      <c r="AH121" s="2"/>
      <c r="AI121" s="185">
        <f t="shared" si="30"/>
        <v>100</v>
      </c>
      <c r="AJ121" s="127">
        <f>locallinterp(MIN(AI121,CAP_Senior*12),'BBG rates'!$X$24:$X$65,'BBG rates'!$Y$24:$Y$65)</f>
        <v>51.220096619883257</v>
      </c>
      <c r="AK121" s="127">
        <f>locallinterp(MIN(AI121,CAP_CB*12),'BBG rates'!$AA$25:$AA$40,'BBG rates'!$AC$25:$AC$40)</f>
        <v>9.3333333333333321</v>
      </c>
      <c r="AL121" s="144">
        <f t="shared" si="31"/>
        <v>16.454083092046819</v>
      </c>
      <c r="AM121" s="142">
        <f>(SUMPRODUCT(AL121:AL$381,G121:G$381)+SUMPRODUCT(AL121:AL$381,H121:H$381))/12</f>
        <v>7003750.582168133</v>
      </c>
    </row>
    <row r="122" spans="1:39" x14ac:dyDescent="0.2">
      <c r="A122" s="7">
        <v>101</v>
      </c>
      <c r="B122" s="7">
        <v>50.5</v>
      </c>
      <c r="C122" s="7">
        <v>25.25</v>
      </c>
      <c r="D122" s="12">
        <f t="shared" si="23"/>
        <v>8.4166666666666661</v>
      </c>
      <c r="E122" s="29">
        <f t="shared" si="39"/>
        <v>4365180.0263549015</v>
      </c>
      <c r="F122" s="2">
        <f t="shared" si="24"/>
        <v>4366.656564627765</v>
      </c>
      <c r="G122" s="2">
        <f t="shared" si="32"/>
        <v>29374.766633719741</v>
      </c>
      <c r="H122" s="2">
        <f t="shared" si="33"/>
        <v>14337.400426888969</v>
      </c>
      <c r="I122" s="2">
        <f t="shared" si="22"/>
        <v>48078.823625236473</v>
      </c>
      <c r="J122" s="2">
        <f t="shared" si="40"/>
        <v>404663.43217907363</v>
      </c>
      <c r="K122" s="2">
        <f t="shared" si="25"/>
        <v>43504.260316251108</v>
      </c>
      <c r="L122" s="2">
        <f t="shared" si="25"/>
        <v>366160.85766178014</v>
      </c>
      <c r="M122" s="2"/>
      <c r="N122" s="28">
        <f t="shared" si="41"/>
        <v>6079056.8526221747</v>
      </c>
      <c r="O122" s="2">
        <f t="shared" si="34"/>
        <v>6061.205134136032</v>
      </c>
      <c r="P122" s="2">
        <f t="shared" si="35"/>
        <v>40774.098832644842</v>
      </c>
      <c r="R122">
        <f t="shared" si="36"/>
        <v>101</v>
      </c>
      <c r="S122" s="89">
        <f t="shared" si="26"/>
        <v>43712.167060608714</v>
      </c>
      <c r="T122" s="89">
        <f>IF(AND(S122=0,S121&gt;0),SUM($G122:$H$381),S122)</f>
        <v>43712.167060608714</v>
      </c>
      <c r="U122" s="82">
        <f>SUM(T122:T$381)</f>
        <v>4408892.1934155067</v>
      </c>
      <c r="V122" s="68">
        <f>localspline(R122,'BBG rates'!$G$10:$G$27,'BBG rates'!$K$10:$K$27)</f>
        <v>1.02639893688943</v>
      </c>
      <c r="W122" s="68">
        <f>locallinterp(R122,'BBG rates'!$G$10:$G$27,'BBG rates'!$J$10:$J$27)</f>
        <v>-0.30275000000000002</v>
      </c>
      <c r="X122" s="56">
        <f t="shared" si="37"/>
        <v>-0.30317091152665121</v>
      </c>
      <c r="Y122" s="66">
        <f t="shared" si="27"/>
        <v>-319.01550477908279</v>
      </c>
      <c r="Z122" s="72">
        <f t="shared" si="28"/>
        <v>-8.6828751745534324E-2</v>
      </c>
      <c r="AA122" s="79">
        <f t="shared" si="29"/>
        <v>-577.11140543641602</v>
      </c>
      <c r="AB122" s="81">
        <f t="shared" si="38"/>
        <v>-0.15707657528074034</v>
      </c>
      <c r="AD122" s="95">
        <f>locallinterp(R122,'BBG rates'!$N$10:$N$369,'BBG rates'!$P$10:$P$369)</f>
        <v>8.573341698347642</v>
      </c>
      <c r="AF122" s="2"/>
      <c r="AH122" s="2"/>
      <c r="AI122" s="185">
        <f t="shared" si="30"/>
        <v>101</v>
      </c>
      <c r="AJ122" s="127">
        <f>locallinterp(MIN(AI122,CAP_Senior*12),'BBG rates'!$X$24:$X$65,'BBG rates'!$Y$24:$Y$65)</f>
        <v>51.406979036458054</v>
      </c>
      <c r="AK122" s="127">
        <f>locallinterp(MIN(AI122,CAP_CB*12),'BBG rates'!$AA$25:$AA$40,'BBG rates'!$AC$25:$AC$40)</f>
        <v>9.3666666666666654</v>
      </c>
      <c r="AL122" s="144">
        <f t="shared" si="31"/>
        <v>16.5135197695312</v>
      </c>
      <c r="AM122" s="142">
        <f>(SUMPRODUCT(AL122:AL$381,G122:G$381)+SUMPRODUCT(AL122:AL$381,H122:H$381))/12</f>
        <v>6943524.4415845862</v>
      </c>
    </row>
    <row r="123" spans="1:39" x14ac:dyDescent="0.2">
      <c r="A123" s="7">
        <v>102</v>
      </c>
      <c r="B123" s="7">
        <v>51</v>
      </c>
      <c r="C123" s="7">
        <v>25.5</v>
      </c>
      <c r="D123" s="12">
        <f t="shared" si="23"/>
        <v>8.5</v>
      </c>
      <c r="E123" s="29">
        <f t="shared" si="39"/>
        <v>4321677.908886048</v>
      </c>
      <c r="F123" s="2">
        <f t="shared" si="24"/>
        <v>4323.3631446765175</v>
      </c>
      <c r="G123" s="2">
        <f t="shared" si="32"/>
        <v>29307.599414238543</v>
      </c>
      <c r="H123" s="2">
        <f t="shared" si="33"/>
        <v>14194.518054615004</v>
      </c>
      <c r="I123" s="2">
        <f t="shared" si="22"/>
        <v>47825.480613530061</v>
      </c>
      <c r="J123" s="2">
        <f t="shared" si="40"/>
        <v>406516.5852150055</v>
      </c>
      <c r="K123" s="2">
        <f t="shared" si="25"/>
        <v>43232.204116598405</v>
      </c>
      <c r="L123" s="2">
        <f t="shared" si="25"/>
        <v>367473.73499108641</v>
      </c>
      <c r="M123" s="2"/>
      <c r="N123" s="28">
        <f t="shared" si="41"/>
        <v>6038242.3702921513</v>
      </c>
      <c r="O123" s="2">
        <f t="shared" si="34"/>
        <v>6020.8216367576542</v>
      </c>
      <c r="P123" s="2">
        <f t="shared" si="35"/>
        <v>40814.482330023231</v>
      </c>
      <c r="R123">
        <f t="shared" si="36"/>
        <v>102</v>
      </c>
      <c r="S123" s="89">
        <f t="shared" si="26"/>
        <v>43502.117468853547</v>
      </c>
      <c r="T123" s="89">
        <f>IF(AND(S123=0,S122&gt;0),SUM($G123:$H$381),S123)</f>
        <v>43502.117468853547</v>
      </c>
      <c r="U123" s="82">
        <f>SUM(T123:T$381)</f>
        <v>4365180.0263548987</v>
      </c>
      <c r="V123" s="68">
        <f>localspline(R123,'BBG rates'!$G$10:$G$27,'BBG rates'!$K$10:$K$27)</f>
        <v>1.0262915229336613</v>
      </c>
      <c r="W123" s="68">
        <f>locallinterp(R123,'BBG rates'!$G$10:$G$27,'BBG rates'!$J$10:$J$27)</f>
        <v>-0.29849999999999999</v>
      </c>
      <c r="X123" s="56">
        <f t="shared" si="37"/>
        <v>-0.29890916583643623</v>
      </c>
      <c r="Y123" s="66">
        <f t="shared" si="27"/>
        <v>-307.97195683527445</v>
      </c>
      <c r="Z123" s="72">
        <f t="shared" si="28"/>
        <v>-8.4662338316189023E-2</v>
      </c>
      <c r="AA123" s="79">
        <f t="shared" si="29"/>
        <v>-571.38960751976606</v>
      </c>
      <c r="AB123" s="81">
        <f t="shared" si="38"/>
        <v>-0.15707657528074032</v>
      </c>
      <c r="AD123" s="95">
        <f>locallinterp(R123,'BBG rates'!$N$10:$N$369,'BBG rates'!$P$10:$P$369)</f>
        <v>8.6588659919254471</v>
      </c>
      <c r="AF123" s="2"/>
      <c r="AH123" s="2"/>
      <c r="AI123" s="185">
        <f t="shared" si="30"/>
        <v>102</v>
      </c>
      <c r="AJ123" s="127">
        <f>locallinterp(MIN(AI123,CAP_Senior*12),'BBG rates'!$X$24:$X$65,'BBG rates'!$Y$24:$Y$65)</f>
        <v>51.593861453032844</v>
      </c>
      <c r="AK123" s="127">
        <f>locallinterp(MIN(AI123,CAP_CB*12),'BBG rates'!$AA$25:$AA$40,'BBG rates'!$AC$25:$AC$40)</f>
        <v>9.3999999999999986</v>
      </c>
      <c r="AL123" s="144">
        <f t="shared" si="31"/>
        <v>16.572956447015581</v>
      </c>
      <c r="AM123" s="142">
        <f>(SUMPRODUCT(AL123:AL$381,G123:G$381)+SUMPRODUCT(AL123:AL$381,H123:H$381))/12</f>
        <v>6883370.9636742175</v>
      </c>
    </row>
    <row r="124" spans="1:39" x14ac:dyDescent="0.2">
      <c r="A124" s="7">
        <v>103</v>
      </c>
      <c r="B124" s="7">
        <v>51.5</v>
      </c>
      <c r="C124" s="7">
        <v>25.75</v>
      </c>
      <c r="D124" s="12">
        <f t="shared" si="23"/>
        <v>8.5833333333333339</v>
      </c>
      <c r="E124" s="29">
        <f t="shared" si="39"/>
        <v>4278385.0002820333</v>
      </c>
      <c r="F124" s="2">
        <f t="shared" si="24"/>
        <v>4280.2777621161831</v>
      </c>
      <c r="G124" s="2">
        <f t="shared" si="32"/>
        <v>29240.585776756114</v>
      </c>
      <c r="H124" s="2">
        <f t="shared" si="33"/>
        <v>14052.322827258304</v>
      </c>
      <c r="I124" s="2">
        <f t="shared" si="22"/>
        <v>47573.186366130598</v>
      </c>
      <c r="J124" s="2">
        <f t="shared" si="40"/>
        <v>408336.51630928763</v>
      </c>
      <c r="K124" s="2">
        <f t="shared" si="25"/>
        <v>42961.59079377805</v>
      </c>
      <c r="L124" s="2">
        <f t="shared" si="25"/>
        <v>368753.65431326162</v>
      </c>
      <c r="M124" s="2"/>
      <c r="N124" s="28">
        <f t="shared" si="41"/>
        <v>5997387.4644681122</v>
      </c>
      <c r="O124" s="2">
        <f t="shared" si="34"/>
        <v>5980.3981427415274</v>
      </c>
      <c r="P124" s="2">
        <f t="shared" si="35"/>
        <v>40854.90582403935</v>
      </c>
      <c r="R124">
        <f t="shared" si="36"/>
        <v>103</v>
      </c>
      <c r="S124" s="89">
        <f t="shared" si="26"/>
        <v>43292.908604014418</v>
      </c>
      <c r="T124" s="89">
        <f>IF(AND(S124=0,S123&gt;0),SUM($G124:$H$381),S124)</f>
        <v>43292.908604014418</v>
      </c>
      <c r="U124" s="82">
        <f>SUM(T124:T$381)</f>
        <v>4321677.9088860452</v>
      </c>
      <c r="V124" s="68">
        <f>localspline(R124,'BBG rates'!$G$10:$G$27,'BBG rates'!$K$10:$K$27)</f>
        <v>1.0261747690642877</v>
      </c>
      <c r="W124" s="68">
        <f>locallinterp(R124,'BBG rates'!$G$10:$G$27,'BBG rates'!$J$10:$J$27)</f>
        <v>-0.29425000000000001</v>
      </c>
      <c r="X124" s="56">
        <f t="shared" si="37"/>
        <v>-0.29464758667061552</v>
      </c>
      <c r="Y124" s="66">
        <f t="shared" si="27"/>
        <v>-297.13597213132971</v>
      </c>
      <c r="Z124" s="72">
        <f t="shared" si="28"/>
        <v>-8.2505724414224865E-2</v>
      </c>
      <c r="AA124" s="79">
        <f t="shared" si="29"/>
        <v>-565.69530449520937</v>
      </c>
      <c r="AB124" s="81">
        <f t="shared" si="38"/>
        <v>-0.15707657528074029</v>
      </c>
      <c r="AD124" s="95">
        <f>locallinterp(R124,'BBG rates'!$N$10:$N$369,'BBG rates'!$P$10:$P$369)</f>
        <v>8.7443805560141374</v>
      </c>
      <c r="AF124" s="2"/>
      <c r="AH124" s="2"/>
      <c r="AI124" s="185">
        <f t="shared" si="30"/>
        <v>103</v>
      </c>
      <c r="AJ124" s="127">
        <f>locallinterp(MIN(AI124,CAP_Senior*12),'BBG rates'!$X$24:$X$65,'BBG rates'!$Y$24:$Y$65)</f>
        <v>51.78074386960764</v>
      </c>
      <c r="AK124" s="127">
        <f>locallinterp(MIN(AI124,CAP_CB*12),'BBG rates'!$AA$25:$AA$40,'BBG rates'!$AC$25:$AC$40)</f>
        <v>9.4333333333333336</v>
      </c>
      <c r="AL124" s="144">
        <f t="shared" si="31"/>
        <v>16.632393124499966</v>
      </c>
      <c r="AM124" s="142">
        <f>(SUMPRODUCT(AL124:AL$381,G124:G$381)+SUMPRODUCT(AL124:AL$381,H124:H$381))/12</f>
        <v>6823291.0721605299</v>
      </c>
    </row>
    <row r="125" spans="1:39" x14ac:dyDescent="0.2">
      <c r="A125" s="7">
        <v>104</v>
      </c>
      <c r="B125" s="7">
        <v>52</v>
      </c>
      <c r="C125" s="7">
        <v>26</v>
      </c>
      <c r="D125" s="12">
        <f t="shared" si="23"/>
        <v>8.6666666666666661</v>
      </c>
      <c r="E125" s="29">
        <f t="shared" si="39"/>
        <v>4235300.4629182881</v>
      </c>
      <c r="F125" s="2">
        <f t="shared" si="24"/>
        <v>4237.3995842737131</v>
      </c>
      <c r="G125" s="2">
        <f t="shared" si="32"/>
        <v>29173.725370097713</v>
      </c>
      <c r="H125" s="2">
        <f t="shared" si="33"/>
        <v>13910.81199364737</v>
      </c>
      <c r="I125" s="2">
        <f t="shared" si="22"/>
        <v>47321.936948018789</v>
      </c>
      <c r="J125" s="2">
        <f t="shared" si="40"/>
        <v>410123.45354949613</v>
      </c>
      <c r="K125" s="2">
        <f t="shared" si="25"/>
        <v>42692.413271695557</v>
      </c>
      <c r="L125" s="2">
        <f t="shared" si="25"/>
        <v>370000.91502136143</v>
      </c>
      <c r="M125" s="2"/>
      <c r="N125" s="28">
        <f t="shared" si="41"/>
        <v>5956492.0951138055</v>
      </c>
      <c r="O125" s="2">
        <f t="shared" si="34"/>
        <v>5939.9346124741687</v>
      </c>
      <c r="P125" s="2">
        <f t="shared" si="35"/>
        <v>40895.369354306706</v>
      </c>
      <c r="R125">
        <f t="shared" si="36"/>
        <v>104</v>
      </c>
      <c r="S125" s="89">
        <f t="shared" si="26"/>
        <v>43084.537363745083</v>
      </c>
      <c r="T125" s="89">
        <f>IF(AND(S125=0,S124&gt;0),SUM($G125:$H$381),S125)</f>
        <v>43084.537363745083</v>
      </c>
      <c r="U125" s="82">
        <f>SUM(T125:T$381)</f>
        <v>4278385.0002820306</v>
      </c>
      <c r="V125" s="68">
        <f>localspline(R125,'BBG rates'!$G$10:$G$27,'BBG rates'!$K$10:$K$27)</f>
        <v>1.0260484696251713</v>
      </c>
      <c r="W125" s="68">
        <f>locallinterp(R125,'BBG rates'!$G$10:$G$27,'BBG rates'!$J$10:$J$27)</f>
        <v>-0.29000000000000004</v>
      </c>
      <c r="X125" s="56">
        <f t="shared" si="37"/>
        <v>-0.29038617401559996</v>
      </c>
      <c r="Y125" s="66">
        <f t="shared" si="27"/>
        <v>-286.50584626455941</v>
      </c>
      <c r="Z125" s="72">
        <f t="shared" si="28"/>
        <v>-8.0359064341990638E-2</v>
      </c>
      <c r="AA125" s="79">
        <f t="shared" si="29"/>
        <v>-560.02838631399209</v>
      </c>
      <c r="AB125" s="81">
        <f t="shared" si="38"/>
        <v>-0.15707657528074032</v>
      </c>
      <c r="AD125" s="95">
        <f>locallinterp(R125,'BBG rates'!$N$10:$N$369,'BBG rates'!$P$10:$P$369)</f>
        <v>8.8298845951495686</v>
      </c>
      <c r="AF125" s="2"/>
      <c r="AH125" s="2"/>
      <c r="AI125" s="185">
        <f t="shared" si="30"/>
        <v>104</v>
      </c>
      <c r="AJ125" s="127">
        <f>locallinterp(MIN(AI125,CAP_Senior*12),'BBG rates'!$X$24:$X$65,'BBG rates'!$Y$24:$Y$65)</f>
        <v>51.967626286182437</v>
      </c>
      <c r="AK125" s="127">
        <f>locallinterp(MIN(AI125,CAP_CB*12),'BBG rates'!$AA$25:$AA$40,'BBG rates'!$AC$25:$AC$40)</f>
        <v>9.4666666666666668</v>
      </c>
      <c r="AL125" s="144">
        <f t="shared" si="31"/>
        <v>16.691829801984348</v>
      </c>
      <c r="AM125" s="142">
        <f>(SUMPRODUCT(AL125:AL$381,G125:G$381)+SUMPRODUCT(AL125:AL$381,H125:H$381))/12</f>
        <v>6763285.6825434444</v>
      </c>
    </row>
    <row r="126" spans="1:39" x14ac:dyDescent="0.2">
      <c r="A126" s="7">
        <v>105</v>
      </c>
      <c r="B126" s="7">
        <v>52.5</v>
      </c>
      <c r="C126" s="7">
        <v>26.25</v>
      </c>
      <c r="D126" s="12">
        <f t="shared" si="23"/>
        <v>8.75</v>
      </c>
      <c r="E126" s="29">
        <f t="shared" si="39"/>
        <v>4192423.4622616321</v>
      </c>
      <c r="F126" s="2">
        <f t="shared" si="24"/>
        <v>4194.7277815486832</v>
      </c>
      <c r="G126" s="2">
        <f t="shared" si="32"/>
        <v>29107.017843891601</v>
      </c>
      <c r="H126" s="2">
        <f t="shared" si="33"/>
        <v>13769.982812764356</v>
      </c>
      <c r="I126" s="2">
        <f t="shared" si="22"/>
        <v>47071.728438204642</v>
      </c>
      <c r="J126" s="2">
        <f t="shared" si="40"/>
        <v>411877.6238342906</v>
      </c>
      <c r="K126" s="2">
        <f t="shared" si="25"/>
        <v>42424.664507443224</v>
      </c>
      <c r="L126" s="2">
        <f t="shared" si="25"/>
        <v>371215.81444012822</v>
      </c>
      <c r="M126" s="2"/>
      <c r="N126" s="28">
        <f t="shared" si="41"/>
        <v>5915556.2221533274</v>
      </c>
      <c r="O126" s="2">
        <f t="shared" si="34"/>
        <v>5899.4310063028597</v>
      </c>
      <c r="P126" s="2">
        <f t="shared" si="35"/>
        <v>40935.872960478024</v>
      </c>
      <c r="R126">
        <f t="shared" si="36"/>
        <v>105</v>
      </c>
      <c r="S126" s="89">
        <f t="shared" si="26"/>
        <v>42877.00065665596</v>
      </c>
      <c r="T126" s="89">
        <f>IF(AND(S126=0,S125&gt;0),SUM($G126:$H$381),S126)</f>
        <v>42877.00065665596</v>
      </c>
      <c r="U126" s="82">
        <f>SUM(T126:T$381)</f>
        <v>4235300.4629182853</v>
      </c>
      <c r="V126" s="68">
        <f>localspline(R126,'BBG rates'!$G$10:$G$27,'BBG rates'!$K$10:$K$27)</f>
        <v>1.0259122699387149</v>
      </c>
      <c r="W126" s="68">
        <f>locallinterp(R126,'BBG rates'!$G$10:$G$27,'BBG rates'!$J$10:$J$27)</f>
        <v>-0.28575</v>
      </c>
      <c r="X126" s="56">
        <f t="shared" si="37"/>
        <v>-0.28612492785766719</v>
      </c>
      <c r="Y126" s="66">
        <f t="shared" si="27"/>
        <v>-276.07988462765098</v>
      </c>
      <c r="Z126" s="72">
        <f t="shared" si="28"/>
        <v>-7.822251678571715E-2</v>
      </c>
      <c r="AA126" s="79">
        <f t="shared" si="29"/>
        <v>-554.38874333344859</v>
      </c>
      <c r="AB126" s="81">
        <f t="shared" si="38"/>
        <v>-0.15707657528074029</v>
      </c>
      <c r="AD126" s="95">
        <f>locallinterp(R126,'BBG rates'!$N$10:$N$369,'BBG rates'!$P$10:$P$369)</f>
        <v>8.9153772843111287</v>
      </c>
      <c r="AF126" s="2"/>
      <c r="AH126" s="2"/>
      <c r="AI126" s="185">
        <f t="shared" si="30"/>
        <v>105</v>
      </c>
      <c r="AJ126" s="127">
        <f>locallinterp(MIN(AI126,CAP_Senior*12),'BBG rates'!$X$24:$X$65,'BBG rates'!$Y$24:$Y$65)</f>
        <v>52.154508702757234</v>
      </c>
      <c r="AK126" s="127">
        <f>locallinterp(MIN(AI126,CAP_CB*12),'BBG rates'!$AA$25:$AA$40,'BBG rates'!$AC$25:$AC$40)</f>
        <v>9.5</v>
      </c>
      <c r="AL126" s="144">
        <f t="shared" si="31"/>
        <v>16.751266479468732</v>
      </c>
      <c r="AM126" s="142">
        <f>(SUMPRODUCT(AL126:AL$381,G126:G$381)+SUMPRODUCT(AL126:AL$381,H126:H$381))/12</f>
        <v>6703355.7021457059</v>
      </c>
    </row>
    <row r="127" spans="1:39" x14ac:dyDescent="0.2">
      <c r="A127" s="7">
        <v>106</v>
      </c>
      <c r="B127" s="7">
        <v>53</v>
      </c>
      <c r="C127" s="7">
        <v>26.5</v>
      </c>
      <c r="D127" s="12">
        <f t="shared" si="23"/>
        <v>8.8333333333333339</v>
      </c>
      <c r="E127" s="29">
        <f t="shared" si="39"/>
        <v>4149753.1668593558</v>
      </c>
      <c r="F127" s="2">
        <f t="shared" si="24"/>
        <v>4152.2615274024483</v>
      </c>
      <c r="G127" s="2">
        <f t="shared" si="32"/>
        <v>29040.462848567164</v>
      </c>
      <c r="H127" s="2">
        <f t="shared" si="33"/>
        <v>13629.832553709191</v>
      </c>
      <c r="I127" s="2">
        <f t="shared" si="22"/>
        <v>46822.556929678802</v>
      </c>
      <c r="J127" s="2">
        <f t="shared" si="40"/>
        <v>413599.25287882943</v>
      </c>
      <c r="K127" s="2">
        <f t="shared" si="25"/>
        <v>42158.337491148741</v>
      </c>
      <c r="L127" s="2">
        <f t="shared" si="25"/>
        <v>372398.6478384806</v>
      </c>
      <c r="M127" s="2"/>
      <c r="N127" s="28">
        <f t="shared" si="41"/>
        <v>5874579.8054710822</v>
      </c>
      <c r="O127" s="2">
        <f t="shared" si="34"/>
        <v>5858.8872845356091</v>
      </c>
      <c r="P127" s="2">
        <f t="shared" si="35"/>
        <v>40976.416682245275</v>
      </c>
      <c r="R127">
        <f t="shared" si="36"/>
        <v>106</v>
      </c>
      <c r="S127" s="89">
        <f t="shared" si="26"/>
        <v>42670.295402276359</v>
      </c>
      <c r="T127" s="89">
        <f>IF(AND(S127=0,S126&gt;0),SUM($G127:$H$381),S127)</f>
        <v>42670.295402276359</v>
      </c>
      <c r="U127" s="82">
        <f>SUM(T127:T$381)</f>
        <v>4192423.4622616288</v>
      </c>
      <c r="V127" s="68">
        <f>localspline(R127,'BBG rates'!$G$10:$G$27,'BBG rates'!$K$10:$K$27)</f>
        <v>1.025765919646864</v>
      </c>
      <c r="W127" s="68">
        <f>locallinterp(R127,'BBG rates'!$G$10:$G$27,'BBG rates'!$J$10:$J$27)</f>
        <v>-0.28150000000000003</v>
      </c>
      <c r="X127" s="56">
        <f t="shared" si="37"/>
        <v>-0.28186384818322807</v>
      </c>
      <c r="Y127" s="66">
        <f t="shared" si="27"/>
        <v>-265.85640236128529</v>
      </c>
      <c r="Z127" s="72">
        <f t="shared" si="28"/>
        <v>-7.6096244977467253E-2</v>
      </c>
      <c r="AA127" s="79">
        <f t="shared" si="29"/>
        <v>-548.77626631556723</v>
      </c>
      <c r="AB127" s="81">
        <f t="shared" si="38"/>
        <v>-0.15707657528074029</v>
      </c>
      <c r="AD127" s="95">
        <f>locallinterp(R127,'BBG rates'!$N$10:$N$369,'BBG rates'!$P$10:$P$369)</f>
        <v>9.0008577776150336</v>
      </c>
      <c r="AF127" s="2"/>
      <c r="AH127" s="2"/>
      <c r="AI127" s="185">
        <f t="shared" si="30"/>
        <v>106</v>
      </c>
      <c r="AJ127" s="127">
        <f>locallinterp(MIN(AI127,CAP_Senior*12),'BBG rates'!$X$24:$X$65,'BBG rates'!$Y$24:$Y$65)</f>
        <v>52.34139111933203</v>
      </c>
      <c r="AK127" s="127">
        <f>locallinterp(MIN(AI127,CAP_CB*12),'BBG rates'!$AA$25:$AA$40,'BBG rates'!$AC$25:$AC$40)</f>
        <v>9.5333333333333332</v>
      </c>
      <c r="AL127" s="144">
        <f t="shared" si="31"/>
        <v>16.81070315695311</v>
      </c>
      <c r="AM127" s="142">
        <f>(SUMPRODUCT(AL127:AL$381,G127:G$381)+SUMPRODUCT(AL127:AL$381,H127:H$381))/12</f>
        <v>6643502.0301590385</v>
      </c>
    </row>
    <row r="128" spans="1:39" x14ac:dyDescent="0.2">
      <c r="A128" s="7">
        <v>107</v>
      </c>
      <c r="B128" s="7">
        <v>53.5</v>
      </c>
      <c r="C128" s="7">
        <v>26.75</v>
      </c>
      <c r="D128" s="12">
        <f t="shared" si="23"/>
        <v>8.9166666666666661</v>
      </c>
      <c r="E128" s="29">
        <f t="shared" si="39"/>
        <v>4107288.7483283388</v>
      </c>
      <c r="F128" s="2">
        <f t="shared" si="24"/>
        <v>4109.9999983473208</v>
      </c>
      <c r="G128" s="2">
        <f t="shared" si="32"/>
        <v>28974.060035353112</v>
      </c>
      <c r="H128" s="2">
        <f t="shared" si="33"/>
        <v>13490.358495663848</v>
      </c>
      <c r="I128" s="2">
        <f t="shared" si="22"/>
        <v>46574.41852936428</v>
      </c>
      <c r="J128" s="2">
        <f t="shared" si="40"/>
        <v>415288.56522016483</v>
      </c>
      <c r="K128" s="2">
        <f t="shared" si="25"/>
        <v>41893.42524582459</v>
      </c>
      <c r="L128" s="2">
        <f t="shared" si="25"/>
        <v>373549.70844193595</v>
      </c>
      <c r="M128" s="2"/>
      <c r="N128" s="28">
        <f t="shared" si="41"/>
        <v>5833562.8049117429</v>
      </c>
      <c r="O128" s="2">
        <f t="shared" si="34"/>
        <v>5818.3034074411153</v>
      </c>
      <c r="P128" s="2">
        <f t="shared" si="35"/>
        <v>41017.000559339751</v>
      </c>
      <c r="R128">
        <f t="shared" si="36"/>
        <v>107</v>
      </c>
      <c r="S128" s="89">
        <f t="shared" si="26"/>
        <v>42464.418531016956</v>
      </c>
      <c r="T128" s="89">
        <f>IF(AND(S128=0,S127&gt;0),SUM($G128:$H$381),S128)</f>
        <v>42464.418531016956</v>
      </c>
      <c r="U128" s="82">
        <f>SUM(T128:T$381)</f>
        <v>4149753.1668593525</v>
      </c>
      <c r="V128" s="68">
        <f>localspline(R128,'BBG rates'!$G$10:$G$27,'BBG rates'!$K$10:$K$27)</f>
        <v>1.0256091013278616</v>
      </c>
      <c r="W128" s="68">
        <f>locallinterp(R128,'BBG rates'!$G$10:$G$27,'BBG rates'!$J$10:$J$27)</f>
        <v>-0.27725</v>
      </c>
      <c r="X128" s="56">
        <f t="shared" si="37"/>
        <v>-0.27760293497869348</v>
      </c>
      <c r="Y128" s="66">
        <f t="shared" si="27"/>
        <v>-255.83372430695135</v>
      </c>
      <c r="Z128" s="72">
        <f t="shared" si="28"/>
        <v>-7.3980416864333168E-2</v>
      </c>
      <c r="AA128" s="79">
        <f t="shared" si="29"/>
        <v>-543.19084642556129</v>
      </c>
      <c r="AB128" s="81">
        <f t="shared" si="38"/>
        <v>-0.15707657528074029</v>
      </c>
      <c r="AD128" s="95">
        <f>locallinterp(R128,'BBG rates'!$N$10:$N$369,'BBG rates'!$P$10:$P$369)</f>
        <v>9.0863252027256891</v>
      </c>
      <c r="AF128" s="2"/>
      <c r="AH128" s="2"/>
      <c r="AI128" s="185">
        <f t="shared" si="30"/>
        <v>107</v>
      </c>
      <c r="AJ128" s="127">
        <f>locallinterp(MIN(AI128,CAP_Senior*12),'BBG rates'!$X$24:$X$65,'BBG rates'!$Y$24:$Y$65)</f>
        <v>52.52827353590682</v>
      </c>
      <c r="AK128" s="127">
        <f>locallinterp(MIN(AI128,CAP_CB*12),'BBG rates'!$AA$25:$AA$40,'BBG rates'!$AC$25:$AC$40)</f>
        <v>9.5666666666666664</v>
      </c>
      <c r="AL128" s="144">
        <f t="shared" si="31"/>
        <v>16.870139834437492</v>
      </c>
      <c r="AM128" s="142">
        <f>(SUMPRODUCT(AL128:AL$381,G128:G$381)+SUMPRODUCT(AL128:AL$381,H128:H$381))/12</f>
        <v>6583725.5576901073</v>
      </c>
    </row>
    <row r="129" spans="1:39" x14ac:dyDescent="0.2">
      <c r="A129" s="7">
        <v>108</v>
      </c>
      <c r="B129" s="7">
        <v>54</v>
      </c>
      <c r="C129" s="7">
        <v>27</v>
      </c>
      <c r="D129" s="12">
        <f t="shared" si="23"/>
        <v>9</v>
      </c>
      <c r="E129" s="29">
        <f t="shared" si="39"/>
        <v>4065029.3813442066</v>
      </c>
      <c r="F129" s="2">
        <f t="shared" si="24"/>
        <v>4067.9423739357971</v>
      </c>
      <c r="G129" s="2">
        <f t="shared" si="32"/>
        <v>28907.809056275652</v>
      </c>
      <c r="H129" s="2">
        <f t="shared" si="33"/>
        <v>13351.557927856729</v>
      </c>
      <c r="I129" s="2">
        <f t="shared" si="22"/>
        <v>46327.309358068182</v>
      </c>
      <c r="J129" s="2">
        <f t="shared" si="40"/>
        <v>416945.78422261361</v>
      </c>
      <c r="K129" s="2">
        <f t="shared" si="25"/>
        <v>41629.920827218033</v>
      </c>
      <c r="L129" s="2">
        <f t="shared" si="25"/>
        <v>374669.28744496231</v>
      </c>
      <c r="M129" s="2"/>
      <c r="N129" s="28">
        <f t="shared" si="41"/>
        <v>5792505.1802802105</v>
      </c>
      <c r="O129" s="2">
        <f t="shared" si="34"/>
        <v>5777.6793352487248</v>
      </c>
      <c r="P129" s="2">
        <f t="shared" si="35"/>
        <v>41057.624631532155</v>
      </c>
      <c r="R129">
        <f t="shared" si="36"/>
        <v>108</v>
      </c>
      <c r="S129" s="89">
        <f t="shared" si="26"/>
        <v>42259.366984132379</v>
      </c>
      <c r="T129" s="89">
        <f>IF(AND(S129=0,S128&gt;0),SUM($G129:$H$381),S129)</f>
        <v>42259.366984132379</v>
      </c>
      <c r="U129" s="82">
        <f>SUM(T129:T$381)</f>
        <v>4107288.748328336</v>
      </c>
      <c r="V129" s="68">
        <f>localspline(R129,'BBG rates'!$G$10:$G$27,'BBG rates'!$K$10:$K$27)</f>
        <v>1.0254415273666382</v>
      </c>
      <c r="W129" s="68">
        <f>locallinterp(R129,'BBG rates'!$G$10:$G$27,'BBG rates'!$J$10:$J$27)</f>
        <v>-0.27300000000000002</v>
      </c>
      <c r="X129" s="56">
        <f t="shared" si="37"/>
        <v>-0.27334218823060752</v>
      </c>
      <c r="Y129" s="66">
        <f t="shared" si="27"/>
        <v>-246.01018495997309</v>
      </c>
      <c r="Z129" s="72">
        <f t="shared" si="28"/>
        <v>-7.1875205285267293E-2</v>
      </c>
      <c r="AA129" s="79">
        <f t="shared" si="29"/>
        <v>-537.6323752304445</v>
      </c>
      <c r="AB129" s="81">
        <f t="shared" si="38"/>
        <v>-0.15707657528074029</v>
      </c>
      <c r="AD129" s="95">
        <f>locallinterp(R129,'BBG rates'!$N$10:$N$369,'BBG rates'!$P$10:$P$369)</f>
        <v>9.171778663339575</v>
      </c>
      <c r="AF129" s="2"/>
      <c r="AH129" s="2"/>
      <c r="AI129" s="185">
        <f t="shared" si="30"/>
        <v>108</v>
      </c>
      <c r="AJ129" s="127">
        <f>locallinterp(MIN(AI129,CAP_Senior*12),'BBG rates'!$X$24:$X$65,'BBG rates'!$Y$24:$Y$65)</f>
        <v>52.715155952481616</v>
      </c>
      <c r="AK129" s="127">
        <f>locallinterp(MIN(AI129,CAP_CB*12),'BBG rates'!$AA$25:$AA$40,'BBG rates'!$AC$25:$AC$40)</f>
        <v>9.6</v>
      </c>
      <c r="AL129" s="144">
        <f t="shared" si="31"/>
        <v>16.929576511921873</v>
      </c>
      <c r="AM129" s="142">
        <f>(SUMPRODUCT(AL129:AL$381,G129:G$381)+SUMPRODUCT(AL129:AL$381,H129:H$381))/12</f>
        <v>6524027.1678062463</v>
      </c>
    </row>
    <row r="130" spans="1:39" x14ac:dyDescent="0.2">
      <c r="A130" s="7">
        <v>109</v>
      </c>
      <c r="B130" s="7">
        <v>54.5</v>
      </c>
      <c r="C130" s="7">
        <v>27.25</v>
      </c>
      <c r="D130" s="12">
        <f t="shared" si="23"/>
        <v>9.0833333333333339</v>
      </c>
      <c r="E130" s="29">
        <f t="shared" si="39"/>
        <v>4022974.2436305229</v>
      </c>
      <c r="F130" s="2">
        <f t="shared" si="24"/>
        <v>4026.0878367498199</v>
      </c>
      <c r="G130" s="2">
        <f t="shared" si="32"/>
        <v>28841.709564156648</v>
      </c>
      <c r="H130" s="2">
        <f t="shared" si="33"/>
        <v>13213.428149527164</v>
      </c>
      <c r="I130" s="2">
        <f t="shared" si="22"/>
        <v>46081.225550433635</v>
      </c>
      <c r="J130" s="2">
        <f t="shared" si="40"/>
        <v>418571.13208310556</v>
      </c>
      <c r="K130" s="2">
        <f t="shared" si="25"/>
        <v>41367.817323661882</v>
      </c>
      <c r="L130" s="2">
        <f t="shared" si="25"/>
        <v>375757.67402326211</v>
      </c>
      <c r="M130" s="2"/>
      <c r="N130" s="28">
        <f t="shared" si="41"/>
        <v>5751406.8913415782</v>
      </c>
      <c r="O130" s="2">
        <f t="shared" si="34"/>
        <v>5737.015028148393</v>
      </c>
      <c r="P130" s="2">
        <f t="shared" si="35"/>
        <v>41098.28893863249</v>
      </c>
      <c r="R130">
        <f t="shared" si="36"/>
        <v>109</v>
      </c>
      <c r="S130" s="89">
        <f t="shared" si="26"/>
        <v>42055.137713683813</v>
      </c>
      <c r="T130" s="89">
        <f>IF(AND(S130=0,S129&gt;0),SUM($G130:$H$381),S130)</f>
        <v>42055.137713683813</v>
      </c>
      <c r="U130" s="82">
        <f>SUM(T130:T$381)</f>
        <v>4065029.3813442034</v>
      </c>
      <c r="V130" s="68">
        <f>localspline(R130,'BBG rates'!$G$10:$G$27,'BBG rates'!$K$10:$K$27)</f>
        <v>1.0252631447519678</v>
      </c>
      <c r="W130" s="68">
        <f>locallinterp(R130,'BBG rates'!$G$10:$G$27,'BBG rates'!$J$10:$J$27)</f>
        <v>-0.26866666666666666</v>
      </c>
      <c r="X130" s="56">
        <f t="shared" si="37"/>
        <v>-0.26899806879856492</v>
      </c>
      <c r="Y130" s="66">
        <f t="shared" si="27"/>
        <v>-236.38412842273723</v>
      </c>
      <c r="Z130" s="72">
        <f t="shared" si="28"/>
        <v>-6.9780788155948112E-2</v>
      </c>
      <c r="AA130" s="79">
        <f t="shared" si="29"/>
        <v>-532.10074469761162</v>
      </c>
      <c r="AB130" s="81">
        <f t="shared" si="38"/>
        <v>-0.15707657528074032</v>
      </c>
      <c r="AD130" s="95">
        <f>locallinterp(R130,'BBG rates'!$N$10:$N$369,'BBG rates'!$P$10:$P$369)</f>
        <v>9.2572172587355723</v>
      </c>
      <c r="AF130" s="2"/>
      <c r="AH130" s="2"/>
      <c r="AI130" s="185">
        <f t="shared" si="30"/>
        <v>109</v>
      </c>
      <c r="AJ130" s="127">
        <f>locallinterp(MIN(AI130,CAP_Senior*12),'BBG rates'!$X$24:$X$65,'BBG rates'!$Y$24:$Y$65)</f>
        <v>52.8823279706587</v>
      </c>
      <c r="AK130" s="127">
        <f>locallinterp(MIN(AI130,CAP_CB*12),'BBG rates'!$AA$25:$AA$40,'BBG rates'!$AC$25:$AC$40)</f>
        <v>9.6333333333333329</v>
      </c>
      <c r="AL130" s="144">
        <f t="shared" si="31"/>
        <v>16.985662421678647</v>
      </c>
      <c r="AM130" s="142">
        <f>(SUMPRODUCT(AL130:AL$381,G130:G$381)+SUMPRODUCT(AL130:AL$381,H130:H$381))/12</f>
        <v>6464407.7355809761</v>
      </c>
    </row>
    <row r="131" spans="1:39" x14ac:dyDescent="0.2">
      <c r="A131" s="7">
        <v>110</v>
      </c>
      <c r="B131" s="7">
        <v>55</v>
      </c>
      <c r="C131" s="7">
        <v>27.5</v>
      </c>
      <c r="D131" s="12">
        <f t="shared" si="23"/>
        <v>9.1666666666666661</v>
      </c>
      <c r="E131" s="29">
        <f t="shared" si="39"/>
        <v>3981122.5159480213</v>
      </c>
      <c r="F131" s="2">
        <f t="shared" si="24"/>
        <v>3984.4355723900699</v>
      </c>
      <c r="G131" s="2">
        <f t="shared" si="32"/>
        <v>28775.761212611793</v>
      </c>
      <c r="H131" s="2">
        <f t="shared" si="33"/>
        <v>13075.966469890047</v>
      </c>
      <c r="I131" s="2">
        <f t="shared" si="22"/>
        <v>45836.163254891908</v>
      </c>
      <c r="J131" s="2">
        <f t="shared" si="40"/>
        <v>420164.82983650913</v>
      </c>
      <c r="K131" s="2">
        <f t="shared" si="25"/>
        <v>41107.10785592562</v>
      </c>
      <c r="L131" s="2">
        <f t="shared" si="25"/>
        <v>376815.15534598485</v>
      </c>
      <c r="M131" s="2"/>
      <c r="N131" s="28">
        <f t="shared" si="41"/>
        <v>5710267.8978210883</v>
      </c>
      <c r="O131" s="2">
        <f t="shared" si="34"/>
        <v>5696.3104462906495</v>
      </c>
      <c r="P131" s="2">
        <f t="shared" si="35"/>
        <v>41138.993520490229</v>
      </c>
      <c r="R131">
        <f t="shared" si="36"/>
        <v>110</v>
      </c>
      <c r="S131" s="89">
        <f t="shared" si="26"/>
        <v>41851.727682501842</v>
      </c>
      <c r="T131" s="89">
        <f>IF(AND(S131=0,S130&gt;0),SUM($G131:$H$381),S131)</f>
        <v>41851.727682501842</v>
      </c>
      <c r="U131" s="82">
        <f>SUM(T131:T$381)</f>
        <v>4022974.2436305196</v>
      </c>
      <c r="V131" s="68">
        <f>localspline(R131,'BBG rates'!$G$10:$G$27,'BBG rates'!$K$10:$K$27)</f>
        <v>1.0250747346431872</v>
      </c>
      <c r="W131" s="68">
        <f>locallinterp(R131,'BBG rates'!$G$10:$G$27,'BBG rates'!$J$10:$J$27)</f>
        <v>-0.26433333333333336</v>
      </c>
      <c r="X131" s="56">
        <f t="shared" si="37"/>
        <v>-0.26465412238612096</v>
      </c>
      <c r="Y131" s="66">
        <f t="shared" si="27"/>
        <v>-226.95683606603836</v>
      </c>
      <c r="Z131" s="72">
        <f t="shared" si="28"/>
        <v>-6.7698221958653743E-2</v>
      </c>
      <c r="AA131" s="79">
        <f t="shared" si="29"/>
        <v>-526.59584719342377</v>
      </c>
      <c r="AB131" s="81">
        <f t="shared" si="38"/>
        <v>-0.15707657528074029</v>
      </c>
      <c r="AD131" s="95">
        <f>locallinterp(R131,'BBG rates'!$N$10:$N$369,'BBG rates'!$P$10:$P$369)</f>
        <v>9.342640153289171</v>
      </c>
      <c r="AF131" s="2"/>
      <c r="AH131" s="2"/>
      <c r="AI131" s="185">
        <f t="shared" si="30"/>
        <v>110</v>
      </c>
      <c r="AJ131" s="127">
        <f>locallinterp(MIN(AI131,CAP_Senior*12),'BBG rates'!$X$24:$X$65,'BBG rates'!$Y$24:$Y$65)</f>
        <v>53.049499988835784</v>
      </c>
      <c r="AK131" s="127">
        <f>locallinterp(MIN(AI131,CAP_CB*12),'BBG rates'!$AA$25:$AA$40,'BBG rates'!$AC$25:$AC$40)</f>
        <v>9.6666666666666661</v>
      </c>
      <c r="AL131" s="144">
        <f t="shared" si="31"/>
        <v>17.041748331435414</v>
      </c>
      <c r="AM131" s="142">
        <f>(SUMPRODUCT(AL131:AL$381,G131:G$381)+SUMPRODUCT(AL131:AL$381,H131:H$381))/12</f>
        <v>6404879.8712224886</v>
      </c>
    </row>
    <row r="132" spans="1:39" x14ac:dyDescent="0.2">
      <c r="A132" s="7">
        <v>111</v>
      </c>
      <c r="B132" s="7">
        <v>55.5</v>
      </c>
      <c r="C132" s="7">
        <v>27.75</v>
      </c>
      <c r="D132" s="12">
        <f t="shared" si="23"/>
        <v>9.25</v>
      </c>
      <c r="E132" s="29">
        <f t="shared" si="39"/>
        <v>3939473.3820838719</v>
      </c>
      <c r="F132" s="2">
        <f t="shared" si="24"/>
        <v>3942.9847694653031</v>
      </c>
      <c r="G132" s="2">
        <f t="shared" si="32"/>
        <v>28709.96365604884</v>
      </c>
      <c r="H132" s="2">
        <f t="shared" si="33"/>
        <v>12939.170208100579</v>
      </c>
      <c r="I132" s="2">
        <f t="shared" si="22"/>
        <v>45592.118633614722</v>
      </c>
      <c r="J132" s="2">
        <f t="shared" si="40"/>
        <v>421727.09736093617</v>
      </c>
      <c r="K132" s="2">
        <f t="shared" si="25"/>
        <v>40847.785577067734</v>
      </c>
      <c r="L132" s="2">
        <f t="shared" si="25"/>
        <v>377842.01658787654</v>
      </c>
      <c r="M132" s="2"/>
      <c r="N132" s="28">
        <f t="shared" si="41"/>
        <v>5669088.1594040943</v>
      </c>
      <c r="O132" s="2">
        <f t="shared" si="34"/>
        <v>5655.5655497865546</v>
      </c>
      <c r="P132" s="2">
        <f t="shared" si="35"/>
        <v>41179.738416994325</v>
      </c>
      <c r="R132">
        <f t="shared" si="36"/>
        <v>111</v>
      </c>
      <c r="S132" s="89">
        <f t="shared" si="26"/>
        <v>41649.133864149422</v>
      </c>
      <c r="T132" s="89">
        <f>IF(AND(S132=0,S131&gt;0),SUM($G132:$H$381),S132)</f>
        <v>41649.133864149422</v>
      </c>
      <c r="U132" s="82">
        <f>SUM(T132:T$381)</f>
        <v>3981122.5159480176</v>
      </c>
      <c r="V132" s="68">
        <f>localspline(R132,'BBG rates'!$G$10:$G$27,'BBG rates'!$K$10:$K$27)</f>
        <v>1.0248774990061804</v>
      </c>
      <c r="W132" s="68">
        <f>locallinterp(R132,'BBG rates'!$G$10:$G$27,'BBG rates'!$J$10:$J$27)</f>
        <v>-0.26</v>
      </c>
      <c r="X132" s="56">
        <f t="shared" si="37"/>
        <v>-0.26031034897862071</v>
      </c>
      <c r="Y132" s="66">
        <f t="shared" si="27"/>
        <v>-217.72664251590882</v>
      </c>
      <c r="Z132" s="72">
        <f t="shared" si="28"/>
        <v>-6.5627714287228953E-2</v>
      </c>
      <c r="AA132" s="79">
        <f t="shared" si="29"/>
        <v>-521.11757548179912</v>
      </c>
      <c r="AB132" s="81">
        <f t="shared" si="38"/>
        <v>-0.15707657528074029</v>
      </c>
      <c r="AD132" s="95">
        <f>locallinterp(R132,'BBG rates'!$N$10:$N$369,'BBG rates'!$P$10:$P$369)</f>
        <v>9.4280466115396866</v>
      </c>
      <c r="AF132" s="2"/>
      <c r="AH132" s="2"/>
      <c r="AI132" s="185">
        <f t="shared" si="30"/>
        <v>111</v>
      </c>
      <c r="AJ132" s="127">
        <f>locallinterp(MIN(AI132,CAP_Senior*12),'BBG rates'!$X$24:$X$65,'BBG rates'!$Y$24:$Y$65)</f>
        <v>53.216672007012875</v>
      </c>
      <c r="AK132" s="127">
        <f>locallinterp(MIN(AI132,CAP_CB*12),'BBG rates'!$AA$25:$AA$40,'BBG rates'!$AC$25:$AC$40)</f>
        <v>9.6999999999999993</v>
      </c>
      <c r="AL132" s="144">
        <f t="shared" si="31"/>
        <v>17.097834241192189</v>
      </c>
      <c r="AM132" s="142">
        <f>(SUMPRODUCT(AL132:AL$381,G132:G$381)+SUMPRODUCT(AL132:AL$381,H132:H$381))/12</f>
        <v>6345444.3203557422</v>
      </c>
    </row>
    <row r="133" spans="1:39" x14ac:dyDescent="0.2">
      <c r="A133" s="7">
        <v>112</v>
      </c>
      <c r="B133" s="7">
        <v>56</v>
      </c>
      <c r="C133" s="7">
        <v>28</v>
      </c>
      <c r="D133" s="12">
        <f t="shared" si="23"/>
        <v>9.3333333333333339</v>
      </c>
      <c r="E133" s="29">
        <f t="shared" si="39"/>
        <v>3898026.028840987</v>
      </c>
      <c r="F133" s="2">
        <f t="shared" si="24"/>
        <v>3901.7346195817199</v>
      </c>
      <c r="G133" s="2">
        <f t="shared" si="32"/>
        <v>28644.316549665724</v>
      </c>
      <c r="H133" s="2">
        <f t="shared" si="33"/>
        <v>12803.036693219135</v>
      </c>
      <c r="I133" s="2">
        <f t="shared" si="22"/>
        <v>45349.087862466578</v>
      </c>
      <c r="J133" s="2">
        <f t="shared" si="40"/>
        <v>423258.15338302142</v>
      </c>
      <c r="K133" s="2">
        <f t="shared" si="25"/>
        <v>40589.843672288145</v>
      </c>
      <c r="L133" s="2">
        <f t="shared" si="25"/>
        <v>378838.54094135604</v>
      </c>
      <c r="M133" s="2"/>
      <c r="N133" s="28">
        <f t="shared" si="41"/>
        <v>5627867.6357360212</v>
      </c>
      <c r="O133" s="2">
        <f t="shared" si="34"/>
        <v>5614.780298707662</v>
      </c>
      <c r="P133" s="2">
        <f t="shared" si="35"/>
        <v>41220.52366807322</v>
      </c>
      <c r="R133">
        <f t="shared" si="36"/>
        <v>112</v>
      </c>
      <c r="S133" s="89">
        <f t="shared" si="26"/>
        <v>41447.353242884856</v>
      </c>
      <c r="T133" s="89">
        <f>IF(AND(S133=0,S132&gt;0),SUM($G133:$H$381),S133)</f>
        <v>41447.353242884856</v>
      </c>
      <c r="U133" s="82">
        <f>SUM(T133:T$381)</f>
        <v>3939473.3820838681</v>
      </c>
      <c r="V133" s="68">
        <f>localspline(R133,'BBG rates'!$G$10:$G$27,'BBG rates'!$K$10:$K$27)</f>
        <v>1.0246725206620915</v>
      </c>
      <c r="W133" s="68">
        <f>locallinterp(R133,'BBG rates'!$G$10:$G$27,'BBG rates'!$J$10:$J$27)</f>
        <v>-0.25566666666666671</v>
      </c>
      <c r="X133" s="56">
        <f t="shared" si="37"/>
        <v>-0.2559667485618089</v>
      </c>
      <c r="Y133" s="66">
        <f t="shared" si="27"/>
        <v>-208.69189204021379</v>
      </c>
      <c r="Z133" s="72">
        <f t="shared" si="28"/>
        <v>-6.3569479003761198E-2</v>
      </c>
      <c r="AA133" s="79">
        <f t="shared" si="29"/>
        <v>-515.66582272280766</v>
      </c>
      <c r="AB133" s="81">
        <f t="shared" si="38"/>
        <v>-0.15707657528074026</v>
      </c>
      <c r="AD133" s="95">
        <f>locallinterp(R133,'BBG rates'!$N$10:$N$369,'BBG rates'!$P$10:$P$369)</f>
        <v>9.5134359882615271</v>
      </c>
      <c r="AF133" s="2"/>
      <c r="AH133" s="2"/>
      <c r="AI133" s="185">
        <f t="shared" si="30"/>
        <v>112</v>
      </c>
      <c r="AJ133" s="127">
        <f>locallinterp(MIN(AI133,CAP_Senior*12),'BBG rates'!$X$24:$X$65,'BBG rates'!$Y$24:$Y$65)</f>
        <v>53.383844025189958</v>
      </c>
      <c r="AK133" s="127">
        <f>locallinterp(MIN(AI133,CAP_CB*12),'BBG rates'!$AA$25:$AA$40,'BBG rates'!$AC$25:$AC$40)</f>
        <v>9.7333333333333325</v>
      </c>
      <c r="AL133" s="144">
        <f t="shared" si="31"/>
        <v>17.153920150948959</v>
      </c>
      <c r="AM133" s="142">
        <f>(SUMPRODUCT(AL133:AL$381,G133:G$381)+SUMPRODUCT(AL133:AL$381,H133:H$381))/12</f>
        <v>6286101.8214308703</v>
      </c>
    </row>
    <row r="134" spans="1:39" x14ac:dyDescent="0.2">
      <c r="A134" s="7">
        <v>113</v>
      </c>
      <c r="B134" s="7">
        <v>56.5</v>
      </c>
      <c r="C134" s="7">
        <v>28.25</v>
      </c>
      <c r="D134" s="12">
        <f t="shared" si="23"/>
        <v>9.4166666666666661</v>
      </c>
      <c r="E134" s="29">
        <f t="shared" si="39"/>
        <v>3856779.646027362</v>
      </c>
      <c r="F134" s="2">
        <f t="shared" si="24"/>
        <v>3860.6843173323737</v>
      </c>
      <c r="G134" s="2">
        <f t="shared" si="32"/>
        <v>28578.819549448828</v>
      </c>
      <c r="H134" s="2">
        <f t="shared" si="33"/>
        <v>12667.563264176279</v>
      </c>
      <c r="I134" s="2">
        <f t="shared" si="22"/>
        <v>45107.067130957483</v>
      </c>
      <c r="J134" s="2">
        <f t="shared" si="40"/>
        <v>424758.21548318292</v>
      </c>
      <c r="K134" s="2">
        <f t="shared" si="25"/>
        <v>40333.275358781728</v>
      </c>
      <c r="L134" s="2">
        <f t="shared" si="25"/>
        <v>379805.00962852791</v>
      </c>
      <c r="M134" s="2"/>
      <c r="N134" s="28">
        <f t="shared" si="41"/>
        <v>5586606.2864223262</v>
      </c>
      <c r="O134" s="2">
        <f t="shared" si="34"/>
        <v>5573.9546530859798</v>
      </c>
      <c r="P134" s="2">
        <f t="shared" si="35"/>
        <v>41261.349313694911</v>
      </c>
      <c r="R134">
        <f t="shared" si="36"/>
        <v>113</v>
      </c>
      <c r="S134" s="89">
        <f t="shared" si="26"/>
        <v>41246.38281362511</v>
      </c>
      <c r="T134" s="89">
        <f>IF(AND(S134=0,S133&gt;0),SUM($G134:$H$381),S134)</f>
        <v>41246.38281362511</v>
      </c>
      <c r="U134" s="82">
        <f>SUM(T134:T$381)</f>
        <v>3898026.0288409828</v>
      </c>
      <c r="V134" s="68">
        <f>localspline(R134,'BBG rates'!$G$10:$G$27,'BBG rates'!$K$10:$K$27)</f>
        <v>1.0244607035944182</v>
      </c>
      <c r="W134" s="68">
        <f>locallinterp(R134,'BBG rates'!$G$10:$G$27,'BBG rates'!$J$10:$J$27)</f>
        <v>-0.25133333333333335</v>
      </c>
      <c r="X134" s="56">
        <f t="shared" si="37"/>
        <v>-0.25162332112143027</v>
      </c>
      <c r="Y134" s="66">
        <f t="shared" si="27"/>
        <v>-199.8509385018188</v>
      </c>
      <c r="Z134" s="72">
        <f t="shared" si="28"/>
        <v>-6.1523736482973053E-2</v>
      </c>
      <c r="AA134" s="79">
        <f t="shared" si="29"/>
        <v>-510.24048247127149</v>
      </c>
      <c r="AB134" s="81">
        <f t="shared" si="38"/>
        <v>-0.15707657528074032</v>
      </c>
      <c r="AD134" s="95">
        <f>locallinterp(R134,'BBG rates'!$N$10:$N$369,'BBG rates'!$P$10:$P$369)</f>
        <v>9.5988077135610617</v>
      </c>
      <c r="AF134" s="2"/>
      <c r="AH134" s="2"/>
      <c r="AI134" s="185">
        <f t="shared" si="30"/>
        <v>113</v>
      </c>
      <c r="AJ134" s="127">
        <f>locallinterp(MIN(AI134,CAP_Senior*12),'BBG rates'!$X$24:$X$65,'BBG rates'!$Y$24:$Y$65)</f>
        <v>53.551016043367042</v>
      </c>
      <c r="AK134" s="127">
        <f>locallinterp(MIN(AI134,CAP_CB*12),'BBG rates'!$AA$25:$AA$40,'BBG rates'!$AC$25:$AC$40)</f>
        <v>9.7666666666666657</v>
      </c>
      <c r="AL134" s="144">
        <f t="shared" si="31"/>
        <v>17.21000606070573</v>
      </c>
      <c r="AM134" s="142">
        <f>(SUMPRODUCT(AL134:AL$381,G134:G$381)+SUMPRODUCT(AL134:AL$381,H134:H$381))/12</f>
        <v>6226853.1057644859</v>
      </c>
    </row>
    <row r="135" spans="1:39" x14ac:dyDescent="0.2">
      <c r="A135" s="7">
        <v>114</v>
      </c>
      <c r="B135" s="7">
        <v>57</v>
      </c>
      <c r="C135" s="7">
        <v>28.5</v>
      </c>
      <c r="D135" s="12">
        <f t="shared" si="23"/>
        <v>9.5</v>
      </c>
      <c r="E135" s="29">
        <f t="shared" si="39"/>
        <v>3815733.426445453</v>
      </c>
      <c r="F135" s="2">
        <f t="shared" si="24"/>
        <v>3819.8330602866131</v>
      </c>
      <c r="G135" s="2">
        <f t="shared" si="32"/>
        <v>28513.47231217111</v>
      </c>
      <c r="H135" s="2">
        <f t="shared" si="33"/>
        <v>12532.747269737842</v>
      </c>
      <c r="I135" s="2">
        <f t="shared" si="22"/>
        <v>44866.052642195566</v>
      </c>
      <c r="J135" s="2">
        <f t="shared" si="40"/>
        <v>426227.50010085787</v>
      </c>
      <c r="K135" s="2">
        <f t="shared" si="25"/>
        <v>40078.073885592174</v>
      </c>
      <c r="L135" s="2">
        <f t="shared" si="25"/>
        <v>380741.7019131257</v>
      </c>
      <c r="M135" s="2"/>
      <c r="N135" s="28">
        <f t="shared" si="41"/>
        <v>5545304.0710284589</v>
      </c>
      <c r="O135" s="2">
        <f t="shared" si="34"/>
        <v>5533.0885729139291</v>
      </c>
      <c r="P135" s="2">
        <f t="shared" si="35"/>
        <v>41302.215393866958</v>
      </c>
      <c r="R135">
        <f t="shared" si="36"/>
        <v>114</v>
      </c>
      <c r="S135" s="89">
        <f t="shared" si="26"/>
        <v>41046.219581908954</v>
      </c>
      <c r="T135" s="89">
        <f>IF(AND(S135=0,S134&gt;0),SUM($G135:$H$381),S135)</f>
        <v>41046.219581908954</v>
      </c>
      <c r="U135" s="82">
        <f>SUM(T135:T$381)</f>
        <v>3856779.6460273578</v>
      </c>
      <c r="V135" s="68">
        <f>localspline(R135,'BBG rates'!$G$10:$G$27,'BBG rates'!$K$10:$K$27)</f>
        <v>1.0242433094092576</v>
      </c>
      <c r="W135" s="68">
        <f>locallinterp(R135,'BBG rates'!$G$10:$G$27,'BBG rates'!$J$10:$J$27)</f>
        <v>-0.247</v>
      </c>
      <c r="X135" s="56">
        <f t="shared" si="37"/>
        <v>-0.24728006664269664</v>
      </c>
      <c r="Y135" s="66">
        <f t="shared" si="27"/>
        <v>-191.20214531197695</v>
      </c>
      <c r="Z135" s="72">
        <f t="shared" si="28"/>
        <v>-5.9490713868163993E-2</v>
      </c>
      <c r="AA135" s="79">
        <f t="shared" si="29"/>
        <v>-504.84144867536929</v>
      </c>
      <c r="AB135" s="81">
        <f t="shared" si="38"/>
        <v>-0.15707657528074029</v>
      </c>
      <c r="AD135" s="95">
        <f>locallinterp(R135,'BBG rates'!$N$10:$N$369,'BBG rates'!$P$10:$P$369)</f>
        <v>9.6841613226785004</v>
      </c>
      <c r="AF135" s="2"/>
      <c r="AH135" s="2"/>
      <c r="AI135" s="185">
        <f t="shared" si="30"/>
        <v>114</v>
      </c>
      <c r="AJ135" s="127">
        <f>locallinterp(MIN(AI135,CAP_Senior*12),'BBG rates'!$X$24:$X$65,'BBG rates'!$Y$24:$Y$65)</f>
        <v>53.718188061544126</v>
      </c>
      <c r="AK135" s="127">
        <f>locallinterp(MIN(AI135,CAP_CB*12),'BBG rates'!$AA$25:$AA$40,'BBG rates'!$AC$25:$AC$40)</f>
        <v>9.8000000000000007</v>
      </c>
      <c r="AL135" s="144">
        <f t="shared" si="31"/>
        <v>17.266091970462504</v>
      </c>
      <c r="AM135" s="142">
        <f>(SUMPRODUCT(AL135:AL$381,G135:G$381)+SUMPRODUCT(AL135:AL$381,H135:H$381))/12</f>
        <v>6167698.8975807624</v>
      </c>
    </row>
    <row r="136" spans="1:39" x14ac:dyDescent="0.2">
      <c r="A136" s="7">
        <v>115</v>
      </c>
      <c r="B136" s="7">
        <v>57.5</v>
      </c>
      <c r="C136" s="7">
        <v>28.75</v>
      </c>
      <c r="D136" s="12">
        <f t="shared" si="23"/>
        <v>9.5833333333333339</v>
      </c>
      <c r="E136" s="29">
        <f t="shared" si="39"/>
        <v>3774886.5658815927</v>
      </c>
      <c r="F136" s="2">
        <f t="shared" si="24"/>
        <v>3779.1800489795605</v>
      </c>
      <c r="G136" s="2">
        <f t="shared" si="32"/>
        <v>28448.274495390364</v>
      </c>
      <c r="H136" s="2">
        <f t="shared" si="33"/>
        <v>12398.58606847018</v>
      </c>
      <c r="I136" s="2">
        <f t="shared" si="22"/>
        <v>44626.040612840108</v>
      </c>
      <c r="J136" s="2">
        <f t="shared" si="40"/>
        <v>427666.22253971774</v>
      </c>
      <c r="K136" s="2">
        <f t="shared" si="25"/>
        <v>39824.23253346674</v>
      </c>
      <c r="L136" s="2">
        <f t="shared" si="25"/>
        <v>381648.89511238964</v>
      </c>
      <c r="M136" s="2"/>
      <c r="N136" s="28">
        <f t="shared" si="41"/>
        <v>5503960.9490798227</v>
      </c>
      <c r="O136" s="2">
        <f t="shared" si="34"/>
        <v>5492.182018144309</v>
      </c>
      <c r="P136" s="2">
        <f t="shared" si="35"/>
        <v>41343.121948636581</v>
      </c>
      <c r="R136">
        <f t="shared" si="36"/>
        <v>115</v>
      </c>
      <c r="S136" s="89">
        <f t="shared" si="26"/>
        <v>40846.860563860544</v>
      </c>
      <c r="T136" s="89">
        <f>IF(AND(S136=0,S135&gt;0),SUM($G136:$H$381),S136)</f>
        <v>40846.860563860544</v>
      </c>
      <c r="U136" s="82">
        <f>SUM(T136:T$381)</f>
        <v>3815733.4264454492</v>
      </c>
      <c r="V136" s="68">
        <f>localspline(R136,'BBG rates'!$G$10:$G$27,'BBG rates'!$K$10:$K$27)</f>
        <v>1.0240213314982272</v>
      </c>
      <c r="W136" s="68">
        <f>locallinterp(R136,'BBG rates'!$G$10:$G$27,'BBG rates'!$J$10:$J$27)</f>
        <v>-0.24266666666666667</v>
      </c>
      <c r="X136" s="56">
        <f t="shared" si="37"/>
        <v>-0.24293698511161921</v>
      </c>
      <c r="Y136" s="66">
        <f t="shared" si="27"/>
        <v>-182.74388538393927</v>
      </c>
      <c r="Z136" s="72">
        <f t="shared" si="28"/>
        <v>-5.7470645339344227E-2</v>
      </c>
      <c r="AA136" s="79">
        <f t="shared" si="29"/>
        <v>-499.46861567524638</v>
      </c>
      <c r="AB136" s="81">
        <f t="shared" si="38"/>
        <v>-0.15707657528074029</v>
      </c>
      <c r="AD136" s="95">
        <f>locallinterp(R136,'BBG rates'!$N$10:$N$369,'BBG rates'!$P$10:$P$369)</f>
        <v>9.7694964336366859</v>
      </c>
      <c r="AF136" s="2"/>
      <c r="AH136" s="2"/>
      <c r="AI136" s="185">
        <f t="shared" si="30"/>
        <v>115</v>
      </c>
      <c r="AJ136" s="127">
        <f>locallinterp(MIN(AI136,CAP_Senior*12),'BBG rates'!$X$24:$X$65,'BBG rates'!$Y$24:$Y$65)</f>
        <v>53.88536007972121</v>
      </c>
      <c r="AK136" s="127">
        <f>locallinterp(MIN(AI136,CAP_CB*12),'BBG rates'!$AA$25:$AA$40,'BBG rates'!$AC$25:$AC$40)</f>
        <v>9.8333333333333339</v>
      </c>
      <c r="AL136" s="144">
        <f t="shared" si="31"/>
        <v>17.322177880219272</v>
      </c>
      <c r="AM136" s="142">
        <f>(SUMPRODUCT(AL136:AL$381,G136:G$381)+SUMPRODUCT(AL136:AL$381,H136:H$381))/12</f>
        <v>6108639.9140523421</v>
      </c>
    </row>
    <row r="137" spans="1:39" x14ac:dyDescent="0.2">
      <c r="A137" s="7">
        <v>116</v>
      </c>
      <c r="B137" s="7">
        <v>58</v>
      </c>
      <c r="C137" s="7">
        <v>29</v>
      </c>
      <c r="D137" s="12">
        <f t="shared" si="23"/>
        <v>9.6666666666666661</v>
      </c>
      <c r="E137" s="29">
        <f t="shared" si="39"/>
        <v>3734238.2630954394</v>
      </c>
      <c r="F137" s="2">
        <f t="shared" si="24"/>
        <v>3738.7244869016322</v>
      </c>
      <c r="G137" s="2">
        <f t="shared" si="32"/>
        <v>28383.225757447384</v>
      </c>
      <c r="H137" s="2">
        <f t="shared" si="33"/>
        <v>12265.077028705524</v>
      </c>
      <c r="I137" s="2">
        <f t="shared" si="22"/>
        <v>44387.02727305454</v>
      </c>
      <c r="J137" s="2">
        <f t="shared" si="40"/>
        <v>429074.59697286051</v>
      </c>
      <c r="K137" s="2">
        <f t="shared" si="25"/>
        <v>39571.744614711504</v>
      </c>
      <c r="L137" s="2">
        <f t="shared" si="25"/>
        <v>382526.86460887786</v>
      </c>
      <c r="M137" s="2"/>
      <c r="N137" s="28">
        <f t="shared" si="41"/>
        <v>5462576.8800617317</v>
      </c>
      <c r="O137" s="2">
        <f t="shared" si="34"/>
        <v>5451.2349486902558</v>
      </c>
      <c r="P137" s="2">
        <f t="shared" si="35"/>
        <v>41384.069018090639</v>
      </c>
      <c r="R137">
        <f t="shared" si="36"/>
        <v>116</v>
      </c>
      <c r="S137" s="89">
        <f t="shared" si="26"/>
        <v>40648.302786152912</v>
      </c>
      <c r="T137" s="89">
        <f>IF(AND(S137=0,S136&gt;0),SUM($G137:$H$381),S137)</f>
        <v>40648.302786152912</v>
      </c>
      <c r="U137" s="82">
        <f>SUM(T137:T$381)</f>
        <v>3774886.565881589</v>
      </c>
      <c r="V137" s="68">
        <f>localspline(R137,'BBG rates'!$G$10:$G$27,'BBG rates'!$K$10:$K$27)</f>
        <v>1.0237959420714895</v>
      </c>
      <c r="W137" s="68">
        <f>locallinterp(R137,'BBG rates'!$G$10:$G$27,'BBG rates'!$J$10:$J$27)</f>
        <v>-0.23833333333333334</v>
      </c>
      <c r="X137" s="56">
        <f t="shared" si="37"/>
        <v>-0.2385940765134098</v>
      </c>
      <c r="Y137" s="66">
        <f t="shared" si="27"/>
        <v>-174.47454108672346</v>
      </c>
      <c r="Z137" s="72">
        <f t="shared" si="28"/>
        <v>-5.5463772394223426E-2</v>
      </c>
      <c r="AA137" s="79">
        <f t="shared" si="29"/>
        <v>-494.12187820162876</v>
      </c>
      <c r="AB137" s="81">
        <f t="shared" si="38"/>
        <v>-0.15707657528074026</v>
      </c>
      <c r="AD137" s="95">
        <f>locallinterp(R137,'BBG rates'!$N$10:$N$369,'BBG rates'!$P$10:$P$369)</f>
        <v>9.8548127621426431</v>
      </c>
      <c r="AF137" s="2"/>
      <c r="AH137" s="2"/>
      <c r="AI137" s="185">
        <f t="shared" si="30"/>
        <v>116</v>
      </c>
      <c r="AJ137" s="127">
        <f>locallinterp(MIN(AI137,CAP_Senior*12),'BBG rates'!$X$24:$X$65,'BBG rates'!$Y$24:$Y$65)</f>
        <v>54.052532097898293</v>
      </c>
      <c r="AK137" s="127">
        <f>locallinterp(MIN(AI137,CAP_CB*12),'BBG rates'!$AA$25:$AA$40,'BBG rates'!$AC$25:$AC$40)</f>
        <v>9.8666666666666671</v>
      </c>
      <c r="AL137" s="144">
        <f t="shared" si="31"/>
        <v>17.378263789976046</v>
      </c>
      <c r="AM137" s="142">
        <f>(SUMPRODUCT(AL137:AL$381,G137:G$381)+SUMPRODUCT(AL137:AL$381,H137:H$381))/12</f>
        <v>6049676.8653410338</v>
      </c>
    </row>
    <row r="138" spans="1:39" x14ac:dyDescent="0.2">
      <c r="A138" s="7">
        <v>117</v>
      </c>
      <c r="B138" s="7">
        <v>58.5</v>
      </c>
      <c r="C138" s="7">
        <v>29.25</v>
      </c>
      <c r="D138" s="12">
        <f t="shared" si="23"/>
        <v>9.75</v>
      </c>
      <c r="E138" s="29">
        <f t="shared" si="39"/>
        <v>3693787.7198094674</v>
      </c>
      <c r="F138" s="2">
        <f t="shared" si="24"/>
        <v>3698.4655804880849</v>
      </c>
      <c r="G138" s="2">
        <f t="shared" si="32"/>
        <v>28318.325757464187</v>
      </c>
      <c r="H138" s="2">
        <f t="shared" si="33"/>
        <v>12132.217528507437</v>
      </c>
      <c r="I138" s="2">
        <f t="shared" si="22"/>
        <v>44149.008866459713</v>
      </c>
      <c r="J138" s="2">
        <f t="shared" si="40"/>
        <v>430452.83644798223</v>
      </c>
      <c r="K138" s="2">
        <f t="shared" si="25"/>
        <v>39320.603473047326</v>
      </c>
      <c r="L138" s="2">
        <f t="shared" si="25"/>
        <v>383375.88386221143</v>
      </c>
      <c r="M138" s="2"/>
      <c r="N138" s="28">
        <f t="shared" si="41"/>
        <v>5421151.8234193763</v>
      </c>
      <c r="O138" s="2">
        <f t="shared" si="34"/>
        <v>5410.2473244251996</v>
      </c>
      <c r="P138" s="2">
        <f t="shared" si="35"/>
        <v>41425.056642355688</v>
      </c>
      <c r="R138">
        <f t="shared" si="36"/>
        <v>117</v>
      </c>
      <c r="S138" s="89">
        <f t="shared" si="26"/>
        <v>40450.543285971624</v>
      </c>
      <c r="T138" s="89">
        <f>IF(AND(S138=0,S137&gt;0),SUM($G138:$H$381),S138)</f>
        <v>40450.543285971624</v>
      </c>
      <c r="U138" s="82">
        <f>SUM(T138:T$381)</f>
        <v>3734238.2630954352</v>
      </c>
      <c r="V138" s="68">
        <f>localspline(R138,'BBG rates'!$G$10:$G$27,'BBG rates'!$K$10:$K$27)</f>
        <v>1.0235681047084597</v>
      </c>
      <c r="W138" s="68">
        <f>locallinterp(R138,'BBG rates'!$G$10:$G$27,'BBG rates'!$J$10:$J$27)</f>
        <v>-0.23400000000000001</v>
      </c>
      <c r="X138" s="56">
        <f t="shared" si="37"/>
        <v>-0.23425134083407961</v>
      </c>
      <c r="Y138" s="66">
        <f t="shared" si="27"/>
        <v>-166.39250419914046</v>
      </c>
      <c r="Z138" s="72">
        <f t="shared" si="28"/>
        <v>-5.3470344142811758E-2</v>
      </c>
      <c r="AA138" s="79">
        <f t="shared" si="29"/>
        <v>-488.80113137444255</v>
      </c>
      <c r="AB138" s="81">
        <f t="shared" si="38"/>
        <v>-0.15707657528074032</v>
      </c>
      <c r="AD138" s="95">
        <f>locallinterp(R138,'BBG rates'!$N$10:$N$369,'BBG rates'!$P$10:$P$369)</f>
        <v>9.9401101042016808</v>
      </c>
      <c r="AF138" s="2"/>
      <c r="AH138" s="2"/>
      <c r="AI138" s="185">
        <f t="shared" si="30"/>
        <v>117</v>
      </c>
      <c r="AJ138" s="127">
        <f>locallinterp(MIN(AI138,CAP_Senior*12),'BBG rates'!$X$24:$X$65,'BBG rates'!$Y$24:$Y$65)</f>
        <v>54.219704116075377</v>
      </c>
      <c r="AK138" s="127">
        <f>locallinterp(MIN(AI138,CAP_CB*12),'BBG rates'!$AA$25:$AA$40,'BBG rates'!$AC$25:$AC$40)</f>
        <v>9.9</v>
      </c>
      <c r="AL138" s="144">
        <f t="shared" si="31"/>
        <v>17.434349699732813</v>
      </c>
      <c r="AM138" s="142">
        <f>(SUMPRODUCT(AL138:AL$381,G138:G$381)+SUMPRODUCT(AL138:AL$381,H138:H$381))/12</f>
        <v>5990810.4546383182</v>
      </c>
    </row>
    <row r="139" spans="1:39" x14ac:dyDescent="0.2">
      <c r="A139" s="7">
        <v>118</v>
      </c>
      <c r="B139" s="7">
        <v>59</v>
      </c>
      <c r="C139" s="7">
        <v>29.5</v>
      </c>
      <c r="D139" s="12">
        <f t="shared" si="23"/>
        <v>9.8333333333333339</v>
      </c>
      <c r="E139" s="29">
        <f t="shared" si="39"/>
        <v>3653534.1406984888</v>
      </c>
      <c r="F139" s="2">
        <f t="shared" si="24"/>
        <v>3658.4025391086102</v>
      </c>
      <c r="G139" s="2">
        <f t="shared" si="32"/>
        <v>28253.574155342241</v>
      </c>
      <c r="H139" s="2">
        <f t="shared" si="33"/>
        <v>12000.004955636419</v>
      </c>
      <c r="I139" s="2">
        <f t="shared" si="22"/>
        <v>43911.981650087269</v>
      </c>
      <c r="J139" s="2">
        <f t="shared" si="40"/>
        <v>431801.15289252484</v>
      </c>
      <c r="K139" s="2">
        <f t="shared" si="25"/>
        <v>39070.802483466461</v>
      </c>
      <c r="L139" s="2">
        <f t="shared" si="25"/>
        <v>384196.22442075354</v>
      </c>
      <c r="M139" s="2"/>
      <c r="N139" s="28">
        <f t="shared" si="41"/>
        <v>5379685.7385577783</v>
      </c>
      <c r="O139" s="2">
        <f t="shared" si="34"/>
        <v>5369.2191051828313</v>
      </c>
      <c r="P139" s="2">
        <f t="shared" si="35"/>
        <v>41466.08486159805</v>
      </c>
      <c r="R139">
        <f t="shared" si="36"/>
        <v>118</v>
      </c>
      <c r="S139" s="89">
        <f t="shared" si="26"/>
        <v>40253.579110978659</v>
      </c>
      <c r="T139" s="89">
        <f>IF(AND(S139=0,S138&gt;0),SUM($G139:$H$381),S139)</f>
        <v>40253.579110978659</v>
      </c>
      <c r="U139" s="82">
        <f>SUM(T139:T$381)</f>
        <v>3693787.7198094628</v>
      </c>
      <c r="V139" s="68">
        <f>localspline(R139,'BBG rates'!$G$10:$G$27,'BBG rates'!$K$10:$K$27)</f>
        <v>1.0233389916216058</v>
      </c>
      <c r="W139" s="68">
        <f>locallinterp(R139,'BBG rates'!$G$10:$G$27,'BBG rates'!$J$10:$J$27)</f>
        <v>-0.22966666666666669</v>
      </c>
      <c r="X139" s="56">
        <f t="shared" si="37"/>
        <v>-0.22990877805884047</v>
      </c>
      <c r="Y139" s="66">
        <f t="shared" si="27"/>
        <v>-158.49617586396894</v>
      </c>
      <c r="Z139" s="72">
        <f t="shared" si="28"/>
        <v>-5.1490617616372823E-2</v>
      </c>
      <c r="AA139" s="79">
        <f t="shared" si="29"/>
        <v>-483.50627070143776</v>
      </c>
      <c r="AB139" s="81">
        <f t="shared" si="38"/>
        <v>-0.15707657528074037</v>
      </c>
      <c r="AD139" s="95">
        <f>locallinterp(R139,'BBG rates'!$N$10:$N$369,'BBG rates'!$P$10:$P$369)</f>
        <v>10.025388353503482</v>
      </c>
      <c r="AF139" s="2"/>
      <c r="AH139" s="2"/>
      <c r="AI139" s="185">
        <f t="shared" si="30"/>
        <v>118</v>
      </c>
      <c r="AJ139" s="127">
        <f>locallinterp(MIN(AI139,CAP_Senior*12),'BBG rates'!$X$24:$X$65,'BBG rates'!$Y$24:$Y$65)</f>
        <v>54.386876134252468</v>
      </c>
      <c r="AK139" s="127">
        <f>locallinterp(MIN(AI139,CAP_CB*12),'BBG rates'!$AA$25:$AA$40,'BBG rates'!$AC$25:$AC$40)</f>
        <v>9.9333333333333336</v>
      </c>
      <c r="AL139" s="144">
        <f t="shared" si="31"/>
        <v>17.490435609489587</v>
      </c>
      <c r="AM139" s="142">
        <f>(SUMPRODUCT(AL139:AL$381,G139:G$381)+SUMPRODUCT(AL139:AL$381,H139:H$381))/12</f>
        <v>5932041.3782056691</v>
      </c>
    </row>
    <row r="140" spans="1:39" x14ac:dyDescent="0.2">
      <c r="A140" s="7">
        <v>119</v>
      </c>
      <c r="B140" s="7">
        <v>59.5</v>
      </c>
      <c r="C140" s="7">
        <v>29.75</v>
      </c>
      <c r="D140" s="12">
        <f t="shared" si="23"/>
        <v>9.9166666666666661</v>
      </c>
      <c r="E140" s="29">
        <f t="shared" si="39"/>
        <v>3613476.7333792122</v>
      </c>
      <c r="F140" s="2">
        <f t="shared" si="24"/>
        <v>3618.5345750569541</v>
      </c>
      <c r="G140" s="2">
        <f t="shared" si="32"/>
        <v>28188.970611760669</v>
      </c>
      <c r="H140" s="2">
        <f t="shared" si="33"/>
        <v>11868.436707515611</v>
      </c>
      <c r="I140" s="2">
        <f t="shared" si="22"/>
        <v>43675.941894333235</v>
      </c>
      <c r="J140" s="2">
        <f t="shared" si="40"/>
        <v>433119.75711880455</v>
      </c>
      <c r="K140" s="2">
        <f t="shared" si="25"/>
        <v>38822.335052089795</v>
      </c>
      <c r="L140" s="2">
        <f t="shared" si="25"/>
        <v>384988.15593322378</v>
      </c>
      <c r="M140" s="2"/>
      <c r="N140" s="28">
        <f t="shared" si="41"/>
        <v>5338178.5848417543</v>
      </c>
      <c r="O140" s="2">
        <f t="shared" si="34"/>
        <v>5328.1502507570576</v>
      </c>
      <c r="P140" s="2">
        <f t="shared" si="35"/>
        <v>41507.153716023837</v>
      </c>
      <c r="R140">
        <f t="shared" si="36"/>
        <v>119</v>
      </c>
      <c r="S140" s="89">
        <f t="shared" si="26"/>
        <v>40057.407319276281</v>
      </c>
      <c r="T140" s="89">
        <f>IF(AND(S140=0,S139&gt;0),SUM($G140:$H$381),S140)</f>
        <v>40057.407319276281</v>
      </c>
      <c r="U140" s="82">
        <f>SUM(T140:T$381)</f>
        <v>3653534.1406984846</v>
      </c>
      <c r="V140" s="68">
        <f>localspline(R140,'BBG rates'!$G$10:$G$27,'BBG rates'!$K$10:$K$27)</f>
        <v>1.0231096409004712</v>
      </c>
      <c r="W140" s="68">
        <f>locallinterp(R140,'BBG rates'!$G$10:$G$27,'BBG rates'!$J$10:$J$27)</f>
        <v>-0.22533333333333333</v>
      </c>
      <c r="X140" s="56">
        <f t="shared" si="37"/>
        <v>-0.22556638817357033</v>
      </c>
      <c r="Y140" s="66">
        <f t="shared" si="27"/>
        <v>-150.78396654238563</v>
      </c>
      <c r="Z140" s="72">
        <f t="shared" si="28"/>
        <v>-4.9524858091587562E-2</v>
      </c>
      <c r="AA140" s="79">
        <f t="shared" si="29"/>
        <v>-478.23719207681705</v>
      </c>
      <c r="AB140" s="81">
        <f t="shared" si="38"/>
        <v>-0.15707657528074034</v>
      </c>
      <c r="AD140" s="95">
        <f>locallinterp(R140,'BBG rates'!$N$10:$N$369,'BBG rates'!$P$10:$P$369)</f>
        <v>10.110647490245189</v>
      </c>
      <c r="AF140" s="2"/>
      <c r="AH140" s="2"/>
      <c r="AI140" s="185">
        <f t="shared" si="30"/>
        <v>119</v>
      </c>
      <c r="AJ140" s="127">
        <f>locallinterp(MIN(AI140,CAP_Senior*12),'BBG rates'!$X$24:$X$65,'BBG rates'!$Y$24:$Y$65)</f>
        <v>54.554048152429552</v>
      </c>
      <c r="AK140" s="127">
        <f>locallinterp(MIN(AI140,CAP_CB*12),'BBG rates'!$AA$25:$AA$40,'BBG rates'!$AC$25:$AC$40)</f>
        <v>9.9666666666666668</v>
      </c>
      <c r="AL140" s="144">
        <f t="shared" si="31"/>
        <v>17.546521519246355</v>
      </c>
      <c r="AM140" s="142">
        <f>(SUMPRODUCT(AL140:AL$381,G140:G$381)+SUMPRODUCT(AL140:AL$381,H140:H$381))/12</f>
        <v>5873370.3254146622</v>
      </c>
    </row>
    <row r="141" spans="1:39" x14ac:dyDescent="0.2">
      <c r="A141" s="7">
        <v>120</v>
      </c>
      <c r="B141" s="7">
        <v>60</v>
      </c>
      <c r="C141" s="7">
        <v>30</v>
      </c>
      <c r="D141" s="12">
        <f t="shared" si="23"/>
        <v>10</v>
      </c>
      <c r="E141" s="29">
        <f t="shared" si="39"/>
        <v>3573614.7083998411</v>
      </c>
      <c r="F141" s="2">
        <f t="shared" si="24"/>
        <v>3578.8609035405766</v>
      </c>
      <c r="G141" s="2">
        <f t="shared" si="32"/>
        <v>28124.514788174463</v>
      </c>
      <c r="H141" s="2">
        <f t="shared" si="33"/>
        <v>11737.510191196618</v>
      </c>
      <c r="I141" s="2">
        <f t="shared" si="22"/>
        <v>43440.885882911658</v>
      </c>
      <c r="J141" s="2">
        <f t="shared" si="40"/>
        <v>434408.85882911657</v>
      </c>
      <c r="K141" s="2">
        <f t="shared" si="25"/>
        <v>38575.194616024673</v>
      </c>
      <c r="L141" s="2">
        <f t="shared" si="25"/>
        <v>385751.94616024668</v>
      </c>
      <c r="M141" s="2"/>
      <c r="N141" s="28">
        <f t="shared" si="41"/>
        <v>5296630.3215958755</v>
      </c>
      <c r="O141" s="2">
        <f t="shared" si="34"/>
        <v>5287.0407209019677</v>
      </c>
      <c r="P141" s="2">
        <f t="shared" si="35"/>
        <v>41548.263245878923</v>
      </c>
      <c r="R141">
        <f t="shared" si="36"/>
        <v>120</v>
      </c>
      <c r="S141" s="89">
        <f t="shared" si="26"/>
        <v>39862.024979371083</v>
      </c>
      <c r="T141" s="89">
        <f>IF(AND(S141=0,S140&gt;0),SUM($G141:$H$381),S141)</f>
        <v>39862.024979371083</v>
      </c>
      <c r="U141" s="82">
        <f>SUM(T141:T$381)</f>
        <v>3613476.7333792089</v>
      </c>
      <c r="V141" s="68">
        <f>localspline(R141,'BBG rates'!$G$10:$G$27,'BBG rates'!$K$10:$K$27)</f>
        <v>1.0228811502456665</v>
      </c>
      <c r="W141" s="68">
        <f>locallinterp(R141,'BBG rates'!$G$10:$G$27,'BBG rates'!$J$10:$J$27)</f>
        <v>-0.221</v>
      </c>
      <c r="X141" s="56">
        <f t="shared" si="37"/>
        <v>-0.22122417116374749</v>
      </c>
      <c r="Y141" s="66">
        <f t="shared" si="27"/>
        <v>-143.25429596854673</v>
      </c>
      <c r="Z141" s="72">
        <f t="shared" si="28"/>
        <v>-4.7573339430774693E-2</v>
      </c>
      <c r="AA141" s="79">
        <f t="shared" si="29"/>
        <v>-472.99379177986907</v>
      </c>
      <c r="AB141" s="81">
        <f t="shared" si="38"/>
        <v>-0.15707657528074032</v>
      </c>
      <c r="AD141" s="95">
        <f>locallinterp(R141,'BBG rates'!$N$10:$N$369,'BBG rates'!$P$10:$P$369)</f>
        <v>10.195887586098994</v>
      </c>
      <c r="AF141" s="2"/>
      <c r="AH141" s="2"/>
      <c r="AI141" s="185">
        <f t="shared" si="30"/>
        <v>120</v>
      </c>
      <c r="AJ141" s="127">
        <f>locallinterp(MIN(AI141,CAP_Senior*12),'BBG rates'!$X$24:$X$65,'BBG rates'!$Y$24:$Y$65)</f>
        <v>54.721220170606635</v>
      </c>
      <c r="AK141" s="127">
        <f>locallinterp(MIN(AI141,CAP_CB*12),'BBG rates'!$AA$25:$AA$40,'BBG rates'!$AC$25:$AC$40)</f>
        <v>10</v>
      </c>
      <c r="AL141" s="144">
        <f t="shared" si="31"/>
        <v>17.602607429003129</v>
      </c>
      <c r="AM141" s="142">
        <f>(SUMPRODUCT(AL141:AL$381,G141:G$381)+SUMPRODUCT(AL141:AL$381,H141:H$381))/12</f>
        <v>5814797.9787869202</v>
      </c>
    </row>
    <row r="142" spans="1:39" x14ac:dyDescent="0.2">
      <c r="A142" s="7">
        <v>121</v>
      </c>
      <c r="B142" s="7">
        <v>60.5</v>
      </c>
      <c r="C142" s="7">
        <v>30.25</v>
      </c>
      <c r="D142" s="12">
        <f t="shared" si="23"/>
        <v>10.083333333333334</v>
      </c>
      <c r="E142" s="29">
        <f t="shared" si="39"/>
        <v>3533947.2792297029</v>
      </c>
      <c r="F142" s="2">
        <f t="shared" si="24"/>
        <v>3539.3807426703506</v>
      </c>
      <c r="G142" s="2">
        <f t="shared" si="32"/>
        <v>28060.206346812723</v>
      </c>
      <c r="H142" s="2">
        <f t="shared" si="33"/>
        <v>11607.222823325463</v>
      </c>
      <c r="I142" s="2">
        <f t="shared" si="22"/>
        <v>43206.809912808538</v>
      </c>
      <c r="J142" s="2">
        <f t="shared" si="40"/>
        <v>435668.66662081942</v>
      </c>
      <c r="K142" s="2">
        <f t="shared" si="25"/>
        <v>38329.374643223557</v>
      </c>
      <c r="L142" s="2">
        <f t="shared" si="25"/>
        <v>386487.86098583759</v>
      </c>
      <c r="M142" s="2"/>
      <c r="N142" s="28">
        <f t="shared" si="41"/>
        <v>5255040.9081044262</v>
      </c>
      <c r="O142" s="2">
        <f t="shared" si="34"/>
        <v>5245.8904753317875</v>
      </c>
      <c r="P142" s="2">
        <f t="shared" si="35"/>
        <v>41589.413491449101</v>
      </c>
      <c r="R142">
        <f t="shared" si="36"/>
        <v>121</v>
      </c>
      <c r="S142" s="89">
        <f t="shared" si="26"/>
        <v>39667.429170138188</v>
      </c>
      <c r="T142" s="89">
        <f>IF(AND(S142=0,S141&gt;0),SUM($G142:$H$381),S142)</f>
        <v>39667.429170138188</v>
      </c>
      <c r="U142" s="82">
        <f>SUM(T142:T$381)</f>
        <v>3573614.7083998374</v>
      </c>
      <c r="V142" s="68">
        <f>localspline(R142,'BBG rates'!$G$10:$G$27,'BBG rates'!$K$10:$K$27)</f>
        <v>1.0226541791605388</v>
      </c>
      <c r="W142" s="68">
        <f>locallinterp(R142,'BBG rates'!$G$10:$G$27,'BBG rates'!$J$10:$J$27)</f>
        <v>-0.21708333333333332</v>
      </c>
      <c r="X142" s="56">
        <f t="shared" si="37"/>
        <v>-0.21729962374896772</v>
      </c>
      <c r="Y142" s="66">
        <f t="shared" si="27"/>
        <v>-135.90559310440509</v>
      </c>
      <c r="Z142" s="72">
        <f t="shared" si="28"/>
        <v>-4.5636344439132795E-2</v>
      </c>
      <c r="AA142" s="79">
        <f t="shared" si="29"/>
        <v>-467.77596647360662</v>
      </c>
      <c r="AB142" s="81">
        <f t="shared" si="38"/>
        <v>-0.15707657528074032</v>
      </c>
      <c r="AD142" s="95">
        <f>locallinterp(R142,'BBG rates'!$N$10:$N$369,'BBG rates'!$P$10:$P$369)</f>
        <v>10.281108767695706</v>
      </c>
      <c r="AF142" s="2"/>
      <c r="AH142" s="2"/>
      <c r="AI142" s="185">
        <f t="shared" si="30"/>
        <v>121</v>
      </c>
      <c r="AJ142" s="127">
        <f>locallinterp(MIN(AI142,CAP_Senior*12),'BBG rates'!$X$24:$X$65,'BBG rates'!$Y$24:$Y$65)</f>
        <v>54.872445655896165</v>
      </c>
      <c r="AK142" s="127">
        <f>locallinterp(MIN(AI142,CAP_CB*12),'BBG rates'!$AA$25:$AA$40,'BBG rates'!$AC$25:$AC$40)</f>
        <v>10.016666666666666</v>
      </c>
      <c r="AL142" s="144">
        <f t="shared" si="31"/>
        <v>17.642149094835681</v>
      </c>
      <c r="AM142" s="142">
        <f>(SUMPRODUCT(AL142:AL$381,G142:G$381)+SUMPRODUCT(AL142:AL$381,H142:H$381))/12</f>
        <v>5756325.0140338391</v>
      </c>
    </row>
    <row r="143" spans="1:39" x14ac:dyDescent="0.2">
      <c r="A143" s="7">
        <v>122</v>
      </c>
      <c r="B143" s="7">
        <v>61</v>
      </c>
      <c r="C143" s="7">
        <v>30.5</v>
      </c>
      <c r="D143" s="12">
        <f t="shared" si="23"/>
        <v>10.166666666666666</v>
      </c>
      <c r="E143" s="29">
        <f t="shared" si="39"/>
        <v>3494473.6622489174</v>
      </c>
      <c r="F143" s="2">
        <f t="shared" si="24"/>
        <v>3500.0933134502898</v>
      </c>
      <c r="G143" s="2">
        <f t="shared" si="32"/>
        <v>27996.044950676885</v>
      </c>
      <c r="H143" s="2">
        <f t="shared" si="33"/>
        <v>11477.572030108633</v>
      </c>
      <c r="I143" s="2">
        <f t="shared" si="22"/>
        <v>42973.710294235803</v>
      </c>
      <c r="J143" s="2">
        <f t="shared" si="40"/>
        <v>436899.38799139729</v>
      </c>
      <c r="K143" s="2">
        <f t="shared" si="25"/>
        <v>38084.868632342936</v>
      </c>
      <c r="L143" s="2">
        <f t="shared" si="25"/>
        <v>387196.16442881984</v>
      </c>
      <c r="M143" s="2"/>
      <c r="N143" s="28">
        <f t="shared" si="41"/>
        <v>5213410.3036113661</v>
      </c>
      <c r="O143" s="2">
        <f t="shared" si="34"/>
        <v>5204.6994737208433</v>
      </c>
      <c r="P143" s="2">
        <f t="shared" si="35"/>
        <v>41630.604493060047</v>
      </c>
      <c r="R143">
        <f t="shared" si="36"/>
        <v>122</v>
      </c>
      <c r="S143" s="89">
        <f t="shared" si="26"/>
        <v>39473.616980785519</v>
      </c>
      <c r="T143" s="89">
        <f>IF(AND(S143=0,S142&gt;0),SUM($G143:$H$381),S143)</f>
        <v>39473.616980785519</v>
      </c>
      <c r="U143" s="82">
        <f>SUM(T143:T$381)</f>
        <v>3533947.2792297001</v>
      </c>
      <c r="V143" s="68">
        <f>localspline(R143,'BBG rates'!$G$10:$G$27,'BBG rates'!$K$10:$K$27)</f>
        <v>1.0224274257333208</v>
      </c>
      <c r="W143" s="68">
        <f>locallinterp(R143,'BBG rates'!$G$10:$G$27,'BBG rates'!$J$10:$J$27)</f>
        <v>-0.21316666666666667</v>
      </c>
      <c r="X143" s="56">
        <f t="shared" si="37"/>
        <v>-0.21337521754043465</v>
      </c>
      <c r="Y143" s="66">
        <f t="shared" si="27"/>
        <v>-128.72249524293855</v>
      </c>
      <c r="Z143" s="72">
        <f t="shared" si="28"/>
        <v>-4.3709478972531725E-2</v>
      </c>
      <c r="AA143" s="79">
        <f t="shared" si="29"/>
        <v>-462.58361320340941</v>
      </c>
      <c r="AB143" s="81">
        <f t="shared" si="38"/>
        <v>-0.15707657528074026</v>
      </c>
      <c r="AD143" s="95">
        <f>locallinterp(R143,'BBG rates'!$N$10:$N$369,'BBG rates'!$P$10:$P$369)</f>
        <v>10.366311053173483</v>
      </c>
      <c r="AF143" s="2"/>
      <c r="AH143" s="2"/>
      <c r="AI143" s="185">
        <f t="shared" si="30"/>
        <v>122</v>
      </c>
      <c r="AJ143" s="127">
        <f>locallinterp(MIN(AI143,CAP_Senior*12),'BBG rates'!$X$24:$X$65,'BBG rates'!$Y$24:$Y$65)</f>
        <v>55.023671141185694</v>
      </c>
      <c r="AK143" s="127">
        <f>locallinterp(MIN(AI143,CAP_CB*12),'BBG rates'!$AA$25:$AA$40,'BBG rates'!$AC$25:$AC$40)</f>
        <v>10.033333333333333</v>
      </c>
      <c r="AL143" s="144">
        <f t="shared" si="31"/>
        <v>17.681690760668232</v>
      </c>
      <c r="AM143" s="142">
        <f>(SUMPRODUCT(AL143:AL$381,G143:G$381)+SUMPRODUCT(AL143:AL$381,H143:H$381))/12</f>
        <v>5698006.789064805</v>
      </c>
    </row>
    <row r="144" spans="1:39" x14ac:dyDescent="0.2">
      <c r="A144" s="7">
        <v>123</v>
      </c>
      <c r="B144" s="7">
        <v>61.5</v>
      </c>
      <c r="C144" s="7">
        <v>30.75</v>
      </c>
      <c r="D144" s="12">
        <f t="shared" si="23"/>
        <v>10.25</v>
      </c>
      <c r="E144" s="29">
        <f t="shared" si="39"/>
        <v>3455193.0767380991</v>
      </c>
      <c r="F144" s="2">
        <f t="shared" si="24"/>
        <v>3460.9978397673153</v>
      </c>
      <c r="G144" s="2">
        <f t="shared" si="32"/>
        <v>27932.030263538949</v>
      </c>
      <c r="H144" s="2">
        <f t="shared" si="33"/>
        <v>11348.555247279282</v>
      </c>
      <c r="I144" s="2">
        <f t="shared" si="22"/>
        <v>42741.583350585548</v>
      </c>
      <c r="J144" s="2">
        <f t="shared" si="40"/>
        <v>438101.22934350185</v>
      </c>
      <c r="K144" s="2">
        <f t="shared" si="25"/>
        <v>37841.670112603366</v>
      </c>
      <c r="L144" s="2">
        <f t="shared" si="25"/>
        <v>387877.11865418445</v>
      </c>
      <c r="M144" s="2"/>
      <c r="N144" s="28">
        <f t="shared" si="41"/>
        <v>5171738.4673202885</v>
      </c>
      <c r="O144" s="2">
        <f t="shared" si="34"/>
        <v>5163.467675703524</v>
      </c>
      <c r="P144" s="2">
        <f t="shared" si="35"/>
        <v>41671.836291077365</v>
      </c>
      <c r="R144">
        <f t="shared" si="36"/>
        <v>123</v>
      </c>
      <c r="S144" s="89">
        <f t="shared" si="26"/>
        <v>39280.58551081823</v>
      </c>
      <c r="T144" s="89">
        <f>IF(AND(S144=0,S143&gt;0),SUM($G144:$H$381),S144)</f>
        <v>39280.58551081823</v>
      </c>
      <c r="U144" s="82">
        <f>SUM(T144:T$381)</f>
        <v>3494473.6622489137</v>
      </c>
      <c r="V144" s="68">
        <f>localspline(R144,'BBG rates'!$G$10:$G$27,'BBG rates'!$K$10:$K$27)</f>
        <v>1.0221993435827414</v>
      </c>
      <c r="W144" s="68">
        <f>locallinterp(R144,'BBG rates'!$G$10:$G$27,'BBG rates'!$J$10:$J$27)</f>
        <v>-0.20924999999999999</v>
      </c>
      <c r="X144" s="56">
        <f t="shared" si="37"/>
        <v>-0.2094509525273569</v>
      </c>
      <c r="Y144" s="66">
        <f t="shared" si="27"/>
        <v>-121.70358556761946</v>
      </c>
      <c r="Z144" s="72">
        <f t="shared" si="28"/>
        <v>-4.1792932726571086E-2</v>
      </c>
      <c r="AA144" s="79">
        <f t="shared" si="29"/>
        <v>-457.41662939567152</v>
      </c>
      <c r="AB144" s="81">
        <f t="shared" si="38"/>
        <v>-0.15707657528074032</v>
      </c>
      <c r="AD144" s="95">
        <f>locallinterp(R144,'BBG rates'!$N$10:$N$369,'BBG rates'!$P$10:$P$369)</f>
        <v>10.451494331805378</v>
      </c>
      <c r="AF144" s="2"/>
      <c r="AH144" s="2"/>
      <c r="AI144" s="185">
        <f t="shared" si="30"/>
        <v>123</v>
      </c>
      <c r="AJ144" s="127">
        <f>locallinterp(MIN(AI144,CAP_Senior*12),'BBG rates'!$X$24:$X$65,'BBG rates'!$Y$24:$Y$65)</f>
        <v>55.174896626475224</v>
      </c>
      <c r="AK144" s="127">
        <f>locallinterp(MIN(AI144,CAP_CB*12),'BBG rates'!$AA$25:$AA$40,'BBG rates'!$AC$25:$AC$40)</f>
        <v>10.050000000000001</v>
      </c>
      <c r="AL144" s="144">
        <f t="shared" si="31"/>
        <v>17.721232426500791</v>
      </c>
      <c r="AM144" s="142">
        <f>(SUMPRODUCT(AL144:AL$381,G144:G$381)+SUMPRODUCT(AL144:AL$381,H144:H$381))/12</f>
        <v>5639843.4316765284</v>
      </c>
    </row>
    <row r="145" spans="1:39" x14ac:dyDescent="0.2">
      <c r="A145" s="7">
        <v>124</v>
      </c>
      <c r="B145" s="7">
        <v>62</v>
      </c>
      <c r="C145" s="7">
        <v>31</v>
      </c>
      <c r="D145" s="12">
        <f t="shared" si="23"/>
        <v>10.333333333333334</v>
      </c>
      <c r="E145" s="29">
        <f t="shared" si="39"/>
        <v>3416104.744868096</v>
      </c>
      <c r="F145" s="2">
        <f t="shared" si="24"/>
        <v>3422.0935483810567</v>
      </c>
      <c r="G145" s="2">
        <f t="shared" si="32"/>
        <v>27868.161949939724</v>
      </c>
      <c r="H145" s="2">
        <f t="shared" si="33"/>
        <v>11220.169920063503</v>
      </c>
      <c r="I145" s="2">
        <f t="shared" si="22"/>
        <v>42510.425418384286</v>
      </c>
      <c r="J145" s="2">
        <f t="shared" si="40"/>
        <v>439274.395989971</v>
      </c>
      <c r="K145" s="2">
        <f t="shared" si="25"/>
        <v>37599.772643649674</v>
      </c>
      <c r="L145" s="2">
        <f t="shared" si="25"/>
        <v>388530.98398438003</v>
      </c>
      <c r="M145" s="2"/>
      <c r="N145" s="28">
        <f t="shared" si="41"/>
        <v>5130025.3583943816</v>
      </c>
      <c r="O145" s="2">
        <f t="shared" si="34"/>
        <v>5122.1950408742387</v>
      </c>
      <c r="P145" s="2">
        <f t="shared" si="35"/>
        <v>41713.10892590665</v>
      </c>
      <c r="R145">
        <f t="shared" si="36"/>
        <v>124</v>
      </c>
      <c r="S145" s="89">
        <f t="shared" si="26"/>
        <v>39088.331870003225</v>
      </c>
      <c r="T145" s="89">
        <f>IF(AND(S145=0,S144&gt;0),SUM($G145:$H$381),S145)</f>
        <v>39088.331870003225</v>
      </c>
      <c r="U145" s="82">
        <f>SUM(T145:T$381)</f>
        <v>3455193.0767380958</v>
      </c>
      <c r="V145" s="68">
        <f>localspline(R145,'BBG rates'!$G$10:$G$27,'BBG rates'!$K$10:$K$27)</f>
        <v>1.0219681478976028</v>
      </c>
      <c r="W145" s="68">
        <f>locallinterp(R145,'BBG rates'!$G$10:$G$27,'BBG rates'!$J$10:$J$27)</f>
        <v>-0.20533333333333334</v>
      </c>
      <c r="X145" s="56">
        <f t="shared" si="37"/>
        <v>-0.20552682869920957</v>
      </c>
      <c r="Y145" s="66">
        <f t="shared" si="27"/>
        <v>-114.84745552505848</v>
      </c>
      <c r="Z145" s="72">
        <f t="shared" si="28"/>
        <v>-3.9886901706858421E-2</v>
      </c>
      <c r="AA145" s="79">
        <f t="shared" si="29"/>
        <v>-452.27491285645351</v>
      </c>
      <c r="AB145" s="81">
        <f t="shared" si="38"/>
        <v>-0.15707657528074032</v>
      </c>
      <c r="AD145" s="95">
        <f>locallinterp(R145,'BBG rates'!$N$10:$N$369,'BBG rates'!$P$10:$P$369)</f>
        <v>10.536658344130178</v>
      </c>
      <c r="AF145" s="2"/>
      <c r="AH145" s="2"/>
      <c r="AI145" s="185">
        <f t="shared" si="30"/>
        <v>124</v>
      </c>
      <c r="AJ145" s="127">
        <f>locallinterp(MIN(AI145,CAP_Senior*12),'BBG rates'!$X$24:$X$65,'BBG rates'!$Y$24:$Y$65)</f>
        <v>55.326122111764754</v>
      </c>
      <c r="AK145" s="127">
        <f>locallinterp(MIN(AI145,CAP_CB*12),'BBG rates'!$AA$25:$AA$40,'BBG rates'!$AC$25:$AC$40)</f>
        <v>10.066666666666666</v>
      </c>
      <c r="AL145" s="144">
        <f t="shared" si="31"/>
        <v>17.760774092333342</v>
      </c>
      <c r="AM145" s="142">
        <f>(SUMPRODUCT(AL145:AL$381,G145:G$381)+SUMPRODUCT(AL145:AL$381,H145:H$381))/12</f>
        <v>5581835.066202675</v>
      </c>
    </row>
    <row r="146" spans="1:39" x14ac:dyDescent="0.2">
      <c r="A146" s="7">
        <v>125</v>
      </c>
      <c r="B146" s="7">
        <v>62.5</v>
      </c>
      <c r="C146" s="7">
        <v>31.25</v>
      </c>
      <c r="D146" s="12">
        <f t="shared" si="23"/>
        <v>10.416666666666666</v>
      </c>
      <c r="E146" s="29">
        <f t="shared" si="39"/>
        <v>3377207.891689762</v>
      </c>
      <c r="F146" s="2">
        <f t="shared" si="24"/>
        <v>3383.3796689136911</v>
      </c>
      <c r="G146" s="2">
        <f t="shared" si="32"/>
        <v>27804.43967518707</v>
      </c>
      <c r="H146" s="2">
        <f t="shared" si="33"/>
        <v>11092.413503146749</v>
      </c>
      <c r="I146" s="2">
        <f t="shared" si="22"/>
        <v>42280.232847247506</v>
      </c>
      <c r="J146" s="2">
        <f t="shared" si="40"/>
        <v>440419.09215882816</v>
      </c>
      <c r="K146" s="2">
        <f t="shared" si="25"/>
        <v>37359.169815412133</v>
      </c>
      <c r="L146" s="2">
        <f t="shared" si="25"/>
        <v>389158.018910543</v>
      </c>
      <c r="M146" s="2"/>
      <c r="N146" s="28">
        <f t="shared" si="41"/>
        <v>5088270.9359563878</v>
      </c>
      <c r="O146" s="2">
        <f t="shared" si="34"/>
        <v>5080.8815287873767</v>
      </c>
      <c r="P146" s="2">
        <f t="shared" si="35"/>
        <v>41754.422437993504</v>
      </c>
      <c r="R146">
        <f t="shared" si="36"/>
        <v>125</v>
      </c>
      <c r="S146" s="89">
        <f t="shared" si="26"/>
        <v>38896.853178333819</v>
      </c>
      <c r="T146" s="89">
        <f>IF(AND(S146=0,S145&gt;0),SUM($G146:$H$381),S146)</f>
        <v>38896.853178333819</v>
      </c>
      <c r="U146" s="82">
        <f>SUM(T146:T$381)</f>
        <v>3416104.7448680932</v>
      </c>
      <c r="V146" s="68">
        <f>localspline(R146,'BBG rates'!$G$10:$G$27,'BBG rates'!$K$10:$K$27)</f>
        <v>1.0217322326848102</v>
      </c>
      <c r="W146" s="68">
        <f>locallinterp(R146,'BBG rates'!$G$10:$G$27,'BBG rates'!$J$10:$J$27)</f>
        <v>-0.20141666666666666</v>
      </c>
      <c r="X146" s="56">
        <f t="shared" si="37"/>
        <v>-0.20160284604533452</v>
      </c>
      <c r="Y146" s="66">
        <f t="shared" si="27"/>
        <v>-108.15270478473848</v>
      </c>
      <c r="Z146" s="72">
        <f t="shared" si="28"/>
        <v>-3.7991588500515233E-2</v>
      </c>
      <c r="AA146" s="79">
        <f t="shared" si="29"/>
        <v>-447.15836177013927</v>
      </c>
      <c r="AB146" s="81">
        <f t="shared" si="38"/>
        <v>-0.15707657528074029</v>
      </c>
      <c r="AD146" s="95">
        <f>locallinterp(R146,'BBG rates'!$N$10:$N$369,'BBG rates'!$P$10:$P$369)</f>
        <v>10.621802696853912</v>
      </c>
      <c r="AF146" s="2"/>
      <c r="AH146" s="2"/>
      <c r="AI146" s="185">
        <f t="shared" si="30"/>
        <v>125</v>
      </c>
      <c r="AJ146" s="127">
        <f>locallinterp(MIN(AI146,CAP_Senior*12),'BBG rates'!$X$24:$X$65,'BBG rates'!$Y$24:$Y$65)</f>
        <v>55.477347597054283</v>
      </c>
      <c r="AK146" s="127">
        <f>locallinterp(MIN(AI146,CAP_CB*12),'BBG rates'!$AA$25:$AA$40,'BBG rates'!$AC$25:$AC$40)</f>
        <v>10.083333333333332</v>
      </c>
      <c r="AL146" s="144">
        <f t="shared" si="31"/>
        <v>17.800315758165894</v>
      </c>
      <c r="AM146" s="142">
        <f>(SUMPRODUCT(AL146:AL$381,G146:G$381)+SUMPRODUCT(AL146:AL$381,H146:H$381))/12</f>
        <v>5523981.813536901</v>
      </c>
    </row>
    <row r="147" spans="1:39" x14ac:dyDescent="0.2">
      <c r="A147" s="7">
        <v>126</v>
      </c>
      <c r="B147" s="7">
        <v>63</v>
      </c>
      <c r="C147" s="7">
        <v>31.5</v>
      </c>
      <c r="D147" s="12">
        <f t="shared" si="23"/>
        <v>10.5</v>
      </c>
      <c r="E147" s="29">
        <f t="shared" si="39"/>
        <v>3338501.7451237673</v>
      </c>
      <c r="F147" s="2">
        <f t="shared" si="24"/>
        <v>3344.8554338398108</v>
      </c>
      <c r="G147" s="2">
        <f t="shared" si="32"/>
        <v>27740.863105354136</v>
      </c>
      <c r="H147" s="2">
        <f t="shared" si="33"/>
        <v>10965.283460640363</v>
      </c>
      <c r="I147" s="2">
        <f t="shared" ref="I147:I201" si="42">SUM(F147:H147)</f>
        <v>42051.001999834305</v>
      </c>
      <c r="J147" s="2">
        <f t="shared" si="40"/>
        <v>441535.52099826018</v>
      </c>
      <c r="K147" s="2">
        <f t="shared" si="25"/>
        <v>37119.855247968022</v>
      </c>
      <c r="L147" s="2">
        <f t="shared" si="25"/>
        <v>389758.48010366427</v>
      </c>
      <c r="M147" s="2"/>
      <c r="N147" s="28">
        <f t="shared" si="41"/>
        <v>5046475.1590885641</v>
      </c>
      <c r="O147" s="2">
        <f t="shared" si="34"/>
        <v>5039.52709895727</v>
      </c>
      <c r="P147" s="2">
        <f t="shared" si="35"/>
        <v>41795.776867823617</v>
      </c>
      <c r="R147">
        <f t="shared" si="36"/>
        <v>126</v>
      </c>
      <c r="S147" s="89">
        <f t="shared" si="26"/>
        <v>38706.146565994495</v>
      </c>
      <c r="T147" s="89">
        <f>IF(AND(S147=0,S146&gt;0),SUM($G147:$H$381),S147)</f>
        <v>38706.146565994495</v>
      </c>
      <c r="U147" s="82">
        <f>SUM(T147:T$381)</f>
        <v>3377207.8916897592</v>
      </c>
      <c r="V147" s="68">
        <f>localspline(R147,'BBG rates'!$G$10:$G$27,'BBG rates'!$K$10:$K$27)</f>
        <v>1.021489991952194</v>
      </c>
      <c r="W147" s="68">
        <f>locallinterp(R147,'BBG rates'!$G$10:$G$27,'BBG rates'!$J$10:$J$27)</f>
        <v>-0.19750000000000001</v>
      </c>
      <c r="X147" s="56">
        <f t="shared" si="37"/>
        <v>-0.19767900455507359</v>
      </c>
      <c r="Y147" s="66">
        <f t="shared" si="27"/>
        <v>-101.61794119893879</v>
      </c>
      <c r="Z147" s="72">
        <f t="shared" si="28"/>
        <v>-3.6107202561851792E-2</v>
      </c>
      <c r="AA147" s="79">
        <f t="shared" si="29"/>
        <v>-442.06687469809719</v>
      </c>
      <c r="AB147" s="81">
        <f t="shared" si="38"/>
        <v>-0.15707657528074029</v>
      </c>
      <c r="AD147" s="95">
        <f>locallinterp(R147,'BBG rates'!$N$10:$N$369,'BBG rates'!$P$10:$P$369)</f>
        <v>10.706926862849928</v>
      </c>
      <c r="AF147" s="2"/>
      <c r="AH147" s="2"/>
      <c r="AI147" s="185">
        <f t="shared" si="30"/>
        <v>126</v>
      </c>
      <c r="AJ147" s="127">
        <f>locallinterp(MIN(AI147,CAP_Senior*12),'BBG rates'!$X$24:$X$65,'BBG rates'!$Y$24:$Y$65)</f>
        <v>55.628573082343806</v>
      </c>
      <c r="AK147" s="127">
        <f>locallinterp(MIN(AI147,CAP_CB*12),'BBG rates'!$AA$25:$AA$40,'BBG rates'!$AC$25:$AC$40)</f>
        <v>10.1</v>
      </c>
      <c r="AL147" s="144">
        <f t="shared" si="31"/>
        <v>17.839857423998446</v>
      </c>
      <c r="AM147" s="142">
        <f>(SUMPRODUCT(AL147:AL$381,G147:G$381)+SUMPRODUCT(AL147:AL$381,H147:H$381))/12</f>
        <v>5466283.7911557881</v>
      </c>
    </row>
    <row r="148" spans="1:39" x14ac:dyDescent="0.2">
      <c r="A148" s="7">
        <v>127</v>
      </c>
      <c r="B148" s="7">
        <v>63.5</v>
      </c>
      <c r="C148" s="7">
        <v>31.75</v>
      </c>
      <c r="D148" s="12">
        <f t="shared" si="23"/>
        <v>10.583333333333334</v>
      </c>
      <c r="E148" s="29">
        <f t="shared" si="39"/>
        <v>3299985.5359504414</v>
      </c>
      <c r="F148" s="2">
        <f t="shared" si="24"/>
        <v>3306.5200784763333</v>
      </c>
      <c r="G148" s="2">
        <f t="shared" si="32"/>
        <v>27677.431907277609</v>
      </c>
      <c r="H148" s="2">
        <f t="shared" si="33"/>
        <v>10838.777266048222</v>
      </c>
      <c r="I148" s="2">
        <f t="shared" si="42"/>
        <v>41822.729251802164</v>
      </c>
      <c r="J148" s="2">
        <f t="shared" si="40"/>
        <v>442623.8845815729</v>
      </c>
      <c r="K148" s="2">
        <f t="shared" si="25"/>
        <v>36881.822591403994</v>
      </c>
      <c r="L148" s="2">
        <f t="shared" si="25"/>
        <v>390332.62242569227</v>
      </c>
      <c r="M148" s="2"/>
      <c r="N148" s="28">
        <f t="shared" si="41"/>
        <v>5004637.9868326411</v>
      </c>
      <c r="O148" s="2">
        <f t="shared" si="34"/>
        <v>4998.1317108581534</v>
      </c>
      <c r="P148" s="2">
        <f t="shared" si="35"/>
        <v>41837.172255922727</v>
      </c>
      <c r="R148">
        <f t="shared" si="36"/>
        <v>127</v>
      </c>
      <c r="S148" s="89">
        <f t="shared" si="26"/>
        <v>38516.209173325828</v>
      </c>
      <c r="T148" s="89">
        <f>IF(AND(S148=0,S147&gt;0),SUM($G148:$H$381),S148)</f>
        <v>38516.209173325828</v>
      </c>
      <c r="U148" s="82">
        <f>SUM(T148:T$381)</f>
        <v>3338501.7451237645</v>
      </c>
      <c r="V148" s="68">
        <f>localspline(R148,'BBG rates'!$G$10:$G$27,'BBG rates'!$K$10:$K$27)</f>
        <v>1.0212396706948454</v>
      </c>
      <c r="W148" s="68">
        <f>locallinterp(R148,'BBG rates'!$G$10:$G$27,'BBG rates'!$J$10:$J$27)</f>
        <v>-0.19358333333333333</v>
      </c>
      <c r="X148" s="56">
        <f t="shared" si="37"/>
        <v>-0.19375530421790188</v>
      </c>
      <c r="Y148" s="66">
        <f t="shared" si="27"/>
        <v>-95.241780762831652</v>
      </c>
      <c r="Z148" s="72">
        <f t="shared" si="28"/>
        <v>-3.4233960513074715E-2</v>
      </c>
      <c r="AA148" s="79">
        <f t="shared" si="29"/>
        <v>-437.00035057734652</v>
      </c>
      <c r="AB148" s="81">
        <f t="shared" si="38"/>
        <v>-0.15707657528074029</v>
      </c>
      <c r="AD148" s="95">
        <f>locallinterp(R148,'BBG rates'!$N$10:$N$369,'BBG rates'!$P$10:$P$369)</f>
        <v>10.792030168741165</v>
      </c>
      <c r="AF148" s="2"/>
      <c r="AH148" s="2"/>
      <c r="AI148" s="185">
        <f t="shared" si="30"/>
        <v>127</v>
      </c>
      <c r="AJ148" s="127">
        <f>locallinterp(MIN(AI148,CAP_Senior*12),'BBG rates'!$X$24:$X$65,'BBG rates'!$Y$24:$Y$65)</f>
        <v>55.779798567633335</v>
      </c>
      <c r="AK148" s="127">
        <f>locallinterp(MIN(AI148,CAP_CB*12),'BBG rates'!$AA$25:$AA$40,'BBG rates'!$AC$25:$AC$40)</f>
        <v>10.116666666666667</v>
      </c>
      <c r="AL148" s="144">
        <f t="shared" si="31"/>
        <v>17.879399089831001</v>
      </c>
      <c r="AM148" s="142">
        <f>(SUMPRODUCT(AL148:AL$381,G148:G$381)+SUMPRODUCT(AL148:AL$381,H148:H$381))/12</f>
        <v>5408741.1131416429</v>
      </c>
    </row>
    <row r="149" spans="1:39" x14ac:dyDescent="0.2">
      <c r="A149" s="7">
        <v>128</v>
      </c>
      <c r="B149" s="7">
        <v>64</v>
      </c>
      <c r="C149" s="7">
        <v>32</v>
      </c>
      <c r="D149" s="12">
        <f t="shared" si="23"/>
        <v>10.666666666666666</v>
      </c>
      <c r="E149" s="29">
        <f t="shared" si="39"/>
        <v>3261658.4977996517</v>
      </c>
      <c r="F149" s="2">
        <f t="shared" si="24"/>
        <v>3268.3728409724408</v>
      </c>
      <c r="G149" s="2">
        <f t="shared" si="32"/>
        <v>27614.145748555995</v>
      </c>
      <c r="H149" s="2">
        <f t="shared" si="33"/>
        <v>10712.89240223348</v>
      </c>
      <c r="I149" s="2">
        <f t="shared" si="42"/>
        <v>41595.410991761921</v>
      </c>
      <c r="J149" s="2">
        <f t="shared" si="40"/>
        <v>443684.38391212712</v>
      </c>
      <c r="K149" s="2">
        <f t="shared" si="25"/>
        <v>36645.065525678852</v>
      </c>
      <c r="L149" s="2">
        <f t="shared" si="25"/>
        <v>390880.69894057442</v>
      </c>
      <c r="M149" s="2"/>
      <c r="N149" s="28">
        <f t="shared" si="41"/>
        <v>4962759.3781897845</v>
      </c>
      <c r="O149" s="2">
        <f t="shared" si="34"/>
        <v>4956.6953239241238</v>
      </c>
      <c r="P149" s="2">
        <f t="shared" si="35"/>
        <v>41878.608642856743</v>
      </c>
      <c r="R149">
        <f t="shared" si="36"/>
        <v>128</v>
      </c>
      <c r="S149" s="89">
        <f t="shared" si="26"/>
        <v>38327.038150789478</v>
      </c>
      <c r="T149" s="89">
        <f>IF(AND(S149=0,S148&gt;0),SUM($G149:$H$381),S149)</f>
        <v>38327.038150789478</v>
      </c>
      <c r="U149" s="82">
        <f>SUM(T149:T$381)</f>
        <v>3299985.5359504391</v>
      </c>
      <c r="V149" s="68">
        <f>localspline(R149,'BBG rates'!$G$10:$G$27,'BBG rates'!$K$10:$K$27)</f>
        <v>1.020979633116333</v>
      </c>
      <c r="W149" s="68">
        <f>locallinterp(R149,'BBG rates'!$G$10:$G$27,'BBG rates'!$J$10:$J$27)</f>
        <v>-0.18966666666666665</v>
      </c>
      <c r="X149" s="56">
        <f t="shared" si="37"/>
        <v>-0.18983174502316125</v>
      </c>
      <c r="Y149" s="66">
        <f t="shared" si="27"/>
        <v>-89.022847574749917</v>
      </c>
      <c r="Z149" s="72">
        <f t="shared" si="28"/>
        <v>-3.2372086460958439E-2</v>
      </c>
      <c r="AA149" s="79">
        <f t="shared" si="29"/>
        <v>-431.95868871922767</v>
      </c>
      <c r="AB149" s="81">
        <f t="shared" si="38"/>
        <v>-0.15707657528074026</v>
      </c>
      <c r="AD149" s="95">
        <f>locallinterp(R149,'BBG rates'!$N$10:$N$369,'BBG rates'!$P$10:$P$369)</f>
        <v>10.877111804834193</v>
      </c>
      <c r="AF149" s="2"/>
      <c r="AH149" s="2"/>
      <c r="AI149" s="185">
        <f t="shared" si="30"/>
        <v>128</v>
      </c>
      <c r="AJ149" s="127">
        <f>locallinterp(MIN(AI149,CAP_Senior*12),'BBG rates'!$X$24:$X$65,'BBG rates'!$Y$24:$Y$65)</f>
        <v>55.931024052922865</v>
      </c>
      <c r="AK149" s="127">
        <f>locallinterp(MIN(AI149,CAP_CB*12),'BBG rates'!$AA$25:$AA$40,'BBG rates'!$AC$25:$AC$40)</f>
        <v>10.133333333333333</v>
      </c>
      <c r="AL149" s="144">
        <f t="shared" si="31"/>
        <v>17.918940755663556</v>
      </c>
      <c r="AM149" s="142">
        <f>(SUMPRODUCT(AL149:AL$381,G149:G$381)+SUMPRODUCT(AL149:AL$381,H149:H$381))/12</f>
        <v>5351353.8902052017</v>
      </c>
    </row>
    <row r="150" spans="1:39" x14ac:dyDescent="0.2">
      <c r="A150" s="7">
        <v>129</v>
      </c>
      <c r="B150" s="7">
        <v>64.5</v>
      </c>
      <c r="C150" s="7">
        <v>32.25</v>
      </c>
      <c r="D150" s="12">
        <f t="shared" ref="D150:D213" si="43">A150/12</f>
        <v>10.75</v>
      </c>
      <c r="E150" s="29">
        <f t="shared" si="39"/>
        <v>3223519.8671407183</v>
      </c>
      <c r="F150" s="2">
        <f t="shared" ref="F150:F213" si="44">IF($A150&lt;=$I$8,-IPMT($G$11,1,$I$8-$A150+1,$E149),0)</f>
        <v>3230.4129622995551</v>
      </c>
      <c r="G150" s="2">
        <f t="shared" si="32"/>
        <v>27551.004297547839</v>
      </c>
      <c r="H150" s="2">
        <f t="shared" si="33"/>
        <v>10587.626361385453</v>
      </c>
      <c r="I150" s="2">
        <f t="shared" si="42"/>
        <v>41369.04362123285</v>
      </c>
      <c r="J150" s="2">
        <f t="shared" si="40"/>
        <v>444717.21892825316</v>
      </c>
      <c r="K150" s="2">
        <f t="shared" ref="K150:L213" si="45">I150/(1+$F$12)^IF($I$7=1,$A150,IF($I$7=2,$B150,IF($I$7=4,$C150,$D150)))</f>
        <v>36409.577760487155</v>
      </c>
      <c r="L150" s="2">
        <f t="shared" si="45"/>
        <v>391402.96092523693</v>
      </c>
      <c r="M150" s="2"/>
      <c r="N150" s="28">
        <f t="shared" si="41"/>
        <v>4920839.2921205526</v>
      </c>
      <c r="O150" s="2">
        <f t="shared" si="34"/>
        <v>4915.2178975491006</v>
      </c>
      <c r="P150" s="2">
        <f t="shared" si="35"/>
        <v>41920.086069231766</v>
      </c>
      <c r="R150">
        <f t="shared" si="36"/>
        <v>129</v>
      </c>
      <c r="S150" s="89">
        <f t="shared" ref="S150:S213" si="46">IF(D150&lt;$I$9,G150+H150,0)</f>
        <v>38138.630658933296</v>
      </c>
      <c r="T150" s="89">
        <f>IF(AND(S150=0,S149&gt;0),SUM($G150:$H$381),S150)</f>
        <v>38138.630658933296</v>
      </c>
      <c r="U150" s="82">
        <f>SUM(T150:T$381)</f>
        <v>3261658.4977996494</v>
      </c>
      <c r="V150" s="68">
        <f>localspline(R150,'BBG rates'!$G$10:$G$27,'BBG rates'!$K$10:$K$27)</f>
        <v>1.0207082136204519</v>
      </c>
      <c r="W150" s="68">
        <f>locallinterp(R150,'BBG rates'!$G$10:$G$27,'BBG rates'!$J$10:$J$27)</f>
        <v>-0.18575</v>
      </c>
      <c r="X150" s="56">
        <f t="shared" si="37"/>
        <v>-0.18590832696032678</v>
      </c>
      <c r="Y150" s="66">
        <f t="shared" ref="Y150:Y213" si="47">T150*X150%/12+Y151</f>
        <v>-82.959773796638544</v>
      </c>
      <c r="Z150" s="72">
        <f t="shared" ref="Z150:Z213" si="48">IF(U150=0,0,Y150*1200/U150)</f>
        <v>-3.0521812330483081E-2</v>
      </c>
      <c r="AA150" s="79">
        <f t="shared" ref="AA150:AA213" si="49">T150*$AA$17%/12+AA151</f>
        <v>-426.94178880807743</v>
      </c>
      <c r="AB150" s="81">
        <f t="shared" si="38"/>
        <v>-0.15707657528074029</v>
      </c>
      <c r="AD150" s="95">
        <f>locallinterp(R150,'BBG rates'!$N$10:$N$369,'BBG rates'!$P$10:$P$369)</f>
        <v>10.962170822635898</v>
      </c>
      <c r="AF150" s="2"/>
      <c r="AH150" s="2"/>
      <c r="AI150" s="185">
        <f t="shared" ref="AI150:AI213" si="50">A150</f>
        <v>129</v>
      </c>
      <c r="AJ150" s="127">
        <f>locallinterp(MIN(AI150,CAP_Senior*12),'BBG rates'!$X$24:$X$65,'BBG rates'!$Y$24:$Y$65)</f>
        <v>56.082249538212395</v>
      </c>
      <c r="AK150" s="127">
        <f>locallinterp(MIN(AI150,CAP_CB*12),'BBG rates'!$AA$25:$AA$40,'BBG rates'!$AC$25:$AC$40)</f>
        <v>10.149999999999999</v>
      </c>
      <c r="AL150" s="144">
        <f t="shared" ref="AL150:AL213" si="51">SUMPRODUCT(AJ150:AK150,$AJ$19:$AK$19)</f>
        <v>17.958482421496107</v>
      </c>
      <c r="AM150" s="142">
        <f>(SUMPRODUCT(AL150:AL$381,G150:G$381)+SUMPRODUCT(AL150:AL$381,H150:H$381))/12</f>
        <v>5294122.2297081975</v>
      </c>
    </row>
    <row r="151" spans="1:39" x14ac:dyDescent="0.2">
      <c r="A151" s="7">
        <v>130</v>
      </c>
      <c r="B151" s="7">
        <v>65</v>
      </c>
      <c r="C151" s="7">
        <v>32.5</v>
      </c>
      <c r="D151" s="12">
        <f t="shared" si="43"/>
        <v>10.833333333333334</v>
      </c>
      <c r="E151" s="29">
        <f t="shared" si="39"/>
        <v>3185568.8832723615</v>
      </c>
      <c r="F151" s="2">
        <f t="shared" si="44"/>
        <v>3192.6396862413512</v>
      </c>
      <c r="G151" s="2">
        <f t="shared" ref="G151:G214" si="52">IF($A151&lt;=$I$8,-PPMT($G$11,1,$I$8-$A151+1,$E150),0)</f>
        <v>27488.007223370019</v>
      </c>
      <c r="H151" s="2">
        <f t="shared" ref="H151:H214" si="53">IF($A151&lt;=$I$8,(E150-G151)*$G$13,0)</f>
        <v>10462.976644986611</v>
      </c>
      <c r="I151" s="2">
        <f t="shared" si="42"/>
        <v>41143.623554597987</v>
      </c>
      <c r="J151" s="2">
        <f t="shared" si="40"/>
        <v>445722.58850814489</v>
      </c>
      <c r="K151" s="2">
        <f t="shared" si="45"/>
        <v>36175.353035123328</v>
      </c>
      <c r="L151" s="2">
        <f t="shared" si="45"/>
        <v>391899.65788050275</v>
      </c>
      <c r="M151" s="2"/>
      <c r="N151" s="28">
        <f t="shared" si="41"/>
        <v>4878877.6875448581</v>
      </c>
      <c r="O151" s="2">
        <f t="shared" ref="O151:O214" si="54">IF($A151&lt;=$I$8,-IPMT($G$11,1,$I$8-$A151+1,$N150),0)</f>
        <v>4873.699391086785</v>
      </c>
      <c r="P151" s="2">
        <f t="shared" ref="P151:P214" si="55">IF($A151&lt;=$I$8,-PPMT($G$11,1,$I$8-$A151+1,$N150),0)</f>
        <v>41961.604575694088</v>
      </c>
      <c r="R151">
        <f t="shared" ref="R151:R214" si="56">ROUND(D151*12,1)</f>
        <v>130</v>
      </c>
      <c r="S151" s="89">
        <f t="shared" si="46"/>
        <v>37950.983868356634</v>
      </c>
      <c r="T151" s="89">
        <f>IF(AND(S151=0,S150&gt;0),SUM($G151:$H$381),S151)</f>
        <v>37950.983868356634</v>
      </c>
      <c r="U151" s="82">
        <f>SUM(T151:T$381)</f>
        <v>3223519.8671407159</v>
      </c>
      <c r="V151" s="68">
        <f>localspline(R151,'BBG rates'!$G$10:$G$27,'BBG rates'!$K$10:$K$27)</f>
        <v>1.0204237466080435</v>
      </c>
      <c r="W151" s="68">
        <f>locallinterp(R151,'BBG rates'!$G$10:$G$27,'BBG rates'!$J$10:$J$27)</f>
        <v>-0.18183333333333332</v>
      </c>
      <c r="X151" s="56">
        <f t="shared" ref="X151:X214" si="57">((1+W151%)^(1/12)-1)*1200</f>
        <v>-0.1819850500186071</v>
      </c>
      <c r="Y151" s="66">
        <f t="shared" si="47"/>
        <v>-77.051199614671788</v>
      </c>
      <c r="Z151" s="72">
        <f t="shared" si="48"/>
        <v>-2.8683378216502221E-2</v>
      </c>
      <c r="AA151" s="79">
        <f t="shared" si="49"/>
        <v>-421.94955089990884</v>
      </c>
      <c r="AB151" s="81">
        <f t="shared" ref="AB151:AB214" si="58">IF(U151=0,0,AA151*1200/U151)</f>
        <v>-0.15707657528074029</v>
      </c>
      <c r="AD151" s="95">
        <f>locallinterp(R151,'BBG rates'!$N$10:$N$369,'BBG rates'!$P$10:$P$369)</f>
        <v>11.047206134853235</v>
      </c>
      <c r="AF151" s="2"/>
      <c r="AH151" s="2"/>
      <c r="AI151" s="185">
        <f t="shared" si="50"/>
        <v>130</v>
      </c>
      <c r="AJ151" s="127">
        <f>locallinterp(MIN(AI151,CAP_Senior*12),'BBG rates'!$X$24:$X$65,'BBG rates'!$Y$24:$Y$65)</f>
        <v>56.233475023501924</v>
      </c>
      <c r="AK151" s="127">
        <f>locallinterp(MIN(AI151,CAP_CB*12),'BBG rates'!$AA$25:$AA$40,'BBG rates'!$AC$25:$AC$40)</f>
        <v>10.166666666666666</v>
      </c>
      <c r="AL151" s="144">
        <f t="shared" si="51"/>
        <v>17.998024087328659</v>
      </c>
      <c r="AM151" s="142">
        <f>(SUMPRODUCT(AL151:AL$381,G151:G$381)+SUMPRODUCT(AL151:AL$381,H151:H$381))/12</f>
        <v>5237046.2356858319</v>
      </c>
    </row>
    <row r="152" spans="1:39" x14ac:dyDescent="0.2">
      <c r="A152" s="7">
        <v>131</v>
      </c>
      <c r="B152" s="7">
        <v>65.5</v>
      </c>
      <c r="C152" s="7">
        <v>32.75</v>
      </c>
      <c r="D152" s="12">
        <f t="shared" si="43"/>
        <v>10.916666666666666</v>
      </c>
      <c r="E152" s="29">
        <f t="shared" ref="E152:E201" si="59">IF($A152&lt;=$I$8,E151-G152-H152,0)</f>
        <v>3147804.7883126861</v>
      </c>
      <c r="F152" s="2">
        <f t="shared" si="44"/>
        <v>3155.0522593837977</v>
      </c>
      <c r="G152" s="2">
        <f t="shared" si="52"/>
        <v>27425.154195895979</v>
      </c>
      <c r="H152" s="2">
        <f t="shared" si="53"/>
        <v>10338.940763779656</v>
      </c>
      <c r="I152" s="2">
        <f t="shared" si="42"/>
        <v>40919.147219059429</v>
      </c>
      <c r="J152" s="2">
        <f t="shared" ref="J152:J215" si="60">IF($I$7=1,I152*A152,IF($I$7=2,I152*B152,IF($I$7=4,I152*C152,I152*D152)))</f>
        <v>446700.69047473208</v>
      </c>
      <c r="K152" s="2">
        <f t="shared" si="45"/>
        <v>35942.385118346305</v>
      </c>
      <c r="L152" s="2">
        <f t="shared" si="45"/>
        <v>392371.03754194715</v>
      </c>
      <c r="M152" s="2"/>
      <c r="N152" s="28">
        <f t="shared" ref="N152:N215" si="61">IF($A152&lt;=$I$8,N151-P152,0)</f>
        <v>4836874.5233419277</v>
      </c>
      <c r="O152" s="2">
        <f t="shared" si="54"/>
        <v>4832.1397638506232</v>
      </c>
      <c r="P152" s="2">
        <f t="shared" si="55"/>
        <v>42003.164202930253</v>
      </c>
      <c r="R152">
        <f t="shared" si="56"/>
        <v>131</v>
      </c>
      <c r="S152" s="89">
        <f t="shared" si="46"/>
        <v>37764.094959675633</v>
      </c>
      <c r="T152" s="89">
        <f>IF(AND(S152=0,S151&gt;0),SUM($G152:$H$381),S152)</f>
        <v>37764.094959675633</v>
      </c>
      <c r="U152" s="82">
        <f>SUM(T152:T$381)</f>
        <v>3185568.8832723596</v>
      </c>
      <c r="V152" s="68">
        <f>localspline(R152,'BBG rates'!$G$10:$G$27,'BBG rates'!$K$10:$K$27)</f>
        <v>1.0201245664821419</v>
      </c>
      <c r="W152" s="68">
        <f>locallinterp(R152,'BBG rates'!$G$10:$G$27,'BBG rates'!$J$10:$J$27)</f>
        <v>-0.17791666666666667</v>
      </c>
      <c r="X152" s="56">
        <f t="shared" si="57"/>
        <v>-0.1780619141874773</v>
      </c>
      <c r="Y152" s="66">
        <f t="shared" si="47"/>
        <v>-71.295773200056587</v>
      </c>
      <c r="Z152" s="72">
        <f t="shared" si="48"/>
        <v>-2.6857032754596107E-2</v>
      </c>
      <c r="AA152" s="79">
        <f t="shared" si="49"/>
        <v>-416.98187542109542</v>
      </c>
      <c r="AB152" s="81">
        <f t="shared" si="58"/>
        <v>-0.15707657528074026</v>
      </c>
      <c r="AD152" s="95">
        <f>locallinterp(R152,'BBG rates'!$N$10:$N$369,'BBG rates'!$P$10:$P$369)</f>
        <v>11.132216515393413</v>
      </c>
      <c r="AF152" s="2"/>
      <c r="AH152" s="2"/>
      <c r="AI152" s="185">
        <f t="shared" si="50"/>
        <v>131</v>
      </c>
      <c r="AJ152" s="127">
        <f>locallinterp(MIN(AI152,CAP_Senior*12),'BBG rates'!$X$24:$X$65,'BBG rates'!$Y$24:$Y$65)</f>
        <v>56.384700508791454</v>
      </c>
      <c r="AK152" s="127">
        <f>locallinterp(MIN(AI152,CAP_CB*12),'BBG rates'!$AA$25:$AA$40,'BBG rates'!$AC$25:$AC$40)</f>
        <v>10.183333333333334</v>
      </c>
      <c r="AL152" s="144">
        <f t="shared" si="51"/>
        <v>18.037565753161214</v>
      </c>
      <c r="AM152" s="142">
        <f>(SUMPRODUCT(AL152:AL$381,G152:G$381)+SUMPRODUCT(AL152:AL$381,H152:H$381))/12</f>
        <v>5180126.0088691236</v>
      </c>
    </row>
    <row r="153" spans="1:39" x14ac:dyDescent="0.2">
      <c r="A153" s="7">
        <v>132</v>
      </c>
      <c r="B153" s="7">
        <v>66</v>
      </c>
      <c r="C153" s="7">
        <v>33</v>
      </c>
      <c r="D153" s="12">
        <f t="shared" si="43"/>
        <v>11</v>
      </c>
      <c r="E153" s="29">
        <f t="shared" si="59"/>
        <v>3110226.8271891973</v>
      </c>
      <c r="F153" s="2">
        <f t="shared" si="44"/>
        <v>3117.6499311052412</v>
      </c>
      <c r="G153" s="2">
        <f t="shared" si="52"/>
        <v>27362.444885754034</v>
      </c>
      <c r="H153" s="2">
        <f t="shared" si="53"/>
        <v>10215.516237734755</v>
      </c>
      <c r="I153" s="2">
        <f t="shared" si="42"/>
        <v>40695.611054594032</v>
      </c>
      <c r="J153" s="2">
        <f t="shared" si="60"/>
        <v>447651.72160053434</v>
      </c>
      <c r="K153" s="2">
        <f t="shared" si="45"/>
        <v>35710.667808244965</v>
      </c>
      <c r="L153" s="2">
        <f t="shared" si="45"/>
        <v>392817.34589069459</v>
      </c>
      <c r="M153" s="2"/>
      <c r="N153" s="28">
        <f t="shared" si="61"/>
        <v>4794829.7583502606</v>
      </c>
      <c r="O153" s="2">
        <f t="shared" si="54"/>
        <v>4790.5389751137654</v>
      </c>
      <c r="P153" s="2">
        <f t="shared" si="55"/>
        <v>42044.7649916671</v>
      </c>
      <c r="R153">
        <f t="shared" si="56"/>
        <v>132</v>
      </c>
      <c r="S153" s="89">
        <f t="shared" si="46"/>
        <v>37577.961123488785</v>
      </c>
      <c r="T153" s="89">
        <f>IF(AND(S153=0,S152&gt;0),SUM($G153:$H$381),S153)</f>
        <v>37577.961123488785</v>
      </c>
      <c r="U153" s="82">
        <f>SUM(T153:T$381)</f>
        <v>3147804.7883126843</v>
      </c>
      <c r="V153" s="68">
        <f>localspline(R153,'BBG rates'!$G$10:$G$27,'BBG rates'!$K$10:$K$27)</f>
        <v>1.0198090076446533</v>
      </c>
      <c r="W153" s="68">
        <f>locallinterp(R153,'BBG rates'!$G$10:$G$27,'BBG rates'!$J$10:$J$27)</f>
        <v>-0.17399999999999999</v>
      </c>
      <c r="X153" s="56">
        <f t="shared" si="57"/>
        <v>-0.17413891945641247</v>
      </c>
      <c r="Y153" s="66">
        <f t="shared" si="47"/>
        <v>-65.692150669992003</v>
      </c>
      <c r="Z153" s="72">
        <f t="shared" si="48"/>
        <v>-2.5043033512330958E-2</v>
      </c>
      <c r="AA153" s="79">
        <f t="shared" si="49"/>
        <v>-412.03866316706001</v>
      </c>
      <c r="AB153" s="81">
        <f t="shared" si="58"/>
        <v>-0.15707657528074026</v>
      </c>
      <c r="AD153" s="95">
        <f>locallinterp(R153,'BBG rates'!$N$10:$N$369,'BBG rates'!$P$10:$P$369)</f>
        <v>11.217200599363801</v>
      </c>
      <c r="AF153" s="2"/>
      <c r="AH153" s="2"/>
      <c r="AI153" s="185">
        <f t="shared" si="50"/>
        <v>132</v>
      </c>
      <c r="AJ153" s="127">
        <f>locallinterp(MIN(AI153,CAP_Senior*12),'BBG rates'!$X$24:$X$65,'BBG rates'!$Y$24:$Y$65)</f>
        <v>56.535925994080984</v>
      </c>
      <c r="AK153" s="127">
        <f>locallinterp(MIN(AI153,CAP_CB*12),'BBG rates'!$AA$25:$AA$40,'BBG rates'!$AC$25:$AC$40)</f>
        <v>10.199999999999999</v>
      </c>
      <c r="AL153" s="144">
        <f t="shared" si="51"/>
        <v>18.077107418993769</v>
      </c>
      <c r="AM153" s="142">
        <f>(SUMPRODUCT(AL153:AL$381,G153:G$381)+SUMPRODUCT(AL153:AL$381,H153:H$381))/12</f>
        <v>5123361.6467071427</v>
      </c>
    </row>
    <row r="154" spans="1:39" x14ac:dyDescent="0.2">
      <c r="A154" s="7">
        <v>133</v>
      </c>
      <c r="B154" s="7">
        <v>66.5</v>
      </c>
      <c r="C154" s="7">
        <v>33.25</v>
      </c>
      <c r="D154" s="12">
        <f t="shared" si="43"/>
        <v>11.083333333333334</v>
      </c>
      <c r="E154" s="29">
        <f t="shared" si="59"/>
        <v>3072834.2476288551</v>
      </c>
      <c r="F154" s="2">
        <f t="shared" si="44"/>
        <v>3080.4319535665136</v>
      </c>
      <c r="G154" s="2">
        <f t="shared" si="52"/>
        <v>27299.878964325613</v>
      </c>
      <c r="H154" s="2">
        <f t="shared" si="53"/>
        <v>10092.700596016855</v>
      </c>
      <c r="I154" s="2">
        <f t="shared" si="42"/>
        <v>40473.011513908983</v>
      </c>
      <c r="J154" s="2">
        <f t="shared" si="60"/>
        <v>448575.87761249125</v>
      </c>
      <c r="K154" s="2">
        <f t="shared" si="45"/>
        <v>35480.194932104074</v>
      </c>
      <c r="L154" s="2">
        <f t="shared" si="45"/>
        <v>393238.82716415351</v>
      </c>
      <c r="M154" s="2"/>
      <c r="N154" s="28">
        <f t="shared" si="61"/>
        <v>4752743.3513675891</v>
      </c>
      <c r="O154" s="2">
        <f t="shared" si="54"/>
        <v>4748.8969841090211</v>
      </c>
      <c r="P154" s="2">
        <f t="shared" si="55"/>
        <v>42086.406982671848</v>
      </c>
      <c r="R154">
        <f t="shared" si="56"/>
        <v>133</v>
      </c>
      <c r="S154" s="89">
        <f t="shared" si="46"/>
        <v>37392.57956034247</v>
      </c>
      <c r="T154" s="89">
        <f>IF(AND(S154=0,S153&gt;0),SUM($G154:$H$381),S154)</f>
        <v>37392.57956034247</v>
      </c>
      <c r="U154" s="82">
        <f>SUM(T154:T$381)</f>
        <v>3110226.8271891954</v>
      </c>
      <c r="V154" s="68">
        <f>localspline(R154,'BBG rates'!$G$10:$G$27,'BBG rates'!$K$10:$K$27)</f>
        <v>1.019475972574923</v>
      </c>
      <c r="W154" s="68">
        <f>locallinterp(R154,'BBG rates'!$G$10:$G$27,'BBG rates'!$J$10:$J$27)</f>
        <v>-0.169625</v>
      </c>
      <c r="X154" s="56">
        <f t="shared" si="57"/>
        <v>-0.16975701769443852</v>
      </c>
      <c r="Y154" s="66">
        <f t="shared" si="47"/>
        <v>-60.238996048809156</v>
      </c>
      <c r="Z154" s="72">
        <f t="shared" si="48"/>
        <v>-2.3241647402256739E-2</v>
      </c>
      <c r="AA154" s="79">
        <f t="shared" si="49"/>
        <v>-407.11981530096801</v>
      </c>
      <c r="AB154" s="81">
        <f t="shared" si="58"/>
        <v>-0.15707657528074026</v>
      </c>
      <c r="AD154" s="95">
        <f>locallinterp(R154,'BBG rates'!$N$10:$N$369,'BBG rates'!$P$10:$P$369)</f>
        <v>11.302156930411712</v>
      </c>
      <c r="AF154" s="2"/>
      <c r="AH154" s="2"/>
      <c r="AI154" s="185">
        <f t="shared" si="50"/>
        <v>133</v>
      </c>
      <c r="AJ154" s="127">
        <f>locallinterp(MIN(AI154,CAP_Senior*12),'BBG rates'!$X$24:$X$65,'BBG rates'!$Y$24:$Y$65)</f>
        <v>56.673984045571196</v>
      </c>
      <c r="AK154" s="127">
        <f>locallinterp(MIN(AI154,CAP_CB*12),'BBG rates'!$AA$25:$AA$40,'BBG rates'!$AC$25:$AC$40)</f>
        <v>10.216666666666667</v>
      </c>
      <c r="AL154" s="144">
        <f t="shared" si="51"/>
        <v>18.114410621080438</v>
      </c>
      <c r="AM154" s="142">
        <f>(SUMPRODUCT(AL154:AL$381,G154:G$381)+SUMPRODUCT(AL154:AL$381,H154:H$381))/12</f>
        <v>5066753.2433891362</v>
      </c>
    </row>
    <row r="155" spans="1:39" x14ac:dyDescent="0.2">
      <c r="A155" s="7">
        <v>134</v>
      </c>
      <c r="B155" s="7">
        <v>67</v>
      </c>
      <c r="C155" s="7">
        <v>33.5</v>
      </c>
      <c r="D155" s="12">
        <f t="shared" si="43"/>
        <v>11.166666666666666</v>
      </c>
      <c r="E155" s="29">
        <f t="shared" si="59"/>
        <v>3035626.3001481583</v>
      </c>
      <c r="F155" s="2">
        <f t="shared" si="44"/>
        <v>3043.3975817010855</v>
      </c>
      <c r="G155" s="2">
        <f t="shared" si="52"/>
        <v>27237.456103743571</v>
      </c>
      <c r="H155" s="2">
        <f t="shared" si="53"/>
        <v>9970.4913769531322</v>
      </c>
      <c r="I155" s="2">
        <f t="shared" si="42"/>
        <v>40251.345062397791</v>
      </c>
      <c r="J155" s="2">
        <f t="shared" si="60"/>
        <v>449473.35319677531</v>
      </c>
      <c r="K155" s="2">
        <f t="shared" si="45"/>
        <v>35250.960346270687</v>
      </c>
      <c r="L155" s="2">
        <f t="shared" si="45"/>
        <v>393635.72386668931</v>
      </c>
      <c r="M155" s="2"/>
      <c r="N155" s="28">
        <f t="shared" si="61"/>
        <v>4710615.2611508369</v>
      </c>
      <c r="O155" s="2">
        <f t="shared" si="54"/>
        <v>4707.2137500288272</v>
      </c>
      <c r="P155" s="2">
        <f t="shared" si="55"/>
        <v>42128.090216752047</v>
      </c>
      <c r="R155">
        <f t="shared" si="56"/>
        <v>134</v>
      </c>
      <c r="S155" s="89">
        <f t="shared" si="46"/>
        <v>37207.947480696705</v>
      </c>
      <c r="T155" s="89">
        <f>IF(AND(S155=0,S154&gt;0),SUM($G155:$H$381),S155)</f>
        <v>37207.947480696705</v>
      </c>
      <c r="U155" s="82">
        <f>SUM(T155:T$381)</f>
        <v>3072834.2476288532</v>
      </c>
      <c r="V155" s="68">
        <f>localspline(R155,'BBG rates'!$G$10:$G$27,'BBG rates'!$K$10:$K$27)</f>
        <v>1.0191264573757928</v>
      </c>
      <c r="W155" s="68">
        <f>locallinterp(R155,'BBG rates'!$G$10:$G$27,'BBG rates'!$J$10:$J$27)</f>
        <v>-0.16524999999999998</v>
      </c>
      <c r="X155" s="56">
        <f t="shared" si="57"/>
        <v>-0.16537529195992384</v>
      </c>
      <c r="Y155" s="66">
        <f t="shared" si="47"/>
        <v>-54.949285390421025</v>
      </c>
      <c r="Z155" s="72">
        <f t="shared" si="48"/>
        <v>-2.1458737164032536E-2</v>
      </c>
      <c r="AA155" s="79">
        <f t="shared" si="49"/>
        <v>-402.22523335242533</v>
      </c>
      <c r="AB155" s="81">
        <f t="shared" si="58"/>
        <v>-0.15707657528074026</v>
      </c>
      <c r="AD155" s="95">
        <f>locallinterp(R155,'BBG rates'!$N$10:$N$369,'BBG rates'!$P$10:$P$369)</f>
        <v>11.387084135193028</v>
      </c>
      <c r="AF155" s="2"/>
      <c r="AH155" s="2"/>
      <c r="AI155" s="185">
        <f t="shared" si="50"/>
        <v>134</v>
      </c>
      <c r="AJ155" s="127">
        <f>locallinterp(MIN(AI155,CAP_Senior*12),'BBG rates'!$X$24:$X$65,'BBG rates'!$Y$24:$Y$65)</f>
        <v>56.812042097061408</v>
      </c>
      <c r="AK155" s="127">
        <f>locallinterp(MIN(AI155,CAP_CB*12),'BBG rates'!$AA$25:$AA$40,'BBG rates'!$AC$25:$AC$40)</f>
        <v>10.233333333333333</v>
      </c>
      <c r="AL155" s="144">
        <f t="shared" si="51"/>
        <v>18.151713823167107</v>
      </c>
      <c r="AM155" s="142">
        <f>(SUMPRODUCT(AL155:AL$381,G155:G$381)+SUMPRODUCT(AL155:AL$381,H155:H$381))/12</f>
        <v>5010307.8650276801</v>
      </c>
    </row>
    <row r="156" spans="1:39" x14ac:dyDescent="0.2">
      <c r="A156" s="7">
        <v>135</v>
      </c>
      <c r="B156" s="7">
        <v>67.5</v>
      </c>
      <c r="C156" s="7">
        <v>33.75</v>
      </c>
      <c r="D156" s="12">
        <f t="shared" si="43"/>
        <v>11.25</v>
      </c>
      <c r="E156" s="29">
        <f t="shared" si="59"/>
        <v>2998602.2380432673</v>
      </c>
      <c r="F156" s="2">
        <f t="shared" si="44"/>
        <v>3006.546073205242</v>
      </c>
      <c r="G156" s="2">
        <f t="shared" si="52"/>
        <v>27175.175976890427</v>
      </c>
      <c r="H156" s="2">
        <f t="shared" si="53"/>
        <v>9848.8861280005258</v>
      </c>
      <c r="I156" s="2">
        <f t="shared" si="42"/>
        <v>40030.608178096198</v>
      </c>
      <c r="J156" s="2">
        <f t="shared" si="60"/>
        <v>450344.34200358222</v>
      </c>
      <c r="K156" s="2">
        <f t="shared" si="45"/>
        <v>35022.957936021419</v>
      </c>
      <c r="L156" s="2">
        <f t="shared" si="45"/>
        <v>394008.27678024099</v>
      </c>
      <c r="M156" s="2"/>
      <c r="N156" s="28">
        <f t="shared" si="61"/>
        <v>4668445.4464160809</v>
      </c>
      <c r="O156" s="2">
        <f t="shared" si="54"/>
        <v>4665.4892320252011</v>
      </c>
      <c r="P156" s="2">
        <f t="shared" si="55"/>
        <v>42169.814734755666</v>
      </c>
      <c r="R156">
        <f t="shared" si="56"/>
        <v>135</v>
      </c>
      <c r="S156" s="89">
        <f t="shared" si="46"/>
        <v>37024.062104890952</v>
      </c>
      <c r="T156" s="89">
        <f>IF(AND(S156=0,S155&gt;0),SUM($G156:$H$381),S156)</f>
        <v>37024.062104890952</v>
      </c>
      <c r="U156" s="82">
        <f>SUM(T156:T$381)</f>
        <v>3035626.3001481565</v>
      </c>
      <c r="V156" s="68">
        <f>localspline(R156,'BBG rates'!$G$10:$G$27,'BBG rates'!$K$10:$K$27)</f>
        <v>1.0187622049384828</v>
      </c>
      <c r="W156" s="68">
        <f>locallinterp(R156,'BBG rates'!$G$10:$G$27,'BBG rates'!$J$10:$J$27)</f>
        <v>-0.16087499999999999</v>
      </c>
      <c r="X156" s="56">
        <f t="shared" si="57"/>
        <v>-0.16099374223834673</v>
      </c>
      <c r="Y156" s="66">
        <f t="shared" si="47"/>
        <v>-49.821556075546248</v>
      </c>
      <c r="Z156" s="72">
        <f t="shared" si="48"/>
        <v>-1.9694738870768645E-2</v>
      </c>
      <c r="AA156" s="79">
        <f t="shared" si="49"/>
        <v>-397.35481921618077</v>
      </c>
      <c r="AB156" s="81">
        <f t="shared" si="58"/>
        <v>-0.15707657528074026</v>
      </c>
      <c r="AD156" s="95">
        <f>locallinterp(R156,'BBG rates'!$N$10:$N$369,'BBG rates'!$P$10:$P$369)</f>
        <v>11.471980985604569</v>
      </c>
      <c r="AF156" s="2"/>
      <c r="AH156" s="2"/>
      <c r="AI156" s="185">
        <f t="shared" si="50"/>
        <v>135</v>
      </c>
      <c r="AJ156" s="127">
        <f>locallinterp(MIN(AI156,CAP_Senior*12),'BBG rates'!$X$24:$X$65,'BBG rates'!$Y$24:$Y$65)</f>
        <v>56.95010014855162</v>
      </c>
      <c r="AK156" s="127">
        <f>locallinterp(MIN(AI156,CAP_CB*12),'BBG rates'!$AA$25:$AA$40,'BBG rates'!$AC$25:$AC$40)</f>
        <v>10.25</v>
      </c>
      <c r="AL156" s="144">
        <f t="shared" si="51"/>
        <v>18.189017025253776</v>
      </c>
      <c r="AM156" s="142">
        <f>(SUMPRODUCT(AL156:AL$381,G156:G$381)+SUMPRODUCT(AL156:AL$381,H156:H$381))/12</f>
        <v>4954025.5304762609</v>
      </c>
    </row>
    <row r="157" spans="1:39" x14ac:dyDescent="0.2">
      <c r="A157" s="7">
        <v>136</v>
      </c>
      <c r="B157" s="7">
        <v>68</v>
      </c>
      <c r="C157" s="7">
        <v>34</v>
      </c>
      <c r="D157" s="12">
        <f t="shared" si="43"/>
        <v>11.333333333333334</v>
      </c>
      <c r="E157" s="29">
        <f t="shared" si="59"/>
        <v>2961761.3173801573</v>
      </c>
      <c r="F157" s="2">
        <f t="shared" si="44"/>
        <v>2969.8766885283026</v>
      </c>
      <c r="G157" s="2">
        <f t="shared" si="52"/>
        <v>27113.038257396693</v>
      </c>
      <c r="H157" s="2">
        <f t="shared" si="53"/>
        <v>9727.8824057134225</v>
      </c>
      <c r="I157" s="2">
        <f t="shared" si="42"/>
        <v>39810.797351638423</v>
      </c>
      <c r="J157" s="2">
        <f t="shared" si="60"/>
        <v>451189.03665190213</v>
      </c>
      <c r="K157" s="2">
        <f t="shared" si="45"/>
        <v>34796.181615430163</v>
      </c>
      <c r="L157" s="2">
        <f t="shared" si="45"/>
        <v>394356.72497487516</v>
      </c>
      <c r="M157" s="2"/>
      <c r="N157" s="28">
        <f t="shared" si="61"/>
        <v>4626233.86583851</v>
      </c>
      <c r="O157" s="2">
        <f t="shared" si="54"/>
        <v>4623.7233892097056</v>
      </c>
      <c r="P157" s="2">
        <f t="shared" si="55"/>
        <v>42211.580577571156</v>
      </c>
      <c r="R157">
        <f t="shared" si="56"/>
        <v>136</v>
      </c>
      <c r="S157" s="89">
        <f t="shared" si="46"/>
        <v>36840.920663110111</v>
      </c>
      <c r="T157" s="89">
        <f>IF(AND(S157=0,S156&gt;0),SUM($G157:$H$381),S157)</f>
        <v>36840.920663110111</v>
      </c>
      <c r="U157" s="82">
        <f>SUM(T157:T$381)</f>
        <v>2998602.2380432659</v>
      </c>
      <c r="V157" s="68">
        <f>localspline(R157,'BBG rates'!$G$10:$G$27,'BBG rates'!$K$10:$K$27)</f>
        <v>1.0183847794456817</v>
      </c>
      <c r="W157" s="68">
        <f>locallinterp(R157,'BBG rates'!$G$10:$G$27,'BBG rates'!$J$10:$J$27)</f>
        <v>-0.1565</v>
      </c>
      <c r="X157" s="56">
        <f t="shared" si="57"/>
        <v>-0.15661236851465254</v>
      </c>
      <c r="Y157" s="66">
        <f t="shared" si="47"/>
        <v>-44.854354149603452</v>
      </c>
      <c r="Z157" s="72">
        <f t="shared" si="48"/>
        <v>-1.7950104984463602E-2</v>
      </c>
      <c r="AA157" s="79">
        <f t="shared" si="49"/>
        <v>-392.50847515083268</v>
      </c>
      <c r="AB157" s="81">
        <f t="shared" si="58"/>
        <v>-0.15707657528074023</v>
      </c>
      <c r="AD157" s="95">
        <f>locallinterp(R157,'BBG rates'!$N$10:$N$369,'BBG rates'!$P$10:$P$369)</f>
        <v>11.55684638389171</v>
      </c>
      <c r="AF157" s="2"/>
      <c r="AH157" s="2"/>
      <c r="AI157" s="185">
        <f t="shared" si="50"/>
        <v>136</v>
      </c>
      <c r="AJ157" s="127">
        <f>locallinterp(MIN(AI157,CAP_Senior*12),'BBG rates'!$X$24:$X$65,'BBG rates'!$Y$24:$Y$65)</f>
        <v>57.088158200041832</v>
      </c>
      <c r="AK157" s="127">
        <f>locallinterp(MIN(AI157,CAP_CB*12),'BBG rates'!$AA$25:$AA$40,'BBG rates'!$AC$25:$AC$40)</f>
        <v>10.266666666666666</v>
      </c>
      <c r="AL157" s="144">
        <f t="shared" si="51"/>
        <v>18.226320227340445</v>
      </c>
      <c r="AM157" s="142">
        <f>(SUMPRODUCT(AL157:AL$381,G157:G$381)+SUMPRODUCT(AL157:AL$381,H157:H$381))/12</f>
        <v>4897906.2558121011</v>
      </c>
    </row>
    <row r="158" spans="1:39" x14ac:dyDescent="0.2">
      <c r="A158" s="7">
        <v>137</v>
      </c>
      <c r="B158" s="7">
        <v>68.5</v>
      </c>
      <c r="C158" s="7">
        <v>34.25</v>
      </c>
      <c r="D158" s="12">
        <f t="shared" si="43"/>
        <v>11.416666666666666</v>
      </c>
      <c r="E158" s="29">
        <f t="shared" si="59"/>
        <v>2925102.7969848067</v>
      </c>
      <c r="F158" s="2">
        <f t="shared" si="44"/>
        <v>2933.3886908628674</v>
      </c>
      <c r="G158" s="2">
        <f t="shared" si="52"/>
        <v>27051.042619639153</v>
      </c>
      <c r="H158" s="2">
        <f t="shared" si="53"/>
        <v>9607.4777757114152</v>
      </c>
      <c r="I158" s="2">
        <f t="shared" si="42"/>
        <v>39591.909086213433</v>
      </c>
      <c r="J158" s="2">
        <f t="shared" si="60"/>
        <v>452007.62873426999</v>
      </c>
      <c r="K158" s="2">
        <f t="shared" si="45"/>
        <v>34570.625327236368</v>
      </c>
      <c r="L158" s="2">
        <f t="shared" si="45"/>
        <v>394681.3058192819</v>
      </c>
      <c r="M158" s="2"/>
      <c r="N158" s="28">
        <f t="shared" si="61"/>
        <v>4583980.4780523824</v>
      </c>
      <c r="O158" s="2">
        <f t="shared" si="54"/>
        <v>4581.9161806534057</v>
      </c>
      <c r="P158" s="2">
        <f t="shared" si="55"/>
        <v>42253.38778612746</v>
      </c>
      <c r="R158">
        <f t="shared" si="56"/>
        <v>137</v>
      </c>
      <c r="S158" s="89">
        <f t="shared" si="46"/>
        <v>36658.52039535057</v>
      </c>
      <c r="T158" s="89">
        <f>IF(AND(S158=0,S157&gt;0),SUM($G158:$H$381),S158)</f>
        <v>36658.52039535057</v>
      </c>
      <c r="U158" s="82">
        <f>SUM(T158:T$381)</f>
        <v>2961761.3173801554</v>
      </c>
      <c r="V158" s="68">
        <f>localspline(R158,'BBG rates'!$G$10:$G$27,'BBG rates'!$K$10:$K$27)</f>
        <v>1.0179957450413588</v>
      </c>
      <c r="W158" s="68">
        <f>locallinterp(R158,'BBG rates'!$G$10:$G$27,'BBG rates'!$J$10:$J$27)</f>
        <v>-0.15212499999999998</v>
      </c>
      <c r="X158" s="56">
        <f t="shared" si="57"/>
        <v>-0.15223117077418635</v>
      </c>
      <c r="Y158" s="66">
        <f t="shared" si="47"/>
        <v>-40.046234280178389</v>
      </c>
      <c r="Z158" s="72">
        <f t="shared" si="48"/>
        <v>-1.6225305143333375E-2</v>
      </c>
      <c r="AA158" s="79">
        <f t="shared" si="49"/>
        <v>-387.68610377754032</v>
      </c>
      <c r="AB158" s="81">
        <f t="shared" si="58"/>
        <v>-0.15707657528074023</v>
      </c>
      <c r="AD158" s="95">
        <f>locallinterp(R158,'BBG rates'!$N$10:$N$369,'BBG rates'!$P$10:$P$369)</f>
        <v>11.641679362645156</v>
      </c>
      <c r="AF158" s="2"/>
      <c r="AH158" s="2"/>
      <c r="AI158" s="185">
        <f t="shared" si="50"/>
        <v>137</v>
      </c>
      <c r="AJ158" s="127">
        <f>locallinterp(MIN(AI158,CAP_Senior*12),'BBG rates'!$X$24:$X$65,'BBG rates'!$Y$24:$Y$65)</f>
        <v>57.226216251532044</v>
      </c>
      <c r="AK158" s="127">
        <f>locallinterp(MIN(AI158,CAP_CB*12),'BBG rates'!$AA$25:$AA$40,'BBG rates'!$AC$25:$AC$40)</f>
        <v>10.283333333333333</v>
      </c>
      <c r="AL158" s="144">
        <f t="shared" si="51"/>
        <v>18.263623429427113</v>
      </c>
      <c r="AM158" s="142">
        <f>(SUMPRODUCT(AL158:AL$381,G158:G$381)+SUMPRODUCT(AL158:AL$381,H158:H$381))/12</f>
        <v>4841950.0543557769</v>
      </c>
    </row>
    <row r="159" spans="1:39" x14ac:dyDescent="0.2">
      <c r="A159" s="7">
        <v>138</v>
      </c>
      <c r="B159" s="7">
        <v>69</v>
      </c>
      <c r="C159" s="7">
        <v>34.5</v>
      </c>
      <c r="D159" s="12">
        <f t="shared" si="43"/>
        <v>11.5</v>
      </c>
      <c r="E159" s="29">
        <f t="shared" si="59"/>
        <v>2888625.9384334204</v>
      </c>
      <c r="F159" s="2">
        <f t="shared" si="44"/>
        <v>2897.0813461351004</v>
      </c>
      <c r="G159" s="2">
        <f t="shared" si="52"/>
        <v>26989.188738739122</v>
      </c>
      <c r="H159" s="2">
        <f t="shared" si="53"/>
        <v>9487.6698126471911</v>
      </c>
      <c r="I159" s="2">
        <f t="shared" si="42"/>
        <v>39373.939897521414</v>
      </c>
      <c r="J159" s="2">
        <f t="shared" si="60"/>
        <v>452800.30882149626</v>
      </c>
      <c r="K159" s="2">
        <f t="shared" si="45"/>
        <v>34346.283042714</v>
      </c>
      <c r="L159" s="2">
        <f t="shared" si="45"/>
        <v>394982.254991211</v>
      </c>
      <c r="M159" s="2"/>
      <c r="N159" s="28">
        <f t="shared" si="61"/>
        <v>4541685.2416509883</v>
      </c>
      <c r="O159" s="2">
        <f t="shared" si="54"/>
        <v>4540.0675653868293</v>
      </c>
      <c r="P159" s="2">
        <f t="shared" si="55"/>
        <v>42295.236401394039</v>
      </c>
      <c r="R159">
        <f t="shared" si="56"/>
        <v>138</v>
      </c>
      <c r="S159" s="89">
        <f t="shared" si="46"/>
        <v>36476.858551386315</v>
      </c>
      <c r="T159" s="89">
        <f>IF(AND(S159=0,S158&gt;0),SUM($G159:$H$381),S159)</f>
        <v>36476.858551386315</v>
      </c>
      <c r="U159" s="82">
        <f>SUM(T159:T$381)</f>
        <v>2925102.7969848053</v>
      </c>
      <c r="V159" s="68">
        <f>localspline(R159,'BBG rates'!$G$10:$G$27,'BBG rates'!$K$10:$K$27)</f>
        <v>1.0175968446748129</v>
      </c>
      <c r="W159" s="68">
        <f>locallinterp(R159,'BBG rates'!$G$10:$G$27,'BBG rates'!$J$10:$J$27)</f>
        <v>-0.14774999999999999</v>
      </c>
      <c r="X159" s="56">
        <f t="shared" si="57"/>
        <v>-0.14785014900229321</v>
      </c>
      <c r="Y159" s="66">
        <f t="shared" si="47"/>
        <v>-35.395759714650382</v>
      </c>
      <c r="Z159" s="72">
        <f t="shared" si="48"/>
        <v>-1.4520826994990937E-2</v>
      </c>
      <c r="AA159" s="79">
        <f t="shared" si="49"/>
        <v>-382.88760807873962</v>
      </c>
      <c r="AB159" s="81">
        <f t="shared" si="58"/>
        <v>-0.15707657528074023</v>
      </c>
      <c r="AD159" s="95">
        <f>locallinterp(R159,'BBG rates'!$N$10:$N$369,'BBG rates'!$P$10:$P$369)</f>
        <v>11.726479099701391</v>
      </c>
      <c r="AF159" s="2"/>
      <c r="AH159" s="2"/>
      <c r="AI159" s="185">
        <f t="shared" si="50"/>
        <v>138</v>
      </c>
      <c r="AJ159" s="127">
        <f>locallinterp(MIN(AI159,CAP_Senior*12),'BBG rates'!$X$24:$X$65,'BBG rates'!$Y$24:$Y$65)</f>
        <v>57.364274303022256</v>
      </c>
      <c r="AK159" s="127">
        <f>locallinterp(MIN(AI159,CAP_CB*12),'BBG rates'!$AA$25:$AA$40,'BBG rates'!$AC$25:$AC$40)</f>
        <v>10.3</v>
      </c>
      <c r="AL159" s="144">
        <f t="shared" si="51"/>
        <v>18.300926631513782</v>
      </c>
      <c r="AM159" s="142">
        <f>(SUMPRODUCT(AL159:AL$381,G159:G$381)+SUMPRODUCT(AL159:AL$381,H159:H$381))/12</f>
        <v>4786156.9366907226</v>
      </c>
    </row>
    <row r="160" spans="1:39" x14ac:dyDescent="0.2">
      <c r="A160" s="7">
        <v>139</v>
      </c>
      <c r="B160" s="7">
        <v>69.5</v>
      </c>
      <c r="C160" s="7">
        <v>34.75</v>
      </c>
      <c r="D160" s="12">
        <f t="shared" si="43"/>
        <v>11.583333333333334</v>
      </c>
      <c r="E160" s="29">
        <f t="shared" si="59"/>
        <v>2852330.0060426849</v>
      </c>
      <c r="F160" s="2">
        <f t="shared" si="44"/>
        <v>2860.9539229950446</v>
      </c>
      <c r="G160" s="2">
        <f t="shared" si="52"/>
        <v>26927.476290560782</v>
      </c>
      <c r="H160" s="2">
        <f t="shared" si="53"/>
        <v>9368.4561001745333</v>
      </c>
      <c r="I160" s="2">
        <f t="shared" si="42"/>
        <v>39156.886313730363</v>
      </c>
      <c r="J160" s="2">
        <f t="shared" si="60"/>
        <v>453567.26646737673</v>
      </c>
      <c r="K160" s="2">
        <f t="shared" si="45"/>
        <v>34123.148761540993</v>
      </c>
      <c r="L160" s="2">
        <f t="shared" si="45"/>
        <v>395259.8064878498</v>
      </c>
      <c r="M160" s="2"/>
      <c r="N160" s="28">
        <f t="shared" si="61"/>
        <v>4499348.1151866075</v>
      </c>
      <c r="O160" s="2">
        <f t="shared" si="54"/>
        <v>4498.1775023999289</v>
      </c>
      <c r="P160" s="2">
        <f t="shared" si="55"/>
        <v>42337.126464380941</v>
      </c>
      <c r="R160">
        <f t="shared" si="56"/>
        <v>139</v>
      </c>
      <c r="S160" s="89">
        <f t="shared" si="46"/>
        <v>36295.932390735317</v>
      </c>
      <c r="T160" s="89">
        <f>IF(AND(S160=0,S159&gt;0),SUM($G160:$H$381),S160)</f>
        <v>36295.932390735317</v>
      </c>
      <c r="U160" s="82">
        <f>SUM(T160:T$381)</f>
        <v>2888625.9384334185</v>
      </c>
      <c r="V160" s="68">
        <f>localspline(R160,'BBG rates'!$G$10:$G$27,'BBG rates'!$K$10:$K$27)</f>
        <v>1.0171896126895736</v>
      </c>
      <c r="W160" s="68">
        <f>locallinterp(R160,'BBG rates'!$G$10:$G$27,'BBG rates'!$J$10:$J$27)</f>
        <v>-0.143375</v>
      </c>
      <c r="X160" s="56">
        <f t="shared" si="57"/>
        <v>-0.14346930318391848</v>
      </c>
      <c r="Y160" s="66">
        <f t="shared" si="47"/>
        <v>-30.901502238018683</v>
      </c>
      <c r="Z160" s="72">
        <f t="shared" si="48"/>
        <v>-1.2837177078639992E-2</v>
      </c>
      <c r="AA160" s="79">
        <f t="shared" si="49"/>
        <v>-378.11289139686318</v>
      </c>
      <c r="AB160" s="81">
        <f t="shared" si="58"/>
        <v>-0.15707657528074026</v>
      </c>
      <c r="AD160" s="95">
        <f>locallinterp(R160,'BBG rates'!$N$10:$N$369,'BBG rates'!$P$10:$P$369)</f>
        <v>11.811244900758856</v>
      </c>
      <c r="AF160" s="2"/>
      <c r="AH160" s="2"/>
      <c r="AI160" s="185">
        <f t="shared" si="50"/>
        <v>139</v>
      </c>
      <c r="AJ160" s="127">
        <f>locallinterp(MIN(AI160,CAP_Senior*12),'BBG rates'!$X$24:$X$65,'BBG rates'!$Y$24:$Y$65)</f>
        <v>57.502332354512468</v>
      </c>
      <c r="AK160" s="127">
        <f>locallinterp(MIN(AI160,CAP_CB*12),'BBG rates'!$AA$25:$AA$40,'BBG rates'!$AC$25:$AC$40)</f>
        <v>10.316666666666666</v>
      </c>
      <c r="AL160" s="144">
        <f t="shared" si="51"/>
        <v>18.338229833600451</v>
      </c>
      <c r="AM160" s="142">
        <f>(SUMPRODUCT(AL160:AL$381,G160:G$381)+SUMPRODUCT(AL160:AL$381,H160:H$381))/12</f>
        <v>4730526.9106826363</v>
      </c>
    </row>
    <row r="161" spans="1:39" x14ac:dyDescent="0.2">
      <c r="A161" s="7">
        <v>140</v>
      </c>
      <c r="B161" s="7">
        <v>70</v>
      </c>
      <c r="C161" s="7">
        <v>35</v>
      </c>
      <c r="D161" s="12">
        <f t="shared" si="43"/>
        <v>11.666666666666666</v>
      </c>
      <c r="E161" s="29">
        <f t="shared" si="59"/>
        <v>2816214.266860059</v>
      </c>
      <c r="F161" s="2">
        <f t="shared" si="44"/>
        <v>2825.0056928069735</v>
      </c>
      <c r="G161" s="2">
        <f t="shared" si="52"/>
        <v>26865.904951709475</v>
      </c>
      <c r="H161" s="2">
        <f t="shared" si="53"/>
        <v>9249.8342309164218</v>
      </c>
      <c r="I161" s="2">
        <f t="shared" si="42"/>
        <v>38940.744875432873</v>
      </c>
      <c r="J161" s="2">
        <f t="shared" si="60"/>
        <v>454308.69021338347</v>
      </c>
      <c r="K161" s="2">
        <f t="shared" si="45"/>
        <v>33901.216511669394</v>
      </c>
      <c r="L161" s="2">
        <f t="shared" si="45"/>
        <v>395514.19263614283</v>
      </c>
      <c r="M161" s="2"/>
      <c r="N161" s="28">
        <f t="shared" si="61"/>
        <v>4456969.0571704684</v>
      </c>
      <c r="O161" s="2">
        <f t="shared" si="54"/>
        <v>4456.2459506420373</v>
      </c>
      <c r="P161" s="2">
        <f t="shared" si="55"/>
        <v>42379.058016138835</v>
      </c>
      <c r="R161">
        <f t="shared" si="56"/>
        <v>140</v>
      </c>
      <c r="S161" s="89">
        <f t="shared" si="46"/>
        <v>36115.739182625897</v>
      </c>
      <c r="T161" s="89">
        <f>IF(AND(S161=0,S160&gt;0),SUM($G161:$H$381),S161)</f>
        <v>36115.739182625897</v>
      </c>
      <c r="U161" s="82">
        <f>SUM(T161:T$381)</f>
        <v>2852330.006042683</v>
      </c>
      <c r="V161" s="68">
        <f>localspline(R161,'BBG rates'!$G$10:$G$27,'BBG rates'!$K$10:$K$27)</f>
        <v>1.0167757324483095</v>
      </c>
      <c r="W161" s="68">
        <f>locallinterp(R161,'BBG rates'!$G$10:$G$27,'BBG rates'!$J$10:$J$27)</f>
        <v>-0.13899999999999998</v>
      </c>
      <c r="X161" s="56">
        <f t="shared" si="57"/>
        <v>-0.13908863330454047</v>
      </c>
      <c r="Y161" s="66">
        <f t="shared" si="47"/>
        <v>-26.562042130927505</v>
      </c>
      <c r="Z161" s="72">
        <f t="shared" si="48"/>
        <v>-1.1174881759679539E-2</v>
      </c>
      <c r="AA161" s="79">
        <f t="shared" si="49"/>
        <v>-373.36185743306487</v>
      </c>
      <c r="AB161" s="81">
        <f t="shared" si="58"/>
        <v>-0.15707657528074026</v>
      </c>
      <c r="AD161" s="95">
        <f>locallinterp(R161,'BBG rates'!$N$10:$N$369,'BBG rates'!$P$10:$P$369)</f>
        <v>11.895976211796215</v>
      </c>
      <c r="AF161" s="2"/>
      <c r="AH161" s="2"/>
      <c r="AI161" s="185">
        <f t="shared" si="50"/>
        <v>140</v>
      </c>
      <c r="AJ161" s="127">
        <f>locallinterp(MIN(AI161,CAP_Senior*12),'BBG rates'!$X$24:$X$65,'BBG rates'!$Y$24:$Y$65)</f>
        <v>57.64039040600268</v>
      </c>
      <c r="AK161" s="127">
        <f>locallinterp(MIN(AI161,CAP_CB*12),'BBG rates'!$AA$25:$AA$40,'BBG rates'!$AC$25:$AC$40)</f>
        <v>10.333333333333334</v>
      </c>
      <c r="AL161" s="144">
        <f t="shared" si="51"/>
        <v>18.375533035687123</v>
      </c>
      <c r="AM161" s="142">
        <f>(SUMPRODUCT(AL161:AL$381,G161:G$381)+SUMPRODUCT(AL161:AL$381,H161:H$381))/12</f>
        <v>4675059.9814987928</v>
      </c>
    </row>
    <row r="162" spans="1:39" x14ac:dyDescent="0.2">
      <c r="A162" s="7">
        <v>141</v>
      </c>
      <c r="B162" s="7">
        <v>70.5</v>
      </c>
      <c r="C162" s="7">
        <v>35.25</v>
      </c>
      <c r="D162" s="12">
        <f t="shared" si="43"/>
        <v>11.75</v>
      </c>
      <c r="E162" s="29">
        <f t="shared" si="59"/>
        <v>2780277.990654096</v>
      </c>
      <c r="F162" s="2">
        <f t="shared" si="44"/>
        <v>2789.2359296397717</v>
      </c>
      <c r="G162" s="2">
        <f t="shared" si="52"/>
        <v>26804.474399530012</v>
      </c>
      <c r="H162" s="2">
        <f t="shared" si="53"/>
        <v>9131.8018064332518</v>
      </c>
      <c r="I162" s="2">
        <f t="shared" si="42"/>
        <v>38725.512135603036</v>
      </c>
      <c r="J162" s="2">
        <f t="shared" si="60"/>
        <v>455024.76759333565</v>
      </c>
      <c r="K162" s="2">
        <f t="shared" si="45"/>
        <v>33680.480349196019</v>
      </c>
      <c r="L162" s="2">
        <f t="shared" si="45"/>
        <v>395745.6441030532</v>
      </c>
      <c r="M162" s="2"/>
      <c r="N162" s="28">
        <f t="shared" si="61"/>
        <v>4414548.0260727089</v>
      </c>
      <c r="O162" s="2">
        <f t="shared" si="54"/>
        <v>4414.2728690218328</v>
      </c>
      <c r="P162" s="2">
        <f t="shared" si="55"/>
        <v>42421.031097759034</v>
      </c>
      <c r="R162">
        <f t="shared" si="56"/>
        <v>141</v>
      </c>
      <c r="S162" s="89">
        <f t="shared" si="46"/>
        <v>35936.276205963266</v>
      </c>
      <c r="T162" s="89">
        <f>IF(AND(S162=0,S161&gt;0),SUM($G162:$H$381),S162)</f>
        <v>35936.276205963266</v>
      </c>
      <c r="U162" s="82">
        <f>SUM(T162:T$381)</f>
        <v>2816214.2668600576</v>
      </c>
      <c r="V162" s="68">
        <f>localspline(R162,'BBG rates'!$G$10:$G$27,'BBG rates'!$K$10:$K$27)</f>
        <v>1.0163567680807404</v>
      </c>
      <c r="W162" s="68">
        <f>locallinterp(R162,'BBG rates'!$G$10:$G$27,'BBG rates'!$J$10:$J$27)</f>
        <v>-0.13462499999999999</v>
      </c>
      <c r="X162" s="56">
        <f t="shared" si="57"/>
        <v>-0.13470813934923775</v>
      </c>
      <c r="Y162" s="66">
        <f t="shared" si="47"/>
        <v>-22.375968127848608</v>
      </c>
      <c r="Z162" s="72">
        <f t="shared" si="48"/>
        <v>-9.5344882203711283E-3</v>
      </c>
      <c r="AA162" s="79">
        <f t="shared" si="49"/>
        <v>-368.63441024594874</v>
      </c>
      <c r="AB162" s="81">
        <f t="shared" si="58"/>
        <v>-0.15707657528074023</v>
      </c>
      <c r="AD162" s="95">
        <f>locallinterp(R162,'BBG rates'!$N$10:$N$369,'BBG rates'!$P$10:$P$369)</f>
        <v>11.980672609136278</v>
      </c>
      <c r="AF162" s="2"/>
      <c r="AH162" s="2"/>
      <c r="AI162" s="185">
        <f t="shared" si="50"/>
        <v>141</v>
      </c>
      <c r="AJ162" s="127">
        <f>locallinterp(MIN(AI162,CAP_Senior*12),'BBG rates'!$X$24:$X$65,'BBG rates'!$Y$24:$Y$65)</f>
        <v>57.778448457492892</v>
      </c>
      <c r="AK162" s="127">
        <f>locallinterp(MIN(AI162,CAP_CB*12),'BBG rates'!$AA$25:$AA$40,'BBG rates'!$AC$25:$AC$40)</f>
        <v>10.35</v>
      </c>
      <c r="AL162" s="144">
        <f t="shared" si="51"/>
        <v>18.412836237773789</v>
      </c>
      <c r="AM162" s="142">
        <f>(SUMPRODUCT(AL162:AL$381,G162:G$381)+SUMPRODUCT(AL162:AL$381,H162:H$381))/12</f>
        <v>4619756.1516272435</v>
      </c>
    </row>
    <row r="163" spans="1:39" x14ac:dyDescent="0.2">
      <c r="A163" s="7">
        <v>142</v>
      </c>
      <c r="B163" s="7">
        <v>71</v>
      </c>
      <c r="C163" s="7">
        <v>35.5</v>
      </c>
      <c r="D163" s="12">
        <f t="shared" si="43"/>
        <v>11.833333333333334</v>
      </c>
      <c r="E163" s="29">
        <f t="shared" si="59"/>
        <v>2744520.4499047995</v>
      </c>
      <c r="F163" s="2">
        <f t="shared" si="44"/>
        <v>2753.6439102573518</v>
      </c>
      <c r="G163" s="2">
        <f t="shared" si="52"/>
        <v>26743.184312104961</v>
      </c>
      <c r="H163" s="2">
        <f t="shared" si="53"/>
        <v>9014.3564371911598</v>
      </c>
      <c r="I163" s="2">
        <f t="shared" si="42"/>
        <v>38511.184659553473</v>
      </c>
      <c r="J163" s="2">
        <f t="shared" si="60"/>
        <v>455715.68513804948</v>
      </c>
      <c r="K163" s="2">
        <f t="shared" si="45"/>
        <v>33460.934358233681</v>
      </c>
      <c r="L163" s="2">
        <f t="shared" si="45"/>
        <v>395954.3899057653</v>
      </c>
      <c r="M163" s="2"/>
      <c r="N163" s="28">
        <f t="shared" si="61"/>
        <v>4372084.9803223349</v>
      </c>
      <c r="O163" s="2">
        <f t="shared" si="54"/>
        <v>4372.2582164072928</v>
      </c>
      <c r="P163" s="2">
        <f t="shared" si="55"/>
        <v>42463.045750373567</v>
      </c>
      <c r="R163">
        <f t="shared" si="56"/>
        <v>142</v>
      </c>
      <c r="S163" s="89">
        <f t="shared" si="46"/>
        <v>35757.540749296124</v>
      </c>
      <c r="T163" s="89">
        <f>IF(AND(S163=0,S162&gt;0),SUM($G163:$H$381),S163)</f>
        <v>35757.540749296124</v>
      </c>
      <c r="U163" s="82">
        <f>SUM(T163:T$381)</f>
        <v>2780277.9906540941</v>
      </c>
      <c r="V163" s="68">
        <f>localspline(R163,'BBG rates'!$G$10:$G$27,'BBG rates'!$K$10:$K$27)</f>
        <v>1.0159343880521383</v>
      </c>
      <c r="W163" s="68">
        <f>locallinterp(R163,'BBG rates'!$G$10:$G$27,'BBG rates'!$J$10:$J$27)</f>
        <v>-0.13025</v>
      </c>
      <c r="X163" s="56">
        <f t="shared" si="57"/>
        <v>-0.13032782130335541</v>
      </c>
      <c r="Y163" s="66">
        <f t="shared" si="47"/>
        <v>-18.341877375477278</v>
      </c>
      <c r="Z163" s="72">
        <f t="shared" si="48"/>
        <v>-7.9165655105569339E-3</v>
      </c>
      <c r="AA163" s="79">
        <f t="shared" si="49"/>
        <v>-363.93045425030255</v>
      </c>
      <c r="AB163" s="81">
        <f t="shared" si="58"/>
        <v>-0.15707657528074023</v>
      </c>
      <c r="AD163" s="95">
        <f>locallinterp(R163,'BBG rates'!$N$10:$N$369,'BBG rates'!$P$10:$P$369)</f>
        <v>12.065333808140622</v>
      </c>
      <c r="AF163" s="2"/>
      <c r="AH163" s="2"/>
      <c r="AI163" s="185">
        <f t="shared" si="50"/>
        <v>142</v>
      </c>
      <c r="AJ163" s="127">
        <f>locallinterp(MIN(AI163,CAP_Senior*12),'BBG rates'!$X$24:$X$65,'BBG rates'!$Y$24:$Y$65)</f>
        <v>57.916506508983105</v>
      </c>
      <c r="AK163" s="127">
        <f>locallinterp(MIN(AI163,CAP_CB*12),'BBG rates'!$AA$25:$AA$40,'BBG rates'!$AC$25:$AC$40)</f>
        <v>10.366666666666667</v>
      </c>
      <c r="AL163" s="144">
        <f t="shared" si="51"/>
        <v>18.450139439860461</v>
      </c>
      <c r="AM163" s="142">
        <f>(SUMPRODUCT(AL163:AL$381,G163:G$381)+SUMPRODUCT(AL163:AL$381,H163:H$381))/12</f>
        <v>4564615.4208959248</v>
      </c>
    </row>
    <row r="164" spans="1:39" x14ac:dyDescent="0.2">
      <c r="A164" s="7">
        <v>143</v>
      </c>
      <c r="B164" s="7">
        <v>71.5</v>
      </c>
      <c r="C164" s="7">
        <v>35.75</v>
      </c>
      <c r="D164" s="12">
        <f t="shared" si="43"/>
        <v>11.916666666666666</v>
      </c>
      <c r="E164" s="29">
        <f t="shared" si="59"/>
        <v>2708940.9197940161</v>
      </c>
      <c r="F164" s="2">
        <f t="shared" si="44"/>
        <v>2718.2289141091019</v>
      </c>
      <c r="G164" s="2">
        <f t="shared" si="52"/>
        <v>26682.034368252971</v>
      </c>
      <c r="H164" s="2">
        <f t="shared" si="53"/>
        <v>8897.4957425304565</v>
      </c>
      <c r="I164" s="2">
        <f t="shared" si="42"/>
        <v>38297.759024892526</v>
      </c>
      <c r="J164" s="2">
        <f t="shared" si="60"/>
        <v>456381.62837996928</v>
      </c>
      <c r="K164" s="2">
        <f t="shared" si="45"/>
        <v>33242.57265078304</v>
      </c>
      <c r="L164" s="2">
        <f t="shared" si="45"/>
        <v>396140.65742183122</v>
      </c>
      <c r="M164" s="2"/>
      <c r="N164" s="28">
        <f t="shared" si="61"/>
        <v>4329579.8783071795</v>
      </c>
      <c r="O164" s="2">
        <f t="shared" si="54"/>
        <v>4330.2019516256587</v>
      </c>
      <c r="P164" s="2">
        <f t="shared" si="55"/>
        <v>42505.102015155207</v>
      </c>
      <c r="R164">
        <f t="shared" si="56"/>
        <v>143</v>
      </c>
      <c r="S164" s="89">
        <f t="shared" si="46"/>
        <v>35579.530110783424</v>
      </c>
      <c r="T164" s="89">
        <f>IF(AND(S164=0,S163&gt;0),SUM($G164:$H$381),S164)</f>
        <v>35579.530110783424</v>
      </c>
      <c r="U164" s="82">
        <f>SUM(T164:T$381)</f>
        <v>2744520.4499047976</v>
      </c>
      <c r="V164" s="68">
        <f>localspline(R164,'BBG rates'!$G$10:$G$27,'BBG rates'!$K$10:$K$27)</f>
        <v>1.0155101937521822</v>
      </c>
      <c r="W164" s="68">
        <f>locallinterp(R164,'BBG rates'!$G$10:$G$27,'BBG rates'!$J$10:$J$27)</f>
        <v>-0.12587499999999999</v>
      </c>
      <c r="X164" s="56">
        <f t="shared" si="57"/>
        <v>-0.12594767915197203</v>
      </c>
      <c r="Y164" s="66">
        <f t="shared" si="47"/>
        <v>-14.458375391292515</v>
      </c>
      <c r="Z164" s="72">
        <f t="shared" si="48"/>
        <v>-6.3217056626970513E-3</v>
      </c>
      <c r="AA164" s="79">
        <f t="shared" si="49"/>
        <v>-359.24989421583507</v>
      </c>
      <c r="AB164" s="81">
        <f t="shared" si="58"/>
        <v>-0.15707657528074026</v>
      </c>
      <c r="AD164" s="95">
        <f>locallinterp(R164,'BBG rates'!$N$10:$N$369,'BBG rates'!$P$10:$P$369)</f>
        <v>12.14995965761997</v>
      </c>
      <c r="AF164" s="2"/>
      <c r="AH164" s="2"/>
      <c r="AI164" s="185">
        <f t="shared" si="50"/>
        <v>143</v>
      </c>
      <c r="AJ164" s="127">
        <f>locallinterp(MIN(AI164,CAP_Senior*12),'BBG rates'!$X$24:$X$65,'BBG rates'!$Y$24:$Y$65)</f>
        <v>58.054564560473317</v>
      </c>
      <c r="AK164" s="127">
        <f>locallinterp(MIN(AI164,CAP_CB*12),'BBG rates'!$AA$25:$AA$40,'BBG rates'!$AC$25:$AC$40)</f>
        <v>10.383333333333333</v>
      </c>
      <c r="AL164" s="144">
        <f t="shared" si="51"/>
        <v>18.48744264194713</v>
      </c>
      <c r="AM164" s="142">
        <f>(SUMPRODUCT(AL164:AL$381,G164:G$381)+SUMPRODUCT(AL164:AL$381,H164:H$381))/12</f>
        <v>4509637.7864916744</v>
      </c>
    </row>
    <row r="165" spans="1:39" x14ac:dyDescent="0.2">
      <c r="A165" s="7">
        <v>144</v>
      </c>
      <c r="B165" s="7">
        <v>72</v>
      </c>
      <c r="C165" s="7">
        <v>36</v>
      </c>
      <c r="D165" s="12">
        <f t="shared" si="43"/>
        <v>12</v>
      </c>
      <c r="E165" s="29">
        <f t="shared" si="59"/>
        <v>2673538.6781958546</v>
      </c>
      <c r="F165" s="2">
        <f t="shared" si="44"/>
        <v>2682.9902233203698</v>
      </c>
      <c r="G165" s="2">
        <f t="shared" si="52"/>
        <v>26621.024247527112</v>
      </c>
      <c r="H165" s="2">
        <f t="shared" si="53"/>
        <v>8781.2173506341769</v>
      </c>
      <c r="I165" s="2">
        <f t="shared" si="42"/>
        <v>38085.231821481655</v>
      </c>
      <c r="J165" s="2">
        <f t="shared" si="60"/>
        <v>457022.78185777983</v>
      </c>
      <c r="K165" s="2">
        <f t="shared" si="45"/>
        <v>33025.389366604999</v>
      </c>
      <c r="L165" s="2">
        <f t="shared" si="45"/>
        <v>396304.67239925993</v>
      </c>
      <c r="M165" s="2"/>
      <c r="N165" s="28">
        <f t="shared" si="61"/>
        <v>4287032.6783738621</v>
      </c>
      <c r="O165" s="2">
        <f t="shared" si="54"/>
        <v>4288.1040334633944</v>
      </c>
      <c r="P165" s="2">
        <f t="shared" si="55"/>
        <v>42547.199933317468</v>
      </c>
      <c r="R165">
        <f t="shared" si="56"/>
        <v>144</v>
      </c>
      <c r="S165" s="89">
        <f t="shared" si="46"/>
        <v>35402.241598161287</v>
      </c>
      <c r="T165" s="89">
        <f>IF(AND(S165=0,S164&gt;0),SUM($G165:$H$381),S165)</f>
        <v>35402.241598161287</v>
      </c>
      <c r="U165" s="82">
        <f>SUM(T165:T$381)</f>
        <v>2708940.9197940147</v>
      </c>
      <c r="V165" s="68">
        <f>localspline(R165,'BBG rates'!$G$10:$G$27,'BBG rates'!$K$10:$K$27)</f>
        <v>1.0150858163833618</v>
      </c>
      <c r="W165" s="68">
        <f>locallinterp(R165,'BBG rates'!$G$10:$G$27,'BBG rates'!$J$10:$J$27)</f>
        <v>-0.1215</v>
      </c>
      <c r="X165" s="56">
        <f t="shared" si="57"/>
        <v>-0.12156771288043267</v>
      </c>
      <c r="Y165" s="66">
        <f t="shared" si="47"/>
        <v>-10.724076022316783</v>
      </c>
      <c r="Z165" s="72">
        <f t="shared" si="48"/>
        <v>-4.7505248758834794E-3</v>
      </c>
      <c r="AA165" s="79">
        <f t="shared" si="49"/>
        <v>-354.59263526591855</v>
      </c>
      <c r="AB165" s="81">
        <f t="shared" si="58"/>
        <v>-0.15707657528074023</v>
      </c>
      <c r="AD165" s="95">
        <f>locallinterp(R165,'BBG rates'!$N$10:$N$369,'BBG rates'!$P$10:$P$369)</f>
        <v>12.234550142318584</v>
      </c>
      <c r="AF165" s="2"/>
      <c r="AH165" s="2"/>
      <c r="AI165" s="185">
        <f t="shared" si="50"/>
        <v>144</v>
      </c>
      <c r="AJ165" s="127">
        <f>locallinterp(MIN(AI165,CAP_Senior*12),'BBG rates'!$X$24:$X$65,'BBG rates'!$Y$24:$Y$65)</f>
        <v>58.192622611963529</v>
      </c>
      <c r="AK165" s="127">
        <f>locallinterp(MIN(AI165,CAP_CB*12),'BBG rates'!$AA$25:$AA$40,'BBG rates'!$AC$25:$AC$40)</f>
        <v>10.4</v>
      </c>
      <c r="AL165" s="144">
        <f t="shared" si="51"/>
        <v>18.524745844033802</v>
      </c>
      <c r="AM165" s="142">
        <f>(SUMPRODUCT(AL165:AL$381,G165:G$381)+SUMPRODUCT(AL165:AL$381,H165:H$381))/12</f>
        <v>4454823.2429791298</v>
      </c>
    </row>
    <row r="166" spans="1:39" x14ac:dyDescent="0.2">
      <c r="A166" s="7">
        <v>145</v>
      </c>
      <c r="B166" s="7">
        <v>72.5</v>
      </c>
      <c r="C166" s="7">
        <v>36.25</v>
      </c>
      <c r="D166" s="12">
        <f t="shared" si="43"/>
        <v>12.083333333333334</v>
      </c>
      <c r="E166" s="29">
        <f t="shared" si="59"/>
        <v>2638313.0056671444</v>
      </c>
      <c r="F166" s="2">
        <f t="shared" si="44"/>
        <v>2647.9271226829756</v>
      </c>
      <c r="G166" s="2">
        <f t="shared" si="52"/>
        <v>26560.153630213157</v>
      </c>
      <c r="H166" s="2">
        <f t="shared" si="53"/>
        <v>8665.5188984967263</v>
      </c>
      <c r="I166" s="2">
        <f t="shared" si="42"/>
        <v>37873.599651392862</v>
      </c>
      <c r="J166" s="2">
        <f t="shared" si="60"/>
        <v>457639.32912099711</v>
      </c>
      <c r="K166" s="2">
        <f t="shared" si="45"/>
        <v>32809.378673093765</v>
      </c>
      <c r="L166" s="2">
        <f t="shared" si="45"/>
        <v>396446.65896654973</v>
      </c>
      <c r="M166" s="2"/>
      <c r="N166" s="28">
        <f t="shared" si="61"/>
        <v>4244443.3388277469</v>
      </c>
      <c r="O166" s="2">
        <f t="shared" si="54"/>
        <v>4245.9644206661442</v>
      </c>
      <c r="P166" s="2">
        <f t="shared" si="55"/>
        <v>42589.339546114708</v>
      </c>
      <c r="R166">
        <f t="shared" si="56"/>
        <v>145</v>
      </c>
      <c r="S166" s="89">
        <f t="shared" si="46"/>
        <v>35225.672528709882</v>
      </c>
      <c r="T166" s="89">
        <f>IF(AND(S166=0,S165&gt;0),SUM($G166:$H$381),S166)</f>
        <v>35225.672528709882</v>
      </c>
      <c r="U166" s="82">
        <f>SUM(T166:T$381)</f>
        <v>2673538.6781958533</v>
      </c>
      <c r="V166" s="68">
        <f>localspline(R166,'BBG rates'!$G$10:$G$27,'BBG rates'!$K$10:$K$27)</f>
        <v>1.0146625671640166</v>
      </c>
      <c r="W166" s="68">
        <f>locallinterp(R166,'BBG rates'!$G$10:$G$27,'BBG rates'!$J$10:$J$27)</f>
        <v>-0.11824999999999999</v>
      </c>
      <c r="X166" s="56">
        <f t="shared" si="57"/>
        <v>-0.11831413749665565</v>
      </c>
      <c r="Y166" s="66">
        <f t="shared" si="47"/>
        <v>-7.1376014040426332</v>
      </c>
      <c r="Z166" s="72">
        <f t="shared" si="48"/>
        <v>-3.203664773846115E-3</v>
      </c>
      <c r="AA166" s="79">
        <f t="shared" si="49"/>
        <v>-349.95858287633479</v>
      </c>
      <c r="AB166" s="81">
        <f t="shared" si="58"/>
        <v>-0.15707657528074026</v>
      </c>
      <c r="AD166" s="95">
        <f>locallinterp(R166,'BBG rates'!$N$10:$N$369,'BBG rates'!$P$10:$P$369)</f>
        <v>12.319105356248919</v>
      </c>
      <c r="AF166" s="2"/>
      <c r="AH166" s="2"/>
      <c r="AI166" s="185">
        <f t="shared" si="50"/>
        <v>145</v>
      </c>
      <c r="AJ166" s="127">
        <f>locallinterp(MIN(AI166,CAP_Senior*12),'BBG rates'!$X$24:$X$65,'BBG rates'!$Y$24:$Y$65)</f>
        <v>58.31962370813887</v>
      </c>
      <c r="AK166" s="127">
        <f>locallinterp(MIN(AI166,CAP_CB*12),'BBG rates'!$AA$25:$AA$40,'BBG rates'!$AC$25:$AC$40)</f>
        <v>10.416666666666668</v>
      </c>
      <c r="AL166" s="144">
        <f t="shared" si="51"/>
        <v>18.560169363716945</v>
      </c>
      <c r="AM166" s="142">
        <f>(SUMPRODUCT(AL166:AL$381,G166:G$381)+SUMPRODUCT(AL166:AL$381,H166:H$381))/12</f>
        <v>4400171.7823195448</v>
      </c>
    </row>
    <row r="167" spans="1:39" x14ac:dyDescent="0.2">
      <c r="A167" s="7">
        <v>146</v>
      </c>
      <c r="B167" s="7">
        <v>73</v>
      </c>
      <c r="C167" s="7">
        <v>36.5</v>
      </c>
      <c r="D167" s="12">
        <f t="shared" si="43"/>
        <v>12.166666666666666</v>
      </c>
      <c r="E167" s="29">
        <f t="shared" si="59"/>
        <v>2603263.1854379238</v>
      </c>
      <c r="F167" s="2">
        <f t="shared" si="44"/>
        <v>2613.0388996457596</v>
      </c>
      <c r="G167" s="2">
        <f t="shared" si="52"/>
        <v>26499.422197327935</v>
      </c>
      <c r="H167" s="2">
        <f t="shared" si="53"/>
        <v>8550.3980318926442</v>
      </c>
      <c r="I167" s="2">
        <f t="shared" si="42"/>
        <v>37662.859128866337</v>
      </c>
      <c r="J167" s="2">
        <f t="shared" si="60"/>
        <v>458231.45273454039</v>
      </c>
      <c r="K167" s="2">
        <f t="shared" si="45"/>
        <v>32594.53476515018</v>
      </c>
      <c r="L167" s="2">
        <f t="shared" si="45"/>
        <v>396566.83964266046</v>
      </c>
      <c r="M167" s="2"/>
      <c r="N167" s="28">
        <f t="shared" si="61"/>
        <v>4201811.8179329047</v>
      </c>
      <c r="O167" s="2">
        <f t="shared" si="54"/>
        <v>4203.7830719386911</v>
      </c>
      <c r="P167" s="2">
        <f t="shared" si="55"/>
        <v>42631.520894842157</v>
      </c>
      <c r="R167">
        <f t="shared" si="56"/>
        <v>146</v>
      </c>
      <c r="S167" s="89">
        <f t="shared" si="46"/>
        <v>35049.820229220582</v>
      </c>
      <c r="T167" s="89">
        <f>IF(AND(S167=0,S166&gt;0),SUM($G167:$H$381),S167)</f>
        <v>35049.820229220582</v>
      </c>
      <c r="U167" s="82">
        <f>SUM(T167:T$381)</f>
        <v>2638313.005667143</v>
      </c>
      <c r="V167" s="68">
        <f>localspline(R167,'BBG rates'!$G$10:$G$27,'BBG rates'!$K$10:$K$27)</f>
        <v>1.0142408102107541</v>
      </c>
      <c r="W167" s="68">
        <f>locallinterp(R167,'BBG rates'!$G$10:$G$27,'BBG rates'!$J$10:$J$27)</f>
        <v>-0.11499999999999999</v>
      </c>
      <c r="X167" s="56">
        <f t="shared" si="57"/>
        <v>-0.11506065915565244</v>
      </c>
      <c r="Y167" s="66">
        <f t="shared" si="47"/>
        <v>-3.6645221848976779</v>
      </c>
      <c r="Z167" s="72">
        <f t="shared" si="48"/>
        <v>-1.6667569816134263E-3</v>
      </c>
      <c r="AA167" s="79">
        <f t="shared" si="49"/>
        <v>-345.34764287402595</v>
      </c>
      <c r="AB167" s="81">
        <f t="shared" si="58"/>
        <v>-0.15707657528074029</v>
      </c>
      <c r="AD167" s="95">
        <f>locallinterp(R167,'BBG rates'!$N$10:$N$369,'BBG rates'!$P$10:$P$369)</f>
        <v>12.403625423766481</v>
      </c>
      <c r="AF167" s="2"/>
      <c r="AH167" s="2"/>
      <c r="AI167" s="185">
        <f t="shared" si="50"/>
        <v>146</v>
      </c>
      <c r="AJ167" s="127">
        <f>locallinterp(MIN(AI167,CAP_Senior*12),'BBG rates'!$X$24:$X$65,'BBG rates'!$Y$24:$Y$65)</f>
        <v>58.446624804314219</v>
      </c>
      <c r="AK167" s="127">
        <f>locallinterp(MIN(AI167,CAP_CB*12),'BBG rates'!$AA$25:$AA$40,'BBG rates'!$AC$25:$AC$40)</f>
        <v>10.433333333333334</v>
      </c>
      <c r="AL167" s="144">
        <f t="shared" si="51"/>
        <v>18.595592883400084</v>
      </c>
      <c r="AM167" s="142">
        <f>(SUMPRODUCT(AL167:AL$381,G167:G$381)+SUMPRODUCT(AL167:AL$381,H167:H$381))/12</f>
        <v>4345688.9116459051</v>
      </c>
    </row>
    <row r="168" spans="1:39" x14ac:dyDescent="0.2">
      <c r="A168" s="7">
        <v>147</v>
      </c>
      <c r="B168" s="7">
        <v>73.5</v>
      </c>
      <c r="C168" s="7">
        <v>36.75</v>
      </c>
      <c r="D168" s="12">
        <f t="shared" si="43"/>
        <v>12.25</v>
      </c>
      <c r="E168" s="29">
        <f t="shared" si="59"/>
        <v>2568388.5034019607</v>
      </c>
      <c r="F168" s="2">
        <f t="shared" si="44"/>
        <v>2578.3248443051634</v>
      </c>
      <c r="G168" s="2">
        <f t="shared" si="52"/>
        <v>26438.829630617653</v>
      </c>
      <c r="H168" s="2">
        <f t="shared" si="53"/>
        <v>8435.8524053454694</v>
      </c>
      <c r="I168" s="2">
        <f t="shared" si="42"/>
        <v>37453.006880268287</v>
      </c>
      <c r="J168" s="2">
        <f t="shared" si="60"/>
        <v>458799.33428328653</v>
      </c>
      <c r="K168" s="2">
        <f t="shared" si="45"/>
        <v>32380.851865056065</v>
      </c>
      <c r="L168" s="2">
        <f t="shared" si="45"/>
        <v>396665.43534693681</v>
      </c>
      <c r="M168" s="2"/>
      <c r="N168" s="28">
        <f t="shared" si="61"/>
        <v>4159138.0739120687</v>
      </c>
      <c r="O168" s="2">
        <f t="shared" si="54"/>
        <v>4161.5599459449222</v>
      </c>
      <c r="P168" s="2">
        <f t="shared" si="55"/>
        <v>42673.744020835933</v>
      </c>
      <c r="R168">
        <f t="shared" si="56"/>
        <v>147</v>
      </c>
      <c r="S168" s="89">
        <f t="shared" si="46"/>
        <v>34874.682035963124</v>
      </c>
      <c r="T168" s="89">
        <f>IF(AND(S168=0,S167&gt;0),SUM($G168:$H$381),S168)</f>
        <v>34874.682035963124</v>
      </c>
      <c r="U168" s="82">
        <f>SUM(T168:T$381)</f>
        <v>2603263.1854379224</v>
      </c>
      <c r="V168" s="68">
        <f>localspline(R168,'BBG rates'!$G$10:$G$27,'BBG rates'!$K$10:$K$27)</f>
        <v>1.0138205375314253</v>
      </c>
      <c r="W168" s="68">
        <f>locallinterp(R168,'BBG rates'!$G$10:$G$27,'BBG rates'!$J$10:$J$27)</f>
        <v>-0.11175</v>
      </c>
      <c r="X168" s="56">
        <f t="shared" si="57"/>
        <v>-0.11180727785129463</v>
      </c>
      <c r="Y168" s="66">
        <f t="shared" si="47"/>
        <v>-0.30380933584664316</v>
      </c>
      <c r="Z168" s="72">
        <f t="shared" si="48"/>
        <v>-1.4004392834935105E-4</v>
      </c>
      <c r="AA168" s="79">
        <f t="shared" si="49"/>
        <v>-340.75972143584966</v>
      </c>
      <c r="AB168" s="81">
        <f t="shared" si="58"/>
        <v>-0.15707657528074029</v>
      </c>
      <c r="AD168" s="95">
        <f>locallinterp(R168,'BBG rates'!$N$10:$N$369,'BBG rates'!$P$10:$P$369)</f>
        <v>12.488110468560766</v>
      </c>
      <c r="AF168" s="2"/>
      <c r="AH168" s="2"/>
      <c r="AI168" s="185">
        <f t="shared" si="50"/>
        <v>147</v>
      </c>
      <c r="AJ168" s="127">
        <f>locallinterp(MIN(AI168,CAP_Senior*12),'BBG rates'!$X$24:$X$65,'BBG rates'!$Y$24:$Y$65)</f>
        <v>58.57362590048956</v>
      </c>
      <c r="AK168" s="127">
        <f>locallinterp(MIN(AI168,CAP_CB*12),'BBG rates'!$AA$25:$AA$40,'BBG rates'!$AC$25:$AC$40)</f>
        <v>10.45</v>
      </c>
      <c r="AL168" s="144">
        <f t="shared" si="51"/>
        <v>18.631016403083223</v>
      </c>
      <c r="AM168" s="142">
        <f>(SUMPRODUCT(AL168:AL$381,G168:G$381)+SUMPRODUCT(AL168:AL$381,H168:H$381))/12</f>
        <v>4291374.5626776591</v>
      </c>
    </row>
    <row r="169" spans="1:39" x14ac:dyDescent="0.2">
      <c r="A169" s="7">
        <v>148</v>
      </c>
      <c r="B169" s="7">
        <v>74</v>
      </c>
      <c r="C169" s="7">
        <v>37</v>
      </c>
      <c r="D169" s="12">
        <f t="shared" si="43"/>
        <v>12.333333333333334</v>
      </c>
      <c r="E169" s="29">
        <f t="shared" si="59"/>
        <v>2533688.2481073081</v>
      </c>
      <c r="F169" s="2">
        <f t="shared" si="44"/>
        <v>2543.7842493958397</v>
      </c>
      <c r="G169" s="2">
        <f t="shared" si="52"/>
        <v>26378.375612556207</v>
      </c>
      <c r="H169" s="2">
        <f t="shared" si="53"/>
        <v>8321.87968209672</v>
      </c>
      <c r="I169" s="2">
        <f t="shared" si="42"/>
        <v>37244.039544048763</v>
      </c>
      <c r="J169" s="2">
        <f t="shared" si="60"/>
        <v>459343.15437660145</v>
      </c>
      <c r="K169" s="2">
        <f t="shared" si="45"/>
        <v>32168.324222348772</v>
      </c>
      <c r="L169" s="2">
        <f t="shared" si="45"/>
        <v>396742.66540896823</v>
      </c>
      <c r="M169" s="2"/>
      <c r="N169" s="28">
        <f t="shared" si="61"/>
        <v>4116422.0649465956</v>
      </c>
      <c r="O169" s="2">
        <f t="shared" si="54"/>
        <v>4119.2950013077816</v>
      </c>
      <c r="P169" s="2">
        <f t="shared" si="55"/>
        <v>42716.008965473076</v>
      </c>
      <c r="R169">
        <f t="shared" si="56"/>
        <v>148</v>
      </c>
      <c r="S169" s="89">
        <f t="shared" si="46"/>
        <v>34700.255294652925</v>
      </c>
      <c r="T169" s="89">
        <f>IF(AND(S169=0,S168&gt;0),SUM($G169:$H$381),S169)</f>
        <v>34700.255294652925</v>
      </c>
      <c r="U169" s="82">
        <f>SUM(T169:T$381)</f>
        <v>2568388.5034019593</v>
      </c>
      <c r="V169" s="68">
        <f>localspline(R169,'BBG rates'!$G$10:$G$27,'BBG rates'!$K$10:$K$27)</f>
        <v>1.0134015622325308</v>
      </c>
      <c r="W169" s="68">
        <f>locallinterp(R169,'BBG rates'!$G$10:$G$27,'BBG rates'!$J$10:$J$27)</f>
        <v>-0.1085</v>
      </c>
      <c r="X169" s="56">
        <f t="shared" si="57"/>
        <v>-0.10855399357758699</v>
      </c>
      <c r="Y169" s="66">
        <f t="shared" si="47"/>
        <v>2.945560051128759</v>
      </c>
      <c r="Z169" s="72">
        <f t="shared" si="48"/>
        <v>1.3762217268425943E-3</v>
      </c>
      <c r="AA169" s="79">
        <f t="shared" si="49"/>
        <v>-336.1947250873381</v>
      </c>
      <c r="AB169" s="81">
        <f t="shared" si="58"/>
        <v>-0.15707657528074029</v>
      </c>
      <c r="AD169" s="95">
        <f>locallinterp(R169,'BBG rates'!$N$10:$N$369,'BBG rates'!$P$10:$P$369)</f>
        <v>12.57256059874681</v>
      </c>
      <c r="AF169" s="2"/>
      <c r="AH169" s="2"/>
      <c r="AI169" s="185">
        <f t="shared" si="50"/>
        <v>148</v>
      </c>
      <c r="AJ169" s="127">
        <f>locallinterp(MIN(AI169,CAP_Senior*12),'BBG rates'!$X$24:$X$65,'BBG rates'!$Y$24:$Y$65)</f>
        <v>58.700626996664909</v>
      </c>
      <c r="AK169" s="127">
        <f>locallinterp(MIN(AI169,CAP_CB*12),'BBG rates'!$AA$25:$AA$40,'BBG rates'!$AC$25:$AC$40)</f>
        <v>10.466666666666667</v>
      </c>
      <c r="AL169" s="144">
        <f t="shared" si="51"/>
        <v>18.666439922766369</v>
      </c>
      <c r="AM169" s="142">
        <f>(SUMPRODUCT(AL169:AL$381,G169:G$381)+SUMPRODUCT(AL169:AL$381,H169:H$381))/12</f>
        <v>4237228.6649222979</v>
      </c>
    </row>
    <row r="170" spans="1:39" x14ac:dyDescent="0.2">
      <c r="A170" s="7">
        <v>149</v>
      </c>
      <c r="B170" s="7">
        <v>74.5</v>
      </c>
      <c r="C170" s="7">
        <v>37.25</v>
      </c>
      <c r="D170" s="12">
        <f t="shared" si="43"/>
        <v>12.416666666666666</v>
      </c>
      <c r="E170" s="29">
        <f t="shared" si="59"/>
        <v>2499161.7107468895</v>
      </c>
      <c r="F170" s="2">
        <f t="shared" si="44"/>
        <v>2509.4164102813002</v>
      </c>
      <c r="G170" s="2">
        <f t="shared" si="52"/>
        <v>26318.05982634356</v>
      </c>
      <c r="H170" s="2">
        <f t="shared" si="53"/>
        <v>8208.4775340749748</v>
      </c>
      <c r="I170" s="2">
        <f t="shared" si="42"/>
        <v>37035.953770699838</v>
      </c>
      <c r="J170" s="2">
        <f t="shared" si="60"/>
        <v>459863.09265285631</v>
      </c>
      <c r="K170" s="2">
        <f t="shared" si="45"/>
        <v>31956.9461136965</v>
      </c>
      <c r="L170" s="2">
        <f t="shared" si="45"/>
        <v>396798.74757839821</v>
      </c>
      <c r="M170" s="2"/>
      <c r="N170" s="28">
        <f t="shared" si="61"/>
        <v>4073663.749176424</v>
      </c>
      <c r="O170" s="2">
        <f t="shared" si="54"/>
        <v>4076.988196609233</v>
      </c>
      <c r="P170" s="2">
        <f t="shared" si="55"/>
        <v>42758.315770171612</v>
      </c>
      <c r="R170">
        <f t="shared" si="56"/>
        <v>149</v>
      </c>
      <c r="S170" s="89">
        <f t="shared" si="46"/>
        <v>34526.537360418537</v>
      </c>
      <c r="T170" s="89">
        <f>IF(AND(S170=0,S169&gt;0),SUM($G170:$H$381),S170)</f>
        <v>34526.537360418537</v>
      </c>
      <c r="U170" s="82">
        <f>SUM(T170:T$381)</f>
        <v>2533688.2481073062</v>
      </c>
      <c r="V170" s="68">
        <f>localspline(R170,'BBG rates'!$G$10:$G$27,'BBG rates'!$K$10:$K$27)</f>
        <v>1.0129839955340878</v>
      </c>
      <c r="W170" s="68">
        <f>locallinterp(R170,'BBG rates'!$G$10:$G$27,'BBG rates'!$J$10:$J$27)</f>
        <v>-0.10525</v>
      </c>
      <c r="X170" s="56">
        <f t="shared" si="57"/>
        <v>-0.10530080632840111</v>
      </c>
      <c r="Y170" s="66">
        <f t="shared" si="47"/>
        <v>6.0846027931257449</v>
      </c>
      <c r="Z170" s="72">
        <f t="shared" si="48"/>
        <v>2.8817765394796358E-3</v>
      </c>
      <c r="AA170" s="79">
        <f t="shared" si="49"/>
        <v>-331.65256070146188</v>
      </c>
      <c r="AB170" s="81">
        <f t="shared" si="58"/>
        <v>-0.15707657528074029</v>
      </c>
      <c r="AD170" s="95">
        <f>locallinterp(R170,'BBG rates'!$N$10:$N$369,'BBG rates'!$P$10:$P$369)</f>
        <v>12.656975931707983</v>
      </c>
      <c r="AF170" s="2"/>
      <c r="AH170" s="2"/>
      <c r="AI170" s="185">
        <f t="shared" si="50"/>
        <v>149</v>
      </c>
      <c r="AJ170" s="127">
        <f>locallinterp(MIN(AI170,CAP_Senior*12),'BBG rates'!$X$24:$X$65,'BBG rates'!$Y$24:$Y$65)</f>
        <v>58.82762809284025</v>
      </c>
      <c r="AK170" s="127">
        <f>locallinterp(MIN(AI170,CAP_CB*12),'BBG rates'!$AA$25:$AA$40,'BBG rates'!$AC$25:$AC$40)</f>
        <v>10.483333333333334</v>
      </c>
      <c r="AL170" s="144">
        <f t="shared" si="51"/>
        <v>18.701863442449511</v>
      </c>
      <c r="AM170" s="142">
        <f>(SUMPRODUCT(AL170:AL$381,G170:G$381)+SUMPRODUCT(AL170:AL$381,H170:H$381))/12</f>
        <v>4183251.1456921063</v>
      </c>
    </row>
    <row r="171" spans="1:39" x14ac:dyDescent="0.2">
      <c r="A171" s="7">
        <v>150</v>
      </c>
      <c r="B171" s="7">
        <v>75</v>
      </c>
      <c r="C171" s="7">
        <v>37.5</v>
      </c>
      <c r="D171" s="12">
        <f t="shared" si="43"/>
        <v>12.5</v>
      </c>
      <c r="E171" s="29">
        <f t="shared" si="59"/>
        <v>2464808.1851491206</v>
      </c>
      <c r="F171" s="2">
        <f t="shared" si="44"/>
        <v>2475.220624944589</v>
      </c>
      <c r="G171" s="2">
        <f t="shared" si="52"/>
        <v>26257.881955904042</v>
      </c>
      <c r="H171" s="2">
        <f t="shared" si="53"/>
        <v>8095.6436418650628</v>
      </c>
      <c r="I171" s="2">
        <f t="shared" si="42"/>
        <v>36828.746222713693</v>
      </c>
      <c r="J171" s="2">
        <f t="shared" si="60"/>
        <v>460359.32778392115</v>
      </c>
      <c r="K171" s="2">
        <f t="shared" si="45"/>
        <v>31746.711842774002</v>
      </c>
      <c r="L171" s="2">
        <f t="shared" si="45"/>
        <v>396833.89803467499</v>
      </c>
      <c r="M171" s="2"/>
      <c r="N171" s="28">
        <f t="shared" si="61"/>
        <v>4030863.0847000335</v>
      </c>
      <c r="O171" s="2">
        <f t="shared" si="54"/>
        <v>4034.6394903902219</v>
      </c>
      <c r="P171" s="2">
        <f t="shared" si="55"/>
        <v>42800.66447639063</v>
      </c>
      <c r="R171">
        <f t="shared" si="56"/>
        <v>150</v>
      </c>
      <c r="S171" s="89">
        <f t="shared" si="46"/>
        <v>34353.525597769105</v>
      </c>
      <c r="T171" s="89">
        <f>IF(AND(S171=0,S170&gt;0),SUM($G171:$H$381),S171)</f>
        <v>34353.525597769105</v>
      </c>
      <c r="U171" s="82">
        <f>SUM(T171:T$381)</f>
        <v>2499161.7107468876</v>
      </c>
      <c r="V171" s="68">
        <f>localspline(R171,'BBG rates'!$G$10:$G$27,'BBG rates'!$K$10:$K$27)</f>
        <v>1.012567889020384</v>
      </c>
      <c r="W171" s="68">
        <f>locallinterp(R171,'BBG rates'!$G$10:$G$27,'BBG rates'!$J$10:$J$27)</f>
        <v>-0.10199999999999999</v>
      </c>
      <c r="X171" s="56">
        <f t="shared" si="57"/>
        <v>-0.102047716097875</v>
      </c>
      <c r="Y171" s="66">
        <f t="shared" si="47"/>
        <v>9.114329646275527</v>
      </c>
      <c r="Z171" s="72">
        <f t="shared" si="48"/>
        <v>4.3763456876353924E-3</v>
      </c>
      <c r="AA171" s="79">
        <f t="shared" si="49"/>
        <v>-327.13313549739763</v>
      </c>
      <c r="AB171" s="81">
        <f t="shared" si="58"/>
        <v>-0.15707657528074029</v>
      </c>
      <c r="AD171" s="95">
        <f>locallinterp(R171,'BBG rates'!$N$10:$N$369,'BBG rates'!$P$10:$P$369)</f>
        <v>12.741356589126347</v>
      </c>
      <c r="AF171" s="2"/>
      <c r="AH171" s="2"/>
      <c r="AI171" s="185">
        <f t="shared" si="50"/>
        <v>150</v>
      </c>
      <c r="AJ171" s="127">
        <f>locallinterp(MIN(AI171,CAP_Senior*12),'BBG rates'!$X$24:$X$65,'BBG rates'!$Y$24:$Y$65)</f>
        <v>58.954629189015591</v>
      </c>
      <c r="AK171" s="127">
        <f>locallinterp(MIN(AI171,CAP_CB*12),'BBG rates'!$AA$25:$AA$40,'BBG rates'!$AC$25:$AC$40)</f>
        <v>10.5</v>
      </c>
      <c r="AL171" s="144">
        <f t="shared" si="51"/>
        <v>18.73728696213265</v>
      </c>
      <c r="AM171" s="142">
        <f>(SUMPRODUCT(AL171:AL$381,G171:G$381)+SUMPRODUCT(AL171:AL$381,H171:H$381))/12</f>
        <v>4129441.9301208421</v>
      </c>
    </row>
    <row r="172" spans="1:39" x14ac:dyDescent="0.2">
      <c r="A172" s="7">
        <v>151</v>
      </c>
      <c r="B172" s="7">
        <v>75.5</v>
      </c>
      <c r="C172" s="7">
        <v>37.75</v>
      </c>
      <c r="D172" s="12">
        <f t="shared" si="43"/>
        <v>12.583333333333334</v>
      </c>
      <c r="E172" s="29">
        <f t="shared" si="59"/>
        <v>2430626.9677685588</v>
      </c>
      <c r="F172" s="2">
        <f t="shared" si="44"/>
        <v>2441.1961939789967</v>
      </c>
      <c r="G172" s="2">
        <f t="shared" si="52"/>
        <v>26197.841685884716</v>
      </c>
      <c r="H172" s="2">
        <f t="shared" si="53"/>
        <v>7983.3756946773547</v>
      </c>
      <c r="I172" s="2">
        <f t="shared" si="42"/>
        <v>36622.413574541068</v>
      </c>
      <c r="J172" s="2">
        <f t="shared" si="60"/>
        <v>460832.03747964179</v>
      </c>
      <c r="K172" s="2">
        <f t="shared" si="45"/>
        <v>31537.615740139037</v>
      </c>
      <c r="L172" s="2">
        <f t="shared" si="45"/>
        <v>396848.33139674953</v>
      </c>
      <c r="M172" s="2"/>
      <c r="N172" s="28">
        <f t="shared" si="61"/>
        <v>3988020.0295744031</v>
      </c>
      <c r="O172" s="2">
        <f t="shared" si="54"/>
        <v>3992.2488411506283</v>
      </c>
      <c r="P172" s="2">
        <f t="shared" si="55"/>
        <v>42843.055125630235</v>
      </c>
      <c r="R172">
        <f t="shared" si="56"/>
        <v>151</v>
      </c>
      <c r="S172" s="89">
        <f t="shared" si="46"/>
        <v>34181.21738056207</v>
      </c>
      <c r="T172" s="89">
        <f>IF(AND(S172=0,S171&gt;0),SUM($G172:$H$381),S172)</f>
        <v>34181.21738056207</v>
      </c>
      <c r="U172" s="82">
        <f>SUM(T172:T$381)</f>
        <v>2464808.1851491183</v>
      </c>
      <c r="V172" s="68">
        <f>localspline(R172,'BBG rates'!$G$10:$G$27,'BBG rates'!$K$10:$K$27)</f>
        <v>1.0121532346886226</v>
      </c>
      <c r="W172" s="68">
        <f>locallinterp(R172,'BBG rates'!$G$10:$G$27,'BBG rates'!$J$10:$J$27)</f>
        <v>-9.8749999999999991E-2</v>
      </c>
      <c r="X172" s="56">
        <f t="shared" si="57"/>
        <v>-9.8794722879746999E-2</v>
      </c>
      <c r="Y172" s="66">
        <f t="shared" si="47"/>
        <v>12.03574533557738</v>
      </c>
      <c r="Z172" s="72">
        <f t="shared" si="48"/>
        <v>5.8596423404116025E-3</v>
      </c>
      <c r="AA172" s="79">
        <f t="shared" si="49"/>
        <v>-322.63635703930026</v>
      </c>
      <c r="AB172" s="81">
        <f t="shared" si="58"/>
        <v>-0.15707657528074029</v>
      </c>
      <c r="AD172" s="95">
        <f>locallinterp(R172,'BBG rates'!$N$10:$N$369,'BBG rates'!$P$10:$P$369)</f>
        <v>12.825702692017066</v>
      </c>
      <c r="AF172" s="2"/>
      <c r="AH172" s="2"/>
      <c r="AI172" s="185">
        <f t="shared" si="50"/>
        <v>151</v>
      </c>
      <c r="AJ172" s="127">
        <f>locallinterp(MIN(AI172,CAP_Senior*12),'BBG rates'!$X$24:$X$65,'BBG rates'!$Y$24:$Y$65)</f>
        <v>59.08163028519094</v>
      </c>
      <c r="AK172" s="127">
        <f>locallinterp(MIN(AI172,CAP_CB*12),'BBG rates'!$AA$25:$AA$40,'BBG rates'!$AC$25:$AC$40)</f>
        <v>10.516666666666666</v>
      </c>
      <c r="AL172" s="144">
        <f t="shared" si="51"/>
        <v>18.772710481815793</v>
      </c>
      <c r="AM172" s="142">
        <f>(SUMPRODUCT(AL172:AL$381,G172:G$381)+SUMPRODUCT(AL172:AL$381,H172:H$381))/12</f>
        <v>4075800.9411803107</v>
      </c>
    </row>
    <row r="173" spans="1:39" x14ac:dyDescent="0.2">
      <c r="A173" s="7">
        <v>152</v>
      </c>
      <c r="B173" s="7">
        <v>76</v>
      </c>
      <c r="C173" s="7">
        <v>38</v>
      </c>
      <c r="D173" s="12">
        <f t="shared" si="43"/>
        <v>12.666666666666666</v>
      </c>
      <c r="E173" s="29">
        <f t="shared" si="59"/>
        <v>2396617.3576765875</v>
      </c>
      <c r="F173" s="2">
        <f t="shared" si="44"/>
        <v>2407.3424205787969</v>
      </c>
      <c r="G173" s="2">
        <f t="shared" si="52"/>
        <v>26137.9387016537</v>
      </c>
      <c r="H173" s="2">
        <f t="shared" si="53"/>
        <v>7871.6713903171685</v>
      </c>
      <c r="I173" s="2">
        <f t="shared" si="42"/>
        <v>36416.952512549666</v>
      </c>
      <c r="J173" s="2">
        <f t="shared" si="60"/>
        <v>461281.39849229576</v>
      </c>
      <c r="K173" s="2">
        <f t="shared" si="45"/>
        <v>31329.652163109193</v>
      </c>
      <c r="L173" s="2">
        <f t="shared" si="45"/>
        <v>396842.26073271642</v>
      </c>
      <c r="M173" s="2"/>
      <c r="N173" s="28">
        <f t="shared" si="61"/>
        <v>3945134.5418149712</v>
      </c>
      <c r="O173" s="2">
        <f t="shared" si="54"/>
        <v>3949.8162073492294</v>
      </c>
      <c r="P173" s="2">
        <f t="shared" si="55"/>
        <v>42885.48775943162</v>
      </c>
      <c r="R173">
        <f t="shared" si="56"/>
        <v>152</v>
      </c>
      <c r="S173" s="89">
        <f t="shared" si="46"/>
        <v>34009.61009197087</v>
      </c>
      <c r="T173" s="89">
        <f>IF(AND(S173=0,S172&gt;0),SUM($G173:$H$381),S173)</f>
        <v>34009.61009197087</v>
      </c>
      <c r="U173" s="82">
        <f>SUM(T173:T$381)</f>
        <v>2430626.9677685564</v>
      </c>
      <c r="V173" s="68">
        <f>localspline(R173,'BBG rates'!$G$10:$G$27,'BBG rates'!$K$10:$K$27)</f>
        <v>1.0117398456669435</v>
      </c>
      <c r="W173" s="68">
        <f>locallinterp(R173,'BBG rates'!$G$10:$G$27,'BBG rates'!$J$10:$J$27)</f>
        <v>-9.5500000000000002E-2</v>
      </c>
      <c r="X173" s="56">
        <f t="shared" si="57"/>
        <v>-9.5541826668155139E-2</v>
      </c>
      <c r="Y173" s="66">
        <f t="shared" si="47"/>
        <v>14.849848584581563</v>
      </c>
      <c r="Z173" s="72">
        <f t="shared" si="48"/>
        <v>7.331366983826978E-3</v>
      </c>
      <c r="AA173" s="79">
        <f t="shared" si="49"/>
        <v>-318.16213323507924</v>
      </c>
      <c r="AB173" s="81">
        <f t="shared" si="58"/>
        <v>-0.15707657528074026</v>
      </c>
      <c r="AD173" s="95">
        <f>locallinterp(R173,'BBG rates'!$N$10:$N$369,'BBG rates'!$P$10:$P$369)</f>
        <v>12.910014345822644</v>
      </c>
      <c r="AF173" s="2"/>
      <c r="AH173" s="2"/>
      <c r="AI173" s="185">
        <f t="shared" si="50"/>
        <v>152</v>
      </c>
      <c r="AJ173" s="127">
        <f>locallinterp(MIN(AI173,CAP_Senior*12),'BBG rates'!$X$24:$X$65,'BBG rates'!$Y$24:$Y$65)</f>
        <v>59.208631381366281</v>
      </c>
      <c r="AK173" s="127">
        <f>locallinterp(MIN(AI173,CAP_CB*12),'BBG rates'!$AA$25:$AA$40,'BBG rates'!$AC$25:$AC$40)</f>
        <v>10.533333333333333</v>
      </c>
      <c r="AL173" s="144">
        <f t="shared" si="51"/>
        <v>18.808134001498935</v>
      </c>
      <c r="AM173" s="142">
        <f>(SUMPRODUCT(AL173:AL$381,G173:G$381)+SUMPRODUCT(AL173:AL$381,H173:H$381))/12</f>
        <v>4022328.0996968686</v>
      </c>
    </row>
    <row r="174" spans="1:39" x14ac:dyDescent="0.2">
      <c r="A174" s="7">
        <v>153</v>
      </c>
      <c r="B174" s="7">
        <v>76.5</v>
      </c>
      <c r="C174" s="7">
        <v>38.25</v>
      </c>
      <c r="D174" s="12">
        <f t="shared" si="43"/>
        <v>12.75</v>
      </c>
      <c r="E174" s="29">
        <f t="shared" si="59"/>
        <v>2362778.6565521345</v>
      </c>
      <c r="F174" s="2">
        <f t="shared" si="44"/>
        <v>2373.6586105300212</v>
      </c>
      <c r="G174" s="2">
        <f t="shared" si="52"/>
        <v>26078.172689298568</v>
      </c>
      <c r="H174" s="2">
        <f t="shared" si="53"/>
        <v>7760.5284351542796</v>
      </c>
      <c r="I174" s="2">
        <f t="shared" si="42"/>
        <v>36212.359734982871</v>
      </c>
      <c r="J174" s="2">
        <f t="shared" si="60"/>
        <v>461707.58662103157</v>
      </c>
      <c r="K174" s="2">
        <f t="shared" si="45"/>
        <v>31122.815495639461</v>
      </c>
      <c r="L174" s="2">
        <f t="shared" si="45"/>
        <v>396815.89756940311</v>
      </c>
      <c r="M174" s="2"/>
      <c r="N174" s="28">
        <f t="shared" si="61"/>
        <v>3902206.5793955941</v>
      </c>
      <c r="O174" s="2">
        <f t="shared" si="54"/>
        <v>3907.3415474036638</v>
      </c>
      <c r="P174" s="2">
        <f t="shared" si="55"/>
        <v>42927.962419377189</v>
      </c>
      <c r="R174">
        <f t="shared" si="56"/>
        <v>153</v>
      </c>
      <c r="S174" s="89">
        <f t="shared" si="46"/>
        <v>33838.701124452848</v>
      </c>
      <c r="T174" s="89">
        <f>IF(AND(S174=0,S173&gt;0),SUM($G174:$H$381),S174)</f>
        <v>33838.701124452848</v>
      </c>
      <c r="U174" s="82">
        <f>SUM(T174:T$381)</f>
        <v>2396617.3576765857</v>
      </c>
      <c r="V174" s="68">
        <f>localspline(R174,'BBG rates'!$G$10:$G$27,'BBG rates'!$K$10:$K$27)</f>
        <v>1.0113278927690175</v>
      </c>
      <c r="W174" s="68">
        <f>locallinterp(R174,'BBG rates'!$G$10:$G$27,'BBG rates'!$J$10:$J$27)</f>
        <v>-9.2249999999999999E-2</v>
      </c>
      <c r="X174" s="56">
        <f t="shared" si="57"/>
        <v>-9.2289027456837758E-2</v>
      </c>
      <c r="Y174" s="66">
        <f t="shared" si="47"/>
        <v>17.557632144963748</v>
      </c>
      <c r="Z174" s="72">
        <f t="shared" si="48"/>
        <v>8.7912067007568182E-3</v>
      </c>
      <c r="AA174" s="79">
        <f t="shared" si="49"/>
        <v>-313.71037233517916</v>
      </c>
      <c r="AB174" s="81">
        <f t="shared" si="58"/>
        <v>-0.15707657528074026</v>
      </c>
      <c r="AD174" s="95">
        <f>locallinterp(R174,'BBG rates'!$N$10:$N$369,'BBG rates'!$P$10:$P$369)</f>
        <v>12.994291670220061</v>
      </c>
      <c r="AF174" s="2"/>
      <c r="AH174" s="2"/>
      <c r="AI174" s="185">
        <f t="shared" si="50"/>
        <v>153</v>
      </c>
      <c r="AJ174" s="127">
        <f>locallinterp(MIN(AI174,CAP_Senior*12),'BBG rates'!$X$24:$X$65,'BBG rates'!$Y$24:$Y$65)</f>
        <v>59.33563247754163</v>
      </c>
      <c r="AK174" s="127">
        <f>locallinterp(MIN(AI174,CAP_CB*12),'BBG rates'!$AA$25:$AA$40,'BBG rates'!$AC$25:$AC$40)</f>
        <v>10.55</v>
      </c>
      <c r="AL174" s="144">
        <f t="shared" si="51"/>
        <v>18.843557521182078</v>
      </c>
      <c r="AM174" s="142">
        <f>(SUMPRODUCT(AL174:AL$381,G174:G$381)+SUMPRODUCT(AL174:AL$381,H174:H$381))/12</f>
        <v>3969023.3243678263</v>
      </c>
    </row>
    <row r="175" spans="1:39" x14ac:dyDescent="0.2">
      <c r="A175" s="7">
        <v>154</v>
      </c>
      <c r="B175" s="7">
        <v>77</v>
      </c>
      <c r="C175" s="7">
        <v>38.5</v>
      </c>
      <c r="D175" s="12">
        <f t="shared" si="43"/>
        <v>12.833333333333334</v>
      </c>
      <c r="E175" s="29">
        <f t="shared" si="59"/>
        <v>2329110.1686724173</v>
      </c>
      <c r="F175" s="2">
        <f t="shared" si="44"/>
        <v>2340.1440722012671</v>
      </c>
      <c r="G175" s="2">
        <f t="shared" si="52"/>
        <v>26018.543335624661</v>
      </c>
      <c r="H175" s="2">
        <f t="shared" si="53"/>
        <v>7649.9445440925283</v>
      </c>
      <c r="I175" s="2">
        <f t="shared" si="42"/>
        <v>36008.631951918454</v>
      </c>
      <c r="J175" s="2">
        <f t="shared" si="60"/>
        <v>462110.77671628684</v>
      </c>
      <c r="K175" s="2">
        <f t="shared" si="45"/>
        <v>30917.100148200145</v>
      </c>
      <c r="L175" s="2">
        <f t="shared" si="45"/>
        <v>396769.45190190186</v>
      </c>
      <c r="M175" s="2"/>
      <c r="N175" s="28">
        <f t="shared" si="61"/>
        <v>3859236.1002485035</v>
      </c>
      <c r="O175" s="2">
        <f t="shared" si="54"/>
        <v>3864.8248196903805</v>
      </c>
      <c r="P175" s="2">
        <f t="shared" si="55"/>
        <v>42970.479147090467</v>
      </c>
      <c r="R175">
        <f t="shared" si="56"/>
        <v>154</v>
      </c>
      <c r="S175" s="89">
        <f t="shared" si="46"/>
        <v>33668.487879717191</v>
      </c>
      <c r="T175" s="89">
        <f>IF(AND(S175=0,S174&gt;0),SUM($G175:$H$381),S175)</f>
        <v>33668.487879717191</v>
      </c>
      <c r="U175" s="82">
        <f>SUM(T175:T$381)</f>
        <v>2362778.6565521327</v>
      </c>
      <c r="V175" s="68">
        <f>localspline(R175,'BBG rates'!$G$10:$G$27,'BBG rates'!$K$10:$K$27)</f>
        <v>1.0109172487651976</v>
      </c>
      <c r="W175" s="68">
        <f>locallinterp(R175,'BBG rates'!$G$10:$G$27,'BBG rates'!$J$10:$J$27)</f>
        <v>-8.8999999999999996E-2</v>
      </c>
      <c r="X175" s="56">
        <f t="shared" si="57"/>
        <v>-8.9036325239932879E-2</v>
      </c>
      <c r="Y175" s="66">
        <f t="shared" si="47"/>
        <v>20.160082825945711</v>
      </c>
      <c r="Z175" s="72">
        <f t="shared" si="48"/>
        <v>1.0238834401203283E-2</v>
      </c>
      <c r="AA175" s="79">
        <f t="shared" si="49"/>
        <v>-309.28098293136452</v>
      </c>
      <c r="AB175" s="81">
        <f t="shared" si="58"/>
        <v>-0.15707657528074026</v>
      </c>
      <c r="AD175" s="95">
        <f>locallinterp(R175,'BBG rates'!$N$10:$N$369,'BBG rates'!$P$10:$P$369)</f>
        <v>13.078534774283828</v>
      </c>
      <c r="AF175" s="2"/>
      <c r="AH175" s="2"/>
      <c r="AI175" s="185">
        <f t="shared" si="50"/>
        <v>154</v>
      </c>
      <c r="AJ175" s="127">
        <f>locallinterp(MIN(AI175,CAP_Senior*12),'BBG rates'!$X$24:$X$65,'BBG rates'!$Y$24:$Y$65)</f>
        <v>59.462633573716971</v>
      </c>
      <c r="AK175" s="127">
        <f>locallinterp(MIN(AI175,CAP_CB*12),'BBG rates'!$AA$25:$AA$40,'BBG rates'!$AC$25:$AC$40)</f>
        <v>10.566666666666666</v>
      </c>
      <c r="AL175" s="144">
        <f t="shared" si="51"/>
        <v>18.87898104086522</v>
      </c>
      <c r="AM175" s="142">
        <f>(SUMPRODUCT(AL175:AL$381,G175:G$381)+SUMPRODUCT(AL175:AL$381,H175:H$381))/12</f>
        <v>3915886.5317777661</v>
      </c>
    </row>
    <row r="176" spans="1:39" x14ac:dyDescent="0.2">
      <c r="A176" s="7">
        <v>155</v>
      </c>
      <c r="B176" s="7">
        <v>77.5</v>
      </c>
      <c r="C176" s="7">
        <v>38.75</v>
      </c>
      <c r="D176" s="12">
        <f t="shared" si="43"/>
        <v>12.916666666666666</v>
      </c>
      <c r="E176" s="29">
        <f t="shared" si="59"/>
        <v>2295611.2009037239</v>
      </c>
      <c r="F176" s="2">
        <f t="shared" si="44"/>
        <v>2306.79811653453</v>
      </c>
      <c r="G176" s="2">
        <f t="shared" si="52"/>
        <v>25959.050328153455</v>
      </c>
      <c r="H176" s="2">
        <f t="shared" si="53"/>
        <v>7539.9174405395361</v>
      </c>
      <c r="I176" s="2">
        <f t="shared" si="42"/>
        <v>35805.76588522752</v>
      </c>
      <c r="J176" s="2">
        <f t="shared" si="60"/>
        <v>462491.14268418879</v>
      </c>
      <c r="K176" s="2">
        <f t="shared" si="45"/>
        <v>30712.500557655505</v>
      </c>
      <c r="L176" s="2">
        <f t="shared" si="45"/>
        <v>396703.13220305025</v>
      </c>
      <c r="M176" s="2"/>
      <c r="N176" s="28">
        <f t="shared" si="61"/>
        <v>3816223.0622642674</v>
      </c>
      <c r="O176" s="2">
        <f t="shared" si="54"/>
        <v>3822.2659825446062</v>
      </c>
      <c r="P176" s="2">
        <f t="shared" si="55"/>
        <v>43013.037984236245</v>
      </c>
      <c r="R176">
        <f t="shared" si="56"/>
        <v>155</v>
      </c>
      <c r="S176" s="89">
        <f t="shared" si="46"/>
        <v>33498.967768692994</v>
      </c>
      <c r="T176" s="89">
        <f>IF(AND(S176=0,S175&gt;0),SUM($G176:$H$381),S176)</f>
        <v>33498.967768692994</v>
      </c>
      <c r="U176" s="82">
        <f>SUM(T176:T$381)</f>
        <v>2329110.1686724154</v>
      </c>
      <c r="V176" s="68">
        <f>localspline(R176,'BBG rates'!$G$10:$G$27,'BBG rates'!$K$10:$K$27)</f>
        <v>1.0105079652397713</v>
      </c>
      <c r="W176" s="68">
        <f>locallinterp(R176,'BBG rates'!$G$10:$G$27,'BBG rates'!$J$10:$J$27)</f>
        <v>-8.5749999999999993E-2</v>
      </c>
      <c r="X176" s="56">
        <f t="shared" si="57"/>
        <v>-8.578372001131207E-2</v>
      </c>
      <c r="Y176" s="66">
        <f t="shared" si="47"/>
        <v>22.658181523608409</v>
      </c>
      <c r="Z176" s="72">
        <f t="shared" si="48"/>
        <v>1.1673907998876751E-2</v>
      </c>
      <c r="AA176" s="79">
        <f t="shared" si="49"/>
        <v>-304.8738739555086</v>
      </c>
      <c r="AB176" s="81">
        <f t="shared" si="58"/>
        <v>-0.15707657528074026</v>
      </c>
      <c r="AD176" s="95">
        <f>locallinterp(R176,'BBG rates'!$N$10:$N$369,'BBG rates'!$P$10:$P$369)</f>
        <v>13.162743771387142</v>
      </c>
      <c r="AF176" s="2"/>
      <c r="AH176" s="2"/>
      <c r="AI176" s="185">
        <f t="shared" si="50"/>
        <v>155</v>
      </c>
      <c r="AJ176" s="127">
        <f>locallinterp(MIN(AI176,CAP_Senior*12),'BBG rates'!$X$24:$X$65,'BBG rates'!$Y$24:$Y$65)</f>
        <v>59.58963466989232</v>
      </c>
      <c r="AK176" s="127">
        <f>locallinterp(MIN(AI176,CAP_CB*12),'BBG rates'!$AA$25:$AA$40,'BBG rates'!$AC$25:$AC$40)</f>
        <v>10.583333333333332</v>
      </c>
      <c r="AL176" s="144">
        <f t="shared" si="51"/>
        <v>18.914404560548363</v>
      </c>
      <c r="AM176" s="142">
        <f>(SUMPRODUCT(AL176:AL$381,G176:G$381)+SUMPRODUCT(AL176:AL$381,H176:H$381))/12</f>
        <v>3862917.6364147845</v>
      </c>
    </row>
    <row r="177" spans="1:39" x14ac:dyDescent="0.2">
      <c r="A177" s="7">
        <v>156</v>
      </c>
      <c r="B177" s="7">
        <v>78</v>
      </c>
      <c r="C177" s="7">
        <v>39</v>
      </c>
      <c r="D177" s="12">
        <f t="shared" si="43"/>
        <v>13</v>
      </c>
      <c r="E177" s="29">
        <f t="shared" si="59"/>
        <v>2262281.0626922268</v>
      </c>
      <c r="F177" s="2">
        <f t="shared" si="44"/>
        <v>2273.6200570360738</v>
      </c>
      <c r="G177" s="2">
        <f t="shared" si="52"/>
        <v>25899.693355120922</v>
      </c>
      <c r="H177" s="2">
        <f t="shared" si="53"/>
        <v>7430.4448563765345</v>
      </c>
      <c r="I177" s="2">
        <f t="shared" si="42"/>
        <v>35603.758268533529</v>
      </c>
      <c r="J177" s="2">
        <f t="shared" si="60"/>
        <v>462848.85749093589</v>
      </c>
      <c r="K177" s="2">
        <f t="shared" si="45"/>
        <v>30509.011187142758</v>
      </c>
      <c r="L177" s="2">
        <f t="shared" si="45"/>
        <v>396617.14543285582</v>
      </c>
      <c r="M177" s="2"/>
      <c r="N177" s="28">
        <f t="shared" si="61"/>
        <v>3773167.423291747</v>
      </c>
      <c r="O177" s="2">
        <f t="shared" si="54"/>
        <v>3779.6649942603044</v>
      </c>
      <c r="P177" s="2">
        <f t="shared" si="55"/>
        <v>43055.638972520544</v>
      </c>
      <c r="R177">
        <f t="shared" si="56"/>
        <v>156</v>
      </c>
      <c r="S177" s="89">
        <f t="shared" si="46"/>
        <v>33330.138211497455</v>
      </c>
      <c r="T177" s="89">
        <f>IF(AND(S177=0,S176&gt;0),SUM($G177:$H$381),S177)</f>
        <v>33330.138211497455</v>
      </c>
      <c r="U177" s="82">
        <f>SUM(T177:T$381)</f>
        <v>2295611.2009037226</v>
      </c>
      <c r="V177" s="68">
        <f>localspline(R177,'BBG rates'!$G$10:$G$27,'BBG rates'!$K$10:$K$27)</f>
        <v>1.0101001533878535</v>
      </c>
      <c r="W177" s="68">
        <f>locallinterp(R177,'BBG rates'!$G$10:$G$27,'BBG rates'!$J$10:$J$27)</f>
        <v>-8.2500000000000004E-2</v>
      </c>
      <c r="X177" s="56">
        <f t="shared" si="57"/>
        <v>-8.2531211764980128E-2</v>
      </c>
      <c r="Y177" s="66">
        <f t="shared" si="47"/>
        <v>25.05290325005635</v>
      </c>
      <c r="Z177" s="72">
        <f t="shared" si="48"/>
        <v>1.3096069529645267E-2</v>
      </c>
      <c r="AA177" s="79">
        <f t="shared" si="49"/>
        <v>-300.48895467838679</v>
      </c>
      <c r="AB177" s="81">
        <f t="shared" si="58"/>
        <v>-0.15707657528074026</v>
      </c>
      <c r="AD177" s="95">
        <f>locallinterp(R177,'BBG rates'!$N$10:$N$369,'BBG rates'!$P$10:$P$369)</f>
        <v>13.246918784169463</v>
      </c>
      <c r="AF177" s="2"/>
      <c r="AH177" s="2"/>
      <c r="AI177" s="185">
        <f t="shared" si="50"/>
        <v>156</v>
      </c>
      <c r="AJ177" s="127">
        <f>locallinterp(MIN(AI177,CAP_Senior*12),'BBG rates'!$X$24:$X$65,'BBG rates'!$Y$24:$Y$65)</f>
        <v>59.716635766067661</v>
      </c>
      <c r="AK177" s="127">
        <f>locallinterp(MIN(AI177,CAP_CB*12),'BBG rates'!$AA$25:$AA$40,'BBG rates'!$AC$25:$AC$40)</f>
        <v>10.6</v>
      </c>
      <c r="AL177" s="144">
        <f t="shared" si="51"/>
        <v>18.949828080231505</v>
      </c>
      <c r="AM177" s="142">
        <f>(SUMPRODUCT(AL177:AL$381,G177:G$381)+SUMPRODUCT(AL177:AL$381,H177:H$381))/12</f>
        <v>3810116.5506866327</v>
      </c>
    </row>
    <row r="178" spans="1:39" x14ac:dyDescent="0.2">
      <c r="A178" s="7">
        <v>157</v>
      </c>
      <c r="B178" s="7">
        <v>78.5</v>
      </c>
      <c r="C178" s="7">
        <v>39.25</v>
      </c>
      <c r="D178" s="12">
        <f t="shared" si="43"/>
        <v>13.083333333333334</v>
      </c>
      <c r="E178" s="29">
        <f t="shared" si="59"/>
        <v>2229119.0660548224</v>
      </c>
      <c r="F178" s="2">
        <f t="shared" si="44"/>
        <v>2240.6092097673327</v>
      </c>
      <c r="G178" s="2">
        <f t="shared" si="52"/>
        <v>25840.472105475932</v>
      </c>
      <c r="H178" s="2">
        <f t="shared" si="53"/>
        <v>7321.5245319282812</v>
      </c>
      <c r="I178" s="2">
        <f t="shared" si="42"/>
        <v>35402.605847171544</v>
      </c>
      <c r="J178" s="2">
        <f t="shared" si="60"/>
        <v>463184.09316716105</v>
      </c>
      <c r="K178" s="2">
        <f t="shared" si="45"/>
        <v>30306.626525951968</v>
      </c>
      <c r="L178" s="2">
        <f t="shared" si="45"/>
        <v>396511.6970478716</v>
      </c>
      <c r="M178" s="2"/>
      <c r="N178" s="28">
        <f t="shared" si="61"/>
        <v>3730069.1411380563</v>
      </c>
      <c r="O178" s="2">
        <f t="shared" si="54"/>
        <v>3737.0218130901267</v>
      </c>
      <c r="P178" s="2">
        <f t="shared" si="55"/>
        <v>43098.282153690729</v>
      </c>
      <c r="R178">
        <f t="shared" si="56"/>
        <v>157</v>
      </c>
      <c r="S178" s="89">
        <f t="shared" si="46"/>
        <v>33161.996637404212</v>
      </c>
      <c r="T178" s="89">
        <f>IF(AND(S178=0,S177&gt;0),SUM($G178:$H$381),S178)</f>
        <v>33161.996637404212</v>
      </c>
      <c r="U178" s="82">
        <f>SUM(T178:T$381)</f>
        <v>2262281.0626922245</v>
      </c>
      <c r="V178" s="68">
        <f>localspline(R178,'BBG rates'!$G$10:$G$27,'BBG rates'!$K$10:$K$27)</f>
        <v>1.0096936263607692</v>
      </c>
      <c r="W178" s="68">
        <f>locallinterp(R178,'BBG rates'!$G$10:$G$27,'BBG rates'!$J$10:$J$27)</f>
        <v>-7.9250000000000001E-2</v>
      </c>
      <c r="X178" s="56">
        <f t="shared" si="57"/>
        <v>-7.9278800494808621E-2</v>
      </c>
      <c r="Y178" s="66">
        <f t="shared" si="47"/>
        <v>27.345217162463978</v>
      </c>
      <c r="Z178" s="72">
        <f t="shared" si="48"/>
        <v>1.4504944207023598E-2</v>
      </c>
      <c r="AA178" s="79">
        <f t="shared" si="49"/>
        <v>-296.12613470847367</v>
      </c>
      <c r="AB178" s="81">
        <f t="shared" si="58"/>
        <v>-0.15707657528074032</v>
      </c>
      <c r="AD178" s="95">
        <f>locallinterp(R178,'BBG rates'!$N$10:$N$369,'BBG rates'!$P$10:$P$369)</f>
        <v>13.331059919699527</v>
      </c>
      <c r="AF178" s="2"/>
      <c r="AH178" s="2"/>
      <c r="AI178" s="185">
        <f t="shared" si="50"/>
        <v>157</v>
      </c>
      <c r="AJ178" s="127">
        <f>locallinterp(MIN(AI178,CAP_Senior*12),'BBG rates'!$X$24:$X$65,'BBG rates'!$Y$24:$Y$65)</f>
        <v>59.834220415218233</v>
      </c>
      <c r="AK178" s="127">
        <f>locallinterp(MIN(AI178,CAP_CB*12),'BBG rates'!$AA$25:$AA$40,'BBG rates'!$AC$25:$AC$40)</f>
        <v>10.616666666666667</v>
      </c>
      <c r="AL178" s="144">
        <f t="shared" si="51"/>
        <v>18.983650803920433</v>
      </c>
      <c r="AM178" s="142">
        <f>(SUMPRODUCT(AL178:AL$381,G178:G$381)+SUMPRODUCT(AL178:AL$381,H178:H$381))/12</f>
        <v>3757483.18493678</v>
      </c>
    </row>
    <row r="179" spans="1:39" x14ac:dyDescent="0.2">
      <c r="A179" s="7">
        <v>158</v>
      </c>
      <c r="B179" s="7">
        <v>79</v>
      </c>
      <c r="C179" s="7">
        <v>39.5</v>
      </c>
      <c r="D179" s="12">
        <f t="shared" si="43"/>
        <v>13.166666666666666</v>
      </c>
      <c r="E179" s="29">
        <f t="shared" si="59"/>
        <v>2196124.5255700108</v>
      </c>
      <c r="F179" s="2">
        <f t="shared" si="44"/>
        <v>2207.7648933358378</v>
      </c>
      <c r="G179" s="2">
        <f t="shared" si="52"/>
        <v>25781.386268878552</v>
      </c>
      <c r="H179" s="2">
        <f t="shared" si="53"/>
        <v>7213.1542159330984</v>
      </c>
      <c r="I179" s="2">
        <f t="shared" si="42"/>
        <v>35202.305378147488</v>
      </c>
      <c r="J179" s="2">
        <f t="shared" si="60"/>
        <v>463497.02081227524</v>
      </c>
      <c r="K179" s="2">
        <f t="shared" si="45"/>
        <v>30105.341089405851</v>
      </c>
      <c r="L179" s="2">
        <f t="shared" si="45"/>
        <v>396386.99101051036</v>
      </c>
      <c r="M179" s="2"/>
      <c r="N179" s="28">
        <f t="shared" si="61"/>
        <v>3686928.1735685207</v>
      </c>
      <c r="O179" s="2">
        <f t="shared" si="54"/>
        <v>3694.3363972453808</v>
      </c>
      <c r="P179" s="2">
        <f t="shared" si="55"/>
        <v>43140.967569535474</v>
      </c>
      <c r="R179">
        <f t="shared" si="56"/>
        <v>158</v>
      </c>
      <c r="S179" s="89">
        <f t="shared" si="46"/>
        <v>32994.540484811652</v>
      </c>
      <c r="T179" s="89">
        <f>IF(AND(S179=0,S178&gt;0),SUM($G179:$H$381),S179)</f>
        <v>32994.540484811652</v>
      </c>
      <c r="U179" s="82">
        <f>SUM(T179:T$381)</f>
        <v>2229119.0660548205</v>
      </c>
      <c r="V179" s="68">
        <f>localspline(R179,'BBG rates'!$G$10:$G$27,'BBG rates'!$K$10:$K$27)</f>
        <v>1.0092883761464475</v>
      </c>
      <c r="W179" s="68">
        <f>locallinterp(R179,'BBG rates'!$G$10:$G$27,'BBG rates'!$J$10:$J$27)</f>
        <v>-7.5999999999999998E-2</v>
      </c>
      <c r="X179" s="56">
        <f t="shared" si="57"/>
        <v>-7.6026486194669118E-2</v>
      </c>
      <c r="Y179" s="66">
        <f t="shared" si="47"/>
        <v>29.536086591985882</v>
      </c>
      <c r="Z179" s="72">
        <f t="shared" si="48"/>
        <v>1.5900139409382005E-2</v>
      </c>
      <c r="AA179" s="79">
        <f t="shared" si="49"/>
        <v>-291.78532399074459</v>
      </c>
      <c r="AB179" s="81">
        <f t="shared" si="58"/>
        <v>-0.15707657528074029</v>
      </c>
      <c r="AD179" s="95">
        <f>locallinterp(R179,'BBG rates'!$N$10:$N$369,'BBG rates'!$P$10:$P$369)</f>
        <v>13.415167284378398</v>
      </c>
      <c r="AF179" s="2"/>
      <c r="AH179" s="2"/>
      <c r="AI179" s="185">
        <f t="shared" si="50"/>
        <v>158</v>
      </c>
      <c r="AJ179" s="127">
        <f>locallinterp(MIN(AI179,CAP_Senior*12),'BBG rates'!$X$24:$X$65,'BBG rates'!$Y$24:$Y$65)</f>
        <v>59.951805064368806</v>
      </c>
      <c r="AK179" s="127">
        <f>locallinterp(MIN(AI179,CAP_CB*12),'BBG rates'!$AA$25:$AA$40,'BBG rates'!$AC$25:$AC$40)</f>
        <v>10.633333333333333</v>
      </c>
      <c r="AL179" s="144">
        <f t="shared" si="51"/>
        <v>19.017473527609361</v>
      </c>
      <c r="AM179" s="142">
        <f>(SUMPRODUCT(AL179:AL$381,G179:G$381)+SUMPRODUCT(AL179:AL$381,H179:H$381))/12</f>
        <v>3705021.8712596744</v>
      </c>
    </row>
    <row r="180" spans="1:39" x14ac:dyDescent="0.2">
      <c r="A180" s="7">
        <v>159</v>
      </c>
      <c r="B180" s="7">
        <v>79.5</v>
      </c>
      <c r="C180" s="7">
        <v>39.75</v>
      </c>
      <c r="D180" s="12">
        <f t="shared" si="43"/>
        <v>13.25</v>
      </c>
      <c r="E180" s="29">
        <f t="shared" si="59"/>
        <v>2163296.758368799</v>
      </c>
      <c r="F180" s="2">
        <f t="shared" si="44"/>
        <v>2175.0864288861853</v>
      </c>
      <c r="G180" s="2">
        <f t="shared" si="52"/>
        <v>25722.435535698485</v>
      </c>
      <c r="H180" s="2">
        <f t="shared" si="53"/>
        <v>7105.3316655129975</v>
      </c>
      <c r="I180" s="2">
        <f t="shared" si="42"/>
        <v>35002.85363009767</v>
      </c>
      <c r="J180" s="2">
        <f t="shared" si="60"/>
        <v>463787.81059879414</v>
      </c>
      <c r="K180" s="2">
        <f t="shared" si="45"/>
        <v>29905.149418740868</v>
      </c>
      <c r="L180" s="2">
        <f t="shared" si="45"/>
        <v>396243.22979831649</v>
      </c>
      <c r="M180" s="2"/>
      <c r="N180" s="28">
        <f t="shared" si="61"/>
        <v>3643744.4783066357</v>
      </c>
      <c r="O180" s="2">
        <f t="shared" si="54"/>
        <v>3651.6087048959866</v>
      </c>
      <c r="P180" s="2">
        <f t="shared" si="55"/>
        <v>43183.695261884866</v>
      </c>
      <c r="R180">
        <f t="shared" si="56"/>
        <v>159</v>
      </c>
      <c r="S180" s="89">
        <f t="shared" si="46"/>
        <v>32827.767201211485</v>
      </c>
      <c r="T180" s="89">
        <f>IF(AND(S180=0,S179&gt;0),SUM($G180:$H$381),S180)</f>
        <v>32827.767201211485</v>
      </c>
      <c r="U180" s="82">
        <f>SUM(T180:T$381)</f>
        <v>2196124.5255700089</v>
      </c>
      <c r="V180" s="68">
        <f>localspline(R180,'BBG rates'!$G$10:$G$27,'BBG rates'!$K$10:$K$27)</f>
        <v>1.0088844543291762</v>
      </c>
      <c r="W180" s="68">
        <f>locallinterp(R180,'BBG rates'!$G$10:$G$27,'BBG rates'!$J$10:$J$27)</f>
        <v>-7.2749999999999995E-2</v>
      </c>
      <c r="X180" s="56">
        <f t="shared" si="57"/>
        <v>-7.2774268858832869E-2</v>
      </c>
      <c r="Y180" s="66">
        <f t="shared" si="47"/>
        <v>31.626469072542534</v>
      </c>
      <c r="Z180" s="72">
        <f t="shared" si="48"/>
        <v>1.7281243593051981E-2</v>
      </c>
      <c r="AA180" s="79">
        <f t="shared" si="49"/>
        <v>-287.4664328054813</v>
      </c>
      <c r="AB180" s="81">
        <f t="shared" si="58"/>
        <v>-0.15707657528074029</v>
      </c>
      <c r="AD180" s="95">
        <f>locallinterp(R180,'BBG rates'!$N$10:$N$369,'BBG rates'!$P$10:$P$369)</f>
        <v>13.49924098890583</v>
      </c>
      <c r="AF180" s="2"/>
      <c r="AH180" s="2"/>
      <c r="AI180" s="185">
        <f t="shared" si="50"/>
        <v>159</v>
      </c>
      <c r="AJ180" s="127">
        <f>locallinterp(MIN(AI180,CAP_Senior*12),'BBG rates'!$X$24:$X$65,'BBG rates'!$Y$24:$Y$65)</f>
        <v>60.069389713519378</v>
      </c>
      <c r="AK180" s="127">
        <f>locallinterp(MIN(AI180,CAP_CB*12),'BBG rates'!$AA$25:$AA$40,'BBG rates'!$AC$25:$AC$40)</f>
        <v>10.65</v>
      </c>
      <c r="AL180" s="144">
        <f t="shared" si="51"/>
        <v>19.051296251298297</v>
      </c>
      <c r="AM180" s="142">
        <f>(SUMPRODUCT(AL180:AL$381,G180:G$381)+SUMPRODUCT(AL180:AL$381,H180:H$381))/12</f>
        <v>3652732.4712408786</v>
      </c>
    </row>
    <row r="181" spans="1:39" x14ac:dyDescent="0.2">
      <c r="A181" s="7">
        <v>160</v>
      </c>
      <c r="B181" s="7">
        <v>80</v>
      </c>
      <c r="C181" s="7">
        <v>40</v>
      </c>
      <c r="D181" s="12">
        <f t="shared" si="43"/>
        <v>13.333333333333334</v>
      </c>
      <c r="E181" s="29">
        <f t="shared" si="59"/>
        <v>2130635.0841256413</v>
      </c>
      <c r="F181" s="2">
        <f t="shared" si="44"/>
        <v>2142.5731400910254</v>
      </c>
      <c r="G181" s="2">
        <f t="shared" si="52"/>
        <v>25663.61959701341</v>
      </c>
      <c r="H181" s="2">
        <f t="shared" si="53"/>
        <v>6998.0546461439271</v>
      </c>
      <c r="I181" s="2">
        <f t="shared" si="42"/>
        <v>34804.247383248367</v>
      </c>
      <c r="J181" s="2">
        <f t="shared" si="60"/>
        <v>464056.63177664491</v>
      </c>
      <c r="K181" s="2">
        <f t="shared" si="45"/>
        <v>29706.046080988282</v>
      </c>
      <c r="L181" s="2">
        <f t="shared" si="45"/>
        <v>396080.61441317713</v>
      </c>
      <c r="M181" s="2"/>
      <c r="N181" s="28">
        <f t="shared" si="61"/>
        <v>3600518.0130340252</v>
      </c>
      <c r="O181" s="2">
        <f t="shared" si="54"/>
        <v>3608.8386941704321</v>
      </c>
      <c r="P181" s="2">
        <f t="shared" si="55"/>
        <v>43226.465272610418</v>
      </c>
      <c r="R181">
        <f t="shared" si="56"/>
        <v>160</v>
      </c>
      <c r="S181" s="89">
        <f t="shared" si="46"/>
        <v>32661.674243157337</v>
      </c>
      <c r="T181" s="89">
        <f>IF(AND(S181=0,S180&gt;0),SUM($G181:$H$381),S181)</f>
        <v>32661.674243157337</v>
      </c>
      <c r="U181" s="82">
        <f>SUM(T181:T$381)</f>
        <v>2163296.7583687976</v>
      </c>
      <c r="V181" s="68">
        <f>localspline(R181,'BBG rates'!$G$10:$G$27,'BBG rates'!$K$10:$K$27)</f>
        <v>1.0084819720965132</v>
      </c>
      <c r="W181" s="68">
        <f>locallinterp(R181,'BBG rates'!$G$10:$G$27,'BBG rates'!$J$10:$J$27)</f>
        <v>-6.9499999999999992E-2</v>
      </c>
      <c r="X181" s="56">
        <f t="shared" si="57"/>
        <v>-6.9522148481038215E-2</v>
      </c>
      <c r="Y181" s="66">
        <f t="shared" si="47"/>
        <v>33.617316369489316</v>
      </c>
      <c r="Z181" s="72">
        <f t="shared" si="48"/>
        <v>1.8647825124929025E-2</v>
      </c>
      <c r="AA181" s="79">
        <f t="shared" si="49"/>
        <v>-283.16937176708154</v>
      </c>
      <c r="AB181" s="81">
        <f t="shared" si="58"/>
        <v>-0.15707657528074029</v>
      </c>
      <c r="AD181" s="95">
        <f>locallinterp(R181,'BBG rates'!$N$10:$N$369,'BBG rates'!$P$10:$P$369)</f>
        <v>13.583281153247206</v>
      </c>
      <c r="AF181" s="2"/>
      <c r="AH181" s="2"/>
      <c r="AI181" s="185">
        <f t="shared" si="50"/>
        <v>160</v>
      </c>
      <c r="AJ181" s="127">
        <f>locallinterp(MIN(AI181,CAP_Senior*12),'BBG rates'!$X$24:$X$65,'BBG rates'!$Y$24:$Y$65)</f>
        <v>60.18697436266995</v>
      </c>
      <c r="AK181" s="127">
        <f>locallinterp(MIN(AI181,CAP_CB*12),'BBG rates'!$AA$25:$AA$40,'BBG rates'!$AC$25:$AC$40)</f>
        <v>10.666666666666666</v>
      </c>
      <c r="AL181" s="144">
        <f t="shared" si="51"/>
        <v>19.085118974987225</v>
      </c>
      <c r="AM181" s="142">
        <f>(SUMPRODUCT(AL181:AL$381,G181:G$381)+SUMPRODUCT(AL181:AL$381,H181:H$381))/12</f>
        <v>3600614.8447226346</v>
      </c>
    </row>
    <row r="182" spans="1:39" x14ac:dyDescent="0.2">
      <c r="A182" s="7">
        <v>161</v>
      </c>
      <c r="B182" s="7">
        <v>80.5</v>
      </c>
      <c r="C182" s="7">
        <v>40.25</v>
      </c>
      <c r="D182" s="12">
        <f t="shared" si="43"/>
        <v>13.416666666666666</v>
      </c>
      <c r="E182" s="29">
        <f t="shared" si="59"/>
        <v>2098138.8250494078</v>
      </c>
      <c r="F182" s="2">
        <f t="shared" si="44"/>
        <v>2110.2243531420913</v>
      </c>
      <c r="G182" s="2">
        <f t="shared" si="52"/>
        <v>25604.938144607393</v>
      </c>
      <c r="H182" s="2">
        <f t="shared" si="53"/>
        <v>6891.3209316260991</v>
      </c>
      <c r="I182" s="2">
        <f t="shared" si="42"/>
        <v>34606.483429375585</v>
      </c>
      <c r="J182" s="2">
        <f t="shared" si="60"/>
        <v>464303.65267745574</v>
      </c>
      <c r="K182" s="2">
        <f t="shared" si="45"/>
        <v>29508.025668856051</v>
      </c>
      <c r="L182" s="2">
        <f t="shared" si="45"/>
        <v>395899.34439048538</v>
      </c>
      <c r="M182" s="2"/>
      <c r="N182" s="28">
        <f t="shared" si="61"/>
        <v>3557248.7353904</v>
      </c>
      <c r="O182" s="2">
        <f t="shared" si="54"/>
        <v>3566.0263231557365</v>
      </c>
      <c r="P182" s="2">
        <f t="shared" si="55"/>
        <v>43269.277643625122</v>
      </c>
      <c r="R182">
        <f t="shared" si="56"/>
        <v>161</v>
      </c>
      <c r="S182" s="89">
        <f t="shared" si="46"/>
        <v>32496.259076233491</v>
      </c>
      <c r="T182" s="89">
        <f>IF(AND(S182=0,S181&gt;0),SUM($G182:$H$381),S182)</f>
        <v>32496.259076233491</v>
      </c>
      <c r="U182" s="82">
        <f>SUM(T182:T$381)</f>
        <v>2130635.0841256399</v>
      </c>
      <c r="V182" s="68">
        <f>localspline(R182,'BBG rates'!$G$10:$G$27,'BBG rates'!$K$10:$K$27)</f>
        <v>1.0080807426152405</v>
      </c>
      <c r="W182" s="68">
        <f>locallinterp(R182,'BBG rates'!$G$10:$G$27,'BBG rates'!$J$10:$J$27)</f>
        <v>-6.6250000000000003E-2</v>
      </c>
      <c r="X182" s="56">
        <f t="shared" si="57"/>
        <v>-6.6270125055156726E-2</v>
      </c>
      <c r="Y182" s="66">
        <f t="shared" si="47"/>
        <v>35.509574508132722</v>
      </c>
      <c r="Z182" s="72">
        <f t="shared" si="48"/>
        <v>1.9999431027507921E-2</v>
      </c>
      <c r="AA182" s="79">
        <f t="shared" si="49"/>
        <v>-278.89405182287294</v>
      </c>
      <c r="AB182" s="81">
        <f t="shared" si="58"/>
        <v>-0.15707657528074032</v>
      </c>
      <c r="AD182" s="95">
        <f>locallinterp(R182,'BBG rates'!$N$10:$N$369,'BBG rates'!$P$10:$P$369)</f>
        <v>13.667287881798476</v>
      </c>
      <c r="AF182" s="2"/>
      <c r="AH182" s="2"/>
      <c r="AI182" s="185">
        <f t="shared" si="50"/>
        <v>161</v>
      </c>
      <c r="AJ182" s="127">
        <f>locallinterp(MIN(AI182,CAP_Senior*12),'BBG rates'!$X$24:$X$65,'BBG rates'!$Y$24:$Y$65)</f>
        <v>60.304559011820523</v>
      </c>
      <c r="AK182" s="127">
        <f>locallinterp(MIN(AI182,CAP_CB*12),'BBG rates'!$AA$25:$AA$40,'BBG rates'!$AC$25:$AC$40)</f>
        <v>10.683333333333334</v>
      </c>
      <c r="AL182" s="144">
        <f t="shared" si="51"/>
        <v>19.118941698676153</v>
      </c>
      <c r="AM182" s="142">
        <f>(SUMPRODUCT(AL182:AL$381,G182:G$381)+SUMPRODUCT(AL182:AL$381,H182:H$381))/12</f>
        <v>3548668.8498182241</v>
      </c>
    </row>
    <row r="183" spans="1:39" x14ac:dyDescent="0.2">
      <c r="A183" s="7">
        <v>162</v>
      </c>
      <c r="B183" s="7">
        <v>81</v>
      </c>
      <c r="C183" s="7">
        <v>40.5</v>
      </c>
      <c r="D183" s="12">
        <f t="shared" si="43"/>
        <v>13.5</v>
      </c>
      <c r="E183" s="29">
        <f t="shared" si="59"/>
        <v>2065807.305874384</v>
      </c>
      <c r="F183" s="2">
        <f t="shared" si="44"/>
        <v>2078.0393967412519</v>
      </c>
      <c r="G183" s="2">
        <f t="shared" si="52"/>
        <v>25546.39087096924</v>
      </c>
      <c r="H183" s="2">
        <f t="shared" si="53"/>
        <v>6785.1283040544395</v>
      </c>
      <c r="I183" s="2">
        <f t="shared" si="42"/>
        <v>34409.55857176493</v>
      </c>
      <c r="J183" s="2">
        <f t="shared" si="60"/>
        <v>464529.04071882658</v>
      </c>
      <c r="K183" s="2">
        <f t="shared" si="45"/>
        <v>29311.082800611104</v>
      </c>
      <c r="L183" s="2">
        <f t="shared" si="45"/>
        <v>395699.6178082499</v>
      </c>
      <c r="M183" s="2"/>
      <c r="N183" s="28">
        <f t="shared" si="61"/>
        <v>3513936.6029735166</v>
      </c>
      <c r="O183" s="2">
        <f t="shared" si="54"/>
        <v>3523.1715498974081</v>
      </c>
      <c r="P183" s="2">
        <f t="shared" si="55"/>
        <v>43312.132416883447</v>
      </c>
      <c r="R183">
        <f t="shared" si="56"/>
        <v>162</v>
      </c>
      <c r="S183" s="89">
        <f t="shared" si="46"/>
        <v>32331.519175023681</v>
      </c>
      <c r="T183" s="89">
        <f>IF(AND(S183=0,S182&gt;0),SUM($G183:$H$381),S183)</f>
        <v>32331.519175023681</v>
      </c>
      <c r="U183" s="82">
        <f>SUM(T183:T$381)</f>
        <v>2098138.8250494068</v>
      </c>
      <c r="V183" s="68">
        <f>localspline(R183,'BBG rates'!$G$10:$G$27,'BBG rates'!$K$10:$K$27)</f>
        <v>1.007680757865387</v>
      </c>
      <c r="W183" s="68">
        <f>locallinterp(R183,'BBG rates'!$G$10:$G$27,'BBG rates'!$J$10:$J$27)</f>
        <v>-6.3E-2</v>
      </c>
      <c r="X183" s="56">
        <f t="shared" si="57"/>
        <v>-6.3018198575326423E-2</v>
      </c>
      <c r="Y183" s="66">
        <f t="shared" si="47"/>
        <v>37.304183802138361</v>
      </c>
      <c r="Z183" s="72">
        <f t="shared" si="48"/>
        <v>2.1335585628616309E-2</v>
      </c>
      <c r="AA183" s="79">
        <f t="shared" si="49"/>
        <v>-274.64038425193093</v>
      </c>
      <c r="AB183" s="81">
        <f t="shared" si="58"/>
        <v>-0.15707657528074026</v>
      </c>
      <c r="AD183" s="95">
        <f>locallinterp(R183,'BBG rates'!$N$10:$N$369,'BBG rates'!$P$10:$P$369)</f>
        <v>13.751261278287258</v>
      </c>
      <c r="AF183" s="2"/>
      <c r="AH183" s="2"/>
      <c r="AI183" s="185">
        <f t="shared" si="50"/>
        <v>162</v>
      </c>
      <c r="AJ183" s="127">
        <f>locallinterp(MIN(AI183,CAP_Senior*12),'BBG rates'!$X$24:$X$65,'BBG rates'!$Y$24:$Y$65)</f>
        <v>60.422143660971095</v>
      </c>
      <c r="AK183" s="127">
        <f>locallinterp(MIN(AI183,CAP_CB*12),'BBG rates'!$AA$25:$AA$40,'BBG rates'!$AC$25:$AC$40)</f>
        <v>10.7</v>
      </c>
      <c r="AL183" s="144">
        <f t="shared" si="51"/>
        <v>19.152764422365085</v>
      </c>
      <c r="AM183" s="142">
        <f>(SUMPRODUCT(AL183:AL$381,G183:G$381)+SUMPRODUCT(AL183:AL$381,H183:H$381))/12</f>
        <v>3496894.3429262587</v>
      </c>
    </row>
    <row r="184" spans="1:39" x14ac:dyDescent="0.2">
      <c r="A184" s="7">
        <v>163</v>
      </c>
      <c r="B184" s="7">
        <v>81.5</v>
      </c>
      <c r="C184" s="7">
        <v>40.75</v>
      </c>
      <c r="D184" s="12">
        <f t="shared" si="43"/>
        <v>13.583333333333334</v>
      </c>
      <c r="E184" s="29">
        <f t="shared" si="59"/>
        <v>2033639.8538513042</v>
      </c>
      <c r="F184" s="2">
        <f t="shared" si="44"/>
        <v>2046.0176020915997</v>
      </c>
      <c r="G184" s="2">
        <f t="shared" si="52"/>
        <v>25487.977469290905</v>
      </c>
      <c r="H184" s="2">
        <f t="shared" si="53"/>
        <v>6679.4745537891249</v>
      </c>
      <c r="I184" s="2">
        <f t="shared" si="42"/>
        <v>34213.46962517163</v>
      </c>
      <c r="J184" s="2">
        <f t="shared" si="60"/>
        <v>464732.96240858134</v>
      </c>
      <c r="K184" s="2">
        <f t="shared" si="45"/>
        <v>29115.212119962223</v>
      </c>
      <c r="L184" s="2">
        <f t="shared" si="45"/>
        <v>395481.63129615353</v>
      </c>
      <c r="M184" s="2"/>
      <c r="N184" s="28">
        <f t="shared" si="61"/>
        <v>3470581.5733391349</v>
      </c>
      <c r="O184" s="2">
        <f t="shared" si="54"/>
        <v>3480.2743323994005</v>
      </c>
      <c r="P184" s="2">
        <f t="shared" si="55"/>
        <v>43355.029634381441</v>
      </c>
      <c r="R184">
        <f t="shared" si="56"/>
        <v>163</v>
      </c>
      <c r="S184" s="89">
        <f t="shared" si="46"/>
        <v>32167.45202308003</v>
      </c>
      <c r="T184" s="89">
        <f>IF(AND(S184=0,S183&gt;0),SUM($G184:$H$381),S184)</f>
        <v>32167.45202308003</v>
      </c>
      <c r="U184" s="82">
        <f>SUM(T184:T$381)</f>
        <v>2065807.3058743826</v>
      </c>
      <c r="V184" s="68">
        <f>localspline(R184,'BBG rates'!$G$10:$G$27,'BBG rates'!$K$10:$K$27)</f>
        <v>1.0072820992335627</v>
      </c>
      <c r="W184" s="68">
        <f>locallinterp(R184,'BBG rates'!$G$10:$G$27,'BBG rates'!$J$10:$J$27)</f>
        <v>-5.9749999999999998E-2</v>
      </c>
      <c r="X184" s="56">
        <f t="shared" si="57"/>
        <v>-5.9766369035418876E-2</v>
      </c>
      <c r="Y184" s="66">
        <f t="shared" si="47"/>
        <v>39.002078881816374</v>
      </c>
      <c r="Z184" s="72">
        <f t="shared" si="48"/>
        <v>2.2655789107285502E-2</v>
      </c>
      <c r="AA184" s="79">
        <f t="shared" si="49"/>
        <v>-270.40828066390065</v>
      </c>
      <c r="AB184" s="81">
        <f t="shared" si="58"/>
        <v>-0.15707657528074032</v>
      </c>
      <c r="AD184" s="95">
        <f>locallinterp(R184,'BBG rates'!$N$10:$N$369,'BBG rates'!$P$10:$P$369)</f>
        <v>13.835201453223387</v>
      </c>
      <c r="AF184" s="2"/>
      <c r="AH184" s="2"/>
      <c r="AI184" s="185">
        <f t="shared" si="50"/>
        <v>163</v>
      </c>
      <c r="AJ184" s="127">
        <f>locallinterp(MIN(AI184,CAP_Senior*12),'BBG rates'!$X$24:$X$65,'BBG rates'!$Y$24:$Y$65)</f>
        <v>60.539728310121667</v>
      </c>
      <c r="AK184" s="127">
        <f>locallinterp(MIN(AI184,CAP_CB*12),'BBG rates'!$AA$25:$AA$40,'BBG rates'!$AC$25:$AC$40)</f>
        <v>10.716666666666667</v>
      </c>
      <c r="AL184" s="144">
        <f t="shared" si="51"/>
        <v>19.186587146054016</v>
      </c>
      <c r="AM184" s="142">
        <f>(SUMPRODUCT(AL184:AL$381,G184:G$381)+SUMPRODUCT(AL184:AL$381,H184:H$381))/12</f>
        <v>3445291.1787448912</v>
      </c>
    </row>
    <row r="185" spans="1:39" x14ac:dyDescent="0.2">
      <c r="A185" s="7">
        <v>164</v>
      </c>
      <c r="B185" s="7">
        <v>82</v>
      </c>
      <c r="C185" s="7">
        <v>41</v>
      </c>
      <c r="D185" s="12">
        <f t="shared" si="43"/>
        <v>13.666666666666666</v>
      </c>
      <c r="E185" s="29">
        <f t="shared" si="59"/>
        <v>2001635.7987384119</v>
      </c>
      <c r="F185" s="2">
        <f t="shared" si="44"/>
        <v>2014.1583028885693</v>
      </c>
      <c r="G185" s="2">
        <f t="shared" si="52"/>
        <v>25429.697633465887</v>
      </c>
      <c r="H185" s="2">
        <f t="shared" si="53"/>
        <v>6574.3574794262331</v>
      </c>
      <c r="I185" s="2">
        <f t="shared" si="42"/>
        <v>34018.213415780687</v>
      </c>
      <c r="J185" s="2">
        <f t="shared" si="60"/>
        <v>464915.5833490027</v>
      </c>
      <c r="K185" s="2">
        <f t="shared" si="45"/>
        <v>28920.408295943409</v>
      </c>
      <c r="L185" s="2">
        <f t="shared" si="45"/>
        <v>395245.5800445599</v>
      </c>
      <c r="M185" s="2"/>
      <c r="N185" s="28">
        <f t="shared" si="61"/>
        <v>3427183.6040009782</v>
      </c>
      <c r="O185" s="2">
        <f t="shared" si="54"/>
        <v>3437.3346286240758</v>
      </c>
      <c r="P185" s="2">
        <f t="shared" si="55"/>
        <v>43397.969338156763</v>
      </c>
      <c r="R185">
        <f t="shared" si="56"/>
        <v>164</v>
      </c>
      <c r="S185" s="89">
        <f t="shared" si="46"/>
        <v>32004.055112892122</v>
      </c>
      <c r="T185" s="89">
        <f>IF(AND(S185=0,S184&gt;0),SUM($G185:$H$381),S185)</f>
        <v>32004.055112892122</v>
      </c>
      <c r="U185" s="82">
        <f>SUM(T185:T$381)</f>
        <v>2033639.8538513028</v>
      </c>
      <c r="V185" s="68">
        <f>localspline(R185,'BBG rates'!$G$10:$G$27,'BBG rates'!$K$10:$K$27)</f>
        <v>1.0068847586956318</v>
      </c>
      <c r="W185" s="68">
        <f>locallinterp(R185,'BBG rates'!$G$10:$G$27,'BBG rates'!$J$10:$J$27)</f>
        <v>-5.6500000000000002E-2</v>
      </c>
      <c r="X185" s="56">
        <f t="shared" si="57"/>
        <v>-5.651463642943888E-2</v>
      </c>
      <c r="Y185" s="66">
        <f t="shared" si="47"/>
        <v>40.604188722266819</v>
      </c>
      <c r="Z185" s="72">
        <f t="shared" si="48"/>
        <v>2.3959515926305651E-2</v>
      </c>
      <c r="AA185" s="79">
        <f t="shared" si="49"/>
        <v>-266.19765299782318</v>
      </c>
      <c r="AB185" s="81">
        <f t="shared" si="58"/>
        <v>-0.15707657528074026</v>
      </c>
      <c r="AD185" s="95">
        <f>locallinterp(R185,'BBG rates'!$N$10:$N$369,'BBG rates'!$P$10:$P$369)</f>
        <v>13.919108516448023</v>
      </c>
      <c r="AF185" s="2"/>
      <c r="AH185" s="2"/>
      <c r="AI185" s="185">
        <f t="shared" si="50"/>
        <v>164</v>
      </c>
      <c r="AJ185" s="127">
        <f>locallinterp(MIN(AI185,CAP_Senior*12),'BBG rates'!$X$24:$X$65,'BBG rates'!$Y$24:$Y$65)</f>
        <v>60.65731295927224</v>
      </c>
      <c r="AK185" s="127">
        <f>locallinterp(MIN(AI185,CAP_CB*12),'BBG rates'!$AA$25:$AA$40,'BBG rates'!$AC$25:$AC$40)</f>
        <v>10.733333333333334</v>
      </c>
      <c r="AL185" s="144">
        <f t="shared" si="51"/>
        <v>19.220409869742948</v>
      </c>
      <c r="AM185" s="142">
        <f>(SUMPRODUCT(AL185:AL$381,G185:G$381)+SUMPRODUCT(AL185:AL$381,H185:H$381))/12</f>
        <v>3393859.2102859467</v>
      </c>
    </row>
    <row r="186" spans="1:39" x14ac:dyDescent="0.2">
      <c r="A186" s="7">
        <v>165</v>
      </c>
      <c r="B186" s="7">
        <v>82.5</v>
      </c>
      <c r="C186" s="7">
        <v>41.25</v>
      </c>
      <c r="D186" s="12">
        <f t="shared" si="43"/>
        <v>13.75</v>
      </c>
      <c r="E186" s="29">
        <f t="shared" si="59"/>
        <v>1969794.4727925558</v>
      </c>
      <c r="F186" s="2">
        <f t="shared" si="44"/>
        <v>1982.460835311083</v>
      </c>
      <c r="G186" s="2">
        <f t="shared" si="52"/>
        <v>25371.551058087593</v>
      </c>
      <c r="H186" s="2">
        <f t="shared" si="53"/>
        <v>6469.7748877684862</v>
      </c>
      <c r="I186" s="2">
        <f t="shared" si="42"/>
        <v>33823.78678116716</v>
      </c>
      <c r="J186" s="2">
        <f t="shared" si="60"/>
        <v>465077.06824104843</v>
      </c>
      <c r="K186" s="2">
        <f t="shared" si="45"/>
        <v>28726.666022797795</v>
      </c>
      <c r="L186" s="2">
        <f t="shared" si="45"/>
        <v>394991.65781346965</v>
      </c>
      <c r="M186" s="2"/>
      <c r="N186" s="28">
        <f t="shared" si="61"/>
        <v>3383742.6524306894</v>
      </c>
      <c r="O186" s="2">
        <f t="shared" si="54"/>
        <v>3394.3523964921596</v>
      </c>
      <c r="P186" s="2">
        <f t="shared" si="55"/>
        <v>43440.951570288686</v>
      </c>
      <c r="R186">
        <f t="shared" si="56"/>
        <v>165</v>
      </c>
      <c r="S186" s="89">
        <f t="shared" si="46"/>
        <v>31841.325945856079</v>
      </c>
      <c r="T186" s="89">
        <f>IF(AND(S186=0,S185&gt;0),SUM($G186:$H$381),S186)</f>
        <v>31841.325945856079</v>
      </c>
      <c r="U186" s="82">
        <f>SUM(T186:T$381)</f>
        <v>2001635.7987384105</v>
      </c>
      <c r="V186" s="68">
        <f>localspline(R186,'BBG rates'!$G$10:$G$27,'BBG rates'!$K$10:$K$27)</f>
        <v>1.0064886686334835</v>
      </c>
      <c r="W186" s="68">
        <f>locallinterp(R186,'BBG rates'!$G$10:$G$27,'BBG rates'!$J$10:$J$27)</f>
        <v>-5.3249999999999999E-2</v>
      </c>
      <c r="X186" s="56">
        <f t="shared" si="57"/>
        <v>-5.3263000751258005E-2</v>
      </c>
      <c r="Y186" s="66">
        <f t="shared" si="47"/>
        <v>42.111436671410836</v>
      </c>
      <c r="Z186" s="72">
        <f t="shared" si="48"/>
        <v>2.5246213141043621E-2</v>
      </c>
      <c r="AA186" s="79">
        <f t="shared" si="49"/>
        <v>-262.00841352096558</v>
      </c>
      <c r="AB186" s="81">
        <f t="shared" si="58"/>
        <v>-0.15707657528074032</v>
      </c>
      <c r="AD186" s="95">
        <f>locallinterp(R186,'BBG rates'!$N$10:$N$369,'BBG rates'!$P$10:$P$369)</f>
        <v>14.002982572167481</v>
      </c>
      <c r="AF186" s="2"/>
      <c r="AH186" s="2"/>
      <c r="AI186" s="185">
        <f t="shared" si="50"/>
        <v>165</v>
      </c>
      <c r="AJ186" s="127">
        <f>locallinterp(MIN(AI186,CAP_Senior*12),'BBG rates'!$X$24:$X$65,'BBG rates'!$Y$24:$Y$65)</f>
        <v>60.774897608422812</v>
      </c>
      <c r="AK186" s="127">
        <f>locallinterp(MIN(AI186,CAP_CB*12),'BBG rates'!$AA$25:$AA$40,'BBG rates'!$AC$25:$AC$40)</f>
        <v>10.75</v>
      </c>
      <c r="AL186" s="144">
        <f t="shared" si="51"/>
        <v>19.25423259343188</v>
      </c>
      <c r="AM186" s="142">
        <f>(SUMPRODUCT(AL186:AL$381,G186:G$381)+SUMPRODUCT(AL186:AL$381,H186:H$381))/12</f>
        <v>3342598.2888889774</v>
      </c>
    </row>
    <row r="187" spans="1:39" x14ac:dyDescent="0.2">
      <c r="A187" s="7">
        <v>166</v>
      </c>
      <c r="B187" s="7">
        <v>83</v>
      </c>
      <c r="C187" s="7">
        <v>41.5</v>
      </c>
      <c r="D187" s="12">
        <f t="shared" si="43"/>
        <v>13.833333333333334</v>
      </c>
      <c r="E187" s="29">
        <f t="shared" si="59"/>
        <v>1938115.2107603119</v>
      </c>
      <c r="F187" s="2">
        <f t="shared" si="44"/>
        <v>1950.9245380127331</v>
      </c>
      <c r="G187" s="2">
        <f t="shared" si="52"/>
        <v>25313.537438447776</v>
      </c>
      <c r="H187" s="2">
        <f t="shared" si="53"/>
        <v>6365.7245937960988</v>
      </c>
      <c r="I187" s="2">
        <f t="shared" si="42"/>
        <v>33630.186570256607</v>
      </c>
      <c r="J187" s="2">
        <f t="shared" si="60"/>
        <v>465217.58088854974</v>
      </c>
      <c r="K187" s="2">
        <f t="shared" si="45"/>
        <v>28533.980019862087</v>
      </c>
      <c r="L187" s="2">
        <f t="shared" si="45"/>
        <v>394720.05694142554</v>
      </c>
      <c r="M187" s="2"/>
      <c r="N187" s="28">
        <f t="shared" si="61"/>
        <v>3340258.6760577913</v>
      </c>
      <c r="O187" s="2">
        <f t="shared" si="54"/>
        <v>3351.3275938827023</v>
      </c>
      <c r="P187" s="2">
        <f t="shared" si="55"/>
        <v>43483.976372898134</v>
      </c>
      <c r="R187">
        <f t="shared" si="56"/>
        <v>166</v>
      </c>
      <c r="S187" s="89">
        <f t="shared" si="46"/>
        <v>31679.262032243874</v>
      </c>
      <c r="T187" s="89">
        <f>IF(AND(S187=0,S186&gt;0),SUM($G187:$H$381),S187)</f>
        <v>31679.262032243874</v>
      </c>
      <c r="U187" s="82">
        <f>SUM(T187:T$381)</f>
        <v>1969794.4727925546</v>
      </c>
      <c r="V187" s="68">
        <f>localspline(R187,'BBG rates'!$G$10:$G$27,'BBG rates'!$K$10:$K$27)</f>
        <v>1.0060938806232689</v>
      </c>
      <c r="W187" s="68">
        <f>locallinterp(R187,'BBG rates'!$G$10:$G$27,'BBG rates'!$J$10:$J$27)</f>
        <v>-4.9999999999999996E-2</v>
      </c>
      <c r="X187" s="56">
        <f t="shared" si="57"/>
        <v>-5.0011461995014272E-2</v>
      </c>
      <c r="Y187" s="66">
        <f t="shared" si="47"/>
        <v>43.524740477890155</v>
      </c>
      <c r="Z187" s="72">
        <f t="shared" si="48"/>
        <v>2.651529857296369E-2</v>
      </c>
      <c r="AA187" s="79">
        <f t="shared" si="49"/>
        <v>-257.84047482765487</v>
      </c>
      <c r="AB187" s="81">
        <f t="shared" si="58"/>
        <v>-0.15707657528074029</v>
      </c>
      <c r="AD187" s="95">
        <f>locallinterp(R187,'BBG rates'!$N$10:$N$369,'BBG rates'!$P$10:$P$369)</f>
        <v>14.086823728886086</v>
      </c>
      <c r="AF187" s="2"/>
      <c r="AH187" s="2"/>
      <c r="AI187" s="185">
        <f t="shared" si="50"/>
        <v>166</v>
      </c>
      <c r="AJ187" s="127">
        <f>locallinterp(MIN(AI187,CAP_Senior*12),'BBG rates'!$X$24:$X$65,'BBG rates'!$Y$24:$Y$65)</f>
        <v>60.892482257573384</v>
      </c>
      <c r="AK187" s="127">
        <f>locallinterp(MIN(AI187,CAP_CB*12),'BBG rates'!$AA$25:$AA$40,'BBG rates'!$AC$25:$AC$40)</f>
        <v>10.766666666666667</v>
      </c>
      <c r="AL187" s="144">
        <f t="shared" si="51"/>
        <v>19.288055317120808</v>
      </c>
      <c r="AM187" s="142">
        <f>(SUMPRODUCT(AL187:AL$381,G187:G$381)+SUMPRODUCT(AL187:AL$381,H187:H$381))/12</f>
        <v>3291508.2642352446</v>
      </c>
    </row>
    <row r="188" spans="1:39" x14ac:dyDescent="0.2">
      <c r="A188" s="7">
        <v>167</v>
      </c>
      <c r="B188" s="7">
        <v>83.5</v>
      </c>
      <c r="C188" s="7">
        <v>41.75</v>
      </c>
      <c r="D188" s="12">
        <f t="shared" si="43"/>
        <v>13.916666666666666</v>
      </c>
      <c r="E188" s="29">
        <f t="shared" si="59"/>
        <v>1906597.3498691393</v>
      </c>
      <c r="F188" s="2">
        <f t="shared" si="44"/>
        <v>1919.5487521129885</v>
      </c>
      <c r="G188" s="2">
        <f t="shared" si="52"/>
        <v>25255.656470534934</v>
      </c>
      <c r="H188" s="2">
        <f t="shared" si="53"/>
        <v>6262.2044206377277</v>
      </c>
      <c r="I188" s="2">
        <f t="shared" si="42"/>
        <v>33437.409643285646</v>
      </c>
      <c r="J188" s="2">
        <f t="shared" si="60"/>
        <v>465337.28420239186</v>
      </c>
      <c r="K188" s="2">
        <f t="shared" si="45"/>
        <v>28342.345031451499</v>
      </c>
      <c r="L188" s="2">
        <f t="shared" si="45"/>
        <v>394430.96835436666</v>
      </c>
      <c r="M188" s="2"/>
      <c r="N188" s="28">
        <f t="shared" si="61"/>
        <v>3296731.6322696437</v>
      </c>
      <c r="O188" s="2">
        <f t="shared" si="54"/>
        <v>3308.2601786330374</v>
      </c>
      <c r="P188" s="2">
        <f t="shared" si="55"/>
        <v>43527.043788147799</v>
      </c>
      <c r="R188">
        <f t="shared" si="56"/>
        <v>167</v>
      </c>
      <c r="S188" s="89">
        <f t="shared" si="46"/>
        <v>31517.860891172662</v>
      </c>
      <c r="T188" s="89">
        <f>IF(AND(S188=0,S187&gt;0),SUM($G188:$H$381),S188)</f>
        <v>31517.860891172662</v>
      </c>
      <c r="U188" s="82">
        <f>SUM(T188:T$381)</f>
        <v>1938115.2107603105</v>
      </c>
      <c r="V188" s="68">
        <f>localspline(R188,'BBG rates'!$G$10:$G$27,'BBG rates'!$K$10:$K$27)</f>
        <v>1.005700327049539</v>
      </c>
      <c r="W188" s="68">
        <f>locallinterp(R188,'BBG rates'!$G$10:$G$27,'BBG rates'!$J$10:$J$27)</f>
        <v>-4.675E-2</v>
      </c>
      <c r="X188" s="56">
        <f t="shared" si="57"/>
        <v>-4.6760020154446025E-2</v>
      </c>
      <c r="Y188" s="66">
        <f t="shared" si="47"/>
        <v>44.845012318853207</v>
      </c>
      <c r="Z188" s="72">
        <f t="shared" si="48"/>
        <v>2.7766158835063753E-2</v>
      </c>
      <c r="AA188" s="79">
        <f t="shared" si="49"/>
        <v>-253.69374983811647</v>
      </c>
      <c r="AB188" s="81">
        <f t="shared" si="58"/>
        <v>-0.15707657528074032</v>
      </c>
      <c r="AD188" s="95">
        <f>locallinterp(R188,'BBG rates'!$N$10:$N$369,'BBG rates'!$P$10:$P$369)</f>
        <v>14.170632089473548</v>
      </c>
      <c r="AF188" s="2"/>
      <c r="AH188" s="2"/>
      <c r="AI188" s="185">
        <f t="shared" si="50"/>
        <v>167</v>
      </c>
      <c r="AJ188" s="127">
        <f>locallinterp(MIN(AI188,CAP_Senior*12),'BBG rates'!$X$24:$X$65,'BBG rates'!$Y$24:$Y$65)</f>
        <v>61.010066906723956</v>
      </c>
      <c r="AK188" s="127">
        <f>locallinterp(MIN(AI188,CAP_CB*12),'BBG rates'!$AA$25:$AA$40,'BBG rates'!$AC$25:$AC$40)</f>
        <v>10.783333333333333</v>
      </c>
      <c r="AL188" s="144">
        <f t="shared" si="51"/>
        <v>19.321878040809739</v>
      </c>
      <c r="AM188" s="142">
        <f>(SUMPRODUCT(AL188:AL$381,G188:G$381)+SUMPRODUCT(AL188:AL$381,H188:H$381))/12</f>
        <v>3240588.9843616206</v>
      </c>
    </row>
    <row r="189" spans="1:39" x14ac:dyDescent="0.2">
      <c r="A189" s="7">
        <v>168</v>
      </c>
      <c r="B189" s="7">
        <v>84</v>
      </c>
      <c r="C189" s="7">
        <v>42</v>
      </c>
      <c r="D189" s="12">
        <f t="shared" si="43"/>
        <v>14</v>
      </c>
      <c r="E189" s="29">
        <f t="shared" si="59"/>
        <v>1875240.2298185651</v>
      </c>
      <c r="F189" s="2">
        <f t="shared" si="44"/>
        <v>1888.3328211884345</v>
      </c>
      <c r="G189" s="2">
        <f t="shared" si="52"/>
        <v>25197.907851032684</v>
      </c>
      <c r="H189" s="2">
        <f t="shared" si="53"/>
        <v>6159.2121995415155</v>
      </c>
      <c r="I189" s="2">
        <f t="shared" si="42"/>
        <v>33245.452871762631</v>
      </c>
      <c r="J189" s="2">
        <f t="shared" si="60"/>
        <v>465436.34020467685</v>
      </c>
      <c r="K189" s="2">
        <f t="shared" si="45"/>
        <v>28151.755826745171</v>
      </c>
      <c r="L189" s="2">
        <f t="shared" si="45"/>
        <v>394124.58157443244</v>
      </c>
      <c r="M189" s="2"/>
      <c r="N189" s="28">
        <f t="shared" si="61"/>
        <v>3253161.4784114016</v>
      </c>
      <c r="O189" s="2">
        <f t="shared" si="54"/>
        <v>3265.1501085387367</v>
      </c>
      <c r="P189" s="2">
        <f t="shared" si="55"/>
        <v>43570.153858242105</v>
      </c>
      <c r="R189">
        <f t="shared" si="56"/>
        <v>168</v>
      </c>
      <c r="S189" s="89">
        <f t="shared" si="46"/>
        <v>31357.120050574198</v>
      </c>
      <c r="T189" s="89">
        <f>IF(AND(S189=0,S188&gt;0),SUM($G189:$H$381),S189)</f>
        <v>31357.120050574198</v>
      </c>
      <c r="U189" s="82">
        <f>SUM(T189:T$381)</f>
        <v>1906597.3498691379</v>
      </c>
      <c r="V189" s="68">
        <f>localspline(R189,'BBG rates'!$G$10:$G$27,'BBG rates'!$K$10:$K$27)</f>
        <v>1.0053080594859547</v>
      </c>
      <c r="W189" s="68">
        <f>locallinterp(R189,'BBG rates'!$G$10:$G$27,'BBG rates'!$J$10:$J$27)</f>
        <v>-4.3499999999999997E-2</v>
      </c>
      <c r="X189" s="56">
        <f t="shared" si="57"/>
        <v>-4.3508675223558058E-2</v>
      </c>
      <c r="Y189" s="66">
        <f t="shared" si="47"/>
        <v>46.073158827600089</v>
      </c>
      <c r="Z189" s="72">
        <f t="shared" si="48"/>
        <v>2.8998147195009406E-2</v>
      </c>
      <c r="AA189" s="79">
        <f t="shared" si="49"/>
        <v>-249.56815179731632</v>
      </c>
      <c r="AB189" s="81">
        <f t="shared" si="58"/>
        <v>-0.15707657528074032</v>
      </c>
      <c r="AD189" s="95">
        <f>locallinterp(R189,'BBG rates'!$N$10:$N$369,'BBG rates'!$P$10:$P$369)</f>
        <v>14.254407761097378</v>
      </c>
      <c r="AF189" s="2"/>
      <c r="AH189" s="2"/>
      <c r="AI189" s="185">
        <f t="shared" si="50"/>
        <v>168</v>
      </c>
      <c r="AJ189" s="127">
        <f>locallinterp(MIN(AI189,CAP_Senior*12),'BBG rates'!$X$24:$X$65,'BBG rates'!$Y$24:$Y$65)</f>
        <v>61.127651555874529</v>
      </c>
      <c r="AK189" s="127">
        <f>locallinterp(MIN(AI189,CAP_CB*12),'BBG rates'!$AA$25:$AA$40,'BBG rates'!$AC$25:$AC$40)</f>
        <v>10.8</v>
      </c>
      <c r="AL189" s="144">
        <f t="shared" si="51"/>
        <v>19.355700764498671</v>
      </c>
      <c r="AM189" s="142">
        <f>(SUMPRODUCT(AL189:AL$381,G189:G$381)+SUMPRODUCT(AL189:AL$381,H189:H$381))/12</f>
        <v>3189840.2956744172</v>
      </c>
    </row>
    <row r="190" spans="1:39" x14ac:dyDescent="0.2">
      <c r="A190" s="7">
        <v>169</v>
      </c>
      <c r="B190" s="7">
        <v>84.5</v>
      </c>
      <c r="C190" s="7">
        <v>42.25</v>
      </c>
      <c r="D190" s="12">
        <f t="shared" si="43"/>
        <v>14.083333333333334</v>
      </c>
      <c r="E190" s="29">
        <f t="shared" si="59"/>
        <v>1844043.1927714006</v>
      </c>
      <c r="F190" s="2">
        <f t="shared" si="44"/>
        <v>1857.2760912640438</v>
      </c>
      <c r="G190" s="2">
        <f t="shared" si="52"/>
        <v>25140.291277318218</v>
      </c>
      <c r="H190" s="2">
        <f t="shared" si="53"/>
        <v>6056.7457698462467</v>
      </c>
      <c r="I190" s="2">
        <f t="shared" si="42"/>
        <v>33054.313138428508</v>
      </c>
      <c r="J190" s="2">
        <f t="shared" si="60"/>
        <v>465514.91003286815</v>
      </c>
      <c r="K190" s="2">
        <f t="shared" si="45"/>
        <v>27962.207199672339</v>
      </c>
      <c r="L190" s="2">
        <f t="shared" si="45"/>
        <v>393801.08472871879</v>
      </c>
      <c r="M190" s="2"/>
      <c r="N190" s="28">
        <f t="shared" si="61"/>
        <v>3209548.1717859744</v>
      </c>
      <c r="O190" s="2">
        <f t="shared" si="54"/>
        <v>3221.9973413535758</v>
      </c>
      <c r="P190" s="2">
        <f t="shared" si="55"/>
        <v>43613.306625427278</v>
      </c>
      <c r="R190">
        <f t="shared" si="56"/>
        <v>169</v>
      </c>
      <c r="S190" s="89">
        <f t="shared" si="46"/>
        <v>31197.037047164464</v>
      </c>
      <c r="T190" s="89">
        <f>IF(AND(S190=0,S189&gt;0),SUM($G190:$H$381),S190)</f>
        <v>31197.037047164464</v>
      </c>
      <c r="U190" s="82">
        <f>SUM(T190:T$381)</f>
        <v>1875240.2298185637</v>
      </c>
      <c r="V190" s="68">
        <f>localspline(R190,'BBG rates'!$G$10:$G$27,'BBG rates'!$K$10:$K$27)</f>
        <v>1.0049170103193859</v>
      </c>
      <c r="W190" s="68">
        <f>locallinterp(R190,'BBG rates'!$G$10:$G$27,'BBG rates'!$J$10:$J$27)</f>
        <v>-4.0250000000000001E-2</v>
      </c>
      <c r="X190" s="56">
        <f t="shared" si="57"/>
        <v>-4.0257427196488393E-2</v>
      </c>
      <c r="Y190" s="66">
        <f t="shared" si="47"/>
        <v>47.210081121122215</v>
      </c>
      <c r="Z190" s="72">
        <f t="shared" si="48"/>
        <v>3.0210581260208969E-2</v>
      </c>
      <c r="AA190" s="79">
        <f t="shared" si="49"/>
        <v>-245.46359427380696</v>
      </c>
      <c r="AB190" s="81">
        <f t="shared" si="58"/>
        <v>-0.15707657528074029</v>
      </c>
      <c r="AD190" s="95">
        <f>locallinterp(R190,'BBG rates'!$N$10:$N$369,'BBG rates'!$P$10:$P$369)</f>
        <v>14.338150845290659</v>
      </c>
      <c r="AF190" s="2"/>
      <c r="AH190" s="2"/>
      <c r="AI190" s="185">
        <f t="shared" si="50"/>
        <v>169</v>
      </c>
      <c r="AJ190" s="127">
        <f>locallinterp(MIN(AI190,CAP_Senior*12),'BBG rates'!$X$24:$X$65,'BBG rates'!$Y$24:$Y$65)</f>
        <v>61.237120245300488</v>
      </c>
      <c r="AK190" s="127">
        <f>locallinterp(MIN(AI190,CAP_CB*12),'BBG rates'!$AA$25:$AA$40,'BBG rates'!$AC$25:$AC$40)</f>
        <v>10.816666666666666</v>
      </c>
      <c r="AL190" s="144">
        <f t="shared" si="51"/>
        <v>19.388143775034415</v>
      </c>
      <c r="AM190" s="142">
        <f>(SUMPRODUCT(AL190:AL$381,G190:G$381)+SUMPRODUCT(AL190:AL$381,H190:H$381))/12</f>
        <v>3139262.042963136</v>
      </c>
    </row>
    <row r="191" spans="1:39" x14ac:dyDescent="0.2">
      <c r="A191" s="7">
        <v>170</v>
      </c>
      <c r="B191" s="7">
        <v>85</v>
      </c>
      <c r="C191" s="7">
        <v>42.5</v>
      </c>
      <c r="D191" s="12">
        <f t="shared" si="43"/>
        <v>14.166666666666666</v>
      </c>
      <c r="E191" s="29">
        <f t="shared" si="59"/>
        <v>1813005.5833449874</v>
      </c>
      <c r="F191" s="2">
        <f t="shared" si="44"/>
        <v>1826.3779108044748</v>
      </c>
      <c r="G191" s="2">
        <f t="shared" si="52"/>
        <v>25082.806447460654</v>
      </c>
      <c r="H191" s="2">
        <f t="shared" si="53"/>
        <v>5954.802978952589</v>
      </c>
      <c r="I191" s="2">
        <f t="shared" si="42"/>
        <v>32863.987337217717</v>
      </c>
      <c r="J191" s="2">
        <f t="shared" si="60"/>
        <v>465573.15394391766</v>
      </c>
      <c r="K191" s="2">
        <f t="shared" si="45"/>
        <v>27773.69396879846</v>
      </c>
      <c r="L191" s="2">
        <f t="shared" si="45"/>
        <v>393460.66455797816</v>
      </c>
      <c r="M191" s="2"/>
      <c r="N191" s="28">
        <f t="shared" si="61"/>
        <v>3165891.6696539829</v>
      </c>
      <c r="O191" s="2">
        <f t="shared" si="54"/>
        <v>3178.8018347894858</v>
      </c>
      <c r="P191" s="2">
        <f t="shared" si="55"/>
        <v>43656.502131991358</v>
      </c>
      <c r="R191">
        <f t="shared" si="56"/>
        <v>170</v>
      </c>
      <c r="S191" s="89">
        <f t="shared" si="46"/>
        <v>31037.609426413244</v>
      </c>
      <c r="T191" s="89">
        <f>IF(AND(S191=0,S190&gt;0),SUM($G191:$H$381),S191)</f>
        <v>31037.609426413244</v>
      </c>
      <c r="U191" s="82">
        <f>SUM(T191:T$381)</f>
        <v>1844043.1927713994</v>
      </c>
      <c r="V191" s="68">
        <f>localspline(R191,'BBG rates'!$G$10:$G$27,'BBG rates'!$K$10:$K$27)</f>
        <v>1.0045272311213462</v>
      </c>
      <c r="W191" s="68">
        <f>locallinterp(R191,'BBG rates'!$G$10:$G$27,'BBG rates'!$J$10:$J$27)</f>
        <v>-3.6999999999999998E-2</v>
      </c>
      <c r="X191" s="56">
        <f t="shared" si="57"/>
        <v>-3.7006276066975374E-2</v>
      </c>
      <c r="Y191" s="66">
        <f t="shared" si="47"/>
        <v>48.256674827515859</v>
      </c>
      <c r="Z191" s="72">
        <f t="shared" si="48"/>
        <v>3.1402740467260694E-2</v>
      </c>
      <c r="AA191" s="79">
        <f t="shared" si="49"/>
        <v>-241.37999115857781</v>
      </c>
      <c r="AB191" s="81">
        <f t="shared" si="58"/>
        <v>-0.15707657528074029</v>
      </c>
      <c r="AD191" s="95">
        <f>locallinterp(R191,'BBG rates'!$N$10:$N$369,'BBG rates'!$P$10:$P$369)</f>
        <v>14.421861447884105</v>
      </c>
      <c r="AF191" s="2"/>
      <c r="AH191" s="2"/>
      <c r="AI191" s="185">
        <f t="shared" si="50"/>
        <v>170</v>
      </c>
      <c r="AJ191" s="127">
        <f>locallinterp(MIN(AI191,CAP_Senior*12),'BBG rates'!$X$24:$X$65,'BBG rates'!$Y$24:$Y$65)</f>
        <v>61.346588934726455</v>
      </c>
      <c r="AK191" s="127">
        <f>locallinterp(MIN(AI191,CAP_CB*12),'BBG rates'!$AA$25:$AA$40,'BBG rates'!$AC$25:$AC$40)</f>
        <v>10.833333333333334</v>
      </c>
      <c r="AL191" s="144">
        <f t="shared" si="51"/>
        <v>19.420586785570165</v>
      </c>
      <c r="AM191" s="142">
        <f>(SUMPRODUCT(AL191:AL$381,G191:G$381)+SUMPRODUCT(AL191:AL$381,H191:H$381))/12</f>
        <v>3088857.6563276774</v>
      </c>
    </row>
    <row r="192" spans="1:39" x14ac:dyDescent="0.2">
      <c r="A192" s="7">
        <v>171</v>
      </c>
      <c r="B192" s="7">
        <v>85.5</v>
      </c>
      <c r="C192" s="7">
        <v>42.75</v>
      </c>
      <c r="D192" s="12">
        <f t="shared" si="43"/>
        <v>14.25</v>
      </c>
      <c r="E192" s="29">
        <f t="shared" si="59"/>
        <v>1782126.7486024734</v>
      </c>
      <c r="F192" s="2">
        <f t="shared" si="44"/>
        <v>1795.637630705404</v>
      </c>
      <c r="G192" s="2">
        <f t="shared" si="52"/>
        <v>25025.453060219555</v>
      </c>
      <c r="H192" s="2">
        <f t="shared" si="53"/>
        <v>5853.3816822944427</v>
      </c>
      <c r="I192" s="2">
        <f t="shared" si="42"/>
        <v>32674.472373219403</v>
      </c>
      <c r="J192" s="2">
        <f t="shared" si="60"/>
        <v>465611.23131837649</v>
      </c>
      <c r="K192" s="2">
        <f t="shared" si="45"/>
        <v>27586.21097721261</v>
      </c>
      <c r="L192" s="2">
        <f t="shared" si="45"/>
        <v>393103.50642527972</v>
      </c>
      <c r="M192" s="2"/>
      <c r="N192" s="28">
        <f t="shared" si="61"/>
        <v>3122191.9292337187</v>
      </c>
      <c r="O192" s="2">
        <f t="shared" si="54"/>
        <v>3135.563546516516</v>
      </c>
      <c r="P192" s="2">
        <f t="shared" si="55"/>
        <v>43699.74042026433</v>
      </c>
      <c r="R192">
        <f t="shared" si="56"/>
        <v>171</v>
      </c>
      <c r="S192" s="89">
        <f t="shared" si="46"/>
        <v>30878.834742513998</v>
      </c>
      <c r="T192" s="89">
        <f>IF(AND(S192=0,S191&gt;0),SUM($G192:$H$381),S192)</f>
        <v>30878.834742513998</v>
      </c>
      <c r="U192" s="82">
        <f>SUM(T192:T$381)</f>
        <v>1813005.5833449862</v>
      </c>
      <c r="V192" s="68">
        <f>localspline(R192,'BBG rates'!$G$10:$G$27,'BBG rates'!$K$10:$K$27)</f>
        <v>1.0041386542806805</v>
      </c>
      <c r="W192" s="68">
        <f>locallinterp(R192,'BBG rates'!$G$10:$G$27,'BBG rates'!$J$10:$J$27)</f>
        <v>-3.3750000000000002E-2</v>
      </c>
      <c r="X192" s="56">
        <f t="shared" si="57"/>
        <v>-3.3755221829157023E-2</v>
      </c>
      <c r="Y192" s="66">
        <f t="shared" si="47"/>
        <v>49.213830113259867</v>
      </c>
      <c r="Z192" s="72">
        <f t="shared" si="48"/>
        <v>3.2573863356202527E-2</v>
      </c>
      <c r="AA192" s="79">
        <f t="shared" si="49"/>
        <v>-237.31725666390929</v>
      </c>
      <c r="AB192" s="81">
        <f t="shared" si="58"/>
        <v>-0.15707657528074029</v>
      </c>
      <c r="AD192" s="95">
        <f>locallinterp(R192,'BBG rates'!$N$10:$N$369,'BBG rates'!$P$10:$P$369)</f>
        <v>14.505539669074162</v>
      </c>
      <c r="AF192" s="2"/>
      <c r="AH192" s="2"/>
      <c r="AI192" s="185">
        <f t="shared" si="50"/>
        <v>171</v>
      </c>
      <c r="AJ192" s="127">
        <f>locallinterp(MIN(AI192,CAP_Senior*12),'BBG rates'!$X$24:$X$65,'BBG rates'!$Y$24:$Y$65)</f>
        <v>61.456057624152422</v>
      </c>
      <c r="AK192" s="127">
        <f>locallinterp(MIN(AI192,CAP_CB*12),'BBG rates'!$AA$25:$AA$40,'BBG rates'!$AC$25:$AC$40)</f>
        <v>10.850000000000001</v>
      </c>
      <c r="AL192" s="144">
        <f t="shared" si="51"/>
        <v>19.453029796105916</v>
      </c>
      <c r="AM192" s="142">
        <f>(SUMPRODUCT(AL192:AL$381,G192:G$381)+SUMPRODUCT(AL192:AL$381,H192:H$381))/12</f>
        <v>3038626.9407041534</v>
      </c>
    </row>
    <row r="193" spans="1:39" x14ac:dyDescent="0.2">
      <c r="A193" s="7">
        <v>172</v>
      </c>
      <c r="B193" s="7">
        <v>86</v>
      </c>
      <c r="C193" s="7">
        <v>43</v>
      </c>
      <c r="D193" s="12">
        <f t="shared" si="43"/>
        <v>14.333333333333334</v>
      </c>
      <c r="E193" s="29">
        <f t="shared" si="59"/>
        <v>1751406.0380441197</v>
      </c>
      <c r="F193" s="2">
        <f t="shared" si="44"/>
        <v>1765.0546042848832</v>
      </c>
      <c r="G193" s="2">
        <f t="shared" si="52"/>
        <v>24968.230815043229</v>
      </c>
      <c r="H193" s="2">
        <f t="shared" si="53"/>
        <v>5752.4797433103895</v>
      </c>
      <c r="I193" s="2">
        <f t="shared" si="42"/>
        <v>32485.765162638501</v>
      </c>
      <c r="J193" s="2">
        <f t="shared" si="60"/>
        <v>465629.3006644852</v>
      </c>
      <c r="K193" s="2">
        <f t="shared" si="45"/>
        <v>27399.753092414729</v>
      </c>
      <c r="L193" s="2">
        <f t="shared" si="45"/>
        <v>392729.79432461114</v>
      </c>
      <c r="M193" s="2"/>
      <c r="N193" s="28">
        <f t="shared" si="61"/>
        <v>3078448.9077011007</v>
      </c>
      <c r="O193" s="2">
        <f t="shared" si="54"/>
        <v>3092.2824341627911</v>
      </c>
      <c r="P193" s="2">
        <f t="shared" si="55"/>
        <v>43743.021532618055</v>
      </c>
      <c r="R193">
        <f t="shared" si="56"/>
        <v>172</v>
      </c>
      <c r="S193" s="89">
        <f t="shared" si="46"/>
        <v>30720.710558353618</v>
      </c>
      <c r="T193" s="89">
        <f>IF(AND(S193=0,S192&gt;0),SUM($G193:$H$381),S193)</f>
        <v>30720.710558353618</v>
      </c>
      <c r="U193" s="82">
        <f>SUM(T193:T$381)</f>
        <v>1782126.7486024722</v>
      </c>
      <c r="V193" s="68">
        <f>localspline(R193,'BBG rates'!$G$10:$G$27,'BBG rates'!$K$10:$K$27)</f>
        <v>1.0037513164698886</v>
      </c>
      <c r="W193" s="68">
        <f>locallinterp(R193,'BBG rates'!$G$10:$G$27,'BBG rates'!$J$10:$J$27)</f>
        <v>-3.0499999999999999E-2</v>
      </c>
      <c r="X193" s="56">
        <f t="shared" si="57"/>
        <v>-3.0504264476771681E-2</v>
      </c>
      <c r="Y193" s="66">
        <f t="shared" si="47"/>
        <v>50.082431710392733</v>
      </c>
      <c r="Z193" s="72">
        <f t="shared" si="48"/>
        <v>3.372314460775605E-2</v>
      </c>
      <c r="AA193" s="79">
        <f t="shared" si="49"/>
        <v>-233.27530532223093</v>
      </c>
      <c r="AB193" s="81">
        <f t="shared" si="58"/>
        <v>-0.15707657528074029</v>
      </c>
      <c r="AD193" s="95">
        <f>locallinterp(R193,'BBG rates'!$N$10:$N$369,'BBG rates'!$P$10:$P$369)</f>
        <v>14.589185612113319</v>
      </c>
      <c r="AF193" s="2"/>
      <c r="AH193" s="2"/>
      <c r="AI193" s="185">
        <f t="shared" si="50"/>
        <v>172</v>
      </c>
      <c r="AJ193" s="127">
        <f>locallinterp(MIN(AI193,CAP_Senior*12),'BBG rates'!$X$24:$X$65,'BBG rates'!$Y$24:$Y$65)</f>
        <v>61.565526313578381</v>
      </c>
      <c r="AK193" s="127">
        <f>locallinterp(MIN(AI193,CAP_CB*12),'BBG rates'!$AA$25:$AA$40,'BBG rates'!$AC$25:$AC$40)</f>
        <v>10.866666666666667</v>
      </c>
      <c r="AL193" s="144">
        <f t="shared" si="51"/>
        <v>19.48547280664166</v>
      </c>
      <c r="AM193" s="142">
        <f>(SUMPRODUCT(AL193:AL$381,G193:G$381)+SUMPRODUCT(AL193:AL$381,H193:H$381))/12</f>
        <v>2988569.6996778902</v>
      </c>
    </row>
    <row r="194" spans="1:39" x14ac:dyDescent="0.2">
      <c r="A194" s="7">
        <v>173</v>
      </c>
      <c r="B194" s="7">
        <v>86.5</v>
      </c>
      <c r="C194" s="7">
        <v>43.25</v>
      </c>
      <c r="D194" s="12">
        <f t="shared" si="43"/>
        <v>14.416666666666666</v>
      </c>
      <c r="E194" s="29">
        <f t="shared" si="59"/>
        <v>1720842.8035986372</v>
      </c>
      <c r="F194" s="2">
        <f t="shared" si="44"/>
        <v>1734.6281872747311</v>
      </c>
      <c r="G194" s="2">
        <f t="shared" si="52"/>
        <v>24911.139412067248</v>
      </c>
      <c r="H194" s="2">
        <f t="shared" si="53"/>
        <v>5652.0950334152321</v>
      </c>
      <c r="I194" s="2">
        <f t="shared" si="42"/>
        <v>32297.862632757213</v>
      </c>
      <c r="J194" s="2">
        <f t="shared" si="60"/>
        <v>465627.51962224982</v>
      </c>
      <c r="K194" s="2">
        <f t="shared" si="45"/>
        <v>27214.315206203759</v>
      </c>
      <c r="L194" s="2">
        <f t="shared" si="45"/>
        <v>392339.71088943753</v>
      </c>
      <c r="M194" s="2"/>
      <c r="N194" s="28">
        <f t="shared" si="61"/>
        <v>3034662.5621896344</v>
      </c>
      <c r="O194" s="2">
        <f t="shared" si="54"/>
        <v>3048.9584553144705</v>
      </c>
      <c r="P194" s="2">
        <f t="shared" si="55"/>
        <v>43786.345511466388</v>
      </c>
      <c r="R194">
        <f t="shared" si="56"/>
        <v>173</v>
      </c>
      <c r="S194" s="89">
        <f t="shared" si="46"/>
        <v>30563.234445482482</v>
      </c>
      <c r="T194" s="89">
        <f>IF(AND(S194=0,S193&gt;0),SUM($G194:$H$381),S194)</f>
        <v>30563.234445482482</v>
      </c>
      <c r="U194" s="82">
        <f>SUM(T194:T$381)</f>
        <v>1751406.0380441188</v>
      </c>
      <c r="V194" s="68">
        <f>localspline(R194,'BBG rates'!$G$10:$G$27,'BBG rates'!$K$10:$K$27)</f>
        <v>1.0033651947710798</v>
      </c>
      <c r="W194" s="68">
        <f>locallinterp(R194,'BBG rates'!$G$10:$G$27,'BBG rates'!$J$10:$J$27)</f>
        <v>-2.725E-2</v>
      </c>
      <c r="X194" s="56">
        <f t="shared" si="57"/>
        <v>-2.7253404004090598E-2</v>
      </c>
      <c r="Y194" s="66">
        <f t="shared" si="47"/>
        <v>50.863358943548043</v>
      </c>
      <c r="Z194" s="72">
        <f t="shared" si="48"/>
        <v>3.4849731819138627E-2</v>
      </c>
      <c r="AA194" s="79">
        <f t="shared" si="49"/>
        <v>-229.25405198498339</v>
      </c>
      <c r="AB194" s="81">
        <f t="shared" si="58"/>
        <v>-0.15707657528074026</v>
      </c>
      <c r="AD194" s="95">
        <f>locallinterp(R194,'BBG rates'!$N$10:$N$369,'BBG rates'!$P$10:$P$369)</f>
        <v>14.672799378344243</v>
      </c>
      <c r="AF194" s="2"/>
      <c r="AH194" s="2"/>
      <c r="AI194" s="185">
        <f t="shared" si="50"/>
        <v>173</v>
      </c>
      <c r="AJ194" s="127">
        <f>locallinterp(MIN(AI194,CAP_Senior*12),'BBG rates'!$X$24:$X$65,'BBG rates'!$Y$24:$Y$65)</f>
        <v>61.674995003004341</v>
      </c>
      <c r="AK194" s="127">
        <f>locallinterp(MIN(AI194,CAP_CB*12),'BBG rates'!$AA$25:$AA$40,'BBG rates'!$AC$25:$AC$40)</f>
        <v>10.883333333333333</v>
      </c>
      <c r="AL194" s="144">
        <f t="shared" si="51"/>
        <v>19.517915817177403</v>
      </c>
      <c r="AM194" s="142">
        <f>(SUMPRODUCT(AL194:AL$381,G194:G$381)+SUMPRODUCT(AL194:AL$381,H194:H$381))/12</f>
        <v>2938685.7354957643</v>
      </c>
    </row>
    <row r="195" spans="1:39" x14ac:dyDescent="0.2">
      <c r="A195" s="7">
        <v>174</v>
      </c>
      <c r="B195" s="7">
        <v>87</v>
      </c>
      <c r="C195" s="7">
        <v>43.5</v>
      </c>
      <c r="D195" s="12">
        <f t="shared" si="43"/>
        <v>14.5</v>
      </c>
      <c r="E195" s="29">
        <f t="shared" si="59"/>
        <v>1690436.3996145527</v>
      </c>
      <c r="F195" s="2">
        <f t="shared" si="44"/>
        <v>1704.3577378119523</v>
      </c>
      <c r="G195" s="2">
        <f t="shared" si="52"/>
        <v>24854.178552112833</v>
      </c>
      <c r="H195" s="2">
        <f t="shared" si="53"/>
        <v>5552.2254319716458</v>
      </c>
      <c r="I195" s="2">
        <f t="shared" si="42"/>
        <v>32110.76172189643</v>
      </c>
      <c r="J195" s="2">
        <f t="shared" si="60"/>
        <v>465606.04496749822</v>
      </c>
      <c r="K195" s="2">
        <f t="shared" si="45"/>
        <v>27029.892234566098</v>
      </c>
      <c r="L195" s="2">
        <f t="shared" si="45"/>
        <v>391933.43740120839</v>
      </c>
      <c r="M195" s="2"/>
      <c r="N195" s="28">
        <f t="shared" si="61"/>
        <v>2990832.8497903692</v>
      </c>
      <c r="O195" s="2">
        <f t="shared" si="54"/>
        <v>3005.5915675157057</v>
      </c>
      <c r="P195" s="2">
        <f t="shared" si="55"/>
        <v>43829.712399265147</v>
      </c>
      <c r="R195">
        <f t="shared" si="56"/>
        <v>174</v>
      </c>
      <c r="S195" s="89">
        <f t="shared" si="46"/>
        <v>30406.403984084478</v>
      </c>
      <c r="T195" s="89">
        <f>IF(AND(S195=0,S194&gt;0),SUM($G195:$H$381),S195)</f>
        <v>30406.403984084478</v>
      </c>
      <c r="U195" s="82">
        <f>SUM(T195:T$381)</f>
        <v>1720842.8035986361</v>
      </c>
      <c r="V195" s="68">
        <f>localspline(R195,'BBG rates'!$G$10:$G$27,'BBG rates'!$K$10:$K$27)</f>
        <v>1.0029802811639612</v>
      </c>
      <c r="W195" s="68">
        <f>locallinterp(R195,'BBG rates'!$G$10:$G$27,'BBG rates'!$J$10:$J$27)</f>
        <v>-2.4E-2</v>
      </c>
      <c r="X195" s="56">
        <f t="shared" si="57"/>
        <v>-2.4002640404852116E-2</v>
      </c>
      <c r="Y195" s="66">
        <f t="shared" si="47"/>
        <v>51.557485756893435</v>
      </c>
      <c r="Z195" s="72">
        <f t="shared" si="48"/>
        <v>3.5952721991161167E-2</v>
      </c>
      <c r="AA195" s="79">
        <f t="shared" si="49"/>
        <v>-225.25341182148443</v>
      </c>
      <c r="AB195" s="81">
        <f t="shared" si="58"/>
        <v>-0.15707657528074029</v>
      </c>
      <c r="AD195" s="95">
        <f>locallinterp(R195,'BBG rates'!$N$10:$N$369,'BBG rates'!$P$10:$P$369)</f>
        <v>14.75638106844124</v>
      </c>
      <c r="AF195" s="2"/>
      <c r="AH195" s="2"/>
      <c r="AI195" s="185">
        <f t="shared" si="50"/>
        <v>174</v>
      </c>
      <c r="AJ195" s="127">
        <f>locallinterp(MIN(AI195,CAP_Senior*12),'BBG rates'!$X$24:$X$65,'BBG rates'!$Y$24:$Y$65)</f>
        <v>61.784463692430307</v>
      </c>
      <c r="AK195" s="127">
        <f>locallinterp(MIN(AI195,CAP_CB*12),'BBG rates'!$AA$25:$AA$40,'BBG rates'!$AC$25:$AC$40)</f>
        <v>10.9</v>
      </c>
      <c r="AL195" s="144">
        <f t="shared" si="51"/>
        <v>19.550358827713154</v>
      </c>
      <c r="AM195" s="142">
        <f>(SUMPRODUCT(AL195:AL$381,G195:G$381)+SUMPRODUCT(AL195:AL$381,H195:H$381))/12</f>
        <v>2888974.8490784657</v>
      </c>
    </row>
    <row r="196" spans="1:39" x14ac:dyDescent="0.2">
      <c r="A196" s="7">
        <v>175</v>
      </c>
      <c r="B196" s="7">
        <v>87.5</v>
      </c>
      <c r="C196" s="7">
        <v>43.75</v>
      </c>
      <c r="D196" s="12">
        <f t="shared" si="43"/>
        <v>14.583333333333334</v>
      </c>
      <c r="E196" s="29">
        <f t="shared" si="59"/>
        <v>1660186.1828516056</v>
      </c>
      <c r="F196" s="2">
        <f t="shared" si="44"/>
        <v>1674.2426164301869</v>
      </c>
      <c r="G196" s="2">
        <f t="shared" si="52"/>
        <v>24797.347936685292</v>
      </c>
      <c r="H196" s="2">
        <f t="shared" si="53"/>
        <v>5452.8688262619089</v>
      </c>
      <c r="I196" s="2">
        <f t="shared" si="42"/>
        <v>31924.459379377389</v>
      </c>
      <c r="J196" s="2">
        <f t="shared" si="60"/>
        <v>465565.0326159203</v>
      </c>
      <c r="K196" s="2">
        <f t="shared" si="45"/>
        <v>26846.47911756465</v>
      </c>
      <c r="L196" s="2">
        <f t="shared" si="45"/>
        <v>391511.15379781782</v>
      </c>
      <c r="M196" s="2"/>
      <c r="N196" s="28">
        <f t="shared" si="61"/>
        <v>2946959.727551857</v>
      </c>
      <c r="O196" s="2">
        <f t="shared" si="54"/>
        <v>2962.1817282685965</v>
      </c>
      <c r="P196" s="2">
        <f t="shared" si="55"/>
        <v>43873.122238512246</v>
      </c>
      <c r="R196">
        <f t="shared" si="56"/>
        <v>175</v>
      </c>
      <c r="S196" s="89">
        <f t="shared" si="46"/>
        <v>30250.216762947202</v>
      </c>
      <c r="T196" s="89">
        <f>IF(AND(S196=0,S195&gt;0),SUM($G196:$H$381),S196)</f>
        <v>30250.216762947202</v>
      </c>
      <c r="U196" s="82">
        <f>SUM(T196:T$381)</f>
        <v>1690436.3996145516</v>
      </c>
      <c r="V196" s="68">
        <f>localspline(R196,'BBG rates'!$G$10:$G$27,'BBG rates'!$K$10:$K$27)</f>
        <v>1.00259656762824</v>
      </c>
      <c r="W196" s="68">
        <f>locallinterp(R196,'BBG rates'!$G$10:$G$27,'BBG rates'!$J$10:$J$27)</f>
        <v>-2.0749999999999998E-2</v>
      </c>
      <c r="X196" s="56">
        <f t="shared" si="57"/>
        <v>-2.075197367306103E-2</v>
      </c>
      <c r="Y196" s="66">
        <f t="shared" si="47"/>
        <v>52.165680740922305</v>
      </c>
      <c r="Z196" s="72">
        <f t="shared" si="48"/>
        <v>3.7031157695953762E-2</v>
      </c>
      <c r="AA196" s="79">
        <f t="shared" si="49"/>
        <v>-221.27330031779888</v>
      </c>
      <c r="AB196" s="81">
        <f t="shared" si="58"/>
        <v>-0.15707657528074029</v>
      </c>
      <c r="AD196" s="95">
        <f>locallinterp(R196,'BBG rates'!$N$10:$N$369,'BBG rates'!$P$10:$P$369)</f>
        <v>14.83993078241026</v>
      </c>
      <c r="AF196" s="2"/>
      <c r="AH196" s="2"/>
      <c r="AI196" s="185">
        <f t="shared" si="50"/>
        <v>175</v>
      </c>
      <c r="AJ196" s="127">
        <f>locallinterp(MIN(AI196,CAP_Senior*12),'BBG rates'!$X$24:$X$65,'BBG rates'!$Y$24:$Y$65)</f>
        <v>61.893932381856274</v>
      </c>
      <c r="AK196" s="127">
        <f>locallinterp(MIN(AI196,CAP_CB*12),'BBG rates'!$AA$25:$AA$40,'BBG rates'!$AC$25:$AC$40)</f>
        <v>10.916666666666668</v>
      </c>
      <c r="AL196" s="144">
        <f t="shared" si="51"/>
        <v>19.582801838248901</v>
      </c>
      <c r="AM196" s="142">
        <f>(SUMPRODUCT(AL196:AL$381,G196:G$381)+SUMPRODUCT(AL196:AL$381,H196:H$381))/12</f>
        <v>2839436.8400326944</v>
      </c>
    </row>
    <row r="197" spans="1:39" x14ac:dyDescent="0.2">
      <c r="A197" s="7">
        <v>176</v>
      </c>
      <c r="B197" s="7">
        <v>88</v>
      </c>
      <c r="C197" s="7">
        <v>44</v>
      </c>
      <c r="D197" s="12">
        <f t="shared" si="43"/>
        <v>14.666666666666666</v>
      </c>
      <c r="E197" s="29">
        <f t="shared" si="59"/>
        <v>1630091.5124721732</v>
      </c>
      <c r="F197" s="2">
        <f t="shared" si="44"/>
        <v>1644.2821860511883</v>
      </c>
      <c r="G197" s="2">
        <f t="shared" si="52"/>
        <v>24740.647267972487</v>
      </c>
      <c r="H197" s="2">
        <f t="shared" si="53"/>
        <v>5354.02311145975</v>
      </c>
      <c r="I197" s="2">
        <f t="shared" si="42"/>
        <v>31738.952565483421</v>
      </c>
      <c r="J197" s="2">
        <f t="shared" si="60"/>
        <v>465504.63762709015</v>
      </c>
      <c r="K197" s="2">
        <f t="shared" si="45"/>
        <v>26664.070819228356</v>
      </c>
      <c r="L197" s="2">
        <f t="shared" si="45"/>
        <v>391073.03868201585</v>
      </c>
      <c r="M197" s="2"/>
      <c r="N197" s="28">
        <f t="shared" si="61"/>
        <v>2903043.1524801091</v>
      </c>
      <c r="O197" s="2">
        <f t="shared" si="54"/>
        <v>2918.7288950331572</v>
      </c>
      <c r="P197" s="2">
        <f t="shared" si="55"/>
        <v>43916.575071747699</v>
      </c>
      <c r="R197">
        <f t="shared" si="56"/>
        <v>176</v>
      </c>
      <c r="S197" s="89">
        <f t="shared" si="46"/>
        <v>30094.670379432238</v>
      </c>
      <c r="T197" s="89">
        <f>IF(AND(S197=0,S196&gt;0),SUM($G197:$H$381),S197)</f>
        <v>30094.670379432238</v>
      </c>
      <c r="U197" s="82">
        <f>SUM(T197:T$381)</f>
        <v>1660186.1828516044</v>
      </c>
      <c r="V197" s="68">
        <f>localspline(R197,'BBG rates'!$G$10:$G$27,'BBG rates'!$K$10:$K$27)</f>
        <v>1.0022140386952754</v>
      </c>
      <c r="W197" s="68">
        <f>locallinterp(R197,'BBG rates'!$G$10:$G$27,'BBG rates'!$J$10:$J$27)</f>
        <v>-1.7499999999999998E-2</v>
      </c>
      <c r="X197" s="56">
        <f t="shared" si="57"/>
        <v>-1.7501403802855364E-2</v>
      </c>
      <c r="Y197" s="66">
        <f t="shared" si="47"/>
        <v>52.688807159146528</v>
      </c>
      <c r="Z197" s="72">
        <f t="shared" si="48"/>
        <v>3.8084022890959898E-2</v>
      </c>
      <c r="AA197" s="79">
        <f t="shared" si="49"/>
        <v>-217.3136332756124</v>
      </c>
      <c r="AB197" s="81">
        <f t="shared" si="58"/>
        <v>-0.15707657528074026</v>
      </c>
      <c r="AD197" s="95">
        <f>locallinterp(R197,'BBG rates'!$N$10:$N$369,'BBG rates'!$P$10:$P$369)</f>
        <v>14.9234486189682</v>
      </c>
      <c r="AF197" s="2"/>
      <c r="AH197" s="2"/>
      <c r="AI197" s="185">
        <f t="shared" si="50"/>
        <v>176</v>
      </c>
      <c r="AJ197" s="127">
        <f>locallinterp(MIN(AI197,CAP_Senior*12),'BBG rates'!$X$24:$X$65,'BBG rates'!$Y$24:$Y$65)</f>
        <v>62.003401071282234</v>
      </c>
      <c r="AK197" s="127">
        <f>locallinterp(MIN(AI197,CAP_CB*12),'BBG rates'!$AA$25:$AA$40,'BBG rates'!$AC$25:$AC$40)</f>
        <v>10.933333333333334</v>
      </c>
      <c r="AL197" s="144">
        <f t="shared" si="51"/>
        <v>19.615244848784648</v>
      </c>
      <c r="AM197" s="142">
        <f>(SUMPRODUCT(AL197:AL$381,G197:G$381)+SUMPRODUCT(AL197:AL$381,H197:H$381))/12</f>
        <v>2790071.506663288</v>
      </c>
    </row>
    <row r="198" spans="1:39" x14ac:dyDescent="0.2">
      <c r="A198" s="7">
        <v>177</v>
      </c>
      <c r="B198" s="7">
        <v>88.5</v>
      </c>
      <c r="C198" s="7">
        <v>44.25</v>
      </c>
      <c r="D198" s="12">
        <f t="shared" si="43"/>
        <v>14.75</v>
      </c>
      <c r="E198" s="29">
        <f t="shared" si="59"/>
        <v>1600151.7500327276</v>
      </c>
      <c r="F198" s="2">
        <f t="shared" si="44"/>
        <v>1614.4758119763319</v>
      </c>
      <c r="G198" s="2">
        <f t="shared" si="52"/>
        <v>24684.076248843186</v>
      </c>
      <c r="H198" s="2">
        <f t="shared" si="53"/>
        <v>5255.6861906022823</v>
      </c>
      <c r="I198" s="2">
        <f t="shared" si="42"/>
        <v>31554.238251421801</v>
      </c>
      <c r="J198" s="2">
        <f t="shared" si="60"/>
        <v>465425.01420847158</v>
      </c>
      <c r="K198" s="2">
        <f t="shared" si="45"/>
        <v>26482.662327442136</v>
      </c>
      <c r="L198" s="2">
        <f t="shared" si="45"/>
        <v>390619.26932977152</v>
      </c>
      <c r="M198" s="2"/>
      <c r="N198" s="28">
        <f t="shared" si="61"/>
        <v>2859083.0815385557</v>
      </c>
      <c r="O198" s="2">
        <f t="shared" si="54"/>
        <v>2875.233025227265</v>
      </c>
      <c r="P198" s="2">
        <f t="shared" si="55"/>
        <v>43960.070941553582</v>
      </c>
      <c r="R198">
        <f t="shared" si="56"/>
        <v>177</v>
      </c>
      <c r="S198" s="89">
        <f t="shared" si="46"/>
        <v>29939.762439445469</v>
      </c>
      <c r="T198" s="89">
        <f>IF(AND(S198=0,S197&gt;0),SUM($G198:$H$381),S198)</f>
        <v>29939.762439445469</v>
      </c>
      <c r="U198" s="82">
        <f>SUM(T198:T$381)</f>
        <v>1630091.5124721725</v>
      </c>
      <c r="V198" s="68">
        <f>localspline(R198,'BBG rates'!$G$10:$G$27,'BBG rates'!$K$10:$K$27)</f>
        <v>1.0018327012415078</v>
      </c>
      <c r="W198" s="68">
        <f>locallinterp(R198,'BBG rates'!$G$10:$G$27,'BBG rates'!$J$10:$J$27)</f>
        <v>-1.4249999999999999E-2</v>
      </c>
      <c r="X198" s="56">
        <f t="shared" si="57"/>
        <v>-1.4250930787840232E-2</v>
      </c>
      <c r="Y198" s="66">
        <f t="shared" si="47"/>
        <v>53.127722974666753</v>
      </c>
      <c r="Z198" s="72">
        <f t="shared" si="48"/>
        <v>3.9110238340492216E-2</v>
      </c>
      <c r="AA198" s="79">
        <f t="shared" si="49"/>
        <v>-213.37432681110911</v>
      </c>
      <c r="AB198" s="81">
        <f t="shared" si="58"/>
        <v>-0.15707657528074023</v>
      </c>
      <c r="AD198" s="95">
        <f>locallinterp(R198,'BBG rates'!$N$10:$N$369,'BBG rates'!$P$10:$P$369)</f>
        <v>15.006934677404992</v>
      </c>
      <c r="AF198" s="2"/>
      <c r="AH198" s="2"/>
      <c r="AI198" s="185">
        <f t="shared" si="50"/>
        <v>177</v>
      </c>
      <c r="AJ198" s="127">
        <f>locallinterp(MIN(AI198,CAP_Senior*12),'BBG rates'!$X$24:$X$65,'BBG rates'!$Y$24:$Y$65)</f>
        <v>62.112869760708193</v>
      </c>
      <c r="AK198" s="127">
        <f>locallinterp(MIN(AI198,CAP_CB*12),'BBG rates'!$AA$25:$AA$40,'BBG rates'!$AC$25:$AC$40)</f>
        <v>10.95</v>
      </c>
      <c r="AL198" s="144">
        <f t="shared" si="51"/>
        <v>19.647687859320392</v>
      </c>
      <c r="AM198" s="142">
        <f>(SUMPRODUCT(AL198:AL$381,G198:G$381)+SUMPRODUCT(AL198:AL$381,H198:H$381))/12</f>
        <v>2740878.6459852858</v>
      </c>
    </row>
    <row r="199" spans="1:39" x14ac:dyDescent="0.2">
      <c r="A199" s="7">
        <v>178</v>
      </c>
      <c r="B199" s="7">
        <v>89</v>
      </c>
      <c r="C199" s="7">
        <v>44.5</v>
      </c>
      <c r="D199" s="12">
        <f t="shared" si="43"/>
        <v>14.833333333333334</v>
      </c>
      <c r="E199" s="29">
        <f t="shared" si="59"/>
        <v>1570366.2594753199</v>
      </c>
      <c r="F199" s="2">
        <f t="shared" si="44"/>
        <v>1584.8228618781529</v>
      </c>
      <c r="G199" s="2">
        <f t="shared" si="52"/>
        <v>24627.634582845629</v>
      </c>
      <c r="H199" s="2">
        <f t="shared" si="53"/>
        <v>5157.8559745620341</v>
      </c>
      <c r="I199" s="2">
        <f t="shared" si="42"/>
        <v>31370.313419285816</v>
      </c>
      <c r="J199" s="2">
        <f t="shared" si="60"/>
        <v>465326.3157194063</v>
      </c>
      <c r="K199" s="2">
        <f t="shared" si="45"/>
        <v>26302.248653837491</v>
      </c>
      <c r="L199" s="2">
        <f t="shared" si="45"/>
        <v>390150.02169858944</v>
      </c>
      <c r="M199" s="2"/>
      <c r="N199" s="28">
        <f t="shared" si="61"/>
        <v>2815079.4716480016</v>
      </c>
      <c r="O199" s="2">
        <f t="shared" si="54"/>
        <v>2831.6940762266249</v>
      </c>
      <c r="P199" s="2">
        <f t="shared" si="55"/>
        <v>44003.609890554224</v>
      </c>
      <c r="R199">
        <f t="shared" si="56"/>
        <v>178</v>
      </c>
      <c r="S199" s="89">
        <f t="shared" si="46"/>
        <v>29785.490557407662</v>
      </c>
      <c r="T199" s="89">
        <f>IF(AND(S199=0,S198&gt;0),SUM($G199:$H$381),S199)</f>
        <v>29785.490557407662</v>
      </c>
      <c r="U199" s="82">
        <f>SUM(T199:T$381)</f>
        <v>1600151.7500327269</v>
      </c>
      <c r="V199" s="68">
        <f>localspline(R199,'BBG rates'!$G$10:$G$27,'BBG rates'!$K$10:$K$27)</f>
        <v>1.0014525360741062</v>
      </c>
      <c r="W199" s="68">
        <f>locallinterp(R199,'BBG rates'!$G$10:$G$27,'BBG rates'!$J$10:$J$27)</f>
        <v>-1.0999999999999999E-2</v>
      </c>
      <c r="X199" s="56">
        <f t="shared" si="57"/>
        <v>-1.1000554622286884E-2</v>
      </c>
      <c r="Y199" s="66">
        <f t="shared" si="47"/>
        <v>53.483280876607516</v>
      </c>
      <c r="Z199" s="72">
        <f t="shared" si="48"/>
        <v>4.0108656601235713E-2</v>
      </c>
      <c r="AA199" s="79">
        <f t="shared" si="49"/>
        <v>-209.45529735385324</v>
      </c>
      <c r="AB199" s="81">
        <f t="shared" si="58"/>
        <v>-0.15707657528074026</v>
      </c>
      <c r="AD199" s="95">
        <f>locallinterp(R199,'BBG rates'!$N$10:$N$369,'BBG rates'!$P$10:$P$369)</f>
        <v>15.090389055411167</v>
      </c>
      <c r="AF199" s="2"/>
      <c r="AH199" s="2"/>
      <c r="AI199" s="185">
        <f t="shared" si="50"/>
        <v>178</v>
      </c>
      <c r="AJ199" s="127">
        <f>locallinterp(MIN(AI199,CAP_Senior*12),'BBG rates'!$X$24:$X$65,'BBG rates'!$Y$24:$Y$65)</f>
        <v>62.22233845013416</v>
      </c>
      <c r="AK199" s="127">
        <f>locallinterp(MIN(AI199,CAP_CB*12),'BBG rates'!$AA$25:$AA$40,'BBG rates'!$AC$25:$AC$40)</f>
        <v>10.966666666666667</v>
      </c>
      <c r="AL199" s="144">
        <f t="shared" si="51"/>
        <v>19.680130869856143</v>
      </c>
      <c r="AM199" s="142">
        <f>(SUMPRODUCT(AL199:AL$381,G199:G$381)+SUMPRODUCT(AL199:AL$381,H199:H$381))/12</f>
        <v>2691858.053735917</v>
      </c>
    </row>
    <row r="200" spans="1:39" x14ac:dyDescent="0.2">
      <c r="A200" s="7">
        <v>179</v>
      </c>
      <c r="B200" s="7">
        <v>89.5</v>
      </c>
      <c r="C200" s="7">
        <v>44.75</v>
      </c>
      <c r="D200" s="12">
        <f t="shared" si="43"/>
        <v>14.916666666666666</v>
      </c>
      <c r="E200" s="29">
        <f t="shared" si="59"/>
        <v>1540734.4071190951</v>
      </c>
      <c r="F200" s="2">
        <f t="shared" si="44"/>
        <v>1555.3227057919128</v>
      </c>
      <c r="G200" s="2">
        <f t="shared" si="52"/>
        <v>24571.321974205879</v>
      </c>
      <c r="H200" s="2">
        <f t="shared" si="53"/>
        <v>5060.530382019082</v>
      </c>
      <c r="I200" s="2">
        <f t="shared" si="42"/>
        <v>31187.175062016875</v>
      </c>
      <c r="J200" s="2">
        <f t="shared" si="60"/>
        <v>465208.69467508502</v>
      </c>
      <c r="K200" s="2">
        <f t="shared" si="45"/>
        <v>26122.824833683437</v>
      </c>
      <c r="L200" s="2">
        <f t="shared" si="45"/>
        <v>389665.47043577785</v>
      </c>
      <c r="M200" s="2"/>
      <c r="N200" s="28">
        <f t="shared" si="61"/>
        <v>2771032.2796865855</v>
      </c>
      <c r="O200" s="2">
        <f t="shared" si="54"/>
        <v>2788.1120053647264</v>
      </c>
      <c r="P200" s="2">
        <f t="shared" si="55"/>
        <v>44047.191961416131</v>
      </c>
      <c r="R200">
        <f t="shared" si="56"/>
        <v>179</v>
      </c>
      <c r="S200" s="89">
        <f t="shared" si="46"/>
        <v>29631.852356224961</v>
      </c>
      <c r="T200" s="89">
        <f>IF(AND(S200=0,S199&gt;0),SUM($G200:$H$381),S200)</f>
        <v>29631.852356224961</v>
      </c>
      <c r="U200" s="82">
        <f>SUM(T200:T$381)</f>
        <v>1570366.2594753192</v>
      </c>
      <c r="V200" s="68">
        <f>localspline(R200,'BBG rates'!$G$10:$G$27,'BBG rates'!$K$10:$K$27)</f>
        <v>1.0010735407590026</v>
      </c>
      <c r="W200" s="68">
        <f>locallinterp(R200,'BBG rates'!$G$10:$G$27,'BBG rates'!$J$10:$J$27)</f>
        <v>-7.7499999999999999E-3</v>
      </c>
      <c r="X200" s="56">
        <f t="shared" si="57"/>
        <v>-7.7502753000668889E-3</v>
      </c>
      <c r="Y200" s="66">
        <f t="shared" si="47"/>
        <v>53.756328306464496</v>
      </c>
      <c r="Z200" s="72">
        <f t="shared" si="48"/>
        <v>4.1078056522502127E-2</v>
      </c>
      <c r="AA200" s="79">
        <f t="shared" si="49"/>
        <v>-205.55646164567455</v>
      </c>
      <c r="AB200" s="81">
        <f t="shared" si="58"/>
        <v>-0.15707657528074026</v>
      </c>
      <c r="AD200" s="95">
        <f>locallinterp(R200,'BBG rates'!$N$10:$N$369,'BBG rates'!$P$10:$P$369)</f>
        <v>15.173811850474417</v>
      </c>
      <c r="AF200" s="2"/>
      <c r="AH200" s="2"/>
      <c r="AI200" s="185">
        <f t="shared" si="50"/>
        <v>179</v>
      </c>
      <c r="AJ200" s="127">
        <f>locallinterp(MIN(AI200,CAP_Senior*12),'BBG rates'!$X$24:$X$65,'BBG rates'!$Y$24:$Y$65)</f>
        <v>62.331807139560127</v>
      </c>
      <c r="AK200" s="127">
        <f>locallinterp(MIN(AI200,CAP_CB*12),'BBG rates'!$AA$25:$AA$40,'BBG rates'!$AC$25:$AC$40)</f>
        <v>10.983333333333334</v>
      </c>
      <c r="AL200" s="144">
        <f t="shared" si="51"/>
        <v>19.712573880391886</v>
      </c>
      <c r="AM200" s="142">
        <f>(SUMPRODUCT(AL200:AL$381,G200:G$381)+SUMPRODUCT(AL200:AL$381,H200:H$381))/12</f>
        <v>2643009.5243865293</v>
      </c>
    </row>
    <row r="201" spans="1:39" x14ac:dyDescent="0.2">
      <c r="A201" s="7">
        <v>180</v>
      </c>
      <c r="B201" s="7">
        <v>90</v>
      </c>
      <c r="C201" s="7">
        <v>45</v>
      </c>
      <c r="D201" s="12">
        <f t="shared" si="43"/>
        <v>15</v>
      </c>
      <c r="E201" s="29">
        <f t="shared" si="59"/>
        <v>1511255.5616518355</v>
      </c>
      <c r="F201" s="2">
        <f t="shared" si="44"/>
        <v>1525.9747161071955</v>
      </c>
      <c r="G201" s="2">
        <f t="shared" si="52"/>
        <v>24515.138127826318</v>
      </c>
      <c r="H201" s="2">
        <f t="shared" si="53"/>
        <v>4963.7073394332738</v>
      </c>
      <c r="I201" s="2">
        <f t="shared" si="42"/>
        <v>31004.820183366788</v>
      </c>
      <c r="J201" s="2">
        <f t="shared" si="60"/>
        <v>465072.30275050184</v>
      </c>
      <c r="K201" s="2">
        <f t="shared" si="45"/>
        <v>25944.385925778002</v>
      </c>
      <c r="L201" s="2">
        <f t="shared" si="45"/>
        <v>389165.78888667002</v>
      </c>
      <c r="M201" s="2"/>
      <c r="N201" s="28">
        <f t="shared" si="61"/>
        <v>2726941.4624897377</v>
      </c>
      <c r="O201" s="2">
        <f t="shared" si="54"/>
        <v>2744.4867699327992</v>
      </c>
      <c r="P201" s="2">
        <f t="shared" si="55"/>
        <v>44090.817196848053</v>
      </c>
      <c r="R201">
        <f t="shared" si="56"/>
        <v>180</v>
      </c>
      <c r="S201" s="89">
        <f t="shared" si="46"/>
        <v>29478.845467259591</v>
      </c>
      <c r="T201" s="89">
        <f>IF(AND(S201=0,S200&gt;0),SUM($G201:$H$381),S201)</f>
        <v>29478.845467259591</v>
      </c>
      <c r="U201" s="82">
        <f>SUM(T201:T$381)</f>
        <v>1540734.4071190944</v>
      </c>
      <c r="V201" s="68">
        <f>localspline(R201,'BBG rates'!$G$10:$G$27,'BBG rates'!$K$10:$K$27)</f>
        <v>1.0006957054138184</v>
      </c>
      <c r="W201" s="68">
        <f>locallinterp(R201,'BBG rates'!$G$10:$G$27,'BBG rates'!$J$10:$J$27)</f>
        <v>-4.4999999999999997E-3</v>
      </c>
      <c r="X201" s="56">
        <f t="shared" si="57"/>
        <v>-4.5000928151850417E-3</v>
      </c>
      <c r="Y201" s="66">
        <f t="shared" si="47"/>
        <v>53.947707484307564</v>
      </c>
      <c r="Z201" s="72">
        <f t="shared" si="48"/>
        <v>4.2017137205507392E-2</v>
      </c>
      <c r="AA201" s="79">
        <f t="shared" si="49"/>
        <v>-201.67773673955759</v>
      </c>
      <c r="AB201" s="81">
        <f t="shared" si="58"/>
        <v>-0.15707657528074023</v>
      </c>
      <c r="AD201" s="95">
        <f>locallinterp(R201,'BBG rates'!$N$10:$N$369,'BBG rates'!$P$10:$P$369)</f>
        <v>15.257203159258902</v>
      </c>
      <c r="AF201" s="2"/>
      <c r="AH201" s="2"/>
      <c r="AI201" s="185">
        <f t="shared" si="50"/>
        <v>180</v>
      </c>
      <c r="AJ201" s="127">
        <f>locallinterp(MIN(AI201,CAP_Senior*12),'BBG rates'!$X$24:$X$65,'BBG rates'!$Y$24:$Y$65)</f>
        <v>62.441275828986086</v>
      </c>
      <c r="AK201" s="127">
        <f>locallinterp(MIN(AI201,CAP_CB*12),'BBG rates'!$AA$25:$AA$40,'BBG rates'!$AC$25:$AC$40)</f>
        <v>11</v>
      </c>
      <c r="AL201" s="144">
        <f t="shared" si="51"/>
        <v>19.745016890927634</v>
      </c>
      <c r="AM201" s="142">
        <f>(SUMPRODUCT(AL201:AL$381,G201:G$381)+SUMPRODUCT(AL201:AL$381,H201:H$381))/12</f>
        <v>2594332.8511544503</v>
      </c>
    </row>
    <row r="202" spans="1:39" x14ac:dyDescent="0.2">
      <c r="A202" s="7">
        <v>181</v>
      </c>
      <c r="B202" s="7">
        <v>90.5</v>
      </c>
      <c r="C202" s="7">
        <v>45.25</v>
      </c>
      <c r="D202" s="12">
        <f t="shared" si="43"/>
        <v>15.083333333333334</v>
      </c>
      <c r="E202" s="29">
        <f>IF($A202&lt;=$I$8,E201-G202-H202,0)</f>
        <v>1481929.0941215348</v>
      </c>
      <c r="F202" s="2">
        <f t="shared" si="44"/>
        <v>1496.7782675595306</v>
      </c>
      <c r="G202" s="2">
        <f t="shared" si="52"/>
        <v>24459.082749284062</v>
      </c>
      <c r="H202" s="2">
        <f t="shared" si="53"/>
        <v>4867.3847810165516</v>
      </c>
      <c r="I202" s="2">
        <f t="shared" ref="I202:I265" si="62">SUM(F202:H202)</f>
        <v>30823.245797860145</v>
      </c>
      <c r="J202" s="2">
        <f t="shared" si="60"/>
        <v>464917.29078439053</v>
      </c>
      <c r="K202" s="2">
        <f t="shared" si="45"/>
        <v>25766.927012340289</v>
      </c>
      <c r="L202" s="2">
        <f t="shared" si="45"/>
        <v>388651.14910279936</v>
      </c>
      <c r="M202" s="2"/>
      <c r="N202" s="28">
        <f t="shared" si="61"/>
        <v>2682806.9768501366</v>
      </c>
      <c r="O202" s="2">
        <f t="shared" si="54"/>
        <v>2700.8183271797757</v>
      </c>
      <c r="P202" s="2">
        <f t="shared" si="55"/>
        <v>44134.48563960108</v>
      </c>
      <c r="R202">
        <f t="shared" si="56"/>
        <v>181</v>
      </c>
      <c r="S202" s="89">
        <f t="shared" si="46"/>
        <v>29326.467530300615</v>
      </c>
      <c r="T202" s="89">
        <f>IF(AND(S202=0,S201&gt;0),SUM($G202:$H$381),S202)</f>
        <v>29326.467530300615</v>
      </c>
      <c r="U202" s="82">
        <f>SUM(T202:T$381)</f>
        <v>1511255.5616518348</v>
      </c>
      <c r="V202" s="68">
        <f>localspline(R202,'BBG rates'!$G$10:$G$27,'BBG rates'!$K$10:$K$27)</f>
        <v>1.0003190144244267</v>
      </c>
      <c r="W202" s="68">
        <f>locallinterp(R202,'BBG rates'!$G$10:$G$27,'BBG rates'!$J$10:$J$27)</f>
        <v>-2.858333333333333E-3</v>
      </c>
      <c r="X202" s="56">
        <f t="shared" si="57"/>
        <v>-2.8583707802010139E-3</v>
      </c>
      <c r="Y202" s="66">
        <f t="shared" si="47"/>
        <v>54.058255434880202</v>
      </c>
      <c r="Z202" s="72">
        <f t="shared" si="48"/>
        <v>4.292451135858983E-2</v>
      </c>
      <c r="AA202" s="79">
        <f t="shared" si="49"/>
        <v>-197.81903999853483</v>
      </c>
      <c r="AB202" s="81">
        <f t="shared" si="58"/>
        <v>-0.15707657528074026</v>
      </c>
      <c r="AD202" s="95">
        <f>locallinterp(R202,'BBG rates'!$N$10:$N$369,'BBG rates'!$P$10:$P$369)</f>
        <v>15.340563077127603</v>
      </c>
      <c r="AF202" s="2"/>
      <c r="AH202" s="2"/>
      <c r="AI202" s="185">
        <f t="shared" si="50"/>
        <v>181</v>
      </c>
      <c r="AJ202" s="127">
        <f>locallinterp(MIN(AI202,CAP_Senior*12),'BBG rates'!$X$24:$X$65,'BBG rates'!$Y$24:$Y$65)</f>
        <v>62.543676949191031</v>
      </c>
      <c r="AK202" s="127">
        <f>locallinterp(MIN(AI202,CAP_CB*12),'BBG rates'!$AA$25:$AA$40,'BBG rates'!$AC$25:$AC$40)</f>
        <v>11</v>
      </c>
      <c r="AL202" s="144">
        <f t="shared" si="51"/>
        <v>19.762425081362473</v>
      </c>
      <c r="AM202" s="142">
        <f>(SUMPRODUCT(AL202:AL$381,G202:G$381)+SUMPRODUCT(AL202:AL$381,H202:H$381))/12</f>
        <v>2545827.8260147762</v>
      </c>
    </row>
    <row r="203" spans="1:39" x14ac:dyDescent="0.2">
      <c r="A203" s="7">
        <v>182</v>
      </c>
      <c r="B203" s="7">
        <v>91</v>
      </c>
      <c r="C203" s="7">
        <v>45.5</v>
      </c>
      <c r="D203" s="12">
        <f t="shared" si="43"/>
        <v>15.166666666666666</v>
      </c>
      <c r="E203" s="29">
        <f t="shared" ref="E203:E266" si="63">IF($A203&lt;=$I$8,E202-G203-H203,0)</f>
        <v>1452754.3779279999</v>
      </c>
      <c r="F203" s="2">
        <f t="shared" si="44"/>
        <v>1467.7327372220504</v>
      </c>
      <c r="G203" s="2">
        <f t="shared" si="52"/>
        <v>24403.155544829471</v>
      </c>
      <c r="H203" s="2">
        <f t="shared" si="53"/>
        <v>4771.5606487053719</v>
      </c>
      <c r="I203" s="2">
        <f t="shared" si="62"/>
        <v>30642.448930756895</v>
      </c>
      <c r="J203" s="2">
        <f t="shared" si="60"/>
        <v>464743.8087831462</v>
      </c>
      <c r="K203" s="2">
        <f t="shared" si="45"/>
        <v>25590.443198902754</v>
      </c>
      <c r="L203" s="2">
        <f t="shared" si="45"/>
        <v>388121.72185002506</v>
      </c>
      <c r="M203" s="2"/>
      <c r="N203" s="28">
        <f t="shared" si="61"/>
        <v>2638628.7795176678</v>
      </c>
      <c r="O203" s="2">
        <f t="shared" si="54"/>
        <v>2657.1066343122448</v>
      </c>
      <c r="P203" s="2">
        <f t="shared" si="55"/>
        <v>44178.197332468611</v>
      </c>
      <c r="R203">
        <f t="shared" si="56"/>
        <v>182</v>
      </c>
      <c r="S203" s="89">
        <f t="shared" si="46"/>
        <v>29174.716193534841</v>
      </c>
      <c r="T203" s="89">
        <f>IF(AND(S203=0,S202&gt;0),SUM($G203:$H$381),S203)</f>
        <v>29174.716193534841</v>
      </c>
      <c r="U203" s="82">
        <f>SUM(T203:T$381)</f>
        <v>1481929.0941215341</v>
      </c>
      <c r="V203" s="68">
        <f>localspline(R203,'BBG rates'!$G$10:$G$27,'BBG rates'!$K$10:$K$27)</f>
        <v>0.99994349188898957</v>
      </c>
      <c r="W203" s="68">
        <f>locallinterp(R203,'BBG rates'!$G$10:$G$27,'BBG rates'!$J$10:$J$27)</f>
        <v>-1.2166666666666662E-3</v>
      </c>
      <c r="X203" s="56">
        <f t="shared" si="57"/>
        <v>-1.2166734513208155E-3</v>
      </c>
      <c r="Y203" s="66">
        <f t="shared" si="47"/>
        <v>54.128110366442804</v>
      </c>
      <c r="Z203" s="72">
        <f t="shared" si="48"/>
        <v>4.3830526505881838E-2</v>
      </c>
      <c r="AA203" s="79">
        <f t="shared" si="49"/>
        <v>-193.98028909458364</v>
      </c>
      <c r="AB203" s="81">
        <f t="shared" si="58"/>
        <v>-0.15707657528074026</v>
      </c>
      <c r="AD203" s="95">
        <f>locallinterp(R203,'BBG rates'!$N$10:$N$369,'BBG rates'!$P$10:$P$369)</f>
        <v>15.423891701451685</v>
      </c>
      <c r="AF203" s="2"/>
      <c r="AH203" s="2"/>
      <c r="AI203" s="185">
        <f t="shared" si="50"/>
        <v>182</v>
      </c>
      <c r="AJ203" s="127">
        <f>locallinterp(MIN(AI203,CAP_Senior*12),'BBG rates'!$X$24:$X$65,'BBG rates'!$Y$24:$Y$65)</f>
        <v>62.646078069395976</v>
      </c>
      <c r="AK203" s="127">
        <f>locallinterp(MIN(AI203,CAP_CB*12),'BBG rates'!$AA$25:$AA$40,'BBG rates'!$AC$25:$AC$40)</f>
        <v>11</v>
      </c>
      <c r="AL203" s="144">
        <f t="shared" si="51"/>
        <v>19.779833271797315</v>
      </c>
      <c r="AM203" s="142">
        <f>(SUMPRODUCT(AL203:AL$381,G203:G$381)+SUMPRODUCT(AL203:AL$381,H203:H$381))/12</f>
        <v>2497530.982892395</v>
      </c>
    </row>
    <row r="204" spans="1:39" x14ac:dyDescent="0.2">
      <c r="A204" s="7">
        <v>183</v>
      </c>
      <c r="B204" s="7">
        <v>91.5</v>
      </c>
      <c r="C204" s="7">
        <v>45.75</v>
      </c>
      <c r="D204" s="12">
        <f t="shared" si="43"/>
        <v>15.25</v>
      </c>
      <c r="E204" s="29">
        <f t="shared" si="63"/>
        <v>1423730.788814482</v>
      </c>
      <c r="F204" s="2">
        <f t="shared" si="44"/>
        <v>1438.8375044971697</v>
      </c>
      <c r="G204" s="2">
        <f t="shared" si="52"/>
        <v>24347.356221384583</v>
      </c>
      <c r="H204" s="2">
        <f t="shared" si="53"/>
        <v>4676.2328921332146</v>
      </c>
      <c r="I204" s="2">
        <f t="shared" si="62"/>
        <v>30462.426618014968</v>
      </c>
      <c r="J204" s="2">
        <f t="shared" si="60"/>
        <v>464552.00592472823</v>
      </c>
      <c r="K204" s="2">
        <f t="shared" si="45"/>
        <v>25414.929614204357</v>
      </c>
      <c r="L204" s="2">
        <f t="shared" si="45"/>
        <v>387577.67661661643</v>
      </c>
      <c r="M204" s="2"/>
      <c r="N204" s="28">
        <f t="shared" si="61"/>
        <v>2594406.8271993813</v>
      </c>
      <c r="O204" s="2">
        <f t="shared" si="54"/>
        <v>2613.3516484944125</v>
      </c>
      <c r="P204" s="2">
        <f t="shared" si="55"/>
        <v>44221.952318286443</v>
      </c>
      <c r="R204">
        <f t="shared" si="56"/>
        <v>183</v>
      </c>
      <c r="S204" s="89">
        <f t="shared" si="46"/>
        <v>29023.589113517799</v>
      </c>
      <c r="T204" s="89">
        <f>IF(AND(S204=0,S203&gt;0),SUM($G204:$H$381),S204)</f>
        <v>29023.589113517799</v>
      </c>
      <c r="U204" s="82">
        <f>SUM(T204:T$381)</f>
        <v>1452754.3779279992</v>
      </c>
      <c r="V204" s="68">
        <f>localspline(R204,'BBG rates'!$G$10:$G$27,'BBG rates'!$K$10:$K$27)</f>
        <v>0.9995691545408647</v>
      </c>
      <c r="W204" s="68">
        <f>locallinterp(R204,'BBG rates'!$G$10:$G$27,'BBG rates'!$J$10:$J$27)</f>
        <v>4.2500000000000036E-4</v>
      </c>
      <c r="X204" s="56">
        <f t="shared" si="57"/>
        <v>4.2499917212168725E-4</v>
      </c>
      <c r="Y204" s="66">
        <f t="shared" si="47"/>
        <v>54.157690451978219</v>
      </c>
      <c r="Z204" s="72">
        <f t="shared" si="48"/>
        <v>4.4735179965566647E-2</v>
      </c>
      <c r="AA204" s="79">
        <f t="shared" si="49"/>
        <v>-190.16140200752696</v>
      </c>
      <c r="AB204" s="81">
        <f t="shared" si="58"/>
        <v>-0.15707657528074026</v>
      </c>
      <c r="AD204" s="95">
        <f>locallinterp(R204,'BBG rates'!$N$10:$N$369,'BBG rates'!$P$10:$P$369)</f>
        <v>15.507189130996757</v>
      </c>
      <c r="AF204" s="2"/>
      <c r="AH204" s="2"/>
      <c r="AI204" s="185">
        <f t="shared" si="50"/>
        <v>183</v>
      </c>
      <c r="AJ204" s="127">
        <f>locallinterp(MIN(AI204,CAP_Senior*12),'BBG rates'!$X$24:$X$65,'BBG rates'!$Y$24:$Y$65)</f>
        <v>62.748479189600928</v>
      </c>
      <c r="AK204" s="127">
        <f>locallinterp(MIN(AI204,CAP_CB*12),'BBG rates'!$AA$25:$AA$40,'BBG rates'!$AC$25:$AC$40)</f>
        <v>11</v>
      </c>
      <c r="AL204" s="144">
        <f t="shared" si="51"/>
        <v>19.797241462232158</v>
      </c>
      <c r="AM204" s="142">
        <f>(SUMPRODUCT(AL204:AL$381,G204:G$381)+SUMPRODUCT(AL204:AL$381,H204:H$381))/12</f>
        <v>2449441.7310540513</v>
      </c>
    </row>
    <row r="205" spans="1:39" x14ac:dyDescent="0.2">
      <c r="A205" s="7">
        <v>184</v>
      </c>
      <c r="B205" s="7">
        <v>92</v>
      </c>
      <c r="C205" s="7">
        <v>46</v>
      </c>
      <c r="D205" s="12">
        <f t="shared" si="43"/>
        <v>15.333333333333334</v>
      </c>
      <c r="E205" s="29">
        <f t="shared" si="63"/>
        <v>1394857.7048593371</v>
      </c>
      <c r="F205" s="2">
        <f t="shared" si="44"/>
        <v>1410.0919511082986</v>
      </c>
      <c r="G205" s="2">
        <f t="shared" si="52"/>
        <v>24291.684486541548</v>
      </c>
      <c r="H205" s="2">
        <f t="shared" si="53"/>
        <v>4581.3994686031956</v>
      </c>
      <c r="I205" s="2">
        <f t="shared" si="62"/>
        <v>30283.17590625304</v>
      </c>
      <c r="J205" s="2">
        <f t="shared" si="60"/>
        <v>464342.03056254663</v>
      </c>
      <c r="K205" s="2">
        <f t="shared" si="45"/>
        <v>25240.381410083846</v>
      </c>
      <c r="L205" s="2">
        <f t="shared" si="45"/>
        <v>387019.18162128568</v>
      </c>
      <c r="M205" s="2"/>
      <c r="N205" s="28">
        <f t="shared" si="61"/>
        <v>2550141.0765594486</v>
      </c>
      <c r="O205" s="2">
        <f t="shared" si="54"/>
        <v>2569.5533268480608</v>
      </c>
      <c r="P205" s="2">
        <f t="shared" si="55"/>
        <v>44265.750639932798</v>
      </c>
      <c r="R205">
        <f t="shared" si="56"/>
        <v>184</v>
      </c>
      <c r="S205" s="89">
        <f t="shared" si="46"/>
        <v>28873.083955144743</v>
      </c>
      <c r="T205" s="89">
        <f>IF(AND(S205=0,S204&gt;0),SUM($G205:$H$381),S205)</f>
        <v>28873.083955144743</v>
      </c>
      <c r="U205" s="82">
        <f>SUM(T205:T$381)</f>
        <v>1423730.7888144816</v>
      </c>
      <c r="V205" s="68">
        <f>localspline(R205,'BBG rates'!$G$10:$G$27,'BBG rates'!$K$10:$K$27)</f>
        <v>0.99919607848721337</v>
      </c>
      <c r="W205" s="68">
        <f>locallinterp(R205,'BBG rates'!$G$10:$G$27,'BBG rates'!$J$10:$J$27)</f>
        <v>2.0666666666666672E-3</v>
      </c>
      <c r="X205" s="56">
        <f t="shared" si="57"/>
        <v>2.0666470910590817E-3</v>
      </c>
      <c r="Y205" s="66">
        <f t="shared" si="47"/>
        <v>54.147411284190518</v>
      </c>
      <c r="Z205" s="72">
        <f t="shared" si="48"/>
        <v>4.563846905013122E-2</v>
      </c>
      <c r="AA205" s="79">
        <f t="shared" si="49"/>
        <v>-186.362297023938</v>
      </c>
      <c r="AB205" s="81">
        <f t="shared" si="58"/>
        <v>-0.15707657528074026</v>
      </c>
      <c r="AD205" s="95">
        <f>locallinterp(R205,'BBG rates'!$N$10:$N$369,'BBG rates'!$P$10:$P$369)</f>
        <v>15.590455470870692</v>
      </c>
      <c r="AF205" s="2"/>
      <c r="AH205" s="2"/>
      <c r="AI205" s="185">
        <f t="shared" si="50"/>
        <v>184</v>
      </c>
      <c r="AJ205" s="127">
        <f>locallinterp(MIN(AI205,CAP_Senior*12),'BBG rates'!$X$24:$X$65,'BBG rates'!$Y$24:$Y$65)</f>
        <v>62.850880309805873</v>
      </c>
      <c r="AK205" s="127">
        <f>locallinterp(MIN(AI205,CAP_CB*12),'BBG rates'!$AA$25:$AA$40,'BBG rates'!$AC$25:$AC$40)</f>
        <v>11</v>
      </c>
      <c r="AL205" s="144">
        <f t="shared" si="51"/>
        <v>19.814649652667001</v>
      </c>
      <c r="AM205" s="142">
        <f>(SUMPRODUCT(AL205:AL$381,G205:G$381)+SUMPRODUCT(AL205:AL$381,H205:H$381))/12</f>
        <v>2401559.4809056413</v>
      </c>
    </row>
    <row r="206" spans="1:39" x14ac:dyDescent="0.2">
      <c r="A206" s="7">
        <v>185</v>
      </c>
      <c r="B206" s="7">
        <v>92.5</v>
      </c>
      <c r="C206" s="7">
        <v>46.25</v>
      </c>
      <c r="D206" s="12">
        <f t="shared" si="43"/>
        <v>15.416666666666666</v>
      </c>
      <c r="E206" s="29">
        <f t="shared" si="63"/>
        <v>1366134.5064677151</v>
      </c>
      <c r="F206" s="2">
        <f t="shared" si="44"/>
        <v>1381.4954610915829</v>
      </c>
      <c r="G206" s="2">
        <f t="shared" si="52"/>
        <v>24236.140048561134</v>
      </c>
      <c r="H206" s="2">
        <f t="shared" si="53"/>
        <v>4487.0583430607649</v>
      </c>
      <c r="I206" s="2">
        <f t="shared" si="62"/>
        <v>30104.693852713484</v>
      </c>
      <c r="J206" s="2">
        <f t="shared" si="60"/>
        <v>464114.03022933286</v>
      </c>
      <c r="K206" s="2">
        <f t="shared" si="45"/>
        <v>25066.793761373749</v>
      </c>
      <c r="L206" s="2">
        <f t="shared" si="45"/>
        <v>386446.4038211786</v>
      </c>
      <c r="M206" s="2"/>
      <c r="N206" s="28">
        <f t="shared" si="61"/>
        <v>2505831.4842191203</v>
      </c>
      <c r="O206" s="2">
        <f t="shared" si="54"/>
        <v>2525.711626452503</v>
      </c>
      <c r="P206" s="2">
        <f t="shared" si="55"/>
        <v>44309.592340328352</v>
      </c>
      <c r="R206">
        <f t="shared" si="56"/>
        <v>185</v>
      </c>
      <c r="S206" s="89">
        <f t="shared" si="46"/>
        <v>28723.1983916219</v>
      </c>
      <c r="T206" s="89">
        <f>IF(AND(S206=0,S205&gt;0),SUM($G206:$H$381),S206)</f>
        <v>28723.1983916219</v>
      </c>
      <c r="U206" s="82">
        <f>SUM(T206:T$381)</f>
        <v>1394857.7048593368</v>
      </c>
      <c r="V206" s="68">
        <f>localspline(R206,'BBG rates'!$G$10:$G$27,'BBG rates'!$K$10:$K$27)</f>
        <v>0.99882416109957184</v>
      </c>
      <c r="W206" s="68">
        <f>locallinterp(R206,'BBG rates'!$G$10:$G$27,'BBG rates'!$J$10:$J$27)</f>
        <v>3.7083333333333334E-3</v>
      </c>
      <c r="X206" s="56">
        <f t="shared" si="57"/>
        <v>3.708270306024275E-3</v>
      </c>
      <c r="Y206" s="66">
        <f t="shared" si="47"/>
        <v>54.097685888385683</v>
      </c>
      <c r="Z206" s="72">
        <f t="shared" si="48"/>
        <v>4.6540391066348476E-2</v>
      </c>
      <c r="AA206" s="79">
        <f t="shared" si="49"/>
        <v>-182.58289273604848</v>
      </c>
      <c r="AB206" s="81">
        <f t="shared" si="58"/>
        <v>-0.15707657528074023</v>
      </c>
      <c r="AD206" s="95">
        <f>locallinterp(R206,'BBG rates'!$N$10:$N$369,'BBG rates'!$P$10:$P$369)</f>
        <v>15.673690817628989</v>
      </c>
      <c r="AF206" s="2"/>
      <c r="AH206" s="2"/>
      <c r="AI206" s="185">
        <f t="shared" si="50"/>
        <v>185</v>
      </c>
      <c r="AJ206" s="127">
        <f>locallinterp(MIN(AI206,CAP_Senior*12),'BBG rates'!$X$24:$X$65,'BBG rates'!$Y$24:$Y$65)</f>
        <v>62.953281430010819</v>
      </c>
      <c r="AK206" s="127">
        <f>locallinterp(MIN(AI206,CAP_CB*12),'BBG rates'!$AA$25:$AA$40,'BBG rates'!$AC$25:$AC$40)</f>
        <v>11</v>
      </c>
      <c r="AL206" s="144">
        <f t="shared" si="51"/>
        <v>19.83205784310184</v>
      </c>
      <c r="AM206" s="142">
        <f>(SUMPRODUCT(AL206:AL$381,G206:G$381)+SUMPRODUCT(AL206:AL$381,H206:H$381))/12</f>
        <v>2353883.643992038</v>
      </c>
    </row>
    <row r="207" spans="1:39" x14ac:dyDescent="0.2">
      <c r="A207" s="7">
        <v>186</v>
      </c>
      <c r="B207" s="7">
        <v>93</v>
      </c>
      <c r="C207" s="7">
        <v>46.5</v>
      </c>
      <c r="D207" s="12">
        <f t="shared" si="43"/>
        <v>15.5</v>
      </c>
      <c r="E207" s="29">
        <f t="shared" si="63"/>
        <v>1337560.5763632774</v>
      </c>
      <c r="F207" s="2">
        <f t="shared" si="44"/>
        <v>1353.0474207876723</v>
      </c>
      <c r="G207" s="2">
        <f t="shared" si="52"/>
        <v>24180.722616371226</v>
      </c>
      <c r="H207" s="2">
        <f t="shared" si="53"/>
        <v>4393.2074880665077</v>
      </c>
      <c r="I207" s="2">
        <f t="shared" si="62"/>
        <v>29926.977525225404</v>
      </c>
      <c r="J207" s="2">
        <f t="shared" si="60"/>
        <v>463868.15164099378</v>
      </c>
      <c r="K207" s="2">
        <f t="shared" si="45"/>
        <v>24894.161865794722</v>
      </c>
      <c r="L207" s="2">
        <f t="shared" si="45"/>
        <v>385859.50891981821</v>
      </c>
      <c r="M207" s="2"/>
      <c r="N207" s="28">
        <f t="shared" si="61"/>
        <v>2461478.0067566838</v>
      </c>
      <c r="O207" s="2">
        <f t="shared" si="54"/>
        <v>2481.8265043445422</v>
      </c>
      <c r="P207" s="2">
        <f t="shared" si="55"/>
        <v>44353.477462436313</v>
      </c>
      <c r="R207">
        <f t="shared" si="56"/>
        <v>186</v>
      </c>
      <c r="S207" s="89">
        <f t="shared" si="46"/>
        <v>28573.930104437735</v>
      </c>
      <c r="T207" s="89">
        <f>IF(AND(S207=0,S206&gt;0),SUM($G207:$H$381),S207)</f>
        <v>28573.930104437735</v>
      </c>
      <c r="U207" s="82">
        <f>SUM(T207:T$381)</f>
        <v>1366134.5064677149</v>
      </c>
      <c r="V207" s="68">
        <f>localspline(R207,'BBG rates'!$G$10:$G$27,'BBG rates'!$K$10:$K$27)</f>
        <v>0.99845347850449839</v>
      </c>
      <c r="W207" s="68">
        <f>locallinterp(R207,'BBG rates'!$G$10:$G$27,'BBG rates'!$J$10:$J$27)</f>
        <v>5.3500000000000006E-3</v>
      </c>
      <c r="X207" s="56">
        <f t="shared" si="57"/>
        <v>5.3498688180830811E-3</v>
      </c>
      <c r="Y207" s="66">
        <f t="shared" si="47"/>
        <v>54.008924735310934</v>
      </c>
      <c r="Z207" s="72">
        <f t="shared" si="48"/>
        <v>4.7440943315272856E-2</v>
      </c>
      <c r="AA207" s="79">
        <f t="shared" si="49"/>
        <v>-178.82310804066077</v>
      </c>
      <c r="AB207" s="81">
        <f t="shared" si="58"/>
        <v>-0.15707657528074023</v>
      </c>
      <c r="AD207" s="95">
        <f>locallinterp(R207,'BBG rates'!$N$10:$N$369,'BBG rates'!$P$10:$P$369)</f>
        <v>15.756895274171031</v>
      </c>
      <c r="AF207" s="2"/>
      <c r="AH207" s="2"/>
      <c r="AI207" s="185">
        <f t="shared" si="50"/>
        <v>186</v>
      </c>
      <c r="AJ207" s="127">
        <f>locallinterp(MIN(AI207,CAP_Senior*12),'BBG rates'!$X$24:$X$65,'BBG rates'!$Y$24:$Y$65)</f>
        <v>63.055682550215764</v>
      </c>
      <c r="AK207" s="127">
        <f>locallinterp(MIN(AI207,CAP_CB*12),'BBG rates'!$AA$25:$AA$40,'BBG rates'!$AC$25:$AC$40)</f>
        <v>11</v>
      </c>
      <c r="AL207" s="144">
        <f t="shared" si="51"/>
        <v>19.849466033536679</v>
      </c>
      <c r="AM207" s="142">
        <f>(SUMPRODUCT(AL207:AL$381,G207:G$381)+SUMPRODUCT(AL207:AL$381,H207:H$381))/12</f>
        <v>2306413.6329969098</v>
      </c>
    </row>
    <row r="208" spans="1:39" x14ac:dyDescent="0.2">
      <c r="A208" s="7">
        <v>187</v>
      </c>
      <c r="B208" s="7">
        <v>93.5</v>
      </c>
      <c r="C208" s="7">
        <v>46.75</v>
      </c>
      <c r="D208" s="12">
        <f t="shared" si="43"/>
        <v>15.583333333333334</v>
      </c>
      <c r="E208" s="29">
        <f t="shared" si="63"/>
        <v>1309135.2995799431</v>
      </c>
      <c r="F208" s="2">
        <f t="shared" si="44"/>
        <v>1324.7472188335169</v>
      </c>
      <c r="G208" s="2">
        <f t="shared" si="52"/>
        <v>24125.431899565217</v>
      </c>
      <c r="H208" s="2">
        <f t="shared" si="53"/>
        <v>4299.844883769033</v>
      </c>
      <c r="I208" s="2">
        <f t="shared" si="62"/>
        <v>29750.024002167767</v>
      </c>
      <c r="J208" s="2">
        <f t="shared" si="60"/>
        <v>463604.54070044775</v>
      </c>
      <c r="K208" s="2">
        <f t="shared" si="45"/>
        <v>24722.480943850413</v>
      </c>
      <c r="L208" s="2">
        <f t="shared" si="45"/>
        <v>385258.6613750023</v>
      </c>
      <c r="M208" s="2"/>
      <c r="N208" s="28">
        <f t="shared" si="61"/>
        <v>2417080.6007074215</v>
      </c>
      <c r="O208" s="2">
        <f t="shared" si="54"/>
        <v>2437.8979175184304</v>
      </c>
      <c r="P208" s="2">
        <f t="shared" si="55"/>
        <v>44397.406049262419</v>
      </c>
      <c r="R208">
        <f t="shared" si="56"/>
        <v>187</v>
      </c>
      <c r="S208" s="89">
        <f t="shared" si="46"/>
        <v>28425.276783334251</v>
      </c>
      <c r="T208" s="89">
        <f>IF(AND(S208=0,S207&gt;0),SUM($G208:$H$381),S208)</f>
        <v>28425.276783334251</v>
      </c>
      <c r="U208" s="82">
        <f>SUM(T208:T$381)</f>
        <v>1337560.5763632769</v>
      </c>
      <c r="V208" s="68">
        <f>localspline(R208,'BBG rates'!$G$10:$G$27,'BBG rates'!$K$10:$K$27)</f>
        <v>0.99808404740431522</v>
      </c>
      <c r="W208" s="68">
        <f>locallinterp(R208,'BBG rates'!$G$10:$G$27,'BBG rates'!$J$10:$J$27)</f>
        <v>6.9916666666666669E-3</v>
      </c>
      <c r="X208" s="56">
        <f t="shared" si="57"/>
        <v>6.9914426277684072E-3</v>
      </c>
      <c r="Y208" s="66">
        <f t="shared" si="47"/>
        <v>53.88153575391442</v>
      </c>
      <c r="Z208" s="72">
        <f t="shared" si="48"/>
        <v>4.8340123092216837E-2</v>
      </c>
      <c r="AA208" s="79">
        <f t="shared" si="49"/>
        <v>-175.08286213806383</v>
      </c>
      <c r="AB208" s="81">
        <f t="shared" si="58"/>
        <v>-0.15707657528074026</v>
      </c>
      <c r="AD208" s="95">
        <f>locallinterp(R208,'BBG rates'!$N$10:$N$369,'BBG rates'!$P$10:$P$369)</f>
        <v>15.840068944788056</v>
      </c>
      <c r="AF208" s="2"/>
      <c r="AH208" s="2"/>
      <c r="AI208" s="185">
        <f t="shared" si="50"/>
        <v>187</v>
      </c>
      <c r="AJ208" s="127">
        <f>locallinterp(MIN(AI208,CAP_Senior*12),'BBG rates'!$X$24:$X$65,'BBG rates'!$Y$24:$Y$65)</f>
        <v>63.158083670420709</v>
      </c>
      <c r="AK208" s="127">
        <f>locallinterp(MIN(AI208,CAP_CB*12),'BBG rates'!$AA$25:$AA$40,'BBG rates'!$AC$25:$AC$40)</f>
        <v>11</v>
      </c>
      <c r="AL208" s="144">
        <f t="shared" si="51"/>
        <v>19.866874223971521</v>
      </c>
      <c r="AM208" s="142">
        <f>(SUMPRODUCT(AL208:AL$381,G208:G$381)+SUMPRODUCT(AL208:AL$381,H208:H$381))/12</f>
        <v>2259148.8617425193</v>
      </c>
    </row>
    <row r="209" spans="1:39" x14ac:dyDescent="0.2">
      <c r="A209" s="7">
        <v>188</v>
      </c>
      <c r="B209" s="7">
        <v>94</v>
      </c>
      <c r="C209" s="7">
        <v>47</v>
      </c>
      <c r="D209" s="12">
        <f t="shared" si="43"/>
        <v>15.666666666666666</v>
      </c>
      <c r="E209" s="29">
        <f t="shared" si="63"/>
        <v>1280858.0634536648</v>
      </c>
      <c r="F209" s="2">
        <f t="shared" si="44"/>
        <v>1296.5942461541938</v>
      </c>
      <c r="G209" s="2">
        <f t="shared" si="52"/>
        <v>24070.267608400547</v>
      </c>
      <c r="H209" s="2">
        <f t="shared" si="53"/>
        <v>4206.9685178779591</v>
      </c>
      <c r="I209" s="2">
        <f t="shared" si="62"/>
        <v>29573.830372432698</v>
      </c>
      <c r="J209" s="2">
        <f t="shared" si="60"/>
        <v>463323.34250144556</v>
      </c>
      <c r="K209" s="2">
        <f t="shared" si="45"/>
        <v>24551.746238722775</v>
      </c>
      <c r="L209" s="2">
        <f t="shared" si="45"/>
        <v>384644.02440665674</v>
      </c>
      <c r="M209" s="2"/>
      <c r="N209" s="28">
        <f t="shared" si="61"/>
        <v>2372639.2225635666</v>
      </c>
      <c r="O209" s="2">
        <f t="shared" si="54"/>
        <v>2393.9258229258276</v>
      </c>
      <c r="P209" s="2">
        <f t="shared" si="55"/>
        <v>44441.378143855029</v>
      </c>
      <c r="R209">
        <f t="shared" si="56"/>
        <v>188</v>
      </c>
      <c r="S209" s="89">
        <f t="shared" si="46"/>
        <v>28277.236126278505</v>
      </c>
      <c r="T209" s="89">
        <f>IF(AND(S209=0,S208&gt;0),SUM($G209:$H$381),S209)</f>
        <v>28277.236126278505</v>
      </c>
      <c r="U209" s="82">
        <f>SUM(T209:T$381)</f>
        <v>1309135.2995799428</v>
      </c>
      <c r="V209" s="68">
        <f>localspline(R209,'BBG rates'!$G$10:$G$27,'BBG rates'!$K$10:$K$27)</f>
        <v>0.99771594392183904</v>
      </c>
      <c r="W209" s="68">
        <f>locallinterp(R209,'BBG rates'!$G$10:$G$27,'BBG rates'!$J$10:$J$27)</f>
        <v>8.6333333333333331E-3</v>
      </c>
      <c r="X209" s="56">
        <f t="shared" si="57"/>
        <v>8.6329917358796138E-3</v>
      </c>
      <c r="Y209" s="66">
        <f t="shared" si="47"/>
        <v>53.715924344073485</v>
      </c>
      <c r="Z209" s="72">
        <f t="shared" si="48"/>
        <v>4.9237927686749353E-2</v>
      </c>
      <c r="AA209" s="79">
        <f t="shared" si="49"/>
        <v>-171.36207453095275</v>
      </c>
      <c r="AB209" s="81">
        <f t="shared" si="58"/>
        <v>-0.15707657528074023</v>
      </c>
      <c r="AD209" s="95">
        <f>locallinterp(R209,'BBG rates'!$N$10:$N$369,'BBG rates'!$P$10:$P$369)</f>
        <v>15.923211940114877</v>
      </c>
      <c r="AF209" s="2"/>
      <c r="AH209" s="2"/>
      <c r="AI209" s="185">
        <f t="shared" si="50"/>
        <v>188</v>
      </c>
      <c r="AJ209" s="127">
        <f>locallinterp(MIN(AI209,CAP_Senior*12),'BBG rates'!$X$24:$X$65,'BBG rates'!$Y$24:$Y$65)</f>
        <v>63.260484790625654</v>
      </c>
      <c r="AK209" s="127">
        <f>locallinterp(MIN(AI209,CAP_CB*12),'BBG rates'!$AA$25:$AA$40,'BBG rates'!$AC$25:$AC$40)</f>
        <v>11</v>
      </c>
      <c r="AL209" s="144">
        <f t="shared" si="51"/>
        <v>19.884282414406361</v>
      </c>
      <c r="AM209" s="142">
        <f>(SUMPRODUCT(AL209:AL$381,G209:G$381)+SUMPRODUCT(AL209:AL$381,H209:H$381))/12</f>
        <v>2212088.7451895126</v>
      </c>
    </row>
    <row r="210" spans="1:39" x14ac:dyDescent="0.2">
      <c r="A210" s="7">
        <v>189</v>
      </c>
      <c r="B210" s="7">
        <v>94.5</v>
      </c>
      <c r="C210" s="7">
        <v>47.25</v>
      </c>
      <c r="D210" s="12">
        <f t="shared" si="43"/>
        <v>15.75</v>
      </c>
      <c r="E210" s="29">
        <f t="shared" si="63"/>
        <v>1252728.2576142305</v>
      </c>
      <c r="F210" s="2">
        <f t="shared" si="44"/>
        <v>1268.5878959547604</v>
      </c>
      <c r="G210" s="2">
        <f t="shared" si="52"/>
        <v>24015.22945379719</v>
      </c>
      <c r="H210" s="2">
        <f t="shared" si="53"/>
        <v>4114.5763856369931</v>
      </c>
      <c r="I210" s="2">
        <f t="shared" si="62"/>
        <v>29398.393735388941</v>
      </c>
      <c r="J210" s="2">
        <f t="shared" si="60"/>
        <v>463024.70133237581</v>
      </c>
      <c r="K210" s="2">
        <f t="shared" si="45"/>
        <v>24381.953016167932</v>
      </c>
      <c r="L210" s="2">
        <f t="shared" si="45"/>
        <v>384015.76000464492</v>
      </c>
      <c r="M210" s="2"/>
      <c r="N210" s="28">
        <f t="shared" si="61"/>
        <v>2328153.8287742618</v>
      </c>
      <c r="O210" s="2">
        <f t="shared" si="54"/>
        <v>2349.9101774757555</v>
      </c>
      <c r="P210" s="2">
        <f t="shared" si="55"/>
        <v>44485.393789305112</v>
      </c>
      <c r="R210">
        <f t="shared" si="56"/>
        <v>189</v>
      </c>
      <c r="S210" s="89">
        <f t="shared" si="46"/>
        <v>28129.805839434182</v>
      </c>
      <c r="T210" s="89">
        <f>IF(AND(S210=0,S209&gt;0),SUM($G210:$H$381),S210)</f>
        <v>28129.805839434182</v>
      </c>
      <c r="U210" s="82">
        <f>SUM(T210:T$381)</f>
        <v>1280858.0634536641</v>
      </c>
      <c r="V210" s="68">
        <f>localspline(R210,'BBG rates'!$G$10:$G$27,'BBG rates'!$K$10:$K$27)</f>
        <v>0.99734906542860557</v>
      </c>
      <c r="W210" s="68">
        <f>locallinterp(R210,'BBG rates'!$G$10:$G$27,'BBG rates'!$J$10:$J$27)</f>
        <v>1.0275000000000001E-2</v>
      </c>
      <c r="X210" s="56">
        <f t="shared" si="57"/>
        <v>1.0274516143482515E-2</v>
      </c>
      <c r="Y210" s="66">
        <f t="shared" si="47"/>
        <v>53.512493389247084</v>
      </c>
      <c r="Z210" s="72">
        <f t="shared" si="48"/>
        <v>5.0134354382677875E-2</v>
      </c>
      <c r="AA210" s="79">
        <f t="shared" si="49"/>
        <v>-167.66066502335221</v>
      </c>
      <c r="AB210" s="81">
        <f t="shared" si="58"/>
        <v>-0.15707657528074026</v>
      </c>
      <c r="AD210" s="95">
        <f>locallinterp(R210,'BBG rates'!$N$10:$N$369,'BBG rates'!$P$10:$P$369)</f>
        <v>16.006324362233926</v>
      </c>
      <c r="AF210" s="2"/>
      <c r="AH210" s="2"/>
      <c r="AI210" s="185">
        <f t="shared" si="50"/>
        <v>189</v>
      </c>
      <c r="AJ210" s="127">
        <f>locallinterp(MIN(AI210,CAP_Senior*12),'BBG rates'!$X$24:$X$65,'BBG rates'!$Y$24:$Y$65)</f>
        <v>63.362885910830599</v>
      </c>
      <c r="AK210" s="127">
        <f>locallinterp(MIN(AI210,CAP_CB*12),'BBG rates'!$AA$25:$AA$40,'BBG rates'!$AC$25:$AC$40)</f>
        <v>11</v>
      </c>
      <c r="AL210" s="144">
        <f t="shared" si="51"/>
        <v>19.9016906048412</v>
      </c>
      <c r="AM210" s="142">
        <f>(SUMPRODUCT(AL210:AL$381,G210:G$381)+SUMPRODUCT(AL210:AL$381,H210:H$381))/12</f>
        <v>2165232.6994366976</v>
      </c>
    </row>
    <row r="211" spans="1:39" x14ac:dyDescent="0.2">
      <c r="A211" s="7">
        <v>190</v>
      </c>
      <c r="B211" s="7">
        <v>95</v>
      </c>
      <c r="C211" s="7">
        <v>47.5</v>
      </c>
      <c r="D211" s="12">
        <f t="shared" si="43"/>
        <v>15.833333333333334</v>
      </c>
      <c r="E211" s="29">
        <f t="shared" si="63"/>
        <v>1224745.2739770974</v>
      </c>
      <c r="F211" s="2">
        <f t="shared" si="44"/>
        <v>1240.7275637121359</v>
      </c>
      <c r="G211" s="2">
        <f t="shared" si="52"/>
        <v>23960.317147336074</v>
      </c>
      <c r="H211" s="2">
        <f t="shared" si="53"/>
        <v>4022.6664897971</v>
      </c>
      <c r="I211" s="2">
        <f t="shared" si="62"/>
        <v>29223.711200845308</v>
      </c>
      <c r="J211" s="2">
        <f t="shared" si="60"/>
        <v>462708.76068005071</v>
      </c>
      <c r="K211" s="2">
        <f t="shared" si="45"/>
        <v>24213.096564412361</v>
      </c>
      <c r="L211" s="2">
        <f t="shared" si="45"/>
        <v>383374.02893652901</v>
      </c>
      <c r="M211" s="2"/>
      <c r="N211" s="28">
        <f t="shared" si="61"/>
        <v>2283624.3757455153</v>
      </c>
      <c r="O211" s="2">
        <f t="shared" si="54"/>
        <v>2305.8509380345581</v>
      </c>
      <c r="P211" s="2">
        <f t="shared" si="55"/>
        <v>44529.453028746306</v>
      </c>
      <c r="R211">
        <f t="shared" si="56"/>
        <v>190</v>
      </c>
      <c r="S211" s="89">
        <f t="shared" si="46"/>
        <v>27982.983637133173</v>
      </c>
      <c r="T211" s="89">
        <f>IF(AND(S211=0,S210&gt;0),SUM($G211:$H$381),S211)</f>
        <v>27982.983637133173</v>
      </c>
      <c r="U211" s="82">
        <f>SUM(T211:T$381)</f>
        <v>1252728.2576142298</v>
      </c>
      <c r="V211" s="68">
        <f>localspline(R211,'BBG rates'!$G$10:$G$27,'BBG rates'!$K$10:$K$27)</f>
        <v>0.99698348806545523</v>
      </c>
      <c r="W211" s="68">
        <f>locallinterp(R211,'BBG rates'!$G$10:$G$27,'BBG rates'!$J$10:$J$27)</f>
        <v>1.1916666666666667E-2</v>
      </c>
      <c r="X211" s="56">
        <f t="shared" si="57"/>
        <v>1.1916015851110018E-2</v>
      </c>
      <c r="Y211" s="66">
        <f t="shared" si="47"/>
        <v>53.271643269071838</v>
      </c>
      <c r="Z211" s="72">
        <f t="shared" si="48"/>
        <v>5.1029400458029603E-2</v>
      </c>
      <c r="AA211" s="79">
        <f t="shared" si="49"/>
        <v>-163.97855371954347</v>
      </c>
      <c r="AB211" s="81">
        <f t="shared" si="58"/>
        <v>-0.15707657528074026</v>
      </c>
      <c r="AD211" s="95">
        <f>locallinterp(R211,'BBG rates'!$N$10:$N$369,'BBG rates'!$P$10:$P$369)</f>
        <v>16.089406319572713</v>
      </c>
      <c r="AF211" s="2"/>
      <c r="AH211" s="2"/>
      <c r="AI211" s="185">
        <f t="shared" si="50"/>
        <v>190</v>
      </c>
      <c r="AJ211" s="127">
        <f>locallinterp(MIN(AI211,CAP_Senior*12),'BBG rates'!$X$24:$X$65,'BBG rates'!$Y$24:$Y$65)</f>
        <v>63.465287031035551</v>
      </c>
      <c r="AK211" s="127">
        <f>locallinterp(MIN(AI211,CAP_CB*12),'BBG rates'!$AA$25:$AA$40,'BBG rates'!$AC$25:$AC$40)</f>
        <v>11</v>
      </c>
      <c r="AL211" s="144">
        <f t="shared" si="51"/>
        <v>19.919098795276042</v>
      </c>
      <c r="AM211" s="142">
        <f>(SUMPRODUCT(AL211:AL$381,G211:G$381)+SUMPRODUCT(AL211:AL$381,H211:H$381))/12</f>
        <v>2118580.1417208081</v>
      </c>
    </row>
    <row r="212" spans="1:39" x14ac:dyDescent="0.2">
      <c r="A212" s="7">
        <v>191</v>
      </c>
      <c r="B212" s="7">
        <v>95.5</v>
      </c>
      <c r="C212" s="7">
        <v>47.75</v>
      </c>
      <c r="D212" s="12">
        <f t="shared" si="43"/>
        <v>15.916666666666666</v>
      </c>
      <c r="E212" s="29">
        <f t="shared" si="63"/>
        <v>1196908.5067352501</v>
      </c>
      <c r="F212" s="2">
        <f t="shared" si="44"/>
        <v>1213.0126471670121</v>
      </c>
      <c r="G212" s="2">
        <f t="shared" si="52"/>
        <v>23905.530401257671</v>
      </c>
      <c r="H212" s="2">
        <f t="shared" si="53"/>
        <v>3931.2368405897701</v>
      </c>
      <c r="I212" s="2">
        <f t="shared" si="62"/>
        <v>29049.779889014451</v>
      </c>
      <c r="J212" s="2">
        <f t="shared" si="60"/>
        <v>462375.66323348001</v>
      </c>
      <c r="K212" s="2">
        <f t="shared" si="45"/>
        <v>24045.172194049719</v>
      </c>
      <c r="L212" s="2">
        <f t="shared" si="45"/>
        <v>382718.99075529136</v>
      </c>
      <c r="M212" s="2"/>
      <c r="N212" s="28">
        <f t="shared" si="61"/>
        <v>2239050.8198401602</v>
      </c>
      <c r="O212" s="2">
        <f t="shared" si="54"/>
        <v>2261.7480614258593</v>
      </c>
      <c r="P212" s="2">
        <f t="shared" si="55"/>
        <v>44573.55590535501</v>
      </c>
      <c r="R212">
        <f t="shared" si="56"/>
        <v>191</v>
      </c>
      <c r="S212" s="89">
        <f t="shared" si="46"/>
        <v>27836.767241847439</v>
      </c>
      <c r="T212" s="89">
        <f>IF(AND(S212=0,S211&gt;0),SUM($G212:$H$381),S212)</f>
        <v>27836.767241847439</v>
      </c>
      <c r="U212" s="82">
        <f>SUM(T212:T$381)</f>
        <v>1224745.2739770967</v>
      </c>
      <c r="V212" s="68">
        <f>localspline(R212,'BBG rates'!$G$10:$G$27,'BBG rates'!$K$10:$K$27)</f>
        <v>0.99661922850587203</v>
      </c>
      <c r="W212" s="68">
        <f>locallinterp(R212,'BBG rates'!$G$10:$G$27,'BBG rates'!$J$10:$J$27)</f>
        <v>1.3558333333333334E-2</v>
      </c>
      <c r="X212" s="56">
        <f t="shared" si="57"/>
        <v>1.3557490859561483E-2</v>
      </c>
      <c r="Y212" s="66">
        <f t="shared" si="47"/>
        <v>52.993771871920643</v>
      </c>
      <c r="Z212" s="72">
        <f t="shared" si="48"/>
        <v>5.1923063185050494E-2</v>
      </c>
      <c r="AA212" s="79">
        <f t="shared" si="49"/>
        <v>-160.31566102299524</v>
      </c>
      <c r="AB212" s="81">
        <f t="shared" si="58"/>
        <v>-0.15707657528074026</v>
      </c>
      <c r="AD212" s="95">
        <f>locallinterp(R212,'BBG rates'!$N$10:$N$369,'BBG rates'!$P$10:$P$369)</f>
        <v>16.172457921948205</v>
      </c>
      <c r="AF212" s="2"/>
      <c r="AH212" s="2"/>
      <c r="AI212" s="185">
        <f t="shared" si="50"/>
        <v>191</v>
      </c>
      <c r="AJ212" s="127">
        <f>locallinterp(MIN(AI212,CAP_Senior*12),'BBG rates'!$X$24:$X$65,'BBG rates'!$Y$24:$Y$65)</f>
        <v>63.567688151240496</v>
      </c>
      <c r="AK212" s="127">
        <f>locallinterp(MIN(AI212,CAP_CB*12),'BBG rates'!$AA$25:$AA$40,'BBG rates'!$AC$25:$AC$40)</f>
        <v>11</v>
      </c>
      <c r="AL212" s="144">
        <f t="shared" si="51"/>
        <v>19.936506985710885</v>
      </c>
      <c r="AM212" s="142">
        <f>(SUMPRODUCT(AL212:AL$381,G212:G$381)+SUMPRODUCT(AL212:AL$381,H212:H$381))/12</f>
        <v>2072130.4904162541</v>
      </c>
    </row>
    <row r="213" spans="1:39" x14ac:dyDescent="0.2">
      <c r="A213" s="7">
        <v>192</v>
      </c>
      <c r="B213" s="7">
        <v>96</v>
      </c>
      <c r="C213" s="7">
        <v>48</v>
      </c>
      <c r="D213" s="12">
        <f t="shared" si="43"/>
        <v>16</v>
      </c>
      <c r="E213" s="29">
        <f t="shared" si="63"/>
        <v>1169217.3523510892</v>
      </c>
      <c r="F213" s="2">
        <f t="shared" si="44"/>
        <v>1185.4425463157909</v>
      </c>
      <c r="G213" s="2">
        <f t="shared" si="52"/>
        <v>23850.868928460386</v>
      </c>
      <c r="H213" s="2">
        <f t="shared" si="53"/>
        <v>3840.2854557003729</v>
      </c>
      <c r="I213" s="2">
        <f t="shared" si="62"/>
        <v>28876.596930476549</v>
      </c>
      <c r="J213" s="2">
        <f t="shared" si="60"/>
        <v>462025.55088762479</v>
      </c>
      <c r="K213" s="2">
        <f t="shared" si="45"/>
        <v>23878.17523793795</v>
      </c>
      <c r="L213" s="2">
        <f t="shared" si="45"/>
        <v>382050.80380700721</v>
      </c>
      <c r="M213" s="2"/>
      <c r="N213" s="28">
        <f t="shared" si="61"/>
        <v>2194433.1173778097</v>
      </c>
      <c r="O213" s="2">
        <f t="shared" si="54"/>
        <v>2217.6015044305204</v>
      </c>
      <c r="P213" s="2">
        <f t="shared" si="55"/>
        <v>44617.702462350331</v>
      </c>
      <c r="R213">
        <f t="shared" si="56"/>
        <v>192</v>
      </c>
      <c r="S213" s="89">
        <f t="shared" si="46"/>
        <v>27691.15438416076</v>
      </c>
      <c r="T213" s="89">
        <f>IF(AND(S213=0,S212&gt;0),SUM($G213:$H$381),S213)</f>
        <v>27691.15438416076</v>
      </c>
      <c r="U213" s="82">
        <f>SUM(T213:T$381)</f>
        <v>1196908.5067352492</v>
      </c>
      <c r="V213" s="68">
        <f>localspline(R213,'BBG rates'!$G$10:$G$27,'BBG rates'!$K$10:$K$27)</f>
        <v>0.99625636288722907</v>
      </c>
      <c r="W213" s="68">
        <f>locallinterp(R213,'BBG rates'!$G$10:$G$27,'BBG rates'!$J$10:$J$27)</f>
        <v>1.52E-2</v>
      </c>
      <c r="X213" s="56">
        <f t="shared" si="57"/>
        <v>1.5198941169369817E-2</v>
      </c>
      <c r="Y213" s="66">
        <f t="shared" si="47"/>
        <v>52.679274607386404</v>
      </c>
      <c r="Z213" s="72">
        <f t="shared" si="48"/>
        <v>5.281533983018686E-2</v>
      </c>
      <c r="AA213" s="79">
        <f t="shared" si="49"/>
        <v>-156.67190763529817</v>
      </c>
      <c r="AB213" s="81">
        <f t="shared" si="58"/>
        <v>-0.15707657528074029</v>
      </c>
      <c r="AD213" s="95">
        <f>locallinterp(R213,'BBG rates'!$N$10:$N$369,'BBG rates'!$P$10:$P$369)</f>
        <v>16.255479285522139</v>
      </c>
      <c r="AF213" s="2"/>
      <c r="AH213" s="2"/>
      <c r="AI213" s="185">
        <f t="shared" si="50"/>
        <v>192</v>
      </c>
      <c r="AJ213" s="127">
        <f>locallinterp(MIN(AI213,CAP_Senior*12),'BBG rates'!$X$24:$X$65,'BBG rates'!$Y$24:$Y$65)</f>
        <v>63.670089271445441</v>
      </c>
      <c r="AK213" s="127">
        <f>locallinterp(MIN(AI213,CAP_CB*12),'BBG rates'!$AA$25:$AA$40,'BBG rates'!$AC$25:$AC$40)</f>
        <v>11</v>
      </c>
      <c r="AL213" s="144">
        <f t="shared" si="51"/>
        <v>19.953915176145724</v>
      </c>
      <c r="AM213" s="142">
        <f>(SUMPRODUCT(AL213:AL$381,G213:G$381)+SUMPRODUCT(AL213:AL$381,H213:H$381))/12</f>
        <v>2025883.1650348629</v>
      </c>
    </row>
    <row r="214" spans="1:39" x14ac:dyDescent="0.2">
      <c r="A214" s="7">
        <v>193</v>
      </c>
      <c r="B214" s="7">
        <v>96.5</v>
      </c>
      <c r="C214" s="7">
        <v>48.25</v>
      </c>
      <c r="D214" s="12">
        <f t="shared" ref="D214:D277" si="64">A214/12</f>
        <v>16.083333333333332</v>
      </c>
      <c r="E214" s="29">
        <f t="shared" si="63"/>
        <v>1141671.2095483483</v>
      </c>
      <c r="F214" s="2">
        <f t="shared" ref="F214:F277" si="65">IF($A214&lt;=$I$8,-IPMT($G$11,1,$I$8-$A214+1,$E213),0)</f>
        <v>1158.0166634025497</v>
      </c>
      <c r="G214" s="2">
        <f t="shared" si="52"/>
        <v>23796.33244249913</v>
      </c>
      <c r="H214" s="2">
        <f t="shared" si="53"/>
        <v>3749.8103602416058</v>
      </c>
      <c r="I214" s="2">
        <f t="shared" si="62"/>
        <v>28704.159466143283</v>
      </c>
      <c r="J214" s="2">
        <f t="shared" si="60"/>
        <v>461658.56474713777</v>
      </c>
      <c r="K214" s="2">
        <f t="shared" ref="K214:L277" si="66">I214/(1+$F$12)^IF($I$7=1,$A214,IF($I$7=2,$B214,IF($I$7=4,$C214,$D214)))</f>
        <v>23712.101051097132</v>
      </c>
      <c r="L214" s="2">
        <f t="shared" si="66"/>
        <v>381369.62523847888</v>
      </c>
      <c r="M214" s="2"/>
      <c r="N214" s="28">
        <f t="shared" si="61"/>
        <v>2149771.2246348155</v>
      </c>
      <c r="O214" s="2">
        <f t="shared" si="54"/>
        <v>2173.4112237865979</v>
      </c>
      <c r="P214" s="2">
        <f t="shared" si="55"/>
        <v>44661.892742994256</v>
      </c>
      <c r="R214">
        <f t="shared" si="56"/>
        <v>193</v>
      </c>
      <c r="S214" s="89">
        <f t="shared" ref="S214:S277" si="67">IF(D214&lt;$I$9,G214+H214,0)</f>
        <v>27546.142802740735</v>
      </c>
      <c r="T214" s="89">
        <f>IF(AND(S214=0,S213&gt;0),SUM($G214:$H$381),S214)</f>
        <v>27546.142802740735</v>
      </c>
      <c r="U214" s="82">
        <f>SUM(T214:T$381)</f>
        <v>1169217.3523510883</v>
      </c>
      <c r="V214" s="68">
        <f>localspline(R214,'BBG rates'!$G$10:$G$27,'BBG rates'!$K$10:$K$27)</f>
        <v>0.99589478858106206</v>
      </c>
      <c r="W214" s="68">
        <f>locallinterp(R214,'BBG rates'!$G$10:$G$27,'BBG rates'!$J$10:$J$27)</f>
        <v>1.6841666666666668E-2</v>
      </c>
      <c r="X214" s="56">
        <f t="shared" si="57"/>
        <v>1.6840366781867289E-2</v>
      </c>
      <c r="Y214" s="66">
        <f t="shared" ref="Y214:Y277" si="68">T214*X214%/12+Y215</f>
        <v>52.328544418722409</v>
      </c>
      <c r="Z214" s="72">
        <f t="shared" ref="Z214:Z277" si="69">IF(U214=0,0,Y214*1200/U214)</f>
        <v>5.3706227654078863E-2</v>
      </c>
      <c r="AA214" s="79">
        <f t="shared" ref="AA214:AA277" si="70">T214*$AA$17%/12+AA215</f>
        <v>-153.04721455510298</v>
      </c>
      <c r="AB214" s="81">
        <f t="shared" si="58"/>
        <v>-0.15707657528074029</v>
      </c>
      <c r="AD214" s="95">
        <f>locallinterp(R214,'BBG rates'!$N$10:$N$369,'BBG rates'!$P$10:$P$369)</f>
        <v>16.338470517903893</v>
      </c>
      <c r="AF214" s="2"/>
      <c r="AH214" s="2"/>
      <c r="AI214" s="185">
        <f t="shared" ref="AI214:AI277" si="71">A214</f>
        <v>193</v>
      </c>
      <c r="AJ214" s="127">
        <f>locallinterp(MIN(AI214,CAP_Senior*12),'BBG rates'!$X$24:$X$65,'BBG rates'!$Y$24:$Y$65)</f>
        <v>63.766280338060852</v>
      </c>
      <c r="AK214" s="127">
        <f>locallinterp(MIN(AI214,CAP_CB*12),'BBG rates'!$AA$25:$AA$40,'BBG rates'!$AC$25:$AC$40)</f>
        <v>11</v>
      </c>
      <c r="AL214" s="144">
        <f t="shared" ref="AL214:AL277" si="72">SUMPRODUCT(AJ214:AK214,$AJ$19:$AK$19)</f>
        <v>19.970267657470345</v>
      </c>
      <c r="AM214" s="142">
        <f>(SUMPRODUCT(AL214:AL$381,G214:G$381)+SUMPRODUCT(AL214:AL$381,H214:H$381))/12</f>
        <v>1979837.5862256046</v>
      </c>
    </row>
    <row r="215" spans="1:39" x14ac:dyDescent="0.2">
      <c r="A215" s="7">
        <v>194</v>
      </c>
      <c r="B215" s="7">
        <v>97</v>
      </c>
      <c r="C215" s="7">
        <v>48.5</v>
      </c>
      <c r="D215" s="12">
        <f t="shared" si="64"/>
        <v>16.166666666666668</v>
      </c>
      <c r="E215" s="29">
        <f t="shared" si="63"/>
        <v>1114269.4793040375</v>
      </c>
      <c r="F215" s="2">
        <f t="shared" si="65"/>
        <v>1130.7344029110361</v>
      </c>
      <c r="G215" s="2">
        <f t="shared" ref="G215:G278" si="73">IF($A215&lt;=$I$8,-PPMT($G$11,1,$I$8-$A215+1,$E214),0)</f>
        <v>23741.920657583763</v>
      </c>
      <c r="H215" s="2">
        <f t="shared" ref="H215:H278" si="74">IF($A215&lt;=$I$8,(E214-G215)*$G$13,0)</f>
        <v>3659.809586727039</v>
      </c>
      <c r="I215" s="2">
        <f t="shared" si="62"/>
        <v>28532.464647221837</v>
      </c>
      <c r="J215" s="2">
        <f t="shared" si="60"/>
        <v>461274.84513008641</v>
      </c>
      <c r="K215" s="2">
        <f t="shared" si="66"/>
        <v>23546.945010607302</v>
      </c>
      <c r="L215" s="2">
        <f t="shared" si="66"/>
        <v>380675.61100481806</v>
      </c>
      <c r="M215" s="2"/>
      <c r="N215" s="28">
        <f t="shared" si="61"/>
        <v>2105065.097844224</v>
      </c>
      <c r="O215" s="2">
        <f t="shared" ref="O215:O278" si="75">IF($A215&lt;=$I$8,-IPMT($G$11,1,$I$8-$A215+1,$N214),0)</f>
        <v>2129.1771761893001</v>
      </c>
      <c r="P215" s="2">
        <f t="shared" ref="P215:P278" si="76">IF($A215&lt;=$I$8,-PPMT($G$11,1,$I$8-$A215+1,$N214),0)</f>
        <v>44706.126790591545</v>
      </c>
      <c r="R215">
        <f t="shared" ref="R215:R278" si="77">ROUND(D215*12,1)</f>
        <v>194</v>
      </c>
      <c r="S215" s="89">
        <f t="shared" si="67"/>
        <v>27401.730244310802</v>
      </c>
      <c r="T215" s="89">
        <f>IF(AND(S215=0,S214&gt;0),SUM($G215:$H$381),S215)</f>
        <v>27401.730244310802</v>
      </c>
      <c r="U215" s="82">
        <f>SUM(T215:T$381)</f>
        <v>1141671.2095483476</v>
      </c>
      <c r="V215" s="68">
        <f>localspline(R215,'BBG rates'!$G$10:$G$27,'BBG rates'!$K$10:$K$27)</f>
        <v>0.9955345817413942</v>
      </c>
      <c r="W215" s="68">
        <f>locallinterp(R215,'BBG rates'!$G$10:$G$27,'BBG rates'!$J$10:$J$27)</f>
        <v>1.8483333333333334E-2</v>
      </c>
      <c r="X215" s="56">
        <f t="shared" ref="X215:X278" si="78">((1+W215%)^(1/12)-1)*1200</f>
        <v>1.8481767697586804E-2</v>
      </c>
      <c r="Y215" s="66">
        <f t="shared" si="68"/>
        <v>51.941971795202534</v>
      </c>
      <c r="Z215" s="72">
        <f t="shared" si="69"/>
        <v>5.4595723911529073E-2</v>
      </c>
      <c r="AA215" s="79">
        <f t="shared" si="70"/>
        <v>-149.44150307706238</v>
      </c>
      <c r="AB215" s="81">
        <f t="shared" ref="AB215:AB278" si="79">IF(U215=0,0,AA215*1200/U215)</f>
        <v>-0.15707657528074029</v>
      </c>
      <c r="AD215" s="95">
        <f>locallinterp(R215,'BBG rates'!$N$10:$N$369,'BBG rates'!$P$10:$P$369)</f>
        <v>16.421431733049008</v>
      </c>
      <c r="AF215" s="2"/>
      <c r="AH215" s="2"/>
      <c r="AI215" s="185">
        <f t="shared" si="71"/>
        <v>194</v>
      </c>
      <c r="AJ215" s="127">
        <f>locallinterp(MIN(AI215,CAP_Senior*12),'BBG rates'!$X$24:$X$65,'BBG rates'!$Y$24:$Y$65)</f>
        <v>63.862471404676256</v>
      </c>
      <c r="AK215" s="127">
        <f>locallinterp(MIN(AI215,CAP_CB*12),'BBG rates'!$AA$25:$AA$40,'BBG rates'!$AC$25:$AC$40)</f>
        <v>11</v>
      </c>
      <c r="AL215" s="144">
        <f t="shared" si="72"/>
        <v>19.986620138794962</v>
      </c>
      <c r="AM215" s="142">
        <f>(SUMPRODUCT(AL215:AL$381,G215:G$381)+SUMPRODUCT(AL215:AL$381,H215:H$381))/12</f>
        <v>1933995.5991671348</v>
      </c>
    </row>
    <row r="216" spans="1:39" x14ac:dyDescent="0.2">
      <c r="A216" s="7">
        <v>195</v>
      </c>
      <c r="B216" s="7">
        <v>97.5</v>
      </c>
      <c r="C216" s="7">
        <v>48.75</v>
      </c>
      <c r="D216" s="12">
        <f t="shared" si="64"/>
        <v>16.25</v>
      </c>
      <c r="E216" s="29">
        <f t="shared" si="63"/>
        <v>1087011.564840415</v>
      </c>
      <c r="F216" s="2">
        <f t="shared" si="65"/>
        <v>1103.5951715566889</v>
      </c>
      <c r="G216" s="2">
        <f t="shared" si="73"/>
        <v>23687.633288577665</v>
      </c>
      <c r="H216" s="2">
        <f t="shared" si="74"/>
        <v>3570.2811750447418</v>
      </c>
      <c r="I216" s="2">
        <f t="shared" si="62"/>
        <v>28361.509635179093</v>
      </c>
      <c r="J216" s="2">
        <f t="shared" ref="J216:J279" si="80">IF($I$7=1,I216*A216,IF($I$7=2,I216*B216,IF($I$7=4,I216*C216,I216*D216)))</f>
        <v>460874.53157166025</v>
      </c>
      <c r="K216" s="2">
        <f t="shared" si="66"/>
        <v>23382.702515507353</v>
      </c>
      <c r="L216" s="2">
        <f t="shared" si="66"/>
        <v>379968.91587699449</v>
      </c>
      <c r="M216" s="2"/>
      <c r="N216" s="28">
        <f t="shared" ref="N216:N279" si="81">IF($A216&lt;=$I$8,N215-P216,0)</f>
        <v>2060314.6931957339</v>
      </c>
      <c r="O216" s="2">
        <f t="shared" si="75"/>
        <v>2084.8993182909453</v>
      </c>
      <c r="P216" s="2">
        <f t="shared" si="76"/>
        <v>44750.404648489908</v>
      </c>
      <c r="R216">
        <f t="shared" si="77"/>
        <v>195</v>
      </c>
      <c r="S216" s="89">
        <f t="shared" si="67"/>
        <v>27257.914463622408</v>
      </c>
      <c r="T216" s="89">
        <f>IF(AND(S216=0,S215&gt;0),SUM($G216:$H$381),S216)</f>
        <v>27257.914463622408</v>
      </c>
      <c r="U216" s="82">
        <f>SUM(T216:T$381)</f>
        <v>1114269.4793040368</v>
      </c>
      <c r="V216" s="68">
        <f>localspline(R216,'BBG rates'!$G$10:$G$27,'BBG rates'!$K$10:$K$27)</f>
        <v>0.99517575901506916</v>
      </c>
      <c r="W216" s="68">
        <f>locallinterp(R216,'BBG rates'!$G$10:$G$27,'BBG rates'!$J$10:$J$27)</f>
        <v>2.0125000000000001E-2</v>
      </c>
      <c r="X216" s="56">
        <f t="shared" si="78"/>
        <v>2.012314391706127E-2</v>
      </c>
      <c r="Y216" s="66">
        <f t="shared" si="68"/>
        <v>51.519944784463128</v>
      </c>
      <c r="Z216" s="72">
        <f t="shared" si="69"/>
        <v>5.5483825851508066E-2</v>
      </c>
      <c r="AA216" s="79">
        <f t="shared" si="70"/>
        <v>-145.85469479077653</v>
      </c>
      <c r="AB216" s="81">
        <f t="shared" si="79"/>
        <v>-0.15707657528074032</v>
      </c>
      <c r="AD216" s="95">
        <f>locallinterp(R216,'BBG rates'!$N$10:$N$369,'BBG rates'!$P$10:$P$369)</f>
        <v>16.504363046300263</v>
      </c>
      <c r="AF216" s="2"/>
      <c r="AH216" s="2"/>
      <c r="AI216" s="185">
        <f t="shared" si="71"/>
        <v>195</v>
      </c>
      <c r="AJ216" s="127">
        <f>locallinterp(MIN(AI216,CAP_Senior*12),'BBG rates'!$X$24:$X$65,'BBG rates'!$Y$24:$Y$65)</f>
        <v>63.958662471291667</v>
      </c>
      <c r="AK216" s="127">
        <f>locallinterp(MIN(AI216,CAP_CB*12),'BBG rates'!$AA$25:$AA$40,'BBG rates'!$AC$25:$AC$40)</f>
        <v>11</v>
      </c>
      <c r="AL216" s="144">
        <f t="shared" si="72"/>
        <v>20.002972620119586</v>
      </c>
      <c r="AM216" s="142">
        <f>(SUMPRODUCT(AL216:AL$381,G216:G$381)+SUMPRODUCT(AL216:AL$381,H216:H$381))/12</f>
        <v>1888356.6013722376</v>
      </c>
    </row>
    <row r="217" spans="1:39" x14ac:dyDescent="0.2">
      <c r="A217" s="7">
        <v>196</v>
      </c>
      <c r="B217" s="7">
        <v>98</v>
      </c>
      <c r="C217" s="7">
        <v>49</v>
      </c>
      <c r="D217" s="12">
        <f t="shared" si="64"/>
        <v>16.333333333333332</v>
      </c>
      <c r="E217" s="29">
        <f t="shared" si="63"/>
        <v>1059896.8716169877</v>
      </c>
      <c r="F217" s="2">
        <f t="shared" si="65"/>
        <v>1076.5983782786859</v>
      </c>
      <c r="G217" s="2">
        <f t="shared" si="73"/>
        <v>23633.47005099614</v>
      </c>
      <c r="H217" s="2">
        <f t="shared" si="74"/>
        <v>3481.2231724310086</v>
      </c>
      <c r="I217" s="2">
        <f t="shared" si="62"/>
        <v>28191.291601705834</v>
      </c>
      <c r="J217" s="2">
        <f t="shared" si="80"/>
        <v>460457.76282786194</v>
      </c>
      <c r="K217" s="2">
        <f t="shared" si="66"/>
        <v>23219.368986693869</v>
      </c>
      <c r="L217" s="2">
        <f t="shared" si="66"/>
        <v>379249.69344933319</v>
      </c>
      <c r="M217" s="2"/>
      <c r="N217" s="28">
        <f t="shared" si="81"/>
        <v>2015519.9668356541</v>
      </c>
      <c r="O217" s="2">
        <f t="shared" si="75"/>
        <v>2040.5776067009197</v>
      </c>
      <c r="P217" s="2">
        <f t="shared" si="76"/>
        <v>44794.726360079942</v>
      </c>
      <c r="R217">
        <f t="shared" si="77"/>
        <v>196</v>
      </c>
      <c r="S217" s="89">
        <f t="shared" si="67"/>
        <v>27114.693223427148</v>
      </c>
      <c r="T217" s="89">
        <f>IF(AND(S217=0,S216&gt;0),SUM($G217:$H$381),S217)</f>
        <v>27114.693223427148</v>
      </c>
      <c r="U217" s="82">
        <f>SUM(T217:T$381)</f>
        <v>1087011.5648404146</v>
      </c>
      <c r="V217" s="68">
        <f>localspline(R217,'BBG rates'!$G$10:$G$27,'BBG rates'!$K$10:$K$27)</f>
        <v>0.99481833694827271</v>
      </c>
      <c r="W217" s="68">
        <f>locallinterp(R217,'BBG rates'!$G$10:$G$27,'BBG rates'!$J$10:$J$27)</f>
        <v>2.1766666666666667E-2</v>
      </c>
      <c r="X217" s="56">
        <f t="shared" si="78"/>
        <v>2.1764495441356502E-2</v>
      </c>
      <c r="Y217" s="66">
        <f t="shared" si="68"/>
        <v>51.06284900477111</v>
      </c>
      <c r="Z217" s="72">
        <f t="shared" si="69"/>
        <v>5.6370530717142139E-2</v>
      </c>
      <c r="AA217" s="79">
        <f t="shared" si="70"/>
        <v>-142.28671157974222</v>
      </c>
      <c r="AB217" s="81">
        <f t="shared" si="79"/>
        <v>-0.15707657528074026</v>
      </c>
      <c r="AD217" s="95">
        <f>locallinterp(R217,'BBG rates'!$N$10:$N$369,'BBG rates'!$P$10:$P$369)</f>
        <v>16.587264574379287</v>
      </c>
      <c r="AF217" s="2"/>
      <c r="AH217" s="2"/>
      <c r="AI217" s="185">
        <f t="shared" si="71"/>
        <v>196</v>
      </c>
      <c r="AJ217" s="127">
        <f>locallinterp(MIN(AI217,CAP_Senior*12),'BBG rates'!$X$24:$X$65,'BBG rates'!$Y$24:$Y$65)</f>
        <v>64.054853537907078</v>
      </c>
      <c r="AK217" s="127">
        <f>locallinterp(MIN(AI217,CAP_CB*12),'BBG rates'!$AA$25:$AA$40,'BBG rates'!$AC$25:$AC$40)</f>
        <v>11</v>
      </c>
      <c r="AL217" s="144">
        <f t="shared" si="72"/>
        <v>20.019325101444203</v>
      </c>
      <c r="AM217" s="142">
        <f>(SUMPRODUCT(AL217:AL$381,G217:G$381)+SUMPRODUCT(AL217:AL$381,H217:H$381))/12</f>
        <v>1842919.9916474542</v>
      </c>
    </row>
    <row r="218" spans="1:39" x14ac:dyDescent="0.2">
      <c r="A218" s="7">
        <v>197</v>
      </c>
      <c r="B218" s="7">
        <v>98.5</v>
      </c>
      <c r="C218" s="7">
        <v>49.25</v>
      </c>
      <c r="D218" s="12">
        <f t="shared" si="64"/>
        <v>16.416666666666668</v>
      </c>
      <c r="E218" s="29">
        <f t="shared" si="63"/>
        <v>1032924.8073225386</v>
      </c>
      <c r="F218" s="2">
        <f t="shared" si="65"/>
        <v>1049.7434342320221</v>
      </c>
      <c r="G218" s="2">
        <f t="shared" si="73"/>
        <v>23579.430661005026</v>
      </c>
      <c r="H218" s="2">
        <f t="shared" si="74"/>
        <v>3392.6336334441753</v>
      </c>
      <c r="I218" s="2">
        <f t="shared" si="62"/>
        <v>28021.807728681226</v>
      </c>
      <c r="J218" s="2">
        <f t="shared" si="80"/>
        <v>460024.67687918351</v>
      </c>
      <c r="K218" s="2">
        <f t="shared" si="66"/>
        <v>23056.939866820718</v>
      </c>
      <c r="L218" s="2">
        <f t="shared" si="66"/>
        <v>378518.09614697349</v>
      </c>
      <c r="M218" s="2"/>
      <c r="N218" s="28">
        <f t="shared" si="81"/>
        <v>1970680.8748668588</v>
      </c>
      <c r="O218" s="2">
        <f t="shared" si="75"/>
        <v>1996.211997985635</v>
      </c>
      <c r="P218" s="2">
        <f t="shared" si="76"/>
        <v>44839.091968795219</v>
      </c>
      <c r="R218">
        <f t="shared" si="77"/>
        <v>197</v>
      </c>
      <c r="S218" s="89">
        <f t="shared" si="67"/>
        <v>26972.064294449203</v>
      </c>
      <c r="T218" s="89">
        <f>IF(AND(S218=0,S217&gt;0),SUM($G218:$H$381),S218)</f>
        <v>26972.064294449203</v>
      </c>
      <c r="U218" s="82">
        <f>SUM(T218:T$381)</f>
        <v>1059896.8716169873</v>
      </c>
      <c r="V218" s="68">
        <f>localspline(R218,'BBG rates'!$G$10:$G$27,'BBG rates'!$K$10:$K$27)</f>
        <v>0.99446233209954937</v>
      </c>
      <c r="W218" s="68">
        <f>locallinterp(R218,'BBG rates'!$G$10:$G$27,'BBG rates'!$J$10:$J$27)</f>
        <v>2.3408333333333333E-2</v>
      </c>
      <c r="X218" s="56">
        <f t="shared" si="78"/>
        <v>2.3405822271005405E-2</v>
      </c>
      <c r="Y218" s="66">
        <f t="shared" si="68"/>
        <v>50.571067657225228</v>
      </c>
      <c r="Z218" s="72">
        <f t="shared" si="69"/>
        <v>5.7255835745687517E-2</v>
      </c>
      <c r="AA218" s="79">
        <f t="shared" si="70"/>
        <v>-138.7374756203057</v>
      </c>
      <c r="AB218" s="81">
        <f t="shared" si="79"/>
        <v>-0.15707657528074032</v>
      </c>
      <c r="AD218" s="95">
        <f>locallinterp(R218,'BBG rates'!$N$10:$N$369,'BBG rates'!$P$10:$P$369)</f>
        <v>16.670136435387583</v>
      </c>
      <c r="AF218" s="2"/>
      <c r="AH218" s="2"/>
      <c r="AI218" s="185">
        <f t="shared" si="71"/>
        <v>197</v>
      </c>
      <c r="AJ218" s="127">
        <f>locallinterp(MIN(AI218,CAP_Senior*12),'BBG rates'!$X$24:$X$65,'BBG rates'!$Y$24:$Y$65)</f>
        <v>64.151044604522482</v>
      </c>
      <c r="AK218" s="127">
        <f>locallinterp(MIN(AI218,CAP_CB*12),'BBG rates'!$AA$25:$AA$40,'BBG rates'!$AC$25:$AC$40)</f>
        <v>11</v>
      </c>
      <c r="AL218" s="144">
        <f t="shared" si="72"/>
        <v>20.03567758276882</v>
      </c>
      <c r="AM218" s="142">
        <f>(SUMPRODUCT(AL218:AL$381,G218:G$381)+SUMPRODUCT(AL218:AL$381,H218:H$381))/12</f>
        <v>1797685.1700919776</v>
      </c>
    </row>
    <row r="219" spans="1:39" x14ac:dyDescent="0.2">
      <c r="A219" s="7">
        <v>198</v>
      </c>
      <c r="B219" s="7">
        <v>99</v>
      </c>
      <c r="C219" s="7">
        <v>49.5</v>
      </c>
      <c r="D219" s="12">
        <f t="shared" si="64"/>
        <v>16.5</v>
      </c>
      <c r="E219" s="29">
        <f t="shared" si="63"/>
        <v>1006094.781867181</v>
      </c>
      <c r="F219" s="2">
        <f t="shared" si="65"/>
        <v>1023.0297527796124</v>
      </c>
      <c r="G219" s="2">
        <f t="shared" si="73"/>
        <v>23525.514835419155</v>
      </c>
      <c r="H219" s="2">
        <f t="shared" si="74"/>
        <v>3304.5106199385209</v>
      </c>
      <c r="I219" s="2">
        <f t="shared" si="62"/>
        <v>27853.055208137288</v>
      </c>
      <c r="J219" s="2">
        <f t="shared" si="80"/>
        <v>459575.41093426524</v>
      </c>
      <c r="K219" s="2">
        <f t="shared" si="66"/>
        <v>22895.410620198967</v>
      </c>
      <c r="L219" s="2">
        <f t="shared" si="66"/>
        <v>377774.27523328294</v>
      </c>
      <c r="M219" s="2"/>
      <c r="N219" s="28">
        <f t="shared" si="81"/>
        <v>1925797.3733487464</v>
      </c>
      <c r="O219" s="2">
        <f t="shared" si="75"/>
        <v>1951.802448668484</v>
      </c>
      <c r="P219" s="2">
        <f t="shared" si="76"/>
        <v>44883.501518112374</v>
      </c>
      <c r="R219">
        <f t="shared" si="77"/>
        <v>198</v>
      </c>
      <c r="S219" s="89">
        <f t="shared" si="67"/>
        <v>26830.025455357674</v>
      </c>
      <c r="T219" s="89">
        <f>IF(AND(S219=0,S218&gt;0),SUM($G219:$H$381),S219)</f>
        <v>26830.025455357674</v>
      </c>
      <c r="U219" s="82">
        <f>SUM(T219:T$381)</f>
        <v>1032924.8073225382</v>
      </c>
      <c r="V219" s="68">
        <f>localspline(R219,'BBG rates'!$G$10:$G$27,'BBG rates'!$K$10:$K$27)</f>
        <v>0.99410776109720445</v>
      </c>
      <c r="W219" s="68">
        <f>locallinterp(R219,'BBG rates'!$G$10:$G$27,'BBG rates'!$J$10:$J$27)</f>
        <v>2.5049999999999999E-2</v>
      </c>
      <c r="X219" s="56">
        <f t="shared" si="78"/>
        <v>2.5047124407073795E-2</v>
      </c>
      <c r="Y219" s="66">
        <f t="shared" si="68"/>
        <v>50.044981537926887</v>
      </c>
      <c r="Z219" s="72">
        <f t="shared" si="69"/>
        <v>5.8139738168530575E-2</v>
      </c>
      <c r="AA219" s="79">
        <f t="shared" si="70"/>
        <v>-135.20690938061901</v>
      </c>
      <c r="AB219" s="81">
        <f t="shared" si="79"/>
        <v>-0.15707657528074026</v>
      </c>
      <c r="AD219" s="95">
        <f>locallinterp(R219,'BBG rates'!$N$10:$N$369,'BBG rates'!$P$10:$P$369)</f>
        <v>16.75297874881235</v>
      </c>
      <c r="AF219" s="2"/>
      <c r="AH219" s="2"/>
      <c r="AI219" s="185">
        <f t="shared" si="71"/>
        <v>198</v>
      </c>
      <c r="AJ219" s="127">
        <f>locallinterp(MIN(AI219,CAP_Senior*12),'BBG rates'!$X$24:$X$65,'BBG rates'!$Y$24:$Y$65)</f>
        <v>64.247235671137901</v>
      </c>
      <c r="AK219" s="127">
        <f>locallinterp(MIN(AI219,CAP_CB*12),'BBG rates'!$AA$25:$AA$40,'BBG rates'!$AC$25:$AC$40)</f>
        <v>11</v>
      </c>
      <c r="AL219" s="144">
        <f t="shared" si="72"/>
        <v>20.052030064093444</v>
      </c>
      <c r="AM219" s="142">
        <f>(SUMPRODUCT(AL219:AL$381,G219:G$381)+SUMPRODUCT(AL219:AL$381,H219:H$381))/12</f>
        <v>1752651.5380965366</v>
      </c>
    </row>
    <row r="220" spans="1:39" x14ac:dyDescent="0.2">
      <c r="A220" s="7">
        <v>199</v>
      </c>
      <c r="B220" s="7">
        <v>99.5</v>
      </c>
      <c r="C220" s="7">
        <v>49.75</v>
      </c>
      <c r="D220" s="12">
        <f t="shared" si="64"/>
        <v>16.583333333333332</v>
      </c>
      <c r="E220" s="29">
        <f t="shared" si="63"/>
        <v>979406.20737444179</v>
      </c>
      <c r="F220" s="2">
        <f t="shared" si="65"/>
        <v>996.4567494844224</v>
      </c>
      <c r="G220" s="2">
        <f t="shared" si="73"/>
        <v>23471.722291700873</v>
      </c>
      <c r="H220" s="2">
        <f t="shared" si="74"/>
        <v>3216.852201038263</v>
      </c>
      <c r="I220" s="2">
        <f t="shared" si="62"/>
        <v>27685.031242223558</v>
      </c>
      <c r="J220" s="2">
        <f t="shared" si="80"/>
        <v>459110.10143354064</v>
      </c>
      <c r="K220" s="2">
        <f t="shared" si="66"/>
        <v>22734.776732697279</v>
      </c>
      <c r="L220" s="2">
        <f t="shared" si="66"/>
        <v>377018.3808172298</v>
      </c>
      <c r="M220" s="2"/>
      <c r="N220" s="28">
        <f t="shared" si="81"/>
        <v>1880869.4182971953</v>
      </c>
      <c r="O220" s="2">
        <f t="shared" si="75"/>
        <v>1907.3489152298005</v>
      </c>
      <c r="P220" s="2">
        <f t="shared" si="76"/>
        <v>44927.955051551042</v>
      </c>
      <c r="R220">
        <f t="shared" si="77"/>
        <v>199</v>
      </c>
      <c r="S220" s="89">
        <f t="shared" si="67"/>
        <v>26688.574492739135</v>
      </c>
      <c r="T220" s="89">
        <f>IF(AND(S220=0,S219&gt;0),SUM($G220:$H$381),S220)</f>
        <v>26688.574492739135</v>
      </c>
      <c r="U220" s="82">
        <f>SUM(T220:T$381)</f>
        <v>1006094.7818671805</v>
      </c>
      <c r="V220" s="68">
        <f>localspline(R220,'BBG rates'!$G$10:$G$27,'BBG rates'!$K$10:$K$27)</f>
        <v>0.99375470010144029</v>
      </c>
      <c r="W220" s="68">
        <f>locallinterp(R220,'BBG rates'!$G$10:$G$27,'BBG rates'!$J$10:$J$27)</f>
        <v>2.6691666666666666E-2</v>
      </c>
      <c r="X220" s="56">
        <f t="shared" si="78"/>
        <v>2.6688401850094579E-2</v>
      </c>
      <c r="Y220" s="66">
        <f t="shared" si="68"/>
        <v>49.484969050072472</v>
      </c>
      <c r="Z220" s="72">
        <f t="shared" si="69"/>
        <v>5.9022235211161518E-2</v>
      </c>
      <c r="AA220" s="79">
        <f t="shared" si="70"/>
        <v>-131.69493561960013</v>
      </c>
      <c r="AB220" s="81">
        <f t="shared" si="79"/>
        <v>-0.15707657528074029</v>
      </c>
      <c r="AD220" s="95">
        <f>locallinterp(R220,'BBG rates'!$N$10:$N$369,'BBG rates'!$P$10:$P$369)</f>
        <v>16.835791640487468</v>
      </c>
      <c r="AF220" s="2"/>
      <c r="AH220" s="2"/>
      <c r="AI220" s="185">
        <f t="shared" si="71"/>
        <v>199</v>
      </c>
      <c r="AJ220" s="127">
        <f>locallinterp(MIN(AI220,CAP_Senior*12),'BBG rates'!$X$24:$X$65,'BBG rates'!$Y$24:$Y$65)</f>
        <v>64.343426737753305</v>
      </c>
      <c r="AK220" s="127">
        <f>locallinterp(MIN(AI220,CAP_CB*12),'BBG rates'!$AA$25:$AA$40,'BBG rates'!$AC$25:$AC$40)</f>
        <v>11</v>
      </c>
      <c r="AL220" s="144">
        <f t="shared" si="72"/>
        <v>20.068382545418061</v>
      </c>
      <c r="AM220" s="142">
        <f>(SUMPRODUCT(AL220:AL$381,G220:G$381)+SUMPRODUCT(AL220:AL$381,H220:H$381))/12</f>
        <v>1707818.4983422675</v>
      </c>
    </row>
    <row r="221" spans="1:39" x14ac:dyDescent="0.2">
      <c r="A221" s="7">
        <v>200</v>
      </c>
      <c r="B221" s="7">
        <v>100</v>
      </c>
      <c r="C221" s="7">
        <v>50</v>
      </c>
      <c r="D221" s="12">
        <f t="shared" si="64"/>
        <v>16.666666666666668</v>
      </c>
      <c r="E221" s="29">
        <f t="shared" si="63"/>
        <v>952858.49817337154</v>
      </c>
      <c r="F221" s="2">
        <f t="shared" si="65"/>
        <v>970.02384210162813</v>
      </c>
      <c r="G221" s="2">
        <f t="shared" si="73"/>
        <v>23418.052747958576</v>
      </c>
      <c r="H221" s="2">
        <f t="shared" si="74"/>
        <v>3129.6564531116455</v>
      </c>
      <c r="I221" s="2">
        <f t="shared" si="62"/>
        <v>27517.733043171851</v>
      </c>
      <c r="J221" s="2">
        <f t="shared" si="80"/>
        <v>458628.88405286422</v>
      </c>
      <c r="K221" s="2">
        <f t="shared" si="66"/>
        <v>22575.033711642773</v>
      </c>
      <c r="L221" s="2">
        <f t="shared" si="66"/>
        <v>376250.56186071294</v>
      </c>
      <c r="M221" s="2"/>
      <c r="N221" s="28">
        <f t="shared" si="81"/>
        <v>1835896.9656845212</v>
      </c>
      <c r="O221" s="2">
        <f t="shared" si="75"/>
        <v>1862.851354106816</v>
      </c>
      <c r="P221" s="2">
        <f t="shared" si="76"/>
        <v>44972.452612674031</v>
      </c>
      <c r="R221">
        <f t="shared" si="77"/>
        <v>200</v>
      </c>
      <c r="S221" s="89">
        <f t="shared" si="67"/>
        <v>26547.709201070222</v>
      </c>
      <c r="T221" s="89">
        <f>IF(AND(S221=0,S220&gt;0),SUM($G221:$H$381),S221)</f>
        <v>26547.709201070222</v>
      </c>
      <c r="U221" s="82">
        <f>SUM(T221:T$381)</f>
        <v>979406.20737444144</v>
      </c>
      <c r="V221" s="68">
        <f>localspline(R221,'BBG rates'!$G$10:$G$27,'BBG rates'!$K$10:$K$27)</f>
        <v>0.99340304648379318</v>
      </c>
      <c r="W221" s="68">
        <f>locallinterp(R221,'BBG rates'!$G$10:$G$27,'BBG rates'!$J$10:$J$27)</f>
        <v>2.8333333333333335E-2</v>
      </c>
      <c r="X221" s="56">
        <f t="shared" si="78"/>
        <v>2.8329654601133569E-2</v>
      </c>
      <c r="Y221" s="66">
        <f t="shared" si="68"/>
        <v>48.891406216015469</v>
      </c>
      <c r="Z221" s="72">
        <f t="shared" si="69"/>
        <v>5.9903324093175038E-2</v>
      </c>
      <c r="AA221" s="79">
        <f t="shared" si="70"/>
        <v>-128.20147738589648</v>
      </c>
      <c r="AB221" s="81">
        <f t="shared" si="79"/>
        <v>-0.15707657528074029</v>
      </c>
      <c r="AD221" s="95">
        <f>locallinterp(R221,'BBG rates'!$N$10:$N$369,'BBG rates'!$P$10:$P$369)</f>
        <v>16.918575227694451</v>
      </c>
      <c r="AF221" s="2"/>
      <c r="AH221" s="2"/>
      <c r="AI221" s="185">
        <f t="shared" si="71"/>
        <v>200</v>
      </c>
      <c r="AJ221" s="127">
        <f>locallinterp(MIN(AI221,CAP_Senior*12),'BBG rates'!$X$24:$X$65,'BBG rates'!$Y$24:$Y$65)</f>
        <v>64.439617804368709</v>
      </c>
      <c r="AK221" s="127">
        <f>locallinterp(MIN(AI221,CAP_CB*12),'BBG rates'!$AA$25:$AA$40,'BBG rates'!$AC$25:$AC$40)</f>
        <v>11</v>
      </c>
      <c r="AL221" s="144">
        <f t="shared" si="72"/>
        <v>20.084735026742678</v>
      </c>
      <c r="AM221" s="142">
        <f>(SUMPRODUCT(AL221:AL$381,G221:G$381)+SUMPRODUCT(AL221:AL$381,H221:H$381))/12</f>
        <v>1663185.4547995862</v>
      </c>
    </row>
    <row r="222" spans="1:39" x14ac:dyDescent="0.2">
      <c r="A222" s="7">
        <v>201</v>
      </c>
      <c r="B222" s="7">
        <v>100.5</v>
      </c>
      <c r="C222" s="7">
        <v>50.25</v>
      </c>
      <c r="D222" s="12">
        <f t="shared" si="64"/>
        <v>16.75</v>
      </c>
      <c r="E222" s="29">
        <f t="shared" si="63"/>
        <v>926451.07079068117</v>
      </c>
      <c r="F222" s="2">
        <f t="shared" si="65"/>
        <v>943.73045057080071</v>
      </c>
      <c r="G222" s="2">
        <f t="shared" si="73"/>
        <v>23364.505922945209</v>
      </c>
      <c r="H222" s="2">
        <f t="shared" si="74"/>
        <v>3042.92145974511</v>
      </c>
      <c r="I222" s="2">
        <f t="shared" si="62"/>
        <v>27351.157833261121</v>
      </c>
      <c r="J222" s="2">
        <f t="shared" si="80"/>
        <v>458131.89370712376</v>
      </c>
      <c r="K222" s="2">
        <f t="shared" si="66"/>
        <v>22416.177085722295</v>
      </c>
      <c r="L222" s="2">
        <f t="shared" si="66"/>
        <v>375470.9661858484</v>
      </c>
      <c r="M222" s="2"/>
      <c r="N222" s="28">
        <f t="shared" si="81"/>
        <v>1790879.971439434</v>
      </c>
      <c r="O222" s="2">
        <f t="shared" si="75"/>
        <v>1818.3097216936151</v>
      </c>
      <c r="P222" s="2">
        <f t="shared" si="76"/>
        <v>45016.99424508724</v>
      </c>
      <c r="R222">
        <f t="shared" si="77"/>
        <v>201</v>
      </c>
      <c r="S222" s="89">
        <f t="shared" si="67"/>
        <v>26407.427382690319</v>
      </c>
      <c r="T222" s="89">
        <f>IF(AND(S222=0,S221&gt;0),SUM($G222:$H$381),S222)</f>
        <v>26407.427382690319</v>
      </c>
      <c r="U222" s="82">
        <f>SUM(T222:T$381)</f>
        <v>952858.49817337119</v>
      </c>
      <c r="V222" s="68">
        <f>localspline(R222,'BBG rates'!$G$10:$G$27,'BBG rates'!$K$10:$K$27)</f>
        <v>0.9930528764187132</v>
      </c>
      <c r="W222" s="68">
        <f>locallinterp(R222,'BBG rates'!$G$10:$G$27,'BBG rates'!$J$10:$J$27)</f>
        <v>2.9975000000000002E-2</v>
      </c>
      <c r="X222" s="56">
        <f t="shared" si="78"/>
        <v>2.9970882660723674E-2</v>
      </c>
      <c r="Y222" s="66">
        <f t="shared" si="68"/>
        <v>48.264666689250753</v>
      </c>
      <c r="Z222" s="72">
        <f t="shared" si="69"/>
        <v>6.078300202824332E-2</v>
      </c>
      <c r="AA222" s="79">
        <f t="shared" si="70"/>
        <v>-124.72645801685223</v>
      </c>
      <c r="AB222" s="81">
        <f t="shared" si="79"/>
        <v>-0.15707657528074032</v>
      </c>
      <c r="AD222" s="95">
        <f>locallinterp(R222,'BBG rates'!$N$10:$N$369,'BBG rates'!$P$10:$P$369)</f>
        <v>17.001329634062678</v>
      </c>
      <c r="AF222" s="2"/>
      <c r="AH222" s="2"/>
      <c r="AI222" s="185">
        <f t="shared" si="71"/>
        <v>201</v>
      </c>
      <c r="AJ222" s="127">
        <f>locallinterp(MIN(AI222,CAP_Senior*12),'BBG rates'!$X$24:$X$65,'BBG rates'!$Y$24:$Y$65)</f>
        <v>64.535808870984127</v>
      </c>
      <c r="AK222" s="127">
        <f>locallinterp(MIN(AI222,CAP_CB*12),'BBG rates'!$AA$25:$AA$40,'BBG rates'!$AC$25:$AC$40)</f>
        <v>11</v>
      </c>
      <c r="AL222" s="144">
        <f t="shared" si="72"/>
        <v>20.101087508067302</v>
      </c>
      <c r="AM222" s="142">
        <f>(SUMPRODUCT(AL222:AL$381,G222:G$381)+SUMPRODUCT(AL222:AL$381,H222:H$381))/12</f>
        <v>1618751.8127270434</v>
      </c>
    </row>
    <row r="223" spans="1:39" x14ac:dyDescent="0.2">
      <c r="A223" s="7">
        <v>202</v>
      </c>
      <c r="B223" s="7">
        <v>101</v>
      </c>
      <c r="C223" s="7">
        <v>50.5</v>
      </c>
      <c r="D223" s="12">
        <f t="shared" si="64"/>
        <v>16.833333333333332</v>
      </c>
      <c r="E223" s="29">
        <f t="shared" si="63"/>
        <v>900183.34394290682</v>
      </c>
      <c r="F223" s="2">
        <f t="shared" si="65"/>
        <v>917.57599700811909</v>
      </c>
      <c r="G223" s="2">
        <f t="shared" si="73"/>
        <v>23311.081536056816</v>
      </c>
      <c r="H223" s="2">
        <f t="shared" si="74"/>
        <v>2956.6453117175638</v>
      </c>
      <c r="I223" s="2">
        <f t="shared" si="62"/>
        <v>27185.302844782498</v>
      </c>
      <c r="J223" s="2">
        <f t="shared" si="80"/>
        <v>457619.2645538387</v>
      </c>
      <c r="K223" s="2">
        <f t="shared" si="66"/>
        <v>22258.202404884178</v>
      </c>
      <c r="L223" s="2">
        <f t="shared" si="66"/>
        <v>374679.74048221693</v>
      </c>
      <c r="M223" s="2"/>
      <c r="N223" s="28">
        <f t="shared" si="81"/>
        <v>1745818.3914469942</v>
      </c>
      <c r="O223" s="2">
        <f t="shared" si="75"/>
        <v>1773.7239743410953</v>
      </c>
      <c r="P223" s="2">
        <f t="shared" si="76"/>
        <v>45061.579992439758</v>
      </c>
      <c r="R223">
        <f t="shared" si="77"/>
        <v>202</v>
      </c>
      <c r="S223" s="89">
        <f t="shared" si="67"/>
        <v>26267.726847774378</v>
      </c>
      <c r="T223" s="89">
        <f>IF(AND(S223=0,S222&gt;0),SUM($G223:$H$381),S223)</f>
        <v>26267.726847774378</v>
      </c>
      <c r="U223" s="82">
        <f>SUM(T223:T$381)</f>
        <v>926451.07079068082</v>
      </c>
      <c r="V223" s="68">
        <f>localspline(R223,'BBG rates'!$G$10:$G$27,'BBG rates'!$K$10:$K$27)</f>
        <v>0.99270420651170932</v>
      </c>
      <c r="W223" s="68">
        <f>locallinterp(R223,'BBG rates'!$G$10:$G$27,'BBG rates'!$J$10:$J$27)</f>
        <v>3.1616666666666668E-2</v>
      </c>
      <c r="X223" s="56">
        <f t="shared" si="78"/>
        <v>3.1612086029397801E-2</v>
      </c>
      <c r="Y223" s="66">
        <f t="shared" si="68"/>
        <v>47.605121766368924</v>
      </c>
      <c r="Z223" s="72">
        <f t="shared" si="69"/>
        <v>6.16612662241173E-2</v>
      </c>
      <c r="AA223" s="79">
        <f t="shared" si="70"/>
        <v>-121.26980113747904</v>
      </c>
      <c r="AB223" s="81">
        <f t="shared" si="79"/>
        <v>-0.15707657528074029</v>
      </c>
      <c r="AD223" s="95">
        <f>locallinterp(R223,'BBG rates'!$N$10:$N$369,'BBG rates'!$P$10:$P$369)</f>
        <v>17.08405498460532</v>
      </c>
      <c r="AF223" s="2"/>
      <c r="AH223" s="2"/>
      <c r="AI223" s="185">
        <f t="shared" si="71"/>
        <v>202</v>
      </c>
      <c r="AJ223" s="127">
        <f>locallinterp(MIN(AI223,CAP_Senior*12),'BBG rates'!$X$24:$X$65,'BBG rates'!$Y$24:$Y$65)</f>
        <v>64.631999937599531</v>
      </c>
      <c r="AK223" s="127">
        <f>locallinterp(MIN(AI223,CAP_CB*12),'BBG rates'!$AA$25:$AA$40,'BBG rates'!$AC$25:$AC$40)</f>
        <v>11</v>
      </c>
      <c r="AL223" s="144">
        <f t="shared" si="72"/>
        <v>20.117439989391919</v>
      </c>
      <c r="AM223" s="142">
        <f>(SUMPRODUCT(AL223:AL$381,G223:G$381)+SUMPRODUCT(AL223:AL$381,H223:H$381))/12</f>
        <v>1574516.9786701777</v>
      </c>
    </row>
    <row r="224" spans="1:39" x14ac:dyDescent="0.2">
      <c r="A224" s="7">
        <v>203</v>
      </c>
      <c r="B224" s="7">
        <v>101.5</v>
      </c>
      <c r="C224" s="7">
        <v>50.75</v>
      </c>
      <c r="D224" s="12">
        <f t="shared" si="64"/>
        <v>16.916666666666668</v>
      </c>
      <c r="E224" s="29">
        <f t="shared" si="63"/>
        <v>874054.73852860101</v>
      </c>
      <c r="F224" s="2">
        <f t="shared" si="65"/>
        <v>891.55990569860921</v>
      </c>
      <c r="G224" s="2">
        <f t="shared" si="73"/>
        <v>23257.77930733106</v>
      </c>
      <c r="H224" s="2">
        <f t="shared" si="74"/>
        <v>2870.82610697473</v>
      </c>
      <c r="I224" s="2">
        <f t="shared" si="62"/>
        <v>27020.165320004402</v>
      </c>
      <c r="J224" s="2">
        <f t="shared" si="80"/>
        <v>457091.12999674119</v>
      </c>
      <c r="K224" s="2">
        <f t="shared" si="66"/>
        <v>22101.105240240417</v>
      </c>
      <c r="L224" s="2">
        <f t="shared" si="66"/>
        <v>373877.03031406709</v>
      </c>
      <c r="M224" s="2"/>
      <c r="N224" s="28">
        <f t="shared" si="81"/>
        <v>1700712.1815485703</v>
      </c>
      <c r="O224" s="2">
        <f t="shared" si="75"/>
        <v>1729.0940683569227</v>
      </c>
      <c r="P224" s="2">
        <f t="shared" si="76"/>
        <v>45106.209898423935</v>
      </c>
      <c r="R224">
        <f t="shared" si="77"/>
        <v>203</v>
      </c>
      <c r="S224" s="89">
        <f t="shared" si="67"/>
        <v>26128.605414305792</v>
      </c>
      <c r="T224" s="89">
        <f>IF(AND(S224=0,S223&gt;0),SUM($G224:$H$381),S224)</f>
        <v>26128.605414305792</v>
      </c>
      <c r="U224" s="82">
        <f>SUM(T224:T$381)</f>
        <v>900183.34394290659</v>
      </c>
      <c r="V224" s="68">
        <f>localspline(R224,'BBG rates'!$G$10:$G$27,'BBG rates'!$K$10:$K$27)</f>
        <v>0.99235711293451967</v>
      </c>
      <c r="W224" s="68">
        <f>locallinterp(R224,'BBG rates'!$G$10:$G$27,'BBG rates'!$J$10:$J$27)</f>
        <v>3.3258333333333334E-2</v>
      </c>
      <c r="X224" s="56">
        <f t="shared" si="78"/>
        <v>3.3253264708488217E-2</v>
      </c>
      <c r="Y224" s="66">
        <f t="shared" si="68"/>
        <v>46.913140398945117</v>
      </c>
      <c r="Z224" s="72">
        <f t="shared" si="69"/>
        <v>6.2538113882614405E-2</v>
      </c>
      <c r="AA224" s="79">
        <f t="shared" si="70"/>
        <v>-117.83143065943041</v>
      </c>
      <c r="AB224" s="81">
        <f t="shared" si="79"/>
        <v>-0.15707657528074029</v>
      </c>
      <c r="AD224" s="95">
        <f>locallinterp(R224,'BBG rates'!$N$10:$N$369,'BBG rates'!$P$10:$P$369)</f>
        <v>17.166751410683197</v>
      </c>
      <c r="AF224" s="2"/>
      <c r="AH224" s="2"/>
      <c r="AI224" s="185">
        <f t="shared" si="71"/>
        <v>203</v>
      </c>
      <c r="AJ224" s="127">
        <f>locallinterp(MIN(AI224,CAP_Senior*12),'BBG rates'!$X$24:$X$65,'BBG rates'!$Y$24:$Y$65)</f>
        <v>64.728191004214949</v>
      </c>
      <c r="AK224" s="127">
        <f>locallinterp(MIN(AI224,CAP_CB*12),'BBG rates'!$AA$25:$AA$40,'BBG rates'!$AC$25:$AC$40)</f>
        <v>11</v>
      </c>
      <c r="AL224" s="144">
        <f t="shared" si="72"/>
        <v>20.133792470716543</v>
      </c>
      <c r="AM224" s="142">
        <f>(SUMPRODUCT(AL224:AL$381,G224:G$381)+SUMPRODUCT(AL224:AL$381,H224:H$381))/12</f>
        <v>1530480.3604603577</v>
      </c>
    </row>
    <row r="225" spans="1:39" x14ac:dyDescent="0.2">
      <c r="A225" s="7">
        <v>204</v>
      </c>
      <c r="B225" s="7">
        <v>102</v>
      </c>
      <c r="C225" s="7">
        <v>51</v>
      </c>
      <c r="D225" s="12">
        <f t="shared" si="64"/>
        <v>17</v>
      </c>
      <c r="E225" s="29">
        <f t="shared" si="63"/>
        <v>848064.67762055167</v>
      </c>
      <c r="F225" s="2">
        <f t="shared" si="65"/>
        <v>865.68160308841107</v>
      </c>
      <c r="G225" s="2">
        <f t="shared" si="73"/>
        <v>23204.598957445742</v>
      </c>
      <c r="H225" s="2">
        <f t="shared" si="74"/>
        <v>2785.4619506035901</v>
      </c>
      <c r="I225" s="2">
        <f t="shared" si="62"/>
        <v>26855.742511137742</v>
      </c>
      <c r="J225" s="2">
        <f t="shared" si="80"/>
        <v>456547.6226893416</v>
      </c>
      <c r="K225" s="2">
        <f t="shared" si="66"/>
        <v>21944.881183969235</v>
      </c>
      <c r="L225" s="2">
        <f t="shared" si="66"/>
        <v>373062.98012747697</v>
      </c>
      <c r="M225" s="2"/>
      <c r="N225" s="28">
        <f t="shared" si="81"/>
        <v>1655561.2975417948</v>
      </c>
      <c r="O225" s="2">
        <f t="shared" si="75"/>
        <v>1684.4199600054899</v>
      </c>
      <c r="P225" s="2">
        <f t="shared" si="76"/>
        <v>45150.884006775355</v>
      </c>
      <c r="R225">
        <f t="shared" si="77"/>
        <v>204</v>
      </c>
      <c r="S225" s="89">
        <f t="shared" si="67"/>
        <v>25990.06090804933</v>
      </c>
      <c r="T225" s="89">
        <f>IF(AND(S225=0,S224&gt;0),SUM($G225:$H$381),S225)</f>
        <v>25990.06090804933</v>
      </c>
      <c r="U225" s="82">
        <f>SUM(T225:T$381)</f>
        <v>874054.73852860078</v>
      </c>
      <c r="V225" s="68">
        <f>localspline(R225,'BBG rates'!$G$10:$G$27,'BBG rates'!$K$10:$K$27)</f>
        <v>0.99201149305868008</v>
      </c>
      <c r="W225" s="68">
        <f>locallinterp(R225,'BBG rates'!$G$10:$G$27,'BBG rates'!$J$10:$J$27)</f>
        <v>3.49E-2</v>
      </c>
      <c r="X225" s="56">
        <f t="shared" si="78"/>
        <v>3.4894418698527829E-2</v>
      </c>
      <c r="Y225" s="66">
        <f t="shared" si="68"/>
        <v>46.189089205357163</v>
      </c>
      <c r="Z225" s="72">
        <f t="shared" si="69"/>
        <v>6.3413542199582645E-2</v>
      </c>
      <c r="AA225" s="79">
        <f t="shared" si="70"/>
        <v>-114.4112707799796</v>
      </c>
      <c r="AB225" s="81">
        <f t="shared" si="79"/>
        <v>-0.15707657528074029</v>
      </c>
      <c r="AD225" s="95">
        <f>locallinterp(R225,'BBG rates'!$N$10:$N$369,'BBG rates'!$P$10:$P$369)</f>
        <v>17.249419035104754</v>
      </c>
      <c r="AF225" s="2"/>
      <c r="AH225" s="2"/>
      <c r="AI225" s="185">
        <f t="shared" si="71"/>
        <v>204</v>
      </c>
      <c r="AJ225" s="127">
        <f>locallinterp(MIN(AI225,CAP_Senior*12),'BBG rates'!$X$24:$X$65,'BBG rates'!$Y$24:$Y$65)</f>
        <v>64.824382070830353</v>
      </c>
      <c r="AK225" s="127">
        <f>locallinterp(MIN(AI225,CAP_CB*12),'BBG rates'!$AA$25:$AA$40,'BBG rates'!$AC$25:$AC$40)</f>
        <v>11</v>
      </c>
      <c r="AL225" s="144">
        <f t="shared" si="72"/>
        <v>20.15014495204116</v>
      </c>
      <c r="AM225" s="142">
        <f>(SUMPRODUCT(AL225:AL$381,G225:G$381)+SUMPRODUCT(AL225:AL$381,H225:H$381))/12</f>
        <v>1486641.367213618</v>
      </c>
    </row>
    <row r="226" spans="1:39" x14ac:dyDescent="0.2">
      <c r="A226" s="7">
        <v>205</v>
      </c>
      <c r="B226" s="7">
        <v>102.5</v>
      </c>
      <c r="C226" s="7">
        <v>51.25</v>
      </c>
      <c r="D226" s="12">
        <f t="shared" si="64"/>
        <v>17.083333333333332</v>
      </c>
      <c r="E226" s="29">
        <f t="shared" si="63"/>
        <v>822212.58645802736</v>
      </c>
      <c r="F226" s="2">
        <f t="shared" si="65"/>
        <v>839.94051777707114</v>
      </c>
      <c r="G226" s="2">
        <f t="shared" si="73"/>
        <v>23151.540207717375</v>
      </c>
      <c r="H226" s="2">
        <f t="shared" si="74"/>
        <v>2700.5509548069153</v>
      </c>
      <c r="I226" s="2">
        <f t="shared" si="62"/>
        <v>26692.031680301363</v>
      </c>
      <c r="J226" s="2">
        <f t="shared" si="80"/>
        <v>455988.87453848158</v>
      </c>
      <c r="K226" s="2">
        <f t="shared" si="66"/>
        <v>21789.525849218324</v>
      </c>
      <c r="L226" s="2">
        <f t="shared" si="66"/>
        <v>372237.73325747967</v>
      </c>
      <c r="M226" s="2"/>
      <c r="N226" s="28">
        <f t="shared" si="81"/>
        <v>1610365.6951805218</v>
      </c>
      <c r="O226" s="2">
        <f t="shared" si="75"/>
        <v>1639.7016055078725</v>
      </c>
      <c r="P226" s="2">
        <f t="shared" si="76"/>
        <v>45195.602361272977</v>
      </c>
      <c r="R226">
        <f t="shared" si="77"/>
        <v>205</v>
      </c>
      <c r="S226" s="89">
        <f t="shared" si="67"/>
        <v>25852.091162524292</v>
      </c>
      <c r="T226" s="89">
        <f>IF(AND(S226=0,S225&gt;0),SUM($G226:$H$381),S226)</f>
        <v>25852.091162524292</v>
      </c>
      <c r="U226" s="82">
        <f>SUM(T226:T$381)</f>
        <v>848064.67762055143</v>
      </c>
      <c r="V226" s="68">
        <f>localspline(R226,'BBG rates'!$G$10:$G$27,'BBG rates'!$K$10:$K$27)</f>
        <v>0.99166742306880273</v>
      </c>
      <c r="W226" s="68">
        <f>locallinterp(R226,'BBG rates'!$G$10:$G$27,'BBG rates'!$J$10:$J$27)</f>
        <v>3.6541666666666667E-2</v>
      </c>
      <c r="X226" s="56">
        <f t="shared" si="78"/>
        <v>3.6535548000315998E-2</v>
      </c>
      <c r="Y226" s="66">
        <f t="shared" si="68"/>
        <v>45.433332482585733</v>
      </c>
      <c r="Z226" s="72">
        <f t="shared" si="69"/>
        <v>6.4287548364909852E-2</v>
      </c>
      <c r="AA226" s="79">
        <f t="shared" si="70"/>
        <v>-111.00924598100107</v>
      </c>
      <c r="AB226" s="81">
        <f t="shared" si="79"/>
        <v>-0.15707657528074029</v>
      </c>
      <c r="AD226" s="95">
        <f>locallinterp(R226,'BBG rates'!$N$10:$N$369,'BBG rates'!$P$10:$P$369)</f>
        <v>17.332057987027156</v>
      </c>
      <c r="AF226" s="2"/>
      <c r="AH226" s="2"/>
      <c r="AI226" s="185">
        <f t="shared" si="71"/>
        <v>205</v>
      </c>
      <c r="AJ226" s="127">
        <f>locallinterp(MIN(AI226,CAP_Senior*12),'BBG rates'!$X$24:$X$65,'BBG rates'!$Y$24:$Y$65)</f>
        <v>64.915073420789739</v>
      </c>
      <c r="AK226" s="127">
        <f>locallinterp(MIN(AI226,CAP_CB*12),'BBG rates'!$AA$25:$AA$40,'BBG rates'!$AC$25:$AC$40)</f>
        <v>11</v>
      </c>
      <c r="AL226" s="144">
        <f t="shared" si="72"/>
        <v>20.165562481534256</v>
      </c>
      <c r="AM226" s="142">
        <f>(SUMPRODUCT(AL226:AL$381,G226:G$381)+SUMPRODUCT(AL226:AL$381,H226:H$381))/12</f>
        <v>1442999.409329487</v>
      </c>
    </row>
    <row r="227" spans="1:39" x14ac:dyDescent="0.2">
      <c r="A227" s="7">
        <v>206</v>
      </c>
      <c r="B227" s="7">
        <v>103</v>
      </c>
      <c r="C227" s="7">
        <v>51.5</v>
      </c>
      <c r="D227" s="12">
        <f t="shared" si="64"/>
        <v>17.166666666666668</v>
      </c>
      <c r="E227" s="29">
        <f t="shared" si="63"/>
        <v>796497.89243904979</v>
      </c>
      <c r="F227" s="2">
        <f t="shared" si="65"/>
        <v>814.33608050986277</v>
      </c>
      <c r="G227" s="2">
        <f t="shared" si="73"/>
        <v>23098.602780099671</v>
      </c>
      <c r="H227" s="2">
        <f t="shared" si="74"/>
        <v>2616.0912388778856</v>
      </c>
      <c r="I227" s="2">
        <f t="shared" si="62"/>
        <v>26529.03009948742</v>
      </c>
      <c r="J227" s="2">
        <f t="shared" si="80"/>
        <v>455415.01670786738</v>
      </c>
      <c r="K227" s="2">
        <f t="shared" si="66"/>
        <v>21635.034870008029</v>
      </c>
      <c r="L227" s="2">
        <f t="shared" si="66"/>
        <v>371401.43193513784</v>
      </c>
      <c r="M227" s="2"/>
      <c r="N227" s="28">
        <f t="shared" si="81"/>
        <v>1565125.3301747828</v>
      </c>
      <c r="O227" s="2">
        <f t="shared" si="75"/>
        <v>1594.938961041787</v>
      </c>
      <c r="P227" s="2">
        <f t="shared" si="76"/>
        <v>45240.365005739055</v>
      </c>
      <c r="R227">
        <f t="shared" si="77"/>
        <v>206</v>
      </c>
      <c r="S227" s="89">
        <f t="shared" si="67"/>
        <v>25714.694018977556</v>
      </c>
      <c r="T227" s="89">
        <f>IF(AND(S227=0,S226&gt;0),SUM($G227:$H$381),S227)</f>
        <v>25714.694018977556</v>
      </c>
      <c r="U227" s="82">
        <f>SUM(T227:T$381)</f>
        <v>822212.58645802713</v>
      </c>
      <c r="V227" s="68">
        <f>localspline(R227,'BBG rates'!$G$10:$G$27,'BBG rates'!$K$10:$K$27)</f>
        <v>0.99132491954979807</v>
      </c>
      <c r="W227" s="68">
        <f>locallinterp(R227,'BBG rates'!$G$10:$G$27,'BBG rates'!$J$10:$J$27)</f>
        <v>3.8183333333333333E-2</v>
      </c>
      <c r="X227" s="56">
        <f t="shared" si="78"/>
        <v>3.8176652614652085E-2</v>
      </c>
      <c r="Y227" s="66">
        <f t="shared" si="68"/>
        <v>44.646232217938277</v>
      </c>
      <c r="Z227" s="72">
        <f t="shared" si="69"/>
        <v>6.5160129562503222E-2</v>
      </c>
      <c r="AA227" s="79">
        <f t="shared" si="70"/>
        <v>-107.6252810279554</v>
      </c>
      <c r="AB227" s="81">
        <f t="shared" si="79"/>
        <v>-0.15707657528074029</v>
      </c>
      <c r="AD227" s="95">
        <f>locallinterp(R227,'BBG rates'!$N$10:$N$369,'BBG rates'!$P$10:$P$369)</f>
        <v>17.41466839698964</v>
      </c>
      <c r="AF227" s="2"/>
      <c r="AH227" s="2"/>
      <c r="AI227" s="185">
        <f t="shared" si="71"/>
        <v>206</v>
      </c>
      <c r="AJ227" s="127">
        <f>locallinterp(MIN(AI227,CAP_Senior*12),'BBG rates'!$X$24:$X$65,'BBG rates'!$Y$24:$Y$65)</f>
        <v>65.005764770749124</v>
      </c>
      <c r="AK227" s="127">
        <f>locallinterp(MIN(AI227,CAP_CB*12),'BBG rates'!$AA$25:$AA$40,'BBG rates'!$AC$25:$AC$40)</f>
        <v>11</v>
      </c>
      <c r="AL227" s="144">
        <f t="shared" si="72"/>
        <v>20.180980011027351</v>
      </c>
      <c r="AM227" s="142">
        <f>(SUMPRODUCT(AL227:AL$381,G227:G$381)+SUMPRODUCT(AL227:AL$381,H227:H$381))/12</f>
        <v>1399555.9126948034</v>
      </c>
    </row>
    <row r="228" spans="1:39" x14ac:dyDescent="0.2">
      <c r="A228" s="7">
        <v>207</v>
      </c>
      <c r="B228" s="7">
        <v>103.5</v>
      </c>
      <c r="C228" s="7">
        <v>51.75</v>
      </c>
      <c r="D228" s="12">
        <f t="shared" si="64"/>
        <v>17.25</v>
      </c>
      <c r="E228" s="29">
        <f t="shared" si="63"/>
        <v>770920.02511269285</v>
      </c>
      <c r="F228" s="2">
        <f t="shared" si="65"/>
        <v>788.86772417013219</v>
      </c>
      <c r="G228" s="2">
        <f t="shared" si="73"/>
        <v>23045.786397182139</v>
      </c>
      <c r="H228" s="2">
        <f t="shared" si="74"/>
        <v>2532.0809291747955</v>
      </c>
      <c r="I228" s="2">
        <f t="shared" si="62"/>
        <v>26366.735050527066</v>
      </c>
      <c r="J228" s="2">
        <f t="shared" si="80"/>
        <v>454826.17962159187</v>
      </c>
      <c r="K228" s="2">
        <f t="shared" si="66"/>
        <v>21481.403901135574</v>
      </c>
      <c r="L228" s="2">
        <f t="shared" si="66"/>
        <v>370554.21729458863</v>
      </c>
      <c r="M228" s="2"/>
      <c r="N228" s="28">
        <f t="shared" si="81"/>
        <v>1519840.1581907435</v>
      </c>
      <c r="O228" s="2">
        <f t="shared" si="75"/>
        <v>1550.1319827415468</v>
      </c>
      <c r="P228" s="2">
        <f t="shared" si="76"/>
        <v>45285.171984039313</v>
      </c>
      <c r="R228">
        <f t="shared" si="77"/>
        <v>207</v>
      </c>
      <c r="S228" s="89">
        <f t="shared" si="67"/>
        <v>25577.867326356936</v>
      </c>
      <c r="T228" s="89">
        <f>IF(AND(S228=0,S227&gt;0),SUM($G228:$H$381),S228)</f>
        <v>25577.867326356936</v>
      </c>
      <c r="U228" s="82">
        <f>SUM(T228:T$381)</f>
        <v>796497.89243904955</v>
      </c>
      <c r="V228" s="68">
        <f>localspline(R228,'BBG rates'!$G$10:$G$27,'BBG rates'!$K$10:$K$27)</f>
        <v>0.99098405868384087</v>
      </c>
      <c r="W228" s="68">
        <f>locallinterp(R228,'BBG rates'!$G$10:$G$27,'BBG rates'!$J$10:$J$27)</f>
        <v>3.9824999999999999E-2</v>
      </c>
      <c r="X228" s="56">
        <f t="shared" si="78"/>
        <v>3.9817732542068995E-2</v>
      </c>
      <c r="Y228" s="66">
        <f t="shared" si="68"/>
        <v>43.828148100726125</v>
      </c>
      <c r="Z228" s="72">
        <f t="shared" si="69"/>
        <v>6.6031282970276023E-2</v>
      </c>
      <c r="AA228" s="79">
        <f t="shared" si="70"/>
        <v>-104.25930096887778</v>
      </c>
      <c r="AB228" s="81">
        <f t="shared" si="79"/>
        <v>-0.15707657528074029</v>
      </c>
      <c r="AD228" s="95">
        <f>locallinterp(R228,'BBG rates'!$N$10:$N$369,'BBG rates'!$P$10:$P$369)</f>
        <v>17.49725040187996</v>
      </c>
      <c r="AF228" s="2"/>
      <c r="AH228" s="2"/>
      <c r="AI228" s="185">
        <f t="shared" si="71"/>
        <v>207</v>
      </c>
      <c r="AJ228" s="127">
        <f>locallinterp(MIN(AI228,CAP_Senior*12),'BBG rates'!$X$24:$X$65,'BBG rates'!$Y$24:$Y$65)</f>
        <v>65.09645612070851</v>
      </c>
      <c r="AK228" s="127">
        <f>locallinterp(MIN(AI228,CAP_CB*12),'BBG rates'!$AA$25:$AA$40,'BBG rates'!$AC$25:$AC$40)</f>
        <v>11</v>
      </c>
      <c r="AL228" s="144">
        <f t="shared" si="72"/>
        <v>20.196397540520447</v>
      </c>
      <c r="AM228" s="142">
        <f>(SUMPRODUCT(AL228:AL$381,G228:G$381)+SUMPRODUCT(AL228:AL$381,H228:H$381))/12</f>
        <v>1356310.2688625811</v>
      </c>
    </row>
    <row r="229" spans="1:39" x14ac:dyDescent="0.2">
      <c r="A229" s="7">
        <v>208</v>
      </c>
      <c r="B229" s="7">
        <v>104</v>
      </c>
      <c r="C229" s="7">
        <v>52</v>
      </c>
      <c r="D229" s="12">
        <f t="shared" si="64"/>
        <v>17.333333333333332</v>
      </c>
      <c r="E229" s="29">
        <f t="shared" si="63"/>
        <v>745478.41617140837</v>
      </c>
      <c r="F229" s="2">
        <f t="shared" si="65"/>
        <v>763.5348837716715</v>
      </c>
      <c r="G229" s="2">
        <f t="shared" si="73"/>
        <v>22993.09078218857</v>
      </c>
      <c r="H229" s="2">
        <f t="shared" si="74"/>
        <v>2448.5181590958468</v>
      </c>
      <c r="I229" s="2">
        <f t="shared" si="62"/>
        <v>26205.143825056086</v>
      </c>
      <c r="J229" s="2">
        <f t="shared" si="80"/>
        <v>454222.49296763877</v>
      </c>
      <c r="K229" s="2">
        <f t="shared" si="66"/>
        <v>21328.628618079252</v>
      </c>
      <c r="L229" s="2">
        <f t="shared" si="66"/>
        <v>369696.22938004031</v>
      </c>
      <c r="M229" s="2"/>
      <c r="N229" s="28">
        <f t="shared" si="81"/>
        <v>1474510.1348506608</v>
      </c>
      <c r="O229" s="2">
        <f t="shared" si="75"/>
        <v>1505.2806266980208</v>
      </c>
      <c r="P229" s="2">
        <f t="shared" si="76"/>
        <v>45330.023340082822</v>
      </c>
      <c r="R229">
        <f t="shared" si="77"/>
        <v>208</v>
      </c>
      <c r="S229" s="89">
        <f t="shared" si="67"/>
        <v>25441.608941284416</v>
      </c>
      <c r="T229" s="89">
        <f>IF(AND(S229=0,S228&gt;0),SUM($G229:$H$381),S229)</f>
        <v>25441.608941284416</v>
      </c>
      <c r="U229" s="82">
        <f>SUM(T229:T$381)</f>
        <v>770920.02511269262</v>
      </c>
      <c r="V229" s="68">
        <f>localspline(R229,'BBG rates'!$G$10:$G$27,'BBG rates'!$K$10:$K$27)</f>
        <v>0.99064473784246709</v>
      </c>
      <c r="W229" s="68">
        <f>locallinterp(R229,'BBG rates'!$G$10:$G$27,'BBG rates'!$J$10:$J$27)</f>
        <v>4.1466666666666666E-2</v>
      </c>
      <c r="X229" s="56">
        <f t="shared" si="78"/>
        <v>4.1458787783632545E-2</v>
      </c>
      <c r="Y229" s="66">
        <f t="shared" si="68"/>
        <v>42.979437533894952</v>
      </c>
      <c r="Z229" s="72">
        <f t="shared" si="69"/>
        <v>6.6901005760143128E-2</v>
      </c>
      <c r="AA229" s="79">
        <f t="shared" si="70"/>
        <v>-100.91123113337004</v>
      </c>
      <c r="AB229" s="81">
        <f t="shared" si="79"/>
        <v>-0.15707657528074026</v>
      </c>
      <c r="AD229" s="95">
        <f>locallinterp(R229,'BBG rates'!$N$10:$N$369,'BBG rates'!$P$10:$P$369)</f>
        <v>17.579804130033498</v>
      </c>
      <c r="AF229" s="2"/>
      <c r="AH229" s="2"/>
      <c r="AI229" s="185">
        <f t="shared" si="71"/>
        <v>208</v>
      </c>
      <c r="AJ229" s="127">
        <f>locallinterp(MIN(AI229,CAP_Senior*12),'BBG rates'!$X$24:$X$65,'BBG rates'!$Y$24:$Y$65)</f>
        <v>65.187147470667895</v>
      </c>
      <c r="AK229" s="127">
        <f>locallinterp(MIN(AI229,CAP_CB*12),'BBG rates'!$AA$25:$AA$40,'BBG rates'!$AC$25:$AC$40)</f>
        <v>11</v>
      </c>
      <c r="AL229" s="144">
        <f t="shared" si="72"/>
        <v>20.211815070013543</v>
      </c>
      <c r="AM229" s="142">
        <f>(SUMPRODUCT(AL229:AL$381,G229:G$381)+SUMPRODUCT(AL229:AL$381,H229:H$381))/12</f>
        <v>1313261.8707990984</v>
      </c>
    </row>
    <row r="230" spans="1:39" x14ac:dyDescent="0.2">
      <c r="A230" s="7">
        <v>209</v>
      </c>
      <c r="B230" s="7">
        <v>104.5</v>
      </c>
      <c r="C230" s="7">
        <v>52.25</v>
      </c>
      <c r="D230" s="12">
        <f t="shared" si="64"/>
        <v>17.416666666666668</v>
      </c>
      <c r="E230" s="29">
        <f t="shared" si="63"/>
        <v>720172.49944337865</v>
      </c>
      <c r="F230" s="2">
        <f t="shared" si="65"/>
        <v>738.3369964511179</v>
      </c>
      <c r="G230" s="2">
        <f t="shared" si="73"/>
        <v>22940.515658975663</v>
      </c>
      <c r="H230" s="2">
        <f t="shared" si="74"/>
        <v>2365.4010690540322</v>
      </c>
      <c r="I230" s="2">
        <f t="shared" si="62"/>
        <v>26044.253724480812</v>
      </c>
      <c r="J230" s="2">
        <f t="shared" si="80"/>
        <v>453604.08570137416</v>
      </c>
      <c r="K230" s="2">
        <f t="shared" si="66"/>
        <v>21176.70471690331</v>
      </c>
      <c r="L230" s="2">
        <f t="shared" si="66"/>
        <v>368827.60715273273</v>
      </c>
      <c r="M230" s="2"/>
      <c r="N230" s="28">
        <f t="shared" si="81"/>
        <v>1429135.2157328385</v>
      </c>
      <c r="O230" s="2">
        <f t="shared" si="75"/>
        <v>1460.3848489585882</v>
      </c>
      <c r="P230" s="2">
        <f t="shared" si="76"/>
        <v>45374.919117822268</v>
      </c>
      <c r="R230">
        <f t="shared" si="77"/>
        <v>209</v>
      </c>
      <c r="S230" s="89">
        <f t="shared" si="67"/>
        <v>25305.916728029693</v>
      </c>
      <c r="T230" s="89">
        <f>IF(AND(S230=0,S229&gt;0),SUM($G230:$H$381),S230)</f>
        <v>25305.916728029693</v>
      </c>
      <c r="U230" s="82">
        <f>SUM(T230:T$381)</f>
        <v>745478.41617140826</v>
      </c>
      <c r="V230" s="68">
        <f>localspline(R230,'BBG rates'!$G$10:$G$27,'BBG rates'!$K$10:$K$27)</f>
        <v>0.99030703321935165</v>
      </c>
      <c r="W230" s="68">
        <f>locallinterp(R230,'BBG rates'!$G$10:$G$27,'BBG rates'!$J$10:$J$27)</f>
        <v>4.3108333333333332E-2</v>
      </c>
      <c r="X230" s="56">
        <f t="shared" si="78"/>
        <v>4.309981833987564E-2</v>
      </c>
      <c r="Y230" s="66">
        <f t="shared" si="68"/>
        <v>42.100455645585889</v>
      </c>
      <c r="Z230" s="72">
        <f t="shared" si="69"/>
        <v>6.7769295097990928E-2</v>
      </c>
      <c r="AA230" s="79">
        <f t="shared" si="70"/>
        <v>-97.580997131596021</v>
      </c>
      <c r="AB230" s="81">
        <f t="shared" si="79"/>
        <v>-0.15707657528074026</v>
      </c>
      <c r="AD230" s="95">
        <f>locallinterp(R230,'BBG rates'!$N$10:$N$369,'BBG rates'!$P$10:$P$369)</f>
        <v>17.662329716135112</v>
      </c>
      <c r="AF230" s="2"/>
      <c r="AH230" s="2"/>
      <c r="AI230" s="185">
        <f t="shared" si="71"/>
        <v>209</v>
      </c>
      <c r="AJ230" s="127">
        <f>locallinterp(MIN(AI230,CAP_Senior*12),'BBG rates'!$X$24:$X$65,'BBG rates'!$Y$24:$Y$65)</f>
        <v>65.277838820627281</v>
      </c>
      <c r="AK230" s="127">
        <f>locallinterp(MIN(AI230,CAP_CB*12),'BBG rates'!$AA$25:$AA$40,'BBG rates'!$AC$25:$AC$40)</f>
        <v>11</v>
      </c>
      <c r="AL230" s="144">
        <f t="shared" si="72"/>
        <v>20.227232599506635</v>
      </c>
      <c r="AM230" s="142">
        <f>(SUMPRODUCT(AL230:AL$381,G230:G$381)+SUMPRODUCT(AL230:AL$381,H230:H$381))/12</f>
        <v>1270410.1128820279</v>
      </c>
    </row>
    <row r="231" spans="1:39" x14ac:dyDescent="0.2">
      <c r="A231" s="7">
        <v>210</v>
      </c>
      <c r="B231" s="7">
        <v>105</v>
      </c>
      <c r="C231" s="7">
        <v>52.5</v>
      </c>
      <c r="D231" s="12">
        <f t="shared" si="64"/>
        <v>17.5</v>
      </c>
      <c r="E231" s="29">
        <f t="shared" si="63"/>
        <v>695001.71088489506</v>
      </c>
      <c r="F231" s="2">
        <f t="shared" si="65"/>
        <v>713.27350146037963</v>
      </c>
      <c r="G231" s="2">
        <f t="shared" si="73"/>
        <v>22888.060752031499</v>
      </c>
      <c r="H231" s="2">
        <f t="shared" si="74"/>
        <v>2282.7278064521033</v>
      </c>
      <c r="I231" s="2">
        <f t="shared" si="62"/>
        <v>25884.062059943979</v>
      </c>
      <c r="J231" s="2">
        <f t="shared" si="80"/>
        <v>452971.08604901965</v>
      </c>
      <c r="K231" s="2">
        <f t="shared" si="66"/>
        <v>21025.627914163098</v>
      </c>
      <c r="L231" s="2">
        <f t="shared" si="66"/>
        <v>367948.48849785421</v>
      </c>
      <c r="M231" s="2"/>
      <c r="N231" s="28">
        <f t="shared" si="81"/>
        <v>1383715.3563715848</v>
      </c>
      <c r="O231" s="2">
        <f t="shared" si="75"/>
        <v>1415.4446055270973</v>
      </c>
      <c r="P231" s="2">
        <f t="shared" si="76"/>
        <v>45419.859361253752</v>
      </c>
      <c r="R231">
        <f t="shared" si="77"/>
        <v>210</v>
      </c>
      <c r="S231" s="89">
        <f t="shared" si="67"/>
        <v>25170.788558483604</v>
      </c>
      <c r="T231" s="89">
        <f>IF(AND(S231=0,S230&gt;0),SUM($G231:$H$381),S231)</f>
        <v>25170.788558483604</v>
      </c>
      <c r="U231" s="82">
        <f>SUM(T231:T$381)</f>
        <v>720172.49944337853</v>
      </c>
      <c r="V231" s="68">
        <f>localspline(R231,'BBG rates'!$G$10:$G$27,'BBG rates'!$K$10:$K$27)</f>
        <v>0.9899709613810046</v>
      </c>
      <c r="W231" s="68">
        <f>locallinterp(R231,'BBG rates'!$G$10:$G$27,'BBG rates'!$J$10:$J$27)</f>
        <v>4.4749999999999998E-2</v>
      </c>
      <c r="X231" s="56">
        <f t="shared" si="78"/>
        <v>4.4740824211864094E-2</v>
      </c>
      <c r="Y231" s="66">
        <f t="shared" si="68"/>
        <v>41.191555300667474</v>
      </c>
      <c r="Z231" s="72">
        <f t="shared" si="69"/>
        <v>6.8636148143681297E-2</v>
      </c>
      <c r="AA231" s="79">
        <f t="shared" si="70"/>
        <v>-94.26852485328061</v>
      </c>
      <c r="AB231" s="81">
        <f t="shared" si="79"/>
        <v>-0.15707657528074029</v>
      </c>
      <c r="AD231" s="95">
        <f>locallinterp(R231,'BBG rates'!$N$10:$N$369,'BBG rates'!$P$10:$P$369)</f>
        <v>17.744827296250197</v>
      </c>
      <c r="AF231" s="2"/>
      <c r="AH231" s="2"/>
      <c r="AI231" s="185">
        <f t="shared" si="71"/>
        <v>210</v>
      </c>
      <c r="AJ231" s="127">
        <f>locallinterp(MIN(AI231,CAP_Senior*12),'BBG rates'!$X$24:$X$65,'BBG rates'!$Y$24:$Y$65)</f>
        <v>65.368530170586666</v>
      </c>
      <c r="AK231" s="127">
        <f>locallinterp(MIN(AI231,CAP_CB*12),'BBG rates'!$AA$25:$AA$40,'BBG rates'!$AC$25:$AC$40)</f>
        <v>11</v>
      </c>
      <c r="AL231" s="144">
        <f t="shared" si="72"/>
        <v>20.242650128999735</v>
      </c>
      <c r="AM231" s="142">
        <f>(SUMPRODUCT(AL231:AL$381,G231:G$381)+SUMPRODUCT(AL231:AL$381,H231:H$381))/12</f>
        <v>1227754.3908985613</v>
      </c>
    </row>
    <row r="232" spans="1:39" x14ac:dyDescent="0.2">
      <c r="A232" s="7">
        <v>211</v>
      </c>
      <c r="B232" s="7">
        <v>105.5</v>
      </c>
      <c r="C232" s="7">
        <v>52.75</v>
      </c>
      <c r="D232" s="12">
        <f t="shared" si="64"/>
        <v>17.583333333333332</v>
      </c>
      <c r="E232" s="29">
        <f t="shared" si="63"/>
        <v>669965.48857276328</v>
      </c>
      <c r="F232" s="2">
        <f t="shared" si="65"/>
        <v>688.34384015908745</v>
      </c>
      <c r="G232" s="2">
        <f t="shared" si="73"/>
        <v>22835.725786474162</v>
      </c>
      <c r="H232" s="2">
        <f t="shared" si="74"/>
        <v>2200.4965256576234</v>
      </c>
      <c r="I232" s="2">
        <f t="shared" si="62"/>
        <v>25724.56615229087</v>
      </c>
      <c r="J232" s="2">
        <f t="shared" si="80"/>
        <v>452323.62151111441</v>
      </c>
      <c r="K232" s="2">
        <f t="shared" si="66"/>
        <v>20875.393946810778</v>
      </c>
      <c r="L232" s="2">
        <f t="shared" si="66"/>
        <v>367059.01023142278</v>
      </c>
      <c r="M232" s="2"/>
      <c r="N232" s="28">
        <f t="shared" si="81"/>
        <v>1338250.5122571678</v>
      </c>
      <c r="O232" s="2">
        <f t="shared" si="75"/>
        <v>1370.4598523638219</v>
      </c>
      <c r="P232" s="2">
        <f t="shared" si="76"/>
        <v>45464.844114417028</v>
      </c>
      <c r="R232">
        <f t="shared" si="77"/>
        <v>211</v>
      </c>
      <c r="S232" s="89">
        <f t="shared" si="67"/>
        <v>25036.222312131787</v>
      </c>
      <c r="T232" s="89">
        <f>IF(AND(S232=0,S231&gt;0),SUM($G232:$H$381),S232)</f>
        <v>25036.222312131787</v>
      </c>
      <c r="U232" s="82">
        <f>SUM(T232:T$381)</f>
        <v>695001.71088489494</v>
      </c>
      <c r="V232" s="68">
        <f>localspline(R232,'BBG rates'!$G$10:$G$27,'BBG rates'!$K$10:$K$27)</f>
        <v>0.98963653892045567</v>
      </c>
      <c r="W232" s="68">
        <f>locallinterp(R232,'BBG rates'!$G$10:$G$27,'BBG rates'!$J$10:$J$27)</f>
        <v>4.6391666666666664E-2</v>
      </c>
      <c r="X232" s="56">
        <f t="shared" si="78"/>
        <v>4.6381805400130816E-2</v>
      </c>
      <c r="Y232" s="66">
        <f t="shared" si="68"/>
        <v>40.253087112193214</v>
      </c>
      <c r="Z232" s="72">
        <f t="shared" si="69"/>
        <v>6.9501562051020385E-2</v>
      </c>
      <c r="AA232" s="79">
        <f t="shared" si="70"/>
        <v>-90.973740466712073</v>
      </c>
      <c r="AB232" s="81">
        <f t="shared" si="79"/>
        <v>-0.15707657528074026</v>
      </c>
      <c r="AD232" s="95">
        <f>locallinterp(R232,'BBG rates'!$N$10:$N$369,'BBG rates'!$P$10:$P$369)</f>
        <v>17.8272970078269</v>
      </c>
      <c r="AF232" s="2"/>
      <c r="AH232" s="2"/>
      <c r="AI232" s="185">
        <f t="shared" si="71"/>
        <v>211</v>
      </c>
      <c r="AJ232" s="127">
        <f>locallinterp(MIN(AI232,CAP_Senior*12),'BBG rates'!$X$24:$X$65,'BBG rates'!$Y$24:$Y$65)</f>
        <v>65.459221520546052</v>
      </c>
      <c r="AK232" s="127">
        <f>locallinterp(MIN(AI232,CAP_CB*12),'BBG rates'!$AA$25:$AA$40,'BBG rates'!$AC$25:$AC$40)</f>
        <v>11</v>
      </c>
      <c r="AL232" s="144">
        <f t="shared" si="72"/>
        <v>20.258067658492827</v>
      </c>
      <c r="AM232" s="142">
        <f>(SUMPRODUCT(AL232:AL$381,G232:G$381)+SUMPRODUCT(AL232:AL$381,H232:H$381))/12</f>
        <v>1185294.1020435269</v>
      </c>
    </row>
    <row r="233" spans="1:39" x14ac:dyDescent="0.2">
      <c r="A233" s="7">
        <v>212</v>
      </c>
      <c r="B233" s="7">
        <v>106</v>
      </c>
      <c r="C233" s="7">
        <v>53</v>
      </c>
      <c r="D233" s="12">
        <f t="shared" si="64"/>
        <v>17.666666666666668</v>
      </c>
      <c r="E233" s="29">
        <f t="shared" si="63"/>
        <v>645063.27269673487</v>
      </c>
      <c r="F233" s="2">
        <f t="shared" si="65"/>
        <v>663.5474560070727</v>
      </c>
      <c r="G233" s="2">
        <f t="shared" si="73"/>
        <v>22783.510488050255</v>
      </c>
      <c r="H233" s="2">
        <f t="shared" si="74"/>
        <v>2118.705387978111</v>
      </c>
      <c r="I233" s="2">
        <f t="shared" si="62"/>
        <v>25565.76333203544</v>
      </c>
      <c r="J233" s="2">
        <f t="shared" si="80"/>
        <v>451661.81886595947</v>
      </c>
      <c r="K233" s="2">
        <f t="shared" si="66"/>
        <v>20725.998572101347</v>
      </c>
      <c r="L233" s="2">
        <f t="shared" si="66"/>
        <v>366159.30810712383</v>
      </c>
      <c r="M233" s="2"/>
      <c r="N233" s="28">
        <f t="shared" si="81"/>
        <v>1292740.6388357724</v>
      </c>
      <c r="O233" s="2">
        <f t="shared" si="75"/>
        <v>1325.4305453854179</v>
      </c>
      <c r="P233" s="2">
        <f t="shared" si="76"/>
        <v>45509.873421395438</v>
      </c>
      <c r="R233">
        <f t="shared" si="77"/>
        <v>212</v>
      </c>
      <c r="S233" s="89">
        <f t="shared" si="67"/>
        <v>24902.215876028367</v>
      </c>
      <c r="T233" s="89">
        <f>IF(AND(S233=0,S232&gt;0),SUM($G233:$H$381),S233)</f>
        <v>24902.215876028367</v>
      </c>
      <c r="U233" s="82">
        <f>SUM(T233:T$381)</f>
        <v>669965.48857276305</v>
      </c>
      <c r="V233" s="68">
        <f>localspline(R233,'BBG rates'!$G$10:$G$27,'BBG rates'!$K$10:$K$27)</f>
        <v>0.98930381220950636</v>
      </c>
      <c r="W233" s="68">
        <f>locallinterp(R233,'BBG rates'!$G$10:$G$27,'BBG rates'!$J$10:$J$27)</f>
        <v>4.8033333333333331E-2</v>
      </c>
      <c r="X233" s="56">
        <f t="shared" si="78"/>
        <v>4.8022761905475164E-2</v>
      </c>
      <c r="Y233" s="66">
        <f t="shared" si="68"/>
        <v>39.28539945283012</v>
      </c>
      <c r="Z233" s="72">
        <f t="shared" si="69"/>
        <v>7.0365533967763683E-2</v>
      </c>
      <c r="AA233" s="79">
        <f t="shared" si="70"/>
        <v>-87.696570417747978</v>
      </c>
      <c r="AB233" s="81">
        <f t="shared" si="79"/>
        <v>-0.15707657528074032</v>
      </c>
      <c r="AD233" s="95">
        <f>locallinterp(R233,'BBG rates'!$N$10:$N$369,'BBG rates'!$P$10:$P$369)</f>
        <v>17.909738992177694</v>
      </c>
      <c r="AF233" s="2"/>
      <c r="AH233" s="2"/>
      <c r="AI233" s="185">
        <f t="shared" si="71"/>
        <v>212</v>
      </c>
      <c r="AJ233" s="127">
        <f>locallinterp(MIN(AI233,CAP_Senior*12),'BBG rates'!$X$24:$X$65,'BBG rates'!$Y$24:$Y$65)</f>
        <v>65.549912870505437</v>
      </c>
      <c r="AK233" s="127">
        <f>locallinterp(MIN(AI233,CAP_CB*12),'BBG rates'!$AA$25:$AA$40,'BBG rates'!$AC$25:$AC$40)</f>
        <v>11</v>
      </c>
      <c r="AL233" s="144">
        <f t="shared" si="72"/>
        <v>20.273485187985926</v>
      </c>
      <c r="AM233" s="142">
        <f>(SUMPRODUCT(AL233:AL$381,G233:G$381)+SUMPRODUCT(AL233:AL$381,H233:H$381))/12</f>
        <v>1143028.6449175074</v>
      </c>
    </row>
    <row r="234" spans="1:39" x14ac:dyDescent="0.2">
      <c r="A234" s="7">
        <v>213</v>
      </c>
      <c r="B234" s="7">
        <v>106.5</v>
      </c>
      <c r="C234" s="7">
        <v>53.25</v>
      </c>
      <c r="D234" s="12">
        <f t="shared" si="64"/>
        <v>17.75</v>
      </c>
      <c r="E234" s="29">
        <f t="shared" si="63"/>
        <v>620294.50555196521</v>
      </c>
      <c r="F234" s="2">
        <f t="shared" si="65"/>
        <v>638.88379455687095</v>
      </c>
      <c r="G234" s="2">
        <f t="shared" si="73"/>
        <v>22731.414583133468</v>
      </c>
      <c r="H234" s="2">
        <f t="shared" si="74"/>
        <v>2037.3525616362674</v>
      </c>
      <c r="I234" s="2">
        <f t="shared" si="62"/>
        <v>25407.650939326606</v>
      </c>
      <c r="J234" s="2">
        <f t="shared" si="80"/>
        <v>450985.80417304725</v>
      </c>
      <c r="K234" s="2">
        <f t="shared" si="66"/>
        <v>20577.437567499164</v>
      </c>
      <c r="L234" s="2">
        <f t="shared" si="66"/>
        <v>365249.51682311011</v>
      </c>
      <c r="M234" s="2"/>
      <c r="N234" s="28">
        <f t="shared" si="81"/>
        <v>1247185.6915094564</v>
      </c>
      <c r="O234" s="2">
        <f t="shared" si="75"/>
        <v>1280.3566404648793</v>
      </c>
      <c r="P234" s="2">
        <f t="shared" si="76"/>
        <v>45554.947326315967</v>
      </c>
      <c r="R234">
        <f t="shared" si="77"/>
        <v>213</v>
      </c>
      <c r="S234" s="89">
        <f t="shared" si="67"/>
        <v>24768.767144769736</v>
      </c>
      <c r="T234" s="89">
        <f>IF(AND(S234=0,S233&gt;0),SUM($G234:$H$381),S234)</f>
        <v>24768.767144769736</v>
      </c>
      <c r="U234" s="82">
        <f>SUM(T234:T$381)</f>
        <v>645063.27269673476</v>
      </c>
      <c r="V234" s="68">
        <f>localspline(R234,'BBG rates'!$G$10:$G$27,'BBG rates'!$K$10:$K$27)</f>
        <v>0.98897273823757204</v>
      </c>
      <c r="W234" s="68">
        <f>locallinterp(R234,'BBG rates'!$G$10:$G$27,'BBG rates'!$J$10:$J$27)</f>
        <v>4.9674999999999997E-2</v>
      </c>
      <c r="X234" s="56">
        <f t="shared" si="78"/>
        <v>4.9663693728962954E-2</v>
      </c>
      <c r="Y234" s="66">
        <f t="shared" si="68"/>
        <v>38.288838466219076</v>
      </c>
      <c r="Z234" s="72">
        <f t="shared" si="69"/>
        <v>7.1228061035593773E-2</v>
      </c>
      <c r="AA234" s="79">
        <f t="shared" si="70"/>
        <v>-84.436941428824468</v>
      </c>
      <c r="AB234" s="81">
        <f t="shared" si="79"/>
        <v>-0.15707657528074029</v>
      </c>
      <c r="AD234" s="95">
        <f>locallinterp(R234,'BBG rates'!$N$10:$N$369,'BBG rates'!$P$10:$P$369)</f>
        <v>17.992153387030825</v>
      </c>
      <c r="AF234" s="2"/>
      <c r="AH234" s="2"/>
      <c r="AI234" s="185">
        <f t="shared" si="71"/>
        <v>213</v>
      </c>
      <c r="AJ234" s="127">
        <f>locallinterp(MIN(AI234,CAP_Senior*12),'BBG rates'!$X$24:$X$65,'BBG rates'!$Y$24:$Y$65)</f>
        <v>65.640604220464823</v>
      </c>
      <c r="AK234" s="127">
        <f>locallinterp(MIN(AI234,CAP_CB*12),'BBG rates'!$AA$25:$AA$40,'BBG rates'!$AC$25:$AC$40)</f>
        <v>11</v>
      </c>
      <c r="AL234" s="144">
        <f t="shared" si="72"/>
        <v>20.288902717479019</v>
      </c>
      <c r="AM234" s="142">
        <f>(SUMPRODUCT(AL234:AL$381,G234:G$381)+SUMPRODUCT(AL234:AL$381,H234:H$381))/12</f>
        <v>1100957.4195249502</v>
      </c>
    </row>
    <row r="235" spans="1:39" x14ac:dyDescent="0.2">
      <c r="A235" s="7">
        <v>214</v>
      </c>
      <c r="B235" s="7">
        <v>107</v>
      </c>
      <c r="C235" s="7">
        <v>53.5</v>
      </c>
      <c r="D235" s="12">
        <f t="shared" si="64"/>
        <v>17.833333333333332</v>
      </c>
      <c r="E235" s="29">
        <f t="shared" si="63"/>
        <v>595658.63153149665</v>
      </c>
      <c r="F235" s="2">
        <f t="shared" si="65"/>
        <v>614.35230344625313</v>
      </c>
      <c r="G235" s="2">
        <f t="shared" si="73"/>
        <v>22679.437798723186</v>
      </c>
      <c r="H235" s="2">
        <f t="shared" si="74"/>
        <v>1956.4362217452879</v>
      </c>
      <c r="I235" s="2">
        <f t="shared" si="62"/>
        <v>25250.226323914725</v>
      </c>
      <c r="J235" s="2">
        <f t="shared" si="80"/>
        <v>450295.70277647924</v>
      </c>
      <c r="K235" s="2">
        <f t="shared" si="66"/>
        <v>20429.706730584876</v>
      </c>
      <c r="L235" s="2">
        <f t="shared" si="66"/>
        <v>364329.77002876357</v>
      </c>
      <c r="M235" s="2"/>
      <c r="N235" s="28">
        <f t="shared" si="81"/>
        <v>1201585.6256361071</v>
      </c>
      <c r="O235" s="2">
        <f t="shared" si="75"/>
        <v>1235.238093431497</v>
      </c>
      <c r="P235" s="2">
        <f t="shared" si="76"/>
        <v>45600.065873349369</v>
      </c>
      <c r="R235">
        <f t="shared" si="77"/>
        <v>214</v>
      </c>
      <c r="S235" s="89">
        <f t="shared" si="67"/>
        <v>24635.874020468473</v>
      </c>
      <c r="T235" s="89">
        <f>IF(AND(S235=0,S234&gt;0),SUM($G235:$H$381),S235)</f>
        <v>24635.874020468473</v>
      </c>
      <c r="U235" s="82">
        <f>SUM(T235:T$381)</f>
        <v>620294.50555196498</v>
      </c>
      <c r="V235" s="68">
        <f>localspline(R235,'BBG rates'!$G$10:$G$27,'BBG rates'!$K$10:$K$27)</f>
        <v>0.98864339317486272</v>
      </c>
      <c r="W235" s="68">
        <f>locallinterp(R235,'BBG rates'!$G$10:$G$27,'BBG rates'!$J$10:$J$27)</f>
        <v>5.131666666666667E-2</v>
      </c>
      <c r="X235" s="56">
        <f t="shared" si="78"/>
        <v>5.1304600871127093E-2</v>
      </c>
      <c r="Y235" s="66">
        <f t="shared" si="68"/>
        <v>37.263748078284209</v>
      </c>
      <c r="Z235" s="72">
        <f t="shared" si="69"/>
        <v>7.2089140390096423E-2</v>
      </c>
      <c r="AA235" s="79">
        <f t="shared" si="70"/>
        <v>-81.194780497969006</v>
      </c>
      <c r="AB235" s="81">
        <f t="shared" si="79"/>
        <v>-0.15707657528074029</v>
      </c>
      <c r="AD235" s="95">
        <f>locallinterp(R235,'BBG rates'!$N$10:$N$369,'BBG rates'!$P$10:$P$369)</f>
        <v>18.074540336462064</v>
      </c>
      <c r="AF235" s="2"/>
      <c r="AH235" s="2"/>
      <c r="AI235" s="185">
        <f t="shared" si="71"/>
        <v>214</v>
      </c>
      <c r="AJ235" s="127">
        <f>locallinterp(MIN(AI235,CAP_Senior*12),'BBG rates'!$X$24:$X$65,'BBG rates'!$Y$24:$Y$65)</f>
        <v>65.731295570424209</v>
      </c>
      <c r="AK235" s="127">
        <f>locallinterp(MIN(AI235,CAP_CB*12),'BBG rates'!$AA$25:$AA$40,'BBG rates'!$AC$25:$AC$40)</f>
        <v>11</v>
      </c>
      <c r="AL235" s="144">
        <f t="shared" si="72"/>
        <v>20.304320246972114</v>
      </c>
      <c r="AM235" s="142">
        <f>(SUMPRODUCT(AL235:AL$381,G235:G$381)+SUMPRODUCT(AL235:AL$381,H235:H$381))/12</f>
        <v>1059079.8272722734</v>
      </c>
    </row>
    <row r="236" spans="1:39" x14ac:dyDescent="0.2">
      <c r="A236" s="7">
        <v>215</v>
      </c>
      <c r="B236" s="7">
        <v>107.5</v>
      </c>
      <c r="C236" s="7">
        <v>53.75</v>
      </c>
      <c r="D236" s="12">
        <f t="shared" si="64"/>
        <v>17.916666666666668</v>
      </c>
      <c r="E236" s="29">
        <f t="shared" si="63"/>
        <v>571155.09711876931</v>
      </c>
      <c r="F236" s="2">
        <f t="shared" si="65"/>
        <v>589.95243239077979</v>
      </c>
      <c r="G236" s="2">
        <f t="shared" si="73"/>
        <v>22627.579862442995</v>
      </c>
      <c r="H236" s="2">
        <f t="shared" si="74"/>
        <v>1875.9545502842625</v>
      </c>
      <c r="I236" s="2">
        <f t="shared" si="62"/>
        <v>25093.486845118037</v>
      </c>
      <c r="J236" s="2">
        <f t="shared" si="80"/>
        <v>449591.63930836489</v>
      </c>
      <c r="K236" s="2">
        <f t="shared" si="66"/>
        <v>20282.801878962724</v>
      </c>
      <c r="L236" s="2">
        <f t="shared" si="66"/>
        <v>363400.20033141552</v>
      </c>
      <c r="M236" s="2"/>
      <c r="N236" s="28">
        <f t="shared" si="81"/>
        <v>1155940.396529397</v>
      </c>
      <c r="O236" s="2">
        <f t="shared" si="75"/>
        <v>1190.0748600708137</v>
      </c>
      <c r="P236" s="2">
        <f t="shared" si="76"/>
        <v>45645.229106710038</v>
      </c>
      <c r="R236">
        <f t="shared" si="77"/>
        <v>215</v>
      </c>
      <c r="S236" s="89">
        <f t="shared" si="67"/>
        <v>24503.534412727258</v>
      </c>
      <c r="T236" s="89">
        <f>IF(AND(S236=0,S235&gt;0),SUM($G236:$H$381),S236)</f>
        <v>24503.534412727258</v>
      </c>
      <c r="U236" s="82">
        <f>SUM(T236:T$381)</f>
        <v>595658.63153149665</v>
      </c>
      <c r="V236" s="68">
        <f>localspline(R236,'BBG rates'!$G$10:$G$27,'BBG rates'!$K$10:$K$27)</f>
        <v>0.98831573401457029</v>
      </c>
      <c r="W236" s="68">
        <f>locallinterp(R236,'BBG rates'!$G$10:$G$27,'BBG rates'!$J$10:$J$27)</f>
        <v>5.2958333333333336E-2</v>
      </c>
      <c r="X236" s="56">
        <f t="shared" si="78"/>
        <v>5.2945483332500487E-2</v>
      </c>
      <c r="Y236" s="66">
        <f t="shared" si="68"/>
        <v>36.210470008507954</v>
      </c>
      <c r="Z236" s="72">
        <f t="shared" si="69"/>
        <v>7.2948769160767049E-2</v>
      </c>
      <c r="AA236" s="79">
        <f t="shared" si="70"/>
        <v>-77.970014897816554</v>
      </c>
      <c r="AB236" s="81">
        <f t="shared" si="79"/>
        <v>-0.15707657528074029</v>
      </c>
      <c r="AD236" s="95">
        <f>locallinterp(R236,'BBG rates'!$N$10:$N$369,'BBG rates'!$P$10:$P$369)</f>
        <v>18.156899980963278</v>
      </c>
      <c r="AF236" s="2"/>
      <c r="AH236" s="2"/>
      <c r="AI236" s="185">
        <f t="shared" si="71"/>
        <v>215</v>
      </c>
      <c r="AJ236" s="127">
        <f>locallinterp(MIN(AI236,CAP_Senior*12),'BBG rates'!$X$24:$X$65,'BBG rates'!$Y$24:$Y$65)</f>
        <v>65.821986920383594</v>
      </c>
      <c r="AK236" s="127">
        <f>locallinterp(MIN(AI236,CAP_CB*12),'BBG rates'!$AA$25:$AA$40,'BBG rates'!$AC$25:$AC$40)</f>
        <v>11</v>
      </c>
      <c r="AL236" s="144">
        <f t="shared" si="72"/>
        <v>20.31973777646521</v>
      </c>
      <c r="AM236" s="142">
        <f>(SUMPRODUCT(AL236:AL$381,G236:G$381)+SUMPRODUCT(AL236:AL$381,H236:H$381))/12</f>
        <v>1017395.2709659688</v>
      </c>
    </row>
    <row r="237" spans="1:39" x14ac:dyDescent="0.2">
      <c r="A237" s="7">
        <v>216</v>
      </c>
      <c r="B237" s="7">
        <v>108</v>
      </c>
      <c r="C237" s="7">
        <v>54</v>
      </c>
      <c r="D237" s="12">
        <f t="shared" si="64"/>
        <v>18</v>
      </c>
      <c r="E237" s="29">
        <f t="shared" si="63"/>
        <v>546783.35088015639</v>
      </c>
      <c r="F237" s="2">
        <f t="shared" si="65"/>
        <v>565.68363317638398</v>
      </c>
      <c r="G237" s="2">
        <f t="shared" si="73"/>
        <v>22575.840502539304</v>
      </c>
      <c r="H237" s="2">
        <f t="shared" si="74"/>
        <v>1795.9057360736592</v>
      </c>
      <c r="I237" s="2">
        <f t="shared" si="62"/>
        <v>24937.429871789347</v>
      </c>
      <c r="J237" s="2">
        <f t="shared" si="80"/>
        <v>448873.73769220826</v>
      </c>
      <c r="K237" s="2">
        <f t="shared" si="66"/>
        <v>20136.718850168312</v>
      </c>
      <c r="L237" s="2">
        <f t="shared" si="66"/>
        <v>362460.93930302962</v>
      </c>
      <c r="M237" s="2"/>
      <c r="N237" s="28">
        <f t="shared" si="81"/>
        <v>1110249.9594587407</v>
      </c>
      <c r="O237" s="2">
        <f t="shared" si="75"/>
        <v>1144.8668961245814</v>
      </c>
      <c r="P237" s="2">
        <f t="shared" si="76"/>
        <v>45690.437070656277</v>
      </c>
      <c r="R237">
        <f t="shared" si="77"/>
        <v>216</v>
      </c>
      <c r="S237" s="89">
        <f t="shared" si="67"/>
        <v>24371.746238612963</v>
      </c>
      <c r="T237" s="89">
        <f>IF(AND(S237=0,S236&gt;0),SUM($G237:$H$381),S237)</f>
        <v>24371.746238612963</v>
      </c>
      <c r="U237" s="82">
        <f>SUM(T237:T$381)</f>
        <v>571155.09711876931</v>
      </c>
      <c r="V237" s="68">
        <f>localspline(R237,'BBG rates'!$G$10:$G$27,'BBG rates'!$K$10:$K$27)</f>
        <v>0.98798983692326559</v>
      </c>
      <c r="W237" s="68">
        <f>locallinterp(R237,'BBG rates'!$G$10:$G$27,'BBG rates'!$J$10:$J$27)</f>
        <v>5.4600000000000003E-2</v>
      </c>
      <c r="X237" s="56">
        <f t="shared" si="78"/>
        <v>5.4586341114415404E-2</v>
      </c>
      <c r="Y237" s="66">
        <f t="shared" si="68"/>
        <v>35.129343781144286</v>
      </c>
      <c r="Z237" s="72">
        <f t="shared" si="69"/>
        <v>7.3806944470999156E-2</v>
      </c>
      <c r="AA237" s="79">
        <f t="shared" si="70"/>
        <v>-74.762572174629085</v>
      </c>
      <c r="AB237" s="81">
        <f t="shared" si="79"/>
        <v>-0.15707657528074029</v>
      </c>
      <c r="AD237" s="95">
        <f>locallinterp(R237,'BBG rates'!$N$10:$N$369,'BBG rates'!$P$10:$P$369)</f>
        <v>18.239232467373551</v>
      </c>
      <c r="AF237" s="2"/>
      <c r="AH237" s="2"/>
      <c r="AI237" s="185">
        <f t="shared" si="71"/>
        <v>216</v>
      </c>
      <c r="AJ237" s="127">
        <f>locallinterp(MIN(AI237,CAP_Senior*12),'BBG rates'!$X$24:$X$65,'BBG rates'!$Y$24:$Y$65)</f>
        <v>65.91267827034298</v>
      </c>
      <c r="AK237" s="127">
        <f>locallinterp(MIN(AI237,CAP_CB*12),'BBG rates'!$AA$25:$AA$40,'BBG rates'!$AC$25:$AC$40)</f>
        <v>11</v>
      </c>
      <c r="AL237" s="144">
        <f t="shared" si="72"/>
        <v>20.335155305958306</v>
      </c>
      <c r="AM237" s="142">
        <f>(SUMPRODUCT(AL237:AL$381,G237:G$381)+SUMPRODUCT(AL237:AL$381,H237:H$381))/12</f>
        <v>975903.15481070161</v>
      </c>
    </row>
    <row r="238" spans="1:39" x14ac:dyDescent="0.2">
      <c r="A238" s="7">
        <v>217</v>
      </c>
      <c r="B238" s="7">
        <v>108.5</v>
      </c>
      <c r="C238" s="7">
        <v>54.25</v>
      </c>
      <c r="D238" s="12">
        <f t="shared" si="64"/>
        <v>18.083333333333332</v>
      </c>
      <c r="E238" s="29">
        <f t="shared" si="63"/>
        <v>522542.8434575256</v>
      </c>
      <c r="F238" s="2">
        <f t="shared" si="65"/>
        <v>541.54535965197817</v>
      </c>
      <c r="G238" s="2">
        <f t="shared" si="73"/>
        <v>22524.219447879896</v>
      </c>
      <c r="H238" s="2">
        <f t="shared" si="74"/>
        <v>1716.287974750893</v>
      </c>
      <c r="I238" s="2">
        <f t="shared" si="62"/>
        <v>24782.052782282764</v>
      </c>
      <c r="J238" s="2">
        <f t="shared" si="80"/>
        <v>448142.12114627997</v>
      </c>
      <c r="K238" s="2">
        <f t="shared" si="66"/>
        <v>19991.453501576852</v>
      </c>
      <c r="L238" s="2">
        <f t="shared" si="66"/>
        <v>361512.11748684803</v>
      </c>
      <c r="M238" s="2"/>
      <c r="N238" s="28">
        <f t="shared" si="81"/>
        <v>1064514.2696492504</v>
      </c>
      <c r="O238" s="2">
        <f t="shared" si="75"/>
        <v>1099.6141572907175</v>
      </c>
      <c r="P238" s="2">
        <f t="shared" si="76"/>
        <v>45735.689809490126</v>
      </c>
      <c r="R238">
        <f t="shared" si="77"/>
        <v>217</v>
      </c>
      <c r="S238" s="89">
        <f t="shared" si="67"/>
        <v>24240.507422630788</v>
      </c>
      <c r="T238" s="89">
        <f>IF(AND(S238=0,S237&gt;0),SUM($G238:$H$381),S238)</f>
        <v>24240.507422630788</v>
      </c>
      <c r="U238" s="82">
        <f>SUM(T238:T$381)</f>
        <v>546783.35088015627</v>
      </c>
      <c r="V238" s="68">
        <f>localspline(R238,'BBG rates'!$G$10:$G$27,'BBG rates'!$K$10:$K$27)</f>
        <v>0.98766565889764224</v>
      </c>
      <c r="W238" s="68">
        <f>locallinterp(R238,'BBG rates'!$G$10:$G$27,'BBG rates'!$J$10:$J$27)</f>
        <v>5.6241666666666669E-2</v>
      </c>
      <c r="X238" s="56">
        <f t="shared" si="78"/>
        <v>5.6227174217404752E-2</v>
      </c>
      <c r="Y238" s="66">
        <f t="shared" si="68"/>
        <v>34.020706736365206</v>
      </c>
      <c r="Z238" s="72">
        <f t="shared" si="69"/>
        <v>7.4663663438037306E-2</v>
      </c>
      <c r="AA238" s="79">
        <f t="shared" si="70"/>
        <v>-71.572380147318597</v>
      </c>
      <c r="AB238" s="81">
        <f t="shared" si="79"/>
        <v>-0.15707657528074032</v>
      </c>
      <c r="AD238" s="95">
        <f>locallinterp(R238,'BBG rates'!$N$10:$N$369,'BBG rates'!$P$10:$P$369)</f>
        <v>18.321537938948353</v>
      </c>
      <c r="AF238" s="2"/>
      <c r="AH238" s="2"/>
      <c r="AI238" s="185">
        <f t="shared" si="71"/>
        <v>217</v>
      </c>
      <c r="AJ238" s="127">
        <f>locallinterp(MIN(AI238,CAP_Senior*12),'BBG rates'!$X$24:$X$65,'BBG rates'!$Y$24:$Y$65)</f>
        <v>65.998464928091821</v>
      </c>
      <c r="AK238" s="127">
        <f>locallinterp(MIN(AI238,CAP_CB*12),'BBG rates'!$AA$25:$AA$40,'BBG rates'!$AC$25:$AC$40)</f>
        <v>11</v>
      </c>
      <c r="AL238" s="144">
        <f t="shared" si="72"/>
        <v>20.34973903777561</v>
      </c>
      <c r="AM238" s="142">
        <f>(SUMPRODUCT(AL238:AL$381,G238:G$381)+SUMPRODUCT(AL238:AL$381,H238:H$381))/12</f>
        <v>934602.88440740143</v>
      </c>
    </row>
    <row r="239" spans="1:39" x14ac:dyDescent="0.2">
      <c r="A239" s="7">
        <v>218</v>
      </c>
      <c r="B239" s="7">
        <v>109</v>
      </c>
      <c r="C239" s="7">
        <v>54.5</v>
      </c>
      <c r="D239" s="12">
        <f t="shared" si="64"/>
        <v>18.166666666666668</v>
      </c>
      <c r="E239" s="29">
        <f t="shared" si="63"/>
        <v>498433.02756082709</v>
      </c>
      <c r="F239" s="2">
        <f t="shared" si="65"/>
        <v>517.5370677220867</v>
      </c>
      <c r="G239" s="2">
        <f t="shared" si="73"/>
        <v>22472.716427952531</v>
      </c>
      <c r="H239" s="2">
        <f t="shared" si="74"/>
        <v>1637.0994687459781</v>
      </c>
      <c r="I239" s="2">
        <f t="shared" si="62"/>
        <v>24627.352964420596</v>
      </c>
      <c r="J239" s="2">
        <f t="shared" si="80"/>
        <v>447396.91218697419</v>
      </c>
      <c r="K239" s="2">
        <f t="shared" si="66"/>
        <v>19847.001710311568</v>
      </c>
      <c r="L239" s="2">
        <f t="shared" si="66"/>
        <v>360553.86440399353</v>
      </c>
      <c r="M239" s="2"/>
      <c r="N239" s="28">
        <f t="shared" si="81"/>
        <v>1018733.2822816928</v>
      </c>
      <c r="O239" s="2">
        <f t="shared" si="75"/>
        <v>1054.3165992232621</v>
      </c>
      <c r="P239" s="2">
        <f t="shared" si="76"/>
        <v>45780.98736755758</v>
      </c>
      <c r="R239">
        <f t="shared" si="77"/>
        <v>218</v>
      </c>
      <c r="S239" s="89">
        <f t="shared" si="67"/>
        <v>24109.81589669851</v>
      </c>
      <c r="T239" s="89">
        <f>IF(AND(S239=0,S238&gt;0),SUM($G239:$H$381),S239)</f>
        <v>24109.81589669851</v>
      </c>
      <c r="U239" s="82">
        <f>SUM(T239:T$381)</f>
        <v>522542.84345752548</v>
      </c>
      <c r="V239" s="68">
        <f>localspline(R239,'BBG rates'!$G$10:$G$27,'BBG rates'!$K$10:$K$27)</f>
        <v>0.98734324629858417</v>
      </c>
      <c r="W239" s="68">
        <f>locallinterp(R239,'BBG rates'!$G$10:$G$27,'BBG rates'!$J$10:$J$27)</f>
        <v>5.7883333333333335E-2</v>
      </c>
      <c r="X239" s="56">
        <f t="shared" si="78"/>
        <v>5.7867982642001436E-2</v>
      </c>
      <c r="Y239" s="66">
        <f t="shared" si="68"/>
        <v>32.884894041389742</v>
      </c>
      <c r="Z239" s="72">
        <f t="shared" si="69"/>
        <v>7.5518923172995911E-2</v>
      </c>
      <c r="AA239" s="79">
        <f t="shared" si="70"/>
        <v>-68.399366906473418</v>
      </c>
      <c r="AB239" s="81">
        <f t="shared" si="79"/>
        <v>-0.15707657528074032</v>
      </c>
      <c r="AD239" s="95">
        <f>locallinterp(R239,'BBG rates'!$N$10:$N$369,'BBG rates'!$P$10:$P$369)</f>
        <v>18.403816542806567</v>
      </c>
      <c r="AF239" s="2"/>
      <c r="AH239" s="2"/>
      <c r="AI239" s="185">
        <f t="shared" si="71"/>
        <v>218</v>
      </c>
      <c r="AJ239" s="127">
        <f>locallinterp(MIN(AI239,CAP_Senior*12),'BBG rates'!$X$24:$X$65,'BBG rates'!$Y$24:$Y$65)</f>
        <v>66.084251585840661</v>
      </c>
      <c r="AK239" s="127">
        <f>locallinterp(MIN(AI239,CAP_CB*12),'BBG rates'!$AA$25:$AA$40,'BBG rates'!$AC$25:$AC$40)</f>
        <v>11</v>
      </c>
      <c r="AL239" s="144">
        <f t="shared" si="72"/>
        <v>20.36432276959291</v>
      </c>
      <c r="AM239" s="142">
        <f>(SUMPRODUCT(AL239:AL$381,G239:G$381)+SUMPRODUCT(AL239:AL$381,H239:H$381))/12</f>
        <v>893495.55105791846</v>
      </c>
    </row>
    <row r="240" spans="1:39" x14ac:dyDescent="0.2">
      <c r="A240" s="7">
        <v>219</v>
      </c>
      <c r="B240" s="7">
        <v>109.5</v>
      </c>
      <c r="C240" s="7">
        <v>54.75</v>
      </c>
      <c r="D240" s="12">
        <f t="shared" si="64"/>
        <v>18.25</v>
      </c>
      <c r="E240" s="29">
        <f t="shared" si="63"/>
        <v>474453.35796070634</v>
      </c>
      <c r="F240" s="2">
        <f t="shared" si="65"/>
        <v>493.65821533950515</v>
      </c>
      <c r="G240" s="2">
        <f t="shared" si="73"/>
        <v>22421.331172863484</v>
      </c>
      <c r="H240" s="2">
        <f t="shared" si="74"/>
        <v>1558.3384272572678</v>
      </c>
      <c r="I240" s="2">
        <f t="shared" si="62"/>
        <v>24473.327815460259</v>
      </c>
      <c r="J240" s="2">
        <f t="shared" si="80"/>
        <v>446638.23263214971</v>
      </c>
      <c r="K240" s="2">
        <f t="shared" si="66"/>
        <v>19703.359373152867</v>
      </c>
      <c r="L240" s="2">
        <f t="shared" si="66"/>
        <v>359586.30856003985</v>
      </c>
      <c r="M240" s="2"/>
      <c r="N240" s="28">
        <f t="shared" si="81"/>
        <v>972906.95249244431</v>
      </c>
      <c r="O240" s="2">
        <f t="shared" si="75"/>
        <v>1008.9741775323344</v>
      </c>
      <c r="P240" s="2">
        <f t="shared" si="76"/>
        <v>45826.329789248513</v>
      </c>
      <c r="R240">
        <f t="shared" si="77"/>
        <v>219</v>
      </c>
      <c r="S240" s="89">
        <f t="shared" si="67"/>
        <v>23979.669600120753</v>
      </c>
      <c r="T240" s="89">
        <f>IF(AND(S240=0,S239&gt;0),SUM($G240:$H$381),S240)</f>
        <v>23979.669600120753</v>
      </c>
      <c r="U240" s="82">
        <f>SUM(T240:T$381)</f>
        <v>498433.02756082697</v>
      </c>
      <c r="V240" s="68">
        <f>localspline(R240,'BBG rates'!$G$10:$G$27,'BBG rates'!$K$10:$K$27)</f>
        <v>0.98702261573065697</v>
      </c>
      <c r="W240" s="68">
        <f>locallinterp(R240,'BBG rates'!$G$10:$G$27,'BBG rates'!$J$10:$J$27)</f>
        <v>5.9525000000000002E-2</v>
      </c>
      <c r="X240" s="56">
        <f t="shared" si="78"/>
        <v>5.9508766389271273E-2</v>
      </c>
      <c r="Y240" s="66">
        <f t="shared" si="68"/>
        <v>31.722238701546406</v>
      </c>
      <c r="Z240" s="72">
        <f t="shared" si="69"/>
        <v>7.6372720780847864E-2</v>
      </c>
      <c r="AA240" s="79">
        <f t="shared" si="70"/>
        <v>-65.243460813387955</v>
      </c>
      <c r="AB240" s="81">
        <f t="shared" si="79"/>
        <v>-0.15707657528074029</v>
      </c>
      <c r="AD240" s="95">
        <f>locallinterp(R240,'BBG rates'!$N$10:$N$369,'BBG rates'!$P$10:$P$369)</f>
        <v>18.486068427450789</v>
      </c>
      <c r="AF240" s="2"/>
      <c r="AH240" s="2"/>
      <c r="AI240" s="185">
        <f t="shared" si="71"/>
        <v>219</v>
      </c>
      <c r="AJ240" s="127">
        <f>locallinterp(MIN(AI240,CAP_Senior*12),'BBG rates'!$X$24:$X$65,'BBG rates'!$Y$24:$Y$65)</f>
        <v>66.170038243589488</v>
      </c>
      <c r="AK240" s="127">
        <f>locallinterp(MIN(AI240,CAP_CB*12),'BBG rates'!$AA$25:$AA$40,'BBG rates'!$AC$25:$AC$40)</f>
        <v>11</v>
      </c>
      <c r="AL240" s="144">
        <f t="shared" si="72"/>
        <v>20.378906501410214</v>
      </c>
      <c r="AM240" s="142">
        <f>(SUMPRODUCT(AL240:AL$381,G240:G$381)+SUMPRODUCT(AL240:AL$381,H240:H$381))/12</f>
        <v>852580.54498826584</v>
      </c>
    </row>
    <row r="241" spans="1:39" x14ac:dyDescent="0.2">
      <c r="A241" s="7">
        <v>220</v>
      </c>
      <c r="B241" s="7">
        <v>110</v>
      </c>
      <c r="C241" s="7">
        <v>55</v>
      </c>
      <c r="D241" s="12">
        <f t="shared" si="64"/>
        <v>18.333333333333332</v>
      </c>
      <c r="E241" s="29">
        <f t="shared" si="63"/>
        <v>450603.29148114292</v>
      </c>
      <c r="F241" s="2">
        <f t="shared" si="65"/>
        <v>469.90826249798323</v>
      </c>
      <c r="G241" s="2">
        <f t="shared" si="73"/>
        <v>22370.063413336178</v>
      </c>
      <c r="H241" s="2">
        <f t="shared" si="74"/>
        <v>1480.0030662272752</v>
      </c>
      <c r="I241" s="2">
        <f t="shared" si="62"/>
        <v>24319.974742061437</v>
      </c>
      <c r="J241" s="2">
        <f t="shared" si="80"/>
        <v>445866.20360445965</v>
      </c>
      <c r="K241" s="2">
        <f t="shared" si="66"/>
        <v>19560.522406447679</v>
      </c>
      <c r="L241" s="2">
        <f t="shared" si="66"/>
        <v>358609.57745154074</v>
      </c>
      <c r="M241" s="2"/>
      <c r="N241" s="28">
        <f t="shared" si="81"/>
        <v>927035.23537344753</v>
      </c>
      <c r="O241" s="2">
        <f t="shared" si="75"/>
        <v>963.58684778408792</v>
      </c>
      <c r="P241" s="2">
        <f t="shared" si="76"/>
        <v>45871.717118996748</v>
      </c>
      <c r="R241">
        <f t="shared" si="77"/>
        <v>220</v>
      </c>
      <c r="S241" s="89">
        <f t="shared" si="67"/>
        <v>23850.066479563455</v>
      </c>
      <c r="T241" s="89">
        <f>IF(AND(S241=0,S240&gt;0),SUM($G241:$H$381),S241)</f>
        <v>23850.066479563455</v>
      </c>
      <c r="U241" s="82">
        <f>SUM(T241:T$381)</f>
        <v>474453.35796070629</v>
      </c>
      <c r="V241" s="68">
        <f>localspline(R241,'BBG rates'!$G$10:$G$27,'BBG rates'!$K$10:$K$27)</f>
        <v>0.98670381355165504</v>
      </c>
      <c r="W241" s="68">
        <f>locallinterp(R241,'BBG rates'!$G$10:$G$27,'BBG rates'!$J$10:$J$27)</f>
        <v>6.1166666666666668E-2</v>
      </c>
      <c r="X241" s="56">
        <f t="shared" si="78"/>
        <v>6.1149525459747167E-2</v>
      </c>
      <c r="Y241" s="66">
        <f t="shared" si="68"/>
        <v>30.533071571275158</v>
      </c>
      <c r="Z241" s="72">
        <f t="shared" si="69"/>
        <v>7.7225053360386695E-2</v>
      </c>
      <c r="AA241" s="79">
        <f t="shared" si="70"/>
        <v>-62.10459049909575</v>
      </c>
      <c r="AB241" s="81">
        <f t="shared" si="79"/>
        <v>-0.15707657528074029</v>
      </c>
      <c r="AD241" s="95">
        <f>locallinterp(R241,'BBG rates'!$N$10:$N$369,'BBG rates'!$P$10:$P$369)</f>
        <v>18.568293745246759</v>
      </c>
      <c r="AF241" s="2"/>
      <c r="AH241" s="2"/>
      <c r="AI241" s="185">
        <f t="shared" si="71"/>
        <v>220</v>
      </c>
      <c r="AJ241" s="127">
        <f>locallinterp(MIN(AI241,CAP_Senior*12),'BBG rates'!$X$24:$X$65,'BBG rates'!$Y$24:$Y$65)</f>
        <v>66.255824901338329</v>
      </c>
      <c r="AK241" s="127">
        <f>locallinterp(MIN(AI241,CAP_CB*12),'BBG rates'!$AA$25:$AA$40,'BBG rates'!$AC$25:$AC$40)</f>
        <v>11</v>
      </c>
      <c r="AL241" s="144">
        <f t="shared" si="72"/>
        <v>20.393490233227517</v>
      </c>
      <c r="AM241" s="142">
        <f>(SUMPRODUCT(AL241:AL$381,G241:G$381)+SUMPRODUCT(AL241:AL$381,H241:H$381))/12</f>
        <v>811857.25792863499</v>
      </c>
    </row>
    <row r="242" spans="1:39" x14ac:dyDescent="0.2">
      <c r="A242" s="7">
        <v>221</v>
      </c>
      <c r="B242" s="7">
        <v>110.5</v>
      </c>
      <c r="C242" s="7">
        <v>55.25</v>
      </c>
      <c r="D242" s="12">
        <f t="shared" si="64"/>
        <v>18.416666666666668</v>
      </c>
      <c r="E242" s="29">
        <f t="shared" si="63"/>
        <v>426882.28699211462</v>
      </c>
      <c r="F242" s="2">
        <f t="shared" si="65"/>
        <v>446.28667122493511</v>
      </c>
      <c r="G242" s="2">
        <f t="shared" si="73"/>
        <v>22318.912880709755</v>
      </c>
      <c r="H242" s="2">
        <f t="shared" si="74"/>
        <v>1402.0916083185796</v>
      </c>
      <c r="I242" s="2">
        <f t="shared" si="62"/>
        <v>24167.291160253269</v>
      </c>
      <c r="J242" s="2">
        <f t="shared" si="80"/>
        <v>445080.94553466438</v>
      </c>
      <c r="K242" s="2">
        <f t="shared" si="66"/>
        <v>19418.486746019269</v>
      </c>
      <c r="L242" s="2">
        <f t="shared" si="66"/>
        <v>357623.79757252149</v>
      </c>
      <c r="M242" s="2"/>
      <c r="N242" s="28">
        <f t="shared" si="81"/>
        <v>881118.08597216732</v>
      </c>
      <c r="O242" s="2">
        <f t="shared" si="75"/>
        <v>918.15456550066904</v>
      </c>
      <c r="P242" s="2">
        <f t="shared" si="76"/>
        <v>45917.149401280178</v>
      </c>
      <c r="R242">
        <f t="shared" si="77"/>
        <v>221</v>
      </c>
      <c r="S242" s="89">
        <f t="shared" si="67"/>
        <v>23721.004489028335</v>
      </c>
      <c r="T242" s="89">
        <f>IF(AND(S242=0,S241&gt;0),SUM($G242:$H$381),S242)</f>
        <v>23721.004489028335</v>
      </c>
      <c r="U242" s="82">
        <f>SUM(T242:T$381)</f>
        <v>450603.29148114281</v>
      </c>
      <c r="V242" s="68">
        <f>localspline(R242,'BBG rates'!$G$10:$G$27,'BBG rates'!$K$10:$K$27)</f>
        <v>0.98638679676445129</v>
      </c>
      <c r="W242" s="68">
        <f>locallinterp(R242,'BBG rates'!$G$10:$G$27,'BBG rates'!$J$10:$J$27)</f>
        <v>6.2808333333333327E-2</v>
      </c>
      <c r="X242" s="56">
        <f t="shared" si="78"/>
        <v>6.2790259854494934E-2</v>
      </c>
      <c r="Y242" s="66">
        <f t="shared" si="68"/>
        <v>29.317721365101217</v>
      </c>
      <c r="Z242" s="72">
        <f t="shared" si="69"/>
        <v>7.8075918004238007E-2</v>
      </c>
      <c r="AA242" s="79">
        <f t="shared" si="70"/>
        <v>-58.982684863405908</v>
      </c>
      <c r="AB242" s="81">
        <f t="shared" si="79"/>
        <v>-0.15707657528074029</v>
      </c>
      <c r="AD242" s="95">
        <f>locallinterp(R242,'BBG rates'!$N$10:$N$369,'BBG rates'!$P$10:$P$369)</f>
        <v>18.650492644977131</v>
      </c>
      <c r="AF242" s="2"/>
      <c r="AH242" s="2"/>
      <c r="AI242" s="185">
        <f t="shared" si="71"/>
        <v>221</v>
      </c>
      <c r="AJ242" s="127">
        <f>locallinterp(MIN(AI242,CAP_Senior*12),'BBG rates'!$X$24:$X$65,'BBG rates'!$Y$24:$Y$65)</f>
        <v>66.34161155908717</v>
      </c>
      <c r="AK242" s="127">
        <f>locallinterp(MIN(AI242,CAP_CB*12),'BBG rates'!$AA$25:$AA$40,'BBG rates'!$AC$25:$AC$40)</f>
        <v>11</v>
      </c>
      <c r="AL242" s="144">
        <f t="shared" si="72"/>
        <v>20.408073965044821</v>
      </c>
      <c r="AM242" s="142">
        <f>(SUMPRODUCT(AL242:AL$381,G242:G$381)+SUMPRODUCT(AL242:AL$381,H242:H$381))/12</f>
        <v>771325.08311090118</v>
      </c>
    </row>
    <row r="243" spans="1:39" x14ac:dyDescent="0.2">
      <c r="A243" s="7">
        <v>222</v>
      </c>
      <c r="B243" s="7">
        <v>111</v>
      </c>
      <c r="C243" s="7">
        <v>55.5</v>
      </c>
      <c r="D243" s="12">
        <f t="shared" si="64"/>
        <v>18.5</v>
      </c>
      <c r="E243" s="29">
        <f t="shared" si="63"/>
        <v>403289.80540228711</v>
      </c>
      <c r="F243" s="2">
        <f t="shared" si="65"/>
        <v>422.79290557417261</v>
      </c>
      <c r="G243" s="2">
        <f t="shared" si="73"/>
        <v>22267.879306937659</v>
      </c>
      <c r="H243" s="2">
        <f t="shared" si="74"/>
        <v>1324.602282889814</v>
      </c>
      <c r="I243" s="2">
        <f t="shared" si="62"/>
        <v>24015.274495401645</v>
      </c>
      <c r="J243" s="2">
        <f t="shared" si="80"/>
        <v>444282.57816493046</v>
      </c>
      <c r="K243" s="2">
        <f t="shared" si="66"/>
        <v>19277.248347077464</v>
      </c>
      <c r="L243" s="2">
        <f t="shared" si="66"/>
        <v>356629.09442093311</v>
      </c>
      <c r="M243" s="2"/>
      <c r="N243" s="28">
        <f t="shared" si="81"/>
        <v>835155.45929154661</v>
      </c>
      <c r="O243" s="2">
        <f t="shared" si="75"/>
        <v>872.677286160172</v>
      </c>
      <c r="P243" s="2">
        <f t="shared" si="76"/>
        <v>45962.626680620677</v>
      </c>
      <c r="R243">
        <f t="shared" si="77"/>
        <v>222</v>
      </c>
      <c r="S243" s="89">
        <f t="shared" si="67"/>
        <v>23592.481589827472</v>
      </c>
      <c r="T243" s="89">
        <f>IF(AND(S243=0,S242&gt;0),SUM($G243:$H$381),S243)</f>
        <v>23592.481589827472</v>
      </c>
      <c r="U243" s="82">
        <f>SUM(T243:T$381)</f>
        <v>426882.2869921145</v>
      </c>
      <c r="V243" s="68">
        <f>localspline(R243,'BBG rates'!$G$10:$G$27,'BBG rates'!$K$10:$K$27)</f>
        <v>0.98607164152634752</v>
      </c>
      <c r="W243" s="68">
        <f>locallinterp(R243,'BBG rates'!$G$10:$G$27,'BBG rates'!$J$10:$J$27)</f>
        <v>6.4449999999999993E-2</v>
      </c>
      <c r="X243" s="56">
        <f t="shared" si="78"/>
        <v>6.4430969574047481E-2</v>
      </c>
      <c r="Y243" s="66">
        <f t="shared" si="68"/>
        <v>28.07651466853811</v>
      </c>
      <c r="Z243" s="72">
        <f t="shared" si="69"/>
        <v>7.892531179881937E-2</v>
      </c>
      <c r="AA243" s="79">
        <f t="shared" si="70"/>
        <v>-55.87767307394288</v>
      </c>
      <c r="AB243" s="81">
        <f t="shared" si="79"/>
        <v>-0.15707657528074032</v>
      </c>
      <c r="AD243" s="95">
        <f>locallinterp(R243,'BBG rates'!$N$10:$N$369,'BBG rates'!$P$10:$P$369)</f>
        <v>18.732665281770995</v>
      </c>
      <c r="AF243" s="2"/>
      <c r="AH243" s="2"/>
      <c r="AI243" s="185">
        <f t="shared" si="71"/>
        <v>222</v>
      </c>
      <c r="AJ243" s="127">
        <f>locallinterp(MIN(AI243,CAP_Senior*12),'BBG rates'!$X$24:$X$65,'BBG rates'!$Y$24:$Y$65)</f>
        <v>66.427398216835996</v>
      </c>
      <c r="AK243" s="127">
        <f>locallinterp(MIN(AI243,CAP_CB*12),'BBG rates'!$AA$25:$AA$40,'BBG rates'!$AC$25:$AC$40)</f>
        <v>11</v>
      </c>
      <c r="AL243" s="144">
        <f t="shared" si="72"/>
        <v>20.422657696862117</v>
      </c>
      <c r="AM243" s="142">
        <f>(SUMPRODUCT(AL243:AL$381,G243:G$381)+SUMPRODUCT(AL243:AL$381,H243:H$381))/12</f>
        <v>730983.41526613047</v>
      </c>
    </row>
    <row r="244" spans="1:39" x14ac:dyDescent="0.2">
      <c r="A244" s="7">
        <v>223</v>
      </c>
      <c r="B244" s="7">
        <v>111.5</v>
      </c>
      <c r="C244" s="7">
        <v>55.75</v>
      </c>
      <c r="D244" s="12">
        <f t="shared" si="64"/>
        <v>18.583333333333332</v>
      </c>
      <c r="E244" s="29">
        <f t="shared" si="63"/>
        <v>379825.30965172913</v>
      </c>
      <c r="F244" s="2">
        <f t="shared" si="65"/>
        <v>399.42643161866602</v>
      </c>
      <c r="G244" s="2">
        <f t="shared" si="73"/>
        <v>22216.962424586225</v>
      </c>
      <c r="H244" s="2">
        <f t="shared" si="74"/>
        <v>1247.5333259717395</v>
      </c>
      <c r="I244" s="2">
        <f t="shared" si="62"/>
        <v>23863.922182176633</v>
      </c>
      <c r="J244" s="2">
        <f t="shared" si="80"/>
        <v>443471.22055211576</v>
      </c>
      <c r="K244" s="2">
        <f t="shared" si="66"/>
        <v>19136.803184129276</v>
      </c>
      <c r="L244" s="2">
        <f t="shared" si="66"/>
        <v>355625.59250506904</v>
      </c>
      <c r="M244" s="2"/>
      <c r="N244" s="28">
        <f t="shared" si="81"/>
        <v>789147.31028996233</v>
      </c>
      <c r="O244" s="2">
        <f t="shared" si="75"/>
        <v>827.1549651965953</v>
      </c>
      <c r="P244" s="2">
        <f t="shared" si="76"/>
        <v>46008.149001584243</v>
      </c>
      <c r="R244">
        <f t="shared" si="77"/>
        <v>223</v>
      </c>
      <c r="S244" s="89">
        <f t="shared" si="67"/>
        <v>23464.495750557966</v>
      </c>
      <c r="T244" s="89">
        <f>IF(AND(S244=0,S243&gt;0),SUM($G244:$H$381),S244)</f>
        <v>23464.495750557966</v>
      </c>
      <c r="U244" s="82">
        <f>SUM(T244:T$381)</f>
        <v>403289.80540228699</v>
      </c>
      <c r="V244" s="68">
        <f>localspline(R244,'BBG rates'!$G$10:$G$27,'BBG rates'!$K$10:$K$27)</f>
        <v>0.9857583048428944</v>
      </c>
      <c r="W244" s="68">
        <f>locallinterp(R244,'BBG rates'!$G$10:$G$27,'BBG rates'!$J$10:$J$27)</f>
        <v>6.6091666666666674E-2</v>
      </c>
      <c r="X244" s="56">
        <f t="shared" si="78"/>
        <v>6.6071654619470621E-2</v>
      </c>
      <c r="Y244" s="66">
        <f t="shared" si="68"/>
        <v>26.809775948962734</v>
      </c>
      <c r="Z244" s="72">
        <f t="shared" si="69"/>
        <v>7.9773231824354071E-2</v>
      </c>
      <c r="AA244" s="79">
        <f t="shared" si="70"/>
        <v>-52.789484565189532</v>
      </c>
      <c r="AB244" s="81">
        <f t="shared" si="79"/>
        <v>-0.15707657528074032</v>
      </c>
      <c r="AD244" s="95">
        <f>locallinterp(R244,'BBG rates'!$N$10:$N$369,'BBG rates'!$P$10:$P$369)</f>
        <v>18.814811807174568</v>
      </c>
      <c r="AF244" s="2"/>
      <c r="AH244" s="2"/>
      <c r="AI244" s="185">
        <f t="shared" si="71"/>
        <v>223</v>
      </c>
      <c r="AJ244" s="127">
        <f>locallinterp(MIN(AI244,CAP_Senior*12),'BBG rates'!$X$24:$X$65,'BBG rates'!$Y$24:$Y$65)</f>
        <v>66.513184874584837</v>
      </c>
      <c r="AK244" s="127">
        <f>locallinterp(MIN(AI244,CAP_CB*12),'BBG rates'!$AA$25:$AA$40,'BBG rates'!$AC$25:$AC$40)</f>
        <v>11</v>
      </c>
      <c r="AL244" s="144">
        <f t="shared" si="72"/>
        <v>20.437241428679421</v>
      </c>
      <c r="AM244" s="142">
        <f>(SUMPRODUCT(AL244:AL$381,G244:G$381)+SUMPRODUCT(AL244:AL$381,H244:H$381))/12</f>
        <v>690831.65062208311</v>
      </c>
    </row>
    <row r="245" spans="1:39" x14ac:dyDescent="0.2">
      <c r="A245" s="7">
        <v>224</v>
      </c>
      <c r="B245" s="7">
        <v>112</v>
      </c>
      <c r="C245" s="7">
        <v>56</v>
      </c>
      <c r="D245" s="12">
        <f t="shared" si="64"/>
        <v>18.666666666666668</v>
      </c>
      <c r="E245" s="29">
        <f t="shared" si="63"/>
        <v>356488.26470465236</v>
      </c>
      <c r="F245" s="2">
        <f t="shared" si="65"/>
        <v>376.18671744332829</v>
      </c>
      <c r="G245" s="2">
        <f t="shared" si="73"/>
        <v>22166.161966833322</v>
      </c>
      <c r="H245" s="2">
        <f t="shared" si="74"/>
        <v>1170.8829802434002</v>
      </c>
      <c r="I245" s="2">
        <f t="shared" si="62"/>
        <v>23713.231664520052</v>
      </c>
      <c r="J245" s="2">
        <f t="shared" si="80"/>
        <v>442646.99107104097</v>
      </c>
      <c r="K245" s="2">
        <f t="shared" si="66"/>
        <v>18997.14725088995</v>
      </c>
      <c r="L245" s="2">
        <f t="shared" si="66"/>
        <v>354613.41534994578</v>
      </c>
      <c r="M245" s="2"/>
      <c r="N245" s="28">
        <f t="shared" si="81"/>
        <v>743093.59388118132</v>
      </c>
      <c r="O245" s="2">
        <f t="shared" si="75"/>
        <v>781.58755799979929</v>
      </c>
      <c r="P245" s="2">
        <f t="shared" si="76"/>
        <v>46053.716408781045</v>
      </c>
      <c r="R245">
        <f t="shared" si="77"/>
        <v>224</v>
      </c>
      <c r="S245" s="89">
        <f t="shared" si="67"/>
        <v>23337.044947076723</v>
      </c>
      <c r="T245" s="89">
        <f>IF(AND(S245=0,S244&gt;0),SUM($G245:$H$381),S245)</f>
        <v>23337.044947076723</v>
      </c>
      <c r="U245" s="82">
        <f>SUM(T245:T$381)</f>
        <v>379825.30965172907</v>
      </c>
      <c r="V245" s="68">
        <f>localspline(R245,'BBG rates'!$G$10:$G$27,'BBG rates'!$K$10:$K$27)</f>
        <v>0.9854468628688533</v>
      </c>
      <c r="W245" s="68">
        <f>locallinterp(R245,'BBG rates'!$G$10:$G$27,'BBG rates'!$J$10:$J$27)</f>
        <v>6.773333333333334E-2</v>
      </c>
      <c r="X245" s="56">
        <f t="shared" si="78"/>
        <v>6.7712314991297262E-2</v>
      </c>
      <c r="Y245" s="66">
        <f t="shared" si="68"/>
        <v>25.517827566420316</v>
      </c>
      <c r="Z245" s="72">
        <f t="shared" si="69"/>
        <v>8.0619675154828069E-2</v>
      </c>
      <c r="AA245" s="79">
        <f t="shared" si="70"/>
        <v>-49.718049037533589</v>
      </c>
      <c r="AB245" s="81">
        <f t="shared" si="79"/>
        <v>-0.15707657528074029</v>
      </c>
      <c r="AD245" s="95">
        <f>locallinterp(R245,'BBG rates'!$N$10:$N$369,'BBG rates'!$P$10:$P$369)</f>
        <v>18.896932379080305</v>
      </c>
      <c r="AF245" s="2"/>
      <c r="AH245" s="2"/>
      <c r="AI245" s="185">
        <f t="shared" si="71"/>
        <v>224</v>
      </c>
      <c r="AJ245" s="127">
        <f>locallinterp(MIN(AI245,CAP_Senior*12),'BBG rates'!$X$24:$X$65,'BBG rates'!$Y$24:$Y$65)</f>
        <v>66.598971532333678</v>
      </c>
      <c r="AK245" s="127">
        <f>locallinterp(MIN(AI245,CAP_CB*12),'BBG rates'!$AA$25:$AA$40,'BBG rates'!$AC$25:$AC$40)</f>
        <v>11</v>
      </c>
      <c r="AL245" s="144">
        <f t="shared" si="72"/>
        <v>20.451825160496725</v>
      </c>
      <c r="AM245" s="142">
        <f>(SUMPRODUCT(AL245:AL$381,G245:G$381)+SUMPRODUCT(AL245:AL$381,H245:H$381))/12</f>
        <v>650869.18690071849</v>
      </c>
    </row>
    <row r="246" spans="1:39" x14ac:dyDescent="0.2">
      <c r="A246" s="7">
        <v>225</v>
      </c>
      <c r="B246" s="7">
        <v>112.5</v>
      </c>
      <c r="C246" s="7">
        <v>56.25</v>
      </c>
      <c r="D246" s="12">
        <f t="shared" si="64"/>
        <v>18.75</v>
      </c>
      <c r="E246" s="29">
        <f t="shared" si="63"/>
        <v>333278.13754217711</v>
      </c>
      <c r="F246" s="2">
        <f t="shared" si="65"/>
        <v>353.07323313782484</v>
      </c>
      <c r="G246" s="2">
        <f t="shared" si="73"/>
        <v>22115.477667466908</v>
      </c>
      <c r="H246" s="2">
        <f t="shared" si="74"/>
        <v>1094.6494950083595</v>
      </c>
      <c r="I246" s="2">
        <f t="shared" si="62"/>
        <v>23563.20039561309</v>
      </c>
      <c r="J246" s="2">
        <f t="shared" si="80"/>
        <v>441810.00741774542</v>
      </c>
      <c r="K246" s="2">
        <f t="shared" si="66"/>
        <v>18858.276560194372</v>
      </c>
      <c r="L246" s="2">
        <f t="shared" si="66"/>
        <v>353592.68550364446</v>
      </c>
      <c r="M246" s="2"/>
      <c r="N246" s="28">
        <f t="shared" si="81"/>
        <v>696994.26493431593</v>
      </c>
      <c r="O246" s="2">
        <f t="shared" si="75"/>
        <v>735.97501991546051</v>
      </c>
      <c r="P246" s="2">
        <f t="shared" si="76"/>
        <v>46099.328946865389</v>
      </c>
      <c r="R246">
        <f t="shared" si="77"/>
        <v>225</v>
      </c>
      <c r="S246" s="89">
        <f t="shared" si="67"/>
        <v>23210.127162475266</v>
      </c>
      <c r="T246" s="89">
        <f>IF(AND(S246=0,S245&gt;0),SUM($G246:$H$381),S246)</f>
        <v>23210.127162475266</v>
      </c>
      <c r="U246" s="82">
        <f>SUM(T246:T$381)</f>
        <v>356488.26470465231</v>
      </c>
      <c r="V246" s="68">
        <f>localspline(R246,'BBG rates'!$G$10:$G$27,'BBG rates'!$K$10:$K$27)</f>
        <v>0.98513727261217809</v>
      </c>
      <c r="W246" s="68">
        <f>locallinterp(R246,'BBG rates'!$G$10:$G$27,'BBG rates'!$J$10:$J$27)</f>
        <v>6.9375000000000006E-2</v>
      </c>
      <c r="X246" s="56">
        <f t="shared" si="78"/>
        <v>6.9352950690326765E-2</v>
      </c>
      <c r="Y246" s="66">
        <f t="shared" si="68"/>
        <v>24.200989784401546</v>
      </c>
      <c r="Z246" s="72">
        <f t="shared" si="69"/>
        <v>8.1464638858006297E-2</v>
      </c>
      <c r="AA246" s="79">
        <f t="shared" si="70"/>
        <v>-46.663296456317326</v>
      </c>
      <c r="AB246" s="81">
        <f t="shared" si="79"/>
        <v>-0.15707657528074029</v>
      </c>
      <c r="AD246" s="95">
        <f>locallinterp(R246,'BBG rates'!$N$10:$N$369,'BBG rates'!$P$10:$P$369)</f>
        <v>18.979027151797986</v>
      </c>
      <c r="AF246" s="2"/>
      <c r="AH246" s="2"/>
      <c r="AI246" s="185">
        <f t="shared" si="71"/>
        <v>225</v>
      </c>
      <c r="AJ246" s="127">
        <f>locallinterp(MIN(AI246,CAP_Senior*12),'BBG rates'!$X$24:$X$65,'BBG rates'!$Y$24:$Y$65)</f>
        <v>66.684758190082519</v>
      </c>
      <c r="AK246" s="127">
        <f>locallinterp(MIN(AI246,CAP_CB*12),'BBG rates'!$AA$25:$AA$40,'BBG rates'!$AC$25:$AC$40)</f>
        <v>11</v>
      </c>
      <c r="AL246" s="144">
        <f t="shared" si="72"/>
        <v>20.466408892314028</v>
      </c>
      <c r="AM246" s="142">
        <f>(SUMPRODUCT(AL246:AL$381,G246:G$381)+SUMPRODUCT(AL246:AL$381,H246:H$381))/12</f>
        <v>611095.42331569607</v>
      </c>
    </row>
    <row r="247" spans="1:39" x14ac:dyDescent="0.2">
      <c r="A247" s="7">
        <v>226</v>
      </c>
      <c r="B247" s="7">
        <v>113</v>
      </c>
      <c r="C247" s="7">
        <v>56.5</v>
      </c>
      <c r="D247" s="12">
        <f t="shared" si="64"/>
        <v>18.833333333333332</v>
      </c>
      <c r="E247" s="29">
        <f t="shared" si="63"/>
        <v>310194.39715512242</v>
      </c>
      <c r="F247" s="2">
        <f t="shared" si="65"/>
        <v>330.08545078940847</v>
      </c>
      <c r="G247" s="2">
        <f t="shared" si="73"/>
        <v>22064.909260883654</v>
      </c>
      <c r="H247" s="2">
        <f t="shared" si="74"/>
        <v>1018.8311261710228</v>
      </c>
      <c r="I247" s="2">
        <f t="shared" si="62"/>
        <v>23413.825837844084</v>
      </c>
      <c r="J247" s="2">
        <f t="shared" si="80"/>
        <v>440960.38661273022</v>
      </c>
      <c r="K247" s="2">
        <f t="shared" si="66"/>
        <v>18720.187143908915</v>
      </c>
      <c r="L247" s="2">
        <f t="shared" si="66"/>
        <v>352563.52454361791</v>
      </c>
      <c r="M247" s="2"/>
      <c r="N247" s="28">
        <f t="shared" si="81"/>
        <v>650849.27827378013</v>
      </c>
      <c r="O247" s="2">
        <f t="shared" si="75"/>
        <v>690.31730624502939</v>
      </c>
      <c r="P247" s="2">
        <f t="shared" si="76"/>
        <v>46144.986660535811</v>
      </c>
      <c r="R247">
        <f t="shared" si="77"/>
        <v>226</v>
      </c>
      <c r="S247" s="89">
        <f t="shared" si="67"/>
        <v>23083.740387054677</v>
      </c>
      <c r="T247" s="89">
        <f>IF(AND(S247=0,S246&gt;0),SUM($G247:$H$381),S247)</f>
        <v>23083.740387054677</v>
      </c>
      <c r="U247" s="82">
        <f>SUM(T247:T$381)</f>
        <v>333278.13754217699</v>
      </c>
      <c r="V247" s="68">
        <f>localspline(R247,'BBG rates'!$G$10:$G$27,'BBG rates'!$K$10:$K$27)</f>
        <v>0.98482959533282011</v>
      </c>
      <c r="W247" s="68">
        <f>locallinterp(R247,'BBG rates'!$G$10:$G$27,'BBG rates'!$J$10:$J$27)</f>
        <v>7.1016666666666672E-2</v>
      </c>
      <c r="X247" s="56">
        <f t="shared" si="78"/>
        <v>7.0993561717358489E-2</v>
      </c>
      <c r="Y247" s="66">
        <f t="shared" si="68"/>
        <v>22.859580780555412</v>
      </c>
      <c r="Z247" s="72">
        <f t="shared" si="69"/>
        <v>8.2308119995404702E-2</v>
      </c>
      <c r="AA247" s="79">
        <f t="shared" si="70"/>
        <v>-43.625157050890571</v>
      </c>
      <c r="AB247" s="81">
        <f t="shared" si="79"/>
        <v>-0.15707657528074029</v>
      </c>
      <c r="AD247" s="95">
        <f>locallinterp(R247,'BBG rates'!$N$10:$N$369,'BBG rates'!$P$10:$P$369)</f>
        <v>19.061096284742387</v>
      </c>
      <c r="AF247" s="2"/>
      <c r="AH247" s="2"/>
      <c r="AI247" s="185">
        <f t="shared" si="71"/>
        <v>226</v>
      </c>
      <c r="AJ247" s="127">
        <f>locallinterp(MIN(AI247,CAP_Senior*12),'BBG rates'!$X$24:$X$65,'BBG rates'!$Y$24:$Y$65)</f>
        <v>66.77054484783136</v>
      </c>
      <c r="AK247" s="127">
        <f>locallinterp(MIN(AI247,CAP_CB*12),'BBG rates'!$AA$25:$AA$40,'BBG rates'!$AC$25:$AC$40)</f>
        <v>11</v>
      </c>
      <c r="AL247" s="144">
        <f t="shared" si="72"/>
        <v>20.480992624131332</v>
      </c>
      <c r="AM247" s="142">
        <f>(SUMPRODUCT(AL247:AL$381,G247:G$381)+SUMPRODUCT(AL247:AL$381,H247:H$381))/12</f>
        <v>571509.76056987757</v>
      </c>
    </row>
    <row r="248" spans="1:39" x14ac:dyDescent="0.2">
      <c r="A248" s="7">
        <v>227</v>
      </c>
      <c r="B248" s="7">
        <v>113.5</v>
      </c>
      <c r="C248" s="7">
        <v>56.75</v>
      </c>
      <c r="D248" s="12">
        <f t="shared" si="64"/>
        <v>18.916666666666668</v>
      </c>
      <c r="E248" s="29">
        <f t="shared" si="63"/>
        <v>287236.51453682181</v>
      </c>
      <c r="F248" s="2">
        <f t="shared" si="65"/>
        <v>307.22284447577852</v>
      </c>
      <c r="G248" s="2">
        <f t="shared" si="73"/>
        <v>22014.456482087546</v>
      </c>
      <c r="H248" s="2">
        <f t="shared" si="74"/>
        <v>943.42613621303724</v>
      </c>
      <c r="I248" s="2">
        <f t="shared" si="62"/>
        <v>23265.105462776362</v>
      </c>
      <c r="J248" s="2">
        <f t="shared" si="80"/>
        <v>440098.24500418623</v>
      </c>
      <c r="K248" s="2">
        <f t="shared" si="66"/>
        <v>18582.875052843661</v>
      </c>
      <c r="L248" s="2">
        <f t="shared" si="66"/>
        <v>351526.05308295926</v>
      </c>
      <c r="M248" s="2"/>
      <c r="N248" s="28">
        <f t="shared" si="81"/>
        <v>604658.58867924497</v>
      </c>
      <c r="O248" s="2">
        <f t="shared" si="75"/>
        <v>644.61437224568601</v>
      </c>
      <c r="P248" s="2">
        <f t="shared" si="76"/>
        <v>46190.68959453515</v>
      </c>
      <c r="R248">
        <f t="shared" si="77"/>
        <v>227</v>
      </c>
      <c r="S248" s="89">
        <f t="shared" si="67"/>
        <v>22957.882618300584</v>
      </c>
      <c r="T248" s="89">
        <f>IF(AND(S248=0,S247&gt;0),SUM($G248:$H$381),S248)</f>
        <v>22957.882618300584</v>
      </c>
      <c r="U248" s="82">
        <f>SUM(T248:T$381)</f>
        <v>310194.39715512242</v>
      </c>
      <c r="V248" s="68">
        <f>localspline(R248,'BBG rates'!$G$10:$G$27,'BBG rates'!$K$10:$K$27)</f>
        <v>0.98452383271849409</v>
      </c>
      <c r="W248" s="68">
        <f>locallinterp(R248,'BBG rates'!$G$10:$G$27,'BBG rates'!$J$10:$J$27)</f>
        <v>7.2658333333333339E-2</v>
      </c>
      <c r="X248" s="56">
        <f t="shared" si="78"/>
        <v>7.2634148073191795E-2</v>
      </c>
      <c r="Y248" s="66">
        <f t="shared" si="68"/>
        <v>21.493916657358874</v>
      </c>
      <c r="Z248" s="72">
        <f t="shared" si="69"/>
        <v>8.3150115622276061E-2</v>
      </c>
      <c r="AA248" s="79">
        <f t="shared" si="70"/>
        <v>-40.603561313667022</v>
      </c>
      <c r="AB248" s="81">
        <f t="shared" si="79"/>
        <v>-0.15707657528074023</v>
      </c>
      <c r="AD248" s="95">
        <f>locallinterp(R248,'BBG rates'!$N$10:$N$369,'BBG rates'!$P$10:$P$369)</f>
        <v>19.143139937468927</v>
      </c>
      <c r="AF248" s="2"/>
      <c r="AH248" s="2"/>
      <c r="AI248" s="185">
        <f t="shared" si="71"/>
        <v>227</v>
      </c>
      <c r="AJ248" s="127">
        <f>locallinterp(MIN(AI248,CAP_Senior*12),'BBG rates'!$X$24:$X$65,'BBG rates'!$Y$24:$Y$65)</f>
        <v>66.856331505580187</v>
      </c>
      <c r="AK248" s="127">
        <f>locallinterp(MIN(AI248,CAP_CB*12),'BBG rates'!$AA$25:$AA$40,'BBG rates'!$AC$25:$AC$40)</f>
        <v>11</v>
      </c>
      <c r="AL248" s="144">
        <f t="shared" si="72"/>
        <v>20.495576355948632</v>
      </c>
      <c r="AM248" s="142">
        <f>(SUMPRODUCT(AL248:AL$381,G248:G$381)+SUMPRODUCT(AL248:AL$381,H248:H$381))/12</f>
        <v>532111.6008528251</v>
      </c>
    </row>
    <row r="249" spans="1:39" x14ac:dyDescent="0.2">
      <c r="A249" s="7">
        <v>228</v>
      </c>
      <c r="B249" s="7">
        <v>114</v>
      </c>
      <c r="C249" s="7">
        <v>57</v>
      </c>
      <c r="D249" s="12">
        <f t="shared" si="64"/>
        <v>19</v>
      </c>
      <c r="E249" s="29">
        <f t="shared" si="63"/>
        <v>264403.96267596353</v>
      </c>
      <c r="F249" s="2">
        <f t="shared" si="65"/>
        <v>284.48489025796528</v>
      </c>
      <c r="G249" s="2">
        <f t="shared" si="73"/>
        <v>21964.119066688494</v>
      </c>
      <c r="H249" s="2">
        <f t="shared" si="74"/>
        <v>868.43279416977839</v>
      </c>
      <c r="I249" s="2">
        <f t="shared" si="62"/>
        <v>23117.036751116237</v>
      </c>
      <c r="J249" s="2">
        <f t="shared" si="80"/>
        <v>439223.6982712085</v>
      </c>
      <c r="K249" s="2">
        <f t="shared" si="66"/>
        <v>18446.336356664975</v>
      </c>
      <c r="L249" s="2">
        <f t="shared" si="66"/>
        <v>350480.39077663451</v>
      </c>
      <c r="M249" s="2"/>
      <c r="N249" s="28">
        <f t="shared" si="81"/>
        <v>558422.15088559443</v>
      </c>
      <c r="O249" s="2">
        <f t="shared" si="75"/>
        <v>598.86617313029626</v>
      </c>
      <c r="P249" s="2">
        <f t="shared" si="76"/>
        <v>46236.437793650533</v>
      </c>
      <c r="R249">
        <f t="shared" si="77"/>
        <v>228</v>
      </c>
      <c r="S249" s="89">
        <f t="shared" si="67"/>
        <v>22832.551860858272</v>
      </c>
      <c r="T249" s="89">
        <f>IF(AND(S249=0,S248&gt;0),SUM($G249:$H$381),S249)</f>
        <v>22832.551860858272</v>
      </c>
      <c r="U249" s="82">
        <f>SUM(T249:T$381)</f>
        <v>287236.51453682187</v>
      </c>
      <c r="V249" s="68">
        <f>localspline(R249,'BBG rates'!$G$10:$G$27,'BBG rates'!$K$10:$K$27)</f>
        <v>0.98422000134997412</v>
      </c>
      <c r="W249" s="68">
        <f>locallinterp(R249,'BBG rates'!$G$10:$G$27,'BBG rates'!$J$10:$J$27)</f>
        <v>7.4300000000000005E-2</v>
      </c>
      <c r="X249" s="56">
        <f t="shared" si="78"/>
        <v>7.4274709758359592E-2</v>
      </c>
      <c r="Y249" s="66">
        <f t="shared" si="68"/>
        <v>20.104311452738372</v>
      </c>
      <c r="Z249" s="72">
        <f t="shared" si="69"/>
        <v>8.3990622787596017E-2</v>
      </c>
      <c r="AA249" s="79">
        <f t="shared" si="70"/>
        <v>-37.598439999183782</v>
      </c>
      <c r="AB249" s="81">
        <f t="shared" si="79"/>
        <v>-0.15707657528074023</v>
      </c>
      <c r="AD249" s="95">
        <f>locallinterp(R249,'BBG rates'!$N$10:$N$369,'BBG rates'!$P$10:$P$369)</f>
        <v>19.225158270914758</v>
      </c>
      <c r="AF249" s="2"/>
      <c r="AH249" s="2"/>
      <c r="AI249" s="185">
        <f t="shared" si="71"/>
        <v>228</v>
      </c>
      <c r="AJ249" s="127">
        <f>locallinterp(MIN(AI249,CAP_Senior*12),'BBG rates'!$X$24:$X$65,'BBG rates'!$Y$24:$Y$65)</f>
        <v>66.942118163329027</v>
      </c>
      <c r="AK249" s="127">
        <f>locallinterp(MIN(AI249,CAP_CB*12),'BBG rates'!$AA$25:$AA$40,'BBG rates'!$AC$25:$AC$40)</f>
        <v>11</v>
      </c>
      <c r="AL249" s="144">
        <f t="shared" si="72"/>
        <v>20.510160087765932</v>
      </c>
      <c r="AM249" s="142">
        <f>(SUMPRODUCT(AL249:AL$381,G249:G$381)+SUMPRODUCT(AL249:AL$381,H249:H$381))/12</f>
        <v>492900.34783830127</v>
      </c>
    </row>
    <row r="250" spans="1:39" x14ac:dyDescent="0.2">
      <c r="A250" s="7">
        <v>229</v>
      </c>
      <c r="B250" s="7">
        <v>114.5</v>
      </c>
      <c r="C250" s="7">
        <v>57.25</v>
      </c>
      <c r="D250" s="12">
        <f t="shared" si="64"/>
        <v>19.083333333333332</v>
      </c>
      <c r="E250" s="29">
        <f t="shared" si="63"/>
        <v>241696.21654945562</v>
      </c>
      <c r="F250" s="2">
        <f t="shared" si="65"/>
        <v>261.87106617323917</v>
      </c>
      <c r="G250" s="2">
        <f t="shared" si="73"/>
        <v>21913.896750900978</v>
      </c>
      <c r="H250" s="2">
        <f t="shared" si="74"/>
        <v>793.84937560691469</v>
      </c>
      <c r="I250" s="2">
        <f t="shared" si="62"/>
        <v>22969.617192681133</v>
      </c>
      <c r="J250" s="2">
        <f t="shared" si="80"/>
        <v>438336.86142699828</v>
      </c>
      <c r="K250" s="2">
        <f t="shared" si="66"/>
        <v>18310.567143808705</v>
      </c>
      <c r="L250" s="2">
        <f t="shared" si="66"/>
        <v>349426.65632768278</v>
      </c>
      <c r="M250" s="2"/>
      <c r="N250" s="28">
        <f t="shared" si="81"/>
        <v>512139.91958288098</v>
      </c>
      <c r="O250" s="2">
        <f t="shared" si="75"/>
        <v>553.07266406736778</v>
      </c>
      <c r="P250" s="2">
        <f t="shared" si="76"/>
        <v>46282.231302713466</v>
      </c>
      <c r="R250">
        <f t="shared" si="77"/>
        <v>229</v>
      </c>
      <c r="S250" s="89">
        <f t="shared" si="67"/>
        <v>22707.746126507893</v>
      </c>
      <c r="T250" s="89">
        <f>IF(AND(S250=0,S249&gt;0),SUM($G250:$H$381),S250)</f>
        <v>22707.746126507893</v>
      </c>
      <c r="U250" s="82">
        <f>SUM(T250:T$381)</f>
        <v>264403.96267596359</v>
      </c>
      <c r="V250" s="68">
        <f>localspline(R250,'BBG rates'!$G$10:$G$27,'BBG rates'!$K$10:$K$27)</f>
        <v>0.98391810290687287</v>
      </c>
      <c r="W250" s="68">
        <f>locallinterp(R250,'BBG rates'!$G$10:$G$27,'BBG rates'!$J$10:$J$27)</f>
        <v>7.5941666666666671E-2</v>
      </c>
      <c r="X250" s="56">
        <f t="shared" si="78"/>
        <v>7.5915246774194145E-2</v>
      </c>
      <c r="Y250" s="66">
        <f t="shared" si="68"/>
        <v>18.691077150648422</v>
      </c>
      <c r="Z250" s="72">
        <f t="shared" si="69"/>
        <v>8.4829638534071439E-2</v>
      </c>
      <c r="AA250" s="79">
        <f t="shared" si="70"/>
        <v>-34.609724123164192</v>
      </c>
      <c r="AB250" s="81">
        <f t="shared" si="79"/>
        <v>-0.15707657528074023</v>
      </c>
      <c r="AD250" s="95">
        <f>locallinterp(R250,'BBG rates'!$N$10:$N$369,'BBG rates'!$P$10:$P$369)</f>
        <v>19.307151446156997</v>
      </c>
      <c r="AF250" s="2"/>
      <c r="AH250" s="2"/>
      <c r="AI250" s="185">
        <f t="shared" si="71"/>
        <v>229</v>
      </c>
      <c r="AJ250" s="127">
        <f>locallinterp(MIN(AI250,CAP_Senior*12),'BBG rates'!$X$24:$X$65,'BBG rates'!$Y$24:$Y$65)</f>
        <v>67.02350352375727</v>
      </c>
      <c r="AK250" s="127">
        <f>locallinterp(MIN(AI250,CAP_CB*12),'BBG rates'!$AA$25:$AA$40,'BBG rates'!$AC$25:$AC$40)</f>
        <v>11</v>
      </c>
      <c r="AL250" s="144">
        <f t="shared" si="72"/>
        <v>20.523995599038734</v>
      </c>
      <c r="AM250" s="142">
        <f>(SUMPRODUCT(AL250:AL$381,G250:G$381)+SUMPRODUCT(AL250:AL$381,H250:H$381))/12</f>
        <v>453875.40668176621</v>
      </c>
    </row>
    <row r="251" spans="1:39" x14ac:dyDescent="0.2">
      <c r="A251" s="7">
        <v>230</v>
      </c>
      <c r="B251" s="7">
        <v>115</v>
      </c>
      <c r="C251" s="7">
        <v>57.5</v>
      </c>
      <c r="D251" s="12">
        <f t="shared" si="64"/>
        <v>19.166666666666668</v>
      </c>
      <c r="E251" s="29">
        <f t="shared" si="63"/>
        <v>219112.75311531598</v>
      </c>
      <c r="F251" s="2">
        <f t="shared" si="65"/>
        <v>239.38085222804384</v>
      </c>
      <c r="G251" s="2">
        <f t="shared" si="73"/>
        <v>21863.789271542613</v>
      </c>
      <c r="H251" s="2">
        <f t="shared" si="74"/>
        <v>719.67416259705374</v>
      </c>
      <c r="I251" s="2">
        <f t="shared" si="62"/>
        <v>22822.844286367712</v>
      </c>
      <c r="J251" s="2">
        <f t="shared" si="80"/>
        <v>437437.84882204782</v>
      </c>
      <c r="K251" s="2">
        <f t="shared" si="66"/>
        <v>18175.563521393291</v>
      </c>
      <c r="L251" s="2">
        <f t="shared" si="66"/>
        <v>348364.9674933714</v>
      </c>
      <c r="M251" s="2"/>
      <c r="N251" s="28">
        <f t="shared" si="81"/>
        <v>465811.84941628115</v>
      </c>
      <c r="O251" s="2">
        <f t="shared" si="75"/>
        <v>507.23380018100659</v>
      </c>
      <c r="P251" s="2">
        <f t="shared" si="76"/>
        <v>46328.070166599842</v>
      </c>
      <c r="R251">
        <f t="shared" si="77"/>
        <v>230</v>
      </c>
      <c r="S251" s="89">
        <f t="shared" si="67"/>
        <v>22583.463434139667</v>
      </c>
      <c r="T251" s="89">
        <f>IF(AND(S251=0,S250&gt;0),SUM($G251:$H$381),S251)</f>
        <v>22583.463434139667</v>
      </c>
      <c r="U251" s="82">
        <f>SUM(T251:T$381)</f>
        <v>241696.21654945562</v>
      </c>
      <c r="V251" s="68">
        <f>localspline(R251,'BBG rates'!$G$10:$G$27,'BBG rates'!$K$10:$K$27)</f>
        <v>0.98361818377228694</v>
      </c>
      <c r="W251" s="68">
        <f>locallinterp(R251,'BBG rates'!$G$10:$G$27,'BBG rates'!$J$10:$J$27)</f>
        <v>7.7583333333333337E-2</v>
      </c>
      <c r="X251" s="56">
        <f t="shared" si="78"/>
        <v>7.7555759120961909E-2</v>
      </c>
      <c r="Y251" s="66">
        <f t="shared" si="68"/>
        <v>17.25452369158209</v>
      </c>
      <c r="Z251" s="72">
        <f t="shared" si="69"/>
        <v>8.5667159898060646E-2</v>
      </c>
      <c r="AA251" s="79">
        <f t="shared" si="70"/>
        <v>-31.637344961583892</v>
      </c>
      <c r="AB251" s="81">
        <f t="shared" si="79"/>
        <v>-0.15707657528074029</v>
      </c>
      <c r="AD251" s="95">
        <f>locallinterp(R251,'BBG rates'!$N$10:$N$369,'BBG rates'!$P$10:$P$369)</f>
        <v>19.389119628138022</v>
      </c>
      <c r="AF251" s="2"/>
      <c r="AH251" s="2"/>
      <c r="AI251" s="185">
        <f t="shared" si="71"/>
        <v>230</v>
      </c>
      <c r="AJ251" s="127">
        <f>locallinterp(MIN(AI251,CAP_Senior*12),'BBG rates'!$X$24:$X$65,'BBG rates'!$Y$24:$Y$65)</f>
        <v>67.104888884185527</v>
      </c>
      <c r="AK251" s="127">
        <f>locallinterp(MIN(AI251,CAP_CB*12),'BBG rates'!$AA$25:$AA$40,'BBG rates'!$AC$25:$AC$40)</f>
        <v>11</v>
      </c>
      <c r="AL251" s="144">
        <f t="shared" si="72"/>
        <v>20.53783111031154</v>
      </c>
      <c r="AM251" s="142">
        <f>(SUMPRODUCT(AL251:AL$381,G251:G$381)+SUMPRODUCT(AL251:AL$381,H251:H$381))/12</f>
        <v>415037.59988472145</v>
      </c>
    </row>
    <row r="252" spans="1:39" x14ac:dyDescent="0.2">
      <c r="A252" s="7">
        <v>231</v>
      </c>
      <c r="B252" s="7">
        <v>115.5</v>
      </c>
      <c r="C252" s="7">
        <v>57.75</v>
      </c>
      <c r="D252" s="12">
        <f t="shared" si="64"/>
        <v>19.25</v>
      </c>
      <c r="E252" s="29">
        <f t="shared" si="63"/>
        <v>196653.0513055867</v>
      </c>
      <c r="F252" s="2">
        <f t="shared" si="65"/>
        <v>217.01373039095441</v>
      </c>
      <c r="G252" s="2">
        <f t="shared" si="73"/>
        <v>21813.796366032806</v>
      </c>
      <c r="H252" s="2">
        <f t="shared" si="74"/>
        <v>645.90544369647137</v>
      </c>
      <c r="I252" s="2">
        <f t="shared" si="62"/>
        <v>22676.715540120233</v>
      </c>
      <c r="J252" s="2">
        <f t="shared" si="80"/>
        <v>436526.77414731449</v>
      </c>
      <c r="K252" s="2">
        <f t="shared" si="66"/>
        <v>18041.321615133827</v>
      </c>
      <c r="L252" s="2">
        <f t="shared" si="66"/>
        <v>347295.44109132618</v>
      </c>
      <c r="M252" s="2"/>
      <c r="N252" s="28">
        <f t="shared" si="81"/>
        <v>419437.89498605119</v>
      </c>
      <c r="O252" s="2">
        <f t="shared" si="75"/>
        <v>461.34953655087213</v>
      </c>
      <c r="P252" s="2">
        <f t="shared" si="76"/>
        <v>46373.954430229976</v>
      </c>
      <c r="R252">
        <f t="shared" si="77"/>
        <v>231</v>
      </c>
      <c r="S252" s="89">
        <f t="shared" si="67"/>
        <v>22459.701809729278</v>
      </c>
      <c r="T252" s="89">
        <f>IF(AND(S252=0,S251&gt;0),SUM($G252:$H$381),S252)</f>
        <v>22459.701809729278</v>
      </c>
      <c r="U252" s="82">
        <f>SUM(T252:T$381)</f>
        <v>219112.75311531598</v>
      </c>
      <c r="V252" s="68">
        <f>localspline(R252,'BBG rates'!$G$10:$G$27,'BBG rates'!$K$10:$K$27)</f>
        <v>0.98332024562582876</v>
      </c>
      <c r="W252" s="68">
        <f>locallinterp(R252,'BBG rates'!$G$10:$G$27,'BBG rates'!$J$10:$J$27)</f>
        <v>7.9225000000000004E-2</v>
      </c>
      <c r="X252" s="56">
        <f t="shared" si="78"/>
        <v>7.9196246799728698E-2</v>
      </c>
      <c r="Y252" s="66">
        <f t="shared" si="68"/>
        <v>15.794958983069435</v>
      </c>
      <c r="Z252" s="72">
        <f t="shared" si="69"/>
        <v>8.6503183909647285E-2</v>
      </c>
      <c r="AA252" s="79">
        <f t="shared" si="70"/>
        <v>-28.681234049740155</v>
      </c>
      <c r="AB252" s="81">
        <f t="shared" si="79"/>
        <v>-0.15707657528074026</v>
      </c>
      <c r="AD252" s="95">
        <f>locallinterp(R252,'BBG rates'!$N$10:$N$369,'BBG rates'!$P$10:$P$369)</f>
        <v>19.471062981940175</v>
      </c>
      <c r="AF252" s="2"/>
      <c r="AH252" s="2"/>
      <c r="AI252" s="185">
        <f t="shared" si="71"/>
        <v>231</v>
      </c>
      <c r="AJ252" s="127">
        <f>locallinterp(MIN(AI252,CAP_Senior*12),'BBG rates'!$X$24:$X$65,'BBG rates'!$Y$24:$Y$65)</f>
        <v>67.18627424461377</v>
      </c>
      <c r="AK252" s="127">
        <f>locallinterp(MIN(AI252,CAP_CB*12),'BBG rates'!$AA$25:$AA$40,'BBG rates'!$AC$25:$AC$40)</f>
        <v>11</v>
      </c>
      <c r="AL252" s="144">
        <f t="shared" si="72"/>
        <v>20.551666621584339</v>
      </c>
      <c r="AM252" s="142">
        <f>(SUMPRODUCT(AL252:AL$381,G252:G$381)+SUMPRODUCT(AL252:AL$381,H252:H$381))/12</f>
        <v>376386.32006003335</v>
      </c>
    </row>
    <row r="253" spans="1:39" x14ac:dyDescent="0.2">
      <c r="A253" s="7">
        <v>232</v>
      </c>
      <c r="B253" s="7">
        <v>116</v>
      </c>
      <c r="C253" s="7">
        <v>58</v>
      </c>
      <c r="D253" s="12">
        <f t="shared" si="64"/>
        <v>19.333333333333332</v>
      </c>
      <c r="E253" s="29">
        <f t="shared" si="63"/>
        <v>174316.5920192734</v>
      </c>
      <c r="F253" s="2">
        <f t="shared" si="65"/>
        <v>194.76918458565996</v>
      </c>
      <c r="G253" s="2">
        <f t="shared" si="73"/>
        <v>21763.917772391367</v>
      </c>
      <c r="H253" s="2">
        <f t="shared" si="74"/>
        <v>572.54151392191977</v>
      </c>
      <c r="I253" s="2">
        <f t="shared" si="62"/>
        <v>22531.228470898946</v>
      </c>
      <c r="J253" s="2">
        <f t="shared" si="80"/>
        <v>435603.75043737958</v>
      </c>
      <c r="K253" s="2">
        <f t="shared" si="66"/>
        <v>17907.837569256142</v>
      </c>
      <c r="L253" s="2">
        <f t="shared" si="66"/>
        <v>346218.1930056187</v>
      </c>
      <c r="M253" s="2"/>
      <c r="N253" s="28">
        <f t="shared" si="81"/>
        <v>373018.01084748248</v>
      </c>
      <c r="O253" s="2">
        <f t="shared" si="75"/>
        <v>415.41982821213435</v>
      </c>
      <c r="P253" s="2">
        <f t="shared" si="76"/>
        <v>46419.884138568726</v>
      </c>
      <c r="R253">
        <f t="shared" si="77"/>
        <v>232</v>
      </c>
      <c r="S253" s="89">
        <f t="shared" si="67"/>
        <v>22336.459286313286</v>
      </c>
      <c r="T253" s="89">
        <f>IF(AND(S253=0,S252&gt;0),SUM($G253:$H$381),S253)</f>
        <v>22336.459286313286</v>
      </c>
      <c r="U253" s="82">
        <f>SUM(T253:T$381)</f>
        <v>196653.0513055867</v>
      </c>
      <c r="V253" s="68">
        <f>localspline(R253,'BBG rates'!$G$10:$G$27,'BBG rates'!$K$10:$K$27)</f>
        <v>0.98302430504827254</v>
      </c>
      <c r="W253" s="68">
        <f>locallinterp(R253,'BBG rates'!$G$10:$G$27,'BBG rates'!$J$10:$J$27)</f>
        <v>8.086666666666667E-2</v>
      </c>
      <c r="X253" s="56">
        <f t="shared" si="78"/>
        <v>8.0836709811293872E-2</v>
      </c>
      <c r="Y253" s="66">
        <f t="shared" si="68"/>
        <v>14.312688910093074</v>
      </c>
      <c r="Z253" s="72">
        <f t="shared" si="69"/>
        <v>8.7337707592558267E-2</v>
      </c>
      <c r="AA253" s="79">
        <f t="shared" si="70"/>
        <v>-25.74132318132439</v>
      </c>
      <c r="AB253" s="81">
        <f t="shared" si="79"/>
        <v>-0.15707657528074026</v>
      </c>
      <c r="AD253" s="95">
        <f>locallinterp(R253,'BBG rates'!$N$10:$N$369,'BBG rates'!$P$10:$P$369)</f>
        <v>19.552981674027532</v>
      </c>
      <c r="AF253" s="2"/>
      <c r="AH253" s="2"/>
      <c r="AI253" s="185">
        <f t="shared" si="71"/>
        <v>232</v>
      </c>
      <c r="AJ253" s="127">
        <f>locallinterp(MIN(AI253,CAP_Senior*12),'BBG rates'!$X$24:$X$65,'BBG rates'!$Y$24:$Y$65)</f>
        <v>67.267659605042013</v>
      </c>
      <c r="AK253" s="127">
        <f>locallinterp(MIN(AI253,CAP_CB*12),'BBG rates'!$AA$25:$AA$40,'BBG rates'!$AC$25:$AC$40)</f>
        <v>11</v>
      </c>
      <c r="AL253" s="144">
        <f t="shared" si="72"/>
        <v>20.565502132857141</v>
      </c>
      <c r="AM253" s="142">
        <f>(SUMPRODUCT(AL253:AL$381,G253:G$381)+SUMPRODUCT(AL253:AL$381,H253:H$381))/12</f>
        <v>337920.96139222075</v>
      </c>
    </row>
    <row r="254" spans="1:39" x14ac:dyDescent="0.2">
      <c r="A254" s="7">
        <v>233</v>
      </c>
      <c r="B254" s="7">
        <v>116.5</v>
      </c>
      <c r="C254" s="7">
        <v>58.25</v>
      </c>
      <c r="D254" s="12">
        <f t="shared" si="64"/>
        <v>19.416666666666668</v>
      </c>
      <c r="E254" s="29">
        <f t="shared" si="63"/>
        <v>152102.85811530874</v>
      </c>
      <c r="F254" s="2">
        <f t="shared" si="65"/>
        <v>172.6467006839701</v>
      </c>
      <c r="G254" s="2">
        <f t="shared" si="73"/>
        <v>21714.153229237148</v>
      </c>
      <c r="H254" s="2">
        <f t="shared" si="74"/>
        <v>499.58067472751645</v>
      </c>
      <c r="I254" s="2">
        <f t="shared" si="62"/>
        <v>22386.380604648635</v>
      </c>
      <c r="J254" s="2">
        <f t="shared" si="80"/>
        <v>434668.89007359435</v>
      </c>
      <c r="K254" s="2">
        <f t="shared" si="66"/>
        <v>17775.107546411386</v>
      </c>
      <c r="L254" s="2">
        <f t="shared" si="66"/>
        <v>345133.33819282107</v>
      </c>
      <c r="M254" s="2"/>
      <c r="N254" s="28">
        <f t="shared" si="81"/>
        <v>326552.15151085705</v>
      </c>
      <c r="O254" s="2">
        <f t="shared" si="75"/>
        <v>369.44463015542868</v>
      </c>
      <c r="P254" s="2">
        <f t="shared" si="76"/>
        <v>46465.859336625421</v>
      </c>
      <c r="R254">
        <f t="shared" si="77"/>
        <v>233</v>
      </c>
      <c r="S254" s="89">
        <f t="shared" si="67"/>
        <v>22213.733903964665</v>
      </c>
      <c r="T254" s="89">
        <f>IF(AND(S254=0,S253&gt;0),SUM($G254:$H$381),S254)</f>
        <v>22213.733903964665</v>
      </c>
      <c r="U254" s="82">
        <f>SUM(T254:T$381)</f>
        <v>174316.5920192734</v>
      </c>
      <c r="V254" s="68">
        <f>localspline(R254,'BBG rates'!$G$10:$G$27,'BBG rates'!$K$10:$K$27)</f>
        <v>0.98273037117475071</v>
      </c>
      <c r="W254" s="68">
        <f>locallinterp(R254,'BBG rates'!$G$10:$G$27,'BBG rates'!$J$10:$J$27)</f>
        <v>8.2508333333333336E-2</v>
      </c>
      <c r="X254" s="56">
        <f t="shared" si="78"/>
        <v>8.2477148156190339E-2</v>
      </c>
      <c r="Y254" s="66">
        <f t="shared" si="68"/>
        <v>12.808017345476834</v>
      </c>
      <c r="Z254" s="72">
        <f t="shared" si="69"/>
        <v>8.817072796416793E-2</v>
      </c>
      <c r="AA254" s="79">
        <f t="shared" si="70"/>
        <v>-22.817544407497909</v>
      </c>
      <c r="AB254" s="81">
        <f t="shared" si="79"/>
        <v>-0.15707657528074029</v>
      </c>
      <c r="AD254" s="95">
        <f>locallinterp(R254,'BBG rates'!$N$10:$N$369,'BBG rates'!$P$10:$P$369)</f>
        <v>19.634875871625429</v>
      </c>
      <c r="AF254" s="2"/>
      <c r="AH254" s="2"/>
      <c r="AI254" s="185">
        <f t="shared" si="71"/>
        <v>233</v>
      </c>
      <c r="AJ254" s="127">
        <f>locallinterp(MIN(AI254,CAP_Senior*12),'BBG rates'!$X$24:$X$65,'BBG rates'!$Y$24:$Y$65)</f>
        <v>67.349044965470256</v>
      </c>
      <c r="AK254" s="127">
        <f>locallinterp(MIN(AI254,CAP_CB*12),'BBG rates'!$AA$25:$AA$40,'BBG rates'!$AC$25:$AC$40)</f>
        <v>11</v>
      </c>
      <c r="AL254" s="144">
        <f t="shared" si="72"/>
        <v>20.579337644129943</v>
      </c>
      <c r="AM254" s="142">
        <f>(SUMPRODUCT(AL254:AL$381,G254:G$381)+SUMPRODUCT(AL254:AL$381,H254:H$381))/12</f>
        <v>299640.91963445809</v>
      </c>
    </row>
    <row r="255" spans="1:39" x14ac:dyDescent="0.2">
      <c r="A255" s="7">
        <v>234</v>
      </c>
      <c r="B255" s="7">
        <v>117</v>
      </c>
      <c r="C255" s="7">
        <v>58.5</v>
      </c>
      <c r="D255" s="12">
        <f t="shared" si="64"/>
        <v>19.5</v>
      </c>
      <c r="E255" s="29">
        <f t="shared" si="63"/>
        <v>130011.33440554037</v>
      </c>
      <c r="F255" s="2">
        <f t="shared" si="65"/>
        <v>150.64576649884609</v>
      </c>
      <c r="G255" s="2">
        <f t="shared" si="73"/>
        <v>21664.502475786659</v>
      </c>
      <c r="H255" s="2">
        <f t="shared" si="74"/>
        <v>427.02123398171358</v>
      </c>
      <c r="I255" s="2">
        <f t="shared" si="62"/>
        <v>22242.16947626722</v>
      </c>
      <c r="J255" s="2">
        <f t="shared" si="80"/>
        <v>433722.30478721077</v>
      </c>
      <c r="K255" s="2">
        <f t="shared" si="66"/>
        <v>17643.127727590992</v>
      </c>
      <c r="L255" s="2">
        <f t="shared" si="66"/>
        <v>344040.99068802432</v>
      </c>
      <c r="M255" s="2"/>
      <c r="N255" s="28">
        <f t="shared" si="81"/>
        <v>280040.27144140302</v>
      </c>
      <c r="O255" s="2">
        <f t="shared" si="75"/>
        <v>323.42389732681278</v>
      </c>
      <c r="P255" s="2">
        <f t="shared" si="76"/>
        <v>46511.880069454033</v>
      </c>
      <c r="R255">
        <f t="shared" si="77"/>
        <v>234</v>
      </c>
      <c r="S255" s="89">
        <f t="shared" si="67"/>
        <v>22091.523709768375</v>
      </c>
      <c r="T255" s="89">
        <f>IF(AND(S255=0,S254&gt;0),SUM($G255:$H$381),S255)</f>
        <v>22091.523709768375</v>
      </c>
      <c r="U255" s="82">
        <f>SUM(T255:T$381)</f>
        <v>152102.85811530874</v>
      </c>
      <c r="V255" s="68">
        <f>localspline(R255,'BBG rates'!$G$10:$G$27,'BBG rates'!$K$10:$K$27)</f>
        <v>0.98243847547737606</v>
      </c>
      <c r="W255" s="68">
        <f>locallinterp(R255,'BBG rates'!$G$10:$G$27,'BBG rates'!$J$10:$J$27)</f>
        <v>8.4150000000000003E-2</v>
      </c>
      <c r="X255" s="56">
        <f t="shared" si="78"/>
        <v>8.4117561835217458E-2</v>
      </c>
      <c r="Y255" s="66">
        <f t="shared" si="68"/>
        <v>11.281246160227266</v>
      </c>
      <c r="Z255" s="72">
        <f t="shared" si="69"/>
        <v>8.9002242035517709E-2</v>
      </c>
      <c r="AA255" s="79">
        <f t="shared" si="70"/>
        <v>-19.909830035970877</v>
      </c>
      <c r="AB255" s="81">
        <f t="shared" si="79"/>
        <v>-0.15707657528074029</v>
      </c>
      <c r="AD255" s="95">
        <f>locallinterp(R255,'BBG rates'!$N$10:$N$369,'BBG rates'!$P$10:$P$369)</f>
        <v>19.716745744581878</v>
      </c>
      <c r="AF255" s="2"/>
      <c r="AH255" s="2"/>
      <c r="AI255" s="185">
        <f t="shared" si="71"/>
        <v>234</v>
      </c>
      <c r="AJ255" s="127">
        <f>locallinterp(MIN(AI255,CAP_Senior*12),'BBG rates'!$X$24:$X$65,'BBG rates'!$Y$24:$Y$65)</f>
        <v>67.430430325898499</v>
      </c>
      <c r="AK255" s="127">
        <f>locallinterp(MIN(AI255,CAP_CB*12),'BBG rates'!$AA$25:$AA$40,'BBG rates'!$AC$25:$AC$40)</f>
        <v>11</v>
      </c>
      <c r="AL255" s="144">
        <f t="shared" si="72"/>
        <v>20.593173155402745</v>
      </c>
      <c r="AM255" s="142">
        <f>(SUMPRODUCT(AL255:AL$381,G255:G$381)+SUMPRODUCT(AL255:AL$381,H255:H$381))/12</f>
        <v>261545.5921055793</v>
      </c>
    </row>
    <row r="256" spans="1:39" x14ac:dyDescent="0.2">
      <c r="A256" s="7">
        <v>235</v>
      </c>
      <c r="B256" s="7">
        <v>117.5</v>
      </c>
      <c r="C256" s="7">
        <v>58.75</v>
      </c>
      <c r="D256" s="12">
        <f t="shared" si="64"/>
        <v>19.583333333333332</v>
      </c>
      <c r="E256" s="29">
        <f t="shared" si="63"/>
        <v>108041.50764774332</v>
      </c>
      <c r="F256" s="2">
        <f t="shared" si="65"/>
        <v>128.76587177745603</v>
      </c>
      <c r="G256" s="2">
        <f t="shared" si="73"/>
        <v>21614.965251852718</v>
      </c>
      <c r="H256" s="2">
        <f t="shared" si="74"/>
        <v>354.86150594434656</v>
      </c>
      <c r="I256" s="2">
        <f t="shared" si="62"/>
        <v>22098.592629574523</v>
      </c>
      <c r="J256" s="2">
        <f t="shared" si="80"/>
        <v>432764.10566250107</v>
      </c>
      <c r="K256" s="2">
        <f t="shared" si="66"/>
        <v>17511.894312042044</v>
      </c>
      <c r="L256" s="2">
        <f t="shared" si="66"/>
        <v>342941.26361082337</v>
      </c>
      <c r="M256" s="2"/>
      <c r="N256" s="28">
        <f t="shared" si="81"/>
        <v>233482.32505924988</v>
      </c>
      <c r="O256" s="2">
        <f t="shared" si="75"/>
        <v>277.35758462772162</v>
      </c>
      <c r="P256" s="2">
        <f t="shared" si="76"/>
        <v>46557.946382153132</v>
      </c>
      <c r="R256">
        <f t="shared" si="77"/>
        <v>235</v>
      </c>
      <c r="S256" s="89">
        <f t="shared" si="67"/>
        <v>21969.826757797066</v>
      </c>
      <c r="T256" s="89">
        <f>IF(AND(S256=0,S255&gt;0),SUM($G256:$H$381),S256)</f>
        <v>21969.826757797066</v>
      </c>
      <c r="U256" s="82">
        <f>SUM(T256:T$381)</f>
        <v>130011.33440554037</v>
      </c>
      <c r="V256" s="68">
        <f>localspline(R256,'BBG rates'!$G$10:$G$27,'BBG rates'!$K$10:$K$27)</f>
        <v>0.98214861964063582</v>
      </c>
      <c r="W256" s="68">
        <f>locallinterp(R256,'BBG rates'!$G$10:$G$27,'BBG rates'!$J$10:$J$27)</f>
        <v>8.5791666666666669E-2</v>
      </c>
      <c r="X256" s="56">
        <f t="shared" si="78"/>
        <v>8.5757950849174591E-2</v>
      </c>
      <c r="Y256" s="66">
        <f t="shared" si="68"/>
        <v>9.732675233818421</v>
      </c>
      <c r="Z256" s="72">
        <f t="shared" si="69"/>
        <v>8.9832246811278021E-2</v>
      </c>
      <c r="AA256" s="79">
        <f t="shared" si="70"/>
        <v>-17.01811263008447</v>
      </c>
      <c r="AB256" s="81">
        <f t="shared" si="79"/>
        <v>-0.15707657528074029</v>
      </c>
      <c r="AD256" s="95">
        <f>locallinterp(R256,'BBG rates'!$N$10:$N$369,'BBG rates'!$P$10:$P$369)</f>
        <v>19.798591462885266</v>
      </c>
      <c r="AF256" s="2"/>
      <c r="AH256" s="2"/>
      <c r="AI256" s="185">
        <f t="shared" si="71"/>
        <v>235</v>
      </c>
      <c r="AJ256" s="127">
        <f>locallinterp(MIN(AI256,CAP_Senior*12),'BBG rates'!$X$24:$X$65,'BBG rates'!$Y$24:$Y$65)</f>
        <v>67.511815686326756</v>
      </c>
      <c r="AK256" s="127">
        <f>locallinterp(MIN(AI256,CAP_CB*12),'BBG rates'!$AA$25:$AA$40,'BBG rates'!$AC$25:$AC$40)</f>
        <v>11</v>
      </c>
      <c r="AL256" s="144">
        <f t="shared" si="72"/>
        <v>20.607008666675547</v>
      </c>
      <c r="AM256" s="142">
        <f>(SUMPRODUCT(AL256:AL$381,G256:G$381)+SUMPRODUCT(AL256:AL$381,H256:H$381))/12</f>
        <v>223634.37768708382</v>
      </c>
    </row>
    <row r="257" spans="1:39" x14ac:dyDescent="0.2">
      <c r="A257" s="7">
        <v>236</v>
      </c>
      <c r="B257" s="7">
        <v>118</v>
      </c>
      <c r="C257" s="7">
        <v>59</v>
      </c>
      <c r="D257" s="12">
        <f t="shared" si="64"/>
        <v>19.666666666666668</v>
      </c>
      <c r="E257" s="29">
        <f t="shared" si="63"/>
        <v>86192.866538656497</v>
      </c>
      <c r="F257" s="2">
        <f t="shared" si="65"/>
        <v>107.00650819425398</v>
      </c>
      <c r="G257" s="2">
        <f t="shared" si="73"/>
        <v>21565.541297843058</v>
      </c>
      <c r="H257" s="2">
        <f t="shared" si="74"/>
        <v>283.09981124376316</v>
      </c>
      <c r="I257" s="2">
        <f t="shared" si="62"/>
        <v>21955.647617281076</v>
      </c>
      <c r="J257" s="2">
        <f t="shared" si="80"/>
        <v>431794.40313986118</v>
      </c>
      <c r="K257" s="2">
        <f t="shared" si="66"/>
        <v>17381.403517182953</v>
      </c>
      <c r="L257" s="2">
        <f t="shared" si="66"/>
        <v>341834.26917126478</v>
      </c>
      <c r="M257" s="2"/>
      <c r="N257" s="28">
        <f t="shared" si="81"/>
        <v>186878.26673938395</v>
      </c>
      <c r="O257" s="2">
        <f t="shared" si="75"/>
        <v>231.24564691492381</v>
      </c>
      <c r="P257" s="2">
        <f t="shared" si="76"/>
        <v>46604.05831986593</v>
      </c>
      <c r="R257">
        <f t="shared" si="77"/>
        <v>236</v>
      </c>
      <c r="S257" s="89">
        <f t="shared" si="67"/>
        <v>21848.641109086821</v>
      </c>
      <c r="T257" s="89">
        <f>IF(AND(S257=0,S256&gt;0),SUM($G257:$H$381),S257)</f>
        <v>21848.641109086821</v>
      </c>
      <c r="U257" s="82">
        <f>SUM(T257:T$381)</f>
        <v>108041.5076477433</v>
      </c>
      <c r="V257" s="68">
        <f>localspline(R257,'BBG rates'!$G$10:$G$27,'BBG rates'!$K$10:$K$27)</f>
        <v>0.98186083514646538</v>
      </c>
      <c r="W257" s="68">
        <f>locallinterp(R257,'BBG rates'!$G$10:$G$27,'BBG rates'!$J$10:$J$27)</f>
        <v>8.7433333333333335E-2</v>
      </c>
      <c r="X257" s="56">
        <f t="shared" si="78"/>
        <v>8.7398315199127552E-2</v>
      </c>
      <c r="Y257" s="66">
        <f t="shared" si="68"/>
        <v>8.1626024644350537</v>
      </c>
      <c r="Z257" s="72">
        <f t="shared" si="69"/>
        <v>9.0660739289735906E-2</v>
      </c>
      <c r="AA257" s="79">
        <f t="shared" si="70"/>
        <v>-14.142325007896192</v>
      </c>
      <c r="AB257" s="81">
        <f t="shared" si="79"/>
        <v>-0.15707657528074029</v>
      </c>
      <c r="AD257" s="95">
        <f>locallinterp(R257,'BBG rates'!$N$10:$N$369,'BBG rates'!$P$10:$P$369)</f>
        <v>19.880413199147473</v>
      </c>
      <c r="AF257" s="2"/>
      <c r="AH257" s="2"/>
      <c r="AI257" s="185">
        <f t="shared" si="71"/>
        <v>236</v>
      </c>
      <c r="AJ257" s="127">
        <f>locallinterp(MIN(AI257,CAP_Senior*12),'BBG rates'!$X$24:$X$65,'BBG rates'!$Y$24:$Y$65)</f>
        <v>67.593201046754999</v>
      </c>
      <c r="AK257" s="127">
        <f>locallinterp(MIN(AI257,CAP_CB*12),'BBG rates'!$AA$25:$AA$40,'BBG rates'!$AC$25:$AC$40)</f>
        <v>11</v>
      </c>
      <c r="AL257" s="144">
        <f t="shared" si="72"/>
        <v>20.620844177948349</v>
      </c>
      <c r="AM257" s="142">
        <f>(SUMPRODUCT(AL257:AL$381,G257:G$381)+SUMPRODUCT(AL257:AL$381,H257:H$381))/12</f>
        <v>185906.67682014348</v>
      </c>
    </row>
    <row r="258" spans="1:39" x14ac:dyDescent="0.2">
      <c r="A258" s="7">
        <v>237</v>
      </c>
      <c r="B258" s="7">
        <v>118.5</v>
      </c>
      <c r="C258" s="7">
        <v>59.25</v>
      </c>
      <c r="D258" s="12">
        <f t="shared" si="64"/>
        <v>19.75</v>
      </c>
      <c r="E258" s="29">
        <f t="shared" si="63"/>
        <v>64464.901707043471</v>
      </c>
      <c r="F258" s="2">
        <f t="shared" si="65"/>
        <v>85.367169344083408</v>
      </c>
      <c r="G258" s="2">
        <f t="shared" si="73"/>
        <v>21516.230354758995</v>
      </c>
      <c r="H258" s="2">
        <f t="shared" si="74"/>
        <v>211.73447685403104</v>
      </c>
      <c r="I258" s="2">
        <f t="shared" si="62"/>
        <v>21813.332000957111</v>
      </c>
      <c r="J258" s="2">
        <f t="shared" si="80"/>
        <v>430813.30701890291</v>
      </c>
      <c r="K258" s="2">
        <f t="shared" si="66"/>
        <v>17251.651578519628</v>
      </c>
      <c r="L258" s="2">
        <f t="shared" si="66"/>
        <v>340720.11867576261</v>
      </c>
      <c r="M258" s="2"/>
      <c r="N258" s="28">
        <f t="shared" si="81"/>
        <v>140228.05081160358</v>
      </c>
      <c r="O258" s="2">
        <f t="shared" si="75"/>
        <v>185.08803900047718</v>
      </c>
      <c r="P258" s="2">
        <f t="shared" si="76"/>
        <v>46650.215927780373</v>
      </c>
      <c r="R258">
        <f t="shared" si="77"/>
        <v>237</v>
      </c>
      <c r="S258" s="89">
        <f t="shared" si="67"/>
        <v>21727.964831613026</v>
      </c>
      <c r="T258" s="89">
        <f>IF(AND(S258=0,S257&gt;0),SUM($G258:$H$381),S258)</f>
        <v>21727.964831613026</v>
      </c>
      <c r="U258" s="82">
        <f>SUM(T258:T$381)</f>
        <v>86192.866538656497</v>
      </c>
      <c r="V258" s="68">
        <f>localspline(R258,'BBG rates'!$G$10:$G$27,'BBG rates'!$K$10:$K$27)</f>
        <v>0.98157512740232322</v>
      </c>
      <c r="W258" s="68">
        <f>locallinterp(R258,'BBG rates'!$G$10:$G$27,'BBG rates'!$J$10:$J$27)</f>
        <v>8.9075000000000001E-2</v>
      </c>
      <c r="X258" s="56">
        <f t="shared" si="78"/>
        <v>8.9038654885342794E-2</v>
      </c>
      <c r="Y258" s="66">
        <f t="shared" si="68"/>
        <v>6.5713237791645662</v>
      </c>
      <c r="Z258" s="72">
        <f t="shared" si="69"/>
        <v>9.1487716462717764E-2</v>
      </c>
      <c r="AA258" s="79">
        <f t="shared" si="70"/>
        <v>-11.282400241268398</v>
      </c>
      <c r="AB258" s="81">
        <f t="shared" si="79"/>
        <v>-0.15707657528074029</v>
      </c>
      <c r="AD258" s="95">
        <f>locallinterp(R258,'BBG rates'!$N$10:$N$369,'BBG rates'!$P$10:$P$369)</f>
        <v>19.962211126431001</v>
      </c>
      <c r="AF258" s="2"/>
      <c r="AH258" s="2"/>
      <c r="AI258" s="185">
        <f t="shared" si="71"/>
        <v>237</v>
      </c>
      <c r="AJ258" s="127">
        <f>locallinterp(MIN(AI258,CAP_Senior*12),'BBG rates'!$X$24:$X$65,'BBG rates'!$Y$24:$Y$65)</f>
        <v>67.674586407183241</v>
      </c>
      <c r="AK258" s="127">
        <f>locallinterp(MIN(AI258,CAP_CB*12),'BBG rates'!$AA$25:$AA$40,'BBG rates'!$AC$25:$AC$40)</f>
        <v>11</v>
      </c>
      <c r="AL258" s="144">
        <f t="shared" si="72"/>
        <v>20.634679689221151</v>
      </c>
      <c r="AM258" s="142">
        <f>(SUMPRODUCT(AL258:AL$381,G258:G$381)+SUMPRODUCT(AL258:AL$381,H258:H$381))/12</f>
        <v>148361.89150261047</v>
      </c>
    </row>
    <row r="259" spans="1:39" x14ac:dyDescent="0.2">
      <c r="A259" s="7">
        <v>238</v>
      </c>
      <c r="B259" s="7">
        <v>119</v>
      </c>
      <c r="C259" s="7">
        <v>59.5</v>
      </c>
      <c r="D259" s="12">
        <f t="shared" si="64"/>
        <v>19.833333333333332</v>
      </c>
      <c r="E259" s="29">
        <f t="shared" si="63"/>
        <v>42857.105706777176</v>
      </c>
      <c r="F259" s="2">
        <f t="shared" si="65"/>
        <v>63.847350735304261</v>
      </c>
      <c r="G259" s="2">
        <f t="shared" si="73"/>
        <v>21467.032164194068</v>
      </c>
      <c r="H259" s="2">
        <f t="shared" si="74"/>
        <v>140.76383607222513</v>
      </c>
      <c r="I259" s="2">
        <f t="shared" si="62"/>
        <v>21671.6433510016</v>
      </c>
      <c r="J259" s="2">
        <f t="shared" si="80"/>
        <v>429820.92646153172</v>
      </c>
      <c r="K259" s="2">
        <f t="shared" si="66"/>
        <v>17122.634749561919</v>
      </c>
      <c r="L259" s="2">
        <f t="shared" si="66"/>
        <v>339598.92253297806</v>
      </c>
      <c r="M259" s="2"/>
      <c r="N259" s="28">
        <f t="shared" si="81"/>
        <v>93531.631560474416</v>
      </c>
      <c r="O259" s="2">
        <f t="shared" si="75"/>
        <v>138.88471565168444</v>
      </c>
      <c r="P259" s="2">
        <f t="shared" si="76"/>
        <v>46696.419251129162</v>
      </c>
      <c r="R259">
        <f t="shared" si="77"/>
        <v>238</v>
      </c>
      <c r="S259" s="89">
        <f t="shared" si="67"/>
        <v>21607.796000266295</v>
      </c>
      <c r="T259" s="89">
        <f>IF(AND(S259=0,S258&gt;0),SUM($G259:$H$381),S259)</f>
        <v>21607.796000266295</v>
      </c>
      <c r="U259" s="82">
        <f>SUM(T259:T$381)</f>
        <v>64464.901707043471</v>
      </c>
      <c r="V259" s="68">
        <f>localspline(R259,'BBG rates'!$G$10:$G$27,'BBG rates'!$K$10:$K$27)</f>
        <v>0.98129151670917347</v>
      </c>
      <c r="W259" s="68">
        <f>locallinterp(R259,'BBG rates'!$G$10:$G$27,'BBG rates'!$J$10:$J$27)</f>
        <v>9.0716666666666668E-2</v>
      </c>
      <c r="X259" s="56">
        <f>((1+W259%)^(1/12)-1)*1200</f>
        <v>9.0678969909152585E-2</v>
      </c>
      <c r="Y259" s="66">
        <f t="shared" si="68"/>
        <v>4.9591331441621849</v>
      </c>
      <c r="Z259" s="72">
        <f t="shared" si="69"/>
        <v>9.231317531574576E-2</v>
      </c>
      <c r="AA259" s="79">
        <f t="shared" si="70"/>
        <v>-8.4382716549599479</v>
      </c>
      <c r="AB259" s="81">
        <f t="shared" si="79"/>
        <v>-0.15707657528074029</v>
      </c>
      <c r="AD259" s="95">
        <f>locallinterp(R259,'BBG rates'!$N$10:$N$369,'BBG rates'!$P$10:$P$369)</f>
        <v>20.043985419490099</v>
      </c>
      <c r="AF259" s="2"/>
      <c r="AH259" s="2"/>
      <c r="AI259" s="185">
        <f t="shared" si="71"/>
        <v>238</v>
      </c>
      <c r="AJ259" s="127">
        <f>locallinterp(MIN(AI259,CAP_Senior*12),'BBG rates'!$X$24:$X$65,'BBG rates'!$Y$24:$Y$65)</f>
        <v>67.755971767611499</v>
      </c>
      <c r="AK259" s="127">
        <f>locallinterp(MIN(AI259,CAP_CB*12),'BBG rates'!$AA$25:$AA$40,'BBG rates'!$AC$25:$AC$40)</f>
        <v>11</v>
      </c>
      <c r="AL259" s="144">
        <f t="shared" si="72"/>
        <v>20.648515200493954</v>
      </c>
      <c r="AM259" s="142">
        <f>(SUMPRODUCT(AL259:AL$381,G259:G$381)+SUMPRODUCT(AL259:AL$381,H259:H$381))/12</f>
        <v>110999.42528602741</v>
      </c>
    </row>
    <row r="260" spans="1:39" x14ac:dyDescent="0.2">
      <c r="A260" s="7">
        <v>239</v>
      </c>
      <c r="B260" s="7">
        <v>119.5</v>
      </c>
      <c r="C260" s="7">
        <v>59.75</v>
      </c>
      <c r="D260" s="12">
        <f t="shared" si="64"/>
        <v>19.916666666666668</v>
      </c>
      <c r="E260" s="29">
        <f t="shared" si="63"/>
        <v>21368.973009948713</v>
      </c>
      <c r="F260" s="2">
        <f t="shared" si="65"/>
        <v>42.44654978294399</v>
      </c>
      <c r="G260" s="2">
        <f t="shared" si="73"/>
        <v>21417.94646833267</v>
      </c>
      <c r="H260" s="2">
        <f t="shared" si="74"/>
        <v>70.186228495793159</v>
      </c>
      <c r="I260" s="2">
        <f t="shared" si="62"/>
        <v>21530.579246611407</v>
      </c>
      <c r="J260" s="2">
        <f t="shared" si="80"/>
        <v>428817.36999501055</v>
      </c>
      <c r="K260" s="2">
        <f t="shared" si="66"/>
        <v>16994.349301740491</v>
      </c>
      <c r="L260" s="2">
        <f t="shared" si="66"/>
        <v>338470.79025966476</v>
      </c>
      <c r="M260" s="2"/>
      <c r="N260" s="28">
        <f>IF($A260&lt;=$I$8,N259-P260,0)</f>
        <v>46788.96322528462</v>
      </c>
      <c r="O260" s="2">
        <f t="shared" si="75"/>
        <v>92.635631591048963</v>
      </c>
      <c r="P260" s="2">
        <f t="shared" si="76"/>
        <v>46742.668335189795</v>
      </c>
      <c r="R260">
        <f t="shared" si="77"/>
        <v>239</v>
      </c>
      <c r="S260" s="89">
        <f t="shared" si="67"/>
        <v>21488.132696828463</v>
      </c>
      <c r="T260" s="89">
        <f>IF(AND(S260=0,S259&gt;0),SUM($G260:$H$381),S260)</f>
        <v>21488.132696828463</v>
      </c>
      <c r="U260" s="82">
        <f>SUM(T260:T$381)</f>
        <v>42857.105706777176</v>
      </c>
      <c r="V260" s="68">
        <f>localspline(R260,'BBG rates'!$G$10:$G$27,'BBG rates'!$K$10:$K$27)</f>
        <v>0.98101001965161672</v>
      </c>
      <c r="W260" s="68">
        <f>locallinterp(R260,'BBG rates'!$G$10:$G$27,'BBG rates'!$J$10:$J$27)</f>
        <v>9.2358333333333334E-2</v>
      </c>
      <c r="X260" s="56">
        <f t="shared" si="78"/>
        <v>9.2319260270823378E-2</v>
      </c>
      <c r="Y260" s="66">
        <f t="shared" si="68"/>
        <v>3.3263225747361389</v>
      </c>
      <c r="Z260" s="72">
        <f t="shared" si="69"/>
        <v>9.3137112827760563E-2</v>
      </c>
      <c r="AA260" s="79">
        <f t="shared" si="70"/>
        <v>-5.6098728257210242</v>
      </c>
      <c r="AB260" s="81">
        <f t="shared" si="79"/>
        <v>-0.15707657528074026</v>
      </c>
      <c r="AD260" s="95">
        <f>locallinterp(R260,'BBG rates'!$N$10:$N$369,'BBG rates'!$P$10:$P$369)</f>
        <v>20.125736254461067</v>
      </c>
      <c r="AF260" s="2"/>
      <c r="AH260" s="2"/>
      <c r="AI260" s="185">
        <f t="shared" si="71"/>
        <v>239</v>
      </c>
      <c r="AJ260" s="127">
        <f>locallinterp(MIN(AI260,CAP_Senior*12),'BBG rates'!$X$24:$X$65,'BBG rates'!$Y$24:$Y$65)</f>
        <v>67.837357128039741</v>
      </c>
      <c r="AK260" s="127">
        <f>locallinterp(MIN(AI260,CAP_CB*12),'BBG rates'!$AA$25:$AA$40,'BBG rates'!$AC$25:$AC$40)</f>
        <v>11</v>
      </c>
      <c r="AL260" s="144">
        <f t="shared" si="72"/>
        <v>20.662350711766756</v>
      </c>
      <c r="AM260" s="142">
        <f>(SUMPRODUCT(AL260:AL$381,G260:G$381)+SUMPRODUCT(AL260:AL$381,H260:H$381))/12</f>
        <v>73818.683272638154</v>
      </c>
    </row>
    <row r="261" spans="1:39" x14ac:dyDescent="0.2">
      <c r="A261" s="7">
        <v>240</v>
      </c>
      <c r="B261" s="7">
        <v>120</v>
      </c>
      <c r="C261" s="7">
        <v>60</v>
      </c>
      <c r="D261" s="12">
        <f t="shared" si="64"/>
        <v>20</v>
      </c>
      <c r="E261" s="29">
        <f t="shared" si="63"/>
        <v>0</v>
      </c>
      <c r="F261" s="2">
        <f t="shared" si="65"/>
        <v>21.164265801872396</v>
      </c>
      <c r="G261" s="2">
        <f t="shared" si="73"/>
        <v>21368.973009948713</v>
      </c>
      <c r="H261" s="2">
        <f t="shared" si="74"/>
        <v>0</v>
      </c>
      <c r="I261" s="2">
        <f t="shared" si="62"/>
        <v>21390.137275750585</v>
      </c>
      <c r="J261" s="2">
        <f t="shared" si="80"/>
        <v>427802.74551501172</v>
      </c>
      <c r="K261" s="2">
        <f t="shared" si="66"/>
        <v>16866.791524324057</v>
      </c>
      <c r="L261" s="2">
        <f t="shared" si="66"/>
        <v>337335.83048648119</v>
      </c>
      <c r="M261" s="2"/>
      <c r="N261" s="28">
        <f t="shared" si="81"/>
        <v>0</v>
      </c>
      <c r="O261" s="2">
        <f t="shared" si="75"/>
        <v>46.340741496230343</v>
      </c>
      <c r="P261" s="2">
        <f t="shared" si="76"/>
        <v>46788.96322528462</v>
      </c>
      <c r="R261">
        <f t="shared" si="77"/>
        <v>240</v>
      </c>
      <c r="S261" s="89">
        <f t="shared" si="67"/>
        <v>21368.973009948713</v>
      </c>
      <c r="T261" s="89">
        <f>IF(AND(S261=0,S260&gt;0),SUM($G261:$H$381),S261)</f>
        <v>21368.973009948713</v>
      </c>
      <c r="U261" s="82">
        <f>SUM(T261:T$381)</f>
        <v>21368.973009948713</v>
      </c>
      <c r="V261" s="68">
        <f>localspline(R261,'BBG rates'!$G$10:$G$27,'BBG rates'!$K$10:$K$27)</f>
        <v>0.98073065280914307</v>
      </c>
      <c r="W261" s="68">
        <f>locallinterp(R261,'BBG rates'!$G$10:$G$27,'BBG rates'!$J$10:$J$27)</f>
        <v>9.4E-2</v>
      </c>
      <c r="X261" s="56">
        <f t="shared" si="78"/>
        <v>9.3959525971420987E-2</v>
      </c>
      <c r="Y261" s="66">
        <f t="shared" si="68"/>
        <v>1.6731821454257252</v>
      </c>
      <c r="Z261" s="72">
        <f t="shared" si="69"/>
        <v>9.3959525971420987E-2</v>
      </c>
      <c r="AA261" s="79">
        <f t="shared" si="70"/>
        <v>-2.7971375813910968</v>
      </c>
      <c r="AB261" s="81">
        <f t="shared" si="79"/>
        <v>-0.15707657528074026</v>
      </c>
      <c r="AD261" s="95">
        <f>locallinterp(R261,'BBG rates'!$N$10:$N$369,'BBG rates'!$P$10:$P$369)</f>
        <v>20.207463808861828</v>
      </c>
      <c r="AF261" s="2"/>
      <c r="AH261" s="2"/>
      <c r="AI261" s="185">
        <f t="shared" si="71"/>
        <v>240</v>
      </c>
      <c r="AJ261" s="127">
        <f>locallinterp(MIN(AI261,CAP_Senior*12),'BBG rates'!$X$24:$X$65,'BBG rates'!$Y$24:$Y$65)</f>
        <v>67.918742488467984</v>
      </c>
      <c r="AK261" s="127">
        <f>locallinterp(MIN(AI261,CAP_CB*12),'BBG rates'!$AA$25:$AA$40,'BBG rates'!$AC$25:$AC$40)</f>
        <v>11</v>
      </c>
      <c r="AL261" s="144">
        <f t="shared" si="72"/>
        <v>20.676186223039558</v>
      </c>
      <c r="AM261" s="142">
        <f>(SUMPRODUCT(AL261:AL$381,G261:G$381)+SUMPRODUCT(AL261:AL$381,H261:H$381))/12</f>
        <v>36819.072112400478</v>
      </c>
    </row>
    <row r="262" spans="1:39" x14ac:dyDescent="0.2">
      <c r="A262" s="7">
        <v>241</v>
      </c>
      <c r="B262" s="7">
        <v>120.5</v>
      </c>
      <c r="C262" s="7">
        <v>60.25</v>
      </c>
      <c r="D262" s="12">
        <f t="shared" si="64"/>
        <v>20.083333333333332</v>
      </c>
      <c r="E262" s="29">
        <f t="shared" si="63"/>
        <v>0</v>
      </c>
      <c r="F262" s="2">
        <f t="shared" si="65"/>
        <v>0</v>
      </c>
      <c r="G262" s="2">
        <f t="shared" si="73"/>
        <v>0</v>
      </c>
      <c r="H262" s="2">
        <f t="shared" si="74"/>
        <v>0</v>
      </c>
      <c r="I262" s="2">
        <f t="shared" si="62"/>
        <v>0</v>
      </c>
      <c r="J262" s="2">
        <f t="shared" si="80"/>
        <v>0</v>
      </c>
      <c r="K262" s="2">
        <f t="shared" si="66"/>
        <v>0</v>
      </c>
      <c r="L262" s="2">
        <f t="shared" si="66"/>
        <v>0</v>
      </c>
      <c r="M262" s="2"/>
      <c r="N262" s="28">
        <f t="shared" si="81"/>
        <v>0</v>
      </c>
      <c r="O262" s="2">
        <f t="shared" si="75"/>
        <v>0</v>
      </c>
      <c r="P262" s="2">
        <f t="shared" si="76"/>
        <v>0</v>
      </c>
      <c r="R262">
        <f t="shared" si="77"/>
        <v>241</v>
      </c>
      <c r="S262" s="89">
        <f t="shared" si="67"/>
        <v>0</v>
      </c>
      <c r="T262" s="89">
        <f>IF(AND(S262=0,S261&gt;0),SUM($G262:$H$381),S262)</f>
        <v>0</v>
      </c>
      <c r="U262" s="82">
        <f>SUM(T262:T$381)</f>
        <v>0</v>
      </c>
      <c r="V262" s="68">
        <f>localspline(R262,'BBG rates'!$G$10:$G$27,'BBG rates'!$K$10:$K$27)</f>
        <v>0.98045344570648629</v>
      </c>
      <c r="W262" s="68">
        <f>locallinterp(R262,'BBG rates'!$G$10:$G$27,'BBG rates'!$J$10:$J$27)</f>
        <v>9.4466666666666671E-2</v>
      </c>
      <c r="X262" s="56">
        <f t="shared" si="78"/>
        <v>9.4425789892493839E-2</v>
      </c>
      <c r="Y262" s="66">
        <f t="shared" si="68"/>
        <v>0</v>
      </c>
      <c r="Z262" s="72">
        <f t="shared" si="69"/>
        <v>0</v>
      </c>
      <c r="AA262" s="79">
        <f t="shared" si="70"/>
        <v>0</v>
      </c>
      <c r="AB262" s="81">
        <f t="shared" si="79"/>
        <v>0</v>
      </c>
      <c r="AD262" s="95">
        <f>locallinterp(R262,'BBG rates'!$N$10:$N$369,'BBG rates'!$P$10:$P$369)</f>
        <v>20.289168262670703</v>
      </c>
      <c r="AF262" s="2"/>
      <c r="AH262" s="2"/>
      <c r="AI262" s="185">
        <f t="shared" si="71"/>
        <v>241</v>
      </c>
      <c r="AJ262" s="127">
        <f>locallinterp(MIN(AI262,CAP_Senior*12),'BBG rates'!$X$24:$X$65,'BBG rates'!$Y$24:$Y$65)</f>
        <v>67.918742488467984</v>
      </c>
      <c r="AK262" s="127">
        <f>locallinterp(MIN(AI262,CAP_CB*12),'BBG rates'!$AA$25:$AA$40,'BBG rates'!$AC$25:$AC$40)</f>
        <v>11</v>
      </c>
      <c r="AL262" s="144">
        <f t="shared" si="72"/>
        <v>20.676186223039558</v>
      </c>
      <c r="AM262" s="142">
        <f>(SUMPRODUCT(AL262:AL$381,G262:G$381)+SUMPRODUCT(AL262:AL$381,H262:H$381))/12</f>
        <v>0</v>
      </c>
    </row>
    <row r="263" spans="1:39" x14ac:dyDescent="0.2">
      <c r="A263" s="7">
        <v>242</v>
      </c>
      <c r="B263" s="7">
        <v>121</v>
      </c>
      <c r="C263" s="7">
        <v>60.5</v>
      </c>
      <c r="D263" s="12">
        <f t="shared" si="64"/>
        <v>20.166666666666668</v>
      </c>
      <c r="E263" s="29">
        <f t="shared" si="63"/>
        <v>0</v>
      </c>
      <c r="F263" s="2">
        <f t="shared" si="65"/>
        <v>0</v>
      </c>
      <c r="G263" s="2">
        <f t="shared" si="73"/>
        <v>0</v>
      </c>
      <c r="H263" s="2">
        <f t="shared" si="74"/>
        <v>0</v>
      </c>
      <c r="I263" s="2">
        <f t="shared" si="62"/>
        <v>0</v>
      </c>
      <c r="J263" s="2">
        <f t="shared" si="80"/>
        <v>0</v>
      </c>
      <c r="K263" s="2">
        <f t="shared" si="66"/>
        <v>0</v>
      </c>
      <c r="L263" s="2">
        <f t="shared" si="66"/>
        <v>0</v>
      </c>
      <c r="M263" s="2"/>
      <c r="N263" s="28">
        <f t="shared" si="81"/>
        <v>0</v>
      </c>
      <c r="O263" s="2">
        <f t="shared" si="75"/>
        <v>0</v>
      </c>
      <c r="P263" s="2">
        <f t="shared" si="76"/>
        <v>0</v>
      </c>
      <c r="R263">
        <f t="shared" si="77"/>
        <v>242</v>
      </c>
      <c r="S263" s="89">
        <f t="shared" si="67"/>
        <v>0</v>
      </c>
      <c r="T263" s="89">
        <f>IF(AND(S263=0,S262&gt;0),SUM($G263:$H$381),S263)</f>
        <v>0</v>
      </c>
      <c r="U263" s="82">
        <f>SUM(T263:T$381)</f>
        <v>0</v>
      </c>
      <c r="V263" s="68">
        <f>localspline(R263,'BBG rates'!$G$10:$G$27,'BBG rates'!$K$10:$K$27)</f>
        <v>0.98017835552496735</v>
      </c>
      <c r="W263" s="68">
        <f>locallinterp(R263,'BBG rates'!$G$10:$G$27,'BBG rates'!$J$10:$J$27)</f>
        <v>9.4933333333333328E-2</v>
      </c>
      <c r="X263" s="56">
        <f t="shared" si="78"/>
        <v>9.4892051821027223E-2</v>
      </c>
      <c r="Y263" s="66">
        <f t="shared" si="68"/>
        <v>0</v>
      </c>
      <c r="Z263" s="72">
        <f t="shared" si="69"/>
        <v>0</v>
      </c>
      <c r="AA263" s="79">
        <f t="shared" si="70"/>
        <v>0</v>
      </c>
      <c r="AB263" s="81">
        <f t="shared" si="79"/>
        <v>0</v>
      </c>
      <c r="AD263" s="95">
        <f>locallinterp(R263,'BBG rates'!$N$10:$N$369,'BBG rates'!$P$10:$P$369)</f>
        <v>20.370849792297783</v>
      </c>
      <c r="AF263" s="2"/>
      <c r="AH263" s="2"/>
      <c r="AI263" s="185">
        <f t="shared" si="71"/>
        <v>242</v>
      </c>
      <c r="AJ263" s="127">
        <f>locallinterp(MIN(AI263,CAP_Senior*12),'BBG rates'!$X$24:$X$65,'BBG rates'!$Y$24:$Y$65)</f>
        <v>67.918742488467984</v>
      </c>
      <c r="AK263" s="127">
        <f>locallinterp(MIN(AI263,CAP_CB*12),'BBG rates'!$AA$25:$AA$40,'BBG rates'!$AC$25:$AC$40)</f>
        <v>11</v>
      </c>
      <c r="AL263" s="144">
        <f t="shared" si="72"/>
        <v>20.676186223039558</v>
      </c>
      <c r="AM263" s="142">
        <f>(SUMPRODUCT(AL263:AL$381,G263:G$381)+SUMPRODUCT(AL263:AL$381,H263:H$381))/12</f>
        <v>0</v>
      </c>
    </row>
    <row r="264" spans="1:39" x14ac:dyDescent="0.2">
      <c r="A264" s="7">
        <v>243</v>
      </c>
      <c r="B264" s="7">
        <v>121.5</v>
      </c>
      <c r="C264" s="7">
        <v>60.75</v>
      </c>
      <c r="D264" s="12">
        <f t="shared" si="64"/>
        <v>20.25</v>
      </c>
      <c r="E264" s="29">
        <f t="shared" si="63"/>
        <v>0</v>
      </c>
      <c r="F264" s="2">
        <f t="shared" si="65"/>
        <v>0</v>
      </c>
      <c r="G264" s="2">
        <f t="shared" si="73"/>
        <v>0</v>
      </c>
      <c r="H264" s="2">
        <f t="shared" si="74"/>
        <v>0</v>
      </c>
      <c r="I264" s="2">
        <f t="shared" si="62"/>
        <v>0</v>
      </c>
      <c r="J264" s="2">
        <f t="shared" si="80"/>
        <v>0</v>
      </c>
      <c r="K264" s="2">
        <f t="shared" si="66"/>
        <v>0</v>
      </c>
      <c r="L264" s="2">
        <f t="shared" si="66"/>
        <v>0</v>
      </c>
      <c r="M264" s="2"/>
      <c r="N264" s="28">
        <f t="shared" si="81"/>
        <v>0</v>
      </c>
      <c r="O264" s="2">
        <f t="shared" si="75"/>
        <v>0</v>
      </c>
      <c r="P264" s="2">
        <f t="shared" si="76"/>
        <v>0</v>
      </c>
      <c r="R264">
        <f t="shared" si="77"/>
        <v>243</v>
      </c>
      <c r="S264" s="89">
        <f t="shared" si="67"/>
        <v>0</v>
      </c>
      <c r="T264" s="89">
        <f>IF(AND(S264=0,S263&gt;0),SUM($G264:$H$381),S264)</f>
        <v>0</v>
      </c>
      <c r="U264" s="82">
        <f>SUM(T264:T$381)</f>
        <v>0</v>
      </c>
      <c r="V264" s="68">
        <f>localspline(R264,'BBG rates'!$G$10:$G$27,'BBG rates'!$K$10:$K$27)</f>
        <v>0.97990553163061545</v>
      </c>
      <c r="W264" s="68">
        <f>locallinterp(R264,'BBG rates'!$G$10:$G$27,'BBG rates'!$J$10:$J$27)</f>
        <v>9.5399999999999999E-2</v>
      </c>
      <c r="X264" s="56">
        <f t="shared" si="78"/>
        <v>9.5358311756754688E-2</v>
      </c>
      <c r="Y264" s="66">
        <f t="shared" si="68"/>
        <v>0</v>
      </c>
      <c r="Z264" s="72">
        <f t="shared" si="69"/>
        <v>0</v>
      </c>
      <c r="AA264" s="79">
        <f t="shared" si="70"/>
        <v>0</v>
      </c>
      <c r="AB264" s="81">
        <f t="shared" si="79"/>
        <v>0</v>
      </c>
      <c r="AD264" s="95">
        <f>locallinterp(R264,'BBG rates'!$N$10:$N$369,'BBG rates'!$P$10:$P$369)</f>
        <v>20.452508586600334</v>
      </c>
      <c r="AF264" s="2"/>
      <c r="AH264" s="2"/>
      <c r="AI264" s="185">
        <f t="shared" si="71"/>
        <v>243</v>
      </c>
      <c r="AJ264" s="127">
        <f>locallinterp(MIN(AI264,CAP_Senior*12),'BBG rates'!$X$24:$X$65,'BBG rates'!$Y$24:$Y$65)</f>
        <v>67.918742488467984</v>
      </c>
      <c r="AK264" s="127">
        <f>locallinterp(MIN(AI264,CAP_CB*12),'BBG rates'!$AA$25:$AA$40,'BBG rates'!$AC$25:$AC$40)</f>
        <v>11</v>
      </c>
      <c r="AL264" s="144">
        <f t="shared" si="72"/>
        <v>20.676186223039558</v>
      </c>
      <c r="AM264" s="142">
        <f>(SUMPRODUCT(AL264:AL$381,G264:G$381)+SUMPRODUCT(AL264:AL$381,H264:H$381))/12</f>
        <v>0</v>
      </c>
    </row>
    <row r="265" spans="1:39" x14ac:dyDescent="0.2">
      <c r="A265" s="7">
        <v>244</v>
      </c>
      <c r="B265" s="7">
        <v>122</v>
      </c>
      <c r="C265" s="7">
        <v>61</v>
      </c>
      <c r="D265" s="12">
        <f t="shared" si="64"/>
        <v>20.333333333333332</v>
      </c>
      <c r="E265" s="29">
        <f t="shared" si="63"/>
        <v>0</v>
      </c>
      <c r="F265" s="2">
        <f t="shared" si="65"/>
        <v>0</v>
      </c>
      <c r="G265" s="2">
        <f t="shared" si="73"/>
        <v>0</v>
      </c>
      <c r="H265" s="2">
        <f t="shared" si="74"/>
        <v>0</v>
      </c>
      <c r="I265" s="2">
        <f t="shared" si="62"/>
        <v>0</v>
      </c>
      <c r="J265" s="2">
        <f t="shared" si="80"/>
        <v>0</v>
      </c>
      <c r="K265" s="2">
        <f t="shared" si="66"/>
        <v>0</v>
      </c>
      <c r="L265" s="2">
        <f t="shared" si="66"/>
        <v>0</v>
      </c>
      <c r="M265" s="2"/>
      <c r="N265" s="28">
        <f t="shared" si="81"/>
        <v>0</v>
      </c>
      <c r="O265" s="2">
        <f t="shared" si="75"/>
        <v>0</v>
      </c>
      <c r="P265" s="2">
        <f t="shared" si="76"/>
        <v>0</v>
      </c>
      <c r="R265">
        <f t="shared" si="77"/>
        <v>244</v>
      </c>
      <c r="S265" s="89">
        <f t="shared" si="67"/>
        <v>0</v>
      </c>
      <c r="T265" s="89">
        <f>IF(AND(S265=0,S264&gt;0),SUM($G265:$H$381),S265)</f>
        <v>0</v>
      </c>
      <c r="U265" s="82">
        <f>SUM(T265:T$381)</f>
        <v>0</v>
      </c>
      <c r="V265" s="68">
        <f>localspline(R265,'BBG rates'!$G$10:$G$27,'BBG rates'!$K$10:$K$27)</f>
        <v>0.97963494414532704</v>
      </c>
      <c r="W265" s="68">
        <f>locallinterp(R265,'BBG rates'!$G$10:$G$27,'BBG rates'!$J$10:$J$27)</f>
        <v>9.5866666666666669E-2</v>
      </c>
      <c r="X265" s="56">
        <f t="shared" si="78"/>
        <v>9.5824569699942685E-2</v>
      </c>
      <c r="Y265" s="66">
        <f t="shared" si="68"/>
        <v>0</v>
      </c>
      <c r="Z265" s="72">
        <f t="shared" si="69"/>
        <v>0</v>
      </c>
      <c r="AA265" s="79">
        <f t="shared" si="70"/>
        <v>0</v>
      </c>
      <c r="AB265" s="81">
        <f t="shared" si="79"/>
        <v>0</v>
      </c>
      <c r="AD265" s="95">
        <f>locallinterp(R265,'BBG rates'!$N$10:$N$369,'BBG rates'!$P$10:$P$369)</f>
        <v>20.534144831945778</v>
      </c>
      <c r="AF265" s="2"/>
      <c r="AH265" s="2"/>
      <c r="AI265" s="185">
        <f t="shared" si="71"/>
        <v>244</v>
      </c>
      <c r="AJ265" s="127">
        <f>locallinterp(MIN(AI265,CAP_Senior*12),'BBG rates'!$X$24:$X$65,'BBG rates'!$Y$24:$Y$65)</f>
        <v>67.918742488467984</v>
      </c>
      <c r="AK265" s="127">
        <f>locallinterp(MIN(AI265,CAP_CB*12),'BBG rates'!$AA$25:$AA$40,'BBG rates'!$AC$25:$AC$40)</f>
        <v>11</v>
      </c>
      <c r="AL265" s="144">
        <f t="shared" si="72"/>
        <v>20.676186223039558</v>
      </c>
      <c r="AM265" s="142">
        <f>(SUMPRODUCT(AL265:AL$381,G265:G$381)+SUMPRODUCT(AL265:AL$381,H265:H$381))/12</f>
        <v>0</v>
      </c>
    </row>
    <row r="266" spans="1:39" x14ac:dyDescent="0.2">
      <c r="A266" s="7">
        <v>245</v>
      </c>
      <c r="B266" s="7">
        <v>122.5</v>
      </c>
      <c r="C266" s="7">
        <v>61.25</v>
      </c>
      <c r="D266" s="12">
        <f t="shared" si="64"/>
        <v>20.416666666666668</v>
      </c>
      <c r="E266" s="29">
        <f t="shared" si="63"/>
        <v>0</v>
      </c>
      <c r="F266" s="2">
        <f t="shared" si="65"/>
        <v>0</v>
      </c>
      <c r="G266" s="2">
        <f t="shared" si="73"/>
        <v>0</v>
      </c>
      <c r="H266" s="2">
        <f t="shared" si="74"/>
        <v>0</v>
      </c>
      <c r="I266" s="2">
        <f t="shared" ref="I266:I329" si="82">SUM(F266:H266)</f>
        <v>0</v>
      </c>
      <c r="J266" s="2">
        <f t="shared" si="80"/>
        <v>0</v>
      </c>
      <c r="K266" s="2">
        <f t="shared" si="66"/>
        <v>0</v>
      </c>
      <c r="L266" s="2">
        <f t="shared" si="66"/>
        <v>0</v>
      </c>
      <c r="M266" s="2"/>
      <c r="N266" s="28">
        <f t="shared" si="81"/>
        <v>0</v>
      </c>
      <c r="O266" s="2">
        <f t="shared" si="75"/>
        <v>0</v>
      </c>
      <c r="P266" s="2">
        <f t="shared" si="76"/>
        <v>0</v>
      </c>
      <c r="R266">
        <f t="shared" si="77"/>
        <v>245</v>
      </c>
      <c r="S266" s="89">
        <f t="shared" si="67"/>
        <v>0</v>
      </c>
      <c r="T266" s="89">
        <f>IF(AND(S266=0,S265&gt;0),SUM($G266:$H$381),S266)</f>
        <v>0</v>
      </c>
      <c r="U266" s="82">
        <f>SUM(T266:T$381)</f>
        <v>0</v>
      </c>
      <c r="V266" s="68">
        <f>localspline(R266,'BBG rates'!$G$10:$G$27,'BBG rates'!$K$10:$K$27)</f>
        <v>0.97936662294158072</v>
      </c>
      <c r="W266" s="68">
        <f>locallinterp(R266,'BBG rates'!$G$10:$G$27,'BBG rates'!$J$10:$J$27)</f>
        <v>9.6333333333333326E-2</v>
      </c>
      <c r="X266" s="56">
        <f t="shared" si="78"/>
        <v>9.6290825650324763E-2</v>
      </c>
      <c r="Y266" s="66">
        <f t="shared" si="68"/>
        <v>0</v>
      </c>
      <c r="Z266" s="72">
        <f t="shared" si="69"/>
        <v>0</v>
      </c>
      <c r="AA266" s="79">
        <f t="shared" si="70"/>
        <v>0</v>
      </c>
      <c r="AB266" s="81">
        <f t="shared" si="79"/>
        <v>0</v>
      </c>
      <c r="AD266" s="95">
        <f>locallinterp(R266,'BBG rates'!$N$10:$N$369,'BBG rates'!$P$10:$P$369)</f>
        <v>20.615758717190911</v>
      </c>
      <c r="AF266" s="2"/>
      <c r="AH266" s="2"/>
      <c r="AI266" s="185">
        <f t="shared" si="71"/>
        <v>245</v>
      </c>
      <c r="AJ266" s="127">
        <f>locallinterp(MIN(AI266,CAP_Senior*12),'BBG rates'!$X$24:$X$65,'BBG rates'!$Y$24:$Y$65)</f>
        <v>67.918742488467984</v>
      </c>
      <c r="AK266" s="127">
        <f>locallinterp(MIN(AI266,CAP_CB*12),'BBG rates'!$AA$25:$AA$40,'BBG rates'!$AC$25:$AC$40)</f>
        <v>11</v>
      </c>
      <c r="AL266" s="144">
        <f t="shared" si="72"/>
        <v>20.676186223039558</v>
      </c>
      <c r="AM266" s="142">
        <f>(SUMPRODUCT(AL266:AL$381,G266:G$381)+SUMPRODUCT(AL266:AL$381,H266:H$381))/12</f>
        <v>0</v>
      </c>
    </row>
    <row r="267" spans="1:39" x14ac:dyDescent="0.2">
      <c r="A267" s="7">
        <v>246</v>
      </c>
      <c r="B267" s="7">
        <v>123</v>
      </c>
      <c r="C267" s="7">
        <v>61.5</v>
      </c>
      <c r="D267" s="12">
        <f t="shared" si="64"/>
        <v>20.5</v>
      </c>
      <c r="E267" s="29">
        <f t="shared" ref="E267:E330" si="83">IF($A267&lt;=$I$8,E266-G267-H267,0)</f>
        <v>0</v>
      </c>
      <c r="F267" s="2">
        <f t="shared" si="65"/>
        <v>0</v>
      </c>
      <c r="G267" s="2">
        <f t="shared" si="73"/>
        <v>0</v>
      </c>
      <c r="H267" s="2">
        <f t="shared" si="74"/>
        <v>0</v>
      </c>
      <c r="I267" s="2">
        <f t="shared" si="82"/>
        <v>0</v>
      </c>
      <c r="J267" s="2">
        <f t="shared" si="80"/>
        <v>0</v>
      </c>
      <c r="K267" s="2">
        <f t="shared" si="66"/>
        <v>0</v>
      </c>
      <c r="L267" s="2">
        <f t="shared" si="66"/>
        <v>0</v>
      </c>
      <c r="M267" s="2"/>
      <c r="N267" s="28">
        <f t="shared" si="81"/>
        <v>0</v>
      </c>
      <c r="O267" s="2">
        <f t="shared" si="75"/>
        <v>0</v>
      </c>
      <c r="P267" s="2">
        <f t="shared" si="76"/>
        <v>0</v>
      </c>
      <c r="R267">
        <f t="shared" si="77"/>
        <v>246</v>
      </c>
      <c r="S267" s="89">
        <f t="shared" si="67"/>
        <v>0</v>
      </c>
      <c r="T267" s="89">
        <f>IF(AND(S267=0,S266&gt;0),SUM($G267:$H$381),S267)</f>
        <v>0</v>
      </c>
      <c r="U267" s="82">
        <f>SUM(T267:T$381)</f>
        <v>0</v>
      </c>
      <c r="V267" s="68">
        <f>localspline(R267,'BBG rates'!$G$10:$G$27,'BBG rates'!$K$10:$K$27)</f>
        <v>0.97910059778206626</v>
      </c>
      <c r="W267" s="68">
        <f>locallinterp(R267,'BBG rates'!$G$10:$G$27,'BBG rates'!$J$10:$J$27)</f>
        <v>9.6799999999999997E-2</v>
      </c>
      <c r="X267" s="56">
        <f t="shared" si="78"/>
        <v>9.6757079608167373E-2</v>
      </c>
      <c r="Y267" s="66">
        <f t="shared" si="68"/>
        <v>0</v>
      </c>
      <c r="Z267" s="72">
        <f t="shared" si="69"/>
        <v>0</v>
      </c>
      <c r="AA267" s="79">
        <f t="shared" si="70"/>
        <v>0</v>
      </c>
      <c r="AB267" s="81">
        <f t="shared" si="79"/>
        <v>0</v>
      </c>
      <c r="AD267" s="95">
        <f>locallinterp(R267,'BBG rates'!$N$10:$N$369,'BBG rates'!$P$10:$P$369)</f>
        <v>20.697350433672749</v>
      </c>
      <c r="AF267" s="2"/>
      <c r="AH267" s="2"/>
      <c r="AI267" s="185">
        <f t="shared" si="71"/>
        <v>246</v>
      </c>
      <c r="AJ267" s="127">
        <f>locallinterp(MIN(AI267,CAP_Senior*12),'BBG rates'!$X$24:$X$65,'BBG rates'!$Y$24:$Y$65)</f>
        <v>67.918742488467984</v>
      </c>
      <c r="AK267" s="127">
        <f>locallinterp(MIN(AI267,CAP_CB*12),'BBG rates'!$AA$25:$AA$40,'BBG rates'!$AC$25:$AC$40)</f>
        <v>11</v>
      </c>
      <c r="AL267" s="144">
        <f t="shared" si="72"/>
        <v>20.676186223039558</v>
      </c>
      <c r="AM267" s="142">
        <f>(SUMPRODUCT(AL267:AL$381,G267:G$381)+SUMPRODUCT(AL267:AL$381,H267:H$381))/12</f>
        <v>0</v>
      </c>
    </row>
    <row r="268" spans="1:39" x14ac:dyDescent="0.2">
      <c r="A268" s="7">
        <v>247</v>
      </c>
      <c r="B268" s="7">
        <v>123.5</v>
      </c>
      <c r="C268" s="7">
        <v>61.75</v>
      </c>
      <c r="D268" s="12">
        <f t="shared" si="64"/>
        <v>20.583333333333332</v>
      </c>
      <c r="E268" s="29">
        <f t="shared" si="83"/>
        <v>0</v>
      </c>
      <c r="F268" s="2">
        <f t="shared" si="65"/>
        <v>0</v>
      </c>
      <c r="G268" s="2">
        <f t="shared" si="73"/>
        <v>0</v>
      </c>
      <c r="H268" s="2">
        <f t="shared" si="74"/>
        <v>0</v>
      </c>
      <c r="I268" s="2">
        <f t="shared" si="82"/>
        <v>0</v>
      </c>
      <c r="J268" s="2">
        <f t="shared" si="80"/>
        <v>0</v>
      </c>
      <c r="K268" s="2">
        <f t="shared" si="66"/>
        <v>0</v>
      </c>
      <c r="L268" s="2">
        <f t="shared" si="66"/>
        <v>0</v>
      </c>
      <c r="M268" s="2"/>
      <c r="N268" s="28">
        <f t="shared" si="81"/>
        <v>0</v>
      </c>
      <c r="O268" s="2">
        <f t="shared" si="75"/>
        <v>0</v>
      </c>
      <c r="P268" s="2">
        <f t="shared" si="76"/>
        <v>0</v>
      </c>
      <c r="R268">
        <f t="shared" si="77"/>
        <v>247</v>
      </c>
      <c r="S268" s="89">
        <f t="shared" si="67"/>
        <v>0</v>
      </c>
      <c r="T268" s="89">
        <f>IF(AND(S268=0,S267&gt;0),SUM($G268:$H$381),S268)</f>
        <v>0</v>
      </c>
      <c r="U268" s="82">
        <f>SUM(T268:T$381)</f>
        <v>0</v>
      </c>
      <c r="V268" s="68">
        <f>localspline(R268,'BBG rates'!$G$10:$G$27,'BBG rates'!$K$10:$K$27)</f>
        <v>0.9788368987656858</v>
      </c>
      <c r="W268" s="68">
        <f>locallinterp(R268,'BBG rates'!$G$10:$G$27,'BBG rates'!$J$10:$J$27)</f>
        <v>9.7266666666666668E-2</v>
      </c>
      <c r="X268" s="56">
        <f t="shared" si="78"/>
        <v>9.7223331573470517E-2</v>
      </c>
      <c r="Y268" s="66">
        <f t="shared" si="68"/>
        <v>0</v>
      </c>
      <c r="Z268" s="72">
        <f t="shared" si="69"/>
        <v>0</v>
      </c>
      <c r="AA268" s="79">
        <f t="shared" si="70"/>
        <v>0</v>
      </c>
      <c r="AB268" s="81">
        <f t="shared" si="79"/>
        <v>0</v>
      </c>
      <c r="AD268" s="95">
        <f>locallinterp(R268,'BBG rates'!$N$10:$N$369,'BBG rates'!$P$10:$P$369)</f>
        <v>20.778920175236557</v>
      </c>
      <c r="AF268" s="2"/>
      <c r="AH268" s="2"/>
      <c r="AI268" s="185">
        <f t="shared" si="71"/>
        <v>247</v>
      </c>
      <c r="AJ268" s="127">
        <f>locallinterp(MIN(AI268,CAP_Senior*12),'BBG rates'!$X$24:$X$65,'BBG rates'!$Y$24:$Y$65)</f>
        <v>67.918742488467984</v>
      </c>
      <c r="AK268" s="127">
        <f>locallinterp(MIN(AI268,CAP_CB*12),'BBG rates'!$AA$25:$AA$40,'BBG rates'!$AC$25:$AC$40)</f>
        <v>11</v>
      </c>
      <c r="AL268" s="144">
        <f t="shared" si="72"/>
        <v>20.676186223039558</v>
      </c>
      <c r="AM268" s="142">
        <f>(SUMPRODUCT(AL268:AL$381,G268:G$381)+SUMPRODUCT(AL268:AL$381,H268:H$381))/12</f>
        <v>0</v>
      </c>
    </row>
    <row r="269" spans="1:39" x14ac:dyDescent="0.2">
      <c r="A269" s="7">
        <v>248</v>
      </c>
      <c r="B269" s="7">
        <v>124</v>
      </c>
      <c r="C269" s="7">
        <v>62</v>
      </c>
      <c r="D269" s="12">
        <f t="shared" si="64"/>
        <v>20.666666666666668</v>
      </c>
      <c r="E269" s="29">
        <f t="shared" si="83"/>
        <v>0</v>
      </c>
      <c r="F269" s="2">
        <f t="shared" si="65"/>
        <v>0</v>
      </c>
      <c r="G269" s="2">
        <f t="shared" si="73"/>
        <v>0</v>
      </c>
      <c r="H269" s="2">
        <f t="shared" si="74"/>
        <v>0</v>
      </c>
      <c r="I269" s="2">
        <f t="shared" si="82"/>
        <v>0</v>
      </c>
      <c r="J269" s="2">
        <f t="shared" si="80"/>
        <v>0</v>
      </c>
      <c r="K269" s="2">
        <f t="shared" si="66"/>
        <v>0</v>
      </c>
      <c r="L269" s="2">
        <f t="shared" si="66"/>
        <v>0</v>
      </c>
      <c r="M269" s="2"/>
      <c r="N269" s="28">
        <f t="shared" si="81"/>
        <v>0</v>
      </c>
      <c r="O269" s="2">
        <f t="shared" si="75"/>
        <v>0</v>
      </c>
      <c r="P269" s="2">
        <f t="shared" si="76"/>
        <v>0</v>
      </c>
      <c r="R269">
        <f t="shared" si="77"/>
        <v>248</v>
      </c>
      <c r="S269" s="89">
        <f t="shared" si="67"/>
        <v>0</v>
      </c>
      <c r="T269" s="89">
        <f>IF(AND(S269=0,S268&gt;0),SUM($G269:$H$381),S269)</f>
        <v>0</v>
      </c>
      <c r="U269" s="82">
        <f>SUM(T269:T$381)</f>
        <v>0</v>
      </c>
      <c r="V269" s="68">
        <f>localspline(R269,'BBG rates'!$G$10:$G$27,'BBG rates'!$K$10:$K$27)</f>
        <v>0.97857555564815524</v>
      </c>
      <c r="W269" s="68">
        <f>locallinterp(R269,'BBG rates'!$G$10:$G$27,'BBG rates'!$J$10:$J$27)</f>
        <v>9.7733333333333339E-2</v>
      </c>
      <c r="X269" s="56">
        <f t="shared" si="78"/>
        <v>9.7689581546234194E-2</v>
      </c>
      <c r="Y269" s="66">
        <f t="shared" si="68"/>
        <v>0</v>
      </c>
      <c r="Z269" s="72">
        <f t="shared" si="69"/>
        <v>0</v>
      </c>
      <c r="AA269" s="79">
        <f t="shared" si="70"/>
        <v>0</v>
      </c>
      <c r="AB269" s="81">
        <f t="shared" si="79"/>
        <v>0</v>
      </c>
      <c r="AD269" s="95">
        <f>locallinterp(R269,'BBG rates'!$N$10:$N$369,'BBG rates'!$P$10:$P$369)</f>
        <v>20.860468138207235</v>
      </c>
      <c r="AF269" s="2"/>
      <c r="AH269" s="2"/>
      <c r="AI269" s="185">
        <f t="shared" si="71"/>
        <v>248</v>
      </c>
      <c r="AJ269" s="127">
        <f>locallinterp(MIN(AI269,CAP_Senior*12),'BBG rates'!$X$24:$X$65,'BBG rates'!$Y$24:$Y$65)</f>
        <v>67.918742488467984</v>
      </c>
      <c r="AK269" s="127">
        <f>locallinterp(MIN(AI269,CAP_CB*12),'BBG rates'!$AA$25:$AA$40,'BBG rates'!$AC$25:$AC$40)</f>
        <v>11</v>
      </c>
      <c r="AL269" s="144">
        <f t="shared" si="72"/>
        <v>20.676186223039558</v>
      </c>
      <c r="AM269" s="142">
        <f>(SUMPRODUCT(AL269:AL$381,G269:G$381)+SUMPRODUCT(AL269:AL$381,H269:H$381))/12</f>
        <v>0</v>
      </c>
    </row>
    <row r="270" spans="1:39" x14ac:dyDescent="0.2">
      <c r="A270" s="7">
        <v>249</v>
      </c>
      <c r="B270" s="7">
        <v>124.5</v>
      </c>
      <c r="C270" s="7">
        <v>62.25</v>
      </c>
      <c r="D270" s="12">
        <f t="shared" si="64"/>
        <v>20.75</v>
      </c>
      <c r="E270" s="29">
        <f t="shared" si="83"/>
        <v>0</v>
      </c>
      <c r="F270" s="2">
        <f t="shared" si="65"/>
        <v>0</v>
      </c>
      <c r="G270" s="2">
        <f t="shared" si="73"/>
        <v>0</v>
      </c>
      <c r="H270" s="2">
        <f t="shared" si="74"/>
        <v>0</v>
      </c>
      <c r="I270" s="2">
        <f t="shared" si="82"/>
        <v>0</v>
      </c>
      <c r="J270" s="2">
        <f t="shared" si="80"/>
        <v>0</v>
      </c>
      <c r="K270" s="2">
        <f t="shared" si="66"/>
        <v>0</v>
      </c>
      <c r="L270" s="2">
        <f t="shared" si="66"/>
        <v>0</v>
      </c>
      <c r="M270" s="2"/>
      <c r="N270" s="28">
        <f t="shared" si="81"/>
        <v>0</v>
      </c>
      <c r="O270" s="2">
        <f t="shared" si="75"/>
        <v>0</v>
      </c>
      <c r="P270" s="2">
        <f t="shared" si="76"/>
        <v>0</v>
      </c>
      <c r="R270">
        <f t="shared" si="77"/>
        <v>249</v>
      </c>
      <c r="S270" s="89">
        <f t="shared" si="67"/>
        <v>0</v>
      </c>
      <c r="T270" s="89">
        <f>IF(AND(S270=0,S269&gt;0),SUM($G270:$H$381),S270)</f>
        <v>0</v>
      </c>
      <c r="U270" s="82">
        <f>SUM(T270:T$381)</f>
        <v>0</v>
      </c>
      <c r="V270" s="68">
        <f>localspline(R270,'BBG rates'!$G$10:$G$27,'BBG rates'!$K$10:$K$27)</f>
        <v>0.97831659830195306</v>
      </c>
      <c r="W270" s="68">
        <f>locallinterp(R270,'BBG rates'!$G$10:$G$27,'BBG rates'!$J$10:$J$27)</f>
        <v>9.8199999999999996E-2</v>
      </c>
      <c r="X270" s="56">
        <f t="shared" si="78"/>
        <v>9.8155829526191951E-2</v>
      </c>
      <c r="Y270" s="66">
        <f t="shared" si="68"/>
        <v>0</v>
      </c>
      <c r="Z270" s="72">
        <f t="shared" si="69"/>
        <v>0</v>
      </c>
      <c r="AA270" s="79">
        <f t="shared" si="70"/>
        <v>0</v>
      </c>
      <c r="AB270" s="81">
        <f t="shared" si="79"/>
        <v>0</v>
      </c>
      <c r="AD270" s="95">
        <f>locallinterp(R270,'BBG rates'!$N$10:$N$369,'BBG rates'!$P$10:$P$369)</f>
        <v>20.941994521399064</v>
      </c>
      <c r="AF270" s="2"/>
      <c r="AH270" s="2"/>
      <c r="AI270" s="185">
        <f t="shared" si="71"/>
        <v>249</v>
      </c>
      <c r="AJ270" s="127">
        <f>locallinterp(MIN(AI270,CAP_Senior*12),'BBG rates'!$X$24:$X$65,'BBG rates'!$Y$24:$Y$65)</f>
        <v>67.918742488467984</v>
      </c>
      <c r="AK270" s="127">
        <f>locallinterp(MIN(AI270,CAP_CB*12),'BBG rates'!$AA$25:$AA$40,'BBG rates'!$AC$25:$AC$40)</f>
        <v>11</v>
      </c>
      <c r="AL270" s="144">
        <f t="shared" si="72"/>
        <v>20.676186223039558</v>
      </c>
      <c r="AM270" s="142">
        <f>(SUMPRODUCT(AL270:AL$381,G270:G$381)+SUMPRODUCT(AL270:AL$381,H270:H$381))/12</f>
        <v>0</v>
      </c>
    </row>
    <row r="271" spans="1:39" x14ac:dyDescent="0.2">
      <c r="A271" s="7">
        <v>250</v>
      </c>
      <c r="B271" s="7">
        <v>125</v>
      </c>
      <c r="C271" s="7">
        <v>62.5</v>
      </c>
      <c r="D271" s="12">
        <f t="shared" si="64"/>
        <v>20.833333333333332</v>
      </c>
      <c r="E271" s="29">
        <f t="shared" si="83"/>
        <v>0</v>
      </c>
      <c r="F271" s="2">
        <f t="shared" si="65"/>
        <v>0</v>
      </c>
      <c r="G271" s="2">
        <f t="shared" si="73"/>
        <v>0</v>
      </c>
      <c r="H271" s="2">
        <f t="shared" si="74"/>
        <v>0</v>
      </c>
      <c r="I271" s="2">
        <f t="shared" si="82"/>
        <v>0</v>
      </c>
      <c r="J271" s="2">
        <f t="shared" si="80"/>
        <v>0</v>
      </c>
      <c r="K271" s="2">
        <f t="shared" si="66"/>
        <v>0</v>
      </c>
      <c r="L271" s="2">
        <f t="shared" si="66"/>
        <v>0</v>
      </c>
      <c r="M271" s="2"/>
      <c r="N271" s="28">
        <f t="shared" si="81"/>
        <v>0</v>
      </c>
      <c r="O271" s="2">
        <f t="shared" si="75"/>
        <v>0</v>
      </c>
      <c r="P271" s="2">
        <f t="shared" si="76"/>
        <v>0</v>
      </c>
      <c r="R271">
        <f t="shared" si="77"/>
        <v>250</v>
      </c>
      <c r="S271" s="89">
        <f t="shared" si="67"/>
        <v>0</v>
      </c>
      <c r="T271" s="89">
        <f>IF(AND(S271=0,S270&gt;0),SUM($G271:$H$381),S271)</f>
        <v>0</v>
      </c>
      <c r="U271" s="82">
        <f>SUM(T271:T$381)</f>
        <v>0</v>
      </c>
      <c r="V271" s="68">
        <f>localspline(R271,'BBG rates'!$G$10:$G$27,'BBG rates'!$K$10:$K$27)</f>
        <v>0.97805999691173984</v>
      </c>
      <c r="W271" s="68">
        <f>locallinterp(R271,'BBG rates'!$G$10:$G$27,'BBG rates'!$J$10:$J$27)</f>
        <v>9.8666666666666666E-2</v>
      </c>
      <c r="X271" s="56">
        <f t="shared" si="78"/>
        <v>9.8622075513876695E-2</v>
      </c>
      <c r="Y271" s="66">
        <f t="shared" si="68"/>
        <v>0</v>
      </c>
      <c r="Z271" s="72">
        <f t="shared" si="69"/>
        <v>0</v>
      </c>
      <c r="AA271" s="79">
        <f t="shared" si="70"/>
        <v>0</v>
      </c>
      <c r="AB271" s="81">
        <f t="shared" si="79"/>
        <v>0</v>
      </c>
      <c r="AD271" s="95">
        <f>locallinterp(R271,'BBG rates'!$N$10:$N$369,'BBG rates'!$P$10:$P$369)</f>
        <v>21.023499521141709</v>
      </c>
      <c r="AF271" s="2"/>
      <c r="AH271" s="2"/>
      <c r="AI271" s="185">
        <f t="shared" si="71"/>
        <v>250</v>
      </c>
      <c r="AJ271" s="127">
        <f>locallinterp(MIN(AI271,CAP_Senior*12),'BBG rates'!$X$24:$X$65,'BBG rates'!$Y$24:$Y$65)</f>
        <v>67.918742488467984</v>
      </c>
      <c r="AK271" s="127">
        <f>locallinterp(MIN(AI271,CAP_CB*12),'BBG rates'!$AA$25:$AA$40,'BBG rates'!$AC$25:$AC$40)</f>
        <v>11</v>
      </c>
      <c r="AL271" s="144">
        <f t="shared" si="72"/>
        <v>20.676186223039558</v>
      </c>
      <c r="AM271" s="142">
        <f>(SUMPRODUCT(AL271:AL$381,G271:G$381)+SUMPRODUCT(AL271:AL$381,H271:H$381))/12</f>
        <v>0</v>
      </c>
    </row>
    <row r="272" spans="1:39" x14ac:dyDescent="0.2">
      <c r="A272" s="7">
        <v>251</v>
      </c>
      <c r="B272" s="7">
        <v>125.5</v>
      </c>
      <c r="C272" s="7">
        <v>62.75</v>
      </c>
      <c r="D272" s="12">
        <f t="shared" si="64"/>
        <v>20.916666666666668</v>
      </c>
      <c r="E272" s="29">
        <f t="shared" si="83"/>
        <v>0</v>
      </c>
      <c r="F272" s="2">
        <f t="shared" si="65"/>
        <v>0</v>
      </c>
      <c r="G272" s="2">
        <f t="shared" si="73"/>
        <v>0</v>
      </c>
      <c r="H272" s="2">
        <f t="shared" si="74"/>
        <v>0</v>
      </c>
      <c r="I272" s="2">
        <f t="shared" si="82"/>
        <v>0</v>
      </c>
      <c r="J272" s="2">
        <f t="shared" si="80"/>
        <v>0</v>
      </c>
      <c r="K272" s="2">
        <f t="shared" si="66"/>
        <v>0</v>
      </c>
      <c r="L272" s="2">
        <f t="shared" si="66"/>
        <v>0</v>
      </c>
      <c r="M272" s="2"/>
      <c r="N272" s="28">
        <f t="shared" si="81"/>
        <v>0</v>
      </c>
      <c r="O272" s="2">
        <f t="shared" si="75"/>
        <v>0</v>
      </c>
      <c r="P272" s="2">
        <f t="shared" si="76"/>
        <v>0</v>
      </c>
      <c r="R272">
        <f t="shared" si="77"/>
        <v>251</v>
      </c>
      <c r="S272" s="89">
        <f t="shared" si="67"/>
        <v>0</v>
      </c>
      <c r="T272" s="89">
        <f>IF(AND(S272=0,S271&gt;0),SUM($G272:$H$381),S272)</f>
        <v>0</v>
      </c>
      <c r="U272" s="82">
        <f>SUM(T272:T$381)</f>
        <v>0</v>
      </c>
      <c r="V272" s="68">
        <f>localspline(R272,'BBG rates'!$G$10:$G$27,'BBG rates'!$K$10:$K$27)</f>
        <v>0.97780590073196449</v>
      </c>
      <c r="W272" s="68">
        <f>locallinterp(R272,'BBG rates'!$G$10:$G$27,'BBG rates'!$J$10:$J$27)</f>
        <v>9.9133333333333337E-2</v>
      </c>
      <c r="X272" s="56">
        <f t="shared" si="78"/>
        <v>9.9088319509021971E-2</v>
      </c>
      <c r="Y272" s="66">
        <f t="shared" si="68"/>
        <v>0</v>
      </c>
      <c r="Z272" s="72">
        <f t="shared" si="69"/>
        <v>0</v>
      </c>
      <c r="AA272" s="79">
        <f t="shared" si="70"/>
        <v>0</v>
      </c>
      <c r="AB272" s="81">
        <f t="shared" si="79"/>
        <v>0</v>
      </c>
      <c r="AD272" s="95">
        <f>locallinterp(R272,'BBG rates'!$N$10:$N$369,'BBG rates'!$P$10:$P$369)</f>
        <v>21.104983346202705</v>
      </c>
      <c r="AF272" s="2"/>
      <c r="AH272" s="2"/>
      <c r="AI272" s="185">
        <f t="shared" si="71"/>
        <v>251</v>
      </c>
      <c r="AJ272" s="127">
        <f>locallinterp(MIN(AI272,CAP_Senior*12),'BBG rates'!$X$24:$X$65,'BBG rates'!$Y$24:$Y$65)</f>
        <v>67.918742488467984</v>
      </c>
      <c r="AK272" s="127">
        <f>locallinterp(MIN(AI272,CAP_CB*12),'BBG rates'!$AA$25:$AA$40,'BBG rates'!$AC$25:$AC$40)</f>
        <v>11</v>
      </c>
      <c r="AL272" s="144">
        <f t="shared" si="72"/>
        <v>20.676186223039558</v>
      </c>
      <c r="AM272" s="142">
        <f>(SUMPRODUCT(AL272:AL$381,G272:G$381)+SUMPRODUCT(AL272:AL$381,H272:H$381))/12</f>
        <v>0</v>
      </c>
    </row>
    <row r="273" spans="1:39" x14ac:dyDescent="0.2">
      <c r="A273" s="7">
        <v>252</v>
      </c>
      <c r="B273" s="7">
        <v>126</v>
      </c>
      <c r="C273" s="7">
        <v>63</v>
      </c>
      <c r="D273" s="12">
        <f t="shared" si="64"/>
        <v>21</v>
      </c>
      <c r="E273" s="29">
        <f t="shared" si="83"/>
        <v>0</v>
      </c>
      <c r="F273" s="2">
        <f t="shared" si="65"/>
        <v>0</v>
      </c>
      <c r="G273" s="2">
        <f t="shared" si="73"/>
        <v>0</v>
      </c>
      <c r="H273" s="2">
        <f t="shared" si="74"/>
        <v>0</v>
      </c>
      <c r="I273" s="2">
        <f t="shared" si="82"/>
        <v>0</v>
      </c>
      <c r="J273" s="2">
        <f t="shared" si="80"/>
        <v>0</v>
      </c>
      <c r="K273" s="2">
        <f t="shared" si="66"/>
        <v>0</v>
      </c>
      <c r="L273" s="2">
        <f t="shared" si="66"/>
        <v>0</v>
      </c>
      <c r="M273" s="2"/>
      <c r="N273" s="28">
        <f t="shared" si="81"/>
        <v>0</v>
      </c>
      <c r="O273" s="2">
        <f t="shared" si="75"/>
        <v>0</v>
      </c>
      <c r="P273" s="2">
        <f t="shared" si="76"/>
        <v>0</v>
      </c>
      <c r="R273">
        <f t="shared" si="77"/>
        <v>252</v>
      </c>
      <c r="S273" s="89">
        <f t="shared" si="67"/>
        <v>0</v>
      </c>
      <c r="T273" s="89">
        <f>IF(AND(S273=0,S272&gt;0),SUM($G273:$H$381),S273)</f>
        <v>0</v>
      </c>
      <c r="U273" s="82">
        <f>SUM(T273:T$381)</f>
        <v>0</v>
      </c>
      <c r="V273" s="68">
        <f>localspline(R273,'BBG rates'!$G$10:$G$27,'BBG rates'!$K$10:$K$27)</f>
        <v>0.97755427994082533</v>
      </c>
      <c r="W273" s="68">
        <f>locallinterp(R273,'BBG rates'!$G$10:$G$27,'BBG rates'!$J$10:$J$27)</f>
        <v>9.9599999999999994E-2</v>
      </c>
      <c r="X273" s="56">
        <f t="shared" si="78"/>
        <v>9.9554561511361328E-2</v>
      </c>
      <c r="Y273" s="66">
        <f t="shared" si="68"/>
        <v>0</v>
      </c>
      <c r="Z273" s="72">
        <f t="shared" si="69"/>
        <v>0</v>
      </c>
      <c r="AA273" s="79">
        <f t="shared" si="70"/>
        <v>0</v>
      </c>
      <c r="AB273" s="81">
        <f t="shared" si="79"/>
        <v>0</v>
      </c>
      <c r="AD273" s="95">
        <f>locallinterp(R273,'BBG rates'!$N$10:$N$369,'BBG rates'!$P$10:$P$369)</f>
        <v>21.186446202864438</v>
      </c>
      <c r="AF273" s="2"/>
      <c r="AH273" s="2"/>
      <c r="AI273" s="185">
        <f t="shared" si="71"/>
        <v>252</v>
      </c>
      <c r="AJ273" s="127">
        <f>locallinterp(MIN(AI273,CAP_Senior*12),'BBG rates'!$X$24:$X$65,'BBG rates'!$Y$24:$Y$65)</f>
        <v>67.918742488467984</v>
      </c>
      <c r="AK273" s="127">
        <f>locallinterp(MIN(AI273,CAP_CB*12),'BBG rates'!$AA$25:$AA$40,'BBG rates'!$AC$25:$AC$40)</f>
        <v>11</v>
      </c>
      <c r="AL273" s="144">
        <f t="shared" si="72"/>
        <v>20.676186223039558</v>
      </c>
      <c r="AM273" s="142">
        <f>(SUMPRODUCT(AL273:AL$381,G273:G$381)+SUMPRODUCT(AL273:AL$381,H273:H$381))/12</f>
        <v>0</v>
      </c>
    </row>
    <row r="274" spans="1:39" x14ac:dyDescent="0.2">
      <c r="A274" s="7">
        <v>253</v>
      </c>
      <c r="B274" s="7">
        <v>126.5</v>
      </c>
      <c r="C274" s="7">
        <v>63.25</v>
      </c>
      <c r="D274" s="12">
        <f t="shared" si="64"/>
        <v>21.083333333333332</v>
      </c>
      <c r="E274" s="29">
        <f t="shared" si="83"/>
        <v>0</v>
      </c>
      <c r="F274" s="2">
        <f t="shared" si="65"/>
        <v>0</v>
      </c>
      <c r="G274" s="2">
        <f t="shared" si="73"/>
        <v>0</v>
      </c>
      <c r="H274" s="2">
        <f t="shared" si="74"/>
        <v>0</v>
      </c>
      <c r="I274" s="2">
        <f t="shared" si="82"/>
        <v>0</v>
      </c>
      <c r="J274" s="2">
        <f t="shared" si="80"/>
        <v>0</v>
      </c>
      <c r="K274" s="2">
        <f t="shared" si="66"/>
        <v>0</v>
      </c>
      <c r="L274" s="2">
        <f t="shared" si="66"/>
        <v>0</v>
      </c>
      <c r="M274" s="2"/>
      <c r="N274" s="28">
        <f t="shared" si="81"/>
        <v>0</v>
      </c>
      <c r="O274" s="2">
        <f t="shared" si="75"/>
        <v>0</v>
      </c>
      <c r="P274" s="2">
        <f t="shared" si="76"/>
        <v>0</v>
      </c>
      <c r="R274">
        <f t="shared" si="77"/>
        <v>253</v>
      </c>
      <c r="S274" s="89">
        <f t="shared" si="67"/>
        <v>0</v>
      </c>
      <c r="T274" s="89">
        <f>IF(AND(S274=0,S273&gt;0),SUM($G274:$H$381),S274)</f>
        <v>0</v>
      </c>
      <c r="U274" s="82">
        <f>SUM(T274:T$381)</f>
        <v>0</v>
      </c>
      <c r="V274" s="68">
        <f>localspline(R274,'BBG rates'!$G$10:$G$27,'BBG rates'!$K$10:$K$27)</f>
        <v>0.97730516441080106</v>
      </c>
      <c r="W274" s="68">
        <f>locallinterp(R274,'BBG rates'!$G$10:$G$27,'BBG rates'!$J$10:$J$27)</f>
        <v>0.10006666666666666</v>
      </c>
      <c r="X274" s="56">
        <f t="shared" si="78"/>
        <v>0.10002080152142767</v>
      </c>
      <c r="Y274" s="66">
        <f t="shared" si="68"/>
        <v>0</v>
      </c>
      <c r="Z274" s="72">
        <f t="shared" si="69"/>
        <v>0</v>
      </c>
      <c r="AA274" s="79">
        <f t="shared" si="70"/>
        <v>0</v>
      </c>
      <c r="AB274" s="81">
        <f t="shared" si="79"/>
        <v>0</v>
      </c>
      <c r="AD274" s="95">
        <f>locallinterp(R274,'BBG rates'!$N$10:$N$369,'BBG rates'!$P$10:$P$369)</f>
        <v>21.267888299898672</v>
      </c>
      <c r="AF274" s="2"/>
      <c r="AH274" s="2"/>
      <c r="AI274" s="185">
        <f t="shared" si="71"/>
        <v>253</v>
      </c>
      <c r="AJ274" s="127">
        <f>locallinterp(MIN(AI274,CAP_Senior*12),'BBG rates'!$X$24:$X$65,'BBG rates'!$Y$24:$Y$65)</f>
        <v>67.918742488467984</v>
      </c>
      <c r="AK274" s="127">
        <f>locallinterp(MIN(AI274,CAP_CB*12),'BBG rates'!$AA$25:$AA$40,'BBG rates'!$AC$25:$AC$40)</f>
        <v>11</v>
      </c>
      <c r="AL274" s="144">
        <f t="shared" si="72"/>
        <v>20.676186223039558</v>
      </c>
      <c r="AM274" s="142">
        <f>(SUMPRODUCT(AL274:AL$381,G274:G$381)+SUMPRODUCT(AL274:AL$381,H274:H$381))/12</f>
        <v>0</v>
      </c>
    </row>
    <row r="275" spans="1:39" x14ac:dyDescent="0.2">
      <c r="A275" s="7">
        <v>254</v>
      </c>
      <c r="B275" s="7">
        <v>127</v>
      </c>
      <c r="C275" s="7">
        <v>63.5</v>
      </c>
      <c r="D275" s="12">
        <f t="shared" si="64"/>
        <v>21.166666666666668</v>
      </c>
      <c r="E275" s="29">
        <f t="shared" si="83"/>
        <v>0</v>
      </c>
      <c r="F275" s="2">
        <f t="shared" si="65"/>
        <v>0</v>
      </c>
      <c r="G275" s="2">
        <f t="shared" si="73"/>
        <v>0</v>
      </c>
      <c r="H275" s="2">
        <f t="shared" si="74"/>
        <v>0</v>
      </c>
      <c r="I275" s="2">
        <f t="shared" si="82"/>
        <v>0</v>
      </c>
      <c r="J275" s="2">
        <f t="shared" si="80"/>
        <v>0</v>
      </c>
      <c r="K275" s="2">
        <f t="shared" si="66"/>
        <v>0</v>
      </c>
      <c r="L275" s="2">
        <f t="shared" si="66"/>
        <v>0</v>
      </c>
      <c r="M275" s="2"/>
      <c r="N275" s="28">
        <f t="shared" si="81"/>
        <v>0</v>
      </c>
      <c r="O275" s="2">
        <f t="shared" si="75"/>
        <v>0</v>
      </c>
      <c r="P275" s="2">
        <f t="shared" si="76"/>
        <v>0</v>
      </c>
      <c r="R275">
        <f t="shared" si="77"/>
        <v>254</v>
      </c>
      <c r="S275" s="89">
        <f t="shared" si="67"/>
        <v>0</v>
      </c>
      <c r="T275" s="89">
        <f>IF(AND(S275=0,S274&gt;0),SUM($G275:$H$381),S275)</f>
        <v>0</v>
      </c>
      <c r="U275" s="82">
        <f>SUM(T275:T$381)</f>
        <v>0</v>
      </c>
      <c r="V275" s="68">
        <f>localspline(R275,'BBG rates'!$G$10:$G$27,'BBG rates'!$K$10:$K$27)</f>
        <v>0.97705852435112017</v>
      </c>
      <c r="W275" s="68">
        <f>locallinterp(R275,'BBG rates'!$G$10:$G$27,'BBG rates'!$J$10:$J$27)</f>
        <v>0.10053333333333334</v>
      </c>
      <c r="X275" s="56">
        <f t="shared" si="78"/>
        <v>0.10048703953895455</v>
      </c>
      <c r="Y275" s="66">
        <f t="shared" si="68"/>
        <v>0</v>
      </c>
      <c r="Z275" s="72">
        <f t="shared" si="69"/>
        <v>0</v>
      </c>
      <c r="AA275" s="79">
        <f t="shared" si="70"/>
        <v>0</v>
      </c>
      <c r="AB275" s="81">
        <f t="shared" si="79"/>
        <v>0</v>
      </c>
      <c r="AD275" s="95">
        <f>locallinterp(R275,'BBG rates'!$N$10:$N$369,'BBG rates'!$P$10:$P$369)</f>
        <v>21.3493098435946</v>
      </c>
      <c r="AF275" s="2"/>
      <c r="AH275" s="2"/>
      <c r="AI275" s="185">
        <f t="shared" si="71"/>
        <v>254</v>
      </c>
      <c r="AJ275" s="127">
        <f>locallinterp(MIN(AI275,CAP_Senior*12),'BBG rates'!$X$24:$X$65,'BBG rates'!$Y$24:$Y$65)</f>
        <v>67.918742488467984</v>
      </c>
      <c r="AK275" s="127">
        <f>locallinterp(MIN(AI275,CAP_CB*12),'BBG rates'!$AA$25:$AA$40,'BBG rates'!$AC$25:$AC$40)</f>
        <v>11</v>
      </c>
      <c r="AL275" s="144">
        <f t="shared" si="72"/>
        <v>20.676186223039558</v>
      </c>
      <c r="AM275" s="142">
        <f>(SUMPRODUCT(AL275:AL$381,G275:G$381)+SUMPRODUCT(AL275:AL$381,H275:H$381))/12</f>
        <v>0</v>
      </c>
    </row>
    <row r="276" spans="1:39" x14ac:dyDescent="0.2">
      <c r="A276" s="7">
        <v>255</v>
      </c>
      <c r="B276" s="7">
        <v>127.5</v>
      </c>
      <c r="C276" s="7">
        <v>63.75</v>
      </c>
      <c r="D276" s="12">
        <f t="shared" si="64"/>
        <v>21.25</v>
      </c>
      <c r="E276" s="29">
        <f t="shared" si="83"/>
        <v>0</v>
      </c>
      <c r="F276" s="2">
        <f t="shared" si="65"/>
        <v>0</v>
      </c>
      <c r="G276" s="2">
        <f t="shared" si="73"/>
        <v>0</v>
      </c>
      <c r="H276" s="2">
        <f t="shared" si="74"/>
        <v>0</v>
      </c>
      <c r="I276" s="2">
        <f t="shared" si="82"/>
        <v>0</v>
      </c>
      <c r="J276" s="2">
        <f t="shared" si="80"/>
        <v>0</v>
      </c>
      <c r="K276" s="2">
        <f t="shared" si="66"/>
        <v>0</v>
      </c>
      <c r="L276" s="2">
        <f t="shared" si="66"/>
        <v>0</v>
      </c>
      <c r="M276" s="2"/>
      <c r="N276" s="28">
        <f t="shared" si="81"/>
        <v>0</v>
      </c>
      <c r="O276" s="2">
        <f t="shared" si="75"/>
        <v>0</v>
      </c>
      <c r="P276" s="2">
        <f t="shared" si="76"/>
        <v>0</v>
      </c>
      <c r="R276">
        <f t="shared" si="77"/>
        <v>255</v>
      </c>
      <c r="S276" s="89">
        <f t="shared" si="67"/>
        <v>0</v>
      </c>
      <c r="T276" s="89">
        <f>IF(AND(S276=0,S275&gt;0),SUM($G276:$H$381),S276)</f>
        <v>0</v>
      </c>
      <c r="U276" s="82">
        <f>SUM(T276:T$381)</f>
        <v>0</v>
      </c>
      <c r="V276" s="68">
        <f>localspline(R276,'BBG rates'!$G$10:$G$27,'BBG rates'!$K$10:$K$27)</f>
        <v>0.97681456857122839</v>
      </c>
      <c r="W276" s="68">
        <f>locallinterp(R276,'BBG rates'!$G$10:$G$27,'BBG rates'!$J$10:$J$27)</f>
        <v>0.10100000000000001</v>
      </c>
      <c r="X276" s="56">
        <f t="shared" si="78"/>
        <v>0.10095327556420841</v>
      </c>
      <c r="Y276" s="66">
        <f t="shared" si="68"/>
        <v>0</v>
      </c>
      <c r="Z276" s="72">
        <f t="shared" si="69"/>
        <v>0</v>
      </c>
      <c r="AA276" s="79">
        <f t="shared" si="70"/>
        <v>0</v>
      </c>
      <c r="AB276" s="81">
        <f t="shared" si="79"/>
        <v>0</v>
      </c>
      <c r="AD276" s="95">
        <f>locallinterp(R276,'BBG rates'!$N$10:$N$369,'BBG rates'!$P$10:$P$369)</f>
        <v>21.430711057642203</v>
      </c>
      <c r="AF276" s="2"/>
      <c r="AH276" s="2"/>
      <c r="AI276" s="185">
        <f t="shared" si="71"/>
        <v>255</v>
      </c>
      <c r="AJ276" s="127">
        <f>locallinterp(MIN(AI276,CAP_Senior*12),'BBG rates'!$X$24:$X$65,'BBG rates'!$Y$24:$Y$65)</f>
        <v>67.918742488467984</v>
      </c>
      <c r="AK276" s="127">
        <f>locallinterp(MIN(AI276,CAP_CB*12),'BBG rates'!$AA$25:$AA$40,'BBG rates'!$AC$25:$AC$40)</f>
        <v>11</v>
      </c>
      <c r="AL276" s="144">
        <f t="shared" si="72"/>
        <v>20.676186223039558</v>
      </c>
      <c r="AM276" s="142">
        <f>(SUMPRODUCT(AL276:AL$381,G276:G$381)+SUMPRODUCT(AL276:AL$381,H276:H$381))/12</f>
        <v>0</v>
      </c>
    </row>
    <row r="277" spans="1:39" x14ac:dyDescent="0.2">
      <c r="A277" s="7">
        <v>256</v>
      </c>
      <c r="B277" s="7">
        <v>128</v>
      </c>
      <c r="C277" s="7">
        <v>64</v>
      </c>
      <c r="D277" s="12">
        <f t="shared" si="64"/>
        <v>21.333333333333332</v>
      </c>
      <c r="E277" s="29">
        <f t="shared" si="83"/>
        <v>0</v>
      </c>
      <c r="F277" s="2">
        <f t="shared" si="65"/>
        <v>0</v>
      </c>
      <c r="G277" s="2">
        <f t="shared" si="73"/>
        <v>0</v>
      </c>
      <c r="H277" s="2">
        <f t="shared" si="74"/>
        <v>0</v>
      </c>
      <c r="I277" s="2">
        <f t="shared" si="82"/>
        <v>0</v>
      </c>
      <c r="J277" s="2">
        <f t="shared" si="80"/>
        <v>0</v>
      </c>
      <c r="K277" s="2">
        <f t="shared" si="66"/>
        <v>0</v>
      </c>
      <c r="L277" s="2">
        <f t="shared" si="66"/>
        <v>0</v>
      </c>
      <c r="M277" s="2"/>
      <c r="N277" s="28">
        <f t="shared" si="81"/>
        <v>0</v>
      </c>
      <c r="O277" s="2">
        <f t="shared" si="75"/>
        <v>0</v>
      </c>
      <c r="P277" s="2">
        <f t="shared" si="76"/>
        <v>0</v>
      </c>
      <c r="R277">
        <f t="shared" si="77"/>
        <v>256</v>
      </c>
      <c r="S277" s="89">
        <f t="shared" si="67"/>
        <v>0</v>
      </c>
      <c r="T277" s="89">
        <f>IF(AND(S277=0,S276&gt;0),SUM($G277:$H$381),S277)</f>
        <v>0</v>
      </c>
      <c r="U277" s="82">
        <f>SUM(T277:T$381)</f>
        <v>0</v>
      </c>
      <c r="V277" s="68">
        <f>localspline(R277,'BBG rates'!$G$10:$G$27,'BBG rates'!$K$10:$K$27)</f>
        <v>0.97657314806511442</v>
      </c>
      <c r="W277" s="68">
        <f>locallinterp(R277,'BBG rates'!$G$10:$G$27,'BBG rates'!$J$10:$J$27)</f>
        <v>0.10146666666666666</v>
      </c>
      <c r="X277" s="56">
        <f t="shared" si="78"/>
        <v>0.10141950959692281</v>
      </c>
      <c r="Y277" s="66">
        <f t="shared" si="68"/>
        <v>0</v>
      </c>
      <c r="Z277" s="72">
        <f t="shared" si="69"/>
        <v>0</v>
      </c>
      <c r="AA277" s="79">
        <f t="shared" si="70"/>
        <v>0</v>
      </c>
      <c r="AB277" s="81">
        <f t="shared" si="79"/>
        <v>0</v>
      </c>
      <c r="AD277" s="95">
        <f>locallinterp(R277,'BBG rates'!$N$10:$N$369,'BBG rates'!$P$10:$P$369)</f>
        <v>21.512092153314295</v>
      </c>
      <c r="AF277" s="2"/>
      <c r="AH277" s="2"/>
      <c r="AI277" s="185">
        <f t="shared" si="71"/>
        <v>256</v>
      </c>
      <c r="AJ277" s="127">
        <f>locallinterp(MIN(AI277,CAP_Senior*12),'BBG rates'!$X$24:$X$65,'BBG rates'!$Y$24:$Y$65)</f>
        <v>67.918742488467984</v>
      </c>
      <c r="AK277" s="127">
        <f>locallinterp(MIN(AI277,CAP_CB*12),'BBG rates'!$AA$25:$AA$40,'BBG rates'!$AC$25:$AC$40)</f>
        <v>11</v>
      </c>
      <c r="AL277" s="144">
        <f t="shared" si="72"/>
        <v>20.676186223039558</v>
      </c>
      <c r="AM277" s="142">
        <f>(SUMPRODUCT(AL277:AL$381,G277:G$381)+SUMPRODUCT(AL277:AL$381,H277:H$381))/12</f>
        <v>0</v>
      </c>
    </row>
    <row r="278" spans="1:39" x14ac:dyDescent="0.2">
      <c r="A278" s="7">
        <v>257</v>
      </c>
      <c r="B278" s="7">
        <v>128.5</v>
      </c>
      <c r="C278" s="7">
        <v>64.25</v>
      </c>
      <c r="D278" s="12">
        <f t="shared" ref="D278:D341" si="84">A278/12</f>
        <v>21.416666666666668</v>
      </c>
      <c r="E278" s="29">
        <f t="shared" si="83"/>
        <v>0</v>
      </c>
      <c r="F278" s="2">
        <f t="shared" ref="F278:F341" si="85">IF($A278&lt;=$I$8,-IPMT($G$11,1,$I$8-$A278+1,$E277),0)</f>
        <v>0</v>
      </c>
      <c r="G278" s="2">
        <f t="shared" si="73"/>
        <v>0</v>
      </c>
      <c r="H278" s="2">
        <f t="shared" si="74"/>
        <v>0</v>
      </c>
      <c r="I278" s="2">
        <f t="shared" si="82"/>
        <v>0</v>
      </c>
      <c r="J278" s="2">
        <f t="shared" si="80"/>
        <v>0</v>
      </c>
      <c r="K278" s="2">
        <f t="shared" ref="K278:L341" si="86">I278/(1+$F$12)^IF($I$7=1,$A278,IF($I$7=2,$B278,IF($I$7=4,$C278,$D278)))</f>
        <v>0</v>
      </c>
      <c r="L278" s="2">
        <f t="shared" si="86"/>
        <v>0</v>
      </c>
      <c r="M278" s="2"/>
      <c r="N278" s="28">
        <f t="shared" si="81"/>
        <v>0</v>
      </c>
      <c r="O278" s="2">
        <f t="shared" si="75"/>
        <v>0</v>
      </c>
      <c r="P278" s="2">
        <f t="shared" si="76"/>
        <v>0</v>
      </c>
      <c r="R278">
        <f t="shared" si="77"/>
        <v>257</v>
      </c>
      <c r="S278" s="89">
        <f t="shared" ref="S278:S341" si="87">IF(D278&lt;$I$9,G278+H278,0)</f>
        <v>0</v>
      </c>
      <c r="T278" s="89">
        <f>IF(AND(S278=0,S277&gt;0),SUM($G278:$H$381),S278)</f>
        <v>0</v>
      </c>
      <c r="U278" s="82">
        <f>SUM(T278:T$381)</f>
        <v>0</v>
      </c>
      <c r="V278" s="68">
        <f>localspline(R278,'BBG rates'!$G$10:$G$27,'BBG rates'!$K$10:$K$27)</f>
        <v>0.97633429266373428</v>
      </c>
      <c r="W278" s="68">
        <f>locallinterp(R278,'BBG rates'!$G$10:$G$27,'BBG rates'!$J$10:$J$27)</f>
        <v>0.10193333333333333</v>
      </c>
      <c r="X278" s="56">
        <f t="shared" si="78"/>
        <v>0.10188574163709774</v>
      </c>
      <c r="Y278" s="66">
        <f t="shared" ref="Y278:Y341" si="88">T278*X278%/12+Y279</f>
        <v>0</v>
      </c>
      <c r="Z278" s="72">
        <f t="shared" ref="Z278:Z341" si="89">IF(U278=0,0,Y278*1200/U278)</f>
        <v>0</v>
      </c>
      <c r="AA278" s="79">
        <f t="shared" ref="AA278:AA341" si="90">T278*$AA$17%/12+AA279</f>
        <v>0</v>
      </c>
      <c r="AB278" s="81">
        <f t="shared" si="79"/>
        <v>0</v>
      </c>
      <c r="AD278" s="95">
        <f>locallinterp(R278,'BBG rates'!$N$10:$N$369,'BBG rates'!$P$10:$P$369)</f>
        <v>21.593453344369607</v>
      </c>
      <c r="AF278" s="2"/>
      <c r="AH278" s="2"/>
      <c r="AI278" s="185">
        <f t="shared" ref="AI278:AI341" si="91">A278</f>
        <v>257</v>
      </c>
      <c r="AJ278" s="127">
        <f>locallinterp(MIN(AI278,CAP_Senior*12),'BBG rates'!$X$24:$X$65,'BBG rates'!$Y$24:$Y$65)</f>
        <v>67.918742488467984</v>
      </c>
      <c r="AK278" s="127">
        <f>locallinterp(MIN(AI278,CAP_CB*12),'BBG rates'!$AA$25:$AA$40,'BBG rates'!$AC$25:$AC$40)</f>
        <v>11</v>
      </c>
      <c r="AL278" s="144">
        <f t="shared" ref="AL278:AL341" si="92">SUMPRODUCT(AJ278:AK278,$AJ$19:$AK$19)</f>
        <v>20.676186223039558</v>
      </c>
      <c r="AM278" s="142">
        <f>(SUMPRODUCT(AL278:AL$381,G278:G$381)+SUMPRODUCT(AL278:AL$381,H278:H$381))/12</f>
        <v>0</v>
      </c>
    </row>
    <row r="279" spans="1:39" x14ac:dyDescent="0.2">
      <c r="A279" s="7">
        <v>258</v>
      </c>
      <c r="B279" s="7">
        <v>129</v>
      </c>
      <c r="C279" s="7">
        <v>64.5</v>
      </c>
      <c r="D279" s="12">
        <f t="shared" si="84"/>
        <v>21.5</v>
      </c>
      <c r="E279" s="29">
        <f t="shared" si="83"/>
        <v>0</v>
      </c>
      <c r="F279" s="2">
        <f t="shared" si="85"/>
        <v>0</v>
      </c>
      <c r="G279" s="2">
        <f t="shared" ref="G279:G342" si="93">IF($A279&lt;=$I$8,-PPMT($G$11,1,$I$8-$A279+1,$E278),0)</f>
        <v>0</v>
      </c>
      <c r="H279" s="2">
        <f t="shared" ref="H279:H342" si="94">IF($A279&lt;=$I$8,(E278-G279)*$G$13,0)</f>
        <v>0</v>
      </c>
      <c r="I279" s="2">
        <f t="shared" si="82"/>
        <v>0</v>
      </c>
      <c r="J279" s="2">
        <f t="shared" si="80"/>
        <v>0</v>
      </c>
      <c r="K279" s="2">
        <f t="shared" si="86"/>
        <v>0</v>
      </c>
      <c r="L279" s="2">
        <f t="shared" si="86"/>
        <v>0</v>
      </c>
      <c r="M279" s="2"/>
      <c r="N279" s="28">
        <f t="shared" si="81"/>
        <v>0</v>
      </c>
      <c r="O279" s="2">
        <f t="shared" ref="O279:O342" si="95">IF($A279&lt;=$I$8,-IPMT($G$11,1,$I$8-$A279+1,$N278),0)</f>
        <v>0</v>
      </c>
      <c r="P279" s="2">
        <f t="shared" ref="P279:P342" si="96">IF($A279&lt;=$I$8,-PPMT($G$11,1,$I$8-$A279+1,$N278),0)</f>
        <v>0</v>
      </c>
      <c r="R279">
        <f t="shared" ref="R279:R342" si="97">ROUND(D279*12,1)</f>
        <v>258</v>
      </c>
      <c r="S279" s="89">
        <f t="shared" si="87"/>
        <v>0</v>
      </c>
      <c r="T279" s="89">
        <f>IF(AND(S279=0,S278&gt;0),SUM($G279:$H$381),S279)</f>
        <v>0</v>
      </c>
      <c r="U279" s="82">
        <f>SUM(T279:T$381)</f>
        <v>0</v>
      </c>
      <c r="V279" s="68">
        <f>localspline(R279,'BBG rates'!$G$10:$G$27,'BBG rates'!$K$10:$K$27)</f>
        <v>0.97609815153733959</v>
      </c>
      <c r="W279" s="68">
        <f>locallinterp(R279,'BBG rates'!$G$10:$G$27,'BBG rates'!$J$10:$J$27)</f>
        <v>0.1024</v>
      </c>
      <c r="X279" s="56">
        <f t="shared" ref="X279:X342" si="98">((1+W279%)^(1/12)-1)*1200</f>
        <v>0.10235197168499965</v>
      </c>
      <c r="Y279" s="66">
        <f t="shared" si="88"/>
        <v>0</v>
      </c>
      <c r="Z279" s="72">
        <f t="shared" si="89"/>
        <v>0</v>
      </c>
      <c r="AA279" s="79">
        <f t="shared" si="90"/>
        <v>0</v>
      </c>
      <c r="AB279" s="81">
        <f t="shared" ref="AB279:AB342" si="99">IF(U279=0,0,AA279*1200/U279)</f>
        <v>0</v>
      </c>
      <c r="AD279" s="95">
        <f>locallinterp(R279,'BBG rates'!$N$10:$N$369,'BBG rates'!$P$10:$P$369)</f>
        <v>21.674794856997718</v>
      </c>
      <c r="AF279" s="2"/>
      <c r="AH279" s="2"/>
      <c r="AI279" s="185">
        <f t="shared" si="91"/>
        <v>258</v>
      </c>
      <c r="AJ279" s="127">
        <f>locallinterp(MIN(AI279,CAP_Senior*12),'BBG rates'!$X$24:$X$65,'BBG rates'!$Y$24:$Y$65)</f>
        <v>67.918742488467984</v>
      </c>
      <c r="AK279" s="127">
        <f>locallinterp(MIN(AI279,CAP_CB*12),'BBG rates'!$AA$25:$AA$40,'BBG rates'!$AC$25:$AC$40)</f>
        <v>11</v>
      </c>
      <c r="AL279" s="144">
        <f t="shared" si="92"/>
        <v>20.676186223039558</v>
      </c>
      <c r="AM279" s="142">
        <f>(SUMPRODUCT(AL279:AL$381,G279:G$381)+SUMPRODUCT(AL279:AL$381,H279:H$381))/12</f>
        <v>0</v>
      </c>
    </row>
    <row r="280" spans="1:39" x14ac:dyDescent="0.2">
      <c r="A280" s="7">
        <v>259</v>
      </c>
      <c r="B280" s="7">
        <v>129.5</v>
      </c>
      <c r="C280" s="7">
        <v>64.75</v>
      </c>
      <c r="D280" s="12">
        <f t="shared" si="84"/>
        <v>21.583333333333332</v>
      </c>
      <c r="E280" s="29">
        <f t="shared" si="83"/>
        <v>0</v>
      </c>
      <c r="F280" s="2">
        <f t="shared" si="85"/>
        <v>0</v>
      </c>
      <c r="G280" s="2">
        <f t="shared" si="93"/>
        <v>0</v>
      </c>
      <c r="H280" s="2">
        <f t="shared" si="94"/>
        <v>0</v>
      </c>
      <c r="I280" s="2">
        <f t="shared" si="82"/>
        <v>0</v>
      </c>
      <c r="J280" s="2">
        <f t="shared" ref="J280:J343" si="100">IF($I$7=1,I280*A280,IF($I$7=2,I280*B280,IF($I$7=4,I280*C280,I280*D280)))</f>
        <v>0</v>
      </c>
      <c r="K280" s="2">
        <f t="shared" si="86"/>
        <v>0</v>
      </c>
      <c r="L280" s="2">
        <f t="shared" si="86"/>
        <v>0</v>
      </c>
      <c r="M280" s="2"/>
      <c r="N280" s="28">
        <f t="shared" ref="N280:N343" si="101">IF($A280&lt;=$I$8,N279-P280,0)</f>
        <v>0</v>
      </c>
      <c r="O280" s="2">
        <f t="shared" si="95"/>
        <v>0</v>
      </c>
      <c r="P280" s="2">
        <f t="shared" si="96"/>
        <v>0</v>
      </c>
      <c r="R280">
        <f t="shared" si="97"/>
        <v>259</v>
      </c>
      <c r="S280" s="89">
        <f t="shared" si="87"/>
        <v>0</v>
      </c>
      <c r="T280" s="89">
        <f>IF(AND(S280=0,S279&gt;0),SUM($G280:$H$381),S280)</f>
        <v>0</v>
      </c>
      <c r="U280" s="82">
        <f>SUM(T280:T$381)</f>
        <v>0</v>
      </c>
      <c r="V280" s="68">
        <f>localspline(R280,'BBG rates'!$G$10:$G$27,'BBG rates'!$K$10:$K$27)</f>
        <v>0.97586469490667538</v>
      </c>
      <c r="W280" s="68">
        <f>locallinterp(R280,'BBG rates'!$G$10:$G$27,'BBG rates'!$J$10:$J$27)</f>
        <v>0.10286666666666666</v>
      </c>
      <c r="X280" s="56">
        <f t="shared" si="98"/>
        <v>0.1028181997403621</v>
      </c>
      <c r="Y280" s="66">
        <f t="shared" si="88"/>
        <v>0</v>
      </c>
      <c r="Z280" s="72">
        <f t="shared" si="89"/>
        <v>0</v>
      </c>
      <c r="AA280" s="79">
        <f t="shared" si="90"/>
        <v>0</v>
      </c>
      <c r="AB280" s="81">
        <f t="shared" si="99"/>
        <v>0</v>
      </c>
      <c r="AD280" s="95">
        <f>locallinterp(R280,'BBG rates'!$N$10:$N$369,'BBG rates'!$P$10:$P$369)</f>
        <v>21.756116914906606</v>
      </c>
      <c r="AF280" s="2"/>
      <c r="AH280" s="2"/>
      <c r="AI280" s="185">
        <f t="shared" si="91"/>
        <v>259</v>
      </c>
      <c r="AJ280" s="127">
        <f>locallinterp(MIN(AI280,CAP_Senior*12),'BBG rates'!$X$24:$X$65,'BBG rates'!$Y$24:$Y$65)</f>
        <v>67.918742488467984</v>
      </c>
      <c r="AK280" s="127">
        <f>locallinterp(MIN(AI280,CAP_CB*12),'BBG rates'!$AA$25:$AA$40,'BBG rates'!$AC$25:$AC$40)</f>
        <v>11</v>
      </c>
      <c r="AL280" s="144">
        <f t="shared" si="92"/>
        <v>20.676186223039558</v>
      </c>
      <c r="AM280" s="142">
        <f>(SUMPRODUCT(AL280:AL$381,G280:G$381)+SUMPRODUCT(AL280:AL$381,H280:H$381))/12</f>
        <v>0</v>
      </c>
    </row>
    <row r="281" spans="1:39" x14ac:dyDescent="0.2">
      <c r="A281" s="7">
        <v>260</v>
      </c>
      <c r="B281" s="7">
        <v>130</v>
      </c>
      <c r="C281" s="7">
        <v>65</v>
      </c>
      <c r="D281" s="12">
        <f t="shared" si="84"/>
        <v>21.666666666666668</v>
      </c>
      <c r="E281" s="29">
        <f t="shared" si="83"/>
        <v>0</v>
      </c>
      <c r="F281" s="2">
        <f t="shared" si="85"/>
        <v>0</v>
      </c>
      <c r="G281" s="2">
        <f t="shared" si="93"/>
        <v>0</v>
      </c>
      <c r="H281" s="2">
        <f t="shared" si="94"/>
        <v>0</v>
      </c>
      <c r="I281" s="2">
        <f t="shared" si="82"/>
        <v>0</v>
      </c>
      <c r="J281" s="2">
        <f t="shared" si="100"/>
        <v>0</v>
      </c>
      <c r="K281" s="2">
        <f t="shared" si="86"/>
        <v>0</v>
      </c>
      <c r="L281" s="2">
        <f t="shared" si="86"/>
        <v>0</v>
      </c>
      <c r="M281" s="2"/>
      <c r="N281" s="28">
        <f t="shared" si="101"/>
        <v>0</v>
      </c>
      <c r="O281" s="2">
        <f t="shared" si="95"/>
        <v>0</v>
      </c>
      <c r="P281" s="2">
        <f t="shared" si="96"/>
        <v>0</v>
      </c>
      <c r="R281">
        <f t="shared" si="97"/>
        <v>260</v>
      </c>
      <c r="S281" s="89">
        <f t="shared" si="87"/>
        <v>0</v>
      </c>
      <c r="T281" s="89">
        <f>IF(AND(S281=0,S280&gt;0),SUM($G281:$H$381),S281)</f>
        <v>0</v>
      </c>
      <c r="U281" s="82">
        <f>SUM(T281:T$381)</f>
        <v>0</v>
      </c>
      <c r="V281" s="68">
        <f>localspline(R281,'BBG rates'!$G$10:$G$27,'BBG rates'!$K$10:$K$27)</f>
        <v>0.97563395264422015</v>
      </c>
      <c r="W281" s="68">
        <f>locallinterp(R281,'BBG rates'!$G$10:$G$27,'BBG rates'!$J$10:$J$27)</f>
        <v>0.10333333333333333</v>
      </c>
      <c r="X281" s="56">
        <f t="shared" si="98"/>
        <v>0.10328442580345154</v>
      </c>
      <c r="Y281" s="66">
        <f t="shared" si="88"/>
        <v>0</v>
      </c>
      <c r="Z281" s="72">
        <f t="shared" si="89"/>
        <v>0</v>
      </c>
      <c r="AA281" s="79">
        <f t="shared" si="90"/>
        <v>0</v>
      </c>
      <c r="AB281" s="81">
        <f t="shared" si="99"/>
        <v>0</v>
      </c>
      <c r="AD281" s="95">
        <f>locallinterp(R281,'BBG rates'!$N$10:$N$369,'BBG rates'!$P$10:$P$369)</f>
        <v>21.837419744293623</v>
      </c>
      <c r="AF281" s="2"/>
      <c r="AH281" s="2"/>
      <c r="AI281" s="185">
        <f t="shared" si="91"/>
        <v>260</v>
      </c>
      <c r="AJ281" s="127">
        <f>locallinterp(MIN(AI281,CAP_Senior*12),'BBG rates'!$X$24:$X$65,'BBG rates'!$Y$24:$Y$65)</f>
        <v>67.918742488467984</v>
      </c>
      <c r="AK281" s="127">
        <f>locallinterp(MIN(AI281,CAP_CB*12),'BBG rates'!$AA$25:$AA$40,'BBG rates'!$AC$25:$AC$40)</f>
        <v>11</v>
      </c>
      <c r="AL281" s="144">
        <f t="shared" si="92"/>
        <v>20.676186223039558</v>
      </c>
      <c r="AM281" s="142">
        <f>(SUMPRODUCT(AL281:AL$381,G281:G$381)+SUMPRODUCT(AL281:AL$381,H281:H$381))/12</f>
        <v>0</v>
      </c>
    </row>
    <row r="282" spans="1:39" x14ac:dyDescent="0.2">
      <c r="A282" s="7">
        <v>261</v>
      </c>
      <c r="B282" s="7">
        <v>130.5</v>
      </c>
      <c r="C282" s="7">
        <v>65.25</v>
      </c>
      <c r="D282" s="12">
        <f t="shared" si="84"/>
        <v>21.75</v>
      </c>
      <c r="E282" s="29">
        <f t="shared" si="83"/>
        <v>0</v>
      </c>
      <c r="F282" s="2">
        <f t="shared" si="85"/>
        <v>0</v>
      </c>
      <c r="G282" s="2">
        <f t="shared" si="93"/>
        <v>0</v>
      </c>
      <c r="H282" s="2">
        <f t="shared" si="94"/>
        <v>0</v>
      </c>
      <c r="I282" s="2">
        <f t="shared" si="82"/>
        <v>0</v>
      </c>
      <c r="J282" s="2">
        <f t="shared" si="100"/>
        <v>0</v>
      </c>
      <c r="K282" s="2">
        <f t="shared" si="86"/>
        <v>0</v>
      </c>
      <c r="L282" s="2">
        <f t="shared" si="86"/>
        <v>0</v>
      </c>
      <c r="M282" s="2"/>
      <c r="N282" s="28">
        <f t="shared" si="101"/>
        <v>0</v>
      </c>
      <c r="O282" s="2">
        <f t="shared" si="95"/>
        <v>0</v>
      </c>
      <c r="P282" s="2">
        <f t="shared" si="96"/>
        <v>0</v>
      </c>
      <c r="R282">
        <f t="shared" si="97"/>
        <v>261</v>
      </c>
      <c r="S282" s="89">
        <f t="shared" si="87"/>
        <v>0</v>
      </c>
      <c r="T282" s="89">
        <f>IF(AND(S282=0,S281&gt;0),SUM($G282:$H$381),S282)</f>
        <v>0</v>
      </c>
      <c r="U282" s="82">
        <f>SUM(T282:T$381)</f>
        <v>0</v>
      </c>
      <c r="V282" s="68">
        <f>localspline(R282,'BBG rates'!$G$10:$G$27,'BBG rates'!$K$10:$K$27)</f>
        <v>0.97540589499727048</v>
      </c>
      <c r="W282" s="68">
        <f>locallinterp(R282,'BBG rates'!$G$10:$G$27,'BBG rates'!$J$10:$J$27)</f>
        <v>0.1038</v>
      </c>
      <c r="X282" s="56">
        <f t="shared" si="98"/>
        <v>0.10375064987426796</v>
      </c>
      <c r="Y282" s="66">
        <f t="shared" si="88"/>
        <v>0</v>
      </c>
      <c r="Z282" s="72">
        <f t="shared" si="89"/>
        <v>0</v>
      </c>
      <c r="AA282" s="79">
        <f t="shared" si="90"/>
        <v>0</v>
      </c>
      <c r="AB282" s="81">
        <f t="shared" si="99"/>
        <v>0</v>
      </c>
      <c r="AD282" s="95">
        <f>locallinterp(R282,'BBG rates'!$N$10:$N$369,'BBG rates'!$P$10:$P$369)</f>
        <v>21.91870356887673</v>
      </c>
      <c r="AF282" s="2"/>
      <c r="AH282" s="2"/>
      <c r="AI282" s="185">
        <f t="shared" si="91"/>
        <v>261</v>
      </c>
      <c r="AJ282" s="127">
        <f>locallinterp(MIN(AI282,CAP_Senior*12),'BBG rates'!$X$24:$X$65,'BBG rates'!$Y$24:$Y$65)</f>
        <v>67.918742488467984</v>
      </c>
      <c r="AK282" s="127">
        <f>locallinterp(MIN(AI282,CAP_CB*12),'BBG rates'!$AA$25:$AA$40,'BBG rates'!$AC$25:$AC$40)</f>
        <v>11</v>
      </c>
      <c r="AL282" s="144">
        <f t="shared" si="92"/>
        <v>20.676186223039558</v>
      </c>
      <c r="AM282" s="142">
        <f>(SUMPRODUCT(AL282:AL$381,G282:G$381)+SUMPRODUCT(AL282:AL$381,H282:H$381))/12</f>
        <v>0</v>
      </c>
    </row>
    <row r="283" spans="1:39" x14ac:dyDescent="0.2">
      <c r="A283" s="7">
        <v>262</v>
      </c>
      <c r="B283" s="7">
        <v>131</v>
      </c>
      <c r="C283" s="7">
        <v>65.5</v>
      </c>
      <c r="D283" s="12">
        <f t="shared" si="84"/>
        <v>21.833333333333332</v>
      </c>
      <c r="E283" s="29">
        <f t="shared" si="83"/>
        <v>0</v>
      </c>
      <c r="F283" s="2">
        <f t="shared" si="85"/>
        <v>0</v>
      </c>
      <c r="G283" s="2">
        <f t="shared" si="93"/>
        <v>0</v>
      </c>
      <c r="H283" s="2">
        <f t="shared" si="94"/>
        <v>0</v>
      </c>
      <c r="I283" s="2">
        <f t="shared" si="82"/>
        <v>0</v>
      </c>
      <c r="J283" s="2">
        <f t="shared" si="100"/>
        <v>0</v>
      </c>
      <c r="K283" s="2">
        <f t="shared" si="86"/>
        <v>0</v>
      </c>
      <c r="L283" s="2">
        <f t="shared" si="86"/>
        <v>0</v>
      </c>
      <c r="M283" s="2"/>
      <c r="N283" s="28">
        <f t="shared" si="101"/>
        <v>0</v>
      </c>
      <c r="O283" s="2">
        <f t="shared" si="95"/>
        <v>0</v>
      </c>
      <c r="P283" s="2">
        <f t="shared" si="96"/>
        <v>0</v>
      </c>
      <c r="R283">
        <f t="shared" si="97"/>
        <v>262</v>
      </c>
      <c r="S283" s="89">
        <f t="shared" si="87"/>
        <v>0</v>
      </c>
      <c r="T283" s="89">
        <f>IF(AND(S283=0,S282&gt;0),SUM($G283:$H$381),S283)</f>
        <v>0</v>
      </c>
      <c r="U283" s="82">
        <f>SUM(T283:T$381)</f>
        <v>0</v>
      </c>
      <c r="V283" s="68">
        <f>localspline(R283,'BBG rates'!$G$10:$G$27,'BBG rates'!$K$10:$K$27)</f>
        <v>0.97518067109359563</v>
      </c>
      <c r="W283" s="68">
        <f>locallinterp(R283,'BBG rates'!$G$10:$G$27,'BBG rates'!$J$10:$J$27)</f>
        <v>0.10426666666666666</v>
      </c>
      <c r="X283" s="56">
        <f t="shared" si="98"/>
        <v>0.10421687195281137</v>
      </c>
      <c r="Y283" s="66">
        <f t="shared" si="88"/>
        <v>0</v>
      </c>
      <c r="Z283" s="72">
        <f t="shared" si="89"/>
        <v>0</v>
      </c>
      <c r="AA283" s="79">
        <f t="shared" si="90"/>
        <v>0</v>
      </c>
      <c r="AB283" s="81">
        <f t="shared" si="99"/>
        <v>0</v>
      </c>
      <c r="AD283" s="95">
        <f>locallinterp(R283,'BBG rates'!$N$10:$N$369,'BBG rates'!$P$10:$P$369)</f>
        <v>21.999968624801195</v>
      </c>
      <c r="AF283" s="2"/>
      <c r="AH283" s="2"/>
      <c r="AI283" s="185">
        <f t="shared" si="91"/>
        <v>262</v>
      </c>
      <c r="AJ283" s="127">
        <f>locallinterp(MIN(AI283,CAP_Senior*12),'BBG rates'!$X$24:$X$65,'BBG rates'!$Y$24:$Y$65)</f>
        <v>67.918742488467984</v>
      </c>
      <c r="AK283" s="127">
        <f>locallinterp(MIN(AI283,CAP_CB*12),'BBG rates'!$AA$25:$AA$40,'BBG rates'!$AC$25:$AC$40)</f>
        <v>11</v>
      </c>
      <c r="AL283" s="144">
        <f t="shared" si="92"/>
        <v>20.676186223039558</v>
      </c>
      <c r="AM283" s="142">
        <f>(SUMPRODUCT(AL283:AL$381,G283:G$381)+SUMPRODUCT(AL283:AL$381,H283:H$381))/12</f>
        <v>0</v>
      </c>
    </row>
    <row r="284" spans="1:39" x14ac:dyDescent="0.2">
      <c r="A284" s="7">
        <v>263</v>
      </c>
      <c r="B284" s="7">
        <v>131.5</v>
      </c>
      <c r="C284" s="7">
        <v>65.75</v>
      </c>
      <c r="D284" s="12">
        <f t="shared" si="84"/>
        <v>21.916666666666668</v>
      </c>
      <c r="E284" s="29">
        <f t="shared" si="83"/>
        <v>0</v>
      </c>
      <c r="F284" s="2">
        <f t="shared" si="85"/>
        <v>0</v>
      </c>
      <c r="G284" s="2">
        <f t="shared" si="93"/>
        <v>0</v>
      </c>
      <c r="H284" s="2">
        <f t="shared" si="94"/>
        <v>0</v>
      </c>
      <c r="I284" s="2">
        <f t="shared" si="82"/>
        <v>0</v>
      </c>
      <c r="J284" s="2">
        <f t="shared" si="100"/>
        <v>0</v>
      </c>
      <c r="K284" s="2">
        <f t="shared" si="86"/>
        <v>0</v>
      </c>
      <c r="L284" s="2">
        <f t="shared" si="86"/>
        <v>0</v>
      </c>
      <c r="M284" s="2"/>
      <c r="N284" s="28">
        <f t="shared" si="101"/>
        <v>0</v>
      </c>
      <c r="O284" s="2">
        <f t="shared" si="95"/>
        <v>0</v>
      </c>
      <c r="P284" s="2">
        <f t="shared" si="96"/>
        <v>0</v>
      </c>
      <c r="R284">
        <f t="shared" si="97"/>
        <v>263</v>
      </c>
      <c r="S284" s="89">
        <f t="shared" si="87"/>
        <v>0</v>
      </c>
      <c r="T284" s="89">
        <f>IF(AND(S284=0,S283&gt;0),SUM($G284:$H$381),S284)</f>
        <v>0</v>
      </c>
      <c r="U284" s="82">
        <f>SUM(T284:T$381)</f>
        <v>0</v>
      </c>
      <c r="V284" s="68">
        <f>localspline(R284,'BBG rates'!$G$10:$G$27,'BBG rates'!$K$10:$K$27)</f>
        <v>0.97495825117543755</v>
      </c>
      <c r="W284" s="68">
        <f>locallinterp(R284,'BBG rates'!$G$10:$G$27,'BBG rates'!$J$10:$J$27)</f>
        <v>0.10473333333333333</v>
      </c>
      <c r="X284" s="56">
        <f t="shared" si="98"/>
        <v>0.10468309203881532</v>
      </c>
      <c r="Y284" s="66">
        <f t="shared" si="88"/>
        <v>0</v>
      </c>
      <c r="Z284" s="72">
        <f t="shared" si="89"/>
        <v>0</v>
      </c>
      <c r="AA284" s="79">
        <f t="shared" si="90"/>
        <v>0</v>
      </c>
      <c r="AB284" s="81">
        <f t="shared" si="99"/>
        <v>0</v>
      </c>
      <c r="AD284" s="95">
        <f>locallinterp(R284,'BBG rates'!$N$10:$N$369,'BBG rates'!$P$10:$P$369)</f>
        <v>22.081215145732482</v>
      </c>
      <c r="AF284" s="2"/>
      <c r="AH284" s="2"/>
      <c r="AI284" s="185">
        <f t="shared" si="91"/>
        <v>263</v>
      </c>
      <c r="AJ284" s="127">
        <f>locallinterp(MIN(AI284,CAP_Senior*12),'BBG rates'!$X$24:$X$65,'BBG rates'!$Y$24:$Y$65)</f>
        <v>67.918742488467984</v>
      </c>
      <c r="AK284" s="127">
        <f>locallinterp(MIN(AI284,CAP_CB*12),'BBG rates'!$AA$25:$AA$40,'BBG rates'!$AC$25:$AC$40)</f>
        <v>11</v>
      </c>
      <c r="AL284" s="144">
        <f t="shared" si="92"/>
        <v>20.676186223039558</v>
      </c>
      <c r="AM284" s="142">
        <f>(SUMPRODUCT(AL284:AL$381,G284:G$381)+SUMPRODUCT(AL284:AL$381,H284:H$381))/12</f>
        <v>0</v>
      </c>
    </row>
    <row r="285" spans="1:39" x14ac:dyDescent="0.2">
      <c r="A285" s="7">
        <v>264</v>
      </c>
      <c r="B285" s="7">
        <v>132</v>
      </c>
      <c r="C285" s="7">
        <v>66</v>
      </c>
      <c r="D285" s="12">
        <f t="shared" si="84"/>
        <v>22</v>
      </c>
      <c r="E285" s="29">
        <f t="shared" si="83"/>
        <v>0</v>
      </c>
      <c r="F285" s="2">
        <f t="shared" si="85"/>
        <v>0</v>
      </c>
      <c r="G285" s="2">
        <f t="shared" si="93"/>
        <v>0</v>
      </c>
      <c r="H285" s="2">
        <f t="shared" si="94"/>
        <v>0</v>
      </c>
      <c r="I285" s="2">
        <f t="shared" si="82"/>
        <v>0</v>
      </c>
      <c r="J285" s="2">
        <f t="shared" si="100"/>
        <v>0</v>
      </c>
      <c r="K285" s="2">
        <f t="shared" si="86"/>
        <v>0</v>
      </c>
      <c r="L285" s="2">
        <f t="shared" si="86"/>
        <v>0</v>
      </c>
      <c r="M285" s="2"/>
      <c r="N285" s="28">
        <f t="shared" si="101"/>
        <v>0</v>
      </c>
      <c r="O285" s="2">
        <f t="shared" si="95"/>
        <v>0</v>
      </c>
      <c r="P285" s="2">
        <f t="shared" si="96"/>
        <v>0</v>
      </c>
      <c r="R285">
        <f t="shared" si="97"/>
        <v>264</v>
      </c>
      <c r="S285" s="89">
        <f t="shared" si="87"/>
        <v>0</v>
      </c>
      <c r="T285" s="89">
        <f>IF(AND(S285=0,S284&gt;0),SUM($G285:$H$381),S285)</f>
        <v>0</v>
      </c>
      <c r="U285" s="82">
        <f>SUM(T285:T$381)</f>
        <v>0</v>
      </c>
      <c r="V285" s="68">
        <f>localspline(R285,'BBG rates'!$G$10:$G$27,'BBG rates'!$K$10:$K$27)</f>
        <v>0.97473866511527496</v>
      </c>
      <c r="W285" s="68">
        <f>locallinterp(R285,'BBG rates'!$G$10:$G$27,'BBG rates'!$J$10:$J$27)</f>
        <v>0.1052</v>
      </c>
      <c r="X285" s="56">
        <f t="shared" si="98"/>
        <v>0.10514931013254625</v>
      </c>
      <c r="Y285" s="66">
        <f t="shared" si="88"/>
        <v>0</v>
      </c>
      <c r="Z285" s="72">
        <f t="shared" si="89"/>
        <v>0</v>
      </c>
      <c r="AA285" s="79">
        <f t="shared" si="90"/>
        <v>0</v>
      </c>
      <c r="AB285" s="81">
        <f t="shared" si="99"/>
        <v>0</v>
      </c>
      <c r="AD285" s="95">
        <f>locallinterp(R285,'BBG rates'!$N$10:$N$369,'BBG rates'!$P$10:$P$369)</f>
        <v>22.162443367825421</v>
      </c>
      <c r="AF285" s="2"/>
      <c r="AH285" s="2"/>
      <c r="AI285" s="185">
        <f t="shared" si="91"/>
        <v>264</v>
      </c>
      <c r="AJ285" s="127">
        <f>locallinterp(MIN(AI285,CAP_Senior*12),'BBG rates'!$X$24:$X$65,'BBG rates'!$Y$24:$Y$65)</f>
        <v>67.918742488467984</v>
      </c>
      <c r="AK285" s="127">
        <f>locallinterp(MIN(AI285,CAP_CB*12),'BBG rates'!$AA$25:$AA$40,'BBG rates'!$AC$25:$AC$40)</f>
        <v>11</v>
      </c>
      <c r="AL285" s="144">
        <f t="shared" si="92"/>
        <v>20.676186223039558</v>
      </c>
      <c r="AM285" s="142">
        <f>(SUMPRODUCT(AL285:AL$381,G285:G$381)+SUMPRODUCT(AL285:AL$381,H285:H$381))/12</f>
        <v>0</v>
      </c>
    </row>
    <row r="286" spans="1:39" x14ac:dyDescent="0.2">
      <c r="A286" s="7">
        <v>265</v>
      </c>
      <c r="B286" s="7">
        <v>132.5</v>
      </c>
      <c r="C286" s="7">
        <v>66.25</v>
      </c>
      <c r="D286" s="12">
        <f t="shared" si="84"/>
        <v>22.083333333333332</v>
      </c>
      <c r="E286" s="29">
        <f t="shared" si="83"/>
        <v>0</v>
      </c>
      <c r="F286" s="2">
        <f t="shared" si="85"/>
        <v>0</v>
      </c>
      <c r="G286" s="2">
        <f t="shared" si="93"/>
        <v>0</v>
      </c>
      <c r="H286" s="2">
        <f t="shared" si="94"/>
        <v>0</v>
      </c>
      <c r="I286" s="2">
        <f t="shared" si="82"/>
        <v>0</v>
      </c>
      <c r="J286" s="2">
        <f t="shared" si="100"/>
        <v>0</v>
      </c>
      <c r="K286" s="2">
        <f t="shared" si="86"/>
        <v>0</v>
      </c>
      <c r="L286" s="2">
        <f t="shared" si="86"/>
        <v>0</v>
      </c>
      <c r="M286" s="2"/>
      <c r="N286" s="28">
        <f t="shared" si="101"/>
        <v>0</v>
      </c>
      <c r="O286" s="2">
        <f t="shared" si="95"/>
        <v>0</v>
      </c>
      <c r="P286" s="2">
        <f t="shared" si="96"/>
        <v>0</v>
      </c>
      <c r="R286">
        <f t="shared" si="97"/>
        <v>265</v>
      </c>
      <c r="S286" s="89">
        <f t="shared" si="87"/>
        <v>0</v>
      </c>
      <c r="T286" s="89">
        <f>IF(AND(S286=0,S285&gt;0),SUM($G286:$H$381),S286)</f>
        <v>0</v>
      </c>
      <c r="U286" s="82">
        <f>SUM(T286:T$381)</f>
        <v>0</v>
      </c>
      <c r="V286" s="68">
        <f>localspline(R286,'BBG rates'!$G$10:$G$27,'BBG rates'!$K$10:$K$27)</f>
        <v>0.97452194278398685</v>
      </c>
      <c r="W286" s="68">
        <f>locallinterp(R286,'BBG rates'!$G$10:$G$27,'BBG rates'!$J$10:$J$27)</f>
        <v>0.10566666666666666</v>
      </c>
      <c r="X286" s="56">
        <f t="shared" si="98"/>
        <v>0.10561552623427062</v>
      </c>
      <c r="Y286" s="66">
        <f t="shared" si="88"/>
        <v>0</v>
      </c>
      <c r="Z286" s="72">
        <f t="shared" si="89"/>
        <v>0</v>
      </c>
      <c r="AA286" s="79">
        <f t="shared" si="90"/>
        <v>0</v>
      </c>
      <c r="AB286" s="81">
        <f t="shared" si="99"/>
        <v>0</v>
      </c>
      <c r="AD286" s="95">
        <f>locallinterp(R286,'BBG rates'!$N$10:$N$369,'BBG rates'!$P$10:$P$369)</f>
        <v>22.243653529724085</v>
      </c>
      <c r="AF286" s="2"/>
      <c r="AH286" s="2"/>
      <c r="AI286" s="185">
        <f t="shared" si="91"/>
        <v>265</v>
      </c>
      <c r="AJ286" s="127">
        <f>locallinterp(MIN(AI286,CAP_Senior*12),'BBG rates'!$X$24:$X$65,'BBG rates'!$Y$24:$Y$65)</f>
        <v>67.918742488467984</v>
      </c>
      <c r="AK286" s="127">
        <f>locallinterp(MIN(AI286,CAP_CB*12),'BBG rates'!$AA$25:$AA$40,'BBG rates'!$AC$25:$AC$40)</f>
        <v>11</v>
      </c>
      <c r="AL286" s="144">
        <f t="shared" si="92"/>
        <v>20.676186223039558</v>
      </c>
      <c r="AM286" s="142">
        <f>(SUMPRODUCT(AL286:AL$381,G286:G$381)+SUMPRODUCT(AL286:AL$381,H286:H$381))/12</f>
        <v>0</v>
      </c>
    </row>
    <row r="287" spans="1:39" x14ac:dyDescent="0.2">
      <c r="A287" s="7">
        <v>266</v>
      </c>
      <c r="B287" s="7">
        <v>133</v>
      </c>
      <c r="C287" s="7">
        <v>66.5</v>
      </c>
      <c r="D287" s="12">
        <f t="shared" si="84"/>
        <v>22.166666666666668</v>
      </c>
      <c r="E287" s="29">
        <f t="shared" si="83"/>
        <v>0</v>
      </c>
      <c r="F287" s="2">
        <f t="shared" si="85"/>
        <v>0</v>
      </c>
      <c r="G287" s="2">
        <f t="shared" si="93"/>
        <v>0</v>
      </c>
      <c r="H287" s="2">
        <f t="shared" si="94"/>
        <v>0</v>
      </c>
      <c r="I287" s="2">
        <f t="shared" si="82"/>
        <v>0</v>
      </c>
      <c r="J287" s="2">
        <f t="shared" si="100"/>
        <v>0</v>
      </c>
      <c r="K287" s="2">
        <f t="shared" si="86"/>
        <v>0</v>
      </c>
      <c r="L287" s="2">
        <f t="shared" si="86"/>
        <v>0</v>
      </c>
      <c r="M287" s="2"/>
      <c r="N287" s="28">
        <f t="shared" si="101"/>
        <v>0</v>
      </c>
      <c r="O287" s="2">
        <f t="shared" si="95"/>
        <v>0</v>
      </c>
      <c r="P287" s="2">
        <f t="shared" si="96"/>
        <v>0</v>
      </c>
      <c r="R287">
        <f t="shared" si="97"/>
        <v>266</v>
      </c>
      <c r="S287" s="89">
        <f t="shared" si="87"/>
        <v>0</v>
      </c>
      <c r="T287" s="89">
        <f>IF(AND(S287=0,S286&gt;0),SUM($G287:$H$381),S287)</f>
        <v>0</v>
      </c>
      <c r="U287" s="82">
        <f>SUM(T287:T$381)</f>
        <v>0</v>
      </c>
      <c r="V287" s="68">
        <f>localspline(R287,'BBG rates'!$G$10:$G$27,'BBG rates'!$K$10:$K$27)</f>
        <v>0.9743081140616654</v>
      </c>
      <c r="W287" s="68">
        <f>locallinterp(R287,'BBG rates'!$G$10:$G$27,'BBG rates'!$J$10:$J$27)</f>
        <v>0.10613333333333333</v>
      </c>
      <c r="X287" s="56">
        <f t="shared" si="98"/>
        <v>0.10608174034345552</v>
      </c>
      <c r="Y287" s="66">
        <f t="shared" si="88"/>
        <v>0</v>
      </c>
      <c r="Z287" s="72">
        <f t="shared" si="89"/>
        <v>0</v>
      </c>
      <c r="AA287" s="79">
        <f t="shared" si="90"/>
        <v>0</v>
      </c>
      <c r="AB287" s="81">
        <f t="shared" si="99"/>
        <v>0</v>
      </c>
      <c r="AD287" s="95">
        <f>locallinterp(R287,'BBG rates'!$N$10:$N$369,'BBG rates'!$P$10:$P$369)</f>
        <v>22.324845872562559</v>
      </c>
      <c r="AF287" s="2"/>
      <c r="AH287" s="2"/>
      <c r="AI287" s="185">
        <f t="shared" si="91"/>
        <v>266</v>
      </c>
      <c r="AJ287" s="127">
        <f>locallinterp(MIN(AI287,CAP_Senior*12),'BBG rates'!$X$24:$X$65,'BBG rates'!$Y$24:$Y$65)</f>
        <v>67.918742488467984</v>
      </c>
      <c r="AK287" s="127">
        <f>locallinterp(MIN(AI287,CAP_CB*12),'BBG rates'!$AA$25:$AA$40,'BBG rates'!$AC$25:$AC$40)</f>
        <v>11</v>
      </c>
      <c r="AL287" s="144">
        <f t="shared" si="92"/>
        <v>20.676186223039558</v>
      </c>
      <c r="AM287" s="142">
        <f>(SUMPRODUCT(AL287:AL$381,G287:G$381)+SUMPRODUCT(AL287:AL$381,H287:H$381))/12</f>
        <v>0</v>
      </c>
    </row>
    <row r="288" spans="1:39" x14ac:dyDescent="0.2">
      <c r="A288" s="7">
        <v>267</v>
      </c>
      <c r="B288" s="7">
        <v>133.5</v>
      </c>
      <c r="C288" s="7">
        <v>66.75</v>
      </c>
      <c r="D288" s="12">
        <f t="shared" si="84"/>
        <v>22.25</v>
      </c>
      <c r="E288" s="29">
        <f t="shared" si="83"/>
        <v>0</v>
      </c>
      <c r="F288" s="2">
        <f t="shared" si="85"/>
        <v>0</v>
      </c>
      <c r="G288" s="2">
        <f t="shared" si="93"/>
        <v>0</v>
      </c>
      <c r="H288" s="2">
        <f t="shared" si="94"/>
        <v>0</v>
      </c>
      <c r="I288" s="2">
        <f t="shared" si="82"/>
        <v>0</v>
      </c>
      <c r="J288" s="2">
        <f t="shared" si="100"/>
        <v>0</v>
      </c>
      <c r="K288" s="2">
        <f t="shared" si="86"/>
        <v>0</v>
      </c>
      <c r="L288" s="2">
        <f t="shared" si="86"/>
        <v>0</v>
      </c>
      <c r="M288" s="2"/>
      <c r="N288" s="28">
        <f t="shared" si="101"/>
        <v>0</v>
      </c>
      <c r="O288" s="2">
        <f t="shared" si="95"/>
        <v>0</v>
      </c>
      <c r="P288" s="2">
        <f t="shared" si="96"/>
        <v>0</v>
      </c>
      <c r="R288">
        <f t="shared" si="97"/>
        <v>267</v>
      </c>
      <c r="S288" s="89">
        <f t="shared" si="87"/>
        <v>0</v>
      </c>
      <c r="T288" s="89">
        <f>IF(AND(S288=0,S287&gt;0),SUM($G288:$H$381),S288)</f>
        <v>0</v>
      </c>
      <c r="U288" s="82">
        <f>SUM(T288:T$381)</f>
        <v>0</v>
      </c>
      <c r="V288" s="68">
        <f>localspline(R288,'BBG rates'!$G$10:$G$27,'BBG rates'!$K$10:$K$27)</f>
        <v>0.97409720881464712</v>
      </c>
      <c r="W288" s="68">
        <f>locallinterp(R288,'BBG rates'!$G$10:$G$27,'BBG rates'!$J$10:$J$27)</f>
        <v>0.1066</v>
      </c>
      <c r="X288" s="56">
        <f t="shared" si="98"/>
        <v>0.10654795246063387</v>
      </c>
      <c r="Y288" s="66">
        <f t="shared" si="88"/>
        <v>0</v>
      </c>
      <c r="Z288" s="72">
        <f t="shared" si="89"/>
        <v>0</v>
      </c>
      <c r="AA288" s="79">
        <f t="shared" si="90"/>
        <v>0</v>
      </c>
      <c r="AB288" s="81">
        <f t="shared" si="99"/>
        <v>0</v>
      </c>
      <c r="AD288" s="95">
        <f>locallinterp(R288,'BBG rates'!$N$10:$N$369,'BBG rates'!$P$10:$P$369)</f>
        <v>22.406020639963778</v>
      </c>
      <c r="AF288" s="2"/>
      <c r="AH288" s="2"/>
      <c r="AI288" s="185">
        <f t="shared" si="91"/>
        <v>267</v>
      </c>
      <c r="AJ288" s="127">
        <f>locallinterp(MIN(AI288,CAP_Senior*12),'BBG rates'!$X$24:$X$65,'BBG rates'!$Y$24:$Y$65)</f>
        <v>67.918742488467984</v>
      </c>
      <c r="AK288" s="127">
        <f>locallinterp(MIN(AI288,CAP_CB*12),'BBG rates'!$AA$25:$AA$40,'BBG rates'!$AC$25:$AC$40)</f>
        <v>11</v>
      </c>
      <c r="AL288" s="144">
        <f t="shared" si="92"/>
        <v>20.676186223039558</v>
      </c>
      <c r="AM288" s="142">
        <f>(SUMPRODUCT(AL288:AL$381,G288:G$381)+SUMPRODUCT(AL288:AL$381,H288:H$381))/12</f>
        <v>0</v>
      </c>
    </row>
    <row r="289" spans="1:39" x14ac:dyDescent="0.2">
      <c r="A289" s="7">
        <v>268</v>
      </c>
      <c r="B289" s="7">
        <v>134</v>
      </c>
      <c r="C289" s="7">
        <v>67</v>
      </c>
      <c r="D289" s="12">
        <f t="shared" si="84"/>
        <v>22.333333333333332</v>
      </c>
      <c r="E289" s="29">
        <f t="shared" si="83"/>
        <v>0</v>
      </c>
      <c r="F289" s="2">
        <f t="shared" si="85"/>
        <v>0</v>
      </c>
      <c r="G289" s="2">
        <f t="shared" si="93"/>
        <v>0</v>
      </c>
      <c r="H289" s="2">
        <f t="shared" si="94"/>
        <v>0</v>
      </c>
      <c r="I289" s="2">
        <f t="shared" si="82"/>
        <v>0</v>
      </c>
      <c r="J289" s="2">
        <f t="shared" si="100"/>
        <v>0</v>
      </c>
      <c r="K289" s="2">
        <f t="shared" si="86"/>
        <v>0</v>
      </c>
      <c r="L289" s="2">
        <f t="shared" si="86"/>
        <v>0</v>
      </c>
      <c r="M289" s="2"/>
      <c r="N289" s="28">
        <f t="shared" si="101"/>
        <v>0</v>
      </c>
      <c r="O289" s="2">
        <f t="shared" si="95"/>
        <v>0</v>
      </c>
      <c r="P289" s="2">
        <f t="shared" si="96"/>
        <v>0</v>
      </c>
      <c r="R289">
        <f t="shared" si="97"/>
        <v>268</v>
      </c>
      <c r="S289" s="89">
        <f t="shared" si="87"/>
        <v>0</v>
      </c>
      <c r="T289" s="89">
        <f>IF(AND(S289=0,S288&gt;0),SUM($G289:$H$381),S289)</f>
        <v>0</v>
      </c>
      <c r="U289" s="82">
        <f>SUM(T289:T$381)</f>
        <v>0</v>
      </c>
      <c r="V289" s="68">
        <f>localspline(R289,'BBG rates'!$G$10:$G$27,'BBG rates'!$K$10:$K$27)</f>
        <v>0.97388925691541062</v>
      </c>
      <c r="W289" s="68">
        <f>locallinterp(R289,'BBG rates'!$G$10:$G$27,'BBG rates'!$J$10:$J$27)</f>
        <v>0.10706666666666667</v>
      </c>
      <c r="X289" s="56">
        <f t="shared" si="98"/>
        <v>0.10701416258527274</v>
      </c>
      <c r="Y289" s="66">
        <f t="shared" si="88"/>
        <v>0</v>
      </c>
      <c r="Z289" s="72">
        <f t="shared" si="89"/>
        <v>0</v>
      </c>
      <c r="AA289" s="79">
        <f t="shared" si="90"/>
        <v>0</v>
      </c>
      <c r="AB289" s="81">
        <f t="shared" si="99"/>
        <v>0</v>
      </c>
      <c r="AD289" s="95">
        <f>locallinterp(R289,'BBG rates'!$N$10:$N$369,'BBG rates'!$P$10:$P$369)</f>
        <v>22.487178078040063</v>
      </c>
      <c r="AF289" s="2"/>
      <c r="AH289" s="2"/>
      <c r="AI289" s="185">
        <f t="shared" si="91"/>
        <v>268</v>
      </c>
      <c r="AJ289" s="127">
        <f>locallinterp(MIN(AI289,CAP_Senior*12),'BBG rates'!$X$24:$X$65,'BBG rates'!$Y$24:$Y$65)</f>
        <v>67.918742488467984</v>
      </c>
      <c r="AK289" s="127">
        <f>locallinterp(MIN(AI289,CAP_CB*12),'BBG rates'!$AA$25:$AA$40,'BBG rates'!$AC$25:$AC$40)</f>
        <v>11</v>
      </c>
      <c r="AL289" s="144">
        <f t="shared" si="92"/>
        <v>20.676186223039558</v>
      </c>
      <c r="AM289" s="142">
        <f>(SUMPRODUCT(AL289:AL$381,G289:G$381)+SUMPRODUCT(AL289:AL$381,H289:H$381))/12</f>
        <v>0</v>
      </c>
    </row>
    <row r="290" spans="1:39" x14ac:dyDescent="0.2">
      <c r="A290" s="7">
        <v>269</v>
      </c>
      <c r="B290" s="7">
        <v>134.5</v>
      </c>
      <c r="C290" s="7">
        <v>67.25</v>
      </c>
      <c r="D290" s="12">
        <f t="shared" si="84"/>
        <v>22.416666666666668</v>
      </c>
      <c r="E290" s="29">
        <f t="shared" si="83"/>
        <v>0</v>
      </c>
      <c r="F290" s="2">
        <f t="shared" si="85"/>
        <v>0</v>
      </c>
      <c r="G290" s="2">
        <f t="shared" si="93"/>
        <v>0</v>
      </c>
      <c r="H290" s="2">
        <f t="shared" si="94"/>
        <v>0</v>
      </c>
      <c r="I290" s="2">
        <f t="shared" si="82"/>
        <v>0</v>
      </c>
      <c r="J290" s="2">
        <f t="shared" si="100"/>
        <v>0</v>
      </c>
      <c r="K290" s="2">
        <f t="shared" si="86"/>
        <v>0</v>
      </c>
      <c r="L290" s="2">
        <f t="shared" si="86"/>
        <v>0</v>
      </c>
      <c r="M290" s="2"/>
      <c r="N290" s="28">
        <f t="shared" si="101"/>
        <v>0</v>
      </c>
      <c r="O290" s="2">
        <f t="shared" si="95"/>
        <v>0</v>
      </c>
      <c r="P290" s="2">
        <f t="shared" si="96"/>
        <v>0</v>
      </c>
      <c r="R290">
        <f t="shared" si="97"/>
        <v>269</v>
      </c>
      <c r="S290" s="89">
        <f t="shared" si="87"/>
        <v>0</v>
      </c>
      <c r="T290" s="89">
        <f>IF(AND(S290=0,S289&gt;0),SUM($G290:$H$381),S290)</f>
        <v>0</v>
      </c>
      <c r="U290" s="82">
        <f>SUM(T290:T$381)</f>
        <v>0</v>
      </c>
      <c r="V290" s="68">
        <f>localspline(R290,'BBG rates'!$G$10:$G$27,'BBG rates'!$K$10:$K$27)</f>
        <v>0.97368422864708093</v>
      </c>
      <c r="W290" s="68">
        <f>locallinterp(R290,'BBG rates'!$G$10:$G$27,'BBG rates'!$J$10:$J$27)</f>
        <v>0.10753333333333333</v>
      </c>
      <c r="X290" s="56">
        <f t="shared" si="98"/>
        <v>0.10748037071790506</v>
      </c>
      <c r="Y290" s="66">
        <f t="shared" si="88"/>
        <v>0</v>
      </c>
      <c r="Z290" s="72">
        <f t="shared" si="89"/>
        <v>0</v>
      </c>
      <c r="AA290" s="79">
        <f t="shared" si="90"/>
        <v>0</v>
      </c>
      <c r="AB290" s="81">
        <f t="shared" si="99"/>
        <v>0</v>
      </c>
      <c r="AD290" s="95">
        <f>locallinterp(R290,'BBG rates'!$N$10:$N$369,'BBG rates'!$P$10:$P$369)</f>
        <v>22.568318430427322</v>
      </c>
      <c r="AF290" s="2"/>
      <c r="AH290" s="2"/>
      <c r="AI290" s="185">
        <f t="shared" si="91"/>
        <v>269</v>
      </c>
      <c r="AJ290" s="127">
        <f>locallinterp(MIN(AI290,CAP_Senior*12),'BBG rates'!$X$24:$X$65,'BBG rates'!$Y$24:$Y$65)</f>
        <v>67.918742488467984</v>
      </c>
      <c r="AK290" s="127">
        <f>locallinterp(MIN(AI290,CAP_CB*12),'BBG rates'!$AA$25:$AA$40,'BBG rates'!$AC$25:$AC$40)</f>
        <v>11</v>
      </c>
      <c r="AL290" s="144">
        <f t="shared" si="92"/>
        <v>20.676186223039558</v>
      </c>
      <c r="AM290" s="142">
        <f>(SUMPRODUCT(AL290:AL$381,G290:G$381)+SUMPRODUCT(AL290:AL$381,H290:H$381))/12</f>
        <v>0</v>
      </c>
    </row>
    <row r="291" spans="1:39" x14ac:dyDescent="0.2">
      <c r="A291" s="7">
        <v>270</v>
      </c>
      <c r="B291" s="7">
        <v>135</v>
      </c>
      <c r="C291" s="7">
        <v>67.5</v>
      </c>
      <c r="D291" s="12">
        <f t="shared" si="84"/>
        <v>22.5</v>
      </c>
      <c r="E291" s="29">
        <f t="shared" si="83"/>
        <v>0</v>
      </c>
      <c r="F291" s="2">
        <f t="shared" si="85"/>
        <v>0</v>
      </c>
      <c r="G291" s="2">
        <f t="shared" si="93"/>
        <v>0</v>
      </c>
      <c r="H291" s="2">
        <f t="shared" si="94"/>
        <v>0</v>
      </c>
      <c r="I291" s="2">
        <f t="shared" si="82"/>
        <v>0</v>
      </c>
      <c r="J291" s="2">
        <f t="shared" si="100"/>
        <v>0</v>
      </c>
      <c r="K291" s="2">
        <f t="shared" si="86"/>
        <v>0</v>
      </c>
      <c r="L291" s="2">
        <f t="shared" si="86"/>
        <v>0</v>
      </c>
      <c r="M291" s="2"/>
      <c r="N291" s="28">
        <f t="shared" si="101"/>
        <v>0</v>
      </c>
      <c r="O291" s="2">
        <f t="shared" si="95"/>
        <v>0</v>
      </c>
      <c r="P291" s="2">
        <f t="shared" si="96"/>
        <v>0</v>
      </c>
      <c r="R291">
        <f t="shared" si="97"/>
        <v>270</v>
      </c>
      <c r="S291" s="89">
        <f t="shared" si="87"/>
        <v>0</v>
      </c>
      <c r="T291" s="89">
        <f>IF(AND(S291=0,S290&gt;0),SUM($G291:$H$381),S291)</f>
        <v>0</v>
      </c>
      <c r="U291" s="82">
        <f>SUM(T291:T$381)</f>
        <v>0</v>
      </c>
      <c r="V291" s="68">
        <f>localspline(R291,'BBG rates'!$G$10:$G$27,'BBG rates'!$K$10:$K$27)</f>
        <v>0.97348227306474655</v>
      </c>
      <c r="W291" s="68">
        <f>locallinterp(R291,'BBG rates'!$G$10:$G$27,'BBG rates'!$J$10:$J$27)</f>
        <v>0.108</v>
      </c>
      <c r="X291" s="56">
        <f t="shared" si="98"/>
        <v>0.10794657685826436</v>
      </c>
      <c r="Y291" s="66">
        <f t="shared" si="88"/>
        <v>0</v>
      </c>
      <c r="Z291" s="72">
        <f t="shared" si="89"/>
        <v>0</v>
      </c>
      <c r="AA291" s="79">
        <f t="shared" si="90"/>
        <v>0</v>
      </c>
      <c r="AB291" s="81">
        <f t="shared" si="99"/>
        <v>0</v>
      </c>
      <c r="AD291" s="95">
        <f>locallinterp(R291,'BBG rates'!$N$10:$N$369,'BBG rates'!$P$10:$P$369)</f>
        <v>22.649441953182716</v>
      </c>
      <c r="AF291" s="2"/>
      <c r="AH291" s="2"/>
      <c r="AI291" s="185">
        <f t="shared" si="91"/>
        <v>270</v>
      </c>
      <c r="AJ291" s="127">
        <f>locallinterp(MIN(AI291,CAP_Senior*12),'BBG rates'!$X$24:$X$65,'BBG rates'!$Y$24:$Y$65)</f>
        <v>67.918742488467984</v>
      </c>
      <c r="AK291" s="127">
        <f>locallinterp(MIN(AI291,CAP_CB*12),'BBG rates'!$AA$25:$AA$40,'BBG rates'!$AC$25:$AC$40)</f>
        <v>11</v>
      </c>
      <c r="AL291" s="144">
        <f t="shared" si="92"/>
        <v>20.676186223039558</v>
      </c>
      <c r="AM291" s="142">
        <f>(SUMPRODUCT(AL291:AL$381,G291:G$381)+SUMPRODUCT(AL291:AL$381,H291:H$381))/12</f>
        <v>0</v>
      </c>
    </row>
    <row r="292" spans="1:39" x14ac:dyDescent="0.2">
      <c r="A292" s="7">
        <v>271</v>
      </c>
      <c r="B292" s="7">
        <v>135.5</v>
      </c>
      <c r="C292" s="7">
        <v>67.75</v>
      </c>
      <c r="D292" s="12">
        <f t="shared" si="84"/>
        <v>22.583333333333332</v>
      </c>
      <c r="E292" s="29">
        <f t="shared" si="83"/>
        <v>0</v>
      </c>
      <c r="F292" s="2">
        <f t="shared" si="85"/>
        <v>0</v>
      </c>
      <c r="G292" s="2">
        <f t="shared" si="93"/>
        <v>0</v>
      </c>
      <c r="H292" s="2">
        <f t="shared" si="94"/>
        <v>0</v>
      </c>
      <c r="I292" s="2">
        <f t="shared" si="82"/>
        <v>0</v>
      </c>
      <c r="J292" s="2">
        <f t="shared" si="100"/>
        <v>0</v>
      </c>
      <c r="K292" s="2">
        <f t="shared" si="86"/>
        <v>0</v>
      </c>
      <c r="L292" s="2">
        <f t="shared" si="86"/>
        <v>0</v>
      </c>
      <c r="M292" s="2"/>
      <c r="N292" s="28">
        <f t="shared" si="101"/>
        <v>0</v>
      </c>
      <c r="O292" s="2">
        <f t="shared" si="95"/>
        <v>0</v>
      </c>
      <c r="P292" s="2">
        <f t="shared" si="96"/>
        <v>0</v>
      </c>
      <c r="R292">
        <f t="shared" si="97"/>
        <v>271</v>
      </c>
      <c r="S292" s="89">
        <f t="shared" si="87"/>
        <v>0</v>
      </c>
      <c r="T292" s="89">
        <f>IF(AND(S292=0,S291&gt;0),SUM($G292:$H$381),S292)</f>
        <v>0</v>
      </c>
      <c r="U292" s="82">
        <f>SUM(T292:T$381)</f>
        <v>0</v>
      </c>
      <c r="V292" s="68">
        <f>localspline(R292,'BBG rates'!$G$10:$G$27,'BBG rates'!$K$10:$K$27)</f>
        <v>0.97328333065666373</v>
      </c>
      <c r="W292" s="68">
        <f>locallinterp(R292,'BBG rates'!$G$10:$G$27,'BBG rates'!$J$10:$J$27)</f>
        <v>0.10846666666666667</v>
      </c>
      <c r="X292" s="56">
        <f t="shared" si="98"/>
        <v>0.10841278100661711</v>
      </c>
      <c r="Y292" s="66">
        <f t="shared" si="88"/>
        <v>0</v>
      </c>
      <c r="Z292" s="72">
        <f t="shared" si="89"/>
        <v>0</v>
      </c>
      <c r="AA292" s="79">
        <f t="shared" si="90"/>
        <v>0</v>
      </c>
      <c r="AB292" s="81">
        <f t="shared" si="99"/>
        <v>0</v>
      </c>
      <c r="AD292" s="95">
        <f>locallinterp(R292,'BBG rates'!$N$10:$N$369,'BBG rates'!$P$10:$P$369)</f>
        <v>22.730548897404105</v>
      </c>
      <c r="AF292" s="2"/>
      <c r="AH292" s="2"/>
      <c r="AI292" s="185">
        <f t="shared" si="91"/>
        <v>271</v>
      </c>
      <c r="AJ292" s="127">
        <f>locallinterp(MIN(AI292,CAP_Senior*12),'BBG rates'!$X$24:$X$65,'BBG rates'!$Y$24:$Y$65)</f>
        <v>67.918742488467984</v>
      </c>
      <c r="AK292" s="127">
        <f>locallinterp(MIN(AI292,CAP_CB*12),'BBG rates'!$AA$25:$AA$40,'BBG rates'!$AC$25:$AC$40)</f>
        <v>11</v>
      </c>
      <c r="AL292" s="144">
        <f t="shared" si="92"/>
        <v>20.676186223039558</v>
      </c>
      <c r="AM292" s="142">
        <f>(SUMPRODUCT(AL292:AL$381,G292:G$381)+SUMPRODUCT(AL292:AL$381,H292:H$381))/12</f>
        <v>0</v>
      </c>
    </row>
    <row r="293" spans="1:39" x14ac:dyDescent="0.2">
      <c r="A293" s="7">
        <v>272</v>
      </c>
      <c r="B293" s="7">
        <v>136</v>
      </c>
      <c r="C293" s="7">
        <v>68</v>
      </c>
      <c r="D293" s="12">
        <f t="shared" si="84"/>
        <v>22.666666666666668</v>
      </c>
      <c r="E293" s="29">
        <f t="shared" si="83"/>
        <v>0</v>
      </c>
      <c r="F293" s="2">
        <f t="shared" si="85"/>
        <v>0</v>
      </c>
      <c r="G293" s="2">
        <f t="shared" si="93"/>
        <v>0</v>
      </c>
      <c r="H293" s="2">
        <f t="shared" si="94"/>
        <v>0</v>
      </c>
      <c r="I293" s="2">
        <f t="shared" si="82"/>
        <v>0</v>
      </c>
      <c r="J293" s="2">
        <f t="shared" si="100"/>
        <v>0</v>
      </c>
      <c r="K293" s="2">
        <f t="shared" si="86"/>
        <v>0</v>
      </c>
      <c r="L293" s="2">
        <f t="shared" si="86"/>
        <v>0</v>
      </c>
      <c r="M293" s="2"/>
      <c r="N293" s="28">
        <f t="shared" si="101"/>
        <v>0</v>
      </c>
      <c r="O293" s="2">
        <f t="shared" si="95"/>
        <v>0</v>
      </c>
      <c r="P293" s="2">
        <f t="shared" si="96"/>
        <v>0</v>
      </c>
      <c r="R293">
        <f t="shared" si="97"/>
        <v>272</v>
      </c>
      <c r="S293" s="89">
        <f t="shared" si="87"/>
        <v>0</v>
      </c>
      <c r="T293" s="89">
        <f>IF(AND(S293=0,S292&gt;0),SUM($G293:$H$381),S293)</f>
        <v>0</v>
      </c>
      <c r="U293" s="82">
        <f>SUM(T293:T$381)</f>
        <v>0</v>
      </c>
      <c r="V293" s="68">
        <f>localspline(R293,'BBG rates'!$G$10:$G$27,'BBG rates'!$K$10:$K$27)</f>
        <v>0.97308749087881052</v>
      </c>
      <c r="W293" s="68">
        <f>locallinterp(R293,'BBG rates'!$G$10:$G$27,'BBG rates'!$J$10:$J$27)</f>
        <v>0.10893333333333333</v>
      </c>
      <c r="X293" s="56">
        <f t="shared" si="98"/>
        <v>0.10887898316269684</v>
      </c>
      <c r="Y293" s="66">
        <f t="shared" si="88"/>
        <v>0</v>
      </c>
      <c r="Z293" s="72">
        <f t="shared" si="89"/>
        <v>0</v>
      </c>
      <c r="AA293" s="79">
        <f t="shared" si="90"/>
        <v>0</v>
      </c>
      <c r="AB293" s="81">
        <f t="shared" si="99"/>
        <v>0</v>
      </c>
      <c r="AD293" s="95">
        <f>locallinterp(R293,'BBG rates'!$N$10:$N$369,'BBG rates'!$P$10:$P$369)</f>
        <v>22.811639521644008</v>
      </c>
      <c r="AF293" s="2"/>
      <c r="AH293" s="2"/>
      <c r="AI293" s="185">
        <f t="shared" si="91"/>
        <v>272</v>
      </c>
      <c r="AJ293" s="127">
        <f>locallinterp(MIN(AI293,CAP_Senior*12),'BBG rates'!$X$24:$X$65,'BBG rates'!$Y$24:$Y$65)</f>
        <v>67.918742488467984</v>
      </c>
      <c r="AK293" s="127">
        <f>locallinterp(MIN(AI293,CAP_CB*12),'BBG rates'!$AA$25:$AA$40,'BBG rates'!$AC$25:$AC$40)</f>
        <v>11</v>
      </c>
      <c r="AL293" s="144">
        <f t="shared" si="92"/>
        <v>20.676186223039558</v>
      </c>
      <c r="AM293" s="142">
        <f>(SUMPRODUCT(AL293:AL$381,G293:G$381)+SUMPRODUCT(AL293:AL$381,H293:H$381))/12</f>
        <v>0</v>
      </c>
    </row>
    <row r="294" spans="1:39" x14ac:dyDescent="0.2">
      <c r="A294" s="7">
        <v>273</v>
      </c>
      <c r="B294" s="7">
        <v>136.5</v>
      </c>
      <c r="C294" s="7">
        <v>68.25</v>
      </c>
      <c r="D294" s="12">
        <f t="shared" si="84"/>
        <v>22.75</v>
      </c>
      <c r="E294" s="29">
        <f t="shared" si="83"/>
        <v>0</v>
      </c>
      <c r="F294" s="2">
        <f t="shared" si="85"/>
        <v>0</v>
      </c>
      <c r="G294" s="2">
        <f t="shared" si="93"/>
        <v>0</v>
      </c>
      <c r="H294" s="2">
        <f t="shared" si="94"/>
        <v>0</v>
      </c>
      <c r="I294" s="2">
        <f t="shared" si="82"/>
        <v>0</v>
      </c>
      <c r="J294" s="2">
        <f t="shared" si="100"/>
        <v>0</v>
      </c>
      <c r="K294" s="2">
        <f t="shared" si="86"/>
        <v>0</v>
      </c>
      <c r="L294" s="2">
        <f t="shared" si="86"/>
        <v>0</v>
      </c>
      <c r="M294" s="2"/>
      <c r="N294" s="28">
        <f t="shared" si="101"/>
        <v>0</v>
      </c>
      <c r="O294" s="2">
        <f t="shared" si="95"/>
        <v>0</v>
      </c>
      <c r="P294" s="2">
        <f t="shared" si="96"/>
        <v>0</v>
      </c>
      <c r="R294">
        <f t="shared" si="97"/>
        <v>273</v>
      </c>
      <c r="S294" s="89">
        <f t="shared" si="87"/>
        <v>0</v>
      </c>
      <c r="T294" s="89">
        <f>IF(AND(S294=0,S293&gt;0),SUM($G294:$H$381),S294)</f>
        <v>0</v>
      </c>
      <c r="U294" s="82">
        <f>SUM(T294:T$381)</f>
        <v>0</v>
      </c>
      <c r="V294" s="68">
        <f>localspline(R294,'BBG rates'!$G$10:$G$27,'BBG rates'!$K$10:$K$27)</f>
        <v>0.97289475382600743</v>
      </c>
      <c r="W294" s="68">
        <f>locallinterp(R294,'BBG rates'!$G$10:$G$27,'BBG rates'!$J$10:$J$27)</f>
        <v>0.1094</v>
      </c>
      <c r="X294" s="56">
        <f t="shared" si="98"/>
        <v>0.10934518332677001</v>
      </c>
      <c r="Y294" s="66">
        <f t="shared" si="88"/>
        <v>0</v>
      </c>
      <c r="Z294" s="72">
        <f t="shared" si="89"/>
        <v>0</v>
      </c>
      <c r="AA294" s="79">
        <f t="shared" si="90"/>
        <v>0</v>
      </c>
      <c r="AB294" s="81">
        <f t="shared" si="99"/>
        <v>0</v>
      </c>
      <c r="AD294" s="95">
        <f>locallinterp(R294,'BBG rates'!$N$10:$N$369,'BBG rates'!$P$10:$P$369)</f>
        <v>22.892714084462842</v>
      </c>
      <c r="AF294" s="2"/>
      <c r="AH294" s="2"/>
      <c r="AI294" s="185">
        <f t="shared" si="91"/>
        <v>273</v>
      </c>
      <c r="AJ294" s="127">
        <f>locallinterp(MIN(AI294,CAP_Senior*12),'BBG rates'!$X$24:$X$65,'BBG rates'!$Y$24:$Y$65)</f>
        <v>67.918742488467984</v>
      </c>
      <c r="AK294" s="127">
        <f>locallinterp(MIN(AI294,CAP_CB*12),'BBG rates'!$AA$25:$AA$40,'BBG rates'!$AC$25:$AC$40)</f>
        <v>11</v>
      </c>
      <c r="AL294" s="144">
        <f t="shared" si="92"/>
        <v>20.676186223039558</v>
      </c>
      <c r="AM294" s="142">
        <f>(SUMPRODUCT(AL294:AL$381,G294:G$381)+SUMPRODUCT(AL294:AL$381,H294:H$381))/12</f>
        <v>0</v>
      </c>
    </row>
    <row r="295" spans="1:39" x14ac:dyDescent="0.2">
      <c r="A295" s="7">
        <v>274</v>
      </c>
      <c r="B295" s="7">
        <v>137</v>
      </c>
      <c r="C295" s="7">
        <v>68.5</v>
      </c>
      <c r="D295" s="12">
        <f t="shared" si="84"/>
        <v>22.833333333333332</v>
      </c>
      <c r="E295" s="29">
        <f t="shared" si="83"/>
        <v>0</v>
      </c>
      <c r="F295" s="2">
        <f t="shared" si="85"/>
        <v>0</v>
      </c>
      <c r="G295" s="2">
        <f t="shared" si="93"/>
        <v>0</v>
      </c>
      <c r="H295" s="2">
        <f t="shared" si="94"/>
        <v>0</v>
      </c>
      <c r="I295" s="2">
        <f t="shared" si="82"/>
        <v>0</v>
      </c>
      <c r="J295" s="2">
        <f t="shared" si="100"/>
        <v>0</v>
      </c>
      <c r="K295" s="2">
        <f t="shared" si="86"/>
        <v>0</v>
      </c>
      <c r="L295" s="2">
        <f t="shared" si="86"/>
        <v>0</v>
      </c>
      <c r="M295" s="2"/>
      <c r="N295" s="28">
        <f t="shared" si="101"/>
        <v>0</v>
      </c>
      <c r="O295" s="2">
        <f t="shared" si="95"/>
        <v>0</v>
      </c>
      <c r="P295" s="2">
        <f t="shared" si="96"/>
        <v>0</v>
      </c>
      <c r="R295">
        <f t="shared" si="97"/>
        <v>274</v>
      </c>
      <c r="S295" s="89">
        <f t="shared" si="87"/>
        <v>0</v>
      </c>
      <c r="T295" s="89">
        <f>IF(AND(S295=0,S294&gt;0),SUM($G295:$H$381),S295)</f>
        <v>0</v>
      </c>
      <c r="U295" s="82">
        <f>SUM(T295:T$381)</f>
        <v>0</v>
      </c>
      <c r="V295" s="68">
        <f>localspline(R295,'BBG rates'!$G$10:$G$27,'BBG rates'!$K$10:$K$27)</f>
        <v>0.9727051493422938</v>
      </c>
      <c r="W295" s="68">
        <f>locallinterp(R295,'BBG rates'!$G$10:$G$27,'BBG rates'!$J$10:$J$27)</f>
        <v>0.10986666666666667</v>
      </c>
      <c r="X295" s="56">
        <f t="shared" si="98"/>
        <v>0.10981138149857017</v>
      </c>
      <c r="Y295" s="66">
        <f t="shared" si="88"/>
        <v>0</v>
      </c>
      <c r="Z295" s="72">
        <f t="shared" si="89"/>
        <v>0</v>
      </c>
      <c r="AA295" s="79">
        <f t="shared" si="90"/>
        <v>0</v>
      </c>
      <c r="AB295" s="81">
        <f t="shared" si="99"/>
        <v>0</v>
      </c>
      <c r="AD295" s="95">
        <f>locallinterp(R295,'BBG rates'!$N$10:$N$369,'BBG rates'!$P$10:$P$369)</f>
        <v>22.973772846908034</v>
      </c>
      <c r="AF295" s="2"/>
      <c r="AH295" s="2"/>
      <c r="AI295" s="185">
        <f t="shared" si="91"/>
        <v>274</v>
      </c>
      <c r="AJ295" s="127">
        <f>locallinterp(MIN(AI295,CAP_Senior*12),'BBG rates'!$X$24:$X$65,'BBG rates'!$Y$24:$Y$65)</f>
        <v>67.918742488467984</v>
      </c>
      <c r="AK295" s="127">
        <f>locallinterp(MIN(AI295,CAP_CB*12),'BBG rates'!$AA$25:$AA$40,'BBG rates'!$AC$25:$AC$40)</f>
        <v>11</v>
      </c>
      <c r="AL295" s="144">
        <f t="shared" si="92"/>
        <v>20.676186223039558</v>
      </c>
      <c r="AM295" s="142">
        <f>(SUMPRODUCT(AL295:AL$381,G295:G$381)+SUMPRODUCT(AL295:AL$381,H295:H$381))/12</f>
        <v>0</v>
      </c>
    </row>
    <row r="296" spans="1:39" x14ac:dyDescent="0.2">
      <c r="A296" s="7">
        <v>275</v>
      </c>
      <c r="B296" s="7">
        <v>137.5</v>
      </c>
      <c r="C296" s="7">
        <v>68.75</v>
      </c>
      <c r="D296" s="12">
        <f t="shared" si="84"/>
        <v>22.916666666666668</v>
      </c>
      <c r="E296" s="29">
        <f t="shared" si="83"/>
        <v>0</v>
      </c>
      <c r="F296" s="2">
        <f t="shared" si="85"/>
        <v>0</v>
      </c>
      <c r="G296" s="2">
        <f t="shared" si="93"/>
        <v>0</v>
      </c>
      <c r="H296" s="2">
        <f t="shared" si="94"/>
        <v>0</v>
      </c>
      <c r="I296" s="2">
        <f t="shared" si="82"/>
        <v>0</v>
      </c>
      <c r="J296" s="2">
        <f t="shared" si="100"/>
        <v>0</v>
      </c>
      <c r="K296" s="2">
        <f t="shared" si="86"/>
        <v>0</v>
      </c>
      <c r="L296" s="2">
        <f t="shared" si="86"/>
        <v>0</v>
      </c>
      <c r="M296" s="2"/>
      <c r="N296" s="28">
        <f t="shared" si="101"/>
        <v>0</v>
      </c>
      <c r="O296" s="2">
        <f t="shared" si="95"/>
        <v>0</v>
      </c>
      <c r="P296" s="2">
        <f t="shared" si="96"/>
        <v>0</v>
      </c>
      <c r="R296">
        <f t="shared" si="97"/>
        <v>275</v>
      </c>
      <c r="S296" s="89">
        <f t="shared" si="87"/>
        <v>0</v>
      </c>
      <c r="T296" s="89">
        <f>IF(AND(S296=0,S295&gt;0),SUM($G296:$H$381),S296)</f>
        <v>0</v>
      </c>
      <c r="U296" s="82">
        <f>SUM(T296:T$381)</f>
        <v>0</v>
      </c>
      <c r="V296" s="68">
        <f>localspline(R296,'BBG rates'!$G$10:$G$27,'BBG rates'!$K$10:$K$27)</f>
        <v>0.97251867752952792</v>
      </c>
      <c r="W296" s="68">
        <f>locallinterp(R296,'BBG rates'!$G$10:$G$27,'BBG rates'!$J$10:$J$27)</f>
        <v>0.11033333333333334</v>
      </c>
      <c r="X296" s="56">
        <f t="shared" si="98"/>
        <v>0.11027757767836377</v>
      </c>
      <c r="Y296" s="66">
        <f t="shared" si="88"/>
        <v>0</v>
      </c>
      <c r="Z296" s="72">
        <f t="shared" si="89"/>
        <v>0</v>
      </c>
      <c r="AA296" s="79">
        <f t="shared" si="90"/>
        <v>0</v>
      </c>
      <c r="AB296" s="81">
        <f t="shared" si="99"/>
        <v>0</v>
      </c>
      <c r="AD296" s="95">
        <f>locallinterp(R296,'BBG rates'!$N$10:$N$369,'BBG rates'!$P$10:$P$369)</f>
        <v>23.054816070035493</v>
      </c>
      <c r="AF296" s="2"/>
      <c r="AH296" s="2"/>
      <c r="AI296" s="185">
        <f t="shared" si="91"/>
        <v>275</v>
      </c>
      <c r="AJ296" s="127">
        <f>locallinterp(MIN(AI296,CAP_Senior*12),'BBG rates'!$X$24:$X$65,'BBG rates'!$Y$24:$Y$65)</f>
        <v>67.918742488467984</v>
      </c>
      <c r="AK296" s="127">
        <f>locallinterp(MIN(AI296,CAP_CB*12),'BBG rates'!$AA$25:$AA$40,'BBG rates'!$AC$25:$AC$40)</f>
        <v>11</v>
      </c>
      <c r="AL296" s="144">
        <f t="shared" si="92"/>
        <v>20.676186223039558</v>
      </c>
      <c r="AM296" s="142">
        <f>(SUMPRODUCT(AL296:AL$381,G296:G$381)+SUMPRODUCT(AL296:AL$381,H296:H$381))/12</f>
        <v>0</v>
      </c>
    </row>
    <row r="297" spans="1:39" x14ac:dyDescent="0.2">
      <c r="A297" s="7">
        <v>276</v>
      </c>
      <c r="B297" s="7">
        <v>138</v>
      </c>
      <c r="C297" s="7">
        <v>69</v>
      </c>
      <c r="D297" s="12">
        <f t="shared" si="84"/>
        <v>23</v>
      </c>
      <c r="E297" s="29">
        <f t="shared" si="83"/>
        <v>0</v>
      </c>
      <c r="F297" s="2">
        <f t="shared" si="85"/>
        <v>0</v>
      </c>
      <c r="G297" s="2">
        <f t="shared" si="93"/>
        <v>0</v>
      </c>
      <c r="H297" s="2">
        <f t="shared" si="94"/>
        <v>0</v>
      </c>
      <c r="I297" s="2">
        <f t="shared" si="82"/>
        <v>0</v>
      </c>
      <c r="J297" s="2">
        <f t="shared" si="100"/>
        <v>0</v>
      </c>
      <c r="K297" s="2">
        <f t="shared" si="86"/>
        <v>0</v>
      </c>
      <c r="L297" s="2">
        <f t="shared" si="86"/>
        <v>0</v>
      </c>
      <c r="M297" s="2"/>
      <c r="N297" s="28">
        <f t="shared" si="101"/>
        <v>0</v>
      </c>
      <c r="O297" s="2">
        <f t="shared" si="95"/>
        <v>0</v>
      </c>
      <c r="P297" s="2">
        <f t="shared" si="96"/>
        <v>0</v>
      </c>
      <c r="R297">
        <f t="shared" si="97"/>
        <v>276</v>
      </c>
      <c r="S297" s="89">
        <f t="shared" si="87"/>
        <v>0</v>
      </c>
      <c r="T297" s="89">
        <f>IF(AND(S297=0,S296&gt;0),SUM($G297:$H$381),S297)</f>
        <v>0</v>
      </c>
      <c r="U297" s="82">
        <f>SUM(T297:T$381)</f>
        <v>0</v>
      </c>
      <c r="V297" s="68">
        <f>localspline(R297,'BBG rates'!$G$10:$G$27,'BBG rates'!$K$10:$K$27)</f>
        <v>0.97233542782961224</v>
      </c>
      <c r="W297" s="68">
        <f>locallinterp(R297,'BBG rates'!$G$10:$G$27,'BBG rates'!$J$10:$J$27)</f>
        <v>0.1108</v>
      </c>
      <c r="X297" s="56">
        <f t="shared" si="98"/>
        <v>0.11074377186588436</v>
      </c>
      <c r="Y297" s="66">
        <f t="shared" si="88"/>
        <v>0</v>
      </c>
      <c r="Z297" s="72">
        <f t="shared" si="89"/>
        <v>0</v>
      </c>
      <c r="AA297" s="79">
        <f t="shared" si="90"/>
        <v>0</v>
      </c>
      <c r="AB297" s="81">
        <f t="shared" si="99"/>
        <v>0</v>
      </c>
      <c r="AD297" s="95">
        <f>locallinterp(R297,'BBG rates'!$N$10:$N$369,'BBG rates'!$P$10:$P$369)</f>
        <v>23.135844022354625</v>
      </c>
      <c r="AF297" s="2"/>
      <c r="AH297" s="2"/>
      <c r="AI297" s="185">
        <f t="shared" si="91"/>
        <v>276</v>
      </c>
      <c r="AJ297" s="127">
        <f>locallinterp(MIN(AI297,CAP_Senior*12),'BBG rates'!$X$24:$X$65,'BBG rates'!$Y$24:$Y$65)</f>
        <v>67.918742488467984</v>
      </c>
      <c r="AK297" s="127">
        <f>locallinterp(MIN(AI297,CAP_CB*12),'BBG rates'!$AA$25:$AA$40,'BBG rates'!$AC$25:$AC$40)</f>
        <v>11</v>
      </c>
      <c r="AL297" s="144">
        <f t="shared" si="92"/>
        <v>20.676186223039558</v>
      </c>
      <c r="AM297" s="142">
        <f>(SUMPRODUCT(AL297:AL$381,G297:G$381)+SUMPRODUCT(AL297:AL$381,H297:H$381))/12</f>
        <v>0</v>
      </c>
    </row>
    <row r="298" spans="1:39" x14ac:dyDescent="0.2">
      <c r="A298" s="7">
        <v>277</v>
      </c>
      <c r="B298" s="7">
        <v>138.5</v>
      </c>
      <c r="C298" s="7">
        <v>69.25</v>
      </c>
      <c r="D298" s="12">
        <f t="shared" si="84"/>
        <v>23.083333333333332</v>
      </c>
      <c r="E298" s="29">
        <f t="shared" si="83"/>
        <v>0</v>
      </c>
      <c r="F298" s="2">
        <f t="shared" si="85"/>
        <v>0</v>
      </c>
      <c r="G298" s="2">
        <f t="shared" si="93"/>
        <v>0</v>
      </c>
      <c r="H298" s="2">
        <f t="shared" si="94"/>
        <v>0</v>
      </c>
      <c r="I298" s="2">
        <f t="shared" si="82"/>
        <v>0</v>
      </c>
      <c r="J298" s="2">
        <f t="shared" si="100"/>
        <v>0</v>
      </c>
      <c r="K298" s="2">
        <f t="shared" si="86"/>
        <v>0</v>
      </c>
      <c r="L298" s="2">
        <f t="shared" si="86"/>
        <v>0</v>
      </c>
      <c r="M298" s="2"/>
      <c r="N298" s="28">
        <f t="shared" si="101"/>
        <v>0</v>
      </c>
      <c r="O298" s="2">
        <f t="shared" si="95"/>
        <v>0</v>
      </c>
      <c r="P298" s="2">
        <f t="shared" si="96"/>
        <v>0</v>
      </c>
      <c r="R298">
        <f t="shared" si="97"/>
        <v>277</v>
      </c>
      <c r="S298" s="89">
        <f t="shared" si="87"/>
        <v>0</v>
      </c>
      <c r="T298" s="89">
        <f>IF(AND(S298=0,S297&gt;0),SUM($G298:$H$381),S298)</f>
        <v>0</v>
      </c>
      <c r="U298" s="82">
        <f>SUM(T298:T$381)</f>
        <v>0</v>
      </c>
      <c r="V298" s="68">
        <f>localspline(R298,'BBG rates'!$G$10:$G$27,'BBG rates'!$K$10:$K$27)</f>
        <v>0.97215537054860868</v>
      </c>
      <c r="W298" s="68">
        <f>locallinterp(R298,'BBG rates'!$G$10:$G$27,'BBG rates'!$J$10:$J$27)</f>
        <v>0.11126666666666667</v>
      </c>
      <c r="X298" s="56">
        <f t="shared" si="98"/>
        <v>0.11120996406166483</v>
      </c>
      <c r="Y298" s="66">
        <f t="shared" si="88"/>
        <v>0</v>
      </c>
      <c r="Z298" s="72">
        <f t="shared" si="89"/>
        <v>0</v>
      </c>
      <c r="AA298" s="79">
        <f t="shared" si="90"/>
        <v>0</v>
      </c>
      <c r="AB298" s="81">
        <f t="shared" si="99"/>
        <v>0</v>
      </c>
      <c r="AD298" s="95">
        <f>locallinterp(R298,'BBG rates'!$N$10:$N$369,'BBG rates'!$P$10:$P$369)</f>
        <v>23.216856969900341</v>
      </c>
      <c r="AF298" s="2"/>
      <c r="AH298" s="2"/>
      <c r="AI298" s="185">
        <f t="shared" si="91"/>
        <v>277</v>
      </c>
      <c r="AJ298" s="127">
        <f>locallinterp(MIN(AI298,CAP_Senior*12),'BBG rates'!$X$24:$X$65,'BBG rates'!$Y$24:$Y$65)</f>
        <v>67.918742488467984</v>
      </c>
      <c r="AK298" s="127">
        <f>locallinterp(MIN(AI298,CAP_CB*12),'BBG rates'!$AA$25:$AA$40,'BBG rates'!$AC$25:$AC$40)</f>
        <v>11</v>
      </c>
      <c r="AL298" s="144">
        <f t="shared" si="92"/>
        <v>20.676186223039558</v>
      </c>
      <c r="AM298" s="142">
        <f>(SUMPRODUCT(AL298:AL$381,G298:G$381)+SUMPRODUCT(AL298:AL$381,H298:H$381))/12</f>
        <v>0</v>
      </c>
    </row>
    <row r="299" spans="1:39" x14ac:dyDescent="0.2">
      <c r="A299" s="7">
        <v>278</v>
      </c>
      <c r="B299" s="7">
        <v>139</v>
      </c>
      <c r="C299" s="7">
        <v>69.5</v>
      </c>
      <c r="D299" s="12">
        <f t="shared" si="84"/>
        <v>23.166666666666668</v>
      </c>
      <c r="E299" s="29">
        <f t="shared" si="83"/>
        <v>0</v>
      </c>
      <c r="F299" s="2">
        <f t="shared" si="85"/>
        <v>0</v>
      </c>
      <c r="G299" s="2">
        <f t="shared" si="93"/>
        <v>0</v>
      </c>
      <c r="H299" s="2">
        <f t="shared" si="94"/>
        <v>0</v>
      </c>
      <c r="I299" s="2">
        <f t="shared" si="82"/>
        <v>0</v>
      </c>
      <c r="J299" s="2">
        <f t="shared" si="100"/>
        <v>0</v>
      </c>
      <c r="K299" s="2">
        <f t="shared" si="86"/>
        <v>0</v>
      </c>
      <c r="L299" s="2">
        <f t="shared" si="86"/>
        <v>0</v>
      </c>
      <c r="M299" s="2"/>
      <c r="N299" s="28">
        <f t="shared" si="101"/>
        <v>0</v>
      </c>
      <c r="O299" s="2">
        <f t="shared" si="95"/>
        <v>0</v>
      </c>
      <c r="P299" s="2">
        <f t="shared" si="96"/>
        <v>0</v>
      </c>
      <c r="R299">
        <f t="shared" si="97"/>
        <v>278</v>
      </c>
      <c r="S299" s="89">
        <f t="shared" si="87"/>
        <v>0</v>
      </c>
      <c r="T299" s="89">
        <f>IF(AND(S299=0,S298&gt;0),SUM($G299:$H$381),S299)</f>
        <v>0</v>
      </c>
      <c r="U299" s="82">
        <f>SUM(T299:T$381)</f>
        <v>0</v>
      </c>
      <c r="V299" s="68">
        <f>localspline(R299,'BBG rates'!$G$10:$G$27,'BBG rates'!$K$10:$K$27)</f>
        <v>0.97197862492447196</v>
      </c>
      <c r="W299" s="68">
        <f>locallinterp(R299,'BBG rates'!$G$10:$G$27,'BBG rates'!$J$10:$J$27)</f>
        <v>0.11173333333333334</v>
      </c>
      <c r="X299" s="56">
        <f t="shared" si="98"/>
        <v>0.1116761542651723</v>
      </c>
      <c r="Y299" s="66">
        <f t="shared" si="88"/>
        <v>0</v>
      </c>
      <c r="Z299" s="72">
        <f t="shared" si="89"/>
        <v>0</v>
      </c>
      <c r="AA299" s="79">
        <f t="shared" si="90"/>
        <v>0</v>
      </c>
      <c r="AB299" s="81">
        <f t="shared" si="99"/>
        <v>0</v>
      </c>
      <c r="AD299" s="95">
        <f>locallinterp(R299,'BBG rates'!$N$10:$N$369,'BBG rates'!$P$10:$P$369)</f>
        <v>23.297855188644046</v>
      </c>
      <c r="AF299" s="2"/>
      <c r="AH299" s="2"/>
      <c r="AI299" s="185">
        <f t="shared" si="91"/>
        <v>278</v>
      </c>
      <c r="AJ299" s="127">
        <f>locallinterp(MIN(AI299,CAP_Senior*12),'BBG rates'!$X$24:$X$65,'BBG rates'!$Y$24:$Y$65)</f>
        <v>67.918742488467984</v>
      </c>
      <c r="AK299" s="127">
        <f>locallinterp(MIN(AI299,CAP_CB*12),'BBG rates'!$AA$25:$AA$40,'BBG rates'!$AC$25:$AC$40)</f>
        <v>11</v>
      </c>
      <c r="AL299" s="144">
        <f t="shared" si="92"/>
        <v>20.676186223039558</v>
      </c>
      <c r="AM299" s="142">
        <f>(SUMPRODUCT(AL299:AL$381,G299:G$381)+SUMPRODUCT(AL299:AL$381,H299:H$381))/12</f>
        <v>0</v>
      </c>
    </row>
    <row r="300" spans="1:39" x14ac:dyDescent="0.2">
      <c r="A300" s="7">
        <v>279</v>
      </c>
      <c r="B300" s="7">
        <v>139.5</v>
      </c>
      <c r="C300" s="7">
        <v>69.75</v>
      </c>
      <c r="D300" s="12">
        <f t="shared" si="84"/>
        <v>23.25</v>
      </c>
      <c r="E300" s="29">
        <f t="shared" si="83"/>
        <v>0</v>
      </c>
      <c r="F300" s="2">
        <f t="shared" si="85"/>
        <v>0</v>
      </c>
      <c r="G300" s="2">
        <f t="shared" si="93"/>
        <v>0</v>
      </c>
      <c r="H300" s="2">
        <f t="shared" si="94"/>
        <v>0</v>
      </c>
      <c r="I300" s="2">
        <f t="shared" si="82"/>
        <v>0</v>
      </c>
      <c r="J300" s="2">
        <f t="shared" si="100"/>
        <v>0</v>
      </c>
      <c r="K300" s="2">
        <f t="shared" si="86"/>
        <v>0</v>
      </c>
      <c r="L300" s="2">
        <f t="shared" si="86"/>
        <v>0</v>
      </c>
      <c r="M300" s="2"/>
      <c r="N300" s="28">
        <f t="shared" si="101"/>
        <v>0</v>
      </c>
      <c r="O300" s="2">
        <f t="shared" si="95"/>
        <v>0</v>
      </c>
      <c r="P300" s="2">
        <f t="shared" si="96"/>
        <v>0</v>
      </c>
      <c r="R300">
        <f t="shared" si="97"/>
        <v>279</v>
      </c>
      <c r="S300" s="89">
        <f t="shared" si="87"/>
        <v>0</v>
      </c>
      <c r="T300" s="89">
        <f>IF(AND(S300=0,S299&gt;0),SUM($G300:$H$381),S300)</f>
        <v>0</v>
      </c>
      <c r="U300" s="82">
        <f>SUM(T300:T$381)</f>
        <v>0</v>
      </c>
      <c r="V300" s="68">
        <f>localspline(R300,'BBG rates'!$G$10:$G$27,'BBG rates'!$K$10:$K$27)</f>
        <v>0.97180510166463308</v>
      </c>
      <c r="W300" s="68">
        <f>locallinterp(R300,'BBG rates'!$G$10:$G$27,'BBG rates'!$J$10:$J$27)</f>
        <v>0.11219999999999999</v>
      </c>
      <c r="X300" s="56">
        <f t="shared" si="98"/>
        <v>0.11214234247667321</v>
      </c>
      <c r="Y300" s="66">
        <f t="shared" si="88"/>
        <v>0</v>
      </c>
      <c r="Z300" s="72">
        <f t="shared" si="89"/>
        <v>0</v>
      </c>
      <c r="AA300" s="79">
        <f t="shared" si="90"/>
        <v>0</v>
      </c>
      <c r="AB300" s="81">
        <f t="shared" si="99"/>
        <v>0</v>
      </c>
      <c r="AD300" s="95">
        <f>locallinterp(R300,'BBG rates'!$N$10:$N$369,'BBG rates'!$P$10:$P$369)</f>
        <v>23.378838947116098</v>
      </c>
      <c r="AF300" s="2"/>
      <c r="AH300" s="2"/>
      <c r="AI300" s="185">
        <f t="shared" si="91"/>
        <v>279</v>
      </c>
      <c r="AJ300" s="127">
        <f>locallinterp(MIN(AI300,CAP_Senior*12),'BBG rates'!$X$24:$X$65,'BBG rates'!$Y$24:$Y$65)</f>
        <v>67.918742488467984</v>
      </c>
      <c r="AK300" s="127">
        <f>locallinterp(MIN(AI300,CAP_CB*12),'BBG rates'!$AA$25:$AA$40,'BBG rates'!$AC$25:$AC$40)</f>
        <v>11</v>
      </c>
      <c r="AL300" s="144">
        <f t="shared" si="92"/>
        <v>20.676186223039558</v>
      </c>
      <c r="AM300" s="142">
        <f>(SUMPRODUCT(AL300:AL$381,G300:G$381)+SUMPRODUCT(AL300:AL$381,H300:H$381))/12</f>
        <v>0</v>
      </c>
    </row>
    <row r="301" spans="1:39" x14ac:dyDescent="0.2">
      <c r="A301" s="7">
        <v>280</v>
      </c>
      <c r="B301" s="7">
        <v>140</v>
      </c>
      <c r="C301" s="7">
        <v>70</v>
      </c>
      <c r="D301" s="12">
        <f t="shared" si="84"/>
        <v>23.333333333333332</v>
      </c>
      <c r="E301" s="29">
        <f t="shared" si="83"/>
        <v>0</v>
      </c>
      <c r="F301" s="2">
        <f t="shared" si="85"/>
        <v>0</v>
      </c>
      <c r="G301" s="2">
        <f t="shared" si="93"/>
        <v>0</v>
      </c>
      <c r="H301" s="2">
        <f t="shared" si="94"/>
        <v>0</v>
      </c>
      <c r="I301" s="2">
        <f t="shared" si="82"/>
        <v>0</v>
      </c>
      <c r="J301" s="2">
        <f t="shared" si="100"/>
        <v>0</v>
      </c>
      <c r="K301" s="2">
        <f t="shared" si="86"/>
        <v>0</v>
      </c>
      <c r="L301" s="2">
        <f t="shared" si="86"/>
        <v>0</v>
      </c>
      <c r="M301" s="2"/>
      <c r="N301" s="28">
        <f t="shared" si="101"/>
        <v>0</v>
      </c>
      <c r="O301" s="2">
        <f t="shared" si="95"/>
        <v>0</v>
      </c>
      <c r="P301" s="2">
        <f t="shared" si="96"/>
        <v>0</v>
      </c>
      <c r="R301">
        <f t="shared" si="97"/>
        <v>280</v>
      </c>
      <c r="S301" s="89">
        <f t="shared" si="87"/>
        <v>0</v>
      </c>
      <c r="T301" s="89">
        <f>IF(AND(S301=0,S300&gt;0),SUM($G301:$H$381),S301)</f>
        <v>0</v>
      </c>
      <c r="U301" s="82">
        <f>SUM(T301:T$381)</f>
        <v>0</v>
      </c>
      <c r="V301" s="68">
        <f>localspline(R301,'BBG rates'!$G$10:$G$27,'BBG rates'!$K$10:$K$27)</f>
        <v>0.9716349200012887</v>
      </c>
      <c r="W301" s="68">
        <f>locallinterp(R301,'BBG rates'!$G$10:$G$27,'BBG rates'!$J$10:$J$27)</f>
        <v>0.11266666666666666</v>
      </c>
      <c r="X301" s="56">
        <f t="shared" si="98"/>
        <v>0.11260852869616755</v>
      </c>
      <c r="Y301" s="66">
        <f t="shared" si="88"/>
        <v>0</v>
      </c>
      <c r="Z301" s="72">
        <f t="shared" si="89"/>
        <v>0</v>
      </c>
      <c r="AA301" s="79">
        <f t="shared" si="90"/>
        <v>0</v>
      </c>
      <c r="AB301" s="81">
        <f t="shared" si="99"/>
        <v>0</v>
      </c>
      <c r="AD301" s="95">
        <f>locallinterp(R301,'BBG rates'!$N$10:$N$369,'BBG rates'!$P$10:$P$369)</f>
        <v>23.459808523782872</v>
      </c>
      <c r="AF301" s="2"/>
      <c r="AH301" s="2"/>
      <c r="AI301" s="185">
        <f t="shared" si="91"/>
        <v>280</v>
      </c>
      <c r="AJ301" s="127">
        <f>locallinterp(MIN(AI301,CAP_Senior*12),'BBG rates'!$X$24:$X$65,'BBG rates'!$Y$24:$Y$65)</f>
        <v>67.918742488467984</v>
      </c>
      <c r="AK301" s="127">
        <f>locallinterp(MIN(AI301,CAP_CB*12),'BBG rates'!$AA$25:$AA$40,'BBG rates'!$AC$25:$AC$40)</f>
        <v>11</v>
      </c>
      <c r="AL301" s="144">
        <f t="shared" si="92"/>
        <v>20.676186223039558</v>
      </c>
      <c r="AM301" s="142">
        <f>(SUMPRODUCT(AL301:AL$381,G301:G$381)+SUMPRODUCT(AL301:AL$381,H301:H$381))/12</f>
        <v>0</v>
      </c>
    </row>
    <row r="302" spans="1:39" x14ac:dyDescent="0.2">
      <c r="A302" s="7">
        <v>281</v>
      </c>
      <c r="B302" s="7">
        <v>140.5</v>
      </c>
      <c r="C302" s="7">
        <v>70.25</v>
      </c>
      <c r="D302" s="12">
        <f t="shared" si="84"/>
        <v>23.416666666666668</v>
      </c>
      <c r="E302" s="29">
        <f t="shared" si="83"/>
        <v>0</v>
      </c>
      <c r="F302" s="2">
        <f t="shared" si="85"/>
        <v>0</v>
      </c>
      <c r="G302" s="2">
        <f t="shared" si="93"/>
        <v>0</v>
      </c>
      <c r="H302" s="2">
        <f t="shared" si="94"/>
        <v>0</v>
      </c>
      <c r="I302" s="2">
        <f t="shared" si="82"/>
        <v>0</v>
      </c>
      <c r="J302" s="2">
        <f t="shared" si="100"/>
        <v>0</v>
      </c>
      <c r="K302" s="2">
        <f t="shared" si="86"/>
        <v>0</v>
      </c>
      <c r="L302" s="2">
        <f t="shared" si="86"/>
        <v>0</v>
      </c>
      <c r="M302" s="2"/>
      <c r="N302" s="28">
        <f t="shared" si="101"/>
        <v>0</v>
      </c>
      <c r="O302" s="2">
        <f t="shared" si="95"/>
        <v>0</v>
      </c>
      <c r="P302" s="2">
        <f t="shared" si="96"/>
        <v>0</v>
      </c>
      <c r="R302">
        <f t="shared" si="97"/>
        <v>281</v>
      </c>
      <c r="S302" s="89">
        <f t="shared" si="87"/>
        <v>0</v>
      </c>
      <c r="T302" s="89">
        <f>IF(AND(S302=0,S301&gt;0),SUM($G302:$H$381),S302)</f>
        <v>0</v>
      </c>
      <c r="U302" s="82">
        <f>SUM(T302:T$381)</f>
        <v>0</v>
      </c>
      <c r="V302" s="68">
        <f>localspline(R302,'BBG rates'!$G$10:$G$27,'BBG rates'!$K$10:$K$27)</f>
        <v>0.97146805025201699</v>
      </c>
      <c r="W302" s="68">
        <f>locallinterp(R302,'BBG rates'!$G$10:$G$27,'BBG rates'!$J$10:$J$27)</f>
        <v>0.11313333333333334</v>
      </c>
      <c r="X302" s="56">
        <f t="shared" si="98"/>
        <v>0.11307471292365534</v>
      </c>
      <c r="Y302" s="66">
        <f t="shared" si="88"/>
        <v>0</v>
      </c>
      <c r="Z302" s="72">
        <f t="shared" si="89"/>
        <v>0</v>
      </c>
      <c r="AA302" s="79">
        <f t="shared" si="90"/>
        <v>0</v>
      </c>
      <c r="AB302" s="81">
        <f t="shared" si="99"/>
        <v>0</v>
      </c>
      <c r="AD302" s="95">
        <f>locallinterp(R302,'BBG rates'!$N$10:$N$369,'BBG rates'!$P$10:$P$369)</f>
        <v>23.540764194637205</v>
      </c>
      <c r="AF302" s="2"/>
      <c r="AH302" s="2"/>
      <c r="AI302" s="185">
        <f t="shared" si="91"/>
        <v>281</v>
      </c>
      <c r="AJ302" s="127">
        <f>locallinterp(MIN(AI302,CAP_Senior*12),'BBG rates'!$X$24:$X$65,'BBG rates'!$Y$24:$Y$65)</f>
        <v>67.918742488467984</v>
      </c>
      <c r="AK302" s="127">
        <f>locallinterp(MIN(AI302,CAP_CB*12),'BBG rates'!$AA$25:$AA$40,'BBG rates'!$AC$25:$AC$40)</f>
        <v>11</v>
      </c>
      <c r="AL302" s="144">
        <f t="shared" si="92"/>
        <v>20.676186223039558</v>
      </c>
      <c r="AM302" s="142">
        <f>(SUMPRODUCT(AL302:AL$381,G302:G$381)+SUMPRODUCT(AL302:AL$381,H302:H$381))/12</f>
        <v>0</v>
      </c>
    </row>
    <row r="303" spans="1:39" x14ac:dyDescent="0.2">
      <c r="A303" s="7">
        <v>282</v>
      </c>
      <c r="B303" s="7">
        <v>141</v>
      </c>
      <c r="C303" s="7">
        <v>70.5</v>
      </c>
      <c r="D303" s="12">
        <f t="shared" si="84"/>
        <v>23.5</v>
      </c>
      <c r="E303" s="29">
        <f t="shared" si="83"/>
        <v>0</v>
      </c>
      <c r="F303" s="2">
        <f t="shared" si="85"/>
        <v>0</v>
      </c>
      <c r="G303" s="2">
        <f t="shared" si="93"/>
        <v>0</v>
      </c>
      <c r="H303" s="2">
        <f t="shared" si="94"/>
        <v>0</v>
      </c>
      <c r="I303" s="2">
        <f t="shared" si="82"/>
        <v>0</v>
      </c>
      <c r="J303" s="2">
        <f t="shared" si="100"/>
        <v>0</v>
      </c>
      <c r="K303" s="2">
        <f t="shared" si="86"/>
        <v>0</v>
      </c>
      <c r="L303" s="2">
        <f t="shared" si="86"/>
        <v>0</v>
      </c>
      <c r="M303" s="2"/>
      <c r="N303" s="28">
        <f t="shared" si="101"/>
        <v>0</v>
      </c>
      <c r="O303" s="2">
        <f t="shared" si="95"/>
        <v>0</v>
      </c>
      <c r="P303" s="2">
        <f t="shared" si="96"/>
        <v>0</v>
      </c>
      <c r="R303">
        <f t="shared" si="97"/>
        <v>282</v>
      </c>
      <c r="S303" s="89">
        <f t="shared" si="87"/>
        <v>0</v>
      </c>
      <c r="T303" s="89">
        <f>IF(AND(S303=0,S302&gt;0),SUM($G303:$H$381),S303)</f>
        <v>0</v>
      </c>
      <c r="U303" s="82">
        <f>SUM(T303:T$381)</f>
        <v>0</v>
      </c>
      <c r="V303" s="68">
        <f>localspline(R303,'BBG rates'!$G$10:$G$27,'BBG rates'!$K$10:$K$27)</f>
        <v>0.97130458184144597</v>
      </c>
      <c r="W303" s="68">
        <f>locallinterp(R303,'BBG rates'!$G$10:$G$27,'BBG rates'!$J$10:$J$27)</f>
        <v>0.11359999999999999</v>
      </c>
      <c r="X303" s="56">
        <f t="shared" si="98"/>
        <v>0.11354089515913657</v>
      </c>
      <c r="Y303" s="66">
        <f t="shared" si="88"/>
        <v>0</v>
      </c>
      <c r="Z303" s="72">
        <f t="shared" si="89"/>
        <v>0</v>
      </c>
      <c r="AA303" s="79">
        <f t="shared" si="90"/>
        <v>0</v>
      </c>
      <c r="AB303" s="81">
        <f t="shared" si="99"/>
        <v>0</v>
      </c>
      <c r="AD303" s="95">
        <f>locallinterp(R303,'BBG rates'!$N$10:$N$369,'BBG rates'!$P$10:$P$369)</f>
        <v>23.621706243123992</v>
      </c>
      <c r="AF303" s="2"/>
      <c r="AH303" s="2"/>
      <c r="AI303" s="185">
        <f t="shared" si="91"/>
        <v>282</v>
      </c>
      <c r="AJ303" s="127">
        <f>locallinterp(MIN(AI303,CAP_Senior*12),'BBG rates'!$X$24:$X$65,'BBG rates'!$Y$24:$Y$65)</f>
        <v>67.918742488467984</v>
      </c>
      <c r="AK303" s="127">
        <f>locallinterp(MIN(AI303,CAP_CB*12),'BBG rates'!$AA$25:$AA$40,'BBG rates'!$AC$25:$AC$40)</f>
        <v>11</v>
      </c>
      <c r="AL303" s="144">
        <f t="shared" si="92"/>
        <v>20.676186223039558</v>
      </c>
      <c r="AM303" s="142">
        <f>(SUMPRODUCT(AL303:AL$381,G303:G$381)+SUMPRODUCT(AL303:AL$381,H303:H$381))/12</f>
        <v>0</v>
      </c>
    </row>
    <row r="304" spans="1:39" x14ac:dyDescent="0.2">
      <c r="A304" s="7">
        <v>283</v>
      </c>
      <c r="B304" s="7">
        <v>141.5</v>
      </c>
      <c r="C304" s="7">
        <v>70.75</v>
      </c>
      <c r="D304" s="12">
        <f t="shared" si="84"/>
        <v>23.583333333333332</v>
      </c>
      <c r="E304" s="29">
        <f t="shared" si="83"/>
        <v>0</v>
      </c>
      <c r="F304" s="2">
        <f t="shared" si="85"/>
        <v>0</v>
      </c>
      <c r="G304" s="2">
        <f t="shared" si="93"/>
        <v>0</v>
      </c>
      <c r="H304" s="2">
        <f t="shared" si="94"/>
        <v>0</v>
      </c>
      <c r="I304" s="2">
        <f t="shared" si="82"/>
        <v>0</v>
      </c>
      <c r="J304" s="2">
        <f t="shared" si="100"/>
        <v>0</v>
      </c>
      <c r="K304" s="2">
        <f t="shared" si="86"/>
        <v>0</v>
      </c>
      <c r="L304" s="2">
        <f t="shared" si="86"/>
        <v>0</v>
      </c>
      <c r="M304" s="2"/>
      <c r="N304" s="28">
        <f t="shared" si="101"/>
        <v>0</v>
      </c>
      <c r="O304" s="2">
        <f t="shared" si="95"/>
        <v>0</v>
      </c>
      <c r="P304" s="2">
        <f t="shared" si="96"/>
        <v>0</v>
      </c>
      <c r="R304">
        <f t="shared" si="97"/>
        <v>283</v>
      </c>
      <c r="S304" s="89">
        <f t="shared" si="87"/>
        <v>0</v>
      </c>
      <c r="T304" s="89">
        <f>IF(AND(S304=0,S303&gt;0),SUM($G304:$H$381),S304)</f>
        <v>0</v>
      </c>
      <c r="U304" s="82">
        <f>SUM(T304:T$381)</f>
        <v>0</v>
      </c>
      <c r="V304" s="68">
        <f>localspline(R304,'BBG rates'!$G$10:$G$27,'BBG rates'!$K$10:$K$27)</f>
        <v>0.97114451489446652</v>
      </c>
      <c r="W304" s="68">
        <f>locallinterp(R304,'BBG rates'!$G$10:$G$27,'BBG rates'!$J$10:$J$27)</f>
        <v>0.11406666666666666</v>
      </c>
      <c r="X304" s="56">
        <f t="shared" si="98"/>
        <v>0.11400707540287769</v>
      </c>
      <c r="Y304" s="66">
        <f t="shared" si="88"/>
        <v>0</v>
      </c>
      <c r="Z304" s="72">
        <f t="shared" si="89"/>
        <v>0</v>
      </c>
      <c r="AA304" s="79">
        <f t="shared" si="90"/>
        <v>0</v>
      </c>
      <c r="AB304" s="81">
        <f t="shared" si="99"/>
        <v>0</v>
      </c>
      <c r="AD304" s="95">
        <f>locallinterp(R304,'BBG rates'!$N$10:$N$369,'BBG rates'!$P$10:$P$369)</f>
        <v>23.702634952698531</v>
      </c>
      <c r="AF304" s="2"/>
      <c r="AH304" s="2"/>
      <c r="AI304" s="185">
        <f t="shared" si="91"/>
        <v>283</v>
      </c>
      <c r="AJ304" s="127">
        <f>locallinterp(MIN(AI304,CAP_Senior*12),'BBG rates'!$X$24:$X$65,'BBG rates'!$Y$24:$Y$65)</f>
        <v>67.918742488467984</v>
      </c>
      <c r="AK304" s="127">
        <f>locallinterp(MIN(AI304,CAP_CB*12),'BBG rates'!$AA$25:$AA$40,'BBG rates'!$AC$25:$AC$40)</f>
        <v>11</v>
      </c>
      <c r="AL304" s="144">
        <f t="shared" si="92"/>
        <v>20.676186223039558</v>
      </c>
      <c r="AM304" s="142">
        <f>(SUMPRODUCT(AL304:AL$381,G304:G$381)+SUMPRODUCT(AL304:AL$381,H304:H$381))/12</f>
        <v>0</v>
      </c>
    </row>
    <row r="305" spans="1:39" x14ac:dyDescent="0.2">
      <c r="A305" s="7">
        <v>284</v>
      </c>
      <c r="B305" s="7">
        <v>142</v>
      </c>
      <c r="C305" s="7">
        <v>71</v>
      </c>
      <c r="D305" s="12">
        <f t="shared" si="84"/>
        <v>23.666666666666668</v>
      </c>
      <c r="E305" s="29">
        <f t="shared" si="83"/>
        <v>0</v>
      </c>
      <c r="F305" s="2">
        <f t="shared" si="85"/>
        <v>0</v>
      </c>
      <c r="G305" s="2">
        <f t="shared" si="93"/>
        <v>0</v>
      </c>
      <c r="H305" s="2">
        <f t="shared" si="94"/>
        <v>0</v>
      </c>
      <c r="I305" s="2">
        <f t="shared" si="82"/>
        <v>0</v>
      </c>
      <c r="J305" s="2">
        <f t="shared" si="100"/>
        <v>0</v>
      </c>
      <c r="K305" s="2">
        <f t="shared" si="86"/>
        <v>0</v>
      </c>
      <c r="L305" s="2">
        <f t="shared" si="86"/>
        <v>0</v>
      </c>
      <c r="M305" s="2"/>
      <c r="N305" s="28">
        <f t="shared" si="101"/>
        <v>0</v>
      </c>
      <c r="O305" s="2">
        <f t="shared" si="95"/>
        <v>0</v>
      </c>
      <c r="P305" s="2">
        <f t="shared" si="96"/>
        <v>0</v>
      </c>
      <c r="R305">
        <f t="shared" si="97"/>
        <v>284</v>
      </c>
      <c r="S305" s="89">
        <f t="shared" si="87"/>
        <v>0</v>
      </c>
      <c r="T305" s="89">
        <f>IF(AND(S305=0,S304&gt;0),SUM($G305:$H$381),S305)</f>
        <v>0</v>
      </c>
      <c r="U305" s="82">
        <f>SUM(T305:T$381)</f>
        <v>0</v>
      </c>
      <c r="V305" s="68">
        <f>localspline(R305,'BBG rates'!$G$10:$G$27,'BBG rates'!$K$10:$K$27)</f>
        <v>0.97098787922632712</v>
      </c>
      <c r="W305" s="68">
        <f>locallinterp(R305,'BBG rates'!$G$10:$G$27,'BBG rates'!$J$10:$J$27)</f>
        <v>0.11453333333333333</v>
      </c>
      <c r="X305" s="56">
        <f t="shared" si="98"/>
        <v>0.11447325365461225</v>
      </c>
      <c r="Y305" s="66">
        <f t="shared" si="88"/>
        <v>0</v>
      </c>
      <c r="Z305" s="72">
        <f t="shared" si="89"/>
        <v>0</v>
      </c>
      <c r="AA305" s="79">
        <f t="shared" si="90"/>
        <v>0</v>
      </c>
      <c r="AB305" s="81">
        <f t="shared" si="99"/>
        <v>0</v>
      </c>
      <c r="AD305" s="95">
        <f>locallinterp(R305,'BBG rates'!$N$10:$N$369,'BBG rates'!$P$10:$P$369)</f>
        <v>23.783550609300725</v>
      </c>
      <c r="AF305" s="2"/>
      <c r="AH305" s="2"/>
      <c r="AI305" s="185">
        <f t="shared" si="91"/>
        <v>284</v>
      </c>
      <c r="AJ305" s="127">
        <f>locallinterp(MIN(AI305,CAP_Senior*12),'BBG rates'!$X$24:$X$65,'BBG rates'!$Y$24:$Y$65)</f>
        <v>67.918742488467984</v>
      </c>
      <c r="AK305" s="127">
        <f>locallinterp(MIN(AI305,CAP_CB*12),'BBG rates'!$AA$25:$AA$40,'BBG rates'!$AC$25:$AC$40)</f>
        <v>11</v>
      </c>
      <c r="AL305" s="144">
        <f t="shared" si="92"/>
        <v>20.676186223039558</v>
      </c>
      <c r="AM305" s="142">
        <f>(SUMPRODUCT(AL305:AL$381,G305:G$381)+SUMPRODUCT(AL305:AL$381,H305:H$381))/12</f>
        <v>0</v>
      </c>
    </row>
    <row r="306" spans="1:39" x14ac:dyDescent="0.2">
      <c r="A306" s="7">
        <v>285</v>
      </c>
      <c r="B306" s="7">
        <v>142.5</v>
      </c>
      <c r="C306" s="7">
        <v>71.25</v>
      </c>
      <c r="D306" s="12">
        <f t="shared" si="84"/>
        <v>23.75</v>
      </c>
      <c r="E306" s="29">
        <f t="shared" si="83"/>
        <v>0</v>
      </c>
      <c r="F306" s="2">
        <f t="shared" si="85"/>
        <v>0</v>
      </c>
      <c r="G306" s="2">
        <f t="shared" si="93"/>
        <v>0</v>
      </c>
      <c r="H306" s="2">
        <f t="shared" si="94"/>
        <v>0</v>
      </c>
      <c r="I306" s="2">
        <f t="shared" si="82"/>
        <v>0</v>
      </c>
      <c r="J306" s="2">
        <f t="shared" si="100"/>
        <v>0</v>
      </c>
      <c r="K306" s="2">
        <f t="shared" si="86"/>
        <v>0</v>
      </c>
      <c r="L306" s="2">
        <f t="shared" si="86"/>
        <v>0</v>
      </c>
      <c r="M306" s="2"/>
      <c r="N306" s="28">
        <f t="shared" si="101"/>
        <v>0</v>
      </c>
      <c r="O306" s="2">
        <f t="shared" si="95"/>
        <v>0</v>
      </c>
      <c r="P306" s="2">
        <f t="shared" si="96"/>
        <v>0</v>
      </c>
      <c r="R306">
        <f t="shared" si="97"/>
        <v>285</v>
      </c>
      <c r="S306" s="89">
        <f t="shared" si="87"/>
        <v>0</v>
      </c>
      <c r="T306" s="89">
        <f>IF(AND(S306=0,S305&gt;0),SUM($G306:$H$381),S306)</f>
        <v>0</v>
      </c>
      <c r="U306" s="82">
        <f>SUM(T306:T$381)</f>
        <v>0</v>
      </c>
      <c r="V306" s="68">
        <f>localspline(R306,'BBG rates'!$G$10:$G$27,'BBG rates'!$K$10:$K$27)</f>
        <v>0.97083467496639742</v>
      </c>
      <c r="W306" s="68">
        <f>locallinterp(R306,'BBG rates'!$G$10:$G$27,'BBG rates'!$J$10:$J$27)</f>
        <v>0.11499999999999999</v>
      </c>
      <c r="X306" s="56">
        <f t="shared" si="98"/>
        <v>0.11493942991434025</v>
      </c>
      <c r="Y306" s="66">
        <f t="shared" si="88"/>
        <v>0</v>
      </c>
      <c r="Z306" s="72">
        <f t="shared" si="89"/>
        <v>0</v>
      </c>
      <c r="AA306" s="79">
        <f t="shared" si="90"/>
        <v>0</v>
      </c>
      <c r="AB306" s="81">
        <f t="shared" si="99"/>
        <v>0</v>
      </c>
      <c r="AD306" s="95">
        <f>locallinterp(R306,'BBG rates'!$N$10:$N$369,'BBG rates'!$P$10:$P$369)</f>
        <v>23.864453498881257</v>
      </c>
      <c r="AF306" s="2"/>
      <c r="AH306" s="2"/>
      <c r="AI306" s="185">
        <f t="shared" si="91"/>
        <v>285</v>
      </c>
      <c r="AJ306" s="127">
        <f>locallinterp(MIN(AI306,CAP_Senior*12),'BBG rates'!$X$24:$X$65,'BBG rates'!$Y$24:$Y$65)</f>
        <v>67.918742488467984</v>
      </c>
      <c r="AK306" s="127">
        <f>locallinterp(MIN(AI306,CAP_CB*12),'BBG rates'!$AA$25:$AA$40,'BBG rates'!$AC$25:$AC$40)</f>
        <v>11</v>
      </c>
      <c r="AL306" s="144">
        <f t="shared" si="92"/>
        <v>20.676186223039558</v>
      </c>
      <c r="AM306" s="142">
        <f>(SUMPRODUCT(AL306:AL$381,G306:G$381)+SUMPRODUCT(AL306:AL$381,H306:H$381))/12</f>
        <v>0</v>
      </c>
    </row>
    <row r="307" spans="1:39" x14ac:dyDescent="0.2">
      <c r="A307" s="7">
        <v>286</v>
      </c>
      <c r="B307" s="7">
        <v>143</v>
      </c>
      <c r="C307" s="7">
        <v>71.5</v>
      </c>
      <c r="D307" s="12">
        <f t="shared" si="84"/>
        <v>23.833333333333332</v>
      </c>
      <c r="E307" s="29">
        <f t="shared" si="83"/>
        <v>0</v>
      </c>
      <c r="F307" s="2">
        <f t="shared" si="85"/>
        <v>0</v>
      </c>
      <c r="G307" s="2">
        <f t="shared" si="93"/>
        <v>0</v>
      </c>
      <c r="H307" s="2">
        <f t="shared" si="94"/>
        <v>0</v>
      </c>
      <c r="I307" s="2">
        <f t="shared" si="82"/>
        <v>0</v>
      </c>
      <c r="J307" s="2">
        <f t="shared" si="100"/>
        <v>0</v>
      </c>
      <c r="K307" s="2">
        <f t="shared" si="86"/>
        <v>0</v>
      </c>
      <c r="L307" s="2">
        <f t="shared" si="86"/>
        <v>0</v>
      </c>
      <c r="M307" s="2"/>
      <c r="N307" s="28">
        <f t="shared" si="101"/>
        <v>0</v>
      </c>
      <c r="O307" s="2">
        <f t="shared" si="95"/>
        <v>0</v>
      </c>
      <c r="P307" s="2">
        <f t="shared" si="96"/>
        <v>0</v>
      </c>
      <c r="R307">
        <f t="shared" si="97"/>
        <v>286</v>
      </c>
      <c r="S307" s="89">
        <f t="shared" si="87"/>
        <v>0</v>
      </c>
      <c r="T307" s="89">
        <f>IF(AND(S307=0,S306&gt;0),SUM($G307:$H$381),S307)</f>
        <v>0</v>
      </c>
      <c r="U307" s="82">
        <f>SUM(T307:T$381)</f>
        <v>0</v>
      </c>
      <c r="V307" s="68">
        <f>localspline(R307,'BBG rates'!$G$10:$G$27,'BBG rates'!$K$10:$K$27)</f>
        <v>0.97068497664524589</v>
      </c>
      <c r="W307" s="68">
        <f>locallinterp(R307,'BBG rates'!$G$10:$G$27,'BBG rates'!$J$10:$J$27)</f>
        <v>0.11546666666666666</v>
      </c>
      <c r="X307" s="56">
        <f t="shared" si="98"/>
        <v>0.11540560418206169</v>
      </c>
      <c r="Y307" s="66">
        <f t="shared" si="88"/>
        <v>0</v>
      </c>
      <c r="Z307" s="72">
        <f t="shared" si="89"/>
        <v>0</v>
      </c>
      <c r="AA307" s="79">
        <f t="shared" si="90"/>
        <v>0</v>
      </c>
      <c r="AB307" s="81">
        <f t="shared" si="99"/>
        <v>0</v>
      </c>
      <c r="AD307" s="95">
        <f>locallinterp(R307,'BBG rates'!$N$10:$N$369,'BBG rates'!$P$10:$P$369)</f>
        <v>23.945343913601693</v>
      </c>
      <c r="AF307" s="2"/>
      <c r="AH307" s="2"/>
      <c r="AI307" s="185">
        <f t="shared" si="91"/>
        <v>286</v>
      </c>
      <c r="AJ307" s="127">
        <f>locallinterp(MIN(AI307,CAP_Senior*12),'BBG rates'!$X$24:$X$65,'BBG rates'!$Y$24:$Y$65)</f>
        <v>67.918742488467984</v>
      </c>
      <c r="AK307" s="127">
        <f>locallinterp(MIN(AI307,CAP_CB*12),'BBG rates'!$AA$25:$AA$40,'BBG rates'!$AC$25:$AC$40)</f>
        <v>11</v>
      </c>
      <c r="AL307" s="144">
        <f t="shared" si="92"/>
        <v>20.676186223039558</v>
      </c>
      <c r="AM307" s="142">
        <f>(SUMPRODUCT(AL307:AL$381,G307:G$381)+SUMPRODUCT(AL307:AL$381,H307:H$381))/12</f>
        <v>0</v>
      </c>
    </row>
    <row r="308" spans="1:39" x14ac:dyDescent="0.2">
      <c r="A308" s="7">
        <v>287</v>
      </c>
      <c r="B308" s="7">
        <v>143.5</v>
      </c>
      <c r="C308" s="7">
        <v>71.75</v>
      </c>
      <c r="D308" s="12">
        <f t="shared" si="84"/>
        <v>23.916666666666668</v>
      </c>
      <c r="E308" s="29">
        <f t="shared" si="83"/>
        <v>0</v>
      </c>
      <c r="F308" s="2">
        <f t="shared" si="85"/>
        <v>0</v>
      </c>
      <c r="G308" s="2">
        <f t="shared" si="93"/>
        <v>0</v>
      </c>
      <c r="H308" s="2">
        <f t="shared" si="94"/>
        <v>0</v>
      </c>
      <c r="I308" s="2">
        <f t="shared" si="82"/>
        <v>0</v>
      </c>
      <c r="J308" s="2">
        <f t="shared" si="100"/>
        <v>0</v>
      </c>
      <c r="K308" s="2">
        <f t="shared" si="86"/>
        <v>0</v>
      </c>
      <c r="L308" s="2">
        <f t="shared" si="86"/>
        <v>0</v>
      </c>
      <c r="M308" s="2"/>
      <c r="N308" s="28">
        <f t="shared" si="101"/>
        <v>0</v>
      </c>
      <c r="O308" s="2">
        <f t="shared" si="95"/>
        <v>0</v>
      </c>
      <c r="P308" s="2">
        <f t="shared" si="96"/>
        <v>0</v>
      </c>
      <c r="R308">
        <f t="shared" si="97"/>
        <v>287</v>
      </c>
      <c r="S308" s="89">
        <f t="shared" si="87"/>
        <v>0</v>
      </c>
      <c r="T308" s="89">
        <f>IF(AND(S308=0,S307&gt;0),SUM($G308:$H$381),S308)</f>
        <v>0</v>
      </c>
      <c r="U308" s="82">
        <f>SUM(T308:T$381)</f>
        <v>0</v>
      </c>
      <c r="V308" s="68">
        <f>localspline(R308,'BBG rates'!$G$10:$G$27,'BBG rates'!$K$10:$K$27)</f>
        <v>0.97053881415035437</v>
      </c>
      <c r="W308" s="68">
        <f>locallinterp(R308,'BBG rates'!$G$10:$G$27,'BBG rates'!$J$10:$J$27)</f>
        <v>0.11593333333333333</v>
      </c>
      <c r="X308" s="56">
        <f t="shared" si="98"/>
        <v>0.11587177645804303</v>
      </c>
      <c r="Y308" s="66">
        <f t="shared" si="88"/>
        <v>0</v>
      </c>
      <c r="Z308" s="72">
        <f t="shared" si="89"/>
        <v>0</v>
      </c>
      <c r="AA308" s="79">
        <f t="shared" si="90"/>
        <v>0</v>
      </c>
      <c r="AB308" s="81">
        <f t="shared" si="99"/>
        <v>0</v>
      </c>
      <c r="AD308" s="95">
        <f>locallinterp(R308,'BBG rates'!$N$10:$N$369,'BBG rates'!$P$10:$P$369)</f>
        <v>24.026222148114222</v>
      </c>
      <c r="AF308" s="2"/>
      <c r="AH308" s="2"/>
      <c r="AI308" s="185">
        <f t="shared" si="91"/>
        <v>287</v>
      </c>
      <c r="AJ308" s="127">
        <f>locallinterp(MIN(AI308,CAP_Senior*12),'BBG rates'!$X$24:$X$65,'BBG rates'!$Y$24:$Y$65)</f>
        <v>67.918742488467984</v>
      </c>
      <c r="AK308" s="127">
        <f>locallinterp(MIN(AI308,CAP_CB*12),'BBG rates'!$AA$25:$AA$40,'BBG rates'!$AC$25:$AC$40)</f>
        <v>11</v>
      </c>
      <c r="AL308" s="144">
        <f t="shared" si="92"/>
        <v>20.676186223039558</v>
      </c>
      <c r="AM308" s="142">
        <f>(SUMPRODUCT(AL308:AL$381,G308:G$381)+SUMPRODUCT(AL308:AL$381,H308:H$381))/12</f>
        <v>0</v>
      </c>
    </row>
    <row r="309" spans="1:39" x14ac:dyDescent="0.2">
      <c r="A309" s="7">
        <v>288</v>
      </c>
      <c r="B309" s="7">
        <v>144</v>
      </c>
      <c r="C309" s="7">
        <v>72</v>
      </c>
      <c r="D309" s="12">
        <f t="shared" si="84"/>
        <v>24</v>
      </c>
      <c r="E309" s="29">
        <f t="shared" si="83"/>
        <v>0</v>
      </c>
      <c r="F309" s="2">
        <f t="shared" si="85"/>
        <v>0</v>
      </c>
      <c r="G309" s="2">
        <f t="shared" si="93"/>
        <v>0</v>
      </c>
      <c r="H309" s="2">
        <f t="shared" si="94"/>
        <v>0</v>
      </c>
      <c r="I309" s="2">
        <f t="shared" si="82"/>
        <v>0</v>
      </c>
      <c r="J309" s="2">
        <f t="shared" si="100"/>
        <v>0</v>
      </c>
      <c r="K309" s="2">
        <f t="shared" si="86"/>
        <v>0</v>
      </c>
      <c r="L309" s="2">
        <f t="shared" si="86"/>
        <v>0</v>
      </c>
      <c r="M309" s="2"/>
      <c r="N309" s="28">
        <f t="shared" si="101"/>
        <v>0</v>
      </c>
      <c r="O309" s="2">
        <f t="shared" si="95"/>
        <v>0</v>
      </c>
      <c r="P309" s="2">
        <f t="shared" si="96"/>
        <v>0</v>
      </c>
      <c r="R309">
        <f t="shared" si="97"/>
        <v>288</v>
      </c>
      <c r="S309" s="89">
        <f t="shared" si="87"/>
        <v>0</v>
      </c>
      <c r="T309" s="89">
        <f>IF(AND(S309=0,S308&gt;0),SUM($G309:$H$381),S309)</f>
        <v>0</v>
      </c>
      <c r="U309" s="82">
        <f>SUM(T309:T$381)</f>
        <v>0</v>
      </c>
      <c r="V309" s="68">
        <f>localspline(R309,'BBG rates'!$G$10:$G$27,'BBG rates'!$K$10:$K$27)</f>
        <v>0.97039618755178325</v>
      </c>
      <c r="W309" s="68">
        <f>locallinterp(R309,'BBG rates'!$G$10:$G$27,'BBG rates'!$J$10:$J$27)</f>
        <v>0.1164</v>
      </c>
      <c r="X309" s="56">
        <f t="shared" si="98"/>
        <v>0.11633794674201781</v>
      </c>
      <c r="Y309" s="66">
        <f t="shared" si="88"/>
        <v>0</v>
      </c>
      <c r="Z309" s="72">
        <f t="shared" si="89"/>
        <v>0</v>
      </c>
      <c r="AA309" s="79">
        <f t="shared" si="90"/>
        <v>0</v>
      </c>
      <c r="AB309" s="81">
        <f t="shared" si="99"/>
        <v>0</v>
      </c>
      <c r="AD309" s="95">
        <f>locallinterp(R309,'BBG rates'!$N$10:$N$369,'BBG rates'!$P$10:$P$369)</f>
        <v>24.10708849707687</v>
      </c>
      <c r="AF309" s="2"/>
      <c r="AH309" s="2"/>
      <c r="AI309" s="185">
        <f t="shared" si="91"/>
        <v>288</v>
      </c>
      <c r="AJ309" s="127">
        <f>locallinterp(MIN(AI309,CAP_Senior*12),'BBG rates'!$X$24:$X$65,'BBG rates'!$Y$24:$Y$65)</f>
        <v>67.918742488467984</v>
      </c>
      <c r="AK309" s="127">
        <f>locallinterp(MIN(AI309,CAP_CB*12),'BBG rates'!$AA$25:$AA$40,'BBG rates'!$AC$25:$AC$40)</f>
        <v>11</v>
      </c>
      <c r="AL309" s="144">
        <f t="shared" si="92"/>
        <v>20.676186223039558</v>
      </c>
      <c r="AM309" s="142">
        <f>(SUMPRODUCT(AL309:AL$381,G309:G$381)+SUMPRODUCT(AL309:AL$381,H309:H$381))/12</f>
        <v>0</v>
      </c>
    </row>
    <row r="310" spans="1:39" x14ac:dyDescent="0.2">
      <c r="A310" s="7">
        <v>289</v>
      </c>
      <c r="B310" s="7">
        <v>144.5</v>
      </c>
      <c r="C310" s="7">
        <v>72.25</v>
      </c>
      <c r="D310" s="12">
        <f t="shared" si="84"/>
        <v>24.083333333333332</v>
      </c>
      <c r="E310" s="29">
        <f t="shared" si="83"/>
        <v>0</v>
      </c>
      <c r="F310" s="2">
        <f t="shared" si="85"/>
        <v>0</v>
      </c>
      <c r="G310" s="2">
        <f t="shared" si="93"/>
        <v>0</v>
      </c>
      <c r="H310" s="2">
        <f t="shared" si="94"/>
        <v>0</v>
      </c>
      <c r="I310" s="2">
        <f t="shared" si="82"/>
        <v>0</v>
      </c>
      <c r="J310" s="2">
        <f t="shared" si="100"/>
        <v>0</v>
      </c>
      <c r="K310" s="2">
        <f t="shared" si="86"/>
        <v>0</v>
      </c>
      <c r="L310" s="2">
        <f t="shared" si="86"/>
        <v>0</v>
      </c>
      <c r="M310" s="2"/>
      <c r="N310" s="28">
        <f t="shared" si="101"/>
        <v>0</v>
      </c>
      <c r="O310" s="2">
        <f t="shared" si="95"/>
        <v>0</v>
      </c>
      <c r="P310" s="2">
        <f t="shared" si="96"/>
        <v>0</v>
      </c>
      <c r="R310">
        <f t="shared" si="97"/>
        <v>289</v>
      </c>
      <c r="S310" s="89">
        <f t="shared" si="87"/>
        <v>0</v>
      </c>
      <c r="T310" s="89">
        <f>IF(AND(S310=0,S309&gt;0),SUM($G310:$H$381),S310)</f>
        <v>0</v>
      </c>
      <c r="U310" s="82">
        <f>SUM(T310:T$381)</f>
        <v>0</v>
      </c>
      <c r="V310" s="68">
        <f>localspline(R310,'BBG rates'!$G$10:$G$27,'BBG rates'!$K$10:$K$27)</f>
        <v>0.97025715652423716</v>
      </c>
      <c r="W310" s="68">
        <f>locallinterp(R310,'BBG rates'!$G$10:$G$27,'BBG rates'!$J$10:$J$27)</f>
        <v>0.11686666666666666</v>
      </c>
      <c r="X310" s="56">
        <f t="shared" si="98"/>
        <v>0.11680411503425248</v>
      </c>
      <c r="Y310" s="66">
        <f t="shared" si="88"/>
        <v>0</v>
      </c>
      <c r="Z310" s="72">
        <f t="shared" si="89"/>
        <v>0</v>
      </c>
      <c r="AA310" s="79">
        <f t="shared" si="90"/>
        <v>0</v>
      </c>
      <c r="AB310" s="81">
        <f t="shared" si="99"/>
        <v>0</v>
      </c>
      <c r="AD310" s="95">
        <f>locallinterp(R310,'BBG rates'!$N$10:$N$369,'BBG rates'!$P$10:$P$369)</f>
        <v>24.187943260120555</v>
      </c>
      <c r="AF310" s="2"/>
      <c r="AH310" s="2"/>
      <c r="AI310" s="185">
        <f t="shared" si="91"/>
        <v>289</v>
      </c>
      <c r="AJ310" s="127">
        <f>locallinterp(MIN(AI310,CAP_Senior*12),'BBG rates'!$X$24:$X$65,'BBG rates'!$Y$24:$Y$65)</f>
        <v>67.918742488467984</v>
      </c>
      <c r="AK310" s="127">
        <f>locallinterp(MIN(AI310,CAP_CB*12),'BBG rates'!$AA$25:$AA$40,'BBG rates'!$AC$25:$AC$40)</f>
        <v>11</v>
      </c>
      <c r="AL310" s="144">
        <f t="shared" si="92"/>
        <v>20.676186223039558</v>
      </c>
      <c r="AM310" s="142">
        <f>(SUMPRODUCT(AL310:AL$381,G310:G$381)+SUMPRODUCT(AL310:AL$381,H310:H$381))/12</f>
        <v>0</v>
      </c>
    </row>
    <row r="311" spans="1:39" x14ac:dyDescent="0.2">
      <c r="A311" s="7">
        <v>290</v>
      </c>
      <c r="B311" s="7">
        <v>145</v>
      </c>
      <c r="C311" s="7">
        <v>72.5</v>
      </c>
      <c r="D311" s="12">
        <f t="shared" si="84"/>
        <v>24.166666666666668</v>
      </c>
      <c r="E311" s="29">
        <f t="shared" si="83"/>
        <v>0</v>
      </c>
      <c r="F311" s="2">
        <f t="shared" si="85"/>
        <v>0</v>
      </c>
      <c r="G311" s="2">
        <f t="shared" si="93"/>
        <v>0</v>
      </c>
      <c r="H311" s="2">
        <f t="shared" si="94"/>
        <v>0</v>
      </c>
      <c r="I311" s="2">
        <f t="shared" si="82"/>
        <v>0</v>
      </c>
      <c r="J311" s="2">
        <f t="shared" si="100"/>
        <v>0</v>
      </c>
      <c r="K311" s="2">
        <f t="shared" si="86"/>
        <v>0</v>
      </c>
      <c r="L311" s="2">
        <f t="shared" si="86"/>
        <v>0</v>
      </c>
      <c r="M311" s="2"/>
      <c r="N311" s="28">
        <f t="shared" si="101"/>
        <v>0</v>
      </c>
      <c r="O311" s="2">
        <f t="shared" si="95"/>
        <v>0</v>
      </c>
      <c r="P311" s="2">
        <f t="shared" si="96"/>
        <v>0</v>
      </c>
      <c r="R311">
        <f t="shared" si="97"/>
        <v>290</v>
      </c>
      <c r="S311" s="89">
        <f t="shared" si="87"/>
        <v>0</v>
      </c>
      <c r="T311" s="89">
        <f>IF(AND(S311=0,S310&gt;0),SUM($G311:$H$381),S311)</f>
        <v>0</v>
      </c>
      <c r="U311" s="82">
        <f>SUM(T311:T$381)</f>
        <v>0</v>
      </c>
      <c r="V311" s="68">
        <f>localspline(R311,'BBG rates'!$G$10:$G$27,'BBG rates'!$K$10:$K$27)</f>
        <v>0.97012172113777673</v>
      </c>
      <c r="W311" s="68">
        <f>locallinterp(R311,'BBG rates'!$G$10:$G$27,'BBG rates'!$J$10:$J$27)</f>
        <v>0.11733333333333333</v>
      </c>
      <c r="X311" s="56">
        <f t="shared" si="98"/>
        <v>0.11727028133474704</v>
      </c>
      <c r="Y311" s="66">
        <f t="shared" si="88"/>
        <v>0</v>
      </c>
      <c r="Z311" s="72">
        <f t="shared" si="89"/>
        <v>0</v>
      </c>
      <c r="AA311" s="79">
        <f t="shared" si="90"/>
        <v>0</v>
      </c>
      <c r="AB311" s="81">
        <f t="shared" si="99"/>
        <v>0</v>
      </c>
      <c r="AD311" s="95">
        <f>locallinterp(R311,'BBG rates'!$N$10:$N$369,'BBG rates'!$P$10:$P$369)</f>
        <v>24.268786736882035</v>
      </c>
      <c r="AF311" s="2"/>
      <c r="AH311" s="2"/>
      <c r="AI311" s="185">
        <f t="shared" si="91"/>
        <v>290</v>
      </c>
      <c r="AJ311" s="127">
        <f>locallinterp(MIN(AI311,CAP_Senior*12),'BBG rates'!$X$24:$X$65,'BBG rates'!$Y$24:$Y$65)</f>
        <v>67.918742488467984</v>
      </c>
      <c r="AK311" s="127">
        <f>locallinterp(MIN(AI311,CAP_CB*12),'BBG rates'!$AA$25:$AA$40,'BBG rates'!$AC$25:$AC$40)</f>
        <v>11</v>
      </c>
      <c r="AL311" s="144">
        <f t="shared" si="92"/>
        <v>20.676186223039558</v>
      </c>
      <c r="AM311" s="142">
        <f>(SUMPRODUCT(AL311:AL$381,G311:G$381)+SUMPRODUCT(AL311:AL$381,H311:H$381))/12</f>
        <v>0</v>
      </c>
    </row>
    <row r="312" spans="1:39" x14ac:dyDescent="0.2">
      <c r="A312" s="7">
        <v>291</v>
      </c>
      <c r="B312" s="7">
        <v>145.5</v>
      </c>
      <c r="C312" s="7">
        <v>72.75</v>
      </c>
      <c r="D312" s="12">
        <f t="shared" si="84"/>
        <v>24.25</v>
      </c>
      <c r="E312" s="29">
        <f t="shared" si="83"/>
        <v>0</v>
      </c>
      <c r="F312" s="2">
        <f t="shared" si="85"/>
        <v>0</v>
      </c>
      <c r="G312" s="2">
        <f t="shared" si="93"/>
        <v>0</v>
      </c>
      <c r="H312" s="2">
        <f t="shared" si="94"/>
        <v>0</v>
      </c>
      <c r="I312" s="2">
        <f t="shared" si="82"/>
        <v>0</v>
      </c>
      <c r="J312" s="2">
        <f t="shared" si="100"/>
        <v>0</v>
      </c>
      <c r="K312" s="2">
        <f t="shared" si="86"/>
        <v>0</v>
      </c>
      <c r="L312" s="2">
        <f t="shared" si="86"/>
        <v>0</v>
      </c>
      <c r="M312" s="2"/>
      <c r="N312" s="28">
        <f t="shared" si="101"/>
        <v>0</v>
      </c>
      <c r="O312" s="2">
        <f t="shared" si="95"/>
        <v>0</v>
      </c>
      <c r="P312" s="2">
        <f t="shared" si="96"/>
        <v>0</v>
      </c>
      <c r="R312">
        <f t="shared" si="97"/>
        <v>291</v>
      </c>
      <c r="S312" s="89">
        <f t="shared" si="87"/>
        <v>0</v>
      </c>
      <c r="T312" s="89">
        <f>IF(AND(S312=0,S311&gt;0),SUM($G312:$H$381),S312)</f>
        <v>0</v>
      </c>
      <c r="U312" s="82">
        <f>SUM(T312:T$381)</f>
        <v>0</v>
      </c>
      <c r="V312" s="68">
        <f>localspline(R312,'BBG rates'!$G$10:$G$27,'BBG rates'!$K$10:$K$27)</f>
        <v>0.96998992616594548</v>
      </c>
      <c r="W312" s="68">
        <f>locallinterp(R312,'BBG rates'!$G$10:$G$27,'BBG rates'!$J$10:$J$27)</f>
        <v>0.1178</v>
      </c>
      <c r="X312" s="56">
        <f t="shared" si="98"/>
        <v>0.11773644564323504</v>
      </c>
      <c r="Y312" s="66">
        <f t="shared" si="88"/>
        <v>0</v>
      </c>
      <c r="Z312" s="72">
        <f t="shared" si="89"/>
        <v>0</v>
      </c>
      <c r="AA312" s="79">
        <f t="shared" si="90"/>
        <v>0</v>
      </c>
      <c r="AB312" s="81">
        <f t="shared" si="99"/>
        <v>0</v>
      </c>
      <c r="AD312" s="95">
        <f>locallinterp(R312,'BBG rates'!$N$10:$N$369,'BBG rates'!$P$10:$P$369)</f>
        <v>24.349619230729196</v>
      </c>
      <c r="AF312" s="2"/>
      <c r="AH312" s="2"/>
      <c r="AI312" s="185">
        <f t="shared" si="91"/>
        <v>291</v>
      </c>
      <c r="AJ312" s="127">
        <f>locallinterp(MIN(AI312,CAP_Senior*12),'BBG rates'!$X$24:$X$65,'BBG rates'!$Y$24:$Y$65)</f>
        <v>67.918742488467984</v>
      </c>
      <c r="AK312" s="127">
        <f>locallinterp(MIN(AI312,CAP_CB*12),'BBG rates'!$AA$25:$AA$40,'BBG rates'!$AC$25:$AC$40)</f>
        <v>11</v>
      </c>
      <c r="AL312" s="144">
        <f t="shared" si="92"/>
        <v>20.676186223039558</v>
      </c>
      <c r="AM312" s="142">
        <f>(SUMPRODUCT(AL312:AL$381,G312:G$381)+SUMPRODUCT(AL312:AL$381,H312:H$381))/12</f>
        <v>0</v>
      </c>
    </row>
    <row r="313" spans="1:39" x14ac:dyDescent="0.2">
      <c r="A313" s="7">
        <v>292</v>
      </c>
      <c r="B313" s="7">
        <v>146</v>
      </c>
      <c r="C313" s="7">
        <v>73</v>
      </c>
      <c r="D313" s="12">
        <f t="shared" si="84"/>
        <v>24.333333333333332</v>
      </c>
      <c r="E313" s="29">
        <f t="shared" si="83"/>
        <v>0</v>
      </c>
      <c r="F313" s="2">
        <f t="shared" si="85"/>
        <v>0</v>
      </c>
      <c r="G313" s="2">
        <f t="shared" si="93"/>
        <v>0</v>
      </c>
      <c r="H313" s="2">
        <f t="shared" si="94"/>
        <v>0</v>
      </c>
      <c r="I313" s="2">
        <f t="shared" si="82"/>
        <v>0</v>
      </c>
      <c r="J313" s="2">
        <f t="shared" si="100"/>
        <v>0</v>
      </c>
      <c r="K313" s="2">
        <f t="shared" si="86"/>
        <v>0</v>
      </c>
      <c r="L313" s="2">
        <f t="shared" si="86"/>
        <v>0</v>
      </c>
      <c r="M313" s="2"/>
      <c r="N313" s="28">
        <f t="shared" si="101"/>
        <v>0</v>
      </c>
      <c r="O313" s="2">
        <f t="shared" si="95"/>
        <v>0</v>
      </c>
      <c r="P313" s="2">
        <f t="shared" si="96"/>
        <v>0</v>
      </c>
      <c r="R313">
        <f t="shared" si="97"/>
        <v>292</v>
      </c>
      <c r="S313" s="89">
        <f t="shared" si="87"/>
        <v>0</v>
      </c>
      <c r="T313" s="89">
        <f>IF(AND(S313=0,S312&gt;0),SUM($G313:$H$381),S313)</f>
        <v>0</v>
      </c>
      <c r="U313" s="82">
        <f>SUM(T313:T$381)</f>
        <v>0</v>
      </c>
      <c r="V313" s="68">
        <f>localspline(R313,'BBG rates'!$G$10:$G$27,'BBG rates'!$K$10:$K$27)</f>
        <v>0.9698618163822873</v>
      </c>
      <c r="W313" s="68">
        <f>locallinterp(R313,'BBG rates'!$G$10:$G$27,'BBG rates'!$J$10:$J$27)</f>
        <v>0.11826666666666666</v>
      </c>
      <c r="X313" s="56">
        <f t="shared" si="98"/>
        <v>0.11820260795998294</v>
      </c>
      <c r="Y313" s="66">
        <f t="shared" si="88"/>
        <v>0</v>
      </c>
      <c r="Z313" s="72">
        <f t="shared" si="89"/>
        <v>0</v>
      </c>
      <c r="AA313" s="79">
        <f t="shared" si="90"/>
        <v>0</v>
      </c>
      <c r="AB313" s="81">
        <f t="shared" si="99"/>
        <v>0</v>
      </c>
      <c r="AD313" s="95">
        <f>locallinterp(R313,'BBG rates'!$N$10:$N$369,'BBG rates'!$P$10:$P$369)</f>
        <v>24.430441048761054</v>
      </c>
      <c r="AF313" s="2"/>
      <c r="AH313" s="2"/>
      <c r="AI313" s="185">
        <f t="shared" si="91"/>
        <v>292</v>
      </c>
      <c r="AJ313" s="127">
        <f>locallinterp(MIN(AI313,CAP_Senior*12),'BBG rates'!$X$24:$X$65,'BBG rates'!$Y$24:$Y$65)</f>
        <v>67.918742488467984</v>
      </c>
      <c r="AK313" s="127">
        <f>locallinterp(MIN(AI313,CAP_CB*12),'BBG rates'!$AA$25:$AA$40,'BBG rates'!$AC$25:$AC$40)</f>
        <v>11</v>
      </c>
      <c r="AL313" s="144">
        <f t="shared" si="92"/>
        <v>20.676186223039558</v>
      </c>
      <c r="AM313" s="142">
        <f>(SUMPRODUCT(AL313:AL$381,G313:G$381)+SUMPRODUCT(AL313:AL$381,H313:H$381))/12</f>
        <v>0</v>
      </c>
    </row>
    <row r="314" spans="1:39" x14ac:dyDescent="0.2">
      <c r="A314" s="7">
        <v>293</v>
      </c>
      <c r="B314" s="7">
        <v>146.5</v>
      </c>
      <c r="C314" s="7">
        <v>73.25</v>
      </c>
      <c r="D314" s="12">
        <f t="shared" si="84"/>
        <v>24.416666666666668</v>
      </c>
      <c r="E314" s="29">
        <f t="shared" si="83"/>
        <v>0</v>
      </c>
      <c r="F314" s="2">
        <f t="shared" si="85"/>
        <v>0</v>
      </c>
      <c r="G314" s="2">
        <f t="shared" si="93"/>
        <v>0</v>
      </c>
      <c r="H314" s="2">
        <f t="shared" si="94"/>
        <v>0</v>
      </c>
      <c r="I314" s="2">
        <f t="shared" si="82"/>
        <v>0</v>
      </c>
      <c r="J314" s="2">
        <f t="shared" si="100"/>
        <v>0</v>
      </c>
      <c r="K314" s="2">
        <f t="shared" si="86"/>
        <v>0</v>
      </c>
      <c r="L314" s="2">
        <f t="shared" si="86"/>
        <v>0</v>
      </c>
      <c r="M314" s="2"/>
      <c r="N314" s="28">
        <f t="shared" si="101"/>
        <v>0</v>
      </c>
      <c r="O314" s="2">
        <f t="shared" si="95"/>
        <v>0</v>
      </c>
      <c r="P314" s="2">
        <f t="shared" si="96"/>
        <v>0</v>
      </c>
      <c r="R314">
        <f t="shared" si="97"/>
        <v>293</v>
      </c>
      <c r="S314" s="89">
        <f t="shared" si="87"/>
        <v>0</v>
      </c>
      <c r="T314" s="89">
        <f>IF(AND(S314=0,S313&gt;0),SUM($G314:$H$381),S314)</f>
        <v>0</v>
      </c>
      <c r="U314" s="82">
        <f>SUM(T314:T$381)</f>
        <v>0</v>
      </c>
      <c r="V314" s="68">
        <f>localspline(R314,'BBG rates'!$G$10:$G$27,'BBG rates'!$K$10:$K$27)</f>
        <v>0.96973738441548696</v>
      </c>
      <c r="W314" s="68">
        <f>locallinterp(R314,'BBG rates'!$G$10:$G$27,'BBG rates'!$J$10:$J$27)</f>
        <v>0.11873333333333333</v>
      </c>
      <c r="X314" s="56">
        <f t="shared" si="98"/>
        <v>0.11866876828499073</v>
      </c>
      <c r="Y314" s="66">
        <f t="shared" si="88"/>
        <v>0</v>
      </c>
      <c r="Z314" s="72">
        <f t="shared" si="89"/>
        <v>0</v>
      </c>
      <c r="AA314" s="79">
        <f t="shared" si="90"/>
        <v>0</v>
      </c>
      <c r="AB314" s="81">
        <f t="shared" si="99"/>
        <v>0</v>
      </c>
      <c r="AD314" s="95">
        <f>locallinterp(R314,'BBG rates'!$N$10:$N$369,'BBG rates'!$P$10:$P$369)</f>
        <v>24.511252497462344</v>
      </c>
      <c r="AF314" s="2"/>
      <c r="AH314" s="2"/>
      <c r="AI314" s="185">
        <f t="shared" si="91"/>
        <v>293</v>
      </c>
      <c r="AJ314" s="127">
        <f>locallinterp(MIN(AI314,CAP_Senior*12),'BBG rates'!$X$24:$X$65,'BBG rates'!$Y$24:$Y$65)</f>
        <v>67.918742488467984</v>
      </c>
      <c r="AK314" s="127">
        <f>locallinterp(MIN(AI314,CAP_CB*12),'BBG rates'!$AA$25:$AA$40,'BBG rates'!$AC$25:$AC$40)</f>
        <v>11</v>
      </c>
      <c r="AL314" s="144">
        <f t="shared" si="92"/>
        <v>20.676186223039558</v>
      </c>
      <c r="AM314" s="142">
        <f>(SUMPRODUCT(AL314:AL$381,G314:G$381)+SUMPRODUCT(AL314:AL$381,H314:H$381))/12</f>
        <v>0</v>
      </c>
    </row>
    <row r="315" spans="1:39" x14ac:dyDescent="0.2">
      <c r="A315" s="7">
        <v>294</v>
      </c>
      <c r="B315" s="7">
        <v>147</v>
      </c>
      <c r="C315" s="7">
        <v>73.5</v>
      </c>
      <c r="D315" s="12">
        <f t="shared" si="84"/>
        <v>24.5</v>
      </c>
      <c r="E315" s="29">
        <f t="shared" si="83"/>
        <v>0</v>
      </c>
      <c r="F315" s="2">
        <f t="shared" si="85"/>
        <v>0</v>
      </c>
      <c r="G315" s="2">
        <f t="shared" si="93"/>
        <v>0</v>
      </c>
      <c r="H315" s="2">
        <f t="shared" si="94"/>
        <v>0</v>
      </c>
      <c r="I315" s="2">
        <f t="shared" si="82"/>
        <v>0</v>
      </c>
      <c r="J315" s="2">
        <f t="shared" si="100"/>
        <v>0</v>
      </c>
      <c r="K315" s="2">
        <f t="shared" si="86"/>
        <v>0</v>
      </c>
      <c r="L315" s="2">
        <f t="shared" si="86"/>
        <v>0</v>
      </c>
      <c r="M315" s="2"/>
      <c r="N315" s="28">
        <f t="shared" si="101"/>
        <v>0</v>
      </c>
      <c r="O315" s="2">
        <f t="shared" si="95"/>
        <v>0</v>
      </c>
      <c r="P315" s="2">
        <f t="shared" si="96"/>
        <v>0</v>
      </c>
      <c r="R315">
        <f t="shared" si="97"/>
        <v>294</v>
      </c>
      <c r="S315" s="89">
        <f t="shared" si="87"/>
        <v>0</v>
      </c>
      <c r="T315" s="89">
        <f>IF(AND(S315=0,S314&gt;0),SUM($G315:$H$381),S315)</f>
        <v>0</v>
      </c>
      <c r="U315" s="82">
        <f>SUM(T315:T$381)</f>
        <v>0</v>
      </c>
      <c r="V315" s="68">
        <f>localspline(R315,'BBG rates'!$G$10:$G$27,'BBG rates'!$K$10:$K$27)</f>
        <v>0.96961669737252398</v>
      </c>
      <c r="W315" s="68">
        <f>locallinterp(R315,'BBG rates'!$G$10:$G$27,'BBG rates'!$J$10:$J$27)</f>
        <v>0.1192</v>
      </c>
      <c r="X315" s="56">
        <f t="shared" si="98"/>
        <v>0.11913492661825842</v>
      </c>
      <c r="Y315" s="66">
        <f t="shared" si="88"/>
        <v>0</v>
      </c>
      <c r="Z315" s="72">
        <f t="shared" si="89"/>
        <v>0</v>
      </c>
      <c r="AA315" s="79">
        <f t="shared" si="90"/>
        <v>0</v>
      </c>
      <c r="AB315" s="81">
        <f t="shared" si="99"/>
        <v>0</v>
      </c>
      <c r="AD315" s="95">
        <f>locallinterp(R315,'BBG rates'!$N$10:$N$369,'BBG rates'!$P$10:$P$369)</f>
        <v>24.592053888910055</v>
      </c>
      <c r="AF315" s="2"/>
      <c r="AH315" s="2"/>
      <c r="AI315" s="185">
        <f t="shared" si="91"/>
        <v>294</v>
      </c>
      <c r="AJ315" s="127">
        <f>locallinterp(MIN(AI315,CAP_Senior*12),'BBG rates'!$X$24:$X$65,'BBG rates'!$Y$24:$Y$65)</f>
        <v>67.918742488467984</v>
      </c>
      <c r="AK315" s="127">
        <f>locallinterp(MIN(AI315,CAP_CB*12),'BBG rates'!$AA$25:$AA$40,'BBG rates'!$AC$25:$AC$40)</f>
        <v>11</v>
      </c>
      <c r="AL315" s="144">
        <f t="shared" si="92"/>
        <v>20.676186223039558</v>
      </c>
      <c r="AM315" s="142">
        <f>(SUMPRODUCT(AL315:AL$381,G315:G$381)+SUMPRODUCT(AL315:AL$381,H315:H$381))/12</f>
        <v>0</v>
      </c>
    </row>
    <row r="316" spans="1:39" x14ac:dyDescent="0.2">
      <c r="A316" s="7">
        <v>295</v>
      </c>
      <c r="B316" s="7">
        <v>147.5</v>
      </c>
      <c r="C316" s="7">
        <v>73.75</v>
      </c>
      <c r="D316" s="12">
        <f t="shared" si="84"/>
        <v>24.583333333333332</v>
      </c>
      <c r="E316" s="29">
        <f t="shared" si="83"/>
        <v>0</v>
      </c>
      <c r="F316" s="2">
        <f t="shared" si="85"/>
        <v>0</v>
      </c>
      <c r="G316" s="2">
        <f t="shared" si="93"/>
        <v>0</v>
      </c>
      <c r="H316" s="2">
        <f t="shared" si="94"/>
        <v>0</v>
      </c>
      <c r="I316" s="2">
        <f t="shared" si="82"/>
        <v>0</v>
      </c>
      <c r="J316" s="2">
        <f t="shared" si="100"/>
        <v>0</v>
      </c>
      <c r="K316" s="2">
        <f t="shared" si="86"/>
        <v>0</v>
      </c>
      <c r="L316" s="2">
        <f t="shared" si="86"/>
        <v>0</v>
      </c>
      <c r="M316" s="2"/>
      <c r="N316" s="28">
        <f t="shared" si="101"/>
        <v>0</v>
      </c>
      <c r="O316" s="2">
        <f t="shared" si="95"/>
        <v>0</v>
      </c>
      <c r="P316" s="2">
        <f t="shared" si="96"/>
        <v>0</v>
      </c>
      <c r="R316">
        <f t="shared" si="97"/>
        <v>295</v>
      </c>
      <c r="S316" s="89">
        <f t="shared" si="87"/>
        <v>0</v>
      </c>
      <c r="T316" s="89">
        <f>IF(AND(S316=0,S315&gt;0),SUM($G316:$H$381),S316)</f>
        <v>0</v>
      </c>
      <c r="U316" s="82">
        <f>SUM(T316:T$381)</f>
        <v>0</v>
      </c>
      <c r="V316" s="68">
        <f>localspline(R316,'BBG rates'!$G$10:$G$27,'BBG rates'!$K$10:$K$27)</f>
        <v>0.96949977023370448</v>
      </c>
      <c r="W316" s="68">
        <f>locallinterp(R316,'BBG rates'!$G$10:$G$27,'BBG rates'!$J$10:$J$27)</f>
        <v>0.11966666666666667</v>
      </c>
      <c r="X316" s="56">
        <f t="shared" si="98"/>
        <v>0.119601082959786</v>
      </c>
      <c r="Y316" s="66">
        <f t="shared" si="88"/>
        <v>0</v>
      </c>
      <c r="Z316" s="72">
        <f t="shared" si="89"/>
        <v>0</v>
      </c>
      <c r="AA316" s="79">
        <f t="shared" si="90"/>
        <v>0</v>
      </c>
      <c r="AB316" s="81">
        <f t="shared" si="99"/>
        <v>0</v>
      </c>
      <c r="AD316" s="95">
        <f>locallinterp(R316,'BBG rates'!$N$10:$N$369,'BBG rates'!$P$10:$P$369)</f>
        <v>24.672845536429531</v>
      </c>
      <c r="AF316" s="2"/>
      <c r="AH316" s="2"/>
      <c r="AI316" s="185">
        <f t="shared" si="91"/>
        <v>295</v>
      </c>
      <c r="AJ316" s="127">
        <f>locallinterp(MIN(AI316,CAP_Senior*12),'BBG rates'!$X$24:$X$65,'BBG rates'!$Y$24:$Y$65)</f>
        <v>67.918742488467984</v>
      </c>
      <c r="AK316" s="127">
        <f>locallinterp(MIN(AI316,CAP_CB*12),'BBG rates'!$AA$25:$AA$40,'BBG rates'!$AC$25:$AC$40)</f>
        <v>11</v>
      </c>
      <c r="AL316" s="144">
        <f t="shared" si="92"/>
        <v>20.676186223039558</v>
      </c>
      <c r="AM316" s="142">
        <f>(SUMPRODUCT(AL316:AL$381,G316:G$381)+SUMPRODUCT(AL316:AL$381,H316:H$381))/12</f>
        <v>0</v>
      </c>
    </row>
    <row r="317" spans="1:39" x14ac:dyDescent="0.2">
      <c r="A317" s="7">
        <v>296</v>
      </c>
      <c r="B317" s="7">
        <v>148</v>
      </c>
      <c r="C317" s="7">
        <v>74</v>
      </c>
      <c r="D317" s="12">
        <f t="shared" si="84"/>
        <v>24.666666666666668</v>
      </c>
      <c r="E317" s="29">
        <f t="shared" si="83"/>
        <v>0</v>
      </c>
      <c r="F317" s="2">
        <f t="shared" si="85"/>
        <v>0</v>
      </c>
      <c r="G317" s="2">
        <f t="shared" si="93"/>
        <v>0</v>
      </c>
      <c r="H317" s="2">
        <f t="shared" si="94"/>
        <v>0</v>
      </c>
      <c r="I317" s="2">
        <f t="shared" si="82"/>
        <v>0</v>
      </c>
      <c r="J317" s="2">
        <f t="shared" si="100"/>
        <v>0</v>
      </c>
      <c r="K317" s="2">
        <f t="shared" si="86"/>
        <v>0</v>
      </c>
      <c r="L317" s="2">
        <f t="shared" si="86"/>
        <v>0</v>
      </c>
      <c r="M317" s="2"/>
      <c r="N317" s="28">
        <f t="shared" si="101"/>
        <v>0</v>
      </c>
      <c r="O317" s="2">
        <f t="shared" si="95"/>
        <v>0</v>
      </c>
      <c r="P317" s="2">
        <f t="shared" si="96"/>
        <v>0</v>
      </c>
      <c r="R317">
        <f t="shared" si="97"/>
        <v>296</v>
      </c>
      <c r="S317" s="89">
        <f t="shared" si="87"/>
        <v>0</v>
      </c>
      <c r="T317" s="89">
        <f>IF(AND(S317=0,S316&gt;0),SUM($G317:$H$381),S317)</f>
        <v>0</v>
      </c>
      <c r="U317" s="82">
        <f>SUM(T317:T$381)</f>
        <v>0</v>
      </c>
      <c r="V317" s="68">
        <f>localspline(R317,'BBG rates'!$G$10:$G$27,'BBG rates'!$K$10:$K$27)</f>
        <v>0.96938663287141158</v>
      </c>
      <c r="W317" s="68">
        <f>locallinterp(R317,'BBG rates'!$G$10:$G$27,'BBG rates'!$J$10:$J$27)</f>
        <v>0.12013333333333333</v>
      </c>
      <c r="X317" s="56">
        <f t="shared" si="98"/>
        <v>0.12006723730957347</v>
      </c>
      <c r="Y317" s="66">
        <f t="shared" si="88"/>
        <v>0</v>
      </c>
      <c r="Z317" s="72">
        <f t="shared" si="89"/>
        <v>0</v>
      </c>
      <c r="AA317" s="79">
        <f t="shared" si="90"/>
        <v>0</v>
      </c>
      <c r="AB317" s="81">
        <f t="shared" si="99"/>
        <v>0</v>
      </c>
      <c r="AD317" s="95">
        <f>locallinterp(R317,'BBG rates'!$N$10:$N$369,'BBG rates'!$P$10:$P$369)</f>
        <v>24.753627755835481</v>
      </c>
      <c r="AF317" s="2"/>
      <c r="AH317" s="2"/>
      <c r="AI317" s="185">
        <f t="shared" si="91"/>
        <v>296</v>
      </c>
      <c r="AJ317" s="127">
        <f>locallinterp(MIN(AI317,CAP_Senior*12),'BBG rates'!$X$24:$X$65,'BBG rates'!$Y$24:$Y$65)</f>
        <v>67.918742488467984</v>
      </c>
      <c r="AK317" s="127">
        <f>locallinterp(MIN(AI317,CAP_CB*12),'BBG rates'!$AA$25:$AA$40,'BBG rates'!$AC$25:$AC$40)</f>
        <v>11</v>
      </c>
      <c r="AL317" s="144">
        <f t="shared" si="92"/>
        <v>20.676186223039558</v>
      </c>
      <c r="AM317" s="142">
        <f>(SUMPRODUCT(AL317:AL$381,G317:G$381)+SUMPRODUCT(AL317:AL$381,H317:H$381))/12</f>
        <v>0</v>
      </c>
    </row>
    <row r="318" spans="1:39" x14ac:dyDescent="0.2">
      <c r="A318" s="7">
        <v>297</v>
      </c>
      <c r="B318" s="7">
        <v>148.5</v>
      </c>
      <c r="C318" s="7">
        <v>74.25</v>
      </c>
      <c r="D318" s="12">
        <f t="shared" si="84"/>
        <v>24.75</v>
      </c>
      <c r="E318" s="29">
        <f t="shared" si="83"/>
        <v>0</v>
      </c>
      <c r="F318" s="2">
        <f t="shared" si="85"/>
        <v>0</v>
      </c>
      <c r="G318" s="2">
        <f t="shared" si="93"/>
        <v>0</v>
      </c>
      <c r="H318" s="2">
        <f t="shared" si="94"/>
        <v>0</v>
      </c>
      <c r="I318" s="2">
        <f t="shared" si="82"/>
        <v>0</v>
      </c>
      <c r="J318" s="2">
        <f t="shared" si="100"/>
        <v>0</v>
      </c>
      <c r="K318" s="2">
        <f t="shared" si="86"/>
        <v>0</v>
      </c>
      <c r="L318" s="2">
        <f t="shared" si="86"/>
        <v>0</v>
      </c>
      <c r="M318" s="2"/>
      <c r="N318" s="28">
        <f t="shared" si="101"/>
        <v>0</v>
      </c>
      <c r="O318" s="2">
        <f t="shared" si="95"/>
        <v>0</v>
      </c>
      <c r="P318" s="2">
        <f t="shared" si="96"/>
        <v>0</v>
      </c>
      <c r="R318">
        <f t="shared" si="97"/>
        <v>297</v>
      </c>
      <c r="S318" s="89">
        <f t="shared" si="87"/>
        <v>0</v>
      </c>
      <c r="T318" s="89">
        <f>IF(AND(S318=0,S317&gt;0),SUM($G318:$H$381),S318)</f>
        <v>0</v>
      </c>
      <c r="U318" s="82">
        <f>SUM(T318:T$381)</f>
        <v>0</v>
      </c>
      <c r="V318" s="68">
        <f>localspline(R318,'BBG rates'!$G$10:$G$27,'BBG rates'!$K$10:$K$27)</f>
        <v>0.96927730771220932</v>
      </c>
      <c r="W318" s="68">
        <f>locallinterp(R318,'BBG rates'!$G$10:$G$27,'BBG rates'!$J$10:$J$27)</f>
        <v>0.1206</v>
      </c>
      <c r="X318" s="56">
        <f t="shared" si="98"/>
        <v>0.12053338966762084</v>
      </c>
      <c r="Y318" s="66">
        <f t="shared" si="88"/>
        <v>0</v>
      </c>
      <c r="Z318" s="72">
        <f t="shared" si="89"/>
        <v>0</v>
      </c>
      <c r="AA318" s="79">
        <f t="shared" si="90"/>
        <v>0</v>
      </c>
      <c r="AB318" s="81">
        <f t="shared" si="99"/>
        <v>0</v>
      </c>
      <c r="AD318" s="95">
        <f>locallinterp(R318,'BBG rates'!$N$10:$N$369,'BBG rates'!$P$10:$P$369)</f>
        <v>24.834400864811499</v>
      </c>
      <c r="AF318" s="2"/>
      <c r="AH318" s="2"/>
      <c r="AI318" s="185">
        <f t="shared" si="91"/>
        <v>297</v>
      </c>
      <c r="AJ318" s="127">
        <f>locallinterp(MIN(AI318,CAP_Senior*12),'BBG rates'!$X$24:$X$65,'BBG rates'!$Y$24:$Y$65)</f>
        <v>67.918742488467984</v>
      </c>
      <c r="AK318" s="127">
        <f>locallinterp(MIN(AI318,CAP_CB*12),'BBG rates'!$AA$25:$AA$40,'BBG rates'!$AC$25:$AC$40)</f>
        <v>11</v>
      </c>
      <c r="AL318" s="144">
        <f t="shared" si="92"/>
        <v>20.676186223039558</v>
      </c>
      <c r="AM318" s="142">
        <f>(SUMPRODUCT(AL318:AL$381,G318:G$381)+SUMPRODUCT(AL318:AL$381,H318:H$381))/12</f>
        <v>0</v>
      </c>
    </row>
    <row r="319" spans="1:39" x14ac:dyDescent="0.2">
      <c r="A319" s="7">
        <v>298</v>
      </c>
      <c r="B319" s="7">
        <v>149</v>
      </c>
      <c r="C319" s="7">
        <v>74.5</v>
      </c>
      <c r="D319" s="12">
        <f t="shared" si="84"/>
        <v>24.833333333333332</v>
      </c>
      <c r="E319" s="29">
        <f t="shared" si="83"/>
        <v>0</v>
      </c>
      <c r="F319" s="2">
        <f t="shared" si="85"/>
        <v>0</v>
      </c>
      <c r="G319" s="2">
        <f t="shared" si="93"/>
        <v>0</v>
      </c>
      <c r="H319" s="2">
        <f t="shared" si="94"/>
        <v>0</v>
      </c>
      <c r="I319" s="2">
        <f t="shared" si="82"/>
        <v>0</v>
      </c>
      <c r="J319" s="2">
        <f t="shared" si="100"/>
        <v>0</v>
      </c>
      <c r="K319" s="2">
        <f t="shared" si="86"/>
        <v>0</v>
      </c>
      <c r="L319" s="2">
        <f t="shared" si="86"/>
        <v>0</v>
      </c>
      <c r="M319" s="2"/>
      <c r="N319" s="28">
        <f t="shared" si="101"/>
        <v>0</v>
      </c>
      <c r="O319" s="2">
        <f t="shared" si="95"/>
        <v>0</v>
      </c>
      <c r="P319" s="2">
        <f t="shared" si="96"/>
        <v>0</v>
      </c>
      <c r="R319">
        <f t="shared" si="97"/>
        <v>298</v>
      </c>
      <c r="S319" s="89">
        <f t="shared" si="87"/>
        <v>0</v>
      </c>
      <c r="T319" s="89">
        <f>IF(AND(S319=0,S318&gt;0),SUM($G319:$H$381),S319)</f>
        <v>0</v>
      </c>
      <c r="U319" s="82">
        <f>SUM(T319:T$381)</f>
        <v>0</v>
      </c>
      <c r="V319" s="68">
        <f>localspline(R319,'BBG rates'!$G$10:$G$27,'BBG rates'!$K$10:$K$27)</f>
        <v>0.96917183952013708</v>
      </c>
      <c r="W319" s="68">
        <f>locallinterp(R319,'BBG rates'!$G$10:$G$27,'BBG rates'!$J$10:$J$27)</f>
        <v>0.12106666666666667</v>
      </c>
      <c r="X319" s="56">
        <f t="shared" si="98"/>
        <v>0.1209995400339281</v>
      </c>
      <c r="Y319" s="66">
        <f t="shared" si="88"/>
        <v>0</v>
      </c>
      <c r="Z319" s="72">
        <f t="shared" si="89"/>
        <v>0</v>
      </c>
      <c r="AA319" s="79">
        <f t="shared" si="90"/>
        <v>0</v>
      </c>
      <c r="AB319" s="81">
        <f t="shared" si="99"/>
        <v>0</v>
      </c>
      <c r="AD319" s="95">
        <f>locallinterp(R319,'BBG rates'!$N$10:$N$369,'BBG rates'!$P$10:$P$369)</f>
        <v>24.91516518477151</v>
      </c>
      <c r="AF319" s="2"/>
      <c r="AH319" s="2"/>
      <c r="AI319" s="185">
        <f t="shared" si="91"/>
        <v>298</v>
      </c>
      <c r="AJ319" s="127">
        <f>locallinterp(MIN(AI319,CAP_Senior*12),'BBG rates'!$X$24:$X$65,'BBG rates'!$Y$24:$Y$65)</f>
        <v>67.918742488467984</v>
      </c>
      <c r="AK319" s="127">
        <f>locallinterp(MIN(AI319,CAP_CB*12),'BBG rates'!$AA$25:$AA$40,'BBG rates'!$AC$25:$AC$40)</f>
        <v>11</v>
      </c>
      <c r="AL319" s="144">
        <f t="shared" si="92"/>
        <v>20.676186223039558</v>
      </c>
      <c r="AM319" s="142">
        <f>(SUMPRODUCT(AL319:AL$381,G319:G$381)+SUMPRODUCT(AL319:AL$381,H319:H$381))/12</f>
        <v>0</v>
      </c>
    </row>
    <row r="320" spans="1:39" x14ac:dyDescent="0.2">
      <c r="A320" s="7">
        <v>299</v>
      </c>
      <c r="B320" s="7">
        <v>149.5</v>
      </c>
      <c r="C320" s="7">
        <v>74.75</v>
      </c>
      <c r="D320" s="12">
        <f t="shared" si="84"/>
        <v>24.916666666666668</v>
      </c>
      <c r="E320" s="29">
        <f t="shared" si="83"/>
        <v>0</v>
      </c>
      <c r="F320" s="2">
        <f t="shared" si="85"/>
        <v>0</v>
      </c>
      <c r="G320" s="2">
        <f t="shared" si="93"/>
        <v>0</v>
      </c>
      <c r="H320" s="2">
        <f t="shared" si="94"/>
        <v>0</v>
      </c>
      <c r="I320" s="2">
        <f t="shared" si="82"/>
        <v>0</v>
      </c>
      <c r="J320" s="2">
        <f t="shared" si="100"/>
        <v>0</v>
      </c>
      <c r="K320" s="2">
        <f t="shared" si="86"/>
        <v>0</v>
      </c>
      <c r="L320" s="2">
        <f t="shared" si="86"/>
        <v>0</v>
      </c>
      <c r="M320" s="2"/>
      <c r="N320" s="28">
        <f t="shared" si="101"/>
        <v>0</v>
      </c>
      <c r="O320" s="2">
        <f t="shared" si="95"/>
        <v>0</v>
      </c>
      <c r="P320" s="2">
        <f t="shared" si="96"/>
        <v>0</v>
      </c>
      <c r="R320">
        <f t="shared" si="97"/>
        <v>299</v>
      </c>
      <c r="S320" s="89">
        <f t="shared" si="87"/>
        <v>0</v>
      </c>
      <c r="T320" s="89">
        <f>IF(AND(S320=0,S319&gt;0),SUM($G320:$H$381),S320)</f>
        <v>0</v>
      </c>
      <c r="U320" s="82">
        <f>SUM(T320:T$381)</f>
        <v>0</v>
      </c>
      <c r="V320" s="68">
        <f>localspline(R320,'BBG rates'!$G$10:$G$27,'BBG rates'!$K$10:$K$27)</f>
        <v>0.9690702469988377</v>
      </c>
      <c r="W320" s="68">
        <f>locallinterp(R320,'BBG rates'!$G$10:$G$27,'BBG rates'!$J$10:$J$27)</f>
        <v>0.12153333333333333</v>
      </c>
      <c r="X320" s="56">
        <f t="shared" si="98"/>
        <v>0.12146568840876171</v>
      </c>
      <c r="Y320" s="66">
        <f t="shared" si="88"/>
        <v>0</v>
      </c>
      <c r="Z320" s="72">
        <f t="shared" si="89"/>
        <v>0</v>
      </c>
      <c r="AA320" s="79">
        <f t="shared" si="90"/>
        <v>0</v>
      </c>
      <c r="AB320" s="81">
        <f t="shared" si="99"/>
        <v>0</v>
      </c>
      <c r="AD320" s="95">
        <f>locallinterp(R320,'BBG rates'!$N$10:$N$369,'BBG rates'!$P$10:$P$369)</f>
        <v>24.995921038688081</v>
      </c>
      <c r="AF320" s="2"/>
      <c r="AH320" s="2"/>
      <c r="AI320" s="185">
        <f t="shared" si="91"/>
        <v>299</v>
      </c>
      <c r="AJ320" s="127">
        <f>locallinterp(MIN(AI320,CAP_Senior*12),'BBG rates'!$X$24:$X$65,'BBG rates'!$Y$24:$Y$65)</f>
        <v>67.918742488467984</v>
      </c>
      <c r="AK320" s="127">
        <f>locallinterp(MIN(AI320,CAP_CB*12),'BBG rates'!$AA$25:$AA$40,'BBG rates'!$AC$25:$AC$40)</f>
        <v>11</v>
      </c>
      <c r="AL320" s="144">
        <f t="shared" si="92"/>
        <v>20.676186223039558</v>
      </c>
      <c r="AM320" s="142">
        <f>(SUMPRODUCT(AL320:AL$381,G320:G$381)+SUMPRODUCT(AL320:AL$381,H320:H$381))/12</f>
        <v>0</v>
      </c>
    </row>
    <row r="321" spans="1:39" x14ac:dyDescent="0.2">
      <c r="A321" s="7">
        <v>300</v>
      </c>
      <c r="B321" s="7">
        <v>150</v>
      </c>
      <c r="C321" s="7">
        <v>75</v>
      </c>
      <c r="D321" s="12">
        <f t="shared" si="84"/>
        <v>25</v>
      </c>
      <c r="E321" s="29">
        <f t="shared" si="83"/>
        <v>0</v>
      </c>
      <c r="F321" s="2">
        <f t="shared" si="85"/>
        <v>0</v>
      </c>
      <c r="G321" s="2">
        <f t="shared" si="93"/>
        <v>0</v>
      </c>
      <c r="H321" s="2">
        <f t="shared" si="94"/>
        <v>0</v>
      </c>
      <c r="I321" s="2">
        <f t="shared" si="82"/>
        <v>0</v>
      </c>
      <c r="J321" s="2">
        <f t="shared" si="100"/>
        <v>0</v>
      </c>
      <c r="K321" s="2">
        <f t="shared" si="86"/>
        <v>0</v>
      </c>
      <c r="L321" s="2">
        <f t="shared" si="86"/>
        <v>0</v>
      </c>
      <c r="M321" s="2"/>
      <c r="N321" s="28">
        <f t="shared" si="101"/>
        <v>0</v>
      </c>
      <c r="O321" s="2">
        <f t="shared" si="95"/>
        <v>0</v>
      </c>
      <c r="P321" s="2">
        <f t="shared" si="96"/>
        <v>0</v>
      </c>
      <c r="R321">
        <f t="shared" si="97"/>
        <v>300</v>
      </c>
      <c r="S321" s="89">
        <f t="shared" si="87"/>
        <v>0</v>
      </c>
      <c r="T321" s="89">
        <f>IF(AND(S321=0,S320&gt;0),SUM($G321:$H$381),S321)</f>
        <v>0</v>
      </c>
      <c r="U321" s="82">
        <f>SUM(T321:T$381)</f>
        <v>0</v>
      </c>
      <c r="V321" s="68">
        <f>localspline(R321,'BBG rates'!$G$10:$G$27,'BBG rates'!$K$10:$K$27)</f>
        <v>0.96897256374359131</v>
      </c>
      <c r="W321" s="68">
        <f>locallinterp(R321,'BBG rates'!$G$10:$G$27,'BBG rates'!$J$10:$J$27)</f>
        <v>0.122</v>
      </c>
      <c r="X321" s="56">
        <f t="shared" si="98"/>
        <v>0.12193183479185521</v>
      </c>
      <c r="Y321" s="66">
        <f t="shared" si="88"/>
        <v>0</v>
      </c>
      <c r="Z321" s="72">
        <f t="shared" si="89"/>
        <v>0</v>
      </c>
      <c r="AA321" s="79">
        <f t="shared" si="90"/>
        <v>0</v>
      </c>
      <c r="AB321" s="81">
        <f t="shared" si="99"/>
        <v>0</v>
      </c>
      <c r="AD321" s="95">
        <f>locallinterp(R321,'BBG rates'!$N$10:$N$369,'BBG rates'!$P$10:$P$369)</f>
        <v>25.076668752333379</v>
      </c>
      <c r="AF321" s="2"/>
      <c r="AH321" s="2"/>
      <c r="AI321" s="185">
        <f t="shared" si="91"/>
        <v>300</v>
      </c>
      <c r="AJ321" s="127">
        <f>locallinterp(MIN(AI321,CAP_Senior*12),'BBG rates'!$X$24:$X$65,'BBG rates'!$Y$24:$Y$65)</f>
        <v>67.918742488467984</v>
      </c>
      <c r="AK321" s="127">
        <f>locallinterp(MIN(AI321,CAP_CB*12),'BBG rates'!$AA$25:$AA$40,'BBG rates'!$AC$25:$AC$40)</f>
        <v>11</v>
      </c>
      <c r="AL321" s="144">
        <f t="shared" si="92"/>
        <v>20.676186223039558</v>
      </c>
      <c r="AM321" s="142">
        <f>(SUMPRODUCT(AL321:AL$381,G321:G$381)+SUMPRODUCT(AL321:AL$381,H321:H$381))/12</f>
        <v>0</v>
      </c>
    </row>
    <row r="322" spans="1:39" x14ac:dyDescent="0.2">
      <c r="A322" s="7">
        <v>301</v>
      </c>
      <c r="B322" s="7">
        <v>150.5</v>
      </c>
      <c r="C322" s="7">
        <v>75.25</v>
      </c>
      <c r="D322" s="12">
        <f t="shared" si="84"/>
        <v>25.083333333333332</v>
      </c>
      <c r="E322" s="29">
        <f t="shared" si="83"/>
        <v>0</v>
      </c>
      <c r="F322" s="2">
        <f t="shared" si="85"/>
        <v>0</v>
      </c>
      <c r="G322" s="2">
        <f t="shared" si="93"/>
        <v>0</v>
      </c>
      <c r="H322" s="2">
        <f t="shared" si="94"/>
        <v>0</v>
      </c>
      <c r="I322" s="2">
        <f t="shared" si="82"/>
        <v>0</v>
      </c>
      <c r="J322" s="2">
        <f t="shared" si="100"/>
        <v>0</v>
      </c>
      <c r="K322" s="2">
        <f t="shared" si="86"/>
        <v>0</v>
      </c>
      <c r="L322" s="2">
        <f t="shared" si="86"/>
        <v>0</v>
      </c>
      <c r="M322" s="2"/>
      <c r="N322" s="28">
        <f t="shared" si="101"/>
        <v>0</v>
      </c>
      <c r="O322" s="2">
        <f t="shared" si="95"/>
        <v>0</v>
      </c>
      <c r="P322" s="2">
        <f t="shared" si="96"/>
        <v>0</v>
      </c>
      <c r="R322">
        <f t="shared" si="97"/>
        <v>301</v>
      </c>
      <c r="S322" s="89">
        <f t="shared" si="87"/>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8"/>
        <v>0.12165880643779658</v>
      </c>
      <c r="Y322" s="66">
        <f t="shared" si="88"/>
        <v>0</v>
      </c>
      <c r="Z322" s="72">
        <f t="shared" si="89"/>
        <v>0</v>
      </c>
      <c r="AA322" s="79">
        <f t="shared" si="90"/>
        <v>0</v>
      </c>
      <c r="AB322" s="81">
        <f t="shared" si="99"/>
        <v>0</v>
      </c>
      <c r="AD322" s="95">
        <f>locallinterp(R322,'BBG rates'!$N$10:$N$369,'BBG rates'!$P$10:$P$369)</f>
        <v>25.157408654571356</v>
      </c>
      <c r="AF322" s="2"/>
      <c r="AH322" s="2"/>
      <c r="AI322" s="185">
        <f t="shared" si="91"/>
        <v>301</v>
      </c>
      <c r="AJ322" s="127">
        <f>locallinterp(MIN(AI322,CAP_Senior*12),'BBG rates'!$X$24:$X$65,'BBG rates'!$Y$24:$Y$65)</f>
        <v>67.918742488467984</v>
      </c>
      <c r="AK322" s="127">
        <f>locallinterp(MIN(AI322,CAP_CB*12),'BBG rates'!$AA$25:$AA$40,'BBG rates'!$AC$25:$AC$40)</f>
        <v>11</v>
      </c>
      <c r="AL322" s="144">
        <f t="shared" si="92"/>
        <v>20.676186223039558</v>
      </c>
      <c r="AM322" s="142">
        <f>(SUMPRODUCT(AL322:AL$381,G322:G$381)+SUMPRODUCT(AL322:AL$381,H322:H$381))/12</f>
        <v>0</v>
      </c>
    </row>
    <row r="323" spans="1:39" x14ac:dyDescent="0.2">
      <c r="A323" s="7">
        <v>302</v>
      </c>
      <c r="B323" s="7">
        <v>151</v>
      </c>
      <c r="C323" s="7">
        <v>75.5</v>
      </c>
      <c r="D323" s="12">
        <f t="shared" si="84"/>
        <v>25.166666666666668</v>
      </c>
      <c r="E323" s="29">
        <f t="shared" si="83"/>
        <v>0</v>
      </c>
      <c r="F323" s="2">
        <f t="shared" si="85"/>
        <v>0</v>
      </c>
      <c r="G323" s="2">
        <f t="shared" si="93"/>
        <v>0</v>
      </c>
      <c r="H323" s="2">
        <f t="shared" si="94"/>
        <v>0</v>
      </c>
      <c r="I323" s="2">
        <f t="shared" si="82"/>
        <v>0</v>
      </c>
      <c r="J323" s="2">
        <f t="shared" si="100"/>
        <v>0</v>
      </c>
      <c r="K323" s="2">
        <f t="shared" si="86"/>
        <v>0</v>
      </c>
      <c r="L323" s="2">
        <f t="shared" si="86"/>
        <v>0</v>
      </c>
      <c r="M323" s="2"/>
      <c r="N323" s="28">
        <f t="shared" si="101"/>
        <v>0</v>
      </c>
      <c r="O323" s="2">
        <f t="shared" si="95"/>
        <v>0</v>
      </c>
      <c r="P323" s="2">
        <f t="shared" si="96"/>
        <v>0</v>
      </c>
      <c r="R323">
        <f t="shared" si="97"/>
        <v>302</v>
      </c>
      <c r="S323" s="89">
        <f t="shared" si="87"/>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8"/>
        <v>0.12138577740028467</v>
      </c>
      <c r="Y323" s="66">
        <f t="shared" si="88"/>
        <v>0</v>
      </c>
      <c r="Z323" s="72">
        <f t="shared" si="89"/>
        <v>0</v>
      </c>
      <c r="AA323" s="79">
        <f t="shared" si="90"/>
        <v>0</v>
      </c>
      <c r="AB323" s="81">
        <f t="shared" si="99"/>
        <v>0</v>
      </c>
      <c r="AD323" s="95">
        <f>locallinterp(R323,'BBG rates'!$N$10:$N$369,'BBG rates'!$P$10:$P$369)</f>
        <v>25.238141063203688</v>
      </c>
      <c r="AF323" s="2"/>
      <c r="AH323" s="2"/>
      <c r="AI323" s="185">
        <f t="shared" si="91"/>
        <v>302</v>
      </c>
      <c r="AJ323" s="127">
        <f>locallinterp(MIN(AI323,CAP_Senior*12),'BBG rates'!$X$24:$X$65,'BBG rates'!$Y$24:$Y$65)</f>
        <v>67.918742488467984</v>
      </c>
      <c r="AK323" s="127">
        <f>locallinterp(MIN(AI323,CAP_CB*12),'BBG rates'!$AA$25:$AA$40,'BBG rates'!$AC$25:$AC$40)</f>
        <v>11</v>
      </c>
      <c r="AL323" s="144">
        <f t="shared" si="92"/>
        <v>20.676186223039558</v>
      </c>
      <c r="AM323" s="142">
        <f>(SUMPRODUCT(AL323:AL$381,G323:G$381)+SUMPRODUCT(AL323:AL$381,H323:H$381))/12</f>
        <v>0</v>
      </c>
    </row>
    <row r="324" spans="1:39" x14ac:dyDescent="0.2">
      <c r="A324" s="7">
        <v>303</v>
      </c>
      <c r="B324" s="7">
        <v>151.5</v>
      </c>
      <c r="C324" s="7">
        <v>75.75</v>
      </c>
      <c r="D324" s="12">
        <f t="shared" si="84"/>
        <v>25.25</v>
      </c>
      <c r="E324" s="29">
        <f t="shared" si="83"/>
        <v>0</v>
      </c>
      <c r="F324" s="2">
        <f t="shared" si="85"/>
        <v>0</v>
      </c>
      <c r="G324" s="2">
        <f t="shared" si="93"/>
        <v>0</v>
      </c>
      <c r="H324" s="2">
        <f t="shared" si="94"/>
        <v>0</v>
      </c>
      <c r="I324" s="2">
        <f t="shared" si="82"/>
        <v>0</v>
      </c>
      <c r="J324" s="2">
        <f t="shared" si="100"/>
        <v>0</v>
      </c>
      <c r="K324" s="2">
        <f t="shared" si="86"/>
        <v>0</v>
      </c>
      <c r="L324" s="2">
        <f t="shared" si="86"/>
        <v>0</v>
      </c>
      <c r="M324" s="2"/>
      <c r="N324" s="28">
        <f t="shared" si="101"/>
        <v>0</v>
      </c>
      <c r="O324" s="2">
        <f t="shared" si="95"/>
        <v>0</v>
      </c>
      <c r="P324" s="2">
        <f t="shared" si="96"/>
        <v>0</v>
      </c>
      <c r="R324">
        <f t="shared" si="97"/>
        <v>303</v>
      </c>
      <c r="S324" s="89">
        <f t="shared" si="87"/>
        <v>0</v>
      </c>
      <c r="T324" s="89">
        <f>IF(AND(S324=0,S323&gt;0),SUM($G324:$H$381),S324)</f>
        <v>0</v>
      </c>
      <c r="U324" s="82">
        <f>SUM(T324:T$381)</f>
        <v>0</v>
      </c>
      <c r="V324" s="68">
        <f>localspline(R324,'BBG rates'!$G$10:$G$27,'BBG rates'!$K$10:$K$27)</f>
        <v>0.96870284801908968</v>
      </c>
      <c r="W324" s="68">
        <f>locallinterp(R324,'BBG rates'!$G$10:$G$27,'BBG rates'!$J$10:$J$27)</f>
        <v>0.12118</v>
      </c>
      <c r="X324" s="56">
        <f t="shared" si="98"/>
        <v>0.12111274767958591</v>
      </c>
      <c r="Y324" s="66">
        <f t="shared" si="88"/>
        <v>0</v>
      </c>
      <c r="Z324" s="72">
        <f t="shared" si="89"/>
        <v>0</v>
      </c>
      <c r="AA324" s="79">
        <f t="shared" si="90"/>
        <v>0</v>
      </c>
      <c r="AB324" s="81">
        <f t="shared" si="99"/>
        <v>0</v>
      </c>
      <c r="AD324" s="95">
        <f>locallinterp(R324,'BBG rates'!$N$10:$N$369,'BBG rates'!$P$10:$P$369)</f>
        <v>25.318866300538613</v>
      </c>
      <c r="AF324" s="2"/>
      <c r="AH324" s="2"/>
      <c r="AI324" s="185">
        <f t="shared" si="91"/>
        <v>303</v>
      </c>
      <c r="AJ324" s="127">
        <f>locallinterp(MIN(AI324,CAP_Senior*12),'BBG rates'!$X$24:$X$65,'BBG rates'!$Y$24:$Y$65)</f>
        <v>67.918742488467984</v>
      </c>
      <c r="AK324" s="127">
        <f>locallinterp(MIN(AI324,CAP_CB*12),'BBG rates'!$AA$25:$AA$40,'BBG rates'!$AC$25:$AC$40)</f>
        <v>11</v>
      </c>
      <c r="AL324" s="144">
        <f t="shared" si="92"/>
        <v>20.676186223039558</v>
      </c>
      <c r="AM324" s="142">
        <f>(SUMPRODUCT(AL324:AL$381,G324:G$381)+SUMPRODUCT(AL324:AL$381,H324:H$381))/12</f>
        <v>0</v>
      </c>
    </row>
    <row r="325" spans="1:39" x14ac:dyDescent="0.2">
      <c r="A325" s="7">
        <v>304</v>
      </c>
      <c r="B325" s="7">
        <v>152</v>
      </c>
      <c r="C325" s="7">
        <v>76</v>
      </c>
      <c r="D325" s="12">
        <f t="shared" si="84"/>
        <v>25.333333333333332</v>
      </c>
      <c r="E325" s="29">
        <f t="shared" si="83"/>
        <v>0</v>
      </c>
      <c r="F325" s="2">
        <f t="shared" si="85"/>
        <v>0</v>
      </c>
      <c r="G325" s="2">
        <f t="shared" si="93"/>
        <v>0</v>
      </c>
      <c r="H325" s="2">
        <f t="shared" si="94"/>
        <v>0</v>
      </c>
      <c r="I325" s="2">
        <f t="shared" si="82"/>
        <v>0</v>
      </c>
      <c r="J325" s="2">
        <f t="shared" si="100"/>
        <v>0</v>
      </c>
      <c r="K325" s="2">
        <f t="shared" si="86"/>
        <v>0</v>
      </c>
      <c r="L325" s="2">
        <f t="shared" si="86"/>
        <v>0</v>
      </c>
      <c r="M325" s="2"/>
      <c r="N325" s="28">
        <f t="shared" si="101"/>
        <v>0</v>
      </c>
      <c r="O325" s="2">
        <f t="shared" si="95"/>
        <v>0</v>
      </c>
      <c r="P325" s="2">
        <f t="shared" si="96"/>
        <v>0</v>
      </c>
      <c r="R325">
        <f t="shared" si="97"/>
        <v>304</v>
      </c>
      <c r="S325" s="89">
        <f t="shared" si="87"/>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8"/>
        <v>0.12083971727570031</v>
      </c>
      <c r="Y325" s="66">
        <f t="shared" si="88"/>
        <v>0</v>
      </c>
      <c r="Z325" s="72">
        <f t="shared" si="89"/>
        <v>0</v>
      </c>
      <c r="AA325" s="79">
        <f t="shared" si="90"/>
        <v>0</v>
      </c>
      <c r="AB325" s="81">
        <f t="shared" si="99"/>
        <v>0</v>
      </c>
      <c r="AD325" s="95">
        <f>locallinterp(R325,'BBG rates'!$N$10:$N$369,'BBG rates'!$P$10:$P$369)</f>
        <v>25.399584678423988</v>
      </c>
      <c r="AF325" s="2"/>
      <c r="AH325" s="2"/>
      <c r="AI325" s="185">
        <f t="shared" si="91"/>
        <v>304</v>
      </c>
      <c r="AJ325" s="127">
        <f>locallinterp(MIN(AI325,CAP_Senior*12),'BBG rates'!$X$24:$X$65,'BBG rates'!$Y$24:$Y$65)</f>
        <v>67.918742488467984</v>
      </c>
      <c r="AK325" s="127">
        <f>locallinterp(MIN(AI325,CAP_CB*12),'BBG rates'!$AA$25:$AA$40,'BBG rates'!$AC$25:$AC$40)</f>
        <v>11</v>
      </c>
      <c r="AL325" s="144">
        <f t="shared" si="92"/>
        <v>20.676186223039558</v>
      </c>
      <c r="AM325" s="142">
        <f>(SUMPRODUCT(AL325:AL$381,G325:G$381)+SUMPRODUCT(AL325:AL$381,H325:H$381))/12</f>
        <v>0</v>
      </c>
    </row>
    <row r="326" spans="1:39" x14ac:dyDescent="0.2">
      <c r="A326" s="7">
        <v>305</v>
      </c>
      <c r="B326" s="7">
        <v>152.5</v>
      </c>
      <c r="C326" s="7">
        <v>76.25</v>
      </c>
      <c r="D326" s="12">
        <f t="shared" si="84"/>
        <v>25.416666666666668</v>
      </c>
      <c r="E326" s="29">
        <f t="shared" si="83"/>
        <v>0</v>
      </c>
      <c r="F326" s="2">
        <f t="shared" si="85"/>
        <v>0</v>
      </c>
      <c r="G326" s="2">
        <f t="shared" si="93"/>
        <v>0</v>
      </c>
      <c r="H326" s="2">
        <f t="shared" si="94"/>
        <v>0</v>
      </c>
      <c r="I326" s="2">
        <f t="shared" si="82"/>
        <v>0</v>
      </c>
      <c r="J326" s="2">
        <f t="shared" si="100"/>
        <v>0</v>
      </c>
      <c r="K326" s="2">
        <f t="shared" si="86"/>
        <v>0</v>
      </c>
      <c r="L326" s="2">
        <f t="shared" si="86"/>
        <v>0</v>
      </c>
      <c r="M326" s="2"/>
      <c r="N326" s="28">
        <f t="shared" si="101"/>
        <v>0</v>
      </c>
      <c r="O326" s="2">
        <f t="shared" si="95"/>
        <v>0</v>
      </c>
      <c r="P326" s="2">
        <f t="shared" si="96"/>
        <v>0</v>
      </c>
      <c r="R326">
        <f t="shared" si="97"/>
        <v>305</v>
      </c>
      <c r="S326" s="89">
        <f t="shared" si="87"/>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8"/>
        <v>0.12056668618836142</v>
      </c>
      <c r="Y326" s="66">
        <f t="shared" si="88"/>
        <v>0</v>
      </c>
      <c r="Z326" s="72">
        <f t="shared" si="89"/>
        <v>0</v>
      </c>
      <c r="AA326" s="79">
        <f t="shared" si="90"/>
        <v>0</v>
      </c>
      <c r="AB326" s="81">
        <f t="shared" si="99"/>
        <v>0</v>
      </c>
      <c r="AD326" s="95">
        <f>locallinterp(R326,'BBG rates'!$N$10:$N$369,'BBG rates'!$P$10:$P$369)</f>
        <v>25.480296498269613</v>
      </c>
      <c r="AF326" s="2"/>
      <c r="AH326" s="2"/>
      <c r="AI326" s="185">
        <f t="shared" si="91"/>
        <v>305</v>
      </c>
      <c r="AJ326" s="127">
        <f>locallinterp(MIN(AI326,CAP_Senior*12),'BBG rates'!$X$24:$X$65,'BBG rates'!$Y$24:$Y$65)</f>
        <v>67.918742488467984</v>
      </c>
      <c r="AK326" s="127">
        <f>locallinterp(MIN(AI326,CAP_CB*12),'BBG rates'!$AA$25:$AA$40,'BBG rates'!$AC$25:$AC$40)</f>
        <v>11</v>
      </c>
      <c r="AL326" s="144">
        <f t="shared" si="92"/>
        <v>20.676186223039558</v>
      </c>
      <c r="AM326" s="142">
        <f>(SUMPRODUCT(AL326:AL$381,G326:G$381)+SUMPRODUCT(AL326:AL$381,H326:H$381))/12</f>
        <v>0</v>
      </c>
    </row>
    <row r="327" spans="1:39" x14ac:dyDescent="0.2">
      <c r="A327" s="7">
        <v>306</v>
      </c>
      <c r="B327" s="7">
        <v>153</v>
      </c>
      <c r="C327" s="7">
        <v>76.5</v>
      </c>
      <c r="D327" s="12">
        <f t="shared" si="84"/>
        <v>25.5</v>
      </c>
      <c r="E327" s="29">
        <f t="shared" si="83"/>
        <v>0</v>
      </c>
      <c r="F327" s="2">
        <f t="shared" si="85"/>
        <v>0</v>
      </c>
      <c r="G327" s="2">
        <f t="shared" si="93"/>
        <v>0</v>
      </c>
      <c r="H327" s="2">
        <f t="shared" si="94"/>
        <v>0</v>
      </c>
      <c r="I327" s="2">
        <f t="shared" si="82"/>
        <v>0</v>
      </c>
      <c r="J327" s="2">
        <f t="shared" si="100"/>
        <v>0</v>
      </c>
      <c r="K327" s="2">
        <f t="shared" si="86"/>
        <v>0</v>
      </c>
      <c r="L327" s="2">
        <f t="shared" si="86"/>
        <v>0</v>
      </c>
      <c r="M327" s="2"/>
      <c r="N327" s="28">
        <f t="shared" si="101"/>
        <v>0</v>
      </c>
      <c r="O327" s="2">
        <f t="shared" si="95"/>
        <v>0</v>
      </c>
      <c r="P327" s="2">
        <f t="shared" si="96"/>
        <v>0</v>
      </c>
      <c r="R327">
        <f t="shared" si="97"/>
        <v>306</v>
      </c>
      <c r="S327" s="89">
        <f t="shared" si="87"/>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8"/>
        <v>0.12029365441810214</v>
      </c>
      <c r="Y327" s="66">
        <f t="shared" si="88"/>
        <v>0</v>
      </c>
      <c r="Z327" s="72">
        <f t="shared" si="89"/>
        <v>0</v>
      </c>
      <c r="AA327" s="79">
        <f t="shared" si="90"/>
        <v>0</v>
      </c>
      <c r="AB327" s="81">
        <f t="shared" si="99"/>
        <v>0</v>
      </c>
      <c r="AD327" s="95">
        <f>locallinterp(R327,'BBG rates'!$N$10:$N$369,'BBG rates'!$P$10:$P$369)</f>
        <v>25.561002060964537</v>
      </c>
      <c r="AF327" s="2"/>
      <c r="AH327" s="2"/>
      <c r="AI327" s="185">
        <f t="shared" si="91"/>
        <v>306</v>
      </c>
      <c r="AJ327" s="127">
        <f>locallinterp(MIN(AI327,CAP_Senior*12),'BBG rates'!$X$24:$X$65,'BBG rates'!$Y$24:$Y$65)</f>
        <v>67.918742488467984</v>
      </c>
      <c r="AK327" s="127">
        <f>locallinterp(MIN(AI327,CAP_CB*12),'BBG rates'!$AA$25:$AA$40,'BBG rates'!$AC$25:$AC$40)</f>
        <v>11</v>
      </c>
      <c r="AL327" s="144">
        <f t="shared" si="92"/>
        <v>20.676186223039558</v>
      </c>
      <c r="AM327" s="142">
        <f>(SUMPRODUCT(AL327:AL$381,G327:G$381)+SUMPRODUCT(AL327:AL$381,H327:H$381))/12</f>
        <v>0</v>
      </c>
    </row>
    <row r="328" spans="1:39" x14ac:dyDescent="0.2">
      <c r="A328" s="7">
        <v>307</v>
      </c>
      <c r="B328" s="7">
        <v>153.5</v>
      </c>
      <c r="C328" s="7">
        <v>76.75</v>
      </c>
      <c r="D328" s="12">
        <f t="shared" si="84"/>
        <v>25.583333333333332</v>
      </c>
      <c r="E328" s="29">
        <f t="shared" si="83"/>
        <v>0</v>
      </c>
      <c r="F328" s="2">
        <f t="shared" si="85"/>
        <v>0</v>
      </c>
      <c r="G328" s="2">
        <f t="shared" si="93"/>
        <v>0</v>
      </c>
      <c r="H328" s="2">
        <f t="shared" si="94"/>
        <v>0</v>
      </c>
      <c r="I328" s="2">
        <f t="shared" si="82"/>
        <v>0</v>
      </c>
      <c r="J328" s="2">
        <f t="shared" si="100"/>
        <v>0</v>
      </c>
      <c r="K328" s="2">
        <f t="shared" si="86"/>
        <v>0</v>
      </c>
      <c r="L328" s="2">
        <f t="shared" si="86"/>
        <v>0</v>
      </c>
      <c r="M328" s="2"/>
      <c r="N328" s="28">
        <f t="shared" si="101"/>
        <v>0</v>
      </c>
      <c r="O328" s="2">
        <f t="shared" si="95"/>
        <v>0</v>
      </c>
      <c r="P328" s="2">
        <f t="shared" si="96"/>
        <v>0</v>
      </c>
      <c r="R328">
        <f t="shared" si="97"/>
        <v>307</v>
      </c>
      <c r="S328" s="89">
        <f t="shared" si="87"/>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8"/>
        <v>0.12002062196438956</v>
      </c>
      <c r="Y328" s="66">
        <f t="shared" si="88"/>
        <v>0</v>
      </c>
      <c r="Z328" s="72">
        <f t="shared" si="89"/>
        <v>0</v>
      </c>
      <c r="AA328" s="79">
        <f t="shared" si="90"/>
        <v>0</v>
      </c>
      <c r="AB328" s="81">
        <f t="shared" si="99"/>
        <v>0</v>
      </c>
      <c r="AD328" s="95">
        <f>locallinterp(R328,'BBG rates'!$N$10:$N$369,'BBG rates'!$P$10:$P$369)</f>
        <v>25.64170166692848</v>
      </c>
      <c r="AF328" s="2"/>
      <c r="AH328" s="2"/>
      <c r="AI328" s="185">
        <f t="shared" si="91"/>
        <v>307</v>
      </c>
      <c r="AJ328" s="127">
        <f>locallinterp(MIN(AI328,CAP_Senior*12),'BBG rates'!$X$24:$X$65,'BBG rates'!$Y$24:$Y$65)</f>
        <v>67.918742488467984</v>
      </c>
      <c r="AK328" s="127">
        <f>locallinterp(MIN(AI328,CAP_CB*12),'BBG rates'!$AA$25:$AA$40,'BBG rates'!$AC$25:$AC$40)</f>
        <v>11</v>
      </c>
      <c r="AL328" s="144">
        <f t="shared" si="92"/>
        <v>20.676186223039558</v>
      </c>
      <c r="AM328" s="142">
        <f>(SUMPRODUCT(AL328:AL$381,G328:G$381)+SUMPRODUCT(AL328:AL$381,H328:H$381))/12</f>
        <v>0</v>
      </c>
    </row>
    <row r="329" spans="1:39" x14ac:dyDescent="0.2">
      <c r="A329" s="7">
        <v>308</v>
      </c>
      <c r="B329" s="7">
        <v>154</v>
      </c>
      <c r="C329" s="7">
        <v>77</v>
      </c>
      <c r="D329" s="12">
        <f t="shared" si="84"/>
        <v>25.666666666666668</v>
      </c>
      <c r="E329" s="29">
        <f t="shared" si="83"/>
        <v>0</v>
      </c>
      <c r="F329" s="2">
        <f t="shared" si="85"/>
        <v>0</v>
      </c>
      <c r="G329" s="2">
        <f t="shared" si="93"/>
        <v>0</v>
      </c>
      <c r="H329" s="2">
        <f t="shared" si="94"/>
        <v>0</v>
      </c>
      <c r="I329" s="2">
        <f t="shared" si="82"/>
        <v>0</v>
      </c>
      <c r="J329" s="2">
        <f t="shared" si="100"/>
        <v>0</v>
      </c>
      <c r="K329" s="2">
        <f t="shared" si="86"/>
        <v>0</v>
      </c>
      <c r="L329" s="2">
        <f t="shared" si="86"/>
        <v>0</v>
      </c>
      <c r="M329" s="2"/>
      <c r="N329" s="28">
        <f t="shared" si="101"/>
        <v>0</v>
      </c>
      <c r="O329" s="2">
        <f t="shared" si="95"/>
        <v>0</v>
      </c>
      <c r="P329" s="2">
        <f t="shared" si="96"/>
        <v>0</v>
      </c>
      <c r="R329">
        <f t="shared" si="97"/>
        <v>308</v>
      </c>
      <c r="S329" s="89">
        <f t="shared" si="87"/>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8"/>
        <v>0.11974758882722369</v>
      </c>
      <c r="Y329" s="66">
        <f t="shared" si="88"/>
        <v>0</v>
      </c>
      <c r="Z329" s="72">
        <f t="shared" si="89"/>
        <v>0</v>
      </c>
      <c r="AA329" s="79">
        <f t="shared" si="90"/>
        <v>0</v>
      </c>
      <c r="AB329" s="81">
        <f t="shared" si="99"/>
        <v>0</v>
      </c>
      <c r="AD329" s="95">
        <f>locallinterp(R329,'BBG rates'!$N$10:$N$369,'BBG rates'!$P$10:$P$369)</f>
        <v>25.722395606125243</v>
      </c>
      <c r="AF329" s="2"/>
      <c r="AH329" s="2"/>
      <c r="AI329" s="185">
        <f t="shared" si="91"/>
        <v>308</v>
      </c>
      <c r="AJ329" s="127">
        <f>locallinterp(MIN(AI329,CAP_Senior*12),'BBG rates'!$X$24:$X$65,'BBG rates'!$Y$24:$Y$65)</f>
        <v>67.918742488467984</v>
      </c>
      <c r="AK329" s="127">
        <f>locallinterp(MIN(AI329,CAP_CB*12),'BBG rates'!$AA$25:$AA$40,'BBG rates'!$AC$25:$AC$40)</f>
        <v>11</v>
      </c>
      <c r="AL329" s="144">
        <f t="shared" si="92"/>
        <v>20.676186223039558</v>
      </c>
      <c r="AM329" s="142">
        <f>(SUMPRODUCT(AL329:AL$381,G329:G$381)+SUMPRODUCT(AL329:AL$381,H329:H$381))/12</f>
        <v>0</v>
      </c>
    </row>
    <row r="330" spans="1:39" x14ac:dyDescent="0.2">
      <c r="A330" s="7">
        <v>309</v>
      </c>
      <c r="B330" s="7">
        <v>154.5</v>
      </c>
      <c r="C330" s="7">
        <v>77.25</v>
      </c>
      <c r="D330" s="12">
        <f t="shared" si="84"/>
        <v>25.75</v>
      </c>
      <c r="E330" s="29">
        <f t="shared" si="83"/>
        <v>0</v>
      </c>
      <c r="F330" s="2">
        <f t="shared" si="85"/>
        <v>0</v>
      </c>
      <c r="G330" s="2">
        <f t="shared" si="93"/>
        <v>0</v>
      </c>
      <c r="H330" s="2">
        <f t="shared" si="94"/>
        <v>0</v>
      </c>
      <c r="I330" s="2">
        <f t="shared" ref="I330:I381" si="102">SUM(F330:H330)</f>
        <v>0</v>
      </c>
      <c r="J330" s="2">
        <f t="shared" si="100"/>
        <v>0</v>
      </c>
      <c r="K330" s="2">
        <f t="shared" si="86"/>
        <v>0</v>
      </c>
      <c r="L330" s="2">
        <f t="shared" si="86"/>
        <v>0</v>
      </c>
      <c r="M330" s="2"/>
      <c r="N330" s="28">
        <f t="shared" si="101"/>
        <v>0</v>
      </c>
      <c r="O330" s="2">
        <f t="shared" si="95"/>
        <v>0</v>
      </c>
      <c r="P330" s="2">
        <f t="shared" si="96"/>
        <v>0</v>
      </c>
      <c r="R330">
        <f t="shared" si="97"/>
        <v>309</v>
      </c>
      <c r="S330" s="89">
        <f t="shared" si="87"/>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8"/>
        <v>0.11947455500687099</v>
      </c>
      <c r="Y330" s="66">
        <f t="shared" si="88"/>
        <v>0</v>
      </c>
      <c r="Z330" s="72">
        <f t="shared" si="89"/>
        <v>0</v>
      </c>
      <c r="AA330" s="79">
        <f t="shared" si="90"/>
        <v>0</v>
      </c>
      <c r="AB330" s="81">
        <f t="shared" si="99"/>
        <v>0</v>
      </c>
      <c r="AD330" s="95">
        <f>locallinterp(R330,'BBG rates'!$N$10:$N$369,'BBG rates'!$P$10:$P$369)</f>
        <v>25.803084163047615</v>
      </c>
      <c r="AF330" s="2"/>
      <c r="AH330" s="2"/>
      <c r="AI330" s="185">
        <f t="shared" si="91"/>
        <v>309</v>
      </c>
      <c r="AJ330" s="127">
        <f>locallinterp(MIN(AI330,CAP_Senior*12),'BBG rates'!$X$24:$X$65,'BBG rates'!$Y$24:$Y$65)</f>
        <v>67.918742488467984</v>
      </c>
      <c r="AK330" s="127">
        <f>locallinterp(MIN(AI330,CAP_CB*12),'BBG rates'!$AA$25:$AA$40,'BBG rates'!$AC$25:$AC$40)</f>
        <v>11</v>
      </c>
      <c r="AL330" s="144">
        <f t="shared" si="92"/>
        <v>20.676186223039558</v>
      </c>
      <c r="AM330" s="142">
        <f>(SUMPRODUCT(AL330:AL$381,G330:G$381)+SUMPRODUCT(AL330:AL$381,H330:H$381))/12</f>
        <v>0</v>
      </c>
    </row>
    <row r="331" spans="1:39" x14ac:dyDescent="0.2">
      <c r="A331" s="7">
        <v>310</v>
      </c>
      <c r="B331" s="7">
        <v>155</v>
      </c>
      <c r="C331" s="7">
        <v>77.5</v>
      </c>
      <c r="D331" s="12">
        <f t="shared" si="84"/>
        <v>25.833333333333332</v>
      </c>
      <c r="E331" s="29">
        <f t="shared" ref="E331:E381" si="103">IF($A331&lt;=$I$8,E330-G331-H331,0)</f>
        <v>0</v>
      </c>
      <c r="F331" s="2">
        <f t="shared" si="85"/>
        <v>0</v>
      </c>
      <c r="G331" s="2">
        <f t="shared" si="93"/>
        <v>0</v>
      </c>
      <c r="H331" s="2">
        <f t="shared" si="94"/>
        <v>0</v>
      </c>
      <c r="I331" s="2">
        <f t="shared" si="102"/>
        <v>0</v>
      </c>
      <c r="J331" s="2">
        <f t="shared" si="100"/>
        <v>0</v>
      </c>
      <c r="K331" s="2">
        <f t="shared" si="86"/>
        <v>0</v>
      </c>
      <c r="L331" s="2">
        <f t="shared" si="86"/>
        <v>0</v>
      </c>
      <c r="M331" s="2"/>
      <c r="N331" s="28">
        <f t="shared" si="101"/>
        <v>0</v>
      </c>
      <c r="O331" s="2">
        <f t="shared" si="95"/>
        <v>0</v>
      </c>
      <c r="P331" s="2">
        <f t="shared" si="96"/>
        <v>0</v>
      </c>
      <c r="R331">
        <f t="shared" si="97"/>
        <v>310</v>
      </c>
      <c r="S331" s="89">
        <f t="shared" si="87"/>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8"/>
        <v>0.11920152050333144</v>
      </c>
      <c r="Y331" s="66">
        <f t="shared" si="88"/>
        <v>0</v>
      </c>
      <c r="Z331" s="72">
        <f t="shared" si="89"/>
        <v>0</v>
      </c>
      <c r="AA331" s="79">
        <f t="shared" si="90"/>
        <v>0</v>
      </c>
      <c r="AB331" s="81">
        <f t="shared" si="99"/>
        <v>0</v>
      </c>
      <c r="AD331" s="95">
        <f>locallinterp(R331,'BBG rates'!$N$10:$N$369,'BBG rates'!$P$10:$P$369)</f>
        <v>25.883767611737607</v>
      </c>
      <c r="AF331" s="2"/>
      <c r="AH331" s="2"/>
      <c r="AI331" s="185">
        <f t="shared" si="91"/>
        <v>310</v>
      </c>
      <c r="AJ331" s="127">
        <f>locallinterp(MIN(AI331,CAP_Senior*12),'BBG rates'!$X$24:$X$65,'BBG rates'!$Y$24:$Y$65)</f>
        <v>67.918742488467984</v>
      </c>
      <c r="AK331" s="127">
        <f>locallinterp(MIN(AI331,CAP_CB*12),'BBG rates'!$AA$25:$AA$40,'BBG rates'!$AC$25:$AC$40)</f>
        <v>11</v>
      </c>
      <c r="AL331" s="144">
        <f t="shared" si="92"/>
        <v>20.676186223039558</v>
      </c>
      <c r="AM331" s="142">
        <f>(SUMPRODUCT(AL331:AL$381,G331:G$381)+SUMPRODUCT(AL331:AL$381,H331:H$381))/12</f>
        <v>0</v>
      </c>
    </row>
    <row r="332" spans="1:39" x14ac:dyDescent="0.2">
      <c r="A332" s="7">
        <v>311</v>
      </c>
      <c r="B332" s="7">
        <v>155.5</v>
      </c>
      <c r="C332" s="7">
        <v>77.75</v>
      </c>
      <c r="D332" s="12">
        <f t="shared" si="84"/>
        <v>25.916666666666668</v>
      </c>
      <c r="E332" s="29">
        <f t="shared" si="103"/>
        <v>0</v>
      </c>
      <c r="F332" s="2">
        <f t="shared" si="85"/>
        <v>0</v>
      </c>
      <c r="G332" s="2">
        <f t="shared" si="93"/>
        <v>0</v>
      </c>
      <c r="H332" s="2">
        <f t="shared" si="94"/>
        <v>0</v>
      </c>
      <c r="I332" s="2">
        <f t="shared" si="102"/>
        <v>0</v>
      </c>
      <c r="J332" s="2">
        <f t="shared" si="100"/>
        <v>0</v>
      </c>
      <c r="K332" s="2">
        <f t="shared" si="86"/>
        <v>0</v>
      </c>
      <c r="L332" s="2">
        <f t="shared" si="86"/>
        <v>0</v>
      </c>
      <c r="M332" s="2"/>
      <c r="N332" s="28">
        <f t="shared" si="101"/>
        <v>0</v>
      </c>
      <c r="O332" s="2">
        <f t="shared" si="95"/>
        <v>0</v>
      </c>
      <c r="P332" s="2">
        <f t="shared" si="96"/>
        <v>0</v>
      </c>
      <c r="R332">
        <f t="shared" si="97"/>
        <v>311</v>
      </c>
      <c r="S332" s="89">
        <f t="shared" si="87"/>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8"/>
        <v>0.11892848531660505</v>
      </c>
      <c r="Y332" s="66">
        <f t="shared" si="88"/>
        <v>0</v>
      </c>
      <c r="Z332" s="72">
        <f t="shared" si="89"/>
        <v>0</v>
      </c>
      <c r="AA332" s="79">
        <f t="shared" si="90"/>
        <v>0</v>
      </c>
      <c r="AB332" s="81">
        <f t="shared" si="99"/>
        <v>0</v>
      </c>
      <c r="AD332" s="95">
        <f>locallinterp(R332,'BBG rates'!$N$10:$N$369,'BBG rates'!$P$10:$P$369)</f>
        <v>25.964446230726729</v>
      </c>
      <c r="AF332" s="2"/>
      <c r="AH332" s="2"/>
      <c r="AI332" s="185">
        <f t="shared" si="91"/>
        <v>311</v>
      </c>
      <c r="AJ332" s="127">
        <f>locallinterp(MIN(AI332,CAP_Senior*12),'BBG rates'!$X$24:$X$65,'BBG rates'!$Y$24:$Y$65)</f>
        <v>67.918742488467984</v>
      </c>
      <c r="AK332" s="127">
        <f>locallinterp(MIN(AI332,CAP_CB*12),'BBG rates'!$AA$25:$AA$40,'BBG rates'!$AC$25:$AC$40)</f>
        <v>11</v>
      </c>
      <c r="AL332" s="144">
        <f t="shared" si="92"/>
        <v>20.676186223039558</v>
      </c>
      <c r="AM332" s="142">
        <f>(SUMPRODUCT(AL332:AL$381,G332:G$381)+SUMPRODUCT(AL332:AL$381,H332:H$381))/12</f>
        <v>0</v>
      </c>
    </row>
    <row r="333" spans="1:39" x14ac:dyDescent="0.2">
      <c r="A333" s="7">
        <v>312</v>
      </c>
      <c r="B333" s="7">
        <v>156</v>
      </c>
      <c r="C333" s="7">
        <v>78</v>
      </c>
      <c r="D333" s="12">
        <f t="shared" si="84"/>
        <v>26</v>
      </c>
      <c r="E333" s="29">
        <f t="shared" si="103"/>
        <v>0</v>
      </c>
      <c r="F333" s="2">
        <f t="shared" si="85"/>
        <v>0</v>
      </c>
      <c r="G333" s="2">
        <f t="shared" si="93"/>
        <v>0</v>
      </c>
      <c r="H333" s="2">
        <f t="shared" si="94"/>
        <v>0</v>
      </c>
      <c r="I333" s="2">
        <f t="shared" si="102"/>
        <v>0</v>
      </c>
      <c r="J333" s="2">
        <f t="shared" si="100"/>
        <v>0</v>
      </c>
      <c r="K333" s="2">
        <f t="shared" si="86"/>
        <v>0</v>
      </c>
      <c r="L333" s="2">
        <f t="shared" si="86"/>
        <v>0</v>
      </c>
      <c r="M333" s="2"/>
      <c r="N333" s="28">
        <f t="shared" si="101"/>
        <v>0</v>
      </c>
      <c r="O333" s="2">
        <f t="shared" si="95"/>
        <v>0</v>
      </c>
      <c r="P333" s="2">
        <f t="shared" si="96"/>
        <v>0</v>
      </c>
      <c r="R333">
        <f t="shared" si="97"/>
        <v>312</v>
      </c>
      <c r="S333" s="89">
        <f t="shared" si="87"/>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8"/>
        <v>0.11865544944642537</v>
      </c>
      <c r="Y333" s="66">
        <f t="shared" si="88"/>
        <v>0</v>
      </c>
      <c r="Z333" s="72">
        <f t="shared" si="89"/>
        <v>0</v>
      </c>
      <c r="AA333" s="79">
        <f t="shared" si="90"/>
        <v>0</v>
      </c>
      <c r="AB333" s="81">
        <f t="shared" si="99"/>
        <v>0</v>
      </c>
      <c r="AD333" s="95">
        <f>locallinterp(R333,'BBG rates'!$N$10:$N$369,'BBG rates'!$P$10:$P$369)</f>
        <v>26.045120288094722</v>
      </c>
      <c r="AF333" s="2"/>
      <c r="AH333" s="2"/>
      <c r="AI333" s="185">
        <f t="shared" si="91"/>
        <v>312</v>
      </c>
      <c r="AJ333" s="127">
        <f>locallinterp(MIN(AI333,CAP_Senior*12),'BBG rates'!$X$24:$X$65,'BBG rates'!$Y$24:$Y$65)</f>
        <v>67.918742488467984</v>
      </c>
      <c r="AK333" s="127">
        <f>locallinterp(MIN(AI333,CAP_CB*12),'BBG rates'!$AA$25:$AA$40,'BBG rates'!$AC$25:$AC$40)</f>
        <v>11</v>
      </c>
      <c r="AL333" s="144">
        <f t="shared" si="92"/>
        <v>20.676186223039558</v>
      </c>
      <c r="AM333" s="142">
        <f>(SUMPRODUCT(AL333:AL$381,G333:G$381)+SUMPRODUCT(AL333:AL$381,H333:H$381))/12</f>
        <v>0</v>
      </c>
    </row>
    <row r="334" spans="1:39" x14ac:dyDescent="0.2">
      <c r="A334" s="7">
        <v>313</v>
      </c>
      <c r="B334" s="7">
        <v>156.5</v>
      </c>
      <c r="C334" s="7">
        <v>78.25</v>
      </c>
      <c r="D334" s="12">
        <f t="shared" si="84"/>
        <v>26.083333333333332</v>
      </c>
      <c r="E334" s="29">
        <f t="shared" si="103"/>
        <v>0</v>
      </c>
      <c r="F334" s="2">
        <f t="shared" si="85"/>
        <v>0</v>
      </c>
      <c r="G334" s="2">
        <f t="shared" si="93"/>
        <v>0</v>
      </c>
      <c r="H334" s="2">
        <f t="shared" si="94"/>
        <v>0</v>
      </c>
      <c r="I334" s="2">
        <f t="shared" si="102"/>
        <v>0</v>
      </c>
      <c r="J334" s="2">
        <f t="shared" si="100"/>
        <v>0</v>
      </c>
      <c r="K334" s="2">
        <f t="shared" si="86"/>
        <v>0</v>
      </c>
      <c r="L334" s="2">
        <f t="shared" si="86"/>
        <v>0</v>
      </c>
      <c r="M334" s="2"/>
      <c r="N334" s="28">
        <f t="shared" si="101"/>
        <v>0</v>
      </c>
      <c r="O334" s="2">
        <f t="shared" si="95"/>
        <v>0</v>
      </c>
      <c r="P334" s="2">
        <f t="shared" si="96"/>
        <v>0</v>
      </c>
      <c r="R334">
        <f t="shared" si="97"/>
        <v>313</v>
      </c>
      <c r="S334" s="89">
        <f t="shared" si="87"/>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8"/>
        <v>0.11838241289279239</v>
      </c>
      <c r="Y334" s="66">
        <f t="shared" si="88"/>
        <v>0</v>
      </c>
      <c r="Z334" s="72">
        <f t="shared" si="89"/>
        <v>0</v>
      </c>
      <c r="AA334" s="79">
        <f t="shared" si="90"/>
        <v>0</v>
      </c>
      <c r="AB334" s="81">
        <f t="shared" si="99"/>
        <v>0</v>
      </c>
      <c r="AD334" s="95">
        <f>locallinterp(R334,'BBG rates'!$N$10:$N$369,'BBG rates'!$P$10:$P$369)</f>
        <v>26.125790046450316</v>
      </c>
      <c r="AF334" s="2"/>
      <c r="AH334" s="2"/>
      <c r="AI334" s="185">
        <f t="shared" si="91"/>
        <v>313</v>
      </c>
      <c r="AJ334" s="127">
        <f>locallinterp(MIN(AI334,CAP_Senior*12),'BBG rates'!$X$24:$X$65,'BBG rates'!$Y$24:$Y$65)</f>
        <v>67.918742488467984</v>
      </c>
      <c r="AK334" s="127">
        <f>locallinterp(MIN(AI334,CAP_CB*12),'BBG rates'!$AA$25:$AA$40,'BBG rates'!$AC$25:$AC$40)</f>
        <v>11</v>
      </c>
      <c r="AL334" s="144">
        <f t="shared" si="92"/>
        <v>20.676186223039558</v>
      </c>
      <c r="AM334" s="142">
        <f>(SUMPRODUCT(AL334:AL$381,G334:G$381)+SUMPRODUCT(AL334:AL$381,H334:H$381))/12</f>
        <v>0</v>
      </c>
    </row>
    <row r="335" spans="1:39" x14ac:dyDescent="0.2">
      <c r="A335" s="7">
        <v>314</v>
      </c>
      <c r="B335" s="7">
        <v>157</v>
      </c>
      <c r="C335" s="7">
        <v>78.5</v>
      </c>
      <c r="D335" s="12">
        <f t="shared" si="84"/>
        <v>26.166666666666668</v>
      </c>
      <c r="E335" s="29">
        <f t="shared" si="103"/>
        <v>0</v>
      </c>
      <c r="F335" s="2">
        <f t="shared" si="85"/>
        <v>0</v>
      </c>
      <c r="G335" s="2">
        <f t="shared" si="93"/>
        <v>0</v>
      </c>
      <c r="H335" s="2">
        <f t="shared" si="94"/>
        <v>0</v>
      </c>
      <c r="I335" s="2">
        <f t="shared" si="102"/>
        <v>0</v>
      </c>
      <c r="J335" s="2">
        <f t="shared" si="100"/>
        <v>0</v>
      </c>
      <c r="K335" s="2">
        <f t="shared" si="86"/>
        <v>0</v>
      </c>
      <c r="L335" s="2">
        <f t="shared" si="86"/>
        <v>0</v>
      </c>
      <c r="M335" s="2"/>
      <c r="N335" s="28">
        <f t="shared" si="101"/>
        <v>0</v>
      </c>
      <c r="O335" s="2">
        <f t="shared" si="95"/>
        <v>0</v>
      </c>
      <c r="P335" s="2">
        <f t="shared" si="96"/>
        <v>0</v>
      </c>
      <c r="R335">
        <f t="shared" si="97"/>
        <v>314</v>
      </c>
      <c r="S335" s="89">
        <f t="shared" si="87"/>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8"/>
        <v>0.11810937565597257</v>
      </c>
      <c r="Y335" s="66">
        <f t="shared" si="88"/>
        <v>0</v>
      </c>
      <c r="Z335" s="72">
        <f t="shared" si="89"/>
        <v>0</v>
      </c>
      <c r="AA335" s="79">
        <f t="shared" si="90"/>
        <v>0</v>
      </c>
      <c r="AB335" s="81">
        <f t="shared" si="99"/>
        <v>0</v>
      </c>
      <c r="AD335" s="95">
        <f>locallinterp(R335,'BBG rates'!$N$10:$N$369,'BBG rates'!$P$10:$P$369)</f>
        <v>26.206455757955219</v>
      </c>
      <c r="AF335" s="2"/>
      <c r="AH335" s="2"/>
      <c r="AI335" s="185">
        <f t="shared" si="91"/>
        <v>314</v>
      </c>
      <c r="AJ335" s="127">
        <f>locallinterp(MIN(AI335,CAP_Senior*12),'BBG rates'!$X$24:$X$65,'BBG rates'!$Y$24:$Y$65)</f>
        <v>67.918742488467984</v>
      </c>
      <c r="AK335" s="127">
        <f>locallinterp(MIN(AI335,CAP_CB*12),'BBG rates'!$AA$25:$AA$40,'BBG rates'!$AC$25:$AC$40)</f>
        <v>11</v>
      </c>
      <c r="AL335" s="144">
        <f t="shared" si="92"/>
        <v>20.676186223039558</v>
      </c>
      <c r="AM335" s="142">
        <f>(SUMPRODUCT(AL335:AL$381,G335:G$381)+SUMPRODUCT(AL335:AL$381,H335:H$381))/12</f>
        <v>0</v>
      </c>
    </row>
    <row r="336" spans="1:39" x14ac:dyDescent="0.2">
      <c r="A336" s="7">
        <v>315</v>
      </c>
      <c r="B336" s="7">
        <v>157.5</v>
      </c>
      <c r="C336" s="7">
        <v>78.75</v>
      </c>
      <c r="D336" s="12">
        <f t="shared" si="84"/>
        <v>26.25</v>
      </c>
      <c r="E336" s="29">
        <f t="shared" si="103"/>
        <v>0</v>
      </c>
      <c r="F336" s="2">
        <f t="shared" si="85"/>
        <v>0</v>
      </c>
      <c r="G336" s="2">
        <f t="shared" si="93"/>
        <v>0</v>
      </c>
      <c r="H336" s="2">
        <f t="shared" si="94"/>
        <v>0</v>
      </c>
      <c r="I336" s="2">
        <f t="shared" si="102"/>
        <v>0</v>
      </c>
      <c r="J336" s="2">
        <f t="shared" si="100"/>
        <v>0</v>
      </c>
      <c r="K336" s="2">
        <f t="shared" si="86"/>
        <v>0</v>
      </c>
      <c r="L336" s="2">
        <f t="shared" si="86"/>
        <v>0</v>
      </c>
      <c r="M336" s="2"/>
      <c r="N336" s="28">
        <f t="shared" si="101"/>
        <v>0</v>
      </c>
      <c r="O336" s="2">
        <f t="shared" si="95"/>
        <v>0</v>
      </c>
      <c r="P336" s="2">
        <f t="shared" si="96"/>
        <v>0</v>
      </c>
      <c r="R336">
        <f t="shared" si="97"/>
        <v>315</v>
      </c>
      <c r="S336" s="89">
        <f t="shared" si="87"/>
        <v>0</v>
      </c>
      <c r="T336" s="89">
        <f>IF(AND(S336=0,S335&gt;0),SUM($G336:$H$381),S336)</f>
        <v>0</v>
      </c>
      <c r="U336" s="82">
        <f>SUM(T336:T$381)</f>
        <v>0</v>
      </c>
      <c r="V336" s="68">
        <f>localspline(R336,'BBG rates'!$G$10:$G$27,'BBG rates'!$K$10:$K$27)</f>
        <v>0.96794299596928113</v>
      </c>
      <c r="W336" s="68">
        <f>locallinterp(R336,'BBG rates'!$G$10:$G$27,'BBG rates'!$J$10:$J$27)</f>
        <v>0.1179</v>
      </c>
      <c r="X336" s="56">
        <f t="shared" si="98"/>
        <v>0.11783633773596591</v>
      </c>
      <c r="Y336" s="66">
        <f t="shared" si="88"/>
        <v>0</v>
      </c>
      <c r="Z336" s="72">
        <f t="shared" si="89"/>
        <v>0</v>
      </c>
      <c r="AA336" s="79">
        <f t="shared" si="90"/>
        <v>0</v>
      </c>
      <c r="AB336" s="81">
        <f t="shared" si="99"/>
        <v>0</v>
      </c>
      <c r="AD336" s="95">
        <f>locallinterp(R336,'BBG rates'!$N$10:$N$369,'BBG rates'!$P$10:$P$369)</f>
        <v>26.287117674285991</v>
      </c>
      <c r="AF336" s="2"/>
      <c r="AH336" s="2"/>
      <c r="AI336" s="185">
        <f t="shared" si="91"/>
        <v>315</v>
      </c>
      <c r="AJ336" s="127">
        <f>locallinterp(MIN(AI336,CAP_Senior*12),'BBG rates'!$X$24:$X$65,'BBG rates'!$Y$24:$Y$65)</f>
        <v>67.918742488467984</v>
      </c>
      <c r="AK336" s="127">
        <f>locallinterp(MIN(AI336,CAP_CB*12),'BBG rates'!$AA$25:$AA$40,'BBG rates'!$AC$25:$AC$40)</f>
        <v>11</v>
      </c>
      <c r="AL336" s="144">
        <f t="shared" si="92"/>
        <v>20.676186223039558</v>
      </c>
      <c r="AM336" s="142">
        <f>(SUMPRODUCT(AL336:AL$381,G336:G$381)+SUMPRODUCT(AL336:AL$381,H336:H$381))/12</f>
        <v>0</v>
      </c>
    </row>
    <row r="337" spans="1:39" x14ac:dyDescent="0.2">
      <c r="A337" s="7">
        <v>316</v>
      </c>
      <c r="B337" s="7">
        <v>158</v>
      </c>
      <c r="C337" s="7">
        <v>79</v>
      </c>
      <c r="D337" s="12">
        <f t="shared" si="84"/>
        <v>26.333333333333332</v>
      </c>
      <c r="E337" s="29">
        <f t="shared" si="103"/>
        <v>0</v>
      </c>
      <c r="F337" s="2">
        <f t="shared" si="85"/>
        <v>0</v>
      </c>
      <c r="G337" s="2">
        <f t="shared" si="93"/>
        <v>0</v>
      </c>
      <c r="H337" s="2">
        <f t="shared" si="94"/>
        <v>0</v>
      </c>
      <c r="I337" s="2">
        <f t="shared" si="102"/>
        <v>0</v>
      </c>
      <c r="J337" s="2">
        <f t="shared" si="100"/>
        <v>0</v>
      </c>
      <c r="K337" s="2">
        <f t="shared" si="86"/>
        <v>0</v>
      </c>
      <c r="L337" s="2">
        <f t="shared" si="86"/>
        <v>0</v>
      </c>
      <c r="M337" s="2"/>
      <c r="N337" s="28">
        <f t="shared" si="101"/>
        <v>0</v>
      </c>
      <c r="O337" s="2">
        <f t="shared" si="95"/>
        <v>0</v>
      </c>
      <c r="P337" s="2">
        <f t="shared" si="96"/>
        <v>0</v>
      </c>
      <c r="R337">
        <f t="shared" si="97"/>
        <v>316</v>
      </c>
      <c r="S337" s="89">
        <f t="shared" si="87"/>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8"/>
        <v>0.11756329913250596</v>
      </c>
      <c r="Y337" s="66">
        <f t="shared" si="88"/>
        <v>0</v>
      </c>
      <c r="Z337" s="72">
        <f t="shared" si="89"/>
        <v>0</v>
      </c>
      <c r="AA337" s="79">
        <f t="shared" si="90"/>
        <v>0</v>
      </c>
      <c r="AB337" s="81">
        <f t="shared" si="99"/>
        <v>0</v>
      </c>
      <c r="AD337" s="95">
        <f>locallinterp(R337,'BBG rates'!$N$10:$N$369,'BBG rates'!$P$10:$P$369)</f>
        <v>26.367776046605371</v>
      </c>
      <c r="AF337" s="2"/>
      <c r="AH337" s="2"/>
      <c r="AI337" s="185">
        <f t="shared" si="91"/>
        <v>316</v>
      </c>
      <c r="AJ337" s="127">
        <f>locallinterp(MIN(AI337,CAP_Senior*12),'BBG rates'!$X$24:$X$65,'BBG rates'!$Y$24:$Y$65)</f>
        <v>67.918742488467984</v>
      </c>
      <c r="AK337" s="127">
        <f>locallinterp(MIN(AI337,CAP_CB*12),'BBG rates'!$AA$25:$AA$40,'BBG rates'!$AC$25:$AC$40)</f>
        <v>11</v>
      </c>
      <c r="AL337" s="144">
        <f t="shared" si="92"/>
        <v>20.676186223039558</v>
      </c>
      <c r="AM337" s="142">
        <f>(SUMPRODUCT(AL337:AL$381,G337:G$381)+SUMPRODUCT(AL337:AL$381,H337:H$381))/12</f>
        <v>0</v>
      </c>
    </row>
    <row r="338" spans="1:39" x14ac:dyDescent="0.2">
      <c r="A338" s="7">
        <v>317</v>
      </c>
      <c r="B338" s="7">
        <v>158.5</v>
      </c>
      <c r="C338" s="7">
        <v>79.25</v>
      </c>
      <c r="D338" s="12">
        <f t="shared" si="84"/>
        <v>26.416666666666668</v>
      </c>
      <c r="E338" s="29">
        <f t="shared" si="103"/>
        <v>0</v>
      </c>
      <c r="F338" s="2">
        <f t="shared" si="85"/>
        <v>0</v>
      </c>
      <c r="G338" s="2">
        <f t="shared" si="93"/>
        <v>0</v>
      </c>
      <c r="H338" s="2">
        <f t="shared" si="94"/>
        <v>0</v>
      </c>
      <c r="I338" s="2">
        <f t="shared" si="102"/>
        <v>0</v>
      </c>
      <c r="J338" s="2">
        <f t="shared" si="100"/>
        <v>0</v>
      </c>
      <c r="K338" s="2">
        <f t="shared" si="86"/>
        <v>0</v>
      </c>
      <c r="L338" s="2">
        <f t="shared" si="86"/>
        <v>0</v>
      </c>
      <c r="M338" s="2"/>
      <c r="N338" s="28">
        <f t="shared" si="101"/>
        <v>0</v>
      </c>
      <c r="O338" s="2">
        <f t="shared" si="95"/>
        <v>0</v>
      </c>
      <c r="P338" s="2">
        <f t="shared" si="96"/>
        <v>0</v>
      </c>
      <c r="R338">
        <f t="shared" si="97"/>
        <v>317</v>
      </c>
      <c r="S338" s="89">
        <f t="shared" si="87"/>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8"/>
        <v>0.11729025984585917</v>
      </c>
      <c r="Y338" s="66">
        <f t="shared" si="88"/>
        <v>0</v>
      </c>
      <c r="Z338" s="72">
        <f t="shared" si="89"/>
        <v>0</v>
      </c>
      <c r="AA338" s="79">
        <f t="shared" si="90"/>
        <v>0</v>
      </c>
      <c r="AB338" s="81">
        <f t="shared" si="99"/>
        <v>0</v>
      </c>
      <c r="AD338" s="95">
        <f>locallinterp(R338,'BBG rates'!$N$10:$N$369,'BBG rates'!$P$10:$P$369)</f>
        <v>26.448431110664629</v>
      </c>
      <c r="AF338" s="2"/>
      <c r="AH338" s="2"/>
      <c r="AI338" s="185">
        <f t="shared" si="91"/>
        <v>317</v>
      </c>
      <c r="AJ338" s="127">
        <f>locallinterp(MIN(AI338,CAP_Senior*12),'BBG rates'!$X$24:$X$65,'BBG rates'!$Y$24:$Y$65)</f>
        <v>67.918742488467984</v>
      </c>
      <c r="AK338" s="127">
        <f>locallinterp(MIN(AI338,CAP_CB*12),'BBG rates'!$AA$25:$AA$40,'BBG rates'!$AC$25:$AC$40)</f>
        <v>11</v>
      </c>
      <c r="AL338" s="144">
        <f t="shared" si="92"/>
        <v>20.676186223039558</v>
      </c>
      <c r="AM338" s="142">
        <f>(SUMPRODUCT(AL338:AL$381,G338:G$381)+SUMPRODUCT(AL338:AL$381,H338:H$381))/12</f>
        <v>0</v>
      </c>
    </row>
    <row r="339" spans="1:39" x14ac:dyDescent="0.2">
      <c r="A339" s="7">
        <v>318</v>
      </c>
      <c r="B339" s="7">
        <v>159</v>
      </c>
      <c r="C339" s="7">
        <v>79.5</v>
      </c>
      <c r="D339" s="12">
        <f t="shared" si="84"/>
        <v>26.5</v>
      </c>
      <c r="E339" s="29">
        <f t="shared" si="103"/>
        <v>0</v>
      </c>
      <c r="F339" s="2">
        <f t="shared" si="85"/>
        <v>0</v>
      </c>
      <c r="G339" s="2">
        <f t="shared" si="93"/>
        <v>0</v>
      </c>
      <c r="H339" s="2">
        <f t="shared" si="94"/>
        <v>0</v>
      </c>
      <c r="I339" s="2">
        <f t="shared" si="102"/>
        <v>0</v>
      </c>
      <c r="J339" s="2">
        <f t="shared" si="100"/>
        <v>0</v>
      </c>
      <c r="K339" s="2">
        <f t="shared" si="86"/>
        <v>0</v>
      </c>
      <c r="L339" s="2">
        <f t="shared" si="86"/>
        <v>0</v>
      </c>
      <c r="M339" s="2"/>
      <c r="N339" s="28">
        <f t="shared" si="101"/>
        <v>0</v>
      </c>
      <c r="O339" s="2">
        <f t="shared" si="95"/>
        <v>0</v>
      </c>
      <c r="P339" s="2">
        <f t="shared" si="96"/>
        <v>0</v>
      </c>
      <c r="R339">
        <f t="shared" si="97"/>
        <v>318</v>
      </c>
      <c r="S339" s="89">
        <f t="shared" si="87"/>
        <v>0</v>
      </c>
      <c r="T339" s="89">
        <f>IF(AND(S339=0,S338&gt;0),SUM($G339:$H$381),S339)</f>
        <v>0</v>
      </c>
      <c r="U339" s="82">
        <f>SUM(T339:T$381)</f>
        <v>0</v>
      </c>
      <c r="V339" s="68">
        <f>localspline(R339,'BBG rates'!$G$10:$G$27,'BBG rates'!$K$10:$K$27)</f>
        <v>0.96782395232434282</v>
      </c>
      <c r="W339" s="68">
        <f>locallinterp(R339,'BBG rates'!$G$10:$G$27,'BBG rates'!$J$10:$J$27)</f>
        <v>0.11708</v>
      </c>
      <c r="X339" s="56">
        <f t="shared" si="98"/>
        <v>0.11701721987602554</v>
      </c>
      <c r="Y339" s="66">
        <f t="shared" si="88"/>
        <v>0</v>
      </c>
      <c r="Z339" s="72">
        <f t="shared" si="89"/>
        <v>0</v>
      </c>
      <c r="AA339" s="79">
        <f t="shared" si="90"/>
        <v>0</v>
      </c>
      <c r="AB339" s="81">
        <f t="shared" si="99"/>
        <v>0</v>
      </c>
      <c r="AD339" s="95">
        <f>locallinterp(R339,'BBG rates'!$N$10:$N$369,'BBG rates'!$P$10:$P$369)</f>
        <v>26.529083106691658</v>
      </c>
      <c r="AF339" s="2"/>
      <c r="AH339" s="2"/>
      <c r="AI339" s="185">
        <f t="shared" si="91"/>
        <v>318</v>
      </c>
      <c r="AJ339" s="127">
        <f>locallinterp(MIN(AI339,CAP_Senior*12),'BBG rates'!$X$24:$X$65,'BBG rates'!$Y$24:$Y$65)</f>
        <v>67.918742488467984</v>
      </c>
      <c r="AK339" s="127">
        <f>locallinterp(MIN(AI339,CAP_CB*12),'BBG rates'!$AA$25:$AA$40,'BBG rates'!$AC$25:$AC$40)</f>
        <v>11</v>
      </c>
      <c r="AL339" s="144">
        <f t="shared" si="92"/>
        <v>20.676186223039558</v>
      </c>
      <c r="AM339" s="142">
        <f>(SUMPRODUCT(AL339:AL$381,G339:G$381)+SUMPRODUCT(AL339:AL$381,H339:H$381))/12</f>
        <v>0</v>
      </c>
    </row>
    <row r="340" spans="1:39" x14ac:dyDescent="0.2">
      <c r="A340" s="7">
        <v>319</v>
      </c>
      <c r="B340" s="7">
        <v>159.5</v>
      </c>
      <c r="C340" s="7">
        <v>79.75</v>
      </c>
      <c r="D340" s="12">
        <f t="shared" si="84"/>
        <v>26.583333333333332</v>
      </c>
      <c r="E340" s="29">
        <f t="shared" si="103"/>
        <v>0</v>
      </c>
      <c r="F340" s="2">
        <f t="shared" si="85"/>
        <v>0</v>
      </c>
      <c r="G340" s="2">
        <f t="shared" si="93"/>
        <v>0</v>
      </c>
      <c r="H340" s="2">
        <f t="shared" si="94"/>
        <v>0</v>
      </c>
      <c r="I340" s="2">
        <f t="shared" si="102"/>
        <v>0</v>
      </c>
      <c r="J340" s="2">
        <f t="shared" si="100"/>
        <v>0</v>
      </c>
      <c r="K340" s="2">
        <f t="shared" si="86"/>
        <v>0</v>
      </c>
      <c r="L340" s="2">
        <f t="shared" si="86"/>
        <v>0</v>
      </c>
      <c r="M340" s="2"/>
      <c r="N340" s="28">
        <f t="shared" si="101"/>
        <v>0</v>
      </c>
      <c r="O340" s="2">
        <f t="shared" si="95"/>
        <v>0</v>
      </c>
      <c r="P340" s="2">
        <f t="shared" si="96"/>
        <v>0</v>
      </c>
      <c r="R340">
        <f t="shared" si="97"/>
        <v>319</v>
      </c>
      <c r="S340" s="89">
        <f t="shared" si="87"/>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8"/>
        <v>0.11674417922273861</v>
      </c>
      <c r="Y340" s="66">
        <f t="shared" si="88"/>
        <v>0</v>
      </c>
      <c r="Z340" s="72">
        <f t="shared" si="89"/>
        <v>0</v>
      </c>
      <c r="AA340" s="79">
        <f t="shared" si="90"/>
        <v>0</v>
      </c>
      <c r="AB340" s="81">
        <f t="shared" si="99"/>
        <v>0</v>
      </c>
      <c r="AD340" s="95">
        <f>locallinterp(R340,'BBG rates'!$N$10:$N$369,'BBG rates'!$P$10:$P$369)</f>
        <v>26.609732264469091</v>
      </c>
      <c r="AF340" s="2"/>
      <c r="AH340" s="2"/>
      <c r="AI340" s="185">
        <f t="shared" si="91"/>
        <v>319</v>
      </c>
      <c r="AJ340" s="127">
        <f>locallinterp(MIN(AI340,CAP_Senior*12),'BBG rates'!$X$24:$X$65,'BBG rates'!$Y$24:$Y$65)</f>
        <v>67.918742488467984</v>
      </c>
      <c r="AK340" s="127">
        <f>locallinterp(MIN(AI340,CAP_CB*12),'BBG rates'!$AA$25:$AA$40,'BBG rates'!$AC$25:$AC$40)</f>
        <v>11</v>
      </c>
      <c r="AL340" s="144">
        <f t="shared" si="92"/>
        <v>20.676186223039558</v>
      </c>
      <c r="AM340" s="142">
        <f>(SUMPRODUCT(AL340:AL$381,G340:G$381)+SUMPRODUCT(AL340:AL$381,H340:H$381))/12</f>
        <v>0</v>
      </c>
    </row>
    <row r="341" spans="1:39" x14ac:dyDescent="0.2">
      <c r="A341" s="7">
        <v>320</v>
      </c>
      <c r="B341" s="7">
        <v>160</v>
      </c>
      <c r="C341" s="7">
        <v>80</v>
      </c>
      <c r="D341" s="12">
        <f t="shared" si="84"/>
        <v>26.666666666666668</v>
      </c>
      <c r="E341" s="29">
        <f t="shared" si="103"/>
        <v>0</v>
      </c>
      <c r="F341" s="2">
        <f t="shared" si="85"/>
        <v>0</v>
      </c>
      <c r="G341" s="2">
        <f t="shared" si="93"/>
        <v>0</v>
      </c>
      <c r="H341" s="2">
        <f t="shared" si="94"/>
        <v>0</v>
      </c>
      <c r="I341" s="2">
        <f t="shared" si="102"/>
        <v>0</v>
      </c>
      <c r="J341" s="2">
        <f t="shared" si="100"/>
        <v>0</v>
      </c>
      <c r="K341" s="2">
        <f t="shared" si="86"/>
        <v>0</v>
      </c>
      <c r="L341" s="2">
        <f t="shared" si="86"/>
        <v>0</v>
      </c>
      <c r="M341" s="2"/>
      <c r="N341" s="28">
        <f t="shared" si="101"/>
        <v>0</v>
      </c>
      <c r="O341" s="2">
        <f t="shared" si="95"/>
        <v>0</v>
      </c>
      <c r="P341" s="2">
        <f t="shared" si="96"/>
        <v>0</v>
      </c>
      <c r="R341">
        <f t="shared" si="97"/>
        <v>320</v>
      </c>
      <c r="S341" s="89">
        <f t="shared" si="87"/>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8"/>
        <v>0.11647113788599839</v>
      </c>
      <c r="Y341" s="66">
        <f t="shared" si="88"/>
        <v>0</v>
      </c>
      <c r="Z341" s="72">
        <f t="shared" si="89"/>
        <v>0</v>
      </c>
      <c r="AA341" s="79">
        <f t="shared" si="90"/>
        <v>0</v>
      </c>
      <c r="AB341" s="81">
        <f t="shared" si="99"/>
        <v>0</v>
      </c>
      <c r="AD341" s="95">
        <f>locallinterp(R341,'BBG rates'!$N$10:$N$369,'BBG rates'!$P$10:$P$369)</f>
        <v>26.690378808308552</v>
      </c>
      <c r="AF341" s="2"/>
      <c r="AH341" s="2"/>
      <c r="AI341" s="185">
        <f t="shared" si="91"/>
        <v>320</v>
      </c>
      <c r="AJ341" s="127">
        <f>locallinterp(MIN(AI341,CAP_Senior*12),'BBG rates'!$X$24:$X$65,'BBG rates'!$Y$24:$Y$65)</f>
        <v>67.918742488467984</v>
      </c>
      <c r="AK341" s="127">
        <f>locallinterp(MIN(AI341,CAP_CB*12),'BBG rates'!$AA$25:$AA$40,'BBG rates'!$AC$25:$AC$40)</f>
        <v>11</v>
      </c>
      <c r="AL341" s="144">
        <f t="shared" si="92"/>
        <v>20.676186223039558</v>
      </c>
      <c r="AM341" s="142">
        <f>(SUMPRODUCT(AL341:AL$381,G341:G$381)+SUMPRODUCT(AL341:AL$381,H341:H$381))/12</f>
        <v>0</v>
      </c>
    </row>
    <row r="342" spans="1:39" x14ac:dyDescent="0.2">
      <c r="A342" s="7">
        <v>321</v>
      </c>
      <c r="B342" s="7">
        <v>160.5</v>
      </c>
      <c r="C342" s="7">
        <v>80.25</v>
      </c>
      <c r="D342" s="12">
        <f t="shared" ref="D342:D381" si="104">A342/12</f>
        <v>26.75</v>
      </c>
      <c r="E342" s="29">
        <f t="shared" si="103"/>
        <v>0</v>
      </c>
      <c r="F342" s="2">
        <f t="shared" ref="F342:F381" si="105">IF($A342&lt;=$I$8,-IPMT($G$11,1,$I$8-$A342+1,$E341),0)</f>
        <v>0</v>
      </c>
      <c r="G342" s="2">
        <f t="shared" si="93"/>
        <v>0</v>
      </c>
      <c r="H342" s="2">
        <f t="shared" si="94"/>
        <v>0</v>
      </c>
      <c r="I342" s="2">
        <f t="shared" si="102"/>
        <v>0</v>
      </c>
      <c r="J342" s="2">
        <f t="shared" si="100"/>
        <v>0</v>
      </c>
      <c r="K342" s="2">
        <f t="shared" ref="K342:L381" si="106">I342/(1+$F$12)^IF($I$7=1,$A342,IF($I$7=2,$B342,IF($I$7=4,$C342,$D342)))</f>
        <v>0</v>
      </c>
      <c r="L342" s="2">
        <f t="shared" si="106"/>
        <v>0</v>
      </c>
      <c r="M342" s="2"/>
      <c r="N342" s="28">
        <f t="shared" si="101"/>
        <v>0</v>
      </c>
      <c r="O342" s="2">
        <f t="shared" si="95"/>
        <v>0</v>
      </c>
      <c r="P342" s="2">
        <f t="shared" si="96"/>
        <v>0</v>
      </c>
      <c r="R342">
        <f t="shared" si="97"/>
        <v>321</v>
      </c>
      <c r="S342" s="89">
        <f t="shared" ref="S342:S381" si="107">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8"/>
        <v>0.11619809586607133</v>
      </c>
      <c r="Y342" s="66">
        <f t="shared" ref="Y342:Y380" si="108">T342*X342%/12+Y343</f>
        <v>0</v>
      </c>
      <c r="Z342" s="72">
        <f t="shared" ref="Z342:Z381" si="109">IF(U342=0,0,Y342*1200/U342)</f>
        <v>0</v>
      </c>
      <c r="AA342" s="79">
        <f t="shared" ref="AA342:AA381" si="110">T342*$AA$17%/12+AA343</f>
        <v>0</v>
      </c>
      <c r="AB342" s="81">
        <f t="shared" si="99"/>
        <v>0</v>
      </c>
      <c r="AD342" s="95">
        <f>locallinterp(R342,'BBG rates'!$N$10:$N$369,'BBG rates'!$P$10:$P$369)</f>
        <v>26.771022952080457</v>
      </c>
      <c r="AF342" s="2"/>
      <c r="AH342" s="2"/>
      <c r="AI342" s="185">
        <f t="shared" ref="AI342:AI381" si="111">A342</f>
        <v>321</v>
      </c>
      <c r="AJ342" s="127">
        <f>locallinterp(MIN(AI342,CAP_Senior*12),'BBG rates'!$X$24:$X$65,'BBG rates'!$Y$24:$Y$65)</f>
        <v>67.918742488467984</v>
      </c>
      <c r="AK342" s="127">
        <f>locallinterp(MIN(AI342,CAP_CB*12),'BBG rates'!$AA$25:$AA$40,'BBG rates'!$AC$25:$AC$40)</f>
        <v>11</v>
      </c>
      <c r="AL342" s="144">
        <f t="shared" ref="AL342:AL381" si="112">SUMPRODUCT(AJ342:AK342,$AJ$19:$AK$19)</f>
        <v>20.676186223039558</v>
      </c>
      <c r="AM342" s="142">
        <f>(SUMPRODUCT(AL342:AL$381,G342:G$381)+SUMPRODUCT(AL342:AL$381,H342:H$381))/12</f>
        <v>0</v>
      </c>
    </row>
    <row r="343" spans="1:39" x14ac:dyDescent="0.2">
      <c r="A343" s="7">
        <v>322</v>
      </c>
      <c r="B343" s="7">
        <v>161</v>
      </c>
      <c r="C343" s="7">
        <v>80.5</v>
      </c>
      <c r="D343" s="12">
        <f t="shared" si="104"/>
        <v>26.833333333333332</v>
      </c>
      <c r="E343" s="29">
        <f t="shared" si="103"/>
        <v>0</v>
      </c>
      <c r="F343" s="2">
        <f t="shared" si="105"/>
        <v>0</v>
      </c>
      <c r="G343" s="2">
        <f t="shared" ref="G343:G381" si="113">IF($A343&lt;=$I$8,-PPMT($G$11,1,$I$8-$A343+1,$E342),0)</f>
        <v>0</v>
      </c>
      <c r="H343" s="2">
        <f t="shared" ref="H343:H381" si="114">IF($A343&lt;=$I$8,(E342-G343)*$G$13,0)</f>
        <v>0</v>
      </c>
      <c r="I343" s="2">
        <f t="shared" si="102"/>
        <v>0</v>
      </c>
      <c r="J343" s="2">
        <f t="shared" si="100"/>
        <v>0</v>
      </c>
      <c r="K343" s="2">
        <f t="shared" si="106"/>
        <v>0</v>
      </c>
      <c r="L343" s="2">
        <f t="shared" si="106"/>
        <v>0</v>
      </c>
      <c r="M343" s="2"/>
      <c r="N343" s="28">
        <f t="shared" si="101"/>
        <v>0</v>
      </c>
      <c r="O343" s="2">
        <f t="shared" ref="O343:O381" si="115">IF($A343&lt;=$I$8,-IPMT($G$11,1,$I$8-$A343+1,$N342),0)</f>
        <v>0</v>
      </c>
      <c r="P343" s="2">
        <f t="shared" ref="P343:P381" si="116">IF($A343&lt;=$I$8,-PPMT($G$11,1,$I$8-$A343+1,$N342),0)</f>
        <v>0</v>
      </c>
      <c r="R343">
        <f t="shared" ref="R343:R381" si="117">ROUND(D343*12,1)</f>
        <v>322</v>
      </c>
      <c r="S343" s="89">
        <f t="shared" si="107"/>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8">((1+W343%)^(1/12)-1)*1200</f>
        <v>0.11592505316269097</v>
      </c>
      <c r="Y343" s="66">
        <f t="shared" si="108"/>
        <v>0</v>
      </c>
      <c r="Z343" s="72">
        <f t="shared" si="109"/>
        <v>0</v>
      </c>
      <c r="AA343" s="79">
        <f t="shared" si="110"/>
        <v>0</v>
      </c>
      <c r="AB343" s="81">
        <f t="shared" ref="AB343:AB381" si="119">IF(U343=0,0,AA343*1200/U343)</f>
        <v>0</v>
      </c>
      <c r="AD343" s="95">
        <f>locallinterp(R343,'BBG rates'!$N$10:$N$369,'BBG rates'!$P$10:$P$369)</f>
        <v>26.851664914125362</v>
      </c>
      <c r="AF343" s="2"/>
      <c r="AH343" s="2"/>
      <c r="AI343" s="185">
        <f t="shared" si="111"/>
        <v>322</v>
      </c>
      <c r="AJ343" s="127">
        <f>locallinterp(MIN(AI343,CAP_Senior*12),'BBG rates'!$X$24:$X$65,'BBG rates'!$Y$24:$Y$65)</f>
        <v>67.918742488467984</v>
      </c>
      <c r="AK343" s="127">
        <f>locallinterp(MIN(AI343,CAP_CB*12),'BBG rates'!$AA$25:$AA$40,'BBG rates'!$AC$25:$AC$40)</f>
        <v>11</v>
      </c>
      <c r="AL343" s="144">
        <f t="shared" si="112"/>
        <v>20.676186223039558</v>
      </c>
      <c r="AM343" s="142">
        <f>(SUMPRODUCT(AL343:AL$381,G343:G$381)+SUMPRODUCT(AL343:AL$381,H343:H$381))/12</f>
        <v>0</v>
      </c>
    </row>
    <row r="344" spans="1:39" x14ac:dyDescent="0.2">
      <c r="A344" s="7">
        <v>323</v>
      </c>
      <c r="B344" s="7">
        <v>161.5</v>
      </c>
      <c r="C344" s="7">
        <v>80.75</v>
      </c>
      <c r="D344" s="12">
        <f t="shared" si="104"/>
        <v>26.916666666666668</v>
      </c>
      <c r="E344" s="29">
        <f t="shared" si="103"/>
        <v>0</v>
      </c>
      <c r="F344" s="2">
        <f t="shared" si="105"/>
        <v>0</v>
      </c>
      <c r="G344" s="2">
        <f t="shared" si="113"/>
        <v>0</v>
      </c>
      <c r="H344" s="2">
        <f t="shared" si="114"/>
        <v>0</v>
      </c>
      <c r="I344" s="2">
        <f t="shared" si="102"/>
        <v>0</v>
      </c>
      <c r="J344" s="2">
        <f t="shared" ref="J344:J381" si="120">IF($I$7=1,I344*A344,IF($I$7=2,I344*B344,IF($I$7=4,I344*C344,I344*D344)))</f>
        <v>0</v>
      </c>
      <c r="K344" s="2">
        <f t="shared" si="106"/>
        <v>0</v>
      </c>
      <c r="L344" s="2">
        <f t="shared" si="106"/>
        <v>0</v>
      </c>
      <c r="M344" s="2"/>
      <c r="N344" s="28">
        <f t="shared" ref="N344:N381" si="121">IF($A344&lt;=$I$8,N343-P344,0)</f>
        <v>0</v>
      </c>
      <c r="O344" s="2">
        <f t="shared" si="115"/>
        <v>0</v>
      </c>
      <c r="P344" s="2">
        <f t="shared" si="116"/>
        <v>0</v>
      </c>
      <c r="R344">
        <f t="shared" si="117"/>
        <v>323</v>
      </c>
      <c r="S344" s="89">
        <f t="shared" si="107"/>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8"/>
        <v>0.11565200977612378</v>
      </c>
      <c r="Y344" s="66">
        <f t="shared" si="108"/>
        <v>0</v>
      </c>
      <c r="Z344" s="72">
        <f t="shared" si="109"/>
        <v>0</v>
      </c>
      <c r="AA344" s="79">
        <f t="shared" si="110"/>
        <v>0</v>
      </c>
      <c r="AB344" s="81">
        <f t="shared" si="119"/>
        <v>0</v>
      </c>
      <c r="AD344" s="95">
        <f>locallinterp(R344,'BBG rates'!$N$10:$N$369,'BBG rates'!$P$10:$P$369)</f>
        <v>26.932304902341833</v>
      </c>
      <c r="AF344" s="2"/>
      <c r="AH344" s="2"/>
      <c r="AI344" s="185">
        <f t="shared" si="111"/>
        <v>323</v>
      </c>
      <c r="AJ344" s="127">
        <f>locallinterp(MIN(AI344,CAP_Senior*12),'BBG rates'!$X$24:$X$65,'BBG rates'!$Y$24:$Y$65)</f>
        <v>67.918742488467984</v>
      </c>
      <c r="AK344" s="127">
        <f>locallinterp(MIN(AI344,CAP_CB*12),'BBG rates'!$AA$25:$AA$40,'BBG rates'!$AC$25:$AC$40)</f>
        <v>11</v>
      </c>
      <c r="AL344" s="144">
        <f t="shared" si="112"/>
        <v>20.676186223039558</v>
      </c>
      <c r="AM344" s="142">
        <f>(SUMPRODUCT(AL344:AL$381,G344:G$381)+SUMPRODUCT(AL344:AL$381,H344:H$381))/12</f>
        <v>0</v>
      </c>
    </row>
    <row r="345" spans="1:39" x14ac:dyDescent="0.2">
      <c r="A345" s="7">
        <v>324</v>
      </c>
      <c r="B345" s="7">
        <v>162</v>
      </c>
      <c r="C345" s="7">
        <v>81</v>
      </c>
      <c r="D345" s="12">
        <f t="shared" si="104"/>
        <v>27</v>
      </c>
      <c r="E345" s="29">
        <f t="shared" si="103"/>
        <v>0</v>
      </c>
      <c r="F345" s="2">
        <f t="shared" si="105"/>
        <v>0</v>
      </c>
      <c r="G345" s="2">
        <f t="shared" si="113"/>
        <v>0</v>
      </c>
      <c r="H345" s="2">
        <f t="shared" si="114"/>
        <v>0</v>
      </c>
      <c r="I345" s="2">
        <f t="shared" si="102"/>
        <v>0</v>
      </c>
      <c r="J345" s="2">
        <f t="shared" si="120"/>
        <v>0</v>
      </c>
      <c r="K345" s="2">
        <f t="shared" si="106"/>
        <v>0</v>
      </c>
      <c r="L345" s="2">
        <f t="shared" si="106"/>
        <v>0</v>
      </c>
      <c r="M345" s="2"/>
      <c r="N345" s="28">
        <f t="shared" si="121"/>
        <v>0</v>
      </c>
      <c r="O345" s="2">
        <f t="shared" si="115"/>
        <v>0</v>
      </c>
      <c r="P345" s="2">
        <f t="shared" si="116"/>
        <v>0</v>
      </c>
      <c r="R345">
        <f t="shared" si="117"/>
        <v>324</v>
      </c>
      <c r="S345" s="89">
        <f t="shared" si="107"/>
        <v>0</v>
      </c>
      <c r="T345" s="89">
        <f>IF(AND(S345=0,S344&gt;0),SUM($G345:$H$381),S345)</f>
        <v>0</v>
      </c>
      <c r="U345" s="82">
        <f>SUM(T345:T$381)</f>
        <v>0</v>
      </c>
      <c r="V345" s="68">
        <f>localspline(R345,'BBG rates'!$G$10:$G$27,'BBG rates'!$K$10:$K$27)</f>
        <v>0.96765860178725838</v>
      </c>
      <c r="W345" s="68">
        <f>locallinterp(R345,'BBG rates'!$G$10:$G$27,'BBG rates'!$J$10:$J$27)</f>
        <v>0.11544</v>
      </c>
      <c r="X345" s="56">
        <f t="shared" si="118"/>
        <v>0.11537896570610329</v>
      </c>
      <c r="Y345" s="66">
        <f t="shared" si="108"/>
        <v>0</v>
      </c>
      <c r="Z345" s="72">
        <f t="shared" si="109"/>
        <v>0</v>
      </c>
      <c r="AA345" s="79">
        <f t="shared" si="110"/>
        <v>0</v>
      </c>
      <c r="AB345" s="81">
        <f t="shared" si="119"/>
        <v>0</v>
      </c>
      <c r="AD345" s="95">
        <f>locallinterp(R345,'BBG rates'!$N$10:$N$369,'BBG rates'!$P$10:$P$369)</f>
        <v>27.012943119157438</v>
      </c>
      <c r="AF345" s="2"/>
      <c r="AH345" s="2"/>
      <c r="AI345" s="185">
        <f t="shared" si="111"/>
        <v>324</v>
      </c>
      <c r="AJ345" s="127">
        <f>locallinterp(MIN(AI345,CAP_Senior*12),'BBG rates'!$X$24:$X$65,'BBG rates'!$Y$24:$Y$65)</f>
        <v>67.918742488467984</v>
      </c>
      <c r="AK345" s="127">
        <f>locallinterp(MIN(AI345,CAP_CB*12),'BBG rates'!$AA$25:$AA$40,'BBG rates'!$AC$25:$AC$40)</f>
        <v>11</v>
      </c>
      <c r="AL345" s="144">
        <f t="shared" si="112"/>
        <v>20.676186223039558</v>
      </c>
      <c r="AM345" s="142">
        <f>(SUMPRODUCT(AL345:AL$381,G345:G$381)+SUMPRODUCT(AL345:AL$381,H345:H$381))/12</f>
        <v>0</v>
      </c>
    </row>
    <row r="346" spans="1:39" x14ac:dyDescent="0.2">
      <c r="A346" s="7">
        <v>325</v>
      </c>
      <c r="B346" s="7">
        <v>162.5</v>
      </c>
      <c r="C346" s="7">
        <v>81.25</v>
      </c>
      <c r="D346" s="12">
        <f t="shared" si="104"/>
        <v>27.083333333333332</v>
      </c>
      <c r="E346" s="29">
        <f t="shared" si="103"/>
        <v>0</v>
      </c>
      <c r="F346" s="2">
        <f t="shared" si="105"/>
        <v>0</v>
      </c>
      <c r="G346" s="2">
        <f t="shared" si="113"/>
        <v>0</v>
      </c>
      <c r="H346" s="2">
        <f t="shared" si="114"/>
        <v>0</v>
      </c>
      <c r="I346" s="2">
        <f t="shared" si="102"/>
        <v>0</v>
      </c>
      <c r="J346" s="2">
        <f t="shared" si="120"/>
        <v>0</v>
      </c>
      <c r="K346" s="2">
        <f t="shared" si="106"/>
        <v>0</v>
      </c>
      <c r="L346" s="2">
        <f t="shared" si="106"/>
        <v>0</v>
      </c>
      <c r="M346" s="2"/>
      <c r="N346" s="28">
        <f t="shared" si="121"/>
        <v>0</v>
      </c>
      <c r="O346" s="2">
        <f t="shared" si="115"/>
        <v>0</v>
      </c>
      <c r="P346" s="2">
        <f t="shared" si="116"/>
        <v>0</v>
      </c>
      <c r="R346">
        <f t="shared" si="117"/>
        <v>325</v>
      </c>
      <c r="S346" s="89">
        <f t="shared" si="107"/>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8"/>
        <v>0.11510592095289596</v>
      </c>
      <c r="Y346" s="66">
        <f t="shared" si="108"/>
        <v>0</v>
      </c>
      <c r="Z346" s="72">
        <f t="shared" si="109"/>
        <v>0</v>
      </c>
      <c r="AA346" s="79">
        <f t="shared" si="110"/>
        <v>0</v>
      </c>
      <c r="AB346" s="81">
        <f t="shared" si="119"/>
        <v>0</v>
      </c>
      <c r="AD346" s="95">
        <f>locallinterp(R346,'BBG rates'!$N$10:$N$369,'BBG rates'!$P$10:$P$369)</f>
        <v>27.093579756561429</v>
      </c>
      <c r="AF346" s="2"/>
      <c r="AH346" s="2"/>
      <c r="AI346" s="185">
        <f t="shared" si="111"/>
        <v>325</v>
      </c>
      <c r="AJ346" s="127">
        <f>locallinterp(MIN(AI346,CAP_Senior*12),'BBG rates'!$X$24:$X$65,'BBG rates'!$Y$24:$Y$65)</f>
        <v>67.918742488467984</v>
      </c>
      <c r="AK346" s="127">
        <f>locallinterp(MIN(AI346,CAP_CB*12),'BBG rates'!$AA$25:$AA$40,'BBG rates'!$AC$25:$AC$40)</f>
        <v>11</v>
      </c>
      <c r="AL346" s="144">
        <f t="shared" si="112"/>
        <v>20.676186223039558</v>
      </c>
      <c r="AM346" s="142">
        <f>(SUMPRODUCT(AL346:AL$381,G346:G$381)+SUMPRODUCT(AL346:AL$381,H346:H$381))/12</f>
        <v>0</v>
      </c>
    </row>
    <row r="347" spans="1:39" x14ac:dyDescent="0.2">
      <c r="A347" s="7">
        <v>326</v>
      </c>
      <c r="B347" s="7">
        <v>163</v>
      </c>
      <c r="C347" s="7">
        <v>81.5</v>
      </c>
      <c r="D347" s="12">
        <f t="shared" si="104"/>
        <v>27.166666666666668</v>
      </c>
      <c r="E347" s="29">
        <f t="shared" si="103"/>
        <v>0</v>
      </c>
      <c r="F347" s="2">
        <f t="shared" si="105"/>
        <v>0</v>
      </c>
      <c r="G347" s="2">
        <f t="shared" si="113"/>
        <v>0</v>
      </c>
      <c r="H347" s="2">
        <f t="shared" si="114"/>
        <v>0</v>
      </c>
      <c r="I347" s="2">
        <f t="shared" si="102"/>
        <v>0</v>
      </c>
      <c r="J347" s="2">
        <f t="shared" si="120"/>
        <v>0</v>
      </c>
      <c r="K347" s="2">
        <f t="shared" si="106"/>
        <v>0</v>
      </c>
      <c r="L347" s="2">
        <f t="shared" si="106"/>
        <v>0</v>
      </c>
      <c r="M347" s="2"/>
      <c r="N347" s="28">
        <f t="shared" si="121"/>
        <v>0</v>
      </c>
      <c r="O347" s="2">
        <f t="shared" si="115"/>
        <v>0</v>
      </c>
      <c r="P347" s="2">
        <f t="shared" si="116"/>
        <v>0</v>
      </c>
      <c r="R347">
        <f t="shared" si="117"/>
        <v>326</v>
      </c>
      <c r="S347" s="89">
        <f t="shared" si="107"/>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8"/>
        <v>0.11483287551623533</v>
      </c>
      <c r="Y347" s="66">
        <f t="shared" si="108"/>
        <v>0</v>
      </c>
      <c r="Z347" s="72">
        <f t="shared" si="109"/>
        <v>0</v>
      </c>
      <c r="AA347" s="79">
        <f t="shared" si="110"/>
        <v>0</v>
      </c>
      <c r="AB347" s="81">
        <f t="shared" si="119"/>
        <v>0</v>
      </c>
      <c r="AD347" s="95">
        <f>locallinterp(R347,'BBG rates'!$N$10:$N$369,'BBG rates'!$P$10:$P$369)</f>
        <v>27.174215006040271</v>
      </c>
      <c r="AF347" s="2"/>
      <c r="AH347" s="2"/>
      <c r="AI347" s="185">
        <f t="shared" si="111"/>
        <v>326</v>
      </c>
      <c r="AJ347" s="127">
        <f>locallinterp(MIN(AI347,CAP_Senior*12),'BBG rates'!$X$24:$X$65,'BBG rates'!$Y$24:$Y$65)</f>
        <v>67.918742488467984</v>
      </c>
      <c r="AK347" s="127">
        <f>locallinterp(MIN(AI347,CAP_CB*12),'BBG rates'!$AA$25:$AA$40,'BBG rates'!$AC$25:$AC$40)</f>
        <v>11</v>
      </c>
      <c r="AL347" s="144">
        <f t="shared" si="112"/>
        <v>20.676186223039558</v>
      </c>
      <c r="AM347" s="142">
        <f>(SUMPRODUCT(AL347:AL$381,G347:G$381)+SUMPRODUCT(AL347:AL$381,H347:H$381))/12</f>
        <v>0</v>
      </c>
    </row>
    <row r="348" spans="1:39" x14ac:dyDescent="0.2">
      <c r="A348" s="7">
        <v>327</v>
      </c>
      <c r="B348" s="7">
        <v>163.5</v>
      </c>
      <c r="C348" s="7">
        <v>81.75</v>
      </c>
      <c r="D348" s="12">
        <f t="shared" si="104"/>
        <v>27.25</v>
      </c>
      <c r="E348" s="29">
        <f t="shared" si="103"/>
        <v>0</v>
      </c>
      <c r="F348" s="2">
        <f t="shared" si="105"/>
        <v>0</v>
      </c>
      <c r="G348" s="2">
        <f t="shared" si="113"/>
        <v>0</v>
      </c>
      <c r="H348" s="2">
        <f t="shared" si="114"/>
        <v>0</v>
      </c>
      <c r="I348" s="2">
        <f t="shared" si="102"/>
        <v>0</v>
      </c>
      <c r="J348" s="2">
        <f t="shared" si="120"/>
        <v>0</v>
      </c>
      <c r="K348" s="2">
        <f t="shared" si="106"/>
        <v>0</v>
      </c>
      <c r="L348" s="2">
        <f t="shared" si="106"/>
        <v>0</v>
      </c>
      <c r="M348" s="2"/>
      <c r="N348" s="28">
        <f t="shared" si="121"/>
        <v>0</v>
      </c>
      <c r="O348" s="2">
        <f t="shared" si="115"/>
        <v>0</v>
      </c>
      <c r="P348" s="2">
        <f t="shared" si="116"/>
        <v>0</v>
      </c>
      <c r="R348">
        <f t="shared" si="117"/>
        <v>327</v>
      </c>
      <c r="S348" s="89">
        <f t="shared" si="107"/>
        <v>0</v>
      </c>
      <c r="T348" s="89">
        <f>IF(AND(S348=0,S347&gt;0),SUM($G348:$H$381),S348)</f>
        <v>0</v>
      </c>
      <c r="U348" s="82">
        <f>SUM(T348:T$381)</f>
        <v>0</v>
      </c>
      <c r="V348" s="68">
        <f>localspline(R348,'BBG rates'!$G$10:$G$27,'BBG rates'!$K$10:$K$27)</f>
        <v>0.96760863042313483</v>
      </c>
      <c r="W348" s="68">
        <f>locallinterp(R348,'BBG rates'!$G$10:$G$27,'BBG rates'!$J$10:$J$27)</f>
        <v>0.11462</v>
      </c>
      <c r="X348" s="56">
        <f t="shared" si="118"/>
        <v>0.11455982939612142</v>
      </c>
      <c r="Y348" s="66">
        <f t="shared" si="108"/>
        <v>0</v>
      </c>
      <c r="Z348" s="72">
        <f t="shared" si="109"/>
        <v>0</v>
      </c>
      <c r="AA348" s="79">
        <f t="shared" si="110"/>
        <v>0</v>
      </c>
      <c r="AB348" s="81">
        <f t="shared" si="119"/>
        <v>0</v>
      </c>
      <c r="AD348" s="95">
        <f>locallinterp(R348,'BBG rates'!$N$10:$N$369,'BBG rates'!$P$10:$P$369)</f>
        <v>27.25484905857553</v>
      </c>
      <c r="AF348" s="2"/>
      <c r="AH348" s="2"/>
      <c r="AI348" s="185">
        <f t="shared" si="111"/>
        <v>327</v>
      </c>
      <c r="AJ348" s="127">
        <f>locallinterp(MIN(AI348,CAP_Senior*12),'BBG rates'!$X$24:$X$65,'BBG rates'!$Y$24:$Y$65)</f>
        <v>67.918742488467984</v>
      </c>
      <c r="AK348" s="127">
        <f>locallinterp(MIN(AI348,CAP_CB*12),'BBG rates'!$AA$25:$AA$40,'BBG rates'!$AC$25:$AC$40)</f>
        <v>11</v>
      </c>
      <c r="AL348" s="144">
        <f t="shared" si="112"/>
        <v>20.676186223039558</v>
      </c>
      <c r="AM348" s="142">
        <f>(SUMPRODUCT(AL348:AL$381,G348:G$381)+SUMPRODUCT(AL348:AL$381,H348:H$381))/12</f>
        <v>0</v>
      </c>
    </row>
    <row r="349" spans="1:39" x14ac:dyDescent="0.2">
      <c r="A349" s="7">
        <v>328</v>
      </c>
      <c r="B349" s="7">
        <v>164</v>
      </c>
      <c r="C349" s="7">
        <v>82</v>
      </c>
      <c r="D349" s="12">
        <f t="shared" si="104"/>
        <v>27.333333333333332</v>
      </c>
      <c r="E349" s="29">
        <f t="shared" si="103"/>
        <v>0</v>
      </c>
      <c r="F349" s="2">
        <f t="shared" si="105"/>
        <v>0</v>
      </c>
      <c r="G349" s="2">
        <f t="shared" si="113"/>
        <v>0</v>
      </c>
      <c r="H349" s="2">
        <f t="shared" si="114"/>
        <v>0</v>
      </c>
      <c r="I349" s="2">
        <f t="shared" si="102"/>
        <v>0</v>
      </c>
      <c r="J349" s="2">
        <f t="shared" si="120"/>
        <v>0</v>
      </c>
      <c r="K349" s="2">
        <f t="shared" si="106"/>
        <v>0</v>
      </c>
      <c r="L349" s="2">
        <f t="shared" si="106"/>
        <v>0</v>
      </c>
      <c r="M349" s="2"/>
      <c r="N349" s="28">
        <f t="shared" si="121"/>
        <v>0</v>
      </c>
      <c r="O349" s="2">
        <f t="shared" si="115"/>
        <v>0</v>
      </c>
      <c r="P349" s="2">
        <f t="shared" si="116"/>
        <v>0</v>
      </c>
      <c r="R349">
        <f t="shared" si="117"/>
        <v>328</v>
      </c>
      <c r="S349" s="89">
        <f t="shared" si="107"/>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8"/>
        <v>0.11428678259282066</v>
      </c>
      <c r="Y349" s="66">
        <f t="shared" si="108"/>
        <v>0</v>
      </c>
      <c r="Z349" s="72">
        <f t="shared" si="109"/>
        <v>0</v>
      </c>
      <c r="AA349" s="79">
        <f t="shared" si="110"/>
        <v>0</v>
      </c>
      <c r="AB349" s="81">
        <f t="shared" si="119"/>
        <v>0</v>
      </c>
      <c r="AD349" s="95">
        <f>locallinterp(R349,'BBG rates'!$N$10:$N$369,'BBG rates'!$P$10:$P$369)</f>
        <v>27.335482094710713</v>
      </c>
      <c r="AF349" s="2"/>
      <c r="AH349" s="2"/>
      <c r="AI349" s="185">
        <f t="shared" si="111"/>
        <v>328</v>
      </c>
      <c r="AJ349" s="127">
        <f>locallinterp(MIN(AI349,CAP_Senior*12),'BBG rates'!$X$24:$X$65,'BBG rates'!$Y$24:$Y$65)</f>
        <v>67.918742488467984</v>
      </c>
      <c r="AK349" s="127">
        <f>locallinterp(MIN(AI349,CAP_CB*12),'BBG rates'!$AA$25:$AA$40,'BBG rates'!$AC$25:$AC$40)</f>
        <v>11</v>
      </c>
      <c r="AL349" s="144">
        <f t="shared" si="112"/>
        <v>20.676186223039558</v>
      </c>
      <c r="AM349" s="142">
        <f>(SUMPRODUCT(AL349:AL$381,G349:G$381)+SUMPRODUCT(AL349:AL$381,H349:H$381))/12</f>
        <v>0</v>
      </c>
    </row>
    <row r="350" spans="1:39" x14ac:dyDescent="0.2">
      <c r="A350" s="7">
        <v>329</v>
      </c>
      <c r="B350" s="7">
        <v>164.5</v>
      </c>
      <c r="C350" s="7">
        <v>82.25</v>
      </c>
      <c r="D350" s="12">
        <f t="shared" si="104"/>
        <v>27.416666666666668</v>
      </c>
      <c r="E350" s="29">
        <f t="shared" si="103"/>
        <v>0</v>
      </c>
      <c r="F350" s="2">
        <f t="shared" si="105"/>
        <v>0</v>
      </c>
      <c r="G350" s="2">
        <f t="shared" si="113"/>
        <v>0</v>
      </c>
      <c r="H350" s="2">
        <f t="shared" si="114"/>
        <v>0</v>
      </c>
      <c r="I350" s="2">
        <f t="shared" si="102"/>
        <v>0</v>
      </c>
      <c r="J350" s="2">
        <f t="shared" si="120"/>
        <v>0</v>
      </c>
      <c r="K350" s="2">
        <f t="shared" si="106"/>
        <v>0</v>
      </c>
      <c r="L350" s="2">
        <f t="shared" si="106"/>
        <v>0</v>
      </c>
      <c r="M350" s="2"/>
      <c r="N350" s="28">
        <f t="shared" si="121"/>
        <v>0</v>
      </c>
      <c r="O350" s="2">
        <f t="shared" si="115"/>
        <v>0</v>
      </c>
      <c r="P350" s="2">
        <f t="shared" si="116"/>
        <v>0</v>
      </c>
      <c r="R350">
        <f t="shared" si="117"/>
        <v>329</v>
      </c>
      <c r="S350" s="89">
        <f t="shared" si="107"/>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8"/>
        <v>0.1140137351060666</v>
      </c>
      <c r="Y350" s="66">
        <f t="shared" si="108"/>
        <v>0</v>
      </c>
      <c r="Z350" s="72">
        <f t="shared" si="109"/>
        <v>0</v>
      </c>
      <c r="AA350" s="79">
        <f t="shared" si="110"/>
        <v>0</v>
      </c>
      <c r="AB350" s="81">
        <f t="shared" si="119"/>
        <v>0</v>
      </c>
      <c r="AD350" s="95">
        <f>locallinterp(R350,'BBG rates'!$N$10:$N$369,'BBG rates'!$P$10:$P$369)</f>
        <v>27.416114284553597</v>
      </c>
      <c r="AF350" s="2"/>
      <c r="AH350" s="2"/>
      <c r="AI350" s="185">
        <f t="shared" si="111"/>
        <v>329</v>
      </c>
      <c r="AJ350" s="127">
        <f>locallinterp(MIN(AI350,CAP_Senior*12),'BBG rates'!$X$24:$X$65,'BBG rates'!$Y$24:$Y$65)</f>
        <v>67.918742488467984</v>
      </c>
      <c r="AK350" s="127">
        <f>locallinterp(MIN(AI350,CAP_CB*12),'BBG rates'!$AA$25:$AA$40,'BBG rates'!$AC$25:$AC$40)</f>
        <v>11</v>
      </c>
      <c r="AL350" s="144">
        <f t="shared" si="112"/>
        <v>20.676186223039558</v>
      </c>
      <c r="AM350" s="142">
        <f>(SUMPRODUCT(AL350:AL$381,G350:G$381)+SUMPRODUCT(AL350:AL$381,H350:H$381))/12</f>
        <v>0</v>
      </c>
    </row>
    <row r="351" spans="1:39" x14ac:dyDescent="0.2">
      <c r="A351" s="7">
        <v>330</v>
      </c>
      <c r="B351" s="7">
        <v>165</v>
      </c>
      <c r="C351" s="7">
        <v>82.5</v>
      </c>
      <c r="D351" s="12">
        <f t="shared" si="104"/>
        <v>27.5</v>
      </c>
      <c r="E351" s="29">
        <f t="shared" si="103"/>
        <v>0</v>
      </c>
      <c r="F351" s="2">
        <f t="shared" si="105"/>
        <v>0</v>
      </c>
      <c r="G351" s="2">
        <f t="shared" si="113"/>
        <v>0</v>
      </c>
      <c r="H351" s="2">
        <f t="shared" si="114"/>
        <v>0</v>
      </c>
      <c r="I351" s="2">
        <f t="shared" si="102"/>
        <v>0</v>
      </c>
      <c r="J351" s="2">
        <f t="shared" si="120"/>
        <v>0</v>
      </c>
      <c r="K351" s="2">
        <f t="shared" si="106"/>
        <v>0</v>
      </c>
      <c r="L351" s="2">
        <f t="shared" si="106"/>
        <v>0</v>
      </c>
      <c r="M351" s="2"/>
      <c r="N351" s="28">
        <f t="shared" si="121"/>
        <v>0</v>
      </c>
      <c r="O351" s="2">
        <f t="shared" si="115"/>
        <v>0</v>
      </c>
      <c r="P351" s="2">
        <f t="shared" si="116"/>
        <v>0</v>
      </c>
      <c r="R351">
        <f t="shared" si="117"/>
        <v>330</v>
      </c>
      <c r="S351" s="89">
        <f t="shared" si="107"/>
        <v>0</v>
      </c>
      <c r="T351" s="89">
        <f>IF(AND(S351=0,S350&gt;0),SUM($G351:$H$381),S351)</f>
        <v>0</v>
      </c>
      <c r="U351" s="82">
        <f>SUM(T351:T$381)</f>
        <v>0</v>
      </c>
      <c r="V351" s="68">
        <f>localspline(R351,'BBG rates'!$G$10:$G$27,'BBG rates'!$K$10:$K$27)</f>
        <v>0.96757821740857253</v>
      </c>
      <c r="W351" s="68">
        <f>locallinterp(R351,'BBG rates'!$G$10:$G$27,'BBG rates'!$J$10:$J$27)</f>
        <v>0.1138</v>
      </c>
      <c r="X351" s="56">
        <f t="shared" si="118"/>
        <v>0.11374068693612571</v>
      </c>
      <c r="Y351" s="66">
        <f t="shared" si="108"/>
        <v>0</v>
      </c>
      <c r="Z351" s="72">
        <f t="shared" si="109"/>
        <v>0</v>
      </c>
      <c r="AA351" s="79">
        <f t="shared" si="110"/>
        <v>0</v>
      </c>
      <c r="AB351" s="81">
        <f t="shared" si="119"/>
        <v>0</v>
      </c>
      <c r="AD351" s="95">
        <f>locallinterp(R351,'BBG rates'!$N$10:$N$369,'BBG rates'!$P$10:$P$369)</f>
        <v>27.496745802670979</v>
      </c>
      <c r="AF351" s="2"/>
      <c r="AH351" s="2"/>
      <c r="AI351" s="185">
        <f t="shared" si="111"/>
        <v>330</v>
      </c>
      <c r="AJ351" s="127">
        <f>locallinterp(MIN(AI351,CAP_Senior*12),'BBG rates'!$X$24:$X$65,'BBG rates'!$Y$24:$Y$65)</f>
        <v>67.918742488467984</v>
      </c>
      <c r="AK351" s="127">
        <f>locallinterp(MIN(AI351,CAP_CB*12),'BBG rates'!$AA$25:$AA$40,'BBG rates'!$AC$25:$AC$40)</f>
        <v>11</v>
      </c>
      <c r="AL351" s="144">
        <f t="shared" si="112"/>
        <v>20.676186223039558</v>
      </c>
      <c r="AM351" s="142">
        <f>(SUMPRODUCT(AL351:AL$381,G351:G$381)+SUMPRODUCT(AL351:AL$381,H351:H$381))/12</f>
        <v>0</v>
      </c>
    </row>
    <row r="352" spans="1:39" x14ac:dyDescent="0.2">
      <c r="A352" s="7">
        <v>331</v>
      </c>
      <c r="B352" s="7">
        <v>165.5</v>
      </c>
      <c r="C352" s="7">
        <v>82.75</v>
      </c>
      <c r="D352" s="12">
        <f t="shared" si="104"/>
        <v>27.583333333333332</v>
      </c>
      <c r="E352" s="29">
        <f t="shared" si="103"/>
        <v>0</v>
      </c>
      <c r="F352" s="2">
        <f t="shared" si="105"/>
        <v>0</v>
      </c>
      <c r="G352" s="2">
        <f t="shared" si="113"/>
        <v>0</v>
      </c>
      <c r="H352" s="2">
        <f t="shared" si="114"/>
        <v>0</v>
      </c>
      <c r="I352" s="2">
        <f t="shared" si="102"/>
        <v>0</v>
      </c>
      <c r="J352" s="2">
        <f t="shared" si="120"/>
        <v>0</v>
      </c>
      <c r="K352" s="2">
        <f t="shared" si="106"/>
        <v>0</v>
      </c>
      <c r="L352" s="2">
        <f t="shared" si="106"/>
        <v>0</v>
      </c>
      <c r="M352" s="2"/>
      <c r="N352" s="28">
        <f t="shared" si="121"/>
        <v>0</v>
      </c>
      <c r="O352" s="2">
        <f t="shared" si="115"/>
        <v>0</v>
      </c>
      <c r="P352" s="2">
        <f t="shared" si="116"/>
        <v>0</v>
      </c>
      <c r="R352">
        <f t="shared" si="117"/>
        <v>331</v>
      </c>
      <c r="S352" s="89">
        <f t="shared" si="107"/>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8"/>
        <v>0.11346763808273153</v>
      </c>
      <c r="Y352" s="66">
        <f t="shared" si="108"/>
        <v>0</v>
      </c>
      <c r="Z352" s="72">
        <f t="shared" si="109"/>
        <v>0</v>
      </c>
      <c r="AA352" s="79">
        <f t="shared" si="110"/>
        <v>0</v>
      </c>
      <c r="AB352" s="81">
        <f t="shared" si="119"/>
        <v>0</v>
      </c>
      <c r="AD352" s="95">
        <f>locallinterp(R352,'BBG rates'!$N$10:$N$369,'BBG rates'!$P$10:$P$369)</f>
        <v>27.577376810711542</v>
      </c>
      <c r="AF352" s="2"/>
      <c r="AH352" s="2"/>
      <c r="AI352" s="185">
        <f t="shared" si="111"/>
        <v>331</v>
      </c>
      <c r="AJ352" s="127">
        <f>locallinterp(MIN(AI352,CAP_Senior*12),'BBG rates'!$X$24:$X$65,'BBG rates'!$Y$24:$Y$65)</f>
        <v>67.918742488467984</v>
      </c>
      <c r="AK352" s="127">
        <f>locallinterp(MIN(AI352,CAP_CB*12),'BBG rates'!$AA$25:$AA$40,'BBG rates'!$AC$25:$AC$40)</f>
        <v>11</v>
      </c>
      <c r="AL352" s="144">
        <f t="shared" si="112"/>
        <v>20.676186223039558</v>
      </c>
      <c r="AM352" s="142">
        <f>(SUMPRODUCT(AL352:AL$381,G352:G$381)+SUMPRODUCT(AL352:AL$381,H352:H$381))/12</f>
        <v>0</v>
      </c>
    </row>
    <row r="353" spans="1:39" x14ac:dyDescent="0.2">
      <c r="A353" s="7">
        <v>332</v>
      </c>
      <c r="B353" s="7">
        <v>166</v>
      </c>
      <c r="C353" s="7">
        <v>83</v>
      </c>
      <c r="D353" s="12">
        <f t="shared" si="104"/>
        <v>27.666666666666668</v>
      </c>
      <c r="E353" s="29">
        <f t="shared" si="103"/>
        <v>0</v>
      </c>
      <c r="F353" s="2">
        <f t="shared" si="105"/>
        <v>0</v>
      </c>
      <c r="G353" s="2">
        <f t="shared" si="113"/>
        <v>0</v>
      </c>
      <c r="H353" s="2">
        <f t="shared" si="114"/>
        <v>0</v>
      </c>
      <c r="I353" s="2">
        <f t="shared" si="102"/>
        <v>0</v>
      </c>
      <c r="J353" s="2">
        <f t="shared" si="120"/>
        <v>0</v>
      </c>
      <c r="K353" s="2">
        <f t="shared" si="106"/>
        <v>0</v>
      </c>
      <c r="L353" s="2">
        <f t="shared" si="106"/>
        <v>0</v>
      </c>
      <c r="M353" s="2"/>
      <c r="N353" s="28">
        <f t="shared" si="121"/>
        <v>0</v>
      </c>
      <c r="O353" s="2">
        <f t="shared" si="115"/>
        <v>0</v>
      </c>
      <c r="P353" s="2">
        <f t="shared" si="116"/>
        <v>0</v>
      </c>
      <c r="R353">
        <f t="shared" si="117"/>
        <v>332</v>
      </c>
      <c r="S353" s="89">
        <f t="shared" si="107"/>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8"/>
        <v>0.11319458854588405</v>
      </c>
      <c r="Y353" s="66">
        <f t="shared" si="108"/>
        <v>0</v>
      </c>
      <c r="Z353" s="72">
        <f t="shared" si="109"/>
        <v>0</v>
      </c>
      <c r="AA353" s="79">
        <f t="shared" si="110"/>
        <v>0</v>
      </c>
      <c r="AB353" s="81">
        <f t="shared" si="119"/>
        <v>0</v>
      </c>
      <c r="AD353" s="95">
        <f>locallinterp(R353,'BBG rates'!$N$10:$N$369,'BBG rates'!$P$10:$P$369)</f>
        <v>27.658007469816777</v>
      </c>
      <c r="AF353" s="2"/>
      <c r="AH353" s="2"/>
      <c r="AI353" s="185">
        <f t="shared" si="111"/>
        <v>332</v>
      </c>
      <c r="AJ353" s="127">
        <f>locallinterp(MIN(AI353,CAP_Senior*12),'BBG rates'!$X$24:$X$65,'BBG rates'!$Y$24:$Y$65)</f>
        <v>67.918742488467984</v>
      </c>
      <c r="AK353" s="127">
        <f>locallinterp(MIN(AI353,CAP_CB*12),'BBG rates'!$AA$25:$AA$40,'BBG rates'!$AC$25:$AC$40)</f>
        <v>11</v>
      </c>
      <c r="AL353" s="144">
        <f t="shared" si="112"/>
        <v>20.676186223039558</v>
      </c>
      <c r="AM353" s="142">
        <f>(SUMPRODUCT(AL353:AL$381,G353:G$381)+SUMPRODUCT(AL353:AL$381,H353:H$381))/12</f>
        <v>0</v>
      </c>
    </row>
    <row r="354" spans="1:39" x14ac:dyDescent="0.2">
      <c r="A354" s="7">
        <v>333</v>
      </c>
      <c r="B354" s="7">
        <v>166.5</v>
      </c>
      <c r="C354" s="7">
        <v>83.25</v>
      </c>
      <c r="D354" s="12">
        <f t="shared" si="104"/>
        <v>27.75</v>
      </c>
      <c r="E354" s="29">
        <f t="shared" si="103"/>
        <v>0</v>
      </c>
      <c r="F354" s="2">
        <f t="shared" si="105"/>
        <v>0</v>
      </c>
      <c r="G354" s="2">
        <f t="shared" si="113"/>
        <v>0</v>
      </c>
      <c r="H354" s="2">
        <f t="shared" si="114"/>
        <v>0</v>
      </c>
      <c r="I354" s="2">
        <f t="shared" si="102"/>
        <v>0</v>
      </c>
      <c r="J354" s="2">
        <f t="shared" si="120"/>
        <v>0</v>
      </c>
      <c r="K354" s="2">
        <f t="shared" si="106"/>
        <v>0</v>
      </c>
      <c r="L354" s="2">
        <f t="shared" si="106"/>
        <v>0</v>
      </c>
      <c r="M354" s="2"/>
      <c r="N354" s="28">
        <f t="shared" si="121"/>
        <v>0</v>
      </c>
      <c r="O354" s="2">
        <f t="shared" si="115"/>
        <v>0</v>
      </c>
      <c r="P354" s="2">
        <f t="shared" si="116"/>
        <v>0</v>
      </c>
      <c r="R354">
        <f t="shared" si="117"/>
        <v>333</v>
      </c>
      <c r="S354" s="89">
        <f t="shared" si="107"/>
        <v>0</v>
      </c>
      <c r="T354" s="89">
        <f>IF(AND(S354=0,S353&gt;0),SUM($G354:$H$381),S354)</f>
        <v>0</v>
      </c>
      <c r="U354" s="82">
        <f>SUM(T354:T$381)</f>
        <v>0</v>
      </c>
      <c r="V354" s="68">
        <f>localspline(R354,'BBG rates'!$G$10:$G$27,'BBG rates'!$K$10:$K$27)</f>
        <v>0.96756550072304581</v>
      </c>
      <c r="W354" s="68">
        <f>locallinterp(R354,'BBG rates'!$G$10:$G$27,'BBG rates'!$J$10:$J$27)</f>
        <v>0.11298</v>
      </c>
      <c r="X354" s="56">
        <f t="shared" si="118"/>
        <v>0.11292153832584972</v>
      </c>
      <c r="Y354" s="66">
        <f t="shared" si="108"/>
        <v>0</v>
      </c>
      <c r="Z354" s="72">
        <f t="shared" si="109"/>
        <v>0</v>
      </c>
      <c r="AA354" s="79">
        <f t="shared" si="110"/>
        <v>0</v>
      </c>
      <c r="AB354" s="81">
        <f t="shared" si="119"/>
        <v>0</v>
      </c>
      <c r="AD354" s="95">
        <f>locallinterp(R354,'BBG rates'!$N$10:$N$369,'BBG rates'!$P$10:$P$369)</f>
        <v>27.738637928210363</v>
      </c>
      <c r="AF354" s="2"/>
      <c r="AH354" s="2"/>
      <c r="AI354" s="185">
        <f t="shared" si="111"/>
        <v>333</v>
      </c>
      <c r="AJ354" s="127">
        <f>locallinterp(MIN(AI354,CAP_Senior*12),'BBG rates'!$X$24:$X$65,'BBG rates'!$Y$24:$Y$65)</f>
        <v>67.918742488467984</v>
      </c>
      <c r="AK354" s="127">
        <f>locallinterp(MIN(AI354,CAP_CB*12),'BBG rates'!$AA$25:$AA$40,'BBG rates'!$AC$25:$AC$40)</f>
        <v>11</v>
      </c>
      <c r="AL354" s="144">
        <f t="shared" si="112"/>
        <v>20.676186223039558</v>
      </c>
      <c r="AM354" s="142">
        <f>(SUMPRODUCT(AL354:AL$381,G354:G$381)+SUMPRODUCT(AL354:AL$381,H354:H$381))/12</f>
        <v>0</v>
      </c>
    </row>
    <row r="355" spans="1:39" x14ac:dyDescent="0.2">
      <c r="A355" s="7">
        <v>334</v>
      </c>
      <c r="B355" s="7">
        <v>167</v>
      </c>
      <c r="C355" s="7">
        <v>83.5</v>
      </c>
      <c r="D355" s="12">
        <f t="shared" si="104"/>
        <v>27.833333333333332</v>
      </c>
      <c r="E355" s="29">
        <f t="shared" si="103"/>
        <v>0</v>
      </c>
      <c r="F355" s="2">
        <f t="shared" si="105"/>
        <v>0</v>
      </c>
      <c r="G355" s="2">
        <f t="shared" si="113"/>
        <v>0</v>
      </c>
      <c r="H355" s="2">
        <f t="shared" si="114"/>
        <v>0</v>
      </c>
      <c r="I355" s="2">
        <f t="shared" si="102"/>
        <v>0</v>
      </c>
      <c r="J355" s="2">
        <f t="shared" si="120"/>
        <v>0</v>
      </c>
      <c r="K355" s="2">
        <f t="shared" si="106"/>
        <v>0</v>
      </c>
      <c r="L355" s="2">
        <f t="shared" si="106"/>
        <v>0</v>
      </c>
      <c r="M355" s="2"/>
      <c r="N355" s="28">
        <f t="shared" si="121"/>
        <v>0</v>
      </c>
      <c r="O355" s="2">
        <f t="shared" si="115"/>
        <v>0</v>
      </c>
      <c r="P355" s="2">
        <f t="shared" si="116"/>
        <v>0</v>
      </c>
      <c r="R355">
        <f t="shared" si="117"/>
        <v>334</v>
      </c>
      <c r="S355" s="89">
        <f t="shared" si="107"/>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8"/>
        <v>0.11264848742236211</v>
      </c>
      <c r="Y355" s="66">
        <f t="shared" si="108"/>
        <v>0</v>
      </c>
      <c r="Z355" s="72">
        <f t="shared" si="109"/>
        <v>0</v>
      </c>
      <c r="AA355" s="79">
        <f t="shared" si="110"/>
        <v>0</v>
      </c>
      <c r="AB355" s="81">
        <f t="shared" si="119"/>
        <v>0</v>
      </c>
      <c r="AD355" s="95">
        <f>locallinterp(R355,'BBG rates'!$N$10:$N$369,'BBG rates'!$P$10:$P$369)</f>
        <v>27.819268338574723</v>
      </c>
      <c r="AF355" s="2"/>
      <c r="AH355" s="2"/>
      <c r="AI355" s="185">
        <f t="shared" si="111"/>
        <v>334</v>
      </c>
      <c r="AJ355" s="127">
        <f>locallinterp(MIN(AI355,CAP_Senior*12),'BBG rates'!$X$24:$X$65,'BBG rates'!$Y$24:$Y$65)</f>
        <v>67.918742488467984</v>
      </c>
      <c r="AK355" s="127">
        <f>locallinterp(MIN(AI355,CAP_CB*12),'BBG rates'!$AA$25:$AA$40,'BBG rates'!$AC$25:$AC$40)</f>
        <v>11</v>
      </c>
      <c r="AL355" s="144">
        <f t="shared" si="112"/>
        <v>20.676186223039558</v>
      </c>
      <c r="AM355" s="142">
        <f>(SUMPRODUCT(AL355:AL$381,G355:G$381)+SUMPRODUCT(AL355:AL$381,H355:H$381))/12</f>
        <v>0</v>
      </c>
    </row>
    <row r="356" spans="1:39" x14ac:dyDescent="0.2">
      <c r="A356" s="7">
        <v>335</v>
      </c>
      <c r="B356" s="7">
        <v>167.5</v>
      </c>
      <c r="C356" s="7">
        <v>83.75</v>
      </c>
      <c r="D356" s="12">
        <f t="shared" si="104"/>
        <v>27.916666666666668</v>
      </c>
      <c r="E356" s="29">
        <f t="shared" si="103"/>
        <v>0</v>
      </c>
      <c r="F356" s="2">
        <f t="shared" si="105"/>
        <v>0</v>
      </c>
      <c r="G356" s="2">
        <f t="shared" si="113"/>
        <v>0</v>
      </c>
      <c r="H356" s="2">
        <f t="shared" si="114"/>
        <v>0</v>
      </c>
      <c r="I356" s="2">
        <f t="shared" si="102"/>
        <v>0</v>
      </c>
      <c r="J356" s="2">
        <f t="shared" si="120"/>
        <v>0</v>
      </c>
      <c r="K356" s="2">
        <f t="shared" si="106"/>
        <v>0</v>
      </c>
      <c r="L356" s="2">
        <f t="shared" si="106"/>
        <v>0</v>
      </c>
      <c r="M356" s="2"/>
      <c r="N356" s="28">
        <f t="shared" si="121"/>
        <v>0</v>
      </c>
      <c r="O356" s="2">
        <f t="shared" si="115"/>
        <v>0</v>
      </c>
      <c r="P356" s="2">
        <f t="shared" si="116"/>
        <v>0</v>
      </c>
      <c r="R356">
        <f t="shared" si="117"/>
        <v>335</v>
      </c>
      <c r="S356" s="89">
        <f t="shared" si="107"/>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8"/>
        <v>0.1123754358354212</v>
      </c>
      <c r="Y356" s="66">
        <f t="shared" si="108"/>
        <v>0</v>
      </c>
      <c r="Z356" s="72">
        <f t="shared" si="109"/>
        <v>0</v>
      </c>
      <c r="AA356" s="79">
        <f t="shared" si="110"/>
        <v>0</v>
      </c>
      <c r="AB356" s="81">
        <f t="shared" si="119"/>
        <v>0</v>
      </c>
      <c r="AD356" s="95">
        <f>locallinterp(R356,'BBG rates'!$N$10:$N$369,'BBG rates'!$P$10:$P$369)</f>
        <v>27.89989884067554</v>
      </c>
      <c r="AF356" s="2"/>
      <c r="AH356" s="2"/>
      <c r="AI356" s="185">
        <f t="shared" si="111"/>
        <v>335</v>
      </c>
      <c r="AJ356" s="127">
        <f>locallinterp(MIN(AI356,CAP_Senior*12),'BBG rates'!$X$24:$X$65,'BBG rates'!$Y$24:$Y$65)</f>
        <v>67.918742488467984</v>
      </c>
      <c r="AK356" s="127">
        <f>locallinterp(MIN(AI356,CAP_CB*12),'BBG rates'!$AA$25:$AA$40,'BBG rates'!$AC$25:$AC$40)</f>
        <v>11</v>
      </c>
      <c r="AL356" s="144">
        <f t="shared" si="112"/>
        <v>20.676186223039558</v>
      </c>
      <c r="AM356" s="142">
        <f>(SUMPRODUCT(AL356:AL$381,G356:G$381)+SUMPRODUCT(AL356:AL$381,H356:H$381))/12</f>
        <v>0</v>
      </c>
    </row>
    <row r="357" spans="1:39" x14ac:dyDescent="0.2">
      <c r="A357" s="7">
        <v>336</v>
      </c>
      <c r="B357" s="7">
        <v>168</v>
      </c>
      <c r="C357" s="7">
        <v>84</v>
      </c>
      <c r="D357" s="12">
        <f t="shared" si="104"/>
        <v>28</v>
      </c>
      <c r="E357" s="29">
        <f t="shared" si="103"/>
        <v>0</v>
      </c>
      <c r="F357" s="2">
        <f t="shared" si="105"/>
        <v>0</v>
      </c>
      <c r="G357" s="2">
        <f t="shared" si="113"/>
        <v>0</v>
      </c>
      <c r="H357" s="2">
        <f t="shared" si="114"/>
        <v>0</v>
      </c>
      <c r="I357" s="2">
        <f t="shared" si="102"/>
        <v>0</v>
      </c>
      <c r="J357" s="2">
        <f t="shared" si="120"/>
        <v>0</v>
      </c>
      <c r="K357" s="2">
        <f t="shared" si="106"/>
        <v>0</v>
      </c>
      <c r="L357" s="2">
        <f t="shared" si="106"/>
        <v>0</v>
      </c>
      <c r="M357" s="2"/>
      <c r="N357" s="28">
        <f t="shared" si="121"/>
        <v>0</v>
      </c>
      <c r="O357" s="2">
        <f t="shared" si="115"/>
        <v>0</v>
      </c>
      <c r="P357" s="2">
        <f t="shared" si="116"/>
        <v>0</v>
      </c>
      <c r="R357">
        <f t="shared" si="117"/>
        <v>336</v>
      </c>
      <c r="S357" s="89">
        <f t="shared" si="107"/>
        <v>0</v>
      </c>
      <c r="T357" s="89">
        <f>IF(AND(S357=0,S356&gt;0),SUM($G357:$H$381),S357)</f>
        <v>0</v>
      </c>
      <c r="U357" s="82">
        <f>SUM(T357:T$381)</f>
        <v>0</v>
      </c>
      <c r="V357" s="68">
        <f>localspline(R357,'BBG rates'!$G$10:$G$27,'BBG rates'!$K$10:$K$27)</f>
        <v>0.9675687971233361</v>
      </c>
      <c r="W357" s="68">
        <f>locallinterp(R357,'BBG rates'!$G$10:$G$27,'BBG rates'!$J$10:$J$27)</f>
        <v>0.11216</v>
      </c>
      <c r="X357" s="56">
        <f t="shared" si="118"/>
        <v>0.112102383565027</v>
      </c>
      <c r="Y357" s="66">
        <f t="shared" si="108"/>
        <v>0</v>
      </c>
      <c r="Z357" s="72">
        <f t="shared" si="109"/>
        <v>0</v>
      </c>
      <c r="AA357" s="79">
        <f t="shared" si="110"/>
        <v>0</v>
      </c>
      <c r="AB357" s="81">
        <f t="shared" si="119"/>
        <v>0</v>
      </c>
      <c r="AD357" s="95">
        <f>locallinterp(R357,'BBG rates'!$N$10:$N$369,'BBG rates'!$P$10:$P$369)</f>
        <v>27.98052957376915</v>
      </c>
      <c r="AF357" s="2"/>
      <c r="AH357" s="2"/>
      <c r="AI357" s="185">
        <f t="shared" si="111"/>
        <v>336</v>
      </c>
      <c r="AJ357" s="127">
        <f>locallinterp(MIN(AI357,CAP_Senior*12),'BBG rates'!$X$24:$X$65,'BBG rates'!$Y$24:$Y$65)</f>
        <v>67.918742488467984</v>
      </c>
      <c r="AK357" s="127">
        <f>locallinterp(MIN(AI357,CAP_CB*12),'BBG rates'!$AA$25:$AA$40,'BBG rates'!$AC$25:$AC$40)</f>
        <v>11</v>
      </c>
      <c r="AL357" s="144">
        <f t="shared" si="112"/>
        <v>20.676186223039558</v>
      </c>
      <c r="AM357" s="142">
        <f>(SUMPRODUCT(AL357:AL$381,G357:G$381)+SUMPRODUCT(AL357:AL$381,H357:H$381))/12</f>
        <v>0</v>
      </c>
    </row>
    <row r="358" spans="1:39" x14ac:dyDescent="0.2">
      <c r="A358" s="7">
        <v>337</v>
      </c>
      <c r="B358" s="7">
        <v>168.5</v>
      </c>
      <c r="C358" s="7">
        <v>84.25</v>
      </c>
      <c r="D358" s="12">
        <f t="shared" si="104"/>
        <v>28.083333333333332</v>
      </c>
      <c r="E358" s="29">
        <f t="shared" si="103"/>
        <v>0</v>
      </c>
      <c r="F358" s="2">
        <f t="shared" si="105"/>
        <v>0</v>
      </c>
      <c r="G358" s="2">
        <f t="shared" si="113"/>
        <v>0</v>
      </c>
      <c r="H358" s="2">
        <f t="shared" si="114"/>
        <v>0</v>
      </c>
      <c r="I358" s="2">
        <f t="shared" si="102"/>
        <v>0</v>
      </c>
      <c r="J358" s="2">
        <f t="shared" si="120"/>
        <v>0</v>
      </c>
      <c r="K358" s="2">
        <f t="shared" si="106"/>
        <v>0</v>
      </c>
      <c r="L358" s="2">
        <f t="shared" si="106"/>
        <v>0</v>
      </c>
      <c r="M358" s="2"/>
      <c r="N358" s="28">
        <f t="shared" si="121"/>
        <v>0</v>
      </c>
      <c r="O358" s="2">
        <f t="shared" si="115"/>
        <v>0</v>
      </c>
      <c r="P358" s="2">
        <f t="shared" si="116"/>
        <v>0</v>
      </c>
      <c r="R358">
        <f t="shared" si="117"/>
        <v>337</v>
      </c>
      <c r="S358" s="89">
        <f t="shared" si="107"/>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8"/>
        <v>0.11182933061144595</v>
      </c>
      <c r="Y358" s="66">
        <f t="shared" si="108"/>
        <v>0</v>
      </c>
      <c r="Z358" s="72">
        <f t="shared" si="109"/>
        <v>0</v>
      </c>
      <c r="AA358" s="79">
        <f t="shared" si="110"/>
        <v>0</v>
      </c>
      <c r="AB358" s="81">
        <f t="shared" si="119"/>
        <v>0</v>
      </c>
      <c r="AD358" s="95">
        <f>locallinterp(R358,'BBG rates'!$N$10:$N$369,'BBG rates'!$P$10:$P$369)</f>
        <v>28.061160666679676</v>
      </c>
      <c r="AF358" s="2"/>
      <c r="AH358" s="2"/>
      <c r="AI358" s="185">
        <f t="shared" si="111"/>
        <v>337</v>
      </c>
      <c r="AJ358" s="127">
        <f>locallinterp(MIN(AI358,CAP_Senior*12),'BBG rates'!$X$24:$X$65,'BBG rates'!$Y$24:$Y$65)</f>
        <v>67.918742488467984</v>
      </c>
      <c r="AK358" s="127">
        <f>locallinterp(MIN(AI358,CAP_CB*12),'BBG rates'!$AA$25:$AA$40,'BBG rates'!$AC$25:$AC$40)</f>
        <v>11</v>
      </c>
      <c r="AL358" s="144">
        <f t="shared" si="112"/>
        <v>20.676186223039558</v>
      </c>
      <c r="AM358" s="142">
        <f>(SUMPRODUCT(AL358:AL$381,G358:G$381)+SUMPRODUCT(AL358:AL$381,H358:H$381))/12</f>
        <v>0</v>
      </c>
    </row>
    <row r="359" spans="1:39" x14ac:dyDescent="0.2">
      <c r="A359" s="7">
        <v>338</v>
      </c>
      <c r="B359" s="7">
        <v>169</v>
      </c>
      <c r="C359" s="7">
        <v>84.5</v>
      </c>
      <c r="D359" s="12">
        <f t="shared" si="104"/>
        <v>28.166666666666668</v>
      </c>
      <c r="E359" s="29">
        <f t="shared" si="103"/>
        <v>0</v>
      </c>
      <c r="F359" s="2">
        <f t="shared" si="105"/>
        <v>0</v>
      </c>
      <c r="G359" s="2">
        <f t="shared" si="113"/>
        <v>0</v>
      </c>
      <c r="H359" s="2">
        <f t="shared" si="114"/>
        <v>0</v>
      </c>
      <c r="I359" s="2">
        <f t="shared" si="102"/>
        <v>0</v>
      </c>
      <c r="J359" s="2">
        <f t="shared" si="120"/>
        <v>0</v>
      </c>
      <c r="K359" s="2">
        <f t="shared" si="106"/>
        <v>0</v>
      </c>
      <c r="L359" s="2">
        <f t="shared" si="106"/>
        <v>0</v>
      </c>
      <c r="M359" s="2"/>
      <c r="N359" s="28">
        <f t="shared" si="121"/>
        <v>0</v>
      </c>
      <c r="O359" s="2">
        <f t="shared" si="115"/>
        <v>0</v>
      </c>
      <c r="P359" s="2">
        <f t="shared" si="116"/>
        <v>0</v>
      </c>
      <c r="R359">
        <f t="shared" si="117"/>
        <v>338</v>
      </c>
      <c r="S359" s="89">
        <f t="shared" si="107"/>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8"/>
        <v>0.11155627697441162</v>
      </c>
      <c r="Y359" s="66">
        <f t="shared" si="108"/>
        <v>0</v>
      </c>
      <c r="Z359" s="72">
        <f t="shared" si="109"/>
        <v>0</v>
      </c>
      <c r="AA359" s="79">
        <f t="shared" si="110"/>
        <v>0</v>
      </c>
      <c r="AB359" s="81">
        <f t="shared" si="119"/>
        <v>0</v>
      </c>
      <c r="AD359" s="95">
        <f>locallinterp(R359,'BBG rates'!$N$10:$N$369,'BBG rates'!$P$10:$P$369)</f>
        <v>28.141792245237411</v>
      </c>
      <c r="AF359" s="2"/>
      <c r="AH359" s="2"/>
      <c r="AI359" s="185">
        <f t="shared" si="111"/>
        <v>338</v>
      </c>
      <c r="AJ359" s="127">
        <f>locallinterp(MIN(AI359,CAP_Senior*12),'BBG rates'!$X$24:$X$65,'BBG rates'!$Y$24:$Y$65)</f>
        <v>67.918742488467984</v>
      </c>
      <c r="AK359" s="127">
        <f>locallinterp(MIN(AI359,CAP_CB*12),'BBG rates'!$AA$25:$AA$40,'BBG rates'!$AC$25:$AC$40)</f>
        <v>11</v>
      </c>
      <c r="AL359" s="144">
        <f t="shared" si="112"/>
        <v>20.676186223039558</v>
      </c>
      <c r="AM359" s="142">
        <f>(SUMPRODUCT(AL359:AL$381,G359:G$381)+SUMPRODUCT(AL359:AL$381,H359:H$381))/12</f>
        <v>0</v>
      </c>
    </row>
    <row r="360" spans="1:39" x14ac:dyDescent="0.2">
      <c r="A360" s="7">
        <v>339</v>
      </c>
      <c r="B360" s="7">
        <v>169.5</v>
      </c>
      <c r="C360" s="7">
        <v>84.75</v>
      </c>
      <c r="D360" s="12">
        <f t="shared" si="104"/>
        <v>28.25</v>
      </c>
      <c r="E360" s="29">
        <f t="shared" si="103"/>
        <v>0</v>
      </c>
      <c r="F360" s="2">
        <f t="shared" si="105"/>
        <v>0</v>
      </c>
      <c r="G360" s="2">
        <f t="shared" si="113"/>
        <v>0</v>
      </c>
      <c r="H360" s="2">
        <f t="shared" si="114"/>
        <v>0</v>
      </c>
      <c r="I360" s="2">
        <f t="shared" si="102"/>
        <v>0</v>
      </c>
      <c r="J360" s="2">
        <f t="shared" si="120"/>
        <v>0</v>
      </c>
      <c r="K360" s="2">
        <f t="shared" si="106"/>
        <v>0</v>
      </c>
      <c r="L360" s="2">
        <f t="shared" si="106"/>
        <v>0</v>
      </c>
      <c r="M360" s="2"/>
      <c r="N360" s="28">
        <f t="shared" si="121"/>
        <v>0</v>
      </c>
      <c r="O360" s="2">
        <f t="shared" si="115"/>
        <v>0</v>
      </c>
      <c r="P360" s="2">
        <f t="shared" si="116"/>
        <v>0</v>
      </c>
      <c r="R360">
        <f t="shared" si="117"/>
        <v>339</v>
      </c>
      <c r="S360" s="89">
        <f t="shared" si="107"/>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8"/>
        <v>0.11128322265392399</v>
      </c>
      <c r="Y360" s="66">
        <f t="shared" si="108"/>
        <v>0</v>
      </c>
      <c r="Z360" s="72">
        <f t="shared" si="109"/>
        <v>0</v>
      </c>
      <c r="AA360" s="79">
        <f t="shared" si="110"/>
        <v>0</v>
      </c>
      <c r="AB360" s="81">
        <f t="shared" si="119"/>
        <v>0</v>
      </c>
      <c r="AD360" s="95">
        <f>locallinterp(R360,'BBG rates'!$N$10:$N$369,'BBG rates'!$P$10:$P$369)</f>
        <v>28.222424429808406</v>
      </c>
      <c r="AF360" s="2"/>
      <c r="AH360" s="2"/>
      <c r="AI360" s="185">
        <f t="shared" si="111"/>
        <v>339</v>
      </c>
      <c r="AJ360" s="127">
        <f>locallinterp(MIN(AI360,CAP_Senior*12),'BBG rates'!$X$24:$X$65,'BBG rates'!$Y$24:$Y$65)</f>
        <v>67.918742488467984</v>
      </c>
      <c r="AK360" s="127">
        <f>locallinterp(MIN(AI360,CAP_CB*12),'BBG rates'!$AA$25:$AA$40,'BBG rates'!$AC$25:$AC$40)</f>
        <v>11</v>
      </c>
      <c r="AL360" s="144">
        <f t="shared" si="112"/>
        <v>20.676186223039558</v>
      </c>
      <c r="AM360" s="142">
        <f>(SUMPRODUCT(AL360:AL$381,G360:G$381)+SUMPRODUCT(AL360:AL$381,H360:H$381))/12</f>
        <v>0</v>
      </c>
    </row>
    <row r="361" spans="1:39" x14ac:dyDescent="0.2">
      <c r="A361" s="7">
        <v>340</v>
      </c>
      <c r="B361" s="7">
        <v>170</v>
      </c>
      <c r="C361" s="7">
        <v>85</v>
      </c>
      <c r="D361" s="12">
        <f t="shared" si="104"/>
        <v>28.333333333333332</v>
      </c>
      <c r="E361" s="29">
        <f t="shared" si="103"/>
        <v>0</v>
      </c>
      <c r="F361" s="2">
        <f t="shared" si="105"/>
        <v>0</v>
      </c>
      <c r="G361" s="2">
        <f t="shared" si="113"/>
        <v>0</v>
      </c>
      <c r="H361" s="2">
        <f t="shared" si="114"/>
        <v>0</v>
      </c>
      <c r="I361" s="2">
        <f t="shared" si="102"/>
        <v>0</v>
      </c>
      <c r="J361" s="2">
        <f t="shared" si="120"/>
        <v>0</v>
      </c>
      <c r="K361" s="2">
        <f t="shared" si="106"/>
        <v>0</v>
      </c>
      <c r="L361" s="2">
        <f t="shared" si="106"/>
        <v>0</v>
      </c>
      <c r="M361" s="2"/>
      <c r="N361" s="28">
        <f t="shared" si="121"/>
        <v>0</v>
      </c>
      <c r="O361" s="2">
        <f t="shared" si="115"/>
        <v>0</v>
      </c>
      <c r="P361" s="2">
        <f t="shared" si="116"/>
        <v>0</v>
      </c>
      <c r="R361">
        <f t="shared" si="117"/>
        <v>340</v>
      </c>
      <c r="S361" s="89">
        <f t="shared" si="107"/>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8"/>
        <v>0.11101016765024951</v>
      </c>
      <c r="Y361" s="66">
        <f t="shared" si="108"/>
        <v>0</v>
      </c>
      <c r="Z361" s="72">
        <f t="shared" si="109"/>
        <v>0</v>
      </c>
      <c r="AA361" s="79">
        <f t="shared" si="110"/>
        <v>0</v>
      </c>
      <c r="AB361" s="81">
        <f t="shared" si="119"/>
        <v>0</v>
      </c>
      <c r="AD361" s="95">
        <f>locallinterp(R361,'BBG rates'!$N$10:$N$369,'BBG rates'!$P$10:$P$369)</f>
        <v>28.303057337763999</v>
      </c>
      <c r="AF361" s="2"/>
      <c r="AH361" s="2"/>
      <c r="AI361" s="185">
        <f t="shared" si="111"/>
        <v>340</v>
      </c>
      <c r="AJ361" s="127">
        <f>locallinterp(MIN(AI361,CAP_Senior*12),'BBG rates'!$X$24:$X$65,'BBG rates'!$Y$24:$Y$65)</f>
        <v>67.918742488467984</v>
      </c>
      <c r="AK361" s="127">
        <f>locallinterp(MIN(AI361,CAP_CB*12),'BBG rates'!$AA$25:$AA$40,'BBG rates'!$AC$25:$AC$40)</f>
        <v>11</v>
      </c>
      <c r="AL361" s="144">
        <f t="shared" si="112"/>
        <v>20.676186223039558</v>
      </c>
      <c r="AM361" s="142">
        <f>(SUMPRODUCT(AL361:AL$381,G361:G$381)+SUMPRODUCT(AL361:AL$381,H361:H$381))/12</f>
        <v>0</v>
      </c>
    </row>
    <row r="362" spans="1:39" x14ac:dyDescent="0.2">
      <c r="A362" s="7">
        <v>341</v>
      </c>
      <c r="B362" s="7">
        <v>170.5</v>
      </c>
      <c r="C362" s="7">
        <v>85.25</v>
      </c>
      <c r="D362" s="12">
        <f t="shared" si="104"/>
        <v>28.416666666666668</v>
      </c>
      <c r="E362" s="29">
        <f t="shared" si="103"/>
        <v>0</v>
      </c>
      <c r="F362" s="2">
        <f t="shared" si="105"/>
        <v>0</v>
      </c>
      <c r="G362" s="2">
        <f t="shared" si="113"/>
        <v>0</v>
      </c>
      <c r="H362" s="2">
        <f t="shared" si="114"/>
        <v>0</v>
      </c>
      <c r="I362" s="2">
        <f t="shared" si="102"/>
        <v>0</v>
      </c>
      <c r="J362" s="2">
        <f t="shared" si="120"/>
        <v>0</v>
      </c>
      <c r="K362" s="2">
        <f t="shared" si="106"/>
        <v>0</v>
      </c>
      <c r="L362" s="2">
        <f t="shared" si="106"/>
        <v>0</v>
      </c>
      <c r="M362" s="2"/>
      <c r="N362" s="28">
        <f t="shared" si="121"/>
        <v>0</v>
      </c>
      <c r="O362" s="2">
        <f t="shared" si="115"/>
        <v>0</v>
      </c>
      <c r="P362" s="2">
        <f t="shared" si="116"/>
        <v>0</v>
      </c>
      <c r="R362">
        <f t="shared" si="117"/>
        <v>341</v>
      </c>
      <c r="S362" s="89">
        <f t="shared" si="107"/>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8"/>
        <v>0.11073711196312175</v>
      </c>
      <c r="Y362" s="66">
        <f t="shared" si="108"/>
        <v>0</v>
      </c>
      <c r="Z362" s="72">
        <f t="shared" si="109"/>
        <v>0</v>
      </c>
      <c r="AA362" s="79">
        <f t="shared" si="110"/>
        <v>0</v>
      </c>
      <c r="AB362" s="81">
        <f t="shared" si="119"/>
        <v>0</v>
      </c>
      <c r="AD362" s="95">
        <f>locallinterp(R362,'BBG rates'!$N$10:$N$369,'BBG rates'!$P$10:$P$369)</f>
        <v>28.383691076045075</v>
      </c>
      <c r="AF362" s="2"/>
      <c r="AH362" s="2"/>
      <c r="AI362" s="185">
        <f t="shared" si="111"/>
        <v>341</v>
      </c>
      <c r="AJ362" s="127">
        <f>locallinterp(MIN(AI362,CAP_Senior*12),'BBG rates'!$X$24:$X$65,'BBG rates'!$Y$24:$Y$65)</f>
        <v>67.918742488467984</v>
      </c>
      <c r="AK362" s="127">
        <f>locallinterp(MIN(AI362,CAP_CB*12),'BBG rates'!$AA$25:$AA$40,'BBG rates'!$AC$25:$AC$40)</f>
        <v>11</v>
      </c>
      <c r="AL362" s="144">
        <f t="shared" si="112"/>
        <v>20.676186223039558</v>
      </c>
      <c r="AM362" s="142">
        <f>(SUMPRODUCT(AL362:AL$381,G362:G$381)+SUMPRODUCT(AL362:AL$381,H362:H$381))/12</f>
        <v>0</v>
      </c>
    </row>
    <row r="363" spans="1:39" x14ac:dyDescent="0.2">
      <c r="A363" s="7">
        <v>342</v>
      </c>
      <c r="B363" s="7">
        <v>171</v>
      </c>
      <c r="C363" s="7">
        <v>85.5</v>
      </c>
      <c r="D363" s="12">
        <f t="shared" si="104"/>
        <v>28.5</v>
      </c>
      <c r="E363" s="29">
        <f t="shared" si="103"/>
        <v>0</v>
      </c>
      <c r="F363" s="2">
        <f t="shared" si="105"/>
        <v>0</v>
      </c>
      <c r="G363" s="2">
        <f t="shared" si="113"/>
        <v>0</v>
      </c>
      <c r="H363" s="2">
        <f t="shared" si="114"/>
        <v>0</v>
      </c>
      <c r="I363" s="2">
        <f t="shared" si="102"/>
        <v>0</v>
      </c>
      <c r="J363" s="2">
        <f t="shared" si="120"/>
        <v>0</v>
      </c>
      <c r="K363" s="2">
        <f t="shared" si="106"/>
        <v>0</v>
      </c>
      <c r="L363" s="2">
        <f t="shared" si="106"/>
        <v>0</v>
      </c>
      <c r="M363" s="2"/>
      <c r="N363" s="28">
        <f t="shared" si="121"/>
        <v>0</v>
      </c>
      <c r="O363" s="2">
        <f t="shared" si="115"/>
        <v>0</v>
      </c>
      <c r="P363" s="2">
        <f t="shared" si="116"/>
        <v>0</v>
      </c>
      <c r="R363">
        <f t="shared" si="117"/>
        <v>342</v>
      </c>
      <c r="S363" s="89">
        <f t="shared" si="107"/>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8"/>
        <v>0.11046405559254069</v>
      </c>
      <c r="Y363" s="66">
        <f t="shared" si="108"/>
        <v>0</v>
      </c>
      <c r="Z363" s="72">
        <f t="shared" si="109"/>
        <v>0</v>
      </c>
      <c r="AA363" s="79">
        <f t="shared" si="110"/>
        <v>0</v>
      </c>
      <c r="AB363" s="81">
        <f t="shared" si="119"/>
        <v>0</v>
      </c>
      <c r="AD363" s="95">
        <f>locallinterp(R363,'BBG rates'!$N$10:$N$369,'BBG rates'!$P$10:$P$369)</f>
        <v>28.46432575108053</v>
      </c>
      <c r="AF363" s="2"/>
      <c r="AH363" s="2"/>
      <c r="AI363" s="185">
        <f t="shared" si="111"/>
        <v>342</v>
      </c>
      <c r="AJ363" s="127">
        <f>locallinterp(MIN(AI363,CAP_Senior*12),'BBG rates'!$X$24:$X$65,'BBG rates'!$Y$24:$Y$65)</f>
        <v>67.918742488467984</v>
      </c>
      <c r="AK363" s="127">
        <f>locallinterp(MIN(AI363,CAP_CB*12),'BBG rates'!$AA$25:$AA$40,'BBG rates'!$AC$25:$AC$40)</f>
        <v>11</v>
      </c>
      <c r="AL363" s="144">
        <f t="shared" si="112"/>
        <v>20.676186223039558</v>
      </c>
      <c r="AM363" s="142">
        <f>(SUMPRODUCT(AL363:AL$381,G363:G$381)+SUMPRODUCT(AL363:AL$381,H363:H$381))/12</f>
        <v>0</v>
      </c>
    </row>
    <row r="364" spans="1:39" x14ac:dyDescent="0.2">
      <c r="A364" s="7">
        <v>343</v>
      </c>
      <c r="B364" s="7">
        <v>171.5</v>
      </c>
      <c r="C364" s="7">
        <v>85.75</v>
      </c>
      <c r="D364" s="12">
        <f t="shared" si="104"/>
        <v>28.583333333333332</v>
      </c>
      <c r="E364" s="29">
        <f t="shared" si="103"/>
        <v>0</v>
      </c>
      <c r="F364" s="2">
        <f t="shared" si="105"/>
        <v>0</v>
      </c>
      <c r="G364" s="2">
        <f t="shared" si="113"/>
        <v>0</v>
      </c>
      <c r="H364" s="2">
        <f t="shared" si="114"/>
        <v>0</v>
      </c>
      <c r="I364" s="2">
        <f t="shared" si="102"/>
        <v>0</v>
      </c>
      <c r="J364" s="2">
        <f t="shared" si="120"/>
        <v>0</v>
      </c>
      <c r="K364" s="2">
        <f t="shared" si="106"/>
        <v>0</v>
      </c>
      <c r="L364" s="2">
        <f t="shared" si="106"/>
        <v>0</v>
      </c>
      <c r="M364" s="2"/>
      <c r="N364" s="28">
        <f t="shared" si="121"/>
        <v>0</v>
      </c>
      <c r="O364" s="2">
        <f t="shared" si="115"/>
        <v>0</v>
      </c>
      <c r="P364" s="2">
        <f t="shared" si="116"/>
        <v>0</v>
      </c>
      <c r="R364">
        <f t="shared" si="117"/>
        <v>343</v>
      </c>
      <c r="S364" s="89">
        <f t="shared" si="107"/>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8"/>
        <v>0.11019099853850634</v>
      </c>
      <c r="Y364" s="66">
        <f t="shared" si="108"/>
        <v>0</v>
      </c>
      <c r="Z364" s="72">
        <f t="shared" si="109"/>
        <v>0</v>
      </c>
      <c r="AA364" s="79">
        <f t="shared" si="110"/>
        <v>0</v>
      </c>
      <c r="AB364" s="81">
        <f t="shared" si="119"/>
        <v>0</v>
      </c>
      <c r="AD364" s="95">
        <f>locallinterp(R364,'BBG rates'!$N$10:$N$369,'BBG rates'!$P$10:$P$369)</f>
        <v>28.544961456386048</v>
      </c>
      <c r="AF364" s="2"/>
      <c r="AH364" s="2"/>
      <c r="AI364" s="185">
        <f t="shared" si="111"/>
        <v>343</v>
      </c>
      <c r="AJ364" s="127">
        <f>locallinterp(MIN(AI364,CAP_Senior*12),'BBG rates'!$X$24:$X$65,'BBG rates'!$Y$24:$Y$65)</f>
        <v>67.918742488467984</v>
      </c>
      <c r="AK364" s="127">
        <f>locallinterp(MIN(AI364,CAP_CB*12),'BBG rates'!$AA$25:$AA$40,'BBG rates'!$AC$25:$AC$40)</f>
        <v>11</v>
      </c>
      <c r="AL364" s="144">
        <f t="shared" si="112"/>
        <v>20.676186223039558</v>
      </c>
      <c r="AM364" s="142">
        <f>(SUMPRODUCT(AL364:AL$381,G364:G$381)+SUMPRODUCT(AL364:AL$381,H364:H$381))/12</f>
        <v>0</v>
      </c>
    </row>
    <row r="365" spans="1:39" x14ac:dyDescent="0.2">
      <c r="A365" s="7">
        <v>344</v>
      </c>
      <c r="B365" s="7">
        <v>172</v>
      </c>
      <c r="C365" s="7">
        <v>86</v>
      </c>
      <c r="D365" s="12">
        <f t="shared" si="104"/>
        <v>28.666666666666668</v>
      </c>
      <c r="E365" s="29">
        <f t="shared" si="103"/>
        <v>0</v>
      </c>
      <c r="F365" s="2">
        <f t="shared" si="105"/>
        <v>0</v>
      </c>
      <c r="G365" s="2">
        <f t="shared" si="113"/>
        <v>0</v>
      </c>
      <c r="H365" s="2">
        <f t="shared" si="114"/>
        <v>0</v>
      </c>
      <c r="I365" s="2">
        <f t="shared" si="102"/>
        <v>0</v>
      </c>
      <c r="J365" s="2">
        <f t="shared" si="120"/>
        <v>0</v>
      </c>
      <c r="K365" s="2">
        <f t="shared" si="106"/>
        <v>0</v>
      </c>
      <c r="L365" s="2">
        <f t="shared" si="106"/>
        <v>0</v>
      </c>
      <c r="M365" s="2"/>
      <c r="N365" s="28">
        <f t="shared" si="121"/>
        <v>0</v>
      </c>
      <c r="O365" s="2">
        <f t="shared" si="115"/>
        <v>0</v>
      </c>
      <c r="P365" s="2">
        <f t="shared" si="116"/>
        <v>0</v>
      </c>
      <c r="R365">
        <f t="shared" si="117"/>
        <v>344</v>
      </c>
      <c r="S365" s="89">
        <f t="shared" si="107"/>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8"/>
        <v>0.10991794080101869</v>
      </c>
      <c r="Y365" s="66">
        <f t="shared" si="108"/>
        <v>0</v>
      </c>
      <c r="Z365" s="72">
        <f t="shared" si="109"/>
        <v>0</v>
      </c>
      <c r="AA365" s="79">
        <f t="shared" si="110"/>
        <v>0</v>
      </c>
      <c r="AB365" s="81">
        <f t="shared" si="119"/>
        <v>0</v>
      </c>
      <c r="AD365" s="95">
        <f>locallinterp(R365,'BBG rates'!$N$10:$N$369,'BBG rates'!$P$10:$P$369)</f>
        <v>28.625598289931652</v>
      </c>
      <c r="AF365" s="2"/>
      <c r="AH365" s="2"/>
      <c r="AI365" s="185">
        <f t="shared" si="111"/>
        <v>344</v>
      </c>
      <c r="AJ365" s="127">
        <f>locallinterp(MIN(AI365,CAP_Senior*12),'BBG rates'!$X$24:$X$65,'BBG rates'!$Y$24:$Y$65)</f>
        <v>67.918742488467984</v>
      </c>
      <c r="AK365" s="127">
        <f>locallinterp(MIN(AI365,CAP_CB*12),'BBG rates'!$AA$25:$AA$40,'BBG rates'!$AC$25:$AC$40)</f>
        <v>11</v>
      </c>
      <c r="AL365" s="144">
        <f t="shared" si="112"/>
        <v>20.676186223039558</v>
      </c>
      <c r="AM365" s="142">
        <f>(SUMPRODUCT(AL365:AL$381,G365:G$381)+SUMPRODUCT(AL365:AL$381,H365:H$381))/12</f>
        <v>0</v>
      </c>
    </row>
    <row r="366" spans="1:39" x14ac:dyDescent="0.2">
      <c r="A366" s="7">
        <v>345</v>
      </c>
      <c r="B366" s="7">
        <v>172.5</v>
      </c>
      <c r="C366" s="7">
        <v>86.25</v>
      </c>
      <c r="D366" s="12">
        <f t="shared" si="104"/>
        <v>28.75</v>
      </c>
      <c r="E366" s="29">
        <f t="shared" si="103"/>
        <v>0</v>
      </c>
      <c r="F366" s="2">
        <f t="shared" si="105"/>
        <v>0</v>
      </c>
      <c r="G366" s="2">
        <f t="shared" si="113"/>
        <v>0</v>
      </c>
      <c r="H366" s="2">
        <f t="shared" si="114"/>
        <v>0</v>
      </c>
      <c r="I366" s="2">
        <f t="shared" si="102"/>
        <v>0</v>
      </c>
      <c r="J366" s="2">
        <f t="shared" si="120"/>
        <v>0</v>
      </c>
      <c r="K366" s="2">
        <f t="shared" si="106"/>
        <v>0</v>
      </c>
      <c r="L366" s="2">
        <f t="shared" si="106"/>
        <v>0</v>
      </c>
      <c r="M366" s="2"/>
      <c r="N366" s="28">
        <f t="shared" si="121"/>
        <v>0</v>
      </c>
      <c r="O366" s="2">
        <f t="shared" si="115"/>
        <v>0</v>
      </c>
      <c r="P366" s="2">
        <f t="shared" si="116"/>
        <v>0</v>
      </c>
      <c r="R366">
        <f t="shared" si="117"/>
        <v>345</v>
      </c>
      <c r="S366" s="89">
        <f t="shared" si="107"/>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8"/>
        <v>0.10964488238007775</v>
      </c>
      <c r="Y366" s="66">
        <f t="shared" si="108"/>
        <v>0</v>
      </c>
      <c r="Z366" s="72">
        <f t="shared" si="109"/>
        <v>0</v>
      </c>
      <c r="AA366" s="79">
        <f t="shared" si="110"/>
        <v>0</v>
      </c>
      <c r="AB366" s="81">
        <f t="shared" si="119"/>
        <v>0</v>
      </c>
      <c r="AD366" s="95">
        <f>locallinterp(R366,'BBG rates'!$N$10:$N$369,'BBG rates'!$P$10:$P$369)</f>
        <v>28.706236336774833</v>
      </c>
      <c r="AF366" s="2"/>
      <c r="AH366" s="2"/>
      <c r="AI366" s="185">
        <f t="shared" si="111"/>
        <v>345</v>
      </c>
      <c r="AJ366" s="127">
        <f>locallinterp(MIN(AI366,CAP_Senior*12),'BBG rates'!$X$24:$X$65,'BBG rates'!$Y$24:$Y$65)</f>
        <v>67.918742488467984</v>
      </c>
      <c r="AK366" s="127">
        <f>locallinterp(MIN(AI366,CAP_CB*12),'BBG rates'!$AA$25:$AA$40,'BBG rates'!$AC$25:$AC$40)</f>
        <v>11</v>
      </c>
      <c r="AL366" s="144">
        <f t="shared" si="112"/>
        <v>20.676186223039558</v>
      </c>
      <c r="AM366" s="142">
        <f>(SUMPRODUCT(AL366:AL$381,G366:G$381)+SUMPRODUCT(AL366:AL$381,H366:H$381))/12</f>
        <v>0</v>
      </c>
    </row>
    <row r="367" spans="1:39" x14ac:dyDescent="0.2">
      <c r="A367" s="7">
        <v>346</v>
      </c>
      <c r="B367" s="7">
        <v>173</v>
      </c>
      <c r="C367" s="7">
        <v>86.5</v>
      </c>
      <c r="D367" s="12">
        <f t="shared" si="104"/>
        <v>28.833333333333332</v>
      </c>
      <c r="E367" s="29">
        <f t="shared" si="103"/>
        <v>0</v>
      </c>
      <c r="F367" s="2">
        <f t="shared" si="105"/>
        <v>0</v>
      </c>
      <c r="G367" s="2">
        <f t="shared" si="113"/>
        <v>0</v>
      </c>
      <c r="H367" s="2">
        <f t="shared" si="114"/>
        <v>0</v>
      </c>
      <c r="I367" s="2">
        <f t="shared" si="102"/>
        <v>0</v>
      </c>
      <c r="J367" s="2">
        <f t="shared" si="120"/>
        <v>0</v>
      </c>
      <c r="K367" s="2">
        <f t="shared" si="106"/>
        <v>0</v>
      </c>
      <c r="L367" s="2">
        <f t="shared" si="106"/>
        <v>0</v>
      </c>
      <c r="M367" s="2"/>
      <c r="N367" s="28">
        <f t="shared" si="121"/>
        <v>0</v>
      </c>
      <c r="O367" s="2">
        <f t="shared" si="115"/>
        <v>0</v>
      </c>
      <c r="P367" s="2">
        <f t="shared" si="116"/>
        <v>0</v>
      </c>
      <c r="R367">
        <f t="shared" si="117"/>
        <v>346</v>
      </c>
      <c r="S367" s="89">
        <f t="shared" si="107"/>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8"/>
        <v>0.10937182327594996</v>
      </c>
      <c r="Y367" s="66">
        <f t="shared" si="108"/>
        <v>0</v>
      </c>
      <c r="Z367" s="72">
        <f t="shared" si="109"/>
        <v>0</v>
      </c>
      <c r="AA367" s="79">
        <f t="shared" si="110"/>
        <v>0</v>
      </c>
      <c r="AB367" s="81">
        <f t="shared" si="119"/>
        <v>0</v>
      </c>
      <c r="AD367" s="95">
        <f>locallinterp(R367,'BBG rates'!$N$10:$N$369,'BBG rates'!$P$10:$P$369)</f>
        <v>28.786875680220419</v>
      </c>
      <c r="AF367" s="2"/>
      <c r="AH367" s="2"/>
      <c r="AI367" s="185">
        <f t="shared" si="111"/>
        <v>346</v>
      </c>
      <c r="AJ367" s="127">
        <f>locallinterp(MIN(AI367,CAP_Senior*12),'BBG rates'!$X$24:$X$65,'BBG rates'!$Y$24:$Y$65)</f>
        <v>67.918742488467984</v>
      </c>
      <c r="AK367" s="127">
        <f>locallinterp(MIN(AI367,CAP_CB*12),'BBG rates'!$AA$25:$AA$40,'BBG rates'!$AC$25:$AC$40)</f>
        <v>11</v>
      </c>
      <c r="AL367" s="144">
        <f t="shared" si="112"/>
        <v>20.676186223039558</v>
      </c>
      <c r="AM367" s="142">
        <f>(SUMPRODUCT(AL367:AL$381,G367:G$381)+SUMPRODUCT(AL367:AL$381,H367:H$381))/12</f>
        <v>0</v>
      </c>
    </row>
    <row r="368" spans="1:39" x14ac:dyDescent="0.2">
      <c r="A368" s="7">
        <v>347</v>
      </c>
      <c r="B368" s="7">
        <v>173.5</v>
      </c>
      <c r="C368" s="7">
        <v>86.75</v>
      </c>
      <c r="D368" s="12">
        <f t="shared" si="104"/>
        <v>28.916666666666668</v>
      </c>
      <c r="E368" s="29">
        <f t="shared" si="103"/>
        <v>0</v>
      </c>
      <c r="F368" s="2">
        <f t="shared" si="105"/>
        <v>0</v>
      </c>
      <c r="G368" s="2">
        <f t="shared" si="113"/>
        <v>0</v>
      </c>
      <c r="H368" s="2">
        <f t="shared" si="114"/>
        <v>0</v>
      </c>
      <c r="I368" s="2">
        <f t="shared" si="102"/>
        <v>0</v>
      </c>
      <c r="J368" s="2">
        <f t="shared" si="120"/>
        <v>0</v>
      </c>
      <c r="K368" s="2">
        <f t="shared" si="106"/>
        <v>0</v>
      </c>
      <c r="L368" s="2">
        <f t="shared" si="106"/>
        <v>0</v>
      </c>
      <c r="M368" s="2"/>
      <c r="N368" s="28">
        <f t="shared" si="121"/>
        <v>0</v>
      </c>
      <c r="O368" s="2">
        <f t="shared" si="115"/>
        <v>0</v>
      </c>
      <c r="P368" s="2">
        <f t="shared" si="116"/>
        <v>0</v>
      </c>
      <c r="R368">
        <f t="shared" si="117"/>
        <v>347</v>
      </c>
      <c r="S368" s="89">
        <f t="shared" si="107"/>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8"/>
        <v>0.10909876348810243</v>
      </c>
      <c r="Y368" s="66">
        <f t="shared" si="108"/>
        <v>0</v>
      </c>
      <c r="Z368" s="72">
        <f t="shared" si="109"/>
        <v>0</v>
      </c>
      <c r="AA368" s="79">
        <f t="shared" si="110"/>
        <v>0</v>
      </c>
      <c r="AB368" s="81">
        <f t="shared" si="119"/>
        <v>0</v>
      </c>
      <c r="AD368" s="95">
        <f>locallinterp(R368,'BBG rates'!$N$10:$N$369,'BBG rates'!$P$10:$P$369)</f>
        <v>28.867516395620996</v>
      </c>
      <c r="AF368" s="2"/>
      <c r="AH368" s="2"/>
      <c r="AI368" s="185">
        <f t="shared" si="111"/>
        <v>347</v>
      </c>
      <c r="AJ368" s="127">
        <f>locallinterp(MIN(AI368,CAP_Senior*12),'BBG rates'!$X$24:$X$65,'BBG rates'!$Y$24:$Y$65)</f>
        <v>67.918742488467984</v>
      </c>
      <c r="AK368" s="127">
        <f>locallinterp(MIN(AI368,CAP_CB*12),'BBG rates'!$AA$25:$AA$40,'BBG rates'!$AC$25:$AC$40)</f>
        <v>11</v>
      </c>
      <c r="AL368" s="144">
        <f t="shared" si="112"/>
        <v>20.676186223039558</v>
      </c>
      <c r="AM368" s="142">
        <f>(SUMPRODUCT(AL368:AL$381,G368:G$381)+SUMPRODUCT(AL368:AL$381,H368:H$381))/12</f>
        <v>0</v>
      </c>
    </row>
    <row r="369" spans="1:39" x14ac:dyDescent="0.2">
      <c r="A369" s="7">
        <v>348</v>
      </c>
      <c r="B369" s="7">
        <v>174</v>
      </c>
      <c r="C369" s="7">
        <v>87</v>
      </c>
      <c r="D369" s="12">
        <f t="shared" si="104"/>
        <v>29</v>
      </c>
      <c r="E369" s="29">
        <f t="shared" si="103"/>
        <v>0</v>
      </c>
      <c r="F369" s="2">
        <f t="shared" si="105"/>
        <v>0</v>
      </c>
      <c r="G369" s="2">
        <f t="shared" si="113"/>
        <v>0</v>
      </c>
      <c r="H369" s="2">
        <f t="shared" si="114"/>
        <v>0</v>
      </c>
      <c r="I369" s="2">
        <f t="shared" si="102"/>
        <v>0</v>
      </c>
      <c r="J369" s="2">
        <f t="shared" si="120"/>
        <v>0</v>
      </c>
      <c r="K369" s="2">
        <f t="shared" si="106"/>
        <v>0</v>
      </c>
      <c r="L369" s="2">
        <f t="shared" si="106"/>
        <v>0</v>
      </c>
      <c r="M369" s="2"/>
      <c r="N369" s="28">
        <f t="shared" si="121"/>
        <v>0</v>
      </c>
      <c r="O369" s="2">
        <f t="shared" si="115"/>
        <v>0</v>
      </c>
      <c r="P369" s="2">
        <f t="shared" si="116"/>
        <v>0</v>
      </c>
      <c r="R369">
        <f t="shared" si="117"/>
        <v>348</v>
      </c>
      <c r="S369" s="89">
        <f t="shared" si="107"/>
        <v>0</v>
      </c>
      <c r="T369" s="89">
        <f>IF(AND(S369=0,S368&gt;0),SUM($G369:$H$381),S369)</f>
        <v>0</v>
      </c>
      <c r="U369" s="82">
        <f>SUM(T369:T$381)</f>
        <v>0</v>
      </c>
      <c r="V369" s="68">
        <f>localspline(R369,'BBG rates'!$G$10:$G$27,'BBG rates'!$K$10:$K$27)</f>
        <v>0.9677059166478873</v>
      </c>
      <c r="W369" s="68">
        <f>locallinterp(R369,'BBG rates'!$G$10:$G$27,'BBG rates'!$J$10:$J$27)</f>
        <v>0.10888</v>
      </c>
      <c r="X369" s="56">
        <f t="shared" si="118"/>
        <v>0.10882570301706807</v>
      </c>
      <c r="Y369" s="66">
        <f t="shared" si="108"/>
        <v>0</v>
      </c>
      <c r="Z369" s="72">
        <f t="shared" si="109"/>
        <v>0</v>
      </c>
      <c r="AA369" s="79">
        <f t="shared" si="110"/>
        <v>0</v>
      </c>
      <c r="AB369" s="81">
        <f t="shared" si="119"/>
        <v>0</v>
      </c>
      <c r="AD369" s="95">
        <f>locallinterp(R369,'BBG rates'!$N$10:$N$369,'BBG rates'!$P$10:$P$369)</f>
        <v>28.948158555341653</v>
      </c>
      <c r="AF369" s="2"/>
      <c r="AH369" s="2"/>
      <c r="AI369" s="185">
        <f t="shared" si="111"/>
        <v>348</v>
      </c>
      <c r="AJ369" s="127">
        <f>locallinterp(MIN(AI369,CAP_Senior*12),'BBG rates'!$X$24:$X$65,'BBG rates'!$Y$24:$Y$65)</f>
        <v>67.918742488467984</v>
      </c>
      <c r="AK369" s="127">
        <f>locallinterp(MIN(AI369,CAP_CB*12),'BBG rates'!$AA$25:$AA$40,'BBG rates'!$AC$25:$AC$40)</f>
        <v>11</v>
      </c>
      <c r="AL369" s="144">
        <f t="shared" si="112"/>
        <v>20.676186223039558</v>
      </c>
      <c r="AM369" s="142">
        <f>(SUMPRODUCT(AL369:AL$381,G369:G$381)+SUMPRODUCT(AL369:AL$381,H369:H$381))/12</f>
        <v>0</v>
      </c>
    </row>
    <row r="370" spans="1:39" x14ac:dyDescent="0.2">
      <c r="A370" s="7">
        <v>349</v>
      </c>
      <c r="B370" s="7">
        <v>174.5</v>
      </c>
      <c r="C370" s="7">
        <v>87.25</v>
      </c>
      <c r="D370" s="12">
        <f t="shared" si="104"/>
        <v>29.083333333333332</v>
      </c>
      <c r="E370" s="29">
        <f t="shared" si="103"/>
        <v>0</v>
      </c>
      <c r="F370" s="2">
        <f t="shared" si="105"/>
        <v>0</v>
      </c>
      <c r="G370" s="2">
        <f t="shared" si="113"/>
        <v>0</v>
      </c>
      <c r="H370" s="2">
        <f t="shared" si="114"/>
        <v>0</v>
      </c>
      <c r="I370" s="2">
        <f t="shared" si="102"/>
        <v>0</v>
      </c>
      <c r="J370" s="2">
        <f t="shared" si="120"/>
        <v>0</v>
      </c>
      <c r="K370" s="2">
        <f t="shared" si="106"/>
        <v>0</v>
      </c>
      <c r="L370" s="2">
        <f t="shared" si="106"/>
        <v>0</v>
      </c>
      <c r="M370" s="2"/>
      <c r="N370" s="28">
        <f t="shared" si="121"/>
        <v>0</v>
      </c>
      <c r="O370" s="2">
        <f t="shared" si="115"/>
        <v>0</v>
      </c>
      <c r="P370" s="2">
        <f t="shared" si="116"/>
        <v>0</v>
      </c>
      <c r="R370">
        <f t="shared" si="117"/>
        <v>349</v>
      </c>
      <c r="S370" s="89">
        <f t="shared" si="107"/>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8"/>
        <v>0.1085526418625804</v>
      </c>
      <c r="Y370" s="66">
        <f t="shared" si="108"/>
        <v>0</v>
      </c>
      <c r="Z370" s="72">
        <f t="shared" si="109"/>
        <v>0</v>
      </c>
      <c r="AA370" s="79">
        <f t="shared" si="110"/>
        <v>0</v>
      </c>
      <c r="AB370" s="81">
        <f t="shared" si="119"/>
        <v>0</v>
      </c>
      <c r="AD370" s="95">
        <f>locallinterp(R370,'BBG rates'!$N$10:$N$369,'BBG rates'!$P$10:$P$369)</f>
        <v>29.028802223792926</v>
      </c>
      <c r="AF370" s="2"/>
      <c r="AH370" s="2"/>
      <c r="AI370" s="185">
        <f t="shared" si="111"/>
        <v>349</v>
      </c>
      <c r="AJ370" s="127">
        <f>locallinterp(MIN(AI370,CAP_Senior*12),'BBG rates'!$X$24:$X$65,'BBG rates'!$Y$24:$Y$65)</f>
        <v>67.918742488467984</v>
      </c>
      <c r="AK370" s="127">
        <f>locallinterp(MIN(AI370,CAP_CB*12),'BBG rates'!$AA$25:$AA$40,'BBG rates'!$AC$25:$AC$40)</f>
        <v>11</v>
      </c>
      <c r="AL370" s="144">
        <f t="shared" si="112"/>
        <v>20.676186223039558</v>
      </c>
      <c r="AM370" s="142">
        <f>(SUMPRODUCT(AL370:AL$381,G370:G$381)+SUMPRODUCT(AL370:AL$381,H370:H$381))/12</f>
        <v>0</v>
      </c>
    </row>
    <row r="371" spans="1:39" x14ac:dyDescent="0.2">
      <c r="A371" s="7">
        <v>350</v>
      </c>
      <c r="B371" s="7">
        <v>175</v>
      </c>
      <c r="C371" s="7">
        <v>87.5</v>
      </c>
      <c r="D371" s="12">
        <f t="shared" si="104"/>
        <v>29.166666666666668</v>
      </c>
      <c r="E371" s="29">
        <f t="shared" si="103"/>
        <v>0</v>
      </c>
      <c r="F371" s="2">
        <f t="shared" si="105"/>
        <v>0</v>
      </c>
      <c r="G371" s="2">
        <f t="shared" si="113"/>
        <v>0</v>
      </c>
      <c r="H371" s="2">
        <f t="shared" si="114"/>
        <v>0</v>
      </c>
      <c r="I371" s="2">
        <f t="shared" si="102"/>
        <v>0</v>
      </c>
      <c r="J371" s="2">
        <f t="shared" si="120"/>
        <v>0</v>
      </c>
      <c r="K371" s="2">
        <f t="shared" si="106"/>
        <v>0</v>
      </c>
      <c r="L371" s="2">
        <f t="shared" si="106"/>
        <v>0</v>
      </c>
      <c r="M371" s="2"/>
      <c r="N371" s="28">
        <f t="shared" si="121"/>
        <v>0</v>
      </c>
      <c r="O371" s="2">
        <f t="shared" si="115"/>
        <v>0</v>
      </c>
      <c r="P371" s="2">
        <f t="shared" si="116"/>
        <v>0</v>
      </c>
      <c r="R371">
        <f t="shared" si="117"/>
        <v>350</v>
      </c>
      <c r="S371" s="89">
        <f t="shared" si="107"/>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8"/>
        <v>0.10827958002463944</v>
      </c>
      <c r="Y371" s="66">
        <f t="shared" si="108"/>
        <v>0</v>
      </c>
      <c r="Z371" s="72">
        <f t="shared" si="109"/>
        <v>0</v>
      </c>
      <c r="AA371" s="79">
        <f t="shared" si="110"/>
        <v>0</v>
      </c>
      <c r="AB371" s="81">
        <f t="shared" si="119"/>
        <v>0</v>
      </c>
      <c r="AD371" s="95">
        <f>locallinterp(R371,'BBG rates'!$N$10:$N$369,'BBG rates'!$P$10:$P$369)</f>
        <v>29.109447462397856</v>
      </c>
      <c r="AF371" s="2"/>
      <c r="AH371" s="2"/>
      <c r="AI371" s="185">
        <f t="shared" si="111"/>
        <v>350</v>
      </c>
      <c r="AJ371" s="127">
        <f>locallinterp(MIN(AI371,CAP_Senior*12),'BBG rates'!$X$24:$X$65,'BBG rates'!$Y$24:$Y$65)</f>
        <v>67.918742488467984</v>
      </c>
      <c r="AK371" s="127">
        <f>locallinterp(MIN(AI371,CAP_CB*12),'BBG rates'!$AA$25:$AA$40,'BBG rates'!$AC$25:$AC$40)</f>
        <v>11</v>
      </c>
      <c r="AL371" s="144">
        <f t="shared" si="112"/>
        <v>20.676186223039558</v>
      </c>
      <c r="AM371" s="142">
        <f>(SUMPRODUCT(AL371:AL$381,G371:G$381)+SUMPRODUCT(AL371:AL$381,H371:H$381))/12</f>
        <v>0</v>
      </c>
    </row>
    <row r="372" spans="1:39" x14ac:dyDescent="0.2">
      <c r="A372" s="7">
        <v>351</v>
      </c>
      <c r="B372" s="7">
        <v>175.5</v>
      </c>
      <c r="C372" s="7">
        <v>87.75</v>
      </c>
      <c r="D372" s="12">
        <f t="shared" si="104"/>
        <v>29.25</v>
      </c>
      <c r="E372" s="29">
        <f t="shared" si="103"/>
        <v>0</v>
      </c>
      <c r="F372" s="2">
        <f t="shared" si="105"/>
        <v>0</v>
      </c>
      <c r="G372" s="2">
        <f t="shared" si="113"/>
        <v>0</v>
      </c>
      <c r="H372" s="2">
        <f t="shared" si="114"/>
        <v>0</v>
      </c>
      <c r="I372" s="2">
        <f t="shared" si="102"/>
        <v>0</v>
      </c>
      <c r="J372" s="2">
        <f t="shared" si="120"/>
        <v>0</v>
      </c>
      <c r="K372" s="2">
        <f t="shared" si="106"/>
        <v>0</v>
      </c>
      <c r="L372" s="2">
        <f t="shared" si="106"/>
        <v>0</v>
      </c>
      <c r="M372" s="2"/>
      <c r="N372" s="28">
        <f t="shared" si="121"/>
        <v>0</v>
      </c>
      <c r="O372" s="2">
        <f t="shared" si="115"/>
        <v>0</v>
      </c>
      <c r="P372" s="2">
        <f t="shared" si="116"/>
        <v>0</v>
      </c>
      <c r="R372">
        <f t="shared" si="117"/>
        <v>351</v>
      </c>
      <c r="S372" s="89">
        <f t="shared" si="107"/>
        <v>0</v>
      </c>
      <c r="T372" s="89">
        <f>IF(AND(S372=0,S371&gt;0),SUM($G372:$H$381),S372)</f>
        <v>0</v>
      </c>
      <c r="U372" s="82">
        <f>SUM(T372:T$381)</f>
        <v>0</v>
      </c>
      <c r="V372" s="68">
        <f>localspline(R372,'BBG rates'!$G$10:$G$27,'BBG rates'!$K$10:$K$27)</f>
        <v>0.9677623616260177</v>
      </c>
      <c r="W372" s="68">
        <f>locallinterp(R372,'BBG rates'!$G$10:$G$27,'BBG rates'!$J$10:$J$27)</f>
        <v>0.10806</v>
      </c>
      <c r="X372" s="56">
        <f t="shared" si="118"/>
        <v>0.10800651750324519</v>
      </c>
      <c r="Y372" s="66">
        <f t="shared" si="108"/>
        <v>0</v>
      </c>
      <c r="Z372" s="72">
        <f t="shared" si="109"/>
        <v>0</v>
      </c>
      <c r="AA372" s="79">
        <f t="shared" si="110"/>
        <v>0</v>
      </c>
      <c r="AB372" s="81">
        <f t="shared" si="119"/>
        <v>0</v>
      </c>
      <c r="AD372" s="95">
        <f>locallinterp(R372,'BBG rates'!$N$10:$N$369,'BBG rates'!$P$10:$P$369)</f>
        <v>29.190094325866692</v>
      </c>
      <c r="AF372" s="2"/>
      <c r="AH372" s="2"/>
      <c r="AI372" s="185">
        <f t="shared" si="111"/>
        <v>351</v>
      </c>
      <c r="AJ372" s="127">
        <f>locallinterp(MIN(AI372,CAP_Senior*12),'BBG rates'!$X$24:$X$65,'BBG rates'!$Y$24:$Y$65)</f>
        <v>67.918742488467984</v>
      </c>
      <c r="AK372" s="127">
        <f>locallinterp(MIN(AI372,CAP_CB*12),'BBG rates'!$AA$25:$AA$40,'BBG rates'!$AC$25:$AC$40)</f>
        <v>11</v>
      </c>
      <c r="AL372" s="144">
        <f t="shared" si="112"/>
        <v>20.676186223039558</v>
      </c>
      <c r="AM372" s="142">
        <f>(SUMPRODUCT(AL372:AL$381,G372:G$381)+SUMPRODUCT(AL372:AL$381,H372:H$381))/12</f>
        <v>0</v>
      </c>
    </row>
    <row r="373" spans="1:39" x14ac:dyDescent="0.2">
      <c r="A373" s="7">
        <v>352</v>
      </c>
      <c r="B373" s="7">
        <v>176</v>
      </c>
      <c r="C373" s="7">
        <v>88</v>
      </c>
      <c r="D373" s="12">
        <f t="shared" si="104"/>
        <v>29.333333333333332</v>
      </c>
      <c r="E373" s="29">
        <f t="shared" si="103"/>
        <v>0</v>
      </c>
      <c r="F373" s="2">
        <f t="shared" si="105"/>
        <v>0</v>
      </c>
      <c r="G373" s="2">
        <f t="shared" si="113"/>
        <v>0</v>
      </c>
      <c r="H373" s="2">
        <f t="shared" si="114"/>
        <v>0</v>
      </c>
      <c r="I373" s="2">
        <f t="shared" si="102"/>
        <v>0</v>
      </c>
      <c r="J373" s="2">
        <f t="shared" si="120"/>
        <v>0</v>
      </c>
      <c r="K373" s="2">
        <f t="shared" si="106"/>
        <v>0</v>
      </c>
      <c r="L373" s="2">
        <f t="shared" si="106"/>
        <v>0</v>
      </c>
      <c r="M373" s="2"/>
      <c r="N373" s="28">
        <f t="shared" si="121"/>
        <v>0</v>
      </c>
      <c r="O373" s="2">
        <f t="shared" si="115"/>
        <v>0</v>
      </c>
      <c r="P373" s="2">
        <f t="shared" si="116"/>
        <v>0</v>
      </c>
      <c r="R373">
        <f t="shared" si="117"/>
        <v>352</v>
      </c>
      <c r="S373" s="89">
        <f t="shared" si="107"/>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8"/>
        <v>0.10773345429839765</v>
      </c>
      <c r="Y373" s="66">
        <f t="shared" si="108"/>
        <v>0</v>
      </c>
      <c r="Z373" s="72">
        <f t="shared" si="109"/>
        <v>0</v>
      </c>
      <c r="AA373" s="79">
        <f t="shared" si="110"/>
        <v>0</v>
      </c>
      <c r="AB373" s="81">
        <f t="shared" si="119"/>
        <v>0</v>
      </c>
      <c r="AD373" s="95">
        <f>locallinterp(R373,'BBG rates'!$N$10:$N$369,'BBG rates'!$P$10:$P$369)</f>
        <v>29.270742862196897</v>
      </c>
      <c r="AF373" s="2"/>
      <c r="AH373" s="2"/>
      <c r="AI373" s="185">
        <f t="shared" si="111"/>
        <v>352</v>
      </c>
      <c r="AJ373" s="127">
        <f>locallinterp(MIN(AI373,CAP_Senior*12),'BBG rates'!$X$24:$X$65,'BBG rates'!$Y$24:$Y$65)</f>
        <v>67.918742488467984</v>
      </c>
      <c r="AK373" s="127">
        <f>locallinterp(MIN(AI373,CAP_CB*12),'BBG rates'!$AA$25:$AA$40,'BBG rates'!$AC$25:$AC$40)</f>
        <v>11</v>
      </c>
      <c r="AL373" s="144">
        <f t="shared" si="112"/>
        <v>20.676186223039558</v>
      </c>
      <c r="AM373" s="142">
        <f>(SUMPRODUCT(AL373:AL$381,G373:G$381)+SUMPRODUCT(AL373:AL$381,H373:H$381))/12</f>
        <v>0</v>
      </c>
    </row>
    <row r="374" spans="1:39" x14ac:dyDescent="0.2">
      <c r="A374" s="7">
        <v>353</v>
      </c>
      <c r="B374" s="7">
        <v>176.5</v>
      </c>
      <c r="C374" s="7">
        <v>88.25</v>
      </c>
      <c r="D374" s="12">
        <f t="shared" si="104"/>
        <v>29.416666666666668</v>
      </c>
      <c r="E374" s="29">
        <f t="shared" si="103"/>
        <v>0</v>
      </c>
      <c r="F374" s="2">
        <f t="shared" si="105"/>
        <v>0</v>
      </c>
      <c r="G374" s="2">
        <f t="shared" si="113"/>
        <v>0</v>
      </c>
      <c r="H374" s="2">
        <f t="shared" si="114"/>
        <v>0</v>
      </c>
      <c r="I374" s="2">
        <f t="shared" si="102"/>
        <v>0</v>
      </c>
      <c r="J374" s="2">
        <f t="shared" si="120"/>
        <v>0</v>
      </c>
      <c r="K374" s="2">
        <f t="shared" si="106"/>
        <v>0</v>
      </c>
      <c r="L374" s="2">
        <f t="shared" si="106"/>
        <v>0</v>
      </c>
      <c r="M374" s="2"/>
      <c r="N374" s="28">
        <f t="shared" si="121"/>
        <v>0</v>
      </c>
      <c r="O374" s="2">
        <f t="shared" si="115"/>
        <v>0</v>
      </c>
      <c r="P374" s="2">
        <f t="shared" si="116"/>
        <v>0</v>
      </c>
      <c r="R374">
        <f t="shared" si="117"/>
        <v>353</v>
      </c>
      <c r="S374" s="89">
        <f t="shared" si="107"/>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8"/>
        <v>0.10746039041036326</v>
      </c>
      <c r="Y374" s="66">
        <f t="shared" si="108"/>
        <v>0</v>
      </c>
      <c r="Z374" s="72">
        <f t="shared" si="109"/>
        <v>0</v>
      </c>
      <c r="AA374" s="79">
        <f t="shared" si="110"/>
        <v>0</v>
      </c>
      <c r="AB374" s="81">
        <f t="shared" si="119"/>
        <v>0</v>
      </c>
      <c r="AD374" s="95">
        <f>locallinterp(R374,'BBG rates'!$N$10:$N$369,'BBG rates'!$P$10:$P$369)</f>
        <v>29.351393115778961</v>
      </c>
      <c r="AF374" s="2"/>
      <c r="AH374" s="2"/>
      <c r="AI374" s="185">
        <f t="shared" si="111"/>
        <v>353</v>
      </c>
      <c r="AJ374" s="127">
        <f>locallinterp(MIN(AI374,CAP_Senior*12),'BBG rates'!$X$24:$X$65,'BBG rates'!$Y$24:$Y$65)</f>
        <v>67.918742488467984</v>
      </c>
      <c r="AK374" s="127">
        <f>locallinterp(MIN(AI374,CAP_CB*12),'BBG rates'!$AA$25:$AA$40,'BBG rates'!$AC$25:$AC$40)</f>
        <v>11</v>
      </c>
      <c r="AL374" s="144">
        <f t="shared" si="112"/>
        <v>20.676186223039558</v>
      </c>
      <c r="AM374" s="142">
        <f>(SUMPRODUCT(AL374:AL$381,G374:G$381)+SUMPRODUCT(AL374:AL$381,H374:H$381))/12</f>
        <v>0</v>
      </c>
    </row>
    <row r="375" spans="1:39" x14ac:dyDescent="0.2">
      <c r="A375" s="7">
        <v>354</v>
      </c>
      <c r="B375" s="7">
        <v>177</v>
      </c>
      <c r="C375" s="7">
        <v>88.5</v>
      </c>
      <c r="D375" s="12">
        <f t="shared" si="104"/>
        <v>29.5</v>
      </c>
      <c r="E375" s="29">
        <f t="shared" si="103"/>
        <v>0</v>
      </c>
      <c r="F375" s="2">
        <f t="shared" si="105"/>
        <v>0</v>
      </c>
      <c r="G375" s="2">
        <f t="shared" si="113"/>
        <v>0</v>
      </c>
      <c r="H375" s="2">
        <f t="shared" si="114"/>
        <v>0</v>
      </c>
      <c r="I375" s="2">
        <f t="shared" si="102"/>
        <v>0</v>
      </c>
      <c r="J375" s="2">
        <f t="shared" si="120"/>
        <v>0</v>
      </c>
      <c r="K375" s="2">
        <f t="shared" si="106"/>
        <v>0</v>
      </c>
      <c r="L375" s="2">
        <f t="shared" si="106"/>
        <v>0</v>
      </c>
      <c r="M375" s="2"/>
      <c r="N375" s="28">
        <f t="shared" si="121"/>
        <v>0</v>
      </c>
      <c r="O375" s="2">
        <f t="shared" si="115"/>
        <v>0</v>
      </c>
      <c r="P375" s="2">
        <f t="shared" si="116"/>
        <v>0</v>
      </c>
      <c r="R375">
        <f t="shared" si="117"/>
        <v>354</v>
      </c>
      <c r="S375" s="89">
        <f t="shared" si="107"/>
        <v>0</v>
      </c>
      <c r="T375" s="89">
        <f>IF(AND(S375=0,S374&gt;0),SUM($G375:$H$381),S375)</f>
        <v>0</v>
      </c>
      <c r="U375" s="82">
        <f>SUM(T375:T$381)</f>
        <v>0</v>
      </c>
      <c r="V375" s="68">
        <f>localspline(R375,'BBG rates'!$G$10:$G$27,'BBG rates'!$K$10:$K$27)</f>
        <v>0.9678241095565171</v>
      </c>
      <c r="W375" s="68">
        <f>locallinterp(R375,'BBG rates'!$G$10:$G$27,'BBG rates'!$J$10:$J$27)</f>
        <v>0.10724</v>
      </c>
      <c r="X375" s="56">
        <f t="shared" si="118"/>
        <v>0.10718732583860913</v>
      </c>
      <c r="Y375" s="66">
        <f t="shared" si="108"/>
        <v>0</v>
      </c>
      <c r="Z375" s="72">
        <f t="shared" si="109"/>
        <v>0</v>
      </c>
      <c r="AA375" s="79">
        <f t="shared" si="110"/>
        <v>0</v>
      </c>
      <c r="AB375" s="81">
        <f t="shared" si="119"/>
        <v>0</v>
      </c>
      <c r="AD375" s="95">
        <f>locallinterp(R375,'BBG rates'!$N$10:$N$369,'BBG rates'!$P$10:$P$369)</f>
        <v>29.432045124908672</v>
      </c>
      <c r="AF375" s="2"/>
      <c r="AH375" s="2"/>
      <c r="AI375" s="185">
        <f t="shared" si="111"/>
        <v>354</v>
      </c>
      <c r="AJ375" s="127">
        <f>locallinterp(MIN(AI375,CAP_Senior*12),'BBG rates'!$X$24:$X$65,'BBG rates'!$Y$24:$Y$65)</f>
        <v>67.918742488467984</v>
      </c>
      <c r="AK375" s="127">
        <f>locallinterp(MIN(AI375,CAP_CB*12),'BBG rates'!$AA$25:$AA$40,'BBG rates'!$AC$25:$AC$40)</f>
        <v>11</v>
      </c>
      <c r="AL375" s="144">
        <f t="shared" si="112"/>
        <v>20.676186223039558</v>
      </c>
      <c r="AM375" s="142">
        <f>(SUMPRODUCT(AL375:AL$381,G375:G$381)+SUMPRODUCT(AL375:AL$381,H375:H$381))/12</f>
        <v>0</v>
      </c>
    </row>
    <row r="376" spans="1:39" x14ac:dyDescent="0.2">
      <c r="A376" s="7">
        <v>355</v>
      </c>
      <c r="B376" s="7">
        <v>177.5</v>
      </c>
      <c r="C376" s="7">
        <v>88.75</v>
      </c>
      <c r="D376" s="12">
        <f t="shared" si="104"/>
        <v>29.583333333333332</v>
      </c>
      <c r="E376" s="29">
        <f t="shared" si="103"/>
        <v>0</v>
      </c>
      <c r="F376" s="2">
        <f t="shared" si="105"/>
        <v>0</v>
      </c>
      <c r="G376" s="2">
        <f t="shared" si="113"/>
        <v>0</v>
      </c>
      <c r="H376" s="2">
        <f t="shared" si="114"/>
        <v>0</v>
      </c>
      <c r="I376" s="2">
        <f t="shared" si="102"/>
        <v>0</v>
      </c>
      <c r="J376" s="2">
        <f t="shared" si="120"/>
        <v>0</v>
      </c>
      <c r="K376" s="2">
        <f t="shared" si="106"/>
        <v>0</v>
      </c>
      <c r="L376" s="2">
        <f t="shared" si="106"/>
        <v>0</v>
      </c>
      <c r="M376" s="2"/>
      <c r="N376" s="28">
        <f t="shared" si="121"/>
        <v>0</v>
      </c>
      <c r="O376" s="2">
        <f t="shared" si="115"/>
        <v>0</v>
      </c>
      <c r="P376" s="2">
        <f t="shared" si="116"/>
        <v>0</v>
      </c>
      <c r="R376">
        <f t="shared" si="117"/>
        <v>355</v>
      </c>
      <c r="S376" s="89">
        <f t="shared" si="107"/>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8"/>
        <v>0.1069142605834017</v>
      </c>
      <c r="Y376" s="66">
        <f t="shared" si="108"/>
        <v>0</v>
      </c>
      <c r="Z376" s="72">
        <f t="shared" si="109"/>
        <v>0</v>
      </c>
      <c r="AA376" s="79">
        <f t="shared" si="110"/>
        <v>0</v>
      </c>
      <c r="AB376" s="81">
        <f t="shared" si="119"/>
        <v>0</v>
      </c>
      <c r="AD376" s="95">
        <f>locallinterp(R376,'BBG rates'!$N$10:$N$369,'BBG rates'!$P$10:$P$369)</f>
        <v>29.512698922412177</v>
      </c>
      <c r="AF376" s="2"/>
      <c r="AH376" s="2"/>
      <c r="AI376" s="185">
        <f t="shared" si="111"/>
        <v>355</v>
      </c>
      <c r="AJ376" s="127">
        <f>locallinterp(MIN(AI376,CAP_Senior*12),'BBG rates'!$X$24:$X$65,'BBG rates'!$Y$24:$Y$65)</f>
        <v>67.918742488467984</v>
      </c>
      <c r="AK376" s="127">
        <f>locallinterp(MIN(AI376,CAP_CB*12),'BBG rates'!$AA$25:$AA$40,'BBG rates'!$AC$25:$AC$40)</f>
        <v>11</v>
      </c>
      <c r="AL376" s="144">
        <f t="shared" si="112"/>
        <v>20.676186223039558</v>
      </c>
      <c r="AM376" s="142">
        <f>(SUMPRODUCT(AL376:AL$381,G376:G$381)+SUMPRODUCT(AL376:AL$381,H376:H$381))/12</f>
        <v>0</v>
      </c>
    </row>
    <row r="377" spans="1:39" x14ac:dyDescent="0.2">
      <c r="A377" s="7">
        <v>356</v>
      </c>
      <c r="B377" s="7">
        <v>178</v>
      </c>
      <c r="C377" s="7">
        <v>89</v>
      </c>
      <c r="D377" s="12">
        <f t="shared" si="104"/>
        <v>29.666666666666668</v>
      </c>
      <c r="E377" s="29">
        <f t="shared" si="103"/>
        <v>0</v>
      </c>
      <c r="F377" s="2">
        <f t="shared" si="105"/>
        <v>0</v>
      </c>
      <c r="G377" s="2">
        <f t="shared" si="113"/>
        <v>0</v>
      </c>
      <c r="H377" s="2">
        <f t="shared" si="114"/>
        <v>0</v>
      </c>
      <c r="I377" s="2">
        <f t="shared" si="102"/>
        <v>0</v>
      </c>
      <c r="J377" s="2">
        <f t="shared" si="120"/>
        <v>0</v>
      </c>
      <c r="K377" s="2">
        <f t="shared" si="106"/>
        <v>0</v>
      </c>
      <c r="L377" s="2">
        <f t="shared" si="106"/>
        <v>0</v>
      </c>
      <c r="M377" s="2"/>
      <c r="N377" s="28">
        <f t="shared" si="121"/>
        <v>0</v>
      </c>
      <c r="O377" s="2">
        <f t="shared" si="115"/>
        <v>0</v>
      </c>
      <c r="P377" s="2">
        <f t="shared" si="116"/>
        <v>0</v>
      </c>
      <c r="R377">
        <f t="shared" si="117"/>
        <v>356</v>
      </c>
      <c r="S377" s="89">
        <f t="shared" si="107"/>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8"/>
        <v>0.10664119464474098</v>
      </c>
      <c r="Y377" s="66">
        <f t="shared" si="108"/>
        <v>0</v>
      </c>
      <c r="Z377" s="72">
        <f t="shared" si="109"/>
        <v>0</v>
      </c>
      <c r="AA377" s="79">
        <f t="shared" si="110"/>
        <v>0</v>
      </c>
      <c r="AB377" s="81">
        <f t="shared" si="119"/>
        <v>0</v>
      </c>
      <c r="AD377" s="95">
        <f>locallinterp(R377,'BBG rates'!$N$10:$N$369,'BBG rates'!$P$10:$P$369)</f>
        <v>29.593354535644604</v>
      </c>
      <c r="AF377" s="2"/>
      <c r="AH377" s="2"/>
      <c r="AI377" s="185">
        <f t="shared" si="111"/>
        <v>356</v>
      </c>
      <c r="AJ377" s="127">
        <f>locallinterp(MIN(AI377,CAP_Senior*12),'BBG rates'!$X$24:$X$65,'BBG rates'!$Y$24:$Y$65)</f>
        <v>67.918742488467984</v>
      </c>
      <c r="AK377" s="127">
        <f>locallinterp(MIN(AI377,CAP_CB*12),'BBG rates'!$AA$25:$AA$40,'BBG rates'!$AC$25:$AC$40)</f>
        <v>11</v>
      </c>
      <c r="AL377" s="144">
        <f t="shared" si="112"/>
        <v>20.676186223039558</v>
      </c>
      <c r="AM377" s="142">
        <f>(SUMPRODUCT(AL377:AL$381,G377:G$381)+SUMPRODUCT(AL377:AL$381,H377:H$381))/12</f>
        <v>0</v>
      </c>
    </row>
    <row r="378" spans="1:39" x14ac:dyDescent="0.2">
      <c r="A378" s="7">
        <v>357</v>
      </c>
      <c r="B378" s="7">
        <v>178.5</v>
      </c>
      <c r="C378" s="7">
        <v>89.25</v>
      </c>
      <c r="D378" s="12">
        <f t="shared" si="104"/>
        <v>29.75</v>
      </c>
      <c r="E378" s="29">
        <f t="shared" si="103"/>
        <v>0</v>
      </c>
      <c r="F378" s="2">
        <f t="shared" si="105"/>
        <v>0</v>
      </c>
      <c r="G378" s="2">
        <f t="shared" si="113"/>
        <v>0</v>
      </c>
      <c r="H378" s="2">
        <f t="shared" si="114"/>
        <v>0</v>
      </c>
      <c r="I378" s="2">
        <f t="shared" si="102"/>
        <v>0</v>
      </c>
      <c r="J378" s="2">
        <f t="shared" si="120"/>
        <v>0</v>
      </c>
      <c r="K378" s="2">
        <f t="shared" si="106"/>
        <v>0</v>
      </c>
      <c r="L378" s="2">
        <f t="shared" si="106"/>
        <v>0</v>
      </c>
      <c r="M378" s="2"/>
      <c r="N378" s="28">
        <f t="shared" si="121"/>
        <v>0</v>
      </c>
      <c r="O378" s="2">
        <f t="shared" si="115"/>
        <v>0</v>
      </c>
      <c r="P378" s="2">
        <f t="shared" si="116"/>
        <v>0</v>
      </c>
      <c r="R378">
        <f t="shared" si="117"/>
        <v>357</v>
      </c>
      <c r="S378" s="89">
        <f t="shared" si="107"/>
        <v>0</v>
      </c>
      <c r="T378" s="89">
        <f>IF(AND(S378=0,S377&gt;0),SUM($G378:$H$381),S378)</f>
        <v>0</v>
      </c>
      <c r="U378" s="82">
        <f>SUM(T378:T$381)</f>
        <v>0</v>
      </c>
      <c r="V378" s="68">
        <f>localspline(R378,'BBG rates'!$G$10:$G$27,'BBG rates'!$K$10:$K$27)</f>
        <v>0.96788941015412622</v>
      </c>
      <c r="W378" s="68">
        <f>locallinterp(R378,'BBG rates'!$G$10:$G$27,'BBG rates'!$J$10:$J$27)</f>
        <v>0.10642</v>
      </c>
      <c r="X378" s="56">
        <f t="shared" si="118"/>
        <v>0.10636812802289342</v>
      </c>
      <c r="Y378" s="66">
        <f t="shared" si="108"/>
        <v>0</v>
      </c>
      <c r="Z378" s="72">
        <f t="shared" si="109"/>
        <v>0</v>
      </c>
      <c r="AA378" s="79">
        <f t="shared" si="110"/>
        <v>0</v>
      </c>
      <c r="AB378" s="81">
        <f t="shared" si="119"/>
        <v>0</v>
      </c>
      <c r="AD378" s="95">
        <f>locallinterp(R378,'BBG rates'!$N$10:$N$369,'BBG rates'!$P$10:$P$369)</f>
        <v>29.674011986490783</v>
      </c>
      <c r="AF378" s="2"/>
      <c r="AH378" s="2"/>
      <c r="AI378" s="185">
        <f t="shared" si="111"/>
        <v>357</v>
      </c>
      <c r="AJ378" s="127">
        <f>locallinterp(MIN(AI378,CAP_Senior*12),'BBG rates'!$X$24:$X$65,'BBG rates'!$Y$24:$Y$65)</f>
        <v>67.918742488467984</v>
      </c>
      <c r="AK378" s="127">
        <f>locallinterp(MIN(AI378,CAP_CB*12),'BBG rates'!$AA$25:$AA$40,'BBG rates'!$AC$25:$AC$40)</f>
        <v>11</v>
      </c>
      <c r="AL378" s="144">
        <f t="shared" si="112"/>
        <v>20.676186223039558</v>
      </c>
      <c r="AM378" s="142">
        <f>(SUMPRODUCT(AL378:AL$381,G378:G$381)+SUMPRODUCT(AL378:AL$381,H378:H$381))/12</f>
        <v>0</v>
      </c>
    </row>
    <row r="379" spans="1:39" x14ac:dyDescent="0.2">
      <c r="A379" s="7">
        <v>358</v>
      </c>
      <c r="B379" s="7">
        <v>179</v>
      </c>
      <c r="C379" s="7">
        <v>89.5</v>
      </c>
      <c r="D379" s="12">
        <f t="shared" si="104"/>
        <v>29.833333333333332</v>
      </c>
      <c r="E379" s="29">
        <f t="shared" si="103"/>
        <v>0</v>
      </c>
      <c r="F379" s="2">
        <f t="shared" si="105"/>
        <v>0</v>
      </c>
      <c r="G379" s="2">
        <f t="shared" si="113"/>
        <v>0</v>
      </c>
      <c r="H379" s="2">
        <f t="shared" si="114"/>
        <v>0</v>
      </c>
      <c r="I379" s="2">
        <f t="shared" si="102"/>
        <v>0</v>
      </c>
      <c r="J379" s="2">
        <f t="shared" si="120"/>
        <v>0</v>
      </c>
      <c r="K379" s="2">
        <f t="shared" si="106"/>
        <v>0</v>
      </c>
      <c r="L379" s="2">
        <f t="shared" si="106"/>
        <v>0</v>
      </c>
      <c r="M379" s="2"/>
      <c r="N379" s="28">
        <f t="shared" si="121"/>
        <v>0</v>
      </c>
      <c r="O379" s="2">
        <f t="shared" si="115"/>
        <v>0</v>
      </c>
      <c r="P379" s="2">
        <f t="shared" si="116"/>
        <v>0</v>
      </c>
      <c r="R379">
        <f t="shared" si="117"/>
        <v>358</v>
      </c>
      <c r="S379" s="89">
        <f t="shared" si="107"/>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8"/>
        <v>0.10609506071732611</v>
      </c>
      <c r="Y379" s="66">
        <f t="shared" si="108"/>
        <v>0</v>
      </c>
      <c r="Z379" s="72">
        <f t="shared" si="109"/>
        <v>0</v>
      </c>
      <c r="AA379" s="79">
        <f t="shared" si="110"/>
        <v>0</v>
      </c>
      <c r="AB379" s="81">
        <f t="shared" si="119"/>
        <v>0</v>
      </c>
      <c r="AD379" s="95">
        <f>locallinterp(R379,'BBG rates'!$N$10:$N$369,'BBG rates'!$P$10:$P$369)</f>
        <v>29.75467129136306</v>
      </c>
      <c r="AF379" s="2"/>
      <c r="AH379" s="2"/>
      <c r="AI379" s="185">
        <f t="shared" si="111"/>
        <v>358</v>
      </c>
      <c r="AJ379" s="127">
        <f>locallinterp(MIN(AI379,CAP_Senior*12),'BBG rates'!$X$24:$X$65,'BBG rates'!$Y$24:$Y$65)</f>
        <v>67.918742488467984</v>
      </c>
      <c r="AK379" s="127">
        <f>locallinterp(MIN(AI379,CAP_CB*12),'BBG rates'!$AA$25:$AA$40,'BBG rates'!$AC$25:$AC$40)</f>
        <v>11</v>
      </c>
      <c r="AL379" s="144">
        <f t="shared" si="112"/>
        <v>20.676186223039558</v>
      </c>
      <c r="AM379" s="142">
        <f>(SUMPRODUCT(AL379:AL$381,G379:G$381)+SUMPRODUCT(AL379:AL$381,H379:H$381))/12</f>
        <v>0</v>
      </c>
    </row>
    <row r="380" spans="1:39" x14ac:dyDescent="0.2">
      <c r="A380" s="7">
        <v>359</v>
      </c>
      <c r="B380" s="7">
        <v>179.5</v>
      </c>
      <c r="C380" s="7">
        <v>89.75</v>
      </c>
      <c r="D380" s="12">
        <f t="shared" si="104"/>
        <v>29.916666666666668</v>
      </c>
      <c r="E380" s="29">
        <f t="shared" si="103"/>
        <v>0</v>
      </c>
      <c r="F380" s="2">
        <f t="shared" si="105"/>
        <v>0</v>
      </c>
      <c r="G380" s="2">
        <f t="shared" si="113"/>
        <v>0</v>
      </c>
      <c r="H380" s="2">
        <f t="shared" si="114"/>
        <v>0</v>
      </c>
      <c r="I380" s="2">
        <f t="shared" si="102"/>
        <v>0</v>
      </c>
      <c r="J380" s="2">
        <f t="shared" si="120"/>
        <v>0</v>
      </c>
      <c r="K380" s="2">
        <f t="shared" si="106"/>
        <v>0</v>
      </c>
      <c r="L380" s="2">
        <f t="shared" si="106"/>
        <v>0</v>
      </c>
      <c r="M380" s="2"/>
      <c r="N380" s="28">
        <f t="shared" si="121"/>
        <v>0</v>
      </c>
      <c r="O380" s="2">
        <f t="shared" si="115"/>
        <v>0</v>
      </c>
      <c r="P380" s="2">
        <f t="shared" si="116"/>
        <v>0</v>
      </c>
      <c r="R380">
        <f t="shared" si="117"/>
        <v>359</v>
      </c>
      <c r="S380" s="89">
        <f t="shared" si="107"/>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8"/>
        <v>0.1058219927283055</v>
      </c>
      <c r="Y380" s="66">
        <f t="shared" si="108"/>
        <v>0</v>
      </c>
      <c r="Z380" s="72">
        <f t="shared" si="109"/>
        <v>0</v>
      </c>
      <c r="AA380" s="79">
        <f t="shared" si="110"/>
        <v>0</v>
      </c>
      <c r="AB380" s="81">
        <f t="shared" si="119"/>
        <v>0</v>
      </c>
      <c r="AD380" s="95">
        <f>locallinterp(R380,'BBG rates'!$N$10:$N$369,'BBG rates'!$P$10:$P$369)</f>
        <v>29.835332461203858</v>
      </c>
      <c r="AF380" s="2"/>
      <c r="AH380" s="2"/>
      <c r="AI380" s="185">
        <f t="shared" si="111"/>
        <v>359</v>
      </c>
      <c r="AJ380" s="127">
        <f>locallinterp(MIN(AI380,CAP_Senior*12),'BBG rates'!$X$24:$X$65,'BBG rates'!$Y$24:$Y$65)</f>
        <v>67.918742488467984</v>
      </c>
      <c r="AK380" s="127">
        <f>locallinterp(MIN(AI380,CAP_CB*12),'BBG rates'!$AA$25:$AA$40,'BBG rates'!$AC$25:$AC$40)</f>
        <v>11</v>
      </c>
      <c r="AL380" s="144">
        <f t="shared" si="112"/>
        <v>20.676186223039558</v>
      </c>
      <c r="AM380" s="142">
        <f>(SUMPRODUCT(AL380:AL$381,G380:G$381)+SUMPRODUCT(AL380:AL$381,H380:H$381))/12</f>
        <v>0</v>
      </c>
    </row>
    <row r="381" spans="1:39" ht="13.5" thickBot="1" x14ac:dyDescent="0.25">
      <c r="A381" s="7">
        <v>360</v>
      </c>
      <c r="B381" s="7">
        <v>180</v>
      </c>
      <c r="C381" s="7">
        <v>90</v>
      </c>
      <c r="D381" s="12">
        <f t="shared" si="104"/>
        <v>30</v>
      </c>
      <c r="E381" s="29">
        <f t="shared" si="103"/>
        <v>0</v>
      </c>
      <c r="F381" s="2">
        <f t="shared" si="105"/>
        <v>0</v>
      </c>
      <c r="G381" s="2">
        <f t="shared" si="113"/>
        <v>0</v>
      </c>
      <c r="H381" s="2">
        <f t="shared" si="114"/>
        <v>0</v>
      </c>
      <c r="I381" s="2">
        <f t="shared" si="102"/>
        <v>0</v>
      </c>
      <c r="J381" s="2">
        <f t="shared" si="120"/>
        <v>0</v>
      </c>
      <c r="K381" s="2">
        <f t="shared" si="106"/>
        <v>0</v>
      </c>
      <c r="L381" s="2">
        <f t="shared" si="106"/>
        <v>0</v>
      </c>
      <c r="M381" s="2"/>
      <c r="N381" s="28">
        <f t="shared" si="121"/>
        <v>0</v>
      </c>
      <c r="O381" s="2">
        <f t="shared" si="115"/>
        <v>0</v>
      </c>
      <c r="P381" s="2">
        <f t="shared" si="116"/>
        <v>0</v>
      </c>
      <c r="R381">
        <f t="shared" si="117"/>
        <v>360</v>
      </c>
      <c r="S381" s="89">
        <f t="shared" si="107"/>
        <v>0</v>
      </c>
      <c r="T381" s="89">
        <f>IF(AND(S381=0,S380&gt;0),SUM($G381:$H$381),S381)</f>
        <v>0</v>
      </c>
      <c r="U381" s="83">
        <f>SUM(T381:T$381)</f>
        <v>0</v>
      </c>
      <c r="V381" s="68">
        <f>localspline(R381,'BBG rates'!$G$10:$G$27,'BBG rates'!$K$10:$K$27)</f>
        <v>0.96795648336410522</v>
      </c>
      <c r="W381" s="68">
        <f>locallinterp(R381,'BBG rates'!$G$10:$G$27,'BBG rates'!$J$10:$J$27)</f>
        <v>0.1056</v>
      </c>
      <c r="X381" s="56">
        <f t="shared" si="118"/>
        <v>0.10554892405583161</v>
      </c>
      <c r="Y381" s="66">
        <f>T381*X381%/12+X382</f>
        <v>0</v>
      </c>
      <c r="Z381" s="72">
        <f t="shared" si="109"/>
        <v>0</v>
      </c>
      <c r="AA381" s="80">
        <f t="shared" si="110"/>
        <v>0</v>
      </c>
      <c r="AB381" s="81">
        <f t="shared" si="119"/>
        <v>0</v>
      </c>
      <c r="AD381" s="95">
        <f>locallinterp(R381,'BBG rates'!$N$10:$N$369,'BBG rates'!$P$10:$P$369)</f>
        <v>29.915995501484201</v>
      </c>
      <c r="AF381" s="2"/>
      <c r="AH381" s="2"/>
      <c r="AI381" s="185">
        <f t="shared" si="111"/>
        <v>360</v>
      </c>
      <c r="AJ381" s="127">
        <f>locallinterp(MIN(AI381,CAP_Senior*12),'BBG rates'!$X$24:$X$65,'BBG rates'!$Y$24:$Y$65)</f>
        <v>67.918742488467984</v>
      </c>
      <c r="AK381" s="127">
        <f>locallinterp(MIN(AI381,CAP_CB*12),'BBG rates'!$AA$25:$AA$40,'BBG rates'!$AC$25:$AC$40)</f>
        <v>11</v>
      </c>
      <c r="AL381" s="144">
        <f t="shared" si="112"/>
        <v>20.676186223039558</v>
      </c>
      <c r="AM381" s="142">
        <f>(SUMPRODUCT(AL381:AL$381,G381:G$381)+SUMPRODUCT(AL381:AL$381,H381:H$381))/12</f>
        <v>0</v>
      </c>
    </row>
  </sheetData>
  <mergeCells count="3">
    <mergeCell ref="AI3:AM3"/>
    <mergeCell ref="F15:G15"/>
    <mergeCell ref="J20:L20"/>
  </mergeCells>
  <conditionalFormatting sqref="AJ22:AJ381">
    <cfRule type="cellIs" dxfId="5" priority="2" operator="equal">
      <formula>AJ21</formula>
    </cfRule>
  </conditionalFormatting>
  <conditionalFormatting sqref="AK22:AK381">
    <cfRule type="cellIs" dxfId="4"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AM381"/>
  <sheetViews>
    <sheetView topLeftCell="X1" workbookViewId="0">
      <selection activeCell="AF13" sqref="AF13"/>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5" width="6.5703125" bestFit="1" customWidth="1"/>
    <col min="16" max="16" width="7.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38576.531290088235</v>
      </c>
    </row>
    <row r="3" spans="5:39" ht="13.5" thickBot="1" x14ac:dyDescent="0.25">
      <c r="E3" s="16" t="s">
        <v>20</v>
      </c>
      <c r="F3" s="17">
        <f>SUM(L22:L381)/SUM(K22:K381)</f>
        <v>8.7556501814387246</v>
      </c>
      <c r="N3" t="s">
        <v>23</v>
      </c>
      <c r="AI3" s="331" t="s">
        <v>137</v>
      </c>
      <c r="AJ3" s="332"/>
      <c r="AK3" s="332"/>
      <c r="AL3" s="332"/>
      <c r="AM3" s="333"/>
    </row>
    <row r="4" spans="5:39" ht="13.5" thickBot="1" x14ac:dyDescent="0.25">
      <c r="E4" t="s">
        <v>21</v>
      </c>
      <c r="F4" s="26">
        <f ca="1">(N4+(N7*N6/(1+F12)^N6))/(N5+(N7/(1+F12)^N6))</f>
        <v>8.7556501814387246</v>
      </c>
      <c r="N4">
        <f ca="1">SUM(OFFSET($L$22,,,$I$7*$I$9))</f>
        <v>87556501.814388007</v>
      </c>
    </row>
    <row r="5" spans="5:39" ht="13.5" thickBot="1" x14ac:dyDescent="0.25">
      <c r="N5">
        <f ca="1">SUM(OFFSET($K$22,,,$I$7*$I$9))</f>
        <v>10000000.000000088</v>
      </c>
      <c r="AI5" s="30" t="s">
        <v>164</v>
      </c>
      <c r="AJ5" s="94"/>
    </row>
    <row r="6" spans="5:39" ht="13.5" thickBot="1" x14ac:dyDescent="0.25">
      <c r="E6" s="3" t="s">
        <v>11</v>
      </c>
      <c r="F6" s="90">
        <v>10000000</v>
      </c>
      <c r="H6" s="3" t="s">
        <v>13</v>
      </c>
      <c r="I6" s="70">
        <v>25</v>
      </c>
      <c r="N6" s="25">
        <f ca="1">OFFSET($D$21,$I$9*$I$7,0)</f>
        <v>0</v>
      </c>
      <c r="AI6" s="167" t="s">
        <v>163</v>
      </c>
      <c r="AJ6" s="168">
        <f>CAP_Senior</f>
        <v>20</v>
      </c>
    </row>
    <row r="7" spans="5:39" ht="13.5" thickBot="1" x14ac:dyDescent="0.25">
      <c r="E7" s="1"/>
      <c r="H7" s="3" t="s">
        <v>14</v>
      </c>
      <c r="I7" s="19">
        <v>12</v>
      </c>
      <c r="K7" s="9"/>
      <c r="N7">
        <f ca="1">OFFSET($N$22,$I$7*$I$9,0)</f>
        <v>0</v>
      </c>
      <c r="AI7" s="167" t="s">
        <v>161</v>
      </c>
      <c r="AJ7" s="168">
        <f>CAP_CB</f>
        <v>20</v>
      </c>
    </row>
    <row r="8" spans="5:39" ht="13.5" thickBot="1" x14ac:dyDescent="0.25">
      <c r="H8" s="3" t="s">
        <v>1</v>
      </c>
      <c r="I8" s="3">
        <f>I6*I7</f>
        <v>300</v>
      </c>
    </row>
    <row r="9" spans="5:39" ht="13.5" thickBot="1" x14ac:dyDescent="0.25">
      <c r="E9" s="1"/>
      <c r="H9" s="24" t="s">
        <v>22</v>
      </c>
      <c r="I9" s="19">
        <v>100</v>
      </c>
      <c r="AI9" s="186" t="s">
        <v>162</v>
      </c>
    </row>
    <row r="10" spans="5:39" ht="13.5" thickBot="1" x14ac:dyDescent="0.25">
      <c r="E10" s="4"/>
      <c r="F10" s="102" t="s">
        <v>7</v>
      </c>
      <c r="G10" s="102" t="s">
        <v>8</v>
      </c>
      <c r="I10" s="22"/>
      <c r="AI10" s="168" t="str">
        <f>Senior_LP_TYPE</f>
        <v>A+/A spread not capped</v>
      </c>
    </row>
    <row r="11" spans="5:39" x14ac:dyDescent="0.2">
      <c r="E11" s="7" t="s">
        <v>12</v>
      </c>
      <c r="F11" s="69">
        <f>'[2]Option Premium'!$F$43/100</f>
        <v>1.6169999999999997E-2</v>
      </c>
      <c r="G11" s="6">
        <f>(1+F11)^(1/$I$7)-1</f>
        <v>1.3376153099005084E-3</v>
      </c>
    </row>
    <row r="12" spans="5:39" x14ac:dyDescent="0.2">
      <c r="E12" s="7" t="s">
        <v>16</v>
      </c>
      <c r="F12" s="18">
        <f>F11</f>
        <v>1.6169999999999997E-2</v>
      </c>
      <c r="G12" s="6"/>
      <c r="T12" s="21" t="s">
        <v>67</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102" t="s">
        <v>5</v>
      </c>
      <c r="G16" s="102" t="s">
        <v>6</v>
      </c>
      <c r="J16" s="2"/>
      <c r="U16" s="30" t="s">
        <v>73</v>
      </c>
      <c r="AA16" s="30" t="s">
        <v>65</v>
      </c>
      <c r="AD16" s="30" t="s">
        <v>80</v>
      </c>
      <c r="AK16" s="181">
        <f>AL16*AK13</f>
        <v>0.83</v>
      </c>
      <c r="AL16" s="183">
        <f>1-AL15</f>
        <v>0.83</v>
      </c>
      <c r="AM16" s="150" t="s">
        <v>136</v>
      </c>
    </row>
    <row r="17" spans="1:39" ht="13.5" thickBot="1" x14ac:dyDescent="0.25">
      <c r="E17" s="1"/>
      <c r="F17" s="10">
        <f>SUM(F22:F381)</f>
        <v>1572959.3870264711</v>
      </c>
      <c r="G17" s="11">
        <f>SUM(G22:H381)</f>
        <v>9999999.9999999888</v>
      </c>
      <c r="AA17" s="87">
        <f>Y20/SUMPRODUCT(V22:V381,U22:U381)*1200</f>
        <v>-8.8996481274055739E-2</v>
      </c>
      <c r="AB17" s="88" t="s">
        <v>77</v>
      </c>
      <c r="AD17" t="s">
        <v>82</v>
      </c>
      <c r="AF17" s="103" t="s">
        <v>85</v>
      </c>
      <c r="AG17" s="73">
        <f>AG18/AD18</f>
        <v>28.775949791935982</v>
      </c>
      <c r="AM17" s="30" t="s">
        <v>88</v>
      </c>
    </row>
    <row r="18" spans="1:39" ht="13.5" thickBot="1" x14ac:dyDescent="0.25">
      <c r="N18" t="s">
        <v>19</v>
      </c>
      <c r="S18" s="1" t="s">
        <v>79</v>
      </c>
      <c r="T18" s="93">
        <f>locallinterp(T19*12,'BBG rates'!$A$10:$A$27,'BBG rates'!$D$10:$D$27)</f>
        <v>-0.23142469136448851</v>
      </c>
      <c r="U18" s="92" t="s">
        <v>78</v>
      </c>
      <c r="AA18" s="73">
        <f>((1+AA17%/12)^12-1)*100</f>
        <v>-8.8960188534148443E-2</v>
      </c>
      <c r="AB18" s="86" t="s">
        <v>66</v>
      </c>
      <c r="AD18" s="96">
        <f>(SUMPRODUCT(AD22:AD381,G22:G381)+SUMPRODUCT(AD22:AD381,H22:H381))/F6</f>
        <v>9.9334621473542946</v>
      </c>
      <c r="AE18" t="s">
        <v>83</v>
      </c>
      <c r="AF18" s="103" t="s">
        <v>87</v>
      </c>
      <c r="AG18">
        <f>'[3]25Y fix'!$L$4*100</f>
        <v>285.84480801236379</v>
      </c>
      <c r="AM18" s="146">
        <f>SUM(AM22:AM381)/SUM(E21:E380)*12+EMTN_Addon</f>
        <v>18.424235816252494</v>
      </c>
    </row>
    <row r="19" spans="1:39" ht="13.5" thickBot="1" x14ac:dyDescent="0.25">
      <c r="J19" t="s">
        <v>24</v>
      </c>
      <c r="K19" t="s">
        <v>25</v>
      </c>
      <c r="L19" t="s">
        <v>26</v>
      </c>
      <c r="S19" s="1" t="s">
        <v>27</v>
      </c>
      <c r="T19" s="74">
        <f>IF(I7=12,SUMPRODUCT(T22:T381,D22:D381)/F6,"set frequency to 12")</f>
        <v>9.7995251660675287</v>
      </c>
      <c r="U19" t="str">
        <f>IF(SUM(T22:T381)=F6,"ok","check")</f>
        <v>ok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102" t="str">
        <f>CONCATENATE("Outstanding ",F13*100,"% prepay")</f>
        <v>Outstanding 4% prepay</v>
      </c>
      <c r="F20" s="8" t="s">
        <v>9</v>
      </c>
      <c r="G20" s="102" t="s">
        <v>10</v>
      </c>
      <c r="H20" s="8" t="s">
        <v>2</v>
      </c>
      <c r="I20" s="102" t="s">
        <v>3</v>
      </c>
      <c r="J20" s="330" t="s">
        <v>15</v>
      </c>
      <c r="K20" s="330"/>
      <c r="L20" s="330"/>
      <c r="M20" s="20"/>
      <c r="N20" s="102" t="s">
        <v>18</v>
      </c>
      <c r="O20" s="102"/>
      <c r="P20" s="102"/>
      <c r="S20" s="33" t="str">
        <f>"Principals only (incl "&amp;F13*100&amp;"% CPR)"</f>
        <v>Principals only (incl 4% CPR)</v>
      </c>
      <c r="T20" s="76"/>
      <c r="U20" s="32"/>
      <c r="X20" s="30" t="s">
        <v>63</v>
      </c>
      <c r="Y20" s="67">
        <f>SUMPRODUCT(Y22:Y381,$V22:$V381)</f>
        <v>-88383.20141913816</v>
      </c>
      <c r="Z20" s="30"/>
      <c r="AA20" s="78">
        <f>SUMPRODUCT(AA22:AA381,$V22:$V381)</f>
        <v>-88383.201419138044</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9940238.007570697</v>
      </c>
      <c r="F22" s="2">
        <f t="shared" ref="F22:F85" si="1">IF($A22&lt;=$I$8,-IPMT($G$11,1,$I$8-$A22+1,$E21),0)</f>
        <v>13376.153099005083</v>
      </c>
      <c r="G22" s="2">
        <f>IF($A22&lt;=$I$8,-PPMT($G$11,1,$I$8-$A22+1,$E21),0)</f>
        <v>27113.356681712517</v>
      </c>
      <c r="H22" s="2">
        <f>IF($A22&lt;=$I$8,(E21-G22)*$G$13,0)</f>
        <v>32648.635747591277</v>
      </c>
      <c r="I22" s="2">
        <f>SUM(F22:H22)</f>
        <v>73138.145528308873</v>
      </c>
      <c r="J22" s="2">
        <f>IF($I$7=1,I22*A22,IF($I$7=2,I22*B22,IF($I$7=4,I22*C22,I22*D22)))</f>
        <v>6094.845460692406</v>
      </c>
      <c r="K22" s="2">
        <f>I22/(1+$F$12)^IF($I$7=1,$A22,IF($I$7=2,$B22,IF($I$7=4,$C22,$D22)))</f>
        <v>73040.445510152538</v>
      </c>
      <c r="L22" s="2">
        <f>J22/(1+$F$12)^IF($I$7=1,$A22,IF($I$7=2,$B22,IF($I$7=4,$C22,$D22)))</f>
        <v>6086.7037925127115</v>
      </c>
      <c r="M22" s="2"/>
      <c r="N22" s="28">
        <f>IF($A22&lt;=$I$8,N21-P22,0)</f>
        <v>9972886.643318288</v>
      </c>
      <c r="O22" s="2">
        <f>IF($A22&lt;=$I$8,-IPMT($G$11,1,$I$8-$A22+1,$N21),0)</f>
        <v>13376.153099005083</v>
      </c>
      <c r="P22" s="2">
        <f>IF($A22&lt;=$I$8,-PPMT($G$11,1,$I$8-$A22+1,$N21),0)</f>
        <v>27113.356681712517</v>
      </c>
      <c r="R22">
        <f>ROUND(D22*12,1)</f>
        <v>1</v>
      </c>
      <c r="S22" s="89">
        <f t="shared" ref="S22:S85" si="2">IF(D22&lt;$I$9,G22+H22,0)</f>
        <v>59761.992429303791</v>
      </c>
      <c r="T22" s="89">
        <f>IF(AND(S22=0,S21&gt;0),SUM($G22:$H$381),S22)</f>
        <v>59761.992429303791</v>
      </c>
      <c r="U22" s="82">
        <f>SUM(T22:T$381)</f>
        <v>10000000.000000002</v>
      </c>
      <c r="V22" s="68">
        <f>localspline(R22,'BBG rates'!$G$10:$G$27,'BBG rates'!$K$10:$K$27)</f>
        <v>1.0002517930437387</v>
      </c>
      <c r="W22" s="68">
        <f>locallinterp(R22,'BBG rates'!$G$10:$G$27,'BBG rates'!$J$10:$J$27)</f>
        <v>-0.48612500000000003</v>
      </c>
      <c r="X22" s="56">
        <f>((1+W22%)^(1/12)-1)*1200</f>
        <v>-0.48721149787493978</v>
      </c>
      <c r="Y22" s="66">
        <f t="shared" ref="Y22:Y85" si="3">T22*X22%/12+Y23</f>
        <v>-2073.6225712350579</v>
      </c>
      <c r="Z22" s="72">
        <f t="shared" ref="Z22:Z85" si="4">IF(U22=0,0,Y22*1200/U22)</f>
        <v>-0.24883470854820688</v>
      </c>
      <c r="AA22" s="79">
        <f t="shared" ref="AA22:AA85" si="5">T22*$AA$17%/12+AA23</f>
        <v>-741.6373439504639</v>
      </c>
      <c r="AB22" s="81">
        <f>IF(U22=0,0,AA22*1200/U22)</f>
        <v>-8.8996481274055655E-2</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12502537.794799559</v>
      </c>
    </row>
    <row r="23" spans="1:39" x14ac:dyDescent="0.2">
      <c r="A23" s="7">
        <v>2</v>
      </c>
      <c r="B23" s="7">
        <v>1</v>
      </c>
      <c r="C23" s="7">
        <v>0.5</v>
      </c>
      <c r="D23" s="12">
        <f t="shared" si="0"/>
        <v>0.16666666666666666</v>
      </c>
      <c r="E23" s="29">
        <f>IF($A23&lt;=$I$8,E22-G23-H23,0)</f>
        <v>9880724.1016732659</v>
      </c>
      <c r="F23" s="2">
        <f t="shared" si="1"/>
        <v>13296.21454298149</v>
      </c>
      <c r="G23" s="2">
        <f t="shared" ref="G23:G86" si="8">IF($A23&lt;=$I$8,-PPMT($G$11,1,$I$8-$A23+1,$E22),0)</f>
        <v>27060.743118805243</v>
      </c>
      <c r="H23" s="2">
        <f t="shared" ref="H23:H86" si="9">IF($A23&lt;=$I$8,(E22-G23)*$G$13,0)</f>
        <v>32453.162778625967</v>
      </c>
      <c r="I23" s="2">
        <f t="shared" ref="I23:I53" si="10">SUM(F23:H23)</f>
        <v>72810.120440412706</v>
      </c>
      <c r="J23" s="2">
        <f>IF($I$7=1,I23*A23,IF($I$7=2,I23*B23,IF($I$7=4,I23*C23,I23*D23)))</f>
        <v>12135.020073402116</v>
      </c>
      <c r="K23" s="2">
        <f t="shared" ref="K23:L85" si="11">I23/(1+$F$12)^IF($I$7=1,$A23,IF($I$7=2,$B23,IF($I$7=4,$C23,$D23)))</f>
        <v>72615.726699739564</v>
      </c>
      <c r="L23" s="2">
        <f t="shared" si="11"/>
        <v>12102.621116623259</v>
      </c>
      <c r="M23" s="2"/>
      <c r="N23" s="28">
        <f>IF($A23&lt;=$I$8,N22-P23,0)</f>
        <v>9945737.0193955749</v>
      </c>
      <c r="O23" s="2">
        <f t="shared" ref="O23:O86" si="12">IF($A23&lt;=$I$8,-IPMT($G$11,1,$I$8-$A23+1,$N22),0)</f>
        <v>13339.885858004833</v>
      </c>
      <c r="P23" s="2">
        <f t="shared" ref="P23:P86" si="13">IF($A23&lt;=$I$8,-PPMT($G$11,1,$I$8-$A23+1,$N22),0)</f>
        <v>27149.623922712763</v>
      </c>
      <c r="R23">
        <f t="shared" ref="R23:R86" si="14">ROUND(D23*12,1)</f>
        <v>2</v>
      </c>
      <c r="S23" s="89">
        <f t="shared" si="2"/>
        <v>59513.905897431207</v>
      </c>
      <c r="T23" s="89">
        <f>IF(AND(S23=0,S22&gt;0),SUM($G23:$H$381),S23)</f>
        <v>59513.905897431207</v>
      </c>
      <c r="U23" s="82">
        <f>SUM(T23:T$381)</f>
        <v>9940238.0075706989</v>
      </c>
      <c r="V23" s="68">
        <f>localspline(R23,'BBG rates'!$G$10:$G$27,'BBG rates'!$K$10:$K$27)</f>
        <v>1.0007036717399336</v>
      </c>
      <c r="W23" s="68">
        <f>locallinterp(R23,'BBG rates'!$G$10:$G$27,'BBG rates'!$J$10:$J$27)</f>
        <v>-0.48849999999999999</v>
      </c>
      <c r="X23" s="56">
        <f t="shared" ref="X23:X86" si="15">((1+W23%)^(1/12)-1)*1200</f>
        <v>-0.48959715685596983</v>
      </c>
      <c r="Y23" s="66">
        <f t="shared" si="3"/>
        <v>-2049.3586296954982</v>
      </c>
      <c r="Z23" s="72">
        <f t="shared" si="4"/>
        <v>-0.24740155655846419</v>
      </c>
      <c r="AA23" s="79">
        <f t="shared" si="5"/>
        <v>-737.20517141701828</v>
      </c>
      <c r="AB23" s="81">
        <f t="shared" ref="AB23:AB86" si="16">IF(U23=0,0,AA23*1200/U23)</f>
        <v>-8.8996481274055655E-2</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12501676.641089207</v>
      </c>
    </row>
    <row r="24" spans="1:39" x14ac:dyDescent="0.2">
      <c r="A24" s="7">
        <v>3</v>
      </c>
      <c r="B24" s="7">
        <v>1.5</v>
      </c>
      <c r="C24" s="7">
        <v>0.75</v>
      </c>
      <c r="D24" s="12">
        <f t="shared" si="0"/>
        <v>0.25</v>
      </c>
      <c r="E24" s="29">
        <f t="shared" ref="E24:E87" si="17">IF($A24&lt;=$I$8,E23-G24-H24,0)</f>
        <v>9821457.3683743961</v>
      </c>
      <c r="F24" s="2">
        <f t="shared" si="1"/>
        <v>13216.607831301108</v>
      </c>
      <c r="G24" s="2">
        <f t="shared" si="8"/>
        <v>27008.231652699717</v>
      </c>
      <c r="H24" s="2">
        <f t="shared" si="9"/>
        <v>32258.501646171117</v>
      </c>
      <c r="I24" s="2">
        <f t="shared" ref="I24:I30" si="18">SUM(F24:H24)</f>
        <v>72483.341130171946</v>
      </c>
      <c r="J24" s="2">
        <f t="shared" ref="J24:J87" si="19">IF($I$7=1,I24*A24,IF($I$7=2,I24*B24,IF($I$7=4,I24*C24,I24*D24)))</f>
        <v>18120.835282542987</v>
      </c>
      <c r="K24" s="2">
        <f t="shared" si="11"/>
        <v>72193.253048054903</v>
      </c>
      <c r="L24" s="2">
        <f t="shared" si="11"/>
        <v>18048.313262013726</v>
      </c>
      <c r="M24" s="2"/>
      <c r="N24" s="28">
        <f t="shared" ref="N24:N87" si="20">IF($A24&lt;=$I$8,N23-P24,0)</f>
        <v>9918551.0797202457</v>
      </c>
      <c r="O24" s="2">
        <f t="shared" si="12"/>
        <v>13303.570105387771</v>
      </c>
      <c r="P24" s="2">
        <f t="shared" si="13"/>
        <v>27185.939675329828</v>
      </c>
      <c r="R24">
        <f t="shared" si="14"/>
        <v>3</v>
      </c>
      <c r="S24" s="89">
        <f t="shared" si="2"/>
        <v>59266.733298870837</v>
      </c>
      <c r="T24" s="89">
        <f>IF(AND(S24=0,S23&gt;0),SUM($G24:$H$381),S24)</f>
        <v>59266.733298870837</v>
      </c>
      <c r="U24" s="82">
        <f>SUM(T24:T$381)</f>
        <v>9880724.1016732678</v>
      </c>
      <c r="V24" s="68">
        <f>localspline(R24,'BBG rates'!$G$10:$G$27,'BBG rates'!$K$10:$K$27)</f>
        <v>1.0011555447240852</v>
      </c>
      <c r="W24" s="68">
        <f>locallinterp(R24,'BBG rates'!$G$10:$G$27,'BBG rates'!$J$10:$J$27)</f>
        <v>-0.49087500000000001</v>
      </c>
      <c r="X24" s="56">
        <f t="shared" si="15"/>
        <v>-0.49198286803018298</v>
      </c>
      <c r="Y24" s="66">
        <f t="shared" si="3"/>
        <v>-2025.0770970948513</v>
      </c>
      <c r="Z24" s="72">
        <f t="shared" si="4"/>
        <v>-0.24594275596687226</v>
      </c>
      <c r="AA24" s="79">
        <f t="shared" si="5"/>
        <v>-732.79139790722945</v>
      </c>
      <c r="AB24" s="81">
        <f t="shared" si="16"/>
        <v>-8.8996481274055655E-2</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12499961.483384525</v>
      </c>
    </row>
    <row r="25" spans="1:39" x14ac:dyDescent="0.2">
      <c r="A25" s="7">
        <v>4</v>
      </c>
      <c r="B25" s="7">
        <v>2</v>
      </c>
      <c r="C25" s="7">
        <v>1</v>
      </c>
      <c r="D25" s="12">
        <f t="shared" si="0"/>
        <v>0.33333333333333331</v>
      </c>
      <c r="E25" s="29">
        <f t="shared" si="17"/>
        <v>9762436.8969302252</v>
      </c>
      <c r="F25" s="2">
        <f t="shared" si="1"/>
        <v>13137.33174147275</v>
      </c>
      <c r="G25" s="2">
        <f t="shared" si="8"/>
        <v>26955.822085276737</v>
      </c>
      <c r="H25" s="2">
        <f t="shared" si="9"/>
        <v>32064.649358895473</v>
      </c>
      <c r="I25" s="2">
        <f t="shared" si="18"/>
        <v>72157.803185644967</v>
      </c>
      <c r="J25" s="2">
        <f t="shared" si="19"/>
        <v>24052.601061881654</v>
      </c>
      <c r="K25" s="2">
        <f>I25/(1+$F$12)^IF($I$7=1,$A25,IF($I$7=2,$B25,IF($I$7=4,$C25,$D25)))</f>
        <v>71773.01326878932</v>
      </c>
      <c r="L25" s="2">
        <f>J25/(1+$F$12)^IF($I$7=1,$A25,IF($I$7=2,$B25,IF($I$7=4,$C25,$D25)))</f>
        <v>23924.337756263103</v>
      </c>
      <c r="M25" s="2"/>
      <c r="N25" s="28">
        <f t="shared" si="20"/>
        <v>9891328.7757157926</v>
      </c>
      <c r="O25" s="2">
        <f t="shared" si="12"/>
        <v>13267.205776264018</v>
      </c>
      <c r="P25" s="2">
        <f t="shared" si="13"/>
        <v>27222.304004453577</v>
      </c>
      <c r="R25">
        <f t="shared" si="14"/>
        <v>4</v>
      </c>
      <c r="S25" s="89">
        <f t="shared" si="2"/>
        <v>59020.47144417221</v>
      </c>
      <c r="T25" s="89">
        <f>IF(AND(S25=0,S24&gt;0),SUM($G25:$H$381),S25)</f>
        <v>59020.47144417221</v>
      </c>
      <c r="U25" s="82">
        <f>SUM(T25:T$381)</f>
        <v>9821457.3683743961</v>
      </c>
      <c r="V25" s="68">
        <f>localspline(R25,'BBG rates'!$G$10:$G$27,'BBG rates'!$K$10:$K$27)</f>
        <v>1.0016072346102698</v>
      </c>
      <c r="W25" s="68">
        <f>locallinterp(R25,'BBG rates'!$G$10:$G$27,'BBG rates'!$J$10:$J$27)</f>
        <v>-0.49325000000000002</v>
      </c>
      <c r="X25" s="56">
        <f t="shared" si="15"/>
        <v>-0.49436863140024379</v>
      </c>
      <c r="Y25" s="66">
        <f t="shared" si="3"/>
        <v>-2000.7785825722192</v>
      </c>
      <c r="Z25" s="72">
        <f t="shared" si="4"/>
        <v>-0.24445804823404277</v>
      </c>
      <c r="AA25" s="79">
        <f t="shared" si="5"/>
        <v>-728.39595564038996</v>
      </c>
      <c r="AB25" s="81">
        <f t="shared" si="16"/>
        <v>-8.8996481274055669E-2</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12497399.431892956</v>
      </c>
    </row>
    <row r="26" spans="1:39" x14ac:dyDescent="0.2">
      <c r="A26" s="7">
        <v>5</v>
      </c>
      <c r="B26" s="7">
        <v>2.5</v>
      </c>
      <c r="C26" s="7">
        <v>1.25</v>
      </c>
      <c r="D26" s="12">
        <f t="shared" si="0"/>
        <v>0.41666666666666669</v>
      </c>
      <c r="E26" s="29">
        <f t="shared" si="17"/>
        <v>9703661.7797755152</v>
      </c>
      <c r="F26" s="2">
        <f t="shared" si="1"/>
        <v>13058.385055271481</v>
      </c>
      <c r="G26" s="2">
        <f t="shared" si="8"/>
        <v>26903.514218801563</v>
      </c>
      <c r="H26" s="2">
        <f t="shared" si="9"/>
        <v>31871.602935907958</v>
      </c>
      <c r="I26" s="2">
        <f t="shared" si="18"/>
        <v>71833.502209981001</v>
      </c>
      <c r="J26" s="2">
        <f t="shared" si="19"/>
        <v>29930.62592082542</v>
      </c>
      <c r="K26" s="2">
        <f t="shared" si="11"/>
        <v>71354.9961307091</v>
      </c>
      <c r="L26" s="2">
        <f t="shared" si="11"/>
        <v>29731.248387795462</v>
      </c>
      <c r="M26" s="2"/>
      <c r="N26" s="28">
        <f t="shared" si="20"/>
        <v>9864070.0587407313</v>
      </c>
      <c r="O26" s="2">
        <f t="shared" si="12"/>
        <v>13230.792805656896</v>
      </c>
      <c r="P26" s="2">
        <f t="shared" si="13"/>
        <v>27258.716975060703</v>
      </c>
      <c r="R26">
        <f t="shared" si="14"/>
        <v>5</v>
      </c>
      <c r="S26" s="89">
        <f t="shared" si="2"/>
        <v>58775.117154709522</v>
      </c>
      <c r="T26" s="89">
        <f>IF(AND(S26=0,S25&gt;0),SUM($G26:$H$381),S26)</f>
        <v>58775.117154709522</v>
      </c>
      <c r="U26" s="82">
        <f>SUM(T26:T$381)</f>
        <v>9762436.8969302233</v>
      </c>
      <c r="V26" s="68">
        <f>localspline(R26,'BBG rates'!$G$10:$G$27,'BBG rates'!$K$10:$K$27)</f>
        <v>1.0020585640125637</v>
      </c>
      <c r="W26" s="68">
        <f>locallinterp(R26,'BBG rates'!$G$10:$G$27,'BBG rates'!$J$10:$J$27)</f>
        <v>-0.49562499999999998</v>
      </c>
      <c r="X26" s="56">
        <f t="shared" si="15"/>
        <v>-0.49675444696828386</v>
      </c>
      <c r="Y26" s="66">
        <f t="shared" si="3"/>
        <v>-1976.463691161842</v>
      </c>
      <c r="Z26" s="72">
        <f t="shared" si="4"/>
        <v>-0.24294717132973262</v>
      </c>
      <c r="AA26" s="79">
        <f t="shared" si="5"/>
        <v>-724.01877707233393</v>
      </c>
      <c r="AB26" s="81">
        <f t="shared" si="16"/>
        <v>-8.8996481274055655E-2</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12493928.228936488</v>
      </c>
    </row>
    <row r="27" spans="1:39" x14ac:dyDescent="0.2">
      <c r="A27" s="7">
        <v>6</v>
      </c>
      <c r="B27" s="7">
        <v>3</v>
      </c>
      <c r="C27" s="7">
        <v>1.5</v>
      </c>
      <c r="D27" s="12">
        <f t="shared" si="0"/>
        <v>0.5</v>
      </c>
      <c r="E27" s="29">
        <f t="shared" si="17"/>
        <v>9645131.1125128698</v>
      </c>
      <c r="F27" s="2">
        <f t="shared" si="1"/>
        <v>12979.766558724144</v>
      </c>
      <c r="G27" s="2">
        <f t="shared" si="8"/>
        <v>26851.30785592314</v>
      </c>
      <c r="H27" s="2">
        <f t="shared" si="9"/>
        <v>31679.359406722222</v>
      </c>
      <c r="I27" s="2">
        <f t="shared" si="18"/>
        <v>71510.433821369515</v>
      </c>
      <c r="J27" s="2">
        <f t="shared" si="19"/>
        <v>35755.216910684758</v>
      </c>
      <c r="K27" s="2">
        <f t="shared" si="11"/>
        <v>70939.190457392426</v>
      </c>
      <c r="L27" s="2">
        <f t="shared" si="11"/>
        <v>35469.595228696213</v>
      </c>
      <c r="M27" s="2"/>
      <c r="N27" s="28">
        <f t="shared" si="20"/>
        <v>9836774.8800885174</v>
      </c>
      <c r="O27" s="2">
        <f t="shared" si="12"/>
        <v>13194.331128502808</v>
      </c>
      <c r="P27" s="2">
        <f t="shared" si="13"/>
        <v>27295.178652214789</v>
      </c>
      <c r="R27">
        <f t="shared" si="14"/>
        <v>6</v>
      </c>
      <c r="S27" s="89">
        <f t="shared" si="2"/>
        <v>58530.667262645366</v>
      </c>
      <c r="T27" s="89">
        <f>IF(AND(S27=0,S26&gt;0),SUM($G27:$H$381),S27)</f>
        <v>58530.667262645366</v>
      </c>
      <c r="U27" s="82">
        <f>SUM(T27:T$381)</f>
        <v>9703661.7797755133</v>
      </c>
      <c r="V27" s="68">
        <f>localspline(R27,'BBG rates'!$G$10:$G$27,'BBG rates'!$K$10:$K$27)</f>
        <v>1.0025100708007813</v>
      </c>
      <c r="W27" s="68">
        <f>locallinterp(R27,'BBG rates'!$G$10:$G$27,'BBG rates'!$J$10:$J$27)</f>
        <v>-0.498</v>
      </c>
      <c r="X27" s="56">
        <f t="shared" si="15"/>
        <v>-0.49914031473683451</v>
      </c>
      <c r="Y27" s="66">
        <f t="shared" si="3"/>
        <v>-1952.1330238137721</v>
      </c>
      <c r="Z27" s="72">
        <f t="shared" si="4"/>
        <v>-0.241409859673687</v>
      </c>
      <c r="AA27" s="79">
        <f t="shared" si="5"/>
        <v>-719.65979489463427</v>
      </c>
      <c r="AB27" s="81">
        <f t="shared" si="16"/>
        <v>-8.8996481274055669E-2</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12489555.48266834</v>
      </c>
    </row>
    <row r="28" spans="1:39" x14ac:dyDescent="0.2">
      <c r="A28" s="7">
        <v>7</v>
      </c>
      <c r="B28" s="7">
        <v>3.5</v>
      </c>
      <c r="C28" s="7">
        <v>1.75</v>
      </c>
      <c r="D28" s="12">
        <f t="shared" si="0"/>
        <v>0.58333333333333337</v>
      </c>
      <c r="E28" s="29">
        <f t="shared" si="17"/>
        <v>9586843.9939019736</v>
      </c>
      <c r="F28" s="2">
        <f t="shared" si="1"/>
        <v>12901.475042094937</v>
      </c>
      <c r="G28" s="2">
        <f t="shared" si="8"/>
        <v>26799.202799673389</v>
      </c>
      <c r="H28" s="2">
        <f t="shared" si="9"/>
        <v>31487.915811221344</v>
      </c>
      <c r="I28" s="2">
        <f t="shared" si="18"/>
        <v>71188.593652989672</v>
      </c>
      <c r="J28" s="2">
        <f t="shared" si="19"/>
        <v>41526.679630910643</v>
      </c>
      <c r="K28" s="2">
        <f t="shared" si="11"/>
        <v>70525.585126966733</v>
      </c>
      <c r="L28" s="2">
        <f t="shared" si="11"/>
        <v>41139.924657397263</v>
      </c>
      <c r="M28" s="2"/>
      <c r="N28" s="28">
        <f t="shared" si="20"/>
        <v>9809443.190987451</v>
      </c>
      <c r="O28" s="2">
        <f t="shared" si="12"/>
        <v>13157.820679651139</v>
      </c>
      <c r="P28" s="2">
        <f t="shared" si="13"/>
        <v>27331.689101066466</v>
      </c>
      <c r="R28">
        <f t="shared" si="14"/>
        <v>7</v>
      </c>
      <c r="S28" s="89">
        <f t="shared" si="2"/>
        <v>58287.118610894729</v>
      </c>
      <c r="T28" s="89">
        <f>IF(AND(S28=0,S27&gt;0),SUM($G28:$H$381),S28)</f>
        <v>58287.118610894729</v>
      </c>
      <c r="U28" s="82">
        <f>SUM(T28:T$381)</f>
        <v>9645131.1125128679</v>
      </c>
      <c r="V28" s="68">
        <f>localspline(R28,'BBG rates'!$G$10:$G$27,'BBG rates'!$K$10:$K$27)</f>
        <v>1.0029614583797093</v>
      </c>
      <c r="W28" s="68">
        <f>locallinterp(R28,'BBG rates'!$G$10:$G$27,'BBG rates'!$J$10:$J$27)</f>
        <v>-0.50037500000000001</v>
      </c>
      <c r="X28" s="56">
        <f t="shared" si="15"/>
        <v>-0.50152623470829383</v>
      </c>
      <c r="Y28" s="66">
        <f t="shared" si="3"/>
        <v>-1927.7871774144105</v>
      </c>
      <c r="Z28" s="72">
        <f t="shared" si="4"/>
        <v>-0.23984584407526957</v>
      </c>
      <c r="AA28" s="79">
        <f t="shared" si="5"/>
        <v>-715.31894203380261</v>
      </c>
      <c r="AB28" s="81">
        <f t="shared" si="16"/>
        <v>-8.8996481274055669E-2</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12484607.995109631</v>
      </c>
    </row>
    <row r="29" spans="1:39" x14ac:dyDescent="0.2">
      <c r="A29" s="7">
        <v>8</v>
      </c>
      <c r="B29" s="7">
        <v>4</v>
      </c>
      <c r="C29" s="7">
        <v>2</v>
      </c>
      <c r="D29" s="12">
        <f t="shared" si="0"/>
        <v>0.66666666666666663</v>
      </c>
      <c r="E29" s="29">
        <f t="shared" si="17"/>
        <v>9528799.5258488841</v>
      </c>
      <c r="F29" s="2">
        <f t="shared" si="1"/>
        <v>12823.509299871015</v>
      </c>
      <c r="G29" s="2">
        <f t="shared" si="8"/>
        <v>26747.198853466452</v>
      </c>
      <c r="H29" s="2">
        <f t="shared" si="9"/>
        <v>31297.269199622639</v>
      </c>
      <c r="I29" s="2">
        <f t="shared" si="18"/>
        <v>70867.977352960108</v>
      </c>
      <c r="J29" s="2">
        <f t="shared" si="19"/>
        <v>47245.318235306739</v>
      </c>
      <c r="K29" s="2">
        <f t="shared" si="11"/>
        <v>70114.1690718475</v>
      </c>
      <c r="L29" s="2">
        <f t="shared" si="11"/>
        <v>46742.779381231667</v>
      </c>
      <c r="M29" s="2"/>
      <c r="N29" s="28">
        <f t="shared" si="20"/>
        <v>9782074.9426005967</v>
      </c>
      <c r="O29" s="2">
        <f t="shared" si="12"/>
        <v>13121.261393864112</v>
      </c>
      <c r="P29" s="2">
        <f t="shared" si="13"/>
        <v>27368.248386853498</v>
      </c>
      <c r="R29">
        <f t="shared" si="14"/>
        <v>8</v>
      </c>
      <c r="S29" s="89">
        <f t="shared" si="2"/>
        <v>58044.468053089091</v>
      </c>
      <c r="T29" s="89">
        <f>IF(AND(S29=0,S28&gt;0),SUM($G29:$H$381),S29)</f>
        <v>58044.468053089091</v>
      </c>
      <c r="U29" s="82">
        <f>SUM(T29:T$381)</f>
        <v>9586843.9939019736</v>
      </c>
      <c r="V29" s="68">
        <f>localspline(R29,'BBG rates'!$G$10:$G$27,'BBG rates'!$K$10:$K$27)</f>
        <v>1.0034130262005823</v>
      </c>
      <c r="W29" s="68">
        <f>locallinterp(R29,'BBG rates'!$G$10:$G$27,'BBG rates'!$J$10:$J$27)</f>
        <v>-0.50275000000000003</v>
      </c>
      <c r="X29" s="56">
        <f t="shared" si="15"/>
        <v>-0.50391220688492666</v>
      </c>
      <c r="Y29" s="66">
        <f t="shared" si="3"/>
        <v>-1903.4267448069791</v>
      </c>
      <c r="Z29" s="72">
        <f t="shared" si="4"/>
        <v>-0.23825485167185984</v>
      </c>
      <c r="AA29" s="79">
        <f t="shared" si="5"/>
        <v>-710.9961516504917</v>
      </c>
      <c r="AB29" s="81">
        <f t="shared" si="16"/>
        <v>-8.8996481274055669E-2</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12478514.79870165</v>
      </c>
    </row>
    <row r="30" spans="1:39" x14ac:dyDescent="0.2">
      <c r="A30" s="7">
        <v>9</v>
      </c>
      <c r="B30" s="7">
        <v>4.5</v>
      </c>
      <c r="C30" s="7">
        <v>2.25</v>
      </c>
      <c r="D30" s="12">
        <f t="shared" si="0"/>
        <v>0.75</v>
      </c>
      <c r="E30" s="29">
        <f t="shared" si="17"/>
        <v>9470996.8133953437</v>
      </c>
      <c r="F30" s="2">
        <f t="shared" si="1"/>
        <v>12745.868130748173</v>
      </c>
      <c r="G30" s="2">
        <f t="shared" si="8"/>
        <v>26695.295821097923</v>
      </c>
      <c r="H30" s="2">
        <f t="shared" si="9"/>
        <v>31107.416632442546</v>
      </c>
      <c r="I30" s="2">
        <f t="shared" si="18"/>
        <v>70548.580584288633</v>
      </c>
      <c r="J30" s="2">
        <f t="shared" si="19"/>
        <v>52911.435438216475</v>
      </c>
      <c r="K30" s="2">
        <f t="shared" si="11"/>
        <v>69704.931278478078</v>
      </c>
      <c r="L30" s="2">
        <f t="shared" si="11"/>
        <v>52278.698458858555</v>
      </c>
      <c r="M30" s="2"/>
      <c r="N30" s="28">
        <f t="shared" si="20"/>
        <v>9754670.0860256962</v>
      </c>
      <c r="O30" s="2">
        <f t="shared" si="12"/>
        <v>13084.653205816694</v>
      </c>
      <c r="P30" s="2">
        <f t="shared" si="13"/>
        <v>27404.856574900903</v>
      </c>
      <c r="R30">
        <f t="shared" si="14"/>
        <v>9</v>
      </c>
      <c r="S30" s="89">
        <f t="shared" si="2"/>
        <v>57802.712453540473</v>
      </c>
      <c r="T30" s="89">
        <f>IF(AND(S30=0,S29&gt;0),SUM($G30:$H$381),S30)</f>
        <v>57802.712453540473</v>
      </c>
      <c r="U30" s="82">
        <f>SUM(T30:T$381)</f>
        <v>9528799.5258488841</v>
      </c>
      <c r="V30" s="68">
        <f>localspline(R30,'BBG rates'!$G$10:$G$27,'BBG rates'!$K$10:$K$27)</f>
        <v>1.0038645968774773</v>
      </c>
      <c r="W30" s="68">
        <f>locallinterp(R30,'BBG rates'!$G$10:$G$27,'BBG rates'!$J$10:$J$27)</f>
        <v>-0.50512500000000005</v>
      </c>
      <c r="X30" s="56">
        <f t="shared" si="15"/>
        <v>-0.50629823126926432</v>
      </c>
      <c r="Y30" s="66">
        <f t="shared" si="3"/>
        <v>-1879.0523148119009</v>
      </c>
      <c r="Z30" s="72">
        <f t="shared" si="4"/>
        <v>-0.2366366058659844</v>
      </c>
      <c r="AA30" s="79">
        <f t="shared" si="5"/>
        <v>-706.6913571387006</v>
      </c>
      <c r="AB30" s="81">
        <f t="shared" si="16"/>
        <v>-8.8996481274055655E-2</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12471285.52815838</v>
      </c>
    </row>
    <row r="31" spans="1:39" x14ac:dyDescent="0.2">
      <c r="A31" s="7">
        <v>10</v>
      </c>
      <c r="B31" s="7">
        <v>5</v>
      </c>
      <c r="C31" s="7">
        <v>2.5</v>
      </c>
      <c r="D31" s="12">
        <f t="shared" si="0"/>
        <v>0.83333333333333337</v>
      </c>
      <c r="E31" s="29">
        <f t="shared" si="17"/>
        <v>9413434.9647081383</v>
      </c>
      <c r="F31" s="2">
        <f t="shared" si="1"/>
        <v>12668.55033761654</v>
      </c>
      <c r="G31" s="2">
        <f t="shared" si="8"/>
        <v>26643.493506744169</v>
      </c>
      <c r="H31" s="2">
        <f t="shared" si="9"/>
        <v>30918.355180461698</v>
      </c>
      <c r="I31" s="2">
        <f t="shared" si="10"/>
        <v>70230.399024822415</v>
      </c>
      <c r="J31" s="2">
        <f t="shared" si="19"/>
        <v>58525.332520685348</v>
      </c>
      <c r="K31" s="2">
        <f t="shared" si="11"/>
        <v>69297.86078707104</v>
      </c>
      <c r="L31" s="2">
        <f t="shared" si="11"/>
        <v>57748.217322559205</v>
      </c>
      <c r="M31" s="2"/>
      <c r="N31" s="28">
        <f t="shared" si="20"/>
        <v>9727228.5722950753</v>
      </c>
      <c r="O31" s="2">
        <f t="shared" si="12"/>
        <v>13047.996050096481</v>
      </c>
      <c r="P31" s="2">
        <f t="shared" si="13"/>
        <v>27441.513730621122</v>
      </c>
      <c r="R31">
        <f t="shared" si="14"/>
        <v>10</v>
      </c>
      <c r="S31" s="89">
        <f t="shared" si="2"/>
        <v>57561.848687205871</v>
      </c>
      <c r="T31" s="89">
        <f>IF(AND(S31=0,S30&gt;0),SUM($G31:$H$381),S31)</f>
        <v>57561.848687205871</v>
      </c>
      <c r="U31" s="82">
        <f>SUM(T31:T$381)</f>
        <v>9470996.81339534</v>
      </c>
      <c r="V31" s="68">
        <f>localspline(R31,'BBG rates'!$G$10:$G$27,'BBG rates'!$K$10:$K$27)</f>
        <v>1.0043164102569841</v>
      </c>
      <c r="W31" s="68">
        <f>locallinterp(R31,'BBG rates'!$G$10:$G$27,'BBG rates'!$J$10:$J$27)</f>
        <v>-0.50749999999999995</v>
      </c>
      <c r="X31" s="56">
        <f t="shared" si="15"/>
        <v>-0.50868430786370489</v>
      </c>
      <c r="Y31" s="66">
        <f t="shared" si="3"/>
        <v>-1854.664472247073</v>
      </c>
      <c r="Z31" s="72">
        <f t="shared" si="4"/>
        <v>-0.23499082626114978</v>
      </c>
      <c r="AA31" s="79">
        <f t="shared" si="5"/>
        <v>-702.40449212498299</v>
      </c>
      <c r="AB31" s="81">
        <f t="shared" si="16"/>
        <v>-8.8996481274055711E-2</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12462929.764735883</v>
      </c>
    </row>
    <row r="32" spans="1:39" x14ac:dyDescent="0.2">
      <c r="A32" s="7">
        <v>11</v>
      </c>
      <c r="B32" s="7">
        <v>5.5</v>
      </c>
      <c r="C32" s="7">
        <v>2.75</v>
      </c>
      <c r="D32" s="12">
        <f t="shared" si="0"/>
        <v>0.91666666666666663</v>
      </c>
      <c r="E32" s="29">
        <f t="shared" si="17"/>
        <v>9356113.0910684876</v>
      </c>
      <c r="F32" s="2">
        <f t="shared" si="1"/>
        <v>12591.554727546358</v>
      </c>
      <c r="G32" s="2">
        <f t="shared" si="8"/>
        <v>26591.79171496152</v>
      </c>
      <c r="H32" s="2">
        <f t="shared" si="9"/>
        <v>30730.081924690054</v>
      </c>
      <c r="I32" s="2">
        <f t="shared" si="10"/>
        <v>69913.428367197936</v>
      </c>
      <c r="J32" s="2">
        <f t="shared" si="19"/>
        <v>64087.309336598104</v>
      </c>
      <c r="K32" s="2">
        <f t="shared" si="11"/>
        <v>68892.946691350386</v>
      </c>
      <c r="L32" s="2">
        <f t="shared" si="11"/>
        <v>63151.867800404514</v>
      </c>
      <c r="M32" s="2"/>
      <c r="N32" s="28">
        <f t="shared" si="20"/>
        <v>9699750.3523755614</v>
      </c>
      <c r="O32" s="2">
        <f t="shared" si="12"/>
        <v>13011.289861203557</v>
      </c>
      <c r="P32" s="2">
        <f t="shared" si="13"/>
        <v>27478.219919514042</v>
      </c>
      <c r="R32">
        <f t="shared" si="14"/>
        <v>11</v>
      </c>
      <c r="S32" s="89">
        <f t="shared" si="2"/>
        <v>57321.873639651574</v>
      </c>
      <c r="T32" s="89">
        <f>IF(AND(S32=0,S31&gt;0),SUM($G32:$H$381),S32)</f>
        <v>57321.873639651574</v>
      </c>
      <c r="U32" s="82">
        <f>SUM(T32:T$381)</f>
        <v>9413434.9647081364</v>
      </c>
      <c r="V32" s="68">
        <f>localspline(R32,'BBG rates'!$G$10:$G$27,'BBG rates'!$K$10:$K$27)</f>
        <v>1.004768437964791</v>
      </c>
      <c r="W32" s="68">
        <f>locallinterp(R32,'BBG rates'!$G$10:$G$27,'BBG rates'!$J$10:$J$27)</f>
        <v>-0.50987499999999997</v>
      </c>
      <c r="X32" s="56">
        <f t="shared" si="15"/>
        <v>-0.51107043667037999</v>
      </c>
      <c r="Y32" s="66">
        <f t="shared" si="3"/>
        <v>-1830.2637979480676</v>
      </c>
      <c r="Z32" s="72">
        <f t="shared" si="4"/>
        <v>-0.23331722859634987</v>
      </c>
      <c r="AA32" s="79">
        <f t="shared" si="5"/>
        <v>-698.13549046765718</v>
      </c>
      <c r="AB32" s="81">
        <f t="shared" si="16"/>
        <v>-8.8996481274055683E-2</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12453457.036481513</v>
      </c>
    </row>
    <row r="33" spans="1:39" x14ac:dyDescent="0.2">
      <c r="A33" s="7">
        <v>12</v>
      </c>
      <c r="B33" s="7">
        <v>6</v>
      </c>
      <c r="C33" s="7">
        <v>3</v>
      </c>
      <c r="D33" s="12">
        <f t="shared" si="0"/>
        <v>1</v>
      </c>
      <c r="E33" s="29">
        <f t="shared" si="17"/>
        <v>9299030.3068614695</v>
      </c>
      <c r="F33" s="2">
        <f t="shared" si="1"/>
        <v>12514.880111773778</v>
      </c>
      <c r="G33" s="2">
        <f t="shared" si="8"/>
        <v>26540.190250685584</v>
      </c>
      <c r="H33" s="2">
        <f t="shared" si="9"/>
        <v>30542.593956332166</v>
      </c>
      <c r="I33" s="2">
        <f t="shared" si="10"/>
        <v>69597.664318791532</v>
      </c>
      <c r="J33" s="2">
        <f t="shared" si="19"/>
        <v>69597.664318791532</v>
      </c>
      <c r="K33" s="2">
        <f t="shared" si="11"/>
        <v>68490.17813829529</v>
      </c>
      <c r="L33" s="2">
        <f t="shared" si="11"/>
        <v>68490.17813829529</v>
      </c>
      <c r="M33" s="2"/>
      <c r="N33" s="28">
        <f t="shared" si="20"/>
        <v>9672235.3771683946</v>
      </c>
      <c r="O33" s="2">
        <f t="shared" si="12"/>
        <v>12974.534573550402</v>
      </c>
      <c r="P33" s="2">
        <f t="shared" si="13"/>
        <v>27514.975207167201</v>
      </c>
      <c r="R33">
        <f t="shared" si="14"/>
        <v>12</v>
      </c>
      <c r="S33" s="89">
        <f t="shared" si="2"/>
        <v>57082.78420701775</v>
      </c>
      <c r="T33" s="89">
        <f>IF(AND(S33=0,S32&gt;0),SUM($G33:$H$381),S33)</f>
        <v>57082.78420701775</v>
      </c>
      <c r="U33" s="82">
        <f>SUM(T33:T$381)</f>
        <v>9356113.0910684839</v>
      </c>
      <c r="V33" s="68">
        <f>localspline(R33,'BBG rates'!$G$10:$G$27,'BBG rates'!$K$10:$K$27)</f>
        <v>1.0052207708358765</v>
      </c>
      <c r="W33" s="68">
        <f>locallinterp(R33,'BBG rates'!$G$10:$G$27,'BBG rates'!$J$10:$J$27)</f>
        <v>-0.51224999999999998</v>
      </c>
      <c r="X33" s="56">
        <f t="shared" si="15"/>
        <v>-0.51345661769208739</v>
      </c>
      <c r="Y33" s="66">
        <f t="shared" si="3"/>
        <v>-1805.85086878825</v>
      </c>
      <c r="Z33" s="72">
        <f t="shared" si="4"/>
        <v>-0.23161552467921509</v>
      </c>
      <c r="AA33" s="79">
        <f t="shared" si="5"/>
        <v>-693.88428625601966</v>
      </c>
      <c r="AB33" s="81">
        <f t="shared" si="16"/>
        <v>-8.8996481274055683E-2</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12442876.818482094</v>
      </c>
    </row>
    <row r="34" spans="1:39" x14ac:dyDescent="0.2">
      <c r="A34" s="7">
        <v>13</v>
      </c>
      <c r="B34" s="7">
        <v>6.5</v>
      </c>
      <c r="C34" s="7">
        <v>3.25</v>
      </c>
      <c r="D34" s="12">
        <f t="shared" si="0"/>
        <v>1.0833333333333333</v>
      </c>
      <c r="E34" s="29">
        <f t="shared" si="17"/>
        <v>9242185.7295654863</v>
      </c>
      <c r="F34" s="2">
        <f t="shared" si="1"/>
        <v>12438.525305686724</v>
      </c>
      <c r="G34" s="2">
        <f t="shared" si="8"/>
        <v>26488.688919230477</v>
      </c>
      <c r="H34" s="2">
        <f t="shared" si="9"/>
        <v>30355.888376752591</v>
      </c>
      <c r="I34" s="2">
        <f t="shared" si="10"/>
        <v>69283.102601669787</v>
      </c>
      <c r="J34" s="2">
        <f t="shared" si="19"/>
        <v>75056.69448514226</v>
      </c>
      <c r="K34" s="2">
        <f t="shared" si="11"/>
        <v>68089.544327884898</v>
      </c>
      <c r="L34" s="2">
        <f t="shared" si="11"/>
        <v>73763.673021875293</v>
      </c>
      <c r="M34" s="2"/>
      <c r="N34" s="28">
        <f t="shared" si="20"/>
        <v>9644683.5975091383</v>
      </c>
      <c r="O34" s="2">
        <f t="shared" si="12"/>
        <v>12937.730121461762</v>
      </c>
      <c r="P34" s="2">
        <f t="shared" si="13"/>
        <v>27551.779659255844</v>
      </c>
      <c r="R34">
        <f t="shared" si="14"/>
        <v>13</v>
      </c>
      <c r="S34" s="89">
        <f t="shared" si="2"/>
        <v>56844.577295983065</v>
      </c>
      <c r="T34" s="89">
        <f>IF(AND(S34=0,S33&gt;0),SUM($G34:$H$381),S34)</f>
        <v>56844.577295983065</v>
      </c>
      <c r="U34" s="82">
        <f>SUM(T34:T$381)</f>
        <v>9299030.3068614695</v>
      </c>
      <c r="V34" s="68">
        <f>localspline(R34,'BBG rates'!$G$10:$G$27,'BBG rates'!$K$10:$K$27)</f>
        <v>1.0056735418767067</v>
      </c>
      <c r="W34" s="68">
        <f>locallinterp(R34,'BBG rates'!$G$10:$G$27,'BBG rates'!$J$10:$J$27)</f>
        <v>-0.51379166666666665</v>
      </c>
      <c r="X34" s="56">
        <f t="shared" si="15"/>
        <v>-0.5150055701634404</v>
      </c>
      <c r="Y34" s="66">
        <f t="shared" si="3"/>
        <v>-1781.4262576987644</v>
      </c>
      <c r="Z34" s="72">
        <f t="shared" si="4"/>
        <v>-0.22988542231776204</v>
      </c>
      <c r="AA34" s="79">
        <f t="shared" si="5"/>
        <v>-689.65081380956065</v>
      </c>
      <c r="AB34" s="81">
        <f t="shared" si="16"/>
        <v>-8.8996481274055655E-2</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12423366.954128249</v>
      </c>
    </row>
    <row r="35" spans="1:39" x14ac:dyDescent="0.2">
      <c r="A35" s="7">
        <v>14</v>
      </c>
      <c r="B35" s="7">
        <v>7</v>
      </c>
      <c r="C35" s="7">
        <v>3.5</v>
      </c>
      <c r="D35" s="12">
        <f t="shared" si="0"/>
        <v>1.1666666666666667</v>
      </c>
      <c r="E35" s="29">
        <f t="shared" si="17"/>
        <v>9185578.4797417559</v>
      </c>
      <c r="F35" s="2">
        <f t="shared" si="1"/>
        <v>12362.489128810794</v>
      </c>
      <c r="G35" s="2">
        <f t="shared" si="8"/>
        <v>26437.287526288113</v>
      </c>
      <c r="H35" s="2">
        <f t="shared" si="9"/>
        <v>30169.962297441387</v>
      </c>
      <c r="I35" s="2">
        <f t="shared" si="10"/>
        <v>68969.738952540298</v>
      </c>
      <c r="J35" s="2">
        <f t="shared" si="19"/>
        <v>80464.695444630357</v>
      </c>
      <c r="K35" s="2">
        <f t="shared" si="11"/>
        <v>67691.034512844373</v>
      </c>
      <c r="L35" s="2">
        <f t="shared" si="11"/>
        <v>78972.873598318445</v>
      </c>
      <c r="M35" s="2"/>
      <c r="N35" s="28">
        <f t="shared" si="20"/>
        <v>9617094.9641675949</v>
      </c>
      <c r="O35" s="2">
        <f t="shared" si="12"/>
        <v>12900.876439174535</v>
      </c>
      <c r="P35" s="2">
        <f t="shared" si="13"/>
        <v>27588.633341543067</v>
      </c>
      <c r="R35">
        <f t="shared" si="14"/>
        <v>14</v>
      </c>
      <c r="S35" s="89">
        <f t="shared" si="2"/>
        <v>56607.2498237295</v>
      </c>
      <c r="T35" s="89">
        <f>IF(AND(S35=0,S34&gt;0),SUM($G35:$H$381),S35)</f>
        <v>56607.2498237295</v>
      </c>
      <c r="U35" s="82">
        <f>SUM(T35:T$381)</f>
        <v>9242185.7295654844</v>
      </c>
      <c r="V35" s="68">
        <f>localspline(R35,'BBG rates'!$G$10:$G$27,'BBG rates'!$K$10:$K$27)</f>
        <v>1.0061271123856481</v>
      </c>
      <c r="W35" s="68">
        <f>locallinterp(R35,'BBG rates'!$G$10:$G$27,'BBG rates'!$J$10:$J$27)</f>
        <v>-0.51533333333333331</v>
      </c>
      <c r="X35" s="56">
        <f t="shared" si="15"/>
        <v>-0.51655454463785944</v>
      </c>
      <c r="Y35" s="66">
        <f t="shared" si="3"/>
        <v>-1757.0301960812499</v>
      </c>
      <c r="Z35" s="72">
        <f t="shared" si="4"/>
        <v>-0.22813177499264847</v>
      </c>
      <c r="AA35" s="79">
        <f t="shared" si="5"/>
        <v>-685.43500767718263</v>
      </c>
      <c r="AB35" s="81">
        <f t="shared" si="16"/>
        <v>-8.8996481274055669E-2</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12402303.514178442</v>
      </c>
    </row>
    <row r="36" spans="1:39" x14ac:dyDescent="0.2">
      <c r="A36" s="7">
        <v>15</v>
      </c>
      <c r="B36" s="7">
        <v>7.5</v>
      </c>
      <c r="C36" s="7">
        <v>3.75</v>
      </c>
      <c r="D36" s="12">
        <f t="shared" si="0"/>
        <v>1.25</v>
      </c>
      <c r="E36" s="29">
        <f t="shared" si="17"/>
        <v>9129207.6810238492</v>
      </c>
      <c r="F36" s="2">
        <f t="shared" si="1"/>
        <v>12286.770404795208</v>
      </c>
      <c r="G36" s="2">
        <f t="shared" si="8"/>
        <v>26385.985877927462</v>
      </c>
      <c r="H36" s="2">
        <f t="shared" si="9"/>
        <v>29984.812839979702</v>
      </c>
      <c r="I36" s="2">
        <f t="shared" si="10"/>
        <v>68657.569122702378</v>
      </c>
      <c r="J36" s="2">
        <f t="shared" si="19"/>
        <v>85821.961403377965</v>
      </c>
      <c r="K36" s="2">
        <f t="shared" si="11"/>
        <v>67294.637998392092</v>
      </c>
      <c r="L36" s="2">
        <f t="shared" si="11"/>
        <v>84118.297497990119</v>
      </c>
      <c r="M36" s="2"/>
      <c r="N36" s="28">
        <f t="shared" si="20"/>
        <v>9589469.4278477151</v>
      </c>
      <c r="O36" s="2">
        <f t="shared" si="12"/>
        <v>12863.973460837657</v>
      </c>
      <c r="P36" s="2">
        <f t="shared" si="13"/>
        <v>27625.536319879946</v>
      </c>
      <c r="R36">
        <f t="shared" si="14"/>
        <v>15</v>
      </c>
      <c r="S36" s="89">
        <f t="shared" si="2"/>
        <v>56370.798717907164</v>
      </c>
      <c r="T36" s="89">
        <f>IF(AND(S36=0,S35&gt;0),SUM($G36:$H$381),S36)</f>
        <v>56370.798717907164</v>
      </c>
      <c r="U36" s="82">
        <f>SUM(T36:T$381)</f>
        <v>9185578.4797417559</v>
      </c>
      <c r="V36" s="68">
        <f>localspline(R36,'BBG rates'!$G$10:$G$27,'BBG rates'!$K$10:$K$27)</f>
        <v>1.0065819156345839</v>
      </c>
      <c r="W36" s="68">
        <f>locallinterp(R36,'BBG rates'!$G$10:$G$27,'BBG rates'!$J$10:$J$27)</f>
        <v>-0.51687499999999997</v>
      </c>
      <c r="X36" s="56">
        <f t="shared" si="15"/>
        <v>-0.51810354111574419</v>
      </c>
      <c r="Y36" s="66">
        <f t="shared" si="3"/>
        <v>-1732.6629192846681</v>
      </c>
      <c r="Z36" s="72">
        <f t="shared" si="4"/>
        <v>-0.226354334430558</v>
      </c>
      <c r="AA36" s="79">
        <f t="shared" si="5"/>
        <v>-681.23680263642154</v>
      </c>
      <c r="AB36" s="81">
        <f t="shared" si="16"/>
        <v>-8.8996481274055655E-2</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12379699.850304699</v>
      </c>
    </row>
    <row r="37" spans="1:39" x14ac:dyDescent="0.2">
      <c r="A37" s="7">
        <v>16</v>
      </c>
      <c r="B37" s="7">
        <v>8</v>
      </c>
      <c r="C37" s="7">
        <v>4</v>
      </c>
      <c r="D37" s="12">
        <f t="shared" si="0"/>
        <v>1.3333333333333333</v>
      </c>
      <c r="E37" s="29">
        <f t="shared" si="17"/>
        <v>9073072.4601072501</v>
      </c>
      <c r="F37" s="2">
        <f t="shared" si="1"/>
        <v>12211.367961398817</v>
      </c>
      <c r="G37" s="2">
        <f t="shared" si="8"/>
        <v>26334.783780593822</v>
      </c>
      <c r="H37" s="2">
        <f t="shared" si="9"/>
        <v>29800.437136005537</v>
      </c>
      <c r="I37" s="2">
        <f t="shared" si="10"/>
        <v>68346.588877998176</v>
      </c>
      <c r="J37" s="2">
        <f t="shared" si="19"/>
        <v>91128.785170664225</v>
      </c>
      <c r="K37" s="2">
        <f t="shared" si="11"/>
        <v>66900.344141988171</v>
      </c>
      <c r="L37" s="2">
        <f t="shared" si="11"/>
        <v>89200.458855984209</v>
      </c>
      <c r="M37" s="2"/>
      <c r="N37" s="28">
        <f t="shared" si="20"/>
        <v>9561806.9391875099</v>
      </c>
      <c r="O37" s="2">
        <f t="shared" si="12"/>
        <v>12827.021120511972</v>
      </c>
      <c r="P37" s="2">
        <f t="shared" si="13"/>
        <v>27662.488660205629</v>
      </c>
      <c r="R37">
        <f t="shared" si="14"/>
        <v>16</v>
      </c>
      <c r="S37" s="89">
        <f t="shared" si="2"/>
        <v>56135.220916599355</v>
      </c>
      <c r="T37" s="89">
        <f>IF(AND(S37=0,S36&gt;0),SUM($G37:$H$381),S37)</f>
        <v>56135.220916599355</v>
      </c>
      <c r="U37" s="82">
        <f>SUM(T37:T$381)</f>
        <v>9129207.6810238473</v>
      </c>
      <c r="V37" s="68">
        <f>localspline(R37,'BBG rates'!$G$10:$G$27,'BBG rates'!$K$10:$K$27)</f>
        <v>1.0070383848956586</v>
      </c>
      <c r="W37" s="68">
        <f>locallinterp(R37,'BBG rates'!$G$10:$G$27,'BBG rates'!$J$10:$J$27)</f>
        <v>-0.51841666666666664</v>
      </c>
      <c r="X37" s="56">
        <f t="shared" si="15"/>
        <v>-0.51965255959802725</v>
      </c>
      <c r="Y37" s="66">
        <f t="shared" si="3"/>
        <v>-1708.3246605919426</v>
      </c>
      <c r="Z37" s="72">
        <f t="shared" si="4"/>
        <v>-0.22455284887115454</v>
      </c>
      <c r="AA37" s="79">
        <f t="shared" si="5"/>
        <v>-677.05613369267007</v>
      </c>
      <c r="AB37" s="81">
        <f t="shared" si="16"/>
        <v>-8.8996481274055683E-2</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12355569.239609733</v>
      </c>
    </row>
    <row r="38" spans="1:39" x14ac:dyDescent="0.2">
      <c r="A38" s="7">
        <v>17</v>
      </c>
      <c r="B38" s="7">
        <v>8.5</v>
      </c>
      <c r="C38" s="7">
        <v>4.25</v>
      </c>
      <c r="D38" s="12">
        <f t="shared" si="0"/>
        <v>1.4166666666666667</v>
      </c>
      <c r="E38" s="29">
        <f t="shared" si="17"/>
        <v>9017171.9467389621</v>
      </c>
      <c r="F38" s="2">
        <f t="shared" si="1"/>
        <v>12136.280630476127</v>
      </c>
      <c r="G38" s="2">
        <f t="shared" si="8"/>
        <v>26283.681041108081</v>
      </c>
      <c r="H38" s="2">
        <f t="shared" si="9"/>
        <v>29616.832327179574</v>
      </c>
      <c r="I38" s="2">
        <f t="shared" si="10"/>
        <v>68036.79399876378</v>
      </c>
      <c r="J38" s="2">
        <f t="shared" si="19"/>
        <v>96385.458164915355</v>
      </c>
      <c r="K38" s="2">
        <f t="shared" si="11"/>
        <v>66508.142353083997</v>
      </c>
      <c r="L38" s="2">
        <f t="shared" si="11"/>
        <v>94219.868333535662</v>
      </c>
      <c r="M38" s="2"/>
      <c r="N38" s="28">
        <f t="shared" si="20"/>
        <v>9534107.4487589616</v>
      </c>
      <c r="O38" s="2">
        <f t="shared" si="12"/>
        <v>12790.019352170133</v>
      </c>
      <c r="P38" s="2">
        <f t="shared" si="13"/>
        <v>27699.490428547473</v>
      </c>
      <c r="R38">
        <f t="shared" si="14"/>
        <v>17</v>
      </c>
      <c r="S38" s="89">
        <f t="shared" si="2"/>
        <v>55900.513368287655</v>
      </c>
      <c r="T38" s="89">
        <f>IF(AND(S38=0,S37&gt;0),SUM($G38:$H$381),S38)</f>
        <v>55900.513368287655</v>
      </c>
      <c r="U38" s="82">
        <f>SUM(T38:T$381)</f>
        <v>9073072.4601072483</v>
      </c>
      <c r="V38" s="68">
        <f>localspline(R38,'BBG rates'!$G$10:$G$27,'BBG rates'!$K$10:$K$27)</f>
        <v>1.0074969534409595</v>
      </c>
      <c r="W38" s="68">
        <f>locallinterp(R38,'BBG rates'!$G$10:$G$27,'BBG rates'!$J$10:$J$27)</f>
        <v>-0.5199583333333333</v>
      </c>
      <c r="X38" s="56">
        <f t="shared" si="15"/>
        <v>-0.52120160008497507</v>
      </c>
      <c r="Y38" s="66">
        <f t="shared" si="3"/>
        <v>-1684.015651231183</v>
      </c>
      <c r="Z38" s="72">
        <f t="shared" si="4"/>
        <v>-0.22272706300568137</v>
      </c>
      <c r="AA38" s="79">
        <f t="shared" si="5"/>
        <v>-672.89293607840409</v>
      </c>
      <c r="AB38" s="81">
        <f t="shared" si="16"/>
        <v>-8.8996481274055669E-2</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12329924.884975648</v>
      </c>
    </row>
    <row r="39" spans="1:39" x14ac:dyDescent="0.2">
      <c r="A39" s="7">
        <v>18</v>
      </c>
      <c r="B39" s="7">
        <v>9</v>
      </c>
      <c r="C39" s="7">
        <v>4.5</v>
      </c>
      <c r="D39" s="12">
        <f t="shared" si="0"/>
        <v>1.5</v>
      </c>
      <c r="E39" s="29">
        <f t="shared" si="17"/>
        <v>8961505.273707144</v>
      </c>
      <c r="F39" s="2">
        <f t="shared" si="1"/>
        <v>12061.507247963407</v>
      </c>
      <c r="G39" s="2">
        <f t="shared" si="8"/>
        <v>26232.677466665973</v>
      </c>
      <c r="H39" s="2">
        <f t="shared" si="9"/>
        <v>29433.995565151152</v>
      </c>
      <c r="I39" s="2">
        <f t="shared" si="10"/>
        <v>67728.180279780529</v>
      </c>
      <c r="J39" s="2">
        <f t="shared" si="19"/>
        <v>101592.27041967079</v>
      </c>
      <c r="K39" s="2">
        <f t="shared" si="11"/>
        <v>66118.022092873085</v>
      </c>
      <c r="L39" s="2">
        <f t="shared" si="11"/>
        <v>99177.033139309642</v>
      </c>
      <c r="M39" s="2"/>
      <c r="N39" s="28">
        <f t="shared" si="20"/>
        <v>9506370.9070679396</v>
      </c>
      <c r="O39" s="2">
        <f t="shared" si="12"/>
        <v>12752.968089696464</v>
      </c>
      <c r="P39" s="2">
        <f t="shared" si="13"/>
        <v>27736.541691021135</v>
      </c>
      <c r="R39">
        <f t="shared" si="14"/>
        <v>18</v>
      </c>
      <c r="S39" s="89">
        <f t="shared" si="2"/>
        <v>55666.673031817125</v>
      </c>
      <c r="T39" s="89">
        <f>IF(AND(S39=0,S38&gt;0),SUM($G39:$H$381),S39)</f>
        <v>55666.673031817125</v>
      </c>
      <c r="U39" s="82">
        <f>SUM(T39:T$381)</f>
        <v>9017171.9467389602</v>
      </c>
      <c r="V39" s="68">
        <f>localspline(R39,'BBG rates'!$G$10:$G$27,'BBG rates'!$K$10:$K$27)</f>
        <v>1.0079580545425415</v>
      </c>
      <c r="W39" s="68">
        <f>locallinterp(R39,'BBG rates'!$G$10:$G$27,'BBG rates'!$J$10:$J$27)</f>
        <v>-0.52149999999999996</v>
      </c>
      <c r="X39" s="56">
        <f t="shared" si="15"/>
        <v>-0.52275066257752023</v>
      </c>
      <c r="Y39" s="66">
        <f t="shared" si="3"/>
        <v>-1659.7361203869139</v>
      </c>
      <c r="Z39" s="72">
        <f t="shared" si="4"/>
        <v>-0.22087671791426627</v>
      </c>
      <c r="AA39" s="79">
        <f t="shared" si="5"/>
        <v>-668.74714525241166</v>
      </c>
      <c r="AB39" s="81">
        <f t="shared" si="16"/>
        <v>-8.8996481274055669E-2</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12302779.915411169</v>
      </c>
    </row>
    <row r="40" spans="1:39" x14ac:dyDescent="0.2">
      <c r="A40" s="7">
        <v>19</v>
      </c>
      <c r="B40" s="7">
        <v>9.5</v>
      </c>
      <c r="C40" s="7">
        <v>4.75</v>
      </c>
      <c r="D40" s="12">
        <f t="shared" si="0"/>
        <v>1.5833333333333333</v>
      </c>
      <c r="E40" s="29">
        <f t="shared" si="17"/>
        <v>8906071.576830782</v>
      </c>
      <c r="F40" s="2">
        <f t="shared" si="1"/>
        <v>11987.046653864822</v>
      </c>
      <c r="G40" s="2">
        <f t="shared" si="8"/>
        <v>26181.772864837403</v>
      </c>
      <c r="H40" s="2">
        <f t="shared" si="9"/>
        <v>29251.924011524334</v>
      </c>
      <c r="I40" s="2">
        <f t="shared" si="10"/>
        <v>67420.743530226551</v>
      </c>
      <c r="J40" s="2">
        <f t="shared" si="19"/>
        <v>106749.51058952537</v>
      </c>
      <c r="K40" s="2">
        <f t="shared" si="11"/>
        <v>65729.972874043116</v>
      </c>
      <c r="L40" s="2">
        <f t="shared" si="11"/>
        <v>104072.45705056828</v>
      </c>
      <c r="M40" s="2"/>
      <c r="N40" s="28">
        <f t="shared" si="20"/>
        <v>9478597.2645541094</v>
      </c>
      <c r="O40" s="2">
        <f t="shared" si="12"/>
        <v>12715.867266886858</v>
      </c>
      <c r="P40" s="2">
        <f t="shared" si="13"/>
        <v>27773.642513830739</v>
      </c>
      <c r="R40">
        <f t="shared" si="14"/>
        <v>19</v>
      </c>
      <c r="S40" s="89">
        <f t="shared" si="2"/>
        <v>55433.696876361733</v>
      </c>
      <c r="T40" s="89">
        <f>IF(AND(S40=0,S39&gt;0),SUM($G40:$H$381),S40)</f>
        <v>55433.696876361733</v>
      </c>
      <c r="U40" s="82">
        <f>SUM(T40:T$381)</f>
        <v>8961505.273707144</v>
      </c>
      <c r="V40" s="68">
        <f>localspline(R40,'BBG rates'!$G$10:$G$27,'BBG rates'!$K$10:$K$27)</f>
        <v>1.0084217198850787</v>
      </c>
      <c r="W40" s="68">
        <f>locallinterp(R40,'BBG rates'!$G$10:$G$27,'BBG rates'!$J$10:$J$27)</f>
        <v>-0.5219583333333333</v>
      </c>
      <c r="X40" s="56">
        <f t="shared" si="15"/>
        <v>-0.52321119891365342</v>
      </c>
      <c r="Y40" s="66">
        <f t="shared" si="3"/>
        <v>-1635.4862952111901</v>
      </c>
      <c r="Z40" s="72">
        <f t="shared" si="4"/>
        <v>-0.21900155100188406</v>
      </c>
      <c r="AA40" s="79">
        <f t="shared" si="5"/>
        <v>-664.61869689902403</v>
      </c>
      <c r="AB40" s="81">
        <f t="shared" si="16"/>
        <v>-8.8996481274055655E-2</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12274147.386397375</v>
      </c>
    </row>
    <row r="41" spans="1:39" x14ac:dyDescent="0.2">
      <c r="A41" s="7">
        <v>20</v>
      </c>
      <c r="B41" s="7">
        <v>10</v>
      </c>
      <c r="C41" s="7">
        <v>5</v>
      </c>
      <c r="D41" s="12">
        <f t="shared" si="0"/>
        <v>1.6666666666666667</v>
      </c>
      <c r="E41" s="29">
        <f t="shared" si="17"/>
        <v>8850869.994949393</v>
      </c>
      <c r="F41" s="2">
        <f t="shared" si="1"/>
        <v>11912.897692238615</v>
      </c>
      <c r="G41" s="2">
        <f t="shared" si="8"/>
        <v>26130.967043565659</v>
      </c>
      <c r="H41" s="2">
        <f t="shared" si="9"/>
        <v>29070.614837824098</v>
      </c>
      <c r="I41" s="2">
        <f t="shared" si="10"/>
        <v>67114.47957362837</v>
      </c>
      <c r="J41" s="2">
        <f t="shared" si="19"/>
        <v>111857.46595604729</v>
      </c>
      <c r="K41" s="2">
        <f t="shared" si="11"/>
        <v>65343.984260529047</v>
      </c>
      <c r="L41" s="2">
        <f t="shared" si="11"/>
        <v>108906.64043421508</v>
      </c>
      <c r="M41" s="2"/>
      <c r="N41" s="28">
        <f t="shared" si="20"/>
        <v>9450786.4715908412</v>
      </c>
      <c r="O41" s="2">
        <f t="shared" si="12"/>
        <v>12678.716817448656</v>
      </c>
      <c r="P41" s="2">
        <f t="shared" si="13"/>
        <v>27810.792963268945</v>
      </c>
      <c r="R41">
        <f t="shared" si="14"/>
        <v>20</v>
      </c>
      <c r="S41" s="89">
        <f t="shared" si="2"/>
        <v>55201.581881389757</v>
      </c>
      <c r="T41" s="89">
        <f>IF(AND(S41=0,S40&gt;0),SUM($G41:$H$381),S41)</f>
        <v>55201.581881389757</v>
      </c>
      <c r="U41" s="82">
        <f>SUM(T41:T$381)</f>
        <v>8906071.5768307801</v>
      </c>
      <c r="V41" s="68">
        <f>localspline(R41,'BBG rates'!$G$10:$G$27,'BBG rates'!$K$10:$K$27)</f>
        <v>1.0088863748106902</v>
      </c>
      <c r="W41" s="68">
        <f>locallinterp(R41,'BBG rates'!$G$10:$G$27,'BBG rates'!$J$10:$J$27)</f>
        <v>-0.52241666666666664</v>
      </c>
      <c r="X41" s="56">
        <f t="shared" si="15"/>
        <v>-0.52367173719476412</v>
      </c>
      <c r="Y41" s="66">
        <f t="shared" si="3"/>
        <v>-1611.316686042109</v>
      </c>
      <c r="Z41" s="72">
        <f t="shared" si="4"/>
        <v>-0.2171080713387433</v>
      </c>
      <c r="AA41" s="79">
        <f t="shared" si="5"/>
        <v>-660.50752692735</v>
      </c>
      <c r="AB41" s="81">
        <f t="shared" si="16"/>
        <v>-8.8996481274055669E-2</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12244040.280231992</v>
      </c>
    </row>
    <row r="42" spans="1:39" x14ac:dyDescent="0.2">
      <c r="A42" s="7">
        <v>21</v>
      </c>
      <c r="B42" s="7">
        <v>10.5</v>
      </c>
      <c r="C42" s="7">
        <v>5.25</v>
      </c>
      <c r="D42" s="12">
        <f t="shared" si="0"/>
        <v>1.75</v>
      </c>
      <c r="E42" s="29">
        <f t="shared" si="17"/>
        <v>8795899.6699127629</v>
      </c>
      <c r="F42" s="2">
        <f t="shared" si="1"/>
        <v>11839.059211183343</v>
      </c>
      <c r="G42" s="2">
        <f t="shared" si="8"/>
        <v>26080.259811166739</v>
      </c>
      <c r="H42" s="2">
        <f t="shared" si="9"/>
        <v>28890.065225462633</v>
      </c>
      <c r="I42" s="2">
        <f t="shared" si="10"/>
        <v>66809.384247812719</v>
      </c>
      <c r="J42" s="2">
        <f t="shared" si="19"/>
        <v>116916.42243367225</v>
      </c>
      <c r="K42" s="2">
        <f t="shared" si="11"/>
        <v>64960.045867267385</v>
      </c>
      <c r="L42" s="2">
        <f t="shared" si="11"/>
        <v>113680.08026771792</v>
      </c>
      <c r="M42" s="2"/>
      <c r="N42" s="28">
        <f t="shared" si="20"/>
        <v>9422938.4784851242</v>
      </c>
      <c r="O42" s="2">
        <f t="shared" si="12"/>
        <v>12641.516675000516</v>
      </c>
      <c r="P42" s="2">
        <f t="shared" si="13"/>
        <v>27847.993105717083</v>
      </c>
      <c r="R42">
        <f t="shared" si="14"/>
        <v>21</v>
      </c>
      <c r="S42" s="89">
        <f t="shared" si="2"/>
        <v>54970.325036629372</v>
      </c>
      <c r="T42" s="89">
        <f>IF(AND(S42=0,S41&gt;0),SUM($G42:$H$381),S42)</f>
        <v>54970.325036629372</v>
      </c>
      <c r="U42" s="82">
        <f>SUM(T42:T$381)</f>
        <v>8850869.9949493911</v>
      </c>
      <c r="V42" s="68">
        <f>localspline(R42,'BBG rates'!$G$10:$G$27,'BBG rates'!$K$10:$K$27)</f>
        <v>1.0093500430717199</v>
      </c>
      <c r="W42" s="68">
        <f>locallinterp(R42,'BBG rates'!$G$10:$G$27,'BBG rates'!$J$10:$J$27)</f>
        <v>-0.52287499999999998</v>
      </c>
      <c r="X42" s="56">
        <f t="shared" si="15"/>
        <v>-0.52413227742098556</v>
      </c>
      <c r="Y42" s="66">
        <f t="shared" si="3"/>
        <v>-1587.2270958090037</v>
      </c>
      <c r="Z42" s="72">
        <f t="shared" si="4"/>
        <v>-0.21519607858410253</v>
      </c>
      <c r="AA42" s="79">
        <f t="shared" si="5"/>
        <v>-656.41357147051224</v>
      </c>
      <c r="AB42" s="81">
        <f t="shared" si="16"/>
        <v>-8.8996481274055669E-2</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12212471.506372189</v>
      </c>
    </row>
    <row r="43" spans="1:39" x14ac:dyDescent="0.2">
      <c r="A43" s="7">
        <v>22</v>
      </c>
      <c r="B43" s="7">
        <v>11</v>
      </c>
      <c r="C43" s="7">
        <v>5.5</v>
      </c>
      <c r="D43" s="12">
        <f t="shared" si="0"/>
        <v>1.8333333333333333</v>
      </c>
      <c r="E43" s="29">
        <f t="shared" si="17"/>
        <v>8741159.7465707287</v>
      </c>
      <c r="F43" s="2">
        <f t="shared" si="1"/>
        <v>11765.53006282414</v>
      </c>
      <c r="G43" s="2">
        <f t="shared" si="8"/>
        <v>26029.650976328579</v>
      </c>
      <c r="H43" s="2">
        <f t="shared" si="9"/>
        <v>28710.272365705754</v>
      </c>
      <c r="I43" s="2">
        <f t="shared" si="10"/>
        <v>66505.453404858476</v>
      </c>
      <c r="J43" s="2">
        <f t="shared" si="19"/>
        <v>121926.66457557387</v>
      </c>
      <c r="K43" s="2">
        <f t="shared" si="11"/>
        <v>64578.147359951814</v>
      </c>
      <c r="L43" s="2">
        <f t="shared" si="11"/>
        <v>118393.27015991167</v>
      </c>
      <c r="M43" s="2"/>
      <c r="N43" s="28">
        <f t="shared" si="20"/>
        <v>9395053.2354774792</v>
      </c>
      <c r="O43" s="2">
        <f t="shared" si="12"/>
        <v>12604.266773072304</v>
      </c>
      <c r="P43" s="2">
        <f t="shared" si="13"/>
        <v>27885.243007645295</v>
      </c>
      <c r="R43">
        <f t="shared" si="14"/>
        <v>22</v>
      </c>
      <c r="S43" s="89">
        <f t="shared" si="2"/>
        <v>54739.923342034337</v>
      </c>
      <c r="T43" s="89">
        <f>IF(AND(S43=0,S42&gt;0),SUM($G43:$H$381),S43)</f>
        <v>54739.923342034337</v>
      </c>
      <c r="U43" s="82">
        <f>SUM(T43:T$381)</f>
        <v>8795899.6699127611</v>
      </c>
      <c r="V43" s="68">
        <f>localspline(R43,'BBG rates'!$G$10:$G$27,'BBG rates'!$K$10:$K$27)</f>
        <v>1.0098107484226333</v>
      </c>
      <c r="W43" s="68">
        <f>locallinterp(R43,'BBG rates'!$G$10:$G$27,'BBG rates'!$J$10:$J$27)</f>
        <v>-0.52333333333333332</v>
      </c>
      <c r="X43" s="56">
        <f t="shared" si="15"/>
        <v>-0.52459281959218451</v>
      </c>
      <c r="Y43" s="66">
        <f t="shared" si="3"/>
        <v>-1563.2173277656534</v>
      </c>
      <c r="Z43" s="72">
        <f t="shared" si="4"/>
        <v>-0.21326536951476951</v>
      </c>
      <c r="AA43" s="79">
        <f t="shared" si="5"/>
        <v>-652.33676688488629</v>
      </c>
      <c r="AB43" s="81">
        <f t="shared" si="16"/>
        <v>-8.8996481274055683E-2</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12179453.901775932</v>
      </c>
    </row>
    <row r="44" spans="1:39" x14ac:dyDescent="0.2">
      <c r="A44" s="7">
        <v>23</v>
      </c>
      <c r="B44" s="7">
        <v>11.5</v>
      </c>
      <c r="C44" s="7">
        <v>5.75</v>
      </c>
      <c r="D44" s="12">
        <f t="shared" si="0"/>
        <v>1.9166666666666667</v>
      </c>
      <c r="E44" s="29">
        <f t="shared" si="17"/>
        <v>8686649.3727629781</v>
      </c>
      <c r="F44" s="2">
        <f t="shared" si="1"/>
        <v>11692.309103299054</v>
      </c>
      <c r="G44" s="2">
        <f t="shared" si="8"/>
        <v>25979.140348110384</v>
      </c>
      <c r="H44" s="2">
        <f t="shared" si="9"/>
        <v>28531.233459639439</v>
      </c>
      <c r="I44" s="2">
        <f t="shared" si="10"/>
        <v>66202.682911048876</v>
      </c>
      <c r="J44" s="2">
        <f t="shared" si="19"/>
        <v>126888.47557951036</v>
      </c>
      <c r="K44" s="2">
        <f t="shared" si="11"/>
        <v>64198.278454789812</v>
      </c>
      <c r="L44" s="2">
        <f t="shared" si="11"/>
        <v>123046.70037168048</v>
      </c>
      <c r="M44" s="2"/>
      <c r="N44" s="28">
        <f t="shared" si="20"/>
        <v>9367130.6927418672</v>
      </c>
      <c r="O44" s="2">
        <f t="shared" si="12"/>
        <v>12566.967045104982</v>
      </c>
      <c r="P44" s="2">
        <f t="shared" si="13"/>
        <v>27922.542735612624</v>
      </c>
      <c r="R44">
        <f t="shared" si="14"/>
        <v>23</v>
      </c>
      <c r="S44" s="89">
        <f t="shared" si="2"/>
        <v>54510.373807749827</v>
      </c>
      <c r="T44" s="89">
        <f>IF(AND(S44=0,S43&gt;0),SUM($G44:$H$381),S44)</f>
        <v>54510.373807749827</v>
      </c>
      <c r="U44" s="82">
        <f>SUM(T44:T$381)</f>
        <v>8741159.746570725</v>
      </c>
      <c r="V44" s="68">
        <f>localspline(R44,'BBG rates'!$G$10:$G$27,'BBG rates'!$K$10:$K$27)</f>
        <v>1.0102665146174317</v>
      </c>
      <c r="W44" s="68">
        <f>locallinterp(R44,'BBG rates'!$G$10:$G$27,'BBG rates'!$J$10:$J$27)</f>
        <v>-0.52379166666666666</v>
      </c>
      <c r="X44" s="56">
        <f t="shared" si="15"/>
        <v>-0.5250533637084942</v>
      </c>
      <c r="Y44" s="66">
        <f t="shared" si="3"/>
        <v>-1539.2871854904386</v>
      </c>
      <c r="Z44" s="72">
        <f t="shared" si="4"/>
        <v>-0.21131573797323472</v>
      </c>
      <c r="AA44" s="79">
        <f t="shared" si="5"/>
        <v>-648.2770497493425</v>
      </c>
      <c r="AB44" s="81">
        <f t="shared" si="16"/>
        <v>-8.8996481274055697E-2</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12145000.231241874</v>
      </c>
    </row>
    <row r="45" spans="1:39" x14ac:dyDescent="0.2">
      <c r="A45" s="7">
        <v>24</v>
      </c>
      <c r="B45" s="7">
        <v>12</v>
      </c>
      <c r="C45" s="7">
        <v>6</v>
      </c>
      <c r="D45" s="12">
        <f t="shared" si="0"/>
        <v>2</v>
      </c>
      <c r="E45" s="29">
        <f t="shared" si="17"/>
        <v>8632367.6993089002</v>
      </c>
      <c r="F45" s="2">
        <f t="shared" si="1"/>
        <v>11619.395192745407</v>
      </c>
      <c r="G45" s="2">
        <f t="shared" si="8"/>
        <v>25928.727735941855</v>
      </c>
      <c r="H45" s="2">
        <f t="shared" si="9"/>
        <v>28352.945718136449</v>
      </c>
      <c r="I45" s="2">
        <f t="shared" si="10"/>
        <v>65901.068646823711</v>
      </c>
      <c r="J45" s="2">
        <f t="shared" si="19"/>
        <v>131802.13729364742</v>
      </c>
      <c r="K45" s="2">
        <f t="shared" si="11"/>
        <v>63820.428918260382</v>
      </c>
      <c r="L45" s="2">
        <f t="shared" si="11"/>
        <v>127640.85783652076</v>
      </c>
      <c r="M45" s="2"/>
      <c r="N45" s="28">
        <f t="shared" si="20"/>
        <v>9339170.8003856</v>
      </c>
      <c r="O45" s="2">
        <f t="shared" si="12"/>
        <v>12529.617424450476</v>
      </c>
      <c r="P45" s="2">
        <f t="shared" si="13"/>
        <v>27959.89235626713</v>
      </c>
      <c r="R45">
        <f t="shared" si="14"/>
        <v>24</v>
      </c>
      <c r="S45" s="89">
        <f t="shared" si="2"/>
        <v>54281.673454078307</v>
      </c>
      <c r="T45" s="89">
        <f>IF(AND(S45=0,S44&gt;0),SUM($G45:$H$381),S45)</f>
        <v>54281.673454078307</v>
      </c>
      <c r="U45" s="82">
        <f>SUM(T45:T$381)</f>
        <v>8686649.3727629744</v>
      </c>
      <c r="V45" s="68">
        <f>localspline(R45,'BBG rates'!$G$10:$G$27,'BBG rates'!$K$10:$K$27)</f>
        <v>1.0107153654098511</v>
      </c>
      <c r="W45" s="68">
        <f>locallinterp(R45,'BBG rates'!$G$10:$G$27,'BBG rates'!$J$10:$J$27)</f>
        <v>-0.52424999999999999</v>
      </c>
      <c r="X45" s="56">
        <f t="shared" si="15"/>
        <v>-0.52551390977004786</v>
      </c>
      <c r="Y45" s="66">
        <f t="shared" si="3"/>
        <v>-1515.4364728864666</v>
      </c>
      <c r="Z45" s="72">
        <f t="shared" si="4"/>
        <v>-0.20934697481467929</v>
      </c>
      <c r="AA45" s="79">
        <f t="shared" si="5"/>
        <v>-644.23435686448988</v>
      </c>
      <c r="AB45" s="81">
        <f t="shared" si="16"/>
        <v>-8.8996481274055711E-2</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12109123.187747816</v>
      </c>
    </row>
    <row r="46" spans="1:39" x14ac:dyDescent="0.2">
      <c r="A46" s="7">
        <v>25</v>
      </c>
      <c r="B46" s="7">
        <v>12.5</v>
      </c>
      <c r="C46" s="7">
        <v>6.25</v>
      </c>
      <c r="D46" s="12">
        <f t="shared" si="0"/>
        <v>2.0833333333333335</v>
      </c>
      <c r="E46" s="29">
        <f t="shared" si="17"/>
        <v>8578313.8799974546</v>
      </c>
      <c r="F46" s="2">
        <f t="shared" si="1"/>
        <v>11546.787195286213</v>
      </c>
      <c r="G46" s="2">
        <f t="shared" si="8"/>
        <v>25878.412949622503</v>
      </c>
      <c r="H46" s="2">
        <f t="shared" si="9"/>
        <v>28175.406361823116</v>
      </c>
      <c r="I46" s="2">
        <f t="shared" si="10"/>
        <v>65600.606506731827</v>
      </c>
      <c r="J46" s="2">
        <f t="shared" si="19"/>
        <v>136667.93022235797</v>
      </c>
      <c r="K46" s="2">
        <f t="shared" si="11"/>
        <v>63444.588566873128</v>
      </c>
      <c r="L46" s="2">
        <f t="shared" si="11"/>
        <v>132176.22618098569</v>
      </c>
      <c r="M46" s="2"/>
      <c r="N46" s="28">
        <f t="shared" si="20"/>
        <v>9311173.5084492546</v>
      </c>
      <c r="O46" s="2">
        <f t="shared" si="12"/>
        <v>12492.217844371564</v>
      </c>
      <c r="P46" s="2">
        <f t="shared" si="13"/>
        <v>27997.291936346042</v>
      </c>
      <c r="R46">
        <f t="shared" si="14"/>
        <v>25</v>
      </c>
      <c r="S46" s="89">
        <f t="shared" si="2"/>
        <v>54053.819311445623</v>
      </c>
      <c r="T46" s="89">
        <f>IF(AND(S46=0,S45&gt;0),SUM($G46:$H$381),S46)</f>
        <v>54053.819311445623</v>
      </c>
      <c r="U46" s="82">
        <f>SUM(T46:T$381)</f>
        <v>8632367.6993088964</v>
      </c>
      <c r="V46" s="68">
        <f>localspline(R46,'BBG rates'!$G$10:$G$27,'BBG rates'!$K$10:$K$27)</f>
        <v>1.0111558185911758</v>
      </c>
      <c r="W46" s="68">
        <f>locallinterp(R46,'BBG rates'!$G$10:$G$27,'BBG rates'!$J$10:$J$27)</f>
        <v>-0.52297916666666666</v>
      </c>
      <c r="X46" s="56">
        <f t="shared" si="15"/>
        <v>-0.52423694592538261</v>
      </c>
      <c r="Y46" s="66">
        <f t="shared" si="3"/>
        <v>-1491.6649941817052</v>
      </c>
      <c r="Z46" s="72">
        <f t="shared" si="4"/>
        <v>-0.2073588678528317</v>
      </c>
      <c r="AA46" s="79">
        <f t="shared" si="5"/>
        <v>-640.20862525192297</v>
      </c>
      <c r="AB46" s="81">
        <f t="shared" si="16"/>
        <v>-8.8996481274055697E-2</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12071835.392787695</v>
      </c>
    </row>
    <row r="47" spans="1:39" x14ac:dyDescent="0.2">
      <c r="A47" s="7">
        <v>26</v>
      </c>
      <c r="B47" s="7">
        <v>13</v>
      </c>
      <c r="C47" s="7">
        <v>6.5</v>
      </c>
      <c r="D47" s="12">
        <f t="shared" si="0"/>
        <v>2.1666666666666665</v>
      </c>
      <c r="E47" s="29">
        <f t="shared" si="17"/>
        <v>8524487.071577087</v>
      </c>
      <c r="F47" s="2">
        <f t="shared" si="1"/>
        <v>11474.483979016628</v>
      </c>
      <c r="G47" s="2">
        <f t="shared" si="8"/>
        <v>25828.195799320947</v>
      </c>
      <c r="H47" s="2">
        <f t="shared" si="9"/>
        <v>27998.612621046133</v>
      </c>
      <c r="I47" s="2">
        <f t="shared" si="10"/>
        <v>65301.292399383703</v>
      </c>
      <c r="J47" s="2">
        <f t="shared" si="19"/>
        <v>141486.13353199803</v>
      </c>
      <c r="K47" s="2">
        <f t="shared" si="11"/>
        <v>63070.747266928229</v>
      </c>
      <c r="L47" s="2">
        <f t="shared" si="11"/>
        <v>136653.28574501118</v>
      </c>
      <c r="M47" s="2"/>
      <c r="N47" s="28">
        <f t="shared" si="20"/>
        <v>9283138.7669065781</v>
      </c>
      <c r="O47" s="2">
        <f t="shared" si="12"/>
        <v>12454.768238041754</v>
      </c>
      <c r="P47" s="2">
        <f t="shared" si="13"/>
        <v>28034.741542675856</v>
      </c>
      <c r="R47">
        <f t="shared" si="14"/>
        <v>26</v>
      </c>
      <c r="S47" s="89">
        <f t="shared" si="2"/>
        <v>53826.808420367081</v>
      </c>
      <c r="T47" s="89">
        <f>IF(AND(S47=0,S46&gt;0),SUM($G47:$H$381),S47)</f>
        <v>53826.808420367081</v>
      </c>
      <c r="U47" s="82">
        <f>SUM(T47:T$381)</f>
        <v>8578313.8799974527</v>
      </c>
      <c r="V47" s="68">
        <f>localspline(R47,'BBG rates'!$G$10:$G$27,'BBG rates'!$K$10:$K$27)</f>
        <v>1.0115881297323326</v>
      </c>
      <c r="W47" s="68">
        <f>locallinterp(R47,'BBG rates'!$G$10:$G$27,'BBG rates'!$J$10:$J$27)</f>
        <v>-0.52170833333333333</v>
      </c>
      <c r="X47" s="56">
        <f t="shared" si="15"/>
        <v>-0.52295999703462215</v>
      </c>
      <c r="Y47" s="66">
        <f t="shared" si="3"/>
        <v>-1468.0508198888429</v>
      </c>
      <c r="Z47" s="72">
        <f t="shared" si="4"/>
        <v>-0.20536215024427792</v>
      </c>
      <c r="AA47" s="79">
        <f t="shared" si="5"/>
        <v>-636.19979215347109</v>
      </c>
      <c r="AB47" s="81">
        <f t="shared" si="16"/>
        <v>-8.8996481274055697E-2</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12033899.913767114</v>
      </c>
    </row>
    <row r="48" spans="1:39" x14ac:dyDescent="0.2">
      <c r="A48" s="7">
        <v>27</v>
      </c>
      <c r="B48" s="7">
        <v>13.5</v>
      </c>
      <c r="C48" s="7">
        <v>6.75</v>
      </c>
      <c r="D48" s="12">
        <f t="shared" si="0"/>
        <v>2.25</v>
      </c>
      <c r="E48" s="29">
        <f t="shared" si="17"/>
        <v>8470886.4337456729</v>
      </c>
      <c r="F48" s="2">
        <f t="shared" si="1"/>
        <v>11402.484415990462</v>
      </c>
      <c r="G48" s="2">
        <f t="shared" si="8"/>
        <v>25778.076095574146</v>
      </c>
      <c r="H48" s="2">
        <f t="shared" si="9"/>
        <v>27822.561735839605</v>
      </c>
      <c r="I48" s="2">
        <f t="shared" si="10"/>
        <v>65003.122247404215</v>
      </c>
      <c r="J48" s="2">
        <f t="shared" si="19"/>
        <v>146257.02505665948</v>
      </c>
      <c r="K48" s="2">
        <f t="shared" si="11"/>
        <v>62698.894934277785</v>
      </c>
      <c r="L48" s="2">
        <f t="shared" si="11"/>
        <v>141072.51360212502</v>
      </c>
      <c r="M48" s="2"/>
      <c r="N48" s="28">
        <f t="shared" si="20"/>
        <v>9255066.5256644059</v>
      </c>
      <c r="O48" s="2">
        <f t="shared" si="12"/>
        <v>12417.268538545166</v>
      </c>
      <c r="P48" s="2">
        <f t="shared" si="13"/>
        <v>28072.241242172448</v>
      </c>
      <c r="R48">
        <f t="shared" si="14"/>
        <v>27</v>
      </c>
      <c r="S48" s="89">
        <f t="shared" si="2"/>
        <v>53600.637831413755</v>
      </c>
      <c r="T48" s="89">
        <f>IF(AND(S48=0,S47&gt;0),SUM($G48:$H$381),S48)</f>
        <v>53600.637831413755</v>
      </c>
      <c r="U48" s="82">
        <f>SUM(T48:T$381)</f>
        <v>8524487.071577087</v>
      </c>
      <c r="V48" s="68">
        <f>localspline(R48,'BBG rates'!$G$10:$G$27,'BBG rates'!$K$10:$K$27)</f>
        <v>1.0120131676004078</v>
      </c>
      <c r="W48" s="68">
        <f>locallinterp(R48,'BBG rates'!$G$10:$G$27,'BBG rates'!$J$10:$J$27)</f>
        <v>-0.5204375</v>
      </c>
      <c r="X48" s="56">
        <f t="shared" si="15"/>
        <v>-0.52168306309736678</v>
      </c>
      <c r="Y48" s="66">
        <f t="shared" si="3"/>
        <v>-1444.593096912261</v>
      </c>
      <c r="Z48" s="72">
        <f t="shared" si="4"/>
        <v>-0.20335671832674876</v>
      </c>
      <c r="AA48" s="79">
        <f t="shared" si="5"/>
        <v>-632.20779503044992</v>
      </c>
      <c r="AB48" s="81">
        <f t="shared" si="16"/>
        <v>-8.8996481274055669E-2</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11995322.926294982</v>
      </c>
    </row>
    <row r="49" spans="1:39" x14ac:dyDescent="0.2">
      <c r="A49" s="7">
        <v>28</v>
      </c>
      <c r="B49" s="7">
        <v>14</v>
      </c>
      <c r="C49" s="7">
        <v>7</v>
      </c>
      <c r="D49" s="12">
        <f t="shared" si="0"/>
        <v>2.3333333333333335</v>
      </c>
      <c r="E49" s="29">
        <f t="shared" si="17"/>
        <v>8417511.1291404944</v>
      </c>
      <c r="F49" s="2">
        <f t="shared" si="1"/>
        <v>11330.78738220673</v>
      </c>
      <c r="G49" s="2">
        <f t="shared" si="8"/>
        <v>25728.053649286707</v>
      </c>
      <c r="H49" s="2">
        <f t="shared" si="9"/>
        <v>27647.250955892083</v>
      </c>
      <c r="I49" s="2">
        <f t="shared" si="10"/>
        <v>64706.091987385516</v>
      </c>
      <c r="J49" s="2">
        <f t="shared" si="19"/>
        <v>150980.88130389954</v>
      </c>
      <c r="K49" s="2">
        <f t="shared" si="11"/>
        <v>62329.021534088024</v>
      </c>
      <c r="L49" s="2">
        <f t="shared" si="11"/>
        <v>145434.38357953873</v>
      </c>
      <c r="M49" s="2"/>
      <c r="N49" s="28">
        <f t="shared" si="20"/>
        <v>9226956.7345625646</v>
      </c>
      <c r="O49" s="2">
        <f t="shared" si="12"/>
        <v>12379.718678876416</v>
      </c>
      <c r="P49" s="2">
        <f t="shared" si="13"/>
        <v>28109.791101841194</v>
      </c>
      <c r="R49">
        <f t="shared" si="14"/>
        <v>28</v>
      </c>
      <c r="S49" s="89">
        <f t="shared" si="2"/>
        <v>53375.30460517879</v>
      </c>
      <c r="T49" s="89">
        <f>IF(AND(S49=0,S48&gt;0),SUM($G49:$H$381),S49)</f>
        <v>53375.30460517879</v>
      </c>
      <c r="U49" s="82">
        <f>SUM(T49:T$381)</f>
        <v>8470886.4337456711</v>
      </c>
      <c r="V49" s="68">
        <f>localspline(R49,'BBG rates'!$G$10:$G$27,'BBG rates'!$K$10:$K$27)</f>
        <v>1.0124318010144244</v>
      </c>
      <c r="W49" s="68">
        <f>locallinterp(R49,'BBG rates'!$G$10:$G$27,'BBG rates'!$J$10:$J$27)</f>
        <v>-0.51916666666666667</v>
      </c>
      <c r="X49" s="56">
        <f t="shared" si="15"/>
        <v>-0.52040614411335007</v>
      </c>
      <c r="Y49" s="66">
        <f t="shared" si="3"/>
        <v>-1421.2909761390406</v>
      </c>
      <c r="Z49" s="72">
        <f t="shared" si="4"/>
        <v>-0.20134246689607502</v>
      </c>
      <c r="AA49" s="79">
        <f t="shared" si="5"/>
        <v>-628.23257156291584</v>
      </c>
      <c r="AB49" s="81">
        <f t="shared" si="16"/>
        <v>-8.8996481274055697E-2</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11956110.570500603</v>
      </c>
    </row>
    <row r="50" spans="1:39" x14ac:dyDescent="0.2">
      <c r="A50" s="7">
        <v>29</v>
      </c>
      <c r="B50" s="7">
        <v>14.5</v>
      </c>
      <c r="C50" s="7">
        <v>7.25</v>
      </c>
      <c r="D50" s="12">
        <f t="shared" si="0"/>
        <v>2.4166666666666665</v>
      </c>
      <c r="E50" s="29">
        <f t="shared" si="17"/>
        <v>8364360.3233282501</v>
      </c>
      <c r="F50" s="2">
        <f t="shared" si="1"/>
        <v>11259.39175759624</v>
      </c>
      <c r="G50" s="2">
        <f t="shared" si="8"/>
        <v>25678.128271730217</v>
      </c>
      <c r="H50" s="2">
        <f t="shared" si="9"/>
        <v>27472.677540513771</v>
      </c>
      <c r="I50" s="2">
        <f t="shared" si="10"/>
        <v>64410.197569840224</v>
      </c>
      <c r="J50" s="2">
        <f t="shared" si="19"/>
        <v>155657.9774604472</v>
      </c>
      <c r="K50" s="2">
        <f t="shared" si="11"/>
        <v>61961.11708060302</v>
      </c>
      <c r="L50" s="2">
        <f t="shared" si="11"/>
        <v>149739.36627812395</v>
      </c>
      <c r="M50" s="2"/>
      <c r="N50" s="28">
        <f t="shared" si="20"/>
        <v>9198809.3433737867</v>
      </c>
      <c r="O50" s="2">
        <f t="shared" si="12"/>
        <v>12342.118591940487</v>
      </c>
      <c r="P50" s="2">
        <f t="shared" si="13"/>
        <v>28147.391188777125</v>
      </c>
      <c r="R50">
        <f t="shared" si="14"/>
        <v>29</v>
      </c>
      <c r="S50" s="89">
        <f t="shared" si="2"/>
        <v>53150.805812243983</v>
      </c>
      <c r="T50" s="89">
        <f>IF(AND(S50=0,S49&gt;0),SUM($G50:$H$381),S50)</f>
        <v>53150.805812243983</v>
      </c>
      <c r="U50" s="82">
        <f>SUM(T50:T$381)</f>
        <v>8417511.1291404925</v>
      </c>
      <c r="V50" s="68">
        <f>localspline(R50,'BBG rates'!$G$10:$G$27,'BBG rates'!$K$10:$K$27)</f>
        <v>1.0128447199603927</v>
      </c>
      <c r="W50" s="68">
        <f>locallinterp(R50,'BBG rates'!$G$10:$G$27,'BBG rates'!$J$10:$J$27)</f>
        <v>-0.51789583333333333</v>
      </c>
      <c r="X50" s="56">
        <f t="shared" si="15"/>
        <v>-0.51912924008190586</v>
      </c>
      <c r="Y50" s="66">
        <f t="shared" si="3"/>
        <v>-1398.1436124219933</v>
      </c>
      <c r="Z50" s="72">
        <f t="shared" si="4"/>
        <v>-0.19931928917778674</v>
      </c>
      <c r="AA50" s="79">
        <f t="shared" si="5"/>
        <v>-624.27405964892262</v>
      </c>
      <c r="AB50" s="81">
        <f t="shared" si="16"/>
        <v>-8.8996481274055683E-2</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11916268.951201737</v>
      </c>
    </row>
    <row r="51" spans="1:39" x14ac:dyDescent="0.2">
      <c r="A51" s="7">
        <v>30</v>
      </c>
      <c r="B51" s="7">
        <v>15</v>
      </c>
      <c r="C51" s="7">
        <v>7.5</v>
      </c>
      <c r="D51" s="12">
        <f t="shared" si="0"/>
        <v>2.5</v>
      </c>
      <c r="E51" s="29">
        <f t="shared" si="17"/>
        <v>8311433.184795104</v>
      </c>
      <c r="F51" s="2">
        <f t="shared" si="1"/>
        <v>11188.296426008234</v>
      </c>
      <c r="G51" s="2">
        <f t="shared" si="8"/>
        <v>25628.299774542444</v>
      </c>
      <c r="H51" s="2">
        <f t="shared" si="9"/>
        <v>27298.83875860383</v>
      </c>
      <c r="I51" s="2">
        <f t="shared" si="10"/>
        <v>64115.434959154503</v>
      </c>
      <c r="J51" s="2">
        <f t="shared" si="19"/>
        <v>160288.58739788627</v>
      </c>
      <c r="K51" s="2">
        <f t="shared" si="11"/>
        <v>61595.171636909043</v>
      </c>
      <c r="L51" s="2">
        <f t="shared" si="11"/>
        <v>153987.92909227262</v>
      </c>
      <c r="M51" s="2"/>
      <c r="N51" s="28">
        <f t="shared" si="20"/>
        <v>9170624.3018036224</v>
      </c>
      <c r="O51" s="2">
        <f t="shared" si="12"/>
        <v>12304.468210552619</v>
      </c>
      <c r="P51" s="2">
        <f t="shared" si="13"/>
        <v>28185.041570164984</v>
      </c>
      <c r="R51">
        <f t="shared" si="14"/>
        <v>30</v>
      </c>
      <c r="S51" s="89">
        <f t="shared" si="2"/>
        <v>52927.138533146273</v>
      </c>
      <c r="T51" s="89">
        <f>IF(AND(S51=0,S50&gt;0),SUM($G51:$H$381),S51)</f>
        <v>52927.138533146273</v>
      </c>
      <c r="U51" s="82">
        <f>SUM(T51:T$381)</f>
        <v>8364360.3233282501</v>
      </c>
      <c r="V51" s="68">
        <f>localspline(R51,'BBG rates'!$G$10:$G$27,'BBG rates'!$K$10:$K$27)</f>
        <v>1.0132528528386615</v>
      </c>
      <c r="W51" s="68">
        <f>locallinterp(R51,'BBG rates'!$G$10:$G$27,'BBG rates'!$J$10:$J$27)</f>
        <v>-0.516625</v>
      </c>
      <c r="X51" s="56">
        <f t="shared" si="15"/>
        <v>-0.51785235100290095</v>
      </c>
      <c r="Y51" s="66">
        <f t="shared" si="3"/>
        <v>-1375.1501645627841</v>
      </c>
      <c r="Z51" s="72">
        <f t="shared" si="4"/>
        <v>-0.19728707679808802</v>
      </c>
      <c r="AA51" s="79">
        <f t="shared" si="5"/>
        <v>-620.3321974037807</v>
      </c>
      <c r="AB51" s="81">
        <f t="shared" si="16"/>
        <v>-8.8996481274055669E-2</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11875804.138071915</v>
      </c>
    </row>
    <row r="52" spans="1:39" x14ac:dyDescent="0.2">
      <c r="A52" s="7">
        <v>31</v>
      </c>
      <c r="B52" s="7">
        <v>15.5</v>
      </c>
      <c r="C52" s="7">
        <v>7.75</v>
      </c>
      <c r="D52" s="12">
        <f t="shared" si="0"/>
        <v>2.5833333333333335</v>
      </c>
      <c r="E52" s="29">
        <f t="shared" si="17"/>
        <v>8258728.8849367602</v>
      </c>
      <c r="F52" s="2">
        <f t="shared" si="1"/>
        <v>11117.500275197071</v>
      </c>
      <c r="G52" s="2">
        <f t="shared" si="8"/>
        <v>25578.567969726708</v>
      </c>
      <c r="H52" s="2">
        <f t="shared" si="9"/>
        <v>27125.731888617782</v>
      </c>
      <c r="I52" s="2">
        <f t="shared" si="10"/>
        <v>63821.800133541561</v>
      </c>
      <c r="J52" s="2">
        <f t="shared" si="19"/>
        <v>164872.98367831571</v>
      </c>
      <c r="K52" s="2">
        <f t="shared" si="11"/>
        <v>61231.175314700486</v>
      </c>
      <c r="L52" s="2">
        <f t="shared" si="11"/>
        <v>158180.53622964292</v>
      </c>
      <c r="M52" s="2"/>
      <c r="N52" s="28">
        <f t="shared" si="20"/>
        <v>9142401.5594903436</v>
      </c>
      <c r="O52" s="2">
        <f t="shared" si="12"/>
        <v>12266.767467438185</v>
      </c>
      <c r="P52" s="2">
        <f t="shared" si="13"/>
        <v>28222.742313279421</v>
      </c>
      <c r="R52">
        <f t="shared" si="14"/>
        <v>31</v>
      </c>
      <c r="S52" s="89">
        <f t="shared" si="2"/>
        <v>52704.299858344486</v>
      </c>
      <c r="T52" s="89">
        <f>IF(AND(S52=0,S51&gt;0),SUM($G52:$H$381),S52)</f>
        <v>52704.299858344486</v>
      </c>
      <c r="U52" s="82">
        <f>SUM(T52:T$381)</f>
        <v>8311433.1847951049</v>
      </c>
      <c r="V52" s="68">
        <f>localspline(R52,'BBG rates'!$G$10:$G$27,'BBG rates'!$K$10:$K$27)</f>
        <v>1.013656919438491</v>
      </c>
      <c r="W52" s="68">
        <f>locallinterp(R52,'BBG rates'!$G$10:$G$27,'BBG rates'!$J$10:$J$27)</f>
        <v>-0.51535416666666667</v>
      </c>
      <c r="X52" s="56">
        <f t="shared" si="15"/>
        <v>-0.51657547687606886</v>
      </c>
      <c r="Y52" s="66">
        <f t="shared" si="3"/>
        <v>-1352.3097952950791</v>
      </c>
      <c r="Z52" s="72">
        <f t="shared" si="4"/>
        <v>-0.19524571975417976</v>
      </c>
      <c r="AA52" s="79">
        <f t="shared" si="5"/>
        <v>-616.40692315931858</v>
      </c>
      <c r="AB52" s="81">
        <f t="shared" si="16"/>
        <v>-8.8996481274055655E-2</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11834722.165807044</v>
      </c>
    </row>
    <row r="53" spans="1:39" x14ac:dyDescent="0.2">
      <c r="A53" s="7">
        <v>32</v>
      </c>
      <c r="B53" s="7">
        <v>16</v>
      </c>
      <c r="C53" s="7">
        <v>8</v>
      </c>
      <c r="D53" s="12">
        <f t="shared" si="0"/>
        <v>2.6666666666666665</v>
      </c>
      <c r="E53" s="29">
        <f t="shared" si="17"/>
        <v>8206246.5980485743</v>
      </c>
      <c r="F53" s="2">
        <f t="shared" si="1"/>
        <v>11047.002196808966</v>
      </c>
      <c r="G53" s="2">
        <f t="shared" si="8"/>
        <v>25528.932669651127</v>
      </c>
      <c r="H53" s="2">
        <f t="shared" si="9"/>
        <v>26953.354218535042</v>
      </c>
      <c r="I53" s="2">
        <f t="shared" si="10"/>
        <v>63529.289084995136</v>
      </c>
      <c r="J53" s="2">
        <f t="shared" si="19"/>
        <v>169411.43755998701</v>
      </c>
      <c r="K53" s="2">
        <f t="shared" si="11"/>
        <v>60869.118274046567</v>
      </c>
      <c r="L53" s="2">
        <f t="shared" si="11"/>
        <v>162317.64873079082</v>
      </c>
      <c r="M53" s="2"/>
      <c r="N53" s="28">
        <f t="shared" si="20"/>
        <v>9114141.0660048593</v>
      </c>
      <c r="O53" s="2">
        <f t="shared" si="12"/>
        <v>12229.016295232566</v>
      </c>
      <c r="P53" s="2">
        <f t="shared" si="13"/>
        <v>28260.493485485043</v>
      </c>
      <c r="R53">
        <f t="shared" si="14"/>
        <v>32</v>
      </c>
      <c r="S53" s="89">
        <f t="shared" si="2"/>
        <v>52482.286888186165</v>
      </c>
      <c r="T53" s="89">
        <f>IF(AND(S53=0,S52&gt;0),SUM($G53:$H$381),S53)</f>
        <v>52482.286888186165</v>
      </c>
      <c r="U53" s="82">
        <f>SUM(T53:T$381)</f>
        <v>8258728.8849367602</v>
      </c>
      <c r="V53" s="68">
        <f>localspline(R53,'BBG rates'!$G$10:$G$27,'BBG rates'!$K$10:$K$27)</f>
        <v>1.0140577587621398</v>
      </c>
      <c r="W53" s="68">
        <f>locallinterp(R53,'BBG rates'!$G$10:$G$27,'BBG rates'!$J$10:$J$27)</f>
        <v>-0.51408333333333334</v>
      </c>
      <c r="X53" s="56">
        <f t="shared" si="15"/>
        <v>-0.51529861770074348</v>
      </c>
      <c r="Y53" s="66">
        <f t="shared" si="3"/>
        <v>-1329.6216712677926</v>
      </c>
      <c r="Z53" s="72">
        <f t="shared" si="4"/>
        <v>-0.19319510638392495</v>
      </c>
      <c r="AA53" s="79">
        <f t="shared" si="5"/>
        <v>-612.49817546314739</v>
      </c>
      <c r="AB53" s="81">
        <f t="shared" si="16"/>
        <v>-8.8996481274055642E-2</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11793029.034291303</v>
      </c>
    </row>
    <row r="54" spans="1:39" x14ac:dyDescent="0.2">
      <c r="A54" s="7">
        <v>33</v>
      </c>
      <c r="B54" s="7">
        <v>16.5</v>
      </c>
      <c r="C54" s="7">
        <v>8.25</v>
      </c>
      <c r="D54" s="12">
        <f t="shared" si="0"/>
        <v>2.75</v>
      </c>
      <c r="E54" s="29">
        <f t="shared" si="17"/>
        <v>8153985.5013156999</v>
      </c>
      <c r="F54" s="2">
        <f t="shared" si="1"/>
        <v>10976.801086368736</v>
      </c>
      <c r="G54" s="2">
        <f t="shared" si="8"/>
        <v>25479.393687047912</v>
      </c>
      <c r="H54" s="2">
        <f t="shared" si="9"/>
        <v>26781.703045826525</v>
      </c>
      <c r="I54" s="2">
        <f t="shared" ref="I54:I80" si="21">SUM(F54:H54)</f>
        <v>63237.897819243168</v>
      </c>
      <c r="J54" s="2">
        <f t="shared" si="19"/>
        <v>173904.21900291872</v>
      </c>
      <c r="K54" s="2">
        <f t="shared" si="11"/>
        <v>60508.99072315931</v>
      </c>
      <c r="L54" s="2">
        <f t="shared" si="11"/>
        <v>166399.72448868811</v>
      </c>
      <c r="M54" s="2"/>
      <c r="N54" s="28">
        <f t="shared" si="20"/>
        <v>9085842.770850623</v>
      </c>
      <c r="O54" s="2">
        <f t="shared" si="12"/>
        <v>12191.21462648104</v>
      </c>
      <c r="P54" s="2">
        <f t="shared" si="13"/>
        <v>28298.29515423657</v>
      </c>
      <c r="R54">
        <f t="shared" si="14"/>
        <v>33</v>
      </c>
      <c r="S54" s="89">
        <f t="shared" si="2"/>
        <v>52261.096732874437</v>
      </c>
      <c r="T54" s="89">
        <f>IF(AND(S54=0,S53&gt;0),SUM($G54:$H$381),S54)</f>
        <v>52261.096732874437</v>
      </c>
      <c r="U54" s="82">
        <f>SUM(T54:T$381)</f>
        <v>8206246.5980485752</v>
      </c>
      <c r="V54" s="68">
        <f>localspline(R54,'BBG rates'!$G$10:$G$27,'BBG rates'!$K$10:$K$27)</f>
        <v>1.014456179997886</v>
      </c>
      <c r="W54" s="68">
        <f>locallinterp(R54,'BBG rates'!$G$10:$G$27,'BBG rates'!$J$10:$J$27)</f>
        <v>-0.5128125</v>
      </c>
      <c r="X54" s="56">
        <f t="shared" si="15"/>
        <v>-0.51402177347679157</v>
      </c>
      <c r="Y54" s="66">
        <f t="shared" si="3"/>
        <v>-1307.0849630284124</v>
      </c>
      <c r="Z54" s="72">
        <f t="shared" si="4"/>
        <v>-0.19113512333483623</v>
      </c>
      <c r="AA54" s="79">
        <f t="shared" si="5"/>
        <v>-608.60589307792736</v>
      </c>
      <c r="AB54" s="81">
        <f t="shared" si="16"/>
        <v>-8.8996481274055642E-2</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11750730.708762327</v>
      </c>
    </row>
    <row r="55" spans="1:39" x14ac:dyDescent="0.2">
      <c r="A55" s="7">
        <v>34</v>
      </c>
      <c r="B55" s="7">
        <v>17</v>
      </c>
      <c r="C55" s="7">
        <v>8.5</v>
      </c>
      <c r="D55" s="12">
        <f t="shared" si="0"/>
        <v>2.8333333333333335</v>
      </c>
      <c r="E55" s="29">
        <f t="shared" si="17"/>
        <v>8101944.774803265</v>
      </c>
      <c r="F55" s="2">
        <f t="shared" si="1"/>
        <v>10906.895843266651</v>
      </c>
      <c r="G55" s="2">
        <f t="shared" si="8"/>
        <v>25429.950835012671</v>
      </c>
      <c r="H55" s="2">
        <f t="shared" si="9"/>
        <v>26610.775677422422</v>
      </c>
      <c r="I55" s="2">
        <f t="shared" si="21"/>
        <v>62947.622355701751</v>
      </c>
      <c r="J55" s="2">
        <f t="shared" si="19"/>
        <v>178351.5966744883</v>
      </c>
      <c r="K55" s="2">
        <f t="shared" si="11"/>
        <v>60150.782918162651</v>
      </c>
      <c r="L55" s="2">
        <f t="shared" si="11"/>
        <v>170427.21826812753</v>
      </c>
      <c r="M55" s="2"/>
      <c r="N55" s="28">
        <f t="shared" si="20"/>
        <v>9057506.623463545</v>
      </c>
      <c r="O55" s="2">
        <f t="shared" si="12"/>
        <v>12153.36239363865</v>
      </c>
      <c r="P55" s="2">
        <f t="shared" si="13"/>
        <v>28336.147387078963</v>
      </c>
      <c r="R55">
        <f t="shared" si="14"/>
        <v>34</v>
      </c>
      <c r="S55" s="89">
        <f t="shared" si="2"/>
        <v>52040.726512435096</v>
      </c>
      <c r="T55" s="89">
        <f>IF(AND(S55=0,S54&gt;0),SUM($G55:$H$381),S55)</f>
        <v>52040.726512435096</v>
      </c>
      <c r="U55" s="82">
        <f>SUM(T55:T$381)</f>
        <v>8153985.5013157008</v>
      </c>
      <c r="V55" s="68">
        <f>localspline(R55,'BBG rates'!$G$10:$G$27,'BBG rates'!$K$10:$K$27)</f>
        <v>1.0148529923475207</v>
      </c>
      <c r="W55" s="68">
        <f>locallinterp(R55,'BBG rates'!$G$10:$G$27,'BBG rates'!$J$10:$J$27)</f>
        <v>-0.51154166666666667</v>
      </c>
      <c r="X55" s="56">
        <f t="shared" si="15"/>
        <v>-0.51274494420368022</v>
      </c>
      <c r="Y55" s="66">
        <f t="shared" si="3"/>
        <v>-1284.6988450063504</v>
      </c>
      <c r="Z55" s="72">
        <f t="shared" si="4"/>
        <v>-0.18906565553236104</v>
      </c>
      <c r="AA55" s="79">
        <f t="shared" si="5"/>
        <v>-604.73001498063661</v>
      </c>
      <c r="AB55" s="81">
        <f t="shared" si="16"/>
        <v>-8.8996481274055628E-2</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11707833.119975677</v>
      </c>
    </row>
    <row r="56" spans="1:39" x14ac:dyDescent="0.2">
      <c r="A56" s="7">
        <v>35</v>
      </c>
      <c r="B56" s="7">
        <v>17.5</v>
      </c>
      <c r="C56" s="7">
        <v>8.75</v>
      </c>
      <c r="D56" s="12">
        <f t="shared" si="0"/>
        <v>2.9166666666666665</v>
      </c>
      <c r="E56" s="29">
        <f t="shared" si="17"/>
        <v>8050123.6014465811</v>
      </c>
      <c r="F56" s="2">
        <f t="shared" si="1"/>
        <v>10837.285370745274</v>
      </c>
      <c r="G56" s="2">
        <f t="shared" si="8"/>
        <v>25380.6039270037</v>
      </c>
      <c r="H56" s="2">
        <f t="shared" si="9"/>
        <v>26440.569429680007</v>
      </c>
      <c r="I56" s="2">
        <f t="shared" si="21"/>
        <v>62658.458727428981</v>
      </c>
      <c r="J56" s="2">
        <f t="shared" si="19"/>
        <v>182753.83795500119</v>
      </c>
      <c r="K56" s="2">
        <f t="shared" si="11"/>
        <v>59794.485162862402</v>
      </c>
      <c r="L56" s="2">
        <f t="shared" si="11"/>
        <v>174400.58172501533</v>
      </c>
      <c r="M56" s="2"/>
      <c r="N56" s="28">
        <f t="shared" si="20"/>
        <v>9029132.5732118972</v>
      </c>
      <c r="O56" s="2">
        <f t="shared" si="12"/>
        <v>12115.459529070096</v>
      </c>
      <c r="P56" s="2">
        <f t="shared" si="13"/>
        <v>28374.050251647514</v>
      </c>
      <c r="R56">
        <f t="shared" si="14"/>
        <v>35</v>
      </c>
      <c r="S56" s="89">
        <f t="shared" si="2"/>
        <v>51821.173356683707</v>
      </c>
      <c r="T56" s="89">
        <f>IF(AND(S56=0,S55&gt;0),SUM($G56:$H$381),S56)</f>
        <v>51821.173356683707</v>
      </c>
      <c r="U56" s="82">
        <f>SUM(T56:T$381)</f>
        <v>8101944.774803265</v>
      </c>
      <c r="V56" s="68">
        <f>localspline(R56,'BBG rates'!$G$10:$G$27,'BBG rates'!$K$10:$K$27)</f>
        <v>1.0152490050027994</v>
      </c>
      <c r="W56" s="68">
        <f>locallinterp(R56,'BBG rates'!$G$10:$G$27,'BBG rates'!$J$10:$J$27)</f>
        <v>-0.51027083333333334</v>
      </c>
      <c r="X56" s="56">
        <f t="shared" si="15"/>
        <v>-0.51146812988127621</v>
      </c>
      <c r="Y56" s="66">
        <f t="shared" si="3"/>
        <v>-1262.4624954964024</v>
      </c>
      <c r="Z56" s="72">
        <f t="shared" si="4"/>
        <v>-0.18698658614745614</v>
      </c>
      <c r="AA56" s="79">
        <f t="shared" si="5"/>
        <v>-600.87048036184308</v>
      </c>
      <c r="AB56" s="81">
        <f t="shared" si="16"/>
        <v>-8.8996481274055642E-2</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11664342.1643686</v>
      </c>
    </row>
    <row r="57" spans="1:39" x14ac:dyDescent="0.2">
      <c r="A57" s="7">
        <v>36</v>
      </c>
      <c r="B57" s="7">
        <v>18</v>
      </c>
      <c r="C57" s="7">
        <v>9</v>
      </c>
      <c r="D57" s="12">
        <f t="shared" si="0"/>
        <v>3</v>
      </c>
      <c r="E57" s="29">
        <f t="shared" si="17"/>
        <v>7998521.1670413883</v>
      </c>
      <c r="F57" s="2">
        <f t="shared" si="1"/>
        <v>10767.968575886365</v>
      </c>
      <c r="G57" s="2">
        <f t="shared" si="8"/>
        <v>25331.35277684129</v>
      </c>
      <c r="H57" s="2">
        <f t="shared" si="9"/>
        <v>26271.081628351611</v>
      </c>
      <c r="I57" s="2">
        <f t="shared" si="21"/>
        <v>62370.402981079264</v>
      </c>
      <c r="J57" s="2">
        <f t="shared" si="19"/>
        <v>187111.20894323778</v>
      </c>
      <c r="K57" s="2">
        <f t="shared" si="11"/>
        <v>59440.08780851763</v>
      </c>
      <c r="L57" s="2">
        <f t="shared" si="11"/>
        <v>178320.26342555287</v>
      </c>
      <c r="M57" s="2"/>
      <c r="N57" s="28">
        <f t="shared" si="20"/>
        <v>9000720.5693962295</v>
      </c>
      <c r="O57" s="2">
        <f t="shared" si="12"/>
        <v>12077.505965049606</v>
      </c>
      <c r="P57" s="2">
        <f t="shared" si="13"/>
        <v>28412.003815668009</v>
      </c>
      <c r="R57">
        <f t="shared" si="14"/>
        <v>36</v>
      </c>
      <c r="S57" s="89">
        <f t="shared" si="2"/>
        <v>51602.4344051929</v>
      </c>
      <c r="T57" s="89">
        <f>IF(AND(S57=0,S56&gt;0),SUM($G57:$H$381),S57)</f>
        <v>51602.4344051929</v>
      </c>
      <c r="U57" s="82">
        <f>SUM(T57:T$381)</f>
        <v>8050123.6014465811</v>
      </c>
      <c r="V57" s="68">
        <f>localspline(R57,'BBG rates'!$G$10:$G$27,'BBG rates'!$K$10:$K$27)</f>
        <v>1.0156450271606445</v>
      </c>
      <c r="W57" s="68">
        <f>locallinterp(R57,'BBG rates'!$G$10:$G$27,'BBG rates'!$J$10:$J$27)</f>
        <v>-0.50900000000000001</v>
      </c>
      <c r="X57" s="56">
        <f t="shared" si="15"/>
        <v>-0.51019133050904664</v>
      </c>
      <c r="Y57" s="66">
        <f t="shared" si="3"/>
        <v>-1240.3750966422388</v>
      </c>
      <c r="Z57" s="72">
        <f t="shared" si="4"/>
        <v>-0.18489779656342381</v>
      </c>
      <c r="AA57" s="79">
        <f t="shared" si="5"/>
        <v>-597.02722862497831</v>
      </c>
      <c r="AB57" s="81">
        <f t="shared" si="16"/>
        <v>-8.8996481274055628E-2</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11620263.704223096</v>
      </c>
    </row>
    <row r="58" spans="1:39" x14ac:dyDescent="0.2">
      <c r="A58" s="7">
        <v>37</v>
      </c>
      <c r="B58" s="7">
        <v>18.5</v>
      </c>
      <c r="C58" s="7">
        <v>9.25</v>
      </c>
      <c r="D58" s="12">
        <f t="shared" si="0"/>
        <v>3.0833333333333335</v>
      </c>
      <c r="E58" s="29">
        <f t="shared" si="17"/>
        <v>7947136.6602341291</v>
      </c>
      <c r="F58" s="2">
        <f t="shared" si="1"/>
        <v>10698.944369597843</v>
      </c>
      <c r="G58" s="2">
        <f t="shared" si="8"/>
        <v>25282.19719870701</v>
      </c>
      <c r="H58" s="2">
        <f t="shared" si="9"/>
        <v>26102.309608552678</v>
      </c>
      <c r="I58" s="2">
        <f t="shared" si="21"/>
        <v>62083.451176857532</v>
      </c>
      <c r="J58" s="2">
        <f t="shared" si="19"/>
        <v>191423.9744619774</v>
      </c>
      <c r="K58" s="2">
        <f t="shared" si="11"/>
        <v>59087.581253612887</v>
      </c>
      <c r="L58" s="2">
        <f t="shared" si="11"/>
        <v>182186.7088653064</v>
      </c>
      <c r="M58" s="2"/>
      <c r="N58" s="28">
        <f t="shared" si="20"/>
        <v>8972270.5612492729</v>
      </c>
      <c r="O58" s="2">
        <f t="shared" si="12"/>
        <v>12039.501633760818</v>
      </c>
      <c r="P58" s="2">
        <f t="shared" si="13"/>
        <v>28450.008146956803</v>
      </c>
      <c r="R58">
        <f t="shared" si="14"/>
        <v>37</v>
      </c>
      <c r="S58" s="89">
        <f t="shared" si="2"/>
        <v>51384.506807259691</v>
      </c>
      <c r="T58" s="89">
        <f>IF(AND(S58=0,S57&gt;0),SUM($G58:$H$381),S58)</f>
        <v>51384.506807259691</v>
      </c>
      <c r="U58" s="82">
        <f>SUM(T58:T$381)</f>
        <v>7998521.1670413893</v>
      </c>
      <c r="V58" s="68">
        <f>localspline(R58,'BBG rates'!$G$10:$G$27,'BBG rates'!$K$10:$K$27)</f>
        <v>1.0160416158054528</v>
      </c>
      <c r="W58" s="68">
        <f>locallinterp(R58,'BBG rates'!$G$10:$G$27,'BBG rates'!$J$10:$J$27)</f>
        <v>-0.5074791666666667</v>
      </c>
      <c r="X58" s="56">
        <f t="shared" si="15"/>
        <v>-0.50866337714015053</v>
      </c>
      <c r="Y58" s="66">
        <f t="shared" si="3"/>
        <v>-1218.4358344199961</v>
      </c>
      <c r="Z58" s="72">
        <f t="shared" si="4"/>
        <v>-0.18279916634199855</v>
      </c>
      <c r="AA58" s="79">
        <f t="shared" si="5"/>
        <v>-593.20019938561381</v>
      </c>
      <c r="AB58" s="81">
        <f t="shared" si="16"/>
        <v>-8.8996481274055642E-2</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11575603.567828303</v>
      </c>
    </row>
    <row r="59" spans="1:39" x14ac:dyDescent="0.2">
      <c r="A59" s="7">
        <v>38</v>
      </c>
      <c r="B59" s="7">
        <v>19</v>
      </c>
      <c r="C59" s="7">
        <v>9.5</v>
      </c>
      <c r="D59" s="12">
        <f t="shared" si="0"/>
        <v>3.1666666666666665</v>
      </c>
      <c r="E59" s="29">
        <f t="shared" si="17"/>
        <v>7895969.2725122562</v>
      </c>
      <c r="F59" s="2">
        <f t="shared" si="1"/>
        <v>10630.211666600766</v>
      </c>
      <c r="G59" s="2">
        <f t="shared" si="8"/>
        <v>25233.137007142996</v>
      </c>
      <c r="H59" s="2">
        <f t="shared" si="9"/>
        <v>25934.250714729926</v>
      </c>
      <c r="I59" s="2">
        <f t="shared" si="21"/>
        <v>61797.599388473689</v>
      </c>
      <c r="J59" s="2">
        <f t="shared" si="19"/>
        <v>195692.3980635</v>
      </c>
      <c r="K59" s="2">
        <f t="shared" si="11"/>
        <v>58736.955943631561</v>
      </c>
      <c r="L59" s="2">
        <f t="shared" si="11"/>
        <v>186000.3604881666</v>
      </c>
      <c r="M59" s="2"/>
      <c r="N59" s="28">
        <f t="shared" si="20"/>
        <v>8943782.497935852</v>
      </c>
      <c r="O59" s="2">
        <f t="shared" si="12"/>
        <v>12001.446467296655</v>
      </c>
      <c r="P59" s="2">
        <f t="shared" si="13"/>
        <v>28488.063313420964</v>
      </c>
      <c r="R59">
        <f t="shared" si="14"/>
        <v>38</v>
      </c>
      <c r="S59" s="89">
        <f t="shared" si="2"/>
        <v>51167.387721872918</v>
      </c>
      <c r="T59" s="89">
        <f>IF(AND(S59=0,S58&gt;0),SUM($G59:$H$381),S59)</f>
        <v>51167.387721872918</v>
      </c>
      <c r="U59" s="82">
        <f>SUM(T59:T$381)</f>
        <v>7947136.66023413</v>
      </c>
      <c r="V59" s="68">
        <f>localspline(R59,'BBG rates'!$G$10:$G$27,'BBG rates'!$K$10:$K$27)</f>
        <v>1.0164379614377346</v>
      </c>
      <c r="W59" s="68">
        <f>locallinterp(R59,'BBG rates'!$G$10:$G$27,'BBG rates'!$J$10:$J$27)</f>
        <v>-0.50595833333333329</v>
      </c>
      <c r="X59" s="56">
        <f t="shared" si="15"/>
        <v>-0.50713544518106168</v>
      </c>
      <c r="Y59" s="66">
        <f t="shared" si="3"/>
        <v>-1196.654653782278</v>
      </c>
      <c r="Z59" s="72">
        <f t="shared" si="4"/>
        <v>-0.18069219719400523</v>
      </c>
      <c r="AA59" s="79">
        <f t="shared" si="5"/>
        <v>-589.38933247073976</v>
      </c>
      <c r="AB59" s="81">
        <f t="shared" si="16"/>
        <v>-8.8996481274055628E-2</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11530503.590170214</v>
      </c>
    </row>
    <row r="60" spans="1:39" x14ac:dyDescent="0.2">
      <c r="A60" s="7">
        <v>39</v>
      </c>
      <c r="B60" s="7">
        <v>19.5</v>
      </c>
      <c r="C60" s="7">
        <v>9.75</v>
      </c>
      <c r="D60" s="12">
        <f t="shared" si="0"/>
        <v>3.25</v>
      </c>
      <c r="E60" s="29">
        <f t="shared" si="17"/>
        <v>7845018.1981945755</v>
      </c>
      <c r="F60" s="2">
        <f t="shared" si="1"/>
        <v>10561.769385416374</v>
      </c>
      <c r="G60" s="2">
        <f t="shared" si="8"/>
        <v>25184.172017051282</v>
      </c>
      <c r="H60" s="2">
        <f t="shared" si="9"/>
        <v>25766.902300629634</v>
      </c>
      <c r="I60" s="2">
        <f t="shared" si="21"/>
        <v>61512.843703097285</v>
      </c>
      <c r="J60" s="2">
        <f t="shared" si="19"/>
        <v>199916.74203506619</v>
      </c>
      <c r="K60" s="2">
        <f t="shared" si="11"/>
        <v>58388.202370830368</v>
      </c>
      <c r="L60" s="2">
        <f t="shared" si="11"/>
        <v>189761.65770519871</v>
      </c>
      <c r="M60" s="2"/>
      <c r="N60" s="28">
        <f t="shared" si="20"/>
        <v>8915256.3285527937</v>
      </c>
      <c r="O60" s="2">
        <f t="shared" si="12"/>
        <v>11963.340397659207</v>
      </c>
      <c r="P60" s="2">
        <f t="shared" si="13"/>
        <v>28526.169383058412</v>
      </c>
      <c r="R60">
        <f t="shared" si="14"/>
        <v>39</v>
      </c>
      <c r="S60" s="89">
        <f t="shared" si="2"/>
        <v>50951.074317680919</v>
      </c>
      <c r="T60" s="89">
        <f>IF(AND(S60=0,S59&gt;0),SUM($G60:$H$381),S60)</f>
        <v>50951.074317680919</v>
      </c>
      <c r="U60" s="82">
        <f>SUM(T60:T$381)</f>
        <v>7895969.272512258</v>
      </c>
      <c r="V60" s="68">
        <f>localspline(R60,'BBG rates'!$G$10:$G$27,'BBG rates'!$K$10:$K$27)</f>
        <v>1.0168333599792945</v>
      </c>
      <c r="W60" s="68">
        <f>locallinterp(R60,'BBG rates'!$G$10:$G$27,'BBG rates'!$J$10:$J$27)</f>
        <v>-0.50443749999999998</v>
      </c>
      <c r="X60" s="56">
        <f t="shared" si="15"/>
        <v>-0.50560753463098074</v>
      </c>
      <c r="Y60" s="66">
        <f t="shared" si="3"/>
        <v>-1175.0306571563747</v>
      </c>
      <c r="Z60" s="72">
        <f t="shared" si="4"/>
        <v>-0.1785767826498923</v>
      </c>
      <c r="AA60" s="79">
        <f t="shared" si="5"/>
        <v>-585.59456791804644</v>
      </c>
      <c r="AB60" s="81">
        <f t="shared" si="16"/>
        <v>-8.8996481274055628E-2</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11484968.382390561</v>
      </c>
    </row>
    <row r="61" spans="1:39" x14ac:dyDescent="0.2">
      <c r="A61" s="7">
        <v>40</v>
      </c>
      <c r="B61" s="7">
        <v>20</v>
      </c>
      <c r="C61" s="7">
        <v>10</v>
      </c>
      <c r="D61" s="12">
        <f t="shared" si="0"/>
        <v>3.3333333333333335</v>
      </c>
      <c r="E61" s="29">
        <f t="shared" si="17"/>
        <v>7794282.6344216168</v>
      </c>
      <c r="F61" s="2">
        <f t="shared" si="1"/>
        <v>10493.616448353165</v>
      </c>
      <c r="G61" s="2">
        <f t="shared" si="8"/>
        <v>25135.302043693086</v>
      </c>
      <c r="H61" s="2">
        <f t="shared" si="9"/>
        <v>25600.261729266007</v>
      </c>
      <c r="I61" s="2">
        <f t="shared" si="21"/>
        <v>61229.180221312257</v>
      </c>
      <c r="J61" s="2">
        <f t="shared" si="19"/>
        <v>204097.2674043742</v>
      </c>
      <c r="K61" s="2">
        <f t="shared" si="11"/>
        <v>58041.311074014928</v>
      </c>
      <c r="L61" s="2">
        <f t="shared" si="11"/>
        <v>193471.03691338311</v>
      </c>
      <c r="M61" s="2"/>
      <c r="N61" s="28">
        <f t="shared" si="20"/>
        <v>8886692.0021288358</v>
      </c>
      <c r="O61" s="2">
        <f t="shared" si="12"/>
        <v>11925.183356759613</v>
      </c>
      <c r="P61" s="2">
        <f t="shared" si="13"/>
        <v>28564.326423958002</v>
      </c>
      <c r="R61">
        <f t="shared" si="14"/>
        <v>40</v>
      </c>
      <c r="S61" s="89">
        <f t="shared" si="2"/>
        <v>50735.563772959096</v>
      </c>
      <c r="T61" s="89">
        <f>IF(AND(S61=0,S60&gt;0),SUM($G61:$H$381),S61)</f>
        <v>50735.563772959096</v>
      </c>
      <c r="U61" s="82">
        <f>SUM(T61:T$381)</f>
        <v>7845018.1981945755</v>
      </c>
      <c r="V61" s="68">
        <f>localspline(R61,'BBG rates'!$G$10:$G$27,'BBG rates'!$K$10:$K$27)</f>
        <v>1.0172267497192871</v>
      </c>
      <c r="W61" s="68">
        <f>locallinterp(R61,'BBG rates'!$G$10:$G$27,'BBG rates'!$J$10:$J$27)</f>
        <v>-0.50291666666666668</v>
      </c>
      <c r="X61" s="56">
        <f t="shared" si="15"/>
        <v>-0.50407964548924156</v>
      </c>
      <c r="Y61" s="66">
        <f t="shared" si="3"/>
        <v>-1153.5629512625726</v>
      </c>
      <c r="Z61" s="72">
        <f t="shared" si="4"/>
        <v>-0.17645281458157219</v>
      </c>
      <c r="AA61" s="79">
        <f t="shared" si="5"/>
        <v>-581.81584597520771</v>
      </c>
      <c r="AB61" s="81">
        <f t="shared" si="16"/>
        <v>-8.8996481274055642E-2</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11439002.528520236</v>
      </c>
    </row>
    <row r="62" spans="1:39" x14ac:dyDescent="0.2">
      <c r="A62" s="7">
        <v>41</v>
      </c>
      <c r="B62" s="7">
        <v>20.5</v>
      </c>
      <c r="C62" s="7">
        <v>10.25</v>
      </c>
      <c r="D62" s="12">
        <f t="shared" si="0"/>
        <v>3.4166666666666665</v>
      </c>
      <c r="E62" s="29">
        <f t="shared" si="17"/>
        <v>7743761.7811460393</v>
      </c>
      <c r="F62" s="2">
        <f t="shared" si="1"/>
        <v>10425.751781494022</v>
      </c>
      <c r="G62" s="2">
        <f t="shared" si="8"/>
        <v>25086.5269026881</v>
      </c>
      <c r="H62" s="2">
        <f t="shared" si="9"/>
        <v>25434.326372889675</v>
      </c>
      <c r="I62" s="2">
        <f t="shared" si="21"/>
        <v>60946.605057071793</v>
      </c>
      <c r="J62" s="2">
        <f t="shared" si="19"/>
        <v>208234.23394499527</v>
      </c>
      <c r="K62" s="2">
        <f t="shared" si="11"/>
        <v>57696.27263831623</v>
      </c>
      <c r="L62" s="2">
        <f t="shared" si="11"/>
        <v>197128.93151424712</v>
      </c>
      <c r="M62" s="2"/>
      <c r="N62" s="28">
        <f t="shared" si="20"/>
        <v>8858089.4676245358</v>
      </c>
      <c r="O62" s="2">
        <f t="shared" si="12"/>
        <v>11886.975276417932</v>
      </c>
      <c r="P62" s="2">
        <f t="shared" si="13"/>
        <v>28602.534504299689</v>
      </c>
      <c r="R62">
        <f t="shared" si="14"/>
        <v>41</v>
      </c>
      <c r="S62" s="89">
        <f t="shared" si="2"/>
        <v>50520.853275577771</v>
      </c>
      <c r="T62" s="89">
        <f>IF(AND(S62=0,S61&gt;0),SUM($G62:$H$381),S62)</f>
        <v>50520.853275577771</v>
      </c>
      <c r="U62" s="82">
        <f>SUM(T62:T$381)</f>
        <v>7794282.6344216168</v>
      </c>
      <c r="V62" s="68">
        <f>localspline(R62,'BBG rates'!$G$10:$G$27,'BBG rates'!$K$10:$K$27)</f>
        <v>1.0176170689486232</v>
      </c>
      <c r="W62" s="68">
        <f>locallinterp(R62,'BBG rates'!$G$10:$G$27,'BBG rates'!$J$10:$J$27)</f>
        <v>-0.50139583333333337</v>
      </c>
      <c r="X62" s="56">
        <f t="shared" si="15"/>
        <v>-0.50255177775531124</v>
      </c>
      <c r="Y62" s="66">
        <f t="shared" si="3"/>
        <v>-1132.2506470955975</v>
      </c>
      <c r="Z62" s="72">
        <f t="shared" si="4"/>
        <v>-0.17432018317046066</v>
      </c>
      <c r="AA62" s="79">
        <f t="shared" si="5"/>
        <v>-578.05310709916705</v>
      </c>
      <c r="AB62" s="81">
        <f t="shared" si="16"/>
        <v>-8.8996481274055642E-2</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11392610.585609006</v>
      </c>
    </row>
    <row r="63" spans="1:39" x14ac:dyDescent="0.2">
      <c r="A63" s="7">
        <v>42</v>
      </c>
      <c r="B63" s="7">
        <v>21</v>
      </c>
      <c r="C63" s="7">
        <v>10.5</v>
      </c>
      <c r="D63" s="12">
        <f t="shared" si="0"/>
        <v>3.5</v>
      </c>
      <c r="E63" s="29">
        <f t="shared" si="17"/>
        <v>7693454.8411230696</v>
      </c>
      <c r="F63" s="2">
        <f t="shared" si="1"/>
        <v>10358.174314683372</v>
      </c>
      <c r="G63" s="2">
        <f t="shared" si="8"/>
        <v>25037.846410013801</v>
      </c>
      <c r="H63" s="2">
        <f t="shared" si="9"/>
        <v>25269.093612956265</v>
      </c>
      <c r="I63" s="2">
        <f t="shared" si="21"/>
        <v>60665.114337653431</v>
      </c>
      <c r="J63" s="2">
        <f t="shared" si="19"/>
        <v>212327.900181787</v>
      </c>
      <c r="K63" s="2">
        <f t="shared" si="11"/>
        <v>57353.077694968342</v>
      </c>
      <c r="L63" s="2">
        <f t="shared" si="11"/>
        <v>200735.77193238918</v>
      </c>
      <c r="M63" s="2"/>
      <c r="N63" s="28">
        <f t="shared" si="20"/>
        <v>8829448.6739321817</v>
      </c>
      <c r="O63" s="2">
        <f t="shared" si="12"/>
        <v>11848.716088363022</v>
      </c>
      <c r="P63" s="2">
        <f t="shared" si="13"/>
        <v>28640.793692354593</v>
      </c>
      <c r="R63">
        <f t="shared" si="14"/>
        <v>42</v>
      </c>
      <c r="S63" s="89">
        <f t="shared" si="2"/>
        <v>50306.94002297007</v>
      </c>
      <c r="T63" s="89">
        <f>IF(AND(S63=0,S62&gt;0),SUM($G63:$H$381),S63)</f>
        <v>50306.94002297007</v>
      </c>
      <c r="U63" s="82">
        <f>SUM(T63:T$381)</f>
        <v>7743761.7811460393</v>
      </c>
      <c r="V63" s="68">
        <f>localspline(R63,'BBG rates'!$G$10:$G$27,'BBG rates'!$K$10:$K$27)</f>
        <v>1.0180036135864725</v>
      </c>
      <c r="W63" s="68">
        <f>locallinterp(R63,'BBG rates'!$G$10:$G$27,'BBG rates'!$J$10:$J$27)</f>
        <v>-0.49987500000000001</v>
      </c>
      <c r="X63" s="56">
        <f t="shared" si="15"/>
        <v>-0.50102393142865687</v>
      </c>
      <c r="Y63" s="66">
        <f t="shared" si="3"/>
        <v>-1111.0928599061335</v>
      </c>
      <c r="Z63" s="72">
        <f t="shared" si="4"/>
        <v>-0.17217877687477579</v>
      </c>
      <c r="AA63" s="79">
        <f t="shared" si="5"/>
        <v>-574.30629195542599</v>
      </c>
      <c r="AB63" s="81">
        <f t="shared" si="16"/>
        <v>-8.8996481274055628E-2</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11345797.083854666</v>
      </c>
    </row>
    <row r="64" spans="1:39" x14ac:dyDescent="0.2">
      <c r="A64" s="7">
        <v>43</v>
      </c>
      <c r="B64" s="7">
        <v>21.5</v>
      </c>
      <c r="C64" s="7">
        <v>10.75</v>
      </c>
      <c r="D64" s="12">
        <f t="shared" si="0"/>
        <v>3.5833333333333335</v>
      </c>
      <c r="E64" s="29">
        <f t="shared" si="17"/>
        <v>7643361.0199009692</v>
      </c>
      <c r="F64" s="2">
        <f t="shared" si="1"/>
        <v>10290.882981514402</v>
      </c>
      <c r="G64" s="2">
        <f t="shared" si="8"/>
        <v>24989.260382004795</v>
      </c>
      <c r="H64" s="2">
        <f t="shared" si="9"/>
        <v>25104.560840095124</v>
      </c>
      <c r="I64" s="2">
        <f t="shared" si="21"/>
        <v>60384.704203614318</v>
      </c>
      <c r="J64" s="2">
        <f t="shared" si="19"/>
        <v>216378.52339628464</v>
      </c>
      <c r="K64" s="2">
        <f t="shared" si="11"/>
        <v>57011.716921087136</v>
      </c>
      <c r="L64" s="2">
        <f t="shared" si="11"/>
        <v>204291.98563389559</v>
      </c>
      <c r="M64" s="2"/>
      <c r="N64" s="28">
        <f t="shared" si="20"/>
        <v>8800769.5698756967</v>
      </c>
      <c r="O64" s="2">
        <f t="shared" si="12"/>
        <v>11810.405724232427</v>
      </c>
      <c r="P64" s="2">
        <f t="shared" si="13"/>
        <v>28679.104056485197</v>
      </c>
      <c r="R64">
        <f t="shared" si="14"/>
        <v>43</v>
      </c>
      <c r="S64" s="89">
        <f t="shared" si="2"/>
        <v>50093.821222099919</v>
      </c>
      <c r="T64" s="89">
        <f>IF(AND(S64=0,S63&gt;0),SUM($G64:$H$381),S64)</f>
        <v>50093.821222099919</v>
      </c>
      <c r="U64" s="82">
        <f>SUM(T64:T$381)</f>
        <v>7693454.8411230687</v>
      </c>
      <c r="V64" s="68">
        <f>localspline(R64,'BBG rates'!$G$10:$G$27,'BBG rates'!$K$10:$K$27)</f>
        <v>1.0183852623190162</v>
      </c>
      <c r="W64" s="68">
        <f>locallinterp(R64,'BBG rates'!$G$10:$G$27,'BBG rates'!$J$10:$J$27)</f>
        <v>-0.49835416666666665</v>
      </c>
      <c r="X64" s="56">
        <f t="shared" si="15"/>
        <v>-0.49949610650834586</v>
      </c>
      <c r="Y64" s="66">
        <f t="shared" si="3"/>
        <v>-1090.0887091824218</v>
      </c>
      <c r="Z64" s="72">
        <f t="shared" si="4"/>
        <v>-0.17002848239607687</v>
      </c>
      <c r="AA64" s="79">
        <f t="shared" si="5"/>
        <v>-570.57534141733493</v>
      </c>
      <c r="AB64" s="81">
        <f t="shared" si="16"/>
        <v>-8.8996481274055642E-2</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11298566.52673164</v>
      </c>
    </row>
    <row r="65" spans="1:39" x14ac:dyDescent="0.2">
      <c r="A65" s="7">
        <v>44</v>
      </c>
      <c r="B65" s="7">
        <v>22</v>
      </c>
      <c r="C65" s="7">
        <v>11</v>
      </c>
      <c r="D65" s="12">
        <f t="shared" si="0"/>
        <v>3.6666666666666665</v>
      </c>
      <c r="E65" s="29">
        <f t="shared" si="17"/>
        <v>7593479.525811539</v>
      </c>
      <c r="F65" s="2">
        <f t="shared" si="1"/>
        <v>10223.8767193163</v>
      </c>
      <c r="G65" s="2">
        <f t="shared" si="8"/>
        <v>24940.768635352058</v>
      </c>
      <c r="H65" s="2">
        <f t="shared" si="9"/>
        <v>24940.7254540781</v>
      </c>
      <c r="I65" s="2">
        <f t="shared" si="21"/>
        <v>60105.370808746462</v>
      </c>
      <c r="J65" s="2">
        <f t="shared" si="19"/>
        <v>220386.35963207035</v>
      </c>
      <c r="K65" s="2">
        <f t="shared" si="11"/>
        <v>56672.181039449992</v>
      </c>
      <c r="L65" s="2">
        <f t="shared" si="11"/>
        <v>207797.99714464997</v>
      </c>
      <c r="M65" s="2"/>
      <c r="N65" s="28">
        <f t="shared" si="20"/>
        <v>8772052.1042105518</v>
      </c>
      <c r="O65" s="2">
        <f t="shared" si="12"/>
        <v>11772.044115572244</v>
      </c>
      <c r="P65" s="2">
        <f t="shared" si="13"/>
        <v>28717.465665145377</v>
      </c>
      <c r="R65">
        <f t="shared" si="14"/>
        <v>44</v>
      </c>
      <c r="S65" s="89">
        <f t="shared" si="2"/>
        <v>49881.494089430154</v>
      </c>
      <c r="T65" s="89">
        <f>IF(AND(S65=0,S64&gt;0),SUM($G65:$H$381),S65)</f>
        <v>49881.494089430154</v>
      </c>
      <c r="U65" s="82">
        <f>SUM(T65:T$381)</f>
        <v>7643361.0199009683</v>
      </c>
      <c r="V65" s="68">
        <f>localspline(R65,'BBG rates'!$G$10:$G$27,'BBG rates'!$K$10:$K$27)</f>
        <v>1.0187611918553163</v>
      </c>
      <c r="W65" s="68">
        <f>locallinterp(R65,'BBG rates'!$G$10:$G$27,'BBG rates'!$J$10:$J$27)</f>
        <v>-0.49683333333333335</v>
      </c>
      <c r="X65" s="56">
        <f t="shared" si="15"/>
        <v>-0.49796830299397854</v>
      </c>
      <c r="Y65" s="66">
        <f t="shared" si="3"/>
        <v>-1069.2373186319517</v>
      </c>
      <c r="Z65" s="72">
        <f t="shared" si="4"/>
        <v>-0.16786918464502498</v>
      </c>
      <c r="AA65" s="79">
        <f t="shared" si="5"/>
        <v>-566.86019656538622</v>
      </c>
      <c r="AB65" s="81">
        <f t="shared" si="16"/>
        <v>-8.8996481274055655E-2</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11250923.391119016</v>
      </c>
    </row>
    <row r="66" spans="1:39" x14ac:dyDescent="0.2">
      <c r="A66" s="7">
        <v>45</v>
      </c>
      <c r="B66" s="7">
        <v>22.5</v>
      </c>
      <c r="C66" s="7">
        <v>11.25</v>
      </c>
      <c r="D66" s="12">
        <f t="shared" si="0"/>
        <v>3.75</v>
      </c>
      <c r="E66" s="29">
        <f t="shared" si="17"/>
        <v>7543809.5699606482</v>
      </c>
      <c r="F66" s="2">
        <f t="shared" si="1"/>
        <v>10157.154469141567</v>
      </c>
      <c r="G66" s="2">
        <f t="shared" si="8"/>
        <v>24892.370987102306</v>
      </c>
      <c r="H66" s="2">
        <f t="shared" si="9"/>
        <v>24777.584863788452</v>
      </c>
      <c r="I66" s="2">
        <f t="shared" si="21"/>
        <v>59827.110320032327</v>
      </c>
      <c r="J66" s="2">
        <f t="shared" si="19"/>
        <v>224351.66370012122</v>
      </c>
      <c r="K66" s="2">
        <f t="shared" si="11"/>
        <v>56334.460818276602</v>
      </c>
      <c r="L66" s="2">
        <f t="shared" si="11"/>
        <v>211254.22806853725</v>
      </c>
      <c r="M66" s="2"/>
      <c r="N66" s="28">
        <f t="shared" si="20"/>
        <v>8743296.225623671</v>
      </c>
      <c r="O66" s="2">
        <f t="shared" si="12"/>
        <v>11733.631193837004</v>
      </c>
      <c r="P66" s="2">
        <f t="shared" si="13"/>
        <v>28755.878586880623</v>
      </c>
      <c r="R66">
        <f t="shared" si="14"/>
        <v>45</v>
      </c>
      <c r="S66" s="89">
        <f t="shared" si="2"/>
        <v>49669.955850890758</v>
      </c>
      <c r="T66" s="89">
        <f>IF(AND(S66=0,S65&gt;0),SUM($G66:$H$381),S66)</f>
        <v>49669.955850890758</v>
      </c>
      <c r="U66" s="82">
        <f>SUM(T66:T$381)</f>
        <v>7593479.5258115381</v>
      </c>
      <c r="V66" s="68">
        <f>localspline(R66,'BBG rates'!$G$10:$G$27,'BBG rates'!$K$10:$K$27)</f>
        <v>1.0191303404869316</v>
      </c>
      <c r="W66" s="68">
        <f>locallinterp(R66,'BBG rates'!$G$10:$G$27,'BBG rates'!$J$10:$J$27)</f>
        <v>-0.49531250000000004</v>
      </c>
      <c r="X66" s="56">
        <f t="shared" si="15"/>
        <v>-0.49644052088488877</v>
      </c>
      <c r="Y66" s="66">
        <f t="shared" si="3"/>
        <v>-1048.537816163187</v>
      </c>
      <c r="Z66" s="72">
        <f t="shared" si="4"/>
        <v>-0.16570076670633441</v>
      </c>
      <c r="AA66" s="79">
        <f t="shared" si="5"/>
        <v>-563.16079868650968</v>
      </c>
      <c r="AB66" s="81">
        <f t="shared" si="16"/>
        <v>-8.8996481274055655E-2</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11202872.127428032</v>
      </c>
    </row>
    <row r="67" spans="1:39" x14ac:dyDescent="0.2">
      <c r="A67" s="7">
        <v>46</v>
      </c>
      <c r="B67" s="7">
        <v>23</v>
      </c>
      <c r="C67" s="7">
        <v>11.5</v>
      </c>
      <c r="D67" s="12">
        <f t="shared" si="0"/>
        <v>3.8333333333333335</v>
      </c>
      <c r="E67" s="29">
        <f t="shared" si="17"/>
        <v>7494350.3662188016</v>
      </c>
      <c r="F67" s="2">
        <f t="shared" si="1"/>
        <v>10090.715175753334</v>
      </c>
      <c r="G67" s="2">
        <f t="shared" si="8"/>
        <v>24844.067254657235</v>
      </c>
      <c r="H67" s="2">
        <f t="shared" si="9"/>
        <v>24615.136487189862</v>
      </c>
      <c r="I67" s="2">
        <f t="shared" si="21"/>
        <v>59549.918917600429</v>
      </c>
      <c r="J67" s="2">
        <f t="shared" si="19"/>
        <v>228274.689184135</v>
      </c>
      <c r="K67" s="2">
        <f t="shared" si="11"/>
        <v>55998.547071010747</v>
      </c>
      <c r="L67" s="2">
        <f t="shared" si="11"/>
        <v>214661.09710554124</v>
      </c>
      <c r="M67" s="2"/>
      <c r="N67" s="28">
        <f t="shared" si="20"/>
        <v>8714501.8827333432</v>
      </c>
      <c r="O67" s="2">
        <f t="shared" si="12"/>
        <v>11695.166890389552</v>
      </c>
      <c r="P67" s="2">
        <f t="shared" si="13"/>
        <v>28794.342890328069</v>
      </c>
      <c r="R67">
        <f t="shared" si="14"/>
        <v>46</v>
      </c>
      <c r="S67" s="89">
        <f t="shared" si="2"/>
        <v>49459.203741847101</v>
      </c>
      <c r="T67" s="89">
        <f>IF(AND(S67=0,S66&gt;0),SUM($G67:$H$381),S67)</f>
        <v>49459.203741847101</v>
      </c>
      <c r="U67" s="82">
        <f>SUM(T67:T$381)</f>
        <v>7543809.5699606473</v>
      </c>
      <c r="V67" s="68">
        <f>localspline(R67,'BBG rates'!$G$10:$G$27,'BBG rates'!$K$10:$K$27)</f>
        <v>1.0194918551204313</v>
      </c>
      <c r="W67" s="68">
        <f>locallinterp(R67,'BBG rates'!$G$10:$G$27,'BBG rates'!$J$10:$J$27)</f>
        <v>-0.49379166666666668</v>
      </c>
      <c r="X67" s="56">
        <f t="shared" si="15"/>
        <v>-0.49491276018041042</v>
      </c>
      <c r="Y67" s="66">
        <f t="shared" si="3"/>
        <v>-1027.989333867399</v>
      </c>
      <c r="Z67" s="72">
        <f t="shared" si="4"/>
        <v>-0.16352310980290477</v>
      </c>
      <c r="AA67" s="79">
        <f t="shared" si="5"/>
        <v>-559.47708927337055</v>
      </c>
      <c r="AB67" s="81">
        <f t="shared" si="16"/>
        <v>-8.8996481274055655E-2</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11154417.159729028</v>
      </c>
    </row>
    <row r="68" spans="1:39" x14ac:dyDescent="0.2">
      <c r="A68" s="7">
        <v>47</v>
      </c>
      <c r="B68" s="7">
        <v>23.5</v>
      </c>
      <c r="C68" s="7">
        <v>11.75</v>
      </c>
      <c r="D68" s="12">
        <f t="shared" si="0"/>
        <v>3.9166666666666665</v>
      </c>
      <c r="E68" s="29">
        <f t="shared" si="17"/>
        <v>7445101.1312117334</v>
      </c>
      <c r="F68" s="2">
        <f t="shared" si="1"/>
        <v>10024.55778761275</v>
      </c>
      <c r="G68" s="2">
        <f t="shared" si="8"/>
        <v>24795.857255772924</v>
      </c>
      <c r="H68" s="2">
        <f t="shared" si="9"/>
        <v>24453.377751295546</v>
      </c>
      <c r="I68" s="2">
        <f t="shared" si="21"/>
        <v>59273.792794681212</v>
      </c>
      <c r="J68" s="2">
        <f t="shared" si="19"/>
        <v>232155.68844583473</v>
      </c>
      <c r="K68" s="2">
        <f t="shared" si="11"/>
        <v>55664.430656103301</v>
      </c>
      <c r="L68" s="2">
        <f t="shared" si="11"/>
        <v>218019.02006973792</v>
      </c>
      <c r="M68" s="2"/>
      <c r="N68" s="28">
        <f t="shared" si="20"/>
        <v>8685669.0240891259</v>
      </c>
      <c r="O68" s="2">
        <f t="shared" si="12"/>
        <v>11656.651136500925</v>
      </c>
      <c r="P68" s="2">
        <f t="shared" si="13"/>
        <v>28832.8586442167</v>
      </c>
      <c r="R68">
        <f t="shared" si="14"/>
        <v>47</v>
      </c>
      <c r="S68" s="89">
        <f t="shared" si="2"/>
        <v>49249.23500706847</v>
      </c>
      <c r="T68" s="89">
        <f>IF(AND(S68=0,S67&gt;0),SUM($G68:$H$381),S68)</f>
        <v>49249.23500706847</v>
      </c>
      <c r="U68" s="82">
        <f>SUM(T68:T$381)</f>
        <v>7494350.3662187997</v>
      </c>
      <c r="V68" s="68">
        <f>localspline(R68,'BBG rates'!$G$10:$G$27,'BBG rates'!$K$10:$K$27)</f>
        <v>1.0198447485528579</v>
      </c>
      <c r="W68" s="68">
        <f>locallinterp(R68,'BBG rates'!$G$10:$G$27,'BBG rates'!$J$10:$J$27)</f>
        <v>-0.49227083333333332</v>
      </c>
      <c r="X68" s="56">
        <f t="shared" si="15"/>
        <v>-0.49338502088001057</v>
      </c>
      <c r="Y68" s="66">
        <f t="shared" si="3"/>
        <v>-1007.5910080005633</v>
      </c>
      <c r="Z68" s="72">
        <f t="shared" si="4"/>
        <v>-0.16133609325910392</v>
      </c>
      <c r="AA68" s="79">
        <f t="shared" si="5"/>
        <v>-555.80901002366977</v>
      </c>
      <c r="AB68" s="81">
        <f t="shared" si="16"/>
        <v>-8.8996481274055683E-2</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11105562.885877816</v>
      </c>
    </row>
    <row r="69" spans="1:39" x14ac:dyDescent="0.2">
      <c r="A69" s="7">
        <v>48</v>
      </c>
      <c r="B69" s="7">
        <v>24</v>
      </c>
      <c r="C69" s="7">
        <v>12</v>
      </c>
      <c r="D69" s="12">
        <f t="shared" si="0"/>
        <v>4</v>
      </c>
      <c r="E69" s="29">
        <f t="shared" si="17"/>
        <v>7396061.0843110373</v>
      </c>
      <c r="F69" s="2">
        <f t="shared" si="1"/>
        <v>9958.6812568664081</v>
      </c>
      <c r="G69" s="2">
        <f t="shared" si="8"/>
        <v>24747.740808559058</v>
      </c>
      <c r="H69" s="2">
        <f t="shared" si="9"/>
        <v>24292.306092137467</v>
      </c>
      <c r="I69" s="2">
        <f t="shared" si="21"/>
        <v>58998.728157562931</v>
      </c>
      <c r="J69" s="2">
        <f t="shared" si="19"/>
        <v>235994.91263025173</v>
      </c>
      <c r="K69" s="2">
        <f t="shared" si="11"/>
        <v>55332.102476795939</v>
      </c>
      <c r="L69" s="2">
        <f t="shared" si="11"/>
        <v>221328.40990718376</v>
      </c>
      <c r="M69" s="2"/>
      <c r="N69" s="28">
        <f t="shared" si="20"/>
        <v>8656797.5981717594</v>
      </c>
      <c r="O69" s="2">
        <f t="shared" si="12"/>
        <v>11618.083863350223</v>
      </c>
      <c r="P69" s="2">
        <f t="shared" si="13"/>
        <v>28871.425917367404</v>
      </c>
      <c r="R69">
        <f t="shared" si="14"/>
        <v>48</v>
      </c>
      <c r="S69" s="89">
        <f t="shared" si="2"/>
        <v>49040.046900696529</v>
      </c>
      <c r="T69" s="89">
        <f>IF(AND(S69=0,S68&gt;0),SUM($G69:$H$381),S69)</f>
        <v>49040.046900696529</v>
      </c>
      <c r="U69" s="82">
        <f>SUM(T69:T$381)</f>
        <v>7445101.1312117307</v>
      </c>
      <c r="V69" s="68">
        <f>localspline(R69,'BBG rates'!$G$10:$G$27,'BBG rates'!$K$10:$K$27)</f>
        <v>1.0201880931854248</v>
      </c>
      <c r="W69" s="68">
        <f>locallinterp(R69,'BBG rates'!$G$10:$G$27,'BBG rates'!$J$10:$J$27)</f>
        <v>-0.49075000000000002</v>
      </c>
      <c r="X69" s="56">
        <f t="shared" si="15"/>
        <v>-0.49185730298288988</v>
      </c>
      <c r="Y69" s="66">
        <f t="shared" si="3"/>
        <v>-987.34197896532407</v>
      </c>
      <c r="Z69" s="72">
        <f t="shared" si="4"/>
        <v>-0.15913959446317885</v>
      </c>
      <c r="AA69" s="79">
        <f t="shared" si="5"/>
        <v>-552.15650283944638</v>
      </c>
      <c r="AB69" s="81">
        <f t="shared" si="16"/>
        <v>-8.8996481274055697E-2</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11056313.677641554</v>
      </c>
    </row>
    <row r="70" spans="1:39" x14ac:dyDescent="0.2">
      <c r="A70" s="7">
        <v>49</v>
      </c>
      <c r="B70" s="7">
        <v>24.5</v>
      </c>
      <c r="C70" s="7">
        <v>12.25</v>
      </c>
      <c r="D70" s="12">
        <f t="shared" si="0"/>
        <v>4.083333333333333</v>
      </c>
      <c r="E70" s="29">
        <f t="shared" si="17"/>
        <v>7347229.4476248231</v>
      </c>
      <c r="F70" s="2">
        <f t="shared" si="1"/>
        <v>9893.0845393337986</v>
      </c>
      <c r="G70" s="2">
        <f t="shared" si="8"/>
        <v>24699.717731478297</v>
      </c>
      <c r="H70" s="2">
        <f t="shared" si="9"/>
        <v>24131.918954735658</v>
      </c>
      <c r="I70" s="2">
        <f t="shared" si="21"/>
        <v>58724.721225547757</v>
      </c>
      <c r="J70" s="2">
        <f t="shared" si="19"/>
        <v>239792.61167098666</v>
      </c>
      <c r="K70" s="2">
        <f t="shared" si="11"/>
        <v>55001.553480906172</v>
      </c>
      <c r="L70" s="2">
        <f t="shared" si="11"/>
        <v>224589.6767137002</v>
      </c>
      <c r="M70" s="2"/>
      <c r="N70" s="28">
        <f t="shared" si="20"/>
        <v>8627887.5533930659</v>
      </c>
      <c r="O70" s="2">
        <f t="shared" si="12"/>
        <v>11579.465002024495</v>
      </c>
      <c r="P70" s="2">
        <f t="shared" si="13"/>
        <v>28910.044778693133</v>
      </c>
      <c r="R70">
        <f t="shared" si="14"/>
        <v>49</v>
      </c>
      <c r="S70" s="89">
        <f t="shared" si="2"/>
        <v>48831.636686213955</v>
      </c>
      <c r="T70" s="89">
        <f>IF(AND(S70=0,S69&gt;0),SUM($G70:$H$381),S70)</f>
        <v>48831.636686213955</v>
      </c>
      <c r="U70" s="82">
        <f>SUM(T70:T$381)</f>
        <v>7396061.0843110345</v>
      </c>
      <c r="V70" s="68">
        <f>localspline(R70,'BBG rates'!$G$10:$G$27,'BBG rates'!$K$10:$K$27)</f>
        <v>1.0205211799567286</v>
      </c>
      <c r="W70" s="68">
        <f>locallinterp(R70,'BBG rates'!$G$10:$G$27,'BBG rates'!$J$10:$J$27)</f>
        <v>-0.48802083333333335</v>
      </c>
      <c r="X70" s="56">
        <f t="shared" si="15"/>
        <v>-0.48911583549027249</v>
      </c>
      <c r="Y70" s="66">
        <f t="shared" si="3"/>
        <v>-967.2413912930482</v>
      </c>
      <c r="Z70" s="72">
        <f t="shared" si="4"/>
        <v>-0.15693348882877425</v>
      </c>
      <c r="AA70" s="79">
        <f t="shared" si="5"/>
        <v>-548.51950982638255</v>
      </c>
      <c r="AB70" s="81">
        <f t="shared" si="16"/>
        <v>-8.8996481274055697E-2</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11006673.880824013</v>
      </c>
    </row>
    <row r="71" spans="1:39" x14ac:dyDescent="0.2">
      <c r="A71" s="7">
        <v>50</v>
      </c>
      <c r="B71" s="7">
        <v>25</v>
      </c>
      <c r="C71" s="7">
        <v>12.5</v>
      </c>
      <c r="D71" s="12">
        <f t="shared" si="0"/>
        <v>4.166666666666667</v>
      </c>
      <c r="E71" s="29">
        <f t="shared" si="17"/>
        <v>7298605.4459884102</v>
      </c>
      <c r="F71" s="2">
        <f t="shared" si="1"/>
        <v>9827.7665944948185</v>
      </c>
      <c r="G71" s="2">
        <f t="shared" si="8"/>
        <v>24651.787843345581</v>
      </c>
      <c r="H71" s="2">
        <f t="shared" si="9"/>
        <v>23972.213793067651</v>
      </c>
      <c r="I71" s="2">
        <f t="shared" si="21"/>
        <v>58451.768230908056</v>
      </c>
      <c r="J71" s="2">
        <f t="shared" si="19"/>
        <v>243549.03429545026</v>
      </c>
      <c r="K71" s="2">
        <f t="shared" si="11"/>
        <v>54672.774660613271</v>
      </c>
      <c r="L71" s="2">
        <f t="shared" si="11"/>
        <v>227803.22775255531</v>
      </c>
      <c r="M71" s="2"/>
      <c r="N71" s="28">
        <f t="shared" si="20"/>
        <v>8598938.8380958661</v>
      </c>
      <c r="O71" s="2">
        <f t="shared" si="12"/>
        <v>11540.794483518604</v>
      </c>
      <c r="P71" s="2">
        <f t="shared" si="13"/>
        <v>28948.715297199022</v>
      </c>
      <c r="R71">
        <f t="shared" si="14"/>
        <v>50</v>
      </c>
      <c r="S71" s="89">
        <f t="shared" si="2"/>
        <v>48624.001636413232</v>
      </c>
      <c r="T71" s="89">
        <f>IF(AND(S71=0,S70&gt;0),SUM($G71:$H$381),S71)</f>
        <v>48624.001636413232</v>
      </c>
      <c r="U71" s="82">
        <f>SUM(T71:T$381)</f>
        <v>7347229.4476248212</v>
      </c>
      <c r="V71" s="68">
        <f>localspline(R71,'BBG rates'!$G$10:$G$27,'BBG rates'!$K$10:$K$27)</f>
        <v>1.0208440250696518</v>
      </c>
      <c r="W71" s="68">
        <f>locallinterp(R71,'BBG rates'!$G$10:$G$27,'BBG rates'!$J$10:$J$27)</f>
        <v>-0.48529166666666668</v>
      </c>
      <c r="X71" s="56">
        <f t="shared" si="15"/>
        <v>-0.4863744369174583</v>
      </c>
      <c r="Y71" s="66">
        <f t="shared" si="3"/>
        <v>-947.33778564626903</v>
      </c>
      <c r="Z71" s="72">
        <f t="shared" si="4"/>
        <v>-0.15472571679968752</v>
      </c>
      <c r="AA71" s="79">
        <f t="shared" si="5"/>
        <v>-544.89797329311079</v>
      </c>
      <c r="AB71" s="81">
        <f t="shared" si="16"/>
        <v>-8.8996481274055683E-2</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10956718.654592931</v>
      </c>
    </row>
    <row r="72" spans="1:39" x14ac:dyDescent="0.2">
      <c r="A72" s="7">
        <v>51</v>
      </c>
      <c r="B72" s="7">
        <v>25.5</v>
      </c>
      <c r="C72" s="7">
        <v>12.75</v>
      </c>
      <c r="D72" s="12">
        <f t="shared" si="0"/>
        <v>4.25</v>
      </c>
      <c r="E72" s="29">
        <f t="shared" si="17"/>
        <v>7250188.3069550442</v>
      </c>
      <c r="F72" s="2">
        <f t="shared" si="1"/>
        <v>9762.7263854773246</v>
      </c>
      <c r="G72" s="2">
        <f t="shared" si="8"/>
        <v>24603.950963327421</v>
      </c>
      <c r="H72" s="2">
        <f t="shared" si="9"/>
        <v>23813.188070037992</v>
      </c>
      <c r="I72" s="2">
        <f t="shared" si="21"/>
        <v>58179.865418842739</v>
      </c>
      <c r="J72" s="2">
        <f t="shared" si="19"/>
        <v>247264.42803008165</v>
      </c>
      <c r="K72" s="2">
        <f t="shared" si="11"/>
        <v>54345.757052245157</v>
      </c>
      <c r="L72" s="2">
        <f t="shared" si="11"/>
        <v>230969.46747204193</v>
      </c>
      <c r="M72" s="2"/>
      <c r="N72" s="28">
        <f t="shared" si="20"/>
        <v>8569951.400553884</v>
      </c>
      <c r="O72" s="2">
        <f t="shared" si="12"/>
        <v>11502.07223873512</v>
      </c>
      <c r="P72" s="2">
        <f t="shared" si="13"/>
        <v>28987.437541982497</v>
      </c>
      <c r="R72">
        <f t="shared" si="14"/>
        <v>51</v>
      </c>
      <c r="S72" s="89">
        <f t="shared" si="2"/>
        <v>48417.139033365413</v>
      </c>
      <c r="T72" s="89">
        <f>IF(AND(S72=0,S71&gt;0),SUM($G72:$H$381),S72)</f>
        <v>48417.139033365413</v>
      </c>
      <c r="U72" s="82">
        <f>SUM(T72:T$381)</f>
        <v>7298605.4459884074</v>
      </c>
      <c r="V72" s="68">
        <f>localspline(R72,'BBG rates'!$G$10:$G$27,'BBG rates'!$K$10:$K$27)</f>
        <v>1.0211570569197193</v>
      </c>
      <c r="W72" s="68">
        <f>locallinterp(R72,'BBG rates'!$G$10:$G$27,'BBG rates'!$J$10:$J$27)</f>
        <v>-0.48256250000000001</v>
      </c>
      <c r="X72" s="56">
        <f t="shared" si="15"/>
        <v>-0.48363310726071695</v>
      </c>
      <c r="Y72" s="66">
        <f t="shared" si="3"/>
        <v>-927.62989279911562</v>
      </c>
      <c r="Z72" s="72">
        <f t="shared" si="4"/>
        <v>-0.15251624157472052</v>
      </c>
      <c r="AA72" s="79">
        <f t="shared" si="5"/>
        <v>-541.29183575052355</v>
      </c>
      <c r="AB72" s="81">
        <f t="shared" si="16"/>
        <v>-8.8996481274055697E-2</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10906451.690774018</v>
      </c>
    </row>
    <row r="73" spans="1:39" x14ac:dyDescent="0.2">
      <c r="A73" s="7">
        <v>52</v>
      </c>
      <c r="B73" s="7">
        <v>26</v>
      </c>
      <c r="C73" s="7">
        <v>13</v>
      </c>
      <c r="D73" s="12">
        <f t="shared" si="0"/>
        <v>4.333333333333333</v>
      </c>
      <c r="E73" s="29">
        <f t="shared" si="17"/>
        <v>7201977.2607866554</v>
      </c>
      <c r="F73" s="2">
        <f t="shared" si="1"/>
        <v>9697.9628790447132</v>
      </c>
      <c r="G73" s="2">
        <f t="shared" si="8"/>
        <v>24556.206910941255</v>
      </c>
      <c r="H73" s="2">
        <f t="shared" si="9"/>
        <v>23654.839257447868</v>
      </c>
      <c r="I73" s="2">
        <f t="shared" si="21"/>
        <v>57909.009047433836</v>
      </c>
      <c r="J73" s="2">
        <f t="shared" si="19"/>
        <v>250939.03920554661</v>
      </c>
      <c r="K73" s="2">
        <f t="shared" si="11"/>
        <v>54020.491736066448</v>
      </c>
      <c r="L73" s="2">
        <f t="shared" si="11"/>
        <v>234088.79752295461</v>
      </c>
      <c r="M73" s="2"/>
      <c r="N73" s="28">
        <f t="shared" si="20"/>
        <v>8540925.1889716499</v>
      </c>
      <c r="O73" s="2">
        <f t="shared" si="12"/>
        <v>11463.298198484179</v>
      </c>
      <c r="P73" s="2">
        <f t="shared" si="13"/>
        <v>29026.211582233445</v>
      </c>
      <c r="R73">
        <f t="shared" si="14"/>
        <v>52</v>
      </c>
      <c r="S73" s="89">
        <f t="shared" si="2"/>
        <v>48211.046168389119</v>
      </c>
      <c r="T73" s="89">
        <f>IF(AND(S73=0,S72&gt;0),SUM($G73:$H$381),S73)</f>
        <v>48211.046168389119</v>
      </c>
      <c r="U73" s="82">
        <f>SUM(T73:T$381)</f>
        <v>7250188.3069550432</v>
      </c>
      <c r="V73" s="68">
        <f>localspline(R73,'BBG rates'!$G$10:$G$27,'BBG rates'!$K$10:$K$27)</f>
        <v>1.0214605251498039</v>
      </c>
      <c r="W73" s="68">
        <f>locallinterp(R73,'BBG rates'!$G$10:$G$27,'BBG rates'!$J$10:$J$27)</f>
        <v>-0.47983333333333333</v>
      </c>
      <c r="X73" s="56">
        <f t="shared" si="15"/>
        <v>-0.48089184651658456</v>
      </c>
      <c r="Y73" s="66">
        <f t="shared" si="3"/>
        <v>-908.11644996963173</v>
      </c>
      <c r="Z73" s="72">
        <f t="shared" si="4"/>
        <v>-0.15030502572163265</v>
      </c>
      <c r="AA73" s="79">
        <f t="shared" si="5"/>
        <v>-537.70103991108499</v>
      </c>
      <c r="AB73" s="81">
        <f t="shared" si="16"/>
        <v>-8.8996481274055683E-2</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10855876.658964014</v>
      </c>
    </row>
    <row r="74" spans="1:39" x14ac:dyDescent="0.2">
      <c r="A74" s="7">
        <v>53</v>
      </c>
      <c r="B74" s="7">
        <v>26.5</v>
      </c>
      <c r="C74" s="7">
        <v>13.25</v>
      </c>
      <c r="D74" s="12">
        <f t="shared" si="0"/>
        <v>4.416666666666667</v>
      </c>
      <c r="E74" s="29">
        <f t="shared" si="17"/>
        <v>7153971.5404446358</v>
      </c>
      <c r="F74" s="2">
        <f t="shared" si="1"/>
        <v>9633.4750455835565</v>
      </c>
      <c r="G74" s="2">
        <f t="shared" si="8"/>
        <v>24508.555506054741</v>
      </c>
      <c r="H74" s="2">
        <f t="shared" si="9"/>
        <v>23497.164835964839</v>
      </c>
      <c r="I74" s="2">
        <f t="shared" si="21"/>
        <v>57639.195387603133</v>
      </c>
      <c r="J74" s="2">
        <f t="shared" si="19"/>
        <v>254573.11296191387</v>
      </c>
      <c r="K74" s="2">
        <f t="shared" si="11"/>
        <v>53696.96983606735</v>
      </c>
      <c r="L74" s="2">
        <f t="shared" si="11"/>
        <v>237161.61677596415</v>
      </c>
      <c r="M74" s="2"/>
      <c r="N74" s="28">
        <f t="shared" si="20"/>
        <v>8511860.1514844149</v>
      </c>
      <c r="O74" s="2">
        <f t="shared" si="12"/>
        <v>11424.472293483372</v>
      </c>
      <c r="P74" s="2">
        <f t="shared" si="13"/>
        <v>29065.037487234251</v>
      </c>
      <c r="R74">
        <f t="shared" si="14"/>
        <v>53</v>
      </c>
      <c r="S74" s="89">
        <f t="shared" si="2"/>
        <v>48005.72034201958</v>
      </c>
      <c r="T74" s="89">
        <f>IF(AND(S74=0,S73&gt;0),SUM($G74:$H$381),S74)</f>
        <v>48005.72034201958</v>
      </c>
      <c r="U74" s="82">
        <f>SUM(T74:T$381)</f>
        <v>7201977.2607866535</v>
      </c>
      <c r="V74" s="68">
        <f>localspline(R74,'BBG rates'!$G$10:$G$27,'BBG rates'!$K$10:$K$27)</f>
        <v>1.021754679380267</v>
      </c>
      <c r="W74" s="68">
        <f>locallinterp(R74,'BBG rates'!$G$10:$G$27,'BBG rates'!$J$10:$J$27)</f>
        <v>-0.47710416666666666</v>
      </c>
      <c r="X74" s="56">
        <f t="shared" si="15"/>
        <v>-0.47815065468119755</v>
      </c>
      <c r="Y74" s="66">
        <f t="shared" si="3"/>
        <v>-888.79620079095423</v>
      </c>
      <c r="Z74" s="72">
        <f t="shared" si="4"/>
        <v>-0.14809203116432054</v>
      </c>
      <c r="AA74" s="79">
        <f t="shared" si="5"/>
        <v>-534.12552868814521</v>
      </c>
      <c r="AB74" s="81">
        <f t="shared" si="16"/>
        <v>-8.8996481274055683E-2</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10804997.206638122</v>
      </c>
    </row>
    <row r="75" spans="1:39" x14ac:dyDescent="0.2">
      <c r="A75" s="7">
        <v>54</v>
      </c>
      <c r="B75" s="7">
        <v>27</v>
      </c>
      <c r="C75" s="7">
        <v>13.5</v>
      </c>
      <c r="D75" s="12">
        <f t="shared" si="0"/>
        <v>4.5</v>
      </c>
      <c r="E75" s="29">
        <f t="shared" si="17"/>
        <v>7106170.3815806583</v>
      </c>
      <c r="F75" s="2">
        <f t="shared" si="1"/>
        <v>9569.261859091268</v>
      </c>
      <c r="G75" s="2">
        <f t="shared" si="8"/>
        <v>24460.996568885079</v>
      </c>
      <c r="H75" s="2">
        <f t="shared" si="9"/>
        <v>23340.162295092665</v>
      </c>
      <c r="I75" s="2">
        <f t="shared" si="21"/>
        <v>57370.420723069008</v>
      </c>
      <c r="J75" s="2">
        <f t="shared" si="19"/>
        <v>258166.89325381053</v>
      </c>
      <c r="K75" s="2">
        <f t="shared" si="11"/>
        <v>53375.182519753624</v>
      </c>
      <c r="L75" s="2">
        <f t="shared" si="11"/>
        <v>240188.32133889131</v>
      </c>
      <c r="M75" s="2"/>
      <c r="N75" s="28">
        <f t="shared" si="20"/>
        <v>8482756.2361580543</v>
      </c>
      <c r="O75" s="2">
        <f t="shared" si="12"/>
        <v>11385.594454357613</v>
      </c>
      <c r="P75" s="2">
        <f t="shared" si="13"/>
        <v>29103.915326360002</v>
      </c>
      <c r="R75">
        <f t="shared" si="14"/>
        <v>54</v>
      </c>
      <c r="S75" s="89">
        <f t="shared" si="2"/>
        <v>47801.158863977747</v>
      </c>
      <c r="T75" s="89">
        <f>IF(AND(S75=0,S74&gt;0),SUM($G75:$H$381),S75)</f>
        <v>47801.158863977747</v>
      </c>
      <c r="U75" s="82">
        <f>SUM(T75:T$381)</f>
        <v>7153971.5404446349</v>
      </c>
      <c r="V75" s="68">
        <f>localspline(R75,'BBG rates'!$G$10:$G$27,'BBG rates'!$K$10:$K$27)</f>
        <v>1.0220399480404012</v>
      </c>
      <c r="W75" s="68">
        <f>locallinterp(R75,'BBG rates'!$G$10:$G$27,'BBG rates'!$J$10:$J$27)</f>
        <v>-0.47437499999999999</v>
      </c>
      <c r="X75" s="56">
        <f t="shared" si="15"/>
        <v>-0.47540953175122524</v>
      </c>
      <c r="Y75" s="66">
        <f t="shared" si="3"/>
        <v>-869.66789528263826</v>
      </c>
      <c r="Z75" s="72">
        <f t="shared" si="4"/>
        <v>-0.14587721916968988</v>
      </c>
      <c r="AA75" s="79">
        <f t="shared" si="5"/>
        <v>-530.56524519525681</v>
      </c>
      <c r="AB75" s="81">
        <f t="shared" si="16"/>
        <v>-8.8996481274055669E-2</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10753816.959256977</v>
      </c>
    </row>
    <row r="76" spans="1:39" x14ac:dyDescent="0.2">
      <c r="A76" s="7">
        <v>55</v>
      </c>
      <c r="B76" s="7">
        <v>27.5</v>
      </c>
      <c r="C76" s="7">
        <v>13.75</v>
      </c>
      <c r="D76" s="12">
        <f t="shared" si="0"/>
        <v>4.583333333333333</v>
      </c>
      <c r="E76" s="29">
        <f t="shared" si="17"/>
        <v>7058573.0225275187</v>
      </c>
      <c r="F76" s="2">
        <f t="shared" si="1"/>
        <v>9505.3222971638261</v>
      </c>
      <c r="G76" s="2">
        <f t="shared" si="8"/>
        <v>24413.529919998353</v>
      </c>
      <c r="H76" s="2">
        <f t="shared" si="9"/>
        <v>23183.829133141237</v>
      </c>
      <c r="I76" s="2">
        <f t="shared" si="21"/>
        <v>57102.681350303421</v>
      </c>
      <c r="J76" s="2">
        <f t="shared" si="19"/>
        <v>261720.62285555733</v>
      </c>
      <c r="K76" s="2">
        <f t="shared" si="11"/>
        <v>53055.120997937636</v>
      </c>
      <c r="L76" s="2">
        <f t="shared" si="11"/>
        <v>243169.3045738808</v>
      </c>
      <c r="M76" s="2"/>
      <c r="N76" s="28">
        <f t="shared" si="20"/>
        <v>8453613.3909889758</v>
      </c>
      <c r="O76" s="2">
        <f t="shared" si="12"/>
        <v>11346.664611639026</v>
      </c>
      <c r="P76" s="2">
        <f t="shared" si="13"/>
        <v>29142.845169078591</v>
      </c>
      <c r="R76">
        <f t="shared" si="14"/>
        <v>55</v>
      </c>
      <c r="S76" s="89">
        <f t="shared" si="2"/>
        <v>47597.359053139589</v>
      </c>
      <c r="T76" s="89">
        <f>IF(AND(S76=0,S75&gt;0),SUM($G76:$H$381),S76)</f>
        <v>47597.359053139589</v>
      </c>
      <c r="U76" s="82">
        <f>SUM(T76:T$381)</f>
        <v>7106170.3815806564</v>
      </c>
      <c r="V76" s="68">
        <f>localspline(R76,'BBG rates'!$G$10:$G$27,'BBG rates'!$K$10:$K$27)</f>
        <v>1.0223165509493397</v>
      </c>
      <c r="W76" s="68">
        <f>locallinterp(R76,'BBG rates'!$G$10:$G$27,'BBG rates'!$J$10:$J$27)</f>
        <v>-0.47164583333333338</v>
      </c>
      <c r="X76" s="56">
        <f t="shared" si="15"/>
        <v>-0.47266847772280407</v>
      </c>
      <c r="Y76" s="66">
        <f t="shared" si="3"/>
        <v>-850.73028982206358</v>
      </c>
      <c r="Z76" s="72">
        <f t="shared" si="4"/>
        <v>-0.143660550334201</v>
      </c>
      <c r="AA76" s="79">
        <f t="shared" si="5"/>
        <v>-527.02013274549336</v>
      </c>
      <c r="AB76" s="81">
        <f t="shared" si="16"/>
        <v>-8.8996481274055683E-2</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10702339.520373145</v>
      </c>
    </row>
    <row r="77" spans="1:39" x14ac:dyDescent="0.2">
      <c r="A77" s="7">
        <v>56</v>
      </c>
      <c r="B77" s="7">
        <v>28</v>
      </c>
      <c r="C77" s="7">
        <v>14</v>
      </c>
      <c r="D77" s="12">
        <f t="shared" si="0"/>
        <v>4.666666666666667</v>
      </c>
      <c r="E77" s="29">
        <f t="shared" si="17"/>
        <v>7011178.7042900138</v>
      </c>
      <c r="F77" s="2">
        <f t="shared" si="1"/>
        <v>9441.6553409835142</v>
      </c>
      <c r="G77" s="2">
        <f t="shared" si="8"/>
        <v>24366.155380308806</v>
      </c>
      <c r="H77" s="2">
        <f t="shared" si="9"/>
        <v>23028.162857196618</v>
      </c>
      <c r="I77" s="2">
        <f t="shared" si="21"/>
        <v>56835.973578488934</v>
      </c>
      <c r="J77" s="2">
        <f t="shared" si="19"/>
        <v>265234.54336628172</v>
      </c>
      <c r="K77" s="2">
        <f t="shared" si="11"/>
        <v>52736.776524530127</v>
      </c>
      <c r="L77" s="2">
        <f t="shared" si="11"/>
        <v>246104.95711447395</v>
      </c>
      <c r="M77" s="2"/>
      <c r="N77" s="28">
        <f t="shared" si="20"/>
        <v>8424431.5639040247</v>
      </c>
      <c r="O77" s="2">
        <f t="shared" si="12"/>
        <v>11307.682695766805</v>
      </c>
      <c r="P77" s="2">
        <f t="shared" si="13"/>
        <v>29181.827084950801</v>
      </c>
      <c r="R77">
        <f t="shared" si="14"/>
        <v>56</v>
      </c>
      <c r="S77" s="89">
        <f t="shared" si="2"/>
        <v>47394.318237505424</v>
      </c>
      <c r="T77" s="89">
        <f>IF(AND(S77=0,S76&gt;0),SUM($G77:$H$381),S77)</f>
        <v>47394.318237505424</v>
      </c>
      <c r="U77" s="82">
        <f>SUM(T77:T$381)</f>
        <v>7058573.0225275168</v>
      </c>
      <c r="V77" s="68">
        <f>localspline(R77,'BBG rates'!$G$10:$G$27,'BBG rates'!$K$10:$K$27)</f>
        <v>1.0225848569422042</v>
      </c>
      <c r="W77" s="68">
        <f>locallinterp(R77,'BBG rates'!$G$10:$G$27,'BBG rates'!$J$10:$J$27)</f>
        <v>-0.4689166666666667</v>
      </c>
      <c r="X77" s="56">
        <f t="shared" si="15"/>
        <v>-0.46992749259247013</v>
      </c>
      <c r="Y77" s="66">
        <f t="shared" si="3"/>
        <v>-831.98214711600258</v>
      </c>
      <c r="Z77" s="72">
        <f t="shared" si="4"/>
        <v>-0.14144198457009177</v>
      </c>
      <c r="AA77" s="79">
        <f t="shared" si="5"/>
        <v>-523.49013485077069</v>
      </c>
      <c r="AB77" s="81">
        <f t="shared" si="16"/>
        <v>-8.8996481274055697E-2</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10650568.471737184</v>
      </c>
    </row>
    <row r="78" spans="1:39" x14ac:dyDescent="0.2">
      <c r="A78" s="7">
        <v>57</v>
      </c>
      <c r="B78" s="7">
        <v>28.5</v>
      </c>
      <c r="C78" s="7">
        <v>14.25</v>
      </c>
      <c r="D78" s="12">
        <f t="shared" si="0"/>
        <v>4.75</v>
      </c>
      <c r="E78" s="29">
        <f t="shared" si="17"/>
        <v>6963986.6705358448</v>
      </c>
      <c r="F78" s="2">
        <f t="shared" si="1"/>
        <v>9378.2599753067316</v>
      </c>
      <c r="G78" s="2">
        <f t="shared" si="8"/>
        <v>24318.872771078248</v>
      </c>
      <c r="H78" s="2">
        <f t="shared" si="9"/>
        <v>22873.160983091148</v>
      </c>
      <c r="I78" s="2">
        <f t="shared" si="21"/>
        <v>56570.293729476129</v>
      </c>
      <c r="J78" s="2">
        <f t="shared" si="19"/>
        <v>268708.89521501161</v>
      </c>
      <c r="K78" s="2">
        <f t="shared" si="11"/>
        <v>52420.140396333401</v>
      </c>
      <c r="L78" s="2">
        <f t="shared" si="11"/>
        <v>248995.66688258364</v>
      </c>
      <c r="M78" s="2"/>
      <c r="N78" s="28">
        <f t="shared" si="20"/>
        <v>8395210.7027603947</v>
      </c>
      <c r="O78" s="2">
        <f t="shared" si="12"/>
        <v>11268.648637087106</v>
      </c>
      <c r="P78" s="2">
        <f t="shared" si="13"/>
        <v>29220.861143630504</v>
      </c>
      <c r="R78">
        <f t="shared" si="14"/>
        <v>57</v>
      </c>
      <c r="S78" s="89">
        <f t="shared" si="2"/>
        <v>47192.033754169395</v>
      </c>
      <c r="T78" s="89">
        <f>IF(AND(S78=0,S77&gt;0),SUM($G78:$H$381),S78)</f>
        <v>47192.033754169395</v>
      </c>
      <c r="U78" s="82">
        <f>SUM(T78:T$381)</f>
        <v>7011178.704290011</v>
      </c>
      <c r="V78" s="68">
        <f>localspline(R78,'BBG rates'!$G$10:$G$27,'BBG rates'!$K$10:$K$27)</f>
        <v>1.0228451156310712</v>
      </c>
      <c r="W78" s="68">
        <f>locallinterp(R78,'BBG rates'!$G$10:$G$27,'BBG rates'!$J$10:$J$27)</f>
        <v>-0.46618750000000003</v>
      </c>
      <c r="X78" s="56">
        <f t="shared" si="15"/>
        <v>-0.46718657635649308</v>
      </c>
      <c r="Y78" s="66">
        <f t="shared" si="3"/>
        <v>-813.42223617226887</v>
      </c>
      <c r="Z78" s="72">
        <f t="shared" si="4"/>
        <v>-0.13922148109125515</v>
      </c>
      <c r="AA78" s="79">
        <f t="shared" si="5"/>
        <v>-519.97519522117</v>
      </c>
      <c r="AB78" s="81">
        <f t="shared" si="16"/>
        <v>-8.8996481274055697E-2</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10598507.373403193</v>
      </c>
    </row>
    <row r="79" spans="1:39" x14ac:dyDescent="0.2">
      <c r="A79" s="7">
        <v>58</v>
      </c>
      <c r="B79" s="7">
        <v>29</v>
      </c>
      <c r="C79" s="7">
        <v>14.5</v>
      </c>
      <c r="D79" s="12">
        <f t="shared" si="0"/>
        <v>4.833333333333333</v>
      </c>
      <c r="E79" s="29">
        <f t="shared" si="17"/>
        <v>6916996.1675865557</v>
      </c>
      <c r="F79" s="2">
        <f t="shared" si="1"/>
        <v>9315.1351884518135</v>
      </c>
      <c r="G79" s="2">
        <f t="shared" si="8"/>
        <v>24271.681913915294</v>
      </c>
      <c r="H79" s="2">
        <f t="shared" si="9"/>
        <v>22718.821035373698</v>
      </c>
      <c r="I79" s="2">
        <f t="shared" si="21"/>
        <v>56305.638137740811</v>
      </c>
      <c r="J79" s="2">
        <f t="shared" si="19"/>
        <v>272143.91766574723</v>
      </c>
      <c r="K79" s="2">
        <f t="shared" si="11"/>
        <v>52105.203952835</v>
      </c>
      <c r="L79" s="2">
        <f t="shared" si="11"/>
        <v>251841.81910536913</v>
      </c>
      <c r="M79" s="2"/>
      <c r="N79" s="28">
        <f t="shared" si="20"/>
        <v>8365950.7553455299</v>
      </c>
      <c r="O79" s="2">
        <f t="shared" si="12"/>
        <v>11229.562365852909</v>
      </c>
      <c r="P79" s="2">
        <f t="shared" si="13"/>
        <v>29259.947414864706</v>
      </c>
      <c r="R79">
        <f t="shared" si="14"/>
        <v>58</v>
      </c>
      <c r="S79" s="89">
        <f t="shared" si="2"/>
        <v>46990.502949288988</v>
      </c>
      <c r="T79" s="89">
        <f>IF(AND(S79=0,S78&gt;0),SUM($G79:$H$381),S79)</f>
        <v>46990.502949288988</v>
      </c>
      <c r="U79" s="82">
        <f>SUM(T79:T$381)</f>
        <v>6963986.670535841</v>
      </c>
      <c r="V79" s="68">
        <f>localspline(R79,'BBG rates'!$G$10:$G$27,'BBG rates'!$K$10:$K$27)</f>
        <v>1.0230976809520897</v>
      </c>
      <c r="W79" s="68">
        <f>locallinterp(R79,'BBG rates'!$G$10:$G$27,'BBG rates'!$J$10:$J$27)</f>
        <v>-0.46345833333333336</v>
      </c>
      <c r="X79" s="56">
        <f t="shared" si="15"/>
        <v>-0.46444572901140901</v>
      </c>
      <c r="Y79" s="66">
        <f t="shared" si="3"/>
        <v>-795.04933227151014</v>
      </c>
      <c r="Z79" s="72">
        <f t="shared" si="4"/>
        <v>-0.13699899839877241</v>
      </c>
      <c r="AA79" s="79">
        <f t="shared" si="5"/>
        <v>-516.47525776426369</v>
      </c>
      <c r="AB79" s="81">
        <f t="shared" si="16"/>
        <v>-8.8996481274055683E-2</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10546159.763833983</v>
      </c>
    </row>
    <row r="80" spans="1:39" x14ac:dyDescent="0.2">
      <c r="A80" s="7">
        <v>59</v>
      </c>
      <c r="B80" s="7">
        <v>29.5</v>
      </c>
      <c r="C80" s="7">
        <v>14.75</v>
      </c>
      <c r="D80" s="12">
        <f t="shared" si="0"/>
        <v>4.916666666666667</v>
      </c>
      <c r="E80" s="29">
        <f t="shared" si="17"/>
        <v>6870206.4444085006</v>
      </c>
      <c r="F80" s="2">
        <f t="shared" si="1"/>
        <v>9252.2799722869186</v>
      </c>
      <c r="G80" s="2">
        <f t="shared" si="8"/>
        <v>24224.582630774727</v>
      </c>
      <c r="H80" s="2">
        <f t="shared" si="9"/>
        <v>22565.140547280003</v>
      </c>
      <c r="I80" s="2">
        <f t="shared" si="21"/>
        <v>56042.003150341647</v>
      </c>
      <c r="J80" s="2">
        <f t="shared" si="19"/>
        <v>275539.84882251313</v>
      </c>
      <c r="K80" s="2">
        <f t="shared" si="11"/>
        <v>51791.958576002733</v>
      </c>
      <c r="L80" s="2">
        <f t="shared" si="11"/>
        <v>254643.79633201347</v>
      </c>
      <c r="M80" s="2"/>
      <c r="N80" s="28">
        <f t="shared" si="20"/>
        <v>8336651.6693770364</v>
      </c>
      <c r="O80" s="2">
        <f t="shared" si="12"/>
        <v>11190.423812223902</v>
      </c>
      <c r="P80" s="2">
        <f t="shared" si="13"/>
        <v>29299.085968493713</v>
      </c>
      <c r="R80">
        <f t="shared" si="14"/>
        <v>59</v>
      </c>
      <c r="S80" s="89">
        <f t="shared" si="2"/>
        <v>46789.72317805473</v>
      </c>
      <c r="T80" s="89">
        <f>IF(AND(S80=0,S79&gt;0),SUM($G80:$H$381),S80)</f>
        <v>46789.72317805473</v>
      </c>
      <c r="U80" s="82">
        <f>SUM(T80:T$381)</f>
        <v>6916996.167586552</v>
      </c>
      <c r="V80" s="68">
        <f>localspline(R80,'BBG rates'!$G$10:$G$27,'BBG rates'!$K$10:$K$27)</f>
        <v>1.0233428397743418</v>
      </c>
      <c r="W80" s="68">
        <f>locallinterp(R80,'BBG rates'!$G$10:$G$27,'BBG rates'!$J$10:$J$27)</f>
        <v>-0.46072916666666669</v>
      </c>
      <c r="X80" s="56">
        <f t="shared" si="15"/>
        <v>-0.46170495055348759</v>
      </c>
      <c r="Y80" s="66">
        <f t="shared" si="3"/>
        <v>-776.86221693909738</v>
      </c>
      <c r="Z80" s="72">
        <f t="shared" si="4"/>
        <v>-0.13477449426608373</v>
      </c>
      <c r="AA80" s="79">
        <f t="shared" si="5"/>
        <v>-512.99026658444302</v>
      </c>
      <c r="AB80" s="81">
        <f t="shared" si="16"/>
        <v>-8.8996481274055711E-2</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10493529.160005711</v>
      </c>
    </row>
    <row r="81" spans="1:39" x14ac:dyDescent="0.2">
      <c r="A81" s="7">
        <v>60</v>
      </c>
      <c r="B81" s="7">
        <v>30</v>
      </c>
      <c r="C81" s="7">
        <v>15</v>
      </c>
      <c r="D81" s="12">
        <f t="shared" si="0"/>
        <v>5</v>
      </c>
      <c r="E81" s="29">
        <f t="shared" si="17"/>
        <v>6823616.7526038401</v>
      </c>
      <c r="F81" s="2">
        <f t="shared" si="1"/>
        <v>9189.6933222179468</v>
      </c>
      <c r="G81" s="2">
        <f t="shared" si="8"/>
        <v>24177.574743956848</v>
      </c>
      <c r="H81" s="2">
        <f t="shared" si="9"/>
        <v>22412.117060703084</v>
      </c>
      <c r="I81" s="2">
        <f>SUM(F81:H81)</f>
        <v>55779.385126877882</v>
      </c>
      <c r="J81" s="2">
        <f>IF($I$7=1,I81*A81,IF($I$7=2,I81*B81,IF($I$7=4,I81*C81,I81*D81)))</f>
        <v>278896.92563438939</v>
      </c>
      <c r="K81" s="2">
        <f t="shared" si="11"/>
        <v>51480.395690080593</v>
      </c>
      <c r="L81" s="2">
        <f t="shared" si="11"/>
        <v>257401.97845040294</v>
      </c>
      <c r="M81" s="2"/>
      <c r="N81" s="28">
        <f t="shared" si="20"/>
        <v>8307313.3925025854</v>
      </c>
      <c r="O81" s="2">
        <f t="shared" si="12"/>
        <v>11151.232906266354</v>
      </c>
      <c r="P81" s="2">
        <f t="shared" si="13"/>
        <v>29338.276874451261</v>
      </c>
      <c r="R81">
        <f t="shared" si="14"/>
        <v>60</v>
      </c>
      <c r="S81" s="89">
        <f t="shared" si="2"/>
        <v>46589.691804659931</v>
      </c>
      <c r="T81" s="89">
        <f>IF(AND(S81=0,S80&gt;0),SUM($G81:$H$381),S81)</f>
        <v>46589.691804659931</v>
      </c>
      <c r="U81" s="82">
        <f>SUM(T81:T$381)</f>
        <v>6870206.4444084968</v>
      </c>
      <c r="V81" s="68">
        <f>localspline(R81,'BBG rates'!$G$10:$G$27,'BBG rates'!$K$10:$K$27)</f>
        <v>1.0235809087753296</v>
      </c>
      <c r="W81" s="68">
        <f>locallinterp(R81,'BBG rates'!$G$10:$G$27,'BBG rates'!$J$10:$J$27)</f>
        <v>-0.45800000000000002</v>
      </c>
      <c r="X81" s="56">
        <f t="shared" si="15"/>
        <v>-0.45896424097899846</v>
      </c>
      <c r="Y81" s="66">
        <f t="shared" si="3"/>
        <v>-758.85967791715143</v>
      </c>
      <c r="Z81" s="72">
        <f t="shared" si="4"/>
        <v>-0.13254792572379304</v>
      </c>
      <c r="AA81" s="79">
        <f t="shared" si="5"/>
        <v>-509.52016598224805</v>
      </c>
      <c r="AB81" s="81">
        <f t="shared" si="16"/>
        <v>-8.8996481274055711E-2</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10440619.05751211</v>
      </c>
    </row>
    <row r="82" spans="1:39" x14ac:dyDescent="0.2">
      <c r="A82" s="7">
        <v>61</v>
      </c>
      <c r="B82" s="7">
        <v>30.5</v>
      </c>
      <c r="C82" s="7">
        <v>15.25</v>
      </c>
      <c r="D82" s="12">
        <f t="shared" si="0"/>
        <v>5.083333333333333</v>
      </c>
      <c r="E82" s="29">
        <f t="shared" si="17"/>
        <v>6777226.3464015694</v>
      </c>
      <c r="F82" s="2">
        <f t="shared" si="1"/>
        <v>9127.3742371764856</v>
      </c>
      <c r="G82" s="2">
        <f t="shared" si="8"/>
        <v>24130.658076106771</v>
      </c>
      <c r="H82" s="2">
        <f t="shared" si="9"/>
        <v>22259.748126163769</v>
      </c>
      <c r="I82" s="2">
        <f>SUM(F82:H82)</f>
        <v>55517.780439447029</v>
      </c>
      <c r="J82" s="2">
        <f t="shared" si="19"/>
        <v>282215.38390052237</v>
      </c>
      <c r="K82" s="2">
        <f t="shared" si="11"/>
        <v>51170.506761385397</v>
      </c>
      <c r="L82" s="2">
        <f t="shared" si="11"/>
        <v>260116.74270370905</v>
      </c>
      <c r="M82" s="2"/>
      <c r="N82" s="28">
        <f t="shared" si="20"/>
        <v>8277935.8722998211</v>
      </c>
      <c r="O82" s="2">
        <f t="shared" si="12"/>
        <v>11111.989577952989</v>
      </c>
      <c r="P82" s="2">
        <f t="shared" si="13"/>
        <v>29377.520202764626</v>
      </c>
      <c r="R82">
        <f t="shared" si="14"/>
        <v>61</v>
      </c>
      <c r="S82" s="89">
        <f t="shared" si="2"/>
        <v>46390.40620227054</v>
      </c>
      <c r="T82" s="89">
        <f>IF(AND(S82=0,S81&gt;0),SUM($G82:$H$381),S82)</f>
        <v>46390.40620227054</v>
      </c>
      <c r="U82" s="82">
        <f>SUM(T82:T$381)</f>
        <v>6823616.7526038373</v>
      </c>
      <c r="V82" s="68">
        <f>localspline(R82,'BBG rates'!$G$10:$G$27,'BBG rates'!$K$10:$K$27)</f>
        <v>1.0238121751500524</v>
      </c>
      <c r="W82" s="68">
        <f>locallinterp(R82,'BBG rates'!$G$10:$G$27,'BBG rates'!$J$10:$J$27)</f>
        <v>-0.45466666666666666</v>
      </c>
      <c r="X82" s="56">
        <f t="shared" si="15"/>
        <v>-0.45561690287736489</v>
      </c>
      <c r="Y82" s="66">
        <f t="shared" si="3"/>
        <v>-741.04050913667538</v>
      </c>
      <c r="Z82" s="72">
        <f t="shared" si="4"/>
        <v>-0.13031924904409092</v>
      </c>
      <c r="AA82" s="79">
        <f t="shared" si="5"/>
        <v>-506.06490045370015</v>
      </c>
      <c r="AB82" s="81">
        <f t="shared" si="16"/>
        <v>-8.8996481274055697E-2</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10387432.930668252</v>
      </c>
    </row>
    <row r="83" spans="1:39" x14ac:dyDescent="0.2">
      <c r="A83" s="7">
        <v>62</v>
      </c>
      <c r="B83" s="7">
        <v>31</v>
      </c>
      <c r="C83" s="7">
        <v>15.5</v>
      </c>
      <c r="D83" s="12">
        <f t="shared" si="0"/>
        <v>5.166666666666667</v>
      </c>
      <c r="E83" s="29">
        <f t="shared" si="17"/>
        <v>6731034.4826485738</v>
      </c>
      <c r="F83" s="2">
        <f t="shared" si="1"/>
        <v>9065.3217196078258</v>
      </c>
      <c r="G83" s="2">
        <f t="shared" si="8"/>
        <v>24083.83245021378</v>
      </c>
      <c r="H83" s="2">
        <f t="shared" si="9"/>
        <v>22108.031302781339</v>
      </c>
      <c r="I83" s="2">
        <f t="shared" ref="I83:I146" si="22">SUM(F83:H83)</f>
        <v>55257.185472602941</v>
      </c>
      <c r="J83" s="2">
        <f t="shared" si="19"/>
        <v>285495.45827511523</v>
      </c>
      <c r="K83" s="2">
        <f t="shared" si="11"/>
        <v>50862.283298104805</v>
      </c>
      <c r="L83" s="2">
        <f t="shared" si="11"/>
        <v>262788.46370687487</v>
      </c>
      <c r="M83" s="2"/>
      <c r="N83" s="28">
        <f t="shared" si="20"/>
        <v>8248519.0562762665</v>
      </c>
      <c r="O83" s="2">
        <f t="shared" si="12"/>
        <v>11072.69375716286</v>
      </c>
      <c r="P83" s="2">
        <f t="shared" si="13"/>
        <v>29416.816023554758</v>
      </c>
      <c r="R83">
        <f t="shared" si="14"/>
        <v>62</v>
      </c>
      <c r="S83" s="89">
        <f t="shared" si="2"/>
        <v>46191.863752995123</v>
      </c>
      <c r="T83" s="89">
        <f>IF(AND(S83=0,S82&gt;0),SUM($G83:$H$381),S83)</f>
        <v>46191.863752995123</v>
      </c>
      <c r="U83" s="82">
        <f>SUM(T83:T$381)</f>
        <v>6777226.3464015666</v>
      </c>
      <c r="V83" s="68">
        <f>localspline(R83,'BBG rates'!$G$10:$G$27,'BBG rates'!$K$10:$K$27)</f>
        <v>1.0240364058627833</v>
      </c>
      <c r="W83" s="68">
        <f>locallinterp(R83,'BBG rates'!$G$10:$G$27,'BBG rates'!$J$10:$J$27)</f>
        <v>-0.45133333333333336</v>
      </c>
      <c r="X83" s="56">
        <f t="shared" si="15"/>
        <v>-0.4522696675211435</v>
      </c>
      <c r="Y83" s="66">
        <f t="shared" si="3"/>
        <v>-723.42696480575751</v>
      </c>
      <c r="Z83" s="72">
        <f t="shared" si="4"/>
        <v>-0.12809257259466356</v>
      </c>
      <c r="AA83" s="79">
        <f t="shared" si="5"/>
        <v>-502.62441468963664</v>
      </c>
      <c r="AB83" s="81">
        <f t="shared" si="16"/>
        <v>-8.8996481274055697E-2</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10334150.494454402</v>
      </c>
    </row>
    <row r="84" spans="1:39" x14ac:dyDescent="0.2">
      <c r="A84" s="7">
        <v>63</v>
      </c>
      <c r="B84" s="7">
        <v>31.5</v>
      </c>
      <c r="C84" s="7">
        <v>15.75</v>
      </c>
      <c r="D84" s="12">
        <f t="shared" si="0"/>
        <v>5.25</v>
      </c>
      <c r="E84" s="29">
        <f t="shared" si="17"/>
        <v>6685040.4208007185</v>
      </c>
      <c r="F84" s="2">
        <f t="shared" si="1"/>
        <v>9003.534775458982</v>
      </c>
      <c r="G84" s="2">
        <f t="shared" si="8"/>
        <v>24037.097689610633</v>
      </c>
      <c r="H84" s="2">
        <f t="shared" si="9"/>
        <v>21956.964158244245</v>
      </c>
      <c r="I84" s="2">
        <f t="shared" si="22"/>
        <v>54997.596623313861</v>
      </c>
      <c r="J84" s="2">
        <f t="shared" si="19"/>
        <v>288737.38227239775</v>
      </c>
      <c r="K84" s="2">
        <f t="shared" si="11"/>
        <v>50555.716850095952</v>
      </c>
      <c r="L84" s="2">
        <f t="shared" si="11"/>
        <v>265417.51346300374</v>
      </c>
      <c r="M84" s="2"/>
      <c r="N84" s="28">
        <f t="shared" si="20"/>
        <v>8219062.8918692302</v>
      </c>
      <c r="O84" s="2">
        <f t="shared" si="12"/>
        <v>11033.345373681226</v>
      </c>
      <c r="P84" s="2">
        <f t="shared" si="13"/>
        <v>29456.164407036391</v>
      </c>
      <c r="R84">
        <f t="shared" si="14"/>
        <v>63</v>
      </c>
      <c r="S84" s="89">
        <f t="shared" si="2"/>
        <v>45994.061847854879</v>
      </c>
      <c r="T84" s="89">
        <f>IF(AND(S84=0,S83&gt;0),SUM($G84:$H$381),S84)</f>
        <v>45994.061847854879</v>
      </c>
      <c r="U84" s="82">
        <f>SUM(T84:T$381)</f>
        <v>6731034.482648571</v>
      </c>
      <c r="V84" s="68">
        <f>localspline(R84,'BBG rates'!$G$10:$G$27,'BBG rates'!$K$10:$K$27)</f>
        <v>1.0242536438320258</v>
      </c>
      <c r="W84" s="68">
        <f>locallinterp(R84,'BBG rates'!$G$10:$G$27,'BBG rates'!$J$10:$J$27)</f>
        <v>-0.44800000000000001</v>
      </c>
      <c r="X84" s="56">
        <f t="shared" si="15"/>
        <v>-0.44892253490367295</v>
      </c>
      <c r="Y84" s="66">
        <f t="shared" si="3"/>
        <v>-706.01764908763323</v>
      </c>
      <c r="Z84" s="72">
        <f t="shared" si="4"/>
        <v>-0.12586790055661545</v>
      </c>
      <c r="AA84" s="79">
        <f t="shared" si="5"/>
        <v>-499.19865357504733</v>
      </c>
      <c r="AB84" s="81">
        <f t="shared" si="16"/>
        <v>-8.8996481274055697E-2</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10280773.67220095</v>
      </c>
    </row>
    <row r="85" spans="1:39" x14ac:dyDescent="0.2">
      <c r="A85" s="7">
        <v>64</v>
      </c>
      <c r="B85" s="7">
        <v>32</v>
      </c>
      <c r="C85" s="7">
        <v>16</v>
      </c>
      <c r="D85" s="12">
        <f t="shared" si="0"/>
        <v>5.333333333333333</v>
      </c>
      <c r="E85" s="29">
        <f t="shared" si="17"/>
        <v>6639243.4229139639</v>
      </c>
      <c r="F85" s="2">
        <f t="shared" si="1"/>
        <v>8942.0124141667784</v>
      </c>
      <c r="G85" s="2">
        <f t="shared" si="8"/>
        <v>23990.453617972926</v>
      </c>
      <c r="H85" s="2">
        <f t="shared" si="9"/>
        <v>21806.544268780926</v>
      </c>
      <c r="I85" s="2">
        <f t="shared" si="22"/>
        <v>54739.010300920629</v>
      </c>
      <c r="J85" s="2">
        <f t="shared" si="19"/>
        <v>291941.38827157667</v>
      </c>
      <c r="K85" s="2">
        <f t="shared" si="11"/>
        <v>50250.799008685186</v>
      </c>
      <c r="L85" s="2">
        <f t="shared" si="11"/>
        <v>268004.26137965429</v>
      </c>
      <c r="M85" s="2"/>
      <c r="N85" s="28">
        <f t="shared" si="20"/>
        <v>8189567.3264457118</v>
      </c>
      <c r="O85" s="2">
        <f t="shared" si="12"/>
        <v>10993.944357199429</v>
      </c>
      <c r="P85" s="2">
        <f t="shared" si="13"/>
        <v>29495.56542351819</v>
      </c>
      <c r="R85">
        <f t="shared" si="14"/>
        <v>64</v>
      </c>
      <c r="S85" s="89">
        <f t="shared" si="2"/>
        <v>45796.997886753852</v>
      </c>
      <c r="T85" s="89">
        <f>IF(AND(S85=0,S84&gt;0),SUM($G85:$H$381),S85)</f>
        <v>45796.997886753852</v>
      </c>
      <c r="U85" s="82">
        <f>SUM(T85:T$381)</f>
        <v>6685040.4208007166</v>
      </c>
      <c r="V85" s="68">
        <f>localspline(R85,'BBG rates'!$G$10:$G$27,'BBG rates'!$K$10:$K$27)</f>
        <v>1.0244637532019558</v>
      </c>
      <c r="W85" s="68">
        <f>locallinterp(R85,'BBG rates'!$G$10:$G$27,'BBG rates'!$J$10:$J$27)</f>
        <v>-0.44466666666666665</v>
      </c>
      <c r="X85" s="56">
        <f t="shared" si="15"/>
        <v>-0.44557550501842513</v>
      </c>
      <c r="Y85" s="66">
        <f t="shared" si="3"/>
        <v>-688.81117339158709</v>
      </c>
      <c r="Z85" s="72">
        <f t="shared" si="4"/>
        <v>-0.123645237132448</v>
      </c>
      <c r="AA85" s="79">
        <f t="shared" si="5"/>
        <v>-495.78756218841369</v>
      </c>
      <c r="AB85" s="81">
        <f t="shared" si="16"/>
        <v>-8.8996481274055697E-2</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10227304.374709381</v>
      </c>
    </row>
    <row r="86" spans="1:39" x14ac:dyDescent="0.2">
      <c r="A86" s="7">
        <v>65</v>
      </c>
      <c r="B86" s="7">
        <v>32.5</v>
      </c>
      <c r="C86" s="7">
        <v>16.25</v>
      </c>
      <c r="D86" s="12">
        <f t="shared" ref="D86:D149" si="23">A86/12</f>
        <v>5.416666666666667</v>
      </c>
      <c r="E86" s="29">
        <f t="shared" si="17"/>
        <v>6593642.7536355145</v>
      </c>
      <c r="F86" s="2">
        <f t="shared" ref="F86:F149" si="24">IF($A86&lt;=$I$8,-IPMT($G$11,1,$I$8-$A86+1,$E85),0)</f>
        <v>8880.753648645974</v>
      </c>
      <c r="G86" s="2">
        <f t="shared" si="8"/>
        <v>23943.900059318396</v>
      </c>
      <c r="H86" s="2">
        <f t="shared" si="9"/>
        <v>21656.769219130751</v>
      </c>
      <c r="I86" s="2">
        <f t="shared" si="22"/>
        <v>54481.422927095118</v>
      </c>
      <c r="J86" s="2">
        <f t="shared" si="19"/>
        <v>295107.70752176526</v>
      </c>
      <c r="K86" s="2">
        <f t="shared" ref="K86:L149" si="25">I86/(1+$F$12)^IF($I$7=1,$A86,IF($I$7=2,$B86,IF($I$7=4,$C86,$D86)))</f>
        <v>49947.521406468732</v>
      </c>
      <c r="L86" s="2">
        <f t="shared" si="25"/>
        <v>270549.07428503898</v>
      </c>
      <c r="M86" s="2"/>
      <c r="N86" s="28">
        <f t="shared" si="20"/>
        <v>8160032.3073023092</v>
      </c>
      <c r="O86" s="2">
        <f t="shared" si="12"/>
        <v>10954.490637314759</v>
      </c>
      <c r="P86" s="2">
        <f t="shared" si="13"/>
        <v>29535.01914340286</v>
      </c>
      <c r="R86">
        <f t="shared" si="14"/>
        <v>65</v>
      </c>
      <c r="S86" s="89">
        <f t="shared" ref="S86:S149" si="26">IF(D86&lt;$I$9,G86+H86,0)</f>
        <v>45600.669278449146</v>
      </c>
      <c r="T86" s="89">
        <f>IF(AND(S86=0,S85&gt;0),SUM($G86:$H$381),S86)</f>
        <v>45600.669278449146</v>
      </c>
      <c r="U86" s="82">
        <f>SUM(T86:T$381)</f>
        <v>6639243.422913963</v>
      </c>
      <c r="V86" s="68">
        <f>localspline(R86,'BBG rates'!$G$10:$G$27,'BBG rates'!$K$10:$K$27)</f>
        <v>1.0246664192882657</v>
      </c>
      <c r="W86" s="68">
        <f>locallinterp(R86,'BBG rates'!$G$10:$G$27,'BBG rates'!$J$10:$J$27)</f>
        <v>-0.44133333333333336</v>
      </c>
      <c r="X86" s="56">
        <f t="shared" si="15"/>
        <v>-0.44222857785860548</v>
      </c>
      <c r="Y86" s="66">
        <f t="shared" ref="Y86:Y149" si="27">T86*X86%/12+Y87</f>
        <v>-671.80615634015533</v>
      </c>
      <c r="Z86" s="72">
        <f t="shared" ref="Z86:Z149" si="28">IF(U86=0,0,Y86*1200/U86)</f>
        <v>-0.1214245865463929</v>
      </c>
      <c r="AA86" s="79">
        <f t="shared" ref="AA86:AA149" si="29">T86*$AA$17%/12+AA87</f>
        <v>-492.39108580105</v>
      </c>
      <c r="AB86" s="81">
        <f t="shared" si="16"/>
        <v>-8.8996481274055697E-2</v>
      </c>
      <c r="AD86" s="95">
        <f>locallinterp(R86,'BBG rates'!$N$10:$N$369,'BBG rates'!$P$10:$P$369)</f>
        <v>5.4939099981119792</v>
      </c>
      <c r="AI86" s="185">
        <f t="shared" ref="AI86:AI149" si="30">A86</f>
        <v>65</v>
      </c>
      <c r="AJ86" s="127">
        <f>locallinterp(MIN(AI86,CAP_Senior*12),'BBG rates'!$X$24:$X$65,'BBG rates'!$Y$24:$Y$65)</f>
        <v>42.970115536643981</v>
      </c>
      <c r="AK86" s="127">
        <f>locallinterp(MIN(AI86,CAP_CB*12),'BBG rates'!$AA$25:$AA$40,'BBG rates'!$AC$25:$AC$40)</f>
        <v>8.2083333333333339</v>
      </c>
      <c r="AL86" s="144">
        <f t="shared" ref="AL86:AL149" si="31">SUMPRODUCT(AJ86:AK86,$AJ$19:$AK$19)</f>
        <v>14.117836307896145</v>
      </c>
      <c r="AM86" s="142">
        <f>(SUMPRODUCT(AL86:AL$381,G86:G$381)+SUMPRODUCT(AL86:AL$381,H86:H$381))/12</f>
        <v>10173744.500314726</v>
      </c>
    </row>
    <row r="87" spans="1:39" x14ac:dyDescent="0.2">
      <c r="A87" s="7">
        <v>66</v>
      </c>
      <c r="B87" s="7">
        <v>33</v>
      </c>
      <c r="C87" s="7">
        <v>16.5</v>
      </c>
      <c r="D87" s="12">
        <f t="shared" si="23"/>
        <v>5.5</v>
      </c>
      <c r="E87" s="29">
        <f t="shared" si="17"/>
        <v>6548237.6801949926</v>
      </c>
      <c r="F87" s="2">
        <f t="shared" si="24"/>
        <v>8819.7574952774103</v>
      </c>
      <c r="G87" s="2">
        <f t="shared" ref="G87:G150" si="32">IF($A87&lt;=$I$8,-PPMT($G$11,1,$I$8-$A87+1,$E86),0)</f>
        <v>23897.436838006288</v>
      </c>
      <c r="H87" s="2">
        <f t="shared" ref="H87:H150" si="33">IF($A87&lt;=$I$8,(E86-G87)*$G$13,0)</f>
        <v>21507.636602515013</v>
      </c>
      <c r="I87" s="2">
        <f t="shared" si="22"/>
        <v>54224.830935798709</v>
      </c>
      <c r="J87" s="2">
        <f t="shared" si="19"/>
        <v>298236.57014689292</v>
      </c>
      <c r="K87" s="2">
        <f t="shared" si="25"/>
        <v>49645.875717114301</v>
      </c>
      <c r="L87" s="2">
        <f t="shared" si="25"/>
        <v>273052.31644412864</v>
      </c>
      <c r="M87" s="2"/>
      <c r="N87" s="28">
        <f t="shared" si="20"/>
        <v>8130457.7816651221</v>
      </c>
      <c r="O87" s="2">
        <f t="shared" ref="O87:O150" si="34">IF($A87&lt;=$I$8,-IPMT($G$11,1,$I$8-$A87+1,$N86),0)</f>
        <v>10914.984143530339</v>
      </c>
      <c r="P87" s="2">
        <f t="shared" ref="P87:P150" si="35">IF($A87&lt;=$I$8,-PPMT($G$11,1,$I$8-$A87+1,$N86),0)</f>
        <v>29574.525637187282</v>
      </c>
      <c r="R87">
        <f t="shared" ref="R87:R150" si="36">ROUND(D87*12,1)</f>
        <v>66</v>
      </c>
      <c r="S87" s="89">
        <f t="shared" si="26"/>
        <v>45405.073440521301</v>
      </c>
      <c r="T87" s="89">
        <f>IF(AND(S87=0,S86&gt;0),SUM($G87:$H$381),S87)</f>
        <v>45405.073440521301</v>
      </c>
      <c r="U87" s="82">
        <f>SUM(T87:T$381)</f>
        <v>6593642.7536355136</v>
      </c>
      <c r="V87" s="68">
        <f>localspline(R87,'BBG rates'!$G$10:$G$27,'BBG rates'!$K$10:$K$27)</f>
        <v>1.0248617446359276</v>
      </c>
      <c r="W87" s="68">
        <f>locallinterp(R87,'BBG rates'!$G$10:$G$27,'BBG rates'!$J$10:$J$27)</f>
        <v>-0.438</v>
      </c>
      <c r="X87" s="56">
        <f t="shared" ref="X87:X150" si="37">((1+W87%)^(1/12)-1)*1200</f>
        <v>-0.43888175341795232</v>
      </c>
      <c r="Y87" s="66">
        <f t="shared" si="27"/>
        <v>-655.00122373648105</v>
      </c>
      <c r="Z87" s="72">
        <f t="shared" si="28"/>
        <v>-0.11920595304475699</v>
      </c>
      <c r="AA87" s="79">
        <f t="shared" si="29"/>
        <v>-489.00916987644672</v>
      </c>
      <c r="AB87" s="81">
        <f t="shared" ref="AB87:AB150" si="38">IF(U87=0,0,AA87*1200/U87)</f>
        <v>-8.8996481274055711E-2</v>
      </c>
      <c r="AD87" s="95">
        <f>locallinterp(R87,'BBG rates'!$N$10:$N$369,'BBG rates'!$P$10:$P$369)</f>
        <v>5.5793151434983068</v>
      </c>
      <c r="AI87" s="185">
        <f t="shared" si="30"/>
        <v>66</v>
      </c>
      <c r="AJ87" s="127">
        <f>locallinterp(MIN(AI87,CAP_Senior*12),'BBG rates'!$X$24:$X$65,'BBG rates'!$Y$24:$Y$65)</f>
        <v>43.259399073423722</v>
      </c>
      <c r="AK87" s="127">
        <f>locallinterp(MIN(AI87,CAP_CB*12),'BBG rates'!$AA$25:$AA$40,'BBG rates'!$AC$25:$AC$40)</f>
        <v>8.25</v>
      </c>
      <c r="AL87" s="144">
        <f t="shared" si="31"/>
        <v>14.201597842482032</v>
      </c>
      <c r="AM87" s="142">
        <f>(SUMPRODUCT(AL87:AL$381,G87:G$381)+SUMPRODUCT(AL87:AL$381,H87:H$381))/12</f>
        <v>10120095.934947757</v>
      </c>
    </row>
    <row r="88" spans="1:39" x14ac:dyDescent="0.2">
      <c r="A88" s="7">
        <v>67</v>
      </c>
      <c r="B88" s="7">
        <v>33.5</v>
      </c>
      <c r="C88" s="7">
        <v>16.75</v>
      </c>
      <c r="D88" s="12">
        <f t="shared" si="23"/>
        <v>5.583333333333333</v>
      </c>
      <c r="E88" s="29">
        <f t="shared" ref="E88:E151" si="39">IF($A88&lt;=$I$8,E87-G88-H88,0)</f>
        <v>6503027.4723956482</v>
      </c>
      <c r="F88" s="2">
        <f t="shared" si="24"/>
        <v>8759.0229738962116</v>
      </c>
      <c r="G88" s="2">
        <f t="shared" si="32"/>
        <v>23851.063778736683</v>
      </c>
      <c r="H88" s="2">
        <f t="shared" si="33"/>
        <v>21359.144020608066</v>
      </c>
      <c r="I88" s="2">
        <f t="shared" si="22"/>
        <v>53969.230773240961</v>
      </c>
      <c r="J88" s="2">
        <f t="shared" ref="J88:J151" si="40">IF($I$7=1,I88*A88,IF($I$7=2,I88*B88,IF($I$7=4,I88*C88,I88*D88)))</f>
        <v>301328.20515059534</v>
      </c>
      <c r="K88" s="2">
        <f t="shared" si="25"/>
        <v>49345.853655163679</v>
      </c>
      <c r="L88" s="2">
        <f t="shared" si="25"/>
        <v>275514.34957466385</v>
      </c>
      <c r="M88" s="2"/>
      <c r="N88" s="28">
        <f t="shared" ref="N88:N151" si="41">IF($A88&lt;=$I$8,N87-P88,0)</f>
        <v>8100843.6966896597</v>
      </c>
      <c r="O88" s="2">
        <f t="shared" si="34"/>
        <v>10875.424805254992</v>
      </c>
      <c r="P88" s="2">
        <f t="shared" si="35"/>
        <v>29614.084975462629</v>
      </c>
      <c r="R88">
        <f t="shared" si="36"/>
        <v>67</v>
      </c>
      <c r="S88" s="89">
        <f t="shared" si="26"/>
        <v>45210.207799344746</v>
      </c>
      <c r="T88" s="89">
        <f>IF(AND(S88=0,S87&gt;0),SUM($G88:$H$381),S88)</f>
        <v>45210.207799344746</v>
      </c>
      <c r="U88" s="82">
        <f>SUM(T88:T$381)</f>
        <v>6548237.6801949926</v>
      </c>
      <c r="V88" s="68">
        <f>localspline(R88,'BBG rates'!$G$10:$G$27,'BBG rates'!$K$10:$K$27)</f>
        <v>1.0250494145613411</v>
      </c>
      <c r="W88" s="68">
        <f>locallinterp(R88,'BBG rates'!$G$10:$G$27,'BBG rates'!$J$10:$J$27)</f>
        <v>-0.43466666666666665</v>
      </c>
      <c r="X88" s="56">
        <f t="shared" si="37"/>
        <v>-0.43553503168953789</v>
      </c>
      <c r="Y88" s="66">
        <f t="shared" si="27"/>
        <v>-638.39500853177526</v>
      </c>
      <c r="Z88" s="72">
        <f t="shared" si="28"/>
        <v>-0.11698934089626971</v>
      </c>
      <c r="AA88" s="79">
        <f t="shared" si="29"/>
        <v>-485.64176006961634</v>
      </c>
      <c r="AB88" s="81">
        <f t="shared" si="38"/>
        <v>-8.8996481274055697E-2</v>
      </c>
      <c r="AD88" s="95">
        <f>locallinterp(R88,'BBG rates'!$N$10:$N$369,'BBG rates'!$P$10:$P$369)</f>
        <v>5.6647359280450855</v>
      </c>
      <c r="AI88" s="185">
        <f t="shared" si="30"/>
        <v>67</v>
      </c>
      <c r="AJ88" s="127">
        <f>locallinterp(MIN(AI88,CAP_Senior*12),'BBG rates'!$X$24:$X$65,'BBG rates'!$Y$24:$Y$65)</f>
        <v>43.548682610203464</v>
      </c>
      <c r="AK88" s="127">
        <f>locallinterp(MIN(AI88,CAP_CB*12),'BBG rates'!$AA$25:$AA$40,'BBG rates'!$AC$25:$AC$40)</f>
        <v>8.2916666666666661</v>
      </c>
      <c r="AL88" s="144">
        <f t="shared" si="31"/>
        <v>14.285359377067921</v>
      </c>
      <c r="AM88" s="142">
        <f>(SUMPRODUCT(AL88:AL$381,G88:G$381)+SUMPRODUCT(AL88:AL$381,H88:H$381))/12</f>
        <v>10066360.55219687</v>
      </c>
    </row>
    <row r="89" spans="1:39" x14ac:dyDescent="0.2">
      <c r="A89" s="7">
        <v>68</v>
      </c>
      <c r="B89" s="7">
        <v>34</v>
      </c>
      <c r="C89" s="7">
        <v>17</v>
      </c>
      <c r="D89" s="12">
        <f t="shared" si="23"/>
        <v>5.666666666666667</v>
      </c>
      <c r="E89" s="29">
        <f t="shared" si="39"/>
        <v>6458011.4026055895</v>
      </c>
      <c r="F89" s="2">
        <f t="shared" si="24"/>
        <v>8698.5491077800252</v>
      </c>
      <c r="G89" s="2">
        <f t="shared" si="32"/>
        <v>23804.780706549816</v>
      </c>
      <c r="H89" s="2">
        <f t="shared" si="33"/>
        <v>21211.289083508535</v>
      </c>
      <c r="I89" s="2">
        <f t="shared" si="22"/>
        <v>53714.618897838373</v>
      </c>
      <c r="J89" s="2">
        <f t="shared" si="40"/>
        <v>304382.84042108414</v>
      </c>
      <c r="K89" s="2">
        <f t="shared" si="25"/>
        <v>49047.44697583613</v>
      </c>
      <c r="L89" s="2">
        <f t="shared" si="25"/>
        <v>277935.53286307142</v>
      </c>
      <c r="M89" s="2"/>
      <c r="N89" s="28">
        <f t="shared" si="41"/>
        <v>8071189.9994607456</v>
      </c>
      <c r="O89" s="2">
        <f t="shared" si="34"/>
        <v>10835.812551803119</v>
      </c>
      <c r="P89" s="2">
        <f t="shared" si="35"/>
        <v>29653.697228914501</v>
      </c>
      <c r="R89">
        <f t="shared" si="36"/>
        <v>68</v>
      </c>
      <c r="S89" s="89">
        <f t="shared" si="26"/>
        <v>45016.069790058347</v>
      </c>
      <c r="T89" s="89">
        <f>IF(AND(S89=0,S88&gt;0),SUM($G89:$H$381),S89)</f>
        <v>45016.069790058347</v>
      </c>
      <c r="U89" s="82">
        <f>SUM(T89:T$381)</f>
        <v>6503027.4723956482</v>
      </c>
      <c r="V89" s="68">
        <f>localspline(R89,'BBG rates'!$G$10:$G$27,'BBG rates'!$K$10:$K$27)</f>
        <v>1.0252293826046364</v>
      </c>
      <c r="W89" s="68">
        <f>locallinterp(R89,'BBG rates'!$G$10:$G$27,'BBG rates'!$J$10:$J$27)</f>
        <v>-0.43133333333333335</v>
      </c>
      <c r="X89" s="56">
        <f t="shared" si="37"/>
        <v>-0.43218841266696728</v>
      </c>
      <c r="Y89" s="66">
        <f t="shared" si="27"/>
        <v>-621.98615079296007</v>
      </c>
      <c r="Z89" s="72">
        <f t="shared" si="28"/>
        <v>-0.11477475439244794</v>
      </c>
      <c r="AA89" s="79">
        <f t="shared" si="29"/>
        <v>-482.28880222644085</v>
      </c>
      <c r="AB89" s="81">
        <f t="shared" si="38"/>
        <v>-8.8996481274055683E-2</v>
      </c>
      <c r="AD89" s="95">
        <f>locallinterp(R89,'BBG rates'!$N$10:$N$369,'BBG rates'!$P$10:$P$369)</f>
        <v>5.7501717099288054</v>
      </c>
      <c r="AI89" s="185">
        <f t="shared" si="30"/>
        <v>68</v>
      </c>
      <c r="AJ89" s="127">
        <f>locallinterp(MIN(AI89,CAP_Senior*12),'BBG rates'!$X$24:$X$65,'BBG rates'!$Y$24:$Y$65)</f>
        <v>43.837966146983206</v>
      </c>
      <c r="AK89" s="127">
        <f>locallinterp(MIN(AI89,CAP_CB*12),'BBG rates'!$AA$25:$AA$40,'BBG rates'!$AC$25:$AC$40)</f>
        <v>8.3333333333333339</v>
      </c>
      <c r="AL89" s="144">
        <f t="shared" si="31"/>
        <v>14.369120911653813</v>
      </c>
      <c r="AM89" s="142">
        <f>(SUMPRODUCT(AL89:AL$381,G89:G$381)+SUMPRODUCT(AL89:AL$381,H89:H$381))/12</f>
        <v>10012540.21336974</v>
      </c>
    </row>
    <row r="90" spans="1:39" x14ac:dyDescent="0.2">
      <c r="A90" s="7">
        <v>69</v>
      </c>
      <c r="B90" s="7">
        <v>34.5</v>
      </c>
      <c r="C90" s="7">
        <v>17.25</v>
      </c>
      <c r="D90" s="12">
        <f t="shared" si="23"/>
        <v>5.75</v>
      </c>
      <c r="E90" s="29">
        <f t="shared" si="39"/>
        <v>6413188.7457490535</v>
      </c>
      <c r="F90" s="2">
        <f t="shared" si="24"/>
        <v>8638.3349236372924</v>
      </c>
      <c r="G90" s="2">
        <f t="shared" si="32"/>
        <v>23758.587446825448</v>
      </c>
      <c r="H90" s="2">
        <f t="shared" si="33"/>
        <v>21064.069409710602</v>
      </c>
      <c r="I90" s="2">
        <f t="shared" si="22"/>
        <v>53460.991780173339</v>
      </c>
      <c r="J90" s="2">
        <f t="shared" si="40"/>
        <v>307400.70273599669</v>
      </c>
      <c r="K90" s="2">
        <f t="shared" si="25"/>
        <v>48750.647474832898</v>
      </c>
      <c r="L90" s="2">
        <f t="shared" si="25"/>
        <v>280316.22298028914</v>
      </c>
      <c r="M90" s="2"/>
      <c r="N90" s="28">
        <f t="shared" si="41"/>
        <v>8041496.6369924229</v>
      </c>
      <c r="O90" s="2">
        <f t="shared" si="34"/>
        <v>10796.147312394569</v>
      </c>
      <c r="P90" s="2">
        <f t="shared" si="35"/>
        <v>29693.362468323059</v>
      </c>
      <c r="R90">
        <f t="shared" si="36"/>
        <v>69</v>
      </c>
      <c r="S90" s="89">
        <f t="shared" si="26"/>
        <v>44822.65685653605</v>
      </c>
      <c r="T90" s="89">
        <f>IF(AND(S90=0,S89&gt;0),SUM($G90:$H$381),S90)</f>
        <v>44822.65685653605</v>
      </c>
      <c r="U90" s="82">
        <f>SUM(T90:T$381)</f>
        <v>6458011.4026055904</v>
      </c>
      <c r="V90" s="68">
        <f>localspline(R90,'BBG rates'!$G$10:$G$27,'BBG rates'!$K$10:$K$27)</f>
        <v>1.0254014532854399</v>
      </c>
      <c r="W90" s="68">
        <f>locallinterp(R90,'BBG rates'!$G$10:$G$27,'BBG rates'!$J$10:$J$27)</f>
        <v>-0.42799999999999999</v>
      </c>
      <c r="X90" s="56">
        <f t="shared" si="37"/>
        <v>-0.42884189634357917</v>
      </c>
      <c r="Y90" s="66">
        <f t="shared" si="27"/>
        <v>-605.77329767040112</v>
      </c>
      <c r="Z90" s="72">
        <f t="shared" si="28"/>
        <v>-0.11256219784796143</v>
      </c>
      <c r="AA90" s="79">
        <f t="shared" si="29"/>
        <v>-478.9502423830221</v>
      </c>
      <c r="AB90" s="81">
        <f t="shared" si="38"/>
        <v>-8.8996481274055683E-2</v>
      </c>
      <c r="AD90" s="95">
        <f>locallinterp(R90,'BBG rates'!$N$10:$N$369,'BBG rates'!$P$10:$P$369)</f>
        <v>5.8356218310359251</v>
      </c>
      <c r="AI90" s="185">
        <f t="shared" si="30"/>
        <v>69</v>
      </c>
      <c r="AJ90" s="127">
        <f>locallinterp(MIN(AI90,CAP_Senior*12),'BBG rates'!$X$24:$X$65,'BBG rates'!$Y$24:$Y$65)</f>
        <v>44.127249683762948</v>
      </c>
      <c r="AK90" s="127">
        <f>locallinterp(MIN(AI90,CAP_CB*12),'BBG rates'!$AA$25:$AA$40,'BBG rates'!$AC$25:$AC$40)</f>
        <v>8.375</v>
      </c>
      <c r="AL90" s="144">
        <f t="shared" si="31"/>
        <v>14.452882446239702</v>
      </c>
      <c r="AM90" s="142">
        <f>(SUMPRODUCT(AL90:AL$381,G90:G$381)+SUMPRODUCT(AL90:AL$381,H90:H$381))/12</f>
        <v>9958636.7675546706</v>
      </c>
    </row>
    <row r="91" spans="1:39" x14ac:dyDescent="0.2">
      <c r="A91" s="7">
        <v>70</v>
      </c>
      <c r="B91" s="7">
        <v>35</v>
      </c>
      <c r="C91" s="7">
        <v>17.5</v>
      </c>
      <c r="D91" s="12">
        <f t="shared" si="23"/>
        <v>5.833333333333333</v>
      </c>
      <c r="E91" s="29">
        <f t="shared" si="39"/>
        <v>6368558.7792976955</v>
      </c>
      <c r="F91" s="2">
        <f t="shared" si="24"/>
        <v>8578.3794515955724</v>
      </c>
      <c r="G91" s="2">
        <f t="shared" si="32"/>
        <v>23712.483825282172</v>
      </c>
      <c r="H91" s="2">
        <f t="shared" si="33"/>
        <v>20917.48262607546</v>
      </c>
      <c r="I91" s="2">
        <f t="shared" si="22"/>
        <v>53208.34590295321</v>
      </c>
      <c r="J91" s="2">
        <f t="shared" si="40"/>
        <v>310382.01776722702</v>
      </c>
      <c r="K91" s="2">
        <f t="shared" si="25"/>
        <v>48455.446988142496</v>
      </c>
      <c r="L91" s="2">
        <f t="shared" si="25"/>
        <v>282656.77409749787</v>
      </c>
      <c r="M91" s="2"/>
      <c r="N91" s="28">
        <f t="shared" si="41"/>
        <v>8011763.55622786</v>
      </c>
      <c r="O91" s="2">
        <f t="shared" si="34"/>
        <v>10756.429016154516</v>
      </c>
      <c r="P91" s="2">
        <f t="shared" si="35"/>
        <v>29733.08076456311</v>
      </c>
      <c r="R91">
        <f t="shared" si="36"/>
        <v>70</v>
      </c>
      <c r="S91" s="89">
        <f t="shared" si="26"/>
        <v>44629.966451357628</v>
      </c>
      <c r="T91" s="89">
        <f>IF(AND(S91=0,S90&gt;0),SUM($G91:$H$381),S91)</f>
        <v>44629.966451357628</v>
      </c>
      <c r="U91" s="82">
        <f>SUM(T91:T$381)</f>
        <v>6413188.7457490545</v>
      </c>
      <c r="V91" s="68">
        <f>localspline(R91,'BBG rates'!$G$10:$G$27,'BBG rates'!$K$10:$K$27)</f>
        <v>1.0255655354418127</v>
      </c>
      <c r="W91" s="68">
        <f>locallinterp(R91,'BBG rates'!$G$10:$G$27,'BBG rates'!$J$10:$J$27)</f>
        <v>-0.42466666666666664</v>
      </c>
      <c r="X91" s="56">
        <f t="shared" si="37"/>
        <v>-0.42549548271284543</v>
      </c>
      <c r="Y91" s="66">
        <f t="shared" si="27"/>
        <v>-589.75510336580578</v>
      </c>
      <c r="Z91" s="72">
        <f t="shared" si="28"/>
        <v>-0.11035167560101297</v>
      </c>
      <c r="AA91" s="79">
        <f t="shared" si="29"/>
        <v>-475.62602676503366</v>
      </c>
      <c r="AB91" s="81">
        <f t="shared" si="38"/>
        <v>-8.8996481274055697E-2</v>
      </c>
      <c r="AD91" s="95">
        <f>locallinterp(R91,'BBG rates'!$N$10:$N$369,'BBG rates'!$P$10:$P$369)</f>
        <v>5.921085625656076</v>
      </c>
      <c r="AI91" s="185">
        <f t="shared" si="30"/>
        <v>70</v>
      </c>
      <c r="AJ91" s="127">
        <f>locallinterp(MIN(AI91,CAP_Senior*12),'BBG rates'!$X$24:$X$65,'BBG rates'!$Y$24:$Y$65)</f>
        <v>44.416533220542689</v>
      </c>
      <c r="AK91" s="127">
        <f>locallinterp(MIN(AI91,CAP_CB*12),'BBG rates'!$AA$25:$AA$40,'BBG rates'!$AC$25:$AC$40)</f>
        <v>8.4166666666666661</v>
      </c>
      <c r="AL91" s="144">
        <f t="shared" si="31"/>
        <v>14.536643980825591</v>
      </c>
      <c r="AM91" s="142">
        <f>(SUMPRODUCT(AL91:AL$381,G91:G$381)+SUMPRODUCT(AL91:AL$381,H91:H$381))/12</f>
        <v>9904652.051681703</v>
      </c>
    </row>
    <row r="92" spans="1:39" x14ac:dyDescent="0.2">
      <c r="A92" s="7">
        <v>71</v>
      </c>
      <c r="B92" s="7">
        <v>35.5</v>
      </c>
      <c r="C92" s="7">
        <v>17.75</v>
      </c>
      <c r="D92" s="12">
        <f t="shared" si="23"/>
        <v>5.916666666666667</v>
      </c>
      <c r="E92" s="29">
        <f t="shared" si="39"/>
        <v>6324120.7832619157</v>
      </c>
      <c r="F92" s="2">
        <f t="shared" si="24"/>
        <v>8518.6817251898901</v>
      </c>
      <c r="G92" s="2">
        <f t="shared" si="32"/>
        <v>23666.469667976788</v>
      </c>
      <c r="H92" s="2">
        <f t="shared" si="33"/>
        <v>20771.526367802762</v>
      </c>
      <c r="I92" s="2">
        <f t="shared" si="22"/>
        <v>52956.67776096944</v>
      </c>
      <c r="J92" s="2">
        <f t="shared" si="40"/>
        <v>313327.01008573588</v>
      </c>
      <c r="K92" s="2">
        <f t="shared" si="25"/>
        <v>48161.837391846966</v>
      </c>
      <c r="L92" s="2">
        <f t="shared" si="25"/>
        <v>284957.53790176124</v>
      </c>
      <c r="M92" s="2"/>
      <c r="N92" s="28">
        <f t="shared" si="41"/>
        <v>7981990.7040392561</v>
      </c>
      <c r="O92" s="2">
        <f t="shared" si="34"/>
        <v>10716.657592113328</v>
      </c>
      <c r="P92" s="2">
        <f t="shared" si="35"/>
        <v>29772.852188604294</v>
      </c>
      <c r="R92">
        <f t="shared" si="36"/>
        <v>71</v>
      </c>
      <c r="S92" s="89">
        <f t="shared" si="26"/>
        <v>44437.99603577955</v>
      </c>
      <c r="T92" s="89">
        <f>IF(AND(S92=0,S91&gt;0),SUM($G92:$H$381),S92)</f>
        <v>44437.99603577955</v>
      </c>
      <c r="U92" s="82">
        <f>SUM(T92:T$381)</f>
        <v>6368558.7792976955</v>
      </c>
      <c r="V92" s="68">
        <f>localspline(R92,'BBG rates'!$G$10:$G$27,'BBG rates'!$K$10:$K$27)</f>
        <v>1.0257214708489366</v>
      </c>
      <c r="W92" s="68">
        <f>locallinterp(R92,'BBG rates'!$G$10:$G$27,'BBG rates'!$J$10:$J$27)</f>
        <v>-0.42133333333333334</v>
      </c>
      <c r="X92" s="56">
        <f t="shared" si="37"/>
        <v>-0.42214917176823796</v>
      </c>
      <c r="Y92" s="66">
        <f t="shared" si="27"/>
        <v>-573.93022910024035</v>
      </c>
      <c r="Z92" s="72">
        <f t="shared" si="28"/>
        <v>-0.10814319201372558</v>
      </c>
      <c r="AA92" s="79">
        <f t="shared" si="29"/>
        <v>-472.31610178707535</v>
      </c>
      <c r="AB92" s="81">
        <f t="shared" si="38"/>
        <v>-8.8996481274055711E-2</v>
      </c>
      <c r="AD92" s="95">
        <f>locallinterp(R92,'BBG rates'!$N$10:$N$369,'BBG rates'!$P$10:$P$369)</f>
        <v>6.0065624148934873</v>
      </c>
      <c r="AI92" s="185">
        <f t="shared" si="30"/>
        <v>71</v>
      </c>
      <c r="AJ92" s="127">
        <f>locallinterp(MIN(AI92,CAP_Senior*12),'BBG rates'!$X$24:$X$65,'BBG rates'!$Y$24:$Y$65)</f>
        <v>44.705816757322431</v>
      </c>
      <c r="AK92" s="127">
        <f>locallinterp(MIN(AI92,CAP_CB*12),'BBG rates'!$AA$25:$AA$40,'BBG rates'!$AC$25:$AC$40)</f>
        <v>8.4583333333333339</v>
      </c>
      <c r="AL92" s="144">
        <f t="shared" si="31"/>
        <v>14.62040551541148</v>
      </c>
      <c r="AM92" s="142">
        <f>(SUMPRODUCT(AL92:AL$381,G92:G$381)+SUMPRODUCT(AL92:AL$381,H92:H$381))/12</f>
        <v>9850587.8905834034</v>
      </c>
    </row>
    <row r="93" spans="1:39" x14ac:dyDescent="0.2">
      <c r="A93" s="7">
        <v>72</v>
      </c>
      <c r="B93" s="7">
        <v>36</v>
      </c>
      <c r="C93" s="7">
        <v>18</v>
      </c>
      <c r="D93" s="12">
        <f t="shared" si="23"/>
        <v>6</v>
      </c>
      <c r="E93" s="29">
        <f t="shared" si="39"/>
        <v>6279874.0401822105</v>
      </c>
      <c r="F93" s="2">
        <f t="shared" si="24"/>
        <v>8459.2407813511327</v>
      </c>
      <c r="G93" s="2">
        <f t="shared" si="32"/>
        <v>23620.544801303644</v>
      </c>
      <c r="H93" s="2">
        <f t="shared" si="33"/>
        <v>20626.198278402255</v>
      </c>
      <c r="I93" s="2">
        <f t="shared" si="22"/>
        <v>52705.98386105703</v>
      </c>
      <c r="J93" s="2">
        <f t="shared" si="40"/>
        <v>316235.90316634218</v>
      </c>
      <c r="K93" s="2">
        <f t="shared" si="25"/>
        <v>47869.810601929159</v>
      </c>
      <c r="L93" s="2">
        <f t="shared" si="25"/>
        <v>287218.86361157493</v>
      </c>
      <c r="M93" s="2"/>
      <c r="N93" s="28">
        <f t="shared" si="41"/>
        <v>7952178.0272277445</v>
      </c>
      <c r="O93" s="2">
        <f t="shared" si="34"/>
        <v>10676.832969206447</v>
      </c>
      <c r="P93" s="2">
        <f t="shared" si="35"/>
        <v>29812.676811511184</v>
      </c>
      <c r="R93">
        <f t="shared" si="36"/>
        <v>72</v>
      </c>
      <c r="S93" s="89">
        <f t="shared" si="26"/>
        <v>44246.743079705899</v>
      </c>
      <c r="T93" s="89">
        <f>IF(AND(S93=0,S92&gt;0),SUM($G93:$H$381),S93)</f>
        <v>44246.743079705899</v>
      </c>
      <c r="U93" s="82">
        <f>SUM(T93:T$381)</f>
        <v>6324120.7832619147</v>
      </c>
      <c r="V93" s="68">
        <f>localspline(R93,'BBG rates'!$G$10:$G$27,'BBG rates'!$K$10:$K$27)</f>
        <v>1.0258691310882568</v>
      </c>
      <c r="W93" s="68">
        <f>locallinterp(R93,'BBG rates'!$G$10:$G$27,'BBG rates'!$J$10:$J$27)</f>
        <v>-0.41799999999999998</v>
      </c>
      <c r="X93" s="56">
        <f t="shared" si="37"/>
        <v>-0.4188029635029622</v>
      </c>
      <c r="Y93" s="66">
        <f t="shared" si="27"/>
        <v>-558.29734308228649</v>
      </c>
      <c r="Z93" s="72">
        <f t="shared" si="28"/>
        <v>-0.10593675147254021</v>
      </c>
      <c r="AA93" s="79">
        <f t="shared" si="29"/>
        <v>-469.02041405202965</v>
      </c>
      <c r="AB93" s="81">
        <f t="shared" si="38"/>
        <v>-8.8996481274055725E-2</v>
      </c>
      <c r="AD93" s="95">
        <f>locallinterp(R93,'BBG rates'!$N$10:$N$369,'BBG rates'!$P$10:$P$369)</f>
        <v>6.092051509150842</v>
      </c>
      <c r="AI93" s="185">
        <f t="shared" si="30"/>
        <v>72</v>
      </c>
      <c r="AJ93" s="127">
        <f>locallinterp(MIN(AI93,CAP_Senior*12),'BBG rates'!$X$24:$X$65,'BBG rates'!$Y$24:$Y$65)</f>
        <v>44.995100294102173</v>
      </c>
      <c r="AK93" s="127">
        <f>locallinterp(MIN(AI93,CAP_CB*12),'BBG rates'!$AA$25:$AA$40,'BBG rates'!$AC$25:$AC$40)</f>
        <v>8.5</v>
      </c>
      <c r="AL93" s="144">
        <f t="shared" si="31"/>
        <v>14.70416704999737</v>
      </c>
      <c r="AM93" s="142">
        <f>(SUMPRODUCT(AL93:AL$381,G93:G$381)+SUMPRODUCT(AL93:AL$381,H93:H$381))/12</f>
        <v>9796446.0970554557</v>
      </c>
    </row>
    <row r="94" spans="1:39" x14ac:dyDescent="0.2">
      <c r="A94" s="7">
        <v>73</v>
      </c>
      <c r="B94" s="7">
        <v>36.5</v>
      </c>
      <c r="C94" s="7">
        <v>18.25</v>
      </c>
      <c r="D94" s="12">
        <f t="shared" si="23"/>
        <v>6.083333333333333</v>
      </c>
      <c r="E94" s="29">
        <f t="shared" si="39"/>
        <v>6235817.8351205513</v>
      </c>
      <c r="F94" s="2">
        <f t="shared" si="24"/>
        <v>8400.0556603944842</v>
      </c>
      <c r="G94" s="2">
        <f t="shared" si="32"/>
        <v>23574.709051993948</v>
      </c>
      <c r="H94" s="2">
        <f t="shared" si="33"/>
        <v>20481.49600966545</v>
      </c>
      <c r="I94" s="2">
        <f t="shared" si="22"/>
        <v>52456.260722053878</v>
      </c>
      <c r="J94" s="2">
        <f t="shared" si="40"/>
        <v>319108.91939249443</v>
      </c>
      <c r="K94" s="2">
        <f t="shared" si="25"/>
        <v>47579.35857408071</v>
      </c>
      <c r="L94" s="2">
        <f t="shared" si="25"/>
        <v>289441.09799232433</v>
      </c>
      <c r="M94" s="2"/>
      <c r="N94" s="28">
        <f t="shared" si="41"/>
        <v>7922325.4725233009</v>
      </c>
      <c r="O94" s="2">
        <f t="shared" si="34"/>
        <v>10636.955076274253</v>
      </c>
      <c r="P94" s="2">
        <f t="shared" si="35"/>
        <v>29852.554704443373</v>
      </c>
      <c r="R94">
        <f t="shared" si="36"/>
        <v>73</v>
      </c>
      <c r="S94" s="89">
        <f t="shared" si="26"/>
        <v>44056.205061659399</v>
      </c>
      <c r="T94" s="89">
        <f>IF(AND(S94=0,S93&gt;0),SUM($G94:$H$381),S94)</f>
        <v>44056.205061659399</v>
      </c>
      <c r="U94" s="82">
        <f>SUM(T94:T$381)</f>
        <v>6279874.0401822086</v>
      </c>
      <c r="V94" s="68">
        <f>localspline(R94,'BBG rates'!$G$10:$G$27,'BBG rates'!$K$10:$K$27)</f>
        <v>1.0260083953310204</v>
      </c>
      <c r="W94" s="68">
        <f>locallinterp(R94,'BBG rates'!$G$10:$G$27,'BBG rates'!$J$10:$J$27)</f>
        <v>-0.41425000000000001</v>
      </c>
      <c r="X94" s="56">
        <f t="shared" si="37"/>
        <v>-0.41503860193037312</v>
      </c>
      <c r="Y94" s="66">
        <f t="shared" si="27"/>
        <v>-542.85512047634063</v>
      </c>
      <c r="Z94" s="72">
        <f t="shared" si="28"/>
        <v>-0.10373235838862586</v>
      </c>
      <c r="AA94" s="79">
        <f t="shared" si="29"/>
        <v>-465.7389103504205</v>
      </c>
      <c r="AB94" s="81">
        <f t="shared" si="38"/>
        <v>-8.8996481274055725E-2</v>
      </c>
      <c r="AD94" s="95">
        <f>locallinterp(R94,'BBG rates'!$N$10:$N$369,'BBG rates'!$P$10:$P$369)</f>
        <v>6.1775522087617603</v>
      </c>
      <c r="AI94" s="185">
        <f t="shared" si="30"/>
        <v>73</v>
      </c>
      <c r="AJ94" s="127">
        <f>locallinterp(MIN(AI94,CAP_Senior*12),'BBG rates'!$X$24:$X$65,'BBG rates'!$Y$24:$Y$65)</f>
        <v>45.239686039428086</v>
      </c>
      <c r="AK94" s="127">
        <f>locallinterp(MIN(AI94,CAP_CB*12),'BBG rates'!$AA$25:$AA$40,'BBG rates'!$AC$25:$AC$40)</f>
        <v>8.5416666666666661</v>
      </c>
      <c r="AL94" s="144">
        <f t="shared" si="31"/>
        <v>14.780329960036108</v>
      </c>
      <c r="AM94" s="142">
        <f>(SUMPRODUCT(AL94:AL$381,G94:G$381)+SUMPRODUCT(AL94:AL$381,H94:H$381))/12</f>
        <v>9742228.4719169308</v>
      </c>
    </row>
    <row r="95" spans="1:39" x14ac:dyDescent="0.2">
      <c r="A95" s="7">
        <v>74</v>
      </c>
      <c r="B95" s="7">
        <v>37</v>
      </c>
      <c r="C95" s="7">
        <v>18.5</v>
      </c>
      <c r="D95" s="12">
        <f t="shared" si="23"/>
        <v>6.166666666666667</v>
      </c>
      <c r="E95" s="29">
        <f t="shared" si="39"/>
        <v>6191951.4556517983</v>
      </c>
      <c r="F95" s="2">
        <f t="shared" si="24"/>
        <v>8341.1254060078936</v>
      </c>
      <c r="G95" s="2">
        <f t="shared" si="32"/>
        <v>23528.962247115142</v>
      </c>
      <c r="H95" s="2">
        <f t="shared" si="33"/>
        <v>20337.417221637421</v>
      </c>
      <c r="I95" s="2">
        <f t="shared" si="22"/>
        <v>52207.50487476046</v>
      </c>
      <c r="J95" s="2">
        <f t="shared" si="40"/>
        <v>321946.28006102284</v>
      </c>
      <c r="K95" s="2">
        <f t="shared" si="25"/>
        <v>47290.473303511164</v>
      </c>
      <c r="L95" s="2">
        <f t="shared" si="25"/>
        <v>291624.58537165221</v>
      </c>
      <c r="M95" s="2"/>
      <c r="N95" s="28">
        <f t="shared" si="41"/>
        <v>7892432.9865846457</v>
      </c>
      <c r="O95" s="2">
        <f t="shared" si="34"/>
        <v>10597.023842061946</v>
      </c>
      <c r="P95" s="2">
        <f t="shared" si="35"/>
        <v>29892.485938655675</v>
      </c>
      <c r="R95">
        <f t="shared" si="36"/>
        <v>74</v>
      </c>
      <c r="S95" s="89">
        <f t="shared" si="26"/>
        <v>43866.379468752566</v>
      </c>
      <c r="T95" s="89">
        <f>IF(AND(S95=0,S94&gt;0),SUM($G95:$H$381),S95)</f>
        <v>43866.379468752566</v>
      </c>
      <c r="U95" s="82">
        <f>SUM(T95:T$381)</f>
        <v>6235817.8351205494</v>
      </c>
      <c r="V95" s="68">
        <f>localspline(R95,'BBG rates'!$G$10:$G$27,'BBG rates'!$K$10:$K$27)</f>
        <v>1.0261391880962436</v>
      </c>
      <c r="W95" s="68">
        <f>locallinterp(R95,'BBG rates'!$G$10:$G$27,'BBG rates'!$J$10:$J$27)</f>
        <v>-0.41049999999999998</v>
      </c>
      <c r="X95" s="56">
        <f t="shared" si="37"/>
        <v>-0.41127437029371272</v>
      </c>
      <c r="Y95" s="66">
        <f t="shared" si="27"/>
        <v>-527.61759901371647</v>
      </c>
      <c r="Z95" s="72">
        <f t="shared" si="28"/>
        <v>-0.10153297218699463</v>
      </c>
      <c r="AA95" s="79">
        <f t="shared" si="29"/>
        <v>-462.4715376597739</v>
      </c>
      <c r="AB95" s="81">
        <f t="shared" si="38"/>
        <v>-8.8996481274055725E-2</v>
      </c>
      <c r="AD95" s="95">
        <f>locallinterp(R95,'BBG rates'!$N$10:$N$369,'BBG rates'!$P$10:$P$369)</f>
        <v>6.2630638077697807</v>
      </c>
      <c r="AI95" s="185">
        <f t="shared" si="30"/>
        <v>74</v>
      </c>
      <c r="AJ95" s="127">
        <f>locallinterp(MIN(AI95,CAP_Senior*12),'BBG rates'!$X$24:$X$65,'BBG rates'!$Y$24:$Y$65)</f>
        <v>45.484271784754007</v>
      </c>
      <c r="AK95" s="127">
        <f>locallinterp(MIN(AI95,CAP_CB*12),'BBG rates'!$AA$25:$AA$40,'BBG rates'!$AC$25:$AC$40)</f>
        <v>8.5833333333333339</v>
      </c>
      <c r="AL95" s="144">
        <f t="shared" si="31"/>
        <v>14.856492870074849</v>
      </c>
      <c r="AM95" s="142">
        <f>(SUMPRODUCT(AL95:AL$381,G95:G$381)+SUMPRODUCT(AL95:AL$381,H95:H$381))/12</f>
        <v>9687964.7012837324</v>
      </c>
    </row>
    <row r="96" spans="1:39" x14ac:dyDescent="0.2">
      <c r="A96" s="7">
        <v>75</v>
      </c>
      <c r="B96" s="7">
        <v>37.5</v>
      </c>
      <c r="C96" s="7">
        <v>18.75</v>
      </c>
      <c r="D96" s="12">
        <f t="shared" si="23"/>
        <v>6.25</v>
      </c>
      <c r="E96" s="29">
        <f t="shared" si="39"/>
        <v>6148274.1918551391</v>
      </c>
      <c r="F96" s="2">
        <f t="shared" si="24"/>
        <v>8282.4490652405839</v>
      </c>
      <c r="G96" s="2">
        <f t="shared" si="32"/>
        <v>23483.304214070253</v>
      </c>
      <c r="H96" s="2">
        <f t="shared" si="33"/>
        <v>20193.959582588686</v>
      </c>
      <c r="I96" s="2">
        <f t="shared" si="22"/>
        <v>51959.712861899519</v>
      </c>
      <c r="J96" s="2">
        <f t="shared" si="40"/>
        <v>324748.205386872</v>
      </c>
      <c r="K96" s="2">
        <f t="shared" si="25"/>
        <v>47003.14682475778</v>
      </c>
      <c r="L96" s="2">
        <f t="shared" si="25"/>
        <v>293769.66765473614</v>
      </c>
      <c r="M96" s="2"/>
      <c r="N96" s="28">
        <f t="shared" si="41"/>
        <v>7862500.5159991477</v>
      </c>
      <c r="O96" s="2">
        <f t="shared" si="34"/>
        <v>10557.039195219415</v>
      </c>
      <c r="P96" s="2">
        <f t="shared" si="35"/>
        <v>29932.470585498213</v>
      </c>
      <c r="R96">
        <f t="shared" si="36"/>
        <v>75</v>
      </c>
      <c r="S96" s="89">
        <f t="shared" si="26"/>
        <v>43677.263796658939</v>
      </c>
      <c r="T96" s="89">
        <f>IF(AND(S96=0,S95&gt;0),SUM($G96:$H$381),S96)</f>
        <v>43677.263796658939</v>
      </c>
      <c r="U96" s="82">
        <f>SUM(T96:T$381)</f>
        <v>6191951.4556517964</v>
      </c>
      <c r="V96" s="68">
        <f>localspline(R96,'BBG rates'!$G$10:$G$27,'BBG rates'!$K$10:$K$27)</f>
        <v>1.0262614488964346</v>
      </c>
      <c r="W96" s="68">
        <f>locallinterp(R96,'BBG rates'!$G$10:$G$27,'BBG rates'!$J$10:$J$27)</f>
        <v>-0.40675</v>
      </c>
      <c r="X96" s="56">
        <f t="shared" si="37"/>
        <v>-0.40751026858365513</v>
      </c>
      <c r="Y96" s="66">
        <f t="shared" si="27"/>
        <v>-512.58333435281963</v>
      </c>
      <c r="Z96" s="72">
        <f t="shared" si="28"/>
        <v>-9.9338634294676501E-2</v>
      </c>
      <c r="AA96" s="79">
        <f t="shared" si="29"/>
        <v>-459.218243143981</v>
      </c>
      <c r="AB96" s="81">
        <f t="shared" si="38"/>
        <v>-8.8996481274055725E-2</v>
      </c>
      <c r="AD96" s="95">
        <f>locallinterp(R96,'BBG rates'!$N$10:$N$369,'BBG rates'!$P$10:$P$369)</f>
        <v>6.3485855951778172</v>
      </c>
      <c r="AI96" s="185">
        <f t="shared" si="30"/>
        <v>75</v>
      </c>
      <c r="AJ96" s="127">
        <f>locallinterp(MIN(AI96,CAP_Senior*12),'BBG rates'!$X$24:$X$65,'BBG rates'!$Y$24:$Y$65)</f>
        <v>45.728857530079921</v>
      </c>
      <c r="AK96" s="127">
        <f>locallinterp(MIN(AI96,CAP_CB*12),'BBG rates'!$AA$25:$AA$40,'BBG rates'!$AC$25:$AC$40)</f>
        <v>8.625</v>
      </c>
      <c r="AL96" s="144">
        <f t="shared" si="31"/>
        <v>14.932655780113587</v>
      </c>
      <c r="AM96" s="142">
        <f>(SUMPRODUCT(AL96:AL$381,G96:G$381)+SUMPRODUCT(AL96:AL$381,H96:H$381))/12</f>
        <v>9633656.3217992745</v>
      </c>
    </row>
    <row r="97" spans="1:39" x14ac:dyDescent="0.2">
      <c r="A97" s="7">
        <v>76</v>
      </c>
      <c r="B97" s="7">
        <v>38</v>
      </c>
      <c r="C97" s="7">
        <v>19</v>
      </c>
      <c r="D97" s="12">
        <f t="shared" si="23"/>
        <v>6.333333333333333</v>
      </c>
      <c r="E97" s="29">
        <f t="shared" si="39"/>
        <v>6104785.336305554</v>
      </c>
      <c r="F97" s="2">
        <f t="shared" si="24"/>
        <v>8224.0256884916089</v>
      </c>
      <c r="G97" s="2">
        <f t="shared" si="32"/>
        <v>23437.734780597235</v>
      </c>
      <c r="H97" s="2">
        <f t="shared" si="33"/>
        <v>20051.120768987181</v>
      </c>
      <c r="I97" s="2">
        <f t="shared" si="22"/>
        <v>51712.881238076021</v>
      </c>
      <c r="J97" s="2">
        <f t="shared" si="40"/>
        <v>327514.9145078148</v>
      </c>
      <c r="K97" s="2">
        <f t="shared" si="25"/>
        <v>46717.371211496516</v>
      </c>
      <c r="L97" s="2">
        <f t="shared" si="25"/>
        <v>295876.68433947791</v>
      </c>
      <c r="M97" s="2"/>
      <c r="N97" s="28">
        <f t="shared" si="41"/>
        <v>7832528.0072827311</v>
      </c>
      <c r="O97" s="2">
        <f t="shared" si="34"/>
        <v>10517.001064301106</v>
      </c>
      <c r="P97" s="2">
        <f t="shared" si="35"/>
        <v>29972.508716416523</v>
      </c>
      <c r="R97">
        <f t="shared" si="36"/>
        <v>76</v>
      </c>
      <c r="S97" s="89">
        <f t="shared" si="26"/>
        <v>43488.855549584419</v>
      </c>
      <c r="T97" s="89">
        <f>IF(AND(S97=0,S96&gt;0),SUM($G97:$H$381),S97)</f>
        <v>43488.855549584419</v>
      </c>
      <c r="U97" s="82">
        <f>SUM(T97:T$381)</f>
        <v>6148274.1918551372</v>
      </c>
      <c r="V97" s="68">
        <f>localspline(R97,'BBG rates'!$G$10:$G$27,'BBG rates'!$K$10:$K$27)</f>
        <v>1.0263751172932309</v>
      </c>
      <c r="W97" s="68">
        <f>locallinterp(R97,'BBG rates'!$G$10:$G$27,'BBG rates'!$J$10:$J$27)</f>
        <v>-0.40299999999999997</v>
      </c>
      <c r="X97" s="56">
        <f t="shared" si="37"/>
        <v>-0.40374629679087448</v>
      </c>
      <c r="Y97" s="66">
        <f t="shared" si="27"/>
        <v>-497.7508897688399</v>
      </c>
      <c r="Z97" s="72">
        <f t="shared" si="28"/>
        <v>-9.7149386817178107E-2</v>
      </c>
      <c r="AA97" s="79">
        <f t="shared" si="29"/>
        <v>-455.97897415266323</v>
      </c>
      <c r="AB97" s="81">
        <f t="shared" si="38"/>
        <v>-8.8996481274055739E-2</v>
      </c>
      <c r="AD97" s="95">
        <f>locallinterp(R97,'BBG rates'!$N$10:$N$369,'BBG rates'!$P$10:$P$369)</f>
        <v>6.4341168549522534</v>
      </c>
      <c r="AI97" s="185">
        <f t="shared" si="30"/>
        <v>76</v>
      </c>
      <c r="AJ97" s="127">
        <f>locallinterp(MIN(AI97,CAP_Senior*12),'BBG rates'!$X$24:$X$65,'BBG rates'!$Y$24:$Y$65)</f>
        <v>45.973443275405842</v>
      </c>
      <c r="AK97" s="127">
        <f>locallinterp(MIN(AI97,CAP_CB*12),'BBG rates'!$AA$25:$AA$40,'BBG rates'!$AC$25:$AC$40)</f>
        <v>8.6666666666666661</v>
      </c>
      <c r="AL97" s="144">
        <f t="shared" si="31"/>
        <v>15.008818690152326</v>
      </c>
      <c r="AM97" s="142">
        <f>(SUMPRODUCT(AL97:AL$381,G97:G$381)+SUMPRODUCT(AL97:AL$381,H97:H$381))/12</f>
        <v>9579304.8596582133</v>
      </c>
    </row>
    <row r="98" spans="1:39" x14ac:dyDescent="0.2">
      <c r="A98" s="7">
        <v>77</v>
      </c>
      <c r="B98" s="7">
        <v>38.5</v>
      </c>
      <c r="C98" s="7">
        <v>19.25</v>
      </c>
      <c r="D98" s="12">
        <f t="shared" si="23"/>
        <v>6.416666666666667</v>
      </c>
      <c r="E98" s="29">
        <f t="shared" si="39"/>
        <v>6061484.1840653149</v>
      </c>
      <c r="F98" s="2">
        <f t="shared" si="24"/>
        <v>8165.8543294984329</v>
      </c>
      <c r="G98" s="2">
        <f t="shared" si="32"/>
        <v>23392.253774768295</v>
      </c>
      <c r="H98" s="2">
        <f t="shared" si="33"/>
        <v>19908.89846547032</v>
      </c>
      <c r="I98" s="2">
        <f t="shared" si="22"/>
        <v>51467.006569737045</v>
      </c>
      <c r="J98" s="2">
        <f t="shared" si="40"/>
        <v>330246.62548914604</v>
      </c>
      <c r="K98" s="2">
        <f t="shared" si="25"/>
        <v>46433.138576353529</v>
      </c>
      <c r="L98" s="2">
        <f t="shared" si="25"/>
        <v>297945.97253160179</v>
      </c>
      <c r="M98" s="2"/>
      <c r="N98" s="28">
        <f t="shared" si="41"/>
        <v>7802515.406879779</v>
      </c>
      <c r="O98" s="2">
        <f t="shared" si="34"/>
        <v>10476.909377765902</v>
      </c>
      <c r="P98" s="2">
        <f t="shared" si="35"/>
        <v>30012.600402951721</v>
      </c>
      <c r="R98">
        <f t="shared" si="36"/>
        <v>77</v>
      </c>
      <c r="S98" s="89">
        <f t="shared" si="26"/>
        <v>43301.152240238618</v>
      </c>
      <c r="T98" s="89">
        <f>IF(AND(S98=0,S97&gt;0),SUM($G98:$H$381),S98)</f>
        <v>43301.152240238618</v>
      </c>
      <c r="U98" s="82">
        <f>SUM(T98:T$381)</f>
        <v>6104785.3363055522</v>
      </c>
      <c r="V98" s="68">
        <f>localspline(R98,'BBG rates'!$G$10:$G$27,'BBG rates'!$K$10:$K$27)</f>
        <v>1.0264801328302235</v>
      </c>
      <c r="W98" s="68">
        <f>locallinterp(R98,'BBG rates'!$G$10:$G$27,'BBG rates'!$J$10:$J$27)</f>
        <v>-0.39924999999999999</v>
      </c>
      <c r="X98" s="56">
        <f t="shared" si="37"/>
        <v>-0.39998245490577844</v>
      </c>
      <c r="Y98" s="66">
        <f t="shared" si="27"/>
        <v>-483.11883611899157</v>
      </c>
      <c r="Z98" s="72">
        <f t="shared" si="28"/>
        <v>-9.4965272553487384E-2</v>
      </c>
      <c r="AA98" s="79">
        <f t="shared" si="29"/>
        <v>-452.75367822053931</v>
      </c>
      <c r="AB98" s="81">
        <f t="shared" si="38"/>
        <v>-8.8996481274055739E-2</v>
      </c>
      <c r="AD98" s="95">
        <f>locallinterp(R98,'BBG rates'!$N$10:$N$369,'BBG rates'!$P$10:$P$369)</f>
        <v>6.5196568660214389</v>
      </c>
      <c r="AI98" s="185">
        <f t="shared" si="30"/>
        <v>77</v>
      </c>
      <c r="AJ98" s="127">
        <f>locallinterp(MIN(AI98,CAP_Senior*12),'BBG rates'!$X$24:$X$65,'BBG rates'!$Y$24:$Y$65)</f>
        <v>46.218029020731755</v>
      </c>
      <c r="AK98" s="127">
        <f>locallinterp(MIN(AI98,CAP_CB*12),'BBG rates'!$AA$25:$AA$40,'BBG rates'!$AC$25:$AC$40)</f>
        <v>8.7083333333333339</v>
      </c>
      <c r="AL98" s="144">
        <f t="shared" si="31"/>
        <v>15.084981600191067</v>
      </c>
      <c r="AM98" s="142">
        <f>(SUMPRODUCT(AL98:AL$381,G98:G$381)+SUMPRODUCT(AL98:AL$381,H98:H$381))/12</f>
        <v>9524911.8306593839</v>
      </c>
    </row>
    <row r="99" spans="1:39" x14ac:dyDescent="0.2">
      <c r="A99" s="7">
        <v>78</v>
      </c>
      <c r="B99" s="7">
        <v>39</v>
      </c>
      <c r="C99" s="7">
        <v>19.5</v>
      </c>
      <c r="D99" s="12">
        <f t="shared" si="23"/>
        <v>6.5</v>
      </c>
      <c r="E99" s="29">
        <f t="shared" si="39"/>
        <v>6018370.0326755084</v>
      </c>
      <c r="F99" s="2">
        <f t="shared" si="24"/>
        <v>8107.9340453255563</v>
      </c>
      <c r="G99" s="2">
        <f t="shared" si="32"/>
        <v>23346.861024989292</v>
      </c>
      <c r="H99" s="2">
        <f t="shared" si="33"/>
        <v>19767.29036481717</v>
      </c>
      <c r="I99" s="2">
        <f t="shared" si="22"/>
        <v>51222.085435132016</v>
      </c>
      <c r="J99" s="2">
        <f t="shared" si="40"/>
        <v>332943.55532835808</v>
      </c>
      <c r="K99" s="2">
        <f t="shared" si="25"/>
        <v>46150.441070718</v>
      </c>
      <c r="L99" s="2">
        <f t="shared" si="25"/>
        <v>299977.86695966701</v>
      </c>
      <c r="M99" s="2"/>
      <c r="N99" s="28">
        <f t="shared" si="41"/>
        <v>7772462.6611630386</v>
      </c>
      <c r="O99" s="2">
        <f t="shared" si="34"/>
        <v>10436.764063976987</v>
      </c>
      <c r="P99" s="2">
        <f t="shared" si="35"/>
        <v>30052.745716740628</v>
      </c>
      <c r="R99">
        <f t="shared" si="36"/>
        <v>78</v>
      </c>
      <c r="S99" s="89">
        <f t="shared" si="26"/>
        <v>43114.151389806459</v>
      </c>
      <c r="T99" s="89">
        <f>IF(AND(S99=0,S98&gt;0),SUM($G99:$H$381),S99)</f>
        <v>43114.151389806459</v>
      </c>
      <c r="U99" s="82">
        <f>SUM(T99:T$381)</f>
        <v>6061484.1840653131</v>
      </c>
      <c r="V99" s="68">
        <f>localspline(R99,'BBG rates'!$G$10:$G$27,'BBG rates'!$K$10:$K$27)</f>
        <v>1.0265764350469908</v>
      </c>
      <c r="W99" s="68">
        <f>locallinterp(R99,'BBG rates'!$G$10:$G$27,'BBG rates'!$J$10:$J$27)</f>
        <v>-0.39549999999999996</v>
      </c>
      <c r="X99" s="56">
        <f t="shared" si="37"/>
        <v>-0.39621874291917436</v>
      </c>
      <c r="Y99" s="66">
        <f t="shared" si="27"/>
        <v>-468.68575180790867</v>
      </c>
      <c r="Z99" s="72">
        <f t="shared" si="28"/>
        <v>-9.2786335011483104E-2</v>
      </c>
      <c r="AA99" s="79">
        <f t="shared" si="29"/>
        <v>-449.54230306679477</v>
      </c>
      <c r="AB99" s="81">
        <f t="shared" si="38"/>
        <v>-8.8996481274055753E-2</v>
      </c>
      <c r="AD99" s="95">
        <f>locallinterp(R99,'BBG rates'!$N$10:$N$369,'BBG rates'!$P$10:$P$369)</f>
        <v>6.6052049022753545</v>
      </c>
      <c r="AI99" s="185">
        <f t="shared" si="30"/>
        <v>78</v>
      </c>
      <c r="AJ99" s="127">
        <f>locallinterp(MIN(AI99,CAP_Senior*12),'BBG rates'!$X$24:$X$65,'BBG rates'!$Y$24:$Y$65)</f>
        <v>46.462614766057669</v>
      </c>
      <c r="AK99" s="127">
        <f>locallinterp(MIN(AI99,CAP_CB*12),'BBG rates'!$AA$25:$AA$40,'BBG rates'!$AC$25:$AC$40)</f>
        <v>8.75</v>
      </c>
      <c r="AL99" s="144">
        <f t="shared" si="31"/>
        <v>15.161144510229803</v>
      </c>
      <c r="AM99" s="142">
        <f>(SUMPRODUCT(AL99:AL$381,G99:G$381)+SUMPRODUCT(AL99:AL$381,H99:H$381))/12</f>
        <v>9470478.7402584627</v>
      </c>
    </row>
    <row r="100" spans="1:39" x14ac:dyDescent="0.2">
      <c r="A100" s="7">
        <v>79</v>
      </c>
      <c r="B100" s="7">
        <v>39.5</v>
      </c>
      <c r="C100" s="7">
        <v>19.75</v>
      </c>
      <c r="D100" s="12">
        <f t="shared" si="23"/>
        <v>6.583333333333333</v>
      </c>
      <c r="E100" s="29">
        <f t="shared" si="39"/>
        <v>5975442.1821475886</v>
      </c>
      <c r="F100" s="2">
        <f t="shared" si="24"/>
        <v>8050.2638963531826</v>
      </c>
      <c r="G100" s="2">
        <f t="shared" si="32"/>
        <v>23301.556359999071</v>
      </c>
      <c r="H100" s="2">
        <f t="shared" si="33"/>
        <v>19626.294167920714</v>
      </c>
      <c r="I100" s="2">
        <f t="shared" si="22"/>
        <v>50978.114424272964</v>
      </c>
      <c r="J100" s="2">
        <f t="shared" si="40"/>
        <v>335605.919959797</v>
      </c>
      <c r="K100" s="2">
        <f t="shared" si="25"/>
        <v>45869.270884555517</v>
      </c>
      <c r="L100" s="2">
        <f t="shared" si="25"/>
        <v>301972.69998999051</v>
      </c>
      <c r="M100" s="2"/>
      <c r="N100" s="28">
        <f t="shared" si="41"/>
        <v>7742369.7164335223</v>
      </c>
      <c r="O100" s="2">
        <f t="shared" si="34"/>
        <v>10396.565051201727</v>
      </c>
      <c r="P100" s="2">
        <f t="shared" si="35"/>
        <v>30092.944729515908</v>
      </c>
      <c r="R100">
        <f t="shared" si="36"/>
        <v>79</v>
      </c>
      <c r="S100" s="89">
        <f t="shared" si="26"/>
        <v>42927.850527919785</v>
      </c>
      <c r="T100" s="89">
        <f>IF(AND(S100=0,S99&gt;0),SUM($G100:$H$381),S100)</f>
        <v>42927.850527919785</v>
      </c>
      <c r="U100" s="82">
        <f>SUM(T100:T$381)</f>
        <v>6018370.0326755065</v>
      </c>
      <c r="V100" s="68">
        <f>localspline(R100,'BBG rates'!$G$10:$G$27,'BBG rates'!$K$10:$K$27)</f>
        <v>1.026663963488001</v>
      </c>
      <c r="W100" s="68">
        <f>locallinterp(R100,'BBG rates'!$G$10:$G$27,'BBG rates'!$J$10:$J$27)</f>
        <v>-0.39174999999999999</v>
      </c>
      <c r="X100" s="56">
        <f t="shared" si="37"/>
        <v>-0.39245516082173637</v>
      </c>
      <c r="Y100" s="66">
        <f t="shared" si="27"/>
        <v>-454.45022275316194</v>
      </c>
      <c r="Z100" s="72">
        <f t="shared" si="28"/>
        <v>-9.0612618423756106E-2</v>
      </c>
      <c r="AA100" s="79">
        <f t="shared" si="29"/>
        <v>-446.34479659445333</v>
      </c>
      <c r="AB100" s="81">
        <f t="shared" si="38"/>
        <v>-8.8996481274055739E-2</v>
      </c>
      <c r="AD100" s="95">
        <f>locallinterp(R100,'BBG rates'!$N$10:$N$369,'BBG rates'!$P$10:$P$369)</f>
        <v>6.6907602325660216</v>
      </c>
      <c r="AI100" s="185">
        <f t="shared" si="30"/>
        <v>79</v>
      </c>
      <c r="AJ100" s="127">
        <f>locallinterp(MIN(AI100,CAP_Senior*12),'BBG rates'!$X$24:$X$65,'BBG rates'!$Y$24:$Y$65)</f>
        <v>46.70720051138359</v>
      </c>
      <c r="AK100" s="127">
        <f>locallinterp(MIN(AI100,CAP_CB*12),'BBG rates'!$AA$25:$AA$40,'BBG rates'!$AC$25:$AC$40)</f>
        <v>8.7916666666666661</v>
      </c>
      <c r="AL100" s="144">
        <f t="shared" si="31"/>
        <v>15.237307420268543</v>
      </c>
      <c r="AM100" s="142">
        <f>(SUMPRODUCT(AL100:AL$381,G100:G$381)+SUMPRODUCT(AL100:AL$381,H100:H$381))/12</f>
        <v>9416007.0836203974</v>
      </c>
    </row>
    <row r="101" spans="1:39" x14ac:dyDescent="0.2">
      <c r="A101" s="7">
        <v>80</v>
      </c>
      <c r="B101" s="7">
        <v>40</v>
      </c>
      <c r="C101" s="7">
        <v>20</v>
      </c>
      <c r="D101" s="12">
        <f t="shared" si="23"/>
        <v>6.666666666666667</v>
      </c>
      <c r="E101" s="29">
        <f t="shared" si="39"/>
        <v>5932699.9349549599</v>
      </c>
      <c r="F101" s="2">
        <f t="shared" si="24"/>
        <v>7992.8429462659169</v>
      </c>
      <c r="G101" s="2">
        <f t="shared" si="32"/>
        <v>23256.339608868762</v>
      </c>
      <c r="H101" s="2">
        <f t="shared" si="33"/>
        <v>19485.90758376017</v>
      </c>
      <c r="I101" s="2">
        <f t="shared" si="22"/>
        <v>50735.090138894848</v>
      </c>
      <c r="J101" s="2">
        <f t="shared" si="40"/>
        <v>338233.93425929901</v>
      </c>
      <c r="K101" s="2">
        <f t="shared" si="25"/>
        <v>45589.620246222454</v>
      </c>
      <c r="L101" s="2">
        <f t="shared" si="25"/>
        <v>303930.80164148303</v>
      </c>
      <c r="M101" s="2"/>
      <c r="N101" s="28">
        <f t="shared" si="41"/>
        <v>7712236.518920416</v>
      </c>
      <c r="O101" s="2">
        <f t="shared" si="34"/>
        <v>10356.312267611536</v>
      </c>
      <c r="P101" s="2">
        <f t="shared" si="35"/>
        <v>30133.197513106083</v>
      </c>
      <c r="R101">
        <f t="shared" si="36"/>
        <v>80</v>
      </c>
      <c r="S101" s="89">
        <f t="shared" si="26"/>
        <v>42742.247192628929</v>
      </c>
      <c r="T101" s="89">
        <f>IF(AND(S101=0,S100&gt;0),SUM($G101:$H$381),S101)</f>
        <v>42742.247192628929</v>
      </c>
      <c r="U101" s="82">
        <f>SUM(T101:T$381)</f>
        <v>5975442.1821475867</v>
      </c>
      <c r="V101" s="68">
        <f>localspline(R101,'BBG rates'!$G$10:$G$27,'BBG rates'!$K$10:$K$27)</f>
        <v>1.0267426577012306</v>
      </c>
      <c r="W101" s="68">
        <f>locallinterp(R101,'BBG rates'!$G$10:$G$27,'BBG rates'!$J$10:$J$27)</f>
        <v>-0.38800000000000001</v>
      </c>
      <c r="X101" s="56">
        <f t="shared" si="37"/>
        <v>-0.38869170860400537</v>
      </c>
      <c r="Y101" s="66">
        <f t="shared" si="27"/>
        <v>-440.41084235094007</v>
      </c>
      <c r="Z101" s="72">
        <f t="shared" si="28"/>
        <v>-8.8444167763863546E-2</v>
      </c>
      <c r="AA101" s="79">
        <f t="shared" si="29"/>
        <v>-443.16110688975044</v>
      </c>
      <c r="AB101" s="81">
        <f t="shared" si="38"/>
        <v>-8.8996481274055753E-2</v>
      </c>
      <c r="AD101" s="95">
        <f>locallinterp(R101,'BBG rates'!$N$10:$N$369,'BBG rates'!$P$10:$P$369)</f>
        <v>6.7763221207077908</v>
      </c>
      <c r="AI101" s="185">
        <f t="shared" si="30"/>
        <v>80</v>
      </c>
      <c r="AJ101" s="127">
        <f>locallinterp(MIN(AI101,CAP_Senior*12),'BBG rates'!$X$24:$X$65,'BBG rates'!$Y$24:$Y$65)</f>
        <v>46.951786256709504</v>
      </c>
      <c r="AK101" s="127">
        <f>locallinterp(MIN(AI101,CAP_CB*12),'BBG rates'!$AA$25:$AA$40,'BBG rates'!$AC$25:$AC$40)</f>
        <v>8.8333333333333339</v>
      </c>
      <c r="AL101" s="144">
        <f t="shared" si="31"/>
        <v>15.313470330307283</v>
      </c>
      <c r="AM101" s="142">
        <f>(SUMPRODUCT(AL101:AL$381,G101:G$381)+SUMPRODUCT(AL101:AL$381,H101:H$381))/12</f>
        <v>9361498.3456716258</v>
      </c>
    </row>
    <row r="102" spans="1:39" x14ac:dyDescent="0.2">
      <c r="A102" s="7">
        <v>81</v>
      </c>
      <c r="B102" s="7">
        <v>40.5</v>
      </c>
      <c r="C102" s="7">
        <v>20.25</v>
      </c>
      <c r="D102" s="12">
        <f t="shared" si="23"/>
        <v>6.75</v>
      </c>
      <c r="E102" s="29">
        <f t="shared" si="39"/>
        <v>5890142.596024585</v>
      </c>
      <c r="F102" s="2">
        <f t="shared" si="24"/>
        <v>7935.6702620415044</v>
      </c>
      <c r="G102" s="2">
        <f t="shared" si="32"/>
        <v>23211.210601001236</v>
      </c>
      <c r="H102" s="2">
        <f t="shared" si="33"/>
        <v>19346.12832937347</v>
      </c>
      <c r="I102" s="2">
        <f t="shared" si="22"/>
        <v>50493.009192416212</v>
      </c>
      <c r="J102" s="2">
        <f t="shared" si="40"/>
        <v>340827.81204880943</v>
      </c>
      <c r="K102" s="2">
        <f t="shared" si="25"/>
        <v>45311.4814222813</v>
      </c>
      <c r="L102" s="2">
        <f t="shared" si="25"/>
        <v>305852.49960039882</v>
      </c>
      <c r="M102" s="2"/>
      <c r="N102" s="28">
        <f t="shared" si="41"/>
        <v>7682063.0147809805</v>
      </c>
      <c r="O102" s="2">
        <f t="shared" si="34"/>
        <v>10316.00564128175</v>
      </c>
      <c r="P102" s="2">
        <f t="shared" si="35"/>
        <v>30173.504139435878</v>
      </c>
      <c r="R102">
        <f t="shared" si="36"/>
        <v>81</v>
      </c>
      <c r="S102" s="89">
        <f t="shared" si="26"/>
        <v>42557.33893037471</v>
      </c>
      <c r="T102" s="89">
        <f>IF(AND(S102=0,S101&gt;0),SUM($G102:$H$381),S102)</f>
        <v>42557.33893037471</v>
      </c>
      <c r="U102" s="82">
        <f>SUM(T102:T$381)</f>
        <v>5932699.9349549571</v>
      </c>
      <c r="V102" s="68">
        <f>localspline(R102,'BBG rates'!$G$10:$G$27,'BBG rates'!$K$10:$K$27)</f>
        <v>1.0268124572236275</v>
      </c>
      <c r="W102" s="68">
        <f>locallinterp(R102,'BBG rates'!$G$10:$G$27,'BBG rates'!$J$10:$J$27)</f>
        <v>-0.38424999999999998</v>
      </c>
      <c r="X102" s="56">
        <f t="shared" si="37"/>
        <v>-0.38492838625652226</v>
      </c>
      <c r="Y102" s="66">
        <f t="shared" si="27"/>
        <v>-426.56621144187534</v>
      </c>
      <c r="Z102" s="72">
        <f t="shared" si="28"/>
        <v>-8.6281028763025874E-2</v>
      </c>
      <c r="AA102" s="79">
        <f t="shared" si="29"/>
        <v>-439.99118222150889</v>
      </c>
      <c r="AB102" s="81">
        <f t="shared" si="38"/>
        <v>-8.8996481274055766E-2</v>
      </c>
      <c r="AD102" s="95">
        <f>locallinterp(R102,'BBG rates'!$N$10:$N$369,'BBG rates'!$P$10:$P$369)</f>
        <v>6.8618898254764265</v>
      </c>
      <c r="AI102" s="185">
        <f t="shared" si="30"/>
        <v>81</v>
      </c>
      <c r="AJ102" s="127">
        <f>locallinterp(MIN(AI102,CAP_Senior*12),'BBG rates'!$X$24:$X$65,'BBG rates'!$Y$24:$Y$65)</f>
        <v>47.196372002035424</v>
      </c>
      <c r="AK102" s="127">
        <f>locallinterp(MIN(AI102,CAP_CB*12),'BBG rates'!$AA$25:$AA$40,'BBG rates'!$AC$25:$AC$40)</f>
        <v>8.875</v>
      </c>
      <c r="AL102" s="144">
        <f t="shared" si="31"/>
        <v>15.389633240346022</v>
      </c>
      <c r="AM102" s="142">
        <f>(SUMPRODUCT(AL102:AL$381,G102:G$381)+SUMPRODUCT(AL102:AL$381,H102:H$381))/12</f>
        <v>9306954.0011520442</v>
      </c>
    </row>
    <row r="103" spans="1:39" x14ac:dyDescent="0.2">
      <c r="A103" s="7">
        <v>82</v>
      </c>
      <c r="B103" s="7">
        <v>41</v>
      </c>
      <c r="C103" s="7">
        <v>20.5</v>
      </c>
      <c r="D103" s="12">
        <f t="shared" si="23"/>
        <v>6.833333333333333</v>
      </c>
      <c r="E103" s="29">
        <f t="shared" si="39"/>
        <v>5847769.4727286249</v>
      </c>
      <c r="F103" s="2">
        <f t="shared" si="24"/>
        <v>7878.7449139396103</v>
      </c>
      <c r="G103" s="2">
        <f t="shared" si="32"/>
        <v>23166.169166130374</v>
      </c>
      <c r="H103" s="2">
        <f t="shared" si="33"/>
        <v>19206.954129829763</v>
      </c>
      <c r="I103" s="2">
        <f t="shared" si="22"/>
        <v>50251.868209899745</v>
      </c>
      <c r="J103" s="2">
        <f t="shared" si="40"/>
        <v>343387.76610098156</v>
      </c>
      <c r="K103" s="2">
        <f t="shared" si="25"/>
        <v>45034.846717316766</v>
      </c>
      <c r="L103" s="2">
        <f t="shared" si="25"/>
        <v>307738.11923499784</v>
      </c>
      <c r="M103" s="2"/>
      <c r="N103" s="28">
        <f t="shared" si="41"/>
        <v>7651849.1501004547</v>
      </c>
      <c r="O103" s="2">
        <f t="shared" si="34"/>
        <v>10275.645100191496</v>
      </c>
      <c r="P103" s="2">
        <f t="shared" si="35"/>
        <v>30213.864680526127</v>
      </c>
      <c r="R103">
        <f t="shared" si="36"/>
        <v>82</v>
      </c>
      <c r="S103" s="89">
        <f t="shared" si="26"/>
        <v>42373.123295960133</v>
      </c>
      <c r="T103" s="89">
        <f>IF(AND(S103=0,S102&gt;0),SUM($G103:$H$381),S103)</f>
        <v>42373.123295960133</v>
      </c>
      <c r="U103" s="82">
        <f>SUM(T103:T$381)</f>
        <v>5890142.5960245831</v>
      </c>
      <c r="V103" s="68">
        <f>localspline(R103,'BBG rates'!$G$10:$G$27,'BBG rates'!$K$10:$K$27)</f>
        <v>1.0268733016049227</v>
      </c>
      <c r="W103" s="68">
        <f>locallinterp(R103,'BBG rates'!$G$10:$G$27,'BBG rates'!$J$10:$J$27)</f>
        <v>-0.3805</v>
      </c>
      <c r="X103" s="56">
        <f t="shared" si="37"/>
        <v>-0.38116519376996116</v>
      </c>
      <c r="Y103" s="66">
        <f t="shared" si="27"/>
        <v>-412.91493827700782</v>
      </c>
      <c r="Z103" s="72">
        <f t="shared" si="28"/>
        <v>-8.4123247927280126E-2</v>
      </c>
      <c r="AA103" s="79">
        <f t="shared" si="29"/>
        <v>-436.83497104051662</v>
      </c>
      <c r="AB103" s="81">
        <f t="shared" si="38"/>
        <v>-8.8996481274055753E-2</v>
      </c>
      <c r="AD103" s="95">
        <f>locallinterp(R103,'BBG rates'!$N$10:$N$369,'BBG rates'!$P$10:$P$369)</f>
        <v>6.9474626006101703</v>
      </c>
      <c r="AI103" s="185">
        <f t="shared" si="30"/>
        <v>82</v>
      </c>
      <c r="AJ103" s="127">
        <f>locallinterp(MIN(AI103,CAP_Senior*12),'BBG rates'!$X$24:$X$65,'BBG rates'!$Y$24:$Y$65)</f>
        <v>47.440957747361338</v>
      </c>
      <c r="AK103" s="127">
        <f>locallinterp(MIN(AI103,CAP_CB*12),'BBG rates'!$AA$25:$AA$40,'BBG rates'!$AC$25:$AC$40)</f>
        <v>8.9166666666666661</v>
      </c>
      <c r="AL103" s="144">
        <f t="shared" si="31"/>
        <v>15.465796150384762</v>
      </c>
      <c r="AM103" s="142">
        <f>(SUMPRODUCT(AL103:AL$381,G103:G$381)+SUMPRODUCT(AL103:AL$381,H103:H$381))/12</f>
        <v>9252375.5146667473</v>
      </c>
    </row>
    <row r="104" spans="1:39" x14ac:dyDescent="0.2">
      <c r="A104" s="7">
        <v>83</v>
      </c>
      <c r="B104" s="7">
        <v>41.5</v>
      </c>
      <c r="C104" s="7">
        <v>20.75</v>
      </c>
      <c r="D104" s="12">
        <f t="shared" si="23"/>
        <v>6.916666666666667</v>
      </c>
      <c r="E104" s="29">
        <f t="shared" si="39"/>
        <v>5805579.8748761024</v>
      </c>
      <c r="F104" s="2">
        <f t="shared" si="24"/>
        <v>7822.0659754906319</v>
      </c>
      <c r="G104" s="2">
        <f t="shared" si="32"/>
        <v>23121.215134320482</v>
      </c>
      <c r="H104" s="2">
        <f t="shared" si="33"/>
        <v>19068.382718202065</v>
      </c>
      <c r="I104" s="2">
        <f t="shared" si="22"/>
        <v>50011.663828013174</v>
      </c>
      <c r="J104" s="2">
        <f t="shared" si="40"/>
        <v>345914.00814375782</v>
      </c>
      <c r="K104" s="2">
        <f t="shared" si="25"/>
        <v>44759.708473752784</v>
      </c>
      <c r="L104" s="2">
        <f t="shared" si="25"/>
        <v>309587.98361012345</v>
      </c>
      <c r="M104" s="2"/>
      <c r="N104" s="28">
        <f t="shared" si="41"/>
        <v>7621594.8708919603</v>
      </c>
      <c r="O104" s="2">
        <f t="shared" si="34"/>
        <v>10235.230572223561</v>
      </c>
      <c r="P104" s="2">
        <f t="shared" si="35"/>
        <v>30254.27920849407</v>
      </c>
      <c r="R104">
        <f t="shared" si="36"/>
        <v>83</v>
      </c>
      <c r="S104" s="89">
        <f t="shared" si="26"/>
        <v>42189.597852522551</v>
      </c>
      <c r="T104" s="89">
        <f>IF(AND(S104=0,S103&gt;0),SUM($G104:$H$381),S104)</f>
        <v>42189.597852522551</v>
      </c>
      <c r="U104" s="82">
        <f>SUM(T104:T$381)</f>
        <v>5847769.4727286221</v>
      </c>
      <c r="V104" s="68">
        <f>localspline(R104,'BBG rates'!$G$10:$G$27,'BBG rates'!$K$10:$K$27)</f>
        <v>1.0269251303853537</v>
      </c>
      <c r="W104" s="68">
        <f>locallinterp(R104,'BBG rates'!$G$10:$G$27,'BBG rates'!$J$10:$J$27)</f>
        <v>-0.37674999999999997</v>
      </c>
      <c r="X104" s="56">
        <f t="shared" si="37"/>
        <v>-0.37740213113512944</v>
      </c>
      <c r="Y104" s="66">
        <f t="shared" si="27"/>
        <v>-399.45563848388855</v>
      </c>
      <c r="Z104" s="72">
        <f t="shared" si="28"/>
        <v>-8.1970872555104116E-2</v>
      </c>
      <c r="AA104" s="79">
        <f t="shared" si="29"/>
        <v>-433.69242197890645</v>
      </c>
      <c r="AB104" s="81">
        <f t="shared" si="38"/>
        <v>-8.8996481274055753E-2</v>
      </c>
      <c r="AD104" s="95">
        <f>locallinterp(R104,'BBG rates'!$N$10:$N$369,'BBG rates'!$P$10:$P$369)</f>
        <v>7.0330396948089495</v>
      </c>
      <c r="AI104" s="185">
        <f t="shared" si="30"/>
        <v>83</v>
      </c>
      <c r="AJ104" s="127">
        <f>locallinterp(MIN(AI104,CAP_Senior*12),'BBG rates'!$X$24:$X$65,'BBG rates'!$Y$24:$Y$65)</f>
        <v>47.685543492687259</v>
      </c>
      <c r="AK104" s="127">
        <f>locallinterp(MIN(AI104,CAP_CB*12),'BBG rates'!$AA$25:$AA$40,'BBG rates'!$AC$25:$AC$40)</f>
        <v>8.9583333333333339</v>
      </c>
      <c r="AL104" s="144">
        <f t="shared" si="31"/>
        <v>15.541959060423501</v>
      </c>
      <c r="AM104" s="142">
        <f>(SUMPRODUCT(AL104:AL$381,G104:G$381)+SUMPRODUCT(AL104:AL$381,H104:H$381))/12</f>
        <v>9197764.3407375459</v>
      </c>
    </row>
    <row r="105" spans="1:39" x14ac:dyDescent="0.2">
      <c r="A105" s="7">
        <v>84</v>
      </c>
      <c r="B105" s="7">
        <v>42</v>
      </c>
      <c r="C105" s="7">
        <v>21</v>
      </c>
      <c r="D105" s="12">
        <f t="shared" si="23"/>
        <v>7</v>
      </c>
      <c r="E105" s="29">
        <f t="shared" si="39"/>
        <v>5763573.1147045968</v>
      </c>
      <c r="F105" s="2">
        <f t="shared" si="24"/>
        <v>7765.6325234845526</v>
      </c>
      <c r="G105" s="2">
        <f t="shared" si="32"/>
        <v>23076.348335965613</v>
      </c>
      <c r="H105" s="2">
        <f t="shared" si="33"/>
        <v>18930.411835539962</v>
      </c>
      <c r="I105" s="2">
        <f t="shared" si="22"/>
        <v>49772.392694990129</v>
      </c>
      <c r="J105" s="2">
        <f t="shared" si="40"/>
        <v>348406.74886493088</v>
      </c>
      <c r="K105" s="2">
        <f t="shared" si="25"/>
        <v>44486.059071670461</v>
      </c>
      <c r="L105" s="2">
        <f t="shared" si="25"/>
        <v>311402.41350169323</v>
      </c>
      <c r="M105" s="2"/>
      <c r="N105" s="28">
        <f t="shared" si="41"/>
        <v>7591300.1230964074</v>
      </c>
      <c r="O105" s="2">
        <f t="shared" si="34"/>
        <v>10194.761985164274</v>
      </c>
      <c r="P105" s="2">
        <f t="shared" si="35"/>
        <v>30294.747795553354</v>
      </c>
      <c r="R105">
        <f t="shared" si="36"/>
        <v>84</v>
      </c>
      <c r="S105" s="89">
        <f t="shared" si="26"/>
        <v>42006.760171505579</v>
      </c>
      <c r="T105" s="89">
        <f>IF(AND(S105=0,S104&gt;0),SUM($G105:$H$381),S105)</f>
        <v>42006.760171505579</v>
      </c>
      <c r="U105" s="82">
        <f>SUM(T105:T$381)</f>
        <v>5805579.8748761006</v>
      </c>
      <c r="V105" s="68">
        <f>localspline(R105,'BBG rates'!$G$10:$G$27,'BBG rates'!$K$10:$K$27)</f>
        <v>1.0269678831100464</v>
      </c>
      <c r="W105" s="68">
        <f>locallinterp(R105,'BBG rates'!$G$10:$G$27,'BBG rates'!$J$10:$J$27)</f>
        <v>-0.373</v>
      </c>
      <c r="X105" s="56">
        <f t="shared" si="37"/>
        <v>-0.37363919834243475</v>
      </c>
      <c r="Y105" s="66">
        <f t="shared" si="27"/>
        <v>-386.18693503282515</v>
      </c>
      <c r="Z105" s="72">
        <f t="shared" si="28"/>
        <v>-7.9823950755527298E-2</v>
      </c>
      <c r="AA105" s="79">
        <f t="shared" si="29"/>
        <v>-430.56348384953816</v>
      </c>
      <c r="AB105" s="81">
        <f t="shared" si="38"/>
        <v>-8.8996481274055753E-2</v>
      </c>
      <c r="AD105" s="95">
        <f>locallinterp(R105,'BBG rates'!$N$10:$N$369,'BBG rates'!$P$10:$P$369)</f>
        <v>7.118620351734787</v>
      </c>
      <c r="AI105" s="185">
        <f t="shared" si="30"/>
        <v>84</v>
      </c>
      <c r="AJ105" s="127">
        <f>locallinterp(MIN(AI105,CAP_Senior*12),'BBG rates'!$X$24:$X$65,'BBG rates'!$Y$24:$Y$65)</f>
        <v>47.930129238013173</v>
      </c>
      <c r="AK105" s="127">
        <f>locallinterp(MIN(AI105,CAP_CB*12),'BBG rates'!$AA$25:$AA$40,'BBG rates'!$AC$25:$AC$40)</f>
        <v>9</v>
      </c>
      <c r="AL105" s="144">
        <f t="shared" si="31"/>
        <v>15.618121970462241</v>
      </c>
      <c r="AM105" s="142">
        <f>(SUMPRODUCT(AL105:AL$381,G105:G$381)+SUMPRODUCT(AL105:AL$381,H105:H$381))/12</f>
        <v>9143121.9238542411</v>
      </c>
    </row>
    <row r="106" spans="1:39" x14ac:dyDescent="0.2">
      <c r="A106" s="7">
        <v>85</v>
      </c>
      <c r="B106" s="7">
        <v>42.5</v>
      </c>
      <c r="C106" s="7">
        <v>21.25</v>
      </c>
      <c r="D106" s="12">
        <f t="shared" si="23"/>
        <v>7.083333333333333</v>
      </c>
      <c r="E106" s="29">
        <f t="shared" si="39"/>
        <v>5721748.5068719657</v>
      </c>
      <c r="F106" s="2">
        <f t="shared" si="24"/>
        <v>7709.4436379598274</v>
      </c>
      <c r="G106" s="2">
        <f t="shared" si="32"/>
        <v>23031.568601788931</v>
      </c>
      <c r="H106" s="2">
        <f t="shared" si="33"/>
        <v>18793.039230842427</v>
      </c>
      <c r="I106" s="2">
        <f t="shared" si="22"/>
        <v>49534.051470591185</v>
      </c>
      <c r="J106" s="2">
        <f t="shared" si="40"/>
        <v>350866.19791668752</v>
      </c>
      <c r="K106" s="2">
        <f t="shared" si="25"/>
        <v>44213.890928626737</v>
      </c>
      <c r="L106" s="2">
        <f t="shared" si="25"/>
        <v>313181.72741110605</v>
      </c>
      <c r="M106" s="2"/>
      <c r="N106" s="28">
        <f t="shared" si="41"/>
        <v>7560964.8525823932</v>
      </c>
      <c r="O106" s="2">
        <f t="shared" si="34"/>
        <v>10154.239266703369</v>
      </c>
      <c r="P106" s="2">
        <f t="shared" si="35"/>
        <v>30335.270514014261</v>
      </c>
      <c r="R106">
        <f t="shared" si="36"/>
        <v>85</v>
      </c>
      <c r="S106" s="89">
        <f t="shared" si="26"/>
        <v>41824.607832631358</v>
      </c>
      <c r="T106" s="89">
        <f>IF(AND(S106=0,S105&gt;0),SUM($G106:$H$381),S106)</f>
        <v>41824.607832631358</v>
      </c>
      <c r="U106" s="82">
        <f>SUM(T106:T$381)</f>
        <v>5763573.1147045949</v>
      </c>
      <c r="V106" s="68">
        <f>localspline(R106,'BBG rates'!$G$10:$G$27,'BBG rates'!$K$10:$K$27)</f>
        <v>1.0270015419268168</v>
      </c>
      <c r="W106" s="68">
        <f>locallinterp(R106,'BBG rates'!$G$10:$G$27,'BBG rates'!$J$10:$J$27)</f>
        <v>-0.36891666666666667</v>
      </c>
      <c r="X106" s="56">
        <f t="shared" si="37"/>
        <v>-0.36954193029132831</v>
      </c>
      <c r="Y106" s="66">
        <f t="shared" si="27"/>
        <v>-373.10745820328827</v>
      </c>
      <c r="Z106" s="72">
        <f t="shared" si="28"/>
        <v>-7.7682531466748597E-2</v>
      </c>
      <c r="AA106" s="79">
        <f t="shared" si="29"/>
        <v>-427.44810564538221</v>
      </c>
      <c r="AB106" s="81">
        <f t="shared" si="38"/>
        <v>-8.8996481274055753E-2</v>
      </c>
      <c r="AD106" s="95">
        <f>locallinterp(R106,'BBG rates'!$N$10:$N$369,'BBG rates'!$P$10:$P$369)</f>
        <v>7.2042038135620219</v>
      </c>
      <c r="AI106" s="185">
        <f t="shared" si="30"/>
        <v>85</v>
      </c>
      <c r="AJ106" s="127">
        <f>locallinterp(MIN(AI106,CAP_Senior*12),'BBG rates'!$X$24:$X$65,'BBG rates'!$Y$24:$Y$65)</f>
        <v>48.141999047644084</v>
      </c>
      <c r="AK106" s="127">
        <f>locallinterp(MIN(AI106,CAP_CB*12),'BBG rates'!$AA$25:$AA$40,'BBG rates'!$AC$25:$AC$40)</f>
        <v>9.0166666666666657</v>
      </c>
      <c r="AL106" s="144">
        <f t="shared" si="31"/>
        <v>15.667973171432827</v>
      </c>
      <c r="AM106" s="142">
        <f>(SUMPRODUCT(AL106:AL$381,G106:G$381)+SUMPRODUCT(AL106:AL$381,H106:H$381))/12</f>
        <v>9088449.6985256951</v>
      </c>
    </row>
    <row r="107" spans="1:39" x14ac:dyDescent="0.2">
      <c r="A107" s="7">
        <v>86</v>
      </c>
      <c r="B107" s="7">
        <v>43</v>
      </c>
      <c r="C107" s="7">
        <v>21.5</v>
      </c>
      <c r="D107" s="12">
        <f t="shared" si="23"/>
        <v>7.166666666666667</v>
      </c>
      <c r="E107" s="29">
        <f t="shared" si="39"/>
        <v>5680105.3684480935</v>
      </c>
      <c r="F107" s="2">
        <f t="shared" si="24"/>
        <v>7653.4984021923156</v>
      </c>
      <c r="G107" s="2">
        <f t="shared" si="32"/>
        <v>22986.875762842123</v>
      </c>
      <c r="H107" s="2">
        <f t="shared" si="33"/>
        <v>18656.262661030716</v>
      </c>
      <c r="I107" s="2">
        <f t="shared" si="22"/>
        <v>49296.636826065151</v>
      </c>
      <c r="J107" s="2">
        <f t="shared" si="40"/>
        <v>353292.56392013357</v>
      </c>
      <c r="K107" s="2">
        <f t="shared" si="25"/>
        <v>43943.196499474077</v>
      </c>
      <c r="L107" s="2">
        <f t="shared" si="25"/>
        <v>314926.24157956423</v>
      </c>
      <c r="M107" s="2"/>
      <c r="N107" s="28">
        <f t="shared" si="41"/>
        <v>7530589.0051461095</v>
      </c>
      <c r="O107" s="2">
        <f t="shared" si="34"/>
        <v>10113.662344433849</v>
      </c>
      <c r="P107" s="2">
        <f t="shared" si="35"/>
        <v>30375.847436283784</v>
      </c>
      <c r="R107">
        <f t="shared" si="36"/>
        <v>86</v>
      </c>
      <c r="S107" s="89">
        <f t="shared" si="26"/>
        <v>41643.138423872835</v>
      </c>
      <c r="T107" s="89">
        <f>IF(AND(S107=0,S106&gt;0),SUM($G107:$H$381),S107)</f>
        <v>41643.138423872835</v>
      </c>
      <c r="U107" s="82">
        <f>SUM(T107:T$381)</f>
        <v>5721748.5068719639</v>
      </c>
      <c r="V107" s="68">
        <f>localspline(R107,'BBG rates'!$G$10:$G$27,'BBG rates'!$K$10:$K$27)</f>
        <v>1.027026140195449</v>
      </c>
      <c r="W107" s="68">
        <f>locallinterp(R107,'BBG rates'!$G$10:$G$27,'BBG rates'!$J$10:$J$27)</f>
        <v>-0.36483333333333334</v>
      </c>
      <c r="X107" s="56">
        <f t="shared" si="37"/>
        <v>-0.36544481616829216</v>
      </c>
      <c r="Y107" s="66">
        <f t="shared" si="27"/>
        <v>-360.22750294316461</v>
      </c>
      <c r="Z107" s="72">
        <f t="shared" si="28"/>
        <v>-7.554910933478233E-2</v>
      </c>
      <c r="AA107" s="79">
        <f t="shared" si="29"/>
        <v>-424.34623653890594</v>
      </c>
      <c r="AB107" s="81">
        <f t="shared" si="38"/>
        <v>-8.8996481274055739E-2</v>
      </c>
      <c r="AD107" s="95">
        <f>locallinterp(R107,'BBG rates'!$N$10:$N$369,'BBG rates'!$P$10:$P$369)</f>
        <v>7.2897893252449757</v>
      </c>
      <c r="AI107" s="185">
        <f t="shared" si="30"/>
        <v>86</v>
      </c>
      <c r="AJ107" s="127">
        <f>locallinterp(MIN(AI107,CAP_Senior*12),'BBG rates'!$X$24:$X$65,'BBG rates'!$Y$24:$Y$65)</f>
        <v>48.353868857274989</v>
      </c>
      <c r="AK107" s="127">
        <f>locallinterp(MIN(AI107,CAP_CB*12),'BBG rates'!$AA$25:$AA$40,'BBG rates'!$AC$25:$AC$40)</f>
        <v>9.0333333333333332</v>
      </c>
      <c r="AL107" s="144">
        <f t="shared" si="31"/>
        <v>15.717824372403417</v>
      </c>
      <c r="AM107" s="142">
        <f>(SUMPRODUCT(AL107:AL$381,G107:G$381)+SUMPRODUCT(AL107:AL$381,H107:H$381))/12</f>
        <v>9033840.795740081</v>
      </c>
    </row>
    <row r="108" spans="1:39" x14ac:dyDescent="0.2">
      <c r="A108" s="7">
        <v>87</v>
      </c>
      <c r="B108" s="7">
        <v>43.5</v>
      </c>
      <c r="C108" s="7">
        <v>21.75</v>
      </c>
      <c r="D108" s="12">
        <f t="shared" si="23"/>
        <v>7.25</v>
      </c>
      <c r="E108" s="29">
        <f t="shared" si="39"/>
        <v>5638643.0189066669</v>
      </c>
      <c r="F108" s="2">
        <f t="shared" si="24"/>
        <v>7597.7959026842382</v>
      </c>
      <c r="G108" s="2">
        <f t="shared" si="32"/>
        <v>22942.269650504666</v>
      </c>
      <c r="H108" s="2">
        <f t="shared" si="33"/>
        <v>18520.079890921355</v>
      </c>
      <c r="I108" s="2">
        <f t="shared" si="22"/>
        <v>49060.145444110261</v>
      </c>
      <c r="J108" s="2">
        <f t="shared" si="40"/>
        <v>355686.05446979939</v>
      </c>
      <c r="K108" s="2">
        <f t="shared" si="25"/>
        <v>43673.968276180858</v>
      </c>
      <c r="L108" s="2">
        <f t="shared" si="25"/>
        <v>316636.27000231121</v>
      </c>
      <c r="M108" s="2"/>
      <c r="N108" s="28">
        <f t="shared" si="41"/>
        <v>7500172.5265112435</v>
      </c>
      <c r="O108" s="2">
        <f t="shared" si="34"/>
        <v>10073.031145851874</v>
      </c>
      <c r="P108" s="2">
        <f t="shared" si="35"/>
        <v>30416.478634865754</v>
      </c>
      <c r="R108">
        <f t="shared" si="36"/>
        <v>87</v>
      </c>
      <c r="S108" s="89">
        <f t="shared" si="26"/>
        <v>41462.349541426025</v>
      </c>
      <c r="T108" s="89">
        <f>IF(AND(S108=0,S107&gt;0),SUM($G108:$H$381),S108)</f>
        <v>41462.349541426025</v>
      </c>
      <c r="U108" s="82">
        <f>SUM(T108:T$381)</f>
        <v>5680105.3684480917</v>
      </c>
      <c r="V108" s="68">
        <f>localspline(R108,'BBG rates'!$G$10:$G$27,'BBG rates'!$K$10:$K$27)</f>
        <v>1.0270419326415663</v>
      </c>
      <c r="W108" s="68">
        <f>locallinterp(R108,'BBG rates'!$G$10:$G$27,'BBG rates'!$J$10:$J$27)</f>
        <v>-0.36075000000000002</v>
      </c>
      <c r="X108" s="56">
        <f t="shared" si="37"/>
        <v>-0.36134785596120267</v>
      </c>
      <c r="Y108" s="66">
        <f t="shared" si="27"/>
        <v>-347.54561205484549</v>
      </c>
      <c r="Z108" s="72">
        <f t="shared" si="28"/>
        <v>-7.3423767238980212E-2</v>
      </c>
      <c r="AA108" s="79">
        <f t="shared" si="29"/>
        <v>-421.25782588146166</v>
      </c>
      <c r="AB108" s="81">
        <f t="shared" si="38"/>
        <v>-8.8996481274055725E-2</v>
      </c>
      <c r="AD108" s="95">
        <f>locallinterp(R108,'BBG rates'!$N$10:$N$369,'BBG rates'!$P$10:$P$369)</f>
        <v>7.3753761529651065</v>
      </c>
      <c r="AI108" s="185">
        <f t="shared" si="30"/>
        <v>87</v>
      </c>
      <c r="AJ108" s="127">
        <f>locallinterp(MIN(AI108,CAP_Senior*12),'BBG rates'!$X$24:$X$65,'BBG rates'!$Y$24:$Y$65)</f>
        <v>48.565738666905901</v>
      </c>
      <c r="AK108" s="127">
        <f>locallinterp(MIN(AI108,CAP_CB*12),'BBG rates'!$AA$25:$AA$40,'BBG rates'!$AC$25:$AC$40)</f>
        <v>9.0500000000000007</v>
      </c>
      <c r="AL108" s="144">
        <f t="shared" si="31"/>
        <v>15.767675573374003</v>
      </c>
      <c r="AM108" s="142">
        <f>(SUMPRODUCT(AL108:AL$381,G108:G$381)+SUMPRODUCT(AL108:AL$381,H108:H$381))/12</f>
        <v>8979295.8344015721</v>
      </c>
    </row>
    <row r="109" spans="1:39" x14ac:dyDescent="0.2">
      <c r="A109" s="7">
        <v>88</v>
      </c>
      <c r="B109" s="7">
        <v>44</v>
      </c>
      <c r="C109" s="7">
        <v>22</v>
      </c>
      <c r="D109" s="12">
        <f t="shared" si="23"/>
        <v>7.333333333333333</v>
      </c>
      <c r="E109" s="29">
        <f t="shared" si="39"/>
        <v>5597360.7801169846</v>
      </c>
      <c r="F109" s="2">
        <f t="shared" si="24"/>
        <v>7542.3352291531792</v>
      </c>
      <c r="G109" s="2">
        <f t="shared" si="32"/>
        <v>22897.750096483283</v>
      </c>
      <c r="H109" s="2">
        <f t="shared" si="33"/>
        <v>18384.488693199237</v>
      </c>
      <c r="I109" s="2">
        <f t="shared" si="22"/>
        <v>48824.574018835701</v>
      </c>
      <c r="J109" s="2">
        <f t="shared" si="40"/>
        <v>358046.87613812846</v>
      </c>
      <c r="K109" s="2">
        <f t="shared" si="25"/>
        <v>43406.198787652764</v>
      </c>
      <c r="L109" s="2">
        <f t="shared" si="25"/>
        <v>318312.12444278691</v>
      </c>
      <c r="M109" s="2"/>
      <c r="N109" s="28">
        <f>IF($A109&lt;=$I$8,N108-P109,0)</f>
        <v>7469715.3623288823</v>
      </c>
      <c r="O109" s="2">
        <f t="shared" si="34"/>
        <v>10032.345598356616</v>
      </c>
      <c r="P109" s="2">
        <f t="shared" si="35"/>
        <v>30457.164182361008</v>
      </c>
      <c r="R109">
        <f t="shared" si="36"/>
        <v>88</v>
      </c>
      <c r="S109" s="89">
        <f t="shared" si="26"/>
        <v>41282.238789682524</v>
      </c>
      <c r="T109" s="89">
        <f>IF(AND(S109=0,S108&gt;0),SUM($G109:$H$381),S109)</f>
        <v>41282.238789682524</v>
      </c>
      <c r="U109" s="82">
        <f>SUM(T109:T$381)</f>
        <v>5638643.018906666</v>
      </c>
      <c r="V109" s="68">
        <f>localspline(R109,'BBG rates'!$G$10:$G$27,'BBG rates'!$K$10:$K$27)</f>
        <v>1.0270490548348716</v>
      </c>
      <c r="W109" s="68">
        <f>locallinterp(R109,'BBG rates'!$G$10:$G$27,'BBG rates'!$J$10:$J$27)</f>
        <v>-0.35666666666666669</v>
      </c>
      <c r="X109" s="56">
        <f t="shared" si="37"/>
        <v>-0.35725104965780297</v>
      </c>
      <c r="Y109" s="66">
        <f t="shared" si="27"/>
        <v>-335.06033612992195</v>
      </c>
      <c r="Z109" s="72">
        <f t="shared" si="28"/>
        <v>-7.1306589547828522E-2</v>
      </c>
      <c r="AA109" s="79">
        <f t="shared" si="29"/>
        <v>-418.18282320267679</v>
      </c>
      <c r="AB109" s="81">
        <f t="shared" si="38"/>
        <v>-8.8996481274055725E-2</v>
      </c>
      <c r="AD109" s="95">
        <f>locallinterp(R109,'BBG rates'!$N$10:$N$369,'BBG rates'!$P$10:$P$369)</f>
        <v>7.4609635742013456</v>
      </c>
      <c r="AI109" s="185">
        <f t="shared" si="30"/>
        <v>88</v>
      </c>
      <c r="AJ109" s="127">
        <f>locallinterp(MIN(AI109,CAP_Senior*12),'BBG rates'!$X$24:$X$65,'BBG rates'!$Y$24:$Y$65)</f>
        <v>48.777608476536805</v>
      </c>
      <c r="AK109" s="127">
        <f>locallinterp(MIN(AI109,CAP_CB*12),'BBG rates'!$AA$25:$AA$40,'BBG rates'!$AC$25:$AC$40)</f>
        <v>9.0666666666666664</v>
      </c>
      <c r="AL109" s="144">
        <f t="shared" si="31"/>
        <v>15.817526774344589</v>
      </c>
      <c r="AM109" s="142">
        <f>(SUMPRODUCT(AL109:AL$381,G109:G$381)+SUMPRODUCT(AL109:AL$381,H109:H$381))/12</f>
        <v>8924815.4280616511</v>
      </c>
    </row>
    <row r="110" spans="1:39" x14ac:dyDescent="0.2">
      <c r="A110" s="7">
        <v>89</v>
      </c>
      <c r="B110" s="7">
        <v>44.5</v>
      </c>
      <c r="C110" s="7">
        <v>22.25</v>
      </c>
      <c r="D110" s="12">
        <f t="shared" si="23"/>
        <v>7.416666666666667</v>
      </c>
      <c r="E110" s="29">
        <f t="shared" si="39"/>
        <v>5556257.9763357826</v>
      </c>
      <c r="F110" s="2">
        <f t="shared" si="24"/>
        <v>7487.1154745211315</v>
      </c>
      <c r="G110" s="2">
        <f t="shared" si="32"/>
        <v>22853.316932811264</v>
      </c>
      <c r="H110" s="2">
        <f t="shared" si="33"/>
        <v>18249.486848390778</v>
      </c>
      <c r="I110" s="2">
        <f t="shared" si="22"/>
        <v>48589.919255723173</v>
      </c>
      <c r="J110" s="2">
        <f t="shared" si="40"/>
        <v>360375.2344799469</v>
      </c>
      <c r="K110" s="2">
        <f t="shared" si="25"/>
        <v>43139.880599554897</v>
      </c>
      <c r="L110" s="2">
        <f t="shared" si="25"/>
        <v>319954.11444669886</v>
      </c>
      <c r="M110" s="2"/>
      <c r="N110" s="28">
        <f t="shared" si="41"/>
        <v>7439217.4581774147</v>
      </c>
      <c r="O110" s="2">
        <f t="shared" si="34"/>
        <v>9991.6056292501362</v>
      </c>
      <c r="P110" s="2">
        <f t="shared" si="35"/>
        <v>30497.904151467483</v>
      </c>
      <c r="R110">
        <f t="shared" si="36"/>
        <v>89</v>
      </c>
      <c r="S110" s="89">
        <f t="shared" si="26"/>
        <v>41102.803781202041</v>
      </c>
      <c r="T110" s="89">
        <f>IF(AND(S110=0,S109&gt;0),SUM($G110:$H$381),S110)</f>
        <v>41102.803781202041</v>
      </c>
      <c r="U110" s="82">
        <f>SUM(T110:T$381)</f>
        <v>5597360.7801169837</v>
      </c>
      <c r="V110" s="68">
        <f>localspline(R110,'BBG rates'!$G$10:$G$27,'BBG rates'!$K$10:$K$27)</f>
        <v>1.0270474635115292</v>
      </c>
      <c r="W110" s="68">
        <f>locallinterp(R110,'BBG rates'!$G$10:$G$27,'BBG rates'!$J$10:$J$27)</f>
        <v>-0.35258333333333336</v>
      </c>
      <c r="X110" s="56">
        <f t="shared" si="37"/>
        <v>-0.35315439724623587</v>
      </c>
      <c r="Y110" s="66">
        <f t="shared" si="27"/>
        <v>-322.77023351339017</v>
      </c>
      <c r="Z110" s="72">
        <f t="shared" si="28"/>
        <v>-6.9197662153907685E-2</v>
      </c>
      <c r="AA110" s="79">
        <f t="shared" si="29"/>
        <v>-415.12117820984588</v>
      </c>
      <c r="AB110" s="81">
        <f t="shared" si="38"/>
        <v>-8.8996481274055711E-2</v>
      </c>
      <c r="AD110" s="95">
        <f>locallinterp(R110,'BBG rates'!$N$10:$N$369,'BBG rates'!$P$10:$P$369)</f>
        <v>7.5465508628273064</v>
      </c>
      <c r="AI110" s="185">
        <f t="shared" si="30"/>
        <v>89</v>
      </c>
      <c r="AJ110" s="127">
        <f>locallinterp(MIN(AI110,CAP_Senior*12),'BBG rates'!$X$24:$X$65,'BBG rates'!$Y$24:$Y$65)</f>
        <v>48.989478286167717</v>
      </c>
      <c r="AK110" s="127">
        <f>locallinterp(MIN(AI110,CAP_CB*12),'BBG rates'!$AA$25:$AA$40,'BBG rates'!$AC$25:$AC$40)</f>
        <v>9.0833333333333321</v>
      </c>
      <c r="AL110" s="144">
        <f t="shared" si="31"/>
        <v>15.867377975315179</v>
      </c>
      <c r="AM110" s="142">
        <f>(SUMPRODUCT(AL110:AL$381,G110:G$381)+SUMPRODUCT(AL110:AL$381,H110:H$381))/12</f>
        <v>8870400.18494826</v>
      </c>
    </row>
    <row r="111" spans="1:39" x14ac:dyDescent="0.2">
      <c r="A111" s="7">
        <v>90</v>
      </c>
      <c r="B111" s="7">
        <v>45</v>
      </c>
      <c r="C111" s="7">
        <v>22.5</v>
      </c>
      <c r="D111" s="12">
        <f t="shared" si="23"/>
        <v>7.5</v>
      </c>
      <c r="E111" s="29">
        <f t="shared" si="39"/>
        <v>5515333.9341990976</v>
      </c>
      <c r="F111" s="2">
        <f t="shared" si="24"/>
        <v>7432.1357349035588</v>
      </c>
      <c r="G111" s="2">
        <f t="shared" si="32"/>
        <v>22808.969991847836</v>
      </c>
      <c r="H111" s="2">
        <f t="shared" si="33"/>
        <v>18115.072144837191</v>
      </c>
      <c r="I111" s="2">
        <f t="shared" si="22"/>
        <v>48356.177871588588</v>
      </c>
      <c r="J111" s="2">
        <f t="shared" si="40"/>
        <v>362671.3340369144</v>
      </c>
      <c r="K111" s="2">
        <f t="shared" si="25"/>
        <v>42875.006314134829</v>
      </c>
      <c r="L111" s="2">
        <f t="shared" si="25"/>
        <v>321562.54735601117</v>
      </c>
      <c r="M111" s="2"/>
      <c r="N111" s="28">
        <f t="shared" si="41"/>
        <v>7408678.7595624346</v>
      </c>
      <c r="O111" s="2">
        <f t="shared" si="34"/>
        <v>9950.8111657372556</v>
      </c>
      <c r="P111" s="2">
        <f t="shared" si="35"/>
        <v>30538.698614980367</v>
      </c>
      <c r="R111">
        <f t="shared" si="36"/>
        <v>90</v>
      </c>
      <c r="S111" s="89">
        <f t="shared" si="26"/>
        <v>40924.042136685028</v>
      </c>
      <c r="T111" s="89">
        <f>IF(AND(S111=0,S110&gt;0),SUM($G111:$H$381),S111)</f>
        <v>40924.042136685028</v>
      </c>
      <c r="U111" s="82">
        <f>SUM(T111:T$381)</f>
        <v>5556257.9763357816</v>
      </c>
      <c r="V111" s="68">
        <f>localspline(R111,'BBG rates'!$G$10:$G$27,'BBG rates'!$K$10:$K$27)</f>
        <v>1.0270374730312142</v>
      </c>
      <c r="W111" s="68">
        <f>locallinterp(R111,'BBG rates'!$G$10:$G$27,'BBG rates'!$J$10:$J$27)</f>
        <v>-0.34850000000000003</v>
      </c>
      <c r="X111" s="56">
        <f t="shared" si="37"/>
        <v>-0.34905789871437776</v>
      </c>
      <c r="Y111" s="66">
        <f t="shared" si="27"/>
        <v>-310.67387026798957</v>
      </c>
      <c r="Z111" s="72">
        <f t="shared" si="28"/>
        <v>-6.7097072509841552E-2</v>
      </c>
      <c r="AA111" s="79">
        <f t="shared" si="29"/>
        <v>-412.07284078732511</v>
      </c>
      <c r="AB111" s="81">
        <f t="shared" si="38"/>
        <v>-8.8996481274055725E-2</v>
      </c>
      <c r="AD111" s="95">
        <f>locallinterp(R111,'BBG rates'!$N$10:$N$369,'BBG rates'!$P$10:$P$369)</f>
        <v>7.6321373189132409</v>
      </c>
      <c r="AI111" s="185">
        <f t="shared" si="30"/>
        <v>90</v>
      </c>
      <c r="AJ111" s="127">
        <f>locallinterp(MIN(AI111,CAP_Senior*12),'BBG rates'!$X$24:$X$65,'BBG rates'!$Y$24:$Y$65)</f>
        <v>49.201348095798622</v>
      </c>
      <c r="AK111" s="127">
        <f>locallinterp(MIN(AI111,CAP_CB*12),'BBG rates'!$AA$25:$AA$40,'BBG rates'!$AC$25:$AC$40)</f>
        <v>9.1</v>
      </c>
      <c r="AL111" s="144">
        <f t="shared" si="31"/>
        <v>15.917229176285765</v>
      </c>
      <c r="AM111" s="142">
        <f>(SUMPRODUCT(AL111:AL$381,G111:G$381)+SUMPRODUCT(AL111:AL$381,H111:H$381))/12</f>
        <v>8816050.7079947982</v>
      </c>
    </row>
    <row r="112" spans="1:39" x14ac:dyDescent="0.2">
      <c r="A112" s="7">
        <v>91</v>
      </c>
      <c r="B112" s="7">
        <v>45.5</v>
      </c>
      <c r="C112" s="7">
        <v>22.75</v>
      </c>
      <c r="D112" s="12">
        <f t="shared" si="23"/>
        <v>7.583333333333333</v>
      </c>
      <c r="E112" s="29">
        <f t="shared" si="39"/>
        <v>5474587.982714152</v>
      </c>
      <c r="F112" s="2">
        <f t="shared" si="24"/>
        <v>7377.3951095985158</v>
      </c>
      <c r="G112" s="2">
        <f t="shared" si="32"/>
        <v>22764.709106277529</v>
      </c>
      <c r="H112" s="2">
        <f t="shared" si="33"/>
        <v>17981.24237866783</v>
      </c>
      <c r="I112" s="2">
        <f t="shared" si="22"/>
        <v>48123.34659454388</v>
      </c>
      <c r="J112" s="2">
        <f t="shared" si="40"/>
        <v>364935.37834195775</v>
      </c>
      <c r="K112" s="2">
        <f t="shared" si="25"/>
        <v>42611.568570046402</v>
      </c>
      <c r="L112" s="2">
        <f t="shared" si="25"/>
        <v>323137.72832285188</v>
      </c>
      <c r="M112" s="2"/>
      <c r="N112" s="28">
        <f t="shared" si="41"/>
        <v>7378099.2119166423</v>
      </c>
      <c r="O112" s="2">
        <f t="shared" si="34"/>
        <v>9909.9621349254194</v>
      </c>
      <c r="P112" s="2">
        <f t="shared" si="35"/>
        <v>30579.547645792209</v>
      </c>
      <c r="R112">
        <f t="shared" si="36"/>
        <v>91</v>
      </c>
      <c r="S112" s="89">
        <f t="shared" si="26"/>
        <v>40745.951484945355</v>
      </c>
      <c r="T112" s="89">
        <f>IF(AND(S112=0,S111&gt;0),SUM($G112:$H$381),S112)</f>
        <v>40745.951484945355</v>
      </c>
      <c r="U112" s="82">
        <f>SUM(T112:T$381)</f>
        <v>5515333.9341990966</v>
      </c>
      <c r="V112" s="68">
        <f>localspline(R112,'BBG rates'!$G$10:$G$27,'BBG rates'!$K$10:$K$27)</f>
        <v>1.0270191295380109</v>
      </c>
      <c r="W112" s="68">
        <f>locallinterp(R112,'BBG rates'!$G$10:$G$27,'BBG rates'!$J$10:$J$27)</f>
        <v>-0.34441666666666665</v>
      </c>
      <c r="X112" s="56">
        <f t="shared" si="37"/>
        <v>-0.34496155404997175</v>
      </c>
      <c r="Y112" s="66">
        <f t="shared" si="27"/>
        <v>-298.76982013871464</v>
      </c>
      <c r="Z112" s="72">
        <f t="shared" si="28"/>
        <v>-6.500490966527854E-2</v>
      </c>
      <c r="AA112" s="79">
        <f t="shared" si="29"/>
        <v>-409.03776099592829</v>
      </c>
      <c r="AB112" s="81">
        <f t="shared" si="38"/>
        <v>-8.8996481274055725E-2</v>
      </c>
      <c r="AD112" s="95">
        <f>locallinterp(R112,'BBG rates'!$N$10:$N$369,'BBG rates'!$P$10:$P$369)</f>
        <v>7.7177222463747421</v>
      </c>
      <c r="AI112" s="185">
        <f t="shared" si="30"/>
        <v>91</v>
      </c>
      <c r="AJ112" s="127">
        <f>locallinterp(MIN(AI112,CAP_Senior*12),'BBG rates'!$X$24:$X$65,'BBG rates'!$Y$24:$Y$65)</f>
        <v>49.413217905429534</v>
      </c>
      <c r="AK112" s="127">
        <f>locallinterp(MIN(AI112,CAP_CB*12),'BBG rates'!$AA$25:$AA$40,'BBG rates'!$AC$25:$AC$40)</f>
        <v>9.1166666666666671</v>
      </c>
      <c r="AL112" s="144">
        <f t="shared" si="31"/>
        <v>15.967080377256355</v>
      </c>
      <c r="AM112" s="142">
        <f>(SUMPRODUCT(AL112:AL$381,G112:G$381)+SUMPRODUCT(AL112:AL$381,H112:H$381))/12</f>
        <v>8761767.5948690008</v>
      </c>
    </row>
    <row r="113" spans="1:39" x14ac:dyDescent="0.2">
      <c r="A113" s="7">
        <v>92</v>
      </c>
      <c r="B113" s="7">
        <v>46</v>
      </c>
      <c r="C113" s="7">
        <v>23</v>
      </c>
      <c r="D113" s="12">
        <f t="shared" si="23"/>
        <v>7.666666666666667</v>
      </c>
      <c r="E113" s="29">
        <f t="shared" si="39"/>
        <v>5434019.4532512687</v>
      </c>
      <c r="F113" s="2">
        <f t="shared" si="24"/>
        <v>7322.8927010757889</v>
      </c>
      <c r="G113" s="2">
        <f t="shared" si="32"/>
        <v>22720.534109109558</v>
      </c>
      <c r="H113" s="2">
        <f t="shared" si="33"/>
        <v>17847.995353773622</v>
      </c>
      <c r="I113" s="2">
        <f t="shared" si="22"/>
        <v>47891.422163958967</v>
      </c>
      <c r="J113" s="2">
        <f t="shared" si="40"/>
        <v>367167.5699236854</v>
      </c>
      <c r="K113" s="2">
        <f t="shared" si="25"/>
        <v>42349.560042174453</v>
      </c>
      <c r="L113" s="2">
        <f t="shared" si="25"/>
        <v>324679.96032333741</v>
      </c>
      <c r="M113" s="2"/>
      <c r="N113" s="28">
        <f t="shared" si="41"/>
        <v>7347478.7605997492</v>
      </c>
      <c r="O113" s="2">
        <f t="shared" si="34"/>
        <v>9869.0584638245764</v>
      </c>
      <c r="P113" s="2">
        <f t="shared" si="35"/>
        <v>30620.45131689305</v>
      </c>
      <c r="R113">
        <f t="shared" si="36"/>
        <v>92</v>
      </c>
      <c r="S113" s="89">
        <f t="shared" si="26"/>
        <v>40568.529462883176</v>
      </c>
      <c r="T113" s="89">
        <f>IF(AND(S113=0,S112&gt;0),SUM($G113:$H$381),S113)</f>
        <v>40568.529462883176</v>
      </c>
      <c r="U113" s="82">
        <f>SUM(T113:T$381)</f>
        <v>5474587.982714152</v>
      </c>
      <c r="V113" s="68">
        <f>localspline(R113,'BBG rates'!$G$10:$G$27,'BBG rates'!$K$10:$K$27)</f>
        <v>1.0269926579937489</v>
      </c>
      <c r="W113" s="68">
        <f>locallinterp(R113,'BBG rates'!$G$10:$G$27,'BBG rates'!$J$10:$J$27)</f>
        <v>-0.34033333333333332</v>
      </c>
      <c r="X113" s="56">
        <f t="shared" si="37"/>
        <v>-0.34086536324116068</v>
      </c>
      <c r="Y113" s="66">
        <f t="shared" si="27"/>
        <v>-287.05666451747175</v>
      </c>
      <c r="Z113" s="72">
        <f t="shared" si="28"/>
        <v>-6.2921264304932806E-2</v>
      </c>
      <c r="AA113" s="79">
        <f t="shared" si="29"/>
        <v>-406.01588907232536</v>
      </c>
      <c r="AB113" s="81">
        <f t="shared" si="38"/>
        <v>-8.8996481274055711E-2</v>
      </c>
      <c r="AD113" s="95">
        <f>locallinterp(R113,'BBG rates'!$N$10:$N$369,'BBG rates'!$P$10:$P$369)</f>
        <v>7.8033049678742215</v>
      </c>
      <c r="AI113" s="185">
        <f t="shared" si="30"/>
        <v>92</v>
      </c>
      <c r="AJ113" s="127">
        <f>locallinterp(MIN(AI113,CAP_Senior*12),'BBG rates'!$X$24:$X$65,'BBG rates'!$Y$24:$Y$65)</f>
        <v>49.625087715060445</v>
      </c>
      <c r="AK113" s="127">
        <f>locallinterp(MIN(AI113,CAP_CB*12),'BBG rates'!$AA$25:$AA$40,'BBG rates'!$AC$25:$AC$40)</f>
        <v>9.1333333333333329</v>
      </c>
      <c r="AL113" s="144">
        <f t="shared" si="31"/>
        <v>16.016931578226941</v>
      </c>
      <c r="AM113" s="142">
        <f>(SUMPRODUCT(AL113:AL$381,G113:G$381)+SUMPRODUCT(AL113:AL$381,H113:H$381))/12</f>
        <v>8707551.4380016774</v>
      </c>
    </row>
    <row r="114" spans="1:39" x14ac:dyDescent="0.2">
      <c r="A114" s="7">
        <v>93</v>
      </c>
      <c r="B114" s="7">
        <v>46.5</v>
      </c>
      <c r="C114" s="7">
        <v>23.25</v>
      </c>
      <c r="D114" s="12">
        <f t="shared" si="23"/>
        <v>7.75</v>
      </c>
      <c r="E114" s="29">
        <f t="shared" si="39"/>
        <v>5393627.6795358108</v>
      </c>
      <c r="F114" s="2">
        <f t="shared" si="24"/>
        <v>7268.6276149660871</v>
      </c>
      <c r="G114" s="2">
        <f t="shared" si="32"/>
        <v>22676.444833677178</v>
      </c>
      <c r="H114" s="2">
        <f t="shared" si="33"/>
        <v>17715.328881780624</v>
      </c>
      <c r="I114" s="2">
        <f t="shared" si="22"/>
        <v>47660.401330423891</v>
      </c>
      <c r="J114" s="2">
        <f t="shared" si="40"/>
        <v>369368.11031078512</v>
      </c>
      <c r="K114" s="2">
        <f t="shared" si="25"/>
        <v>42088.973441460352</v>
      </c>
      <c r="L114" s="2">
        <f t="shared" si="25"/>
        <v>326189.54417131771</v>
      </c>
      <c r="M114" s="2"/>
      <c r="N114" s="28">
        <f t="shared" si="41"/>
        <v>7316817.3508983785</v>
      </c>
      <c r="O114" s="2">
        <f t="shared" si="34"/>
        <v>9828.1000793470357</v>
      </c>
      <c r="P114" s="2">
        <f t="shared" si="35"/>
        <v>30661.409701370594</v>
      </c>
      <c r="R114">
        <f t="shared" si="36"/>
        <v>93</v>
      </c>
      <c r="S114" s="89">
        <f t="shared" si="26"/>
        <v>40391.773715457806</v>
      </c>
      <c r="T114" s="89">
        <f>IF(AND(S114=0,S113&gt;0),SUM($G114:$H$381),S114)</f>
        <v>40391.773715457806</v>
      </c>
      <c r="U114" s="82">
        <f>SUM(T114:T$381)</f>
        <v>5434019.4532512687</v>
      </c>
      <c r="V114" s="68">
        <f>localspline(R114,'BBG rates'!$G$10:$G$27,'BBG rates'!$K$10:$K$27)</f>
        <v>1.0269580747320219</v>
      </c>
      <c r="W114" s="68">
        <f>locallinterp(R114,'BBG rates'!$G$10:$G$27,'BBG rates'!$J$10:$J$27)</f>
        <v>-0.33624999999999999</v>
      </c>
      <c r="X114" s="56">
        <f t="shared" si="37"/>
        <v>-0.33676932627555445</v>
      </c>
      <c r="Y114" s="66">
        <f t="shared" si="27"/>
        <v>-275.53299240786725</v>
      </c>
      <c r="Z114" s="72">
        <f t="shared" si="28"/>
        <v>-6.0846228787718691E-2</v>
      </c>
      <c r="AA114" s="79">
        <f t="shared" si="29"/>
        <v>-403.00717542844251</v>
      </c>
      <c r="AB114" s="81">
        <f t="shared" si="38"/>
        <v>-8.8996481274055711E-2</v>
      </c>
      <c r="AD114" s="95">
        <f>locallinterp(R114,'BBG rates'!$N$10:$N$369,'BBG rates'!$P$10:$P$369)</f>
        <v>7.8888848074352236</v>
      </c>
      <c r="AI114" s="185">
        <f t="shared" si="30"/>
        <v>93</v>
      </c>
      <c r="AJ114" s="127">
        <f>locallinterp(MIN(AI114,CAP_Senior*12),'BBG rates'!$X$24:$X$65,'BBG rates'!$Y$24:$Y$65)</f>
        <v>49.83695752469135</v>
      </c>
      <c r="AK114" s="127">
        <f>locallinterp(MIN(AI114,CAP_CB*12),'BBG rates'!$AA$25:$AA$40,'BBG rates'!$AC$25:$AC$40)</f>
        <v>9.1499999999999986</v>
      </c>
      <c r="AL114" s="144">
        <f t="shared" si="31"/>
        <v>16.066782779197528</v>
      </c>
      <c r="AM114" s="142">
        <f>(SUMPRODUCT(AL114:AL$381,G114:G$381)+SUMPRODUCT(AL114:AL$381,H114:H$381))/12</f>
        <v>8653402.8246153165</v>
      </c>
    </row>
    <row r="115" spans="1:39" x14ac:dyDescent="0.2">
      <c r="A115" s="7">
        <v>94</v>
      </c>
      <c r="B115" s="7">
        <v>47</v>
      </c>
      <c r="C115" s="7">
        <v>23.5</v>
      </c>
      <c r="D115" s="12">
        <f t="shared" si="23"/>
        <v>7.833333333333333</v>
      </c>
      <c r="E115" s="29">
        <f t="shared" si="39"/>
        <v>5353411.9976401506</v>
      </c>
      <c r="F115" s="2">
        <f t="shared" si="24"/>
        <v>7214.5989600502535</v>
      </c>
      <c r="G115" s="2">
        <f t="shared" si="32"/>
        <v>22632.441113637055</v>
      </c>
      <c r="H115" s="2">
        <f t="shared" si="33"/>
        <v>17583.240782023615</v>
      </c>
      <c r="I115" s="2">
        <f t="shared" si="22"/>
        <v>47430.280855710924</v>
      </c>
      <c r="J115" s="2">
        <f t="shared" si="40"/>
        <v>371537.20003640221</v>
      </c>
      <c r="K115" s="2">
        <f t="shared" si="25"/>
        <v>41829.801514728293</v>
      </c>
      <c r="L115" s="2">
        <f t="shared" si="25"/>
        <v>327666.77853203827</v>
      </c>
      <c r="M115" s="2"/>
      <c r="N115" s="28">
        <f t="shared" si="41"/>
        <v>7286114.9280259684</v>
      </c>
      <c r="O115" s="2">
        <f t="shared" si="34"/>
        <v>9787.0869083073521</v>
      </c>
      <c r="P115" s="2">
        <f t="shared" si="35"/>
        <v>30702.422872410272</v>
      </c>
      <c r="R115">
        <f t="shared" si="36"/>
        <v>94</v>
      </c>
      <c r="S115" s="89">
        <f t="shared" si="26"/>
        <v>40215.681895660673</v>
      </c>
      <c r="T115" s="89">
        <f>IF(AND(S115=0,S114&gt;0),SUM($G115:$H$381),S115)</f>
        <v>40215.681895660673</v>
      </c>
      <c r="U115" s="82">
        <f>SUM(T115:T$381)</f>
        <v>5393627.6795358118</v>
      </c>
      <c r="V115" s="68">
        <f>localspline(R115,'BBG rates'!$G$10:$G$27,'BBG rates'!$K$10:$K$27)</f>
        <v>1.026915604716566</v>
      </c>
      <c r="W115" s="68">
        <f>locallinterp(R115,'BBG rates'!$G$10:$G$27,'BBG rates'!$J$10:$J$27)</f>
        <v>-0.33216666666666667</v>
      </c>
      <c r="X115" s="56">
        <f t="shared" si="37"/>
        <v>-0.3326734431414291</v>
      </c>
      <c r="Y115" s="66">
        <f t="shared" si="27"/>
        <v>-264.19740039017609</v>
      </c>
      <c r="Z115" s="72">
        <f t="shared" si="28"/>
        <v>-5.8779897187025754E-2</v>
      </c>
      <c r="AA115" s="79">
        <f t="shared" si="29"/>
        <v>-400.01157065086448</v>
      </c>
      <c r="AB115" s="81">
        <f t="shared" si="38"/>
        <v>-8.8996481274055711E-2</v>
      </c>
      <c r="AD115" s="95">
        <f>locallinterp(R115,'BBG rates'!$N$10:$N$369,'BBG rates'!$P$10:$P$369)</f>
        <v>7.9744611078282706</v>
      </c>
      <c r="AI115" s="185">
        <f t="shared" si="30"/>
        <v>94</v>
      </c>
      <c r="AJ115" s="127">
        <f>locallinterp(MIN(AI115,CAP_Senior*12),'BBG rates'!$X$24:$X$65,'BBG rates'!$Y$24:$Y$65)</f>
        <v>50.048827334322262</v>
      </c>
      <c r="AK115" s="127">
        <f>locallinterp(MIN(AI115,CAP_CB*12),'BBG rates'!$AA$25:$AA$40,'BBG rates'!$AC$25:$AC$40)</f>
        <v>9.1666666666666661</v>
      </c>
      <c r="AL115" s="144">
        <f t="shared" si="31"/>
        <v>16.116633980168118</v>
      </c>
      <c r="AM115" s="142">
        <f>(SUMPRODUCT(AL115:AL$381,G115:G$381)+SUMPRODUCT(AL115:AL$381,H115:H$381))/12</f>
        <v>8599322.3367525879</v>
      </c>
    </row>
    <row r="116" spans="1:39" x14ac:dyDescent="0.2">
      <c r="A116" s="7">
        <v>95</v>
      </c>
      <c r="B116" s="7">
        <v>47.5</v>
      </c>
      <c r="C116" s="7">
        <v>23.75</v>
      </c>
      <c r="D116" s="12">
        <f t="shared" si="23"/>
        <v>7.916666666666667</v>
      </c>
      <c r="E116" s="29">
        <f t="shared" si="39"/>
        <v>5313371.745975662</v>
      </c>
      <c r="F116" s="2">
        <f t="shared" si="24"/>
        <v>7160.8058482485294</v>
      </c>
      <c r="G116" s="2">
        <f t="shared" si="32"/>
        <v>22588.522782968666</v>
      </c>
      <c r="H116" s="2">
        <f t="shared" si="33"/>
        <v>17451.728881519812</v>
      </c>
      <c r="I116" s="2">
        <f t="shared" si="22"/>
        <v>47201.05751273701</v>
      </c>
      <c r="J116" s="2">
        <f t="shared" si="40"/>
        <v>373675.03864250134</v>
      </c>
      <c r="K116" s="2">
        <f t="shared" si="25"/>
        <v>41572.037044512501</v>
      </c>
      <c r="L116" s="2">
        <f t="shared" si="25"/>
        <v>329111.95993572398</v>
      </c>
      <c r="M116" s="2"/>
      <c r="N116" s="28">
        <f t="shared" si="41"/>
        <v>7255371.4371226728</v>
      </c>
      <c r="O116" s="2">
        <f t="shared" si="34"/>
        <v>9746.0188774221751</v>
      </c>
      <c r="P116" s="2">
        <f t="shared" si="35"/>
        <v>30743.490903295457</v>
      </c>
      <c r="R116">
        <f t="shared" si="36"/>
        <v>95</v>
      </c>
      <c r="S116" s="89">
        <f t="shared" si="26"/>
        <v>40040.251664488474</v>
      </c>
      <c r="T116" s="89">
        <f>IF(AND(S116=0,S115&gt;0),SUM($G116:$H$381),S116)</f>
        <v>40040.251664488474</v>
      </c>
      <c r="U116" s="82">
        <f>SUM(T116:T$381)</f>
        <v>5353411.9976401515</v>
      </c>
      <c r="V116" s="68">
        <f>localspline(R116,'BBG rates'!$G$10:$G$27,'BBG rates'!$K$10:$K$27)</f>
        <v>1.026865338790353</v>
      </c>
      <c r="W116" s="68">
        <f>locallinterp(R116,'BBG rates'!$G$10:$G$27,'BBG rates'!$J$10:$J$27)</f>
        <v>-0.32808333333333334</v>
      </c>
      <c r="X116" s="56">
        <f t="shared" si="37"/>
        <v>-0.32857771382652778</v>
      </c>
      <c r="Y116" s="66">
        <f t="shared" si="27"/>
        <v>-253.04849258641784</v>
      </c>
      <c r="Z116" s="72">
        <f t="shared" si="28"/>
        <v>-5.6722365332157812E-2</v>
      </c>
      <c r="AA116" s="79">
        <f t="shared" si="29"/>
        <v>-397.02902550023902</v>
      </c>
      <c r="AB116" s="81">
        <f t="shared" si="38"/>
        <v>-8.8996481274055697E-2</v>
      </c>
      <c r="AD116" s="95">
        <f>locallinterp(R116,'BBG rates'!$N$10:$N$369,'BBG rates'!$P$10:$P$369)</f>
        <v>8.0600332193941338</v>
      </c>
      <c r="AI116" s="185">
        <f t="shared" si="30"/>
        <v>95</v>
      </c>
      <c r="AJ116" s="127">
        <f>locallinterp(MIN(AI116,CAP_Senior*12),'BBG rates'!$X$24:$X$65,'BBG rates'!$Y$24:$Y$65)</f>
        <v>50.260697143953166</v>
      </c>
      <c r="AK116" s="127">
        <f>locallinterp(MIN(AI116,CAP_CB*12),'BBG rates'!$AA$25:$AA$40,'BBG rates'!$AC$25:$AC$40)</f>
        <v>9.1833333333333336</v>
      </c>
      <c r="AL116" s="144">
        <f t="shared" si="31"/>
        <v>16.166485181138704</v>
      </c>
      <c r="AM116" s="142">
        <f>(SUMPRODUCT(AL116:AL$381,G116:G$381)+SUMPRODUCT(AL116:AL$381,H116:H$381))/12</f>
        <v>8545310.5513046514</v>
      </c>
    </row>
    <row r="117" spans="1:39" x14ac:dyDescent="0.2">
      <c r="A117" s="7">
        <v>96</v>
      </c>
      <c r="B117" s="7">
        <v>48</v>
      </c>
      <c r="C117" s="7">
        <v>24</v>
      </c>
      <c r="D117" s="12">
        <f t="shared" si="23"/>
        <v>8</v>
      </c>
      <c r="E117" s="29">
        <f t="shared" si="39"/>
        <v>5273506.265284746</v>
      </c>
      <c r="F117" s="2">
        <f t="shared" si="24"/>
        <v>7107.2473946098407</v>
      </c>
      <c r="G117" s="2">
        <f t="shared" si="32"/>
        <v>22544.68967597363</v>
      </c>
      <c r="H117" s="2">
        <f t="shared" si="33"/>
        <v>17320.791014942664</v>
      </c>
      <c r="I117" s="2">
        <f t="shared" si="22"/>
        <v>46972.728085526134</v>
      </c>
      <c r="J117" s="2">
        <f t="shared" si="40"/>
        <v>375781.82468420907</v>
      </c>
      <c r="K117" s="2">
        <f t="shared" si="25"/>
        <v>41315.672848885224</v>
      </c>
      <c r="L117" s="2">
        <f t="shared" si="25"/>
        <v>330525.38279108179</v>
      </c>
      <c r="M117" s="2"/>
      <c r="N117" s="28">
        <f t="shared" si="41"/>
        <v>7224586.8232552651</v>
      </c>
      <c r="O117" s="2">
        <f t="shared" si="34"/>
        <v>9704.8959133101398</v>
      </c>
      <c r="P117" s="2">
        <f t="shared" si="35"/>
        <v>30784.613867407483</v>
      </c>
      <c r="R117">
        <f t="shared" si="36"/>
        <v>96</v>
      </c>
      <c r="S117" s="89">
        <f t="shared" si="26"/>
        <v>39865.480690916294</v>
      </c>
      <c r="T117" s="89">
        <f>IF(AND(S117=0,S116&gt;0),SUM($G117:$H$381),S117)</f>
        <v>39865.480690916294</v>
      </c>
      <c r="U117" s="82">
        <f>SUM(T117:T$381)</f>
        <v>5313371.7459756639</v>
      </c>
      <c r="V117" s="68">
        <f>localspline(R117,'BBG rates'!$G$10:$G$27,'BBG rates'!$K$10:$K$27)</f>
        <v>1.026807427406311</v>
      </c>
      <c r="W117" s="68">
        <f>locallinterp(R117,'BBG rates'!$G$10:$G$27,'BBG rates'!$J$10:$J$27)</f>
        <v>-0.32400000000000001</v>
      </c>
      <c r="X117" s="56">
        <f t="shared" si="37"/>
        <v>-0.32448213831872685</v>
      </c>
      <c r="Y117" s="66">
        <f t="shared" si="27"/>
        <v>-242.0848806256208</v>
      </c>
      <c r="Z117" s="72">
        <f t="shared" si="28"/>
        <v>-5.4673730850993148E-2</v>
      </c>
      <c r="AA117" s="79">
        <f t="shared" si="29"/>
        <v>-394.05949091068305</v>
      </c>
      <c r="AB117" s="81">
        <f t="shared" si="38"/>
        <v>-8.8996481274055669E-2</v>
      </c>
      <c r="AD117" s="95">
        <f>locallinterp(R117,'BBG rates'!$N$10:$N$369,'BBG rates'!$P$10:$P$369)</f>
        <v>8.1456005050113269</v>
      </c>
      <c r="AI117" s="185">
        <f t="shared" si="30"/>
        <v>96</v>
      </c>
      <c r="AJ117" s="127">
        <f>locallinterp(MIN(AI117,CAP_Senior*12),'BBG rates'!$X$24:$X$65,'BBG rates'!$Y$24:$Y$65)</f>
        <v>50.472566953584078</v>
      </c>
      <c r="AK117" s="127">
        <f>locallinterp(MIN(AI117,CAP_CB*12),'BBG rates'!$AA$25:$AA$40,'BBG rates'!$AC$25:$AC$40)</f>
        <v>9.1999999999999993</v>
      </c>
      <c r="AL117" s="144">
        <f t="shared" si="31"/>
        <v>16.216336382109294</v>
      </c>
      <c r="AM117" s="142">
        <f>(SUMPRODUCT(AL117:AL$381,G117:G$381)+SUMPRODUCT(AL117:AL$381,H117:H$381))/12</f>
        <v>8491368.0400393996</v>
      </c>
    </row>
    <row r="118" spans="1:39" x14ac:dyDescent="0.2">
      <c r="A118" s="7">
        <v>97</v>
      </c>
      <c r="B118" s="7">
        <v>48.5</v>
      </c>
      <c r="C118" s="7">
        <v>24.25</v>
      </c>
      <c r="D118" s="12">
        <f t="shared" si="23"/>
        <v>8.0833333333333339</v>
      </c>
      <c r="E118" s="29">
        <f t="shared" si="39"/>
        <v>5233814.8986328747</v>
      </c>
      <c r="F118" s="2">
        <f t="shared" si="24"/>
        <v>7053.9227173011277</v>
      </c>
      <c r="G118" s="2">
        <f t="shared" si="32"/>
        <v>22500.941627275115</v>
      </c>
      <c r="H118" s="2">
        <f t="shared" si="33"/>
        <v>17190.425024595748</v>
      </c>
      <c r="I118" s="2">
        <f t="shared" si="22"/>
        <v>46745.289369171995</v>
      </c>
      <c r="J118" s="2">
        <f t="shared" si="40"/>
        <v>377857.75573414034</v>
      </c>
      <c r="K118" s="2">
        <f t="shared" si="25"/>
        <v>41060.701781285556</v>
      </c>
      <c r="L118" s="2">
        <f t="shared" si="25"/>
        <v>331907.33939872496</v>
      </c>
      <c r="M118" s="2"/>
      <c r="N118" s="28">
        <f t="shared" si="41"/>
        <v>7193761.0314170392</v>
      </c>
      <c r="O118" s="2">
        <f t="shared" si="34"/>
        <v>9663.7179424917213</v>
      </c>
      <c r="P118" s="2">
        <f t="shared" si="35"/>
        <v>30825.791838225905</v>
      </c>
      <c r="R118">
        <f t="shared" si="36"/>
        <v>97</v>
      </c>
      <c r="S118" s="89">
        <f t="shared" si="26"/>
        <v>39691.366651870863</v>
      </c>
      <c r="T118" s="89">
        <f>IF(AND(S118=0,S117&gt;0),SUM($G118:$H$381),S118)</f>
        <v>39691.366651870863</v>
      </c>
      <c r="U118" s="82">
        <f>SUM(T118:T$381)</f>
        <v>5273506.2652847478</v>
      </c>
      <c r="V118" s="68">
        <f>localspline(R118,'BBG rates'!$G$10:$G$27,'BBG rates'!$K$10:$K$27)</f>
        <v>1.0267419889840914</v>
      </c>
      <c r="W118" s="68">
        <f>locallinterp(R118,'BBG rates'!$G$10:$G$27,'BBG rates'!$J$10:$J$27)</f>
        <v>-0.31975000000000003</v>
      </c>
      <c r="X118" s="56">
        <f t="shared" si="37"/>
        <v>-0.32021955980270356</v>
      </c>
      <c r="Y118" s="66">
        <f t="shared" si="27"/>
        <v>-231.30518360921045</v>
      </c>
      <c r="Z118" s="72">
        <f t="shared" si="28"/>
        <v>-5.2634093213894208E-2</v>
      </c>
      <c r="AA118" s="79">
        <f t="shared" si="29"/>
        <v>-391.1029179891911</v>
      </c>
      <c r="AB118" s="81">
        <f t="shared" si="38"/>
        <v>-8.8996481274055669E-2</v>
      </c>
      <c r="AD118" s="95">
        <f>locallinterp(R118,'BBG rates'!$N$10:$N$369,'BBG rates'!$P$10:$P$369)</f>
        <v>8.2311623374266674</v>
      </c>
      <c r="AI118" s="185">
        <f t="shared" si="30"/>
        <v>97</v>
      </c>
      <c r="AJ118" s="127">
        <f>locallinterp(MIN(AI118,CAP_Senior*12),'BBG rates'!$X$24:$X$65,'BBG rates'!$Y$24:$Y$65)</f>
        <v>50.659449370158875</v>
      </c>
      <c r="AK118" s="127">
        <f>locallinterp(MIN(AI118,CAP_CB*12),'BBG rates'!$AA$25:$AA$40,'BBG rates'!$AC$25:$AC$40)</f>
        <v>9.2333333333333325</v>
      </c>
      <c r="AL118" s="144">
        <f t="shared" si="31"/>
        <v>16.275773059593675</v>
      </c>
      <c r="AM118" s="142">
        <f>(SUMPRODUCT(AL118:AL$381,G118:G$381)+SUMPRODUCT(AL118:AL$381,H118:H$381))/12</f>
        <v>8437495.369629534</v>
      </c>
    </row>
    <row r="119" spans="1:39" x14ac:dyDescent="0.2">
      <c r="A119" s="7">
        <v>98</v>
      </c>
      <c r="B119" s="7">
        <v>49</v>
      </c>
      <c r="C119" s="7">
        <v>24.5</v>
      </c>
      <c r="D119" s="12">
        <f t="shared" si="23"/>
        <v>8.1666666666666661</v>
      </c>
      <c r="E119" s="29">
        <f t="shared" si="39"/>
        <v>5194296.9914006712</v>
      </c>
      <c r="F119" s="2">
        <f t="shared" si="24"/>
        <v>7000.8309375967101</v>
      </c>
      <c r="G119" s="2">
        <f t="shared" si="32"/>
        <v>22457.278471817204</v>
      </c>
      <c r="H119" s="2">
        <f t="shared" si="33"/>
        <v>17060.628760386713</v>
      </c>
      <c r="I119" s="2">
        <f t="shared" si="22"/>
        <v>46518.738169800628</v>
      </c>
      <c r="J119" s="2">
        <f t="shared" si="40"/>
        <v>379903.02838670509</v>
      </c>
      <c r="K119" s="2">
        <f t="shared" si="25"/>
        <v>40807.116730349015</v>
      </c>
      <c r="L119" s="2">
        <f t="shared" si="25"/>
        <v>333258.1199645169</v>
      </c>
      <c r="M119" s="2"/>
      <c r="N119" s="28">
        <f t="shared" si="41"/>
        <v>7162894.0065277107</v>
      </c>
      <c r="O119" s="2">
        <f t="shared" si="34"/>
        <v>9622.4848913891037</v>
      </c>
      <c r="P119" s="2">
        <f t="shared" si="35"/>
        <v>30867.024889328528</v>
      </c>
      <c r="R119">
        <f t="shared" si="36"/>
        <v>98</v>
      </c>
      <c r="S119" s="89">
        <f t="shared" si="26"/>
        <v>39517.907232203914</v>
      </c>
      <c r="T119" s="89">
        <f>IF(AND(S119=0,S118&gt;0),SUM($G119:$H$381),S119)</f>
        <v>39517.907232203914</v>
      </c>
      <c r="U119" s="82">
        <f>SUM(T119:T$381)</f>
        <v>5233814.8986328756</v>
      </c>
      <c r="V119" s="68">
        <f>localspline(R119,'BBG rates'!$G$10:$G$27,'BBG rates'!$K$10:$K$27)</f>
        <v>1.0266686263931648</v>
      </c>
      <c r="W119" s="68">
        <f>locallinterp(R119,'BBG rates'!$G$10:$G$27,'BBG rates'!$J$10:$J$27)</f>
        <v>-0.3155</v>
      </c>
      <c r="X119" s="56">
        <f t="shared" si="37"/>
        <v>-0.31595714787915341</v>
      </c>
      <c r="Y119" s="66">
        <f t="shared" si="27"/>
        <v>-220.71355697818561</v>
      </c>
      <c r="Z119" s="72">
        <f t="shared" si="28"/>
        <v>-5.0604821435891019E-2</v>
      </c>
      <c r="AA119" s="79">
        <f t="shared" si="29"/>
        <v>-388.15925801504534</v>
      </c>
      <c r="AB119" s="81">
        <f t="shared" si="38"/>
        <v>-8.8996481274055697E-2</v>
      </c>
      <c r="AD119" s="95">
        <f>locallinterp(R119,'BBG rates'!$N$10:$N$369,'BBG rates'!$P$10:$P$369)</f>
        <v>8.3167180562927641</v>
      </c>
      <c r="AI119" s="185">
        <f t="shared" si="30"/>
        <v>98</v>
      </c>
      <c r="AJ119" s="127">
        <f>locallinterp(MIN(AI119,CAP_Senior*12),'BBG rates'!$X$24:$X$65,'BBG rates'!$Y$24:$Y$65)</f>
        <v>50.846331786733671</v>
      </c>
      <c r="AK119" s="127">
        <f>locallinterp(MIN(AI119,CAP_CB*12),'BBG rates'!$AA$25:$AA$40,'BBG rates'!$AC$25:$AC$40)</f>
        <v>9.2666666666666657</v>
      </c>
      <c r="AL119" s="144">
        <f t="shared" si="31"/>
        <v>16.335209737078056</v>
      </c>
      <c r="AM119" s="142">
        <f>(SUMPRODUCT(AL119:AL$381,G119:G$381)+SUMPRODUCT(AL119:AL$381,H119:H$381))/12</f>
        <v>8383661.3966252878</v>
      </c>
    </row>
    <row r="120" spans="1:39" x14ac:dyDescent="0.2">
      <c r="A120" s="7">
        <v>99</v>
      </c>
      <c r="B120" s="7">
        <v>49.5</v>
      </c>
      <c r="C120" s="7">
        <v>24.75</v>
      </c>
      <c r="D120" s="12">
        <f t="shared" si="23"/>
        <v>8.25</v>
      </c>
      <c r="E120" s="29">
        <f t="shared" si="39"/>
        <v>5154951.8912760057</v>
      </c>
      <c r="F120" s="2">
        <f t="shared" si="24"/>
        <v>6947.9711798676872</v>
      </c>
      <c r="G120" s="2">
        <f t="shared" si="32"/>
        <v>22413.700044864258</v>
      </c>
      <c r="H120" s="2">
        <f t="shared" si="33"/>
        <v>16931.400079801366</v>
      </c>
      <c r="I120" s="2">
        <f t="shared" si="22"/>
        <v>46293.07130453331</v>
      </c>
      <c r="J120" s="2">
        <f t="shared" si="40"/>
        <v>381917.83826239983</v>
      </c>
      <c r="K120" s="2">
        <f t="shared" si="25"/>
        <v>40554.910619738024</v>
      </c>
      <c r="L120" s="2">
        <f t="shared" si="25"/>
        <v>334578.01261283871</v>
      </c>
      <c r="M120" s="2"/>
      <c r="N120" s="28">
        <f t="shared" si="41"/>
        <v>7131985.6934333192</v>
      </c>
      <c r="O120" s="2">
        <f t="shared" si="34"/>
        <v>9581.1966863260586</v>
      </c>
      <c r="P120" s="2">
        <f t="shared" si="35"/>
        <v>30908.313094391564</v>
      </c>
      <c r="R120">
        <f t="shared" si="36"/>
        <v>99</v>
      </c>
      <c r="S120" s="89">
        <f t="shared" si="26"/>
        <v>39345.100124665623</v>
      </c>
      <c r="T120" s="89">
        <f>IF(AND(S120=0,S119&gt;0),SUM($G120:$H$381),S120)</f>
        <v>39345.100124665623</v>
      </c>
      <c r="U120" s="82">
        <f>SUM(T120:T$381)</f>
        <v>5194296.9914006721</v>
      </c>
      <c r="V120" s="68">
        <f>localspline(R120,'BBG rates'!$G$10:$G$27,'BBG rates'!$K$10:$K$27)</f>
        <v>1.0265872829573368</v>
      </c>
      <c r="W120" s="68">
        <f>locallinterp(R120,'BBG rates'!$G$10:$G$27,'BBG rates'!$J$10:$J$27)</f>
        <v>-0.31125000000000003</v>
      </c>
      <c r="X120" s="56">
        <f t="shared" si="37"/>
        <v>-0.31169490253435406</v>
      </c>
      <c r="Y120" s="66">
        <f t="shared" si="27"/>
        <v>-210.30858592881884</v>
      </c>
      <c r="Z120" s="72">
        <f t="shared" si="28"/>
        <v>-4.8586036480468844E-2</v>
      </c>
      <c r="AA120" s="79">
        <f t="shared" si="29"/>
        <v>-385.22846243922811</v>
      </c>
      <c r="AB120" s="81">
        <f t="shared" si="38"/>
        <v>-8.8996481274055697E-2</v>
      </c>
      <c r="AD120" s="95">
        <f>locallinterp(R120,'BBG rates'!$N$10:$N$369,'BBG rates'!$P$10:$P$369)</f>
        <v>8.4022669965392094</v>
      </c>
      <c r="AI120" s="185">
        <f t="shared" si="30"/>
        <v>99</v>
      </c>
      <c r="AJ120" s="127">
        <f>locallinterp(MIN(AI120,CAP_Senior*12),'BBG rates'!$X$24:$X$65,'BBG rates'!$Y$24:$Y$65)</f>
        <v>51.033214203308461</v>
      </c>
      <c r="AK120" s="127">
        <f>locallinterp(MIN(AI120,CAP_CB*12),'BBG rates'!$AA$25:$AA$40,'BBG rates'!$AC$25:$AC$40)</f>
        <v>9.2999999999999989</v>
      </c>
      <c r="AL120" s="144">
        <f t="shared" si="31"/>
        <v>16.394646414562438</v>
      </c>
      <c r="AM120" s="142">
        <f>(SUMPRODUCT(AL120:AL$381,G120:G$381)+SUMPRODUCT(AL120:AL$381,H120:H$381))/12</f>
        <v>8329866.9547079168</v>
      </c>
    </row>
    <row r="121" spans="1:39" x14ac:dyDescent="0.2">
      <c r="A121" s="7">
        <v>100</v>
      </c>
      <c r="B121" s="7">
        <v>50</v>
      </c>
      <c r="C121" s="7">
        <v>25</v>
      </c>
      <c r="D121" s="12">
        <f t="shared" si="23"/>
        <v>8.3333333333333339</v>
      </c>
      <c r="E121" s="29">
        <f t="shared" si="39"/>
        <v>5115778.9482461279</v>
      </c>
      <c r="F121" s="2">
        <f t="shared" si="24"/>
        <v>6895.3425715713656</v>
      </c>
      <c r="G121" s="2">
        <f t="shared" si="32"/>
        <v>22370.206182000333</v>
      </c>
      <c r="H121" s="2">
        <f t="shared" si="33"/>
        <v>16802.736847877786</v>
      </c>
      <c r="I121" s="2">
        <f t="shared" si="22"/>
        <v>46068.285601449483</v>
      </c>
      <c r="J121" s="2">
        <f t="shared" si="40"/>
        <v>383902.38001207903</v>
      </c>
      <c r="K121" s="2">
        <f t="shared" si="25"/>
        <v>40304.076407973138</v>
      </c>
      <c r="L121" s="2">
        <f t="shared" si="25"/>
        <v>335867.30339977617</v>
      </c>
      <c r="M121" s="2"/>
      <c r="N121" s="28">
        <f t="shared" si="41"/>
        <v>7101036.0369061297</v>
      </c>
      <c r="O121" s="2">
        <f t="shared" si="34"/>
        <v>9539.8532535278009</v>
      </c>
      <c r="P121" s="2">
        <f t="shared" si="35"/>
        <v>30949.656527189825</v>
      </c>
      <c r="R121">
        <f t="shared" si="36"/>
        <v>100</v>
      </c>
      <c r="S121" s="89">
        <f t="shared" si="26"/>
        <v>39172.943029878123</v>
      </c>
      <c r="T121" s="89">
        <f>IF(AND(S121=0,S120&gt;0),SUM($G121:$H$381),S121)</f>
        <v>39172.943029878123</v>
      </c>
      <c r="U121" s="82">
        <f>SUM(T121:T$381)</f>
        <v>5154951.8912760066</v>
      </c>
      <c r="V121" s="68">
        <f>localspline(R121,'BBG rates'!$G$10:$G$27,'BBG rates'!$K$10:$K$27)</f>
        <v>1.0264974848117654</v>
      </c>
      <c r="W121" s="68">
        <f>locallinterp(R121,'BBG rates'!$G$10:$G$27,'BBG rates'!$J$10:$J$27)</f>
        <v>-0.307</v>
      </c>
      <c r="X121" s="56">
        <f t="shared" si="37"/>
        <v>-0.30743282375471637</v>
      </c>
      <c r="Y121" s="66">
        <f t="shared" si="27"/>
        <v>-200.08886330501713</v>
      </c>
      <c r="Z121" s="72">
        <f t="shared" si="28"/>
        <v>-4.6577861642582062E-2</v>
      </c>
      <c r="AA121" s="79">
        <f t="shared" si="29"/>
        <v>-382.3104828838359</v>
      </c>
      <c r="AB121" s="81">
        <f t="shared" si="38"/>
        <v>-8.8996481274055683E-2</v>
      </c>
      <c r="AD121" s="95">
        <f>locallinterp(R121,'BBG rates'!$N$10:$N$369,'BBG rates'!$P$10:$P$369)</f>
        <v>8.4878084536068563</v>
      </c>
      <c r="AI121" s="185">
        <f t="shared" si="30"/>
        <v>100</v>
      </c>
      <c r="AJ121" s="127">
        <f>locallinterp(MIN(AI121,CAP_Senior*12),'BBG rates'!$X$24:$X$65,'BBG rates'!$Y$24:$Y$65)</f>
        <v>51.220096619883257</v>
      </c>
      <c r="AK121" s="127">
        <f>locallinterp(MIN(AI121,CAP_CB*12),'BBG rates'!$AA$25:$AA$40,'BBG rates'!$AC$25:$AC$40)</f>
        <v>9.3333333333333321</v>
      </c>
      <c r="AL121" s="144">
        <f t="shared" si="31"/>
        <v>16.454083092046819</v>
      </c>
      <c r="AM121" s="142">
        <f>(SUMPRODUCT(AL121:AL$381,G121:G$381)+SUMPRODUCT(AL121:AL$381,H121:H$381))/12</f>
        <v>8276112.8709837971</v>
      </c>
    </row>
    <row r="122" spans="1:39" x14ac:dyDescent="0.2">
      <c r="A122" s="7">
        <v>101</v>
      </c>
      <c r="B122" s="7">
        <v>50.5</v>
      </c>
      <c r="C122" s="7">
        <v>25.25</v>
      </c>
      <c r="D122" s="12">
        <f t="shared" si="23"/>
        <v>8.4166666666666661</v>
      </c>
      <c r="E122" s="29">
        <f t="shared" si="39"/>
        <v>5076777.5145898191</v>
      </c>
      <c r="F122" s="2">
        <f t="shared" si="24"/>
        <v>6842.9442432407413</v>
      </c>
      <c r="G122" s="2">
        <f t="shared" si="32"/>
        <v>22326.796719128506</v>
      </c>
      <c r="H122" s="2">
        <f t="shared" si="33"/>
        <v>16674.636937180592</v>
      </c>
      <c r="I122" s="2">
        <f t="shared" si="22"/>
        <v>45844.377899549843</v>
      </c>
      <c r="J122" s="2">
        <f t="shared" si="40"/>
        <v>385856.84732121113</v>
      </c>
      <c r="K122" s="2">
        <f t="shared" si="25"/>
        <v>40054.607088265067</v>
      </c>
      <c r="L122" s="2">
        <f t="shared" si="25"/>
        <v>337126.27632623096</v>
      </c>
      <c r="M122" s="2"/>
      <c r="N122" s="28">
        <f t="shared" si="41"/>
        <v>7070044.9816445326</v>
      </c>
      <c r="O122" s="2">
        <f t="shared" si="34"/>
        <v>9498.4545191208708</v>
      </c>
      <c r="P122" s="2">
        <f t="shared" si="35"/>
        <v>30991.05526159675</v>
      </c>
      <c r="R122">
        <f t="shared" si="36"/>
        <v>101</v>
      </c>
      <c r="S122" s="89">
        <f t="shared" si="26"/>
        <v>39001.433656309098</v>
      </c>
      <c r="T122" s="89">
        <f>IF(AND(S122=0,S121&gt;0),SUM($G122:$H$381),S122)</f>
        <v>39001.433656309098</v>
      </c>
      <c r="U122" s="82">
        <f>SUM(T122:T$381)</f>
        <v>5115778.9482461279</v>
      </c>
      <c r="V122" s="68">
        <f>localspline(R122,'BBG rates'!$G$10:$G$27,'BBG rates'!$K$10:$K$27)</f>
        <v>1.02639893688943</v>
      </c>
      <c r="W122" s="68">
        <f>locallinterp(R122,'BBG rates'!$G$10:$G$27,'BBG rates'!$J$10:$J$27)</f>
        <v>-0.30275000000000002</v>
      </c>
      <c r="X122" s="56">
        <f t="shared" si="37"/>
        <v>-0.30317091152665121</v>
      </c>
      <c r="Y122" s="66">
        <f t="shared" si="27"/>
        <v>-190.05298956296875</v>
      </c>
      <c r="Z122" s="72">
        <f t="shared" si="28"/>
        <v>-4.4580422606756855E-2</v>
      </c>
      <c r="AA122" s="79">
        <f t="shared" si="29"/>
        <v>-379.40527114149575</v>
      </c>
      <c r="AB122" s="81">
        <f t="shared" si="38"/>
        <v>-8.8996481274055711E-2</v>
      </c>
      <c r="AD122" s="95">
        <f>locallinterp(R122,'BBG rates'!$N$10:$N$369,'BBG rates'!$P$10:$P$369)</f>
        <v>8.573341698347642</v>
      </c>
      <c r="AI122" s="185">
        <f t="shared" si="30"/>
        <v>101</v>
      </c>
      <c r="AJ122" s="127">
        <f>locallinterp(MIN(AI122,CAP_Senior*12),'BBG rates'!$X$24:$X$65,'BBG rates'!$Y$24:$Y$65)</f>
        <v>51.406979036458054</v>
      </c>
      <c r="AK122" s="127">
        <f>locallinterp(MIN(AI122,CAP_CB*12),'BBG rates'!$AA$25:$AA$40,'BBG rates'!$AC$25:$AC$40)</f>
        <v>9.3666666666666654</v>
      </c>
      <c r="AL122" s="144">
        <f t="shared" si="31"/>
        <v>16.5135197695312</v>
      </c>
      <c r="AM122" s="142">
        <f>(SUMPRODUCT(AL122:AL$381,G122:G$381)+SUMPRODUCT(AL122:AL$381,H122:H$381))/12</f>
        <v>8222399.9660193278</v>
      </c>
    </row>
    <row r="123" spans="1:39" x14ac:dyDescent="0.2">
      <c r="A123" s="7">
        <v>102</v>
      </c>
      <c r="B123" s="7">
        <v>51</v>
      </c>
      <c r="C123" s="7">
        <v>25.5</v>
      </c>
      <c r="D123" s="12">
        <f t="shared" si="23"/>
        <v>8.5</v>
      </c>
      <c r="E123" s="29">
        <f t="shared" si="39"/>
        <v>5037946.9448695732</v>
      </c>
      <c r="F123" s="2">
        <f t="shared" si="24"/>
        <v>6790.7753284739938</v>
      </c>
      <c r="G123" s="2">
        <f t="shared" si="32"/>
        <v>22283.471492470311</v>
      </c>
      <c r="H123" s="2">
        <f t="shared" si="33"/>
        <v>16547.098227775226</v>
      </c>
      <c r="I123" s="2">
        <f t="shared" si="22"/>
        <v>45621.34504871953</v>
      </c>
      <c r="J123" s="2">
        <f t="shared" si="40"/>
        <v>387781.43291411601</v>
      </c>
      <c r="K123" s="2">
        <f t="shared" si="25"/>
        <v>39806.495688347502</v>
      </c>
      <c r="L123" s="2">
        <f t="shared" si="25"/>
        <v>338355.21335095377</v>
      </c>
      <c r="M123" s="2"/>
      <c r="N123" s="28">
        <f t="shared" si="41"/>
        <v>7039012.4722729484</v>
      </c>
      <c r="O123" s="2">
        <f t="shared" si="34"/>
        <v>9457.0004091329847</v>
      </c>
      <c r="P123" s="2">
        <f t="shared" si="35"/>
        <v>31032.509371584634</v>
      </c>
      <c r="R123">
        <f t="shared" si="36"/>
        <v>102</v>
      </c>
      <c r="S123" s="89">
        <f t="shared" si="26"/>
        <v>38830.569720245534</v>
      </c>
      <c r="T123" s="89">
        <f>IF(AND(S123=0,S122&gt;0),SUM($G123:$H$381),S123)</f>
        <v>38830.569720245534</v>
      </c>
      <c r="U123" s="82">
        <f>SUM(T123:T$381)</f>
        <v>5076777.5145898201</v>
      </c>
      <c r="V123" s="68">
        <f>localspline(R123,'BBG rates'!$G$10:$G$27,'BBG rates'!$K$10:$K$27)</f>
        <v>1.0262915229336613</v>
      </c>
      <c r="W123" s="68">
        <f>locallinterp(R123,'BBG rates'!$G$10:$G$27,'BBG rates'!$J$10:$J$27)</f>
        <v>-0.29849999999999999</v>
      </c>
      <c r="X123" s="56">
        <f t="shared" si="37"/>
        <v>-0.29890916583643623</v>
      </c>
      <c r="Y123" s="66">
        <f t="shared" si="27"/>
        <v>-180.1995727359442</v>
      </c>
      <c r="Z123" s="72">
        <f t="shared" si="28"/>
        <v>-4.2593847506946378E-2</v>
      </c>
      <c r="AA123" s="79">
        <f t="shared" si="29"/>
        <v>-376.51277917478319</v>
      </c>
      <c r="AB123" s="81">
        <f t="shared" si="38"/>
        <v>-8.8996481274055683E-2</v>
      </c>
      <c r="AD123" s="95">
        <f>locallinterp(R123,'BBG rates'!$N$10:$N$369,'BBG rates'!$P$10:$P$369)</f>
        <v>8.6588659919254471</v>
      </c>
      <c r="AI123" s="185">
        <f t="shared" si="30"/>
        <v>102</v>
      </c>
      <c r="AJ123" s="127">
        <f>locallinterp(MIN(AI123,CAP_Senior*12),'BBG rates'!$X$24:$X$65,'BBG rates'!$Y$24:$Y$65)</f>
        <v>51.593861453032844</v>
      </c>
      <c r="AK123" s="127">
        <f>locallinterp(MIN(AI123,CAP_CB*12),'BBG rates'!$AA$25:$AA$40,'BBG rates'!$AC$25:$AC$40)</f>
        <v>9.3999999999999986</v>
      </c>
      <c r="AL123" s="144">
        <f t="shared" si="31"/>
        <v>16.572956447015581</v>
      </c>
      <c r="AM123" s="142">
        <f>(SUMPRODUCT(AL123:AL$381,G123:G$381)+SUMPRODUCT(AL123:AL$381,H123:H$381))/12</f>
        <v>8168729.0538756996</v>
      </c>
    </row>
    <row r="124" spans="1:39" x14ac:dyDescent="0.2">
      <c r="A124" s="7">
        <v>103</v>
      </c>
      <c r="B124" s="7">
        <v>51.5</v>
      </c>
      <c r="C124" s="7">
        <v>25.75</v>
      </c>
      <c r="D124" s="12">
        <f t="shared" si="23"/>
        <v>8.5833333333333339</v>
      </c>
      <c r="E124" s="29">
        <f t="shared" si="39"/>
        <v>4999286.5959238056</v>
      </c>
      <c r="F124" s="2">
        <f t="shared" si="24"/>
        <v>6738.8349639240332</v>
      </c>
      <c r="G124" s="2">
        <f t="shared" si="32"/>
        <v>22240.230338565081</v>
      </c>
      <c r="H124" s="2">
        <f t="shared" si="33"/>
        <v>16420.118607202374</v>
      </c>
      <c r="I124" s="2">
        <f t="shared" si="22"/>
        <v>45399.183909691492</v>
      </c>
      <c r="J124" s="2">
        <f t="shared" si="40"/>
        <v>389676.32855818531</v>
      </c>
      <c r="K124" s="2">
        <f t="shared" si="25"/>
        <v>39559.735270310804</v>
      </c>
      <c r="L124" s="2">
        <f t="shared" si="25"/>
        <v>339554.39440350112</v>
      </c>
      <c r="M124" s="2"/>
      <c r="N124" s="28">
        <f t="shared" si="41"/>
        <v>7007938.4533417234</v>
      </c>
      <c r="O124" s="2">
        <f t="shared" si="34"/>
        <v>9415.4908494929241</v>
      </c>
      <c r="P124" s="2">
        <f t="shared" si="35"/>
        <v>31074.018931224706</v>
      </c>
      <c r="R124">
        <f t="shared" si="36"/>
        <v>103</v>
      </c>
      <c r="S124" s="89">
        <f t="shared" si="26"/>
        <v>38660.348945767459</v>
      </c>
      <c r="T124" s="89">
        <f>IF(AND(S124=0,S123&gt;0),SUM($G124:$H$381),S124)</f>
        <v>38660.348945767459</v>
      </c>
      <c r="U124" s="82">
        <f>SUM(T124:T$381)</f>
        <v>5037946.9448695732</v>
      </c>
      <c r="V124" s="68">
        <f>localspline(R124,'BBG rates'!$G$10:$G$27,'BBG rates'!$K$10:$K$27)</f>
        <v>1.0261747690642877</v>
      </c>
      <c r="W124" s="68">
        <f>locallinterp(R124,'BBG rates'!$G$10:$G$27,'BBG rates'!$J$10:$J$27)</f>
        <v>-0.29425000000000001</v>
      </c>
      <c r="X124" s="56">
        <f t="shared" si="37"/>
        <v>-0.29464758667061552</v>
      </c>
      <c r="Y124" s="66">
        <f t="shared" si="27"/>
        <v>-170.52722839925073</v>
      </c>
      <c r="Z124" s="72">
        <f t="shared" si="28"/>
        <v>-4.0618266988200404E-2</v>
      </c>
      <c r="AA124" s="79">
        <f t="shared" si="29"/>
        <v>-373.63295911564256</v>
      </c>
      <c r="AB124" s="81">
        <f t="shared" si="38"/>
        <v>-8.8996481274055683E-2</v>
      </c>
      <c r="AD124" s="95">
        <f>locallinterp(R124,'BBG rates'!$N$10:$N$369,'BBG rates'!$P$10:$P$369)</f>
        <v>8.7443805560141374</v>
      </c>
      <c r="AI124" s="185">
        <f t="shared" si="30"/>
        <v>103</v>
      </c>
      <c r="AJ124" s="127">
        <f>locallinterp(MIN(AI124,CAP_Senior*12),'BBG rates'!$X$24:$X$65,'BBG rates'!$Y$24:$Y$65)</f>
        <v>51.78074386960764</v>
      </c>
      <c r="AK124" s="127">
        <f>locallinterp(MIN(AI124,CAP_CB*12),'BBG rates'!$AA$25:$AA$40,'BBG rates'!$AC$25:$AC$40)</f>
        <v>9.4333333333333336</v>
      </c>
      <c r="AL124" s="144">
        <f t="shared" si="31"/>
        <v>16.632393124499966</v>
      </c>
      <c r="AM124" s="142">
        <f>(SUMPRODUCT(AL124:AL$381,G124:G$381)+SUMPRODUCT(AL124:AL$381,H124:H$381))/12</f>
        <v>8115100.9421434971</v>
      </c>
    </row>
    <row r="125" spans="1:39" x14ac:dyDescent="0.2">
      <c r="A125" s="7">
        <v>104</v>
      </c>
      <c r="B125" s="7">
        <v>52</v>
      </c>
      <c r="C125" s="7">
        <v>26</v>
      </c>
      <c r="D125" s="12">
        <f t="shared" si="23"/>
        <v>8.6666666666666661</v>
      </c>
      <c r="E125" s="29">
        <f t="shared" si="39"/>
        <v>4960795.826859084</v>
      </c>
      <c r="F125" s="2">
        <f t="shared" si="24"/>
        <v>6687.1222892880787</v>
      </c>
      <c r="G125" s="2">
        <f t="shared" si="32"/>
        <v>22197.073094269326</v>
      </c>
      <c r="H125" s="2">
        <f t="shared" si="33"/>
        <v>16293.695970452465</v>
      </c>
      <c r="I125" s="2">
        <f t="shared" si="22"/>
        <v>45177.891354009873</v>
      </c>
      <c r="J125" s="2">
        <f t="shared" si="40"/>
        <v>391541.72506808554</v>
      </c>
      <c r="K125" s="2">
        <f t="shared" si="25"/>
        <v>39314.318930436348</v>
      </c>
      <c r="L125" s="2">
        <f t="shared" si="25"/>
        <v>340724.09739711497</v>
      </c>
      <c r="M125" s="2"/>
      <c r="N125" s="28">
        <f t="shared" si="41"/>
        <v>6976822.8693270357</v>
      </c>
      <c r="O125" s="2">
        <f t="shared" si="34"/>
        <v>9373.9257660303792</v>
      </c>
      <c r="P125" s="2">
        <f t="shared" si="35"/>
        <v>31115.584014687243</v>
      </c>
      <c r="R125">
        <f t="shared" si="36"/>
        <v>104</v>
      </c>
      <c r="S125" s="89">
        <f t="shared" si="26"/>
        <v>38490.76906472179</v>
      </c>
      <c r="T125" s="89">
        <f>IF(AND(S125=0,S124&gt;0),SUM($G125:$H$381),S125)</f>
        <v>38490.76906472179</v>
      </c>
      <c r="U125" s="82">
        <f>SUM(T125:T$381)</f>
        <v>4999286.5959238065</v>
      </c>
      <c r="V125" s="68">
        <f>localspline(R125,'BBG rates'!$G$10:$G$27,'BBG rates'!$K$10:$K$27)</f>
        <v>1.0260484696251713</v>
      </c>
      <c r="W125" s="68">
        <f>locallinterp(R125,'BBG rates'!$G$10:$G$27,'BBG rates'!$J$10:$J$27)</f>
        <v>-0.29000000000000004</v>
      </c>
      <c r="X125" s="56">
        <f t="shared" si="37"/>
        <v>-0.29038617401559996</v>
      </c>
      <c r="Y125" s="66">
        <f t="shared" si="27"/>
        <v>-161.03457963532219</v>
      </c>
      <c r="Z125" s="72">
        <f t="shared" si="28"/>
        <v>-3.8653814270209488E-2</v>
      </c>
      <c r="AA125" s="79">
        <f t="shared" si="29"/>
        <v>-370.76576326480887</v>
      </c>
      <c r="AB125" s="81">
        <f t="shared" si="38"/>
        <v>-8.8996481274055683E-2</v>
      </c>
      <c r="AD125" s="95">
        <f>locallinterp(R125,'BBG rates'!$N$10:$N$369,'BBG rates'!$P$10:$P$369)</f>
        <v>8.8298845951495686</v>
      </c>
      <c r="AI125" s="185">
        <f t="shared" si="30"/>
        <v>104</v>
      </c>
      <c r="AJ125" s="127">
        <f>locallinterp(MIN(AI125,CAP_Senior*12),'BBG rates'!$X$24:$X$65,'BBG rates'!$Y$24:$Y$65)</f>
        <v>51.967626286182437</v>
      </c>
      <c r="AK125" s="127">
        <f>locallinterp(MIN(AI125,CAP_CB*12),'BBG rates'!$AA$25:$AA$40,'BBG rates'!$AC$25:$AC$40)</f>
        <v>9.4666666666666668</v>
      </c>
      <c r="AL125" s="144">
        <f t="shared" si="31"/>
        <v>16.691829801984348</v>
      </c>
      <c r="AM125" s="142">
        <f>(SUMPRODUCT(AL125:AL$381,G125:G$381)+SUMPRODUCT(AL125:AL$381,H125:H$381))/12</f>
        <v>8061516.4319771351</v>
      </c>
    </row>
    <row r="126" spans="1:39" x14ac:dyDescent="0.2">
      <c r="A126" s="7">
        <v>105</v>
      </c>
      <c r="B126" s="7">
        <v>52.5</v>
      </c>
      <c r="C126" s="7">
        <v>26.25</v>
      </c>
      <c r="D126" s="12">
        <f t="shared" si="23"/>
        <v>8.75</v>
      </c>
      <c r="E126" s="29">
        <f t="shared" si="39"/>
        <v>4922473.9990423881</v>
      </c>
      <c r="F126" s="2">
        <f t="shared" si="24"/>
        <v>6635.6364472972618</v>
      </c>
      <c r="G126" s="2">
        <f t="shared" si="32"/>
        <v>22153.999596756195</v>
      </c>
      <c r="H126" s="2">
        <f t="shared" si="33"/>
        <v>16167.828219940222</v>
      </c>
      <c r="I126" s="2">
        <f t="shared" si="22"/>
        <v>44957.464263993679</v>
      </c>
      <c r="J126" s="2">
        <f t="shared" si="40"/>
        <v>393377.81230994471</v>
      </c>
      <c r="K126" s="2">
        <f t="shared" si="25"/>
        <v>39070.239799031813</v>
      </c>
      <c r="L126" s="2">
        <f t="shared" si="25"/>
        <v>341864.59824152838</v>
      </c>
      <c r="M126" s="2"/>
      <c r="N126" s="28">
        <f t="shared" si="41"/>
        <v>6945665.664630794</v>
      </c>
      <c r="O126" s="2">
        <f t="shared" si="34"/>
        <v>9332.3050844758363</v>
      </c>
      <c r="P126" s="2">
        <f t="shared" si="35"/>
        <v>31157.204696241792</v>
      </c>
      <c r="R126">
        <f t="shared" si="36"/>
        <v>105</v>
      </c>
      <c r="S126" s="89">
        <f t="shared" si="26"/>
        <v>38321.827816696416</v>
      </c>
      <c r="T126" s="89">
        <f>IF(AND(S126=0,S125&gt;0),SUM($G126:$H$381),S126)</f>
        <v>38321.827816696416</v>
      </c>
      <c r="U126" s="82">
        <f>SUM(T126:T$381)</f>
        <v>4960795.826859084</v>
      </c>
      <c r="V126" s="68">
        <f>localspline(R126,'BBG rates'!$G$10:$G$27,'BBG rates'!$K$10:$K$27)</f>
        <v>1.0259122699387149</v>
      </c>
      <c r="W126" s="68">
        <f>locallinterp(R126,'BBG rates'!$G$10:$G$27,'BBG rates'!$J$10:$J$27)</f>
        <v>-0.28575</v>
      </c>
      <c r="X126" s="56">
        <f t="shared" si="37"/>
        <v>-0.28612492785766719</v>
      </c>
      <c r="Y126" s="66">
        <f t="shared" si="27"/>
        <v>-151.72025699897006</v>
      </c>
      <c r="Z126" s="72">
        <f t="shared" si="28"/>
        <v>-3.6700625212797287E-2</v>
      </c>
      <c r="AA126" s="79">
        <f t="shared" si="29"/>
        <v>-367.91114409123179</v>
      </c>
      <c r="AB126" s="81">
        <f t="shared" si="38"/>
        <v>-8.8996481274055697E-2</v>
      </c>
      <c r="AD126" s="95">
        <f>locallinterp(R126,'BBG rates'!$N$10:$N$369,'BBG rates'!$P$10:$P$369)</f>
        <v>8.9153772843111287</v>
      </c>
      <c r="AI126" s="185">
        <f t="shared" si="30"/>
        <v>105</v>
      </c>
      <c r="AJ126" s="127">
        <f>locallinterp(MIN(AI126,CAP_Senior*12),'BBG rates'!$X$24:$X$65,'BBG rates'!$Y$24:$Y$65)</f>
        <v>52.154508702757234</v>
      </c>
      <c r="AK126" s="127">
        <f>locallinterp(MIN(AI126,CAP_CB*12),'BBG rates'!$AA$25:$AA$40,'BBG rates'!$AC$25:$AC$40)</f>
        <v>9.5</v>
      </c>
      <c r="AL126" s="144">
        <f t="shared" si="31"/>
        <v>16.751266479468732</v>
      </c>
      <c r="AM126" s="142">
        <f>(SUMPRODUCT(AL126:AL$381,G126:G$381)+SUMPRODUCT(AL126:AL$381,H126:H$381))/12</f>
        <v>8007976.3181291493</v>
      </c>
    </row>
    <row r="127" spans="1:39" x14ac:dyDescent="0.2">
      <c r="A127" s="7">
        <v>106</v>
      </c>
      <c r="B127" s="7">
        <v>53</v>
      </c>
      <c r="C127" s="7">
        <v>26.5</v>
      </c>
      <c r="D127" s="12">
        <f t="shared" si="23"/>
        <v>8.8333333333333339</v>
      </c>
      <c r="E127" s="29">
        <f t="shared" si="39"/>
        <v>4884320.4760933938</v>
      </c>
      <c r="F127" s="2">
        <f t="shared" si="24"/>
        <v>6584.3765837062783</v>
      </c>
      <c r="G127" s="2">
        <f t="shared" si="32"/>
        <v>22111.009683514727</v>
      </c>
      <c r="H127" s="2">
        <f t="shared" si="33"/>
        <v>16042.513265479338</v>
      </c>
      <c r="I127" s="2">
        <f t="shared" si="22"/>
        <v>44737.899532700343</v>
      </c>
      <c r="J127" s="2">
        <f t="shared" si="40"/>
        <v>395184.77920551971</v>
      </c>
      <c r="K127" s="2">
        <f t="shared" si="25"/>
        <v>38827.491040267094</v>
      </c>
      <c r="L127" s="2">
        <f t="shared" si="25"/>
        <v>342976.1708556927</v>
      </c>
      <c r="M127" s="2"/>
      <c r="N127" s="28">
        <f t="shared" si="41"/>
        <v>6914466.783580537</v>
      </c>
      <c r="O127" s="2">
        <f t="shared" si="34"/>
        <v>9290.6287304604393</v>
      </c>
      <c r="P127" s="2">
        <f t="shared" si="35"/>
        <v>31198.881050257183</v>
      </c>
      <c r="R127">
        <f t="shared" si="36"/>
        <v>106</v>
      </c>
      <c r="S127" s="89">
        <f t="shared" si="26"/>
        <v>38153.522948994068</v>
      </c>
      <c r="T127" s="89">
        <f>IF(AND(S127=0,S126&gt;0),SUM($G127:$H$381),S127)</f>
        <v>38153.522948994068</v>
      </c>
      <c r="U127" s="82">
        <f>SUM(T127:T$381)</f>
        <v>4922473.9990423881</v>
      </c>
      <c r="V127" s="68">
        <f>localspline(R127,'BBG rates'!$G$10:$G$27,'BBG rates'!$K$10:$K$27)</f>
        <v>1.025765919646864</v>
      </c>
      <c r="W127" s="68">
        <f>locallinterp(R127,'BBG rates'!$G$10:$G$27,'BBG rates'!$J$10:$J$27)</f>
        <v>-0.28150000000000003</v>
      </c>
      <c r="X127" s="56">
        <f t="shared" si="37"/>
        <v>-0.28186384818322807</v>
      </c>
      <c r="Y127" s="66">
        <f t="shared" si="27"/>
        <v>-142.58289848278156</v>
      </c>
      <c r="Z127" s="72">
        <f t="shared" si="28"/>
        <v>-3.4758838383427387E-2</v>
      </c>
      <c r="AA127" s="79">
        <f t="shared" si="29"/>
        <v>-365.06905423150164</v>
      </c>
      <c r="AB127" s="81">
        <f t="shared" si="38"/>
        <v>-8.8996481274055697E-2</v>
      </c>
      <c r="AD127" s="95">
        <f>locallinterp(R127,'BBG rates'!$N$10:$N$369,'BBG rates'!$P$10:$P$369)</f>
        <v>9.0008577776150336</v>
      </c>
      <c r="AI127" s="185">
        <f t="shared" si="30"/>
        <v>106</v>
      </c>
      <c r="AJ127" s="127">
        <f>locallinterp(MIN(AI127,CAP_Senior*12),'BBG rates'!$X$24:$X$65,'BBG rates'!$Y$24:$Y$65)</f>
        <v>52.34139111933203</v>
      </c>
      <c r="AK127" s="127">
        <f>locallinterp(MIN(AI127,CAP_CB*12),'BBG rates'!$AA$25:$AA$40,'BBG rates'!$AC$25:$AC$40)</f>
        <v>9.5333333333333332</v>
      </c>
      <c r="AL127" s="144">
        <f t="shared" si="31"/>
        <v>16.81070315695311</v>
      </c>
      <c r="AM127" s="142">
        <f>(SUMPRODUCT(AL127:AL$381,G127:G$381)+SUMPRODUCT(AL127:AL$381,H127:H$381))/12</f>
        <v>7954481.3889843328</v>
      </c>
    </row>
    <row r="128" spans="1:39" x14ac:dyDescent="0.2">
      <c r="A128" s="7">
        <v>107</v>
      </c>
      <c r="B128" s="7">
        <v>53.5</v>
      </c>
      <c r="C128" s="7">
        <v>26.75</v>
      </c>
      <c r="D128" s="12">
        <f t="shared" si="23"/>
        <v>8.9166666666666661</v>
      </c>
      <c r="E128" s="29">
        <f t="shared" si="39"/>
        <v>4846334.6238767877</v>
      </c>
      <c r="F128" s="2">
        <f t="shared" si="24"/>
        <v>6533.3418472830635</v>
      </c>
      <c r="G128" s="2">
        <f t="shared" si="32"/>
        <v>22068.103192349379</v>
      </c>
      <c r="H128" s="2">
        <f t="shared" si="33"/>
        <v>15917.749024257222</v>
      </c>
      <c r="I128" s="2">
        <f t="shared" si="22"/>
        <v>44519.194063889663</v>
      </c>
      <c r="J128" s="2">
        <f t="shared" si="40"/>
        <v>396962.81373634946</v>
      </c>
      <c r="K128" s="2">
        <f t="shared" si="25"/>
        <v>38586.065852011146</v>
      </c>
      <c r="L128" s="2">
        <f t="shared" si="25"/>
        <v>344059.08718043269</v>
      </c>
      <c r="M128" s="2"/>
      <c r="N128" s="28">
        <f t="shared" si="41"/>
        <v>6883226.170429335</v>
      </c>
      <c r="O128" s="2">
        <f t="shared" si="34"/>
        <v>9248.8966295158516</v>
      </c>
      <c r="P128" s="2">
        <f t="shared" si="35"/>
        <v>31240.613151201771</v>
      </c>
      <c r="R128">
        <f t="shared" si="36"/>
        <v>107</v>
      </c>
      <c r="S128" s="89">
        <f t="shared" si="26"/>
        <v>37985.852216606603</v>
      </c>
      <c r="T128" s="89">
        <f>IF(AND(S128=0,S127&gt;0),SUM($G128:$H$381),S128)</f>
        <v>37985.852216606603</v>
      </c>
      <c r="U128" s="82">
        <f>SUM(T128:T$381)</f>
        <v>4884320.4760933928</v>
      </c>
      <c r="V128" s="68">
        <f>localspline(R128,'BBG rates'!$G$10:$G$27,'BBG rates'!$K$10:$K$27)</f>
        <v>1.0256091013278616</v>
      </c>
      <c r="W128" s="68">
        <f>locallinterp(R128,'BBG rates'!$G$10:$G$27,'BBG rates'!$J$10:$J$27)</f>
        <v>-0.27725</v>
      </c>
      <c r="X128" s="56">
        <f t="shared" si="37"/>
        <v>-0.27760293497869348</v>
      </c>
      <c r="Y128" s="66">
        <f t="shared" si="27"/>
        <v>-133.62114948265608</v>
      </c>
      <c r="Z128" s="72">
        <f t="shared" si="28"/>
        <v>-3.2828595126795555E-2</v>
      </c>
      <c r="AA128" s="79">
        <f t="shared" si="29"/>
        <v>-362.23944648927716</v>
      </c>
      <c r="AB128" s="81">
        <f t="shared" si="38"/>
        <v>-8.8996481274055739E-2</v>
      </c>
      <c r="AD128" s="95">
        <f>locallinterp(R128,'BBG rates'!$N$10:$N$369,'BBG rates'!$P$10:$P$369)</f>
        <v>9.0863252027256891</v>
      </c>
      <c r="AI128" s="185">
        <f t="shared" si="30"/>
        <v>107</v>
      </c>
      <c r="AJ128" s="127">
        <f>locallinterp(MIN(AI128,CAP_Senior*12),'BBG rates'!$X$24:$X$65,'BBG rates'!$Y$24:$Y$65)</f>
        <v>52.52827353590682</v>
      </c>
      <c r="AK128" s="127">
        <f>locallinterp(MIN(AI128,CAP_CB*12),'BBG rates'!$AA$25:$AA$40,'BBG rates'!$AC$25:$AC$40)</f>
        <v>9.5666666666666664</v>
      </c>
      <c r="AL128" s="144">
        <f t="shared" si="31"/>
        <v>16.870139834437492</v>
      </c>
      <c r="AM128" s="142">
        <f>(SUMPRODUCT(AL128:AL$381,G128:G$381)+SUMPRODUCT(AL128:AL$381,H128:H$381))/12</f>
        <v>7901032.4265937069</v>
      </c>
    </row>
    <row r="129" spans="1:39" x14ac:dyDescent="0.2">
      <c r="A129" s="7">
        <v>108</v>
      </c>
      <c r="B129" s="7">
        <v>54</v>
      </c>
      <c r="C129" s="7">
        <v>27</v>
      </c>
      <c r="D129" s="12">
        <f t="shared" si="23"/>
        <v>9</v>
      </c>
      <c r="E129" s="29">
        <f t="shared" si="39"/>
        <v>4808515.8104945989</v>
      </c>
      <c r="F129" s="2">
        <f t="shared" si="24"/>
        <v>6482.5313897985134</v>
      </c>
      <c r="G129" s="2">
        <f t="shared" si="32"/>
        <v>22025.279961379307</v>
      </c>
      <c r="H129" s="2">
        <f t="shared" si="33"/>
        <v>15793.533420809817</v>
      </c>
      <c r="I129" s="2">
        <f t="shared" si="22"/>
        <v>44301.344771987642</v>
      </c>
      <c r="J129" s="2">
        <f t="shared" si="40"/>
        <v>398712.10294788878</v>
      </c>
      <c r="K129" s="2">
        <f t="shared" si="25"/>
        <v>38345.957465669453</v>
      </c>
      <c r="L129" s="2">
        <f t="shared" si="25"/>
        <v>345113.61719102511</v>
      </c>
      <c r="M129" s="2"/>
      <c r="N129" s="28">
        <f t="shared" si="41"/>
        <v>6851943.769355691</v>
      </c>
      <c r="O129" s="2">
        <f t="shared" si="34"/>
        <v>9207.108707074125</v>
      </c>
      <c r="P129" s="2">
        <f t="shared" si="35"/>
        <v>31282.401073643494</v>
      </c>
      <c r="R129">
        <f t="shared" si="36"/>
        <v>108</v>
      </c>
      <c r="S129" s="89">
        <f t="shared" si="26"/>
        <v>37818.813382189124</v>
      </c>
      <c r="T129" s="89">
        <f>IF(AND(S129=0,S128&gt;0),SUM($G129:$H$381),S129)</f>
        <v>37818.813382189124</v>
      </c>
      <c r="U129" s="82">
        <f>SUM(T129:T$381)</f>
        <v>4846334.6238767859</v>
      </c>
      <c r="V129" s="68">
        <f>localspline(R129,'BBG rates'!$G$10:$G$27,'BBG rates'!$K$10:$K$27)</f>
        <v>1.0254415273666382</v>
      </c>
      <c r="W129" s="68">
        <f>locallinterp(R129,'BBG rates'!$G$10:$G$27,'BBG rates'!$J$10:$J$27)</f>
        <v>-0.27300000000000002</v>
      </c>
      <c r="X129" s="56">
        <f t="shared" si="37"/>
        <v>-0.27334218823060752</v>
      </c>
      <c r="Y129" s="66">
        <f t="shared" si="27"/>
        <v>-124.83366276349199</v>
      </c>
      <c r="Z129" s="72">
        <f t="shared" si="28"/>
        <v>-3.0910039636585965E-2</v>
      </c>
      <c r="AA129" s="79">
        <f t="shared" si="29"/>
        <v>-359.42227383471527</v>
      </c>
      <c r="AB129" s="81">
        <f t="shared" si="38"/>
        <v>-8.8996481274055739E-2</v>
      </c>
      <c r="AD129" s="95">
        <f>locallinterp(R129,'BBG rates'!$N$10:$N$369,'BBG rates'!$P$10:$P$369)</f>
        <v>9.171778663339575</v>
      </c>
      <c r="AI129" s="185">
        <f t="shared" si="30"/>
        <v>108</v>
      </c>
      <c r="AJ129" s="127">
        <f>locallinterp(MIN(AI129,CAP_Senior*12),'BBG rates'!$X$24:$X$65,'BBG rates'!$Y$24:$Y$65)</f>
        <v>52.715155952481616</v>
      </c>
      <c r="AK129" s="127">
        <f>locallinterp(MIN(AI129,CAP_CB*12),'BBG rates'!$AA$25:$AA$40,'BBG rates'!$AC$25:$AC$40)</f>
        <v>9.6</v>
      </c>
      <c r="AL129" s="144">
        <f t="shared" si="31"/>
        <v>16.929576511921873</v>
      </c>
      <c r="AM129" s="142">
        <f>(SUMPRODUCT(AL129:AL$381,G129:G$381)+SUMPRODUCT(AL129:AL$381,H129:H$381))/12</f>
        <v>7847630.2067083381</v>
      </c>
    </row>
    <row r="130" spans="1:39" x14ac:dyDescent="0.2">
      <c r="A130" s="7">
        <v>109</v>
      </c>
      <c r="B130" s="7">
        <v>54.5</v>
      </c>
      <c r="C130" s="7">
        <v>27.25</v>
      </c>
      <c r="D130" s="12">
        <f t="shared" si="23"/>
        <v>9.0833333333333339</v>
      </c>
      <c r="E130" s="29">
        <f t="shared" si="39"/>
        <v>4770863.4062785646</v>
      </c>
      <c r="F130" s="2">
        <f t="shared" si="24"/>
        <v>6431.9443660162269</v>
      </c>
      <c r="G130" s="2">
        <f t="shared" si="32"/>
        <v>21982.539829037822</v>
      </c>
      <c r="H130" s="2">
        <f t="shared" si="33"/>
        <v>15669.864386996531</v>
      </c>
      <c r="I130" s="2">
        <f t="shared" si="22"/>
        <v>44084.348582050581</v>
      </c>
      <c r="J130" s="2">
        <f t="shared" si="40"/>
        <v>400432.83295362612</v>
      </c>
      <c r="K130" s="2">
        <f t="shared" si="25"/>
        <v>38107.159146022415</v>
      </c>
      <c r="L130" s="2">
        <f t="shared" si="25"/>
        <v>346140.02890970366</v>
      </c>
      <c r="M130" s="2"/>
      <c r="N130" s="28">
        <f t="shared" si="41"/>
        <v>6820619.5244634412</v>
      </c>
      <c r="O130" s="2">
        <f t="shared" si="34"/>
        <v>9165.2648884675709</v>
      </c>
      <c r="P130" s="2">
        <f t="shared" si="35"/>
        <v>31324.244892250052</v>
      </c>
      <c r="R130">
        <f t="shared" si="36"/>
        <v>109</v>
      </c>
      <c r="S130" s="89">
        <f t="shared" si="26"/>
        <v>37652.404216034352</v>
      </c>
      <c r="T130" s="89">
        <f>IF(AND(S130=0,S129&gt;0),SUM($G130:$H$381),S130)</f>
        <v>37652.404216034352</v>
      </c>
      <c r="U130" s="82">
        <f>SUM(T130:T$381)</f>
        <v>4808515.8104945971</v>
      </c>
      <c r="V130" s="68">
        <f>localspline(R130,'BBG rates'!$G$10:$G$27,'BBG rates'!$K$10:$K$27)</f>
        <v>1.0252631447519678</v>
      </c>
      <c r="W130" s="68">
        <f>locallinterp(R130,'BBG rates'!$G$10:$G$27,'BBG rates'!$J$10:$J$27)</f>
        <v>-0.26866666666666666</v>
      </c>
      <c r="X130" s="56">
        <f t="shared" si="37"/>
        <v>-0.26899806879856492</v>
      </c>
      <c r="Y130" s="66">
        <f t="shared" si="27"/>
        <v>-116.21909842501485</v>
      </c>
      <c r="Z130" s="72">
        <f t="shared" si="28"/>
        <v>-2.9003319029468441E-2</v>
      </c>
      <c r="AA130" s="79">
        <f t="shared" si="29"/>
        <v>-356.61748940390277</v>
      </c>
      <c r="AB130" s="81">
        <f t="shared" si="38"/>
        <v>-8.8996481274055739E-2</v>
      </c>
      <c r="AD130" s="95">
        <f>locallinterp(R130,'BBG rates'!$N$10:$N$369,'BBG rates'!$P$10:$P$369)</f>
        <v>9.2572172587355723</v>
      </c>
      <c r="AI130" s="185">
        <f t="shared" si="30"/>
        <v>109</v>
      </c>
      <c r="AJ130" s="127">
        <f>locallinterp(MIN(AI130,CAP_Senior*12),'BBG rates'!$X$24:$X$65,'BBG rates'!$Y$24:$Y$65)</f>
        <v>52.8823279706587</v>
      </c>
      <c r="AK130" s="127">
        <f>locallinterp(MIN(AI130,CAP_CB*12),'BBG rates'!$AA$25:$AA$40,'BBG rates'!$AC$25:$AC$40)</f>
        <v>9.6333333333333329</v>
      </c>
      <c r="AL130" s="144">
        <f t="shared" si="31"/>
        <v>16.985662421678647</v>
      </c>
      <c r="AM130" s="142">
        <f>(SUMPRODUCT(AL130:AL$381,G130:G$381)+SUMPRODUCT(AL130:AL$381,H130:H$381))/12</f>
        <v>7794275.4988130135</v>
      </c>
    </row>
    <row r="131" spans="1:39" x14ac:dyDescent="0.2">
      <c r="A131" s="7">
        <v>110</v>
      </c>
      <c r="B131" s="7">
        <v>55</v>
      </c>
      <c r="C131" s="7">
        <v>27.5</v>
      </c>
      <c r="D131" s="12">
        <f t="shared" si="23"/>
        <v>9.1666666666666661</v>
      </c>
      <c r="E131" s="29">
        <f t="shared" si="39"/>
        <v>4733376.7837825175</v>
      </c>
      <c r="F131" s="2">
        <f t="shared" si="24"/>
        <v>6381.5799336822975</v>
      </c>
      <c r="G131" s="2">
        <f t="shared" si="32"/>
        <v>21939.88263407175</v>
      </c>
      <c r="H131" s="2">
        <f t="shared" si="33"/>
        <v>15546.739861975224</v>
      </c>
      <c r="I131" s="2">
        <f t="shared" si="22"/>
        <v>43868.202429729266</v>
      </c>
      <c r="J131" s="2">
        <f t="shared" si="40"/>
        <v>402125.18893918494</v>
      </c>
      <c r="K131" s="2">
        <f t="shared" si="25"/>
        <v>37869.66419106441</v>
      </c>
      <c r="L131" s="2">
        <f t="shared" si="25"/>
        <v>347138.58841809042</v>
      </c>
      <c r="M131" s="2"/>
      <c r="N131" s="28">
        <f t="shared" si="41"/>
        <v>6789253.3797816522</v>
      </c>
      <c r="O131" s="2">
        <f t="shared" si="34"/>
        <v>9123.3650989286234</v>
      </c>
      <c r="P131" s="2">
        <f t="shared" si="35"/>
        <v>31366.144681789003</v>
      </c>
      <c r="R131">
        <f t="shared" si="36"/>
        <v>110</v>
      </c>
      <c r="S131" s="89">
        <f t="shared" si="26"/>
        <v>37486.62249604697</v>
      </c>
      <c r="T131" s="89">
        <f>IF(AND(S131=0,S130&gt;0),SUM($G131:$H$381),S131)</f>
        <v>37486.62249604697</v>
      </c>
      <c r="U131" s="82">
        <f>SUM(T131:T$381)</f>
        <v>4770863.4062785627</v>
      </c>
      <c r="V131" s="68">
        <f>localspline(R131,'BBG rates'!$G$10:$G$27,'BBG rates'!$K$10:$K$27)</f>
        <v>1.0250747346431872</v>
      </c>
      <c r="W131" s="68">
        <f>locallinterp(R131,'BBG rates'!$G$10:$G$27,'BBG rates'!$J$10:$J$27)</f>
        <v>-0.26433333333333336</v>
      </c>
      <c r="X131" s="56">
        <f t="shared" si="37"/>
        <v>-0.26465412238612096</v>
      </c>
      <c r="Y131" s="66">
        <f t="shared" si="27"/>
        <v>-107.7787450752347</v>
      </c>
      <c r="Z131" s="72">
        <f t="shared" si="28"/>
        <v>-2.7109242725347062E-2</v>
      </c>
      <c r="AA131" s="79">
        <f t="shared" si="29"/>
        <v>-353.82504649828985</v>
      </c>
      <c r="AB131" s="81">
        <f t="shared" si="38"/>
        <v>-8.8996481274055725E-2</v>
      </c>
      <c r="AD131" s="95">
        <f>locallinterp(R131,'BBG rates'!$N$10:$N$369,'BBG rates'!$P$10:$P$369)</f>
        <v>9.342640153289171</v>
      </c>
      <c r="AI131" s="185">
        <f t="shared" si="30"/>
        <v>110</v>
      </c>
      <c r="AJ131" s="127">
        <f>locallinterp(MIN(AI131,CAP_Senior*12),'BBG rates'!$X$24:$X$65,'BBG rates'!$Y$24:$Y$65)</f>
        <v>53.049499988835784</v>
      </c>
      <c r="AK131" s="127">
        <f>locallinterp(MIN(AI131,CAP_CB*12),'BBG rates'!$AA$25:$AA$40,'BBG rates'!$AC$25:$AC$40)</f>
        <v>9.6666666666666661</v>
      </c>
      <c r="AL131" s="144">
        <f t="shared" si="31"/>
        <v>17.041748331435414</v>
      </c>
      <c r="AM131" s="142">
        <f>(SUMPRODUCT(AL131:AL$381,G131:G$381)+SUMPRODUCT(AL131:AL$381,H131:H$381))/12</f>
        <v>7740979.5798648363</v>
      </c>
    </row>
    <row r="132" spans="1:39" x14ac:dyDescent="0.2">
      <c r="A132" s="7">
        <v>111</v>
      </c>
      <c r="B132" s="7">
        <v>55.5</v>
      </c>
      <c r="C132" s="7">
        <v>27.75</v>
      </c>
      <c r="D132" s="12">
        <f t="shared" si="23"/>
        <v>9.25</v>
      </c>
      <c r="E132" s="29">
        <f t="shared" si="39"/>
        <v>4696055.3177747997</v>
      </c>
      <c r="F132" s="2">
        <f t="shared" si="24"/>
        <v>6331.4372535151242</v>
      </c>
      <c r="G132" s="2">
        <f t="shared" si="32"/>
        <v>21897.308215540801</v>
      </c>
      <c r="H132" s="2">
        <f t="shared" si="33"/>
        <v>15424.15779217729</v>
      </c>
      <c r="I132" s="2">
        <f t="shared" si="22"/>
        <v>43652.903261233216</v>
      </c>
      <c r="J132" s="2">
        <f t="shared" si="40"/>
        <v>403789.35516640724</v>
      </c>
      <c r="K132" s="2">
        <f t="shared" si="25"/>
        <v>37633.46593184361</v>
      </c>
      <c r="L132" s="2">
        <f t="shared" si="25"/>
        <v>348109.55986955337</v>
      </c>
      <c r="M132" s="2"/>
      <c r="N132" s="28">
        <f t="shared" si="41"/>
        <v>6757845.2792645246</v>
      </c>
      <c r="O132" s="2">
        <f t="shared" si="34"/>
        <v>9081.4092635897086</v>
      </c>
      <c r="P132" s="2">
        <f t="shared" si="35"/>
        <v>31408.100517127914</v>
      </c>
      <c r="R132">
        <f t="shared" si="36"/>
        <v>111</v>
      </c>
      <c r="S132" s="89">
        <f t="shared" si="26"/>
        <v>37321.466007718089</v>
      </c>
      <c r="T132" s="89">
        <f>IF(AND(S132=0,S131&gt;0),SUM($G132:$H$381),S132)</f>
        <v>37321.466007718089</v>
      </c>
      <c r="U132" s="82">
        <f>SUM(T132:T$381)</f>
        <v>4733376.7837825157</v>
      </c>
      <c r="V132" s="68">
        <f>localspline(R132,'BBG rates'!$G$10:$G$27,'BBG rates'!$K$10:$K$27)</f>
        <v>1.0248774990061804</v>
      </c>
      <c r="W132" s="68">
        <f>locallinterp(R132,'BBG rates'!$G$10:$G$27,'BBG rates'!$J$10:$J$27)</f>
        <v>-0.26</v>
      </c>
      <c r="X132" s="56">
        <f t="shared" si="37"/>
        <v>-0.26031034897862071</v>
      </c>
      <c r="Y132" s="66">
        <f t="shared" si="27"/>
        <v>-99.511254093642094</v>
      </c>
      <c r="Z132" s="72">
        <f t="shared" si="28"/>
        <v>-2.5227973678644128E-2</v>
      </c>
      <c r="AA132" s="79">
        <f t="shared" si="29"/>
        <v>-351.04489858412563</v>
      </c>
      <c r="AB132" s="81">
        <f t="shared" si="38"/>
        <v>-8.8996481274055725E-2</v>
      </c>
      <c r="AD132" s="95">
        <f>locallinterp(R132,'BBG rates'!$N$10:$N$369,'BBG rates'!$P$10:$P$369)</f>
        <v>9.4280466115396866</v>
      </c>
      <c r="AI132" s="185">
        <f t="shared" si="30"/>
        <v>111</v>
      </c>
      <c r="AJ132" s="127">
        <f>locallinterp(MIN(AI132,CAP_Senior*12),'BBG rates'!$X$24:$X$65,'BBG rates'!$Y$24:$Y$65)</f>
        <v>53.216672007012875</v>
      </c>
      <c r="AK132" s="127">
        <f>locallinterp(MIN(AI132,CAP_CB*12),'BBG rates'!$AA$25:$AA$40,'BBG rates'!$AC$25:$AC$40)</f>
        <v>9.6999999999999993</v>
      </c>
      <c r="AL132" s="144">
        <f t="shared" si="31"/>
        <v>17.097834241192189</v>
      </c>
      <c r="AM132" s="142">
        <f>(SUMPRODUCT(AL132:AL$381,G132:G$381)+SUMPRODUCT(AL132:AL$381,H132:H$381))/12</f>
        <v>7687743.1143337386</v>
      </c>
    </row>
    <row r="133" spans="1:39" x14ac:dyDescent="0.2">
      <c r="A133" s="7">
        <v>112</v>
      </c>
      <c r="B133" s="7">
        <v>56</v>
      </c>
      <c r="C133" s="7">
        <v>28</v>
      </c>
      <c r="D133" s="12">
        <f t="shared" si="23"/>
        <v>9.3333333333333339</v>
      </c>
      <c r="E133" s="29">
        <f t="shared" si="39"/>
        <v>4658898.3852307005</v>
      </c>
      <c r="F133" s="2">
        <f t="shared" si="24"/>
        <v>6281.5154891952689</v>
      </c>
      <c r="G133" s="2">
        <f t="shared" si="32"/>
        <v>21854.816412817047</v>
      </c>
      <c r="H133" s="2">
        <f t="shared" si="33"/>
        <v>15302.116131282835</v>
      </c>
      <c r="I133" s="2">
        <f t="shared" si="22"/>
        <v>43438.44803329515</v>
      </c>
      <c r="J133" s="2">
        <f t="shared" si="40"/>
        <v>405425.51497742144</v>
      </c>
      <c r="K133" s="2">
        <f t="shared" si="25"/>
        <v>37398.557732302666</v>
      </c>
      <c r="L133" s="2">
        <f t="shared" si="25"/>
        <v>349053.20550149155</v>
      </c>
      <c r="M133" s="2"/>
      <c r="N133" s="28">
        <f t="shared" si="41"/>
        <v>6726395.16679129</v>
      </c>
      <c r="O133" s="2">
        <f t="shared" si="34"/>
        <v>9039.3973074831047</v>
      </c>
      <c r="P133" s="2">
        <f t="shared" si="35"/>
        <v>31450.112473234516</v>
      </c>
      <c r="R133">
        <f t="shared" si="36"/>
        <v>112</v>
      </c>
      <c r="S133" s="89">
        <f t="shared" si="26"/>
        <v>37156.93254409988</v>
      </c>
      <c r="T133" s="89">
        <f>IF(AND(S133=0,S132&gt;0),SUM($G133:$H$381),S133)</f>
        <v>37156.93254409988</v>
      </c>
      <c r="U133" s="82">
        <f>SUM(T133:T$381)</f>
        <v>4696055.3177747978</v>
      </c>
      <c r="V133" s="68">
        <f>localspline(R133,'BBG rates'!$G$10:$G$27,'BBG rates'!$K$10:$K$27)</f>
        <v>1.0246725206620915</v>
      </c>
      <c r="W133" s="68">
        <f>locallinterp(R133,'BBG rates'!$G$10:$G$27,'BBG rates'!$J$10:$J$27)</f>
        <v>-0.25566666666666671</v>
      </c>
      <c r="X133" s="56">
        <f t="shared" si="37"/>
        <v>-0.2559667485618089</v>
      </c>
      <c r="Y133" s="66">
        <f t="shared" si="27"/>
        <v>-91.415284226256404</v>
      </c>
      <c r="Z133" s="72">
        <f t="shared" si="28"/>
        <v>-2.3359678208281349E-2</v>
      </c>
      <c r="AA133" s="79">
        <f t="shared" si="29"/>
        <v>-348.27699929189549</v>
      </c>
      <c r="AB133" s="81">
        <f t="shared" si="38"/>
        <v>-8.8996481274055725E-2</v>
      </c>
      <c r="AD133" s="95">
        <f>locallinterp(R133,'BBG rates'!$N$10:$N$369,'BBG rates'!$P$10:$P$369)</f>
        <v>9.5134359882615271</v>
      </c>
      <c r="AI133" s="185">
        <f t="shared" si="30"/>
        <v>112</v>
      </c>
      <c r="AJ133" s="127">
        <f>locallinterp(MIN(AI133,CAP_Senior*12),'BBG rates'!$X$24:$X$65,'BBG rates'!$Y$24:$Y$65)</f>
        <v>53.383844025189958</v>
      </c>
      <c r="AK133" s="127">
        <f>locallinterp(MIN(AI133,CAP_CB*12),'BBG rates'!$AA$25:$AA$40,'BBG rates'!$AC$25:$AC$40)</f>
        <v>9.7333333333333325</v>
      </c>
      <c r="AL133" s="144">
        <f t="shared" si="31"/>
        <v>17.153920150948959</v>
      </c>
      <c r="AM133" s="142">
        <f>(SUMPRODUCT(AL133:AL$381,G133:G$381)+SUMPRODUCT(AL133:AL$381,H133:H$381))/12</f>
        <v>7634566.7610472171</v>
      </c>
    </row>
    <row r="134" spans="1:39" x14ac:dyDescent="0.2">
      <c r="A134" s="7">
        <v>113</v>
      </c>
      <c r="B134" s="7">
        <v>56.5</v>
      </c>
      <c r="C134" s="7">
        <v>28.25</v>
      </c>
      <c r="D134" s="12">
        <f t="shared" si="23"/>
        <v>9.4166666666666661</v>
      </c>
      <c r="E134" s="29">
        <f t="shared" si="39"/>
        <v>4621905.36532492</v>
      </c>
      <c r="F134" s="2">
        <f t="shared" si="24"/>
        <v>6231.8138073553419</v>
      </c>
      <c r="G134" s="2">
        <f t="shared" si="32"/>
        <v>21812.407065584204</v>
      </c>
      <c r="H134" s="2">
        <f t="shared" si="33"/>
        <v>15180.612840195909</v>
      </c>
      <c r="I134" s="2">
        <f t="shared" si="22"/>
        <v>43224.833713135456</v>
      </c>
      <c r="J134" s="2">
        <f t="shared" si="40"/>
        <v>407033.8507986922</v>
      </c>
      <c r="K134" s="2">
        <f t="shared" si="25"/>
        <v>37164.932989119996</v>
      </c>
      <c r="L134" s="2">
        <f t="shared" si="25"/>
        <v>349969.78564754658</v>
      </c>
      <c r="M134" s="2"/>
      <c r="N134" s="28">
        <f t="shared" si="41"/>
        <v>6694902.9861661131</v>
      </c>
      <c r="O134" s="2">
        <f t="shared" si="34"/>
        <v>8997.3291555408123</v>
      </c>
      <c r="P134" s="2">
        <f t="shared" si="35"/>
        <v>31492.180625176803</v>
      </c>
      <c r="R134">
        <f t="shared" si="36"/>
        <v>113</v>
      </c>
      <c r="S134" s="89">
        <f t="shared" si="26"/>
        <v>36993.019905780115</v>
      </c>
      <c r="T134" s="89">
        <f>IF(AND(S134=0,S133&gt;0),SUM($G134:$H$381),S134)</f>
        <v>36993.019905780115</v>
      </c>
      <c r="U134" s="82">
        <f>SUM(T134:T$381)</f>
        <v>4658898.3852306977</v>
      </c>
      <c r="V134" s="68">
        <f>localspline(R134,'BBG rates'!$G$10:$G$27,'BBG rates'!$K$10:$K$27)</f>
        <v>1.0244607035944182</v>
      </c>
      <c r="W134" s="68">
        <f>locallinterp(R134,'BBG rates'!$G$10:$G$27,'BBG rates'!$J$10:$J$27)</f>
        <v>-0.25133333333333335</v>
      </c>
      <c r="X134" s="56">
        <f t="shared" si="37"/>
        <v>-0.25162332112143027</v>
      </c>
      <c r="Y134" s="66">
        <f t="shared" si="27"/>
        <v>-83.489501551386653</v>
      </c>
      <c r="Z134" s="72">
        <f t="shared" si="28"/>
        <v>-2.1504526086954554E-2</v>
      </c>
      <c r="AA134" s="79">
        <f t="shared" si="29"/>
        <v>-345.5213024157602</v>
      </c>
      <c r="AB134" s="81">
        <f t="shared" si="38"/>
        <v>-8.8996481274055725E-2</v>
      </c>
      <c r="AD134" s="95">
        <f>locallinterp(R134,'BBG rates'!$N$10:$N$369,'BBG rates'!$P$10:$P$369)</f>
        <v>9.5988077135610617</v>
      </c>
      <c r="AI134" s="185">
        <f t="shared" si="30"/>
        <v>113</v>
      </c>
      <c r="AJ134" s="127">
        <f>locallinterp(MIN(AI134,CAP_Senior*12),'BBG rates'!$X$24:$X$65,'BBG rates'!$Y$24:$Y$65)</f>
        <v>53.551016043367042</v>
      </c>
      <c r="AK134" s="127">
        <f>locallinterp(MIN(AI134,CAP_CB*12),'BBG rates'!$AA$25:$AA$40,'BBG rates'!$AC$25:$AC$40)</f>
        <v>9.7666666666666657</v>
      </c>
      <c r="AL134" s="144">
        <f t="shared" si="31"/>
        <v>17.21000606070573</v>
      </c>
      <c r="AM134" s="142">
        <f>(SUMPRODUCT(AL134:AL$381,G134:G$381)+SUMPRODUCT(AL134:AL$381,H134:H$381))/12</f>
        <v>7581451.1732209101</v>
      </c>
    </row>
    <row r="135" spans="1:39" x14ac:dyDescent="0.2">
      <c r="A135" s="7">
        <v>114</v>
      </c>
      <c r="B135" s="7">
        <v>57</v>
      </c>
      <c r="C135" s="7">
        <v>28.5</v>
      </c>
      <c r="D135" s="12">
        <f t="shared" si="23"/>
        <v>9.5</v>
      </c>
      <c r="E135" s="29">
        <f t="shared" si="39"/>
        <v>4585075.6394240633</v>
      </c>
      <c r="F135" s="2">
        <f t="shared" si="24"/>
        <v>6182.3313775699153</v>
      </c>
      <c r="G135" s="2">
        <f t="shared" si="32"/>
        <v>21770.080013837116</v>
      </c>
      <c r="H135" s="2">
        <f t="shared" si="33"/>
        <v>15059.645887019848</v>
      </c>
      <c r="I135" s="2">
        <f t="shared" si="22"/>
        <v>43012.057278426881</v>
      </c>
      <c r="J135" s="2">
        <f t="shared" si="40"/>
        <v>408614.54414505535</v>
      </c>
      <c r="K135" s="2">
        <f t="shared" si="25"/>
        <v>36932.585131551969</v>
      </c>
      <c r="L135" s="2">
        <f t="shared" si="25"/>
        <v>350859.55874974368</v>
      </c>
      <c r="M135" s="2"/>
      <c r="N135" s="28">
        <f t="shared" si="41"/>
        <v>6663368.6811179901</v>
      </c>
      <c r="O135" s="2">
        <f t="shared" si="34"/>
        <v>8955.2047325944241</v>
      </c>
      <c r="P135" s="2">
        <f t="shared" si="35"/>
        <v>31534.305048123199</v>
      </c>
      <c r="R135">
        <f t="shared" si="36"/>
        <v>114</v>
      </c>
      <c r="S135" s="89">
        <f t="shared" si="26"/>
        <v>36829.725900856967</v>
      </c>
      <c r="T135" s="89">
        <f>IF(AND(S135=0,S134&gt;0),SUM($G135:$H$381),S135)</f>
        <v>36829.725900856967</v>
      </c>
      <c r="U135" s="82">
        <f>SUM(T135:T$381)</f>
        <v>4621905.3653249172</v>
      </c>
      <c r="V135" s="68">
        <f>localspline(R135,'BBG rates'!$G$10:$G$27,'BBG rates'!$K$10:$K$27)</f>
        <v>1.0242433094092576</v>
      </c>
      <c r="W135" s="68">
        <f>locallinterp(R135,'BBG rates'!$G$10:$G$27,'BBG rates'!$J$10:$J$27)</f>
        <v>-0.247</v>
      </c>
      <c r="X135" s="56">
        <f t="shared" si="37"/>
        <v>-0.24728006664269664</v>
      </c>
      <c r="Y135" s="66">
        <f t="shared" si="27"/>
        <v>-75.732579445550343</v>
      </c>
      <c r="Z135" s="72">
        <f t="shared" si="28"/>
        <v>-1.9662690633275581E-2</v>
      </c>
      <c r="AA135" s="79">
        <f t="shared" si="29"/>
        <v>-342.77776191299728</v>
      </c>
      <c r="AB135" s="81">
        <f t="shared" si="38"/>
        <v>-8.8996481274055739E-2</v>
      </c>
      <c r="AD135" s="95">
        <f>locallinterp(R135,'BBG rates'!$N$10:$N$369,'BBG rates'!$P$10:$P$369)</f>
        <v>9.6841613226785004</v>
      </c>
      <c r="AI135" s="185">
        <f t="shared" si="30"/>
        <v>114</v>
      </c>
      <c r="AJ135" s="127">
        <f>locallinterp(MIN(AI135,CAP_Senior*12),'BBG rates'!$X$24:$X$65,'BBG rates'!$Y$24:$Y$65)</f>
        <v>53.718188061544126</v>
      </c>
      <c r="AK135" s="127">
        <f>locallinterp(MIN(AI135,CAP_CB*12),'BBG rates'!$AA$25:$AA$40,'BBG rates'!$AC$25:$AC$40)</f>
        <v>9.8000000000000007</v>
      </c>
      <c r="AL135" s="144">
        <f t="shared" si="31"/>
        <v>17.266091970462504</v>
      </c>
      <c r="AM135" s="142">
        <f>(SUMPRODUCT(AL135:AL$381,G135:G$381)+SUMPRODUCT(AL135:AL$381,H135:H$381))/12</f>
        <v>7528396.9984890521</v>
      </c>
    </row>
    <row r="136" spans="1:39" x14ac:dyDescent="0.2">
      <c r="A136" s="7">
        <v>115</v>
      </c>
      <c r="B136" s="7">
        <v>57.5</v>
      </c>
      <c r="C136" s="7">
        <v>28.75</v>
      </c>
      <c r="D136" s="12">
        <f t="shared" si="23"/>
        <v>9.5833333333333339</v>
      </c>
      <c r="E136" s="29">
        <f t="shared" si="39"/>
        <v>4548408.5910791494</v>
      </c>
      <c r="F136" s="2">
        <f t="shared" si="24"/>
        <v>6133.0673723454902</v>
      </c>
      <c r="G136" s="2">
        <f t="shared" si="32"/>
        <v>21727.835097881103</v>
      </c>
      <c r="H136" s="2">
        <f t="shared" si="33"/>
        <v>14939.213247032691</v>
      </c>
      <c r="I136" s="2">
        <f t="shared" si="22"/>
        <v>42800.115717259279</v>
      </c>
      <c r="J136" s="2">
        <f t="shared" si="40"/>
        <v>410167.77562373481</v>
      </c>
      <c r="K136" s="2">
        <f t="shared" si="25"/>
        <v>36701.507621275741</v>
      </c>
      <c r="L136" s="2">
        <f t="shared" si="25"/>
        <v>351722.78137055924</v>
      </c>
      <c r="M136" s="2"/>
      <c r="N136" s="28">
        <f t="shared" si="41"/>
        <v>6631792.1953006471</v>
      </c>
      <c r="O136" s="2">
        <f t="shared" si="34"/>
        <v>8913.0239633749825</v>
      </c>
      <c r="P136" s="2">
        <f t="shared" si="35"/>
        <v>31576.48581734264</v>
      </c>
      <c r="R136">
        <f t="shared" si="36"/>
        <v>115</v>
      </c>
      <c r="S136" s="89">
        <f t="shared" si="26"/>
        <v>36667.048344913797</v>
      </c>
      <c r="T136" s="89">
        <f>IF(AND(S136=0,S135&gt;0),SUM($G136:$H$381),S136)</f>
        <v>36667.048344913797</v>
      </c>
      <c r="U136" s="82">
        <f>SUM(T136:T$381)</f>
        <v>4585075.6394240605</v>
      </c>
      <c r="V136" s="68">
        <f>localspline(R136,'BBG rates'!$G$10:$G$27,'BBG rates'!$K$10:$K$27)</f>
        <v>1.0240213314982272</v>
      </c>
      <c r="W136" s="68">
        <f>locallinterp(R136,'BBG rates'!$G$10:$G$27,'BBG rates'!$J$10:$J$27)</f>
        <v>-0.24266666666666667</v>
      </c>
      <c r="X136" s="56">
        <f t="shared" si="37"/>
        <v>-0.24293698511161921</v>
      </c>
      <c r="Y136" s="66">
        <f t="shared" si="27"/>
        <v>-68.143198549553546</v>
      </c>
      <c r="Z136" s="72">
        <f t="shared" si="28"/>
        <v>-1.7834348806890298E-2</v>
      </c>
      <c r="AA136" s="79">
        <f t="shared" si="29"/>
        <v>-340.04633190344379</v>
      </c>
      <c r="AB136" s="81">
        <f t="shared" si="38"/>
        <v>-8.8996481274055739E-2</v>
      </c>
      <c r="AD136" s="95">
        <f>locallinterp(R136,'BBG rates'!$N$10:$N$369,'BBG rates'!$P$10:$P$369)</f>
        <v>9.7694964336366859</v>
      </c>
      <c r="AI136" s="185">
        <f t="shared" si="30"/>
        <v>115</v>
      </c>
      <c r="AJ136" s="127">
        <f>locallinterp(MIN(AI136,CAP_Senior*12),'BBG rates'!$X$24:$X$65,'BBG rates'!$Y$24:$Y$65)</f>
        <v>53.88536007972121</v>
      </c>
      <c r="AK136" s="127">
        <f>locallinterp(MIN(AI136,CAP_CB*12),'BBG rates'!$AA$25:$AA$40,'BBG rates'!$AC$25:$AC$40)</f>
        <v>9.8333333333333339</v>
      </c>
      <c r="AL136" s="144">
        <f t="shared" si="31"/>
        <v>17.322177880219272</v>
      </c>
      <c r="AM136" s="142">
        <f>(SUMPRODUCT(AL136:AL$381,G136:G$381)+SUMPRODUCT(AL136:AL$381,H136:H$381))/12</f>
        <v>7475404.8789347904</v>
      </c>
    </row>
    <row r="137" spans="1:39" x14ac:dyDescent="0.2">
      <c r="A137" s="7">
        <v>116</v>
      </c>
      <c r="B137" s="7">
        <v>58</v>
      </c>
      <c r="C137" s="7">
        <v>29</v>
      </c>
      <c r="D137" s="12">
        <f t="shared" si="23"/>
        <v>9.6666666666666661</v>
      </c>
      <c r="E137" s="29">
        <f t="shared" si="39"/>
        <v>4511903.6060181549</v>
      </c>
      <c r="F137" s="2">
        <f t="shared" si="24"/>
        <v>6084.0209671104712</v>
      </c>
      <c r="G137" s="2">
        <f t="shared" si="32"/>
        <v>21685.672158331377</v>
      </c>
      <c r="H137" s="2">
        <f t="shared" si="33"/>
        <v>14819.312902662672</v>
      </c>
      <c r="I137" s="2">
        <f t="shared" si="22"/>
        <v>42589.006028104523</v>
      </c>
      <c r="J137" s="2">
        <f t="shared" si="40"/>
        <v>411693.72493834369</v>
      </c>
      <c r="K137" s="2">
        <f t="shared" si="25"/>
        <v>36471.693952232934</v>
      </c>
      <c r="L137" s="2">
        <f t="shared" si="25"/>
        <v>352559.70820491831</v>
      </c>
      <c r="M137" s="2"/>
      <c r="N137" s="28">
        <f t="shared" si="41"/>
        <v>6600173.4722924419</v>
      </c>
      <c r="O137" s="2">
        <f t="shared" si="34"/>
        <v>8870.7867725128472</v>
      </c>
      <c r="P137" s="2">
        <f t="shared" si="35"/>
        <v>31618.723008204775</v>
      </c>
      <c r="R137">
        <f t="shared" si="36"/>
        <v>116</v>
      </c>
      <c r="S137" s="89">
        <f t="shared" si="26"/>
        <v>36504.985060994048</v>
      </c>
      <c r="T137" s="89">
        <f>IF(AND(S137=0,S136&gt;0),SUM($G137:$H$381),S137)</f>
        <v>36504.985060994048</v>
      </c>
      <c r="U137" s="82">
        <f>SUM(T137:T$381)</f>
        <v>4548408.5910791475</v>
      </c>
      <c r="V137" s="68">
        <f>localspline(R137,'BBG rates'!$G$10:$G$27,'BBG rates'!$K$10:$K$27)</f>
        <v>1.0237959420714895</v>
      </c>
      <c r="W137" s="68">
        <f>locallinterp(R137,'BBG rates'!$G$10:$G$27,'BBG rates'!$J$10:$J$27)</f>
        <v>-0.23833333333333334</v>
      </c>
      <c r="X137" s="56">
        <f t="shared" si="37"/>
        <v>-0.2385940765134098</v>
      </c>
      <c r="Y137" s="66">
        <f t="shared" si="27"/>
        <v>-60.720046734674085</v>
      </c>
      <c r="Z137" s="72">
        <f t="shared" si="28"/>
        <v>-1.6019681306670232E-2</v>
      </c>
      <c r="AA137" s="79">
        <f t="shared" si="29"/>
        <v>-337.32696666894128</v>
      </c>
      <c r="AB137" s="81">
        <f t="shared" si="38"/>
        <v>-8.8996481274055725E-2</v>
      </c>
      <c r="AD137" s="95">
        <f>locallinterp(R137,'BBG rates'!$N$10:$N$369,'BBG rates'!$P$10:$P$369)</f>
        <v>9.8548127621426431</v>
      </c>
      <c r="AI137" s="185">
        <f t="shared" si="30"/>
        <v>116</v>
      </c>
      <c r="AJ137" s="127">
        <f>locallinterp(MIN(AI137,CAP_Senior*12),'BBG rates'!$X$24:$X$65,'BBG rates'!$Y$24:$Y$65)</f>
        <v>54.052532097898293</v>
      </c>
      <c r="AK137" s="127">
        <f>locallinterp(MIN(AI137,CAP_CB*12),'BBG rates'!$AA$25:$AA$40,'BBG rates'!$AC$25:$AC$40)</f>
        <v>9.8666666666666671</v>
      </c>
      <c r="AL137" s="144">
        <f t="shared" si="31"/>
        <v>17.378263789976046</v>
      </c>
      <c r="AM137" s="142">
        <f>(SUMPRODUCT(AL137:AL$381,G137:G$381)+SUMPRODUCT(AL137:AL$381,H137:H$381))/12</f>
        <v>7422475.451120358</v>
      </c>
    </row>
    <row r="138" spans="1:39" x14ac:dyDescent="0.2">
      <c r="A138" s="7">
        <v>117</v>
      </c>
      <c r="B138" s="7">
        <v>58.5</v>
      </c>
      <c r="C138" s="7">
        <v>29.25</v>
      </c>
      <c r="D138" s="12">
        <f t="shared" si="23"/>
        <v>9.75</v>
      </c>
      <c r="E138" s="29">
        <f t="shared" si="39"/>
        <v>4475560.0721385786</v>
      </c>
      <c r="F138" s="2">
        <f t="shared" si="24"/>
        <v>6035.191340205195</v>
      </c>
      <c r="G138" s="2">
        <f t="shared" si="32"/>
        <v>21643.591036112437</v>
      </c>
      <c r="H138" s="2">
        <f t="shared" si="33"/>
        <v>14699.942843463807</v>
      </c>
      <c r="I138" s="2">
        <f t="shared" si="22"/>
        <v>42378.725219781438</v>
      </c>
      <c r="J138" s="2">
        <f t="shared" si="40"/>
        <v>413192.57089286903</v>
      </c>
      <c r="K138" s="2">
        <f t="shared" si="25"/>
        <v>36243.137650473895</v>
      </c>
      <c r="L138" s="2">
        <f t="shared" si="25"/>
        <v>353370.5920921205</v>
      </c>
      <c r="M138" s="2"/>
      <c r="N138" s="28">
        <f t="shared" si="41"/>
        <v>6568512.4555962617</v>
      </c>
      <c r="O138" s="2">
        <f t="shared" si="34"/>
        <v>8828.4930845375693</v>
      </c>
      <c r="P138" s="2">
        <f t="shared" si="35"/>
        <v>31661.016696180046</v>
      </c>
      <c r="R138">
        <f t="shared" si="36"/>
        <v>117</v>
      </c>
      <c r="S138" s="89">
        <f t="shared" si="26"/>
        <v>36343.533879576244</v>
      </c>
      <c r="T138" s="89">
        <f>IF(AND(S138=0,S137&gt;0),SUM($G138:$H$381),S138)</f>
        <v>36343.533879576244</v>
      </c>
      <c r="U138" s="82">
        <f>SUM(T138:T$381)</f>
        <v>4511903.606018153</v>
      </c>
      <c r="V138" s="68">
        <f>localspline(R138,'BBG rates'!$G$10:$G$27,'BBG rates'!$K$10:$K$27)</f>
        <v>1.0235681047084597</v>
      </c>
      <c r="W138" s="68">
        <f>locallinterp(R138,'BBG rates'!$G$10:$G$27,'BBG rates'!$J$10:$J$27)</f>
        <v>-0.23400000000000001</v>
      </c>
      <c r="X138" s="56">
        <f t="shared" si="37"/>
        <v>-0.23425134083407961</v>
      </c>
      <c r="Y138" s="66">
        <f t="shared" si="27"/>
        <v>-53.461819069037674</v>
      </c>
      <c r="Z138" s="72">
        <f t="shared" si="28"/>
        <v>-1.4218872672118672E-2</v>
      </c>
      <c r="AA138" s="79">
        <f t="shared" si="29"/>
        <v>-334.6196206527826</v>
      </c>
      <c r="AB138" s="81">
        <f t="shared" si="38"/>
        <v>-8.8996481274055739E-2</v>
      </c>
      <c r="AD138" s="95">
        <f>locallinterp(R138,'BBG rates'!$N$10:$N$369,'BBG rates'!$P$10:$P$369)</f>
        <v>9.9401101042016808</v>
      </c>
      <c r="AI138" s="185">
        <f t="shared" si="30"/>
        <v>117</v>
      </c>
      <c r="AJ138" s="127">
        <f>locallinterp(MIN(AI138,CAP_Senior*12),'BBG rates'!$X$24:$X$65,'BBG rates'!$Y$24:$Y$65)</f>
        <v>54.219704116075377</v>
      </c>
      <c r="AK138" s="127">
        <f>locallinterp(MIN(AI138,CAP_CB*12),'BBG rates'!$AA$25:$AA$40,'BBG rates'!$AC$25:$AC$40)</f>
        <v>9.9</v>
      </c>
      <c r="AL138" s="144">
        <f t="shared" si="31"/>
        <v>17.434349699732813</v>
      </c>
      <c r="AM138" s="142">
        <f>(SUMPRODUCT(AL138:AL$381,G138:G$381)+SUMPRODUCT(AL138:AL$381,H138:H$381))/12</f>
        <v>7369609.3461171016</v>
      </c>
    </row>
    <row r="139" spans="1:39" x14ac:dyDescent="0.2">
      <c r="A139" s="7">
        <v>118</v>
      </c>
      <c r="B139" s="7">
        <v>59</v>
      </c>
      <c r="C139" s="7">
        <v>29.5</v>
      </c>
      <c r="D139" s="12">
        <f t="shared" si="23"/>
        <v>9.8333333333333339</v>
      </c>
      <c r="E139" s="29">
        <f t="shared" si="39"/>
        <v>4439377.3795000296</v>
      </c>
      <c r="F139" s="2">
        <f t="shared" si="24"/>
        <v>5986.5776728719866</v>
      </c>
      <c r="G139" s="2">
        <f t="shared" si="32"/>
        <v>21601.591572457462</v>
      </c>
      <c r="H139" s="2">
        <f t="shared" si="33"/>
        <v>14581.10106609154</v>
      </c>
      <c r="I139" s="2">
        <f t="shared" si="22"/>
        <v>42169.270311420987</v>
      </c>
      <c r="J139" s="2">
        <f t="shared" si="40"/>
        <v>414664.49139563972</v>
      </c>
      <c r="K139" s="2">
        <f t="shared" si="25"/>
        <v>36015.832274002896</v>
      </c>
      <c r="L139" s="2">
        <f t="shared" si="25"/>
        <v>354155.68402769521</v>
      </c>
      <c r="M139" s="2"/>
      <c r="N139" s="28">
        <f t="shared" si="41"/>
        <v>6536809.0886394214</v>
      </c>
      <c r="O139" s="2">
        <f t="shared" si="34"/>
        <v>8786.1428238777426</v>
      </c>
      <c r="P139" s="2">
        <f t="shared" si="35"/>
        <v>31703.366956839869</v>
      </c>
      <c r="R139">
        <f t="shared" si="36"/>
        <v>118</v>
      </c>
      <c r="S139" s="89">
        <f t="shared" si="26"/>
        <v>36182.692638549001</v>
      </c>
      <c r="T139" s="89">
        <f>IF(AND(S139=0,S138&gt;0),SUM($G139:$H$381),S139)</f>
        <v>36182.692638549001</v>
      </c>
      <c r="U139" s="82">
        <f>SUM(T139:T$381)</f>
        <v>4475560.0721385749</v>
      </c>
      <c r="V139" s="68">
        <f>localspline(R139,'BBG rates'!$G$10:$G$27,'BBG rates'!$K$10:$K$27)</f>
        <v>1.0233389916216058</v>
      </c>
      <c r="W139" s="68">
        <f>locallinterp(R139,'BBG rates'!$G$10:$G$27,'BBG rates'!$J$10:$J$27)</f>
        <v>-0.22966666666666669</v>
      </c>
      <c r="X139" s="56">
        <f t="shared" si="37"/>
        <v>-0.22990877805884047</v>
      </c>
      <c r="Y139" s="66">
        <f t="shared" si="27"/>
        <v>-46.367217784088062</v>
      </c>
      <c r="Z139" s="72">
        <f t="shared" si="28"/>
        <v>-1.2432111388087943E-2</v>
      </c>
      <c r="AA139" s="79">
        <f t="shared" si="29"/>
        <v>-331.92424845916031</v>
      </c>
      <c r="AB139" s="81">
        <f t="shared" si="38"/>
        <v>-8.8996481274055766E-2</v>
      </c>
      <c r="AD139" s="95">
        <f>locallinterp(R139,'BBG rates'!$N$10:$N$369,'BBG rates'!$P$10:$P$369)</f>
        <v>10.025388353503482</v>
      </c>
      <c r="AI139" s="185">
        <f t="shared" si="30"/>
        <v>118</v>
      </c>
      <c r="AJ139" s="127">
        <f>locallinterp(MIN(AI139,CAP_Senior*12),'BBG rates'!$X$24:$X$65,'BBG rates'!$Y$24:$Y$65)</f>
        <v>54.386876134252468</v>
      </c>
      <c r="AK139" s="127">
        <f>locallinterp(MIN(AI139,CAP_CB*12),'BBG rates'!$AA$25:$AA$40,'BBG rates'!$AC$25:$AC$40)</f>
        <v>9.9333333333333336</v>
      </c>
      <c r="AL139" s="144">
        <f t="shared" si="31"/>
        <v>17.490435609489587</v>
      </c>
      <c r="AM139" s="142">
        <f>(SUMPRODUCT(AL139:AL$381,G139:G$381)+SUMPRODUCT(AL139:AL$381,H139:H$381))/12</f>
        <v>7316807.1895353831</v>
      </c>
    </row>
    <row r="140" spans="1:39" x14ac:dyDescent="0.2">
      <c r="A140" s="7">
        <v>119</v>
      </c>
      <c r="B140" s="7">
        <v>59.5</v>
      </c>
      <c r="C140" s="7">
        <v>29.75</v>
      </c>
      <c r="D140" s="12">
        <f t="shared" si="23"/>
        <v>9.9166666666666661</v>
      </c>
      <c r="E140" s="29">
        <f t="shared" si="39"/>
        <v>4403354.9203168433</v>
      </c>
      <c r="F140" s="2">
        <f t="shared" si="24"/>
        <v>5938.1791492452385</v>
      </c>
      <c r="G140" s="2">
        <f t="shared" si="32"/>
        <v>21559.673608907746</v>
      </c>
      <c r="H140" s="2">
        <f t="shared" si="33"/>
        <v>14462.78557427851</v>
      </c>
      <c r="I140" s="2">
        <f t="shared" si="22"/>
        <v>41960.638332431496</v>
      </c>
      <c r="J140" s="2">
        <f t="shared" si="40"/>
        <v>416109.66346327896</v>
      </c>
      <c r="K140" s="2">
        <f t="shared" si="25"/>
        <v>35789.771412623981</v>
      </c>
      <c r="L140" s="2">
        <f t="shared" si="25"/>
        <v>354915.23317518778</v>
      </c>
      <c r="M140" s="2"/>
      <c r="N140" s="28">
        <f t="shared" si="41"/>
        <v>6505063.3147735642</v>
      </c>
      <c r="O140" s="2">
        <f t="shared" si="34"/>
        <v>8743.7359148608793</v>
      </c>
      <c r="P140" s="2">
        <f t="shared" si="35"/>
        <v>31745.77386585674</v>
      </c>
      <c r="R140">
        <f t="shared" si="36"/>
        <v>119</v>
      </c>
      <c r="S140" s="89">
        <f t="shared" si="26"/>
        <v>36022.459183186256</v>
      </c>
      <c r="T140" s="89">
        <f>IF(AND(S140=0,S139&gt;0),SUM($G140:$H$381),S140)</f>
        <v>36022.459183186256</v>
      </c>
      <c r="U140" s="82">
        <f>SUM(T140:T$381)</f>
        <v>4439377.3795000259</v>
      </c>
      <c r="V140" s="68">
        <f>localspline(R140,'BBG rates'!$G$10:$G$27,'BBG rates'!$K$10:$K$27)</f>
        <v>1.0231096409004712</v>
      </c>
      <c r="W140" s="68">
        <f>locallinterp(R140,'BBG rates'!$G$10:$G$27,'BBG rates'!$J$10:$J$27)</f>
        <v>-0.22533333333333333</v>
      </c>
      <c r="X140" s="56">
        <f t="shared" si="37"/>
        <v>-0.22556638817357033</v>
      </c>
      <c r="Y140" s="66">
        <f t="shared" si="27"/>
        <v>-39.43495224124856</v>
      </c>
      <c r="Z140" s="72">
        <f t="shared" si="28"/>
        <v>-1.0659589992961535E-2</v>
      </c>
      <c r="AA140" s="79">
        <f t="shared" si="29"/>
        <v>-329.24080485261737</v>
      </c>
      <c r="AB140" s="81">
        <f t="shared" si="38"/>
        <v>-8.899648127405578E-2</v>
      </c>
      <c r="AD140" s="95">
        <f>locallinterp(R140,'BBG rates'!$N$10:$N$369,'BBG rates'!$P$10:$P$369)</f>
        <v>10.110647490245189</v>
      </c>
      <c r="AI140" s="185">
        <f t="shared" si="30"/>
        <v>119</v>
      </c>
      <c r="AJ140" s="127">
        <f>locallinterp(MIN(AI140,CAP_Senior*12),'BBG rates'!$X$24:$X$65,'BBG rates'!$Y$24:$Y$65)</f>
        <v>54.554048152429552</v>
      </c>
      <c r="AK140" s="127">
        <f>locallinterp(MIN(AI140,CAP_CB*12),'BBG rates'!$AA$25:$AA$40,'BBG rates'!$AC$25:$AC$40)</f>
        <v>9.9666666666666668</v>
      </c>
      <c r="AL140" s="144">
        <f t="shared" si="31"/>
        <v>17.546521519246355</v>
      </c>
      <c r="AM140" s="142">
        <f>(SUMPRODUCT(AL140:AL$381,G140:G$381)+SUMPRODUCT(AL140:AL$381,H140:H$381))/12</f>
        <v>7264069.6015543416</v>
      </c>
    </row>
    <row r="141" spans="1:39" x14ac:dyDescent="0.2">
      <c r="A141" s="7">
        <v>120</v>
      </c>
      <c r="B141" s="7">
        <v>60</v>
      </c>
      <c r="C141" s="7">
        <v>30</v>
      </c>
      <c r="D141" s="12">
        <f t="shared" si="23"/>
        <v>10</v>
      </c>
      <c r="E141" s="29">
        <f t="shared" si="39"/>
        <v>4367492.0889507206</v>
      </c>
      <c r="F141" s="2">
        <f t="shared" si="24"/>
        <v>5889.994956341543</v>
      </c>
      <c r="G141" s="2">
        <f t="shared" si="32"/>
        <v>21517.836987312025</v>
      </c>
      <c r="H141" s="2">
        <f t="shared" si="33"/>
        <v>14344.994378810346</v>
      </c>
      <c r="I141" s="2">
        <f t="shared" si="22"/>
        <v>41752.826322463916</v>
      </c>
      <c r="J141" s="2">
        <f t="shared" si="40"/>
        <v>417528.26322463917</v>
      </c>
      <c r="K141" s="2">
        <f t="shared" si="25"/>
        <v>35564.948687787401</v>
      </c>
      <c r="L141" s="2">
        <f t="shared" si="25"/>
        <v>355649.48687787401</v>
      </c>
      <c r="M141" s="2"/>
      <c r="N141" s="28">
        <f t="shared" si="41"/>
        <v>6473275.07727456</v>
      </c>
      <c r="O141" s="2">
        <f t="shared" si="34"/>
        <v>8701.272281713269</v>
      </c>
      <c r="P141" s="2">
        <f t="shared" si="35"/>
        <v>31788.23749900435</v>
      </c>
      <c r="R141">
        <f t="shared" si="36"/>
        <v>120</v>
      </c>
      <c r="S141" s="89">
        <f t="shared" si="26"/>
        <v>35862.831366122373</v>
      </c>
      <c r="T141" s="89">
        <f>IF(AND(S141=0,S140&gt;0),SUM($G141:$H$381),S141)</f>
        <v>35862.831366122373</v>
      </c>
      <c r="U141" s="82">
        <f>SUM(T141:T$381)</f>
        <v>4403354.9203168405</v>
      </c>
      <c r="V141" s="68">
        <f>localspline(R141,'BBG rates'!$G$10:$G$27,'BBG rates'!$K$10:$K$27)</f>
        <v>1.0228811502456665</v>
      </c>
      <c r="W141" s="68">
        <f>locallinterp(R141,'BBG rates'!$G$10:$G$27,'BBG rates'!$J$10:$J$27)</f>
        <v>-0.221</v>
      </c>
      <c r="X141" s="56">
        <f t="shared" si="37"/>
        <v>-0.22122417116374749</v>
      </c>
      <c r="Y141" s="66">
        <f t="shared" si="27"/>
        <v>-32.663738898680904</v>
      </c>
      <c r="Z141" s="72">
        <f t="shared" si="28"/>
        <v>-8.9015051904098464E-3</v>
      </c>
      <c r="AA141" s="79">
        <f t="shared" si="29"/>
        <v>-326.56924475749912</v>
      </c>
      <c r="AB141" s="81">
        <f t="shared" si="38"/>
        <v>-8.8996481274055753E-2</v>
      </c>
      <c r="AD141" s="95">
        <f>locallinterp(R141,'BBG rates'!$N$10:$N$369,'BBG rates'!$P$10:$P$369)</f>
        <v>10.195887586098994</v>
      </c>
      <c r="AI141" s="185">
        <f t="shared" si="30"/>
        <v>120</v>
      </c>
      <c r="AJ141" s="127">
        <f>locallinterp(MIN(AI141,CAP_Senior*12),'BBG rates'!$X$24:$X$65,'BBG rates'!$Y$24:$Y$65)</f>
        <v>54.721220170606635</v>
      </c>
      <c r="AK141" s="127">
        <f>locallinterp(MIN(AI141,CAP_CB*12),'BBG rates'!$AA$25:$AA$40,'BBG rates'!$AC$25:$AC$40)</f>
        <v>10</v>
      </c>
      <c r="AL141" s="144">
        <f t="shared" si="31"/>
        <v>17.602607429003129</v>
      </c>
      <c r="AM141" s="142">
        <f>(SUMPRODUCT(AL141:AL$381,G141:G$381)+SUMPRODUCT(AL141:AL$381,H141:H$381))/12</f>
        <v>7211397.1969515132</v>
      </c>
    </row>
    <row r="142" spans="1:39" x14ac:dyDescent="0.2">
      <c r="A142" s="7">
        <v>121</v>
      </c>
      <c r="B142" s="7">
        <v>60.5</v>
      </c>
      <c r="C142" s="7">
        <v>30.25</v>
      </c>
      <c r="D142" s="12">
        <f t="shared" si="23"/>
        <v>10.083333333333334</v>
      </c>
      <c r="E142" s="29">
        <f t="shared" si="39"/>
        <v>4331788.2819033926</v>
      </c>
      <c r="F142" s="2">
        <f t="shared" si="24"/>
        <v>5842.0242840498368</v>
      </c>
      <c r="G142" s="2">
        <f t="shared" si="32"/>
        <v>21476.081549825969</v>
      </c>
      <c r="H142" s="2">
        <f t="shared" si="33"/>
        <v>14227.7254975016</v>
      </c>
      <c r="I142" s="2">
        <f t="shared" si="22"/>
        <v>41545.831331377405</v>
      </c>
      <c r="J142" s="2">
        <f t="shared" si="40"/>
        <v>418920.4659247222</v>
      </c>
      <c r="K142" s="2">
        <f t="shared" si="25"/>
        <v>35341.357752437085</v>
      </c>
      <c r="L142" s="2">
        <f t="shared" si="25"/>
        <v>356358.69067040726</v>
      </c>
      <c r="M142" s="2"/>
      <c r="N142" s="28">
        <f t="shared" si="41"/>
        <v>6441444.3193424018</v>
      </c>
      <c r="O142" s="2">
        <f t="shared" si="34"/>
        <v>8658.7518485598484</v>
      </c>
      <c r="P142" s="2">
        <f t="shared" si="35"/>
        <v>31830.757932157769</v>
      </c>
      <c r="R142">
        <f t="shared" si="36"/>
        <v>121</v>
      </c>
      <c r="S142" s="89">
        <f t="shared" si="26"/>
        <v>35703.807047327573</v>
      </c>
      <c r="T142" s="89">
        <f>IF(AND(S142=0,S141&gt;0),SUM($G142:$H$381),S142)</f>
        <v>35703.807047327573</v>
      </c>
      <c r="U142" s="82">
        <f>SUM(T142:T$381)</f>
        <v>4367492.0889507169</v>
      </c>
      <c r="V142" s="68">
        <f>localspline(R142,'BBG rates'!$G$10:$G$27,'BBG rates'!$K$10:$K$27)</f>
        <v>1.0226541791605388</v>
      </c>
      <c r="W142" s="68">
        <f>locallinterp(R142,'BBG rates'!$G$10:$G$27,'BBG rates'!$J$10:$J$27)</f>
        <v>-0.21708333333333332</v>
      </c>
      <c r="X142" s="56">
        <f t="shared" si="37"/>
        <v>-0.21729962374896772</v>
      </c>
      <c r="Y142" s="66">
        <f t="shared" si="27"/>
        <v>-26.052301278217847</v>
      </c>
      <c r="Z142" s="72">
        <f t="shared" si="28"/>
        <v>-7.1580579648793923E-3</v>
      </c>
      <c r="AA142" s="79">
        <f t="shared" si="29"/>
        <v>-323.90952325740767</v>
      </c>
      <c r="AB142" s="81">
        <f t="shared" si="38"/>
        <v>-8.8996481274055766E-2</v>
      </c>
      <c r="AD142" s="95">
        <f>locallinterp(R142,'BBG rates'!$N$10:$N$369,'BBG rates'!$P$10:$P$369)</f>
        <v>10.281108767695706</v>
      </c>
      <c r="AI142" s="185">
        <f t="shared" si="30"/>
        <v>121</v>
      </c>
      <c r="AJ142" s="127">
        <f>locallinterp(MIN(AI142,CAP_Senior*12),'BBG rates'!$X$24:$X$65,'BBG rates'!$Y$24:$Y$65)</f>
        <v>54.872445655896165</v>
      </c>
      <c r="AK142" s="127">
        <f>locallinterp(MIN(AI142,CAP_CB*12),'BBG rates'!$AA$25:$AA$40,'BBG rates'!$AC$25:$AC$40)</f>
        <v>10.016666666666666</v>
      </c>
      <c r="AL142" s="144">
        <f t="shared" si="31"/>
        <v>17.642149094835681</v>
      </c>
      <c r="AM142" s="142">
        <f>(SUMPRODUCT(AL142:AL$381,G142:G$381)+SUMPRODUCT(AL142:AL$381,H142:H$381))/12</f>
        <v>7158790.5851323148</v>
      </c>
    </row>
    <row r="143" spans="1:39" x14ac:dyDescent="0.2">
      <c r="A143" s="7">
        <v>122</v>
      </c>
      <c r="B143" s="7">
        <v>61</v>
      </c>
      <c r="C143" s="7">
        <v>30.5</v>
      </c>
      <c r="D143" s="12">
        <f t="shared" si="23"/>
        <v>10.166666666666666</v>
      </c>
      <c r="E143" s="29">
        <f t="shared" si="39"/>
        <v>4296242.8978093099</v>
      </c>
      <c r="F143" s="2">
        <f t="shared" si="24"/>
        <v>5794.2663251215972</v>
      </c>
      <c r="G143" s="2">
        <f t="shared" si="32"/>
        <v>21434.407138911523</v>
      </c>
      <c r="H143" s="2">
        <f t="shared" si="33"/>
        <v>14110.976955171722</v>
      </c>
      <c r="I143" s="2">
        <f t="shared" si="22"/>
        <v>41339.650419204845</v>
      </c>
      <c r="J143" s="2">
        <f t="shared" si="40"/>
        <v>420286.44592858257</v>
      </c>
      <c r="K143" s="2">
        <f t="shared" si="25"/>
        <v>35118.992290858594</v>
      </c>
      <c r="L143" s="2">
        <f t="shared" si="25"/>
        <v>357043.08829039568</v>
      </c>
      <c r="M143" s="2"/>
      <c r="N143" s="28">
        <f t="shared" si="41"/>
        <v>6409570.9841011083</v>
      </c>
      <c r="O143" s="2">
        <f t="shared" si="34"/>
        <v>8616.1745394240552</v>
      </c>
      <c r="P143" s="2">
        <f t="shared" si="35"/>
        <v>31873.335241293553</v>
      </c>
      <c r="R143">
        <f t="shared" si="36"/>
        <v>122</v>
      </c>
      <c r="S143" s="89">
        <f t="shared" si="26"/>
        <v>35545.384094083245</v>
      </c>
      <c r="T143" s="89">
        <f>IF(AND(S143=0,S142&gt;0),SUM($G143:$H$381),S143)</f>
        <v>35545.384094083245</v>
      </c>
      <c r="U143" s="82">
        <f>SUM(T143:T$381)</f>
        <v>4331788.2819033889</v>
      </c>
      <c r="V143" s="68">
        <f>localspline(R143,'BBG rates'!$G$10:$G$27,'BBG rates'!$K$10:$K$27)</f>
        <v>1.0224274257333208</v>
      </c>
      <c r="W143" s="68">
        <f>locallinterp(R143,'BBG rates'!$G$10:$G$27,'BBG rates'!$J$10:$J$27)</f>
        <v>-0.21316666666666667</v>
      </c>
      <c r="X143" s="56">
        <f t="shared" si="37"/>
        <v>-0.21337521754043465</v>
      </c>
      <c r="Y143" s="66">
        <f t="shared" si="27"/>
        <v>-19.586948080059493</v>
      </c>
      <c r="Z143" s="72">
        <f t="shared" si="28"/>
        <v>-5.4260125764372721E-3</v>
      </c>
      <c r="AA143" s="79">
        <f t="shared" si="29"/>
        <v>-321.26159559465771</v>
      </c>
      <c r="AB143" s="81">
        <f t="shared" si="38"/>
        <v>-8.899648127405578E-2</v>
      </c>
      <c r="AD143" s="95">
        <f>locallinterp(R143,'BBG rates'!$N$10:$N$369,'BBG rates'!$P$10:$P$369)</f>
        <v>10.366311053173483</v>
      </c>
      <c r="AI143" s="185">
        <f t="shared" si="30"/>
        <v>122</v>
      </c>
      <c r="AJ143" s="127">
        <f>locallinterp(MIN(AI143,CAP_Senior*12),'BBG rates'!$X$24:$X$65,'BBG rates'!$Y$24:$Y$65)</f>
        <v>55.023671141185694</v>
      </c>
      <c r="AK143" s="127">
        <f>locallinterp(MIN(AI143,CAP_CB*12),'BBG rates'!$AA$25:$AA$40,'BBG rates'!$AC$25:$AC$40)</f>
        <v>10.033333333333333</v>
      </c>
      <c r="AL143" s="144">
        <f t="shared" si="31"/>
        <v>17.681690760668232</v>
      </c>
      <c r="AM143" s="142">
        <f>(SUMPRODUCT(AL143:AL$381,G143:G$381)+SUMPRODUCT(AL143:AL$381,H143:H$381))/12</f>
        <v>7106299.5945337974</v>
      </c>
    </row>
    <row r="144" spans="1:39" x14ac:dyDescent="0.2">
      <c r="A144" s="7">
        <v>123</v>
      </c>
      <c r="B144" s="7">
        <v>61.5</v>
      </c>
      <c r="C144" s="7">
        <v>30.75</v>
      </c>
      <c r="D144" s="12">
        <f t="shared" si="23"/>
        <v>10.25</v>
      </c>
      <c r="E144" s="29">
        <f t="shared" si="39"/>
        <v>4260855.3374283528</v>
      </c>
      <c r="F144" s="2">
        <f t="shared" si="24"/>
        <v>5746.7202751610585</v>
      </c>
      <c r="G144" s="2">
        <f t="shared" si="32"/>
        <v>21392.813597336357</v>
      </c>
      <c r="H144" s="2">
        <f t="shared" si="33"/>
        <v>13994.746783621118</v>
      </c>
      <c r="I144" s="2">
        <f t="shared" si="22"/>
        <v>41134.280656118528</v>
      </c>
      <c r="J144" s="2">
        <f t="shared" si="40"/>
        <v>421626.37672521488</v>
      </c>
      <c r="K144" s="2">
        <f t="shared" si="25"/>
        <v>34897.846018527838</v>
      </c>
      <c r="L144" s="2">
        <f t="shared" si="25"/>
        <v>357702.92168991035</v>
      </c>
      <c r="M144" s="2"/>
      <c r="N144" s="28">
        <f t="shared" si="41"/>
        <v>6377655.0145986183</v>
      </c>
      <c r="O144" s="2">
        <f t="shared" si="34"/>
        <v>8573.5402782277106</v>
      </c>
      <c r="P144" s="2">
        <f t="shared" si="35"/>
        <v>31915.969502489901</v>
      </c>
      <c r="R144">
        <f t="shared" si="36"/>
        <v>123</v>
      </c>
      <c r="S144" s="89">
        <f t="shared" si="26"/>
        <v>35387.560380957475</v>
      </c>
      <c r="T144" s="89">
        <f>IF(AND(S144=0,S143&gt;0),SUM($G144:$H$381),S144)</f>
        <v>35387.560380957475</v>
      </c>
      <c r="U144" s="82">
        <f>SUM(T144:T$381)</f>
        <v>4296242.8978093062</v>
      </c>
      <c r="V144" s="68">
        <f>localspline(R144,'BBG rates'!$G$10:$G$27,'BBG rates'!$K$10:$K$27)</f>
        <v>1.0221993435827414</v>
      </c>
      <c r="W144" s="68">
        <f>locallinterp(R144,'BBG rates'!$G$10:$G$27,'BBG rates'!$J$10:$J$27)</f>
        <v>-0.20924999999999999</v>
      </c>
      <c r="X144" s="56">
        <f t="shared" si="37"/>
        <v>-0.2094509525273569</v>
      </c>
      <c r="Y144" s="66">
        <f t="shared" si="27"/>
        <v>-13.266528027031729</v>
      </c>
      <c r="Z144" s="72">
        <f t="shared" si="28"/>
        <v>-3.7055245737050257E-3</v>
      </c>
      <c r="AA144" s="79">
        <f t="shared" si="29"/>
        <v>-318.62541716973419</v>
      </c>
      <c r="AB144" s="81">
        <f t="shared" si="38"/>
        <v>-8.8996481274055766E-2</v>
      </c>
      <c r="AD144" s="95">
        <f>locallinterp(R144,'BBG rates'!$N$10:$N$369,'BBG rates'!$P$10:$P$369)</f>
        <v>10.451494331805378</v>
      </c>
      <c r="AI144" s="185">
        <f t="shared" si="30"/>
        <v>123</v>
      </c>
      <c r="AJ144" s="127">
        <f>locallinterp(MIN(AI144,CAP_Senior*12),'BBG rates'!$X$24:$X$65,'BBG rates'!$Y$24:$Y$65)</f>
        <v>55.174896626475224</v>
      </c>
      <c r="AK144" s="127">
        <f>locallinterp(MIN(AI144,CAP_CB*12),'BBG rates'!$AA$25:$AA$40,'BBG rates'!$AC$25:$AC$40)</f>
        <v>10.050000000000001</v>
      </c>
      <c r="AL144" s="144">
        <f t="shared" si="31"/>
        <v>17.721232426500791</v>
      </c>
      <c r="AM144" s="142">
        <f>(SUMPRODUCT(AL144:AL$381,G144:G$381)+SUMPRODUCT(AL144:AL$381,H144:H$381))/12</f>
        <v>7053924.3870737338</v>
      </c>
    </row>
    <row r="145" spans="1:39" x14ac:dyDescent="0.2">
      <c r="A145" s="7">
        <v>124</v>
      </c>
      <c r="B145" s="7">
        <v>62</v>
      </c>
      <c r="C145" s="7">
        <v>31</v>
      </c>
      <c r="D145" s="12">
        <f t="shared" si="23"/>
        <v>10.333333333333334</v>
      </c>
      <c r="E145" s="29">
        <f t="shared" si="39"/>
        <v>4225625.0036385721</v>
      </c>
      <c r="F145" s="2">
        <f t="shared" si="24"/>
        <v>5699.3853326154613</v>
      </c>
      <c r="G145" s="2">
        <f t="shared" si="32"/>
        <v>21351.300768173227</v>
      </c>
      <c r="H145" s="2">
        <f t="shared" si="33"/>
        <v>13879.033021607314</v>
      </c>
      <c r="I145" s="2">
        <f t="shared" si="22"/>
        <v>40929.719122396004</v>
      </c>
      <c r="J145" s="2">
        <f t="shared" si="40"/>
        <v>422940.43093142542</v>
      </c>
      <c r="K145" s="2">
        <f t="shared" si="25"/>
        <v>34677.912681960632</v>
      </c>
      <c r="L145" s="2">
        <f t="shared" si="25"/>
        <v>358338.43104692653</v>
      </c>
      <c r="M145" s="2"/>
      <c r="N145" s="28">
        <f t="shared" si="41"/>
        <v>6345696.3538066912</v>
      </c>
      <c r="O145" s="2">
        <f t="shared" si="34"/>
        <v>8530.8489887908618</v>
      </c>
      <c r="P145" s="2">
        <f t="shared" si="35"/>
        <v>31958.660791926748</v>
      </c>
      <c r="R145">
        <f t="shared" si="36"/>
        <v>124</v>
      </c>
      <c r="S145" s="89">
        <f t="shared" si="26"/>
        <v>35230.33378978054</v>
      </c>
      <c r="T145" s="89">
        <f>IF(AND(S145=0,S144&gt;0),SUM($G145:$H$381),S145)</f>
        <v>35230.33378978054</v>
      </c>
      <c r="U145" s="82">
        <f>SUM(T145:T$381)</f>
        <v>4260855.3374283491</v>
      </c>
      <c r="V145" s="68">
        <f>localspline(R145,'BBG rates'!$G$10:$G$27,'BBG rates'!$K$10:$K$27)</f>
        <v>1.0219681478976028</v>
      </c>
      <c r="W145" s="68">
        <f>locallinterp(R145,'BBG rates'!$G$10:$G$27,'BBG rates'!$J$10:$J$27)</f>
        <v>-0.20533333333333334</v>
      </c>
      <c r="X145" s="56">
        <f t="shared" si="37"/>
        <v>-0.20552682869920957</v>
      </c>
      <c r="Y145" s="66">
        <f t="shared" si="27"/>
        <v>-7.0898961691893128</v>
      </c>
      <c r="Z145" s="72">
        <f t="shared" si="28"/>
        <v>-1.9967529355648405E-3</v>
      </c>
      <c r="AA145" s="79">
        <f t="shared" si="29"/>
        <v>-316.00094354075219</v>
      </c>
      <c r="AB145" s="81">
        <f t="shared" si="38"/>
        <v>-8.8996481274055766E-2</v>
      </c>
      <c r="AD145" s="95">
        <f>locallinterp(R145,'BBG rates'!$N$10:$N$369,'BBG rates'!$P$10:$P$369)</f>
        <v>10.536658344130178</v>
      </c>
      <c r="AI145" s="185">
        <f t="shared" si="30"/>
        <v>124</v>
      </c>
      <c r="AJ145" s="127">
        <f>locallinterp(MIN(AI145,CAP_Senior*12),'BBG rates'!$X$24:$X$65,'BBG rates'!$Y$24:$Y$65)</f>
        <v>55.326122111764754</v>
      </c>
      <c r="AK145" s="127">
        <f>locallinterp(MIN(AI145,CAP_CB*12),'BBG rates'!$AA$25:$AA$40,'BBG rates'!$AC$25:$AC$40)</f>
        <v>10.066666666666666</v>
      </c>
      <c r="AL145" s="144">
        <f t="shared" si="31"/>
        <v>17.760774092333342</v>
      </c>
      <c r="AM145" s="142">
        <f>(SUMPRODUCT(AL145:AL$381,G145:G$381)+SUMPRODUCT(AL145:AL$381,H145:H$381))/12</f>
        <v>7001665.1218639193</v>
      </c>
    </row>
    <row r="146" spans="1:39" x14ac:dyDescent="0.2">
      <c r="A146" s="7">
        <v>125</v>
      </c>
      <c r="B146" s="7">
        <v>62.5</v>
      </c>
      <c r="C146" s="7">
        <v>31.25</v>
      </c>
      <c r="D146" s="12">
        <f t="shared" si="23"/>
        <v>10.416666666666666</v>
      </c>
      <c r="E146" s="29">
        <f t="shared" si="39"/>
        <v>4190551.3014289513</v>
      </c>
      <c r="F146" s="2">
        <f t="shared" si="24"/>
        <v>5652.2606987653453</v>
      </c>
      <c r="G146" s="2">
        <f t="shared" si="32"/>
        <v>21309.868494799415</v>
      </c>
      <c r="H146" s="2">
        <f t="shared" si="33"/>
        <v>13763.833714821174</v>
      </c>
      <c r="I146" s="2">
        <f t="shared" si="22"/>
        <v>40725.962908385933</v>
      </c>
      <c r="J146" s="2">
        <f t="shared" si="40"/>
        <v>424228.7802956868</v>
      </c>
      <c r="K146" s="2">
        <f t="shared" si="25"/>
        <v>34459.186058562773</v>
      </c>
      <c r="L146" s="2">
        <f t="shared" si="25"/>
        <v>358949.85477669555</v>
      </c>
      <c r="M146" s="2"/>
      <c r="N146" s="28">
        <f t="shared" si="41"/>
        <v>6313694.9446208049</v>
      </c>
      <c r="O146" s="2">
        <f t="shared" si="34"/>
        <v>8488.1005948316633</v>
      </c>
      <c r="P146" s="2">
        <f t="shared" si="35"/>
        <v>32001.409185885939</v>
      </c>
      <c r="R146">
        <f t="shared" si="36"/>
        <v>125</v>
      </c>
      <c r="S146" s="89">
        <f t="shared" si="26"/>
        <v>35073.702209620591</v>
      </c>
      <c r="T146" s="89">
        <f>IF(AND(S146=0,S145&gt;0),SUM($G146:$H$381),S146)</f>
        <v>35073.702209620591</v>
      </c>
      <c r="U146" s="82">
        <f>SUM(T146:T$381)</f>
        <v>4225625.0036385674</v>
      </c>
      <c r="V146" s="68">
        <f>localspline(R146,'BBG rates'!$G$10:$G$27,'BBG rates'!$K$10:$K$27)</f>
        <v>1.0217322326848102</v>
      </c>
      <c r="W146" s="68">
        <f>locallinterp(R146,'BBG rates'!$G$10:$G$27,'BBG rates'!$J$10:$J$27)</f>
        <v>-0.20141666666666666</v>
      </c>
      <c r="X146" s="56">
        <f t="shared" si="37"/>
        <v>-0.20160284604533452</v>
      </c>
      <c r="Y146" s="66">
        <f t="shared" si="27"/>
        <v>-1.0559138543324798</v>
      </c>
      <c r="Z146" s="72">
        <f t="shared" si="28"/>
        <v>-2.9986016840299705E-4</v>
      </c>
      <c r="AA146" s="79">
        <f t="shared" si="29"/>
        <v>-313.3881304229181</v>
      </c>
      <c r="AB146" s="81">
        <f t="shared" si="38"/>
        <v>-8.8996481274055794E-2</v>
      </c>
      <c r="AD146" s="95">
        <f>locallinterp(R146,'BBG rates'!$N$10:$N$369,'BBG rates'!$P$10:$P$369)</f>
        <v>10.621802696853912</v>
      </c>
      <c r="AI146" s="185">
        <f t="shared" si="30"/>
        <v>125</v>
      </c>
      <c r="AJ146" s="127">
        <f>locallinterp(MIN(AI146,CAP_Senior*12),'BBG rates'!$X$24:$X$65,'BBG rates'!$Y$24:$Y$65)</f>
        <v>55.477347597054283</v>
      </c>
      <c r="AK146" s="127">
        <f>locallinterp(MIN(AI146,CAP_CB*12),'BBG rates'!$AA$25:$AA$40,'BBG rates'!$AC$25:$AC$40)</f>
        <v>10.083333333333332</v>
      </c>
      <c r="AL146" s="144">
        <f t="shared" si="31"/>
        <v>17.800315758165894</v>
      </c>
      <c r="AM146" s="142">
        <f>(SUMPRODUCT(AL146:AL$381,G146:G$381)+SUMPRODUCT(AL146:AL$381,H146:H$381))/12</f>
        <v>6949521.9552274374</v>
      </c>
    </row>
    <row r="147" spans="1:39" x14ac:dyDescent="0.2">
      <c r="A147" s="7">
        <v>126</v>
      </c>
      <c r="B147" s="7">
        <v>63</v>
      </c>
      <c r="C147" s="7">
        <v>31.5</v>
      </c>
      <c r="D147" s="12">
        <f t="shared" si="23"/>
        <v>10.5</v>
      </c>
      <c r="E147" s="29">
        <f t="shared" si="39"/>
        <v>4155633.6378921918</v>
      </c>
      <c r="F147" s="2">
        <f t="shared" si="24"/>
        <v>5605.3455777148656</v>
      </c>
      <c r="G147" s="2">
        <f t="shared" si="32"/>
        <v>21268.516620896135</v>
      </c>
      <c r="H147" s="2">
        <f t="shared" si="33"/>
        <v>13649.146915863206</v>
      </c>
      <c r="I147" s="2">
        <f t="shared" ref="I147:I201" si="42">SUM(F147:H147)</f>
        <v>40523.009114474204</v>
      </c>
      <c r="J147" s="2">
        <f t="shared" si="40"/>
        <v>425491.59570197912</v>
      </c>
      <c r="K147" s="2">
        <f t="shared" si="25"/>
        <v>34241.659956481046</v>
      </c>
      <c r="L147" s="2">
        <f t="shared" si="25"/>
        <v>359537.429543051</v>
      </c>
      <c r="M147" s="2"/>
      <c r="N147" s="28">
        <f t="shared" si="41"/>
        <v>6281650.7298600534</v>
      </c>
      <c r="O147" s="2">
        <f t="shared" si="34"/>
        <v>8445.29501996623</v>
      </c>
      <c r="P147" s="2">
        <f t="shared" si="35"/>
        <v>32044.214760751373</v>
      </c>
      <c r="R147">
        <f t="shared" si="36"/>
        <v>126</v>
      </c>
      <c r="S147" s="89">
        <f t="shared" si="26"/>
        <v>34917.663536759341</v>
      </c>
      <c r="T147" s="89">
        <f>IF(AND(S147=0,S146&gt;0),SUM($G147:$H$381),S147)</f>
        <v>34917.663536759341</v>
      </c>
      <c r="U147" s="82">
        <f>SUM(T147:T$381)</f>
        <v>4190551.3014289462</v>
      </c>
      <c r="V147" s="68">
        <f>localspline(R147,'BBG rates'!$G$10:$G$27,'BBG rates'!$K$10:$K$27)</f>
        <v>1.021489991952194</v>
      </c>
      <c r="W147" s="68">
        <f>locallinterp(R147,'BBG rates'!$G$10:$G$27,'BBG rates'!$J$10:$J$27)</f>
        <v>-0.19750000000000001</v>
      </c>
      <c r="X147" s="56">
        <f t="shared" si="37"/>
        <v>-0.19767900455507359</v>
      </c>
      <c r="Y147" s="66">
        <f t="shared" si="27"/>
        <v>4.8365513013392283</v>
      </c>
      <c r="Z147" s="72">
        <f t="shared" si="28"/>
        <v>1.3849875933097397E-3</v>
      </c>
      <c r="AA147" s="79">
        <f t="shared" si="29"/>
        <v>-310.78693368799281</v>
      </c>
      <c r="AB147" s="81">
        <f t="shared" si="38"/>
        <v>-8.8996481274055794E-2</v>
      </c>
      <c r="AD147" s="95">
        <f>locallinterp(R147,'BBG rates'!$N$10:$N$369,'BBG rates'!$P$10:$P$369)</f>
        <v>10.706926862849928</v>
      </c>
      <c r="AI147" s="185">
        <f t="shared" si="30"/>
        <v>126</v>
      </c>
      <c r="AJ147" s="127">
        <f>locallinterp(MIN(AI147,CAP_Senior*12),'BBG rates'!$X$24:$X$65,'BBG rates'!$Y$24:$Y$65)</f>
        <v>55.628573082343806</v>
      </c>
      <c r="AK147" s="127">
        <f>locallinterp(MIN(AI147,CAP_CB*12),'BBG rates'!$AA$25:$AA$40,'BBG rates'!$AC$25:$AC$40)</f>
        <v>10.1</v>
      </c>
      <c r="AL147" s="144">
        <f t="shared" si="31"/>
        <v>17.839857423998446</v>
      </c>
      <c r="AM147" s="142">
        <f>(SUMPRODUCT(AL147:AL$381,G147:G$381)+SUMPRODUCT(AL147:AL$381,H147:H$381))/12</f>
        <v>6897495.0407158434</v>
      </c>
    </row>
    <row r="148" spans="1:39" x14ac:dyDescent="0.2">
      <c r="A148" s="7">
        <v>127</v>
      </c>
      <c r="B148" s="7">
        <v>63.5</v>
      </c>
      <c r="C148" s="7">
        <v>31.75</v>
      </c>
      <c r="D148" s="12">
        <f t="shared" si="23"/>
        <v>10.583333333333334</v>
      </c>
      <c r="E148" s="29">
        <f t="shared" si="39"/>
        <v>4120871.4222175237</v>
      </c>
      <c r="F148" s="2">
        <f t="shared" si="24"/>
        <v>5558.6391763821402</v>
      </c>
      <c r="G148" s="2">
        <f t="shared" si="32"/>
        <v>21227.244990447929</v>
      </c>
      <c r="H148" s="2">
        <f t="shared" si="33"/>
        <v>13534.970684219954</v>
      </c>
      <c r="I148" s="2">
        <f t="shared" si="42"/>
        <v>40320.854851050026</v>
      </c>
      <c r="J148" s="2">
        <f t="shared" si="40"/>
        <v>426729.04717361281</v>
      </c>
      <c r="K148" s="2">
        <f t="shared" si="25"/>
        <v>34025.328214454763</v>
      </c>
      <c r="L148" s="2">
        <f t="shared" si="25"/>
        <v>360101.39026964625</v>
      </c>
      <c r="M148" s="2"/>
      <c r="N148" s="28">
        <f t="shared" si="41"/>
        <v>6249563.6522670444</v>
      </c>
      <c r="O148" s="2">
        <f t="shared" si="34"/>
        <v>8402.4321877085094</v>
      </c>
      <c r="P148" s="2">
        <f t="shared" si="35"/>
        <v>32087.077593009093</v>
      </c>
      <c r="R148">
        <f t="shared" si="36"/>
        <v>127</v>
      </c>
      <c r="S148" s="89">
        <f t="shared" si="26"/>
        <v>34762.215674667881</v>
      </c>
      <c r="T148" s="89">
        <f>IF(AND(S148=0,S147&gt;0),SUM($G148:$H$381),S148)</f>
        <v>34762.215674667881</v>
      </c>
      <c r="U148" s="82">
        <f>SUM(T148:T$381)</f>
        <v>4155633.6378921871</v>
      </c>
      <c r="V148" s="68">
        <f>localspline(R148,'BBG rates'!$G$10:$G$27,'BBG rates'!$K$10:$K$27)</f>
        <v>1.0212396706948454</v>
      </c>
      <c r="W148" s="68">
        <f>locallinterp(R148,'BBG rates'!$G$10:$G$27,'BBG rates'!$J$10:$J$27)</f>
        <v>-0.19358333333333333</v>
      </c>
      <c r="X148" s="56">
        <f t="shared" si="37"/>
        <v>-0.19375530421790188</v>
      </c>
      <c r="Y148" s="66">
        <f t="shared" si="27"/>
        <v>10.588625442452209</v>
      </c>
      <c r="Z148" s="72">
        <f t="shared" si="28"/>
        <v>3.0576204829710499E-3</v>
      </c>
      <c r="AA148" s="79">
        <f t="shared" si="29"/>
        <v>-308.19730936375697</v>
      </c>
      <c r="AB148" s="81">
        <f t="shared" si="38"/>
        <v>-8.8996481274055794E-2</v>
      </c>
      <c r="AD148" s="95">
        <f>locallinterp(R148,'BBG rates'!$N$10:$N$369,'BBG rates'!$P$10:$P$369)</f>
        <v>10.792030168741165</v>
      </c>
      <c r="AI148" s="185">
        <f t="shared" si="30"/>
        <v>127</v>
      </c>
      <c r="AJ148" s="127">
        <f>locallinterp(MIN(AI148,CAP_Senior*12),'BBG rates'!$X$24:$X$65,'BBG rates'!$Y$24:$Y$65)</f>
        <v>55.779798567633335</v>
      </c>
      <c r="AK148" s="127">
        <f>locallinterp(MIN(AI148,CAP_CB*12),'BBG rates'!$AA$25:$AA$40,'BBG rates'!$AC$25:$AC$40)</f>
        <v>10.116666666666667</v>
      </c>
      <c r="AL148" s="144">
        <f t="shared" si="31"/>
        <v>17.879399089831001</v>
      </c>
      <c r="AM148" s="142">
        <f>(SUMPRODUCT(AL148:AL$381,G148:G$381)+SUMPRODUCT(AL148:AL$381,H148:H$381))/12</f>
        <v>6845584.5291262651</v>
      </c>
    </row>
    <row r="149" spans="1:39" x14ac:dyDescent="0.2">
      <c r="A149" s="7">
        <v>128</v>
      </c>
      <c r="B149" s="7">
        <v>64</v>
      </c>
      <c r="C149" s="7">
        <v>32</v>
      </c>
      <c r="D149" s="12">
        <f t="shared" si="23"/>
        <v>10.666666666666666</v>
      </c>
      <c r="E149" s="29">
        <f t="shared" si="39"/>
        <v>4086264.0656835414</v>
      </c>
      <c r="F149" s="2">
        <f t="shared" si="24"/>
        <v>5512.1407044896414</v>
      </c>
      <c r="G149" s="2">
        <f t="shared" si="32"/>
        <v>21186.05344774211</v>
      </c>
      <c r="H149" s="2">
        <f t="shared" si="33"/>
        <v>13421.303086240461</v>
      </c>
      <c r="I149" s="2">
        <f t="shared" si="42"/>
        <v>40119.497238472213</v>
      </c>
      <c r="J149" s="2">
        <f t="shared" si="40"/>
        <v>427941.3038770369</v>
      </c>
      <c r="K149" s="2">
        <f t="shared" si="25"/>
        <v>33810.184701668106</v>
      </c>
      <c r="L149" s="2">
        <f t="shared" si="25"/>
        <v>360641.97015112638</v>
      </c>
      <c r="M149" s="2"/>
      <c r="N149" s="28">
        <f t="shared" si="41"/>
        <v>6217433.6545077972</v>
      </c>
      <c r="O149" s="2">
        <f t="shared" si="34"/>
        <v>8359.5120214701346</v>
      </c>
      <c r="P149" s="2">
        <f t="shared" si="35"/>
        <v>32129.997759247479</v>
      </c>
      <c r="R149">
        <f t="shared" si="36"/>
        <v>128</v>
      </c>
      <c r="S149" s="89">
        <f t="shared" si="26"/>
        <v>34607.356533982573</v>
      </c>
      <c r="T149" s="89">
        <f>IF(AND(S149=0,S148&gt;0),SUM($G149:$H$381),S149)</f>
        <v>34607.356533982573</v>
      </c>
      <c r="U149" s="82">
        <f>SUM(T149:T$381)</f>
        <v>4120871.4222175195</v>
      </c>
      <c r="V149" s="68">
        <f>localspline(R149,'BBG rates'!$G$10:$G$27,'BBG rates'!$K$10:$K$27)</f>
        <v>1.020979633116333</v>
      </c>
      <c r="W149" s="68">
        <f>locallinterp(R149,'BBG rates'!$G$10:$G$27,'BBG rates'!$J$10:$J$27)</f>
        <v>-0.18966666666666665</v>
      </c>
      <c r="X149" s="56">
        <f t="shared" si="37"/>
        <v>-0.18983174502316125</v>
      </c>
      <c r="Y149" s="66">
        <f t="shared" si="27"/>
        <v>16.201428503563537</v>
      </c>
      <c r="Z149" s="72">
        <f t="shared" si="28"/>
        <v>4.7178647941930425E-3</v>
      </c>
      <c r="AA149" s="79">
        <f t="shared" si="29"/>
        <v>-305.61921363347756</v>
      </c>
      <c r="AB149" s="81">
        <f t="shared" si="38"/>
        <v>-8.8996481274055766E-2</v>
      </c>
      <c r="AD149" s="95">
        <f>locallinterp(R149,'BBG rates'!$N$10:$N$369,'BBG rates'!$P$10:$P$369)</f>
        <v>10.877111804834193</v>
      </c>
      <c r="AI149" s="185">
        <f t="shared" si="30"/>
        <v>128</v>
      </c>
      <c r="AJ149" s="127">
        <f>locallinterp(MIN(AI149,CAP_Senior*12),'BBG rates'!$X$24:$X$65,'BBG rates'!$Y$24:$Y$65)</f>
        <v>55.931024052922865</v>
      </c>
      <c r="AK149" s="127">
        <f>locallinterp(MIN(AI149,CAP_CB*12),'BBG rates'!$AA$25:$AA$40,'BBG rates'!$AC$25:$AC$40)</f>
        <v>10.133333333333333</v>
      </c>
      <c r="AL149" s="144">
        <f t="shared" si="31"/>
        <v>17.918940755663556</v>
      </c>
      <c r="AM149" s="142">
        <f>(SUMPRODUCT(AL149:AL$381,G149:G$381)+SUMPRODUCT(AL149:AL$381,H149:H$381))/12</f>
        <v>6793790.5685184179</v>
      </c>
    </row>
    <row r="150" spans="1:39" x14ac:dyDescent="0.2">
      <c r="A150" s="7">
        <v>129</v>
      </c>
      <c r="B150" s="7">
        <v>64.5</v>
      </c>
      <c r="C150" s="7">
        <v>32.25</v>
      </c>
      <c r="D150" s="12">
        <f t="shared" ref="D150:D213" si="43">A150/12</f>
        <v>10.75</v>
      </c>
      <c r="E150" s="29">
        <f t="shared" si="39"/>
        <v>4051810.9816510603</v>
      </c>
      <c r="F150" s="2">
        <f t="shared" ref="F150:F213" si="44">IF($A150&lt;=$I$8,-IPMT($G$11,1,$I$8-$A150+1,$E149),0)</f>
        <v>5465.8493745546011</v>
      </c>
      <c r="G150" s="2">
        <f t="shared" si="32"/>
        <v>21144.941837368118</v>
      </c>
      <c r="H150" s="2">
        <f t="shared" si="33"/>
        <v>13308.142195112814</v>
      </c>
      <c r="I150" s="2">
        <f t="shared" si="42"/>
        <v>39918.933407035533</v>
      </c>
      <c r="J150" s="2">
        <f t="shared" si="40"/>
        <v>429128.53412563197</v>
      </c>
      <c r="K150" s="2">
        <f t="shared" ref="K150:L213" si="45">I150/(1+$F$12)^IF($I$7=1,$A150,IF($I$7=2,$B150,IF($I$7=4,$C150,$D150)))</f>
        <v>33596.223317603108</v>
      </c>
      <c r="L150" s="2">
        <f t="shared" si="45"/>
        <v>361159.40066423337</v>
      </c>
      <c r="M150" s="2"/>
      <c r="N150" s="28">
        <f t="shared" si="41"/>
        <v>6185260.6791716395</v>
      </c>
      <c r="O150" s="2">
        <f t="shared" si="34"/>
        <v>8316.5344445602968</v>
      </c>
      <c r="P150" s="2">
        <f t="shared" si="35"/>
        <v>32172.975336157309</v>
      </c>
      <c r="R150">
        <f t="shared" si="36"/>
        <v>129</v>
      </c>
      <c r="S150" s="89">
        <f t="shared" ref="S150:S213" si="46">IF(D150&lt;$I$9,G150+H150,0)</f>
        <v>34453.084032480932</v>
      </c>
      <c r="T150" s="89">
        <f>IF(AND(S150=0,S149&gt;0),SUM($G150:$H$381),S150)</f>
        <v>34453.084032480932</v>
      </c>
      <c r="U150" s="82">
        <f>SUM(T150:T$381)</f>
        <v>4086264.0656835376</v>
      </c>
      <c r="V150" s="68">
        <f>localspline(R150,'BBG rates'!$G$10:$G$27,'BBG rates'!$K$10:$K$27)</f>
        <v>1.0207082136204519</v>
      </c>
      <c r="W150" s="68">
        <f>locallinterp(R150,'BBG rates'!$G$10:$G$27,'BBG rates'!$J$10:$J$27)</f>
        <v>-0.18575</v>
      </c>
      <c r="X150" s="56">
        <f t="shared" si="37"/>
        <v>-0.18590832696032678</v>
      </c>
      <c r="Y150" s="66">
        <f t="shared" ref="Y150:Y213" si="47">T150*X150%/12+Y151</f>
        <v>21.676074238134049</v>
      </c>
      <c r="Z150" s="72">
        <f t="shared" ref="Z150:Z213" si="48">IF(U150=0,0,Y150*1200/U150)</f>
        <v>6.3655428693910826E-3</v>
      </c>
      <c r="AA150" s="79">
        <f t="shared" ref="AA150:AA213" si="49">T150*$AA$17%/12+AA151</f>
        <v>-303.0526028353766</v>
      </c>
      <c r="AB150" s="81">
        <f t="shared" si="38"/>
        <v>-8.8996481274055766E-2</v>
      </c>
      <c r="AD150" s="95">
        <f>locallinterp(R150,'BBG rates'!$N$10:$N$369,'BBG rates'!$P$10:$P$369)</f>
        <v>10.962170822635898</v>
      </c>
      <c r="AI150" s="185">
        <f t="shared" ref="AI150:AI213" si="50">A150</f>
        <v>129</v>
      </c>
      <c r="AJ150" s="127">
        <f>locallinterp(MIN(AI150,CAP_Senior*12),'BBG rates'!$X$24:$X$65,'BBG rates'!$Y$24:$Y$65)</f>
        <v>56.082249538212395</v>
      </c>
      <c r="AK150" s="127">
        <f>locallinterp(MIN(AI150,CAP_CB*12),'BBG rates'!$AA$25:$AA$40,'BBG rates'!$AC$25:$AC$40)</f>
        <v>10.149999999999999</v>
      </c>
      <c r="AL150" s="144">
        <f t="shared" ref="AL150:AL213" si="51">SUMPRODUCT(AJ150:AK150,$AJ$19:$AK$19)</f>
        <v>17.958482421496107</v>
      </c>
      <c r="AM150" s="142">
        <f>(SUMPRODUCT(AL150:AL$381,G150:G$381)+SUMPRODUCT(AL150:AL$381,H150:H$381))/12</f>
        <v>6742113.3042315384</v>
      </c>
    </row>
    <row r="151" spans="1:39" x14ac:dyDescent="0.2">
      <c r="A151" s="7">
        <v>130</v>
      </c>
      <c r="B151" s="7">
        <v>65</v>
      </c>
      <c r="C151" s="7">
        <v>32.5</v>
      </c>
      <c r="D151" s="12">
        <f t="shared" si="43"/>
        <v>10.833333333333334</v>
      </c>
      <c r="E151" s="29">
        <f t="shared" si="39"/>
        <v>4017511.5855560023</v>
      </c>
      <c r="F151" s="2">
        <f t="shared" si="44"/>
        <v>5419.7644018794663</v>
      </c>
      <c r="G151" s="2">
        <f t="shared" ref="G151:G214" si="52">IF($A151&lt;=$I$8,-PPMT($G$11,1,$I$8-$A151+1,$E150),0)</f>
        <v>21103.910004216992</v>
      </c>
      <c r="H151" s="2">
        <f t="shared" ref="H151:H214" si="53">IF($A151&lt;=$I$8,(E150-G151)*$G$13,0)</f>
        <v>13195.486090840761</v>
      </c>
      <c r="I151" s="2">
        <f t="shared" si="42"/>
        <v>39719.16049693722</v>
      </c>
      <c r="J151" s="2">
        <f t="shared" si="40"/>
        <v>430290.90538348659</v>
      </c>
      <c r="K151" s="2">
        <f t="shared" si="45"/>
        <v>33383.437991893414</v>
      </c>
      <c r="L151" s="2">
        <f t="shared" si="45"/>
        <v>361653.91157884541</v>
      </c>
      <c r="M151" s="2"/>
      <c r="N151" s="28">
        <f t="shared" si="41"/>
        <v>6153044.6687711077</v>
      </c>
      <c r="O151" s="2">
        <f t="shared" ref="O151:O214" si="54">IF($A151&lt;=$I$8,-IPMT($G$11,1,$I$8-$A151+1,$N150),0)</f>
        <v>8273.4993801856017</v>
      </c>
      <c r="P151" s="2">
        <f t="shared" ref="P151:P214" si="55">IF($A151&lt;=$I$8,-PPMT($G$11,1,$I$8-$A151+1,$N150),0)</f>
        <v>32216.010400531999</v>
      </c>
      <c r="R151">
        <f t="shared" ref="R151:R214" si="56">ROUND(D151*12,1)</f>
        <v>130</v>
      </c>
      <c r="S151" s="89">
        <f t="shared" si="46"/>
        <v>34299.396095057753</v>
      </c>
      <c r="T151" s="89">
        <f>IF(AND(S151=0,S150&gt;0),SUM($G151:$H$381),S151)</f>
        <v>34299.396095057753</v>
      </c>
      <c r="U151" s="82">
        <f>SUM(T151:T$381)</f>
        <v>4051810.9816510561</v>
      </c>
      <c r="V151" s="68">
        <f>localspline(R151,'BBG rates'!$G$10:$G$27,'BBG rates'!$K$10:$K$27)</f>
        <v>1.0204237466080435</v>
      </c>
      <c r="W151" s="68">
        <f>locallinterp(R151,'BBG rates'!$G$10:$G$27,'BBG rates'!$J$10:$J$27)</f>
        <v>-0.18183333333333332</v>
      </c>
      <c r="X151" s="56">
        <f t="shared" ref="X151:X214" si="57">((1+W151%)^(1/12)-1)*1200</f>
        <v>-0.1819850500186071</v>
      </c>
      <c r="Y151" s="66">
        <f t="shared" si="47"/>
        <v>27.013670247385782</v>
      </c>
      <c r="Z151" s="72">
        <f t="shared" si="48"/>
        <v>8.0004729844662479E-3</v>
      </c>
      <c r="AA151" s="79">
        <f t="shared" si="49"/>
        <v>-300.49743346210147</v>
      </c>
      <c r="AB151" s="81">
        <f t="shared" ref="AB151:AB214" si="58">IF(U151=0,0,AA151*1200/U151)</f>
        <v>-8.899648127405578E-2</v>
      </c>
      <c r="AD151" s="95">
        <f>locallinterp(R151,'BBG rates'!$N$10:$N$369,'BBG rates'!$P$10:$P$369)</f>
        <v>11.047206134853235</v>
      </c>
      <c r="AI151" s="185">
        <f t="shared" si="50"/>
        <v>130</v>
      </c>
      <c r="AJ151" s="127">
        <f>locallinterp(MIN(AI151,CAP_Senior*12),'BBG rates'!$X$24:$X$65,'BBG rates'!$Y$24:$Y$65)</f>
        <v>56.233475023501924</v>
      </c>
      <c r="AK151" s="127">
        <f>locallinterp(MIN(AI151,CAP_CB*12),'BBG rates'!$AA$25:$AA$40,'BBG rates'!$AC$25:$AC$40)</f>
        <v>10.166666666666666</v>
      </c>
      <c r="AL151" s="144">
        <f t="shared" si="51"/>
        <v>17.998024087328659</v>
      </c>
      <c r="AM151" s="142">
        <f>(SUMPRODUCT(AL151:AL$381,G151:G$381)+SUMPRODUCT(AL151:AL$381,H151:H$381))/12</f>
        <v>6690552.8789012358</v>
      </c>
    </row>
    <row r="152" spans="1:39" x14ac:dyDescent="0.2">
      <c r="A152" s="7">
        <v>131</v>
      </c>
      <c r="B152" s="7">
        <v>65.5</v>
      </c>
      <c r="C152" s="7">
        <v>32.75</v>
      </c>
      <c r="D152" s="12">
        <f t="shared" si="43"/>
        <v>10.916666666666666</v>
      </c>
      <c r="E152" s="29">
        <f t="shared" ref="E152:E201" si="59">IF($A152&lt;=$I$8,E151-G152-H152,0)</f>
        <v>3983365.2949023014</v>
      </c>
      <c r="F152" s="2">
        <f t="shared" si="44"/>
        <v>5373.8850045423751</v>
      </c>
      <c r="G152" s="2">
        <f t="shared" si="52"/>
        <v>21062.957793480749</v>
      </c>
      <c r="H152" s="2">
        <f t="shared" si="53"/>
        <v>13083.332860220427</v>
      </c>
      <c r="I152" s="2">
        <f t="shared" si="42"/>
        <v>39520.175658243548</v>
      </c>
      <c r="J152" s="2">
        <f t="shared" ref="J152:J215" si="60">IF($I$7=1,I152*A152,IF($I$7=2,I152*B152,IF($I$7=4,I152*C152,I152*D152)))</f>
        <v>431428.58426915872</v>
      </c>
      <c r="K152" s="2">
        <f t="shared" si="45"/>
        <v>33171.82268417866</v>
      </c>
      <c r="L152" s="2">
        <f t="shared" si="45"/>
        <v>362125.73096895037</v>
      </c>
      <c r="M152" s="2"/>
      <c r="N152" s="28">
        <f t="shared" ref="N152:N215" si="61">IF($A152&lt;=$I$8,N151-P152,0)</f>
        <v>6120785.5657418398</v>
      </c>
      <c r="O152" s="2">
        <f t="shared" si="54"/>
        <v>8230.4067514499366</v>
      </c>
      <c r="P152" s="2">
        <f t="shared" si="55"/>
        <v>32259.103029267666</v>
      </c>
      <c r="R152">
        <f t="shared" si="56"/>
        <v>131</v>
      </c>
      <c r="S152" s="89">
        <f t="shared" si="46"/>
        <v>34146.290653701173</v>
      </c>
      <c r="T152" s="89">
        <f>IF(AND(S152=0,S151&gt;0),SUM($G152:$H$381),S152)</f>
        <v>34146.290653701173</v>
      </c>
      <c r="U152" s="82">
        <f>SUM(T152:T$381)</f>
        <v>4017511.5855559991</v>
      </c>
      <c r="V152" s="68">
        <f>localspline(R152,'BBG rates'!$G$10:$G$27,'BBG rates'!$K$10:$K$27)</f>
        <v>1.0201245664821419</v>
      </c>
      <c r="W152" s="68">
        <f>locallinterp(R152,'BBG rates'!$G$10:$G$27,'BBG rates'!$J$10:$J$27)</f>
        <v>-0.17791666666666667</v>
      </c>
      <c r="X152" s="56">
        <f t="shared" si="57"/>
        <v>-0.1780619141874773</v>
      </c>
      <c r="Y152" s="66">
        <f t="shared" si="47"/>
        <v>32.215318009025033</v>
      </c>
      <c r="Z152" s="72">
        <f t="shared" si="48"/>
        <v>9.6224692294147925E-3</v>
      </c>
      <c r="AA152" s="79">
        <f t="shared" si="49"/>
        <v>-297.9536621601971</v>
      </c>
      <c r="AB152" s="81">
        <f t="shared" si="58"/>
        <v>-8.8996481274055753E-2</v>
      </c>
      <c r="AD152" s="95">
        <f>locallinterp(R152,'BBG rates'!$N$10:$N$369,'BBG rates'!$P$10:$P$369)</f>
        <v>11.132216515393413</v>
      </c>
      <c r="AI152" s="185">
        <f t="shared" si="50"/>
        <v>131</v>
      </c>
      <c r="AJ152" s="127">
        <f>locallinterp(MIN(AI152,CAP_Senior*12),'BBG rates'!$X$24:$X$65,'BBG rates'!$Y$24:$Y$65)</f>
        <v>56.384700508791454</v>
      </c>
      <c r="AK152" s="127">
        <f>locallinterp(MIN(AI152,CAP_CB*12),'BBG rates'!$AA$25:$AA$40,'BBG rates'!$AC$25:$AC$40)</f>
        <v>10.183333333333334</v>
      </c>
      <c r="AL152" s="144">
        <f t="shared" si="51"/>
        <v>18.037565753161214</v>
      </c>
      <c r="AM152" s="142">
        <f>(SUMPRODUCT(AL152:AL$381,G152:G$381)+SUMPRODUCT(AL152:AL$381,H152:H$381))/12</f>
        <v>6639109.4324762635</v>
      </c>
    </row>
    <row r="153" spans="1:39" x14ac:dyDescent="0.2">
      <c r="A153" s="7">
        <v>132</v>
      </c>
      <c r="B153" s="7">
        <v>66</v>
      </c>
      <c r="C153" s="7">
        <v>33</v>
      </c>
      <c r="D153" s="12">
        <f t="shared" si="43"/>
        <v>11</v>
      </c>
      <c r="E153" s="29">
        <f t="shared" si="59"/>
        <v>3949371.5292548323</v>
      </c>
      <c r="F153" s="2">
        <f t="shared" si="44"/>
        <v>5328.2104033876722</v>
      </c>
      <c r="G153" s="2">
        <f t="shared" si="52"/>
        <v>21022.085050651836</v>
      </c>
      <c r="H153" s="2">
        <f t="shared" si="53"/>
        <v>12971.680596817087</v>
      </c>
      <c r="I153" s="2">
        <f t="shared" si="42"/>
        <v>39321.976050856596</v>
      </c>
      <c r="J153" s="2">
        <f t="shared" si="60"/>
        <v>432541.73655942257</v>
      </c>
      <c r="K153" s="2">
        <f t="shared" si="45"/>
        <v>32961.371383959617</v>
      </c>
      <c r="L153" s="2">
        <f t="shared" si="45"/>
        <v>362575.0852235558</v>
      </c>
      <c r="M153" s="2"/>
      <c r="N153" s="28">
        <f t="shared" si="61"/>
        <v>6088483.3124424769</v>
      </c>
      <c r="O153" s="2">
        <f t="shared" si="54"/>
        <v>8187.2564813543295</v>
      </c>
      <c r="P153" s="2">
        <f t="shared" si="55"/>
        <v>32302.253299363281</v>
      </c>
      <c r="R153">
        <f t="shared" si="56"/>
        <v>132</v>
      </c>
      <c r="S153" s="89">
        <f t="shared" si="46"/>
        <v>33993.765647468921</v>
      </c>
      <c r="T153" s="89">
        <f>IF(AND(S153=0,S152&gt;0),SUM($G153:$H$381),S153)</f>
        <v>33993.765647468921</v>
      </c>
      <c r="U153" s="82">
        <f>SUM(T153:T$381)</f>
        <v>3983365.2949022972</v>
      </c>
      <c r="V153" s="68">
        <f>localspline(R153,'BBG rates'!$G$10:$G$27,'BBG rates'!$K$10:$K$27)</f>
        <v>1.0198090076446533</v>
      </c>
      <c r="W153" s="68">
        <f>locallinterp(R153,'BBG rates'!$G$10:$G$27,'BBG rates'!$J$10:$J$27)</f>
        <v>-0.17399999999999999</v>
      </c>
      <c r="X153" s="56">
        <f t="shared" si="57"/>
        <v>-0.17413891945641247</v>
      </c>
      <c r="Y153" s="66">
        <f t="shared" si="47"/>
        <v>37.282112905858362</v>
      </c>
      <c r="Z153" s="72">
        <f t="shared" si="48"/>
        <v>1.1231341384704054E-2</v>
      </c>
      <c r="AA153" s="79">
        <f t="shared" si="49"/>
        <v>-295.42124572957994</v>
      </c>
      <c r="AB153" s="81">
        <f t="shared" si="58"/>
        <v>-8.8996481274055766E-2</v>
      </c>
      <c r="AD153" s="95">
        <f>locallinterp(R153,'BBG rates'!$N$10:$N$369,'BBG rates'!$P$10:$P$369)</f>
        <v>11.217200599363801</v>
      </c>
      <c r="AI153" s="185">
        <f t="shared" si="50"/>
        <v>132</v>
      </c>
      <c r="AJ153" s="127">
        <f>locallinterp(MIN(AI153,CAP_Senior*12),'BBG rates'!$X$24:$X$65,'BBG rates'!$Y$24:$Y$65)</f>
        <v>56.535925994080984</v>
      </c>
      <c r="AK153" s="127">
        <f>locallinterp(MIN(AI153,CAP_CB*12),'BBG rates'!$AA$25:$AA$40,'BBG rates'!$AC$25:$AC$40)</f>
        <v>10.199999999999999</v>
      </c>
      <c r="AL153" s="144">
        <f t="shared" si="51"/>
        <v>18.077107418993769</v>
      </c>
      <c r="AM153" s="142">
        <f>(SUMPRODUCT(AL153:AL$381,G153:G$381)+SUMPRODUCT(AL153:AL$381,H153:H$381))/12</f>
        <v>6587783.1022352055</v>
      </c>
    </row>
    <row r="154" spans="1:39" x14ac:dyDescent="0.2">
      <c r="A154" s="7">
        <v>133</v>
      </c>
      <c r="B154" s="7">
        <v>66.5</v>
      </c>
      <c r="C154" s="7">
        <v>33.25</v>
      </c>
      <c r="D154" s="12">
        <f t="shared" si="43"/>
        <v>11.083333333333334</v>
      </c>
      <c r="E154" s="29">
        <f t="shared" si="59"/>
        <v>3915529.7102323677</v>
      </c>
      <c r="F154" s="2">
        <f t="shared" si="44"/>
        <v>5282.7398220164469</v>
      </c>
      <c r="G154" s="2">
        <f t="shared" si="52"/>
        <v>20981.291621522472</v>
      </c>
      <c r="H154" s="2">
        <f t="shared" si="53"/>
        <v>12860.527400942014</v>
      </c>
      <c r="I154" s="2">
        <f t="shared" si="42"/>
        <v>39124.558844480933</v>
      </c>
      <c r="J154" s="2">
        <f t="shared" si="60"/>
        <v>433630.52719299705</v>
      </c>
      <c r="K154" s="2">
        <f t="shared" si="45"/>
        <v>32752.07811045388</v>
      </c>
      <c r="L154" s="2">
        <f t="shared" si="45"/>
        <v>363002.19905753055</v>
      </c>
      <c r="M154" s="2"/>
      <c r="N154" s="28">
        <f t="shared" si="61"/>
        <v>6056137.8511545565</v>
      </c>
      <c r="O154" s="2">
        <f t="shared" si="54"/>
        <v>8144.0484927968173</v>
      </c>
      <c r="P154" s="2">
        <f t="shared" si="55"/>
        <v>32345.4612879208</v>
      </c>
      <c r="R154">
        <f t="shared" si="56"/>
        <v>133</v>
      </c>
      <c r="S154" s="89">
        <f t="shared" si="46"/>
        <v>33841.819022464486</v>
      </c>
      <c r="T154" s="89">
        <f>IF(AND(S154=0,S153&gt;0),SUM($G154:$H$381),S154)</f>
        <v>33841.819022464486</v>
      </c>
      <c r="U154" s="82">
        <f>SUM(T154:T$381)</f>
        <v>3949371.529254829</v>
      </c>
      <c r="V154" s="68">
        <f>localspline(R154,'BBG rates'!$G$10:$G$27,'BBG rates'!$K$10:$K$27)</f>
        <v>1.019475972574923</v>
      </c>
      <c r="W154" s="68">
        <f>locallinterp(R154,'BBG rates'!$G$10:$G$27,'BBG rates'!$J$10:$J$27)</f>
        <v>-0.169625</v>
      </c>
      <c r="X154" s="56">
        <f t="shared" si="57"/>
        <v>-0.16975701769443852</v>
      </c>
      <c r="Y154" s="66">
        <f t="shared" si="47"/>
        <v>42.215144254278989</v>
      </c>
      <c r="Z154" s="72">
        <f t="shared" si="48"/>
        <v>1.2826894793231321E-2</v>
      </c>
      <c r="AA154" s="79">
        <f t="shared" si="49"/>
        <v>-292.90014112301361</v>
      </c>
      <c r="AB154" s="81">
        <f t="shared" si="58"/>
        <v>-8.8996481274055753E-2</v>
      </c>
      <c r="AD154" s="95">
        <f>locallinterp(R154,'BBG rates'!$N$10:$N$369,'BBG rates'!$P$10:$P$369)</f>
        <v>11.302156930411712</v>
      </c>
      <c r="AI154" s="185">
        <f t="shared" si="50"/>
        <v>133</v>
      </c>
      <c r="AJ154" s="127">
        <f>locallinterp(MIN(AI154,CAP_Senior*12),'BBG rates'!$X$24:$X$65,'BBG rates'!$Y$24:$Y$65)</f>
        <v>56.673984045571196</v>
      </c>
      <c r="AK154" s="127">
        <f>locallinterp(MIN(AI154,CAP_CB*12),'BBG rates'!$AA$25:$AA$40,'BBG rates'!$AC$25:$AC$40)</f>
        <v>10.216666666666667</v>
      </c>
      <c r="AL154" s="144">
        <f t="shared" si="51"/>
        <v>18.114410621080438</v>
      </c>
      <c r="AM154" s="142">
        <f>(SUMPRODUCT(AL154:AL$381,G154:G$381)+SUMPRODUCT(AL154:AL$381,H154:H$381))/12</f>
        <v>6536574.0228030905</v>
      </c>
    </row>
    <row r="155" spans="1:39" x14ac:dyDescent="0.2">
      <c r="A155" s="7">
        <v>134</v>
      </c>
      <c r="B155" s="7">
        <v>67</v>
      </c>
      <c r="C155" s="7">
        <v>33.5</v>
      </c>
      <c r="D155" s="12">
        <f t="shared" si="43"/>
        <v>11.166666666666666</v>
      </c>
      <c r="E155" s="29">
        <f t="shared" si="59"/>
        <v>3881839.2615005542</v>
      </c>
      <c r="F155" s="2">
        <f t="shared" si="44"/>
        <v>5237.4724867771165</v>
      </c>
      <c r="G155" s="2">
        <f t="shared" si="52"/>
        <v>20940.577352184162</v>
      </c>
      <c r="H155" s="2">
        <f t="shared" si="53"/>
        <v>12749.871379629431</v>
      </c>
      <c r="I155" s="2">
        <f t="shared" si="42"/>
        <v>38927.921218590709</v>
      </c>
      <c r="J155" s="2">
        <f t="shared" si="60"/>
        <v>434695.12027426291</v>
      </c>
      <c r="K155" s="2">
        <f t="shared" si="45"/>
        <v>32543.936912452486</v>
      </c>
      <c r="L155" s="2">
        <f t="shared" si="45"/>
        <v>363407.29552238609</v>
      </c>
      <c r="M155" s="2"/>
      <c r="N155" s="28">
        <f t="shared" si="61"/>
        <v>6023749.1240824116</v>
      </c>
      <c r="O155" s="2">
        <f t="shared" si="54"/>
        <v>8100.7827085723011</v>
      </c>
      <c r="P155" s="2">
        <f t="shared" si="55"/>
        <v>32388.727072145313</v>
      </c>
      <c r="R155">
        <f t="shared" si="56"/>
        <v>134</v>
      </c>
      <c r="S155" s="89">
        <f t="shared" si="46"/>
        <v>33690.448731813594</v>
      </c>
      <c r="T155" s="89">
        <f>IF(AND(S155=0,S154&gt;0),SUM($G155:$H$381),S155)</f>
        <v>33690.448731813594</v>
      </c>
      <c r="U155" s="82">
        <f>SUM(T155:T$381)</f>
        <v>3915529.7102323645</v>
      </c>
      <c r="V155" s="68">
        <f>localspline(R155,'BBG rates'!$G$10:$G$27,'BBG rates'!$K$10:$K$27)</f>
        <v>1.0191264573757928</v>
      </c>
      <c r="W155" s="68">
        <f>locallinterp(R155,'BBG rates'!$G$10:$G$27,'BBG rates'!$J$10:$J$27)</f>
        <v>-0.16524999999999998</v>
      </c>
      <c r="X155" s="56">
        <f t="shared" si="57"/>
        <v>-0.16537529195992384</v>
      </c>
      <c r="Y155" s="66">
        <f t="shared" si="47"/>
        <v>47.002549479786062</v>
      </c>
      <c r="Z155" s="72">
        <f t="shared" si="48"/>
        <v>1.4404962687001569E-2</v>
      </c>
      <c r="AA155" s="79">
        <f t="shared" si="49"/>
        <v>-290.39030544558631</v>
      </c>
      <c r="AB155" s="81">
        <f t="shared" si="58"/>
        <v>-8.8996481274055753E-2</v>
      </c>
      <c r="AD155" s="95">
        <f>locallinterp(R155,'BBG rates'!$N$10:$N$369,'BBG rates'!$P$10:$P$369)</f>
        <v>11.387084135193028</v>
      </c>
      <c r="AI155" s="185">
        <f t="shared" si="50"/>
        <v>134</v>
      </c>
      <c r="AJ155" s="127">
        <f>locallinterp(MIN(AI155,CAP_Senior*12),'BBG rates'!$X$24:$X$65,'BBG rates'!$Y$24:$Y$65)</f>
        <v>56.812042097061408</v>
      </c>
      <c r="AK155" s="127">
        <f>locallinterp(MIN(AI155,CAP_CB*12),'BBG rates'!$AA$25:$AA$40,'BBG rates'!$AC$25:$AC$40)</f>
        <v>10.233333333333333</v>
      </c>
      <c r="AL155" s="144">
        <f t="shared" si="51"/>
        <v>18.151713823167107</v>
      </c>
      <c r="AM155" s="142">
        <f>(SUMPRODUCT(AL155:AL$381,G155:G$381)+SUMPRODUCT(AL155:AL$381,H155:H$381))/12</f>
        <v>6485488.6389749898</v>
      </c>
    </row>
    <row r="156" spans="1:39" x14ac:dyDescent="0.2">
      <c r="A156" s="7">
        <v>135</v>
      </c>
      <c r="B156" s="7">
        <v>67.5</v>
      </c>
      <c r="C156" s="7">
        <v>33.75</v>
      </c>
      <c r="D156" s="12">
        <f t="shared" si="43"/>
        <v>11.25</v>
      </c>
      <c r="E156" s="29">
        <f t="shared" si="59"/>
        <v>3848299.6087649134</v>
      </c>
      <c r="F156" s="2">
        <f t="shared" si="44"/>
        <v>5192.407626756024</v>
      </c>
      <c r="G156" s="2">
        <f t="shared" si="52"/>
        <v>20899.942089027059</v>
      </c>
      <c r="H156" s="2">
        <f t="shared" si="53"/>
        <v>12639.710646613517</v>
      </c>
      <c r="I156" s="2">
        <f t="shared" si="42"/>
        <v>38732.060362396602</v>
      </c>
      <c r="J156" s="2">
        <f t="shared" si="60"/>
        <v>435735.67907696177</v>
      </c>
      <c r="K156" s="2">
        <f t="shared" si="45"/>
        <v>32336.941868176968</v>
      </c>
      <c r="L156" s="2">
        <f t="shared" si="45"/>
        <v>363790.59601699089</v>
      </c>
      <c r="M156" s="2"/>
      <c r="N156" s="28">
        <f t="shared" si="61"/>
        <v>5991317.0733530661</v>
      </c>
      <c r="O156" s="2">
        <f t="shared" si="54"/>
        <v>8057.4590513724106</v>
      </c>
      <c r="P156" s="2">
        <f t="shared" si="55"/>
        <v>32432.050729345203</v>
      </c>
      <c r="R156">
        <f t="shared" si="56"/>
        <v>135</v>
      </c>
      <c r="S156" s="89">
        <f t="shared" si="46"/>
        <v>33539.652735640579</v>
      </c>
      <c r="T156" s="89">
        <f>IF(AND(S156=0,S155&gt;0),SUM($G156:$H$381),S156)</f>
        <v>33539.652735640579</v>
      </c>
      <c r="U156" s="82">
        <f>SUM(T156:T$381)</f>
        <v>3881839.2615005518</v>
      </c>
      <c r="V156" s="68">
        <f>localspline(R156,'BBG rates'!$G$10:$G$27,'BBG rates'!$K$10:$K$27)</f>
        <v>1.0187622049384828</v>
      </c>
      <c r="W156" s="68">
        <f>locallinterp(R156,'BBG rates'!$G$10:$G$27,'BBG rates'!$J$10:$J$27)</f>
        <v>-0.16087499999999999</v>
      </c>
      <c r="X156" s="56">
        <f t="shared" si="57"/>
        <v>-0.16099374223834673</v>
      </c>
      <c r="Y156" s="66">
        <f t="shared" si="47"/>
        <v>51.645522642523161</v>
      </c>
      <c r="Z156" s="72">
        <f t="shared" si="48"/>
        <v>1.5965273932303698E-2</v>
      </c>
      <c r="AA156" s="79">
        <f t="shared" si="49"/>
        <v>-287.89169595419014</v>
      </c>
      <c r="AB156" s="81">
        <f t="shared" si="58"/>
        <v>-8.8996481274055725E-2</v>
      </c>
      <c r="AD156" s="95">
        <f>locallinterp(R156,'BBG rates'!$N$10:$N$369,'BBG rates'!$P$10:$P$369)</f>
        <v>11.471980985604569</v>
      </c>
      <c r="AI156" s="185">
        <f t="shared" si="50"/>
        <v>135</v>
      </c>
      <c r="AJ156" s="127">
        <f>locallinterp(MIN(AI156,CAP_Senior*12),'BBG rates'!$X$24:$X$65,'BBG rates'!$Y$24:$Y$65)</f>
        <v>56.95010014855162</v>
      </c>
      <c r="AK156" s="127">
        <f>locallinterp(MIN(AI156,CAP_CB*12),'BBG rates'!$AA$25:$AA$40,'BBG rates'!$AC$25:$AC$40)</f>
        <v>10.25</v>
      </c>
      <c r="AL156" s="144">
        <f t="shared" si="51"/>
        <v>18.189017025253776</v>
      </c>
      <c r="AM156" s="142">
        <f>(SUMPRODUCT(AL156:AL$381,G156:G$381)+SUMPRODUCT(AL156:AL$381,H156:H$381))/12</f>
        <v>6434527.0236454932</v>
      </c>
    </row>
    <row r="157" spans="1:39" x14ac:dyDescent="0.2">
      <c r="A157" s="7">
        <v>136</v>
      </c>
      <c r="B157" s="7">
        <v>68</v>
      </c>
      <c r="C157" s="7">
        <v>34</v>
      </c>
      <c r="D157" s="12">
        <f t="shared" si="43"/>
        <v>11.333333333333334</v>
      </c>
      <c r="E157" s="29">
        <f t="shared" si="59"/>
        <v>3814910.1797638685</v>
      </c>
      <c r="F157" s="2">
        <f t="shared" si="44"/>
        <v>5147.5444737680846</v>
      </c>
      <c r="G157" s="2">
        <f t="shared" si="52"/>
        <v>20859.385678739392</v>
      </c>
      <c r="H157" s="2">
        <f t="shared" si="53"/>
        <v>12530.043322305497</v>
      </c>
      <c r="I157" s="2">
        <f t="shared" si="42"/>
        <v>38536.97347481297</v>
      </c>
      <c r="J157" s="2">
        <f t="shared" si="60"/>
        <v>436752.36604788038</v>
      </c>
      <c r="K157" s="2">
        <f t="shared" si="45"/>
        <v>32131.087085137242</v>
      </c>
      <c r="L157" s="2">
        <f t="shared" si="45"/>
        <v>364152.32029822213</v>
      </c>
      <c r="M157" s="2"/>
      <c r="N157" s="28">
        <f t="shared" si="61"/>
        <v>5958841.6410161341</v>
      </c>
      <c r="O157" s="2">
        <f t="shared" si="54"/>
        <v>8014.0774437853679</v>
      </c>
      <c r="P157" s="2">
        <f t="shared" si="55"/>
        <v>32475.432336932237</v>
      </c>
      <c r="R157">
        <f t="shared" si="56"/>
        <v>136</v>
      </c>
      <c r="S157" s="89">
        <f t="shared" si="46"/>
        <v>33389.429001044889</v>
      </c>
      <c r="T157" s="89">
        <f>IF(AND(S157=0,S156&gt;0),SUM($G157:$H$381),S157)</f>
        <v>33389.429001044889</v>
      </c>
      <c r="U157" s="82">
        <f>SUM(T157:T$381)</f>
        <v>3848299.6087649106</v>
      </c>
      <c r="V157" s="68">
        <f>localspline(R157,'BBG rates'!$G$10:$G$27,'BBG rates'!$K$10:$K$27)</f>
        <v>1.0183847794456817</v>
      </c>
      <c r="W157" s="68">
        <f>locallinterp(R157,'BBG rates'!$G$10:$G$27,'BBG rates'!$J$10:$J$27)</f>
        <v>-0.1565</v>
      </c>
      <c r="X157" s="56">
        <f t="shared" si="57"/>
        <v>-0.15661236851465254</v>
      </c>
      <c r="Y157" s="66">
        <f t="shared" si="47"/>
        <v>56.145251148594312</v>
      </c>
      <c r="Z157" s="72">
        <f t="shared" si="48"/>
        <v>1.7507550925832557E-2</v>
      </c>
      <c r="AA157" s="79">
        <f t="shared" si="49"/>
        <v>-285.40427005700201</v>
      </c>
      <c r="AB157" s="81">
        <f t="shared" si="58"/>
        <v>-8.8996481274055739E-2</v>
      </c>
      <c r="AD157" s="95">
        <f>locallinterp(R157,'BBG rates'!$N$10:$N$369,'BBG rates'!$P$10:$P$369)</f>
        <v>11.55684638389171</v>
      </c>
      <c r="AI157" s="185">
        <f t="shared" si="50"/>
        <v>136</v>
      </c>
      <c r="AJ157" s="127">
        <f>locallinterp(MIN(AI157,CAP_Senior*12),'BBG rates'!$X$24:$X$65,'BBG rates'!$Y$24:$Y$65)</f>
        <v>57.088158200041832</v>
      </c>
      <c r="AK157" s="127">
        <f>locallinterp(MIN(AI157,CAP_CB*12),'BBG rates'!$AA$25:$AA$40,'BBG rates'!$AC$25:$AC$40)</f>
        <v>10.266666666666666</v>
      </c>
      <c r="AL157" s="144">
        <f t="shared" si="51"/>
        <v>18.226320227340445</v>
      </c>
      <c r="AM157" s="142">
        <f>(SUMPRODUCT(AL157:AL$381,G157:G$381)+SUMPRODUCT(AL157:AL$381,H157:H$381))/12</f>
        <v>6383689.2474263534</v>
      </c>
    </row>
    <row r="158" spans="1:39" x14ac:dyDescent="0.2">
      <c r="A158" s="7">
        <v>137</v>
      </c>
      <c r="B158" s="7">
        <v>68.5</v>
      </c>
      <c r="C158" s="7">
        <v>34.25</v>
      </c>
      <c r="D158" s="12">
        <f t="shared" si="43"/>
        <v>11.416666666666666</v>
      </c>
      <c r="E158" s="29">
        <f t="shared" si="59"/>
        <v>3781670.4042617907</v>
      </c>
      <c r="F158" s="2">
        <f t="shared" si="44"/>
        <v>5102.8822623474507</v>
      </c>
      <c r="G158" s="2">
        <f t="shared" si="52"/>
        <v>20818.907968306896</v>
      </c>
      <c r="H158" s="2">
        <f t="shared" si="53"/>
        <v>12420.867533770805</v>
      </c>
      <c r="I158" s="2">
        <f t="shared" si="42"/>
        <v>38342.657764425152</v>
      </c>
      <c r="J158" s="2">
        <f t="shared" si="60"/>
        <v>437745.34281052044</v>
      </c>
      <c r="K158" s="2">
        <f t="shared" si="45"/>
        <v>31926.366699990132</v>
      </c>
      <c r="L158" s="2">
        <f t="shared" si="45"/>
        <v>364492.68649155396</v>
      </c>
      <c r="M158" s="2"/>
      <c r="N158" s="28">
        <f t="shared" si="61"/>
        <v>5926322.7690437119</v>
      </c>
      <c r="O158" s="2">
        <f t="shared" si="54"/>
        <v>7970.6378082958499</v>
      </c>
      <c r="P158" s="2">
        <f t="shared" si="55"/>
        <v>32518.871972421763</v>
      </c>
      <c r="R158">
        <f t="shared" si="56"/>
        <v>137</v>
      </c>
      <c r="S158" s="89">
        <f t="shared" si="46"/>
        <v>33239.775502077697</v>
      </c>
      <c r="T158" s="89">
        <f>IF(AND(S158=0,S157&gt;0),SUM($G158:$H$381),S158)</f>
        <v>33239.775502077697</v>
      </c>
      <c r="U158" s="82">
        <f>SUM(T158:T$381)</f>
        <v>3814910.1797638652</v>
      </c>
      <c r="V158" s="68">
        <f>localspline(R158,'BBG rates'!$G$10:$G$27,'BBG rates'!$K$10:$K$27)</f>
        <v>1.0179957450413588</v>
      </c>
      <c r="W158" s="68">
        <f>locallinterp(R158,'BBG rates'!$G$10:$G$27,'BBG rates'!$J$10:$J$27)</f>
        <v>-0.15212499999999998</v>
      </c>
      <c r="X158" s="56">
        <f t="shared" si="57"/>
        <v>-0.15223117077418635</v>
      </c>
      <c r="Y158" s="66">
        <f t="shared" si="47"/>
        <v>60.502915781265536</v>
      </c>
      <c r="Z158" s="72">
        <f t="shared" si="48"/>
        <v>1.9031509397689841E-2</v>
      </c>
      <c r="AA158" s="79">
        <f t="shared" si="49"/>
        <v>-282.92798531296626</v>
      </c>
      <c r="AB158" s="81">
        <f t="shared" si="58"/>
        <v>-8.8996481274055753E-2</v>
      </c>
      <c r="AD158" s="95">
        <f>locallinterp(R158,'BBG rates'!$N$10:$N$369,'BBG rates'!$P$10:$P$369)</f>
        <v>11.641679362645156</v>
      </c>
      <c r="AI158" s="185">
        <f t="shared" si="50"/>
        <v>137</v>
      </c>
      <c r="AJ158" s="127">
        <f>locallinterp(MIN(AI158,CAP_Senior*12),'BBG rates'!$X$24:$X$65,'BBG rates'!$Y$24:$Y$65)</f>
        <v>57.226216251532044</v>
      </c>
      <c r="AK158" s="127">
        <f>locallinterp(MIN(AI158,CAP_CB*12),'BBG rates'!$AA$25:$AA$40,'BBG rates'!$AC$25:$AC$40)</f>
        <v>10.283333333333333</v>
      </c>
      <c r="AL158" s="144">
        <f t="shared" si="51"/>
        <v>18.263623429427113</v>
      </c>
      <c r="AM158" s="142">
        <f>(SUMPRODUCT(AL158:AL$381,G158:G$381)+SUMPRODUCT(AL158:AL$381,H158:H$381))/12</f>
        <v>6332975.3786612628</v>
      </c>
    </row>
    <row r="159" spans="1:39" x14ac:dyDescent="0.2">
      <c r="A159" s="7">
        <v>138</v>
      </c>
      <c r="B159" s="7">
        <v>69</v>
      </c>
      <c r="C159" s="7">
        <v>34.5</v>
      </c>
      <c r="D159" s="12">
        <f t="shared" si="43"/>
        <v>11.5</v>
      </c>
      <c r="E159" s="29">
        <f t="shared" si="59"/>
        <v>3748579.7140420722</v>
      </c>
      <c r="F159" s="2">
        <f t="shared" si="44"/>
        <v>5058.4202297382162</v>
      </c>
      <c r="G159" s="2">
        <f t="shared" si="52"/>
        <v>20778.508805012221</v>
      </c>
      <c r="H159" s="2">
        <f t="shared" si="53"/>
        <v>12312.181414706336</v>
      </c>
      <c r="I159" s="2">
        <f t="shared" si="42"/>
        <v>38149.11044945677</v>
      </c>
      <c r="J159" s="2">
        <f t="shared" si="60"/>
        <v>438714.77016875288</v>
      </c>
      <c r="K159" s="2">
        <f t="shared" si="45"/>
        <v>31722.774878398501</v>
      </c>
      <c r="L159" s="2">
        <f t="shared" si="45"/>
        <v>364811.91110158281</v>
      </c>
      <c r="M159" s="2"/>
      <c r="N159" s="28">
        <f t="shared" si="61"/>
        <v>5893760.3993302789</v>
      </c>
      <c r="O159" s="2">
        <f t="shared" si="54"/>
        <v>7927.140067284844</v>
      </c>
      <c r="P159" s="2">
        <f t="shared" si="55"/>
        <v>32562.369713432767</v>
      </c>
      <c r="R159">
        <f t="shared" si="56"/>
        <v>138</v>
      </c>
      <c r="S159" s="89">
        <f t="shared" si="46"/>
        <v>33090.690219718555</v>
      </c>
      <c r="T159" s="89">
        <f>IF(AND(S159=0,S158&gt;0),SUM($G159:$H$381),S159)</f>
        <v>33090.690219718555</v>
      </c>
      <c r="U159" s="82">
        <f>SUM(T159:T$381)</f>
        <v>3781670.4042617879</v>
      </c>
      <c r="V159" s="68">
        <f>localspline(R159,'BBG rates'!$G$10:$G$27,'BBG rates'!$K$10:$K$27)</f>
        <v>1.0175968446748129</v>
      </c>
      <c r="W159" s="68">
        <f>locallinterp(R159,'BBG rates'!$G$10:$G$27,'BBG rates'!$J$10:$J$27)</f>
        <v>-0.14774999999999999</v>
      </c>
      <c r="X159" s="56">
        <f t="shared" si="57"/>
        <v>-0.14785014900229321</v>
      </c>
      <c r="Y159" s="66">
        <f t="shared" si="47"/>
        <v>64.719690732059206</v>
      </c>
      <c r="Z159" s="72">
        <f t="shared" si="48"/>
        <v>2.0536858207142357E-2</v>
      </c>
      <c r="AA159" s="79">
        <f t="shared" si="49"/>
        <v>-280.46279943127922</v>
      </c>
      <c r="AB159" s="81">
        <f t="shared" si="58"/>
        <v>-8.8996481274055753E-2</v>
      </c>
      <c r="AD159" s="95">
        <f>locallinterp(R159,'BBG rates'!$N$10:$N$369,'BBG rates'!$P$10:$P$369)</f>
        <v>11.726479099701391</v>
      </c>
      <c r="AI159" s="185">
        <f t="shared" si="50"/>
        <v>138</v>
      </c>
      <c r="AJ159" s="127">
        <f>locallinterp(MIN(AI159,CAP_Senior*12),'BBG rates'!$X$24:$X$65,'BBG rates'!$Y$24:$Y$65)</f>
        <v>57.364274303022256</v>
      </c>
      <c r="AK159" s="127">
        <f>locallinterp(MIN(AI159,CAP_CB*12),'BBG rates'!$AA$25:$AA$40,'BBG rates'!$AC$25:$AC$40)</f>
        <v>10.3</v>
      </c>
      <c r="AL159" s="144">
        <f t="shared" si="51"/>
        <v>18.300926631513782</v>
      </c>
      <c r="AM159" s="142">
        <f>(SUMPRODUCT(AL159:AL$381,G159:G$381)+SUMPRODUCT(AL159:AL$381,H159:H$381))/12</f>
        <v>6282385.4834405417</v>
      </c>
    </row>
    <row r="160" spans="1:39" x14ac:dyDescent="0.2">
      <c r="A160" s="7">
        <v>139</v>
      </c>
      <c r="B160" s="7">
        <v>69.5</v>
      </c>
      <c r="C160" s="7">
        <v>34.75</v>
      </c>
      <c r="D160" s="12">
        <f t="shared" si="43"/>
        <v>11.583333333333334</v>
      </c>
      <c r="E160" s="29">
        <f t="shared" si="59"/>
        <v>3715637.54290022</v>
      </c>
      <c r="F160" s="2">
        <f t="shared" si="44"/>
        <v>5014.1576158851458</v>
      </c>
      <c r="G160" s="2">
        <f t="shared" si="52"/>
        <v>20738.188036434382</v>
      </c>
      <c r="H160" s="2">
        <f t="shared" si="53"/>
        <v>12203.983105417767</v>
      </c>
      <c r="I160" s="2">
        <f t="shared" si="42"/>
        <v>37956.328757737298</v>
      </c>
      <c r="J160" s="2">
        <f t="shared" si="60"/>
        <v>439660.80811045703</v>
      </c>
      <c r="K160" s="2">
        <f t="shared" si="45"/>
        <v>31520.305814891213</v>
      </c>
      <c r="L160" s="2">
        <f t="shared" si="45"/>
        <v>365110.2090224899</v>
      </c>
      <c r="M160" s="2"/>
      <c r="N160" s="28">
        <f t="shared" si="61"/>
        <v>5861154.4736925904</v>
      </c>
      <c r="O160" s="2">
        <f t="shared" si="54"/>
        <v>7883.584143029515</v>
      </c>
      <c r="P160" s="2">
        <f t="shared" si="55"/>
        <v>32605.925637688095</v>
      </c>
      <c r="R160">
        <f t="shared" si="56"/>
        <v>139</v>
      </c>
      <c r="S160" s="89">
        <f t="shared" si="46"/>
        <v>32942.171141852145</v>
      </c>
      <c r="T160" s="89">
        <f>IF(AND(S160=0,S159&gt;0),SUM($G160:$H$381),S160)</f>
        <v>32942.171141852145</v>
      </c>
      <c r="U160" s="82">
        <f>SUM(T160:T$381)</f>
        <v>3748579.7140420689</v>
      </c>
      <c r="V160" s="68">
        <f>localspline(R160,'BBG rates'!$G$10:$G$27,'BBG rates'!$K$10:$K$27)</f>
        <v>1.0171896126895736</v>
      </c>
      <c r="W160" s="68">
        <f>locallinterp(R160,'BBG rates'!$G$10:$G$27,'BBG rates'!$J$10:$J$27)</f>
        <v>-0.143375</v>
      </c>
      <c r="X160" s="56">
        <f t="shared" si="57"/>
        <v>-0.14346930318391848</v>
      </c>
      <c r="Y160" s="66">
        <f t="shared" si="47"/>
        <v>68.796743631704302</v>
      </c>
      <c r="Z160" s="72">
        <f t="shared" si="48"/>
        <v>2.2023299130812794E-2</v>
      </c>
      <c r="AA160" s="79">
        <f t="shared" si="49"/>
        <v>-278.00867027087526</v>
      </c>
      <c r="AB160" s="81">
        <f t="shared" si="58"/>
        <v>-8.8996481274055766E-2</v>
      </c>
      <c r="AD160" s="95">
        <f>locallinterp(R160,'BBG rates'!$N$10:$N$369,'BBG rates'!$P$10:$P$369)</f>
        <v>11.811244900758856</v>
      </c>
      <c r="AI160" s="185">
        <f t="shared" si="50"/>
        <v>139</v>
      </c>
      <c r="AJ160" s="127">
        <f>locallinterp(MIN(AI160,CAP_Senior*12),'BBG rates'!$X$24:$X$65,'BBG rates'!$Y$24:$Y$65)</f>
        <v>57.502332354512468</v>
      </c>
      <c r="AK160" s="127">
        <f>locallinterp(MIN(AI160,CAP_CB*12),'BBG rates'!$AA$25:$AA$40,'BBG rates'!$AC$25:$AC$40)</f>
        <v>10.316666666666666</v>
      </c>
      <c r="AL160" s="144">
        <f t="shared" si="51"/>
        <v>18.338229833600451</v>
      </c>
      <c r="AM160" s="142">
        <f>(SUMPRODUCT(AL160:AL$381,G160:G$381)+SUMPRODUCT(AL160:AL$381,H160:H$381))/12</f>
        <v>6231919.6256157747</v>
      </c>
    </row>
    <row r="161" spans="1:39" x14ac:dyDescent="0.2">
      <c r="A161" s="7">
        <v>140</v>
      </c>
      <c r="B161" s="7">
        <v>70</v>
      </c>
      <c r="C161" s="7">
        <v>35</v>
      </c>
      <c r="D161" s="12">
        <f t="shared" si="43"/>
        <v>11.666666666666666</v>
      </c>
      <c r="E161" s="29">
        <f t="shared" si="59"/>
        <v>3682843.3266369752</v>
      </c>
      <c r="F161" s="2">
        <f t="shared" si="44"/>
        <v>4970.0936634244408</v>
      </c>
      <c r="G161" s="2">
        <f t="shared" si="52"/>
        <v>20697.945510448149</v>
      </c>
      <c r="H161" s="2">
        <f t="shared" si="53"/>
        <v>12096.270752796938</v>
      </c>
      <c r="I161" s="2">
        <f t="shared" si="42"/>
        <v>37764.309926669528</v>
      </c>
      <c r="J161" s="2">
        <f t="shared" si="60"/>
        <v>440583.61581114447</v>
      </c>
      <c r="K161" s="2">
        <f t="shared" si="45"/>
        <v>31318.953732723534</v>
      </c>
      <c r="L161" s="2">
        <f t="shared" si="45"/>
        <v>365387.7935484412</v>
      </c>
      <c r="M161" s="2"/>
      <c r="N161" s="28">
        <f t="shared" si="61"/>
        <v>5828504.9338695761</v>
      </c>
      <c r="O161" s="2">
        <f t="shared" si="54"/>
        <v>7839.9699577030651</v>
      </c>
      <c r="P161" s="2">
        <f t="shared" si="55"/>
        <v>32649.539823014544</v>
      </c>
      <c r="R161">
        <f t="shared" si="56"/>
        <v>140</v>
      </c>
      <c r="S161" s="89">
        <f t="shared" si="46"/>
        <v>32794.216263245085</v>
      </c>
      <c r="T161" s="89">
        <f>IF(AND(S161=0,S160&gt;0),SUM($G161:$H$381),S161)</f>
        <v>32794.216263245085</v>
      </c>
      <c r="U161" s="82">
        <f>SUM(T161:T$381)</f>
        <v>3715637.5429002172</v>
      </c>
      <c r="V161" s="68">
        <f>localspline(R161,'BBG rates'!$G$10:$G$27,'BBG rates'!$K$10:$K$27)</f>
        <v>1.0167757324483095</v>
      </c>
      <c r="W161" s="68">
        <f>locallinterp(R161,'BBG rates'!$G$10:$G$27,'BBG rates'!$J$10:$J$27)</f>
        <v>-0.13899999999999998</v>
      </c>
      <c r="X161" s="56">
        <f t="shared" si="57"/>
        <v>-0.13908863330454047</v>
      </c>
      <c r="Y161" s="66">
        <f t="shared" si="47"/>
        <v>72.735235580943396</v>
      </c>
      <c r="Z161" s="72">
        <f t="shared" si="48"/>
        <v>2.3490526642974019E-2</v>
      </c>
      <c r="AA161" s="79">
        <f t="shared" si="49"/>
        <v>-275.56555583991479</v>
      </c>
      <c r="AB161" s="81">
        <f t="shared" si="58"/>
        <v>-8.8996481274055766E-2</v>
      </c>
      <c r="AD161" s="95">
        <f>locallinterp(R161,'BBG rates'!$N$10:$N$369,'BBG rates'!$P$10:$P$369)</f>
        <v>11.895976211796215</v>
      </c>
      <c r="AI161" s="185">
        <f t="shared" si="50"/>
        <v>140</v>
      </c>
      <c r="AJ161" s="127">
        <f>locallinterp(MIN(AI161,CAP_Senior*12),'BBG rates'!$X$24:$X$65,'BBG rates'!$Y$24:$Y$65)</f>
        <v>57.64039040600268</v>
      </c>
      <c r="AK161" s="127">
        <f>locallinterp(MIN(AI161,CAP_CB*12),'BBG rates'!$AA$25:$AA$40,'BBG rates'!$AC$25:$AC$40)</f>
        <v>10.333333333333334</v>
      </c>
      <c r="AL161" s="144">
        <f t="shared" si="51"/>
        <v>18.375533035687123</v>
      </c>
      <c r="AM161" s="142">
        <f>(SUMPRODUCT(AL161:AL$381,G161:G$381)+SUMPRODUCT(AL161:AL$381,H161:H$381))/12</f>
        <v>6181577.8668143498</v>
      </c>
    </row>
    <row r="162" spans="1:39" x14ac:dyDescent="0.2">
      <c r="A162" s="7">
        <v>141</v>
      </c>
      <c r="B162" s="7">
        <v>70.5</v>
      </c>
      <c r="C162" s="7">
        <v>35.25</v>
      </c>
      <c r="D162" s="12">
        <f t="shared" si="43"/>
        <v>11.75</v>
      </c>
      <c r="E162" s="29">
        <f t="shared" si="59"/>
        <v>3650196.5030514523</v>
      </c>
      <c r="F162" s="2">
        <f t="shared" si="44"/>
        <v>4926.2276176745372</v>
      </c>
      <c r="G162" s="2">
        <f t="shared" si="52"/>
        <v>20657.781075223509</v>
      </c>
      <c r="H162" s="2">
        <f t="shared" si="53"/>
        <v>11989.042510299341</v>
      </c>
      <c r="I162" s="2">
        <f t="shared" si="42"/>
        <v>37573.051203197385</v>
      </c>
      <c r="J162" s="2">
        <f t="shared" si="60"/>
        <v>441483.35163756926</v>
      </c>
      <c r="K162" s="2">
        <f t="shared" si="45"/>
        <v>31118.712883738441</v>
      </c>
      <c r="L162" s="2">
        <f t="shared" si="45"/>
        <v>365644.87638392666</v>
      </c>
      <c r="M162" s="2"/>
      <c r="N162" s="28">
        <f t="shared" si="61"/>
        <v>5795811.7215222334</v>
      </c>
      <c r="O162" s="2">
        <f t="shared" si="54"/>
        <v>7796.2974333745951</v>
      </c>
      <c r="P162" s="2">
        <f t="shared" si="55"/>
        <v>32693.212347343007</v>
      </c>
      <c r="R162">
        <f t="shared" si="56"/>
        <v>141</v>
      </c>
      <c r="S162" s="89">
        <f t="shared" si="46"/>
        <v>32646.823585522849</v>
      </c>
      <c r="T162" s="89">
        <f>IF(AND(S162=0,S161&gt;0),SUM($G162:$H$381),S162)</f>
        <v>32646.823585522849</v>
      </c>
      <c r="U162" s="82">
        <f>SUM(T162:T$381)</f>
        <v>3682843.3266369724</v>
      </c>
      <c r="V162" s="68">
        <f>localspline(R162,'BBG rates'!$G$10:$G$27,'BBG rates'!$K$10:$K$27)</f>
        <v>1.0163567680807404</v>
      </c>
      <c r="W162" s="68">
        <f>locallinterp(R162,'BBG rates'!$G$10:$G$27,'BBG rates'!$J$10:$J$27)</f>
        <v>-0.13462499999999999</v>
      </c>
      <c r="X162" s="56">
        <f t="shared" si="57"/>
        <v>-0.13470813934923775</v>
      </c>
      <c r="Y162" s="66">
        <f t="shared" si="47"/>
        <v>76.536321181233646</v>
      </c>
      <c r="Z162" s="72">
        <f t="shared" si="48"/>
        <v>2.4938227687613397E-2</v>
      </c>
      <c r="AA162" s="79">
        <f t="shared" si="49"/>
        <v>-273.13341429527378</v>
      </c>
      <c r="AB162" s="81">
        <f t="shared" si="58"/>
        <v>-8.8996481274055766E-2</v>
      </c>
      <c r="AD162" s="95">
        <f>locallinterp(R162,'BBG rates'!$N$10:$N$369,'BBG rates'!$P$10:$P$369)</f>
        <v>11.980672609136278</v>
      </c>
      <c r="AI162" s="185">
        <f t="shared" si="50"/>
        <v>141</v>
      </c>
      <c r="AJ162" s="127">
        <f>locallinterp(MIN(AI162,CAP_Senior*12),'BBG rates'!$X$24:$X$65,'BBG rates'!$Y$24:$Y$65)</f>
        <v>57.778448457492892</v>
      </c>
      <c r="AK162" s="127">
        <f>locallinterp(MIN(AI162,CAP_CB*12),'BBG rates'!$AA$25:$AA$40,'BBG rates'!$AC$25:$AC$40)</f>
        <v>10.35</v>
      </c>
      <c r="AL162" s="144">
        <f t="shared" si="51"/>
        <v>18.412836237773789</v>
      </c>
      <c r="AM162" s="142">
        <f>(SUMPRODUCT(AL162:AL$381,G162:G$381)+SUMPRODUCT(AL162:AL$381,H162:H$381))/12</f>
        <v>6131360.2664539553</v>
      </c>
    </row>
    <row r="163" spans="1:39" x14ac:dyDescent="0.2">
      <c r="A163" s="7">
        <v>142</v>
      </c>
      <c r="B163" s="7">
        <v>71</v>
      </c>
      <c r="C163" s="7">
        <v>35.5</v>
      </c>
      <c r="D163" s="12">
        <f t="shared" si="43"/>
        <v>11.833333333333334</v>
      </c>
      <c r="E163" s="29">
        <f t="shared" si="59"/>
        <v>3617696.5119343055</v>
      </c>
      <c r="F163" s="2">
        <f t="shared" si="44"/>
        <v>4882.5587266269204</v>
      </c>
      <c r="G163" s="2">
        <f t="shared" si="52"/>
        <v>20617.694579225059</v>
      </c>
      <c r="H163" s="2">
        <f t="shared" si="53"/>
        <v>11882.296537921666</v>
      </c>
      <c r="I163" s="2">
        <f t="shared" si="42"/>
        <v>37382.549843773646</v>
      </c>
      <c r="J163" s="2">
        <f t="shared" si="60"/>
        <v>442360.17315132148</v>
      </c>
      <c r="K163" s="2">
        <f t="shared" si="45"/>
        <v>30919.57754822839</v>
      </c>
      <c r="L163" s="2">
        <f t="shared" si="45"/>
        <v>365881.66765403596</v>
      </c>
      <c r="M163" s="2"/>
      <c r="N163" s="28">
        <f t="shared" si="61"/>
        <v>5763074.7782335244</v>
      </c>
      <c r="O163" s="2">
        <f t="shared" si="54"/>
        <v>7752.5664920089612</v>
      </c>
      <c r="P163" s="2">
        <f t="shared" si="55"/>
        <v>32736.943288708648</v>
      </c>
      <c r="R163">
        <f t="shared" si="56"/>
        <v>142</v>
      </c>
      <c r="S163" s="89">
        <f t="shared" si="46"/>
        <v>32499.991117146725</v>
      </c>
      <c r="T163" s="89">
        <f>IF(AND(S163=0,S162&gt;0),SUM($G163:$H$381),S163)</f>
        <v>32499.991117146725</v>
      </c>
      <c r="U163" s="82">
        <f>SUM(T163:T$381)</f>
        <v>3650196.5030514491</v>
      </c>
      <c r="V163" s="68">
        <f>localspline(R163,'BBG rates'!$G$10:$G$27,'BBG rates'!$K$10:$K$27)</f>
        <v>1.0159343880521383</v>
      </c>
      <c r="W163" s="68">
        <f>locallinterp(R163,'BBG rates'!$G$10:$G$27,'BBG rates'!$J$10:$J$27)</f>
        <v>-0.13025</v>
      </c>
      <c r="X163" s="56">
        <f t="shared" si="57"/>
        <v>-0.13032782130335541</v>
      </c>
      <c r="Y163" s="66">
        <f t="shared" si="47"/>
        <v>80.201148565290808</v>
      </c>
      <c r="Z163" s="72">
        <f t="shared" si="48"/>
        <v>2.6366081441887915E-2</v>
      </c>
      <c r="AA163" s="79">
        <f t="shared" si="49"/>
        <v>-270.7122039420351</v>
      </c>
      <c r="AB163" s="81">
        <f t="shared" si="58"/>
        <v>-8.8996481274055766E-2</v>
      </c>
      <c r="AD163" s="95">
        <f>locallinterp(R163,'BBG rates'!$N$10:$N$369,'BBG rates'!$P$10:$P$369)</f>
        <v>12.065333808140622</v>
      </c>
      <c r="AI163" s="185">
        <f t="shared" si="50"/>
        <v>142</v>
      </c>
      <c r="AJ163" s="127">
        <f>locallinterp(MIN(AI163,CAP_Senior*12),'BBG rates'!$X$24:$X$65,'BBG rates'!$Y$24:$Y$65)</f>
        <v>57.916506508983105</v>
      </c>
      <c r="AK163" s="127">
        <f>locallinterp(MIN(AI163,CAP_CB*12),'BBG rates'!$AA$25:$AA$40,'BBG rates'!$AC$25:$AC$40)</f>
        <v>10.366666666666667</v>
      </c>
      <c r="AL163" s="144">
        <f t="shared" si="51"/>
        <v>18.450139439860461</v>
      </c>
      <c r="AM163" s="142">
        <f>(SUMPRODUCT(AL163:AL$381,G163:G$381)+SUMPRODUCT(AL163:AL$381,H163:H$381))/12</f>
        <v>6081266.881756979</v>
      </c>
    </row>
    <row r="164" spans="1:39" x14ac:dyDescent="0.2">
      <c r="A164" s="7">
        <v>143</v>
      </c>
      <c r="B164" s="7">
        <v>71.5</v>
      </c>
      <c r="C164" s="7">
        <v>35.75</v>
      </c>
      <c r="D164" s="12">
        <f t="shared" si="43"/>
        <v>11.916666666666666</v>
      </c>
      <c r="E164" s="29">
        <f t="shared" si="59"/>
        <v>3585342.7950609149</v>
      </c>
      <c r="F164" s="2">
        <f t="shared" si="44"/>
        <v>4839.0862409369938</v>
      </c>
      <c r="G164" s="2">
        <f t="shared" si="52"/>
        <v>20577.685871211466</v>
      </c>
      <c r="H164" s="2">
        <f t="shared" si="53"/>
        <v>11776.031002179408</v>
      </c>
      <c r="I164" s="2">
        <f t="shared" si="42"/>
        <v>37192.803114327871</v>
      </c>
      <c r="J164" s="2">
        <f t="shared" si="60"/>
        <v>443214.23711240711</v>
      </c>
      <c r="K164" s="2">
        <f t="shared" si="45"/>
        <v>30721.542034797865</v>
      </c>
      <c r="L164" s="2">
        <f t="shared" si="45"/>
        <v>366098.37591467454</v>
      </c>
      <c r="M164" s="2"/>
      <c r="N164" s="28">
        <f t="shared" si="61"/>
        <v>5730294.0455082739</v>
      </c>
      <c r="O164" s="2">
        <f t="shared" si="54"/>
        <v>7708.7770554666395</v>
      </c>
      <c r="P164" s="2">
        <f t="shared" si="55"/>
        <v>32780.732725250964</v>
      </c>
      <c r="R164">
        <f t="shared" si="56"/>
        <v>143</v>
      </c>
      <c r="S164" s="89">
        <f t="shared" si="46"/>
        <v>32353.716873390877</v>
      </c>
      <c r="T164" s="89">
        <f>IF(AND(S164=0,S163&gt;0),SUM($G164:$H$381),S164)</f>
        <v>32353.716873390877</v>
      </c>
      <c r="U164" s="82">
        <f>SUM(T164:T$381)</f>
        <v>3617696.5119343032</v>
      </c>
      <c r="V164" s="68">
        <f>localspline(R164,'BBG rates'!$G$10:$G$27,'BBG rates'!$K$10:$K$27)</f>
        <v>1.0155101937521822</v>
      </c>
      <c r="W164" s="68">
        <f>locallinterp(R164,'BBG rates'!$G$10:$G$27,'BBG rates'!$J$10:$J$27)</f>
        <v>-0.12587499999999999</v>
      </c>
      <c r="X164" s="56">
        <f t="shared" si="57"/>
        <v>-0.12594767915197203</v>
      </c>
      <c r="Y164" s="66">
        <f t="shared" si="47"/>
        <v>83.730859427520926</v>
      </c>
      <c r="Z164" s="72">
        <f t="shared" si="48"/>
        <v>2.7773759070603258E-2</v>
      </c>
      <c r="AA164" s="79">
        <f t="shared" si="49"/>
        <v>-268.30188323298165</v>
      </c>
      <c r="AB164" s="81">
        <f t="shared" si="58"/>
        <v>-8.8996481274055739E-2</v>
      </c>
      <c r="AD164" s="95">
        <f>locallinterp(R164,'BBG rates'!$N$10:$N$369,'BBG rates'!$P$10:$P$369)</f>
        <v>12.14995965761997</v>
      </c>
      <c r="AI164" s="185">
        <f t="shared" si="50"/>
        <v>143</v>
      </c>
      <c r="AJ164" s="127">
        <f>locallinterp(MIN(AI164,CAP_Senior*12),'BBG rates'!$X$24:$X$65,'BBG rates'!$Y$24:$Y$65)</f>
        <v>58.054564560473317</v>
      </c>
      <c r="AK164" s="127">
        <f>locallinterp(MIN(AI164,CAP_CB*12),'BBG rates'!$AA$25:$AA$40,'BBG rates'!$AC$25:$AC$40)</f>
        <v>10.383333333333333</v>
      </c>
      <c r="AL164" s="144">
        <f t="shared" si="51"/>
        <v>18.48744264194713</v>
      </c>
      <c r="AM164" s="142">
        <f>(SUMPRODUCT(AL164:AL$381,G164:G$381)+SUMPRODUCT(AL164:AL$381,H164:H$381))/12</f>
        <v>6031297.7677648477</v>
      </c>
    </row>
    <row r="165" spans="1:39" x14ac:dyDescent="0.2">
      <c r="A165" s="7">
        <v>144</v>
      </c>
      <c r="B165" s="7">
        <v>72</v>
      </c>
      <c r="C165" s="7">
        <v>36</v>
      </c>
      <c r="D165" s="12">
        <f t="shared" si="43"/>
        <v>12</v>
      </c>
      <c r="E165" s="29">
        <f t="shared" si="59"/>
        <v>3553134.7961845952</v>
      </c>
      <c r="F165" s="2">
        <f t="shared" si="44"/>
        <v>4795.8094139149607</v>
      </c>
      <c r="G165" s="2">
        <f t="shared" si="52"/>
        <v>20537.754800234881</v>
      </c>
      <c r="H165" s="2">
        <f t="shared" si="53"/>
        <v>11670.244076084591</v>
      </c>
      <c r="I165" s="2">
        <f t="shared" si="42"/>
        <v>37003.808290234432</v>
      </c>
      <c r="J165" s="2">
        <f t="shared" si="60"/>
        <v>444045.69948281319</v>
      </c>
      <c r="K165" s="2">
        <f t="shared" si="45"/>
        <v>30524.600680226536</v>
      </c>
      <c r="L165" s="2">
        <f t="shared" si="45"/>
        <v>366295.20816271845</v>
      </c>
      <c r="M165" s="2"/>
      <c r="N165" s="28">
        <f t="shared" si="61"/>
        <v>5697469.4647730598</v>
      </c>
      <c r="O165" s="2">
        <f t="shared" si="54"/>
        <v>7664.929045503588</v>
      </c>
      <c r="P165" s="2">
        <f t="shared" si="55"/>
        <v>32824.580735214018</v>
      </c>
      <c r="R165">
        <f t="shared" si="56"/>
        <v>144</v>
      </c>
      <c r="S165" s="89">
        <f t="shared" si="46"/>
        <v>32207.998876319471</v>
      </c>
      <c r="T165" s="89">
        <f>IF(AND(S165=0,S164&gt;0),SUM($G165:$H$381),S165)</f>
        <v>32207.998876319471</v>
      </c>
      <c r="U165" s="82">
        <f>SUM(T165:T$381)</f>
        <v>3585342.7950609117</v>
      </c>
      <c r="V165" s="68">
        <f>localspline(R165,'BBG rates'!$G$10:$G$27,'BBG rates'!$K$10:$K$27)</f>
        <v>1.0150858163833618</v>
      </c>
      <c r="W165" s="68">
        <f>locallinterp(R165,'BBG rates'!$G$10:$G$27,'BBG rates'!$J$10:$J$27)</f>
        <v>-0.1215</v>
      </c>
      <c r="X165" s="56">
        <f t="shared" si="57"/>
        <v>-0.12156771288043267</v>
      </c>
      <c r="Y165" s="66">
        <f t="shared" si="47"/>
        <v>87.126589054307246</v>
      </c>
      <c r="Z165" s="72">
        <f t="shared" si="48"/>
        <v>2.916092347130575E-2</v>
      </c>
      <c r="AA165" s="79">
        <f t="shared" si="49"/>
        <v>-265.90241076809093</v>
      </c>
      <c r="AB165" s="81">
        <f t="shared" si="58"/>
        <v>-8.8996481274055739E-2</v>
      </c>
      <c r="AD165" s="95">
        <f>locallinterp(R165,'BBG rates'!$N$10:$N$369,'BBG rates'!$P$10:$P$369)</f>
        <v>12.234550142318584</v>
      </c>
      <c r="AI165" s="185">
        <f t="shared" si="50"/>
        <v>144</v>
      </c>
      <c r="AJ165" s="127">
        <f>locallinterp(MIN(AI165,CAP_Senior*12),'BBG rates'!$X$24:$X$65,'BBG rates'!$Y$24:$Y$65)</f>
        <v>58.192622611963529</v>
      </c>
      <c r="AK165" s="127">
        <f>locallinterp(MIN(AI165,CAP_CB*12),'BBG rates'!$AA$25:$AA$40,'BBG rates'!$AC$25:$AC$40)</f>
        <v>10.4</v>
      </c>
      <c r="AL165" s="144">
        <f t="shared" si="51"/>
        <v>18.524745844033802</v>
      </c>
      <c r="AM165" s="142">
        <f>(SUMPRODUCT(AL165:AL$381,G165:G$381)+SUMPRODUCT(AL165:AL$381,H165:H$381))/12</f>
        <v>5981452.9773522979</v>
      </c>
    </row>
    <row r="166" spans="1:39" x14ac:dyDescent="0.2">
      <c r="A166" s="7">
        <v>145</v>
      </c>
      <c r="B166" s="7">
        <v>72.5</v>
      </c>
      <c r="C166" s="7">
        <v>36.25</v>
      </c>
      <c r="D166" s="12">
        <f t="shared" si="43"/>
        <v>12.083333333333334</v>
      </c>
      <c r="E166" s="29">
        <f t="shared" si="59"/>
        <v>3521071.9610298313</v>
      </c>
      <c r="F166" s="2">
        <f t="shared" si="44"/>
        <v>4752.727501516737</v>
      </c>
      <c r="G166" s="2">
        <f t="shared" si="52"/>
        <v>20497.901215640351</v>
      </c>
      <c r="H166" s="2">
        <f t="shared" si="53"/>
        <v>11564.933939123515</v>
      </c>
      <c r="I166" s="2">
        <f t="shared" si="42"/>
        <v>36815.562656280599</v>
      </c>
      <c r="J166" s="2">
        <f t="shared" si="60"/>
        <v>444854.71543005726</v>
      </c>
      <c r="K166" s="2">
        <f t="shared" si="45"/>
        <v>30328.747849333064</v>
      </c>
      <c r="L166" s="2">
        <f t="shared" si="45"/>
        <v>366472.36984610785</v>
      </c>
      <c r="M166" s="2"/>
      <c r="N166" s="28">
        <f t="shared" si="61"/>
        <v>5664600.9773761136</v>
      </c>
      <c r="O166" s="2">
        <f t="shared" si="54"/>
        <v>7621.0223837711001</v>
      </c>
      <c r="P166" s="2">
        <f t="shared" si="55"/>
        <v>32868.487396946512</v>
      </c>
      <c r="R166">
        <f t="shared" si="56"/>
        <v>145</v>
      </c>
      <c r="S166" s="89">
        <f t="shared" si="46"/>
        <v>32062.835154763867</v>
      </c>
      <c r="T166" s="89">
        <f>IF(AND(S166=0,S165&gt;0),SUM($G166:$H$381),S166)</f>
        <v>32062.835154763867</v>
      </c>
      <c r="U166" s="82">
        <f>SUM(T166:T$381)</f>
        <v>3553134.7961845924</v>
      </c>
      <c r="V166" s="68">
        <f>localspline(R166,'BBG rates'!$G$10:$G$27,'BBG rates'!$K$10:$K$27)</f>
        <v>1.0146625671640166</v>
      </c>
      <c r="W166" s="68">
        <f>locallinterp(R166,'BBG rates'!$G$10:$G$27,'BBG rates'!$J$10:$J$27)</f>
        <v>-0.11824999999999999</v>
      </c>
      <c r="X166" s="56">
        <f t="shared" si="57"/>
        <v>-0.11831413749665565</v>
      </c>
      <c r="Y166" s="66">
        <f t="shared" si="47"/>
        <v>90.389466354182005</v>
      </c>
      <c r="Z166" s="72">
        <f t="shared" si="48"/>
        <v>3.0527229009575496E-2</v>
      </c>
      <c r="AA166" s="79">
        <f t="shared" si="49"/>
        <v>-263.51374529403159</v>
      </c>
      <c r="AB166" s="81">
        <f t="shared" si="58"/>
        <v>-8.8996481274055739E-2</v>
      </c>
      <c r="AD166" s="95">
        <f>locallinterp(R166,'BBG rates'!$N$10:$N$369,'BBG rates'!$P$10:$P$369)</f>
        <v>12.319105356248919</v>
      </c>
      <c r="AI166" s="185">
        <f t="shared" si="50"/>
        <v>145</v>
      </c>
      <c r="AJ166" s="127">
        <f>locallinterp(MIN(AI166,CAP_Senior*12),'BBG rates'!$X$24:$X$65,'BBG rates'!$Y$24:$Y$65)</f>
        <v>58.31962370813887</v>
      </c>
      <c r="AK166" s="127">
        <f>locallinterp(MIN(AI166,CAP_CB*12),'BBG rates'!$AA$25:$AA$40,'BBG rates'!$AC$25:$AC$40)</f>
        <v>10.416666666666668</v>
      </c>
      <c r="AL166" s="144">
        <f t="shared" si="51"/>
        <v>18.560169363716945</v>
      </c>
      <c r="AM166" s="142">
        <f>(SUMPRODUCT(AL166:AL$381,G166:G$381)+SUMPRODUCT(AL166:AL$381,H166:H$381))/12</f>
        <v>5931732.5612415681</v>
      </c>
    </row>
    <row r="167" spans="1:39" x14ac:dyDescent="0.2">
      <c r="A167" s="7">
        <v>146</v>
      </c>
      <c r="B167" s="7">
        <v>73</v>
      </c>
      <c r="C167" s="7">
        <v>36.5</v>
      </c>
      <c r="D167" s="12">
        <f t="shared" si="43"/>
        <v>12.166666666666666</v>
      </c>
      <c r="E167" s="29">
        <f t="shared" si="59"/>
        <v>3489153.7372855316</v>
      </c>
      <c r="F167" s="2">
        <f t="shared" si="44"/>
        <v>4709.8397623349083</v>
      </c>
      <c r="G167" s="2">
        <f t="shared" si="52"/>
        <v>20458.124967065287</v>
      </c>
      <c r="H167" s="2">
        <f t="shared" si="53"/>
        <v>11460.098777234627</v>
      </c>
      <c r="I167" s="2">
        <f t="shared" si="42"/>
        <v>36628.063506634819</v>
      </c>
      <c r="J167" s="2">
        <f t="shared" si="60"/>
        <v>445641.4393307236</v>
      </c>
      <c r="K167" s="2">
        <f t="shared" si="45"/>
        <v>30133.97793483956</v>
      </c>
      <c r="L167" s="2">
        <f t="shared" si="45"/>
        <v>366630.06487388129</v>
      </c>
      <c r="M167" s="2"/>
      <c r="N167" s="28">
        <f t="shared" si="61"/>
        <v>5631688.5245872121</v>
      </c>
      <c r="O167" s="2">
        <f t="shared" si="54"/>
        <v>7577.0569918156725</v>
      </c>
      <c r="P167" s="2">
        <f t="shared" si="55"/>
        <v>32912.452788901945</v>
      </c>
      <c r="R167">
        <f t="shared" si="56"/>
        <v>146</v>
      </c>
      <c r="S167" s="89">
        <f t="shared" si="46"/>
        <v>31918.223744299914</v>
      </c>
      <c r="T167" s="89">
        <f>IF(AND(S167=0,S166&gt;0),SUM($G167:$H$381),S167)</f>
        <v>31918.223744299914</v>
      </c>
      <c r="U167" s="82">
        <f>SUM(T167:T$381)</f>
        <v>3521071.961029829</v>
      </c>
      <c r="V167" s="68">
        <f>localspline(R167,'BBG rates'!$G$10:$G$27,'BBG rates'!$K$10:$K$27)</f>
        <v>1.0142408102107541</v>
      </c>
      <c r="W167" s="68">
        <f>locallinterp(R167,'BBG rates'!$G$10:$G$27,'BBG rates'!$J$10:$J$27)</f>
        <v>-0.11499999999999999</v>
      </c>
      <c r="X167" s="56">
        <f t="shared" si="57"/>
        <v>-0.11506065915565244</v>
      </c>
      <c r="Y167" s="66">
        <f t="shared" si="47"/>
        <v>93.550705260043117</v>
      </c>
      <c r="Z167" s="72">
        <f t="shared" si="48"/>
        <v>3.1882576543314424E-2</v>
      </c>
      <c r="AA167" s="79">
        <f t="shared" si="49"/>
        <v>-261.13584570366152</v>
      </c>
      <c r="AB167" s="81">
        <f t="shared" si="58"/>
        <v>-8.8996481274055725E-2</v>
      </c>
      <c r="AD167" s="95">
        <f>locallinterp(R167,'BBG rates'!$N$10:$N$369,'BBG rates'!$P$10:$P$369)</f>
        <v>12.403625423766481</v>
      </c>
      <c r="AI167" s="185">
        <f t="shared" si="50"/>
        <v>146</v>
      </c>
      <c r="AJ167" s="127">
        <f>locallinterp(MIN(AI167,CAP_Senior*12),'BBG rates'!$X$24:$X$65,'BBG rates'!$Y$24:$Y$65)</f>
        <v>58.446624804314219</v>
      </c>
      <c r="AK167" s="127">
        <f>locallinterp(MIN(AI167,CAP_CB*12),'BBG rates'!$AA$25:$AA$40,'BBG rates'!$AC$25:$AC$40)</f>
        <v>10.433333333333334</v>
      </c>
      <c r="AL167" s="144">
        <f t="shared" si="51"/>
        <v>18.595592883400084</v>
      </c>
      <c r="AM167" s="142">
        <f>(SUMPRODUCT(AL167:AL$381,G167:G$381)+SUMPRODUCT(AL167:AL$381,H167:H$381))/12</f>
        <v>5882141.5903454544</v>
      </c>
    </row>
    <row r="168" spans="1:39" x14ac:dyDescent="0.2">
      <c r="A168" s="7">
        <v>147</v>
      </c>
      <c r="B168" s="7">
        <v>73.5</v>
      </c>
      <c r="C168" s="7">
        <v>36.75</v>
      </c>
      <c r="D168" s="12">
        <f t="shared" si="43"/>
        <v>12.25</v>
      </c>
      <c r="E168" s="29">
        <f t="shared" si="59"/>
        <v>3457379.5745983063</v>
      </c>
      <c r="F168" s="2">
        <f t="shared" si="44"/>
        <v>4667.1454575897042</v>
      </c>
      <c r="G168" s="2">
        <f t="shared" si="52"/>
        <v>20418.425904438878</v>
      </c>
      <c r="H168" s="2">
        <f t="shared" si="53"/>
        <v>11355.736782786422</v>
      </c>
      <c r="I168" s="2">
        <f t="shared" si="42"/>
        <v>36441.308144815004</v>
      </c>
      <c r="J168" s="2">
        <f t="shared" si="60"/>
        <v>446406.02477398381</v>
      </c>
      <c r="K168" s="2">
        <f t="shared" si="45"/>
        <v>29940.285357236713</v>
      </c>
      <c r="L168" s="2">
        <f t="shared" si="45"/>
        <v>366768.49562614976</v>
      </c>
      <c r="M168" s="2"/>
      <c r="N168" s="28">
        <f t="shared" si="61"/>
        <v>5598732.0475975731</v>
      </c>
      <c r="O168" s="2">
        <f t="shared" si="54"/>
        <v>7533.0327910788601</v>
      </c>
      <c r="P168" s="2">
        <f t="shared" si="55"/>
        <v>32956.476989638752</v>
      </c>
      <c r="R168">
        <f t="shared" si="56"/>
        <v>147</v>
      </c>
      <c r="S168" s="89">
        <f t="shared" si="46"/>
        <v>31774.1626872253</v>
      </c>
      <c r="T168" s="89">
        <f>IF(AND(S168=0,S167&gt;0),SUM($G168:$H$381),S168)</f>
        <v>31774.1626872253</v>
      </c>
      <c r="U168" s="82">
        <f>SUM(T168:T$381)</f>
        <v>3489153.7372855288</v>
      </c>
      <c r="V168" s="68">
        <f>localspline(R168,'BBG rates'!$G$10:$G$27,'BBG rates'!$K$10:$K$27)</f>
        <v>1.0138205375314253</v>
      </c>
      <c r="W168" s="68">
        <f>locallinterp(R168,'BBG rates'!$G$10:$G$27,'BBG rates'!$J$10:$J$27)</f>
        <v>-0.11175</v>
      </c>
      <c r="X168" s="56">
        <f t="shared" si="57"/>
        <v>-0.11180727785129463</v>
      </c>
      <c r="Y168" s="66">
        <f t="shared" si="47"/>
        <v>96.611148479290406</v>
      </c>
      <c r="Z168" s="72">
        <f t="shared" si="48"/>
        <v>3.3226789905033437E-2</v>
      </c>
      <c r="AA168" s="79">
        <f t="shared" si="49"/>
        <v>-258.76867103552757</v>
      </c>
      <c r="AB168" s="81">
        <f t="shared" si="58"/>
        <v>-8.8996481274055711E-2</v>
      </c>
      <c r="AD168" s="95">
        <f>locallinterp(R168,'BBG rates'!$N$10:$N$369,'BBG rates'!$P$10:$P$369)</f>
        <v>12.488110468560766</v>
      </c>
      <c r="AI168" s="185">
        <f t="shared" si="50"/>
        <v>147</v>
      </c>
      <c r="AJ168" s="127">
        <f>locallinterp(MIN(AI168,CAP_Senior*12),'BBG rates'!$X$24:$X$65,'BBG rates'!$Y$24:$Y$65)</f>
        <v>58.57362590048956</v>
      </c>
      <c r="AK168" s="127">
        <f>locallinterp(MIN(AI168,CAP_CB*12),'BBG rates'!$AA$25:$AA$40,'BBG rates'!$AC$25:$AC$40)</f>
        <v>10.45</v>
      </c>
      <c r="AL168" s="144">
        <f t="shared" si="51"/>
        <v>18.631016403083223</v>
      </c>
      <c r="AM168" s="142">
        <f>(SUMPRODUCT(AL168:AL$381,G168:G$381)+SUMPRODUCT(AL168:AL$381,H168:H$381))/12</f>
        <v>5832680.0658195987</v>
      </c>
    </row>
    <row r="169" spans="1:39" x14ac:dyDescent="0.2">
      <c r="A169" s="7">
        <v>148</v>
      </c>
      <c r="B169" s="7">
        <v>74</v>
      </c>
      <c r="C169" s="7">
        <v>37</v>
      </c>
      <c r="D169" s="12">
        <f t="shared" si="43"/>
        <v>12.333333333333334</v>
      </c>
      <c r="E169" s="29">
        <f t="shared" si="59"/>
        <v>3425748.9245657693</v>
      </c>
      <c r="F169" s="2">
        <f t="shared" si="44"/>
        <v>4624.6438511200013</v>
      </c>
      <c r="G169" s="2">
        <f t="shared" si="52"/>
        <v>20378.803877981514</v>
      </c>
      <c r="H169" s="2">
        <f t="shared" si="53"/>
        <v>11251.846154555458</v>
      </c>
      <c r="I169" s="2">
        <f t="shared" si="42"/>
        <v>36255.293883656974</v>
      </c>
      <c r="J169" s="2">
        <f t="shared" si="60"/>
        <v>447148.62456510268</v>
      </c>
      <c r="K169" s="2">
        <f t="shared" si="45"/>
        <v>29747.664564649516</v>
      </c>
      <c r="L169" s="2">
        <f t="shared" si="45"/>
        <v>366887.86296401068</v>
      </c>
      <c r="M169" s="2"/>
      <c r="N169" s="28">
        <f t="shared" si="61"/>
        <v>5565731.4875197522</v>
      </c>
      <c r="O169" s="2">
        <f t="shared" si="54"/>
        <v>7488.9497028971355</v>
      </c>
      <c r="P169" s="2">
        <f t="shared" si="55"/>
        <v>33000.560077820475</v>
      </c>
      <c r="R169">
        <f t="shared" si="56"/>
        <v>148</v>
      </c>
      <c r="S169" s="89">
        <f t="shared" si="46"/>
        <v>31630.650032536971</v>
      </c>
      <c r="T169" s="89">
        <f>IF(AND(S169=0,S168&gt;0),SUM($G169:$H$381),S169)</f>
        <v>31630.650032536971</v>
      </c>
      <c r="U169" s="82">
        <f>SUM(T169:T$381)</f>
        <v>3457379.5745983026</v>
      </c>
      <c r="V169" s="68">
        <f>localspline(R169,'BBG rates'!$G$10:$G$27,'BBG rates'!$K$10:$K$27)</f>
        <v>1.0134015622325308</v>
      </c>
      <c r="W169" s="68">
        <f>locallinterp(R169,'BBG rates'!$G$10:$G$27,'BBG rates'!$J$10:$J$27)</f>
        <v>-0.1085</v>
      </c>
      <c r="X169" s="56">
        <f t="shared" si="57"/>
        <v>-0.10855399357758699</v>
      </c>
      <c r="Y169" s="66">
        <f t="shared" si="47"/>
        <v>99.571634009342773</v>
      </c>
      <c r="Z169" s="72">
        <f t="shared" si="48"/>
        <v>3.4559688409420267E-2</v>
      </c>
      <c r="AA169" s="79">
        <f t="shared" si="49"/>
        <v>-256.41218047336719</v>
      </c>
      <c r="AB169" s="81">
        <f t="shared" si="58"/>
        <v>-8.8996481274055739E-2</v>
      </c>
      <c r="AD169" s="95">
        <f>locallinterp(R169,'BBG rates'!$N$10:$N$369,'BBG rates'!$P$10:$P$369)</f>
        <v>12.57256059874681</v>
      </c>
      <c r="AI169" s="185">
        <f t="shared" si="50"/>
        <v>148</v>
      </c>
      <c r="AJ169" s="127">
        <f>locallinterp(MIN(AI169,CAP_Senior*12),'BBG rates'!$X$24:$X$65,'BBG rates'!$Y$24:$Y$65)</f>
        <v>58.700626996664909</v>
      </c>
      <c r="AK169" s="127">
        <f>locallinterp(MIN(AI169,CAP_CB*12),'BBG rates'!$AA$25:$AA$40,'BBG rates'!$AC$25:$AC$40)</f>
        <v>10.466666666666667</v>
      </c>
      <c r="AL169" s="144">
        <f t="shared" si="51"/>
        <v>18.666439922766369</v>
      </c>
      <c r="AM169" s="142">
        <f>(SUMPRODUCT(AL169:AL$381,G169:G$381)+SUMPRODUCT(AL169:AL$381,H169:H$381))/12</f>
        <v>5783347.9869679371</v>
      </c>
    </row>
    <row r="170" spans="1:39" x14ac:dyDescent="0.2">
      <c r="A170" s="7">
        <v>149</v>
      </c>
      <c r="B170" s="7">
        <v>74.5</v>
      </c>
      <c r="C170" s="7">
        <v>37.25</v>
      </c>
      <c r="D170" s="12">
        <f t="shared" si="43"/>
        <v>12.416666666666666</v>
      </c>
      <c r="E170" s="29">
        <f t="shared" si="59"/>
        <v>3394261.2407298605</v>
      </c>
      <c r="F170" s="2">
        <f t="shared" si="44"/>
        <v>4582.334209374375</v>
      </c>
      <c r="G170" s="2">
        <f t="shared" si="52"/>
        <v>20339.258738204247</v>
      </c>
      <c r="H170" s="2">
        <f t="shared" si="53"/>
        <v>11148.42509770441</v>
      </c>
      <c r="I170" s="2">
        <f t="shared" si="42"/>
        <v>36070.018045283032</v>
      </c>
      <c r="J170" s="2">
        <f t="shared" si="60"/>
        <v>447869.39072893094</v>
      </c>
      <c r="K170" s="2">
        <f t="shared" si="45"/>
        <v>29556.110032703666</v>
      </c>
      <c r="L170" s="2">
        <f t="shared" si="45"/>
        <v>366988.36623940384</v>
      </c>
      <c r="M170" s="2"/>
      <c r="N170" s="28">
        <f t="shared" si="61"/>
        <v>5532686.7853875365</v>
      </c>
      <c r="O170" s="2">
        <f t="shared" si="54"/>
        <v>7444.8076485017509</v>
      </c>
      <c r="P170" s="2">
        <f t="shared" si="55"/>
        <v>33044.702132215862</v>
      </c>
      <c r="R170">
        <f t="shared" si="56"/>
        <v>149</v>
      </c>
      <c r="S170" s="89">
        <f t="shared" si="46"/>
        <v>31487.683835908658</v>
      </c>
      <c r="T170" s="89">
        <f>IF(AND(S170=0,S169&gt;0),SUM($G170:$H$381),S170)</f>
        <v>31487.683835908658</v>
      </c>
      <c r="U170" s="82">
        <f>SUM(T170:T$381)</f>
        <v>3425748.9245657665</v>
      </c>
      <c r="V170" s="68">
        <f>localspline(R170,'BBG rates'!$G$10:$G$27,'BBG rates'!$K$10:$K$27)</f>
        <v>1.0129839955340878</v>
      </c>
      <c r="W170" s="68">
        <f>locallinterp(R170,'BBG rates'!$G$10:$G$27,'BBG rates'!$J$10:$J$27)</f>
        <v>-0.10525</v>
      </c>
      <c r="X170" s="56">
        <f t="shared" si="57"/>
        <v>-0.10530080632840111</v>
      </c>
      <c r="Y170" s="66">
        <f t="shared" si="47"/>
        <v>102.43299515974854</v>
      </c>
      <c r="Z170" s="72">
        <f t="shared" si="48"/>
        <v>3.5881086704939717E-2</v>
      </c>
      <c r="AA170" s="79">
        <f t="shared" si="49"/>
        <v>-254.06633334561144</v>
      </c>
      <c r="AB170" s="81">
        <f t="shared" si="58"/>
        <v>-8.8996481274055711E-2</v>
      </c>
      <c r="AD170" s="95">
        <f>locallinterp(R170,'BBG rates'!$N$10:$N$369,'BBG rates'!$P$10:$P$369)</f>
        <v>12.656975931707983</v>
      </c>
      <c r="AI170" s="185">
        <f t="shared" si="50"/>
        <v>149</v>
      </c>
      <c r="AJ170" s="127">
        <f>locallinterp(MIN(AI170,CAP_Senior*12),'BBG rates'!$X$24:$X$65,'BBG rates'!$Y$24:$Y$65)</f>
        <v>58.82762809284025</v>
      </c>
      <c r="AK170" s="127">
        <f>locallinterp(MIN(AI170,CAP_CB*12),'BBG rates'!$AA$25:$AA$40,'BBG rates'!$AC$25:$AC$40)</f>
        <v>10.483333333333334</v>
      </c>
      <c r="AL170" s="144">
        <f t="shared" si="51"/>
        <v>18.701863442449511</v>
      </c>
      <c r="AM170" s="142">
        <f>(SUMPRODUCT(AL170:AL$381,G170:G$381)+SUMPRODUCT(AL170:AL$381,H170:H$381))/12</f>
        <v>5734145.3512554048</v>
      </c>
    </row>
    <row r="171" spans="1:39" x14ac:dyDescent="0.2">
      <c r="A171" s="7">
        <v>150</v>
      </c>
      <c r="B171" s="7">
        <v>75</v>
      </c>
      <c r="C171" s="7">
        <v>37.5</v>
      </c>
      <c r="D171" s="12">
        <f t="shared" si="43"/>
        <v>12.5</v>
      </c>
      <c r="E171" s="29">
        <f t="shared" si="59"/>
        <v>3362915.9785701921</v>
      </c>
      <c r="F171" s="2">
        <f t="shared" si="44"/>
        <v>4540.2158014021561</v>
      </c>
      <c r="G171" s="2">
        <f t="shared" si="52"/>
        <v>20299.790335908208</v>
      </c>
      <c r="H171" s="2">
        <f t="shared" si="53"/>
        <v>11045.471823760232</v>
      </c>
      <c r="I171" s="2">
        <f t="shared" si="42"/>
        <v>35885.477961070595</v>
      </c>
      <c r="J171" s="2">
        <f t="shared" si="60"/>
        <v>448568.47451338242</v>
      </c>
      <c r="K171" s="2">
        <f t="shared" si="45"/>
        <v>29365.616264392607</v>
      </c>
      <c r="L171" s="2">
        <f t="shared" si="45"/>
        <v>367070.2033049076</v>
      </c>
      <c r="M171" s="2"/>
      <c r="N171" s="28">
        <f t="shared" si="61"/>
        <v>5499597.8821558375</v>
      </c>
      <c r="O171" s="2">
        <f t="shared" si="54"/>
        <v>7400.6065490185974</v>
      </c>
      <c r="P171" s="2">
        <f t="shared" si="55"/>
        <v>33088.903231699012</v>
      </c>
      <c r="R171">
        <f t="shared" si="56"/>
        <v>150</v>
      </c>
      <c r="S171" s="89">
        <f t="shared" si="46"/>
        <v>31345.26215966844</v>
      </c>
      <c r="T171" s="89">
        <f>IF(AND(S171=0,S170&gt;0),SUM($G171:$H$381),S171)</f>
        <v>31345.26215966844</v>
      </c>
      <c r="U171" s="82">
        <f>SUM(T171:T$381)</f>
        <v>3394261.2407298572</v>
      </c>
      <c r="V171" s="68">
        <f>localspline(R171,'BBG rates'!$G$10:$G$27,'BBG rates'!$K$10:$K$27)</f>
        <v>1.012567889020384</v>
      </c>
      <c r="W171" s="68">
        <f>locallinterp(R171,'BBG rates'!$G$10:$G$27,'BBG rates'!$J$10:$J$27)</f>
        <v>-0.10199999999999999</v>
      </c>
      <c r="X171" s="56">
        <f t="shared" si="57"/>
        <v>-0.102047716097875</v>
      </c>
      <c r="Y171" s="66">
        <f t="shared" si="47"/>
        <v>105.19606057419433</v>
      </c>
      <c r="Z171" s="72">
        <f t="shared" si="48"/>
        <v>3.7190794619535304E-2</v>
      </c>
      <c r="AA171" s="79">
        <f t="shared" si="49"/>
        <v>-251.73108912488991</v>
      </c>
      <c r="AB171" s="81">
        <f t="shared" si="58"/>
        <v>-8.8996481274055725E-2</v>
      </c>
      <c r="AD171" s="95">
        <f>locallinterp(R171,'BBG rates'!$N$10:$N$369,'BBG rates'!$P$10:$P$369)</f>
        <v>12.741356589126347</v>
      </c>
      <c r="AI171" s="185">
        <f t="shared" si="50"/>
        <v>150</v>
      </c>
      <c r="AJ171" s="127">
        <f>locallinterp(MIN(AI171,CAP_Senior*12),'BBG rates'!$X$24:$X$65,'BBG rates'!$Y$24:$Y$65)</f>
        <v>58.954629189015591</v>
      </c>
      <c r="AK171" s="127">
        <f>locallinterp(MIN(AI171,CAP_CB*12),'BBG rates'!$AA$25:$AA$40,'BBG rates'!$AC$25:$AC$40)</f>
        <v>10.5</v>
      </c>
      <c r="AL171" s="144">
        <f t="shared" si="51"/>
        <v>18.73728696213265</v>
      </c>
      <c r="AM171" s="142">
        <f>(SUMPRODUCT(AL171:AL$381,G171:G$381)+SUMPRODUCT(AL171:AL$381,H171:H$381))/12</f>
        <v>5685072.1543205557</v>
      </c>
    </row>
    <row r="172" spans="1:39" x14ac:dyDescent="0.2">
      <c r="A172" s="7">
        <v>151</v>
      </c>
      <c r="B172" s="7">
        <v>75.5</v>
      </c>
      <c r="C172" s="7">
        <v>37.75</v>
      </c>
      <c r="D172" s="12">
        <f t="shared" si="43"/>
        <v>12.583333333333334</v>
      </c>
      <c r="E172" s="29">
        <f t="shared" si="59"/>
        <v>3331712.5954974154</v>
      </c>
      <c r="F172" s="2">
        <f t="shared" si="44"/>
        <v>4498.2878988445391</v>
      </c>
      <c r="G172" s="2">
        <f t="shared" si="52"/>
        <v>20260.398522184056</v>
      </c>
      <c r="H172" s="2">
        <f t="shared" si="53"/>
        <v>10942.984550592351</v>
      </c>
      <c r="I172" s="2">
        <f t="shared" si="42"/>
        <v>35701.670971620944</v>
      </c>
      <c r="J172" s="2">
        <f t="shared" si="60"/>
        <v>449246.02639289689</v>
      </c>
      <c r="K172" s="2">
        <f t="shared" si="45"/>
        <v>29176.177789945155</v>
      </c>
      <c r="L172" s="2">
        <f t="shared" si="45"/>
        <v>367133.57052347652</v>
      </c>
      <c r="M172" s="2"/>
      <c r="N172" s="28">
        <f t="shared" si="61"/>
        <v>5466464.7187005877</v>
      </c>
      <c r="O172" s="2">
        <f t="shared" si="54"/>
        <v>7356.3463254680601</v>
      </c>
      <c r="P172" s="2">
        <f t="shared" si="55"/>
        <v>33133.16345524956</v>
      </c>
      <c r="R172">
        <f t="shared" si="56"/>
        <v>151</v>
      </c>
      <c r="S172" s="89">
        <f t="shared" si="46"/>
        <v>31203.383072776407</v>
      </c>
      <c r="T172" s="89">
        <f>IF(AND(S172=0,S171&gt;0),SUM($G172:$H$381),S172)</f>
        <v>31203.383072776407</v>
      </c>
      <c r="U172" s="82">
        <f>SUM(T172:T$381)</f>
        <v>3362915.9785701884</v>
      </c>
      <c r="V172" s="68">
        <f>localspline(R172,'BBG rates'!$G$10:$G$27,'BBG rates'!$K$10:$K$27)</f>
        <v>1.0121532346886226</v>
      </c>
      <c r="W172" s="68">
        <f>locallinterp(R172,'BBG rates'!$G$10:$G$27,'BBG rates'!$J$10:$J$27)</f>
        <v>-9.8749999999999991E-2</v>
      </c>
      <c r="X172" s="56">
        <f t="shared" si="57"/>
        <v>-9.8794722879746999E-2</v>
      </c>
      <c r="Y172" s="66">
        <f t="shared" si="47"/>
        <v>107.86165425243043</v>
      </c>
      <c r="Z172" s="72">
        <f t="shared" si="48"/>
        <v>3.8488617000163053E-2</v>
      </c>
      <c r="AA172" s="79">
        <f t="shared" si="49"/>
        <v>-249.40640742753715</v>
      </c>
      <c r="AB172" s="81">
        <f t="shared" si="58"/>
        <v>-8.8996481274055725E-2</v>
      </c>
      <c r="AD172" s="95">
        <f>locallinterp(R172,'BBG rates'!$N$10:$N$369,'BBG rates'!$P$10:$P$369)</f>
        <v>12.825702692017066</v>
      </c>
      <c r="AI172" s="185">
        <f t="shared" si="50"/>
        <v>151</v>
      </c>
      <c r="AJ172" s="127">
        <f>locallinterp(MIN(AI172,CAP_Senior*12),'BBG rates'!$X$24:$X$65,'BBG rates'!$Y$24:$Y$65)</f>
        <v>59.08163028519094</v>
      </c>
      <c r="AK172" s="127">
        <f>locallinterp(MIN(AI172,CAP_CB*12),'BBG rates'!$AA$25:$AA$40,'BBG rates'!$AC$25:$AC$40)</f>
        <v>10.516666666666666</v>
      </c>
      <c r="AL172" s="144">
        <f t="shared" si="51"/>
        <v>18.772710481815793</v>
      </c>
      <c r="AM172" s="142">
        <f>(SUMPRODUCT(AL172:AL$381,G172:G$381)+SUMPRODUCT(AL172:AL$381,H172:H$381))/12</f>
        <v>5636128.3899881393</v>
      </c>
    </row>
    <row r="173" spans="1:39" x14ac:dyDescent="0.2">
      <c r="A173" s="7">
        <v>152</v>
      </c>
      <c r="B173" s="7">
        <v>76</v>
      </c>
      <c r="C173" s="7">
        <v>38</v>
      </c>
      <c r="D173" s="12">
        <f t="shared" si="43"/>
        <v>12.666666666666666</v>
      </c>
      <c r="E173" s="29">
        <f t="shared" si="59"/>
        <v>3300650.550846613</v>
      </c>
      <c r="F173" s="2">
        <f t="shared" si="44"/>
        <v>4456.5497759257023</v>
      </c>
      <c r="G173" s="2">
        <f t="shared" si="52"/>
        <v>20221.083148411377</v>
      </c>
      <c r="H173" s="2">
        <f t="shared" si="53"/>
        <v>10840.961502390983</v>
      </c>
      <c r="I173" s="2">
        <f t="shared" si="42"/>
        <v>35518.594426728057</v>
      </c>
      <c r="J173" s="2">
        <f t="shared" si="60"/>
        <v>449902.19607188873</v>
      </c>
      <c r="K173" s="2">
        <f t="shared" si="45"/>
        <v>28987.78916669379</v>
      </c>
      <c r="L173" s="2">
        <f t="shared" si="45"/>
        <v>367178.66277812136</v>
      </c>
      <c r="M173" s="2"/>
      <c r="N173" s="28">
        <f t="shared" si="61"/>
        <v>5433287.2358186347</v>
      </c>
      <c r="O173" s="2">
        <f t="shared" si="54"/>
        <v>7312.0268987648824</v>
      </c>
      <c r="P173" s="2">
        <f t="shared" si="55"/>
        <v>33177.482881952732</v>
      </c>
      <c r="R173">
        <f t="shared" si="56"/>
        <v>152</v>
      </c>
      <c r="S173" s="89">
        <f t="shared" si="46"/>
        <v>31062.04465080236</v>
      </c>
      <c r="T173" s="89">
        <f>IF(AND(S173=0,S172&gt;0),SUM($G173:$H$381),S173)</f>
        <v>31062.04465080236</v>
      </c>
      <c r="U173" s="82">
        <f>SUM(T173:T$381)</f>
        <v>3331712.5954974126</v>
      </c>
      <c r="V173" s="68">
        <f>localspline(R173,'BBG rates'!$G$10:$G$27,'BBG rates'!$K$10:$K$27)</f>
        <v>1.0117398456669435</v>
      </c>
      <c r="W173" s="68">
        <f>locallinterp(R173,'BBG rates'!$G$10:$G$27,'BBG rates'!$J$10:$J$27)</f>
        <v>-9.5500000000000002E-2</v>
      </c>
      <c r="X173" s="56">
        <f t="shared" si="57"/>
        <v>-9.5541826668155139E-2</v>
      </c>
      <c r="Y173" s="66">
        <f t="shared" si="47"/>
        <v>110.43059557208504</v>
      </c>
      <c r="Z173" s="72">
        <f t="shared" si="48"/>
        <v>3.9774353545857927E-2</v>
      </c>
      <c r="AA173" s="79">
        <f t="shared" si="49"/>
        <v>-247.09224801310086</v>
      </c>
      <c r="AB173" s="81">
        <f t="shared" si="58"/>
        <v>-8.8996481274055711E-2</v>
      </c>
      <c r="AD173" s="95">
        <f>locallinterp(R173,'BBG rates'!$N$10:$N$369,'BBG rates'!$P$10:$P$369)</f>
        <v>12.910014345822644</v>
      </c>
      <c r="AI173" s="185">
        <f t="shared" si="50"/>
        <v>152</v>
      </c>
      <c r="AJ173" s="127">
        <f>locallinterp(MIN(AI173,CAP_Senior*12),'BBG rates'!$X$24:$X$65,'BBG rates'!$Y$24:$Y$65)</f>
        <v>59.208631381366281</v>
      </c>
      <c r="AK173" s="127">
        <f>locallinterp(MIN(AI173,CAP_CB*12),'BBG rates'!$AA$25:$AA$40,'BBG rates'!$AC$25:$AC$40)</f>
        <v>10.533333333333333</v>
      </c>
      <c r="AL173" s="144">
        <f t="shared" si="51"/>
        <v>18.808134001498935</v>
      </c>
      <c r="AM173" s="142">
        <f>(SUMPRODUCT(AL173:AL$381,G173:G$381)+SUMPRODUCT(AL173:AL$381,H173:H$381))/12</f>
        <v>5587314.0502816038</v>
      </c>
    </row>
    <row r="174" spans="1:39" x14ac:dyDescent="0.2">
      <c r="A174" s="7">
        <v>153</v>
      </c>
      <c r="B174" s="7">
        <v>76.5</v>
      </c>
      <c r="C174" s="7">
        <v>38.25</v>
      </c>
      <c r="D174" s="12">
        <f t="shared" si="43"/>
        <v>12.75</v>
      </c>
      <c r="E174" s="29">
        <f t="shared" si="59"/>
        <v>3269729.3058707095</v>
      </c>
      <c r="F174" s="2">
        <f t="shared" si="44"/>
        <v>4415.0007094439761</v>
      </c>
      <c r="G174" s="2">
        <f t="shared" si="52"/>
        <v>20181.8440662582</v>
      </c>
      <c r="H174" s="2">
        <f t="shared" si="53"/>
        <v>10739.400909645474</v>
      </c>
      <c r="I174" s="2">
        <f t="shared" si="42"/>
        <v>35336.245685347647</v>
      </c>
      <c r="J174" s="2">
        <f t="shared" si="60"/>
        <v>450537.13248818251</v>
      </c>
      <c r="K174" s="2">
        <f t="shared" si="45"/>
        <v>28800.444978943615</v>
      </c>
      <c r="L174" s="2">
        <f t="shared" si="45"/>
        <v>367205.67348153109</v>
      </c>
      <c r="M174" s="2"/>
      <c r="N174" s="28">
        <f t="shared" si="61"/>
        <v>5400065.3742276356</v>
      </c>
      <c r="O174" s="2">
        <f t="shared" si="54"/>
        <v>7267.6481897180192</v>
      </c>
      <c r="P174" s="2">
        <f t="shared" si="55"/>
        <v>33221.861590999593</v>
      </c>
      <c r="R174">
        <f t="shared" si="56"/>
        <v>153</v>
      </c>
      <c r="S174" s="89">
        <f t="shared" si="46"/>
        <v>30921.244975903675</v>
      </c>
      <c r="T174" s="89">
        <f>IF(AND(S174=0,S173&gt;0),SUM($G174:$H$381),S174)</f>
        <v>30921.244975903675</v>
      </c>
      <c r="U174" s="82">
        <f>SUM(T174:T$381)</f>
        <v>3300650.5508466098</v>
      </c>
      <c r="V174" s="68">
        <f>localspline(R174,'BBG rates'!$G$10:$G$27,'BBG rates'!$K$10:$K$27)</f>
        <v>1.0113278927690175</v>
      </c>
      <c r="W174" s="68">
        <f>locallinterp(R174,'BBG rates'!$G$10:$G$27,'BBG rates'!$J$10:$J$27)</f>
        <v>-9.2249999999999999E-2</v>
      </c>
      <c r="X174" s="56">
        <f t="shared" si="57"/>
        <v>-9.2289027456837758E-2</v>
      </c>
      <c r="Y174" s="66">
        <f t="shared" si="47"/>
        <v>112.90369931040625</v>
      </c>
      <c r="Z174" s="72">
        <f t="shared" si="48"/>
        <v>4.1047798634040809E-2</v>
      </c>
      <c r="AA174" s="79">
        <f t="shared" si="49"/>
        <v>-244.78857078385167</v>
      </c>
      <c r="AB174" s="81">
        <f t="shared" si="58"/>
        <v>-8.8996481274055711E-2</v>
      </c>
      <c r="AD174" s="95">
        <f>locallinterp(R174,'BBG rates'!$N$10:$N$369,'BBG rates'!$P$10:$P$369)</f>
        <v>12.994291670220061</v>
      </c>
      <c r="AI174" s="185">
        <f t="shared" si="50"/>
        <v>153</v>
      </c>
      <c r="AJ174" s="127">
        <f>locallinterp(MIN(AI174,CAP_Senior*12),'BBG rates'!$X$24:$X$65,'BBG rates'!$Y$24:$Y$65)</f>
        <v>59.33563247754163</v>
      </c>
      <c r="AK174" s="127">
        <f>locallinterp(MIN(AI174,CAP_CB*12),'BBG rates'!$AA$25:$AA$40,'BBG rates'!$AC$25:$AC$40)</f>
        <v>10.55</v>
      </c>
      <c r="AL174" s="144">
        <f t="shared" si="51"/>
        <v>18.843557521182078</v>
      </c>
      <c r="AM174" s="142">
        <f>(SUMPRODUCT(AL174:AL$381,G174:G$381)+SUMPRODUCT(AL174:AL$381,H174:H$381))/12</f>
        <v>5538629.1254355339</v>
      </c>
    </row>
    <row r="175" spans="1:39" x14ac:dyDescent="0.2">
      <c r="A175" s="7">
        <v>154</v>
      </c>
      <c r="B175" s="7">
        <v>77</v>
      </c>
      <c r="C175" s="7">
        <v>38.5</v>
      </c>
      <c r="D175" s="12">
        <f t="shared" si="43"/>
        <v>12.833333333333334</v>
      </c>
      <c r="E175" s="29">
        <f t="shared" si="59"/>
        <v>3238948.3237339063</v>
      </c>
      <c r="F175" s="2">
        <f t="shared" si="44"/>
        <v>4373.6399787630235</v>
      </c>
      <c r="G175" s="2">
        <f t="shared" si="52"/>
        <v>20142.681127680367</v>
      </c>
      <c r="H175" s="2">
        <f t="shared" si="53"/>
        <v>10638.30100912275</v>
      </c>
      <c r="I175" s="2">
        <f t="shared" si="42"/>
        <v>35154.622115566141</v>
      </c>
      <c r="J175" s="2">
        <f t="shared" si="60"/>
        <v>451150.98381643218</v>
      </c>
      <c r="K175" s="2">
        <f t="shared" si="45"/>
        <v>28614.139837841831</v>
      </c>
      <c r="L175" s="2">
        <f t="shared" si="45"/>
        <v>367214.79458563688</v>
      </c>
      <c r="M175" s="2"/>
      <c r="N175" s="28">
        <f t="shared" si="61"/>
        <v>5366799.0745659489</v>
      </c>
      <c r="O175" s="2">
        <f t="shared" si="54"/>
        <v>7223.2101190305038</v>
      </c>
      <c r="P175" s="2">
        <f t="shared" si="55"/>
        <v>33266.29966168711</v>
      </c>
      <c r="R175">
        <f t="shared" si="56"/>
        <v>154</v>
      </c>
      <c r="S175" s="89">
        <f t="shared" si="46"/>
        <v>30780.982136803119</v>
      </c>
      <c r="T175" s="89">
        <f>IF(AND(S175=0,S174&gt;0),SUM($G175:$H$381),S175)</f>
        <v>30780.982136803119</v>
      </c>
      <c r="U175" s="82">
        <f>SUM(T175:T$381)</f>
        <v>3269729.3058707062</v>
      </c>
      <c r="V175" s="68">
        <f>localspline(R175,'BBG rates'!$G$10:$G$27,'BBG rates'!$K$10:$K$27)</f>
        <v>1.0109172487651976</v>
      </c>
      <c r="W175" s="68">
        <f>locallinterp(R175,'BBG rates'!$G$10:$G$27,'BBG rates'!$J$10:$J$27)</f>
        <v>-8.8999999999999996E-2</v>
      </c>
      <c r="X175" s="56">
        <f t="shared" si="57"/>
        <v>-8.9036325239932879E-2</v>
      </c>
      <c r="Y175" s="66">
        <f t="shared" si="47"/>
        <v>115.28177566589024</v>
      </c>
      <c r="Z175" s="72">
        <f t="shared" si="48"/>
        <v>4.2308741139728628E-2</v>
      </c>
      <c r="AA175" s="79">
        <f t="shared" si="49"/>
        <v>-242.49533578429458</v>
      </c>
      <c r="AB175" s="81">
        <f t="shared" si="58"/>
        <v>-8.8996481274055711E-2</v>
      </c>
      <c r="AD175" s="95">
        <f>locallinterp(R175,'BBG rates'!$N$10:$N$369,'BBG rates'!$P$10:$P$369)</f>
        <v>13.078534774283828</v>
      </c>
      <c r="AI175" s="185">
        <f t="shared" si="50"/>
        <v>154</v>
      </c>
      <c r="AJ175" s="127">
        <f>locallinterp(MIN(AI175,CAP_Senior*12),'BBG rates'!$X$24:$X$65,'BBG rates'!$Y$24:$Y$65)</f>
        <v>59.462633573716971</v>
      </c>
      <c r="AK175" s="127">
        <f>locallinterp(MIN(AI175,CAP_CB*12),'BBG rates'!$AA$25:$AA$40,'BBG rates'!$AC$25:$AC$40)</f>
        <v>10.566666666666666</v>
      </c>
      <c r="AL175" s="144">
        <f t="shared" si="51"/>
        <v>18.87898104086522</v>
      </c>
      <c r="AM175" s="142">
        <f>(SUMPRODUCT(AL175:AL$381,G175:G$381)+SUMPRODUCT(AL175:AL$381,H175:H$381))/12</f>
        <v>5490073.603908035</v>
      </c>
    </row>
    <row r="176" spans="1:39" x14ac:dyDescent="0.2">
      <c r="A176" s="7">
        <v>155</v>
      </c>
      <c r="B176" s="7">
        <v>77.5</v>
      </c>
      <c r="C176" s="7">
        <v>38.75</v>
      </c>
      <c r="D176" s="12">
        <f t="shared" si="43"/>
        <v>12.916666666666666</v>
      </c>
      <c r="E176" s="29">
        <f t="shared" si="59"/>
        <v>3208307.0695051393</v>
      </c>
      <c r="F176" s="2">
        <f t="shared" si="44"/>
        <v>4332.4668658030614</v>
      </c>
      <c r="G176" s="2">
        <f t="shared" si="52"/>
        <v>20103.594184920999</v>
      </c>
      <c r="H176" s="2">
        <f t="shared" si="53"/>
        <v>10537.660043845819</v>
      </c>
      <c r="I176" s="2">
        <f t="shared" si="42"/>
        <v>34973.721094569875</v>
      </c>
      <c r="J176" s="2">
        <f t="shared" si="60"/>
        <v>451743.89747152751</v>
      </c>
      <c r="K176" s="2">
        <f t="shared" si="45"/>
        <v>28428.868381247939</v>
      </c>
      <c r="L176" s="2">
        <f t="shared" si="45"/>
        <v>367206.21659111918</v>
      </c>
      <c r="M176" s="2"/>
      <c r="N176" s="28">
        <f t="shared" si="61"/>
        <v>5333488.2773925308</v>
      </c>
      <c r="O176" s="2">
        <f t="shared" si="54"/>
        <v>7178.7126072992933</v>
      </c>
      <c r="P176" s="2">
        <f t="shared" si="55"/>
        <v>33310.797173418316</v>
      </c>
      <c r="R176">
        <f t="shared" si="56"/>
        <v>155</v>
      </c>
      <c r="S176" s="89">
        <f t="shared" si="46"/>
        <v>30641.254228766818</v>
      </c>
      <c r="T176" s="89">
        <f>IF(AND(S176=0,S175&gt;0),SUM($G176:$H$381),S176)</f>
        <v>30641.254228766818</v>
      </c>
      <c r="U176" s="82">
        <f>SUM(T176:T$381)</f>
        <v>3238948.323733903</v>
      </c>
      <c r="V176" s="68">
        <f>localspline(R176,'BBG rates'!$G$10:$G$27,'BBG rates'!$K$10:$K$27)</f>
        <v>1.0105079652397713</v>
      </c>
      <c r="W176" s="68">
        <f>locallinterp(R176,'BBG rates'!$G$10:$G$27,'BBG rates'!$J$10:$J$27)</f>
        <v>-8.5749999999999993E-2</v>
      </c>
      <c r="X176" s="56">
        <f t="shared" si="57"/>
        <v>-8.578372001131207E-2</v>
      </c>
      <c r="Y176" s="66">
        <f t="shared" si="47"/>
        <v>117.56563027983771</v>
      </c>
      <c r="Z176" s="72">
        <f t="shared" si="48"/>
        <v>4.355696424732327E-2</v>
      </c>
      <c r="AA176" s="79">
        <f t="shared" si="49"/>
        <v>-240.21250320068205</v>
      </c>
      <c r="AB176" s="81">
        <f t="shared" si="58"/>
        <v>-8.8996481274055725E-2</v>
      </c>
      <c r="AD176" s="95">
        <f>locallinterp(R176,'BBG rates'!$N$10:$N$369,'BBG rates'!$P$10:$P$369)</f>
        <v>13.162743771387142</v>
      </c>
      <c r="AI176" s="185">
        <f t="shared" si="50"/>
        <v>155</v>
      </c>
      <c r="AJ176" s="127">
        <f>locallinterp(MIN(AI176,CAP_Senior*12),'BBG rates'!$X$24:$X$65,'BBG rates'!$Y$24:$Y$65)</f>
        <v>59.58963466989232</v>
      </c>
      <c r="AK176" s="127">
        <f>locallinterp(MIN(AI176,CAP_CB*12),'BBG rates'!$AA$25:$AA$40,'BBG rates'!$AC$25:$AC$40)</f>
        <v>10.583333333333332</v>
      </c>
      <c r="AL176" s="144">
        <f t="shared" si="51"/>
        <v>18.914404560548363</v>
      </c>
      <c r="AM176" s="142">
        <f>(SUMPRODUCT(AL176:AL$381,G176:G$381)+SUMPRODUCT(AL176:AL$381,H176:H$381))/12</f>
        <v>5441647.4723930405</v>
      </c>
    </row>
    <row r="177" spans="1:39" x14ac:dyDescent="0.2">
      <c r="A177" s="7">
        <v>156</v>
      </c>
      <c r="B177" s="7">
        <v>78</v>
      </c>
      <c r="C177" s="7">
        <v>39</v>
      </c>
      <c r="D177" s="12">
        <f t="shared" si="43"/>
        <v>13</v>
      </c>
      <c r="E177" s="29">
        <f t="shared" si="59"/>
        <v>3177805.0101515572</v>
      </c>
      <c r="F177" s="2">
        <f t="shared" si="44"/>
        <v>4291.4806550321091</v>
      </c>
      <c r="G177" s="2">
        <f t="shared" si="52"/>
        <v>20064.583090509954</v>
      </c>
      <c r="H177" s="2">
        <f t="shared" si="53"/>
        <v>10437.476263072354</v>
      </c>
      <c r="I177" s="2">
        <f t="shared" si="42"/>
        <v>34793.540008614415</v>
      </c>
      <c r="J177" s="2">
        <f t="shared" si="60"/>
        <v>452316.02011198737</v>
      </c>
      <c r="K177" s="2">
        <f t="shared" si="45"/>
        <v>28244.625273604528</v>
      </c>
      <c r="L177" s="2">
        <f t="shared" si="45"/>
        <v>367180.12855685881</v>
      </c>
      <c r="M177" s="2"/>
      <c r="N177" s="28">
        <f t="shared" si="61"/>
        <v>5300132.9231868284</v>
      </c>
      <c r="O177" s="2">
        <f t="shared" si="54"/>
        <v>7134.1555750151383</v>
      </c>
      <c r="P177" s="2">
        <f t="shared" si="55"/>
        <v>33355.354205702475</v>
      </c>
      <c r="R177">
        <f t="shared" si="56"/>
        <v>156</v>
      </c>
      <c r="S177" s="89">
        <f t="shared" si="46"/>
        <v>30502.059353582306</v>
      </c>
      <c r="T177" s="89">
        <f>IF(AND(S177=0,S176&gt;0),SUM($G177:$H$381),S177)</f>
        <v>30502.059353582306</v>
      </c>
      <c r="U177" s="82">
        <f>SUM(T177:T$381)</f>
        <v>3208307.069505136</v>
      </c>
      <c r="V177" s="68">
        <f>localspline(R177,'BBG rates'!$G$10:$G$27,'BBG rates'!$K$10:$K$27)</f>
        <v>1.0101001533878535</v>
      </c>
      <c r="W177" s="68">
        <f>locallinterp(R177,'BBG rates'!$G$10:$G$27,'BBG rates'!$J$10:$J$27)</f>
        <v>-8.2500000000000004E-2</v>
      </c>
      <c r="X177" s="56">
        <f t="shared" si="57"/>
        <v>-8.2531211764980128E-2</v>
      </c>
      <c r="Y177" s="66">
        <f t="shared" si="47"/>
        <v>119.75606425780101</v>
      </c>
      <c r="Z177" s="72">
        <f t="shared" si="48"/>
        <v>4.4792245254606282E-2</v>
      </c>
      <c r="AA177" s="79">
        <f t="shared" si="49"/>
        <v>-237.9400333605287</v>
      </c>
      <c r="AB177" s="81">
        <f t="shared" si="58"/>
        <v>-8.8996481274055725E-2</v>
      </c>
      <c r="AD177" s="95">
        <f>locallinterp(R177,'BBG rates'!$N$10:$N$369,'BBG rates'!$P$10:$P$369)</f>
        <v>13.246918784169463</v>
      </c>
      <c r="AI177" s="185">
        <f t="shared" si="50"/>
        <v>156</v>
      </c>
      <c r="AJ177" s="127">
        <f>locallinterp(MIN(AI177,CAP_Senior*12),'BBG rates'!$X$24:$X$65,'BBG rates'!$Y$24:$Y$65)</f>
        <v>59.716635766067661</v>
      </c>
      <c r="AK177" s="127">
        <f>locallinterp(MIN(AI177,CAP_CB*12),'BBG rates'!$AA$25:$AA$40,'BBG rates'!$AC$25:$AC$40)</f>
        <v>10.6</v>
      </c>
      <c r="AL177" s="144">
        <f t="shared" si="51"/>
        <v>18.949828080231505</v>
      </c>
      <c r="AM177" s="142">
        <f>(SUMPRODUCT(AL177:AL$381,G177:G$381)+SUMPRODUCT(AL177:AL$381,H177:H$381))/12</f>
        <v>5393350.7158325827</v>
      </c>
    </row>
    <row r="178" spans="1:39" x14ac:dyDescent="0.2">
      <c r="A178" s="7">
        <v>157</v>
      </c>
      <c r="B178" s="7">
        <v>78.5</v>
      </c>
      <c r="C178" s="7">
        <v>39.25</v>
      </c>
      <c r="D178" s="12">
        <f t="shared" si="43"/>
        <v>13.083333333333334</v>
      </c>
      <c r="E178" s="29">
        <f t="shared" si="59"/>
        <v>3147441.6145320204</v>
      </c>
      <c r="F178" s="2">
        <f t="shared" si="44"/>
        <v>4250.680633457263</v>
      </c>
      <c r="G178" s="2">
        <f t="shared" si="52"/>
        <v>20025.647697263248</v>
      </c>
      <c r="H178" s="2">
        <f t="shared" si="53"/>
        <v>10337.747922273347</v>
      </c>
      <c r="I178" s="2">
        <f t="shared" si="42"/>
        <v>34614.076252993858</v>
      </c>
      <c r="J178" s="2">
        <f t="shared" si="60"/>
        <v>452867.49764333636</v>
      </c>
      <c r="K178" s="2">
        <f t="shared" si="45"/>
        <v>28061.405205808627</v>
      </c>
      <c r="L178" s="2">
        <f t="shared" si="45"/>
        <v>367136.71810932958</v>
      </c>
      <c r="M178" s="2"/>
      <c r="N178" s="28">
        <f t="shared" si="61"/>
        <v>5266732.9523486728</v>
      </c>
      <c r="O178" s="2">
        <f t="shared" si="54"/>
        <v>7089.5389425624371</v>
      </c>
      <c r="P178" s="2">
        <f t="shared" si="55"/>
        <v>33399.970838155183</v>
      </c>
      <c r="R178">
        <f t="shared" si="56"/>
        <v>157</v>
      </c>
      <c r="S178" s="89">
        <f t="shared" si="46"/>
        <v>30363.395619536597</v>
      </c>
      <c r="T178" s="89">
        <f>IF(AND(S178=0,S177&gt;0),SUM($G178:$H$381),S178)</f>
        <v>30363.395619536597</v>
      </c>
      <c r="U178" s="82">
        <f>SUM(T178:T$381)</f>
        <v>3177805.0101515539</v>
      </c>
      <c r="V178" s="68">
        <f>localspline(R178,'BBG rates'!$G$10:$G$27,'BBG rates'!$K$10:$K$27)</f>
        <v>1.0096936263607692</v>
      </c>
      <c r="W178" s="68">
        <f>locallinterp(R178,'BBG rates'!$G$10:$G$27,'BBG rates'!$J$10:$J$27)</f>
        <v>-7.9250000000000001E-2</v>
      </c>
      <c r="X178" s="56">
        <f t="shared" si="57"/>
        <v>-7.9278800494808621E-2</v>
      </c>
      <c r="Y178" s="66">
        <f t="shared" si="47"/>
        <v>121.85387419094975</v>
      </c>
      <c r="Z178" s="72">
        <f t="shared" si="48"/>
        <v>4.6014355368571222E-2</v>
      </c>
      <c r="AA178" s="79">
        <f t="shared" si="49"/>
        <v>-235.67788673212769</v>
      </c>
      <c r="AB178" s="81">
        <f t="shared" si="58"/>
        <v>-8.8996481274055739E-2</v>
      </c>
      <c r="AD178" s="95">
        <f>locallinterp(R178,'BBG rates'!$N$10:$N$369,'BBG rates'!$P$10:$P$369)</f>
        <v>13.331059919699527</v>
      </c>
      <c r="AI178" s="185">
        <f t="shared" si="50"/>
        <v>157</v>
      </c>
      <c r="AJ178" s="127">
        <f>locallinterp(MIN(AI178,CAP_Senior*12),'BBG rates'!$X$24:$X$65,'BBG rates'!$Y$24:$Y$65)</f>
        <v>59.834220415218233</v>
      </c>
      <c r="AK178" s="127">
        <f>locallinterp(MIN(AI178,CAP_CB*12),'BBG rates'!$AA$25:$AA$40,'BBG rates'!$AC$25:$AC$40)</f>
        <v>10.616666666666667</v>
      </c>
      <c r="AL178" s="144">
        <f t="shared" si="51"/>
        <v>18.983650803920433</v>
      </c>
      <c r="AM178" s="142">
        <f>(SUMPRODUCT(AL178:AL$381,G178:G$381)+SUMPRODUCT(AL178:AL$381,H178:H$381))/12</f>
        <v>5345183.3174289651</v>
      </c>
    </row>
    <row r="179" spans="1:39" x14ac:dyDescent="0.2">
      <c r="A179" s="7">
        <v>158</v>
      </c>
      <c r="B179" s="7">
        <v>79</v>
      </c>
      <c r="C179" s="7">
        <v>39.5</v>
      </c>
      <c r="D179" s="12">
        <f t="shared" si="43"/>
        <v>13.166666666666666</v>
      </c>
      <c r="E179" s="29">
        <f t="shared" si="59"/>
        <v>3117216.3533906257</v>
      </c>
      <c r="F179" s="2">
        <f t="shared" si="44"/>
        <v>4210.0660906160047</v>
      </c>
      <c r="G179" s="2">
        <f t="shared" si="52"/>
        <v>19986.787858282503</v>
      </c>
      <c r="H179" s="2">
        <f t="shared" si="53"/>
        <v>10238.473283111825</v>
      </c>
      <c r="I179" s="2">
        <f t="shared" si="42"/>
        <v>34435.327232010335</v>
      </c>
      <c r="J179" s="2">
        <f t="shared" si="60"/>
        <v>453398.47522146942</v>
      </c>
      <c r="K179" s="2">
        <f t="shared" si="45"/>
        <v>27879.202895083752</v>
      </c>
      <c r="L179" s="2">
        <f t="shared" si="45"/>
        <v>367076.17145193607</v>
      </c>
      <c r="M179" s="2"/>
      <c r="N179" s="28">
        <f t="shared" si="61"/>
        <v>5233288.305198174</v>
      </c>
      <c r="O179" s="2">
        <f t="shared" si="54"/>
        <v>7044.8626302190896</v>
      </c>
      <c r="P179" s="2">
        <f t="shared" si="55"/>
        <v>33444.647150498531</v>
      </c>
      <c r="R179">
        <f t="shared" si="56"/>
        <v>158</v>
      </c>
      <c r="S179" s="89">
        <f t="shared" si="46"/>
        <v>30225.26114139433</v>
      </c>
      <c r="T179" s="89">
        <f>IF(AND(S179=0,S178&gt;0),SUM($G179:$H$381),S179)</f>
        <v>30225.26114139433</v>
      </c>
      <c r="U179" s="82">
        <f>SUM(T179:T$381)</f>
        <v>3147441.6145320171</v>
      </c>
      <c r="V179" s="68">
        <f>localspline(R179,'BBG rates'!$G$10:$G$27,'BBG rates'!$K$10:$K$27)</f>
        <v>1.0092883761464475</v>
      </c>
      <c r="W179" s="68">
        <f>locallinterp(R179,'BBG rates'!$G$10:$G$27,'BBG rates'!$J$10:$J$27)</f>
        <v>-7.5999999999999998E-2</v>
      </c>
      <c r="X179" s="56">
        <f t="shared" si="57"/>
        <v>-7.6026486194669118E-2</v>
      </c>
      <c r="Y179" s="66">
        <f t="shared" si="47"/>
        <v>123.85985217733824</v>
      </c>
      <c r="Z179" s="72">
        <f t="shared" si="48"/>
        <v>4.7223059492687507E-2</v>
      </c>
      <c r="AA179" s="79">
        <f t="shared" si="49"/>
        <v>-233.42602392406866</v>
      </c>
      <c r="AB179" s="81">
        <f t="shared" si="58"/>
        <v>-8.8996481274055739E-2</v>
      </c>
      <c r="AD179" s="95">
        <f>locallinterp(R179,'BBG rates'!$N$10:$N$369,'BBG rates'!$P$10:$P$369)</f>
        <v>13.415167284378398</v>
      </c>
      <c r="AI179" s="185">
        <f t="shared" si="50"/>
        <v>158</v>
      </c>
      <c r="AJ179" s="127">
        <f>locallinterp(MIN(AI179,CAP_Senior*12),'BBG rates'!$X$24:$X$65,'BBG rates'!$Y$24:$Y$65)</f>
        <v>59.951805064368806</v>
      </c>
      <c r="AK179" s="127">
        <f>locallinterp(MIN(AI179,CAP_CB*12),'BBG rates'!$AA$25:$AA$40,'BBG rates'!$AC$25:$AC$40)</f>
        <v>10.633333333333333</v>
      </c>
      <c r="AL179" s="144">
        <f t="shared" si="51"/>
        <v>19.017473527609361</v>
      </c>
      <c r="AM179" s="142">
        <f>(SUMPRODUCT(AL179:AL$381,G179:G$381)+SUMPRODUCT(AL179:AL$381,H179:H$381))/12</f>
        <v>5297149.3091237508</v>
      </c>
    </row>
    <row r="180" spans="1:39" x14ac:dyDescent="0.2">
      <c r="A180" s="7">
        <v>159</v>
      </c>
      <c r="B180" s="7">
        <v>79.5</v>
      </c>
      <c r="C180" s="7">
        <v>39.75</v>
      </c>
      <c r="D180" s="12">
        <f t="shared" si="43"/>
        <v>13.25</v>
      </c>
      <c r="E180" s="29">
        <f t="shared" si="59"/>
        <v>3087128.6993502495</v>
      </c>
      <c r="F180" s="2">
        <f t="shared" si="44"/>
        <v>4169.6363185675345</v>
      </c>
      <c r="G180" s="2">
        <f t="shared" si="52"/>
        <v>19948.003426954408</v>
      </c>
      <c r="H180" s="2">
        <f t="shared" si="53"/>
        <v>10139.65061342166</v>
      </c>
      <c r="I180" s="2">
        <f t="shared" si="42"/>
        <v>34257.290358943603</v>
      </c>
      <c r="J180" s="2">
        <f t="shared" si="60"/>
        <v>453909.09725600271</v>
      </c>
      <c r="K180" s="2">
        <f t="shared" si="45"/>
        <v>27698.013084852497</v>
      </c>
      <c r="L180" s="2">
        <f t="shared" si="45"/>
        <v>366998.67337429553</v>
      </c>
      <c r="M180" s="2"/>
      <c r="N180" s="28">
        <f t="shared" si="61"/>
        <v>5199798.9219756126</v>
      </c>
      <c r="O180" s="2">
        <f t="shared" si="54"/>
        <v>7000.1265581563621</v>
      </c>
      <c r="P180" s="2">
        <f t="shared" si="55"/>
        <v>33489.38322256125</v>
      </c>
      <c r="R180">
        <f t="shared" si="56"/>
        <v>159</v>
      </c>
      <c r="S180" s="89">
        <f t="shared" si="46"/>
        <v>30087.654040376066</v>
      </c>
      <c r="T180" s="89">
        <f>IF(AND(S180=0,S179&gt;0),SUM($G180:$H$381),S180)</f>
        <v>30087.654040376066</v>
      </c>
      <c r="U180" s="82">
        <f>SUM(T180:T$381)</f>
        <v>3117216.3533906229</v>
      </c>
      <c r="V180" s="68">
        <f>localspline(R180,'BBG rates'!$G$10:$G$27,'BBG rates'!$K$10:$K$27)</f>
        <v>1.0088844543291762</v>
      </c>
      <c r="W180" s="68">
        <f>locallinterp(R180,'BBG rates'!$G$10:$G$27,'BBG rates'!$J$10:$J$27)</f>
        <v>-7.2749999999999995E-2</v>
      </c>
      <c r="X180" s="56">
        <f t="shared" si="57"/>
        <v>-7.2774268858832869E-2</v>
      </c>
      <c r="Y180" s="66">
        <f t="shared" si="47"/>
        <v>125.77478584308531</v>
      </c>
      <c r="Z180" s="72">
        <f t="shared" si="48"/>
        <v>4.841811600517712E-2</v>
      </c>
      <c r="AA180" s="79">
        <f t="shared" si="49"/>
        <v>-231.18440568475737</v>
      </c>
      <c r="AB180" s="81">
        <f t="shared" si="58"/>
        <v>-8.8996481274055725E-2</v>
      </c>
      <c r="AD180" s="95">
        <f>locallinterp(R180,'BBG rates'!$N$10:$N$369,'BBG rates'!$P$10:$P$369)</f>
        <v>13.49924098890583</v>
      </c>
      <c r="AI180" s="185">
        <f t="shared" si="50"/>
        <v>159</v>
      </c>
      <c r="AJ180" s="127">
        <f>locallinterp(MIN(AI180,CAP_Senior*12),'BBG rates'!$X$24:$X$65,'BBG rates'!$Y$24:$Y$65)</f>
        <v>60.069389713519378</v>
      </c>
      <c r="AK180" s="127">
        <f>locallinterp(MIN(AI180,CAP_CB*12),'BBG rates'!$AA$25:$AA$40,'BBG rates'!$AC$25:$AC$40)</f>
        <v>10.65</v>
      </c>
      <c r="AL180" s="144">
        <f t="shared" si="51"/>
        <v>19.051296251298297</v>
      </c>
      <c r="AM180" s="142">
        <f>(SUMPRODUCT(AL180:AL$381,G180:G$381)+SUMPRODUCT(AL180:AL$381,H180:H$381))/12</f>
        <v>5249248.633821954</v>
      </c>
    </row>
    <row r="181" spans="1:39" x14ac:dyDescent="0.2">
      <c r="A181" s="7">
        <v>160</v>
      </c>
      <c r="B181" s="7">
        <v>80</v>
      </c>
      <c r="C181" s="7">
        <v>40</v>
      </c>
      <c r="D181" s="12">
        <f t="shared" si="43"/>
        <v>13.333333333333334</v>
      </c>
      <c r="E181" s="29">
        <f t="shared" si="59"/>
        <v>3057178.1269061128</v>
      </c>
      <c r="F181" s="2">
        <f t="shared" si="44"/>
        <v>4129.3906118841369</v>
      </c>
      <c r="G181" s="2">
        <f t="shared" si="52"/>
        <v>19909.294256950143</v>
      </c>
      <c r="H181" s="2">
        <f t="shared" si="53"/>
        <v>10041.278187186421</v>
      </c>
      <c r="I181" s="2">
        <f t="shared" si="42"/>
        <v>34079.963056020701</v>
      </c>
      <c r="J181" s="2">
        <f t="shared" si="60"/>
        <v>454399.50741360936</v>
      </c>
      <c r="K181" s="2">
        <f t="shared" si="45"/>
        <v>27517.830544609769</v>
      </c>
      <c r="L181" s="2">
        <f t="shared" si="45"/>
        <v>366904.40726146358</v>
      </c>
      <c r="M181" s="2"/>
      <c r="N181" s="28">
        <f t="shared" si="61"/>
        <v>5166264.7428413341</v>
      </c>
      <c r="O181" s="2">
        <f t="shared" si="54"/>
        <v>6955.3306464387388</v>
      </c>
      <c r="P181" s="2">
        <f t="shared" si="55"/>
        <v>33534.179134278871</v>
      </c>
      <c r="R181">
        <f t="shared" si="56"/>
        <v>160</v>
      </c>
      <c r="S181" s="89">
        <f t="shared" si="46"/>
        <v>29950.572444136564</v>
      </c>
      <c r="T181" s="89">
        <f>IF(AND(S181=0,S180&gt;0),SUM($G181:$H$381),S181)</f>
        <v>29950.572444136564</v>
      </c>
      <c r="U181" s="82">
        <f>SUM(T181:T$381)</f>
        <v>3087128.6993502472</v>
      </c>
      <c r="V181" s="68">
        <f>localspline(R181,'BBG rates'!$G$10:$G$27,'BBG rates'!$K$10:$K$27)</f>
        <v>1.0084819720965132</v>
      </c>
      <c r="W181" s="68">
        <f>locallinterp(R181,'BBG rates'!$G$10:$G$27,'BBG rates'!$J$10:$J$27)</f>
        <v>-6.9499999999999992E-2</v>
      </c>
      <c r="X181" s="56">
        <f t="shared" si="57"/>
        <v>-6.9522148481038215E-2</v>
      </c>
      <c r="Y181" s="66">
        <f t="shared" si="47"/>
        <v>127.59945836347354</v>
      </c>
      <c r="Z181" s="72">
        <f t="shared" si="48"/>
        <v>4.9599276527860836E-2</v>
      </c>
      <c r="AA181" s="79">
        <f t="shared" si="49"/>
        <v>-228.95299290193688</v>
      </c>
      <c r="AB181" s="81">
        <f t="shared" si="58"/>
        <v>-8.8996481274055711E-2</v>
      </c>
      <c r="AD181" s="95">
        <f>locallinterp(R181,'BBG rates'!$N$10:$N$369,'BBG rates'!$P$10:$P$369)</f>
        <v>13.583281153247206</v>
      </c>
      <c r="AI181" s="185">
        <f t="shared" si="50"/>
        <v>160</v>
      </c>
      <c r="AJ181" s="127">
        <f>locallinterp(MIN(AI181,CAP_Senior*12),'BBG rates'!$X$24:$X$65,'BBG rates'!$Y$24:$Y$65)</f>
        <v>60.18697436266995</v>
      </c>
      <c r="AK181" s="127">
        <f>locallinterp(MIN(AI181,CAP_CB*12),'BBG rates'!$AA$25:$AA$40,'BBG rates'!$AC$25:$AC$40)</f>
        <v>10.666666666666666</v>
      </c>
      <c r="AL181" s="144">
        <f t="shared" si="51"/>
        <v>19.085118974987225</v>
      </c>
      <c r="AM181" s="142">
        <f>(SUMPRODUCT(AL181:AL$381,G181:G$381)+SUMPRODUCT(AL181:AL$381,H181:H$381))/12</f>
        <v>5201481.2329361401</v>
      </c>
    </row>
    <row r="182" spans="1:39" x14ac:dyDescent="0.2">
      <c r="A182" s="7">
        <v>161</v>
      </c>
      <c r="B182" s="7">
        <v>80.5</v>
      </c>
      <c r="C182" s="7">
        <v>40.25</v>
      </c>
      <c r="D182" s="12">
        <f t="shared" si="43"/>
        <v>13.416666666666666</v>
      </c>
      <c r="E182" s="29">
        <f t="shared" si="59"/>
        <v>3027364.1124193696</v>
      </c>
      <c r="F182" s="2">
        <f t="shared" si="44"/>
        <v>4089.3282676425752</v>
      </c>
      <c r="G182" s="2">
        <f t="shared" si="52"/>
        <v>19870.660202224855</v>
      </c>
      <c r="H182" s="2">
        <f t="shared" si="53"/>
        <v>9943.3542845183238</v>
      </c>
      <c r="I182" s="2">
        <f t="shared" si="42"/>
        <v>33903.342754385754</v>
      </c>
      <c r="J182" s="2">
        <f t="shared" si="60"/>
        <v>454869.84862134216</v>
      </c>
      <c r="K182" s="2">
        <f t="shared" si="45"/>
        <v>27338.650069796622</v>
      </c>
      <c r="L182" s="2">
        <f t="shared" si="45"/>
        <v>366793.55510310462</v>
      </c>
      <c r="M182" s="2"/>
      <c r="N182" s="28">
        <f t="shared" si="61"/>
        <v>5132685.7078756401</v>
      </c>
      <c r="O182" s="2">
        <f t="shared" si="54"/>
        <v>6910.474815023781</v>
      </c>
      <c r="P182" s="2">
        <f t="shared" si="55"/>
        <v>33579.034965693834</v>
      </c>
      <c r="R182">
        <f t="shared" si="56"/>
        <v>161</v>
      </c>
      <c r="S182" s="89">
        <f t="shared" si="46"/>
        <v>29814.014486743181</v>
      </c>
      <c r="T182" s="89">
        <f>IF(AND(S182=0,S181&gt;0),SUM($G182:$H$381),S182)</f>
        <v>29814.014486743181</v>
      </c>
      <c r="U182" s="82">
        <f>SUM(T182:T$381)</f>
        <v>3057178.1269061109</v>
      </c>
      <c r="V182" s="68">
        <f>localspline(R182,'BBG rates'!$G$10:$G$27,'BBG rates'!$K$10:$K$27)</f>
        <v>1.0080807426152405</v>
      </c>
      <c r="W182" s="68">
        <f>locallinterp(R182,'BBG rates'!$G$10:$G$27,'BBG rates'!$J$10:$J$27)</f>
        <v>-6.6250000000000003E-2</v>
      </c>
      <c r="X182" s="56">
        <f t="shared" si="57"/>
        <v>-6.6270125055156726E-2</v>
      </c>
      <c r="Y182" s="66">
        <f t="shared" si="47"/>
        <v>129.33464848393467</v>
      </c>
      <c r="Z182" s="72">
        <f t="shared" si="48"/>
        <v>5.076628568508923E-2</v>
      </c>
      <c r="AA182" s="79">
        <f t="shared" si="49"/>
        <v>-226.73174660221034</v>
      </c>
      <c r="AB182" s="81">
        <f t="shared" si="58"/>
        <v>-8.8996481274055711E-2</v>
      </c>
      <c r="AD182" s="95">
        <f>locallinterp(R182,'BBG rates'!$N$10:$N$369,'BBG rates'!$P$10:$P$369)</f>
        <v>13.667287881798476</v>
      </c>
      <c r="AI182" s="185">
        <f t="shared" si="50"/>
        <v>161</v>
      </c>
      <c r="AJ182" s="127">
        <f>locallinterp(MIN(AI182,CAP_Senior*12),'BBG rates'!$X$24:$X$65,'BBG rates'!$Y$24:$Y$65)</f>
        <v>60.304559011820523</v>
      </c>
      <c r="AK182" s="127">
        <f>locallinterp(MIN(AI182,CAP_CB*12),'BBG rates'!$AA$25:$AA$40,'BBG rates'!$AC$25:$AC$40)</f>
        <v>10.683333333333334</v>
      </c>
      <c r="AL182" s="144">
        <f t="shared" si="51"/>
        <v>19.118941698676153</v>
      </c>
      <c r="AM182" s="142">
        <f>(SUMPRODUCT(AL182:AL$381,G182:G$381)+SUMPRODUCT(AL182:AL$381,H182:H$381))/12</f>
        <v>5153847.0463973638</v>
      </c>
    </row>
    <row r="183" spans="1:39" x14ac:dyDescent="0.2">
      <c r="A183" s="7">
        <v>162</v>
      </c>
      <c r="B183" s="7">
        <v>81</v>
      </c>
      <c r="C183" s="7">
        <v>40.5</v>
      </c>
      <c r="D183" s="12">
        <f t="shared" si="43"/>
        <v>13.5</v>
      </c>
      <c r="E183" s="29">
        <f t="shared" si="59"/>
        <v>2997686.1341107152</v>
      </c>
      <c r="F183" s="2">
        <f t="shared" si="44"/>
        <v>4049.4485854155132</v>
      </c>
      <c r="G183" s="2">
        <f t="shared" si="52"/>
        <v>19832.10111701709</v>
      </c>
      <c r="H183" s="2">
        <f t="shared" si="53"/>
        <v>9845.8771916372261</v>
      </c>
      <c r="I183" s="2">
        <f t="shared" si="42"/>
        <v>33727.426894069831</v>
      </c>
      <c r="J183" s="2">
        <f t="shared" si="60"/>
        <v>455320.26306994271</v>
      </c>
      <c r="K183" s="2">
        <f t="shared" si="45"/>
        <v>27160.466481674677</v>
      </c>
      <c r="L183" s="2">
        <f t="shared" si="45"/>
        <v>366666.2975026081</v>
      </c>
      <c r="M183" s="2"/>
      <c r="N183" s="28">
        <f t="shared" si="61"/>
        <v>5099061.7570786849</v>
      </c>
      <c r="O183" s="2">
        <f t="shared" si="54"/>
        <v>6865.5589837619846</v>
      </c>
      <c r="P183" s="2">
        <f t="shared" si="55"/>
        <v>33623.950796955622</v>
      </c>
      <c r="R183">
        <f t="shared" si="56"/>
        <v>162</v>
      </c>
      <c r="S183" s="89">
        <f t="shared" si="46"/>
        <v>29677.978308654318</v>
      </c>
      <c r="T183" s="89">
        <f>IF(AND(S183=0,S182&gt;0),SUM($G183:$H$381),S183)</f>
        <v>29677.978308654318</v>
      </c>
      <c r="U183" s="82">
        <f>SUM(T183:T$381)</f>
        <v>3027364.1124193673</v>
      </c>
      <c r="V183" s="68">
        <f>localspline(R183,'BBG rates'!$G$10:$G$27,'BBG rates'!$K$10:$K$27)</f>
        <v>1.007680757865387</v>
      </c>
      <c r="W183" s="68">
        <f>locallinterp(R183,'BBG rates'!$G$10:$G$27,'BBG rates'!$J$10:$J$27)</f>
        <v>-6.3E-2</v>
      </c>
      <c r="X183" s="56">
        <f t="shared" si="57"/>
        <v>-6.3018198575326423E-2</v>
      </c>
      <c r="Y183" s="66">
        <f t="shared" si="47"/>
        <v>130.98113054096194</v>
      </c>
      <c r="Z183" s="72">
        <f t="shared" si="48"/>
        <v>5.191888085227498E-2</v>
      </c>
      <c r="AA183" s="79">
        <f t="shared" si="49"/>
        <v>-224.52062795056545</v>
      </c>
      <c r="AB183" s="81">
        <f t="shared" si="58"/>
        <v>-8.8996481274055725E-2</v>
      </c>
      <c r="AD183" s="95">
        <f>locallinterp(R183,'BBG rates'!$N$10:$N$369,'BBG rates'!$P$10:$P$369)</f>
        <v>13.751261278287258</v>
      </c>
      <c r="AI183" s="185">
        <f t="shared" si="50"/>
        <v>162</v>
      </c>
      <c r="AJ183" s="127">
        <f>locallinterp(MIN(AI183,CAP_Senior*12),'BBG rates'!$X$24:$X$65,'BBG rates'!$Y$24:$Y$65)</f>
        <v>60.422143660971095</v>
      </c>
      <c r="AK183" s="127">
        <f>locallinterp(MIN(AI183,CAP_CB*12),'BBG rates'!$AA$25:$AA$40,'BBG rates'!$AC$25:$AC$40)</f>
        <v>10.7</v>
      </c>
      <c r="AL183" s="144">
        <f t="shared" si="51"/>
        <v>19.152764422365085</v>
      </c>
      <c r="AM183" s="142">
        <f>(SUMPRODUCT(AL183:AL$381,G183:G$381)+SUMPRODUCT(AL183:AL$381,H183:H$381))/12</f>
        <v>5106346.0126660699</v>
      </c>
    </row>
    <row r="184" spans="1:39" x14ac:dyDescent="0.2">
      <c r="A184" s="7">
        <v>163</v>
      </c>
      <c r="B184" s="7">
        <v>81.5</v>
      </c>
      <c r="C184" s="7">
        <v>40.75</v>
      </c>
      <c r="D184" s="12">
        <f t="shared" si="43"/>
        <v>13.583333333333334</v>
      </c>
      <c r="E184" s="29">
        <f t="shared" si="59"/>
        <v>2968143.6720540174</v>
      </c>
      <c r="F184" s="2">
        <f t="shared" si="44"/>
        <v>4009.750867262961</v>
      </c>
      <c r="G184" s="2">
        <f t="shared" si="52"/>
        <v>19793.616855848224</v>
      </c>
      <c r="H184" s="2">
        <f t="shared" si="53"/>
        <v>9748.8452008497261</v>
      </c>
      <c r="I184" s="2">
        <f t="shared" si="42"/>
        <v>33552.212923960913</v>
      </c>
      <c r="J184" s="2">
        <f t="shared" si="60"/>
        <v>455750.89221713576</v>
      </c>
      <c r="K184" s="2">
        <f t="shared" si="45"/>
        <v>26983.274627201128</v>
      </c>
      <c r="L184" s="2">
        <f t="shared" si="45"/>
        <v>366522.81368614867</v>
      </c>
      <c r="M184" s="2"/>
      <c r="N184" s="28">
        <f t="shared" si="61"/>
        <v>5065392.8303703638</v>
      </c>
      <c r="O184" s="2">
        <f t="shared" si="54"/>
        <v>6820.5830723966355</v>
      </c>
      <c r="P184" s="2">
        <f t="shared" si="55"/>
        <v>33668.926708320978</v>
      </c>
      <c r="R184">
        <f t="shared" si="56"/>
        <v>163</v>
      </c>
      <c r="S184" s="89">
        <f t="shared" si="46"/>
        <v>29542.46205669795</v>
      </c>
      <c r="T184" s="89">
        <f>IF(AND(S184=0,S183&gt;0),SUM($G184:$H$381),S184)</f>
        <v>29542.46205669795</v>
      </c>
      <c r="U184" s="82">
        <f>SUM(T184:T$381)</f>
        <v>2997686.1341107134</v>
      </c>
      <c r="V184" s="68">
        <f>localspline(R184,'BBG rates'!$G$10:$G$27,'BBG rates'!$K$10:$K$27)</f>
        <v>1.0072820992335627</v>
      </c>
      <c r="W184" s="68">
        <f>locallinterp(R184,'BBG rates'!$G$10:$G$27,'BBG rates'!$J$10:$J$27)</f>
        <v>-5.9749999999999998E-2</v>
      </c>
      <c r="X184" s="56">
        <f t="shared" si="57"/>
        <v>-5.9766369035418876E-2</v>
      </c>
      <c r="Y184" s="66">
        <f t="shared" si="47"/>
        <v>132.53967448293611</v>
      </c>
      <c r="Z184" s="72">
        <f t="shared" si="48"/>
        <v>5.3056791893493549E-2</v>
      </c>
      <c r="AA184" s="79">
        <f t="shared" si="49"/>
        <v>-222.31959824990048</v>
      </c>
      <c r="AB184" s="81">
        <f t="shared" si="58"/>
        <v>-8.8996481274055725E-2</v>
      </c>
      <c r="AD184" s="95">
        <f>locallinterp(R184,'BBG rates'!$N$10:$N$369,'BBG rates'!$P$10:$P$369)</f>
        <v>13.835201453223387</v>
      </c>
      <c r="AI184" s="185">
        <f t="shared" si="50"/>
        <v>163</v>
      </c>
      <c r="AJ184" s="127">
        <f>locallinterp(MIN(AI184,CAP_Senior*12),'BBG rates'!$X$24:$X$65,'BBG rates'!$Y$24:$Y$65)</f>
        <v>60.539728310121667</v>
      </c>
      <c r="AK184" s="127">
        <f>locallinterp(MIN(AI184,CAP_CB*12),'BBG rates'!$AA$25:$AA$40,'BBG rates'!$AC$25:$AC$40)</f>
        <v>10.716666666666667</v>
      </c>
      <c r="AL184" s="144">
        <f t="shared" si="51"/>
        <v>19.186587146054016</v>
      </c>
      <c r="AM184" s="142">
        <f>(SUMPRODUCT(AL184:AL$381,G184:G$381)+SUMPRODUCT(AL184:AL$381,H184:H$381))/12</f>
        <v>5058978.0687429262</v>
      </c>
    </row>
    <row r="185" spans="1:39" x14ac:dyDescent="0.2">
      <c r="A185" s="7">
        <v>164</v>
      </c>
      <c r="B185" s="7">
        <v>82</v>
      </c>
      <c r="C185" s="7">
        <v>41</v>
      </c>
      <c r="D185" s="12">
        <f t="shared" si="43"/>
        <v>13.666666666666666</v>
      </c>
      <c r="E185" s="29">
        <f t="shared" si="59"/>
        <v>2938736.2081699674</v>
      </c>
      <c r="F185" s="2">
        <f t="shared" si="44"/>
        <v>3970.2344177237674</v>
      </c>
      <c r="G185" s="2">
        <f t="shared" si="52"/>
        <v>19755.207273521963</v>
      </c>
      <c r="H185" s="2">
        <f t="shared" si="53"/>
        <v>9652.2566105282913</v>
      </c>
      <c r="I185" s="2">
        <f t="shared" si="42"/>
        <v>33377.69830177402</v>
      </c>
      <c r="J185" s="2">
        <f t="shared" si="60"/>
        <v>456161.8767909116</v>
      </c>
      <c r="K185" s="2">
        <f t="shared" si="45"/>
        <v>26807.069378904413</v>
      </c>
      <c r="L185" s="2">
        <f t="shared" si="45"/>
        <v>366363.28151169361</v>
      </c>
      <c r="M185" s="2"/>
      <c r="N185" s="28">
        <f t="shared" si="61"/>
        <v>5031678.8675902095</v>
      </c>
      <c r="O185" s="2">
        <f t="shared" si="54"/>
        <v>6775.5470005636671</v>
      </c>
      <c r="P185" s="2">
        <f t="shared" si="55"/>
        <v>33713.962780153954</v>
      </c>
      <c r="R185">
        <f t="shared" si="56"/>
        <v>164</v>
      </c>
      <c r="S185" s="89">
        <f t="shared" si="46"/>
        <v>29407.463884050252</v>
      </c>
      <c r="T185" s="89">
        <f>IF(AND(S185=0,S184&gt;0),SUM($G185:$H$381),S185)</f>
        <v>29407.463884050252</v>
      </c>
      <c r="U185" s="82">
        <f>SUM(T185:T$381)</f>
        <v>2968143.6720540156</v>
      </c>
      <c r="V185" s="68">
        <f>localspline(R185,'BBG rates'!$G$10:$G$27,'BBG rates'!$K$10:$K$27)</f>
        <v>1.0068847586956318</v>
      </c>
      <c r="W185" s="68">
        <f>locallinterp(R185,'BBG rates'!$G$10:$G$27,'BBG rates'!$J$10:$J$27)</f>
        <v>-5.6500000000000002E-2</v>
      </c>
      <c r="X185" s="56">
        <f t="shared" si="57"/>
        <v>-5.651463642943888E-2</v>
      </c>
      <c r="Y185" s="66">
        <f t="shared" si="47"/>
        <v>134.011045890849</v>
      </c>
      <c r="Z185" s="72">
        <f t="shared" si="48"/>
        <v>5.4179740887587417E-2</v>
      </c>
      <c r="AA185" s="79">
        <f t="shared" si="49"/>
        <v>-220.1286189405518</v>
      </c>
      <c r="AB185" s="81">
        <f t="shared" si="58"/>
        <v>-8.8996481274055725E-2</v>
      </c>
      <c r="AD185" s="95">
        <f>locallinterp(R185,'BBG rates'!$N$10:$N$369,'BBG rates'!$P$10:$P$369)</f>
        <v>13.919108516448023</v>
      </c>
      <c r="AI185" s="185">
        <f t="shared" si="50"/>
        <v>164</v>
      </c>
      <c r="AJ185" s="127">
        <f>locallinterp(MIN(AI185,CAP_Senior*12),'BBG rates'!$X$24:$X$65,'BBG rates'!$Y$24:$Y$65)</f>
        <v>60.65731295927224</v>
      </c>
      <c r="AK185" s="127">
        <f>locallinterp(MIN(AI185,CAP_CB*12),'BBG rates'!$AA$25:$AA$40,'BBG rates'!$AC$25:$AC$40)</f>
        <v>10.733333333333334</v>
      </c>
      <c r="AL185" s="144">
        <f t="shared" si="51"/>
        <v>19.220409869742948</v>
      </c>
      <c r="AM185" s="142">
        <f>(SUMPRODUCT(AL185:AL$381,G185:G$381)+SUMPRODUCT(AL185:AL$381,H185:H$381))/12</f>
        <v>5011743.1501796069</v>
      </c>
    </row>
    <row r="186" spans="1:39" x14ac:dyDescent="0.2">
      <c r="A186" s="7">
        <v>165</v>
      </c>
      <c r="B186" s="7">
        <v>82.5</v>
      </c>
      <c r="C186" s="7">
        <v>41.25</v>
      </c>
      <c r="D186" s="12">
        <f t="shared" si="43"/>
        <v>13.75</v>
      </c>
      <c r="E186" s="29">
        <f t="shared" si="59"/>
        <v>2909463.2262197528</v>
      </c>
      <c r="F186" s="2">
        <f t="shared" si="44"/>
        <v>3930.8985438071159</v>
      </c>
      <c r="G186" s="2">
        <f t="shared" si="52"/>
        <v>19716.872225123741</v>
      </c>
      <c r="H186" s="2">
        <f t="shared" si="53"/>
        <v>9556.1097250904913</v>
      </c>
      <c r="I186" s="2">
        <f t="shared" si="42"/>
        <v>33203.880494021352</v>
      </c>
      <c r="J186" s="2">
        <f t="shared" si="60"/>
        <v>456553.35679279361</v>
      </c>
      <c r="K186" s="2">
        <f t="shared" si="45"/>
        <v>26631.845634760379</v>
      </c>
      <c r="L186" s="2">
        <f t="shared" si="45"/>
        <v>366187.87747795525</v>
      </c>
      <c r="M186" s="2"/>
      <c r="N186" s="28">
        <f t="shared" si="61"/>
        <v>4997919.8084972836</v>
      </c>
      <c r="O186" s="2">
        <f t="shared" si="54"/>
        <v>6730.4506877915173</v>
      </c>
      <c r="P186" s="2">
        <f t="shared" si="55"/>
        <v>33759.059092926094</v>
      </c>
      <c r="R186">
        <f t="shared" si="56"/>
        <v>165</v>
      </c>
      <c r="S186" s="89">
        <f t="shared" si="46"/>
        <v>29272.981950214235</v>
      </c>
      <c r="T186" s="89">
        <f>IF(AND(S186=0,S185&gt;0),SUM($G186:$H$381),S186)</f>
        <v>29272.981950214235</v>
      </c>
      <c r="U186" s="82">
        <f>SUM(T186:T$381)</f>
        <v>2938736.2081699651</v>
      </c>
      <c r="V186" s="68">
        <f>localspline(R186,'BBG rates'!$G$10:$G$27,'BBG rates'!$K$10:$K$27)</f>
        <v>1.0064886686334835</v>
      </c>
      <c r="W186" s="68">
        <f>locallinterp(R186,'BBG rates'!$G$10:$G$27,'BBG rates'!$J$10:$J$27)</f>
        <v>-5.3249999999999999E-2</v>
      </c>
      <c r="X186" s="56">
        <f t="shared" si="57"/>
        <v>-5.3263000751258005E-2</v>
      </c>
      <c r="Y186" s="66">
        <f t="shared" si="47"/>
        <v>135.39600599894814</v>
      </c>
      <c r="Z186" s="72">
        <f t="shared" si="48"/>
        <v>5.5287441842190976E-2</v>
      </c>
      <c r="AA186" s="79">
        <f t="shared" si="49"/>
        <v>-217.94765159982319</v>
      </c>
      <c r="AB186" s="81">
        <f t="shared" si="58"/>
        <v>-8.8996481274055725E-2</v>
      </c>
      <c r="AD186" s="95">
        <f>locallinterp(R186,'BBG rates'!$N$10:$N$369,'BBG rates'!$P$10:$P$369)</f>
        <v>14.002982572167481</v>
      </c>
      <c r="AI186" s="185">
        <f t="shared" si="50"/>
        <v>165</v>
      </c>
      <c r="AJ186" s="127">
        <f>locallinterp(MIN(AI186,CAP_Senior*12),'BBG rates'!$X$24:$X$65,'BBG rates'!$Y$24:$Y$65)</f>
        <v>60.774897608422812</v>
      </c>
      <c r="AK186" s="127">
        <f>locallinterp(MIN(AI186,CAP_CB*12),'BBG rates'!$AA$25:$AA$40,'BBG rates'!$AC$25:$AC$40)</f>
        <v>10.75</v>
      </c>
      <c r="AL186" s="144">
        <f t="shared" si="51"/>
        <v>19.25423259343188</v>
      </c>
      <c r="AM186" s="142">
        <f>(SUMPRODUCT(AL186:AL$381,G186:G$381)+SUMPRODUCT(AL186:AL$381,H186:H$381))/12</f>
        <v>4964641.1910895137</v>
      </c>
    </row>
    <row r="187" spans="1:39" x14ac:dyDescent="0.2">
      <c r="A187" s="7">
        <v>166</v>
      </c>
      <c r="B187" s="7">
        <v>83</v>
      </c>
      <c r="C187" s="7">
        <v>41.5</v>
      </c>
      <c r="D187" s="12">
        <f t="shared" si="43"/>
        <v>13.833333333333334</v>
      </c>
      <c r="E187" s="29">
        <f t="shared" si="59"/>
        <v>2880324.2117987545</v>
      </c>
      <c r="F187" s="2">
        <f t="shared" si="44"/>
        <v>3891.7425549840677</v>
      </c>
      <c r="G187" s="2">
        <f t="shared" si="52"/>
        <v>19678.611566020219</v>
      </c>
      <c r="H187" s="2">
        <f t="shared" si="53"/>
        <v>9460.4028549782852</v>
      </c>
      <c r="I187" s="2">
        <f t="shared" si="42"/>
        <v>33030.756975982571</v>
      </c>
      <c r="J187" s="2">
        <f t="shared" si="60"/>
        <v>456925.47150109225</v>
      </c>
      <c r="K187" s="2">
        <f t="shared" si="45"/>
        <v>26457.598318069104</v>
      </c>
      <c r="L187" s="2">
        <f t="shared" si="45"/>
        <v>365996.7767332893</v>
      </c>
      <c r="M187" s="2"/>
      <c r="N187" s="28">
        <f t="shared" si="61"/>
        <v>4964115.592770067</v>
      </c>
      <c r="O187" s="2">
        <f t="shared" si="54"/>
        <v>6685.2940535009839</v>
      </c>
      <c r="P187" s="2">
        <f t="shared" si="55"/>
        <v>33804.215727216637</v>
      </c>
      <c r="R187">
        <f t="shared" si="56"/>
        <v>166</v>
      </c>
      <c r="S187" s="89">
        <f t="shared" si="46"/>
        <v>29139.014420998505</v>
      </c>
      <c r="T187" s="89">
        <f>IF(AND(S187=0,S186&gt;0),SUM($G187:$H$381),S187)</f>
        <v>29139.014420998505</v>
      </c>
      <c r="U187" s="82">
        <f>SUM(T187:T$381)</f>
        <v>2909463.2262197505</v>
      </c>
      <c r="V187" s="68">
        <f>localspline(R187,'BBG rates'!$G$10:$G$27,'BBG rates'!$K$10:$K$27)</f>
        <v>1.0060938806232689</v>
      </c>
      <c r="W187" s="68">
        <f>locallinterp(R187,'BBG rates'!$G$10:$G$27,'BBG rates'!$J$10:$J$27)</f>
        <v>-4.9999999999999996E-2</v>
      </c>
      <c r="X187" s="56">
        <f t="shared" si="57"/>
        <v>-5.0011461995014272E-2</v>
      </c>
      <c r="Y187" s="66">
        <f t="shared" si="47"/>
        <v>136.69531171528632</v>
      </c>
      <c r="Z187" s="72">
        <f t="shared" si="48"/>
        <v>5.63796003950435E-2</v>
      </c>
      <c r="AA187" s="79">
        <f t="shared" si="49"/>
        <v>-215.7766579415165</v>
      </c>
      <c r="AB187" s="81">
        <f t="shared" si="58"/>
        <v>-8.8996481274055739E-2</v>
      </c>
      <c r="AD187" s="95">
        <f>locallinterp(R187,'BBG rates'!$N$10:$N$369,'BBG rates'!$P$10:$P$369)</f>
        <v>14.086823728886086</v>
      </c>
      <c r="AI187" s="185">
        <f t="shared" si="50"/>
        <v>166</v>
      </c>
      <c r="AJ187" s="127">
        <f>locallinterp(MIN(AI187,CAP_Senior*12),'BBG rates'!$X$24:$X$65,'BBG rates'!$Y$24:$Y$65)</f>
        <v>60.892482257573384</v>
      </c>
      <c r="AK187" s="127">
        <f>locallinterp(MIN(AI187,CAP_CB*12),'BBG rates'!$AA$25:$AA$40,'BBG rates'!$AC$25:$AC$40)</f>
        <v>10.766666666666667</v>
      </c>
      <c r="AL187" s="144">
        <f t="shared" si="51"/>
        <v>19.288055317120808</v>
      </c>
      <c r="AM187" s="142">
        <f>(SUMPRODUCT(AL187:AL$381,G187:G$381)+SUMPRODUCT(AL187:AL$381,H187:H$381))/12</f>
        <v>4917672.1241584504</v>
      </c>
    </row>
    <row r="188" spans="1:39" x14ac:dyDescent="0.2">
      <c r="A188" s="7">
        <v>167</v>
      </c>
      <c r="B188" s="7">
        <v>83.5</v>
      </c>
      <c r="C188" s="7">
        <v>41.75</v>
      </c>
      <c r="D188" s="12">
        <f t="shared" si="43"/>
        <v>13.916666666666666</v>
      </c>
      <c r="E188" s="29">
        <f t="shared" si="59"/>
        <v>2851318.6523302589</v>
      </c>
      <c r="F188" s="2">
        <f t="shared" si="44"/>
        <v>3852.765763179128</v>
      </c>
      <c r="G188" s="2">
        <f t="shared" si="52"/>
        <v>19640.425151858712</v>
      </c>
      <c r="H188" s="2">
        <f t="shared" si="53"/>
        <v>9365.1343166373754</v>
      </c>
      <c r="I188" s="2">
        <f t="shared" si="42"/>
        <v>32858.325231675219</v>
      </c>
      <c r="J188" s="2">
        <f t="shared" si="60"/>
        <v>457278.3594741468</v>
      </c>
      <c r="K188" s="2">
        <f t="shared" si="45"/>
        <v>26284.322377332319</v>
      </c>
      <c r="L188" s="2">
        <f t="shared" si="45"/>
        <v>365790.15308454144</v>
      </c>
      <c r="M188" s="2"/>
      <c r="N188" s="28">
        <f t="shared" si="61"/>
        <v>4930266.1600063546</v>
      </c>
      <c r="O188" s="2">
        <f t="shared" si="54"/>
        <v>6640.0770170050791</v>
      </c>
      <c r="P188" s="2">
        <f t="shared" si="55"/>
        <v>33849.432763712532</v>
      </c>
      <c r="R188">
        <f t="shared" si="56"/>
        <v>167</v>
      </c>
      <c r="S188" s="89">
        <f t="shared" si="46"/>
        <v>29005.559468496089</v>
      </c>
      <c r="T188" s="89">
        <f>IF(AND(S188=0,S187&gt;0),SUM($G188:$H$381),S188)</f>
        <v>29005.559468496089</v>
      </c>
      <c r="U188" s="82">
        <f>SUM(T188:T$381)</f>
        <v>2880324.2117987522</v>
      </c>
      <c r="V188" s="68">
        <f>localspline(R188,'BBG rates'!$G$10:$G$27,'BBG rates'!$K$10:$K$27)</f>
        <v>1.005700327049539</v>
      </c>
      <c r="W188" s="68">
        <f>locallinterp(R188,'BBG rates'!$G$10:$G$27,'BBG rates'!$J$10:$J$27)</f>
        <v>-4.675E-2</v>
      </c>
      <c r="X188" s="56">
        <f t="shared" si="57"/>
        <v>-4.6760020154446025E-2</v>
      </c>
      <c r="Y188" s="66">
        <f t="shared" si="47"/>
        <v>137.90971564219294</v>
      </c>
      <c r="Z188" s="72">
        <f t="shared" si="48"/>
        <v>5.745591350193268E-2</v>
      </c>
      <c r="AA188" s="79">
        <f t="shared" si="49"/>
        <v>-213.61559981546415</v>
      </c>
      <c r="AB188" s="81">
        <f t="shared" si="58"/>
        <v>-8.8996481274055739E-2</v>
      </c>
      <c r="AD188" s="95">
        <f>locallinterp(R188,'BBG rates'!$N$10:$N$369,'BBG rates'!$P$10:$P$369)</f>
        <v>14.170632089473548</v>
      </c>
      <c r="AI188" s="185">
        <f t="shared" si="50"/>
        <v>167</v>
      </c>
      <c r="AJ188" s="127">
        <f>locallinterp(MIN(AI188,CAP_Senior*12),'BBG rates'!$X$24:$X$65,'BBG rates'!$Y$24:$Y$65)</f>
        <v>61.010066906723956</v>
      </c>
      <c r="AK188" s="127">
        <f>locallinterp(MIN(AI188,CAP_CB*12),'BBG rates'!$AA$25:$AA$40,'BBG rates'!$AC$25:$AC$40)</f>
        <v>10.783333333333333</v>
      </c>
      <c r="AL188" s="144">
        <f t="shared" si="51"/>
        <v>19.321878040809739</v>
      </c>
      <c r="AM188" s="142">
        <f>(SUMPRODUCT(AL188:AL$381,G188:G$381)+SUMPRODUCT(AL188:AL$381,H188:H$381))/12</f>
        <v>4870835.8806552347</v>
      </c>
    </row>
    <row r="189" spans="1:39" x14ac:dyDescent="0.2">
      <c r="A189" s="7">
        <v>168</v>
      </c>
      <c r="B189" s="7">
        <v>84</v>
      </c>
      <c r="C189" s="7">
        <v>42</v>
      </c>
      <c r="D189" s="12">
        <f t="shared" si="43"/>
        <v>14</v>
      </c>
      <c r="E189" s="29">
        <f t="shared" si="59"/>
        <v>2822446.0370591958</v>
      </c>
      <c r="F189" s="2">
        <f t="shared" si="44"/>
        <v>3813.9674827618392</v>
      </c>
      <c r="G189" s="2">
        <f t="shared" si="52"/>
        <v>19602.312838566653</v>
      </c>
      <c r="H189" s="2">
        <f t="shared" si="53"/>
        <v>9270.3024324966409</v>
      </c>
      <c r="I189" s="2">
        <f t="shared" si="42"/>
        <v>32686.582753825132</v>
      </c>
      <c r="J189" s="2">
        <f t="shared" si="60"/>
        <v>457612.15855355188</v>
      </c>
      <c r="K189" s="2">
        <f t="shared" si="45"/>
        <v>26112.012786131323</v>
      </c>
      <c r="L189" s="2">
        <f t="shared" si="45"/>
        <v>365568.17900583852</v>
      </c>
      <c r="M189" s="2"/>
      <c r="N189" s="28">
        <f t="shared" si="61"/>
        <v>4896371.4497231459</v>
      </c>
      <c r="O189" s="2">
        <f t="shared" si="54"/>
        <v>6594.7994975088895</v>
      </c>
      <c r="P189" s="2">
        <f t="shared" si="55"/>
        <v>33894.710283208726</v>
      </c>
      <c r="R189">
        <f t="shared" si="56"/>
        <v>168</v>
      </c>
      <c r="S189" s="89">
        <f t="shared" si="46"/>
        <v>28872.615271063296</v>
      </c>
      <c r="T189" s="89">
        <f>IF(AND(S189=0,S188&gt;0),SUM($G189:$H$381),S189)</f>
        <v>28872.615271063296</v>
      </c>
      <c r="U189" s="82">
        <f>SUM(T189:T$381)</f>
        <v>2851318.6523302561</v>
      </c>
      <c r="V189" s="68">
        <f>localspline(R189,'BBG rates'!$G$10:$G$27,'BBG rates'!$K$10:$K$27)</f>
        <v>1.0053080594859547</v>
      </c>
      <c r="W189" s="68">
        <f>locallinterp(R189,'BBG rates'!$G$10:$G$27,'BBG rates'!$J$10:$J$27)</f>
        <v>-4.3499999999999997E-2</v>
      </c>
      <c r="X189" s="56">
        <f t="shared" si="57"/>
        <v>-4.3508675223558058E-2</v>
      </c>
      <c r="Y189" s="66">
        <f t="shared" si="47"/>
        <v>139.03996609664117</v>
      </c>
      <c r="Z189" s="72">
        <f t="shared" si="48"/>
        <v>5.851606911055416E-2</v>
      </c>
      <c r="AA189" s="79">
        <f t="shared" si="49"/>
        <v>-211.4644392070629</v>
      </c>
      <c r="AB189" s="81">
        <f t="shared" si="58"/>
        <v>-8.8996481274055739E-2</v>
      </c>
      <c r="AD189" s="95">
        <f>locallinterp(R189,'BBG rates'!$N$10:$N$369,'BBG rates'!$P$10:$P$369)</f>
        <v>14.254407761097378</v>
      </c>
      <c r="AI189" s="185">
        <f t="shared" si="50"/>
        <v>168</v>
      </c>
      <c r="AJ189" s="127">
        <f>locallinterp(MIN(AI189,CAP_Senior*12),'BBG rates'!$X$24:$X$65,'BBG rates'!$Y$24:$Y$65)</f>
        <v>61.127651555874529</v>
      </c>
      <c r="AK189" s="127">
        <f>locallinterp(MIN(AI189,CAP_CB*12),'BBG rates'!$AA$25:$AA$40,'BBG rates'!$AC$25:$AC$40)</f>
        <v>10.8</v>
      </c>
      <c r="AL189" s="144">
        <f t="shared" si="51"/>
        <v>19.355700764498671</v>
      </c>
      <c r="AM189" s="142">
        <f>(SUMPRODUCT(AL189:AL$381,G189:G$381)+SUMPRODUCT(AL189:AL$381,H189:H$381))/12</f>
        <v>4824132.3904422568</v>
      </c>
    </row>
    <row r="190" spans="1:39" x14ac:dyDescent="0.2">
      <c r="A190" s="7">
        <v>169</v>
      </c>
      <c r="B190" s="7">
        <v>84.5</v>
      </c>
      <c r="C190" s="7">
        <v>42.25</v>
      </c>
      <c r="D190" s="12">
        <f t="shared" si="43"/>
        <v>14.083333333333334</v>
      </c>
      <c r="E190" s="29">
        <f t="shared" si="59"/>
        <v>2793705.8570458968</v>
      </c>
      <c r="F190" s="2">
        <f t="shared" si="44"/>
        <v>3775.347030538398</v>
      </c>
      <c r="G190" s="2">
        <f t="shared" si="52"/>
        <v>19564.274482351037</v>
      </c>
      <c r="H190" s="2">
        <f t="shared" si="53"/>
        <v>9175.905530947628</v>
      </c>
      <c r="I190" s="2">
        <f t="shared" si="42"/>
        <v>32515.527043837061</v>
      </c>
      <c r="J190" s="2">
        <f t="shared" si="60"/>
        <v>457927.00586737198</v>
      </c>
      <c r="K190" s="2">
        <f t="shared" si="45"/>
        <v>25940.66454300558</v>
      </c>
      <c r="L190" s="2">
        <f t="shared" si="45"/>
        <v>365331.02564732858</v>
      </c>
      <c r="M190" s="2"/>
      <c r="N190" s="28">
        <f t="shared" si="61"/>
        <v>4862431.4013565378</v>
      </c>
      <c r="O190" s="2">
        <f t="shared" si="54"/>
        <v>6549.4614141094271</v>
      </c>
      <c r="P190" s="2">
        <f t="shared" si="55"/>
        <v>33940.048366608185</v>
      </c>
      <c r="R190">
        <f t="shared" si="56"/>
        <v>169</v>
      </c>
      <c r="S190" s="89">
        <f t="shared" si="46"/>
        <v>28740.180013298665</v>
      </c>
      <c r="T190" s="89">
        <f>IF(AND(S190=0,S189&gt;0),SUM($G190:$H$381),S190)</f>
        <v>28740.180013298665</v>
      </c>
      <c r="U190" s="82">
        <f>SUM(T190:T$381)</f>
        <v>2822446.0370591925</v>
      </c>
      <c r="V190" s="68">
        <f>localspline(R190,'BBG rates'!$G$10:$G$27,'BBG rates'!$K$10:$K$27)</f>
        <v>1.0049170103193859</v>
      </c>
      <c r="W190" s="68">
        <f>locallinterp(R190,'BBG rates'!$G$10:$G$27,'BBG rates'!$J$10:$J$27)</f>
        <v>-4.0250000000000001E-2</v>
      </c>
      <c r="X190" s="56">
        <f t="shared" si="57"/>
        <v>-4.0257427196488393E-2</v>
      </c>
      <c r="Y190" s="66">
        <f t="shared" si="47"/>
        <v>140.08680713054403</v>
      </c>
      <c r="Z190" s="72">
        <f t="shared" si="48"/>
        <v>5.955974581955395E-2</v>
      </c>
      <c r="AA190" s="79">
        <f t="shared" si="49"/>
        <v>-209.3231382368094</v>
      </c>
      <c r="AB190" s="81">
        <f t="shared" si="58"/>
        <v>-8.8996481274055739E-2</v>
      </c>
      <c r="AD190" s="95">
        <f>locallinterp(R190,'BBG rates'!$N$10:$N$369,'BBG rates'!$P$10:$P$369)</f>
        <v>14.338150845290659</v>
      </c>
      <c r="AI190" s="185">
        <f t="shared" si="50"/>
        <v>169</v>
      </c>
      <c r="AJ190" s="127">
        <f>locallinterp(MIN(AI190,CAP_Senior*12),'BBG rates'!$X$24:$X$65,'BBG rates'!$Y$24:$Y$65)</f>
        <v>61.237120245300488</v>
      </c>
      <c r="AK190" s="127">
        <f>locallinterp(MIN(AI190,CAP_CB*12),'BBG rates'!$AA$25:$AA$40,'BBG rates'!$AC$25:$AC$40)</f>
        <v>10.816666666666666</v>
      </c>
      <c r="AL190" s="144">
        <f t="shared" si="51"/>
        <v>19.388143775034415</v>
      </c>
      <c r="AM190" s="142">
        <f>(SUMPRODUCT(AL190:AL$381,G190:G$381)+SUMPRODUCT(AL190:AL$381,H190:H$381))/12</f>
        <v>4777561.5819859905</v>
      </c>
    </row>
    <row r="191" spans="1:39" x14ac:dyDescent="0.2">
      <c r="A191" s="7">
        <v>170</v>
      </c>
      <c r="B191" s="7">
        <v>85</v>
      </c>
      <c r="C191" s="7">
        <v>42.5</v>
      </c>
      <c r="D191" s="12">
        <f t="shared" si="43"/>
        <v>14.166666666666666</v>
      </c>
      <c r="E191" s="29">
        <f t="shared" si="59"/>
        <v>2765097.605159875</v>
      </c>
      <c r="F191" s="2">
        <f t="shared" si="44"/>
        <v>3736.9037257433124</v>
      </c>
      <c r="G191" s="2">
        <f t="shared" si="52"/>
        <v>19526.309939697909</v>
      </c>
      <c r="H191" s="2">
        <f t="shared" si="53"/>
        <v>9081.9419463241302</v>
      </c>
      <c r="I191" s="2">
        <f t="shared" si="42"/>
        <v>32345.155611765353</v>
      </c>
      <c r="J191" s="2">
        <f t="shared" si="60"/>
        <v>458223.0378333425</v>
      </c>
      <c r="K191" s="2">
        <f t="shared" si="45"/>
        <v>25770.272671331863</v>
      </c>
      <c r="L191" s="2">
        <f t="shared" si="45"/>
        <v>365078.86284386803</v>
      </c>
      <c r="M191" s="2"/>
      <c r="N191" s="28">
        <f t="shared" si="61"/>
        <v>4828445.9542616159</v>
      </c>
      <c r="O191" s="2">
        <f t="shared" si="54"/>
        <v>6504.0626857954885</v>
      </c>
      <c r="P191" s="2">
        <f t="shared" si="55"/>
        <v>33985.447094922129</v>
      </c>
      <c r="R191">
        <f t="shared" si="56"/>
        <v>170</v>
      </c>
      <c r="S191" s="89">
        <f t="shared" si="46"/>
        <v>28608.251886022037</v>
      </c>
      <c r="T191" s="89">
        <f>IF(AND(S191=0,S190&gt;0),SUM($G191:$H$381),S191)</f>
        <v>28608.251886022037</v>
      </c>
      <c r="U191" s="82">
        <f>SUM(T191:T$381)</f>
        <v>2793705.8570458945</v>
      </c>
      <c r="V191" s="68">
        <f>localspline(R191,'BBG rates'!$G$10:$G$27,'BBG rates'!$K$10:$K$27)</f>
        <v>1.0045272311213462</v>
      </c>
      <c r="W191" s="68">
        <f>locallinterp(R191,'BBG rates'!$G$10:$G$27,'BBG rates'!$J$10:$J$27)</f>
        <v>-3.6999999999999998E-2</v>
      </c>
      <c r="X191" s="56">
        <f t="shared" si="57"/>
        <v>-3.7006276066975374E-2</v>
      </c>
      <c r="Y191" s="66">
        <f t="shared" si="47"/>
        <v>141.05097855096014</v>
      </c>
      <c r="Z191" s="72">
        <f t="shared" si="48"/>
        <v>6.0586612521953694E-2</v>
      </c>
      <c r="AA191" s="79">
        <f t="shared" si="49"/>
        <v>-207.19165915983729</v>
      </c>
      <c r="AB191" s="81">
        <f t="shared" si="58"/>
        <v>-8.8996481274055725E-2</v>
      </c>
      <c r="AD191" s="95">
        <f>locallinterp(R191,'BBG rates'!$N$10:$N$369,'BBG rates'!$P$10:$P$369)</f>
        <v>14.421861447884105</v>
      </c>
      <c r="AI191" s="185">
        <f t="shared" si="50"/>
        <v>170</v>
      </c>
      <c r="AJ191" s="127">
        <f>locallinterp(MIN(AI191,CAP_Senior*12),'BBG rates'!$X$24:$X$65,'BBG rates'!$Y$24:$Y$65)</f>
        <v>61.346588934726455</v>
      </c>
      <c r="AK191" s="127">
        <f>locallinterp(MIN(AI191,CAP_CB*12),'BBG rates'!$AA$25:$AA$40,'BBG rates'!$AC$25:$AC$40)</f>
        <v>10.833333333333334</v>
      </c>
      <c r="AL191" s="144">
        <f t="shared" si="51"/>
        <v>19.420586785570165</v>
      </c>
      <c r="AM191" s="142">
        <f>(SUMPRODUCT(AL191:AL$381,G191:G$381)+SUMPRODUCT(AL191:AL$381,H191:H$381))/12</f>
        <v>4731126.6868011393</v>
      </c>
    </row>
    <row r="192" spans="1:39" x14ac:dyDescent="0.2">
      <c r="A192" s="7">
        <v>171</v>
      </c>
      <c r="B192" s="7">
        <v>85.5</v>
      </c>
      <c r="C192" s="7">
        <v>42.75</v>
      </c>
      <c r="D192" s="12">
        <f t="shared" si="43"/>
        <v>14.25</v>
      </c>
      <c r="E192" s="29">
        <f t="shared" si="59"/>
        <v>2736620.7760736216</v>
      </c>
      <c r="F192" s="2">
        <f t="shared" si="44"/>
        <v>3698.6368900310799</v>
      </c>
      <c r="G192" s="2">
        <f t="shared" si="52"/>
        <v>19488.419067371797</v>
      </c>
      <c r="H192" s="2">
        <f t="shared" si="53"/>
        <v>8988.4100188818102</v>
      </c>
      <c r="I192" s="2">
        <f t="shared" si="42"/>
        <v>32175.465976284686</v>
      </c>
      <c r="J192" s="2">
        <f t="shared" si="60"/>
        <v>458500.39016205678</v>
      </c>
      <c r="K192" s="2">
        <f t="shared" si="45"/>
        <v>25600.832219203934</v>
      </c>
      <c r="L192" s="2">
        <f t="shared" si="45"/>
        <v>364811.85912365606</v>
      </c>
      <c r="M192" s="2"/>
      <c r="N192" s="28">
        <f t="shared" si="61"/>
        <v>4794415.0477123456</v>
      </c>
      <c r="O192" s="2">
        <f t="shared" si="54"/>
        <v>6458.6032314475069</v>
      </c>
      <c r="P192" s="2">
        <f t="shared" si="55"/>
        <v>34030.906549270112</v>
      </c>
      <c r="R192">
        <f t="shared" si="56"/>
        <v>171</v>
      </c>
      <c r="S192" s="89">
        <f t="shared" si="46"/>
        <v>28476.829086253609</v>
      </c>
      <c r="T192" s="89">
        <f>IF(AND(S192=0,S191&gt;0),SUM($G192:$H$381),S192)</f>
        <v>28476.829086253609</v>
      </c>
      <c r="U192" s="82">
        <f>SUM(T192:T$381)</f>
        <v>2765097.6051598727</v>
      </c>
      <c r="V192" s="68">
        <f>localspline(R192,'BBG rates'!$G$10:$G$27,'BBG rates'!$K$10:$K$27)</f>
        <v>1.0041386542806805</v>
      </c>
      <c r="W192" s="68">
        <f>locallinterp(R192,'BBG rates'!$G$10:$G$27,'BBG rates'!$J$10:$J$27)</f>
        <v>-3.3750000000000002E-2</v>
      </c>
      <c r="X192" s="56">
        <f t="shared" si="57"/>
        <v>-3.3755221829157023E-2</v>
      </c>
      <c r="Y192" s="66">
        <f t="shared" si="47"/>
        <v>141.93321594019989</v>
      </c>
      <c r="Z192" s="72">
        <f t="shared" si="48"/>
        <v>6.1596328032113817E-2</v>
      </c>
      <c r="AA192" s="79">
        <f t="shared" si="49"/>
        <v>-205.06996436545577</v>
      </c>
      <c r="AB192" s="81">
        <f t="shared" si="58"/>
        <v>-8.8996481274055725E-2</v>
      </c>
      <c r="AD192" s="95">
        <f>locallinterp(R192,'BBG rates'!$N$10:$N$369,'BBG rates'!$P$10:$P$369)</f>
        <v>14.505539669074162</v>
      </c>
      <c r="AI192" s="185">
        <f t="shared" si="50"/>
        <v>171</v>
      </c>
      <c r="AJ192" s="127">
        <f>locallinterp(MIN(AI192,CAP_Senior*12),'BBG rates'!$X$24:$X$65,'BBG rates'!$Y$24:$Y$65)</f>
        <v>61.456057624152422</v>
      </c>
      <c r="AK192" s="127">
        <f>locallinterp(MIN(AI192,CAP_CB*12),'BBG rates'!$AA$25:$AA$40,'BBG rates'!$AC$25:$AC$40)</f>
        <v>10.850000000000001</v>
      </c>
      <c r="AL192" s="144">
        <f t="shared" si="51"/>
        <v>19.453029796105916</v>
      </c>
      <c r="AM192" s="142">
        <f>(SUMPRODUCT(AL192:AL$381,G192:G$381)+SUMPRODUCT(AL192:AL$381,H192:H$381))/12</f>
        <v>4684827.6002564775</v>
      </c>
    </row>
    <row r="193" spans="1:39" x14ac:dyDescent="0.2">
      <c r="A193" s="7">
        <v>172</v>
      </c>
      <c r="B193" s="7">
        <v>86</v>
      </c>
      <c r="C193" s="7">
        <v>43</v>
      </c>
      <c r="D193" s="12">
        <f t="shared" si="43"/>
        <v>14.333333333333334</v>
      </c>
      <c r="E193" s="29">
        <f t="shared" si="59"/>
        <v>2708274.8662564284</v>
      </c>
      <c r="F193" s="2">
        <f t="shared" si="44"/>
        <v>3660.5458474678871</v>
      </c>
      <c r="G193" s="2">
        <f t="shared" si="52"/>
        <v>19450.601722415169</v>
      </c>
      <c r="H193" s="2">
        <f t="shared" si="53"/>
        <v>8895.3080947779054</v>
      </c>
      <c r="I193" s="2">
        <f t="shared" si="42"/>
        <v>32006.45566466096</v>
      </c>
      <c r="J193" s="2">
        <f t="shared" si="60"/>
        <v>458759.19786014047</v>
      </c>
      <c r="K193" s="2">
        <f t="shared" si="45"/>
        <v>25432.338259312855</v>
      </c>
      <c r="L193" s="2">
        <f t="shared" si="45"/>
        <v>364530.18171681766</v>
      </c>
      <c r="M193" s="2"/>
      <c r="N193" s="28">
        <f t="shared" si="61"/>
        <v>4760338.6209014654</v>
      </c>
      <c r="O193" s="2">
        <f t="shared" si="54"/>
        <v>6413.08296983741</v>
      </c>
      <c r="P193" s="2">
        <f t="shared" si="55"/>
        <v>34076.426810880206</v>
      </c>
      <c r="R193">
        <f t="shared" si="56"/>
        <v>172</v>
      </c>
      <c r="S193" s="89">
        <f t="shared" si="46"/>
        <v>28345.909817193075</v>
      </c>
      <c r="T193" s="89">
        <f>IF(AND(S193=0,S192&gt;0),SUM($G193:$H$381),S193)</f>
        <v>28345.909817193075</v>
      </c>
      <c r="U193" s="82">
        <f>SUM(T193:T$381)</f>
        <v>2736620.7760736193</v>
      </c>
      <c r="V193" s="68">
        <f>localspline(R193,'BBG rates'!$G$10:$G$27,'BBG rates'!$K$10:$K$27)</f>
        <v>1.0037513164698886</v>
      </c>
      <c r="W193" s="68">
        <f>locallinterp(R193,'BBG rates'!$G$10:$G$27,'BBG rates'!$J$10:$J$27)</f>
        <v>-3.0499999999999999E-2</v>
      </c>
      <c r="X193" s="56">
        <f t="shared" si="57"/>
        <v>-3.0504264476771681E-2</v>
      </c>
      <c r="Y193" s="66">
        <f t="shared" si="47"/>
        <v>142.73425067586444</v>
      </c>
      <c r="Z193" s="72">
        <f t="shared" si="48"/>
        <v>6.2588540695354855E-2</v>
      </c>
      <c r="AA193" s="79">
        <f t="shared" si="49"/>
        <v>-202.95801637668973</v>
      </c>
      <c r="AB193" s="81">
        <f t="shared" si="58"/>
        <v>-8.8996481274055711E-2</v>
      </c>
      <c r="AD193" s="95">
        <f>locallinterp(R193,'BBG rates'!$N$10:$N$369,'BBG rates'!$P$10:$P$369)</f>
        <v>14.589185612113319</v>
      </c>
      <c r="AI193" s="185">
        <f t="shared" si="50"/>
        <v>172</v>
      </c>
      <c r="AJ193" s="127">
        <f>locallinterp(MIN(AI193,CAP_Senior*12),'BBG rates'!$X$24:$X$65,'BBG rates'!$Y$24:$Y$65)</f>
        <v>61.565526313578381</v>
      </c>
      <c r="AK193" s="127">
        <f>locallinterp(MIN(AI193,CAP_CB*12),'BBG rates'!$AA$25:$AA$40,'BBG rates'!$AC$25:$AC$40)</f>
        <v>10.866666666666667</v>
      </c>
      <c r="AL193" s="144">
        <f t="shared" si="51"/>
        <v>19.48547280664166</v>
      </c>
      <c r="AM193" s="142">
        <f>(SUMPRODUCT(AL193:AL$381,G193:G$381)+SUMPRODUCT(AL193:AL$381,H193:H$381))/12</f>
        <v>4638664.2165303519</v>
      </c>
    </row>
    <row r="194" spans="1:39" x14ac:dyDescent="0.2">
      <c r="A194" s="7">
        <v>173</v>
      </c>
      <c r="B194" s="7">
        <v>86.5</v>
      </c>
      <c r="C194" s="7">
        <v>43.25</v>
      </c>
      <c r="D194" s="12">
        <f t="shared" si="43"/>
        <v>14.416666666666666</v>
      </c>
      <c r="E194" s="29">
        <f t="shared" si="59"/>
        <v>2680059.3739682292</v>
      </c>
      <c r="F194" s="2">
        <f t="shared" si="44"/>
        <v>3622.6299245233504</v>
      </c>
      <c r="G194" s="2">
        <f t="shared" si="52"/>
        <v>19412.857762147909</v>
      </c>
      <c r="H194" s="2">
        <f t="shared" si="53"/>
        <v>8802.6345260510006</v>
      </c>
      <c r="I194" s="2">
        <f t="shared" si="42"/>
        <v>31838.122212722257</v>
      </c>
      <c r="J194" s="2">
        <f t="shared" si="60"/>
        <v>458999.59523341252</v>
      </c>
      <c r="K194" s="2">
        <f t="shared" si="45"/>
        <v>25264.785888827824</v>
      </c>
      <c r="L194" s="2">
        <f t="shared" si="45"/>
        <v>364233.99656393449</v>
      </c>
      <c r="M194" s="2"/>
      <c r="N194" s="28">
        <f t="shared" si="61"/>
        <v>4726216.6129403766</v>
      </c>
      <c r="O194" s="2">
        <f t="shared" si="54"/>
        <v>6367.5018196284718</v>
      </c>
      <c r="P194" s="2">
        <f t="shared" si="55"/>
        <v>34122.007961089148</v>
      </c>
      <c r="R194">
        <f t="shared" si="56"/>
        <v>173</v>
      </c>
      <c r="S194" s="89">
        <f t="shared" si="46"/>
        <v>28215.492288198911</v>
      </c>
      <c r="T194" s="89">
        <f>IF(AND(S194=0,S193&gt;0),SUM($G194:$H$381),S194)</f>
        <v>28215.492288198911</v>
      </c>
      <c r="U194" s="82">
        <f>SUM(T194:T$381)</f>
        <v>2708274.8662564261</v>
      </c>
      <c r="V194" s="68">
        <f>localspline(R194,'BBG rates'!$G$10:$G$27,'BBG rates'!$K$10:$K$27)</f>
        <v>1.0033651947710798</v>
      </c>
      <c r="W194" s="68">
        <f>locallinterp(R194,'BBG rates'!$G$10:$G$27,'BBG rates'!$J$10:$J$27)</f>
        <v>-2.725E-2</v>
      </c>
      <c r="X194" s="56">
        <f t="shared" si="57"/>
        <v>-2.7253404004090598E-2</v>
      </c>
      <c r="Y194" s="66">
        <f t="shared" si="47"/>
        <v>143.45480995077975</v>
      </c>
      <c r="Z194" s="72">
        <f t="shared" si="48"/>
        <v>6.3562887979272231E-2</v>
      </c>
      <c r="AA194" s="79">
        <f t="shared" si="49"/>
        <v>-200.85577784982149</v>
      </c>
      <c r="AB194" s="81">
        <f t="shared" si="58"/>
        <v>-8.8996481274055725E-2</v>
      </c>
      <c r="AD194" s="95">
        <f>locallinterp(R194,'BBG rates'!$N$10:$N$369,'BBG rates'!$P$10:$P$369)</f>
        <v>14.672799378344243</v>
      </c>
      <c r="AI194" s="185">
        <f t="shared" si="50"/>
        <v>173</v>
      </c>
      <c r="AJ194" s="127">
        <f>locallinterp(MIN(AI194,CAP_Senior*12),'BBG rates'!$X$24:$X$65,'BBG rates'!$Y$24:$Y$65)</f>
        <v>61.674995003004341</v>
      </c>
      <c r="AK194" s="127">
        <f>locallinterp(MIN(AI194,CAP_CB*12),'BBG rates'!$AA$25:$AA$40,'BBG rates'!$AC$25:$AC$40)</f>
        <v>10.883333333333333</v>
      </c>
      <c r="AL194" s="144">
        <f t="shared" si="51"/>
        <v>19.517915817177403</v>
      </c>
      <c r="AM194" s="142">
        <f>(SUMPRODUCT(AL194:AL$381,G194:G$381)+SUMPRODUCT(AL194:AL$381,H194:H$381))/12</f>
        <v>4592636.4286201494</v>
      </c>
    </row>
    <row r="195" spans="1:39" x14ac:dyDescent="0.2">
      <c r="A195" s="7">
        <v>174</v>
      </c>
      <c r="B195" s="7">
        <v>87</v>
      </c>
      <c r="C195" s="7">
        <v>43.5</v>
      </c>
      <c r="D195" s="12">
        <f t="shared" si="43"/>
        <v>14.5</v>
      </c>
      <c r="E195" s="29">
        <f t="shared" si="59"/>
        <v>2651973.7992534614</v>
      </c>
      <c r="F195" s="2">
        <f t="shared" si="44"/>
        <v>3584.8884500622753</v>
      </c>
      <c r="G195" s="2">
        <f t="shared" si="52"/>
        <v>19375.187044166771</v>
      </c>
      <c r="H195" s="2">
        <f t="shared" si="53"/>
        <v>8710.3876706008759</v>
      </c>
      <c r="I195" s="2">
        <f t="shared" si="42"/>
        <v>31670.463164829918</v>
      </c>
      <c r="J195" s="2">
        <f t="shared" si="60"/>
        <v>459221.71589003381</v>
      </c>
      <c r="K195" s="2">
        <f t="shared" si="45"/>
        <v>25098.170229277606</v>
      </c>
      <c r="L195" s="2">
        <f t="shared" si="45"/>
        <v>363923.46832452528</v>
      </c>
      <c r="M195" s="2"/>
      <c r="N195" s="28">
        <f t="shared" si="61"/>
        <v>4692048.9628590345</v>
      </c>
      <c r="O195" s="2">
        <f t="shared" si="54"/>
        <v>6321.8596993751726</v>
      </c>
      <c r="P195" s="2">
        <f t="shared" si="55"/>
        <v>34167.650081342443</v>
      </c>
      <c r="R195">
        <f t="shared" si="56"/>
        <v>174</v>
      </c>
      <c r="S195" s="89">
        <f t="shared" si="46"/>
        <v>28085.574714767645</v>
      </c>
      <c r="T195" s="89">
        <f>IF(AND(S195=0,S194&gt;0),SUM($G195:$H$381),S195)</f>
        <v>28085.574714767645</v>
      </c>
      <c r="U195" s="82">
        <f>SUM(T195:T$381)</f>
        <v>2680059.3739682273</v>
      </c>
      <c r="V195" s="68">
        <f>localspline(R195,'BBG rates'!$G$10:$G$27,'BBG rates'!$K$10:$K$27)</f>
        <v>1.0029802811639612</v>
      </c>
      <c r="W195" s="68">
        <f>locallinterp(R195,'BBG rates'!$G$10:$G$27,'BBG rates'!$J$10:$J$27)</f>
        <v>-2.4E-2</v>
      </c>
      <c r="X195" s="56">
        <f t="shared" si="57"/>
        <v>-2.4002640404852116E-2</v>
      </c>
      <c r="Y195" s="66">
        <f t="shared" si="47"/>
        <v>144.09561679286691</v>
      </c>
      <c r="Z195" s="72">
        <f t="shared" si="48"/>
        <v>6.4518996045753368E-2</v>
      </c>
      <c r="AA195" s="79">
        <f t="shared" si="49"/>
        <v>-198.76321157393403</v>
      </c>
      <c r="AB195" s="81">
        <f t="shared" si="58"/>
        <v>-8.8996481274055711E-2</v>
      </c>
      <c r="AD195" s="95">
        <f>locallinterp(R195,'BBG rates'!$N$10:$N$369,'BBG rates'!$P$10:$P$369)</f>
        <v>14.75638106844124</v>
      </c>
      <c r="AI195" s="185">
        <f t="shared" si="50"/>
        <v>174</v>
      </c>
      <c r="AJ195" s="127">
        <f>locallinterp(MIN(AI195,CAP_Senior*12),'BBG rates'!$X$24:$X$65,'BBG rates'!$Y$24:$Y$65)</f>
        <v>61.784463692430307</v>
      </c>
      <c r="AK195" s="127">
        <f>locallinterp(MIN(AI195,CAP_CB*12),'BBG rates'!$AA$25:$AA$40,'BBG rates'!$AC$25:$AC$40)</f>
        <v>10.9</v>
      </c>
      <c r="AL195" s="144">
        <f t="shared" si="51"/>
        <v>19.550358827713154</v>
      </c>
      <c r="AM195" s="142">
        <f>(SUMPRODUCT(AL195:AL$381,G195:G$381)+SUMPRODUCT(AL195:AL$381,H195:H$381))/12</f>
        <v>4546744.1283517079</v>
      </c>
    </row>
    <row r="196" spans="1:39" x14ac:dyDescent="0.2">
      <c r="A196" s="7">
        <v>175</v>
      </c>
      <c r="B196" s="7">
        <v>87.5</v>
      </c>
      <c r="C196" s="7">
        <v>43.75</v>
      </c>
      <c r="D196" s="12">
        <f t="shared" si="43"/>
        <v>14.583333333333334</v>
      </c>
      <c r="E196" s="29">
        <f t="shared" si="59"/>
        <v>2624017.6439349484</v>
      </c>
      <c r="F196" s="2">
        <f t="shared" si="44"/>
        <v>3547.3207553364468</v>
      </c>
      <c r="G196" s="2">
        <f t="shared" si="52"/>
        <v>19337.58942634485</v>
      </c>
      <c r="H196" s="2">
        <f t="shared" si="53"/>
        <v>8618.5658921684008</v>
      </c>
      <c r="I196" s="2">
        <f t="shared" si="42"/>
        <v>31503.476073849699</v>
      </c>
      <c r="J196" s="2">
        <f t="shared" si="60"/>
        <v>459425.69274364144</v>
      </c>
      <c r="K196" s="2">
        <f t="shared" si="45"/>
        <v>24932.486426432541</v>
      </c>
      <c r="L196" s="2">
        <f t="shared" si="45"/>
        <v>363598.76038547454</v>
      </c>
      <c r="M196" s="2"/>
      <c r="N196" s="28">
        <f t="shared" si="61"/>
        <v>4657835.6096058404</v>
      </c>
      <c r="O196" s="2">
        <f t="shared" si="54"/>
        <v>6276.156527523046</v>
      </c>
      <c r="P196" s="2">
        <f t="shared" si="55"/>
        <v>34213.353253194575</v>
      </c>
      <c r="R196">
        <f t="shared" si="56"/>
        <v>175</v>
      </c>
      <c r="S196" s="89">
        <f t="shared" si="46"/>
        <v>27956.155318513251</v>
      </c>
      <c r="T196" s="89">
        <f>IF(AND(S196=0,S195&gt;0),SUM($G196:$H$381),S196)</f>
        <v>27956.155318513251</v>
      </c>
      <c r="U196" s="82">
        <f>SUM(T196:T$381)</f>
        <v>2651973.79925346</v>
      </c>
      <c r="V196" s="68">
        <f>localspline(R196,'BBG rates'!$G$10:$G$27,'BBG rates'!$K$10:$K$27)</f>
        <v>1.00259656762824</v>
      </c>
      <c r="W196" s="68">
        <f>locallinterp(R196,'BBG rates'!$G$10:$G$27,'BBG rates'!$J$10:$J$27)</f>
        <v>-2.0749999999999998E-2</v>
      </c>
      <c r="X196" s="56">
        <f t="shared" si="57"/>
        <v>-2.075197367306103E-2</v>
      </c>
      <c r="Y196" s="66">
        <f t="shared" si="47"/>
        <v>144.65739008490206</v>
      </c>
      <c r="Z196" s="72">
        <f t="shared" si="48"/>
        <v>6.5456479302604106E-2</v>
      </c>
      <c r="AA196" s="79">
        <f t="shared" si="49"/>
        <v>-196.68028047045576</v>
      </c>
      <c r="AB196" s="81">
        <f t="shared" si="58"/>
        <v>-8.8996481274055711E-2</v>
      </c>
      <c r="AD196" s="95">
        <f>locallinterp(R196,'BBG rates'!$N$10:$N$369,'BBG rates'!$P$10:$P$369)</f>
        <v>14.83993078241026</v>
      </c>
      <c r="AI196" s="185">
        <f t="shared" si="50"/>
        <v>175</v>
      </c>
      <c r="AJ196" s="127">
        <f>locallinterp(MIN(AI196,CAP_Senior*12),'BBG rates'!$X$24:$X$65,'BBG rates'!$Y$24:$Y$65)</f>
        <v>61.893932381856274</v>
      </c>
      <c r="AK196" s="127">
        <f>locallinterp(MIN(AI196,CAP_CB*12),'BBG rates'!$AA$25:$AA$40,'BBG rates'!$AC$25:$AC$40)</f>
        <v>10.916666666666668</v>
      </c>
      <c r="AL196" s="144">
        <f t="shared" si="51"/>
        <v>19.582801838248901</v>
      </c>
      <c r="AM196" s="142">
        <f>(SUMPRODUCT(AL196:AL$381,G196:G$381)+SUMPRODUCT(AL196:AL$381,H196:H$381))/12</f>
        <v>4500987.2063886868</v>
      </c>
    </row>
    <row r="197" spans="1:39" x14ac:dyDescent="0.2">
      <c r="A197" s="7">
        <v>176</v>
      </c>
      <c r="B197" s="7">
        <v>88</v>
      </c>
      <c r="C197" s="7">
        <v>44</v>
      </c>
      <c r="D197" s="12">
        <f t="shared" si="43"/>
        <v>14.666666666666666</v>
      </c>
      <c r="E197" s="29">
        <f t="shared" si="59"/>
        <v>2596190.4116078014</v>
      </c>
      <c r="F197" s="2">
        <f t="shared" si="44"/>
        <v>3509.926173976447</v>
      </c>
      <c r="G197" s="2">
        <f t="shared" si="52"/>
        <v>19300.06476683103</v>
      </c>
      <c r="H197" s="2">
        <f t="shared" si="53"/>
        <v>8527.1675603155163</v>
      </c>
      <c r="I197" s="2">
        <f t="shared" si="42"/>
        <v>31337.158501122994</v>
      </c>
      <c r="J197" s="2">
        <f t="shared" si="60"/>
        <v>459611.65801647055</v>
      </c>
      <c r="K197" s="2">
        <f t="shared" si="45"/>
        <v>24767.729650187055</v>
      </c>
      <c r="L197" s="2">
        <f t="shared" si="45"/>
        <v>363260.0348694101</v>
      </c>
      <c r="M197" s="2"/>
      <c r="N197" s="28">
        <f t="shared" si="61"/>
        <v>4623576.4920475315</v>
      </c>
      <c r="O197" s="2">
        <f t="shared" si="54"/>
        <v>6230.39222240854</v>
      </c>
      <c r="P197" s="2">
        <f t="shared" si="55"/>
        <v>34259.117558309081</v>
      </c>
      <c r="R197">
        <f t="shared" si="56"/>
        <v>176</v>
      </c>
      <c r="S197" s="89">
        <f t="shared" si="46"/>
        <v>27827.232327146547</v>
      </c>
      <c r="T197" s="89">
        <f>IF(AND(S197=0,S196&gt;0),SUM($G197:$H$381),S197)</f>
        <v>27827.232327146547</v>
      </c>
      <c r="U197" s="82">
        <f>SUM(T197:T$381)</f>
        <v>2624017.643934946</v>
      </c>
      <c r="V197" s="68">
        <f>localspline(R197,'BBG rates'!$G$10:$G$27,'BBG rates'!$K$10:$K$27)</f>
        <v>1.0022140386952754</v>
      </c>
      <c r="W197" s="68">
        <f>locallinterp(R197,'BBG rates'!$G$10:$G$27,'BBG rates'!$J$10:$J$27)</f>
        <v>-1.7499999999999998E-2</v>
      </c>
      <c r="X197" s="56">
        <f t="shared" si="57"/>
        <v>-1.7501403802855364E-2</v>
      </c>
      <c r="Y197" s="66">
        <f t="shared" si="47"/>
        <v>145.14084458421021</v>
      </c>
      <c r="Z197" s="72">
        <f t="shared" si="48"/>
        <v>6.637493993366235E-2</v>
      </c>
      <c r="AA197" s="79">
        <f t="shared" si="49"/>
        <v>-194.60694759270689</v>
      </c>
      <c r="AB197" s="81">
        <f t="shared" si="58"/>
        <v>-8.8996481274055725E-2</v>
      </c>
      <c r="AD197" s="95">
        <f>locallinterp(R197,'BBG rates'!$N$10:$N$369,'BBG rates'!$P$10:$P$369)</f>
        <v>14.9234486189682</v>
      </c>
      <c r="AI197" s="185">
        <f t="shared" si="50"/>
        <v>176</v>
      </c>
      <c r="AJ197" s="127">
        <f>locallinterp(MIN(AI197,CAP_Senior*12),'BBG rates'!$X$24:$X$65,'BBG rates'!$Y$24:$Y$65)</f>
        <v>62.003401071282234</v>
      </c>
      <c r="AK197" s="127">
        <f>locallinterp(MIN(AI197,CAP_CB*12),'BBG rates'!$AA$25:$AA$40,'BBG rates'!$AC$25:$AC$40)</f>
        <v>10.933333333333334</v>
      </c>
      <c r="AL197" s="144">
        <f t="shared" si="51"/>
        <v>19.615244848784648</v>
      </c>
      <c r="AM197" s="142">
        <f>(SUMPRODUCT(AL197:AL$381,G197:G$381)+SUMPRODUCT(AL197:AL$381,H197:H$381))/12</f>
        <v>4455365.5522418749</v>
      </c>
    </row>
    <row r="198" spans="1:39" x14ac:dyDescent="0.2">
      <c r="A198" s="7">
        <v>177</v>
      </c>
      <c r="B198" s="7">
        <v>88.5</v>
      </c>
      <c r="C198" s="7">
        <v>44.25</v>
      </c>
      <c r="D198" s="12">
        <f t="shared" si="43"/>
        <v>14.75</v>
      </c>
      <c r="E198" s="29">
        <f t="shared" si="59"/>
        <v>2568491.6076333467</v>
      </c>
      <c r="F198" s="2">
        <f t="shared" si="44"/>
        <v>3472.7040419834975</v>
      </c>
      <c r="G198" s="2">
        <f t="shared" si="52"/>
        <v>19262.612924049463</v>
      </c>
      <c r="H198" s="2">
        <f t="shared" si="53"/>
        <v>8436.1910504052739</v>
      </c>
      <c r="I198" s="2">
        <f t="shared" si="42"/>
        <v>31171.508016438231</v>
      </c>
      <c r="J198" s="2">
        <f t="shared" si="60"/>
        <v>459779.74324246391</v>
      </c>
      <c r="K198" s="2">
        <f t="shared" si="45"/>
        <v>24603.8950944428</v>
      </c>
      <c r="L198" s="2">
        <f t="shared" si="45"/>
        <v>362907.45264303131</v>
      </c>
      <c r="M198" s="2"/>
      <c r="N198" s="28">
        <f t="shared" si="61"/>
        <v>4589271.5489690732</v>
      </c>
      <c r="O198" s="2">
        <f t="shared" si="54"/>
        <v>6184.5667022588641</v>
      </c>
      <c r="P198" s="2">
        <f t="shared" si="55"/>
        <v>34304.943078458768</v>
      </c>
      <c r="R198">
        <f t="shared" si="56"/>
        <v>177</v>
      </c>
      <c r="S198" s="89">
        <f t="shared" si="46"/>
        <v>27698.803974454735</v>
      </c>
      <c r="T198" s="89">
        <f>IF(AND(S198=0,S197&gt;0),SUM($G198:$H$381),S198)</f>
        <v>27698.803974454735</v>
      </c>
      <c r="U198" s="82">
        <f>SUM(T198:T$381)</f>
        <v>2596190.4116077991</v>
      </c>
      <c r="V198" s="68">
        <f>localspline(R198,'BBG rates'!$G$10:$G$27,'BBG rates'!$K$10:$K$27)</f>
        <v>1.0018327012415078</v>
      </c>
      <c r="W198" s="68">
        <f>locallinterp(R198,'BBG rates'!$G$10:$G$27,'BBG rates'!$J$10:$J$27)</f>
        <v>-1.4249999999999999E-2</v>
      </c>
      <c r="X198" s="56">
        <f t="shared" si="57"/>
        <v>-1.4250930787840232E-2</v>
      </c>
      <c r="Y198" s="66">
        <f t="shared" si="47"/>
        <v>145.54669094227125</v>
      </c>
      <c r="Z198" s="72">
        <f t="shared" si="48"/>
        <v>6.7273967406174376E-2</v>
      </c>
      <c r="AA198" s="79">
        <f t="shared" si="49"/>
        <v>-192.54317612544713</v>
      </c>
      <c r="AB198" s="81">
        <f t="shared" si="58"/>
        <v>-8.8996481274055739E-2</v>
      </c>
      <c r="AD198" s="95">
        <f>locallinterp(R198,'BBG rates'!$N$10:$N$369,'BBG rates'!$P$10:$P$369)</f>
        <v>15.006934677404992</v>
      </c>
      <c r="AI198" s="185">
        <f t="shared" si="50"/>
        <v>177</v>
      </c>
      <c r="AJ198" s="127">
        <f>locallinterp(MIN(AI198,CAP_Senior*12),'BBG rates'!$X$24:$X$65,'BBG rates'!$Y$24:$Y$65)</f>
        <v>62.112869760708193</v>
      </c>
      <c r="AK198" s="127">
        <f>locallinterp(MIN(AI198,CAP_CB*12),'BBG rates'!$AA$25:$AA$40,'BBG rates'!$AC$25:$AC$40)</f>
        <v>10.95</v>
      </c>
      <c r="AL198" s="144">
        <f t="shared" si="51"/>
        <v>19.647687859320392</v>
      </c>
      <c r="AM198" s="142">
        <f>(SUMPRODUCT(AL198:AL$381,G198:G$381)+SUMPRODUCT(AL198:AL$381,H198:H$381))/12</f>
        <v>4409879.0542784585</v>
      </c>
    </row>
    <row r="199" spans="1:39" x14ac:dyDescent="0.2">
      <c r="A199" s="7">
        <v>178</v>
      </c>
      <c r="B199" s="7">
        <v>89</v>
      </c>
      <c r="C199" s="7">
        <v>44.5</v>
      </c>
      <c r="D199" s="12">
        <f t="shared" si="43"/>
        <v>14.833333333333334</v>
      </c>
      <c r="E199" s="29">
        <f t="shared" si="59"/>
        <v>2540920.7391330656</v>
      </c>
      <c r="F199" s="2">
        <f t="shared" si="44"/>
        <v>3435.6536977213341</v>
      </c>
      <c r="G199" s="2">
        <f t="shared" si="52"/>
        <v>19225.233756699025</v>
      </c>
      <c r="H199" s="2">
        <f t="shared" si="53"/>
        <v>8345.6347435819534</v>
      </c>
      <c r="I199" s="2">
        <f t="shared" si="42"/>
        <v>31006.522198002313</v>
      </c>
      <c r="J199" s="2">
        <f t="shared" si="60"/>
        <v>459930.07927036763</v>
      </c>
      <c r="K199" s="2">
        <f t="shared" si="45"/>
        <v>24440.977976992337</v>
      </c>
      <c r="L199" s="2">
        <f t="shared" si="45"/>
        <v>362541.17332538631</v>
      </c>
      <c r="M199" s="2"/>
      <c r="N199" s="28">
        <f t="shared" si="61"/>
        <v>4554920.7190735471</v>
      </c>
      <c r="O199" s="2">
        <f t="shared" si="54"/>
        <v>6138.6798851918529</v>
      </c>
      <c r="P199" s="2">
        <f t="shared" si="55"/>
        <v>34350.829895525778</v>
      </c>
      <c r="R199">
        <f t="shared" si="56"/>
        <v>178</v>
      </c>
      <c r="S199" s="89">
        <f t="shared" si="46"/>
        <v>27570.86850028098</v>
      </c>
      <c r="T199" s="89">
        <f>IF(AND(S199=0,S198&gt;0),SUM($G199:$H$381),S199)</f>
        <v>27570.86850028098</v>
      </c>
      <c r="U199" s="82">
        <f>SUM(T199:T$381)</f>
        <v>2568491.6076333448</v>
      </c>
      <c r="V199" s="68">
        <f>localspline(R199,'BBG rates'!$G$10:$G$27,'BBG rates'!$K$10:$K$27)</f>
        <v>1.0014525360741062</v>
      </c>
      <c r="W199" s="68">
        <f>locallinterp(R199,'BBG rates'!$G$10:$G$27,'BBG rates'!$J$10:$J$27)</f>
        <v>-1.0999999999999999E-2</v>
      </c>
      <c r="X199" s="56">
        <f t="shared" si="57"/>
        <v>-1.1000554622286884E-2</v>
      </c>
      <c r="Y199" s="66">
        <f t="shared" si="47"/>
        <v>145.87563572422619</v>
      </c>
      <c r="Z199" s="72">
        <f t="shared" si="48"/>
        <v>6.815313795413426E-2</v>
      </c>
      <c r="AA199" s="79">
        <f t="shared" si="49"/>
        <v>-190.48892938442521</v>
      </c>
      <c r="AB199" s="81">
        <f t="shared" si="58"/>
        <v>-8.8996481274055725E-2</v>
      </c>
      <c r="AD199" s="95">
        <f>locallinterp(R199,'BBG rates'!$N$10:$N$369,'BBG rates'!$P$10:$P$369)</f>
        <v>15.090389055411167</v>
      </c>
      <c r="AI199" s="185">
        <f t="shared" si="50"/>
        <v>178</v>
      </c>
      <c r="AJ199" s="127">
        <f>locallinterp(MIN(AI199,CAP_Senior*12),'BBG rates'!$X$24:$X$65,'BBG rates'!$Y$24:$Y$65)</f>
        <v>62.22233845013416</v>
      </c>
      <c r="AK199" s="127">
        <f>locallinterp(MIN(AI199,CAP_CB*12),'BBG rates'!$AA$25:$AA$40,'BBG rates'!$AC$25:$AC$40)</f>
        <v>10.966666666666667</v>
      </c>
      <c r="AL199" s="144">
        <f t="shared" si="51"/>
        <v>19.680130869856143</v>
      </c>
      <c r="AM199" s="142">
        <f>(SUMPRODUCT(AL199:AL$381,G199:G$381)+SUMPRODUCT(AL199:AL$381,H199:H$381))/12</f>
        <v>4364527.5997312432</v>
      </c>
    </row>
    <row r="200" spans="1:39" x14ac:dyDescent="0.2">
      <c r="A200" s="7">
        <v>179</v>
      </c>
      <c r="B200" s="7">
        <v>89.5</v>
      </c>
      <c r="C200" s="7">
        <v>44.75</v>
      </c>
      <c r="D200" s="12">
        <f t="shared" si="43"/>
        <v>14.916666666666666</v>
      </c>
      <c r="E200" s="29">
        <f t="shared" si="59"/>
        <v>2513477.3149825614</v>
      </c>
      <c r="F200" s="2">
        <f t="shared" si="44"/>
        <v>3398.7744819081045</v>
      </c>
      <c r="G200" s="2">
        <f t="shared" si="52"/>
        <v>19187.927123752783</v>
      </c>
      <c r="H200" s="2">
        <f t="shared" si="53"/>
        <v>8255.4970267512235</v>
      </c>
      <c r="I200" s="2">
        <f t="shared" si="42"/>
        <v>30842.19863241211</v>
      </c>
      <c r="J200" s="2">
        <f t="shared" si="60"/>
        <v>460062.79626681394</v>
      </c>
      <c r="K200" s="2">
        <f t="shared" si="45"/>
        <v>24278.973539403294</v>
      </c>
      <c r="L200" s="2">
        <f t="shared" si="45"/>
        <v>362161.35529609915</v>
      </c>
      <c r="M200" s="2"/>
      <c r="N200" s="28">
        <f t="shared" si="61"/>
        <v>4520523.9409820456</v>
      </c>
      <c r="O200" s="2">
        <f t="shared" si="54"/>
        <v>6092.7316892158087</v>
      </c>
      <c r="P200" s="2">
        <f t="shared" si="55"/>
        <v>34396.778091501823</v>
      </c>
      <c r="R200">
        <f t="shared" si="56"/>
        <v>179</v>
      </c>
      <c r="S200" s="89">
        <f t="shared" si="46"/>
        <v>27443.424150504005</v>
      </c>
      <c r="T200" s="89">
        <f>IF(AND(S200=0,S199&gt;0),SUM($G200:$H$381),S200)</f>
        <v>27443.424150504005</v>
      </c>
      <c r="U200" s="82">
        <f>SUM(T200:T$381)</f>
        <v>2540920.7391330637</v>
      </c>
      <c r="V200" s="68">
        <f>localspline(R200,'BBG rates'!$G$10:$G$27,'BBG rates'!$K$10:$K$27)</f>
        <v>1.0010735407590026</v>
      </c>
      <c r="W200" s="68">
        <f>locallinterp(R200,'BBG rates'!$G$10:$G$27,'BBG rates'!$J$10:$J$27)</f>
        <v>-7.7499999999999999E-3</v>
      </c>
      <c r="X200" s="56">
        <f t="shared" si="57"/>
        <v>-7.7502753000668889E-3</v>
      </c>
      <c r="Y200" s="66">
        <f t="shared" si="47"/>
        <v>146.1283814283272</v>
      </c>
      <c r="Z200" s="72">
        <f t="shared" si="48"/>
        <v>6.9012014036227531E-2</v>
      </c>
      <c r="AA200" s="79">
        <f t="shared" si="49"/>
        <v>-188.44417081592962</v>
      </c>
      <c r="AB200" s="81">
        <f t="shared" si="58"/>
        <v>-8.8996481274055739E-2</v>
      </c>
      <c r="AD200" s="95">
        <f>locallinterp(R200,'BBG rates'!$N$10:$N$369,'BBG rates'!$P$10:$P$369)</f>
        <v>15.173811850474417</v>
      </c>
      <c r="AI200" s="185">
        <f t="shared" si="50"/>
        <v>179</v>
      </c>
      <c r="AJ200" s="127">
        <f>locallinterp(MIN(AI200,CAP_Senior*12),'BBG rates'!$X$24:$X$65,'BBG rates'!$Y$24:$Y$65)</f>
        <v>62.331807139560127</v>
      </c>
      <c r="AK200" s="127">
        <f>locallinterp(MIN(AI200,CAP_CB*12),'BBG rates'!$AA$25:$AA$40,'BBG rates'!$AC$25:$AC$40)</f>
        <v>10.983333333333334</v>
      </c>
      <c r="AL200" s="144">
        <f t="shared" si="51"/>
        <v>19.712573880391886</v>
      </c>
      <c r="AM200" s="142">
        <f>(SUMPRODUCT(AL200:AL$381,G200:G$381)+SUMPRODUCT(AL200:AL$381,H200:H$381))/12</f>
        <v>4319311.0747078164</v>
      </c>
    </row>
    <row r="201" spans="1:39" x14ac:dyDescent="0.2">
      <c r="A201" s="7">
        <v>180</v>
      </c>
      <c r="B201" s="7">
        <v>90</v>
      </c>
      <c r="C201" s="7">
        <v>45</v>
      </c>
      <c r="D201" s="12">
        <f t="shared" si="43"/>
        <v>15</v>
      </c>
      <c r="E201" s="29">
        <f t="shared" si="59"/>
        <v>2486160.8458055435</v>
      </c>
      <c r="F201" s="2">
        <f t="shared" si="44"/>
        <v>3362.0657376082972</v>
      </c>
      <c r="G201" s="2">
        <f t="shared" si="52"/>
        <v>19150.69288445748</v>
      </c>
      <c r="H201" s="2">
        <f t="shared" si="53"/>
        <v>8165.7762925604011</v>
      </c>
      <c r="I201" s="2">
        <f t="shared" si="42"/>
        <v>30678.534914626176</v>
      </c>
      <c r="J201" s="2">
        <f t="shared" si="60"/>
        <v>460178.02371939266</v>
      </c>
      <c r="K201" s="2">
        <f t="shared" si="45"/>
        <v>24117.877046903228</v>
      </c>
      <c r="L201" s="2">
        <f t="shared" si="45"/>
        <v>361768.15570354846</v>
      </c>
      <c r="M201" s="2"/>
      <c r="N201" s="28">
        <f t="shared" si="61"/>
        <v>4486081.153233557</v>
      </c>
      <c r="O201" s="2">
        <f t="shared" si="54"/>
        <v>6046.7220322293661</v>
      </c>
      <c r="P201" s="2">
        <f t="shared" si="55"/>
        <v>34442.787748488263</v>
      </c>
      <c r="R201">
        <f t="shared" si="56"/>
        <v>180</v>
      </c>
      <c r="S201" s="89">
        <f t="shared" si="46"/>
        <v>27316.46917701788</v>
      </c>
      <c r="T201" s="89">
        <f>IF(AND(S201=0,S200&gt;0),SUM($G201:$H$381),S201)</f>
        <v>27316.46917701788</v>
      </c>
      <c r="U201" s="82">
        <f>SUM(T201:T$381)</f>
        <v>2513477.31498256</v>
      </c>
      <c r="V201" s="68">
        <f>localspline(R201,'BBG rates'!$G$10:$G$27,'BBG rates'!$K$10:$K$27)</f>
        <v>1.0006957054138184</v>
      </c>
      <c r="W201" s="68">
        <f>locallinterp(R201,'BBG rates'!$G$10:$G$27,'BBG rates'!$J$10:$J$27)</f>
        <v>-4.4999999999999997E-3</v>
      </c>
      <c r="X201" s="56">
        <f t="shared" si="57"/>
        <v>-4.5000928151850417E-3</v>
      </c>
      <c r="Y201" s="66">
        <f t="shared" si="47"/>
        <v>146.30562650527963</v>
      </c>
      <c r="Z201" s="72">
        <f t="shared" si="48"/>
        <v>6.9850143766884865E-2</v>
      </c>
      <c r="AA201" s="79">
        <f t="shared" si="49"/>
        <v>-186.40886399634104</v>
      </c>
      <c r="AB201" s="81">
        <f t="shared" si="58"/>
        <v>-8.8996481274055725E-2</v>
      </c>
      <c r="AD201" s="95">
        <f>locallinterp(R201,'BBG rates'!$N$10:$N$369,'BBG rates'!$P$10:$P$369)</f>
        <v>15.257203159258902</v>
      </c>
      <c r="AI201" s="185">
        <f t="shared" si="50"/>
        <v>180</v>
      </c>
      <c r="AJ201" s="127">
        <f>locallinterp(MIN(AI201,CAP_Senior*12),'BBG rates'!$X$24:$X$65,'BBG rates'!$Y$24:$Y$65)</f>
        <v>62.441275828986086</v>
      </c>
      <c r="AK201" s="127">
        <f>locallinterp(MIN(AI201,CAP_CB*12),'BBG rates'!$AA$25:$AA$40,'BBG rates'!$AC$25:$AC$40)</f>
        <v>11</v>
      </c>
      <c r="AL201" s="144">
        <f t="shared" si="51"/>
        <v>19.745016890927634</v>
      </c>
      <c r="AM201" s="142">
        <f>(SUMPRODUCT(AL201:AL$381,G201:G$381)+SUMPRODUCT(AL201:AL$381,H201:H$381))/12</f>
        <v>4274229.3641996719</v>
      </c>
    </row>
    <row r="202" spans="1:39" x14ac:dyDescent="0.2">
      <c r="A202" s="7">
        <v>181</v>
      </c>
      <c r="B202" s="7">
        <v>90.5</v>
      </c>
      <c r="C202" s="7">
        <v>45.25</v>
      </c>
      <c r="D202" s="12">
        <f t="shared" si="43"/>
        <v>15.083333333333334</v>
      </c>
      <c r="E202" s="29">
        <f>IF($A202&lt;=$I$8,E201-G202-H202,0)</f>
        <v>2458970.8439678317</v>
      </c>
      <c r="F202" s="2">
        <f t="shared" si="44"/>
        <v>3325.5268102246919</v>
      </c>
      <c r="G202" s="2">
        <f t="shared" si="52"/>
        <v>19113.530898332985</v>
      </c>
      <c r="H202" s="2">
        <f t="shared" si="53"/>
        <v>8076.470939378748</v>
      </c>
      <c r="I202" s="2">
        <f t="shared" ref="I202:I265" si="62">SUM(F202:H202)</f>
        <v>30515.528647936426</v>
      </c>
      <c r="J202" s="2">
        <f t="shared" si="60"/>
        <v>460275.89043970779</v>
      </c>
      <c r="K202" s="2">
        <f t="shared" si="45"/>
        <v>23957.683788264887</v>
      </c>
      <c r="L202" s="2">
        <f t="shared" si="45"/>
        <v>361361.73047299543</v>
      </c>
      <c r="M202" s="2"/>
      <c r="N202" s="28">
        <f t="shared" si="61"/>
        <v>4451592.2942848606</v>
      </c>
      <c r="O202" s="2">
        <f t="shared" si="54"/>
        <v>6000.6508320213343</v>
      </c>
      <c r="P202" s="2">
        <f t="shared" si="55"/>
        <v>34488.858948696296</v>
      </c>
      <c r="R202">
        <f t="shared" si="56"/>
        <v>181</v>
      </c>
      <c r="S202" s="89">
        <f t="shared" si="46"/>
        <v>27190.001837711734</v>
      </c>
      <c r="T202" s="89">
        <f>IF(AND(S202=0,S201&gt;0),SUM($G202:$H$381),S202)</f>
        <v>27190.001837711734</v>
      </c>
      <c r="U202" s="82">
        <f>SUM(T202:T$381)</f>
        <v>2486160.8458055421</v>
      </c>
      <c r="V202" s="68">
        <f>localspline(R202,'BBG rates'!$G$10:$G$27,'BBG rates'!$K$10:$K$27)</f>
        <v>1.0003190144244267</v>
      </c>
      <c r="W202" s="68">
        <f>locallinterp(R202,'BBG rates'!$G$10:$G$27,'BBG rates'!$J$10:$J$27)</f>
        <v>-2.858333333333333E-3</v>
      </c>
      <c r="X202" s="56">
        <f t="shared" si="57"/>
        <v>-2.8583707802010139E-3</v>
      </c>
      <c r="Y202" s="66">
        <f t="shared" si="47"/>
        <v>146.40806537751274</v>
      </c>
      <c r="Z202" s="72">
        <f t="shared" si="48"/>
        <v>7.0667060318895011E-2</v>
      </c>
      <c r="AA202" s="79">
        <f t="shared" si="49"/>
        <v>-184.38297263168621</v>
      </c>
      <c r="AB202" s="81">
        <f t="shared" si="58"/>
        <v>-8.8996481274055711E-2</v>
      </c>
      <c r="AD202" s="95">
        <f>locallinterp(R202,'BBG rates'!$N$10:$N$369,'BBG rates'!$P$10:$P$369)</f>
        <v>15.340563077127603</v>
      </c>
      <c r="AI202" s="185">
        <f t="shared" si="50"/>
        <v>181</v>
      </c>
      <c r="AJ202" s="127">
        <f>locallinterp(MIN(AI202,CAP_Senior*12),'BBG rates'!$X$24:$X$65,'BBG rates'!$Y$24:$Y$65)</f>
        <v>62.543676949191031</v>
      </c>
      <c r="AK202" s="127">
        <f>locallinterp(MIN(AI202,CAP_CB*12),'BBG rates'!$AA$25:$AA$40,'BBG rates'!$AC$25:$AC$40)</f>
        <v>11</v>
      </c>
      <c r="AL202" s="144">
        <f t="shared" si="51"/>
        <v>19.762425081362473</v>
      </c>
      <c r="AM202" s="142">
        <f>(SUMPRODUCT(AL202:AL$381,G202:G$381)+SUMPRODUCT(AL202:AL$381,H202:H$381))/12</f>
        <v>4229282.3520912779</v>
      </c>
    </row>
    <row r="203" spans="1:39" x14ac:dyDescent="0.2">
      <c r="A203" s="7">
        <v>182</v>
      </c>
      <c r="B203" s="7">
        <v>91</v>
      </c>
      <c r="C203" s="7">
        <v>45.5</v>
      </c>
      <c r="D203" s="12">
        <f t="shared" si="43"/>
        <v>15.166666666666666</v>
      </c>
      <c r="E203" s="29">
        <f t="shared" ref="E203:E266" si="63">IF($A203&lt;=$I$8,E202-G203-H203,0)</f>
        <v>2431906.8235713821</v>
      </c>
      <c r="F203" s="2">
        <f t="shared" si="44"/>
        <v>3289.1570474903456</v>
      </c>
      <c r="G203" s="2">
        <f t="shared" si="52"/>
        <v>19076.441025171767</v>
      </c>
      <c r="H203" s="2">
        <f t="shared" si="53"/>
        <v>7987.5793712778532</v>
      </c>
      <c r="I203" s="2">
        <f t="shared" si="62"/>
        <v>30353.177443939967</v>
      </c>
      <c r="J203" s="2">
        <f t="shared" si="60"/>
        <v>460356.5245664228</v>
      </c>
      <c r="K203" s="2">
        <f t="shared" si="45"/>
        <v>23798.389075692099</v>
      </c>
      <c r="L203" s="2">
        <f t="shared" si="45"/>
        <v>360942.23431466351</v>
      </c>
      <c r="M203" s="2"/>
      <c r="N203" s="28">
        <f t="shared" si="61"/>
        <v>4417057.3025104133</v>
      </c>
      <c r="O203" s="2">
        <f t="shared" si="54"/>
        <v>5954.5180062705585</v>
      </c>
      <c r="P203" s="2">
        <f t="shared" si="55"/>
        <v>34534.991774447059</v>
      </c>
      <c r="R203">
        <f t="shared" si="56"/>
        <v>182</v>
      </c>
      <c r="S203" s="89">
        <f t="shared" si="46"/>
        <v>27064.020396449621</v>
      </c>
      <c r="T203" s="89">
        <f>IF(AND(S203=0,S202&gt;0),SUM($G203:$H$381),S203)</f>
        <v>27064.020396449621</v>
      </c>
      <c r="U203" s="82">
        <f>SUM(T203:T$381)</f>
        <v>2458970.8439678308</v>
      </c>
      <c r="V203" s="68">
        <f>localspline(R203,'BBG rates'!$G$10:$G$27,'BBG rates'!$K$10:$K$27)</f>
        <v>0.99994349188898957</v>
      </c>
      <c r="W203" s="68">
        <f>locallinterp(R203,'BBG rates'!$G$10:$G$27,'BBG rates'!$J$10:$J$27)</f>
        <v>-1.2166666666666662E-3</v>
      </c>
      <c r="X203" s="56">
        <f t="shared" si="57"/>
        <v>-1.2166734513208155E-3</v>
      </c>
      <c r="Y203" s="66">
        <f t="shared" si="47"/>
        <v>146.47283129981818</v>
      </c>
      <c r="Z203" s="72">
        <f t="shared" si="48"/>
        <v>7.1480065731955172E-2</v>
      </c>
      <c r="AA203" s="79">
        <f t="shared" si="49"/>
        <v>-182.36646055719334</v>
      </c>
      <c r="AB203" s="81">
        <f t="shared" si="58"/>
        <v>-8.8996481274055697E-2</v>
      </c>
      <c r="AD203" s="95">
        <f>locallinterp(R203,'BBG rates'!$N$10:$N$369,'BBG rates'!$P$10:$P$369)</f>
        <v>15.423891701451685</v>
      </c>
      <c r="AI203" s="185">
        <f t="shared" si="50"/>
        <v>182</v>
      </c>
      <c r="AJ203" s="127">
        <f>locallinterp(MIN(AI203,CAP_Senior*12),'BBG rates'!$X$24:$X$65,'BBG rates'!$Y$24:$Y$65)</f>
        <v>62.646078069395976</v>
      </c>
      <c r="AK203" s="127">
        <f>locallinterp(MIN(AI203,CAP_CB*12),'BBG rates'!$AA$25:$AA$40,'BBG rates'!$AC$25:$AC$40)</f>
        <v>11</v>
      </c>
      <c r="AL203" s="144">
        <f t="shared" si="51"/>
        <v>19.779833271797315</v>
      </c>
      <c r="AM203" s="142">
        <f>(SUMPRODUCT(AL203:AL$381,G203:G$381)+SUMPRODUCT(AL203:AL$381,H203:H$381))/12</f>
        <v>4184503.9875679538</v>
      </c>
    </row>
    <row r="204" spans="1:39" x14ac:dyDescent="0.2">
      <c r="A204" s="7">
        <v>183</v>
      </c>
      <c r="B204" s="7">
        <v>91.5</v>
      </c>
      <c r="C204" s="7">
        <v>45.75</v>
      </c>
      <c r="D204" s="12">
        <f t="shared" si="43"/>
        <v>15.25</v>
      </c>
      <c r="E204" s="29">
        <f t="shared" si="63"/>
        <v>2404968.3004483315</v>
      </c>
      <c r="F204" s="2">
        <f t="shared" si="44"/>
        <v>3252.9557994605952</v>
      </c>
      <c r="G204" s="2">
        <f t="shared" si="52"/>
        <v>19039.423125038378</v>
      </c>
      <c r="H204" s="2">
        <f t="shared" si="53"/>
        <v>7899.0999980120741</v>
      </c>
      <c r="I204" s="2">
        <f t="shared" si="62"/>
        <v>30191.478922511051</v>
      </c>
      <c r="J204" s="2">
        <f t="shared" si="60"/>
        <v>460420.05356829352</v>
      </c>
      <c r="K204" s="2">
        <f t="shared" si="45"/>
        <v>23639.988244706205</v>
      </c>
      <c r="L204" s="2">
        <f t="shared" si="45"/>
        <v>360509.82073176961</v>
      </c>
      <c r="M204" s="2"/>
      <c r="N204" s="28">
        <f t="shared" si="61"/>
        <v>4382476.1162022417</v>
      </c>
      <c r="O204" s="2">
        <f t="shared" si="54"/>
        <v>5908.3234725457696</v>
      </c>
      <c r="P204" s="2">
        <f t="shared" si="55"/>
        <v>34581.186308171862</v>
      </c>
      <c r="R204">
        <f t="shared" si="56"/>
        <v>183</v>
      </c>
      <c r="S204" s="89">
        <f t="shared" si="46"/>
        <v>26938.523123050451</v>
      </c>
      <c r="T204" s="89">
        <f>IF(AND(S204=0,S203&gt;0),SUM($G204:$H$381),S204)</f>
        <v>26938.523123050451</v>
      </c>
      <c r="U204" s="82">
        <f>SUM(T204:T$381)</f>
        <v>2431906.8235713807</v>
      </c>
      <c r="V204" s="68">
        <f>localspline(R204,'BBG rates'!$G$10:$G$27,'BBG rates'!$K$10:$K$27)</f>
        <v>0.9995691545408647</v>
      </c>
      <c r="W204" s="68">
        <f>locallinterp(R204,'BBG rates'!$G$10:$G$27,'BBG rates'!$J$10:$J$27)</f>
        <v>4.2500000000000036E-4</v>
      </c>
      <c r="X204" s="56">
        <f t="shared" si="57"/>
        <v>4.2499917212168725E-4</v>
      </c>
      <c r="Y204" s="66">
        <f t="shared" si="47"/>
        <v>146.50027136240348</v>
      </c>
      <c r="Z204" s="72">
        <f t="shared" si="48"/>
        <v>7.2289087694861739E-2</v>
      </c>
      <c r="AA204" s="79">
        <f t="shared" si="49"/>
        <v>-180.35929173684892</v>
      </c>
      <c r="AB204" s="81">
        <f t="shared" si="58"/>
        <v>-8.8996481274055725E-2</v>
      </c>
      <c r="AD204" s="95">
        <f>locallinterp(R204,'BBG rates'!$N$10:$N$369,'BBG rates'!$P$10:$P$369)</f>
        <v>15.507189130996757</v>
      </c>
      <c r="AI204" s="185">
        <f t="shared" si="50"/>
        <v>183</v>
      </c>
      <c r="AJ204" s="127">
        <f>locallinterp(MIN(AI204,CAP_Senior*12),'BBG rates'!$X$24:$X$65,'BBG rates'!$Y$24:$Y$65)</f>
        <v>62.748479189600928</v>
      </c>
      <c r="AK204" s="127">
        <f>locallinterp(MIN(AI204,CAP_CB*12),'BBG rates'!$AA$25:$AA$40,'BBG rates'!$AC$25:$AC$40)</f>
        <v>11</v>
      </c>
      <c r="AL204" s="144">
        <f t="shared" si="51"/>
        <v>19.797241462232158</v>
      </c>
      <c r="AM204" s="142">
        <f>(SUMPRODUCT(AL204:AL$381,G204:G$381)+SUMPRODUCT(AL204:AL$381,H204:H$381))/12</f>
        <v>4139893.8366424297</v>
      </c>
    </row>
    <row r="205" spans="1:39" x14ac:dyDescent="0.2">
      <c r="A205" s="7">
        <v>184</v>
      </c>
      <c r="B205" s="7">
        <v>92</v>
      </c>
      <c r="C205" s="7">
        <v>46</v>
      </c>
      <c r="D205" s="12">
        <f t="shared" si="43"/>
        <v>15.333333333333334</v>
      </c>
      <c r="E205" s="29">
        <f t="shared" si="63"/>
        <v>2378154.7921550632</v>
      </c>
      <c r="F205" s="2">
        <f t="shared" si="44"/>
        <v>3216.9224185050939</v>
      </c>
      <c r="G205" s="2">
        <f t="shared" si="52"/>
        <v>19002.477058268891</v>
      </c>
      <c r="H205" s="2">
        <f t="shared" si="53"/>
        <v>7811.0312349990363</v>
      </c>
      <c r="I205" s="2">
        <f t="shared" si="62"/>
        <v>30030.43071177302</v>
      </c>
      <c r="J205" s="2">
        <f t="shared" si="60"/>
        <v>460466.60424718633</v>
      </c>
      <c r="K205" s="2">
        <f t="shared" si="45"/>
        <v>23482.476654032958</v>
      </c>
      <c r="L205" s="2">
        <f t="shared" si="45"/>
        <v>360064.64202850533</v>
      </c>
      <c r="M205" s="2"/>
      <c r="N205" s="28">
        <f t="shared" si="61"/>
        <v>4347848.6735698292</v>
      </c>
      <c r="O205" s="2">
        <f t="shared" si="54"/>
        <v>5862.0671483054375</v>
      </c>
      <c r="P205" s="2">
        <f t="shared" si="55"/>
        <v>34627.442632412196</v>
      </c>
      <c r="R205">
        <f t="shared" si="56"/>
        <v>184</v>
      </c>
      <c r="S205" s="89">
        <f t="shared" si="46"/>
        <v>26813.508293267929</v>
      </c>
      <c r="T205" s="89">
        <f>IF(AND(S205=0,S204&gt;0),SUM($G205:$H$381),S205)</f>
        <v>26813.508293267929</v>
      </c>
      <c r="U205" s="82">
        <f>SUM(T205:T$381)</f>
        <v>2404968.3004483301</v>
      </c>
      <c r="V205" s="68">
        <f>localspline(R205,'BBG rates'!$G$10:$G$27,'BBG rates'!$K$10:$K$27)</f>
        <v>0.99919607848721337</v>
      </c>
      <c r="W205" s="68">
        <f>locallinterp(R205,'BBG rates'!$G$10:$G$27,'BBG rates'!$J$10:$J$27)</f>
        <v>2.0666666666666672E-3</v>
      </c>
      <c r="X205" s="56">
        <f t="shared" si="57"/>
        <v>2.0666470910590817E-3</v>
      </c>
      <c r="Y205" s="66">
        <f t="shared" si="47"/>
        <v>146.49073065404892</v>
      </c>
      <c r="Z205" s="72">
        <f t="shared" si="48"/>
        <v>7.3094051490029385E-2</v>
      </c>
      <c r="AA205" s="79">
        <f t="shared" si="49"/>
        <v>-178.36143026295619</v>
      </c>
      <c r="AB205" s="81">
        <f t="shared" si="58"/>
        <v>-8.8996481274055725E-2</v>
      </c>
      <c r="AD205" s="95">
        <f>locallinterp(R205,'BBG rates'!$N$10:$N$369,'BBG rates'!$P$10:$P$369)</f>
        <v>15.590455470870692</v>
      </c>
      <c r="AI205" s="185">
        <f t="shared" si="50"/>
        <v>184</v>
      </c>
      <c r="AJ205" s="127">
        <f>locallinterp(MIN(AI205,CAP_Senior*12),'BBG rates'!$X$24:$X$65,'BBG rates'!$Y$24:$Y$65)</f>
        <v>62.850880309805873</v>
      </c>
      <c r="AK205" s="127">
        <f>locallinterp(MIN(AI205,CAP_CB*12),'BBG rates'!$AA$25:$AA$40,'BBG rates'!$AC$25:$AC$40)</f>
        <v>11</v>
      </c>
      <c r="AL205" s="144">
        <f t="shared" si="51"/>
        <v>19.814649652667001</v>
      </c>
      <c r="AM205" s="142">
        <f>(SUMPRODUCT(AL205:AL$381,G205:G$381)+SUMPRODUCT(AL205:AL$381,H205:H$381))/12</f>
        <v>4095451.4660671838</v>
      </c>
    </row>
    <row r="206" spans="1:39" x14ac:dyDescent="0.2">
      <c r="A206" s="7">
        <v>185</v>
      </c>
      <c r="B206" s="7">
        <v>92.5</v>
      </c>
      <c r="C206" s="7">
        <v>46.25</v>
      </c>
      <c r="D206" s="12">
        <f t="shared" si="43"/>
        <v>15.416666666666666</v>
      </c>
      <c r="E206" s="29">
        <f t="shared" si="63"/>
        <v>2351465.8179662926</v>
      </c>
      <c r="F206" s="2">
        <f t="shared" si="44"/>
        <v>3181.056259299874</v>
      </c>
      <c r="G206" s="2">
        <f t="shared" si="52"/>
        <v>18965.602685470421</v>
      </c>
      <c r="H206" s="2">
        <f t="shared" si="53"/>
        <v>7723.3715033002181</v>
      </c>
      <c r="I206" s="2">
        <f t="shared" si="62"/>
        <v>29870.030448070513</v>
      </c>
      <c r="J206" s="2">
        <f t="shared" si="60"/>
        <v>460496.30274108704</v>
      </c>
      <c r="K206" s="2">
        <f t="shared" si="45"/>
        <v>23325.849685490117</v>
      </c>
      <c r="L206" s="2">
        <f t="shared" si="45"/>
        <v>359606.84931797261</v>
      </c>
      <c r="M206" s="2"/>
      <c r="N206" s="28">
        <f t="shared" si="61"/>
        <v>4313174.9127400089</v>
      </c>
      <c r="O206" s="2">
        <f t="shared" si="54"/>
        <v>5815.7489508976214</v>
      </c>
      <c r="P206" s="2">
        <f t="shared" si="55"/>
        <v>34673.760829819999</v>
      </c>
      <c r="R206">
        <f t="shared" si="56"/>
        <v>185</v>
      </c>
      <c r="S206" s="89">
        <f t="shared" si="46"/>
        <v>26688.97418877064</v>
      </c>
      <c r="T206" s="89">
        <f>IF(AND(S206=0,S205&gt;0),SUM($G206:$H$381),S206)</f>
        <v>26688.97418877064</v>
      </c>
      <c r="U206" s="82">
        <f>SUM(T206:T$381)</f>
        <v>2378154.7921550628</v>
      </c>
      <c r="V206" s="68">
        <f>localspline(R206,'BBG rates'!$G$10:$G$27,'BBG rates'!$K$10:$K$27)</f>
        <v>0.99882416109957184</v>
      </c>
      <c r="W206" s="68">
        <f>locallinterp(R206,'BBG rates'!$G$10:$G$27,'BBG rates'!$J$10:$J$27)</f>
        <v>3.7083333333333334E-3</v>
      </c>
      <c r="X206" s="56">
        <f t="shared" si="57"/>
        <v>3.708270306024275E-3</v>
      </c>
      <c r="Y206" s="66">
        <f t="shared" si="47"/>
        <v>146.44455227161944</v>
      </c>
      <c r="Z206" s="72">
        <f t="shared" si="48"/>
        <v>7.3894879889923076E-2</v>
      </c>
      <c r="AA206" s="79">
        <f t="shared" si="49"/>
        <v>-176.3728403556949</v>
      </c>
      <c r="AB206" s="81">
        <f t="shared" si="58"/>
        <v>-8.8996481274055711E-2</v>
      </c>
      <c r="AD206" s="95">
        <f>locallinterp(R206,'BBG rates'!$N$10:$N$369,'BBG rates'!$P$10:$P$369)</f>
        <v>15.673690817628989</v>
      </c>
      <c r="AI206" s="185">
        <f t="shared" si="50"/>
        <v>185</v>
      </c>
      <c r="AJ206" s="127">
        <f>locallinterp(MIN(AI206,CAP_Senior*12),'BBG rates'!$X$24:$X$65,'BBG rates'!$Y$24:$Y$65)</f>
        <v>62.953281430010819</v>
      </c>
      <c r="AK206" s="127">
        <f>locallinterp(MIN(AI206,CAP_CB*12),'BBG rates'!$AA$25:$AA$40,'BBG rates'!$AC$25:$AC$40)</f>
        <v>11</v>
      </c>
      <c r="AL206" s="144">
        <f t="shared" si="51"/>
        <v>19.83205784310184</v>
      </c>
      <c r="AM206" s="142">
        <f>(SUMPRODUCT(AL206:AL$381,G206:G$381)+SUMPRODUCT(AL206:AL$381,H206:H$381))/12</f>
        <v>4051176.4433346852</v>
      </c>
    </row>
    <row r="207" spans="1:39" x14ac:dyDescent="0.2">
      <c r="A207" s="7">
        <v>186</v>
      </c>
      <c r="B207" s="7">
        <v>93</v>
      </c>
      <c r="C207" s="7">
        <v>46.5</v>
      </c>
      <c r="D207" s="12">
        <f t="shared" si="43"/>
        <v>15.5</v>
      </c>
      <c r="E207" s="29">
        <f t="shared" si="63"/>
        <v>2324900.8988691703</v>
      </c>
      <c r="F207" s="2">
        <f t="shared" si="44"/>
        <v>3145.3566788194348</v>
      </c>
      <c r="G207" s="2">
        <f t="shared" si="52"/>
        <v>18928.799867520574</v>
      </c>
      <c r="H207" s="2">
        <f t="shared" si="53"/>
        <v>7636.1192296015797</v>
      </c>
      <c r="I207" s="2">
        <f t="shared" si="62"/>
        <v>29710.275775941591</v>
      </c>
      <c r="J207" s="2">
        <f t="shared" si="60"/>
        <v>460509.27452709468</v>
      </c>
      <c r="K207" s="2">
        <f t="shared" si="45"/>
        <v>23170.102743875399</v>
      </c>
      <c r="L207" s="2">
        <f t="shared" si="45"/>
        <v>359136.59253006871</v>
      </c>
      <c r="M207" s="2"/>
      <c r="N207" s="28">
        <f t="shared" si="61"/>
        <v>4278454.7717568511</v>
      </c>
      <c r="O207" s="2">
        <f t="shared" si="54"/>
        <v>5769.368797559825</v>
      </c>
      <c r="P207" s="2">
        <f t="shared" si="55"/>
        <v>34720.140983157791</v>
      </c>
      <c r="R207">
        <f t="shared" si="56"/>
        <v>186</v>
      </c>
      <c r="S207" s="89">
        <f t="shared" si="46"/>
        <v>26564.919097122154</v>
      </c>
      <c r="T207" s="89">
        <f>IF(AND(S207=0,S206&gt;0),SUM($G207:$H$381),S207)</f>
        <v>26564.919097122154</v>
      </c>
      <c r="U207" s="82">
        <f>SUM(T207:T$381)</f>
        <v>2351465.8179662917</v>
      </c>
      <c r="V207" s="68">
        <f>localspline(R207,'BBG rates'!$G$10:$G$27,'BBG rates'!$K$10:$K$27)</f>
        <v>0.99845347850449839</v>
      </c>
      <c r="W207" s="68">
        <f>locallinterp(R207,'BBG rates'!$G$10:$G$27,'BBG rates'!$J$10:$J$27)</f>
        <v>5.3500000000000006E-3</v>
      </c>
      <c r="X207" s="56">
        <f t="shared" si="57"/>
        <v>5.3498688180830811E-3</v>
      </c>
      <c r="Y207" s="66">
        <f t="shared" si="47"/>
        <v>146.36207732955071</v>
      </c>
      <c r="Z207" s="72">
        <f t="shared" si="48"/>
        <v>7.4691493048094387E-2</v>
      </c>
      <c r="AA207" s="79">
        <f t="shared" si="49"/>
        <v>-174.39348636268267</v>
      </c>
      <c r="AB207" s="81">
        <f t="shared" si="58"/>
        <v>-8.8996481274055725E-2</v>
      </c>
      <c r="AD207" s="95">
        <f>locallinterp(R207,'BBG rates'!$N$10:$N$369,'BBG rates'!$P$10:$P$369)</f>
        <v>15.756895274171031</v>
      </c>
      <c r="AI207" s="185">
        <f t="shared" si="50"/>
        <v>186</v>
      </c>
      <c r="AJ207" s="127">
        <f>locallinterp(MIN(AI207,CAP_Senior*12),'BBG rates'!$X$24:$X$65,'BBG rates'!$Y$24:$Y$65)</f>
        <v>63.055682550215764</v>
      </c>
      <c r="AK207" s="127">
        <f>locallinterp(MIN(AI207,CAP_CB*12),'BBG rates'!$AA$25:$AA$40,'BBG rates'!$AC$25:$AC$40)</f>
        <v>11</v>
      </c>
      <c r="AL207" s="144">
        <f t="shared" si="51"/>
        <v>19.849466033536679</v>
      </c>
      <c r="AM207" s="142">
        <f>(SUMPRODUCT(AL207:AL$381,G207:G$381)+SUMPRODUCT(AL207:AL$381,H207:H$381))/12</f>
        <v>4007068.3366776221</v>
      </c>
    </row>
    <row r="208" spans="1:39" x14ac:dyDescent="0.2">
      <c r="A208" s="7">
        <v>187</v>
      </c>
      <c r="B208" s="7">
        <v>93.5</v>
      </c>
      <c r="C208" s="7">
        <v>46.75</v>
      </c>
      <c r="D208" s="12">
        <f t="shared" si="43"/>
        <v>15.583333333333334</v>
      </c>
      <c r="E208" s="29">
        <f t="shared" si="63"/>
        <v>2298459.5575574092</v>
      </c>
      <c r="F208" s="2">
        <f t="shared" si="44"/>
        <v>3109.8230363288558</v>
      </c>
      <c r="G208" s="2">
        <f t="shared" si="52"/>
        <v>18892.068465566914</v>
      </c>
      <c r="H208" s="2">
        <f t="shared" si="53"/>
        <v>7549.272846194267</v>
      </c>
      <c r="I208" s="2">
        <f t="shared" si="62"/>
        <v>29551.164348090038</v>
      </c>
      <c r="J208" s="2">
        <f t="shared" si="60"/>
        <v>460505.64442440314</v>
      </c>
      <c r="K208" s="2">
        <f t="shared" si="45"/>
        <v>23015.231256855059</v>
      </c>
      <c r="L208" s="2">
        <f t="shared" si="45"/>
        <v>358654.02041932469</v>
      </c>
      <c r="M208" s="2"/>
      <c r="N208" s="28">
        <f t="shared" si="61"/>
        <v>4243688.1885815524</v>
      </c>
      <c r="O208" s="2">
        <f t="shared" si="54"/>
        <v>5722.9266054188492</v>
      </c>
      <c r="P208" s="2">
        <f t="shared" si="55"/>
        <v>34766.583175298772</v>
      </c>
      <c r="R208">
        <f t="shared" si="56"/>
        <v>187</v>
      </c>
      <c r="S208" s="89">
        <f t="shared" si="46"/>
        <v>26441.341311761182</v>
      </c>
      <c r="T208" s="89">
        <f>IF(AND(S208=0,S207&gt;0),SUM($G208:$H$381),S208)</f>
        <v>26441.341311761182</v>
      </c>
      <c r="U208" s="82">
        <f>SUM(T208:T$381)</f>
        <v>2324900.8988691699</v>
      </c>
      <c r="V208" s="68">
        <f>localspline(R208,'BBG rates'!$G$10:$G$27,'BBG rates'!$K$10:$K$27)</f>
        <v>0.99808404740431522</v>
      </c>
      <c r="W208" s="68">
        <f>locallinterp(R208,'BBG rates'!$G$10:$G$27,'BBG rates'!$J$10:$J$27)</f>
        <v>6.9916666666666669E-3</v>
      </c>
      <c r="X208" s="56">
        <f t="shared" si="57"/>
        <v>6.9914426277684072E-3</v>
      </c>
      <c r="Y208" s="66">
        <f t="shared" si="47"/>
        <v>146.24364496927356</v>
      </c>
      <c r="Z208" s="72">
        <f t="shared" si="48"/>
        <v>7.5483808384472495E-2</v>
      </c>
      <c r="AA208" s="79">
        <f t="shared" si="49"/>
        <v>-172.42333275853781</v>
      </c>
      <c r="AB208" s="81">
        <f t="shared" si="58"/>
        <v>-8.8996481274055711E-2</v>
      </c>
      <c r="AD208" s="95">
        <f>locallinterp(R208,'BBG rates'!$N$10:$N$369,'BBG rates'!$P$10:$P$369)</f>
        <v>15.840068944788056</v>
      </c>
      <c r="AI208" s="185">
        <f t="shared" si="50"/>
        <v>187</v>
      </c>
      <c r="AJ208" s="127">
        <f>locallinterp(MIN(AI208,CAP_Senior*12),'BBG rates'!$X$24:$X$65,'BBG rates'!$Y$24:$Y$65)</f>
        <v>63.158083670420709</v>
      </c>
      <c r="AK208" s="127">
        <f>locallinterp(MIN(AI208,CAP_CB*12),'BBG rates'!$AA$25:$AA$40,'BBG rates'!$AC$25:$AC$40)</f>
        <v>11</v>
      </c>
      <c r="AL208" s="144">
        <f t="shared" si="51"/>
        <v>19.866874223971521</v>
      </c>
      <c r="AM208" s="142">
        <f>(SUMPRODUCT(AL208:AL$381,G208:G$381)+SUMPRODUCT(AL208:AL$381,H208:H$381))/12</f>
        <v>3963126.715069124</v>
      </c>
    </row>
    <row r="209" spans="1:39" x14ac:dyDescent="0.2">
      <c r="A209" s="7">
        <v>188</v>
      </c>
      <c r="B209" s="7">
        <v>94</v>
      </c>
      <c r="C209" s="7">
        <v>47</v>
      </c>
      <c r="D209" s="12">
        <f t="shared" si="43"/>
        <v>15.666666666666666</v>
      </c>
      <c r="E209" s="29">
        <f t="shared" si="63"/>
        <v>2272141.3184254272</v>
      </c>
      <c r="F209" s="2">
        <f t="shared" si="44"/>
        <v>3074.4546933759393</v>
      </c>
      <c r="G209" s="2">
        <f t="shared" si="52"/>
        <v>18855.408341026447</v>
      </c>
      <c r="H209" s="2">
        <f t="shared" si="53"/>
        <v>7462.8307909553823</v>
      </c>
      <c r="I209" s="2">
        <f t="shared" si="62"/>
        <v>29392.693825357768</v>
      </c>
      <c r="J209" s="2">
        <f t="shared" si="60"/>
        <v>460485.53659727168</v>
      </c>
      <c r="K209" s="2">
        <f t="shared" si="45"/>
        <v>22861.23067485301</v>
      </c>
      <c r="L209" s="2">
        <f t="shared" si="45"/>
        <v>358159.28057269717</v>
      </c>
      <c r="M209" s="2"/>
      <c r="N209" s="28">
        <f t="shared" si="61"/>
        <v>4208875.1010923255</v>
      </c>
      <c r="O209" s="2">
        <f t="shared" si="54"/>
        <v>5676.4222914906404</v>
      </c>
      <c r="P209" s="2">
        <f t="shared" si="55"/>
        <v>34813.087489226979</v>
      </c>
      <c r="R209">
        <f t="shared" si="56"/>
        <v>188</v>
      </c>
      <c r="S209" s="89">
        <f t="shared" si="46"/>
        <v>26318.239131981827</v>
      </c>
      <c r="T209" s="89">
        <f>IF(AND(S209=0,S208&gt;0),SUM($G209:$H$381),S209)</f>
        <v>26318.239131981827</v>
      </c>
      <c r="U209" s="82">
        <f>SUM(T209:T$381)</f>
        <v>2298459.5575574087</v>
      </c>
      <c r="V209" s="68">
        <f>localspline(R209,'BBG rates'!$G$10:$G$27,'BBG rates'!$K$10:$K$27)</f>
        <v>0.99771594392183904</v>
      </c>
      <c r="W209" s="68">
        <f>locallinterp(R209,'BBG rates'!$G$10:$G$27,'BBG rates'!$J$10:$J$27)</f>
        <v>8.6333333333333331E-3</v>
      </c>
      <c r="X209" s="56">
        <f t="shared" si="57"/>
        <v>8.6329917358796138E-3</v>
      </c>
      <c r="Y209" s="66">
        <f t="shared" si="47"/>
        <v>146.08959236862154</v>
      </c>
      <c r="Z209" s="72">
        <f t="shared" si="48"/>
        <v>7.6271740464577312E-2</v>
      </c>
      <c r="AA209" s="79">
        <f t="shared" si="49"/>
        <v>-170.46234414444359</v>
      </c>
      <c r="AB209" s="81">
        <f t="shared" si="58"/>
        <v>-8.8996481274055711E-2</v>
      </c>
      <c r="AD209" s="95">
        <f>locallinterp(R209,'BBG rates'!$N$10:$N$369,'BBG rates'!$P$10:$P$369)</f>
        <v>15.923211940114877</v>
      </c>
      <c r="AI209" s="185">
        <f t="shared" si="50"/>
        <v>188</v>
      </c>
      <c r="AJ209" s="127">
        <f>locallinterp(MIN(AI209,CAP_Senior*12),'BBG rates'!$X$24:$X$65,'BBG rates'!$Y$24:$Y$65)</f>
        <v>63.260484790625654</v>
      </c>
      <c r="AK209" s="127">
        <f>locallinterp(MIN(AI209,CAP_CB*12),'BBG rates'!$AA$25:$AA$40,'BBG rates'!$AC$25:$AC$40)</f>
        <v>11</v>
      </c>
      <c r="AL209" s="144">
        <f t="shared" si="51"/>
        <v>19.884282414406361</v>
      </c>
      <c r="AM209" s="142">
        <f>(SUMPRODUCT(AL209:AL$381,G209:G$381)+SUMPRODUCT(AL209:AL$381,H209:H$381))/12</f>
        <v>3919351.1482229694</v>
      </c>
    </row>
    <row r="210" spans="1:39" x14ac:dyDescent="0.2">
      <c r="A210" s="7">
        <v>189</v>
      </c>
      <c r="B210" s="7">
        <v>94.5</v>
      </c>
      <c r="C210" s="7">
        <v>47.25</v>
      </c>
      <c r="D210" s="12">
        <f t="shared" si="43"/>
        <v>15.75</v>
      </c>
      <c r="E210" s="29">
        <f t="shared" si="63"/>
        <v>2245945.7075625132</v>
      </c>
      <c r="F210" s="2">
        <f t="shared" si="44"/>
        <v>3039.2510137833774</v>
      </c>
      <c r="G210" s="2">
        <f t="shared" si="52"/>
        <v>18818.819355585107</v>
      </c>
      <c r="H210" s="2">
        <f t="shared" si="53"/>
        <v>7376.7915073288186</v>
      </c>
      <c r="I210" s="2">
        <f t="shared" si="62"/>
        <v>29234.861876697301</v>
      </c>
      <c r="J210" s="2">
        <f t="shared" si="60"/>
        <v>460449.0745579825</v>
      </c>
      <c r="K210" s="2">
        <f t="shared" si="45"/>
        <v>22708.096470940454</v>
      </c>
      <c r="L210" s="2">
        <f t="shared" si="45"/>
        <v>357652.51941731217</v>
      </c>
      <c r="M210" s="2"/>
      <c r="N210" s="28">
        <f t="shared" si="61"/>
        <v>4174015.4470842881</v>
      </c>
      <c r="O210" s="2">
        <f t="shared" si="54"/>
        <v>5629.8557726801446</v>
      </c>
      <c r="P210" s="2">
        <f t="shared" si="55"/>
        <v>34859.654008037469</v>
      </c>
      <c r="R210">
        <f t="shared" si="56"/>
        <v>189</v>
      </c>
      <c r="S210" s="89">
        <f t="shared" si="46"/>
        <v>26195.610862913927</v>
      </c>
      <c r="T210" s="89">
        <f>IF(AND(S210=0,S209&gt;0),SUM($G210:$H$381),S210)</f>
        <v>26195.610862913927</v>
      </c>
      <c r="U210" s="82">
        <f>SUM(T210:T$381)</f>
        <v>2272141.3184254277</v>
      </c>
      <c r="V210" s="68">
        <f>localspline(R210,'BBG rates'!$G$10:$G$27,'BBG rates'!$K$10:$K$27)</f>
        <v>0.99734906542860557</v>
      </c>
      <c r="W210" s="68">
        <f>locallinterp(R210,'BBG rates'!$G$10:$G$27,'BBG rates'!$J$10:$J$27)</f>
        <v>1.0275000000000001E-2</v>
      </c>
      <c r="X210" s="56">
        <f t="shared" si="57"/>
        <v>1.0274516143482515E-2</v>
      </c>
      <c r="Y210" s="66">
        <f t="shared" si="47"/>
        <v>145.90025475118046</v>
      </c>
      <c r="Z210" s="72">
        <f t="shared" si="48"/>
        <v>7.705520087225276E-2</v>
      </c>
      <c r="AA210" s="79">
        <f t="shared" si="49"/>
        <v>-168.51048524771397</v>
      </c>
      <c r="AB210" s="81">
        <f t="shared" si="58"/>
        <v>-8.8996481274055683E-2</v>
      </c>
      <c r="AD210" s="95">
        <f>locallinterp(R210,'BBG rates'!$N$10:$N$369,'BBG rates'!$P$10:$P$369)</f>
        <v>16.006324362233926</v>
      </c>
      <c r="AI210" s="185">
        <f t="shared" si="50"/>
        <v>189</v>
      </c>
      <c r="AJ210" s="127">
        <f>locallinterp(MIN(AI210,CAP_Senior*12),'BBG rates'!$X$24:$X$65,'BBG rates'!$Y$24:$Y$65)</f>
        <v>63.362885910830599</v>
      </c>
      <c r="AK210" s="127">
        <f>locallinterp(MIN(AI210,CAP_CB*12),'BBG rates'!$AA$25:$AA$40,'BBG rates'!$AC$25:$AC$40)</f>
        <v>11</v>
      </c>
      <c r="AL210" s="144">
        <f t="shared" si="51"/>
        <v>19.9016906048412</v>
      </c>
      <c r="AM210" s="142">
        <f>(SUMPRODUCT(AL210:AL$381,G210:G$381)+SUMPRODUCT(AL210:AL$381,H210:H$381))/12</f>
        <v>3875741.206593785</v>
      </c>
    </row>
    <row r="211" spans="1:39" x14ac:dyDescent="0.2">
      <c r="A211" s="7">
        <v>190</v>
      </c>
      <c r="B211" s="7">
        <v>95</v>
      </c>
      <c r="C211" s="7">
        <v>47.5</v>
      </c>
      <c r="D211" s="12">
        <f t="shared" si="43"/>
        <v>15.833333333333334</v>
      </c>
      <c r="E211" s="29">
        <f t="shared" si="63"/>
        <v>2219872.25274701</v>
      </c>
      <c r="F211" s="2">
        <f t="shared" si="44"/>
        <v>3004.2113636409476</v>
      </c>
      <c r="G211" s="2">
        <f t="shared" si="52"/>
        <v>18782.301371197234</v>
      </c>
      <c r="H211" s="2">
        <f t="shared" si="53"/>
        <v>7291.153444306151</v>
      </c>
      <c r="I211" s="2">
        <f t="shared" si="62"/>
        <v>29077.666179144333</v>
      </c>
      <c r="J211" s="2">
        <f t="shared" si="60"/>
        <v>460396.38116978528</v>
      </c>
      <c r="K211" s="2">
        <f t="shared" si="45"/>
        <v>22555.824140726018</v>
      </c>
      <c r="L211" s="2">
        <f t="shared" si="45"/>
        <v>357133.88222816197</v>
      </c>
      <c r="M211" s="2"/>
      <c r="N211" s="28">
        <f t="shared" si="61"/>
        <v>4139109.1642693519</v>
      </c>
      <c r="O211" s="2">
        <f t="shared" si="54"/>
        <v>5583.2269657811594</v>
      </c>
      <c r="P211" s="2">
        <f t="shared" si="55"/>
        <v>34906.282814936458</v>
      </c>
      <c r="R211">
        <f t="shared" si="56"/>
        <v>190</v>
      </c>
      <c r="S211" s="89">
        <f t="shared" si="46"/>
        <v>26073.454815503384</v>
      </c>
      <c r="T211" s="89">
        <f>IF(AND(S211=0,S210&gt;0),SUM($G211:$H$381),S211)</f>
        <v>26073.454815503384</v>
      </c>
      <c r="U211" s="82">
        <f>SUM(T211:T$381)</f>
        <v>2245945.7075625132</v>
      </c>
      <c r="V211" s="68">
        <f>localspline(R211,'BBG rates'!$G$10:$G$27,'BBG rates'!$K$10:$K$27)</f>
        <v>0.99698348806545523</v>
      </c>
      <c r="W211" s="68">
        <f>locallinterp(R211,'BBG rates'!$G$10:$G$27,'BBG rates'!$J$10:$J$27)</f>
        <v>1.1916666666666667E-2</v>
      </c>
      <c r="X211" s="56">
        <f t="shared" si="57"/>
        <v>1.1916015851110018E-2</v>
      </c>
      <c r="Y211" s="66">
        <f t="shared" si="47"/>
        <v>145.67596539559761</v>
      </c>
      <c r="Z211" s="72">
        <f t="shared" si="48"/>
        <v>7.7834098075521482E-2</v>
      </c>
      <c r="AA211" s="79">
        <f t="shared" si="49"/>
        <v>-166.56772092136083</v>
      </c>
      <c r="AB211" s="81">
        <f t="shared" si="58"/>
        <v>-8.8996481274055711E-2</v>
      </c>
      <c r="AD211" s="95">
        <f>locallinterp(R211,'BBG rates'!$N$10:$N$369,'BBG rates'!$P$10:$P$369)</f>
        <v>16.089406319572713</v>
      </c>
      <c r="AI211" s="185">
        <f t="shared" si="50"/>
        <v>190</v>
      </c>
      <c r="AJ211" s="127">
        <f>locallinterp(MIN(AI211,CAP_Senior*12),'BBG rates'!$X$24:$X$65,'BBG rates'!$Y$24:$Y$65)</f>
        <v>63.465287031035551</v>
      </c>
      <c r="AK211" s="127">
        <f>locallinterp(MIN(AI211,CAP_CB*12),'BBG rates'!$AA$25:$AA$40,'BBG rates'!$AC$25:$AC$40)</f>
        <v>11</v>
      </c>
      <c r="AL211" s="144">
        <f t="shared" si="51"/>
        <v>19.919098795276042</v>
      </c>
      <c r="AM211" s="142">
        <f>(SUMPRODUCT(AL211:AL$381,G211:G$381)+SUMPRODUCT(AL211:AL$381,H211:H$381))/12</f>
        <v>3832296.4613772403</v>
      </c>
    </row>
    <row r="212" spans="1:39" x14ac:dyDescent="0.2">
      <c r="A212" s="7">
        <v>191</v>
      </c>
      <c r="B212" s="7">
        <v>95.5</v>
      </c>
      <c r="C212" s="7">
        <v>47.75</v>
      </c>
      <c r="D212" s="12">
        <f t="shared" si="43"/>
        <v>15.916666666666666</v>
      </c>
      <c r="E212" s="29">
        <f t="shared" si="63"/>
        <v>2193920.4834405174</v>
      </c>
      <c r="F212" s="2">
        <f t="shared" si="44"/>
        <v>2969.3351112977316</v>
      </c>
      <c r="G212" s="2">
        <f t="shared" si="52"/>
        <v>18745.854250085031</v>
      </c>
      <c r="H212" s="2">
        <f t="shared" si="53"/>
        <v>7205.9150564076035</v>
      </c>
      <c r="I212" s="2">
        <f t="shared" si="62"/>
        <v>28921.104417790368</v>
      </c>
      <c r="J212" s="2">
        <f t="shared" si="60"/>
        <v>460327.57864983001</v>
      </c>
      <c r="K212" s="2">
        <f t="shared" si="45"/>
        <v>22404.409202246425</v>
      </c>
      <c r="L212" s="2">
        <f t="shared" si="45"/>
        <v>356603.51313575555</v>
      </c>
      <c r="M212" s="2"/>
      <c r="N212" s="28">
        <f t="shared" si="61"/>
        <v>4104156.1902761105</v>
      </c>
      <c r="O212" s="2">
        <f t="shared" si="54"/>
        <v>5536.535787476183</v>
      </c>
      <c r="P212" s="2">
        <f t="shared" si="55"/>
        <v>34952.973993241438</v>
      </c>
      <c r="R212">
        <f t="shared" si="56"/>
        <v>191</v>
      </c>
      <c r="S212" s="89">
        <f t="shared" si="46"/>
        <v>25951.769306492635</v>
      </c>
      <c r="T212" s="89">
        <f>IF(AND(S212=0,S211&gt;0),SUM($G212:$H$381),S212)</f>
        <v>25951.769306492635</v>
      </c>
      <c r="U212" s="82">
        <f>SUM(T212:T$381)</f>
        <v>2219872.25274701</v>
      </c>
      <c r="V212" s="68">
        <f>localspline(R212,'BBG rates'!$G$10:$G$27,'BBG rates'!$K$10:$K$27)</f>
        <v>0.99661922850587203</v>
      </c>
      <c r="W212" s="68">
        <f>locallinterp(R212,'BBG rates'!$G$10:$G$27,'BBG rates'!$J$10:$J$27)</f>
        <v>1.3558333333333334E-2</v>
      </c>
      <c r="X212" s="56">
        <f t="shared" si="57"/>
        <v>1.3557490859561483E-2</v>
      </c>
      <c r="Y212" s="66">
        <f t="shared" si="47"/>
        <v>145.41705564486867</v>
      </c>
      <c r="Z212" s="72">
        <f t="shared" si="48"/>
        <v>7.8608337285131849E-2</v>
      </c>
      <c r="AA212" s="79">
        <f t="shared" si="49"/>
        <v>-164.63401614366259</v>
      </c>
      <c r="AB212" s="81">
        <f t="shared" si="58"/>
        <v>-8.8996481274055697E-2</v>
      </c>
      <c r="AD212" s="95">
        <f>locallinterp(R212,'BBG rates'!$N$10:$N$369,'BBG rates'!$P$10:$P$369)</f>
        <v>16.172457921948205</v>
      </c>
      <c r="AI212" s="185">
        <f t="shared" si="50"/>
        <v>191</v>
      </c>
      <c r="AJ212" s="127">
        <f>locallinterp(MIN(AI212,CAP_Senior*12),'BBG rates'!$X$24:$X$65,'BBG rates'!$Y$24:$Y$65)</f>
        <v>63.567688151240496</v>
      </c>
      <c r="AK212" s="127">
        <f>locallinterp(MIN(AI212,CAP_CB*12),'BBG rates'!$AA$25:$AA$40,'BBG rates'!$AC$25:$AC$40)</f>
        <v>11</v>
      </c>
      <c r="AL212" s="144">
        <f t="shared" si="51"/>
        <v>19.936506985710885</v>
      </c>
      <c r="AM212" s="142">
        <f>(SUMPRODUCT(AL212:AL$381,G212:G$381)+SUMPRODUCT(AL212:AL$381,H212:H$381))/12</f>
        <v>3789016.4845102262</v>
      </c>
    </row>
    <row r="213" spans="1:39" x14ac:dyDescent="0.2">
      <c r="A213" s="7">
        <v>192</v>
      </c>
      <c r="B213" s="7">
        <v>96</v>
      </c>
      <c r="C213" s="7">
        <v>48</v>
      </c>
      <c r="D213" s="12">
        <f t="shared" si="43"/>
        <v>16</v>
      </c>
      <c r="E213" s="29">
        <f t="shared" si="63"/>
        <v>2168089.9307821165</v>
      </c>
      <c r="F213" s="2">
        <f t="shared" si="44"/>
        <v>2934.621627354361</v>
      </c>
      <c r="G213" s="2">
        <f t="shared" si="52"/>
        <v>18709.477854738067</v>
      </c>
      <c r="H213" s="2">
        <f t="shared" si="53"/>
        <v>7121.0748036630712</v>
      </c>
      <c r="I213" s="2">
        <f t="shared" si="62"/>
        <v>28765.1742857555</v>
      </c>
      <c r="J213" s="2">
        <f t="shared" si="60"/>
        <v>460242.788572088</v>
      </c>
      <c r="K213" s="2">
        <f t="shared" si="45"/>
        <v>22253.847195857703</v>
      </c>
      <c r="L213" s="2">
        <f t="shared" si="45"/>
        <v>356061.55513372325</v>
      </c>
      <c r="M213" s="2"/>
      <c r="N213" s="28">
        <f t="shared" si="61"/>
        <v>4069156.4626497291</v>
      </c>
      <c r="O213" s="2">
        <f t="shared" si="54"/>
        <v>5489.7821543362697</v>
      </c>
      <c r="P213" s="2">
        <f t="shared" si="55"/>
        <v>34999.727626381362</v>
      </c>
      <c r="R213">
        <f t="shared" si="56"/>
        <v>192</v>
      </c>
      <c r="S213" s="89">
        <f t="shared" si="46"/>
        <v>25830.552658401139</v>
      </c>
      <c r="T213" s="89">
        <f>IF(AND(S213=0,S212&gt;0),SUM($G213:$H$381),S213)</f>
        <v>25830.552658401139</v>
      </c>
      <c r="U213" s="82">
        <f>SUM(T213:T$381)</f>
        <v>2193920.4834405174</v>
      </c>
      <c r="V213" s="68">
        <f>localspline(R213,'BBG rates'!$G$10:$G$27,'BBG rates'!$K$10:$K$27)</f>
        <v>0.99625636288722907</v>
      </c>
      <c r="W213" s="68">
        <f>locallinterp(R213,'BBG rates'!$G$10:$G$27,'BBG rates'!$J$10:$J$27)</f>
        <v>1.52E-2</v>
      </c>
      <c r="X213" s="56">
        <f t="shared" si="57"/>
        <v>1.5198941169369817E-2</v>
      </c>
      <c r="Y213" s="66">
        <f t="shared" si="47"/>
        <v>145.12385491556682</v>
      </c>
      <c r="Z213" s="72">
        <f t="shared" si="48"/>
        <v>7.9377820305309973E-2</v>
      </c>
      <c r="AA213" s="79">
        <f t="shared" si="49"/>
        <v>-162.70933601773436</v>
      </c>
      <c r="AB213" s="81">
        <f t="shared" si="58"/>
        <v>-8.8996481274055697E-2</v>
      </c>
      <c r="AD213" s="95">
        <f>locallinterp(R213,'BBG rates'!$N$10:$N$369,'BBG rates'!$P$10:$P$369)</f>
        <v>16.255479285522139</v>
      </c>
      <c r="AI213" s="185">
        <f t="shared" si="50"/>
        <v>192</v>
      </c>
      <c r="AJ213" s="127">
        <f>locallinterp(MIN(AI213,CAP_Senior*12),'BBG rates'!$X$24:$X$65,'BBG rates'!$Y$24:$Y$65)</f>
        <v>63.670089271445441</v>
      </c>
      <c r="AK213" s="127">
        <f>locallinterp(MIN(AI213,CAP_CB*12),'BBG rates'!$AA$25:$AA$40,'BBG rates'!$AC$25:$AC$40)</f>
        <v>11</v>
      </c>
      <c r="AL213" s="144">
        <f t="shared" si="51"/>
        <v>19.953915176145724</v>
      </c>
      <c r="AM213" s="142">
        <f>(SUMPRODUCT(AL213:AL$381,G213:G$381)+SUMPRODUCT(AL213:AL$381,H213:H$381))/12</f>
        <v>3745900.8486710214</v>
      </c>
    </row>
    <row r="214" spans="1:39" x14ac:dyDescent="0.2">
      <c r="A214" s="7">
        <v>193</v>
      </c>
      <c r="B214" s="7">
        <v>96.5</v>
      </c>
      <c r="C214" s="7">
        <v>48.25</v>
      </c>
      <c r="D214" s="12">
        <f t="shared" ref="D214:D277" si="64">A214/12</f>
        <v>16.083333333333332</v>
      </c>
      <c r="E214" s="29">
        <f t="shared" si="63"/>
        <v>2142380.1275826106</v>
      </c>
      <c r="F214" s="2">
        <f t="shared" ref="F214:F277" si="65">IF($A214&lt;=$I$8,-IPMT($G$11,1,$I$8-$A214+1,$E213),0)</f>
        <v>2900.0702846552927</v>
      </c>
      <c r="G214" s="2">
        <f t="shared" si="52"/>
        <v>18673.172047912736</v>
      </c>
      <c r="H214" s="2">
        <f t="shared" si="53"/>
        <v>7036.6311515932093</v>
      </c>
      <c r="I214" s="2">
        <f t="shared" si="62"/>
        <v>28609.873484161239</v>
      </c>
      <c r="J214" s="2">
        <f t="shared" si="60"/>
        <v>460142.13187025988</v>
      </c>
      <c r="K214" s="2">
        <f t="shared" ref="K214:L277" si="66">I214/(1+$F$12)^IF($I$7=1,$A214,IF($I$7=2,$B214,IF($I$7=4,$C214,$D214)))</f>
        <v>22104.133684126922</v>
      </c>
      <c r="L214" s="2">
        <f t="shared" si="66"/>
        <v>355508.15008637466</v>
      </c>
      <c r="M214" s="2"/>
      <c r="N214" s="28">
        <f t="shared" si="61"/>
        <v>4034109.9188518324</v>
      </c>
      <c r="O214" s="2">
        <f t="shared" si="54"/>
        <v>5442.9659828208742</v>
      </c>
      <c r="P214" s="2">
        <f t="shared" si="55"/>
        <v>35046.543797896746</v>
      </c>
      <c r="R214">
        <f t="shared" si="56"/>
        <v>193</v>
      </c>
      <c r="S214" s="89">
        <f t="shared" ref="S214:S277" si="67">IF(D214&lt;$I$9,G214+H214,0)</f>
        <v>25709.803199505946</v>
      </c>
      <c r="T214" s="89">
        <f>IF(AND(S214=0,S213&gt;0),SUM($G214:$H$381),S214)</f>
        <v>25709.803199505946</v>
      </c>
      <c r="U214" s="82">
        <f>SUM(T214:T$381)</f>
        <v>2168089.930782116</v>
      </c>
      <c r="V214" s="68">
        <f>localspline(R214,'BBG rates'!$G$10:$G$27,'BBG rates'!$K$10:$K$27)</f>
        <v>0.99589478858106206</v>
      </c>
      <c r="W214" s="68">
        <f>locallinterp(R214,'BBG rates'!$G$10:$G$27,'BBG rates'!$J$10:$J$27)</f>
        <v>1.6841666666666668E-2</v>
      </c>
      <c r="X214" s="56">
        <f t="shared" si="57"/>
        <v>1.6840366781867289E-2</v>
      </c>
      <c r="Y214" s="66">
        <f t="shared" ref="Y214:Y277" si="68">T214*X214%/12+Y215</f>
        <v>144.79669070704404</v>
      </c>
      <c r="Z214" s="72">
        <f t="shared" ref="Z214:Z277" si="69">IF(U214=0,0,Y214*1200/U214)</f>
        <v>8.0142445376226695E-2</v>
      </c>
      <c r="AA214" s="79">
        <f t="shared" ref="AA214:AA277" si="70">T214*$AA$17%/12+AA215</f>
        <v>-160.79364577109945</v>
      </c>
      <c r="AB214" s="81">
        <f t="shared" si="58"/>
        <v>-8.8996481274055711E-2</v>
      </c>
      <c r="AD214" s="95">
        <f>locallinterp(R214,'BBG rates'!$N$10:$N$369,'BBG rates'!$P$10:$P$369)</f>
        <v>16.338470517903893</v>
      </c>
      <c r="AI214" s="185">
        <f t="shared" ref="AI214:AI277" si="71">A214</f>
        <v>193</v>
      </c>
      <c r="AJ214" s="127">
        <f>locallinterp(MIN(AI214,CAP_Senior*12),'BBG rates'!$X$24:$X$65,'BBG rates'!$Y$24:$Y$65)</f>
        <v>63.766280338060852</v>
      </c>
      <c r="AK214" s="127">
        <f>locallinterp(MIN(AI214,CAP_CB*12),'BBG rates'!$AA$25:$AA$40,'BBG rates'!$AC$25:$AC$40)</f>
        <v>11</v>
      </c>
      <c r="AL214" s="144">
        <f t="shared" ref="AL214:AL277" si="72">SUMPRODUCT(AJ214:AK214,$AJ$19:$AK$19)</f>
        <v>19.970267657470345</v>
      </c>
      <c r="AM214" s="142">
        <f>(SUMPRODUCT(AL214:AL$381,G214:G$381)+SUMPRODUCT(AL214:AL$381,H214:H$381))/12</f>
        <v>3702949.1272794642</v>
      </c>
    </row>
    <row r="215" spans="1:39" x14ac:dyDescent="0.2">
      <c r="A215" s="7">
        <v>194</v>
      </c>
      <c r="B215" s="7">
        <v>97</v>
      </c>
      <c r="C215" s="7">
        <v>48.5</v>
      </c>
      <c r="D215" s="12">
        <f t="shared" si="64"/>
        <v>16.166666666666668</v>
      </c>
      <c r="E215" s="29">
        <f t="shared" si="63"/>
        <v>2116790.608318788</v>
      </c>
      <c r="F215" s="2">
        <f t="shared" si="65"/>
        <v>2865.6804582811042</v>
      </c>
      <c r="G215" s="2">
        <f t="shared" ref="G215:G278" si="73">IF($A215&lt;=$I$8,-PPMT($G$11,1,$I$8-$A215+1,$E214),0)</f>
        <v>18636.936692631778</v>
      </c>
      <c r="H215" s="2">
        <f t="shared" ref="H215:H278" si="74">IF($A215&lt;=$I$8,(E214-G215)*$G$13,0)</f>
        <v>6952.5825711905863</v>
      </c>
      <c r="I215" s="2">
        <f t="shared" si="62"/>
        <v>28455.199722103469</v>
      </c>
      <c r="J215" s="2">
        <f t="shared" si="60"/>
        <v>460025.72884067276</v>
      </c>
      <c r="K215" s="2">
        <f t="shared" si="66"/>
        <v>21955.264251724406</v>
      </c>
      <c r="L215" s="2">
        <f t="shared" si="66"/>
        <v>354943.43873621122</v>
      </c>
      <c r="M215" s="2"/>
      <c r="N215" s="28">
        <f t="shared" si="61"/>
        <v>3999016.4962603925</v>
      </c>
      <c r="O215" s="2">
        <f t="shared" ref="O215:O278" si="75">IF($A215&lt;=$I$8,-IPMT($G$11,1,$I$8-$A215+1,$N214),0)</f>
        <v>5396.0871892777086</v>
      </c>
      <c r="P215" s="2">
        <f t="shared" ref="P215:P278" si="76">IF($A215&lt;=$I$8,-PPMT($G$11,1,$I$8-$A215+1,$N214),0)</f>
        <v>35093.422591439914</v>
      </c>
      <c r="R215">
        <f t="shared" ref="R215:R278" si="77">ROUND(D215*12,1)</f>
        <v>194</v>
      </c>
      <c r="S215" s="89">
        <f t="shared" si="67"/>
        <v>25589.519263822363</v>
      </c>
      <c r="T215" s="89">
        <f>IF(AND(S215=0,S214&gt;0),SUM($G215:$H$381),S215)</f>
        <v>25589.519263822363</v>
      </c>
      <c r="U215" s="82">
        <f>SUM(T215:T$381)</f>
        <v>2142380.1275826101</v>
      </c>
      <c r="V215" s="68">
        <f>localspline(R215,'BBG rates'!$G$10:$G$27,'BBG rates'!$K$10:$K$27)</f>
        <v>0.9955345817413942</v>
      </c>
      <c r="W215" s="68">
        <f>locallinterp(R215,'BBG rates'!$G$10:$G$27,'BBG rates'!$J$10:$J$27)</f>
        <v>1.8483333333333334E-2</v>
      </c>
      <c r="X215" s="56">
        <f t="shared" ref="X215:X278" si="78">((1+W215%)^(1/12)-1)*1200</f>
        <v>1.8481767697586804E-2</v>
      </c>
      <c r="Y215" s="66">
        <f t="shared" si="68"/>
        <v>144.43588861056961</v>
      </c>
      <c r="Z215" s="72">
        <f t="shared" si="69"/>
        <v>8.0902107007618421E-2</v>
      </c>
      <c r="AA215" s="79">
        <f t="shared" si="70"/>
        <v>-158.88691075526236</v>
      </c>
      <c r="AB215" s="81">
        <f t="shared" ref="AB215:AB278" si="79">IF(U215=0,0,AA215*1200/U215)</f>
        <v>-8.8996481274055711E-2</v>
      </c>
      <c r="AD215" s="95">
        <f>locallinterp(R215,'BBG rates'!$N$10:$N$369,'BBG rates'!$P$10:$P$369)</f>
        <v>16.421431733049008</v>
      </c>
      <c r="AI215" s="185">
        <f t="shared" si="71"/>
        <v>194</v>
      </c>
      <c r="AJ215" s="127">
        <f>locallinterp(MIN(AI215,CAP_Senior*12),'BBG rates'!$X$24:$X$65,'BBG rates'!$Y$24:$Y$65)</f>
        <v>63.862471404676256</v>
      </c>
      <c r="AK215" s="127">
        <f>locallinterp(MIN(AI215,CAP_CB*12),'BBG rates'!$AA$25:$AA$40,'BBG rates'!$AC$25:$AC$40)</f>
        <v>11</v>
      </c>
      <c r="AL215" s="144">
        <f t="shared" si="72"/>
        <v>19.986620138794962</v>
      </c>
      <c r="AM215" s="142">
        <f>(SUMPRODUCT(AL215:AL$381,G215:G$381)+SUMPRODUCT(AL215:AL$381,H215:H$381))/12</f>
        <v>3660163.1563365455</v>
      </c>
    </row>
    <row r="216" spans="1:39" x14ac:dyDescent="0.2">
      <c r="A216" s="7">
        <v>195</v>
      </c>
      <c r="B216" s="7">
        <v>97.5</v>
      </c>
      <c r="C216" s="7">
        <v>48.75</v>
      </c>
      <c r="D216" s="12">
        <f t="shared" si="64"/>
        <v>16.25</v>
      </c>
      <c r="E216" s="29">
        <f t="shared" si="63"/>
        <v>2091320.9091277036</v>
      </c>
      <c r="F216" s="2">
        <f t="shared" si="65"/>
        <v>2831.4515255408214</v>
      </c>
      <c r="G216" s="2">
        <f t="shared" si="73"/>
        <v>18600.771652183721</v>
      </c>
      <c r="H216" s="2">
        <f t="shared" si="74"/>
        <v>6868.9275389009053</v>
      </c>
      <c r="I216" s="2">
        <f t="shared" si="62"/>
        <v>28301.150716625449</v>
      </c>
      <c r="J216" s="2">
        <f t="shared" ref="J216:J279" si="80">IF($I$7=1,I216*A216,IF($I$7=2,I216*B216,IF($I$7=4,I216*C216,I216*D216)))</f>
        <v>459893.69914516353</v>
      </c>
      <c r="K216" s="2">
        <f t="shared" si="66"/>
        <v>21807.23450531649</v>
      </c>
      <c r="L216" s="2">
        <f t="shared" si="66"/>
        <v>354367.56071139296</v>
      </c>
      <c r="M216" s="2"/>
      <c r="N216" s="28">
        <f t="shared" ref="N216:N279" si="81">IF($A216&lt;=$I$8,N215-P216,0)</f>
        <v>3963876.1321696173</v>
      </c>
      <c r="O216" s="2">
        <f t="shared" si="75"/>
        <v>5349.1456899425903</v>
      </c>
      <c r="P216" s="2">
        <f t="shared" si="76"/>
        <v>35140.36409077503</v>
      </c>
      <c r="R216">
        <f t="shared" si="77"/>
        <v>195</v>
      </c>
      <c r="S216" s="89">
        <f t="shared" si="67"/>
        <v>25469.699191084626</v>
      </c>
      <c r="T216" s="89">
        <f>IF(AND(S216=0,S215&gt;0),SUM($G216:$H$381),S216)</f>
        <v>25469.699191084626</v>
      </c>
      <c r="U216" s="82">
        <f>SUM(T216:T$381)</f>
        <v>2116790.608318788</v>
      </c>
      <c r="V216" s="68">
        <f>localspline(R216,'BBG rates'!$G$10:$G$27,'BBG rates'!$K$10:$K$27)</f>
        <v>0.99517575901506916</v>
      </c>
      <c r="W216" s="68">
        <f>locallinterp(R216,'BBG rates'!$G$10:$G$27,'BBG rates'!$J$10:$J$27)</f>
        <v>2.0125000000000001E-2</v>
      </c>
      <c r="X216" s="56">
        <f t="shared" si="78"/>
        <v>2.012314391706127E-2</v>
      </c>
      <c r="Y216" s="66">
        <f t="shared" si="68"/>
        <v>144.04177231846387</v>
      </c>
      <c r="Z216" s="72">
        <f t="shared" si="69"/>
        <v>8.1656695803010423E-2</v>
      </c>
      <c r="AA216" s="79">
        <f t="shared" si="70"/>
        <v>-156.98909644528331</v>
      </c>
      <c r="AB216" s="81">
        <f t="shared" si="79"/>
        <v>-8.8996481274055697E-2</v>
      </c>
      <c r="AD216" s="95">
        <f>locallinterp(R216,'BBG rates'!$N$10:$N$369,'BBG rates'!$P$10:$P$369)</f>
        <v>16.504363046300263</v>
      </c>
      <c r="AI216" s="185">
        <f t="shared" si="71"/>
        <v>195</v>
      </c>
      <c r="AJ216" s="127">
        <f>locallinterp(MIN(AI216,CAP_Senior*12),'BBG rates'!$X$24:$X$65,'BBG rates'!$Y$24:$Y$65)</f>
        <v>63.958662471291667</v>
      </c>
      <c r="AK216" s="127">
        <f>locallinterp(MIN(AI216,CAP_CB*12),'BBG rates'!$AA$25:$AA$40,'BBG rates'!$AC$25:$AC$40)</f>
        <v>11</v>
      </c>
      <c r="AL216" s="144">
        <f t="shared" si="72"/>
        <v>20.002972620119586</v>
      </c>
      <c r="AM216" s="142">
        <f>(SUMPRODUCT(AL216:AL$381,G216:G$381)+SUMPRODUCT(AL216:AL$381,H216:H$381))/12</f>
        <v>3617542.4895815128</v>
      </c>
    </row>
    <row r="217" spans="1:39" x14ac:dyDescent="0.2">
      <c r="A217" s="7">
        <v>196</v>
      </c>
      <c r="B217" s="7">
        <v>98</v>
      </c>
      <c r="C217" s="7">
        <v>49</v>
      </c>
      <c r="D217" s="12">
        <f t="shared" si="64"/>
        <v>16.333333333333332</v>
      </c>
      <c r="E217" s="29">
        <f t="shared" si="63"/>
        <v>2065970.567800977</v>
      </c>
      <c r="F217" s="2">
        <f t="shared" si="65"/>
        <v>2797.3828659642663</v>
      </c>
      <c r="G217" s="2">
        <f t="shared" si="73"/>
        <v>18564.676790122401</v>
      </c>
      <c r="H217" s="2">
        <f t="shared" si="74"/>
        <v>6785.6645366042758</v>
      </c>
      <c r="I217" s="2">
        <f t="shared" si="62"/>
        <v>28147.724192690945</v>
      </c>
      <c r="J217" s="2">
        <f t="shared" si="80"/>
        <v>459746.16181395209</v>
      </c>
      <c r="K217" s="2">
        <f t="shared" si="66"/>
        <v>21660.040073458793</v>
      </c>
      <c r="L217" s="2">
        <f t="shared" si="66"/>
        <v>353780.65453316027</v>
      </c>
      <c r="M217" s="2"/>
      <c r="N217" s="28">
        <f t="shared" si="81"/>
        <v>3928688.7637898391</v>
      </c>
      <c r="O217" s="2">
        <f t="shared" si="75"/>
        <v>5302.1414009392911</v>
      </c>
      <c r="P217" s="2">
        <f t="shared" si="76"/>
        <v>35187.368379778338</v>
      </c>
      <c r="R217">
        <f t="shared" si="77"/>
        <v>196</v>
      </c>
      <c r="S217" s="89">
        <f t="shared" si="67"/>
        <v>25350.341326726677</v>
      </c>
      <c r="T217" s="89">
        <f>IF(AND(S217=0,S216&gt;0),SUM($G217:$H$381),S217)</f>
        <v>25350.341326726677</v>
      </c>
      <c r="U217" s="82">
        <f>SUM(T217:T$381)</f>
        <v>2091320.9091277034</v>
      </c>
      <c r="V217" s="68">
        <f>localspline(R217,'BBG rates'!$G$10:$G$27,'BBG rates'!$K$10:$K$27)</f>
        <v>0.99481833694827271</v>
      </c>
      <c r="W217" s="68">
        <f>locallinterp(R217,'BBG rates'!$G$10:$G$27,'BBG rates'!$J$10:$J$27)</f>
        <v>2.1766666666666667E-2</v>
      </c>
      <c r="X217" s="56">
        <f t="shared" si="78"/>
        <v>2.1764495441356502E-2</v>
      </c>
      <c r="Y217" s="66">
        <f t="shared" si="68"/>
        <v>143.61466363317516</v>
      </c>
      <c r="Z217" s="72">
        <f t="shared" si="69"/>
        <v>8.2406098273886022E-2</v>
      </c>
      <c r="AA217" s="79">
        <f t="shared" si="70"/>
        <v>-155.10016843935398</v>
      </c>
      <c r="AB217" s="81">
        <f t="shared" si="79"/>
        <v>-8.8996481274055683E-2</v>
      </c>
      <c r="AD217" s="95">
        <f>locallinterp(R217,'BBG rates'!$N$10:$N$369,'BBG rates'!$P$10:$P$369)</f>
        <v>16.587264574379287</v>
      </c>
      <c r="AI217" s="185">
        <f t="shared" si="71"/>
        <v>196</v>
      </c>
      <c r="AJ217" s="127">
        <f>locallinterp(MIN(AI217,CAP_Senior*12),'BBG rates'!$X$24:$X$65,'BBG rates'!$Y$24:$Y$65)</f>
        <v>64.054853537907078</v>
      </c>
      <c r="AK217" s="127">
        <f>locallinterp(MIN(AI217,CAP_CB*12),'BBG rates'!$AA$25:$AA$40,'BBG rates'!$AC$25:$AC$40)</f>
        <v>11</v>
      </c>
      <c r="AL217" s="144">
        <f t="shared" si="72"/>
        <v>20.019325101444203</v>
      </c>
      <c r="AM217" s="142">
        <f>(SUMPRODUCT(AL217:AL$381,G217:G$381)+SUMPRODUCT(AL217:AL$381,H217:H$381))/12</f>
        <v>3575086.6816180167</v>
      </c>
    </row>
    <row r="218" spans="1:39" x14ac:dyDescent="0.2">
      <c r="A218" s="7">
        <v>197</v>
      </c>
      <c r="B218" s="7">
        <v>98.5</v>
      </c>
      <c r="C218" s="7">
        <v>49.25</v>
      </c>
      <c r="D218" s="12">
        <f t="shared" si="64"/>
        <v>16.416666666666668</v>
      </c>
      <c r="E218" s="29">
        <f t="shared" si="63"/>
        <v>2040739.1237791141</v>
      </c>
      <c r="F218" s="2">
        <f t="shared" si="65"/>
        <v>2763.4738612944329</v>
      </c>
      <c r="G218" s="2">
        <f t="shared" si="73"/>
        <v>18528.651970266397</v>
      </c>
      <c r="H218" s="2">
        <f t="shared" si="74"/>
        <v>6702.7920515965588</v>
      </c>
      <c r="I218" s="2">
        <f t="shared" si="62"/>
        <v>27994.917883157388</v>
      </c>
      <c r="J218" s="2">
        <f t="shared" si="80"/>
        <v>459583.23524850048</v>
      </c>
      <c r="K218" s="2">
        <f t="shared" si="66"/>
        <v>21513.676606489946</v>
      </c>
      <c r="L218" s="2">
        <f t="shared" si="66"/>
        <v>353182.85762321</v>
      </c>
      <c r="M218" s="2"/>
      <c r="N218" s="28">
        <f t="shared" si="81"/>
        <v>3893454.3282474009</v>
      </c>
      <c r="O218" s="2">
        <f t="shared" si="75"/>
        <v>5255.0742382793906</v>
      </c>
      <c r="P218" s="2">
        <f t="shared" si="76"/>
        <v>35234.435542438237</v>
      </c>
      <c r="R218">
        <f t="shared" si="77"/>
        <v>197</v>
      </c>
      <c r="S218" s="89">
        <f t="shared" si="67"/>
        <v>25231.444021862957</v>
      </c>
      <c r="T218" s="89">
        <f>IF(AND(S218=0,S217&gt;0),SUM($G218:$H$381),S218)</f>
        <v>25231.444021862957</v>
      </c>
      <c r="U218" s="82">
        <f>SUM(T218:T$381)</f>
        <v>2065970.5678009768</v>
      </c>
      <c r="V218" s="68">
        <f>localspline(R218,'BBG rates'!$G$10:$G$27,'BBG rates'!$K$10:$K$27)</f>
        <v>0.99446233209954937</v>
      </c>
      <c r="W218" s="68">
        <f>locallinterp(R218,'BBG rates'!$G$10:$G$27,'BBG rates'!$J$10:$J$27)</f>
        <v>2.3408333333333333E-2</v>
      </c>
      <c r="X218" s="56">
        <f t="shared" si="78"/>
        <v>2.3405822271005405E-2</v>
      </c>
      <c r="Y218" s="66">
        <f t="shared" si="68"/>
        <v>143.15488247630651</v>
      </c>
      <c r="Z218" s="72">
        <f t="shared" si="69"/>
        <v>8.3150196643128865E-2</v>
      </c>
      <c r="AA218" s="79">
        <f t="shared" si="70"/>
        <v>-153.22009245837486</v>
      </c>
      <c r="AB218" s="81">
        <f t="shared" si="79"/>
        <v>-8.8996481274055683E-2</v>
      </c>
      <c r="AD218" s="95">
        <f>locallinterp(R218,'BBG rates'!$N$10:$N$369,'BBG rates'!$P$10:$P$369)</f>
        <v>16.670136435387583</v>
      </c>
      <c r="AI218" s="185">
        <f t="shared" si="71"/>
        <v>197</v>
      </c>
      <c r="AJ218" s="127">
        <f>locallinterp(MIN(AI218,CAP_Senior*12),'BBG rates'!$X$24:$X$65,'BBG rates'!$Y$24:$Y$65)</f>
        <v>64.151044604522482</v>
      </c>
      <c r="AK218" s="127">
        <f>locallinterp(MIN(AI218,CAP_CB*12),'BBG rates'!$AA$25:$AA$40,'BBG rates'!$AC$25:$AC$40)</f>
        <v>11</v>
      </c>
      <c r="AL218" s="144">
        <f t="shared" si="72"/>
        <v>20.03567758276882</v>
      </c>
      <c r="AM218" s="142">
        <f>(SUMPRODUCT(AL218:AL$381,G218:G$381)+SUMPRODUCT(AL218:AL$381,H218:H$381))/12</f>
        <v>3532795.2879136573</v>
      </c>
    </row>
    <row r="219" spans="1:39" x14ac:dyDescent="0.2">
      <c r="A219" s="7">
        <v>198</v>
      </c>
      <c r="B219" s="7">
        <v>99</v>
      </c>
      <c r="C219" s="7">
        <v>49.5</v>
      </c>
      <c r="D219" s="12">
        <f t="shared" si="64"/>
        <v>16.5</v>
      </c>
      <c r="E219" s="29">
        <f t="shared" si="63"/>
        <v>2015626.1181458447</v>
      </c>
      <c r="F219" s="2">
        <f t="shared" si="65"/>
        <v>2729.7238954798918</v>
      </c>
      <c r="G219" s="2">
        <f t="shared" si="73"/>
        <v>18492.697056698573</v>
      </c>
      <c r="H219" s="2">
        <f t="shared" si="74"/>
        <v>6620.3085765707738</v>
      </c>
      <c r="I219" s="2">
        <f t="shared" si="62"/>
        <v>27842.729528749238</v>
      </c>
      <c r="J219" s="2">
        <f t="shared" si="80"/>
        <v>459405.03722436243</v>
      </c>
      <c r="K219" s="2">
        <f t="shared" si="66"/>
        <v>21368.139776425942</v>
      </c>
      <c r="L219" s="2">
        <f t="shared" si="66"/>
        <v>352574.30631102802</v>
      </c>
      <c r="M219" s="2"/>
      <c r="N219" s="28">
        <f t="shared" si="81"/>
        <v>3858172.7625845456</v>
      </c>
      <c r="O219" s="2">
        <f t="shared" si="75"/>
        <v>5207.9441178621228</v>
      </c>
      <c r="P219" s="2">
        <f t="shared" si="76"/>
        <v>35281.565662855508</v>
      </c>
      <c r="R219">
        <f t="shared" si="77"/>
        <v>198</v>
      </c>
      <c r="S219" s="89">
        <f t="shared" si="67"/>
        <v>25113.005633269346</v>
      </c>
      <c r="T219" s="89">
        <f>IF(AND(S219=0,S218&gt;0),SUM($G219:$H$381),S219)</f>
        <v>25113.005633269346</v>
      </c>
      <c r="U219" s="82">
        <f>SUM(T219:T$381)</f>
        <v>2040739.1237791136</v>
      </c>
      <c r="V219" s="68">
        <f>localspline(R219,'BBG rates'!$G$10:$G$27,'BBG rates'!$K$10:$K$27)</f>
        <v>0.99410776109720445</v>
      </c>
      <c r="W219" s="68">
        <f>locallinterp(R219,'BBG rates'!$G$10:$G$27,'BBG rates'!$J$10:$J$27)</f>
        <v>2.5049999999999999E-2</v>
      </c>
      <c r="X219" s="56">
        <f t="shared" si="78"/>
        <v>2.5047124407073795E-2</v>
      </c>
      <c r="Y219" s="66">
        <f t="shared" si="68"/>
        <v>142.66274689762605</v>
      </c>
      <c r="Z219" s="72">
        <f t="shared" si="69"/>
        <v>8.3888868637028768E-2</v>
      </c>
      <c r="AA219" s="79">
        <f t="shared" si="70"/>
        <v>-151.34883434553393</v>
      </c>
      <c r="AB219" s="81">
        <f t="shared" si="79"/>
        <v>-8.8996481274055697E-2</v>
      </c>
      <c r="AD219" s="95">
        <f>locallinterp(R219,'BBG rates'!$N$10:$N$369,'BBG rates'!$P$10:$P$369)</f>
        <v>16.75297874881235</v>
      </c>
      <c r="AI219" s="185">
        <f t="shared" si="71"/>
        <v>198</v>
      </c>
      <c r="AJ219" s="127">
        <f>locallinterp(MIN(AI219,CAP_Senior*12),'BBG rates'!$X$24:$X$65,'BBG rates'!$Y$24:$Y$65)</f>
        <v>64.247235671137901</v>
      </c>
      <c r="AK219" s="127">
        <f>locallinterp(MIN(AI219,CAP_CB*12),'BBG rates'!$AA$25:$AA$40,'BBG rates'!$AC$25:$AC$40)</f>
        <v>11</v>
      </c>
      <c r="AL219" s="144">
        <f t="shared" si="72"/>
        <v>20.052030064093444</v>
      </c>
      <c r="AM219" s="142">
        <f>(SUMPRODUCT(AL219:AL$381,G219:G$381)+SUMPRODUCT(AL219:AL$381,H219:H$381))/12</f>
        <v>3490667.8647995144</v>
      </c>
    </row>
    <row r="220" spans="1:39" x14ac:dyDescent="0.2">
      <c r="A220" s="7">
        <v>199</v>
      </c>
      <c r="B220" s="7">
        <v>99.5</v>
      </c>
      <c r="C220" s="7">
        <v>49.75</v>
      </c>
      <c r="D220" s="12">
        <f t="shared" si="64"/>
        <v>16.583333333333332</v>
      </c>
      <c r="E220" s="29">
        <f t="shared" si="63"/>
        <v>1990631.0936224805</v>
      </c>
      <c r="F220" s="2">
        <f t="shared" si="65"/>
        <v>2696.1323546672129</v>
      </c>
      <c r="G220" s="2">
        <f t="shared" si="73"/>
        <v>18456.81191376553</v>
      </c>
      <c r="H220" s="2">
        <f t="shared" si="74"/>
        <v>6538.2126095985641</v>
      </c>
      <c r="I220" s="2">
        <f t="shared" si="62"/>
        <v>27691.15687803131</v>
      </c>
      <c r="J220" s="2">
        <f t="shared" si="80"/>
        <v>459211.68489401921</v>
      </c>
      <c r="K220" s="2">
        <f t="shared" si="66"/>
        <v>21223.425276854836</v>
      </c>
      <c r="L220" s="2">
        <f t="shared" si="66"/>
        <v>351955.13584117603</v>
      </c>
      <c r="M220" s="2"/>
      <c r="N220" s="28">
        <f t="shared" si="81"/>
        <v>3822844.0037593022</v>
      </c>
      <c r="O220" s="2">
        <f t="shared" si="75"/>
        <v>5160.7509554742273</v>
      </c>
      <c r="P220" s="2">
        <f t="shared" si="76"/>
        <v>35328.758825243407</v>
      </c>
      <c r="R220">
        <f t="shared" si="77"/>
        <v>199</v>
      </c>
      <c r="S220" s="89">
        <f t="shared" si="67"/>
        <v>24995.024523364096</v>
      </c>
      <c r="T220" s="89">
        <f>IF(AND(S220=0,S219&gt;0),SUM($G220:$H$381),S220)</f>
        <v>24995.024523364096</v>
      </c>
      <c r="U220" s="82">
        <f>SUM(T220:T$381)</f>
        <v>2015626.1181458442</v>
      </c>
      <c r="V220" s="68">
        <f>localspline(R220,'BBG rates'!$G$10:$G$27,'BBG rates'!$K$10:$K$27)</f>
        <v>0.99375470010144029</v>
      </c>
      <c r="W220" s="68">
        <f>locallinterp(R220,'BBG rates'!$G$10:$G$27,'BBG rates'!$J$10:$J$27)</f>
        <v>2.6691666666666666E-2</v>
      </c>
      <c r="X220" s="56">
        <f t="shared" si="78"/>
        <v>2.6688401850094579E-2</v>
      </c>
      <c r="Y220" s="66">
        <f t="shared" si="68"/>
        <v>142.138573084016</v>
      </c>
      <c r="Z220" s="72">
        <f t="shared" si="69"/>
        <v>8.4621987265039778E-2</v>
      </c>
      <c r="AA220" s="79">
        <f t="shared" si="70"/>
        <v>-149.48636006588683</v>
      </c>
      <c r="AB220" s="81">
        <f t="shared" si="79"/>
        <v>-8.8996481274055697E-2</v>
      </c>
      <c r="AD220" s="95">
        <f>locallinterp(R220,'BBG rates'!$N$10:$N$369,'BBG rates'!$P$10:$P$369)</f>
        <v>16.835791640487468</v>
      </c>
      <c r="AI220" s="185">
        <f t="shared" si="71"/>
        <v>199</v>
      </c>
      <c r="AJ220" s="127">
        <f>locallinterp(MIN(AI220,CAP_Senior*12),'BBG rates'!$X$24:$X$65,'BBG rates'!$Y$24:$Y$65)</f>
        <v>64.343426737753305</v>
      </c>
      <c r="AK220" s="127">
        <f>locallinterp(MIN(AI220,CAP_CB*12),'BBG rates'!$AA$25:$AA$40,'BBG rates'!$AC$25:$AC$40)</f>
        <v>11</v>
      </c>
      <c r="AL220" s="144">
        <f t="shared" si="72"/>
        <v>20.068382545418061</v>
      </c>
      <c r="AM220" s="142">
        <f>(SUMPRODUCT(AL220:AL$381,G220:G$381)+SUMPRODUCT(AL220:AL$381,H220:H$381))/12</f>
        <v>3448703.9694696744</v>
      </c>
    </row>
    <row r="221" spans="1:39" x14ac:dyDescent="0.2">
      <c r="A221" s="7">
        <v>200</v>
      </c>
      <c r="B221" s="7">
        <v>100</v>
      </c>
      <c r="C221" s="7">
        <v>50</v>
      </c>
      <c r="D221" s="12">
        <f t="shared" si="64"/>
        <v>16.666666666666668</v>
      </c>
      <c r="E221" s="29">
        <f t="shared" si="63"/>
        <v>1965753.5945622916</v>
      </c>
      <c r="F221" s="2">
        <f t="shared" si="65"/>
        <v>2662.698627193422</v>
      </c>
      <c r="G221" s="2">
        <f t="shared" si="73"/>
        <v>18420.996406077116</v>
      </c>
      <c r="H221" s="2">
        <f t="shared" si="74"/>
        <v>6456.5026541117286</v>
      </c>
      <c r="I221" s="2">
        <f t="shared" si="62"/>
        <v>27540.197687382268</v>
      </c>
      <c r="J221" s="2">
        <f t="shared" si="80"/>
        <v>459003.29478970449</v>
      </c>
      <c r="K221" s="2">
        <f t="shared" si="66"/>
        <v>21079.528822832104</v>
      </c>
      <c r="L221" s="2">
        <f t="shared" si="66"/>
        <v>351325.48038053507</v>
      </c>
      <c r="M221" s="2"/>
      <c r="N221" s="28">
        <f t="shared" si="81"/>
        <v>3787467.9886453743</v>
      </c>
      <c r="O221" s="2">
        <f t="shared" si="75"/>
        <v>5113.4946667897993</v>
      </c>
      <c r="P221" s="2">
        <f t="shared" si="76"/>
        <v>35376.015113927831</v>
      </c>
      <c r="R221">
        <f t="shared" si="77"/>
        <v>200</v>
      </c>
      <c r="S221" s="89">
        <f t="shared" si="67"/>
        <v>24877.499060188846</v>
      </c>
      <c r="T221" s="89">
        <f>IF(AND(S221=0,S220&gt;0),SUM($G221:$H$381),S221)</f>
        <v>24877.499060188846</v>
      </c>
      <c r="U221" s="82">
        <f>SUM(T221:T$381)</f>
        <v>1990631.0936224801</v>
      </c>
      <c r="V221" s="68">
        <f>localspline(R221,'BBG rates'!$G$10:$G$27,'BBG rates'!$K$10:$K$27)</f>
        <v>0.99340304648379318</v>
      </c>
      <c r="W221" s="68">
        <f>locallinterp(R221,'BBG rates'!$G$10:$G$27,'BBG rates'!$J$10:$J$27)</f>
        <v>2.8333333333333335E-2</v>
      </c>
      <c r="X221" s="56">
        <f t="shared" si="78"/>
        <v>2.8329654601133569E-2</v>
      </c>
      <c r="Y221" s="66">
        <f t="shared" si="68"/>
        <v>141.58267536840557</v>
      </c>
      <c r="Z221" s="72">
        <f t="shared" si="69"/>
        <v>8.5349420586468439E-2</v>
      </c>
      <c r="AA221" s="79">
        <f t="shared" si="70"/>
        <v>-147.63263570593838</v>
      </c>
      <c r="AB221" s="81">
        <f t="shared" si="79"/>
        <v>-8.8996481274055697E-2</v>
      </c>
      <c r="AD221" s="95">
        <f>locallinterp(R221,'BBG rates'!$N$10:$N$369,'BBG rates'!$P$10:$P$369)</f>
        <v>16.918575227694451</v>
      </c>
      <c r="AI221" s="185">
        <f t="shared" si="71"/>
        <v>200</v>
      </c>
      <c r="AJ221" s="127">
        <f>locallinterp(MIN(AI221,CAP_Senior*12),'BBG rates'!$X$24:$X$65,'BBG rates'!$Y$24:$Y$65)</f>
        <v>64.439617804368709</v>
      </c>
      <c r="AK221" s="127">
        <f>locallinterp(MIN(AI221,CAP_CB*12),'BBG rates'!$AA$25:$AA$40,'BBG rates'!$AC$25:$AC$40)</f>
        <v>11</v>
      </c>
      <c r="AL221" s="144">
        <f t="shared" si="72"/>
        <v>20.084735026742678</v>
      </c>
      <c r="AM221" s="142">
        <f>(SUMPRODUCT(AL221:AL$381,G221:G$381)+SUMPRODUCT(AL221:AL$381,H221:H$381))/12</f>
        <v>3406903.1599807604</v>
      </c>
    </row>
    <row r="222" spans="1:39" x14ac:dyDescent="0.2">
      <c r="A222" s="7">
        <v>201</v>
      </c>
      <c r="B222" s="7">
        <v>100.5</v>
      </c>
      <c r="C222" s="7">
        <v>50.25</v>
      </c>
      <c r="D222" s="12">
        <f t="shared" si="64"/>
        <v>16.75</v>
      </c>
      <c r="E222" s="29">
        <f t="shared" si="63"/>
        <v>1940993.1669449019</v>
      </c>
      <c r="F222" s="2">
        <f t="shared" si="65"/>
        <v>2629.4221035784781</v>
      </c>
      <c r="G222" s="2">
        <f t="shared" si="73"/>
        <v>18385.25039850589</v>
      </c>
      <c r="H222" s="2">
        <f t="shared" si="74"/>
        <v>6375.1772188838122</v>
      </c>
      <c r="I222" s="2">
        <f t="shared" si="62"/>
        <v>27389.849720968181</v>
      </c>
      <c r="J222" s="2">
        <f t="shared" si="80"/>
        <v>458779.98282621702</v>
      </c>
      <c r="K222" s="2">
        <f t="shared" si="66"/>
        <v>20936.446150776366</v>
      </c>
      <c r="L222" s="2">
        <f t="shared" si="66"/>
        <v>350685.47302550415</v>
      </c>
      <c r="M222" s="2"/>
      <c r="N222" s="28">
        <f t="shared" si="81"/>
        <v>3752044.6540320269</v>
      </c>
      <c r="O222" s="2">
        <f t="shared" si="75"/>
        <v>5066.1751673701374</v>
      </c>
      <c r="P222" s="2">
        <f t="shared" si="76"/>
        <v>35423.334613347492</v>
      </c>
      <c r="R222">
        <f t="shared" si="77"/>
        <v>201</v>
      </c>
      <c r="S222" s="89">
        <f t="shared" si="67"/>
        <v>24760.427617389701</v>
      </c>
      <c r="T222" s="89">
        <f>IF(AND(S222=0,S221&gt;0),SUM($G222:$H$381),S222)</f>
        <v>24760.427617389701</v>
      </c>
      <c r="U222" s="82">
        <f>SUM(T222:T$381)</f>
        <v>1965753.5945622916</v>
      </c>
      <c r="V222" s="68">
        <f>localspline(R222,'BBG rates'!$G$10:$G$27,'BBG rates'!$K$10:$K$27)</f>
        <v>0.9930528764187132</v>
      </c>
      <c r="W222" s="68">
        <f>locallinterp(R222,'BBG rates'!$G$10:$G$27,'BBG rates'!$J$10:$J$27)</f>
        <v>2.9975000000000002E-2</v>
      </c>
      <c r="X222" s="56">
        <f t="shared" si="78"/>
        <v>2.9970882660723674E-2</v>
      </c>
      <c r="Y222" s="66">
        <f t="shared" si="68"/>
        <v>140.99536623864293</v>
      </c>
      <c r="Z222" s="72">
        <f t="shared" si="69"/>
        <v>8.6071031463150163E-2</v>
      </c>
      <c r="AA222" s="79">
        <f t="shared" si="70"/>
        <v>-145.78762747322551</v>
      </c>
      <c r="AB222" s="81">
        <f t="shared" si="79"/>
        <v>-8.8996481274055669E-2</v>
      </c>
      <c r="AD222" s="95">
        <f>locallinterp(R222,'BBG rates'!$N$10:$N$369,'BBG rates'!$P$10:$P$369)</f>
        <v>17.001329634062678</v>
      </c>
      <c r="AI222" s="185">
        <f t="shared" si="71"/>
        <v>201</v>
      </c>
      <c r="AJ222" s="127">
        <f>locallinterp(MIN(AI222,CAP_Senior*12),'BBG rates'!$X$24:$X$65,'BBG rates'!$Y$24:$Y$65)</f>
        <v>64.535808870984127</v>
      </c>
      <c r="AK222" s="127">
        <f>locallinterp(MIN(AI222,CAP_CB*12),'BBG rates'!$AA$25:$AA$40,'BBG rates'!$AC$25:$AC$40)</f>
        <v>11</v>
      </c>
      <c r="AL222" s="144">
        <f t="shared" si="72"/>
        <v>20.101087508067302</v>
      </c>
      <c r="AM222" s="142">
        <f>(SUMPRODUCT(AL222:AL$381,G222:G$381)+SUMPRODUCT(AL222:AL$381,H222:H$381))/12</f>
        <v>3365264.9952514321</v>
      </c>
    </row>
    <row r="223" spans="1:39" x14ac:dyDescent="0.2">
      <c r="A223" s="7">
        <v>202</v>
      </c>
      <c r="B223" s="7">
        <v>101</v>
      </c>
      <c r="C223" s="7">
        <v>50.5</v>
      </c>
      <c r="D223" s="12">
        <f t="shared" si="64"/>
        <v>16.833333333333332</v>
      </c>
      <c r="E223" s="29">
        <f t="shared" si="63"/>
        <v>1916349.3583707034</v>
      </c>
      <c r="F223" s="2">
        <f t="shared" si="65"/>
        <v>2596.3021765177741</v>
      </c>
      <c r="G223" s="2">
        <f t="shared" si="73"/>
        <v>18349.573756186644</v>
      </c>
      <c r="H223" s="2">
        <f t="shared" si="74"/>
        <v>6294.2348180117624</v>
      </c>
      <c r="I223" s="2">
        <f t="shared" si="62"/>
        <v>27240.11075071618</v>
      </c>
      <c r="J223" s="2">
        <f t="shared" si="80"/>
        <v>458541.86430372234</v>
      </c>
      <c r="K223" s="2">
        <f t="shared" si="66"/>
        <v>20794.173018365735</v>
      </c>
      <c r="L223" s="2">
        <f t="shared" si="66"/>
        <v>350035.24580915651</v>
      </c>
      <c r="M223" s="2"/>
      <c r="N223" s="28">
        <f t="shared" si="81"/>
        <v>3716573.9366239728</v>
      </c>
      <c r="O223" s="2">
        <f t="shared" si="75"/>
        <v>5018.7923726635954</v>
      </c>
      <c r="P223" s="2">
        <f t="shared" si="76"/>
        <v>35470.717408054035</v>
      </c>
      <c r="R223">
        <f t="shared" si="77"/>
        <v>202</v>
      </c>
      <c r="S223" s="89">
        <f t="shared" si="67"/>
        <v>24643.808574198407</v>
      </c>
      <c r="T223" s="89">
        <f>IF(AND(S223=0,S222&gt;0),SUM($G223:$H$381),S223)</f>
        <v>24643.808574198407</v>
      </c>
      <c r="U223" s="82">
        <f>SUM(T223:T$381)</f>
        <v>1940993.1669449019</v>
      </c>
      <c r="V223" s="68">
        <f>localspline(R223,'BBG rates'!$G$10:$G$27,'BBG rates'!$K$10:$K$27)</f>
        <v>0.99270420651170932</v>
      </c>
      <c r="W223" s="68">
        <f>locallinterp(R223,'BBG rates'!$G$10:$G$27,'BBG rates'!$J$10:$J$27)</f>
        <v>3.1616666666666668E-2</v>
      </c>
      <c r="X223" s="56">
        <f t="shared" si="78"/>
        <v>3.1612086029397801E-2</v>
      </c>
      <c r="Y223" s="66">
        <f t="shared" si="68"/>
        <v>140.37695634635116</v>
      </c>
      <c r="Z223" s="72">
        <f t="shared" si="69"/>
        <v>8.6786677297150519E-2</v>
      </c>
      <c r="AA223" s="79">
        <f t="shared" si="70"/>
        <v>-143.95130169590166</v>
      </c>
      <c r="AB223" s="81">
        <f t="shared" si="79"/>
        <v>-8.8996481274055683E-2</v>
      </c>
      <c r="AD223" s="95">
        <f>locallinterp(R223,'BBG rates'!$N$10:$N$369,'BBG rates'!$P$10:$P$369)</f>
        <v>17.08405498460532</v>
      </c>
      <c r="AI223" s="185">
        <f t="shared" si="71"/>
        <v>202</v>
      </c>
      <c r="AJ223" s="127">
        <f>locallinterp(MIN(AI223,CAP_Senior*12),'BBG rates'!$X$24:$X$65,'BBG rates'!$Y$24:$Y$65)</f>
        <v>64.631999937599531</v>
      </c>
      <c r="AK223" s="127">
        <f>locallinterp(MIN(AI223,CAP_CB*12),'BBG rates'!$AA$25:$AA$40,'BBG rates'!$AC$25:$AC$40)</f>
        <v>11</v>
      </c>
      <c r="AL223" s="144">
        <f t="shared" si="72"/>
        <v>20.117439989391919</v>
      </c>
      <c r="AM223" s="142">
        <f>(SUMPRODUCT(AL223:AL$381,G223:G$381)+SUMPRODUCT(AL223:AL$381,H223:H$381))/12</f>
        <v>3323789.035061907</v>
      </c>
    </row>
    <row r="224" spans="1:39" x14ac:dyDescent="0.2">
      <c r="A224" s="7">
        <v>203</v>
      </c>
      <c r="B224" s="7">
        <v>101.5</v>
      </c>
      <c r="C224" s="7">
        <v>50.75</v>
      </c>
      <c r="D224" s="12">
        <f t="shared" si="64"/>
        <v>16.916666666666668</v>
      </c>
      <c r="E224" s="29">
        <f t="shared" si="63"/>
        <v>1891821.7180552899</v>
      </c>
      <c r="F224" s="2">
        <f t="shared" si="65"/>
        <v>2563.3382408746688</v>
      </c>
      <c r="G224" s="2">
        <f t="shared" si="73"/>
        <v>18313.966344515844</v>
      </c>
      <c r="H224" s="2">
        <f t="shared" si="74"/>
        <v>6213.6739708976429</v>
      </c>
      <c r="I224" s="2">
        <f t="shared" si="62"/>
        <v>27090.978556288155</v>
      </c>
      <c r="J224" s="2">
        <f t="shared" si="80"/>
        <v>458289.05391054135</v>
      </c>
      <c r="K224" s="2">
        <f t="shared" si="66"/>
        <v>20652.705204434489</v>
      </c>
      <c r="L224" s="2">
        <f t="shared" si="66"/>
        <v>349374.92970835016</v>
      </c>
      <c r="M224" s="2"/>
      <c r="N224" s="28">
        <f t="shared" si="81"/>
        <v>3681055.7730412604</v>
      </c>
      <c r="O224" s="2">
        <f t="shared" si="75"/>
        <v>4971.3461980054281</v>
      </c>
      <c r="P224" s="2">
        <f t="shared" si="76"/>
        <v>35518.163582712194</v>
      </c>
      <c r="R224">
        <f t="shared" si="77"/>
        <v>203</v>
      </c>
      <c r="S224" s="89">
        <f t="shared" si="67"/>
        <v>24527.640315413486</v>
      </c>
      <c r="T224" s="89">
        <f>IF(AND(S224=0,S223&gt;0),SUM($G224:$H$381),S224)</f>
        <v>24527.640315413486</v>
      </c>
      <c r="U224" s="82">
        <f>SUM(T224:T$381)</f>
        <v>1916349.3583707034</v>
      </c>
      <c r="V224" s="68">
        <f>localspline(R224,'BBG rates'!$G$10:$G$27,'BBG rates'!$K$10:$K$27)</f>
        <v>0.99235711293451967</v>
      </c>
      <c r="W224" s="68">
        <f>locallinterp(R224,'BBG rates'!$G$10:$G$27,'BBG rates'!$J$10:$J$27)</f>
        <v>3.3258333333333334E-2</v>
      </c>
      <c r="X224" s="56">
        <f t="shared" si="78"/>
        <v>3.3253264708488217E-2</v>
      </c>
      <c r="Y224" s="66">
        <f t="shared" si="68"/>
        <v>139.72775451573486</v>
      </c>
      <c r="Z224" s="72">
        <f t="shared" si="69"/>
        <v>8.7496209752400828E-2</v>
      </c>
      <c r="AA224" s="79">
        <f t="shared" si="70"/>
        <v>-142.12362482232245</v>
      </c>
      <c r="AB224" s="81">
        <f t="shared" si="79"/>
        <v>-8.8996481274055697E-2</v>
      </c>
      <c r="AD224" s="95">
        <f>locallinterp(R224,'BBG rates'!$N$10:$N$369,'BBG rates'!$P$10:$P$369)</f>
        <v>17.166751410683197</v>
      </c>
      <c r="AI224" s="185">
        <f t="shared" si="71"/>
        <v>203</v>
      </c>
      <c r="AJ224" s="127">
        <f>locallinterp(MIN(AI224,CAP_Senior*12),'BBG rates'!$X$24:$X$65,'BBG rates'!$Y$24:$Y$65)</f>
        <v>64.728191004214949</v>
      </c>
      <c r="AK224" s="127">
        <f>locallinterp(MIN(AI224,CAP_CB*12),'BBG rates'!$AA$25:$AA$40,'BBG rates'!$AC$25:$AC$40)</f>
        <v>11</v>
      </c>
      <c r="AL224" s="144">
        <f t="shared" si="72"/>
        <v>20.133792470716543</v>
      </c>
      <c r="AM224" s="142">
        <f>(SUMPRODUCT(AL224:AL$381,G224:G$381)+SUMPRODUCT(AL224:AL$381,H224:H$381))/12</f>
        <v>3282474.8400534485</v>
      </c>
    </row>
    <row r="225" spans="1:39" x14ac:dyDescent="0.2">
      <c r="A225" s="7">
        <v>204</v>
      </c>
      <c r="B225" s="7">
        <v>102</v>
      </c>
      <c r="C225" s="7">
        <v>51</v>
      </c>
      <c r="D225" s="12">
        <f t="shared" si="64"/>
        <v>17</v>
      </c>
      <c r="E225" s="29">
        <f t="shared" si="63"/>
        <v>1867409.7968239083</v>
      </c>
      <c r="F225" s="2">
        <f t="shared" si="65"/>
        <v>2530.5296936730388</v>
      </c>
      <c r="G225" s="2">
        <f t="shared" si="73"/>
        <v>18278.428029151197</v>
      </c>
      <c r="H225" s="2">
        <f t="shared" si="74"/>
        <v>6133.4932022304092</v>
      </c>
      <c r="I225" s="2">
        <f t="shared" si="62"/>
        <v>26942.450925054643</v>
      </c>
      <c r="J225" s="2">
        <f t="shared" si="80"/>
        <v>458021.66572592896</v>
      </c>
      <c r="K225" s="2">
        <f t="shared" si="66"/>
        <v>20512.038508870475</v>
      </c>
      <c r="L225" s="2">
        <f t="shared" si="66"/>
        <v>348704.65465079807</v>
      </c>
      <c r="M225" s="2"/>
      <c r="N225" s="28">
        <f t="shared" si="81"/>
        <v>3645490.0998191605</v>
      </c>
      <c r="O225" s="2">
        <f t="shared" si="75"/>
        <v>4923.8365586176405</v>
      </c>
      <c r="P225" s="2">
        <f t="shared" si="76"/>
        <v>35565.673222099984</v>
      </c>
      <c r="R225">
        <f t="shared" si="77"/>
        <v>204</v>
      </c>
      <c r="S225" s="89">
        <f t="shared" si="67"/>
        <v>24411.921231381606</v>
      </c>
      <c r="T225" s="89">
        <f>IF(AND(S225=0,S224&gt;0),SUM($G225:$H$381),S225)</f>
        <v>24411.921231381606</v>
      </c>
      <c r="U225" s="82">
        <f>SUM(T225:T$381)</f>
        <v>1891821.7180552902</v>
      </c>
      <c r="V225" s="68">
        <f>localspline(R225,'BBG rates'!$G$10:$G$27,'BBG rates'!$K$10:$K$27)</f>
        <v>0.99201149305868008</v>
      </c>
      <c r="W225" s="68">
        <f>locallinterp(R225,'BBG rates'!$G$10:$G$27,'BBG rates'!$J$10:$J$27)</f>
        <v>3.49E-2</v>
      </c>
      <c r="X225" s="56">
        <f t="shared" si="78"/>
        <v>3.4894418698527829E-2</v>
      </c>
      <c r="Y225" s="66">
        <f t="shared" si="68"/>
        <v>139.04806775233234</v>
      </c>
      <c r="Z225" s="72">
        <f t="shared" si="69"/>
        <v>8.8199474459105587E-2</v>
      </c>
      <c r="AA225" s="79">
        <f t="shared" si="70"/>
        <v>-140.30456342063289</v>
      </c>
      <c r="AB225" s="81">
        <f t="shared" si="79"/>
        <v>-8.8996481274055669E-2</v>
      </c>
      <c r="AD225" s="95">
        <f>locallinterp(R225,'BBG rates'!$N$10:$N$369,'BBG rates'!$P$10:$P$369)</f>
        <v>17.249419035104754</v>
      </c>
      <c r="AI225" s="185">
        <f t="shared" si="71"/>
        <v>204</v>
      </c>
      <c r="AJ225" s="127">
        <f>locallinterp(MIN(AI225,CAP_Senior*12),'BBG rates'!$X$24:$X$65,'BBG rates'!$Y$24:$Y$65)</f>
        <v>64.824382070830353</v>
      </c>
      <c r="AK225" s="127">
        <f>locallinterp(MIN(AI225,CAP_CB*12),'BBG rates'!$AA$25:$AA$40,'BBG rates'!$AC$25:$AC$40)</f>
        <v>11</v>
      </c>
      <c r="AL225" s="144">
        <f t="shared" si="72"/>
        <v>20.15014495204116</v>
      </c>
      <c r="AM225" s="142">
        <f>(SUMPRODUCT(AL225:AL$381,G225:G$381)+SUMPRODUCT(AL225:AL$381,H225:H$381))/12</f>
        <v>3241321.9717278723</v>
      </c>
    </row>
    <row r="226" spans="1:39" x14ac:dyDescent="0.2">
      <c r="A226" s="7">
        <v>205</v>
      </c>
      <c r="B226" s="7">
        <v>102.5</v>
      </c>
      <c r="C226" s="7">
        <v>51.25</v>
      </c>
      <c r="D226" s="12">
        <f t="shared" si="64"/>
        <v>17.083333333333332</v>
      </c>
      <c r="E226" s="29">
        <f t="shared" si="63"/>
        <v>1843113.1471059294</v>
      </c>
      <c r="F226" s="2">
        <f t="shared" si="65"/>
        <v>2497.8759340898573</v>
      </c>
      <c r="G226" s="2">
        <f t="shared" si="73"/>
        <v>18242.95867601108</v>
      </c>
      <c r="H226" s="2">
        <f t="shared" si="74"/>
        <v>6053.6910419677524</v>
      </c>
      <c r="I226" s="2">
        <f t="shared" si="62"/>
        <v>26794.525652068689</v>
      </c>
      <c r="J226" s="2">
        <f t="shared" si="80"/>
        <v>457739.81322284008</v>
      </c>
      <c r="K226" s="2">
        <f t="shared" si="66"/>
        <v>20372.168752512767</v>
      </c>
      <c r="L226" s="2">
        <f t="shared" si="66"/>
        <v>348024.54952209309</v>
      </c>
      <c r="M226" s="2"/>
      <c r="N226" s="28">
        <f t="shared" si="81"/>
        <v>3609876.8534080517</v>
      </c>
      <c r="O226" s="2">
        <f t="shared" si="75"/>
        <v>4876.2633696088415</v>
      </c>
      <c r="P226" s="2">
        <f t="shared" si="76"/>
        <v>35613.24641110879</v>
      </c>
      <c r="R226">
        <f t="shared" si="77"/>
        <v>205</v>
      </c>
      <c r="S226" s="89">
        <f t="shared" si="67"/>
        <v>24296.649717978831</v>
      </c>
      <c r="T226" s="89">
        <f>IF(AND(S226=0,S225&gt;0),SUM($G226:$H$381),S226)</f>
        <v>24296.649717978831</v>
      </c>
      <c r="U226" s="82">
        <f>SUM(T226:T$381)</f>
        <v>1867409.7968239086</v>
      </c>
      <c r="V226" s="68">
        <f>localspline(R226,'BBG rates'!$G$10:$G$27,'BBG rates'!$K$10:$K$27)</f>
        <v>0.99166742306880273</v>
      </c>
      <c r="W226" s="68">
        <f>locallinterp(R226,'BBG rates'!$G$10:$G$27,'BBG rates'!$J$10:$J$27)</f>
        <v>3.6541666666666667E-2</v>
      </c>
      <c r="X226" s="56">
        <f t="shared" si="78"/>
        <v>3.6535548000315998E-2</v>
      </c>
      <c r="Y226" s="66">
        <f t="shared" si="68"/>
        <v>138.33820125176291</v>
      </c>
      <c r="Z226" s="72">
        <f t="shared" si="69"/>
        <v>8.8896310699696598E-2</v>
      </c>
      <c r="AA226" s="79">
        <f t="shared" si="70"/>
        <v>-138.49408417835591</v>
      </c>
      <c r="AB226" s="81">
        <f t="shared" si="79"/>
        <v>-8.8996481274055683E-2</v>
      </c>
      <c r="AD226" s="95">
        <f>locallinterp(R226,'BBG rates'!$N$10:$N$369,'BBG rates'!$P$10:$P$369)</f>
        <v>17.332057987027156</v>
      </c>
      <c r="AI226" s="185">
        <f t="shared" si="71"/>
        <v>205</v>
      </c>
      <c r="AJ226" s="127">
        <f>locallinterp(MIN(AI226,CAP_Senior*12),'BBG rates'!$X$24:$X$65,'BBG rates'!$Y$24:$Y$65)</f>
        <v>64.915073420789739</v>
      </c>
      <c r="AK226" s="127">
        <f>locallinterp(MIN(AI226,CAP_CB*12),'BBG rates'!$AA$25:$AA$40,'BBG rates'!$AC$25:$AC$40)</f>
        <v>11</v>
      </c>
      <c r="AL226" s="144">
        <f t="shared" si="72"/>
        <v>20.165562481534256</v>
      </c>
      <c r="AM226" s="142">
        <f>(SUMPRODUCT(AL226:AL$381,G226:G$381)+SUMPRODUCT(AL226:AL$381,H226:H$381))/12</f>
        <v>3200329.9924470265</v>
      </c>
    </row>
    <row r="227" spans="1:39" x14ac:dyDescent="0.2">
      <c r="A227" s="7">
        <v>206</v>
      </c>
      <c r="B227" s="7">
        <v>103</v>
      </c>
      <c r="C227" s="7">
        <v>51.5</v>
      </c>
      <c r="D227" s="12">
        <f t="shared" si="64"/>
        <v>17.166666666666668</v>
      </c>
      <c r="E227" s="29">
        <f t="shared" si="63"/>
        <v>1818931.3229293374</v>
      </c>
      <c r="F227" s="2">
        <f t="shared" si="65"/>
        <v>2465.3763634477991</v>
      </c>
      <c r="G227" s="2">
        <f t="shared" si="73"/>
        <v>18207.558151274039</v>
      </c>
      <c r="H227" s="2">
        <f t="shared" si="74"/>
        <v>5974.2660253179956</v>
      </c>
      <c r="I227" s="2">
        <f t="shared" si="62"/>
        <v>26647.200540039834</v>
      </c>
      <c r="J227" s="2">
        <f t="shared" si="80"/>
        <v>457443.60927068384</v>
      </c>
      <c r="K227" s="2">
        <f t="shared" si="66"/>
        <v>20233.091777049933</v>
      </c>
      <c r="L227" s="2">
        <f t="shared" si="66"/>
        <v>347334.74217269052</v>
      </c>
      <c r="M227" s="2"/>
      <c r="N227" s="28">
        <f t="shared" si="81"/>
        <v>3574215.9701733082</v>
      </c>
      <c r="O227" s="2">
        <f t="shared" si="75"/>
        <v>4828.6265459740835</v>
      </c>
      <c r="P227" s="2">
        <f t="shared" si="76"/>
        <v>35660.883234743538</v>
      </c>
      <c r="R227">
        <f t="shared" si="77"/>
        <v>206</v>
      </c>
      <c r="S227" s="89">
        <f t="shared" si="67"/>
        <v>24181.824176592036</v>
      </c>
      <c r="T227" s="89">
        <f>IF(AND(S227=0,S226&gt;0),SUM($G227:$H$381),S227)</f>
        <v>24181.824176592036</v>
      </c>
      <c r="U227" s="82">
        <f>SUM(T227:T$381)</f>
        <v>1843113.1471059297</v>
      </c>
      <c r="V227" s="68">
        <f>localspline(R227,'BBG rates'!$G$10:$G$27,'BBG rates'!$K$10:$K$27)</f>
        <v>0.99132491954979807</v>
      </c>
      <c r="W227" s="68">
        <f>locallinterp(R227,'BBG rates'!$G$10:$G$27,'BBG rates'!$J$10:$J$27)</f>
        <v>3.8183333333333333E-2</v>
      </c>
      <c r="X227" s="56">
        <f t="shared" si="78"/>
        <v>3.8176652614652085E-2</v>
      </c>
      <c r="Y227" s="66">
        <f t="shared" si="68"/>
        <v>137.5984584084145</v>
      </c>
      <c r="Z227" s="72">
        <f t="shared" si="69"/>
        <v>8.958655107493925E-2</v>
      </c>
      <c r="AA227" s="79">
        <f t="shared" si="70"/>
        <v>-136.69215390198224</v>
      </c>
      <c r="AB227" s="81">
        <f t="shared" si="79"/>
        <v>-8.8996481274055669E-2</v>
      </c>
      <c r="AD227" s="95">
        <f>locallinterp(R227,'BBG rates'!$N$10:$N$369,'BBG rates'!$P$10:$P$369)</f>
        <v>17.41466839698964</v>
      </c>
      <c r="AI227" s="185">
        <f t="shared" si="71"/>
        <v>206</v>
      </c>
      <c r="AJ227" s="127">
        <f>locallinterp(MIN(AI227,CAP_Senior*12),'BBG rates'!$X$24:$X$65,'BBG rates'!$Y$24:$Y$65)</f>
        <v>65.005764770749124</v>
      </c>
      <c r="AK227" s="127">
        <f>locallinterp(MIN(AI227,CAP_CB*12),'BBG rates'!$AA$25:$AA$40,'BBG rates'!$AC$25:$AC$40)</f>
        <v>11</v>
      </c>
      <c r="AL227" s="144">
        <f t="shared" si="72"/>
        <v>20.180980011027351</v>
      </c>
      <c r="AM227" s="142">
        <f>(SUMPRODUCT(AL227:AL$381,G227:G$381)+SUMPRODUCT(AL227:AL$381,H227:H$381))/12</f>
        <v>3159500.3584487052</v>
      </c>
    </row>
    <row r="228" spans="1:39" x14ac:dyDescent="0.2">
      <c r="A228" s="7">
        <v>207</v>
      </c>
      <c r="B228" s="7">
        <v>103.5</v>
      </c>
      <c r="C228" s="7">
        <v>51.75</v>
      </c>
      <c r="D228" s="12">
        <f t="shared" si="64"/>
        <v>17.25</v>
      </c>
      <c r="E228" s="29">
        <f t="shared" si="63"/>
        <v>1794863.879915237</v>
      </c>
      <c r="F228" s="2">
        <f t="shared" si="65"/>
        <v>2433.0303852078673</v>
      </c>
      <c r="G228" s="2">
        <f t="shared" si="73"/>
        <v>18172.226321378334</v>
      </c>
      <c r="H228" s="2">
        <f t="shared" si="74"/>
        <v>5895.2166927220542</v>
      </c>
      <c r="I228" s="2">
        <f t="shared" si="62"/>
        <v>26500.473399308255</v>
      </c>
      <c r="J228" s="2">
        <f t="shared" si="80"/>
        <v>457133.16613806743</v>
      </c>
      <c r="K228" s="2">
        <f t="shared" si="66"/>
        <v>20094.803444918802</v>
      </c>
      <c r="L228" s="2">
        <f t="shared" si="66"/>
        <v>346635.35942484933</v>
      </c>
      <c r="M228" s="2"/>
      <c r="N228" s="28">
        <f t="shared" si="81"/>
        <v>3538507.3863951853</v>
      </c>
      <c r="O228" s="2">
        <f t="shared" si="75"/>
        <v>4780.926002594716</v>
      </c>
      <c r="P228" s="2">
        <f t="shared" si="76"/>
        <v>35708.583778122906</v>
      </c>
      <c r="R228">
        <f t="shared" si="77"/>
        <v>207</v>
      </c>
      <c r="S228" s="89">
        <f t="shared" si="67"/>
        <v>24067.443014100387</v>
      </c>
      <c r="T228" s="89">
        <f>IF(AND(S228=0,S227&gt;0),SUM($G228:$H$381),S228)</f>
        <v>24067.443014100387</v>
      </c>
      <c r="U228" s="82">
        <f>SUM(T228:T$381)</f>
        <v>1818931.3229293376</v>
      </c>
      <c r="V228" s="68">
        <f>localspline(R228,'BBG rates'!$G$10:$G$27,'BBG rates'!$K$10:$K$27)</f>
        <v>0.99098405868384087</v>
      </c>
      <c r="W228" s="68">
        <f>locallinterp(R228,'BBG rates'!$G$10:$G$27,'BBG rates'!$J$10:$J$27)</f>
        <v>3.9824999999999999E-2</v>
      </c>
      <c r="X228" s="56">
        <f t="shared" si="78"/>
        <v>3.9817732542068995E-2</v>
      </c>
      <c r="Y228" s="66">
        <f t="shared" si="68"/>
        <v>136.8291408240992</v>
      </c>
      <c r="Z228" s="72">
        <f t="shared" si="69"/>
        <v>9.0270021148730173E-2</v>
      </c>
      <c r="AA228" s="79">
        <f t="shared" si="70"/>
        <v>-134.89873951656176</v>
      </c>
      <c r="AB228" s="81">
        <f t="shared" si="79"/>
        <v>-8.8996481274055683E-2</v>
      </c>
      <c r="AD228" s="95">
        <f>locallinterp(R228,'BBG rates'!$N$10:$N$369,'BBG rates'!$P$10:$P$369)</f>
        <v>17.49725040187996</v>
      </c>
      <c r="AI228" s="185">
        <f t="shared" si="71"/>
        <v>207</v>
      </c>
      <c r="AJ228" s="127">
        <f>locallinterp(MIN(AI228,CAP_Senior*12),'BBG rates'!$X$24:$X$65,'BBG rates'!$Y$24:$Y$65)</f>
        <v>65.09645612070851</v>
      </c>
      <c r="AK228" s="127">
        <f>locallinterp(MIN(AI228,CAP_CB*12),'BBG rates'!$AA$25:$AA$40,'BBG rates'!$AC$25:$AC$40)</f>
        <v>11</v>
      </c>
      <c r="AL228" s="144">
        <f t="shared" si="72"/>
        <v>20.196397540520447</v>
      </c>
      <c r="AM228" s="142">
        <f>(SUMPRODUCT(AL228:AL$381,G228:G$381)+SUMPRODUCT(AL228:AL$381,H228:H$381))/12</f>
        <v>3118832.6159205404</v>
      </c>
    </row>
    <row r="229" spans="1:39" x14ac:dyDescent="0.2">
      <c r="A229" s="7">
        <v>208</v>
      </c>
      <c r="B229" s="7">
        <v>104</v>
      </c>
      <c r="C229" s="7">
        <v>52</v>
      </c>
      <c r="D229" s="12">
        <f t="shared" si="64"/>
        <v>17.333333333333332</v>
      </c>
      <c r="E229" s="29">
        <f t="shared" si="63"/>
        <v>1770910.3752723802</v>
      </c>
      <c r="F229" s="2">
        <f t="shared" si="65"/>
        <v>2400.8374049620484</v>
      </c>
      <c r="G229" s="2">
        <f t="shared" si="73"/>
        <v>18136.963053021376</v>
      </c>
      <c r="H229" s="2">
        <f t="shared" si="74"/>
        <v>5816.5415898354586</v>
      </c>
      <c r="I229" s="2">
        <f t="shared" si="62"/>
        <v>26354.342047818882</v>
      </c>
      <c r="J229" s="2">
        <f t="shared" si="80"/>
        <v>456808.59549552726</v>
      </c>
      <c r="K229" s="2">
        <f t="shared" si="66"/>
        <v>19957.299639203662</v>
      </c>
      <c r="L229" s="2">
        <f t="shared" si="66"/>
        <v>345926.52707953012</v>
      </c>
      <c r="M229" s="2"/>
      <c r="N229" s="28">
        <f t="shared" si="81"/>
        <v>3502751.0382687058</v>
      </c>
      <c r="O229" s="2">
        <f t="shared" si="75"/>
        <v>4733.1616542382335</v>
      </c>
      <c r="P229" s="2">
        <f t="shared" si="76"/>
        <v>35756.348126479395</v>
      </c>
      <c r="R229">
        <f t="shared" si="77"/>
        <v>208</v>
      </c>
      <c r="S229" s="89">
        <f t="shared" si="67"/>
        <v>23953.504642856835</v>
      </c>
      <c r="T229" s="89">
        <f>IF(AND(S229=0,S228&gt;0),SUM($G229:$H$381),S229)</f>
        <v>23953.504642856835</v>
      </c>
      <c r="U229" s="82">
        <f>SUM(T229:T$381)</f>
        <v>1794863.8799152372</v>
      </c>
      <c r="V229" s="68">
        <f>localspline(R229,'BBG rates'!$G$10:$G$27,'BBG rates'!$K$10:$K$27)</f>
        <v>0.99064473784246709</v>
      </c>
      <c r="W229" s="68">
        <f>locallinterp(R229,'BBG rates'!$G$10:$G$27,'BBG rates'!$J$10:$J$27)</f>
        <v>4.1466666666666666E-2</v>
      </c>
      <c r="X229" s="56">
        <f t="shared" si="78"/>
        <v>4.1458787783632545E-2</v>
      </c>
      <c r="Y229" s="66">
        <f t="shared" si="68"/>
        <v>136.03054831667674</v>
      </c>
      <c r="Z229" s="72">
        <f t="shared" si="69"/>
        <v>9.0946539069982832E-2</v>
      </c>
      <c r="AA229" s="79">
        <f t="shared" si="70"/>
        <v>-133.1138080652961</v>
      </c>
      <c r="AB229" s="81">
        <f t="shared" si="79"/>
        <v>-8.8996481274055683E-2</v>
      </c>
      <c r="AD229" s="95">
        <f>locallinterp(R229,'BBG rates'!$N$10:$N$369,'BBG rates'!$P$10:$P$369)</f>
        <v>17.579804130033498</v>
      </c>
      <c r="AI229" s="185">
        <f t="shared" si="71"/>
        <v>208</v>
      </c>
      <c r="AJ229" s="127">
        <f>locallinterp(MIN(AI229,CAP_Senior*12),'BBG rates'!$X$24:$X$65,'BBG rates'!$Y$24:$Y$65)</f>
        <v>65.187147470667895</v>
      </c>
      <c r="AK229" s="127">
        <f>locallinterp(MIN(AI229,CAP_CB*12),'BBG rates'!$AA$25:$AA$40,'BBG rates'!$AC$25:$AC$40)</f>
        <v>11</v>
      </c>
      <c r="AL229" s="144">
        <f t="shared" si="72"/>
        <v>20.211815070013543</v>
      </c>
      <c r="AM229" s="142">
        <f>(SUMPRODUCT(AL229:AL$381,G229:G$381)+SUMPRODUCT(AL229:AL$381,H229:H$381))/12</f>
        <v>3078326.3120124904</v>
      </c>
    </row>
    <row r="230" spans="1:39" x14ac:dyDescent="0.2">
      <c r="A230" s="7">
        <v>209</v>
      </c>
      <c r="B230" s="7">
        <v>104.5</v>
      </c>
      <c r="C230" s="7">
        <v>52.25</v>
      </c>
      <c r="D230" s="12">
        <f t="shared" si="64"/>
        <v>17.416666666666668</v>
      </c>
      <c r="E230" s="29">
        <f t="shared" si="63"/>
        <v>1747070.3677917107</v>
      </c>
      <c r="F230" s="2">
        <f t="shared" si="65"/>
        <v>2368.7968304259903</v>
      </c>
      <c r="G230" s="2">
        <f t="shared" si="73"/>
        <v>18101.768213159274</v>
      </c>
      <c r="H230" s="2">
        <f t="shared" si="74"/>
        <v>5738.2392675104365</v>
      </c>
      <c r="I230" s="2">
        <f t="shared" si="62"/>
        <v>26208.804311095701</v>
      </c>
      <c r="J230" s="2">
        <f t="shared" si="80"/>
        <v>456470.00841825013</v>
      </c>
      <c r="K230" s="2">
        <f t="shared" si="66"/>
        <v>19820.576263535957</v>
      </c>
      <c r="L230" s="2">
        <f t="shared" si="66"/>
        <v>345208.36992325127</v>
      </c>
      <c r="M230" s="2"/>
      <c r="N230" s="28">
        <f t="shared" si="81"/>
        <v>3466946.8619035464</v>
      </c>
      <c r="O230" s="2">
        <f t="shared" si="75"/>
        <v>4685.3334155581224</v>
      </c>
      <c r="P230" s="2">
        <f t="shared" si="76"/>
        <v>35804.17636515951</v>
      </c>
      <c r="R230">
        <f t="shared" si="77"/>
        <v>209</v>
      </c>
      <c r="S230" s="89">
        <f t="shared" si="67"/>
        <v>23840.007480669708</v>
      </c>
      <c r="T230" s="89">
        <f>IF(AND(S230=0,S229&gt;0),SUM($G230:$H$381),S230)</f>
        <v>23840.007480669708</v>
      </c>
      <c r="U230" s="82">
        <f>SUM(T230:T$381)</f>
        <v>1770910.3752723804</v>
      </c>
      <c r="V230" s="68">
        <f>localspline(R230,'BBG rates'!$G$10:$G$27,'BBG rates'!$K$10:$K$27)</f>
        <v>0.99030703321935165</v>
      </c>
      <c r="W230" s="68">
        <f>locallinterp(R230,'BBG rates'!$G$10:$G$27,'BBG rates'!$J$10:$J$27)</f>
        <v>4.3108333333333332E-2</v>
      </c>
      <c r="X230" s="56">
        <f t="shared" si="78"/>
        <v>4.309981833987564E-2</v>
      </c>
      <c r="Y230" s="66">
        <f t="shared" si="68"/>
        <v>135.2029789286247</v>
      </c>
      <c r="Z230" s="72">
        <f t="shared" si="69"/>
        <v>9.1615915169843229E-2</v>
      </c>
      <c r="AA230" s="79">
        <f t="shared" si="70"/>
        <v>-131.33732670913275</v>
      </c>
      <c r="AB230" s="81">
        <f t="shared" si="79"/>
        <v>-8.8996481274055669E-2</v>
      </c>
      <c r="AD230" s="95">
        <f>locallinterp(R230,'BBG rates'!$N$10:$N$369,'BBG rates'!$P$10:$P$369)</f>
        <v>17.662329716135112</v>
      </c>
      <c r="AI230" s="185">
        <f t="shared" si="71"/>
        <v>209</v>
      </c>
      <c r="AJ230" s="127">
        <f>locallinterp(MIN(AI230,CAP_Senior*12),'BBG rates'!$X$24:$X$65,'BBG rates'!$Y$24:$Y$65)</f>
        <v>65.277838820627281</v>
      </c>
      <c r="AK230" s="127">
        <f>locallinterp(MIN(AI230,CAP_CB*12),'BBG rates'!$AA$25:$AA$40,'BBG rates'!$AC$25:$AC$40)</f>
        <v>11</v>
      </c>
      <c r="AL230" s="144">
        <f t="shared" si="72"/>
        <v>20.227232599506635</v>
      </c>
      <c r="AM230" s="142">
        <f>(SUMPRODUCT(AL230:AL$381,G230:G$381)+SUMPRODUCT(AL230:AL$381,H230:H$381))/12</f>
        <v>3037980.9948358131</v>
      </c>
    </row>
    <row r="231" spans="1:39" x14ac:dyDescent="0.2">
      <c r="A231" s="7">
        <v>210</v>
      </c>
      <c r="B231" s="7">
        <v>105</v>
      </c>
      <c r="C231" s="7">
        <v>52.5</v>
      </c>
      <c r="D231" s="12">
        <f t="shared" si="64"/>
        <v>17.5</v>
      </c>
      <c r="E231" s="29">
        <f t="shared" si="63"/>
        <v>1723343.4178409262</v>
      </c>
      <c r="F231" s="2">
        <f t="shared" si="65"/>
        <v>2336.9080714317042</v>
      </c>
      <c r="G231" s="2">
        <f t="shared" si="73"/>
        <v>18066.641669006287</v>
      </c>
      <c r="H231" s="2">
        <f t="shared" si="74"/>
        <v>5660.3082817780532</v>
      </c>
      <c r="I231" s="2">
        <f t="shared" si="62"/>
        <v>26063.858022216045</v>
      </c>
      <c r="J231" s="2">
        <f t="shared" si="80"/>
        <v>456117.5153887808</v>
      </c>
      <c r="K231" s="2">
        <f t="shared" si="66"/>
        <v>19684.629241994466</v>
      </c>
      <c r="L231" s="2">
        <f t="shared" si="66"/>
        <v>344481.01173490315</v>
      </c>
      <c r="M231" s="2"/>
      <c r="N231" s="28">
        <f t="shared" si="81"/>
        <v>3431094.7933239224</v>
      </c>
      <c r="O231" s="2">
        <f t="shared" si="75"/>
        <v>4637.4412010937076</v>
      </c>
      <c r="P231" s="2">
        <f t="shared" si="76"/>
        <v>35852.06857962392</v>
      </c>
      <c r="R231">
        <f t="shared" si="77"/>
        <v>210</v>
      </c>
      <c r="S231" s="89">
        <f t="shared" si="67"/>
        <v>23726.949950784339</v>
      </c>
      <c r="T231" s="89">
        <f>IF(AND(S231=0,S230&gt;0),SUM($G231:$H$381),S231)</f>
        <v>23726.949950784339</v>
      </c>
      <c r="U231" s="82">
        <f>SUM(T231:T$381)</f>
        <v>1747070.3677917109</v>
      </c>
      <c r="V231" s="68">
        <f>localspline(R231,'BBG rates'!$G$10:$G$27,'BBG rates'!$K$10:$K$27)</f>
        <v>0.9899709613810046</v>
      </c>
      <c r="W231" s="68">
        <f>locallinterp(R231,'BBG rates'!$G$10:$G$27,'BBG rates'!$J$10:$J$27)</f>
        <v>4.4749999999999998E-2</v>
      </c>
      <c r="X231" s="56">
        <f t="shared" si="78"/>
        <v>4.4740824211864094E-2</v>
      </c>
      <c r="Y231" s="66">
        <f t="shared" si="68"/>
        <v>134.34672893559292</v>
      </c>
      <c r="Z231" s="72">
        <f t="shared" si="69"/>
        <v>9.227795153236322E-2</v>
      </c>
      <c r="AA231" s="79">
        <f t="shared" si="70"/>
        <v>-129.56926272636045</v>
      </c>
      <c r="AB231" s="81">
        <f t="shared" si="79"/>
        <v>-8.8996481274055655E-2</v>
      </c>
      <c r="AD231" s="95">
        <f>locallinterp(R231,'BBG rates'!$N$10:$N$369,'BBG rates'!$P$10:$P$369)</f>
        <v>17.744827296250197</v>
      </c>
      <c r="AI231" s="185">
        <f t="shared" si="71"/>
        <v>210</v>
      </c>
      <c r="AJ231" s="127">
        <f>locallinterp(MIN(AI231,CAP_Senior*12),'BBG rates'!$X$24:$X$65,'BBG rates'!$Y$24:$Y$65)</f>
        <v>65.368530170586666</v>
      </c>
      <c r="AK231" s="127">
        <f>locallinterp(MIN(AI231,CAP_CB*12),'BBG rates'!$AA$25:$AA$40,'BBG rates'!$AC$25:$AC$40)</f>
        <v>11</v>
      </c>
      <c r="AL231" s="144">
        <f t="shared" si="72"/>
        <v>20.242650128999735</v>
      </c>
      <c r="AM231" s="142">
        <f>(SUMPRODUCT(AL231:AL$381,G231:G$381)+SUMPRODUCT(AL231:AL$381,H231:H$381))/12</f>
        <v>2997796.2134620231</v>
      </c>
    </row>
    <row r="232" spans="1:39" x14ac:dyDescent="0.2">
      <c r="A232" s="7">
        <v>211</v>
      </c>
      <c r="B232" s="7">
        <v>105.5</v>
      </c>
      <c r="C232" s="7">
        <v>52.75</v>
      </c>
      <c r="D232" s="12">
        <f t="shared" si="64"/>
        <v>17.583333333333332</v>
      </c>
      <c r="E232" s="29">
        <f t="shared" si="63"/>
        <v>1699729.0873590615</v>
      </c>
      <c r="F232" s="2">
        <f t="shared" si="65"/>
        <v>2305.170539920292</v>
      </c>
      <c r="G232" s="2">
        <f t="shared" si="73"/>
        <v>18031.583288034351</v>
      </c>
      <c r="H232" s="2">
        <f t="shared" si="74"/>
        <v>5582.7471938304152</v>
      </c>
      <c r="I232" s="2">
        <f t="shared" si="62"/>
        <v>25919.501021785058</v>
      </c>
      <c r="J232" s="2">
        <f t="shared" si="80"/>
        <v>455751.22629972058</v>
      </c>
      <c r="K232" s="2">
        <f t="shared" si="66"/>
        <v>19549.454519005947</v>
      </c>
      <c r="L232" s="2">
        <f t="shared" si="66"/>
        <v>343744.57529252127</v>
      </c>
      <c r="M232" s="2"/>
      <c r="N232" s="28">
        <f t="shared" si="81"/>
        <v>3395194.768468475</v>
      </c>
      <c r="O232" s="2">
        <f t="shared" si="75"/>
        <v>4589.4849252699996</v>
      </c>
      <c r="P232" s="2">
        <f t="shared" si="76"/>
        <v>35900.024855447635</v>
      </c>
      <c r="R232">
        <f t="shared" si="77"/>
        <v>211</v>
      </c>
      <c r="S232" s="89">
        <f t="shared" si="67"/>
        <v>23614.330481864767</v>
      </c>
      <c r="T232" s="89">
        <f>IF(AND(S232=0,S231&gt;0),SUM($G232:$H$381),S232)</f>
        <v>23614.330481864767</v>
      </c>
      <c r="U232" s="82">
        <f>SUM(T232:T$381)</f>
        <v>1723343.4178409262</v>
      </c>
      <c r="V232" s="68">
        <f>localspline(R232,'BBG rates'!$G$10:$G$27,'BBG rates'!$K$10:$K$27)</f>
        <v>0.98963653892045567</v>
      </c>
      <c r="W232" s="68">
        <f>locallinterp(R232,'BBG rates'!$G$10:$G$27,'BBG rates'!$J$10:$J$27)</f>
        <v>4.6391666666666664E-2</v>
      </c>
      <c r="X232" s="56">
        <f t="shared" si="78"/>
        <v>4.6381805400130816E-2</v>
      </c>
      <c r="Y232" s="66">
        <f t="shared" si="68"/>
        <v>133.46209285489979</v>
      </c>
      <c r="Z232" s="72">
        <f t="shared" si="69"/>
        <v>9.293244153653818E-2</v>
      </c>
      <c r="AA232" s="79">
        <f t="shared" si="70"/>
        <v>-127.80958351220592</v>
      </c>
      <c r="AB232" s="81">
        <f t="shared" si="79"/>
        <v>-8.8996481274055669E-2</v>
      </c>
      <c r="AD232" s="95">
        <f>locallinterp(R232,'BBG rates'!$N$10:$N$369,'BBG rates'!$P$10:$P$369)</f>
        <v>17.8272970078269</v>
      </c>
      <c r="AI232" s="185">
        <f t="shared" si="71"/>
        <v>211</v>
      </c>
      <c r="AJ232" s="127">
        <f>locallinterp(MIN(AI232,CAP_Senior*12),'BBG rates'!$X$24:$X$65,'BBG rates'!$Y$24:$Y$65)</f>
        <v>65.459221520546052</v>
      </c>
      <c r="AK232" s="127">
        <f>locallinterp(MIN(AI232,CAP_CB*12),'BBG rates'!$AA$25:$AA$40,'BBG rates'!$AC$25:$AC$40)</f>
        <v>11</v>
      </c>
      <c r="AL232" s="144">
        <f t="shared" si="72"/>
        <v>20.258067658492827</v>
      </c>
      <c r="AM232" s="142">
        <f>(SUMPRODUCT(AL232:AL$381,G232:G$381)+SUMPRODUCT(AL232:AL$381,H232:H$381))/12</f>
        <v>2957771.5179218552</v>
      </c>
    </row>
    <row r="233" spans="1:39" x14ac:dyDescent="0.2">
      <c r="A233" s="7">
        <v>212</v>
      </c>
      <c r="B233" s="7">
        <v>106</v>
      </c>
      <c r="C233" s="7">
        <v>53</v>
      </c>
      <c r="D233" s="12">
        <f t="shared" si="64"/>
        <v>17.666666666666668</v>
      </c>
      <c r="E233" s="29">
        <f t="shared" si="63"/>
        <v>1676226.9398510859</v>
      </c>
      <c r="F233" s="2">
        <f t="shared" si="65"/>
        <v>2273.5836499346992</v>
      </c>
      <c r="G233" s="2">
        <f t="shared" si="73"/>
        <v>17996.592937972582</v>
      </c>
      <c r="H233" s="2">
        <f t="shared" si="74"/>
        <v>5505.5545700029325</v>
      </c>
      <c r="I233" s="2">
        <f t="shared" si="62"/>
        <v>25775.731157910213</v>
      </c>
      <c r="J233" s="2">
        <f t="shared" si="80"/>
        <v>455371.25045641378</v>
      </c>
      <c r="K233" s="2">
        <f t="shared" si="66"/>
        <v>19415.048059246303</v>
      </c>
      <c r="L233" s="2">
        <f t="shared" si="66"/>
        <v>342999.182380018</v>
      </c>
      <c r="M233" s="2"/>
      <c r="N233" s="28">
        <f t="shared" si="81"/>
        <v>3359246.7231901549</v>
      </c>
      <c r="O233" s="2">
        <f t="shared" si="75"/>
        <v>4541.4645023975436</v>
      </c>
      <c r="P233" s="2">
        <f t="shared" si="76"/>
        <v>35948.045278320082</v>
      </c>
      <c r="R233">
        <f t="shared" si="77"/>
        <v>212</v>
      </c>
      <c r="S233" s="89">
        <f t="shared" si="67"/>
        <v>23502.147507975515</v>
      </c>
      <c r="T233" s="89">
        <f>IF(AND(S233=0,S232&gt;0),SUM($G233:$H$381),S233)</f>
        <v>23502.147507975515</v>
      </c>
      <c r="U233" s="82">
        <f>SUM(T233:T$381)</f>
        <v>1699729.0873590615</v>
      </c>
      <c r="V233" s="68">
        <f>localspline(R233,'BBG rates'!$G$10:$G$27,'BBG rates'!$K$10:$K$27)</f>
        <v>0.98930381220950636</v>
      </c>
      <c r="W233" s="68">
        <f>locallinterp(R233,'BBG rates'!$G$10:$G$27,'BBG rates'!$J$10:$J$27)</f>
        <v>4.8033333333333331E-2</v>
      </c>
      <c r="X233" s="56">
        <f t="shared" si="78"/>
        <v>4.8022761905475164E-2</v>
      </c>
      <c r="Y233" s="66">
        <f t="shared" si="68"/>
        <v>132.54936345401293</v>
      </c>
      <c r="Z233" s="72">
        <f t="shared" si="69"/>
        <v>9.3579169367485698E-2</v>
      </c>
      <c r="AA233" s="79">
        <f t="shared" si="70"/>
        <v>-126.05825657843205</v>
      </c>
      <c r="AB233" s="81">
        <f t="shared" si="79"/>
        <v>-8.8996481274055669E-2</v>
      </c>
      <c r="AD233" s="95">
        <f>locallinterp(R233,'BBG rates'!$N$10:$N$369,'BBG rates'!$P$10:$P$369)</f>
        <v>17.909738992177694</v>
      </c>
      <c r="AI233" s="185">
        <f t="shared" si="71"/>
        <v>212</v>
      </c>
      <c r="AJ233" s="127">
        <f>locallinterp(MIN(AI233,CAP_Senior*12),'BBG rates'!$X$24:$X$65,'BBG rates'!$Y$24:$Y$65)</f>
        <v>65.549912870505437</v>
      </c>
      <c r="AK233" s="127">
        <f>locallinterp(MIN(AI233,CAP_CB*12),'BBG rates'!$AA$25:$AA$40,'BBG rates'!$AC$25:$AC$40)</f>
        <v>11</v>
      </c>
      <c r="AL233" s="144">
        <f t="shared" si="72"/>
        <v>20.273485187985926</v>
      </c>
      <c r="AM233" s="142">
        <f>(SUMPRODUCT(AL233:AL$381,G233:G$381)+SUMPRODUCT(AL233:AL$381,H233:H$381))/12</f>
        <v>2917906.4592042193</v>
      </c>
    </row>
    <row r="234" spans="1:39" x14ac:dyDescent="0.2">
      <c r="A234" s="7">
        <v>213</v>
      </c>
      <c r="B234" s="7">
        <v>106.5</v>
      </c>
      <c r="C234" s="7">
        <v>53.25</v>
      </c>
      <c r="D234" s="12">
        <f t="shared" si="64"/>
        <v>17.75</v>
      </c>
      <c r="E234" s="29">
        <f t="shared" si="63"/>
        <v>1652836.5403825226</v>
      </c>
      <c r="F234" s="2">
        <f t="shared" si="65"/>
        <v>2242.1468176124908</v>
      </c>
      <c r="G234" s="2">
        <f t="shared" si="73"/>
        <v>17961.670486806761</v>
      </c>
      <c r="H234" s="2">
        <f t="shared" si="74"/>
        <v>5428.7289817566398</v>
      </c>
      <c r="I234" s="2">
        <f t="shared" si="62"/>
        <v>25632.546286175893</v>
      </c>
      <c r="J234" s="2">
        <f t="shared" si="80"/>
        <v>454977.6965796221</v>
      </c>
      <c r="K234" s="2">
        <f t="shared" si="66"/>
        <v>19281.405847542133</v>
      </c>
      <c r="L234" s="2">
        <f t="shared" si="66"/>
        <v>342244.95379387285</v>
      </c>
      <c r="M234" s="2"/>
      <c r="N234" s="28">
        <f t="shared" si="81"/>
        <v>3323250.5932561094</v>
      </c>
      <c r="O234" s="2">
        <f t="shared" si="75"/>
        <v>4493.3798466722665</v>
      </c>
      <c r="P234" s="2">
        <f t="shared" si="76"/>
        <v>35996.129934045362</v>
      </c>
      <c r="R234">
        <f t="shared" si="77"/>
        <v>213</v>
      </c>
      <c r="S234" s="89">
        <f t="shared" si="67"/>
        <v>23390.399468563402</v>
      </c>
      <c r="T234" s="89">
        <f>IF(AND(S234=0,S233&gt;0),SUM($G234:$H$381),S234)</f>
        <v>23390.399468563402</v>
      </c>
      <c r="U234" s="82">
        <f>SUM(T234:T$381)</f>
        <v>1676226.9398510861</v>
      </c>
      <c r="V234" s="68">
        <f>localspline(R234,'BBG rates'!$G$10:$G$27,'BBG rates'!$K$10:$K$27)</f>
        <v>0.98897273823757204</v>
      </c>
      <c r="W234" s="68">
        <f>locallinterp(R234,'BBG rates'!$G$10:$G$27,'BBG rates'!$J$10:$J$27)</f>
        <v>4.9674999999999997E-2</v>
      </c>
      <c r="X234" s="56">
        <f t="shared" si="78"/>
        <v>4.9663693728962954E-2</v>
      </c>
      <c r="Y234" s="66">
        <f t="shared" si="68"/>
        <v>131.6088317589772</v>
      </c>
      <c r="Z234" s="72">
        <f t="shared" si="69"/>
        <v>9.4217909494285421E-2</v>
      </c>
      <c r="AA234" s="79">
        <f t="shared" si="70"/>
        <v>-124.31524955293735</v>
      </c>
      <c r="AB234" s="81">
        <f t="shared" si="79"/>
        <v>-8.8996481274055655E-2</v>
      </c>
      <c r="AD234" s="95">
        <f>locallinterp(R234,'BBG rates'!$N$10:$N$369,'BBG rates'!$P$10:$P$369)</f>
        <v>17.992153387030825</v>
      </c>
      <c r="AI234" s="185">
        <f t="shared" si="71"/>
        <v>213</v>
      </c>
      <c r="AJ234" s="127">
        <f>locallinterp(MIN(AI234,CAP_Senior*12),'BBG rates'!$X$24:$X$65,'BBG rates'!$Y$24:$Y$65)</f>
        <v>65.640604220464823</v>
      </c>
      <c r="AK234" s="127">
        <f>locallinterp(MIN(AI234,CAP_CB*12),'BBG rates'!$AA$25:$AA$40,'BBG rates'!$AC$25:$AC$40)</f>
        <v>11</v>
      </c>
      <c r="AL234" s="144">
        <f t="shared" si="72"/>
        <v>20.288902717479019</v>
      </c>
      <c r="AM234" s="142">
        <f>(SUMPRODUCT(AL234:AL$381,G234:G$381)+SUMPRODUCT(AL234:AL$381,H234:H$381))/12</f>
        <v>2878200.5892551527</v>
      </c>
    </row>
    <row r="235" spans="1:39" x14ac:dyDescent="0.2">
      <c r="A235" s="7">
        <v>214</v>
      </c>
      <c r="B235" s="7">
        <v>107</v>
      </c>
      <c r="C235" s="7">
        <v>53.5</v>
      </c>
      <c r="D235" s="12">
        <f t="shared" si="64"/>
        <v>17.833333333333332</v>
      </c>
      <c r="E235" s="29">
        <f t="shared" si="63"/>
        <v>1629557.4555740831</v>
      </c>
      <c r="F235" s="2">
        <f t="shared" si="65"/>
        <v>2210.8594611786521</v>
      </c>
      <c r="G235" s="2">
        <f t="shared" si="73"/>
        <v>17926.815802778849</v>
      </c>
      <c r="H235" s="2">
        <f t="shared" si="74"/>
        <v>5352.2690056605779</v>
      </c>
      <c r="I235" s="2">
        <f t="shared" si="62"/>
        <v>25489.944269618078</v>
      </c>
      <c r="J235" s="2">
        <f t="shared" si="80"/>
        <v>454570.672808189</v>
      </c>
      <c r="K235" s="2">
        <f t="shared" si="66"/>
        <v>19148.523888772841</v>
      </c>
      <c r="L235" s="2">
        <f t="shared" si="66"/>
        <v>341482.00934978225</v>
      </c>
      <c r="M235" s="2"/>
      <c r="N235" s="28">
        <f t="shared" si="81"/>
        <v>3287206.314347567</v>
      </c>
      <c r="O235" s="2">
        <f t="shared" si="75"/>
        <v>4445.2308721753188</v>
      </c>
      <c r="P235" s="2">
        <f t="shared" si="76"/>
        <v>36044.278908542306</v>
      </c>
      <c r="R235">
        <f t="shared" si="77"/>
        <v>214</v>
      </c>
      <c r="S235" s="89">
        <f t="shared" si="67"/>
        <v>23279.084808439427</v>
      </c>
      <c r="T235" s="89">
        <f>IF(AND(S235=0,S234&gt;0),SUM($G235:$H$381),S235)</f>
        <v>23279.084808439427</v>
      </c>
      <c r="U235" s="82">
        <f>SUM(T235:T$381)</f>
        <v>1652836.5403825224</v>
      </c>
      <c r="V235" s="68">
        <f>localspline(R235,'BBG rates'!$G$10:$G$27,'BBG rates'!$K$10:$K$27)</f>
        <v>0.98864339317486272</v>
      </c>
      <c r="W235" s="68">
        <f>locallinterp(R235,'BBG rates'!$G$10:$G$27,'BBG rates'!$J$10:$J$27)</f>
        <v>5.131666666666667E-2</v>
      </c>
      <c r="X235" s="56">
        <f t="shared" si="78"/>
        <v>5.1304600871127093E-2</v>
      </c>
      <c r="Y235" s="66">
        <f t="shared" si="68"/>
        <v>130.64078706280651</v>
      </c>
      <c r="Z235" s="72">
        <f t="shared" si="69"/>
        <v>9.4848426111807868E-2</v>
      </c>
      <c r="AA235" s="79">
        <f t="shared" si="70"/>
        <v>-122.58053017935677</v>
      </c>
      <c r="AB235" s="81">
        <f t="shared" si="79"/>
        <v>-8.8996481274055669E-2</v>
      </c>
      <c r="AD235" s="95">
        <f>locallinterp(R235,'BBG rates'!$N$10:$N$369,'BBG rates'!$P$10:$P$369)</f>
        <v>18.074540336462064</v>
      </c>
      <c r="AI235" s="185">
        <f t="shared" si="71"/>
        <v>214</v>
      </c>
      <c r="AJ235" s="127">
        <f>locallinterp(MIN(AI235,CAP_Senior*12),'BBG rates'!$X$24:$X$65,'BBG rates'!$Y$24:$Y$65)</f>
        <v>65.731295570424209</v>
      </c>
      <c r="AK235" s="127">
        <f>locallinterp(MIN(AI235,CAP_CB*12),'BBG rates'!$AA$25:$AA$40,'BBG rates'!$AC$25:$AC$40)</f>
        <v>11</v>
      </c>
      <c r="AL235" s="144">
        <f t="shared" si="72"/>
        <v>20.304320246972114</v>
      </c>
      <c r="AM235" s="142">
        <f>(SUMPRODUCT(AL235:AL$381,G235:G$381)+SUMPRODUCT(AL235:AL$381,H235:H$381))/12</f>
        <v>2838653.4609767646</v>
      </c>
    </row>
    <row r="236" spans="1:39" x14ac:dyDescent="0.2">
      <c r="A236" s="7">
        <v>215</v>
      </c>
      <c r="B236" s="7">
        <v>107.5</v>
      </c>
      <c r="C236" s="7">
        <v>53.75</v>
      </c>
      <c r="D236" s="12">
        <f t="shared" si="64"/>
        <v>17.916666666666668</v>
      </c>
      <c r="E236" s="29">
        <f t="shared" si="63"/>
        <v>1606389.2535963226</v>
      </c>
      <c r="F236" s="2">
        <f t="shared" si="65"/>
        <v>2179.7210009384112</v>
      </c>
      <c r="G236" s="2">
        <f t="shared" si="73"/>
        <v>17892.028754386465</v>
      </c>
      <c r="H236" s="2">
        <f t="shared" si="74"/>
        <v>5276.173223374235</v>
      </c>
      <c r="I236" s="2">
        <f t="shared" si="62"/>
        <v>25347.922978699113</v>
      </c>
      <c r="J236" s="2">
        <f t="shared" si="80"/>
        <v>454150.28670169244</v>
      </c>
      <c r="K236" s="2">
        <f t="shared" si="66"/>
        <v>19016.398207773149</v>
      </c>
      <c r="L236" s="2">
        <f t="shared" si="66"/>
        <v>340710.46788926894</v>
      </c>
      <c r="M236" s="2"/>
      <c r="N236" s="28">
        <f t="shared" si="81"/>
        <v>3251113.8220597222</v>
      </c>
      <c r="O236" s="2">
        <f t="shared" si="75"/>
        <v>4397.0174928729284</v>
      </c>
      <c r="P236" s="2">
        <f t="shared" si="76"/>
        <v>36092.492287844696</v>
      </c>
      <c r="R236">
        <f t="shared" si="77"/>
        <v>215</v>
      </c>
      <c r="S236" s="89">
        <f t="shared" si="67"/>
        <v>23168.201977760698</v>
      </c>
      <c r="T236" s="89">
        <f>IF(AND(S236=0,S235&gt;0),SUM($G236:$H$381),S236)</f>
        <v>23168.201977760698</v>
      </c>
      <c r="U236" s="82">
        <f>SUM(T236:T$381)</f>
        <v>1629557.4555740831</v>
      </c>
      <c r="V236" s="68">
        <f>localspline(R236,'BBG rates'!$G$10:$G$27,'BBG rates'!$K$10:$K$27)</f>
        <v>0.98831573401457029</v>
      </c>
      <c r="W236" s="68">
        <f>locallinterp(R236,'BBG rates'!$G$10:$G$27,'BBG rates'!$J$10:$J$27)</f>
        <v>5.2958333333333336E-2</v>
      </c>
      <c r="X236" s="56">
        <f t="shared" si="78"/>
        <v>5.2945483332500487E-2</v>
      </c>
      <c r="Y236" s="66">
        <f t="shared" si="68"/>
        <v>129.64551693385476</v>
      </c>
      <c r="Z236" s="72">
        <f t="shared" si="69"/>
        <v>9.5470472543613211E-2</v>
      </c>
      <c r="AA236" s="79">
        <f t="shared" si="70"/>
        <v>-120.8540663166639</v>
      </c>
      <c r="AB236" s="81">
        <f t="shared" si="79"/>
        <v>-8.8996481274055669E-2</v>
      </c>
      <c r="AD236" s="95">
        <f>locallinterp(R236,'BBG rates'!$N$10:$N$369,'BBG rates'!$P$10:$P$369)</f>
        <v>18.156899980963278</v>
      </c>
      <c r="AI236" s="185">
        <f t="shared" si="71"/>
        <v>215</v>
      </c>
      <c r="AJ236" s="127">
        <f>locallinterp(MIN(AI236,CAP_Senior*12),'BBG rates'!$X$24:$X$65,'BBG rates'!$Y$24:$Y$65)</f>
        <v>65.821986920383594</v>
      </c>
      <c r="AK236" s="127">
        <f>locallinterp(MIN(AI236,CAP_CB*12),'BBG rates'!$AA$25:$AA$40,'BBG rates'!$AC$25:$AC$40)</f>
        <v>11</v>
      </c>
      <c r="AL236" s="144">
        <f t="shared" si="72"/>
        <v>20.31973777646521</v>
      </c>
      <c r="AM236" s="142">
        <f>(SUMPRODUCT(AL236:AL$381,G236:G$381)+SUMPRODUCT(AL236:AL$381,H236:H$381))/12</f>
        <v>2799264.6282261834</v>
      </c>
    </row>
    <row r="237" spans="1:39" x14ac:dyDescent="0.2">
      <c r="A237" s="7">
        <v>216</v>
      </c>
      <c r="B237" s="7">
        <v>108</v>
      </c>
      <c r="C237" s="7">
        <v>54</v>
      </c>
      <c r="D237" s="12">
        <f t="shared" si="64"/>
        <v>18</v>
      </c>
      <c r="E237" s="29">
        <f t="shared" si="63"/>
        <v>1583331.5041643102</v>
      </c>
      <c r="F237" s="2">
        <f t="shared" si="65"/>
        <v>2148.7308592700915</v>
      </c>
      <c r="G237" s="2">
        <f t="shared" si="73"/>
        <v>17857.309210382438</v>
      </c>
      <c r="H237" s="2">
        <f t="shared" si="74"/>
        <v>5200.4402216300459</v>
      </c>
      <c r="I237" s="2">
        <f t="shared" si="62"/>
        <v>25206.480291282576</v>
      </c>
      <c r="J237" s="2">
        <f t="shared" si="80"/>
        <v>453716.64524308639</v>
      </c>
      <c r="K237" s="2">
        <f t="shared" si="66"/>
        <v>18885.024849236132</v>
      </c>
      <c r="L237" s="2">
        <f t="shared" si="66"/>
        <v>339930.44728625042</v>
      </c>
      <c r="M237" s="2"/>
      <c r="N237" s="28">
        <f t="shared" si="81"/>
        <v>3214973.0519016208</v>
      </c>
      <c r="O237" s="2">
        <f t="shared" si="75"/>
        <v>4348.7396226162418</v>
      </c>
      <c r="P237" s="2">
        <f t="shared" si="76"/>
        <v>36140.770158101375</v>
      </c>
      <c r="R237">
        <f t="shared" si="77"/>
        <v>216</v>
      </c>
      <c r="S237" s="89">
        <f t="shared" si="67"/>
        <v>23057.749432012482</v>
      </c>
      <c r="T237" s="89">
        <f>IF(AND(S237=0,S236&gt;0),SUM($G237:$H$381),S237)</f>
        <v>23057.749432012482</v>
      </c>
      <c r="U237" s="82">
        <f>SUM(T237:T$381)</f>
        <v>1606389.2535963224</v>
      </c>
      <c r="V237" s="68">
        <f>localspline(R237,'BBG rates'!$G$10:$G$27,'BBG rates'!$K$10:$K$27)</f>
        <v>0.98798983692326559</v>
      </c>
      <c r="W237" s="68">
        <f>locallinterp(R237,'BBG rates'!$G$10:$G$27,'BBG rates'!$J$10:$J$27)</f>
        <v>5.4600000000000003E-2</v>
      </c>
      <c r="X237" s="56">
        <f t="shared" si="78"/>
        <v>5.4586341114415404E-2</v>
      </c>
      <c r="Y237" s="66">
        <f t="shared" si="68"/>
        <v>128.62330722414015</v>
      </c>
      <c r="Z237" s="72">
        <f t="shared" si="69"/>
        <v>9.6083790602694771E-2</v>
      </c>
      <c r="AA237" s="79">
        <f t="shared" si="70"/>
        <v>-119.13582593877447</v>
      </c>
      <c r="AB237" s="81">
        <f t="shared" si="79"/>
        <v>-8.8996481274055669E-2</v>
      </c>
      <c r="AD237" s="95">
        <f>locallinterp(R237,'BBG rates'!$N$10:$N$369,'BBG rates'!$P$10:$P$369)</f>
        <v>18.239232467373551</v>
      </c>
      <c r="AI237" s="185">
        <f t="shared" si="71"/>
        <v>216</v>
      </c>
      <c r="AJ237" s="127">
        <f>locallinterp(MIN(AI237,CAP_Senior*12),'BBG rates'!$X$24:$X$65,'BBG rates'!$Y$24:$Y$65)</f>
        <v>65.91267827034298</v>
      </c>
      <c r="AK237" s="127">
        <f>locallinterp(MIN(AI237,CAP_CB*12),'BBG rates'!$AA$25:$AA$40,'BBG rates'!$AC$25:$AC$40)</f>
        <v>11</v>
      </c>
      <c r="AL237" s="144">
        <f t="shared" si="72"/>
        <v>20.335155305958306</v>
      </c>
      <c r="AM237" s="142">
        <f>(SUMPRODUCT(AL237:AL$381,G237:G$381)+SUMPRODUCT(AL237:AL$381,H237:H$381))/12</f>
        <v>2760033.6458144933</v>
      </c>
    </row>
    <row r="238" spans="1:39" x14ac:dyDescent="0.2">
      <c r="A238" s="7">
        <v>217</v>
      </c>
      <c r="B238" s="7">
        <v>108.5</v>
      </c>
      <c r="C238" s="7">
        <v>54.25</v>
      </c>
      <c r="D238" s="12">
        <f t="shared" si="64"/>
        <v>18.083333333333332</v>
      </c>
      <c r="E238" s="29">
        <f t="shared" si="63"/>
        <v>1560383.7785323199</v>
      </c>
      <c r="F238" s="2">
        <f t="shared" si="65"/>
        <v>2117.8884606179818</v>
      </c>
      <c r="G238" s="2">
        <f t="shared" si="73"/>
        <v>17822.657039774262</v>
      </c>
      <c r="H238" s="2">
        <f t="shared" si="74"/>
        <v>5125.0685922159519</v>
      </c>
      <c r="I238" s="2">
        <f t="shared" si="62"/>
        <v>25065.614092608193</v>
      </c>
      <c r="J238" s="2">
        <f t="shared" si="80"/>
        <v>453269.85484133149</v>
      </c>
      <c r="K238" s="2">
        <f t="shared" si="66"/>
        <v>18754.399877616655</v>
      </c>
      <c r="L238" s="2">
        <f t="shared" si="66"/>
        <v>339142.06445356784</v>
      </c>
      <c r="M238" s="2"/>
      <c r="N238" s="28">
        <f t="shared" si="81"/>
        <v>3178783.9392960444</v>
      </c>
      <c r="O238" s="2">
        <f t="shared" si="75"/>
        <v>4300.39717514117</v>
      </c>
      <c r="P238" s="2">
        <f t="shared" si="76"/>
        <v>36189.112605576454</v>
      </c>
      <c r="R238">
        <f t="shared" si="77"/>
        <v>217</v>
      </c>
      <c r="S238" s="89">
        <f t="shared" si="67"/>
        <v>22947.725631990215</v>
      </c>
      <c r="T238" s="89">
        <f>IF(AND(S238=0,S237&gt;0),SUM($G238:$H$381),S238)</f>
        <v>22947.725631990215</v>
      </c>
      <c r="U238" s="82">
        <f>SUM(T238:T$381)</f>
        <v>1583331.5041643099</v>
      </c>
      <c r="V238" s="68">
        <f>localspline(R238,'BBG rates'!$G$10:$G$27,'BBG rates'!$K$10:$K$27)</f>
        <v>0.98766565889764224</v>
      </c>
      <c r="W238" s="68">
        <f>locallinterp(R238,'BBG rates'!$G$10:$G$27,'BBG rates'!$J$10:$J$27)</f>
        <v>5.6241666666666669E-2</v>
      </c>
      <c r="X238" s="56">
        <f t="shared" si="78"/>
        <v>5.6227174217404752E-2</v>
      </c>
      <c r="Y238" s="66">
        <f t="shared" si="68"/>
        <v>127.57444207761803</v>
      </c>
      <c r="Z238" s="72">
        <f t="shared" si="69"/>
        <v>9.6688109906549816E-2</v>
      </c>
      <c r="AA238" s="79">
        <f t="shared" si="70"/>
        <v>-117.42577713415116</v>
      </c>
      <c r="AB238" s="81">
        <f t="shared" si="79"/>
        <v>-8.8996481274055669E-2</v>
      </c>
      <c r="AD238" s="95">
        <f>locallinterp(R238,'BBG rates'!$N$10:$N$369,'BBG rates'!$P$10:$P$369)</f>
        <v>18.321537938948353</v>
      </c>
      <c r="AI238" s="185">
        <f t="shared" si="71"/>
        <v>217</v>
      </c>
      <c r="AJ238" s="127">
        <f>locallinterp(MIN(AI238,CAP_Senior*12),'BBG rates'!$X$24:$X$65,'BBG rates'!$Y$24:$Y$65)</f>
        <v>65.998464928091821</v>
      </c>
      <c r="AK238" s="127">
        <f>locallinterp(MIN(AI238,CAP_CB*12),'BBG rates'!$AA$25:$AA$40,'BBG rates'!$AC$25:$AC$40)</f>
        <v>11</v>
      </c>
      <c r="AL238" s="144">
        <f t="shared" si="72"/>
        <v>20.34973903777561</v>
      </c>
      <c r="AM238" s="142">
        <f>(SUMPRODUCT(AL238:AL$381,G238:G$381)+SUMPRODUCT(AL238:AL$381,H238:H$381))/12</f>
        <v>2720960.0695056729</v>
      </c>
    </row>
    <row r="239" spans="1:39" x14ac:dyDescent="0.2">
      <c r="A239" s="7">
        <v>218</v>
      </c>
      <c r="B239" s="7">
        <v>109</v>
      </c>
      <c r="C239" s="7">
        <v>54.5</v>
      </c>
      <c r="D239" s="12">
        <f t="shared" si="64"/>
        <v>18.166666666666668</v>
      </c>
      <c r="E239" s="29">
        <f t="shared" si="63"/>
        <v>1537545.6494885383</v>
      </c>
      <c r="F239" s="2">
        <f t="shared" si="65"/>
        <v>2087.1932314852352</v>
      </c>
      <c r="G239" s="2">
        <f t="shared" si="73"/>
        <v>17788.072111823629</v>
      </c>
      <c r="H239" s="2">
        <f t="shared" si="74"/>
        <v>5050.0569319580163</v>
      </c>
      <c r="I239" s="2">
        <f t="shared" si="62"/>
        <v>24925.322275266881</v>
      </c>
      <c r="J239" s="2">
        <f t="shared" si="80"/>
        <v>452810.02133401501</v>
      </c>
      <c r="K239" s="2">
        <f t="shared" si="66"/>
        <v>18624.519377035322</v>
      </c>
      <c r="L239" s="2">
        <f t="shared" si="66"/>
        <v>338345.43534947507</v>
      </c>
      <c r="M239" s="2"/>
      <c r="N239" s="28">
        <f t="shared" si="81"/>
        <v>3142546.4195793951</v>
      </c>
      <c r="O239" s="2">
        <f t="shared" si="75"/>
        <v>4251.9900640682372</v>
      </c>
      <c r="P239" s="2">
        <f t="shared" si="76"/>
        <v>36237.519716649389</v>
      </c>
      <c r="R239">
        <f t="shared" si="77"/>
        <v>218</v>
      </c>
      <c r="S239" s="89">
        <f t="shared" si="67"/>
        <v>22838.129043781646</v>
      </c>
      <c r="T239" s="89">
        <f>IF(AND(S239=0,S238&gt;0),SUM($G239:$H$381),S239)</f>
        <v>22838.129043781646</v>
      </c>
      <c r="U239" s="82">
        <f>SUM(T239:T$381)</f>
        <v>1560383.7785323199</v>
      </c>
      <c r="V239" s="68">
        <f>localspline(R239,'BBG rates'!$G$10:$G$27,'BBG rates'!$K$10:$K$27)</f>
        <v>0.98734324629858417</v>
      </c>
      <c r="W239" s="68">
        <f>locallinterp(R239,'BBG rates'!$G$10:$G$27,'BBG rates'!$J$10:$J$27)</f>
        <v>5.7883333333333335E-2</v>
      </c>
      <c r="X239" s="56">
        <f t="shared" si="78"/>
        <v>5.7867982642001436E-2</v>
      </c>
      <c r="Y239" s="66">
        <f t="shared" si="68"/>
        <v>126.49920393844876</v>
      </c>
      <c r="Z239" s="72">
        <f t="shared" si="69"/>
        <v>9.7283147142761914E-2</v>
      </c>
      <c r="AA239" s="79">
        <f t="shared" si="70"/>
        <v>-115.72388810540984</v>
      </c>
      <c r="AB239" s="81">
        <f t="shared" si="79"/>
        <v>-8.8996481274055642E-2</v>
      </c>
      <c r="AD239" s="95">
        <f>locallinterp(R239,'BBG rates'!$N$10:$N$369,'BBG rates'!$P$10:$P$369)</f>
        <v>18.403816542806567</v>
      </c>
      <c r="AI239" s="185">
        <f t="shared" si="71"/>
        <v>218</v>
      </c>
      <c r="AJ239" s="127">
        <f>locallinterp(MIN(AI239,CAP_Senior*12),'BBG rates'!$X$24:$X$65,'BBG rates'!$Y$24:$Y$65)</f>
        <v>66.084251585840661</v>
      </c>
      <c r="AK239" s="127">
        <f>locallinterp(MIN(AI239,CAP_CB*12),'BBG rates'!$AA$25:$AA$40,'BBG rates'!$AC$25:$AC$40)</f>
        <v>11</v>
      </c>
      <c r="AL239" s="144">
        <f t="shared" si="72"/>
        <v>20.36432276959291</v>
      </c>
      <c r="AM239" s="142">
        <f>(SUMPRODUCT(AL239:AL$381,G239:G$381)+SUMPRODUCT(AL239:AL$381,H239:H$381))/12</f>
        <v>2682045.0504955496</v>
      </c>
    </row>
    <row r="240" spans="1:39" x14ac:dyDescent="0.2">
      <c r="A240" s="7">
        <v>219</v>
      </c>
      <c r="B240" s="7">
        <v>109.5</v>
      </c>
      <c r="C240" s="7">
        <v>54.75</v>
      </c>
      <c r="D240" s="12">
        <f t="shared" si="64"/>
        <v>18.25</v>
      </c>
      <c r="E240" s="29">
        <f t="shared" si="63"/>
        <v>1514816.691349789</v>
      </c>
      <c r="F240" s="2">
        <f t="shared" si="65"/>
        <v>2056.6446004267896</v>
      </c>
      <c r="G240" s="2">
        <f t="shared" si="73"/>
        <v>17753.554296045921</v>
      </c>
      <c r="H240" s="2">
        <f t="shared" si="74"/>
        <v>4975.4038427031019</v>
      </c>
      <c r="I240" s="2">
        <f t="shared" si="62"/>
        <v>24785.602739175811</v>
      </c>
      <c r="J240" s="2">
        <f t="shared" si="80"/>
        <v>452337.24998995854</v>
      </c>
      <c r="K240" s="2">
        <f t="shared" si="66"/>
        <v>18495.379451182842</v>
      </c>
      <c r="L240" s="2">
        <f t="shared" si="66"/>
        <v>337540.67498408689</v>
      </c>
      <c r="M240" s="2"/>
      <c r="N240" s="28">
        <f t="shared" si="81"/>
        <v>3106260.4280015798</v>
      </c>
      <c r="O240" s="2">
        <f t="shared" si="75"/>
        <v>4203.5182029024254</v>
      </c>
      <c r="P240" s="2">
        <f t="shared" si="76"/>
        <v>36285.991577815199</v>
      </c>
      <c r="R240">
        <f t="shared" si="77"/>
        <v>219</v>
      </c>
      <c r="S240" s="89">
        <f t="shared" si="67"/>
        <v>22728.958138749022</v>
      </c>
      <c r="T240" s="89">
        <f>IF(AND(S240=0,S239&gt;0),SUM($G240:$H$381),S240)</f>
        <v>22728.958138749022</v>
      </c>
      <c r="U240" s="82">
        <f>SUM(T240:T$381)</f>
        <v>1537545.6494885383</v>
      </c>
      <c r="V240" s="68">
        <f>localspline(R240,'BBG rates'!$G$10:$G$27,'BBG rates'!$K$10:$K$27)</f>
        <v>0.98702261573065697</v>
      </c>
      <c r="W240" s="68">
        <f>locallinterp(R240,'BBG rates'!$G$10:$G$27,'BBG rates'!$J$10:$J$27)</f>
        <v>5.9525000000000002E-2</v>
      </c>
      <c r="X240" s="56">
        <f t="shared" si="78"/>
        <v>5.9508766389271273E-2</v>
      </c>
      <c r="Y240" s="66">
        <f t="shared" si="68"/>
        <v>125.3978735592143</v>
      </c>
      <c r="Z240" s="72">
        <f t="shared" si="69"/>
        <v>9.7868605280833909E-2</v>
      </c>
      <c r="AA240" s="79">
        <f t="shared" si="70"/>
        <v>-114.03012716892702</v>
      </c>
      <c r="AB240" s="81">
        <f t="shared" si="79"/>
        <v>-8.8996481274055642E-2</v>
      </c>
      <c r="AD240" s="95">
        <f>locallinterp(R240,'BBG rates'!$N$10:$N$369,'BBG rates'!$P$10:$P$369)</f>
        <v>18.486068427450789</v>
      </c>
      <c r="AI240" s="185">
        <f t="shared" si="71"/>
        <v>219</v>
      </c>
      <c r="AJ240" s="127">
        <f>locallinterp(MIN(AI240,CAP_Senior*12),'BBG rates'!$X$24:$X$65,'BBG rates'!$Y$24:$Y$65)</f>
        <v>66.170038243589488</v>
      </c>
      <c r="AK240" s="127">
        <f>locallinterp(MIN(AI240,CAP_CB*12),'BBG rates'!$AA$25:$AA$40,'BBG rates'!$AC$25:$AC$40)</f>
        <v>11</v>
      </c>
      <c r="AL240" s="144">
        <f t="shared" si="72"/>
        <v>20.378906501410214</v>
      </c>
      <c r="AM240" s="142">
        <f>(SUMPRODUCT(AL240:AL$381,G240:G$381)+SUMPRODUCT(AL240:AL$381,H240:H$381))/12</f>
        <v>2643288.1312204511</v>
      </c>
    </row>
    <row r="241" spans="1:39" x14ac:dyDescent="0.2">
      <c r="A241" s="7">
        <v>220</v>
      </c>
      <c r="B241" s="7">
        <v>110</v>
      </c>
      <c r="C241" s="7">
        <v>55</v>
      </c>
      <c r="D241" s="12">
        <f t="shared" si="64"/>
        <v>18.333333333333332</v>
      </c>
      <c r="E241" s="29">
        <f t="shared" si="63"/>
        <v>1492196.4799562776</v>
      </c>
      <c r="F241" s="2">
        <f t="shared" si="65"/>
        <v>2026.2419980423108</v>
      </c>
      <c r="G241" s="2">
        <f t="shared" si="73"/>
        <v>17719.103462209743</v>
      </c>
      <c r="H241" s="2">
        <f t="shared" si="74"/>
        <v>4901.1079313016044</v>
      </c>
      <c r="I241" s="2">
        <f t="shared" si="62"/>
        <v>24646.453391553659</v>
      </c>
      <c r="J241" s="2">
        <f t="shared" si="80"/>
        <v>451851.64551181707</v>
      </c>
      <c r="K241" s="2">
        <f t="shared" si="66"/>
        <v>18366.976223224923</v>
      </c>
      <c r="L241" s="2">
        <f t="shared" si="66"/>
        <v>336727.8974257902</v>
      </c>
      <c r="M241" s="2"/>
      <c r="N241" s="28">
        <f t="shared" si="81"/>
        <v>3069925.8997258954</v>
      </c>
      <c r="O241" s="2">
        <f t="shared" si="75"/>
        <v>4154.9815050330189</v>
      </c>
      <c r="P241" s="2">
        <f t="shared" si="76"/>
        <v>36334.528275684606</v>
      </c>
      <c r="R241">
        <f t="shared" si="77"/>
        <v>220</v>
      </c>
      <c r="S241" s="89">
        <f t="shared" si="67"/>
        <v>22620.211393511348</v>
      </c>
      <c r="T241" s="89">
        <f>IF(AND(S241=0,S240&gt;0),SUM($G241:$H$381),S241)</f>
        <v>22620.211393511348</v>
      </c>
      <c r="U241" s="82">
        <f>SUM(T241:T$381)</f>
        <v>1514816.6913497893</v>
      </c>
      <c r="V241" s="68">
        <f>localspline(R241,'BBG rates'!$G$10:$G$27,'BBG rates'!$K$10:$K$27)</f>
        <v>0.98670381355165504</v>
      </c>
      <c r="W241" s="68">
        <f>locallinterp(R241,'BBG rates'!$G$10:$G$27,'BBG rates'!$J$10:$J$27)</f>
        <v>6.1166666666666668E-2</v>
      </c>
      <c r="X241" s="56">
        <f t="shared" si="78"/>
        <v>6.1149525459747167E-2</v>
      </c>
      <c r="Y241" s="66">
        <f t="shared" si="68"/>
        <v>124.27073000908902</v>
      </c>
      <c r="Z241" s="72">
        <f t="shared" si="69"/>
        <v>9.8444172725630538E-2</v>
      </c>
      <c r="AA241" s="79">
        <f t="shared" si="70"/>
        <v>-112.34446275444871</v>
      </c>
      <c r="AB241" s="81">
        <f t="shared" si="79"/>
        <v>-8.8996481274055642E-2</v>
      </c>
      <c r="AD241" s="95">
        <f>locallinterp(R241,'BBG rates'!$N$10:$N$369,'BBG rates'!$P$10:$P$369)</f>
        <v>18.568293745246759</v>
      </c>
      <c r="AI241" s="185">
        <f t="shared" si="71"/>
        <v>220</v>
      </c>
      <c r="AJ241" s="127">
        <f>locallinterp(MIN(AI241,CAP_Senior*12),'BBG rates'!$X$24:$X$65,'BBG rates'!$Y$24:$Y$65)</f>
        <v>66.255824901338329</v>
      </c>
      <c r="AK241" s="127">
        <f>locallinterp(MIN(AI241,CAP_CB*12),'BBG rates'!$AA$25:$AA$40,'BBG rates'!$AC$25:$AC$40)</f>
        <v>11</v>
      </c>
      <c r="AL241" s="144">
        <f t="shared" si="72"/>
        <v>20.393490233227517</v>
      </c>
      <c r="AM241" s="142">
        <f>(SUMPRODUCT(AL241:AL$381,G241:G$381)+SUMPRODUCT(AL241:AL$381,H241:H$381))/12</f>
        <v>2604688.855155115</v>
      </c>
    </row>
    <row r="242" spans="1:39" x14ac:dyDescent="0.2">
      <c r="A242" s="7">
        <v>221</v>
      </c>
      <c r="B242" s="7">
        <v>110.5</v>
      </c>
      <c r="C242" s="7">
        <v>55.25</v>
      </c>
      <c r="D242" s="12">
        <f t="shared" si="64"/>
        <v>18.416666666666668</v>
      </c>
      <c r="E242" s="29">
        <f t="shared" si="63"/>
        <v>1469684.592666351</v>
      </c>
      <c r="F242" s="2">
        <f t="shared" si="65"/>
        <v>1995.984856969164</v>
      </c>
      <c r="G242" s="2">
        <f t="shared" si="73"/>
        <v>17684.719480336404</v>
      </c>
      <c r="H242" s="2">
        <f t="shared" si="74"/>
        <v>4827.1678095902462</v>
      </c>
      <c r="I242" s="2">
        <f t="shared" si="62"/>
        <v>24507.872146895814</v>
      </c>
      <c r="J242" s="2">
        <f t="shared" si="80"/>
        <v>451353.31203866459</v>
      </c>
      <c r="K242" s="2">
        <f t="shared" si="66"/>
        <v>18239.305835707495</v>
      </c>
      <c r="L242" s="2">
        <f t="shared" si="66"/>
        <v>335907.21580761304</v>
      </c>
      <c r="M242" s="2"/>
      <c r="N242" s="28">
        <f t="shared" si="81"/>
        <v>3033542.7698289114</v>
      </c>
      <c r="O242" s="2">
        <f t="shared" si="75"/>
        <v>4106.3798837334507</v>
      </c>
      <c r="P242" s="2">
        <f t="shared" si="76"/>
        <v>36383.129896984174</v>
      </c>
      <c r="R242">
        <f t="shared" si="77"/>
        <v>221</v>
      </c>
      <c r="S242" s="89">
        <f t="shared" si="67"/>
        <v>22511.88728992665</v>
      </c>
      <c r="T242" s="89">
        <f>IF(AND(S242=0,S241&gt;0),SUM($G242:$H$381),S242)</f>
        <v>22511.88728992665</v>
      </c>
      <c r="U242" s="82">
        <f>SUM(T242:T$381)</f>
        <v>1492196.4799562779</v>
      </c>
      <c r="V242" s="68">
        <f>localspline(R242,'BBG rates'!$G$10:$G$27,'BBG rates'!$K$10:$K$27)</f>
        <v>0.98638679676445129</v>
      </c>
      <c r="W242" s="68">
        <f>locallinterp(R242,'BBG rates'!$G$10:$G$27,'BBG rates'!$J$10:$J$27)</f>
        <v>6.2808333333333327E-2</v>
      </c>
      <c r="X242" s="56">
        <f t="shared" si="78"/>
        <v>6.2790259854494934E-2</v>
      </c>
      <c r="Y242" s="66">
        <f t="shared" si="68"/>
        <v>123.11805068199537</v>
      </c>
      <c r="Z242" s="72">
        <f t="shared" si="69"/>
        <v>9.9009522407346354E-2</v>
      </c>
      <c r="AA242" s="79">
        <f t="shared" si="70"/>
        <v>-110.66686340470054</v>
      </c>
      <c r="AB242" s="81">
        <f t="shared" si="79"/>
        <v>-8.8996481274055655E-2</v>
      </c>
      <c r="AD242" s="95">
        <f>locallinterp(R242,'BBG rates'!$N$10:$N$369,'BBG rates'!$P$10:$P$369)</f>
        <v>18.650492644977131</v>
      </c>
      <c r="AI242" s="185">
        <f t="shared" si="71"/>
        <v>221</v>
      </c>
      <c r="AJ242" s="127">
        <f>locallinterp(MIN(AI242,CAP_Senior*12),'BBG rates'!$X$24:$X$65,'BBG rates'!$Y$24:$Y$65)</f>
        <v>66.34161155908717</v>
      </c>
      <c r="AK242" s="127">
        <f>locallinterp(MIN(AI242,CAP_CB*12),'BBG rates'!$AA$25:$AA$40,'BBG rates'!$AC$25:$AC$40)</f>
        <v>11</v>
      </c>
      <c r="AL242" s="144">
        <f t="shared" si="72"/>
        <v>20.408073965044821</v>
      </c>
      <c r="AM242" s="142">
        <f>(SUMPRODUCT(AL242:AL$381,G242:G$381)+SUMPRODUCT(AL242:AL$381,H242:H$381))/12</f>
        <v>2566246.7668111888</v>
      </c>
    </row>
    <row r="243" spans="1:39" x14ac:dyDescent="0.2">
      <c r="A243" s="7">
        <v>222</v>
      </c>
      <c r="B243" s="7">
        <v>111</v>
      </c>
      <c r="C243" s="7">
        <v>55.5</v>
      </c>
      <c r="D243" s="12">
        <f t="shared" si="64"/>
        <v>18.5</v>
      </c>
      <c r="E243" s="29">
        <f t="shared" si="63"/>
        <v>1447280.6083512767</v>
      </c>
      <c r="F243" s="2">
        <f t="shared" si="65"/>
        <v>1965.8726118754034</v>
      </c>
      <c r="G243" s="2">
        <f t="shared" si="73"/>
        <v>17650.402220699427</v>
      </c>
      <c r="H243" s="2">
        <f t="shared" si="74"/>
        <v>4753.5820943749241</v>
      </c>
      <c r="I243" s="2">
        <f t="shared" si="62"/>
        <v>24369.856926949753</v>
      </c>
      <c r="J243" s="2">
        <f t="shared" si="80"/>
        <v>450842.3531485704</v>
      </c>
      <c r="K243" s="2">
        <f t="shared" si="66"/>
        <v>18112.364450462526</v>
      </c>
      <c r="L243" s="2">
        <f t="shared" si="66"/>
        <v>335078.74233355676</v>
      </c>
      <c r="M243" s="2"/>
      <c r="N243" s="28">
        <f t="shared" si="81"/>
        <v>2997110.973300355</v>
      </c>
      <c r="O243" s="2">
        <f t="shared" si="75"/>
        <v>4057.7132521611456</v>
      </c>
      <c r="P243" s="2">
        <f t="shared" si="76"/>
        <v>36431.796528556479</v>
      </c>
      <c r="R243">
        <f t="shared" si="77"/>
        <v>222</v>
      </c>
      <c r="S243" s="89">
        <f t="shared" si="67"/>
        <v>22403.984315074351</v>
      </c>
      <c r="T243" s="89">
        <f>IF(AND(S243=0,S242&gt;0),SUM($G243:$H$381),S243)</f>
        <v>22403.984315074351</v>
      </c>
      <c r="U243" s="82">
        <f>SUM(T243:T$381)</f>
        <v>1469684.5926663512</v>
      </c>
      <c r="V243" s="68">
        <f>localspline(R243,'BBG rates'!$G$10:$G$27,'BBG rates'!$K$10:$K$27)</f>
        <v>0.98607164152634752</v>
      </c>
      <c r="W243" s="68">
        <f>locallinterp(R243,'BBG rates'!$G$10:$G$27,'BBG rates'!$J$10:$J$27)</f>
        <v>6.4449999999999993E-2</v>
      </c>
      <c r="X243" s="56">
        <f t="shared" si="78"/>
        <v>6.4430969574047481E-2</v>
      </c>
      <c r="Y243" s="66">
        <f t="shared" si="68"/>
        <v>121.94011130470405</v>
      </c>
      <c r="Z243" s="72">
        <f t="shared" si="69"/>
        <v>9.9564310802341224E-2</v>
      </c>
      <c r="AA243" s="79">
        <f t="shared" si="70"/>
        <v>-108.9972977749992</v>
      </c>
      <c r="AB243" s="81">
        <f t="shared" si="79"/>
        <v>-8.8996481274055655E-2</v>
      </c>
      <c r="AD243" s="95">
        <f>locallinterp(R243,'BBG rates'!$N$10:$N$369,'BBG rates'!$P$10:$P$369)</f>
        <v>18.732665281770995</v>
      </c>
      <c r="AI243" s="185">
        <f t="shared" si="71"/>
        <v>222</v>
      </c>
      <c r="AJ243" s="127">
        <f>locallinterp(MIN(AI243,CAP_Senior*12),'BBG rates'!$X$24:$X$65,'BBG rates'!$Y$24:$Y$65)</f>
        <v>66.427398216835996</v>
      </c>
      <c r="AK243" s="127">
        <f>locallinterp(MIN(AI243,CAP_CB*12),'BBG rates'!$AA$25:$AA$40,'BBG rates'!$AC$25:$AC$40)</f>
        <v>11</v>
      </c>
      <c r="AL243" s="144">
        <f t="shared" si="72"/>
        <v>20.422657696862117</v>
      </c>
      <c r="AM243" s="142">
        <f>(SUMPRODUCT(AL243:AL$381,G243:G$381)+SUMPRODUCT(AL243:AL$381,H243:H$381))/12</f>
        <v>2527961.4117357242</v>
      </c>
    </row>
    <row r="244" spans="1:39" x14ac:dyDescent="0.2">
      <c r="A244" s="7">
        <v>223</v>
      </c>
      <c r="B244" s="7">
        <v>111.5</v>
      </c>
      <c r="C244" s="7">
        <v>55.75</v>
      </c>
      <c r="D244" s="12">
        <f t="shared" si="64"/>
        <v>18.583333333333332</v>
      </c>
      <c r="E244" s="29">
        <f t="shared" si="63"/>
        <v>1424984.1073900391</v>
      </c>
      <c r="F244" s="2">
        <f t="shared" si="65"/>
        <v>1935.9046994527894</v>
      </c>
      <c r="G244" s="2">
        <f t="shared" si="73"/>
        <v>17616.151553824096</v>
      </c>
      <c r="H244" s="2">
        <f t="shared" si="74"/>
        <v>4680.3494074136224</v>
      </c>
      <c r="I244" s="2">
        <f t="shared" si="62"/>
        <v>24232.405660690507</v>
      </c>
      <c r="J244" s="2">
        <f t="shared" si="80"/>
        <v>450318.87186116521</v>
      </c>
      <c r="K244" s="2">
        <f t="shared" si="66"/>
        <v>17986.148248514226</v>
      </c>
      <c r="L244" s="2">
        <f t="shared" si="66"/>
        <v>334242.58828488935</v>
      </c>
      <c r="M244" s="2"/>
      <c r="N244" s="28">
        <f t="shared" si="81"/>
        <v>2960630.4450429948</v>
      </c>
      <c r="O244" s="2">
        <f t="shared" si="75"/>
        <v>4008.9815233573686</v>
      </c>
      <c r="P244" s="2">
        <f t="shared" si="76"/>
        <v>36480.528257360267</v>
      </c>
      <c r="R244">
        <f t="shared" si="77"/>
        <v>223</v>
      </c>
      <c r="S244" s="89">
        <f t="shared" si="67"/>
        <v>22296.500961237718</v>
      </c>
      <c r="T244" s="89">
        <f>IF(AND(S244=0,S243&gt;0),SUM($G244:$H$381),S244)</f>
        <v>22296.500961237718</v>
      </c>
      <c r="U244" s="82">
        <f>SUM(T244:T$381)</f>
        <v>1447280.6083512765</v>
      </c>
      <c r="V244" s="68">
        <f>localspline(R244,'BBG rates'!$G$10:$G$27,'BBG rates'!$K$10:$K$27)</f>
        <v>0.9857583048428944</v>
      </c>
      <c r="W244" s="68">
        <f>locallinterp(R244,'BBG rates'!$G$10:$G$27,'BBG rates'!$J$10:$J$27)</f>
        <v>6.6091666666666674E-2</v>
      </c>
      <c r="X244" s="56">
        <f t="shared" si="78"/>
        <v>6.6071654619470621E-2</v>
      </c>
      <c r="Y244" s="66">
        <f t="shared" si="68"/>
        <v>120.73718594491905</v>
      </c>
      <c r="Z244" s="72">
        <f t="shared" si="69"/>
        <v>0.10010817687867286</v>
      </c>
      <c r="AA244" s="79">
        <f t="shared" si="70"/>
        <v>-107.33573463286524</v>
      </c>
      <c r="AB244" s="81">
        <f t="shared" si="79"/>
        <v>-8.8996481274055683E-2</v>
      </c>
      <c r="AD244" s="95">
        <f>locallinterp(R244,'BBG rates'!$N$10:$N$369,'BBG rates'!$P$10:$P$369)</f>
        <v>18.814811807174568</v>
      </c>
      <c r="AI244" s="185">
        <f t="shared" si="71"/>
        <v>223</v>
      </c>
      <c r="AJ244" s="127">
        <f>locallinterp(MIN(AI244,CAP_Senior*12),'BBG rates'!$X$24:$X$65,'BBG rates'!$Y$24:$Y$65)</f>
        <v>66.513184874584837</v>
      </c>
      <c r="AK244" s="127">
        <f>locallinterp(MIN(AI244,CAP_CB*12),'BBG rates'!$AA$25:$AA$40,'BBG rates'!$AC$25:$AC$40)</f>
        <v>11</v>
      </c>
      <c r="AL244" s="144">
        <f t="shared" si="72"/>
        <v>20.437241428679421</v>
      </c>
      <c r="AM244" s="142">
        <f>(SUMPRODUCT(AL244:AL$381,G244:G$381)+SUMPRODUCT(AL244:AL$381,H244:H$381))/12</f>
        <v>2489832.3365096715</v>
      </c>
    </row>
    <row r="245" spans="1:39" x14ac:dyDescent="0.2">
      <c r="A245" s="7">
        <v>224</v>
      </c>
      <c r="B245" s="7">
        <v>112</v>
      </c>
      <c r="C245" s="7">
        <v>56</v>
      </c>
      <c r="D245" s="12">
        <f t="shared" si="64"/>
        <v>18.666666666666668</v>
      </c>
      <c r="E245" s="29">
        <f t="shared" si="63"/>
        <v>1402794.6716641528</v>
      </c>
      <c r="F245" s="2">
        <f t="shared" si="65"/>
        <v>1906.0805584098264</v>
      </c>
      <c r="G245" s="2">
        <f t="shared" si="73"/>
        <v>17581.967350486921</v>
      </c>
      <c r="H245" s="2">
        <f t="shared" si="74"/>
        <v>4607.4683753993695</v>
      </c>
      <c r="I245" s="2">
        <f t="shared" si="62"/>
        <v>24095.516284296118</v>
      </c>
      <c r="J245" s="2">
        <f t="shared" si="80"/>
        <v>449782.97064019425</v>
      </c>
      <c r="K245" s="2">
        <f t="shared" si="66"/>
        <v>17860.653429985632</v>
      </c>
      <c r="L245" s="2">
        <f t="shared" si="66"/>
        <v>333398.86402639851</v>
      </c>
      <c r="M245" s="2"/>
      <c r="N245" s="28">
        <f t="shared" si="81"/>
        <v>2924101.1198725244</v>
      </c>
      <c r="O245" s="2">
        <f t="shared" si="75"/>
        <v>3960.1846102470654</v>
      </c>
      <c r="P245" s="2">
        <f t="shared" si="76"/>
        <v>36529.325170470569</v>
      </c>
      <c r="R245">
        <f t="shared" si="77"/>
        <v>224</v>
      </c>
      <c r="S245" s="89">
        <f t="shared" si="67"/>
        <v>22189.435725886291</v>
      </c>
      <c r="T245" s="89">
        <f>IF(AND(S245=0,S244&gt;0),SUM($G245:$H$381),S245)</f>
        <v>22189.435725886291</v>
      </c>
      <c r="U245" s="82">
        <f>SUM(T245:T$381)</f>
        <v>1424984.1073900391</v>
      </c>
      <c r="V245" s="68">
        <f>localspline(R245,'BBG rates'!$G$10:$G$27,'BBG rates'!$K$10:$K$27)</f>
        <v>0.9854468628688533</v>
      </c>
      <c r="W245" s="68">
        <f>locallinterp(R245,'BBG rates'!$G$10:$G$27,'BBG rates'!$J$10:$J$27)</f>
        <v>6.773333333333334E-2</v>
      </c>
      <c r="X245" s="56">
        <f t="shared" si="78"/>
        <v>6.7712314991297262E-2</v>
      </c>
      <c r="Y245" s="66">
        <f t="shared" si="68"/>
        <v>119.50954701930772</v>
      </c>
      <c r="Z245" s="72">
        <f t="shared" si="69"/>
        <v>0.10064074095944667</v>
      </c>
      <c r="AA245" s="79">
        <f t="shared" si="70"/>
        <v>-105.6821428576371</v>
      </c>
      <c r="AB245" s="81">
        <f t="shared" si="79"/>
        <v>-8.8996481274055655E-2</v>
      </c>
      <c r="AD245" s="95">
        <f>locallinterp(R245,'BBG rates'!$N$10:$N$369,'BBG rates'!$P$10:$P$369)</f>
        <v>18.896932379080305</v>
      </c>
      <c r="AI245" s="185">
        <f t="shared" si="71"/>
        <v>224</v>
      </c>
      <c r="AJ245" s="127">
        <f>locallinterp(MIN(AI245,CAP_Senior*12),'BBG rates'!$X$24:$X$65,'BBG rates'!$Y$24:$Y$65)</f>
        <v>66.598971532333678</v>
      </c>
      <c r="AK245" s="127">
        <f>locallinterp(MIN(AI245,CAP_CB*12),'BBG rates'!$AA$25:$AA$40,'BBG rates'!$AC$25:$AC$40)</f>
        <v>11</v>
      </c>
      <c r="AL245" s="144">
        <f t="shared" si="72"/>
        <v>20.451825160496725</v>
      </c>
      <c r="AM245" s="142">
        <f>(SUMPRODUCT(AL245:AL$381,G245:G$381)+SUMPRODUCT(AL245:AL$381,H245:H$381))/12</f>
        <v>2451859.0887463712</v>
      </c>
    </row>
    <row r="246" spans="1:39" x14ac:dyDescent="0.2">
      <c r="A246" s="7">
        <v>225</v>
      </c>
      <c r="B246" s="7">
        <v>112.5</v>
      </c>
      <c r="C246" s="7">
        <v>56.25</v>
      </c>
      <c r="D246" s="12">
        <f t="shared" si="64"/>
        <v>18.75</v>
      </c>
      <c r="E246" s="29">
        <f t="shared" si="63"/>
        <v>1380711.8845524944</v>
      </c>
      <c r="F246" s="2">
        <f t="shared" si="65"/>
        <v>1876.3996294648275</v>
      </c>
      <c r="G246" s="2">
        <f t="shared" si="73"/>
        <v>17547.849481715162</v>
      </c>
      <c r="H246" s="2">
        <f t="shared" si="74"/>
        <v>4534.9376299432715</v>
      </c>
      <c r="I246" s="2">
        <f t="shared" si="62"/>
        <v>23959.18674112326</v>
      </c>
      <c r="J246" s="2">
        <f t="shared" si="80"/>
        <v>449234.7513960611</v>
      </c>
      <c r="K246" s="2">
        <f t="shared" si="66"/>
        <v>17735.876214005766</v>
      </c>
      <c r="L246" s="2">
        <f t="shared" si="66"/>
        <v>332547.67901260807</v>
      </c>
      <c r="M246" s="2"/>
      <c r="N246" s="28">
        <f t="shared" si="81"/>
        <v>2887522.9325174456</v>
      </c>
      <c r="O246" s="2">
        <f t="shared" si="75"/>
        <v>3911.3224256387102</v>
      </c>
      <c r="P246" s="2">
        <f t="shared" si="76"/>
        <v>36578.187355078924</v>
      </c>
      <c r="R246">
        <f t="shared" si="77"/>
        <v>225</v>
      </c>
      <c r="S246" s="89">
        <f t="shared" si="67"/>
        <v>22082.787111658436</v>
      </c>
      <c r="T246" s="89">
        <f>IF(AND(S246=0,S245&gt;0),SUM($G246:$H$381),S246)</f>
        <v>22082.787111658436</v>
      </c>
      <c r="U246" s="82">
        <f>SUM(T246:T$381)</f>
        <v>1402794.6716641528</v>
      </c>
      <c r="V246" s="68">
        <f>localspline(R246,'BBG rates'!$G$10:$G$27,'BBG rates'!$K$10:$K$27)</f>
        <v>0.98513727261217809</v>
      </c>
      <c r="W246" s="68">
        <f>locallinterp(R246,'BBG rates'!$G$10:$G$27,'BBG rates'!$J$10:$J$27)</f>
        <v>6.9375000000000006E-2</v>
      </c>
      <c r="X246" s="56">
        <f t="shared" si="78"/>
        <v>6.9352950690326765E-2</v>
      </c>
      <c r="Y246" s="66">
        <f t="shared" si="68"/>
        <v>118.25746530151575</v>
      </c>
      <c r="Z246" s="72">
        <f t="shared" si="69"/>
        <v>0.10116160349644794</v>
      </c>
      <c r="AA246" s="79">
        <f t="shared" si="70"/>
        <v>-104.03649144008652</v>
      </c>
      <c r="AB246" s="81">
        <f t="shared" si="79"/>
        <v>-8.8996481274055655E-2</v>
      </c>
      <c r="AD246" s="95">
        <f>locallinterp(R246,'BBG rates'!$N$10:$N$369,'BBG rates'!$P$10:$P$369)</f>
        <v>18.979027151797986</v>
      </c>
      <c r="AI246" s="185">
        <f t="shared" si="71"/>
        <v>225</v>
      </c>
      <c r="AJ246" s="127">
        <f>locallinterp(MIN(AI246,CAP_Senior*12),'BBG rates'!$X$24:$X$65,'BBG rates'!$Y$24:$Y$65)</f>
        <v>66.684758190082519</v>
      </c>
      <c r="AK246" s="127">
        <f>locallinterp(MIN(AI246,CAP_CB*12),'BBG rates'!$AA$25:$AA$40,'BBG rates'!$AC$25:$AC$40)</f>
        <v>11</v>
      </c>
      <c r="AL246" s="144">
        <f t="shared" si="72"/>
        <v>20.466408892314028</v>
      </c>
      <c r="AM246" s="142">
        <f>(SUMPRODUCT(AL246:AL$381,G246:G$381)+SUMPRODUCT(AL246:AL$381,H246:H$381))/12</f>
        <v>2414041.2170900465</v>
      </c>
    </row>
    <row r="247" spans="1:39" x14ac:dyDescent="0.2">
      <c r="A247" s="7">
        <v>226</v>
      </c>
      <c r="B247" s="7">
        <v>113</v>
      </c>
      <c r="C247" s="7">
        <v>56.5</v>
      </c>
      <c r="D247" s="12">
        <f t="shared" si="64"/>
        <v>18.833333333333332</v>
      </c>
      <c r="E247" s="29">
        <f t="shared" si="63"/>
        <v>1358735.3309261503</v>
      </c>
      <c r="F247" s="2">
        <f t="shared" si="65"/>
        <v>1846.8613553389996</v>
      </c>
      <c r="G247" s="2">
        <f t="shared" si="73"/>
        <v>17513.797818786381</v>
      </c>
      <c r="H247" s="2">
        <f t="shared" si="74"/>
        <v>4462.7558075575862</v>
      </c>
      <c r="I247" s="2">
        <f t="shared" si="62"/>
        <v>23823.414981682967</v>
      </c>
      <c r="J247" s="2">
        <f t="shared" si="80"/>
        <v>448674.31548836251</v>
      </c>
      <c r="K247" s="2">
        <f t="shared" si="66"/>
        <v>17611.812838617177</v>
      </c>
      <c r="L247" s="2">
        <f t="shared" si="66"/>
        <v>331689.14179395681</v>
      </c>
      <c r="M247" s="2"/>
      <c r="N247" s="28">
        <f t="shared" si="81"/>
        <v>2850895.8176189521</v>
      </c>
      <c r="O247" s="2">
        <f t="shared" si="75"/>
        <v>3862.3948822241478</v>
      </c>
      <c r="P247" s="2">
        <f t="shared" si="76"/>
        <v>36627.114898493492</v>
      </c>
      <c r="R247">
        <f t="shared" si="77"/>
        <v>226</v>
      </c>
      <c r="S247" s="89">
        <f t="shared" si="67"/>
        <v>21976.553626343968</v>
      </c>
      <c r="T247" s="89">
        <f>IF(AND(S247=0,S246&gt;0),SUM($G247:$H$381),S247)</f>
        <v>21976.553626343968</v>
      </c>
      <c r="U247" s="82">
        <f>SUM(T247:T$381)</f>
        <v>1380711.8845524944</v>
      </c>
      <c r="V247" s="68">
        <f>localspline(R247,'BBG rates'!$G$10:$G$27,'BBG rates'!$K$10:$K$27)</f>
        <v>0.98482959533282011</v>
      </c>
      <c r="W247" s="68">
        <f>locallinterp(R247,'BBG rates'!$G$10:$G$27,'BBG rates'!$J$10:$J$27)</f>
        <v>7.1016666666666672E-2</v>
      </c>
      <c r="X247" s="56">
        <f t="shared" si="78"/>
        <v>7.0993561717358489E-2</v>
      </c>
      <c r="Y247" s="66">
        <f t="shared" si="68"/>
        <v>116.98120993013256</v>
      </c>
      <c r="Z247" s="72">
        <f t="shared" si="69"/>
        <v>0.10167034374565199</v>
      </c>
      <c r="AA247" s="79">
        <f t="shared" si="70"/>
        <v>-102.39874948203513</v>
      </c>
      <c r="AB247" s="81">
        <f t="shared" si="79"/>
        <v>-8.8996481274055655E-2</v>
      </c>
      <c r="AD247" s="95">
        <f>locallinterp(R247,'BBG rates'!$N$10:$N$369,'BBG rates'!$P$10:$P$369)</f>
        <v>19.061096284742387</v>
      </c>
      <c r="AI247" s="185">
        <f t="shared" si="71"/>
        <v>226</v>
      </c>
      <c r="AJ247" s="127">
        <f>locallinterp(MIN(AI247,CAP_Senior*12),'BBG rates'!$X$24:$X$65,'BBG rates'!$Y$24:$Y$65)</f>
        <v>66.77054484783136</v>
      </c>
      <c r="AK247" s="127">
        <f>locallinterp(MIN(AI247,CAP_CB*12),'BBG rates'!$AA$25:$AA$40,'BBG rates'!$AC$25:$AC$40)</f>
        <v>11</v>
      </c>
      <c r="AL247" s="144">
        <f t="shared" si="72"/>
        <v>20.480992624131332</v>
      </c>
      <c r="AM247" s="142">
        <f>(SUMPRODUCT(AL247:AL$381,G247:G$381)+SUMPRODUCT(AL247:AL$381,H247:H$381))/12</f>
        <v>2376378.2712142854</v>
      </c>
    </row>
    <row r="248" spans="1:39" x14ac:dyDescent="0.2">
      <c r="A248" s="7">
        <v>227</v>
      </c>
      <c r="B248" s="7">
        <v>113.5</v>
      </c>
      <c r="C248" s="7">
        <v>56.75</v>
      </c>
      <c r="D248" s="12">
        <f t="shared" si="64"/>
        <v>18.916666666666668</v>
      </c>
      <c r="E248" s="29">
        <f t="shared" si="63"/>
        <v>1336864.5971432833</v>
      </c>
      <c r="F248" s="2">
        <f t="shared" si="65"/>
        <v>1817.4651807495522</v>
      </c>
      <c r="G248" s="2">
        <f t="shared" si="73"/>
        <v>17479.812233227898</v>
      </c>
      <c r="H248" s="2">
        <f t="shared" si="74"/>
        <v>4390.9215496388597</v>
      </c>
      <c r="I248" s="2">
        <f t="shared" si="62"/>
        <v>23688.198963616313</v>
      </c>
      <c r="J248" s="2">
        <f t="shared" si="80"/>
        <v>448101.76372840861</v>
      </c>
      <c r="K248" s="2">
        <f t="shared" si="66"/>
        <v>17488.459560683867</v>
      </c>
      <c r="L248" s="2">
        <f t="shared" si="66"/>
        <v>330823.36002293648</v>
      </c>
      <c r="M248" s="2"/>
      <c r="N248" s="28">
        <f t="shared" si="81"/>
        <v>2814219.7097308128</v>
      </c>
      <c r="O248" s="2">
        <f t="shared" si="75"/>
        <v>3813.401892578438</v>
      </c>
      <c r="P248" s="2">
        <f t="shared" si="76"/>
        <v>36676.107888139202</v>
      </c>
      <c r="R248">
        <f t="shared" si="77"/>
        <v>227</v>
      </c>
      <c r="S248" s="89">
        <f t="shared" si="67"/>
        <v>21870.733782866759</v>
      </c>
      <c r="T248" s="89">
        <f>IF(AND(S248=0,S247&gt;0),SUM($G248:$H$381),S248)</f>
        <v>21870.733782866759</v>
      </c>
      <c r="U248" s="82">
        <f>SUM(T248:T$381)</f>
        <v>1358735.3309261503</v>
      </c>
      <c r="V248" s="68">
        <f>localspline(R248,'BBG rates'!$G$10:$G$27,'BBG rates'!$K$10:$K$27)</f>
        <v>0.98452383271849409</v>
      </c>
      <c r="W248" s="68">
        <f>locallinterp(R248,'BBG rates'!$G$10:$G$27,'BBG rates'!$J$10:$J$27)</f>
        <v>7.2658333333333339E-2</v>
      </c>
      <c r="X248" s="56">
        <f t="shared" si="78"/>
        <v>7.2634148073191795E-2</v>
      </c>
      <c r="Y248" s="66">
        <f t="shared" si="68"/>
        <v>115.68104841662699</v>
      </c>
      <c r="Z248" s="72">
        <f t="shared" si="69"/>
        <v>0.10216651833534854</v>
      </c>
      <c r="AA248" s="79">
        <f t="shared" si="70"/>
        <v>-100.76888619597246</v>
      </c>
      <c r="AB248" s="81">
        <f t="shared" si="79"/>
        <v>-8.8996481274055655E-2</v>
      </c>
      <c r="AD248" s="95">
        <f>locallinterp(R248,'BBG rates'!$N$10:$N$369,'BBG rates'!$P$10:$P$369)</f>
        <v>19.143139937468927</v>
      </c>
      <c r="AI248" s="185">
        <f t="shared" si="71"/>
        <v>227</v>
      </c>
      <c r="AJ248" s="127">
        <f>locallinterp(MIN(AI248,CAP_Senior*12),'BBG rates'!$X$24:$X$65,'BBG rates'!$Y$24:$Y$65)</f>
        <v>66.856331505580187</v>
      </c>
      <c r="AK248" s="127">
        <f>locallinterp(MIN(AI248,CAP_CB*12),'BBG rates'!$AA$25:$AA$40,'BBG rates'!$AC$25:$AC$40)</f>
        <v>11</v>
      </c>
      <c r="AL248" s="144">
        <f t="shared" si="72"/>
        <v>20.495576355948632</v>
      </c>
      <c r="AM248" s="142">
        <f>(SUMPRODUCT(AL248:AL$381,G248:G$381)+SUMPRODUCT(AL248:AL$381,H248:H$381))/12</f>
        <v>2338869.8018205371</v>
      </c>
    </row>
    <row r="249" spans="1:39" x14ac:dyDescent="0.2">
      <c r="A249" s="7">
        <v>228</v>
      </c>
      <c r="B249" s="7">
        <v>114</v>
      </c>
      <c r="C249" s="7">
        <v>57</v>
      </c>
      <c r="D249" s="12">
        <f t="shared" si="64"/>
        <v>19</v>
      </c>
      <c r="E249" s="29">
        <f t="shared" si="63"/>
        <v>1315099.2710440159</v>
      </c>
      <c r="F249" s="2">
        <f t="shared" si="65"/>
        <v>1788.2105524028311</v>
      </c>
      <c r="G249" s="2">
        <f t="shared" si="73"/>
        <v>17445.892596816349</v>
      </c>
      <c r="H249" s="2">
        <f t="shared" si="74"/>
        <v>4319.4335024511247</v>
      </c>
      <c r="I249" s="2">
        <f t="shared" si="62"/>
        <v>23553.536651670303</v>
      </c>
      <c r="J249" s="2">
        <f t="shared" si="80"/>
        <v>447517.19638173579</v>
      </c>
      <c r="K249" s="2">
        <f t="shared" si="66"/>
        <v>17365.812655799778</v>
      </c>
      <c r="L249" s="2">
        <f t="shared" si="66"/>
        <v>329950.44046019582</v>
      </c>
      <c r="M249" s="2"/>
      <c r="N249" s="28">
        <f t="shared" si="81"/>
        <v>2777494.5433192551</v>
      </c>
      <c r="O249" s="2">
        <f t="shared" si="75"/>
        <v>3764.3433691596997</v>
      </c>
      <c r="P249" s="2">
        <f t="shared" si="76"/>
        <v>36725.166411557933</v>
      </c>
      <c r="R249">
        <f t="shared" si="77"/>
        <v>228</v>
      </c>
      <c r="S249" s="89">
        <f t="shared" si="67"/>
        <v>21765.326099267473</v>
      </c>
      <c r="T249" s="89">
        <f>IF(AND(S249=0,S248&gt;0),SUM($G249:$H$381),S249)</f>
        <v>21765.326099267473</v>
      </c>
      <c r="U249" s="82">
        <f>SUM(T249:T$381)</f>
        <v>1336864.5971432836</v>
      </c>
      <c r="V249" s="68">
        <f>localspline(R249,'BBG rates'!$G$10:$G$27,'BBG rates'!$K$10:$K$27)</f>
        <v>0.98422000134997412</v>
      </c>
      <c r="W249" s="68">
        <f>locallinterp(R249,'BBG rates'!$G$10:$G$27,'BBG rates'!$J$10:$J$27)</f>
        <v>7.4300000000000005E-2</v>
      </c>
      <c r="X249" s="56">
        <f t="shared" si="78"/>
        <v>7.4274709758359592E-2</v>
      </c>
      <c r="Y249" s="66">
        <f t="shared" si="68"/>
        <v>114.35724665324858</v>
      </c>
      <c r="Z249" s="72">
        <f t="shared" si="69"/>
        <v>0.10264965971657808</v>
      </c>
      <c r="AA249" s="79">
        <f t="shared" si="70"/>
        <v>-99.146870904675154</v>
      </c>
      <c r="AB249" s="81">
        <f t="shared" si="79"/>
        <v>-8.8996481274055642E-2</v>
      </c>
      <c r="AD249" s="95">
        <f>locallinterp(R249,'BBG rates'!$N$10:$N$369,'BBG rates'!$P$10:$P$369)</f>
        <v>19.225158270914758</v>
      </c>
      <c r="AI249" s="185">
        <f t="shared" si="71"/>
        <v>228</v>
      </c>
      <c r="AJ249" s="127">
        <f>locallinterp(MIN(AI249,CAP_Senior*12),'BBG rates'!$X$24:$X$65,'BBG rates'!$Y$24:$Y$65)</f>
        <v>66.942118163329027</v>
      </c>
      <c r="AK249" s="127">
        <f>locallinterp(MIN(AI249,CAP_CB*12),'BBG rates'!$AA$25:$AA$40,'BBG rates'!$AC$25:$AC$40)</f>
        <v>11</v>
      </c>
      <c r="AL249" s="144">
        <f t="shared" si="72"/>
        <v>20.510160087765932</v>
      </c>
      <c r="AM249" s="142">
        <f>(SUMPRODUCT(AL249:AL$381,G249:G$381)+SUMPRODUCT(AL249:AL$381,H249:H$381))/12</f>
        <v>2301515.36063659</v>
      </c>
    </row>
    <row r="250" spans="1:39" x14ac:dyDescent="0.2">
      <c r="A250" s="7">
        <v>229</v>
      </c>
      <c r="B250" s="7">
        <v>114.5</v>
      </c>
      <c r="C250" s="7">
        <v>57.25</v>
      </c>
      <c r="D250" s="12">
        <f t="shared" si="64"/>
        <v>19.083333333333332</v>
      </c>
      <c r="E250" s="29">
        <f t="shared" si="63"/>
        <v>1293438.9419453295</v>
      </c>
      <c r="F250" s="2">
        <f t="shared" si="65"/>
        <v>1759.0969189874741</v>
      </c>
      <c r="G250" s="2">
        <f t="shared" si="73"/>
        <v>17412.038781577194</v>
      </c>
      <c r="H250" s="2">
        <f t="shared" si="74"/>
        <v>4248.2903171091484</v>
      </c>
      <c r="I250" s="2">
        <f t="shared" si="62"/>
        <v>23419.426017673817</v>
      </c>
      <c r="J250" s="2">
        <f t="shared" si="80"/>
        <v>446920.71317060862</v>
      </c>
      <c r="K250" s="2">
        <f t="shared" si="66"/>
        <v>17243.868418197642</v>
      </c>
      <c r="L250" s="2">
        <f t="shared" si="66"/>
        <v>329070.48898060498</v>
      </c>
      <c r="M250" s="2"/>
      <c r="N250" s="28">
        <f t="shared" si="81"/>
        <v>2740720.2527628466</v>
      </c>
      <c r="O250" s="2">
        <f t="shared" si="75"/>
        <v>3715.2192243089562</v>
      </c>
      <c r="P250" s="2">
        <f t="shared" si="76"/>
        <v>36774.29055640869</v>
      </c>
      <c r="R250">
        <f t="shared" si="77"/>
        <v>229</v>
      </c>
      <c r="S250" s="89">
        <f t="shared" si="67"/>
        <v>21660.329098686343</v>
      </c>
      <c r="T250" s="89">
        <f>IF(AND(S250=0,S249&gt;0),SUM($G250:$H$381),S250)</f>
        <v>21660.329098686343</v>
      </c>
      <c r="U250" s="82">
        <f>SUM(T250:T$381)</f>
        <v>1315099.2710440161</v>
      </c>
      <c r="V250" s="68">
        <f>localspline(R250,'BBG rates'!$G$10:$G$27,'BBG rates'!$K$10:$K$27)</f>
        <v>0.98391810290687287</v>
      </c>
      <c r="W250" s="68">
        <f>locallinterp(R250,'BBG rates'!$G$10:$G$27,'BBG rates'!$J$10:$J$27)</f>
        <v>7.5941666666666671E-2</v>
      </c>
      <c r="X250" s="56">
        <f t="shared" si="78"/>
        <v>7.5915246774194145E-2</v>
      </c>
      <c r="Y250" s="66">
        <f t="shared" si="68"/>
        <v>113.0100689208993</v>
      </c>
      <c r="Z250" s="72">
        <f t="shared" si="69"/>
        <v>0.10311927448444329</v>
      </c>
      <c r="AA250" s="79">
        <f t="shared" si="70"/>
        <v>-97.532673040827504</v>
      </c>
      <c r="AB250" s="81">
        <f t="shared" si="79"/>
        <v>-8.8996481274055642E-2</v>
      </c>
      <c r="AD250" s="95">
        <f>locallinterp(R250,'BBG rates'!$N$10:$N$369,'BBG rates'!$P$10:$P$369)</f>
        <v>19.307151446156997</v>
      </c>
      <c r="AI250" s="185">
        <f t="shared" si="71"/>
        <v>229</v>
      </c>
      <c r="AJ250" s="127">
        <f>locallinterp(MIN(AI250,CAP_Senior*12),'BBG rates'!$X$24:$X$65,'BBG rates'!$Y$24:$Y$65)</f>
        <v>67.02350352375727</v>
      </c>
      <c r="AK250" s="127">
        <f>locallinterp(MIN(AI250,CAP_CB*12),'BBG rates'!$AA$25:$AA$40,'BBG rates'!$AC$25:$AC$40)</f>
        <v>11</v>
      </c>
      <c r="AL250" s="144">
        <f t="shared" si="72"/>
        <v>20.523995599038734</v>
      </c>
      <c r="AM250" s="142">
        <f>(SUMPRODUCT(AL250:AL$381,G250:G$381)+SUMPRODUCT(AL250:AL$381,H250:H$381))/12</f>
        <v>2264314.5004150565</v>
      </c>
    </row>
    <row r="251" spans="1:39" x14ac:dyDescent="0.2">
      <c r="A251" s="7">
        <v>230</v>
      </c>
      <c r="B251" s="7">
        <v>115</v>
      </c>
      <c r="C251" s="7">
        <v>57.5</v>
      </c>
      <c r="D251" s="12">
        <f t="shared" si="64"/>
        <v>19.166666666666668</v>
      </c>
      <c r="E251" s="29">
        <f t="shared" si="63"/>
        <v>1271883.2006359836</v>
      </c>
      <c r="F251" s="2">
        <f t="shared" si="65"/>
        <v>1730.1237311675877</v>
      </c>
      <c r="G251" s="2">
        <f t="shared" si="73"/>
        <v>17378.250659784208</v>
      </c>
      <c r="H251" s="2">
        <f t="shared" si="74"/>
        <v>4177.490649561737</v>
      </c>
      <c r="I251" s="2">
        <f t="shared" si="62"/>
        <v>23285.86504051353</v>
      </c>
      <c r="J251" s="2">
        <f t="shared" si="80"/>
        <v>446312.41327650938</v>
      </c>
      <c r="K251" s="2">
        <f t="shared" si="66"/>
        <v>17122.623160658215</v>
      </c>
      <c r="L251" s="2">
        <f t="shared" si="66"/>
        <v>328183.61057928245</v>
      </c>
      <c r="M251" s="2"/>
      <c r="N251" s="28">
        <f t="shared" si="81"/>
        <v>2703896.7723523788</v>
      </c>
      <c r="O251" s="2">
        <f t="shared" si="75"/>
        <v>3666.0293702499748</v>
      </c>
      <c r="P251" s="2">
        <f t="shared" si="76"/>
        <v>36823.480410467673</v>
      </c>
      <c r="R251">
        <f t="shared" si="77"/>
        <v>230</v>
      </c>
      <c r="S251" s="89">
        <f t="shared" si="67"/>
        <v>21555.741309345944</v>
      </c>
      <c r="T251" s="89">
        <f>IF(AND(S251=0,S250&gt;0),SUM($G251:$H$381),S251)</f>
        <v>21555.741309345944</v>
      </c>
      <c r="U251" s="82">
        <f>SUM(T251:T$381)</f>
        <v>1293438.9419453295</v>
      </c>
      <c r="V251" s="68">
        <f>localspline(R251,'BBG rates'!$G$10:$G$27,'BBG rates'!$K$10:$K$27)</f>
        <v>0.98361818377228694</v>
      </c>
      <c r="W251" s="68">
        <f>locallinterp(R251,'BBG rates'!$G$10:$G$27,'BBG rates'!$J$10:$J$27)</f>
        <v>7.7583333333333337E-2</v>
      </c>
      <c r="X251" s="56">
        <f t="shared" si="78"/>
        <v>7.7555759120961909E-2</v>
      </c>
      <c r="Y251" s="66">
        <f t="shared" si="68"/>
        <v>111.63977789695177</v>
      </c>
      <c r="Z251" s="72">
        <f t="shared" si="69"/>
        <v>0.1035748415575419</v>
      </c>
      <c r="AA251" s="79">
        <f t="shared" si="70"/>
        <v>-95.926262146643239</v>
      </c>
      <c r="AB251" s="81">
        <f t="shared" si="79"/>
        <v>-8.8996481274055655E-2</v>
      </c>
      <c r="AD251" s="95">
        <f>locallinterp(R251,'BBG rates'!$N$10:$N$369,'BBG rates'!$P$10:$P$369)</f>
        <v>19.389119628138022</v>
      </c>
      <c r="AI251" s="185">
        <f t="shared" si="71"/>
        <v>230</v>
      </c>
      <c r="AJ251" s="127">
        <f>locallinterp(MIN(AI251,CAP_Senior*12),'BBG rates'!$X$24:$X$65,'BBG rates'!$Y$24:$Y$65)</f>
        <v>67.104888884185527</v>
      </c>
      <c r="AK251" s="127">
        <f>locallinterp(MIN(AI251,CAP_CB*12),'BBG rates'!$AA$25:$AA$40,'BBG rates'!$AC$25:$AC$40)</f>
        <v>11</v>
      </c>
      <c r="AL251" s="144">
        <f t="shared" si="72"/>
        <v>20.53783111031154</v>
      </c>
      <c r="AM251" s="142">
        <f>(SUMPRODUCT(AL251:AL$381,G251:G$381)+SUMPRODUCT(AL251:AL$381,H251:H$381))/12</f>
        <v>2227268.1254904587</v>
      </c>
    </row>
    <row r="252" spans="1:39" x14ac:dyDescent="0.2">
      <c r="A252" s="7">
        <v>231</v>
      </c>
      <c r="B252" s="7">
        <v>115.5</v>
      </c>
      <c r="C252" s="7">
        <v>57.75</v>
      </c>
      <c r="D252" s="12">
        <f t="shared" si="64"/>
        <v>19.25</v>
      </c>
      <c r="E252" s="29">
        <f t="shared" si="63"/>
        <v>1250431.6393714494</v>
      </c>
      <c r="F252" s="2">
        <f t="shared" si="65"/>
        <v>1701.2904415759517</v>
      </c>
      <c r="G252" s="2">
        <f t="shared" si="73"/>
        <v>17344.52810395903</v>
      </c>
      <c r="H252" s="2">
        <f t="shared" si="74"/>
        <v>4107.0331605751053</v>
      </c>
      <c r="I252" s="2">
        <f t="shared" si="62"/>
        <v>23152.851706110087</v>
      </c>
      <c r="J252" s="2">
        <f t="shared" si="80"/>
        <v>445692.39534261916</v>
      </c>
      <c r="K252" s="2">
        <f t="shared" si="66"/>
        <v>17002.073214420088</v>
      </c>
      <c r="L252" s="2">
        <f t="shared" si="66"/>
        <v>327289.90937758674</v>
      </c>
      <c r="M252" s="2"/>
      <c r="N252" s="28">
        <f t="shared" si="81"/>
        <v>2667024.0362907504</v>
      </c>
      <c r="O252" s="2">
        <f t="shared" si="75"/>
        <v>3616.7737190891116</v>
      </c>
      <c r="P252" s="2">
        <f t="shared" si="76"/>
        <v>36872.73606162853</v>
      </c>
      <c r="R252">
        <f t="shared" si="77"/>
        <v>231</v>
      </c>
      <c r="S252" s="89">
        <f t="shared" si="67"/>
        <v>21451.561264534135</v>
      </c>
      <c r="T252" s="89">
        <f>IF(AND(S252=0,S251&gt;0),SUM($G252:$H$381),S252)</f>
        <v>21451.561264534135</v>
      </c>
      <c r="U252" s="82">
        <f>SUM(T252:T$381)</f>
        <v>1271883.2006359836</v>
      </c>
      <c r="V252" s="68">
        <f>localspline(R252,'BBG rates'!$G$10:$G$27,'BBG rates'!$K$10:$K$27)</f>
        <v>0.98332024562582876</v>
      </c>
      <c r="W252" s="68">
        <f>locallinterp(R252,'BBG rates'!$G$10:$G$27,'BBG rates'!$J$10:$J$27)</f>
        <v>7.9225000000000004E-2</v>
      </c>
      <c r="X252" s="56">
        <f t="shared" si="78"/>
        <v>7.9196246799728698E-2</v>
      </c>
      <c r="Y252" s="66">
        <f t="shared" si="68"/>
        <v>110.24663466306727</v>
      </c>
      <c r="Z252" s="72">
        <f t="shared" si="69"/>
        <v>0.10401581020138355</v>
      </c>
      <c r="AA252" s="79">
        <f t="shared" si="70"/>
        <v>-94.327607873488574</v>
      </c>
      <c r="AB252" s="81">
        <f t="shared" si="79"/>
        <v>-8.8996481274055655E-2</v>
      </c>
      <c r="AD252" s="95">
        <f>locallinterp(R252,'BBG rates'!$N$10:$N$369,'BBG rates'!$P$10:$P$369)</f>
        <v>19.471062981940175</v>
      </c>
      <c r="AI252" s="185">
        <f t="shared" si="71"/>
        <v>231</v>
      </c>
      <c r="AJ252" s="127">
        <f>locallinterp(MIN(AI252,CAP_Senior*12),'BBG rates'!$X$24:$X$65,'BBG rates'!$Y$24:$Y$65)</f>
        <v>67.18627424461377</v>
      </c>
      <c r="AK252" s="127">
        <f>locallinterp(MIN(AI252,CAP_CB*12),'BBG rates'!$AA$25:$AA$40,'BBG rates'!$AC$25:$AC$40)</f>
        <v>11</v>
      </c>
      <c r="AL252" s="144">
        <f t="shared" si="72"/>
        <v>20.551666621584339</v>
      </c>
      <c r="AM252" s="142">
        <f>(SUMPRODUCT(AL252:AL$381,G252:G$381)+SUMPRODUCT(AL252:AL$381,H252:H$381))/12</f>
        <v>2190375.7776180492</v>
      </c>
    </row>
    <row r="253" spans="1:39" x14ac:dyDescent="0.2">
      <c r="A253" s="7">
        <v>232</v>
      </c>
      <c r="B253" s="7">
        <v>116</v>
      </c>
      <c r="C253" s="7">
        <v>58</v>
      </c>
      <c r="D253" s="12">
        <f t="shared" si="64"/>
        <v>19.333333333333332</v>
      </c>
      <c r="E253" s="29">
        <f t="shared" si="63"/>
        <v>1229083.8518688623</v>
      </c>
      <c r="F253" s="2">
        <f t="shared" si="65"/>
        <v>1672.5965048072419</v>
      </c>
      <c r="G253" s="2">
        <f t="shared" si="73"/>
        <v>17310.870986870679</v>
      </c>
      <c r="H253" s="2">
        <f t="shared" si="74"/>
        <v>4036.9165157162884</v>
      </c>
      <c r="I253" s="2">
        <f t="shared" si="62"/>
        <v>23020.384007394212</v>
      </c>
      <c r="J253" s="2">
        <f t="shared" si="80"/>
        <v>445060.75747628807</v>
      </c>
      <c r="K253" s="2">
        <f t="shared" si="66"/>
        <v>16882.214929089809</v>
      </c>
      <c r="L253" s="2">
        <f t="shared" si="66"/>
        <v>326389.48862906964</v>
      </c>
      <c r="M253" s="2"/>
      <c r="N253" s="28">
        <f t="shared" si="81"/>
        <v>2630101.9786928478</v>
      </c>
      <c r="O253" s="2">
        <f t="shared" si="75"/>
        <v>3567.4521828151569</v>
      </c>
      <c r="P253" s="2">
        <f t="shared" si="76"/>
        <v>36922.057597902487</v>
      </c>
      <c r="R253">
        <f t="shared" si="77"/>
        <v>232</v>
      </c>
      <c r="S253" s="89">
        <f t="shared" si="67"/>
        <v>21347.787502586969</v>
      </c>
      <c r="T253" s="89">
        <f>IF(AND(S253=0,S252&gt;0),SUM($G253:$H$381),S253)</f>
        <v>21347.787502586969</v>
      </c>
      <c r="U253" s="82">
        <f>SUM(T253:T$381)</f>
        <v>1250431.6393714491</v>
      </c>
      <c r="V253" s="68">
        <f>localspline(R253,'BBG rates'!$G$10:$G$27,'BBG rates'!$K$10:$K$27)</f>
        <v>0.98302430504827254</v>
      </c>
      <c r="W253" s="68">
        <f>locallinterp(R253,'BBG rates'!$G$10:$G$27,'BBG rates'!$J$10:$J$27)</f>
        <v>8.086666666666667E-2</v>
      </c>
      <c r="X253" s="56">
        <f t="shared" si="78"/>
        <v>8.0836709811293872E-2</v>
      </c>
      <c r="Y253" s="66">
        <f t="shared" si="68"/>
        <v>108.83089871294598</v>
      </c>
      <c r="Z253" s="72">
        <f t="shared" si="69"/>
        <v>0.10444159787989853</v>
      </c>
      <c r="AA253" s="79">
        <f t="shared" si="70"/>
        <v>-92.736679981506597</v>
      </c>
      <c r="AB253" s="81">
        <f t="shared" si="79"/>
        <v>-8.8996481274055669E-2</v>
      </c>
      <c r="AD253" s="95">
        <f>locallinterp(R253,'BBG rates'!$N$10:$N$369,'BBG rates'!$P$10:$P$369)</f>
        <v>19.552981674027532</v>
      </c>
      <c r="AI253" s="185">
        <f t="shared" si="71"/>
        <v>232</v>
      </c>
      <c r="AJ253" s="127">
        <f>locallinterp(MIN(AI253,CAP_Senior*12),'BBG rates'!$X$24:$X$65,'BBG rates'!$Y$24:$Y$65)</f>
        <v>67.267659605042013</v>
      </c>
      <c r="AK253" s="127">
        <f>locallinterp(MIN(AI253,CAP_CB*12),'BBG rates'!$AA$25:$AA$40,'BBG rates'!$AC$25:$AC$40)</f>
        <v>11</v>
      </c>
      <c r="AL253" s="144">
        <f t="shared" si="72"/>
        <v>20.565502132857141</v>
      </c>
      <c r="AM253" s="142">
        <f>(SUMPRODUCT(AL253:AL$381,G253:G$381)+SUMPRODUCT(AL253:AL$381,H253:H$381))/12</f>
        <v>2153636.9996496155</v>
      </c>
    </row>
    <row r="254" spans="1:39" x14ac:dyDescent="0.2">
      <c r="A254" s="7">
        <v>233</v>
      </c>
      <c r="B254" s="7">
        <v>116.5</v>
      </c>
      <c r="C254" s="7">
        <v>58.25</v>
      </c>
      <c r="D254" s="12">
        <f t="shared" si="64"/>
        <v>19.416666666666668</v>
      </c>
      <c r="E254" s="29">
        <f t="shared" si="63"/>
        <v>1207839.4333019906</v>
      </c>
      <c r="F254" s="2">
        <f t="shared" si="65"/>
        <v>1644.0413774112787</v>
      </c>
      <c r="G254" s="2">
        <f t="shared" si="73"/>
        <v>17277.279181535054</v>
      </c>
      <c r="H254" s="2">
        <f t="shared" si="74"/>
        <v>3967.1393853366235</v>
      </c>
      <c r="I254" s="2">
        <f t="shared" si="62"/>
        <v>22888.459944282957</v>
      </c>
      <c r="J254" s="2">
        <f t="shared" si="80"/>
        <v>444417.59725149412</v>
      </c>
      <c r="K254" s="2">
        <f t="shared" si="66"/>
        <v>16763.04467255246</v>
      </c>
      <c r="L254" s="2">
        <f t="shared" si="66"/>
        <v>325482.45072539366</v>
      </c>
      <c r="M254" s="2"/>
      <c r="N254" s="28">
        <f t="shared" si="81"/>
        <v>2593130.5335854292</v>
      </c>
      <c r="O254" s="2">
        <f t="shared" si="75"/>
        <v>3518.0646732991736</v>
      </c>
      <c r="P254" s="2">
        <f t="shared" si="76"/>
        <v>36971.445107418469</v>
      </c>
      <c r="R254">
        <f t="shared" si="77"/>
        <v>233</v>
      </c>
      <c r="S254" s="89">
        <f t="shared" si="67"/>
        <v>21244.418566871678</v>
      </c>
      <c r="T254" s="89">
        <f>IF(AND(S254=0,S253&gt;0),SUM($G254:$H$381),S254)</f>
        <v>21244.418566871678</v>
      </c>
      <c r="U254" s="82">
        <f>SUM(T254:T$381)</f>
        <v>1229083.8518688621</v>
      </c>
      <c r="V254" s="68">
        <f>localspline(R254,'BBG rates'!$G$10:$G$27,'BBG rates'!$K$10:$K$27)</f>
        <v>0.98273037117475071</v>
      </c>
      <c r="W254" s="68">
        <f>locallinterp(R254,'BBG rates'!$G$10:$G$27,'BBG rates'!$J$10:$J$27)</f>
        <v>8.2508333333333336E-2</v>
      </c>
      <c r="X254" s="56">
        <f t="shared" si="78"/>
        <v>8.2477148156190339E-2</v>
      </c>
      <c r="Y254" s="66">
        <f t="shared" si="68"/>
        <v>107.39282796006282</v>
      </c>
      <c r="Z254" s="72">
        <f t="shared" si="69"/>
        <v>0.10485158791739248</v>
      </c>
      <c r="AA254" s="79">
        <f t="shared" si="70"/>
        <v>-91.153448339242843</v>
      </c>
      <c r="AB254" s="81">
        <f t="shared" si="79"/>
        <v>-8.8996481274055683E-2</v>
      </c>
      <c r="AD254" s="95">
        <f>locallinterp(R254,'BBG rates'!$N$10:$N$369,'BBG rates'!$P$10:$P$369)</f>
        <v>19.634875871625429</v>
      </c>
      <c r="AI254" s="185">
        <f t="shared" si="71"/>
        <v>233</v>
      </c>
      <c r="AJ254" s="127">
        <f>locallinterp(MIN(AI254,CAP_Senior*12),'BBG rates'!$X$24:$X$65,'BBG rates'!$Y$24:$Y$65)</f>
        <v>67.349044965470256</v>
      </c>
      <c r="AK254" s="127">
        <f>locallinterp(MIN(AI254,CAP_CB*12),'BBG rates'!$AA$25:$AA$40,'BBG rates'!$AC$25:$AC$40)</f>
        <v>11</v>
      </c>
      <c r="AL254" s="144">
        <f t="shared" si="72"/>
        <v>20.579337644129943</v>
      </c>
      <c r="AM254" s="142">
        <f>(SUMPRODUCT(AL254:AL$381,G254:G$381)+SUMPRODUCT(AL254:AL$381,H254:H$381))/12</f>
        <v>2117051.3355315961</v>
      </c>
    </row>
    <row r="255" spans="1:39" x14ac:dyDescent="0.2">
      <c r="A255" s="7">
        <v>234</v>
      </c>
      <c r="B255" s="7">
        <v>117</v>
      </c>
      <c r="C255" s="7">
        <v>58.5</v>
      </c>
      <c r="D255" s="12">
        <f t="shared" si="64"/>
        <v>19.5</v>
      </c>
      <c r="E255" s="29">
        <f t="shared" si="63"/>
        <v>1186697.9802962209</v>
      </c>
      <c r="F255" s="2">
        <f t="shared" si="65"/>
        <v>1615.6245178862966</v>
      </c>
      <c r="G255" s="2">
        <f t="shared" si="73"/>
        <v>17243.752561214475</v>
      </c>
      <c r="H255" s="2">
        <f t="shared" si="74"/>
        <v>3897.700444555277</v>
      </c>
      <c r="I255" s="2">
        <f t="shared" si="62"/>
        <v>22757.077523656048</v>
      </c>
      <c r="J255" s="2">
        <f t="shared" si="80"/>
        <v>443763.0117112929</v>
      </c>
      <c r="K255" s="2">
        <f t="shared" si="66"/>
        <v>16644.558830882728</v>
      </c>
      <c r="L255" s="2">
        <f t="shared" si="66"/>
        <v>324568.89720221318</v>
      </c>
      <c r="M255" s="2"/>
      <c r="N255" s="28">
        <f t="shared" si="81"/>
        <v>2556109.6349070058</v>
      </c>
      <c r="O255" s="2">
        <f t="shared" si="75"/>
        <v>3468.6111022943446</v>
      </c>
      <c r="P255" s="2">
        <f t="shared" si="76"/>
        <v>37020.898678423298</v>
      </c>
      <c r="R255">
        <f t="shared" si="77"/>
        <v>234</v>
      </c>
      <c r="S255" s="89">
        <f t="shared" si="67"/>
        <v>21141.453005769752</v>
      </c>
      <c r="T255" s="89">
        <f>IF(AND(S255=0,S254&gt;0),SUM($G255:$H$381),S255)</f>
        <v>21141.453005769752</v>
      </c>
      <c r="U255" s="82">
        <f>SUM(T255:T$381)</f>
        <v>1207839.4333019904</v>
      </c>
      <c r="V255" s="68">
        <f>localspline(R255,'BBG rates'!$G$10:$G$27,'BBG rates'!$K$10:$K$27)</f>
        <v>0.98243847547737606</v>
      </c>
      <c r="W255" s="68">
        <f>locallinterp(R255,'BBG rates'!$G$10:$G$27,'BBG rates'!$J$10:$J$27)</f>
        <v>8.4150000000000003E-2</v>
      </c>
      <c r="X255" s="56">
        <f t="shared" si="78"/>
        <v>8.4117561835217458E-2</v>
      </c>
      <c r="Y255" s="66">
        <f t="shared" si="68"/>
        <v>105.93267874536949</v>
      </c>
      <c r="Z255" s="72">
        <f t="shared" si="69"/>
        <v>0.10524512695112544</v>
      </c>
      <c r="AA255" s="79">
        <f t="shared" si="70"/>
        <v>-89.577882923272185</v>
      </c>
      <c r="AB255" s="81">
        <f t="shared" si="79"/>
        <v>-8.8996481274055683E-2</v>
      </c>
      <c r="AD255" s="95">
        <f>locallinterp(R255,'BBG rates'!$N$10:$N$369,'BBG rates'!$P$10:$P$369)</f>
        <v>19.716745744581878</v>
      </c>
      <c r="AI255" s="185">
        <f t="shared" si="71"/>
        <v>234</v>
      </c>
      <c r="AJ255" s="127">
        <f>locallinterp(MIN(AI255,CAP_Senior*12),'BBG rates'!$X$24:$X$65,'BBG rates'!$Y$24:$Y$65)</f>
        <v>67.430430325898499</v>
      </c>
      <c r="AK255" s="127">
        <f>locallinterp(MIN(AI255,CAP_CB*12),'BBG rates'!$AA$25:$AA$40,'BBG rates'!$AC$25:$AC$40)</f>
        <v>11</v>
      </c>
      <c r="AL255" s="144">
        <f t="shared" si="72"/>
        <v>20.593173155402745</v>
      </c>
      <c r="AM255" s="142">
        <f>(SUMPRODUCT(AL255:AL$381,G255:G$381)+SUMPRODUCT(AL255:AL$381,H255:H$381))/12</f>
        <v>2080618.3303031896</v>
      </c>
    </row>
    <row r="256" spans="1:39" x14ac:dyDescent="0.2">
      <c r="A256" s="7">
        <v>235</v>
      </c>
      <c r="B256" s="7">
        <v>117.5</v>
      </c>
      <c r="C256" s="7">
        <v>58.75</v>
      </c>
      <c r="D256" s="12">
        <f t="shared" si="64"/>
        <v>19.583333333333332</v>
      </c>
      <c r="E256" s="29">
        <f t="shared" si="63"/>
        <v>1165659.0909235608</v>
      </c>
      <c r="F256" s="2">
        <f t="shared" si="65"/>
        <v>1587.3453866722368</v>
      </c>
      <c r="G256" s="2">
        <f t="shared" si="73"/>
        <v>17210.290999417193</v>
      </c>
      <c r="H256" s="2">
        <f t="shared" si="74"/>
        <v>3828.5983732428299</v>
      </c>
      <c r="I256" s="2">
        <f t="shared" si="62"/>
        <v>22626.234759332259</v>
      </c>
      <c r="J256" s="2">
        <f t="shared" si="80"/>
        <v>443097.09737025673</v>
      </c>
      <c r="K256" s="2">
        <f t="shared" si="66"/>
        <v>16526.753808256286</v>
      </c>
      <c r="L256" s="2">
        <f t="shared" si="66"/>
        <v>323648.92874501896</v>
      </c>
      <c r="M256" s="2"/>
      <c r="N256" s="28">
        <f t="shared" si="81"/>
        <v>2519039.216507724</v>
      </c>
      <c r="O256" s="2">
        <f t="shared" si="75"/>
        <v>3419.09138143581</v>
      </c>
      <c r="P256" s="2">
        <f t="shared" si="76"/>
        <v>37070.418399281822</v>
      </c>
      <c r="R256">
        <f t="shared" si="77"/>
        <v>235</v>
      </c>
      <c r="S256" s="89">
        <f t="shared" si="67"/>
        <v>21038.889372660022</v>
      </c>
      <c r="T256" s="89">
        <f>IF(AND(S256=0,S255&gt;0),SUM($G256:$H$381),S256)</f>
        <v>21038.889372660022</v>
      </c>
      <c r="U256" s="82">
        <f>SUM(T256:T$381)</f>
        <v>1186697.9802962206</v>
      </c>
      <c r="V256" s="68">
        <f>localspline(R256,'BBG rates'!$G$10:$G$27,'BBG rates'!$K$10:$K$27)</f>
        <v>0.98214861964063582</v>
      </c>
      <c r="W256" s="68">
        <f>locallinterp(R256,'BBG rates'!$G$10:$G$27,'BBG rates'!$J$10:$J$27)</f>
        <v>8.5791666666666669E-2</v>
      </c>
      <c r="X256" s="56">
        <f t="shared" si="78"/>
        <v>8.5757950849174591E-2</v>
      </c>
      <c r="Y256" s="66">
        <f t="shared" si="68"/>
        <v>104.4507058449535</v>
      </c>
      <c r="Z256" s="72">
        <f t="shared" si="69"/>
        <v>0.1056215221522977</v>
      </c>
      <c r="AA256" s="79">
        <f t="shared" si="70"/>
        <v>-88.009953817826926</v>
      </c>
      <c r="AB256" s="81">
        <f t="shared" si="79"/>
        <v>-8.8996481274055697E-2</v>
      </c>
      <c r="AD256" s="95">
        <f>locallinterp(R256,'BBG rates'!$N$10:$N$369,'BBG rates'!$P$10:$P$369)</f>
        <v>19.798591462885266</v>
      </c>
      <c r="AI256" s="185">
        <f t="shared" si="71"/>
        <v>235</v>
      </c>
      <c r="AJ256" s="127">
        <f>locallinterp(MIN(AI256,CAP_Senior*12),'BBG rates'!$X$24:$X$65,'BBG rates'!$Y$24:$Y$65)</f>
        <v>67.511815686326756</v>
      </c>
      <c r="AK256" s="127">
        <f>locallinterp(MIN(AI256,CAP_CB*12),'BBG rates'!$AA$25:$AA$40,'BBG rates'!$AC$25:$AC$40)</f>
        <v>11</v>
      </c>
      <c r="AL256" s="144">
        <f t="shared" si="72"/>
        <v>20.607008666675547</v>
      </c>
      <c r="AM256" s="142">
        <f>(SUMPRODUCT(AL256:AL$381,G256:G$381)+SUMPRODUCT(AL256:AL$381,H256:H$381))/12</f>
        <v>2044337.5300944711</v>
      </c>
    </row>
    <row r="257" spans="1:39" x14ac:dyDescent="0.2">
      <c r="A257" s="7">
        <v>236</v>
      </c>
      <c r="B257" s="7">
        <v>118</v>
      </c>
      <c r="C257" s="7">
        <v>59</v>
      </c>
      <c r="D257" s="12">
        <f t="shared" si="64"/>
        <v>19.666666666666668</v>
      </c>
      <c r="E257" s="29">
        <f t="shared" si="63"/>
        <v>1144722.3646976589</v>
      </c>
      <c r="F257" s="2">
        <f t="shared" si="65"/>
        <v>1559.2034461440637</v>
      </c>
      <c r="G257" s="2">
        <f t="shared" si="73"/>
        <v>17176.894369896916</v>
      </c>
      <c r="H257" s="2">
        <f t="shared" si="74"/>
        <v>3759.8318560049224</v>
      </c>
      <c r="I257" s="2">
        <f t="shared" si="62"/>
        <v>22495.929672045902</v>
      </c>
      <c r="J257" s="2">
        <f t="shared" si="80"/>
        <v>442419.95021690277</v>
      </c>
      <c r="K257" s="2">
        <f t="shared" si="66"/>
        <v>16409.626026861704</v>
      </c>
      <c r="L257" s="2">
        <f t="shared" si="66"/>
        <v>322722.64519494685</v>
      </c>
      <c r="M257" s="2"/>
      <c r="N257" s="28">
        <f t="shared" si="81"/>
        <v>2481919.2121492471</v>
      </c>
      <c r="O257" s="2">
        <f t="shared" si="75"/>
        <v>3369.5054222405129</v>
      </c>
      <c r="P257" s="2">
        <f t="shared" si="76"/>
        <v>37120.004358477119</v>
      </c>
      <c r="R257">
        <f t="shared" si="77"/>
        <v>236</v>
      </c>
      <c r="S257" s="89">
        <f t="shared" si="67"/>
        <v>20936.726225901839</v>
      </c>
      <c r="T257" s="89">
        <f>IF(AND(S257=0,S256&gt;0),SUM($G257:$H$381),S257)</f>
        <v>20936.726225901839</v>
      </c>
      <c r="U257" s="82">
        <f>SUM(T257:T$381)</f>
        <v>1165659.0909235606</v>
      </c>
      <c r="V257" s="68">
        <f>localspline(R257,'BBG rates'!$G$10:$G$27,'BBG rates'!$K$10:$K$27)</f>
        <v>0.98186083514646538</v>
      </c>
      <c r="W257" s="68">
        <f>locallinterp(R257,'BBG rates'!$G$10:$G$27,'BBG rates'!$J$10:$J$27)</f>
        <v>8.7433333333333335E-2</v>
      </c>
      <c r="X257" s="56">
        <f t="shared" si="78"/>
        <v>8.7398315199127552E-2</v>
      </c>
      <c r="Y257" s="66">
        <f t="shared" si="68"/>
        <v>102.94716247766867</v>
      </c>
      <c r="Z257" s="72">
        <f t="shared" si="69"/>
        <v>0.10598003819051711</v>
      </c>
      <c r="AA257" s="79">
        <f t="shared" si="70"/>
        <v>-86.449631214426205</v>
      </c>
      <c r="AB257" s="81">
        <f t="shared" si="79"/>
        <v>-8.8996481274055697E-2</v>
      </c>
      <c r="AD257" s="95">
        <f>locallinterp(R257,'BBG rates'!$N$10:$N$369,'BBG rates'!$P$10:$P$369)</f>
        <v>19.880413199147473</v>
      </c>
      <c r="AI257" s="185">
        <f t="shared" si="71"/>
        <v>236</v>
      </c>
      <c r="AJ257" s="127">
        <f>locallinterp(MIN(AI257,CAP_Senior*12),'BBG rates'!$X$24:$X$65,'BBG rates'!$Y$24:$Y$65)</f>
        <v>67.593201046754999</v>
      </c>
      <c r="AK257" s="127">
        <f>locallinterp(MIN(AI257,CAP_CB*12),'BBG rates'!$AA$25:$AA$40,'BBG rates'!$AC$25:$AC$40)</f>
        <v>11</v>
      </c>
      <c r="AL257" s="144">
        <f t="shared" si="72"/>
        <v>20.620844177948349</v>
      </c>
      <c r="AM257" s="142">
        <f>(SUMPRODUCT(AL257:AL$381,G257:G$381)+SUMPRODUCT(AL257:AL$381,H257:H$381))/12</f>
        <v>2008208.4821245016</v>
      </c>
    </row>
    <row r="258" spans="1:39" x14ac:dyDescent="0.2">
      <c r="A258" s="7">
        <v>237</v>
      </c>
      <c r="B258" s="7">
        <v>118.5</v>
      </c>
      <c r="C258" s="7">
        <v>59.25</v>
      </c>
      <c r="D258" s="12">
        <f t="shared" si="64"/>
        <v>19.75</v>
      </c>
      <c r="E258" s="29">
        <f t="shared" si="63"/>
        <v>1123887.4025688407</v>
      </c>
      <c r="F258" s="2">
        <f t="shared" si="65"/>
        <v>1531.1981606051017</v>
      </c>
      <c r="G258" s="2">
        <f t="shared" si="73"/>
        <v>17143.562546652331</v>
      </c>
      <c r="H258" s="2">
        <f t="shared" si="74"/>
        <v>3691.3995821659496</v>
      </c>
      <c r="I258" s="2">
        <f t="shared" si="62"/>
        <v>22366.16028942338</v>
      </c>
      <c r="J258" s="2">
        <f t="shared" si="80"/>
        <v>441731.66571611178</v>
      </c>
      <c r="K258" s="2">
        <f t="shared" si="66"/>
        <v>16293.171926812709</v>
      </c>
      <c r="L258" s="2">
        <f t="shared" si="66"/>
        <v>321790.14555455104</v>
      </c>
      <c r="M258" s="2"/>
      <c r="N258" s="28">
        <f t="shared" si="81"/>
        <v>2444749.5555046364</v>
      </c>
      <c r="O258" s="2">
        <f t="shared" si="75"/>
        <v>3319.8531361070409</v>
      </c>
      <c r="P258" s="2">
        <f t="shared" si="76"/>
        <v>37169.656644610601</v>
      </c>
      <c r="R258">
        <f t="shared" si="77"/>
        <v>237</v>
      </c>
      <c r="S258" s="89">
        <f t="shared" si="67"/>
        <v>20834.962128818279</v>
      </c>
      <c r="T258" s="89">
        <f>IF(AND(S258=0,S257&gt;0),SUM($G258:$H$381),S258)</f>
        <v>20834.962128818279</v>
      </c>
      <c r="U258" s="82">
        <f>SUM(T258:T$381)</f>
        <v>1144722.3646976587</v>
      </c>
      <c r="V258" s="68">
        <f>localspline(R258,'BBG rates'!$G$10:$G$27,'BBG rates'!$K$10:$K$27)</f>
        <v>0.98157512740232322</v>
      </c>
      <c r="W258" s="68">
        <f>locallinterp(R258,'BBG rates'!$G$10:$G$27,'BBG rates'!$J$10:$J$27)</f>
        <v>8.9075000000000001E-2</v>
      </c>
      <c r="X258" s="56">
        <f t="shared" si="78"/>
        <v>8.9038654885342794E-2</v>
      </c>
      <c r="Y258" s="66">
        <f t="shared" si="68"/>
        <v>101.42230031272766</v>
      </c>
      <c r="Z258" s="72">
        <f t="shared" si="69"/>
        <v>0.10631989391368105</v>
      </c>
      <c r="AA258" s="79">
        <f t="shared" si="70"/>
        <v>-84.896885411506616</v>
      </c>
      <c r="AB258" s="81">
        <f t="shared" si="79"/>
        <v>-8.8996481274055697E-2</v>
      </c>
      <c r="AD258" s="95">
        <f>locallinterp(R258,'BBG rates'!$N$10:$N$369,'BBG rates'!$P$10:$P$369)</f>
        <v>19.962211126431001</v>
      </c>
      <c r="AI258" s="185">
        <f t="shared" si="71"/>
        <v>237</v>
      </c>
      <c r="AJ258" s="127">
        <f>locallinterp(MIN(AI258,CAP_Senior*12),'BBG rates'!$X$24:$X$65,'BBG rates'!$Y$24:$Y$65)</f>
        <v>67.674586407183241</v>
      </c>
      <c r="AK258" s="127">
        <f>locallinterp(MIN(AI258,CAP_CB*12),'BBG rates'!$AA$25:$AA$40,'BBG rates'!$AC$25:$AC$40)</f>
        <v>11</v>
      </c>
      <c r="AL258" s="144">
        <f t="shared" si="72"/>
        <v>20.634679689221151</v>
      </c>
      <c r="AM258" s="142">
        <f>(SUMPRODUCT(AL258:AL$381,G258:G$381)+SUMPRODUCT(AL258:AL$381,H258:H$381))/12</f>
        <v>1972230.7346994441</v>
      </c>
    </row>
    <row r="259" spans="1:39" x14ac:dyDescent="0.2">
      <c r="A259" s="7">
        <v>238</v>
      </c>
      <c r="B259" s="7">
        <v>119</v>
      </c>
      <c r="C259" s="7">
        <v>59.5</v>
      </c>
      <c r="D259" s="12">
        <f t="shared" si="64"/>
        <v>19.833333333333332</v>
      </c>
      <c r="E259" s="29">
        <f t="shared" si="63"/>
        <v>1103153.8069191612</v>
      </c>
      <c r="F259" s="2">
        <f t="shared" si="65"/>
        <v>1503.3289962803972</v>
      </c>
      <c r="G259" s="2">
        <f t="shared" si="73"/>
        <v>17110.295403926644</v>
      </c>
      <c r="H259" s="2">
        <f t="shared" si="74"/>
        <v>3623.30024575281</v>
      </c>
      <c r="I259" s="2">
        <f t="shared" si="62"/>
        <v>22236.924645959851</v>
      </c>
      <c r="J259" s="2">
        <f t="shared" si="80"/>
        <v>441032.33881153702</v>
      </c>
      <c r="K259" s="2">
        <f t="shared" si="66"/>
        <v>16177.38796606094</v>
      </c>
      <c r="L259" s="2">
        <f t="shared" si="66"/>
        <v>320851.52799354197</v>
      </c>
      <c r="M259" s="2"/>
      <c r="N259" s="28">
        <f t="shared" si="81"/>
        <v>2407530.1801582342</v>
      </c>
      <c r="O259" s="2">
        <f t="shared" si="75"/>
        <v>3270.1344343154642</v>
      </c>
      <c r="P259" s="2">
        <f t="shared" si="76"/>
        <v>37219.375346402172</v>
      </c>
      <c r="R259">
        <f t="shared" si="77"/>
        <v>238</v>
      </c>
      <c r="S259" s="89">
        <f t="shared" si="67"/>
        <v>20733.595649679453</v>
      </c>
      <c r="T259" s="89">
        <f>IF(AND(S259=0,S258&gt;0),SUM($G259:$H$381),S259)</f>
        <v>20733.595649679453</v>
      </c>
      <c r="U259" s="82">
        <f>SUM(T259:T$381)</f>
        <v>1123887.4025688404</v>
      </c>
      <c r="V259" s="68">
        <f>localspline(R259,'BBG rates'!$G$10:$G$27,'BBG rates'!$K$10:$K$27)</f>
        <v>0.98129151670917347</v>
      </c>
      <c r="W259" s="68">
        <f>locallinterp(R259,'BBG rates'!$G$10:$G$27,'BBG rates'!$J$10:$J$27)</f>
        <v>9.0716666666666668E-2</v>
      </c>
      <c r="X259" s="56">
        <f>((1+W259%)^(1/12)-1)*1200</f>
        <v>9.0678969909152585E-2</v>
      </c>
      <c r="Y259" s="66">
        <f t="shared" si="68"/>
        <v>99.876369477280122</v>
      </c>
      <c r="Z259" s="72">
        <f t="shared" si="69"/>
        <v>0.10664025871167729</v>
      </c>
      <c r="AA259" s="79">
        <f t="shared" si="70"/>
        <v>-83.351686814054091</v>
      </c>
      <c r="AB259" s="81">
        <f t="shared" si="79"/>
        <v>-8.8996481274055711E-2</v>
      </c>
      <c r="AD259" s="95">
        <f>locallinterp(R259,'BBG rates'!$N$10:$N$369,'BBG rates'!$P$10:$P$369)</f>
        <v>20.043985419490099</v>
      </c>
      <c r="AI259" s="185">
        <f t="shared" si="71"/>
        <v>238</v>
      </c>
      <c r="AJ259" s="127">
        <f>locallinterp(MIN(AI259,CAP_Senior*12),'BBG rates'!$X$24:$X$65,'BBG rates'!$Y$24:$Y$65)</f>
        <v>67.755971767611499</v>
      </c>
      <c r="AK259" s="127">
        <f>locallinterp(MIN(AI259,CAP_CB*12),'BBG rates'!$AA$25:$AA$40,'BBG rates'!$AC$25:$AC$40)</f>
        <v>11</v>
      </c>
      <c r="AL259" s="144">
        <f t="shared" si="72"/>
        <v>20.648515200493954</v>
      </c>
      <c r="AM259" s="142">
        <f>(SUMPRODUCT(AL259:AL$381,G259:G$381)+SUMPRODUCT(AL259:AL$381,H259:H$381))/12</f>
        <v>1936403.8372106764</v>
      </c>
    </row>
    <row r="260" spans="1:39" x14ac:dyDescent="0.2">
      <c r="A260" s="7">
        <v>239</v>
      </c>
      <c r="B260" s="7">
        <v>119.5</v>
      </c>
      <c r="C260" s="7">
        <v>59.75</v>
      </c>
      <c r="D260" s="12">
        <f t="shared" si="64"/>
        <v>19.916666666666668</v>
      </c>
      <c r="E260" s="29">
        <f t="shared" si="63"/>
        <v>1082521.1815574754</v>
      </c>
      <c r="F260" s="2">
        <f t="shared" si="65"/>
        <v>1475.5954213100995</v>
      </c>
      <c r="G260" s="2">
        <f t="shared" si="73"/>
        <v>17077.092816207078</v>
      </c>
      <c r="H260" s="2">
        <f t="shared" si="74"/>
        <v>3555.532545478718</v>
      </c>
      <c r="I260" s="2">
        <f t="shared" si="62"/>
        <v>22108.220782995893</v>
      </c>
      <c r="J260" s="2">
        <f t="shared" si="80"/>
        <v>440322.06392800156</v>
      </c>
      <c r="K260" s="2">
        <f t="shared" si="66"/>
        <v>16062.270620309011</v>
      </c>
      <c r="L260" s="2">
        <f t="shared" si="66"/>
        <v>319906.88985448779</v>
      </c>
      <c r="M260" s="2"/>
      <c r="N260" s="28">
        <f>IF($A260&lt;=$I$8,N259-P260,0)</f>
        <v>2370261.0196055439</v>
      </c>
      <c r="O260" s="2">
        <f t="shared" si="75"/>
        <v>3220.349228027183</v>
      </c>
      <c r="P260" s="2">
        <f t="shared" si="76"/>
        <v>37269.16055269046</v>
      </c>
      <c r="R260">
        <f t="shared" si="77"/>
        <v>239</v>
      </c>
      <c r="S260" s="89">
        <f t="shared" si="67"/>
        <v>20632.625361685794</v>
      </c>
      <c r="T260" s="89">
        <f>IF(AND(S260=0,S259&gt;0),SUM($G260:$H$381),S260)</f>
        <v>20632.625361685794</v>
      </c>
      <c r="U260" s="82">
        <f>SUM(T260:T$381)</f>
        <v>1103153.8069191612</v>
      </c>
      <c r="V260" s="68">
        <f>localspline(R260,'BBG rates'!$G$10:$G$27,'BBG rates'!$K$10:$K$27)</f>
        <v>0.98101001965161672</v>
      </c>
      <c r="W260" s="68">
        <f>locallinterp(R260,'BBG rates'!$G$10:$G$27,'BBG rates'!$J$10:$J$27)</f>
        <v>9.2358333333333334E-2</v>
      </c>
      <c r="X260" s="56">
        <f t="shared" si="78"/>
        <v>9.2319260270823378E-2</v>
      </c>
      <c r="Y260" s="66">
        <f t="shared" si="68"/>
        <v>98.30961856392527</v>
      </c>
      <c r="Z260" s="72">
        <f t="shared" si="69"/>
        <v>0.10694024852815039</v>
      </c>
      <c r="AA260" s="79">
        <f t="shared" si="70"/>
        <v>-81.81400593323697</v>
      </c>
      <c r="AB260" s="81">
        <f t="shared" si="79"/>
        <v>-8.8996481274055683E-2</v>
      </c>
      <c r="AD260" s="95">
        <f>locallinterp(R260,'BBG rates'!$N$10:$N$369,'BBG rates'!$P$10:$P$369)</f>
        <v>20.125736254461067</v>
      </c>
      <c r="AI260" s="185">
        <f t="shared" si="71"/>
        <v>239</v>
      </c>
      <c r="AJ260" s="127">
        <f>locallinterp(MIN(AI260,CAP_Senior*12),'BBG rates'!$X$24:$X$65,'BBG rates'!$Y$24:$Y$65)</f>
        <v>67.837357128039741</v>
      </c>
      <c r="AK260" s="127">
        <f>locallinterp(MIN(AI260,CAP_CB*12),'BBG rates'!$AA$25:$AA$40,'BBG rates'!$AC$25:$AC$40)</f>
        <v>11</v>
      </c>
      <c r="AL260" s="144">
        <f t="shared" si="72"/>
        <v>20.662350711766756</v>
      </c>
      <c r="AM260" s="142">
        <f>(SUMPRODUCT(AL260:AL$381,G260:G$381)+SUMPRODUCT(AL260:AL$381,H260:H$381))/12</f>
        <v>1900727.3401329007</v>
      </c>
    </row>
    <row r="261" spans="1:39" x14ac:dyDescent="0.2">
      <c r="A261" s="7">
        <v>240</v>
      </c>
      <c r="B261" s="7">
        <v>120</v>
      </c>
      <c r="C261" s="7">
        <v>60</v>
      </c>
      <c r="D261" s="12">
        <f t="shared" si="64"/>
        <v>20</v>
      </c>
      <c r="E261" s="29">
        <f t="shared" si="63"/>
        <v>1061989.1317145238</v>
      </c>
      <c r="F261" s="2">
        <f t="shared" si="65"/>
        <v>1447.9969057428668</v>
      </c>
      <c r="G261" s="2">
        <f t="shared" si="73"/>
        <v>17043.954658224411</v>
      </c>
      <c r="H261" s="2">
        <f t="shared" si="74"/>
        <v>3488.0951847270571</v>
      </c>
      <c r="I261" s="2">
        <f t="shared" si="62"/>
        <v>21980.046748694338</v>
      </c>
      <c r="J261" s="2">
        <f t="shared" si="80"/>
        <v>439600.93497388676</v>
      </c>
      <c r="K261" s="2">
        <f t="shared" si="66"/>
        <v>15947.816382924095</v>
      </c>
      <c r="L261" s="2">
        <f t="shared" si="66"/>
        <v>318956.3276584819</v>
      </c>
      <c r="M261" s="2"/>
      <c r="N261" s="28">
        <f t="shared" si="81"/>
        <v>2332942.0072531109</v>
      </c>
      <c r="O261" s="2">
        <f t="shared" si="75"/>
        <v>3170.4974282847647</v>
      </c>
      <c r="P261" s="2">
        <f t="shared" si="76"/>
        <v>37319.012352432874</v>
      </c>
      <c r="R261">
        <f t="shared" si="77"/>
        <v>240</v>
      </c>
      <c r="S261" s="89">
        <f t="shared" si="67"/>
        <v>20532.04984295147</v>
      </c>
      <c r="T261" s="89">
        <f>IF(AND(S261=0,S260&gt;0),SUM($G261:$H$381),S261)</f>
        <v>20532.04984295147</v>
      </c>
      <c r="U261" s="82">
        <f>SUM(T261:T$381)</f>
        <v>1082521.1815574754</v>
      </c>
      <c r="V261" s="68">
        <f>localspline(R261,'BBG rates'!$G$10:$G$27,'BBG rates'!$K$10:$K$27)</f>
        <v>0.98073065280914307</v>
      </c>
      <c r="W261" s="68">
        <f>locallinterp(R261,'BBG rates'!$G$10:$G$27,'BBG rates'!$J$10:$J$27)</f>
        <v>9.4E-2</v>
      </c>
      <c r="X261" s="56">
        <f t="shared" si="78"/>
        <v>9.3959525971420987E-2</v>
      </c>
      <c r="Y261" s="66">
        <f t="shared" si="68"/>
        <v>96.722294638228718</v>
      </c>
      <c r="Z261" s="72">
        <f t="shared" si="69"/>
        <v>0.10721892148002465</v>
      </c>
      <c r="AA261" s="79">
        <f t="shared" si="70"/>
        <v>-80.283813386040407</v>
      </c>
      <c r="AB261" s="81">
        <f t="shared" si="79"/>
        <v>-8.8996481274055683E-2</v>
      </c>
      <c r="AD261" s="95">
        <f>locallinterp(R261,'BBG rates'!$N$10:$N$369,'BBG rates'!$P$10:$P$369)</f>
        <v>20.207463808861828</v>
      </c>
      <c r="AI261" s="185">
        <f t="shared" si="71"/>
        <v>240</v>
      </c>
      <c r="AJ261" s="127">
        <f>locallinterp(MIN(AI261,CAP_Senior*12),'BBG rates'!$X$24:$X$65,'BBG rates'!$Y$24:$Y$65)</f>
        <v>67.918742488467984</v>
      </c>
      <c r="AK261" s="127">
        <f>locallinterp(MIN(AI261,CAP_CB*12),'BBG rates'!$AA$25:$AA$40,'BBG rates'!$AC$25:$AC$40)</f>
        <v>11</v>
      </c>
      <c r="AL261" s="144">
        <f t="shared" si="72"/>
        <v>20.676186223039558</v>
      </c>
      <c r="AM261" s="142">
        <f>(SUMPRODUCT(AL261:AL$381,G261:G$381)+SUMPRODUCT(AL261:AL$381,H261:H$381))/12</f>
        <v>1865200.7950222639</v>
      </c>
    </row>
    <row r="262" spans="1:39" x14ac:dyDescent="0.2">
      <c r="A262" s="7">
        <v>241</v>
      </c>
      <c r="B262" s="7">
        <v>120.5</v>
      </c>
      <c r="C262" s="7">
        <v>60.25</v>
      </c>
      <c r="D262" s="12">
        <f t="shared" si="64"/>
        <v>20.083333333333332</v>
      </c>
      <c r="E262" s="29">
        <f t="shared" si="63"/>
        <v>1041557.2640380359</v>
      </c>
      <c r="F262" s="2">
        <f t="shared" si="65"/>
        <v>1420.5329215292945</v>
      </c>
      <c r="G262" s="2">
        <f t="shared" si="73"/>
        <v>17010.880804952529</v>
      </c>
      <c r="H262" s="2">
        <f t="shared" si="74"/>
        <v>3420.9868715353023</v>
      </c>
      <c r="I262" s="2">
        <f t="shared" si="62"/>
        <v>21852.400598017128</v>
      </c>
      <c r="J262" s="2">
        <f t="shared" si="80"/>
        <v>438869.04534351063</v>
      </c>
      <c r="K262" s="2">
        <f t="shared" si="66"/>
        <v>15834.021764851879</v>
      </c>
      <c r="L262" s="2">
        <f t="shared" si="66"/>
        <v>317999.93711077521</v>
      </c>
      <c r="M262" s="2"/>
      <c r="N262" s="28">
        <f t="shared" si="81"/>
        <v>2295573.0764184049</v>
      </c>
      <c r="O262" s="2">
        <f t="shared" si="75"/>
        <v>3120.578946011784</v>
      </c>
      <c r="P262" s="2">
        <f t="shared" si="76"/>
        <v>37368.930834705854</v>
      </c>
      <c r="R262">
        <f t="shared" si="77"/>
        <v>241</v>
      </c>
      <c r="S262" s="89">
        <f t="shared" si="67"/>
        <v>20431.867676487833</v>
      </c>
      <c r="T262" s="89">
        <f>IF(AND(S262=0,S261&gt;0),SUM($G262:$H$381),S262)</f>
        <v>20431.867676487833</v>
      </c>
      <c r="U262" s="82">
        <f>SUM(T262:T$381)</f>
        <v>1061989.1317145242</v>
      </c>
      <c r="V262" s="68">
        <f>localspline(R262,'BBG rates'!$G$10:$G$27,'BBG rates'!$K$10:$K$27)</f>
        <v>0.98045344570648629</v>
      </c>
      <c r="W262" s="68">
        <f>locallinterp(R262,'BBG rates'!$G$10:$G$27,'BBG rates'!$J$10:$J$27)</f>
        <v>9.4466666666666671E-2</v>
      </c>
      <c r="X262" s="56">
        <f t="shared" si="78"/>
        <v>9.4425789892493839E-2</v>
      </c>
      <c r="Y262" s="66">
        <f t="shared" si="68"/>
        <v>95.114643246174296</v>
      </c>
      <c r="Z262" s="72">
        <f t="shared" si="69"/>
        <v>0.10747527303894362</v>
      </c>
      <c r="AA262" s="79">
        <f t="shared" si="70"/>
        <v>-78.761079894901897</v>
      </c>
      <c r="AB262" s="81">
        <f t="shared" si="79"/>
        <v>-8.8996481274055655E-2</v>
      </c>
      <c r="AD262" s="95">
        <f>locallinterp(R262,'BBG rates'!$N$10:$N$369,'BBG rates'!$P$10:$P$369)</f>
        <v>20.289168262670703</v>
      </c>
      <c r="AI262" s="185">
        <f t="shared" si="71"/>
        <v>241</v>
      </c>
      <c r="AJ262" s="127">
        <f>locallinterp(MIN(AI262,CAP_Senior*12),'BBG rates'!$X$24:$X$65,'BBG rates'!$Y$24:$Y$65)</f>
        <v>67.918742488467984</v>
      </c>
      <c r="AK262" s="127">
        <f>locallinterp(MIN(AI262,CAP_CB*12),'BBG rates'!$AA$25:$AA$40,'BBG rates'!$AC$25:$AC$40)</f>
        <v>11</v>
      </c>
      <c r="AL262" s="144">
        <f t="shared" si="72"/>
        <v>20.676186223039558</v>
      </c>
      <c r="AM262" s="142">
        <f>(SUMPRODUCT(AL262:AL$381,G262:G$381)+SUMPRODUCT(AL262:AL$381,H262:H$381))/12</f>
        <v>1829823.7545144644</v>
      </c>
    </row>
    <row r="263" spans="1:39" x14ac:dyDescent="0.2">
      <c r="A263" s="7">
        <v>242</v>
      </c>
      <c r="B263" s="7">
        <v>121</v>
      </c>
      <c r="C263" s="7">
        <v>60.5</v>
      </c>
      <c r="D263" s="12">
        <f t="shared" si="64"/>
        <v>20.166666666666668</v>
      </c>
      <c r="E263" s="29">
        <f t="shared" si="63"/>
        <v>1021225.1865878489</v>
      </c>
      <c r="F263" s="2">
        <f t="shared" si="65"/>
        <v>1393.202942515363</v>
      </c>
      <c r="G263" s="2">
        <f t="shared" si="73"/>
        <v>16977.87113160791</v>
      </c>
      <c r="H263" s="2">
        <f t="shared" si="74"/>
        <v>3354.2063185789857</v>
      </c>
      <c r="I263" s="2">
        <f t="shared" si="62"/>
        <v>21725.280392702258</v>
      </c>
      <c r="J263" s="2">
        <f t="shared" si="80"/>
        <v>438126.48791949556</v>
      </c>
      <c r="K263" s="2">
        <f t="shared" si="66"/>
        <v>15720.883294530904</v>
      </c>
      <c r="L263" s="2">
        <f t="shared" si="66"/>
        <v>317037.81310637324</v>
      </c>
      <c r="M263" s="2"/>
      <c r="N263" s="28">
        <f t="shared" si="81"/>
        <v>2258154.1603297</v>
      </c>
      <c r="O263" s="2">
        <f t="shared" si="75"/>
        <v>3070.5936920126683</v>
      </c>
      <c r="P263" s="2">
        <f t="shared" si="76"/>
        <v>37418.916088704973</v>
      </c>
      <c r="R263">
        <f t="shared" si="77"/>
        <v>242</v>
      </c>
      <c r="S263" s="89">
        <f t="shared" si="67"/>
        <v>20332.077450186895</v>
      </c>
      <c r="T263" s="89">
        <f>IF(AND(S263=0,S262&gt;0),SUM($G263:$H$381),S263)</f>
        <v>20332.077450186895</v>
      </c>
      <c r="U263" s="82">
        <f>SUM(T263:T$381)</f>
        <v>1041557.2640380361</v>
      </c>
      <c r="V263" s="68">
        <f>localspline(R263,'BBG rates'!$G$10:$G$27,'BBG rates'!$K$10:$K$27)</f>
        <v>0.98017835552496735</v>
      </c>
      <c r="W263" s="68">
        <f>locallinterp(R263,'BBG rates'!$G$10:$G$27,'BBG rates'!$J$10:$J$27)</f>
        <v>9.4933333333333328E-2</v>
      </c>
      <c r="X263" s="56">
        <f t="shared" si="78"/>
        <v>9.4892051821027223E-2</v>
      </c>
      <c r="Y263" s="66">
        <f t="shared" si="68"/>
        <v>93.506897209231568</v>
      </c>
      <c r="Z263" s="72">
        <f t="shared" si="69"/>
        <v>0.10773126022476687</v>
      </c>
      <c r="AA263" s="79">
        <f t="shared" si="70"/>
        <v>-77.245776287348122</v>
      </c>
      <c r="AB263" s="81">
        <f t="shared" si="79"/>
        <v>-8.8996481274055683E-2</v>
      </c>
      <c r="AD263" s="95">
        <f>locallinterp(R263,'BBG rates'!$N$10:$N$369,'BBG rates'!$P$10:$P$369)</f>
        <v>20.370849792297783</v>
      </c>
      <c r="AI263" s="185">
        <f t="shared" si="71"/>
        <v>242</v>
      </c>
      <c r="AJ263" s="127">
        <f>locallinterp(MIN(AI263,CAP_Senior*12),'BBG rates'!$X$24:$X$65,'BBG rates'!$Y$24:$Y$65)</f>
        <v>67.918742488467984</v>
      </c>
      <c r="AK263" s="127">
        <f>locallinterp(MIN(AI263,CAP_CB*12),'BBG rates'!$AA$25:$AA$40,'BBG rates'!$AC$25:$AC$40)</f>
        <v>11</v>
      </c>
      <c r="AL263" s="144">
        <f t="shared" si="72"/>
        <v>20.676186223039558</v>
      </c>
      <c r="AM263" s="142">
        <f>(SUMPRODUCT(AL263:AL$381,G263:G$381)+SUMPRODUCT(AL263:AL$381,H263:H$381))/12</f>
        <v>1794619.3294341676</v>
      </c>
    </row>
    <row r="264" spans="1:39" x14ac:dyDescent="0.2">
      <c r="A264" s="7">
        <v>243</v>
      </c>
      <c r="B264" s="7">
        <v>121.5</v>
      </c>
      <c r="C264" s="7">
        <v>60.75</v>
      </c>
      <c r="D264" s="12">
        <f t="shared" si="64"/>
        <v>20.25</v>
      </c>
      <c r="E264" s="29">
        <f t="shared" si="63"/>
        <v>1000992.5088310441</v>
      </c>
      <c r="F264" s="2">
        <f t="shared" si="65"/>
        <v>1366.00644443591</v>
      </c>
      <c r="G264" s="2">
        <f t="shared" si="73"/>
        <v>16944.925513649181</v>
      </c>
      <c r="H264" s="2">
        <f t="shared" si="74"/>
        <v>3287.75224315572</v>
      </c>
      <c r="I264" s="2">
        <f t="shared" si="62"/>
        <v>21598.684201240809</v>
      </c>
      <c r="J264" s="2">
        <f t="shared" si="80"/>
        <v>437373.3550751264</v>
      </c>
      <c r="K264" s="2">
        <f t="shared" si="66"/>
        <v>15608.397517807367</v>
      </c>
      <c r="L264" s="2">
        <f t="shared" si="66"/>
        <v>316070.0497355992</v>
      </c>
      <c r="M264" s="2"/>
      <c r="N264" s="28">
        <f t="shared" si="81"/>
        <v>2220685.1921259547</v>
      </c>
      <c r="O264" s="2">
        <f t="shared" si="75"/>
        <v>3020.5415769725337</v>
      </c>
      <c r="P264" s="2">
        <f t="shared" si="76"/>
        <v>37468.968203745106</v>
      </c>
      <c r="R264">
        <f t="shared" si="77"/>
        <v>243</v>
      </c>
      <c r="S264" s="89">
        <f t="shared" si="67"/>
        <v>20232.6777568049</v>
      </c>
      <c r="T264" s="89">
        <f>IF(AND(S264=0,S263&gt;0),SUM($G264:$H$381),S264)</f>
        <v>20232.6777568049</v>
      </c>
      <c r="U264" s="82">
        <f>SUM(T264:T$381)</f>
        <v>1021225.1865878494</v>
      </c>
      <c r="V264" s="68">
        <f>localspline(R264,'BBG rates'!$G$10:$G$27,'BBG rates'!$K$10:$K$27)</f>
        <v>0.97990553163061545</v>
      </c>
      <c r="W264" s="68">
        <f>locallinterp(R264,'BBG rates'!$G$10:$G$27,'BBG rates'!$J$10:$J$27)</f>
        <v>9.5399999999999999E-2</v>
      </c>
      <c r="X264" s="56">
        <f t="shared" si="78"/>
        <v>9.5358311756754688E-2</v>
      </c>
      <c r="Y264" s="66">
        <f t="shared" si="68"/>
        <v>91.899103420038003</v>
      </c>
      <c r="Z264" s="72">
        <f t="shared" si="69"/>
        <v>0.1079868823765629</v>
      </c>
      <c r="AA264" s="79">
        <f t="shared" si="70"/>
        <v>-75.737873495632954</v>
      </c>
      <c r="AB264" s="81">
        <f t="shared" si="79"/>
        <v>-8.8996481274055669E-2</v>
      </c>
      <c r="AD264" s="95">
        <f>locallinterp(R264,'BBG rates'!$N$10:$N$369,'BBG rates'!$P$10:$P$369)</f>
        <v>20.452508586600334</v>
      </c>
      <c r="AI264" s="185">
        <f t="shared" si="71"/>
        <v>243</v>
      </c>
      <c r="AJ264" s="127">
        <f>locallinterp(MIN(AI264,CAP_Senior*12),'BBG rates'!$X$24:$X$65,'BBG rates'!$Y$24:$Y$65)</f>
        <v>67.918742488467984</v>
      </c>
      <c r="AK264" s="127">
        <f>locallinterp(MIN(AI264,CAP_CB*12),'BBG rates'!$AA$25:$AA$40,'BBG rates'!$AC$25:$AC$40)</f>
        <v>11</v>
      </c>
      <c r="AL264" s="144">
        <f t="shared" si="72"/>
        <v>20.676186223039558</v>
      </c>
      <c r="AM264" s="142">
        <f>(SUMPRODUCT(AL264:AL$381,G264:G$381)+SUMPRODUCT(AL264:AL$381,H264:H$381))/12</f>
        <v>1759586.8444623903</v>
      </c>
    </row>
    <row r="265" spans="1:39" x14ac:dyDescent="0.2">
      <c r="A265" s="7">
        <v>244</v>
      </c>
      <c r="B265" s="7">
        <v>122</v>
      </c>
      <c r="C265" s="7">
        <v>61</v>
      </c>
      <c r="D265" s="12">
        <f t="shared" si="64"/>
        <v>20.333333333333332</v>
      </c>
      <c r="E265" s="29">
        <f t="shared" si="63"/>
        <v>980858.84163709811</v>
      </c>
      <c r="F265" s="2">
        <f t="shared" si="65"/>
        <v>1338.9429049081245</v>
      </c>
      <c r="G265" s="2">
        <f t="shared" si="73"/>
        <v>16912.043826776648</v>
      </c>
      <c r="H265" s="2">
        <f t="shared" si="74"/>
        <v>3221.6233671692767</v>
      </c>
      <c r="I265" s="2">
        <f t="shared" si="62"/>
        <v>21472.610098854049</v>
      </c>
      <c r="J265" s="2">
        <f t="shared" si="80"/>
        <v>436609.73867669899</v>
      </c>
      <c r="K265" s="2">
        <f t="shared" si="66"/>
        <v>15496.560997850307</v>
      </c>
      <c r="L265" s="2">
        <f t="shared" si="66"/>
        <v>315096.74028962286</v>
      </c>
      <c r="M265" s="2"/>
      <c r="N265" s="28">
        <f t="shared" si="81"/>
        <v>2183166.1048566941</v>
      </c>
      <c r="O265" s="2">
        <f t="shared" si="75"/>
        <v>2970.422511457029</v>
      </c>
      <c r="P265" s="2">
        <f t="shared" si="76"/>
        <v>37519.087269260606</v>
      </c>
      <c r="R265">
        <f t="shared" si="77"/>
        <v>244</v>
      </c>
      <c r="S265" s="89">
        <f t="shared" si="67"/>
        <v>20133.667193945923</v>
      </c>
      <c r="T265" s="89">
        <f>IF(AND(S265=0,S264&gt;0),SUM($G265:$H$381),S265)</f>
        <v>20133.667193945923</v>
      </c>
      <c r="U265" s="82">
        <f>SUM(T265:T$381)</f>
        <v>1000992.5088310444</v>
      </c>
      <c r="V265" s="68">
        <f>localspline(R265,'BBG rates'!$G$10:$G$27,'BBG rates'!$K$10:$K$27)</f>
        <v>0.97963494414532704</v>
      </c>
      <c r="W265" s="68">
        <f>locallinterp(R265,'BBG rates'!$G$10:$G$27,'BBG rates'!$J$10:$J$27)</f>
        <v>9.5866666666666669E-2</v>
      </c>
      <c r="X265" s="56">
        <f t="shared" si="78"/>
        <v>9.5824569699942685E-2</v>
      </c>
      <c r="Y265" s="66">
        <f t="shared" si="68"/>
        <v>90.291308425698531</v>
      </c>
      <c r="Z265" s="72">
        <f t="shared" si="69"/>
        <v>0.10824213883215618</v>
      </c>
      <c r="AA265" s="79">
        <f t="shared" si="70"/>
        <v>-74.237342556376717</v>
      </c>
      <c r="AB265" s="81">
        <f t="shared" si="79"/>
        <v>-8.8996481274055683E-2</v>
      </c>
      <c r="AD265" s="95">
        <f>locallinterp(R265,'BBG rates'!$N$10:$N$369,'BBG rates'!$P$10:$P$369)</f>
        <v>20.534144831945778</v>
      </c>
      <c r="AI265" s="185">
        <f t="shared" si="71"/>
        <v>244</v>
      </c>
      <c r="AJ265" s="127">
        <f>locallinterp(MIN(AI265,CAP_Senior*12),'BBG rates'!$X$24:$X$65,'BBG rates'!$Y$24:$Y$65)</f>
        <v>67.918742488467984</v>
      </c>
      <c r="AK265" s="127">
        <f>locallinterp(MIN(AI265,CAP_CB*12),'BBG rates'!$AA$25:$AA$40,'BBG rates'!$AC$25:$AC$40)</f>
        <v>11</v>
      </c>
      <c r="AL265" s="144">
        <f t="shared" si="72"/>
        <v>20.676186223039558</v>
      </c>
      <c r="AM265" s="142">
        <f>(SUMPRODUCT(AL265:AL$381,G265:G$381)+SUMPRODUCT(AL265:AL$381,H265:H$381))/12</f>
        <v>1724725.626704853</v>
      </c>
    </row>
    <row r="266" spans="1:39" x14ac:dyDescent="0.2">
      <c r="A266" s="7">
        <v>245</v>
      </c>
      <c r="B266" s="7">
        <v>122.5</v>
      </c>
      <c r="C266" s="7">
        <v>61.25</v>
      </c>
      <c r="D266" s="12">
        <f t="shared" si="64"/>
        <v>20.416666666666668</v>
      </c>
      <c r="E266" s="29">
        <f t="shared" si="63"/>
        <v>960823.79727305262</v>
      </c>
      <c r="F266" s="2">
        <f t="shared" si="65"/>
        <v>1312.0118034250606</v>
      </c>
      <c r="G266" s="2">
        <f t="shared" si="73"/>
        <v>16879.225946931805</v>
      </c>
      <c r="H266" s="2">
        <f t="shared" si="74"/>
        <v>3155.8184171137186</v>
      </c>
      <c r="I266" s="2">
        <f t="shared" ref="I266:I329" si="82">SUM(F266:H266)</f>
        <v>21347.056167470582</v>
      </c>
      <c r="J266" s="2">
        <f t="shared" si="80"/>
        <v>435835.73008585774</v>
      </c>
      <c r="K266" s="2">
        <f t="shared" si="66"/>
        <v>15385.370315067154</v>
      </c>
      <c r="L266" s="2">
        <f t="shared" si="66"/>
        <v>314117.97726595443</v>
      </c>
      <c r="M266" s="2"/>
      <c r="N266" s="28">
        <f t="shared" si="81"/>
        <v>2145596.8314818889</v>
      </c>
      <c r="O266" s="2">
        <f t="shared" si="75"/>
        <v>2920.2364059121728</v>
      </c>
      <c r="P266" s="2">
        <f t="shared" si="76"/>
        <v>37569.27337480546</v>
      </c>
      <c r="R266">
        <f t="shared" si="77"/>
        <v>245</v>
      </c>
      <c r="S266" s="89">
        <f t="shared" si="67"/>
        <v>20035.044364045523</v>
      </c>
      <c r="T266" s="89">
        <f>IF(AND(S266=0,S265&gt;0),SUM($G266:$H$381),S266)</f>
        <v>20035.044364045523</v>
      </c>
      <c r="U266" s="82">
        <f>SUM(T266:T$381)</f>
        <v>980858.84163709846</v>
      </c>
      <c r="V266" s="68">
        <f>localspline(R266,'BBG rates'!$G$10:$G$27,'BBG rates'!$K$10:$K$27)</f>
        <v>0.97936662294158072</v>
      </c>
      <c r="W266" s="68">
        <f>locallinterp(R266,'BBG rates'!$G$10:$G$27,'BBG rates'!$J$10:$J$27)</f>
        <v>9.6333333333333326E-2</v>
      </c>
      <c r="X266" s="56">
        <f t="shared" si="78"/>
        <v>9.6290825650324763E-2</v>
      </c>
      <c r="Y266" s="66">
        <f t="shared" si="68"/>
        <v>88.68355842958043</v>
      </c>
      <c r="Z266" s="72">
        <f t="shared" si="69"/>
        <v>0.10849702892811386</v>
      </c>
      <c r="AA266" s="79">
        <f t="shared" si="70"/>
        <v>-72.74415461020665</v>
      </c>
      <c r="AB266" s="81">
        <f t="shared" si="79"/>
        <v>-8.8996481274055683E-2</v>
      </c>
      <c r="AD266" s="95">
        <f>locallinterp(R266,'BBG rates'!$N$10:$N$369,'BBG rates'!$P$10:$P$369)</f>
        <v>20.615758717190911</v>
      </c>
      <c r="AI266" s="185">
        <f t="shared" si="71"/>
        <v>245</v>
      </c>
      <c r="AJ266" s="127">
        <f>locallinterp(MIN(AI266,CAP_Senior*12),'BBG rates'!$X$24:$X$65,'BBG rates'!$Y$24:$Y$65)</f>
        <v>67.918742488467984</v>
      </c>
      <c r="AK266" s="127">
        <f>locallinterp(MIN(AI266,CAP_CB*12),'BBG rates'!$AA$25:$AA$40,'BBG rates'!$AC$25:$AC$40)</f>
        <v>11</v>
      </c>
      <c r="AL266" s="144">
        <f t="shared" si="72"/>
        <v>20.676186223039558</v>
      </c>
      <c r="AM266" s="142">
        <f>(SUMPRODUCT(AL266:AL$381,G266:G$381)+SUMPRODUCT(AL266:AL$381,H266:H$381))/12</f>
        <v>1690035.0056836258</v>
      </c>
    </row>
    <row r="267" spans="1:39" x14ac:dyDescent="0.2">
      <c r="A267" s="7">
        <v>246</v>
      </c>
      <c r="B267" s="7">
        <v>123</v>
      </c>
      <c r="C267" s="7">
        <v>61.5</v>
      </c>
      <c r="D267" s="12">
        <f t="shared" si="64"/>
        <v>20.5</v>
      </c>
      <c r="E267" s="29">
        <f t="shared" ref="E267:E330" si="83">IF($A267&lt;=$I$8,E266-G267-H267,0)</f>
        <v>940886.98939869821</v>
      </c>
      <c r="F267" s="2">
        <f t="shared" si="65"/>
        <v>1285.2126213491774</v>
      </c>
      <c r="G267" s="2">
        <f t="shared" si="73"/>
        <v>16846.471750296911</v>
      </c>
      <c r="H267" s="2">
        <f t="shared" si="74"/>
        <v>3090.33612405758</v>
      </c>
      <c r="I267" s="2">
        <f t="shared" si="82"/>
        <v>21222.020495703666</v>
      </c>
      <c r="J267" s="2">
        <f t="shared" si="80"/>
        <v>435051.42016192514</v>
      </c>
      <c r="K267" s="2">
        <f t="shared" si="66"/>
        <v>15274.822067019792</v>
      </c>
      <c r="L267" s="2">
        <f t="shared" si="66"/>
        <v>313133.85237390571</v>
      </c>
      <c r="M267" s="2"/>
      <c r="N267" s="28">
        <f t="shared" si="81"/>
        <v>2107977.3048718353</v>
      </c>
      <c r="O267" s="2">
        <f t="shared" si="75"/>
        <v>2869.9831706641958</v>
      </c>
      <c r="P267" s="2">
        <f t="shared" si="76"/>
        <v>37619.52661005345</v>
      </c>
      <c r="R267">
        <f t="shared" si="77"/>
        <v>246</v>
      </c>
      <c r="S267" s="89">
        <f t="shared" si="67"/>
        <v>19936.80787435449</v>
      </c>
      <c r="T267" s="89">
        <f>IF(AND(S267=0,S266&gt;0),SUM($G267:$H$381),S267)</f>
        <v>19936.80787435449</v>
      </c>
      <c r="U267" s="82">
        <f>SUM(T267:T$381)</f>
        <v>960823.79727305286</v>
      </c>
      <c r="V267" s="68">
        <f>localspline(R267,'BBG rates'!$G$10:$G$27,'BBG rates'!$K$10:$K$27)</f>
        <v>0.97910059778206626</v>
      </c>
      <c r="W267" s="68">
        <f>locallinterp(R267,'BBG rates'!$G$10:$G$27,'BBG rates'!$J$10:$J$27)</f>
        <v>9.6799999999999997E-2</v>
      </c>
      <c r="X267" s="56">
        <f t="shared" si="78"/>
        <v>9.6757079608167373E-2</v>
      </c>
      <c r="Y267" s="66">
        <f t="shared" si="68"/>
        <v>87.07589929311807</v>
      </c>
      <c r="Z267" s="72">
        <f t="shared" si="69"/>
        <v>0.10875155199975418</v>
      </c>
      <c r="AA267" s="79">
        <f t="shared" si="70"/>
        <v>-71.258280901398606</v>
      </c>
      <c r="AB267" s="81">
        <f t="shared" si="79"/>
        <v>-8.8996481274055697E-2</v>
      </c>
      <c r="AD267" s="95">
        <f>locallinterp(R267,'BBG rates'!$N$10:$N$369,'BBG rates'!$P$10:$P$369)</f>
        <v>20.697350433672749</v>
      </c>
      <c r="AI267" s="185">
        <f t="shared" si="71"/>
        <v>246</v>
      </c>
      <c r="AJ267" s="127">
        <f>locallinterp(MIN(AI267,CAP_Senior*12),'BBG rates'!$X$24:$X$65,'BBG rates'!$Y$24:$Y$65)</f>
        <v>67.918742488467984</v>
      </c>
      <c r="AK267" s="127">
        <f>locallinterp(MIN(AI267,CAP_CB*12),'BBG rates'!$AA$25:$AA$40,'BBG rates'!$AC$25:$AC$40)</f>
        <v>11</v>
      </c>
      <c r="AL267" s="144">
        <f t="shared" si="72"/>
        <v>20.676186223039558</v>
      </c>
      <c r="AM267" s="142">
        <f>(SUMPRODUCT(AL267:AL$381,G267:G$381)+SUMPRODUCT(AL267:AL$381,H267:H$381))/12</f>
        <v>1655514.3133288037</v>
      </c>
    </row>
    <row r="268" spans="1:39" x14ac:dyDescent="0.2">
      <c r="A268" s="7">
        <v>247</v>
      </c>
      <c r="B268" s="7">
        <v>123.5</v>
      </c>
      <c r="C268" s="7">
        <v>61.75</v>
      </c>
      <c r="D268" s="12">
        <f t="shared" si="64"/>
        <v>20.583333333333332</v>
      </c>
      <c r="E268" s="29">
        <f t="shared" si="83"/>
        <v>921048.03306177573</v>
      </c>
      <c r="F268" s="2">
        <f t="shared" si="65"/>
        <v>1258.544841905896</v>
      </c>
      <c r="G268" s="2">
        <f t="shared" si="73"/>
        <v>16813.781113294463</v>
      </c>
      <c r="H268" s="2">
        <f t="shared" si="74"/>
        <v>3025.17522362811</v>
      </c>
      <c r="I268" s="2">
        <f t="shared" si="82"/>
        <v>21097.501178828468</v>
      </c>
      <c r="J268" s="2">
        <f t="shared" si="80"/>
        <v>434256.89926421928</v>
      </c>
      <c r="K268" s="2">
        <f t="shared" si="66"/>
        <v>15164.912868340887</v>
      </c>
      <c r="L268" s="2">
        <f t="shared" si="66"/>
        <v>312144.45654001657</v>
      </c>
      <c r="M268" s="2"/>
      <c r="N268" s="28">
        <f t="shared" si="81"/>
        <v>2070307.457807037</v>
      </c>
      <c r="O268" s="2">
        <f t="shared" si="75"/>
        <v>2819.6627159193786</v>
      </c>
      <c r="P268" s="2">
        <f t="shared" si="76"/>
        <v>37669.847064798261</v>
      </c>
      <c r="R268">
        <f t="shared" si="77"/>
        <v>247</v>
      </c>
      <c r="S268" s="89">
        <f t="shared" si="67"/>
        <v>19838.956336922573</v>
      </c>
      <c r="T268" s="89">
        <f>IF(AND(S268=0,S267&gt;0),SUM($G268:$H$381),S268)</f>
        <v>19838.956336922573</v>
      </c>
      <c r="U268" s="82">
        <f>SUM(T268:T$381)</f>
        <v>940886.98939869832</v>
      </c>
      <c r="V268" s="68">
        <f>localspline(R268,'BBG rates'!$G$10:$G$27,'BBG rates'!$K$10:$K$27)</f>
        <v>0.9788368987656858</v>
      </c>
      <c r="W268" s="68">
        <f>locallinterp(R268,'BBG rates'!$G$10:$G$27,'BBG rates'!$J$10:$J$27)</f>
        <v>9.7266666666666668E-2</v>
      </c>
      <c r="X268" s="56">
        <f t="shared" si="78"/>
        <v>9.7223331573470517E-2</v>
      </c>
      <c r="Y268" s="66">
        <f t="shared" si="68"/>
        <v>85.468376537591695</v>
      </c>
      <c r="Z268" s="72">
        <f t="shared" si="69"/>
        <v>0.10900570738113335</v>
      </c>
      <c r="AA268" s="79">
        <f t="shared" si="70"/>
        <v>-69.779692777519912</v>
      </c>
      <c r="AB268" s="81">
        <f t="shared" si="79"/>
        <v>-8.8996481274055697E-2</v>
      </c>
      <c r="AD268" s="95">
        <f>locallinterp(R268,'BBG rates'!$N$10:$N$369,'BBG rates'!$P$10:$P$369)</f>
        <v>20.778920175236557</v>
      </c>
      <c r="AI268" s="185">
        <f t="shared" si="71"/>
        <v>247</v>
      </c>
      <c r="AJ268" s="127">
        <f>locallinterp(MIN(AI268,CAP_Senior*12),'BBG rates'!$X$24:$X$65,'BBG rates'!$Y$24:$Y$65)</f>
        <v>67.918742488467984</v>
      </c>
      <c r="AK268" s="127">
        <f>locallinterp(MIN(AI268,CAP_CB*12),'BBG rates'!$AA$25:$AA$40,'BBG rates'!$AC$25:$AC$40)</f>
        <v>11</v>
      </c>
      <c r="AL268" s="144">
        <f t="shared" si="72"/>
        <v>20.676186223039558</v>
      </c>
      <c r="AM268" s="142">
        <f>(SUMPRODUCT(AL268:AL$381,G268:G$381)+SUMPRODUCT(AL268:AL$381,H268:H$381))/12</f>
        <v>1621162.883970211</v>
      </c>
    </row>
    <row r="269" spans="1:39" x14ac:dyDescent="0.2">
      <c r="A269" s="7">
        <v>248</v>
      </c>
      <c r="B269" s="7">
        <v>124</v>
      </c>
      <c r="C269" s="7">
        <v>62</v>
      </c>
      <c r="D269" s="12">
        <f t="shared" si="64"/>
        <v>20.666666666666668</v>
      </c>
      <c r="E269" s="29">
        <f t="shared" si="83"/>
        <v>901306.5446931934</v>
      </c>
      <c r="F269" s="2">
        <f t="shared" si="65"/>
        <v>1232.0079501771809</v>
      </c>
      <c r="G269" s="2">
        <f t="shared" si="73"/>
        <v>16781.153912586768</v>
      </c>
      <c r="H269" s="2">
        <f t="shared" si="74"/>
        <v>2960.3344559955581</v>
      </c>
      <c r="I269" s="2">
        <f t="shared" si="82"/>
        <v>20973.496318759506</v>
      </c>
      <c r="J269" s="2">
        <f t="shared" si="80"/>
        <v>433452.25725436315</v>
      </c>
      <c r="K269" s="2">
        <f t="shared" si="66"/>
        <v>15055.639350650712</v>
      </c>
      <c r="L269" s="2">
        <f t="shared" si="66"/>
        <v>311149.87991344807</v>
      </c>
      <c r="M269" s="2"/>
      <c r="N269" s="28">
        <f t="shared" si="81"/>
        <v>2032587.2229780834</v>
      </c>
      <c r="O269" s="2">
        <f t="shared" si="75"/>
        <v>2769.274951763894</v>
      </c>
      <c r="P269" s="2">
        <f t="shared" si="76"/>
        <v>37720.23482895374</v>
      </c>
      <c r="R269">
        <f t="shared" si="77"/>
        <v>248</v>
      </c>
      <c r="S269" s="89">
        <f t="shared" si="67"/>
        <v>19741.488368582326</v>
      </c>
      <c r="T269" s="89">
        <f>IF(AND(S269=0,S268&gt;0),SUM($G269:$H$381),S269)</f>
        <v>19741.488368582326</v>
      </c>
      <c r="U269" s="82">
        <f>SUM(T269:T$381)</f>
        <v>921048.03306177561</v>
      </c>
      <c r="V269" s="68">
        <f>localspline(R269,'BBG rates'!$G$10:$G$27,'BBG rates'!$K$10:$K$27)</f>
        <v>0.97857555564815524</v>
      </c>
      <c r="W269" s="68">
        <f>locallinterp(R269,'BBG rates'!$G$10:$G$27,'BBG rates'!$J$10:$J$27)</f>
        <v>9.7733333333333339E-2</v>
      </c>
      <c r="X269" s="56">
        <f t="shared" si="78"/>
        <v>9.7689581546234194E-2</v>
      </c>
      <c r="Y269" s="66">
        <f t="shared" si="68"/>
        <v>83.861035345911503</v>
      </c>
      <c r="Z269" s="72">
        <f t="shared" si="69"/>
        <v>0.10925949440504829</v>
      </c>
      <c r="AA269" s="79">
        <f t="shared" si="70"/>
        <v>-68.308361689073465</v>
      </c>
      <c r="AB269" s="81">
        <f t="shared" si="79"/>
        <v>-8.8996481274055711E-2</v>
      </c>
      <c r="AD269" s="95">
        <f>locallinterp(R269,'BBG rates'!$N$10:$N$369,'BBG rates'!$P$10:$P$369)</f>
        <v>20.860468138207235</v>
      </c>
      <c r="AI269" s="185">
        <f t="shared" si="71"/>
        <v>248</v>
      </c>
      <c r="AJ269" s="127">
        <f>locallinterp(MIN(AI269,CAP_Senior*12),'BBG rates'!$X$24:$X$65,'BBG rates'!$Y$24:$Y$65)</f>
        <v>67.918742488467984</v>
      </c>
      <c r="AK269" s="127">
        <f>locallinterp(MIN(AI269,CAP_CB*12),'BBG rates'!$AA$25:$AA$40,'BBG rates'!$AC$25:$AC$40)</f>
        <v>11</v>
      </c>
      <c r="AL269" s="144">
        <f t="shared" si="72"/>
        <v>20.676186223039558</v>
      </c>
      <c r="AM269" s="142">
        <f>(SUMPRODUCT(AL269:AL$381,G269:G$381)+SUMPRODUCT(AL269:AL$381,H269:H$381))/12</f>
        <v>1586980.0543291306</v>
      </c>
    </row>
    <row r="270" spans="1:39" x14ac:dyDescent="0.2">
      <c r="A270" s="7">
        <v>249</v>
      </c>
      <c r="B270" s="7">
        <v>124.5</v>
      </c>
      <c r="C270" s="7">
        <v>62.25</v>
      </c>
      <c r="D270" s="12">
        <f t="shared" si="64"/>
        <v>20.75</v>
      </c>
      <c r="E270" s="29">
        <f t="shared" si="83"/>
        <v>881662.14210226038</v>
      </c>
      <c r="F270" s="2">
        <f t="shared" si="65"/>
        <v>1205.6014330951423</v>
      </c>
      <c r="G270" s="2">
        <f t="shared" si="73"/>
        <v>16748.590025075489</v>
      </c>
      <c r="H270" s="2">
        <f t="shared" si="74"/>
        <v>2895.8125658575218</v>
      </c>
      <c r="I270" s="2">
        <f t="shared" si="82"/>
        <v>20850.004024028156</v>
      </c>
      <c r="J270" s="2">
        <f t="shared" si="80"/>
        <v>432637.58349858422</v>
      </c>
      <c r="K270" s="2">
        <f t="shared" si="66"/>
        <v>14946.998162474374</v>
      </c>
      <c r="L270" s="2">
        <f t="shared" si="66"/>
        <v>310150.21187134326</v>
      </c>
      <c r="M270" s="2"/>
      <c r="N270" s="28">
        <f t="shared" si="81"/>
        <v>1994816.5329855294</v>
      </c>
      <c r="O270" s="2">
        <f t="shared" si="75"/>
        <v>2718.8197881636429</v>
      </c>
      <c r="P270" s="2">
        <f t="shared" si="76"/>
        <v>37770.689992553998</v>
      </c>
      <c r="R270">
        <f t="shared" si="77"/>
        <v>249</v>
      </c>
      <c r="S270" s="89">
        <f t="shared" si="67"/>
        <v>19644.402590933012</v>
      </c>
      <c r="T270" s="89">
        <f>IF(AND(S270=0,S269&gt;0),SUM($G270:$H$381),S270)</f>
        <v>19644.402590933012</v>
      </c>
      <c r="U270" s="82">
        <f>SUM(T270:T$381)</f>
        <v>901306.5446931934</v>
      </c>
      <c r="V270" s="68">
        <f>localspline(R270,'BBG rates'!$G$10:$G$27,'BBG rates'!$K$10:$K$27)</f>
        <v>0.97831659830195306</v>
      </c>
      <c r="W270" s="68">
        <f>locallinterp(R270,'BBG rates'!$G$10:$G$27,'BBG rates'!$J$10:$J$27)</f>
        <v>9.8199999999999996E-2</v>
      </c>
      <c r="X270" s="56">
        <f t="shared" si="78"/>
        <v>9.8155829526191951E-2</v>
      </c>
      <c r="Y270" s="66">
        <f t="shared" si="68"/>
        <v>82.25392056438929</v>
      </c>
      <c r="Z270" s="72">
        <f t="shared" si="69"/>
        <v>0.10951291240303423</v>
      </c>
      <c r="AA270" s="79">
        <f t="shared" si="70"/>
        <v>-66.844259189143031</v>
      </c>
      <c r="AB270" s="81">
        <f t="shared" si="79"/>
        <v>-8.8996481274055697E-2</v>
      </c>
      <c r="AD270" s="95">
        <f>locallinterp(R270,'BBG rates'!$N$10:$N$369,'BBG rates'!$P$10:$P$369)</f>
        <v>20.941994521399064</v>
      </c>
      <c r="AI270" s="185">
        <f t="shared" si="71"/>
        <v>249</v>
      </c>
      <c r="AJ270" s="127">
        <f>locallinterp(MIN(AI270,CAP_Senior*12),'BBG rates'!$X$24:$X$65,'BBG rates'!$Y$24:$Y$65)</f>
        <v>67.918742488467984</v>
      </c>
      <c r="AK270" s="127">
        <f>locallinterp(MIN(AI270,CAP_CB*12),'BBG rates'!$AA$25:$AA$40,'BBG rates'!$AC$25:$AC$40)</f>
        <v>11</v>
      </c>
      <c r="AL270" s="144">
        <f t="shared" si="72"/>
        <v>20.676186223039558</v>
      </c>
      <c r="AM270" s="142">
        <f>(SUMPRODUCT(AL270:AL$381,G270:G$381)+SUMPRODUCT(AL270:AL$381,H270:H$381))/12</f>
        <v>1552965.1635100662</v>
      </c>
    </row>
    <row r="271" spans="1:39" x14ac:dyDescent="0.2">
      <c r="A271" s="7">
        <v>250</v>
      </c>
      <c r="B271" s="7">
        <v>125</v>
      </c>
      <c r="C271" s="7">
        <v>62.5</v>
      </c>
      <c r="D271" s="12">
        <f t="shared" si="64"/>
        <v>20.833333333333332</v>
      </c>
      <c r="E271" s="29">
        <f t="shared" si="83"/>
        <v>862114.44447193586</v>
      </c>
      <c r="F271" s="2">
        <f t="shared" si="65"/>
        <v>1179.324779435661</v>
      </c>
      <c r="G271" s="2">
        <f t="shared" si="73"/>
        <v>16716.089327901143</v>
      </c>
      <c r="H271" s="2">
        <f t="shared" si="74"/>
        <v>2831.6083024233417</v>
      </c>
      <c r="I271" s="2">
        <f t="shared" si="82"/>
        <v>20727.022409760146</v>
      </c>
      <c r="J271" s="2">
        <f t="shared" si="80"/>
        <v>431812.96687000303</v>
      </c>
      <c r="K271" s="2">
        <f t="shared" si="66"/>
        <v>14838.985969159334</v>
      </c>
      <c r="L271" s="2">
        <f t="shared" si="66"/>
        <v>309145.54102415277</v>
      </c>
      <c r="M271" s="2"/>
      <c r="N271" s="28">
        <f t="shared" si="81"/>
        <v>1956995.3203397759</v>
      </c>
      <c r="O271" s="2">
        <f t="shared" si="75"/>
        <v>2668.2971349640966</v>
      </c>
      <c r="P271" s="2">
        <f t="shared" si="76"/>
        <v>37821.212645753541</v>
      </c>
      <c r="R271">
        <f t="shared" si="77"/>
        <v>250</v>
      </c>
      <c r="S271" s="89">
        <f t="shared" si="67"/>
        <v>19547.697630324485</v>
      </c>
      <c r="T271" s="89">
        <f>IF(AND(S271=0,S270&gt;0),SUM($G271:$H$381),S271)</f>
        <v>19547.697630324485</v>
      </c>
      <c r="U271" s="82">
        <f>SUM(T271:T$381)</f>
        <v>881662.14210226038</v>
      </c>
      <c r="V271" s="68">
        <f>localspline(R271,'BBG rates'!$G$10:$G$27,'BBG rates'!$K$10:$K$27)</f>
        <v>0.97805999691173984</v>
      </c>
      <c r="W271" s="68">
        <f>locallinterp(R271,'BBG rates'!$G$10:$G$27,'BBG rates'!$J$10:$J$27)</f>
        <v>9.8666666666666666E-2</v>
      </c>
      <c r="X271" s="56">
        <f t="shared" si="78"/>
        <v>9.8622075513876695E-2</v>
      </c>
      <c r="Y271" s="66">
        <f t="shared" si="68"/>
        <v>80.647076704506375</v>
      </c>
      <c r="Z271" s="72">
        <f t="shared" si="69"/>
        <v>0.10976596070536841</v>
      </c>
      <c r="AA271" s="79">
        <f t="shared" si="70"/>
        <v>-65.387356933039712</v>
      </c>
      <c r="AB271" s="81">
        <f t="shared" si="79"/>
        <v>-8.8996481274055711E-2</v>
      </c>
      <c r="AD271" s="95">
        <f>locallinterp(R271,'BBG rates'!$N$10:$N$369,'BBG rates'!$P$10:$P$369)</f>
        <v>21.023499521141709</v>
      </c>
      <c r="AI271" s="185">
        <f t="shared" si="71"/>
        <v>250</v>
      </c>
      <c r="AJ271" s="127">
        <f>locallinterp(MIN(AI271,CAP_Senior*12),'BBG rates'!$X$24:$X$65,'BBG rates'!$Y$24:$Y$65)</f>
        <v>67.918742488467984</v>
      </c>
      <c r="AK271" s="127">
        <f>locallinterp(MIN(AI271,CAP_CB*12),'BBG rates'!$AA$25:$AA$40,'BBG rates'!$AC$25:$AC$40)</f>
        <v>11</v>
      </c>
      <c r="AL271" s="144">
        <f t="shared" si="72"/>
        <v>20.676186223039558</v>
      </c>
      <c r="AM271" s="142">
        <f>(SUMPRODUCT(AL271:AL$381,G271:G$381)+SUMPRODUCT(AL271:AL$381,H271:H$381))/12</f>
        <v>1519117.5529925248</v>
      </c>
    </row>
    <row r="272" spans="1:39" x14ac:dyDescent="0.2">
      <c r="A272" s="7">
        <v>251</v>
      </c>
      <c r="B272" s="7">
        <v>125.5</v>
      </c>
      <c r="C272" s="7">
        <v>62.75</v>
      </c>
      <c r="D272" s="12">
        <f t="shared" si="64"/>
        <v>20.916666666666668</v>
      </c>
      <c r="E272" s="29">
        <f t="shared" si="83"/>
        <v>842663.07235409471</v>
      </c>
      <c r="F272" s="2">
        <f t="shared" si="65"/>
        <v>1153.1774798120332</v>
      </c>
      <c r="G272" s="2">
        <f t="shared" si="73"/>
        <v>16683.65169844266</v>
      </c>
      <c r="H272" s="2">
        <f t="shared" si="74"/>
        <v>2767.7204193985513</v>
      </c>
      <c r="I272" s="2">
        <f t="shared" si="82"/>
        <v>20604.549597653247</v>
      </c>
      <c r="J272" s="2">
        <f t="shared" si="80"/>
        <v>430978.4957509138</v>
      </c>
      <c r="K272" s="2">
        <f t="shared" si="66"/>
        <v>14731.599452793453</v>
      </c>
      <c r="L272" s="2">
        <f t="shared" si="66"/>
        <v>308135.95522092975</v>
      </c>
      <c r="M272" s="2"/>
      <c r="N272" s="28">
        <f t="shared" si="81"/>
        <v>1919123.5174609483</v>
      </c>
      <c r="O272" s="2">
        <f t="shared" si="75"/>
        <v>2617.7069018901338</v>
      </c>
      <c r="P272" s="2">
        <f t="shared" si="76"/>
        <v>37871.802878827504</v>
      </c>
      <c r="R272">
        <f t="shared" si="77"/>
        <v>251</v>
      </c>
      <c r="S272" s="89">
        <f t="shared" si="67"/>
        <v>19451.372117841212</v>
      </c>
      <c r="T272" s="89">
        <f>IF(AND(S272=0,S271&gt;0),SUM($G272:$H$381),S272)</f>
        <v>19451.372117841212</v>
      </c>
      <c r="U272" s="82">
        <f>SUM(T272:T$381)</f>
        <v>862114.44447193597</v>
      </c>
      <c r="V272" s="68">
        <f>localspline(R272,'BBG rates'!$G$10:$G$27,'BBG rates'!$K$10:$K$27)</f>
        <v>0.97780590073196449</v>
      </c>
      <c r="W272" s="68">
        <f>locallinterp(R272,'BBG rates'!$G$10:$G$27,'BBG rates'!$J$10:$J$27)</f>
        <v>9.9133333333333337E-2</v>
      </c>
      <c r="X272" s="56">
        <f t="shared" si="78"/>
        <v>9.9088319509021971E-2</v>
      </c>
      <c r="Y272" s="66">
        <f t="shared" si="68"/>
        <v>79.04054794465614</v>
      </c>
      <c r="Z272" s="72">
        <f t="shared" si="69"/>
        <v>0.11001863864104985</v>
      </c>
      <c r="AA272" s="79">
        <f t="shared" si="70"/>
        <v>-63.937626677949652</v>
      </c>
      <c r="AB272" s="81">
        <f t="shared" si="79"/>
        <v>-8.8996481274055697E-2</v>
      </c>
      <c r="AD272" s="95">
        <f>locallinterp(R272,'BBG rates'!$N$10:$N$369,'BBG rates'!$P$10:$P$369)</f>
        <v>21.104983346202705</v>
      </c>
      <c r="AI272" s="185">
        <f t="shared" si="71"/>
        <v>251</v>
      </c>
      <c r="AJ272" s="127">
        <f>locallinterp(MIN(AI272,CAP_Senior*12),'BBG rates'!$X$24:$X$65,'BBG rates'!$Y$24:$Y$65)</f>
        <v>67.918742488467984</v>
      </c>
      <c r="AK272" s="127">
        <f>locallinterp(MIN(AI272,CAP_CB*12),'BBG rates'!$AA$25:$AA$40,'BBG rates'!$AC$25:$AC$40)</f>
        <v>11</v>
      </c>
      <c r="AL272" s="144">
        <f t="shared" si="72"/>
        <v>20.676186223039558</v>
      </c>
      <c r="AM272" s="142">
        <f>(SUMPRODUCT(AL272:AL$381,G272:G$381)+SUMPRODUCT(AL272:AL$381,H272:H$381))/12</f>
        <v>1485436.5666228367</v>
      </c>
    </row>
    <row r="273" spans="1:39" x14ac:dyDescent="0.2">
      <c r="A273" s="7">
        <v>252</v>
      </c>
      <c r="B273" s="7">
        <v>126</v>
      </c>
      <c r="C273" s="7">
        <v>63</v>
      </c>
      <c r="D273" s="12">
        <f t="shared" si="64"/>
        <v>21</v>
      </c>
      <c r="E273" s="29">
        <f t="shared" si="83"/>
        <v>823307.64766480844</v>
      </c>
      <c r="F273" s="2">
        <f t="shared" si="65"/>
        <v>1127.1590266686369</v>
      </c>
      <c r="G273" s="2">
        <f t="shared" si="73"/>
        <v>16651.277014316915</v>
      </c>
      <c r="H273" s="2">
        <f t="shared" si="74"/>
        <v>2704.1476749693784</v>
      </c>
      <c r="I273" s="2">
        <f t="shared" si="82"/>
        <v>20482.58371595493</v>
      </c>
      <c r="J273" s="2">
        <f t="shared" si="80"/>
        <v>430134.25803505356</v>
      </c>
      <c r="K273" s="2">
        <f t="shared" si="66"/>
        <v>14624.835312123332</v>
      </c>
      <c r="L273" s="2">
        <f t="shared" si="66"/>
        <v>307121.54155458999</v>
      </c>
      <c r="M273" s="2"/>
      <c r="N273" s="28">
        <f t="shared" si="81"/>
        <v>1881201.0566787766</v>
      </c>
      <c r="O273" s="2">
        <f t="shared" si="75"/>
        <v>2567.0489985458798</v>
      </c>
      <c r="P273" s="2">
        <f t="shared" si="76"/>
        <v>37922.460782171758</v>
      </c>
      <c r="R273">
        <f t="shared" si="77"/>
        <v>252</v>
      </c>
      <c r="S273" s="89">
        <f t="shared" si="67"/>
        <v>19355.424689286294</v>
      </c>
      <c r="T273" s="89">
        <f>IF(AND(S273=0,S272&gt;0),SUM($G273:$H$381),S273)</f>
        <v>19355.424689286294</v>
      </c>
      <c r="U273" s="82">
        <f>SUM(T273:T$381)</f>
        <v>842663.07235409459</v>
      </c>
      <c r="V273" s="68">
        <f>localspline(R273,'BBG rates'!$G$10:$G$27,'BBG rates'!$K$10:$K$27)</f>
        <v>0.97755427994082533</v>
      </c>
      <c r="W273" s="68">
        <f>locallinterp(R273,'BBG rates'!$G$10:$G$27,'BBG rates'!$J$10:$J$27)</f>
        <v>9.9599999999999994E-2</v>
      </c>
      <c r="X273" s="56">
        <f t="shared" si="78"/>
        <v>9.9554561511361328E-2</v>
      </c>
      <c r="Y273" s="66">
        <f t="shared" si="68"/>
        <v>77.434378131904865</v>
      </c>
      <c r="Z273" s="72">
        <f t="shared" si="69"/>
        <v>0.11027094553781454</v>
      </c>
      <c r="AA273" s="79">
        <f t="shared" si="70"/>
        <v>-62.495040282582863</v>
      </c>
      <c r="AB273" s="81">
        <f t="shared" si="79"/>
        <v>-8.8996481274055711E-2</v>
      </c>
      <c r="AD273" s="95">
        <f>locallinterp(R273,'BBG rates'!$N$10:$N$369,'BBG rates'!$P$10:$P$369)</f>
        <v>21.186446202864438</v>
      </c>
      <c r="AI273" s="185">
        <f t="shared" si="71"/>
        <v>252</v>
      </c>
      <c r="AJ273" s="127">
        <f>locallinterp(MIN(AI273,CAP_Senior*12),'BBG rates'!$X$24:$X$65,'BBG rates'!$Y$24:$Y$65)</f>
        <v>67.918742488467984</v>
      </c>
      <c r="AK273" s="127">
        <f>locallinterp(MIN(AI273,CAP_CB*12),'BBG rates'!$AA$25:$AA$40,'BBG rates'!$AC$25:$AC$40)</f>
        <v>11</v>
      </c>
      <c r="AL273" s="144">
        <f t="shared" si="72"/>
        <v>20.676186223039558</v>
      </c>
      <c r="AM273" s="142">
        <f>(SUMPRODUCT(AL273:AL$381,G273:G$381)+SUMPRODUCT(AL273:AL$381,H273:H$381))/12</f>
        <v>1451921.550605993</v>
      </c>
    </row>
    <row r="274" spans="1:39" x14ac:dyDescent="0.2">
      <c r="A274" s="7">
        <v>253</v>
      </c>
      <c r="B274" s="7">
        <v>126.5</v>
      </c>
      <c r="C274" s="7">
        <v>63.25</v>
      </c>
      <c r="D274" s="12">
        <f t="shared" si="64"/>
        <v>21.083333333333332</v>
      </c>
      <c r="E274" s="29">
        <f t="shared" si="83"/>
        <v>804047.79367964284</v>
      </c>
      <c r="F274" s="2">
        <f t="shared" si="65"/>
        <v>1101.2689142746212</v>
      </c>
      <c r="G274" s="2">
        <f t="shared" si="73"/>
        <v>16618.965153378285</v>
      </c>
      <c r="H274" s="2">
        <f t="shared" si="74"/>
        <v>2640.8888317872984</v>
      </c>
      <c r="I274" s="2">
        <f t="shared" si="82"/>
        <v>20361.122899440204</v>
      </c>
      <c r="J274" s="2">
        <f t="shared" si="80"/>
        <v>429280.34112986427</v>
      </c>
      <c r="K274" s="2">
        <f t="shared" si="66"/>
        <v>14518.690262473121</v>
      </c>
      <c r="L274" s="2">
        <f t="shared" si="66"/>
        <v>306102.38636714162</v>
      </c>
      <c r="M274" s="2"/>
      <c r="N274" s="28">
        <f t="shared" si="81"/>
        <v>1843227.8702324736</v>
      </c>
      <c r="O274" s="2">
        <f t="shared" si="75"/>
        <v>2516.3233344145456</v>
      </c>
      <c r="P274" s="2">
        <f t="shared" si="76"/>
        <v>37973.186446303102</v>
      </c>
      <c r="R274">
        <f t="shared" si="77"/>
        <v>253</v>
      </c>
      <c r="S274" s="89">
        <f t="shared" si="67"/>
        <v>19259.853985165584</v>
      </c>
      <c r="T274" s="89">
        <f>IF(AND(S274=0,S273&gt;0),SUM($G274:$H$381),S274)</f>
        <v>19259.853985165584</v>
      </c>
      <c r="U274" s="82">
        <f>SUM(T274:T$381)</f>
        <v>823307.6476648082</v>
      </c>
      <c r="V274" s="68">
        <f>localspline(R274,'BBG rates'!$G$10:$G$27,'BBG rates'!$K$10:$K$27)</f>
        <v>0.97730516441080106</v>
      </c>
      <c r="W274" s="68">
        <f>locallinterp(R274,'BBG rates'!$G$10:$G$27,'BBG rates'!$J$10:$J$27)</f>
        <v>0.10006666666666666</v>
      </c>
      <c r="X274" s="56">
        <f t="shared" si="78"/>
        <v>0.10002080152142767</v>
      </c>
      <c r="Y274" s="66">
        <f t="shared" si="68"/>
        <v>75.828610783731463</v>
      </c>
      <c r="Z274" s="72">
        <f t="shared" si="69"/>
        <v>0.11052288072213332</v>
      </c>
      <c r="AA274" s="79">
        <f t="shared" si="70"/>
        <v>-61.059569706823311</v>
      </c>
      <c r="AB274" s="81">
        <f t="shared" si="79"/>
        <v>-8.8996481274055725E-2</v>
      </c>
      <c r="AD274" s="95">
        <f>locallinterp(R274,'BBG rates'!$N$10:$N$369,'BBG rates'!$P$10:$P$369)</f>
        <v>21.267888299898672</v>
      </c>
      <c r="AI274" s="185">
        <f t="shared" si="71"/>
        <v>253</v>
      </c>
      <c r="AJ274" s="127">
        <f>locallinterp(MIN(AI274,CAP_Senior*12),'BBG rates'!$X$24:$X$65,'BBG rates'!$Y$24:$Y$65)</f>
        <v>67.918742488467984</v>
      </c>
      <c r="AK274" s="127">
        <f>locallinterp(MIN(AI274,CAP_CB*12),'BBG rates'!$AA$25:$AA$40,'BBG rates'!$AC$25:$AC$40)</f>
        <v>11</v>
      </c>
      <c r="AL274" s="144">
        <f t="shared" si="72"/>
        <v>20.676186223039558</v>
      </c>
      <c r="AM274" s="142">
        <f>(SUMPRODUCT(AL274:AL$381,G274:G$381)+SUMPRODUCT(AL274:AL$381,H274:H$381))/12</f>
        <v>1418571.8534975182</v>
      </c>
    </row>
    <row r="275" spans="1:39" x14ac:dyDescent="0.2">
      <c r="A275" s="7">
        <v>254</v>
      </c>
      <c r="B275" s="7">
        <v>127</v>
      </c>
      <c r="C275" s="7">
        <v>63.5</v>
      </c>
      <c r="D275" s="12">
        <f t="shared" si="64"/>
        <v>21.166666666666668</v>
      </c>
      <c r="E275" s="29">
        <f t="shared" si="83"/>
        <v>784883.13502897113</v>
      </c>
      <c r="F275" s="2">
        <f t="shared" si="65"/>
        <v>1075.5066387176155</v>
      </c>
      <c r="G275" s="2">
        <f t="shared" si="73"/>
        <v>16586.715993718131</v>
      </c>
      <c r="H275" s="2">
        <f t="shared" si="74"/>
        <v>2577.9426569536417</v>
      </c>
      <c r="I275" s="2">
        <f t="shared" si="82"/>
        <v>20240.165289389388</v>
      </c>
      <c r="J275" s="2">
        <f t="shared" si="80"/>
        <v>428416.83195874206</v>
      </c>
      <c r="K275" s="2">
        <f t="shared" si="66"/>
        <v>14413.161035663612</v>
      </c>
      <c r="L275" s="2">
        <f t="shared" si="66"/>
        <v>305078.57525487978</v>
      </c>
      <c r="M275" s="2"/>
      <c r="N275" s="28">
        <f t="shared" si="81"/>
        <v>1805203.8902706143</v>
      </c>
      <c r="O275" s="2">
        <f t="shared" si="75"/>
        <v>2465.5298188582642</v>
      </c>
      <c r="P275" s="2">
        <f t="shared" si="76"/>
        <v>38023.979961859375</v>
      </c>
      <c r="R275">
        <f t="shared" si="77"/>
        <v>254</v>
      </c>
      <c r="S275" s="89">
        <f t="shared" si="67"/>
        <v>19164.658650671772</v>
      </c>
      <c r="T275" s="89">
        <f>IF(AND(S275=0,S274&gt;0),SUM($G275:$H$381),S275)</f>
        <v>19164.658650671772</v>
      </c>
      <c r="U275" s="82">
        <f>SUM(T275:T$381)</f>
        <v>804047.79367964272</v>
      </c>
      <c r="V275" s="68">
        <f>localspline(R275,'BBG rates'!$G$10:$G$27,'BBG rates'!$K$10:$K$27)</f>
        <v>0.97705852435112017</v>
      </c>
      <c r="W275" s="68">
        <f>locallinterp(R275,'BBG rates'!$G$10:$G$27,'BBG rates'!$J$10:$J$27)</f>
        <v>0.10053333333333334</v>
      </c>
      <c r="X275" s="56">
        <f t="shared" si="78"/>
        <v>0.10048703953895455</v>
      </c>
      <c r="Y275" s="66">
        <f t="shared" si="68"/>
        <v>74.22328908974653</v>
      </c>
      <c r="Z275" s="72">
        <f t="shared" si="69"/>
        <v>0.11077444351919113</v>
      </c>
      <c r="AA275" s="79">
        <f t="shared" si="70"/>
        <v>-59.631187011380113</v>
      </c>
      <c r="AB275" s="81">
        <f t="shared" si="79"/>
        <v>-8.8996481274055711E-2</v>
      </c>
      <c r="AD275" s="95">
        <f>locallinterp(R275,'BBG rates'!$N$10:$N$369,'BBG rates'!$P$10:$P$369)</f>
        <v>21.3493098435946</v>
      </c>
      <c r="AI275" s="185">
        <f t="shared" si="71"/>
        <v>254</v>
      </c>
      <c r="AJ275" s="127">
        <f>locallinterp(MIN(AI275,CAP_Senior*12),'BBG rates'!$X$24:$X$65,'BBG rates'!$Y$24:$Y$65)</f>
        <v>67.918742488467984</v>
      </c>
      <c r="AK275" s="127">
        <f>locallinterp(MIN(AI275,CAP_CB*12),'BBG rates'!$AA$25:$AA$40,'BBG rates'!$AC$25:$AC$40)</f>
        <v>11</v>
      </c>
      <c r="AL275" s="144">
        <f t="shared" si="72"/>
        <v>20.676186223039558</v>
      </c>
      <c r="AM275" s="142">
        <f>(SUMPRODUCT(AL275:AL$381,G275:G$381)+SUMPRODUCT(AL275:AL$381,H275:H$381))/12</f>
        <v>1385386.8261953653</v>
      </c>
    </row>
    <row r="276" spans="1:39" x14ac:dyDescent="0.2">
      <c r="A276" s="7">
        <v>255</v>
      </c>
      <c r="B276" s="7">
        <v>127.5</v>
      </c>
      <c r="C276" s="7">
        <v>63.75</v>
      </c>
      <c r="D276" s="12">
        <f t="shared" si="64"/>
        <v>21.25</v>
      </c>
      <c r="E276" s="29">
        <f t="shared" si="83"/>
        <v>765813.29769330239</v>
      </c>
      <c r="F276" s="2">
        <f t="shared" si="65"/>
        <v>1049.8716978974599</v>
      </c>
      <c r="G276" s="2">
        <f t="shared" si="73"/>
        <v>16554.52941366443</v>
      </c>
      <c r="H276" s="2">
        <f t="shared" si="74"/>
        <v>2515.3079220042496</v>
      </c>
      <c r="I276" s="2">
        <f t="shared" si="82"/>
        <v>20119.709033566138</v>
      </c>
      <c r="J276" s="2">
        <f t="shared" si="80"/>
        <v>427543.81696328043</v>
      </c>
      <c r="K276" s="2">
        <f t="shared" si="66"/>
        <v>14308.244379931857</v>
      </c>
      <c r="L276" s="2">
        <f t="shared" si="66"/>
        <v>304050.19307355199</v>
      </c>
      <c r="M276" s="2"/>
      <c r="N276" s="28">
        <f t="shared" si="81"/>
        <v>1767129.0488510146</v>
      </c>
      <c r="O276" s="2">
        <f t="shared" si="75"/>
        <v>2414.668361117931</v>
      </c>
      <c r="P276" s="2">
        <f t="shared" si="76"/>
        <v>38074.84141959971</v>
      </c>
      <c r="R276">
        <f t="shared" si="77"/>
        <v>255</v>
      </c>
      <c r="S276" s="89">
        <f t="shared" si="67"/>
        <v>19069.837335668679</v>
      </c>
      <c r="T276" s="89">
        <f>IF(AND(S276=0,S275&gt;0),SUM($G276:$H$381),S276)</f>
        <v>19069.837335668679</v>
      </c>
      <c r="U276" s="82">
        <f>SUM(T276:T$381)</f>
        <v>784883.13502897113</v>
      </c>
      <c r="V276" s="68">
        <f>localspline(R276,'BBG rates'!$G$10:$G$27,'BBG rates'!$K$10:$K$27)</f>
        <v>0.97681456857122839</v>
      </c>
      <c r="W276" s="68">
        <f>locallinterp(R276,'BBG rates'!$G$10:$G$27,'BBG rates'!$J$10:$J$27)</f>
        <v>0.10100000000000001</v>
      </c>
      <c r="X276" s="56">
        <f t="shared" si="78"/>
        <v>0.10095327556420841</v>
      </c>
      <c r="Y276" s="66">
        <f t="shared" si="68"/>
        <v>72.618455913429344</v>
      </c>
      <c r="Z276" s="72">
        <f t="shared" si="69"/>
        <v>0.11102563325290289</v>
      </c>
      <c r="AA276" s="79">
        <f t="shared" si="70"/>
        <v>-58.209864357439962</v>
      </c>
      <c r="AB276" s="81">
        <f t="shared" si="79"/>
        <v>-8.8996481274055683E-2</v>
      </c>
      <c r="AD276" s="95">
        <f>locallinterp(R276,'BBG rates'!$N$10:$N$369,'BBG rates'!$P$10:$P$369)</f>
        <v>21.430711057642203</v>
      </c>
      <c r="AI276" s="185">
        <f t="shared" si="71"/>
        <v>255</v>
      </c>
      <c r="AJ276" s="127">
        <f>locallinterp(MIN(AI276,CAP_Senior*12),'BBG rates'!$X$24:$X$65,'BBG rates'!$Y$24:$Y$65)</f>
        <v>67.918742488467984</v>
      </c>
      <c r="AK276" s="127">
        <f>locallinterp(MIN(AI276,CAP_CB*12),'BBG rates'!$AA$25:$AA$40,'BBG rates'!$AC$25:$AC$40)</f>
        <v>11</v>
      </c>
      <c r="AL276" s="144">
        <f t="shared" si="72"/>
        <v>20.676186223039558</v>
      </c>
      <c r="AM276" s="142">
        <f>(SUMPRODUCT(AL276:AL$381,G276:G$381)+SUMPRODUCT(AL276:AL$381,H276:H$381))/12</f>
        <v>1352365.8219318425</v>
      </c>
    </row>
    <row r="277" spans="1:39" x14ac:dyDescent="0.2">
      <c r="A277" s="7">
        <v>256</v>
      </c>
      <c r="B277" s="7">
        <v>128</v>
      </c>
      <c r="C277" s="7">
        <v>64</v>
      </c>
      <c r="D277" s="12">
        <f t="shared" si="64"/>
        <v>21.333333333333332</v>
      </c>
      <c r="E277" s="29">
        <f t="shared" si="83"/>
        <v>746837.90899862698</v>
      </c>
      <c r="F277" s="2">
        <f t="shared" si="65"/>
        <v>1024.363591519957</v>
      </c>
      <c r="G277" s="2">
        <f t="shared" si="73"/>
        <v>16522.405291781226</v>
      </c>
      <c r="H277" s="2">
        <f t="shared" si="74"/>
        <v>2452.9834028941864</v>
      </c>
      <c r="I277" s="2">
        <f t="shared" si="82"/>
        <v>19999.752286195369</v>
      </c>
      <c r="J277" s="2">
        <f t="shared" si="80"/>
        <v>426661.38210550119</v>
      </c>
      <c r="K277" s="2">
        <f t="shared" si="66"/>
        <v>14203.937059851045</v>
      </c>
      <c r="L277" s="2">
        <f t="shared" si="66"/>
        <v>303017.32394348894</v>
      </c>
      <c r="M277" s="2"/>
      <c r="N277" s="28">
        <f t="shared" si="81"/>
        <v>1729003.27794061</v>
      </c>
      <c r="O277" s="2">
        <f t="shared" si="75"/>
        <v>2363.7388703130405</v>
      </c>
      <c r="P277" s="2">
        <f t="shared" si="76"/>
        <v>38125.770910404601</v>
      </c>
      <c r="R277">
        <f t="shared" si="77"/>
        <v>256</v>
      </c>
      <c r="S277" s="89">
        <f t="shared" si="67"/>
        <v>18975.388694675414</v>
      </c>
      <c r="T277" s="89">
        <f>IF(AND(S277=0,S276&gt;0),SUM($G277:$H$381),S277)</f>
        <v>18975.388694675414</v>
      </c>
      <c r="U277" s="82">
        <f>SUM(T277:T$381)</f>
        <v>765813.29769330239</v>
      </c>
      <c r="V277" s="68">
        <f>localspline(R277,'BBG rates'!$G$10:$G$27,'BBG rates'!$K$10:$K$27)</f>
        <v>0.97657314806511442</v>
      </c>
      <c r="W277" s="68">
        <f>locallinterp(R277,'BBG rates'!$G$10:$G$27,'BBG rates'!$J$10:$J$27)</f>
        <v>0.10146666666666666</v>
      </c>
      <c r="X277" s="56">
        <f t="shared" si="78"/>
        <v>0.10141950959692281</v>
      </c>
      <c r="Y277" s="66">
        <f t="shared" si="68"/>
        <v>71.014153793835689</v>
      </c>
      <c r="Z277" s="72">
        <f t="shared" si="69"/>
        <v>0.11127644924589837</v>
      </c>
      <c r="AA277" s="79">
        <f t="shared" si="70"/>
        <v>-56.795574006320692</v>
      </c>
      <c r="AB277" s="81">
        <f t="shared" si="79"/>
        <v>-8.8996481274055697E-2</v>
      </c>
      <c r="AD277" s="95">
        <f>locallinterp(R277,'BBG rates'!$N$10:$N$369,'BBG rates'!$P$10:$P$369)</f>
        <v>21.512092153314295</v>
      </c>
      <c r="AI277" s="185">
        <f t="shared" si="71"/>
        <v>256</v>
      </c>
      <c r="AJ277" s="127">
        <f>locallinterp(MIN(AI277,CAP_Senior*12),'BBG rates'!$X$24:$X$65,'BBG rates'!$Y$24:$Y$65)</f>
        <v>67.918742488467984</v>
      </c>
      <c r="AK277" s="127">
        <f>locallinterp(MIN(AI277,CAP_CB*12),'BBG rates'!$AA$25:$AA$40,'BBG rates'!$AC$25:$AC$40)</f>
        <v>11</v>
      </c>
      <c r="AL277" s="144">
        <f t="shared" si="72"/>
        <v>20.676186223039558</v>
      </c>
      <c r="AM277" s="142">
        <f>(SUMPRODUCT(AL277:AL$381,G277:G$381)+SUMPRODUCT(AL277:AL$381,H277:H$381))/12</f>
        <v>1319508.1962655624</v>
      </c>
    </row>
    <row r="278" spans="1:39" x14ac:dyDescent="0.2">
      <c r="A278" s="7">
        <v>257</v>
      </c>
      <c r="B278" s="7">
        <v>128.5</v>
      </c>
      <c r="C278" s="7">
        <v>64.25</v>
      </c>
      <c r="D278" s="12">
        <f t="shared" ref="D278:D341" si="84">A278/12</f>
        <v>21.416666666666668</v>
      </c>
      <c r="E278" s="29">
        <f t="shared" si="83"/>
        <v>727956.5976117762</v>
      </c>
      <c r="F278" s="2">
        <f t="shared" ref="F278:F341" si="85">IF($A278&lt;=$I$8,-IPMT($G$11,1,$I$8-$A278+1,$E277),0)</f>
        <v>998.98182109064612</v>
      </c>
      <c r="G278" s="2">
        <f t="shared" si="73"/>
        <v>16490.343506868223</v>
      </c>
      <c r="H278" s="2">
        <f t="shared" si="74"/>
        <v>2390.9678799824978</v>
      </c>
      <c r="I278" s="2">
        <f t="shared" si="82"/>
        <v>19880.293207941366</v>
      </c>
      <c r="J278" s="2">
        <f t="shared" si="80"/>
        <v>425769.6128700776</v>
      </c>
      <c r="K278" s="2">
        <f t="shared" ref="K278:L341" si="86">I278/(1+$F$12)^IF($I$7=1,$A278,IF($I$7=2,$B278,IF($I$7=4,$C278,$D278)))</f>
        <v>14100.235856250827</v>
      </c>
      <c r="L278" s="2">
        <f t="shared" si="86"/>
        <v>301980.05125470523</v>
      </c>
      <c r="M278" s="2"/>
      <c r="N278" s="28">
        <f t="shared" si="81"/>
        <v>1690826.5094153339</v>
      </c>
      <c r="O278" s="2">
        <f t="shared" si="75"/>
        <v>2312.7412554415237</v>
      </c>
      <c r="P278" s="2">
        <f t="shared" si="76"/>
        <v>38176.768525276108</v>
      </c>
      <c r="R278">
        <f t="shared" si="77"/>
        <v>257</v>
      </c>
      <c r="S278" s="89">
        <f t="shared" ref="S278:S341" si="87">IF(D278&lt;$I$9,G278+H278,0)</f>
        <v>18881.311386850721</v>
      </c>
      <c r="T278" s="89">
        <f>IF(AND(S278=0,S277&gt;0),SUM($G278:$H$381),S278)</f>
        <v>18881.311386850721</v>
      </c>
      <c r="U278" s="82">
        <f>SUM(T278:T$381)</f>
        <v>746837.90899862698</v>
      </c>
      <c r="V278" s="68">
        <f>localspline(R278,'BBG rates'!$G$10:$G$27,'BBG rates'!$K$10:$K$27)</f>
        <v>0.97633429266373428</v>
      </c>
      <c r="W278" s="68">
        <f>locallinterp(R278,'BBG rates'!$G$10:$G$27,'BBG rates'!$J$10:$J$27)</f>
        <v>0.10193333333333333</v>
      </c>
      <c r="X278" s="56">
        <f t="shared" si="78"/>
        <v>0.10188574163709774</v>
      </c>
      <c r="Y278" s="66">
        <f t="shared" ref="Y278:Y341" si="88">T278*X278%/12+Y279</f>
        <v>69.41042494731488</v>
      </c>
      <c r="Z278" s="72">
        <f t="shared" ref="Z278:Z341" si="89">IF(U278=0,0,Y278*1200/U278)</f>
        <v>0.11152689081953256</v>
      </c>
      <c r="AA278" s="79">
        <f t="shared" ref="AA278:AA341" si="90">T278*$AA$17%/12+AA279</f>
        <v>-55.388288319126019</v>
      </c>
      <c r="AB278" s="81">
        <f t="shared" si="79"/>
        <v>-8.8996481274055697E-2</v>
      </c>
      <c r="AD278" s="95">
        <f>locallinterp(R278,'BBG rates'!$N$10:$N$369,'BBG rates'!$P$10:$P$369)</f>
        <v>21.593453344369607</v>
      </c>
      <c r="AI278" s="185">
        <f t="shared" ref="AI278:AI341" si="91">A278</f>
        <v>257</v>
      </c>
      <c r="AJ278" s="127">
        <f>locallinterp(MIN(AI278,CAP_Senior*12),'BBG rates'!$X$24:$X$65,'BBG rates'!$Y$24:$Y$65)</f>
        <v>67.918742488467984</v>
      </c>
      <c r="AK278" s="127">
        <f>locallinterp(MIN(AI278,CAP_CB*12),'BBG rates'!$AA$25:$AA$40,'BBG rates'!$AC$25:$AC$40)</f>
        <v>11</v>
      </c>
      <c r="AL278" s="144">
        <f t="shared" ref="AL278:AL341" si="92">SUMPRODUCT(AJ278:AK278,$AJ$19:$AK$19)</f>
        <v>20.676186223039558</v>
      </c>
      <c r="AM278" s="142">
        <f>(SUMPRODUCT(AL278:AL$381,G278:G$381)+SUMPRODUCT(AL278:AL$381,H278:H$381))/12</f>
        <v>1286813.3070734236</v>
      </c>
    </row>
    <row r="279" spans="1:39" x14ac:dyDescent="0.2">
      <c r="A279" s="7">
        <v>258</v>
      </c>
      <c r="B279" s="7">
        <v>129</v>
      </c>
      <c r="C279" s="7">
        <v>64.5</v>
      </c>
      <c r="D279" s="12">
        <f t="shared" si="84"/>
        <v>21.5</v>
      </c>
      <c r="E279" s="29">
        <f t="shared" si="83"/>
        <v>709168.99353579886</v>
      </c>
      <c r="F279" s="2">
        <f t="shared" si="85"/>
        <v>973.72588990859572</v>
      </c>
      <c r="G279" s="2">
        <f t="shared" ref="G279:G342" si="93">IF($A279&lt;=$I$8,-PPMT($G$11,1,$I$8-$A279+1,$E278),0)</f>
        <v>16458.343937960315</v>
      </c>
      <c r="H279" s="2">
        <f t="shared" ref="H279:H342" si="94">IF($A279&lt;=$I$8,(E278-G279)*$G$13,0)</f>
        <v>2329.2601380170258</v>
      </c>
      <c r="I279" s="2">
        <f t="shared" si="82"/>
        <v>19761.32996588594</v>
      </c>
      <c r="J279" s="2">
        <f t="shared" si="80"/>
        <v>424868.59426654771</v>
      </c>
      <c r="K279" s="2">
        <f t="shared" si="86"/>
        <v>13997.137566138035</v>
      </c>
      <c r="L279" s="2">
        <f t="shared" si="86"/>
        <v>300938.45767196774</v>
      </c>
      <c r="M279" s="2"/>
      <c r="N279" s="28">
        <f t="shared" si="81"/>
        <v>1652598.6750599958</v>
      </c>
      <c r="O279" s="2">
        <f t="shared" ref="O279:O342" si="95">IF($A279&lt;=$I$8,-IPMT($G$11,1,$I$8-$A279+1,$N278),0)</f>
        <v>2261.6754253795866</v>
      </c>
      <c r="P279" s="2">
        <f t="shared" ref="P279:P342" si="96">IF($A279&lt;=$I$8,-PPMT($G$11,1,$I$8-$A279+1,$N278),0)</f>
        <v>38227.834355338055</v>
      </c>
      <c r="R279">
        <f t="shared" ref="R279:R342" si="97">ROUND(D279*12,1)</f>
        <v>258</v>
      </c>
      <c r="S279" s="89">
        <f t="shared" si="87"/>
        <v>18787.604075977342</v>
      </c>
      <c r="T279" s="89">
        <f>IF(AND(S279=0,S278&gt;0),SUM($G279:$H$381),S279)</f>
        <v>18787.604075977342</v>
      </c>
      <c r="U279" s="82">
        <f>SUM(T279:T$381)</f>
        <v>727956.5976117762</v>
      </c>
      <c r="V279" s="68">
        <f>localspline(R279,'BBG rates'!$G$10:$G$27,'BBG rates'!$K$10:$K$27)</f>
        <v>0.97609815153733959</v>
      </c>
      <c r="W279" s="68">
        <f>locallinterp(R279,'BBG rates'!$G$10:$G$27,'BBG rates'!$J$10:$J$27)</f>
        <v>0.1024</v>
      </c>
      <c r="X279" s="56">
        <f t="shared" ref="X279:X342" si="98">((1+W279%)^(1/12)-1)*1200</f>
        <v>0.10235197168499965</v>
      </c>
      <c r="Y279" s="66">
        <f t="shared" si="88"/>
        <v>67.807311269206323</v>
      </c>
      <c r="Z279" s="72">
        <f t="shared" si="89"/>
        <v>0.1117769572938771</v>
      </c>
      <c r="AA279" s="79">
        <f t="shared" si="90"/>
        <v>-53.987979756401458</v>
      </c>
      <c r="AB279" s="81">
        <f t="shared" ref="AB279:AB342" si="99">IF(U279=0,0,AA279*1200/U279)</f>
        <v>-8.8996481274055711E-2</v>
      </c>
      <c r="AD279" s="95">
        <f>locallinterp(R279,'BBG rates'!$N$10:$N$369,'BBG rates'!$P$10:$P$369)</f>
        <v>21.674794856997718</v>
      </c>
      <c r="AI279" s="185">
        <f t="shared" si="91"/>
        <v>258</v>
      </c>
      <c r="AJ279" s="127">
        <f>locallinterp(MIN(AI279,CAP_Senior*12),'BBG rates'!$X$24:$X$65,'BBG rates'!$Y$24:$Y$65)</f>
        <v>67.918742488467984</v>
      </c>
      <c r="AK279" s="127">
        <f>locallinterp(MIN(AI279,CAP_CB*12),'BBG rates'!$AA$25:$AA$40,'BBG rates'!$AC$25:$AC$40)</f>
        <v>11</v>
      </c>
      <c r="AL279" s="144">
        <f t="shared" si="92"/>
        <v>20.676186223039558</v>
      </c>
      <c r="AM279" s="142">
        <f>(SUMPRODUCT(AL279:AL$381,G279:G$381)+SUMPRODUCT(AL279:AL$381,H279:H$381))/12</f>
        <v>1254280.5145426132</v>
      </c>
    </row>
    <row r="280" spans="1:39" x14ac:dyDescent="0.2">
      <c r="A280" s="7">
        <v>259</v>
      </c>
      <c r="B280" s="7">
        <v>129.5</v>
      </c>
      <c r="C280" s="7">
        <v>64.75</v>
      </c>
      <c r="D280" s="12">
        <f t="shared" si="84"/>
        <v>21.583333333333332</v>
      </c>
      <c r="E280" s="29">
        <f t="shared" si="83"/>
        <v>690474.72810535249</v>
      </c>
      <c r="F280" s="2">
        <f t="shared" si="85"/>
        <v>948.59530306021918</v>
      </c>
      <c r="G280" s="2">
        <f t="shared" si="93"/>
        <v>16426.406464327127</v>
      </c>
      <c r="H280" s="2">
        <f t="shared" si="94"/>
        <v>2267.8589661192723</v>
      </c>
      <c r="I280" s="2">
        <f t="shared" si="82"/>
        <v>19642.860733506615</v>
      </c>
      <c r="J280" s="2">
        <f t="shared" ref="J280:J343" si="100">IF($I$7=1,I280*A280,IF($I$7=2,I280*B280,IF($I$7=4,I280*C280,I280*D280)))</f>
        <v>423958.41083151777</v>
      </c>
      <c r="K280" s="2">
        <f t="shared" si="86"/>
        <v>13894.639002617705</v>
      </c>
      <c r="L280" s="2">
        <f t="shared" si="86"/>
        <v>299892.62513983215</v>
      </c>
      <c r="M280" s="2"/>
      <c r="N280" s="28">
        <f t="shared" ref="N280:N343" si="101">IF($A280&lt;=$I$8,N279-P280,0)</f>
        <v>1614319.7065681596</v>
      </c>
      <c r="O280" s="2">
        <f t="shared" si="95"/>
        <v>2210.5412888815458</v>
      </c>
      <c r="P280" s="2">
        <f t="shared" si="96"/>
        <v>38278.968491836102</v>
      </c>
      <c r="R280">
        <f t="shared" si="97"/>
        <v>259</v>
      </c>
      <c r="S280" s="89">
        <f t="shared" si="87"/>
        <v>18694.265430446398</v>
      </c>
      <c r="T280" s="89">
        <f>IF(AND(S280=0,S279&gt;0),SUM($G280:$H$381),S280)</f>
        <v>18694.265430446398</v>
      </c>
      <c r="U280" s="82">
        <f>SUM(T280:T$381)</f>
        <v>709168.99353579886</v>
      </c>
      <c r="V280" s="68">
        <f>localspline(R280,'BBG rates'!$G$10:$G$27,'BBG rates'!$K$10:$K$27)</f>
        <v>0.97586469490667538</v>
      </c>
      <c r="W280" s="68">
        <f>locallinterp(R280,'BBG rates'!$G$10:$G$27,'BBG rates'!$J$10:$J$27)</f>
        <v>0.10286666666666666</v>
      </c>
      <c r="X280" s="56">
        <f t="shared" si="98"/>
        <v>0.1028181997403621</v>
      </c>
      <c r="Y280" s="66">
        <f t="shared" si="88"/>
        <v>66.204854335528481</v>
      </c>
      <c r="Z280" s="72">
        <f t="shared" si="89"/>
        <v>0.11202664798771092</v>
      </c>
      <c r="AA280" s="79">
        <f t="shared" si="90"/>
        <v>-52.594620877791385</v>
      </c>
      <c r="AB280" s="81">
        <f t="shared" si="99"/>
        <v>-8.8996481274055711E-2</v>
      </c>
      <c r="AD280" s="95">
        <f>locallinterp(R280,'BBG rates'!$N$10:$N$369,'BBG rates'!$P$10:$P$369)</f>
        <v>21.756116914906606</v>
      </c>
      <c r="AI280" s="185">
        <f t="shared" si="91"/>
        <v>259</v>
      </c>
      <c r="AJ280" s="127">
        <f>locallinterp(MIN(AI280,CAP_Senior*12),'BBG rates'!$X$24:$X$65,'BBG rates'!$Y$24:$Y$65)</f>
        <v>67.918742488467984</v>
      </c>
      <c r="AK280" s="127">
        <f>locallinterp(MIN(AI280,CAP_CB*12),'BBG rates'!$AA$25:$AA$40,'BBG rates'!$AC$25:$AC$40)</f>
        <v>11</v>
      </c>
      <c r="AL280" s="144">
        <f t="shared" si="92"/>
        <v>20.676186223039558</v>
      </c>
      <c r="AM280" s="142">
        <f>(SUMPRODUCT(AL280:AL$381,G280:G$381)+SUMPRODUCT(AL280:AL$381,H280:H$381))/12</f>
        <v>1221909.181162643</v>
      </c>
    </row>
    <row r="281" spans="1:39" x14ac:dyDescent="0.2">
      <c r="A281" s="7">
        <v>260</v>
      </c>
      <c r="B281" s="7">
        <v>130</v>
      </c>
      <c r="C281" s="7">
        <v>65</v>
      </c>
      <c r="D281" s="12">
        <f t="shared" si="84"/>
        <v>21.666666666666668</v>
      </c>
      <c r="E281" s="29">
        <f t="shared" si="83"/>
        <v>671873.43398211058</v>
      </c>
      <c r="F281" s="2">
        <f t="shared" si="85"/>
        <v>923.58956741311033</v>
      </c>
      <c r="G281" s="2">
        <f t="shared" si="93"/>
        <v>16394.530965472561</v>
      </c>
      <c r="H281" s="2">
        <f t="shared" si="94"/>
        <v>2206.7631577693119</v>
      </c>
      <c r="I281" s="2">
        <f t="shared" si="82"/>
        <v>19524.883690654984</v>
      </c>
      <c r="J281" s="2">
        <f t="shared" si="100"/>
        <v>423039.14663085801</v>
      </c>
      <c r="K281" s="2">
        <f t="shared" si="86"/>
        <v>13792.736994814599</v>
      </c>
      <c r="L281" s="2">
        <f t="shared" si="86"/>
        <v>298842.63488764968</v>
      </c>
      <c r="M281" s="2"/>
      <c r="N281" s="28">
        <f t="shared" si="101"/>
        <v>1575989.5355420217</v>
      </c>
      <c r="O281" s="2">
        <f t="shared" si="95"/>
        <v>2159.3387545796668</v>
      </c>
      <c r="P281" s="2">
        <f t="shared" si="96"/>
        <v>38330.171026137963</v>
      </c>
      <c r="R281">
        <f t="shared" si="97"/>
        <v>260</v>
      </c>
      <c r="S281" s="89">
        <f t="shared" si="87"/>
        <v>18601.294123241874</v>
      </c>
      <c r="T281" s="89">
        <f>IF(AND(S281=0,S280&gt;0),SUM($G281:$H$381),S281)</f>
        <v>18601.294123241874</v>
      </c>
      <c r="U281" s="82">
        <f>SUM(T281:T$381)</f>
        <v>690474.72810535249</v>
      </c>
      <c r="V281" s="68">
        <f>localspline(R281,'BBG rates'!$G$10:$G$27,'BBG rates'!$K$10:$K$27)</f>
        <v>0.97563395264422015</v>
      </c>
      <c r="W281" s="68">
        <f>locallinterp(R281,'BBG rates'!$G$10:$G$27,'BBG rates'!$J$10:$J$27)</f>
        <v>0.10333333333333333</v>
      </c>
      <c r="X281" s="56">
        <f t="shared" si="98"/>
        <v>0.10328442580345154</v>
      </c>
      <c r="Y281" s="66">
        <f t="shared" si="88"/>
        <v>64.603095404672658</v>
      </c>
      <c r="Z281" s="72">
        <f t="shared" si="89"/>
        <v>0.11227596221853123</v>
      </c>
      <c r="AA281" s="79">
        <f t="shared" si="90"/>
        <v>-51.208184341697262</v>
      </c>
      <c r="AB281" s="81">
        <f t="shared" si="99"/>
        <v>-8.8996481274055711E-2</v>
      </c>
      <c r="AD281" s="95">
        <f>locallinterp(R281,'BBG rates'!$N$10:$N$369,'BBG rates'!$P$10:$P$369)</f>
        <v>21.837419744293623</v>
      </c>
      <c r="AI281" s="185">
        <f t="shared" si="91"/>
        <v>260</v>
      </c>
      <c r="AJ281" s="127">
        <f>locallinterp(MIN(AI281,CAP_Senior*12),'BBG rates'!$X$24:$X$65,'BBG rates'!$Y$24:$Y$65)</f>
        <v>67.918742488467984</v>
      </c>
      <c r="AK281" s="127">
        <f>locallinterp(MIN(AI281,CAP_CB*12),'BBG rates'!$AA$25:$AA$40,'BBG rates'!$AC$25:$AC$40)</f>
        <v>11</v>
      </c>
      <c r="AL281" s="144">
        <f t="shared" si="92"/>
        <v>20.676186223039558</v>
      </c>
      <c r="AM281" s="142">
        <f>(SUMPRODUCT(AL281:AL$381,G281:G$381)+SUMPRODUCT(AL281:AL$381,H281:H$381))/12</f>
        <v>1189698.671717406</v>
      </c>
    </row>
    <row r="282" spans="1:39" x14ac:dyDescent="0.2">
      <c r="A282" s="7">
        <v>261</v>
      </c>
      <c r="B282" s="7">
        <v>130.5</v>
      </c>
      <c r="C282" s="7">
        <v>65.25</v>
      </c>
      <c r="D282" s="12">
        <f t="shared" si="84"/>
        <v>21.75</v>
      </c>
      <c r="E282" s="29">
        <f t="shared" si="83"/>
        <v>653364.74515018542</v>
      </c>
      <c r="F282" s="2">
        <f t="shared" si="85"/>
        <v>898.70819160989959</v>
      </c>
      <c r="G282" s="2">
        <f t="shared" si="93"/>
        <v>16362.717321134354</v>
      </c>
      <c r="H282" s="2">
        <f t="shared" si="94"/>
        <v>2145.9715107907587</v>
      </c>
      <c r="I282" s="2">
        <f t="shared" si="82"/>
        <v>19407.39702353501</v>
      </c>
      <c r="J282" s="2">
        <f t="shared" si="100"/>
        <v>422110.88526188646</v>
      </c>
      <c r="K282" s="2">
        <f t="shared" si="86"/>
        <v>13691.428387794962</v>
      </c>
      <c r="L282" s="2">
        <f t="shared" si="86"/>
        <v>297788.56743454043</v>
      </c>
      <c r="M282" s="2"/>
      <c r="N282" s="28">
        <f t="shared" si="101"/>
        <v>1537608.0934922881</v>
      </c>
      <c r="O282" s="2">
        <f t="shared" si="95"/>
        <v>2108.0677309839998</v>
      </c>
      <c r="P282" s="2">
        <f t="shared" si="96"/>
        <v>38381.442049733647</v>
      </c>
      <c r="R282">
        <f t="shared" si="97"/>
        <v>261</v>
      </c>
      <c r="S282" s="89">
        <f t="shared" si="87"/>
        <v>18508.688831925112</v>
      </c>
      <c r="T282" s="89">
        <f>IF(AND(S282=0,S281&gt;0),SUM($G282:$H$381),S282)</f>
        <v>18508.688831925112</v>
      </c>
      <c r="U282" s="82">
        <f>SUM(T282:T$381)</f>
        <v>671873.4339821107</v>
      </c>
      <c r="V282" s="68">
        <f>localspline(R282,'BBG rates'!$G$10:$G$27,'BBG rates'!$K$10:$K$27)</f>
        <v>0.97540589499727048</v>
      </c>
      <c r="W282" s="68">
        <f>locallinterp(R282,'BBG rates'!$G$10:$G$27,'BBG rates'!$J$10:$J$27)</f>
        <v>0.1038</v>
      </c>
      <c r="X282" s="56">
        <f t="shared" si="98"/>
        <v>0.10375064987426796</v>
      </c>
      <c r="Y282" s="66">
        <f t="shared" si="88"/>
        <v>63.002075419072526</v>
      </c>
      <c r="Z282" s="72">
        <f t="shared" si="89"/>
        <v>0.11252489930253742</v>
      </c>
      <c r="AA282" s="79">
        <f t="shared" si="90"/>
        <v>-49.828642904937013</v>
      </c>
      <c r="AB282" s="81">
        <f t="shared" si="99"/>
        <v>-8.8996481274055697E-2</v>
      </c>
      <c r="AD282" s="95">
        <f>locallinterp(R282,'BBG rates'!$N$10:$N$369,'BBG rates'!$P$10:$P$369)</f>
        <v>21.91870356887673</v>
      </c>
      <c r="AI282" s="185">
        <f t="shared" si="91"/>
        <v>261</v>
      </c>
      <c r="AJ282" s="127">
        <f>locallinterp(MIN(AI282,CAP_Senior*12),'BBG rates'!$X$24:$X$65,'BBG rates'!$Y$24:$Y$65)</f>
        <v>67.918742488467984</v>
      </c>
      <c r="AK282" s="127">
        <f>locallinterp(MIN(AI282,CAP_CB*12),'BBG rates'!$AA$25:$AA$40,'BBG rates'!$AC$25:$AC$40)</f>
        <v>11</v>
      </c>
      <c r="AL282" s="144">
        <f t="shared" si="92"/>
        <v>20.676186223039558</v>
      </c>
      <c r="AM282" s="142">
        <f>(SUMPRODUCT(AL282:AL$381,G282:G$381)+SUMPRODUCT(AL282:AL$381,H282:H$381))/12</f>
        <v>1157648.3532772658</v>
      </c>
    </row>
    <row r="283" spans="1:39" x14ac:dyDescent="0.2">
      <c r="A283" s="7">
        <v>262</v>
      </c>
      <c r="B283" s="7">
        <v>131</v>
      </c>
      <c r="C283" s="7">
        <v>65.5</v>
      </c>
      <c r="D283" s="12">
        <f t="shared" si="84"/>
        <v>21.833333333333332</v>
      </c>
      <c r="E283" s="29">
        <f t="shared" si="83"/>
        <v>634948.29691156605</v>
      </c>
      <c r="F283" s="2">
        <f t="shared" si="85"/>
        <v>873.95068606213192</v>
      </c>
      <c r="G283" s="2">
        <f t="shared" si="93"/>
        <v>16330.965411283583</v>
      </c>
      <c r="H283" s="2">
        <f t="shared" si="94"/>
        <v>2085.4828273357839</v>
      </c>
      <c r="I283" s="2">
        <f t="shared" si="82"/>
        <v>19290.3989246815</v>
      </c>
      <c r="J283" s="2">
        <f t="shared" si="100"/>
        <v>421173.70985554607</v>
      </c>
      <c r="K283" s="2">
        <f t="shared" si="86"/>
        <v>13590.71004248877</v>
      </c>
      <c r="L283" s="2">
        <f t="shared" si="86"/>
        <v>296730.50259433815</v>
      </c>
      <c r="M283" s="2"/>
      <c r="N283" s="28">
        <f t="shared" si="101"/>
        <v>1499175.3118380527</v>
      </c>
      <c r="O283" s="2">
        <f t="shared" si="95"/>
        <v>2056.7281264822168</v>
      </c>
      <c r="P283" s="2">
        <f t="shared" si="96"/>
        <v>38432.781654235427</v>
      </c>
      <c r="R283">
        <f t="shared" si="97"/>
        <v>262</v>
      </c>
      <c r="S283" s="89">
        <f t="shared" si="87"/>
        <v>18416.448238619367</v>
      </c>
      <c r="T283" s="89">
        <f>IF(AND(S283=0,S282&gt;0),SUM($G283:$H$381),S283)</f>
        <v>18416.448238619367</v>
      </c>
      <c r="U283" s="82">
        <f>SUM(T283:T$381)</f>
        <v>653364.74515018566</v>
      </c>
      <c r="V283" s="68">
        <f>localspline(R283,'BBG rates'!$G$10:$G$27,'BBG rates'!$K$10:$K$27)</f>
        <v>0.97518067109359563</v>
      </c>
      <c r="W283" s="68">
        <f>locallinterp(R283,'BBG rates'!$G$10:$G$27,'BBG rates'!$J$10:$J$27)</f>
        <v>0.10426666666666666</v>
      </c>
      <c r="X283" s="56">
        <f t="shared" si="98"/>
        <v>0.10421687195281137</v>
      </c>
      <c r="Y283" s="66">
        <f t="shared" si="88"/>
        <v>61.401835006878493</v>
      </c>
      <c r="Z283" s="72">
        <f t="shared" si="89"/>
        <v>0.11277345855463509</v>
      </c>
      <c r="AA283" s="79">
        <f t="shared" si="90"/>
        <v>-48.455969422405559</v>
      </c>
      <c r="AB283" s="81">
        <f t="shared" si="99"/>
        <v>-8.8996481274055697E-2</v>
      </c>
      <c r="AD283" s="95">
        <f>locallinterp(R283,'BBG rates'!$N$10:$N$369,'BBG rates'!$P$10:$P$369)</f>
        <v>21.999968624801195</v>
      </c>
      <c r="AI283" s="185">
        <f t="shared" si="91"/>
        <v>262</v>
      </c>
      <c r="AJ283" s="127">
        <f>locallinterp(MIN(AI283,CAP_Senior*12),'BBG rates'!$X$24:$X$65,'BBG rates'!$Y$24:$Y$65)</f>
        <v>67.918742488467984</v>
      </c>
      <c r="AK283" s="127">
        <f>locallinterp(MIN(AI283,CAP_CB*12),'BBG rates'!$AA$25:$AA$40,'BBG rates'!$AC$25:$AC$40)</f>
        <v>11</v>
      </c>
      <c r="AL283" s="144">
        <f t="shared" si="92"/>
        <v>20.676186223039558</v>
      </c>
      <c r="AM283" s="142">
        <f>(SUMPRODUCT(AL283:AL$381,G283:G$381)+SUMPRODUCT(AL283:AL$381,H283:H$381))/12</f>
        <v>1125757.5951911681</v>
      </c>
    </row>
    <row r="284" spans="1:39" x14ac:dyDescent="0.2">
      <c r="A284" s="7">
        <v>263</v>
      </c>
      <c r="B284" s="7">
        <v>131.5</v>
      </c>
      <c r="C284" s="7">
        <v>65.75</v>
      </c>
      <c r="D284" s="12">
        <f t="shared" si="84"/>
        <v>21.916666666666668</v>
      </c>
      <c r="E284" s="29">
        <f t="shared" si="83"/>
        <v>616623.72588157153</v>
      </c>
      <c r="F284" s="2">
        <f t="shared" si="85"/>
        <v>849.31656294416439</v>
      </c>
      <c r="G284" s="2">
        <f t="shared" si="93"/>
        <v>16299.275116124278</v>
      </c>
      <c r="H284" s="2">
        <f t="shared" si="94"/>
        <v>2025.295913870181</v>
      </c>
      <c r="I284" s="2">
        <f t="shared" si="82"/>
        <v>19173.887592938623</v>
      </c>
      <c r="J284" s="2">
        <f t="shared" si="100"/>
        <v>420227.70307857153</v>
      </c>
      <c r="K284" s="2">
        <f t="shared" si="86"/>
        <v>13490.578835612292</v>
      </c>
      <c r="L284" s="2">
        <f t="shared" si="86"/>
        <v>295668.51948050276</v>
      </c>
      <c r="M284" s="2"/>
      <c r="N284" s="28">
        <f t="shared" si="101"/>
        <v>1460691.1219066745</v>
      </c>
      <c r="O284" s="2">
        <f t="shared" si="95"/>
        <v>2005.3198493394482</v>
      </c>
      <c r="P284" s="2">
        <f t="shared" si="96"/>
        <v>38484.189931378198</v>
      </c>
      <c r="R284">
        <f t="shared" si="97"/>
        <v>263</v>
      </c>
      <c r="S284" s="89">
        <f t="shared" si="87"/>
        <v>18324.571029994459</v>
      </c>
      <c r="T284" s="89">
        <f>IF(AND(S284=0,S283&gt;0),SUM($G284:$H$381),S284)</f>
        <v>18324.571029994459</v>
      </c>
      <c r="U284" s="82">
        <f>SUM(T284:T$381)</f>
        <v>634948.29691156617</v>
      </c>
      <c r="V284" s="68">
        <f>localspline(R284,'BBG rates'!$G$10:$G$27,'BBG rates'!$K$10:$K$27)</f>
        <v>0.97495825117543755</v>
      </c>
      <c r="W284" s="68">
        <f>locallinterp(R284,'BBG rates'!$G$10:$G$27,'BBG rates'!$J$10:$J$27)</f>
        <v>0.10473333333333333</v>
      </c>
      <c r="X284" s="56">
        <f t="shared" si="98"/>
        <v>0.10468309203881532</v>
      </c>
      <c r="Y284" s="66">
        <f t="shared" si="88"/>
        <v>59.802414483620346</v>
      </c>
      <c r="Z284" s="72">
        <f t="shared" si="89"/>
        <v>0.11302163928843383</v>
      </c>
      <c r="AA284" s="79">
        <f t="shared" si="90"/>
        <v>-47.09013684673647</v>
      </c>
      <c r="AB284" s="81">
        <f t="shared" si="99"/>
        <v>-8.8996481274055711E-2</v>
      </c>
      <c r="AD284" s="95">
        <f>locallinterp(R284,'BBG rates'!$N$10:$N$369,'BBG rates'!$P$10:$P$369)</f>
        <v>22.081215145732482</v>
      </c>
      <c r="AI284" s="185">
        <f t="shared" si="91"/>
        <v>263</v>
      </c>
      <c r="AJ284" s="127">
        <f>locallinterp(MIN(AI284,CAP_Senior*12),'BBG rates'!$X$24:$X$65,'BBG rates'!$Y$24:$Y$65)</f>
        <v>67.918742488467984</v>
      </c>
      <c r="AK284" s="127">
        <f>locallinterp(MIN(AI284,CAP_CB*12),'BBG rates'!$AA$25:$AA$40,'BBG rates'!$AC$25:$AC$40)</f>
        <v>11</v>
      </c>
      <c r="AL284" s="144">
        <f t="shared" si="92"/>
        <v>20.676186223039558</v>
      </c>
      <c r="AM284" s="142">
        <f>(SUMPRODUCT(AL284:AL$381,G284:G$381)+SUMPRODUCT(AL284:AL$381,H284:H$381))/12</f>
        <v>1094025.7690787795</v>
      </c>
    </row>
    <row r="285" spans="1:39" x14ac:dyDescent="0.2">
      <c r="A285" s="7">
        <v>264</v>
      </c>
      <c r="B285" s="7">
        <v>132</v>
      </c>
      <c r="C285" s="7">
        <v>66</v>
      </c>
      <c r="D285" s="12">
        <f t="shared" si="84"/>
        <v>22</v>
      </c>
      <c r="E285" s="29">
        <f t="shared" si="83"/>
        <v>598390.66998432018</v>
      </c>
      <c r="F285" s="2">
        <f t="shared" si="85"/>
        <v>824.80533618708444</v>
      </c>
      <c r="G285" s="2">
        <f t="shared" si="93"/>
        <v>16267.646316092902</v>
      </c>
      <c r="H285" s="2">
        <f t="shared" si="94"/>
        <v>1965.4095811584841</v>
      </c>
      <c r="I285" s="2">
        <f t="shared" si="82"/>
        <v>19057.861233438471</v>
      </c>
      <c r="J285" s="2">
        <f t="shared" si="100"/>
        <v>419272.94713564636</v>
      </c>
      <c r="K285" s="2">
        <f t="shared" si="86"/>
        <v>13391.031659591035</v>
      </c>
      <c r="L285" s="2">
        <f t="shared" si="86"/>
        <v>294602.69651100278</v>
      </c>
      <c r="M285" s="2"/>
      <c r="N285" s="28">
        <f t="shared" si="101"/>
        <v>1422155.454933655</v>
      </c>
      <c r="O285" s="2">
        <f t="shared" si="95"/>
        <v>1953.8428076981177</v>
      </c>
      <c r="P285" s="2">
        <f t="shared" si="96"/>
        <v>38535.666973019528</v>
      </c>
      <c r="R285">
        <f t="shared" si="97"/>
        <v>264</v>
      </c>
      <c r="S285" s="89">
        <f t="shared" si="87"/>
        <v>18233.055897251386</v>
      </c>
      <c r="T285" s="89">
        <f>IF(AND(S285=0,S284&gt;0),SUM($G285:$H$381),S285)</f>
        <v>18233.055897251386</v>
      </c>
      <c r="U285" s="82">
        <f>SUM(T285:T$381)</f>
        <v>616623.72588157165</v>
      </c>
      <c r="V285" s="68">
        <f>localspline(R285,'BBG rates'!$G$10:$G$27,'BBG rates'!$K$10:$K$27)</f>
        <v>0.97473866511527496</v>
      </c>
      <c r="W285" s="68">
        <f>locallinterp(R285,'BBG rates'!$G$10:$G$27,'BBG rates'!$J$10:$J$27)</f>
        <v>0.1052</v>
      </c>
      <c r="X285" s="56">
        <f t="shared" si="98"/>
        <v>0.10514931013254625</v>
      </c>
      <c r="Y285" s="66">
        <f t="shared" si="88"/>
        <v>58.203853853866413</v>
      </c>
      <c r="Z285" s="72">
        <f t="shared" si="89"/>
        <v>0.11326944081625234</v>
      </c>
      <c r="AA285" s="79">
        <f t="shared" si="90"/>
        <v>-45.731118227964799</v>
      </c>
      <c r="AB285" s="81">
        <f t="shared" si="99"/>
        <v>-8.8996481274055725E-2</v>
      </c>
      <c r="AD285" s="95">
        <f>locallinterp(R285,'BBG rates'!$N$10:$N$369,'BBG rates'!$P$10:$P$369)</f>
        <v>22.162443367825421</v>
      </c>
      <c r="AI285" s="185">
        <f t="shared" si="91"/>
        <v>264</v>
      </c>
      <c r="AJ285" s="127">
        <f>locallinterp(MIN(AI285,CAP_Senior*12),'BBG rates'!$X$24:$X$65,'BBG rates'!$Y$24:$Y$65)</f>
        <v>67.918742488467984</v>
      </c>
      <c r="AK285" s="127">
        <f>locallinterp(MIN(AI285,CAP_CB*12),'BBG rates'!$AA$25:$AA$40,'BBG rates'!$AC$25:$AC$40)</f>
        <v>11</v>
      </c>
      <c r="AL285" s="144">
        <f t="shared" si="92"/>
        <v>20.676186223039558</v>
      </c>
      <c r="AM285" s="142">
        <f>(SUMPRODUCT(AL285:AL$381,G285:G$381)+SUMPRODUCT(AL285:AL$381,H285:H$381))/12</f>
        <v>1062452.2488226558</v>
      </c>
    </row>
    <row r="286" spans="1:39" x14ac:dyDescent="0.2">
      <c r="A286" s="7">
        <v>265</v>
      </c>
      <c r="B286" s="7">
        <v>132.5</v>
      </c>
      <c r="C286" s="7">
        <v>66.25</v>
      </c>
      <c r="D286" s="12">
        <f t="shared" si="84"/>
        <v>22.083333333333332</v>
      </c>
      <c r="E286" s="29">
        <f t="shared" si="83"/>
        <v>580248.768448213</v>
      </c>
      <c r="F286" s="2">
        <f t="shared" si="85"/>
        <v>800.41652147264926</v>
      </c>
      <c r="G286" s="2">
        <f t="shared" si="93"/>
        <v>16236.078891857958</v>
      </c>
      <c r="H286" s="2">
        <f t="shared" si="94"/>
        <v>1905.8226442491352</v>
      </c>
      <c r="I286" s="2">
        <f t="shared" si="82"/>
        <v>18942.318057579745</v>
      </c>
      <c r="J286" s="2">
        <f t="shared" si="100"/>
        <v>418309.52377155266</v>
      </c>
      <c r="K286" s="2">
        <f t="shared" si="86"/>
        <v>13292.065422483065</v>
      </c>
      <c r="L286" s="2">
        <f t="shared" si="86"/>
        <v>293533.11141316767</v>
      </c>
      <c r="M286" s="2"/>
      <c r="N286" s="28">
        <f t="shared" si="101"/>
        <v>1383568.2420625151</v>
      </c>
      <c r="O286" s="2">
        <f t="shared" si="95"/>
        <v>1902.2969095777794</v>
      </c>
      <c r="P286" s="2">
        <f t="shared" si="96"/>
        <v>38587.212871139862</v>
      </c>
      <c r="R286">
        <f t="shared" si="97"/>
        <v>265</v>
      </c>
      <c r="S286" s="89">
        <f t="shared" si="87"/>
        <v>18141.901536107092</v>
      </c>
      <c r="T286" s="89">
        <f>IF(AND(S286=0,S285&gt;0),SUM($G286:$H$381),S286)</f>
        <v>18141.901536107092</v>
      </c>
      <c r="U286" s="82">
        <f>SUM(T286:T$381)</f>
        <v>598390.6699843203</v>
      </c>
      <c r="V286" s="68">
        <f>localspline(R286,'BBG rates'!$G$10:$G$27,'BBG rates'!$K$10:$K$27)</f>
        <v>0.97452194278398685</v>
      </c>
      <c r="W286" s="68">
        <f>locallinterp(R286,'BBG rates'!$G$10:$G$27,'BBG rates'!$J$10:$J$27)</f>
        <v>0.10566666666666666</v>
      </c>
      <c r="X286" s="56">
        <f t="shared" si="98"/>
        <v>0.10561552623427062</v>
      </c>
      <c r="Y286" s="66">
        <f t="shared" si="88"/>
        <v>56.606192812862965</v>
      </c>
      <c r="Z286" s="72">
        <f t="shared" si="89"/>
        <v>0.11351686244910113</v>
      </c>
      <c r="AA286" s="79">
        <f t="shared" si="90"/>
        <v>-44.378886713191015</v>
      </c>
      <c r="AB286" s="81">
        <f t="shared" si="99"/>
        <v>-8.8996481274055725E-2</v>
      </c>
      <c r="AD286" s="95">
        <f>locallinterp(R286,'BBG rates'!$N$10:$N$369,'BBG rates'!$P$10:$P$369)</f>
        <v>22.243653529724085</v>
      </c>
      <c r="AI286" s="185">
        <f t="shared" si="91"/>
        <v>265</v>
      </c>
      <c r="AJ286" s="127">
        <f>locallinterp(MIN(AI286,CAP_Senior*12),'BBG rates'!$X$24:$X$65,'BBG rates'!$Y$24:$Y$65)</f>
        <v>67.918742488467984</v>
      </c>
      <c r="AK286" s="127">
        <f>locallinterp(MIN(AI286,CAP_CB*12),'BBG rates'!$AA$25:$AA$40,'BBG rates'!$AC$25:$AC$40)</f>
        <v>11</v>
      </c>
      <c r="AL286" s="144">
        <f t="shared" si="92"/>
        <v>20.676186223039558</v>
      </c>
      <c r="AM286" s="142">
        <f>(SUMPRODUCT(AL286:AL$381,G286:G$381)+SUMPRODUCT(AL286:AL$381,H286:H$381))/12</f>
        <v>1031036.4105604343</v>
      </c>
    </row>
    <row r="287" spans="1:39" x14ac:dyDescent="0.2">
      <c r="A287" s="7">
        <v>266</v>
      </c>
      <c r="B287" s="7">
        <v>133</v>
      </c>
      <c r="C287" s="7">
        <v>66.5</v>
      </c>
      <c r="D287" s="12">
        <f t="shared" si="84"/>
        <v>22.166666666666668</v>
      </c>
      <c r="E287" s="29">
        <f t="shared" si="83"/>
        <v>562197.66180143377</v>
      </c>
      <c r="F287" s="2">
        <f t="shared" si="85"/>
        <v>776.14963622724474</v>
      </c>
      <c r="G287" s="2">
        <f t="shared" si="93"/>
        <v>16204.572724319491</v>
      </c>
      <c r="H287" s="2">
        <f t="shared" si="94"/>
        <v>1846.533922459701</v>
      </c>
      <c r="I287" s="2">
        <f t="shared" si="82"/>
        <v>18827.256283006438</v>
      </c>
      <c r="J287" s="2">
        <f t="shared" si="100"/>
        <v>417337.51427330938</v>
      </c>
      <c r="K287" s="2">
        <f t="shared" si="86"/>
        <v>13193.677047902676</v>
      </c>
      <c r="L287" s="2">
        <f t="shared" si="86"/>
        <v>292459.84122850932</v>
      </c>
      <c r="M287" s="2"/>
      <c r="N287" s="28">
        <f t="shared" si="101"/>
        <v>1344929.4143446723</v>
      </c>
      <c r="O287" s="2">
        <f t="shared" si="95"/>
        <v>1850.6820628749526</v>
      </c>
      <c r="P287" s="2">
        <f t="shared" si="96"/>
        <v>38638.827717842694</v>
      </c>
      <c r="R287">
        <f t="shared" si="97"/>
        <v>266</v>
      </c>
      <c r="S287" s="89">
        <f t="shared" si="87"/>
        <v>18051.10664677919</v>
      </c>
      <c r="T287" s="89">
        <f>IF(AND(S287=0,S286&gt;0),SUM($G287:$H$381),S287)</f>
        <v>18051.10664677919</v>
      </c>
      <c r="U287" s="82">
        <f>SUM(T287:T$381)</f>
        <v>580248.76844821323</v>
      </c>
      <c r="V287" s="68">
        <f>localspline(R287,'BBG rates'!$G$10:$G$27,'BBG rates'!$K$10:$K$27)</f>
        <v>0.9743081140616654</v>
      </c>
      <c r="W287" s="68">
        <f>locallinterp(R287,'BBG rates'!$G$10:$G$27,'BBG rates'!$J$10:$J$27)</f>
        <v>0.10613333333333333</v>
      </c>
      <c r="X287" s="56">
        <f t="shared" si="98"/>
        <v>0.10608174034345552</v>
      </c>
      <c r="Y287" s="66">
        <f t="shared" si="88"/>
        <v>55.009470748174401</v>
      </c>
      <c r="Z287" s="72">
        <f t="shared" si="89"/>
        <v>0.11376390349667885</v>
      </c>
      <c r="AA287" s="79">
        <f t="shared" si="90"/>
        <v>-43.033415546246083</v>
      </c>
      <c r="AB287" s="81">
        <f t="shared" si="99"/>
        <v>-8.8996481274055711E-2</v>
      </c>
      <c r="AD287" s="95">
        <f>locallinterp(R287,'BBG rates'!$N$10:$N$369,'BBG rates'!$P$10:$P$369)</f>
        <v>22.324845872562559</v>
      </c>
      <c r="AI287" s="185">
        <f t="shared" si="91"/>
        <v>266</v>
      </c>
      <c r="AJ287" s="127">
        <f>locallinterp(MIN(AI287,CAP_Senior*12),'BBG rates'!$X$24:$X$65,'BBG rates'!$Y$24:$Y$65)</f>
        <v>67.918742488467984</v>
      </c>
      <c r="AK287" s="127">
        <f>locallinterp(MIN(AI287,CAP_CB*12),'BBG rates'!$AA$25:$AA$40,'BBG rates'!$AC$25:$AC$40)</f>
        <v>11</v>
      </c>
      <c r="AL287" s="144">
        <f t="shared" si="92"/>
        <v>20.676186223039558</v>
      </c>
      <c r="AM287" s="142">
        <f>(SUMPRODUCT(AL287:AL$381,G287:G$381)+SUMPRODUCT(AL287:AL$381,H287:H$381))/12</f>
        <v>999777.63267705124</v>
      </c>
    </row>
    <row r="288" spans="1:39" x14ac:dyDescent="0.2">
      <c r="A288" s="7">
        <v>267</v>
      </c>
      <c r="B288" s="7">
        <v>133.5</v>
      </c>
      <c r="C288" s="7">
        <v>66.75</v>
      </c>
      <c r="D288" s="12">
        <f t="shared" si="84"/>
        <v>22.25</v>
      </c>
      <c r="E288" s="29">
        <f t="shared" si="83"/>
        <v>544236.99186746299</v>
      </c>
      <c r="F288" s="2">
        <f t="shared" si="85"/>
        <v>752.00419961586601</v>
      </c>
      <c r="G288" s="2">
        <f t="shared" si="93"/>
        <v>16173.127694608673</v>
      </c>
      <c r="H288" s="2">
        <f t="shared" si="94"/>
        <v>1787.5422393621413</v>
      </c>
      <c r="I288" s="2">
        <f t="shared" si="82"/>
        <v>18712.674133586679</v>
      </c>
      <c r="J288" s="2">
        <f t="shared" si="100"/>
        <v>416356.99947230361</v>
      </c>
      <c r="K288" s="2">
        <f t="shared" si="86"/>
        <v>13095.863474944452</v>
      </c>
      <c r="L288" s="2">
        <f t="shared" si="86"/>
        <v>291382.96231751406</v>
      </c>
      <c r="M288" s="2"/>
      <c r="N288" s="28">
        <f t="shared" si="101"/>
        <v>1306238.9027393176</v>
      </c>
      <c r="O288" s="2">
        <f t="shared" si="95"/>
        <v>1798.9981753629581</v>
      </c>
      <c r="P288" s="2">
        <f t="shared" si="96"/>
        <v>38690.511605354681</v>
      </c>
      <c r="R288">
        <f t="shared" si="97"/>
        <v>267</v>
      </c>
      <c r="S288" s="89">
        <f t="shared" si="87"/>
        <v>17960.669933970814</v>
      </c>
      <c r="T288" s="89">
        <f>IF(AND(S288=0,S287&gt;0),SUM($G288:$H$381),S288)</f>
        <v>17960.669933970814</v>
      </c>
      <c r="U288" s="82">
        <f>SUM(T288:T$381)</f>
        <v>562197.66180143389</v>
      </c>
      <c r="V288" s="68">
        <f>localspline(R288,'BBG rates'!$G$10:$G$27,'BBG rates'!$K$10:$K$27)</f>
        <v>0.97409720881464712</v>
      </c>
      <c r="W288" s="68">
        <f>locallinterp(R288,'BBG rates'!$G$10:$G$27,'BBG rates'!$J$10:$J$27)</f>
        <v>0.1066</v>
      </c>
      <c r="X288" s="56">
        <f t="shared" si="98"/>
        <v>0.10654795246063387</v>
      </c>
      <c r="Y288" s="66">
        <f t="shared" si="88"/>
        <v>53.41372674132802</v>
      </c>
      <c r="Z288" s="72">
        <f t="shared" si="89"/>
        <v>0.11401056326739449</v>
      </c>
      <c r="AA288" s="79">
        <f t="shared" si="90"/>
        <v>-41.694678067357692</v>
      </c>
      <c r="AB288" s="81">
        <f t="shared" si="99"/>
        <v>-8.8996481274055739E-2</v>
      </c>
      <c r="AD288" s="95">
        <f>locallinterp(R288,'BBG rates'!$N$10:$N$369,'BBG rates'!$P$10:$P$369)</f>
        <v>22.406020639963778</v>
      </c>
      <c r="AI288" s="185">
        <f t="shared" si="91"/>
        <v>267</v>
      </c>
      <c r="AJ288" s="127">
        <f>locallinterp(MIN(AI288,CAP_Senior*12),'BBG rates'!$X$24:$X$65,'BBG rates'!$Y$24:$Y$65)</f>
        <v>67.918742488467984</v>
      </c>
      <c r="AK288" s="127">
        <f>locallinterp(MIN(AI288,CAP_CB*12),'BBG rates'!$AA$25:$AA$40,'BBG rates'!$AC$25:$AC$40)</f>
        <v>11</v>
      </c>
      <c r="AL288" s="144">
        <f t="shared" si="92"/>
        <v>20.676186223039558</v>
      </c>
      <c r="AM288" s="142">
        <f>(SUMPRODUCT(AL288:AL$381,G288:G$381)+SUMPRODUCT(AL288:AL$381,H288:H$381))/12</f>
        <v>968675.29579698842</v>
      </c>
    </row>
    <row r="289" spans="1:39" x14ac:dyDescent="0.2">
      <c r="A289" s="7">
        <v>268</v>
      </c>
      <c r="B289" s="7">
        <v>134</v>
      </c>
      <c r="C289" s="7">
        <v>67</v>
      </c>
      <c r="D289" s="12">
        <f t="shared" si="84"/>
        <v>22.333333333333332</v>
      </c>
      <c r="E289" s="29">
        <f t="shared" si="83"/>
        <v>526366.40176060761</v>
      </c>
      <c r="F289" s="2">
        <f t="shared" si="85"/>
        <v>727.9797325361169</v>
      </c>
      <c r="G289" s="2">
        <f t="shared" si="93"/>
        <v>16141.743684087332</v>
      </c>
      <c r="H289" s="2">
        <f t="shared" si="94"/>
        <v>1728.8464227681261</v>
      </c>
      <c r="I289" s="2">
        <f t="shared" si="82"/>
        <v>18598.569839391574</v>
      </c>
      <c r="J289" s="2">
        <f t="shared" si="100"/>
        <v>415368.0597464118</v>
      </c>
      <c r="K289" s="2">
        <f t="shared" si="86"/>
        <v>12998.621658107679</v>
      </c>
      <c r="L289" s="2">
        <f t="shared" si="86"/>
        <v>290302.5503644048</v>
      </c>
      <c r="M289" s="2"/>
      <c r="N289" s="28">
        <f t="shared" si="101"/>
        <v>1267496.6381132917</v>
      </c>
      <c r="O289" s="2">
        <f t="shared" si="95"/>
        <v>1747.2451546917523</v>
      </c>
      <c r="P289" s="2">
        <f t="shared" si="96"/>
        <v>38742.264626025884</v>
      </c>
      <c r="R289">
        <f t="shared" si="97"/>
        <v>268</v>
      </c>
      <c r="S289" s="89">
        <f t="shared" si="87"/>
        <v>17870.590106855459</v>
      </c>
      <c r="T289" s="89">
        <f>IF(AND(S289=0,S288&gt;0),SUM($G289:$H$381),S289)</f>
        <v>17870.590106855459</v>
      </c>
      <c r="U289" s="82">
        <f>SUM(T289:T$381)</f>
        <v>544236.99186746299</v>
      </c>
      <c r="V289" s="68">
        <f>localspline(R289,'BBG rates'!$G$10:$G$27,'BBG rates'!$K$10:$K$27)</f>
        <v>0.97388925691541062</v>
      </c>
      <c r="W289" s="68">
        <f>locallinterp(R289,'BBG rates'!$G$10:$G$27,'BBG rates'!$J$10:$J$27)</f>
        <v>0.10706666666666667</v>
      </c>
      <c r="X289" s="56">
        <f t="shared" si="98"/>
        <v>0.10701416258527274</v>
      </c>
      <c r="Y289" s="66">
        <f t="shared" si="88"/>
        <v>51.818999569423141</v>
      </c>
      <c r="Z289" s="72">
        <f t="shared" si="89"/>
        <v>0.11425684106833192</v>
      </c>
      <c r="AA289" s="79">
        <f t="shared" si="90"/>
        <v>-40.362647712817584</v>
      </c>
      <c r="AB289" s="81">
        <f t="shared" si="99"/>
        <v>-8.8996481274055753E-2</v>
      </c>
      <c r="AD289" s="95">
        <f>locallinterp(R289,'BBG rates'!$N$10:$N$369,'BBG rates'!$P$10:$P$369)</f>
        <v>22.487178078040063</v>
      </c>
      <c r="AI289" s="185">
        <f t="shared" si="91"/>
        <v>268</v>
      </c>
      <c r="AJ289" s="127">
        <f>locallinterp(MIN(AI289,CAP_Senior*12),'BBG rates'!$X$24:$X$65,'BBG rates'!$Y$24:$Y$65)</f>
        <v>67.918742488467984</v>
      </c>
      <c r="AK289" s="127">
        <f>locallinterp(MIN(AI289,CAP_CB*12),'BBG rates'!$AA$25:$AA$40,'BBG rates'!$AC$25:$AC$40)</f>
        <v>11</v>
      </c>
      <c r="AL289" s="144">
        <f t="shared" si="92"/>
        <v>20.676186223039558</v>
      </c>
      <c r="AM289" s="142">
        <f>(SUMPRODUCT(AL289:AL$381,G289:G$381)+SUMPRODUCT(AL289:AL$381,H289:H$381))/12</f>
        <v>937728.78277654434</v>
      </c>
    </row>
    <row r="290" spans="1:39" x14ac:dyDescent="0.2">
      <c r="A290" s="7">
        <v>269</v>
      </c>
      <c r="B290" s="7">
        <v>134.5</v>
      </c>
      <c r="C290" s="7">
        <v>67.25</v>
      </c>
      <c r="D290" s="12">
        <f t="shared" si="84"/>
        <v>22.416666666666668</v>
      </c>
      <c r="E290" s="29">
        <f t="shared" si="83"/>
        <v>508585.53588154569</v>
      </c>
      <c r="F290" s="2">
        <f t="shared" si="85"/>
        <v>704.07575761223063</v>
      </c>
      <c r="G290" s="2">
        <f t="shared" si="93"/>
        <v>16110.420574347532</v>
      </c>
      <c r="H290" s="2">
        <f t="shared" si="94"/>
        <v>1670.4453047144004</v>
      </c>
      <c r="I290" s="2">
        <f t="shared" si="82"/>
        <v>18484.941636674164</v>
      </c>
      <c r="J290" s="2">
        <f t="shared" si="100"/>
        <v>414370.77502211253</v>
      </c>
      <c r="K290" s="2">
        <f t="shared" si="86"/>
        <v>12901.948567221118</v>
      </c>
      <c r="L290" s="2">
        <f t="shared" si="86"/>
        <v>289218.68038187339</v>
      </c>
      <c r="M290" s="2"/>
      <c r="N290" s="28">
        <f t="shared" si="101"/>
        <v>1228702.5512409618</v>
      </c>
      <c r="O290" s="2">
        <f t="shared" si="95"/>
        <v>1695.4229083877631</v>
      </c>
      <c r="P290" s="2">
        <f t="shared" si="96"/>
        <v>38794.086872329877</v>
      </c>
      <c r="R290">
        <f t="shared" si="97"/>
        <v>269</v>
      </c>
      <c r="S290" s="89">
        <f t="shared" si="87"/>
        <v>17780.865879061934</v>
      </c>
      <c r="T290" s="89">
        <f>IF(AND(S290=0,S289&gt;0),SUM($G290:$H$381),S290)</f>
        <v>17780.865879061934</v>
      </c>
      <c r="U290" s="82">
        <f>SUM(T290:T$381)</f>
        <v>526366.40176060749</v>
      </c>
      <c r="V290" s="68">
        <f>localspline(R290,'BBG rates'!$G$10:$G$27,'BBG rates'!$K$10:$K$27)</f>
        <v>0.97368422864708093</v>
      </c>
      <c r="W290" s="68">
        <f>locallinterp(R290,'BBG rates'!$G$10:$G$27,'BBG rates'!$J$10:$J$27)</f>
        <v>0.10753333333333333</v>
      </c>
      <c r="X290" s="56">
        <f t="shared" si="98"/>
        <v>0.10748037071790506</v>
      </c>
      <c r="Y290" s="66">
        <f t="shared" si="88"/>
        <v>50.225327706764979</v>
      </c>
      <c r="Z290" s="72">
        <f t="shared" si="89"/>
        <v>0.11450273620528134</v>
      </c>
      <c r="AA290" s="79">
        <f t="shared" si="90"/>
        <v>-39.037298014650013</v>
      </c>
      <c r="AB290" s="81">
        <f t="shared" si="99"/>
        <v>-8.8996481274055753E-2</v>
      </c>
      <c r="AD290" s="95">
        <f>locallinterp(R290,'BBG rates'!$N$10:$N$369,'BBG rates'!$P$10:$P$369)</f>
        <v>22.568318430427322</v>
      </c>
      <c r="AI290" s="185">
        <f t="shared" si="91"/>
        <v>269</v>
      </c>
      <c r="AJ290" s="127">
        <f>locallinterp(MIN(AI290,CAP_Senior*12),'BBG rates'!$X$24:$X$65,'BBG rates'!$Y$24:$Y$65)</f>
        <v>67.918742488467984</v>
      </c>
      <c r="AK290" s="127">
        <f>locallinterp(MIN(AI290,CAP_CB*12),'BBG rates'!$AA$25:$AA$40,'BBG rates'!$AC$25:$AC$40)</f>
        <v>11</v>
      </c>
      <c r="AL290" s="144">
        <f t="shared" si="92"/>
        <v>20.676186223039558</v>
      </c>
      <c r="AM290" s="142">
        <f>(SUMPRODUCT(AL290:AL$381,G290:G$381)+SUMPRODUCT(AL290:AL$381,H290:H$381))/12</f>
        <v>906937.4786961315</v>
      </c>
    </row>
    <row r="291" spans="1:39" x14ac:dyDescent="0.2">
      <c r="A291" s="7">
        <v>270</v>
      </c>
      <c r="B291" s="7">
        <v>135</v>
      </c>
      <c r="C291" s="7">
        <v>67.5</v>
      </c>
      <c r="D291" s="12">
        <f t="shared" si="84"/>
        <v>22.5</v>
      </c>
      <c r="E291" s="29">
        <f t="shared" si="83"/>
        <v>490894.03991288639</v>
      </c>
      <c r="F291" s="2">
        <f t="shared" si="85"/>
        <v>680.29179918910984</v>
      </c>
      <c r="G291" s="2">
        <f t="shared" si="93"/>
        <v>16079.158247211077</v>
      </c>
      <c r="H291" s="2">
        <f t="shared" si="94"/>
        <v>1612.337721448203</v>
      </c>
      <c r="I291" s="2">
        <f t="shared" si="82"/>
        <v>18371.787767848389</v>
      </c>
      <c r="J291" s="2">
        <f t="shared" si="100"/>
        <v>413365.22477658873</v>
      </c>
      <c r="K291" s="2">
        <f t="shared" si="86"/>
        <v>12805.841187368113</v>
      </c>
      <c r="L291" s="2">
        <f t="shared" si="86"/>
        <v>288131.42671578249</v>
      </c>
      <c r="M291" s="2"/>
      <c r="N291" s="28">
        <f t="shared" si="101"/>
        <v>1189856.5728040978</v>
      </c>
      <c r="O291" s="2">
        <f t="shared" si="95"/>
        <v>1643.5313438537244</v>
      </c>
      <c r="P291" s="2">
        <f t="shared" si="96"/>
        <v>38845.978436863908</v>
      </c>
      <c r="R291">
        <f t="shared" si="97"/>
        <v>270</v>
      </c>
      <c r="S291" s="89">
        <f t="shared" si="87"/>
        <v>17691.495968659281</v>
      </c>
      <c r="T291" s="89">
        <f>IF(AND(S291=0,S290&gt;0),SUM($G291:$H$381),S291)</f>
        <v>17691.495968659281</v>
      </c>
      <c r="U291" s="82">
        <f>SUM(T291:T$381)</f>
        <v>508585.53588154563</v>
      </c>
      <c r="V291" s="68">
        <f>localspline(R291,'BBG rates'!$G$10:$G$27,'BBG rates'!$K$10:$K$27)</f>
        <v>0.97348227306474655</v>
      </c>
      <c r="W291" s="68">
        <f>locallinterp(R291,'BBG rates'!$G$10:$G$27,'BBG rates'!$J$10:$J$27)</f>
        <v>0.108</v>
      </c>
      <c r="X291" s="56">
        <f t="shared" si="98"/>
        <v>0.10794657685826436</v>
      </c>
      <c r="Y291" s="66">
        <f t="shared" si="88"/>
        <v>48.632749326459205</v>
      </c>
      <c r="Z291" s="72">
        <f t="shared" si="89"/>
        <v>0.11474824798270213</v>
      </c>
      <c r="AA291" s="79">
        <f t="shared" si="90"/>
        <v>-37.718602600281322</v>
      </c>
      <c r="AB291" s="81">
        <f t="shared" si="99"/>
        <v>-8.8996481274055753E-2</v>
      </c>
      <c r="AD291" s="95">
        <f>locallinterp(R291,'BBG rates'!$N$10:$N$369,'BBG rates'!$P$10:$P$369)</f>
        <v>22.649441953182716</v>
      </c>
      <c r="AI291" s="185">
        <f t="shared" si="91"/>
        <v>270</v>
      </c>
      <c r="AJ291" s="127">
        <f>locallinterp(MIN(AI291,CAP_Senior*12),'BBG rates'!$X$24:$X$65,'BBG rates'!$Y$24:$Y$65)</f>
        <v>67.918742488467984</v>
      </c>
      <c r="AK291" s="127">
        <f>locallinterp(MIN(AI291,CAP_CB*12),'BBG rates'!$AA$25:$AA$40,'BBG rates'!$AC$25:$AC$40)</f>
        <v>11</v>
      </c>
      <c r="AL291" s="144">
        <f t="shared" si="92"/>
        <v>20.676186223039558</v>
      </c>
      <c r="AM291" s="142">
        <f>(SUMPRODUCT(AL291:AL$381,G291:G$381)+SUMPRODUCT(AL291:AL$381,H291:H$381))/12</f>
        <v>876300.77085260034</v>
      </c>
    </row>
    <row r="292" spans="1:39" x14ac:dyDescent="0.2">
      <c r="A292" s="7">
        <v>271</v>
      </c>
      <c r="B292" s="7">
        <v>135.5</v>
      </c>
      <c r="C292" s="7">
        <v>67.75</v>
      </c>
      <c r="D292" s="12">
        <f t="shared" si="84"/>
        <v>22.583333333333332</v>
      </c>
      <c r="E292" s="29">
        <f t="shared" si="83"/>
        <v>473291.5608147445</v>
      </c>
      <c r="F292" s="2">
        <f t="shared" si="85"/>
        <v>656.6273833263881</v>
      </c>
      <c r="G292" s="2">
        <f t="shared" si="93"/>
        <v>16047.956584729123</v>
      </c>
      <c r="H292" s="2">
        <f t="shared" si="94"/>
        <v>1554.522513412729</v>
      </c>
      <c r="I292" s="2">
        <f t="shared" si="82"/>
        <v>18259.10648146824</v>
      </c>
      <c r="J292" s="2">
        <f t="shared" si="100"/>
        <v>412351.48803982441</v>
      </c>
      <c r="K292" s="2">
        <f t="shared" si="86"/>
        <v>12710.296518812131</v>
      </c>
      <c r="L292" s="2">
        <f t="shared" si="86"/>
        <v>287040.86304984061</v>
      </c>
      <c r="M292" s="2"/>
      <c r="N292" s="28">
        <f t="shared" si="101"/>
        <v>1150958.6333917486</v>
      </c>
      <c r="O292" s="2">
        <f t="shared" si="95"/>
        <v>1591.5703683685101</v>
      </c>
      <c r="P292" s="2">
        <f t="shared" si="96"/>
        <v>38897.939412349122</v>
      </c>
      <c r="R292">
        <f t="shared" si="97"/>
        <v>271</v>
      </c>
      <c r="S292" s="89">
        <f t="shared" si="87"/>
        <v>17602.479098141852</v>
      </c>
      <c r="T292" s="89">
        <f>IF(AND(S292=0,S291&gt;0),SUM($G292:$H$381),S292)</f>
        <v>17602.479098141852</v>
      </c>
      <c r="U292" s="82">
        <f>SUM(T292:T$381)</f>
        <v>490894.03991288634</v>
      </c>
      <c r="V292" s="68">
        <f>localspline(R292,'BBG rates'!$G$10:$G$27,'BBG rates'!$K$10:$K$27)</f>
        <v>0.97328333065666373</v>
      </c>
      <c r="W292" s="68">
        <f>locallinterp(R292,'BBG rates'!$G$10:$G$27,'BBG rates'!$J$10:$J$27)</f>
        <v>0.10846666666666667</v>
      </c>
      <c r="X292" s="56">
        <f t="shared" si="98"/>
        <v>0.10841278100661711</v>
      </c>
      <c r="Y292" s="66">
        <f t="shared" si="88"/>
        <v>47.041302302027077</v>
      </c>
      <c r="Z292" s="72">
        <f t="shared" si="89"/>
        <v>0.11499337570374654</v>
      </c>
      <c r="AA292" s="79">
        <f t="shared" si="90"/>
        <v>-36.40653519221064</v>
      </c>
      <c r="AB292" s="81">
        <f t="shared" si="99"/>
        <v>-8.8996481274055753E-2</v>
      </c>
      <c r="AD292" s="95">
        <f>locallinterp(R292,'BBG rates'!$N$10:$N$369,'BBG rates'!$P$10:$P$369)</f>
        <v>22.730548897404105</v>
      </c>
      <c r="AI292" s="185">
        <f t="shared" si="91"/>
        <v>271</v>
      </c>
      <c r="AJ292" s="127">
        <f>locallinterp(MIN(AI292,CAP_Senior*12),'BBG rates'!$X$24:$X$65,'BBG rates'!$Y$24:$Y$65)</f>
        <v>67.918742488467984</v>
      </c>
      <c r="AK292" s="127">
        <f>locallinterp(MIN(AI292,CAP_CB*12),'BBG rates'!$AA$25:$AA$40,'BBG rates'!$AC$25:$AC$40)</f>
        <v>11</v>
      </c>
      <c r="AL292" s="144">
        <f t="shared" si="92"/>
        <v>20.676186223039558</v>
      </c>
      <c r="AM292" s="142">
        <f>(SUMPRODUCT(AL292:AL$381,G292:G$381)+SUMPRODUCT(AL292:AL$381,H292:H$381))/12</f>
        <v>845818.04875158751</v>
      </c>
    </row>
    <row r="293" spans="1:39" x14ac:dyDescent="0.2">
      <c r="A293" s="7">
        <v>272</v>
      </c>
      <c r="B293" s="7">
        <v>136</v>
      </c>
      <c r="C293" s="7">
        <v>68</v>
      </c>
      <c r="D293" s="12">
        <f t="shared" si="84"/>
        <v>22.666666666666668</v>
      </c>
      <c r="E293" s="29">
        <f t="shared" si="83"/>
        <v>455777.74682033015</v>
      </c>
      <c r="F293" s="2">
        <f t="shared" si="85"/>
        <v>633.08203779250982</v>
      </c>
      <c r="G293" s="2">
        <f t="shared" si="93"/>
        <v>16016.815469181696</v>
      </c>
      <c r="H293" s="2">
        <f t="shared" si="94"/>
        <v>1496.9985252326469</v>
      </c>
      <c r="I293" s="2">
        <f t="shared" si="82"/>
        <v>18146.896032206852</v>
      </c>
      <c r="J293" s="2">
        <f t="shared" si="100"/>
        <v>411329.64339668868</v>
      </c>
      <c r="K293" s="2">
        <f t="shared" si="86"/>
        <v>12615.311576922584</v>
      </c>
      <c r="L293" s="2">
        <f t="shared" si="86"/>
        <v>285947.0624102453</v>
      </c>
      <c r="M293" s="2"/>
      <c r="N293" s="28">
        <f t="shared" si="101"/>
        <v>1112008.6635001181</v>
      </c>
      <c r="O293" s="2">
        <f t="shared" si="95"/>
        <v>1539.5398890869694</v>
      </c>
      <c r="P293" s="2">
        <f t="shared" si="96"/>
        <v>38949.969891630666</v>
      </c>
      <c r="R293">
        <f t="shared" si="97"/>
        <v>272</v>
      </c>
      <c r="S293" s="89">
        <f t="shared" si="87"/>
        <v>17513.813994414344</v>
      </c>
      <c r="T293" s="89">
        <f>IF(AND(S293=0,S292&gt;0),SUM($G293:$H$381),S293)</f>
        <v>17513.813994414344</v>
      </c>
      <c r="U293" s="82">
        <f>SUM(T293:T$381)</f>
        <v>473291.5608147445</v>
      </c>
      <c r="V293" s="68">
        <f>localspline(R293,'BBG rates'!$G$10:$G$27,'BBG rates'!$K$10:$K$27)</f>
        <v>0.97308749087881052</v>
      </c>
      <c r="W293" s="68">
        <f>locallinterp(R293,'BBG rates'!$G$10:$G$27,'BBG rates'!$J$10:$J$27)</f>
        <v>0.10893333333333333</v>
      </c>
      <c r="X293" s="56">
        <f t="shared" si="98"/>
        <v>0.10887898316269684</v>
      </c>
      <c r="Y293" s="66">
        <f t="shared" si="88"/>
        <v>45.451024208993402</v>
      </c>
      <c r="Z293" s="72">
        <f t="shared" si="89"/>
        <v>0.11523811867023882</v>
      </c>
      <c r="AA293" s="79">
        <f t="shared" si="90"/>
        <v>-35.101069607681694</v>
      </c>
      <c r="AB293" s="81">
        <f t="shared" si="99"/>
        <v>-8.8996481274055753E-2</v>
      </c>
      <c r="AD293" s="95">
        <f>locallinterp(R293,'BBG rates'!$N$10:$N$369,'BBG rates'!$P$10:$P$369)</f>
        <v>22.811639521644008</v>
      </c>
      <c r="AI293" s="185">
        <f t="shared" si="91"/>
        <v>272</v>
      </c>
      <c r="AJ293" s="127">
        <f>locallinterp(MIN(AI293,CAP_Senior*12),'BBG rates'!$X$24:$X$65,'BBG rates'!$Y$24:$Y$65)</f>
        <v>67.918742488467984</v>
      </c>
      <c r="AK293" s="127">
        <f>locallinterp(MIN(AI293,CAP_CB*12),'BBG rates'!$AA$25:$AA$40,'BBG rates'!$AC$25:$AC$40)</f>
        <v>11</v>
      </c>
      <c r="AL293" s="144">
        <f t="shared" si="92"/>
        <v>20.676186223039558</v>
      </c>
      <c r="AM293" s="142">
        <f>(SUMPRODUCT(AL293:AL$381,G293:G$381)+SUMPRODUCT(AL293:AL$381,H293:H$381))/12</f>
        <v>815488.70409989229</v>
      </c>
    </row>
    <row r="294" spans="1:39" x14ac:dyDescent="0.2">
      <c r="A294" s="7">
        <v>273</v>
      </c>
      <c r="B294" s="7">
        <v>136.5</v>
      </c>
      <c r="C294" s="7">
        <v>68.25</v>
      </c>
      <c r="D294" s="12">
        <f t="shared" si="84"/>
        <v>22.75</v>
      </c>
      <c r="E294" s="29">
        <f t="shared" si="83"/>
        <v>438352.24743155326</v>
      </c>
      <c r="F294" s="2">
        <f t="shared" si="85"/>
        <v>609.65529205883138</v>
      </c>
      <c r="G294" s="2">
        <f t="shared" si="93"/>
        <v>15985.734783077254</v>
      </c>
      <c r="H294" s="2">
        <f t="shared" si="94"/>
        <v>1439.7646056996587</v>
      </c>
      <c r="I294" s="2">
        <f t="shared" si="82"/>
        <v>18035.154680835745</v>
      </c>
      <c r="J294" s="2">
        <f t="shared" si="100"/>
        <v>410299.76898901322</v>
      </c>
      <c r="K294" s="2">
        <f t="shared" si="86"/>
        <v>12520.883392101035</v>
      </c>
      <c r="L294" s="2">
        <f t="shared" si="86"/>
        <v>284850.09717029857</v>
      </c>
      <c r="M294" s="2"/>
      <c r="N294" s="28">
        <f t="shared" si="101"/>
        <v>1073006.5935324403</v>
      </c>
      <c r="O294" s="2">
        <f t="shared" si="95"/>
        <v>1487.4398130397606</v>
      </c>
      <c r="P294" s="2">
        <f t="shared" si="96"/>
        <v>39002.069967677875</v>
      </c>
      <c r="R294">
        <f t="shared" si="97"/>
        <v>273</v>
      </c>
      <c r="S294" s="89">
        <f t="shared" si="87"/>
        <v>17425.499388776912</v>
      </c>
      <c r="T294" s="89">
        <f>IF(AND(S294=0,S293&gt;0),SUM($G294:$H$381),S294)</f>
        <v>17425.499388776912</v>
      </c>
      <c r="U294" s="82">
        <f>SUM(T294:T$381)</f>
        <v>455777.74682033015</v>
      </c>
      <c r="V294" s="68">
        <f>localspline(R294,'BBG rates'!$G$10:$G$27,'BBG rates'!$K$10:$K$27)</f>
        <v>0.97289475382600743</v>
      </c>
      <c r="W294" s="68">
        <f>locallinterp(R294,'BBG rates'!$G$10:$G$27,'BBG rates'!$J$10:$J$27)</f>
        <v>0.1094</v>
      </c>
      <c r="X294" s="56">
        <f t="shared" si="98"/>
        <v>0.10934518332677001</v>
      </c>
      <c r="Y294" s="66">
        <f t="shared" si="88"/>
        <v>43.861952326483035</v>
      </c>
      <c r="Z294" s="72">
        <f t="shared" si="89"/>
        <v>0.11548247618269165</v>
      </c>
      <c r="AA294" s="79">
        <f t="shared" si="90"/>
        <v>-33.802179758355699</v>
      </c>
      <c r="AB294" s="81">
        <f t="shared" si="99"/>
        <v>-8.8996481274055753E-2</v>
      </c>
      <c r="AD294" s="95">
        <f>locallinterp(R294,'BBG rates'!$N$10:$N$369,'BBG rates'!$P$10:$P$369)</f>
        <v>22.892714084462842</v>
      </c>
      <c r="AI294" s="185">
        <f t="shared" si="91"/>
        <v>273</v>
      </c>
      <c r="AJ294" s="127">
        <f>locallinterp(MIN(AI294,CAP_Senior*12),'BBG rates'!$X$24:$X$65,'BBG rates'!$Y$24:$Y$65)</f>
        <v>67.918742488467984</v>
      </c>
      <c r="AK294" s="127">
        <f>locallinterp(MIN(AI294,CAP_CB*12),'BBG rates'!$AA$25:$AA$40,'BBG rates'!$AC$25:$AC$40)</f>
        <v>11</v>
      </c>
      <c r="AL294" s="144">
        <f t="shared" si="92"/>
        <v>20.676186223039558</v>
      </c>
      <c r="AM294" s="142">
        <f>(SUMPRODUCT(AL294:AL$381,G294:G$381)+SUMPRODUCT(AL294:AL$381,H294:H$381))/12</f>
        <v>785312.13079787686</v>
      </c>
    </row>
    <row r="295" spans="1:39" x14ac:dyDescent="0.2">
      <c r="A295" s="7">
        <v>274</v>
      </c>
      <c r="B295" s="7">
        <v>137</v>
      </c>
      <c r="C295" s="7">
        <v>68.5</v>
      </c>
      <c r="D295" s="12">
        <f t="shared" si="84"/>
        <v>22.833333333333332</v>
      </c>
      <c r="E295" s="29">
        <f t="shared" si="83"/>
        <v>421014.71341464284</v>
      </c>
      <c r="F295" s="2">
        <f t="shared" si="85"/>
        <v>586.34667729374144</v>
      </c>
      <c r="G295" s="2">
        <f t="shared" si="93"/>
        <v>15954.714409152268</v>
      </c>
      <c r="H295" s="2">
        <f t="shared" si="94"/>
        <v>1382.8196077581138</v>
      </c>
      <c r="I295" s="2">
        <f t="shared" si="82"/>
        <v>17923.880694204123</v>
      </c>
      <c r="J295" s="2">
        <f t="shared" si="100"/>
        <v>409261.94251766079</v>
      </c>
      <c r="K295" s="2">
        <f t="shared" si="86"/>
        <v>12427.009009707774</v>
      </c>
      <c r="L295" s="2">
        <f t="shared" si="86"/>
        <v>283750.03905499412</v>
      </c>
      <c r="M295" s="2"/>
      <c r="N295" s="28">
        <f t="shared" si="101"/>
        <v>1033952.3537988558</v>
      </c>
      <c r="O295" s="2">
        <f t="shared" si="95"/>
        <v>1435.2700471331839</v>
      </c>
      <c r="P295" s="2">
        <f t="shared" si="96"/>
        <v>39054.239733584458</v>
      </c>
      <c r="R295">
        <f t="shared" si="97"/>
        <v>274</v>
      </c>
      <c r="S295" s="89">
        <f t="shared" si="87"/>
        <v>17337.53401691038</v>
      </c>
      <c r="T295" s="89">
        <f>IF(AND(S295=0,S294&gt;0),SUM($G295:$H$381),S295)</f>
        <v>17337.53401691038</v>
      </c>
      <c r="U295" s="82">
        <f>SUM(T295:T$381)</f>
        <v>438352.24743155332</v>
      </c>
      <c r="V295" s="68">
        <f>localspline(R295,'BBG rates'!$G$10:$G$27,'BBG rates'!$K$10:$K$27)</f>
        <v>0.9727051493422938</v>
      </c>
      <c r="W295" s="68">
        <f>locallinterp(R295,'BBG rates'!$G$10:$G$27,'BBG rates'!$J$10:$J$27)</f>
        <v>0.10986666666666667</v>
      </c>
      <c r="X295" s="56">
        <f t="shared" si="98"/>
        <v>0.10981138149857017</v>
      </c>
      <c r="Y295" s="66">
        <f t="shared" si="88"/>
        <v>42.274123638794428</v>
      </c>
      <c r="Z295" s="72">
        <f t="shared" si="89"/>
        <v>0.11572644754028415</v>
      </c>
      <c r="AA295" s="79">
        <f t="shared" si="90"/>
        <v>-32.509839649985402</v>
      </c>
      <c r="AB295" s="81">
        <f t="shared" si="99"/>
        <v>-8.8996481274055739E-2</v>
      </c>
      <c r="AD295" s="95">
        <f>locallinterp(R295,'BBG rates'!$N$10:$N$369,'BBG rates'!$P$10:$P$369)</f>
        <v>22.973772846908034</v>
      </c>
      <c r="AI295" s="185">
        <f t="shared" si="91"/>
        <v>274</v>
      </c>
      <c r="AJ295" s="127">
        <f>locallinterp(MIN(AI295,CAP_Senior*12),'BBG rates'!$X$24:$X$65,'BBG rates'!$Y$24:$Y$65)</f>
        <v>67.918742488467984</v>
      </c>
      <c r="AK295" s="127">
        <f>locallinterp(MIN(AI295,CAP_CB*12),'BBG rates'!$AA$25:$AA$40,'BBG rates'!$AC$25:$AC$40)</f>
        <v>11</v>
      </c>
      <c r="AL295" s="144">
        <f t="shared" si="92"/>
        <v>20.676186223039558</v>
      </c>
      <c r="AM295" s="142">
        <f>(SUMPRODUCT(AL295:AL$381,G295:G$381)+SUMPRODUCT(AL295:AL$381,H295:H$381))/12</f>
        <v>755287.72493189247</v>
      </c>
    </row>
    <row r="296" spans="1:39" x14ac:dyDescent="0.2">
      <c r="A296" s="7">
        <v>275</v>
      </c>
      <c r="B296" s="7">
        <v>137.5</v>
      </c>
      <c r="C296" s="7">
        <v>68.75</v>
      </c>
      <c r="D296" s="12">
        <f t="shared" si="84"/>
        <v>22.916666666666668</v>
      </c>
      <c r="E296" s="29">
        <f t="shared" si="83"/>
        <v>403764.79679578141</v>
      </c>
      <c r="F296" s="2">
        <f t="shared" si="85"/>
        <v>563.15572635680121</v>
      </c>
      <c r="G296" s="2">
        <f t="shared" si="93"/>
        <v>15923.754230370725</v>
      </c>
      <c r="H296" s="2">
        <f t="shared" si="94"/>
        <v>1326.1623884906683</v>
      </c>
      <c r="I296" s="2">
        <f t="shared" si="82"/>
        <v>17813.072345218196</v>
      </c>
      <c r="J296" s="2">
        <f t="shared" si="100"/>
        <v>408216.24124458368</v>
      </c>
      <c r="K296" s="2">
        <f t="shared" si="86"/>
        <v>12333.685489988698</v>
      </c>
      <c r="L296" s="2">
        <f t="shared" si="86"/>
        <v>282646.95914557436</v>
      </c>
      <c r="M296" s="2"/>
      <c r="N296" s="28">
        <f t="shared" si="101"/>
        <v>994845.87451628712</v>
      </c>
      <c r="O296" s="2">
        <f t="shared" si="95"/>
        <v>1383.0304981490165</v>
      </c>
      <c r="P296" s="2">
        <f t="shared" si="96"/>
        <v>39106.479282568624</v>
      </c>
      <c r="R296">
        <f t="shared" si="97"/>
        <v>275</v>
      </c>
      <c r="S296" s="89">
        <f t="shared" si="87"/>
        <v>17249.916618861393</v>
      </c>
      <c r="T296" s="89">
        <f>IF(AND(S296=0,S295&gt;0),SUM($G296:$H$381),S296)</f>
        <v>17249.916618861393</v>
      </c>
      <c r="U296" s="82">
        <f>SUM(T296:T$381)</f>
        <v>421014.7134146429</v>
      </c>
      <c r="V296" s="68">
        <f>localspline(R296,'BBG rates'!$G$10:$G$27,'BBG rates'!$K$10:$K$27)</f>
        <v>0.97251867752952792</v>
      </c>
      <c r="W296" s="68">
        <f>locallinterp(R296,'BBG rates'!$G$10:$G$27,'BBG rates'!$J$10:$J$27)</f>
        <v>0.11033333333333334</v>
      </c>
      <c r="X296" s="56">
        <f t="shared" si="98"/>
        <v>0.11027757767836377</v>
      </c>
      <c r="Y296" s="66">
        <f t="shared" si="88"/>
        <v>40.687574836981611</v>
      </c>
      <c r="Z296" s="72">
        <f t="shared" si="89"/>
        <v>0.11597003204087972</v>
      </c>
      <c r="AA296" s="79">
        <f t="shared" si="90"/>
        <v>-31.224023382090177</v>
      </c>
      <c r="AB296" s="81">
        <f t="shared" si="99"/>
        <v>-8.8996481274055739E-2</v>
      </c>
      <c r="AD296" s="95">
        <f>locallinterp(R296,'BBG rates'!$N$10:$N$369,'BBG rates'!$P$10:$P$369)</f>
        <v>23.054816070035493</v>
      </c>
      <c r="AI296" s="185">
        <f t="shared" si="91"/>
        <v>275</v>
      </c>
      <c r="AJ296" s="127">
        <f>locallinterp(MIN(AI296,CAP_Senior*12),'BBG rates'!$X$24:$X$65,'BBG rates'!$Y$24:$Y$65)</f>
        <v>67.918742488467984</v>
      </c>
      <c r="AK296" s="127">
        <f>locallinterp(MIN(AI296,CAP_CB*12),'BBG rates'!$AA$25:$AA$40,'BBG rates'!$AC$25:$AC$40)</f>
        <v>11</v>
      </c>
      <c r="AL296" s="144">
        <f t="shared" si="92"/>
        <v>20.676186223039558</v>
      </c>
      <c r="AM296" s="142">
        <f>(SUMPRODUCT(AL296:AL$381,G296:G$381)+SUMPRODUCT(AL296:AL$381,H296:H$381))/12</f>
        <v>725414.88476673234</v>
      </c>
    </row>
    <row r="297" spans="1:39" x14ac:dyDescent="0.2">
      <c r="A297" s="7">
        <v>276</v>
      </c>
      <c r="B297" s="7">
        <v>138</v>
      </c>
      <c r="C297" s="7">
        <v>69</v>
      </c>
      <c r="D297" s="12">
        <f t="shared" si="84"/>
        <v>23</v>
      </c>
      <c r="E297" s="29">
        <f t="shared" si="83"/>
        <v>386602.15085675369</v>
      </c>
      <c r="F297" s="2">
        <f t="shared" si="85"/>
        <v>540.08197379290493</v>
      </c>
      <c r="G297" s="2">
        <f t="shared" si="93"/>
        <v>15892.854129923746</v>
      </c>
      <c r="H297" s="2">
        <f t="shared" si="94"/>
        <v>1269.7918091039946</v>
      </c>
      <c r="I297" s="2">
        <f t="shared" si="82"/>
        <v>17702.727912820643</v>
      </c>
      <c r="J297" s="2">
        <f t="shared" si="100"/>
        <v>407162.74199487478</v>
      </c>
      <c r="K297" s="2">
        <f t="shared" si="86"/>
        <v>12240.909908002606</v>
      </c>
      <c r="L297" s="2">
        <f t="shared" si="86"/>
        <v>281540.9278840599</v>
      </c>
      <c r="M297" s="2"/>
      <c r="N297" s="28">
        <f t="shared" si="101"/>
        <v>955687.0858083138</v>
      </c>
      <c r="O297" s="2">
        <f t="shared" si="95"/>
        <v>1330.7210727443457</v>
      </c>
      <c r="P297" s="2">
        <f t="shared" si="96"/>
        <v>39158.78870797329</v>
      </c>
      <c r="R297">
        <f t="shared" si="97"/>
        <v>276</v>
      </c>
      <c r="S297" s="89">
        <f t="shared" si="87"/>
        <v>17162.645939027741</v>
      </c>
      <c r="T297" s="89">
        <f>IF(AND(S297=0,S296&gt;0),SUM($G297:$H$381),S297)</f>
        <v>17162.645939027741</v>
      </c>
      <c r="U297" s="82">
        <f>SUM(T297:T$381)</f>
        <v>403764.79679578153</v>
      </c>
      <c r="V297" s="68">
        <f>localspline(R297,'BBG rates'!$G$10:$G$27,'BBG rates'!$K$10:$K$27)</f>
        <v>0.97233542782961224</v>
      </c>
      <c r="W297" s="68">
        <f>locallinterp(R297,'BBG rates'!$G$10:$G$27,'BBG rates'!$J$10:$J$27)</f>
        <v>0.1108</v>
      </c>
      <c r="X297" s="56">
        <f t="shared" si="98"/>
        <v>0.11074377186588436</v>
      </c>
      <c r="Y297" s="66">
        <f t="shared" si="88"/>
        <v>39.102342320413456</v>
      </c>
      <c r="Z297" s="72">
        <f t="shared" si="89"/>
        <v>0.11621322898100261</v>
      </c>
      <c r="AA297" s="79">
        <f t="shared" si="90"/>
        <v>-29.944705147632241</v>
      </c>
      <c r="AB297" s="81">
        <f t="shared" si="99"/>
        <v>-8.8996481274055739E-2</v>
      </c>
      <c r="AD297" s="95">
        <f>locallinterp(R297,'BBG rates'!$N$10:$N$369,'BBG rates'!$P$10:$P$369)</f>
        <v>23.135844022354625</v>
      </c>
      <c r="AI297" s="185">
        <f t="shared" si="91"/>
        <v>276</v>
      </c>
      <c r="AJ297" s="127">
        <f>locallinterp(MIN(AI297,CAP_Senior*12),'BBG rates'!$X$24:$X$65,'BBG rates'!$Y$24:$Y$65)</f>
        <v>67.918742488467984</v>
      </c>
      <c r="AK297" s="127">
        <f>locallinterp(MIN(AI297,CAP_CB*12),'BBG rates'!$AA$25:$AA$40,'BBG rates'!$AC$25:$AC$40)</f>
        <v>11</v>
      </c>
      <c r="AL297" s="144">
        <f t="shared" si="92"/>
        <v>20.676186223039558</v>
      </c>
      <c r="AM297" s="142">
        <f>(SUMPRODUCT(AL297:AL$381,G297:G$381)+SUMPRODUCT(AL297:AL$381,H297:H$381))/12</f>
        <v>695693.01073810866</v>
      </c>
    </row>
    <row r="298" spans="1:39" x14ac:dyDescent="0.2">
      <c r="A298" s="7">
        <v>277</v>
      </c>
      <c r="B298" s="7">
        <v>138.5</v>
      </c>
      <c r="C298" s="7">
        <v>69.25</v>
      </c>
      <c r="D298" s="12">
        <f t="shared" si="84"/>
        <v>23.083333333333332</v>
      </c>
      <c r="E298" s="29">
        <f t="shared" si="83"/>
        <v>369526.43013061001</v>
      </c>
      <c r="F298" s="2">
        <f t="shared" si="85"/>
        <v>517.12495582645965</v>
      </c>
      <c r="G298" s="2">
        <f t="shared" si="93"/>
        <v>15862.013991229123</v>
      </c>
      <c r="H298" s="2">
        <f t="shared" si="94"/>
        <v>1213.7067349145382</v>
      </c>
      <c r="I298" s="2">
        <f t="shared" si="82"/>
        <v>17592.84568197012</v>
      </c>
      <c r="J298" s="2">
        <f t="shared" si="100"/>
        <v>406101.52115881024</v>
      </c>
      <c r="K298" s="2">
        <f t="shared" si="86"/>
        <v>12148.679353548814</v>
      </c>
      <c r="L298" s="2">
        <f t="shared" si="86"/>
        <v>280432.01507775177</v>
      </c>
      <c r="M298" s="2"/>
      <c r="N298" s="28">
        <f t="shared" si="101"/>
        <v>916475.91770504753</v>
      </c>
      <c r="O298" s="2">
        <f t="shared" si="95"/>
        <v>1278.3416774514014</v>
      </c>
      <c r="P298" s="2">
        <f t="shared" si="96"/>
        <v>39211.168103266238</v>
      </c>
      <c r="R298">
        <f t="shared" si="97"/>
        <v>277</v>
      </c>
      <c r="S298" s="89">
        <f t="shared" si="87"/>
        <v>17075.720726143663</v>
      </c>
      <c r="T298" s="89">
        <f>IF(AND(S298=0,S297&gt;0),SUM($G298:$H$381),S298)</f>
        <v>17075.720726143663</v>
      </c>
      <c r="U298" s="82">
        <f>SUM(T298:T$381)</f>
        <v>386602.15085675375</v>
      </c>
      <c r="V298" s="68">
        <f>localspline(R298,'BBG rates'!$G$10:$G$27,'BBG rates'!$K$10:$K$27)</f>
        <v>0.97215537054860868</v>
      </c>
      <c r="W298" s="68">
        <f>locallinterp(R298,'BBG rates'!$G$10:$G$27,'BBG rates'!$J$10:$J$27)</f>
        <v>0.11126666666666667</v>
      </c>
      <c r="X298" s="56">
        <f t="shared" si="98"/>
        <v>0.11120996406166483</v>
      </c>
      <c r="Y298" s="66">
        <f t="shared" si="88"/>
        <v>37.518462198341261</v>
      </c>
      <c r="Z298" s="72">
        <f t="shared" si="89"/>
        <v>0.11645603765585724</v>
      </c>
      <c r="AA298" s="79">
        <f t="shared" si="90"/>
        <v>-28.671859232693965</v>
      </c>
      <c r="AB298" s="81">
        <f t="shared" si="99"/>
        <v>-8.8996481274055739E-2</v>
      </c>
      <c r="AD298" s="95">
        <f>locallinterp(R298,'BBG rates'!$N$10:$N$369,'BBG rates'!$P$10:$P$369)</f>
        <v>23.216856969900341</v>
      </c>
      <c r="AI298" s="185">
        <f t="shared" si="91"/>
        <v>277</v>
      </c>
      <c r="AJ298" s="127">
        <f>locallinterp(MIN(AI298,CAP_Senior*12),'BBG rates'!$X$24:$X$65,'BBG rates'!$Y$24:$Y$65)</f>
        <v>67.918742488467984</v>
      </c>
      <c r="AK298" s="127">
        <f>locallinterp(MIN(AI298,CAP_CB*12),'BBG rates'!$AA$25:$AA$40,'BBG rates'!$AC$25:$AC$40)</f>
        <v>11</v>
      </c>
      <c r="AL298" s="144">
        <f t="shared" si="92"/>
        <v>20.676186223039558</v>
      </c>
      <c r="AM298" s="142">
        <f>(SUMPRODUCT(AL298:AL$381,G298:G$381)+SUMPRODUCT(AL298:AL$381,H298:H$381))/12</f>
        <v>666121.50544515613</v>
      </c>
    </row>
    <row r="299" spans="1:39" x14ac:dyDescent="0.2">
      <c r="A299" s="7">
        <v>278</v>
      </c>
      <c r="B299" s="7">
        <v>139</v>
      </c>
      <c r="C299" s="7">
        <v>69.5</v>
      </c>
      <c r="D299" s="12">
        <f t="shared" si="84"/>
        <v>23.166666666666668</v>
      </c>
      <c r="E299" s="29">
        <f t="shared" si="83"/>
        <v>352537.2903973448</v>
      </c>
      <c r="F299" s="2">
        <f t="shared" si="85"/>
        <v>494.28421035558443</v>
      </c>
      <c r="G299" s="2">
        <f t="shared" si="93"/>
        <v>15831.233697930858</v>
      </c>
      <c r="H299" s="2">
        <f t="shared" si="94"/>
        <v>1157.9060353343214</v>
      </c>
      <c r="I299" s="2">
        <f t="shared" si="82"/>
        <v>17483.423943620764</v>
      </c>
      <c r="J299" s="2">
        <f t="shared" si="100"/>
        <v>405032.65469388105</v>
      </c>
      <c r="K299" s="2">
        <f t="shared" si="86"/>
        <v>12056.990931095059</v>
      </c>
      <c r="L299" s="2">
        <f t="shared" si="86"/>
        <v>279320.28990370221</v>
      </c>
      <c r="M299" s="2"/>
      <c r="N299" s="28">
        <f t="shared" si="101"/>
        <v>877212.30014300731</v>
      </c>
      <c r="O299" s="2">
        <f t="shared" si="95"/>
        <v>1225.89221867739</v>
      </c>
      <c r="P299" s="2">
        <f t="shared" si="96"/>
        <v>39263.617562040243</v>
      </c>
      <c r="R299">
        <f t="shared" si="97"/>
        <v>278</v>
      </c>
      <c r="S299" s="89">
        <f t="shared" si="87"/>
        <v>16989.13973326518</v>
      </c>
      <c r="T299" s="89">
        <f>IF(AND(S299=0,S298&gt;0),SUM($G299:$H$381),S299)</f>
        <v>16989.13973326518</v>
      </c>
      <c r="U299" s="82">
        <f>SUM(T299:T$381)</f>
        <v>369526.43013061007</v>
      </c>
      <c r="V299" s="68">
        <f>localspline(R299,'BBG rates'!$G$10:$G$27,'BBG rates'!$K$10:$K$27)</f>
        <v>0.97197862492447196</v>
      </c>
      <c r="W299" s="68">
        <f>locallinterp(R299,'BBG rates'!$G$10:$G$27,'BBG rates'!$J$10:$J$27)</f>
        <v>0.11173333333333334</v>
      </c>
      <c r="X299" s="56">
        <f t="shared" si="98"/>
        <v>0.1116761542651723</v>
      </c>
      <c r="Y299" s="66">
        <f t="shared" si="88"/>
        <v>35.935970291440043</v>
      </c>
      <c r="Z299" s="72">
        <f t="shared" si="89"/>
        <v>0.11669845735929107</v>
      </c>
      <c r="AA299" s="79">
        <f t="shared" si="90"/>
        <v>-27.405460016156258</v>
      </c>
      <c r="AB299" s="81">
        <f t="shared" si="99"/>
        <v>-8.8996481274055753E-2</v>
      </c>
      <c r="AD299" s="95">
        <f>locallinterp(R299,'BBG rates'!$N$10:$N$369,'BBG rates'!$P$10:$P$369)</f>
        <v>23.297855188644046</v>
      </c>
      <c r="AI299" s="185">
        <f t="shared" si="91"/>
        <v>278</v>
      </c>
      <c r="AJ299" s="127">
        <f>locallinterp(MIN(AI299,CAP_Senior*12),'BBG rates'!$X$24:$X$65,'BBG rates'!$Y$24:$Y$65)</f>
        <v>67.918742488467984</v>
      </c>
      <c r="AK299" s="127">
        <f>locallinterp(MIN(AI299,CAP_CB*12),'BBG rates'!$AA$25:$AA$40,'BBG rates'!$AC$25:$AC$40)</f>
        <v>11</v>
      </c>
      <c r="AL299" s="144">
        <f t="shared" si="92"/>
        <v>20.676186223039558</v>
      </c>
      <c r="AM299" s="142">
        <f>(SUMPRODUCT(AL299:AL$381,G299:G$381)+SUMPRODUCT(AL299:AL$381,H299:H$381))/12</f>
        <v>636699.77364295907</v>
      </c>
    </row>
    <row r="300" spans="1:39" x14ac:dyDescent="0.2">
      <c r="A300" s="7">
        <v>279</v>
      </c>
      <c r="B300" s="7">
        <v>139.5</v>
      </c>
      <c r="C300" s="7">
        <v>69.75</v>
      </c>
      <c r="D300" s="12">
        <f t="shared" si="84"/>
        <v>23.25</v>
      </c>
      <c r="E300" s="29">
        <f t="shared" si="83"/>
        <v>335634.38867958926</v>
      </c>
      <c r="F300" s="2">
        <f t="shared" si="85"/>
        <v>471.55927694632987</v>
      </c>
      <c r="G300" s="2">
        <f t="shared" si="93"/>
        <v>15800.513133898754</v>
      </c>
      <c r="H300" s="2">
        <f t="shared" si="94"/>
        <v>1102.3885838567983</v>
      </c>
      <c r="I300" s="2">
        <f t="shared" si="82"/>
        <v>17374.46099470188</v>
      </c>
      <c r="J300" s="2">
        <f t="shared" si="100"/>
        <v>403956.21812681871</v>
      </c>
      <c r="K300" s="2">
        <f t="shared" si="86"/>
        <v>11965.841759705861</v>
      </c>
      <c r="L300" s="2">
        <f t="shared" si="86"/>
        <v>278205.82091316127</v>
      </c>
      <c r="M300" s="2"/>
      <c r="N300" s="28">
        <f t="shared" si="101"/>
        <v>837896.16296499397</v>
      </c>
      <c r="O300" s="2">
        <f t="shared" si="95"/>
        <v>1173.3726027043265</v>
      </c>
      <c r="P300" s="2">
        <f t="shared" si="96"/>
        <v>39316.137178013305</v>
      </c>
      <c r="R300">
        <f t="shared" si="97"/>
        <v>279</v>
      </c>
      <c r="S300" s="89">
        <f t="shared" si="87"/>
        <v>16902.901717755551</v>
      </c>
      <c r="T300" s="89">
        <f>IF(AND(S300=0,S299&gt;0),SUM($G300:$H$381),S300)</f>
        <v>16902.901717755551</v>
      </c>
      <c r="U300" s="82">
        <f>SUM(T300:T$381)</f>
        <v>352537.29039734486</v>
      </c>
      <c r="V300" s="68">
        <f>localspline(R300,'BBG rates'!$G$10:$G$27,'BBG rates'!$K$10:$K$27)</f>
        <v>0.97180510166463308</v>
      </c>
      <c r="W300" s="68">
        <f>locallinterp(R300,'BBG rates'!$G$10:$G$27,'BBG rates'!$J$10:$J$27)</f>
        <v>0.11219999999999999</v>
      </c>
      <c r="X300" s="56">
        <f t="shared" si="98"/>
        <v>0.11214234247667321</v>
      </c>
      <c r="Y300" s="66">
        <f t="shared" si="88"/>
        <v>34.354902133369471</v>
      </c>
      <c r="Z300" s="72">
        <f t="shared" si="89"/>
        <v>0.11694048738383864</v>
      </c>
      <c r="AA300" s="79">
        <f t="shared" si="90"/>
        <v>-26.14548196937805</v>
      </c>
      <c r="AB300" s="81">
        <f t="shared" si="99"/>
        <v>-8.8996481274055753E-2</v>
      </c>
      <c r="AD300" s="95">
        <f>locallinterp(R300,'BBG rates'!$N$10:$N$369,'BBG rates'!$P$10:$P$369)</f>
        <v>23.378838947116098</v>
      </c>
      <c r="AI300" s="185">
        <f t="shared" si="91"/>
        <v>279</v>
      </c>
      <c r="AJ300" s="127">
        <f>locallinterp(MIN(AI300,CAP_Senior*12),'BBG rates'!$X$24:$X$65,'BBG rates'!$Y$24:$Y$65)</f>
        <v>67.918742488467984</v>
      </c>
      <c r="AK300" s="127">
        <f>locallinterp(MIN(AI300,CAP_CB*12),'BBG rates'!$AA$25:$AA$40,'BBG rates'!$AC$25:$AC$40)</f>
        <v>11</v>
      </c>
      <c r="AL300" s="144">
        <f t="shared" si="92"/>
        <v>20.676186223039558</v>
      </c>
      <c r="AM300" s="142">
        <f>(SUMPRODUCT(AL300:AL$381,G300:G$381)+SUMPRODUCT(AL300:AL$381,H300:H$381))/12</f>
        <v>607427.2222351064</v>
      </c>
    </row>
    <row r="301" spans="1:39" x14ac:dyDescent="0.2">
      <c r="A301" s="7">
        <v>280</v>
      </c>
      <c r="B301" s="7">
        <v>140</v>
      </c>
      <c r="C301" s="7">
        <v>70</v>
      </c>
      <c r="D301" s="12">
        <f t="shared" si="84"/>
        <v>23.333333333333332</v>
      </c>
      <c r="E301" s="29">
        <f t="shared" si="83"/>
        <v>318817.38323831855</v>
      </c>
      <c r="F301" s="2">
        <f t="shared" si="85"/>
        <v>448.94969682691647</v>
      </c>
      <c r="G301" s="2">
        <f t="shared" si="93"/>
        <v>15769.852183227964</v>
      </c>
      <c r="H301" s="2">
        <f t="shared" si="94"/>
        <v>1047.1532580427547</v>
      </c>
      <c r="I301" s="2">
        <f t="shared" si="82"/>
        <v>17265.955138097634</v>
      </c>
      <c r="J301" s="2">
        <f t="shared" si="100"/>
        <v>402872.28655561141</v>
      </c>
      <c r="K301" s="2">
        <f t="shared" si="86"/>
        <v>11875.22897297115</v>
      </c>
      <c r="L301" s="2">
        <f t="shared" si="86"/>
        <v>277088.6760359935</v>
      </c>
      <c r="M301" s="2"/>
      <c r="N301" s="28">
        <f t="shared" si="101"/>
        <v>798527.43591996515</v>
      </c>
      <c r="O301" s="2">
        <f t="shared" si="95"/>
        <v>1120.7827356888672</v>
      </c>
      <c r="P301" s="2">
        <f t="shared" si="96"/>
        <v>39368.727045028769</v>
      </c>
      <c r="R301">
        <f t="shared" si="97"/>
        <v>280</v>
      </c>
      <c r="S301" s="89">
        <f t="shared" si="87"/>
        <v>16817.005441270718</v>
      </c>
      <c r="T301" s="89">
        <f>IF(AND(S301=0,S300&gt;0),SUM($G301:$H$381),S301)</f>
        <v>16817.005441270718</v>
      </c>
      <c r="U301" s="82">
        <f>SUM(T301:T$381)</f>
        <v>335634.38867958932</v>
      </c>
      <c r="V301" s="68">
        <f>localspline(R301,'BBG rates'!$G$10:$G$27,'BBG rates'!$K$10:$K$27)</f>
        <v>0.9716349200012887</v>
      </c>
      <c r="W301" s="68">
        <f>locallinterp(R301,'BBG rates'!$G$10:$G$27,'BBG rates'!$J$10:$J$27)</f>
        <v>0.11266666666666666</v>
      </c>
      <c r="X301" s="56">
        <f t="shared" si="98"/>
        <v>0.11260852869616755</v>
      </c>
      <c r="Y301" s="66">
        <f t="shared" si="88"/>
        <v>32.77529297230106</v>
      </c>
      <c r="Z301" s="72">
        <f t="shared" si="89"/>
        <v>0.11718212702068405</v>
      </c>
      <c r="AA301" s="79">
        <f t="shared" si="90"/>
        <v>-24.891899655876852</v>
      </c>
      <c r="AB301" s="81">
        <f t="shared" si="99"/>
        <v>-8.8996481274055766E-2</v>
      </c>
      <c r="AD301" s="95">
        <f>locallinterp(R301,'BBG rates'!$N$10:$N$369,'BBG rates'!$P$10:$P$369)</f>
        <v>23.459808523782872</v>
      </c>
      <c r="AI301" s="185">
        <f t="shared" si="91"/>
        <v>280</v>
      </c>
      <c r="AJ301" s="127">
        <f>locallinterp(MIN(AI301,CAP_Senior*12),'BBG rates'!$X$24:$X$65,'BBG rates'!$Y$24:$Y$65)</f>
        <v>67.918742488467984</v>
      </c>
      <c r="AK301" s="127">
        <f>locallinterp(MIN(AI301,CAP_CB*12),'BBG rates'!$AA$25:$AA$40,'BBG rates'!$AC$25:$AC$40)</f>
        <v>11</v>
      </c>
      <c r="AL301" s="144">
        <f t="shared" si="92"/>
        <v>20.676186223039558</v>
      </c>
      <c r="AM301" s="142">
        <f>(SUMPRODUCT(AL301:AL$381,G301:G$381)+SUMPRODUCT(AL301:AL$381,H301:H$381))/12</f>
        <v>578303.26026626909</v>
      </c>
    </row>
    <row r="302" spans="1:39" x14ac:dyDescent="0.2">
      <c r="A302" s="7">
        <v>281</v>
      </c>
      <c r="B302" s="7">
        <v>140.5</v>
      </c>
      <c r="C302" s="7">
        <v>70.25</v>
      </c>
      <c r="D302" s="12">
        <f t="shared" si="84"/>
        <v>23.416666666666668</v>
      </c>
      <c r="E302" s="29">
        <f t="shared" si="83"/>
        <v>302085.93356857373</v>
      </c>
      <c r="F302" s="2">
        <f t="shared" si="85"/>
        <v>426.45501288199262</v>
      </c>
      <c r="G302" s="2">
        <f t="shared" si="93"/>
        <v>15739.250730238546</v>
      </c>
      <c r="H302" s="2">
        <f t="shared" si="94"/>
        <v>992.19893950625556</v>
      </c>
      <c r="I302" s="2">
        <f t="shared" si="82"/>
        <v>17157.904682626795</v>
      </c>
      <c r="J302" s="2">
        <f t="shared" si="100"/>
        <v>401780.93465151079</v>
      </c>
      <c r="K302" s="2">
        <f t="shared" si="86"/>
        <v>11785.149718935234</v>
      </c>
      <c r="L302" s="2">
        <f t="shared" si="86"/>
        <v>275968.92258506676</v>
      </c>
      <c r="M302" s="2"/>
      <c r="N302" s="28">
        <f t="shared" si="101"/>
        <v>759106.04866290966</v>
      </c>
      <c r="O302" s="2">
        <f t="shared" si="95"/>
        <v>1068.1225236621426</v>
      </c>
      <c r="P302" s="2">
        <f t="shared" si="96"/>
        <v>39421.387257055489</v>
      </c>
      <c r="R302">
        <f t="shared" si="97"/>
        <v>281</v>
      </c>
      <c r="S302" s="89">
        <f t="shared" si="87"/>
        <v>16731.449669744801</v>
      </c>
      <c r="T302" s="89">
        <f>IF(AND(S302=0,S301&gt;0),SUM($G302:$H$381),S302)</f>
        <v>16731.449669744801</v>
      </c>
      <c r="U302" s="82">
        <f>SUM(T302:T$381)</f>
        <v>318817.38323831861</v>
      </c>
      <c r="V302" s="68">
        <f>localspline(R302,'BBG rates'!$G$10:$G$27,'BBG rates'!$K$10:$K$27)</f>
        <v>0.97146805025201699</v>
      </c>
      <c r="W302" s="68">
        <f>locallinterp(R302,'BBG rates'!$G$10:$G$27,'BBG rates'!$J$10:$J$27)</f>
        <v>0.11313333333333334</v>
      </c>
      <c r="X302" s="56">
        <f t="shared" si="98"/>
        <v>0.11307471292365534</v>
      </c>
      <c r="Y302" s="66">
        <f t="shared" si="88"/>
        <v>31.19717777245361</v>
      </c>
      <c r="Z302" s="72">
        <f t="shared" si="89"/>
        <v>0.11742337555967002</v>
      </c>
      <c r="AA302" s="79">
        <f t="shared" si="90"/>
        <v>-23.6446877310104</v>
      </c>
      <c r="AB302" s="81">
        <f t="shared" si="99"/>
        <v>-8.8996481274055753E-2</v>
      </c>
      <c r="AD302" s="95">
        <f>locallinterp(R302,'BBG rates'!$N$10:$N$369,'BBG rates'!$P$10:$P$369)</f>
        <v>23.540764194637205</v>
      </c>
      <c r="AI302" s="185">
        <f t="shared" si="91"/>
        <v>281</v>
      </c>
      <c r="AJ302" s="127">
        <f>locallinterp(MIN(AI302,CAP_Senior*12),'BBG rates'!$X$24:$X$65,'BBG rates'!$Y$24:$Y$65)</f>
        <v>67.918742488467984</v>
      </c>
      <c r="AK302" s="127">
        <f>locallinterp(MIN(AI302,CAP_CB*12),'BBG rates'!$AA$25:$AA$40,'BBG rates'!$AC$25:$AC$40)</f>
        <v>11</v>
      </c>
      <c r="AL302" s="144">
        <f t="shared" si="92"/>
        <v>20.676186223039558</v>
      </c>
      <c r="AM302" s="142">
        <f>(SUMPRODUCT(AL302:AL$381,G302:G$381)+SUMPRODUCT(AL302:AL$381,H302:H$381))/12</f>
        <v>549327.29891480389</v>
      </c>
    </row>
    <row r="303" spans="1:39" x14ac:dyDescent="0.2">
      <c r="A303" s="7">
        <v>282</v>
      </c>
      <c r="B303" s="7">
        <v>141</v>
      </c>
      <c r="C303" s="7">
        <v>70.5</v>
      </c>
      <c r="D303" s="12">
        <f t="shared" si="84"/>
        <v>23.5</v>
      </c>
      <c r="E303" s="29">
        <f t="shared" si="83"/>
        <v>285439.70039519807</v>
      </c>
      <c r="F303" s="2">
        <f t="shared" si="85"/>
        <v>404.07476964691216</v>
      </c>
      <c r="G303" s="2">
        <f t="shared" si="93"/>
        <v>15708.708659475054</v>
      </c>
      <c r="H303" s="2">
        <f t="shared" si="94"/>
        <v>937.52451390064232</v>
      </c>
      <c r="I303" s="2">
        <f t="shared" si="82"/>
        <v>17050.30794302261</v>
      </c>
      <c r="J303" s="2">
        <f t="shared" si="100"/>
        <v>400682.23666103132</v>
      </c>
      <c r="K303" s="2">
        <f t="shared" si="86"/>
        <v>11695.601160026166</v>
      </c>
      <c r="L303" s="2">
        <f t="shared" si="86"/>
        <v>274846.62726061494</v>
      </c>
      <c r="M303" s="2"/>
      <c r="N303" s="28">
        <f t="shared" si="101"/>
        <v>719631.93075472163</v>
      </c>
      <c r="O303" s="2">
        <f t="shared" si="95"/>
        <v>1015.3918725295882</v>
      </c>
      <c r="P303" s="2">
        <f t="shared" si="96"/>
        <v>39474.117908188047</v>
      </c>
      <c r="R303">
        <f t="shared" si="97"/>
        <v>282</v>
      </c>
      <c r="S303" s="89">
        <f t="shared" si="87"/>
        <v>16646.233173375698</v>
      </c>
      <c r="T303" s="89">
        <f>IF(AND(S303=0,S302&gt;0),SUM($G303:$H$381),S303)</f>
        <v>16646.233173375698</v>
      </c>
      <c r="U303" s="82">
        <f>SUM(T303:T$381)</f>
        <v>302085.93356857385</v>
      </c>
      <c r="V303" s="68">
        <f>localspline(R303,'BBG rates'!$G$10:$G$27,'BBG rates'!$K$10:$K$27)</f>
        <v>0.97130458184144597</v>
      </c>
      <c r="W303" s="68">
        <f>locallinterp(R303,'BBG rates'!$G$10:$G$27,'BBG rates'!$J$10:$J$27)</f>
        <v>0.11359999999999999</v>
      </c>
      <c r="X303" s="56">
        <f t="shared" si="98"/>
        <v>0.11354089515913657</v>
      </c>
      <c r="Y303" s="66">
        <f t="shared" si="88"/>
        <v>29.620591215617793</v>
      </c>
      <c r="Z303" s="72">
        <f t="shared" si="89"/>
        <v>0.11766423228929547</v>
      </c>
      <c r="AA303" s="79">
        <f t="shared" si="90"/>
        <v>-22.403820941659358</v>
      </c>
      <c r="AB303" s="81">
        <f t="shared" si="99"/>
        <v>-8.8996481274055739E-2</v>
      </c>
      <c r="AD303" s="95">
        <f>locallinterp(R303,'BBG rates'!$N$10:$N$369,'BBG rates'!$P$10:$P$369)</f>
        <v>23.621706243123992</v>
      </c>
      <c r="AI303" s="185">
        <f t="shared" si="91"/>
        <v>282</v>
      </c>
      <c r="AJ303" s="127">
        <f>locallinterp(MIN(AI303,CAP_Senior*12),'BBG rates'!$X$24:$X$65,'BBG rates'!$Y$24:$Y$65)</f>
        <v>67.918742488467984</v>
      </c>
      <c r="AK303" s="127">
        <f>locallinterp(MIN(AI303,CAP_CB*12),'BBG rates'!$AA$25:$AA$40,'BBG rates'!$AC$25:$AC$40)</f>
        <v>11</v>
      </c>
      <c r="AL303" s="144">
        <f t="shared" si="92"/>
        <v>20.676186223039558</v>
      </c>
      <c r="AM303" s="142">
        <f>(SUMPRODUCT(AL303:AL$381,G303:G$381)+SUMPRODUCT(AL303:AL$381,H303:H$381))/12</f>
        <v>520498.75148538244</v>
      </c>
    </row>
    <row r="304" spans="1:39" x14ac:dyDescent="0.2">
      <c r="A304" s="7">
        <v>283</v>
      </c>
      <c r="B304" s="7">
        <v>141.5</v>
      </c>
      <c r="C304" s="7">
        <v>70.75</v>
      </c>
      <c r="D304" s="12">
        <f t="shared" si="84"/>
        <v>23.583333333333332</v>
      </c>
      <c r="E304" s="29">
        <f t="shared" si="83"/>
        <v>268878.34566858743</v>
      </c>
      <c r="F304" s="2">
        <f t="shared" si="85"/>
        <v>381.80851330203114</v>
      </c>
      <c r="G304" s="2">
        <f t="shared" si="93"/>
        <v>15678.225855706061</v>
      </c>
      <c r="H304" s="2">
        <f t="shared" si="94"/>
        <v>883.12887090457457</v>
      </c>
      <c r="I304" s="2">
        <f t="shared" si="82"/>
        <v>16943.163239912665</v>
      </c>
      <c r="J304" s="2">
        <f t="shared" si="100"/>
        <v>399576.2664079403</v>
      </c>
      <c r="K304" s="2">
        <f t="shared" si="86"/>
        <v>11606.580472985375</v>
      </c>
      <c r="L304" s="2">
        <f t="shared" si="86"/>
        <v>273721.85615457169</v>
      </c>
      <c r="M304" s="2"/>
      <c r="N304" s="28">
        <f t="shared" si="101"/>
        <v>680105.01166207483</v>
      </c>
      <c r="O304" s="2">
        <f t="shared" si="95"/>
        <v>962.59068807077813</v>
      </c>
      <c r="P304" s="2">
        <f t="shared" si="96"/>
        <v>39526.919092646844</v>
      </c>
      <c r="R304">
        <f t="shared" si="97"/>
        <v>283</v>
      </c>
      <c r="S304" s="89">
        <f t="shared" si="87"/>
        <v>16561.354726610636</v>
      </c>
      <c r="T304" s="89">
        <f>IF(AND(S304=0,S303&gt;0),SUM($G304:$H$381),S304)</f>
        <v>16561.354726610636</v>
      </c>
      <c r="U304" s="82">
        <f>SUM(T304:T$381)</f>
        <v>285439.70039519813</v>
      </c>
      <c r="V304" s="68">
        <f>localspline(R304,'BBG rates'!$G$10:$G$27,'BBG rates'!$K$10:$K$27)</f>
        <v>0.97114451489446652</v>
      </c>
      <c r="W304" s="68">
        <f>locallinterp(R304,'BBG rates'!$G$10:$G$27,'BBG rates'!$J$10:$J$27)</f>
        <v>0.11406666666666666</v>
      </c>
      <c r="X304" s="56">
        <f t="shared" si="98"/>
        <v>0.11400707540287769</v>
      </c>
      <c r="Y304" s="66">
        <f t="shared" si="88"/>
        <v>28.0455677026738</v>
      </c>
      <c r="Z304" s="72">
        <f t="shared" si="89"/>
        <v>0.1179046964967131</v>
      </c>
      <c r="AA304" s="79">
        <f t="shared" si="90"/>
        <v>-21.169274125911112</v>
      </c>
      <c r="AB304" s="81">
        <f t="shared" si="99"/>
        <v>-8.8996481274055753E-2</v>
      </c>
      <c r="AD304" s="95">
        <f>locallinterp(R304,'BBG rates'!$N$10:$N$369,'BBG rates'!$P$10:$P$369)</f>
        <v>23.702634952698531</v>
      </c>
      <c r="AI304" s="185">
        <f t="shared" si="91"/>
        <v>283</v>
      </c>
      <c r="AJ304" s="127">
        <f>locallinterp(MIN(AI304,CAP_Senior*12),'BBG rates'!$X$24:$X$65,'BBG rates'!$Y$24:$Y$65)</f>
        <v>67.918742488467984</v>
      </c>
      <c r="AK304" s="127">
        <f>locallinterp(MIN(AI304,CAP_CB*12),'BBG rates'!$AA$25:$AA$40,'BBG rates'!$AC$25:$AC$40)</f>
        <v>11</v>
      </c>
      <c r="AL304" s="144">
        <f t="shared" si="92"/>
        <v>20.676186223039558</v>
      </c>
      <c r="AM304" s="142">
        <f>(SUMPRODUCT(AL304:AL$381,G304:G$381)+SUMPRODUCT(AL304:AL$381,H304:H$381))/12</f>
        <v>491817.03340164461</v>
      </c>
    </row>
    <row r="305" spans="1:39" x14ac:dyDescent="0.2">
      <c r="A305" s="7">
        <v>284</v>
      </c>
      <c r="B305" s="7">
        <v>142</v>
      </c>
      <c r="C305" s="7">
        <v>71</v>
      </c>
      <c r="D305" s="12">
        <f t="shared" si="84"/>
        <v>23.666666666666668</v>
      </c>
      <c r="E305" s="29">
        <f t="shared" si="83"/>
        <v>252401.53256045555</v>
      </c>
      <c r="F305" s="2">
        <f t="shared" si="85"/>
        <v>359.65579166702361</v>
      </c>
      <c r="G305" s="2">
        <f t="shared" si="93"/>
        <v>15647.802203923768</v>
      </c>
      <c r="H305" s="2">
        <f t="shared" si="94"/>
        <v>829.01090420812079</v>
      </c>
      <c r="I305" s="2">
        <f t="shared" si="82"/>
        <v>16836.468899798914</v>
      </c>
      <c r="J305" s="2">
        <f t="shared" si="100"/>
        <v>398463.09729524096</v>
      </c>
      <c r="K305" s="2">
        <f t="shared" si="86"/>
        <v>11518.084848797707</v>
      </c>
      <c r="L305" s="2">
        <f t="shared" si="86"/>
        <v>272594.67475487903</v>
      </c>
      <c r="M305" s="2"/>
      <c r="N305" s="28">
        <f t="shared" si="101"/>
        <v>640525.22075729643</v>
      </c>
      <c r="O305" s="2">
        <f t="shared" si="95"/>
        <v>909.7188759392551</v>
      </c>
      <c r="P305" s="2">
        <f t="shared" si="96"/>
        <v>39579.790904778383</v>
      </c>
      <c r="R305">
        <f t="shared" si="97"/>
        <v>284</v>
      </c>
      <c r="S305" s="89">
        <f t="shared" si="87"/>
        <v>16476.81310813189</v>
      </c>
      <c r="T305" s="89">
        <f>IF(AND(S305=0,S304&gt;0),SUM($G305:$H$381),S305)</f>
        <v>16476.81310813189</v>
      </c>
      <c r="U305" s="82">
        <f>SUM(T305:T$381)</f>
        <v>268878.34566858754</v>
      </c>
      <c r="V305" s="68">
        <f>localspline(R305,'BBG rates'!$G$10:$G$27,'BBG rates'!$K$10:$K$27)</f>
        <v>0.97098787922632712</v>
      </c>
      <c r="W305" s="68">
        <f>locallinterp(R305,'BBG rates'!$G$10:$G$27,'BBG rates'!$J$10:$J$27)</f>
        <v>0.11453333333333333</v>
      </c>
      <c r="X305" s="56">
        <f t="shared" si="98"/>
        <v>0.11447325365461225</v>
      </c>
      <c r="Y305" s="66">
        <f t="shared" si="88"/>
        <v>26.47214135509838</v>
      </c>
      <c r="Z305" s="72">
        <f t="shared" si="89"/>
        <v>0.11814476746771085</v>
      </c>
      <c r="AA305" s="79">
        <f t="shared" si="90"/>
        <v>-19.941022212744613</v>
      </c>
      <c r="AB305" s="81">
        <f t="shared" si="99"/>
        <v>-8.8996481274055739E-2</v>
      </c>
      <c r="AD305" s="95">
        <f>locallinterp(R305,'BBG rates'!$N$10:$N$369,'BBG rates'!$P$10:$P$369)</f>
        <v>23.783550609300725</v>
      </c>
      <c r="AI305" s="185">
        <f t="shared" si="91"/>
        <v>284</v>
      </c>
      <c r="AJ305" s="127">
        <f>locallinterp(MIN(AI305,CAP_Senior*12),'BBG rates'!$X$24:$X$65,'BBG rates'!$Y$24:$Y$65)</f>
        <v>67.918742488467984</v>
      </c>
      <c r="AK305" s="127">
        <f>locallinterp(MIN(AI305,CAP_CB*12),'BBG rates'!$AA$25:$AA$40,'BBG rates'!$AC$25:$AC$40)</f>
        <v>11</v>
      </c>
      <c r="AL305" s="144">
        <f t="shared" si="92"/>
        <v>20.676186223039558</v>
      </c>
      <c r="AM305" s="142">
        <f>(SUMPRODUCT(AL305:AL$381,G305:G$381)+SUMPRODUCT(AL305:AL$381,H305:H$381))/12</f>
        <v>463281.5621988764</v>
      </c>
    </row>
    <row r="306" spans="1:39" x14ac:dyDescent="0.2">
      <c r="A306" s="7">
        <v>285</v>
      </c>
      <c r="B306" s="7">
        <v>142.5</v>
      </c>
      <c r="C306" s="7">
        <v>71.25</v>
      </c>
      <c r="D306" s="12">
        <f t="shared" si="84"/>
        <v>23.75</v>
      </c>
      <c r="E306" s="29">
        <f t="shared" si="83"/>
        <v>236008.92545961315</v>
      </c>
      <c r="F306" s="2">
        <f t="shared" si="85"/>
        <v>337.61615419521701</v>
      </c>
      <c r="G306" s="2">
        <f t="shared" si="93"/>
        <v>15617.43758934353</v>
      </c>
      <c r="H306" s="2">
        <f t="shared" si="94"/>
        <v>775.16951149889542</v>
      </c>
      <c r="I306" s="2">
        <f t="shared" si="82"/>
        <v>16730.223255037643</v>
      </c>
      <c r="J306" s="2">
        <f t="shared" si="100"/>
        <v>397342.80230714404</v>
      </c>
      <c r="K306" s="2">
        <f t="shared" si="86"/>
        <v>11430.111492621727</v>
      </c>
      <c r="L306" s="2">
        <f t="shared" si="86"/>
        <v>271465.14794976602</v>
      </c>
      <c r="M306" s="2"/>
      <c r="N306" s="28">
        <f t="shared" si="101"/>
        <v>600892.48731824115</v>
      </c>
      <c r="O306" s="2">
        <f t="shared" si="95"/>
        <v>856.7763416623626</v>
      </c>
      <c r="P306" s="2">
        <f t="shared" si="96"/>
        <v>39632.733439055264</v>
      </c>
      <c r="R306">
        <f t="shared" si="97"/>
        <v>285</v>
      </c>
      <c r="S306" s="89">
        <f t="shared" si="87"/>
        <v>16392.607100842426</v>
      </c>
      <c r="T306" s="89">
        <f>IF(AND(S306=0,S305&gt;0),SUM($G306:$H$381),S306)</f>
        <v>16392.607100842426</v>
      </c>
      <c r="U306" s="82">
        <f>SUM(T306:T$381)</f>
        <v>252401.53256045564</v>
      </c>
      <c r="V306" s="68">
        <f>localspline(R306,'BBG rates'!$G$10:$G$27,'BBG rates'!$K$10:$K$27)</f>
        <v>0.97083467496639742</v>
      </c>
      <c r="W306" s="68">
        <f>locallinterp(R306,'BBG rates'!$G$10:$G$27,'BBG rates'!$J$10:$J$27)</f>
        <v>0.11499999999999999</v>
      </c>
      <c r="X306" s="56">
        <f t="shared" si="98"/>
        <v>0.11493942991434025</v>
      </c>
      <c r="Y306" s="66">
        <f t="shared" si="88"/>
        <v>24.900346016476028</v>
      </c>
      <c r="Z306" s="72">
        <f t="shared" si="89"/>
        <v>0.11838444448673952</v>
      </c>
      <c r="AA306" s="79">
        <f t="shared" si="90"/>
        <v>-18.719040221716298</v>
      </c>
      <c r="AB306" s="81">
        <f t="shared" si="99"/>
        <v>-8.8996481274055725E-2</v>
      </c>
      <c r="AD306" s="95">
        <f>locallinterp(R306,'BBG rates'!$N$10:$N$369,'BBG rates'!$P$10:$P$369)</f>
        <v>23.864453498881257</v>
      </c>
      <c r="AI306" s="185">
        <f t="shared" si="91"/>
        <v>285</v>
      </c>
      <c r="AJ306" s="127">
        <f>locallinterp(MIN(AI306,CAP_Senior*12),'BBG rates'!$X$24:$X$65,'BBG rates'!$Y$24:$Y$65)</f>
        <v>67.918742488467984</v>
      </c>
      <c r="AK306" s="127">
        <f>locallinterp(MIN(AI306,CAP_CB*12),'BBG rates'!$AA$25:$AA$40,'BBG rates'!$AC$25:$AC$40)</f>
        <v>11</v>
      </c>
      <c r="AL306" s="144">
        <f t="shared" si="92"/>
        <v>20.676186223039558</v>
      </c>
      <c r="AM306" s="142">
        <f>(SUMPRODUCT(AL306:AL$381,G306:G$381)+SUMPRODUCT(AL306:AL$381,H306:H$381))/12</f>
        <v>434891.75751671364</v>
      </c>
    </row>
    <row r="307" spans="1:39" x14ac:dyDescent="0.2">
      <c r="A307" s="7">
        <v>286</v>
      </c>
      <c r="B307" s="7">
        <v>143</v>
      </c>
      <c r="C307" s="7">
        <v>71.5</v>
      </c>
      <c r="D307" s="12">
        <f t="shared" si="84"/>
        <v>23.833333333333332</v>
      </c>
      <c r="E307" s="29">
        <f t="shared" si="83"/>
        <v>219700.18996776146</v>
      </c>
      <c r="F307" s="2">
        <f t="shared" si="85"/>
        <v>315.68915196794643</v>
      </c>
      <c r="G307" s="2">
        <f t="shared" si="93"/>
        <v>15587.131897403457</v>
      </c>
      <c r="H307" s="2">
        <f t="shared" si="94"/>
        <v>721.60359444824246</v>
      </c>
      <c r="I307" s="2">
        <f t="shared" si="82"/>
        <v>16624.424643819646</v>
      </c>
      <c r="J307" s="2">
        <f t="shared" si="100"/>
        <v>396215.45401103486</v>
      </c>
      <c r="K307" s="2">
        <f t="shared" si="86"/>
        <v>11342.657623720434</v>
      </c>
      <c r="L307" s="2">
        <f t="shared" si="86"/>
        <v>270333.34003200365</v>
      </c>
      <c r="M307" s="2"/>
      <c r="N307" s="28">
        <f t="shared" si="101"/>
        <v>561206.74052816455</v>
      </c>
      <c r="O307" s="2">
        <f t="shared" si="95"/>
        <v>803.76299064107639</v>
      </c>
      <c r="P307" s="2">
        <f t="shared" si="96"/>
        <v>39685.746790076555</v>
      </c>
      <c r="R307">
        <f t="shared" si="97"/>
        <v>286</v>
      </c>
      <c r="S307" s="89">
        <f t="shared" si="87"/>
        <v>16308.735491851699</v>
      </c>
      <c r="T307" s="89">
        <f>IF(AND(S307=0,S306&gt;0),SUM($G307:$H$381),S307)</f>
        <v>16308.735491851699</v>
      </c>
      <c r="U307" s="82">
        <f>SUM(T307:T$381)</f>
        <v>236008.92545961318</v>
      </c>
      <c r="V307" s="68">
        <f>localspline(R307,'BBG rates'!$G$10:$G$27,'BBG rates'!$K$10:$K$27)</f>
        <v>0.97068497664524589</v>
      </c>
      <c r="W307" s="68">
        <f>locallinterp(R307,'BBG rates'!$G$10:$G$27,'BBG rates'!$J$10:$J$27)</f>
        <v>0.11546666666666666</v>
      </c>
      <c r="X307" s="56">
        <f t="shared" si="98"/>
        <v>0.11540560418206169</v>
      </c>
      <c r="Y307" s="66">
        <f t="shared" si="88"/>
        <v>23.330215253992201</v>
      </c>
      <c r="Z307" s="72">
        <f t="shared" si="89"/>
        <v>0.11862372683689658</v>
      </c>
      <c r="AA307" s="79">
        <f t="shared" si="90"/>
        <v>-17.503303262647069</v>
      </c>
      <c r="AB307" s="81">
        <f t="shared" si="99"/>
        <v>-8.8996481274055739E-2</v>
      </c>
      <c r="AD307" s="95">
        <f>locallinterp(R307,'BBG rates'!$N$10:$N$369,'BBG rates'!$P$10:$P$369)</f>
        <v>23.945343913601693</v>
      </c>
      <c r="AI307" s="185">
        <f t="shared" si="91"/>
        <v>286</v>
      </c>
      <c r="AJ307" s="127">
        <f>locallinterp(MIN(AI307,CAP_Senior*12),'BBG rates'!$X$24:$X$65,'BBG rates'!$Y$24:$Y$65)</f>
        <v>67.918742488467984</v>
      </c>
      <c r="AK307" s="127">
        <f>locallinterp(MIN(AI307,CAP_CB*12),'BBG rates'!$AA$25:$AA$40,'BBG rates'!$AC$25:$AC$40)</f>
        <v>11</v>
      </c>
      <c r="AL307" s="144">
        <f t="shared" si="92"/>
        <v>20.676186223039558</v>
      </c>
      <c r="AM307" s="142">
        <f>(SUMPRODUCT(AL307:AL$381,G307:G$381)+SUMPRODUCT(AL307:AL$381,H307:H$381))/12</f>
        <v>406647.04109186871</v>
      </c>
    </row>
    <row r="308" spans="1:39" x14ac:dyDescent="0.2">
      <c r="A308" s="7">
        <v>287</v>
      </c>
      <c r="B308" s="7">
        <v>143.5</v>
      </c>
      <c r="C308" s="7">
        <v>71.75</v>
      </c>
      <c r="D308" s="12">
        <f t="shared" si="84"/>
        <v>23.916666666666668</v>
      </c>
      <c r="E308" s="29">
        <f t="shared" si="83"/>
        <v>203474.99289530003</v>
      </c>
      <c r="F308" s="2">
        <f t="shared" si="85"/>
        <v>293.87433768892782</v>
      </c>
      <c r="G308" s="2">
        <f t="shared" si="93"/>
        <v>15556.885013763957</v>
      </c>
      <c r="H308" s="2">
        <f t="shared" si="94"/>
        <v>668.31205869746634</v>
      </c>
      <c r="I308" s="2">
        <f t="shared" si="82"/>
        <v>16519.071410150351</v>
      </c>
      <c r="J308" s="2">
        <f t="shared" si="100"/>
        <v>395081.12455942924</v>
      </c>
      <c r="K308" s="2">
        <f t="shared" si="86"/>
        <v>11255.720475392238</v>
      </c>
      <c r="L308" s="2">
        <f t="shared" si="86"/>
        <v>269199.31470313104</v>
      </c>
      <c r="M308" s="2"/>
      <c r="N308" s="28">
        <f t="shared" si="101"/>
        <v>521467.90947559674</v>
      </c>
      <c r="O308" s="2">
        <f t="shared" si="95"/>
        <v>750.67872814983502</v>
      </c>
      <c r="P308" s="2">
        <f t="shared" si="96"/>
        <v>39738.831052567788</v>
      </c>
      <c r="R308">
        <f t="shared" si="97"/>
        <v>287</v>
      </c>
      <c r="S308" s="89">
        <f t="shared" si="87"/>
        <v>16225.197072461422</v>
      </c>
      <c r="T308" s="89">
        <f>IF(AND(S308=0,S307&gt;0),SUM($G308:$H$381),S308)</f>
        <v>16225.197072461422</v>
      </c>
      <c r="U308" s="82">
        <f>SUM(T308:T$381)</f>
        <v>219700.18996776149</v>
      </c>
      <c r="V308" s="68">
        <f>localspline(R308,'BBG rates'!$G$10:$G$27,'BBG rates'!$K$10:$K$27)</f>
        <v>0.97053881415035437</v>
      </c>
      <c r="W308" s="68">
        <f>locallinterp(R308,'BBG rates'!$G$10:$G$27,'BBG rates'!$J$10:$J$27)</f>
        <v>0.11593333333333333</v>
      </c>
      <c r="X308" s="56">
        <f t="shared" si="98"/>
        <v>0.11587177645804303</v>
      </c>
      <c r="Y308" s="66">
        <f t="shared" si="88"/>
        <v>21.761782359923384</v>
      </c>
      <c r="Z308" s="72">
        <f t="shared" si="89"/>
        <v>0.11886261379992441</v>
      </c>
      <c r="AA308" s="79">
        <f t="shared" si="90"/>
        <v>-16.293786535310314</v>
      </c>
      <c r="AB308" s="81">
        <f t="shared" si="99"/>
        <v>-8.8996481274055753E-2</v>
      </c>
      <c r="AD308" s="95">
        <f>locallinterp(R308,'BBG rates'!$N$10:$N$369,'BBG rates'!$P$10:$P$369)</f>
        <v>24.026222148114222</v>
      </c>
      <c r="AI308" s="185">
        <f t="shared" si="91"/>
        <v>287</v>
      </c>
      <c r="AJ308" s="127">
        <f>locallinterp(MIN(AI308,CAP_Senior*12),'BBG rates'!$X$24:$X$65,'BBG rates'!$Y$24:$Y$65)</f>
        <v>67.918742488467984</v>
      </c>
      <c r="AK308" s="127">
        <f>locallinterp(MIN(AI308,CAP_CB*12),'BBG rates'!$AA$25:$AA$40,'BBG rates'!$AC$25:$AC$40)</f>
        <v>11</v>
      </c>
      <c r="AL308" s="144">
        <f t="shared" si="92"/>
        <v>20.676186223039558</v>
      </c>
      <c r="AM308" s="142">
        <f>(SUMPRODUCT(AL308:AL$381,G308:G$381)+SUMPRODUCT(AL308:AL$381,H308:H$381))/12</f>
        <v>378546.83675088367</v>
      </c>
    </row>
    <row r="309" spans="1:39" x14ac:dyDescent="0.2">
      <c r="A309" s="7">
        <v>288</v>
      </c>
      <c r="B309" s="7">
        <v>144</v>
      </c>
      <c r="C309" s="7">
        <v>72</v>
      </c>
      <c r="D309" s="12">
        <f t="shared" si="84"/>
        <v>24</v>
      </c>
      <c r="E309" s="29">
        <f t="shared" si="83"/>
        <v>187333.00225714862</v>
      </c>
      <c r="F309" s="2">
        <f t="shared" si="85"/>
        <v>272.17126567865051</v>
      </c>
      <c r="G309" s="2">
        <f t="shared" si="93"/>
        <v>15526.696824307324</v>
      </c>
      <c r="H309" s="2">
        <f t="shared" si="94"/>
        <v>615.29381384410874</v>
      </c>
      <c r="I309" s="2">
        <f t="shared" si="82"/>
        <v>16414.161903830085</v>
      </c>
      <c r="J309" s="2">
        <f t="shared" si="100"/>
        <v>393939.88569192204</v>
      </c>
      <c r="K309" s="2">
        <f t="shared" si="86"/>
        <v>11169.297294902326</v>
      </c>
      <c r="L309" s="2">
        <f t="shared" si="86"/>
        <v>268063.13507765584</v>
      </c>
      <c r="M309" s="2"/>
      <c r="N309" s="28">
        <f t="shared" si="101"/>
        <v>481675.9231542155</v>
      </c>
      <c r="O309" s="2">
        <f t="shared" si="95"/>
        <v>697.52345933637059</v>
      </c>
      <c r="P309" s="2">
        <f t="shared" si="96"/>
        <v>39791.986321381257</v>
      </c>
      <c r="R309">
        <f t="shared" si="97"/>
        <v>288</v>
      </c>
      <c r="S309" s="89">
        <f t="shared" si="87"/>
        <v>16141.990638151434</v>
      </c>
      <c r="T309" s="89">
        <f>IF(AND(S309=0,S308&gt;0),SUM($G309:$H$381),S309)</f>
        <v>16141.990638151434</v>
      </c>
      <c r="U309" s="82">
        <f>SUM(T309:T$381)</f>
        <v>203474.99289530006</v>
      </c>
      <c r="V309" s="68">
        <f>localspline(R309,'BBG rates'!$G$10:$G$27,'BBG rates'!$K$10:$K$27)</f>
        <v>0.97039618755178325</v>
      </c>
      <c r="W309" s="68">
        <f>locallinterp(R309,'BBG rates'!$G$10:$G$27,'BBG rates'!$J$10:$J$27)</f>
        <v>0.1164</v>
      </c>
      <c r="X309" s="56">
        <f t="shared" si="98"/>
        <v>0.11633794674201781</v>
      </c>
      <c r="Y309" s="66">
        <f t="shared" si="88"/>
        <v>20.195080353116765</v>
      </c>
      <c r="Z309" s="72">
        <f t="shared" si="89"/>
        <v>0.11910110465618738</v>
      </c>
      <c r="AA309" s="79">
        <f t="shared" si="90"/>
        <v>-15.090465329120999</v>
      </c>
      <c r="AB309" s="81">
        <f t="shared" si="99"/>
        <v>-8.8996481274055739E-2</v>
      </c>
      <c r="AD309" s="95">
        <f>locallinterp(R309,'BBG rates'!$N$10:$N$369,'BBG rates'!$P$10:$P$369)</f>
        <v>24.10708849707687</v>
      </c>
      <c r="AI309" s="185">
        <f t="shared" si="91"/>
        <v>288</v>
      </c>
      <c r="AJ309" s="127">
        <f>locallinterp(MIN(AI309,CAP_Senior*12),'BBG rates'!$X$24:$X$65,'BBG rates'!$Y$24:$Y$65)</f>
        <v>67.918742488467984</v>
      </c>
      <c r="AK309" s="127">
        <f>locallinterp(MIN(AI309,CAP_CB*12),'BBG rates'!$AA$25:$AA$40,'BBG rates'!$AC$25:$AC$40)</f>
        <v>11</v>
      </c>
      <c r="AL309" s="144">
        <f t="shared" si="92"/>
        <v>20.676186223039558</v>
      </c>
      <c r="AM309" s="142">
        <f>(SUMPRODUCT(AL309:AL$381,G309:G$381)+SUMPRODUCT(AL309:AL$381,H309:H$381))/12</f>
        <v>350590.57040290628</v>
      </c>
    </row>
    <row r="310" spans="1:39" x14ac:dyDescent="0.2">
      <c r="A310" s="7">
        <v>289</v>
      </c>
      <c r="B310" s="7">
        <v>144.5</v>
      </c>
      <c r="C310" s="7">
        <v>72.25</v>
      </c>
      <c r="D310" s="12">
        <f t="shared" si="84"/>
        <v>24.083333333333332</v>
      </c>
      <c r="E310" s="29">
        <f t="shared" si="83"/>
        <v>171273.88726858306</v>
      </c>
      <c r="F310" s="2">
        <f t="shared" si="85"/>
        <v>250.57949186878849</v>
      </c>
      <c r="G310" s="2">
        <f t="shared" si="93"/>
        <v>15496.567215137291</v>
      </c>
      <c r="H310" s="2">
        <f t="shared" si="94"/>
        <v>562.54777342827208</v>
      </c>
      <c r="I310" s="2">
        <f t="shared" si="82"/>
        <v>16309.694480434351</v>
      </c>
      <c r="J310" s="2">
        <f t="shared" si="100"/>
        <v>392791.80873712728</v>
      </c>
      <c r="K310" s="2">
        <f t="shared" si="86"/>
        <v>11083.3853434143</v>
      </c>
      <c r="L310" s="2">
        <f t="shared" si="86"/>
        <v>266924.86368722771</v>
      </c>
      <c r="M310" s="2"/>
      <c r="N310" s="28">
        <f t="shared" si="101"/>
        <v>441830.71046271943</v>
      </c>
      <c r="O310" s="2">
        <f t="shared" si="95"/>
        <v>644.29708922153941</v>
      </c>
      <c r="P310" s="2">
        <f t="shared" si="96"/>
        <v>39845.21269149609</v>
      </c>
      <c r="R310">
        <f t="shared" si="97"/>
        <v>289</v>
      </c>
      <c r="S310" s="89">
        <f t="shared" si="87"/>
        <v>16059.114988565563</v>
      </c>
      <c r="T310" s="89">
        <f>IF(AND(S310=0,S309&gt;0),SUM($G310:$H$381),S310)</f>
        <v>16059.114988565563</v>
      </c>
      <c r="U310" s="82">
        <f>SUM(T310:T$381)</f>
        <v>187333.00225714862</v>
      </c>
      <c r="V310" s="68">
        <f>localspline(R310,'BBG rates'!$G$10:$G$27,'BBG rates'!$K$10:$K$27)</f>
        <v>0.97025715652423716</v>
      </c>
      <c r="W310" s="68">
        <f>locallinterp(R310,'BBG rates'!$G$10:$G$27,'BBG rates'!$J$10:$J$27)</f>
        <v>0.11686666666666666</v>
      </c>
      <c r="X310" s="56">
        <f t="shared" si="98"/>
        <v>0.11680411503425248</v>
      </c>
      <c r="Y310" s="66">
        <f t="shared" si="88"/>
        <v>18.630141980473923</v>
      </c>
      <c r="Z310" s="72">
        <f t="shared" si="89"/>
        <v>0.11933919868470796</v>
      </c>
      <c r="AA310" s="79">
        <f t="shared" si="90"/>
        <v>-13.89331502282581</v>
      </c>
      <c r="AB310" s="81">
        <f t="shared" si="99"/>
        <v>-8.8996481274055753E-2</v>
      </c>
      <c r="AD310" s="95">
        <f>locallinterp(R310,'BBG rates'!$N$10:$N$369,'BBG rates'!$P$10:$P$369)</f>
        <v>24.187943260120555</v>
      </c>
      <c r="AI310" s="185">
        <f t="shared" si="91"/>
        <v>289</v>
      </c>
      <c r="AJ310" s="127">
        <f>locallinterp(MIN(AI310,CAP_Senior*12),'BBG rates'!$X$24:$X$65,'BBG rates'!$Y$24:$Y$65)</f>
        <v>67.918742488467984</v>
      </c>
      <c r="AK310" s="127">
        <f>locallinterp(MIN(AI310,CAP_CB*12),'BBG rates'!$AA$25:$AA$40,'BBG rates'!$AC$25:$AC$40)</f>
        <v>11</v>
      </c>
      <c r="AL310" s="144">
        <f t="shared" si="92"/>
        <v>20.676186223039558</v>
      </c>
      <c r="AM310" s="142">
        <f>(SUMPRODUCT(AL310:AL$381,G310:G$381)+SUMPRODUCT(AL310:AL$381,H310:H$381))/12</f>
        <v>322777.67003249127</v>
      </c>
    </row>
    <row r="311" spans="1:39" x14ac:dyDescent="0.2">
      <c r="A311" s="7">
        <v>290</v>
      </c>
      <c r="B311" s="7">
        <v>145</v>
      </c>
      <c r="C311" s="7">
        <v>72.5</v>
      </c>
      <c r="D311" s="12">
        <f t="shared" si="84"/>
        <v>24.166666666666668</v>
      </c>
      <c r="E311" s="29">
        <f t="shared" si="83"/>
        <v>155297.31834108548</v>
      </c>
      <c r="F311" s="2">
        <f t="shared" si="85"/>
        <v>229.09857379663046</v>
      </c>
      <c r="G311" s="2">
        <f t="shared" si="93"/>
        <v>15466.4960725786</v>
      </c>
      <c r="H311" s="2">
        <f t="shared" si="94"/>
        <v>510.0728549189887</v>
      </c>
      <c r="I311" s="2">
        <f t="shared" si="82"/>
        <v>16205.66750129422</v>
      </c>
      <c r="J311" s="2">
        <f t="shared" si="100"/>
        <v>391636.9646146103</v>
      </c>
      <c r="K311" s="2">
        <f t="shared" si="86"/>
        <v>10997.98189592219</v>
      </c>
      <c r="L311" s="2">
        <f t="shared" si="86"/>
        <v>265784.56248478626</v>
      </c>
      <c r="M311" s="2"/>
      <c r="N311" s="28">
        <f t="shared" si="101"/>
        <v>401932.20020470093</v>
      </c>
      <c r="O311" s="2">
        <f t="shared" si="95"/>
        <v>590.99952269915229</v>
      </c>
      <c r="P311" s="2">
        <f t="shared" si="96"/>
        <v>39898.510258018483</v>
      </c>
      <c r="R311">
        <f t="shared" si="97"/>
        <v>290</v>
      </c>
      <c r="S311" s="89">
        <f t="shared" si="87"/>
        <v>15976.568927497588</v>
      </c>
      <c r="T311" s="89">
        <f>IF(AND(S311=0,S310&gt;0),SUM($G311:$H$381),S311)</f>
        <v>15976.568927497588</v>
      </c>
      <c r="U311" s="82">
        <f>SUM(T311:T$381)</f>
        <v>171273.88726858309</v>
      </c>
      <c r="V311" s="68">
        <f>localspline(R311,'BBG rates'!$G$10:$G$27,'BBG rates'!$K$10:$K$27)</f>
        <v>0.97012172113777673</v>
      </c>
      <c r="W311" s="68">
        <f>locallinterp(R311,'BBG rates'!$G$10:$G$27,'BBG rates'!$J$10:$J$27)</f>
        <v>0.11733333333333333</v>
      </c>
      <c r="X311" s="56">
        <f t="shared" si="98"/>
        <v>0.11727028133474704</v>
      </c>
      <c r="Y311" s="66">
        <f t="shared" si="88"/>
        <v>17.066999718413339</v>
      </c>
      <c r="Z311" s="72">
        <f t="shared" si="89"/>
        <v>0.11957689516312357</v>
      </c>
      <c r="AA311" s="79">
        <f t="shared" si="90"/>
        <v>-12.702311084194324</v>
      </c>
      <c r="AB311" s="81">
        <f t="shared" si="99"/>
        <v>-8.8996481274055739E-2</v>
      </c>
      <c r="AD311" s="95">
        <f>locallinterp(R311,'BBG rates'!$N$10:$N$369,'BBG rates'!$P$10:$P$369)</f>
        <v>24.268786736882035</v>
      </c>
      <c r="AI311" s="185">
        <f t="shared" si="91"/>
        <v>290</v>
      </c>
      <c r="AJ311" s="127">
        <f>locallinterp(MIN(AI311,CAP_Senior*12),'BBG rates'!$X$24:$X$65,'BBG rates'!$Y$24:$Y$65)</f>
        <v>67.918742488467984</v>
      </c>
      <c r="AK311" s="127">
        <f>locallinterp(MIN(AI311,CAP_CB*12),'BBG rates'!$AA$25:$AA$40,'BBG rates'!$AC$25:$AC$40)</f>
        <v>11</v>
      </c>
      <c r="AL311" s="144">
        <f t="shared" si="92"/>
        <v>20.676186223039558</v>
      </c>
      <c r="AM311" s="142">
        <f>(SUMPRODUCT(AL311:AL$381,G311:G$381)+SUMPRODUCT(AL311:AL$381,H311:H$381))/12</f>
        <v>295107.56569242565</v>
      </c>
    </row>
    <row r="312" spans="1:39" x14ac:dyDescent="0.2">
      <c r="A312" s="7">
        <v>291</v>
      </c>
      <c r="B312" s="7">
        <v>145.5</v>
      </c>
      <c r="C312" s="7">
        <v>72.75</v>
      </c>
      <c r="D312" s="12">
        <f t="shared" si="84"/>
        <v>24.25</v>
      </c>
      <c r="E312" s="29">
        <f t="shared" si="83"/>
        <v>139402.96707820825</v>
      </c>
      <c r="F312" s="2">
        <f t="shared" si="85"/>
        <v>207.72807059952896</v>
      </c>
      <c r="G312" s="2">
        <f t="shared" si="93"/>
        <v>15436.483283176594</v>
      </c>
      <c r="H312" s="2">
        <f t="shared" si="94"/>
        <v>457.86797970063697</v>
      </c>
      <c r="I312" s="2">
        <f t="shared" si="82"/>
        <v>16102.07933347676</v>
      </c>
      <c r="J312" s="2">
        <f t="shared" si="100"/>
        <v>390475.42383681145</v>
      </c>
      <c r="K312" s="2">
        <f t="shared" si="86"/>
        <v>10913.084241182785</v>
      </c>
      <c r="L312" s="2">
        <f t="shared" si="86"/>
        <v>264642.29284868255</v>
      </c>
      <c r="M312" s="2"/>
      <c r="N312" s="28">
        <f t="shared" si="101"/>
        <v>361980.32108851912</v>
      </c>
      <c r="O312" s="2">
        <f t="shared" si="95"/>
        <v>537.63066453580416</v>
      </c>
      <c r="P312" s="2">
        <f t="shared" si="96"/>
        <v>39951.879116181823</v>
      </c>
      <c r="R312">
        <f t="shared" si="97"/>
        <v>291</v>
      </c>
      <c r="S312" s="89">
        <f t="shared" si="87"/>
        <v>15894.351262877231</v>
      </c>
      <c r="T312" s="89">
        <f>IF(AND(S312=0,S311&gt;0),SUM($G312:$H$381),S312)</f>
        <v>15894.351262877231</v>
      </c>
      <c r="U312" s="82">
        <f>SUM(T312:T$381)</f>
        <v>155297.31834108551</v>
      </c>
      <c r="V312" s="68">
        <f>localspline(R312,'BBG rates'!$G$10:$G$27,'BBG rates'!$K$10:$K$27)</f>
        <v>0.96998992616594548</v>
      </c>
      <c r="W312" s="68">
        <f>locallinterp(R312,'BBG rates'!$G$10:$G$27,'BBG rates'!$J$10:$J$27)</f>
        <v>0.1178</v>
      </c>
      <c r="X312" s="56">
        <f t="shared" si="98"/>
        <v>0.11773644564323504</v>
      </c>
      <c r="Y312" s="66">
        <f t="shared" si="88"/>
        <v>15.505685774336987</v>
      </c>
      <c r="Z312" s="72">
        <f t="shared" si="89"/>
        <v>0.11981419336770194</v>
      </c>
      <c r="AA312" s="79">
        <f t="shared" si="90"/>
        <v>-11.517429069711241</v>
      </c>
      <c r="AB312" s="81">
        <f t="shared" si="99"/>
        <v>-8.8996481274055739E-2</v>
      </c>
      <c r="AD312" s="95">
        <f>locallinterp(R312,'BBG rates'!$N$10:$N$369,'BBG rates'!$P$10:$P$369)</f>
        <v>24.349619230729196</v>
      </c>
      <c r="AI312" s="185">
        <f t="shared" si="91"/>
        <v>291</v>
      </c>
      <c r="AJ312" s="127">
        <f>locallinterp(MIN(AI312,CAP_Senior*12),'BBG rates'!$X$24:$X$65,'BBG rates'!$Y$24:$Y$65)</f>
        <v>67.918742488467984</v>
      </c>
      <c r="AK312" s="127">
        <f>locallinterp(MIN(AI312,CAP_CB*12),'BBG rates'!$AA$25:$AA$40,'BBG rates'!$AC$25:$AC$40)</f>
        <v>11</v>
      </c>
      <c r="AL312" s="144">
        <f t="shared" si="92"/>
        <v>20.676186223039558</v>
      </c>
      <c r="AM312" s="142">
        <f>(SUMPRODUCT(AL312:AL$381,G312:G$381)+SUMPRODUCT(AL312:AL$381,H312:H$381))/12</f>
        <v>267579.68949657836</v>
      </c>
    </row>
    <row r="313" spans="1:39" x14ac:dyDescent="0.2">
      <c r="A313" s="7">
        <v>292</v>
      </c>
      <c r="B313" s="7">
        <v>146</v>
      </c>
      <c r="C313" s="7">
        <v>73</v>
      </c>
      <c r="D313" s="12">
        <f t="shared" si="84"/>
        <v>24.333333333333332</v>
      </c>
      <c r="E313" s="29">
        <f t="shared" si="83"/>
        <v>123590.50627145208</v>
      </c>
      <c r="F313" s="2">
        <f t="shared" si="85"/>
        <v>186.46754300936789</v>
      </c>
      <c r="G313" s="2">
        <f t="shared" si="93"/>
        <v>15406.528733696772</v>
      </c>
      <c r="H313" s="2">
        <f t="shared" si="94"/>
        <v>405.93207305940211</v>
      </c>
      <c r="I313" s="2">
        <f t="shared" si="82"/>
        <v>15998.928349765543</v>
      </c>
      <c r="J313" s="2">
        <f t="shared" si="100"/>
        <v>389307.25651096151</v>
      </c>
      <c r="K313" s="2">
        <f t="shared" si="86"/>
        <v>10828.689681648262</v>
      </c>
      <c r="L313" s="2">
        <f t="shared" si="86"/>
        <v>263498.11558677437</v>
      </c>
      <c r="M313" s="2"/>
      <c r="N313" s="28">
        <f t="shared" si="101"/>
        <v>321975.00172717217</v>
      </c>
      <c r="O313" s="2">
        <f t="shared" si="95"/>
        <v>484.190419370705</v>
      </c>
      <c r="P313" s="2">
        <f t="shared" si="96"/>
        <v>40005.319361346927</v>
      </c>
      <c r="R313">
        <f t="shared" si="97"/>
        <v>292</v>
      </c>
      <c r="S313" s="89">
        <f t="shared" si="87"/>
        <v>15812.460806756175</v>
      </c>
      <c r="T313" s="89">
        <f>IF(AND(S313=0,S312&gt;0),SUM($G313:$H$381),S313)</f>
        <v>15812.460806756175</v>
      </c>
      <c r="U313" s="82">
        <f>SUM(T313:T$381)</f>
        <v>139402.96707820825</v>
      </c>
      <c r="V313" s="68">
        <f>localspline(R313,'BBG rates'!$G$10:$G$27,'BBG rates'!$K$10:$K$27)</f>
        <v>0.9698618163822873</v>
      </c>
      <c r="W313" s="68">
        <f>locallinterp(R313,'BBG rates'!$G$10:$G$27,'BBG rates'!$J$10:$J$27)</f>
        <v>0.11826666666666666</v>
      </c>
      <c r="X313" s="56">
        <f t="shared" si="98"/>
        <v>0.11820260795998294</v>
      </c>
      <c r="Y313" s="66">
        <f t="shared" si="88"/>
        <v>13.946232088090129</v>
      </c>
      <c r="Z313" s="72">
        <f t="shared" si="89"/>
        <v>0.12005109257336802</v>
      </c>
      <c r="AA313" s="79">
        <f t="shared" si="90"/>
        <v>-10.338644624269643</v>
      </c>
      <c r="AB313" s="81">
        <f t="shared" si="99"/>
        <v>-8.8996481274055753E-2</v>
      </c>
      <c r="AD313" s="95">
        <f>locallinterp(R313,'BBG rates'!$N$10:$N$369,'BBG rates'!$P$10:$P$369)</f>
        <v>24.430441048761054</v>
      </c>
      <c r="AI313" s="185">
        <f t="shared" si="91"/>
        <v>292</v>
      </c>
      <c r="AJ313" s="127">
        <f>locallinterp(MIN(AI313,CAP_Senior*12),'BBG rates'!$X$24:$X$65,'BBG rates'!$Y$24:$Y$65)</f>
        <v>67.918742488467984</v>
      </c>
      <c r="AK313" s="127">
        <f>locallinterp(MIN(AI313,CAP_CB*12),'BBG rates'!$AA$25:$AA$40,'BBG rates'!$AC$25:$AC$40)</f>
        <v>11</v>
      </c>
      <c r="AL313" s="144">
        <f t="shared" si="92"/>
        <v>20.676186223039558</v>
      </c>
      <c r="AM313" s="142">
        <f>(SUMPRODUCT(AL313:AL$381,G313:G$381)+SUMPRODUCT(AL313:AL$381,H313:H$381))/12</f>
        <v>240193.47561277391</v>
      </c>
    </row>
    <row r="314" spans="1:39" x14ac:dyDescent="0.2">
      <c r="A314" s="7">
        <v>293</v>
      </c>
      <c r="B314" s="7">
        <v>146.5</v>
      </c>
      <c r="C314" s="7">
        <v>73.25</v>
      </c>
      <c r="D314" s="12">
        <f t="shared" si="84"/>
        <v>24.416666666666668</v>
      </c>
      <c r="E314" s="29">
        <f t="shared" si="83"/>
        <v>107859.60989615794</v>
      </c>
      <c r="F314" s="2">
        <f t="shared" si="85"/>
        <v>165.31655334704911</v>
      </c>
      <c r="G314" s="2">
        <f t="shared" si="93"/>
        <v>15376.632311124356</v>
      </c>
      <c r="H314" s="2">
        <f t="shared" si="94"/>
        <v>354.26406416978404</v>
      </c>
      <c r="I314" s="2">
        <f t="shared" si="82"/>
        <v>15896.212928641189</v>
      </c>
      <c r="J314" s="2">
        <f t="shared" si="100"/>
        <v>388132.53234098904</v>
      </c>
      <c r="K314" s="2">
        <f t="shared" si="86"/>
        <v>10744.795533399161</v>
      </c>
      <c r="L314" s="2">
        <f t="shared" si="86"/>
        <v>262352.09094049619</v>
      </c>
      <c r="M314" s="2"/>
      <c r="N314" s="28">
        <f t="shared" si="101"/>
        <v>281916.17063817004</v>
      </c>
      <c r="O314" s="2">
        <f t="shared" si="95"/>
        <v>430.67869171550814</v>
      </c>
      <c r="P314" s="2">
        <f t="shared" si="96"/>
        <v>40058.831089002117</v>
      </c>
      <c r="R314">
        <f t="shared" si="97"/>
        <v>293</v>
      </c>
      <c r="S314" s="89">
        <f t="shared" si="87"/>
        <v>15730.89637529414</v>
      </c>
      <c r="T314" s="89">
        <f>IF(AND(S314=0,S313&gt;0),SUM($G314:$H$381),S314)</f>
        <v>15730.89637529414</v>
      </c>
      <c r="U314" s="82">
        <f>SUM(T314:T$381)</f>
        <v>123590.50627145209</v>
      </c>
      <c r="V314" s="68">
        <f>localspline(R314,'BBG rates'!$G$10:$G$27,'BBG rates'!$K$10:$K$27)</f>
        <v>0.96973738441548696</v>
      </c>
      <c r="W314" s="68">
        <f>locallinterp(R314,'BBG rates'!$G$10:$G$27,'BBG rates'!$J$10:$J$27)</f>
        <v>0.11873333333333333</v>
      </c>
      <c r="X314" s="56">
        <f t="shared" si="98"/>
        <v>0.11866876828499073</v>
      </c>
      <c r="Y314" s="66">
        <f t="shared" si="88"/>
        <v>12.3886703334038</v>
      </c>
      <c r="Z314" s="72">
        <f t="shared" si="89"/>
        <v>0.12028759205365049</v>
      </c>
      <c r="AA314" s="79">
        <f t="shared" si="90"/>
        <v>-9.165933480865295</v>
      </c>
      <c r="AB314" s="81">
        <f t="shared" si="99"/>
        <v>-8.8996481274055739E-2</v>
      </c>
      <c r="AD314" s="95">
        <f>locallinterp(R314,'BBG rates'!$N$10:$N$369,'BBG rates'!$P$10:$P$369)</f>
        <v>24.511252497462344</v>
      </c>
      <c r="AI314" s="185">
        <f t="shared" si="91"/>
        <v>293</v>
      </c>
      <c r="AJ314" s="127">
        <f>locallinterp(MIN(AI314,CAP_Senior*12),'BBG rates'!$X$24:$X$65,'BBG rates'!$Y$24:$Y$65)</f>
        <v>67.918742488467984</v>
      </c>
      <c r="AK314" s="127">
        <f>locallinterp(MIN(AI314,CAP_CB*12),'BBG rates'!$AA$25:$AA$40,'BBG rates'!$AC$25:$AC$40)</f>
        <v>11</v>
      </c>
      <c r="AL314" s="144">
        <f t="shared" si="92"/>
        <v>20.676186223039558</v>
      </c>
      <c r="AM314" s="142">
        <f>(SUMPRODUCT(AL314:AL$381,G314:G$381)+SUMPRODUCT(AL314:AL$381,H314:H$381))/12</f>
        <v>212948.36025569015</v>
      </c>
    </row>
    <row r="315" spans="1:39" x14ac:dyDescent="0.2">
      <c r="A315" s="7">
        <v>294</v>
      </c>
      <c r="B315" s="7">
        <v>147</v>
      </c>
      <c r="C315" s="7">
        <v>73.5</v>
      </c>
      <c r="D315" s="12">
        <f t="shared" si="84"/>
        <v>24.5</v>
      </c>
      <c r="E315" s="29">
        <f t="shared" si="83"/>
        <v>92209.953107412919</v>
      </c>
      <c r="F315" s="2">
        <f t="shared" si="85"/>
        <v>144.27466551699723</v>
      </c>
      <c r="G315" s="2">
        <f t="shared" si="93"/>
        <v>15346.793902663885</v>
      </c>
      <c r="H315" s="2">
        <f t="shared" si="94"/>
        <v>302.8628860811495</v>
      </c>
      <c r="I315" s="2">
        <f t="shared" si="82"/>
        <v>15793.931454262032</v>
      </c>
      <c r="J315" s="2">
        <f t="shared" si="100"/>
        <v>386951.32062941982</v>
      </c>
      <c r="K315" s="2">
        <f t="shared" si="86"/>
        <v>10661.399126077687</v>
      </c>
      <c r="L315" s="2">
        <f t="shared" si="86"/>
        <v>261204.27858890337</v>
      </c>
      <c r="M315" s="2"/>
      <c r="N315" s="28">
        <f t="shared" si="101"/>
        <v>241803.75624340656</v>
      </c>
      <c r="O315" s="2">
        <f t="shared" si="95"/>
        <v>377.0953859541404</v>
      </c>
      <c r="P315" s="2">
        <f t="shared" si="96"/>
        <v>40112.41439476348</v>
      </c>
      <c r="R315">
        <f t="shared" si="97"/>
        <v>294</v>
      </c>
      <c r="S315" s="89">
        <f t="shared" si="87"/>
        <v>15649.656788745035</v>
      </c>
      <c r="T315" s="89">
        <f>IF(AND(S315=0,S314&gt;0),SUM($G315:$H$381),S315)</f>
        <v>15649.656788745035</v>
      </c>
      <c r="U315" s="82">
        <f>SUM(T315:T$381)</f>
        <v>107859.60989615796</v>
      </c>
      <c r="V315" s="68">
        <f>localspline(R315,'BBG rates'!$G$10:$G$27,'BBG rates'!$K$10:$K$27)</f>
        <v>0.96961669737252398</v>
      </c>
      <c r="W315" s="68">
        <f>locallinterp(R315,'BBG rates'!$G$10:$G$27,'BBG rates'!$J$10:$J$27)</f>
        <v>0.1192</v>
      </c>
      <c r="X315" s="56">
        <f t="shared" si="98"/>
        <v>0.11913492661825842</v>
      </c>
      <c r="Y315" s="66">
        <f t="shared" si="88"/>
        <v>10.833031919341316</v>
      </c>
      <c r="Z315" s="72">
        <f t="shared" si="89"/>
        <v>0.1205236910807021</v>
      </c>
      <c r="AA315" s="79">
        <f t="shared" si="90"/>
        <v>-7.9992714602919817</v>
      </c>
      <c r="AB315" s="81">
        <f t="shared" si="99"/>
        <v>-8.8996481274055725E-2</v>
      </c>
      <c r="AD315" s="95">
        <f>locallinterp(R315,'BBG rates'!$N$10:$N$369,'BBG rates'!$P$10:$P$369)</f>
        <v>24.592053888910055</v>
      </c>
      <c r="AI315" s="185">
        <f t="shared" si="91"/>
        <v>294</v>
      </c>
      <c r="AJ315" s="127">
        <f>locallinterp(MIN(AI315,CAP_Senior*12),'BBG rates'!$X$24:$X$65,'BBG rates'!$Y$24:$Y$65)</f>
        <v>67.918742488467984</v>
      </c>
      <c r="AK315" s="127">
        <f>locallinterp(MIN(AI315,CAP_CB*12),'BBG rates'!$AA$25:$AA$40,'BBG rates'!$AC$25:$AC$40)</f>
        <v>11</v>
      </c>
      <c r="AL315" s="144">
        <f t="shared" si="92"/>
        <v>20.676186223039558</v>
      </c>
      <c r="AM315" s="142">
        <f>(SUMPRODUCT(AL315:AL$381,G315:G$381)+SUMPRODUCT(AL315:AL$381,H315:H$381))/12</f>
        <v>185843.78167978022</v>
      </c>
    </row>
    <row r="316" spans="1:39" x14ac:dyDescent="0.2">
      <c r="A316" s="7">
        <v>295</v>
      </c>
      <c r="B316" s="7">
        <v>147.5</v>
      </c>
      <c r="C316" s="7">
        <v>73.75</v>
      </c>
      <c r="D316" s="12">
        <f t="shared" si="84"/>
        <v>24.583333333333332</v>
      </c>
      <c r="E316" s="29">
        <f t="shared" si="83"/>
        <v>76641.212235969811</v>
      </c>
      <c r="F316" s="2">
        <f t="shared" si="85"/>
        <v>123.34144500168348</v>
      </c>
      <c r="G316" s="2">
        <f t="shared" si="93"/>
        <v>15317.013395738781</v>
      </c>
      <c r="H316" s="2">
        <f t="shared" si="94"/>
        <v>251.72747570433037</v>
      </c>
      <c r="I316" s="2">
        <f t="shared" si="82"/>
        <v>15692.082316444794</v>
      </c>
      <c r="J316" s="2">
        <f t="shared" si="100"/>
        <v>385763.69027926784</v>
      </c>
      <c r="K316" s="2">
        <f t="shared" si="86"/>
        <v>10578.497802821317</v>
      </c>
      <c r="L316" s="2">
        <f t="shared" si="86"/>
        <v>260054.7376526907</v>
      </c>
      <c r="M316" s="2"/>
      <c r="N316" s="28">
        <f t="shared" si="101"/>
        <v>201637.68686903158</v>
      </c>
      <c r="O316" s="2">
        <f t="shared" si="95"/>
        <v>323.44040634263126</v>
      </c>
      <c r="P316" s="2">
        <f t="shared" si="96"/>
        <v>40166.069374375002</v>
      </c>
      <c r="R316">
        <f t="shared" si="97"/>
        <v>295</v>
      </c>
      <c r="S316" s="89">
        <f t="shared" si="87"/>
        <v>15568.740871443111</v>
      </c>
      <c r="T316" s="89">
        <f>IF(AND(S316=0,S315&gt;0),SUM($G316:$H$381),S316)</f>
        <v>15568.740871443111</v>
      </c>
      <c r="U316" s="82">
        <f>SUM(T316:T$381)</f>
        <v>92209.953107412919</v>
      </c>
      <c r="V316" s="68">
        <f>localspline(R316,'BBG rates'!$G$10:$G$27,'BBG rates'!$K$10:$K$27)</f>
        <v>0.96949977023370448</v>
      </c>
      <c r="W316" s="68">
        <f>locallinterp(R316,'BBG rates'!$G$10:$G$27,'BBG rates'!$J$10:$J$27)</f>
        <v>0.11966666666666667</v>
      </c>
      <c r="X316" s="56">
        <f t="shared" si="98"/>
        <v>0.119601082959786</v>
      </c>
      <c r="Y316" s="66">
        <f t="shared" si="88"/>
        <v>9.2793479917345909</v>
      </c>
      <c r="Z316" s="72">
        <f t="shared" si="89"/>
        <v>0.12075938892529736</v>
      </c>
      <c r="AA316" s="79">
        <f t="shared" si="90"/>
        <v>-6.8386344708378592</v>
      </c>
      <c r="AB316" s="81">
        <f t="shared" si="99"/>
        <v>-8.8996481274055725E-2</v>
      </c>
      <c r="AD316" s="95">
        <f>locallinterp(R316,'BBG rates'!$N$10:$N$369,'BBG rates'!$P$10:$P$369)</f>
        <v>24.672845536429531</v>
      </c>
      <c r="AI316" s="185">
        <f t="shared" si="91"/>
        <v>295</v>
      </c>
      <c r="AJ316" s="127">
        <f>locallinterp(MIN(AI316,CAP_Senior*12),'BBG rates'!$X$24:$X$65,'BBG rates'!$Y$24:$Y$65)</f>
        <v>67.918742488467984</v>
      </c>
      <c r="AK316" s="127">
        <f>locallinterp(MIN(AI316,CAP_CB*12),'BBG rates'!$AA$25:$AA$40,'BBG rates'!$AC$25:$AC$40)</f>
        <v>11</v>
      </c>
      <c r="AL316" s="144">
        <f t="shared" si="92"/>
        <v>20.676186223039558</v>
      </c>
      <c r="AM316" s="142">
        <f>(SUMPRODUCT(AL316:AL$381,G316:G$381)+SUMPRODUCT(AL316:AL$381,H316:H$381))/12</f>
        <v>158879.18017221792</v>
      </c>
    </row>
    <row r="317" spans="1:39" x14ac:dyDescent="0.2">
      <c r="A317" s="7">
        <v>296</v>
      </c>
      <c r="B317" s="7">
        <v>148</v>
      </c>
      <c r="C317" s="7">
        <v>74</v>
      </c>
      <c r="D317" s="12">
        <f t="shared" si="84"/>
        <v>24.666666666666668</v>
      </c>
      <c r="E317" s="29">
        <f t="shared" si="83"/>
        <v>61153.064784180649</v>
      </c>
      <c r="F317" s="2">
        <f t="shared" si="85"/>
        <v>102.51645885616739</v>
      </c>
      <c r="G317" s="2">
        <f t="shared" si="93"/>
        <v>15287.290677990895</v>
      </c>
      <c r="H317" s="2">
        <f t="shared" si="94"/>
        <v>200.85677379826717</v>
      </c>
      <c r="I317" s="2">
        <f t="shared" si="82"/>
        <v>15590.663910645329</v>
      </c>
      <c r="J317" s="2">
        <f t="shared" si="100"/>
        <v>384569.70979591814</v>
      </c>
      <c r="K317" s="2">
        <f t="shared" si="86"/>
        <v>10496.088920196709</v>
      </c>
      <c r="L317" s="2">
        <f t="shared" si="86"/>
        <v>258903.52669818551</v>
      </c>
      <c r="M317" s="2"/>
      <c r="N317" s="28">
        <f t="shared" si="101"/>
        <v>161417.89074532289</v>
      </c>
      <c r="O317" s="2">
        <f t="shared" si="95"/>
        <v>269.71365700894131</v>
      </c>
      <c r="P317" s="2">
        <f t="shared" si="96"/>
        <v>40219.796123708686</v>
      </c>
      <c r="R317">
        <f t="shared" si="97"/>
        <v>296</v>
      </c>
      <c r="S317" s="89">
        <f t="shared" si="87"/>
        <v>15488.147451789162</v>
      </c>
      <c r="T317" s="89">
        <f>IF(AND(S317=0,S316&gt;0),SUM($G317:$H$381),S317)</f>
        <v>15488.147451789162</v>
      </c>
      <c r="U317" s="82">
        <f>SUM(T317:T$381)</f>
        <v>76641.212235969811</v>
      </c>
      <c r="V317" s="68">
        <f>localspline(R317,'BBG rates'!$G$10:$G$27,'BBG rates'!$K$10:$K$27)</f>
        <v>0.96938663287141158</v>
      </c>
      <c r="W317" s="68">
        <f>locallinterp(R317,'BBG rates'!$G$10:$G$27,'BBG rates'!$J$10:$J$27)</f>
        <v>0.12013333333333333</v>
      </c>
      <c r="X317" s="56">
        <f t="shared" si="98"/>
        <v>0.12006723730957347</v>
      </c>
      <c r="Y317" s="66">
        <f t="shared" si="88"/>
        <v>7.7276494346138591</v>
      </c>
      <c r="Z317" s="72">
        <f t="shared" si="89"/>
        <v>0.12099468485683051</v>
      </c>
      <c r="AA317" s="79">
        <f t="shared" si="90"/>
        <v>-5.6839985079828486</v>
      </c>
      <c r="AB317" s="81">
        <f t="shared" si="99"/>
        <v>-8.8996481274055739E-2</v>
      </c>
      <c r="AD317" s="95">
        <f>locallinterp(R317,'BBG rates'!$N$10:$N$369,'BBG rates'!$P$10:$P$369)</f>
        <v>24.753627755835481</v>
      </c>
      <c r="AI317" s="185">
        <f t="shared" si="91"/>
        <v>296</v>
      </c>
      <c r="AJ317" s="127">
        <f>locallinterp(MIN(AI317,CAP_Senior*12),'BBG rates'!$X$24:$X$65,'BBG rates'!$Y$24:$Y$65)</f>
        <v>67.918742488467984</v>
      </c>
      <c r="AK317" s="127">
        <f>locallinterp(MIN(AI317,CAP_CB*12),'BBG rates'!$AA$25:$AA$40,'BBG rates'!$AC$25:$AC$40)</f>
        <v>11</v>
      </c>
      <c r="AL317" s="144">
        <f t="shared" si="92"/>
        <v>20.676186223039558</v>
      </c>
      <c r="AM317" s="142">
        <f>(SUMPRODUCT(AL317:AL$381,G317:G$381)+SUMPRODUCT(AL317:AL$381,H317:H$381))/12</f>
        <v>132053.99804586748</v>
      </c>
    </row>
    <row r="318" spans="1:39" x14ac:dyDescent="0.2">
      <c r="A318" s="7">
        <v>297</v>
      </c>
      <c r="B318" s="7">
        <v>148.5</v>
      </c>
      <c r="C318" s="7">
        <v>74.25</v>
      </c>
      <c r="D318" s="12">
        <f t="shared" si="84"/>
        <v>24.75</v>
      </c>
      <c r="E318" s="29">
        <f t="shared" si="83"/>
        <v>45745.189421943811</v>
      </c>
      <c r="F318" s="2">
        <f t="shared" si="85"/>
        <v>81.799275702657667</v>
      </c>
      <c r="G318" s="2">
        <f t="shared" si="93"/>
        <v>15257.62563728014</v>
      </c>
      <c r="H318" s="2">
        <f t="shared" si="94"/>
        <v>150.24972495669761</v>
      </c>
      <c r="I318" s="2">
        <f t="shared" si="82"/>
        <v>15489.674637939494</v>
      </c>
      <c r="J318" s="2">
        <f t="shared" si="100"/>
        <v>383369.44728900248</v>
      </c>
      <c r="K318" s="2">
        <f t="shared" si="86"/>
        <v>10414.169848133988</v>
      </c>
      <c r="L318" s="2">
        <f t="shared" si="86"/>
        <v>257750.70374131622</v>
      </c>
      <c r="M318" s="2"/>
      <c r="N318" s="28">
        <f t="shared" si="101"/>
        <v>121144.29600655806</v>
      </c>
      <c r="O318" s="2">
        <f t="shared" si="95"/>
        <v>215.91504195279148</v>
      </c>
      <c r="P318" s="2">
        <f t="shared" si="96"/>
        <v>40273.594738764841</v>
      </c>
      <c r="R318">
        <f t="shared" si="97"/>
        <v>297</v>
      </c>
      <c r="S318" s="89">
        <f t="shared" si="87"/>
        <v>15407.875362236837</v>
      </c>
      <c r="T318" s="89">
        <f>IF(AND(S318=0,S317&gt;0),SUM($G318:$H$381),S318)</f>
        <v>15407.875362236837</v>
      </c>
      <c r="U318" s="82">
        <f>SUM(T318:T$381)</f>
        <v>61153.064784180649</v>
      </c>
      <c r="V318" s="68">
        <f>localspline(R318,'BBG rates'!$G$10:$G$27,'BBG rates'!$K$10:$K$27)</f>
        <v>0.96927730771220932</v>
      </c>
      <c r="W318" s="68">
        <f>locallinterp(R318,'BBG rates'!$G$10:$G$27,'BBG rates'!$J$10:$J$27)</f>
        <v>0.1206</v>
      </c>
      <c r="X318" s="56">
        <f t="shared" si="98"/>
        <v>0.12053338966762084</v>
      </c>
      <c r="Y318" s="66">
        <f t="shared" si="88"/>
        <v>6.1779668716308302</v>
      </c>
      <c r="Z318" s="72">
        <f t="shared" si="89"/>
        <v>0.12122957814331441</v>
      </c>
      <c r="AA318" s="79">
        <f t="shared" si="90"/>
        <v>-4.5353396540970419</v>
      </c>
      <c r="AB318" s="81">
        <f t="shared" si="99"/>
        <v>-8.8996481274055725E-2</v>
      </c>
      <c r="AD318" s="95">
        <f>locallinterp(R318,'BBG rates'!$N$10:$N$369,'BBG rates'!$P$10:$P$369)</f>
        <v>24.834400864811499</v>
      </c>
      <c r="AI318" s="185">
        <f t="shared" si="91"/>
        <v>297</v>
      </c>
      <c r="AJ318" s="127">
        <f>locallinterp(MIN(AI318,CAP_Senior*12),'BBG rates'!$X$24:$X$65,'BBG rates'!$Y$24:$Y$65)</f>
        <v>67.918742488467984</v>
      </c>
      <c r="AK318" s="127">
        <f>locallinterp(MIN(AI318,CAP_CB*12),'BBG rates'!$AA$25:$AA$40,'BBG rates'!$AC$25:$AC$40)</f>
        <v>11</v>
      </c>
      <c r="AL318" s="144">
        <f t="shared" si="92"/>
        <v>20.676186223039558</v>
      </c>
      <c r="AM318" s="142">
        <f>(SUMPRODUCT(AL318:AL$381,G318:G$381)+SUMPRODUCT(AL318:AL$381,H318:H$381))/12</f>
        <v>105367.67963227678</v>
      </c>
    </row>
    <row r="319" spans="1:39" x14ac:dyDescent="0.2">
      <c r="A319" s="7">
        <v>298</v>
      </c>
      <c r="B319" s="7">
        <v>149</v>
      </c>
      <c r="C319" s="7">
        <v>74.5</v>
      </c>
      <c r="D319" s="12">
        <f t="shared" si="84"/>
        <v>24.833333333333332</v>
      </c>
      <c r="E319" s="29">
        <f t="shared" si="83"/>
        <v>30417.265982664896</v>
      </c>
      <c r="F319" s="2">
        <f t="shared" si="85"/>
        <v>61.189465725090827</v>
      </c>
      <c r="G319" s="2">
        <f t="shared" si="93"/>
        <v>15228.018161684024</v>
      </c>
      <c r="H319" s="2">
        <f t="shared" si="94"/>
        <v>99.905277594889853</v>
      </c>
      <c r="I319" s="2">
        <f t="shared" si="82"/>
        <v>15389.112905004004</v>
      </c>
      <c r="J319" s="2">
        <f t="shared" si="100"/>
        <v>382162.9704742661</v>
      </c>
      <c r="K319" s="2">
        <f t="shared" si="86"/>
        <v>10332.737969861286</v>
      </c>
      <c r="L319" s="2">
        <f t="shared" si="86"/>
        <v>256596.32625155526</v>
      </c>
      <c r="M319" s="2"/>
      <c r="N319" s="28">
        <f t="shared" si="101"/>
        <v>80816.830690885923</v>
      </c>
      <c r="O319" s="2">
        <f t="shared" si="95"/>
        <v>162.04446504549108</v>
      </c>
      <c r="P319" s="2">
        <f t="shared" si="96"/>
        <v>40327.46531567214</v>
      </c>
      <c r="R319">
        <f t="shared" si="97"/>
        <v>298</v>
      </c>
      <c r="S319" s="89">
        <f t="shared" si="87"/>
        <v>15327.923439278913</v>
      </c>
      <c r="T319" s="89">
        <f>IF(AND(S319=0,S318&gt;0),SUM($G319:$H$381),S319)</f>
        <v>15327.923439278913</v>
      </c>
      <c r="U319" s="82">
        <f>SUM(T319:T$381)</f>
        <v>45745.189421943811</v>
      </c>
      <c r="V319" s="68">
        <f>localspline(R319,'BBG rates'!$G$10:$G$27,'BBG rates'!$K$10:$K$27)</f>
        <v>0.96917183952013708</v>
      </c>
      <c r="W319" s="68">
        <f>locallinterp(R319,'BBG rates'!$G$10:$G$27,'BBG rates'!$J$10:$J$27)</f>
        <v>0.12106666666666667</v>
      </c>
      <c r="X319" s="56">
        <f t="shared" si="98"/>
        <v>0.1209995400339281</v>
      </c>
      <c r="Y319" s="66">
        <f t="shared" si="88"/>
        <v>4.6303306674753077</v>
      </c>
      <c r="Z319" s="72">
        <f t="shared" si="89"/>
        <v>0.12146406805138257</v>
      </c>
      <c r="AA319" s="79">
        <f t="shared" si="90"/>
        <v>-3.3926340781401292</v>
      </c>
      <c r="AB319" s="81">
        <f t="shared" si="99"/>
        <v>-8.8996481274055739E-2</v>
      </c>
      <c r="AD319" s="95">
        <f>locallinterp(R319,'BBG rates'!$N$10:$N$369,'BBG rates'!$P$10:$P$369)</f>
        <v>24.91516518477151</v>
      </c>
      <c r="AI319" s="185">
        <f t="shared" si="91"/>
        <v>298</v>
      </c>
      <c r="AJ319" s="127">
        <f>locallinterp(MIN(AI319,CAP_Senior*12),'BBG rates'!$X$24:$X$65,'BBG rates'!$Y$24:$Y$65)</f>
        <v>67.918742488467984</v>
      </c>
      <c r="AK319" s="127">
        <f>locallinterp(MIN(AI319,CAP_CB*12),'BBG rates'!$AA$25:$AA$40,'BBG rates'!$AC$25:$AC$40)</f>
        <v>11</v>
      </c>
      <c r="AL319" s="144">
        <f t="shared" si="92"/>
        <v>20.676186223039558</v>
      </c>
      <c r="AM319" s="142">
        <f>(SUMPRODUCT(AL319:AL$381,G319:G$381)+SUMPRODUCT(AL319:AL$381,H319:H$381))/12</f>
        <v>78819.671274694134</v>
      </c>
    </row>
    <row r="320" spans="1:39" x14ac:dyDescent="0.2">
      <c r="A320" s="7">
        <v>299</v>
      </c>
      <c r="B320" s="7">
        <v>149.5</v>
      </c>
      <c r="C320" s="7">
        <v>74.75</v>
      </c>
      <c r="D320" s="12">
        <f t="shared" si="84"/>
        <v>24.916666666666668</v>
      </c>
      <c r="E320" s="29">
        <f t="shared" si="83"/>
        <v>15168.975459231238</v>
      </c>
      <c r="F320" s="2">
        <f t="shared" si="85"/>
        <v>40.686600663728498</v>
      </c>
      <c r="G320" s="2">
        <f t="shared" si="93"/>
        <v>15198.468139497236</v>
      </c>
      <c r="H320" s="2">
        <f t="shared" si="94"/>
        <v>49.822383936421005</v>
      </c>
      <c r="I320" s="2">
        <f t="shared" si="82"/>
        <v>15288.977124097386</v>
      </c>
      <c r="J320" s="2">
        <f t="shared" si="100"/>
        <v>380950.34667542652</v>
      </c>
      <c r="K320" s="2">
        <f t="shared" si="86"/>
        <v>10251.790681839615</v>
      </c>
      <c r="L320" s="2">
        <f t="shared" si="86"/>
        <v>255440.45115583704</v>
      </c>
      <c r="M320" s="2"/>
      <c r="N320" s="28">
        <f t="shared" si="101"/>
        <v>40435.422740198046</v>
      </c>
      <c r="O320" s="2">
        <f t="shared" si="95"/>
        <v>108.10183002976629</v>
      </c>
      <c r="P320" s="2">
        <f t="shared" si="96"/>
        <v>40381.407950687877</v>
      </c>
      <c r="R320">
        <f t="shared" si="97"/>
        <v>299</v>
      </c>
      <c r="S320" s="89">
        <f t="shared" si="87"/>
        <v>15248.290523433658</v>
      </c>
      <c r="T320" s="89">
        <f>IF(AND(S320=0,S319&gt;0),SUM($G320:$H$381),S320)</f>
        <v>15248.290523433658</v>
      </c>
      <c r="U320" s="82">
        <f>SUM(T320:T$381)</f>
        <v>30417.265982664896</v>
      </c>
      <c r="V320" s="68">
        <f>localspline(R320,'BBG rates'!$G$10:$G$27,'BBG rates'!$K$10:$K$27)</f>
        <v>0.9690702469988377</v>
      </c>
      <c r="W320" s="68">
        <f>locallinterp(R320,'BBG rates'!$G$10:$G$27,'BBG rates'!$J$10:$J$27)</f>
        <v>0.12153333333333333</v>
      </c>
      <c r="X320" s="56">
        <f t="shared" si="98"/>
        <v>0.12146568840876171</v>
      </c>
      <c r="Y320" s="66">
        <f t="shared" si="88"/>
        <v>3.0847709292852965</v>
      </c>
      <c r="Z320" s="72">
        <f t="shared" si="89"/>
        <v>0.12169815384630578</v>
      </c>
      <c r="AA320" s="79">
        <f t="shared" si="90"/>
        <v>-2.2558580353618409</v>
      </c>
      <c r="AB320" s="81">
        <f t="shared" si="99"/>
        <v>-8.8996481274055739E-2</v>
      </c>
      <c r="AD320" s="95">
        <f>locallinterp(R320,'BBG rates'!$N$10:$N$369,'BBG rates'!$P$10:$P$369)</f>
        <v>24.995921038688081</v>
      </c>
      <c r="AI320" s="185">
        <f t="shared" si="91"/>
        <v>299</v>
      </c>
      <c r="AJ320" s="127">
        <f>locallinterp(MIN(AI320,CAP_Senior*12),'BBG rates'!$X$24:$X$65,'BBG rates'!$Y$24:$Y$65)</f>
        <v>67.918742488467984</v>
      </c>
      <c r="AK320" s="127">
        <f>locallinterp(MIN(AI320,CAP_CB*12),'BBG rates'!$AA$25:$AA$40,'BBG rates'!$AC$25:$AC$40)</f>
        <v>11</v>
      </c>
      <c r="AL320" s="144">
        <f t="shared" si="92"/>
        <v>20.676186223039558</v>
      </c>
      <c r="AM320" s="142">
        <f>(SUMPRODUCT(AL320:AL$381,G320:G$381)+SUMPRODUCT(AL320:AL$381,H320:H$381))/12</f>
        <v>52409.421321108821</v>
      </c>
    </row>
    <row r="321" spans="1:39" x14ac:dyDescent="0.2">
      <c r="A321" s="7">
        <v>300</v>
      </c>
      <c r="B321" s="7">
        <v>150</v>
      </c>
      <c r="C321" s="7">
        <v>75</v>
      </c>
      <c r="D321" s="12">
        <f t="shared" si="84"/>
        <v>25</v>
      </c>
      <c r="E321" s="29">
        <f t="shared" si="83"/>
        <v>-1.8130345055720701E-12</v>
      </c>
      <c r="F321" s="2">
        <f t="shared" si="85"/>
        <v>20.2902538097728</v>
      </c>
      <c r="G321" s="2">
        <f t="shared" si="93"/>
        <v>15168.97545923124</v>
      </c>
      <c r="H321" s="2">
        <f t="shared" si="94"/>
        <v>-5.9548979737863455E-15</v>
      </c>
      <c r="I321" s="2">
        <f t="shared" si="82"/>
        <v>15189.265713041013</v>
      </c>
      <c r="J321" s="2">
        <f t="shared" si="100"/>
        <v>379731.64282602532</v>
      </c>
      <c r="K321" s="2">
        <f t="shared" si="86"/>
        <v>10171.325393698071</v>
      </c>
      <c r="L321" s="2">
        <f t="shared" si="86"/>
        <v>254283.13484245175</v>
      </c>
      <c r="M321" s="2"/>
      <c r="N321" s="28">
        <f t="shared" si="101"/>
        <v>0</v>
      </c>
      <c r="O321" s="2">
        <f t="shared" si="95"/>
        <v>54.087040519588072</v>
      </c>
      <c r="P321" s="2">
        <f t="shared" si="96"/>
        <v>40435.422740198046</v>
      </c>
      <c r="R321">
        <f t="shared" si="97"/>
        <v>300</v>
      </c>
      <c r="S321" s="89">
        <f t="shared" si="87"/>
        <v>15168.97545923124</v>
      </c>
      <c r="T321" s="89">
        <f>IF(AND(S321=0,S320&gt;0),SUM($G321:$H$381),S321)</f>
        <v>15168.97545923124</v>
      </c>
      <c r="U321" s="82">
        <f>SUM(T321:T$381)</f>
        <v>15168.97545923124</v>
      </c>
      <c r="V321" s="68">
        <f>localspline(R321,'BBG rates'!$G$10:$G$27,'BBG rates'!$K$10:$K$27)</f>
        <v>0.96897256374359131</v>
      </c>
      <c r="W321" s="68">
        <f>locallinterp(R321,'BBG rates'!$G$10:$G$27,'BBG rates'!$J$10:$J$27)</f>
        <v>0.122</v>
      </c>
      <c r="X321" s="56">
        <f t="shared" si="98"/>
        <v>0.12193183479185521</v>
      </c>
      <c r="Y321" s="66">
        <f t="shared" si="88"/>
        <v>1.5413175080472412</v>
      </c>
      <c r="Z321" s="72">
        <f t="shared" si="89"/>
        <v>0.12193183479185521</v>
      </c>
      <c r="AA321" s="79">
        <f t="shared" si="90"/>
        <v>-1.1249878670034035</v>
      </c>
      <c r="AB321" s="81">
        <f t="shared" si="99"/>
        <v>-8.8996481274055739E-2</v>
      </c>
      <c r="AD321" s="95">
        <f>locallinterp(R321,'BBG rates'!$N$10:$N$369,'BBG rates'!$P$10:$P$369)</f>
        <v>25.076668752333379</v>
      </c>
      <c r="AI321" s="185">
        <f t="shared" si="91"/>
        <v>300</v>
      </c>
      <c r="AJ321" s="127">
        <f>locallinterp(MIN(AI321,CAP_Senior*12),'BBG rates'!$X$24:$X$65,'BBG rates'!$Y$24:$Y$65)</f>
        <v>67.918742488467984</v>
      </c>
      <c r="AK321" s="127">
        <f>locallinterp(MIN(AI321,CAP_CB*12),'BBG rates'!$AA$25:$AA$40,'BBG rates'!$AC$25:$AC$40)</f>
        <v>11</v>
      </c>
      <c r="AL321" s="144">
        <f t="shared" si="92"/>
        <v>20.676186223039558</v>
      </c>
      <c r="AM321" s="142">
        <f>(SUMPRODUCT(AL321:AL$381,G321:G$381)+SUMPRODUCT(AL321:AL$381,H321:H$381))/12</f>
        <v>26136.380117315177</v>
      </c>
    </row>
    <row r="322" spans="1:39" x14ac:dyDescent="0.2">
      <c r="A322" s="7">
        <v>301</v>
      </c>
      <c r="B322" s="7">
        <v>150.5</v>
      </c>
      <c r="C322" s="7">
        <v>75.25</v>
      </c>
      <c r="D322" s="12">
        <f t="shared" si="84"/>
        <v>25.083333333333332</v>
      </c>
      <c r="E322" s="29">
        <f t="shared" si="83"/>
        <v>0</v>
      </c>
      <c r="F322" s="2">
        <f t="shared" si="85"/>
        <v>0</v>
      </c>
      <c r="G322" s="2">
        <f t="shared" si="93"/>
        <v>0</v>
      </c>
      <c r="H322" s="2">
        <f t="shared" si="94"/>
        <v>0</v>
      </c>
      <c r="I322" s="2">
        <f t="shared" si="82"/>
        <v>0</v>
      </c>
      <c r="J322" s="2">
        <f t="shared" si="100"/>
        <v>0</v>
      </c>
      <c r="K322" s="2">
        <f t="shared" si="86"/>
        <v>0</v>
      </c>
      <c r="L322" s="2">
        <f t="shared" si="86"/>
        <v>0</v>
      </c>
      <c r="M322" s="2"/>
      <c r="N322" s="28">
        <f t="shared" si="101"/>
        <v>0</v>
      </c>
      <c r="O322" s="2">
        <f t="shared" si="95"/>
        <v>0</v>
      </c>
      <c r="P322" s="2">
        <f t="shared" si="96"/>
        <v>0</v>
      </c>
      <c r="R322">
        <f t="shared" si="97"/>
        <v>301</v>
      </c>
      <c r="S322" s="89">
        <f t="shared" si="87"/>
        <v>0</v>
      </c>
      <c r="T322" s="89">
        <f>IF(AND(S322=0,S321&gt;0),SUM($G322:$H$381),S322)</f>
        <v>0</v>
      </c>
      <c r="U322" s="82">
        <f>SUM(T322:T$381)</f>
        <v>0</v>
      </c>
      <c r="V322" s="68">
        <f>localspline(R322,'BBG rates'!$G$10:$G$27,'BBG rates'!$K$10:$K$27)</f>
        <v>0.96887882685573568</v>
      </c>
      <c r="W322" s="68">
        <f>locallinterp(R322,'BBG rates'!$G$10:$G$27,'BBG rates'!$J$10:$J$27)</f>
        <v>0.12172666666666666</v>
      </c>
      <c r="X322" s="56">
        <f t="shared" si="98"/>
        <v>0.12165880643779658</v>
      </c>
      <c r="Y322" s="66">
        <f t="shared" si="88"/>
        <v>0</v>
      </c>
      <c r="Z322" s="72">
        <f t="shared" si="89"/>
        <v>0</v>
      </c>
      <c r="AA322" s="79">
        <f t="shared" si="90"/>
        <v>0</v>
      </c>
      <c r="AB322" s="81">
        <f t="shared" si="99"/>
        <v>0</v>
      </c>
      <c r="AD322" s="95">
        <f>locallinterp(R322,'BBG rates'!$N$10:$N$369,'BBG rates'!$P$10:$P$369)</f>
        <v>25.157408654571356</v>
      </c>
      <c r="AI322" s="185">
        <f t="shared" si="91"/>
        <v>301</v>
      </c>
      <c r="AJ322" s="127">
        <f>locallinterp(MIN(AI322,CAP_Senior*12),'BBG rates'!$X$24:$X$65,'BBG rates'!$Y$24:$Y$65)</f>
        <v>67.918742488467984</v>
      </c>
      <c r="AK322" s="127">
        <f>locallinterp(MIN(AI322,CAP_CB*12),'BBG rates'!$AA$25:$AA$40,'BBG rates'!$AC$25:$AC$40)</f>
        <v>11</v>
      </c>
      <c r="AL322" s="144">
        <f t="shared" si="92"/>
        <v>20.676186223039558</v>
      </c>
      <c r="AM322" s="142">
        <f>(SUMPRODUCT(AL322:AL$381,G322:G$381)+SUMPRODUCT(AL322:AL$381,H322:H$381))/12</f>
        <v>0</v>
      </c>
    </row>
    <row r="323" spans="1:39" x14ac:dyDescent="0.2">
      <c r="A323" s="7">
        <v>302</v>
      </c>
      <c r="B323" s="7">
        <v>151</v>
      </c>
      <c r="C323" s="7">
        <v>75.5</v>
      </c>
      <c r="D323" s="12">
        <f t="shared" si="84"/>
        <v>25.166666666666668</v>
      </c>
      <c r="E323" s="29">
        <f t="shared" si="83"/>
        <v>0</v>
      </c>
      <c r="F323" s="2">
        <f t="shared" si="85"/>
        <v>0</v>
      </c>
      <c r="G323" s="2">
        <f t="shared" si="93"/>
        <v>0</v>
      </c>
      <c r="H323" s="2">
        <f t="shared" si="94"/>
        <v>0</v>
      </c>
      <c r="I323" s="2">
        <f t="shared" si="82"/>
        <v>0</v>
      </c>
      <c r="J323" s="2">
        <f t="shared" si="100"/>
        <v>0</v>
      </c>
      <c r="K323" s="2">
        <f t="shared" si="86"/>
        <v>0</v>
      </c>
      <c r="L323" s="2">
        <f t="shared" si="86"/>
        <v>0</v>
      </c>
      <c r="M323" s="2"/>
      <c r="N323" s="28">
        <f t="shared" si="101"/>
        <v>0</v>
      </c>
      <c r="O323" s="2">
        <f t="shared" si="95"/>
        <v>0</v>
      </c>
      <c r="P323" s="2">
        <f t="shared" si="96"/>
        <v>0</v>
      </c>
      <c r="R323">
        <f t="shared" si="97"/>
        <v>302</v>
      </c>
      <c r="S323" s="89">
        <f t="shared" si="87"/>
        <v>0</v>
      </c>
      <c r="T323" s="89">
        <f>IF(AND(S323=0,S322&gt;0),SUM($G323:$H$381),S323)</f>
        <v>0</v>
      </c>
      <c r="U323" s="82">
        <f>SUM(T323:T$381)</f>
        <v>0</v>
      </c>
      <c r="V323" s="68">
        <f>localspline(R323,'BBG rates'!$G$10:$G$27,'BBG rates'!$K$10:$K$27)</f>
        <v>0.96878890358798231</v>
      </c>
      <c r="W323" s="68">
        <f>locallinterp(R323,'BBG rates'!$G$10:$G$27,'BBG rates'!$J$10:$J$27)</f>
        <v>0.12145333333333333</v>
      </c>
      <c r="X323" s="56">
        <f t="shared" si="98"/>
        <v>0.12138577740028467</v>
      </c>
      <c r="Y323" s="66">
        <f t="shared" si="88"/>
        <v>0</v>
      </c>
      <c r="Z323" s="72">
        <f t="shared" si="89"/>
        <v>0</v>
      </c>
      <c r="AA323" s="79">
        <f t="shared" si="90"/>
        <v>0</v>
      </c>
      <c r="AB323" s="81">
        <f t="shared" si="99"/>
        <v>0</v>
      </c>
      <c r="AD323" s="95">
        <f>locallinterp(R323,'BBG rates'!$N$10:$N$369,'BBG rates'!$P$10:$P$369)</f>
        <v>25.238141063203688</v>
      </c>
      <c r="AI323" s="185">
        <f t="shared" si="91"/>
        <v>302</v>
      </c>
      <c r="AJ323" s="127">
        <f>locallinterp(MIN(AI323,CAP_Senior*12),'BBG rates'!$X$24:$X$65,'BBG rates'!$Y$24:$Y$65)</f>
        <v>67.918742488467984</v>
      </c>
      <c r="AK323" s="127">
        <f>locallinterp(MIN(AI323,CAP_CB*12),'BBG rates'!$AA$25:$AA$40,'BBG rates'!$AC$25:$AC$40)</f>
        <v>11</v>
      </c>
      <c r="AL323" s="144">
        <f t="shared" si="92"/>
        <v>20.676186223039558</v>
      </c>
      <c r="AM323" s="142">
        <f>(SUMPRODUCT(AL323:AL$381,G323:G$381)+SUMPRODUCT(AL323:AL$381,H323:H$381))/12</f>
        <v>0</v>
      </c>
    </row>
    <row r="324" spans="1:39" x14ac:dyDescent="0.2">
      <c r="A324" s="7">
        <v>303</v>
      </c>
      <c r="B324" s="7">
        <v>151.5</v>
      </c>
      <c r="C324" s="7">
        <v>75.75</v>
      </c>
      <c r="D324" s="12">
        <f t="shared" si="84"/>
        <v>25.25</v>
      </c>
      <c r="E324" s="29">
        <f t="shared" si="83"/>
        <v>0</v>
      </c>
      <c r="F324" s="2">
        <f t="shared" si="85"/>
        <v>0</v>
      </c>
      <c r="G324" s="2">
        <f t="shared" si="93"/>
        <v>0</v>
      </c>
      <c r="H324" s="2">
        <f t="shared" si="94"/>
        <v>0</v>
      </c>
      <c r="I324" s="2">
        <f t="shared" si="82"/>
        <v>0</v>
      </c>
      <c r="J324" s="2">
        <f t="shared" si="100"/>
        <v>0</v>
      </c>
      <c r="K324" s="2">
        <f t="shared" si="86"/>
        <v>0</v>
      </c>
      <c r="L324" s="2">
        <f t="shared" si="86"/>
        <v>0</v>
      </c>
      <c r="M324" s="2"/>
      <c r="N324" s="28">
        <f t="shared" si="101"/>
        <v>0</v>
      </c>
      <c r="O324" s="2">
        <f t="shared" si="95"/>
        <v>0</v>
      </c>
      <c r="P324" s="2">
        <f t="shared" si="96"/>
        <v>0</v>
      </c>
      <c r="R324">
        <f t="shared" si="97"/>
        <v>303</v>
      </c>
      <c r="S324" s="89">
        <f t="shared" si="87"/>
        <v>0</v>
      </c>
      <c r="T324" s="89">
        <f>IF(AND(S324=0,S323&gt;0),SUM($G324:$H$381),S324)</f>
        <v>0</v>
      </c>
      <c r="U324" s="82">
        <f>SUM(T324:T$381)</f>
        <v>0</v>
      </c>
      <c r="V324" s="68">
        <f>localspline(R324,'BBG rates'!$G$10:$G$27,'BBG rates'!$K$10:$K$27)</f>
        <v>0.96870284801908968</v>
      </c>
      <c r="W324" s="68">
        <f>locallinterp(R324,'BBG rates'!$G$10:$G$27,'BBG rates'!$J$10:$J$27)</f>
        <v>0.12118</v>
      </c>
      <c r="X324" s="56">
        <f t="shared" si="98"/>
        <v>0.12111274767958591</v>
      </c>
      <c r="Y324" s="66">
        <f t="shared" si="88"/>
        <v>0</v>
      </c>
      <c r="Z324" s="72">
        <f t="shared" si="89"/>
        <v>0</v>
      </c>
      <c r="AA324" s="79">
        <f t="shared" si="90"/>
        <v>0</v>
      </c>
      <c r="AB324" s="81">
        <f t="shared" si="99"/>
        <v>0</v>
      </c>
      <c r="AD324" s="95">
        <f>locallinterp(R324,'BBG rates'!$N$10:$N$369,'BBG rates'!$P$10:$P$369)</f>
        <v>25.318866300538613</v>
      </c>
      <c r="AI324" s="185">
        <f t="shared" si="91"/>
        <v>303</v>
      </c>
      <c r="AJ324" s="127">
        <f>locallinterp(MIN(AI324,CAP_Senior*12),'BBG rates'!$X$24:$X$65,'BBG rates'!$Y$24:$Y$65)</f>
        <v>67.918742488467984</v>
      </c>
      <c r="AK324" s="127">
        <f>locallinterp(MIN(AI324,CAP_CB*12),'BBG rates'!$AA$25:$AA$40,'BBG rates'!$AC$25:$AC$40)</f>
        <v>11</v>
      </c>
      <c r="AL324" s="144">
        <f t="shared" si="92"/>
        <v>20.676186223039558</v>
      </c>
      <c r="AM324" s="142">
        <f>(SUMPRODUCT(AL324:AL$381,G324:G$381)+SUMPRODUCT(AL324:AL$381,H324:H$381))/12</f>
        <v>0</v>
      </c>
    </row>
    <row r="325" spans="1:39" x14ac:dyDescent="0.2">
      <c r="A325" s="7">
        <v>304</v>
      </c>
      <c r="B325" s="7">
        <v>152</v>
      </c>
      <c r="C325" s="7">
        <v>76</v>
      </c>
      <c r="D325" s="12">
        <f t="shared" si="84"/>
        <v>25.333333333333332</v>
      </c>
      <c r="E325" s="29">
        <f t="shared" si="83"/>
        <v>0</v>
      </c>
      <c r="F325" s="2">
        <f t="shared" si="85"/>
        <v>0</v>
      </c>
      <c r="G325" s="2">
        <f t="shared" si="93"/>
        <v>0</v>
      </c>
      <c r="H325" s="2">
        <f t="shared" si="94"/>
        <v>0</v>
      </c>
      <c r="I325" s="2">
        <f t="shared" si="82"/>
        <v>0</v>
      </c>
      <c r="J325" s="2">
        <f t="shared" si="100"/>
        <v>0</v>
      </c>
      <c r="K325" s="2">
        <f t="shared" si="86"/>
        <v>0</v>
      </c>
      <c r="L325" s="2">
        <f t="shared" si="86"/>
        <v>0</v>
      </c>
      <c r="M325" s="2"/>
      <c r="N325" s="28">
        <f t="shared" si="101"/>
        <v>0</v>
      </c>
      <c r="O325" s="2">
        <f t="shared" si="95"/>
        <v>0</v>
      </c>
      <c r="P325" s="2">
        <f t="shared" si="96"/>
        <v>0</v>
      </c>
      <c r="R325">
        <f t="shared" si="97"/>
        <v>304</v>
      </c>
      <c r="S325" s="89">
        <f t="shared" si="87"/>
        <v>0</v>
      </c>
      <c r="T325" s="89">
        <f>IF(AND(S325=0,S324&gt;0),SUM($G325:$H$381),S325)</f>
        <v>0</v>
      </c>
      <c r="U325" s="82">
        <f>SUM(T325:T$381)</f>
        <v>0</v>
      </c>
      <c r="V325" s="68">
        <f>localspline(R325,'BBG rates'!$G$10:$G$27,'BBG rates'!$K$10:$K$27)</f>
        <v>0.96862053462451481</v>
      </c>
      <c r="W325" s="68">
        <f>locallinterp(R325,'BBG rates'!$G$10:$G$27,'BBG rates'!$J$10:$J$27)</f>
        <v>0.12090666666666666</v>
      </c>
      <c r="X325" s="56">
        <f t="shared" si="98"/>
        <v>0.12083971727570031</v>
      </c>
      <c r="Y325" s="66">
        <f t="shared" si="88"/>
        <v>0</v>
      </c>
      <c r="Z325" s="72">
        <f t="shared" si="89"/>
        <v>0</v>
      </c>
      <c r="AA325" s="79">
        <f t="shared" si="90"/>
        <v>0</v>
      </c>
      <c r="AB325" s="81">
        <f t="shared" si="99"/>
        <v>0</v>
      </c>
      <c r="AD325" s="95">
        <f>locallinterp(R325,'BBG rates'!$N$10:$N$369,'BBG rates'!$P$10:$P$369)</f>
        <v>25.399584678423988</v>
      </c>
      <c r="AI325" s="185">
        <f t="shared" si="91"/>
        <v>304</v>
      </c>
      <c r="AJ325" s="127">
        <f>locallinterp(MIN(AI325,CAP_Senior*12),'BBG rates'!$X$24:$X$65,'BBG rates'!$Y$24:$Y$65)</f>
        <v>67.918742488467984</v>
      </c>
      <c r="AK325" s="127">
        <f>locallinterp(MIN(AI325,CAP_CB*12),'BBG rates'!$AA$25:$AA$40,'BBG rates'!$AC$25:$AC$40)</f>
        <v>11</v>
      </c>
      <c r="AL325" s="144">
        <f t="shared" si="92"/>
        <v>20.676186223039558</v>
      </c>
      <c r="AM325" s="142">
        <f>(SUMPRODUCT(AL325:AL$381,G325:G$381)+SUMPRODUCT(AL325:AL$381,H325:H$381))/12</f>
        <v>0</v>
      </c>
    </row>
    <row r="326" spans="1:39" x14ac:dyDescent="0.2">
      <c r="A326" s="7">
        <v>305</v>
      </c>
      <c r="B326" s="7">
        <v>152.5</v>
      </c>
      <c r="C326" s="7">
        <v>76.25</v>
      </c>
      <c r="D326" s="12">
        <f t="shared" si="84"/>
        <v>25.416666666666668</v>
      </c>
      <c r="E326" s="29">
        <f t="shared" si="83"/>
        <v>0</v>
      </c>
      <c r="F326" s="2">
        <f t="shared" si="85"/>
        <v>0</v>
      </c>
      <c r="G326" s="2">
        <f t="shared" si="93"/>
        <v>0</v>
      </c>
      <c r="H326" s="2">
        <f t="shared" si="94"/>
        <v>0</v>
      </c>
      <c r="I326" s="2">
        <f t="shared" si="82"/>
        <v>0</v>
      </c>
      <c r="J326" s="2">
        <f t="shared" si="100"/>
        <v>0</v>
      </c>
      <c r="K326" s="2">
        <f t="shared" si="86"/>
        <v>0</v>
      </c>
      <c r="L326" s="2">
        <f t="shared" si="86"/>
        <v>0</v>
      </c>
      <c r="M326" s="2"/>
      <c r="N326" s="28">
        <f t="shared" si="101"/>
        <v>0</v>
      </c>
      <c r="O326" s="2">
        <f t="shared" si="95"/>
        <v>0</v>
      </c>
      <c r="P326" s="2">
        <f t="shared" si="96"/>
        <v>0</v>
      </c>
      <c r="R326">
        <f t="shared" si="97"/>
        <v>305</v>
      </c>
      <c r="S326" s="89">
        <f t="shared" si="87"/>
        <v>0</v>
      </c>
      <c r="T326" s="89">
        <f>IF(AND(S326=0,S325&gt;0),SUM($G326:$H$381),S326)</f>
        <v>0</v>
      </c>
      <c r="U326" s="82">
        <f>SUM(T326:T$381)</f>
        <v>0</v>
      </c>
      <c r="V326" s="68">
        <f>localspline(R326,'BBG rates'!$G$10:$G$27,'BBG rates'!$K$10:$K$27)</f>
        <v>0.96854183814749351</v>
      </c>
      <c r="W326" s="68">
        <f>locallinterp(R326,'BBG rates'!$G$10:$G$27,'BBG rates'!$J$10:$J$27)</f>
        <v>0.12063333333333333</v>
      </c>
      <c r="X326" s="56">
        <f t="shared" si="98"/>
        <v>0.12056668618836142</v>
      </c>
      <c r="Y326" s="66">
        <f t="shared" si="88"/>
        <v>0</v>
      </c>
      <c r="Z326" s="72">
        <f t="shared" si="89"/>
        <v>0</v>
      </c>
      <c r="AA326" s="79">
        <f t="shared" si="90"/>
        <v>0</v>
      </c>
      <c r="AB326" s="81">
        <f t="shared" si="99"/>
        <v>0</v>
      </c>
      <c r="AD326" s="95">
        <f>locallinterp(R326,'BBG rates'!$N$10:$N$369,'BBG rates'!$P$10:$P$369)</f>
        <v>25.480296498269613</v>
      </c>
      <c r="AI326" s="185">
        <f t="shared" si="91"/>
        <v>305</v>
      </c>
      <c r="AJ326" s="127">
        <f>locallinterp(MIN(AI326,CAP_Senior*12),'BBG rates'!$X$24:$X$65,'BBG rates'!$Y$24:$Y$65)</f>
        <v>67.918742488467984</v>
      </c>
      <c r="AK326" s="127">
        <f>locallinterp(MIN(AI326,CAP_CB*12),'BBG rates'!$AA$25:$AA$40,'BBG rates'!$AC$25:$AC$40)</f>
        <v>11</v>
      </c>
      <c r="AL326" s="144">
        <f t="shared" si="92"/>
        <v>20.676186223039558</v>
      </c>
      <c r="AM326" s="142">
        <f>(SUMPRODUCT(AL326:AL$381,G326:G$381)+SUMPRODUCT(AL326:AL$381,H326:H$381))/12</f>
        <v>0</v>
      </c>
    </row>
    <row r="327" spans="1:39" x14ac:dyDescent="0.2">
      <c r="A327" s="7">
        <v>306</v>
      </c>
      <c r="B327" s="7">
        <v>153</v>
      </c>
      <c r="C327" s="7">
        <v>76.5</v>
      </c>
      <c r="D327" s="12">
        <f t="shared" si="84"/>
        <v>25.5</v>
      </c>
      <c r="E327" s="29">
        <f t="shared" si="83"/>
        <v>0</v>
      </c>
      <c r="F327" s="2">
        <f t="shared" si="85"/>
        <v>0</v>
      </c>
      <c r="G327" s="2">
        <f t="shared" si="93"/>
        <v>0</v>
      </c>
      <c r="H327" s="2">
        <f t="shared" si="94"/>
        <v>0</v>
      </c>
      <c r="I327" s="2">
        <f t="shared" si="82"/>
        <v>0</v>
      </c>
      <c r="J327" s="2">
        <f t="shared" si="100"/>
        <v>0</v>
      </c>
      <c r="K327" s="2">
        <f t="shared" si="86"/>
        <v>0</v>
      </c>
      <c r="L327" s="2">
        <f t="shared" si="86"/>
        <v>0</v>
      </c>
      <c r="M327" s="2"/>
      <c r="N327" s="28">
        <f t="shared" si="101"/>
        <v>0</v>
      </c>
      <c r="O327" s="2">
        <f t="shared" si="95"/>
        <v>0</v>
      </c>
      <c r="P327" s="2">
        <f t="shared" si="96"/>
        <v>0</v>
      </c>
      <c r="R327">
        <f t="shared" si="97"/>
        <v>306</v>
      </c>
      <c r="S327" s="89">
        <f t="shared" si="87"/>
        <v>0</v>
      </c>
      <c r="T327" s="89">
        <f>IF(AND(S327=0,S326&gt;0),SUM($G327:$H$381),S327)</f>
        <v>0</v>
      </c>
      <c r="U327" s="82">
        <f>SUM(T327:T$381)</f>
        <v>0</v>
      </c>
      <c r="V327" s="68">
        <f>localspline(R327,'BBG rates'!$G$10:$G$27,'BBG rates'!$K$10:$K$27)</f>
        <v>0.96846675233910084</v>
      </c>
      <c r="W327" s="68">
        <f>locallinterp(R327,'BBG rates'!$G$10:$G$27,'BBG rates'!$J$10:$J$27)</f>
        <v>0.12035999999999999</v>
      </c>
      <c r="X327" s="56">
        <f t="shared" si="98"/>
        <v>0.12029365441810214</v>
      </c>
      <c r="Y327" s="66">
        <f t="shared" si="88"/>
        <v>0</v>
      </c>
      <c r="Z327" s="72">
        <f t="shared" si="89"/>
        <v>0</v>
      </c>
      <c r="AA327" s="79">
        <f t="shared" si="90"/>
        <v>0</v>
      </c>
      <c r="AB327" s="81">
        <f t="shared" si="99"/>
        <v>0</v>
      </c>
      <c r="AD327" s="95">
        <f>locallinterp(R327,'BBG rates'!$N$10:$N$369,'BBG rates'!$P$10:$P$369)</f>
        <v>25.561002060964537</v>
      </c>
      <c r="AI327" s="185">
        <f t="shared" si="91"/>
        <v>306</v>
      </c>
      <c r="AJ327" s="127">
        <f>locallinterp(MIN(AI327,CAP_Senior*12),'BBG rates'!$X$24:$X$65,'BBG rates'!$Y$24:$Y$65)</f>
        <v>67.918742488467984</v>
      </c>
      <c r="AK327" s="127">
        <f>locallinterp(MIN(AI327,CAP_CB*12),'BBG rates'!$AA$25:$AA$40,'BBG rates'!$AC$25:$AC$40)</f>
        <v>11</v>
      </c>
      <c r="AL327" s="144">
        <f t="shared" si="92"/>
        <v>20.676186223039558</v>
      </c>
      <c r="AM327" s="142">
        <f>(SUMPRODUCT(AL327:AL$381,G327:G$381)+SUMPRODUCT(AL327:AL$381,H327:H$381))/12</f>
        <v>0</v>
      </c>
    </row>
    <row r="328" spans="1:39" x14ac:dyDescent="0.2">
      <c r="A328" s="7">
        <v>307</v>
      </c>
      <c r="B328" s="7">
        <v>153.5</v>
      </c>
      <c r="C328" s="7">
        <v>76.75</v>
      </c>
      <c r="D328" s="12">
        <f t="shared" si="84"/>
        <v>25.583333333333332</v>
      </c>
      <c r="E328" s="29">
        <f t="shared" si="83"/>
        <v>0</v>
      </c>
      <c r="F328" s="2">
        <f t="shared" si="85"/>
        <v>0</v>
      </c>
      <c r="G328" s="2">
        <f t="shared" si="93"/>
        <v>0</v>
      </c>
      <c r="H328" s="2">
        <f t="shared" si="94"/>
        <v>0</v>
      </c>
      <c r="I328" s="2">
        <f t="shared" si="82"/>
        <v>0</v>
      </c>
      <c r="J328" s="2">
        <f t="shared" si="100"/>
        <v>0</v>
      </c>
      <c r="K328" s="2">
        <f t="shared" si="86"/>
        <v>0</v>
      </c>
      <c r="L328" s="2">
        <f t="shared" si="86"/>
        <v>0</v>
      </c>
      <c r="M328" s="2"/>
      <c r="N328" s="28">
        <f t="shared" si="101"/>
        <v>0</v>
      </c>
      <c r="O328" s="2">
        <f t="shared" si="95"/>
        <v>0</v>
      </c>
      <c r="P328" s="2">
        <f t="shared" si="96"/>
        <v>0</v>
      </c>
      <c r="R328">
        <f t="shared" si="97"/>
        <v>307</v>
      </c>
      <c r="S328" s="89">
        <f t="shared" si="87"/>
        <v>0</v>
      </c>
      <c r="T328" s="89">
        <f>IF(AND(S328=0,S327&gt;0),SUM($G328:$H$381),S328)</f>
        <v>0</v>
      </c>
      <c r="U328" s="82">
        <f>SUM(T328:T$381)</f>
        <v>0</v>
      </c>
      <c r="V328" s="68">
        <f>localspline(R328,'BBG rates'!$G$10:$G$27,'BBG rates'!$K$10:$K$27)</f>
        <v>0.96839527156732497</v>
      </c>
      <c r="W328" s="68">
        <f>locallinterp(R328,'BBG rates'!$G$10:$G$27,'BBG rates'!$J$10:$J$27)</f>
        <v>0.12008666666666666</v>
      </c>
      <c r="X328" s="56">
        <f t="shared" si="98"/>
        <v>0.12002062196438956</v>
      </c>
      <c r="Y328" s="66">
        <f t="shared" si="88"/>
        <v>0</v>
      </c>
      <c r="Z328" s="72">
        <f t="shared" si="89"/>
        <v>0</v>
      </c>
      <c r="AA328" s="79">
        <f t="shared" si="90"/>
        <v>0</v>
      </c>
      <c r="AB328" s="81">
        <f t="shared" si="99"/>
        <v>0</v>
      </c>
      <c r="AD328" s="95">
        <f>locallinterp(R328,'BBG rates'!$N$10:$N$369,'BBG rates'!$P$10:$P$369)</f>
        <v>25.64170166692848</v>
      </c>
      <c r="AI328" s="185">
        <f t="shared" si="91"/>
        <v>307</v>
      </c>
      <c r="AJ328" s="127">
        <f>locallinterp(MIN(AI328,CAP_Senior*12),'BBG rates'!$X$24:$X$65,'BBG rates'!$Y$24:$Y$65)</f>
        <v>67.918742488467984</v>
      </c>
      <c r="AK328" s="127">
        <f>locallinterp(MIN(AI328,CAP_CB*12),'BBG rates'!$AA$25:$AA$40,'BBG rates'!$AC$25:$AC$40)</f>
        <v>11</v>
      </c>
      <c r="AL328" s="144">
        <f t="shared" si="92"/>
        <v>20.676186223039558</v>
      </c>
      <c r="AM328" s="142">
        <f>(SUMPRODUCT(AL328:AL$381,G328:G$381)+SUMPRODUCT(AL328:AL$381,H328:H$381))/12</f>
        <v>0</v>
      </c>
    </row>
    <row r="329" spans="1:39" x14ac:dyDescent="0.2">
      <c r="A329" s="7">
        <v>308</v>
      </c>
      <c r="B329" s="7">
        <v>154</v>
      </c>
      <c r="C329" s="7">
        <v>77</v>
      </c>
      <c r="D329" s="12">
        <f t="shared" si="84"/>
        <v>25.666666666666668</v>
      </c>
      <c r="E329" s="29">
        <f t="shared" si="83"/>
        <v>0</v>
      </c>
      <c r="F329" s="2">
        <f t="shared" si="85"/>
        <v>0</v>
      </c>
      <c r="G329" s="2">
        <f t="shared" si="93"/>
        <v>0</v>
      </c>
      <c r="H329" s="2">
        <f t="shared" si="94"/>
        <v>0</v>
      </c>
      <c r="I329" s="2">
        <f t="shared" si="82"/>
        <v>0</v>
      </c>
      <c r="J329" s="2">
        <f t="shared" si="100"/>
        <v>0</v>
      </c>
      <c r="K329" s="2">
        <f t="shared" si="86"/>
        <v>0</v>
      </c>
      <c r="L329" s="2">
        <f t="shared" si="86"/>
        <v>0</v>
      </c>
      <c r="M329" s="2"/>
      <c r="N329" s="28">
        <f t="shared" si="101"/>
        <v>0</v>
      </c>
      <c r="O329" s="2">
        <f t="shared" si="95"/>
        <v>0</v>
      </c>
      <c r="P329" s="2">
        <f t="shared" si="96"/>
        <v>0</v>
      </c>
      <c r="R329">
        <f t="shared" si="97"/>
        <v>308</v>
      </c>
      <c r="S329" s="89">
        <f t="shared" si="87"/>
        <v>0</v>
      </c>
      <c r="T329" s="89">
        <f>IF(AND(S329=0,S328&gt;0),SUM($G329:$H$381),S329)</f>
        <v>0</v>
      </c>
      <c r="U329" s="82">
        <f>SUM(T329:T$381)</f>
        <v>0</v>
      </c>
      <c r="V329" s="68">
        <f>localspline(R329,'BBG rates'!$G$10:$G$27,'BBG rates'!$K$10:$K$27)</f>
        <v>0.96832727036115496</v>
      </c>
      <c r="W329" s="68">
        <f>locallinterp(R329,'BBG rates'!$G$10:$G$27,'BBG rates'!$J$10:$J$27)</f>
        <v>0.11981333333333333</v>
      </c>
      <c r="X329" s="56">
        <f t="shared" si="98"/>
        <v>0.11974758882722369</v>
      </c>
      <c r="Y329" s="66">
        <f t="shared" si="88"/>
        <v>0</v>
      </c>
      <c r="Z329" s="72">
        <f t="shared" si="89"/>
        <v>0</v>
      </c>
      <c r="AA329" s="79">
        <f t="shared" si="90"/>
        <v>0</v>
      </c>
      <c r="AB329" s="81">
        <f t="shared" si="99"/>
        <v>0</v>
      </c>
      <c r="AD329" s="95">
        <f>locallinterp(R329,'BBG rates'!$N$10:$N$369,'BBG rates'!$P$10:$P$369)</f>
        <v>25.722395606125243</v>
      </c>
      <c r="AI329" s="185">
        <f t="shared" si="91"/>
        <v>308</v>
      </c>
      <c r="AJ329" s="127">
        <f>locallinterp(MIN(AI329,CAP_Senior*12),'BBG rates'!$X$24:$X$65,'BBG rates'!$Y$24:$Y$65)</f>
        <v>67.918742488467984</v>
      </c>
      <c r="AK329" s="127">
        <f>locallinterp(MIN(AI329,CAP_CB*12),'BBG rates'!$AA$25:$AA$40,'BBG rates'!$AC$25:$AC$40)</f>
        <v>11</v>
      </c>
      <c r="AL329" s="144">
        <f t="shared" si="92"/>
        <v>20.676186223039558</v>
      </c>
      <c r="AM329" s="142">
        <f>(SUMPRODUCT(AL329:AL$381,G329:G$381)+SUMPRODUCT(AL329:AL$381,H329:H$381))/12</f>
        <v>0</v>
      </c>
    </row>
    <row r="330" spans="1:39" x14ac:dyDescent="0.2">
      <c r="A330" s="7">
        <v>309</v>
      </c>
      <c r="B330" s="7">
        <v>154.5</v>
      </c>
      <c r="C330" s="7">
        <v>77.25</v>
      </c>
      <c r="D330" s="12">
        <f t="shared" si="84"/>
        <v>25.75</v>
      </c>
      <c r="E330" s="29">
        <f t="shared" si="83"/>
        <v>0</v>
      </c>
      <c r="F330" s="2">
        <f t="shared" si="85"/>
        <v>0</v>
      </c>
      <c r="G330" s="2">
        <f t="shared" si="93"/>
        <v>0</v>
      </c>
      <c r="H330" s="2">
        <f t="shared" si="94"/>
        <v>0</v>
      </c>
      <c r="I330" s="2">
        <f t="shared" ref="I330:I381" si="102">SUM(F330:H330)</f>
        <v>0</v>
      </c>
      <c r="J330" s="2">
        <f t="shared" si="100"/>
        <v>0</v>
      </c>
      <c r="K330" s="2">
        <f t="shared" si="86"/>
        <v>0</v>
      </c>
      <c r="L330" s="2">
        <f t="shared" si="86"/>
        <v>0</v>
      </c>
      <c r="M330" s="2"/>
      <c r="N330" s="28">
        <f t="shared" si="101"/>
        <v>0</v>
      </c>
      <c r="O330" s="2">
        <f t="shared" si="95"/>
        <v>0</v>
      </c>
      <c r="P330" s="2">
        <f t="shared" si="96"/>
        <v>0</v>
      </c>
      <c r="R330">
        <f t="shared" si="97"/>
        <v>309</v>
      </c>
      <c r="S330" s="89">
        <f t="shared" si="87"/>
        <v>0</v>
      </c>
      <c r="T330" s="89">
        <f>IF(AND(S330=0,S329&gt;0),SUM($G330:$H$381),S330)</f>
        <v>0</v>
      </c>
      <c r="U330" s="82">
        <f>SUM(T330:T$381)</f>
        <v>0</v>
      </c>
      <c r="V330" s="68">
        <f>localspline(R330,'BBG rates'!$G$10:$G$27,'BBG rates'!$K$10:$K$27)</f>
        <v>0.96826268306847185</v>
      </c>
      <c r="W330" s="68">
        <f>locallinterp(R330,'BBG rates'!$G$10:$G$27,'BBG rates'!$J$10:$J$27)</f>
        <v>0.11953999999999999</v>
      </c>
      <c r="X330" s="56">
        <f t="shared" si="98"/>
        <v>0.11947455500687099</v>
      </c>
      <c r="Y330" s="66">
        <f t="shared" si="88"/>
        <v>0</v>
      </c>
      <c r="Z330" s="72">
        <f t="shared" si="89"/>
        <v>0</v>
      </c>
      <c r="AA330" s="79">
        <f t="shared" si="90"/>
        <v>0</v>
      </c>
      <c r="AB330" s="81">
        <f t="shared" si="99"/>
        <v>0</v>
      </c>
      <c r="AD330" s="95">
        <f>locallinterp(R330,'BBG rates'!$N$10:$N$369,'BBG rates'!$P$10:$P$369)</f>
        <v>25.803084163047615</v>
      </c>
      <c r="AI330" s="185">
        <f t="shared" si="91"/>
        <v>309</v>
      </c>
      <c r="AJ330" s="127">
        <f>locallinterp(MIN(AI330,CAP_Senior*12),'BBG rates'!$X$24:$X$65,'BBG rates'!$Y$24:$Y$65)</f>
        <v>67.918742488467984</v>
      </c>
      <c r="AK330" s="127">
        <f>locallinterp(MIN(AI330,CAP_CB*12),'BBG rates'!$AA$25:$AA$40,'BBG rates'!$AC$25:$AC$40)</f>
        <v>11</v>
      </c>
      <c r="AL330" s="144">
        <f t="shared" si="92"/>
        <v>20.676186223039558</v>
      </c>
      <c r="AM330" s="142">
        <f>(SUMPRODUCT(AL330:AL$381,G330:G$381)+SUMPRODUCT(AL330:AL$381,H330:H$381))/12</f>
        <v>0</v>
      </c>
    </row>
    <row r="331" spans="1:39" x14ac:dyDescent="0.2">
      <c r="A331" s="7">
        <v>310</v>
      </c>
      <c r="B331" s="7">
        <v>155</v>
      </c>
      <c r="C331" s="7">
        <v>77.5</v>
      </c>
      <c r="D331" s="12">
        <f t="shared" si="84"/>
        <v>25.833333333333332</v>
      </c>
      <c r="E331" s="29">
        <f t="shared" ref="E331:E381" si="103">IF($A331&lt;=$I$8,E330-G331-H331,0)</f>
        <v>0</v>
      </c>
      <c r="F331" s="2">
        <f t="shared" si="85"/>
        <v>0</v>
      </c>
      <c r="G331" s="2">
        <f t="shared" si="93"/>
        <v>0</v>
      </c>
      <c r="H331" s="2">
        <f t="shared" si="94"/>
        <v>0</v>
      </c>
      <c r="I331" s="2">
        <f t="shared" si="102"/>
        <v>0</v>
      </c>
      <c r="J331" s="2">
        <f t="shared" si="100"/>
        <v>0</v>
      </c>
      <c r="K331" s="2">
        <f t="shared" si="86"/>
        <v>0</v>
      </c>
      <c r="L331" s="2">
        <f t="shared" si="86"/>
        <v>0</v>
      </c>
      <c r="M331" s="2"/>
      <c r="N331" s="28">
        <f t="shared" si="101"/>
        <v>0</v>
      </c>
      <c r="O331" s="2">
        <f t="shared" si="95"/>
        <v>0</v>
      </c>
      <c r="P331" s="2">
        <f t="shared" si="96"/>
        <v>0</v>
      </c>
      <c r="R331">
        <f t="shared" si="97"/>
        <v>310</v>
      </c>
      <c r="S331" s="89">
        <f t="shared" si="87"/>
        <v>0</v>
      </c>
      <c r="T331" s="89">
        <f>IF(AND(S331=0,S330&gt;0),SUM($G331:$H$381),S331)</f>
        <v>0</v>
      </c>
      <c r="U331" s="82">
        <f>SUM(T331:T$381)</f>
        <v>0</v>
      </c>
      <c r="V331" s="68">
        <f>localspline(R331,'BBG rates'!$G$10:$G$27,'BBG rates'!$K$10:$K$27)</f>
        <v>0.96820138427989721</v>
      </c>
      <c r="W331" s="68">
        <f>locallinterp(R331,'BBG rates'!$G$10:$G$27,'BBG rates'!$J$10:$J$27)</f>
        <v>0.11926666666666666</v>
      </c>
      <c r="X331" s="56">
        <f t="shared" si="98"/>
        <v>0.11920152050333144</v>
      </c>
      <c r="Y331" s="66">
        <f t="shared" si="88"/>
        <v>0</v>
      </c>
      <c r="Z331" s="72">
        <f t="shared" si="89"/>
        <v>0</v>
      </c>
      <c r="AA331" s="79">
        <f t="shared" si="90"/>
        <v>0</v>
      </c>
      <c r="AB331" s="81">
        <f t="shared" si="99"/>
        <v>0</v>
      </c>
      <c r="AD331" s="95">
        <f>locallinterp(R331,'BBG rates'!$N$10:$N$369,'BBG rates'!$P$10:$P$369)</f>
        <v>25.883767611737607</v>
      </c>
      <c r="AI331" s="185">
        <f t="shared" si="91"/>
        <v>310</v>
      </c>
      <c r="AJ331" s="127">
        <f>locallinterp(MIN(AI331,CAP_Senior*12),'BBG rates'!$X$24:$X$65,'BBG rates'!$Y$24:$Y$65)</f>
        <v>67.918742488467984</v>
      </c>
      <c r="AK331" s="127">
        <f>locallinterp(MIN(AI331,CAP_CB*12),'BBG rates'!$AA$25:$AA$40,'BBG rates'!$AC$25:$AC$40)</f>
        <v>11</v>
      </c>
      <c r="AL331" s="144">
        <f t="shared" si="92"/>
        <v>20.676186223039558</v>
      </c>
      <c r="AM331" s="142">
        <f>(SUMPRODUCT(AL331:AL$381,G331:G$381)+SUMPRODUCT(AL331:AL$381,H331:H$381))/12</f>
        <v>0</v>
      </c>
    </row>
    <row r="332" spans="1:39" x14ac:dyDescent="0.2">
      <c r="A332" s="7">
        <v>311</v>
      </c>
      <c r="B332" s="7">
        <v>155.5</v>
      </c>
      <c r="C332" s="7">
        <v>77.75</v>
      </c>
      <c r="D332" s="12">
        <f t="shared" si="84"/>
        <v>25.916666666666668</v>
      </c>
      <c r="E332" s="29">
        <f t="shared" si="103"/>
        <v>0</v>
      </c>
      <c r="F332" s="2">
        <f t="shared" si="85"/>
        <v>0</v>
      </c>
      <c r="G332" s="2">
        <f t="shared" si="93"/>
        <v>0</v>
      </c>
      <c r="H332" s="2">
        <f t="shared" si="94"/>
        <v>0</v>
      </c>
      <c r="I332" s="2">
        <f t="shared" si="102"/>
        <v>0</v>
      </c>
      <c r="J332" s="2">
        <f t="shared" si="100"/>
        <v>0</v>
      </c>
      <c r="K332" s="2">
        <f t="shared" si="86"/>
        <v>0</v>
      </c>
      <c r="L332" s="2">
        <f t="shared" si="86"/>
        <v>0</v>
      </c>
      <c r="M332" s="2"/>
      <c r="N332" s="28">
        <f t="shared" si="101"/>
        <v>0</v>
      </c>
      <c r="O332" s="2">
        <f t="shared" si="95"/>
        <v>0</v>
      </c>
      <c r="P332" s="2">
        <f t="shared" si="96"/>
        <v>0</v>
      </c>
      <c r="R332">
        <f t="shared" si="97"/>
        <v>311</v>
      </c>
      <c r="S332" s="89">
        <f t="shared" si="87"/>
        <v>0</v>
      </c>
      <c r="T332" s="89">
        <f>IF(AND(S332=0,S331&gt;0),SUM($G332:$H$381),S332)</f>
        <v>0</v>
      </c>
      <c r="U332" s="82">
        <f>SUM(T332:T$381)</f>
        <v>0</v>
      </c>
      <c r="V332" s="68">
        <f>localspline(R332,'BBG rates'!$G$10:$G$27,'BBG rates'!$K$10:$K$27)</f>
        <v>0.96814342786945207</v>
      </c>
      <c r="W332" s="68">
        <f>locallinterp(R332,'BBG rates'!$G$10:$G$27,'BBG rates'!$J$10:$J$27)</f>
        <v>0.11899333333333333</v>
      </c>
      <c r="X332" s="56">
        <f t="shared" si="98"/>
        <v>0.11892848531660505</v>
      </c>
      <c r="Y332" s="66">
        <f t="shared" si="88"/>
        <v>0</v>
      </c>
      <c r="Z332" s="72">
        <f t="shared" si="89"/>
        <v>0</v>
      </c>
      <c r="AA332" s="79">
        <f t="shared" si="90"/>
        <v>0</v>
      </c>
      <c r="AB332" s="81">
        <f t="shared" si="99"/>
        <v>0</v>
      </c>
      <c r="AD332" s="95">
        <f>locallinterp(R332,'BBG rates'!$N$10:$N$369,'BBG rates'!$P$10:$P$369)</f>
        <v>25.964446230726729</v>
      </c>
      <c r="AI332" s="185">
        <f t="shared" si="91"/>
        <v>311</v>
      </c>
      <c r="AJ332" s="127">
        <f>locallinterp(MIN(AI332,CAP_Senior*12),'BBG rates'!$X$24:$X$65,'BBG rates'!$Y$24:$Y$65)</f>
        <v>67.918742488467984</v>
      </c>
      <c r="AK332" s="127">
        <f>locallinterp(MIN(AI332,CAP_CB*12),'BBG rates'!$AA$25:$AA$40,'BBG rates'!$AC$25:$AC$40)</f>
        <v>11</v>
      </c>
      <c r="AL332" s="144">
        <f t="shared" si="92"/>
        <v>20.676186223039558</v>
      </c>
      <c r="AM332" s="142">
        <f>(SUMPRODUCT(AL332:AL$381,G332:G$381)+SUMPRODUCT(AL332:AL$381,H332:H$381))/12</f>
        <v>0</v>
      </c>
    </row>
    <row r="333" spans="1:39" x14ac:dyDescent="0.2">
      <c r="A333" s="7">
        <v>312</v>
      </c>
      <c r="B333" s="7">
        <v>156</v>
      </c>
      <c r="C333" s="7">
        <v>78</v>
      </c>
      <c r="D333" s="12">
        <f t="shared" si="84"/>
        <v>26</v>
      </c>
      <c r="E333" s="29">
        <f t="shared" si="103"/>
        <v>0</v>
      </c>
      <c r="F333" s="2">
        <f t="shared" si="85"/>
        <v>0</v>
      </c>
      <c r="G333" s="2">
        <f t="shared" si="93"/>
        <v>0</v>
      </c>
      <c r="H333" s="2">
        <f t="shared" si="94"/>
        <v>0</v>
      </c>
      <c r="I333" s="2">
        <f t="shared" si="102"/>
        <v>0</v>
      </c>
      <c r="J333" s="2">
        <f t="shared" si="100"/>
        <v>0</v>
      </c>
      <c r="K333" s="2">
        <f t="shared" si="86"/>
        <v>0</v>
      </c>
      <c r="L333" s="2">
        <f t="shared" si="86"/>
        <v>0</v>
      </c>
      <c r="M333" s="2"/>
      <c r="N333" s="28">
        <f t="shared" si="101"/>
        <v>0</v>
      </c>
      <c r="O333" s="2">
        <f t="shared" si="95"/>
        <v>0</v>
      </c>
      <c r="P333" s="2">
        <f t="shared" si="96"/>
        <v>0</v>
      </c>
      <c r="R333">
        <f t="shared" si="97"/>
        <v>312</v>
      </c>
      <c r="S333" s="89">
        <f t="shared" si="87"/>
        <v>0</v>
      </c>
      <c r="T333" s="89">
        <f>IF(AND(S333=0,S332&gt;0),SUM($G333:$H$381),S333)</f>
        <v>0</v>
      </c>
      <c r="U333" s="82">
        <f>SUM(T333:T$381)</f>
        <v>0</v>
      </c>
      <c r="V333" s="68">
        <f>localspline(R333,'BBG rates'!$G$10:$G$27,'BBG rates'!$K$10:$K$27)</f>
        <v>0.96808868841590112</v>
      </c>
      <c r="W333" s="68">
        <f>locallinterp(R333,'BBG rates'!$G$10:$G$27,'BBG rates'!$J$10:$J$27)</f>
        <v>0.11871999999999999</v>
      </c>
      <c r="X333" s="56">
        <f t="shared" si="98"/>
        <v>0.11865544944642537</v>
      </c>
      <c r="Y333" s="66">
        <f t="shared" si="88"/>
        <v>0</v>
      </c>
      <c r="Z333" s="72">
        <f t="shared" si="89"/>
        <v>0</v>
      </c>
      <c r="AA333" s="79">
        <f t="shared" si="90"/>
        <v>0</v>
      </c>
      <c r="AB333" s="81">
        <f t="shared" si="99"/>
        <v>0</v>
      </c>
      <c r="AD333" s="95">
        <f>locallinterp(R333,'BBG rates'!$N$10:$N$369,'BBG rates'!$P$10:$P$369)</f>
        <v>26.045120288094722</v>
      </c>
      <c r="AI333" s="185">
        <f t="shared" si="91"/>
        <v>312</v>
      </c>
      <c r="AJ333" s="127">
        <f>locallinterp(MIN(AI333,CAP_Senior*12),'BBG rates'!$X$24:$X$65,'BBG rates'!$Y$24:$Y$65)</f>
        <v>67.918742488467984</v>
      </c>
      <c r="AK333" s="127">
        <f>locallinterp(MIN(AI333,CAP_CB*12),'BBG rates'!$AA$25:$AA$40,'BBG rates'!$AC$25:$AC$40)</f>
        <v>11</v>
      </c>
      <c r="AL333" s="144">
        <f t="shared" si="92"/>
        <v>20.676186223039558</v>
      </c>
      <c r="AM333" s="142">
        <f>(SUMPRODUCT(AL333:AL$381,G333:G$381)+SUMPRODUCT(AL333:AL$381,H333:H$381))/12</f>
        <v>0</v>
      </c>
    </row>
    <row r="334" spans="1:39" x14ac:dyDescent="0.2">
      <c r="A334" s="7">
        <v>313</v>
      </c>
      <c r="B334" s="7">
        <v>156.5</v>
      </c>
      <c r="C334" s="7">
        <v>78.25</v>
      </c>
      <c r="D334" s="12">
        <f t="shared" si="84"/>
        <v>26.083333333333332</v>
      </c>
      <c r="E334" s="29">
        <f t="shared" si="103"/>
        <v>0</v>
      </c>
      <c r="F334" s="2">
        <f t="shared" si="85"/>
        <v>0</v>
      </c>
      <c r="G334" s="2">
        <f t="shared" si="93"/>
        <v>0</v>
      </c>
      <c r="H334" s="2">
        <f t="shared" si="94"/>
        <v>0</v>
      </c>
      <c r="I334" s="2">
        <f t="shared" si="102"/>
        <v>0</v>
      </c>
      <c r="J334" s="2">
        <f t="shared" si="100"/>
        <v>0</v>
      </c>
      <c r="K334" s="2">
        <f t="shared" si="86"/>
        <v>0</v>
      </c>
      <c r="L334" s="2">
        <f t="shared" si="86"/>
        <v>0</v>
      </c>
      <c r="M334" s="2"/>
      <c r="N334" s="28">
        <f t="shared" si="101"/>
        <v>0</v>
      </c>
      <c r="O334" s="2">
        <f t="shared" si="95"/>
        <v>0</v>
      </c>
      <c r="P334" s="2">
        <f t="shared" si="96"/>
        <v>0</v>
      </c>
      <c r="R334">
        <f t="shared" si="97"/>
        <v>313</v>
      </c>
      <c r="S334" s="89">
        <f t="shared" si="87"/>
        <v>0</v>
      </c>
      <c r="T334" s="89">
        <f>IF(AND(S334=0,S333&gt;0),SUM($G334:$H$381),S334)</f>
        <v>0</v>
      </c>
      <c r="U334" s="82">
        <f>SUM(T334:T$381)</f>
        <v>0</v>
      </c>
      <c r="V334" s="68">
        <f>localspline(R334,'BBG rates'!$G$10:$G$27,'BBG rates'!$K$10:$K$27)</f>
        <v>0.96803710026712531</v>
      </c>
      <c r="W334" s="68">
        <f>locallinterp(R334,'BBG rates'!$G$10:$G$27,'BBG rates'!$J$10:$J$27)</f>
        <v>0.11844666666666666</v>
      </c>
      <c r="X334" s="56">
        <f t="shared" si="98"/>
        <v>0.11838241289279239</v>
      </c>
      <c r="Y334" s="66">
        <f t="shared" si="88"/>
        <v>0</v>
      </c>
      <c r="Z334" s="72">
        <f t="shared" si="89"/>
        <v>0</v>
      </c>
      <c r="AA334" s="79">
        <f t="shared" si="90"/>
        <v>0</v>
      </c>
      <c r="AB334" s="81">
        <f t="shared" si="99"/>
        <v>0</v>
      </c>
      <c r="AD334" s="95">
        <f>locallinterp(R334,'BBG rates'!$N$10:$N$369,'BBG rates'!$P$10:$P$369)</f>
        <v>26.125790046450316</v>
      </c>
      <c r="AI334" s="185">
        <f t="shared" si="91"/>
        <v>313</v>
      </c>
      <c r="AJ334" s="127">
        <f>locallinterp(MIN(AI334,CAP_Senior*12),'BBG rates'!$X$24:$X$65,'BBG rates'!$Y$24:$Y$65)</f>
        <v>67.918742488467984</v>
      </c>
      <c r="AK334" s="127">
        <f>locallinterp(MIN(AI334,CAP_CB*12),'BBG rates'!$AA$25:$AA$40,'BBG rates'!$AC$25:$AC$40)</f>
        <v>11</v>
      </c>
      <c r="AL334" s="144">
        <f t="shared" si="92"/>
        <v>20.676186223039558</v>
      </c>
      <c r="AM334" s="142">
        <f>(SUMPRODUCT(AL334:AL$381,G334:G$381)+SUMPRODUCT(AL334:AL$381,H334:H$381))/12</f>
        <v>0</v>
      </c>
    </row>
    <row r="335" spans="1:39" x14ac:dyDescent="0.2">
      <c r="A335" s="7">
        <v>314</v>
      </c>
      <c r="B335" s="7">
        <v>157</v>
      </c>
      <c r="C335" s="7">
        <v>78.5</v>
      </c>
      <c r="D335" s="12">
        <f t="shared" si="84"/>
        <v>26.166666666666668</v>
      </c>
      <c r="E335" s="29">
        <f t="shared" si="103"/>
        <v>0</v>
      </c>
      <c r="F335" s="2">
        <f t="shared" si="85"/>
        <v>0</v>
      </c>
      <c r="G335" s="2">
        <f t="shared" si="93"/>
        <v>0</v>
      </c>
      <c r="H335" s="2">
        <f t="shared" si="94"/>
        <v>0</v>
      </c>
      <c r="I335" s="2">
        <f t="shared" si="102"/>
        <v>0</v>
      </c>
      <c r="J335" s="2">
        <f t="shared" si="100"/>
        <v>0</v>
      </c>
      <c r="K335" s="2">
        <f t="shared" si="86"/>
        <v>0</v>
      </c>
      <c r="L335" s="2">
        <f t="shared" si="86"/>
        <v>0</v>
      </c>
      <c r="M335" s="2"/>
      <c r="N335" s="28">
        <f t="shared" si="101"/>
        <v>0</v>
      </c>
      <c r="O335" s="2">
        <f t="shared" si="95"/>
        <v>0</v>
      </c>
      <c r="P335" s="2">
        <f t="shared" si="96"/>
        <v>0</v>
      </c>
      <c r="R335">
        <f t="shared" si="97"/>
        <v>314</v>
      </c>
      <c r="S335" s="89">
        <f t="shared" si="87"/>
        <v>0</v>
      </c>
      <c r="T335" s="89">
        <f>IF(AND(S335=0,S334&gt;0),SUM($G335:$H$381),S335)</f>
        <v>0</v>
      </c>
      <c r="U335" s="82">
        <f>SUM(T335:T$381)</f>
        <v>0</v>
      </c>
      <c r="V335" s="68">
        <f>localspline(R335,'BBG rates'!$G$10:$G$27,'BBG rates'!$K$10:$K$27)</f>
        <v>0.96798853805882634</v>
      </c>
      <c r="W335" s="68">
        <f>locallinterp(R335,'BBG rates'!$G$10:$G$27,'BBG rates'!$J$10:$J$27)</f>
        <v>0.11817333333333332</v>
      </c>
      <c r="X335" s="56">
        <f t="shared" si="98"/>
        <v>0.11810937565597257</v>
      </c>
      <c r="Y335" s="66">
        <f t="shared" si="88"/>
        <v>0</v>
      </c>
      <c r="Z335" s="72">
        <f t="shared" si="89"/>
        <v>0</v>
      </c>
      <c r="AA335" s="79">
        <f t="shared" si="90"/>
        <v>0</v>
      </c>
      <c r="AB335" s="81">
        <f t="shared" si="99"/>
        <v>0</v>
      </c>
      <c r="AD335" s="95">
        <f>locallinterp(R335,'BBG rates'!$N$10:$N$369,'BBG rates'!$P$10:$P$369)</f>
        <v>26.206455757955219</v>
      </c>
      <c r="AI335" s="185">
        <f t="shared" si="91"/>
        <v>314</v>
      </c>
      <c r="AJ335" s="127">
        <f>locallinterp(MIN(AI335,CAP_Senior*12),'BBG rates'!$X$24:$X$65,'BBG rates'!$Y$24:$Y$65)</f>
        <v>67.918742488467984</v>
      </c>
      <c r="AK335" s="127">
        <f>locallinterp(MIN(AI335,CAP_CB*12),'BBG rates'!$AA$25:$AA$40,'BBG rates'!$AC$25:$AC$40)</f>
        <v>11</v>
      </c>
      <c r="AL335" s="144">
        <f t="shared" si="92"/>
        <v>20.676186223039558</v>
      </c>
      <c r="AM335" s="142">
        <f>(SUMPRODUCT(AL335:AL$381,G335:G$381)+SUMPRODUCT(AL335:AL$381,H335:H$381))/12</f>
        <v>0</v>
      </c>
    </row>
    <row r="336" spans="1:39" x14ac:dyDescent="0.2">
      <c r="A336" s="7">
        <v>315</v>
      </c>
      <c r="B336" s="7">
        <v>157.5</v>
      </c>
      <c r="C336" s="7">
        <v>78.75</v>
      </c>
      <c r="D336" s="12">
        <f t="shared" si="84"/>
        <v>26.25</v>
      </c>
      <c r="E336" s="29">
        <f t="shared" si="103"/>
        <v>0</v>
      </c>
      <c r="F336" s="2">
        <f t="shared" si="85"/>
        <v>0</v>
      </c>
      <c r="G336" s="2">
        <f t="shared" si="93"/>
        <v>0</v>
      </c>
      <c r="H336" s="2">
        <f t="shared" si="94"/>
        <v>0</v>
      </c>
      <c r="I336" s="2">
        <f t="shared" si="102"/>
        <v>0</v>
      </c>
      <c r="J336" s="2">
        <f t="shared" si="100"/>
        <v>0</v>
      </c>
      <c r="K336" s="2">
        <f t="shared" si="86"/>
        <v>0</v>
      </c>
      <c r="L336" s="2">
        <f t="shared" si="86"/>
        <v>0</v>
      </c>
      <c r="M336" s="2"/>
      <c r="N336" s="28">
        <f t="shared" si="101"/>
        <v>0</v>
      </c>
      <c r="O336" s="2">
        <f t="shared" si="95"/>
        <v>0</v>
      </c>
      <c r="P336" s="2">
        <f t="shared" si="96"/>
        <v>0</v>
      </c>
      <c r="R336">
        <f t="shared" si="97"/>
        <v>315</v>
      </c>
      <c r="S336" s="89">
        <f t="shared" si="87"/>
        <v>0</v>
      </c>
      <c r="T336" s="89">
        <f>IF(AND(S336=0,S335&gt;0),SUM($G336:$H$381),S336)</f>
        <v>0</v>
      </c>
      <c r="U336" s="82">
        <f>SUM(T336:T$381)</f>
        <v>0</v>
      </c>
      <c r="V336" s="68">
        <f>localspline(R336,'BBG rates'!$G$10:$G$27,'BBG rates'!$K$10:$K$27)</f>
        <v>0.96794299596928113</v>
      </c>
      <c r="W336" s="68">
        <f>locallinterp(R336,'BBG rates'!$G$10:$G$27,'BBG rates'!$J$10:$J$27)</f>
        <v>0.1179</v>
      </c>
      <c r="X336" s="56">
        <f t="shared" si="98"/>
        <v>0.11783633773596591</v>
      </c>
      <c r="Y336" s="66">
        <f t="shared" si="88"/>
        <v>0</v>
      </c>
      <c r="Z336" s="72">
        <f t="shared" si="89"/>
        <v>0</v>
      </c>
      <c r="AA336" s="79">
        <f t="shared" si="90"/>
        <v>0</v>
      </c>
      <c r="AB336" s="81">
        <f t="shared" si="99"/>
        <v>0</v>
      </c>
      <c r="AD336" s="95">
        <f>locallinterp(R336,'BBG rates'!$N$10:$N$369,'BBG rates'!$P$10:$P$369)</f>
        <v>26.287117674285991</v>
      </c>
      <c r="AI336" s="185">
        <f t="shared" si="91"/>
        <v>315</v>
      </c>
      <c r="AJ336" s="127">
        <f>locallinterp(MIN(AI336,CAP_Senior*12),'BBG rates'!$X$24:$X$65,'BBG rates'!$Y$24:$Y$65)</f>
        <v>67.918742488467984</v>
      </c>
      <c r="AK336" s="127">
        <f>locallinterp(MIN(AI336,CAP_CB*12),'BBG rates'!$AA$25:$AA$40,'BBG rates'!$AC$25:$AC$40)</f>
        <v>11</v>
      </c>
      <c r="AL336" s="144">
        <f t="shared" si="92"/>
        <v>20.676186223039558</v>
      </c>
      <c r="AM336" s="142">
        <f>(SUMPRODUCT(AL336:AL$381,G336:G$381)+SUMPRODUCT(AL336:AL$381,H336:H$381))/12</f>
        <v>0</v>
      </c>
    </row>
    <row r="337" spans="1:39" x14ac:dyDescent="0.2">
      <c r="A337" s="7">
        <v>316</v>
      </c>
      <c r="B337" s="7">
        <v>158</v>
      </c>
      <c r="C337" s="7">
        <v>79</v>
      </c>
      <c r="D337" s="12">
        <f t="shared" si="84"/>
        <v>26.333333333333332</v>
      </c>
      <c r="E337" s="29">
        <f t="shared" si="103"/>
        <v>0</v>
      </c>
      <c r="F337" s="2">
        <f t="shared" si="85"/>
        <v>0</v>
      </c>
      <c r="G337" s="2">
        <f t="shared" si="93"/>
        <v>0</v>
      </c>
      <c r="H337" s="2">
        <f t="shared" si="94"/>
        <v>0</v>
      </c>
      <c r="I337" s="2">
        <f t="shared" si="102"/>
        <v>0</v>
      </c>
      <c r="J337" s="2">
        <f t="shared" si="100"/>
        <v>0</v>
      </c>
      <c r="K337" s="2">
        <f t="shared" si="86"/>
        <v>0</v>
      </c>
      <c r="L337" s="2">
        <f t="shared" si="86"/>
        <v>0</v>
      </c>
      <c r="M337" s="2"/>
      <c r="N337" s="28">
        <f t="shared" si="101"/>
        <v>0</v>
      </c>
      <c r="O337" s="2">
        <f t="shared" si="95"/>
        <v>0</v>
      </c>
      <c r="P337" s="2">
        <f t="shared" si="96"/>
        <v>0</v>
      </c>
      <c r="R337">
        <f t="shared" si="97"/>
        <v>316</v>
      </c>
      <c r="S337" s="89">
        <f t="shared" si="87"/>
        <v>0</v>
      </c>
      <c r="T337" s="89">
        <f>IF(AND(S337=0,S336&gt;0),SUM($G337:$H$381),S337)</f>
        <v>0</v>
      </c>
      <c r="U337" s="82">
        <f>SUM(T337:T$381)</f>
        <v>0</v>
      </c>
      <c r="V337" s="68">
        <f>localspline(R337,'BBG rates'!$G$10:$G$27,'BBG rates'!$K$10:$K$27)</f>
        <v>0.96790046783256334</v>
      </c>
      <c r="W337" s="68">
        <f>locallinterp(R337,'BBG rates'!$G$10:$G$27,'BBG rates'!$J$10:$J$27)</f>
        <v>0.11762666666666667</v>
      </c>
      <c r="X337" s="56">
        <f t="shared" si="98"/>
        <v>0.11756329913250596</v>
      </c>
      <c r="Y337" s="66">
        <f t="shared" si="88"/>
        <v>0</v>
      </c>
      <c r="Z337" s="72">
        <f t="shared" si="89"/>
        <v>0</v>
      </c>
      <c r="AA337" s="79">
        <f t="shared" si="90"/>
        <v>0</v>
      </c>
      <c r="AB337" s="81">
        <f t="shared" si="99"/>
        <v>0</v>
      </c>
      <c r="AD337" s="95">
        <f>locallinterp(R337,'BBG rates'!$N$10:$N$369,'BBG rates'!$P$10:$P$369)</f>
        <v>26.367776046605371</v>
      </c>
      <c r="AI337" s="185">
        <f t="shared" si="91"/>
        <v>316</v>
      </c>
      <c r="AJ337" s="127">
        <f>locallinterp(MIN(AI337,CAP_Senior*12),'BBG rates'!$X$24:$X$65,'BBG rates'!$Y$24:$Y$65)</f>
        <v>67.918742488467984</v>
      </c>
      <c r="AK337" s="127">
        <f>locallinterp(MIN(AI337,CAP_CB*12),'BBG rates'!$AA$25:$AA$40,'BBG rates'!$AC$25:$AC$40)</f>
        <v>11</v>
      </c>
      <c r="AL337" s="144">
        <f t="shared" si="92"/>
        <v>20.676186223039558</v>
      </c>
      <c r="AM337" s="142">
        <f>(SUMPRODUCT(AL337:AL$381,G337:G$381)+SUMPRODUCT(AL337:AL$381,H337:H$381))/12</f>
        <v>0</v>
      </c>
    </row>
    <row r="338" spans="1:39" x14ac:dyDescent="0.2">
      <c r="A338" s="7">
        <v>317</v>
      </c>
      <c r="B338" s="7">
        <v>158.5</v>
      </c>
      <c r="C338" s="7">
        <v>79.25</v>
      </c>
      <c r="D338" s="12">
        <f t="shared" si="84"/>
        <v>26.416666666666668</v>
      </c>
      <c r="E338" s="29">
        <f t="shared" si="103"/>
        <v>0</v>
      </c>
      <c r="F338" s="2">
        <f t="shared" si="85"/>
        <v>0</v>
      </c>
      <c r="G338" s="2">
        <f t="shared" si="93"/>
        <v>0</v>
      </c>
      <c r="H338" s="2">
        <f t="shared" si="94"/>
        <v>0</v>
      </c>
      <c r="I338" s="2">
        <f t="shared" si="102"/>
        <v>0</v>
      </c>
      <c r="J338" s="2">
        <f t="shared" si="100"/>
        <v>0</v>
      </c>
      <c r="K338" s="2">
        <f t="shared" si="86"/>
        <v>0</v>
      </c>
      <c r="L338" s="2">
        <f t="shared" si="86"/>
        <v>0</v>
      </c>
      <c r="M338" s="2"/>
      <c r="N338" s="28">
        <f t="shared" si="101"/>
        <v>0</v>
      </c>
      <c r="O338" s="2">
        <f t="shared" si="95"/>
        <v>0</v>
      </c>
      <c r="P338" s="2">
        <f t="shared" si="96"/>
        <v>0</v>
      </c>
      <c r="R338">
        <f t="shared" si="97"/>
        <v>317</v>
      </c>
      <c r="S338" s="89">
        <f t="shared" si="87"/>
        <v>0</v>
      </c>
      <c r="T338" s="89">
        <f>IF(AND(S338=0,S337&gt;0),SUM($G338:$H$381),S338)</f>
        <v>0</v>
      </c>
      <c r="U338" s="82">
        <f>SUM(T338:T$381)</f>
        <v>0</v>
      </c>
      <c r="V338" s="68">
        <f>localspline(R338,'BBG rates'!$G$10:$G$27,'BBG rates'!$K$10:$K$27)</f>
        <v>0.96786076871107452</v>
      </c>
      <c r="W338" s="68">
        <f>locallinterp(R338,'BBG rates'!$G$10:$G$27,'BBG rates'!$J$10:$J$27)</f>
        <v>0.11735333333333334</v>
      </c>
      <c r="X338" s="56">
        <f t="shared" si="98"/>
        <v>0.11729025984585917</v>
      </c>
      <c r="Y338" s="66">
        <f t="shared" si="88"/>
        <v>0</v>
      </c>
      <c r="Z338" s="72">
        <f t="shared" si="89"/>
        <v>0</v>
      </c>
      <c r="AA338" s="79">
        <f t="shared" si="90"/>
        <v>0</v>
      </c>
      <c r="AB338" s="81">
        <f t="shared" si="99"/>
        <v>0</v>
      </c>
      <c r="AD338" s="95">
        <f>locallinterp(R338,'BBG rates'!$N$10:$N$369,'BBG rates'!$P$10:$P$369)</f>
        <v>26.448431110664629</v>
      </c>
      <c r="AI338" s="185">
        <f t="shared" si="91"/>
        <v>317</v>
      </c>
      <c r="AJ338" s="127">
        <f>locallinterp(MIN(AI338,CAP_Senior*12),'BBG rates'!$X$24:$X$65,'BBG rates'!$Y$24:$Y$65)</f>
        <v>67.918742488467984</v>
      </c>
      <c r="AK338" s="127">
        <f>locallinterp(MIN(AI338,CAP_CB*12),'BBG rates'!$AA$25:$AA$40,'BBG rates'!$AC$25:$AC$40)</f>
        <v>11</v>
      </c>
      <c r="AL338" s="144">
        <f t="shared" si="92"/>
        <v>20.676186223039558</v>
      </c>
      <c r="AM338" s="142">
        <f>(SUMPRODUCT(AL338:AL$381,G338:G$381)+SUMPRODUCT(AL338:AL$381,H338:H$381))/12</f>
        <v>0</v>
      </c>
    </row>
    <row r="339" spans="1:39" x14ac:dyDescent="0.2">
      <c r="A339" s="7">
        <v>318</v>
      </c>
      <c r="B339" s="7">
        <v>159</v>
      </c>
      <c r="C339" s="7">
        <v>79.5</v>
      </c>
      <c r="D339" s="12">
        <f t="shared" si="84"/>
        <v>26.5</v>
      </c>
      <c r="E339" s="29">
        <f t="shared" si="103"/>
        <v>0</v>
      </c>
      <c r="F339" s="2">
        <f t="shared" si="85"/>
        <v>0</v>
      </c>
      <c r="G339" s="2">
        <f t="shared" si="93"/>
        <v>0</v>
      </c>
      <c r="H339" s="2">
        <f t="shared" si="94"/>
        <v>0</v>
      </c>
      <c r="I339" s="2">
        <f t="shared" si="102"/>
        <v>0</v>
      </c>
      <c r="J339" s="2">
        <f t="shared" si="100"/>
        <v>0</v>
      </c>
      <c r="K339" s="2">
        <f t="shared" si="86"/>
        <v>0</v>
      </c>
      <c r="L339" s="2">
        <f t="shared" si="86"/>
        <v>0</v>
      </c>
      <c r="M339" s="2"/>
      <c r="N339" s="28">
        <f t="shared" si="101"/>
        <v>0</v>
      </c>
      <c r="O339" s="2">
        <f t="shared" si="95"/>
        <v>0</v>
      </c>
      <c r="P339" s="2">
        <f t="shared" si="96"/>
        <v>0</v>
      </c>
      <c r="R339">
        <f t="shared" si="97"/>
        <v>318</v>
      </c>
      <c r="S339" s="89">
        <f t="shared" si="87"/>
        <v>0</v>
      </c>
      <c r="T339" s="89">
        <f>IF(AND(S339=0,S338&gt;0),SUM($G339:$H$381),S339)</f>
        <v>0</v>
      </c>
      <c r="U339" s="82">
        <f>SUM(T339:T$381)</f>
        <v>0</v>
      </c>
      <c r="V339" s="68">
        <f>localspline(R339,'BBG rates'!$G$10:$G$27,'BBG rates'!$K$10:$K$27)</f>
        <v>0.96782395232434282</v>
      </c>
      <c r="W339" s="68">
        <f>locallinterp(R339,'BBG rates'!$G$10:$G$27,'BBG rates'!$J$10:$J$27)</f>
        <v>0.11708</v>
      </c>
      <c r="X339" s="56">
        <f t="shared" si="98"/>
        <v>0.11701721987602554</v>
      </c>
      <c r="Y339" s="66">
        <f t="shared" si="88"/>
        <v>0</v>
      </c>
      <c r="Z339" s="72">
        <f t="shared" si="89"/>
        <v>0</v>
      </c>
      <c r="AA339" s="79">
        <f t="shared" si="90"/>
        <v>0</v>
      </c>
      <c r="AB339" s="81">
        <f t="shared" si="99"/>
        <v>0</v>
      </c>
      <c r="AD339" s="95">
        <f>locallinterp(R339,'BBG rates'!$N$10:$N$369,'BBG rates'!$P$10:$P$369)</f>
        <v>26.529083106691658</v>
      </c>
      <c r="AI339" s="185">
        <f t="shared" si="91"/>
        <v>318</v>
      </c>
      <c r="AJ339" s="127">
        <f>locallinterp(MIN(AI339,CAP_Senior*12),'BBG rates'!$X$24:$X$65,'BBG rates'!$Y$24:$Y$65)</f>
        <v>67.918742488467984</v>
      </c>
      <c r="AK339" s="127">
        <f>locallinterp(MIN(AI339,CAP_CB*12),'BBG rates'!$AA$25:$AA$40,'BBG rates'!$AC$25:$AC$40)</f>
        <v>11</v>
      </c>
      <c r="AL339" s="144">
        <f t="shared" si="92"/>
        <v>20.676186223039558</v>
      </c>
      <c r="AM339" s="142">
        <f>(SUMPRODUCT(AL339:AL$381,G339:G$381)+SUMPRODUCT(AL339:AL$381,H339:H$381))/12</f>
        <v>0</v>
      </c>
    </row>
    <row r="340" spans="1:39" x14ac:dyDescent="0.2">
      <c r="A340" s="7">
        <v>319</v>
      </c>
      <c r="B340" s="7">
        <v>159.5</v>
      </c>
      <c r="C340" s="7">
        <v>79.75</v>
      </c>
      <c r="D340" s="12">
        <f t="shared" si="84"/>
        <v>26.583333333333332</v>
      </c>
      <c r="E340" s="29">
        <f t="shared" si="103"/>
        <v>0</v>
      </c>
      <c r="F340" s="2">
        <f t="shared" si="85"/>
        <v>0</v>
      </c>
      <c r="G340" s="2">
        <f t="shared" si="93"/>
        <v>0</v>
      </c>
      <c r="H340" s="2">
        <f t="shared" si="94"/>
        <v>0</v>
      </c>
      <c r="I340" s="2">
        <f t="shared" si="102"/>
        <v>0</v>
      </c>
      <c r="J340" s="2">
        <f t="shared" si="100"/>
        <v>0</v>
      </c>
      <c r="K340" s="2">
        <f t="shared" si="86"/>
        <v>0</v>
      </c>
      <c r="L340" s="2">
        <f t="shared" si="86"/>
        <v>0</v>
      </c>
      <c r="M340" s="2"/>
      <c r="N340" s="28">
        <f t="shared" si="101"/>
        <v>0</v>
      </c>
      <c r="O340" s="2">
        <f t="shared" si="95"/>
        <v>0</v>
      </c>
      <c r="P340" s="2">
        <f t="shared" si="96"/>
        <v>0</v>
      </c>
      <c r="R340">
        <f t="shared" si="97"/>
        <v>319</v>
      </c>
      <c r="S340" s="89">
        <f t="shared" si="87"/>
        <v>0</v>
      </c>
      <c r="T340" s="89">
        <f>IF(AND(S340=0,S339&gt;0),SUM($G340:$H$381),S340)</f>
        <v>0</v>
      </c>
      <c r="U340" s="82">
        <f>SUM(T340:T$381)</f>
        <v>0</v>
      </c>
      <c r="V340" s="68">
        <f>localspline(R340,'BBG rates'!$G$10:$G$27,'BBG rates'!$K$10:$K$27)</f>
        <v>0.9677898933292014</v>
      </c>
      <c r="W340" s="68">
        <f>locallinterp(R340,'BBG rates'!$G$10:$G$27,'BBG rates'!$J$10:$J$27)</f>
        <v>0.11680666666666667</v>
      </c>
      <c r="X340" s="56">
        <f t="shared" si="98"/>
        <v>0.11674417922273861</v>
      </c>
      <c r="Y340" s="66">
        <f t="shared" si="88"/>
        <v>0</v>
      </c>
      <c r="Z340" s="72">
        <f t="shared" si="89"/>
        <v>0</v>
      </c>
      <c r="AA340" s="79">
        <f t="shared" si="90"/>
        <v>0</v>
      </c>
      <c r="AB340" s="81">
        <f t="shared" si="99"/>
        <v>0</v>
      </c>
      <c r="AD340" s="95">
        <f>locallinterp(R340,'BBG rates'!$N$10:$N$369,'BBG rates'!$P$10:$P$369)</f>
        <v>26.609732264469091</v>
      </c>
      <c r="AI340" s="185">
        <f t="shared" si="91"/>
        <v>319</v>
      </c>
      <c r="AJ340" s="127">
        <f>locallinterp(MIN(AI340,CAP_Senior*12),'BBG rates'!$X$24:$X$65,'BBG rates'!$Y$24:$Y$65)</f>
        <v>67.918742488467984</v>
      </c>
      <c r="AK340" s="127">
        <f>locallinterp(MIN(AI340,CAP_CB*12),'BBG rates'!$AA$25:$AA$40,'BBG rates'!$AC$25:$AC$40)</f>
        <v>11</v>
      </c>
      <c r="AL340" s="144">
        <f t="shared" si="92"/>
        <v>20.676186223039558</v>
      </c>
      <c r="AM340" s="142">
        <f>(SUMPRODUCT(AL340:AL$381,G340:G$381)+SUMPRODUCT(AL340:AL$381,H340:H$381))/12</f>
        <v>0</v>
      </c>
    </row>
    <row r="341" spans="1:39" x14ac:dyDescent="0.2">
      <c r="A341" s="7">
        <v>320</v>
      </c>
      <c r="B341" s="7">
        <v>160</v>
      </c>
      <c r="C341" s="7">
        <v>80</v>
      </c>
      <c r="D341" s="12">
        <f t="shared" si="84"/>
        <v>26.666666666666668</v>
      </c>
      <c r="E341" s="29">
        <f t="shared" si="103"/>
        <v>0</v>
      </c>
      <c r="F341" s="2">
        <f t="shared" si="85"/>
        <v>0</v>
      </c>
      <c r="G341" s="2">
        <f t="shared" si="93"/>
        <v>0</v>
      </c>
      <c r="H341" s="2">
        <f t="shared" si="94"/>
        <v>0</v>
      </c>
      <c r="I341" s="2">
        <f t="shared" si="102"/>
        <v>0</v>
      </c>
      <c r="J341" s="2">
        <f t="shared" si="100"/>
        <v>0</v>
      </c>
      <c r="K341" s="2">
        <f t="shared" si="86"/>
        <v>0</v>
      </c>
      <c r="L341" s="2">
        <f t="shared" si="86"/>
        <v>0</v>
      </c>
      <c r="M341" s="2"/>
      <c r="N341" s="28">
        <f t="shared" si="101"/>
        <v>0</v>
      </c>
      <c r="O341" s="2">
        <f t="shared" si="95"/>
        <v>0</v>
      </c>
      <c r="P341" s="2">
        <f t="shared" si="96"/>
        <v>0</v>
      </c>
      <c r="R341">
        <f t="shared" si="97"/>
        <v>320</v>
      </c>
      <c r="S341" s="89">
        <f t="shared" si="87"/>
        <v>0</v>
      </c>
      <c r="T341" s="89">
        <f>IF(AND(S341=0,S340&gt;0),SUM($G341:$H$381),S341)</f>
        <v>0</v>
      </c>
      <c r="U341" s="82">
        <f>SUM(T341:T$381)</f>
        <v>0</v>
      </c>
      <c r="V341" s="68">
        <f>localspline(R341,'BBG rates'!$G$10:$G$27,'BBG rates'!$K$10:$K$27)</f>
        <v>0.96775852607353074</v>
      </c>
      <c r="W341" s="68">
        <f>locallinterp(R341,'BBG rates'!$G$10:$G$27,'BBG rates'!$J$10:$J$27)</f>
        <v>0.11653333333333334</v>
      </c>
      <c r="X341" s="56">
        <f t="shared" si="98"/>
        <v>0.11647113788599839</v>
      </c>
      <c r="Y341" s="66">
        <f t="shared" si="88"/>
        <v>0</v>
      </c>
      <c r="Z341" s="72">
        <f t="shared" si="89"/>
        <v>0</v>
      </c>
      <c r="AA341" s="79">
        <f t="shared" si="90"/>
        <v>0</v>
      </c>
      <c r="AB341" s="81">
        <f t="shared" si="99"/>
        <v>0</v>
      </c>
      <c r="AD341" s="95">
        <f>locallinterp(R341,'BBG rates'!$N$10:$N$369,'BBG rates'!$P$10:$P$369)</f>
        <v>26.690378808308552</v>
      </c>
      <c r="AI341" s="185">
        <f t="shared" si="91"/>
        <v>320</v>
      </c>
      <c r="AJ341" s="127">
        <f>locallinterp(MIN(AI341,CAP_Senior*12),'BBG rates'!$X$24:$X$65,'BBG rates'!$Y$24:$Y$65)</f>
        <v>67.918742488467984</v>
      </c>
      <c r="AK341" s="127">
        <f>locallinterp(MIN(AI341,CAP_CB*12),'BBG rates'!$AA$25:$AA$40,'BBG rates'!$AC$25:$AC$40)</f>
        <v>11</v>
      </c>
      <c r="AL341" s="144">
        <f t="shared" si="92"/>
        <v>20.676186223039558</v>
      </c>
      <c r="AM341" s="142">
        <f>(SUMPRODUCT(AL341:AL$381,G341:G$381)+SUMPRODUCT(AL341:AL$381,H341:H$381))/12</f>
        <v>0</v>
      </c>
    </row>
    <row r="342" spans="1:39" x14ac:dyDescent="0.2">
      <c r="A342" s="7">
        <v>321</v>
      </c>
      <c r="B342" s="7">
        <v>160.5</v>
      </c>
      <c r="C342" s="7">
        <v>80.25</v>
      </c>
      <c r="D342" s="12">
        <f t="shared" ref="D342:D381" si="104">A342/12</f>
        <v>26.75</v>
      </c>
      <c r="E342" s="29">
        <f t="shared" si="103"/>
        <v>0</v>
      </c>
      <c r="F342" s="2">
        <f t="shared" ref="F342:F381" si="105">IF($A342&lt;=$I$8,-IPMT($G$11,1,$I$8-$A342+1,$E341),0)</f>
        <v>0</v>
      </c>
      <c r="G342" s="2">
        <f t="shared" si="93"/>
        <v>0</v>
      </c>
      <c r="H342" s="2">
        <f t="shared" si="94"/>
        <v>0</v>
      </c>
      <c r="I342" s="2">
        <f t="shared" si="102"/>
        <v>0</v>
      </c>
      <c r="J342" s="2">
        <f t="shared" si="100"/>
        <v>0</v>
      </c>
      <c r="K342" s="2">
        <f t="shared" ref="K342:L381" si="106">I342/(1+$F$12)^IF($I$7=1,$A342,IF($I$7=2,$B342,IF($I$7=4,$C342,$D342)))</f>
        <v>0</v>
      </c>
      <c r="L342" s="2">
        <f t="shared" si="106"/>
        <v>0</v>
      </c>
      <c r="M342" s="2"/>
      <c r="N342" s="28">
        <f t="shared" si="101"/>
        <v>0</v>
      </c>
      <c r="O342" s="2">
        <f t="shared" si="95"/>
        <v>0</v>
      </c>
      <c r="P342" s="2">
        <f t="shared" si="96"/>
        <v>0</v>
      </c>
      <c r="R342">
        <f t="shared" si="97"/>
        <v>321</v>
      </c>
      <c r="S342" s="89">
        <f t="shared" ref="S342:S381" si="107">IF(D342&lt;$I$9,G342+H342,0)</f>
        <v>0</v>
      </c>
      <c r="T342" s="89">
        <f>IF(AND(S342=0,S341&gt;0),SUM($G342:$H$381),S342)</f>
        <v>0</v>
      </c>
      <c r="U342" s="82">
        <f>SUM(T342:T$381)</f>
        <v>0</v>
      </c>
      <c r="V342" s="68">
        <f>localspline(R342,'BBG rates'!$G$10:$G$27,'BBG rates'!$K$10:$K$27)</f>
        <v>0.96772972526288314</v>
      </c>
      <c r="W342" s="68">
        <f>locallinterp(R342,'BBG rates'!$G$10:$G$27,'BBG rates'!$J$10:$J$27)</f>
        <v>0.11626</v>
      </c>
      <c r="X342" s="56">
        <f t="shared" si="98"/>
        <v>0.11619809586607133</v>
      </c>
      <c r="Y342" s="66">
        <f t="shared" ref="Y342:Y380" si="108">T342*X342%/12+Y343</f>
        <v>0</v>
      </c>
      <c r="Z342" s="72">
        <f t="shared" ref="Z342:Z381" si="109">IF(U342=0,0,Y342*1200/U342)</f>
        <v>0</v>
      </c>
      <c r="AA342" s="79">
        <f t="shared" ref="AA342:AA381" si="110">T342*$AA$17%/12+AA343</f>
        <v>0</v>
      </c>
      <c r="AB342" s="81">
        <f t="shared" si="99"/>
        <v>0</v>
      </c>
      <c r="AD342" s="95">
        <f>locallinterp(R342,'BBG rates'!$N$10:$N$369,'BBG rates'!$P$10:$P$369)</f>
        <v>26.771022952080457</v>
      </c>
      <c r="AI342" s="185">
        <f t="shared" ref="AI342:AI381" si="111">A342</f>
        <v>321</v>
      </c>
      <c r="AJ342" s="127">
        <f>locallinterp(MIN(AI342,CAP_Senior*12),'BBG rates'!$X$24:$X$65,'BBG rates'!$Y$24:$Y$65)</f>
        <v>67.918742488467984</v>
      </c>
      <c r="AK342" s="127">
        <f>locallinterp(MIN(AI342,CAP_CB*12),'BBG rates'!$AA$25:$AA$40,'BBG rates'!$AC$25:$AC$40)</f>
        <v>11</v>
      </c>
      <c r="AL342" s="144">
        <f t="shared" ref="AL342:AL381" si="112">SUMPRODUCT(AJ342:AK342,$AJ$19:$AK$19)</f>
        <v>20.676186223039558</v>
      </c>
      <c r="AM342" s="142">
        <f>(SUMPRODUCT(AL342:AL$381,G342:G$381)+SUMPRODUCT(AL342:AL$381,H342:H$381))/12</f>
        <v>0</v>
      </c>
    </row>
    <row r="343" spans="1:39" x14ac:dyDescent="0.2">
      <c r="A343" s="7">
        <v>322</v>
      </c>
      <c r="B343" s="7">
        <v>161</v>
      </c>
      <c r="C343" s="7">
        <v>80.5</v>
      </c>
      <c r="D343" s="12">
        <f t="shared" si="104"/>
        <v>26.833333333333332</v>
      </c>
      <c r="E343" s="29">
        <f t="shared" si="103"/>
        <v>0</v>
      </c>
      <c r="F343" s="2">
        <f t="shared" si="105"/>
        <v>0</v>
      </c>
      <c r="G343" s="2">
        <f t="shared" ref="G343:G381" si="113">IF($A343&lt;=$I$8,-PPMT($G$11,1,$I$8-$A343+1,$E342),0)</f>
        <v>0</v>
      </c>
      <c r="H343" s="2">
        <f t="shared" ref="H343:H381" si="114">IF($A343&lt;=$I$8,(E342-G343)*$G$13,0)</f>
        <v>0</v>
      </c>
      <c r="I343" s="2">
        <f t="shared" si="102"/>
        <v>0</v>
      </c>
      <c r="J343" s="2">
        <f t="shared" si="100"/>
        <v>0</v>
      </c>
      <c r="K343" s="2">
        <f t="shared" si="106"/>
        <v>0</v>
      </c>
      <c r="L343" s="2">
        <f t="shared" si="106"/>
        <v>0</v>
      </c>
      <c r="M343" s="2"/>
      <c r="N343" s="28">
        <f t="shared" si="101"/>
        <v>0</v>
      </c>
      <c r="O343" s="2">
        <f t="shared" ref="O343:O381" si="115">IF($A343&lt;=$I$8,-IPMT($G$11,1,$I$8-$A343+1,$N342),0)</f>
        <v>0</v>
      </c>
      <c r="P343" s="2">
        <f t="shared" ref="P343:P381" si="116">IF($A343&lt;=$I$8,-PPMT($G$11,1,$I$8-$A343+1,$N342),0)</f>
        <v>0</v>
      </c>
      <c r="R343">
        <f t="shared" ref="R343:R381" si="117">ROUND(D343*12,1)</f>
        <v>322</v>
      </c>
      <c r="S343" s="89">
        <f t="shared" si="107"/>
        <v>0</v>
      </c>
      <c r="T343" s="89">
        <f>IF(AND(S343=0,S342&gt;0),SUM($G343:$H$381),S343)</f>
        <v>0</v>
      </c>
      <c r="U343" s="82">
        <f>SUM(T343:T$381)</f>
        <v>0</v>
      </c>
      <c r="V343" s="68">
        <f>localspline(R343,'BBG rates'!$G$10:$G$27,'BBG rates'!$K$10:$K$27)</f>
        <v>0.96770354453883622</v>
      </c>
      <c r="W343" s="68">
        <f>locallinterp(R343,'BBG rates'!$G$10:$G$27,'BBG rates'!$J$10:$J$27)</f>
        <v>0.11598666666666667</v>
      </c>
      <c r="X343" s="56">
        <f t="shared" ref="X343:X381" si="118">((1+W343%)^(1/12)-1)*1200</f>
        <v>0.11592505316269097</v>
      </c>
      <c r="Y343" s="66">
        <f t="shared" si="108"/>
        <v>0</v>
      </c>
      <c r="Z343" s="72">
        <f t="shared" si="109"/>
        <v>0</v>
      </c>
      <c r="AA343" s="79">
        <f t="shared" si="110"/>
        <v>0</v>
      </c>
      <c r="AB343" s="81">
        <f t="shared" ref="AB343:AB381" si="119">IF(U343=0,0,AA343*1200/U343)</f>
        <v>0</v>
      </c>
      <c r="AD343" s="95">
        <f>locallinterp(R343,'BBG rates'!$N$10:$N$369,'BBG rates'!$P$10:$P$369)</f>
        <v>26.851664914125362</v>
      </c>
      <c r="AI343" s="185">
        <f t="shared" si="111"/>
        <v>322</v>
      </c>
      <c r="AJ343" s="127">
        <f>locallinterp(MIN(AI343,CAP_Senior*12),'BBG rates'!$X$24:$X$65,'BBG rates'!$Y$24:$Y$65)</f>
        <v>67.918742488467984</v>
      </c>
      <c r="AK343" s="127">
        <f>locallinterp(MIN(AI343,CAP_CB*12),'BBG rates'!$AA$25:$AA$40,'BBG rates'!$AC$25:$AC$40)</f>
        <v>11</v>
      </c>
      <c r="AL343" s="144">
        <f t="shared" si="112"/>
        <v>20.676186223039558</v>
      </c>
      <c r="AM343" s="142">
        <f>(SUMPRODUCT(AL343:AL$381,G343:G$381)+SUMPRODUCT(AL343:AL$381,H343:H$381))/12</f>
        <v>0</v>
      </c>
    </row>
    <row r="344" spans="1:39" x14ac:dyDescent="0.2">
      <c r="A344" s="7">
        <v>323</v>
      </c>
      <c r="B344" s="7">
        <v>161.5</v>
      </c>
      <c r="C344" s="7">
        <v>80.75</v>
      </c>
      <c r="D344" s="12">
        <f t="shared" si="104"/>
        <v>26.916666666666668</v>
      </c>
      <c r="E344" s="29">
        <f t="shared" si="103"/>
        <v>0</v>
      </c>
      <c r="F344" s="2">
        <f t="shared" si="105"/>
        <v>0</v>
      </c>
      <c r="G344" s="2">
        <f t="shared" si="113"/>
        <v>0</v>
      </c>
      <c r="H344" s="2">
        <f t="shared" si="114"/>
        <v>0</v>
      </c>
      <c r="I344" s="2">
        <f t="shared" si="102"/>
        <v>0</v>
      </c>
      <c r="J344" s="2">
        <f t="shared" ref="J344:J381" si="120">IF($I$7=1,I344*A344,IF($I$7=2,I344*B344,IF($I$7=4,I344*C344,I344*D344)))</f>
        <v>0</v>
      </c>
      <c r="K344" s="2">
        <f t="shared" si="106"/>
        <v>0</v>
      </c>
      <c r="L344" s="2">
        <f t="shared" si="106"/>
        <v>0</v>
      </c>
      <c r="M344" s="2"/>
      <c r="N344" s="28">
        <f t="shared" ref="N344:N381" si="121">IF($A344&lt;=$I$8,N343-P344,0)</f>
        <v>0</v>
      </c>
      <c r="O344" s="2">
        <f t="shared" si="115"/>
        <v>0</v>
      </c>
      <c r="P344" s="2">
        <f t="shared" si="116"/>
        <v>0</v>
      </c>
      <c r="R344">
        <f t="shared" si="117"/>
        <v>323</v>
      </c>
      <c r="S344" s="89">
        <f t="shared" si="107"/>
        <v>0</v>
      </c>
      <c r="T344" s="89">
        <f>IF(AND(S344=0,S343&gt;0),SUM($G344:$H$381),S344)</f>
        <v>0</v>
      </c>
      <c r="U344" s="82">
        <f>SUM(T344:T$381)</f>
        <v>0</v>
      </c>
      <c r="V344" s="68">
        <f>localspline(R344,'BBG rates'!$G$10:$G$27,'BBG rates'!$K$10:$K$27)</f>
        <v>0.96767985859766759</v>
      </c>
      <c r="W344" s="68">
        <f>locallinterp(R344,'BBG rates'!$G$10:$G$27,'BBG rates'!$J$10:$J$27)</f>
        <v>0.11571333333333333</v>
      </c>
      <c r="X344" s="56">
        <f t="shared" si="118"/>
        <v>0.11565200977612378</v>
      </c>
      <c r="Y344" s="66">
        <f t="shared" si="108"/>
        <v>0</v>
      </c>
      <c r="Z344" s="72">
        <f t="shared" si="109"/>
        <v>0</v>
      </c>
      <c r="AA344" s="79">
        <f t="shared" si="110"/>
        <v>0</v>
      </c>
      <c r="AB344" s="81">
        <f t="shared" si="119"/>
        <v>0</v>
      </c>
      <c r="AD344" s="95">
        <f>locallinterp(R344,'BBG rates'!$N$10:$N$369,'BBG rates'!$P$10:$P$369)</f>
        <v>26.932304902341833</v>
      </c>
      <c r="AI344" s="185">
        <f t="shared" si="111"/>
        <v>323</v>
      </c>
      <c r="AJ344" s="127">
        <f>locallinterp(MIN(AI344,CAP_Senior*12),'BBG rates'!$X$24:$X$65,'BBG rates'!$Y$24:$Y$65)</f>
        <v>67.918742488467984</v>
      </c>
      <c r="AK344" s="127">
        <f>locallinterp(MIN(AI344,CAP_CB*12),'BBG rates'!$AA$25:$AA$40,'BBG rates'!$AC$25:$AC$40)</f>
        <v>11</v>
      </c>
      <c r="AL344" s="144">
        <f t="shared" si="112"/>
        <v>20.676186223039558</v>
      </c>
      <c r="AM344" s="142">
        <f>(SUMPRODUCT(AL344:AL$381,G344:G$381)+SUMPRODUCT(AL344:AL$381,H344:H$381))/12</f>
        <v>0</v>
      </c>
    </row>
    <row r="345" spans="1:39" x14ac:dyDescent="0.2">
      <c r="A345" s="7">
        <v>324</v>
      </c>
      <c r="B345" s="7">
        <v>162</v>
      </c>
      <c r="C345" s="7">
        <v>81</v>
      </c>
      <c r="D345" s="12">
        <f t="shared" si="104"/>
        <v>27</v>
      </c>
      <c r="E345" s="29">
        <f t="shared" si="103"/>
        <v>0</v>
      </c>
      <c r="F345" s="2">
        <f t="shared" si="105"/>
        <v>0</v>
      </c>
      <c r="G345" s="2">
        <f t="shared" si="113"/>
        <v>0</v>
      </c>
      <c r="H345" s="2">
        <f t="shared" si="114"/>
        <v>0</v>
      </c>
      <c r="I345" s="2">
        <f t="shared" si="102"/>
        <v>0</v>
      </c>
      <c r="J345" s="2">
        <f t="shared" si="120"/>
        <v>0</v>
      </c>
      <c r="K345" s="2">
        <f t="shared" si="106"/>
        <v>0</v>
      </c>
      <c r="L345" s="2">
        <f t="shared" si="106"/>
        <v>0</v>
      </c>
      <c r="M345" s="2"/>
      <c r="N345" s="28">
        <f t="shared" si="121"/>
        <v>0</v>
      </c>
      <c r="O345" s="2">
        <f t="shared" si="115"/>
        <v>0</v>
      </c>
      <c r="P345" s="2">
        <f t="shared" si="116"/>
        <v>0</v>
      </c>
      <c r="R345">
        <f t="shared" si="117"/>
        <v>324</v>
      </c>
      <c r="S345" s="89">
        <f t="shared" si="107"/>
        <v>0</v>
      </c>
      <c r="T345" s="89">
        <f>IF(AND(S345=0,S344&gt;0),SUM($G345:$H$381),S345)</f>
        <v>0</v>
      </c>
      <c r="U345" s="82">
        <f>SUM(T345:T$381)</f>
        <v>0</v>
      </c>
      <c r="V345" s="68">
        <f>localspline(R345,'BBG rates'!$G$10:$G$27,'BBG rates'!$K$10:$K$27)</f>
        <v>0.96765860178725838</v>
      </c>
      <c r="W345" s="68">
        <f>locallinterp(R345,'BBG rates'!$G$10:$G$27,'BBG rates'!$J$10:$J$27)</f>
        <v>0.11544</v>
      </c>
      <c r="X345" s="56">
        <f t="shared" si="118"/>
        <v>0.11537896570610329</v>
      </c>
      <c r="Y345" s="66">
        <f t="shared" si="108"/>
        <v>0</v>
      </c>
      <c r="Z345" s="72">
        <f t="shared" si="109"/>
        <v>0</v>
      </c>
      <c r="AA345" s="79">
        <f t="shared" si="110"/>
        <v>0</v>
      </c>
      <c r="AB345" s="81">
        <f t="shared" si="119"/>
        <v>0</v>
      </c>
      <c r="AD345" s="95">
        <f>locallinterp(R345,'BBG rates'!$N$10:$N$369,'BBG rates'!$P$10:$P$369)</f>
        <v>27.012943119157438</v>
      </c>
      <c r="AI345" s="185">
        <f t="shared" si="111"/>
        <v>324</v>
      </c>
      <c r="AJ345" s="127">
        <f>locallinterp(MIN(AI345,CAP_Senior*12),'BBG rates'!$X$24:$X$65,'BBG rates'!$Y$24:$Y$65)</f>
        <v>67.918742488467984</v>
      </c>
      <c r="AK345" s="127">
        <f>locallinterp(MIN(AI345,CAP_CB*12),'BBG rates'!$AA$25:$AA$40,'BBG rates'!$AC$25:$AC$40)</f>
        <v>11</v>
      </c>
      <c r="AL345" s="144">
        <f t="shared" si="112"/>
        <v>20.676186223039558</v>
      </c>
      <c r="AM345" s="142">
        <f>(SUMPRODUCT(AL345:AL$381,G345:G$381)+SUMPRODUCT(AL345:AL$381,H345:H$381))/12</f>
        <v>0</v>
      </c>
    </row>
    <row r="346" spans="1:39" x14ac:dyDescent="0.2">
      <c r="A346" s="7">
        <v>325</v>
      </c>
      <c r="B346" s="7">
        <v>162.5</v>
      </c>
      <c r="C346" s="7">
        <v>81.25</v>
      </c>
      <c r="D346" s="12">
        <f t="shared" si="104"/>
        <v>27.083333333333332</v>
      </c>
      <c r="E346" s="29">
        <f t="shared" si="103"/>
        <v>0</v>
      </c>
      <c r="F346" s="2">
        <f t="shared" si="105"/>
        <v>0</v>
      </c>
      <c r="G346" s="2">
        <f t="shared" si="113"/>
        <v>0</v>
      </c>
      <c r="H346" s="2">
        <f t="shared" si="114"/>
        <v>0</v>
      </c>
      <c r="I346" s="2">
        <f t="shared" si="102"/>
        <v>0</v>
      </c>
      <c r="J346" s="2">
        <f t="shared" si="120"/>
        <v>0</v>
      </c>
      <c r="K346" s="2">
        <f t="shared" si="106"/>
        <v>0</v>
      </c>
      <c r="L346" s="2">
        <f t="shared" si="106"/>
        <v>0</v>
      </c>
      <c r="M346" s="2"/>
      <c r="N346" s="28">
        <f t="shared" si="121"/>
        <v>0</v>
      </c>
      <c r="O346" s="2">
        <f t="shared" si="115"/>
        <v>0</v>
      </c>
      <c r="P346" s="2">
        <f t="shared" si="116"/>
        <v>0</v>
      </c>
      <c r="R346">
        <f t="shared" si="117"/>
        <v>325</v>
      </c>
      <c r="S346" s="89">
        <f t="shared" si="107"/>
        <v>0</v>
      </c>
      <c r="T346" s="89">
        <f>IF(AND(S346=0,S345&gt;0),SUM($G346:$H$381),S346)</f>
        <v>0</v>
      </c>
      <c r="U346" s="82">
        <f>SUM(T346:T$381)</f>
        <v>0</v>
      </c>
      <c r="V346" s="68">
        <f>localspline(R346,'BBG rates'!$G$10:$G$27,'BBG rates'!$K$10:$K$27)</f>
        <v>0.96763964884790932</v>
      </c>
      <c r="W346" s="68">
        <f>locallinterp(R346,'BBG rates'!$G$10:$G$27,'BBG rates'!$J$10:$J$27)</f>
        <v>0.11516666666666667</v>
      </c>
      <c r="X346" s="56">
        <f t="shared" si="118"/>
        <v>0.11510592095289596</v>
      </c>
      <c r="Y346" s="66">
        <f t="shared" si="108"/>
        <v>0</v>
      </c>
      <c r="Z346" s="72">
        <f t="shared" si="109"/>
        <v>0</v>
      </c>
      <c r="AA346" s="79">
        <f t="shared" si="110"/>
        <v>0</v>
      </c>
      <c r="AB346" s="81">
        <f t="shared" si="119"/>
        <v>0</v>
      </c>
      <c r="AD346" s="95">
        <f>locallinterp(R346,'BBG rates'!$N$10:$N$369,'BBG rates'!$P$10:$P$369)</f>
        <v>27.093579756561429</v>
      </c>
      <c r="AI346" s="185">
        <f t="shared" si="111"/>
        <v>325</v>
      </c>
      <c r="AJ346" s="127">
        <f>locallinterp(MIN(AI346,CAP_Senior*12),'BBG rates'!$X$24:$X$65,'BBG rates'!$Y$24:$Y$65)</f>
        <v>67.918742488467984</v>
      </c>
      <c r="AK346" s="127">
        <f>locallinterp(MIN(AI346,CAP_CB*12),'BBG rates'!$AA$25:$AA$40,'BBG rates'!$AC$25:$AC$40)</f>
        <v>11</v>
      </c>
      <c r="AL346" s="144">
        <f t="shared" si="112"/>
        <v>20.676186223039558</v>
      </c>
      <c r="AM346" s="142">
        <f>(SUMPRODUCT(AL346:AL$381,G346:G$381)+SUMPRODUCT(AL346:AL$381,H346:H$381))/12</f>
        <v>0</v>
      </c>
    </row>
    <row r="347" spans="1:39" x14ac:dyDescent="0.2">
      <c r="A347" s="7">
        <v>326</v>
      </c>
      <c r="B347" s="7">
        <v>163</v>
      </c>
      <c r="C347" s="7">
        <v>81.5</v>
      </c>
      <c r="D347" s="12">
        <f t="shared" si="104"/>
        <v>27.166666666666668</v>
      </c>
      <c r="E347" s="29">
        <f t="shared" si="103"/>
        <v>0</v>
      </c>
      <c r="F347" s="2">
        <f t="shared" si="105"/>
        <v>0</v>
      </c>
      <c r="G347" s="2">
        <f t="shared" si="113"/>
        <v>0</v>
      </c>
      <c r="H347" s="2">
        <f t="shared" si="114"/>
        <v>0</v>
      </c>
      <c r="I347" s="2">
        <f t="shared" si="102"/>
        <v>0</v>
      </c>
      <c r="J347" s="2">
        <f t="shared" si="120"/>
        <v>0</v>
      </c>
      <c r="K347" s="2">
        <f t="shared" si="106"/>
        <v>0</v>
      </c>
      <c r="L347" s="2">
        <f t="shared" si="106"/>
        <v>0</v>
      </c>
      <c r="M347" s="2"/>
      <c r="N347" s="28">
        <f t="shared" si="121"/>
        <v>0</v>
      </c>
      <c r="O347" s="2">
        <f t="shared" si="115"/>
        <v>0</v>
      </c>
      <c r="P347" s="2">
        <f t="shared" si="116"/>
        <v>0</v>
      </c>
      <c r="R347">
        <f t="shared" si="117"/>
        <v>326</v>
      </c>
      <c r="S347" s="89">
        <f t="shared" si="107"/>
        <v>0</v>
      </c>
      <c r="T347" s="89">
        <f>IF(AND(S347=0,S346&gt;0),SUM($G347:$H$381),S347)</f>
        <v>0</v>
      </c>
      <c r="U347" s="82">
        <f>SUM(T347:T$381)</f>
        <v>0</v>
      </c>
      <c r="V347" s="68">
        <f>localspline(R347,'BBG rates'!$G$10:$G$27,'BBG rates'!$K$10:$K$27)</f>
        <v>0.96762299374611638</v>
      </c>
      <c r="W347" s="68">
        <f>locallinterp(R347,'BBG rates'!$G$10:$G$27,'BBG rates'!$J$10:$J$27)</f>
        <v>0.11489333333333333</v>
      </c>
      <c r="X347" s="56">
        <f t="shared" si="118"/>
        <v>0.11483287551623533</v>
      </c>
      <c r="Y347" s="66">
        <f t="shared" si="108"/>
        <v>0</v>
      </c>
      <c r="Z347" s="72">
        <f t="shared" si="109"/>
        <v>0</v>
      </c>
      <c r="AA347" s="79">
        <f t="shared" si="110"/>
        <v>0</v>
      </c>
      <c r="AB347" s="81">
        <f t="shared" si="119"/>
        <v>0</v>
      </c>
      <c r="AD347" s="95">
        <f>locallinterp(R347,'BBG rates'!$N$10:$N$369,'BBG rates'!$P$10:$P$369)</f>
        <v>27.174215006040271</v>
      </c>
      <c r="AI347" s="185">
        <f t="shared" si="111"/>
        <v>326</v>
      </c>
      <c r="AJ347" s="127">
        <f>locallinterp(MIN(AI347,CAP_Senior*12),'BBG rates'!$X$24:$X$65,'BBG rates'!$Y$24:$Y$65)</f>
        <v>67.918742488467984</v>
      </c>
      <c r="AK347" s="127">
        <f>locallinterp(MIN(AI347,CAP_CB*12),'BBG rates'!$AA$25:$AA$40,'BBG rates'!$AC$25:$AC$40)</f>
        <v>11</v>
      </c>
      <c r="AL347" s="144">
        <f t="shared" si="112"/>
        <v>20.676186223039558</v>
      </c>
      <c r="AM347" s="142">
        <f>(SUMPRODUCT(AL347:AL$381,G347:G$381)+SUMPRODUCT(AL347:AL$381,H347:H$381))/12</f>
        <v>0</v>
      </c>
    </row>
    <row r="348" spans="1:39" x14ac:dyDescent="0.2">
      <c r="A348" s="7">
        <v>327</v>
      </c>
      <c r="B348" s="7">
        <v>163.5</v>
      </c>
      <c r="C348" s="7">
        <v>81.75</v>
      </c>
      <c r="D348" s="12">
        <f t="shared" si="104"/>
        <v>27.25</v>
      </c>
      <c r="E348" s="29">
        <f t="shared" si="103"/>
        <v>0</v>
      </c>
      <c r="F348" s="2">
        <f t="shared" si="105"/>
        <v>0</v>
      </c>
      <c r="G348" s="2">
        <f t="shared" si="113"/>
        <v>0</v>
      </c>
      <c r="H348" s="2">
        <f t="shared" si="114"/>
        <v>0</v>
      </c>
      <c r="I348" s="2">
        <f t="shared" si="102"/>
        <v>0</v>
      </c>
      <c r="J348" s="2">
        <f t="shared" si="120"/>
        <v>0</v>
      </c>
      <c r="K348" s="2">
        <f t="shared" si="106"/>
        <v>0</v>
      </c>
      <c r="L348" s="2">
        <f t="shared" si="106"/>
        <v>0</v>
      </c>
      <c r="M348" s="2"/>
      <c r="N348" s="28">
        <f t="shared" si="121"/>
        <v>0</v>
      </c>
      <c r="O348" s="2">
        <f t="shared" si="115"/>
        <v>0</v>
      </c>
      <c r="P348" s="2">
        <f t="shared" si="116"/>
        <v>0</v>
      </c>
      <c r="R348">
        <f t="shared" si="117"/>
        <v>327</v>
      </c>
      <c r="S348" s="89">
        <f t="shared" si="107"/>
        <v>0</v>
      </c>
      <c r="T348" s="89">
        <f>IF(AND(S348=0,S347&gt;0),SUM($G348:$H$381),S348)</f>
        <v>0</v>
      </c>
      <c r="U348" s="82">
        <f>SUM(T348:T$381)</f>
        <v>0</v>
      </c>
      <c r="V348" s="68">
        <f>localspline(R348,'BBG rates'!$G$10:$G$27,'BBG rates'!$K$10:$K$27)</f>
        <v>0.96760863042313483</v>
      </c>
      <c r="W348" s="68">
        <f>locallinterp(R348,'BBG rates'!$G$10:$G$27,'BBG rates'!$J$10:$J$27)</f>
        <v>0.11462</v>
      </c>
      <c r="X348" s="56">
        <f t="shared" si="118"/>
        <v>0.11455982939612142</v>
      </c>
      <c r="Y348" s="66">
        <f t="shared" si="108"/>
        <v>0</v>
      </c>
      <c r="Z348" s="72">
        <f t="shared" si="109"/>
        <v>0</v>
      </c>
      <c r="AA348" s="79">
        <f t="shared" si="110"/>
        <v>0</v>
      </c>
      <c r="AB348" s="81">
        <f t="shared" si="119"/>
        <v>0</v>
      </c>
      <c r="AD348" s="95">
        <f>locallinterp(R348,'BBG rates'!$N$10:$N$369,'BBG rates'!$P$10:$P$369)</f>
        <v>27.25484905857553</v>
      </c>
      <c r="AI348" s="185">
        <f t="shared" si="111"/>
        <v>327</v>
      </c>
      <c r="AJ348" s="127">
        <f>locallinterp(MIN(AI348,CAP_Senior*12),'BBG rates'!$X$24:$X$65,'BBG rates'!$Y$24:$Y$65)</f>
        <v>67.918742488467984</v>
      </c>
      <c r="AK348" s="127">
        <f>locallinterp(MIN(AI348,CAP_CB*12),'BBG rates'!$AA$25:$AA$40,'BBG rates'!$AC$25:$AC$40)</f>
        <v>11</v>
      </c>
      <c r="AL348" s="144">
        <f t="shared" si="112"/>
        <v>20.676186223039558</v>
      </c>
      <c r="AM348" s="142">
        <f>(SUMPRODUCT(AL348:AL$381,G348:G$381)+SUMPRODUCT(AL348:AL$381,H348:H$381))/12</f>
        <v>0</v>
      </c>
    </row>
    <row r="349" spans="1:39" x14ac:dyDescent="0.2">
      <c r="A349" s="7">
        <v>328</v>
      </c>
      <c r="B349" s="7">
        <v>164</v>
      </c>
      <c r="C349" s="7">
        <v>82</v>
      </c>
      <c r="D349" s="12">
        <f t="shared" si="104"/>
        <v>27.333333333333332</v>
      </c>
      <c r="E349" s="29">
        <f t="shared" si="103"/>
        <v>0</v>
      </c>
      <c r="F349" s="2">
        <f t="shared" si="105"/>
        <v>0</v>
      </c>
      <c r="G349" s="2">
        <f t="shared" si="113"/>
        <v>0</v>
      </c>
      <c r="H349" s="2">
        <f t="shared" si="114"/>
        <v>0</v>
      </c>
      <c r="I349" s="2">
        <f t="shared" si="102"/>
        <v>0</v>
      </c>
      <c r="J349" s="2">
        <f t="shared" si="120"/>
        <v>0</v>
      </c>
      <c r="K349" s="2">
        <f t="shared" si="106"/>
        <v>0</v>
      </c>
      <c r="L349" s="2">
        <f t="shared" si="106"/>
        <v>0</v>
      </c>
      <c r="M349" s="2"/>
      <c r="N349" s="28">
        <f t="shared" si="121"/>
        <v>0</v>
      </c>
      <c r="O349" s="2">
        <f t="shared" si="115"/>
        <v>0</v>
      </c>
      <c r="P349" s="2">
        <f t="shared" si="116"/>
        <v>0</v>
      </c>
      <c r="R349">
        <f t="shared" si="117"/>
        <v>328</v>
      </c>
      <c r="S349" s="89">
        <f t="shared" si="107"/>
        <v>0</v>
      </c>
      <c r="T349" s="89">
        <f>IF(AND(S349=0,S348&gt;0),SUM($G349:$H$381),S349)</f>
        <v>0</v>
      </c>
      <c r="U349" s="82">
        <f>SUM(T349:T$381)</f>
        <v>0</v>
      </c>
      <c r="V349" s="68">
        <f>localspline(R349,'BBG rates'!$G$10:$G$27,'BBG rates'!$K$10:$K$27)</f>
        <v>0.96759643362220082</v>
      </c>
      <c r="W349" s="68">
        <f>locallinterp(R349,'BBG rates'!$G$10:$G$27,'BBG rates'!$J$10:$J$27)</f>
        <v>0.11434666666666667</v>
      </c>
      <c r="X349" s="56">
        <f t="shared" si="118"/>
        <v>0.11428678259282066</v>
      </c>
      <c r="Y349" s="66">
        <f t="shared" si="108"/>
        <v>0</v>
      </c>
      <c r="Z349" s="72">
        <f t="shared" si="109"/>
        <v>0</v>
      </c>
      <c r="AA349" s="79">
        <f t="shared" si="110"/>
        <v>0</v>
      </c>
      <c r="AB349" s="81">
        <f t="shared" si="119"/>
        <v>0</v>
      </c>
      <c r="AD349" s="95">
        <f>locallinterp(R349,'BBG rates'!$N$10:$N$369,'BBG rates'!$P$10:$P$369)</f>
        <v>27.335482094710713</v>
      </c>
      <c r="AI349" s="185">
        <f t="shared" si="111"/>
        <v>328</v>
      </c>
      <c r="AJ349" s="127">
        <f>locallinterp(MIN(AI349,CAP_Senior*12),'BBG rates'!$X$24:$X$65,'BBG rates'!$Y$24:$Y$65)</f>
        <v>67.918742488467984</v>
      </c>
      <c r="AK349" s="127">
        <f>locallinterp(MIN(AI349,CAP_CB*12),'BBG rates'!$AA$25:$AA$40,'BBG rates'!$AC$25:$AC$40)</f>
        <v>11</v>
      </c>
      <c r="AL349" s="144">
        <f t="shared" si="112"/>
        <v>20.676186223039558</v>
      </c>
      <c r="AM349" s="142">
        <f>(SUMPRODUCT(AL349:AL$381,G349:G$381)+SUMPRODUCT(AL349:AL$381,H349:H$381))/12</f>
        <v>0</v>
      </c>
    </row>
    <row r="350" spans="1:39" x14ac:dyDescent="0.2">
      <c r="A350" s="7">
        <v>329</v>
      </c>
      <c r="B350" s="7">
        <v>164.5</v>
      </c>
      <c r="C350" s="7">
        <v>82.25</v>
      </c>
      <c r="D350" s="12">
        <f t="shared" si="104"/>
        <v>27.416666666666668</v>
      </c>
      <c r="E350" s="29">
        <f t="shared" si="103"/>
        <v>0</v>
      </c>
      <c r="F350" s="2">
        <f t="shared" si="105"/>
        <v>0</v>
      </c>
      <c r="G350" s="2">
        <f t="shared" si="113"/>
        <v>0</v>
      </c>
      <c r="H350" s="2">
        <f t="shared" si="114"/>
        <v>0</v>
      </c>
      <c r="I350" s="2">
        <f t="shared" si="102"/>
        <v>0</v>
      </c>
      <c r="J350" s="2">
        <f t="shared" si="120"/>
        <v>0</v>
      </c>
      <c r="K350" s="2">
        <f t="shared" si="106"/>
        <v>0</v>
      </c>
      <c r="L350" s="2">
        <f t="shared" si="106"/>
        <v>0</v>
      </c>
      <c r="M350" s="2"/>
      <c r="N350" s="28">
        <f t="shared" si="121"/>
        <v>0</v>
      </c>
      <c r="O350" s="2">
        <f t="shared" si="115"/>
        <v>0</v>
      </c>
      <c r="P350" s="2">
        <f t="shared" si="116"/>
        <v>0</v>
      </c>
      <c r="R350">
        <f t="shared" si="117"/>
        <v>329</v>
      </c>
      <c r="S350" s="89">
        <f t="shared" si="107"/>
        <v>0</v>
      </c>
      <c r="T350" s="89">
        <f>IF(AND(S350=0,S349&gt;0),SUM($G350:$H$381),S350)</f>
        <v>0</v>
      </c>
      <c r="U350" s="82">
        <f>SUM(T350:T$381)</f>
        <v>0</v>
      </c>
      <c r="V350" s="68">
        <f>localspline(R350,'BBG rates'!$G$10:$G$27,'BBG rates'!$K$10:$K$27)</f>
        <v>0.96758627811460796</v>
      </c>
      <c r="W350" s="68">
        <f>locallinterp(R350,'BBG rates'!$G$10:$G$27,'BBG rates'!$J$10:$J$27)</f>
        <v>0.11407333333333333</v>
      </c>
      <c r="X350" s="56">
        <f t="shared" si="118"/>
        <v>0.1140137351060666</v>
      </c>
      <c r="Y350" s="66">
        <f t="shared" si="108"/>
        <v>0</v>
      </c>
      <c r="Z350" s="72">
        <f t="shared" si="109"/>
        <v>0</v>
      </c>
      <c r="AA350" s="79">
        <f t="shared" si="110"/>
        <v>0</v>
      </c>
      <c r="AB350" s="81">
        <f t="shared" si="119"/>
        <v>0</v>
      </c>
      <c r="AD350" s="95">
        <f>locallinterp(R350,'BBG rates'!$N$10:$N$369,'BBG rates'!$P$10:$P$369)</f>
        <v>27.416114284553597</v>
      </c>
      <c r="AI350" s="185">
        <f t="shared" si="111"/>
        <v>329</v>
      </c>
      <c r="AJ350" s="127">
        <f>locallinterp(MIN(AI350,CAP_Senior*12),'BBG rates'!$X$24:$X$65,'BBG rates'!$Y$24:$Y$65)</f>
        <v>67.918742488467984</v>
      </c>
      <c r="AK350" s="127">
        <f>locallinterp(MIN(AI350,CAP_CB*12),'BBG rates'!$AA$25:$AA$40,'BBG rates'!$AC$25:$AC$40)</f>
        <v>11</v>
      </c>
      <c r="AL350" s="144">
        <f t="shared" si="112"/>
        <v>20.676186223039558</v>
      </c>
      <c r="AM350" s="142">
        <f>(SUMPRODUCT(AL350:AL$381,G350:G$381)+SUMPRODUCT(AL350:AL$381,H350:H$381))/12</f>
        <v>0</v>
      </c>
    </row>
    <row r="351" spans="1:39" x14ac:dyDescent="0.2">
      <c r="A351" s="7">
        <v>330</v>
      </c>
      <c r="B351" s="7">
        <v>165</v>
      </c>
      <c r="C351" s="7">
        <v>82.5</v>
      </c>
      <c r="D351" s="12">
        <f t="shared" si="104"/>
        <v>27.5</v>
      </c>
      <c r="E351" s="29">
        <f t="shared" si="103"/>
        <v>0</v>
      </c>
      <c r="F351" s="2">
        <f t="shared" si="105"/>
        <v>0</v>
      </c>
      <c r="G351" s="2">
        <f t="shared" si="113"/>
        <v>0</v>
      </c>
      <c r="H351" s="2">
        <f t="shared" si="114"/>
        <v>0</v>
      </c>
      <c r="I351" s="2">
        <f t="shared" si="102"/>
        <v>0</v>
      </c>
      <c r="J351" s="2">
        <f t="shared" si="120"/>
        <v>0</v>
      </c>
      <c r="K351" s="2">
        <f t="shared" si="106"/>
        <v>0</v>
      </c>
      <c r="L351" s="2">
        <f t="shared" si="106"/>
        <v>0</v>
      </c>
      <c r="M351" s="2"/>
      <c r="N351" s="28">
        <f t="shared" si="121"/>
        <v>0</v>
      </c>
      <c r="O351" s="2">
        <f t="shared" si="115"/>
        <v>0</v>
      </c>
      <c r="P351" s="2">
        <f t="shared" si="116"/>
        <v>0</v>
      </c>
      <c r="R351">
        <f t="shared" si="117"/>
        <v>330</v>
      </c>
      <c r="S351" s="89">
        <f t="shared" si="107"/>
        <v>0</v>
      </c>
      <c r="T351" s="89">
        <f>IF(AND(S351=0,S350&gt;0),SUM($G351:$H$381),S351)</f>
        <v>0</v>
      </c>
      <c r="U351" s="82">
        <f>SUM(T351:T$381)</f>
        <v>0</v>
      </c>
      <c r="V351" s="68">
        <f>localspline(R351,'BBG rates'!$G$10:$G$27,'BBG rates'!$K$10:$K$27)</f>
        <v>0.96757821740857253</v>
      </c>
      <c r="W351" s="68">
        <f>locallinterp(R351,'BBG rates'!$G$10:$G$27,'BBG rates'!$J$10:$J$27)</f>
        <v>0.1138</v>
      </c>
      <c r="X351" s="56">
        <f t="shared" si="118"/>
        <v>0.11374068693612571</v>
      </c>
      <c r="Y351" s="66">
        <f t="shared" si="108"/>
        <v>0</v>
      </c>
      <c r="Z351" s="72">
        <f t="shared" si="109"/>
        <v>0</v>
      </c>
      <c r="AA351" s="79">
        <f t="shared" si="110"/>
        <v>0</v>
      </c>
      <c r="AB351" s="81">
        <f t="shared" si="119"/>
        <v>0</v>
      </c>
      <c r="AD351" s="95">
        <f>locallinterp(R351,'BBG rates'!$N$10:$N$369,'BBG rates'!$P$10:$P$369)</f>
        <v>27.496745802670979</v>
      </c>
      <c r="AI351" s="185">
        <f t="shared" si="111"/>
        <v>330</v>
      </c>
      <c r="AJ351" s="127">
        <f>locallinterp(MIN(AI351,CAP_Senior*12),'BBG rates'!$X$24:$X$65,'BBG rates'!$Y$24:$Y$65)</f>
        <v>67.918742488467984</v>
      </c>
      <c r="AK351" s="127">
        <f>locallinterp(MIN(AI351,CAP_CB*12),'BBG rates'!$AA$25:$AA$40,'BBG rates'!$AC$25:$AC$40)</f>
        <v>11</v>
      </c>
      <c r="AL351" s="144">
        <f t="shared" si="112"/>
        <v>20.676186223039558</v>
      </c>
      <c r="AM351" s="142">
        <f>(SUMPRODUCT(AL351:AL$381,G351:G$381)+SUMPRODUCT(AL351:AL$381,H351:H$381))/12</f>
        <v>0</v>
      </c>
    </row>
    <row r="352" spans="1:39" x14ac:dyDescent="0.2">
      <c r="A352" s="7">
        <v>331</v>
      </c>
      <c r="B352" s="7">
        <v>165.5</v>
      </c>
      <c r="C352" s="7">
        <v>82.75</v>
      </c>
      <c r="D352" s="12">
        <f t="shared" si="104"/>
        <v>27.583333333333332</v>
      </c>
      <c r="E352" s="29">
        <f t="shared" si="103"/>
        <v>0</v>
      </c>
      <c r="F352" s="2">
        <f t="shared" si="105"/>
        <v>0</v>
      </c>
      <c r="G352" s="2">
        <f t="shared" si="113"/>
        <v>0</v>
      </c>
      <c r="H352" s="2">
        <f t="shared" si="114"/>
        <v>0</v>
      </c>
      <c r="I352" s="2">
        <f t="shared" si="102"/>
        <v>0</v>
      </c>
      <c r="J352" s="2">
        <f t="shared" si="120"/>
        <v>0</v>
      </c>
      <c r="K352" s="2">
        <f t="shared" si="106"/>
        <v>0</v>
      </c>
      <c r="L352" s="2">
        <f t="shared" si="106"/>
        <v>0</v>
      </c>
      <c r="M352" s="2"/>
      <c r="N352" s="28">
        <f t="shared" si="121"/>
        <v>0</v>
      </c>
      <c r="O352" s="2">
        <f t="shared" si="115"/>
        <v>0</v>
      </c>
      <c r="P352" s="2">
        <f t="shared" si="116"/>
        <v>0</v>
      </c>
      <c r="R352">
        <f t="shared" si="117"/>
        <v>331</v>
      </c>
      <c r="S352" s="89">
        <f t="shared" si="107"/>
        <v>0</v>
      </c>
      <c r="T352" s="89">
        <f>IF(AND(S352=0,S351&gt;0),SUM($G352:$H$381),S352)</f>
        <v>0</v>
      </c>
      <c r="U352" s="82">
        <f>SUM(T352:T$381)</f>
        <v>0</v>
      </c>
      <c r="V352" s="68">
        <f>localspline(R352,'BBG rates'!$G$10:$G$27,'BBG rates'!$K$10:$K$27)</f>
        <v>0.96757209648674225</v>
      </c>
      <c r="W352" s="68">
        <f>locallinterp(R352,'BBG rates'!$G$10:$G$27,'BBG rates'!$J$10:$J$27)</f>
        <v>0.11352666666666666</v>
      </c>
      <c r="X352" s="56">
        <f t="shared" si="118"/>
        <v>0.11346763808273153</v>
      </c>
      <c r="Y352" s="66">
        <f t="shared" si="108"/>
        <v>0</v>
      </c>
      <c r="Z352" s="72">
        <f t="shared" si="109"/>
        <v>0</v>
      </c>
      <c r="AA352" s="79">
        <f t="shared" si="110"/>
        <v>0</v>
      </c>
      <c r="AB352" s="81">
        <f t="shared" si="119"/>
        <v>0</v>
      </c>
      <c r="AD352" s="95">
        <f>locallinterp(R352,'BBG rates'!$N$10:$N$369,'BBG rates'!$P$10:$P$369)</f>
        <v>27.577376810711542</v>
      </c>
      <c r="AI352" s="185">
        <f t="shared" si="111"/>
        <v>331</v>
      </c>
      <c r="AJ352" s="127">
        <f>locallinterp(MIN(AI352,CAP_Senior*12),'BBG rates'!$X$24:$X$65,'BBG rates'!$Y$24:$Y$65)</f>
        <v>67.918742488467984</v>
      </c>
      <c r="AK352" s="127">
        <f>locallinterp(MIN(AI352,CAP_CB*12),'BBG rates'!$AA$25:$AA$40,'BBG rates'!$AC$25:$AC$40)</f>
        <v>11</v>
      </c>
      <c r="AL352" s="144">
        <f t="shared" si="112"/>
        <v>20.676186223039558</v>
      </c>
      <c r="AM352" s="142">
        <f>(SUMPRODUCT(AL352:AL$381,G352:G$381)+SUMPRODUCT(AL352:AL$381,H352:H$381))/12</f>
        <v>0</v>
      </c>
    </row>
    <row r="353" spans="1:39" x14ac:dyDescent="0.2">
      <c r="A353" s="7">
        <v>332</v>
      </c>
      <c r="B353" s="7">
        <v>166</v>
      </c>
      <c r="C353" s="7">
        <v>83</v>
      </c>
      <c r="D353" s="12">
        <f t="shared" si="104"/>
        <v>27.666666666666668</v>
      </c>
      <c r="E353" s="29">
        <f t="shared" si="103"/>
        <v>0</v>
      </c>
      <c r="F353" s="2">
        <f t="shared" si="105"/>
        <v>0</v>
      </c>
      <c r="G353" s="2">
        <f t="shared" si="113"/>
        <v>0</v>
      </c>
      <c r="H353" s="2">
        <f t="shared" si="114"/>
        <v>0</v>
      </c>
      <c r="I353" s="2">
        <f t="shared" si="102"/>
        <v>0</v>
      </c>
      <c r="J353" s="2">
        <f t="shared" si="120"/>
        <v>0</v>
      </c>
      <c r="K353" s="2">
        <f t="shared" si="106"/>
        <v>0</v>
      </c>
      <c r="L353" s="2">
        <f t="shared" si="106"/>
        <v>0</v>
      </c>
      <c r="M353" s="2"/>
      <c r="N353" s="28">
        <f t="shared" si="121"/>
        <v>0</v>
      </c>
      <c r="O353" s="2">
        <f t="shared" si="115"/>
        <v>0</v>
      </c>
      <c r="P353" s="2">
        <f t="shared" si="116"/>
        <v>0</v>
      </c>
      <c r="R353">
        <f t="shared" si="117"/>
        <v>332</v>
      </c>
      <c r="S353" s="89">
        <f t="shared" si="107"/>
        <v>0</v>
      </c>
      <c r="T353" s="89">
        <f>IF(AND(S353=0,S352&gt;0),SUM($G353:$H$381),S353)</f>
        <v>0</v>
      </c>
      <c r="U353" s="82">
        <f>SUM(T353:T$381)</f>
        <v>0</v>
      </c>
      <c r="V353" s="68">
        <f>localspline(R353,'BBG rates'!$G$10:$G$27,'BBG rates'!$K$10:$K$27)</f>
        <v>0.96756790926284353</v>
      </c>
      <c r="W353" s="68">
        <f>locallinterp(R353,'BBG rates'!$G$10:$G$27,'BBG rates'!$J$10:$J$27)</f>
        <v>0.11325333333333333</v>
      </c>
      <c r="X353" s="56">
        <f t="shared" si="118"/>
        <v>0.11319458854588405</v>
      </c>
      <c r="Y353" s="66">
        <f t="shared" si="108"/>
        <v>0</v>
      </c>
      <c r="Z353" s="72">
        <f t="shared" si="109"/>
        <v>0</v>
      </c>
      <c r="AA353" s="79">
        <f t="shared" si="110"/>
        <v>0</v>
      </c>
      <c r="AB353" s="81">
        <f t="shared" si="119"/>
        <v>0</v>
      </c>
      <c r="AD353" s="95">
        <f>locallinterp(R353,'BBG rates'!$N$10:$N$369,'BBG rates'!$P$10:$P$369)</f>
        <v>27.658007469816777</v>
      </c>
      <c r="AI353" s="185">
        <f t="shared" si="111"/>
        <v>332</v>
      </c>
      <c r="AJ353" s="127">
        <f>locallinterp(MIN(AI353,CAP_Senior*12),'BBG rates'!$X$24:$X$65,'BBG rates'!$Y$24:$Y$65)</f>
        <v>67.918742488467984</v>
      </c>
      <c r="AK353" s="127">
        <f>locallinterp(MIN(AI353,CAP_CB*12),'BBG rates'!$AA$25:$AA$40,'BBG rates'!$AC$25:$AC$40)</f>
        <v>11</v>
      </c>
      <c r="AL353" s="144">
        <f t="shared" si="112"/>
        <v>20.676186223039558</v>
      </c>
      <c r="AM353" s="142">
        <f>(SUMPRODUCT(AL353:AL$381,G353:G$381)+SUMPRODUCT(AL353:AL$381,H353:H$381))/12</f>
        <v>0</v>
      </c>
    </row>
    <row r="354" spans="1:39" x14ac:dyDescent="0.2">
      <c r="A354" s="7">
        <v>333</v>
      </c>
      <c r="B354" s="7">
        <v>166.5</v>
      </c>
      <c r="C354" s="7">
        <v>83.25</v>
      </c>
      <c r="D354" s="12">
        <f t="shared" si="104"/>
        <v>27.75</v>
      </c>
      <c r="E354" s="29">
        <f t="shared" si="103"/>
        <v>0</v>
      </c>
      <c r="F354" s="2">
        <f t="shared" si="105"/>
        <v>0</v>
      </c>
      <c r="G354" s="2">
        <f t="shared" si="113"/>
        <v>0</v>
      </c>
      <c r="H354" s="2">
        <f t="shared" si="114"/>
        <v>0</v>
      </c>
      <c r="I354" s="2">
        <f t="shared" si="102"/>
        <v>0</v>
      </c>
      <c r="J354" s="2">
        <f t="shared" si="120"/>
        <v>0</v>
      </c>
      <c r="K354" s="2">
        <f t="shared" si="106"/>
        <v>0</v>
      </c>
      <c r="L354" s="2">
        <f t="shared" si="106"/>
        <v>0</v>
      </c>
      <c r="M354" s="2"/>
      <c r="N354" s="28">
        <f t="shared" si="121"/>
        <v>0</v>
      </c>
      <c r="O354" s="2">
        <f t="shared" si="115"/>
        <v>0</v>
      </c>
      <c r="P354" s="2">
        <f t="shared" si="116"/>
        <v>0</v>
      </c>
      <c r="R354">
        <f t="shared" si="117"/>
        <v>333</v>
      </c>
      <c r="S354" s="89">
        <f t="shared" si="107"/>
        <v>0</v>
      </c>
      <c r="T354" s="89">
        <f>IF(AND(S354=0,S353&gt;0),SUM($G354:$H$381),S354)</f>
        <v>0</v>
      </c>
      <c r="U354" s="82">
        <f>SUM(T354:T$381)</f>
        <v>0</v>
      </c>
      <c r="V354" s="68">
        <f>localspline(R354,'BBG rates'!$G$10:$G$27,'BBG rates'!$K$10:$K$27)</f>
        <v>0.96756550072304581</v>
      </c>
      <c r="W354" s="68">
        <f>locallinterp(R354,'BBG rates'!$G$10:$G$27,'BBG rates'!$J$10:$J$27)</f>
        <v>0.11298</v>
      </c>
      <c r="X354" s="56">
        <f t="shared" si="118"/>
        <v>0.11292153832584972</v>
      </c>
      <c r="Y354" s="66">
        <f t="shared" si="108"/>
        <v>0</v>
      </c>
      <c r="Z354" s="72">
        <f t="shared" si="109"/>
        <v>0</v>
      </c>
      <c r="AA354" s="79">
        <f t="shared" si="110"/>
        <v>0</v>
      </c>
      <c r="AB354" s="81">
        <f t="shared" si="119"/>
        <v>0</v>
      </c>
      <c r="AD354" s="95">
        <f>locallinterp(R354,'BBG rates'!$N$10:$N$369,'BBG rates'!$P$10:$P$369)</f>
        <v>27.738637928210363</v>
      </c>
      <c r="AI354" s="185">
        <f t="shared" si="111"/>
        <v>333</v>
      </c>
      <c r="AJ354" s="127">
        <f>locallinterp(MIN(AI354,CAP_Senior*12),'BBG rates'!$X$24:$X$65,'BBG rates'!$Y$24:$Y$65)</f>
        <v>67.918742488467984</v>
      </c>
      <c r="AK354" s="127">
        <f>locallinterp(MIN(AI354,CAP_CB*12),'BBG rates'!$AA$25:$AA$40,'BBG rates'!$AC$25:$AC$40)</f>
        <v>11</v>
      </c>
      <c r="AL354" s="144">
        <f t="shared" si="112"/>
        <v>20.676186223039558</v>
      </c>
      <c r="AM354" s="142">
        <f>(SUMPRODUCT(AL354:AL$381,G354:G$381)+SUMPRODUCT(AL354:AL$381,H354:H$381))/12</f>
        <v>0</v>
      </c>
    </row>
    <row r="355" spans="1:39" x14ac:dyDescent="0.2">
      <c r="A355" s="7">
        <v>334</v>
      </c>
      <c r="B355" s="7">
        <v>167</v>
      </c>
      <c r="C355" s="7">
        <v>83.5</v>
      </c>
      <c r="D355" s="12">
        <f t="shared" si="104"/>
        <v>27.833333333333332</v>
      </c>
      <c r="E355" s="29">
        <f t="shared" si="103"/>
        <v>0</v>
      </c>
      <c r="F355" s="2">
        <f t="shared" si="105"/>
        <v>0</v>
      </c>
      <c r="G355" s="2">
        <f t="shared" si="113"/>
        <v>0</v>
      </c>
      <c r="H355" s="2">
        <f t="shared" si="114"/>
        <v>0</v>
      </c>
      <c r="I355" s="2">
        <f t="shared" si="102"/>
        <v>0</v>
      </c>
      <c r="J355" s="2">
        <f t="shared" si="120"/>
        <v>0</v>
      </c>
      <c r="K355" s="2">
        <f t="shared" si="106"/>
        <v>0</v>
      </c>
      <c r="L355" s="2">
        <f t="shared" si="106"/>
        <v>0</v>
      </c>
      <c r="M355" s="2"/>
      <c r="N355" s="28">
        <f t="shared" si="121"/>
        <v>0</v>
      </c>
      <c r="O355" s="2">
        <f t="shared" si="115"/>
        <v>0</v>
      </c>
      <c r="P355" s="2">
        <f t="shared" si="116"/>
        <v>0</v>
      </c>
      <c r="R355">
        <f t="shared" si="117"/>
        <v>334</v>
      </c>
      <c r="S355" s="89">
        <f t="shared" si="107"/>
        <v>0</v>
      </c>
      <c r="T355" s="89">
        <f>IF(AND(S355=0,S354&gt;0),SUM($G355:$H$381),S355)</f>
        <v>0</v>
      </c>
      <c r="U355" s="82">
        <f>SUM(T355:T$381)</f>
        <v>0</v>
      </c>
      <c r="V355" s="68">
        <f>localspline(R355,'BBG rates'!$G$10:$G$27,'BBG rates'!$K$10:$K$27)</f>
        <v>0.96756492437233732</v>
      </c>
      <c r="W355" s="68">
        <f>locallinterp(R355,'BBG rates'!$G$10:$G$27,'BBG rates'!$J$10:$J$27)</f>
        <v>0.11270666666666666</v>
      </c>
      <c r="X355" s="56">
        <f t="shared" si="118"/>
        <v>0.11264848742236211</v>
      </c>
      <c r="Y355" s="66">
        <f t="shared" si="108"/>
        <v>0</v>
      </c>
      <c r="Z355" s="72">
        <f t="shared" si="109"/>
        <v>0</v>
      </c>
      <c r="AA355" s="79">
        <f t="shared" si="110"/>
        <v>0</v>
      </c>
      <c r="AB355" s="81">
        <f t="shared" si="119"/>
        <v>0</v>
      </c>
      <c r="AD355" s="95">
        <f>locallinterp(R355,'BBG rates'!$N$10:$N$369,'BBG rates'!$P$10:$P$369)</f>
        <v>27.819268338574723</v>
      </c>
      <c r="AI355" s="185">
        <f t="shared" si="111"/>
        <v>334</v>
      </c>
      <c r="AJ355" s="127">
        <f>locallinterp(MIN(AI355,CAP_Senior*12),'BBG rates'!$X$24:$X$65,'BBG rates'!$Y$24:$Y$65)</f>
        <v>67.918742488467984</v>
      </c>
      <c r="AK355" s="127">
        <f>locallinterp(MIN(AI355,CAP_CB*12),'BBG rates'!$AA$25:$AA$40,'BBG rates'!$AC$25:$AC$40)</f>
        <v>11</v>
      </c>
      <c r="AL355" s="144">
        <f t="shared" si="112"/>
        <v>20.676186223039558</v>
      </c>
      <c r="AM355" s="142">
        <f>(SUMPRODUCT(AL355:AL$381,G355:G$381)+SUMPRODUCT(AL355:AL$381,H355:H$381))/12</f>
        <v>0</v>
      </c>
    </row>
    <row r="356" spans="1:39" x14ac:dyDescent="0.2">
      <c r="A356" s="7">
        <v>335</v>
      </c>
      <c r="B356" s="7">
        <v>167.5</v>
      </c>
      <c r="C356" s="7">
        <v>83.75</v>
      </c>
      <c r="D356" s="12">
        <f t="shared" si="104"/>
        <v>27.916666666666668</v>
      </c>
      <c r="E356" s="29">
        <f t="shared" si="103"/>
        <v>0</v>
      </c>
      <c r="F356" s="2">
        <f t="shared" si="105"/>
        <v>0</v>
      </c>
      <c r="G356" s="2">
        <f t="shared" si="113"/>
        <v>0</v>
      </c>
      <c r="H356" s="2">
        <f t="shared" si="114"/>
        <v>0</v>
      </c>
      <c r="I356" s="2">
        <f t="shared" si="102"/>
        <v>0</v>
      </c>
      <c r="J356" s="2">
        <f t="shared" si="120"/>
        <v>0</v>
      </c>
      <c r="K356" s="2">
        <f t="shared" si="106"/>
        <v>0</v>
      </c>
      <c r="L356" s="2">
        <f t="shared" si="106"/>
        <v>0</v>
      </c>
      <c r="M356" s="2"/>
      <c r="N356" s="28">
        <f t="shared" si="121"/>
        <v>0</v>
      </c>
      <c r="O356" s="2">
        <f t="shared" si="115"/>
        <v>0</v>
      </c>
      <c r="P356" s="2">
        <f t="shared" si="116"/>
        <v>0</v>
      </c>
      <c r="R356">
        <f t="shared" si="117"/>
        <v>335</v>
      </c>
      <c r="S356" s="89">
        <f t="shared" si="107"/>
        <v>0</v>
      </c>
      <c r="T356" s="89">
        <f>IF(AND(S356=0,S355&gt;0),SUM($G356:$H$381),S356)</f>
        <v>0</v>
      </c>
      <c r="U356" s="82">
        <f>SUM(T356:T$381)</f>
        <v>0</v>
      </c>
      <c r="V356" s="68">
        <f>localspline(R356,'BBG rates'!$G$10:$G$27,'BBG rates'!$K$10:$K$27)</f>
        <v>0.96756602520980095</v>
      </c>
      <c r="W356" s="68">
        <f>locallinterp(R356,'BBG rates'!$G$10:$G$27,'BBG rates'!$J$10:$J$27)</f>
        <v>0.11243333333333333</v>
      </c>
      <c r="X356" s="56">
        <f t="shared" si="118"/>
        <v>0.1123754358354212</v>
      </c>
      <c r="Y356" s="66">
        <f t="shared" si="108"/>
        <v>0</v>
      </c>
      <c r="Z356" s="72">
        <f t="shared" si="109"/>
        <v>0</v>
      </c>
      <c r="AA356" s="79">
        <f t="shared" si="110"/>
        <v>0</v>
      </c>
      <c r="AB356" s="81">
        <f t="shared" si="119"/>
        <v>0</v>
      </c>
      <c r="AD356" s="95">
        <f>locallinterp(R356,'BBG rates'!$N$10:$N$369,'BBG rates'!$P$10:$P$369)</f>
        <v>27.89989884067554</v>
      </c>
      <c r="AI356" s="185">
        <f t="shared" si="111"/>
        <v>335</v>
      </c>
      <c r="AJ356" s="127">
        <f>locallinterp(MIN(AI356,CAP_Senior*12),'BBG rates'!$X$24:$X$65,'BBG rates'!$Y$24:$Y$65)</f>
        <v>67.918742488467984</v>
      </c>
      <c r="AK356" s="127">
        <f>locallinterp(MIN(AI356,CAP_CB*12),'BBG rates'!$AA$25:$AA$40,'BBG rates'!$AC$25:$AC$40)</f>
        <v>11</v>
      </c>
      <c r="AL356" s="144">
        <f t="shared" si="112"/>
        <v>20.676186223039558</v>
      </c>
      <c r="AM356" s="142">
        <f>(SUMPRODUCT(AL356:AL$381,G356:G$381)+SUMPRODUCT(AL356:AL$381,H356:H$381))/12</f>
        <v>0</v>
      </c>
    </row>
    <row r="357" spans="1:39" x14ac:dyDescent="0.2">
      <c r="A357" s="7">
        <v>336</v>
      </c>
      <c r="B357" s="7">
        <v>168</v>
      </c>
      <c r="C357" s="7">
        <v>84</v>
      </c>
      <c r="D357" s="12">
        <f t="shared" si="104"/>
        <v>28</v>
      </c>
      <c r="E357" s="29">
        <f t="shared" si="103"/>
        <v>0</v>
      </c>
      <c r="F357" s="2">
        <f t="shared" si="105"/>
        <v>0</v>
      </c>
      <c r="G357" s="2">
        <f t="shared" si="113"/>
        <v>0</v>
      </c>
      <c r="H357" s="2">
        <f t="shared" si="114"/>
        <v>0</v>
      </c>
      <c r="I357" s="2">
        <f t="shared" si="102"/>
        <v>0</v>
      </c>
      <c r="J357" s="2">
        <f t="shared" si="120"/>
        <v>0</v>
      </c>
      <c r="K357" s="2">
        <f t="shared" si="106"/>
        <v>0</v>
      </c>
      <c r="L357" s="2">
        <f t="shared" si="106"/>
        <v>0</v>
      </c>
      <c r="M357" s="2"/>
      <c r="N357" s="28">
        <f t="shared" si="121"/>
        <v>0</v>
      </c>
      <c r="O357" s="2">
        <f t="shared" si="115"/>
        <v>0</v>
      </c>
      <c r="P357" s="2">
        <f t="shared" si="116"/>
        <v>0</v>
      </c>
      <c r="R357">
        <f t="shared" si="117"/>
        <v>336</v>
      </c>
      <c r="S357" s="89">
        <f t="shared" si="107"/>
        <v>0</v>
      </c>
      <c r="T357" s="89">
        <f>IF(AND(S357=0,S356&gt;0),SUM($G357:$H$381),S357)</f>
        <v>0</v>
      </c>
      <c r="U357" s="82">
        <f>SUM(T357:T$381)</f>
        <v>0</v>
      </c>
      <c r="V357" s="68">
        <f>localspline(R357,'BBG rates'!$G$10:$G$27,'BBG rates'!$K$10:$K$27)</f>
        <v>0.9675687971233361</v>
      </c>
      <c r="W357" s="68">
        <f>locallinterp(R357,'BBG rates'!$G$10:$G$27,'BBG rates'!$J$10:$J$27)</f>
        <v>0.11216</v>
      </c>
      <c r="X357" s="56">
        <f t="shared" si="118"/>
        <v>0.112102383565027</v>
      </c>
      <c r="Y357" s="66">
        <f t="shared" si="108"/>
        <v>0</v>
      </c>
      <c r="Z357" s="72">
        <f t="shared" si="109"/>
        <v>0</v>
      </c>
      <c r="AA357" s="79">
        <f t="shared" si="110"/>
        <v>0</v>
      </c>
      <c r="AB357" s="81">
        <f t="shared" si="119"/>
        <v>0</v>
      </c>
      <c r="AD357" s="95">
        <f>locallinterp(R357,'BBG rates'!$N$10:$N$369,'BBG rates'!$P$10:$P$369)</f>
        <v>27.98052957376915</v>
      </c>
      <c r="AI357" s="185">
        <f t="shared" si="111"/>
        <v>336</v>
      </c>
      <c r="AJ357" s="127">
        <f>locallinterp(MIN(AI357,CAP_Senior*12),'BBG rates'!$X$24:$X$65,'BBG rates'!$Y$24:$Y$65)</f>
        <v>67.918742488467984</v>
      </c>
      <c r="AK357" s="127">
        <f>locallinterp(MIN(AI357,CAP_CB*12),'BBG rates'!$AA$25:$AA$40,'BBG rates'!$AC$25:$AC$40)</f>
        <v>11</v>
      </c>
      <c r="AL357" s="144">
        <f t="shared" si="112"/>
        <v>20.676186223039558</v>
      </c>
      <c r="AM357" s="142">
        <f>(SUMPRODUCT(AL357:AL$381,G357:G$381)+SUMPRODUCT(AL357:AL$381,H357:H$381))/12</f>
        <v>0</v>
      </c>
    </row>
    <row r="358" spans="1:39" x14ac:dyDescent="0.2">
      <c r="A358" s="7">
        <v>337</v>
      </c>
      <c r="B358" s="7">
        <v>168.5</v>
      </c>
      <c r="C358" s="7">
        <v>84.25</v>
      </c>
      <c r="D358" s="12">
        <f t="shared" si="104"/>
        <v>28.083333333333332</v>
      </c>
      <c r="E358" s="29">
        <f t="shared" si="103"/>
        <v>0</v>
      </c>
      <c r="F358" s="2">
        <f t="shared" si="105"/>
        <v>0</v>
      </c>
      <c r="G358" s="2">
        <f t="shared" si="113"/>
        <v>0</v>
      </c>
      <c r="H358" s="2">
        <f t="shared" si="114"/>
        <v>0</v>
      </c>
      <c r="I358" s="2">
        <f t="shared" si="102"/>
        <v>0</v>
      </c>
      <c r="J358" s="2">
        <f t="shared" si="120"/>
        <v>0</v>
      </c>
      <c r="K358" s="2">
        <f t="shared" si="106"/>
        <v>0</v>
      </c>
      <c r="L358" s="2">
        <f t="shared" si="106"/>
        <v>0</v>
      </c>
      <c r="M358" s="2"/>
      <c r="N358" s="28">
        <f t="shared" si="121"/>
        <v>0</v>
      </c>
      <c r="O358" s="2">
        <f t="shared" si="115"/>
        <v>0</v>
      </c>
      <c r="P358" s="2">
        <f t="shared" si="116"/>
        <v>0</v>
      </c>
      <c r="R358">
        <f t="shared" si="117"/>
        <v>337</v>
      </c>
      <c r="S358" s="89">
        <f t="shared" si="107"/>
        <v>0</v>
      </c>
      <c r="T358" s="89">
        <f>IF(AND(S358=0,S357&gt;0),SUM($G358:$H$381),S358)</f>
        <v>0</v>
      </c>
      <c r="U358" s="82">
        <f>SUM(T358:T$381)</f>
        <v>0</v>
      </c>
      <c r="V358" s="68">
        <f>localspline(R358,'BBG rates'!$G$10:$G$27,'BBG rates'!$K$10:$K$27)</f>
        <v>0.96757311492632259</v>
      </c>
      <c r="W358" s="68">
        <f>locallinterp(R358,'BBG rates'!$G$10:$G$27,'BBG rates'!$J$10:$J$27)</f>
        <v>0.11188666666666666</v>
      </c>
      <c r="X358" s="56">
        <f t="shared" si="118"/>
        <v>0.11182933061144595</v>
      </c>
      <c r="Y358" s="66">
        <f t="shared" si="108"/>
        <v>0</v>
      </c>
      <c r="Z358" s="72">
        <f t="shared" si="109"/>
        <v>0</v>
      </c>
      <c r="AA358" s="79">
        <f t="shared" si="110"/>
        <v>0</v>
      </c>
      <c r="AB358" s="81">
        <f t="shared" si="119"/>
        <v>0</v>
      </c>
      <c r="AD358" s="95">
        <f>locallinterp(R358,'BBG rates'!$N$10:$N$369,'BBG rates'!$P$10:$P$369)</f>
        <v>28.061160666679676</v>
      </c>
      <c r="AI358" s="185">
        <f t="shared" si="111"/>
        <v>337</v>
      </c>
      <c r="AJ358" s="127">
        <f>locallinterp(MIN(AI358,CAP_Senior*12),'BBG rates'!$X$24:$X$65,'BBG rates'!$Y$24:$Y$65)</f>
        <v>67.918742488467984</v>
      </c>
      <c r="AK358" s="127">
        <f>locallinterp(MIN(AI358,CAP_CB*12),'BBG rates'!$AA$25:$AA$40,'BBG rates'!$AC$25:$AC$40)</f>
        <v>11</v>
      </c>
      <c r="AL358" s="144">
        <f t="shared" si="112"/>
        <v>20.676186223039558</v>
      </c>
      <c r="AM358" s="142">
        <f>(SUMPRODUCT(AL358:AL$381,G358:G$381)+SUMPRODUCT(AL358:AL$381,H358:H$381))/12</f>
        <v>0</v>
      </c>
    </row>
    <row r="359" spans="1:39" x14ac:dyDescent="0.2">
      <c r="A359" s="7">
        <v>338</v>
      </c>
      <c r="B359" s="7">
        <v>169</v>
      </c>
      <c r="C359" s="7">
        <v>84.5</v>
      </c>
      <c r="D359" s="12">
        <f t="shared" si="104"/>
        <v>28.166666666666668</v>
      </c>
      <c r="E359" s="29">
        <f t="shared" si="103"/>
        <v>0</v>
      </c>
      <c r="F359" s="2">
        <f t="shared" si="105"/>
        <v>0</v>
      </c>
      <c r="G359" s="2">
        <f t="shared" si="113"/>
        <v>0</v>
      </c>
      <c r="H359" s="2">
        <f t="shared" si="114"/>
        <v>0</v>
      </c>
      <c r="I359" s="2">
        <f t="shared" si="102"/>
        <v>0</v>
      </c>
      <c r="J359" s="2">
        <f t="shared" si="120"/>
        <v>0</v>
      </c>
      <c r="K359" s="2">
        <f t="shared" si="106"/>
        <v>0</v>
      </c>
      <c r="L359" s="2">
        <f t="shared" si="106"/>
        <v>0</v>
      </c>
      <c r="M359" s="2"/>
      <c r="N359" s="28">
        <f t="shared" si="121"/>
        <v>0</v>
      </c>
      <c r="O359" s="2">
        <f t="shared" si="115"/>
        <v>0</v>
      </c>
      <c r="P359" s="2">
        <f t="shared" si="116"/>
        <v>0</v>
      </c>
      <c r="R359">
        <f t="shared" si="117"/>
        <v>338</v>
      </c>
      <c r="S359" s="89">
        <f t="shared" si="107"/>
        <v>0</v>
      </c>
      <c r="T359" s="89">
        <f>IF(AND(S359=0,S358&gt;0),SUM($G359:$H$381),S359)</f>
        <v>0</v>
      </c>
      <c r="U359" s="82">
        <f>SUM(T359:T$381)</f>
        <v>0</v>
      </c>
      <c r="V359" s="68">
        <f>localspline(R359,'BBG rates'!$G$10:$G$27,'BBG rates'!$K$10:$K$27)</f>
        <v>0.96757894269283262</v>
      </c>
      <c r="W359" s="68">
        <f>locallinterp(R359,'BBG rates'!$G$10:$G$27,'BBG rates'!$J$10:$J$27)</f>
        <v>0.11161333333333333</v>
      </c>
      <c r="X359" s="56">
        <f t="shared" si="118"/>
        <v>0.11155627697441162</v>
      </c>
      <c r="Y359" s="66">
        <f t="shared" si="108"/>
        <v>0</v>
      </c>
      <c r="Z359" s="72">
        <f t="shared" si="109"/>
        <v>0</v>
      </c>
      <c r="AA359" s="79">
        <f t="shared" si="110"/>
        <v>0</v>
      </c>
      <c r="AB359" s="81">
        <f t="shared" si="119"/>
        <v>0</v>
      </c>
      <c r="AD359" s="95">
        <f>locallinterp(R359,'BBG rates'!$N$10:$N$369,'BBG rates'!$P$10:$P$369)</f>
        <v>28.141792245237411</v>
      </c>
      <c r="AI359" s="185">
        <f t="shared" si="111"/>
        <v>338</v>
      </c>
      <c r="AJ359" s="127">
        <f>locallinterp(MIN(AI359,CAP_Senior*12),'BBG rates'!$X$24:$X$65,'BBG rates'!$Y$24:$Y$65)</f>
        <v>67.918742488467984</v>
      </c>
      <c r="AK359" s="127">
        <f>locallinterp(MIN(AI359,CAP_CB*12),'BBG rates'!$AA$25:$AA$40,'BBG rates'!$AC$25:$AC$40)</f>
        <v>11</v>
      </c>
      <c r="AL359" s="144">
        <f t="shared" si="112"/>
        <v>20.676186223039558</v>
      </c>
      <c r="AM359" s="142">
        <f>(SUMPRODUCT(AL359:AL$381,G359:G$381)+SUMPRODUCT(AL359:AL$381,H359:H$381))/12</f>
        <v>0</v>
      </c>
    </row>
    <row r="360" spans="1:39" x14ac:dyDescent="0.2">
      <c r="A360" s="7">
        <v>339</v>
      </c>
      <c r="B360" s="7">
        <v>169.5</v>
      </c>
      <c r="C360" s="7">
        <v>84.75</v>
      </c>
      <c r="D360" s="12">
        <f t="shared" si="104"/>
        <v>28.25</v>
      </c>
      <c r="E360" s="29">
        <f t="shared" si="103"/>
        <v>0</v>
      </c>
      <c r="F360" s="2">
        <f t="shared" si="105"/>
        <v>0</v>
      </c>
      <c r="G360" s="2">
        <f t="shared" si="113"/>
        <v>0</v>
      </c>
      <c r="H360" s="2">
        <f t="shared" si="114"/>
        <v>0</v>
      </c>
      <c r="I360" s="2">
        <f t="shared" si="102"/>
        <v>0</v>
      </c>
      <c r="J360" s="2">
        <f t="shared" si="120"/>
        <v>0</v>
      </c>
      <c r="K360" s="2">
        <f t="shared" si="106"/>
        <v>0</v>
      </c>
      <c r="L360" s="2">
        <f t="shared" si="106"/>
        <v>0</v>
      </c>
      <c r="M360" s="2"/>
      <c r="N360" s="28">
        <f t="shared" si="121"/>
        <v>0</v>
      </c>
      <c r="O360" s="2">
        <f t="shared" si="115"/>
        <v>0</v>
      </c>
      <c r="P360" s="2">
        <f t="shared" si="116"/>
        <v>0</v>
      </c>
      <c r="R360">
        <f t="shared" si="117"/>
        <v>339</v>
      </c>
      <c r="S360" s="89">
        <f t="shared" si="107"/>
        <v>0</v>
      </c>
      <c r="T360" s="89">
        <f>IF(AND(S360=0,S359&gt;0),SUM($G360:$H$381),S360)</f>
        <v>0</v>
      </c>
      <c r="U360" s="82">
        <f>SUM(T360:T$381)</f>
        <v>0</v>
      </c>
      <c r="V360" s="68">
        <f>localspline(R360,'BBG rates'!$G$10:$G$27,'BBG rates'!$K$10:$K$27)</f>
        <v>0.96758621485192586</v>
      </c>
      <c r="W360" s="68">
        <f>locallinterp(R360,'BBG rates'!$G$10:$G$27,'BBG rates'!$J$10:$J$27)</f>
        <v>0.11133999999999999</v>
      </c>
      <c r="X360" s="56">
        <f t="shared" si="118"/>
        <v>0.11128322265392399</v>
      </c>
      <c r="Y360" s="66">
        <f t="shared" si="108"/>
        <v>0</v>
      </c>
      <c r="Z360" s="72">
        <f t="shared" si="109"/>
        <v>0</v>
      </c>
      <c r="AA360" s="79">
        <f t="shared" si="110"/>
        <v>0</v>
      </c>
      <c r="AB360" s="81">
        <f t="shared" si="119"/>
        <v>0</v>
      </c>
      <c r="AD360" s="95">
        <f>locallinterp(R360,'BBG rates'!$N$10:$N$369,'BBG rates'!$P$10:$P$369)</f>
        <v>28.222424429808406</v>
      </c>
      <c r="AI360" s="185">
        <f t="shared" si="111"/>
        <v>339</v>
      </c>
      <c r="AJ360" s="127">
        <f>locallinterp(MIN(AI360,CAP_Senior*12),'BBG rates'!$X$24:$X$65,'BBG rates'!$Y$24:$Y$65)</f>
        <v>67.918742488467984</v>
      </c>
      <c r="AK360" s="127">
        <f>locallinterp(MIN(AI360,CAP_CB*12),'BBG rates'!$AA$25:$AA$40,'BBG rates'!$AC$25:$AC$40)</f>
        <v>11</v>
      </c>
      <c r="AL360" s="144">
        <f t="shared" si="112"/>
        <v>20.676186223039558</v>
      </c>
      <c r="AM360" s="142">
        <f>(SUMPRODUCT(AL360:AL$381,G360:G$381)+SUMPRODUCT(AL360:AL$381,H360:H$381))/12</f>
        <v>0</v>
      </c>
    </row>
    <row r="361" spans="1:39" x14ac:dyDescent="0.2">
      <c r="A361" s="7">
        <v>340</v>
      </c>
      <c r="B361" s="7">
        <v>170</v>
      </c>
      <c r="C361" s="7">
        <v>85</v>
      </c>
      <c r="D361" s="12">
        <f t="shared" si="104"/>
        <v>28.333333333333332</v>
      </c>
      <c r="E361" s="29">
        <f t="shared" si="103"/>
        <v>0</v>
      </c>
      <c r="F361" s="2">
        <f t="shared" si="105"/>
        <v>0</v>
      </c>
      <c r="G361" s="2">
        <f t="shared" si="113"/>
        <v>0</v>
      </c>
      <c r="H361" s="2">
        <f t="shared" si="114"/>
        <v>0</v>
      </c>
      <c r="I361" s="2">
        <f t="shared" si="102"/>
        <v>0</v>
      </c>
      <c r="J361" s="2">
        <f t="shared" si="120"/>
        <v>0</v>
      </c>
      <c r="K361" s="2">
        <f t="shared" si="106"/>
        <v>0</v>
      </c>
      <c r="L361" s="2">
        <f t="shared" si="106"/>
        <v>0</v>
      </c>
      <c r="M361" s="2"/>
      <c r="N361" s="28">
        <f t="shared" si="121"/>
        <v>0</v>
      </c>
      <c r="O361" s="2">
        <f t="shared" si="115"/>
        <v>0</v>
      </c>
      <c r="P361" s="2">
        <f t="shared" si="116"/>
        <v>0</v>
      </c>
      <c r="R361">
        <f t="shared" si="117"/>
        <v>340</v>
      </c>
      <c r="S361" s="89">
        <f t="shared" si="107"/>
        <v>0</v>
      </c>
      <c r="T361" s="89">
        <f>IF(AND(S361=0,S360&gt;0),SUM($G361:$H$381),S361)</f>
        <v>0</v>
      </c>
      <c r="U361" s="82">
        <f>SUM(T361:T$381)</f>
        <v>0</v>
      </c>
      <c r="V361" s="68">
        <f>localspline(R361,'BBG rates'!$G$10:$G$27,'BBG rates'!$K$10:$K$27)</f>
        <v>0.96759489546710908</v>
      </c>
      <c r="W361" s="68">
        <f>locallinterp(R361,'BBG rates'!$G$10:$G$27,'BBG rates'!$J$10:$J$27)</f>
        <v>0.11106666666666666</v>
      </c>
      <c r="X361" s="56">
        <f t="shared" si="118"/>
        <v>0.11101016765024951</v>
      </c>
      <c r="Y361" s="66">
        <f t="shared" si="108"/>
        <v>0</v>
      </c>
      <c r="Z361" s="72">
        <f t="shared" si="109"/>
        <v>0</v>
      </c>
      <c r="AA361" s="79">
        <f t="shared" si="110"/>
        <v>0</v>
      </c>
      <c r="AB361" s="81">
        <f t="shared" si="119"/>
        <v>0</v>
      </c>
      <c r="AD361" s="95">
        <f>locallinterp(R361,'BBG rates'!$N$10:$N$369,'BBG rates'!$P$10:$P$369)</f>
        <v>28.303057337763999</v>
      </c>
      <c r="AI361" s="185">
        <f t="shared" si="111"/>
        <v>340</v>
      </c>
      <c r="AJ361" s="127">
        <f>locallinterp(MIN(AI361,CAP_Senior*12),'BBG rates'!$X$24:$X$65,'BBG rates'!$Y$24:$Y$65)</f>
        <v>67.918742488467984</v>
      </c>
      <c r="AK361" s="127">
        <f>locallinterp(MIN(AI361,CAP_CB*12),'BBG rates'!$AA$25:$AA$40,'BBG rates'!$AC$25:$AC$40)</f>
        <v>11</v>
      </c>
      <c r="AL361" s="144">
        <f t="shared" si="112"/>
        <v>20.676186223039558</v>
      </c>
      <c r="AM361" s="142">
        <f>(SUMPRODUCT(AL361:AL$381,G361:G$381)+SUMPRODUCT(AL361:AL$381,H361:H$381))/12</f>
        <v>0</v>
      </c>
    </row>
    <row r="362" spans="1:39" x14ac:dyDescent="0.2">
      <c r="A362" s="7">
        <v>341</v>
      </c>
      <c r="B362" s="7">
        <v>170.5</v>
      </c>
      <c r="C362" s="7">
        <v>85.25</v>
      </c>
      <c r="D362" s="12">
        <f t="shared" si="104"/>
        <v>28.416666666666668</v>
      </c>
      <c r="E362" s="29">
        <f t="shared" si="103"/>
        <v>0</v>
      </c>
      <c r="F362" s="2">
        <f t="shared" si="105"/>
        <v>0</v>
      </c>
      <c r="G362" s="2">
        <f t="shared" si="113"/>
        <v>0</v>
      </c>
      <c r="H362" s="2">
        <f t="shared" si="114"/>
        <v>0</v>
      </c>
      <c r="I362" s="2">
        <f t="shared" si="102"/>
        <v>0</v>
      </c>
      <c r="J362" s="2">
        <f t="shared" si="120"/>
        <v>0</v>
      </c>
      <c r="K362" s="2">
        <f t="shared" si="106"/>
        <v>0</v>
      </c>
      <c r="L362" s="2">
        <f t="shared" si="106"/>
        <v>0</v>
      </c>
      <c r="M362" s="2"/>
      <c r="N362" s="28">
        <f t="shared" si="121"/>
        <v>0</v>
      </c>
      <c r="O362" s="2">
        <f t="shared" si="115"/>
        <v>0</v>
      </c>
      <c r="P362" s="2">
        <f t="shared" si="116"/>
        <v>0</v>
      </c>
      <c r="R362">
        <f t="shared" si="117"/>
        <v>341</v>
      </c>
      <c r="S362" s="89">
        <f t="shared" si="107"/>
        <v>0</v>
      </c>
      <c r="T362" s="89">
        <f>IF(AND(S362=0,S361&gt;0),SUM($G362:$H$381),S362)</f>
        <v>0</v>
      </c>
      <c r="U362" s="82">
        <f>SUM(T362:T$381)</f>
        <v>0</v>
      </c>
      <c r="V362" s="68">
        <f>localspline(R362,'BBG rates'!$G$10:$G$27,'BBG rates'!$K$10:$K$27)</f>
        <v>0.96760485937289309</v>
      </c>
      <c r="W362" s="68">
        <f>locallinterp(R362,'BBG rates'!$G$10:$G$27,'BBG rates'!$J$10:$J$27)</f>
        <v>0.11079333333333333</v>
      </c>
      <c r="X362" s="56">
        <f t="shared" si="118"/>
        <v>0.11073711196312175</v>
      </c>
      <c r="Y362" s="66">
        <f t="shared" si="108"/>
        <v>0</v>
      </c>
      <c r="Z362" s="72">
        <f t="shared" si="109"/>
        <v>0</v>
      </c>
      <c r="AA362" s="79">
        <f t="shared" si="110"/>
        <v>0</v>
      </c>
      <c r="AB362" s="81">
        <f t="shared" si="119"/>
        <v>0</v>
      </c>
      <c r="AD362" s="95">
        <f>locallinterp(R362,'BBG rates'!$N$10:$N$369,'BBG rates'!$P$10:$P$369)</f>
        <v>28.383691076045075</v>
      </c>
      <c r="AI362" s="185">
        <f t="shared" si="111"/>
        <v>341</v>
      </c>
      <c r="AJ362" s="127">
        <f>locallinterp(MIN(AI362,CAP_Senior*12),'BBG rates'!$X$24:$X$65,'BBG rates'!$Y$24:$Y$65)</f>
        <v>67.918742488467984</v>
      </c>
      <c r="AK362" s="127">
        <f>locallinterp(MIN(AI362,CAP_CB*12),'BBG rates'!$AA$25:$AA$40,'BBG rates'!$AC$25:$AC$40)</f>
        <v>11</v>
      </c>
      <c r="AL362" s="144">
        <f t="shared" si="112"/>
        <v>20.676186223039558</v>
      </c>
      <c r="AM362" s="142">
        <f>(SUMPRODUCT(AL362:AL$381,G362:G$381)+SUMPRODUCT(AL362:AL$381,H362:H$381))/12</f>
        <v>0</v>
      </c>
    </row>
    <row r="363" spans="1:39" x14ac:dyDescent="0.2">
      <c r="A363" s="7">
        <v>342</v>
      </c>
      <c r="B363" s="7">
        <v>171</v>
      </c>
      <c r="C363" s="7">
        <v>85.5</v>
      </c>
      <c r="D363" s="12">
        <f t="shared" si="104"/>
        <v>28.5</v>
      </c>
      <c r="E363" s="29">
        <f t="shared" si="103"/>
        <v>0</v>
      </c>
      <c r="F363" s="2">
        <f t="shared" si="105"/>
        <v>0</v>
      </c>
      <c r="G363" s="2">
        <f t="shared" si="113"/>
        <v>0</v>
      </c>
      <c r="H363" s="2">
        <f t="shared" si="114"/>
        <v>0</v>
      </c>
      <c r="I363" s="2">
        <f t="shared" si="102"/>
        <v>0</v>
      </c>
      <c r="J363" s="2">
        <f t="shared" si="120"/>
        <v>0</v>
      </c>
      <c r="K363" s="2">
        <f t="shared" si="106"/>
        <v>0</v>
      </c>
      <c r="L363" s="2">
        <f t="shared" si="106"/>
        <v>0</v>
      </c>
      <c r="M363" s="2"/>
      <c r="N363" s="28">
        <f t="shared" si="121"/>
        <v>0</v>
      </c>
      <c r="O363" s="2">
        <f t="shared" si="115"/>
        <v>0</v>
      </c>
      <c r="P363" s="2">
        <f t="shared" si="116"/>
        <v>0</v>
      </c>
      <c r="R363">
        <f t="shared" si="117"/>
        <v>342</v>
      </c>
      <c r="S363" s="89">
        <f t="shared" si="107"/>
        <v>0</v>
      </c>
      <c r="T363" s="89">
        <f>IF(AND(S363=0,S362&gt;0),SUM($G363:$H$381),S363)</f>
        <v>0</v>
      </c>
      <c r="U363" s="82">
        <f>SUM(T363:T$381)</f>
        <v>0</v>
      </c>
      <c r="V363" s="68">
        <f>localspline(R363,'BBG rates'!$G$10:$G$27,'BBG rates'!$K$10:$K$27)</f>
        <v>0.96761610042548052</v>
      </c>
      <c r="W363" s="68">
        <f>locallinterp(R363,'BBG rates'!$G$10:$G$27,'BBG rates'!$J$10:$J$27)</f>
        <v>0.11051999999999999</v>
      </c>
      <c r="X363" s="56">
        <f t="shared" si="118"/>
        <v>0.11046405559254069</v>
      </c>
      <c r="Y363" s="66">
        <f t="shared" si="108"/>
        <v>0</v>
      </c>
      <c r="Z363" s="72">
        <f t="shared" si="109"/>
        <v>0</v>
      </c>
      <c r="AA363" s="79">
        <f t="shared" si="110"/>
        <v>0</v>
      </c>
      <c r="AB363" s="81">
        <f t="shared" si="119"/>
        <v>0</v>
      </c>
      <c r="AD363" s="95">
        <f>locallinterp(R363,'BBG rates'!$N$10:$N$369,'BBG rates'!$P$10:$P$369)</f>
        <v>28.46432575108053</v>
      </c>
      <c r="AI363" s="185">
        <f t="shared" si="111"/>
        <v>342</v>
      </c>
      <c r="AJ363" s="127">
        <f>locallinterp(MIN(AI363,CAP_Senior*12),'BBG rates'!$X$24:$X$65,'BBG rates'!$Y$24:$Y$65)</f>
        <v>67.918742488467984</v>
      </c>
      <c r="AK363" s="127">
        <f>locallinterp(MIN(AI363,CAP_CB*12),'BBG rates'!$AA$25:$AA$40,'BBG rates'!$AC$25:$AC$40)</f>
        <v>11</v>
      </c>
      <c r="AL363" s="144">
        <f t="shared" si="112"/>
        <v>20.676186223039558</v>
      </c>
      <c r="AM363" s="142">
        <f>(SUMPRODUCT(AL363:AL$381,G363:G$381)+SUMPRODUCT(AL363:AL$381,H363:H$381))/12</f>
        <v>0</v>
      </c>
    </row>
    <row r="364" spans="1:39" x14ac:dyDescent="0.2">
      <c r="A364" s="7">
        <v>343</v>
      </c>
      <c r="B364" s="7">
        <v>171.5</v>
      </c>
      <c r="C364" s="7">
        <v>85.75</v>
      </c>
      <c r="D364" s="12">
        <f t="shared" si="104"/>
        <v>28.583333333333332</v>
      </c>
      <c r="E364" s="29">
        <f t="shared" si="103"/>
        <v>0</v>
      </c>
      <c r="F364" s="2">
        <f t="shared" si="105"/>
        <v>0</v>
      </c>
      <c r="G364" s="2">
        <f t="shared" si="113"/>
        <v>0</v>
      </c>
      <c r="H364" s="2">
        <f t="shared" si="114"/>
        <v>0</v>
      </c>
      <c r="I364" s="2">
        <f t="shared" si="102"/>
        <v>0</v>
      </c>
      <c r="J364" s="2">
        <f t="shared" si="120"/>
        <v>0</v>
      </c>
      <c r="K364" s="2">
        <f t="shared" si="106"/>
        <v>0</v>
      </c>
      <c r="L364" s="2">
        <f t="shared" si="106"/>
        <v>0</v>
      </c>
      <c r="M364" s="2"/>
      <c r="N364" s="28">
        <f t="shared" si="121"/>
        <v>0</v>
      </c>
      <c r="O364" s="2">
        <f t="shared" si="115"/>
        <v>0</v>
      </c>
      <c r="P364" s="2">
        <f t="shared" si="116"/>
        <v>0</v>
      </c>
      <c r="R364">
        <f t="shared" si="117"/>
        <v>343</v>
      </c>
      <c r="S364" s="89">
        <f t="shared" si="107"/>
        <v>0</v>
      </c>
      <c r="T364" s="89">
        <f>IF(AND(S364=0,S363&gt;0),SUM($G364:$H$381),S364)</f>
        <v>0</v>
      </c>
      <c r="U364" s="82">
        <f>SUM(T364:T$381)</f>
        <v>0</v>
      </c>
      <c r="V364" s="68">
        <f>localspline(R364,'BBG rates'!$G$10:$G$27,'BBG rates'!$K$10:$K$27)</f>
        <v>0.9676284636662168</v>
      </c>
      <c r="W364" s="68">
        <f>locallinterp(R364,'BBG rates'!$G$10:$G$27,'BBG rates'!$J$10:$J$27)</f>
        <v>0.11024666666666666</v>
      </c>
      <c r="X364" s="56">
        <f t="shared" si="118"/>
        <v>0.11019099853850634</v>
      </c>
      <c r="Y364" s="66">
        <f t="shared" si="108"/>
        <v>0</v>
      </c>
      <c r="Z364" s="72">
        <f t="shared" si="109"/>
        <v>0</v>
      </c>
      <c r="AA364" s="79">
        <f t="shared" si="110"/>
        <v>0</v>
      </c>
      <c r="AB364" s="81">
        <f t="shared" si="119"/>
        <v>0</v>
      </c>
      <c r="AD364" s="95">
        <f>locallinterp(R364,'BBG rates'!$N$10:$N$369,'BBG rates'!$P$10:$P$369)</f>
        <v>28.544961456386048</v>
      </c>
      <c r="AI364" s="185">
        <f t="shared" si="111"/>
        <v>343</v>
      </c>
      <c r="AJ364" s="127">
        <f>locallinterp(MIN(AI364,CAP_Senior*12),'BBG rates'!$X$24:$X$65,'BBG rates'!$Y$24:$Y$65)</f>
        <v>67.918742488467984</v>
      </c>
      <c r="AK364" s="127">
        <f>locallinterp(MIN(AI364,CAP_CB*12),'BBG rates'!$AA$25:$AA$40,'BBG rates'!$AC$25:$AC$40)</f>
        <v>11</v>
      </c>
      <c r="AL364" s="144">
        <f t="shared" si="112"/>
        <v>20.676186223039558</v>
      </c>
      <c r="AM364" s="142">
        <f>(SUMPRODUCT(AL364:AL$381,G364:G$381)+SUMPRODUCT(AL364:AL$381,H364:H$381))/12</f>
        <v>0</v>
      </c>
    </row>
    <row r="365" spans="1:39" x14ac:dyDescent="0.2">
      <c r="A365" s="7">
        <v>344</v>
      </c>
      <c r="B365" s="7">
        <v>172</v>
      </c>
      <c r="C365" s="7">
        <v>86</v>
      </c>
      <c r="D365" s="12">
        <f t="shared" si="104"/>
        <v>28.666666666666668</v>
      </c>
      <c r="E365" s="29">
        <f t="shared" si="103"/>
        <v>0</v>
      </c>
      <c r="F365" s="2">
        <f t="shared" si="105"/>
        <v>0</v>
      </c>
      <c r="G365" s="2">
        <f t="shared" si="113"/>
        <v>0</v>
      </c>
      <c r="H365" s="2">
        <f t="shared" si="114"/>
        <v>0</v>
      </c>
      <c r="I365" s="2">
        <f t="shared" si="102"/>
        <v>0</v>
      </c>
      <c r="J365" s="2">
        <f t="shared" si="120"/>
        <v>0</v>
      </c>
      <c r="K365" s="2">
        <f t="shared" si="106"/>
        <v>0</v>
      </c>
      <c r="L365" s="2">
        <f t="shared" si="106"/>
        <v>0</v>
      </c>
      <c r="M365" s="2"/>
      <c r="N365" s="28">
        <f t="shared" si="121"/>
        <v>0</v>
      </c>
      <c r="O365" s="2">
        <f t="shared" si="115"/>
        <v>0</v>
      </c>
      <c r="P365" s="2">
        <f t="shared" si="116"/>
        <v>0</v>
      </c>
      <c r="R365">
        <f t="shared" si="117"/>
        <v>344</v>
      </c>
      <c r="S365" s="89">
        <f t="shared" si="107"/>
        <v>0</v>
      </c>
      <c r="T365" s="89">
        <f>IF(AND(S365=0,S364&gt;0),SUM($G365:$H$381),S365)</f>
        <v>0</v>
      </c>
      <c r="U365" s="82">
        <f>SUM(T365:T$381)</f>
        <v>0</v>
      </c>
      <c r="V365" s="68">
        <f>localspline(R365,'BBG rates'!$G$10:$G$27,'BBG rates'!$K$10:$K$27)</f>
        <v>0.96764200254726207</v>
      </c>
      <c r="W365" s="68">
        <f>locallinterp(R365,'BBG rates'!$G$10:$G$27,'BBG rates'!$J$10:$J$27)</f>
        <v>0.10997333333333333</v>
      </c>
      <c r="X365" s="56">
        <f t="shared" si="118"/>
        <v>0.10991794080101869</v>
      </c>
      <c r="Y365" s="66">
        <f t="shared" si="108"/>
        <v>0</v>
      </c>
      <c r="Z365" s="72">
        <f t="shared" si="109"/>
        <v>0</v>
      </c>
      <c r="AA365" s="79">
        <f t="shared" si="110"/>
        <v>0</v>
      </c>
      <c r="AB365" s="81">
        <f t="shared" si="119"/>
        <v>0</v>
      </c>
      <c r="AD365" s="95">
        <f>locallinterp(R365,'BBG rates'!$N$10:$N$369,'BBG rates'!$P$10:$P$369)</f>
        <v>28.625598289931652</v>
      </c>
      <c r="AI365" s="185">
        <f t="shared" si="111"/>
        <v>344</v>
      </c>
      <c r="AJ365" s="127">
        <f>locallinterp(MIN(AI365,CAP_Senior*12),'BBG rates'!$X$24:$X$65,'BBG rates'!$Y$24:$Y$65)</f>
        <v>67.918742488467984</v>
      </c>
      <c r="AK365" s="127">
        <f>locallinterp(MIN(AI365,CAP_CB*12),'BBG rates'!$AA$25:$AA$40,'BBG rates'!$AC$25:$AC$40)</f>
        <v>11</v>
      </c>
      <c r="AL365" s="144">
        <f t="shared" si="112"/>
        <v>20.676186223039558</v>
      </c>
      <c r="AM365" s="142">
        <f>(SUMPRODUCT(AL365:AL$381,G365:G$381)+SUMPRODUCT(AL365:AL$381,H365:H$381))/12</f>
        <v>0</v>
      </c>
    </row>
    <row r="366" spans="1:39" x14ac:dyDescent="0.2">
      <c r="A366" s="7">
        <v>345</v>
      </c>
      <c r="B366" s="7">
        <v>172.5</v>
      </c>
      <c r="C366" s="7">
        <v>86.25</v>
      </c>
      <c r="D366" s="12">
        <f t="shared" si="104"/>
        <v>28.75</v>
      </c>
      <c r="E366" s="29">
        <f t="shared" si="103"/>
        <v>0</v>
      </c>
      <c r="F366" s="2">
        <f t="shared" si="105"/>
        <v>0</v>
      </c>
      <c r="G366" s="2">
        <f t="shared" si="113"/>
        <v>0</v>
      </c>
      <c r="H366" s="2">
        <f t="shared" si="114"/>
        <v>0</v>
      </c>
      <c r="I366" s="2">
        <f t="shared" si="102"/>
        <v>0</v>
      </c>
      <c r="J366" s="2">
        <f t="shared" si="120"/>
        <v>0</v>
      </c>
      <c r="K366" s="2">
        <f t="shared" si="106"/>
        <v>0</v>
      </c>
      <c r="L366" s="2">
        <f t="shared" si="106"/>
        <v>0</v>
      </c>
      <c r="M366" s="2"/>
      <c r="N366" s="28">
        <f t="shared" si="121"/>
        <v>0</v>
      </c>
      <c r="O366" s="2">
        <f t="shared" si="115"/>
        <v>0</v>
      </c>
      <c r="P366" s="2">
        <f t="shared" si="116"/>
        <v>0</v>
      </c>
      <c r="R366">
        <f t="shared" si="117"/>
        <v>345</v>
      </c>
      <c r="S366" s="89">
        <f t="shared" si="107"/>
        <v>0</v>
      </c>
      <c r="T366" s="89">
        <f>IF(AND(S366=0,S365&gt;0),SUM($G366:$H$381),S366)</f>
        <v>0</v>
      </c>
      <c r="U366" s="82">
        <f>SUM(T366:T$381)</f>
        <v>0</v>
      </c>
      <c r="V366" s="68">
        <f>localspline(R366,'BBG rates'!$G$10:$G$27,'BBG rates'!$K$10:$K$27)</f>
        <v>0.96765656211817941</v>
      </c>
      <c r="W366" s="68">
        <f>locallinterp(R366,'BBG rates'!$G$10:$G$27,'BBG rates'!$J$10:$J$27)</f>
        <v>0.10969999999999999</v>
      </c>
      <c r="X366" s="56">
        <f t="shared" si="118"/>
        <v>0.10964488238007775</v>
      </c>
      <c r="Y366" s="66">
        <f t="shared" si="108"/>
        <v>0</v>
      </c>
      <c r="Z366" s="72">
        <f t="shared" si="109"/>
        <v>0</v>
      </c>
      <c r="AA366" s="79">
        <f t="shared" si="110"/>
        <v>0</v>
      </c>
      <c r="AB366" s="81">
        <f t="shared" si="119"/>
        <v>0</v>
      </c>
      <c r="AD366" s="95">
        <f>locallinterp(R366,'BBG rates'!$N$10:$N$369,'BBG rates'!$P$10:$P$369)</f>
        <v>28.706236336774833</v>
      </c>
      <c r="AI366" s="185">
        <f t="shared" si="111"/>
        <v>345</v>
      </c>
      <c r="AJ366" s="127">
        <f>locallinterp(MIN(AI366,CAP_Senior*12),'BBG rates'!$X$24:$X$65,'BBG rates'!$Y$24:$Y$65)</f>
        <v>67.918742488467984</v>
      </c>
      <c r="AK366" s="127">
        <f>locallinterp(MIN(AI366,CAP_CB*12),'BBG rates'!$AA$25:$AA$40,'BBG rates'!$AC$25:$AC$40)</f>
        <v>11</v>
      </c>
      <c r="AL366" s="144">
        <f t="shared" si="112"/>
        <v>20.676186223039558</v>
      </c>
      <c r="AM366" s="142">
        <f>(SUMPRODUCT(AL366:AL$381,G366:G$381)+SUMPRODUCT(AL366:AL$381,H366:H$381))/12</f>
        <v>0</v>
      </c>
    </row>
    <row r="367" spans="1:39" x14ac:dyDescent="0.2">
      <c r="A367" s="7">
        <v>346</v>
      </c>
      <c r="B367" s="7">
        <v>173</v>
      </c>
      <c r="C367" s="7">
        <v>86.5</v>
      </c>
      <c r="D367" s="12">
        <f t="shared" si="104"/>
        <v>28.833333333333332</v>
      </c>
      <c r="E367" s="29">
        <f t="shared" si="103"/>
        <v>0</v>
      </c>
      <c r="F367" s="2">
        <f t="shared" si="105"/>
        <v>0</v>
      </c>
      <c r="G367" s="2">
        <f t="shared" si="113"/>
        <v>0</v>
      </c>
      <c r="H367" s="2">
        <f t="shared" si="114"/>
        <v>0</v>
      </c>
      <c r="I367" s="2">
        <f t="shared" si="102"/>
        <v>0</v>
      </c>
      <c r="J367" s="2">
        <f t="shared" si="120"/>
        <v>0</v>
      </c>
      <c r="K367" s="2">
        <f t="shared" si="106"/>
        <v>0</v>
      </c>
      <c r="L367" s="2">
        <f t="shared" si="106"/>
        <v>0</v>
      </c>
      <c r="M367" s="2"/>
      <c r="N367" s="28">
        <f t="shared" si="121"/>
        <v>0</v>
      </c>
      <c r="O367" s="2">
        <f t="shared" si="115"/>
        <v>0</v>
      </c>
      <c r="P367" s="2">
        <f t="shared" si="116"/>
        <v>0</v>
      </c>
      <c r="R367">
        <f t="shared" si="117"/>
        <v>346</v>
      </c>
      <c r="S367" s="89">
        <f t="shared" si="107"/>
        <v>0</v>
      </c>
      <c r="T367" s="89">
        <f>IF(AND(S367=0,S366&gt;0),SUM($G367:$H$381),S367)</f>
        <v>0</v>
      </c>
      <c r="U367" s="82">
        <f>SUM(T367:T$381)</f>
        <v>0</v>
      </c>
      <c r="V367" s="68">
        <f>localspline(R367,'BBG rates'!$G$10:$G$27,'BBG rates'!$K$10:$K$27)</f>
        <v>0.96767212134704106</v>
      </c>
      <c r="W367" s="68">
        <f>locallinterp(R367,'BBG rates'!$G$10:$G$27,'BBG rates'!$J$10:$J$27)</f>
        <v>0.10942666666666667</v>
      </c>
      <c r="X367" s="56">
        <f t="shared" si="118"/>
        <v>0.10937182327594996</v>
      </c>
      <c r="Y367" s="66">
        <f t="shared" si="108"/>
        <v>0</v>
      </c>
      <c r="Z367" s="72">
        <f t="shared" si="109"/>
        <v>0</v>
      </c>
      <c r="AA367" s="79">
        <f t="shared" si="110"/>
        <v>0</v>
      </c>
      <c r="AB367" s="81">
        <f t="shared" si="119"/>
        <v>0</v>
      </c>
      <c r="AD367" s="95">
        <f>locallinterp(R367,'BBG rates'!$N$10:$N$369,'BBG rates'!$P$10:$P$369)</f>
        <v>28.786875680220419</v>
      </c>
      <c r="AI367" s="185">
        <f t="shared" si="111"/>
        <v>346</v>
      </c>
      <c r="AJ367" s="127">
        <f>locallinterp(MIN(AI367,CAP_Senior*12),'BBG rates'!$X$24:$X$65,'BBG rates'!$Y$24:$Y$65)</f>
        <v>67.918742488467984</v>
      </c>
      <c r="AK367" s="127">
        <f>locallinterp(MIN(AI367,CAP_CB*12),'BBG rates'!$AA$25:$AA$40,'BBG rates'!$AC$25:$AC$40)</f>
        <v>11</v>
      </c>
      <c r="AL367" s="144">
        <f t="shared" si="112"/>
        <v>20.676186223039558</v>
      </c>
      <c r="AM367" s="142">
        <f>(SUMPRODUCT(AL367:AL$381,G367:G$381)+SUMPRODUCT(AL367:AL$381,H367:H$381))/12</f>
        <v>0</v>
      </c>
    </row>
    <row r="368" spans="1:39" x14ac:dyDescent="0.2">
      <c r="A368" s="7">
        <v>347</v>
      </c>
      <c r="B368" s="7">
        <v>173.5</v>
      </c>
      <c r="C368" s="7">
        <v>86.75</v>
      </c>
      <c r="D368" s="12">
        <f t="shared" si="104"/>
        <v>28.916666666666668</v>
      </c>
      <c r="E368" s="29">
        <f t="shared" si="103"/>
        <v>0</v>
      </c>
      <c r="F368" s="2">
        <f t="shared" si="105"/>
        <v>0</v>
      </c>
      <c r="G368" s="2">
        <f t="shared" si="113"/>
        <v>0</v>
      </c>
      <c r="H368" s="2">
        <f t="shared" si="114"/>
        <v>0</v>
      </c>
      <c r="I368" s="2">
        <f t="shared" si="102"/>
        <v>0</v>
      </c>
      <c r="J368" s="2">
        <f t="shared" si="120"/>
        <v>0</v>
      </c>
      <c r="K368" s="2">
        <f t="shared" si="106"/>
        <v>0</v>
      </c>
      <c r="L368" s="2">
        <f t="shared" si="106"/>
        <v>0</v>
      </c>
      <c r="M368" s="2"/>
      <c r="N368" s="28">
        <f t="shared" si="121"/>
        <v>0</v>
      </c>
      <c r="O368" s="2">
        <f t="shared" si="115"/>
        <v>0</v>
      </c>
      <c r="P368" s="2">
        <f t="shared" si="116"/>
        <v>0</v>
      </c>
      <c r="R368">
        <f t="shared" si="117"/>
        <v>347</v>
      </c>
      <c r="S368" s="89">
        <f t="shared" si="107"/>
        <v>0</v>
      </c>
      <c r="T368" s="89">
        <f>IF(AND(S368=0,S367&gt;0),SUM($G368:$H$381),S368)</f>
        <v>0</v>
      </c>
      <c r="U368" s="82">
        <f>SUM(T368:T$381)</f>
        <v>0</v>
      </c>
      <c r="V368" s="68">
        <f>localspline(R368,'BBG rates'!$G$10:$G$27,'BBG rates'!$K$10:$K$27)</f>
        <v>0.96768858480693465</v>
      </c>
      <c r="W368" s="68">
        <f>locallinterp(R368,'BBG rates'!$G$10:$G$27,'BBG rates'!$J$10:$J$27)</f>
        <v>0.10915333333333334</v>
      </c>
      <c r="X368" s="56">
        <f t="shared" si="118"/>
        <v>0.10909876348810243</v>
      </c>
      <c r="Y368" s="66">
        <f t="shared" si="108"/>
        <v>0</v>
      </c>
      <c r="Z368" s="72">
        <f t="shared" si="109"/>
        <v>0</v>
      </c>
      <c r="AA368" s="79">
        <f t="shared" si="110"/>
        <v>0</v>
      </c>
      <c r="AB368" s="81">
        <f t="shared" si="119"/>
        <v>0</v>
      </c>
      <c r="AD368" s="95">
        <f>locallinterp(R368,'BBG rates'!$N$10:$N$369,'BBG rates'!$P$10:$P$369)</f>
        <v>28.867516395620996</v>
      </c>
      <c r="AI368" s="185">
        <f t="shared" si="111"/>
        <v>347</v>
      </c>
      <c r="AJ368" s="127">
        <f>locallinterp(MIN(AI368,CAP_Senior*12),'BBG rates'!$X$24:$X$65,'BBG rates'!$Y$24:$Y$65)</f>
        <v>67.918742488467984</v>
      </c>
      <c r="AK368" s="127">
        <f>locallinterp(MIN(AI368,CAP_CB*12),'BBG rates'!$AA$25:$AA$40,'BBG rates'!$AC$25:$AC$40)</f>
        <v>11</v>
      </c>
      <c r="AL368" s="144">
        <f t="shared" si="112"/>
        <v>20.676186223039558</v>
      </c>
      <c r="AM368" s="142">
        <f>(SUMPRODUCT(AL368:AL$381,G368:G$381)+SUMPRODUCT(AL368:AL$381,H368:H$381))/12</f>
        <v>0</v>
      </c>
    </row>
    <row r="369" spans="1:39" x14ac:dyDescent="0.2">
      <c r="A369" s="7">
        <v>348</v>
      </c>
      <c r="B369" s="7">
        <v>174</v>
      </c>
      <c r="C369" s="7">
        <v>87</v>
      </c>
      <c r="D369" s="12">
        <f t="shared" si="104"/>
        <v>29</v>
      </c>
      <c r="E369" s="29">
        <f t="shared" si="103"/>
        <v>0</v>
      </c>
      <c r="F369" s="2">
        <f t="shared" si="105"/>
        <v>0</v>
      </c>
      <c r="G369" s="2">
        <f t="shared" si="113"/>
        <v>0</v>
      </c>
      <c r="H369" s="2">
        <f t="shared" si="114"/>
        <v>0</v>
      </c>
      <c r="I369" s="2">
        <f t="shared" si="102"/>
        <v>0</v>
      </c>
      <c r="J369" s="2">
        <f t="shared" si="120"/>
        <v>0</v>
      </c>
      <c r="K369" s="2">
        <f t="shared" si="106"/>
        <v>0</v>
      </c>
      <c r="L369" s="2">
        <f t="shared" si="106"/>
        <v>0</v>
      </c>
      <c r="M369" s="2"/>
      <c r="N369" s="28">
        <f t="shared" si="121"/>
        <v>0</v>
      </c>
      <c r="O369" s="2">
        <f t="shared" si="115"/>
        <v>0</v>
      </c>
      <c r="P369" s="2">
        <f t="shared" si="116"/>
        <v>0</v>
      </c>
      <c r="R369">
        <f t="shared" si="117"/>
        <v>348</v>
      </c>
      <c r="S369" s="89">
        <f t="shared" si="107"/>
        <v>0</v>
      </c>
      <c r="T369" s="89">
        <f>IF(AND(S369=0,S368&gt;0),SUM($G369:$H$381),S369)</f>
        <v>0</v>
      </c>
      <c r="U369" s="82">
        <f>SUM(T369:T$381)</f>
        <v>0</v>
      </c>
      <c r="V369" s="68">
        <f>localspline(R369,'BBG rates'!$G$10:$G$27,'BBG rates'!$K$10:$K$27)</f>
        <v>0.9677059166478873</v>
      </c>
      <c r="W369" s="68">
        <f>locallinterp(R369,'BBG rates'!$G$10:$G$27,'BBG rates'!$J$10:$J$27)</f>
        <v>0.10888</v>
      </c>
      <c r="X369" s="56">
        <f t="shared" si="118"/>
        <v>0.10882570301706807</v>
      </c>
      <c r="Y369" s="66">
        <f t="shared" si="108"/>
        <v>0</v>
      </c>
      <c r="Z369" s="72">
        <f t="shared" si="109"/>
        <v>0</v>
      </c>
      <c r="AA369" s="79">
        <f t="shared" si="110"/>
        <v>0</v>
      </c>
      <c r="AB369" s="81">
        <f t="shared" si="119"/>
        <v>0</v>
      </c>
      <c r="AD369" s="95">
        <f>locallinterp(R369,'BBG rates'!$N$10:$N$369,'BBG rates'!$P$10:$P$369)</f>
        <v>28.948158555341653</v>
      </c>
      <c r="AI369" s="185">
        <f t="shared" si="111"/>
        <v>348</v>
      </c>
      <c r="AJ369" s="127">
        <f>locallinterp(MIN(AI369,CAP_Senior*12),'BBG rates'!$X$24:$X$65,'BBG rates'!$Y$24:$Y$65)</f>
        <v>67.918742488467984</v>
      </c>
      <c r="AK369" s="127">
        <f>locallinterp(MIN(AI369,CAP_CB*12),'BBG rates'!$AA$25:$AA$40,'BBG rates'!$AC$25:$AC$40)</f>
        <v>11</v>
      </c>
      <c r="AL369" s="144">
        <f t="shared" si="112"/>
        <v>20.676186223039558</v>
      </c>
      <c r="AM369" s="142">
        <f>(SUMPRODUCT(AL369:AL$381,G369:G$381)+SUMPRODUCT(AL369:AL$381,H369:H$381))/12</f>
        <v>0</v>
      </c>
    </row>
    <row r="370" spans="1:39" x14ac:dyDescent="0.2">
      <c r="A370" s="7">
        <v>349</v>
      </c>
      <c r="B370" s="7">
        <v>174.5</v>
      </c>
      <c r="C370" s="7">
        <v>87.25</v>
      </c>
      <c r="D370" s="12">
        <f t="shared" si="104"/>
        <v>29.083333333333332</v>
      </c>
      <c r="E370" s="29">
        <f t="shared" si="103"/>
        <v>0</v>
      </c>
      <c r="F370" s="2">
        <f t="shared" si="105"/>
        <v>0</v>
      </c>
      <c r="G370" s="2">
        <f t="shared" si="113"/>
        <v>0</v>
      </c>
      <c r="H370" s="2">
        <f t="shared" si="114"/>
        <v>0</v>
      </c>
      <c r="I370" s="2">
        <f t="shared" si="102"/>
        <v>0</v>
      </c>
      <c r="J370" s="2">
        <f t="shared" si="120"/>
        <v>0</v>
      </c>
      <c r="K370" s="2">
        <f t="shared" si="106"/>
        <v>0</v>
      </c>
      <c r="L370" s="2">
        <f t="shared" si="106"/>
        <v>0</v>
      </c>
      <c r="M370" s="2"/>
      <c r="N370" s="28">
        <f t="shared" si="121"/>
        <v>0</v>
      </c>
      <c r="O370" s="2">
        <f t="shared" si="115"/>
        <v>0</v>
      </c>
      <c r="P370" s="2">
        <f t="shared" si="116"/>
        <v>0</v>
      </c>
      <c r="R370">
        <f t="shared" si="117"/>
        <v>349</v>
      </c>
      <c r="S370" s="89">
        <f t="shared" si="107"/>
        <v>0</v>
      </c>
      <c r="T370" s="89">
        <f>IF(AND(S370=0,S369&gt;0),SUM($G370:$H$381),S370)</f>
        <v>0</v>
      </c>
      <c r="U370" s="82">
        <f>SUM(T370:T$381)</f>
        <v>0</v>
      </c>
      <c r="V370" s="68">
        <f>localspline(R370,'BBG rates'!$G$10:$G$27,'BBG rates'!$K$10:$K$27)</f>
        <v>0.96772402141528124</v>
      </c>
      <c r="W370" s="68">
        <f>locallinterp(R370,'BBG rates'!$G$10:$G$27,'BBG rates'!$J$10:$J$27)</f>
        <v>0.10860666666666667</v>
      </c>
      <c r="X370" s="56">
        <f t="shared" si="118"/>
        <v>0.1085526418625804</v>
      </c>
      <c r="Y370" s="66">
        <f t="shared" si="108"/>
        <v>0</v>
      </c>
      <c r="Z370" s="72">
        <f t="shared" si="109"/>
        <v>0</v>
      </c>
      <c r="AA370" s="79">
        <f t="shared" si="110"/>
        <v>0</v>
      </c>
      <c r="AB370" s="81">
        <f t="shared" si="119"/>
        <v>0</v>
      </c>
      <c r="AD370" s="95">
        <f>locallinterp(R370,'BBG rates'!$N$10:$N$369,'BBG rates'!$P$10:$P$369)</f>
        <v>29.028802223792926</v>
      </c>
      <c r="AI370" s="185">
        <f t="shared" si="111"/>
        <v>349</v>
      </c>
      <c r="AJ370" s="127">
        <f>locallinterp(MIN(AI370,CAP_Senior*12),'BBG rates'!$X$24:$X$65,'BBG rates'!$Y$24:$Y$65)</f>
        <v>67.918742488467984</v>
      </c>
      <c r="AK370" s="127">
        <f>locallinterp(MIN(AI370,CAP_CB*12),'BBG rates'!$AA$25:$AA$40,'BBG rates'!$AC$25:$AC$40)</f>
        <v>11</v>
      </c>
      <c r="AL370" s="144">
        <f t="shared" si="112"/>
        <v>20.676186223039558</v>
      </c>
      <c r="AM370" s="142">
        <f>(SUMPRODUCT(AL370:AL$381,G370:G$381)+SUMPRODUCT(AL370:AL$381,H370:H$381))/12</f>
        <v>0</v>
      </c>
    </row>
    <row r="371" spans="1:39" x14ac:dyDescent="0.2">
      <c r="A371" s="7">
        <v>350</v>
      </c>
      <c r="B371" s="7">
        <v>175</v>
      </c>
      <c r="C371" s="7">
        <v>87.5</v>
      </c>
      <c r="D371" s="12">
        <f t="shared" si="104"/>
        <v>29.166666666666668</v>
      </c>
      <c r="E371" s="29">
        <f t="shared" si="103"/>
        <v>0</v>
      </c>
      <c r="F371" s="2">
        <f t="shared" si="105"/>
        <v>0</v>
      </c>
      <c r="G371" s="2">
        <f t="shared" si="113"/>
        <v>0</v>
      </c>
      <c r="H371" s="2">
        <f t="shared" si="114"/>
        <v>0</v>
      </c>
      <c r="I371" s="2">
        <f t="shared" si="102"/>
        <v>0</v>
      </c>
      <c r="J371" s="2">
        <f t="shared" si="120"/>
        <v>0</v>
      </c>
      <c r="K371" s="2">
        <f t="shared" si="106"/>
        <v>0</v>
      </c>
      <c r="L371" s="2">
        <f t="shared" si="106"/>
        <v>0</v>
      </c>
      <c r="M371" s="2"/>
      <c r="N371" s="28">
        <f t="shared" si="121"/>
        <v>0</v>
      </c>
      <c r="O371" s="2">
        <f t="shared" si="115"/>
        <v>0</v>
      </c>
      <c r="P371" s="2">
        <f t="shared" si="116"/>
        <v>0</v>
      </c>
      <c r="R371">
        <f t="shared" si="117"/>
        <v>350</v>
      </c>
      <c r="S371" s="89">
        <f t="shared" si="107"/>
        <v>0</v>
      </c>
      <c r="T371" s="89">
        <f>IF(AND(S371=0,S370&gt;0),SUM($G371:$H$381),S371)</f>
        <v>0</v>
      </c>
      <c r="U371" s="82">
        <f>SUM(T371:T$381)</f>
        <v>0</v>
      </c>
      <c r="V371" s="68">
        <f>localspline(R371,'BBG rates'!$G$10:$G$27,'BBG rates'!$K$10:$K$27)</f>
        <v>0.96774286325914349</v>
      </c>
      <c r="W371" s="68">
        <f>locallinterp(R371,'BBG rates'!$G$10:$G$27,'BBG rates'!$J$10:$J$27)</f>
        <v>0.10833333333333334</v>
      </c>
      <c r="X371" s="56">
        <f t="shared" si="118"/>
        <v>0.10827958002463944</v>
      </c>
      <c r="Y371" s="66">
        <f t="shared" si="108"/>
        <v>0</v>
      </c>
      <c r="Z371" s="72">
        <f t="shared" si="109"/>
        <v>0</v>
      </c>
      <c r="AA371" s="79">
        <f t="shared" si="110"/>
        <v>0</v>
      </c>
      <c r="AB371" s="81">
        <f t="shared" si="119"/>
        <v>0</v>
      </c>
      <c r="AD371" s="95">
        <f>locallinterp(R371,'BBG rates'!$N$10:$N$369,'BBG rates'!$P$10:$P$369)</f>
        <v>29.109447462397856</v>
      </c>
      <c r="AI371" s="185">
        <f t="shared" si="111"/>
        <v>350</v>
      </c>
      <c r="AJ371" s="127">
        <f>locallinterp(MIN(AI371,CAP_Senior*12),'BBG rates'!$X$24:$X$65,'BBG rates'!$Y$24:$Y$65)</f>
        <v>67.918742488467984</v>
      </c>
      <c r="AK371" s="127">
        <f>locallinterp(MIN(AI371,CAP_CB*12),'BBG rates'!$AA$25:$AA$40,'BBG rates'!$AC$25:$AC$40)</f>
        <v>11</v>
      </c>
      <c r="AL371" s="144">
        <f t="shared" si="112"/>
        <v>20.676186223039558</v>
      </c>
      <c r="AM371" s="142">
        <f>(SUMPRODUCT(AL371:AL$381,G371:G$381)+SUMPRODUCT(AL371:AL$381,H371:H$381))/12</f>
        <v>0</v>
      </c>
    </row>
    <row r="372" spans="1:39" x14ac:dyDescent="0.2">
      <c r="A372" s="7">
        <v>351</v>
      </c>
      <c r="B372" s="7">
        <v>175.5</v>
      </c>
      <c r="C372" s="7">
        <v>87.75</v>
      </c>
      <c r="D372" s="12">
        <f t="shared" si="104"/>
        <v>29.25</v>
      </c>
      <c r="E372" s="29">
        <f t="shared" si="103"/>
        <v>0</v>
      </c>
      <c r="F372" s="2">
        <f t="shared" si="105"/>
        <v>0</v>
      </c>
      <c r="G372" s="2">
        <f t="shared" si="113"/>
        <v>0</v>
      </c>
      <c r="H372" s="2">
        <f t="shared" si="114"/>
        <v>0</v>
      </c>
      <c r="I372" s="2">
        <f t="shared" si="102"/>
        <v>0</v>
      </c>
      <c r="J372" s="2">
        <f t="shared" si="120"/>
        <v>0</v>
      </c>
      <c r="K372" s="2">
        <f t="shared" si="106"/>
        <v>0</v>
      </c>
      <c r="L372" s="2">
        <f t="shared" si="106"/>
        <v>0</v>
      </c>
      <c r="M372" s="2"/>
      <c r="N372" s="28">
        <f t="shared" si="121"/>
        <v>0</v>
      </c>
      <c r="O372" s="2">
        <f t="shared" si="115"/>
        <v>0</v>
      </c>
      <c r="P372" s="2">
        <f t="shared" si="116"/>
        <v>0</v>
      </c>
      <c r="R372">
        <f t="shared" si="117"/>
        <v>351</v>
      </c>
      <c r="S372" s="89">
        <f t="shared" si="107"/>
        <v>0</v>
      </c>
      <c r="T372" s="89">
        <f>IF(AND(S372=0,S371&gt;0),SUM($G372:$H$381),S372)</f>
        <v>0</v>
      </c>
      <c r="U372" s="82">
        <f>SUM(T372:T$381)</f>
        <v>0</v>
      </c>
      <c r="V372" s="68">
        <f>localspline(R372,'BBG rates'!$G$10:$G$27,'BBG rates'!$K$10:$K$27)</f>
        <v>0.9677623616260177</v>
      </c>
      <c r="W372" s="68">
        <f>locallinterp(R372,'BBG rates'!$G$10:$G$27,'BBG rates'!$J$10:$J$27)</f>
        <v>0.10806</v>
      </c>
      <c r="X372" s="56">
        <f t="shared" si="118"/>
        <v>0.10800651750324519</v>
      </c>
      <c r="Y372" s="66">
        <f t="shared" si="108"/>
        <v>0</v>
      </c>
      <c r="Z372" s="72">
        <f t="shared" si="109"/>
        <v>0</v>
      </c>
      <c r="AA372" s="79">
        <f t="shared" si="110"/>
        <v>0</v>
      </c>
      <c r="AB372" s="81">
        <f t="shared" si="119"/>
        <v>0</v>
      </c>
      <c r="AD372" s="95">
        <f>locallinterp(R372,'BBG rates'!$N$10:$N$369,'BBG rates'!$P$10:$P$369)</f>
        <v>29.190094325866692</v>
      </c>
      <c r="AI372" s="185">
        <f t="shared" si="111"/>
        <v>351</v>
      </c>
      <c r="AJ372" s="127">
        <f>locallinterp(MIN(AI372,CAP_Senior*12),'BBG rates'!$X$24:$X$65,'BBG rates'!$Y$24:$Y$65)</f>
        <v>67.918742488467984</v>
      </c>
      <c r="AK372" s="127">
        <f>locallinterp(MIN(AI372,CAP_CB*12),'BBG rates'!$AA$25:$AA$40,'BBG rates'!$AC$25:$AC$40)</f>
        <v>11</v>
      </c>
      <c r="AL372" s="144">
        <f t="shared" si="112"/>
        <v>20.676186223039558</v>
      </c>
      <c r="AM372" s="142">
        <f>(SUMPRODUCT(AL372:AL$381,G372:G$381)+SUMPRODUCT(AL372:AL$381,H372:H$381))/12</f>
        <v>0</v>
      </c>
    </row>
    <row r="373" spans="1:39" x14ac:dyDescent="0.2">
      <c r="A373" s="7">
        <v>352</v>
      </c>
      <c r="B373" s="7">
        <v>176</v>
      </c>
      <c r="C373" s="7">
        <v>88</v>
      </c>
      <c r="D373" s="12">
        <f t="shared" si="104"/>
        <v>29.333333333333332</v>
      </c>
      <c r="E373" s="29">
        <f t="shared" si="103"/>
        <v>0</v>
      </c>
      <c r="F373" s="2">
        <f t="shared" si="105"/>
        <v>0</v>
      </c>
      <c r="G373" s="2">
        <f t="shared" si="113"/>
        <v>0</v>
      </c>
      <c r="H373" s="2">
        <f t="shared" si="114"/>
        <v>0</v>
      </c>
      <c r="I373" s="2">
        <f t="shared" si="102"/>
        <v>0</v>
      </c>
      <c r="J373" s="2">
        <f t="shared" si="120"/>
        <v>0</v>
      </c>
      <c r="K373" s="2">
        <f t="shared" si="106"/>
        <v>0</v>
      </c>
      <c r="L373" s="2">
        <f t="shared" si="106"/>
        <v>0</v>
      </c>
      <c r="M373" s="2"/>
      <c r="N373" s="28">
        <f t="shared" si="121"/>
        <v>0</v>
      </c>
      <c r="O373" s="2">
        <f t="shared" si="115"/>
        <v>0</v>
      </c>
      <c r="P373" s="2">
        <f t="shared" si="116"/>
        <v>0</v>
      </c>
      <c r="R373">
        <f t="shared" si="117"/>
        <v>352</v>
      </c>
      <c r="S373" s="89">
        <f t="shared" si="107"/>
        <v>0</v>
      </c>
      <c r="T373" s="89">
        <f>IF(AND(S373=0,S372&gt;0),SUM($G373:$H$381),S373)</f>
        <v>0</v>
      </c>
      <c r="U373" s="82">
        <f>SUM(T373:T$381)</f>
        <v>0</v>
      </c>
      <c r="V373" s="68">
        <f>localspline(R373,'BBG rates'!$G$10:$G$27,'BBG rates'!$K$10:$K$27)</f>
        <v>0.96778243596244728</v>
      </c>
      <c r="W373" s="68">
        <f>locallinterp(R373,'BBG rates'!$G$10:$G$27,'BBG rates'!$J$10:$J$27)</f>
        <v>0.10778666666666667</v>
      </c>
      <c r="X373" s="56">
        <f t="shared" si="118"/>
        <v>0.10773345429839765</v>
      </c>
      <c r="Y373" s="66">
        <f t="shared" si="108"/>
        <v>0</v>
      </c>
      <c r="Z373" s="72">
        <f t="shared" si="109"/>
        <v>0</v>
      </c>
      <c r="AA373" s="79">
        <f t="shared" si="110"/>
        <v>0</v>
      </c>
      <c r="AB373" s="81">
        <f t="shared" si="119"/>
        <v>0</v>
      </c>
      <c r="AD373" s="95">
        <f>locallinterp(R373,'BBG rates'!$N$10:$N$369,'BBG rates'!$P$10:$P$369)</f>
        <v>29.270742862196897</v>
      </c>
      <c r="AI373" s="185">
        <f t="shared" si="111"/>
        <v>352</v>
      </c>
      <c r="AJ373" s="127">
        <f>locallinterp(MIN(AI373,CAP_Senior*12),'BBG rates'!$X$24:$X$65,'BBG rates'!$Y$24:$Y$65)</f>
        <v>67.918742488467984</v>
      </c>
      <c r="AK373" s="127">
        <f>locallinterp(MIN(AI373,CAP_CB*12),'BBG rates'!$AA$25:$AA$40,'BBG rates'!$AC$25:$AC$40)</f>
        <v>11</v>
      </c>
      <c r="AL373" s="144">
        <f t="shared" si="112"/>
        <v>20.676186223039558</v>
      </c>
      <c r="AM373" s="142">
        <f>(SUMPRODUCT(AL373:AL$381,G373:G$381)+SUMPRODUCT(AL373:AL$381,H373:H$381))/12</f>
        <v>0</v>
      </c>
    </row>
    <row r="374" spans="1:39" x14ac:dyDescent="0.2">
      <c r="A374" s="7">
        <v>353</v>
      </c>
      <c r="B374" s="7">
        <v>176.5</v>
      </c>
      <c r="C374" s="7">
        <v>88.25</v>
      </c>
      <c r="D374" s="12">
        <f t="shared" si="104"/>
        <v>29.416666666666668</v>
      </c>
      <c r="E374" s="29">
        <f t="shared" si="103"/>
        <v>0</v>
      </c>
      <c r="F374" s="2">
        <f t="shared" si="105"/>
        <v>0</v>
      </c>
      <c r="G374" s="2">
        <f t="shared" si="113"/>
        <v>0</v>
      </c>
      <c r="H374" s="2">
        <f t="shared" si="114"/>
        <v>0</v>
      </c>
      <c r="I374" s="2">
        <f t="shared" si="102"/>
        <v>0</v>
      </c>
      <c r="J374" s="2">
        <f t="shared" si="120"/>
        <v>0</v>
      </c>
      <c r="K374" s="2">
        <f t="shared" si="106"/>
        <v>0</v>
      </c>
      <c r="L374" s="2">
        <f t="shared" si="106"/>
        <v>0</v>
      </c>
      <c r="M374" s="2"/>
      <c r="N374" s="28">
        <f t="shared" si="121"/>
        <v>0</v>
      </c>
      <c r="O374" s="2">
        <f t="shared" si="115"/>
        <v>0</v>
      </c>
      <c r="P374" s="2">
        <f t="shared" si="116"/>
        <v>0</v>
      </c>
      <c r="R374">
        <f t="shared" si="117"/>
        <v>353</v>
      </c>
      <c r="S374" s="89">
        <f t="shared" si="107"/>
        <v>0</v>
      </c>
      <c r="T374" s="89">
        <f>IF(AND(S374=0,S373&gt;0),SUM($G374:$H$381),S374)</f>
        <v>0</v>
      </c>
      <c r="U374" s="82">
        <f>SUM(T374:T$381)</f>
        <v>0</v>
      </c>
      <c r="V374" s="68">
        <f>localspline(R374,'BBG rates'!$G$10:$G$27,'BBG rates'!$K$10:$K$27)</f>
        <v>0.96780304298476894</v>
      </c>
      <c r="W374" s="68">
        <f>locallinterp(R374,'BBG rates'!$G$10:$G$27,'BBG rates'!$J$10:$J$27)</f>
        <v>0.10751333333333334</v>
      </c>
      <c r="X374" s="56">
        <f t="shared" si="118"/>
        <v>0.10746039041036326</v>
      </c>
      <c r="Y374" s="66">
        <f t="shared" si="108"/>
        <v>0</v>
      </c>
      <c r="Z374" s="72">
        <f t="shared" si="109"/>
        <v>0</v>
      </c>
      <c r="AA374" s="79">
        <f t="shared" si="110"/>
        <v>0</v>
      </c>
      <c r="AB374" s="81">
        <f t="shared" si="119"/>
        <v>0</v>
      </c>
      <c r="AD374" s="95">
        <f>locallinterp(R374,'BBG rates'!$N$10:$N$369,'BBG rates'!$P$10:$P$369)</f>
        <v>29.351393115778961</v>
      </c>
      <c r="AI374" s="185">
        <f t="shared" si="111"/>
        <v>353</v>
      </c>
      <c r="AJ374" s="127">
        <f>locallinterp(MIN(AI374,CAP_Senior*12),'BBG rates'!$X$24:$X$65,'BBG rates'!$Y$24:$Y$65)</f>
        <v>67.918742488467984</v>
      </c>
      <c r="AK374" s="127">
        <f>locallinterp(MIN(AI374,CAP_CB*12),'BBG rates'!$AA$25:$AA$40,'BBG rates'!$AC$25:$AC$40)</f>
        <v>11</v>
      </c>
      <c r="AL374" s="144">
        <f t="shared" si="112"/>
        <v>20.676186223039558</v>
      </c>
      <c r="AM374" s="142">
        <f>(SUMPRODUCT(AL374:AL$381,G374:G$381)+SUMPRODUCT(AL374:AL$381,H374:H$381))/12</f>
        <v>0</v>
      </c>
    </row>
    <row r="375" spans="1:39" x14ac:dyDescent="0.2">
      <c r="A375" s="7">
        <v>354</v>
      </c>
      <c r="B375" s="7">
        <v>177</v>
      </c>
      <c r="C375" s="7">
        <v>88.5</v>
      </c>
      <c r="D375" s="12">
        <f t="shared" si="104"/>
        <v>29.5</v>
      </c>
      <c r="E375" s="29">
        <f t="shared" si="103"/>
        <v>0</v>
      </c>
      <c r="F375" s="2">
        <f t="shared" si="105"/>
        <v>0</v>
      </c>
      <c r="G375" s="2">
        <f t="shared" si="113"/>
        <v>0</v>
      </c>
      <c r="H375" s="2">
        <f t="shared" si="114"/>
        <v>0</v>
      </c>
      <c r="I375" s="2">
        <f t="shared" si="102"/>
        <v>0</v>
      </c>
      <c r="J375" s="2">
        <f t="shared" si="120"/>
        <v>0</v>
      </c>
      <c r="K375" s="2">
        <f t="shared" si="106"/>
        <v>0</v>
      </c>
      <c r="L375" s="2">
        <f t="shared" si="106"/>
        <v>0</v>
      </c>
      <c r="M375" s="2"/>
      <c r="N375" s="28">
        <f t="shared" si="121"/>
        <v>0</v>
      </c>
      <c r="O375" s="2">
        <f t="shared" si="115"/>
        <v>0</v>
      </c>
      <c r="P375" s="2">
        <f t="shared" si="116"/>
        <v>0</v>
      </c>
      <c r="R375">
        <f t="shared" si="117"/>
        <v>354</v>
      </c>
      <c r="S375" s="89">
        <f t="shared" si="107"/>
        <v>0</v>
      </c>
      <c r="T375" s="89">
        <f>IF(AND(S375=0,S374&gt;0),SUM($G375:$H$381),S375)</f>
        <v>0</v>
      </c>
      <c r="U375" s="82">
        <f>SUM(T375:T$381)</f>
        <v>0</v>
      </c>
      <c r="V375" s="68">
        <f>localspline(R375,'BBG rates'!$G$10:$G$27,'BBG rates'!$K$10:$K$27)</f>
        <v>0.9678241095565171</v>
      </c>
      <c r="W375" s="68">
        <f>locallinterp(R375,'BBG rates'!$G$10:$G$27,'BBG rates'!$J$10:$J$27)</f>
        <v>0.10724</v>
      </c>
      <c r="X375" s="56">
        <f t="shared" si="118"/>
        <v>0.10718732583860913</v>
      </c>
      <c r="Y375" s="66">
        <f t="shared" si="108"/>
        <v>0</v>
      </c>
      <c r="Z375" s="72">
        <f t="shared" si="109"/>
        <v>0</v>
      </c>
      <c r="AA375" s="79">
        <f t="shared" si="110"/>
        <v>0</v>
      </c>
      <c r="AB375" s="81">
        <f t="shared" si="119"/>
        <v>0</v>
      </c>
      <c r="AD375" s="95">
        <f>locallinterp(R375,'BBG rates'!$N$10:$N$369,'BBG rates'!$P$10:$P$369)</f>
        <v>29.432045124908672</v>
      </c>
      <c r="AI375" s="185">
        <f t="shared" si="111"/>
        <v>354</v>
      </c>
      <c r="AJ375" s="127">
        <f>locallinterp(MIN(AI375,CAP_Senior*12),'BBG rates'!$X$24:$X$65,'BBG rates'!$Y$24:$Y$65)</f>
        <v>67.918742488467984</v>
      </c>
      <c r="AK375" s="127">
        <f>locallinterp(MIN(AI375,CAP_CB*12),'BBG rates'!$AA$25:$AA$40,'BBG rates'!$AC$25:$AC$40)</f>
        <v>11</v>
      </c>
      <c r="AL375" s="144">
        <f t="shared" si="112"/>
        <v>20.676186223039558</v>
      </c>
      <c r="AM375" s="142">
        <f>(SUMPRODUCT(AL375:AL$381,G375:G$381)+SUMPRODUCT(AL375:AL$381,H375:H$381))/12</f>
        <v>0</v>
      </c>
    </row>
    <row r="376" spans="1:39" x14ac:dyDescent="0.2">
      <c r="A376" s="7">
        <v>355</v>
      </c>
      <c r="B376" s="7">
        <v>177.5</v>
      </c>
      <c r="C376" s="7">
        <v>88.75</v>
      </c>
      <c r="D376" s="12">
        <f t="shared" si="104"/>
        <v>29.583333333333332</v>
      </c>
      <c r="E376" s="29">
        <f t="shared" si="103"/>
        <v>0</v>
      </c>
      <c r="F376" s="2">
        <f t="shared" si="105"/>
        <v>0</v>
      </c>
      <c r="G376" s="2">
        <f t="shared" si="113"/>
        <v>0</v>
      </c>
      <c r="H376" s="2">
        <f t="shared" si="114"/>
        <v>0</v>
      </c>
      <c r="I376" s="2">
        <f t="shared" si="102"/>
        <v>0</v>
      </c>
      <c r="J376" s="2">
        <f t="shared" si="120"/>
        <v>0</v>
      </c>
      <c r="K376" s="2">
        <f t="shared" si="106"/>
        <v>0</v>
      </c>
      <c r="L376" s="2">
        <f t="shared" si="106"/>
        <v>0</v>
      </c>
      <c r="M376" s="2"/>
      <c r="N376" s="28">
        <f t="shared" si="121"/>
        <v>0</v>
      </c>
      <c r="O376" s="2">
        <f t="shared" si="115"/>
        <v>0</v>
      </c>
      <c r="P376" s="2">
        <f t="shared" si="116"/>
        <v>0</v>
      </c>
      <c r="R376">
        <f t="shared" si="117"/>
        <v>355</v>
      </c>
      <c r="S376" s="89">
        <f t="shared" si="107"/>
        <v>0</v>
      </c>
      <c r="T376" s="89">
        <f>IF(AND(S376=0,S375&gt;0),SUM($G376:$H$381),S376)</f>
        <v>0</v>
      </c>
      <c r="U376" s="82">
        <f>SUM(T376:T$381)</f>
        <v>0</v>
      </c>
      <c r="V376" s="68">
        <f>localspline(R376,'BBG rates'!$G$10:$G$27,'BBG rates'!$K$10:$K$27)</f>
        <v>0.96784557004206639</v>
      </c>
      <c r="W376" s="68">
        <f>locallinterp(R376,'BBG rates'!$G$10:$G$27,'BBG rates'!$J$10:$J$27)</f>
        <v>0.10696666666666667</v>
      </c>
      <c r="X376" s="56">
        <f t="shared" si="118"/>
        <v>0.1069142605834017</v>
      </c>
      <c r="Y376" s="66">
        <f t="shared" si="108"/>
        <v>0</v>
      </c>
      <c r="Z376" s="72">
        <f t="shared" si="109"/>
        <v>0</v>
      </c>
      <c r="AA376" s="79">
        <f t="shared" si="110"/>
        <v>0</v>
      </c>
      <c r="AB376" s="81">
        <f t="shared" si="119"/>
        <v>0</v>
      </c>
      <c r="AD376" s="95">
        <f>locallinterp(R376,'BBG rates'!$N$10:$N$369,'BBG rates'!$P$10:$P$369)</f>
        <v>29.512698922412177</v>
      </c>
      <c r="AI376" s="185">
        <f t="shared" si="111"/>
        <v>355</v>
      </c>
      <c r="AJ376" s="127">
        <f>locallinterp(MIN(AI376,CAP_Senior*12),'BBG rates'!$X$24:$X$65,'BBG rates'!$Y$24:$Y$65)</f>
        <v>67.918742488467984</v>
      </c>
      <c r="AK376" s="127">
        <f>locallinterp(MIN(AI376,CAP_CB*12),'BBG rates'!$AA$25:$AA$40,'BBG rates'!$AC$25:$AC$40)</f>
        <v>11</v>
      </c>
      <c r="AL376" s="144">
        <f t="shared" si="112"/>
        <v>20.676186223039558</v>
      </c>
      <c r="AM376" s="142">
        <f>(SUMPRODUCT(AL376:AL$381,G376:G$381)+SUMPRODUCT(AL376:AL$381,H376:H$381))/12</f>
        <v>0</v>
      </c>
    </row>
    <row r="377" spans="1:39" x14ac:dyDescent="0.2">
      <c r="A377" s="7">
        <v>356</v>
      </c>
      <c r="B377" s="7">
        <v>178</v>
      </c>
      <c r="C377" s="7">
        <v>89</v>
      </c>
      <c r="D377" s="12">
        <f t="shared" si="104"/>
        <v>29.666666666666668</v>
      </c>
      <c r="E377" s="29">
        <f t="shared" si="103"/>
        <v>0</v>
      </c>
      <c r="F377" s="2">
        <f t="shared" si="105"/>
        <v>0</v>
      </c>
      <c r="G377" s="2">
        <f t="shared" si="113"/>
        <v>0</v>
      </c>
      <c r="H377" s="2">
        <f t="shared" si="114"/>
        <v>0</v>
      </c>
      <c r="I377" s="2">
        <f t="shared" si="102"/>
        <v>0</v>
      </c>
      <c r="J377" s="2">
        <f t="shared" si="120"/>
        <v>0</v>
      </c>
      <c r="K377" s="2">
        <f t="shared" si="106"/>
        <v>0</v>
      </c>
      <c r="L377" s="2">
        <f t="shared" si="106"/>
        <v>0</v>
      </c>
      <c r="M377" s="2"/>
      <c r="N377" s="28">
        <f t="shared" si="121"/>
        <v>0</v>
      </c>
      <c r="O377" s="2">
        <f t="shared" si="115"/>
        <v>0</v>
      </c>
      <c r="P377" s="2">
        <f t="shared" si="116"/>
        <v>0</v>
      </c>
      <c r="R377">
        <f t="shared" si="117"/>
        <v>356</v>
      </c>
      <c r="S377" s="89">
        <f t="shared" si="107"/>
        <v>0</v>
      </c>
      <c r="T377" s="89">
        <f>IF(AND(S377=0,S376&gt;0),SUM($G377:$H$381),S377)</f>
        <v>0</v>
      </c>
      <c r="U377" s="82">
        <f>SUM(T377:T$381)</f>
        <v>0</v>
      </c>
      <c r="V377" s="68">
        <f>localspline(R377,'BBG rates'!$G$10:$G$27,'BBG rates'!$K$10:$K$27)</f>
        <v>0.96786735878912167</v>
      </c>
      <c r="W377" s="68">
        <f>locallinterp(R377,'BBG rates'!$G$10:$G$27,'BBG rates'!$J$10:$J$27)</f>
        <v>0.10669333333333333</v>
      </c>
      <c r="X377" s="56">
        <f t="shared" si="118"/>
        <v>0.10664119464474098</v>
      </c>
      <c r="Y377" s="66">
        <f t="shared" si="108"/>
        <v>0</v>
      </c>
      <c r="Z377" s="72">
        <f t="shared" si="109"/>
        <v>0</v>
      </c>
      <c r="AA377" s="79">
        <f t="shared" si="110"/>
        <v>0</v>
      </c>
      <c r="AB377" s="81">
        <f t="shared" si="119"/>
        <v>0</v>
      </c>
      <c r="AD377" s="95">
        <f>locallinterp(R377,'BBG rates'!$N$10:$N$369,'BBG rates'!$P$10:$P$369)</f>
        <v>29.593354535644604</v>
      </c>
      <c r="AI377" s="185">
        <f t="shared" si="111"/>
        <v>356</v>
      </c>
      <c r="AJ377" s="127">
        <f>locallinterp(MIN(AI377,CAP_Senior*12),'BBG rates'!$X$24:$X$65,'BBG rates'!$Y$24:$Y$65)</f>
        <v>67.918742488467984</v>
      </c>
      <c r="AK377" s="127">
        <f>locallinterp(MIN(AI377,CAP_CB*12),'BBG rates'!$AA$25:$AA$40,'BBG rates'!$AC$25:$AC$40)</f>
        <v>11</v>
      </c>
      <c r="AL377" s="144">
        <f t="shared" si="112"/>
        <v>20.676186223039558</v>
      </c>
      <c r="AM377" s="142">
        <f>(SUMPRODUCT(AL377:AL$381,G377:G$381)+SUMPRODUCT(AL377:AL$381,H377:H$381))/12</f>
        <v>0</v>
      </c>
    </row>
    <row r="378" spans="1:39" x14ac:dyDescent="0.2">
      <c r="A378" s="7">
        <v>357</v>
      </c>
      <c r="B378" s="7">
        <v>178.5</v>
      </c>
      <c r="C378" s="7">
        <v>89.25</v>
      </c>
      <c r="D378" s="12">
        <f t="shared" si="104"/>
        <v>29.75</v>
      </c>
      <c r="E378" s="29">
        <f t="shared" si="103"/>
        <v>0</v>
      </c>
      <c r="F378" s="2">
        <f t="shared" si="105"/>
        <v>0</v>
      </c>
      <c r="G378" s="2">
        <f t="shared" si="113"/>
        <v>0</v>
      </c>
      <c r="H378" s="2">
        <f t="shared" si="114"/>
        <v>0</v>
      </c>
      <c r="I378" s="2">
        <f t="shared" si="102"/>
        <v>0</v>
      </c>
      <c r="J378" s="2">
        <f t="shared" si="120"/>
        <v>0</v>
      </c>
      <c r="K378" s="2">
        <f t="shared" si="106"/>
        <v>0</v>
      </c>
      <c r="L378" s="2">
        <f t="shared" si="106"/>
        <v>0</v>
      </c>
      <c r="M378" s="2"/>
      <c r="N378" s="28">
        <f t="shared" si="121"/>
        <v>0</v>
      </c>
      <c r="O378" s="2">
        <f t="shared" si="115"/>
        <v>0</v>
      </c>
      <c r="P378" s="2">
        <f t="shared" si="116"/>
        <v>0</v>
      </c>
      <c r="R378">
        <f t="shared" si="117"/>
        <v>357</v>
      </c>
      <c r="S378" s="89">
        <f t="shared" si="107"/>
        <v>0</v>
      </c>
      <c r="T378" s="89">
        <f>IF(AND(S378=0,S377&gt;0),SUM($G378:$H$381),S378)</f>
        <v>0</v>
      </c>
      <c r="U378" s="82">
        <f>SUM(T378:T$381)</f>
        <v>0</v>
      </c>
      <c r="V378" s="68">
        <f>localspline(R378,'BBG rates'!$G$10:$G$27,'BBG rates'!$K$10:$K$27)</f>
        <v>0.96788941015412622</v>
      </c>
      <c r="W378" s="68">
        <f>locallinterp(R378,'BBG rates'!$G$10:$G$27,'BBG rates'!$J$10:$J$27)</f>
        <v>0.10642</v>
      </c>
      <c r="X378" s="56">
        <f t="shared" si="118"/>
        <v>0.10636812802289342</v>
      </c>
      <c r="Y378" s="66">
        <f t="shared" si="108"/>
        <v>0</v>
      </c>
      <c r="Z378" s="72">
        <f t="shared" si="109"/>
        <v>0</v>
      </c>
      <c r="AA378" s="79">
        <f t="shared" si="110"/>
        <v>0</v>
      </c>
      <c r="AB378" s="81">
        <f t="shared" si="119"/>
        <v>0</v>
      </c>
      <c r="AD378" s="95">
        <f>locallinterp(R378,'BBG rates'!$N$10:$N$369,'BBG rates'!$P$10:$P$369)</f>
        <v>29.674011986490783</v>
      </c>
      <c r="AI378" s="185">
        <f t="shared" si="111"/>
        <v>357</v>
      </c>
      <c r="AJ378" s="127">
        <f>locallinterp(MIN(AI378,CAP_Senior*12),'BBG rates'!$X$24:$X$65,'BBG rates'!$Y$24:$Y$65)</f>
        <v>67.918742488467984</v>
      </c>
      <c r="AK378" s="127">
        <f>locallinterp(MIN(AI378,CAP_CB*12),'BBG rates'!$AA$25:$AA$40,'BBG rates'!$AC$25:$AC$40)</f>
        <v>11</v>
      </c>
      <c r="AL378" s="144">
        <f t="shared" si="112"/>
        <v>20.676186223039558</v>
      </c>
      <c r="AM378" s="142">
        <f>(SUMPRODUCT(AL378:AL$381,G378:G$381)+SUMPRODUCT(AL378:AL$381,H378:H$381))/12</f>
        <v>0</v>
      </c>
    </row>
    <row r="379" spans="1:39" x14ac:dyDescent="0.2">
      <c r="A379" s="7">
        <v>358</v>
      </c>
      <c r="B379" s="7">
        <v>179</v>
      </c>
      <c r="C379" s="7">
        <v>89.5</v>
      </c>
      <c r="D379" s="12">
        <f t="shared" si="104"/>
        <v>29.833333333333332</v>
      </c>
      <c r="E379" s="29">
        <f t="shared" si="103"/>
        <v>0</v>
      </c>
      <c r="F379" s="2">
        <f t="shared" si="105"/>
        <v>0</v>
      </c>
      <c r="G379" s="2">
        <f t="shared" si="113"/>
        <v>0</v>
      </c>
      <c r="H379" s="2">
        <f t="shared" si="114"/>
        <v>0</v>
      </c>
      <c r="I379" s="2">
        <f t="shared" si="102"/>
        <v>0</v>
      </c>
      <c r="J379" s="2">
        <f t="shared" si="120"/>
        <v>0</v>
      </c>
      <c r="K379" s="2">
        <f t="shared" si="106"/>
        <v>0</v>
      </c>
      <c r="L379" s="2">
        <f t="shared" si="106"/>
        <v>0</v>
      </c>
      <c r="M379" s="2"/>
      <c r="N379" s="28">
        <f t="shared" si="121"/>
        <v>0</v>
      </c>
      <c r="O379" s="2">
        <f t="shared" si="115"/>
        <v>0</v>
      </c>
      <c r="P379" s="2">
        <f t="shared" si="116"/>
        <v>0</v>
      </c>
      <c r="R379">
        <f t="shared" si="117"/>
        <v>358</v>
      </c>
      <c r="S379" s="89">
        <f t="shared" si="107"/>
        <v>0</v>
      </c>
      <c r="T379" s="89">
        <f>IF(AND(S379=0,S378&gt;0),SUM($G379:$H$381),S379)</f>
        <v>0</v>
      </c>
      <c r="U379" s="82">
        <f>SUM(T379:T$381)</f>
        <v>0</v>
      </c>
      <c r="V379" s="68">
        <f>localspline(R379,'BBG rates'!$G$10:$G$27,'BBG rates'!$K$10:$K$27)</f>
        <v>0.96791165846734417</v>
      </c>
      <c r="W379" s="68">
        <f>locallinterp(R379,'BBG rates'!$G$10:$G$27,'BBG rates'!$J$10:$J$27)</f>
        <v>0.10614666666666667</v>
      </c>
      <c r="X379" s="56">
        <f t="shared" si="118"/>
        <v>0.10609506071732611</v>
      </c>
      <c r="Y379" s="66">
        <f t="shared" si="108"/>
        <v>0</v>
      </c>
      <c r="Z379" s="72">
        <f t="shared" si="109"/>
        <v>0</v>
      </c>
      <c r="AA379" s="79">
        <f t="shared" si="110"/>
        <v>0</v>
      </c>
      <c r="AB379" s="81">
        <f t="shared" si="119"/>
        <v>0</v>
      </c>
      <c r="AD379" s="95">
        <f>locallinterp(R379,'BBG rates'!$N$10:$N$369,'BBG rates'!$P$10:$P$369)</f>
        <v>29.75467129136306</v>
      </c>
      <c r="AI379" s="185">
        <f t="shared" si="111"/>
        <v>358</v>
      </c>
      <c r="AJ379" s="127">
        <f>locallinterp(MIN(AI379,CAP_Senior*12),'BBG rates'!$X$24:$X$65,'BBG rates'!$Y$24:$Y$65)</f>
        <v>67.918742488467984</v>
      </c>
      <c r="AK379" s="127">
        <f>locallinterp(MIN(AI379,CAP_CB*12),'BBG rates'!$AA$25:$AA$40,'BBG rates'!$AC$25:$AC$40)</f>
        <v>11</v>
      </c>
      <c r="AL379" s="144">
        <f t="shared" si="112"/>
        <v>20.676186223039558</v>
      </c>
      <c r="AM379" s="142">
        <f>(SUMPRODUCT(AL379:AL$381,G379:G$381)+SUMPRODUCT(AL379:AL$381,H379:H$381))/12</f>
        <v>0</v>
      </c>
    </row>
    <row r="380" spans="1:39" x14ac:dyDescent="0.2">
      <c r="A380" s="7">
        <v>359</v>
      </c>
      <c r="B380" s="7">
        <v>179.5</v>
      </c>
      <c r="C380" s="7">
        <v>89.75</v>
      </c>
      <c r="D380" s="12">
        <f t="shared" si="104"/>
        <v>29.916666666666668</v>
      </c>
      <c r="E380" s="29">
        <f t="shared" si="103"/>
        <v>0</v>
      </c>
      <c r="F380" s="2">
        <f t="shared" si="105"/>
        <v>0</v>
      </c>
      <c r="G380" s="2">
        <f t="shared" si="113"/>
        <v>0</v>
      </c>
      <c r="H380" s="2">
        <f t="shared" si="114"/>
        <v>0</v>
      </c>
      <c r="I380" s="2">
        <f t="shared" si="102"/>
        <v>0</v>
      </c>
      <c r="J380" s="2">
        <f t="shared" si="120"/>
        <v>0</v>
      </c>
      <c r="K380" s="2">
        <f t="shared" si="106"/>
        <v>0</v>
      </c>
      <c r="L380" s="2">
        <f t="shared" si="106"/>
        <v>0</v>
      </c>
      <c r="M380" s="2"/>
      <c r="N380" s="28">
        <f t="shared" si="121"/>
        <v>0</v>
      </c>
      <c r="O380" s="2">
        <f t="shared" si="115"/>
        <v>0</v>
      </c>
      <c r="P380" s="2">
        <f t="shared" si="116"/>
        <v>0</v>
      </c>
      <c r="R380">
        <f t="shared" si="117"/>
        <v>359</v>
      </c>
      <c r="S380" s="89">
        <f t="shared" si="107"/>
        <v>0</v>
      </c>
      <c r="T380" s="89">
        <f>IF(AND(S380=0,S379&gt;0),SUM($G380:$H$381),S380)</f>
        <v>0</v>
      </c>
      <c r="U380" s="82">
        <f>SUM(T380:T$381)</f>
        <v>0</v>
      </c>
      <c r="V380" s="68">
        <f>localspline(R380,'BBG rates'!$G$10:$G$27,'BBG rates'!$K$10:$K$27)</f>
        <v>0.96793403808956602</v>
      </c>
      <c r="W380" s="68">
        <f>locallinterp(R380,'BBG rates'!$G$10:$G$27,'BBG rates'!$J$10:$J$27)</f>
        <v>0.10587333333333333</v>
      </c>
      <c r="X380" s="56">
        <f t="shared" si="118"/>
        <v>0.1058219927283055</v>
      </c>
      <c r="Y380" s="66">
        <f t="shared" si="108"/>
        <v>0</v>
      </c>
      <c r="Z380" s="72">
        <f t="shared" si="109"/>
        <v>0</v>
      </c>
      <c r="AA380" s="79">
        <f t="shared" si="110"/>
        <v>0</v>
      </c>
      <c r="AB380" s="81">
        <f t="shared" si="119"/>
        <v>0</v>
      </c>
      <c r="AD380" s="95">
        <f>locallinterp(R380,'BBG rates'!$N$10:$N$369,'BBG rates'!$P$10:$P$369)</f>
        <v>29.835332461203858</v>
      </c>
      <c r="AI380" s="185">
        <f t="shared" si="111"/>
        <v>359</v>
      </c>
      <c r="AJ380" s="127">
        <f>locallinterp(MIN(AI380,CAP_Senior*12),'BBG rates'!$X$24:$X$65,'BBG rates'!$Y$24:$Y$65)</f>
        <v>67.918742488467984</v>
      </c>
      <c r="AK380" s="127">
        <f>locallinterp(MIN(AI380,CAP_CB*12),'BBG rates'!$AA$25:$AA$40,'BBG rates'!$AC$25:$AC$40)</f>
        <v>11</v>
      </c>
      <c r="AL380" s="144">
        <f t="shared" si="112"/>
        <v>20.676186223039558</v>
      </c>
      <c r="AM380" s="142">
        <f>(SUMPRODUCT(AL380:AL$381,G380:G$381)+SUMPRODUCT(AL380:AL$381,H380:H$381))/12</f>
        <v>0</v>
      </c>
    </row>
    <row r="381" spans="1:39" ht="13.5" thickBot="1" x14ac:dyDescent="0.25">
      <c r="A381" s="7">
        <v>360</v>
      </c>
      <c r="B381" s="7">
        <v>180</v>
      </c>
      <c r="C381" s="7">
        <v>90</v>
      </c>
      <c r="D381" s="12">
        <f t="shared" si="104"/>
        <v>30</v>
      </c>
      <c r="E381" s="29">
        <f t="shared" si="103"/>
        <v>0</v>
      </c>
      <c r="F381" s="2">
        <f t="shared" si="105"/>
        <v>0</v>
      </c>
      <c r="G381" s="2">
        <f t="shared" si="113"/>
        <v>0</v>
      </c>
      <c r="H381" s="2">
        <f t="shared" si="114"/>
        <v>0</v>
      </c>
      <c r="I381" s="2">
        <f t="shared" si="102"/>
        <v>0</v>
      </c>
      <c r="J381" s="2">
        <f t="shared" si="120"/>
        <v>0</v>
      </c>
      <c r="K381" s="2">
        <f t="shared" si="106"/>
        <v>0</v>
      </c>
      <c r="L381" s="2">
        <f t="shared" si="106"/>
        <v>0</v>
      </c>
      <c r="M381" s="2"/>
      <c r="N381" s="28">
        <f t="shared" si="121"/>
        <v>0</v>
      </c>
      <c r="O381" s="2">
        <f t="shared" si="115"/>
        <v>0</v>
      </c>
      <c r="P381" s="2">
        <f t="shared" si="116"/>
        <v>0</v>
      </c>
      <c r="R381">
        <f t="shared" si="117"/>
        <v>360</v>
      </c>
      <c r="S381" s="89">
        <f t="shared" si="107"/>
        <v>0</v>
      </c>
      <c r="T381" s="89">
        <f>IF(AND(S381=0,S380&gt;0),SUM($G381:$H$381),S381)</f>
        <v>0</v>
      </c>
      <c r="U381" s="83">
        <f>SUM(T381:T$381)</f>
        <v>0</v>
      </c>
      <c r="V381" s="68">
        <f>localspline(R381,'BBG rates'!$G$10:$G$27,'BBG rates'!$K$10:$K$27)</f>
        <v>0.96795648336410522</v>
      </c>
      <c r="W381" s="68">
        <f>locallinterp(R381,'BBG rates'!$G$10:$G$27,'BBG rates'!$J$10:$J$27)</f>
        <v>0.1056</v>
      </c>
      <c r="X381" s="56">
        <f t="shared" si="118"/>
        <v>0.10554892405583161</v>
      </c>
      <c r="Y381" s="66">
        <f>T381*X381%/12+X382</f>
        <v>0</v>
      </c>
      <c r="Z381" s="72">
        <f t="shared" si="109"/>
        <v>0</v>
      </c>
      <c r="AA381" s="80">
        <f t="shared" si="110"/>
        <v>0</v>
      </c>
      <c r="AB381" s="81">
        <f t="shared" si="119"/>
        <v>0</v>
      </c>
      <c r="AD381" s="95">
        <f>locallinterp(R381,'BBG rates'!$N$10:$N$369,'BBG rates'!$P$10:$P$369)</f>
        <v>29.915995501484201</v>
      </c>
      <c r="AI381" s="185">
        <f t="shared" si="111"/>
        <v>360</v>
      </c>
      <c r="AJ381" s="127">
        <f>locallinterp(MIN(AI381,CAP_Senior*12),'BBG rates'!$X$24:$X$65,'BBG rates'!$Y$24:$Y$65)</f>
        <v>67.918742488467984</v>
      </c>
      <c r="AK381" s="127">
        <f>locallinterp(MIN(AI381,CAP_CB*12),'BBG rates'!$AA$25:$AA$40,'BBG rates'!$AC$25:$AC$40)</f>
        <v>11</v>
      </c>
      <c r="AL381" s="144">
        <f t="shared" si="112"/>
        <v>20.676186223039558</v>
      </c>
      <c r="AM381" s="142">
        <f>(SUMPRODUCT(AL381:AL$381,G381:G$381)+SUMPRODUCT(AL381:AL$381,H381:H$381))/12</f>
        <v>0</v>
      </c>
    </row>
  </sheetData>
  <mergeCells count="3">
    <mergeCell ref="F15:G15"/>
    <mergeCell ref="J20:L20"/>
    <mergeCell ref="AI3:AM3"/>
  </mergeCells>
  <conditionalFormatting sqref="AJ22:AJ381">
    <cfRule type="cellIs" dxfId="3" priority="2" operator="equal">
      <formula>AJ21</formula>
    </cfRule>
  </conditionalFormatting>
  <conditionalFormatting sqref="AK22:AK381">
    <cfRule type="cellIs" dxfId="2"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A1:AM381"/>
  <sheetViews>
    <sheetView topLeftCell="V4" workbookViewId="0">
      <selection activeCell="AF7" sqref="AF7"/>
    </sheetView>
  </sheetViews>
  <sheetFormatPr defaultColWidth="20.7109375" defaultRowHeight="12.75" x14ac:dyDescent="0.2"/>
  <cols>
    <col min="1" max="1" width="4" bestFit="1" customWidth="1"/>
    <col min="2" max="3" width="6" bestFit="1" customWidth="1"/>
    <col min="4" max="4" width="5.5703125" bestFit="1" customWidth="1"/>
    <col min="5" max="5" width="27.7109375" bestFit="1" customWidth="1"/>
    <col min="6" max="6" width="19" bestFit="1" customWidth="1"/>
    <col min="7" max="7" width="18.42578125" bestFit="1" customWidth="1"/>
    <col min="8" max="8" width="25" bestFit="1" customWidth="1"/>
    <col min="9" max="9" width="13" customWidth="1"/>
    <col min="10" max="12" width="7.5703125" bestFit="1" customWidth="1"/>
    <col min="13" max="13" width="0.140625" customWidth="1"/>
    <col min="14" max="14" width="23" bestFit="1" customWidth="1"/>
    <col min="15" max="15" width="6.5703125" bestFit="1" customWidth="1"/>
    <col min="16" max="16" width="7.5703125" bestFit="1" customWidth="1"/>
    <col min="17" max="17" width="9.28515625" customWidth="1"/>
    <col min="18" max="18" width="13.5703125" bestFit="1" customWidth="1"/>
    <col min="19" max="19" width="13.85546875" bestFit="1" customWidth="1"/>
    <col min="20" max="20" width="20.28515625" bestFit="1" customWidth="1"/>
    <col min="21" max="21" width="15" customWidth="1"/>
    <col min="22" max="23" width="8.28515625" bestFit="1" customWidth="1"/>
    <col min="24" max="24" width="11.140625" customWidth="1"/>
    <col min="25" max="25" width="11.28515625" customWidth="1"/>
    <col min="26" max="26" width="17.140625" customWidth="1"/>
    <col min="27" max="27" width="24.7109375" bestFit="1" customWidth="1"/>
    <col min="28" max="28" width="15.42578125" customWidth="1"/>
    <col min="29" max="29" width="8.28515625" bestFit="1" customWidth="1"/>
    <col min="30" max="30" width="9" bestFit="1" customWidth="1"/>
    <col min="31" max="31" width="8.28515625" bestFit="1" customWidth="1"/>
    <col min="32" max="32" width="20.7109375" customWidth="1"/>
    <col min="33" max="33" width="21.85546875" bestFit="1" customWidth="1"/>
    <col min="35" max="35" width="16.140625" customWidth="1"/>
  </cols>
  <sheetData>
    <row r="1" spans="5:39" ht="13.5" thickBot="1" x14ac:dyDescent="0.25"/>
    <row r="2" spans="5:39" ht="13.5" thickBot="1" x14ac:dyDescent="0.25">
      <c r="E2" s="15" t="s">
        <v>17</v>
      </c>
      <c r="F2" s="23">
        <f ca="1">AVERAGE(OFFSET(I22,0,0,I8))</f>
        <v>40335.061488509833</v>
      </c>
    </row>
    <row r="3" spans="5:39" ht="13.5" thickBot="1" x14ac:dyDescent="0.25">
      <c r="E3" s="16" t="s">
        <v>20</v>
      </c>
      <c r="F3" s="17">
        <f>SUM(L22:L381)/SUM(K22:K381)</f>
        <v>8.9295340969740131</v>
      </c>
      <c r="N3" t="s">
        <v>23</v>
      </c>
      <c r="AI3" s="331" t="s">
        <v>137</v>
      </c>
      <c r="AJ3" s="332"/>
      <c r="AK3" s="332"/>
      <c r="AL3" s="332"/>
      <c r="AM3" s="333"/>
    </row>
    <row r="4" spans="5:39" ht="13.5" thickBot="1" x14ac:dyDescent="0.25">
      <c r="E4" t="s">
        <v>21</v>
      </c>
      <c r="F4" s="26">
        <f ca="1">(N4+(N7*N6/(1+F12)^N6))/(N5+(N7/(1+F12)^N6))</f>
        <v>8.9295340969740131</v>
      </c>
      <c r="N4">
        <f ca="1">SUM(OFFSET($L$22,,,$I$7*$I$9))</f>
        <v>89295340.969740555</v>
      </c>
    </row>
    <row r="5" spans="5:39" ht="13.5" thickBot="1" x14ac:dyDescent="0.25">
      <c r="N5">
        <f ca="1">SUM(OFFSET($K$22,,,$I$7*$I$9))</f>
        <v>10000000.000000047</v>
      </c>
      <c r="AI5" s="30" t="s">
        <v>164</v>
      </c>
      <c r="AJ5" s="94"/>
    </row>
    <row r="6" spans="5:39" ht="13.5" thickBot="1" x14ac:dyDescent="0.25">
      <c r="E6" s="3" t="s">
        <v>11</v>
      </c>
      <c r="F6" s="90">
        <v>10000000</v>
      </c>
      <c r="H6" s="3" t="s">
        <v>13</v>
      </c>
      <c r="I6" s="70">
        <v>30</v>
      </c>
      <c r="N6" s="25">
        <f ca="1">OFFSET($D$21,$I$9*$I$7,0)</f>
        <v>0</v>
      </c>
      <c r="AI6" s="167" t="s">
        <v>163</v>
      </c>
      <c r="AJ6" s="168">
        <f>CAP_Senior</f>
        <v>20</v>
      </c>
    </row>
    <row r="7" spans="5:39" ht="13.5" thickBot="1" x14ac:dyDescent="0.25">
      <c r="E7" s="1"/>
      <c r="H7" s="3" t="s">
        <v>14</v>
      </c>
      <c r="I7" s="19">
        <v>12</v>
      </c>
      <c r="K7" s="9"/>
      <c r="N7">
        <f ca="1">OFFSET($N$22,$I$7*$I$9,0)</f>
        <v>0</v>
      </c>
      <c r="AI7" s="167" t="s">
        <v>161</v>
      </c>
      <c r="AJ7" s="168">
        <f>CAP_CB</f>
        <v>20</v>
      </c>
    </row>
    <row r="8" spans="5:39" ht="13.5" thickBot="1" x14ac:dyDescent="0.25">
      <c r="H8" s="3" t="s">
        <v>1</v>
      </c>
      <c r="I8" s="3">
        <f>I6*I7</f>
        <v>360</v>
      </c>
    </row>
    <row r="9" spans="5:39" ht="13.5" thickBot="1" x14ac:dyDescent="0.25">
      <c r="E9" s="1"/>
      <c r="H9" s="24" t="s">
        <v>22</v>
      </c>
      <c r="I9" s="19">
        <v>100</v>
      </c>
      <c r="AI9" s="186" t="s">
        <v>162</v>
      </c>
    </row>
    <row r="10" spans="5:39" ht="13.5" thickBot="1" x14ac:dyDescent="0.25">
      <c r="E10" s="4"/>
      <c r="F10" s="102" t="s">
        <v>7</v>
      </c>
      <c r="G10" s="102" t="s">
        <v>8</v>
      </c>
      <c r="I10" s="22"/>
      <c r="AI10" s="168" t="str">
        <f>Senior_LP_TYPE</f>
        <v>A+/A spread not capped</v>
      </c>
    </row>
    <row r="11" spans="5:39" x14ac:dyDescent="0.2">
      <c r="E11" s="7" t="s">
        <v>12</v>
      </c>
      <c r="F11" s="69">
        <f>'[2]Option Premium'!$F$44/100</f>
        <v>3.807E-2</v>
      </c>
      <c r="G11" s="6">
        <f>(1+F11)^(1/$I$7)-1</f>
        <v>3.1184539464814698E-3</v>
      </c>
    </row>
    <row r="12" spans="5:39" x14ac:dyDescent="0.2">
      <c r="E12" s="7" t="s">
        <v>16</v>
      </c>
      <c r="F12" s="18">
        <f>F11</f>
        <v>3.807E-2</v>
      </c>
      <c r="G12" s="6"/>
      <c r="T12" s="21" t="s">
        <v>67</v>
      </c>
      <c r="AI12" s="30" t="s">
        <v>165</v>
      </c>
      <c r="AJ12" s="147" t="s">
        <v>131</v>
      </c>
      <c r="AK12" s="147" t="s">
        <v>134</v>
      </c>
    </row>
    <row r="13" spans="5:39" ht="13.5" thickBot="1" x14ac:dyDescent="0.25">
      <c r="E13" s="7" t="s">
        <v>0</v>
      </c>
      <c r="F13" s="91">
        <f>'[2]Option Premium'!$K$3</f>
        <v>0.04</v>
      </c>
      <c r="G13" s="6">
        <f>(1+F13)^(1/$I$7)-1</f>
        <v>3.2737397821989145E-3</v>
      </c>
      <c r="T13" t="s">
        <v>69</v>
      </c>
      <c r="AJ13" s="180">
        <f>Sec_Factor_Inelligible</f>
        <v>0</v>
      </c>
      <c r="AK13" s="179">
        <f>1-AJ13</f>
        <v>1</v>
      </c>
    </row>
    <row r="14" spans="5:39" x14ac:dyDescent="0.2">
      <c r="J14" s="2"/>
      <c r="AL14" s="178" t="s">
        <v>135</v>
      </c>
    </row>
    <row r="15" spans="5:39" ht="25.5" x14ac:dyDescent="0.2">
      <c r="E15" s="1"/>
      <c r="F15" s="330" t="s">
        <v>4</v>
      </c>
      <c r="G15" s="330"/>
      <c r="J15" s="2"/>
      <c r="Y15" s="14" t="s">
        <v>76</v>
      </c>
      <c r="AJ15" s="182">
        <f>AL15*AK13</f>
        <v>0.17</v>
      </c>
      <c r="AL15" s="183">
        <f>Sec_Factor_OC</f>
        <v>0.17</v>
      </c>
      <c r="AM15" s="151" t="s">
        <v>130</v>
      </c>
    </row>
    <row r="16" spans="5:39" ht="15.75" thickBot="1" x14ac:dyDescent="0.25">
      <c r="E16" s="1"/>
      <c r="F16" s="102" t="s">
        <v>5</v>
      </c>
      <c r="G16" s="102" t="s">
        <v>6</v>
      </c>
      <c r="J16" s="2"/>
      <c r="U16" s="30" t="s">
        <v>73</v>
      </c>
      <c r="AA16" s="30" t="s">
        <v>65</v>
      </c>
      <c r="AD16" s="30" t="s">
        <v>80</v>
      </c>
      <c r="AK16" s="181">
        <f>AL16*AK13</f>
        <v>0.83</v>
      </c>
      <c r="AL16" s="183">
        <f>1-AL15</f>
        <v>0.83</v>
      </c>
      <c r="AM16" s="150" t="s">
        <v>136</v>
      </c>
    </row>
    <row r="17" spans="1:39" ht="13.5" thickBot="1" x14ac:dyDescent="0.25">
      <c r="E17" s="1"/>
      <c r="F17" s="10">
        <f>SUM(F22:F381)</f>
        <v>4520622.1358635481</v>
      </c>
      <c r="G17" s="11">
        <f>SUM(G22:H381)</f>
        <v>9999999.9999999851</v>
      </c>
      <c r="AA17" s="87">
        <f>Y20/SUMPRODUCT(V22:V381,U22:U381)*1200</f>
        <v>-3.2038650959447308E-2</v>
      </c>
      <c r="AB17" s="88" t="s">
        <v>77</v>
      </c>
      <c r="AD17" t="s">
        <v>82</v>
      </c>
      <c r="AF17" s="103" t="s">
        <v>85</v>
      </c>
      <c r="AG17" s="73">
        <f>AG18/AD18</f>
        <v>65.815104342215989</v>
      </c>
      <c r="AM17" s="30" t="s">
        <v>88</v>
      </c>
    </row>
    <row r="18" spans="1:39" ht="13.5" thickBot="1" x14ac:dyDescent="0.25">
      <c r="N18" t="s">
        <v>19</v>
      </c>
      <c r="S18" s="1" t="s">
        <v>79</v>
      </c>
      <c r="T18" s="93">
        <f>locallinterp(T19*12,'BBG rates'!$A$10:$A$27,'BBG rates'!$D$10:$D$27)</f>
        <v>-0.11836840101860532</v>
      </c>
      <c r="U18" s="92" t="s">
        <v>78</v>
      </c>
      <c r="AA18" s="73">
        <f>((1+AA17%/12)^12-1)*100</f>
        <v>-3.2033946700282812E-2</v>
      </c>
      <c r="AB18" s="86" t="s">
        <v>66</v>
      </c>
      <c r="AD18" s="96">
        <f>(SUMPRODUCT(AD22:AD381,G22:G381)+SUMPRODUCT(AD22:AD381,H22:H381))/F6</f>
        <v>12.206669053704006</v>
      </c>
      <c r="AE18" t="s">
        <v>83</v>
      </c>
      <c r="AF18" s="103" t="s">
        <v>87</v>
      </c>
      <c r="AG18">
        <f>'[3]30Y fix'!$L$4*100</f>
        <v>803.38319744042815</v>
      </c>
      <c r="AM18" s="146">
        <f>SUM(AM22:AM381)/SUM(E21:E380)*12+EMTN_Addon</f>
        <v>19.09032631840083</v>
      </c>
    </row>
    <row r="19" spans="1:39" ht="13.5" thickBot="1" x14ac:dyDescent="0.25">
      <c r="J19" t="s">
        <v>24</v>
      </c>
      <c r="K19" t="s">
        <v>25</v>
      </c>
      <c r="L19" t="s">
        <v>26</v>
      </c>
      <c r="S19" s="1" t="s">
        <v>27</v>
      </c>
      <c r="T19" s="74">
        <f>IF(I7=12,SUMPRODUCT(T22:T381,D22:D381)/F6,"set frequency to 12")</f>
        <v>12.08029740977935</v>
      </c>
      <c r="U19" t="str">
        <f>IF(SUM(T22:T381)=F6,"ok","check")</f>
        <v>ok</v>
      </c>
      <c r="W19" s="31" t="s">
        <v>70</v>
      </c>
      <c r="X19" s="76"/>
      <c r="Y19" s="76"/>
      <c r="Z19" s="76"/>
      <c r="AA19" s="62" t="s">
        <v>71</v>
      </c>
      <c r="AJ19" s="145">
        <f>AJ13+AL15*(1-AJ13)</f>
        <v>0.17</v>
      </c>
      <c r="AK19" s="141">
        <f>AL16*(1-AJ13)</f>
        <v>0.83</v>
      </c>
      <c r="AL19" t="str">
        <f>IF(AJ19+AK19=1,"ok","check")</f>
        <v>ok</v>
      </c>
    </row>
    <row r="20" spans="1:39" ht="13.5" thickBot="1" x14ac:dyDescent="0.25">
      <c r="A20" s="4"/>
      <c r="B20" s="4"/>
      <c r="C20" s="4"/>
      <c r="D20" s="4"/>
      <c r="E20" s="102" t="str">
        <f>CONCATENATE("Outstanding ",F13*100,"% prepay")</f>
        <v>Outstanding 4% prepay</v>
      </c>
      <c r="F20" s="8" t="s">
        <v>9</v>
      </c>
      <c r="G20" s="102" t="s">
        <v>10</v>
      </c>
      <c r="H20" s="8" t="s">
        <v>2</v>
      </c>
      <c r="I20" s="102" t="s">
        <v>3</v>
      </c>
      <c r="J20" s="330" t="s">
        <v>15</v>
      </c>
      <c r="K20" s="330"/>
      <c r="L20" s="330"/>
      <c r="M20" s="20"/>
      <c r="N20" s="102" t="s">
        <v>18</v>
      </c>
      <c r="O20" s="102"/>
      <c r="P20" s="102"/>
      <c r="S20" s="33" t="str">
        <f>"Principals only (incl "&amp;F13*100&amp;"% CPR)"</f>
        <v>Principals only (incl 4% CPR)</v>
      </c>
      <c r="T20" s="76"/>
      <c r="U20" s="32"/>
      <c r="X20" s="30" t="s">
        <v>63</v>
      </c>
      <c r="Y20" s="67">
        <f>SUMPRODUCT(Y22:Y381,$V22:$V381)</f>
        <v>-39100.84788989267</v>
      </c>
      <c r="Z20" s="30"/>
      <c r="AA20" s="78">
        <f>SUMPRODUCT(AA22:AA381,$V22:$V381)</f>
        <v>-39100.847889892662</v>
      </c>
      <c r="AI20" s="30"/>
    </row>
    <row r="21" spans="1:39" x14ac:dyDescent="0.2">
      <c r="A21" s="7">
        <v>0</v>
      </c>
      <c r="B21" s="7">
        <v>0</v>
      </c>
      <c r="C21" s="7">
        <v>0</v>
      </c>
      <c r="D21" s="12">
        <f>A21/12</f>
        <v>0</v>
      </c>
      <c r="E21" s="29">
        <f>F6</f>
        <v>10000000</v>
      </c>
      <c r="N21" s="28">
        <f>E21+H21</f>
        <v>10000000</v>
      </c>
      <c r="O21" s="2"/>
      <c r="P21" s="2"/>
      <c r="R21" s="21" t="s">
        <v>61</v>
      </c>
      <c r="S21" s="30" t="s">
        <v>29</v>
      </c>
      <c r="T21" s="30" t="s">
        <v>28</v>
      </c>
      <c r="U21" s="64" t="s">
        <v>64</v>
      </c>
      <c r="V21" s="30" t="s">
        <v>57</v>
      </c>
      <c r="W21" s="30" t="s">
        <v>74</v>
      </c>
      <c r="X21" s="21" t="s">
        <v>62</v>
      </c>
      <c r="Y21" s="21" t="s">
        <v>75</v>
      </c>
      <c r="Z21" s="21" t="s">
        <v>72</v>
      </c>
      <c r="AA21" s="62"/>
      <c r="AB21" s="21" t="s">
        <v>72</v>
      </c>
      <c r="AD21" t="s">
        <v>81</v>
      </c>
      <c r="AI21" s="184" t="s">
        <v>60</v>
      </c>
      <c r="AJ21" s="138" t="s">
        <v>89</v>
      </c>
      <c r="AK21" s="139" t="s">
        <v>90</v>
      </c>
      <c r="AL21" s="140" t="s">
        <v>132</v>
      </c>
      <c r="AM21" s="152" t="s">
        <v>133</v>
      </c>
    </row>
    <row r="22" spans="1:39" x14ac:dyDescent="0.2">
      <c r="A22" s="7">
        <v>1</v>
      </c>
      <c r="B22" s="7">
        <v>0.5</v>
      </c>
      <c r="C22" s="7">
        <v>0.25</v>
      </c>
      <c r="D22" s="12">
        <f t="shared" ref="D22:D85" si="0">A22/12</f>
        <v>8.3333333333333329E-2</v>
      </c>
      <c r="E22" s="29">
        <f>IF($A22&lt;=$I$8,E21-G22-H22,0)</f>
        <v>9952229.5209553335</v>
      </c>
      <c r="F22" s="2">
        <f t="shared" ref="F22:F85" si="1">IF($A22&lt;=$I$8,-IPMT($G$11,1,$I$8-$A22+1,$E21),0)</f>
        <v>31184.539464814698</v>
      </c>
      <c r="G22" s="2">
        <f>IF($A22&lt;=$I$8,-PPMT($G$11,1,$I$8-$A22+1,$E21),0)</f>
        <v>15082.457263031589</v>
      </c>
      <c r="H22" s="2">
        <f>IF($A22&lt;=$I$8,(E21-G22)*$G$13,0)</f>
        <v>32688.021781633841</v>
      </c>
      <c r="I22" s="2">
        <f>SUM(F22:H22)</f>
        <v>78955.018509480127</v>
      </c>
      <c r="J22" s="2">
        <f>IF($I$7=1,I22*A22,IF($I$7=2,I22*B22,IF($I$7=4,I22*C22,I22*D22)))</f>
        <v>6579.5848757900103</v>
      </c>
      <c r="K22" s="2">
        <f>I22/(1+$F$12)^IF($I$7=1,$A22,IF($I$7=2,$B22,IF($I$7=4,$C22,$D22)))</f>
        <v>78709.566351664937</v>
      </c>
      <c r="L22" s="2">
        <f>J22/(1+$F$12)^IF($I$7=1,$A22,IF($I$7=2,$B22,IF($I$7=4,$C22,$D22)))</f>
        <v>6559.1305293054111</v>
      </c>
      <c r="M22" s="2"/>
      <c r="N22" s="28">
        <f>IF($A22&lt;=$I$8,N21-P22,0)</f>
        <v>9984917.542736968</v>
      </c>
      <c r="O22" s="2">
        <f>IF($A22&lt;=$I$8,-IPMT($G$11,1,$I$8-$A22+1,$N21),0)</f>
        <v>31184.539464814698</v>
      </c>
      <c r="P22" s="2">
        <f>IF($A22&lt;=$I$8,-PPMT($G$11,1,$I$8-$A22+1,$N21),0)</f>
        <v>15082.457263031589</v>
      </c>
      <c r="R22">
        <f>ROUND(D22*12,1)</f>
        <v>1</v>
      </c>
      <c r="S22" s="89">
        <f t="shared" ref="S22:S85" si="2">IF(D22&lt;$I$9,G22+H22,0)</f>
        <v>47770.47904466543</v>
      </c>
      <c r="T22" s="89">
        <f>IF(AND(S22=0,S21&gt;0),SUM($G22:$H$381),S22)</f>
        <v>47770.47904466543</v>
      </c>
      <c r="U22" s="82">
        <f>SUM(T22:T$381)</f>
        <v>9999999.9999999981</v>
      </c>
      <c r="V22" s="68">
        <f>localspline(R22,'BBG rates'!$G$10:$G$27,'BBG rates'!$K$10:$K$27)</f>
        <v>1.0002517930437387</v>
      </c>
      <c r="W22" s="68">
        <f>locallinterp(R22,'BBG rates'!$G$10:$G$27,'BBG rates'!$J$10:$J$27)</f>
        <v>-0.48612500000000003</v>
      </c>
      <c r="X22" s="56">
        <f>((1+W22%)^(1/12)-1)*1200</f>
        <v>-0.48721149787493978</v>
      </c>
      <c r="Y22" s="66">
        <f t="shared" ref="Y22:Y85" si="3">T22*X22%/12+Y23</f>
        <v>-1620.8584853920743</v>
      </c>
      <c r="Z22" s="72">
        <f t="shared" ref="Z22:Z85" si="4">IF(U22=0,0,Y22*1200/U22)</f>
        <v>-0.19450301824704894</v>
      </c>
      <c r="AA22" s="79">
        <f t="shared" ref="AA22:AA85" si="5">T22*$AA$17%/12+AA23</f>
        <v>-266.98875799539411</v>
      </c>
      <c r="AB22" s="81">
        <f>IF(U22=0,0,AA22*1200/U22)</f>
        <v>-3.2038650959447301E-2</v>
      </c>
      <c r="AD22" s="95">
        <f>locallinterp(R22,'BBG rates'!$N$10:$N$369,'BBG rates'!$P$10:$P$369)</f>
        <v>8.3354316086978228E-2</v>
      </c>
      <c r="AI22" s="185">
        <f t="shared" ref="AI22:AI85" si="6">A22</f>
        <v>1</v>
      </c>
      <c r="AJ22" s="127">
        <f>locallinterp(MIN(AI22,CAP_Senior*12),'BBG rates'!$X$24:$X$65,'BBG rates'!$Y$24:$Y$65)</f>
        <v>0</v>
      </c>
      <c r="AK22" s="127">
        <f>locallinterp(MIN(AI22,CAP_CB*12),'BBG rates'!$AA$25:$AA$40,'BBG rates'!$AC$25:$AC$40)</f>
        <v>0.20833333333333334</v>
      </c>
      <c r="AL22" s="144">
        <f t="shared" ref="AL22:AL85" si="7">SUMPRODUCT(AJ22:AK22,$AJ$19:$AK$19)</f>
        <v>0.17291666666666666</v>
      </c>
      <c r="AM22" s="142">
        <f>(SUMPRODUCT(AL22:AL$381,G22:G$381)+SUMPRODUCT(AL22:AL$381,H22:H$381))/12</f>
        <v>13286079.866039475</v>
      </c>
    </row>
    <row r="23" spans="1:39" x14ac:dyDescent="0.2">
      <c r="A23" s="7">
        <v>2</v>
      </c>
      <c r="B23" s="7">
        <v>1</v>
      </c>
      <c r="C23" s="7">
        <v>0.5</v>
      </c>
      <c r="D23" s="12">
        <f t="shared" si="0"/>
        <v>0.16666666666666666</v>
      </c>
      <c r="E23" s="29">
        <f>IF($A23&lt;=$I$8,E22-G23-H23,0)</f>
        <v>9904617.9179257397</v>
      </c>
      <c r="F23" s="2">
        <f t="shared" si="1"/>
        <v>31035.569425912548</v>
      </c>
      <c r="G23" s="2">
        <f t="shared" ref="G23:G86" si="8">IF($A23&lt;=$I$8,-PPMT($G$11,1,$I$8-$A23+1,$E22),0)</f>
        <v>15079.961194142921</v>
      </c>
      <c r="H23" s="2">
        <f t="shared" ref="H23:H86" si="9">IF($A23&lt;=$I$8,(E22-G23)*$G$13,0)</f>
        <v>32531.641835450639</v>
      </c>
      <c r="I23" s="2">
        <f t="shared" ref="I23:I53" si="10">SUM(F23:H23)</f>
        <v>78647.172455506108</v>
      </c>
      <c r="J23" s="2">
        <f>IF($I$7=1,I23*A23,IF($I$7=2,I23*B23,IF($I$7=4,I23*C23,I23*D23)))</f>
        <v>13107.862075917685</v>
      </c>
      <c r="K23" s="2">
        <f t="shared" ref="K23:L85" si="11">I23/(1+$F$12)^IF($I$7=1,$A23,IF($I$7=2,$B23,IF($I$7=4,$C23,$D23)))</f>
        <v>78158.942255083995</v>
      </c>
      <c r="L23" s="2">
        <f t="shared" si="11"/>
        <v>13026.490375847332</v>
      </c>
      <c r="M23" s="2"/>
      <c r="N23" s="28">
        <f>IF($A23&lt;=$I$8,N22-P23,0)</f>
        <v>9969788.0515255611</v>
      </c>
      <c r="O23" s="2">
        <f t="shared" ref="O23:O86" si="12">IF($A23&lt;=$I$8,-IPMT($G$11,1,$I$8-$A23+1,$N22),0)</f>
        <v>31137.505516440156</v>
      </c>
      <c r="P23" s="2">
        <f t="shared" ref="P23:P86" si="13">IF($A23&lt;=$I$8,-PPMT($G$11,1,$I$8-$A23+1,$N22),0)</f>
        <v>15129.491211406132</v>
      </c>
      <c r="R23">
        <f t="shared" ref="R23:R86" si="14">ROUND(D23*12,1)</f>
        <v>2</v>
      </c>
      <c r="S23" s="89">
        <f t="shared" si="2"/>
        <v>47611.603029593563</v>
      </c>
      <c r="T23" s="89">
        <f>IF(AND(S23=0,S22&gt;0),SUM($G23:$H$381),S23)</f>
        <v>47611.603029593563</v>
      </c>
      <c r="U23" s="82">
        <f>SUM(T23:T$381)</f>
        <v>9952229.5209553316</v>
      </c>
      <c r="V23" s="68">
        <f>localspline(R23,'BBG rates'!$G$10:$G$27,'BBG rates'!$K$10:$K$27)</f>
        <v>1.0007036717399336</v>
      </c>
      <c r="W23" s="68">
        <f>locallinterp(R23,'BBG rates'!$G$10:$G$27,'BBG rates'!$J$10:$J$27)</f>
        <v>-0.48849999999999999</v>
      </c>
      <c r="X23" s="56">
        <f t="shared" ref="X23:X86" si="15">((1+W23%)^(1/12)-1)*1200</f>
        <v>-0.48959715685596983</v>
      </c>
      <c r="Y23" s="66">
        <f t="shared" si="3"/>
        <v>-1601.463213184112</v>
      </c>
      <c r="Z23" s="72">
        <f t="shared" si="4"/>
        <v>-0.1930980240934457</v>
      </c>
      <c r="AA23" s="79">
        <f t="shared" si="5"/>
        <v>-265.7133399084961</v>
      </c>
      <c r="AB23" s="81">
        <f t="shared" ref="AB23:AB86" si="16">IF(U23=0,0,AA23*1200/U23)</f>
        <v>-3.2038650959447301E-2</v>
      </c>
      <c r="AD23" s="95">
        <f>locallinterp(R23,'BBG rates'!$N$10:$N$369,'BBG rates'!$P$10:$P$369)</f>
        <v>0.16678394528998894</v>
      </c>
      <c r="AI23" s="185">
        <f t="shared" si="6"/>
        <v>2</v>
      </c>
      <c r="AJ23" s="127">
        <f>locallinterp(MIN(AI23,CAP_Senior*12),'BBG rates'!$X$24:$X$65,'BBG rates'!$Y$24:$Y$65)</f>
        <v>0</v>
      </c>
      <c r="AK23" s="127">
        <f>locallinterp(MIN(AI23,CAP_CB*12),'BBG rates'!$AA$25:$AA$40,'BBG rates'!$AC$25:$AC$40)</f>
        <v>0.41666666666666669</v>
      </c>
      <c r="AL23" s="144">
        <f t="shared" si="7"/>
        <v>0.34583333333333333</v>
      </c>
      <c r="AM23" s="142">
        <f>(SUMPRODUCT(AL23:AL$381,G23:G$381)+SUMPRODUCT(AL23:AL$381,H23:H$381))/12</f>
        <v>13285391.506706022</v>
      </c>
    </row>
    <row r="24" spans="1:39" x14ac:dyDescent="0.2">
      <c r="A24" s="7">
        <v>3</v>
      </c>
      <c r="B24" s="7">
        <v>1.5</v>
      </c>
      <c r="C24" s="7">
        <v>0.75</v>
      </c>
      <c r="D24" s="12">
        <f t="shared" si="0"/>
        <v>0.25</v>
      </c>
      <c r="E24" s="29">
        <f t="shared" ref="E24:E87" si="17">IF($A24&lt;=$I$8,E23-G24-H24,0)</f>
        <v>9857164.6703807525</v>
      </c>
      <c r="F24" s="2">
        <f t="shared" si="1"/>
        <v>30887.094834546602</v>
      </c>
      <c r="G24" s="2">
        <f t="shared" si="8"/>
        <v>15077.465538340777</v>
      </c>
      <c r="H24" s="2">
        <f t="shared" si="9"/>
        <v>32375.782006646074</v>
      </c>
      <c r="I24" s="2">
        <f t="shared" ref="I24:I30" si="18">SUM(F24:H24)</f>
        <v>78340.342379533453</v>
      </c>
      <c r="J24" s="2">
        <f t="shared" ref="J24:J87" si="19">IF($I$7=1,I24*A24,IF($I$7=2,I24*B24,IF($I$7=4,I24*C24,I24*D24)))</f>
        <v>19585.085594883363</v>
      </c>
      <c r="K24" s="2">
        <f t="shared" si="11"/>
        <v>77611.987526770288</v>
      </c>
      <c r="L24" s="2">
        <f t="shared" si="11"/>
        <v>19402.996881692572</v>
      </c>
      <c r="M24" s="2"/>
      <c r="N24" s="28">
        <f t="shared" ref="N24:N87" si="20">IF($A24&lt;=$I$8,N23-P24,0)</f>
        <v>9954611.3796925787</v>
      </c>
      <c r="O24" s="2">
        <f t="shared" si="12"/>
        <v>31090.32489486369</v>
      </c>
      <c r="P24" s="2">
        <f t="shared" si="13"/>
        <v>15176.671832982594</v>
      </c>
      <c r="R24">
        <f t="shared" si="14"/>
        <v>3</v>
      </c>
      <c r="S24" s="89">
        <f t="shared" si="2"/>
        <v>47453.247544986851</v>
      </c>
      <c r="T24" s="89">
        <f>IF(AND(S24=0,S23&gt;0),SUM($G24:$H$381),S24)</f>
        <v>47453.247544986851</v>
      </c>
      <c r="U24" s="82">
        <f>SUM(T24:T$381)</f>
        <v>9904617.9179257378</v>
      </c>
      <c r="V24" s="68">
        <f>localspline(R24,'BBG rates'!$G$10:$G$27,'BBG rates'!$K$10:$K$27)</f>
        <v>1.0011555447240852</v>
      </c>
      <c r="W24" s="68">
        <f>locallinterp(R24,'BBG rates'!$G$10:$G$27,'BBG rates'!$J$10:$J$27)</f>
        <v>-0.49087500000000001</v>
      </c>
      <c r="X24" s="56">
        <f t="shared" si="15"/>
        <v>-0.49198286803018298</v>
      </c>
      <c r="Y24" s="66">
        <f t="shared" si="3"/>
        <v>-1582.0377919535752</v>
      </c>
      <c r="Z24" s="72">
        <f t="shared" si="4"/>
        <v>-0.19167274962807146</v>
      </c>
      <c r="AA24" s="79">
        <f t="shared" si="5"/>
        <v>-264.44216363259198</v>
      </c>
      <c r="AB24" s="81">
        <f t="shared" si="16"/>
        <v>-3.2038650959447301E-2</v>
      </c>
      <c r="AD24" s="95">
        <f>locallinterp(R24,'BBG rates'!$N$10:$N$369,'BBG rates'!$P$10:$P$369)</f>
        <v>0.2502888861810213</v>
      </c>
      <c r="AI24" s="185">
        <f t="shared" si="6"/>
        <v>3</v>
      </c>
      <c r="AJ24" s="127">
        <f>locallinterp(MIN(AI24,CAP_Senior*12),'BBG rates'!$X$24:$X$65,'BBG rates'!$Y$24:$Y$65)</f>
        <v>0</v>
      </c>
      <c r="AK24" s="127">
        <f>locallinterp(MIN(AI24,CAP_CB*12),'BBG rates'!$AA$25:$AA$40,'BBG rates'!$AC$25:$AC$40)</f>
        <v>0.625</v>
      </c>
      <c r="AL24" s="144">
        <f t="shared" si="7"/>
        <v>0.51874999999999993</v>
      </c>
      <c r="AM24" s="142">
        <f>(SUMPRODUCT(AL24:AL$381,G24:G$381)+SUMPRODUCT(AL24:AL$381,H24:H$381))/12</f>
        <v>13284019.3667576</v>
      </c>
    </row>
    <row r="25" spans="1:39" x14ac:dyDescent="0.2">
      <c r="A25" s="7">
        <v>4</v>
      </c>
      <c r="B25" s="7">
        <v>2</v>
      </c>
      <c r="C25" s="7">
        <v>1</v>
      </c>
      <c r="D25" s="12">
        <f t="shared" si="0"/>
        <v>0.33333333333333331</v>
      </c>
      <c r="E25" s="29">
        <f t="shared" si="17"/>
        <v>9809869.2594940569</v>
      </c>
      <c r="F25" s="2">
        <f t="shared" si="1"/>
        <v>30739.114067466573</v>
      </c>
      <c r="G25" s="2">
        <f t="shared" si="8"/>
        <v>15074.970295556799</v>
      </c>
      <c r="H25" s="2">
        <f t="shared" si="9"/>
        <v>32220.44059113909</v>
      </c>
      <c r="I25" s="2">
        <f t="shared" si="18"/>
        <v>78034.524954162465</v>
      </c>
      <c r="J25" s="2">
        <f t="shared" si="19"/>
        <v>26011.508318054155</v>
      </c>
      <c r="K25" s="2">
        <f>I25/(1+$F$12)^IF($I$7=1,$A25,IF($I$7=2,$B25,IF($I$7=4,$C25,$D25)))</f>
        <v>77068.678258518703</v>
      </c>
      <c r="L25" s="2">
        <f>J25/(1+$F$12)^IF($I$7=1,$A25,IF($I$7=2,$B25,IF($I$7=4,$C25,$D25)))</f>
        <v>25689.559419506233</v>
      </c>
      <c r="M25" s="2"/>
      <c r="N25" s="28">
        <f t="shared" si="20"/>
        <v>9939387.3801074233</v>
      </c>
      <c r="O25" s="2">
        <f t="shared" si="12"/>
        <v>31042.997142691671</v>
      </c>
      <c r="P25" s="2">
        <f t="shared" si="13"/>
        <v>15223.999585154617</v>
      </c>
      <c r="R25">
        <f t="shared" si="14"/>
        <v>4</v>
      </c>
      <c r="S25" s="89">
        <f t="shared" si="2"/>
        <v>47295.410886695885</v>
      </c>
      <c r="T25" s="89">
        <f>IF(AND(S25=0,S24&gt;0),SUM($G25:$H$381),S25)</f>
        <v>47295.410886695885</v>
      </c>
      <c r="U25" s="82">
        <f>SUM(T25:T$381)</f>
        <v>9857164.6703807507</v>
      </c>
      <c r="V25" s="68">
        <f>localspline(R25,'BBG rates'!$G$10:$G$27,'BBG rates'!$K$10:$K$27)</f>
        <v>1.0016072346102698</v>
      </c>
      <c r="W25" s="68">
        <f>locallinterp(R25,'BBG rates'!$G$10:$G$27,'BBG rates'!$J$10:$J$27)</f>
        <v>-0.49325000000000002</v>
      </c>
      <c r="X25" s="56">
        <f t="shared" si="15"/>
        <v>-0.49436863140024379</v>
      </c>
      <c r="Y25" s="66">
        <f t="shared" si="3"/>
        <v>-1562.5826379331345</v>
      </c>
      <c r="Z25" s="72">
        <f t="shared" si="4"/>
        <v>-0.19022703061400031</v>
      </c>
      <c r="AA25" s="79">
        <f t="shared" si="5"/>
        <v>-263.17521527010359</v>
      </c>
      <c r="AB25" s="81">
        <f t="shared" si="16"/>
        <v>-3.2038650959447308E-2</v>
      </c>
      <c r="AD25" s="95">
        <f>locallinterp(R25,'BBG rates'!$N$10:$N$369,'BBG rates'!$P$10:$P$369)</f>
        <v>0.33386907820342326</v>
      </c>
      <c r="AI25" s="185">
        <f t="shared" si="6"/>
        <v>4</v>
      </c>
      <c r="AJ25" s="127">
        <f>locallinterp(MIN(AI25,CAP_Senior*12),'BBG rates'!$X$24:$X$65,'BBG rates'!$Y$24:$Y$65)</f>
        <v>8.2916666666665861E-2</v>
      </c>
      <c r="AK25" s="127">
        <f>locallinterp(MIN(AI25,CAP_CB*12),'BBG rates'!$AA$25:$AA$40,'BBG rates'!$AC$25:$AC$40)</f>
        <v>0.83333333333333337</v>
      </c>
      <c r="AL25" s="144">
        <f t="shared" si="7"/>
        <v>0.70576249999999985</v>
      </c>
      <c r="AM25" s="142">
        <f>(SUMPRODUCT(AL25:AL$381,G25:G$381)+SUMPRODUCT(AL25:AL$381,H25:H$381))/12</f>
        <v>13281968.0024106</v>
      </c>
    </row>
    <row r="26" spans="1:39" x14ac:dyDescent="0.2">
      <c r="A26" s="7">
        <v>5</v>
      </c>
      <c r="B26" s="7">
        <v>2.5</v>
      </c>
      <c r="C26" s="7">
        <v>1.25</v>
      </c>
      <c r="D26" s="12">
        <f t="shared" si="0"/>
        <v>0.41666666666666669</v>
      </c>
      <c r="E26" s="29">
        <f t="shared" si="17"/>
        <v>9762731.1681379061</v>
      </c>
      <c r="F26" s="2">
        <f t="shared" si="1"/>
        <v>30591.625506736495</v>
      </c>
      <c r="G26" s="2">
        <f t="shared" si="8"/>
        <v>15072.475465722631</v>
      </c>
      <c r="H26" s="2">
        <f t="shared" si="9"/>
        <v>32065.615890427547</v>
      </c>
      <c r="I26" s="2">
        <f t="shared" si="18"/>
        <v>77729.716862886678</v>
      </c>
      <c r="J26" s="2">
        <f t="shared" si="19"/>
        <v>32387.382026202784</v>
      </c>
      <c r="K26" s="2">
        <f t="shared" si="11"/>
        <v>76528.990696196124</v>
      </c>
      <c r="L26" s="2">
        <f t="shared" si="11"/>
        <v>31887.079456748383</v>
      </c>
      <c r="M26" s="2"/>
      <c r="N26" s="28">
        <f t="shared" si="20"/>
        <v>9924115.9051806815</v>
      </c>
      <c r="O26" s="2">
        <f t="shared" si="12"/>
        <v>30995.521801104111</v>
      </c>
      <c r="P26" s="2">
        <f t="shared" si="13"/>
        <v>15271.47492674217</v>
      </c>
      <c r="R26">
        <f t="shared" si="14"/>
        <v>5</v>
      </c>
      <c r="S26" s="89">
        <f t="shared" si="2"/>
        <v>47138.09135615018</v>
      </c>
      <c r="T26" s="89">
        <f>IF(AND(S26=0,S25&gt;0),SUM($G26:$H$381),S26)</f>
        <v>47138.09135615018</v>
      </c>
      <c r="U26" s="82">
        <f>SUM(T26:T$381)</f>
        <v>9809869.2594940532</v>
      </c>
      <c r="V26" s="68">
        <f>localspline(R26,'BBG rates'!$G$10:$G$27,'BBG rates'!$K$10:$K$27)</f>
        <v>1.0020585640125637</v>
      </c>
      <c r="W26" s="68">
        <f>locallinterp(R26,'BBG rates'!$G$10:$G$27,'BBG rates'!$J$10:$J$27)</f>
        <v>-0.49562499999999998</v>
      </c>
      <c r="X26" s="56">
        <f t="shared" si="15"/>
        <v>-0.49675444696828386</v>
      </c>
      <c r="Y26" s="66">
        <f t="shared" si="3"/>
        <v>-1543.0981649734945</v>
      </c>
      <c r="Z26" s="72">
        <f t="shared" si="4"/>
        <v>-0.18876070098244066</v>
      </c>
      <c r="AA26" s="79">
        <f t="shared" si="5"/>
        <v>-261.91248096895151</v>
      </c>
      <c r="AB26" s="81">
        <f t="shared" si="16"/>
        <v>-3.2038650959447308E-2</v>
      </c>
      <c r="AD26" s="95">
        <f>locallinterp(R26,'BBG rates'!$N$10:$N$369,'BBG rates'!$P$10:$P$369)</f>
        <v>0.41752440167190152</v>
      </c>
      <c r="AI26" s="185">
        <f t="shared" si="6"/>
        <v>5</v>
      </c>
      <c r="AJ26" s="127">
        <f>locallinterp(MIN(AI26,CAP_Senior*12),'BBG rates'!$X$24:$X$65,'BBG rates'!$Y$24:$Y$65)</f>
        <v>0.16583333333333172</v>
      </c>
      <c r="AK26" s="127">
        <f>locallinterp(MIN(AI26,CAP_CB*12),'BBG rates'!$AA$25:$AA$40,'BBG rates'!$AC$25:$AC$40)</f>
        <v>1.0416666666666667</v>
      </c>
      <c r="AL26" s="144">
        <f t="shared" si="7"/>
        <v>0.89277499999999976</v>
      </c>
      <c r="AM26" s="142">
        <f>(SUMPRODUCT(AL26:AL$381,G26:G$381)+SUMPRODUCT(AL26:AL$381,H26:H$381))/12</f>
        <v>13279186.391791776</v>
      </c>
    </row>
    <row r="27" spans="1:39" x14ac:dyDescent="0.2">
      <c r="A27" s="7">
        <v>6</v>
      </c>
      <c r="B27" s="7">
        <v>3</v>
      </c>
      <c r="C27" s="7">
        <v>1.5</v>
      </c>
      <c r="D27" s="12">
        <f t="shared" si="0"/>
        <v>0.5</v>
      </c>
      <c r="E27" s="29">
        <f t="shared" si="17"/>
        <v>9715749.8808775656</v>
      </c>
      <c r="F27" s="2">
        <f t="shared" si="1"/>
        <v>30444.627539717301</v>
      </c>
      <c r="G27" s="2">
        <f t="shared" si="8"/>
        <v>15069.981048769931</v>
      </c>
      <c r="H27" s="2">
        <f t="shared" si="9"/>
        <v>31911.306211570001</v>
      </c>
      <c r="I27" s="2">
        <f t="shared" si="18"/>
        <v>77425.914800057231</v>
      </c>
      <c r="J27" s="2">
        <f t="shared" si="19"/>
        <v>38712.957400028616</v>
      </c>
      <c r="K27" s="2">
        <f t="shared" si="11"/>
        <v>75992.901238754246</v>
      </c>
      <c r="L27" s="2">
        <f t="shared" si="11"/>
        <v>37996.450619377123</v>
      </c>
      <c r="M27" s="2"/>
      <c r="N27" s="28">
        <f t="shared" si="20"/>
        <v>9908796.8068626858</v>
      </c>
      <c r="O27" s="2">
        <f t="shared" si="12"/>
        <v>30947.898409850219</v>
      </c>
      <c r="P27" s="2">
        <f t="shared" si="13"/>
        <v>15319.09831799606</v>
      </c>
      <c r="R27">
        <f t="shared" si="14"/>
        <v>6</v>
      </c>
      <c r="S27" s="89">
        <f t="shared" si="2"/>
        <v>46981.28726033993</v>
      </c>
      <c r="T27" s="89">
        <f>IF(AND(S27=0,S26&gt;0),SUM($G27:$H$381),S27)</f>
        <v>46981.28726033993</v>
      </c>
      <c r="U27" s="82">
        <f>SUM(T27:T$381)</f>
        <v>9762731.1681379005</v>
      </c>
      <c r="V27" s="68">
        <f>localspline(R27,'BBG rates'!$G$10:$G$27,'BBG rates'!$K$10:$K$27)</f>
        <v>1.0025100708007813</v>
      </c>
      <c r="W27" s="68">
        <f>locallinterp(R27,'BBG rates'!$G$10:$G$27,'BBG rates'!$J$10:$J$27)</f>
        <v>-0.498</v>
      </c>
      <c r="X27" s="56">
        <f t="shared" si="15"/>
        <v>-0.49914031473683451</v>
      </c>
      <c r="Y27" s="66">
        <f t="shared" si="3"/>
        <v>-1523.5847845545238</v>
      </c>
      <c r="Z27" s="72">
        <f t="shared" si="4"/>
        <v>-0.18727359280693484</v>
      </c>
      <c r="AA27" s="79">
        <f t="shared" si="5"/>
        <v>-260.65394692240631</v>
      </c>
      <c r="AB27" s="81">
        <f t="shared" si="16"/>
        <v>-3.2038650959447315E-2</v>
      </c>
      <c r="AD27" s="95">
        <f>locallinterp(R27,'BBG rates'!$N$10:$N$369,'BBG rates'!$P$10:$P$369)</f>
        <v>0.50125503540039063</v>
      </c>
      <c r="AI27" s="185">
        <f t="shared" si="6"/>
        <v>6</v>
      </c>
      <c r="AJ27" s="127">
        <f>locallinterp(MIN(AI27,CAP_Senior*12),'BBG rates'!$X$24:$X$65,'BBG rates'!$Y$24:$Y$65)</f>
        <v>-0.13625000000000997</v>
      </c>
      <c r="AK27" s="127">
        <f>locallinterp(MIN(AI27,CAP_CB*12),'BBG rates'!$AA$25:$AA$40,'BBG rates'!$AC$25:$AC$40)</f>
        <v>1.25</v>
      </c>
      <c r="AL27" s="144">
        <f t="shared" si="7"/>
        <v>1.0143374999999981</v>
      </c>
      <c r="AM27" s="142">
        <f>(SUMPRODUCT(AL27:AL$381,G27:G$381)+SUMPRODUCT(AL27:AL$381,H27:H$381))/12</f>
        <v>13275679.415999234</v>
      </c>
    </row>
    <row r="28" spans="1:39" x14ac:dyDescent="0.2">
      <c r="A28" s="7">
        <v>7</v>
      </c>
      <c r="B28" s="7">
        <v>3.5</v>
      </c>
      <c r="C28" s="7">
        <v>1.75</v>
      </c>
      <c r="D28" s="12">
        <f t="shared" si="0"/>
        <v>0.58333333333333337</v>
      </c>
      <c r="E28" s="29">
        <f t="shared" si="17"/>
        <v>9668924.8839657679</v>
      </c>
      <c r="F28" s="2">
        <f t="shared" si="1"/>
        <v>30298.118559049515</v>
      </c>
      <c r="G28" s="2">
        <f t="shared" si="8"/>
        <v>15067.487044630376</v>
      </c>
      <c r="H28" s="2">
        <f t="shared" si="9"/>
        <v>31757.509867167479</v>
      </c>
      <c r="I28" s="2">
        <f t="shared" si="18"/>
        <v>77123.115470847377</v>
      </c>
      <c r="J28" s="2">
        <f t="shared" si="19"/>
        <v>44988.484024660975</v>
      </c>
      <c r="K28" s="2">
        <f t="shared" si="11"/>
        <v>75460.386437248351</v>
      </c>
      <c r="L28" s="2">
        <f t="shared" si="11"/>
        <v>44018.558755061546</v>
      </c>
      <c r="M28" s="2"/>
      <c r="N28" s="28">
        <f t="shared" si="20"/>
        <v>9893429.9366420843</v>
      </c>
      <c r="O28" s="2">
        <f t="shared" si="12"/>
        <v>30900.126507243927</v>
      </c>
      <c r="P28" s="2">
        <f t="shared" si="13"/>
        <v>15366.870220602357</v>
      </c>
      <c r="R28">
        <f t="shared" si="14"/>
        <v>7</v>
      </c>
      <c r="S28" s="89">
        <f t="shared" si="2"/>
        <v>46824.996911797854</v>
      </c>
      <c r="T28" s="89">
        <f>IF(AND(S28=0,S27&gt;0),SUM($G28:$H$381),S28)</f>
        <v>46824.996911797854</v>
      </c>
      <c r="U28" s="82">
        <f>SUM(T28:T$381)</f>
        <v>9715749.88087756</v>
      </c>
      <c r="V28" s="68">
        <f>localspline(R28,'BBG rates'!$G$10:$G$27,'BBG rates'!$K$10:$K$27)</f>
        <v>1.0029614583797093</v>
      </c>
      <c r="W28" s="68">
        <f>locallinterp(R28,'BBG rates'!$G$10:$G$27,'BBG rates'!$J$10:$J$27)</f>
        <v>-0.50037500000000001</v>
      </c>
      <c r="X28" s="56">
        <f t="shared" si="15"/>
        <v>-0.50152623470829383</v>
      </c>
      <c r="Y28" s="66">
        <f t="shared" si="3"/>
        <v>-1504.0429057963008</v>
      </c>
      <c r="Z28" s="72">
        <f t="shared" si="4"/>
        <v>-0.18576553627711756</v>
      </c>
      <c r="AA28" s="79">
        <f t="shared" si="5"/>
        <v>-259.39959936894002</v>
      </c>
      <c r="AB28" s="81">
        <f t="shared" si="16"/>
        <v>-3.2038650959447322E-2</v>
      </c>
      <c r="AD28" s="95">
        <f>locallinterp(R28,'BBG rates'!$N$10:$N$369,'BBG rates'!$P$10:$P$369)</f>
        <v>0.58506085072149705</v>
      </c>
      <c r="AI28" s="185">
        <f t="shared" si="6"/>
        <v>7</v>
      </c>
      <c r="AJ28" s="127">
        <f>locallinterp(MIN(AI28,CAP_Senior*12),'BBG rates'!$X$24:$X$65,'BBG rates'!$Y$24:$Y$65)</f>
        <v>0.2590277777777687</v>
      </c>
      <c r="AK28" s="127">
        <f>locallinterp(MIN(AI28,CAP_CB*12),'BBG rates'!$AA$25:$AA$40,'BBG rates'!$AC$25:$AC$40)</f>
        <v>1.4583333333333333</v>
      </c>
      <c r="AL28" s="144">
        <f t="shared" si="7"/>
        <v>1.2544513888888871</v>
      </c>
      <c r="AM28" s="142">
        <f>(SUMPRODUCT(AL28:AL$381,G28:G$381)+SUMPRODUCT(AL28:AL$381,H28:H$381))/12</f>
        <v>13271708.175877029</v>
      </c>
    </row>
    <row r="29" spans="1:39" x14ac:dyDescent="0.2">
      <c r="A29" s="7">
        <v>8</v>
      </c>
      <c r="B29" s="7">
        <v>4</v>
      </c>
      <c r="C29" s="7">
        <v>2</v>
      </c>
      <c r="D29" s="12">
        <f t="shared" si="0"/>
        <v>0.66666666666666663</v>
      </c>
      <c r="E29" s="29">
        <f t="shared" si="17"/>
        <v>9622255.6653371863</v>
      </c>
      <c r="F29" s="2">
        <f t="shared" si="1"/>
        <v>30152.096962635937</v>
      </c>
      <c r="G29" s="2">
        <f t="shared" si="8"/>
        <v>15064.99345323564</v>
      </c>
      <c r="H29" s="2">
        <f t="shared" si="9"/>
        <v>31604.225175345331</v>
      </c>
      <c r="I29" s="2">
        <f t="shared" si="18"/>
        <v>76821.315591216902</v>
      </c>
      <c r="J29" s="2">
        <f t="shared" si="19"/>
        <v>51214.210394144597</v>
      </c>
      <c r="K29" s="2">
        <f t="shared" si="11"/>
        <v>74931.42299386239</v>
      </c>
      <c r="L29" s="2">
        <f t="shared" si="11"/>
        <v>49954.281995908255</v>
      </c>
      <c r="M29" s="2"/>
      <c r="N29" s="28">
        <f t="shared" si="20"/>
        <v>9878015.1455443967</v>
      </c>
      <c r="O29" s="2">
        <f t="shared" si="12"/>
        <v>30852.205630159424</v>
      </c>
      <c r="P29" s="2">
        <f t="shared" si="13"/>
        <v>15414.791097686864</v>
      </c>
      <c r="R29">
        <f t="shared" si="14"/>
        <v>8</v>
      </c>
      <c r="S29" s="89">
        <f t="shared" si="2"/>
        <v>46669.218628580973</v>
      </c>
      <c r="T29" s="89">
        <f>IF(AND(S29=0,S28&gt;0),SUM($G29:$H$381),S29)</f>
        <v>46669.218628580973</v>
      </c>
      <c r="U29" s="82">
        <f>SUM(T29:T$381)</f>
        <v>9668924.8839657605</v>
      </c>
      <c r="V29" s="68">
        <f>localspline(R29,'BBG rates'!$G$10:$G$27,'BBG rates'!$K$10:$K$27)</f>
        <v>1.0034130262005823</v>
      </c>
      <c r="W29" s="68">
        <f>locallinterp(R29,'BBG rates'!$G$10:$G$27,'BBG rates'!$J$10:$J$27)</f>
        <v>-0.50275000000000003</v>
      </c>
      <c r="X29" s="56">
        <f t="shared" si="15"/>
        <v>-0.50391220688492666</v>
      </c>
      <c r="Y29" s="66">
        <f t="shared" si="3"/>
        <v>-1484.4729354701331</v>
      </c>
      <c r="Z29" s="72">
        <f t="shared" si="4"/>
        <v>-0.18423635967203031</v>
      </c>
      <c r="AA29" s="79">
        <f t="shared" si="5"/>
        <v>-258.14942459207811</v>
      </c>
      <c r="AB29" s="81">
        <f t="shared" si="16"/>
        <v>-3.2038650959447322E-2</v>
      </c>
      <c r="AD29" s="95">
        <f>locallinterp(R29,'BBG rates'!$N$10:$N$369,'BBG rates'!$P$10:$P$369)</f>
        <v>0.66894201746705484</v>
      </c>
      <c r="AI29" s="185">
        <f t="shared" si="6"/>
        <v>8</v>
      </c>
      <c r="AJ29" s="127">
        <f>locallinterp(MIN(AI29,CAP_Senior*12),'BBG rates'!$X$24:$X$65,'BBG rates'!$Y$24:$Y$65)</f>
        <v>0.65430555555554737</v>
      </c>
      <c r="AK29" s="127">
        <f>locallinterp(MIN(AI29,CAP_CB*12),'BBG rates'!$AA$25:$AA$40,'BBG rates'!$AC$25:$AC$40)</f>
        <v>1.6666666666666667</v>
      </c>
      <c r="AL29" s="144">
        <f t="shared" si="7"/>
        <v>1.4945652777777765</v>
      </c>
      <c r="AM29" s="142">
        <f>(SUMPRODUCT(AL29:AL$381,G29:G$381)+SUMPRODUCT(AL29:AL$381,H29:H$381))/12</f>
        <v>13266813.202342803</v>
      </c>
    </row>
    <row r="30" spans="1:39" x14ac:dyDescent="0.2">
      <c r="A30" s="7">
        <v>9</v>
      </c>
      <c r="B30" s="7">
        <v>4.5</v>
      </c>
      <c r="C30" s="7">
        <v>2.25</v>
      </c>
      <c r="D30" s="12">
        <f t="shared" si="0"/>
        <v>0.75</v>
      </c>
      <c r="E30" s="29">
        <f t="shared" si="17"/>
        <v>9575741.7146029342</v>
      </c>
      <c r="F30" s="2">
        <f t="shared" si="1"/>
        <v>30006.561153624429</v>
      </c>
      <c r="G30" s="2">
        <f t="shared" si="8"/>
        <v>15062.500274517419</v>
      </c>
      <c r="H30" s="2">
        <f t="shared" si="9"/>
        <v>31451.450459735162</v>
      </c>
      <c r="I30" s="2">
        <f t="shared" si="18"/>
        <v>76520.511887877015</v>
      </c>
      <c r="J30" s="2">
        <f t="shared" si="19"/>
        <v>57390.383915907762</v>
      </c>
      <c r="K30" s="2">
        <f t="shared" si="11"/>
        <v>74405.987760940494</v>
      </c>
      <c r="L30" s="2">
        <f t="shared" si="11"/>
        <v>55804.490820705374</v>
      </c>
      <c r="M30" s="2"/>
      <c r="N30" s="28">
        <f t="shared" si="20"/>
        <v>9862552.284130577</v>
      </c>
      <c r="O30" s="2">
        <f t="shared" si="12"/>
        <v>30804.135314026655</v>
      </c>
      <c r="P30" s="2">
        <f t="shared" si="13"/>
        <v>15462.86141381963</v>
      </c>
      <c r="R30">
        <f t="shared" si="14"/>
        <v>9</v>
      </c>
      <c r="S30" s="89">
        <f t="shared" si="2"/>
        <v>46513.950734252583</v>
      </c>
      <c r="T30" s="89">
        <f>IF(AND(S30=0,S29&gt;0),SUM($G30:$H$381),S30)</f>
        <v>46513.950734252583</v>
      </c>
      <c r="U30" s="82">
        <f>SUM(T30:T$381)</f>
        <v>9622255.6653371789</v>
      </c>
      <c r="V30" s="68">
        <f>localspline(R30,'BBG rates'!$G$10:$G$27,'BBG rates'!$K$10:$K$27)</f>
        <v>1.0038645968774773</v>
      </c>
      <c r="W30" s="68">
        <f>locallinterp(R30,'BBG rates'!$G$10:$G$27,'BBG rates'!$J$10:$J$27)</f>
        <v>-0.50512500000000005</v>
      </c>
      <c r="X30" s="56">
        <f t="shared" si="15"/>
        <v>-0.50629823126926432</v>
      </c>
      <c r="Y30" s="66">
        <f t="shared" si="3"/>
        <v>-1464.8752780095303</v>
      </c>
      <c r="Z30" s="72">
        <f t="shared" si="4"/>
        <v>-0.18268588933298091</v>
      </c>
      <c r="AA30" s="79">
        <f t="shared" si="5"/>
        <v>-256.90340892025205</v>
      </c>
      <c r="AB30" s="81">
        <f t="shared" si="16"/>
        <v>-3.2038650959447329E-2</v>
      </c>
      <c r="AD30" s="95">
        <f>locallinterp(R30,'BBG rates'!$N$10:$N$369,'BBG rates'!$P$10:$P$369)</f>
        <v>0.75289844765810798</v>
      </c>
      <c r="AI30" s="185">
        <f t="shared" si="6"/>
        <v>9</v>
      </c>
      <c r="AJ30" s="127">
        <f>locallinterp(MIN(AI30,CAP_Senior*12),'BBG rates'!$X$24:$X$65,'BBG rates'!$Y$24:$Y$65)</f>
        <v>1.049583333333326</v>
      </c>
      <c r="AK30" s="127">
        <f>locallinterp(MIN(AI30,CAP_CB*12),'BBG rates'!$AA$25:$AA$40,'BBG rates'!$AC$25:$AC$40)</f>
        <v>1.875</v>
      </c>
      <c r="AL30" s="144">
        <f t="shared" si="7"/>
        <v>1.7346791666666652</v>
      </c>
      <c r="AM30" s="142">
        <f>(SUMPRODUCT(AL30:AL$381,G30:G$381)+SUMPRODUCT(AL30:AL$381,H30:H$381))/12</f>
        <v>13261000.686200863</v>
      </c>
    </row>
    <row r="31" spans="1:39" x14ac:dyDescent="0.2">
      <c r="A31" s="7">
        <v>10</v>
      </c>
      <c r="B31" s="7">
        <v>5</v>
      </c>
      <c r="C31" s="7">
        <v>2.5</v>
      </c>
      <c r="D31" s="12">
        <f t="shared" si="0"/>
        <v>0.83333333333333337</v>
      </c>
      <c r="E31" s="29">
        <f t="shared" si="17"/>
        <v>9529382.5230450686</v>
      </c>
      <c r="F31" s="2">
        <f t="shared" si="1"/>
        <v>29861.509540390758</v>
      </c>
      <c r="G31" s="2">
        <f t="shared" si="8"/>
        <v>15060.00750840742</v>
      </c>
      <c r="H31" s="2">
        <f t="shared" si="9"/>
        <v>31299.18404945678</v>
      </c>
      <c r="I31" s="2">
        <f t="shared" si="10"/>
        <v>76220.701098254969</v>
      </c>
      <c r="J31" s="2">
        <f t="shared" si="19"/>
        <v>63517.250915212477</v>
      </c>
      <c r="K31" s="2">
        <f t="shared" si="11"/>
        <v>73884.057740024451</v>
      </c>
      <c r="L31" s="2">
        <f t="shared" si="11"/>
        <v>61570.048116687045</v>
      </c>
      <c r="M31" s="2"/>
      <c r="N31" s="28">
        <f t="shared" si="20"/>
        <v>9847041.2024955582</v>
      </c>
      <c r="O31" s="2">
        <f t="shared" si="12"/>
        <v>30755.915092826832</v>
      </c>
      <c r="P31" s="2">
        <f t="shared" si="13"/>
        <v>15511.081635019455</v>
      </c>
      <c r="R31">
        <f t="shared" si="14"/>
        <v>10</v>
      </c>
      <c r="S31" s="89">
        <f t="shared" si="2"/>
        <v>46359.1915578642</v>
      </c>
      <c r="T31" s="89">
        <f>IF(AND(S31=0,S30&gt;0),SUM($G31:$H$381),S31)</f>
        <v>46359.1915578642</v>
      </c>
      <c r="U31" s="82">
        <f>SUM(T31:T$381)</f>
        <v>9575741.7146029249</v>
      </c>
      <c r="V31" s="68">
        <f>localspline(R31,'BBG rates'!$G$10:$G$27,'BBG rates'!$K$10:$K$27)</f>
        <v>1.0043164102569841</v>
      </c>
      <c r="W31" s="68">
        <f>locallinterp(R31,'BBG rates'!$G$10:$G$27,'BBG rates'!$J$10:$J$27)</f>
        <v>-0.50749999999999995</v>
      </c>
      <c r="X31" s="56">
        <f t="shared" si="15"/>
        <v>-0.50868430786370489</v>
      </c>
      <c r="Y31" s="66">
        <f t="shared" si="3"/>
        <v>-1445.2503355211156</v>
      </c>
      <c r="Z31" s="72">
        <f t="shared" si="4"/>
        <v>-0.18111394963593735</v>
      </c>
      <c r="AA31" s="79">
        <f t="shared" si="5"/>
        <v>-255.66153872665234</v>
      </c>
      <c r="AB31" s="81">
        <f t="shared" si="16"/>
        <v>-3.2038650959447329E-2</v>
      </c>
      <c r="AD31" s="95">
        <f>locallinterp(R31,'BBG rates'!$N$10:$N$369,'BBG rates'!$P$10:$P$369)</f>
        <v>0.83693034188082016</v>
      </c>
      <c r="AI31" s="185">
        <f t="shared" si="6"/>
        <v>10</v>
      </c>
      <c r="AJ31" s="127">
        <f>locallinterp(MIN(AI31,CAP_Senior*12),'BBG rates'!$X$24:$X$65,'BBG rates'!$Y$24:$Y$65)</f>
        <v>1.4448611111111047</v>
      </c>
      <c r="AK31" s="127">
        <f>locallinterp(MIN(AI31,CAP_CB*12),'BBG rates'!$AA$25:$AA$40,'BBG rates'!$AC$25:$AC$40)</f>
        <v>2.0833333333333335</v>
      </c>
      <c r="AL31" s="144">
        <f t="shared" si="7"/>
        <v>1.9747930555555546</v>
      </c>
      <c r="AM31" s="142">
        <f>(SUMPRODUCT(AL31:AL$381,G31:G$381)+SUMPRODUCT(AL31:AL$381,H31:H$381))/12</f>
        <v>13254276.787759358</v>
      </c>
    </row>
    <row r="32" spans="1:39" x14ac:dyDescent="0.2">
      <c r="A32" s="7">
        <v>11</v>
      </c>
      <c r="B32" s="7">
        <v>5.5</v>
      </c>
      <c r="C32" s="7">
        <v>2.75</v>
      </c>
      <c r="D32" s="12">
        <f t="shared" si="0"/>
        <v>0.91666666666666663</v>
      </c>
      <c r="E32" s="29">
        <f t="shared" si="17"/>
        <v>9483177.5836111326</v>
      </c>
      <c r="F32" s="2">
        <f t="shared" si="1"/>
        <v>29716.940536521441</v>
      </c>
      <c r="G32" s="2">
        <f t="shared" si="8"/>
        <v>15057.515154837352</v>
      </c>
      <c r="H32" s="2">
        <f t="shared" si="9"/>
        <v>31147.424279100254</v>
      </c>
      <c r="I32" s="2">
        <f t="shared" si="10"/>
        <v>75921.879970459049</v>
      </c>
      <c r="J32" s="2">
        <f t="shared" si="19"/>
        <v>69595.056639587463</v>
      </c>
      <c r="K32" s="2">
        <f t="shared" si="11"/>
        <v>73365.610080897444</v>
      </c>
      <c r="L32" s="2">
        <f t="shared" si="11"/>
        <v>67251.809240822651</v>
      </c>
      <c r="M32" s="2"/>
      <c r="N32" s="28">
        <f t="shared" si="20"/>
        <v>9831481.7502667997</v>
      </c>
      <c r="O32" s="2">
        <f t="shared" si="12"/>
        <v>30707.544499087911</v>
      </c>
      <c r="P32" s="2">
        <f t="shared" si="13"/>
        <v>15559.452228758375</v>
      </c>
      <c r="R32">
        <f t="shared" si="14"/>
        <v>11</v>
      </c>
      <c r="S32" s="89">
        <f t="shared" si="2"/>
        <v>46204.939433937609</v>
      </c>
      <c r="T32" s="89">
        <f>IF(AND(S32=0,S31&gt;0),SUM($G32:$H$381),S32)</f>
        <v>46204.939433937609</v>
      </c>
      <c r="U32" s="82">
        <f>SUM(T32:T$381)</f>
        <v>9529382.5230450593</v>
      </c>
      <c r="V32" s="68">
        <f>localspline(R32,'BBG rates'!$G$10:$G$27,'BBG rates'!$K$10:$K$27)</f>
        <v>1.004768437964791</v>
      </c>
      <c r="W32" s="68">
        <f>locallinterp(R32,'BBG rates'!$G$10:$G$27,'BBG rates'!$J$10:$J$27)</f>
        <v>-0.50987499999999997</v>
      </c>
      <c r="X32" s="56">
        <f t="shared" si="15"/>
        <v>-0.51107043667037999</v>
      </c>
      <c r="Y32" s="66">
        <f t="shared" si="3"/>
        <v>-1425.5985077955047</v>
      </c>
      <c r="Z32" s="72">
        <f t="shared" si="4"/>
        <v>-0.17952036296344995</v>
      </c>
      <c r="AA32" s="79">
        <f t="shared" si="5"/>
        <v>-254.42380042908187</v>
      </c>
      <c r="AB32" s="81">
        <f t="shared" si="16"/>
        <v>-3.2038650959447329E-2</v>
      </c>
      <c r="AD32" s="95">
        <f>locallinterp(R32,'BBG rates'!$N$10:$N$369,'BBG rates'!$P$10:$P$369)</f>
        <v>0.92103773480105833</v>
      </c>
      <c r="AI32" s="185">
        <f t="shared" si="6"/>
        <v>11</v>
      </c>
      <c r="AJ32" s="127">
        <f>locallinterp(MIN(AI32,CAP_Senior*12),'BBG rates'!$X$24:$X$65,'BBG rates'!$Y$24:$Y$65)</f>
        <v>1.8401388888888834</v>
      </c>
      <c r="AK32" s="127">
        <f>locallinterp(MIN(AI32,CAP_CB*12),'BBG rates'!$AA$25:$AA$40,'BBG rates'!$AC$25:$AC$40)</f>
        <v>2.2916666666666665</v>
      </c>
      <c r="AL32" s="144">
        <f t="shared" si="7"/>
        <v>2.2149069444444436</v>
      </c>
      <c r="AM32" s="142">
        <f>(SUMPRODUCT(AL32:AL$381,G32:G$381)+SUMPRODUCT(AL32:AL$381,H32:H$381))/12</f>
        <v>13246647.636963556</v>
      </c>
    </row>
    <row r="33" spans="1:39" x14ac:dyDescent="0.2">
      <c r="A33" s="7">
        <v>12</v>
      </c>
      <c r="B33" s="7">
        <v>6</v>
      </c>
      <c r="C33" s="7">
        <v>3</v>
      </c>
      <c r="D33" s="12">
        <f t="shared" si="0"/>
        <v>1</v>
      </c>
      <c r="E33" s="29">
        <f t="shared" si="17"/>
        <v>9437126.3909086864</v>
      </c>
      <c r="F33" s="2">
        <f t="shared" si="1"/>
        <v>29572.852560796746</v>
      </c>
      <c r="G33" s="2">
        <f t="shared" si="8"/>
        <v>15055.023213738952</v>
      </c>
      <c r="H33" s="2">
        <f t="shared" si="9"/>
        <v>30996.169488707994</v>
      </c>
      <c r="I33" s="2">
        <f t="shared" si="10"/>
        <v>75624.045263243694</v>
      </c>
      <c r="J33" s="2">
        <f t="shared" si="19"/>
        <v>75624.045263243694</v>
      </c>
      <c r="K33" s="2">
        <f t="shared" si="11"/>
        <v>72850.622080633955</v>
      </c>
      <c r="L33" s="2">
        <f t="shared" si="11"/>
        <v>72850.622080633955</v>
      </c>
      <c r="M33" s="2"/>
      <c r="N33" s="28">
        <f t="shared" si="20"/>
        <v>9815873.7766028326</v>
      </c>
      <c r="O33" s="2">
        <f t="shared" si="12"/>
        <v>30659.023063880049</v>
      </c>
      <c r="P33" s="2">
        <f t="shared" si="13"/>
        <v>15607.973663966239</v>
      </c>
      <c r="R33">
        <f t="shared" si="14"/>
        <v>12</v>
      </c>
      <c r="S33" s="89">
        <f t="shared" si="2"/>
        <v>46051.192702446948</v>
      </c>
      <c r="T33" s="89">
        <f>IF(AND(S33=0,S32&gt;0),SUM($G33:$H$381),S33)</f>
        <v>46051.192702446948</v>
      </c>
      <c r="U33" s="82">
        <f>SUM(T33:T$381)</f>
        <v>9483177.5836111214</v>
      </c>
      <c r="V33" s="68">
        <f>localspline(R33,'BBG rates'!$G$10:$G$27,'BBG rates'!$K$10:$K$27)</f>
        <v>1.0052207708358765</v>
      </c>
      <c r="W33" s="68">
        <f>locallinterp(R33,'BBG rates'!$G$10:$G$27,'BBG rates'!$J$10:$J$27)</f>
        <v>-0.51224999999999998</v>
      </c>
      <c r="X33" s="56">
        <f t="shared" si="15"/>
        <v>-0.51345661769208739</v>
      </c>
      <c r="Y33" s="66">
        <f t="shared" si="3"/>
        <v>-1405.9201923181456</v>
      </c>
      <c r="Z33" s="72">
        <f t="shared" si="4"/>
        <v>-0.17790494967609141</v>
      </c>
      <c r="AA33" s="79">
        <f t="shared" si="5"/>
        <v>-253.19018048980993</v>
      </c>
      <c r="AB33" s="81">
        <f t="shared" si="16"/>
        <v>-3.2038650959447336E-2</v>
      </c>
      <c r="AD33" s="95">
        <f>locallinterp(R33,'BBG rates'!$N$10:$N$369,'BBG rates'!$P$10:$P$369)</f>
        <v>1.0052207708358765</v>
      </c>
      <c r="AI33" s="185">
        <f t="shared" si="6"/>
        <v>12</v>
      </c>
      <c r="AJ33" s="127">
        <f>locallinterp(MIN(AI33,CAP_Senior*12),'BBG rates'!$X$24:$X$65,'BBG rates'!$Y$24:$Y$65)</f>
        <v>11.919901185770765</v>
      </c>
      <c r="AK33" s="127">
        <f>locallinterp(MIN(AI33,CAP_CB*12),'BBG rates'!$AA$25:$AA$40,'BBG rates'!$AC$25:$AC$40)</f>
        <v>2.5</v>
      </c>
      <c r="AL33" s="144">
        <f t="shared" si="7"/>
        <v>4.1013832015810294</v>
      </c>
      <c r="AM33" s="142">
        <f>(SUMPRODUCT(AL33:AL$381,G33:G$381)+SUMPRODUCT(AL33:AL$381,H33:H$381))/12</f>
        <v>13238119.333528569</v>
      </c>
    </row>
    <row r="34" spans="1:39" x14ac:dyDescent="0.2">
      <c r="A34" s="7">
        <v>13</v>
      </c>
      <c r="B34" s="7">
        <v>6.5</v>
      </c>
      <c r="C34" s="7">
        <v>3.25</v>
      </c>
      <c r="D34" s="12">
        <f t="shared" si="0"/>
        <v>1.0833333333333333</v>
      </c>
      <c r="E34" s="29">
        <f t="shared" si="17"/>
        <v>9391228.4411998857</v>
      </c>
      <c r="F34" s="2">
        <f t="shared" si="1"/>
        <v>29429.244037173623</v>
      </c>
      <c r="G34" s="2">
        <f t="shared" si="8"/>
        <v>15052.531685043952</v>
      </c>
      <c r="H34" s="2">
        <f t="shared" si="9"/>
        <v>30845.418023756894</v>
      </c>
      <c r="I34" s="2">
        <f t="shared" si="10"/>
        <v>75327.193745974466</v>
      </c>
      <c r="J34" s="2">
        <f t="shared" si="19"/>
        <v>81604.459891472332</v>
      </c>
      <c r="K34" s="2">
        <f t="shared" si="11"/>
        <v>72339.071182655534</v>
      </c>
      <c r="L34" s="2">
        <f t="shared" si="11"/>
        <v>78367.327114543485</v>
      </c>
      <c r="M34" s="2"/>
      <c r="N34" s="28">
        <f t="shared" si="20"/>
        <v>9800217.1301917974</v>
      </c>
      <c r="O34" s="2">
        <f t="shared" si="12"/>
        <v>30610.350316811073</v>
      </c>
      <c r="P34" s="2">
        <f t="shared" si="13"/>
        <v>15656.64641103521</v>
      </c>
      <c r="R34">
        <f t="shared" si="14"/>
        <v>13</v>
      </c>
      <c r="S34" s="89">
        <f t="shared" si="2"/>
        <v>45897.94970880085</v>
      </c>
      <c r="T34" s="89">
        <f>IF(AND(S34=0,S33&gt;0),SUM($G34:$H$381),S34)</f>
        <v>45897.94970880085</v>
      </c>
      <c r="U34" s="82">
        <f>SUM(T34:T$381)</f>
        <v>9437126.3909086715</v>
      </c>
      <c r="V34" s="68">
        <f>localspline(R34,'BBG rates'!$G$10:$G$27,'BBG rates'!$K$10:$K$27)</f>
        <v>1.0056735418767067</v>
      </c>
      <c r="W34" s="68">
        <f>locallinterp(R34,'BBG rates'!$G$10:$G$27,'BBG rates'!$J$10:$J$27)</f>
        <v>-0.51379166666666665</v>
      </c>
      <c r="X34" s="56">
        <f t="shared" si="15"/>
        <v>-0.5150055701634404</v>
      </c>
      <c r="Y34" s="66">
        <f t="shared" si="3"/>
        <v>-1386.2157842800748</v>
      </c>
      <c r="Z34" s="72">
        <f t="shared" si="4"/>
        <v>-0.17626752808340004</v>
      </c>
      <c r="AA34" s="79">
        <f t="shared" si="5"/>
        <v>-251.96066541542663</v>
      </c>
      <c r="AB34" s="81">
        <f t="shared" si="16"/>
        <v>-3.2038650959447343E-2</v>
      </c>
      <c r="AD34" s="95">
        <f>locallinterp(R34,'BBG rates'!$N$10:$N$369,'BBG rates'!$P$10:$P$369)</f>
        <v>1.089026899325602</v>
      </c>
      <c r="AI34" s="185">
        <f t="shared" si="6"/>
        <v>13</v>
      </c>
      <c r="AJ34" s="127">
        <f>locallinterp(MIN(AI34,CAP_Senior*12),'BBG rates'!$X$24:$X$65,'BBG rates'!$Y$24:$Y$65)</f>
        <v>12.933036280111649</v>
      </c>
      <c r="AK34" s="127">
        <f>locallinterp(MIN(AI34,CAP_CB*12),'BBG rates'!$AA$25:$AA$40,'BBG rates'!$AC$25:$AC$40)</f>
        <v>2.7083333333333335</v>
      </c>
      <c r="AL34" s="144">
        <f t="shared" si="7"/>
        <v>4.4465328342856472</v>
      </c>
      <c r="AM34" s="142">
        <f>(SUMPRODUCT(AL34:AL$381,G34:G$381)+SUMPRODUCT(AL34:AL$381,H34:H$381))/12</f>
        <v>13222379.867848352</v>
      </c>
    </row>
    <row r="35" spans="1:39" x14ac:dyDescent="0.2">
      <c r="A35" s="7">
        <v>14</v>
      </c>
      <c r="B35" s="7">
        <v>7</v>
      </c>
      <c r="C35" s="7">
        <v>3.5</v>
      </c>
      <c r="D35" s="12">
        <f t="shared" si="0"/>
        <v>1.1666666666666667</v>
      </c>
      <c r="E35" s="29">
        <f t="shared" si="17"/>
        <v>9345483.2323960625</v>
      </c>
      <c r="F35" s="2">
        <f t="shared" si="1"/>
        <v>29286.113394768807</v>
      </c>
      <c r="G35" s="2">
        <f t="shared" si="8"/>
        <v>15050.040568684093</v>
      </c>
      <c r="H35" s="2">
        <f t="shared" si="9"/>
        <v>30695.168235140558</v>
      </c>
      <c r="I35" s="2">
        <f t="shared" si="10"/>
        <v>75031.322198593465</v>
      </c>
      <c r="J35" s="2">
        <f t="shared" si="19"/>
        <v>87536.542565025709</v>
      </c>
      <c r="K35" s="2">
        <f t="shared" si="11"/>
        <v>71830.934975792843</v>
      </c>
      <c r="L35" s="2">
        <f t="shared" si="11"/>
        <v>83802.757471758319</v>
      </c>
      <c r="M35" s="2"/>
      <c r="N35" s="28">
        <f t="shared" si="20"/>
        <v>9784511.6592499726</v>
      </c>
      <c r="O35" s="2">
        <f t="shared" si="12"/>
        <v>30561.525786021914</v>
      </c>
      <c r="P35" s="2">
        <f t="shared" si="13"/>
        <v>15705.470941824366</v>
      </c>
      <c r="R35">
        <f t="shared" si="14"/>
        <v>14</v>
      </c>
      <c r="S35" s="89">
        <f t="shared" si="2"/>
        <v>45745.208803824651</v>
      </c>
      <c r="T35" s="89">
        <f>IF(AND(S35=0,S34&gt;0),SUM($G35:$H$381),S35)</f>
        <v>45745.208803824651</v>
      </c>
      <c r="U35" s="82">
        <f>SUM(T35:T$381)</f>
        <v>9391228.4411998708</v>
      </c>
      <c r="V35" s="68">
        <f>localspline(R35,'BBG rates'!$G$10:$G$27,'BBG rates'!$K$10:$K$27)</f>
        <v>1.0061271123856481</v>
      </c>
      <c r="W35" s="68">
        <f>locallinterp(R35,'BBG rates'!$G$10:$G$27,'BBG rates'!$J$10:$J$27)</f>
        <v>-0.51533333333333331</v>
      </c>
      <c r="X35" s="56">
        <f t="shared" si="15"/>
        <v>-0.51655454463785944</v>
      </c>
      <c r="Y35" s="66">
        <f t="shared" si="3"/>
        <v>-1366.5177011474798</v>
      </c>
      <c r="Z35" s="72">
        <f t="shared" si="4"/>
        <v>-0.17461200647435896</v>
      </c>
      <c r="AA35" s="79">
        <f t="shared" si="5"/>
        <v>-250.73524175669786</v>
      </c>
      <c r="AB35" s="81">
        <f t="shared" si="16"/>
        <v>-3.2038650959447343E-2</v>
      </c>
      <c r="AD35" s="95">
        <f>locallinterp(R35,'BBG rates'!$N$10:$N$369,'BBG rates'!$P$10:$P$369)</f>
        <v>1.1728708253577393</v>
      </c>
      <c r="AI35" s="185">
        <f t="shared" si="6"/>
        <v>14</v>
      </c>
      <c r="AJ35" s="127">
        <f>locallinterp(MIN(AI35,CAP_Senior*12),'BBG rates'!$X$24:$X$65,'BBG rates'!$Y$24:$Y$65)</f>
        <v>13.946171374452531</v>
      </c>
      <c r="AK35" s="127">
        <f>locallinterp(MIN(AI35,CAP_CB*12),'BBG rates'!$AA$25:$AA$40,'BBG rates'!$AC$25:$AC$40)</f>
        <v>2.9166666666666665</v>
      </c>
      <c r="AL35" s="144">
        <f t="shared" si="7"/>
        <v>4.7916824669902631</v>
      </c>
      <c r="AM35" s="142">
        <f>(SUMPRODUCT(AL35:AL$381,G35:G$381)+SUMPRODUCT(AL35:AL$381,H35:H$381))/12</f>
        <v>13205372.639481135</v>
      </c>
    </row>
    <row r="36" spans="1:39" x14ac:dyDescent="0.2">
      <c r="A36" s="7">
        <v>15</v>
      </c>
      <c r="B36" s="7">
        <v>7.5</v>
      </c>
      <c r="C36" s="7">
        <v>3.75</v>
      </c>
      <c r="D36" s="12">
        <f t="shared" si="0"/>
        <v>1.25</v>
      </c>
      <c r="E36" s="29">
        <f t="shared" si="17"/>
        <v>9299890.2640523184</v>
      </c>
      <c r="F36" s="2">
        <f t="shared" si="1"/>
        <v>29143.459067841904</v>
      </c>
      <c r="G36" s="2">
        <f t="shared" si="8"/>
        <v>15047.549864591148</v>
      </c>
      <c r="H36" s="2">
        <f t="shared" si="9"/>
        <v>30545.418479151554</v>
      </c>
      <c r="I36" s="2">
        <f t="shared" si="10"/>
        <v>74736.427411584606</v>
      </c>
      <c r="J36" s="2">
        <f t="shared" si="19"/>
        <v>93420.534264480753</v>
      </c>
      <c r="K36" s="2">
        <f t="shared" si="11"/>
        <v>71326.191193353574</v>
      </c>
      <c r="L36" s="2">
        <f t="shared" si="11"/>
        <v>89157.738991691964</v>
      </c>
      <c r="M36" s="2"/>
      <c r="N36" s="28">
        <f t="shared" si="20"/>
        <v>9768757.2115203086</v>
      </c>
      <c r="O36" s="2">
        <f t="shared" si="12"/>
        <v>30512.548998182032</v>
      </c>
      <c r="P36" s="2">
        <f t="shared" si="13"/>
        <v>15754.447729664249</v>
      </c>
      <c r="R36">
        <f t="shared" si="14"/>
        <v>15</v>
      </c>
      <c r="S36" s="89">
        <f t="shared" si="2"/>
        <v>45592.968343742701</v>
      </c>
      <c r="T36" s="89">
        <f>IF(AND(S36=0,S35&gt;0),SUM($G36:$H$381),S36)</f>
        <v>45592.968343742701</v>
      </c>
      <c r="U36" s="82">
        <f>SUM(T36:T$381)</f>
        <v>9345483.2323960476</v>
      </c>
      <c r="V36" s="68">
        <f>localspline(R36,'BBG rates'!$G$10:$G$27,'BBG rates'!$K$10:$K$27)</f>
        <v>1.0065819156345839</v>
      </c>
      <c r="W36" s="68">
        <f>locallinterp(R36,'BBG rates'!$G$10:$G$27,'BBG rates'!$J$10:$J$27)</f>
        <v>-0.51687499999999997</v>
      </c>
      <c r="X36" s="56">
        <f t="shared" si="15"/>
        <v>-0.51810354111574419</v>
      </c>
      <c r="Y36" s="66">
        <f t="shared" si="3"/>
        <v>-1346.8261215616269</v>
      </c>
      <c r="Z36" s="72">
        <f t="shared" si="4"/>
        <v>-0.17293823183711221</v>
      </c>
      <c r="AA36" s="79">
        <f t="shared" si="5"/>
        <v>-249.51389610842054</v>
      </c>
      <c r="AB36" s="81">
        <f t="shared" si="16"/>
        <v>-3.2038650959447343E-2</v>
      </c>
      <c r="AD36" s="95">
        <f>locallinterp(R36,'BBG rates'!$N$10:$N$369,'BBG rates'!$P$10:$P$369)</f>
        <v>1.2567526516606213</v>
      </c>
      <c r="AI36" s="185">
        <f t="shared" si="6"/>
        <v>15</v>
      </c>
      <c r="AJ36" s="127">
        <f>locallinterp(MIN(AI36,CAP_Senior*12),'BBG rates'!$X$24:$X$65,'BBG rates'!$Y$24:$Y$65)</f>
        <v>14.959306468793415</v>
      </c>
      <c r="AK36" s="127">
        <f>locallinterp(MIN(AI36,CAP_CB*12),'BBG rates'!$AA$25:$AA$40,'BBG rates'!$AC$25:$AC$40)</f>
        <v>3.125</v>
      </c>
      <c r="AL36" s="144">
        <f t="shared" si="7"/>
        <v>5.1368320996948809</v>
      </c>
      <c r="AM36" s="142">
        <f>(SUMPRODUCT(AL36:AL$381,G36:G$381)+SUMPRODUCT(AL36:AL$381,H36:H$381))/12</f>
        <v>13187106.263233297</v>
      </c>
    </row>
    <row r="37" spans="1:39" x14ac:dyDescent="0.2">
      <c r="A37" s="7">
        <v>16</v>
      </c>
      <c r="B37" s="7">
        <v>8</v>
      </c>
      <c r="C37" s="7">
        <v>4</v>
      </c>
      <c r="D37" s="12">
        <f t="shared" si="0"/>
        <v>1.3333333333333333</v>
      </c>
      <c r="E37" s="29">
        <f t="shared" si="17"/>
        <v>9254449.0373621583</v>
      </c>
      <c r="F37" s="2">
        <f t="shared" si="1"/>
        <v>29001.279495778552</v>
      </c>
      <c r="G37" s="2">
        <f t="shared" si="8"/>
        <v>15045.059572696886</v>
      </c>
      <c r="H37" s="2">
        <f t="shared" si="9"/>
        <v>30396.167117463752</v>
      </c>
      <c r="I37" s="2">
        <f t="shared" si="10"/>
        <v>74442.506185939186</v>
      </c>
      <c r="J37" s="2">
        <f t="shared" si="19"/>
        <v>99256.674914585572</v>
      </c>
      <c r="K37" s="2">
        <f t="shared" si="11"/>
        <v>70824.817712196324</v>
      </c>
      <c r="L37" s="2">
        <f t="shared" si="11"/>
        <v>94433.090282928431</v>
      </c>
      <c r="M37" s="2"/>
      <c r="N37" s="28">
        <f t="shared" si="20"/>
        <v>9752953.6342709474</v>
      </c>
      <c r="O37" s="2">
        <f t="shared" si="12"/>
        <v>30463.419478484826</v>
      </c>
      <c r="P37" s="2">
        <f t="shared" si="13"/>
        <v>15803.577249361459</v>
      </c>
      <c r="R37">
        <f t="shared" si="14"/>
        <v>16</v>
      </c>
      <c r="S37" s="89">
        <f t="shared" si="2"/>
        <v>45441.226690160634</v>
      </c>
      <c r="T37" s="89">
        <f>IF(AND(S37=0,S36&gt;0),SUM($G37:$H$381),S37)</f>
        <v>45441.226690160634</v>
      </c>
      <c r="U37" s="82">
        <f>SUM(T37:T$381)</f>
        <v>9299890.2640523035</v>
      </c>
      <c r="V37" s="68">
        <f>localspline(R37,'BBG rates'!$G$10:$G$27,'BBG rates'!$K$10:$K$27)</f>
        <v>1.0070383848956586</v>
      </c>
      <c r="W37" s="68">
        <f>locallinterp(R37,'BBG rates'!$G$10:$G$27,'BBG rates'!$J$10:$J$27)</f>
        <v>-0.51841666666666664</v>
      </c>
      <c r="X37" s="56">
        <f t="shared" si="15"/>
        <v>-0.51965255959802725</v>
      </c>
      <c r="Y37" s="66">
        <f t="shared" si="3"/>
        <v>-1327.1412229375676</v>
      </c>
      <c r="Z37" s="72">
        <f t="shared" si="4"/>
        <v>-0.17124604939490329</v>
      </c>
      <c r="AA37" s="79">
        <f t="shared" si="5"/>
        <v>-248.29661510927863</v>
      </c>
      <c r="AB37" s="81">
        <f t="shared" si="16"/>
        <v>-3.203865095944735E-2</v>
      </c>
      <c r="AD37" s="95">
        <f>locallinterp(R37,'BBG rates'!$N$10:$N$369,'BBG rates'!$P$10:$P$369)</f>
        <v>1.3406725170685929</v>
      </c>
      <c r="AI37" s="185">
        <f t="shared" si="6"/>
        <v>16</v>
      </c>
      <c r="AJ37" s="127">
        <f>locallinterp(MIN(AI37,CAP_Senior*12),'BBG rates'!$X$24:$X$65,'BBG rates'!$Y$24:$Y$65)</f>
        <v>15.972441563134298</v>
      </c>
      <c r="AK37" s="127">
        <f>locallinterp(MIN(AI37,CAP_CB*12),'BBG rates'!$AA$25:$AA$40,'BBG rates'!$AC$25:$AC$40)</f>
        <v>3.3333333333333335</v>
      </c>
      <c r="AL37" s="144">
        <f t="shared" si="7"/>
        <v>5.4819817323994977</v>
      </c>
      <c r="AM37" s="142">
        <f>(SUMPRODUCT(AL37:AL$381,G37:G$381)+SUMPRODUCT(AL37:AL$381,H37:H$381))/12</f>
        <v>13167589.311290918</v>
      </c>
    </row>
    <row r="38" spans="1:39" x14ac:dyDescent="0.2">
      <c r="A38" s="7">
        <v>17</v>
      </c>
      <c r="B38" s="7">
        <v>8.5</v>
      </c>
      <c r="C38" s="7">
        <v>4.25</v>
      </c>
      <c r="D38" s="12">
        <f t="shared" si="0"/>
        <v>1.4166666666666667</v>
      </c>
      <c r="E38" s="29">
        <f t="shared" si="17"/>
        <v>9209159.0551521089</v>
      </c>
      <c r="F38" s="2">
        <f t="shared" si="1"/>
        <v>28859.57312307366</v>
      </c>
      <c r="G38" s="2">
        <f t="shared" si="8"/>
        <v>15042.569692933088</v>
      </c>
      <c r="H38" s="2">
        <f t="shared" si="9"/>
        <v>30247.412517114688</v>
      </c>
      <c r="I38" s="2">
        <f t="shared" si="10"/>
        <v>74149.555333121432</v>
      </c>
      <c r="J38" s="2">
        <f t="shared" si="19"/>
        <v>105045.20338858871</v>
      </c>
      <c r="K38" s="2">
        <f t="shared" si="11"/>
        <v>70326.792551810417</v>
      </c>
      <c r="L38" s="2">
        <f t="shared" si="11"/>
        <v>99629.622781731421</v>
      </c>
      <c r="M38" s="2"/>
      <c r="N38" s="28">
        <f t="shared" si="20"/>
        <v>9737100.7742937449</v>
      </c>
      <c r="O38" s="2">
        <f t="shared" si="12"/>
        <v>30414.136750643029</v>
      </c>
      <c r="P38" s="2">
        <f t="shared" si="13"/>
        <v>15852.859977203258</v>
      </c>
      <c r="R38">
        <f t="shared" si="14"/>
        <v>17</v>
      </c>
      <c r="S38" s="89">
        <f t="shared" si="2"/>
        <v>45289.982210047776</v>
      </c>
      <c r="T38" s="89">
        <f>IF(AND(S38=0,S37&gt;0),SUM($G38:$H$381),S38)</f>
        <v>45289.982210047776</v>
      </c>
      <c r="U38" s="82">
        <f>SUM(T38:T$381)</f>
        <v>9254449.0373621453</v>
      </c>
      <c r="V38" s="68">
        <f>localspline(R38,'BBG rates'!$G$10:$G$27,'BBG rates'!$K$10:$K$27)</f>
        <v>1.0074969534409595</v>
      </c>
      <c r="W38" s="68">
        <f>locallinterp(R38,'BBG rates'!$G$10:$G$27,'BBG rates'!$J$10:$J$27)</f>
        <v>-0.5199583333333333</v>
      </c>
      <c r="X38" s="56">
        <f t="shared" si="15"/>
        <v>-0.52120160008497507</v>
      </c>
      <c r="Y38" s="66">
        <f t="shared" si="3"/>
        <v>-1307.4631814702209</v>
      </c>
      <c r="Z38" s="72">
        <f t="shared" si="4"/>
        <v>-0.16953530258041968</v>
      </c>
      <c r="AA38" s="79">
        <f t="shared" si="5"/>
        <v>-247.08338544169931</v>
      </c>
      <c r="AB38" s="81">
        <f t="shared" si="16"/>
        <v>-3.2038650959447336E-2</v>
      </c>
      <c r="AD38" s="95">
        <f>locallinterp(R38,'BBG rates'!$N$10:$N$369,'BBG rates'!$P$10:$P$369)</f>
        <v>1.4246305965220063</v>
      </c>
      <c r="AI38" s="185">
        <f t="shared" si="6"/>
        <v>17</v>
      </c>
      <c r="AJ38" s="127">
        <f>locallinterp(MIN(AI38,CAP_Senior*12),'BBG rates'!$X$24:$X$65,'BBG rates'!$Y$24:$Y$65)</f>
        <v>16.985576657475182</v>
      </c>
      <c r="AK38" s="127">
        <f>locallinterp(MIN(AI38,CAP_CB*12),'BBG rates'!$AA$25:$AA$40,'BBG rates'!$AC$25:$AC$40)</f>
        <v>3.5416666666666665</v>
      </c>
      <c r="AL38" s="144">
        <f t="shared" si="7"/>
        <v>5.8271313651041146</v>
      </c>
      <c r="AM38" s="142">
        <f>(SUMPRODUCT(AL38:AL$381,G38:G$381)+SUMPRODUCT(AL38:AL$381,H38:H$381))/12</f>
        <v>13146830.313406477</v>
      </c>
    </row>
    <row r="39" spans="1:39" x14ac:dyDescent="0.2">
      <c r="A39" s="7">
        <v>18</v>
      </c>
      <c r="B39" s="7">
        <v>9</v>
      </c>
      <c r="C39" s="7">
        <v>4.5</v>
      </c>
      <c r="D39" s="12">
        <f t="shared" si="0"/>
        <v>1.5</v>
      </c>
      <c r="E39" s="29">
        <f t="shared" si="17"/>
        <v>9164019.8218763899</v>
      </c>
      <c r="F39" s="2">
        <f t="shared" si="1"/>
        <v>28718.338399314656</v>
      </c>
      <c r="G39" s="2">
        <f t="shared" si="8"/>
        <v>15040.080225231546</v>
      </c>
      <c r="H39" s="2">
        <f t="shared" si="9"/>
        <v>30099.153050488025</v>
      </c>
      <c r="I39" s="2">
        <f t="shared" si="10"/>
        <v>73857.571675034225</v>
      </c>
      <c r="J39" s="2">
        <f t="shared" si="19"/>
        <v>110786.35751255133</v>
      </c>
      <c r="K39" s="2">
        <f t="shared" si="11"/>
        <v>69832.093873401594</v>
      </c>
      <c r="L39" s="2">
        <f t="shared" si="11"/>
        <v>104748.14081010237</v>
      </c>
      <c r="M39" s="2"/>
      <c r="N39" s="28">
        <f t="shared" si="20"/>
        <v>9721198.4779027831</v>
      </c>
      <c r="O39" s="2">
        <f t="shared" si="12"/>
        <v>30364.700336884103</v>
      </c>
      <c r="P39" s="2">
        <f t="shared" si="13"/>
        <v>15902.296390962185</v>
      </c>
      <c r="R39">
        <f t="shared" si="14"/>
        <v>18</v>
      </c>
      <c r="S39" s="89">
        <f t="shared" si="2"/>
        <v>45139.233275719569</v>
      </c>
      <c r="T39" s="89">
        <f>IF(AND(S39=0,S38&gt;0),SUM($G39:$H$381),S39)</f>
        <v>45139.233275719569</v>
      </c>
      <c r="U39" s="82">
        <f>SUM(T39:T$381)</f>
        <v>9209159.0551520959</v>
      </c>
      <c r="V39" s="68">
        <f>localspline(R39,'BBG rates'!$G$10:$G$27,'BBG rates'!$K$10:$K$27)</f>
        <v>1.0079580545425415</v>
      </c>
      <c r="W39" s="68">
        <f>locallinterp(R39,'BBG rates'!$G$10:$G$27,'BBG rates'!$J$10:$J$27)</f>
        <v>-0.52149999999999996</v>
      </c>
      <c r="X39" s="56">
        <f t="shared" si="15"/>
        <v>-0.52275066257752023</v>
      </c>
      <c r="Y39" s="66">
        <f t="shared" si="3"/>
        <v>-1287.7921721404734</v>
      </c>
      <c r="Z39" s="72">
        <f t="shared" si="4"/>
        <v>-0.16780583300969446</v>
      </c>
      <c r="AA39" s="79">
        <f t="shared" si="5"/>
        <v>-245.8741938317099</v>
      </c>
      <c r="AB39" s="81">
        <f t="shared" si="16"/>
        <v>-3.2038650959447343E-2</v>
      </c>
      <c r="AD39" s="95">
        <f>locallinterp(R39,'BBG rates'!$N$10:$N$369,'BBG rates'!$P$10:$P$369)</f>
        <v>1.5086271010672181</v>
      </c>
      <c r="AI39" s="185">
        <f t="shared" si="6"/>
        <v>18</v>
      </c>
      <c r="AJ39" s="127">
        <f>locallinterp(MIN(AI39,CAP_Senior*12),'BBG rates'!$X$24:$X$65,'BBG rates'!$Y$24:$Y$65)</f>
        <v>17.998711751816064</v>
      </c>
      <c r="AK39" s="127">
        <f>locallinterp(MIN(AI39,CAP_CB*12),'BBG rates'!$AA$25:$AA$40,'BBG rates'!$AC$25:$AC$40)</f>
        <v>3.75</v>
      </c>
      <c r="AL39" s="144">
        <f t="shared" si="7"/>
        <v>6.1722809978087305</v>
      </c>
      <c r="AM39" s="142">
        <f>(SUMPRODUCT(AL39:AL$381,G39:G$381)+SUMPRODUCT(AL39:AL$381,H39:H$381))/12</f>
        <v>13124837.757084712</v>
      </c>
    </row>
    <row r="40" spans="1:39" x14ac:dyDescent="0.2">
      <c r="A40" s="7">
        <v>19</v>
      </c>
      <c r="B40" s="7">
        <v>9.5</v>
      </c>
      <c r="C40" s="7">
        <v>4.75</v>
      </c>
      <c r="D40" s="12">
        <f t="shared" si="0"/>
        <v>1.5833333333333333</v>
      </c>
      <c r="E40" s="29">
        <f t="shared" si="17"/>
        <v>9119030.8436115682</v>
      </c>
      <c r="F40" s="2">
        <f t="shared" si="1"/>
        <v>28577.573779164843</v>
      </c>
      <c r="G40" s="2">
        <f t="shared" si="8"/>
        <v>15037.591169524067</v>
      </c>
      <c r="H40" s="2">
        <f t="shared" si="9"/>
        <v>29951.387095296031</v>
      </c>
      <c r="I40" s="2">
        <f t="shared" si="10"/>
        <v>73566.552043984935</v>
      </c>
      <c r="J40" s="2">
        <f t="shared" si="19"/>
        <v>116480.37406964281</v>
      </c>
      <c r="K40" s="2">
        <f t="shared" si="11"/>
        <v>69340.699978983524</v>
      </c>
      <c r="L40" s="2">
        <f t="shared" si="11"/>
        <v>109789.44163339057</v>
      </c>
      <c r="M40" s="2"/>
      <c r="N40" s="28">
        <f t="shared" si="20"/>
        <v>9705246.5909328815</v>
      </c>
      <c r="O40" s="2">
        <f t="shared" si="12"/>
        <v>30315.109757945593</v>
      </c>
      <c r="P40" s="2">
        <f t="shared" si="13"/>
        <v>15951.886969900695</v>
      </c>
      <c r="R40">
        <f t="shared" si="14"/>
        <v>19</v>
      </c>
      <c r="S40" s="89">
        <f t="shared" si="2"/>
        <v>44988.9782648201</v>
      </c>
      <c r="T40" s="89">
        <f>IF(AND(S40=0,S39&gt;0),SUM($G40:$H$381),S40)</f>
        <v>44988.9782648201</v>
      </c>
      <c r="U40" s="82">
        <f>SUM(T40:T$381)</f>
        <v>9164019.821876375</v>
      </c>
      <c r="V40" s="68">
        <f>localspline(R40,'BBG rates'!$G$10:$G$27,'BBG rates'!$K$10:$K$27)</f>
        <v>1.0084217198850787</v>
      </c>
      <c r="W40" s="68">
        <f>locallinterp(R40,'BBG rates'!$G$10:$G$27,'BBG rates'!$J$10:$J$27)</f>
        <v>-0.5219583333333333</v>
      </c>
      <c r="X40" s="56">
        <f t="shared" si="15"/>
        <v>-0.52321119891365342</v>
      </c>
      <c r="Y40" s="66">
        <f t="shared" si="3"/>
        <v>-1268.1283687212037</v>
      </c>
      <c r="Z40" s="72">
        <f t="shared" si="4"/>
        <v>-0.16605748045554297</v>
      </c>
      <c r="AA40" s="79">
        <f t="shared" si="5"/>
        <v>-244.66902704879502</v>
      </c>
      <c r="AB40" s="81">
        <f t="shared" si="16"/>
        <v>-3.2038650959447343E-2</v>
      </c>
      <c r="AD40" s="95">
        <f>locallinterp(R40,'BBG rates'!$N$10:$N$369,'BBG rates'!$P$10:$P$369)</f>
        <v>1.5926622443909746</v>
      </c>
      <c r="AI40" s="185">
        <f t="shared" si="6"/>
        <v>19</v>
      </c>
      <c r="AJ40" s="127">
        <f>locallinterp(MIN(AI40,CAP_Senior*12),'BBG rates'!$X$24:$X$65,'BBG rates'!$Y$24:$Y$65)</f>
        <v>19.011846846156946</v>
      </c>
      <c r="AK40" s="127">
        <f>locallinterp(MIN(AI40,CAP_CB*12),'BBG rates'!$AA$25:$AA$40,'BBG rates'!$AC$25:$AC$40)</f>
        <v>3.9583333333333335</v>
      </c>
      <c r="AL40" s="144">
        <f t="shared" si="7"/>
        <v>6.5174306305133474</v>
      </c>
      <c r="AM40" s="142">
        <f>(SUMPRODUCT(AL40:AL$381,G40:G$381)+SUMPRODUCT(AL40:AL$381,H40:H$381))/12</f>
        <v>13101620.087767763</v>
      </c>
    </row>
    <row r="41" spans="1:39" x14ac:dyDescent="0.2">
      <c r="A41" s="7">
        <v>20</v>
      </c>
      <c r="B41" s="7">
        <v>10</v>
      </c>
      <c r="C41" s="7">
        <v>5</v>
      </c>
      <c r="D41" s="12">
        <f t="shared" si="0"/>
        <v>1.6666666666666667</v>
      </c>
      <c r="E41" s="29">
        <f t="shared" si="17"/>
        <v>9074191.6280512642</v>
      </c>
      <c r="F41" s="2">
        <f t="shared" si="1"/>
        <v>28437.277722346742</v>
      </c>
      <c r="G41" s="2">
        <f t="shared" si="8"/>
        <v>15035.102525742474</v>
      </c>
      <c r="H41" s="2">
        <f t="shared" si="9"/>
        <v>29804.113034562157</v>
      </c>
      <c r="I41" s="2">
        <f t="shared" si="10"/>
        <v>73276.493282651383</v>
      </c>
      <c r="J41" s="2">
        <f t="shared" si="19"/>
        <v>122127.48880441897</v>
      </c>
      <c r="K41" s="2">
        <f t="shared" si="11"/>
        <v>68852.589310475218</v>
      </c>
      <c r="L41" s="2">
        <f t="shared" si="11"/>
        <v>114754.3155174587</v>
      </c>
      <c r="M41" s="2"/>
      <c r="N41" s="28">
        <f t="shared" si="20"/>
        <v>9689244.9587381054</v>
      </c>
      <c r="O41" s="2">
        <f t="shared" si="12"/>
        <v>30265.364533070475</v>
      </c>
      <c r="P41" s="2">
        <f t="shared" si="13"/>
        <v>16001.632194775812</v>
      </c>
      <c r="R41">
        <f t="shared" si="14"/>
        <v>20</v>
      </c>
      <c r="S41" s="89">
        <f t="shared" si="2"/>
        <v>44839.215560304627</v>
      </c>
      <c r="T41" s="89">
        <f>IF(AND(S41=0,S40&gt;0),SUM($G41:$H$381),S41)</f>
        <v>44839.215560304627</v>
      </c>
      <c r="U41" s="82">
        <f>SUM(T41:T$381)</f>
        <v>9119030.8436115589</v>
      </c>
      <c r="V41" s="68">
        <f>localspline(R41,'BBG rates'!$G$10:$G$27,'BBG rates'!$K$10:$K$27)</f>
        <v>1.0088863748106902</v>
      </c>
      <c r="W41" s="68">
        <f>locallinterp(R41,'BBG rates'!$G$10:$G$27,'BBG rates'!$J$10:$J$27)</f>
        <v>-0.52241666666666664</v>
      </c>
      <c r="X41" s="56">
        <f t="shared" si="15"/>
        <v>-0.52367173719476412</v>
      </c>
      <c r="Y41" s="66">
        <f t="shared" si="3"/>
        <v>-1248.5127543413398</v>
      </c>
      <c r="Z41" s="72">
        <f t="shared" si="4"/>
        <v>-0.16429545320149888</v>
      </c>
      <c r="AA41" s="79">
        <f t="shared" si="5"/>
        <v>-243.46787190575441</v>
      </c>
      <c r="AB41" s="81">
        <f t="shared" si="16"/>
        <v>-3.2038650959447329E-2</v>
      </c>
      <c r="AD41" s="95">
        <f>locallinterp(R41,'BBG rates'!$N$10:$N$369,'BBG rates'!$P$10:$P$369)</f>
        <v>1.6767361089585322</v>
      </c>
      <c r="AI41" s="185">
        <f t="shared" si="6"/>
        <v>20</v>
      </c>
      <c r="AJ41" s="127">
        <f>locallinterp(MIN(AI41,CAP_Senior*12),'BBG rates'!$X$24:$X$65,'BBG rates'!$Y$24:$Y$65)</f>
        <v>20.024981940497831</v>
      </c>
      <c r="AK41" s="127">
        <f>locallinterp(MIN(AI41,CAP_CB*12),'BBG rates'!$AA$25:$AA$40,'BBG rates'!$AC$25:$AC$40)</f>
        <v>4.166666666666667</v>
      </c>
      <c r="AL41" s="144">
        <f t="shared" si="7"/>
        <v>6.8625802632179651</v>
      </c>
      <c r="AM41" s="142">
        <f>(SUMPRODUCT(AL41:AL$381,G41:G$381)+SUMPRODUCT(AL41:AL$381,H41:H$381))/12</f>
        <v>13077185.709019544</v>
      </c>
    </row>
    <row r="42" spans="1:39" x14ac:dyDescent="0.2">
      <c r="A42" s="7">
        <v>21</v>
      </c>
      <c r="B42" s="7">
        <v>10.5</v>
      </c>
      <c r="C42" s="7">
        <v>5.25</v>
      </c>
      <c r="D42" s="12">
        <f t="shared" si="0"/>
        <v>1.75</v>
      </c>
      <c r="E42" s="29">
        <f t="shared" si="17"/>
        <v>9029501.6845008414</v>
      </c>
      <c r="F42" s="2">
        <f t="shared" si="1"/>
        <v>28297.448693625578</v>
      </c>
      <c r="G42" s="2">
        <f t="shared" si="8"/>
        <v>15032.614293818591</v>
      </c>
      <c r="H42" s="2">
        <f t="shared" si="9"/>
        <v>29657.329256603629</v>
      </c>
      <c r="I42" s="2">
        <f t="shared" si="10"/>
        <v>72987.392244047791</v>
      </c>
      <c r="J42" s="2">
        <f t="shared" si="19"/>
        <v>127727.93642708364</v>
      </c>
      <c r="K42" s="2">
        <f t="shared" si="11"/>
        <v>68367.740448804034</v>
      </c>
      <c r="L42" s="2">
        <f t="shared" si="11"/>
        <v>119643.54578540707</v>
      </c>
      <c r="M42" s="2"/>
      <c r="N42" s="28">
        <f t="shared" si="20"/>
        <v>9673193.4261902608</v>
      </c>
      <c r="O42" s="2">
        <f t="shared" si="12"/>
        <v>30215.464180002531</v>
      </c>
      <c r="P42" s="2">
        <f t="shared" si="13"/>
        <v>16051.532547843753</v>
      </c>
      <c r="R42">
        <f t="shared" si="14"/>
        <v>21</v>
      </c>
      <c r="S42" s="89">
        <f t="shared" si="2"/>
        <v>44689.94355042222</v>
      </c>
      <c r="T42" s="89">
        <f>IF(AND(S42=0,S41&gt;0),SUM($G42:$H$381),S42)</f>
        <v>44689.94355042222</v>
      </c>
      <c r="U42" s="82">
        <f>SUM(T42:T$381)</f>
        <v>9074191.628051253</v>
      </c>
      <c r="V42" s="68">
        <f>localspline(R42,'BBG rates'!$G$10:$G$27,'BBG rates'!$K$10:$K$27)</f>
        <v>1.0093500430717199</v>
      </c>
      <c r="W42" s="68">
        <f>locallinterp(R42,'BBG rates'!$G$10:$G$27,'BBG rates'!$J$10:$J$27)</f>
        <v>-0.52287499999999998</v>
      </c>
      <c r="X42" s="56">
        <f t="shared" si="15"/>
        <v>-0.52413227742098556</v>
      </c>
      <c r="Y42" s="66">
        <f t="shared" si="3"/>
        <v>-1228.9452294189105</v>
      </c>
      <c r="Z42" s="72">
        <f t="shared" si="4"/>
        <v>-0.16251963103179498</v>
      </c>
      <c r="AA42" s="79">
        <f t="shared" si="5"/>
        <v>-242.27071525856107</v>
      </c>
      <c r="AB42" s="81">
        <f t="shared" si="16"/>
        <v>-3.2038650959447336E-2</v>
      </c>
      <c r="AD42" s="95">
        <f>locallinterp(R42,'BBG rates'!$N$10:$N$369,'BBG rates'!$P$10:$P$369)</f>
        <v>1.7608486125478422</v>
      </c>
      <c r="AI42" s="185">
        <f t="shared" si="6"/>
        <v>21</v>
      </c>
      <c r="AJ42" s="127">
        <f>locallinterp(MIN(AI42,CAP_Senior*12),'BBG rates'!$X$24:$X$65,'BBG rates'!$Y$24:$Y$65)</f>
        <v>21.038117034838713</v>
      </c>
      <c r="AK42" s="127">
        <f>locallinterp(MIN(AI42,CAP_CB*12),'BBG rates'!$AA$25:$AA$40,'BBG rates'!$AC$25:$AC$40)</f>
        <v>4.375</v>
      </c>
      <c r="AL42" s="144">
        <f t="shared" si="7"/>
        <v>7.2077298959225811</v>
      </c>
      <c r="AM42" s="142">
        <f>(SUMPRODUCT(AL42:AL$381,G42:G$381)+SUMPRODUCT(AL42:AL$381,H42:H$381))/12</f>
        <v>13051542.98270935</v>
      </c>
    </row>
    <row r="43" spans="1:39" x14ac:dyDescent="0.2">
      <c r="A43" s="7">
        <v>22</v>
      </c>
      <c r="B43" s="7">
        <v>11</v>
      </c>
      <c r="C43" s="7">
        <v>5.5</v>
      </c>
      <c r="D43" s="12">
        <f t="shared" si="0"/>
        <v>1.8333333333333333</v>
      </c>
      <c r="E43" s="29">
        <f t="shared" si="17"/>
        <v>8984960.5238721427</v>
      </c>
      <c r="F43" s="2">
        <f t="shared" si="1"/>
        <v>28158.08516279273</v>
      </c>
      <c r="G43" s="2">
        <f t="shared" si="8"/>
        <v>15030.126473684262</v>
      </c>
      <c r="H43" s="2">
        <f t="shared" si="9"/>
        <v>29511.034155014135</v>
      </c>
      <c r="I43" s="2">
        <f t="shared" si="10"/>
        <v>72699.245791491121</v>
      </c>
      <c r="J43" s="2">
        <f t="shared" si="19"/>
        <v>133281.9506177337</v>
      </c>
      <c r="K43" s="2">
        <f t="shared" si="11"/>
        <v>67886.132113014683</v>
      </c>
      <c r="L43" s="2">
        <f t="shared" si="11"/>
        <v>124457.90887386024</v>
      </c>
      <c r="M43" s="2"/>
      <c r="N43" s="28">
        <f t="shared" si="20"/>
        <v>9657091.8376773968</v>
      </c>
      <c r="O43" s="2">
        <f t="shared" si="12"/>
        <v>30165.408214981628</v>
      </c>
      <c r="P43" s="2">
        <f t="shared" si="13"/>
        <v>16101.588512864655</v>
      </c>
      <c r="R43">
        <f t="shared" si="14"/>
        <v>22</v>
      </c>
      <c r="S43" s="89">
        <f t="shared" si="2"/>
        <v>44541.160628698395</v>
      </c>
      <c r="T43" s="89">
        <f>IF(AND(S43=0,S42&gt;0),SUM($G43:$H$381),S43)</f>
        <v>44541.160628698395</v>
      </c>
      <c r="U43" s="82">
        <f>SUM(T43:T$381)</f>
        <v>9029501.6845008302</v>
      </c>
      <c r="V43" s="68">
        <f>localspline(R43,'BBG rates'!$G$10:$G$27,'BBG rates'!$K$10:$K$27)</f>
        <v>1.0098107484226333</v>
      </c>
      <c r="W43" s="68">
        <f>locallinterp(R43,'BBG rates'!$G$10:$G$27,'BBG rates'!$J$10:$J$27)</f>
        <v>-0.52333333333333332</v>
      </c>
      <c r="X43" s="56">
        <f t="shared" si="15"/>
        <v>-0.52459281959218451</v>
      </c>
      <c r="Y43" s="66">
        <f t="shared" si="3"/>
        <v>-1209.4256945098286</v>
      </c>
      <c r="Z43" s="72">
        <f t="shared" si="4"/>
        <v>-0.16072989231542803</v>
      </c>
      <c r="AA43" s="79">
        <f t="shared" si="5"/>
        <v>-241.07754400621991</v>
      </c>
      <c r="AB43" s="81">
        <f t="shared" si="16"/>
        <v>-3.2038650959447343E-2</v>
      </c>
      <c r="AD43" s="95">
        <f>locallinterp(R43,'BBG rates'!$N$10:$N$369,'BBG rates'!$P$10:$P$369)</f>
        <v>1.8449995082497284</v>
      </c>
      <c r="AI43" s="185">
        <f t="shared" si="6"/>
        <v>22</v>
      </c>
      <c r="AJ43" s="127">
        <f>locallinterp(MIN(AI43,CAP_Senior*12),'BBG rates'!$X$24:$X$65,'BBG rates'!$Y$24:$Y$65)</f>
        <v>22.051252129179595</v>
      </c>
      <c r="AK43" s="127">
        <f>locallinterp(MIN(AI43,CAP_CB*12),'BBG rates'!$AA$25:$AA$40,'BBG rates'!$AC$25:$AC$40)</f>
        <v>4.583333333333333</v>
      </c>
      <c r="AL43" s="144">
        <f t="shared" si="7"/>
        <v>7.5528795286271979</v>
      </c>
      <c r="AM43" s="142">
        <f>(SUMPRODUCT(AL43:AL$381,G43:G$381)+SUMPRODUCT(AL43:AL$381,H43:H$381))/12</f>
        <v>13024700.229194731</v>
      </c>
    </row>
    <row r="44" spans="1:39" x14ac:dyDescent="0.2">
      <c r="A44" s="7">
        <v>23</v>
      </c>
      <c r="B44" s="7">
        <v>11.5</v>
      </c>
      <c r="C44" s="7">
        <v>5.75</v>
      </c>
      <c r="D44" s="12">
        <f t="shared" si="0"/>
        <v>1.9166666666666667</v>
      </c>
      <c r="E44" s="29">
        <f t="shared" si="17"/>
        <v>8940567.6586782243</v>
      </c>
      <c r="F44" s="2">
        <f t="shared" si="1"/>
        <v>28019.185604649298</v>
      </c>
      <c r="G44" s="2">
        <f t="shared" si="8"/>
        <v>15027.639065271323</v>
      </c>
      <c r="H44" s="2">
        <f t="shared" si="9"/>
        <v>29365.226128646529</v>
      </c>
      <c r="I44" s="2">
        <f t="shared" si="10"/>
        <v>72412.050798567157</v>
      </c>
      <c r="J44" s="2">
        <f t="shared" si="19"/>
        <v>138789.76403058704</v>
      </c>
      <c r="K44" s="2">
        <f t="shared" si="11"/>
        <v>67407.743159383594</v>
      </c>
      <c r="L44" s="2">
        <f t="shared" si="11"/>
        <v>129198.17438881854</v>
      </c>
      <c r="M44" s="2"/>
      <c r="N44" s="28">
        <f t="shared" si="20"/>
        <v>9640940.0371022895</v>
      </c>
      <c r="O44" s="2">
        <f t="shared" si="12"/>
        <v>30115.196152739067</v>
      </c>
      <c r="P44" s="2">
        <f t="shared" si="13"/>
        <v>16151.800575107212</v>
      </c>
      <c r="R44">
        <f t="shared" si="14"/>
        <v>23</v>
      </c>
      <c r="S44" s="89">
        <f t="shared" si="2"/>
        <v>44392.865193917853</v>
      </c>
      <c r="T44" s="89">
        <f>IF(AND(S44=0,S43&gt;0),SUM($G44:$H$381),S44)</f>
        <v>44392.865193917853</v>
      </c>
      <c r="U44" s="82">
        <f>SUM(T44:T$381)</f>
        <v>8984960.5238721315</v>
      </c>
      <c r="V44" s="68">
        <f>localspline(R44,'BBG rates'!$G$10:$G$27,'BBG rates'!$K$10:$K$27)</f>
        <v>1.0102665146174317</v>
      </c>
      <c r="W44" s="68">
        <f>locallinterp(R44,'BBG rates'!$G$10:$G$27,'BBG rates'!$J$10:$J$27)</f>
        <v>-0.52379166666666666</v>
      </c>
      <c r="X44" s="56">
        <f t="shared" si="15"/>
        <v>-0.5250533637084942</v>
      </c>
      <c r="Y44" s="66">
        <f t="shared" si="3"/>
        <v>-1189.9540503080643</v>
      </c>
      <c r="Z44" s="72">
        <f t="shared" si="4"/>
        <v>-0.1589261139852281</v>
      </c>
      <c r="AA44" s="79">
        <f t="shared" si="5"/>
        <v>-239.88834509062696</v>
      </c>
      <c r="AB44" s="81">
        <f t="shared" si="16"/>
        <v>-3.2038650959447343E-2</v>
      </c>
      <c r="AD44" s="95">
        <f>locallinterp(R44,'BBG rates'!$N$10:$N$369,'BBG rates'!$P$10:$P$369)</f>
        <v>1.9291883844678477</v>
      </c>
      <c r="AI44" s="185">
        <f t="shared" si="6"/>
        <v>23</v>
      </c>
      <c r="AJ44" s="127">
        <f>locallinterp(MIN(AI44,CAP_Senior*12),'BBG rates'!$X$24:$X$65,'BBG rates'!$Y$24:$Y$65)</f>
        <v>23.06438722352048</v>
      </c>
      <c r="AK44" s="127">
        <f>locallinterp(MIN(AI44,CAP_CB*12),'BBG rates'!$AA$25:$AA$40,'BBG rates'!$AC$25:$AC$40)</f>
        <v>4.791666666666667</v>
      </c>
      <c r="AL44" s="144">
        <f t="shared" si="7"/>
        <v>7.8980291613318148</v>
      </c>
      <c r="AM44" s="142">
        <f>(SUMPRODUCT(AL44:AL$381,G44:G$381)+SUMPRODUCT(AL44:AL$381,H44:H$381))/12</f>
        <v>12996665.727503577</v>
      </c>
    </row>
    <row r="45" spans="1:39" x14ac:dyDescent="0.2">
      <c r="A45" s="7">
        <v>24</v>
      </c>
      <c r="B45" s="7">
        <v>12</v>
      </c>
      <c r="C45" s="7">
        <v>6</v>
      </c>
      <c r="D45" s="12">
        <f t="shared" si="0"/>
        <v>2</v>
      </c>
      <c r="E45" s="29">
        <f t="shared" si="17"/>
        <v>8896322.6030281167</v>
      </c>
      <c r="F45" s="2">
        <f t="shared" si="1"/>
        <v>27880.748498989702</v>
      </c>
      <c r="G45" s="2">
        <f t="shared" si="8"/>
        <v>15025.152068511652</v>
      </c>
      <c r="H45" s="2">
        <f t="shared" si="9"/>
        <v>29219.90358159563</v>
      </c>
      <c r="I45" s="2">
        <f t="shared" si="10"/>
        <v>72125.804149096977</v>
      </c>
      <c r="J45" s="2">
        <f t="shared" si="19"/>
        <v>144251.60829819395</v>
      </c>
      <c r="K45" s="2">
        <f t="shared" si="11"/>
        <v>66932.552580539181</v>
      </c>
      <c r="L45" s="2">
        <f t="shared" si="11"/>
        <v>133865.10516107836</v>
      </c>
      <c r="M45" s="2"/>
      <c r="N45" s="28">
        <f t="shared" si="20"/>
        <v>9624737.8678809367</v>
      </c>
      <c r="O45" s="2">
        <f t="shared" si="12"/>
        <v>30064.827506492842</v>
      </c>
      <c r="P45" s="2">
        <f t="shared" si="13"/>
        <v>16202.169221353437</v>
      </c>
      <c r="R45">
        <f t="shared" si="14"/>
        <v>24</v>
      </c>
      <c r="S45" s="89">
        <f t="shared" si="2"/>
        <v>44245.055650107286</v>
      </c>
      <c r="T45" s="89">
        <f>IF(AND(S45=0,S44&gt;0),SUM($G45:$H$381),S45)</f>
        <v>44245.055650107286</v>
      </c>
      <c r="U45" s="82">
        <f>SUM(T45:T$381)</f>
        <v>8940567.6586782131</v>
      </c>
      <c r="V45" s="68">
        <f>localspline(R45,'BBG rates'!$G$10:$G$27,'BBG rates'!$K$10:$K$27)</f>
        <v>1.0107153654098511</v>
      </c>
      <c r="W45" s="68">
        <f>locallinterp(R45,'BBG rates'!$G$10:$G$27,'BBG rates'!$J$10:$J$27)</f>
        <v>-0.52424999999999999</v>
      </c>
      <c r="X45" s="56">
        <f t="shared" si="15"/>
        <v>-0.52551390977004786</v>
      </c>
      <c r="Y45" s="66">
        <f t="shared" si="3"/>
        <v>-1170.530197645794</v>
      </c>
      <c r="Z45" s="72">
        <f t="shared" si="4"/>
        <v>-0.15710817151655182</v>
      </c>
      <c r="AA45" s="79">
        <f t="shared" si="5"/>
        <v>-238.70310549642883</v>
      </c>
      <c r="AB45" s="81">
        <f t="shared" si="16"/>
        <v>-3.2038650959447336E-2</v>
      </c>
      <c r="AD45" s="95">
        <f>locallinterp(R45,'BBG rates'!$N$10:$N$369,'BBG rates'!$P$10:$P$369)</f>
        <v>2.0134146649186686</v>
      </c>
      <c r="AI45" s="185">
        <f t="shared" si="6"/>
        <v>24</v>
      </c>
      <c r="AJ45" s="127">
        <f>locallinterp(MIN(AI45,CAP_Senior*12),'BBG rates'!$X$24:$X$65,'BBG rates'!$Y$24:$Y$65)</f>
        <v>24.077522317861362</v>
      </c>
      <c r="AK45" s="127">
        <f>locallinterp(MIN(AI45,CAP_CB*12),'BBG rates'!$AA$25:$AA$40,'BBG rates'!$AC$25:$AC$40)</f>
        <v>5</v>
      </c>
      <c r="AL45" s="144">
        <f t="shared" si="7"/>
        <v>8.2431787940364316</v>
      </c>
      <c r="AM45" s="142">
        <f>(SUMPRODUCT(AL45:AL$381,G45:G$381)+SUMPRODUCT(AL45:AL$381,H45:H$381))/12</f>
        <v>12967447.715515526</v>
      </c>
    </row>
    <row r="46" spans="1:39" x14ac:dyDescent="0.2">
      <c r="A46" s="7">
        <v>25</v>
      </c>
      <c r="B46" s="7">
        <v>12.5</v>
      </c>
      <c r="C46" s="7">
        <v>6.25</v>
      </c>
      <c r="D46" s="12">
        <f t="shared" si="0"/>
        <v>2.0833333333333335</v>
      </c>
      <c r="E46" s="29">
        <f t="shared" si="17"/>
        <v>8852224.8726215996</v>
      </c>
      <c r="F46" s="2">
        <f t="shared" si="1"/>
        <v>27742.772330585332</v>
      </c>
      <c r="G46" s="2">
        <f t="shared" si="8"/>
        <v>15022.665483337125</v>
      </c>
      <c r="H46" s="2">
        <f t="shared" si="9"/>
        <v>29075.064923181082</v>
      </c>
      <c r="I46" s="2">
        <f t="shared" si="10"/>
        <v>71840.502737103539</v>
      </c>
      <c r="J46" s="2">
        <f t="shared" si="19"/>
        <v>149667.71403563238</v>
      </c>
      <c r="K46" s="2">
        <f t="shared" si="11"/>
        <v>66460.539504587825</v>
      </c>
      <c r="L46" s="2">
        <f t="shared" si="11"/>
        <v>138459.45730122464</v>
      </c>
      <c r="M46" s="2"/>
      <c r="N46" s="28">
        <f t="shared" si="20"/>
        <v>9608485.1729410328</v>
      </c>
      <c r="O46" s="2">
        <f t="shared" si="12"/>
        <v>30014.301787942954</v>
      </c>
      <c r="P46" s="2">
        <f t="shared" si="13"/>
        <v>16252.694939903331</v>
      </c>
      <c r="R46">
        <f t="shared" si="14"/>
        <v>25</v>
      </c>
      <c r="S46" s="89">
        <f t="shared" si="2"/>
        <v>44097.730406518211</v>
      </c>
      <c r="T46" s="89">
        <f>IF(AND(S46=0,S45&gt;0),SUM($G46:$H$381),S46)</f>
        <v>44097.730406518211</v>
      </c>
      <c r="U46" s="82">
        <f>SUM(T46:T$381)</f>
        <v>8896322.6030281074</v>
      </c>
      <c r="V46" s="68">
        <f>localspline(R46,'BBG rates'!$G$10:$G$27,'BBG rates'!$K$10:$K$27)</f>
        <v>1.0111558185911758</v>
      </c>
      <c r="W46" s="68">
        <f>locallinterp(R46,'BBG rates'!$G$10:$G$27,'BBG rates'!$J$10:$J$27)</f>
        <v>-0.52297916666666666</v>
      </c>
      <c r="X46" s="56">
        <f t="shared" si="15"/>
        <v>-0.52423694592538261</v>
      </c>
      <c r="Y46" s="66">
        <f t="shared" si="3"/>
        <v>-1151.1540374935596</v>
      </c>
      <c r="Z46" s="72">
        <f t="shared" si="4"/>
        <v>-0.15527593890559671</v>
      </c>
      <c r="AA46" s="79">
        <f t="shared" si="5"/>
        <v>-237.5218122508829</v>
      </c>
      <c r="AB46" s="81">
        <f t="shared" si="16"/>
        <v>-3.2038650959447336E-2</v>
      </c>
      <c r="AD46" s="95">
        <f>locallinterp(R46,'BBG rates'!$N$10:$N$369,'BBG rates'!$P$10:$P$369)</f>
        <v>2.0976776498012666</v>
      </c>
      <c r="AI46" s="185">
        <f t="shared" si="6"/>
        <v>25</v>
      </c>
      <c r="AJ46" s="127">
        <f>locallinterp(MIN(AI46,CAP_Senior*12),'BBG rates'!$X$24:$X$65,'BBG rates'!$Y$24:$Y$65)</f>
        <v>24.720860289392984</v>
      </c>
      <c r="AK46" s="127">
        <f>locallinterp(MIN(AI46,CAP_CB*12),'BBG rates'!$AA$25:$AA$40,'BBG rates'!$AC$25:$AC$40)</f>
        <v>5.083333333333333</v>
      </c>
      <c r="AL46" s="144">
        <f t="shared" si="7"/>
        <v>8.4217129158634734</v>
      </c>
      <c r="AM46" s="142">
        <f>(SUMPRODUCT(AL46:AL$381,G46:G$381)+SUMPRODUCT(AL46:AL$381,H46:H$381))/12</f>
        <v>12937054.390142532</v>
      </c>
    </row>
    <row r="47" spans="1:39" x14ac:dyDescent="0.2">
      <c r="A47" s="7">
        <v>26</v>
      </c>
      <c r="B47" s="7">
        <v>13</v>
      </c>
      <c r="C47" s="7">
        <v>6.5</v>
      </c>
      <c r="D47" s="12">
        <f t="shared" si="0"/>
        <v>2.1666666666666665</v>
      </c>
      <c r="E47" s="29">
        <f t="shared" si="17"/>
        <v>8808273.98474399</v>
      </c>
      <c r="F47" s="2">
        <f t="shared" si="1"/>
        <v>27605.255589168253</v>
      </c>
      <c r="G47" s="2">
        <f t="shared" si="8"/>
        <v>15020.179309679617</v>
      </c>
      <c r="H47" s="2">
        <f t="shared" si="9"/>
        <v>28930.708567930193</v>
      </c>
      <c r="I47" s="2">
        <f t="shared" si="10"/>
        <v>71556.14346677807</v>
      </c>
      <c r="J47" s="2">
        <f t="shared" si="19"/>
        <v>155038.3108446858</v>
      </c>
      <c r="K47" s="2">
        <f t="shared" si="11"/>
        <v>65991.683194244979</v>
      </c>
      <c r="L47" s="2">
        <f t="shared" si="11"/>
        <v>142981.98025419743</v>
      </c>
      <c r="M47" s="2"/>
      <c r="N47" s="28">
        <f t="shared" si="20"/>
        <v>9592181.7947204523</v>
      </c>
      <c r="O47" s="2">
        <f t="shared" si="12"/>
        <v>29963.618507266652</v>
      </c>
      <c r="P47" s="2">
        <f t="shared" si="13"/>
        <v>16303.378220579629</v>
      </c>
      <c r="R47">
        <f t="shared" si="14"/>
        <v>26</v>
      </c>
      <c r="S47" s="89">
        <f t="shared" si="2"/>
        <v>43950.887877609814</v>
      </c>
      <c r="T47" s="89">
        <f>IF(AND(S47=0,S46&gt;0),SUM($G47:$H$381),S47)</f>
        <v>43950.887877609814</v>
      </c>
      <c r="U47" s="82">
        <f>SUM(T47:T$381)</f>
        <v>8852224.8726215884</v>
      </c>
      <c r="V47" s="68">
        <f>localspline(R47,'BBG rates'!$G$10:$G$27,'BBG rates'!$K$10:$K$27)</f>
        <v>1.0115881297323326</v>
      </c>
      <c r="W47" s="68">
        <f>locallinterp(R47,'BBG rates'!$G$10:$G$27,'BBG rates'!$J$10:$J$27)</f>
        <v>-0.52170833333333333</v>
      </c>
      <c r="X47" s="56">
        <f t="shared" si="15"/>
        <v>-0.52295999703462215</v>
      </c>
      <c r="Y47" s="66">
        <f t="shared" si="3"/>
        <v>-1131.8893212347646</v>
      </c>
      <c r="Z47" s="72">
        <f t="shared" si="4"/>
        <v>-0.15343794413567202</v>
      </c>
      <c r="AA47" s="79">
        <f t="shared" si="5"/>
        <v>-236.34445242371771</v>
      </c>
      <c r="AB47" s="81">
        <f t="shared" si="16"/>
        <v>-3.2038650959447336E-2</v>
      </c>
      <c r="AD47" s="95">
        <f>locallinterp(R47,'BBG rates'!$N$10:$N$369,'BBG rates'!$P$10:$P$369)</f>
        <v>2.1819766606122943</v>
      </c>
      <c r="AI47" s="185">
        <f t="shared" si="6"/>
        <v>26</v>
      </c>
      <c r="AJ47" s="127">
        <f>locallinterp(MIN(AI47,CAP_Senior*12),'BBG rates'!$X$24:$X$65,'BBG rates'!$Y$24:$Y$65)</f>
        <v>25.364198260924603</v>
      </c>
      <c r="AK47" s="127">
        <f>locallinterp(MIN(AI47,CAP_CB*12),'BBG rates'!$AA$25:$AA$40,'BBG rates'!$AC$25:$AC$40)</f>
        <v>5.166666666666667</v>
      </c>
      <c r="AL47" s="144">
        <f t="shared" si="7"/>
        <v>8.6002470376905151</v>
      </c>
      <c r="AM47" s="142">
        <f>(SUMPRODUCT(AL47:AL$381,G47:G$381)+SUMPRODUCT(AL47:AL$381,H47:H$381))/12</f>
        <v>12906106.187998796</v>
      </c>
    </row>
    <row r="48" spans="1:39" x14ac:dyDescent="0.2">
      <c r="A48" s="7">
        <v>27</v>
      </c>
      <c r="B48" s="7">
        <v>13.5</v>
      </c>
      <c r="C48" s="7">
        <v>6.75</v>
      </c>
      <c r="D48" s="12">
        <f t="shared" si="0"/>
        <v>2.25</v>
      </c>
      <c r="E48" s="29">
        <f t="shared" si="17"/>
        <v>8764469.458260959</v>
      </c>
      <c r="F48" s="2">
        <f t="shared" si="1"/>
        <v>27468.196769414957</v>
      </c>
      <c r="G48" s="2">
        <f t="shared" si="8"/>
        <v>15017.693547471032</v>
      </c>
      <c r="H48" s="2">
        <f t="shared" si="9"/>
        <v>28786.832935560928</v>
      </c>
      <c r="I48" s="2">
        <f t="shared" si="10"/>
        <v>71272.723252446915</v>
      </c>
      <c r="J48" s="2">
        <f t="shared" si="19"/>
        <v>160363.62731800554</v>
      </c>
      <c r="K48" s="2">
        <f t="shared" si="11"/>
        <v>65525.963045972392</v>
      </c>
      <c r="L48" s="2">
        <f t="shared" si="11"/>
        <v>147433.41685343787</v>
      </c>
      <c r="M48" s="2"/>
      <c r="N48" s="28">
        <f t="shared" si="20"/>
        <v>9575827.5751657188</v>
      </c>
      <c r="O48" s="2">
        <f t="shared" si="12"/>
        <v>29912.777173113704</v>
      </c>
      <c r="P48" s="2">
        <f t="shared" si="13"/>
        <v>16354.219554732581</v>
      </c>
      <c r="R48">
        <f t="shared" si="14"/>
        <v>27</v>
      </c>
      <c r="S48" s="89">
        <f t="shared" si="2"/>
        <v>43804.526483031957</v>
      </c>
      <c r="T48" s="89">
        <f>IF(AND(S48=0,S47&gt;0),SUM($G48:$H$381),S48)</f>
        <v>43804.526483031957</v>
      </c>
      <c r="U48" s="82">
        <f>SUM(T48:T$381)</f>
        <v>8808273.984743977</v>
      </c>
      <c r="V48" s="68">
        <f>localspline(R48,'BBG rates'!$G$10:$G$27,'BBG rates'!$K$10:$K$27)</f>
        <v>1.0120131676004078</v>
      </c>
      <c r="W48" s="68">
        <f>locallinterp(R48,'BBG rates'!$G$10:$G$27,'BBG rates'!$J$10:$J$27)</f>
        <v>-0.5204375</v>
      </c>
      <c r="X48" s="56">
        <f t="shared" si="15"/>
        <v>-0.52168306309736678</v>
      </c>
      <c r="Y48" s="66">
        <f t="shared" si="3"/>
        <v>-1112.7355244063115</v>
      </c>
      <c r="Z48" s="72">
        <f t="shared" si="4"/>
        <v>-0.15159412974667877</v>
      </c>
      <c r="AA48" s="79">
        <f t="shared" si="5"/>
        <v>-235.17101312699393</v>
      </c>
      <c r="AB48" s="81">
        <f t="shared" si="16"/>
        <v>-3.2038650959447343E-2</v>
      </c>
      <c r="AD48" s="95">
        <f>locallinterp(R48,'BBG rates'!$N$10:$N$369,'BBG rates'!$P$10:$P$369)</f>
        <v>2.2663110912456617</v>
      </c>
      <c r="AI48" s="185">
        <f t="shared" si="6"/>
        <v>27</v>
      </c>
      <c r="AJ48" s="127">
        <f>locallinterp(MIN(AI48,CAP_Senior*12),'BBG rates'!$X$24:$X$65,'BBG rates'!$Y$24:$Y$65)</f>
        <v>26.007536232456225</v>
      </c>
      <c r="AK48" s="127">
        <f>locallinterp(MIN(AI48,CAP_CB*12),'BBG rates'!$AA$25:$AA$40,'BBG rates'!$AC$25:$AC$40)</f>
        <v>5.25</v>
      </c>
      <c r="AL48" s="144">
        <f t="shared" si="7"/>
        <v>8.7787811595175587</v>
      </c>
      <c r="AM48" s="142">
        <f>(SUMPRODUCT(AL48:AL$381,G48:G$381)+SUMPRODUCT(AL48:AL$381,H48:H$381))/12</f>
        <v>12874607.146892687</v>
      </c>
    </row>
    <row r="49" spans="1:39" x14ac:dyDescent="0.2">
      <c r="A49" s="7">
        <v>28</v>
      </c>
      <c r="B49" s="7">
        <v>14</v>
      </c>
      <c r="C49" s="7">
        <v>7</v>
      </c>
      <c r="D49" s="12">
        <f t="shared" si="0"/>
        <v>2.3333333333333335</v>
      </c>
      <c r="E49" s="29">
        <f t="shared" si="17"/>
        <v>8720810.8136133496</v>
      </c>
      <c r="F49" s="2">
        <f t="shared" si="1"/>
        <v>27331.594370930197</v>
      </c>
      <c r="G49" s="2">
        <f t="shared" si="8"/>
        <v>15015.208196643263</v>
      </c>
      <c r="H49" s="2">
        <f t="shared" si="9"/>
        <v>28643.436450964917</v>
      </c>
      <c r="I49" s="2">
        <f t="shared" si="10"/>
        <v>70990.239018538385</v>
      </c>
      <c r="J49" s="2">
        <f t="shared" si="19"/>
        <v>165643.89104325624</v>
      </c>
      <c r="K49" s="2">
        <f t="shared" si="11"/>
        <v>65063.358589120522</v>
      </c>
      <c r="L49" s="2">
        <f t="shared" si="11"/>
        <v>151814.50337461458</v>
      </c>
      <c r="M49" s="2"/>
      <c r="N49" s="28">
        <f t="shared" si="20"/>
        <v>9559422.355730474</v>
      </c>
      <c r="O49" s="2">
        <f t="shared" si="12"/>
        <v>29861.777292601619</v>
      </c>
      <c r="P49" s="2">
        <f t="shared" si="13"/>
        <v>16405.219435244657</v>
      </c>
      <c r="R49">
        <f t="shared" si="14"/>
        <v>28</v>
      </c>
      <c r="S49" s="89">
        <f t="shared" si="2"/>
        <v>43658.644647608176</v>
      </c>
      <c r="T49" s="89">
        <f>IF(AND(S49=0,S48&gt;0),SUM($G49:$H$381),S49)</f>
        <v>43658.644647608176</v>
      </c>
      <c r="U49" s="82">
        <f>SUM(T49:T$381)</f>
        <v>8764469.458260946</v>
      </c>
      <c r="V49" s="68">
        <f>localspline(R49,'BBG rates'!$G$10:$G$27,'BBG rates'!$K$10:$K$27)</f>
        <v>1.0124318010144244</v>
      </c>
      <c r="W49" s="68">
        <f>locallinterp(R49,'BBG rates'!$G$10:$G$27,'BBG rates'!$J$10:$J$27)</f>
        <v>-0.51916666666666667</v>
      </c>
      <c r="X49" s="56">
        <f t="shared" si="15"/>
        <v>-0.52040614411335007</v>
      </c>
      <c r="Y49" s="66">
        <f t="shared" si="3"/>
        <v>-1093.6921247786465</v>
      </c>
      <c r="Z49" s="72">
        <f t="shared" si="4"/>
        <v>-0.14974443758228231</v>
      </c>
      <c r="AA49" s="79">
        <f t="shared" si="5"/>
        <v>-234.00148151496583</v>
      </c>
      <c r="AB49" s="81">
        <f t="shared" si="16"/>
        <v>-3.203865095944735E-2</v>
      </c>
      <c r="AD49" s="95">
        <f>locallinterp(R49,'BBG rates'!$N$10:$N$369,'BBG rates'!$P$10:$P$369)</f>
        <v>2.3506804079968635</v>
      </c>
      <c r="AI49" s="185">
        <f t="shared" si="6"/>
        <v>28</v>
      </c>
      <c r="AJ49" s="127">
        <f>locallinterp(MIN(AI49,CAP_Senior*12),'BBG rates'!$X$24:$X$65,'BBG rates'!$Y$24:$Y$65)</f>
        <v>26.650874203987843</v>
      </c>
      <c r="AK49" s="127">
        <f>locallinterp(MIN(AI49,CAP_CB*12),'BBG rates'!$AA$25:$AA$40,'BBG rates'!$AC$25:$AC$40)</f>
        <v>5.333333333333333</v>
      </c>
      <c r="AL49" s="144">
        <f t="shared" si="7"/>
        <v>8.9573152813445986</v>
      </c>
      <c r="AM49" s="142">
        <f>(SUMPRODUCT(AL49:AL$381,G49:G$381)+SUMPRODUCT(AL49:AL$381,H49:H$381))/12</f>
        <v>12842561.284243451</v>
      </c>
    </row>
    <row r="50" spans="1:39" x14ac:dyDescent="0.2">
      <c r="A50" s="7">
        <v>29</v>
      </c>
      <c r="B50" s="7">
        <v>14.5</v>
      </c>
      <c r="C50" s="7">
        <v>7.25</v>
      </c>
      <c r="D50" s="12">
        <f t="shared" si="0"/>
        <v>2.4166666666666665</v>
      </c>
      <c r="E50" s="29">
        <f t="shared" si="17"/>
        <v>8677297.5728120301</v>
      </c>
      <c r="F50" s="2">
        <f t="shared" si="1"/>
        <v>27195.446898230828</v>
      </c>
      <c r="G50" s="2">
        <f t="shared" si="8"/>
        <v>15012.723257128237</v>
      </c>
      <c r="H50" s="2">
        <f t="shared" si="9"/>
        <v>28500.517544190501</v>
      </c>
      <c r="I50" s="2">
        <f t="shared" si="10"/>
        <v>70708.68769954957</v>
      </c>
      <c r="J50" s="2">
        <f t="shared" si="19"/>
        <v>170879.3286072448</v>
      </c>
      <c r="K50" s="2">
        <f t="shared" si="11"/>
        <v>64603.849485076411</v>
      </c>
      <c r="L50" s="2">
        <f t="shared" si="11"/>
        <v>156125.96958893468</v>
      </c>
      <c r="M50" s="2"/>
      <c r="N50" s="28">
        <f t="shared" si="20"/>
        <v>9542965.977373939</v>
      </c>
      <c r="O50" s="2">
        <f t="shared" si="12"/>
        <v>29810.618371310884</v>
      </c>
      <c r="P50" s="2">
        <f t="shared" si="13"/>
        <v>16456.378356535388</v>
      </c>
      <c r="R50">
        <f t="shared" si="14"/>
        <v>29</v>
      </c>
      <c r="S50" s="89">
        <f t="shared" si="2"/>
        <v>43513.240801318738</v>
      </c>
      <c r="T50" s="89">
        <f>IF(AND(S50=0,S49&gt;0),SUM($G50:$H$381),S50)</f>
        <v>43513.240801318738</v>
      </c>
      <c r="U50" s="82">
        <f>SUM(T50:T$381)</f>
        <v>8720810.8136133384</v>
      </c>
      <c r="V50" s="68">
        <f>localspline(R50,'BBG rates'!$G$10:$G$27,'BBG rates'!$K$10:$K$27)</f>
        <v>1.0128447199603927</v>
      </c>
      <c r="W50" s="68">
        <f>locallinterp(R50,'BBG rates'!$G$10:$G$27,'BBG rates'!$J$10:$J$27)</f>
        <v>-0.51789583333333333</v>
      </c>
      <c r="X50" s="56">
        <f t="shared" si="15"/>
        <v>-0.51912924008190586</v>
      </c>
      <c r="Y50" s="66">
        <f t="shared" si="3"/>
        <v>-1074.7586023467493</v>
      </c>
      <c r="Z50" s="72">
        <f t="shared" si="4"/>
        <v>-0.1478888087794358</v>
      </c>
      <c r="AA50" s="79">
        <f t="shared" si="5"/>
        <v>-232.83584478394312</v>
      </c>
      <c r="AB50" s="81">
        <f t="shared" si="16"/>
        <v>-3.2038650959447343E-2</v>
      </c>
      <c r="AD50" s="95">
        <f>locallinterp(R50,'BBG rates'!$N$10:$N$369,'BBG rates'!$P$10:$P$369)</f>
        <v>2.4350841346602294</v>
      </c>
      <c r="AI50" s="185">
        <f t="shared" si="6"/>
        <v>29</v>
      </c>
      <c r="AJ50" s="127">
        <f>locallinterp(MIN(AI50,CAP_Senior*12),'BBG rates'!$X$24:$X$65,'BBG rates'!$Y$24:$Y$65)</f>
        <v>27.294212175519466</v>
      </c>
      <c r="AK50" s="127">
        <f>locallinterp(MIN(AI50,CAP_CB*12),'BBG rates'!$AA$25:$AA$40,'BBG rates'!$AC$25:$AC$40)</f>
        <v>5.416666666666667</v>
      </c>
      <c r="AL50" s="144">
        <f t="shared" si="7"/>
        <v>9.135849403171644</v>
      </c>
      <c r="AM50" s="142">
        <f>(SUMPRODUCT(AL50:AL$381,G50:G$381)+SUMPRODUCT(AL50:AL$381,H50:H$381))/12</f>
        <v>12809972.597171387</v>
      </c>
    </row>
    <row r="51" spans="1:39" x14ac:dyDescent="0.2">
      <c r="A51" s="7">
        <v>30</v>
      </c>
      <c r="B51" s="7">
        <v>15</v>
      </c>
      <c r="C51" s="7">
        <v>7.5</v>
      </c>
      <c r="D51" s="12">
        <f t="shared" si="0"/>
        <v>2.5</v>
      </c>
      <c r="E51" s="29">
        <f t="shared" si="17"/>
        <v>8633929.2594327461</v>
      </c>
      <c r="F51" s="2">
        <f t="shared" si="1"/>
        <v>27059.752860729754</v>
      </c>
      <c r="G51" s="2">
        <f t="shared" si="8"/>
        <v>15010.238728857885</v>
      </c>
      <c r="H51" s="2">
        <f t="shared" si="9"/>
        <v>28358.074650425857</v>
      </c>
      <c r="I51" s="2">
        <f t="shared" si="10"/>
        <v>70428.06624001349</v>
      </c>
      <c r="J51" s="2">
        <f t="shared" si="19"/>
        <v>176070.16560003371</v>
      </c>
      <c r="K51" s="2">
        <f t="shared" si="11"/>
        <v>64147.415526417237</v>
      </c>
      <c r="L51" s="2">
        <f t="shared" si="11"/>
        <v>160368.53881604309</v>
      </c>
      <c r="M51" s="2"/>
      <c r="N51" s="28">
        <f t="shared" si="20"/>
        <v>9526458.2805593722</v>
      </c>
      <c r="O51" s="2">
        <f t="shared" si="12"/>
        <v>29759.299913280156</v>
      </c>
      <c r="P51" s="2">
        <f t="shared" si="13"/>
        <v>16507.696814566116</v>
      </c>
      <c r="R51">
        <f t="shared" si="14"/>
        <v>30</v>
      </c>
      <c r="S51" s="89">
        <f t="shared" si="2"/>
        <v>43368.31337928374</v>
      </c>
      <c r="T51" s="89">
        <f>IF(AND(S51=0,S50&gt;0),SUM($G51:$H$381),S51)</f>
        <v>43368.31337928374</v>
      </c>
      <c r="U51" s="82">
        <f>SUM(T51:T$381)</f>
        <v>8677297.5728120189</v>
      </c>
      <c r="V51" s="68">
        <f>localspline(R51,'BBG rates'!$G$10:$G$27,'BBG rates'!$K$10:$K$27)</f>
        <v>1.0132528528386615</v>
      </c>
      <c r="W51" s="68">
        <f>locallinterp(R51,'BBG rates'!$G$10:$G$27,'BBG rates'!$J$10:$J$27)</f>
        <v>-0.516625</v>
      </c>
      <c r="X51" s="56">
        <f t="shared" si="15"/>
        <v>-0.51785235100290095</v>
      </c>
      <c r="Y51" s="66">
        <f t="shared" si="3"/>
        <v>-1055.9344393211748</v>
      </c>
      <c r="Z51" s="72">
        <f t="shared" si="4"/>
        <v>-0.14602718375771667</v>
      </c>
      <c r="AA51" s="79">
        <f t="shared" si="5"/>
        <v>-231.67409017215326</v>
      </c>
      <c r="AB51" s="81">
        <f t="shared" si="16"/>
        <v>-3.203865095944735E-2</v>
      </c>
      <c r="AD51" s="95">
        <f>locallinterp(R51,'BBG rates'!$N$10:$N$369,'BBG rates'!$P$10:$P$369)</f>
        <v>2.5195218723967847</v>
      </c>
      <c r="AI51" s="185">
        <f t="shared" si="6"/>
        <v>30</v>
      </c>
      <c r="AJ51" s="127">
        <f>locallinterp(MIN(AI51,CAP_Senior*12),'BBG rates'!$X$24:$X$65,'BBG rates'!$Y$24:$Y$65)</f>
        <v>27.937550147051084</v>
      </c>
      <c r="AK51" s="127">
        <f>locallinterp(MIN(AI51,CAP_CB*12),'BBG rates'!$AA$25:$AA$40,'BBG rates'!$AC$25:$AC$40)</f>
        <v>5.5</v>
      </c>
      <c r="AL51" s="144">
        <f t="shared" si="7"/>
        <v>9.3143835249986839</v>
      </c>
      <c r="AM51" s="142">
        <f>(SUMPRODUCT(AL51:AL$381,G51:G$381)+SUMPRODUCT(AL51:AL$381,H51:H$381))/12</f>
        <v>12776845.062587654</v>
      </c>
    </row>
    <row r="52" spans="1:39" x14ac:dyDescent="0.2">
      <c r="A52" s="7">
        <v>31</v>
      </c>
      <c r="B52" s="7">
        <v>15.5</v>
      </c>
      <c r="C52" s="7">
        <v>7.75</v>
      </c>
      <c r="D52" s="12">
        <f t="shared" si="0"/>
        <v>2.5833333333333335</v>
      </c>
      <c r="E52" s="29">
        <f t="shared" si="17"/>
        <v>8590705.3986109998</v>
      </c>
      <c r="F52" s="2">
        <f t="shared" si="1"/>
        <v>26924.510772719881</v>
      </c>
      <c r="G52" s="2">
        <f t="shared" si="8"/>
        <v>15007.754611764149</v>
      </c>
      <c r="H52" s="2">
        <f t="shared" si="9"/>
        <v>28216.106209982183</v>
      </c>
      <c r="I52" s="2">
        <f t="shared" si="10"/>
        <v>70148.371594466211</v>
      </c>
      <c r="J52" s="2">
        <f t="shared" si="19"/>
        <v>181216.62661903774</v>
      </c>
      <c r="K52" s="2">
        <f t="shared" si="11"/>
        <v>63694.036636069068</v>
      </c>
      <c r="L52" s="2">
        <f t="shared" si="11"/>
        <v>164542.9279765118</v>
      </c>
      <c r="M52" s="2"/>
      <c r="N52" s="28">
        <f t="shared" si="20"/>
        <v>9509899.1052525267</v>
      </c>
      <c r="O52" s="2">
        <f t="shared" si="12"/>
        <v>29707.821421001452</v>
      </c>
      <c r="P52" s="2">
        <f t="shared" si="13"/>
        <v>16559.175306844816</v>
      </c>
      <c r="R52">
        <f t="shared" si="14"/>
        <v>31</v>
      </c>
      <c r="S52" s="89">
        <f t="shared" si="2"/>
        <v>43223.860821746333</v>
      </c>
      <c r="T52" s="89">
        <f>IF(AND(S52=0,S51&gt;0),SUM($G52:$H$381),S52)</f>
        <v>43223.860821746333</v>
      </c>
      <c r="U52" s="82">
        <f>SUM(T52:T$381)</f>
        <v>8633929.2594327368</v>
      </c>
      <c r="V52" s="68">
        <f>localspline(R52,'BBG rates'!$G$10:$G$27,'BBG rates'!$K$10:$K$27)</f>
        <v>1.013656919438491</v>
      </c>
      <c r="W52" s="68">
        <f>locallinterp(R52,'BBG rates'!$G$10:$G$27,'BBG rates'!$J$10:$J$27)</f>
        <v>-0.51535416666666667</v>
      </c>
      <c r="X52" s="56">
        <f t="shared" si="15"/>
        <v>-0.51657547687606886</v>
      </c>
      <c r="Y52" s="66">
        <f t="shared" si="3"/>
        <v>-1037.2191201190976</v>
      </c>
      <c r="Z52" s="72">
        <f t="shared" si="4"/>
        <v>-0.14415950220846419</v>
      </c>
      <c r="AA52" s="79">
        <f t="shared" si="5"/>
        <v>-230.51620495960427</v>
      </c>
      <c r="AB52" s="81">
        <f t="shared" si="16"/>
        <v>-3.2038650959447343E-2</v>
      </c>
      <c r="AD52" s="95">
        <f>locallinterp(R52,'BBG rates'!$N$10:$N$369,'BBG rates'!$P$10:$P$369)</f>
        <v>2.6039932823499923</v>
      </c>
      <c r="AI52" s="185">
        <f t="shared" si="6"/>
        <v>31</v>
      </c>
      <c r="AJ52" s="127">
        <f>locallinterp(MIN(AI52,CAP_Senior*12),'BBG rates'!$X$24:$X$65,'BBG rates'!$Y$24:$Y$65)</f>
        <v>28.580888118582706</v>
      </c>
      <c r="AK52" s="127">
        <f>locallinterp(MIN(AI52,CAP_CB*12),'BBG rates'!$AA$25:$AA$40,'BBG rates'!$AC$25:$AC$40)</f>
        <v>5.583333333333333</v>
      </c>
      <c r="AL52" s="144">
        <f t="shared" si="7"/>
        <v>9.4929176468257275</v>
      </c>
      <c r="AM52" s="142">
        <f>(SUMPRODUCT(AL52:AL$381,G52:G$381)+SUMPRODUCT(AL52:AL$381,H52:H$381))/12</f>
        <v>12743182.637283737</v>
      </c>
    </row>
    <row r="53" spans="1:39" x14ac:dyDescent="0.2">
      <c r="A53" s="7">
        <v>32</v>
      </c>
      <c r="B53" s="7">
        <v>16</v>
      </c>
      <c r="C53" s="7">
        <v>8</v>
      </c>
      <c r="D53" s="12">
        <f t="shared" si="0"/>
        <v>2.6666666666666665</v>
      </c>
      <c r="E53" s="29">
        <f t="shared" si="17"/>
        <v>8547625.5170369428</v>
      </c>
      <c r="F53" s="2">
        <f t="shared" si="1"/>
        <v>26789.719153358139</v>
      </c>
      <c r="G53" s="2">
        <f t="shared" si="8"/>
        <v>15005.270905778983</v>
      </c>
      <c r="H53" s="2">
        <f t="shared" si="9"/>
        <v>28074.610668276891</v>
      </c>
      <c r="I53" s="2">
        <f t="shared" si="10"/>
        <v>69869.600727414014</v>
      </c>
      <c r="J53" s="2">
        <f t="shared" si="19"/>
        <v>186318.93527310403</v>
      </c>
      <c r="K53" s="2">
        <f t="shared" si="11"/>
        <v>63243.692866471021</v>
      </c>
      <c r="L53" s="2">
        <f t="shared" si="11"/>
        <v>168649.84764392272</v>
      </c>
      <c r="M53" s="2"/>
      <c r="N53" s="28">
        <f t="shared" si="20"/>
        <v>9493288.2909200955</v>
      </c>
      <c r="O53" s="2">
        <f t="shared" si="12"/>
        <v>29656.182395415341</v>
      </c>
      <c r="P53" s="2">
        <f t="shared" si="13"/>
        <v>16610.814332430924</v>
      </c>
      <c r="R53">
        <f t="shared" si="14"/>
        <v>32</v>
      </c>
      <c r="S53" s="89">
        <f t="shared" si="2"/>
        <v>43079.881574055878</v>
      </c>
      <c r="T53" s="89">
        <f>IF(AND(S53=0,S52&gt;0),SUM($G53:$H$381),S53)</f>
        <v>43079.881574055878</v>
      </c>
      <c r="U53" s="82">
        <f>SUM(T53:T$381)</f>
        <v>8590705.3986109905</v>
      </c>
      <c r="V53" s="68">
        <f>localspline(R53,'BBG rates'!$G$10:$G$27,'BBG rates'!$K$10:$K$27)</f>
        <v>1.0140577587621398</v>
      </c>
      <c r="W53" s="68">
        <f>locallinterp(R53,'BBG rates'!$G$10:$G$27,'BBG rates'!$J$10:$J$27)</f>
        <v>-0.51408333333333334</v>
      </c>
      <c r="X53" s="56">
        <f t="shared" si="15"/>
        <v>-0.51529861770074348</v>
      </c>
      <c r="Y53" s="66">
        <f t="shared" si="3"/>
        <v>-1018.6121313554156</v>
      </c>
      <c r="Z53" s="72">
        <f t="shared" si="4"/>
        <v>-0.14228570308372288</v>
      </c>
      <c r="AA53" s="79">
        <f t="shared" si="5"/>
        <v>-229.36217646794788</v>
      </c>
      <c r="AB53" s="81">
        <f t="shared" si="16"/>
        <v>-3.2038650959447336E-2</v>
      </c>
      <c r="AD53" s="95">
        <f>locallinterp(R53,'BBG rates'!$N$10:$N$369,'BBG rates'!$P$10:$P$369)</f>
        <v>2.6884980955801705</v>
      </c>
      <c r="AI53" s="185">
        <f t="shared" si="6"/>
        <v>32</v>
      </c>
      <c r="AJ53" s="127">
        <f>locallinterp(MIN(AI53,CAP_Senior*12),'BBG rates'!$X$24:$X$65,'BBG rates'!$Y$24:$Y$65)</f>
        <v>29.224226090114328</v>
      </c>
      <c r="AK53" s="127">
        <f>locallinterp(MIN(AI53,CAP_CB*12),'BBG rates'!$AA$25:$AA$40,'BBG rates'!$AC$25:$AC$40)</f>
        <v>5.666666666666667</v>
      </c>
      <c r="AL53" s="144">
        <f t="shared" si="7"/>
        <v>9.6714517686527692</v>
      </c>
      <c r="AM53" s="142">
        <f>(SUMPRODUCT(AL53:AL$381,G53:G$381)+SUMPRODUCT(AL53:AL$381,H53:H$381))/12</f>
        <v>12708989.258020511</v>
      </c>
    </row>
    <row r="54" spans="1:39" x14ac:dyDescent="0.2">
      <c r="A54" s="7">
        <v>33</v>
      </c>
      <c r="B54" s="7">
        <v>16.5</v>
      </c>
      <c r="C54" s="7">
        <v>8.25</v>
      </c>
      <c r="D54" s="12">
        <f t="shared" si="0"/>
        <v>2.75</v>
      </c>
      <c r="E54" s="29">
        <f t="shared" si="17"/>
        <v>8504689.1429502908</v>
      </c>
      <c r="F54" s="2">
        <f t="shared" si="1"/>
        <v>26655.376526649568</v>
      </c>
      <c r="G54" s="2">
        <f t="shared" si="8"/>
        <v>15002.787610834348</v>
      </c>
      <c r="H54" s="2">
        <f t="shared" si="9"/>
        <v>27933.586475816934</v>
      </c>
      <c r="I54" s="2">
        <f t="shared" ref="I54:I80" si="21">SUM(F54:H54)</f>
        <v>69591.750613300857</v>
      </c>
      <c r="J54" s="2">
        <f t="shared" si="19"/>
        <v>191377.31418657737</v>
      </c>
      <c r="K54" s="2">
        <f t="shared" si="11"/>
        <v>62796.364398744859</v>
      </c>
      <c r="L54" s="2">
        <f t="shared" si="11"/>
        <v>172690.00209654836</v>
      </c>
      <c r="M54" s="2"/>
      <c r="N54" s="28">
        <f t="shared" si="20"/>
        <v>9476625.6765281558</v>
      </c>
      <c r="O54" s="2">
        <f t="shared" si="12"/>
        <v>29604.382335906099</v>
      </c>
      <c r="P54" s="2">
        <f t="shared" si="13"/>
        <v>16662.614391940169</v>
      </c>
      <c r="R54">
        <f t="shared" si="14"/>
        <v>33</v>
      </c>
      <c r="S54" s="89">
        <f t="shared" si="2"/>
        <v>42936.374086651282</v>
      </c>
      <c r="T54" s="89">
        <f>IF(AND(S54=0,S53&gt;0),SUM($G54:$H$381),S54)</f>
        <v>42936.374086651282</v>
      </c>
      <c r="U54" s="82">
        <f>SUM(T54:T$381)</f>
        <v>8547625.5170369372</v>
      </c>
      <c r="V54" s="68">
        <f>localspline(R54,'BBG rates'!$G$10:$G$27,'BBG rates'!$K$10:$K$27)</f>
        <v>1.014456179997886</v>
      </c>
      <c r="W54" s="68">
        <f>locallinterp(R54,'BBG rates'!$G$10:$G$27,'BBG rates'!$J$10:$J$27)</f>
        <v>-0.5128125</v>
      </c>
      <c r="X54" s="56">
        <f t="shared" si="15"/>
        <v>-0.51402177347679157</v>
      </c>
      <c r="Y54" s="66">
        <f t="shared" si="3"/>
        <v>-1000.1129618338966</v>
      </c>
      <c r="Z54" s="72">
        <f t="shared" si="4"/>
        <v>-0.14040572458498474</v>
      </c>
      <c r="AA54" s="79">
        <f t="shared" si="5"/>
        <v>-228.21199206034328</v>
      </c>
      <c r="AB54" s="81">
        <f t="shared" si="16"/>
        <v>-3.2038650959447329E-2</v>
      </c>
      <c r="AD54" s="95">
        <f>locallinterp(R54,'BBG rates'!$N$10:$N$369,'BBG rates'!$P$10:$P$369)</f>
        <v>2.7730361105799943</v>
      </c>
      <c r="AI54" s="185">
        <f t="shared" si="6"/>
        <v>33</v>
      </c>
      <c r="AJ54" s="127">
        <f>locallinterp(MIN(AI54,CAP_Senior*12),'BBG rates'!$X$24:$X$65,'BBG rates'!$Y$24:$Y$65)</f>
        <v>29.867564061645947</v>
      </c>
      <c r="AK54" s="127">
        <f>locallinterp(MIN(AI54,CAP_CB*12),'BBG rates'!$AA$25:$AA$40,'BBG rates'!$AC$25:$AC$40)</f>
        <v>5.75</v>
      </c>
      <c r="AL54" s="144">
        <f t="shared" si="7"/>
        <v>9.849985890479811</v>
      </c>
      <c r="AM54" s="142">
        <f>(SUMPRODUCT(AL54:AL$381,G54:G$381)+SUMPRODUCT(AL54:AL$381,H54:H$381))/12</f>
        <v>12674268.841616949</v>
      </c>
    </row>
    <row r="55" spans="1:39" x14ac:dyDescent="0.2">
      <c r="A55" s="7">
        <v>34</v>
      </c>
      <c r="B55" s="7">
        <v>17</v>
      </c>
      <c r="C55" s="7">
        <v>8.5</v>
      </c>
      <c r="D55" s="12">
        <f t="shared" si="0"/>
        <v>2.8333333333333335</v>
      </c>
      <c r="E55" s="29">
        <f t="shared" si="17"/>
        <v>8461895.8061352465</v>
      </c>
      <c r="F55" s="2">
        <f t="shared" si="1"/>
        <v>26521.481421431443</v>
      </c>
      <c r="G55" s="2">
        <f t="shared" si="8"/>
        <v>15000.304726862212</v>
      </c>
      <c r="H55" s="2">
        <f t="shared" si="9"/>
        <v>27793.032088182124</v>
      </c>
      <c r="I55" s="2">
        <f t="shared" si="21"/>
        <v>69314.818236475781</v>
      </c>
      <c r="J55" s="2">
        <f t="shared" si="19"/>
        <v>196391.98500334806</v>
      </c>
      <c r="K55" s="2">
        <f t="shared" si="11"/>
        <v>62352.031541869837</v>
      </c>
      <c r="L55" s="2">
        <f t="shared" si="11"/>
        <v>176664.08936863122</v>
      </c>
      <c r="M55" s="2"/>
      <c r="N55" s="28">
        <f t="shared" si="20"/>
        <v>9459911.1005406063</v>
      </c>
      <c r="O55" s="2">
        <f t="shared" si="12"/>
        <v>29552.420740296857</v>
      </c>
      <c r="P55" s="2">
        <f t="shared" si="13"/>
        <v>16714.575987549411</v>
      </c>
      <c r="R55">
        <f t="shared" si="14"/>
        <v>34</v>
      </c>
      <c r="S55" s="89">
        <f t="shared" si="2"/>
        <v>42793.336815044335</v>
      </c>
      <c r="T55" s="89">
        <f>IF(AND(S55=0,S54&gt;0),SUM($G55:$H$381),S55)</f>
        <v>42793.336815044335</v>
      </c>
      <c r="U55" s="82">
        <f>SUM(T55:T$381)</f>
        <v>8504689.1429502871</v>
      </c>
      <c r="V55" s="68">
        <f>localspline(R55,'BBG rates'!$G$10:$G$27,'BBG rates'!$K$10:$K$27)</f>
        <v>1.0148529923475207</v>
      </c>
      <c r="W55" s="68">
        <f>locallinterp(R55,'BBG rates'!$G$10:$G$27,'BBG rates'!$J$10:$J$27)</f>
        <v>-0.51154166666666667</v>
      </c>
      <c r="X55" s="56">
        <f t="shared" si="15"/>
        <v>-0.51274494420368022</v>
      </c>
      <c r="Y55" s="66">
        <f t="shared" si="3"/>
        <v>-981.72110253832705</v>
      </c>
      <c r="Z55" s="72">
        <f t="shared" si="4"/>
        <v>-0.13851950415172026</v>
      </c>
      <c r="AA55" s="79">
        <f t="shared" si="5"/>
        <v>-227.06563914132121</v>
      </c>
      <c r="AB55" s="81">
        <f t="shared" si="16"/>
        <v>-3.2038650959447322E-2</v>
      </c>
      <c r="AD55" s="95">
        <f>locallinterp(R55,'BBG rates'!$N$10:$N$369,'BBG rates'!$P$10:$P$369)</f>
        <v>2.8576071932756211</v>
      </c>
      <c r="AI55" s="185">
        <f t="shared" si="6"/>
        <v>34</v>
      </c>
      <c r="AJ55" s="127">
        <f>locallinterp(MIN(AI55,CAP_Senior*12),'BBG rates'!$X$24:$X$65,'BBG rates'!$Y$24:$Y$65)</f>
        <v>30.510902033177569</v>
      </c>
      <c r="AK55" s="127">
        <f>locallinterp(MIN(AI55,CAP_CB*12),'BBG rates'!$AA$25:$AA$40,'BBG rates'!$AC$25:$AC$40)</f>
        <v>5.833333333333333</v>
      </c>
      <c r="AL55" s="144">
        <f t="shared" si="7"/>
        <v>10.028520012306853</v>
      </c>
      <c r="AM55" s="142">
        <f>(SUMPRODUCT(AL55:AL$381,G55:G$381)+SUMPRODUCT(AL55:AL$381,H55:H$381))/12</f>
        <v>12639025.285038462</v>
      </c>
    </row>
    <row r="56" spans="1:39" x14ac:dyDescent="0.2">
      <c r="A56" s="7">
        <v>35</v>
      </c>
      <c r="B56" s="7">
        <v>17.5</v>
      </c>
      <c r="C56" s="7">
        <v>8.75</v>
      </c>
      <c r="D56" s="12">
        <f t="shared" si="0"/>
        <v>2.9166666666666665</v>
      </c>
      <c r="E56" s="29">
        <f t="shared" si="17"/>
        <v>8419245.0379154421</v>
      </c>
      <c r="F56" s="2">
        <f t="shared" si="1"/>
        <v>26388.032371357458</v>
      </c>
      <c r="G56" s="2">
        <f t="shared" si="8"/>
        <v>14997.822253794577</v>
      </c>
      <c r="H56" s="2">
        <f t="shared" si="9"/>
        <v>27652.945966008512</v>
      </c>
      <c r="I56" s="2">
        <f t="shared" si="21"/>
        <v>69038.800591160543</v>
      </c>
      <c r="J56" s="2">
        <f t="shared" si="19"/>
        <v>201363.16839088491</v>
      </c>
      <c r="K56" s="2">
        <f t="shared" si="11"/>
        <v>61910.674731862833</v>
      </c>
      <c r="L56" s="2">
        <f t="shared" si="11"/>
        <v>180572.80130126659</v>
      </c>
      <c r="M56" s="2"/>
      <c r="N56" s="28">
        <f t="shared" si="20"/>
        <v>9443144.4009176046</v>
      </c>
      <c r="O56" s="2">
        <f t="shared" si="12"/>
        <v>29500.297104844718</v>
      </c>
      <c r="P56" s="2">
        <f t="shared" si="13"/>
        <v>16766.69962300155</v>
      </c>
      <c r="R56">
        <f t="shared" si="14"/>
        <v>35</v>
      </c>
      <c r="S56" s="89">
        <f t="shared" si="2"/>
        <v>42650.768219803089</v>
      </c>
      <c r="T56" s="89">
        <f>IF(AND(S56=0,S55&gt;0),SUM($G56:$H$381),S56)</f>
        <v>42650.768219803089</v>
      </c>
      <c r="U56" s="82">
        <f>SUM(T56:T$381)</f>
        <v>8461895.8061352428</v>
      </c>
      <c r="V56" s="68">
        <f>localspline(R56,'BBG rates'!$G$10:$G$27,'BBG rates'!$K$10:$K$27)</f>
        <v>1.0152490050027994</v>
      </c>
      <c r="W56" s="68">
        <f>locallinterp(R56,'BBG rates'!$G$10:$G$27,'BBG rates'!$J$10:$J$27)</f>
        <v>-0.51027083333333334</v>
      </c>
      <c r="X56" s="56">
        <f t="shared" si="15"/>
        <v>-0.51146812988127621</v>
      </c>
      <c r="Y56" s="66">
        <f t="shared" si="3"/>
        <v>-963.43604662372775</v>
      </c>
      <c r="Z56" s="72">
        <f t="shared" si="4"/>
        <v>-0.13662697844970315</v>
      </c>
      <c r="AA56" s="79">
        <f t="shared" si="5"/>
        <v>-225.92310515664849</v>
      </c>
      <c r="AB56" s="81">
        <f t="shared" si="16"/>
        <v>-3.2038650959447322E-2</v>
      </c>
      <c r="AD56" s="95">
        <f>locallinterp(R56,'BBG rates'!$N$10:$N$369,'BBG rates'!$P$10:$P$369)</f>
        <v>2.9422112770258542</v>
      </c>
      <c r="AI56" s="185">
        <f t="shared" si="6"/>
        <v>35</v>
      </c>
      <c r="AJ56" s="127">
        <f>locallinterp(MIN(AI56,CAP_Senior*12),'BBG rates'!$X$24:$X$65,'BBG rates'!$Y$24:$Y$65)</f>
        <v>31.154240004709187</v>
      </c>
      <c r="AK56" s="127">
        <f>locallinterp(MIN(AI56,CAP_CB*12),'BBG rates'!$AA$25:$AA$40,'BBG rates'!$AC$25:$AC$40)</f>
        <v>5.916666666666667</v>
      </c>
      <c r="AL56" s="144">
        <f t="shared" si="7"/>
        <v>10.207054134133896</v>
      </c>
      <c r="AM56" s="142">
        <f>(SUMPRODUCT(AL56:AL$381,G56:G$381)+SUMPRODUCT(AL56:AL$381,H56:H$381))/12</f>
        <v>12603262.465484872</v>
      </c>
    </row>
    <row r="57" spans="1:39" x14ac:dyDescent="0.2">
      <c r="A57" s="7">
        <v>36</v>
      </c>
      <c r="B57" s="7">
        <v>18</v>
      </c>
      <c r="C57" s="7">
        <v>9</v>
      </c>
      <c r="D57" s="12">
        <f t="shared" si="0"/>
        <v>3</v>
      </c>
      <c r="E57" s="29">
        <f t="shared" si="17"/>
        <v>8376736.3711489066</v>
      </c>
      <c r="F57" s="2">
        <f t="shared" si="1"/>
        <v>26255.027914881943</v>
      </c>
      <c r="G57" s="2">
        <f t="shared" si="8"/>
        <v>14995.340191563426</v>
      </c>
      <c r="H57" s="2">
        <f t="shared" si="9"/>
        <v>27513.326574971863</v>
      </c>
      <c r="I57" s="2">
        <f t="shared" si="21"/>
        <v>68763.694681417226</v>
      </c>
      <c r="J57" s="2">
        <f t="shared" si="19"/>
        <v>206291.08404425168</v>
      </c>
      <c r="K57" s="2">
        <f t="shared" si="11"/>
        <v>61472.274530963681</v>
      </c>
      <c r="L57" s="2">
        <f t="shared" si="11"/>
        <v>184416.82359289104</v>
      </c>
      <c r="M57" s="2"/>
      <c r="N57" s="28">
        <f t="shared" si="20"/>
        <v>9426325.4151139949</v>
      </c>
      <c r="O57" s="2">
        <f t="shared" si="12"/>
        <v>29448.010924235899</v>
      </c>
      <c r="P57" s="2">
        <f t="shared" si="13"/>
        <v>16818.985803610369</v>
      </c>
      <c r="R57">
        <f t="shared" si="14"/>
        <v>36</v>
      </c>
      <c r="S57" s="89">
        <f t="shared" si="2"/>
        <v>42508.666766535287</v>
      </c>
      <c r="T57" s="89">
        <f>IF(AND(S57=0,S56&gt;0),SUM($G57:$H$381),S57)</f>
        <v>42508.666766535287</v>
      </c>
      <c r="U57" s="82">
        <f>SUM(T57:T$381)</f>
        <v>8419245.0379154403</v>
      </c>
      <c r="V57" s="68">
        <f>localspline(R57,'BBG rates'!$G$10:$G$27,'BBG rates'!$K$10:$K$27)</f>
        <v>1.0156450271606445</v>
      </c>
      <c r="W57" s="68">
        <f>locallinterp(R57,'BBG rates'!$G$10:$G$27,'BBG rates'!$J$10:$J$27)</f>
        <v>-0.50900000000000001</v>
      </c>
      <c r="X57" s="56">
        <f t="shared" si="15"/>
        <v>-0.51019133050904664</v>
      </c>
      <c r="Y57" s="66">
        <f t="shared" si="3"/>
        <v>-945.25728940757574</v>
      </c>
      <c r="Z57" s="72">
        <f t="shared" si="4"/>
        <v>-0.13472808335911549</v>
      </c>
      <c r="AA57" s="79">
        <f t="shared" si="5"/>
        <v>-224.78437759319303</v>
      </c>
      <c r="AB57" s="81">
        <f t="shared" si="16"/>
        <v>-3.2038650959447322E-2</v>
      </c>
      <c r="AD57" s="95">
        <f>locallinterp(R57,'BBG rates'!$N$10:$N$369,'BBG rates'!$P$10:$P$369)</f>
        <v>3.0268483626225744</v>
      </c>
      <c r="AI57" s="185">
        <f t="shared" si="6"/>
        <v>36</v>
      </c>
      <c r="AJ57" s="127">
        <f>locallinterp(MIN(AI57,CAP_Senior*12),'BBG rates'!$X$24:$X$65,'BBG rates'!$Y$24:$Y$65)</f>
        <v>31.79757797624081</v>
      </c>
      <c r="AK57" s="127">
        <f>locallinterp(MIN(AI57,CAP_CB*12),'BBG rates'!$AA$25:$AA$40,'BBG rates'!$AC$25:$AC$40)</f>
        <v>6</v>
      </c>
      <c r="AL57" s="144">
        <f t="shared" si="7"/>
        <v>10.385588255960936</v>
      </c>
      <c r="AM57" s="142">
        <f>(SUMPRODUCT(AL57:AL$381,G57:G$381)+SUMPRODUCT(AL57:AL$381,H57:H$381))/12</f>
        <v>12566984.240478044</v>
      </c>
    </row>
    <row r="58" spans="1:39" x14ac:dyDescent="0.2">
      <c r="A58" s="7">
        <v>37</v>
      </c>
      <c r="B58" s="7">
        <v>18.5</v>
      </c>
      <c r="C58" s="7">
        <v>9.25</v>
      </c>
      <c r="D58" s="12">
        <f t="shared" si="0"/>
        <v>3.0833333333333335</v>
      </c>
      <c r="E58" s="29">
        <f t="shared" si="17"/>
        <v>8334369.3402230348</v>
      </c>
      <c r="F58" s="2">
        <f t="shared" si="1"/>
        <v>26122.466595244172</v>
      </c>
      <c r="G58" s="2">
        <f t="shared" si="8"/>
        <v>14992.858540100771</v>
      </c>
      <c r="H58" s="2">
        <f t="shared" si="9"/>
        <v>27374.172385771137</v>
      </c>
      <c r="I58" s="2">
        <f t="shared" si="21"/>
        <v>68489.497521116078</v>
      </c>
      <c r="J58" s="2">
        <f t="shared" si="19"/>
        <v>211175.95069010791</v>
      </c>
      <c r="K58" s="2">
        <f t="shared" si="11"/>
        <v>61036.811626825809</v>
      </c>
      <c r="L58" s="2">
        <f t="shared" si="11"/>
        <v>188196.8358493796</v>
      </c>
      <c r="M58" s="2"/>
      <c r="N58" s="28">
        <f t="shared" si="20"/>
        <v>9409453.9800777286</v>
      </c>
      <c r="O58" s="2">
        <f t="shared" si="12"/>
        <v>29395.561691580817</v>
      </c>
      <c r="P58" s="2">
        <f t="shared" si="13"/>
        <v>16871.435036265451</v>
      </c>
      <c r="R58">
        <f t="shared" si="14"/>
        <v>37</v>
      </c>
      <c r="S58" s="89">
        <f t="shared" si="2"/>
        <v>42367.030925871906</v>
      </c>
      <c r="T58" s="89">
        <f>IF(AND(S58=0,S57&gt;0),SUM($G58:$H$381),S58)</f>
        <v>42367.030925871906</v>
      </c>
      <c r="U58" s="82">
        <f>SUM(T58:T$381)</f>
        <v>8376736.3711489057</v>
      </c>
      <c r="V58" s="68">
        <f>localspline(R58,'BBG rates'!$G$10:$G$27,'BBG rates'!$K$10:$K$27)</f>
        <v>1.0160416158054528</v>
      </c>
      <c r="W58" s="68">
        <f>locallinterp(R58,'BBG rates'!$G$10:$G$27,'BBG rates'!$J$10:$J$27)</f>
        <v>-0.5074791666666667</v>
      </c>
      <c r="X58" s="56">
        <f t="shared" si="15"/>
        <v>-0.50866337714015053</v>
      </c>
      <c r="Y58" s="66">
        <f t="shared" si="3"/>
        <v>-927.18432836108877</v>
      </c>
      <c r="Z58" s="72">
        <f t="shared" si="4"/>
        <v>-0.13282275396243678</v>
      </c>
      <c r="AA58" s="79">
        <f t="shared" si="5"/>
        <v>-223.64944397878929</v>
      </c>
      <c r="AB58" s="81">
        <f t="shared" si="16"/>
        <v>-3.2038650959447322E-2</v>
      </c>
      <c r="AD58" s="95">
        <f>locallinterp(R58,'BBG rates'!$N$10:$N$369,'BBG rates'!$P$10:$P$369)</f>
        <v>3.1115184972730288</v>
      </c>
      <c r="AI58" s="185">
        <f t="shared" si="6"/>
        <v>37</v>
      </c>
      <c r="AJ58" s="127">
        <f>locallinterp(MIN(AI58,CAP_Senior*12),'BBG rates'!$X$24:$X$65,'BBG rates'!$Y$24:$Y$65)</f>
        <v>32.254033531197635</v>
      </c>
      <c r="AK58" s="127">
        <f>locallinterp(MIN(AI58,CAP_CB*12),'BBG rates'!$AA$25:$AA$40,'BBG rates'!$AC$25:$AC$40)</f>
        <v>6.083333333333333</v>
      </c>
      <c r="AL58" s="144">
        <f t="shared" si="7"/>
        <v>10.532352366970265</v>
      </c>
      <c r="AM58" s="142">
        <f>(SUMPRODUCT(AL58:AL$381,G58:G$381)+SUMPRODUCT(AL58:AL$381,H58:H$381))/12</f>
        <v>12530194.447949121</v>
      </c>
    </row>
    <row r="59" spans="1:39" x14ac:dyDescent="0.2">
      <c r="A59" s="7">
        <v>38</v>
      </c>
      <c r="B59" s="7">
        <v>19</v>
      </c>
      <c r="C59" s="7">
        <v>9.5</v>
      </c>
      <c r="D59" s="12">
        <f t="shared" si="0"/>
        <v>3.1666666666666665</v>
      </c>
      <c r="E59" s="29">
        <f t="shared" si="17"/>
        <v>8292143.4810495842</v>
      </c>
      <c r="F59" s="2">
        <f t="shared" si="1"/>
        <v>25990.346960452687</v>
      </c>
      <c r="G59" s="2">
        <f t="shared" si="8"/>
        <v>14990.377299338639</v>
      </c>
      <c r="H59" s="2">
        <f t="shared" si="9"/>
        <v>27235.481874112051</v>
      </c>
      <c r="I59" s="2">
        <f t="shared" si="21"/>
        <v>68216.206133903383</v>
      </c>
      <c r="J59" s="2">
        <f t="shared" si="19"/>
        <v>216017.98609069403</v>
      </c>
      <c r="K59" s="2">
        <f t="shared" si="11"/>
        <v>60604.266831711924</v>
      </c>
      <c r="L59" s="2">
        <f t="shared" si="11"/>
        <v>191913.51163375442</v>
      </c>
      <c r="M59" s="2"/>
      <c r="N59" s="28">
        <f t="shared" si="20"/>
        <v>9392529.9322482906</v>
      </c>
      <c r="O59" s="2">
        <f t="shared" si="12"/>
        <v>29342.948898409166</v>
      </c>
      <c r="P59" s="2">
        <f t="shared" si="13"/>
        <v>16924.047829437102</v>
      </c>
      <c r="R59">
        <f t="shared" si="14"/>
        <v>38</v>
      </c>
      <c r="S59" s="89">
        <f t="shared" si="2"/>
        <v>42225.859173450692</v>
      </c>
      <c r="T59" s="89">
        <f>IF(AND(S59=0,S58&gt;0),SUM($G59:$H$381),S59)</f>
        <v>42225.859173450692</v>
      </c>
      <c r="U59" s="82">
        <f>SUM(T59:T$381)</f>
        <v>8334369.340223033</v>
      </c>
      <c r="V59" s="68">
        <f>localspline(R59,'BBG rates'!$G$10:$G$27,'BBG rates'!$K$10:$K$27)</f>
        <v>1.0164379614377346</v>
      </c>
      <c r="W59" s="68">
        <f>locallinterp(R59,'BBG rates'!$G$10:$G$27,'BBG rates'!$J$10:$J$27)</f>
        <v>-0.50595833333333329</v>
      </c>
      <c r="X59" s="56">
        <f t="shared" si="15"/>
        <v>-0.50713544518106168</v>
      </c>
      <c r="Y59" s="66">
        <f t="shared" si="3"/>
        <v>-909.22553083595949</v>
      </c>
      <c r="Z59" s="72">
        <f t="shared" si="4"/>
        <v>-0.13091220132727568</v>
      </c>
      <c r="AA59" s="79">
        <f t="shared" si="5"/>
        <v>-222.51829188210419</v>
      </c>
      <c r="AB59" s="81">
        <f t="shared" si="16"/>
        <v>-3.2038650959447322E-2</v>
      </c>
      <c r="AD59" s="95">
        <f>locallinterp(R59,'BBG rates'!$N$10:$N$369,'BBG rates'!$P$10:$P$369)</f>
        <v>3.1962216607261733</v>
      </c>
      <c r="AI59" s="185">
        <f t="shared" si="6"/>
        <v>38</v>
      </c>
      <c r="AJ59" s="127">
        <f>locallinterp(MIN(AI59,CAP_Senior*12),'BBG rates'!$X$24:$X$65,'BBG rates'!$Y$24:$Y$65)</f>
        <v>32.71048908615446</v>
      </c>
      <c r="AK59" s="127">
        <f>locallinterp(MIN(AI59,CAP_CB*12),'BBG rates'!$AA$25:$AA$40,'BBG rates'!$AC$25:$AC$40)</f>
        <v>6.166666666666667</v>
      </c>
      <c r="AL59" s="144">
        <f t="shared" si="7"/>
        <v>10.679116477979591</v>
      </c>
      <c r="AM59" s="142">
        <f>(SUMPRODUCT(AL59:AL$381,G59:G$381)+SUMPRODUCT(AL59:AL$381,H59:H$381))/12</f>
        <v>12493009.073077986</v>
      </c>
    </row>
    <row r="60" spans="1:39" x14ac:dyDescent="0.2">
      <c r="A60" s="7">
        <v>39</v>
      </c>
      <c r="B60" s="7">
        <v>19.5</v>
      </c>
      <c r="C60" s="7">
        <v>9.75</v>
      </c>
      <c r="D60" s="12">
        <f t="shared" si="0"/>
        <v>3.25</v>
      </c>
      <c r="E60" s="29">
        <f t="shared" si="17"/>
        <v>8250058.331059684</v>
      </c>
      <c r="F60" s="2">
        <f t="shared" si="1"/>
        <v>25858.667563269668</v>
      </c>
      <c r="G60" s="2">
        <f t="shared" si="8"/>
        <v>14987.896469209056</v>
      </c>
      <c r="H60" s="2">
        <f t="shared" si="9"/>
        <v>27097.253520690687</v>
      </c>
      <c r="I60" s="2">
        <f t="shared" si="21"/>
        <v>67943.817553169414</v>
      </c>
      <c r="J60" s="2">
        <f t="shared" si="19"/>
        <v>220817.4070478006</v>
      </c>
      <c r="K60" s="2">
        <f t="shared" si="11"/>
        <v>60174.621081694924</v>
      </c>
      <c r="L60" s="2">
        <f t="shared" si="11"/>
        <v>195567.51851550851</v>
      </c>
      <c r="M60" s="2"/>
      <c r="N60" s="28">
        <f t="shared" si="20"/>
        <v>9375553.10755511</v>
      </c>
      <c r="O60" s="2">
        <f t="shared" si="12"/>
        <v>29290.172034665015</v>
      </c>
      <c r="P60" s="2">
        <f t="shared" si="13"/>
        <v>16976.82469318125</v>
      </c>
      <c r="R60">
        <f t="shared" si="14"/>
        <v>39</v>
      </c>
      <c r="S60" s="89">
        <f t="shared" si="2"/>
        <v>42085.149989899743</v>
      </c>
      <c r="T60" s="89">
        <f>IF(AND(S60=0,S59&gt;0),SUM($G60:$H$381),S60)</f>
        <v>42085.149989899743</v>
      </c>
      <c r="U60" s="82">
        <f>SUM(T60:T$381)</f>
        <v>8292143.4810495833</v>
      </c>
      <c r="V60" s="68">
        <f>localspline(R60,'BBG rates'!$G$10:$G$27,'BBG rates'!$K$10:$K$27)</f>
        <v>1.0168333599792945</v>
      </c>
      <c r="W60" s="68">
        <f>locallinterp(R60,'BBG rates'!$G$10:$G$27,'BBG rates'!$J$10:$J$27)</f>
        <v>-0.50443749999999998</v>
      </c>
      <c r="X60" s="56">
        <f t="shared" si="15"/>
        <v>-0.50560753463098074</v>
      </c>
      <c r="Y60" s="66">
        <f t="shared" si="3"/>
        <v>-891.38033926089224</v>
      </c>
      <c r="Z60" s="72">
        <f t="shared" si="4"/>
        <v>-0.1289963698237501</v>
      </c>
      <c r="AA60" s="79">
        <f t="shared" si="5"/>
        <v>-221.39090891250339</v>
      </c>
      <c r="AB60" s="81">
        <f t="shared" si="16"/>
        <v>-3.2038650959447322E-2</v>
      </c>
      <c r="AD60" s="95">
        <f>locallinterp(R60,'BBG rates'!$N$10:$N$369,'BBG rates'!$P$10:$P$369)</f>
        <v>3.2809577740577813</v>
      </c>
      <c r="AI60" s="185">
        <f t="shared" si="6"/>
        <v>39</v>
      </c>
      <c r="AJ60" s="127">
        <f>locallinterp(MIN(AI60,CAP_Senior*12),'BBG rates'!$X$24:$X$65,'BBG rates'!$Y$24:$Y$65)</f>
        <v>33.166944641111286</v>
      </c>
      <c r="AK60" s="127">
        <f>locallinterp(MIN(AI60,CAP_CB*12),'BBG rates'!$AA$25:$AA$40,'BBG rates'!$AC$25:$AC$40)</f>
        <v>6.25</v>
      </c>
      <c r="AL60" s="144">
        <f t="shared" si="7"/>
        <v>10.82588058898892</v>
      </c>
      <c r="AM60" s="142">
        <f>(SUMPRODUCT(AL60:AL$381,G60:G$381)+SUMPRODUCT(AL60:AL$381,H60:H$381))/12</f>
        <v>12455431.167369982</v>
      </c>
    </row>
    <row r="61" spans="1:39" x14ac:dyDescent="0.2">
      <c r="A61" s="7">
        <v>40</v>
      </c>
      <c r="B61" s="7">
        <v>20</v>
      </c>
      <c r="C61" s="7">
        <v>10</v>
      </c>
      <c r="D61" s="12">
        <f t="shared" si="0"/>
        <v>3.3333333333333335</v>
      </c>
      <c r="E61" s="29">
        <f t="shared" si="17"/>
        <v>8208113.429198863</v>
      </c>
      <c r="F61" s="2">
        <f t="shared" si="1"/>
        <v>25727.426961195401</v>
      </c>
      <c r="G61" s="2">
        <f t="shared" si="8"/>
        <v>14985.416049644055</v>
      </c>
      <c r="H61" s="2">
        <f t="shared" si="9"/>
        <v>26959.485811177146</v>
      </c>
      <c r="I61" s="2">
        <f t="shared" si="21"/>
        <v>67672.3288220166</v>
      </c>
      <c r="J61" s="2">
        <f t="shared" si="19"/>
        <v>225574.42940672202</v>
      </c>
      <c r="K61" s="2">
        <f t="shared" si="11"/>
        <v>59747.855435863923</v>
      </c>
      <c r="L61" s="2">
        <f t="shared" si="11"/>
        <v>199159.51811954641</v>
      </c>
      <c r="M61" s="2"/>
      <c r="N61" s="28">
        <f t="shared" si="20"/>
        <v>9358523.3414159659</v>
      </c>
      <c r="O61" s="2">
        <f t="shared" si="12"/>
        <v>29237.230588701841</v>
      </c>
      <c r="P61" s="2">
        <f t="shared" si="13"/>
        <v>17029.766139144424</v>
      </c>
      <c r="R61">
        <f t="shared" si="14"/>
        <v>40</v>
      </c>
      <c r="S61" s="89">
        <f t="shared" si="2"/>
        <v>41944.901860821199</v>
      </c>
      <c r="T61" s="89">
        <f>IF(AND(S61=0,S60&gt;0),SUM($G61:$H$381),S61)</f>
        <v>41944.901860821199</v>
      </c>
      <c r="U61" s="82">
        <f>SUM(T61:T$381)</f>
        <v>8250058.3310596831</v>
      </c>
      <c r="V61" s="68">
        <f>localspline(R61,'BBG rates'!$G$10:$G$27,'BBG rates'!$K$10:$K$27)</f>
        <v>1.0172267497192871</v>
      </c>
      <c r="W61" s="68">
        <f>locallinterp(R61,'BBG rates'!$G$10:$G$27,'BBG rates'!$J$10:$J$27)</f>
        <v>-0.50291666666666668</v>
      </c>
      <c r="X61" s="56">
        <f t="shared" si="15"/>
        <v>-0.50407964548924156</v>
      </c>
      <c r="Y61" s="66">
        <f t="shared" si="3"/>
        <v>-873.64819848508535</v>
      </c>
      <c r="Z61" s="72">
        <f t="shared" si="4"/>
        <v>-0.12707520312131454</v>
      </c>
      <c r="AA61" s="79">
        <f t="shared" si="5"/>
        <v>-220.26728271991806</v>
      </c>
      <c r="AB61" s="81">
        <f t="shared" si="16"/>
        <v>-3.2038650959447322E-2</v>
      </c>
      <c r="AD61" s="95">
        <f>locallinterp(R61,'BBG rates'!$N$10:$N$369,'BBG rates'!$P$10:$P$369)</f>
        <v>3.3657266698677217</v>
      </c>
      <c r="AI61" s="185">
        <f t="shared" si="6"/>
        <v>40</v>
      </c>
      <c r="AJ61" s="127">
        <f>locallinterp(MIN(AI61,CAP_Senior*12),'BBG rates'!$X$24:$X$65,'BBG rates'!$Y$24:$Y$65)</f>
        <v>33.623400196068111</v>
      </c>
      <c r="AK61" s="127">
        <f>locallinterp(MIN(AI61,CAP_CB*12),'BBG rates'!$AA$25:$AA$40,'BBG rates'!$AC$25:$AC$40)</f>
        <v>6.333333333333333</v>
      </c>
      <c r="AL61" s="144">
        <f t="shared" si="7"/>
        <v>10.972644699998245</v>
      </c>
      <c r="AM61" s="142">
        <f>(SUMPRODUCT(AL61:AL$381,G61:G$381)+SUMPRODUCT(AL61:AL$381,H61:H$381))/12</f>
        <v>12417463.766673287</v>
      </c>
    </row>
    <row r="62" spans="1:39" x14ac:dyDescent="0.2">
      <c r="A62" s="7">
        <v>41</v>
      </c>
      <c r="B62" s="7">
        <v>20.5</v>
      </c>
      <c r="C62" s="7">
        <v>10.25</v>
      </c>
      <c r="D62" s="12">
        <f t="shared" si="0"/>
        <v>3.4166666666666665</v>
      </c>
      <c r="E62" s="29">
        <f t="shared" si="17"/>
        <v>8166308.315922088</v>
      </c>
      <c r="F62" s="2">
        <f t="shared" si="1"/>
        <v>25596.623716452745</v>
      </c>
      <c r="G62" s="2">
        <f t="shared" si="8"/>
        <v>14982.936040575711</v>
      </c>
      <c r="H62" s="2">
        <f t="shared" si="9"/>
        <v>26822.177236199295</v>
      </c>
      <c r="I62" s="2">
        <f t="shared" si="21"/>
        <v>67401.736993227751</v>
      </c>
      <c r="J62" s="2">
        <f t="shared" si="19"/>
        <v>230289.26806019479</v>
      </c>
      <c r="K62" s="2">
        <f t="shared" si="11"/>
        <v>59323.951075535311</v>
      </c>
      <c r="L62" s="2">
        <f t="shared" si="11"/>
        <v>202690.16617474562</v>
      </c>
      <c r="M62" s="2"/>
      <c r="N62" s="28">
        <f t="shared" si="20"/>
        <v>9341440.4687353969</v>
      </c>
      <c r="O62" s="2">
        <f t="shared" si="12"/>
        <v>29184.124047277572</v>
      </c>
      <c r="P62" s="2">
        <f t="shared" si="13"/>
        <v>17082.872680568697</v>
      </c>
      <c r="R62">
        <f t="shared" si="14"/>
        <v>41</v>
      </c>
      <c r="S62" s="89">
        <f t="shared" si="2"/>
        <v>41805.11327677501</v>
      </c>
      <c r="T62" s="89">
        <f>IF(AND(S62=0,S61&gt;0),SUM($G62:$H$381),S62)</f>
        <v>41805.11327677501</v>
      </c>
      <c r="U62" s="82">
        <f>SUM(T62:T$381)</f>
        <v>8208113.4291988611</v>
      </c>
      <c r="V62" s="68">
        <f>localspline(R62,'BBG rates'!$G$10:$G$27,'BBG rates'!$K$10:$K$27)</f>
        <v>1.0176170689486232</v>
      </c>
      <c r="W62" s="68">
        <f>locallinterp(R62,'BBG rates'!$G$10:$G$27,'BBG rates'!$J$10:$J$27)</f>
        <v>-0.50139583333333337</v>
      </c>
      <c r="X62" s="56">
        <f t="shared" si="15"/>
        <v>-0.50255177775531124</v>
      </c>
      <c r="Y62" s="66">
        <f t="shared" si="3"/>
        <v>-856.02855576834884</v>
      </c>
      <c r="Z62" s="72">
        <f t="shared" si="4"/>
        <v>-0.12514864417782298</v>
      </c>
      <c r="AA62" s="79">
        <f t="shared" si="5"/>
        <v>-219.14740099471211</v>
      </c>
      <c r="AB62" s="81">
        <f t="shared" si="16"/>
        <v>-3.2038650959447322E-2</v>
      </c>
      <c r="AD62" s="95">
        <f>locallinterp(R62,'BBG rates'!$N$10:$N$369,'BBG rates'!$P$10:$P$369)</f>
        <v>3.4505280922801069</v>
      </c>
      <c r="AI62" s="185">
        <f t="shared" si="6"/>
        <v>41</v>
      </c>
      <c r="AJ62" s="127">
        <f>locallinterp(MIN(AI62,CAP_Senior*12),'BBG rates'!$X$24:$X$65,'BBG rates'!$Y$24:$Y$65)</f>
        <v>34.079855751024937</v>
      </c>
      <c r="AK62" s="127">
        <f>locallinterp(MIN(AI62,CAP_CB*12),'BBG rates'!$AA$25:$AA$40,'BBG rates'!$AC$25:$AC$40)</f>
        <v>6.416666666666667</v>
      </c>
      <c r="AL62" s="144">
        <f t="shared" si="7"/>
        <v>11.119408811007574</v>
      </c>
      <c r="AM62" s="142">
        <f>(SUMPRODUCT(AL62:AL$381,G62:G$381)+SUMPRODUCT(AL62:AL$381,H62:H$381))/12</f>
        <v>12379109.891248697</v>
      </c>
    </row>
    <row r="63" spans="1:39" x14ac:dyDescent="0.2">
      <c r="A63" s="7">
        <v>42</v>
      </c>
      <c r="B63" s="7">
        <v>21</v>
      </c>
      <c r="C63" s="7">
        <v>10.5</v>
      </c>
      <c r="D63" s="12">
        <f t="shared" si="0"/>
        <v>3.5</v>
      </c>
      <c r="E63" s="29">
        <f t="shared" si="17"/>
        <v>8124642.5331888255</v>
      </c>
      <c r="F63" s="2">
        <f t="shared" si="1"/>
        <v>25466.256395971679</v>
      </c>
      <c r="G63" s="2">
        <f t="shared" si="8"/>
        <v>14980.456441936076</v>
      </c>
      <c r="H63" s="2">
        <f t="shared" si="9"/>
        <v>26685.326291326495</v>
      </c>
      <c r="I63" s="2">
        <f t="shared" si="21"/>
        <v>67132.039129234254</v>
      </c>
      <c r="J63" s="2">
        <f t="shared" si="19"/>
        <v>234962.13695231988</v>
      </c>
      <c r="K63" s="2">
        <f t="shared" si="11"/>
        <v>58902.889303468903</v>
      </c>
      <c r="L63" s="2">
        <f t="shared" si="11"/>
        <v>206160.11256214115</v>
      </c>
      <c r="M63" s="2"/>
      <c r="N63" s="28">
        <f t="shared" si="20"/>
        <v>9324304.3239031006</v>
      </c>
      <c r="O63" s="2">
        <f t="shared" si="12"/>
        <v>29130.851895549611</v>
      </c>
      <c r="P63" s="2">
        <f t="shared" si="13"/>
        <v>17136.144832296661</v>
      </c>
      <c r="R63">
        <f t="shared" si="14"/>
        <v>42</v>
      </c>
      <c r="S63" s="89">
        <f t="shared" si="2"/>
        <v>41665.782733262575</v>
      </c>
      <c r="T63" s="89">
        <f>IF(AND(S63=0,S62&gt;0),SUM($G63:$H$381),S63)</f>
        <v>41665.782733262575</v>
      </c>
      <c r="U63" s="82">
        <f>SUM(T63:T$381)</f>
        <v>8166308.3159220861</v>
      </c>
      <c r="V63" s="68">
        <f>localspline(R63,'BBG rates'!$G$10:$G$27,'BBG rates'!$K$10:$K$27)</f>
        <v>1.0180036135864725</v>
      </c>
      <c r="W63" s="68">
        <f>locallinterp(R63,'BBG rates'!$G$10:$G$27,'BBG rates'!$J$10:$J$27)</f>
        <v>-0.49987500000000001</v>
      </c>
      <c r="X63" s="56">
        <f t="shared" si="15"/>
        <v>-0.50102393142865687</v>
      </c>
      <c r="Y63" s="66">
        <f t="shared" si="3"/>
        <v>-838.52086077126091</v>
      </c>
      <c r="Z63" s="72">
        <f t="shared" si="4"/>
        <v>-0.12321663522838676</v>
      </c>
      <c r="AA63" s="79">
        <f t="shared" si="5"/>
        <v>-218.03125146754982</v>
      </c>
      <c r="AB63" s="81">
        <f t="shared" si="16"/>
        <v>-3.2038650959447322E-2</v>
      </c>
      <c r="AD63" s="95">
        <f>locallinterp(R63,'BBG rates'!$N$10:$N$369,'BBG rates'!$P$10:$P$369)</f>
        <v>3.5353617267456463</v>
      </c>
      <c r="AI63" s="185">
        <f t="shared" si="6"/>
        <v>42</v>
      </c>
      <c r="AJ63" s="127">
        <f>locallinterp(MIN(AI63,CAP_Senior*12),'BBG rates'!$X$24:$X$65,'BBG rates'!$Y$24:$Y$65)</f>
        <v>34.536311305981769</v>
      </c>
      <c r="AK63" s="127">
        <f>locallinterp(MIN(AI63,CAP_CB*12),'BBG rates'!$AA$25:$AA$40,'BBG rates'!$AC$25:$AC$40)</f>
        <v>6.5</v>
      </c>
      <c r="AL63" s="144">
        <f t="shared" si="7"/>
        <v>11.266172922016901</v>
      </c>
      <c r="AM63" s="142">
        <f>(SUMPRODUCT(AL63:AL$381,G63:G$381)+SUMPRODUCT(AL63:AL$381,H63:H$381))/12</f>
        <v>12340372.545839118</v>
      </c>
    </row>
    <row r="64" spans="1:39" x14ac:dyDescent="0.2">
      <c r="A64" s="7">
        <v>43</v>
      </c>
      <c r="B64" s="7">
        <v>21.5</v>
      </c>
      <c r="C64" s="7">
        <v>10.75</v>
      </c>
      <c r="D64" s="12">
        <f t="shared" si="0"/>
        <v>3.5833333333333335</v>
      </c>
      <c r="E64" s="29">
        <f t="shared" si="17"/>
        <v>8083115.6244581155</v>
      </c>
      <c r="F64" s="2">
        <f t="shared" si="1"/>
        <v>25336.323571373894</v>
      </c>
      <c r="G64" s="2">
        <f t="shared" si="8"/>
        <v>14977.97725365722</v>
      </c>
      <c r="H64" s="2">
        <f t="shared" si="9"/>
        <v>26548.931477053455</v>
      </c>
      <c r="I64" s="2">
        <f t="shared" si="21"/>
        <v>66863.232302084565</v>
      </c>
      <c r="J64" s="2">
        <f t="shared" si="19"/>
        <v>239593.2490824697</v>
      </c>
      <c r="K64" s="2">
        <f t="shared" si="11"/>
        <v>58484.651543088956</v>
      </c>
      <c r="L64" s="2">
        <f t="shared" si="11"/>
        <v>209570.00136273543</v>
      </c>
      <c r="M64" s="2"/>
      <c r="N64" s="28">
        <f t="shared" si="20"/>
        <v>9307114.7407923248</v>
      </c>
      <c r="O64" s="2">
        <f t="shared" si="12"/>
        <v>29077.413617069858</v>
      </c>
      <c r="P64" s="2">
        <f t="shared" si="13"/>
        <v>17189.583110776413</v>
      </c>
      <c r="R64">
        <f t="shared" si="14"/>
        <v>43</v>
      </c>
      <c r="S64" s="89">
        <f t="shared" si="2"/>
        <v>41526.908730710675</v>
      </c>
      <c r="T64" s="89">
        <f>IF(AND(S64=0,S63&gt;0),SUM($G64:$H$381),S64)</f>
        <v>41526.908730710675</v>
      </c>
      <c r="U64" s="82">
        <f>SUM(T64:T$381)</f>
        <v>8124642.5331888236</v>
      </c>
      <c r="V64" s="68">
        <f>localspline(R64,'BBG rates'!$G$10:$G$27,'BBG rates'!$K$10:$K$27)</f>
        <v>1.0183852623190162</v>
      </c>
      <c r="W64" s="68">
        <f>locallinterp(R64,'BBG rates'!$G$10:$G$27,'BBG rates'!$J$10:$J$27)</f>
        <v>-0.49835416666666665</v>
      </c>
      <c r="X64" s="56">
        <f t="shared" si="15"/>
        <v>-0.49949610650834586</v>
      </c>
      <c r="Y64" s="66">
        <f t="shared" si="3"/>
        <v>-821.124565545368</v>
      </c>
      <c r="Z64" s="72">
        <f t="shared" si="4"/>
        <v>-0.12127911777402273</v>
      </c>
      <c r="AA64" s="79">
        <f t="shared" si="5"/>
        <v>-216.91882190926384</v>
      </c>
      <c r="AB64" s="81">
        <f t="shared" si="16"/>
        <v>-3.2038650959447322E-2</v>
      </c>
      <c r="AD64" s="95">
        <f>locallinterp(R64,'BBG rates'!$N$10:$N$369,'BBG rates'!$P$10:$P$369)</f>
        <v>3.6202271652722309</v>
      </c>
      <c r="AI64" s="185">
        <f t="shared" si="6"/>
        <v>43</v>
      </c>
      <c r="AJ64" s="127">
        <f>locallinterp(MIN(AI64,CAP_Senior*12),'BBG rates'!$X$24:$X$65,'BBG rates'!$Y$24:$Y$65)</f>
        <v>34.992766860938595</v>
      </c>
      <c r="AK64" s="127">
        <f>locallinterp(MIN(AI64,CAP_CB*12),'BBG rates'!$AA$25:$AA$40,'BBG rates'!$AC$25:$AC$40)</f>
        <v>6.583333333333333</v>
      </c>
      <c r="AL64" s="144">
        <f t="shared" si="7"/>
        <v>11.412937033026228</v>
      </c>
      <c r="AM64" s="142">
        <f>(SUMPRODUCT(AL64:AL$381,G64:G$381)+SUMPRODUCT(AL64:AL$381,H64:H$381))/12</f>
        <v>12301254.719738774</v>
      </c>
    </row>
    <row r="65" spans="1:39" x14ac:dyDescent="0.2">
      <c r="A65" s="7">
        <v>44</v>
      </c>
      <c r="B65" s="7">
        <v>22</v>
      </c>
      <c r="C65" s="7">
        <v>11</v>
      </c>
      <c r="D65" s="12">
        <f t="shared" si="0"/>
        <v>3.6666666666666665</v>
      </c>
      <c r="E65" s="29">
        <f t="shared" si="17"/>
        <v>8041727.1346836602</v>
      </c>
      <c r="F65" s="2">
        <f t="shared" si="1"/>
        <v>25206.823818957444</v>
      </c>
      <c r="G65" s="2">
        <f t="shared" si="8"/>
        <v>14975.498475671244</v>
      </c>
      <c r="H65" s="2">
        <f t="shared" si="9"/>
        <v>26412.991298784091</v>
      </c>
      <c r="I65" s="2">
        <f t="shared" si="21"/>
        <v>66595.313593412779</v>
      </c>
      <c r="J65" s="2">
        <f t="shared" si="19"/>
        <v>244182.81650918018</v>
      </c>
      <c r="K65" s="2">
        <f t="shared" si="11"/>
        <v>58069.2193377105</v>
      </c>
      <c r="L65" s="2">
        <f t="shared" si="11"/>
        <v>212920.4709049385</v>
      </c>
      <c r="M65" s="2"/>
      <c r="N65" s="28">
        <f t="shared" si="20"/>
        <v>9289871.5527582578</v>
      </c>
      <c r="O65" s="2">
        <f t="shared" si="12"/>
        <v>29023.808693779687</v>
      </c>
      <c r="P65" s="2">
        <f t="shared" si="13"/>
        <v>17243.188034066585</v>
      </c>
      <c r="R65">
        <f t="shared" si="14"/>
        <v>44</v>
      </c>
      <c r="S65" s="89">
        <f t="shared" si="2"/>
        <v>41388.489774455331</v>
      </c>
      <c r="T65" s="89">
        <f>IF(AND(S65=0,S64&gt;0),SUM($G65:$H$381),S65)</f>
        <v>41388.489774455331</v>
      </c>
      <c r="U65" s="82">
        <f>SUM(T65:T$381)</f>
        <v>8083115.6244581128</v>
      </c>
      <c r="V65" s="68">
        <f>localspline(R65,'BBG rates'!$G$10:$G$27,'BBG rates'!$K$10:$K$27)</f>
        <v>1.0187611918553163</v>
      </c>
      <c r="W65" s="68">
        <f>locallinterp(R65,'BBG rates'!$G$10:$G$27,'BBG rates'!$J$10:$J$27)</f>
        <v>-0.49683333333333335</v>
      </c>
      <c r="X65" s="56">
        <f t="shared" si="15"/>
        <v>-0.49796830299397854</v>
      </c>
      <c r="Y65" s="66">
        <f t="shared" si="3"/>
        <v>-803.83912452343679</v>
      </c>
      <c r="Z65" s="72">
        <f t="shared" si="4"/>
        <v>-0.11933603257008844</v>
      </c>
      <c r="AA65" s="79">
        <f t="shared" si="5"/>
        <v>-215.81010013072378</v>
      </c>
      <c r="AB65" s="81">
        <f t="shared" si="16"/>
        <v>-3.2038650959447322E-2</v>
      </c>
      <c r="AD65" s="95">
        <f>locallinterp(R65,'BBG rates'!$N$10:$N$369,'BBG rates'!$P$10:$P$369)</f>
        <v>3.7051239312601738</v>
      </c>
      <c r="AI65" s="185">
        <f t="shared" si="6"/>
        <v>44</v>
      </c>
      <c r="AJ65" s="127">
        <f>locallinterp(MIN(AI65,CAP_Senior*12),'BBG rates'!$X$24:$X$65,'BBG rates'!$Y$24:$Y$65)</f>
        <v>35.44922241589542</v>
      </c>
      <c r="AK65" s="127">
        <f>locallinterp(MIN(AI65,CAP_CB*12),'BBG rates'!$AA$25:$AA$40,'BBG rates'!$AC$25:$AC$40)</f>
        <v>6.666666666666667</v>
      </c>
      <c r="AL65" s="144">
        <f t="shared" si="7"/>
        <v>11.559701144035555</v>
      </c>
      <c r="AM65" s="142">
        <f>(SUMPRODUCT(AL65:AL$381,G65:G$381)+SUMPRODUCT(AL65:AL$381,H65:H$381))/12</f>
        <v>12261759.386862123</v>
      </c>
    </row>
    <row r="66" spans="1:39" x14ac:dyDescent="0.2">
      <c r="A66" s="7">
        <v>45</v>
      </c>
      <c r="B66" s="7">
        <v>22.5</v>
      </c>
      <c r="C66" s="7">
        <v>11.25</v>
      </c>
      <c r="D66" s="12">
        <f t="shared" si="0"/>
        <v>3.75</v>
      </c>
      <c r="E66" s="29">
        <f t="shared" si="17"/>
        <v>8000476.6103089349</v>
      </c>
      <c r="F66" s="2">
        <f t="shared" si="1"/>
        <v>25077.755719681383</v>
      </c>
      <c r="G66" s="2">
        <f t="shared" si="8"/>
        <v>14973.020107910239</v>
      </c>
      <c r="H66" s="2">
        <f t="shared" si="9"/>
        <v>26277.504266815457</v>
      </c>
      <c r="I66" s="2">
        <f t="shared" si="21"/>
        <v>66328.280094407077</v>
      </c>
      <c r="J66" s="2">
        <f t="shared" si="19"/>
        <v>248731.05035402655</v>
      </c>
      <c r="K66" s="2">
        <f t="shared" si="11"/>
        <v>57656.574349770126</v>
      </c>
      <c r="L66" s="2">
        <f t="shared" si="11"/>
        <v>216212.15381163798</v>
      </c>
      <c r="M66" s="2"/>
      <c r="N66" s="28">
        <f t="shared" si="20"/>
        <v>9272574.5926364157</v>
      </c>
      <c r="O66" s="2">
        <f t="shared" si="12"/>
        <v>28970.036606004927</v>
      </c>
      <c r="P66" s="2">
        <f t="shared" si="13"/>
        <v>17296.960121841341</v>
      </c>
      <c r="R66">
        <f t="shared" si="14"/>
        <v>45</v>
      </c>
      <c r="S66" s="89">
        <f t="shared" si="2"/>
        <v>41250.524374725697</v>
      </c>
      <c r="T66" s="89">
        <f>IF(AND(S66=0,S65&gt;0),SUM($G66:$H$381),S66)</f>
        <v>41250.524374725697</v>
      </c>
      <c r="U66" s="82">
        <f>SUM(T66:T$381)</f>
        <v>8041727.1346836574</v>
      </c>
      <c r="V66" s="68">
        <f>localspline(R66,'BBG rates'!$G$10:$G$27,'BBG rates'!$K$10:$K$27)</f>
        <v>1.0191303404869316</v>
      </c>
      <c r="W66" s="68">
        <f>locallinterp(R66,'BBG rates'!$G$10:$G$27,'BBG rates'!$J$10:$J$27)</f>
        <v>-0.49531250000000004</v>
      </c>
      <c r="X66" s="56">
        <f t="shared" si="15"/>
        <v>-0.49644052088488877</v>
      </c>
      <c r="Y66" s="66">
        <f t="shared" si="3"/>
        <v>-786.66399450971255</v>
      </c>
      <c r="Z66" s="72">
        <f t="shared" si="4"/>
        <v>-0.11738731961449345</v>
      </c>
      <c r="AA66" s="79">
        <f t="shared" si="5"/>
        <v>-214.7050739827051</v>
      </c>
      <c r="AB66" s="81">
        <f t="shared" si="16"/>
        <v>-3.2038650959447322E-2</v>
      </c>
      <c r="AD66" s="95">
        <f>locallinterp(R66,'BBG rates'!$N$10:$N$369,'BBG rates'!$P$10:$P$369)</f>
        <v>3.7900514596340846</v>
      </c>
      <c r="AI66" s="185">
        <f t="shared" si="6"/>
        <v>45</v>
      </c>
      <c r="AJ66" s="127">
        <f>locallinterp(MIN(AI66,CAP_Senior*12),'BBG rates'!$X$24:$X$65,'BBG rates'!$Y$24:$Y$65)</f>
        <v>35.905677970852246</v>
      </c>
      <c r="AK66" s="127">
        <f>locallinterp(MIN(AI66,CAP_CB*12),'BBG rates'!$AA$25:$AA$40,'BBG rates'!$AC$25:$AC$40)</f>
        <v>6.75</v>
      </c>
      <c r="AL66" s="144">
        <f t="shared" si="7"/>
        <v>11.706465255044883</v>
      </c>
      <c r="AM66" s="142">
        <f>(SUMPRODUCT(AL66:AL$381,G66:G$381)+SUMPRODUCT(AL66:AL$381,H66:H$381))/12</f>
        <v>12221889.505812487</v>
      </c>
    </row>
    <row r="67" spans="1:39" x14ac:dyDescent="0.2">
      <c r="A67" s="7">
        <v>46</v>
      </c>
      <c r="B67" s="7">
        <v>23</v>
      </c>
      <c r="C67" s="7">
        <v>11.5</v>
      </c>
      <c r="D67" s="12">
        <f t="shared" si="0"/>
        <v>3.8333333333333335</v>
      </c>
      <c r="E67" s="29">
        <f t="shared" si="17"/>
        <v>7959363.5992623065</v>
      </c>
      <c r="F67" s="2">
        <f t="shared" si="1"/>
        <v>24949.117859150589</v>
      </c>
      <c r="G67" s="2">
        <f t="shared" si="8"/>
        <v>14970.542150306313</v>
      </c>
      <c r="H67" s="2">
        <f t="shared" si="9"/>
        <v>26142.468896321738</v>
      </c>
      <c r="I67" s="2">
        <f t="shared" si="21"/>
        <v>66062.128905778634</v>
      </c>
      <c r="J67" s="2">
        <f t="shared" si="19"/>
        <v>253238.16080548477</v>
      </c>
      <c r="K67" s="2">
        <f t="shared" si="11"/>
        <v>57246.69836006219</v>
      </c>
      <c r="L67" s="2">
        <f t="shared" si="11"/>
        <v>219445.67704690507</v>
      </c>
      <c r="M67" s="2"/>
      <c r="N67" s="28">
        <f t="shared" si="20"/>
        <v>9255223.6927410197</v>
      </c>
      <c r="O67" s="2">
        <f t="shared" si="12"/>
        <v>28916.096832450839</v>
      </c>
      <c r="P67" s="2">
        <f t="shared" si="13"/>
        <v>17350.899895395432</v>
      </c>
      <c r="R67">
        <f t="shared" si="14"/>
        <v>46</v>
      </c>
      <c r="S67" s="89">
        <f t="shared" si="2"/>
        <v>41113.011046628053</v>
      </c>
      <c r="T67" s="89">
        <f>IF(AND(S67=0,S66&gt;0),SUM($G67:$H$381),S67)</f>
        <v>41113.011046628053</v>
      </c>
      <c r="U67" s="82">
        <f>SUM(T67:T$381)</f>
        <v>8000476.6103089321</v>
      </c>
      <c r="V67" s="68">
        <f>localspline(R67,'BBG rates'!$G$10:$G$27,'BBG rates'!$K$10:$K$27)</f>
        <v>1.0194918551204313</v>
      </c>
      <c r="W67" s="68">
        <f>locallinterp(R67,'BBG rates'!$G$10:$G$27,'BBG rates'!$J$10:$J$27)</f>
        <v>-0.49379166666666668</v>
      </c>
      <c r="X67" s="56">
        <f t="shared" si="15"/>
        <v>-0.49491276018041042</v>
      </c>
      <c r="Y67" s="66">
        <f t="shared" si="3"/>
        <v>-769.59863467024286</v>
      </c>
      <c r="Z67" s="72">
        <f t="shared" si="4"/>
        <v>-0.11543291813568973</v>
      </c>
      <c r="AA67" s="79">
        <f t="shared" si="5"/>
        <v>-213.60373135575841</v>
      </c>
      <c r="AB67" s="81">
        <f t="shared" si="16"/>
        <v>-3.2038650959447315E-2</v>
      </c>
      <c r="AD67" s="95">
        <f>locallinterp(R67,'BBG rates'!$N$10:$N$369,'BBG rates'!$P$10:$P$369)</f>
        <v>3.8750091142274541</v>
      </c>
      <c r="AI67" s="185">
        <f t="shared" si="6"/>
        <v>46</v>
      </c>
      <c r="AJ67" s="127">
        <f>locallinterp(MIN(AI67,CAP_Senior*12),'BBG rates'!$X$24:$X$65,'BBG rates'!$Y$24:$Y$65)</f>
        <v>36.362133525809071</v>
      </c>
      <c r="AK67" s="127">
        <f>locallinterp(MIN(AI67,CAP_CB*12),'BBG rates'!$AA$25:$AA$40,'BBG rates'!$AC$25:$AC$40)</f>
        <v>6.833333333333333</v>
      </c>
      <c r="AL67" s="144">
        <f t="shared" si="7"/>
        <v>11.853229366054208</v>
      </c>
      <c r="AM67" s="142">
        <f>(SUMPRODUCT(AL67:AL$381,G67:G$381)+SUMPRODUCT(AL67:AL$381,H67:H$381))/12</f>
        <v>12181648.01995039</v>
      </c>
    </row>
    <row r="68" spans="1:39" x14ac:dyDescent="0.2">
      <c r="A68" s="7">
        <v>47</v>
      </c>
      <c r="B68" s="7">
        <v>23.5</v>
      </c>
      <c r="C68" s="7">
        <v>11.75</v>
      </c>
      <c r="D68" s="12">
        <f t="shared" si="0"/>
        <v>3.9166666666666665</v>
      </c>
      <c r="E68" s="29">
        <f t="shared" si="17"/>
        <v>7918387.6509521771</v>
      </c>
      <c r="F68" s="2">
        <f t="shared" si="1"/>
        <v>24820.908827600495</v>
      </c>
      <c r="G68" s="2">
        <f t="shared" si="8"/>
        <v>14968.064602791595</v>
      </c>
      <c r="H68" s="2">
        <f t="shared" si="9"/>
        <v>26007.883707338271</v>
      </c>
      <c r="I68" s="2">
        <f t="shared" si="21"/>
        <v>65796.85713773036</v>
      </c>
      <c r="J68" s="2">
        <f t="shared" si="19"/>
        <v>257704.35712277723</v>
      </c>
      <c r="K68" s="2">
        <f t="shared" si="11"/>
        <v>56839.573266979591</v>
      </c>
      <c r="L68" s="2">
        <f t="shared" si="11"/>
        <v>222621.66196233674</v>
      </c>
      <c r="M68" s="2"/>
      <c r="N68" s="28">
        <f t="shared" si="20"/>
        <v>9237818.6848633699</v>
      </c>
      <c r="O68" s="2">
        <f t="shared" si="12"/>
        <v>28861.988850197034</v>
      </c>
      <c r="P68" s="2">
        <f t="shared" si="13"/>
        <v>17405.007877649226</v>
      </c>
      <c r="R68">
        <f t="shared" si="14"/>
        <v>47</v>
      </c>
      <c r="S68" s="89">
        <f t="shared" si="2"/>
        <v>40975.948310129868</v>
      </c>
      <c r="T68" s="89">
        <f>IF(AND(S68=0,S67&gt;0),SUM($G68:$H$381),S68)</f>
        <v>40975.948310129868</v>
      </c>
      <c r="U68" s="82">
        <f>SUM(T68:T$381)</f>
        <v>7959363.5992623037</v>
      </c>
      <c r="V68" s="68">
        <f>localspline(R68,'BBG rates'!$G$10:$G$27,'BBG rates'!$K$10:$K$27)</f>
        <v>1.0198447485528579</v>
      </c>
      <c r="W68" s="68">
        <f>locallinterp(R68,'BBG rates'!$G$10:$G$27,'BBG rates'!$J$10:$J$27)</f>
        <v>-0.49227083333333332</v>
      </c>
      <c r="X68" s="56">
        <f t="shared" si="15"/>
        <v>-0.49338502088001057</v>
      </c>
      <c r="Y68" s="66">
        <f t="shared" si="3"/>
        <v>-752.64250652323085</v>
      </c>
      <c r="Z68" s="72">
        <f t="shared" si="4"/>
        <v>-0.11347276658043182</v>
      </c>
      <c r="AA68" s="79">
        <f t="shared" si="5"/>
        <v>-212.5060601800794</v>
      </c>
      <c r="AB68" s="81">
        <f t="shared" si="16"/>
        <v>-3.2038650959447322E-2</v>
      </c>
      <c r="AD68" s="95">
        <f>locallinterp(R68,'BBG rates'!$N$10:$N$369,'BBG rates'!$P$10:$P$369)</f>
        <v>3.9599961766068588</v>
      </c>
      <c r="AI68" s="185">
        <f t="shared" si="6"/>
        <v>47</v>
      </c>
      <c r="AJ68" s="127">
        <f>locallinterp(MIN(AI68,CAP_Senior*12),'BBG rates'!$X$24:$X$65,'BBG rates'!$Y$24:$Y$65)</f>
        <v>36.818589080765896</v>
      </c>
      <c r="AK68" s="127">
        <f>locallinterp(MIN(AI68,CAP_CB*12),'BBG rates'!$AA$25:$AA$40,'BBG rates'!$AC$25:$AC$40)</f>
        <v>6.916666666666667</v>
      </c>
      <c r="AL68" s="144">
        <f t="shared" si="7"/>
        <v>11.999993477063537</v>
      </c>
      <c r="AM68" s="142">
        <f>(SUMPRODUCT(AL68:AL$381,G68:G$381)+SUMPRODUCT(AL68:AL$381,H68:H$381))/12</f>
        <v>12141037.857461656</v>
      </c>
    </row>
    <row r="69" spans="1:39" x14ac:dyDescent="0.2">
      <c r="A69" s="7">
        <v>48</v>
      </c>
      <c r="B69" s="7">
        <v>24</v>
      </c>
      <c r="C69" s="7">
        <v>12</v>
      </c>
      <c r="D69" s="12">
        <f t="shared" si="0"/>
        <v>4</v>
      </c>
      <c r="E69" s="29">
        <f t="shared" si="17"/>
        <v>7877548.3162621334</v>
      </c>
      <c r="F69" s="2">
        <f t="shared" si="1"/>
        <v>24693.127219881953</v>
      </c>
      <c r="G69" s="2">
        <f t="shared" si="8"/>
        <v>14965.587465298206</v>
      </c>
      <c r="H69" s="2">
        <f t="shared" si="9"/>
        <v>25873.747224745628</v>
      </c>
      <c r="I69" s="2">
        <f t="shared" si="21"/>
        <v>65532.461909925783</v>
      </c>
      <c r="J69" s="2">
        <f t="shared" si="19"/>
        <v>262129.84763970313</v>
      </c>
      <c r="K69" s="2">
        <f t="shared" si="11"/>
        <v>56435.18108575941</v>
      </c>
      <c r="L69" s="2">
        <f t="shared" si="11"/>
        <v>225740.72434303764</v>
      </c>
      <c r="M69" s="2"/>
      <c r="N69" s="28">
        <f t="shared" si="20"/>
        <v>9220359.4002702162</v>
      </c>
      <c r="O69" s="2">
        <f t="shared" si="12"/>
        <v>28807.712134692436</v>
      </c>
      <c r="P69" s="2">
        <f t="shared" si="13"/>
        <v>17459.284593153821</v>
      </c>
      <c r="R69">
        <f t="shared" si="14"/>
        <v>48</v>
      </c>
      <c r="S69" s="89">
        <f t="shared" si="2"/>
        <v>40839.334690043834</v>
      </c>
      <c r="T69" s="89">
        <f>IF(AND(S69=0,S68&gt;0),SUM($G69:$H$381),S69)</f>
        <v>40839.334690043834</v>
      </c>
      <c r="U69" s="82">
        <f>SUM(T69:T$381)</f>
        <v>7918387.6509521753</v>
      </c>
      <c r="V69" s="68">
        <f>localspline(R69,'BBG rates'!$G$10:$G$27,'BBG rates'!$K$10:$K$27)</f>
        <v>1.0201880931854248</v>
      </c>
      <c r="W69" s="68">
        <f>locallinterp(R69,'BBG rates'!$G$10:$G$27,'BBG rates'!$J$10:$J$27)</f>
        <v>-0.49075000000000002</v>
      </c>
      <c r="X69" s="56">
        <f t="shared" si="15"/>
        <v>-0.49185730298288988</v>
      </c>
      <c r="Y69" s="66">
        <f t="shared" si="3"/>
        <v>-735.79507392942116</v>
      </c>
      <c r="Z69" s="72">
        <f t="shared" si="4"/>
        <v>-0.11150680260130122</v>
      </c>
      <c r="AA69" s="79">
        <f t="shared" si="5"/>
        <v>-211.41204842537888</v>
      </c>
      <c r="AB69" s="81">
        <f t="shared" si="16"/>
        <v>-3.2038650959447315E-2</v>
      </c>
      <c r="AD69" s="95">
        <f>locallinterp(R69,'BBG rates'!$N$10:$N$369,'BBG rates'!$P$10:$P$369)</f>
        <v>4.0450118510389776</v>
      </c>
      <c r="AI69" s="185">
        <f t="shared" si="6"/>
        <v>48</v>
      </c>
      <c r="AJ69" s="127">
        <f>locallinterp(MIN(AI69,CAP_Senior*12),'BBG rates'!$X$24:$X$65,'BBG rates'!$Y$24:$Y$65)</f>
        <v>37.275044635722722</v>
      </c>
      <c r="AK69" s="127">
        <f>locallinterp(MIN(AI69,CAP_CB*12),'BBG rates'!$AA$25:$AA$40,'BBG rates'!$AC$25:$AC$40)</f>
        <v>7</v>
      </c>
      <c r="AL69" s="144">
        <f t="shared" si="7"/>
        <v>12.146757588072862</v>
      </c>
      <c r="AM69" s="142">
        <f>(SUMPRODUCT(AL69:AL$381,G69:G$381)+SUMPRODUCT(AL69:AL$381,H69:H$381))/12</f>
        <v>12100061.931425154</v>
      </c>
    </row>
    <row r="70" spans="1:39" x14ac:dyDescent="0.2">
      <c r="A70" s="7">
        <v>49</v>
      </c>
      <c r="B70" s="7">
        <v>24.5</v>
      </c>
      <c r="C70" s="7">
        <v>12.25</v>
      </c>
      <c r="D70" s="12">
        <f t="shared" si="0"/>
        <v>4.083333333333333</v>
      </c>
      <c r="E70" s="29">
        <f t="shared" si="17"/>
        <v>7836845.1475461209</v>
      </c>
      <c r="F70" s="2">
        <f t="shared" si="1"/>
        <v>24565.771635446108</v>
      </c>
      <c r="G70" s="2">
        <f t="shared" si="8"/>
        <v>14963.110737758305</v>
      </c>
      <c r="H70" s="2">
        <f t="shared" si="9"/>
        <v>25740.057978253775</v>
      </c>
      <c r="I70" s="2">
        <f t="shared" si="21"/>
        <v>65268.940351458186</v>
      </c>
      <c r="J70" s="2">
        <f t="shared" si="19"/>
        <v>266514.83976845426</v>
      </c>
      <c r="K70" s="2">
        <f t="shared" si="11"/>
        <v>56033.503947733581</v>
      </c>
      <c r="L70" s="2">
        <f t="shared" si="11"/>
        <v>228803.47445324546</v>
      </c>
      <c r="M70" s="2"/>
      <c r="N70" s="28">
        <f t="shared" si="20"/>
        <v>9202845.6697021201</v>
      </c>
      <c r="O70" s="2">
        <f t="shared" si="12"/>
        <v>28753.266159750172</v>
      </c>
      <c r="P70" s="2">
        <f t="shared" si="13"/>
        <v>17513.730568096082</v>
      </c>
      <c r="R70">
        <f t="shared" si="14"/>
        <v>49</v>
      </c>
      <c r="S70" s="89">
        <f t="shared" si="2"/>
        <v>40703.168716012078</v>
      </c>
      <c r="T70" s="89">
        <f>IF(AND(S70=0,S69&gt;0),SUM($G70:$H$381),S70)</f>
        <v>40703.168716012078</v>
      </c>
      <c r="U70" s="82">
        <f>SUM(T70:T$381)</f>
        <v>7877548.3162621316</v>
      </c>
      <c r="V70" s="68">
        <f>localspline(R70,'BBG rates'!$G$10:$G$27,'BBG rates'!$K$10:$K$27)</f>
        <v>1.0205211799567286</v>
      </c>
      <c r="W70" s="68">
        <f>locallinterp(R70,'BBG rates'!$G$10:$G$27,'BBG rates'!$J$10:$J$27)</f>
        <v>-0.48802083333333335</v>
      </c>
      <c r="X70" s="56">
        <f t="shared" si="15"/>
        <v>-0.48911583549027249</v>
      </c>
      <c r="Y70" s="66">
        <f t="shared" si="3"/>
        <v>-719.05580308253741</v>
      </c>
      <c r="Z70" s="72">
        <f t="shared" si="4"/>
        <v>-0.10953496304399339</v>
      </c>
      <c r="AA70" s="79">
        <f t="shared" si="5"/>
        <v>-210.32168410075357</v>
      </c>
      <c r="AB70" s="81">
        <f t="shared" si="16"/>
        <v>-3.2038650959447308E-2</v>
      </c>
      <c r="AD70" s="95">
        <f>locallinterp(R70,'BBG rates'!$N$10:$N$369,'BBG rates'!$P$10:$P$369)</f>
        <v>4.1300552827020383</v>
      </c>
      <c r="AI70" s="185">
        <f t="shared" si="6"/>
        <v>49</v>
      </c>
      <c r="AJ70" s="127">
        <f>locallinterp(MIN(AI70,CAP_Senior*12),'BBG rates'!$X$24:$X$65,'BBG rates'!$Y$24:$Y$65)</f>
        <v>37.629099070474602</v>
      </c>
      <c r="AK70" s="127">
        <f>locallinterp(MIN(AI70,CAP_CB*12),'BBG rates'!$AA$25:$AA$40,'BBG rates'!$AC$25:$AC$40)</f>
        <v>7.083333333333333</v>
      </c>
      <c r="AL70" s="144">
        <f t="shared" si="7"/>
        <v>12.276113508647349</v>
      </c>
      <c r="AM70" s="142">
        <f>(SUMPRODUCT(AL70:AL$381,G70:G$381)+SUMPRODUCT(AL70:AL$381,H70:H$381))/12</f>
        <v>12058723.139880309</v>
      </c>
    </row>
    <row r="71" spans="1:39" x14ac:dyDescent="0.2">
      <c r="A71" s="7">
        <v>50</v>
      </c>
      <c r="B71" s="7">
        <v>25</v>
      </c>
      <c r="C71" s="7">
        <v>12.5</v>
      </c>
      <c r="D71" s="12">
        <f t="shared" si="0"/>
        <v>4.166666666666667</v>
      </c>
      <c r="E71" s="29">
        <f t="shared" si="17"/>
        <v>7796277.6986236302</v>
      </c>
      <c r="F71" s="2">
        <f t="shared" si="1"/>
        <v>24438.840678329358</v>
      </c>
      <c r="G71" s="2">
        <f t="shared" si="8"/>
        <v>14960.634420104032</v>
      </c>
      <c r="H71" s="2">
        <f t="shared" si="9"/>
        <v>25606.814502386227</v>
      </c>
      <c r="I71" s="2">
        <f t="shared" si="21"/>
        <v>65006.289600819611</v>
      </c>
      <c r="J71" s="2">
        <f t="shared" si="19"/>
        <v>270859.54000341508</v>
      </c>
      <c r="K71" s="2">
        <f t="shared" si="11"/>
        <v>55634.524099584116</v>
      </c>
      <c r="L71" s="2">
        <f t="shared" si="11"/>
        <v>231810.5170816005</v>
      </c>
      <c r="M71" s="2"/>
      <c r="N71" s="28">
        <f t="shared" si="20"/>
        <v>9185277.3233718164</v>
      </c>
      <c r="O71" s="2">
        <f t="shared" si="12"/>
        <v>28698.650397542482</v>
      </c>
      <c r="P71" s="2">
        <f t="shared" si="13"/>
        <v>17568.346330303779</v>
      </c>
      <c r="R71">
        <f t="shared" si="14"/>
        <v>50</v>
      </c>
      <c r="S71" s="89">
        <f t="shared" si="2"/>
        <v>40567.448922490257</v>
      </c>
      <c r="T71" s="89">
        <f>IF(AND(S71=0,S70&gt;0),SUM($G71:$H$381),S71)</f>
        <v>40567.448922490257</v>
      </c>
      <c r="U71" s="82">
        <f>SUM(T71:T$381)</f>
        <v>7836845.1475461191</v>
      </c>
      <c r="V71" s="68">
        <f>localspline(R71,'BBG rates'!$G$10:$G$27,'BBG rates'!$K$10:$K$27)</f>
        <v>1.0208440250696518</v>
      </c>
      <c r="W71" s="68">
        <f>locallinterp(R71,'BBG rates'!$G$10:$G$27,'BBG rates'!$J$10:$J$27)</f>
        <v>-0.48529166666666668</v>
      </c>
      <c r="X71" s="56">
        <f t="shared" si="15"/>
        <v>-0.4863744369174583</v>
      </c>
      <c r="Y71" s="66">
        <f t="shared" si="3"/>
        <v>-702.46533277117589</v>
      </c>
      <c r="Z71" s="72">
        <f t="shared" si="4"/>
        <v>-0.10756348804331792</v>
      </c>
      <c r="AA71" s="79">
        <f t="shared" si="5"/>
        <v>-209.23495525455706</v>
      </c>
      <c r="AB71" s="81">
        <f t="shared" si="16"/>
        <v>-3.2038650959447308E-2</v>
      </c>
      <c r="AD71" s="95">
        <f>locallinterp(R71,'BBG rates'!$N$10:$N$369,'BBG rates'!$P$10:$P$369)</f>
        <v>4.2151256181245094</v>
      </c>
      <c r="AI71" s="185">
        <f t="shared" si="6"/>
        <v>50</v>
      </c>
      <c r="AJ71" s="127">
        <f>locallinterp(MIN(AI71,CAP_Senior*12),'BBG rates'!$X$24:$X$65,'BBG rates'!$Y$24:$Y$65)</f>
        <v>37.983153505226483</v>
      </c>
      <c r="AK71" s="127">
        <f>locallinterp(MIN(AI71,CAP_CB*12),'BBG rates'!$AA$25:$AA$40,'BBG rates'!$AC$25:$AC$40)</f>
        <v>7.166666666666667</v>
      </c>
      <c r="AL71" s="144">
        <f t="shared" si="7"/>
        <v>12.405469429221835</v>
      </c>
      <c r="AM71" s="142">
        <f>(SUMPRODUCT(AL71:AL$381,G71:G$381)+SUMPRODUCT(AL71:AL$381,H71:H$381))/12</f>
        <v>12017083.41327036</v>
      </c>
    </row>
    <row r="72" spans="1:39" x14ac:dyDescent="0.2">
      <c r="A72" s="7">
        <v>51</v>
      </c>
      <c r="B72" s="7">
        <v>25.5</v>
      </c>
      <c r="C72" s="7">
        <v>12.75</v>
      </c>
      <c r="D72" s="12">
        <f t="shared" si="0"/>
        <v>4.25</v>
      </c>
      <c r="E72" s="29">
        <f t="shared" si="17"/>
        <v>7755845.5247748988</v>
      </c>
      <c r="F72" s="2">
        <f t="shared" si="1"/>
        <v>24312.332957138329</v>
      </c>
      <c r="G72" s="2">
        <f t="shared" si="8"/>
        <v>14958.158512267562</v>
      </c>
      <c r="H72" s="2">
        <f t="shared" si="9"/>
        <v>25474.01533646433</v>
      </c>
      <c r="I72" s="2">
        <f t="shared" si="21"/>
        <v>64744.506805870216</v>
      </c>
      <c r="J72" s="2">
        <f t="shared" si="19"/>
        <v>275164.15392494842</v>
      </c>
      <c r="K72" s="2">
        <f t="shared" si="11"/>
        <v>55238.223902603255</v>
      </c>
      <c r="L72" s="2">
        <f t="shared" si="11"/>
        <v>234762.45158606383</v>
      </c>
      <c r="M72" s="2"/>
      <c r="N72" s="28">
        <f t="shared" si="20"/>
        <v>9167654.1909625661</v>
      </c>
      <c r="O72" s="2">
        <f t="shared" si="12"/>
        <v>28643.864318595592</v>
      </c>
      <c r="P72" s="2">
        <f t="shared" si="13"/>
        <v>17623.132409250673</v>
      </c>
      <c r="R72">
        <f t="shared" si="14"/>
        <v>51</v>
      </c>
      <c r="S72" s="89">
        <f t="shared" si="2"/>
        <v>40432.173848731894</v>
      </c>
      <c r="T72" s="89">
        <f>IF(AND(S72=0,S71&gt;0),SUM($G72:$H$381),S72)</f>
        <v>40432.173848731894</v>
      </c>
      <c r="U72" s="82">
        <f>SUM(T72:T$381)</f>
        <v>7796277.6986236284</v>
      </c>
      <c r="V72" s="68">
        <f>localspline(R72,'BBG rates'!$G$10:$G$27,'BBG rates'!$K$10:$K$27)</f>
        <v>1.0211570569197193</v>
      </c>
      <c r="W72" s="68">
        <f>locallinterp(R72,'BBG rates'!$G$10:$G$27,'BBG rates'!$J$10:$J$27)</f>
        <v>-0.48256250000000001</v>
      </c>
      <c r="X72" s="56">
        <f t="shared" si="15"/>
        <v>-0.48363310726071695</v>
      </c>
      <c r="Y72" s="66">
        <f t="shared" si="3"/>
        <v>-686.02285766546424</v>
      </c>
      <c r="Z72" s="72">
        <f t="shared" si="4"/>
        <v>-0.10559236869460042</v>
      </c>
      <c r="AA72" s="79">
        <f t="shared" si="5"/>
        <v>-208.15184997427133</v>
      </c>
      <c r="AB72" s="81">
        <f t="shared" si="16"/>
        <v>-3.2038650959447308E-2</v>
      </c>
      <c r="AD72" s="95">
        <f>locallinterp(R72,'BBG rates'!$N$10:$N$369,'BBG rates'!$P$10:$P$369)</f>
        <v>4.3002220395344857</v>
      </c>
      <c r="AI72" s="185">
        <f t="shared" si="6"/>
        <v>51</v>
      </c>
      <c r="AJ72" s="127">
        <f>locallinterp(MIN(AI72,CAP_Senior*12),'BBG rates'!$X$24:$X$65,'BBG rates'!$Y$24:$Y$65)</f>
        <v>38.337207939978356</v>
      </c>
      <c r="AK72" s="127">
        <f>locallinterp(MIN(AI72,CAP_CB*12),'BBG rates'!$AA$25:$AA$40,'BBG rates'!$AC$25:$AC$40)</f>
        <v>7.25</v>
      </c>
      <c r="AL72" s="144">
        <f t="shared" si="7"/>
        <v>12.534825349796321</v>
      </c>
      <c r="AM72" s="142">
        <f>(SUMPRODUCT(AL72:AL$381,G72:G$381)+SUMPRODUCT(AL72:AL$381,H72:H$381))/12</f>
        <v>11975145.225984572</v>
      </c>
    </row>
    <row r="73" spans="1:39" x14ac:dyDescent="0.2">
      <c r="A73" s="7">
        <v>52</v>
      </c>
      <c r="B73" s="7">
        <v>26</v>
      </c>
      <c r="C73" s="7">
        <v>13</v>
      </c>
      <c r="D73" s="12">
        <f t="shared" si="0"/>
        <v>4.333333333333333</v>
      </c>
      <c r="E73" s="29">
        <f t="shared" si="17"/>
        <v>7715548.1827361258</v>
      </c>
      <c r="F73" s="2">
        <f t="shared" si="1"/>
        <v>24186.247085034931</v>
      </c>
      <c r="G73" s="2">
        <f t="shared" si="8"/>
        <v>14955.683014181068</v>
      </c>
      <c r="H73" s="2">
        <f t="shared" si="9"/>
        <v>25341.659024591521</v>
      </c>
      <c r="I73" s="2">
        <f t="shared" si="21"/>
        <v>64483.58912380752</v>
      </c>
      <c r="J73" s="2">
        <f t="shared" si="19"/>
        <v>279428.88620316592</v>
      </c>
      <c r="K73" s="2">
        <f t="shared" si="11"/>
        <v>54844.585831958269</v>
      </c>
      <c r="L73" s="2">
        <f t="shared" si="11"/>
        <v>237659.87193848583</v>
      </c>
      <c r="M73" s="2"/>
      <c r="N73" s="28">
        <f t="shared" si="20"/>
        <v>9149976.1016265042</v>
      </c>
      <c r="O73" s="2">
        <f t="shared" si="12"/>
        <v>28588.9073917846</v>
      </c>
      <c r="P73" s="2">
        <f t="shared" si="13"/>
        <v>17678.089336061661</v>
      </c>
      <c r="R73">
        <f t="shared" si="14"/>
        <v>52</v>
      </c>
      <c r="S73" s="89">
        <f t="shared" si="2"/>
        <v>40297.342038772593</v>
      </c>
      <c r="T73" s="89">
        <f>IF(AND(S73=0,S72&gt;0),SUM($G73:$H$381),S73)</f>
        <v>40297.342038772593</v>
      </c>
      <c r="U73" s="82">
        <f>SUM(T73:T$381)</f>
        <v>7755845.524774896</v>
      </c>
      <c r="V73" s="68">
        <f>localspline(R73,'BBG rates'!$G$10:$G$27,'BBG rates'!$K$10:$K$27)</f>
        <v>1.0214605251498039</v>
      </c>
      <c r="W73" s="68">
        <f>locallinterp(R73,'BBG rates'!$G$10:$G$27,'BBG rates'!$J$10:$J$27)</f>
        <v>-0.47983333333333333</v>
      </c>
      <c r="X73" s="56">
        <f t="shared" si="15"/>
        <v>-0.48089184651658456</v>
      </c>
      <c r="Y73" s="66">
        <f t="shared" si="3"/>
        <v>-669.72757610565782</v>
      </c>
      <c r="Z73" s="72">
        <f t="shared" si="4"/>
        <v>-0.10362159596391846</v>
      </c>
      <c r="AA73" s="79">
        <f t="shared" si="5"/>
        <v>-207.07235638637866</v>
      </c>
      <c r="AB73" s="81">
        <f t="shared" si="16"/>
        <v>-3.2038650959447315E-2</v>
      </c>
      <c r="AD73" s="95">
        <f>locallinterp(R73,'BBG rates'!$N$10:$N$369,'BBG rates'!$P$10:$P$369)</f>
        <v>4.3853437499636359</v>
      </c>
      <c r="AI73" s="185">
        <f t="shared" si="6"/>
        <v>52</v>
      </c>
      <c r="AJ73" s="127">
        <f>locallinterp(MIN(AI73,CAP_Senior*12),'BBG rates'!$X$24:$X$65,'BBG rates'!$Y$24:$Y$65)</f>
        <v>38.691262374730236</v>
      </c>
      <c r="AK73" s="127">
        <f>locallinterp(MIN(AI73,CAP_CB*12),'BBG rates'!$AA$25:$AA$40,'BBG rates'!$AC$25:$AC$40)</f>
        <v>7.333333333333333</v>
      </c>
      <c r="AL73" s="144">
        <f t="shared" si="7"/>
        <v>12.664181270370808</v>
      </c>
      <c r="AM73" s="142">
        <f>(SUMPRODUCT(AL73:AL$381,G73:G$381)+SUMPRODUCT(AL73:AL$381,H73:H$381))/12</f>
        <v>11932911.039509034</v>
      </c>
    </row>
    <row r="74" spans="1:39" x14ac:dyDescent="0.2">
      <c r="A74" s="7">
        <v>53</v>
      </c>
      <c r="B74" s="7">
        <v>26.5</v>
      </c>
      <c r="C74" s="7">
        <v>13.25</v>
      </c>
      <c r="D74" s="12">
        <f t="shared" si="0"/>
        <v>4.416666666666667</v>
      </c>
      <c r="E74" s="29">
        <f t="shared" si="17"/>
        <v>7675385.2306947112</v>
      </c>
      <c r="F74" s="2">
        <f t="shared" si="1"/>
        <v>24060.581679721403</v>
      </c>
      <c r="G74" s="2">
        <f t="shared" si="8"/>
        <v>14953.207925776736</v>
      </c>
      <c r="H74" s="2">
        <f t="shared" si="9"/>
        <v>25209.744115637688</v>
      </c>
      <c r="I74" s="2">
        <f t="shared" si="21"/>
        <v>64223.533721135827</v>
      </c>
      <c r="J74" s="2">
        <f t="shared" si="19"/>
        <v>283653.94060168328</v>
      </c>
      <c r="K74" s="2">
        <f t="shared" si="11"/>
        <v>54453.592475960919</v>
      </c>
      <c r="L74" s="2">
        <f t="shared" si="11"/>
        <v>240503.36676882743</v>
      </c>
      <c r="M74" s="2"/>
      <c r="N74" s="28">
        <f t="shared" si="20"/>
        <v>9132242.8839829862</v>
      </c>
      <c r="O74" s="2">
        <f t="shared" si="12"/>
        <v>28533.779084328307</v>
      </c>
      <c r="P74" s="2">
        <f t="shared" si="13"/>
        <v>17733.217643517954</v>
      </c>
      <c r="R74">
        <f t="shared" si="14"/>
        <v>53</v>
      </c>
      <c r="S74" s="89">
        <f t="shared" si="2"/>
        <v>40162.952041414421</v>
      </c>
      <c r="T74" s="89">
        <f>IF(AND(S74=0,S73&gt;0),SUM($G74:$H$381),S74)</f>
        <v>40162.952041414421</v>
      </c>
      <c r="U74" s="82">
        <f>SUM(T74:T$381)</f>
        <v>7715548.182736123</v>
      </c>
      <c r="V74" s="68">
        <f>localspline(R74,'BBG rates'!$G$10:$G$27,'BBG rates'!$K$10:$K$27)</f>
        <v>1.021754679380267</v>
      </c>
      <c r="W74" s="68">
        <f>locallinterp(R74,'BBG rates'!$G$10:$G$27,'BBG rates'!$J$10:$J$27)</f>
        <v>-0.47710416666666666</v>
      </c>
      <c r="X74" s="56">
        <f t="shared" si="15"/>
        <v>-0.47815065468119755</v>
      </c>
      <c r="Y74" s="66">
        <f t="shared" si="3"/>
        <v>-653.57869008671139</v>
      </c>
      <c r="Z74" s="72">
        <f t="shared" si="4"/>
        <v>-0.10165116068602188</v>
      </c>
      <c r="AA74" s="79">
        <f t="shared" si="5"/>
        <v>-205.99646265623392</v>
      </c>
      <c r="AB74" s="81">
        <f t="shared" si="16"/>
        <v>-3.2038650959447322E-2</v>
      </c>
      <c r="AD74" s="95">
        <f>locallinterp(R74,'BBG rates'!$N$10:$N$369,'BBG rates'!$P$10:$P$369)</f>
        <v>4.4704899732453249</v>
      </c>
      <c r="AI74" s="185">
        <f t="shared" si="6"/>
        <v>53</v>
      </c>
      <c r="AJ74" s="127">
        <f>locallinterp(MIN(AI74,CAP_Senior*12),'BBG rates'!$X$24:$X$65,'BBG rates'!$Y$24:$Y$65)</f>
        <v>39.045316809482117</v>
      </c>
      <c r="AK74" s="127">
        <f>locallinterp(MIN(AI74,CAP_CB*12),'BBG rates'!$AA$25:$AA$40,'BBG rates'!$AC$25:$AC$40)</f>
        <v>7.416666666666667</v>
      </c>
      <c r="AL74" s="144">
        <f t="shared" si="7"/>
        <v>12.793537190945294</v>
      </c>
      <c r="AM74" s="142">
        <f>(SUMPRODUCT(AL74:AL$381,G74:G$381)+SUMPRODUCT(AL74:AL$381,H74:H$381))/12</f>
        <v>11890383.302484604</v>
      </c>
    </row>
    <row r="75" spans="1:39" x14ac:dyDescent="0.2">
      <c r="A75" s="7">
        <v>54</v>
      </c>
      <c r="B75" s="7">
        <v>27</v>
      </c>
      <c r="C75" s="7">
        <v>13.5</v>
      </c>
      <c r="D75" s="12">
        <f t="shared" si="0"/>
        <v>4.5</v>
      </c>
      <c r="E75" s="29">
        <f t="shared" si="17"/>
        <v>7635356.2282845005</v>
      </c>
      <c r="F75" s="2">
        <f t="shared" si="1"/>
        <v>23935.335363425507</v>
      </c>
      <c r="G75" s="2">
        <f t="shared" si="8"/>
        <v>14950.733246986772</v>
      </c>
      <c r="H75" s="2">
        <f t="shared" si="9"/>
        <v>25078.269163223566</v>
      </c>
      <c r="I75" s="2">
        <f t="shared" si="21"/>
        <v>63964.337773635845</v>
      </c>
      <c r="J75" s="2">
        <f t="shared" si="19"/>
        <v>287839.51998136129</v>
      </c>
      <c r="K75" s="2">
        <f t="shared" si="11"/>
        <v>54065.226535341782</v>
      </c>
      <c r="L75" s="2">
        <f t="shared" si="11"/>
        <v>243293.51940903801</v>
      </c>
      <c r="M75" s="2"/>
      <c r="N75" s="28">
        <f t="shared" si="20"/>
        <v>9114454.3661169242</v>
      </c>
      <c r="O75" s="2">
        <f t="shared" si="12"/>
        <v>28478.478861784064</v>
      </c>
      <c r="P75" s="2">
        <f t="shared" si="13"/>
        <v>17788.517866062197</v>
      </c>
      <c r="R75">
        <f t="shared" si="14"/>
        <v>54</v>
      </c>
      <c r="S75" s="89">
        <f t="shared" si="2"/>
        <v>40029.002410210334</v>
      </c>
      <c r="T75" s="89">
        <f>IF(AND(S75=0,S74&gt;0),SUM($G75:$H$381),S75)</f>
        <v>40029.002410210334</v>
      </c>
      <c r="U75" s="82">
        <f>SUM(T75:T$381)</f>
        <v>7675385.2306947084</v>
      </c>
      <c r="V75" s="68">
        <f>localspline(R75,'BBG rates'!$G$10:$G$27,'BBG rates'!$K$10:$K$27)</f>
        <v>1.0220399480404012</v>
      </c>
      <c r="W75" s="68">
        <f>locallinterp(R75,'BBG rates'!$G$10:$G$27,'BBG rates'!$J$10:$J$27)</f>
        <v>-0.47437499999999999</v>
      </c>
      <c r="X75" s="56">
        <f t="shared" si="15"/>
        <v>-0.47540953175122524</v>
      </c>
      <c r="Y75" s="66">
        <f t="shared" si="3"/>
        <v>-637.57540524293483</v>
      </c>
      <c r="Z75" s="72">
        <f t="shared" si="4"/>
        <v>-9.9681053562216126E-2</v>
      </c>
      <c r="AA75" s="79">
        <f t="shared" si="5"/>
        <v>-204.92415698793732</v>
      </c>
      <c r="AB75" s="81">
        <f t="shared" si="16"/>
        <v>-3.2038650959447315E-2</v>
      </c>
      <c r="AD75" s="95">
        <f>locallinterp(R75,'BBG rates'!$N$10:$N$369,'BBG rates'!$P$10:$P$369)</f>
        <v>4.5556599689153581</v>
      </c>
      <c r="AI75" s="185">
        <f t="shared" si="6"/>
        <v>54</v>
      </c>
      <c r="AJ75" s="127">
        <f>locallinterp(MIN(AI75,CAP_Senior*12),'BBG rates'!$X$24:$X$65,'BBG rates'!$Y$24:$Y$65)</f>
        <v>39.399371244233997</v>
      </c>
      <c r="AK75" s="127">
        <f>locallinterp(MIN(AI75,CAP_CB*12),'BBG rates'!$AA$25:$AA$40,'BBG rates'!$AC$25:$AC$40)</f>
        <v>7.5</v>
      </c>
      <c r="AL75" s="144">
        <f t="shared" si="7"/>
        <v>12.92289311151978</v>
      </c>
      <c r="AM75" s="142">
        <f>(SUMPRODUCT(AL75:AL$381,G75:G$381)+SUMPRODUCT(AL75:AL$381,H75:H$381))/12</f>
        <v>11847564.450764604</v>
      </c>
    </row>
    <row r="76" spans="1:39" x14ac:dyDescent="0.2">
      <c r="A76" s="7">
        <v>55</v>
      </c>
      <c r="B76" s="7">
        <v>27.5</v>
      </c>
      <c r="C76" s="7">
        <v>13.75</v>
      </c>
      <c r="D76" s="12">
        <f t="shared" si="0"/>
        <v>4.583333333333333</v>
      </c>
      <c r="E76" s="29">
        <f t="shared" si="17"/>
        <v>7595460.7365810517</v>
      </c>
      <c r="F76" s="2">
        <f t="shared" si="1"/>
        <v>23810.506762885674</v>
      </c>
      <c r="G76" s="2">
        <f t="shared" si="8"/>
        <v>14948.258977743384</v>
      </c>
      <c r="H76" s="2">
        <f t="shared" si="9"/>
        <v>24947.232725705173</v>
      </c>
      <c r="I76" s="2">
        <f t="shared" si="21"/>
        <v>63705.998466334233</v>
      </c>
      <c r="J76" s="2">
        <f t="shared" si="19"/>
        <v>291985.82630403189</v>
      </c>
      <c r="K76" s="2">
        <f t="shared" si="11"/>
        <v>53679.470822528972</v>
      </c>
      <c r="L76" s="2">
        <f t="shared" si="11"/>
        <v>246030.90793659113</v>
      </c>
      <c r="M76" s="2"/>
      <c r="N76" s="28">
        <f t="shared" si="20"/>
        <v>9096610.3755771201</v>
      </c>
      <c r="O76" s="2">
        <f t="shared" si="12"/>
        <v>28423.006188042586</v>
      </c>
      <c r="P76" s="2">
        <f t="shared" si="13"/>
        <v>17843.990539803679</v>
      </c>
      <c r="R76">
        <f t="shared" si="14"/>
        <v>55</v>
      </c>
      <c r="S76" s="89">
        <f t="shared" si="2"/>
        <v>39895.491703448555</v>
      </c>
      <c r="T76" s="89">
        <f>IF(AND(S76=0,S75&gt;0),SUM($G76:$H$381),S76)</f>
        <v>39895.491703448555</v>
      </c>
      <c r="U76" s="82">
        <f>SUM(T76:T$381)</f>
        <v>7635356.2282844987</v>
      </c>
      <c r="V76" s="68">
        <f>localspline(R76,'BBG rates'!$G$10:$G$27,'BBG rates'!$K$10:$K$27)</f>
        <v>1.0223165509493397</v>
      </c>
      <c r="W76" s="68">
        <f>locallinterp(R76,'BBG rates'!$G$10:$G$27,'BBG rates'!$J$10:$J$27)</f>
        <v>-0.47164583333333338</v>
      </c>
      <c r="X76" s="56">
        <f t="shared" si="15"/>
        <v>-0.47266847772280407</v>
      </c>
      <c r="Y76" s="66">
        <f t="shared" si="3"/>
        <v>-621.71693083267917</v>
      </c>
      <c r="Z76" s="72">
        <f t="shared" si="4"/>
        <v>-9.7711265158199292E-2</v>
      </c>
      <c r="AA76" s="79">
        <f t="shared" si="5"/>
        <v>-203.85542762420766</v>
      </c>
      <c r="AB76" s="81">
        <f t="shared" si="16"/>
        <v>-3.2038650959447315E-2</v>
      </c>
      <c r="AD76" s="95">
        <f>locallinterp(R76,'BBG rates'!$N$10:$N$369,'BBG rates'!$P$10:$P$369)</f>
        <v>4.6408530148278029</v>
      </c>
      <c r="AI76" s="185">
        <f t="shared" si="6"/>
        <v>55</v>
      </c>
      <c r="AJ76" s="127">
        <f>locallinterp(MIN(AI76,CAP_Senior*12),'BBG rates'!$X$24:$X$65,'BBG rates'!$Y$24:$Y$65)</f>
        <v>39.753425678985877</v>
      </c>
      <c r="AK76" s="127">
        <f>locallinterp(MIN(AI76,CAP_CB*12),'BBG rates'!$AA$25:$AA$40,'BBG rates'!$AC$25:$AC$40)</f>
        <v>7.583333333333333</v>
      </c>
      <c r="AL76" s="144">
        <f t="shared" si="7"/>
        <v>13.052249032094267</v>
      </c>
      <c r="AM76" s="142">
        <f>(SUMPRODUCT(AL76:AL$381,G76:G$381)+SUMPRODUCT(AL76:AL$381,H76:H$381))/12</f>
        <v>11804456.907472277</v>
      </c>
    </row>
    <row r="77" spans="1:39" x14ac:dyDescent="0.2">
      <c r="A77" s="7">
        <v>56</v>
      </c>
      <c r="B77" s="7">
        <v>28</v>
      </c>
      <c r="C77" s="7">
        <v>14</v>
      </c>
      <c r="D77" s="12">
        <f t="shared" si="0"/>
        <v>4.666666666666667</v>
      </c>
      <c r="E77" s="29">
        <f t="shared" si="17"/>
        <v>7555698.3180969143</v>
      </c>
      <c r="F77" s="2">
        <f t="shared" si="1"/>
        <v>23686.094509336228</v>
      </c>
      <c r="G77" s="2">
        <f t="shared" si="8"/>
        <v>14945.785117978798</v>
      </c>
      <c r="H77" s="2">
        <f t="shared" si="9"/>
        <v>24816.633366158334</v>
      </c>
      <c r="I77" s="2">
        <f t="shared" si="21"/>
        <v>63448.512993473356</v>
      </c>
      <c r="J77" s="2">
        <f t="shared" si="19"/>
        <v>296093.06063620903</v>
      </c>
      <c r="K77" s="2">
        <f t="shared" si="11"/>
        <v>53296.308260931604</v>
      </c>
      <c r="L77" s="2">
        <f t="shared" si="11"/>
        <v>248716.10521768086</v>
      </c>
      <c r="M77" s="2"/>
      <c r="N77" s="28">
        <f t="shared" si="20"/>
        <v>9078710.7393745966</v>
      </c>
      <c r="O77" s="2">
        <f t="shared" si="12"/>
        <v>28367.360525322754</v>
      </c>
      <c r="P77" s="2">
        <f t="shared" si="13"/>
        <v>17899.636202523507</v>
      </c>
      <c r="R77">
        <f t="shared" si="14"/>
        <v>56</v>
      </c>
      <c r="S77" s="89">
        <f t="shared" si="2"/>
        <v>39762.418484137132</v>
      </c>
      <c r="T77" s="89">
        <f>IF(AND(S77=0,S76&gt;0),SUM($G77:$H$381),S77)</f>
        <v>39762.418484137132</v>
      </c>
      <c r="U77" s="82">
        <f>SUM(T77:T$381)</f>
        <v>7595460.7365810508</v>
      </c>
      <c r="V77" s="68">
        <f>localspline(R77,'BBG rates'!$G$10:$G$27,'BBG rates'!$K$10:$K$27)</f>
        <v>1.0225848569422042</v>
      </c>
      <c r="W77" s="68">
        <f>locallinterp(R77,'BBG rates'!$G$10:$G$27,'BBG rates'!$J$10:$J$27)</f>
        <v>-0.4689166666666667</v>
      </c>
      <c r="X77" s="56">
        <f t="shared" si="15"/>
        <v>-0.46992749259247013</v>
      </c>
      <c r="Y77" s="66">
        <f t="shared" si="3"/>
        <v>-606.00247972311934</v>
      </c>
      <c r="Z77" s="72">
        <f t="shared" si="4"/>
        <v>-9.5741785901862164E-2</v>
      </c>
      <c r="AA77" s="79">
        <f t="shared" si="5"/>
        <v>-202.79026284625573</v>
      </c>
      <c r="AB77" s="81">
        <f t="shared" si="16"/>
        <v>-3.2038650959447308E-2</v>
      </c>
      <c r="AD77" s="95">
        <f>locallinterp(R77,'BBG rates'!$N$10:$N$369,'BBG rates'!$P$10:$P$369)</f>
        <v>4.7260684195729867</v>
      </c>
      <c r="AI77" s="185">
        <f t="shared" si="6"/>
        <v>56</v>
      </c>
      <c r="AJ77" s="127">
        <f>locallinterp(MIN(AI77,CAP_Senior*12),'BBG rates'!$X$24:$X$65,'BBG rates'!$Y$24:$Y$65)</f>
        <v>40.107480113737758</v>
      </c>
      <c r="AK77" s="127">
        <f>locallinterp(MIN(AI77,CAP_CB*12),'BBG rates'!$AA$25:$AA$40,'BBG rates'!$AC$25:$AC$40)</f>
        <v>7.666666666666667</v>
      </c>
      <c r="AL77" s="144">
        <f t="shared" si="7"/>
        <v>13.181604952668753</v>
      </c>
      <c r="AM77" s="142">
        <f>(SUMPRODUCT(AL77:AL$381,G77:G$381)+SUMPRODUCT(AL77:AL$381,H77:H$381))/12</f>
        <v>11761063.083058007</v>
      </c>
    </row>
    <row r="78" spans="1:39" x14ac:dyDescent="0.2">
      <c r="A78" s="7">
        <v>57</v>
      </c>
      <c r="B78" s="7">
        <v>28.5</v>
      </c>
      <c r="C78" s="7">
        <v>14.25</v>
      </c>
      <c r="D78" s="12">
        <f t="shared" si="0"/>
        <v>4.75</v>
      </c>
      <c r="E78" s="29">
        <f t="shared" si="17"/>
        <v>7516068.5367769264</v>
      </c>
      <c r="F78" s="2">
        <f t="shared" si="1"/>
        <v>23562.097238492723</v>
      </c>
      <c r="G78" s="2">
        <f t="shared" si="8"/>
        <v>14943.311667625241</v>
      </c>
      <c r="H78" s="2">
        <f t="shared" si="9"/>
        <v>24686.469652363197</v>
      </c>
      <c r="I78" s="2">
        <f t="shared" si="21"/>
        <v>63191.878558481156</v>
      </c>
      <c r="J78" s="2">
        <f t="shared" si="19"/>
        <v>300161.42315278552</v>
      </c>
      <c r="K78" s="2">
        <f t="shared" si="11"/>
        <v>52915.721884227882</v>
      </c>
      <c r="L78" s="2">
        <f t="shared" si="11"/>
        <v>251349.67895008245</v>
      </c>
      <c r="M78" s="2"/>
      <c r="N78" s="28">
        <f t="shared" si="20"/>
        <v>9060755.2839809172</v>
      </c>
      <c r="O78" s="2">
        <f t="shared" si="12"/>
        <v>28311.541334166413</v>
      </c>
      <c r="P78" s="2">
        <f t="shared" si="13"/>
        <v>17955.455393679844</v>
      </c>
      <c r="R78">
        <f t="shared" si="14"/>
        <v>57</v>
      </c>
      <c r="S78" s="89">
        <f t="shared" si="2"/>
        <v>39629.78131998844</v>
      </c>
      <c r="T78" s="89">
        <f>IF(AND(S78=0,S77&gt;0),SUM($G78:$H$381),S78)</f>
        <v>39629.78131998844</v>
      </c>
      <c r="U78" s="82">
        <f>SUM(T78:T$381)</f>
        <v>7555698.3180969134</v>
      </c>
      <c r="V78" s="68">
        <f>localspline(R78,'BBG rates'!$G$10:$G$27,'BBG rates'!$K$10:$K$27)</f>
        <v>1.0228451156310712</v>
      </c>
      <c r="W78" s="68">
        <f>locallinterp(R78,'BBG rates'!$G$10:$G$27,'BBG rates'!$J$10:$J$27)</f>
        <v>-0.46618750000000003</v>
      </c>
      <c r="X78" s="56">
        <f t="shared" si="15"/>
        <v>-0.46718657635649308</v>
      </c>
      <c r="Y78" s="66">
        <f t="shared" si="3"/>
        <v>-590.43126837506679</v>
      </c>
      <c r="Z78" s="72">
        <f t="shared" si="4"/>
        <v>-9.3772606081040238E-2</v>
      </c>
      <c r="AA78" s="79">
        <f t="shared" si="5"/>
        <v>-201.72865097365843</v>
      </c>
      <c r="AB78" s="81">
        <f t="shared" si="16"/>
        <v>-3.2038650959447315E-2</v>
      </c>
      <c r="AD78" s="95">
        <f>locallinterp(R78,'BBG rates'!$N$10:$N$369,'BBG rates'!$P$10:$P$369)</f>
        <v>4.8113055125422424</v>
      </c>
      <c r="AI78" s="185">
        <f t="shared" si="6"/>
        <v>57</v>
      </c>
      <c r="AJ78" s="127">
        <f>locallinterp(MIN(AI78,CAP_Senior*12),'BBG rates'!$X$24:$X$65,'BBG rates'!$Y$24:$Y$65)</f>
        <v>40.461534548489638</v>
      </c>
      <c r="AK78" s="127">
        <f>locallinterp(MIN(AI78,CAP_CB*12),'BBG rates'!$AA$25:$AA$40,'BBG rates'!$AC$25:$AC$40)</f>
        <v>7.75</v>
      </c>
      <c r="AL78" s="144">
        <f t="shared" si="7"/>
        <v>13.310960873243239</v>
      </c>
      <c r="AM78" s="142">
        <f>(SUMPRODUCT(AL78:AL$381,G78:G$381)+SUMPRODUCT(AL78:AL$381,H78:H$381))/12</f>
        <v>11717385.375356292</v>
      </c>
    </row>
    <row r="79" spans="1:39" x14ac:dyDescent="0.2">
      <c r="A79" s="7">
        <v>58</v>
      </c>
      <c r="B79" s="7">
        <v>29</v>
      </c>
      <c r="C79" s="7">
        <v>14.5</v>
      </c>
      <c r="D79" s="12">
        <f t="shared" si="0"/>
        <v>4.833333333333333</v>
      </c>
      <c r="E79" s="29">
        <f t="shared" si="17"/>
        <v>7476570.9579935223</v>
      </c>
      <c r="F79" s="2">
        <f t="shared" si="1"/>
        <v>23438.513590537212</v>
      </c>
      <c r="G79" s="2">
        <f t="shared" si="8"/>
        <v>14940.838626614961</v>
      </c>
      <c r="H79" s="2">
        <f t="shared" si="9"/>
        <v>24556.740156788845</v>
      </c>
      <c r="I79" s="2">
        <f t="shared" si="21"/>
        <v>62936.092373941021</v>
      </c>
      <c r="J79" s="2">
        <f t="shared" si="19"/>
        <v>304191.11314071494</v>
      </c>
      <c r="K79" s="2">
        <f t="shared" si="11"/>
        <v>52537.694835657574</v>
      </c>
      <c r="L79" s="2">
        <f t="shared" si="11"/>
        <v>253932.19170567827</v>
      </c>
      <c r="M79" s="2"/>
      <c r="N79" s="28">
        <f t="shared" si="20"/>
        <v>9042743.835326504</v>
      </c>
      <c r="O79" s="2">
        <f t="shared" si="12"/>
        <v>28255.548073433121</v>
      </c>
      <c r="P79" s="2">
        <f t="shared" si="13"/>
        <v>18011.44865441314</v>
      </c>
      <c r="R79">
        <f t="shared" si="14"/>
        <v>58</v>
      </c>
      <c r="S79" s="89">
        <f t="shared" si="2"/>
        <v>39497.578783403806</v>
      </c>
      <c r="T79" s="89">
        <f>IF(AND(S79=0,S78&gt;0),SUM($G79:$H$381),S79)</f>
        <v>39497.578783403806</v>
      </c>
      <c r="U79" s="82">
        <f>SUM(T79:T$381)</f>
        <v>7516068.5367769245</v>
      </c>
      <c r="V79" s="68">
        <f>localspline(R79,'BBG rates'!$G$10:$G$27,'BBG rates'!$K$10:$K$27)</f>
        <v>1.0230976809520897</v>
      </c>
      <c r="W79" s="68">
        <f>locallinterp(R79,'BBG rates'!$G$10:$G$27,'BBG rates'!$J$10:$J$27)</f>
        <v>-0.46345833333333336</v>
      </c>
      <c r="X79" s="56">
        <f t="shared" si="15"/>
        <v>-0.46444572901140901</v>
      </c>
      <c r="Y79" s="66">
        <f t="shared" si="3"/>
        <v>-575.00251682786518</v>
      </c>
      <c r="Z79" s="72">
        <f t="shared" si="4"/>
        <v>-9.1803715841224681E-2</v>
      </c>
      <c r="AA79" s="79">
        <f t="shared" si="5"/>
        <v>-200.67058036423316</v>
      </c>
      <c r="AB79" s="81">
        <f t="shared" si="16"/>
        <v>-3.2038650959447315E-2</v>
      </c>
      <c r="AD79" s="95">
        <f>locallinterp(R79,'BBG rates'!$N$10:$N$369,'BBG rates'!$P$10:$P$369)</f>
        <v>4.896563652621583</v>
      </c>
      <c r="AI79" s="185">
        <f t="shared" si="6"/>
        <v>58</v>
      </c>
      <c r="AJ79" s="127">
        <f>locallinterp(MIN(AI79,CAP_Senior*12),'BBG rates'!$X$24:$X$65,'BBG rates'!$Y$24:$Y$65)</f>
        <v>40.815588983241511</v>
      </c>
      <c r="AK79" s="127">
        <f>locallinterp(MIN(AI79,CAP_CB*12),'BBG rates'!$AA$25:$AA$40,'BBG rates'!$AC$25:$AC$40)</f>
        <v>7.833333333333333</v>
      </c>
      <c r="AL79" s="144">
        <f t="shared" si="7"/>
        <v>13.440316793817724</v>
      </c>
      <c r="AM79" s="142">
        <f>(SUMPRODUCT(AL79:AL$381,G79:G$381)+SUMPRODUCT(AL79:AL$381,H79:H$381))/12</f>
        <v>11673426.169642495</v>
      </c>
    </row>
    <row r="80" spans="1:39" x14ac:dyDescent="0.2">
      <c r="A80" s="7">
        <v>59</v>
      </c>
      <c r="B80" s="7">
        <v>29.5</v>
      </c>
      <c r="C80" s="7">
        <v>14.75</v>
      </c>
      <c r="D80" s="12">
        <f t="shared" si="0"/>
        <v>4.916666666666667</v>
      </c>
      <c r="E80" s="29">
        <f t="shared" si="17"/>
        <v>7437205.1485420642</v>
      </c>
      <c r="F80" s="2">
        <f t="shared" si="1"/>
        <v>23315.342210103641</v>
      </c>
      <c r="G80" s="2">
        <f t="shared" si="8"/>
        <v>14938.365994880216</v>
      </c>
      <c r="H80" s="2">
        <f t="shared" si="9"/>
        <v>24427.443456577956</v>
      </c>
      <c r="I80" s="2">
        <f t="shared" si="21"/>
        <v>62681.151661561817</v>
      </c>
      <c r="J80" s="2">
        <f t="shared" si="19"/>
        <v>308182.32900267898</v>
      </c>
      <c r="K80" s="2">
        <f t="shared" si="11"/>
        <v>52162.21036731921</v>
      </c>
      <c r="L80" s="2">
        <f t="shared" si="11"/>
        <v>256464.20097265282</v>
      </c>
      <c r="M80" s="2"/>
      <c r="N80" s="28">
        <f t="shared" si="20"/>
        <v>9024676.2187989522</v>
      </c>
      <c r="O80" s="2">
        <f t="shared" si="12"/>
        <v>28199.38020029492</v>
      </c>
      <c r="P80" s="2">
        <f t="shared" si="13"/>
        <v>18067.616527551349</v>
      </c>
      <c r="R80">
        <f t="shared" si="14"/>
        <v>59</v>
      </c>
      <c r="S80" s="89">
        <f t="shared" si="2"/>
        <v>39365.809451458175</v>
      </c>
      <c r="T80" s="89">
        <f>IF(AND(S80=0,S79&gt;0),SUM($G80:$H$381),S80)</f>
        <v>39365.809451458175</v>
      </c>
      <c r="U80" s="82">
        <f>SUM(T80:T$381)</f>
        <v>7476570.9579935204</v>
      </c>
      <c r="V80" s="68">
        <f>localspline(R80,'BBG rates'!$G$10:$G$27,'BBG rates'!$K$10:$K$27)</f>
        <v>1.0233428397743418</v>
      </c>
      <c r="W80" s="68">
        <f>locallinterp(R80,'BBG rates'!$G$10:$G$27,'BBG rates'!$J$10:$J$27)</f>
        <v>-0.46072916666666669</v>
      </c>
      <c r="X80" s="56">
        <f t="shared" si="15"/>
        <v>-0.46170495055348759</v>
      </c>
      <c r="Y80" s="66">
        <f t="shared" si="3"/>
        <v>-559.71544868432886</v>
      </c>
      <c r="Z80" s="72">
        <f t="shared" si="4"/>
        <v>-8.9835105183225197E-2</v>
      </c>
      <c r="AA80" s="79">
        <f t="shared" si="5"/>
        <v>-199.61603941391255</v>
      </c>
      <c r="AB80" s="81">
        <f t="shared" si="16"/>
        <v>-3.2038650959447315E-2</v>
      </c>
      <c r="AD80" s="95">
        <f>locallinterp(R80,'BBG rates'!$N$10:$N$369,'BBG rates'!$P$10:$P$369)</f>
        <v>4.9818422226027783</v>
      </c>
      <c r="AI80" s="185">
        <f t="shared" si="6"/>
        <v>59</v>
      </c>
      <c r="AJ80" s="127">
        <f>locallinterp(MIN(AI80,CAP_Senior*12),'BBG rates'!$X$24:$X$65,'BBG rates'!$Y$24:$Y$65)</f>
        <v>41.169643417993392</v>
      </c>
      <c r="AK80" s="127">
        <f>locallinterp(MIN(AI80,CAP_CB*12),'BBG rates'!$AA$25:$AA$40,'BBG rates'!$AC$25:$AC$40)</f>
        <v>7.916666666666667</v>
      </c>
      <c r="AL80" s="144">
        <f t="shared" si="7"/>
        <v>13.56967271439221</v>
      </c>
      <c r="AM80" s="142">
        <f>(SUMPRODUCT(AL80:AL$381,G80:G$381)+SUMPRODUCT(AL80:AL$381,H80:H$381))/12</f>
        <v>11629187.838689351</v>
      </c>
    </row>
    <row r="81" spans="1:39" x14ac:dyDescent="0.2">
      <c r="A81" s="7">
        <v>60</v>
      </c>
      <c r="B81" s="7">
        <v>30</v>
      </c>
      <c r="C81" s="7">
        <v>15</v>
      </c>
      <c r="D81" s="12">
        <f t="shared" si="0"/>
        <v>5</v>
      </c>
      <c r="E81" s="29">
        <f t="shared" si="17"/>
        <v>7397970.676636179</v>
      </c>
      <c r="F81" s="2">
        <f t="shared" si="1"/>
        <v>23192.581746263306</v>
      </c>
      <c r="G81" s="2">
        <f t="shared" si="8"/>
        <v>14935.893772353267</v>
      </c>
      <c r="H81" s="2">
        <f t="shared" si="9"/>
        <v>24298.578133531493</v>
      </c>
      <c r="I81" s="2">
        <f>SUM(F81:H81)</f>
        <v>62427.053652148068</v>
      </c>
      <c r="J81" s="2">
        <f>IF($I$7=1,I81*A81,IF($I$7=2,I81*B81,IF($I$7=4,I81*C81,I81*D81)))</f>
        <v>312135.26826074033</v>
      </c>
      <c r="K81" s="2">
        <f t="shared" si="11"/>
        <v>51789.251839471603</v>
      </c>
      <c r="L81" s="2">
        <f t="shared" si="11"/>
        <v>258946.25919735801</v>
      </c>
      <c r="M81" s="2"/>
      <c r="N81" s="28">
        <f t="shared" si="20"/>
        <v>9006552.259241337</v>
      </c>
      <c r="O81" s="2">
        <f t="shared" si="12"/>
        <v>28143.037170231062</v>
      </c>
      <c r="P81" s="2">
        <f t="shared" si="13"/>
        <v>18123.959557615199</v>
      </c>
      <c r="R81">
        <f t="shared" si="14"/>
        <v>60</v>
      </c>
      <c r="S81" s="89">
        <f t="shared" si="2"/>
        <v>39234.471905884762</v>
      </c>
      <c r="T81" s="89">
        <f>IF(AND(S81=0,S80&gt;0),SUM($G81:$H$381),S81)</f>
        <v>39234.471905884762</v>
      </c>
      <c r="U81" s="82">
        <f>SUM(T81:T$381)</f>
        <v>7437205.1485420624</v>
      </c>
      <c r="V81" s="68">
        <f>localspline(R81,'BBG rates'!$G$10:$G$27,'BBG rates'!$K$10:$K$27)</f>
        <v>1.0235809087753296</v>
      </c>
      <c r="W81" s="68">
        <f>locallinterp(R81,'BBG rates'!$G$10:$G$27,'BBG rates'!$J$10:$J$27)</f>
        <v>-0.45800000000000002</v>
      </c>
      <c r="X81" s="56">
        <f t="shared" si="15"/>
        <v>-0.45896424097899846</v>
      </c>
      <c r="Y81" s="66">
        <f t="shared" si="3"/>
        <v>-544.56929109575924</v>
      </c>
      <c r="Z81" s="72">
        <f t="shared" si="4"/>
        <v>-8.7866763960789143E-2</v>
      </c>
      <c r="AA81" s="79">
        <f t="shared" si="5"/>
        <v>-198.56501655661972</v>
      </c>
      <c r="AB81" s="81">
        <f t="shared" si="16"/>
        <v>-3.2038650959447315E-2</v>
      </c>
      <c r="AD81" s="95">
        <f>locallinterp(R81,'BBG rates'!$N$10:$N$369,'BBG rates'!$P$10:$P$369)</f>
        <v>5.0671406316673888</v>
      </c>
      <c r="AI81" s="185">
        <f t="shared" si="6"/>
        <v>60</v>
      </c>
      <c r="AJ81" s="127">
        <f>locallinterp(MIN(AI81,CAP_Senior*12),'BBG rates'!$X$24:$X$65,'BBG rates'!$Y$24:$Y$65)</f>
        <v>41.523697852745272</v>
      </c>
      <c r="AK81" s="127">
        <f>locallinterp(MIN(AI81,CAP_CB*12),'BBG rates'!$AA$25:$AA$40,'BBG rates'!$AC$25:$AC$40)</f>
        <v>8</v>
      </c>
      <c r="AL81" s="144">
        <f t="shared" si="7"/>
        <v>13.699028634966696</v>
      </c>
      <c r="AM81" s="142">
        <f>(SUMPRODUCT(AL81:AL$381,G81:G$381)+SUMPRODUCT(AL81:AL$381,H81:H$381))/12</f>
        <v>11584672.742823236</v>
      </c>
    </row>
    <row r="82" spans="1:39" x14ac:dyDescent="0.2">
      <c r="A82" s="7">
        <v>61</v>
      </c>
      <c r="B82" s="7">
        <v>30.5</v>
      </c>
      <c r="C82" s="7">
        <v>15.25</v>
      </c>
      <c r="D82" s="12">
        <f t="shared" si="0"/>
        <v>5.083333333333333</v>
      </c>
      <c r="E82" s="29">
        <f t="shared" si="17"/>
        <v>7358867.1119031189</v>
      </c>
      <c r="F82" s="2">
        <f t="shared" si="1"/>
        <v>23070.230852510282</v>
      </c>
      <c r="G82" s="2">
        <f t="shared" si="8"/>
        <v>14933.421958966401</v>
      </c>
      <c r="H82" s="2">
        <f t="shared" si="9"/>
        <v>24170.142774093449</v>
      </c>
      <c r="I82" s="2">
        <f>SUM(F82:H82)</f>
        <v>62173.795585570129</v>
      </c>
      <c r="J82" s="2">
        <f t="shared" si="19"/>
        <v>316050.12755998148</v>
      </c>
      <c r="K82" s="2">
        <f t="shared" si="11"/>
        <v>51418.802719839987</v>
      </c>
      <c r="L82" s="2">
        <f t="shared" si="11"/>
        <v>261378.91382585326</v>
      </c>
      <c r="M82" s="2"/>
      <c r="N82" s="28">
        <f t="shared" si="20"/>
        <v>8988371.7809505127</v>
      </c>
      <c r="O82" s="2">
        <f t="shared" si="12"/>
        <v>28086.518437022743</v>
      </c>
      <c r="P82" s="2">
        <f t="shared" si="13"/>
        <v>18180.478290823517</v>
      </c>
      <c r="R82">
        <f t="shared" si="14"/>
        <v>61</v>
      </c>
      <c r="S82" s="89">
        <f t="shared" si="2"/>
        <v>39103.564733059851</v>
      </c>
      <c r="T82" s="89">
        <f>IF(AND(S82=0,S81&gt;0),SUM($G82:$H$381),S82)</f>
        <v>39103.564733059851</v>
      </c>
      <c r="U82" s="82">
        <f>SUM(T82:T$381)</f>
        <v>7397970.6766361771</v>
      </c>
      <c r="V82" s="68">
        <f>localspline(R82,'BBG rates'!$G$10:$G$27,'BBG rates'!$K$10:$K$27)</f>
        <v>1.0238121751500524</v>
      </c>
      <c r="W82" s="68">
        <f>locallinterp(R82,'BBG rates'!$G$10:$G$27,'BBG rates'!$J$10:$J$27)</f>
        <v>-0.45466666666666666</v>
      </c>
      <c r="X82" s="56">
        <f t="shared" si="15"/>
        <v>-0.45561690287736489</v>
      </c>
      <c r="Y82" s="66">
        <f t="shared" si="3"/>
        <v>-529.56327474701243</v>
      </c>
      <c r="Z82" s="72">
        <f t="shared" si="4"/>
        <v>-8.5898681878171887E-2</v>
      </c>
      <c r="AA82" s="79">
        <f t="shared" si="5"/>
        <v>-197.51750026414399</v>
      </c>
      <c r="AB82" s="81">
        <f t="shared" si="16"/>
        <v>-3.2038650959447322E-2</v>
      </c>
      <c r="AD82" s="95">
        <f>locallinterp(R82,'BBG rates'!$N$10:$N$369,'BBG rates'!$P$10:$P$369)</f>
        <v>5.1524583129298929</v>
      </c>
      <c r="AI82" s="185">
        <f t="shared" si="6"/>
        <v>61</v>
      </c>
      <c r="AJ82" s="127">
        <f>locallinterp(MIN(AI82,CAP_Senior*12),'BBG rates'!$X$24:$X$65,'BBG rates'!$Y$24:$Y$65)</f>
        <v>41.812981389525014</v>
      </c>
      <c r="AK82" s="127">
        <f>locallinterp(MIN(AI82,CAP_CB*12),'BBG rates'!$AA$25:$AA$40,'BBG rates'!$AC$25:$AC$40)</f>
        <v>8.0416666666666661</v>
      </c>
      <c r="AL82" s="144">
        <f t="shared" si="7"/>
        <v>13.782790169552586</v>
      </c>
      <c r="AM82" s="142">
        <f>(SUMPRODUCT(AL82:AL$381,G82:G$381)+SUMPRODUCT(AL82:AL$381,H82:H$381))/12</f>
        <v>11539883.229980193</v>
      </c>
    </row>
    <row r="83" spans="1:39" x14ac:dyDescent="0.2">
      <c r="A83" s="7">
        <v>62</v>
      </c>
      <c r="B83" s="7">
        <v>31</v>
      </c>
      <c r="C83" s="7">
        <v>15.5</v>
      </c>
      <c r="D83" s="12">
        <f t="shared" si="0"/>
        <v>5.166666666666667</v>
      </c>
      <c r="E83" s="29">
        <f t="shared" si="17"/>
        <v>7319894.0253791315</v>
      </c>
      <c r="F83" s="2">
        <f t="shared" si="1"/>
        <v>22948.288186746977</v>
      </c>
      <c r="G83" s="2">
        <f t="shared" si="8"/>
        <v>14930.950554651892</v>
      </c>
      <c r="H83" s="2">
        <f t="shared" si="9"/>
        <v>24042.135969335661</v>
      </c>
      <c r="I83" s="2">
        <f t="shared" ref="I83:I146" si="22">SUM(F83:H83)</f>
        <v>61921.374710734526</v>
      </c>
      <c r="J83" s="2">
        <f t="shared" si="19"/>
        <v>319927.10267212841</v>
      </c>
      <c r="K83" s="2">
        <f t="shared" si="11"/>
        <v>51050.846582926453</v>
      </c>
      <c r="L83" s="2">
        <f t="shared" si="11"/>
        <v>263762.70734512003</v>
      </c>
      <c r="M83" s="2"/>
      <c r="N83" s="28">
        <f t="shared" si="20"/>
        <v>8970134.6076754145</v>
      </c>
      <c r="O83" s="2">
        <f t="shared" si="12"/>
        <v>28029.823452747805</v>
      </c>
      <c r="P83" s="2">
        <f t="shared" si="13"/>
        <v>18237.173275098452</v>
      </c>
      <c r="R83">
        <f t="shared" si="14"/>
        <v>62</v>
      </c>
      <c r="S83" s="89">
        <f t="shared" si="2"/>
        <v>38973.086523987557</v>
      </c>
      <c r="T83" s="89">
        <f>IF(AND(S83=0,S82&gt;0),SUM($G83:$H$381),S83)</f>
        <v>38973.086523987557</v>
      </c>
      <c r="U83" s="82">
        <f>SUM(T83:T$381)</f>
        <v>7358867.111903118</v>
      </c>
      <c r="V83" s="68">
        <f>localspline(R83,'BBG rates'!$G$10:$G$27,'BBG rates'!$K$10:$K$27)</f>
        <v>1.0240364058627833</v>
      </c>
      <c r="W83" s="68">
        <f>locallinterp(R83,'BBG rates'!$G$10:$G$27,'BBG rates'!$J$10:$J$27)</f>
        <v>-0.45133333333333336</v>
      </c>
      <c r="X83" s="56">
        <f t="shared" si="15"/>
        <v>-0.4522696675211435</v>
      </c>
      <c r="Y83" s="66">
        <f t="shared" si="3"/>
        <v>-514.71640386772799</v>
      </c>
      <c r="Z83" s="72">
        <f t="shared" si="4"/>
        <v>-8.3934072357713385E-2</v>
      </c>
      <c r="AA83" s="79">
        <f t="shared" si="5"/>
        <v>-196.47347904601676</v>
      </c>
      <c r="AB83" s="81">
        <f t="shared" si="16"/>
        <v>-3.2038650959447315E-2</v>
      </c>
      <c r="AD83" s="95">
        <f>locallinterp(R83,'BBG rates'!$N$10:$N$369,'BBG rates'!$P$10:$P$369)</f>
        <v>5.2377946800851252</v>
      </c>
      <c r="AI83" s="185">
        <f t="shared" si="6"/>
        <v>62</v>
      </c>
      <c r="AJ83" s="127">
        <f>locallinterp(MIN(AI83,CAP_Senior*12),'BBG rates'!$X$24:$X$65,'BBG rates'!$Y$24:$Y$65)</f>
        <v>42.102264926304755</v>
      </c>
      <c r="AK83" s="127">
        <f>locallinterp(MIN(AI83,CAP_CB*12),'BBG rates'!$AA$25:$AA$40,'BBG rates'!$AC$25:$AC$40)</f>
        <v>8.0833333333333339</v>
      </c>
      <c r="AL83" s="144">
        <f t="shared" si="7"/>
        <v>13.866551704138477</v>
      </c>
      <c r="AM83" s="142">
        <f>(SUMPRODUCT(AL83:AL$381,G83:G$381)+SUMPRODUCT(AL83:AL$381,H83:H$381))/12</f>
        <v>11494970.211013751</v>
      </c>
    </row>
    <row r="84" spans="1:39" x14ac:dyDescent="0.2">
      <c r="A84" s="7">
        <v>63</v>
      </c>
      <c r="B84" s="7">
        <v>31.5</v>
      </c>
      <c r="C84" s="7">
        <v>15.75</v>
      </c>
      <c r="D84" s="12">
        <f t="shared" si="0"/>
        <v>5.25</v>
      </c>
      <c r="E84" s="29">
        <f t="shared" si="17"/>
        <v>7281050.9895048467</v>
      </c>
      <c r="F84" s="2">
        <f t="shared" si="1"/>
        <v>22826.752411269685</v>
      </c>
      <c r="G84" s="2">
        <f t="shared" si="8"/>
        <v>14928.479559342059</v>
      </c>
      <c r="H84" s="2">
        <f t="shared" si="9"/>
        <v>23914.556314942653</v>
      </c>
      <c r="I84" s="2">
        <f t="shared" si="22"/>
        <v>61669.788285554394</v>
      </c>
      <c r="J84" s="2">
        <f t="shared" si="19"/>
        <v>323766.38849916059</v>
      </c>
      <c r="K84" s="2">
        <f t="shared" si="11"/>
        <v>50685.3671093249</v>
      </c>
      <c r="L84" s="2">
        <f t="shared" si="11"/>
        <v>266098.17732395575</v>
      </c>
      <c r="M84" s="2"/>
      <c r="N84" s="28">
        <f t="shared" si="20"/>
        <v>8951840.5626153443</v>
      </c>
      <c r="O84" s="2">
        <f t="shared" si="12"/>
        <v>27972.951667775407</v>
      </c>
      <c r="P84" s="2">
        <f t="shared" si="13"/>
        <v>18294.04506007085</v>
      </c>
      <c r="R84">
        <f t="shared" si="14"/>
        <v>63</v>
      </c>
      <c r="S84" s="89">
        <f t="shared" si="2"/>
        <v>38843.035874284709</v>
      </c>
      <c r="T84" s="89">
        <f>IF(AND(S84=0,S83&gt;0),SUM($G84:$H$381),S84)</f>
        <v>38843.035874284709</v>
      </c>
      <c r="U84" s="82">
        <f>SUM(T84:T$381)</f>
        <v>7319894.0253791297</v>
      </c>
      <c r="V84" s="68">
        <f>localspline(R84,'BBG rates'!$G$10:$G$27,'BBG rates'!$K$10:$K$27)</f>
        <v>1.0242536438320258</v>
      </c>
      <c r="W84" s="68">
        <f>locallinterp(R84,'BBG rates'!$G$10:$G$27,'BBG rates'!$J$10:$J$27)</f>
        <v>-0.44800000000000001</v>
      </c>
      <c r="X84" s="56">
        <f t="shared" si="15"/>
        <v>-0.44892253490367295</v>
      </c>
      <c r="Y84" s="66">
        <f t="shared" si="3"/>
        <v>-500.02778313066415</v>
      </c>
      <c r="Z84" s="72">
        <f t="shared" si="4"/>
        <v>-8.197295448218167E-2</v>
      </c>
      <c r="AA84" s="79">
        <f t="shared" si="5"/>
        <v>-195.43294144938812</v>
      </c>
      <c r="AB84" s="81">
        <f t="shared" si="16"/>
        <v>-3.2038650959447315E-2</v>
      </c>
      <c r="AD84" s="95">
        <f>locallinterp(R84,'BBG rates'!$N$10:$N$369,'BBG rates'!$P$10:$P$369)</f>
        <v>5.3231491504044604</v>
      </c>
      <c r="AI84" s="185">
        <f t="shared" si="6"/>
        <v>63</v>
      </c>
      <c r="AJ84" s="127">
        <f>locallinterp(MIN(AI84,CAP_Senior*12),'BBG rates'!$X$24:$X$65,'BBG rates'!$Y$24:$Y$65)</f>
        <v>42.391548463084497</v>
      </c>
      <c r="AK84" s="127">
        <f>locallinterp(MIN(AI84,CAP_CB*12),'BBG rates'!$AA$25:$AA$40,'BBG rates'!$AC$25:$AC$40)</f>
        <v>8.125</v>
      </c>
      <c r="AL84" s="144">
        <f t="shared" si="7"/>
        <v>13.950313238724364</v>
      </c>
      <c r="AM84" s="142">
        <f>(SUMPRODUCT(AL84:AL$381,G84:G$381)+SUMPRODUCT(AL84:AL$381,H84:H$381))/12</f>
        <v>11449935.01773419</v>
      </c>
    </row>
    <row r="85" spans="1:39" x14ac:dyDescent="0.2">
      <c r="A85" s="7">
        <v>64</v>
      </c>
      <c r="B85" s="7">
        <v>32</v>
      </c>
      <c r="C85" s="7">
        <v>16</v>
      </c>
      <c r="D85" s="12">
        <f t="shared" si="0"/>
        <v>5.333333333333333</v>
      </c>
      <c r="E85" s="29">
        <f t="shared" si="17"/>
        <v>7242337.5781206815</v>
      </c>
      <c r="F85" s="2">
        <f t="shared" si="1"/>
        <v>22705.622192754199</v>
      </c>
      <c r="G85" s="2">
        <f t="shared" si="8"/>
        <v>14926.008972969204</v>
      </c>
      <c r="H85" s="2">
        <f t="shared" si="9"/>
        <v>23787.402411196523</v>
      </c>
      <c r="I85" s="2">
        <f t="shared" si="22"/>
        <v>61419.03357691993</v>
      </c>
      <c r="J85" s="2">
        <f t="shared" si="19"/>
        <v>327568.17907690629</v>
      </c>
      <c r="K85" s="2">
        <f t="shared" si="11"/>
        <v>50322.34808504027</v>
      </c>
      <c r="L85" s="2">
        <f t="shared" si="11"/>
        <v>268385.85645354813</v>
      </c>
      <c r="M85" s="2"/>
      <c r="N85" s="28">
        <f t="shared" si="20"/>
        <v>8933489.4684182592</v>
      </c>
      <c r="O85" s="2">
        <f t="shared" si="12"/>
        <v>27915.902530760723</v>
      </c>
      <c r="P85" s="2">
        <f t="shared" si="13"/>
        <v>18351.094197085538</v>
      </c>
      <c r="R85">
        <f t="shared" si="14"/>
        <v>64</v>
      </c>
      <c r="S85" s="89">
        <f t="shared" si="2"/>
        <v>38713.411384165724</v>
      </c>
      <c r="T85" s="89">
        <f>IF(AND(S85=0,S84&gt;0),SUM($G85:$H$381),S85)</f>
        <v>38713.411384165724</v>
      </c>
      <c r="U85" s="82">
        <f>SUM(T85:T$381)</f>
        <v>7281050.9895048458</v>
      </c>
      <c r="V85" s="68">
        <f>localspline(R85,'BBG rates'!$G$10:$G$27,'BBG rates'!$K$10:$K$27)</f>
        <v>1.0244637532019558</v>
      </c>
      <c r="W85" s="68">
        <f>locallinterp(R85,'BBG rates'!$G$10:$G$27,'BBG rates'!$J$10:$J$27)</f>
        <v>-0.44466666666666665</v>
      </c>
      <c r="X85" s="56">
        <f t="shared" si="15"/>
        <v>-0.44557550501842513</v>
      </c>
      <c r="Y85" s="66">
        <f t="shared" si="3"/>
        <v>-485.496521357299</v>
      </c>
      <c r="Z85" s="72">
        <f t="shared" si="4"/>
        <v>-8.0015347573932957E-2</v>
      </c>
      <c r="AA85" s="79">
        <f t="shared" si="5"/>
        <v>-194.39587605890355</v>
      </c>
      <c r="AB85" s="81">
        <f t="shared" si="16"/>
        <v>-3.2038650959447315E-2</v>
      </c>
      <c r="AD85" s="95">
        <f>locallinterp(R85,'BBG rates'!$N$10:$N$369,'BBG rates'!$P$10:$P$369)</f>
        <v>5.4085211298379567</v>
      </c>
      <c r="AI85" s="185">
        <f t="shared" si="6"/>
        <v>64</v>
      </c>
      <c r="AJ85" s="127">
        <f>locallinterp(MIN(AI85,CAP_Senior*12),'BBG rates'!$X$24:$X$65,'BBG rates'!$Y$24:$Y$65)</f>
        <v>42.680831999864239</v>
      </c>
      <c r="AK85" s="127">
        <f>locallinterp(MIN(AI85,CAP_CB*12),'BBG rates'!$AA$25:$AA$40,'BBG rates'!$AC$25:$AC$40)</f>
        <v>8.1666666666666661</v>
      </c>
      <c r="AL85" s="144">
        <f t="shared" si="7"/>
        <v>14.034074773310254</v>
      </c>
      <c r="AM85" s="142">
        <f>(SUMPRODUCT(AL85:AL$381,G85:G$381)+SUMPRODUCT(AL85:AL$381,H85:H$381))/12</f>
        <v>11404778.974601751</v>
      </c>
    </row>
    <row r="86" spans="1:39" x14ac:dyDescent="0.2">
      <c r="A86" s="7">
        <v>65</v>
      </c>
      <c r="B86" s="7">
        <v>32.5</v>
      </c>
      <c r="C86" s="7">
        <v>16.25</v>
      </c>
      <c r="D86" s="12">
        <f t="shared" ref="D86:D149" si="23">A86/12</f>
        <v>5.416666666666667</v>
      </c>
      <c r="E86" s="29">
        <f t="shared" si="17"/>
        <v>7203753.366462254</v>
      </c>
      <c r="F86" s="2">
        <f t="shared" ref="F86:F149" si="24">IF($A86&lt;=$I$8,-IPMT($G$11,1,$I$8-$A86+1,$E85),0)</f>
        <v>22584.896202241489</v>
      </c>
      <c r="G86" s="2">
        <f t="shared" si="8"/>
        <v>14923.538795465653</v>
      </c>
      <c r="H86" s="2">
        <f t="shared" si="9"/>
        <v>23660.67286296191</v>
      </c>
      <c r="I86" s="2">
        <f t="shared" si="22"/>
        <v>61169.10786066905</v>
      </c>
      <c r="J86" s="2">
        <f t="shared" si="19"/>
        <v>331332.66757862404</v>
      </c>
      <c r="K86" s="2">
        <f t="shared" ref="K86:L149" si="25">I86/(1+$F$12)^IF($I$7=1,$A86,IF($I$7=2,$B86,IF($I$7=4,$C86,$D86)))</f>
        <v>49961.773400812257</v>
      </c>
      <c r="L86" s="2">
        <f t="shared" si="25"/>
        <v>270626.27258773305</v>
      </c>
      <c r="M86" s="2"/>
      <c r="N86" s="28">
        <f t="shared" si="20"/>
        <v>8915081.1471790522</v>
      </c>
      <c r="O86" s="2">
        <f t="shared" si="12"/>
        <v>27858.675488639568</v>
      </c>
      <c r="P86" s="2">
        <f t="shared" si="13"/>
        <v>18408.321239206696</v>
      </c>
      <c r="R86">
        <f t="shared" si="14"/>
        <v>65</v>
      </c>
      <c r="S86" s="89">
        <f t="shared" ref="S86:S149" si="26">IF(D86&lt;$I$9,G86+H86,0)</f>
        <v>38584.211658427565</v>
      </c>
      <c r="T86" s="89">
        <f>IF(AND(S86=0,S85&gt;0),SUM($G86:$H$381),S86)</f>
        <v>38584.211658427565</v>
      </c>
      <c r="U86" s="82">
        <f>SUM(T86:T$381)</f>
        <v>7242337.5781206805</v>
      </c>
      <c r="V86" s="68">
        <f>localspline(R86,'BBG rates'!$G$10:$G$27,'BBG rates'!$K$10:$K$27)</f>
        <v>1.0246664192882657</v>
      </c>
      <c r="W86" s="68">
        <f>locallinterp(R86,'BBG rates'!$G$10:$G$27,'BBG rates'!$J$10:$J$27)</f>
        <v>-0.44133333333333336</v>
      </c>
      <c r="X86" s="56">
        <f t="shared" si="15"/>
        <v>-0.44222857785860548</v>
      </c>
      <c r="Y86" s="66">
        <f t="shared" ref="Y86:Y149" si="27">T86*X86%/12+Y87</f>
        <v>-471.12173150022761</v>
      </c>
      <c r="Z86" s="72">
        <f t="shared" ref="Z86:Z149" si="28">IF(U86=0,0,Y86*1200/U86)</f>
        <v>-7.8061271198984233E-2</v>
      </c>
      <c r="AA86" s="79">
        <f t="shared" ref="AA86:AA149" si="29">T86*$AA$17%/12+AA87</f>
        <v>-193.36227149658123</v>
      </c>
      <c r="AB86" s="81">
        <f t="shared" si="16"/>
        <v>-3.2038650959447315E-2</v>
      </c>
      <c r="AD86" s="95">
        <f>locallinterp(R86,'BBG rates'!$N$10:$N$369,'BBG rates'!$P$10:$P$369)</f>
        <v>5.4939099981119792</v>
      </c>
      <c r="AI86" s="185">
        <f t="shared" ref="AI86:AI149" si="30">A86</f>
        <v>65</v>
      </c>
      <c r="AJ86" s="127">
        <f>locallinterp(MIN(AI86,CAP_Senior*12),'BBG rates'!$X$24:$X$65,'BBG rates'!$Y$24:$Y$65)</f>
        <v>42.970115536643981</v>
      </c>
      <c r="AK86" s="127">
        <f>locallinterp(MIN(AI86,CAP_CB*12),'BBG rates'!$AA$25:$AA$40,'BBG rates'!$AC$25:$AC$40)</f>
        <v>8.2083333333333339</v>
      </c>
      <c r="AL86" s="144">
        <f t="shared" ref="AL86:AL149" si="31">SUMPRODUCT(AJ86:AK86,$AJ$19:$AK$19)</f>
        <v>14.117836307896145</v>
      </c>
      <c r="AM86" s="142">
        <f>(SUMPRODUCT(AL86:AL$381,G86:G$381)+SUMPRODUCT(AL86:AL$381,H86:H$381))/12</f>
        <v>11359503.398760475</v>
      </c>
    </row>
    <row r="87" spans="1:39" x14ac:dyDescent="0.2">
      <c r="A87" s="7">
        <v>66</v>
      </c>
      <c r="B87" s="7">
        <v>33</v>
      </c>
      <c r="C87" s="7">
        <v>16.5</v>
      </c>
      <c r="D87" s="12">
        <f t="shared" si="23"/>
        <v>5.5</v>
      </c>
      <c r="E87" s="29">
        <f t="shared" si="17"/>
        <v>7165297.9311558194</v>
      </c>
      <c r="F87" s="2">
        <f t="shared" si="24"/>
        <v>22464.573115123385</v>
      </c>
      <c r="G87" s="2">
        <f t="shared" ref="G87:G150" si="32">IF($A87&lt;=$I$8,-PPMT($G$11,1,$I$8-$A87+1,$E86),0)</f>
        <v>14921.069026763735</v>
      </c>
      <c r="H87" s="2">
        <f t="shared" ref="H87:H150" si="33">IF($A87&lt;=$I$8,(E86-G87)*$G$13,0)</f>
        <v>23534.366279670983</v>
      </c>
      <c r="I87" s="2">
        <f t="shared" si="22"/>
        <v>60920.008421558101</v>
      </c>
      <c r="J87" s="2">
        <f t="shared" si="19"/>
        <v>335060.04631856957</v>
      </c>
      <c r="K87" s="2">
        <f t="shared" si="25"/>
        <v>49603.627051443233</v>
      </c>
      <c r="L87" s="2">
        <f t="shared" si="25"/>
        <v>272819.94878293778</v>
      </c>
      <c r="M87" s="2"/>
      <c r="N87" s="28">
        <f t="shared" si="20"/>
        <v>8896615.4204378296</v>
      </c>
      <c r="O87" s="2">
        <f t="shared" ref="O87:O150" si="34">IF($A87&lt;=$I$8,-IPMT($G$11,1,$I$8-$A87+1,$N86),0)</f>
        <v>27801.269986623065</v>
      </c>
      <c r="P87" s="2">
        <f t="shared" ref="P87:P150" si="35">IF($A87&lt;=$I$8,-PPMT($G$11,1,$I$8-$A87+1,$N86),0)</f>
        <v>18465.726741223196</v>
      </c>
      <c r="R87">
        <f t="shared" ref="R87:R150" si="36">ROUND(D87*12,1)</f>
        <v>66</v>
      </c>
      <c r="S87" s="89">
        <f t="shared" si="26"/>
        <v>38455.435306434716</v>
      </c>
      <c r="T87" s="89">
        <f>IF(AND(S87=0,S86&gt;0),SUM($G87:$H$381),S87)</f>
        <v>38455.435306434716</v>
      </c>
      <c r="U87" s="82">
        <f>SUM(T87:T$381)</f>
        <v>7203753.366462253</v>
      </c>
      <c r="V87" s="68">
        <f>localspline(R87,'BBG rates'!$G$10:$G$27,'BBG rates'!$K$10:$K$27)</f>
        <v>1.0248617446359276</v>
      </c>
      <c r="W87" s="68">
        <f>locallinterp(R87,'BBG rates'!$G$10:$G$27,'BBG rates'!$J$10:$J$27)</f>
        <v>-0.438</v>
      </c>
      <c r="X87" s="56">
        <f t="shared" ref="X87:X150" si="37">((1+W87%)^(1/12)-1)*1200</f>
        <v>-0.43888175341795232</v>
      </c>
      <c r="Y87" s="66">
        <f t="shared" si="27"/>
        <v>-456.90253062564273</v>
      </c>
      <c r="Z87" s="72">
        <f t="shared" si="28"/>
        <v>-7.6110745171170655E-2</v>
      </c>
      <c r="AA87" s="79">
        <f t="shared" si="29"/>
        <v>-192.33211642168973</v>
      </c>
      <c r="AB87" s="81">
        <f t="shared" ref="AB87:AB150" si="38">IF(U87=0,0,AA87*1200/U87)</f>
        <v>-3.2038650959447315E-2</v>
      </c>
      <c r="AD87" s="95">
        <f>locallinterp(R87,'BBG rates'!$N$10:$N$369,'BBG rates'!$P$10:$P$369)</f>
        <v>5.5793151434983068</v>
      </c>
      <c r="AI87" s="185">
        <f t="shared" si="30"/>
        <v>66</v>
      </c>
      <c r="AJ87" s="127">
        <f>locallinterp(MIN(AI87,CAP_Senior*12),'BBG rates'!$X$24:$X$65,'BBG rates'!$Y$24:$Y$65)</f>
        <v>43.259399073423722</v>
      </c>
      <c r="AK87" s="127">
        <f>locallinterp(MIN(AI87,CAP_CB*12),'BBG rates'!$AA$25:$AA$40,'BBG rates'!$AC$25:$AC$40)</f>
        <v>8.25</v>
      </c>
      <c r="AL87" s="144">
        <f t="shared" si="31"/>
        <v>14.201597842482032</v>
      </c>
      <c r="AM87" s="142">
        <f>(SUMPRODUCT(AL87:AL$381,G87:G$381)+SUMPRODUCT(AL87:AL$381,H87:H$381))/12</f>
        <v>11314109.600071901</v>
      </c>
    </row>
    <row r="88" spans="1:39" x14ac:dyDescent="0.2">
      <c r="A88" s="7">
        <v>67</v>
      </c>
      <c r="B88" s="7">
        <v>33.5</v>
      </c>
      <c r="C88" s="7">
        <v>16.75</v>
      </c>
      <c r="D88" s="12">
        <f t="shared" si="23"/>
        <v>5.583333333333333</v>
      </c>
      <c r="E88" s="29">
        <f t="shared" ref="E88:E151" si="39">IF($A88&lt;=$I$8,E87-G88-H88,0)</f>
        <v>7126970.8502137149</v>
      </c>
      <c r="F88" s="2">
        <f t="shared" si="24"/>
        <v>22344.651611128374</v>
      </c>
      <c r="G88" s="2">
        <f t="shared" si="32"/>
        <v>14918.599666795802</v>
      </c>
      <c r="H88" s="2">
        <f t="shared" si="33"/>
        <v>23408.481275308495</v>
      </c>
      <c r="I88" s="2">
        <f t="shared" si="22"/>
        <v>60671.732553232679</v>
      </c>
      <c r="J88" s="2">
        <f t="shared" ref="J88:J151" si="40">IF($I$7=1,I88*A88,IF($I$7=2,I88*B88,IF($I$7=4,I88*C88,I88*D88)))</f>
        <v>338750.50675554911</v>
      </c>
      <c r="K88" s="2">
        <f t="shared" si="25"/>
        <v>49247.893135130536</v>
      </c>
      <c r="L88" s="2">
        <f t="shared" si="25"/>
        <v>274967.40333781211</v>
      </c>
      <c r="M88" s="2"/>
      <c r="N88" s="28">
        <f t="shared" ref="N88:N151" si="41">IF($A88&lt;=$I$8,N87-P88,0)</f>
        <v>8878092.1091781761</v>
      </c>
      <c r="O88" s="2">
        <f t="shared" si="34"/>
        <v>27743.685468192249</v>
      </c>
      <c r="P88" s="2">
        <f t="shared" si="35"/>
        <v>18523.311259654016</v>
      </c>
      <c r="R88">
        <f t="shared" si="36"/>
        <v>67</v>
      </c>
      <c r="S88" s="89">
        <f t="shared" si="26"/>
        <v>38327.080942104294</v>
      </c>
      <c r="T88" s="89">
        <f>IF(AND(S88=0,S87&gt;0),SUM($G88:$H$381),S88)</f>
        <v>38327.080942104294</v>
      </c>
      <c r="U88" s="82">
        <f>SUM(T88:T$381)</f>
        <v>7165297.9311558167</v>
      </c>
      <c r="V88" s="68">
        <f>localspline(R88,'BBG rates'!$G$10:$G$27,'BBG rates'!$K$10:$K$27)</f>
        <v>1.0250494145613411</v>
      </c>
      <c r="W88" s="68">
        <f>locallinterp(R88,'BBG rates'!$G$10:$G$27,'BBG rates'!$J$10:$J$27)</f>
        <v>-0.43466666666666665</v>
      </c>
      <c r="X88" s="56">
        <f t="shared" si="37"/>
        <v>-0.43553503168953789</v>
      </c>
      <c r="Y88" s="66">
        <f t="shared" si="27"/>
        <v>-442.8380398958605</v>
      </c>
      <c r="Z88" s="72">
        <f t="shared" si="28"/>
        <v>-7.4163789556383863E-2</v>
      </c>
      <c r="AA88" s="79">
        <f t="shared" si="29"/>
        <v>-191.305399530626</v>
      </c>
      <c r="AB88" s="81">
        <f t="shared" si="38"/>
        <v>-3.2038650959447322E-2</v>
      </c>
      <c r="AD88" s="95">
        <f>locallinterp(R88,'BBG rates'!$N$10:$N$369,'BBG rates'!$P$10:$P$369)</f>
        <v>5.6647359280450855</v>
      </c>
      <c r="AI88" s="185">
        <f t="shared" si="30"/>
        <v>67</v>
      </c>
      <c r="AJ88" s="127">
        <f>locallinterp(MIN(AI88,CAP_Senior*12),'BBG rates'!$X$24:$X$65,'BBG rates'!$Y$24:$Y$65)</f>
        <v>43.548682610203464</v>
      </c>
      <c r="AK88" s="127">
        <f>locallinterp(MIN(AI88,CAP_CB*12),'BBG rates'!$AA$25:$AA$40,'BBG rates'!$AC$25:$AC$40)</f>
        <v>8.2916666666666661</v>
      </c>
      <c r="AL88" s="144">
        <f t="shared" si="31"/>
        <v>14.285359377067921</v>
      </c>
      <c r="AM88" s="142">
        <f>(SUMPRODUCT(AL88:AL$381,G88:G$381)+SUMPRODUCT(AL88:AL$381,H88:H$381))/12</f>
        <v>11268598.881148605</v>
      </c>
    </row>
    <row r="89" spans="1:39" x14ac:dyDescent="0.2">
      <c r="A89" s="7">
        <v>68</v>
      </c>
      <c r="B89" s="7">
        <v>34</v>
      </c>
      <c r="C89" s="7">
        <v>17</v>
      </c>
      <c r="D89" s="12">
        <f t="shared" si="23"/>
        <v>5.666666666666667</v>
      </c>
      <c r="E89" s="29">
        <f t="shared" si="39"/>
        <v>7088771.7030298244</v>
      </c>
      <c r="F89" s="2">
        <f t="shared" si="24"/>
        <v>22225.130374307355</v>
      </c>
      <c r="G89" s="2">
        <f t="shared" si="32"/>
        <v>14916.130715494208</v>
      </c>
      <c r="H89" s="2">
        <f t="shared" si="33"/>
        <v>23283.016468396869</v>
      </c>
      <c r="I89" s="2">
        <f t="shared" si="22"/>
        <v>60424.277558198432</v>
      </c>
      <c r="J89" s="2">
        <f t="shared" si="40"/>
        <v>342404.2394964578</v>
      </c>
      <c r="K89" s="2">
        <f t="shared" si="25"/>
        <v>48894.555852802972</v>
      </c>
      <c r="L89" s="2">
        <f t="shared" si="25"/>
        <v>277069.1498325502</v>
      </c>
      <c r="M89" s="2"/>
      <c r="N89" s="28">
        <f t="shared" si="41"/>
        <v>8859511.0338254217</v>
      </c>
      <c r="O89" s="2">
        <f t="shared" si="34"/>
        <v>27685.921375092679</v>
      </c>
      <c r="P89" s="2">
        <f t="shared" si="35"/>
        <v>18581.075352753589</v>
      </c>
      <c r="R89">
        <f t="shared" si="36"/>
        <v>68</v>
      </c>
      <c r="S89" s="89">
        <f t="shared" si="26"/>
        <v>38199.14718389108</v>
      </c>
      <c r="T89" s="89">
        <f>IF(AND(S89=0,S88&gt;0),SUM($G89:$H$381),S89)</f>
        <v>38199.14718389108</v>
      </c>
      <c r="U89" s="82">
        <f>SUM(T89:T$381)</f>
        <v>7126970.8502137139</v>
      </c>
      <c r="V89" s="68">
        <f>localspline(R89,'BBG rates'!$G$10:$G$27,'BBG rates'!$K$10:$K$27)</f>
        <v>1.0252293826046364</v>
      </c>
      <c r="W89" s="68">
        <f>locallinterp(R89,'BBG rates'!$G$10:$G$27,'BBG rates'!$J$10:$J$27)</f>
        <v>-0.43133333333333335</v>
      </c>
      <c r="X89" s="56">
        <f t="shared" si="37"/>
        <v>-0.43218841266696728</v>
      </c>
      <c r="Y89" s="66">
        <f t="shared" si="27"/>
        <v>-428.92738455195479</v>
      </c>
      <c r="Z89" s="72">
        <f t="shared" si="28"/>
        <v>-7.22204246769034E-2</v>
      </c>
      <c r="AA89" s="79">
        <f t="shared" si="29"/>
        <v>-190.28210955679387</v>
      </c>
      <c r="AB89" s="81">
        <f t="shared" si="38"/>
        <v>-3.2038650959447315E-2</v>
      </c>
      <c r="AD89" s="95">
        <f>locallinterp(R89,'BBG rates'!$N$10:$N$369,'BBG rates'!$P$10:$P$369)</f>
        <v>5.7501717099288054</v>
      </c>
      <c r="AI89" s="185">
        <f t="shared" si="30"/>
        <v>68</v>
      </c>
      <c r="AJ89" s="127">
        <f>locallinterp(MIN(AI89,CAP_Senior*12),'BBG rates'!$X$24:$X$65,'BBG rates'!$Y$24:$Y$65)</f>
        <v>43.837966146983206</v>
      </c>
      <c r="AK89" s="127">
        <f>locallinterp(MIN(AI89,CAP_CB*12),'BBG rates'!$AA$25:$AA$40,'BBG rates'!$AC$25:$AC$40)</f>
        <v>8.3333333333333339</v>
      </c>
      <c r="AL89" s="144">
        <f t="shared" si="31"/>
        <v>14.369120911653813</v>
      </c>
      <c r="AM89" s="142">
        <f>(SUMPRODUCT(AL89:AL$381,G89:G$381)+SUMPRODUCT(AL89:AL$381,H89:H$381))/12</f>
        <v>11222972.537387609</v>
      </c>
    </row>
    <row r="90" spans="1:39" x14ac:dyDescent="0.2">
      <c r="A90" s="7">
        <v>69</v>
      </c>
      <c r="B90" s="7">
        <v>34.5</v>
      </c>
      <c r="C90" s="7">
        <v>17.25</v>
      </c>
      <c r="D90" s="12">
        <f t="shared" si="23"/>
        <v>5.75</v>
      </c>
      <c r="E90" s="29">
        <f t="shared" si="39"/>
        <v>7050700.0703750513</v>
      </c>
      <c r="F90" s="2">
        <f t="shared" si="24"/>
        <v>22106.008093019525</v>
      </c>
      <c r="G90" s="2">
        <f t="shared" si="32"/>
        <v>14913.662172791321</v>
      </c>
      <c r="H90" s="2">
        <f t="shared" si="33"/>
        <v>23157.970481981341</v>
      </c>
      <c r="I90" s="2">
        <f t="shared" si="22"/>
        <v>60177.640747792189</v>
      </c>
      <c r="J90" s="2">
        <f t="shared" si="40"/>
        <v>346021.43429980509</v>
      </c>
      <c r="K90" s="2">
        <f t="shared" si="25"/>
        <v>48543.599507461629</v>
      </c>
      <c r="L90" s="2">
        <f t="shared" si="25"/>
        <v>279125.69716790435</v>
      </c>
      <c r="M90" s="2"/>
      <c r="N90" s="28">
        <f t="shared" si="41"/>
        <v>8840872.0142449047</v>
      </c>
      <c r="O90" s="2">
        <f t="shared" si="34"/>
        <v>27627.977147329013</v>
      </c>
      <c r="P90" s="2">
        <f t="shared" si="35"/>
        <v>18639.019580517252</v>
      </c>
      <c r="R90">
        <f t="shared" si="36"/>
        <v>69</v>
      </c>
      <c r="S90" s="89">
        <f t="shared" si="26"/>
        <v>38071.632654772664</v>
      </c>
      <c r="T90" s="89">
        <f>IF(AND(S90=0,S89&gt;0),SUM($G90:$H$381),S90)</f>
        <v>38071.632654772664</v>
      </c>
      <c r="U90" s="82">
        <f>SUM(T90:T$381)</f>
        <v>7088771.7030298226</v>
      </c>
      <c r="V90" s="68">
        <f>localspline(R90,'BBG rates'!$G$10:$G$27,'BBG rates'!$K$10:$K$27)</f>
        <v>1.0254014532854399</v>
      </c>
      <c r="W90" s="68">
        <f>locallinterp(R90,'BBG rates'!$G$10:$G$27,'BBG rates'!$J$10:$J$27)</f>
        <v>-0.42799999999999999</v>
      </c>
      <c r="X90" s="56">
        <f t="shared" si="37"/>
        <v>-0.42884189634357917</v>
      </c>
      <c r="Y90" s="66">
        <f t="shared" si="27"/>
        <v>-415.16969389642333</v>
      </c>
      <c r="Z90" s="72">
        <f t="shared" si="28"/>
        <v>-7.0280671115811225E-2</v>
      </c>
      <c r="AA90" s="79">
        <f t="shared" si="29"/>
        <v>-189.26223527048285</v>
      </c>
      <c r="AB90" s="81">
        <f t="shared" si="38"/>
        <v>-3.2038650959447315E-2</v>
      </c>
      <c r="AD90" s="95">
        <f>locallinterp(R90,'BBG rates'!$N$10:$N$369,'BBG rates'!$P$10:$P$369)</f>
        <v>5.8356218310359251</v>
      </c>
      <c r="AI90" s="185">
        <f t="shared" si="30"/>
        <v>69</v>
      </c>
      <c r="AJ90" s="127">
        <f>locallinterp(MIN(AI90,CAP_Senior*12),'BBG rates'!$X$24:$X$65,'BBG rates'!$Y$24:$Y$65)</f>
        <v>44.127249683762948</v>
      </c>
      <c r="AK90" s="127">
        <f>locallinterp(MIN(AI90,CAP_CB*12),'BBG rates'!$AA$25:$AA$40,'BBG rates'!$AC$25:$AC$40)</f>
        <v>8.375</v>
      </c>
      <c r="AL90" s="144">
        <f t="shared" si="31"/>
        <v>14.452882446239702</v>
      </c>
      <c r="AM90" s="142">
        <f>(SUMPRODUCT(AL90:AL$381,G90:G$381)+SUMPRODUCT(AL90:AL$381,H90:H$381))/12</f>
        <v>11177231.857003661</v>
      </c>
    </row>
    <row r="91" spans="1:39" x14ac:dyDescent="0.2">
      <c r="A91" s="7">
        <v>70</v>
      </c>
      <c r="B91" s="7">
        <v>35</v>
      </c>
      <c r="C91" s="7">
        <v>17.5</v>
      </c>
      <c r="D91" s="12">
        <f t="shared" si="23"/>
        <v>5.833333333333333</v>
      </c>
      <c r="E91" s="29">
        <f t="shared" si="39"/>
        <v>7012755.5343928169</v>
      </c>
      <c r="F91" s="2">
        <f t="shared" si="24"/>
        <v>21987.283459918257</v>
      </c>
      <c r="G91" s="2">
        <f t="shared" si="32"/>
        <v>14911.194038619518</v>
      </c>
      <c r="H91" s="2">
        <f t="shared" si="33"/>
        <v>23033.341943615178</v>
      </c>
      <c r="I91" s="2">
        <f t="shared" si="22"/>
        <v>59931.819442152948</v>
      </c>
      <c r="J91" s="2">
        <f t="shared" si="40"/>
        <v>349602.28007922549</v>
      </c>
      <c r="K91" s="2">
        <f t="shared" si="25"/>
        <v>48195.008503524863</v>
      </c>
      <c r="L91" s="2">
        <f t="shared" si="25"/>
        <v>281137.54960389499</v>
      </c>
      <c r="M91" s="2"/>
      <c r="N91" s="28">
        <f t="shared" si="41"/>
        <v>8822174.8697402179</v>
      </c>
      <c r="O91" s="2">
        <f t="shared" si="34"/>
        <v>27569.852223159603</v>
      </c>
      <c r="P91" s="2">
        <f t="shared" si="35"/>
        <v>18697.144504686661</v>
      </c>
      <c r="R91">
        <f t="shared" si="36"/>
        <v>70</v>
      </c>
      <c r="S91" s="89">
        <f t="shared" si="26"/>
        <v>37944.535982234695</v>
      </c>
      <c r="T91" s="89">
        <f>IF(AND(S91=0,S90&gt;0),SUM($G91:$H$381),S91)</f>
        <v>37944.535982234695</v>
      </c>
      <c r="U91" s="82">
        <f>SUM(T91:T$381)</f>
        <v>7050700.0703750495</v>
      </c>
      <c r="V91" s="68">
        <f>localspline(R91,'BBG rates'!$G$10:$G$27,'BBG rates'!$K$10:$K$27)</f>
        <v>1.0255655354418127</v>
      </c>
      <c r="W91" s="68">
        <f>locallinterp(R91,'BBG rates'!$G$10:$G$27,'BBG rates'!$J$10:$J$27)</f>
        <v>-0.42466666666666664</v>
      </c>
      <c r="X91" s="56">
        <f t="shared" si="37"/>
        <v>-0.42549548271284543</v>
      </c>
      <c r="Y91" s="66">
        <f t="shared" si="27"/>
        <v>-401.56410127594927</v>
      </c>
      <c r="Z91" s="72">
        <f t="shared" si="28"/>
        <v>-6.8344549721501141E-2</v>
      </c>
      <c r="AA91" s="79">
        <f t="shared" si="29"/>
        <v>-188.24576547874739</v>
      </c>
      <c r="AB91" s="81">
        <f t="shared" si="38"/>
        <v>-3.2038650959447322E-2</v>
      </c>
      <c r="AD91" s="95">
        <f>locallinterp(R91,'BBG rates'!$N$10:$N$369,'BBG rates'!$P$10:$P$369)</f>
        <v>5.921085625656076</v>
      </c>
      <c r="AI91" s="185">
        <f t="shared" si="30"/>
        <v>70</v>
      </c>
      <c r="AJ91" s="127">
        <f>locallinterp(MIN(AI91,CAP_Senior*12),'BBG rates'!$X$24:$X$65,'BBG rates'!$Y$24:$Y$65)</f>
        <v>44.416533220542689</v>
      </c>
      <c r="AK91" s="127">
        <f>locallinterp(MIN(AI91,CAP_CB*12),'BBG rates'!$AA$25:$AA$40,'BBG rates'!$AC$25:$AC$40)</f>
        <v>8.4166666666666661</v>
      </c>
      <c r="AL91" s="144">
        <f t="shared" si="31"/>
        <v>14.536643980825591</v>
      </c>
      <c r="AM91" s="142">
        <f>(SUMPRODUCT(AL91:AL$381,G91:G$381)+SUMPRODUCT(AL91:AL$381,H91:H$381))/12</f>
        <v>11131378.121062338</v>
      </c>
    </row>
    <row r="92" spans="1:39" x14ac:dyDescent="0.2">
      <c r="A92" s="7">
        <v>71</v>
      </c>
      <c r="B92" s="7">
        <v>35.5</v>
      </c>
      <c r="C92" s="7">
        <v>17.75</v>
      </c>
      <c r="D92" s="12">
        <f t="shared" si="23"/>
        <v>5.916666666666667</v>
      </c>
      <c r="E92" s="29">
        <f t="shared" si="39"/>
        <v>6974937.6785945613</v>
      </c>
      <c r="F92" s="2">
        <f t="shared" si="24"/>
        <v>21868.95517193705</v>
      </c>
      <c r="G92" s="2">
        <f t="shared" si="32"/>
        <v>14908.726312911185</v>
      </c>
      <c r="H92" s="2">
        <f t="shared" si="33"/>
        <v>22909.129485344878</v>
      </c>
      <c r="I92" s="2">
        <f t="shared" si="22"/>
        <v>59686.81097019311</v>
      </c>
      <c r="J92" s="2">
        <f t="shared" si="40"/>
        <v>353146.96490697592</v>
      </c>
      <c r="K92" s="2">
        <f t="shared" si="25"/>
        <v>47848.767346177468</v>
      </c>
      <c r="L92" s="2">
        <f t="shared" si="25"/>
        <v>283105.20679821674</v>
      </c>
      <c r="M92" s="2"/>
      <c r="N92" s="28">
        <f t="shared" si="41"/>
        <v>8803419.4190514628</v>
      </c>
      <c r="O92" s="2">
        <f t="shared" si="34"/>
        <v>27511.54603909103</v>
      </c>
      <c r="P92" s="2">
        <f t="shared" si="35"/>
        <v>18755.450688755231</v>
      </c>
      <c r="R92">
        <f t="shared" si="36"/>
        <v>71</v>
      </c>
      <c r="S92" s="89">
        <f t="shared" si="26"/>
        <v>37817.85579825606</v>
      </c>
      <c r="T92" s="89">
        <f>IF(AND(S92=0,S91&gt;0),SUM($G92:$H$381),S92)</f>
        <v>37817.85579825606</v>
      </c>
      <c r="U92" s="82">
        <f>SUM(T92:T$381)</f>
        <v>7012755.534392816</v>
      </c>
      <c r="V92" s="68">
        <f>localspline(R92,'BBG rates'!$G$10:$G$27,'BBG rates'!$K$10:$K$27)</f>
        <v>1.0257214708489366</v>
      </c>
      <c r="W92" s="68">
        <f>locallinterp(R92,'BBG rates'!$G$10:$G$27,'BBG rates'!$J$10:$J$27)</f>
        <v>-0.42133333333333334</v>
      </c>
      <c r="X92" s="56">
        <f t="shared" si="37"/>
        <v>-0.42214917176823796</v>
      </c>
      <c r="Y92" s="66">
        <f t="shared" si="27"/>
        <v>-388.10974406421934</v>
      </c>
      <c r="Z92" s="72">
        <f t="shared" si="28"/>
        <v>-6.6412081612279905E-2</v>
      </c>
      <c r="AA92" s="79">
        <f t="shared" si="29"/>
        <v>-187.23268902528656</v>
      </c>
      <c r="AB92" s="81">
        <f t="shared" si="38"/>
        <v>-3.2038650959447315E-2</v>
      </c>
      <c r="AD92" s="95">
        <f>locallinterp(R92,'BBG rates'!$N$10:$N$369,'BBG rates'!$P$10:$P$369)</f>
        <v>6.0065624148934873</v>
      </c>
      <c r="AI92" s="185">
        <f t="shared" si="30"/>
        <v>71</v>
      </c>
      <c r="AJ92" s="127">
        <f>locallinterp(MIN(AI92,CAP_Senior*12),'BBG rates'!$X$24:$X$65,'BBG rates'!$Y$24:$Y$65)</f>
        <v>44.705816757322431</v>
      </c>
      <c r="AK92" s="127">
        <f>locallinterp(MIN(AI92,CAP_CB*12),'BBG rates'!$AA$25:$AA$40,'BBG rates'!$AC$25:$AC$40)</f>
        <v>8.4583333333333339</v>
      </c>
      <c r="AL92" s="144">
        <f t="shared" si="31"/>
        <v>14.62040551541148</v>
      </c>
      <c r="AM92" s="142">
        <f>(SUMPRODUCT(AL92:AL$381,G92:G$381)+SUMPRODUCT(AL92:AL$381,H92:H$381))/12</f>
        <v>11085412.603513058</v>
      </c>
    </row>
    <row r="93" spans="1:39" x14ac:dyDescent="0.2">
      <c r="A93" s="7">
        <v>72</v>
      </c>
      <c r="B93" s="7">
        <v>36</v>
      </c>
      <c r="C93" s="7">
        <v>18</v>
      </c>
      <c r="D93" s="12">
        <f t="shared" si="23"/>
        <v>6</v>
      </c>
      <c r="E93" s="29">
        <f t="shared" si="39"/>
        <v>6937246.0878552664</v>
      </c>
      <c r="F93" s="2">
        <f t="shared" si="24"/>
        <v>21751.02193027551</v>
      </c>
      <c r="G93" s="2">
        <f t="shared" si="32"/>
        <v>14906.258995598739</v>
      </c>
      <c r="H93" s="2">
        <f t="shared" si="33"/>
        <v>22785.331743695508</v>
      </c>
      <c r="I93" s="2">
        <f t="shared" si="22"/>
        <v>59442.61266956976</v>
      </c>
      <c r="J93" s="2">
        <f t="shared" si="40"/>
        <v>356655.67601741856</v>
      </c>
      <c r="K93" s="2">
        <f t="shared" si="25"/>
        <v>47504.860640724051</v>
      </c>
      <c r="L93" s="2">
        <f t="shared" si="25"/>
        <v>285029.16384434426</v>
      </c>
      <c r="M93" s="2"/>
      <c r="N93" s="28">
        <f t="shared" si="41"/>
        <v>8784605.4803534895</v>
      </c>
      <c r="O93" s="2">
        <f t="shared" si="34"/>
        <v>27453.058029872642</v>
      </c>
      <c r="P93" s="2">
        <f t="shared" si="35"/>
        <v>18813.938697973619</v>
      </c>
      <c r="R93">
        <f t="shared" si="36"/>
        <v>72</v>
      </c>
      <c r="S93" s="89">
        <f t="shared" si="26"/>
        <v>37691.590739294246</v>
      </c>
      <c r="T93" s="89">
        <f>IF(AND(S93=0,S92&gt;0),SUM($G93:$H$381),S93)</f>
        <v>37691.590739294246</v>
      </c>
      <c r="U93" s="82">
        <f>SUM(T93:T$381)</f>
        <v>6974937.6785945604</v>
      </c>
      <c r="V93" s="68">
        <f>localspline(R93,'BBG rates'!$G$10:$G$27,'BBG rates'!$K$10:$K$27)</f>
        <v>1.0258691310882568</v>
      </c>
      <c r="W93" s="68">
        <f>locallinterp(R93,'BBG rates'!$G$10:$G$27,'BBG rates'!$J$10:$J$27)</f>
        <v>-0.41799999999999998</v>
      </c>
      <c r="X93" s="56">
        <f t="shared" si="37"/>
        <v>-0.4188029635029622</v>
      </c>
      <c r="Y93" s="66">
        <f t="shared" si="27"/>
        <v>-374.80576364481561</v>
      </c>
      <c r="Z93" s="72">
        <f t="shared" si="28"/>
        <v>-6.4483288181064594E-2</v>
      </c>
      <c r="AA93" s="79">
        <f t="shared" si="29"/>
        <v>-186.22299479032404</v>
      </c>
      <c r="AB93" s="81">
        <f t="shared" si="38"/>
        <v>-3.2038650959447315E-2</v>
      </c>
      <c r="AD93" s="95">
        <f>locallinterp(R93,'BBG rates'!$N$10:$N$369,'BBG rates'!$P$10:$P$369)</f>
        <v>6.092051509150842</v>
      </c>
      <c r="AI93" s="185">
        <f t="shared" si="30"/>
        <v>72</v>
      </c>
      <c r="AJ93" s="127">
        <f>locallinterp(MIN(AI93,CAP_Senior*12),'BBG rates'!$X$24:$X$65,'BBG rates'!$Y$24:$Y$65)</f>
        <v>44.995100294102173</v>
      </c>
      <c r="AK93" s="127">
        <f>locallinterp(MIN(AI93,CAP_CB*12),'BBG rates'!$AA$25:$AA$40,'BBG rates'!$AC$25:$AC$40)</f>
        <v>8.5</v>
      </c>
      <c r="AL93" s="144">
        <f t="shared" si="31"/>
        <v>14.70416704999737</v>
      </c>
      <c r="AM93" s="142">
        <f>(SUMPRODUCT(AL93:AL$381,G93:G$381)+SUMPRODUCT(AL93:AL$381,H93:H$381))/12</f>
        <v>11039336.571221903</v>
      </c>
    </row>
    <row r="94" spans="1:39" x14ac:dyDescent="0.2">
      <c r="A94" s="7">
        <v>73</v>
      </c>
      <c r="B94" s="7">
        <v>36.5</v>
      </c>
      <c r="C94" s="7">
        <v>18.25</v>
      </c>
      <c r="D94" s="12">
        <f t="shared" si="23"/>
        <v>6.083333333333333</v>
      </c>
      <c r="E94" s="29">
        <f t="shared" si="39"/>
        <v>6899680.3484089961</v>
      </c>
      <c r="F94" s="2">
        <f t="shared" si="24"/>
        <v>21633.482440385393</v>
      </c>
      <c r="G94" s="2">
        <f t="shared" si="32"/>
        <v>14903.792086614581</v>
      </c>
      <c r="H94" s="2">
        <f t="shared" si="33"/>
        <v>22661.947359656002</v>
      </c>
      <c r="I94" s="2">
        <f t="shared" si="22"/>
        <v>59199.221886655971</v>
      </c>
      <c r="J94" s="2">
        <f t="shared" si="40"/>
        <v>360128.59981049044</v>
      </c>
      <c r="K94" s="2">
        <f t="shared" si="25"/>
        <v>47163.27309194643</v>
      </c>
      <c r="L94" s="2">
        <f t="shared" si="25"/>
        <v>286909.91130934074</v>
      </c>
      <c r="M94" s="2"/>
      <c r="N94" s="28">
        <f t="shared" si="41"/>
        <v>8765732.8712541349</v>
      </c>
      <c r="O94" s="2">
        <f t="shared" si="34"/>
        <v>27394.387628491088</v>
      </c>
      <c r="P94" s="2">
        <f t="shared" si="35"/>
        <v>18872.609099355177</v>
      </c>
      <c r="R94">
        <f t="shared" si="36"/>
        <v>73</v>
      </c>
      <c r="S94" s="89">
        <f t="shared" si="26"/>
        <v>37565.739446270585</v>
      </c>
      <c r="T94" s="89">
        <f>IF(AND(S94=0,S93&gt;0),SUM($G94:$H$381),S94)</f>
        <v>37565.739446270585</v>
      </c>
      <c r="U94" s="82">
        <f>SUM(T94:T$381)</f>
        <v>6937246.0878552655</v>
      </c>
      <c r="V94" s="68">
        <f>localspline(R94,'BBG rates'!$G$10:$G$27,'BBG rates'!$K$10:$K$27)</f>
        <v>1.0260083953310204</v>
      </c>
      <c r="W94" s="68">
        <f>locallinterp(R94,'BBG rates'!$G$10:$G$27,'BBG rates'!$J$10:$J$27)</f>
        <v>-0.41425000000000001</v>
      </c>
      <c r="X94" s="56">
        <f t="shared" si="37"/>
        <v>-0.41503860193037312</v>
      </c>
      <c r="Y94" s="66">
        <f t="shared" si="27"/>
        <v>-361.65130539418459</v>
      </c>
      <c r="Z94" s="72">
        <f t="shared" si="28"/>
        <v>-6.2558191100179378E-2</v>
      </c>
      <c r="AA94" s="79">
        <f t="shared" si="29"/>
        <v>-185.21667169048854</v>
      </c>
      <c r="AB94" s="81">
        <f t="shared" si="38"/>
        <v>-3.2038650959447315E-2</v>
      </c>
      <c r="AD94" s="95">
        <f>locallinterp(R94,'BBG rates'!$N$10:$N$369,'BBG rates'!$P$10:$P$369)</f>
        <v>6.1775522087617603</v>
      </c>
      <c r="AI94" s="185">
        <f t="shared" si="30"/>
        <v>73</v>
      </c>
      <c r="AJ94" s="127">
        <f>locallinterp(MIN(AI94,CAP_Senior*12),'BBG rates'!$X$24:$X$65,'BBG rates'!$Y$24:$Y$65)</f>
        <v>45.239686039428086</v>
      </c>
      <c r="AK94" s="127">
        <f>locallinterp(MIN(AI94,CAP_CB*12),'BBG rates'!$AA$25:$AA$40,'BBG rates'!$AC$25:$AC$40)</f>
        <v>8.5416666666666661</v>
      </c>
      <c r="AL94" s="144">
        <f t="shared" si="31"/>
        <v>14.780329960036108</v>
      </c>
      <c r="AM94" s="142">
        <f>(SUMPRODUCT(AL94:AL$381,G94:G$381)+SUMPRODUCT(AL94:AL$381,H94:H$381))/12</f>
        <v>10993151.284004344</v>
      </c>
    </row>
    <row r="95" spans="1:39" x14ac:dyDescent="0.2">
      <c r="A95" s="7">
        <v>74</v>
      </c>
      <c r="B95" s="7">
        <v>37</v>
      </c>
      <c r="C95" s="7">
        <v>18.5</v>
      </c>
      <c r="D95" s="12">
        <f t="shared" si="23"/>
        <v>6.166666666666667</v>
      </c>
      <c r="E95" s="29">
        <f t="shared" si="39"/>
        <v>6862240.0478444397</v>
      </c>
      <c r="F95" s="2">
        <f t="shared" si="24"/>
        <v>21516.335411956676</v>
      </c>
      <c r="G95" s="2">
        <f t="shared" si="32"/>
        <v>14901.325585891136</v>
      </c>
      <c r="H95" s="2">
        <f t="shared" si="33"/>
        <v>22538.974978664566</v>
      </c>
      <c r="I95" s="2">
        <f t="shared" si="22"/>
        <v>58956.635976512378</v>
      </c>
      <c r="J95" s="2">
        <f t="shared" si="40"/>
        <v>363565.92185515969</v>
      </c>
      <c r="K95" s="2">
        <f t="shared" si="25"/>
        <v>46823.98950346536</v>
      </c>
      <c r="L95" s="2">
        <f t="shared" si="25"/>
        <v>288747.93527136976</v>
      </c>
      <c r="M95" s="2"/>
      <c r="N95" s="28">
        <f t="shared" si="41"/>
        <v>8746801.4087924529</v>
      </c>
      <c r="O95" s="2">
        <f t="shared" si="34"/>
        <v>27335.534266164803</v>
      </c>
      <c r="P95" s="2">
        <f t="shared" si="35"/>
        <v>18931.462461681469</v>
      </c>
      <c r="R95">
        <f t="shared" si="36"/>
        <v>74</v>
      </c>
      <c r="S95" s="89">
        <f t="shared" si="26"/>
        <v>37440.300564555699</v>
      </c>
      <c r="T95" s="89">
        <f>IF(AND(S95=0,S94&gt;0),SUM($G95:$H$381),S95)</f>
        <v>37440.300564555699</v>
      </c>
      <c r="U95" s="82">
        <f>SUM(T95:T$381)</f>
        <v>6899680.3484089952</v>
      </c>
      <c r="V95" s="68">
        <f>localspline(R95,'BBG rates'!$G$10:$G$27,'BBG rates'!$K$10:$K$27)</f>
        <v>1.0261391880962436</v>
      </c>
      <c r="W95" s="68">
        <f>locallinterp(R95,'BBG rates'!$G$10:$G$27,'BBG rates'!$J$10:$J$27)</f>
        <v>-0.41049999999999998</v>
      </c>
      <c r="X95" s="56">
        <f t="shared" si="37"/>
        <v>-0.41127437029371272</v>
      </c>
      <c r="Y95" s="66">
        <f t="shared" si="27"/>
        <v>-348.65861207730057</v>
      </c>
      <c r="Z95" s="72">
        <f t="shared" si="28"/>
        <v>-6.0639089546987171E-2</v>
      </c>
      <c r="AA95" s="79">
        <f t="shared" si="29"/>
        <v>-184.2137086786947</v>
      </c>
      <c r="AB95" s="81">
        <f t="shared" si="38"/>
        <v>-3.2038650959447315E-2</v>
      </c>
      <c r="AD95" s="95">
        <f>locallinterp(R95,'BBG rates'!$N$10:$N$369,'BBG rates'!$P$10:$P$369)</f>
        <v>6.2630638077697807</v>
      </c>
      <c r="AI95" s="185">
        <f t="shared" si="30"/>
        <v>74</v>
      </c>
      <c r="AJ95" s="127">
        <f>locallinterp(MIN(AI95,CAP_Senior*12),'BBG rates'!$X$24:$X$65,'BBG rates'!$Y$24:$Y$65)</f>
        <v>45.484271784754007</v>
      </c>
      <c r="AK95" s="127">
        <f>locallinterp(MIN(AI95,CAP_CB*12),'BBG rates'!$AA$25:$AA$40,'BBG rates'!$AC$25:$AC$40)</f>
        <v>8.5833333333333339</v>
      </c>
      <c r="AL95" s="144">
        <f t="shared" si="31"/>
        <v>14.856492870074849</v>
      </c>
      <c r="AM95" s="142">
        <f>(SUMPRODUCT(AL95:AL$381,G95:G$381)+SUMPRODUCT(AL95:AL$381,H95:H$381))/12</f>
        <v>10946881.781986957</v>
      </c>
    </row>
    <row r="96" spans="1:39" x14ac:dyDescent="0.2">
      <c r="A96" s="7">
        <v>75</v>
      </c>
      <c r="B96" s="7">
        <v>37.5</v>
      </c>
      <c r="C96" s="7">
        <v>18.75</v>
      </c>
      <c r="D96" s="12">
        <f t="shared" si="23"/>
        <v>6.25</v>
      </c>
      <c r="E96" s="29">
        <f t="shared" si="39"/>
        <v>6824924.7751004845</v>
      </c>
      <c r="F96" s="2">
        <f t="shared" si="24"/>
        <v>21399.579558903682</v>
      </c>
      <c r="G96" s="2">
        <f t="shared" si="32"/>
        <v>14898.859493360836</v>
      </c>
      <c r="H96" s="2">
        <f t="shared" si="33"/>
        <v>22416.413250594116</v>
      </c>
      <c r="I96" s="2">
        <f t="shared" si="22"/>
        <v>58714.852302858635</v>
      </c>
      <c r="J96" s="2">
        <f t="shared" si="40"/>
        <v>366967.82689286646</v>
      </c>
      <c r="K96" s="2">
        <f t="shared" si="25"/>
        <v>46486.994777106062</v>
      </c>
      <c r="L96" s="2">
        <f t="shared" si="25"/>
        <v>290543.71735691291</v>
      </c>
      <c r="M96" s="2"/>
      <c r="N96" s="28">
        <f t="shared" si="41"/>
        <v>8727810.9094369449</v>
      </c>
      <c r="O96" s="2">
        <f t="shared" si="34"/>
        <v>27276.497372338505</v>
      </c>
      <c r="P96" s="2">
        <f t="shared" si="35"/>
        <v>18990.49935550776</v>
      </c>
      <c r="R96">
        <f t="shared" si="36"/>
        <v>75</v>
      </c>
      <c r="S96" s="89">
        <f t="shared" si="26"/>
        <v>37315.272743954949</v>
      </c>
      <c r="T96" s="89">
        <f>IF(AND(S96=0,S95&gt;0),SUM($G96:$H$381),S96)</f>
        <v>37315.272743954949</v>
      </c>
      <c r="U96" s="82">
        <f>SUM(T96:T$381)</f>
        <v>6862240.0478444388</v>
      </c>
      <c r="V96" s="68">
        <f>localspline(R96,'BBG rates'!$G$10:$G$27,'BBG rates'!$K$10:$K$27)</f>
        <v>1.0262614488964346</v>
      </c>
      <c r="W96" s="68">
        <f>locallinterp(R96,'BBG rates'!$G$10:$G$27,'BBG rates'!$J$10:$J$27)</f>
        <v>-0.40675</v>
      </c>
      <c r="X96" s="56">
        <f t="shared" si="37"/>
        <v>-0.40751026858365513</v>
      </c>
      <c r="Y96" s="66">
        <f t="shared" si="27"/>
        <v>-335.82674871205478</v>
      </c>
      <c r="Z96" s="72">
        <f t="shared" si="28"/>
        <v>-5.8726027601009569E-2</v>
      </c>
      <c r="AA96" s="79">
        <f t="shared" si="29"/>
        <v>-183.21409474402421</v>
      </c>
      <c r="AB96" s="81">
        <f t="shared" si="38"/>
        <v>-3.2038650959447322E-2</v>
      </c>
      <c r="AD96" s="95">
        <f>locallinterp(R96,'BBG rates'!$N$10:$N$369,'BBG rates'!$P$10:$P$369)</f>
        <v>6.3485855951778172</v>
      </c>
      <c r="AI96" s="185">
        <f t="shared" si="30"/>
        <v>75</v>
      </c>
      <c r="AJ96" s="127">
        <f>locallinterp(MIN(AI96,CAP_Senior*12),'BBG rates'!$X$24:$X$65,'BBG rates'!$Y$24:$Y$65)</f>
        <v>45.728857530079921</v>
      </c>
      <c r="AK96" s="127">
        <f>locallinterp(MIN(AI96,CAP_CB*12),'BBG rates'!$AA$25:$AA$40,'BBG rates'!$AC$25:$AC$40)</f>
        <v>8.625</v>
      </c>
      <c r="AL96" s="144">
        <f t="shared" si="31"/>
        <v>14.932655780113587</v>
      </c>
      <c r="AM96" s="142">
        <f>(SUMPRODUCT(AL96:AL$381,G96:G$381)+SUMPRODUCT(AL96:AL$381,H96:H$381))/12</f>
        <v>10900529.15212106</v>
      </c>
    </row>
    <row r="97" spans="1:39" x14ac:dyDescent="0.2">
      <c r="A97" s="7">
        <v>76</v>
      </c>
      <c r="B97" s="7">
        <v>38</v>
      </c>
      <c r="C97" s="7">
        <v>19</v>
      </c>
      <c r="D97" s="12">
        <f t="shared" si="23"/>
        <v>6.333333333333333</v>
      </c>
      <c r="E97" s="29">
        <f t="shared" si="39"/>
        <v>6787734.1204617908</v>
      </c>
      <c r="F97" s="2">
        <f t="shared" si="24"/>
        <v>21283.213599351264</v>
      </c>
      <c r="G97" s="2">
        <f t="shared" si="32"/>
        <v>14896.393808956132</v>
      </c>
      <c r="H97" s="2">
        <f t="shared" si="33"/>
        <v>22294.260829737756</v>
      </c>
      <c r="I97" s="2">
        <f t="shared" si="22"/>
        <v>58473.86823804515</v>
      </c>
      <c r="J97" s="2">
        <f t="shared" si="40"/>
        <v>370334.49884095258</v>
      </c>
      <c r="K97" s="2">
        <f t="shared" si="25"/>
        <v>46152.273912268087</v>
      </c>
      <c r="L97" s="2">
        <f t="shared" si="25"/>
        <v>292297.73477769783</v>
      </c>
      <c r="M97" s="2"/>
      <c r="N97" s="28">
        <f t="shared" si="41"/>
        <v>8708761.1890837755</v>
      </c>
      <c r="O97" s="2">
        <f t="shared" si="34"/>
        <v>27217.276374677665</v>
      </c>
      <c r="P97" s="2">
        <f t="shared" si="35"/>
        <v>19049.720353168595</v>
      </c>
      <c r="R97">
        <f t="shared" si="36"/>
        <v>76</v>
      </c>
      <c r="S97" s="89">
        <f t="shared" si="26"/>
        <v>37190.654638693886</v>
      </c>
      <c r="T97" s="89">
        <f>IF(AND(S97=0,S96&gt;0),SUM($G97:$H$381),S97)</f>
        <v>37190.654638693886</v>
      </c>
      <c r="U97" s="82">
        <f>SUM(T97:T$381)</f>
        <v>6824924.7751004836</v>
      </c>
      <c r="V97" s="68">
        <f>localspline(R97,'BBG rates'!$G$10:$G$27,'BBG rates'!$K$10:$K$27)</f>
        <v>1.0263751172932309</v>
      </c>
      <c r="W97" s="68">
        <f>locallinterp(R97,'BBG rates'!$G$10:$G$27,'BBG rates'!$J$10:$J$27)</f>
        <v>-0.40299999999999997</v>
      </c>
      <c r="X97" s="56">
        <f t="shared" si="37"/>
        <v>-0.40374629679087448</v>
      </c>
      <c r="Y97" s="66">
        <f t="shared" si="27"/>
        <v>-323.15478469692027</v>
      </c>
      <c r="Z97" s="72">
        <f t="shared" si="28"/>
        <v>-5.6819049940458125E-2</v>
      </c>
      <c r="AA97" s="79">
        <f t="shared" si="29"/>
        <v>-182.21781891160742</v>
      </c>
      <c r="AB97" s="81">
        <f t="shared" si="38"/>
        <v>-3.2038650959447322E-2</v>
      </c>
      <c r="AD97" s="95">
        <f>locallinterp(R97,'BBG rates'!$N$10:$N$369,'BBG rates'!$P$10:$P$369)</f>
        <v>6.4341168549522534</v>
      </c>
      <c r="AI97" s="185">
        <f t="shared" si="30"/>
        <v>76</v>
      </c>
      <c r="AJ97" s="127">
        <f>locallinterp(MIN(AI97,CAP_Senior*12),'BBG rates'!$X$24:$X$65,'BBG rates'!$Y$24:$Y$65)</f>
        <v>45.973443275405842</v>
      </c>
      <c r="AK97" s="127">
        <f>locallinterp(MIN(AI97,CAP_CB*12),'BBG rates'!$AA$25:$AA$40,'BBG rates'!$AC$25:$AC$40)</f>
        <v>8.6666666666666661</v>
      </c>
      <c r="AL97" s="144">
        <f t="shared" si="31"/>
        <v>15.008818690152326</v>
      </c>
      <c r="AM97" s="142">
        <f>(SUMPRODUCT(AL97:AL$381,G97:G$381)+SUMPRODUCT(AL97:AL$381,H97:H$381))/12</f>
        <v>10854094.475185515</v>
      </c>
    </row>
    <row r="98" spans="1:39" x14ac:dyDescent="0.2">
      <c r="A98" s="7">
        <v>77</v>
      </c>
      <c r="B98" s="7">
        <v>38.5</v>
      </c>
      <c r="C98" s="7">
        <v>19.25</v>
      </c>
      <c r="D98" s="12">
        <f t="shared" si="23"/>
        <v>6.416666666666667</v>
      </c>
      <c r="E98" s="29">
        <f t="shared" si="39"/>
        <v>6750667.6755543873</v>
      </c>
      <c r="F98" s="2">
        <f t="shared" si="24"/>
        <v>21167.236255620999</v>
      </c>
      <c r="G98" s="2">
        <f t="shared" si="32"/>
        <v>14893.928532609483</v>
      </c>
      <c r="H98" s="2">
        <f t="shared" si="33"/>
        <v>22172.51637479429</v>
      </c>
      <c r="I98" s="2">
        <f t="shared" si="22"/>
        <v>58233.681163024768</v>
      </c>
      <c r="J98" s="2">
        <f t="shared" si="40"/>
        <v>373666.12079607561</v>
      </c>
      <c r="K98" s="2">
        <f t="shared" si="25"/>
        <v>45819.812005298947</v>
      </c>
      <c r="L98" s="2">
        <f t="shared" si="25"/>
        <v>294010.46036733495</v>
      </c>
      <c r="M98" s="2"/>
      <c r="N98" s="28">
        <f t="shared" si="41"/>
        <v>8689652.0630549919</v>
      </c>
      <c r="O98" s="2">
        <f t="shared" si="34"/>
        <v>27157.870699062958</v>
      </c>
      <c r="P98" s="2">
        <f t="shared" si="35"/>
        <v>19109.126028783307</v>
      </c>
      <c r="R98">
        <f t="shared" si="36"/>
        <v>77</v>
      </c>
      <c r="S98" s="89">
        <f t="shared" si="26"/>
        <v>37066.444907403769</v>
      </c>
      <c r="T98" s="89">
        <f>IF(AND(S98=0,S97&gt;0),SUM($G98:$H$381),S98)</f>
        <v>37066.444907403769</v>
      </c>
      <c r="U98" s="82">
        <f>SUM(T98:T$381)</f>
        <v>6787734.1204617899</v>
      </c>
      <c r="V98" s="68">
        <f>localspline(R98,'BBG rates'!$G$10:$G$27,'BBG rates'!$K$10:$K$27)</f>
        <v>1.0264801328302235</v>
      </c>
      <c r="W98" s="68">
        <f>locallinterp(R98,'BBG rates'!$G$10:$G$27,'BBG rates'!$J$10:$J$27)</f>
        <v>-0.39924999999999999</v>
      </c>
      <c r="X98" s="56">
        <f t="shared" si="37"/>
        <v>-0.39998245490577844</v>
      </c>
      <c r="Y98" s="66">
        <f t="shared" si="27"/>
        <v>-310.64179379225277</v>
      </c>
      <c r="Z98" s="72">
        <f t="shared" si="28"/>
        <v>-5.491820185280661E-2</v>
      </c>
      <c r="AA98" s="79">
        <f t="shared" si="29"/>
        <v>-181.22487024250538</v>
      </c>
      <c r="AB98" s="81">
        <f t="shared" si="38"/>
        <v>-3.2038650959447322E-2</v>
      </c>
      <c r="AD98" s="95">
        <f>locallinterp(R98,'BBG rates'!$N$10:$N$369,'BBG rates'!$P$10:$P$369)</f>
        <v>6.5196568660214389</v>
      </c>
      <c r="AI98" s="185">
        <f t="shared" si="30"/>
        <v>77</v>
      </c>
      <c r="AJ98" s="127">
        <f>locallinterp(MIN(AI98,CAP_Senior*12),'BBG rates'!$X$24:$X$65,'BBG rates'!$Y$24:$Y$65)</f>
        <v>46.218029020731755</v>
      </c>
      <c r="AK98" s="127">
        <f>locallinterp(MIN(AI98,CAP_CB*12),'BBG rates'!$AA$25:$AA$40,'BBG rates'!$AC$25:$AC$40)</f>
        <v>8.7083333333333339</v>
      </c>
      <c r="AL98" s="144">
        <f t="shared" si="31"/>
        <v>15.084981600191067</v>
      </c>
      <c r="AM98" s="142">
        <f>(SUMPRODUCT(AL98:AL$381,G98:G$381)+SUMPRODUCT(AL98:AL$381,H98:H$381))/12</f>
        <v>10807578.825815497</v>
      </c>
    </row>
    <row r="99" spans="1:39" x14ac:dyDescent="0.2">
      <c r="A99" s="7">
        <v>78</v>
      </c>
      <c r="B99" s="7">
        <v>39</v>
      </c>
      <c r="C99" s="7">
        <v>19.5</v>
      </c>
      <c r="D99" s="12">
        <f t="shared" si="23"/>
        <v>6.5</v>
      </c>
      <c r="E99" s="29">
        <f t="shared" si="39"/>
        <v>6713725.0333412802</v>
      </c>
      <c r="F99" s="2">
        <f t="shared" si="24"/>
        <v>21051.64625421747</v>
      </c>
      <c r="G99" s="2">
        <f t="shared" si="32"/>
        <v>14891.463664253353</v>
      </c>
      <c r="H99" s="2">
        <f t="shared" si="33"/>
        <v>22051.178548853837</v>
      </c>
      <c r="I99" s="2">
        <f t="shared" si="22"/>
        <v>57994.288467324659</v>
      </c>
      <c r="J99" s="2">
        <f t="shared" si="40"/>
        <v>376962.8750376103</v>
      </c>
      <c r="K99" s="2">
        <f t="shared" si="25"/>
        <v>45489.594248872003</v>
      </c>
      <c r="L99" s="2">
        <f t="shared" si="25"/>
        <v>295682.362617668</v>
      </c>
      <c r="M99" s="2"/>
      <c r="N99" s="28">
        <f t="shared" si="41"/>
        <v>8670483.3460967299</v>
      </c>
      <c r="O99" s="2">
        <f t="shared" si="34"/>
        <v>27098.279769584686</v>
      </c>
      <c r="P99" s="2">
        <f t="shared" si="35"/>
        <v>19168.716958261568</v>
      </c>
      <c r="R99">
        <f t="shared" si="36"/>
        <v>78</v>
      </c>
      <c r="S99" s="89">
        <f t="shared" si="26"/>
        <v>36942.642213107189</v>
      </c>
      <c r="T99" s="89">
        <f>IF(AND(S99=0,S98&gt;0),SUM($G99:$H$381),S99)</f>
        <v>36942.642213107189</v>
      </c>
      <c r="U99" s="82">
        <f>SUM(T99:T$381)</f>
        <v>6750667.6755543854</v>
      </c>
      <c r="V99" s="68">
        <f>localspline(R99,'BBG rates'!$G$10:$G$27,'BBG rates'!$K$10:$K$27)</f>
        <v>1.0265764350469908</v>
      </c>
      <c r="W99" s="68">
        <f>locallinterp(R99,'BBG rates'!$G$10:$G$27,'BBG rates'!$J$10:$J$27)</f>
        <v>-0.39549999999999996</v>
      </c>
      <c r="X99" s="56">
        <f t="shared" si="37"/>
        <v>-0.39621874291917436</v>
      </c>
      <c r="Y99" s="66">
        <f t="shared" si="27"/>
        <v>-298.28685410167515</v>
      </c>
      <c r="Z99" s="72">
        <f t="shared" si="28"/>
        <v>-5.302352924558898E-2</v>
      </c>
      <c r="AA99" s="79">
        <f t="shared" si="29"/>
        <v>-180.23523783359212</v>
      </c>
      <c r="AB99" s="81">
        <f t="shared" si="38"/>
        <v>-3.2038650959447329E-2</v>
      </c>
      <c r="AD99" s="95">
        <f>locallinterp(R99,'BBG rates'!$N$10:$N$369,'BBG rates'!$P$10:$P$369)</f>
        <v>6.6052049022753545</v>
      </c>
      <c r="AI99" s="185">
        <f t="shared" si="30"/>
        <v>78</v>
      </c>
      <c r="AJ99" s="127">
        <f>locallinterp(MIN(AI99,CAP_Senior*12),'BBG rates'!$X$24:$X$65,'BBG rates'!$Y$24:$Y$65)</f>
        <v>46.462614766057669</v>
      </c>
      <c r="AK99" s="127">
        <f>locallinterp(MIN(AI99,CAP_CB*12),'BBG rates'!$AA$25:$AA$40,'BBG rates'!$AC$25:$AC$40)</f>
        <v>8.75</v>
      </c>
      <c r="AL99" s="144">
        <f t="shared" si="31"/>
        <v>15.161144510229803</v>
      </c>
      <c r="AM99" s="142">
        <f>(SUMPRODUCT(AL99:AL$381,G99:G$381)+SUMPRODUCT(AL99:AL$381,H99:H$381))/12</f>
        <v>10760983.272531107</v>
      </c>
    </row>
    <row r="100" spans="1:39" x14ac:dyDescent="0.2">
      <c r="A100" s="7">
        <v>79</v>
      </c>
      <c r="B100" s="7">
        <v>39.5</v>
      </c>
      <c r="C100" s="7">
        <v>19.75</v>
      </c>
      <c r="D100" s="12">
        <f t="shared" si="23"/>
        <v>6.583333333333333</v>
      </c>
      <c r="E100" s="29">
        <f t="shared" si="39"/>
        <v>6676905.7881180774</v>
      </c>
      <c r="F100" s="2">
        <f t="shared" si="24"/>
        <v>20936.442325814551</v>
      </c>
      <c r="G100" s="2">
        <f t="shared" si="32"/>
        <v>14888.999203820227</v>
      </c>
      <c r="H100" s="2">
        <f t="shared" si="33"/>
        <v>21930.246019383409</v>
      </c>
      <c r="I100" s="2">
        <f t="shared" si="22"/>
        <v>57755.687549018185</v>
      </c>
      <c r="J100" s="2">
        <f t="shared" si="40"/>
        <v>380224.94303103635</v>
      </c>
      <c r="K100" s="2">
        <f t="shared" si="25"/>
        <v>45161.605931368096</v>
      </c>
      <c r="L100" s="2">
        <f t="shared" si="25"/>
        <v>297313.90571483993</v>
      </c>
      <c r="M100" s="2"/>
      <c r="N100" s="28">
        <f t="shared" si="41"/>
        <v>8651254.8523774203</v>
      </c>
      <c r="O100" s="2">
        <f t="shared" si="34"/>
        <v>27038.503008537205</v>
      </c>
      <c r="P100" s="2">
        <f t="shared" si="35"/>
        <v>19228.493719309052</v>
      </c>
      <c r="R100">
        <f t="shared" si="36"/>
        <v>79</v>
      </c>
      <c r="S100" s="89">
        <f t="shared" si="26"/>
        <v>36819.245223203638</v>
      </c>
      <c r="T100" s="89">
        <f>IF(AND(S100=0,S99&gt;0),SUM($G100:$H$381),S100)</f>
        <v>36819.245223203638</v>
      </c>
      <c r="U100" s="82">
        <f>SUM(T100:T$381)</f>
        <v>6713725.0333412774</v>
      </c>
      <c r="V100" s="68">
        <f>localspline(R100,'BBG rates'!$G$10:$G$27,'BBG rates'!$K$10:$K$27)</f>
        <v>1.026663963488001</v>
      </c>
      <c r="W100" s="68">
        <f>locallinterp(R100,'BBG rates'!$G$10:$G$27,'BBG rates'!$J$10:$J$27)</f>
        <v>-0.39174999999999999</v>
      </c>
      <c r="X100" s="56">
        <f t="shared" si="37"/>
        <v>-0.39245516082173637</v>
      </c>
      <c r="Y100" s="66">
        <f t="shared" si="27"/>
        <v>-286.08904805351671</v>
      </c>
      <c r="Z100" s="72">
        <f t="shared" si="28"/>
        <v>-5.1135078657423588E-2</v>
      </c>
      <c r="AA100" s="79">
        <f t="shared" si="29"/>
        <v>-179.24891081743755</v>
      </c>
      <c r="AB100" s="81">
        <f t="shared" si="38"/>
        <v>-3.2038650959447329E-2</v>
      </c>
      <c r="AD100" s="95">
        <f>locallinterp(R100,'BBG rates'!$N$10:$N$369,'BBG rates'!$P$10:$P$369)</f>
        <v>6.6907602325660216</v>
      </c>
      <c r="AI100" s="185">
        <f t="shared" si="30"/>
        <v>79</v>
      </c>
      <c r="AJ100" s="127">
        <f>locallinterp(MIN(AI100,CAP_Senior*12),'BBG rates'!$X$24:$X$65,'BBG rates'!$Y$24:$Y$65)</f>
        <v>46.70720051138359</v>
      </c>
      <c r="AK100" s="127">
        <f>locallinterp(MIN(AI100,CAP_CB*12),'BBG rates'!$AA$25:$AA$40,'BBG rates'!$AC$25:$AC$40)</f>
        <v>8.7916666666666661</v>
      </c>
      <c r="AL100" s="144">
        <f t="shared" si="31"/>
        <v>15.237307420268543</v>
      </c>
      <c r="AM100" s="142">
        <f>(SUMPRODUCT(AL100:AL$381,G100:G$381)+SUMPRODUCT(AL100:AL$381,H100:H$381))/12</f>
        <v>10714308.877765888</v>
      </c>
    </row>
    <row r="101" spans="1:39" x14ac:dyDescent="0.2">
      <c r="A101" s="7">
        <v>80</v>
      </c>
      <c r="B101" s="7">
        <v>40</v>
      </c>
      <c r="C101" s="7">
        <v>20</v>
      </c>
      <c r="D101" s="12">
        <f t="shared" si="23"/>
        <v>6.666666666666667</v>
      </c>
      <c r="E101" s="29">
        <f t="shared" si="39"/>
        <v>6640209.5355086224</v>
      </c>
      <c r="F101" s="2">
        <f t="shared" si="24"/>
        <v>20821.623205241787</v>
      </c>
      <c r="G101" s="2">
        <f t="shared" si="32"/>
        <v>14886.535151242588</v>
      </c>
      <c r="H101" s="2">
        <f t="shared" si="33"/>
        <v>21809.717458212621</v>
      </c>
      <c r="I101" s="2">
        <f t="shared" si="22"/>
        <v>57517.875814696992</v>
      </c>
      <c r="J101" s="2">
        <f t="shared" si="40"/>
        <v>383452.5054313133</v>
      </c>
      <c r="K101" s="2">
        <f t="shared" si="25"/>
        <v>44835.832436261335</v>
      </c>
      <c r="L101" s="2">
        <f t="shared" si="25"/>
        <v>298905.54957507557</v>
      </c>
      <c r="M101" s="2"/>
      <c r="N101" s="28">
        <f t="shared" si="41"/>
        <v>8631966.3954859879</v>
      </c>
      <c r="O101" s="2">
        <f t="shared" si="34"/>
        <v>26978.539836413333</v>
      </c>
      <c r="P101" s="2">
        <f t="shared" si="35"/>
        <v>19288.456891432917</v>
      </c>
      <c r="R101">
        <f t="shared" si="36"/>
        <v>80</v>
      </c>
      <c r="S101" s="89">
        <f t="shared" si="26"/>
        <v>36696.252609455209</v>
      </c>
      <c r="T101" s="89">
        <f>IF(AND(S101=0,S100&gt;0),SUM($G101:$H$381),S101)</f>
        <v>36696.252609455209</v>
      </c>
      <c r="U101" s="82">
        <f>SUM(T101:T$381)</f>
        <v>6676905.7881180746</v>
      </c>
      <c r="V101" s="68">
        <f>localspline(R101,'BBG rates'!$G$10:$G$27,'BBG rates'!$K$10:$K$27)</f>
        <v>1.0267426577012306</v>
      </c>
      <c r="W101" s="68">
        <f>locallinterp(R101,'BBG rates'!$G$10:$G$27,'BBG rates'!$J$10:$J$27)</f>
        <v>-0.38800000000000001</v>
      </c>
      <c r="X101" s="56">
        <f t="shared" si="37"/>
        <v>-0.38869170860400537</v>
      </c>
      <c r="Y101" s="66">
        <f t="shared" si="27"/>
        <v>-274.04746238234395</v>
      </c>
      <c r="Z101" s="72">
        <f t="shared" si="28"/>
        <v>-4.9252897269275835E-2</v>
      </c>
      <c r="AA101" s="79">
        <f t="shared" si="29"/>
        <v>-178.26587836219045</v>
      </c>
      <c r="AB101" s="81">
        <f t="shared" si="38"/>
        <v>-3.2038650959447322E-2</v>
      </c>
      <c r="AD101" s="95">
        <f>locallinterp(R101,'BBG rates'!$N$10:$N$369,'BBG rates'!$P$10:$P$369)</f>
        <v>6.7763221207077908</v>
      </c>
      <c r="AI101" s="185">
        <f t="shared" si="30"/>
        <v>80</v>
      </c>
      <c r="AJ101" s="127">
        <f>locallinterp(MIN(AI101,CAP_Senior*12),'BBG rates'!$X$24:$X$65,'BBG rates'!$Y$24:$Y$65)</f>
        <v>46.951786256709504</v>
      </c>
      <c r="AK101" s="127">
        <f>locallinterp(MIN(AI101,CAP_CB*12),'BBG rates'!$AA$25:$AA$40,'BBG rates'!$AC$25:$AC$40)</f>
        <v>8.8333333333333339</v>
      </c>
      <c r="AL101" s="144">
        <f t="shared" si="31"/>
        <v>15.313470330307283</v>
      </c>
      <c r="AM101" s="142">
        <f>(SUMPRODUCT(AL101:AL$381,G101:G$381)+SUMPRODUCT(AL101:AL$381,H101:H$381))/12</f>
        <v>10667556.697895205</v>
      </c>
    </row>
    <row r="102" spans="1:39" x14ac:dyDescent="0.2">
      <c r="A102" s="7">
        <v>81</v>
      </c>
      <c r="B102" s="7">
        <v>40.5</v>
      </c>
      <c r="C102" s="7">
        <v>20.25</v>
      </c>
      <c r="D102" s="12">
        <f t="shared" si="23"/>
        <v>6.75</v>
      </c>
      <c r="E102" s="29">
        <f t="shared" si="39"/>
        <v>6603635.8724606503</v>
      </c>
      <c r="F102" s="2">
        <f t="shared" si="24"/>
        <v>20707.187631470752</v>
      </c>
      <c r="G102" s="2">
        <f t="shared" si="32"/>
        <v>14884.071506452947</v>
      </c>
      <c r="H102" s="2">
        <f t="shared" si="33"/>
        <v>21689.591541519385</v>
      </c>
      <c r="I102" s="2">
        <f t="shared" si="22"/>
        <v>57280.850679443087</v>
      </c>
      <c r="J102" s="2">
        <f t="shared" si="40"/>
        <v>386645.74208624085</v>
      </c>
      <c r="K102" s="2">
        <f t="shared" si="25"/>
        <v>44512.259241508698</v>
      </c>
      <c r="L102" s="2">
        <f t="shared" si="25"/>
        <v>300457.74988018372</v>
      </c>
      <c r="M102" s="2"/>
      <c r="N102" s="28">
        <f t="shared" si="41"/>
        <v>8612617.7884300407</v>
      </c>
      <c r="O102" s="2">
        <f t="shared" si="34"/>
        <v>26918.389671898705</v>
      </c>
      <c r="P102" s="2">
        <f t="shared" si="35"/>
        <v>19348.607055947552</v>
      </c>
      <c r="R102">
        <f t="shared" si="36"/>
        <v>81</v>
      </c>
      <c r="S102" s="89">
        <f t="shared" si="26"/>
        <v>36573.663047972332</v>
      </c>
      <c r="T102" s="89">
        <f>IF(AND(S102=0,S101&gt;0),SUM($G102:$H$381),S102)</f>
        <v>36573.663047972332</v>
      </c>
      <c r="U102" s="82">
        <f>SUM(T102:T$381)</f>
        <v>6640209.5355086187</v>
      </c>
      <c r="V102" s="68">
        <f>localspline(R102,'BBG rates'!$G$10:$G$27,'BBG rates'!$K$10:$K$27)</f>
        <v>1.0268124572236275</v>
      </c>
      <c r="W102" s="68">
        <f>locallinterp(R102,'BBG rates'!$G$10:$G$27,'BBG rates'!$J$10:$J$27)</f>
        <v>-0.38424999999999998</v>
      </c>
      <c r="X102" s="56">
        <f t="shared" si="37"/>
        <v>-0.38492838625652226</v>
      </c>
      <c r="Y102" s="66">
        <f t="shared" si="27"/>
        <v>-262.16118811056617</v>
      </c>
      <c r="Z102" s="72">
        <f t="shared" si="28"/>
        <v>-4.737703291596243E-2</v>
      </c>
      <c r="AA102" s="79">
        <f t="shared" si="29"/>
        <v>-177.28612967146208</v>
      </c>
      <c r="AB102" s="81">
        <f t="shared" si="38"/>
        <v>-3.2038650959447329E-2</v>
      </c>
      <c r="AD102" s="95">
        <f>locallinterp(R102,'BBG rates'!$N$10:$N$369,'BBG rates'!$P$10:$P$369)</f>
        <v>6.8618898254764265</v>
      </c>
      <c r="AI102" s="185">
        <f t="shared" si="30"/>
        <v>81</v>
      </c>
      <c r="AJ102" s="127">
        <f>locallinterp(MIN(AI102,CAP_Senior*12),'BBG rates'!$X$24:$X$65,'BBG rates'!$Y$24:$Y$65)</f>
        <v>47.196372002035424</v>
      </c>
      <c r="AK102" s="127">
        <f>locallinterp(MIN(AI102,CAP_CB*12),'BBG rates'!$AA$25:$AA$40,'BBG rates'!$AC$25:$AC$40)</f>
        <v>8.875</v>
      </c>
      <c r="AL102" s="144">
        <f t="shared" si="31"/>
        <v>15.389633240346022</v>
      </c>
      <c r="AM102" s="142">
        <f>(SUMPRODUCT(AL102:AL$381,G102:G$381)+SUMPRODUCT(AL102:AL$381,H102:H$381))/12</f>
        <v>10620727.783264508</v>
      </c>
    </row>
    <row r="103" spans="1:39" x14ac:dyDescent="0.2">
      <c r="A103" s="7">
        <v>82</v>
      </c>
      <c r="B103" s="7">
        <v>41</v>
      </c>
      <c r="C103" s="7">
        <v>20.5</v>
      </c>
      <c r="D103" s="12">
        <f t="shared" si="23"/>
        <v>6.833333333333333</v>
      </c>
      <c r="E103" s="29">
        <f t="shared" si="39"/>
        <v>6567184.3972414508</v>
      </c>
      <c r="F103" s="2">
        <f t="shared" si="24"/>
        <v>20593.134347601517</v>
      </c>
      <c r="G103" s="2">
        <f t="shared" si="32"/>
        <v>14881.608269383807</v>
      </c>
      <c r="H103" s="2">
        <f t="shared" si="33"/>
        <v>21569.866949815685</v>
      </c>
      <c r="I103" s="2">
        <f t="shared" si="22"/>
        <v>57044.609566801009</v>
      </c>
      <c r="J103" s="2">
        <f t="shared" si="40"/>
        <v>389804.83203980688</v>
      </c>
      <c r="K103" s="2">
        <f t="shared" si="25"/>
        <v>44190.871918943507</v>
      </c>
      <c r="L103" s="2">
        <f t="shared" si="25"/>
        <v>301970.95811278065</v>
      </c>
      <c r="M103" s="2"/>
      <c r="N103" s="28">
        <f t="shared" si="41"/>
        <v>8593208.8436340615</v>
      </c>
      <c r="O103" s="2">
        <f t="shared" si="34"/>
        <v>26858.051931866168</v>
      </c>
      <c r="P103" s="2">
        <f t="shared" si="35"/>
        <v>19408.944795980089</v>
      </c>
      <c r="R103">
        <f t="shared" si="36"/>
        <v>82</v>
      </c>
      <c r="S103" s="89">
        <f t="shared" si="26"/>
        <v>36451.475219199492</v>
      </c>
      <c r="T103" s="89">
        <f>IF(AND(S103=0,S102&gt;0),SUM($G103:$H$381),S103)</f>
        <v>36451.475219199492</v>
      </c>
      <c r="U103" s="82">
        <f>SUM(T103:T$381)</f>
        <v>6603635.8724606475</v>
      </c>
      <c r="V103" s="68">
        <f>localspline(R103,'BBG rates'!$G$10:$G$27,'BBG rates'!$K$10:$K$27)</f>
        <v>1.0268733016049227</v>
      </c>
      <c r="W103" s="68">
        <f>locallinterp(R103,'BBG rates'!$G$10:$G$27,'BBG rates'!$J$10:$J$27)</f>
        <v>-0.3805</v>
      </c>
      <c r="X103" s="56">
        <f t="shared" si="37"/>
        <v>-0.38116519376996116</v>
      </c>
      <c r="Y103" s="66">
        <f t="shared" si="27"/>
        <v>-250.42932053011137</v>
      </c>
      <c r="Z103" s="72">
        <f t="shared" si="28"/>
        <v>-4.5507534097902293E-2</v>
      </c>
      <c r="AA103" s="79">
        <f t="shared" si="29"/>
        <v>-176.30965398421006</v>
      </c>
      <c r="AB103" s="81">
        <f t="shared" si="38"/>
        <v>-3.2038650959447322E-2</v>
      </c>
      <c r="AD103" s="95">
        <f>locallinterp(R103,'BBG rates'!$N$10:$N$369,'BBG rates'!$P$10:$P$369)</f>
        <v>6.9474626006101703</v>
      </c>
      <c r="AI103" s="185">
        <f t="shared" si="30"/>
        <v>82</v>
      </c>
      <c r="AJ103" s="127">
        <f>locallinterp(MIN(AI103,CAP_Senior*12),'BBG rates'!$X$24:$X$65,'BBG rates'!$Y$24:$Y$65)</f>
        <v>47.440957747361338</v>
      </c>
      <c r="AK103" s="127">
        <f>locallinterp(MIN(AI103,CAP_CB*12),'BBG rates'!$AA$25:$AA$40,'BBG rates'!$AC$25:$AC$40)</f>
        <v>8.9166666666666661</v>
      </c>
      <c r="AL103" s="144">
        <f t="shared" si="31"/>
        <v>15.465796150384762</v>
      </c>
      <c r="AM103" s="142">
        <f>(SUMPRODUCT(AL103:AL$381,G103:G$381)+SUMPRODUCT(AL103:AL$381,H103:H$381))/12</f>
        <v>10573823.178217484</v>
      </c>
    </row>
    <row r="104" spans="1:39" x14ac:dyDescent="0.2">
      <c r="A104" s="7">
        <v>83</v>
      </c>
      <c r="B104" s="7">
        <v>41.5</v>
      </c>
      <c r="C104" s="7">
        <v>20.75</v>
      </c>
      <c r="D104" s="12">
        <f t="shared" si="23"/>
        <v>6.916666666666667</v>
      </c>
      <c r="E104" s="29">
        <f t="shared" si="39"/>
        <v>6530854.70943355</v>
      </c>
      <c r="F104" s="2">
        <f t="shared" si="24"/>
        <v>20479.462100849134</v>
      </c>
      <c r="G104" s="2">
        <f t="shared" si="32"/>
        <v>14879.145439967699</v>
      </c>
      <c r="H104" s="2">
        <f t="shared" si="33"/>
        <v>21450.542367933391</v>
      </c>
      <c r="I104" s="2">
        <f t="shared" si="22"/>
        <v>56809.149908750223</v>
      </c>
      <c r="J104" s="2">
        <f t="shared" si="40"/>
        <v>392929.95353552239</v>
      </c>
      <c r="K104" s="2">
        <f t="shared" si="25"/>
        <v>43871.656133672979</v>
      </c>
      <c r="L104" s="2">
        <f t="shared" si="25"/>
        <v>303445.62159123813</v>
      </c>
      <c r="M104" s="2"/>
      <c r="N104" s="28">
        <f t="shared" si="41"/>
        <v>8573739.3729375862</v>
      </c>
      <c r="O104" s="2">
        <f t="shared" si="34"/>
        <v>26797.526031370107</v>
      </c>
      <c r="P104" s="2">
        <f t="shared" si="35"/>
        <v>19469.470696476157</v>
      </c>
      <c r="R104">
        <f t="shared" si="36"/>
        <v>83</v>
      </c>
      <c r="S104" s="89">
        <f t="shared" si="26"/>
        <v>36329.687807901093</v>
      </c>
      <c r="T104" s="89">
        <f>IF(AND(S104=0,S103&gt;0),SUM($G104:$H$381),S104)</f>
        <v>36329.687807901093</v>
      </c>
      <c r="U104" s="82">
        <f>SUM(T104:T$381)</f>
        <v>6567184.3972414481</v>
      </c>
      <c r="V104" s="68">
        <f>localspline(R104,'BBG rates'!$G$10:$G$27,'BBG rates'!$K$10:$K$27)</f>
        <v>1.0269251303853537</v>
      </c>
      <c r="W104" s="68">
        <f>locallinterp(R104,'BBG rates'!$G$10:$G$27,'BBG rates'!$J$10:$J$27)</f>
        <v>-0.37674999999999997</v>
      </c>
      <c r="X104" s="56">
        <f t="shared" si="37"/>
        <v>-0.37740213113512944</v>
      </c>
      <c r="Y104" s="66">
        <f t="shared" si="27"/>
        <v>-238.8509591841721</v>
      </c>
      <c r="Z104" s="72">
        <f t="shared" si="28"/>
        <v>-4.3644449993120643E-2</v>
      </c>
      <c r="AA104" s="79">
        <f t="shared" si="29"/>
        <v>-175.33644057462266</v>
      </c>
      <c r="AB104" s="81">
        <f t="shared" si="38"/>
        <v>-3.2038650959447322E-2</v>
      </c>
      <c r="AD104" s="95">
        <f>locallinterp(R104,'BBG rates'!$N$10:$N$369,'BBG rates'!$P$10:$P$369)</f>
        <v>7.0330396948089495</v>
      </c>
      <c r="AI104" s="185">
        <f t="shared" si="30"/>
        <v>83</v>
      </c>
      <c r="AJ104" s="127">
        <f>locallinterp(MIN(AI104,CAP_Senior*12),'BBG rates'!$X$24:$X$65,'BBG rates'!$Y$24:$Y$65)</f>
        <v>47.685543492687259</v>
      </c>
      <c r="AK104" s="127">
        <f>locallinterp(MIN(AI104,CAP_CB*12),'BBG rates'!$AA$25:$AA$40,'BBG rates'!$AC$25:$AC$40)</f>
        <v>8.9583333333333339</v>
      </c>
      <c r="AL104" s="144">
        <f t="shared" si="31"/>
        <v>15.541959060423501</v>
      </c>
      <c r="AM104" s="142">
        <f>(SUMPRODUCT(AL104:AL$381,G104:G$381)+SUMPRODUCT(AL104:AL$381,H104:H$381))/12</f>
        <v>10526843.921124073</v>
      </c>
    </row>
    <row r="105" spans="1:39" x14ac:dyDescent="0.2">
      <c r="A105" s="7">
        <v>84</v>
      </c>
      <c r="B105" s="7">
        <v>42</v>
      </c>
      <c r="C105" s="7">
        <v>21</v>
      </c>
      <c r="D105" s="12">
        <f t="shared" si="23"/>
        <v>7</v>
      </c>
      <c r="E105" s="29">
        <f t="shared" si="39"/>
        <v>6494646.4099304033</v>
      </c>
      <c r="F105" s="2">
        <f t="shared" si="24"/>
        <v>20366.169642530145</v>
      </c>
      <c r="G105" s="2">
        <f t="shared" si="32"/>
        <v>14876.683018137161</v>
      </c>
      <c r="H105" s="2">
        <f t="shared" si="33"/>
        <v>21331.616485010109</v>
      </c>
      <c r="I105" s="2">
        <f t="shared" si="22"/>
        <v>56574.469145677416</v>
      </c>
      <c r="J105" s="2">
        <f t="shared" si="40"/>
        <v>396021.28401974193</v>
      </c>
      <c r="K105" s="2">
        <f t="shared" si="25"/>
        <v>43554.597643479334</v>
      </c>
      <c r="L105" s="2">
        <f t="shared" si="25"/>
        <v>304882.18350435537</v>
      </c>
      <c r="M105" s="2"/>
      <c r="N105" s="28">
        <f t="shared" si="41"/>
        <v>8554209.18759338</v>
      </c>
      <c r="O105" s="2">
        <f t="shared" si="34"/>
        <v>26736.811383640779</v>
      </c>
      <c r="P105" s="2">
        <f t="shared" si="35"/>
        <v>19530.185344205493</v>
      </c>
      <c r="R105">
        <f t="shared" si="36"/>
        <v>84</v>
      </c>
      <c r="S105" s="89">
        <f t="shared" si="26"/>
        <v>36208.299503147267</v>
      </c>
      <c r="T105" s="89">
        <f>IF(AND(S105=0,S104&gt;0),SUM($G105:$H$381),S105)</f>
        <v>36208.299503147267</v>
      </c>
      <c r="U105" s="82">
        <f>SUM(T105:T$381)</f>
        <v>6530854.7094335463</v>
      </c>
      <c r="V105" s="68">
        <f>localspline(R105,'BBG rates'!$G$10:$G$27,'BBG rates'!$K$10:$K$27)</f>
        <v>1.0269678831100464</v>
      </c>
      <c r="W105" s="68">
        <f>locallinterp(R105,'BBG rates'!$G$10:$G$27,'BBG rates'!$J$10:$J$27)</f>
        <v>-0.373</v>
      </c>
      <c r="X105" s="56">
        <f t="shared" si="37"/>
        <v>-0.37363919834243475</v>
      </c>
      <c r="Y105" s="66">
        <f t="shared" si="27"/>
        <v>-227.42520784902558</v>
      </c>
      <c r="Z105" s="72">
        <f t="shared" si="28"/>
        <v>-4.1787830469513162E-2</v>
      </c>
      <c r="AA105" s="79">
        <f t="shared" si="29"/>
        <v>-174.36647875200347</v>
      </c>
      <c r="AB105" s="81">
        <f t="shared" si="38"/>
        <v>-3.2038650959447329E-2</v>
      </c>
      <c r="AD105" s="95">
        <f>locallinterp(R105,'BBG rates'!$N$10:$N$369,'BBG rates'!$P$10:$P$369)</f>
        <v>7.118620351734787</v>
      </c>
      <c r="AI105" s="185">
        <f t="shared" si="30"/>
        <v>84</v>
      </c>
      <c r="AJ105" s="127">
        <f>locallinterp(MIN(AI105,CAP_Senior*12),'BBG rates'!$X$24:$X$65,'BBG rates'!$Y$24:$Y$65)</f>
        <v>47.930129238013173</v>
      </c>
      <c r="AK105" s="127">
        <f>locallinterp(MIN(AI105,CAP_CB*12),'BBG rates'!$AA$25:$AA$40,'BBG rates'!$AC$25:$AC$40)</f>
        <v>9</v>
      </c>
      <c r="AL105" s="144">
        <f t="shared" si="31"/>
        <v>15.618121970462241</v>
      </c>
      <c r="AM105" s="142">
        <f>(SUMPRODUCT(AL105:AL$381,G105:G$381)+SUMPRODUCT(AL105:AL$381,H105:H$381))/12</f>
        <v>10479791.044408375</v>
      </c>
    </row>
    <row r="106" spans="1:39" x14ac:dyDescent="0.2">
      <c r="A106" s="7">
        <v>85</v>
      </c>
      <c r="B106" s="7">
        <v>42.5</v>
      </c>
      <c r="C106" s="7">
        <v>21.25</v>
      </c>
      <c r="D106" s="12">
        <f t="shared" si="23"/>
        <v>7.083333333333333</v>
      </c>
      <c r="E106" s="29">
        <f t="shared" si="39"/>
        <v>6458559.1009321036</v>
      </c>
      <c r="F106" s="2">
        <f t="shared" si="24"/>
        <v>20253.255728049175</v>
      </c>
      <c r="G106" s="2">
        <f t="shared" si="32"/>
        <v>14874.22100382473</v>
      </c>
      <c r="H106" s="2">
        <f t="shared" si="33"/>
        <v>21213.087994475081</v>
      </c>
      <c r="I106" s="2">
        <f t="shared" si="22"/>
        <v>56340.564726348981</v>
      </c>
      <c r="J106" s="2">
        <f t="shared" si="40"/>
        <v>399079.00014497194</v>
      </c>
      <c r="K106" s="2">
        <f t="shared" si="25"/>
        <v>43239.682298224972</v>
      </c>
      <c r="L106" s="2">
        <f t="shared" si="25"/>
        <v>306281.08294576022</v>
      </c>
      <c r="M106" s="2"/>
      <c r="N106" s="28">
        <f t="shared" si="41"/>
        <v>8534618.0982656125</v>
      </c>
      <c r="O106" s="2">
        <f t="shared" si="34"/>
        <v>26675.907400078624</v>
      </c>
      <c r="P106" s="2">
        <f t="shared" si="35"/>
        <v>19591.089327767637</v>
      </c>
      <c r="R106">
        <f t="shared" si="36"/>
        <v>85</v>
      </c>
      <c r="S106" s="89">
        <f t="shared" si="26"/>
        <v>36087.308998299814</v>
      </c>
      <c r="T106" s="89">
        <f>IF(AND(S106=0,S105&gt;0),SUM($G106:$H$381),S106)</f>
        <v>36087.308998299814</v>
      </c>
      <c r="U106" s="82">
        <f>SUM(T106:T$381)</f>
        <v>6494646.4099303978</v>
      </c>
      <c r="V106" s="68">
        <f>localspline(R106,'BBG rates'!$G$10:$G$27,'BBG rates'!$K$10:$K$27)</f>
        <v>1.0270015419268168</v>
      </c>
      <c r="W106" s="68">
        <f>locallinterp(R106,'BBG rates'!$G$10:$G$27,'BBG rates'!$J$10:$J$27)</f>
        <v>-0.36891666666666667</v>
      </c>
      <c r="X106" s="56">
        <f t="shared" si="37"/>
        <v>-0.36954193029132831</v>
      </c>
      <c r="Y106" s="66">
        <f t="shared" si="27"/>
        <v>-216.15117451594332</v>
      </c>
      <c r="Z106" s="72">
        <f t="shared" si="28"/>
        <v>-3.9937726097379909E-2</v>
      </c>
      <c r="AA106" s="79">
        <f t="shared" si="29"/>
        <v>-173.39975786065642</v>
      </c>
      <c r="AB106" s="81">
        <f t="shared" si="38"/>
        <v>-3.2038650959447329E-2</v>
      </c>
      <c r="AD106" s="95">
        <f>locallinterp(R106,'BBG rates'!$N$10:$N$369,'BBG rates'!$P$10:$P$369)</f>
        <v>7.2042038135620219</v>
      </c>
      <c r="AI106" s="185">
        <f t="shared" si="30"/>
        <v>85</v>
      </c>
      <c r="AJ106" s="127">
        <f>locallinterp(MIN(AI106,CAP_Senior*12),'BBG rates'!$X$24:$X$65,'BBG rates'!$Y$24:$Y$65)</f>
        <v>48.141999047644084</v>
      </c>
      <c r="AK106" s="127">
        <f>locallinterp(MIN(AI106,CAP_CB*12),'BBG rates'!$AA$25:$AA$40,'BBG rates'!$AC$25:$AC$40)</f>
        <v>9.0166666666666657</v>
      </c>
      <c r="AL106" s="144">
        <f t="shared" si="31"/>
        <v>15.667973171432827</v>
      </c>
      <c r="AM106" s="142">
        <f>(SUMPRODUCT(AL106:AL$381,G106:G$381)+SUMPRODUCT(AL106:AL$381,H106:H$381))/12</f>
        <v>10432665.574576443</v>
      </c>
    </row>
    <row r="107" spans="1:39" x14ac:dyDescent="0.2">
      <c r="A107" s="7">
        <v>86</v>
      </c>
      <c r="B107" s="7">
        <v>43</v>
      </c>
      <c r="C107" s="7">
        <v>21.5</v>
      </c>
      <c r="D107" s="12">
        <f t="shared" si="23"/>
        <v>7.166666666666667</v>
      </c>
      <c r="E107" s="29">
        <f t="shared" si="39"/>
        <v>6422592.3859411059</v>
      </c>
      <c r="F107" s="2">
        <f t="shared" si="24"/>
        <v>20140.719116885532</v>
      </c>
      <c r="G107" s="2">
        <f t="shared" si="32"/>
        <v>14871.759396962972</v>
      </c>
      <c r="H107" s="2">
        <f t="shared" si="33"/>
        <v>21094.955594035153</v>
      </c>
      <c r="I107" s="2">
        <f t="shared" si="22"/>
        <v>56107.434107883659</v>
      </c>
      <c r="J107" s="2">
        <f t="shared" si="40"/>
        <v>402103.27777316625</v>
      </c>
      <c r="K107" s="2">
        <f t="shared" si="25"/>
        <v>42926.896039261388</v>
      </c>
      <c r="L107" s="2">
        <f t="shared" si="25"/>
        <v>307642.75494804</v>
      </c>
      <c r="M107" s="2"/>
      <c r="N107" s="28">
        <f t="shared" si="41"/>
        <v>8514965.9150280152</v>
      </c>
      <c r="O107" s="2">
        <f t="shared" si="34"/>
        <v>26614.813490248576</v>
      </c>
      <c r="P107" s="2">
        <f t="shared" si="35"/>
        <v>19652.183237597688</v>
      </c>
      <c r="R107">
        <f t="shared" si="36"/>
        <v>86</v>
      </c>
      <c r="S107" s="89">
        <f t="shared" si="26"/>
        <v>35966.714990998124</v>
      </c>
      <c r="T107" s="89">
        <f>IF(AND(S107=0,S106&gt;0),SUM($G107:$H$381),S107)</f>
        <v>35966.714990998124</v>
      </c>
      <c r="U107" s="82">
        <f>SUM(T107:T$381)</f>
        <v>6458559.100932098</v>
      </c>
      <c r="V107" s="68">
        <f>localspline(R107,'BBG rates'!$G$10:$G$27,'BBG rates'!$K$10:$K$27)</f>
        <v>1.027026140195449</v>
      </c>
      <c r="W107" s="68">
        <f>locallinterp(R107,'BBG rates'!$G$10:$G$27,'BBG rates'!$J$10:$J$27)</f>
        <v>-0.36483333333333334</v>
      </c>
      <c r="X107" s="56">
        <f t="shared" si="37"/>
        <v>-0.36544481616829216</v>
      </c>
      <c r="Y107" s="66">
        <f t="shared" si="27"/>
        <v>-205.03802966073388</v>
      </c>
      <c r="Z107" s="72">
        <f t="shared" si="28"/>
        <v>-3.8096056991623939E-2</v>
      </c>
      <c r="AA107" s="79">
        <f t="shared" si="29"/>
        <v>-172.43626727977122</v>
      </c>
      <c r="AB107" s="81">
        <f t="shared" si="38"/>
        <v>-3.2038650959447336E-2</v>
      </c>
      <c r="AD107" s="95">
        <f>locallinterp(R107,'BBG rates'!$N$10:$N$369,'BBG rates'!$P$10:$P$369)</f>
        <v>7.2897893252449757</v>
      </c>
      <c r="AI107" s="185">
        <f t="shared" si="30"/>
        <v>86</v>
      </c>
      <c r="AJ107" s="127">
        <f>locallinterp(MIN(AI107,CAP_Senior*12),'BBG rates'!$X$24:$X$65,'BBG rates'!$Y$24:$Y$65)</f>
        <v>48.353868857274989</v>
      </c>
      <c r="AK107" s="127">
        <f>locallinterp(MIN(AI107,CAP_CB*12),'BBG rates'!$AA$25:$AA$40,'BBG rates'!$AC$25:$AC$40)</f>
        <v>9.0333333333333332</v>
      </c>
      <c r="AL107" s="144">
        <f t="shared" si="31"/>
        <v>15.717824372403417</v>
      </c>
      <c r="AM107" s="142">
        <f>(SUMPRODUCT(AL107:AL$381,G107:G$381)+SUMPRODUCT(AL107:AL$381,H107:H$381))/12</f>
        <v>10385547.658808561</v>
      </c>
    </row>
    <row r="108" spans="1:39" x14ac:dyDescent="0.2">
      <c r="A108" s="7">
        <v>87</v>
      </c>
      <c r="B108" s="7">
        <v>43.5</v>
      </c>
      <c r="C108" s="7">
        <v>21.75</v>
      </c>
      <c r="D108" s="12">
        <f t="shared" si="23"/>
        <v>7.25</v>
      </c>
      <c r="E108" s="29">
        <f t="shared" si="39"/>
        <v>6386745.8697579606</v>
      </c>
      <c r="F108" s="2">
        <f t="shared" si="24"/>
        <v>20028.558572579881</v>
      </c>
      <c r="G108" s="2">
        <f t="shared" si="32"/>
        <v>14869.298197484457</v>
      </c>
      <c r="H108" s="2">
        <f t="shared" si="33"/>
        <v>20977.217985660758</v>
      </c>
      <c r="I108" s="2">
        <f t="shared" si="22"/>
        <v>55875.074755725102</v>
      </c>
      <c r="J108" s="2">
        <f t="shared" si="40"/>
        <v>405094.29197900696</v>
      </c>
      <c r="K108" s="2">
        <f t="shared" si="25"/>
        <v>42616.224898841821</v>
      </c>
      <c r="L108" s="2">
        <f t="shared" si="25"/>
        <v>308967.63051660318</v>
      </c>
      <c r="M108" s="2"/>
      <c r="N108" s="28">
        <f t="shared" si="41"/>
        <v>8495252.447362043</v>
      </c>
      <c r="O108" s="2">
        <f t="shared" si="34"/>
        <v>26553.529061874313</v>
      </c>
      <c r="P108" s="2">
        <f t="shared" si="35"/>
        <v>19713.467665971955</v>
      </c>
      <c r="R108">
        <f t="shared" si="36"/>
        <v>87</v>
      </c>
      <c r="S108" s="89">
        <f t="shared" si="26"/>
        <v>35846.516183145213</v>
      </c>
      <c r="T108" s="89">
        <f>IF(AND(S108=0,S107&gt;0),SUM($G108:$H$381),S108)</f>
        <v>35846.516183145213</v>
      </c>
      <c r="U108" s="82">
        <f>SUM(T108:T$381)</f>
        <v>6422592.3859411003</v>
      </c>
      <c r="V108" s="68">
        <f>localspline(R108,'BBG rates'!$G$10:$G$27,'BBG rates'!$K$10:$K$27)</f>
        <v>1.0270419326415663</v>
      </c>
      <c r="W108" s="68">
        <f>locallinterp(R108,'BBG rates'!$G$10:$G$27,'BBG rates'!$J$10:$J$27)</f>
        <v>-0.36075000000000002</v>
      </c>
      <c r="X108" s="56">
        <f t="shared" si="37"/>
        <v>-0.36134785596120267</v>
      </c>
      <c r="Y108" s="66">
        <f t="shared" si="27"/>
        <v>-194.08482170401498</v>
      </c>
      <c r="Z108" s="72">
        <f t="shared" si="28"/>
        <v>-3.6262893867378902E-2</v>
      </c>
      <c r="AA108" s="79">
        <f t="shared" si="29"/>
        <v>-171.47599642330911</v>
      </c>
      <c r="AB108" s="81">
        <f t="shared" si="38"/>
        <v>-3.2038650959447329E-2</v>
      </c>
      <c r="AD108" s="95">
        <f>locallinterp(R108,'BBG rates'!$N$10:$N$369,'BBG rates'!$P$10:$P$369)</f>
        <v>7.3753761529651065</v>
      </c>
      <c r="AI108" s="185">
        <f t="shared" si="30"/>
        <v>87</v>
      </c>
      <c r="AJ108" s="127">
        <f>locallinterp(MIN(AI108,CAP_Senior*12),'BBG rates'!$X$24:$X$65,'BBG rates'!$Y$24:$Y$65)</f>
        <v>48.565738666905901</v>
      </c>
      <c r="AK108" s="127">
        <f>locallinterp(MIN(AI108,CAP_CB*12),'BBG rates'!$AA$25:$AA$40,'BBG rates'!$AC$25:$AC$40)</f>
        <v>9.0500000000000007</v>
      </c>
      <c r="AL108" s="144">
        <f t="shared" si="31"/>
        <v>15.767675573374003</v>
      </c>
      <c r="AM108" s="142">
        <f>(SUMPRODUCT(AL108:AL$381,G108:G$381)+SUMPRODUCT(AL108:AL$381,H108:H$381))/12</f>
        <v>10338437.783018494</v>
      </c>
    </row>
    <row r="109" spans="1:39" x14ac:dyDescent="0.2">
      <c r="A109" s="7">
        <v>88</v>
      </c>
      <c r="B109" s="7">
        <v>44</v>
      </c>
      <c r="C109" s="7">
        <v>22</v>
      </c>
      <c r="D109" s="12">
        <f t="shared" si="23"/>
        <v>7.333333333333333</v>
      </c>
      <c r="E109" s="29">
        <f t="shared" si="39"/>
        <v>6351019.1584770661</v>
      </c>
      <c r="F109" s="2">
        <f t="shared" si="24"/>
        <v>19916.77286272094</v>
      </c>
      <c r="G109" s="2">
        <f t="shared" si="32"/>
        <v>14866.837405321759</v>
      </c>
      <c r="H109" s="2">
        <f t="shared" si="33"/>
        <v>20859.873875571957</v>
      </c>
      <c r="I109" s="2">
        <f t="shared" si="22"/>
        <v>55643.484143614653</v>
      </c>
      <c r="J109" s="2">
        <f t="shared" si="40"/>
        <v>408052.2170531741</v>
      </c>
      <c r="K109" s="2">
        <f t="shared" si="25"/>
        <v>42307.65499953767</v>
      </c>
      <c r="L109" s="2">
        <f t="shared" si="25"/>
        <v>310256.13666327624</v>
      </c>
      <c r="M109" s="2"/>
      <c r="N109" s="28">
        <f>IF($A109&lt;=$I$8,N108-P109,0)</f>
        <v>8475477.5041550286</v>
      </c>
      <c r="O109" s="2">
        <f t="shared" si="34"/>
        <v>26492.053520832527</v>
      </c>
      <c r="P109" s="2">
        <f t="shared" si="35"/>
        <v>19774.943207013741</v>
      </c>
      <c r="R109">
        <f t="shared" si="36"/>
        <v>88</v>
      </c>
      <c r="S109" s="89">
        <f t="shared" si="26"/>
        <v>35726.711280893716</v>
      </c>
      <c r="T109" s="89">
        <f>IF(AND(S109=0,S108&gt;0),SUM($G109:$H$381),S109)</f>
        <v>35726.711280893716</v>
      </c>
      <c r="U109" s="82">
        <f>SUM(T109:T$381)</f>
        <v>6386745.869757955</v>
      </c>
      <c r="V109" s="68">
        <f>localspline(R109,'BBG rates'!$G$10:$G$27,'BBG rates'!$K$10:$K$27)</f>
        <v>1.0270490548348716</v>
      </c>
      <c r="W109" s="68">
        <f>locallinterp(R109,'BBG rates'!$G$10:$G$27,'BBG rates'!$J$10:$J$27)</f>
        <v>-0.35666666666666669</v>
      </c>
      <c r="X109" s="56">
        <f t="shared" si="37"/>
        <v>-0.35725104965780297</v>
      </c>
      <c r="Y109" s="66">
        <f t="shared" si="27"/>
        <v>-183.29060356529993</v>
      </c>
      <c r="Z109" s="72">
        <f t="shared" si="28"/>
        <v>-3.4438308453737729E-2</v>
      </c>
      <c r="AA109" s="79">
        <f t="shared" si="29"/>
        <v>-170.51893473988915</v>
      </c>
      <c r="AB109" s="81">
        <f t="shared" si="38"/>
        <v>-3.2038650959447329E-2</v>
      </c>
      <c r="AD109" s="95">
        <f>locallinterp(R109,'BBG rates'!$N$10:$N$369,'BBG rates'!$P$10:$P$369)</f>
        <v>7.4609635742013456</v>
      </c>
      <c r="AI109" s="185">
        <f t="shared" si="30"/>
        <v>88</v>
      </c>
      <c r="AJ109" s="127">
        <f>locallinterp(MIN(AI109,CAP_Senior*12),'BBG rates'!$X$24:$X$65,'BBG rates'!$Y$24:$Y$65)</f>
        <v>48.777608476536805</v>
      </c>
      <c r="AK109" s="127">
        <f>locallinterp(MIN(AI109,CAP_CB*12),'BBG rates'!$AA$25:$AA$40,'BBG rates'!$AC$25:$AC$40)</f>
        <v>9.0666666666666664</v>
      </c>
      <c r="AL109" s="144">
        <f t="shared" si="31"/>
        <v>15.817526774344589</v>
      </c>
      <c r="AM109" s="142">
        <f>(SUMPRODUCT(AL109:AL$381,G109:G$381)+SUMPRODUCT(AL109:AL$381,H109:H$381))/12</f>
        <v>10291336.429884199</v>
      </c>
    </row>
    <row r="110" spans="1:39" x14ac:dyDescent="0.2">
      <c r="A110" s="7">
        <v>89</v>
      </c>
      <c r="B110" s="7">
        <v>44.5</v>
      </c>
      <c r="C110" s="7">
        <v>22.25</v>
      </c>
      <c r="D110" s="12">
        <f t="shared" si="23"/>
        <v>7.416666666666667</v>
      </c>
      <c r="E110" s="29">
        <f t="shared" si="39"/>
        <v>6315411.8594824336</v>
      </c>
      <c r="F110" s="2">
        <f t="shared" si="24"/>
        <v>19805.360758932231</v>
      </c>
      <c r="G110" s="2">
        <f t="shared" si="32"/>
        <v>14864.37702040747</v>
      </c>
      <c r="H110" s="2">
        <f t="shared" si="33"/>
        <v>20742.921974224533</v>
      </c>
      <c r="I110" s="2">
        <f t="shared" si="22"/>
        <v>55412.659753564236</v>
      </c>
      <c r="J110" s="2">
        <f t="shared" si="40"/>
        <v>410977.22650560143</v>
      </c>
      <c r="K110" s="2">
        <f t="shared" si="25"/>
        <v>42001.172553658718</v>
      </c>
      <c r="L110" s="2">
        <f t="shared" si="25"/>
        <v>311508.69643963553</v>
      </c>
      <c r="M110" s="2"/>
      <c r="N110" s="28">
        <f t="shared" si="41"/>
        <v>8455640.8936983291</v>
      </c>
      <c r="O110" s="2">
        <f t="shared" si="34"/>
        <v>26430.386271147167</v>
      </c>
      <c r="P110" s="2">
        <f t="shared" si="35"/>
        <v>19836.610456699094</v>
      </c>
      <c r="R110">
        <f t="shared" si="36"/>
        <v>89</v>
      </c>
      <c r="S110" s="89">
        <f t="shared" si="26"/>
        <v>35607.298994632001</v>
      </c>
      <c r="T110" s="89">
        <f>IF(AND(S110=0,S109&gt;0),SUM($G110:$H$381),S110)</f>
        <v>35607.298994632001</v>
      </c>
      <c r="U110" s="82">
        <f>SUM(T110:T$381)</f>
        <v>6351019.1584770614</v>
      </c>
      <c r="V110" s="68">
        <f>localspline(R110,'BBG rates'!$G$10:$G$27,'BBG rates'!$K$10:$K$27)</f>
        <v>1.0270474635115292</v>
      </c>
      <c r="W110" s="68">
        <f>locallinterp(R110,'BBG rates'!$G$10:$G$27,'BBG rates'!$J$10:$J$27)</f>
        <v>-0.35258333333333336</v>
      </c>
      <c r="X110" s="56">
        <f t="shared" si="37"/>
        <v>-0.35315439724623587</v>
      </c>
      <c r="Y110" s="66">
        <f t="shared" si="27"/>
        <v>-172.65443264369947</v>
      </c>
      <c r="Z110" s="72">
        <f t="shared" si="28"/>
        <v>-3.2622373512430282E-2</v>
      </c>
      <c r="AA110" s="79">
        <f t="shared" si="29"/>
        <v>-169.56507171267455</v>
      </c>
      <c r="AB110" s="81">
        <f t="shared" si="38"/>
        <v>-3.2038650959447329E-2</v>
      </c>
      <c r="AD110" s="95">
        <f>locallinterp(R110,'BBG rates'!$N$10:$N$369,'BBG rates'!$P$10:$P$369)</f>
        <v>7.5465508628273064</v>
      </c>
      <c r="AI110" s="185">
        <f t="shared" si="30"/>
        <v>89</v>
      </c>
      <c r="AJ110" s="127">
        <f>locallinterp(MIN(AI110,CAP_Senior*12),'BBG rates'!$X$24:$X$65,'BBG rates'!$Y$24:$Y$65)</f>
        <v>48.989478286167717</v>
      </c>
      <c r="AK110" s="127">
        <f>locallinterp(MIN(AI110,CAP_CB*12),'BBG rates'!$AA$25:$AA$40,'BBG rates'!$AC$25:$AC$40)</f>
        <v>9.0833333333333321</v>
      </c>
      <c r="AL110" s="144">
        <f t="shared" si="31"/>
        <v>15.867377975315179</v>
      </c>
      <c r="AM110" s="142">
        <f>(SUMPRODUCT(AL110:AL$381,G110:G$381)+SUMPRODUCT(AL110:AL$381,H110:H$381))/12</f>
        <v>10244244.078863798</v>
      </c>
    </row>
    <row r="111" spans="1:39" x14ac:dyDescent="0.2">
      <c r="A111" s="7">
        <v>90</v>
      </c>
      <c r="B111" s="7">
        <v>45</v>
      </c>
      <c r="C111" s="7">
        <v>22.5</v>
      </c>
      <c r="D111" s="12">
        <f t="shared" si="23"/>
        <v>7.5</v>
      </c>
      <c r="E111" s="29">
        <f t="shared" si="39"/>
        <v>6279923.5814434635</v>
      </c>
      <c r="F111" s="2">
        <f t="shared" si="24"/>
        <v>19694.321036858873</v>
      </c>
      <c r="G111" s="2">
        <f t="shared" si="32"/>
        <v>14861.917042674193</v>
      </c>
      <c r="H111" s="2">
        <f t="shared" si="33"/>
        <v>20626.36099629612</v>
      </c>
      <c r="I111" s="2">
        <f t="shared" si="22"/>
        <v>55182.599075829188</v>
      </c>
      <c r="J111" s="2">
        <f t="shared" si="40"/>
        <v>413869.49306871893</v>
      </c>
      <c r="K111" s="2">
        <f t="shared" si="25"/>
        <v>41696.763862676991</v>
      </c>
      <c r="L111" s="2">
        <f t="shared" si="25"/>
        <v>312725.72897007747</v>
      </c>
      <c r="M111" s="2"/>
      <c r="N111" s="28">
        <f t="shared" si="41"/>
        <v>8435742.4236854669</v>
      </c>
      <c r="O111" s="2">
        <f t="shared" si="34"/>
        <v>26368.526714983658</v>
      </c>
      <c r="P111" s="2">
        <f t="shared" si="35"/>
        <v>19898.470012862599</v>
      </c>
      <c r="R111">
        <f t="shared" si="36"/>
        <v>90</v>
      </c>
      <c r="S111" s="89">
        <f t="shared" si="26"/>
        <v>35488.278038970311</v>
      </c>
      <c r="T111" s="89">
        <f>IF(AND(S111=0,S110&gt;0),SUM($G111:$H$381),S111)</f>
        <v>35488.278038970311</v>
      </c>
      <c r="U111" s="82">
        <f>SUM(T111:T$381)</f>
        <v>6315411.859482429</v>
      </c>
      <c r="V111" s="68">
        <f>localspline(R111,'BBG rates'!$G$10:$G$27,'BBG rates'!$K$10:$K$27)</f>
        <v>1.0270374730312142</v>
      </c>
      <c r="W111" s="68">
        <f>locallinterp(R111,'BBG rates'!$G$10:$G$27,'BBG rates'!$J$10:$J$27)</f>
        <v>-0.34850000000000003</v>
      </c>
      <c r="X111" s="56">
        <f t="shared" si="37"/>
        <v>-0.34905789871437776</v>
      </c>
      <c r="Y111" s="66">
        <f t="shared" si="27"/>
        <v>-162.17537079868632</v>
      </c>
      <c r="Z111" s="72">
        <f t="shared" si="28"/>
        <v>-3.0815162856911858E-2</v>
      </c>
      <c r="AA111" s="79">
        <f t="shared" si="29"/>
        <v>-168.61439685925981</v>
      </c>
      <c r="AB111" s="81">
        <f t="shared" si="38"/>
        <v>-3.2038650959447329E-2</v>
      </c>
      <c r="AD111" s="95">
        <f>locallinterp(R111,'BBG rates'!$N$10:$N$369,'BBG rates'!$P$10:$P$369)</f>
        <v>7.6321373189132409</v>
      </c>
      <c r="AI111" s="185">
        <f t="shared" si="30"/>
        <v>90</v>
      </c>
      <c r="AJ111" s="127">
        <f>locallinterp(MIN(AI111,CAP_Senior*12),'BBG rates'!$X$24:$X$65,'BBG rates'!$Y$24:$Y$65)</f>
        <v>49.201348095798622</v>
      </c>
      <c r="AK111" s="127">
        <f>locallinterp(MIN(AI111,CAP_CB*12),'BBG rates'!$AA$25:$AA$40,'BBG rates'!$AC$25:$AC$40)</f>
        <v>9.1</v>
      </c>
      <c r="AL111" s="144">
        <f t="shared" si="31"/>
        <v>15.917229176285765</v>
      </c>
      <c r="AM111" s="142">
        <f>(SUMPRODUCT(AL111:AL$381,G111:G$381)+SUMPRODUCT(AL111:AL$381,H111:H$381))/12</f>
        <v>10197161.206211476</v>
      </c>
    </row>
    <row r="112" spans="1:39" x14ac:dyDescent="0.2">
      <c r="A112" s="7">
        <v>91</v>
      </c>
      <c r="B112" s="7">
        <v>45.5</v>
      </c>
      <c r="C112" s="7">
        <v>22.75</v>
      </c>
      <c r="D112" s="12">
        <f t="shared" si="23"/>
        <v>7.583333333333333</v>
      </c>
      <c r="E112" s="29">
        <f t="shared" si="39"/>
        <v>6244553.9343107371</v>
      </c>
      <c r="F112" s="2">
        <f t="shared" si="24"/>
        <v>19583.652476154413</v>
      </c>
      <c r="G112" s="2">
        <f t="shared" si="32"/>
        <v>14859.45747205455</v>
      </c>
      <c r="H112" s="2">
        <f t="shared" si="33"/>
        <v>20510.189660672393</v>
      </c>
      <c r="I112" s="2">
        <f t="shared" si="22"/>
        <v>54953.299608881352</v>
      </c>
      <c r="J112" s="2">
        <f t="shared" si="40"/>
        <v>416729.18870068359</v>
      </c>
      <c r="K112" s="2">
        <f t="shared" si="25"/>
        <v>41394.415316654318</v>
      </c>
      <c r="L112" s="2">
        <f t="shared" si="25"/>
        <v>313907.64948462858</v>
      </c>
      <c r="M112" s="2"/>
      <c r="N112" s="28">
        <f t="shared" si="41"/>
        <v>8415781.9012102634</v>
      </c>
      <c r="O112" s="2">
        <f t="shared" si="34"/>
        <v>26306.474252643104</v>
      </c>
      <c r="P112" s="2">
        <f t="shared" si="35"/>
        <v>19960.522475203157</v>
      </c>
      <c r="R112">
        <f t="shared" si="36"/>
        <v>91</v>
      </c>
      <c r="S112" s="89">
        <f t="shared" si="26"/>
        <v>35369.647132726939</v>
      </c>
      <c r="T112" s="89">
        <f>IF(AND(S112=0,S111&gt;0),SUM($G112:$H$381),S112)</f>
        <v>35369.647132726939</v>
      </c>
      <c r="U112" s="82">
        <f>SUM(T112:T$381)</f>
        <v>6279923.5814434597</v>
      </c>
      <c r="V112" s="68">
        <f>localspline(R112,'BBG rates'!$G$10:$G$27,'BBG rates'!$K$10:$K$27)</f>
        <v>1.0270191295380109</v>
      </c>
      <c r="W112" s="68">
        <f>locallinterp(R112,'BBG rates'!$G$10:$G$27,'BBG rates'!$J$10:$J$27)</f>
        <v>-0.34441666666666665</v>
      </c>
      <c r="X112" s="56">
        <f t="shared" si="37"/>
        <v>-0.34496155404997175</v>
      </c>
      <c r="Y112" s="66">
        <f t="shared" si="27"/>
        <v>-151.85248433095751</v>
      </c>
      <c r="Z112" s="72">
        <f t="shared" si="28"/>
        <v>-2.901675137187967E-2</v>
      </c>
      <c r="AA112" s="79">
        <f t="shared" si="29"/>
        <v>-167.66689973155783</v>
      </c>
      <c r="AB112" s="81">
        <f t="shared" si="38"/>
        <v>-3.2038650959447329E-2</v>
      </c>
      <c r="AD112" s="95">
        <f>locallinterp(R112,'BBG rates'!$N$10:$N$369,'BBG rates'!$P$10:$P$369)</f>
        <v>7.7177222463747421</v>
      </c>
      <c r="AI112" s="185">
        <f t="shared" si="30"/>
        <v>91</v>
      </c>
      <c r="AJ112" s="127">
        <f>locallinterp(MIN(AI112,CAP_Senior*12),'BBG rates'!$X$24:$X$65,'BBG rates'!$Y$24:$Y$65)</f>
        <v>49.413217905429534</v>
      </c>
      <c r="AK112" s="127">
        <f>locallinterp(MIN(AI112,CAP_CB*12),'BBG rates'!$AA$25:$AA$40,'BBG rates'!$AC$25:$AC$40)</f>
        <v>9.1166666666666671</v>
      </c>
      <c r="AL112" s="144">
        <f t="shared" si="31"/>
        <v>15.967080377256355</v>
      </c>
      <c r="AM112" s="142">
        <f>(SUMPRODUCT(AL112:AL$381,G112:G$381)+SUMPRODUCT(AL112:AL$381,H112:H$381))/12</f>
        <v>10150088.284993304</v>
      </c>
    </row>
    <row r="113" spans="1:39" x14ac:dyDescent="0.2">
      <c r="A113" s="7">
        <v>92</v>
      </c>
      <c r="B113" s="7">
        <v>46</v>
      </c>
      <c r="C113" s="7">
        <v>23</v>
      </c>
      <c r="D113" s="12">
        <f t="shared" si="23"/>
        <v>7.666666666666667</v>
      </c>
      <c r="E113" s="29">
        <f t="shared" si="39"/>
        <v>6209302.5293118227</v>
      </c>
      <c r="F113" s="2">
        <f t="shared" si="24"/>
        <v>19473.353860467705</v>
      </c>
      <c r="G113" s="2">
        <f t="shared" si="32"/>
        <v>14856.998308481156</v>
      </c>
      <c r="H113" s="2">
        <f t="shared" si="33"/>
        <v>20394.406690433272</v>
      </c>
      <c r="I113" s="2">
        <f t="shared" si="22"/>
        <v>54724.758859382135</v>
      </c>
      <c r="J113" s="2">
        <f t="shared" si="40"/>
        <v>419556.48458859639</v>
      </c>
      <c r="K113" s="2">
        <f t="shared" si="25"/>
        <v>41094.11339367355</v>
      </c>
      <c r="L113" s="2">
        <f t="shared" si="25"/>
        <v>315054.86935149727</v>
      </c>
      <c r="M113" s="2"/>
      <c r="N113" s="28">
        <f t="shared" si="41"/>
        <v>8395759.1327649727</v>
      </c>
      <c r="O113" s="2">
        <f t="shared" si="34"/>
        <v>26244.228282556473</v>
      </c>
      <c r="P113" s="2">
        <f t="shared" si="35"/>
        <v>20022.768445289785</v>
      </c>
      <c r="R113">
        <f t="shared" si="36"/>
        <v>92</v>
      </c>
      <c r="S113" s="89">
        <f t="shared" si="26"/>
        <v>35251.404998914426</v>
      </c>
      <c r="T113" s="89">
        <f>IF(AND(S113=0,S112&gt;0),SUM($G113:$H$381),S113)</f>
        <v>35251.404998914426</v>
      </c>
      <c r="U113" s="82">
        <f>SUM(T113:T$381)</f>
        <v>6244553.9343107324</v>
      </c>
      <c r="V113" s="68">
        <f>localspline(R113,'BBG rates'!$G$10:$G$27,'BBG rates'!$K$10:$K$27)</f>
        <v>1.0269926579937489</v>
      </c>
      <c r="W113" s="68">
        <f>locallinterp(R113,'BBG rates'!$G$10:$G$27,'BBG rates'!$J$10:$J$27)</f>
        <v>-0.34033333333333332</v>
      </c>
      <c r="X113" s="56">
        <f t="shared" si="37"/>
        <v>-0.34086536324116068</v>
      </c>
      <c r="Y113" s="66">
        <f t="shared" si="27"/>
        <v>-141.68484396337033</v>
      </c>
      <c r="Z113" s="72">
        <f t="shared" si="28"/>
        <v>-2.7227215033224183E-2</v>
      </c>
      <c r="AA113" s="79">
        <f t="shared" si="29"/>
        <v>-166.72256991568761</v>
      </c>
      <c r="AB113" s="81">
        <f t="shared" si="38"/>
        <v>-3.2038650959447329E-2</v>
      </c>
      <c r="AD113" s="95">
        <f>locallinterp(R113,'BBG rates'!$N$10:$N$369,'BBG rates'!$P$10:$P$369)</f>
        <v>7.8033049678742215</v>
      </c>
      <c r="AI113" s="185">
        <f t="shared" si="30"/>
        <v>92</v>
      </c>
      <c r="AJ113" s="127">
        <f>locallinterp(MIN(AI113,CAP_Senior*12),'BBG rates'!$X$24:$X$65,'BBG rates'!$Y$24:$Y$65)</f>
        <v>49.625087715060445</v>
      </c>
      <c r="AK113" s="127">
        <f>locallinterp(MIN(AI113,CAP_CB*12),'BBG rates'!$AA$25:$AA$40,'BBG rates'!$AC$25:$AC$40)</f>
        <v>9.1333333333333329</v>
      </c>
      <c r="AL113" s="144">
        <f t="shared" si="31"/>
        <v>16.016931578226941</v>
      </c>
      <c r="AM113" s="142">
        <f>(SUMPRODUCT(AL113:AL$381,G113:G$381)+SUMPRODUCT(AL113:AL$381,H113:H$381))/12</f>
        <v>10103025.785103017</v>
      </c>
    </row>
    <row r="114" spans="1:39" x14ac:dyDescent="0.2">
      <c r="A114" s="7">
        <v>93</v>
      </c>
      <c r="B114" s="7">
        <v>46.5</v>
      </c>
      <c r="C114" s="7">
        <v>23.25</v>
      </c>
      <c r="D114" s="12">
        <f t="shared" si="23"/>
        <v>7.75</v>
      </c>
      <c r="E114" s="29">
        <f t="shared" si="39"/>
        <v>6174168.9789470965</v>
      </c>
      <c r="F114" s="2">
        <f t="shared" si="24"/>
        <v>19363.423977429826</v>
      </c>
      <c r="G114" s="2">
        <f t="shared" si="32"/>
        <v>14854.539551886653</v>
      </c>
      <c r="H114" s="2">
        <f t="shared" si="33"/>
        <v>20279.010812839195</v>
      </c>
      <c r="I114" s="2">
        <f t="shared" si="22"/>
        <v>54496.97434215567</v>
      </c>
      <c r="J114" s="2">
        <f t="shared" si="40"/>
        <v>422351.55115170643</v>
      </c>
      <c r="K114" s="2">
        <f t="shared" si="25"/>
        <v>40795.844659273433</v>
      </c>
      <c r="L114" s="2">
        <f t="shared" si="25"/>
        <v>316167.79610936908</v>
      </c>
      <c r="M114" s="2"/>
      <c r="N114" s="28">
        <f t="shared" si="41"/>
        <v>8375673.9242384052</v>
      </c>
      <c r="O114" s="2">
        <f t="shared" si="34"/>
        <v>26181.78820127877</v>
      </c>
      <c r="P114" s="2">
        <f t="shared" si="35"/>
        <v>20085.208526567487</v>
      </c>
      <c r="R114">
        <f t="shared" si="36"/>
        <v>93</v>
      </c>
      <c r="S114" s="89">
        <f t="shared" si="26"/>
        <v>35133.550364725845</v>
      </c>
      <c r="T114" s="89">
        <f>IF(AND(S114=0,S113&gt;0),SUM($G114:$H$381),S114)</f>
        <v>35133.550364725845</v>
      </c>
      <c r="U114" s="82">
        <f>SUM(T114:T$381)</f>
        <v>6209302.5293118171</v>
      </c>
      <c r="V114" s="68">
        <f>localspline(R114,'BBG rates'!$G$10:$G$27,'BBG rates'!$K$10:$K$27)</f>
        <v>1.0269580747320219</v>
      </c>
      <c r="W114" s="68">
        <f>locallinterp(R114,'BBG rates'!$G$10:$G$27,'BBG rates'!$J$10:$J$27)</f>
        <v>-0.33624999999999999</v>
      </c>
      <c r="X114" s="56">
        <f t="shared" si="37"/>
        <v>-0.33676932627555445</v>
      </c>
      <c r="Y114" s="66">
        <f t="shared" si="27"/>
        <v>-131.67152482194012</v>
      </c>
      <c r="Z114" s="72">
        <f t="shared" si="28"/>
        <v>-2.5446630928424113E-2</v>
      </c>
      <c r="AA114" s="79">
        <f t="shared" si="29"/>
        <v>-165.78139703186233</v>
      </c>
      <c r="AB114" s="81">
        <f t="shared" si="38"/>
        <v>-3.2038650959447336E-2</v>
      </c>
      <c r="AD114" s="95">
        <f>locallinterp(R114,'BBG rates'!$N$10:$N$369,'BBG rates'!$P$10:$P$369)</f>
        <v>7.8888848074352236</v>
      </c>
      <c r="AI114" s="185">
        <f t="shared" si="30"/>
        <v>93</v>
      </c>
      <c r="AJ114" s="127">
        <f>locallinterp(MIN(AI114,CAP_Senior*12),'BBG rates'!$X$24:$X$65,'BBG rates'!$Y$24:$Y$65)</f>
        <v>49.83695752469135</v>
      </c>
      <c r="AK114" s="127">
        <f>locallinterp(MIN(AI114,CAP_CB*12),'BBG rates'!$AA$25:$AA$40,'BBG rates'!$AC$25:$AC$40)</f>
        <v>9.1499999999999986</v>
      </c>
      <c r="AL114" s="144">
        <f t="shared" si="31"/>
        <v>16.066782779197528</v>
      </c>
      <c r="AM114" s="142">
        <f>(SUMPRODUCT(AL114:AL$381,G114:G$381)+SUMPRODUCT(AL114:AL$381,H114:H$381))/12</f>
        <v>10055974.173277684</v>
      </c>
    </row>
    <row r="115" spans="1:39" x14ac:dyDescent="0.2">
      <c r="A115" s="7">
        <v>94</v>
      </c>
      <c r="B115" s="7">
        <v>47</v>
      </c>
      <c r="C115" s="7">
        <v>23.5</v>
      </c>
      <c r="D115" s="12">
        <f t="shared" si="23"/>
        <v>7.833333333333333</v>
      </c>
      <c r="E115" s="29">
        <f t="shared" si="39"/>
        <v>6139152.8969855756</v>
      </c>
      <c r="F115" s="2">
        <f t="shared" si="24"/>
        <v>19253.86161864104</v>
      </c>
      <c r="G115" s="2">
        <f t="shared" si="32"/>
        <v>14852.081202203679</v>
      </c>
      <c r="H115" s="2">
        <f t="shared" si="33"/>
        <v>20164.00075931746</v>
      </c>
      <c r="I115" s="2">
        <f t="shared" si="22"/>
        <v>54269.94358016218</v>
      </c>
      <c r="J115" s="2">
        <f t="shared" si="40"/>
        <v>425114.55804460373</v>
      </c>
      <c r="K115" s="2">
        <f t="shared" si="25"/>
        <v>40499.595765887098</v>
      </c>
      <c r="L115" s="2">
        <f t="shared" si="25"/>
        <v>317246.8334994489</v>
      </c>
      <c r="M115" s="2"/>
      <c r="N115" s="28">
        <f t="shared" si="41"/>
        <v>8355526.080914042</v>
      </c>
      <c r="O115" s="2">
        <f t="shared" si="34"/>
        <v>26119.153403483193</v>
      </c>
      <c r="P115" s="2">
        <f t="shared" si="35"/>
        <v>20147.843324363057</v>
      </c>
      <c r="R115">
        <f t="shared" si="36"/>
        <v>94</v>
      </c>
      <c r="S115" s="89">
        <f t="shared" si="26"/>
        <v>35016.081961521137</v>
      </c>
      <c r="T115" s="89">
        <f>IF(AND(S115=0,S114&gt;0),SUM($G115:$H$381),S115)</f>
        <v>35016.081961521137</v>
      </c>
      <c r="U115" s="82">
        <f>SUM(T115:T$381)</f>
        <v>6174168.9789470918</v>
      </c>
      <c r="V115" s="68">
        <f>localspline(R115,'BBG rates'!$G$10:$G$27,'BBG rates'!$K$10:$K$27)</f>
        <v>1.026915604716566</v>
      </c>
      <c r="W115" s="68">
        <f>locallinterp(R115,'BBG rates'!$G$10:$G$27,'BBG rates'!$J$10:$J$27)</f>
        <v>-0.33216666666666667</v>
      </c>
      <c r="X115" s="56">
        <f t="shared" si="37"/>
        <v>-0.3326734431414291</v>
      </c>
      <c r="Y115" s="66">
        <f t="shared" si="27"/>
        <v>-121.81160641694265</v>
      </c>
      <c r="Z115" s="72">
        <f t="shared" si="28"/>
        <v>-2.3675077277405331E-2</v>
      </c>
      <c r="AA115" s="79">
        <f t="shared" si="29"/>
        <v>-164.84337073427764</v>
      </c>
      <c r="AB115" s="81">
        <f t="shared" si="38"/>
        <v>-3.2038650959447329E-2</v>
      </c>
      <c r="AD115" s="95">
        <f>locallinterp(R115,'BBG rates'!$N$10:$N$369,'BBG rates'!$P$10:$P$369)</f>
        <v>7.9744611078282706</v>
      </c>
      <c r="AI115" s="185">
        <f t="shared" si="30"/>
        <v>94</v>
      </c>
      <c r="AJ115" s="127">
        <f>locallinterp(MIN(AI115,CAP_Senior*12),'BBG rates'!$X$24:$X$65,'BBG rates'!$Y$24:$Y$65)</f>
        <v>50.048827334322262</v>
      </c>
      <c r="AK115" s="127">
        <f>locallinterp(MIN(AI115,CAP_CB*12),'BBG rates'!$AA$25:$AA$40,'BBG rates'!$AC$25:$AC$40)</f>
        <v>9.1666666666666661</v>
      </c>
      <c r="AL115" s="144">
        <f t="shared" si="31"/>
        <v>16.116633980168118</v>
      </c>
      <c r="AM115" s="142">
        <f>(SUMPRODUCT(AL115:AL$381,G115:G$381)+SUMPRODUCT(AL115:AL$381,H115:H$381))/12</f>
        <v>10008933.913113348</v>
      </c>
    </row>
    <row r="116" spans="1:39" x14ac:dyDescent="0.2">
      <c r="A116" s="7">
        <v>95</v>
      </c>
      <c r="B116" s="7">
        <v>47.5</v>
      </c>
      <c r="C116" s="7">
        <v>23.75</v>
      </c>
      <c r="D116" s="12">
        <f t="shared" si="23"/>
        <v>7.916666666666667</v>
      </c>
      <c r="E116" s="29">
        <f t="shared" si="39"/>
        <v>6104253.8984607626</v>
      </c>
      <c r="F116" s="2">
        <f t="shared" si="24"/>
        <v>19144.665579657816</v>
      </c>
      <c r="G116" s="2">
        <f t="shared" si="32"/>
        <v>14849.623259364904</v>
      </c>
      <c r="H116" s="2">
        <f t="shared" si="33"/>
        <v>20049.375265448543</v>
      </c>
      <c r="I116" s="2">
        <f t="shared" si="22"/>
        <v>54043.66410447126</v>
      </c>
      <c r="J116" s="2">
        <f t="shared" si="40"/>
        <v>427845.6741603975</v>
      </c>
      <c r="K116" s="2">
        <f t="shared" si="25"/>
        <v>40205.353452284115</v>
      </c>
      <c r="L116" s="2">
        <f t="shared" si="25"/>
        <v>318292.3814972493</v>
      </c>
      <c r="M116" s="2"/>
      <c r="N116" s="28">
        <f t="shared" si="41"/>
        <v>8335315.4074681513</v>
      </c>
      <c r="O116" s="2">
        <f t="shared" si="34"/>
        <v>26056.323281955243</v>
      </c>
      <c r="P116" s="2">
        <f t="shared" si="35"/>
        <v>20210.67344589101</v>
      </c>
      <c r="R116">
        <f t="shared" si="36"/>
        <v>95</v>
      </c>
      <c r="S116" s="89">
        <f t="shared" si="26"/>
        <v>34898.998524813447</v>
      </c>
      <c r="T116" s="89">
        <f>IF(AND(S116=0,S115&gt;0),SUM($G116:$H$381),S116)</f>
        <v>34898.998524813447</v>
      </c>
      <c r="U116" s="82">
        <f>SUM(T116:T$381)</f>
        <v>6139152.8969855709</v>
      </c>
      <c r="V116" s="68">
        <f>localspline(R116,'BBG rates'!$G$10:$G$27,'BBG rates'!$K$10:$K$27)</f>
        <v>1.026865338790353</v>
      </c>
      <c r="W116" s="68">
        <f>locallinterp(R116,'BBG rates'!$G$10:$G$27,'BBG rates'!$J$10:$J$27)</f>
        <v>-0.32808333333333334</v>
      </c>
      <c r="X116" s="56">
        <f t="shared" si="37"/>
        <v>-0.32857771382652778</v>
      </c>
      <c r="Y116" s="66">
        <f t="shared" si="27"/>
        <v>-112.10417262405788</v>
      </c>
      <c r="Z116" s="72">
        <f t="shared" si="28"/>
        <v>-2.1912633453863566E-2</v>
      </c>
      <c r="AA116" s="79">
        <f t="shared" si="29"/>
        <v>-163.90848071100049</v>
      </c>
      <c r="AB116" s="81">
        <f t="shared" si="38"/>
        <v>-3.2038650959447329E-2</v>
      </c>
      <c r="AD116" s="95">
        <f>locallinterp(R116,'BBG rates'!$N$10:$N$369,'BBG rates'!$P$10:$P$369)</f>
        <v>8.0600332193941338</v>
      </c>
      <c r="AI116" s="185">
        <f t="shared" si="30"/>
        <v>95</v>
      </c>
      <c r="AJ116" s="127">
        <f>locallinterp(MIN(AI116,CAP_Senior*12),'BBG rates'!$X$24:$X$65,'BBG rates'!$Y$24:$Y$65)</f>
        <v>50.260697143953166</v>
      </c>
      <c r="AK116" s="127">
        <f>locallinterp(MIN(AI116,CAP_CB*12),'BBG rates'!$AA$25:$AA$40,'BBG rates'!$AC$25:$AC$40)</f>
        <v>9.1833333333333336</v>
      </c>
      <c r="AL116" s="144">
        <f t="shared" si="31"/>
        <v>16.166485181138704</v>
      </c>
      <c r="AM116" s="142">
        <f>(SUMPRODUCT(AL116:AL$381,G116:G$381)+SUMPRODUCT(AL116:AL$381,H116:H$381))/12</f>
        <v>9961905.4650805648</v>
      </c>
    </row>
    <row r="117" spans="1:39" x14ac:dyDescent="0.2">
      <c r="A117" s="7">
        <v>96</v>
      </c>
      <c r="B117" s="7">
        <v>48</v>
      </c>
      <c r="C117" s="7">
        <v>24</v>
      </c>
      <c r="D117" s="12">
        <f t="shared" si="23"/>
        <v>8</v>
      </c>
      <c r="E117" s="29">
        <f t="shared" si="39"/>
        <v>6069471.599666507</v>
      </c>
      <c r="F117" s="2">
        <f t="shared" si="24"/>
        <v>19035.834659979861</v>
      </c>
      <c r="G117" s="2">
        <f t="shared" si="32"/>
        <v>14847.165723302993</v>
      </c>
      <c r="H117" s="2">
        <f t="shared" si="33"/>
        <v>19935.133070952532</v>
      </c>
      <c r="I117" s="2">
        <f t="shared" si="22"/>
        <v>53818.133454235387</v>
      </c>
      <c r="J117" s="2">
        <f t="shared" si="40"/>
        <v>430545.0676338831</v>
      </c>
      <c r="K117" s="2">
        <f t="shared" si="25"/>
        <v>39913.104543016161</v>
      </c>
      <c r="L117" s="2">
        <f t="shared" si="25"/>
        <v>319304.83634412929</v>
      </c>
      <c r="M117" s="2"/>
      <c r="N117" s="28">
        <f t="shared" si="41"/>
        <v>8315041.7079678923</v>
      </c>
      <c r="O117" s="2">
        <f t="shared" si="34"/>
        <v>25993.297227586856</v>
      </c>
      <c r="P117" s="2">
        <f t="shared" si="35"/>
        <v>20273.699500259401</v>
      </c>
      <c r="R117">
        <f t="shared" si="36"/>
        <v>96</v>
      </c>
      <c r="S117" s="89">
        <f t="shared" si="26"/>
        <v>34782.298794255526</v>
      </c>
      <c r="T117" s="89">
        <f>IF(AND(S117=0,S116&gt;0),SUM($G117:$H$381),S117)</f>
        <v>34782.298794255526</v>
      </c>
      <c r="U117" s="82">
        <f>SUM(T117:T$381)</f>
        <v>6104253.898460757</v>
      </c>
      <c r="V117" s="68">
        <f>localspline(R117,'BBG rates'!$G$10:$G$27,'BBG rates'!$K$10:$K$27)</f>
        <v>1.026807427406311</v>
      </c>
      <c r="W117" s="68">
        <f>locallinterp(R117,'BBG rates'!$G$10:$G$27,'BBG rates'!$J$10:$J$27)</f>
        <v>-0.32400000000000001</v>
      </c>
      <c r="X117" s="56">
        <f t="shared" si="37"/>
        <v>-0.32448213831872685</v>
      </c>
      <c r="Y117" s="66">
        <f t="shared" si="27"/>
        <v>-102.54831166562575</v>
      </c>
      <c r="Z117" s="72">
        <f t="shared" si="28"/>
        <v>-2.0159380007076882E-2</v>
      </c>
      <c r="AA117" s="79">
        <f t="shared" si="29"/>
        <v>-162.9767166838582</v>
      </c>
      <c r="AB117" s="81">
        <f t="shared" si="38"/>
        <v>-3.2038650959447329E-2</v>
      </c>
      <c r="AD117" s="95">
        <f>locallinterp(R117,'BBG rates'!$N$10:$N$369,'BBG rates'!$P$10:$P$369)</f>
        <v>8.1456005050113269</v>
      </c>
      <c r="AI117" s="185">
        <f t="shared" si="30"/>
        <v>96</v>
      </c>
      <c r="AJ117" s="127">
        <f>locallinterp(MIN(AI117,CAP_Senior*12),'BBG rates'!$X$24:$X$65,'BBG rates'!$Y$24:$Y$65)</f>
        <v>50.472566953584078</v>
      </c>
      <c r="AK117" s="127">
        <f>locallinterp(MIN(AI117,CAP_CB*12),'BBG rates'!$AA$25:$AA$40,'BBG rates'!$AC$25:$AC$40)</f>
        <v>9.1999999999999993</v>
      </c>
      <c r="AL117" s="144">
        <f t="shared" si="31"/>
        <v>16.216336382109294</v>
      </c>
      <c r="AM117" s="142">
        <f>(SUMPRODUCT(AL117:AL$381,G117:G$381)+SUMPRODUCT(AL117:AL$381,H117:H$381))/12</f>
        <v>9914889.2865398992</v>
      </c>
    </row>
    <row r="118" spans="1:39" x14ac:dyDescent="0.2">
      <c r="A118" s="7">
        <v>97</v>
      </c>
      <c r="B118" s="7">
        <v>48.5</v>
      </c>
      <c r="C118" s="7">
        <v>24.25</v>
      </c>
      <c r="D118" s="12">
        <f t="shared" si="23"/>
        <v>8.0833333333333339</v>
      </c>
      <c r="E118" s="29">
        <f t="shared" si="39"/>
        <v>6034805.618152881</v>
      </c>
      <c r="F118" s="2">
        <f t="shared" si="24"/>
        <v>18927.367663037217</v>
      </c>
      <c r="G118" s="2">
        <f t="shared" si="32"/>
        <v>14844.70859395062</v>
      </c>
      <c r="H118" s="2">
        <f t="shared" si="33"/>
        <v>19821.272919675561</v>
      </c>
      <c r="I118" s="2">
        <f t="shared" si="22"/>
        <v>53593.349176663396</v>
      </c>
      <c r="J118" s="2">
        <f t="shared" si="40"/>
        <v>433212.90584469581</v>
      </c>
      <c r="K118" s="2">
        <f t="shared" si="25"/>
        <v>39622.835947866166</v>
      </c>
      <c r="L118" s="2">
        <f t="shared" si="25"/>
        <v>320284.59057858487</v>
      </c>
      <c r="M118" s="2"/>
      <c r="N118" s="28">
        <f t="shared" si="41"/>
        <v>8294704.7858694168</v>
      </c>
      <c r="O118" s="2">
        <f t="shared" si="34"/>
        <v>25930.074629370494</v>
      </c>
      <c r="P118" s="2">
        <f t="shared" si="35"/>
        <v>20336.922098475759</v>
      </c>
      <c r="R118">
        <f t="shared" si="36"/>
        <v>97</v>
      </c>
      <c r="S118" s="89">
        <f t="shared" si="26"/>
        <v>34665.981513626182</v>
      </c>
      <c r="T118" s="89">
        <f>IF(AND(S118=0,S117&gt;0),SUM($G118:$H$381),S118)</f>
        <v>34665.981513626182</v>
      </c>
      <c r="U118" s="82">
        <f>SUM(T118:T$381)</f>
        <v>6069471.5996665014</v>
      </c>
      <c r="V118" s="68">
        <f>localspline(R118,'BBG rates'!$G$10:$G$27,'BBG rates'!$K$10:$K$27)</f>
        <v>1.0267419889840914</v>
      </c>
      <c r="W118" s="68">
        <f>locallinterp(R118,'BBG rates'!$G$10:$G$27,'BBG rates'!$J$10:$J$27)</f>
        <v>-0.31975000000000003</v>
      </c>
      <c r="X118" s="56">
        <f t="shared" si="37"/>
        <v>-0.32021955980270356</v>
      </c>
      <c r="Y118" s="66">
        <f t="shared" si="27"/>
        <v>-93.143116091958319</v>
      </c>
      <c r="Z118" s="72">
        <f t="shared" si="28"/>
        <v>-1.841539868421025E-2</v>
      </c>
      <c r="AA118" s="79">
        <f t="shared" si="29"/>
        <v>-162.04806840832791</v>
      </c>
      <c r="AB118" s="81">
        <f t="shared" si="38"/>
        <v>-3.2038650959447336E-2</v>
      </c>
      <c r="AD118" s="95">
        <f>locallinterp(R118,'BBG rates'!$N$10:$N$369,'BBG rates'!$P$10:$P$369)</f>
        <v>8.2311623374266674</v>
      </c>
      <c r="AI118" s="185">
        <f t="shared" si="30"/>
        <v>97</v>
      </c>
      <c r="AJ118" s="127">
        <f>locallinterp(MIN(AI118,CAP_Senior*12),'BBG rates'!$X$24:$X$65,'BBG rates'!$Y$24:$Y$65)</f>
        <v>50.659449370158875</v>
      </c>
      <c r="AK118" s="127">
        <f>locallinterp(MIN(AI118,CAP_CB*12),'BBG rates'!$AA$25:$AA$40,'BBG rates'!$AC$25:$AC$40)</f>
        <v>9.2333333333333325</v>
      </c>
      <c r="AL118" s="144">
        <f t="shared" si="31"/>
        <v>16.275773059593675</v>
      </c>
      <c r="AM118" s="142">
        <f>(SUMPRODUCT(AL118:AL$381,G118:G$381)+SUMPRODUCT(AL118:AL$381,H118:H$381))/12</f>
        <v>9867885.8317573424</v>
      </c>
    </row>
    <row r="119" spans="1:39" x14ac:dyDescent="0.2">
      <c r="A119" s="7">
        <v>98</v>
      </c>
      <c r="B119" s="7">
        <v>49</v>
      </c>
      <c r="C119" s="7">
        <v>24.5</v>
      </c>
      <c r="D119" s="12">
        <f t="shared" si="23"/>
        <v>8.1666666666666661</v>
      </c>
      <c r="E119" s="29">
        <f t="shared" si="39"/>
        <v>6000255.5727220643</v>
      </c>
      <c r="F119" s="2">
        <f t="shared" si="24"/>
        <v>18819.263396177397</v>
      </c>
      <c r="G119" s="2">
        <f t="shared" si="32"/>
        <v>14842.251871240489</v>
      </c>
      <c r="H119" s="2">
        <f t="shared" si="33"/>
        <v>19707.793559576301</v>
      </c>
      <c r="I119" s="2">
        <f t="shared" si="22"/>
        <v>53369.30882699418</v>
      </c>
      <c r="J119" s="2">
        <f t="shared" si="40"/>
        <v>435849.35542045243</v>
      </c>
      <c r="K119" s="2">
        <f t="shared" si="25"/>
        <v>39334.534661301062</v>
      </c>
      <c r="L119" s="2">
        <f t="shared" si="25"/>
        <v>321232.03306729201</v>
      </c>
      <c r="M119" s="2"/>
      <c r="N119" s="28">
        <f t="shared" si="41"/>
        <v>8274304.4440159639</v>
      </c>
      <c r="O119" s="2">
        <f t="shared" si="34"/>
        <v>25866.654874393218</v>
      </c>
      <c r="P119" s="2">
        <f t="shared" si="35"/>
        <v>20400.341853453046</v>
      </c>
      <c r="R119">
        <f t="shared" si="36"/>
        <v>98</v>
      </c>
      <c r="S119" s="89">
        <f t="shared" si="26"/>
        <v>34550.04543081679</v>
      </c>
      <c r="T119" s="89">
        <f>IF(AND(S119=0,S118&gt;0),SUM($G119:$H$381),S119)</f>
        <v>34550.04543081679</v>
      </c>
      <c r="U119" s="82">
        <f>SUM(T119:T$381)</f>
        <v>6034805.6181528745</v>
      </c>
      <c r="V119" s="68">
        <f>localspline(R119,'BBG rates'!$G$10:$G$27,'BBG rates'!$K$10:$K$27)</f>
        <v>1.0266686263931648</v>
      </c>
      <c r="W119" s="68">
        <f>locallinterp(R119,'BBG rates'!$G$10:$G$27,'BBG rates'!$J$10:$J$27)</f>
        <v>-0.3155</v>
      </c>
      <c r="X119" s="56">
        <f t="shared" si="37"/>
        <v>-0.31595714787915341</v>
      </c>
      <c r="Y119" s="66">
        <f t="shared" si="27"/>
        <v>-83.892511641606617</v>
      </c>
      <c r="Z119" s="72">
        <f t="shared" si="28"/>
        <v>-1.6681732658812828E-2</v>
      </c>
      <c r="AA119" s="79">
        <f t="shared" si="29"/>
        <v>-161.12252567342648</v>
      </c>
      <c r="AB119" s="81">
        <f t="shared" si="38"/>
        <v>-3.2038650959447336E-2</v>
      </c>
      <c r="AD119" s="95">
        <f>locallinterp(R119,'BBG rates'!$N$10:$N$369,'BBG rates'!$P$10:$P$369)</f>
        <v>8.3167180562927641</v>
      </c>
      <c r="AI119" s="185">
        <f t="shared" si="30"/>
        <v>98</v>
      </c>
      <c r="AJ119" s="127">
        <f>locallinterp(MIN(AI119,CAP_Senior*12),'BBG rates'!$X$24:$X$65,'BBG rates'!$Y$24:$Y$65)</f>
        <v>50.846331786733671</v>
      </c>
      <c r="AK119" s="127">
        <f>locallinterp(MIN(AI119,CAP_CB*12),'BBG rates'!$AA$25:$AA$40,'BBG rates'!$AC$25:$AC$40)</f>
        <v>9.2666666666666657</v>
      </c>
      <c r="AL119" s="144">
        <f t="shared" si="31"/>
        <v>16.335209737078056</v>
      </c>
      <c r="AM119" s="142">
        <f>(SUMPRODUCT(AL119:AL$381,G119:G$381)+SUMPRODUCT(AL119:AL$381,H119:H$381))/12</f>
        <v>9820867.8610903546</v>
      </c>
    </row>
    <row r="120" spans="1:39" x14ac:dyDescent="0.2">
      <c r="A120" s="7">
        <v>99</v>
      </c>
      <c r="B120" s="7">
        <v>49.5</v>
      </c>
      <c r="C120" s="7">
        <v>24.75</v>
      </c>
      <c r="D120" s="12">
        <f t="shared" si="23"/>
        <v>8.25</v>
      </c>
      <c r="E120" s="29">
        <f t="shared" si="39"/>
        <v>5965821.0834242459</v>
      </c>
      <c r="F120" s="2">
        <f t="shared" si="24"/>
        <v>18711.52067065255</v>
      </c>
      <c r="G120" s="2">
        <f t="shared" si="32"/>
        <v>14839.795555105287</v>
      </c>
      <c r="H120" s="2">
        <f t="shared" si="33"/>
        <v>19594.693742712505</v>
      </c>
      <c r="I120" s="2">
        <f t="shared" si="22"/>
        <v>53146.009968470345</v>
      </c>
      <c r="J120" s="2">
        <f t="shared" si="40"/>
        <v>438454.58223988034</v>
      </c>
      <c r="K120" s="2">
        <f t="shared" si="25"/>
        <v>39048.187761927991</v>
      </c>
      <c r="L120" s="2">
        <f t="shared" si="25"/>
        <v>322147.54903590592</v>
      </c>
      <c r="M120" s="2"/>
      <c r="N120" s="28">
        <f t="shared" si="41"/>
        <v>8253840.4846359482</v>
      </c>
      <c r="O120" s="2">
        <f t="shared" si="34"/>
        <v>25803.037347830745</v>
      </c>
      <c r="P120" s="2">
        <f t="shared" si="35"/>
        <v>20463.959380015513</v>
      </c>
      <c r="R120">
        <f t="shared" si="36"/>
        <v>99</v>
      </c>
      <c r="S120" s="89">
        <f t="shared" si="26"/>
        <v>34434.489297817796</v>
      </c>
      <c r="T120" s="89">
        <f>IF(AND(S120=0,S119&gt;0),SUM($G120:$H$381),S120)</f>
        <v>34434.489297817796</v>
      </c>
      <c r="U120" s="82">
        <f>SUM(T120:T$381)</f>
        <v>6000255.5727220578</v>
      </c>
      <c r="V120" s="68">
        <f>localspline(R120,'BBG rates'!$G$10:$G$27,'BBG rates'!$K$10:$K$27)</f>
        <v>1.0265872829573368</v>
      </c>
      <c r="W120" s="68">
        <f>locallinterp(R120,'BBG rates'!$G$10:$G$27,'BBG rates'!$J$10:$J$27)</f>
        <v>-0.31125000000000003</v>
      </c>
      <c r="X120" s="56">
        <f t="shared" si="37"/>
        <v>-0.31169490253435406</v>
      </c>
      <c r="Y120" s="66">
        <f t="shared" si="27"/>
        <v>-74.795566797093244</v>
      </c>
      <c r="Z120" s="72">
        <f t="shared" si="28"/>
        <v>-1.495847619633876E-2</v>
      </c>
      <c r="AA120" s="79">
        <f t="shared" si="29"/>
        <v>-160.20007830160066</v>
      </c>
      <c r="AB120" s="81">
        <f t="shared" si="38"/>
        <v>-3.2038650959447336E-2</v>
      </c>
      <c r="AD120" s="95">
        <f>locallinterp(R120,'BBG rates'!$N$10:$N$369,'BBG rates'!$P$10:$P$369)</f>
        <v>8.4022669965392094</v>
      </c>
      <c r="AI120" s="185">
        <f t="shared" si="30"/>
        <v>99</v>
      </c>
      <c r="AJ120" s="127">
        <f>locallinterp(MIN(AI120,CAP_Senior*12),'BBG rates'!$X$24:$X$65,'BBG rates'!$Y$24:$Y$65)</f>
        <v>51.033214203308461</v>
      </c>
      <c r="AK120" s="127">
        <f>locallinterp(MIN(AI120,CAP_CB*12),'BBG rates'!$AA$25:$AA$40,'BBG rates'!$AC$25:$AC$40)</f>
        <v>9.2999999999999989</v>
      </c>
      <c r="AL120" s="144">
        <f t="shared" si="31"/>
        <v>16.394646414562438</v>
      </c>
      <c r="AM120" s="142">
        <f>(SUMPRODUCT(AL120:AL$381,G120:G$381)+SUMPRODUCT(AL120:AL$381,H120:H$381))/12</f>
        <v>9773836.0078788567</v>
      </c>
    </row>
    <row r="121" spans="1:39" x14ac:dyDescent="0.2">
      <c r="A121" s="7">
        <v>100</v>
      </c>
      <c r="B121" s="7">
        <v>50</v>
      </c>
      <c r="C121" s="7">
        <v>25</v>
      </c>
      <c r="D121" s="12">
        <f t="shared" si="23"/>
        <v>8.3333333333333339</v>
      </c>
      <c r="E121" s="29">
        <f t="shared" si="39"/>
        <v>5931501.7715535406</v>
      </c>
      <c r="F121" s="2">
        <f t="shared" si="24"/>
        <v>18604.138301606697</v>
      </c>
      <c r="G121" s="2">
        <f t="shared" si="32"/>
        <v>14837.339645477743</v>
      </c>
      <c r="H121" s="2">
        <f t="shared" si="33"/>
        <v>19481.972225227586</v>
      </c>
      <c r="I121" s="2">
        <f t="shared" si="22"/>
        <v>52923.450172312019</v>
      </c>
      <c r="J121" s="2">
        <f t="shared" si="40"/>
        <v>441028.75143593352</v>
      </c>
      <c r="K121" s="2">
        <f t="shared" si="25"/>
        <v>38763.782411953958</v>
      </c>
      <c r="L121" s="2">
        <f t="shared" si="25"/>
        <v>323031.52009961638</v>
      </c>
      <c r="M121" s="2"/>
      <c r="N121" s="28">
        <f t="shared" si="41"/>
        <v>8233312.7093410436</v>
      </c>
      <c r="O121" s="2">
        <f t="shared" si="34"/>
        <v>25739.2214329415</v>
      </c>
      <c r="P121" s="2">
        <f t="shared" si="35"/>
        <v>20527.775294904757</v>
      </c>
      <c r="R121">
        <f t="shared" si="36"/>
        <v>100</v>
      </c>
      <c r="S121" s="89">
        <f t="shared" si="26"/>
        <v>34319.311870705329</v>
      </c>
      <c r="T121" s="89">
        <f>IF(AND(S121=0,S120&gt;0),SUM($G121:$H$381),S121)</f>
        <v>34319.311870705329</v>
      </c>
      <c r="U121" s="82">
        <f>SUM(T121:T$381)</f>
        <v>5965821.0834242413</v>
      </c>
      <c r="V121" s="68">
        <f>localspline(R121,'BBG rates'!$G$10:$G$27,'BBG rates'!$K$10:$K$27)</f>
        <v>1.0264974848117654</v>
      </c>
      <c r="W121" s="68">
        <f>locallinterp(R121,'BBG rates'!$G$10:$G$27,'BBG rates'!$J$10:$J$27)</f>
        <v>-0.307</v>
      </c>
      <c r="X121" s="56">
        <f t="shared" si="37"/>
        <v>-0.30743282375471637</v>
      </c>
      <c r="Y121" s="66">
        <f t="shared" si="27"/>
        <v>-65.851354475840267</v>
      </c>
      <c r="Z121" s="72">
        <f t="shared" si="28"/>
        <v>-1.324572498336671E-2</v>
      </c>
      <c r="AA121" s="79">
        <f t="shared" si="29"/>
        <v>-159.28071614861764</v>
      </c>
      <c r="AB121" s="81">
        <f t="shared" si="38"/>
        <v>-3.2038650959447329E-2</v>
      </c>
      <c r="AD121" s="95">
        <f>locallinterp(R121,'BBG rates'!$N$10:$N$369,'BBG rates'!$P$10:$P$369)</f>
        <v>8.4878084536068563</v>
      </c>
      <c r="AI121" s="185">
        <f t="shared" si="30"/>
        <v>100</v>
      </c>
      <c r="AJ121" s="127">
        <f>locallinterp(MIN(AI121,CAP_Senior*12),'BBG rates'!$X$24:$X$65,'BBG rates'!$Y$24:$Y$65)</f>
        <v>51.220096619883257</v>
      </c>
      <c r="AK121" s="127">
        <f>locallinterp(MIN(AI121,CAP_CB*12),'BBG rates'!$AA$25:$AA$40,'BBG rates'!$AC$25:$AC$40)</f>
        <v>9.3333333333333321</v>
      </c>
      <c r="AL121" s="144">
        <f t="shared" si="31"/>
        <v>16.454083092046819</v>
      </c>
      <c r="AM121" s="142">
        <f>(SUMPRODUCT(AL121:AL$381,G121:G$381)+SUMPRODUCT(AL121:AL$381,H121:H$381))/12</f>
        <v>9726790.9015035424</v>
      </c>
    </row>
    <row r="122" spans="1:39" x14ac:dyDescent="0.2">
      <c r="A122" s="7">
        <v>101</v>
      </c>
      <c r="B122" s="7">
        <v>50.5</v>
      </c>
      <c r="C122" s="7">
        <v>25.25</v>
      </c>
      <c r="D122" s="12">
        <f t="shared" si="23"/>
        <v>8.4166666666666661</v>
      </c>
      <c r="E122" s="29">
        <f t="shared" si="39"/>
        <v>5897297.2596439123</v>
      </c>
      <c r="F122" s="2">
        <f t="shared" si="24"/>
        <v>18497.115108062968</v>
      </c>
      <c r="G122" s="2">
        <f t="shared" si="32"/>
        <v>14834.884142290575</v>
      </c>
      <c r="H122" s="2">
        <f t="shared" si="33"/>
        <v>19369.627767337235</v>
      </c>
      <c r="I122" s="2">
        <f t="shared" si="22"/>
        <v>52701.627017690786</v>
      </c>
      <c r="J122" s="2">
        <f t="shared" si="40"/>
        <v>443572.02739889739</v>
      </c>
      <c r="K122" s="2">
        <f t="shared" si="25"/>
        <v>38481.305856649058</v>
      </c>
      <c r="L122" s="2">
        <f t="shared" si="25"/>
        <v>323884.32429346285</v>
      </c>
      <c r="M122" s="2"/>
      <c r="N122" s="28">
        <f t="shared" si="41"/>
        <v>8212720.9191242578</v>
      </c>
      <c r="O122" s="2">
        <f t="shared" si="34"/>
        <v>25675.20651106062</v>
      </c>
      <c r="P122" s="2">
        <f t="shared" si="35"/>
        <v>20591.790216785641</v>
      </c>
      <c r="R122">
        <f t="shared" si="36"/>
        <v>101</v>
      </c>
      <c r="S122" s="89">
        <f t="shared" si="26"/>
        <v>34204.511909627807</v>
      </c>
      <c r="T122" s="89">
        <f>IF(AND(S122=0,S121&gt;0),SUM($G122:$H$381),S122)</f>
        <v>34204.511909627807</v>
      </c>
      <c r="U122" s="82">
        <f>SUM(T122:T$381)</f>
        <v>5931501.771553535</v>
      </c>
      <c r="V122" s="68">
        <f>localspline(R122,'BBG rates'!$G$10:$G$27,'BBG rates'!$K$10:$K$27)</f>
        <v>1.02639893688943</v>
      </c>
      <c r="W122" s="68">
        <f>locallinterp(R122,'BBG rates'!$G$10:$G$27,'BBG rates'!$J$10:$J$27)</f>
        <v>-0.30275000000000002</v>
      </c>
      <c r="X122" s="56">
        <f t="shared" si="37"/>
        <v>-0.30317091152665121</v>
      </c>
      <c r="Y122" s="66">
        <f t="shared" si="27"/>
        <v>-57.058952011065514</v>
      </c>
      <c r="Z122" s="72">
        <f t="shared" si="28"/>
        <v>-1.1543576154971839E-2</v>
      </c>
      <c r="AA122" s="79">
        <f t="shared" si="29"/>
        <v>-158.36442910345602</v>
      </c>
      <c r="AB122" s="81">
        <f t="shared" si="38"/>
        <v>-3.2038650959447329E-2</v>
      </c>
      <c r="AD122" s="95">
        <f>locallinterp(R122,'BBG rates'!$N$10:$N$369,'BBG rates'!$P$10:$P$369)</f>
        <v>8.573341698347642</v>
      </c>
      <c r="AI122" s="185">
        <f t="shared" si="30"/>
        <v>101</v>
      </c>
      <c r="AJ122" s="127">
        <f>locallinterp(MIN(AI122,CAP_Senior*12),'BBG rates'!$X$24:$X$65,'BBG rates'!$Y$24:$Y$65)</f>
        <v>51.406979036458054</v>
      </c>
      <c r="AK122" s="127">
        <f>locallinterp(MIN(AI122,CAP_CB*12),'BBG rates'!$AA$25:$AA$40,'BBG rates'!$AC$25:$AC$40)</f>
        <v>9.3666666666666654</v>
      </c>
      <c r="AL122" s="144">
        <f t="shared" si="31"/>
        <v>16.5135197695312</v>
      </c>
      <c r="AM122" s="142">
        <f>(SUMPRODUCT(AL122:AL$381,G122:G$381)+SUMPRODUCT(AL122:AL$381,H122:H$381))/12</f>
        <v>9679733.1674050074</v>
      </c>
    </row>
    <row r="123" spans="1:39" x14ac:dyDescent="0.2">
      <c r="A123" s="7">
        <v>102</v>
      </c>
      <c r="B123" s="7">
        <v>51</v>
      </c>
      <c r="C123" s="7">
        <v>25.5</v>
      </c>
      <c r="D123" s="12">
        <f t="shared" si="23"/>
        <v>8.5</v>
      </c>
      <c r="E123" s="29">
        <f t="shared" si="39"/>
        <v>5863207.1714651193</v>
      </c>
      <c r="F123" s="2">
        <f t="shared" si="24"/>
        <v>18390.449912910914</v>
      </c>
      <c r="G123" s="2">
        <f t="shared" si="32"/>
        <v>14832.42904547652</v>
      </c>
      <c r="H123" s="2">
        <f t="shared" si="33"/>
        <v>19257.659133316098</v>
      </c>
      <c r="I123" s="2">
        <f t="shared" si="22"/>
        <v>52480.538091703529</v>
      </c>
      <c r="J123" s="2">
        <f t="shared" si="40"/>
        <v>446084.57377948001</v>
      </c>
      <c r="K123" s="2">
        <f t="shared" si="25"/>
        <v>38200.745423812928</v>
      </c>
      <c r="L123" s="2">
        <f t="shared" si="25"/>
        <v>324706.33610240987</v>
      </c>
      <c r="M123" s="2"/>
      <c r="N123" s="28">
        <f t="shared" si="41"/>
        <v>8192064.9143580059</v>
      </c>
      <c r="O123" s="2">
        <f t="shared" si="34"/>
        <v>25610.991961593965</v>
      </c>
      <c r="P123" s="2">
        <f t="shared" si="35"/>
        <v>20656.004766252296</v>
      </c>
      <c r="R123">
        <f t="shared" si="36"/>
        <v>102</v>
      </c>
      <c r="S123" s="89">
        <f t="shared" si="26"/>
        <v>34090.088178792619</v>
      </c>
      <c r="T123" s="89">
        <f>IF(AND(S123=0,S122&gt;0),SUM($G123:$H$381),S123)</f>
        <v>34090.088178792619</v>
      </c>
      <c r="U123" s="82">
        <f>SUM(T123:T$381)</f>
        <v>5897297.2596439077</v>
      </c>
      <c r="V123" s="68">
        <f>localspline(R123,'BBG rates'!$G$10:$G$27,'BBG rates'!$K$10:$K$27)</f>
        <v>1.0262915229336613</v>
      </c>
      <c r="W123" s="68">
        <f>locallinterp(R123,'BBG rates'!$G$10:$G$27,'BBG rates'!$J$10:$J$27)</f>
        <v>-0.29849999999999999</v>
      </c>
      <c r="X123" s="56">
        <f t="shared" si="37"/>
        <v>-0.29890916583643623</v>
      </c>
      <c r="Y123" s="66">
        <f t="shared" si="27"/>
        <v>-48.417441132760466</v>
      </c>
      <c r="Z123" s="72">
        <f t="shared" si="28"/>
        <v>-9.8521283227328491E-3</v>
      </c>
      <c r="AA123" s="79">
        <f t="shared" si="29"/>
        <v>-157.45120708819701</v>
      </c>
      <c r="AB123" s="81">
        <f t="shared" si="38"/>
        <v>-3.2038650959447336E-2</v>
      </c>
      <c r="AD123" s="95">
        <f>locallinterp(R123,'BBG rates'!$N$10:$N$369,'BBG rates'!$P$10:$P$369)</f>
        <v>8.6588659919254471</v>
      </c>
      <c r="AI123" s="185">
        <f t="shared" si="30"/>
        <v>102</v>
      </c>
      <c r="AJ123" s="127">
        <f>locallinterp(MIN(AI123,CAP_Senior*12),'BBG rates'!$X$24:$X$65,'BBG rates'!$Y$24:$Y$65)</f>
        <v>51.593861453032844</v>
      </c>
      <c r="AK123" s="127">
        <f>locallinterp(MIN(AI123,CAP_CB*12),'BBG rates'!$AA$25:$AA$40,'BBG rates'!$AC$25:$AC$40)</f>
        <v>9.3999999999999986</v>
      </c>
      <c r="AL123" s="144">
        <f t="shared" si="31"/>
        <v>16.572956447015581</v>
      </c>
      <c r="AM123" s="142">
        <f>(SUMPRODUCT(AL123:AL$381,G123:G$381)+SUMPRODUCT(AL123:AL$381,H123:H$381))/12</f>
        <v>9632663.4271027725</v>
      </c>
    </row>
    <row r="124" spans="1:39" x14ac:dyDescent="0.2">
      <c r="A124" s="7">
        <v>103</v>
      </c>
      <c r="B124" s="7">
        <v>51.5</v>
      </c>
      <c r="C124" s="7">
        <v>25.75</v>
      </c>
      <c r="D124" s="12">
        <f t="shared" si="23"/>
        <v>8.5833333333333339</v>
      </c>
      <c r="E124" s="29">
        <f t="shared" si="39"/>
        <v>5829231.1320186667</v>
      </c>
      <c r="F124" s="2">
        <f t="shared" si="24"/>
        <v>18284.141542893856</v>
      </c>
      <c r="G124" s="2">
        <f t="shared" si="32"/>
        <v>14829.974354968324</v>
      </c>
      <c r="H124" s="2">
        <f t="shared" si="33"/>
        <v>19146.065091484485</v>
      </c>
      <c r="I124" s="2">
        <f t="shared" si="22"/>
        <v>52260.180989346671</v>
      </c>
      <c r="J124" s="2">
        <f t="shared" si="40"/>
        <v>448566.55349189229</v>
      </c>
      <c r="K124" s="2">
        <f t="shared" si="25"/>
        <v>37922.088523244907</v>
      </c>
      <c r="L124" s="2">
        <f t="shared" si="25"/>
        <v>325497.9264911855</v>
      </c>
      <c r="M124" s="2"/>
      <c r="N124" s="28">
        <f t="shared" si="41"/>
        <v>8171344.4947921718</v>
      </c>
      <c r="O124" s="2">
        <f t="shared" si="34"/>
        <v>25546.577162012109</v>
      </c>
      <c r="P124" s="2">
        <f t="shared" si="35"/>
        <v>20720.419565834156</v>
      </c>
      <c r="R124">
        <f t="shared" si="36"/>
        <v>103</v>
      </c>
      <c r="S124" s="89">
        <f t="shared" si="26"/>
        <v>33976.039446452807</v>
      </c>
      <c r="T124" s="89">
        <f>IF(AND(S124=0,S123&gt;0),SUM($G124:$H$381),S124)</f>
        <v>33976.039446452807</v>
      </c>
      <c r="U124" s="82">
        <f>SUM(T124:T$381)</f>
        <v>5863207.1714651138</v>
      </c>
      <c r="V124" s="68">
        <f>localspline(R124,'BBG rates'!$G$10:$G$27,'BBG rates'!$K$10:$K$27)</f>
        <v>1.0261747690642877</v>
      </c>
      <c r="W124" s="68">
        <f>locallinterp(R124,'BBG rates'!$G$10:$G$27,'BBG rates'!$J$10:$J$27)</f>
        <v>-0.29425000000000001</v>
      </c>
      <c r="X124" s="56">
        <f t="shared" si="37"/>
        <v>-0.29464758667061552</v>
      </c>
      <c r="Y124" s="66">
        <f t="shared" si="27"/>
        <v>-39.925907948749249</v>
      </c>
      <c r="Z124" s="72">
        <f t="shared" si="28"/>
        <v>-8.1714816033912983E-3</v>
      </c>
      <c r="AA124" s="79">
        <f t="shared" si="29"/>
        <v>-156.54104005791606</v>
      </c>
      <c r="AB124" s="81">
        <f t="shared" si="38"/>
        <v>-3.2038650959447336E-2</v>
      </c>
      <c r="AD124" s="95">
        <f>locallinterp(R124,'BBG rates'!$N$10:$N$369,'BBG rates'!$P$10:$P$369)</f>
        <v>8.7443805560141374</v>
      </c>
      <c r="AI124" s="185">
        <f t="shared" si="30"/>
        <v>103</v>
      </c>
      <c r="AJ124" s="127">
        <f>locallinterp(MIN(AI124,CAP_Senior*12),'BBG rates'!$X$24:$X$65,'BBG rates'!$Y$24:$Y$65)</f>
        <v>51.78074386960764</v>
      </c>
      <c r="AK124" s="127">
        <f>locallinterp(MIN(AI124,CAP_CB*12),'BBG rates'!$AA$25:$AA$40,'BBG rates'!$AC$25:$AC$40)</f>
        <v>9.4333333333333336</v>
      </c>
      <c r="AL124" s="144">
        <f t="shared" si="31"/>
        <v>16.632393124499966</v>
      </c>
      <c r="AM124" s="142">
        <f>(SUMPRODUCT(AL124:AL$381,G124:G$381)+SUMPRODUCT(AL124:AL$381,H124:H$381))/12</f>
        <v>9585582.2982142698</v>
      </c>
    </row>
    <row r="125" spans="1:39" x14ac:dyDescent="0.2">
      <c r="A125" s="7">
        <v>104</v>
      </c>
      <c r="B125" s="7">
        <v>52</v>
      </c>
      <c r="C125" s="7">
        <v>26</v>
      </c>
      <c r="D125" s="12">
        <f t="shared" si="23"/>
        <v>8.6666666666666661</v>
      </c>
      <c r="E125" s="29">
        <f t="shared" si="39"/>
        <v>5795368.7675337726</v>
      </c>
      <c r="F125" s="2">
        <f t="shared" si="24"/>
        <v>18178.188828596256</v>
      </c>
      <c r="G125" s="2">
        <f t="shared" si="32"/>
        <v>14827.520070698743</v>
      </c>
      <c r="H125" s="2">
        <f t="shared" si="33"/>
        <v>19034.844414195122</v>
      </c>
      <c r="I125" s="2">
        <f t="shared" si="22"/>
        <v>52040.55331349012</v>
      </c>
      <c r="J125" s="2">
        <f t="shared" si="40"/>
        <v>451018.12871691433</v>
      </c>
      <c r="K125" s="2">
        <f t="shared" si="25"/>
        <v>37645.322646217275</v>
      </c>
      <c r="L125" s="2">
        <f t="shared" si="25"/>
        <v>326259.46293388307</v>
      </c>
      <c r="M125" s="2"/>
      <c r="N125" s="28">
        <f t="shared" si="41"/>
        <v>8150559.4595521698</v>
      </c>
      <c r="O125" s="2">
        <f t="shared" si="34"/>
        <v>25481.961487844281</v>
      </c>
      <c r="P125" s="2">
        <f t="shared" si="35"/>
        <v>20785.035240001976</v>
      </c>
      <c r="R125">
        <f t="shared" si="36"/>
        <v>104</v>
      </c>
      <c r="S125" s="89">
        <f t="shared" si="26"/>
        <v>33862.364484893864</v>
      </c>
      <c r="T125" s="89">
        <f>IF(AND(S125=0,S124&gt;0),SUM($G125:$H$381),S125)</f>
        <v>33862.364484893864</v>
      </c>
      <c r="U125" s="82">
        <f>SUM(T125:T$381)</f>
        <v>5829231.1320186611</v>
      </c>
      <c r="V125" s="68">
        <f>localspline(R125,'BBG rates'!$G$10:$G$27,'BBG rates'!$K$10:$K$27)</f>
        <v>1.0260484696251713</v>
      </c>
      <c r="W125" s="68">
        <f>locallinterp(R125,'BBG rates'!$G$10:$G$27,'BBG rates'!$J$10:$J$27)</f>
        <v>-0.29000000000000004</v>
      </c>
      <c r="X125" s="56">
        <f t="shared" si="37"/>
        <v>-0.29038617401559996</v>
      </c>
      <c r="Y125" s="66">
        <f t="shared" si="27"/>
        <v>-31.583442925813454</v>
      </c>
      <c r="Z125" s="72">
        <f t="shared" si="28"/>
        <v>-6.5017376481778548E-3</v>
      </c>
      <c r="AA125" s="79">
        <f t="shared" si="29"/>
        <v>-155.63391800057497</v>
      </c>
      <c r="AB125" s="81">
        <f t="shared" si="38"/>
        <v>-3.2038650959447336E-2</v>
      </c>
      <c r="AD125" s="95">
        <f>locallinterp(R125,'BBG rates'!$N$10:$N$369,'BBG rates'!$P$10:$P$369)</f>
        <v>8.8298845951495686</v>
      </c>
      <c r="AI125" s="185">
        <f t="shared" si="30"/>
        <v>104</v>
      </c>
      <c r="AJ125" s="127">
        <f>locallinterp(MIN(AI125,CAP_Senior*12),'BBG rates'!$X$24:$X$65,'BBG rates'!$Y$24:$Y$65)</f>
        <v>51.967626286182437</v>
      </c>
      <c r="AK125" s="127">
        <f>locallinterp(MIN(AI125,CAP_CB*12),'BBG rates'!$AA$25:$AA$40,'BBG rates'!$AC$25:$AC$40)</f>
        <v>9.4666666666666668</v>
      </c>
      <c r="AL125" s="144">
        <f t="shared" si="31"/>
        <v>16.691829801984348</v>
      </c>
      <c r="AM125" s="142">
        <f>(SUMPRODUCT(AL125:AL$381,G125:G$381)+SUMPRODUCT(AL125:AL$381,H125:H$381))/12</f>
        <v>9538490.3944736924</v>
      </c>
    </row>
    <row r="126" spans="1:39" x14ac:dyDescent="0.2">
      <c r="A126" s="7">
        <v>105</v>
      </c>
      <c r="B126" s="7">
        <v>52.5</v>
      </c>
      <c r="C126" s="7">
        <v>26.25</v>
      </c>
      <c r="D126" s="12">
        <f t="shared" si="23"/>
        <v>8.75</v>
      </c>
      <c r="E126" s="29">
        <f t="shared" si="39"/>
        <v>5761619.7054633517</v>
      </c>
      <c r="F126" s="2">
        <f t="shared" si="24"/>
        <v>18072.590604431145</v>
      </c>
      <c r="G126" s="2">
        <f t="shared" si="32"/>
        <v>14825.06619260056</v>
      </c>
      <c r="H126" s="2">
        <f t="shared" si="33"/>
        <v>18923.995877819954</v>
      </c>
      <c r="I126" s="2">
        <f t="shared" si="22"/>
        <v>51821.652674851663</v>
      </c>
      <c r="J126" s="2">
        <f t="shared" si="40"/>
        <v>453439.46090495202</v>
      </c>
      <c r="K126" s="2">
        <f t="shared" si="25"/>
        <v>37370.435364952107</v>
      </c>
      <c r="L126" s="2">
        <f t="shared" si="25"/>
        <v>326991.30944333092</v>
      </c>
      <c r="M126" s="2"/>
      <c r="N126" s="28">
        <f t="shared" si="41"/>
        <v>8129709.6071369955</v>
      </c>
      <c r="O126" s="2">
        <f t="shared" si="34"/>
        <v>25417.144312672339</v>
      </c>
      <c r="P126" s="2">
        <f t="shared" si="35"/>
        <v>20849.852415173922</v>
      </c>
      <c r="R126">
        <f t="shared" si="36"/>
        <v>105</v>
      </c>
      <c r="S126" s="89">
        <f t="shared" si="26"/>
        <v>33749.062070420514</v>
      </c>
      <c r="T126" s="89">
        <f>IF(AND(S126=0,S125&gt;0),SUM($G126:$H$381),S126)</f>
        <v>33749.062070420514</v>
      </c>
      <c r="U126" s="82">
        <f>SUM(T126:T$381)</f>
        <v>5795368.767533768</v>
      </c>
      <c r="V126" s="68">
        <f>localspline(R126,'BBG rates'!$G$10:$G$27,'BBG rates'!$K$10:$K$27)</f>
        <v>1.0259122699387149</v>
      </c>
      <c r="W126" s="68">
        <f>locallinterp(R126,'BBG rates'!$G$10:$G$27,'BBG rates'!$J$10:$J$27)</f>
        <v>-0.28575</v>
      </c>
      <c r="X126" s="56">
        <f t="shared" si="37"/>
        <v>-0.28612492785766719</v>
      </c>
      <c r="Y126" s="66">
        <f t="shared" si="27"/>
        <v>-23.38914087090507</v>
      </c>
      <c r="Z126" s="72">
        <f t="shared" si="28"/>
        <v>-4.8429996728284203E-3</v>
      </c>
      <c r="AA126" s="79">
        <f t="shared" si="29"/>
        <v>-154.72983093691406</v>
      </c>
      <c r="AB126" s="81">
        <f t="shared" si="38"/>
        <v>-3.2038650959447336E-2</v>
      </c>
      <c r="AD126" s="95">
        <f>locallinterp(R126,'BBG rates'!$N$10:$N$369,'BBG rates'!$P$10:$P$369)</f>
        <v>8.9153772843111287</v>
      </c>
      <c r="AI126" s="185">
        <f t="shared" si="30"/>
        <v>105</v>
      </c>
      <c r="AJ126" s="127">
        <f>locallinterp(MIN(AI126,CAP_Senior*12),'BBG rates'!$X$24:$X$65,'BBG rates'!$Y$24:$Y$65)</f>
        <v>52.154508702757234</v>
      </c>
      <c r="AK126" s="127">
        <f>locallinterp(MIN(AI126,CAP_CB*12),'BBG rates'!$AA$25:$AA$40,'BBG rates'!$AC$25:$AC$40)</f>
        <v>9.5</v>
      </c>
      <c r="AL126" s="144">
        <f t="shared" si="31"/>
        <v>16.751266479468732</v>
      </c>
      <c r="AM126" s="142">
        <f>(SUMPRODUCT(AL126:AL$381,G126:G$381)+SUMPRODUCT(AL126:AL$381,H126:H$381))/12</f>
        <v>9491388.3257508073</v>
      </c>
    </row>
    <row r="127" spans="1:39" x14ac:dyDescent="0.2">
      <c r="A127" s="7">
        <v>106</v>
      </c>
      <c r="B127" s="7">
        <v>53</v>
      </c>
      <c r="C127" s="7">
        <v>26.5</v>
      </c>
      <c r="D127" s="12">
        <f t="shared" si="23"/>
        <v>8.8333333333333339</v>
      </c>
      <c r="E127" s="29">
        <f t="shared" si="39"/>
        <v>5727983.5744800074</v>
      </c>
      <c r="F127" s="2">
        <f t="shared" si="24"/>
        <v>17967.345708627592</v>
      </c>
      <c r="G127" s="2">
        <f t="shared" si="32"/>
        <v>14822.612720606539</v>
      </c>
      <c r="H127" s="2">
        <f t="shared" si="33"/>
        <v>18813.518262736987</v>
      </c>
      <c r="I127" s="2">
        <f t="shared" si="22"/>
        <v>51603.476691971118</v>
      </c>
      <c r="J127" s="2">
        <f t="shared" si="40"/>
        <v>455830.71077907825</v>
      </c>
      <c r="K127" s="2">
        <f t="shared" si="25"/>
        <v>37097.414332101303</v>
      </c>
      <c r="L127" s="2">
        <f t="shared" si="25"/>
        <v>327693.8266002282</v>
      </c>
      <c r="M127" s="2"/>
      <c r="N127" s="28">
        <f t="shared" si="41"/>
        <v>8108794.7354172738</v>
      </c>
      <c r="O127" s="2">
        <f t="shared" si="34"/>
        <v>25352.125008124687</v>
      </c>
      <c r="P127" s="2">
        <f t="shared" si="35"/>
        <v>20914.871719721577</v>
      </c>
      <c r="R127">
        <f t="shared" si="36"/>
        <v>106</v>
      </c>
      <c r="S127" s="89">
        <f t="shared" si="26"/>
        <v>33636.130983343523</v>
      </c>
      <c r="T127" s="89">
        <f>IF(AND(S127=0,S126&gt;0),SUM($G127:$H$381),S127)</f>
        <v>33636.130983343523</v>
      </c>
      <c r="U127" s="82">
        <f>SUM(T127:T$381)</f>
        <v>5761619.705463347</v>
      </c>
      <c r="V127" s="68">
        <f>localspline(R127,'BBG rates'!$G$10:$G$27,'BBG rates'!$K$10:$K$27)</f>
        <v>1.025765919646864</v>
      </c>
      <c r="W127" s="68">
        <f>locallinterp(R127,'BBG rates'!$G$10:$G$27,'BBG rates'!$J$10:$J$27)</f>
        <v>-0.28150000000000003</v>
      </c>
      <c r="X127" s="56">
        <f t="shared" si="37"/>
        <v>-0.28186384818322807</v>
      </c>
      <c r="Y127" s="66">
        <f t="shared" si="27"/>
        <v>-15.342100912435901</v>
      </c>
      <c r="Z127" s="72">
        <f t="shared" si="28"/>
        <v>-3.195372488306657E-3</v>
      </c>
      <c r="AA127" s="79">
        <f t="shared" si="29"/>
        <v>-153.82876892034494</v>
      </c>
      <c r="AB127" s="81">
        <f t="shared" si="38"/>
        <v>-3.2038650959447329E-2</v>
      </c>
      <c r="AD127" s="95">
        <f>locallinterp(R127,'BBG rates'!$N$10:$N$369,'BBG rates'!$P$10:$P$369)</f>
        <v>9.0008577776150336</v>
      </c>
      <c r="AI127" s="185">
        <f t="shared" si="30"/>
        <v>106</v>
      </c>
      <c r="AJ127" s="127">
        <f>locallinterp(MIN(AI127,CAP_Senior*12),'BBG rates'!$X$24:$X$65,'BBG rates'!$Y$24:$Y$65)</f>
        <v>52.34139111933203</v>
      </c>
      <c r="AK127" s="127">
        <f>locallinterp(MIN(AI127,CAP_CB*12),'BBG rates'!$AA$25:$AA$40,'BBG rates'!$AC$25:$AC$40)</f>
        <v>9.5333333333333332</v>
      </c>
      <c r="AL127" s="144">
        <f t="shared" si="31"/>
        <v>16.81070315695311</v>
      </c>
      <c r="AM127" s="142">
        <f>(SUMPRODUCT(AL127:AL$381,G127:G$381)+SUMPRODUCT(AL127:AL$381,H127:H$381))/12</f>
        <v>9444276.6980696619</v>
      </c>
    </row>
    <row r="128" spans="1:39" x14ac:dyDescent="0.2">
      <c r="A128" s="7">
        <v>107</v>
      </c>
      <c r="B128" s="7">
        <v>53.5</v>
      </c>
      <c r="C128" s="7">
        <v>26.75</v>
      </c>
      <c r="D128" s="12">
        <f t="shared" si="23"/>
        <v>8.9166666666666661</v>
      </c>
      <c r="E128" s="29">
        <f t="shared" si="39"/>
        <v>5694460.0044720406</v>
      </c>
      <c r="F128" s="2">
        <f t="shared" si="24"/>
        <v>17862.452983218212</v>
      </c>
      <c r="G128" s="2">
        <f t="shared" si="32"/>
        <v>14820.159654649477</v>
      </c>
      <c r="H128" s="2">
        <f t="shared" si="33"/>
        <v>18703.410353317173</v>
      </c>
      <c r="I128" s="2">
        <f t="shared" si="22"/>
        <v>51386.022991184858</v>
      </c>
      <c r="J128" s="2">
        <f t="shared" si="40"/>
        <v>458192.03833806497</v>
      </c>
      <c r="K128" s="2">
        <f t="shared" si="25"/>
        <v>36826.247280230069</v>
      </c>
      <c r="L128" s="2">
        <f t="shared" si="25"/>
        <v>328367.37158205139</v>
      </c>
      <c r="M128" s="2"/>
      <c r="N128" s="28">
        <f t="shared" si="41"/>
        <v>8087814.6416332973</v>
      </c>
      <c r="O128" s="2">
        <f t="shared" si="34"/>
        <v>25286.902943870162</v>
      </c>
      <c r="P128" s="2">
        <f t="shared" si="35"/>
        <v>20980.093783976095</v>
      </c>
      <c r="R128">
        <f t="shared" si="36"/>
        <v>107</v>
      </c>
      <c r="S128" s="89">
        <f t="shared" si="26"/>
        <v>33523.570007966649</v>
      </c>
      <c r="T128" s="89">
        <f>IF(AND(S128=0,S127&gt;0),SUM($G128:$H$381),S128)</f>
        <v>33523.570007966649</v>
      </c>
      <c r="U128" s="82">
        <f>SUM(T128:T$381)</f>
        <v>5727983.5744800037</v>
      </c>
      <c r="V128" s="68">
        <f>localspline(R128,'BBG rates'!$G$10:$G$27,'BBG rates'!$K$10:$K$27)</f>
        <v>1.0256091013278616</v>
      </c>
      <c r="W128" s="68">
        <f>locallinterp(R128,'BBG rates'!$G$10:$G$27,'BBG rates'!$J$10:$J$27)</f>
        <v>-0.27725</v>
      </c>
      <c r="X128" s="56">
        <f t="shared" si="37"/>
        <v>-0.27760293497869348</v>
      </c>
      <c r="Y128" s="66">
        <f t="shared" si="27"/>
        <v>-7.4414264816356406</v>
      </c>
      <c r="Z128" s="72">
        <f t="shared" si="28"/>
        <v>-1.5589625322508754E-3</v>
      </c>
      <c r="AA128" s="79">
        <f t="shared" si="29"/>
        <v>-152.9307220368436</v>
      </c>
      <c r="AB128" s="81">
        <f t="shared" si="38"/>
        <v>-3.2038650959447329E-2</v>
      </c>
      <c r="AD128" s="95">
        <f>locallinterp(R128,'BBG rates'!$N$10:$N$369,'BBG rates'!$P$10:$P$369)</f>
        <v>9.0863252027256891</v>
      </c>
      <c r="AI128" s="185">
        <f t="shared" si="30"/>
        <v>107</v>
      </c>
      <c r="AJ128" s="127">
        <f>locallinterp(MIN(AI128,CAP_Senior*12),'BBG rates'!$X$24:$X$65,'BBG rates'!$Y$24:$Y$65)</f>
        <v>52.52827353590682</v>
      </c>
      <c r="AK128" s="127">
        <f>locallinterp(MIN(AI128,CAP_CB*12),'BBG rates'!$AA$25:$AA$40,'BBG rates'!$AC$25:$AC$40)</f>
        <v>9.5666666666666664</v>
      </c>
      <c r="AL128" s="144">
        <f t="shared" si="31"/>
        <v>16.870139834437492</v>
      </c>
      <c r="AM128" s="142">
        <f>(SUMPRODUCT(AL128:AL$381,G128:G$381)+SUMPRODUCT(AL128:AL$381,H128:H$381))/12</f>
        <v>9397156.1136272158</v>
      </c>
    </row>
    <row r="129" spans="1:39" x14ac:dyDescent="0.2">
      <c r="A129" s="7">
        <v>108</v>
      </c>
      <c r="B129" s="7">
        <v>54</v>
      </c>
      <c r="C129" s="7">
        <v>27</v>
      </c>
      <c r="D129" s="12">
        <f t="shared" si="23"/>
        <v>9</v>
      </c>
      <c r="E129" s="29">
        <f t="shared" si="39"/>
        <v>5661048.6265394669</v>
      </c>
      <c r="F129" s="2">
        <f t="shared" si="24"/>
        <v>17757.911274026723</v>
      </c>
      <c r="G129" s="2">
        <f t="shared" si="32"/>
        <v>14817.706994662183</v>
      </c>
      <c r="H129" s="2">
        <f t="shared" si="33"/>
        <v>18593.670937911334</v>
      </c>
      <c r="I129" s="2">
        <f t="shared" si="22"/>
        <v>51169.289206600239</v>
      </c>
      <c r="J129" s="2">
        <f t="shared" si="40"/>
        <v>460523.60285940213</v>
      </c>
      <c r="K129" s="2">
        <f t="shared" si="25"/>
        <v>36556.922021303639</v>
      </c>
      <c r="L129" s="2">
        <f t="shared" si="25"/>
        <v>329012.29819173273</v>
      </c>
      <c r="M129" s="2"/>
      <c r="N129" s="28">
        <f t="shared" si="41"/>
        <v>8066769.1223930633</v>
      </c>
      <c r="O129" s="2">
        <f t="shared" si="34"/>
        <v>25221.47748761197</v>
      </c>
      <c r="P129" s="2">
        <f t="shared" si="35"/>
        <v>21045.519240234287</v>
      </c>
      <c r="R129">
        <f t="shared" si="36"/>
        <v>108</v>
      </c>
      <c r="S129" s="89">
        <f t="shared" si="26"/>
        <v>33411.377932573516</v>
      </c>
      <c r="T129" s="89">
        <f>IF(AND(S129=0,S128&gt;0),SUM($G129:$H$381),S129)</f>
        <v>33411.377932573516</v>
      </c>
      <c r="U129" s="82">
        <f>SUM(T129:T$381)</f>
        <v>5694460.0044720378</v>
      </c>
      <c r="V129" s="68">
        <f>localspline(R129,'BBG rates'!$G$10:$G$27,'BBG rates'!$K$10:$K$27)</f>
        <v>1.0254415273666382</v>
      </c>
      <c r="W129" s="68">
        <f>locallinterp(R129,'BBG rates'!$G$10:$G$27,'BBG rates'!$J$10:$J$27)</f>
        <v>-0.27300000000000002</v>
      </c>
      <c r="X129" s="56">
        <f t="shared" si="37"/>
        <v>-0.27334218823060752</v>
      </c>
      <c r="Y129" s="66">
        <f t="shared" si="27"/>
        <v>0.31377470601039636</v>
      </c>
      <c r="Z129" s="72">
        <f t="shared" si="28"/>
        <v>6.6122098832334435E-5</v>
      </c>
      <c r="AA129" s="79">
        <f t="shared" si="29"/>
        <v>-152.03568040484373</v>
      </c>
      <c r="AB129" s="81">
        <f t="shared" si="38"/>
        <v>-3.2038650959447329E-2</v>
      </c>
      <c r="AD129" s="95">
        <f>locallinterp(R129,'BBG rates'!$N$10:$N$369,'BBG rates'!$P$10:$P$369)</f>
        <v>9.171778663339575</v>
      </c>
      <c r="AI129" s="185">
        <f t="shared" si="30"/>
        <v>108</v>
      </c>
      <c r="AJ129" s="127">
        <f>locallinterp(MIN(AI129,CAP_Senior*12),'BBG rates'!$X$24:$X$65,'BBG rates'!$Y$24:$Y$65)</f>
        <v>52.715155952481616</v>
      </c>
      <c r="AK129" s="127">
        <f>locallinterp(MIN(AI129,CAP_CB*12),'BBG rates'!$AA$25:$AA$40,'BBG rates'!$AC$25:$AC$40)</f>
        <v>9.6</v>
      </c>
      <c r="AL129" s="144">
        <f t="shared" si="31"/>
        <v>16.929576511921873</v>
      </c>
      <c r="AM129" s="142">
        <f>(SUMPRODUCT(AL129:AL$381,G129:G$381)+SUMPRODUCT(AL129:AL$381,H129:H$381))/12</f>
        <v>9350027.170811886</v>
      </c>
    </row>
    <row r="130" spans="1:39" x14ac:dyDescent="0.2">
      <c r="A130" s="7">
        <v>109</v>
      </c>
      <c r="B130" s="7">
        <v>54.5</v>
      </c>
      <c r="C130" s="7">
        <v>27.25</v>
      </c>
      <c r="D130" s="12">
        <f t="shared" si="23"/>
        <v>9.0833333333333339</v>
      </c>
      <c r="E130" s="29">
        <f t="shared" si="39"/>
        <v>5627749.0729900524</v>
      </c>
      <c r="F130" s="2">
        <f t="shared" si="24"/>
        <v>17653.719430655503</v>
      </c>
      <c r="G130" s="2">
        <f t="shared" si="32"/>
        <v>14815.254740577468</v>
      </c>
      <c r="H130" s="2">
        <f t="shared" si="33"/>
        <v>18484.298808837138</v>
      </c>
      <c r="I130" s="2">
        <f t="shared" si="22"/>
        <v>50953.272980070105</v>
      </c>
      <c r="J130" s="2">
        <f t="shared" si="40"/>
        <v>462825.56290230347</v>
      </c>
      <c r="K130" s="2">
        <f t="shared" si="25"/>
        <v>36289.426446177269</v>
      </c>
      <c r="L130" s="2">
        <f t="shared" si="25"/>
        <v>329628.95688611025</v>
      </c>
      <c r="M130" s="2"/>
      <c r="N130" s="28">
        <f t="shared" si="41"/>
        <v>8045657.9736702982</v>
      </c>
      <c r="O130" s="2">
        <f t="shared" si="34"/>
        <v>25155.848005081512</v>
      </c>
      <c r="P130" s="2">
        <f t="shared" si="35"/>
        <v>21111.148722764745</v>
      </c>
      <c r="R130">
        <f t="shared" si="36"/>
        <v>109</v>
      </c>
      <c r="S130" s="89">
        <f t="shared" si="26"/>
        <v>33299.553549414602</v>
      </c>
      <c r="T130" s="89">
        <f>IF(AND(S130=0,S129&gt;0),SUM($G130:$H$381),S130)</f>
        <v>33299.553549414602</v>
      </c>
      <c r="U130" s="82">
        <f>SUM(T130:T$381)</f>
        <v>5661048.626539465</v>
      </c>
      <c r="V130" s="68">
        <f>localspline(R130,'BBG rates'!$G$10:$G$27,'BBG rates'!$K$10:$K$27)</f>
        <v>1.0252631447519678</v>
      </c>
      <c r="W130" s="68">
        <f>locallinterp(R130,'BBG rates'!$G$10:$G$27,'BBG rates'!$J$10:$J$27)</f>
        <v>-0.26866666666666666</v>
      </c>
      <c r="X130" s="56">
        <f t="shared" si="37"/>
        <v>-0.26899806879856492</v>
      </c>
      <c r="Y130" s="66">
        <f t="shared" si="27"/>
        <v>7.9243906692516264</v>
      </c>
      <c r="Z130" s="72">
        <f t="shared" si="28"/>
        <v>1.6797716166085752E-3</v>
      </c>
      <c r="AA130" s="79">
        <f t="shared" si="29"/>
        <v>-151.14363417513047</v>
      </c>
      <c r="AB130" s="81">
        <f t="shared" si="38"/>
        <v>-3.2038650959447322E-2</v>
      </c>
      <c r="AD130" s="95">
        <f>locallinterp(R130,'BBG rates'!$N$10:$N$369,'BBG rates'!$P$10:$P$369)</f>
        <v>9.2572172587355723</v>
      </c>
      <c r="AI130" s="185">
        <f t="shared" si="30"/>
        <v>109</v>
      </c>
      <c r="AJ130" s="127">
        <f>locallinterp(MIN(AI130,CAP_Senior*12),'BBG rates'!$X$24:$X$65,'BBG rates'!$Y$24:$Y$65)</f>
        <v>52.8823279706587</v>
      </c>
      <c r="AK130" s="127">
        <f>locallinterp(MIN(AI130,CAP_CB*12),'BBG rates'!$AA$25:$AA$40,'BBG rates'!$AC$25:$AC$40)</f>
        <v>9.6333333333333329</v>
      </c>
      <c r="AL130" s="144">
        <f t="shared" si="31"/>
        <v>16.985662421678647</v>
      </c>
      <c r="AM130" s="142">
        <f>(SUMPRODUCT(AL130:AL$381,G130:G$381)+SUMPRODUCT(AL130:AL$381,H130:H$381))/12</f>
        <v>9302890.4642220307</v>
      </c>
    </row>
    <row r="131" spans="1:39" x14ac:dyDescent="0.2">
      <c r="A131" s="7">
        <v>110</v>
      </c>
      <c r="B131" s="7">
        <v>55</v>
      </c>
      <c r="C131" s="7">
        <v>27.5</v>
      </c>
      <c r="D131" s="12">
        <f t="shared" si="23"/>
        <v>9.1666666666666661</v>
      </c>
      <c r="E131" s="29">
        <f t="shared" si="39"/>
        <v>5594560.977335358</v>
      </c>
      <c r="F131" s="2">
        <f t="shared" si="24"/>
        <v>17549.876306473263</v>
      </c>
      <c r="G131" s="2">
        <f t="shared" si="32"/>
        <v>14812.802892328158</v>
      </c>
      <c r="H131" s="2">
        <f t="shared" si="33"/>
        <v>18375.292762366113</v>
      </c>
      <c r="I131" s="2">
        <f t="shared" si="22"/>
        <v>50737.971961167539</v>
      </c>
      <c r="J131" s="2">
        <f t="shared" si="40"/>
        <v>465098.07631070242</v>
      </c>
      <c r="K131" s="2">
        <f t="shared" si="25"/>
        <v>36023.748524089562</v>
      </c>
      <c r="L131" s="2">
        <f t="shared" si="25"/>
        <v>330217.69480415428</v>
      </c>
      <c r="M131" s="2"/>
      <c r="N131" s="28">
        <f t="shared" si="41"/>
        <v>8024480.9908024846</v>
      </c>
      <c r="O131" s="2">
        <f t="shared" si="34"/>
        <v>25090.013860032246</v>
      </c>
      <c r="P131" s="2">
        <f t="shared" si="35"/>
        <v>21176.982867814007</v>
      </c>
      <c r="R131">
        <f t="shared" si="36"/>
        <v>110</v>
      </c>
      <c r="S131" s="89">
        <f t="shared" si="26"/>
        <v>33188.095654694269</v>
      </c>
      <c r="T131" s="89">
        <f>IF(AND(S131=0,S130&gt;0),SUM($G131:$H$381),S131)</f>
        <v>33188.095654694269</v>
      </c>
      <c r="U131" s="82">
        <f>SUM(T131:T$381)</f>
        <v>5627749.0729900515</v>
      </c>
      <c r="V131" s="68">
        <f>localspline(R131,'BBG rates'!$G$10:$G$27,'BBG rates'!$K$10:$K$27)</f>
        <v>1.0250747346431872</v>
      </c>
      <c r="W131" s="68">
        <f>locallinterp(R131,'BBG rates'!$G$10:$G$27,'BBG rates'!$J$10:$J$27)</f>
        <v>-0.26433333333333336</v>
      </c>
      <c r="X131" s="56">
        <f t="shared" si="37"/>
        <v>-0.26465412238612096</v>
      </c>
      <c r="Y131" s="66">
        <f t="shared" si="27"/>
        <v>15.388986999790731</v>
      </c>
      <c r="Z131" s="72">
        <f t="shared" si="28"/>
        <v>3.2813802037441201E-3</v>
      </c>
      <c r="AA131" s="79">
        <f t="shared" si="29"/>
        <v>-150.25457353073455</v>
      </c>
      <c r="AB131" s="81">
        <f t="shared" si="38"/>
        <v>-3.2038650959447315E-2</v>
      </c>
      <c r="AD131" s="95">
        <f>locallinterp(R131,'BBG rates'!$N$10:$N$369,'BBG rates'!$P$10:$P$369)</f>
        <v>9.342640153289171</v>
      </c>
      <c r="AI131" s="185">
        <f t="shared" si="30"/>
        <v>110</v>
      </c>
      <c r="AJ131" s="127">
        <f>locallinterp(MIN(AI131,CAP_Senior*12),'BBG rates'!$X$24:$X$65,'BBG rates'!$Y$24:$Y$65)</f>
        <v>53.049499988835784</v>
      </c>
      <c r="AK131" s="127">
        <f>locallinterp(MIN(AI131,CAP_CB*12),'BBG rates'!$AA$25:$AA$40,'BBG rates'!$AC$25:$AC$40)</f>
        <v>9.6666666666666661</v>
      </c>
      <c r="AL131" s="144">
        <f t="shared" si="31"/>
        <v>17.041748331435414</v>
      </c>
      <c r="AM131" s="142">
        <f>(SUMPRODUCT(AL131:AL$381,G131:G$381)+SUMPRODUCT(AL131:AL$381,H131:H$381))/12</f>
        <v>9255755.8829401191</v>
      </c>
    </row>
    <row r="132" spans="1:39" x14ac:dyDescent="0.2">
      <c r="A132" s="7">
        <v>111</v>
      </c>
      <c r="B132" s="7">
        <v>55.5</v>
      </c>
      <c r="C132" s="7">
        <v>27.75</v>
      </c>
      <c r="D132" s="12">
        <f t="shared" si="23"/>
        <v>9.25</v>
      </c>
      <c r="E132" s="29">
        <f t="shared" si="39"/>
        <v>5561483.9742868003</v>
      </c>
      <c r="F132" s="2">
        <f t="shared" si="24"/>
        <v>17446.380758602674</v>
      </c>
      <c r="G132" s="2">
        <f t="shared" si="32"/>
        <v>14810.35144984709</v>
      </c>
      <c r="H132" s="2">
        <f t="shared" si="33"/>
        <v>18266.65159871069</v>
      </c>
      <c r="I132" s="2">
        <f t="shared" si="22"/>
        <v>50523.383807160455</v>
      </c>
      <c r="J132" s="2">
        <f t="shared" si="40"/>
        <v>467341.30021623423</v>
      </c>
      <c r="K132" s="2">
        <f t="shared" si="25"/>
        <v>35759.876302158897</v>
      </c>
      <c r="L132" s="2">
        <f t="shared" si="25"/>
        <v>330778.85579496983</v>
      </c>
      <c r="M132" s="2"/>
      <c r="N132" s="28">
        <f t="shared" si="41"/>
        <v>8003237.9684888721</v>
      </c>
      <c r="O132" s="2">
        <f t="shared" si="34"/>
        <v>25023.974414233544</v>
      </c>
      <c r="P132" s="2">
        <f t="shared" si="35"/>
        <v>21243.022313612721</v>
      </c>
      <c r="R132">
        <f t="shared" si="36"/>
        <v>111</v>
      </c>
      <c r="S132" s="89">
        <f t="shared" si="26"/>
        <v>33077.003048557781</v>
      </c>
      <c r="T132" s="89">
        <f>IF(AND(S132=0,S131&gt;0),SUM($G132:$H$381),S132)</f>
        <v>33077.003048557781</v>
      </c>
      <c r="U132" s="82">
        <f>SUM(T132:T$381)</f>
        <v>5594560.9773353571</v>
      </c>
      <c r="V132" s="68">
        <f>localspline(R132,'BBG rates'!$G$10:$G$27,'BBG rates'!$K$10:$K$27)</f>
        <v>1.0248774990061804</v>
      </c>
      <c r="W132" s="68">
        <f>locallinterp(R132,'BBG rates'!$G$10:$G$27,'BBG rates'!$J$10:$J$27)</f>
        <v>-0.26</v>
      </c>
      <c r="X132" s="56">
        <f t="shared" si="37"/>
        <v>-0.26031034897862071</v>
      </c>
      <c r="Y132" s="66">
        <f t="shared" si="27"/>
        <v>22.708458940757186</v>
      </c>
      <c r="Z132" s="72">
        <f t="shared" si="28"/>
        <v>4.8708291569801859E-3</v>
      </c>
      <c r="AA132" s="79">
        <f t="shared" si="29"/>
        <v>-149.36848868682662</v>
      </c>
      <c r="AB132" s="81">
        <f t="shared" si="38"/>
        <v>-3.2038650959447315E-2</v>
      </c>
      <c r="AD132" s="95">
        <f>locallinterp(R132,'BBG rates'!$N$10:$N$369,'BBG rates'!$P$10:$P$369)</f>
        <v>9.4280466115396866</v>
      </c>
      <c r="AI132" s="185">
        <f t="shared" si="30"/>
        <v>111</v>
      </c>
      <c r="AJ132" s="127">
        <f>locallinterp(MIN(AI132,CAP_Senior*12),'BBG rates'!$X$24:$X$65,'BBG rates'!$Y$24:$Y$65)</f>
        <v>53.216672007012875</v>
      </c>
      <c r="AK132" s="127">
        <f>locallinterp(MIN(AI132,CAP_CB*12),'BBG rates'!$AA$25:$AA$40,'BBG rates'!$AC$25:$AC$40)</f>
        <v>9.6999999999999993</v>
      </c>
      <c r="AL132" s="144">
        <f t="shared" si="31"/>
        <v>17.097834241192189</v>
      </c>
      <c r="AM132" s="142">
        <f>(SUMPRODUCT(AL132:AL$381,G132:G$381)+SUMPRODUCT(AL132:AL$381,H132:H$381))/12</f>
        <v>9208623.9517945442</v>
      </c>
    </row>
    <row r="133" spans="1:39" x14ac:dyDescent="0.2">
      <c r="A133" s="7">
        <v>112</v>
      </c>
      <c r="B133" s="7">
        <v>56</v>
      </c>
      <c r="C133" s="7">
        <v>28</v>
      </c>
      <c r="D133" s="12">
        <f t="shared" si="23"/>
        <v>9.3333333333333339</v>
      </c>
      <c r="E133" s="29">
        <f t="shared" si="39"/>
        <v>5528517.6997517217</v>
      </c>
      <c r="F133" s="2">
        <f t="shared" si="24"/>
        <v>17343.23164790812</v>
      </c>
      <c r="G133" s="2">
        <f t="shared" si="32"/>
        <v>14807.900413067106</v>
      </c>
      <c r="H133" s="2">
        <f t="shared" si="33"/>
        <v>18158.374122011326</v>
      </c>
      <c r="I133" s="2">
        <f t="shared" si="22"/>
        <v>50309.506182986552</v>
      </c>
      <c r="J133" s="2">
        <f t="shared" si="40"/>
        <v>469555.39104120783</v>
      </c>
      <c r="K133" s="2">
        <f t="shared" si="25"/>
        <v>35497.797904883308</v>
      </c>
      <c r="L133" s="2">
        <f t="shared" si="25"/>
        <v>331312.78044557752</v>
      </c>
      <c r="M133" s="2"/>
      <c r="N133" s="28">
        <f t="shared" si="41"/>
        <v>7981928.7007884905</v>
      </c>
      <c r="O133" s="2">
        <f t="shared" si="34"/>
        <v>24957.729027464466</v>
      </c>
      <c r="P133" s="2">
        <f t="shared" si="35"/>
        <v>21309.267700381795</v>
      </c>
      <c r="R133">
        <f t="shared" si="36"/>
        <v>112</v>
      </c>
      <c r="S133" s="89">
        <f t="shared" si="26"/>
        <v>32966.274535078432</v>
      </c>
      <c r="T133" s="89">
        <f>IF(AND(S133=0,S132&gt;0),SUM($G133:$H$381),S133)</f>
        <v>32966.274535078432</v>
      </c>
      <c r="U133" s="82">
        <f>SUM(T133:T$381)</f>
        <v>5561483.9742867993</v>
      </c>
      <c r="V133" s="68">
        <f>localspline(R133,'BBG rates'!$G$10:$G$27,'BBG rates'!$K$10:$K$27)</f>
        <v>1.0246725206620915</v>
      </c>
      <c r="W133" s="68">
        <f>locallinterp(R133,'BBG rates'!$G$10:$G$27,'BBG rates'!$J$10:$J$27)</f>
        <v>-0.25566666666666671</v>
      </c>
      <c r="X133" s="56">
        <f t="shared" si="37"/>
        <v>-0.2559667485618089</v>
      </c>
      <c r="Y133" s="66">
        <f t="shared" si="27"/>
        <v>29.883697446371333</v>
      </c>
      <c r="Z133" s="72">
        <f t="shared" si="28"/>
        <v>6.4479978907507896E-3</v>
      </c>
      <c r="AA133" s="79">
        <f t="shared" si="29"/>
        <v>-148.48536989061219</v>
      </c>
      <c r="AB133" s="81">
        <f t="shared" si="38"/>
        <v>-3.2038650959447315E-2</v>
      </c>
      <c r="AD133" s="95">
        <f>locallinterp(R133,'BBG rates'!$N$10:$N$369,'BBG rates'!$P$10:$P$369)</f>
        <v>9.5134359882615271</v>
      </c>
      <c r="AI133" s="185">
        <f t="shared" si="30"/>
        <v>112</v>
      </c>
      <c r="AJ133" s="127">
        <f>locallinterp(MIN(AI133,CAP_Senior*12),'BBG rates'!$X$24:$X$65,'BBG rates'!$Y$24:$Y$65)</f>
        <v>53.383844025189958</v>
      </c>
      <c r="AK133" s="127">
        <f>locallinterp(MIN(AI133,CAP_CB*12),'BBG rates'!$AA$25:$AA$40,'BBG rates'!$AC$25:$AC$40)</f>
        <v>9.7333333333333325</v>
      </c>
      <c r="AL133" s="144">
        <f t="shared" si="31"/>
        <v>17.153920150948959</v>
      </c>
      <c r="AM133" s="142">
        <f>(SUMPRODUCT(AL133:AL$381,G133:G$381)+SUMPRODUCT(AL133:AL$381,H133:H$381))/12</f>
        <v>9161495.1921845712</v>
      </c>
    </row>
    <row r="134" spans="1:39" x14ac:dyDescent="0.2">
      <c r="A134" s="7">
        <v>113</v>
      </c>
      <c r="B134" s="7">
        <v>56.5</v>
      </c>
      <c r="C134" s="7">
        <v>28.25</v>
      </c>
      <c r="D134" s="12">
        <f t="shared" si="23"/>
        <v>9.4166666666666661</v>
      </c>
      <c r="E134" s="29">
        <f t="shared" si="39"/>
        <v>5495661.7908294769</v>
      </c>
      <c r="F134" s="2">
        <f t="shared" si="24"/>
        <v>17240.427838983414</v>
      </c>
      <c r="G134" s="2">
        <f t="shared" si="32"/>
        <v>14805.449781921066</v>
      </c>
      <c r="H134" s="2">
        <f t="shared" si="33"/>
        <v>18050.459140323623</v>
      </c>
      <c r="I134" s="2">
        <f t="shared" si="22"/>
        <v>50096.3367612281</v>
      </c>
      <c r="J134" s="2">
        <f t="shared" si="40"/>
        <v>471740.5045015646</v>
      </c>
      <c r="K134" s="2">
        <f t="shared" si="25"/>
        <v>35237.501533643328</v>
      </c>
      <c r="L134" s="2">
        <f t="shared" si="25"/>
        <v>331819.80610847467</v>
      </c>
      <c r="M134" s="2"/>
      <c r="N134" s="28">
        <f t="shared" si="41"/>
        <v>7960552.9811181519</v>
      </c>
      <c r="O134" s="2">
        <f t="shared" si="34"/>
        <v>24891.277057507577</v>
      </c>
      <c r="P134" s="2">
        <f t="shared" si="35"/>
        <v>21375.71967033868</v>
      </c>
      <c r="R134">
        <f t="shared" si="36"/>
        <v>113</v>
      </c>
      <c r="S134" s="89">
        <f t="shared" si="26"/>
        <v>32855.908922244693</v>
      </c>
      <c r="T134" s="89">
        <f>IF(AND(S134=0,S133&gt;0),SUM($G134:$H$381),S134)</f>
        <v>32855.908922244693</v>
      </c>
      <c r="U134" s="82">
        <f>SUM(T134:T$381)</f>
        <v>5528517.6997517208</v>
      </c>
      <c r="V134" s="68">
        <f>localspline(R134,'BBG rates'!$G$10:$G$27,'BBG rates'!$K$10:$K$27)</f>
        <v>1.0244607035944182</v>
      </c>
      <c r="W134" s="68">
        <f>locallinterp(R134,'BBG rates'!$G$10:$G$27,'BBG rates'!$J$10:$J$27)</f>
        <v>-0.25133333333333335</v>
      </c>
      <c r="X134" s="56">
        <f t="shared" si="37"/>
        <v>-0.25162332112143027</v>
      </c>
      <c r="Y134" s="66">
        <f t="shared" si="27"/>
        <v>36.915589200487986</v>
      </c>
      <c r="Z134" s="72">
        <f t="shared" si="28"/>
        <v>8.0127638991867537E-3</v>
      </c>
      <c r="AA134" s="79">
        <f t="shared" si="29"/>
        <v>-147.60520742122662</v>
      </c>
      <c r="AB134" s="81">
        <f t="shared" si="38"/>
        <v>-3.2038650959447315E-2</v>
      </c>
      <c r="AD134" s="95">
        <f>locallinterp(R134,'BBG rates'!$N$10:$N$369,'BBG rates'!$P$10:$P$369)</f>
        <v>9.5988077135610617</v>
      </c>
      <c r="AI134" s="185">
        <f t="shared" si="30"/>
        <v>113</v>
      </c>
      <c r="AJ134" s="127">
        <f>locallinterp(MIN(AI134,CAP_Senior*12),'BBG rates'!$X$24:$X$65,'BBG rates'!$Y$24:$Y$65)</f>
        <v>53.551016043367042</v>
      </c>
      <c r="AK134" s="127">
        <f>locallinterp(MIN(AI134,CAP_CB*12),'BBG rates'!$AA$25:$AA$40,'BBG rates'!$AC$25:$AC$40)</f>
        <v>9.7666666666666657</v>
      </c>
      <c r="AL134" s="144">
        <f t="shared" si="31"/>
        <v>17.21000606070573</v>
      </c>
      <c r="AM134" s="142">
        <f>(SUMPRODUCT(AL134:AL$381,G134:G$381)+SUMPRODUCT(AL134:AL$381,H134:H$381))/12</f>
        <v>9114370.1220971569</v>
      </c>
    </row>
    <row r="135" spans="1:39" x14ac:dyDescent="0.2">
      <c r="A135" s="7">
        <v>114</v>
      </c>
      <c r="B135" s="7">
        <v>57</v>
      </c>
      <c r="C135" s="7">
        <v>28.5</v>
      </c>
      <c r="D135" s="12">
        <f t="shared" si="23"/>
        <v>9.5</v>
      </c>
      <c r="E135" s="29">
        <f t="shared" si="39"/>
        <v>5462915.8858075291</v>
      </c>
      <c r="F135" s="2">
        <f t="shared" si="24"/>
        <v>17137.968200139603</v>
      </c>
      <c r="G135" s="2">
        <f t="shared" si="32"/>
        <v>14802.99955634184</v>
      </c>
      <c r="H135" s="2">
        <f t="shared" si="33"/>
        <v>17942.90546560552</v>
      </c>
      <c r="I135" s="2">
        <f t="shared" si="22"/>
        <v>49883.873222086957</v>
      </c>
      <c r="J135" s="2">
        <f t="shared" si="40"/>
        <v>473896.79560982611</v>
      </c>
      <c r="K135" s="2">
        <f t="shared" si="25"/>
        <v>34978.97546620814</v>
      </c>
      <c r="L135" s="2">
        <f t="shared" si="25"/>
        <v>332300.26692897733</v>
      </c>
      <c r="M135" s="2"/>
      <c r="N135" s="28">
        <f t="shared" si="41"/>
        <v>7939110.6022504484</v>
      </c>
      <c r="O135" s="2">
        <f t="shared" si="34"/>
        <v>24824.617860142727</v>
      </c>
      <c r="P135" s="2">
        <f t="shared" si="35"/>
        <v>21442.37886770353</v>
      </c>
      <c r="R135">
        <f t="shared" si="36"/>
        <v>114</v>
      </c>
      <c r="S135" s="89">
        <f t="shared" si="26"/>
        <v>32745.905021947357</v>
      </c>
      <c r="T135" s="89">
        <f>IF(AND(S135=0,S134&gt;0),SUM($G135:$H$381),S135)</f>
        <v>32745.905021947357</v>
      </c>
      <c r="U135" s="82">
        <f>SUM(T135:T$381)</f>
        <v>5495661.790829476</v>
      </c>
      <c r="V135" s="68">
        <f>localspline(R135,'BBG rates'!$G$10:$G$27,'BBG rates'!$K$10:$K$27)</f>
        <v>1.0242433094092576</v>
      </c>
      <c r="W135" s="68">
        <f>locallinterp(R135,'BBG rates'!$G$10:$G$27,'BBG rates'!$J$10:$J$27)</f>
        <v>-0.247</v>
      </c>
      <c r="X135" s="56">
        <f t="shared" si="37"/>
        <v>-0.24728006664269664</v>
      </c>
      <c r="Y135" s="66">
        <f t="shared" si="27"/>
        <v>43.805016635053356</v>
      </c>
      <c r="Z135" s="72">
        <f t="shared" si="28"/>
        <v>9.5650027171941543E-3</v>
      </c>
      <c r="AA135" s="79">
        <f t="shared" si="29"/>
        <v>-146.72799158963062</v>
      </c>
      <c r="AB135" s="81">
        <f t="shared" si="38"/>
        <v>-3.2038650959447315E-2</v>
      </c>
      <c r="AD135" s="95">
        <f>locallinterp(R135,'BBG rates'!$N$10:$N$369,'BBG rates'!$P$10:$P$369)</f>
        <v>9.6841613226785004</v>
      </c>
      <c r="AI135" s="185">
        <f t="shared" si="30"/>
        <v>114</v>
      </c>
      <c r="AJ135" s="127">
        <f>locallinterp(MIN(AI135,CAP_Senior*12),'BBG rates'!$X$24:$X$65,'BBG rates'!$Y$24:$Y$65)</f>
        <v>53.718188061544126</v>
      </c>
      <c r="AK135" s="127">
        <f>locallinterp(MIN(AI135,CAP_CB*12),'BBG rates'!$AA$25:$AA$40,'BBG rates'!$AC$25:$AC$40)</f>
        <v>9.8000000000000007</v>
      </c>
      <c r="AL135" s="144">
        <f t="shared" si="31"/>
        <v>17.266091970462504</v>
      </c>
      <c r="AM135" s="142">
        <f>(SUMPRODUCT(AL135:AL$381,G135:G$381)+SUMPRODUCT(AL135:AL$381,H135:H$381))/12</f>
        <v>9067249.2561236694</v>
      </c>
    </row>
    <row r="136" spans="1:39" x14ac:dyDescent="0.2">
      <c r="A136" s="7">
        <v>115</v>
      </c>
      <c r="B136" s="7">
        <v>57.5</v>
      </c>
      <c r="C136" s="7">
        <v>28.75</v>
      </c>
      <c r="D136" s="12">
        <f t="shared" si="23"/>
        <v>9.5833333333333339</v>
      </c>
      <c r="E136" s="29">
        <f t="shared" si="39"/>
        <v>5430279.6241575619</v>
      </c>
      <c r="F136" s="2">
        <f t="shared" si="24"/>
        <v>17035.851603392803</v>
      </c>
      <c r="G136" s="2">
        <f t="shared" si="32"/>
        <v>14800.549736262315</v>
      </c>
      <c r="H136" s="2">
        <f t="shared" si="33"/>
        <v>17835.711913704516</v>
      </c>
      <c r="I136" s="2">
        <f t="shared" si="22"/>
        <v>49672.113253359632</v>
      </c>
      <c r="J136" s="2">
        <f t="shared" si="40"/>
        <v>476024.41867802985</v>
      </c>
      <c r="K136" s="2">
        <f t="shared" si="25"/>
        <v>34722.208056244883</v>
      </c>
      <c r="L136" s="2">
        <f t="shared" si="25"/>
        <v>332754.49387234682</v>
      </c>
      <c r="M136" s="2"/>
      <c r="N136" s="28">
        <f t="shared" si="41"/>
        <v>7917601.3563117431</v>
      </c>
      <c r="O136" s="2">
        <f t="shared" si="34"/>
        <v>24757.750789140788</v>
      </c>
      <c r="P136" s="2">
        <f t="shared" si="35"/>
        <v>21509.245938705477</v>
      </c>
      <c r="R136">
        <f t="shared" si="36"/>
        <v>115</v>
      </c>
      <c r="S136" s="89">
        <f t="shared" si="26"/>
        <v>32636.261649966829</v>
      </c>
      <c r="T136" s="89">
        <f>IF(AND(S136=0,S135&gt;0),SUM($G136:$H$381),S136)</f>
        <v>32636.261649966829</v>
      </c>
      <c r="U136" s="82">
        <f>SUM(T136:T$381)</f>
        <v>5462915.8858075291</v>
      </c>
      <c r="V136" s="68">
        <f>localspline(R136,'BBG rates'!$G$10:$G$27,'BBG rates'!$K$10:$K$27)</f>
        <v>1.0240213314982272</v>
      </c>
      <c r="W136" s="68">
        <f>locallinterp(R136,'BBG rates'!$G$10:$G$27,'BBG rates'!$J$10:$J$27)</f>
        <v>-0.24266666666666667</v>
      </c>
      <c r="X136" s="56">
        <f t="shared" si="37"/>
        <v>-0.24293698511161921</v>
      </c>
      <c r="Y136" s="66">
        <f t="shared" si="27"/>
        <v>50.552857948472152</v>
      </c>
      <c r="Z136" s="72">
        <f t="shared" si="28"/>
        <v>1.1104587880580061E-2</v>
      </c>
      <c r="AA136" s="79">
        <f t="shared" si="29"/>
        <v>-145.85371273850615</v>
      </c>
      <c r="AB136" s="81">
        <f t="shared" si="38"/>
        <v>-3.2038650959447315E-2</v>
      </c>
      <c r="AD136" s="95">
        <f>locallinterp(R136,'BBG rates'!$N$10:$N$369,'BBG rates'!$P$10:$P$369)</f>
        <v>9.7694964336366859</v>
      </c>
      <c r="AI136" s="185">
        <f t="shared" si="30"/>
        <v>115</v>
      </c>
      <c r="AJ136" s="127">
        <f>locallinterp(MIN(AI136,CAP_Senior*12),'BBG rates'!$X$24:$X$65,'BBG rates'!$Y$24:$Y$65)</f>
        <v>53.88536007972121</v>
      </c>
      <c r="AK136" s="127">
        <f>locallinterp(MIN(AI136,CAP_CB*12),'BBG rates'!$AA$25:$AA$40,'BBG rates'!$AC$25:$AC$40)</f>
        <v>9.8333333333333339</v>
      </c>
      <c r="AL136" s="144">
        <f t="shared" si="31"/>
        <v>17.322177880219272</v>
      </c>
      <c r="AM136" s="142">
        <f>(SUMPRODUCT(AL136:AL$381,G136:G$381)+SUMPRODUCT(AL136:AL$381,H136:H$381))/12</f>
        <v>9020133.105476588</v>
      </c>
    </row>
    <row r="137" spans="1:39" x14ac:dyDescent="0.2">
      <c r="A137" s="7">
        <v>116</v>
      </c>
      <c r="B137" s="7">
        <v>58</v>
      </c>
      <c r="C137" s="7">
        <v>29</v>
      </c>
      <c r="D137" s="12">
        <f t="shared" si="23"/>
        <v>9.6666666666666661</v>
      </c>
      <c r="E137" s="29">
        <f t="shared" si="39"/>
        <v>5397752.6465316014</v>
      </c>
      <c r="F137" s="2">
        <f t="shared" si="24"/>
        <v>16934.07692445206</v>
      </c>
      <c r="G137" s="2">
        <f t="shared" si="32"/>
        <v>14798.100321615375</v>
      </c>
      <c r="H137" s="2">
        <f t="shared" si="33"/>
        <v>17728.877304344936</v>
      </c>
      <c r="I137" s="2">
        <f t="shared" si="22"/>
        <v>49461.054550412373</v>
      </c>
      <c r="J137" s="2">
        <f t="shared" si="40"/>
        <v>478123.52732065291</v>
      </c>
      <c r="K137" s="2">
        <f t="shared" si="25"/>
        <v>34467.187732831051</v>
      </c>
      <c r="L137" s="2">
        <f t="shared" si="25"/>
        <v>333182.81475070008</v>
      </c>
      <c r="M137" s="2"/>
      <c r="N137" s="28">
        <f t="shared" si="41"/>
        <v>7896025.034780154</v>
      </c>
      <c r="O137" s="2">
        <f t="shared" si="34"/>
        <v>24690.675196257394</v>
      </c>
      <c r="P137" s="2">
        <f t="shared" si="35"/>
        <v>21576.321531588874</v>
      </c>
      <c r="R137">
        <f t="shared" si="36"/>
        <v>116</v>
      </c>
      <c r="S137" s="89">
        <f t="shared" si="26"/>
        <v>32526.97762596031</v>
      </c>
      <c r="T137" s="89">
        <f>IF(AND(S137=0,S136&gt;0),SUM($G137:$H$381),S137)</f>
        <v>32526.97762596031</v>
      </c>
      <c r="U137" s="82">
        <f>SUM(T137:T$381)</f>
        <v>5430279.6241575629</v>
      </c>
      <c r="V137" s="68">
        <f>localspline(R137,'BBG rates'!$G$10:$G$27,'BBG rates'!$K$10:$K$27)</f>
        <v>1.0237959420714895</v>
      </c>
      <c r="W137" s="68">
        <f>locallinterp(R137,'BBG rates'!$G$10:$G$27,'BBG rates'!$J$10:$J$27)</f>
        <v>-0.23833333333333334</v>
      </c>
      <c r="X137" s="56">
        <f t="shared" si="37"/>
        <v>-0.2385940765134098</v>
      </c>
      <c r="Y137" s="66">
        <f t="shared" si="27"/>
        <v>57.159987123936233</v>
      </c>
      <c r="Z137" s="72">
        <f t="shared" si="28"/>
        <v>1.2631390885209643E-2</v>
      </c>
      <c r="AA137" s="79">
        <f t="shared" si="29"/>
        <v>-144.98236124215242</v>
      </c>
      <c r="AB137" s="81">
        <f t="shared" si="38"/>
        <v>-3.2038650959447315E-2</v>
      </c>
      <c r="AD137" s="95">
        <f>locallinterp(R137,'BBG rates'!$N$10:$N$369,'BBG rates'!$P$10:$P$369)</f>
        <v>9.8548127621426431</v>
      </c>
      <c r="AI137" s="185">
        <f t="shared" si="30"/>
        <v>116</v>
      </c>
      <c r="AJ137" s="127">
        <f>locallinterp(MIN(AI137,CAP_Senior*12),'BBG rates'!$X$24:$X$65,'BBG rates'!$Y$24:$Y$65)</f>
        <v>54.052532097898293</v>
      </c>
      <c r="AK137" s="127">
        <f>locallinterp(MIN(AI137,CAP_CB*12),'BBG rates'!$AA$25:$AA$40,'BBG rates'!$AC$25:$AC$40)</f>
        <v>9.8666666666666671</v>
      </c>
      <c r="AL137" s="144">
        <f t="shared" si="31"/>
        <v>17.378263789976046</v>
      </c>
      <c r="AM137" s="142">
        <f>(SUMPRODUCT(AL137:AL$381,G137:G$381)+SUMPRODUCT(AL137:AL$381,H137:H$381))/12</f>
        <v>8973022.1780060809</v>
      </c>
    </row>
    <row r="138" spans="1:39" x14ac:dyDescent="0.2">
      <c r="A138" s="7">
        <v>117</v>
      </c>
      <c r="B138" s="7">
        <v>58.5</v>
      </c>
      <c r="C138" s="7">
        <v>29.25</v>
      </c>
      <c r="D138" s="12">
        <f t="shared" si="23"/>
        <v>9.75</v>
      </c>
      <c r="E138" s="29">
        <f t="shared" si="39"/>
        <v>5365334.594758153</v>
      </c>
      <c r="F138" s="2">
        <f t="shared" si="24"/>
        <v>16832.64304270727</v>
      </c>
      <c r="G138" s="2">
        <f t="shared" si="32"/>
        <v>14795.651312333923</v>
      </c>
      <c r="H138" s="2">
        <f t="shared" si="33"/>
        <v>17622.400461115249</v>
      </c>
      <c r="I138" s="2">
        <f t="shared" si="22"/>
        <v>49250.694816156443</v>
      </c>
      <c r="J138" s="2">
        <f t="shared" si="40"/>
        <v>480194.27445752535</v>
      </c>
      <c r="K138" s="2">
        <f t="shared" si="25"/>
        <v>34213.902999970036</v>
      </c>
      <c r="L138" s="2">
        <f t="shared" si="25"/>
        <v>333585.5542497079</v>
      </c>
      <c r="M138" s="2"/>
      <c r="N138" s="28">
        <f t="shared" si="41"/>
        <v>7874381.4284835346</v>
      </c>
      <c r="O138" s="2">
        <f t="shared" si="34"/>
        <v>24623.390431226657</v>
      </c>
      <c r="P138" s="2">
        <f t="shared" si="35"/>
        <v>21643.6062966196</v>
      </c>
      <c r="R138">
        <f t="shared" si="36"/>
        <v>117</v>
      </c>
      <c r="S138" s="89">
        <f t="shared" si="26"/>
        <v>32418.051773449173</v>
      </c>
      <c r="T138" s="89">
        <f>IF(AND(S138=0,S137&gt;0),SUM($G138:$H$381),S138)</f>
        <v>32418.051773449173</v>
      </c>
      <c r="U138" s="82">
        <f>SUM(T138:T$381)</f>
        <v>5397752.6465316024</v>
      </c>
      <c r="V138" s="68">
        <f>localspline(R138,'BBG rates'!$G$10:$G$27,'BBG rates'!$K$10:$K$27)</f>
        <v>1.0235681047084597</v>
      </c>
      <c r="W138" s="68">
        <f>locallinterp(R138,'BBG rates'!$G$10:$G$27,'BBG rates'!$J$10:$J$27)</f>
        <v>-0.23400000000000001</v>
      </c>
      <c r="X138" s="56">
        <f t="shared" si="37"/>
        <v>-0.23425134083407961</v>
      </c>
      <c r="Y138" s="66">
        <f t="shared" si="27"/>
        <v>63.627273947634855</v>
      </c>
      <c r="Z138" s="72">
        <f t="shared" si="28"/>
        <v>1.4145281145149045E-2</v>
      </c>
      <c r="AA138" s="79">
        <f t="shared" si="29"/>
        <v>-144.11392750638251</v>
      </c>
      <c r="AB138" s="81">
        <f t="shared" si="38"/>
        <v>-3.2038650959447315E-2</v>
      </c>
      <c r="AD138" s="95">
        <f>locallinterp(R138,'BBG rates'!$N$10:$N$369,'BBG rates'!$P$10:$P$369)</f>
        <v>9.9401101042016808</v>
      </c>
      <c r="AI138" s="185">
        <f t="shared" si="30"/>
        <v>117</v>
      </c>
      <c r="AJ138" s="127">
        <f>locallinterp(MIN(AI138,CAP_Senior*12),'BBG rates'!$X$24:$X$65,'BBG rates'!$Y$24:$Y$65)</f>
        <v>54.219704116075377</v>
      </c>
      <c r="AK138" s="127">
        <f>locallinterp(MIN(AI138,CAP_CB*12),'BBG rates'!$AA$25:$AA$40,'BBG rates'!$AC$25:$AC$40)</f>
        <v>9.9</v>
      </c>
      <c r="AL138" s="144">
        <f t="shared" si="31"/>
        <v>17.434349699732813</v>
      </c>
      <c r="AM138" s="142">
        <f>(SUMPRODUCT(AL138:AL$381,G138:G$381)+SUMPRODUCT(AL138:AL$381,H138:H$381))/12</f>
        <v>8925916.9782165289</v>
      </c>
    </row>
    <row r="139" spans="1:39" x14ac:dyDescent="0.2">
      <c r="A139" s="7">
        <v>118</v>
      </c>
      <c r="B139" s="7">
        <v>59</v>
      </c>
      <c r="C139" s="7">
        <v>29.5</v>
      </c>
      <c r="D139" s="12">
        <f t="shared" si="23"/>
        <v>9.8333333333333339</v>
      </c>
      <c r="E139" s="29">
        <f t="shared" si="39"/>
        <v>5333025.1118383473</v>
      </c>
      <c r="F139" s="2">
        <f t="shared" si="24"/>
        <v>16731.548841217118</v>
      </c>
      <c r="G139" s="2">
        <f t="shared" si="32"/>
        <v>14793.202708350882</v>
      </c>
      <c r="H139" s="2">
        <f t="shared" si="33"/>
        <v>17516.280211455396</v>
      </c>
      <c r="I139" s="2">
        <f t="shared" si="22"/>
        <v>49041.031761023391</v>
      </c>
      <c r="J139" s="2">
        <f t="shared" si="40"/>
        <v>482236.81231673004</v>
      </c>
      <c r="K139" s="2">
        <f t="shared" si="25"/>
        <v>33962.342436109815</v>
      </c>
      <c r="L139" s="2">
        <f t="shared" si="25"/>
        <v>333963.03395507985</v>
      </c>
      <c r="M139" s="2"/>
      <c r="N139" s="28">
        <f t="shared" si="41"/>
        <v>7852670.327597443</v>
      </c>
      <c r="O139" s="2">
        <f t="shared" si="34"/>
        <v>24555.895841754871</v>
      </c>
      <c r="P139" s="2">
        <f t="shared" si="35"/>
        <v>21711.100886091386</v>
      </c>
      <c r="R139">
        <f t="shared" si="36"/>
        <v>118</v>
      </c>
      <c r="S139" s="89">
        <f t="shared" si="26"/>
        <v>32309.48291980628</v>
      </c>
      <c r="T139" s="89">
        <f>IF(AND(S139=0,S138&gt;0),SUM($G139:$H$381),S139)</f>
        <v>32309.48291980628</v>
      </c>
      <c r="U139" s="82">
        <f>SUM(T139:T$381)</f>
        <v>5365334.5947581548</v>
      </c>
      <c r="V139" s="68">
        <f>localspline(R139,'BBG rates'!$G$10:$G$27,'BBG rates'!$K$10:$K$27)</f>
        <v>1.0233389916216058</v>
      </c>
      <c r="W139" s="68">
        <f>locallinterp(R139,'BBG rates'!$G$10:$G$27,'BBG rates'!$J$10:$J$27)</f>
        <v>-0.22966666666666669</v>
      </c>
      <c r="X139" s="56">
        <f t="shared" si="37"/>
        <v>-0.22990877805884047</v>
      </c>
      <c r="Y139" s="66">
        <f t="shared" si="27"/>
        <v>69.955584026934091</v>
      </c>
      <c r="Z139" s="72">
        <f t="shared" si="28"/>
        <v>1.5646125949784286E-2</v>
      </c>
      <c r="AA139" s="79">
        <f t="shared" si="29"/>
        <v>-143.24840196842015</v>
      </c>
      <c r="AB139" s="81">
        <f t="shared" si="38"/>
        <v>-3.2038650959447308E-2</v>
      </c>
      <c r="AD139" s="95">
        <f>locallinterp(R139,'BBG rates'!$N$10:$N$369,'BBG rates'!$P$10:$P$369)</f>
        <v>10.025388353503482</v>
      </c>
      <c r="AI139" s="185">
        <f t="shared" si="30"/>
        <v>118</v>
      </c>
      <c r="AJ139" s="127">
        <f>locallinterp(MIN(AI139,CAP_Senior*12),'BBG rates'!$X$24:$X$65,'BBG rates'!$Y$24:$Y$65)</f>
        <v>54.386876134252468</v>
      </c>
      <c r="AK139" s="127">
        <f>locallinterp(MIN(AI139,CAP_CB*12),'BBG rates'!$AA$25:$AA$40,'BBG rates'!$AC$25:$AC$40)</f>
        <v>9.9333333333333336</v>
      </c>
      <c r="AL139" s="144">
        <f t="shared" si="31"/>
        <v>17.490435609489587</v>
      </c>
      <c r="AM139" s="142">
        <f>(SUMPRODUCT(AL139:AL$381,G139:G$381)+SUMPRODUCT(AL139:AL$381,H139:H$381))/12</f>
        <v>8878818.0072830003</v>
      </c>
    </row>
    <row r="140" spans="1:39" x14ac:dyDescent="0.2">
      <c r="A140" s="7">
        <v>119</v>
      </c>
      <c r="B140" s="7">
        <v>59.5</v>
      </c>
      <c r="C140" s="7">
        <v>29.75</v>
      </c>
      <c r="D140" s="12">
        <f t="shared" si="23"/>
        <v>9.9166666666666661</v>
      </c>
      <c r="E140" s="29">
        <f t="shared" si="39"/>
        <v>5300823.8419421045</v>
      </c>
      <c r="F140" s="2">
        <f t="shared" si="24"/>
        <v>16630.793206697075</v>
      </c>
      <c r="G140" s="2">
        <f t="shared" si="32"/>
        <v>14790.754509599174</v>
      </c>
      <c r="H140" s="2">
        <f t="shared" si="33"/>
        <v>17410.515386644201</v>
      </c>
      <c r="I140" s="2">
        <f t="shared" si="22"/>
        <v>48832.063102940447</v>
      </c>
      <c r="J140" s="2">
        <f t="shared" si="40"/>
        <v>484251.29243749275</v>
      </c>
      <c r="K140" s="2">
        <f t="shared" si="25"/>
        <v>33712.494693664623</v>
      </c>
      <c r="L140" s="2">
        <f t="shared" si="25"/>
        <v>334315.57237884088</v>
      </c>
      <c r="M140" s="2"/>
      <c r="N140" s="28">
        <f t="shared" si="41"/>
        <v>7830891.5216431106</v>
      </c>
      <c r="O140" s="2">
        <f t="shared" si="34"/>
        <v>24488.190773514183</v>
      </c>
      <c r="P140" s="2">
        <f t="shared" si="35"/>
        <v>21778.805954332081</v>
      </c>
      <c r="R140">
        <f t="shared" si="36"/>
        <v>119</v>
      </c>
      <c r="S140" s="89">
        <f t="shared" si="26"/>
        <v>32201.269896243375</v>
      </c>
      <c r="T140" s="89">
        <f>IF(AND(S140=0,S139&gt;0),SUM($G140:$H$381),S140)</f>
        <v>32201.269896243375</v>
      </c>
      <c r="U140" s="82">
        <f>SUM(T140:T$381)</f>
        <v>5333025.1118383482</v>
      </c>
      <c r="V140" s="68">
        <f>localspline(R140,'BBG rates'!$G$10:$G$27,'BBG rates'!$K$10:$K$27)</f>
        <v>1.0231096409004712</v>
      </c>
      <c r="W140" s="68">
        <f>locallinterp(R140,'BBG rates'!$G$10:$G$27,'BBG rates'!$J$10:$J$27)</f>
        <v>-0.22533333333333333</v>
      </c>
      <c r="X140" s="56">
        <f t="shared" si="37"/>
        <v>-0.22556638817357033</v>
      </c>
      <c r="Y140" s="66">
        <f t="shared" si="27"/>
        <v>76.145778808438791</v>
      </c>
      <c r="Z140" s="72">
        <f t="shared" si="28"/>
        <v>1.7133790419867099E-2</v>
      </c>
      <c r="AA140" s="79">
        <f t="shared" si="29"/>
        <v>-142.38577509679692</v>
      </c>
      <c r="AB140" s="81">
        <f t="shared" si="38"/>
        <v>-3.2038650959447308E-2</v>
      </c>
      <c r="AD140" s="95">
        <f>locallinterp(R140,'BBG rates'!$N$10:$N$369,'BBG rates'!$P$10:$P$369)</f>
        <v>10.110647490245189</v>
      </c>
      <c r="AI140" s="185">
        <f t="shared" si="30"/>
        <v>119</v>
      </c>
      <c r="AJ140" s="127">
        <f>locallinterp(MIN(AI140,CAP_Senior*12),'BBG rates'!$X$24:$X$65,'BBG rates'!$Y$24:$Y$65)</f>
        <v>54.554048152429552</v>
      </c>
      <c r="AK140" s="127">
        <f>locallinterp(MIN(AI140,CAP_CB*12),'BBG rates'!$AA$25:$AA$40,'BBG rates'!$AC$25:$AC$40)</f>
        <v>9.9666666666666668</v>
      </c>
      <c r="AL140" s="144">
        <f t="shared" si="31"/>
        <v>17.546521519246355</v>
      </c>
      <c r="AM140" s="142">
        <f>(SUMPRODUCT(AL140:AL$381,G140:G$381)+SUMPRODUCT(AL140:AL$381,H140:H$381))/12</f>
        <v>8831725.7630676031</v>
      </c>
    </row>
    <row r="141" spans="1:39" x14ac:dyDescent="0.2">
      <c r="A141" s="7">
        <v>120</v>
      </c>
      <c r="B141" s="7">
        <v>60</v>
      </c>
      <c r="C141" s="7">
        <v>30</v>
      </c>
      <c r="D141" s="12">
        <f t="shared" si="23"/>
        <v>10</v>
      </c>
      <c r="E141" s="29">
        <f t="shared" si="39"/>
        <v>5268730.4304043055</v>
      </c>
      <c r="F141" s="2">
        <f t="shared" si="24"/>
        <v>16530.375029507424</v>
      </c>
      <c r="G141" s="2">
        <f t="shared" si="32"/>
        <v>14788.306716011732</v>
      </c>
      <c r="H141" s="2">
        <f t="shared" si="33"/>
        <v>17305.10482178679</v>
      </c>
      <c r="I141" s="2">
        <f t="shared" si="22"/>
        <v>48623.786567305942</v>
      </c>
      <c r="J141" s="2">
        <f t="shared" si="40"/>
        <v>486237.86567305942</v>
      </c>
      <c r="K141" s="2">
        <f t="shared" si="25"/>
        <v>33464.348498539752</v>
      </c>
      <c r="L141" s="2">
        <f t="shared" si="25"/>
        <v>334643.48498539755</v>
      </c>
      <c r="M141" s="2"/>
      <c r="N141" s="28">
        <f t="shared" si="41"/>
        <v>7809044.7994854003</v>
      </c>
      <c r="O141" s="2">
        <f t="shared" si="34"/>
        <v>24420.274570136244</v>
      </c>
      <c r="P141" s="2">
        <f t="shared" si="35"/>
        <v>21846.722157710024</v>
      </c>
      <c r="R141">
        <f t="shared" si="36"/>
        <v>120</v>
      </c>
      <c r="S141" s="89">
        <f t="shared" si="26"/>
        <v>32093.411537798522</v>
      </c>
      <c r="T141" s="89">
        <f>IF(AND(S141=0,S140&gt;0),SUM($G141:$H$381),S141)</f>
        <v>32093.411537798522</v>
      </c>
      <c r="U141" s="82">
        <f>SUM(T141:T$381)</f>
        <v>5300823.8419421045</v>
      </c>
      <c r="V141" s="68">
        <f>localspline(R141,'BBG rates'!$G$10:$G$27,'BBG rates'!$K$10:$K$27)</f>
        <v>1.0228811502456665</v>
      </c>
      <c r="W141" s="68">
        <f>locallinterp(R141,'BBG rates'!$G$10:$G$27,'BBG rates'!$J$10:$J$27)</f>
        <v>-0.221</v>
      </c>
      <c r="X141" s="56">
        <f t="shared" si="37"/>
        <v>-0.22122417116374749</v>
      </c>
      <c r="Y141" s="66">
        <f t="shared" si="27"/>
        <v>82.198715596020406</v>
      </c>
      <c r="Z141" s="72">
        <f t="shared" si="28"/>
        <v>1.860813746247518E-2</v>
      </c>
      <c r="AA141" s="79">
        <f t="shared" si="29"/>
        <v>-141.52603739124967</v>
      </c>
      <c r="AB141" s="81">
        <f t="shared" si="38"/>
        <v>-3.2038650959447315E-2</v>
      </c>
      <c r="AD141" s="95">
        <f>locallinterp(R141,'BBG rates'!$N$10:$N$369,'BBG rates'!$P$10:$P$369)</f>
        <v>10.195887586098994</v>
      </c>
      <c r="AI141" s="185">
        <f t="shared" si="30"/>
        <v>120</v>
      </c>
      <c r="AJ141" s="127">
        <f>locallinterp(MIN(AI141,CAP_Senior*12),'BBG rates'!$X$24:$X$65,'BBG rates'!$Y$24:$Y$65)</f>
        <v>54.721220170606635</v>
      </c>
      <c r="AK141" s="127">
        <f>locallinterp(MIN(AI141,CAP_CB*12),'BBG rates'!$AA$25:$AA$40,'BBG rates'!$AC$25:$AC$40)</f>
        <v>10</v>
      </c>
      <c r="AL141" s="144">
        <f t="shared" si="31"/>
        <v>17.602607429003129</v>
      </c>
      <c r="AM141" s="142">
        <f>(SUMPRODUCT(AL141:AL$381,G141:G$381)+SUMPRODUCT(AL141:AL$381,H141:H$381))/12</f>
        <v>8784640.7401358113</v>
      </c>
    </row>
    <row r="142" spans="1:39" x14ac:dyDescent="0.2">
      <c r="A142" s="7">
        <v>121</v>
      </c>
      <c r="B142" s="7">
        <v>60.5</v>
      </c>
      <c r="C142" s="7">
        <v>30.25</v>
      </c>
      <c r="D142" s="12">
        <f t="shared" si="23"/>
        <v>10.083333333333334</v>
      </c>
      <c r="E142" s="29">
        <f t="shared" si="39"/>
        <v>5236744.5237209825</v>
      </c>
      <c r="F142" s="2">
        <f t="shared" si="24"/>
        <v>16430.293203641319</v>
      </c>
      <c r="G142" s="2">
        <f t="shared" si="32"/>
        <v>14785.859327521497</v>
      </c>
      <c r="H142" s="2">
        <f t="shared" si="33"/>
        <v>17200.047355802082</v>
      </c>
      <c r="I142" s="2">
        <f t="shared" si="22"/>
        <v>48416.199886964896</v>
      </c>
      <c r="J142" s="2">
        <f t="shared" si="40"/>
        <v>488196.68219356274</v>
      </c>
      <c r="K142" s="2">
        <f t="shared" si="25"/>
        <v>33217.892649659407</v>
      </c>
      <c r="L142" s="2">
        <f t="shared" si="25"/>
        <v>334947.08421739901</v>
      </c>
      <c r="M142" s="2"/>
      <c r="N142" s="28">
        <f t="shared" si="41"/>
        <v>7787129.9493307602</v>
      </c>
      <c r="O142" s="2">
        <f t="shared" si="34"/>
        <v>24352.146573205842</v>
      </c>
      <c r="P142" s="2">
        <f t="shared" si="35"/>
        <v>21914.850154640411</v>
      </c>
      <c r="R142">
        <f t="shared" si="36"/>
        <v>121</v>
      </c>
      <c r="S142" s="89">
        <f t="shared" si="26"/>
        <v>31985.906683323577</v>
      </c>
      <c r="T142" s="89">
        <f>IF(AND(S142=0,S141&gt;0),SUM($G142:$H$381),S142)</f>
        <v>31985.906683323577</v>
      </c>
      <c r="U142" s="82">
        <f>SUM(T142:T$381)</f>
        <v>5268730.4304043073</v>
      </c>
      <c r="V142" s="68">
        <f>localspline(R142,'BBG rates'!$G$10:$G$27,'BBG rates'!$K$10:$K$27)</f>
        <v>1.0226541791605388</v>
      </c>
      <c r="W142" s="68">
        <f>locallinterp(R142,'BBG rates'!$G$10:$G$27,'BBG rates'!$J$10:$J$27)</f>
        <v>-0.21708333333333332</v>
      </c>
      <c r="X142" s="56">
        <f t="shared" si="37"/>
        <v>-0.21729962374896772</v>
      </c>
      <c r="Y142" s="66">
        <f t="shared" si="27"/>
        <v>88.115247568742518</v>
      </c>
      <c r="Z142" s="72">
        <f t="shared" si="28"/>
        <v>2.0069027724839771E-2</v>
      </c>
      <c r="AA142" s="79">
        <f t="shared" si="29"/>
        <v>-140.66917938261849</v>
      </c>
      <c r="AB142" s="81">
        <f t="shared" si="38"/>
        <v>-3.2038650959447315E-2</v>
      </c>
      <c r="AD142" s="95">
        <f>locallinterp(R142,'BBG rates'!$N$10:$N$369,'BBG rates'!$P$10:$P$369)</f>
        <v>10.281108767695706</v>
      </c>
      <c r="AI142" s="185">
        <f t="shared" si="30"/>
        <v>121</v>
      </c>
      <c r="AJ142" s="127">
        <f>locallinterp(MIN(AI142,CAP_Senior*12),'BBG rates'!$X$24:$X$65,'BBG rates'!$Y$24:$Y$65)</f>
        <v>54.872445655896165</v>
      </c>
      <c r="AK142" s="127">
        <f>locallinterp(MIN(AI142,CAP_CB*12),'BBG rates'!$AA$25:$AA$40,'BBG rates'!$AC$25:$AC$40)</f>
        <v>10.016666666666666</v>
      </c>
      <c r="AL142" s="144">
        <f t="shared" si="31"/>
        <v>17.642149094835681</v>
      </c>
      <c r="AM142" s="142">
        <f>(SUMPRODUCT(AL142:AL$381,G142:G$381)+SUMPRODUCT(AL142:AL$381,H142:H$381))/12</f>
        <v>8737563.429772703</v>
      </c>
    </row>
    <row r="143" spans="1:39" x14ac:dyDescent="0.2">
      <c r="A143" s="7">
        <v>122</v>
      </c>
      <c r="B143" s="7">
        <v>61</v>
      </c>
      <c r="C143" s="7">
        <v>30.5</v>
      </c>
      <c r="D143" s="12">
        <f t="shared" si="23"/>
        <v>10.166666666666666</v>
      </c>
      <c r="E143" s="29">
        <f t="shared" si="39"/>
        <v>5204865.7695455104</v>
      </c>
      <c r="F143" s="2">
        <f t="shared" si="24"/>
        <v>16330.546626712923</v>
      </c>
      <c r="G143" s="2">
        <f t="shared" si="32"/>
        <v>14783.412344061438</v>
      </c>
      <c r="H143" s="2">
        <f t="shared" si="33"/>
        <v>17095.341831410282</v>
      </c>
      <c r="I143" s="2">
        <f t="shared" si="22"/>
        <v>48209.300802184647</v>
      </c>
      <c r="J143" s="2">
        <f t="shared" si="40"/>
        <v>490127.89148887724</v>
      </c>
      <c r="K143" s="2">
        <f t="shared" si="25"/>
        <v>32973.116018497516</v>
      </c>
      <c r="L143" s="2">
        <f t="shared" si="25"/>
        <v>335226.6795213914</v>
      </c>
      <c r="M143" s="2"/>
      <c r="N143" s="28">
        <f t="shared" si="41"/>
        <v>7765146.7587251682</v>
      </c>
      <c r="O143" s="2">
        <f t="shared" si="34"/>
        <v>24283.806122254558</v>
      </c>
      <c r="P143" s="2">
        <f t="shared" si="35"/>
        <v>21983.190605591699</v>
      </c>
      <c r="R143">
        <f t="shared" si="36"/>
        <v>122</v>
      </c>
      <c r="S143" s="89">
        <f t="shared" si="26"/>
        <v>31878.75417547172</v>
      </c>
      <c r="T143" s="89">
        <f>IF(AND(S143=0,S142&gt;0),SUM($G143:$H$381),S143)</f>
        <v>31878.75417547172</v>
      </c>
      <c r="U143" s="82">
        <f>SUM(T143:T$381)</f>
        <v>5236744.5237209843</v>
      </c>
      <c r="V143" s="68">
        <f>localspline(R143,'BBG rates'!$G$10:$G$27,'BBG rates'!$K$10:$K$27)</f>
        <v>1.0224274257333208</v>
      </c>
      <c r="W143" s="68">
        <f>locallinterp(R143,'BBG rates'!$G$10:$G$27,'BBG rates'!$J$10:$J$27)</f>
        <v>-0.21316666666666667</v>
      </c>
      <c r="X143" s="56">
        <f t="shared" si="37"/>
        <v>-0.21337521754043465</v>
      </c>
      <c r="Y143" s="66">
        <f t="shared" si="27"/>
        <v>93.907352141705687</v>
      </c>
      <c r="Z143" s="72">
        <f t="shared" si="28"/>
        <v>2.1518869606794458E-2</v>
      </c>
      <c r="AA143" s="79">
        <f t="shared" si="29"/>
        <v>-139.81519163274479</v>
      </c>
      <c r="AB143" s="81">
        <f t="shared" si="38"/>
        <v>-3.2038650959447308E-2</v>
      </c>
      <c r="AD143" s="95">
        <f>locallinterp(R143,'BBG rates'!$N$10:$N$369,'BBG rates'!$P$10:$P$369)</f>
        <v>10.366311053173483</v>
      </c>
      <c r="AI143" s="185">
        <f t="shared" si="30"/>
        <v>122</v>
      </c>
      <c r="AJ143" s="127">
        <f>locallinterp(MIN(AI143,CAP_Senior*12),'BBG rates'!$X$24:$X$65,'BBG rates'!$Y$24:$Y$65)</f>
        <v>55.023671141185694</v>
      </c>
      <c r="AK143" s="127">
        <f>locallinterp(MIN(AI143,CAP_CB*12),'BBG rates'!$AA$25:$AA$40,'BBG rates'!$AC$25:$AC$40)</f>
        <v>10.033333333333333</v>
      </c>
      <c r="AL143" s="144">
        <f t="shared" si="31"/>
        <v>17.681690760668232</v>
      </c>
      <c r="AM143" s="142">
        <f>(SUMPRODUCT(AL143:AL$381,G143:G$381)+SUMPRODUCT(AL143:AL$381,H143:H$381))/12</f>
        <v>8690538.4185526464</v>
      </c>
    </row>
    <row r="144" spans="1:39" x14ac:dyDescent="0.2">
      <c r="A144" s="7">
        <v>123</v>
      </c>
      <c r="B144" s="7">
        <v>61.5</v>
      </c>
      <c r="C144" s="7">
        <v>30.75</v>
      </c>
      <c r="D144" s="12">
        <f t="shared" si="23"/>
        <v>10.25</v>
      </c>
      <c r="E144" s="29">
        <f t="shared" si="39"/>
        <v>5173093.8166848253</v>
      </c>
      <c r="F144" s="2">
        <f t="shared" si="24"/>
        <v>16231.134199945509</v>
      </c>
      <c r="G144" s="2">
        <f t="shared" si="32"/>
        <v>14780.965765564524</v>
      </c>
      <c r="H144" s="2">
        <f t="shared" si="33"/>
        <v>16990.987095120454</v>
      </c>
      <c r="I144" s="2">
        <f t="shared" si="22"/>
        <v>48003.087060630482</v>
      </c>
      <c r="J144" s="2">
        <f t="shared" si="40"/>
        <v>492031.64237146243</v>
      </c>
      <c r="K144" s="2">
        <f t="shared" si="25"/>
        <v>32730.007548611586</v>
      </c>
      <c r="L144" s="2">
        <f t="shared" si="25"/>
        <v>335482.57737326878</v>
      </c>
      <c r="M144" s="2"/>
      <c r="N144" s="28">
        <f t="shared" si="41"/>
        <v>7743095.0145520763</v>
      </c>
      <c r="O144" s="2">
        <f t="shared" si="34"/>
        <v>24215.252554754294</v>
      </c>
      <c r="P144" s="2">
        <f t="shared" si="35"/>
        <v>22051.744173091967</v>
      </c>
      <c r="R144">
        <f t="shared" si="36"/>
        <v>123</v>
      </c>
      <c r="S144" s="89">
        <f t="shared" si="26"/>
        <v>31771.952860684978</v>
      </c>
      <c r="T144" s="89">
        <f>IF(AND(S144=0,S143&gt;0),SUM($G144:$H$381),S144)</f>
        <v>31771.952860684978</v>
      </c>
      <c r="U144" s="82">
        <f>SUM(T144:T$381)</f>
        <v>5204865.7695455132</v>
      </c>
      <c r="V144" s="68">
        <f>localspline(R144,'BBG rates'!$G$10:$G$27,'BBG rates'!$K$10:$K$27)</f>
        <v>1.0221993435827414</v>
      </c>
      <c r="W144" s="68">
        <f>locallinterp(R144,'BBG rates'!$G$10:$G$27,'BBG rates'!$J$10:$J$27)</f>
        <v>-0.20924999999999999</v>
      </c>
      <c r="X144" s="56">
        <f t="shared" si="37"/>
        <v>-0.2094509525273569</v>
      </c>
      <c r="Y144" s="66">
        <f t="shared" si="27"/>
        <v>99.575798897630122</v>
      </c>
      <c r="Z144" s="72">
        <f t="shared" si="28"/>
        <v>2.2957548564713524E-2</v>
      </c>
      <c r="AA144" s="79">
        <f t="shared" si="29"/>
        <v>-138.96406473436983</v>
      </c>
      <c r="AB144" s="81">
        <f t="shared" si="38"/>
        <v>-3.2038650959447301E-2</v>
      </c>
      <c r="AD144" s="95">
        <f>locallinterp(R144,'BBG rates'!$N$10:$N$369,'BBG rates'!$P$10:$P$369)</f>
        <v>10.451494331805378</v>
      </c>
      <c r="AI144" s="185">
        <f t="shared" si="30"/>
        <v>123</v>
      </c>
      <c r="AJ144" s="127">
        <f>locallinterp(MIN(AI144,CAP_Senior*12),'BBG rates'!$X$24:$X$65,'BBG rates'!$Y$24:$Y$65)</f>
        <v>55.174896626475224</v>
      </c>
      <c r="AK144" s="127">
        <f>locallinterp(MIN(AI144,CAP_CB*12),'BBG rates'!$AA$25:$AA$40,'BBG rates'!$AC$25:$AC$40)</f>
        <v>10.050000000000001</v>
      </c>
      <c r="AL144" s="144">
        <f t="shared" si="31"/>
        <v>17.721232426500791</v>
      </c>
      <c r="AM144" s="142">
        <f>(SUMPRODUCT(AL144:AL$381,G144:G$381)+SUMPRODUCT(AL144:AL$381,H144:H$381))/12</f>
        <v>8643565.8957888056</v>
      </c>
    </row>
    <row r="145" spans="1:39" x14ac:dyDescent="0.2">
      <c r="A145" s="7">
        <v>124</v>
      </c>
      <c r="B145" s="7">
        <v>62</v>
      </c>
      <c r="C145" s="7">
        <v>31</v>
      </c>
      <c r="D145" s="12">
        <f t="shared" si="23"/>
        <v>10.333333333333334</v>
      </c>
      <c r="E145" s="29">
        <f t="shared" si="39"/>
        <v>5141428.3150956435</v>
      </c>
      <c r="F145" s="2">
        <f t="shared" si="24"/>
        <v>16132.054828159682</v>
      </c>
      <c r="G145" s="2">
        <f t="shared" si="32"/>
        <v>14778.519591963728</v>
      </c>
      <c r="H145" s="2">
        <f t="shared" si="33"/>
        <v>16886.981997218114</v>
      </c>
      <c r="I145" s="2">
        <f t="shared" si="22"/>
        <v>47797.556417341526</v>
      </c>
      <c r="J145" s="2">
        <f t="shared" si="40"/>
        <v>493908.08297919581</v>
      </c>
      <c r="K145" s="2">
        <f t="shared" si="25"/>
        <v>32488.556255179588</v>
      </c>
      <c r="L145" s="2">
        <f t="shared" si="25"/>
        <v>335715.08130352246</v>
      </c>
      <c r="M145" s="2"/>
      <c r="N145" s="28">
        <f t="shared" si="41"/>
        <v>7720974.5030303411</v>
      </c>
      <c r="O145" s="2">
        <f t="shared" si="34"/>
        <v>24146.485206110916</v>
      </c>
      <c r="P145" s="2">
        <f t="shared" si="35"/>
        <v>22120.511521735345</v>
      </c>
      <c r="R145">
        <f t="shared" si="36"/>
        <v>124</v>
      </c>
      <c r="S145" s="89">
        <f t="shared" si="26"/>
        <v>31665.50158918184</v>
      </c>
      <c r="T145" s="89">
        <f>IF(AND(S145=0,S144&gt;0),SUM($G145:$H$381),S145)</f>
        <v>31665.50158918184</v>
      </c>
      <c r="U145" s="82">
        <f>SUM(T145:T$381)</f>
        <v>5173093.8166848281</v>
      </c>
      <c r="V145" s="68">
        <f>localspline(R145,'BBG rates'!$G$10:$G$27,'BBG rates'!$K$10:$K$27)</f>
        <v>1.0219681478976028</v>
      </c>
      <c r="W145" s="68">
        <f>locallinterp(R145,'BBG rates'!$G$10:$G$27,'BBG rates'!$J$10:$J$27)</f>
        <v>-0.20533333333333334</v>
      </c>
      <c r="X145" s="56">
        <f t="shared" si="37"/>
        <v>-0.20552682869920957</v>
      </c>
      <c r="Y145" s="66">
        <f t="shared" si="27"/>
        <v>105.12135372290075</v>
      </c>
      <c r="Z145" s="72">
        <f t="shared" si="28"/>
        <v>2.4384948144690943E-2</v>
      </c>
      <c r="AA145" s="79">
        <f t="shared" si="29"/>
        <v>-138.11578931103358</v>
      </c>
      <c r="AB145" s="81">
        <f t="shared" si="38"/>
        <v>-3.2038650959447308E-2</v>
      </c>
      <c r="AD145" s="95">
        <f>locallinterp(R145,'BBG rates'!$N$10:$N$369,'BBG rates'!$P$10:$P$369)</f>
        <v>10.536658344130178</v>
      </c>
      <c r="AI145" s="185">
        <f t="shared" si="30"/>
        <v>124</v>
      </c>
      <c r="AJ145" s="127">
        <f>locallinterp(MIN(AI145,CAP_Senior*12),'BBG rates'!$X$24:$X$65,'BBG rates'!$Y$24:$Y$65)</f>
        <v>55.326122111764754</v>
      </c>
      <c r="AK145" s="127">
        <f>locallinterp(MIN(AI145,CAP_CB*12),'BBG rates'!$AA$25:$AA$40,'BBG rates'!$AC$25:$AC$40)</f>
        <v>10.066666666666666</v>
      </c>
      <c r="AL145" s="144">
        <f t="shared" si="31"/>
        <v>17.760774092333342</v>
      </c>
      <c r="AM145" s="142">
        <f>(SUMPRODUCT(AL145:AL$381,G145:G$381)+SUMPRODUCT(AL145:AL$381,H145:H$381))/12</f>
        <v>8596646.0490148049</v>
      </c>
    </row>
    <row r="146" spans="1:39" x14ac:dyDescent="0.2">
      <c r="A146" s="7">
        <v>125</v>
      </c>
      <c r="B146" s="7">
        <v>62.5</v>
      </c>
      <c r="C146" s="7">
        <v>31.25</v>
      </c>
      <c r="D146" s="12">
        <f t="shared" si="23"/>
        <v>10.416666666666666</v>
      </c>
      <c r="E146" s="29">
        <f t="shared" si="39"/>
        <v>5109868.9158806987</v>
      </c>
      <c r="F146" s="2">
        <f t="shared" si="24"/>
        <v>16033.307419761582</v>
      </c>
      <c r="G146" s="2">
        <f t="shared" si="32"/>
        <v>14776.073823192051</v>
      </c>
      <c r="H146" s="2">
        <f t="shared" si="33"/>
        <v>16783.325391752853</v>
      </c>
      <c r="I146" s="2">
        <f t="shared" si="22"/>
        <v>47592.706634706483</v>
      </c>
      <c r="J146" s="2">
        <f t="shared" si="40"/>
        <v>495757.36077819252</v>
      </c>
      <c r="K146" s="2">
        <f t="shared" si="25"/>
        <v>32248.751224539668</v>
      </c>
      <c r="L146" s="2">
        <f t="shared" si="25"/>
        <v>335924.4919222882</v>
      </c>
      <c r="M146" s="2"/>
      <c r="N146" s="28">
        <f t="shared" si="41"/>
        <v>7698785.0097121522</v>
      </c>
      <c r="O146" s="2">
        <f t="shared" si="34"/>
        <v>24077.503409657773</v>
      </c>
      <c r="P146" s="2">
        <f t="shared" si="35"/>
        <v>22189.493318188488</v>
      </c>
      <c r="R146">
        <f t="shared" si="36"/>
        <v>125</v>
      </c>
      <c r="S146" s="89">
        <f t="shared" si="26"/>
        <v>31559.399214944904</v>
      </c>
      <c r="T146" s="89">
        <f>IF(AND(S146=0,S145&gt;0),SUM($G146:$H$381),S146)</f>
        <v>31559.399214944904</v>
      </c>
      <c r="U146" s="82">
        <f>SUM(T146:T$381)</f>
        <v>5141428.3150956463</v>
      </c>
      <c r="V146" s="68">
        <f>localspline(R146,'BBG rates'!$G$10:$G$27,'BBG rates'!$K$10:$K$27)</f>
        <v>1.0217322326848102</v>
      </c>
      <c r="W146" s="68">
        <f>locallinterp(R146,'BBG rates'!$G$10:$G$27,'BBG rates'!$J$10:$J$27)</f>
        <v>-0.20141666666666666</v>
      </c>
      <c r="X146" s="56">
        <f t="shared" si="37"/>
        <v>-0.20160284604533452</v>
      </c>
      <c r="Y146" s="66">
        <f t="shared" si="27"/>
        <v>110.54477882356269</v>
      </c>
      <c r="Z146" s="72">
        <f t="shared" si="28"/>
        <v>2.58009499420216E-2</v>
      </c>
      <c r="AA146" s="79">
        <f t="shared" si="29"/>
        <v>-137.27035601697389</v>
      </c>
      <c r="AB146" s="81">
        <f t="shared" si="38"/>
        <v>-3.2038650959447308E-2</v>
      </c>
      <c r="AD146" s="95">
        <f>locallinterp(R146,'BBG rates'!$N$10:$N$369,'BBG rates'!$P$10:$P$369)</f>
        <v>10.621802696853912</v>
      </c>
      <c r="AI146" s="185">
        <f t="shared" si="30"/>
        <v>125</v>
      </c>
      <c r="AJ146" s="127">
        <f>locallinterp(MIN(AI146,CAP_Senior*12),'BBG rates'!$X$24:$X$65,'BBG rates'!$Y$24:$Y$65)</f>
        <v>55.477347597054283</v>
      </c>
      <c r="AK146" s="127">
        <f>locallinterp(MIN(AI146,CAP_CB*12),'BBG rates'!$AA$25:$AA$40,'BBG rates'!$AC$25:$AC$40)</f>
        <v>10.083333333333332</v>
      </c>
      <c r="AL146" s="144">
        <f t="shared" si="31"/>
        <v>17.800315758165894</v>
      </c>
      <c r="AM146" s="142">
        <f>(SUMPRODUCT(AL146:AL$381,G146:G$381)+SUMPRODUCT(AL146:AL$381,H146:H$381))/12</f>
        <v>8549779.0639943164</v>
      </c>
    </row>
    <row r="147" spans="1:39" x14ac:dyDescent="0.2">
      <c r="A147" s="7">
        <v>126</v>
      </c>
      <c r="B147" s="7">
        <v>63</v>
      </c>
      <c r="C147" s="7">
        <v>31.5</v>
      </c>
      <c r="D147" s="12">
        <f t="shared" si="23"/>
        <v>10.5</v>
      </c>
      <c r="E147" s="29">
        <f t="shared" si="39"/>
        <v>5078415.27128499</v>
      </c>
      <c r="F147" s="2">
        <f t="shared" si="24"/>
        <v>15934.890886731155</v>
      </c>
      <c r="G147" s="2">
        <f t="shared" si="32"/>
        <v>14773.628459182488</v>
      </c>
      <c r="H147" s="2">
        <f t="shared" si="33"/>
        <v>16680.016136526028</v>
      </c>
      <c r="I147" s="2">
        <f t="shared" ref="I147:I201" si="42">SUM(F147:H147)</f>
        <v>47388.535482439671</v>
      </c>
      <c r="J147" s="2">
        <f t="shared" si="40"/>
        <v>497579.62256561656</v>
      </c>
      <c r="K147" s="2">
        <f t="shared" si="25"/>
        <v>32010.58161373296</v>
      </c>
      <c r="L147" s="2">
        <f t="shared" si="25"/>
        <v>336111.1069441961</v>
      </c>
      <c r="M147" s="2"/>
      <c r="N147" s="28">
        <f t="shared" si="41"/>
        <v>7676526.3194809556</v>
      </c>
      <c r="O147" s="2">
        <f t="shared" si="34"/>
        <v>24008.306496649242</v>
      </c>
      <c r="P147" s="2">
        <f t="shared" si="35"/>
        <v>22258.690231197015</v>
      </c>
      <c r="R147">
        <f t="shared" si="36"/>
        <v>126</v>
      </c>
      <c r="S147" s="89">
        <f t="shared" si="26"/>
        <v>31453.644595708516</v>
      </c>
      <c r="T147" s="89">
        <f>IF(AND(S147=0,S146&gt;0),SUM($G147:$H$381),S147)</f>
        <v>31453.644595708516</v>
      </c>
      <c r="U147" s="82">
        <f>SUM(T147:T$381)</f>
        <v>5109868.9158807015</v>
      </c>
      <c r="V147" s="68">
        <f>localspline(R147,'BBG rates'!$G$10:$G$27,'BBG rates'!$K$10:$K$27)</f>
        <v>1.021489991952194</v>
      </c>
      <c r="W147" s="68">
        <f>locallinterp(R147,'BBG rates'!$G$10:$G$27,'BBG rates'!$J$10:$J$27)</f>
        <v>-0.19750000000000001</v>
      </c>
      <c r="X147" s="56">
        <f t="shared" si="37"/>
        <v>-0.19767900455507359</v>
      </c>
      <c r="Y147" s="66">
        <f t="shared" si="27"/>
        <v>115.84683274124085</v>
      </c>
      <c r="Z147" s="72">
        <f t="shared" si="28"/>
        <v>2.7205433559645265E-2</v>
      </c>
      <c r="AA147" s="79">
        <f t="shared" si="29"/>
        <v>-136.427755537026</v>
      </c>
      <c r="AB147" s="81">
        <f t="shared" si="38"/>
        <v>-3.2038650959447308E-2</v>
      </c>
      <c r="AD147" s="95">
        <f>locallinterp(R147,'BBG rates'!$N$10:$N$369,'BBG rates'!$P$10:$P$369)</f>
        <v>10.706926862849928</v>
      </c>
      <c r="AI147" s="185">
        <f t="shared" si="30"/>
        <v>126</v>
      </c>
      <c r="AJ147" s="127">
        <f>locallinterp(MIN(AI147,CAP_Senior*12),'BBG rates'!$X$24:$X$65,'BBG rates'!$Y$24:$Y$65)</f>
        <v>55.628573082343806</v>
      </c>
      <c r="AK147" s="127">
        <f>locallinterp(MIN(AI147,CAP_CB*12),'BBG rates'!$AA$25:$AA$40,'BBG rates'!$AC$25:$AC$40)</f>
        <v>10.1</v>
      </c>
      <c r="AL147" s="144">
        <f t="shared" si="31"/>
        <v>17.839857423998446</v>
      </c>
      <c r="AM147" s="142">
        <f>(SUMPRODUCT(AL147:AL$381,G147:G$381)+SUMPRODUCT(AL147:AL$381,H147:H$381))/12</f>
        <v>8502965.1247306466</v>
      </c>
    </row>
    <row r="148" spans="1:39" x14ac:dyDescent="0.2">
      <c r="A148" s="7">
        <v>127</v>
      </c>
      <c r="B148" s="7">
        <v>63.5</v>
      </c>
      <c r="C148" s="7">
        <v>31.75</v>
      </c>
      <c r="D148" s="12">
        <f t="shared" si="23"/>
        <v>10.583333333333334</v>
      </c>
      <c r="E148" s="29">
        <f t="shared" si="39"/>
        <v>5047067.0346920434</v>
      </c>
      <c r="F148" s="2">
        <f t="shared" si="24"/>
        <v>15836.804144610442</v>
      </c>
      <c r="G148" s="2">
        <f t="shared" si="32"/>
        <v>14771.183499868059</v>
      </c>
      <c r="H148" s="2">
        <f t="shared" si="33"/>
        <v>16577.053093078488</v>
      </c>
      <c r="I148" s="2">
        <f t="shared" si="42"/>
        <v>47185.040737556992</v>
      </c>
      <c r="J148" s="2">
        <f t="shared" si="40"/>
        <v>499375.01447247819</v>
      </c>
      <c r="K148" s="2">
        <f t="shared" si="25"/>
        <v>31774.036650049209</v>
      </c>
      <c r="L148" s="2">
        <f t="shared" si="25"/>
        <v>336275.22121302079</v>
      </c>
      <c r="M148" s="2"/>
      <c r="N148" s="28">
        <f t="shared" si="41"/>
        <v>7654198.2165493639</v>
      </c>
      <c r="O148" s="2">
        <f t="shared" si="34"/>
        <v>23938.893796254259</v>
      </c>
      <c r="P148" s="2">
        <f t="shared" si="35"/>
        <v>22328.102931591999</v>
      </c>
      <c r="R148">
        <f t="shared" si="36"/>
        <v>127</v>
      </c>
      <c r="S148" s="89">
        <f t="shared" si="26"/>
        <v>31348.236592946545</v>
      </c>
      <c r="T148" s="89">
        <f>IF(AND(S148=0,S147&gt;0),SUM($G148:$H$381),S148)</f>
        <v>31348.236592946545</v>
      </c>
      <c r="U148" s="82">
        <f>SUM(T148:T$381)</f>
        <v>5078415.2712849928</v>
      </c>
      <c r="V148" s="68">
        <f>localspline(R148,'BBG rates'!$G$10:$G$27,'BBG rates'!$K$10:$K$27)</f>
        <v>1.0212396706948454</v>
      </c>
      <c r="W148" s="68">
        <f>locallinterp(R148,'BBG rates'!$G$10:$G$27,'BBG rates'!$J$10:$J$27)</f>
        <v>-0.19358333333333333</v>
      </c>
      <c r="X148" s="56">
        <f t="shared" si="37"/>
        <v>-0.19375530421790188</v>
      </c>
      <c r="Y148" s="66">
        <f t="shared" si="27"/>
        <v>121.02827036899812</v>
      </c>
      <c r="Z148" s="72">
        <f t="shared" si="28"/>
        <v>2.8598276565525761E-2</v>
      </c>
      <c r="AA148" s="79">
        <f t="shared" si="29"/>
        <v>-135.58797858652233</v>
      </c>
      <c r="AB148" s="81">
        <f t="shared" si="38"/>
        <v>-3.2038650959447308E-2</v>
      </c>
      <c r="AD148" s="95">
        <f>locallinterp(R148,'BBG rates'!$N$10:$N$369,'BBG rates'!$P$10:$P$369)</f>
        <v>10.792030168741165</v>
      </c>
      <c r="AI148" s="185">
        <f t="shared" si="30"/>
        <v>127</v>
      </c>
      <c r="AJ148" s="127">
        <f>locallinterp(MIN(AI148,CAP_Senior*12),'BBG rates'!$X$24:$X$65,'BBG rates'!$Y$24:$Y$65)</f>
        <v>55.779798567633335</v>
      </c>
      <c r="AK148" s="127">
        <f>locallinterp(MIN(AI148,CAP_CB*12),'BBG rates'!$AA$25:$AA$40,'BBG rates'!$AC$25:$AC$40)</f>
        <v>10.116666666666667</v>
      </c>
      <c r="AL148" s="144">
        <f t="shared" si="31"/>
        <v>17.879399089831001</v>
      </c>
      <c r="AM148" s="142">
        <f>(SUMPRODUCT(AL148:AL$381,G148:G$381)+SUMPRODUCT(AL148:AL$381,H148:H$381))/12</f>
        <v>8456204.4134762678</v>
      </c>
    </row>
    <row r="149" spans="1:39" x14ac:dyDescent="0.2">
      <c r="A149" s="7">
        <v>128</v>
      </c>
      <c r="B149" s="7">
        <v>64</v>
      </c>
      <c r="C149" s="7">
        <v>32</v>
      </c>
      <c r="D149" s="12">
        <f t="shared" si="23"/>
        <v>10.666666666666666</v>
      </c>
      <c r="E149" s="29">
        <f t="shared" si="39"/>
        <v>5015823.8606201839</v>
      </c>
      <c r="F149" s="2">
        <f t="shared" si="24"/>
        <v>15739.046112491933</v>
      </c>
      <c r="G149" s="2">
        <f t="shared" si="32"/>
        <v>14768.738945181787</v>
      </c>
      <c r="H149" s="2">
        <f t="shared" si="33"/>
        <v>16474.435126678301</v>
      </c>
      <c r="I149" s="2">
        <f t="shared" si="42"/>
        <v>46982.220184352016</v>
      </c>
      <c r="J149" s="2">
        <f t="shared" si="40"/>
        <v>501143.68196642149</v>
      </c>
      <c r="K149" s="2">
        <f t="shared" si="25"/>
        <v>31539.10563057537</v>
      </c>
      <c r="L149" s="2">
        <f t="shared" si="25"/>
        <v>336417.12672613724</v>
      </c>
      <c r="M149" s="2"/>
      <c r="N149" s="28">
        <f t="shared" si="41"/>
        <v>7631800.4844570672</v>
      </c>
      <c r="O149" s="2">
        <f t="shared" si="34"/>
        <v>23869.264635549793</v>
      </c>
      <c r="P149" s="2">
        <f t="shared" si="35"/>
        <v>22397.732092296472</v>
      </c>
      <c r="R149">
        <f t="shared" si="36"/>
        <v>128</v>
      </c>
      <c r="S149" s="89">
        <f t="shared" si="26"/>
        <v>31243.174071860089</v>
      </c>
      <c r="T149" s="89">
        <f>IF(AND(S149=0,S148&gt;0),SUM($G149:$H$381),S149)</f>
        <v>31243.174071860089</v>
      </c>
      <c r="U149" s="82">
        <f>SUM(T149:T$381)</f>
        <v>5047067.0346920472</v>
      </c>
      <c r="V149" s="68">
        <f>localspline(R149,'BBG rates'!$G$10:$G$27,'BBG rates'!$K$10:$K$27)</f>
        <v>1.020979633116333</v>
      </c>
      <c r="W149" s="68">
        <f>locallinterp(R149,'BBG rates'!$G$10:$G$27,'BBG rates'!$J$10:$J$27)</f>
        <v>-0.18966666666666665</v>
      </c>
      <c r="X149" s="56">
        <f t="shared" si="37"/>
        <v>-0.18983174502316125</v>
      </c>
      <c r="Y149" s="66">
        <f t="shared" si="27"/>
        <v>126.08984296713238</v>
      </c>
      <c r="Z149" s="72">
        <f t="shared" si="28"/>
        <v>2.9979354448933147E-2</v>
      </c>
      <c r="AA149" s="79">
        <f t="shared" si="29"/>
        <v>-134.75101591119267</v>
      </c>
      <c r="AB149" s="81">
        <f t="shared" si="38"/>
        <v>-3.2038650959447301E-2</v>
      </c>
      <c r="AD149" s="95">
        <f>locallinterp(R149,'BBG rates'!$N$10:$N$369,'BBG rates'!$P$10:$P$369)</f>
        <v>10.877111804834193</v>
      </c>
      <c r="AI149" s="185">
        <f t="shared" si="30"/>
        <v>128</v>
      </c>
      <c r="AJ149" s="127">
        <f>locallinterp(MIN(AI149,CAP_Senior*12),'BBG rates'!$X$24:$X$65,'BBG rates'!$Y$24:$Y$65)</f>
        <v>55.931024052922865</v>
      </c>
      <c r="AK149" s="127">
        <f>locallinterp(MIN(AI149,CAP_CB*12),'BBG rates'!$AA$25:$AA$40,'BBG rates'!$AC$25:$AC$40)</f>
        <v>10.133333333333333</v>
      </c>
      <c r="AL149" s="144">
        <f t="shared" si="31"/>
        <v>17.918940755663556</v>
      </c>
      <c r="AM149" s="142">
        <f>(SUMPRODUCT(AL149:AL$381,G149:G$381)+SUMPRODUCT(AL149:AL$381,H149:H$381))/12</f>
        <v>8409497.1107422896</v>
      </c>
    </row>
    <row r="150" spans="1:39" x14ac:dyDescent="0.2">
      <c r="A150" s="7">
        <v>129</v>
      </c>
      <c r="B150" s="7">
        <v>64.5</v>
      </c>
      <c r="C150" s="7">
        <v>32.25</v>
      </c>
      <c r="D150" s="12">
        <f t="shared" ref="D150:D213" si="43">A150/12</f>
        <v>10.75</v>
      </c>
      <c r="E150" s="29">
        <f t="shared" si="39"/>
        <v>4984685.4047188181</v>
      </c>
      <c r="F150" s="2">
        <f t="shared" ref="F150:F213" si="44">IF($A150&lt;=$I$8,-IPMT($G$11,1,$I$8-$A150+1,$E149),0)</f>
        <v>15641.615713006933</v>
      </c>
      <c r="G150" s="2">
        <f t="shared" si="32"/>
        <v>14766.29479505671</v>
      </c>
      <c r="H150" s="2">
        <f t="shared" si="33"/>
        <v>16372.161106308586</v>
      </c>
      <c r="I150" s="2">
        <f t="shared" si="42"/>
        <v>46780.071614372231</v>
      </c>
      <c r="J150" s="2">
        <f t="shared" si="40"/>
        <v>502885.76985450147</v>
      </c>
      <c r="K150" s="2">
        <f t="shared" ref="K150:L213" si="45">I150/(1+$F$12)^IF($I$7=1,$A150,IF($I$7=2,$B150,IF($I$7=4,$C150,$D150)))</f>
        <v>31305.777921747089</v>
      </c>
      <c r="L150" s="2">
        <f t="shared" si="45"/>
        <v>336537.11265878117</v>
      </c>
      <c r="M150" s="2"/>
      <c r="N150" s="28">
        <f t="shared" si="41"/>
        <v>7609332.9060687348</v>
      </c>
      <c r="O150" s="2">
        <f t="shared" si="34"/>
        <v>23799.418339514334</v>
      </c>
      <c r="P150" s="2">
        <f t="shared" si="35"/>
        <v>22467.578388331931</v>
      </c>
      <c r="R150">
        <f t="shared" si="36"/>
        <v>129</v>
      </c>
      <c r="S150" s="89">
        <f t="shared" ref="S150:S213" si="46">IF(D150&lt;$I$9,G150+H150,0)</f>
        <v>31138.455901365298</v>
      </c>
      <c r="T150" s="89">
        <f>IF(AND(S150=0,S149&gt;0),SUM($G150:$H$381),S150)</f>
        <v>31138.455901365298</v>
      </c>
      <c r="U150" s="82">
        <f>SUM(T150:T$381)</f>
        <v>5015823.8606201876</v>
      </c>
      <c r="V150" s="68">
        <f>localspline(R150,'BBG rates'!$G$10:$G$27,'BBG rates'!$K$10:$K$27)</f>
        <v>1.0207082136204519</v>
      </c>
      <c r="W150" s="68">
        <f>locallinterp(R150,'BBG rates'!$G$10:$G$27,'BBG rates'!$J$10:$J$27)</f>
        <v>-0.18575</v>
      </c>
      <c r="X150" s="56">
        <f t="shared" si="37"/>
        <v>-0.18590832696032678</v>
      </c>
      <c r="Y150" s="66">
        <f t="shared" ref="Y150:Y213" si="47">T150*X150%/12+Y151</f>
        <v>131.03229817890204</v>
      </c>
      <c r="Z150" s="72">
        <f t="shared" ref="Z150:Z213" si="48">IF(U150=0,0,Y150*1200/U150)</f>
        <v>3.1348540575593588E-2</v>
      </c>
      <c r="AA150" s="79">
        <f t="shared" ref="AA150:AA213" si="49">T150*$AA$17%/12+AA151</f>
        <v>-133.91685828706468</v>
      </c>
      <c r="AB150" s="81">
        <f t="shared" si="38"/>
        <v>-3.2038650959447294E-2</v>
      </c>
      <c r="AD150" s="95">
        <f>locallinterp(R150,'BBG rates'!$N$10:$N$369,'BBG rates'!$P$10:$P$369)</f>
        <v>10.962170822635898</v>
      </c>
      <c r="AI150" s="185">
        <f t="shared" ref="AI150:AI213" si="50">A150</f>
        <v>129</v>
      </c>
      <c r="AJ150" s="127">
        <f>locallinterp(MIN(AI150,CAP_Senior*12),'BBG rates'!$X$24:$X$65,'BBG rates'!$Y$24:$Y$65)</f>
        <v>56.082249538212395</v>
      </c>
      <c r="AK150" s="127">
        <f>locallinterp(MIN(AI150,CAP_CB*12),'BBG rates'!$AA$25:$AA$40,'BBG rates'!$AC$25:$AC$40)</f>
        <v>10.149999999999999</v>
      </c>
      <c r="AL150" s="144">
        <f t="shared" ref="AL150:AL213" si="51">SUMPRODUCT(AJ150:AK150,$AJ$19:$AK$19)</f>
        <v>17.958482421496107</v>
      </c>
      <c r="AM150" s="142">
        <f>(SUMPRODUCT(AL150:AL$381,G150:G$381)+SUMPRODUCT(AL150:AL$381,H150:H$381))/12</f>
        <v>8362843.3953079097</v>
      </c>
    </row>
    <row r="151" spans="1:39" x14ac:dyDescent="0.2">
      <c r="A151" s="7">
        <v>130</v>
      </c>
      <c r="B151" s="7">
        <v>65</v>
      </c>
      <c r="C151" s="7">
        <v>32.5</v>
      </c>
      <c r="D151" s="12">
        <f t="shared" si="43"/>
        <v>10.833333333333334</v>
      </c>
      <c r="E151" s="29">
        <f t="shared" si="39"/>
        <v>4953651.3237647368</v>
      </c>
      <c r="F151" s="2">
        <f t="shared" si="44"/>
        <v>15544.51187231398</v>
      </c>
      <c r="G151" s="2">
        <f t="shared" ref="G151:G214" si="52">IF($A151&lt;=$I$8,-PPMT($G$11,1,$I$8-$A151+1,$E150),0)</f>
        <v>14763.851049425864</v>
      </c>
      <c r="H151" s="2">
        <f t="shared" ref="H151:H214" si="53">IF($A151&lt;=$I$8,(E150-G151)*$G$13,0)</f>
        <v>16270.229904655327</v>
      </c>
      <c r="I151" s="2">
        <f t="shared" si="42"/>
        <v>46578.592826395172</v>
      </c>
      <c r="J151" s="2">
        <f t="shared" si="40"/>
        <v>504601.42228594772</v>
      </c>
      <c r="K151" s="2">
        <f t="shared" si="45"/>
        <v>31074.042958902966</v>
      </c>
      <c r="L151" s="2">
        <f t="shared" si="45"/>
        <v>336635.4653881155</v>
      </c>
      <c r="M151" s="2"/>
      <c r="N151" s="28">
        <f t="shared" si="41"/>
        <v>7586795.2635719096</v>
      </c>
      <c r="O151" s="2">
        <f t="shared" ref="O151:O214" si="54">IF($A151&lt;=$I$8,-IPMT($G$11,1,$I$8-$A151+1,$N150),0)</f>
        <v>23729.354231021356</v>
      </c>
      <c r="P151" s="2">
        <f t="shared" ref="P151:P214" si="55">IF($A151&lt;=$I$8,-PPMT($G$11,1,$I$8-$A151+1,$N150),0)</f>
        <v>22537.642496824898</v>
      </c>
      <c r="R151">
        <f t="shared" ref="R151:R214" si="56">ROUND(D151*12,1)</f>
        <v>130</v>
      </c>
      <c r="S151" s="89">
        <f t="shared" si="46"/>
        <v>31034.08095408119</v>
      </c>
      <c r="T151" s="89">
        <f>IF(AND(S151=0,S150&gt;0),SUM($G151:$H$381),S151)</f>
        <v>31034.08095408119</v>
      </c>
      <c r="U151" s="82">
        <f>SUM(T151:T$381)</f>
        <v>4984685.4047188219</v>
      </c>
      <c r="V151" s="68">
        <f>localspline(R151,'BBG rates'!$G$10:$G$27,'BBG rates'!$K$10:$K$27)</f>
        <v>1.0204237466080435</v>
      </c>
      <c r="W151" s="68">
        <f>locallinterp(R151,'BBG rates'!$G$10:$G$27,'BBG rates'!$J$10:$J$27)</f>
        <v>-0.18183333333333332</v>
      </c>
      <c r="X151" s="56">
        <f t="shared" ref="X151:X214" si="57">((1+W151%)^(1/12)-1)*1200</f>
        <v>-0.1819850500186071</v>
      </c>
      <c r="Y151" s="66">
        <f t="shared" si="47"/>
        <v>135.85638004619432</v>
      </c>
      <c r="Z151" s="72">
        <f t="shared" si="48"/>
        <v>3.2705706141675617E-2</v>
      </c>
      <c r="AA151" s="79">
        <f t="shared" si="49"/>
        <v>-133.0854965203647</v>
      </c>
      <c r="AB151" s="81">
        <f t="shared" ref="AB151:AB214" si="58">IF(U151=0,0,AA151*1200/U151)</f>
        <v>-3.2038650959447301E-2</v>
      </c>
      <c r="AD151" s="95">
        <f>locallinterp(R151,'BBG rates'!$N$10:$N$369,'BBG rates'!$P$10:$P$369)</f>
        <v>11.047206134853235</v>
      </c>
      <c r="AI151" s="185">
        <f t="shared" si="50"/>
        <v>130</v>
      </c>
      <c r="AJ151" s="127">
        <f>locallinterp(MIN(AI151,CAP_Senior*12),'BBG rates'!$X$24:$X$65,'BBG rates'!$Y$24:$Y$65)</f>
        <v>56.233475023501924</v>
      </c>
      <c r="AK151" s="127">
        <f>locallinterp(MIN(AI151,CAP_CB*12),'BBG rates'!$AA$25:$AA$40,'BBG rates'!$AC$25:$AC$40)</f>
        <v>10.166666666666666</v>
      </c>
      <c r="AL151" s="144">
        <f t="shared" si="51"/>
        <v>17.998024087328659</v>
      </c>
      <c r="AM151" s="142">
        <f>(SUMPRODUCT(AL151:AL$381,G151:G$381)+SUMPRODUCT(AL151:AL$381,H151:H$381))/12</f>
        <v>8316243.4442298086</v>
      </c>
    </row>
    <row r="152" spans="1:39" x14ac:dyDescent="0.2">
      <c r="A152" s="7">
        <v>131</v>
      </c>
      <c r="B152" s="7">
        <v>65.5</v>
      </c>
      <c r="C152" s="7">
        <v>32.75</v>
      </c>
      <c r="D152" s="12">
        <f t="shared" si="43"/>
        <v>10.916666666666666</v>
      </c>
      <c r="E152" s="29">
        <f t="shared" ref="E152:E201" si="59">IF($A152&lt;=$I$8,E151-G152-H152,0)</f>
        <v>4922721.2756584194</v>
      </c>
      <c r="F152" s="2">
        <f t="shared" si="44"/>
        <v>15447.7335200873</v>
      </c>
      <c r="G152" s="2">
        <f t="shared" si="52"/>
        <v>14761.407708222321</v>
      </c>
      <c r="H152" s="2">
        <f t="shared" si="53"/>
        <v>16168.640398095269</v>
      </c>
      <c r="I152" s="2">
        <f t="shared" si="42"/>
        <v>46377.781626404889</v>
      </c>
      <c r="J152" s="2">
        <f t="shared" ref="J152:J215" si="60">IF($I$7=1,I152*A152,IF($I$7=2,I152*B152,IF($I$7=4,I152*C152,I152*D152)))</f>
        <v>506290.78275492002</v>
      </c>
      <c r="K152" s="2">
        <f t="shared" si="45"/>
        <v>30843.890245841863</v>
      </c>
      <c r="L152" s="2">
        <f t="shared" si="45"/>
        <v>336712.46851710696</v>
      </c>
      <c r="M152" s="2"/>
      <c r="N152" s="28">
        <f t="shared" ref="N152:N215" si="61">IF($A152&lt;=$I$8,N151-P152,0)</f>
        <v>7564187.3384748958</v>
      </c>
      <c r="O152" s="2">
        <f t="shared" si="54"/>
        <v>23659.071630832743</v>
      </c>
      <c r="P152" s="2">
        <f t="shared" si="55"/>
        <v>22607.925097013511</v>
      </c>
      <c r="R152">
        <f t="shared" si="56"/>
        <v>131</v>
      </c>
      <c r="S152" s="89">
        <f t="shared" si="46"/>
        <v>30930.04810631759</v>
      </c>
      <c r="T152" s="89">
        <f>IF(AND(S152=0,S151&gt;0),SUM($G152:$H$381),S152)</f>
        <v>30930.04810631759</v>
      </c>
      <c r="U152" s="82">
        <f>SUM(T152:T$381)</f>
        <v>4953651.3237647396</v>
      </c>
      <c r="V152" s="68">
        <f>localspline(R152,'BBG rates'!$G$10:$G$27,'BBG rates'!$K$10:$K$27)</f>
        <v>1.0201245664821419</v>
      </c>
      <c r="W152" s="68">
        <f>locallinterp(R152,'BBG rates'!$G$10:$G$27,'BBG rates'!$J$10:$J$27)</f>
        <v>-0.17791666666666667</v>
      </c>
      <c r="X152" s="56">
        <f t="shared" si="57"/>
        <v>-0.1780619141874773</v>
      </c>
      <c r="Y152" s="66">
        <f t="shared" si="47"/>
        <v>140.5628290251193</v>
      </c>
      <c r="Z152" s="72">
        <f t="shared" si="48"/>
        <v>3.4050720126573439E-2</v>
      </c>
      <c r="AA152" s="79">
        <f t="shared" si="49"/>
        <v>-132.25692144741885</v>
      </c>
      <c r="AB152" s="81">
        <f t="shared" si="58"/>
        <v>-3.2038650959447308E-2</v>
      </c>
      <c r="AD152" s="95">
        <f>locallinterp(R152,'BBG rates'!$N$10:$N$369,'BBG rates'!$P$10:$P$369)</f>
        <v>11.132216515393413</v>
      </c>
      <c r="AI152" s="185">
        <f t="shared" si="50"/>
        <v>131</v>
      </c>
      <c r="AJ152" s="127">
        <f>locallinterp(MIN(AI152,CAP_Senior*12),'BBG rates'!$X$24:$X$65,'BBG rates'!$Y$24:$Y$65)</f>
        <v>56.384700508791454</v>
      </c>
      <c r="AK152" s="127">
        <f>locallinterp(MIN(AI152,CAP_CB*12),'BBG rates'!$AA$25:$AA$40,'BBG rates'!$AC$25:$AC$40)</f>
        <v>10.183333333333334</v>
      </c>
      <c r="AL152" s="144">
        <f t="shared" si="51"/>
        <v>18.037565753161214</v>
      </c>
      <c r="AM152" s="142">
        <f>(SUMPRODUCT(AL152:AL$381,G152:G$381)+SUMPRODUCT(AL152:AL$381,H152:H$381))/12</f>
        <v>8269697.4328515045</v>
      </c>
    </row>
    <row r="153" spans="1:39" x14ac:dyDescent="0.2">
      <c r="A153" s="7">
        <v>132</v>
      </c>
      <c r="B153" s="7">
        <v>66</v>
      </c>
      <c r="C153" s="7">
        <v>33</v>
      </c>
      <c r="D153" s="12">
        <f t="shared" si="43"/>
        <v>11</v>
      </c>
      <c r="E153" s="29">
        <f t="shared" si="59"/>
        <v>4891894.9194203569</v>
      </c>
      <c r="F153" s="2">
        <f t="shared" si="44"/>
        <v>15351.279589505293</v>
      </c>
      <c r="G153" s="2">
        <f t="shared" si="52"/>
        <v>14758.964771379149</v>
      </c>
      <c r="H153" s="2">
        <f t="shared" si="53"/>
        <v>16067.391466683821</v>
      </c>
      <c r="I153" s="2">
        <f t="shared" si="42"/>
        <v>46177.635827568258</v>
      </c>
      <c r="J153" s="2">
        <f t="shared" si="60"/>
        <v>507953.99410325085</v>
      </c>
      <c r="K153" s="2">
        <f t="shared" si="45"/>
        <v>30615.309354382804</v>
      </c>
      <c r="L153" s="2">
        <f t="shared" si="45"/>
        <v>336768.40289821086</v>
      </c>
      <c r="M153" s="2"/>
      <c r="N153" s="28">
        <f t="shared" si="61"/>
        <v>7541508.9116046419</v>
      </c>
      <c r="O153" s="2">
        <f t="shared" si="54"/>
        <v>23588.569857592203</v>
      </c>
      <c r="P153" s="2">
        <f t="shared" si="55"/>
        <v>22678.426870254047</v>
      </c>
      <c r="R153">
        <f t="shared" si="56"/>
        <v>132</v>
      </c>
      <c r="S153" s="89">
        <f t="shared" si="46"/>
        <v>30826.35623806297</v>
      </c>
      <c r="T153" s="89">
        <f>IF(AND(S153=0,S152&gt;0),SUM($G153:$H$381),S153)</f>
        <v>30826.35623806297</v>
      </c>
      <c r="U153" s="82">
        <f>SUM(T153:T$381)</f>
        <v>4922721.2756584221</v>
      </c>
      <c r="V153" s="68">
        <f>localspline(R153,'BBG rates'!$G$10:$G$27,'BBG rates'!$K$10:$K$27)</f>
        <v>1.0198090076446533</v>
      </c>
      <c r="W153" s="68">
        <f>locallinterp(R153,'BBG rates'!$G$10:$G$27,'BBG rates'!$J$10:$J$27)</f>
        <v>-0.17399999999999999</v>
      </c>
      <c r="X153" s="56">
        <f t="shared" si="57"/>
        <v>-0.17413891945641247</v>
      </c>
      <c r="Y153" s="66">
        <f t="shared" si="47"/>
        <v>145.15238200155403</v>
      </c>
      <c r="Z153" s="72">
        <f t="shared" si="48"/>
        <v>3.5383449244456272E-2</v>
      </c>
      <c r="AA153" s="79">
        <f t="shared" si="49"/>
        <v>-131.43112393455451</v>
      </c>
      <c r="AB153" s="81">
        <f t="shared" si="58"/>
        <v>-3.2038650959447315E-2</v>
      </c>
      <c r="AD153" s="95">
        <f>locallinterp(R153,'BBG rates'!$N$10:$N$369,'BBG rates'!$P$10:$P$369)</f>
        <v>11.217200599363801</v>
      </c>
      <c r="AI153" s="185">
        <f t="shared" si="50"/>
        <v>132</v>
      </c>
      <c r="AJ153" s="127">
        <f>locallinterp(MIN(AI153,CAP_Senior*12),'BBG rates'!$X$24:$X$65,'BBG rates'!$Y$24:$Y$65)</f>
        <v>56.535925994080984</v>
      </c>
      <c r="AK153" s="127">
        <f>locallinterp(MIN(AI153,CAP_CB*12),'BBG rates'!$AA$25:$AA$40,'BBG rates'!$AC$25:$AC$40)</f>
        <v>10.199999999999999</v>
      </c>
      <c r="AL153" s="144">
        <f t="shared" si="51"/>
        <v>18.077107418993769</v>
      </c>
      <c r="AM153" s="142">
        <f>(SUMPRODUCT(AL153:AL$381,G153:G$381)+SUMPRODUCT(AL153:AL$381,H153:H$381))/12</f>
        <v>8223205.534812659</v>
      </c>
    </row>
    <row r="154" spans="1:39" x14ac:dyDescent="0.2">
      <c r="A154" s="7">
        <v>133</v>
      </c>
      <c r="B154" s="7">
        <v>66.5</v>
      </c>
      <c r="C154" s="7">
        <v>33.25</v>
      </c>
      <c r="D154" s="12">
        <f t="shared" si="43"/>
        <v>11.083333333333334</v>
      </c>
      <c r="E154" s="29">
        <f t="shared" si="59"/>
        <v>4861171.9151873849</v>
      </c>
      <c r="F154" s="2">
        <f t="shared" si="44"/>
        <v>15255.149017239064</v>
      </c>
      <c r="G154" s="2">
        <f t="shared" si="52"/>
        <v>14756.522238829421</v>
      </c>
      <c r="H154" s="2">
        <f t="shared" si="53"/>
        <v>15966.481994143018</v>
      </c>
      <c r="I154" s="2">
        <f t="shared" si="42"/>
        <v>45978.153250211501</v>
      </c>
      <c r="J154" s="2">
        <f t="shared" si="60"/>
        <v>509591.19852317747</v>
      </c>
      <c r="K154" s="2">
        <f t="shared" si="45"/>
        <v>30388.289923927892</v>
      </c>
      <c r="L154" s="2">
        <f t="shared" si="45"/>
        <v>336803.54665686749</v>
      </c>
      <c r="M154" s="2"/>
      <c r="N154" s="28">
        <f t="shared" si="61"/>
        <v>7518759.7631046148</v>
      </c>
      <c r="O154" s="2">
        <f t="shared" si="54"/>
        <v>23517.848227818671</v>
      </c>
      <c r="P154" s="2">
        <f t="shared" si="55"/>
        <v>22749.148500027582</v>
      </c>
      <c r="R154">
        <f t="shared" si="56"/>
        <v>133</v>
      </c>
      <c r="S154" s="89">
        <f t="shared" si="46"/>
        <v>30723.004232972438</v>
      </c>
      <c r="T154" s="89">
        <f>IF(AND(S154=0,S153&gt;0),SUM($G154:$H$381),S154)</f>
        <v>30723.004232972438</v>
      </c>
      <c r="U154" s="82">
        <f>SUM(T154:T$381)</f>
        <v>4891894.9194203587</v>
      </c>
      <c r="V154" s="68">
        <f>localspline(R154,'BBG rates'!$G$10:$G$27,'BBG rates'!$K$10:$K$27)</f>
        <v>1.019475972574923</v>
      </c>
      <c r="W154" s="68">
        <f>locallinterp(R154,'BBG rates'!$G$10:$G$27,'BBG rates'!$J$10:$J$27)</f>
        <v>-0.169625</v>
      </c>
      <c r="X154" s="56">
        <f t="shared" si="57"/>
        <v>-0.16975701769443852</v>
      </c>
      <c r="Y154" s="66">
        <f t="shared" si="47"/>
        <v>149.62577230661631</v>
      </c>
      <c r="Z154" s="72">
        <f t="shared" si="48"/>
        <v>3.6703757894540917E-2</v>
      </c>
      <c r="AA154" s="79">
        <f t="shared" si="49"/>
        <v>-130.60809487800211</v>
      </c>
      <c r="AB154" s="81">
        <f t="shared" si="58"/>
        <v>-3.2038650959447315E-2</v>
      </c>
      <c r="AD154" s="95">
        <f>locallinterp(R154,'BBG rates'!$N$10:$N$369,'BBG rates'!$P$10:$P$369)</f>
        <v>11.302156930411712</v>
      </c>
      <c r="AI154" s="185">
        <f t="shared" si="50"/>
        <v>133</v>
      </c>
      <c r="AJ154" s="127">
        <f>locallinterp(MIN(AI154,CAP_Senior*12),'BBG rates'!$X$24:$X$65,'BBG rates'!$Y$24:$Y$65)</f>
        <v>56.673984045571196</v>
      </c>
      <c r="AK154" s="127">
        <f>locallinterp(MIN(AI154,CAP_CB*12),'BBG rates'!$AA$25:$AA$40,'BBG rates'!$AC$25:$AC$40)</f>
        <v>10.216666666666667</v>
      </c>
      <c r="AL154" s="144">
        <f t="shared" si="51"/>
        <v>18.114410621080438</v>
      </c>
      <c r="AM154" s="142">
        <f>(SUMPRODUCT(AL154:AL$381,G154:G$381)+SUMPRODUCT(AL154:AL$381,H154:H$381))/12</f>
        <v>8176767.922058356</v>
      </c>
    </row>
    <row r="155" spans="1:39" x14ac:dyDescent="0.2">
      <c r="A155" s="7">
        <v>134</v>
      </c>
      <c r="B155" s="7">
        <v>67</v>
      </c>
      <c r="C155" s="7">
        <v>33.5</v>
      </c>
      <c r="D155" s="12">
        <f t="shared" si="43"/>
        <v>11.166666666666666</v>
      </c>
      <c r="E155" s="29">
        <f t="shared" si="59"/>
        <v>4830551.9242090294</v>
      </c>
      <c r="F155" s="2">
        <f t="shared" si="44"/>
        <v>15159.340743440986</v>
      </c>
      <c r="G155" s="2">
        <f t="shared" si="52"/>
        <v>14754.080110506235</v>
      </c>
      <c r="H155" s="2">
        <f t="shared" si="53"/>
        <v>15865.910867849516</v>
      </c>
      <c r="I155" s="2">
        <f t="shared" si="42"/>
        <v>45779.331721796734</v>
      </c>
      <c r="J155" s="2">
        <f t="shared" si="60"/>
        <v>511202.53756006353</v>
      </c>
      <c r="K155" s="2">
        <f t="shared" si="45"/>
        <v>30162.821661027898</v>
      </c>
      <c r="L155" s="2">
        <f t="shared" si="45"/>
        <v>336818.17521481152</v>
      </c>
      <c r="M155" s="2"/>
      <c r="N155" s="28">
        <f t="shared" si="61"/>
        <v>7495939.6724326685</v>
      </c>
      <c r="O155" s="2">
        <f t="shared" si="54"/>
        <v>23446.906055899668</v>
      </c>
      <c r="P155" s="2">
        <f t="shared" si="55"/>
        <v>22820.090671946589</v>
      </c>
      <c r="R155">
        <f t="shared" si="56"/>
        <v>134</v>
      </c>
      <c r="S155" s="89">
        <f t="shared" si="46"/>
        <v>30619.990978355752</v>
      </c>
      <c r="T155" s="89">
        <f>IF(AND(S155=0,S154&gt;0),SUM($G155:$H$381),S155)</f>
        <v>30619.990978355752</v>
      </c>
      <c r="U155" s="82">
        <f>SUM(T155:T$381)</f>
        <v>4861171.9151873859</v>
      </c>
      <c r="V155" s="68">
        <f>localspline(R155,'BBG rates'!$G$10:$G$27,'BBG rates'!$K$10:$K$27)</f>
        <v>1.0191264573757928</v>
      </c>
      <c r="W155" s="68">
        <f>locallinterp(R155,'BBG rates'!$G$10:$G$27,'BBG rates'!$J$10:$J$27)</f>
        <v>-0.16524999999999998</v>
      </c>
      <c r="X155" s="56">
        <f t="shared" si="57"/>
        <v>-0.16537529195992384</v>
      </c>
      <c r="Y155" s="66">
        <f t="shared" si="47"/>
        <v>153.97197695095215</v>
      </c>
      <c r="Z155" s="72">
        <f t="shared" si="48"/>
        <v>3.8008606888370107E-2</v>
      </c>
      <c r="AA155" s="79">
        <f t="shared" si="49"/>
        <v>-129.78782520379724</v>
      </c>
      <c r="AB155" s="81">
        <f t="shared" si="58"/>
        <v>-3.2038650959447315E-2</v>
      </c>
      <c r="AD155" s="95">
        <f>locallinterp(R155,'BBG rates'!$N$10:$N$369,'BBG rates'!$P$10:$P$369)</f>
        <v>11.387084135193028</v>
      </c>
      <c r="AI155" s="185">
        <f t="shared" si="50"/>
        <v>134</v>
      </c>
      <c r="AJ155" s="127">
        <f>locallinterp(MIN(AI155,CAP_Senior*12),'BBG rates'!$X$24:$X$65,'BBG rates'!$Y$24:$Y$65)</f>
        <v>56.812042097061408</v>
      </c>
      <c r="AK155" s="127">
        <f>locallinterp(MIN(AI155,CAP_CB*12),'BBG rates'!$AA$25:$AA$40,'BBG rates'!$AC$25:$AC$40)</f>
        <v>10.233333333333333</v>
      </c>
      <c r="AL155" s="144">
        <f t="shared" si="51"/>
        <v>18.151713823167107</v>
      </c>
      <c r="AM155" s="142">
        <f>(SUMPRODUCT(AL155:AL$381,G155:G$381)+SUMPRODUCT(AL155:AL$381,H155:H$381))/12</f>
        <v>8130390.4958759183</v>
      </c>
    </row>
    <row r="156" spans="1:39" x14ac:dyDescent="0.2">
      <c r="A156" s="7">
        <v>135</v>
      </c>
      <c r="B156" s="7">
        <v>67.5</v>
      </c>
      <c r="C156" s="7">
        <v>33.75</v>
      </c>
      <c r="D156" s="12">
        <f t="shared" si="43"/>
        <v>11.25</v>
      </c>
      <c r="E156" s="29">
        <f t="shared" si="59"/>
        <v>4800034.6088438639</v>
      </c>
      <c r="F156" s="2">
        <f t="shared" si="44"/>
        <v>15063.853711733305</v>
      </c>
      <c r="G156" s="2">
        <f t="shared" si="52"/>
        <v>14751.638386342695</v>
      </c>
      <c r="H156" s="2">
        <f t="shared" si="53"/>
        <v>15765.676978822632</v>
      </c>
      <c r="I156" s="2">
        <f t="shared" si="42"/>
        <v>45581.16907689863</v>
      </c>
      <c r="J156" s="2">
        <f t="shared" si="60"/>
        <v>512788.15211510961</v>
      </c>
      <c r="K156" s="2">
        <f t="shared" si="45"/>
        <v>29938.894338950715</v>
      </c>
      <c r="L156" s="2">
        <f t="shared" si="45"/>
        <v>336812.56131319556</v>
      </c>
      <c r="M156" s="2"/>
      <c r="N156" s="28">
        <f t="shared" si="61"/>
        <v>7473048.4183589071</v>
      </c>
      <c r="O156" s="2">
        <f t="shared" si="54"/>
        <v>23375.742654084672</v>
      </c>
      <c r="P156" s="2">
        <f t="shared" si="55"/>
        <v>22891.254073761589</v>
      </c>
      <c r="R156">
        <f t="shared" si="56"/>
        <v>135</v>
      </c>
      <c r="S156" s="89">
        <f t="shared" si="46"/>
        <v>30517.315365165327</v>
      </c>
      <c r="T156" s="89">
        <f>IF(AND(S156=0,S155&gt;0),SUM($G156:$H$381),S156)</f>
        <v>30517.315365165327</v>
      </c>
      <c r="U156" s="82">
        <f>SUM(T156:T$381)</f>
        <v>4830551.9242090303</v>
      </c>
      <c r="V156" s="68">
        <f>localspline(R156,'BBG rates'!$G$10:$G$27,'BBG rates'!$K$10:$K$27)</f>
        <v>1.0187622049384828</v>
      </c>
      <c r="W156" s="68">
        <f>locallinterp(R156,'BBG rates'!$G$10:$G$27,'BBG rates'!$J$10:$J$27)</f>
        <v>-0.16087499999999999</v>
      </c>
      <c r="X156" s="56">
        <f t="shared" si="57"/>
        <v>-0.16099374223834673</v>
      </c>
      <c r="Y156" s="66">
        <f t="shared" si="47"/>
        <v>158.19180190749867</v>
      </c>
      <c r="Z156" s="72">
        <f t="shared" si="48"/>
        <v>3.9297820470086717E-2</v>
      </c>
      <c r="AA156" s="79">
        <f t="shared" si="49"/>
        <v>-128.97030586768309</v>
      </c>
      <c r="AB156" s="81">
        <f t="shared" si="58"/>
        <v>-3.2038650959447315E-2</v>
      </c>
      <c r="AD156" s="95">
        <f>locallinterp(R156,'BBG rates'!$N$10:$N$369,'BBG rates'!$P$10:$P$369)</f>
        <v>11.471980985604569</v>
      </c>
      <c r="AI156" s="185">
        <f t="shared" si="50"/>
        <v>135</v>
      </c>
      <c r="AJ156" s="127">
        <f>locallinterp(MIN(AI156,CAP_Senior*12),'BBG rates'!$X$24:$X$65,'BBG rates'!$Y$24:$Y$65)</f>
        <v>56.95010014855162</v>
      </c>
      <c r="AK156" s="127">
        <f>locallinterp(MIN(AI156,CAP_CB*12),'BBG rates'!$AA$25:$AA$40,'BBG rates'!$AC$25:$AC$40)</f>
        <v>10.25</v>
      </c>
      <c r="AL156" s="144">
        <f t="shared" si="51"/>
        <v>18.189017025253776</v>
      </c>
      <c r="AM156" s="142">
        <f>(SUMPRODUCT(AL156:AL$381,G156:G$381)+SUMPRODUCT(AL156:AL$381,H156:H$381))/12</f>
        <v>8084073.3864169968</v>
      </c>
    </row>
    <row r="157" spans="1:39" x14ac:dyDescent="0.2">
      <c r="A157" s="7">
        <v>136</v>
      </c>
      <c r="B157" s="7">
        <v>68</v>
      </c>
      <c r="C157" s="7">
        <v>34</v>
      </c>
      <c r="D157" s="12">
        <f t="shared" si="43"/>
        <v>11.333333333333334</v>
      </c>
      <c r="E157" s="29">
        <f t="shared" si="59"/>
        <v>4769619.6325558797</v>
      </c>
      <c r="F157" s="2">
        <f t="shared" si="44"/>
        <v>14968.686869196785</v>
      </c>
      <c r="G157" s="2">
        <f t="shared" si="52"/>
        <v>14749.1970662719</v>
      </c>
      <c r="H157" s="2">
        <f t="shared" si="53"/>
        <v>15665.779221712417</v>
      </c>
      <c r="I157" s="2">
        <f t="shared" si="42"/>
        <v>45383.663157181101</v>
      </c>
      <c r="J157" s="2">
        <f t="shared" si="60"/>
        <v>514348.18244805251</v>
      </c>
      <c r="K157" s="2">
        <f t="shared" si="45"/>
        <v>29716.497797252487</v>
      </c>
      <c r="L157" s="2">
        <f t="shared" si="45"/>
        <v>336786.97503552819</v>
      </c>
      <c r="M157" s="2"/>
      <c r="N157" s="28">
        <f t="shared" si="61"/>
        <v>7450085.7789635397</v>
      </c>
      <c r="O157" s="2">
        <f t="shared" si="54"/>
        <v>23304.357332478441</v>
      </c>
      <c r="P157" s="2">
        <f t="shared" si="55"/>
        <v>22962.639395367816</v>
      </c>
      <c r="R157">
        <f t="shared" si="56"/>
        <v>136</v>
      </c>
      <c r="S157" s="89">
        <f t="shared" si="46"/>
        <v>30414.976287984318</v>
      </c>
      <c r="T157" s="89">
        <f>IF(AND(S157=0,S156&gt;0),SUM($G157:$H$381),S157)</f>
        <v>30414.976287984318</v>
      </c>
      <c r="U157" s="82">
        <f>SUM(T157:T$381)</f>
        <v>4800034.6088438649</v>
      </c>
      <c r="V157" s="68">
        <f>localspline(R157,'BBG rates'!$G$10:$G$27,'BBG rates'!$K$10:$K$27)</f>
        <v>1.0183847794456817</v>
      </c>
      <c r="W157" s="68">
        <f>locallinterp(R157,'BBG rates'!$G$10:$G$27,'BBG rates'!$J$10:$J$27)</f>
        <v>-0.1565</v>
      </c>
      <c r="X157" s="56">
        <f t="shared" si="57"/>
        <v>-0.15661236851465254</v>
      </c>
      <c r="Y157" s="66">
        <f t="shared" si="47"/>
        <v>162.28604924392013</v>
      </c>
      <c r="Z157" s="72">
        <f t="shared" si="48"/>
        <v>4.0571219785352754E-2</v>
      </c>
      <c r="AA157" s="79">
        <f t="shared" si="49"/>
        <v>-128.15552785501316</v>
      </c>
      <c r="AB157" s="81">
        <f t="shared" si="58"/>
        <v>-3.2038650959447308E-2</v>
      </c>
      <c r="AD157" s="95">
        <f>locallinterp(R157,'BBG rates'!$N$10:$N$369,'BBG rates'!$P$10:$P$369)</f>
        <v>11.55684638389171</v>
      </c>
      <c r="AI157" s="185">
        <f t="shared" si="50"/>
        <v>136</v>
      </c>
      <c r="AJ157" s="127">
        <f>locallinterp(MIN(AI157,CAP_Senior*12),'BBG rates'!$X$24:$X$65,'BBG rates'!$Y$24:$Y$65)</f>
        <v>57.088158200041832</v>
      </c>
      <c r="AK157" s="127">
        <f>locallinterp(MIN(AI157,CAP_CB*12),'BBG rates'!$AA$25:$AA$40,'BBG rates'!$AC$25:$AC$40)</f>
        <v>10.266666666666666</v>
      </c>
      <c r="AL157" s="144">
        <f t="shared" si="51"/>
        <v>18.226320227340445</v>
      </c>
      <c r="AM157" s="142">
        <f>(SUMPRODUCT(AL157:AL$381,G157:G$381)+SUMPRODUCT(AL157:AL$381,H157:H$381))/12</f>
        <v>8037816.7223551609</v>
      </c>
    </row>
    <row r="158" spans="1:39" x14ac:dyDescent="0.2">
      <c r="A158" s="7">
        <v>137</v>
      </c>
      <c r="B158" s="7">
        <v>68.5</v>
      </c>
      <c r="C158" s="7">
        <v>34.25</v>
      </c>
      <c r="D158" s="12">
        <f t="shared" si="43"/>
        <v>11.416666666666666</v>
      </c>
      <c r="E158" s="29">
        <f t="shared" si="59"/>
        <v>4739306.6599108651</v>
      </c>
      <c r="F158" s="2">
        <f t="shared" si="44"/>
        <v>14873.839166359381</v>
      </c>
      <c r="G158" s="2">
        <f t="shared" si="52"/>
        <v>14746.756150226995</v>
      </c>
      <c r="H158" s="2">
        <f t="shared" si="53"/>
        <v>15566.216494787766</v>
      </c>
      <c r="I158" s="2">
        <f t="shared" si="42"/>
        <v>45186.811811374144</v>
      </c>
      <c r="J158" s="2">
        <f t="shared" si="60"/>
        <v>515882.76817985479</v>
      </c>
      <c r="K158" s="2">
        <f t="shared" si="45"/>
        <v>29495.621941351605</v>
      </c>
      <c r="L158" s="2">
        <f t="shared" si="45"/>
        <v>336741.68383043079</v>
      </c>
      <c r="M158" s="2"/>
      <c r="N158" s="28">
        <f t="shared" si="61"/>
        <v>7427051.5316347275</v>
      </c>
      <c r="O158" s="2">
        <f t="shared" si="54"/>
        <v>23232.749399034325</v>
      </c>
      <c r="P158" s="2">
        <f t="shared" si="55"/>
        <v>23034.247328811933</v>
      </c>
      <c r="R158">
        <f t="shared" si="56"/>
        <v>137</v>
      </c>
      <c r="S158" s="89">
        <f t="shared" si="46"/>
        <v>30312.972645014761</v>
      </c>
      <c r="T158" s="89">
        <f>IF(AND(S158=0,S157&gt;0),SUM($G158:$H$381),S158)</f>
        <v>30312.972645014761</v>
      </c>
      <c r="U158" s="82">
        <f>SUM(T158:T$381)</f>
        <v>4769619.6325558815</v>
      </c>
      <c r="V158" s="68">
        <f>localspline(R158,'BBG rates'!$G$10:$G$27,'BBG rates'!$K$10:$K$27)</f>
        <v>1.0179957450413588</v>
      </c>
      <c r="W158" s="68">
        <f>locallinterp(R158,'BBG rates'!$G$10:$G$27,'BBG rates'!$J$10:$J$27)</f>
        <v>-0.15212499999999998</v>
      </c>
      <c r="X158" s="56">
        <f t="shared" si="57"/>
        <v>-0.15223117077418635</v>
      </c>
      <c r="Y158" s="66">
        <f t="shared" si="47"/>
        <v>166.25551713956864</v>
      </c>
      <c r="Z158" s="72">
        <f t="shared" si="48"/>
        <v>4.1828622812124197E-2</v>
      </c>
      <c r="AA158" s="79">
        <f t="shared" si="49"/>
        <v>-127.34348218065433</v>
      </c>
      <c r="AB158" s="81">
        <f t="shared" si="58"/>
        <v>-3.2038650959447308E-2</v>
      </c>
      <c r="AD158" s="95">
        <f>locallinterp(R158,'BBG rates'!$N$10:$N$369,'BBG rates'!$P$10:$P$369)</f>
        <v>11.641679362645156</v>
      </c>
      <c r="AI158" s="185">
        <f t="shared" si="50"/>
        <v>137</v>
      </c>
      <c r="AJ158" s="127">
        <f>locallinterp(MIN(AI158,CAP_Senior*12),'BBG rates'!$X$24:$X$65,'BBG rates'!$Y$24:$Y$65)</f>
        <v>57.226216251532044</v>
      </c>
      <c r="AK158" s="127">
        <f>locallinterp(MIN(AI158,CAP_CB*12),'BBG rates'!$AA$25:$AA$40,'BBG rates'!$AC$25:$AC$40)</f>
        <v>10.283333333333333</v>
      </c>
      <c r="AL158" s="144">
        <f t="shared" si="51"/>
        <v>18.263623429427113</v>
      </c>
      <c r="AM158" s="142">
        <f>(SUMPRODUCT(AL158:AL$381,G158:G$381)+SUMPRODUCT(AL158:AL$381,H158:H$381))/12</f>
        <v>7991620.6308941795</v>
      </c>
    </row>
    <row r="159" spans="1:39" x14ac:dyDescent="0.2">
      <c r="A159" s="7">
        <v>138</v>
      </c>
      <c r="B159" s="7">
        <v>69</v>
      </c>
      <c r="C159" s="7">
        <v>34.5</v>
      </c>
      <c r="D159" s="12">
        <f t="shared" si="43"/>
        <v>11.5</v>
      </c>
      <c r="E159" s="29">
        <f t="shared" si="59"/>
        <v>4709095.3565727994</v>
      </c>
      <c r="F159" s="2">
        <f t="shared" si="44"/>
        <v>14779.30955718495</v>
      </c>
      <c r="G159" s="2">
        <f t="shared" si="52"/>
        <v>14744.315638141101</v>
      </c>
      <c r="H159" s="2">
        <f t="shared" si="53"/>
        <v>15466.987699924581</v>
      </c>
      <c r="I159" s="2">
        <f t="shared" si="42"/>
        <v>44990.612895250633</v>
      </c>
      <c r="J159" s="2">
        <f t="shared" si="60"/>
        <v>517392.04829538229</v>
      </c>
      <c r="K159" s="2">
        <f t="shared" si="45"/>
        <v>29276.25674210527</v>
      </c>
      <c r="L159" s="2">
        <f t="shared" si="45"/>
        <v>336676.95253421064</v>
      </c>
      <c r="M159" s="2"/>
      <c r="N159" s="28">
        <f t="shared" si="61"/>
        <v>7403945.4530664291</v>
      </c>
      <c r="O159" s="2">
        <f t="shared" si="54"/>
        <v>23160.91815954756</v>
      </c>
      <c r="P159" s="2">
        <f t="shared" si="55"/>
        <v>23106.078568298701</v>
      </c>
      <c r="R159">
        <f t="shared" si="56"/>
        <v>138</v>
      </c>
      <c r="S159" s="89">
        <f t="shared" si="46"/>
        <v>30211.303338065682</v>
      </c>
      <c r="T159" s="89">
        <f>IF(AND(S159=0,S158&gt;0),SUM($G159:$H$381),S159)</f>
        <v>30211.303338065682</v>
      </c>
      <c r="U159" s="82">
        <f>SUM(T159:T$381)</f>
        <v>4739306.6599108661</v>
      </c>
      <c r="V159" s="68">
        <f>localspline(R159,'BBG rates'!$G$10:$G$27,'BBG rates'!$K$10:$K$27)</f>
        <v>1.0175968446748129</v>
      </c>
      <c r="W159" s="68">
        <f>locallinterp(R159,'BBG rates'!$G$10:$G$27,'BBG rates'!$J$10:$J$27)</f>
        <v>-0.14774999999999999</v>
      </c>
      <c r="X159" s="56">
        <f t="shared" si="57"/>
        <v>-0.14785014900229321</v>
      </c>
      <c r="Y159" s="66">
        <f t="shared" si="47"/>
        <v>170.10099990239905</v>
      </c>
      <c r="Z159" s="72">
        <f t="shared" si="48"/>
        <v>4.3069844289569108E-2</v>
      </c>
      <c r="AA159" s="79">
        <f t="shared" si="49"/>
        <v>-126.53415988889024</v>
      </c>
      <c r="AB159" s="81">
        <f t="shared" si="58"/>
        <v>-3.2038650959447308E-2</v>
      </c>
      <c r="AD159" s="95">
        <f>locallinterp(R159,'BBG rates'!$N$10:$N$369,'BBG rates'!$P$10:$P$369)</f>
        <v>11.726479099701391</v>
      </c>
      <c r="AI159" s="185">
        <f t="shared" si="50"/>
        <v>138</v>
      </c>
      <c r="AJ159" s="127">
        <f>locallinterp(MIN(AI159,CAP_Senior*12),'BBG rates'!$X$24:$X$65,'BBG rates'!$Y$24:$Y$65)</f>
        <v>57.364274303022256</v>
      </c>
      <c r="AK159" s="127">
        <f>locallinterp(MIN(AI159,CAP_CB*12),'BBG rates'!$AA$25:$AA$40,'BBG rates'!$AC$25:$AC$40)</f>
        <v>10.3</v>
      </c>
      <c r="AL159" s="144">
        <f t="shared" si="51"/>
        <v>18.300926631513782</v>
      </c>
      <c r="AM159" s="142">
        <f>(SUMPRODUCT(AL159:AL$381,G159:G$381)+SUMPRODUCT(AL159:AL$381,H159:H$381))/12</f>
        <v>7945485.2377762571</v>
      </c>
    </row>
    <row r="160" spans="1:39" x14ac:dyDescent="0.2">
      <c r="A160" s="7">
        <v>139</v>
      </c>
      <c r="B160" s="7">
        <v>69.5</v>
      </c>
      <c r="C160" s="7">
        <v>34.75</v>
      </c>
      <c r="D160" s="12">
        <f t="shared" si="43"/>
        <v>11.583333333333334</v>
      </c>
      <c r="E160" s="29">
        <f t="shared" si="59"/>
        <v>4678985.3893002579</v>
      </c>
      <c r="F160" s="2">
        <f t="shared" si="44"/>
        <v>14685.096999062011</v>
      </c>
      <c r="G160" s="2">
        <f t="shared" si="52"/>
        <v>14741.875529947372</v>
      </c>
      <c r="H160" s="2">
        <f t="shared" si="53"/>
        <v>15368.091742593941</v>
      </c>
      <c r="I160" s="2">
        <f t="shared" si="42"/>
        <v>44795.064271603325</v>
      </c>
      <c r="J160" s="2">
        <f t="shared" si="60"/>
        <v>518876.16114607186</v>
      </c>
      <c r="K160" s="2">
        <f t="shared" si="45"/>
        <v>29058.392235388925</v>
      </c>
      <c r="L160" s="2">
        <f t="shared" si="45"/>
        <v>336593.04339325504</v>
      </c>
      <c r="M160" s="2"/>
      <c r="N160" s="28">
        <f t="shared" si="61"/>
        <v>7380767.3192562312</v>
      </c>
      <c r="O160" s="2">
        <f t="shared" si="54"/>
        <v>23088.862917648541</v>
      </c>
      <c r="P160" s="2">
        <f t="shared" si="55"/>
        <v>23178.133810197727</v>
      </c>
      <c r="R160">
        <f t="shared" si="56"/>
        <v>139</v>
      </c>
      <c r="S160" s="89">
        <f t="shared" si="46"/>
        <v>30109.967272541311</v>
      </c>
      <c r="T160" s="89">
        <f>IF(AND(S160=0,S159&gt;0),SUM($G160:$H$381),S160)</f>
        <v>30109.967272541311</v>
      </c>
      <c r="U160" s="82">
        <f>SUM(T160:T$381)</f>
        <v>4709095.3565728012</v>
      </c>
      <c r="V160" s="68">
        <f>localspline(R160,'BBG rates'!$G$10:$G$27,'BBG rates'!$K$10:$K$27)</f>
        <v>1.0171896126895736</v>
      </c>
      <c r="W160" s="68">
        <f>locallinterp(R160,'BBG rates'!$G$10:$G$27,'BBG rates'!$J$10:$J$27)</f>
        <v>-0.143375</v>
      </c>
      <c r="X160" s="56">
        <f t="shared" si="57"/>
        <v>-0.14346930318391848</v>
      </c>
      <c r="Y160" s="66">
        <f t="shared" si="47"/>
        <v>173.82328798580446</v>
      </c>
      <c r="Z160" s="72">
        <f t="shared" si="48"/>
        <v>4.4294695645061666E-2</v>
      </c>
      <c r="AA160" s="79">
        <f t="shared" si="49"/>
        <v>-125.72755205332501</v>
      </c>
      <c r="AB160" s="81">
        <f t="shared" si="58"/>
        <v>-3.2038650959447301E-2</v>
      </c>
      <c r="AD160" s="95">
        <f>locallinterp(R160,'BBG rates'!$N$10:$N$369,'BBG rates'!$P$10:$P$369)</f>
        <v>11.811244900758856</v>
      </c>
      <c r="AI160" s="185">
        <f t="shared" si="50"/>
        <v>139</v>
      </c>
      <c r="AJ160" s="127">
        <f>locallinterp(MIN(AI160,CAP_Senior*12),'BBG rates'!$X$24:$X$65,'BBG rates'!$Y$24:$Y$65)</f>
        <v>57.502332354512468</v>
      </c>
      <c r="AK160" s="127">
        <f>locallinterp(MIN(AI160,CAP_CB*12),'BBG rates'!$AA$25:$AA$40,'BBG rates'!$AC$25:$AC$40)</f>
        <v>10.316666666666666</v>
      </c>
      <c r="AL160" s="144">
        <f t="shared" si="51"/>
        <v>18.338229833600451</v>
      </c>
      <c r="AM160" s="142">
        <f>(SUMPRODUCT(AL160:AL$381,G160:G$381)+SUMPRODUCT(AL160:AL$381,H160:H$381))/12</f>
        <v>7899410.6672902284</v>
      </c>
    </row>
    <row r="161" spans="1:39" x14ac:dyDescent="0.2">
      <c r="A161" s="7">
        <v>140</v>
      </c>
      <c r="B161" s="7">
        <v>70</v>
      </c>
      <c r="C161" s="7">
        <v>35</v>
      </c>
      <c r="D161" s="12">
        <f t="shared" si="43"/>
        <v>11.666666666666666</v>
      </c>
      <c r="E161" s="29">
        <f t="shared" si="59"/>
        <v>4648976.4259428289</v>
      </c>
      <c r="F161" s="2">
        <f t="shared" si="44"/>
        <v>14591.200452792526</v>
      </c>
      <c r="G161" s="2">
        <f t="shared" si="52"/>
        <v>14739.435825578961</v>
      </c>
      <c r="H161" s="2">
        <f t="shared" si="53"/>
        <v>15269.527531850365</v>
      </c>
      <c r="I161" s="2">
        <f t="shared" si="42"/>
        <v>44600.163810221849</v>
      </c>
      <c r="J161" s="2">
        <f t="shared" si="60"/>
        <v>520335.2444525882</v>
      </c>
      <c r="K161" s="2">
        <f t="shared" si="45"/>
        <v>28842.018521678256</v>
      </c>
      <c r="L161" s="2">
        <f t="shared" si="45"/>
        <v>336490.21608624631</v>
      </c>
      <c r="M161" s="2"/>
      <c r="N161" s="28">
        <f t="shared" si="61"/>
        <v>7357516.9055031808</v>
      </c>
      <c r="O161" s="2">
        <f t="shared" si="54"/>
        <v>23016.582974796052</v>
      </c>
      <c r="P161" s="2">
        <f t="shared" si="55"/>
        <v>23250.413753050205</v>
      </c>
      <c r="R161">
        <f t="shared" si="56"/>
        <v>140</v>
      </c>
      <c r="S161" s="89">
        <f t="shared" si="46"/>
        <v>30008.963357429326</v>
      </c>
      <c r="T161" s="89">
        <f>IF(AND(S161=0,S160&gt;0),SUM($G161:$H$381),S161)</f>
        <v>30008.963357429326</v>
      </c>
      <c r="U161" s="82">
        <f>SUM(T161:T$381)</f>
        <v>4678985.3893002598</v>
      </c>
      <c r="V161" s="68">
        <f>localspline(R161,'BBG rates'!$G$10:$G$27,'BBG rates'!$K$10:$K$27)</f>
        <v>1.0167757324483095</v>
      </c>
      <c r="W161" s="68">
        <f>locallinterp(R161,'BBG rates'!$G$10:$G$27,'BBG rates'!$J$10:$J$27)</f>
        <v>-0.13899999999999998</v>
      </c>
      <c r="X161" s="56">
        <f t="shared" si="57"/>
        <v>-0.13908863330454047</v>
      </c>
      <c r="Y161" s="66">
        <f t="shared" si="47"/>
        <v>177.42316800537287</v>
      </c>
      <c r="Z161" s="72">
        <f t="shared" si="48"/>
        <v>4.5502984919191573E-2</v>
      </c>
      <c r="AA161" s="79">
        <f t="shared" si="49"/>
        <v>-124.92364977678723</v>
      </c>
      <c r="AB161" s="81">
        <f t="shared" si="58"/>
        <v>-3.2038650959447301E-2</v>
      </c>
      <c r="AD161" s="95">
        <f>locallinterp(R161,'BBG rates'!$N$10:$N$369,'BBG rates'!$P$10:$P$369)</f>
        <v>11.895976211796215</v>
      </c>
      <c r="AI161" s="185">
        <f t="shared" si="50"/>
        <v>140</v>
      </c>
      <c r="AJ161" s="127">
        <f>locallinterp(MIN(AI161,CAP_Senior*12),'BBG rates'!$X$24:$X$65,'BBG rates'!$Y$24:$Y$65)</f>
        <v>57.64039040600268</v>
      </c>
      <c r="AK161" s="127">
        <f>locallinterp(MIN(AI161,CAP_CB*12),'BBG rates'!$AA$25:$AA$40,'BBG rates'!$AC$25:$AC$40)</f>
        <v>10.333333333333334</v>
      </c>
      <c r="AL161" s="144">
        <f t="shared" si="51"/>
        <v>18.375533035687123</v>
      </c>
      <c r="AM161" s="142">
        <f>(SUMPRODUCT(AL161:AL$381,G161:G$381)+SUMPRODUCT(AL161:AL$381,H161:H$381))/12</f>
        <v>7853397.0422797231</v>
      </c>
    </row>
    <row r="162" spans="1:39" x14ac:dyDescent="0.2">
      <c r="A162" s="7">
        <v>141</v>
      </c>
      <c r="B162" s="7">
        <v>70.5</v>
      </c>
      <c r="C162" s="7">
        <v>35.25</v>
      </c>
      <c r="D162" s="12">
        <f t="shared" si="43"/>
        <v>11.75</v>
      </c>
      <c r="E162" s="29">
        <f t="shared" si="59"/>
        <v>4619068.1354375398</v>
      </c>
      <c r="F162" s="2">
        <f t="shared" si="44"/>
        <v>14497.618882580733</v>
      </c>
      <c r="G162" s="2">
        <f t="shared" si="52"/>
        <v>14736.996524969049</v>
      </c>
      <c r="H162" s="2">
        <f t="shared" si="53"/>
        <v>15171.293980320046</v>
      </c>
      <c r="I162" s="2">
        <f t="shared" si="42"/>
        <v>44405.909387869833</v>
      </c>
      <c r="J162" s="2">
        <f t="shared" si="60"/>
        <v>521769.43530747056</v>
      </c>
      <c r="K162" s="2">
        <f t="shared" si="45"/>
        <v>28627.125765633959</v>
      </c>
      <c r="L162" s="2">
        <f t="shared" si="45"/>
        <v>336368.72774619906</v>
      </c>
      <c r="M162" s="2"/>
      <c r="N162" s="28">
        <f t="shared" si="61"/>
        <v>7334193.9864056055</v>
      </c>
      <c r="O162" s="2">
        <f t="shared" si="54"/>
        <v>22944.077630270527</v>
      </c>
      <c r="P162" s="2">
        <f t="shared" si="55"/>
        <v>23322.919097575737</v>
      </c>
      <c r="R162">
        <f t="shared" si="56"/>
        <v>141</v>
      </c>
      <c r="S162" s="89">
        <f t="shared" si="46"/>
        <v>29908.290505289093</v>
      </c>
      <c r="T162" s="89">
        <f>IF(AND(S162=0,S161&gt;0),SUM($G162:$H$381),S162)</f>
        <v>29908.290505289093</v>
      </c>
      <c r="U162" s="82">
        <f>SUM(T162:T$381)</f>
        <v>4648976.4259428317</v>
      </c>
      <c r="V162" s="68">
        <f>localspline(R162,'BBG rates'!$G$10:$G$27,'BBG rates'!$K$10:$K$27)</f>
        <v>1.0163567680807404</v>
      </c>
      <c r="W162" s="68">
        <f>locallinterp(R162,'BBG rates'!$G$10:$G$27,'BBG rates'!$J$10:$J$27)</f>
        <v>-0.13462499999999999</v>
      </c>
      <c r="X162" s="56">
        <f t="shared" si="57"/>
        <v>-0.13470813934923775</v>
      </c>
      <c r="Y162" s="66">
        <f t="shared" si="47"/>
        <v>180.90142275559862</v>
      </c>
      <c r="Z162" s="72">
        <f t="shared" si="48"/>
        <v>4.6694516688733964E-2</v>
      </c>
      <c r="AA162" s="79">
        <f t="shared" si="49"/>
        <v>-124.12244419123429</v>
      </c>
      <c r="AB162" s="81">
        <f t="shared" si="58"/>
        <v>-3.2038650959447294E-2</v>
      </c>
      <c r="AD162" s="95">
        <f>locallinterp(R162,'BBG rates'!$N$10:$N$369,'BBG rates'!$P$10:$P$369)</f>
        <v>11.980672609136278</v>
      </c>
      <c r="AI162" s="185">
        <f t="shared" si="50"/>
        <v>141</v>
      </c>
      <c r="AJ162" s="127">
        <f>locallinterp(MIN(AI162,CAP_Senior*12),'BBG rates'!$X$24:$X$65,'BBG rates'!$Y$24:$Y$65)</f>
        <v>57.778448457492892</v>
      </c>
      <c r="AK162" s="127">
        <f>locallinterp(MIN(AI162,CAP_CB*12),'BBG rates'!$AA$25:$AA$40,'BBG rates'!$AC$25:$AC$40)</f>
        <v>10.35</v>
      </c>
      <c r="AL162" s="144">
        <f t="shared" si="51"/>
        <v>18.412836237773789</v>
      </c>
      <c r="AM162" s="142">
        <f>(SUMPRODUCT(AL162:AL$381,G162:G$381)+SUMPRODUCT(AL162:AL$381,H162:H$381))/12</f>
        <v>7807444.4841512926</v>
      </c>
    </row>
    <row r="163" spans="1:39" x14ac:dyDescent="0.2">
      <c r="A163" s="7">
        <v>142</v>
      </c>
      <c r="B163" s="7">
        <v>71</v>
      </c>
      <c r="C163" s="7">
        <v>35.5</v>
      </c>
      <c r="D163" s="12">
        <f t="shared" si="43"/>
        <v>11.833333333333334</v>
      </c>
      <c r="E163" s="29">
        <f t="shared" si="59"/>
        <v>4589260.1878053006</v>
      </c>
      <c r="F163" s="2">
        <f t="shared" si="44"/>
        <v>14404.351256022001</v>
      </c>
      <c r="G163" s="2">
        <f t="shared" si="52"/>
        <v>14734.557628050798</v>
      </c>
      <c r="H163" s="2">
        <f t="shared" si="53"/>
        <v>15073.390004189187</v>
      </c>
      <c r="I163" s="2">
        <f t="shared" si="42"/>
        <v>44212.298888261983</v>
      </c>
      <c r="J163" s="2">
        <f t="shared" si="60"/>
        <v>523178.87017776683</v>
      </c>
      <c r="K163" s="2">
        <f t="shared" si="45"/>
        <v>28413.704195689064</v>
      </c>
      <c r="L163" s="2">
        <f t="shared" si="45"/>
        <v>336228.83298232063</v>
      </c>
      <c r="M163" s="2"/>
      <c r="N163" s="28">
        <f t="shared" si="61"/>
        <v>7310798.3358589262</v>
      </c>
      <c r="O163" s="2">
        <f t="shared" si="54"/>
        <v>22871.346181167224</v>
      </c>
      <c r="P163" s="2">
        <f t="shared" si="55"/>
        <v>23395.65054667904</v>
      </c>
      <c r="R163">
        <f t="shared" si="56"/>
        <v>142</v>
      </c>
      <c r="S163" s="89">
        <f t="shared" si="46"/>
        <v>29807.947632239986</v>
      </c>
      <c r="T163" s="89">
        <f>IF(AND(S163=0,S162&gt;0),SUM($G163:$H$381),S163)</f>
        <v>29807.947632239986</v>
      </c>
      <c r="U163" s="82">
        <f>SUM(T163:T$381)</f>
        <v>4619068.1354375426</v>
      </c>
      <c r="V163" s="68">
        <f>localspline(R163,'BBG rates'!$G$10:$G$27,'BBG rates'!$K$10:$K$27)</f>
        <v>1.0159343880521383</v>
      </c>
      <c r="W163" s="68">
        <f>locallinterp(R163,'BBG rates'!$G$10:$G$27,'BBG rates'!$J$10:$J$27)</f>
        <v>-0.13025</v>
      </c>
      <c r="X163" s="56">
        <f t="shared" si="57"/>
        <v>-0.13032782130335541</v>
      </c>
      <c r="Y163" s="66">
        <f t="shared" si="47"/>
        <v>184.25883122650191</v>
      </c>
      <c r="Z163" s="72">
        <f t="shared" si="48"/>
        <v>4.78690919875027E-2</v>
      </c>
      <c r="AA163" s="79">
        <f t="shared" si="49"/>
        <v>-123.32392645765704</v>
      </c>
      <c r="AB163" s="81">
        <f t="shared" si="58"/>
        <v>-3.2038650959447294E-2</v>
      </c>
      <c r="AD163" s="95">
        <f>locallinterp(R163,'BBG rates'!$N$10:$N$369,'BBG rates'!$P$10:$P$369)</f>
        <v>12.065333808140622</v>
      </c>
      <c r="AI163" s="185">
        <f t="shared" si="50"/>
        <v>142</v>
      </c>
      <c r="AJ163" s="127">
        <f>locallinterp(MIN(AI163,CAP_Senior*12),'BBG rates'!$X$24:$X$65,'BBG rates'!$Y$24:$Y$65)</f>
        <v>57.916506508983105</v>
      </c>
      <c r="AK163" s="127">
        <f>locallinterp(MIN(AI163,CAP_CB*12),'BBG rates'!$AA$25:$AA$40,'BBG rates'!$AC$25:$AC$40)</f>
        <v>10.366666666666667</v>
      </c>
      <c r="AL163" s="144">
        <f t="shared" si="51"/>
        <v>18.450139439860461</v>
      </c>
      <c r="AM163" s="142">
        <f>(SUMPRODUCT(AL163:AL$381,G163:G$381)+SUMPRODUCT(AL163:AL$381,H163:H$381))/12</f>
        <v>7761553.1128824875</v>
      </c>
    </row>
    <row r="164" spans="1:39" x14ac:dyDescent="0.2">
      <c r="A164" s="7">
        <v>143</v>
      </c>
      <c r="B164" s="7">
        <v>71.5</v>
      </c>
      <c r="C164" s="7">
        <v>35.75</v>
      </c>
      <c r="D164" s="12">
        <f t="shared" si="43"/>
        <v>11.916666666666666</v>
      </c>
      <c r="E164" s="29">
        <f t="shared" si="59"/>
        <v>4559552.2541473508</v>
      </c>
      <c r="F164" s="2">
        <f t="shared" si="44"/>
        <v>14311.396544091731</v>
      </c>
      <c r="G164" s="2">
        <f t="shared" si="52"/>
        <v>14732.119134757415</v>
      </c>
      <c r="H164" s="2">
        <f t="shared" si="53"/>
        <v>14975.814523192324</v>
      </c>
      <c r="I164" s="2">
        <f t="shared" si="42"/>
        <v>44019.33020204147</v>
      </c>
      <c r="J164" s="2">
        <f t="shared" si="60"/>
        <v>524563.68490766082</v>
      </c>
      <c r="K164" s="2">
        <f t="shared" si="45"/>
        <v>28201.744103639063</v>
      </c>
      <c r="L164" s="2">
        <f t="shared" si="45"/>
        <v>336070.78390169883</v>
      </c>
      <c r="M164" s="2"/>
      <c r="N164" s="28">
        <f t="shared" si="61"/>
        <v>7287329.727053469</v>
      </c>
      <c r="O164" s="2">
        <f t="shared" si="54"/>
        <v>22798.387922389429</v>
      </c>
      <c r="P164" s="2">
        <f t="shared" si="55"/>
        <v>23468.608805456832</v>
      </c>
      <c r="R164">
        <f t="shared" si="56"/>
        <v>143</v>
      </c>
      <c r="S164" s="89">
        <f t="shared" si="46"/>
        <v>29707.933657949739</v>
      </c>
      <c r="T164" s="89">
        <f>IF(AND(S164=0,S163&gt;0),SUM($G164:$H$381),S164)</f>
        <v>29707.933657949739</v>
      </c>
      <c r="U164" s="82">
        <f>SUM(T164:T$381)</f>
        <v>4589260.1878053024</v>
      </c>
      <c r="V164" s="68">
        <f>localspline(R164,'BBG rates'!$G$10:$G$27,'BBG rates'!$K$10:$K$27)</f>
        <v>1.0155101937521822</v>
      </c>
      <c r="W164" s="68">
        <f>locallinterp(R164,'BBG rates'!$G$10:$G$27,'BBG rates'!$J$10:$J$27)</f>
        <v>-0.12587499999999999</v>
      </c>
      <c r="X164" s="56">
        <f t="shared" si="57"/>
        <v>-0.12594767915197203</v>
      </c>
      <c r="Y164" s="66">
        <f t="shared" si="47"/>
        <v>187.49616862019721</v>
      </c>
      <c r="Z164" s="72">
        <f t="shared" si="48"/>
        <v>4.9026508225029401E-2</v>
      </c>
      <c r="AA164" s="79">
        <f t="shared" si="49"/>
        <v>-122.52808776598469</v>
      </c>
      <c r="AB164" s="81">
        <f t="shared" si="58"/>
        <v>-3.2038650959447294E-2</v>
      </c>
      <c r="AD164" s="95">
        <f>locallinterp(R164,'BBG rates'!$N$10:$N$369,'BBG rates'!$P$10:$P$369)</f>
        <v>12.14995965761997</v>
      </c>
      <c r="AI164" s="185">
        <f t="shared" si="50"/>
        <v>143</v>
      </c>
      <c r="AJ164" s="127">
        <f>locallinterp(MIN(AI164,CAP_Senior*12),'BBG rates'!$X$24:$X$65,'BBG rates'!$Y$24:$Y$65)</f>
        <v>58.054564560473317</v>
      </c>
      <c r="AK164" s="127">
        <f>locallinterp(MIN(AI164,CAP_CB*12),'BBG rates'!$AA$25:$AA$40,'BBG rates'!$AC$25:$AC$40)</f>
        <v>10.383333333333333</v>
      </c>
      <c r="AL164" s="144">
        <f t="shared" si="51"/>
        <v>18.48744264194713</v>
      </c>
      <c r="AM164" s="142">
        <f>(SUMPRODUCT(AL164:AL$381,G164:G$381)+SUMPRODUCT(AL164:AL$381,H164:H$381))/12</f>
        <v>7715723.0470299134</v>
      </c>
    </row>
    <row r="165" spans="1:39" x14ac:dyDescent="0.2">
      <c r="A165" s="7">
        <v>144</v>
      </c>
      <c r="B165" s="7">
        <v>72</v>
      </c>
      <c r="C165" s="7">
        <v>36</v>
      </c>
      <c r="D165" s="12">
        <f t="shared" si="43"/>
        <v>12</v>
      </c>
      <c r="E165" s="29">
        <f t="shared" si="59"/>
        <v>4529944.0066417279</v>
      </c>
      <c r="F165" s="2">
        <f t="shared" si="44"/>
        <v>14218.753721134288</v>
      </c>
      <c r="G165" s="2">
        <f t="shared" si="52"/>
        <v>14729.681045022087</v>
      </c>
      <c r="H165" s="2">
        <f t="shared" si="53"/>
        <v>14878.566460600729</v>
      </c>
      <c r="I165" s="2">
        <f t="shared" si="42"/>
        <v>43827.0012267571</v>
      </c>
      <c r="J165" s="2">
        <f t="shared" si="60"/>
        <v>525924.0147210852</v>
      </c>
      <c r="K165" s="2">
        <f t="shared" si="45"/>
        <v>27991.23584423443</v>
      </c>
      <c r="L165" s="2">
        <f t="shared" si="45"/>
        <v>335894.83013081318</v>
      </c>
      <c r="M165" s="2"/>
      <c r="N165" s="28">
        <f t="shared" si="61"/>
        <v>7263787.9324722644</v>
      </c>
      <c r="O165" s="2">
        <f t="shared" si="54"/>
        <v>22725.202146641623</v>
      </c>
      <c r="P165" s="2">
        <f t="shared" si="55"/>
        <v>23541.794581204631</v>
      </c>
      <c r="R165">
        <f t="shared" si="56"/>
        <v>144</v>
      </c>
      <c r="S165" s="89">
        <f t="shared" si="46"/>
        <v>29608.247505622814</v>
      </c>
      <c r="T165" s="89">
        <f>IF(AND(S165=0,S164&gt;0),SUM($G165:$H$381),S165)</f>
        <v>29608.247505622814</v>
      </c>
      <c r="U165" s="82">
        <f>SUM(T165:T$381)</f>
        <v>4559552.2541473517</v>
      </c>
      <c r="V165" s="68">
        <f>localspline(R165,'BBG rates'!$G$10:$G$27,'BBG rates'!$K$10:$K$27)</f>
        <v>1.0150858163833618</v>
      </c>
      <c r="W165" s="68">
        <f>locallinterp(R165,'BBG rates'!$G$10:$G$27,'BBG rates'!$J$10:$J$27)</f>
        <v>-0.1215</v>
      </c>
      <c r="X165" s="56">
        <f t="shared" si="57"/>
        <v>-0.12156771288043267</v>
      </c>
      <c r="Y165" s="66">
        <f t="shared" si="47"/>
        <v>190.61420636738015</v>
      </c>
      <c r="Z165" s="72">
        <f t="shared" si="48"/>
        <v>5.0166559102990393E-2</v>
      </c>
      <c r="AA165" s="79">
        <f t="shared" si="49"/>
        <v>-121.73491933499014</v>
      </c>
      <c r="AB165" s="81">
        <f t="shared" si="58"/>
        <v>-3.2038650959447301E-2</v>
      </c>
      <c r="AD165" s="95">
        <f>locallinterp(R165,'BBG rates'!$N$10:$N$369,'BBG rates'!$P$10:$P$369)</f>
        <v>12.234550142318584</v>
      </c>
      <c r="AI165" s="185">
        <f t="shared" si="50"/>
        <v>144</v>
      </c>
      <c r="AJ165" s="127">
        <f>locallinterp(MIN(AI165,CAP_Senior*12),'BBG rates'!$X$24:$X$65,'BBG rates'!$Y$24:$Y$65)</f>
        <v>58.192622611963529</v>
      </c>
      <c r="AK165" s="127">
        <f>locallinterp(MIN(AI165,CAP_CB*12),'BBG rates'!$AA$25:$AA$40,'BBG rates'!$AC$25:$AC$40)</f>
        <v>10.4</v>
      </c>
      <c r="AL165" s="144">
        <f t="shared" si="51"/>
        <v>18.524745844033802</v>
      </c>
      <c r="AM165" s="142">
        <f>(SUMPRODUCT(AL165:AL$381,G165:G$381)+SUMPRODUCT(AL165:AL$381,H165:H$381))/12</f>
        <v>7669954.4037372367</v>
      </c>
    </row>
    <row r="166" spans="1:39" x14ac:dyDescent="0.2">
      <c r="A166" s="7">
        <v>145</v>
      </c>
      <c r="B166" s="7">
        <v>72.5</v>
      </c>
      <c r="C166" s="7">
        <v>36.25</v>
      </c>
      <c r="D166" s="12">
        <f t="shared" si="43"/>
        <v>12.083333333333334</v>
      </c>
      <c r="E166" s="29">
        <f t="shared" si="59"/>
        <v>4500435.1185397394</v>
      </c>
      <c r="F166" s="2">
        <f t="shared" si="44"/>
        <v>14126.421764851977</v>
      </c>
      <c r="G166" s="2">
        <f t="shared" si="52"/>
        <v>14727.243358778043</v>
      </c>
      <c r="H166" s="2">
        <f t="shared" si="53"/>
        <v>14781.644743210813</v>
      </c>
      <c r="I166" s="2">
        <f t="shared" si="42"/>
        <v>43635.309866840835</v>
      </c>
      <c r="J166" s="2">
        <f t="shared" si="60"/>
        <v>527259.9942243268</v>
      </c>
      <c r="K166" s="2">
        <f t="shared" si="45"/>
        <v>27782.169834776014</v>
      </c>
      <c r="L166" s="2">
        <f t="shared" si="45"/>
        <v>335701.21883687685</v>
      </c>
      <c r="M166" s="2"/>
      <c r="N166" s="28">
        <f t="shared" si="61"/>
        <v>7240172.7238888405</v>
      </c>
      <c r="O166" s="2">
        <f t="shared" si="54"/>
        <v>22651.788144422608</v>
      </c>
      <c r="P166" s="2">
        <f t="shared" si="55"/>
        <v>23615.20858342365</v>
      </c>
      <c r="R166">
        <f t="shared" si="56"/>
        <v>145</v>
      </c>
      <c r="S166" s="89">
        <f t="shared" si="46"/>
        <v>29508.888101988858</v>
      </c>
      <c r="T166" s="89">
        <f>IF(AND(S166=0,S165&gt;0),SUM($G166:$H$381),S166)</f>
        <v>29508.888101988858</v>
      </c>
      <c r="U166" s="82">
        <f>SUM(T166:T$381)</f>
        <v>4529944.0066417279</v>
      </c>
      <c r="V166" s="68">
        <f>localspline(R166,'BBG rates'!$G$10:$G$27,'BBG rates'!$K$10:$K$27)</f>
        <v>1.0146625671640166</v>
      </c>
      <c r="W166" s="68">
        <f>locallinterp(R166,'BBG rates'!$G$10:$G$27,'BBG rates'!$J$10:$J$27)</f>
        <v>-0.11824999999999999</v>
      </c>
      <c r="X166" s="56">
        <f t="shared" si="57"/>
        <v>-0.11831413749665565</v>
      </c>
      <c r="Y166" s="66">
        <f t="shared" si="47"/>
        <v>193.61371214376044</v>
      </c>
      <c r="Z166" s="72">
        <f t="shared" si="48"/>
        <v>5.1289034529315311E-2</v>
      </c>
      <c r="AA166" s="79">
        <f t="shared" si="49"/>
        <v>-120.94441241219549</v>
      </c>
      <c r="AB166" s="81">
        <f t="shared" si="58"/>
        <v>-3.2038650959447315E-2</v>
      </c>
      <c r="AD166" s="95">
        <f>locallinterp(R166,'BBG rates'!$N$10:$N$369,'BBG rates'!$P$10:$P$369)</f>
        <v>12.319105356248919</v>
      </c>
      <c r="AI166" s="185">
        <f t="shared" si="50"/>
        <v>145</v>
      </c>
      <c r="AJ166" s="127">
        <f>locallinterp(MIN(AI166,CAP_Senior*12),'BBG rates'!$X$24:$X$65,'BBG rates'!$Y$24:$Y$65)</f>
        <v>58.31962370813887</v>
      </c>
      <c r="AK166" s="127">
        <f>locallinterp(MIN(AI166,CAP_CB*12),'BBG rates'!$AA$25:$AA$40,'BBG rates'!$AC$25:$AC$40)</f>
        <v>10.416666666666668</v>
      </c>
      <c r="AL166" s="144">
        <f t="shared" si="51"/>
        <v>18.560169363716945</v>
      </c>
      <c r="AM166" s="142">
        <f>(SUMPRODUCT(AL166:AL$381,G166:G$381)+SUMPRODUCT(AL166:AL$381,H166:H$381))/12</f>
        <v>7624247.2987431614</v>
      </c>
    </row>
    <row r="167" spans="1:39" x14ac:dyDescent="0.2">
      <c r="A167" s="7">
        <v>146</v>
      </c>
      <c r="B167" s="7">
        <v>73</v>
      </c>
      <c r="C167" s="7">
        <v>36.5</v>
      </c>
      <c r="D167" s="12">
        <f t="shared" si="43"/>
        <v>12.166666666666666</v>
      </c>
      <c r="E167" s="29">
        <f t="shared" si="59"/>
        <v>4471025.2641624482</v>
      </c>
      <c r="F167" s="2">
        <f t="shared" si="44"/>
        <v>14034.399656294052</v>
      </c>
      <c r="G167" s="2">
        <f t="shared" si="52"/>
        <v>14724.806075958497</v>
      </c>
      <c r="H167" s="2">
        <f t="shared" si="53"/>
        <v>14685.048301332603</v>
      </c>
      <c r="I167" s="2">
        <f t="shared" si="42"/>
        <v>43444.254033585152</v>
      </c>
      <c r="J167" s="2">
        <f t="shared" si="60"/>
        <v>528571.75740861928</v>
      </c>
      <c r="K167" s="2">
        <f t="shared" si="45"/>
        <v>27574.536554712766</v>
      </c>
      <c r="L167" s="2">
        <f t="shared" si="45"/>
        <v>335490.19474900526</v>
      </c>
      <c r="M167" s="2"/>
      <c r="N167" s="28">
        <f t="shared" si="61"/>
        <v>7216483.8723650128</v>
      </c>
      <c r="O167" s="2">
        <f t="shared" si="54"/>
        <v>22578.145204018649</v>
      </c>
      <c r="P167" s="2">
        <f t="shared" si="55"/>
        <v>23688.851523827605</v>
      </c>
      <c r="R167">
        <f t="shared" si="56"/>
        <v>146</v>
      </c>
      <c r="S167" s="89">
        <f t="shared" si="46"/>
        <v>29409.8543772911</v>
      </c>
      <c r="T167" s="89">
        <f>IF(AND(S167=0,S166&gt;0),SUM($G167:$H$381),S167)</f>
        <v>29409.8543772911</v>
      </c>
      <c r="U167" s="82">
        <f>SUM(T167:T$381)</f>
        <v>4500435.1185397394</v>
      </c>
      <c r="V167" s="68">
        <f>localspline(R167,'BBG rates'!$G$10:$G$27,'BBG rates'!$K$10:$K$27)</f>
        <v>1.0142408102107541</v>
      </c>
      <c r="W167" s="68">
        <f>locallinterp(R167,'BBG rates'!$G$10:$G$27,'BBG rates'!$J$10:$J$27)</f>
        <v>-0.11499999999999999</v>
      </c>
      <c r="X167" s="56">
        <f t="shared" si="57"/>
        <v>-0.11506065915565244</v>
      </c>
      <c r="Y167" s="66">
        <f t="shared" si="47"/>
        <v>196.52314434732054</v>
      </c>
      <c r="Z167" s="72">
        <f t="shared" si="48"/>
        <v>5.2401105005443101E-2</v>
      </c>
      <c r="AA167" s="79">
        <f t="shared" si="49"/>
        <v>-120.15655827377799</v>
      </c>
      <c r="AB167" s="81">
        <f t="shared" si="58"/>
        <v>-3.2038650959447308E-2</v>
      </c>
      <c r="AD167" s="95">
        <f>locallinterp(R167,'BBG rates'!$N$10:$N$369,'BBG rates'!$P$10:$P$369)</f>
        <v>12.403625423766481</v>
      </c>
      <c r="AI167" s="185">
        <f t="shared" si="50"/>
        <v>146</v>
      </c>
      <c r="AJ167" s="127">
        <f>locallinterp(MIN(AI167,CAP_Senior*12),'BBG rates'!$X$24:$X$65,'BBG rates'!$Y$24:$Y$65)</f>
        <v>58.446624804314219</v>
      </c>
      <c r="AK167" s="127">
        <f>locallinterp(MIN(AI167,CAP_CB*12),'BBG rates'!$AA$25:$AA$40,'BBG rates'!$AC$25:$AC$40)</f>
        <v>10.433333333333334</v>
      </c>
      <c r="AL167" s="144">
        <f t="shared" si="51"/>
        <v>18.595592883400084</v>
      </c>
      <c r="AM167" s="142">
        <f>(SUMPRODUCT(AL167:AL$381,G167:G$381)+SUMPRODUCT(AL167:AL$381,H167:H$381))/12</f>
        <v>7578606.4686675044</v>
      </c>
    </row>
    <row r="168" spans="1:39" x14ac:dyDescent="0.2">
      <c r="A168" s="7">
        <v>147</v>
      </c>
      <c r="B168" s="7">
        <v>73.5</v>
      </c>
      <c r="C168" s="7">
        <v>36.75</v>
      </c>
      <c r="D168" s="12">
        <f t="shared" si="43"/>
        <v>12.25</v>
      </c>
      <c r="E168" s="29">
        <f t="shared" si="59"/>
        <v>4441714.1188971736</v>
      </c>
      <c r="F168" s="2">
        <f t="shared" si="44"/>
        <v>13942.686379845743</v>
      </c>
      <c r="G168" s="2">
        <f t="shared" si="52"/>
        <v>14722.369196496691</v>
      </c>
      <c r="H168" s="2">
        <f t="shared" si="53"/>
        <v>14588.776068778225</v>
      </c>
      <c r="I168" s="2">
        <f t="shared" si="42"/>
        <v>43253.831645120663</v>
      </c>
      <c r="J168" s="2">
        <f t="shared" si="60"/>
        <v>529859.43765272817</v>
      </c>
      <c r="K168" s="2">
        <f t="shared" si="45"/>
        <v>27368.326545242249</v>
      </c>
      <c r="L168" s="2">
        <f t="shared" si="45"/>
        <v>335262.0001792176</v>
      </c>
      <c r="M168" s="2"/>
      <c r="N168" s="28">
        <f t="shared" si="61"/>
        <v>7192721.1482486632</v>
      </c>
      <c r="O168" s="2">
        <f t="shared" si="54"/>
        <v>22504.272611496552</v>
      </c>
      <c r="P168" s="2">
        <f t="shared" si="55"/>
        <v>23762.724116349706</v>
      </c>
      <c r="R168">
        <f t="shared" si="56"/>
        <v>147</v>
      </c>
      <c r="S168" s="89">
        <f t="shared" si="46"/>
        <v>29311.145265274914</v>
      </c>
      <c r="T168" s="89">
        <f>IF(AND(S168=0,S167&gt;0),SUM($G168:$H$381),S168)</f>
        <v>29311.145265274914</v>
      </c>
      <c r="U168" s="82">
        <f>SUM(T168:T$381)</f>
        <v>4471025.2641624482</v>
      </c>
      <c r="V168" s="68">
        <f>localspline(R168,'BBG rates'!$G$10:$G$27,'BBG rates'!$K$10:$K$27)</f>
        <v>1.0138205375314253</v>
      </c>
      <c r="W168" s="68">
        <f>locallinterp(R168,'BBG rates'!$G$10:$G$27,'BBG rates'!$J$10:$J$27)</f>
        <v>-0.11175</v>
      </c>
      <c r="X168" s="56">
        <f t="shared" si="57"/>
        <v>-0.11180727785129463</v>
      </c>
      <c r="Y168" s="66">
        <f t="shared" si="47"/>
        <v>199.3430753725896</v>
      </c>
      <c r="Z168" s="72">
        <f t="shared" si="48"/>
        <v>5.3502647897007295E-2</v>
      </c>
      <c r="AA168" s="79">
        <f t="shared" si="49"/>
        <v>-119.37134822447615</v>
      </c>
      <c r="AB168" s="81">
        <f t="shared" si="58"/>
        <v>-3.2038650959447308E-2</v>
      </c>
      <c r="AD168" s="95">
        <f>locallinterp(R168,'BBG rates'!$N$10:$N$369,'BBG rates'!$P$10:$P$369)</f>
        <v>12.488110468560766</v>
      </c>
      <c r="AI168" s="185">
        <f t="shared" si="50"/>
        <v>147</v>
      </c>
      <c r="AJ168" s="127">
        <f>locallinterp(MIN(AI168,CAP_Senior*12),'BBG rates'!$X$24:$X$65,'BBG rates'!$Y$24:$Y$65)</f>
        <v>58.57362590048956</v>
      </c>
      <c r="AK168" s="127">
        <f>locallinterp(MIN(AI168,CAP_CB*12),'BBG rates'!$AA$25:$AA$40,'BBG rates'!$AC$25:$AC$40)</f>
        <v>10.45</v>
      </c>
      <c r="AL168" s="144">
        <f t="shared" si="51"/>
        <v>18.631016403083223</v>
      </c>
      <c r="AM168" s="142">
        <f>(SUMPRODUCT(AL168:AL$381,G168:G$381)+SUMPRODUCT(AL168:AL$381,H168:H$381))/12</f>
        <v>7533031.9954374889</v>
      </c>
    </row>
    <row r="169" spans="1:39" x14ac:dyDescent="0.2">
      <c r="A169" s="7">
        <v>148</v>
      </c>
      <c r="B169" s="7">
        <v>74</v>
      </c>
      <c r="C169" s="7">
        <v>37</v>
      </c>
      <c r="D169" s="12">
        <f t="shared" si="43"/>
        <v>12.333333333333334</v>
      </c>
      <c r="E169" s="29">
        <f t="shared" si="59"/>
        <v>4412501.3591939975</v>
      </c>
      <c r="F169" s="2">
        <f t="shared" si="44"/>
        <v>13851.280923217355</v>
      </c>
      <c r="G169" s="2">
        <f t="shared" si="52"/>
        <v>14719.932720325867</v>
      </c>
      <c r="H169" s="2">
        <f t="shared" si="53"/>
        <v>14492.826982850454</v>
      </c>
      <c r="I169" s="2">
        <f t="shared" si="42"/>
        <v>43064.040626393675</v>
      </c>
      <c r="J169" s="2">
        <f t="shared" si="60"/>
        <v>531123.16772552207</v>
      </c>
      <c r="K169" s="2">
        <f t="shared" si="45"/>
        <v>27163.530408913568</v>
      </c>
      <c r="L169" s="2">
        <f t="shared" si="45"/>
        <v>335016.87504326738</v>
      </c>
      <c r="M169" s="2"/>
      <c r="N169" s="28">
        <f t="shared" si="61"/>
        <v>7168884.3211715138</v>
      </c>
      <c r="O169" s="2">
        <f t="shared" si="54"/>
        <v>22430.169650696771</v>
      </c>
      <c r="P169" s="2">
        <f t="shared" si="55"/>
        <v>23836.827077149486</v>
      </c>
      <c r="R169">
        <f t="shared" si="56"/>
        <v>148</v>
      </c>
      <c r="S169" s="89">
        <f t="shared" si="46"/>
        <v>29212.759703176322</v>
      </c>
      <c r="T169" s="89">
        <f>IF(AND(S169=0,S168&gt;0),SUM($G169:$H$381),S169)</f>
        <v>29212.759703176322</v>
      </c>
      <c r="U169" s="82">
        <f>SUM(T169:T$381)</f>
        <v>4441714.1188971736</v>
      </c>
      <c r="V169" s="68">
        <f>localspline(R169,'BBG rates'!$G$10:$G$27,'BBG rates'!$K$10:$K$27)</f>
        <v>1.0134015622325308</v>
      </c>
      <c r="W169" s="68">
        <f>locallinterp(R169,'BBG rates'!$G$10:$G$27,'BBG rates'!$J$10:$J$27)</f>
        <v>-0.1085</v>
      </c>
      <c r="X169" s="56">
        <f t="shared" si="57"/>
        <v>-0.10855399357758699</v>
      </c>
      <c r="Y169" s="66">
        <f t="shared" si="47"/>
        <v>202.07407484160146</v>
      </c>
      <c r="Z169" s="72">
        <f t="shared" si="48"/>
        <v>5.4593538287000101E-2</v>
      </c>
      <c r="AA169" s="79">
        <f t="shared" si="49"/>
        <v>-118.58877359749631</v>
      </c>
      <c r="AB169" s="81">
        <f t="shared" si="58"/>
        <v>-3.2038650959447301E-2</v>
      </c>
      <c r="AD169" s="95">
        <f>locallinterp(R169,'BBG rates'!$N$10:$N$369,'BBG rates'!$P$10:$P$369)</f>
        <v>12.57256059874681</v>
      </c>
      <c r="AI169" s="185">
        <f t="shared" si="50"/>
        <v>148</v>
      </c>
      <c r="AJ169" s="127">
        <f>locallinterp(MIN(AI169,CAP_Senior*12),'BBG rates'!$X$24:$X$65,'BBG rates'!$Y$24:$Y$65)</f>
        <v>58.700626996664909</v>
      </c>
      <c r="AK169" s="127">
        <f>locallinterp(MIN(AI169,CAP_CB*12),'BBG rates'!$AA$25:$AA$40,'BBG rates'!$AC$25:$AC$40)</f>
        <v>10.466666666666667</v>
      </c>
      <c r="AL169" s="144">
        <f t="shared" si="51"/>
        <v>18.666439922766369</v>
      </c>
      <c r="AM169" s="142">
        <f>(SUMPRODUCT(AL169:AL$381,G169:G$381)+SUMPRODUCT(AL169:AL$381,H169:H$381))/12</f>
        <v>7487523.9597516144</v>
      </c>
    </row>
    <row r="170" spans="1:39" x14ac:dyDescent="0.2">
      <c r="A170" s="7">
        <v>149</v>
      </c>
      <c r="B170" s="7">
        <v>74.5</v>
      </c>
      <c r="C170" s="7">
        <v>37.25</v>
      </c>
      <c r="D170" s="12">
        <f t="shared" si="43"/>
        <v>12.416666666666666</v>
      </c>
      <c r="E170" s="29">
        <f t="shared" si="59"/>
        <v>4383386.6625622865</v>
      </c>
      <c r="F170" s="2">
        <f t="shared" si="44"/>
        <v>13760.18227743337</v>
      </c>
      <c r="G170" s="2">
        <f t="shared" si="52"/>
        <v>14717.496647379277</v>
      </c>
      <c r="H170" s="2">
        <f t="shared" si="53"/>
        <v>14397.199984331266</v>
      </c>
      <c r="I170" s="2">
        <f t="shared" si="42"/>
        <v>42874.87890914391</v>
      </c>
      <c r="J170" s="2">
        <f t="shared" si="60"/>
        <v>532363.07978853688</v>
      </c>
      <c r="K170" s="2">
        <f t="shared" si="45"/>
        <v>26960.138809232929</v>
      </c>
      <c r="L170" s="2">
        <f t="shared" si="45"/>
        <v>334755.05688130885</v>
      </c>
      <c r="M170" s="2"/>
      <c r="N170" s="28">
        <f t="shared" si="61"/>
        <v>7144973.1600468941</v>
      </c>
      <c r="O170" s="2">
        <f t="shared" si="54"/>
        <v>22355.835603226438</v>
      </c>
      <c r="P170" s="2">
        <f t="shared" si="55"/>
        <v>23911.161124619815</v>
      </c>
      <c r="R170">
        <f t="shared" si="56"/>
        <v>149</v>
      </c>
      <c r="S170" s="89">
        <f t="shared" si="46"/>
        <v>29114.696631710543</v>
      </c>
      <c r="T170" s="89">
        <f>IF(AND(S170=0,S169&gt;0),SUM($G170:$H$381),S170)</f>
        <v>29114.696631710543</v>
      </c>
      <c r="U170" s="82">
        <f>SUM(T170:T$381)</f>
        <v>4412501.3591939984</v>
      </c>
      <c r="V170" s="68">
        <f>localspline(R170,'BBG rates'!$G$10:$G$27,'BBG rates'!$K$10:$K$27)</f>
        <v>1.0129839955340878</v>
      </c>
      <c r="W170" s="68">
        <f>locallinterp(R170,'BBG rates'!$G$10:$G$27,'BBG rates'!$J$10:$J$27)</f>
        <v>-0.10525</v>
      </c>
      <c r="X170" s="56">
        <f t="shared" si="57"/>
        <v>-0.10530080632840111</v>
      </c>
      <c r="Y170" s="66">
        <f t="shared" si="47"/>
        <v>204.71670961593662</v>
      </c>
      <c r="Z170" s="72">
        <f t="shared" si="48"/>
        <v>5.5673648921888835E-2</v>
      </c>
      <c r="AA170" s="79">
        <f t="shared" si="49"/>
        <v>-117.80882575441942</v>
      </c>
      <c r="AB170" s="81">
        <f t="shared" si="58"/>
        <v>-3.2038650959447301E-2</v>
      </c>
      <c r="AD170" s="95">
        <f>locallinterp(R170,'BBG rates'!$N$10:$N$369,'BBG rates'!$P$10:$P$369)</f>
        <v>12.656975931707983</v>
      </c>
      <c r="AI170" s="185">
        <f t="shared" si="50"/>
        <v>149</v>
      </c>
      <c r="AJ170" s="127">
        <f>locallinterp(MIN(AI170,CAP_Senior*12),'BBG rates'!$X$24:$X$65,'BBG rates'!$Y$24:$Y$65)</f>
        <v>58.82762809284025</v>
      </c>
      <c r="AK170" s="127">
        <f>locallinterp(MIN(AI170,CAP_CB*12),'BBG rates'!$AA$25:$AA$40,'BBG rates'!$AC$25:$AC$40)</f>
        <v>10.483333333333334</v>
      </c>
      <c r="AL170" s="144">
        <f t="shared" si="51"/>
        <v>18.701863442449511</v>
      </c>
      <c r="AM170" s="142">
        <f>(SUMPRODUCT(AL170:AL$381,G170:G$381)+SUMPRODUCT(AL170:AL$381,H170:H$381))/12</f>
        <v>7442082.4410868175</v>
      </c>
    </row>
    <row r="171" spans="1:39" x14ac:dyDescent="0.2">
      <c r="A171" s="7">
        <v>150</v>
      </c>
      <c r="B171" s="7">
        <v>75</v>
      </c>
      <c r="C171" s="7">
        <v>37.5</v>
      </c>
      <c r="D171" s="12">
        <f t="shared" si="43"/>
        <v>12.5</v>
      </c>
      <c r="E171" s="29">
        <f t="shared" si="59"/>
        <v>4354369.7075672261</v>
      </c>
      <c r="F171" s="2">
        <f t="shared" si="44"/>
        <v>13669.389436821601</v>
      </c>
      <c r="G171" s="2">
        <f t="shared" si="52"/>
        <v>14715.060977590196</v>
      </c>
      <c r="H171" s="2">
        <f t="shared" si="53"/>
        <v>14301.894017470466</v>
      </c>
      <c r="I171" s="2">
        <f t="shared" si="42"/>
        <v>42686.344431882259</v>
      </c>
      <c r="J171" s="2">
        <f t="shared" si="60"/>
        <v>533579.30539852823</v>
      </c>
      <c r="K171" s="2">
        <f t="shared" si="45"/>
        <v>26758.142470271647</v>
      </c>
      <c r="L171" s="2">
        <f t="shared" si="45"/>
        <v>334476.7808783956</v>
      </c>
      <c r="M171" s="2"/>
      <c r="N171" s="28">
        <f t="shared" si="61"/>
        <v>7120987.4330675006</v>
      </c>
      <c r="O171" s="2">
        <f t="shared" si="54"/>
        <v>22281.269748452414</v>
      </c>
      <c r="P171" s="2">
        <f t="shared" si="55"/>
        <v>23985.726979393843</v>
      </c>
      <c r="R171">
        <f t="shared" si="56"/>
        <v>150</v>
      </c>
      <c r="S171" s="89">
        <f t="shared" si="46"/>
        <v>29016.95499506066</v>
      </c>
      <c r="T171" s="89">
        <f>IF(AND(S171=0,S170&gt;0),SUM($G171:$H$381),S171)</f>
        <v>29016.95499506066</v>
      </c>
      <c r="U171" s="82">
        <f>SUM(T171:T$381)</f>
        <v>4383386.6625622874</v>
      </c>
      <c r="V171" s="68">
        <f>localspline(R171,'BBG rates'!$G$10:$G$27,'BBG rates'!$K$10:$K$27)</f>
        <v>1.012567889020384</v>
      </c>
      <c r="W171" s="68">
        <f>locallinterp(R171,'BBG rates'!$G$10:$G$27,'BBG rates'!$J$10:$J$27)</f>
        <v>-0.10199999999999999</v>
      </c>
      <c r="X171" s="56">
        <f t="shared" si="57"/>
        <v>-0.102047716097875</v>
      </c>
      <c r="Y171" s="66">
        <f t="shared" si="47"/>
        <v>207.2715438087082</v>
      </c>
      <c r="Z171" s="72">
        <f t="shared" si="48"/>
        <v>5.674285015619826E-2</v>
      </c>
      <c r="AA171" s="79">
        <f t="shared" si="49"/>
        <v>-117.0314960851081</v>
      </c>
      <c r="AB171" s="81">
        <f t="shared" si="58"/>
        <v>-3.2038650959447301E-2</v>
      </c>
      <c r="AD171" s="95">
        <f>locallinterp(R171,'BBG rates'!$N$10:$N$369,'BBG rates'!$P$10:$P$369)</f>
        <v>12.741356589126347</v>
      </c>
      <c r="AI171" s="185">
        <f t="shared" si="50"/>
        <v>150</v>
      </c>
      <c r="AJ171" s="127">
        <f>locallinterp(MIN(AI171,CAP_Senior*12),'BBG rates'!$X$24:$X$65,'BBG rates'!$Y$24:$Y$65)</f>
        <v>58.954629189015591</v>
      </c>
      <c r="AK171" s="127">
        <f>locallinterp(MIN(AI171,CAP_CB*12),'BBG rates'!$AA$25:$AA$40,'BBG rates'!$AC$25:$AC$40)</f>
        <v>10.5</v>
      </c>
      <c r="AL171" s="144">
        <f t="shared" si="51"/>
        <v>18.73728696213265</v>
      </c>
      <c r="AM171" s="142">
        <f>(SUMPRODUCT(AL171:AL$381,G171:G$381)+SUMPRODUCT(AL171:AL$381,H171:H$381))/12</f>
        <v>7396707.5177056016</v>
      </c>
    </row>
    <row r="172" spans="1:39" x14ac:dyDescent="0.2">
      <c r="A172" s="7">
        <v>151</v>
      </c>
      <c r="B172" s="7">
        <v>75.5</v>
      </c>
      <c r="C172" s="7">
        <v>37.75</v>
      </c>
      <c r="D172" s="12">
        <f t="shared" si="43"/>
        <v>12.583333333333334</v>
      </c>
      <c r="E172" s="29">
        <f t="shared" si="59"/>
        <v>4325450.1738263601</v>
      </c>
      <c r="F172" s="2">
        <f t="shared" si="44"/>
        <v>13578.90139900238</v>
      </c>
      <c r="G172" s="2">
        <f t="shared" si="52"/>
        <v>14712.625710891911</v>
      </c>
      <c r="H172" s="2">
        <f t="shared" si="53"/>
        <v>14206.908029974333</v>
      </c>
      <c r="I172" s="2">
        <f t="shared" si="42"/>
        <v>42498.435139868627</v>
      </c>
      <c r="J172" s="2">
        <f t="shared" si="60"/>
        <v>534771.97551001352</v>
      </c>
      <c r="K172" s="2">
        <f t="shared" si="45"/>
        <v>26557.532176276753</v>
      </c>
      <c r="L172" s="2">
        <f t="shared" si="45"/>
        <v>334182.27988481574</v>
      </c>
      <c r="M172" s="2"/>
      <c r="N172" s="28">
        <f t="shared" si="61"/>
        <v>7096926.9077031482</v>
      </c>
      <c r="O172" s="2">
        <f t="shared" si="54"/>
        <v>22206.4713634943</v>
      </c>
      <c r="P172" s="2">
        <f t="shared" si="55"/>
        <v>24060.525364351965</v>
      </c>
      <c r="R172">
        <f t="shared" si="56"/>
        <v>151</v>
      </c>
      <c r="S172" s="89">
        <f t="shared" si="46"/>
        <v>28919.533740866245</v>
      </c>
      <c r="T172" s="89">
        <f>IF(AND(S172=0,S171&gt;0),SUM($G172:$H$381),S172)</f>
        <v>28919.533740866245</v>
      </c>
      <c r="U172" s="82">
        <f>SUM(T172:T$381)</f>
        <v>4354369.7075672261</v>
      </c>
      <c r="V172" s="68">
        <f>localspline(R172,'BBG rates'!$G$10:$G$27,'BBG rates'!$K$10:$K$27)</f>
        <v>1.0121532346886226</v>
      </c>
      <c r="W172" s="68">
        <f>locallinterp(R172,'BBG rates'!$G$10:$G$27,'BBG rates'!$J$10:$J$27)</f>
        <v>-9.8749999999999991E-2</v>
      </c>
      <c r="X172" s="56">
        <f t="shared" si="57"/>
        <v>-9.8794722879746999E-2</v>
      </c>
      <c r="Y172" s="66">
        <f t="shared" si="47"/>
        <v>209.73913879650885</v>
      </c>
      <c r="Z172" s="72">
        <f t="shared" si="48"/>
        <v>5.7801009895511929E-2</v>
      </c>
      <c r="AA172" s="79">
        <f t="shared" si="49"/>
        <v>-116.25677600761415</v>
      </c>
      <c r="AB172" s="81">
        <f t="shared" si="58"/>
        <v>-3.2038650959447301E-2</v>
      </c>
      <c r="AD172" s="95">
        <f>locallinterp(R172,'BBG rates'!$N$10:$N$369,'BBG rates'!$P$10:$P$369)</f>
        <v>12.825702692017066</v>
      </c>
      <c r="AI172" s="185">
        <f t="shared" si="50"/>
        <v>151</v>
      </c>
      <c r="AJ172" s="127">
        <f>locallinterp(MIN(AI172,CAP_Senior*12),'BBG rates'!$X$24:$X$65,'BBG rates'!$Y$24:$Y$65)</f>
        <v>59.08163028519094</v>
      </c>
      <c r="AK172" s="127">
        <f>locallinterp(MIN(AI172,CAP_CB*12),'BBG rates'!$AA$25:$AA$40,'BBG rates'!$AC$25:$AC$40)</f>
        <v>10.516666666666666</v>
      </c>
      <c r="AL172" s="144">
        <f t="shared" si="51"/>
        <v>18.772710481815793</v>
      </c>
      <c r="AM172" s="142">
        <f>(SUMPRODUCT(AL172:AL$381,G172:G$381)+SUMPRODUCT(AL172:AL$381,H172:H$381))/12</f>
        <v>7351399.2666631239</v>
      </c>
    </row>
    <row r="173" spans="1:39" x14ac:dyDescent="0.2">
      <c r="A173" s="7">
        <v>152</v>
      </c>
      <c r="B173" s="7">
        <v>76</v>
      </c>
      <c r="C173" s="7">
        <v>38</v>
      </c>
      <c r="D173" s="12">
        <f t="shared" si="43"/>
        <v>12.666666666666666</v>
      </c>
      <c r="E173" s="29">
        <f t="shared" si="59"/>
        <v>4296627.7420061482</v>
      </c>
      <c r="F173" s="2">
        <f t="shared" si="44"/>
        <v>13488.717164877773</v>
      </c>
      <c r="G173" s="2">
        <f t="shared" si="52"/>
        <v>14710.190847217698</v>
      </c>
      <c r="H173" s="2">
        <f t="shared" si="53"/>
        <v>14112.240972994288</v>
      </c>
      <c r="I173" s="2">
        <f t="shared" si="42"/>
        <v>42311.148985089763</v>
      </c>
      <c r="J173" s="2">
        <f t="shared" si="60"/>
        <v>535941.22047780361</v>
      </c>
      <c r="K173" s="2">
        <f t="shared" si="45"/>
        <v>26358.298771283979</v>
      </c>
      <c r="L173" s="2">
        <f t="shared" si="45"/>
        <v>333871.78443626367</v>
      </c>
      <c r="M173" s="2"/>
      <c r="N173" s="28">
        <f t="shared" si="61"/>
        <v>7072791.3506985195</v>
      </c>
      <c r="O173" s="2">
        <f t="shared" si="54"/>
        <v>22131.439723217416</v>
      </c>
      <c r="P173" s="2">
        <f t="shared" si="55"/>
        <v>24135.557004628845</v>
      </c>
      <c r="R173">
        <f t="shared" si="56"/>
        <v>152</v>
      </c>
      <c r="S173" s="89">
        <f t="shared" si="46"/>
        <v>28822.431820211987</v>
      </c>
      <c r="T173" s="89">
        <f>IF(AND(S173=0,S172&gt;0),SUM($G173:$H$381),S173)</f>
        <v>28822.431820211987</v>
      </c>
      <c r="U173" s="82">
        <f>SUM(T173:T$381)</f>
        <v>4325450.1738263611</v>
      </c>
      <c r="V173" s="68">
        <f>localspline(R173,'BBG rates'!$G$10:$G$27,'BBG rates'!$K$10:$K$27)</f>
        <v>1.0117398456669435</v>
      </c>
      <c r="W173" s="68">
        <f>locallinterp(R173,'BBG rates'!$G$10:$G$27,'BBG rates'!$J$10:$J$27)</f>
        <v>-9.5500000000000002E-2</v>
      </c>
      <c r="X173" s="56">
        <f t="shared" si="57"/>
        <v>-9.5541826668155139E-2</v>
      </c>
      <c r="Y173" s="66">
        <f t="shared" si="47"/>
        <v>212.1200532312925</v>
      </c>
      <c r="Z173" s="72">
        <f t="shared" si="48"/>
        <v>5.8847993537832696E-2</v>
      </c>
      <c r="AA173" s="79">
        <f t="shared" si="49"/>
        <v>-115.48465696808617</v>
      </c>
      <c r="AB173" s="81">
        <f t="shared" si="58"/>
        <v>-3.2038650959447294E-2</v>
      </c>
      <c r="AD173" s="95">
        <f>locallinterp(R173,'BBG rates'!$N$10:$N$369,'BBG rates'!$P$10:$P$369)</f>
        <v>12.910014345822644</v>
      </c>
      <c r="AI173" s="185">
        <f t="shared" si="50"/>
        <v>152</v>
      </c>
      <c r="AJ173" s="127">
        <f>locallinterp(MIN(AI173,CAP_Senior*12),'BBG rates'!$X$24:$X$65,'BBG rates'!$Y$24:$Y$65)</f>
        <v>59.208631381366281</v>
      </c>
      <c r="AK173" s="127">
        <f>locallinterp(MIN(AI173,CAP_CB*12),'BBG rates'!$AA$25:$AA$40,'BBG rates'!$AC$25:$AC$40)</f>
        <v>10.533333333333333</v>
      </c>
      <c r="AL173" s="144">
        <f t="shared" si="51"/>
        <v>18.808134001498935</v>
      </c>
      <c r="AM173" s="142">
        <f>(SUMPRODUCT(AL173:AL$381,G173:G$381)+SUMPRODUCT(AL173:AL$381,H173:H$381))/12</f>
        <v>7306157.7638142584</v>
      </c>
    </row>
    <row r="174" spans="1:39" x14ac:dyDescent="0.2">
      <c r="A174" s="7">
        <v>153</v>
      </c>
      <c r="B174" s="7">
        <v>76.5</v>
      </c>
      <c r="C174" s="7">
        <v>38.25</v>
      </c>
      <c r="D174" s="12">
        <f t="shared" si="43"/>
        <v>12.75</v>
      </c>
      <c r="E174" s="29">
        <f t="shared" si="59"/>
        <v>4267902.0938185314</v>
      </c>
      <c r="F174" s="2">
        <f t="shared" si="44"/>
        <v>13398.835738620839</v>
      </c>
      <c r="G174" s="2">
        <f t="shared" si="52"/>
        <v>14707.756386500871</v>
      </c>
      <c r="H174" s="2">
        <f t="shared" si="53"/>
        <v>14017.891801115644</v>
      </c>
      <c r="I174" s="2">
        <f t="shared" si="42"/>
        <v>42124.48392623735</v>
      </c>
      <c r="J174" s="2">
        <f t="shared" si="60"/>
        <v>537087.17005952622</v>
      </c>
      <c r="K174" s="2">
        <f t="shared" si="45"/>
        <v>26160.433158733336</v>
      </c>
      <c r="L174" s="2">
        <f t="shared" si="45"/>
        <v>333545.52277385001</v>
      </c>
      <c r="M174" s="2"/>
      <c r="N174" s="28">
        <f t="shared" si="61"/>
        <v>7048580.5280708987</v>
      </c>
      <c r="O174" s="2">
        <f t="shared" si="54"/>
        <v>22056.174100225802</v>
      </c>
      <c r="P174" s="2">
        <f t="shared" si="55"/>
        <v>24210.822627620459</v>
      </c>
      <c r="R174">
        <f t="shared" si="56"/>
        <v>153</v>
      </c>
      <c r="S174" s="89">
        <f t="shared" si="46"/>
        <v>28725.648187616513</v>
      </c>
      <c r="T174" s="89">
        <f>IF(AND(S174=0,S173&gt;0),SUM($G174:$H$381),S174)</f>
        <v>28725.648187616513</v>
      </c>
      <c r="U174" s="82">
        <f>SUM(T174:T$381)</f>
        <v>4296627.7420061491</v>
      </c>
      <c r="V174" s="68">
        <f>localspline(R174,'BBG rates'!$G$10:$G$27,'BBG rates'!$K$10:$K$27)</f>
        <v>1.0113278927690175</v>
      </c>
      <c r="W174" s="68">
        <f>locallinterp(R174,'BBG rates'!$G$10:$G$27,'BBG rates'!$J$10:$J$27)</f>
        <v>-9.2249999999999999E-2</v>
      </c>
      <c r="X174" s="56">
        <f t="shared" si="57"/>
        <v>-9.2289027456837758E-2</v>
      </c>
      <c r="Y174" s="66">
        <f t="shared" si="47"/>
        <v>214.41484305222701</v>
      </c>
      <c r="Z174" s="72">
        <f t="shared" si="48"/>
        <v>5.9883663913256967E-2</v>
      </c>
      <c r="AA174" s="79">
        <f t="shared" si="49"/>
        <v>-114.71513044067764</v>
      </c>
      <c r="AB174" s="81">
        <f t="shared" si="58"/>
        <v>-3.2038650959447294E-2</v>
      </c>
      <c r="AD174" s="95">
        <f>locallinterp(R174,'BBG rates'!$N$10:$N$369,'BBG rates'!$P$10:$P$369)</f>
        <v>12.994291670220061</v>
      </c>
      <c r="AI174" s="185">
        <f t="shared" si="50"/>
        <v>153</v>
      </c>
      <c r="AJ174" s="127">
        <f>locallinterp(MIN(AI174,CAP_Senior*12),'BBG rates'!$X$24:$X$65,'BBG rates'!$Y$24:$Y$65)</f>
        <v>59.33563247754163</v>
      </c>
      <c r="AK174" s="127">
        <f>locallinterp(MIN(AI174,CAP_CB*12),'BBG rates'!$AA$25:$AA$40,'BBG rates'!$AC$25:$AC$40)</f>
        <v>10.55</v>
      </c>
      <c r="AL174" s="144">
        <f t="shared" si="51"/>
        <v>18.843557521182078</v>
      </c>
      <c r="AM174" s="142">
        <f>(SUMPRODUCT(AL174:AL$381,G174:G$381)+SUMPRODUCT(AL174:AL$381,H174:H$381))/12</f>
        <v>7260983.0838206233</v>
      </c>
    </row>
    <row r="175" spans="1:39" x14ac:dyDescent="0.2">
      <c r="A175" s="7">
        <v>154</v>
      </c>
      <c r="B175" s="7">
        <v>77</v>
      </c>
      <c r="C175" s="7">
        <v>38.5</v>
      </c>
      <c r="D175" s="12">
        <f t="shared" si="43"/>
        <v>12.833333333333334</v>
      </c>
      <c r="E175" s="29">
        <f t="shared" si="59"/>
        <v>4239272.9120175103</v>
      </c>
      <c r="F175" s="2">
        <f t="shared" si="44"/>
        <v>13309.256127664927</v>
      </c>
      <c r="G175" s="2">
        <f t="shared" si="52"/>
        <v>14705.322328674725</v>
      </c>
      <c r="H175" s="2">
        <f t="shared" si="53"/>
        <v>13923.85947234633</v>
      </c>
      <c r="I175" s="2">
        <f t="shared" si="42"/>
        <v>41938.437928685984</v>
      </c>
      <c r="J175" s="2">
        <f t="shared" si="60"/>
        <v>538209.95341813681</v>
      </c>
      <c r="K175" s="2">
        <f t="shared" si="45"/>
        <v>25963.926301087093</v>
      </c>
      <c r="L175" s="2">
        <f t="shared" si="45"/>
        <v>333203.72086395102</v>
      </c>
      <c r="M175" s="2"/>
      <c r="N175" s="28">
        <f t="shared" si="61"/>
        <v>7024294.2051079078</v>
      </c>
      <c r="O175" s="2">
        <f t="shared" si="54"/>
        <v>21980.673764855135</v>
      </c>
      <c r="P175" s="2">
        <f t="shared" si="55"/>
        <v>24286.322962991122</v>
      </c>
      <c r="R175">
        <f t="shared" si="56"/>
        <v>154</v>
      </c>
      <c r="S175" s="89">
        <f t="shared" si="46"/>
        <v>28629.181801021055</v>
      </c>
      <c r="T175" s="89">
        <f>IF(AND(S175=0,S174&gt;0),SUM($G175:$H$381),S175)</f>
        <v>28629.181801021055</v>
      </c>
      <c r="U175" s="82">
        <f>SUM(T175:T$381)</f>
        <v>4267902.0938185314</v>
      </c>
      <c r="V175" s="68">
        <f>localspline(R175,'BBG rates'!$G$10:$G$27,'BBG rates'!$K$10:$K$27)</f>
        <v>1.0109172487651976</v>
      </c>
      <c r="W175" s="68">
        <f>locallinterp(R175,'BBG rates'!$G$10:$G$27,'BBG rates'!$J$10:$J$27)</f>
        <v>-8.8999999999999996E-2</v>
      </c>
      <c r="X175" s="56">
        <f t="shared" si="57"/>
        <v>-8.9036325239932879E-2</v>
      </c>
      <c r="Y175" s="66">
        <f t="shared" si="47"/>
        <v>216.624061497479</v>
      </c>
      <c r="Z175" s="72">
        <f t="shared" si="48"/>
        <v>6.0907881221894701E-2</v>
      </c>
      <c r="AA175" s="79">
        <f t="shared" si="49"/>
        <v>-113.94818792745521</v>
      </c>
      <c r="AB175" s="81">
        <f t="shared" si="58"/>
        <v>-3.2038650959447308E-2</v>
      </c>
      <c r="AD175" s="95">
        <f>locallinterp(R175,'BBG rates'!$N$10:$N$369,'BBG rates'!$P$10:$P$369)</f>
        <v>13.078534774283828</v>
      </c>
      <c r="AI175" s="185">
        <f t="shared" si="50"/>
        <v>154</v>
      </c>
      <c r="AJ175" s="127">
        <f>locallinterp(MIN(AI175,CAP_Senior*12),'BBG rates'!$X$24:$X$65,'BBG rates'!$Y$24:$Y$65)</f>
        <v>59.462633573716971</v>
      </c>
      <c r="AK175" s="127">
        <f>locallinterp(MIN(AI175,CAP_CB*12),'BBG rates'!$AA$25:$AA$40,'BBG rates'!$AC$25:$AC$40)</f>
        <v>10.566666666666666</v>
      </c>
      <c r="AL175" s="144">
        <f t="shared" si="51"/>
        <v>18.87898104086522</v>
      </c>
      <c r="AM175" s="142">
        <f>(SUMPRODUCT(AL175:AL$381,G175:G$381)+SUMPRODUCT(AL175:AL$381,H175:H$381))/12</f>
        <v>7215875.300157574</v>
      </c>
    </row>
    <row r="176" spans="1:39" x14ac:dyDescent="0.2">
      <c r="A176" s="7">
        <v>155</v>
      </c>
      <c r="B176" s="7">
        <v>77.5</v>
      </c>
      <c r="C176" s="7">
        <v>38.75</v>
      </c>
      <c r="D176" s="12">
        <f t="shared" si="43"/>
        <v>12.916666666666666</v>
      </c>
      <c r="E176" s="29">
        <f t="shared" si="59"/>
        <v>4210739.8803957319</v>
      </c>
      <c r="F176" s="2">
        <f t="shared" si="44"/>
        <v>13219.977342692997</v>
      </c>
      <c r="G176" s="2">
        <f t="shared" si="52"/>
        <v>14702.888673672605</v>
      </c>
      <c r="H176" s="2">
        <f t="shared" si="53"/>
        <v>13830.142948105718</v>
      </c>
      <c r="I176" s="2">
        <f t="shared" si="42"/>
        <v>41753.008964471323</v>
      </c>
      <c r="J176" s="2">
        <f t="shared" si="60"/>
        <v>539309.69912442123</v>
      </c>
      <c r="K176" s="2">
        <f t="shared" si="45"/>
        <v>25768.769219450205</v>
      </c>
      <c r="L176" s="2">
        <f t="shared" si="45"/>
        <v>332846.60241789848</v>
      </c>
      <c r="M176" s="2"/>
      <c r="N176" s="28">
        <f t="shared" si="61"/>
        <v>6999932.1463652272</v>
      </c>
      <c r="O176" s="2">
        <f t="shared" si="54"/>
        <v>21904.937985165674</v>
      </c>
      <c r="P176" s="2">
        <f t="shared" si="55"/>
        <v>24362.058742680583</v>
      </c>
      <c r="R176">
        <f t="shared" si="56"/>
        <v>155</v>
      </c>
      <c r="S176" s="89">
        <f t="shared" si="46"/>
        <v>28533.031621778326</v>
      </c>
      <c r="T176" s="89">
        <f>IF(AND(S176=0,S175&gt;0),SUM($G176:$H$381),S176)</f>
        <v>28533.031621778326</v>
      </c>
      <c r="U176" s="82">
        <f>SUM(T176:T$381)</f>
        <v>4239272.9120175103</v>
      </c>
      <c r="V176" s="68">
        <f>localspline(R176,'BBG rates'!$G$10:$G$27,'BBG rates'!$K$10:$K$27)</f>
        <v>1.0105079652397713</v>
      </c>
      <c r="W176" s="68">
        <f>locallinterp(R176,'BBG rates'!$G$10:$G$27,'BBG rates'!$J$10:$J$27)</f>
        <v>-8.5749999999999993E-2</v>
      </c>
      <c r="X176" s="56">
        <f t="shared" si="57"/>
        <v>-8.578372001131207E-2</v>
      </c>
      <c r="Y176" s="66">
        <f t="shared" si="47"/>
        <v>218.74825911596974</v>
      </c>
      <c r="Z176" s="72">
        <f t="shared" si="48"/>
        <v>6.1920502969986531E-2</v>
      </c>
      <c r="AA176" s="79">
        <f t="shared" si="49"/>
        <v>-113.18382095830731</v>
      </c>
      <c r="AB176" s="81">
        <f t="shared" si="58"/>
        <v>-3.2038650959447301E-2</v>
      </c>
      <c r="AD176" s="95">
        <f>locallinterp(R176,'BBG rates'!$N$10:$N$369,'BBG rates'!$P$10:$P$369)</f>
        <v>13.162743771387142</v>
      </c>
      <c r="AI176" s="185">
        <f t="shared" si="50"/>
        <v>155</v>
      </c>
      <c r="AJ176" s="127">
        <f>locallinterp(MIN(AI176,CAP_Senior*12),'BBG rates'!$X$24:$X$65,'BBG rates'!$Y$24:$Y$65)</f>
        <v>59.58963466989232</v>
      </c>
      <c r="AK176" s="127">
        <f>locallinterp(MIN(AI176,CAP_CB*12),'BBG rates'!$AA$25:$AA$40,'BBG rates'!$AC$25:$AC$40)</f>
        <v>10.583333333333332</v>
      </c>
      <c r="AL176" s="144">
        <f t="shared" si="51"/>
        <v>18.914404560548363</v>
      </c>
      <c r="AM176" s="142">
        <f>(SUMPRODUCT(AL176:AL$381,G176:G$381)+SUMPRODUCT(AL176:AL$381,H176:H$381))/12</f>
        <v>7170834.4851211617</v>
      </c>
    </row>
    <row r="177" spans="1:39" x14ac:dyDescent="0.2">
      <c r="A177" s="7">
        <v>156</v>
      </c>
      <c r="B177" s="7">
        <v>78</v>
      </c>
      <c r="C177" s="7">
        <v>39</v>
      </c>
      <c r="D177" s="12">
        <f t="shared" si="43"/>
        <v>13</v>
      </c>
      <c r="E177" s="29">
        <f t="shared" si="59"/>
        <v>4182302.6837810902</v>
      </c>
      <c r="F177" s="2">
        <f t="shared" si="44"/>
        <v>13130.998397626981</v>
      </c>
      <c r="G177" s="2">
        <f t="shared" si="52"/>
        <v>14700.455421427831</v>
      </c>
      <c r="H177" s="2">
        <f t="shared" si="53"/>
        <v>13736.741193213435</v>
      </c>
      <c r="I177" s="2">
        <f t="shared" si="42"/>
        <v>41568.195012268247</v>
      </c>
      <c r="J177" s="2">
        <f t="shared" si="60"/>
        <v>540386.53515948716</v>
      </c>
      <c r="K177" s="2">
        <f t="shared" si="45"/>
        <v>25574.952993193161</v>
      </c>
      <c r="L177" s="2">
        <f t="shared" si="45"/>
        <v>332474.38891151111</v>
      </c>
      <c r="M177" s="2"/>
      <c r="N177" s="28">
        <f t="shared" si="61"/>
        <v>6975494.1156643163</v>
      </c>
      <c r="O177" s="2">
        <f t="shared" si="54"/>
        <v>21828.966026935148</v>
      </c>
      <c r="P177" s="2">
        <f t="shared" si="55"/>
        <v>24438.030700911109</v>
      </c>
      <c r="R177">
        <f t="shared" si="56"/>
        <v>156</v>
      </c>
      <c r="S177" s="89">
        <f t="shared" si="46"/>
        <v>28437.196614641267</v>
      </c>
      <c r="T177" s="89">
        <f>IF(AND(S177=0,S176&gt;0),SUM($G177:$H$381),S177)</f>
        <v>28437.196614641267</v>
      </c>
      <c r="U177" s="82">
        <f>SUM(T177:T$381)</f>
        <v>4210739.8803957319</v>
      </c>
      <c r="V177" s="68">
        <f>localspline(R177,'BBG rates'!$G$10:$G$27,'BBG rates'!$K$10:$K$27)</f>
        <v>1.0101001533878535</v>
      </c>
      <c r="W177" s="68">
        <f>locallinterp(R177,'BBG rates'!$G$10:$G$27,'BBG rates'!$J$10:$J$27)</f>
        <v>-8.2500000000000004E-2</v>
      </c>
      <c r="X177" s="56">
        <f t="shared" si="57"/>
        <v>-8.2531211764980128E-2</v>
      </c>
      <c r="Y177" s="66">
        <f t="shared" si="47"/>
        <v>220.78798377906688</v>
      </c>
      <c r="Z177" s="72">
        <f t="shared" si="48"/>
        <v>6.2921383904146616E-2</v>
      </c>
      <c r="AA177" s="79">
        <f t="shared" si="49"/>
        <v>-112.42202109085312</v>
      </c>
      <c r="AB177" s="81">
        <f t="shared" si="58"/>
        <v>-3.2038650959447301E-2</v>
      </c>
      <c r="AD177" s="95">
        <f>locallinterp(R177,'BBG rates'!$N$10:$N$369,'BBG rates'!$P$10:$P$369)</f>
        <v>13.246918784169463</v>
      </c>
      <c r="AI177" s="185">
        <f t="shared" si="50"/>
        <v>156</v>
      </c>
      <c r="AJ177" s="127">
        <f>locallinterp(MIN(AI177,CAP_Senior*12),'BBG rates'!$X$24:$X$65,'BBG rates'!$Y$24:$Y$65)</f>
        <v>59.716635766067661</v>
      </c>
      <c r="AK177" s="127">
        <f>locallinterp(MIN(AI177,CAP_CB*12),'BBG rates'!$AA$25:$AA$40,'BBG rates'!$AC$25:$AC$40)</f>
        <v>10.6</v>
      </c>
      <c r="AL177" s="144">
        <f t="shared" si="51"/>
        <v>18.949828080231505</v>
      </c>
      <c r="AM177" s="142">
        <f>(SUMPRODUCT(AL177:AL$381,G177:G$381)+SUMPRODUCT(AL177:AL$381,H177:H$381))/12</f>
        <v>7125860.7098350599</v>
      </c>
    </row>
    <row r="178" spans="1:39" x14ac:dyDescent="0.2">
      <c r="A178" s="7">
        <v>157</v>
      </c>
      <c r="B178" s="7">
        <v>78.5</v>
      </c>
      <c r="C178" s="7">
        <v>39.25</v>
      </c>
      <c r="D178" s="12">
        <f t="shared" si="43"/>
        <v>13.083333333333334</v>
      </c>
      <c r="E178" s="29">
        <f t="shared" si="59"/>
        <v>4153961.008033338</v>
      </c>
      <c r="F178" s="2">
        <f t="shared" si="44"/>
        <v>13042.318309617183</v>
      </c>
      <c r="G178" s="2">
        <f t="shared" si="52"/>
        <v>14698.022571873758</v>
      </c>
      <c r="H178" s="2">
        <f t="shared" si="53"/>
        <v>13643.65317587824</v>
      </c>
      <c r="I178" s="2">
        <f t="shared" si="42"/>
        <v>41383.994057369186</v>
      </c>
      <c r="J178" s="2">
        <f t="shared" si="60"/>
        <v>541440.5889172469</v>
      </c>
      <c r="K178" s="2">
        <f t="shared" si="45"/>
        <v>25382.468759577303</v>
      </c>
      <c r="L178" s="2">
        <f t="shared" si="45"/>
        <v>332087.29960446979</v>
      </c>
      <c r="M178" s="2"/>
      <c r="N178" s="28">
        <f t="shared" si="61"/>
        <v>6950979.8760901215</v>
      </c>
      <c r="O178" s="2">
        <f t="shared" si="54"/>
        <v>21752.757153651659</v>
      </c>
      <c r="P178" s="2">
        <f t="shared" si="55"/>
        <v>24514.239574194609</v>
      </c>
      <c r="R178">
        <f t="shared" si="56"/>
        <v>157</v>
      </c>
      <c r="S178" s="89">
        <f t="shared" si="46"/>
        <v>28341.675747752</v>
      </c>
      <c r="T178" s="89">
        <f>IF(AND(S178=0,S177&gt;0),SUM($G178:$H$381),S178)</f>
        <v>28341.675747752</v>
      </c>
      <c r="U178" s="82">
        <f>SUM(T178:T$381)</f>
        <v>4182302.6837810911</v>
      </c>
      <c r="V178" s="68">
        <f>localspline(R178,'BBG rates'!$G$10:$G$27,'BBG rates'!$K$10:$K$27)</f>
        <v>1.0096936263607692</v>
      </c>
      <c r="W178" s="68">
        <f>locallinterp(R178,'BBG rates'!$G$10:$G$27,'BBG rates'!$J$10:$J$27)</f>
        <v>-7.9250000000000001E-2</v>
      </c>
      <c r="X178" s="56">
        <f t="shared" si="57"/>
        <v>-7.9278800494808621E-2</v>
      </c>
      <c r="Y178" s="66">
        <f t="shared" si="47"/>
        <v>222.74378069223798</v>
      </c>
      <c r="Z178" s="72">
        <f t="shared" si="48"/>
        <v>6.3910375943673839E-2</v>
      </c>
      <c r="AA178" s="79">
        <f t="shared" si="49"/>
        <v>-111.66277991035173</v>
      </c>
      <c r="AB178" s="81">
        <f t="shared" si="58"/>
        <v>-3.2038650959447301E-2</v>
      </c>
      <c r="AD178" s="95">
        <f>locallinterp(R178,'BBG rates'!$N$10:$N$369,'BBG rates'!$P$10:$P$369)</f>
        <v>13.331059919699527</v>
      </c>
      <c r="AI178" s="185">
        <f t="shared" si="50"/>
        <v>157</v>
      </c>
      <c r="AJ178" s="127">
        <f>locallinterp(MIN(AI178,CAP_Senior*12),'BBG rates'!$X$24:$X$65,'BBG rates'!$Y$24:$Y$65)</f>
        <v>59.834220415218233</v>
      </c>
      <c r="AK178" s="127">
        <f>locallinterp(MIN(AI178,CAP_CB*12),'BBG rates'!$AA$25:$AA$40,'BBG rates'!$AC$25:$AC$40)</f>
        <v>10.616666666666667</v>
      </c>
      <c r="AL178" s="144">
        <f t="shared" si="51"/>
        <v>18.983650803920433</v>
      </c>
      <c r="AM178" s="142">
        <f>(SUMPRODUCT(AL178:AL$381,G178:G$381)+SUMPRODUCT(AL178:AL$381,H178:H$381))/12</f>
        <v>7080954.0442574592</v>
      </c>
    </row>
    <row r="179" spans="1:39" x14ac:dyDescent="0.2">
      <c r="A179" s="7">
        <v>158</v>
      </c>
      <c r="B179" s="7">
        <v>79</v>
      </c>
      <c r="C179" s="7">
        <v>39.5</v>
      </c>
      <c r="D179" s="12">
        <f t="shared" si="43"/>
        <v>13.166666666666666</v>
      </c>
      <c r="E179" s="29">
        <f t="shared" si="59"/>
        <v>4125714.5400407072</v>
      </c>
      <c r="F179" s="2">
        <f t="shared" si="44"/>
        <v>12953.936099031705</v>
      </c>
      <c r="G179" s="2">
        <f t="shared" si="52"/>
        <v>14695.590124943732</v>
      </c>
      <c r="H179" s="2">
        <f t="shared" si="53"/>
        <v>13550.877867686926</v>
      </c>
      <c r="I179" s="2">
        <f t="shared" si="42"/>
        <v>41200.404091662363</v>
      </c>
      <c r="J179" s="2">
        <f t="shared" si="60"/>
        <v>542471.9872068878</v>
      </c>
      <c r="K179" s="2">
        <f t="shared" si="45"/>
        <v>25191.307713382452</v>
      </c>
      <c r="L179" s="2">
        <f t="shared" si="45"/>
        <v>331685.55155953561</v>
      </c>
      <c r="M179" s="2"/>
      <c r="N179" s="28">
        <f t="shared" si="61"/>
        <v>6926389.1899887817</v>
      </c>
      <c r="O179" s="2">
        <f t="shared" si="54"/>
        <v>21676.310626506518</v>
      </c>
      <c r="P179" s="2">
        <f t="shared" si="55"/>
        <v>24590.686101339739</v>
      </c>
      <c r="R179">
        <f t="shared" si="56"/>
        <v>158</v>
      </c>
      <c r="S179" s="89">
        <f t="shared" si="46"/>
        <v>28246.467992630656</v>
      </c>
      <c r="T179" s="89">
        <f>IF(AND(S179=0,S178&gt;0),SUM($G179:$H$381),S179)</f>
        <v>28246.467992630656</v>
      </c>
      <c r="U179" s="82">
        <f>SUM(T179:T$381)</f>
        <v>4153961.008033338</v>
      </c>
      <c r="V179" s="68">
        <f>localspline(R179,'BBG rates'!$G$10:$G$27,'BBG rates'!$K$10:$K$27)</f>
        <v>1.0092883761464475</v>
      </c>
      <c r="W179" s="68">
        <f>locallinterp(R179,'BBG rates'!$G$10:$G$27,'BBG rates'!$J$10:$J$27)</f>
        <v>-7.5999999999999998E-2</v>
      </c>
      <c r="X179" s="56">
        <f t="shared" si="57"/>
        <v>-7.6026486194669118E-2</v>
      </c>
      <c r="Y179" s="66">
        <f t="shared" si="47"/>
        <v>224.61619240665013</v>
      </c>
      <c r="Z179" s="72">
        <f t="shared" si="48"/>
        <v>6.4887328110860523E-2</v>
      </c>
      <c r="AA179" s="79">
        <f t="shared" si="49"/>
        <v>-110.90608902961168</v>
      </c>
      <c r="AB179" s="81">
        <f t="shared" si="58"/>
        <v>-3.2038650959447308E-2</v>
      </c>
      <c r="AD179" s="95">
        <f>locallinterp(R179,'BBG rates'!$N$10:$N$369,'BBG rates'!$P$10:$P$369)</f>
        <v>13.415167284378398</v>
      </c>
      <c r="AI179" s="185">
        <f t="shared" si="50"/>
        <v>158</v>
      </c>
      <c r="AJ179" s="127">
        <f>locallinterp(MIN(AI179,CAP_Senior*12),'BBG rates'!$X$24:$X$65,'BBG rates'!$Y$24:$Y$65)</f>
        <v>59.951805064368806</v>
      </c>
      <c r="AK179" s="127">
        <f>locallinterp(MIN(AI179,CAP_CB*12),'BBG rates'!$AA$25:$AA$40,'BBG rates'!$AC$25:$AC$40)</f>
        <v>10.633333333333333</v>
      </c>
      <c r="AL179" s="144">
        <f t="shared" si="51"/>
        <v>19.017473527609361</v>
      </c>
      <c r="AM179" s="142">
        <f>(SUMPRODUCT(AL179:AL$381,G179:G$381)+SUMPRODUCT(AL179:AL$381,H179:H$381))/12</f>
        <v>7036118.3379580202</v>
      </c>
    </row>
    <row r="180" spans="1:39" x14ac:dyDescent="0.2">
      <c r="A180" s="7">
        <v>159</v>
      </c>
      <c r="B180" s="7">
        <v>79.5</v>
      </c>
      <c r="C180" s="7">
        <v>39.75</v>
      </c>
      <c r="D180" s="12">
        <f t="shared" si="43"/>
        <v>13.25</v>
      </c>
      <c r="E180" s="29">
        <f t="shared" si="59"/>
        <v>4097562.9677165425</v>
      </c>
      <c r="F180" s="2">
        <f t="shared" si="44"/>
        <v>12865.850789445925</v>
      </c>
      <c r="G180" s="2">
        <f t="shared" si="52"/>
        <v>14693.158080571135</v>
      </c>
      <c r="H180" s="2">
        <f t="shared" si="53"/>
        <v>13458.414243593255</v>
      </c>
      <c r="I180" s="2">
        <f t="shared" si="42"/>
        <v>41017.423113610319</v>
      </c>
      <c r="J180" s="2">
        <f t="shared" si="60"/>
        <v>543480.85625533678</v>
      </c>
      <c r="K180" s="2">
        <f t="shared" si="45"/>
        <v>25001.461106537015</v>
      </c>
      <c r="L180" s="2">
        <f t="shared" si="45"/>
        <v>331269.35966161551</v>
      </c>
      <c r="M180" s="2"/>
      <c r="N180" s="28">
        <f t="shared" si="61"/>
        <v>6901721.8189653223</v>
      </c>
      <c r="O180" s="2">
        <f t="shared" si="54"/>
        <v>21599.625704387108</v>
      </c>
      <c r="P180" s="2">
        <f t="shared" si="55"/>
        <v>24667.371023459149</v>
      </c>
      <c r="R180">
        <f t="shared" si="56"/>
        <v>159</v>
      </c>
      <c r="S180" s="89">
        <f t="shared" si="46"/>
        <v>28151.57232416439</v>
      </c>
      <c r="T180" s="89">
        <f>IF(AND(S180=0,S179&gt;0),SUM($G180:$H$381),S180)</f>
        <v>28151.57232416439</v>
      </c>
      <c r="U180" s="82">
        <f>SUM(T180:T$381)</f>
        <v>4125714.5400407081</v>
      </c>
      <c r="V180" s="68">
        <f>localspline(R180,'BBG rates'!$G$10:$G$27,'BBG rates'!$K$10:$K$27)</f>
        <v>1.0088844543291762</v>
      </c>
      <c r="W180" s="68">
        <f>locallinterp(R180,'BBG rates'!$G$10:$G$27,'BBG rates'!$J$10:$J$27)</f>
        <v>-7.2749999999999995E-2</v>
      </c>
      <c r="X180" s="56">
        <f t="shared" si="57"/>
        <v>-7.2774268858832869E-2</v>
      </c>
      <c r="Y180" s="66">
        <f t="shared" si="47"/>
        <v>226.40575883072503</v>
      </c>
      <c r="Z180" s="72">
        <f t="shared" si="48"/>
        <v>6.5852086459231698E-2</v>
      </c>
      <c r="AA180" s="79">
        <f t="shared" si="49"/>
        <v>-110.15194008890077</v>
      </c>
      <c r="AB180" s="81">
        <f t="shared" si="58"/>
        <v>-3.2038650959447301E-2</v>
      </c>
      <c r="AD180" s="95">
        <f>locallinterp(R180,'BBG rates'!$N$10:$N$369,'BBG rates'!$P$10:$P$369)</f>
        <v>13.49924098890583</v>
      </c>
      <c r="AI180" s="185">
        <f t="shared" si="50"/>
        <v>159</v>
      </c>
      <c r="AJ180" s="127">
        <f>locallinterp(MIN(AI180,CAP_Senior*12),'BBG rates'!$X$24:$X$65,'BBG rates'!$Y$24:$Y$65)</f>
        <v>60.069389713519378</v>
      </c>
      <c r="AK180" s="127">
        <f>locallinterp(MIN(AI180,CAP_CB*12),'BBG rates'!$AA$25:$AA$40,'BBG rates'!$AC$25:$AC$40)</f>
        <v>10.65</v>
      </c>
      <c r="AL180" s="144">
        <f t="shared" si="51"/>
        <v>19.051296251298297</v>
      </c>
      <c r="AM180" s="142">
        <f>(SUMPRODUCT(AL180:AL$381,G180:G$381)+SUMPRODUCT(AL180:AL$381,H180:H$381))/12</f>
        <v>6991353.6331831617</v>
      </c>
    </row>
    <row r="181" spans="1:39" x14ac:dyDescent="0.2">
      <c r="A181" s="7">
        <v>160</v>
      </c>
      <c r="B181" s="7">
        <v>80</v>
      </c>
      <c r="C181" s="7">
        <v>40</v>
      </c>
      <c r="D181" s="12">
        <f t="shared" si="43"/>
        <v>13.333333333333334</v>
      </c>
      <c r="E181" s="29">
        <f t="shared" si="59"/>
        <v>4069505.9799959459</v>
      </c>
      <c r="F181" s="2">
        <f t="shared" si="44"/>
        <v>12778.061407631974</v>
      </c>
      <c r="G181" s="2">
        <f t="shared" si="52"/>
        <v>14690.726438689338</v>
      </c>
      <c r="H181" s="2">
        <f t="shared" si="53"/>
        <v>13366.261281906953</v>
      </c>
      <c r="I181" s="2">
        <f t="shared" si="42"/>
        <v>40835.049128228267</v>
      </c>
      <c r="J181" s="2">
        <f t="shared" si="60"/>
        <v>544467.32170971029</v>
      </c>
      <c r="K181" s="2">
        <f t="shared" si="45"/>
        <v>24812.92024775039</v>
      </c>
      <c r="L181" s="2">
        <f t="shared" si="45"/>
        <v>330838.93663667189</v>
      </c>
      <c r="M181" s="2"/>
      <c r="N181" s="28">
        <f t="shared" si="61"/>
        <v>6876977.523881346</v>
      </c>
      <c r="O181" s="2">
        <f t="shared" si="54"/>
        <v>21522.701643869677</v>
      </c>
      <c r="P181" s="2">
        <f t="shared" si="55"/>
        <v>24744.295083976584</v>
      </c>
      <c r="R181">
        <f t="shared" si="56"/>
        <v>160</v>
      </c>
      <c r="S181" s="89">
        <f t="shared" si="46"/>
        <v>28056.987720596291</v>
      </c>
      <c r="T181" s="89">
        <f>IF(AND(S181=0,S180&gt;0),SUM($G181:$H$381),S181)</f>
        <v>28056.987720596291</v>
      </c>
      <c r="U181" s="82">
        <f>SUM(T181:T$381)</f>
        <v>4097562.967716543</v>
      </c>
      <c r="V181" s="68">
        <f>localspline(R181,'BBG rates'!$G$10:$G$27,'BBG rates'!$K$10:$K$27)</f>
        <v>1.0084819720965132</v>
      </c>
      <c r="W181" s="68">
        <f>locallinterp(R181,'BBG rates'!$G$10:$G$27,'BBG rates'!$J$10:$J$27)</f>
        <v>-6.9499999999999992E-2</v>
      </c>
      <c r="X181" s="56">
        <f t="shared" si="57"/>
        <v>-6.9522148481038215E-2</v>
      </c>
      <c r="Y181" s="66">
        <f t="shared" si="47"/>
        <v>228.11301724165639</v>
      </c>
      <c r="Z181" s="72">
        <f t="shared" si="48"/>
        <v>6.6804493999645082E-2</v>
      </c>
      <c r="AA181" s="79">
        <f t="shared" si="49"/>
        <v>-109.40032475585616</v>
      </c>
      <c r="AB181" s="81">
        <f t="shared" si="58"/>
        <v>-3.2038650959447308E-2</v>
      </c>
      <c r="AD181" s="95">
        <f>locallinterp(R181,'BBG rates'!$N$10:$N$369,'BBG rates'!$P$10:$P$369)</f>
        <v>13.583281153247206</v>
      </c>
      <c r="AI181" s="185">
        <f t="shared" si="50"/>
        <v>160</v>
      </c>
      <c r="AJ181" s="127">
        <f>locallinterp(MIN(AI181,CAP_Senior*12),'BBG rates'!$X$24:$X$65,'BBG rates'!$Y$24:$Y$65)</f>
        <v>60.18697436266995</v>
      </c>
      <c r="AK181" s="127">
        <f>locallinterp(MIN(AI181,CAP_CB*12),'BBG rates'!$AA$25:$AA$40,'BBG rates'!$AC$25:$AC$40)</f>
        <v>10.666666666666666</v>
      </c>
      <c r="AL181" s="144">
        <f t="shared" si="51"/>
        <v>19.085118974987225</v>
      </c>
      <c r="AM181" s="142">
        <f>(SUMPRODUCT(AL181:AL$381,G181:G$381)+SUMPRODUCT(AL181:AL$381,H181:H$381))/12</f>
        <v>6946659.971159202</v>
      </c>
    </row>
    <row r="182" spans="1:39" x14ac:dyDescent="0.2">
      <c r="A182" s="7">
        <v>161</v>
      </c>
      <c r="B182" s="7">
        <v>80.5</v>
      </c>
      <c r="C182" s="7">
        <v>40.25</v>
      </c>
      <c r="D182" s="12">
        <f t="shared" si="43"/>
        <v>13.416666666666666</v>
      </c>
      <c r="E182" s="29">
        <f t="shared" si="59"/>
        <v>4041543.2668324313</v>
      </c>
      <c r="F182" s="2">
        <f t="shared" si="44"/>
        <v>12690.5669835483</v>
      </c>
      <c r="G182" s="2">
        <f t="shared" si="52"/>
        <v>14688.295199231727</v>
      </c>
      <c r="H182" s="2">
        <f t="shared" si="53"/>
        <v>13274.417964282702</v>
      </c>
      <c r="I182" s="2">
        <f t="shared" si="42"/>
        <v>40653.280147062731</v>
      </c>
      <c r="J182" s="2">
        <f t="shared" si="60"/>
        <v>545431.50863975834</v>
      </c>
      <c r="K182" s="2">
        <f t="shared" si="45"/>
        <v>24625.676502147755</v>
      </c>
      <c r="L182" s="2">
        <f t="shared" si="45"/>
        <v>330394.49307048239</v>
      </c>
      <c r="M182" s="2"/>
      <c r="N182" s="28">
        <f t="shared" si="61"/>
        <v>6852156.0648527117</v>
      </c>
      <c r="O182" s="2">
        <f t="shared" si="54"/>
        <v>21445.537699212149</v>
      </c>
      <c r="P182" s="2">
        <f t="shared" si="55"/>
        <v>24821.459028634108</v>
      </c>
      <c r="R182">
        <f t="shared" si="56"/>
        <v>161</v>
      </c>
      <c r="S182" s="89">
        <f t="shared" si="46"/>
        <v>27962.713163514429</v>
      </c>
      <c r="T182" s="89">
        <f>IF(AND(S182=0,S181&gt;0),SUM($G182:$H$381),S182)</f>
        <v>27962.713163514429</v>
      </c>
      <c r="U182" s="82">
        <f>SUM(T182:T$381)</f>
        <v>4069505.9799959473</v>
      </c>
      <c r="V182" s="68">
        <f>localspline(R182,'BBG rates'!$G$10:$G$27,'BBG rates'!$K$10:$K$27)</f>
        <v>1.0080807426152405</v>
      </c>
      <c r="W182" s="68">
        <f>locallinterp(R182,'BBG rates'!$G$10:$G$27,'BBG rates'!$J$10:$J$27)</f>
        <v>-6.6250000000000003E-2</v>
      </c>
      <c r="X182" s="56">
        <f t="shared" si="57"/>
        <v>-6.6270125055156726E-2</v>
      </c>
      <c r="Y182" s="66">
        <f t="shared" si="47"/>
        <v>229.73850229685803</v>
      </c>
      <c r="Z182" s="72">
        <f t="shared" si="48"/>
        <v>6.774439062416715E-2</v>
      </c>
      <c r="AA182" s="79">
        <f t="shared" si="49"/>
        <v>-108.65123472539476</v>
      </c>
      <c r="AB182" s="81">
        <f t="shared" si="58"/>
        <v>-3.2038650959447308E-2</v>
      </c>
      <c r="AD182" s="95">
        <f>locallinterp(R182,'BBG rates'!$N$10:$N$369,'BBG rates'!$P$10:$P$369)</f>
        <v>13.667287881798476</v>
      </c>
      <c r="AI182" s="185">
        <f t="shared" si="50"/>
        <v>161</v>
      </c>
      <c r="AJ182" s="127">
        <f>locallinterp(MIN(AI182,CAP_Senior*12),'BBG rates'!$X$24:$X$65,'BBG rates'!$Y$24:$Y$65)</f>
        <v>60.304559011820523</v>
      </c>
      <c r="AK182" s="127">
        <f>locallinterp(MIN(AI182,CAP_CB*12),'BBG rates'!$AA$25:$AA$40,'BBG rates'!$AC$25:$AC$40)</f>
        <v>10.683333333333334</v>
      </c>
      <c r="AL182" s="144">
        <f t="shared" si="51"/>
        <v>19.118941698676153</v>
      </c>
      <c r="AM182" s="142">
        <f>(SUMPRODUCT(AL182:AL$381,G182:G$381)+SUMPRODUCT(AL182:AL$381,H182:H$381))/12</f>
        <v>6902037.3920985907</v>
      </c>
    </row>
    <row r="183" spans="1:39" x14ac:dyDescent="0.2">
      <c r="A183" s="7">
        <v>162</v>
      </c>
      <c r="B183" s="7">
        <v>81</v>
      </c>
      <c r="C183" s="7">
        <v>40.5</v>
      </c>
      <c r="D183" s="12">
        <f t="shared" si="43"/>
        <v>13.5</v>
      </c>
      <c r="E183" s="29">
        <f t="shared" si="59"/>
        <v>4013674.5191945904</v>
      </c>
      <c r="F183" s="2">
        <f t="shared" si="44"/>
        <v>12603.366550329209</v>
      </c>
      <c r="G183" s="2">
        <f t="shared" si="52"/>
        <v>14685.864362131713</v>
      </c>
      <c r="H183" s="2">
        <f t="shared" si="53"/>
        <v>13182.883275709204</v>
      </c>
      <c r="I183" s="2">
        <f t="shared" si="42"/>
        <v>40472.114188170126</v>
      </c>
      <c r="J183" s="2">
        <f t="shared" si="60"/>
        <v>546373.54154029675</v>
      </c>
      <c r="K183" s="2">
        <f t="shared" si="45"/>
        <v>24439.721290907193</v>
      </c>
      <c r="L183" s="2">
        <f t="shared" si="45"/>
        <v>329936.23742724711</v>
      </c>
      <c r="M183" s="2"/>
      <c r="N183" s="28">
        <f t="shared" si="61"/>
        <v>6827257.2012472125</v>
      </c>
      <c r="O183" s="2">
        <f t="shared" si="54"/>
        <v>21368.133122346877</v>
      </c>
      <c r="P183" s="2">
        <f t="shared" si="55"/>
        <v>24898.863605499384</v>
      </c>
      <c r="R183">
        <f t="shared" si="56"/>
        <v>162</v>
      </c>
      <c r="S183" s="89">
        <f t="shared" si="46"/>
        <v>27868.747637840919</v>
      </c>
      <c r="T183" s="89">
        <f>IF(AND(S183=0,S182&gt;0),SUM($G183:$H$381),S183)</f>
        <v>27868.747637840919</v>
      </c>
      <c r="U183" s="82">
        <f>SUM(T183:T$381)</f>
        <v>4041543.2668324327</v>
      </c>
      <c r="V183" s="68">
        <f>localspline(R183,'BBG rates'!$G$10:$G$27,'BBG rates'!$K$10:$K$27)</f>
        <v>1.007680757865387</v>
      </c>
      <c r="W183" s="68">
        <f>locallinterp(R183,'BBG rates'!$G$10:$G$27,'BBG rates'!$J$10:$J$27)</f>
        <v>-6.3E-2</v>
      </c>
      <c r="X183" s="56">
        <f t="shared" si="57"/>
        <v>-6.3018198575326423E-2</v>
      </c>
      <c r="Y183" s="66">
        <f t="shared" si="47"/>
        <v>231.282746045381</v>
      </c>
      <c r="Z183" s="72">
        <f t="shared" si="48"/>
        <v>6.8671613027658909E-2</v>
      </c>
      <c r="AA183" s="79">
        <f t="shared" si="49"/>
        <v>-107.90466171962395</v>
      </c>
      <c r="AB183" s="81">
        <f t="shared" si="58"/>
        <v>-3.2038650959447308E-2</v>
      </c>
      <c r="AD183" s="95">
        <f>locallinterp(R183,'BBG rates'!$N$10:$N$369,'BBG rates'!$P$10:$P$369)</f>
        <v>13.751261278287258</v>
      </c>
      <c r="AI183" s="185">
        <f t="shared" si="50"/>
        <v>162</v>
      </c>
      <c r="AJ183" s="127">
        <f>locallinterp(MIN(AI183,CAP_Senior*12),'BBG rates'!$X$24:$X$65,'BBG rates'!$Y$24:$Y$65)</f>
        <v>60.422143660971095</v>
      </c>
      <c r="AK183" s="127">
        <f>locallinterp(MIN(AI183,CAP_CB*12),'BBG rates'!$AA$25:$AA$40,'BBG rates'!$AC$25:$AC$40)</f>
        <v>10.7</v>
      </c>
      <c r="AL183" s="144">
        <f t="shared" si="51"/>
        <v>19.152764422365085</v>
      </c>
      <c r="AM183" s="142">
        <f>(SUMPRODUCT(AL183:AL$381,G183:G$381)+SUMPRODUCT(AL183:AL$381,H183:H$381))/12</f>
        <v>6857485.9352060882</v>
      </c>
    </row>
    <row r="184" spans="1:39" x14ac:dyDescent="0.2">
      <c r="A184" s="7">
        <v>163</v>
      </c>
      <c r="B184" s="7">
        <v>81.5</v>
      </c>
      <c r="C184" s="7">
        <v>40.75</v>
      </c>
      <c r="D184" s="12">
        <f t="shared" si="43"/>
        <v>13.583333333333334</v>
      </c>
      <c r="E184" s="29">
        <f t="shared" si="59"/>
        <v>3985899.4290627693</v>
      </c>
      <c r="F184" s="2">
        <f t="shared" si="44"/>
        <v>12516.459144274488</v>
      </c>
      <c r="G184" s="2">
        <f t="shared" si="52"/>
        <v>14683.433927322694</v>
      </c>
      <c r="H184" s="2">
        <f t="shared" si="53"/>
        <v>13091.656204498266</v>
      </c>
      <c r="I184" s="2">
        <f t="shared" si="42"/>
        <v>40291.549276095444</v>
      </c>
      <c r="J184" s="2">
        <f t="shared" si="60"/>
        <v>547293.54433362978</v>
      </c>
      <c r="K184" s="2">
        <f t="shared" si="45"/>
        <v>24255.046090899126</v>
      </c>
      <c r="L184" s="2">
        <f t="shared" si="45"/>
        <v>329464.37606804643</v>
      </c>
      <c r="M184" s="2"/>
      <c r="N184" s="28">
        <f t="shared" si="61"/>
        <v>6802280.69168224</v>
      </c>
      <c r="O184" s="2">
        <f t="shared" si="54"/>
        <v>21290.487162873404</v>
      </c>
      <c r="P184" s="2">
        <f t="shared" si="55"/>
        <v>24976.509564972854</v>
      </c>
      <c r="R184">
        <f t="shared" si="56"/>
        <v>163</v>
      </c>
      <c r="S184" s="89">
        <f t="shared" si="46"/>
        <v>27775.090131820958</v>
      </c>
      <c r="T184" s="89">
        <f>IF(AND(S184=0,S183&gt;0),SUM($G184:$H$381),S184)</f>
        <v>27775.090131820958</v>
      </c>
      <c r="U184" s="82">
        <f>SUM(T184:T$381)</f>
        <v>4013674.5191945918</v>
      </c>
      <c r="V184" s="68">
        <f>localspline(R184,'BBG rates'!$G$10:$G$27,'BBG rates'!$K$10:$K$27)</f>
        <v>1.0072820992335627</v>
      </c>
      <c r="W184" s="68">
        <f>locallinterp(R184,'BBG rates'!$G$10:$G$27,'BBG rates'!$J$10:$J$27)</f>
        <v>-5.9749999999999998E-2</v>
      </c>
      <c r="X184" s="56">
        <f t="shared" si="57"/>
        <v>-5.9766369035418876E-2</v>
      </c>
      <c r="Y184" s="66">
        <f t="shared" si="47"/>
        <v>232.74627793928693</v>
      </c>
      <c r="Z184" s="72">
        <f t="shared" si="48"/>
        <v>6.9585994626985698E-2</v>
      </c>
      <c r="AA184" s="79">
        <f t="shared" si="49"/>
        <v>-107.16059748775253</v>
      </c>
      <c r="AB184" s="81">
        <f t="shared" si="58"/>
        <v>-3.2038650959447308E-2</v>
      </c>
      <c r="AD184" s="95">
        <f>locallinterp(R184,'BBG rates'!$N$10:$N$369,'BBG rates'!$P$10:$P$369)</f>
        <v>13.835201453223387</v>
      </c>
      <c r="AI184" s="185">
        <f t="shared" si="50"/>
        <v>163</v>
      </c>
      <c r="AJ184" s="127">
        <f>locallinterp(MIN(AI184,CAP_Senior*12),'BBG rates'!$X$24:$X$65,'BBG rates'!$Y$24:$Y$65)</f>
        <v>60.539728310121667</v>
      </c>
      <c r="AK184" s="127">
        <f>locallinterp(MIN(AI184,CAP_CB*12),'BBG rates'!$AA$25:$AA$40,'BBG rates'!$AC$25:$AC$40)</f>
        <v>10.716666666666667</v>
      </c>
      <c r="AL184" s="144">
        <f t="shared" si="51"/>
        <v>19.186587146054016</v>
      </c>
      <c r="AM184" s="142">
        <f>(SUMPRODUCT(AL184:AL$381,G184:G$381)+SUMPRODUCT(AL184:AL$381,H184:H$381))/12</f>
        <v>6813005.6386849284</v>
      </c>
    </row>
    <row r="185" spans="1:39" x14ac:dyDescent="0.2">
      <c r="A185" s="7">
        <v>164</v>
      </c>
      <c r="B185" s="7">
        <v>82</v>
      </c>
      <c r="C185" s="7">
        <v>41</v>
      </c>
      <c r="D185" s="12">
        <f t="shared" si="43"/>
        <v>13.666666666666666</v>
      </c>
      <c r="E185" s="29">
        <f t="shared" si="59"/>
        <v>3958217.6894257576</v>
      </c>
      <c r="F185" s="2">
        <f t="shared" si="44"/>
        <v>12429.843804839031</v>
      </c>
      <c r="G185" s="2">
        <f t="shared" si="52"/>
        <v>14681.003894738107</v>
      </c>
      <c r="H185" s="2">
        <f t="shared" si="53"/>
        <v>13000.735742273908</v>
      </c>
      <c r="I185" s="2">
        <f t="shared" si="42"/>
        <v>40111.583441851049</v>
      </c>
      <c r="J185" s="2">
        <f t="shared" si="60"/>
        <v>548191.64037196431</v>
      </c>
      <c r="K185" s="2">
        <f t="shared" si="45"/>
        <v>24071.6424343281</v>
      </c>
      <c r="L185" s="2">
        <f t="shared" si="45"/>
        <v>328979.11326915066</v>
      </c>
      <c r="M185" s="2"/>
      <c r="N185" s="28">
        <f t="shared" si="61"/>
        <v>6777226.2940224446</v>
      </c>
      <c r="O185" s="2">
        <f t="shared" si="54"/>
        <v>21212.599068051182</v>
      </c>
      <c r="P185" s="2">
        <f t="shared" si="55"/>
        <v>25054.397659795079</v>
      </c>
      <c r="R185">
        <f t="shared" si="56"/>
        <v>164</v>
      </c>
      <c r="S185" s="89">
        <f t="shared" si="46"/>
        <v>27681.739637012015</v>
      </c>
      <c r="T185" s="89">
        <f>IF(AND(S185=0,S184&gt;0),SUM($G185:$H$381),S185)</f>
        <v>27681.739637012015</v>
      </c>
      <c r="U185" s="82">
        <f>SUM(T185:T$381)</f>
        <v>3985899.4290627707</v>
      </c>
      <c r="V185" s="68">
        <f>localspline(R185,'BBG rates'!$G$10:$G$27,'BBG rates'!$K$10:$K$27)</f>
        <v>1.0068847586956318</v>
      </c>
      <c r="W185" s="68">
        <f>locallinterp(R185,'BBG rates'!$G$10:$G$27,'BBG rates'!$J$10:$J$27)</f>
        <v>-5.6500000000000002E-2</v>
      </c>
      <c r="X185" s="56">
        <f t="shared" si="57"/>
        <v>-5.651463642943888E-2</v>
      </c>
      <c r="Y185" s="66">
        <f t="shared" si="47"/>
        <v>234.12962484496228</v>
      </c>
      <c r="Z185" s="72">
        <f t="shared" si="48"/>
        <v>7.0487365477763089E-2</v>
      </c>
      <c r="AA185" s="79">
        <f t="shared" si="49"/>
        <v>-106.41903380600202</v>
      </c>
      <c r="AB185" s="81">
        <f t="shared" si="58"/>
        <v>-3.2038650959447308E-2</v>
      </c>
      <c r="AD185" s="95">
        <f>locallinterp(R185,'BBG rates'!$N$10:$N$369,'BBG rates'!$P$10:$P$369)</f>
        <v>13.919108516448023</v>
      </c>
      <c r="AI185" s="185">
        <f t="shared" si="50"/>
        <v>164</v>
      </c>
      <c r="AJ185" s="127">
        <f>locallinterp(MIN(AI185,CAP_Senior*12),'BBG rates'!$X$24:$X$65,'BBG rates'!$Y$24:$Y$65)</f>
        <v>60.65731295927224</v>
      </c>
      <c r="AK185" s="127">
        <f>locallinterp(MIN(AI185,CAP_CB*12),'BBG rates'!$AA$25:$AA$40,'BBG rates'!$AC$25:$AC$40)</f>
        <v>10.733333333333334</v>
      </c>
      <c r="AL185" s="144">
        <f t="shared" si="51"/>
        <v>19.220409869742948</v>
      </c>
      <c r="AM185" s="142">
        <f>(SUMPRODUCT(AL185:AL$381,G185:G$381)+SUMPRODUCT(AL185:AL$381,H185:H$381))/12</f>
        <v>6768596.5397429541</v>
      </c>
    </row>
    <row r="186" spans="1:39" x14ac:dyDescent="0.2">
      <c r="A186" s="7">
        <v>165</v>
      </c>
      <c r="B186" s="7">
        <v>82.5</v>
      </c>
      <c r="C186" s="7">
        <v>41.25</v>
      </c>
      <c r="D186" s="12">
        <f t="shared" si="43"/>
        <v>13.75</v>
      </c>
      <c r="E186" s="29">
        <f t="shared" si="59"/>
        <v>3930628.9942774847</v>
      </c>
      <c r="F186" s="2">
        <f t="shared" si="44"/>
        <v>12343.519574622516</v>
      </c>
      <c r="G186" s="2">
        <f t="shared" si="52"/>
        <v>14678.574264311375</v>
      </c>
      <c r="H186" s="2">
        <f t="shared" si="53"/>
        <v>12910.120883961534</v>
      </c>
      <c r="I186" s="2">
        <f t="shared" si="42"/>
        <v>39932.214722895427</v>
      </c>
      <c r="J186" s="2">
        <f t="shared" si="60"/>
        <v>549067.95243981213</v>
      </c>
      <c r="K186" s="2">
        <f t="shared" si="45"/>
        <v>23889.501908376773</v>
      </c>
      <c r="L186" s="2">
        <f t="shared" si="45"/>
        <v>328480.65124018065</v>
      </c>
      <c r="M186" s="2"/>
      <c r="N186" s="28">
        <f t="shared" si="61"/>
        <v>6752093.7653773902</v>
      </c>
      <c r="O186" s="2">
        <f t="shared" si="54"/>
        <v>21134.468082792278</v>
      </c>
      <c r="P186" s="2">
        <f t="shared" si="55"/>
        <v>25132.528645053982</v>
      </c>
      <c r="R186">
        <f t="shared" si="56"/>
        <v>165</v>
      </c>
      <c r="S186" s="89">
        <f t="shared" si="46"/>
        <v>27588.695148272909</v>
      </c>
      <c r="T186" s="89">
        <f>IF(AND(S186=0,S185&gt;0),SUM($G186:$H$381),S186)</f>
        <v>27588.695148272909</v>
      </c>
      <c r="U186" s="82">
        <f>SUM(T186:T$381)</f>
        <v>3958217.689425759</v>
      </c>
      <c r="V186" s="68">
        <f>localspline(R186,'BBG rates'!$G$10:$G$27,'BBG rates'!$K$10:$K$27)</f>
        <v>1.0064886686334835</v>
      </c>
      <c r="W186" s="68">
        <f>locallinterp(R186,'BBG rates'!$G$10:$G$27,'BBG rates'!$J$10:$J$27)</f>
        <v>-5.3249999999999999E-2</v>
      </c>
      <c r="X186" s="56">
        <f t="shared" si="57"/>
        <v>-5.3263000751258005E-2</v>
      </c>
      <c r="Y186" s="66">
        <f t="shared" si="47"/>
        <v>235.43331105439572</v>
      </c>
      <c r="Z186" s="72">
        <f t="shared" si="48"/>
        <v>7.1375552188556263E-2</v>
      </c>
      <c r="AA186" s="79">
        <f t="shared" si="49"/>
        <v>-105.67996247751825</v>
      </c>
      <c r="AB186" s="81">
        <f t="shared" si="58"/>
        <v>-3.2038650959447308E-2</v>
      </c>
      <c r="AD186" s="95">
        <f>locallinterp(R186,'BBG rates'!$N$10:$N$369,'BBG rates'!$P$10:$P$369)</f>
        <v>14.002982572167481</v>
      </c>
      <c r="AI186" s="185">
        <f t="shared" si="50"/>
        <v>165</v>
      </c>
      <c r="AJ186" s="127">
        <f>locallinterp(MIN(AI186,CAP_Senior*12),'BBG rates'!$X$24:$X$65,'BBG rates'!$Y$24:$Y$65)</f>
        <v>60.774897608422812</v>
      </c>
      <c r="AK186" s="127">
        <f>locallinterp(MIN(AI186,CAP_CB*12),'BBG rates'!$AA$25:$AA$40,'BBG rates'!$AC$25:$AC$40)</f>
        <v>10.75</v>
      </c>
      <c r="AL186" s="144">
        <f t="shared" si="51"/>
        <v>19.25423259343188</v>
      </c>
      <c r="AM186" s="142">
        <f>(SUMPRODUCT(AL186:AL$381,G186:G$381)+SUMPRODUCT(AL186:AL$381,H186:H$381))/12</f>
        <v>6724258.6745987134</v>
      </c>
    </row>
    <row r="187" spans="1:39" x14ac:dyDescent="0.2">
      <c r="A187" s="7">
        <v>166</v>
      </c>
      <c r="B187" s="7">
        <v>83</v>
      </c>
      <c r="C187" s="7">
        <v>41.5</v>
      </c>
      <c r="D187" s="12">
        <f t="shared" si="43"/>
        <v>13.833333333333334</v>
      </c>
      <c r="E187" s="29">
        <f t="shared" si="59"/>
        <v>3903133.0386137315</v>
      </c>
      <c r="F187" s="2">
        <f t="shared" si="44"/>
        <v>12257.485499359111</v>
      </c>
      <c r="G187" s="2">
        <f t="shared" si="52"/>
        <v>14676.145035975955</v>
      </c>
      <c r="H187" s="2">
        <f t="shared" si="53"/>
        <v>12819.810627777115</v>
      </c>
      <c r="I187" s="2">
        <f t="shared" si="42"/>
        <v>39753.441163112177</v>
      </c>
      <c r="J187" s="2">
        <f t="shared" si="60"/>
        <v>549922.60275638511</v>
      </c>
      <c r="K187" s="2">
        <f t="shared" si="45"/>
        <v>23708.616154852312</v>
      </c>
      <c r="L187" s="2">
        <f t="shared" si="45"/>
        <v>327969.19014212367</v>
      </c>
      <c r="M187" s="2"/>
      <c r="N187" s="28">
        <f t="shared" si="61"/>
        <v>6726882.8620991977</v>
      </c>
      <c r="O187" s="2">
        <f t="shared" si="54"/>
        <v>21056.09344965405</v>
      </c>
      <c r="P187" s="2">
        <f t="shared" si="55"/>
        <v>25210.903278192211</v>
      </c>
      <c r="R187">
        <f t="shared" si="56"/>
        <v>166</v>
      </c>
      <c r="S187" s="89">
        <f t="shared" si="46"/>
        <v>27495.95566375307</v>
      </c>
      <c r="T187" s="89">
        <f>IF(AND(S187=0,S186&gt;0),SUM($G187:$H$381),S187)</f>
        <v>27495.95566375307</v>
      </c>
      <c r="U187" s="82">
        <f>SUM(T187:T$381)</f>
        <v>3930628.9942774856</v>
      </c>
      <c r="V187" s="68">
        <f>localspline(R187,'BBG rates'!$G$10:$G$27,'BBG rates'!$K$10:$K$27)</f>
        <v>1.0060938806232689</v>
      </c>
      <c r="W187" s="68">
        <f>locallinterp(R187,'BBG rates'!$G$10:$G$27,'BBG rates'!$J$10:$J$27)</f>
        <v>-4.9999999999999996E-2</v>
      </c>
      <c r="X187" s="56">
        <f t="shared" si="57"/>
        <v>-5.0011461995014272E-2</v>
      </c>
      <c r="Y187" s="66">
        <f t="shared" si="47"/>
        <v>236.65785829640296</v>
      </c>
      <c r="Z187" s="72">
        <f t="shared" si="48"/>
        <v>7.2250377832437845E-2</v>
      </c>
      <c r="AA187" s="79">
        <f t="shared" si="49"/>
        <v>-104.94337533228315</v>
      </c>
      <c r="AB187" s="81">
        <f t="shared" si="58"/>
        <v>-3.2038650959447308E-2</v>
      </c>
      <c r="AD187" s="95">
        <f>locallinterp(R187,'BBG rates'!$N$10:$N$369,'BBG rates'!$P$10:$P$369)</f>
        <v>14.086823728886086</v>
      </c>
      <c r="AI187" s="185">
        <f t="shared" si="50"/>
        <v>166</v>
      </c>
      <c r="AJ187" s="127">
        <f>locallinterp(MIN(AI187,CAP_Senior*12),'BBG rates'!$X$24:$X$65,'BBG rates'!$Y$24:$Y$65)</f>
        <v>60.892482257573384</v>
      </c>
      <c r="AK187" s="127">
        <f>locallinterp(MIN(AI187,CAP_CB*12),'BBG rates'!$AA$25:$AA$40,'BBG rates'!$AC$25:$AC$40)</f>
        <v>10.766666666666667</v>
      </c>
      <c r="AL187" s="144">
        <f t="shared" si="51"/>
        <v>19.288055317120808</v>
      </c>
      <c r="AM187" s="142">
        <f>(SUMPRODUCT(AL187:AL$381,G187:G$381)+SUMPRODUCT(AL187:AL$381,H187:H$381))/12</f>
        <v>6679992.0784875369</v>
      </c>
    </row>
    <row r="188" spans="1:39" x14ac:dyDescent="0.2">
      <c r="A188" s="7">
        <v>167</v>
      </c>
      <c r="B188" s="7">
        <v>83.5</v>
      </c>
      <c r="C188" s="7">
        <v>41.75</v>
      </c>
      <c r="D188" s="12">
        <f t="shared" si="43"/>
        <v>13.916666666666666</v>
      </c>
      <c r="E188" s="29">
        <f t="shared" si="59"/>
        <v>3875729.5184288495</v>
      </c>
      <c r="F188" s="2">
        <f t="shared" si="44"/>
        <v>12171.7406279072</v>
      </c>
      <c r="G188" s="2">
        <f t="shared" si="52"/>
        <v>14673.716209665286</v>
      </c>
      <c r="H188" s="2">
        <f t="shared" si="53"/>
        <v>12729.803975216426</v>
      </c>
      <c r="I188" s="2">
        <f t="shared" si="42"/>
        <v>39575.260812788911</v>
      </c>
      <c r="J188" s="2">
        <f t="shared" si="60"/>
        <v>550755.71297797898</v>
      </c>
      <c r="K188" s="2">
        <f t="shared" si="45"/>
        <v>23528.97686983494</v>
      </c>
      <c r="L188" s="2">
        <f t="shared" si="45"/>
        <v>327444.92810520291</v>
      </c>
      <c r="M188" s="2"/>
      <c r="N188" s="28">
        <f t="shared" si="61"/>
        <v>6701593.3397801835</v>
      </c>
      <c r="O188" s="2">
        <f t="shared" si="54"/>
        <v>20977.474408831808</v>
      </c>
      <c r="P188" s="2">
        <f t="shared" si="55"/>
        <v>25289.522319014442</v>
      </c>
      <c r="R188">
        <f t="shared" si="56"/>
        <v>167</v>
      </c>
      <c r="S188" s="89">
        <f t="shared" si="46"/>
        <v>27403.520184881712</v>
      </c>
      <c r="T188" s="89">
        <f>IF(AND(S188=0,S187&gt;0),SUM($G188:$H$381),S188)</f>
        <v>27403.520184881712</v>
      </c>
      <c r="U188" s="82">
        <f>SUM(T188:T$381)</f>
        <v>3903133.0386137329</v>
      </c>
      <c r="V188" s="68">
        <f>localspline(R188,'BBG rates'!$G$10:$G$27,'BBG rates'!$K$10:$K$27)</f>
        <v>1.005700327049539</v>
      </c>
      <c r="W188" s="68">
        <f>locallinterp(R188,'BBG rates'!$G$10:$G$27,'BBG rates'!$J$10:$J$27)</f>
        <v>-4.675E-2</v>
      </c>
      <c r="X188" s="56">
        <f t="shared" si="57"/>
        <v>-4.6760020154446025E-2</v>
      </c>
      <c r="Y188" s="66">
        <f t="shared" si="47"/>
        <v>237.80378574781494</v>
      </c>
      <c r="Z188" s="72">
        <f t="shared" si="48"/>
        <v>7.3111661855812693E-2</v>
      </c>
      <c r="AA188" s="79">
        <f t="shared" si="49"/>
        <v>-104.20926422702696</v>
      </c>
      <c r="AB188" s="81">
        <f t="shared" si="58"/>
        <v>-3.2038650959447308E-2</v>
      </c>
      <c r="AD188" s="95">
        <f>locallinterp(R188,'BBG rates'!$N$10:$N$369,'BBG rates'!$P$10:$P$369)</f>
        <v>14.170632089473548</v>
      </c>
      <c r="AI188" s="185">
        <f t="shared" si="50"/>
        <v>167</v>
      </c>
      <c r="AJ188" s="127">
        <f>locallinterp(MIN(AI188,CAP_Senior*12),'BBG rates'!$X$24:$X$65,'BBG rates'!$Y$24:$Y$65)</f>
        <v>61.010066906723956</v>
      </c>
      <c r="AK188" s="127">
        <f>locallinterp(MIN(AI188,CAP_CB*12),'BBG rates'!$AA$25:$AA$40,'BBG rates'!$AC$25:$AC$40)</f>
        <v>10.783333333333333</v>
      </c>
      <c r="AL188" s="144">
        <f t="shared" si="51"/>
        <v>19.321878040809739</v>
      </c>
      <c r="AM188" s="142">
        <f>(SUMPRODUCT(AL188:AL$381,G188:G$381)+SUMPRODUCT(AL188:AL$381,H188:H$381))/12</f>
        <v>6635796.7856675722</v>
      </c>
    </row>
    <row r="189" spans="1:39" x14ac:dyDescent="0.2">
      <c r="A189" s="7">
        <v>168</v>
      </c>
      <c r="B189" s="7">
        <v>84</v>
      </c>
      <c r="C189" s="7">
        <v>42</v>
      </c>
      <c r="D189" s="12">
        <f t="shared" si="43"/>
        <v>14</v>
      </c>
      <c r="E189" s="29">
        <f t="shared" si="59"/>
        <v>3848418.1307124924</v>
      </c>
      <c r="F189" s="2">
        <f t="shared" si="44"/>
        <v>12086.284012239172</v>
      </c>
      <c r="G189" s="2">
        <f t="shared" si="52"/>
        <v>14671.287785312852</v>
      </c>
      <c r="H189" s="2">
        <f t="shared" si="53"/>
        <v>12640.099931044299</v>
      </c>
      <c r="I189" s="2">
        <f t="shared" si="42"/>
        <v>39397.671728596324</v>
      </c>
      <c r="J189" s="2">
        <f t="shared" si="60"/>
        <v>551567.40420034854</v>
      </c>
      <c r="K189" s="2">
        <f t="shared" si="45"/>
        <v>23350.575803328786</v>
      </c>
      <c r="L189" s="2">
        <f t="shared" si="45"/>
        <v>326908.06124660303</v>
      </c>
      <c r="M189" s="2"/>
      <c r="N189" s="28">
        <f t="shared" si="61"/>
        <v>6676224.9532504883</v>
      </c>
      <c r="O189" s="2">
        <f t="shared" si="54"/>
        <v>20898.610198151448</v>
      </c>
      <c r="P189" s="2">
        <f t="shared" si="55"/>
        <v>25368.386529694806</v>
      </c>
      <c r="R189">
        <f t="shared" si="56"/>
        <v>168</v>
      </c>
      <c r="S189" s="89">
        <f t="shared" si="46"/>
        <v>27311.387716357152</v>
      </c>
      <c r="T189" s="89">
        <f>IF(AND(S189=0,S188&gt;0),SUM($G189:$H$381),S189)</f>
        <v>27311.387716357152</v>
      </c>
      <c r="U189" s="82">
        <f>SUM(T189:T$381)</f>
        <v>3875729.5184288509</v>
      </c>
      <c r="V189" s="68">
        <f>localspline(R189,'BBG rates'!$G$10:$G$27,'BBG rates'!$K$10:$K$27)</f>
        <v>1.0053080594859547</v>
      </c>
      <c r="W189" s="68">
        <f>locallinterp(R189,'BBG rates'!$G$10:$G$27,'BBG rates'!$J$10:$J$27)</f>
        <v>-4.3499999999999997E-2</v>
      </c>
      <c r="X189" s="56">
        <f t="shared" si="57"/>
        <v>-4.3508675223558058E-2</v>
      </c>
      <c r="Y189" s="66">
        <f t="shared" si="47"/>
        <v>238.87161004460481</v>
      </c>
      <c r="Z189" s="72">
        <f t="shared" si="48"/>
        <v>7.3959219984403538E-2</v>
      </c>
      <c r="AA189" s="79">
        <f t="shared" si="49"/>
        <v>-103.47762104514064</v>
      </c>
      <c r="AB189" s="81">
        <f t="shared" si="58"/>
        <v>-3.2038650959447308E-2</v>
      </c>
      <c r="AD189" s="95">
        <f>locallinterp(R189,'BBG rates'!$N$10:$N$369,'BBG rates'!$P$10:$P$369)</f>
        <v>14.254407761097378</v>
      </c>
      <c r="AI189" s="185">
        <f t="shared" si="50"/>
        <v>168</v>
      </c>
      <c r="AJ189" s="127">
        <f>locallinterp(MIN(AI189,CAP_Senior*12),'BBG rates'!$X$24:$X$65,'BBG rates'!$Y$24:$Y$65)</f>
        <v>61.127651555874529</v>
      </c>
      <c r="AK189" s="127">
        <f>locallinterp(MIN(AI189,CAP_CB*12),'BBG rates'!$AA$25:$AA$40,'BBG rates'!$AC$25:$AC$40)</f>
        <v>10.8</v>
      </c>
      <c r="AL189" s="144">
        <f t="shared" si="51"/>
        <v>19.355700764498671</v>
      </c>
      <c r="AM189" s="142">
        <f>(SUMPRODUCT(AL189:AL$381,G189:G$381)+SUMPRODUCT(AL189:AL$381,H189:H$381))/12</f>
        <v>6591672.829425809</v>
      </c>
    </row>
    <row r="190" spans="1:39" x14ac:dyDescent="0.2">
      <c r="A190" s="7">
        <v>169</v>
      </c>
      <c r="B190" s="7">
        <v>84.5</v>
      </c>
      <c r="C190" s="7">
        <v>42.25</v>
      </c>
      <c r="D190" s="12">
        <f t="shared" si="43"/>
        <v>14.083333333333334</v>
      </c>
      <c r="E190" s="29">
        <f t="shared" si="59"/>
        <v>3821198.5734463562</v>
      </c>
      <c r="F190" s="2">
        <f t="shared" si="44"/>
        <v>12001.114707431212</v>
      </c>
      <c r="G190" s="2">
        <f t="shared" si="52"/>
        <v>14668.859762852122</v>
      </c>
      <c r="H190" s="2">
        <f t="shared" si="53"/>
        <v>12550.697503283922</v>
      </c>
      <c r="I190" s="2">
        <f t="shared" si="42"/>
        <v>39220.671973567252</v>
      </c>
      <c r="J190" s="2">
        <f t="shared" si="60"/>
        <v>552357.79696107213</v>
      </c>
      <c r="K190" s="2">
        <f t="shared" si="45"/>
        <v>23173.404758914963</v>
      </c>
      <c r="L190" s="2">
        <f t="shared" si="45"/>
        <v>326358.78368805238</v>
      </c>
      <c r="M190" s="2"/>
      <c r="N190" s="28">
        <f t="shared" si="61"/>
        <v>6650777.4565757038</v>
      </c>
      <c r="O190" s="2">
        <f t="shared" si="54"/>
        <v>20819.500053062053</v>
      </c>
      <c r="P190" s="2">
        <f t="shared" si="55"/>
        <v>25447.496674784205</v>
      </c>
      <c r="R190">
        <f t="shared" si="56"/>
        <v>169</v>
      </c>
      <c r="S190" s="89">
        <f t="shared" si="46"/>
        <v>27219.557266136042</v>
      </c>
      <c r="T190" s="89">
        <f>IF(AND(S190=0,S189&gt;0),SUM($G190:$H$381),S190)</f>
        <v>27219.557266136042</v>
      </c>
      <c r="U190" s="82">
        <f>SUM(T190:T$381)</f>
        <v>3848418.1307124943</v>
      </c>
      <c r="V190" s="68">
        <f>localspline(R190,'BBG rates'!$G$10:$G$27,'BBG rates'!$K$10:$K$27)</f>
        <v>1.0049170103193859</v>
      </c>
      <c r="W190" s="68">
        <f>locallinterp(R190,'BBG rates'!$G$10:$G$27,'BBG rates'!$J$10:$J$27)</f>
        <v>-4.0250000000000001E-2</v>
      </c>
      <c r="X190" s="56">
        <f t="shared" si="57"/>
        <v>-4.0257427196488393E-2</v>
      </c>
      <c r="Y190" s="66">
        <f t="shared" si="47"/>
        <v>239.86184529298453</v>
      </c>
      <c r="Z190" s="72">
        <f t="shared" si="48"/>
        <v>7.4792864126303218E-2</v>
      </c>
      <c r="AA190" s="79">
        <f t="shared" si="49"/>
        <v>-102.74843769658855</v>
      </c>
      <c r="AB190" s="81">
        <f t="shared" si="58"/>
        <v>-3.2038650959447308E-2</v>
      </c>
      <c r="AD190" s="95">
        <f>locallinterp(R190,'BBG rates'!$N$10:$N$369,'BBG rates'!$P$10:$P$369)</f>
        <v>14.338150845290659</v>
      </c>
      <c r="AI190" s="185">
        <f t="shared" si="50"/>
        <v>169</v>
      </c>
      <c r="AJ190" s="127">
        <f>locallinterp(MIN(AI190,CAP_Senior*12),'BBG rates'!$X$24:$X$65,'BBG rates'!$Y$24:$Y$65)</f>
        <v>61.237120245300488</v>
      </c>
      <c r="AK190" s="127">
        <f>locallinterp(MIN(AI190,CAP_CB*12),'BBG rates'!$AA$25:$AA$40,'BBG rates'!$AC$25:$AC$40)</f>
        <v>10.816666666666666</v>
      </c>
      <c r="AL190" s="144">
        <f t="shared" si="51"/>
        <v>19.388143775034415</v>
      </c>
      <c r="AM190" s="142">
        <f>(SUMPRODUCT(AL190:AL$381,G190:G$381)+SUMPRODUCT(AL190:AL$381,H190:H$381))/12</f>
        <v>6547620.2420840571</v>
      </c>
    </row>
    <row r="191" spans="1:39" x14ac:dyDescent="0.2">
      <c r="A191" s="7">
        <v>170</v>
      </c>
      <c r="B191" s="7">
        <v>85</v>
      </c>
      <c r="C191" s="7">
        <v>42.5</v>
      </c>
      <c r="D191" s="12">
        <f t="shared" si="43"/>
        <v>14.166666666666666</v>
      </c>
      <c r="E191" s="29">
        <f t="shared" si="59"/>
        <v>3794070.5456009335</v>
      </c>
      <c r="F191" s="2">
        <f t="shared" si="44"/>
        <v>11916.231771653154</v>
      </c>
      <c r="G191" s="2">
        <f t="shared" si="52"/>
        <v>14666.432142216587</v>
      </c>
      <c r="H191" s="2">
        <f t="shared" si="53"/>
        <v>12461.595703206181</v>
      </c>
      <c r="I191" s="2">
        <f t="shared" si="42"/>
        <v>39044.259617075921</v>
      </c>
      <c r="J191" s="2">
        <f t="shared" si="60"/>
        <v>553127.01124190888</v>
      </c>
      <c r="K191" s="2">
        <f t="shared" si="45"/>
        <v>22997.455593406881</v>
      </c>
      <c r="L191" s="2">
        <f t="shared" si="45"/>
        <v>325797.28757326416</v>
      </c>
      <c r="M191" s="2"/>
      <c r="N191" s="28">
        <f t="shared" si="61"/>
        <v>6625250.6030544862</v>
      </c>
      <c r="O191" s="2">
        <f t="shared" si="54"/>
        <v>20740.143206628494</v>
      </c>
      <c r="P191" s="2">
        <f t="shared" si="55"/>
        <v>25526.853521217756</v>
      </c>
      <c r="R191">
        <f t="shared" si="56"/>
        <v>170</v>
      </c>
      <c r="S191" s="89">
        <f t="shared" si="46"/>
        <v>27128.027845422766</v>
      </c>
      <c r="T191" s="89">
        <f>IF(AND(S191=0,S190&gt;0),SUM($G191:$H$381),S191)</f>
        <v>27128.027845422766</v>
      </c>
      <c r="U191" s="82">
        <f>SUM(T191:T$381)</f>
        <v>3821198.5734463576</v>
      </c>
      <c r="V191" s="68">
        <f>localspline(R191,'BBG rates'!$G$10:$G$27,'BBG rates'!$K$10:$K$27)</f>
        <v>1.0045272311213462</v>
      </c>
      <c r="W191" s="68">
        <f>locallinterp(R191,'BBG rates'!$G$10:$G$27,'BBG rates'!$J$10:$J$27)</f>
        <v>-3.6999999999999998E-2</v>
      </c>
      <c r="X191" s="56">
        <f t="shared" si="57"/>
        <v>-3.7006276066975374E-2</v>
      </c>
      <c r="Y191" s="66">
        <f t="shared" si="47"/>
        <v>240.77500308045296</v>
      </c>
      <c r="Z191" s="72">
        <f t="shared" si="48"/>
        <v>7.5612402271980378E-2</v>
      </c>
      <c r="AA191" s="79">
        <f t="shared" si="49"/>
        <v>-102.02170611782154</v>
      </c>
      <c r="AB191" s="81">
        <f t="shared" si="58"/>
        <v>-3.2038650959447308E-2</v>
      </c>
      <c r="AD191" s="95">
        <f>locallinterp(R191,'BBG rates'!$N$10:$N$369,'BBG rates'!$P$10:$P$369)</f>
        <v>14.421861447884105</v>
      </c>
      <c r="AI191" s="185">
        <f t="shared" si="50"/>
        <v>170</v>
      </c>
      <c r="AJ191" s="127">
        <f>locallinterp(MIN(AI191,CAP_Senior*12),'BBG rates'!$X$24:$X$65,'BBG rates'!$Y$24:$Y$65)</f>
        <v>61.346588934726455</v>
      </c>
      <c r="AK191" s="127">
        <f>locallinterp(MIN(AI191,CAP_CB*12),'BBG rates'!$AA$25:$AA$40,'BBG rates'!$AC$25:$AC$40)</f>
        <v>10.833333333333334</v>
      </c>
      <c r="AL191" s="144">
        <f t="shared" si="51"/>
        <v>19.420586785570165</v>
      </c>
      <c r="AM191" s="142">
        <f>(SUMPRODUCT(AL191:AL$381,G191:G$381)+SUMPRODUCT(AL191:AL$381,H191:H$381))/12</f>
        <v>6503642.1846033381</v>
      </c>
    </row>
    <row r="192" spans="1:39" x14ac:dyDescent="0.2">
      <c r="A192" s="7">
        <v>171</v>
      </c>
      <c r="B192" s="7">
        <v>85.5</v>
      </c>
      <c r="C192" s="7">
        <v>42.75</v>
      </c>
      <c r="D192" s="12">
        <f t="shared" si="43"/>
        <v>14.25</v>
      </c>
      <c r="E192" s="29">
        <f t="shared" si="59"/>
        <v>3767033.7471322743</v>
      </c>
      <c r="F192" s="2">
        <f t="shared" si="44"/>
        <v>11831.634266158335</v>
      </c>
      <c r="G192" s="2">
        <f t="shared" si="52"/>
        <v>14664.004923339748</v>
      </c>
      <c r="H192" s="2">
        <f t="shared" si="53"/>
        <v>12372.793545319018</v>
      </c>
      <c r="I192" s="2">
        <f t="shared" si="42"/>
        <v>38868.432734817106</v>
      </c>
      <c r="J192" s="2">
        <f t="shared" si="60"/>
        <v>553875.16647114372</v>
      </c>
      <c r="K192" s="2">
        <f t="shared" si="45"/>
        <v>22822.720216507729</v>
      </c>
      <c r="L192" s="2">
        <f t="shared" si="45"/>
        <v>325223.76308523514</v>
      </c>
      <c r="M192" s="2"/>
      <c r="N192" s="28">
        <f t="shared" si="61"/>
        <v>6599644.1452161642</v>
      </c>
      <c r="O192" s="2">
        <f t="shared" si="54"/>
        <v>20660.538889523999</v>
      </c>
      <c r="P192" s="2">
        <f t="shared" si="55"/>
        <v>25606.457838322254</v>
      </c>
      <c r="R192">
        <f t="shared" si="56"/>
        <v>171</v>
      </c>
      <c r="S192" s="89">
        <f t="shared" si="46"/>
        <v>27036.798468658766</v>
      </c>
      <c r="T192" s="89">
        <f>IF(AND(S192=0,S191&gt;0),SUM($G192:$H$381),S192)</f>
        <v>27036.798468658766</v>
      </c>
      <c r="U192" s="82">
        <f>SUM(T192:T$381)</f>
        <v>3794070.5456009349</v>
      </c>
      <c r="V192" s="68">
        <f>localspline(R192,'BBG rates'!$G$10:$G$27,'BBG rates'!$K$10:$K$27)</f>
        <v>1.0041386542806805</v>
      </c>
      <c r="W192" s="68">
        <f>locallinterp(R192,'BBG rates'!$G$10:$G$27,'BBG rates'!$J$10:$J$27)</f>
        <v>-3.3750000000000002E-2</v>
      </c>
      <c r="X192" s="56">
        <f t="shared" si="57"/>
        <v>-3.3755221829157023E-2</v>
      </c>
      <c r="Y192" s="66">
        <f t="shared" si="47"/>
        <v>241.61159248678655</v>
      </c>
      <c r="Z192" s="72">
        <f t="shared" si="48"/>
        <v>7.6417638391123227E-2</v>
      </c>
      <c r="AA192" s="79">
        <f t="shared" si="49"/>
        <v>-101.29741827169015</v>
      </c>
      <c r="AB192" s="81">
        <f t="shared" si="58"/>
        <v>-3.2038650959447315E-2</v>
      </c>
      <c r="AD192" s="95">
        <f>locallinterp(R192,'BBG rates'!$N$10:$N$369,'BBG rates'!$P$10:$P$369)</f>
        <v>14.505539669074162</v>
      </c>
      <c r="AI192" s="185">
        <f t="shared" si="50"/>
        <v>171</v>
      </c>
      <c r="AJ192" s="127">
        <f>locallinterp(MIN(AI192,CAP_Senior*12),'BBG rates'!$X$24:$X$65,'BBG rates'!$Y$24:$Y$65)</f>
        <v>61.456057624152422</v>
      </c>
      <c r="AK192" s="127">
        <f>locallinterp(MIN(AI192,CAP_CB*12),'BBG rates'!$AA$25:$AA$40,'BBG rates'!$AC$25:$AC$40)</f>
        <v>10.850000000000001</v>
      </c>
      <c r="AL192" s="144">
        <f t="shared" si="51"/>
        <v>19.453029796105916</v>
      </c>
      <c r="AM192" s="142">
        <f>(SUMPRODUCT(AL192:AL$381,G192:G$381)+SUMPRODUCT(AL192:AL$381,H192:H$381))/12</f>
        <v>6459738.6663455563</v>
      </c>
    </row>
    <row r="193" spans="1:39" x14ac:dyDescent="0.2">
      <c r="A193" s="7">
        <v>172</v>
      </c>
      <c r="B193" s="7">
        <v>86</v>
      </c>
      <c r="C193" s="7">
        <v>43</v>
      </c>
      <c r="D193" s="12">
        <f t="shared" si="43"/>
        <v>14.333333333333334</v>
      </c>
      <c r="E193" s="29">
        <f t="shared" si="59"/>
        <v>3740087.8789787623</v>
      </c>
      <c r="F193" s="2">
        <f t="shared" si="44"/>
        <v>11747.32125527352</v>
      </c>
      <c r="G193" s="2">
        <f t="shared" si="52"/>
        <v>14661.578106155108</v>
      </c>
      <c r="H193" s="2">
        <f t="shared" si="53"/>
        <v>12284.290047356835</v>
      </c>
      <c r="I193" s="2">
        <f t="shared" si="42"/>
        <v>38693.189408785467</v>
      </c>
      <c r="J193" s="2">
        <f t="shared" si="60"/>
        <v>554602.38152592501</v>
      </c>
      <c r="K193" s="2">
        <f t="shared" si="45"/>
        <v>22649.190590470178</v>
      </c>
      <c r="L193" s="2">
        <f t="shared" si="45"/>
        <v>324638.3984634059</v>
      </c>
      <c r="M193" s="2"/>
      <c r="N193" s="28">
        <f t="shared" si="61"/>
        <v>6573957.8348183408</v>
      </c>
      <c r="O193" s="2">
        <f t="shared" si="54"/>
        <v>20580.686330022672</v>
      </c>
      <c r="P193" s="2">
        <f t="shared" si="55"/>
        <v>25686.310397823581</v>
      </c>
      <c r="R193">
        <f t="shared" si="56"/>
        <v>172</v>
      </c>
      <c r="S193" s="89">
        <f t="shared" si="46"/>
        <v>26945.868153511943</v>
      </c>
      <c r="T193" s="89">
        <f>IF(AND(S193=0,S192&gt;0),SUM($G193:$H$381),S193)</f>
        <v>26945.868153511943</v>
      </c>
      <c r="U193" s="82">
        <f>SUM(T193:T$381)</f>
        <v>3767033.7471322762</v>
      </c>
      <c r="V193" s="68">
        <f>localspline(R193,'BBG rates'!$G$10:$G$27,'BBG rates'!$K$10:$K$27)</f>
        <v>1.0037513164698886</v>
      </c>
      <c r="W193" s="68">
        <f>locallinterp(R193,'BBG rates'!$G$10:$G$27,'BBG rates'!$J$10:$J$27)</f>
        <v>-3.0499999999999999E-2</v>
      </c>
      <c r="X193" s="56">
        <f t="shared" si="57"/>
        <v>-3.0504264476771681E-2</v>
      </c>
      <c r="Y193" s="66">
        <f t="shared" si="47"/>
        <v>242.37212009500303</v>
      </c>
      <c r="Z193" s="72">
        <f t="shared" si="48"/>
        <v>7.7208372326214483E-2</v>
      </c>
      <c r="AA193" s="79">
        <f t="shared" si="49"/>
        <v>-100.57556614735824</v>
      </c>
      <c r="AB193" s="81">
        <f t="shared" si="58"/>
        <v>-3.2038650959447308E-2</v>
      </c>
      <c r="AD193" s="95">
        <f>locallinterp(R193,'BBG rates'!$N$10:$N$369,'BBG rates'!$P$10:$P$369)</f>
        <v>14.589185612113319</v>
      </c>
      <c r="AI193" s="185">
        <f t="shared" si="50"/>
        <v>172</v>
      </c>
      <c r="AJ193" s="127">
        <f>locallinterp(MIN(AI193,CAP_Senior*12),'BBG rates'!$X$24:$X$65,'BBG rates'!$Y$24:$Y$65)</f>
        <v>61.565526313578381</v>
      </c>
      <c r="AK193" s="127">
        <f>locallinterp(MIN(AI193,CAP_CB*12),'BBG rates'!$AA$25:$AA$40,'BBG rates'!$AC$25:$AC$40)</f>
        <v>10.866666666666667</v>
      </c>
      <c r="AL193" s="144">
        <f t="shared" si="51"/>
        <v>19.48547280664166</v>
      </c>
      <c r="AM193" s="142">
        <f>(SUMPRODUCT(AL193:AL$381,G193:G$381)+SUMPRODUCT(AL193:AL$381,H193:H$381))/12</f>
        <v>6415909.6958287125</v>
      </c>
    </row>
    <row r="194" spans="1:39" x14ac:dyDescent="0.2">
      <c r="A194" s="7">
        <v>173</v>
      </c>
      <c r="B194" s="7">
        <v>86.5</v>
      </c>
      <c r="C194" s="7">
        <v>43.25</v>
      </c>
      <c r="D194" s="12">
        <f t="shared" si="43"/>
        <v>14.416666666666666</v>
      </c>
      <c r="E194" s="29">
        <f t="shared" si="59"/>
        <v>3713232.6430578963</v>
      </c>
      <c r="F194" s="2">
        <f t="shared" si="44"/>
        <v>11663.29180638883</v>
      </c>
      <c r="G194" s="2">
        <f t="shared" si="52"/>
        <v>14659.151690596202</v>
      </c>
      <c r="H194" s="2">
        <f t="shared" si="53"/>
        <v>12196.08423026994</v>
      </c>
      <c r="I194" s="2">
        <f t="shared" si="42"/>
        <v>38518.527727254972</v>
      </c>
      <c r="J194" s="2">
        <f t="shared" si="60"/>
        <v>555308.77473459253</v>
      </c>
      <c r="K194" s="2">
        <f t="shared" si="45"/>
        <v>22476.858729758304</v>
      </c>
      <c r="L194" s="2">
        <f t="shared" si="45"/>
        <v>324041.38002068218</v>
      </c>
      <c r="M194" s="2"/>
      <c r="N194" s="28">
        <f t="shared" si="61"/>
        <v>6548191.4228444863</v>
      </c>
      <c r="O194" s="2">
        <f t="shared" si="54"/>
        <v>20500.584753992032</v>
      </c>
      <c r="P194" s="2">
        <f t="shared" si="55"/>
        <v>25766.411973854225</v>
      </c>
      <c r="R194">
        <f t="shared" si="56"/>
        <v>173</v>
      </c>
      <c r="S194" s="89">
        <f t="shared" si="46"/>
        <v>26855.235920866144</v>
      </c>
      <c r="T194" s="89">
        <f>IF(AND(S194=0,S193&gt;0),SUM($G194:$H$381),S194)</f>
        <v>26855.235920866144</v>
      </c>
      <c r="U194" s="82">
        <f>SUM(T194:T$381)</f>
        <v>3740087.8789787646</v>
      </c>
      <c r="V194" s="68">
        <f>localspline(R194,'BBG rates'!$G$10:$G$27,'BBG rates'!$K$10:$K$27)</f>
        <v>1.0033651947710798</v>
      </c>
      <c r="W194" s="68">
        <f>locallinterp(R194,'BBG rates'!$G$10:$G$27,'BBG rates'!$J$10:$J$27)</f>
        <v>-2.725E-2</v>
      </c>
      <c r="X194" s="56">
        <f t="shared" si="57"/>
        <v>-2.7253404004090598E-2</v>
      </c>
      <c r="Y194" s="66">
        <f t="shared" si="47"/>
        <v>243.05709000226216</v>
      </c>
      <c r="Z194" s="72">
        <f t="shared" si="48"/>
        <v>7.7984399682703459E-2</v>
      </c>
      <c r="AA194" s="79">
        <f t="shared" si="49"/>
        <v>-99.856141760216872</v>
      </c>
      <c r="AB194" s="81">
        <f t="shared" si="58"/>
        <v>-3.2038650959447308E-2</v>
      </c>
      <c r="AD194" s="95">
        <f>locallinterp(R194,'BBG rates'!$N$10:$N$369,'BBG rates'!$P$10:$P$369)</f>
        <v>14.672799378344243</v>
      </c>
      <c r="AI194" s="185">
        <f t="shared" si="50"/>
        <v>173</v>
      </c>
      <c r="AJ194" s="127">
        <f>locallinterp(MIN(AI194,CAP_Senior*12),'BBG rates'!$X$24:$X$65,'BBG rates'!$Y$24:$Y$65)</f>
        <v>61.674995003004341</v>
      </c>
      <c r="AK194" s="127">
        <f>locallinterp(MIN(AI194,CAP_CB*12),'BBG rates'!$AA$25:$AA$40,'BBG rates'!$AC$25:$AC$40)</f>
        <v>10.883333333333333</v>
      </c>
      <c r="AL194" s="144">
        <f t="shared" si="51"/>
        <v>19.517915817177403</v>
      </c>
      <c r="AM194" s="142">
        <f>(SUMPRODUCT(AL194:AL$381,G194:G$381)+SUMPRODUCT(AL194:AL$381,H194:H$381))/12</f>
        <v>6372155.280732329</v>
      </c>
    </row>
    <row r="195" spans="1:39" x14ac:dyDescent="0.2">
      <c r="A195" s="7">
        <v>174</v>
      </c>
      <c r="B195" s="7">
        <v>87</v>
      </c>
      <c r="C195" s="7">
        <v>43.5</v>
      </c>
      <c r="D195" s="12">
        <f t="shared" si="43"/>
        <v>14.5</v>
      </c>
      <c r="E195" s="29">
        <f t="shared" si="59"/>
        <v>3686467.7422630857</v>
      </c>
      <c r="F195" s="2">
        <f t="shared" si="44"/>
        <v>11579.544989947715</v>
      </c>
      <c r="G195" s="2">
        <f t="shared" si="52"/>
        <v>14656.725676596554</v>
      </c>
      <c r="H195" s="2">
        <f t="shared" si="53"/>
        <v>12108.175118214007</v>
      </c>
      <c r="I195" s="2">
        <f t="shared" si="42"/>
        <v>38344.445784758274</v>
      </c>
      <c r="J195" s="2">
        <f t="shared" si="60"/>
        <v>555994.46387899492</v>
      </c>
      <c r="K195" s="2">
        <f t="shared" si="45"/>
        <v>22305.716700711557</v>
      </c>
      <c r="L195" s="2">
        <f t="shared" si="45"/>
        <v>323432.89216031751</v>
      </c>
      <c r="M195" s="2"/>
      <c r="N195" s="28">
        <f t="shared" si="61"/>
        <v>6522344.6595015256</v>
      </c>
      <c r="O195" s="2">
        <f t="shared" si="54"/>
        <v>20420.233384885498</v>
      </c>
      <c r="P195" s="2">
        <f t="shared" si="55"/>
        <v>25846.763342960752</v>
      </c>
      <c r="R195">
        <f t="shared" si="56"/>
        <v>174</v>
      </c>
      <c r="S195" s="89">
        <f t="shared" si="46"/>
        <v>26764.900794810561</v>
      </c>
      <c r="T195" s="89">
        <f>IF(AND(S195=0,S194&gt;0),SUM($G195:$H$381),S195)</f>
        <v>26764.900794810561</v>
      </c>
      <c r="U195" s="82">
        <f>SUM(T195:T$381)</f>
        <v>3713232.6430578977</v>
      </c>
      <c r="V195" s="68">
        <f>localspline(R195,'BBG rates'!$G$10:$G$27,'BBG rates'!$K$10:$K$27)</f>
        <v>1.0029802811639612</v>
      </c>
      <c r="W195" s="68">
        <f>locallinterp(R195,'BBG rates'!$G$10:$G$27,'BBG rates'!$J$10:$J$27)</f>
        <v>-2.4E-2</v>
      </c>
      <c r="X195" s="56">
        <f t="shared" si="57"/>
        <v>-2.4002640404852116E-2</v>
      </c>
      <c r="Y195" s="66">
        <f t="shared" si="47"/>
        <v>243.6670038307426</v>
      </c>
      <c r="Z195" s="72">
        <f t="shared" si="48"/>
        <v>7.8745511715661159E-2</v>
      </c>
      <c r="AA195" s="79">
        <f t="shared" si="49"/>
        <v>-99.139137151798337</v>
      </c>
      <c r="AB195" s="81">
        <f t="shared" si="58"/>
        <v>-3.2038650959447315E-2</v>
      </c>
      <c r="AD195" s="95">
        <f>locallinterp(R195,'BBG rates'!$N$10:$N$369,'BBG rates'!$P$10:$P$369)</f>
        <v>14.75638106844124</v>
      </c>
      <c r="AI195" s="185">
        <f t="shared" si="50"/>
        <v>174</v>
      </c>
      <c r="AJ195" s="127">
        <f>locallinterp(MIN(AI195,CAP_Senior*12),'BBG rates'!$X$24:$X$65,'BBG rates'!$Y$24:$Y$65)</f>
        <v>61.784463692430307</v>
      </c>
      <c r="AK195" s="127">
        <f>locallinterp(MIN(AI195,CAP_CB*12),'BBG rates'!$AA$25:$AA$40,'BBG rates'!$AC$25:$AC$40)</f>
        <v>10.9</v>
      </c>
      <c r="AL195" s="144">
        <f t="shared" si="51"/>
        <v>19.550358827713154</v>
      </c>
      <c r="AM195" s="142">
        <f>(SUMPRODUCT(AL195:AL$381,G195:G$381)+SUMPRODUCT(AL195:AL$381,H195:H$381))/12</f>
        <v>6328475.4279028364</v>
      </c>
    </row>
    <row r="196" spans="1:39" x14ac:dyDescent="0.2">
      <c r="A196" s="7">
        <v>175</v>
      </c>
      <c r="B196" s="7">
        <v>87.5</v>
      </c>
      <c r="C196" s="7">
        <v>43.75</v>
      </c>
      <c r="D196" s="12">
        <f t="shared" si="43"/>
        <v>14.583333333333334</v>
      </c>
      <c r="E196" s="29">
        <f t="shared" si="59"/>
        <v>3659792.8804604565</v>
      </c>
      <c r="F196" s="2">
        <f t="shared" si="44"/>
        <v>11496.079879436953</v>
      </c>
      <c r="G196" s="2">
        <f t="shared" si="52"/>
        <v>14654.300064089715</v>
      </c>
      <c r="H196" s="2">
        <f t="shared" si="53"/>
        <v>12020.561738539587</v>
      </c>
      <c r="I196" s="2">
        <f t="shared" si="42"/>
        <v>38170.941682066259</v>
      </c>
      <c r="J196" s="2">
        <f t="shared" si="60"/>
        <v>556659.56619679963</v>
      </c>
      <c r="K196" s="2">
        <f t="shared" si="45"/>
        <v>22135.756621211029</v>
      </c>
      <c r="L196" s="2">
        <f t="shared" si="45"/>
        <v>322813.11739266088</v>
      </c>
      <c r="M196" s="2"/>
      <c r="N196" s="28">
        <f t="shared" si="61"/>
        <v>6496417.2942174142</v>
      </c>
      <c r="O196" s="2">
        <f t="shared" si="54"/>
        <v>20339.63144373487</v>
      </c>
      <c r="P196" s="2">
        <f t="shared" si="55"/>
        <v>25927.365284111391</v>
      </c>
      <c r="R196">
        <f t="shared" si="56"/>
        <v>175</v>
      </c>
      <c r="S196" s="89">
        <f t="shared" si="46"/>
        <v>26674.861802629304</v>
      </c>
      <c r="T196" s="89">
        <f>IF(AND(S196=0,S195&gt;0),SUM($G196:$H$381),S196)</f>
        <v>26674.861802629304</v>
      </c>
      <c r="U196" s="82">
        <f>SUM(T196:T$381)</f>
        <v>3686467.7422630875</v>
      </c>
      <c r="V196" s="68">
        <f>localspline(R196,'BBG rates'!$G$10:$G$27,'BBG rates'!$K$10:$K$27)</f>
        <v>1.00259656762824</v>
      </c>
      <c r="W196" s="68">
        <f>locallinterp(R196,'BBG rates'!$G$10:$G$27,'BBG rates'!$J$10:$J$27)</f>
        <v>-2.0749999999999998E-2</v>
      </c>
      <c r="X196" s="56">
        <f t="shared" si="57"/>
        <v>-2.075197367306103E-2</v>
      </c>
      <c r="Y196" s="66">
        <f t="shared" si="47"/>
        <v>244.20236073845041</v>
      </c>
      <c r="Z196" s="72">
        <f t="shared" si="48"/>
        <v>7.949149521277088E-2</v>
      </c>
      <c r="AA196" s="79">
        <f t="shared" si="49"/>
        <v>-98.424544389690695</v>
      </c>
      <c r="AB196" s="81">
        <f t="shared" si="58"/>
        <v>-3.2038650959447315E-2</v>
      </c>
      <c r="AD196" s="95">
        <f>locallinterp(R196,'BBG rates'!$N$10:$N$369,'BBG rates'!$P$10:$P$369)</f>
        <v>14.83993078241026</v>
      </c>
      <c r="AI196" s="185">
        <f t="shared" si="50"/>
        <v>175</v>
      </c>
      <c r="AJ196" s="127">
        <f>locallinterp(MIN(AI196,CAP_Senior*12),'BBG rates'!$X$24:$X$65,'BBG rates'!$Y$24:$Y$65)</f>
        <v>61.893932381856274</v>
      </c>
      <c r="AK196" s="127">
        <f>locallinterp(MIN(AI196,CAP_CB*12),'BBG rates'!$AA$25:$AA$40,'BBG rates'!$AC$25:$AC$40)</f>
        <v>10.916666666666668</v>
      </c>
      <c r="AL196" s="144">
        <f t="shared" si="51"/>
        <v>19.582801838248901</v>
      </c>
      <c r="AM196" s="142">
        <f>(SUMPRODUCT(AL196:AL$381,G196:G$381)+SUMPRODUCT(AL196:AL$381,H196:H$381))/12</f>
        <v>6284870.1433589458</v>
      </c>
    </row>
    <row r="197" spans="1:39" x14ac:dyDescent="0.2">
      <c r="A197" s="7">
        <v>176</v>
      </c>
      <c r="B197" s="7">
        <v>88</v>
      </c>
      <c r="C197" s="7">
        <v>44</v>
      </c>
      <c r="D197" s="12">
        <f t="shared" si="43"/>
        <v>14.666666666666666</v>
      </c>
      <c r="E197" s="29">
        <f t="shared" si="59"/>
        <v>3633207.7624856653</v>
      </c>
      <c r="F197" s="2">
        <f t="shared" si="44"/>
        <v>11412.895551376696</v>
      </c>
      <c r="G197" s="2">
        <f t="shared" si="52"/>
        <v>14651.874853009227</v>
      </c>
      <c r="H197" s="2">
        <f t="shared" si="53"/>
        <v>11933.243121781656</v>
      </c>
      <c r="I197" s="2">
        <f t="shared" si="42"/>
        <v>37998.013526167575</v>
      </c>
      <c r="J197" s="2">
        <f t="shared" si="60"/>
        <v>557304.19838379102</v>
      </c>
      <c r="K197" s="2">
        <f t="shared" si="45"/>
        <v>21966.970660347713</v>
      </c>
      <c r="L197" s="2">
        <f t="shared" si="45"/>
        <v>322182.23635176645</v>
      </c>
      <c r="M197" s="2"/>
      <c r="N197" s="28">
        <f t="shared" si="61"/>
        <v>6470409.0756387105</v>
      </c>
      <c r="O197" s="2">
        <f t="shared" si="54"/>
        <v>20258.778149142767</v>
      </c>
      <c r="P197" s="2">
        <f t="shared" si="55"/>
        <v>26008.21857870348</v>
      </c>
      <c r="R197">
        <f t="shared" si="56"/>
        <v>176</v>
      </c>
      <c r="S197" s="89">
        <f t="shared" si="46"/>
        <v>26585.117974790883</v>
      </c>
      <c r="T197" s="89">
        <f>IF(AND(S197=0,S196&gt;0),SUM($G197:$H$381),S197)</f>
        <v>26585.117974790883</v>
      </c>
      <c r="U197" s="82">
        <f>SUM(T197:T$381)</f>
        <v>3659792.8804604583</v>
      </c>
      <c r="V197" s="68">
        <f>localspline(R197,'BBG rates'!$G$10:$G$27,'BBG rates'!$K$10:$K$27)</f>
        <v>1.0022140386952754</v>
      </c>
      <c r="W197" s="68">
        <f>locallinterp(R197,'BBG rates'!$G$10:$G$27,'BBG rates'!$J$10:$J$27)</f>
        <v>-1.7499999999999998E-2</v>
      </c>
      <c r="X197" s="56">
        <f t="shared" si="57"/>
        <v>-1.7501403802855364E-2</v>
      </c>
      <c r="Y197" s="66">
        <f t="shared" si="47"/>
        <v>244.663657430001</v>
      </c>
      <c r="Z197" s="72">
        <f t="shared" si="48"/>
        <v>8.0222132373529903E-2</v>
      </c>
      <c r="AA197" s="79">
        <f t="shared" si="49"/>
        <v>-97.71235556745242</v>
      </c>
      <c r="AB197" s="81">
        <f t="shared" si="58"/>
        <v>-3.2038650959447315E-2</v>
      </c>
      <c r="AD197" s="95">
        <f>locallinterp(R197,'BBG rates'!$N$10:$N$369,'BBG rates'!$P$10:$P$369)</f>
        <v>14.9234486189682</v>
      </c>
      <c r="AI197" s="185">
        <f t="shared" si="50"/>
        <v>176</v>
      </c>
      <c r="AJ197" s="127">
        <f>locallinterp(MIN(AI197,CAP_Senior*12),'BBG rates'!$X$24:$X$65,'BBG rates'!$Y$24:$Y$65)</f>
        <v>62.003401071282234</v>
      </c>
      <c r="AK197" s="127">
        <f>locallinterp(MIN(AI197,CAP_CB*12),'BBG rates'!$AA$25:$AA$40,'BBG rates'!$AC$25:$AC$40)</f>
        <v>10.933333333333334</v>
      </c>
      <c r="AL197" s="144">
        <f t="shared" si="51"/>
        <v>19.615244848784648</v>
      </c>
      <c r="AM197" s="142">
        <f>(SUMPRODUCT(AL197:AL$381,G197:G$381)+SUMPRODUCT(AL197:AL$381,H197:H$381))/12</f>
        <v>6241339.4322969839</v>
      </c>
    </row>
    <row r="198" spans="1:39" x14ac:dyDescent="0.2">
      <c r="A198" s="7">
        <v>177</v>
      </c>
      <c r="B198" s="7">
        <v>88.5</v>
      </c>
      <c r="C198" s="7">
        <v>44.25</v>
      </c>
      <c r="D198" s="12">
        <f t="shared" si="43"/>
        <v>14.75</v>
      </c>
      <c r="E198" s="29">
        <f t="shared" si="59"/>
        <v>3606712.0941407275</v>
      </c>
      <c r="F198" s="2">
        <f t="shared" si="44"/>
        <v>11329.991085310534</v>
      </c>
      <c r="G198" s="2">
        <f t="shared" si="52"/>
        <v>14649.450043288669</v>
      </c>
      <c r="H198" s="2">
        <f t="shared" si="53"/>
        <v>11846.218301649178</v>
      </c>
      <c r="I198" s="2">
        <f t="shared" si="42"/>
        <v>37825.659430248379</v>
      </c>
      <c r="J198" s="2">
        <f t="shared" si="60"/>
        <v>557928.47659616359</v>
      </c>
      <c r="K198" s="2">
        <f t="shared" si="45"/>
        <v>21799.351038093049</v>
      </c>
      <c r="L198" s="2">
        <f t="shared" si="45"/>
        <v>321540.42781187251</v>
      </c>
      <c r="M198" s="2"/>
      <c r="N198" s="28">
        <f t="shared" si="61"/>
        <v>6444319.7516281391</v>
      </c>
      <c r="O198" s="2">
        <f t="shared" si="54"/>
        <v>20177.672717275054</v>
      </c>
      <c r="P198" s="2">
        <f t="shared" si="55"/>
        <v>26089.324010571196</v>
      </c>
      <c r="R198">
        <f t="shared" si="56"/>
        <v>177</v>
      </c>
      <c r="S198" s="89">
        <f t="shared" si="46"/>
        <v>26495.668344937847</v>
      </c>
      <c r="T198" s="89">
        <f>IF(AND(S198=0,S197&gt;0),SUM($G198:$H$381),S198)</f>
        <v>26495.668344937847</v>
      </c>
      <c r="U198" s="82">
        <f>SUM(T198:T$381)</f>
        <v>3633207.7624856671</v>
      </c>
      <c r="V198" s="68">
        <f>localspline(R198,'BBG rates'!$G$10:$G$27,'BBG rates'!$K$10:$K$27)</f>
        <v>1.0018327012415078</v>
      </c>
      <c r="W198" s="68">
        <f>locallinterp(R198,'BBG rates'!$G$10:$G$27,'BBG rates'!$J$10:$J$27)</f>
        <v>-1.4249999999999999E-2</v>
      </c>
      <c r="X198" s="56">
        <f t="shared" si="57"/>
        <v>-1.4250930787840232E-2</v>
      </c>
      <c r="Y198" s="66">
        <f t="shared" si="47"/>
        <v>245.05138816735379</v>
      </c>
      <c r="Z198" s="72">
        <f t="shared" si="48"/>
        <v>8.0937200684510699E-2</v>
      </c>
      <c r="AA198" s="79">
        <f t="shared" si="49"/>
        <v>-97.002562804527372</v>
      </c>
      <c r="AB198" s="81">
        <f t="shared" si="58"/>
        <v>-3.2038650959447315E-2</v>
      </c>
      <c r="AD198" s="95">
        <f>locallinterp(R198,'BBG rates'!$N$10:$N$369,'BBG rates'!$P$10:$P$369)</f>
        <v>15.006934677404992</v>
      </c>
      <c r="AI198" s="185">
        <f t="shared" si="50"/>
        <v>177</v>
      </c>
      <c r="AJ198" s="127">
        <f>locallinterp(MIN(AI198,CAP_Senior*12),'BBG rates'!$X$24:$X$65,'BBG rates'!$Y$24:$Y$65)</f>
        <v>62.112869760708193</v>
      </c>
      <c r="AK198" s="127">
        <f>locallinterp(MIN(AI198,CAP_CB*12),'BBG rates'!$AA$25:$AA$40,'BBG rates'!$AC$25:$AC$40)</f>
        <v>10.95</v>
      </c>
      <c r="AL198" s="144">
        <f t="shared" si="51"/>
        <v>19.647687859320392</v>
      </c>
      <c r="AM198" s="142">
        <f>(SUMPRODUCT(AL198:AL$381,G198:G$381)+SUMPRODUCT(AL198:AL$381,H198:H$381))/12</f>
        <v>6197883.2990962034</v>
      </c>
    </row>
    <row r="199" spans="1:39" x14ac:dyDescent="0.2">
      <c r="A199" s="7">
        <v>178</v>
      </c>
      <c r="B199" s="7">
        <v>89</v>
      </c>
      <c r="C199" s="7">
        <v>44.5</v>
      </c>
      <c r="D199" s="12">
        <f t="shared" si="43"/>
        <v>14.833333333333334</v>
      </c>
      <c r="E199" s="29">
        <f t="shared" si="59"/>
        <v>3580305.5821908512</v>
      </c>
      <c r="F199" s="2">
        <f t="shared" si="44"/>
        <v>11247.365563795598</v>
      </c>
      <c r="G199" s="2">
        <f t="shared" si="52"/>
        <v>14647.025634861615</v>
      </c>
      <c r="H199" s="2">
        <f t="shared" si="53"/>
        <v>11759.486315014723</v>
      </c>
      <c r="I199" s="2">
        <f t="shared" si="42"/>
        <v>37653.877513671934</v>
      </c>
      <c r="J199" s="2">
        <f t="shared" si="60"/>
        <v>558532.51645280037</v>
      </c>
      <c r="K199" s="2">
        <f t="shared" si="45"/>
        <v>21632.890024971413</v>
      </c>
      <c r="L199" s="2">
        <f t="shared" si="45"/>
        <v>320887.86870374263</v>
      </c>
      <c r="M199" s="2"/>
      <c r="N199" s="28">
        <f t="shared" si="61"/>
        <v>6418149.069262146</v>
      </c>
      <c r="O199" s="2">
        <f t="shared" si="54"/>
        <v>20096.314361853256</v>
      </c>
      <c r="P199" s="2">
        <f t="shared" si="55"/>
        <v>26170.682365992994</v>
      </c>
      <c r="R199">
        <f t="shared" si="56"/>
        <v>178</v>
      </c>
      <c r="S199" s="89">
        <f t="shared" si="46"/>
        <v>26406.511949876338</v>
      </c>
      <c r="T199" s="89">
        <f>IF(AND(S199=0,S198&gt;0),SUM($G199:$H$381),S199)</f>
        <v>26406.511949876338</v>
      </c>
      <c r="U199" s="82">
        <f>SUM(T199:T$381)</f>
        <v>3606712.0941407294</v>
      </c>
      <c r="V199" s="68">
        <f>localspline(R199,'BBG rates'!$G$10:$G$27,'BBG rates'!$K$10:$K$27)</f>
        <v>1.0014525360741062</v>
      </c>
      <c r="W199" s="68">
        <f>locallinterp(R199,'BBG rates'!$G$10:$G$27,'BBG rates'!$J$10:$J$27)</f>
        <v>-1.0999999999999999E-2</v>
      </c>
      <c r="X199" s="56">
        <f t="shared" si="57"/>
        <v>-1.1000554622286884E-2</v>
      </c>
      <c r="Y199" s="66">
        <f t="shared" si="47"/>
        <v>245.36604478048818</v>
      </c>
      <c r="Z199" s="72">
        <f t="shared" si="48"/>
        <v>8.1636472790527423E-2</v>
      </c>
      <c r="AA199" s="79">
        <f t="shared" si="49"/>
        <v>-96.295158246160085</v>
      </c>
      <c r="AB199" s="81">
        <f t="shared" si="58"/>
        <v>-3.2038650959447315E-2</v>
      </c>
      <c r="AD199" s="95">
        <f>locallinterp(R199,'BBG rates'!$N$10:$N$369,'BBG rates'!$P$10:$P$369)</f>
        <v>15.090389055411167</v>
      </c>
      <c r="AI199" s="185">
        <f t="shared" si="50"/>
        <v>178</v>
      </c>
      <c r="AJ199" s="127">
        <f>locallinterp(MIN(AI199,CAP_Senior*12),'BBG rates'!$X$24:$X$65,'BBG rates'!$Y$24:$Y$65)</f>
        <v>62.22233845013416</v>
      </c>
      <c r="AK199" s="127">
        <f>locallinterp(MIN(AI199,CAP_CB*12),'BBG rates'!$AA$25:$AA$40,'BBG rates'!$AC$25:$AC$40)</f>
        <v>10.966666666666667</v>
      </c>
      <c r="AL199" s="144">
        <f t="shared" si="51"/>
        <v>19.680130869856143</v>
      </c>
      <c r="AM199" s="142">
        <f>(SUMPRODUCT(AL199:AL$381,G199:G$381)+SUMPRODUCT(AL199:AL$381,H199:H$381))/12</f>
        <v>6154501.7473240858</v>
      </c>
    </row>
    <row r="200" spans="1:39" x14ac:dyDescent="0.2">
      <c r="A200" s="7">
        <v>179</v>
      </c>
      <c r="B200" s="7">
        <v>89.5</v>
      </c>
      <c r="C200" s="7">
        <v>44.75</v>
      </c>
      <c r="D200" s="12">
        <f t="shared" si="43"/>
        <v>14.916666666666666</v>
      </c>
      <c r="E200" s="29">
        <f t="shared" si="59"/>
        <v>3553987.9343612851</v>
      </c>
      <c r="F200" s="2">
        <f t="shared" si="44"/>
        <v>11165.018072392697</v>
      </c>
      <c r="G200" s="2">
        <f t="shared" si="52"/>
        <v>14644.601627661654</v>
      </c>
      <c r="H200" s="2">
        <f t="shared" si="53"/>
        <v>11673.046201904104</v>
      </c>
      <c r="I200" s="2">
        <f t="shared" si="42"/>
        <v>37482.665901958455</v>
      </c>
      <c r="J200" s="2">
        <f t="shared" si="60"/>
        <v>559116.43303754693</v>
      </c>
      <c r="K200" s="2">
        <f t="shared" si="45"/>
        <v>21467.579941734821</v>
      </c>
      <c r="L200" s="2">
        <f t="shared" si="45"/>
        <v>320224.73413087771</v>
      </c>
      <c r="M200" s="2"/>
      <c r="N200" s="28">
        <f t="shared" si="61"/>
        <v>6391896.774828447</v>
      </c>
      <c r="O200" s="2">
        <f t="shared" si="54"/>
        <v>20014.702294146911</v>
      </c>
      <c r="P200" s="2">
        <f t="shared" si="55"/>
        <v>26252.294433699339</v>
      </c>
      <c r="R200">
        <f t="shared" si="56"/>
        <v>179</v>
      </c>
      <c r="S200" s="89">
        <f t="shared" si="46"/>
        <v>26317.647829565758</v>
      </c>
      <c r="T200" s="89">
        <f>IF(AND(S200=0,S199&gt;0),SUM($G200:$H$381),S200)</f>
        <v>26317.647829565758</v>
      </c>
      <c r="U200" s="82">
        <f>SUM(T200:T$381)</f>
        <v>3580305.5821908531</v>
      </c>
      <c r="V200" s="68">
        <f>localspline(R200,'BBG rates'!$G$10:$G$27,'BBG rates'!$K$10:$K$27)</f>
        <v>1.0010735407590026</v>
      </c>
      <c r="W200" s="68">
        <f>locallinterp(R200,'BBG rates'!$G$10:$G$27,'BBG rates'!$J$10:$J$27)</f>
        <v>-7.7499999999999999E-3</v>
      </c>
      <c r="X200" s="56">
        <f t="shared" si="57"/>
        <v>-7.7502753000668889E-3</v>
      </c>
      <c r="Y200" s="66">
        <f t="shared" si="47"/>
        <v>245.60811667806209</v>
      </c>
      <c r="Z200" s="72">
        <f t="shared" si="48"/>
        <v>8.231971636156378E-2</v>
      </c>
      <c r="AA200" s="79">
        <f t="shared" si="49"/>
        <v>-95.590134063311282</v>
      </c>
      <c r="AB200" s="81">
        <f t="shared" si="58"/>
        <v>-3.2038650959447308E-2</v>
      </c>
      <c r="AD200" s="95">
        <f>locallinterp(R200,'BBG rates'!$N$10:$N$369,'BBG rates'!$P$10:$P$369)</f>
        <v>15.173811850474417</v>
      </c>
      <c r="AI200" s="185">
        <f t="shared" si="50"/>
        <v>179</v>
      </c>
      <c r="AJ200" s="127">
        <f>locallinterp(MIN(AI200,CAP_Senior*12),'BBG rates'!$X$24:$X$65,'BBG rates'!$Y$24:$Y$65)</f>
        <v>62.331807139560127</v>
      </c>
      <c r="AK200" s="127">
        <f>locallinterp(MIN(AI200,CAP_CB*12),'BBG rates'!$AA$25:$AA$40,'BBG rates'!$AC$25:$AC$40)</f>
        <v>10.983333333333334</v>
      </c>
      <c r="AL200" s="144">
        <f t="shared" si="51"/>
        <v>19.712573880391886</v>
      </c>
      <c r="AM200" s="142">
        <f>(SUMPRODUCT(AL200:AL$381,G200:G$381)+SUMPRODUCT(AL200:AL$381,H200:H$381))/12</f>
        <v>6111194.7797415862</v>
      </c>
    </row>
    <row r="201" spans="1:39" x14ac:dyDescent="0.2">
      <c r="A201" s="7">
        <v>180</v>
      </c>
      <c r="B201" s="7">
        <v>90</v>
      </c>
      <c r="C201" s="7">
        <v>45</v>
      </c>
      <c r="D201" s="12">
        <f t="shared" si="43"/>
        <v>15</v>
      </c>
      <c r="E201" s="29">
        <f t="shared" si="59"/>
        <v>3527758.8593341769</v>
      </c>
      <c r="F201" s="2">
        <f t="shared" si="44"/>
        <v>11082.947699656475</v>
      </c>
      <c r="G201" s="2">
        <f t="shared" si="52"/>
        <v>14642.178021622378</v>
      </c>
      <c r="H201" s="2">
        <f t="shared" si="53"/>
        <v>11586.89700548606</v>
      </c>
      <c r="I201" s="2">
        <f t="shared" si="42"/>
        <v>37312.022726764917</v>
      </c>
      <c r="J201" s="2">
        <f t="shared" si="60"/>
        <v>559680.34090147377</v>
      </c>
      <c r="K201" s="2">
        <f t="shared" si="45"/>
        <v>21303.413159039665</v>
      </c>
      <c r="L201" s="2">
        <f t="shared" si="45"/>
        <v>319551.19738559495</v>
      </c>
      <c r="M201" s="2"/>
      <c r="N201" s="28">
        <f t="shared" si="61"/>
        <v>6365562.6138235666</v>
      </c>
      <c r="O201" s="2">
        <f t="shared" si="54"/>
        <v>19932.835722965949</v>
      </c>
      <c r="P201" s="2">
        <f t="shared" si="55"/>
        <v>26334.161004880301</v>
      </c>
      <c r="R201">
        <f t="shared" si="56"/>
        <v>180</v>
      </c>
      <c r="S201" s="89">
        <f t="shared" si="46"/>
        <v>26229.07502710844</v>
      </c>
      <c r="T201" s="89">
        <f>IF(AND(S201=0,S200&gt;0),SUM($G201:$H$381),S201)</f>
        <v>26229.07502710844</v>
      </c>
      <c r="U201" s="82">
        <f>SUM(T201:T$381)</f>
        <v>3553987.9343612869</v>
      </c>
      <c r="V201" s="68">
        <f>localspline(R201,'BBG rates'!$G$10:$G$27,'BBG rates'!$K$10:$K$27)</f>
        <v>1.0006957054138184</v>
      </c>
      <c r="W201" s="68">
        <f>locallinterp(R201,'BBG rates'!$G$10:$G$27,'BBG rates'!$J$10:$J$27)</f>
        <v>-4.4999999999999997E-3</v>
      </c>
      <c r="X201" s="56">
        <f t="shared" si="57"/>
        <v>-4.5000928151850417E-3</v>
      </c>
      <c r="Y201" s="66">
        <f t="shared" si="47"/>
        <v>245.7780908580032</v>
      </c>
      <c r="Z201" s="72">
        <f t="shared" si="48"/>
        <v>8.2986693955281673E-2</v>
      </c>
      <c r="AA201" s="79">
        <f t="shared" si="49"/>
        <v>-94.887482452573693</v>
      </c>
      <c r="AB201" s="81">
        <f t="shared" si="58"/>
        <v>-3.2038650959447315E-2</v>
      </c>
      <c r="AD201" s="95">
        <f>locallinterp(R201,'BBG rates'!$N$10:$N$369,'BBG rates'!$P$10:$P$369)</f>
        <v>15.257203159258902</v>
      </c>
      <c r="AI201" s="185">
        <f t="shared" si="50"/>
        <v>180</v>
      </c>
      <c r="AJ201" s="127">
        <f>locallinterp(MIN(AI201,CAP_Senior*12),'BBG rates'!$X$24:$X$65,'BBG rates'!$Y$24:$Y$65)</f>
        <v>62.441275828986086</v>
      </c>
      <c r="AK201" s="127">
        <f>locallinterp(MIN(AI201,CAP_CB*12),'BBG rates'!$AA$25:$AA$40,'BBG rates'!$AC$25:$AC$40)</f>
        <v>11</v>
      </c>
      <c r="AL201" s="144">
        <f t="shared" si="51"/>
        <v>19.745016890927634</v>
      </c>
      <c r="AM201" s="142">
        <f>(SUMPRODUCT(AL201:AL$381,G201:G$381)+SUMPRODUCT(AL201:AL$381,H201:H$381))/12</f>
        <v>6067962.3983083824</v>
      </c>
    </row>
    <row r="202" spans="1:39" x14ac:dyDescent="0.2">
      <c r="A202" s="7">
        <v>181</v>
      </c>
      <c r="B202" s="7">
        <v>90.5</v>
      </c>
      <c r="C202" s="7">
        <v>45.25</v>
      </c>
      <c r="D202" s="12">
        <f t="shared" si="43"/>
        <v>15.083333333333334</v>
      </c>
      <c r="E202" s="29">
        <f>IF($A202&lt;=$I$8,E201-G202-H202,0)</f>
        <v>3501618.0667454377</v>
      </c>
      <c r="F202" s="2">
        <f t="shared" si="44"/>
        <v>11001.153537125632</v>
      </c>
      <c r="G202" s="2">
        <f t="shared" si="52"/>
        <v>14639.754816677403</v>
      </c>
      <c r="H202" s="2">
        <f t="shared" si="53"/>
        <v>11501.037772061964</v>
      </c>
      <c r="I202" s="2">
        <f t="shared" ref="I202:I265" si="62">SUM(F202:H202)</f>
        <v>37141.946125864997</v>
      </c>
      <c r="J202" s="2">
        <f t="shared" si="60"/>
        <v>560224.35406513035</v>
      </c>
      <c r="K202" s="2">
        <f t="shared" si="45"/>
        <v>21140.38209712553</v>
      </c>
      <c r="L202" s="2">
        <f t="shared" si="45"/>
        <v>318867.42996497673</v>
      </c>
      <c r="M202" s="2"/>
      <c r="N202" s="28">
        <f t="shared" si="61"/>
        <v>6339146.3309503738</v>
      </c>
      <c r="O202" s="2">
        <f t="shared" si="54"/>
        <v>19850.713854653</v>
      </c>
      <c r="P202" s="2">
        <f t="shared" si="55"/>
        <v>26416.282873193242</v>
      </c>
      <c r="R202">
        <f t="shared" si="56"/>
        <v>181</v>
      </c>
      <c r="S202" s="89">
        <f t="shared" si="46"/>
        <v>26140.792588739365</v>
      </c>
      <c r="T202" s="89">
        <f>IF(AND(S202=0,S201&gt;0),SUM($G202:$H$381),S202)</f>
        <v>26140.792588739365</v>
      </c>
      <c r="U202" s="82">
        <f>SUM(T202:T$381)</f>
        <v>3527758.8593341783</v>
      </c>
      <c r="V202" s="68">
        <f>localspline(R202,'BBG rates'!$G$10:$G$27,'BBG rates'!$K$10:$K$27)</f>
        <v>1.0003190144244267</v>
      </c>
      <c r="W202" s="68">
        <f>locallinterp(R202,'BBG rates'!$G$10:$G$27,'BBG rates'!$J$10:$J$27)</f>
        <v>-2.858333333333333E-3</v>
      </c>
      <c r="X202" s="56">
        <f t="shared" si="57"/>
        <v>-2.8583707802010139E-3</v>
      </c>
      <c r="Y202" s="66">
        <f t="shared" si="47"/>
        <v>245.87645191806857</v>
      </c>
      <c r="Z202" s="72">
        <f t="shared" si="48"/>
        <v>8.3637162874950516E-2</v>
      </c>
      <c r="AA202" s="79">
        <f t="shared" si="49"/>
        <v>-94.18719563608812</v>
      </c>
      <c r="AB202" s="81">
        <f t="shared" si="58"/>
        <v>-3.2038650959447315E-2</v>
      </c>
      <c r="AD202" s="95">
        <f>locallinterp(R202,'BBG rates'!$N$10:$N$369,'BBG rates'!$P$10:$P$369)</f>
        <v>15.340563077127603</v>
      </c>
      <c r="AI202" s="185">
        <f t="shared" si="50"/>
        <v>181</v>
      </c>
      <c r="AJ202" s="127">
        <f>locallinterp(MIN(AI202,CAP_Senior*12),'BBG rates'!$X$24:$X$65,'BBG rates'!$Y$24:$Y$65)</f>
        <v>62.543676949191031</v>
      </c>
      <c r="AK202" s="127">
        <f>locallinterp(MIN(AI202,CAP_CB*12),'BBG rates'!$AA$25:$AA$40,'BBG rates'!$AC$25:$AC$40)</f>
        <v>11</v>
      </c>
      <c r="AL202" s="144">
        <f t="shared" si="51"/>
        <v>19.762425081362473</v>
      </c>
      <c r="AM202" s="142">
        <f>(SUMPRODUCT(AL202:AL$381,G202:G$381)+SUMPRODUCT(AL202:AL$381,H202:H$381))/12</f>
        <v>6024804.6041880772</v>
      </c>
    </row>
    <row r="203" spans="1:39" x14ac:dyDescent="0.2">
      <c r="A203" s="7">
        <v>182</v>
      </c>
      <c r="B203" s="7">
        <v>91</v>
      </c>
      <c r="C203" s="7">
        <v>45.5</v>
      </c>
      <c r="D203" s="12">
        <f t="shared" si="43"/>
        <v>15.166666666666666</v>
      </c>
      <c r="E203" s="29">
        <f t="shared" ref="E203:E266" si="63">IF($A203&lt;=$I$8,E202-G203-H203,0)</f>
        <v>3475565.2671816219</v>
      </c>
      <c r="F203" s="2">
        <f t="shared" si="44"/>
        <v>10919.634679313125</v>
      </c>
      <c r="G203" s="2">
        <f t="shared" si="52"/>
        <v>14637.332012760349</v>
      </c>
      <c r="H203" s="2">
        <f t="shared" si="53"/>
        <v>11415.467551055566</v>
      </c>
      <c r="I203" s="2">
        <f t="shared" si="62"/>
        <v>36972.434243129042</v>
      </c>
      <c r="J203" s="2">
        <f t="shared" si="60"/>
        <v>560748.58602079051</v>
      </c>
      <c r="K203" s="2">
        <f t="shared" si="45"/>
        <v>20978.479225496103</v>
      </c>
      <c r="L203" s="2">
        <f t="shared" si="45"/>
        <v>318173.60158669093</v>
      </c>
      <c r="M203" s="2"/>
      <c r="N203" s="28">
        <f t="shared" si="61"/>
        <v>6312647.6701156031</v>
      </c>
      <c r="O203" s="2">
        <f t="shared" si="54"/>
        <v>19768.335893075724</v>
      </c>
      <c r="P203" s="2">
        <f t="shared" si="55"/>
        <v>26498.66083477053</v>
      </c>
      <c r="R203">
        <f t="shared" si="56"/>
        <v>182</v>
      </c>
      <c r="S203" s="89">
        <f t="shared" si="46"/>
        <v>26052.799563815915</v>
      </c>
      <c r="T203" s="89">
        <f>IF(AND(S203=0,S202&gt;0),SUM($G203:$H$381),S203)</f>
        <v>26052.799563815915</v>
      </c>
      <c r="U203" s="82">
        <f>SUM(T203:T$381)</f>
        <v>3501618.0667454391</v>
      </c>
      <c r="V203" s="68">
        <f>localspline(R203,'BBG rates'!$G$10:$G$27,'BBG rates'!$K$10:$K$27)</f>
        <v>0.99994349188898957</v>
      </c>
      <c r="W203" s="68">
        <f>locallinterp(R203,'BBG rates'!$G$10:$G$27,'BBG rates'!$J$10:$J$27)</f>
        <v>-1.2166666666666662E-3</v>
      </c>
      <c r="X203" s="56">
        <f t="shared" si="57"/>
        <v>-1.2166734513208155E-3</v>
      </c>
      <c r="Y203" s="66">
        <f t="shared" si="47"/>
        <v>245.93871864949102</v>
      </c>
      <c r="Z203" s="72">
        <f t="shared" si="48"/>
        <v>8.4282882014511937E-2</v>
      </c>
      <c r="AA203" s="79">
        <f t="shared" si="49"/>
        <v>-93.489265861459842</v>
      </c>
      <c r="AB203" s="81">
        <f t="shared" si="58"/>
        <v>-3.2038650959447315E-2</v>
      </c>
      <c r="AD203" s="95">
        <f>locallinterp(R203,'BBG rates'!$N$10:$N$369,'BBG rates'!$P$10:$P$369)</f>
        <v>15.423891701451685</v>
      </c>
      <c r="AI203" s="185">
        <f t="shared" si="50"/>
        <v>182</v>
      </c>
      <c r="AJ203" s="127">
        <f>locallinterp(MIN(AI203,CAP_Senior*12),'BBG rates'!$X$24:$X$65,'BBG rates'!$Y$24:$Y$65)</f>
        <v>62.646078069395976</v>
      </c>
      <c r="AK203" s="127">
        <f>locallinterp(MIN(AI203,CAP_CB*12),'BBG rates'!$AA$25:$AA$40,'BBG rates'!$AC$25:$AC$40)</f>
        <v>11</v>
      </c>
      <c r="AL203" s="144">
        <f t="shared" si="51"/>
        <v>19.779833271797315</v>
      </c>
      <c r="AM203" s="142">
        <f>(SUMPRODUCT(AL203:AL$381,G203:G$381)+SUMPRODUCT(AL203:AL$381,H203:H$381))/12</f>
        <v>5981754.1495962106</v>
      </c>
    </row>
    <row r="204" spans="1:39" x14ac:dyDescent="0.2">
      <c r="A204" s="7">
        <v>183</v>
      </c>
      <c r="B204" s="7">
        <v>91.5</v>
      </c>
      <c r="C204" s="7">
        <v>45.75</v>
      </c>
      <c r="D204" s="12">
        <f t="shared" si="43"/>
        <v>15.25</v>
      </c>
      <c r="E204" s="29">
        <f t="shared" si="63"/>
        <v>3449600.1721768142</v>
      </c>
      <c r="F204" s="2">
        <f t="shared" si="44"/>
        <v>10838.390223696453</v>
      </c>
      <c r="G204" s="2">
        <f t="shared" si="52"/>
        <v>14634.90960980485</v>
      </c>
      <c r="H204" s="2">
        <f t="shared" si="53"/>
        <v>11330.185395002771</v>
      </c>
      <c r="I204" s="2">
        <f t="shared" si="62"/>
        <v>36803.485228504076</v>
      </c>
      <c r="J204" s="2">
        <f t="shared" si="60"/>
        <v>561253.14973468718</v>
      </c>
      <c r="K204" s="2">
        <f t="shared" si="45"/>
        <v>20817.697062602034</v>
      </c>
      <c r="L204" s="2">
        <f t="shared" si="45"/>
        <v>317469.88020468102</v>
      </c>
      <c r="M204" s="2"/>
      <c r="N204" s="28">
        <f t="shared" si="61"/>
        <v>6286066.3744273763</v>
      </c>
      <c r="O204" s="2">
        <f t="shared" si="54"/>
        <v>19685.701039619056</v>
      </c>
      <c r="P204" s="2">
        <f t="shared" si="55"/>
        <v>26581.295688227194</v>
      </c>
      <c r="R204">
        <f t="shared" si="56"/>
        <v>183</v>
      </c>
      <c r="S204" s="89">
        <f t="shared" si="46"/>
        <v>25965.095004807619</v>
      </c>
      <c r="T204" s="89">
        <f>IF(AND(S204=0,S203&gt;0),SUM($G204:$H$381),S204)</f>
        <v>25965.095004807619</v>
      </c>
      <c r="U204" s="82">
        <f>SUM(T204:T$381)</f>
        <v>3475565.2671816228</v>
      </c>
      <c r="V204" s="68">
        <f>localspline(R204,'BBG rates'!$G$10:$G$27,'BBG rates'!$K$10:$K$27)</f>
        <v>0.9995691545408647</v>
      </c>
      <c r="W204" s="68">
        <f>locallinterp(R204,'BBG rates'!$G$10:$G$27,'BBG rates'!$J$10:$J$27)</f>
        <v>4.2500000000000036E-4</v>
      </c>
      <c r="X204" s="56">
        <f t="shared" si="57"/>
        <v>4.2499917212168725E-4</v>
      </c>
      <c r="Y204" s="66">
        <f t="shared" si="47"/>
        <v>245.96513344079258</v>
      </c>
      <c r="Z204" s="72">
        <f t="shared" si="48"/>
        <v>8.4923785755373932E-2</v>
      </c>
      <c r="AA204" s="79">
        <f t="shared" si="49"/>
        <v>-92.793685401675219</v>
      </c>
      <c r="AB204" s="81">
        <f t="shared" si="58"/>
        <v>-3.2038650959447315E-2</v>
      </c>
      <c r="AD204" s="95">
        <f>locallinterp(R204,'BBG rates'!$N$10:$N$369,'BBG rates'!$P$10:$P$369)</f>
        <v>15.507189130996757</v>
      </c>
      <c r="AI204" s="185">
        <f t="shared" si="50"/>
        <v>183</v>
      </c>
      <c r="AJ204" s="127">
        <f>locallinterp(MIN(AI204,CAP_Senior*12),'BBG rates'!$X$24:$X$65,'BBG rates'!$Y$24:$Y$65)</f>
        <v>62.748479189600928</v>
      </c>
      <c r="AK204" s="127">
        <f>locallinterp(MIN(AI204,CAP_CB*12),'BBG rates'!$AA$25:$AA$40,'BBG rates'!$AC$25:$AC$40)</f>
        <v>11</v>
      </c>
      <c r="AL204" s="144">
        <f t="shared" si="51"/>
        <v>19.797241462232158</v>
      </c>
      <c r="AM204" s="142">
        <f>(SUMPRODUCT(AL204:AL$381,G204:G$381)+SUMPRODUCT(AL204:AL$381,H204:H$381))/12</f>
        <v>5938810.8136265585</v>
      </c>
    </row>
    <row r="205" spans="1:39" x14ac:dyDescent="0.2">
      <c r="A205" s="7">
        <v>184</v>
      </c>
      <c r="B205" s="7">
        <v>92</v>
      </c>
      <c r="C205" s="7">
        <v>46</v>
      </c>
      <c r="D205" s="12">
        <f t="shared" si="43"/>
        <v>15.333333333333334</v>
      </c>
      <c r="E205" s="29">
        <f t="shared" si="63"/>
        <v>3423722.494209528</v>
      </c>
      <c r="F205" s="2">
        <f t="shared" si="44"/>
        <v>10757.419270707944</v>
      </c>
      <c r="G205" s="2">
        <f t="shared" si="52"/>
        <v>14632.487607744546</v>
      </c>
      <c r="H205" s="2">
        <f t="shared" si="53"/>
        <v>11245.190359541455</v>
      </c>
      <c r="I205" s="2">
        <f t="shared" si="62"/>
        <v>36635.097237993949</v>
      </c>
      <c r="J205" s="2">
        <f t="shared" si="60"/>
        <v>561738.15764924057</v>
      </c>
      <c r="K205" s="2">
        <f t="shared" si="45"/>
        <v>20658.02817552592</v>
      </c>
      <c r="L205" s="2">
        <f t="shared" si="45"/>
        <v>316756.43202473078</v>
      </c>
      <c r="M205" s="2"/>
      <c r="N205" s="28">
        <f t="shared" si="61"/>
        <v>6259402.1861927072</v>
      </c>
      <c r="O205" s="2">
        <f t="shared" si="54"/>
        <v>19602.808493177516</v>
      </c>
      <c r="P205" s="2">
        <f t="shared" si="55"/>
        <v>26664.188234668742</v>
      </c>
      <c r="R205">
        <f t="shared" si="56"/>
        <v>184</v>
      </c>
      <c r="S205" s="89">
        <f t="shared" si="46"/>
        <v>25877.677967285999</v>
      </c>
      <c r="T205" s="89">
        <f>IF(AND(S205=0,S204&gt;0),SUM($G205:$H$381),S205)</f>
        <v>25877.677967285999</v>
      </c>
      <c r="U205" s="82">
        <f>SUM(T205:T$381)</f>
        <v>3449600.1721768151</v>
      </c>
      <c r="V205" s="68">
        <f>localspline(R205,'BBG rates'!$G$10:$G$27,'BBG rates'!$K$10:$K$27)</f>
        <v>0.99919607848721337</v>
      </c>
      <c r="W205" s="68">
        <f>locallinterp(R205,'BBG rates'!$G$10:$G$27,'BBG rates'!$J$10:$J$27)</f>
        <v>2.0666666666666672E-3</v>
      </c>
      <c r="X205" s="56">
        <f t="shared" si="57"/>
        <v>2.0666470910590817E-3</v>
      </c>
      <c r="Y205" s="66">
        <f t="shared" si="47"/>
        <v>245.95593748755834</v>
      </c>
      <c r="Z205" s="72">
        <f t="shared" si="48"/>
        <v>8.5559807007668992E-2</v>
      </c>
      <c r="AA205" s="79">
        <f t="shared" si="49"/>
        <v>-92.100446555018621</v>
      </c>
      <c r="AB205" s="81">
        <f t="shared" si="58"/>
        <v>-3.2038650959447315E-2</v>
      </c>
      <c r="AD205" s="95">
        <f>locallinterp(R205,'BBG rates'!$N$10:$N$369,'BBG rates'!$P$10:$P$369)</f>
        <v>15.590455470870692</v>
      </c>
      <c r="AI205" s="185">
        <f t="shared" si="50"/>
        <v>184</v>
      </c>
      <c r="AJ205" s="127">
        <f>locallinterp(MIN(AI205,CAP_Senior*12),'BBG rates'!$X$24:$X$65,'BBG rates'!$Y$24:$Y$65)</f>
        <v>62.850880309805873</v>
      </c>
      <c r="AK205" s="127">
        <f>locallinterp(MIN(AI205,CAP_CB*12),'BBG rates'!$AA$25:$AA$40,'BBG rates'!$AC$25:$AC$40)</f>
        <v>11</v>
      </c>
      <c r="AL205" s="144">
        <f t="shared" si="51"/>
        <v>19.814649652667001</v>
      </c>
      <c r="AM205" s="142">
        <f>(SUMPRODUCT(AL205:AL$381,G205:G$381)+SUMPRODUCT(AL205:AL$381,H205:H$381))/12</f>
        <v>5895974.3756765611</v>
      </c>
    </row>
    <row r="206" spans="1:39" x14ac:dyDescent="0.2">
      <c r="A206" s="7">
        <v>185</v>
      </c>
      <c r="B206" s="7">
        <v>92.5</v>
      </c>
      <c r="C206" s="7">
        <v>46.25</v>
      </c>
      <c r="D206" s="12">
        <f t="shared" si="43"/>
        <v>15.416666666666666</v>
      </c>
      <c r="E206" s="29">
        <f t="shared" si="63"/>
        <v>3397931.9466996132</v>
      </c>
      <c r="F206" s="2">
        <f t="shared" si="44"/>
        <v>10676.720923725083</v>
      </c>
      <c r="G206" s="2">
        <f t="shared" si="52"/>
        <v>14630.066006513089</v>
      </c>
      <c r="H206" s="2">
        <f t="shared" si="53"/>
        <v>11160.481503401306</v>
      </c>
      <c r="I206" s="2">
        <f t="shared" si="62"/>
        <v>36467.268433639481</v>
      </c>
      <c r="J206" s="2">
        <f t="shared" si="60"/>
        <v>562203.72168527532</v>
      </c>
      <c r="K206" s="2">
        <f t="shared" si="45"/>
        <v>20499.465179669285</v>
      </c>
      <c r="L206" s="2">
        <f t="shared" si="45"/>
        <v>316033.42151990143</v>
      </c>
      <c r="M206" s="2"/>
      <c r="N206" s="28">
        <f t="shared" si="61"/>
        <v>6232654.8469150085</v>
      </c>
      <c r="O206" s="2">
        <f t="shared" si="54"/>
        <v>19519.657450147388</v>
      </c>
      <c r="P206" s="2">
        <f t="shared" si="55"/>
        <v>26747.339277698866</v>
      </c>
      <c r="R206">
        <f t="shared" si="56"/>
        <v>185</v>
      </c>
      <c r="S206" s="89">
        <f t="shared" si="46"/>
        <v>25790.547509914395</v>
      </c>
      <c r="T206" s="89">
        <f>IF(AND(S206=0,S205&gt;0),SUM($G206:$H$381),S206)</f>
        <v>25790.547509914395</v>
      </c>
      <c r="U206" s="82">
        <f>SUM(T206:T$381)</f>
        <v>3423722.4942095289</v>
      </c>
      <c r="V206" s="68">
        <f>localspline(R206,'BBG rates'!$G$10:$G$27,'BBG rates'!$K$10:$K$27)</f>
        <v>0.99882416109957184</v>
      </c>
      <c r="W206" s="68">
        <f>locallinterp(R206,'BBG rates'!$G$10:$G$27,'BBG rates'!$J$10:$J$27)</f>
        <v>3.7083333333333334E-3</v>
      </c>
      <c r="X206" s="56">
        <f t="shared" si="57"/>
        <v>3.708270306024275E-3</v>
      </c>
      <c r="Y206" s="66">
        <f t="shared" si="47"/>
        <v>245.9113707976463</v>
      </c>
      <c r="Z206" s="72">
        <f t="shared" si="48"/>
        <v>8.6190877168421595E-2</v>
      </c>
      <c r="AA206" s="79">
        <f t="shared" si="49"/>
        <v>-91.409541644989574</v>
      </c>
      <c r="AB206" s="81">
        <f t="shared" si="58"/>
        <v>-3.2038650959447315E-2</v>
      </c>
      <c r="AD206" s="95">
        <f>locallinterp(R206,'BBG rates'!$N$10:$N$369,'BBG rates'!$P$10:$P$369)</f>
        <v>15.673690817628989</v>
      </c>
      <c r="AI206" s="185">
        <f t="shared" si="50"/>
        <v>185</v>
      </c>
      <c r="AJ206" s="127">
        <f>locallinterp(MIN(AI206,CAP_Senior*12),'BBG rates'!$X$24:$X$65,'BBG rates'!$Y$24:$Y$65)</f>
        <v>62.953281430010819</v>
      </c>
      <c r="AK206" s="127">
        <f>locallinterp(MIN(AI206,CAP_CB*12),'BBG rates'!$AA$25:$AA$40,'BBG rates'!$AC$25:$AC$40)</f>
        <v>11</v>
      </c>
      <c r="AL206" s="144">
        <f t="shared" si="51"/>
        <v>19.83205784310184</v>
      </c>
      <c r="AM206" s="142">
        <f>(SUMPRODUCT(AL206:AL$381,G206:G$381)+SUMPRODUCT(AL206:AL$381,H206:H$381))/12</f>
        <v>5853244.6154477028</v>
      </c>
    </row>
    <row r="207" spans="1:39" x14ac:dyDescent="0.2">
      <c r="A207" s="7">
        <v>186</v>
      </c>
      <c r="B207" s="7">
        <v>93</v>
      </c>
      <c r="C207" s="7">
        <v>46.5</v>
      </c>
      <c r="D207" s="12">
        <f t="shared" si="43"/>
        <v>15.5</v>
      </c>
      <c r="E207" s="29">
        <f t="shared" si="63"/>
        <v>3372228.2440051753</v>
      </c>
      <c r="F207" s="2">
        <f t="shared" si="44"/>
        <v>10596.294289060872</v>
      </c>
      <c r="G207" s="2">
        <f t="shared" si="52"/>
        <v>14627.644806044143</v>
      </c>
      <c r="H207" s="2">
        <f t="shared" si="53"/>
        <v>11076.057888393703</v>
      </c>
      <c r="I207" s="2">
        <f t="shared" si="62"/>
        <v>36299.996983498721</v>
      </c>
      <c r="J207" s="2">
        <f t="shared" si="60"/>
        <v>562649.95324423013</v>
      </c>
      <c r="K207" s="2">
        <f t="shared" si="45"/>
        <v>20342.000738441522</v>
      </c>
      <c r="L207" s="2">
        <f t="shared" si="45"/>
        <v>315301.01144584356</v>
      </c>
      <c r="M207" s="2"/>
      <c r="N207" s="28">
        <f t="shared" si="61"/>
        <v>6205824.0972915813</v>
      </c>
      <c r="O207" s="2">
        <f t="shared" si="54"/>
        <v>19436.24710441897</v>
      </c>
      <c r="P207" s="2">
        <f t="shared" si="55"/>
        <v>26830.74962342728</v>
      </c>
      <c r="R207">
        <f t="shared" si="56"/>
        <v>186</v>
      </c>
      <c r="S207" s="89">
        <f t="shared" si="46"/>
        <v>25703.702694437845</v>
      </c>
      <c r="T207" s="89">
        <f>IF(AND(S207=0,S206&gt;0),SUM($G207:$H$381),S207)</f>
        <v>25703.702694437845</v>
      </c>
      <c r="U207" s="82">
        <f>SUM(T207:T$381)</f>
        <v>3397931.9466996146</v>
      </c>
      <c r="V207" s="68">
        <f>localspline(R207,'BBG rates'!$G$10:$G$27,'BBG rates'!$K$10:$K$27)</f>
        <v>0.99845347850449839</v>
      </c>
      <c r="W207" s="68">
        <f>locallinterp(R207,'BBG rates'!$G$10:$G$27,'BBG rates'!$J$10:$J$27)</f>
        <v>5.3500000000000006E-3</v>
      </c>
      <c r="X207" s="56">
        <f t="shared" si="57"/>
        <v>5.3498688180830811E-3</v>
      </c>
      <c r="Y207" s="66">
        <f t="shared" si="47"/>
        <v>245.83167219639037</v>
      </c>
      <c r="Z207" s="72">
        <f t="shared" si="48"/>
        <v>8.6816926078286463E-2</v>
      </c>
      <c r="AA207" s="79">
        <f t="shared" si="49"/>
        <v>-90.720963020220253</v>
      </c>
      <c r="AB207" s="81">
        <f t="shared" si="58"/>
        <v>-3.2038650959447315E-2</v>
      </c>
      <c r="AD207" s="95">
        <f>locallinterp(R207,'BBG rates'!$N$10:$N$369,'BBG rates'!$P$10:$P$369)</f>
        <v>15.756895274171031</v>
      </c>
      <c r="AI207" s="185">
        <f t="shared" si="50"/>
        <v>186</v>
      </c>
      <c r="AJ207" s="127">
        <f>locallinterp(MIN(AI207,CAP_Senior*12),'BBG rates'!$X$24:$X$65,'BBG rates'!$Y$24:$Y$65)</f>
        <v>63.055682550215764</v>
      </c>
      <c r="AK207" s="127">
        <f>locallinterp(MIN(AI207,CAP_CB*12),'BBG rates'!$AA$25:$AA$40,'BBG rates'!$AC$25:$AC$40)</f>
        <v>11</v>
      </c>
      <c r="AL207" s="144">
        <f t="shared" si="51"/>
        <v>19.849466033536679</v>
      </c>
      <c r="AM207" s="142">
        <f>(SUMPRODUCT(AL207:AL$381,G207:G$381)+SUMPRODUCT(AL207:AL$381,H207:H$381))/12</f>
        <v>5810621.3129458772</v>
      </c>
    </row>
    <row r="208" spans="1:39" x14ac:dyDescent="0.2">
      <c r="A208" s="7">
        <v>187</v>
      </c>
      <c r="B208" s="7">
        <v>93.5</v>
      </c>
      <c r="C208" s="7">
        <v>46.75</v>
      </c>
      <c r="D208" s="12">
        <f t="shared" si="43"/>
        <v>15.583333333333334</v>
      </c>
      <c r="E208" s="29">
        <f t="shared" si="63"/>
        <v>3346611.1014195024</v>
      </c>
      <c r="F208" s="2">
        <f t="shared" si="44"/>
        <v>10516.138475954216</v>
      </c>
      <c r="G208" s="2">
        <f t="shared" si="52"/>
        <v>14625.224006271392</v>
      </c>
      <c r="H208" s="2">
        <f t="shared" si="53"/>
        <v>10991.918579401628</v>
      </c>
      <c r="I208" s="2">
        <f t="shared" si="62"/>
        <v>36133.28106162724</v>
      </c>
      <c r="J208" s="2">
        <f t="shared" si="60"/>
        <v>563076.96321035782</v>
      </c>
      <c r="K208" s="2">
        <f t="shared" si="45"/>
        <v>20185.627562950896</v>
      </c>
      <c r="L208" s="2">
        <f t="shared" si="45"/>
        <v>314559.36285598483</v>
      </c>
      <c r="M208" s="2"/>
      <c r="N208" s="28">
        <f t="shared" si="61"/>
        <v>6178909.677211104</v>
      </c>
      <c r="O208" s="2">
        <f t="shared" si="54"/>
        <v>19352.576647368736</v>
      </c>
      <c r="P208" s="2">
        <f t="shared" si="55"/>
        <v>26914.420080477514</v>
      </c>
      <c r="R208">
        <f t="shared" si="56"/>
        <v>187</v>
      </c>
      <c r="S208" s="89">
        <f t="shared" si="46"/>
        <v>25617.14258567302</v>
      </c>
      <c r="T208" s="89">
        <f>IF(AND(S208=0,S207&gt;0),SUM($G208:$H$381),S208)</f>
        <v>25617.14258567302</v>
      </c>
      <c r="U208" s="82">
        <f>SUM(T208:T$381)</f>
        <v>3372228.2440051767</v>
      </c>
      <c r="V208" s="68">
        <f>localspline(R208,'BBG rates'!$G$10:$G$27,'BBG rates'!$K$10:$K$27)</f>
        <v>0.99808404740431522</v>
      </c>
      <c r="W208" s="68">
        <f>locallinterp(R208,'BBG rates'!$G$10:$G$27,'BBG rates'!$J$10:$J$27)</f>
        <v>6.9916666666666669E-3</v>
      </c>
      <c r="X208" s="56">
        <f t="shared" si="57"/>
        <v>6.9914426277684072E-3</v>
      </c>
      <c r="Y208" s="66">
        <f t="shared" si="47"/>
        <v>245.71707933176182</v>
      </c>
      <c r="Z208" s="72">
        <f t="shared" si="48"/>
        <v>8.7437881976787563E-2</v>
      </c>
      <c r="AA208" s="79">
        <f t="shared" si="49"/>
        <v>-90.034703054393177</v>
      </c>
      <c r="AB208" s="81">
        <f t="shared" si="58"/>
        <v>-3.2038650959447322E-2</v>
      </c>
      <c r="AD208" s="95">
        <f>locallinterp(R208,'BBG rates'!$N$10:$N$369,'BBG rates'!$P$10:$P$369)</f>
        <v>15.840068944788056</v>
      </c>
      <c r="AI208" s="185">
        <f t="shared" si="50"/>
        <v>187</v>
      </c>
      <c r="AJ208" s="127">
        <f>locallinterp(MIN(AI208,CAP_Senior*12),'BBG rates'!$X$24:$X$65,'BBG rates'!$Y$24:$Y$65)</f>
        <v>63.158083670420709</v>
      </c>
      <c r="AK208" s="127">
        <f>locallinterp(MIN(AI208,CAP_CB*12),'BBG rates'!$AA$25:$AA$40,'BBG rates'!$AC$25:$AC$40)</f>
        <v>11</v>
      </c>
      <c r="AL208" s="144">
        <f t="shared" si="51"/>
        <v>19.866874223971521</v>
      </c>
      <c r="AM208" s="142">
        <f>(SUMPRODUCT(AL208:AL$381,G208:G$381)+SUMPRODUCT(AL208:AL$381,H208:H$381))/12</f>
        <v>5768104.2484817626</v>
      </c>
    </row>
    <row r="209" spans="1:39" x14ac:dyDescent="0.2">
      <c r="A209" s="7">
        <v>188</v>
      </c>
      <c r="B209" s="7">
        <v>94</v>
      </c>
      <c r="C209" s="7">
        <v>47</v>
      </c>
      <c r="D209" s="12">
        <f t="shared" si="43"/>
        <v>15.666666666666666</v>
      </c>
      <c r="E209" s="29">
        <f t="shared" si="63"/>
        <v>3321080.2351680044</v>
      </c>
      <c r="F209" s="2">
        <f t="shared" si="44"/>
        <v>10436.252596560345</v>
      </c>
      <c r="G209" s="2">
        <f t="shared" si="52"/>
        <v>14622.803607128521</v>
      </c>
      <c r="H209" s="2">
        <f t="shared" si="53"/>
        <v>10908.062644369613</v>
      </c>
      <c r="I209" s="2">
        <f t="shared" si="62"/>
        <v>35967.118848058482</v>
      </c>
      <c r="J209" s="2">
        <f t="shared" si="60"/>
        <v>563484.86195291625</v>
      </c>
      <c r="K209" s="2">
        <f t="shared" si="45"/>
        <v>20030.338411697456</v>
      </c>
      <c r="L209" s="2">
        <f t="shared" si="45"/>
        <v>313808.6351165935</v>
      </c>
      <c r="M209" s="2"/>
      <c r="N209" s="28">
        <f t="shared" si="61"/>
        <v>6151911.325751109</v>
      </c>
      <c r="O209" s="2">
        <f t="shared" si="54"/>
        <v>19268.645267851512</v>
      </c>
      <c r="P209" s="2">
        <f t="shared" si="55"/>
        <v>26998.351459994745</v>
      </c>
      <c r="R209">
        <f t="shared" si="56"/>
        <v>188</v>
      </c>
      <c r="S209" s="89">
        <f t="shared" si="46"/>
        <v>25530.866251498133</v>
      </c>
      <c r="T209" s="89">
        <f>IF(AND(S209=0,S208&gt;0),SUM($G209:$H$381),S209)</f>
        <v>25530.866251498133</v>
      </c>
      <c r="U209" s="82">
        <f>SUM(T209:T$381)</f>
        <v>3346611.1014195038</v>
      </c>
      <c r="V209" s="68">
        <f>localspline(R209,'BBG rates'!$G$10:$G$27,'BBG rates'!$K$10:$K$27)</f>
        <v>0.99771594392183904</v>
      </c>
      <c r="W209" s="68">
        <f>locallinterp(R209,'BBG rates'!$G$10:$G$27,'BBG rates'!$J$10:$J$27)</f>
        <v>8.6333333333333331E-3</v>
      </c>
      <c r="X209" s="56">
        <f t="shared" si="57"/>
        <v>8.6329917358796138E-3</v>
      </c>
      <c r="Y209" s="66">
        <f t="shared" si="47"/>
        <v>245.56782867953257</v>
      </c>
      <c r="Z209" s="72">
        <f t="shared" si="48"/>
        <v>8.8053671456013088E-2</v>
      </c>
      <c r="AA209" s="79">
        <f t="shared" si="49"/>
        <v>-89.350754146159204</v>
      </c>
      <c r="AB209" s="81">
        <f t="shared" si="58"/>
        <v>-3.2038650959447322E-2</v>
      </c>
      <c r="AD209" s="95">
        <f>locallinterp(R209,'BBG rates'!$N$10:$N$369,'BBG rates'!$P$10:$P$369)</f>
        <v>15.923211940114877</v>
      </c>
      <c r="AI209" s="185">
        <f t="shared" si="50"/>
        <v>188</v>
      </c>
      <c r="AJ209" s="127">
        <f>locallinterp(MIN(AI209,CAP_Senior*12),'BBG rates'!$X$24:$X$65,'BBG rates'!$Y$24:$Y$65)</f>
        <v>63.260484790625654</v>
      </c>
      <c r="AK209" s="127">
        <f>locallinterp(MIN(AI209,CAP_CB*12),'BBG rates'!$AA$25:$AA$40,'BBG rates'!$AC$25:$AC$40)</f>
        <v>11</v>
      </c>
      <c r="AL209" s="144">
        <f t="shared" si="51"/>
        <v>19.884282414406361</v>
      </c>
      <c r="AM209" s="142">
        <f>(SUMPRODUCT(AL209:AL$381,G209:G$381)+SUMPRODUCT(AL209:AL$381,H209:H$381))/12</f>
        <v>5725693.2026711702</v>
      </c>
    </row>
    <row r="210" spans="1:39" x14ac:dyDescent="0.2">
      <c r="A210" s="7">
        <v>189</v>
      </c>
      <c r="B210" s="7">
        <v>94.5</v>
      </c>
      <c r="C210" s="7">
        <v>47.25</v>
      </c>
      <c r="D210" s="12">
        <f t="shared" si="43"/>
        <v>15.75</v>
      </c>
      <c r="E210" s="29">
        <f t="shared" si="63"/>
        <v>3295635.3624051614</v>
      </c>
      <c r="F210" s="2">
        <f t="shared" si="44"/>
        <v>10356.635765941272</v>
      </c>
      <c r="G210" s="2">
        <f t="shared" si="52"/>
        <v>14620.383608549222</v>
      </c>
      <c r="H210" s="2">
        <f t="shared" si="53"/>
        <v>10824.489154293706</v>
      </c>
      <c r="I210" s="2">
        <f t="shared" si="62"/>
        <v>35801.508528784201</v>
      </c>
      <c r="J210" s="2">
        <f t="shared" si="60"/>
        <v>563873.75932835112</v>
      </c>
      <c r="K210" s="2">
        <f t="shared" si="45"/>
        <v>19876.126090267946</v>
      </c>
      <c r="L210" s="2">
        <f t="shared" si="45"/>
        <v>313048.9859217201</v>
      </c>
      <c r="M210" s="2"/>
      <c r="N210" s="28">
        <f t="shared" si="61"/>
        <v>6124828.7811754551</v>
      </c>
      <c r="O210" s="2">
        <f t="shared" si="54"/>
        <v>19184.452152192596</v>
      </c>
      <c r="P210" s="2">
        <f t="shared" si="55"/>
        <v>27082.544575653665</v>
      </c>
      <c r="R210">
        <f t="shared" si="56"/>
        <v>189</v>
      </c>
      <c r="S210" s="89">
        <f t="shared" si="46"/>
        <v>25444.872762842926</v>
      </c>
      <c r="T210" s="89">
        <f>IF(AND(S210=0,S209&gt;0),SUM($G210:$H$381),S210)</f>
        <v>25444.872762842926</v>
      </c>
      <c r="U210" s="82">
        <f>SUM(T210:T$381)</f>
        <v>3321080.2351680053</v>
      </c>
      <c r="V210" s="68">
        <f>localspline(R210,'BBG rates'!$G$10:$G$27,'BBG rates'!$K$10:$K$27)</f>
        <v>0.99734906542860557</v>
      </c>
      <c r="W210" s="68">
        <f>locallinterp(R210,'BBG rates'!$G$10:$G$27,'BBG rates'!$J$10:$J$27)</f>
        <v>1.0275000000000001E-2</v>
      </c>
      <c r="X210" s="56">
        <f t="shared" si="57"/>
        <v>1.0274516143482515E-2</v>
      </c>
      <c r="Y210" s="66">
        <f t="shared" si="47"/>
        <v>245.38415554840003</v>
      </c>
      <c r="Z210" s="72">
        <f t="shared" si="48"/>
        <v>8.8664219412688761E-2</v>
      </c>
      <c r="AA210" s="79">
        <f t="shared" si="49"/>
        <v>-88.669108719055799</v>
      </c>
      <c r="AB210" s="81">
        <f t="shared" si="58"/>
        <v>-3.2038650959447322E-2</v>
      </c>
      <c r="AD210" s="95">
        <f>locallinterp(R210,'BBG rates'!$N$10:$N$369,'BBG rates'!$P$10:$P$369)</f>
        <v>16.006324362233926</v>
      </c>
      <c r="AI210" s="185">
        <f t="shared" si="50"/>
        <v>189</v>
      </c>
      <c r="AJ210" s="127">
        <f>locallinterp(MIN(AI210,CAP_Senior*12),'BBG rates'!$X$24:$X$65,'BBG rates'!$Y$24:$Y$65)</f>
        <v>63.362885910830599</v>
      </c>
      <c r="AK210" s="127">
        <f>locallinterp(MIN(AI210,CAP_CB*12),'BBG rates'!$AA$25:$AA$40,'BBG rates'!$AC$25:$AC$40)</f>
        <v>11</v>
      </c>
      <c r="AL210" s="144">
        <f t="shared" si="51"/>
        <v>19.9016906048412</v>
      </c>
      <c r="AM210" s="142">
        <f>(SUMPRODUCT(AL210:AL$381,G210:G$381)+SUMPRODUCT(AL210:AL$381,H210:H$381))/12</f>
        <v>5683387.956435401</v>
      </c>
    </row>
    <row r="211" spans="1:39" x14ac:dyDescent="0.2">
      <c r="A211" s="7">
        <v>190</v>
      </c>
      <c r="B211" s="7">
        <v>95</v>
      </c>
      <c r="C211" s="7">
        <v>47.5</v>
      </c>
      <c r="D211" s="12">
        <f t="shared" si="43"/>
        <v>15.833333333333334</v>
      </c>
      <c r="E211" s="29">
        <f t="shared" si="63"/>
        <v>3270276.2012114828</v>
      </c>
      <c r="F211" s="2">
        <f t="shared" si="44"/>
        <v>10277.287102056265</v>
      </c>
      <c r="G211" s="2">
        <f t="shared" si="52"/>
        <v>14617.964010467202</v>
      </c>
      <c r="H211" s="2">
        <f t="shared" si="53"/>
        <v>10741.197183211494</v>
      </c>
      <c r="I211" s="2">
        <f t="shared" si="62"/>
        <v>35636.448295734961</v>
      </c>
      <c r="J211" s="2">
        <f t="shared" si="60"/>
        <v>564243.76468247024</v>
      </c>
      <c r="K211" s="2">
        <f t="shared" si="45"/>
        <v>19722.983451032695</v>
      </c>
      <c r="L211" s="2">
        <f t="shared" si="45"/>
        <v>312280.57130801771</v>
      </c>
      <c r="M211" s="2"/>
      <c r="N211" s="28">
        <f t="shared" si="61"/>
        <v>6097661.7809317885</v>
      </c>
      <c r="O211" s="2">
        <f t="shared" si="54"/>
        <v>19099.99648417989</v>
      </c>
      <c r="P211" s="2">
        <f t="shared" si="55"/>
        <v>27167.000243666364</v>
      </c>
      <c r="R211">
        <f t="shared" si="56"/>
        <v>190</v>
      </c>
      <c r="S211" s="89">
        <f t="shared" si="46"/>
        <v>25359.161193678694</v>
      </c>
      <c r="T211" s="89">
        <f>IF(AND(S211=0,S210&gt;0),SUM($G211:$H$381),S211)</f>
        <v>25359.161193678694</v>
      </c>
      <c r="U211" s="82">
        <f>SUM(T211:T$381)</f>
        <v>3295635.3624051623</v>
      </c>
      <c r="V211" s="68">
        <f>localspline(R211,'BBG rates'!$G$10:$G$27,'BBG rates'!$K$10:$K$27)</f>
        <v>0.99698348806545523</v>
      </c>
      <c r="W211" s="68">
        <f>locallinterp(R211,'BBG rates'!$G$10:$G$27,'BBG rates'!$J$10:$J$27)</f>
        <v>1.1916666666666667E-2</v>
      </c>
      <c r="X211" s="56">
        <f t="shared" si="57"/>
        <v>1.1916015851110018E-2</v>
      </c>
      <c r="Y211" s="66">
        <f t="shared" si="47"/>
        <v>245.16629408509112</v>
      </c>
      <c r="Z211" s="72">
        <f t="shared" si="48"/>
        <v>8.9269448998569381E-2</v>
      </c>
      <c r="AA211" s="79">
        <f t="shared" si="49"/>
        <v>-87.989759221425572</v>
      </c>
      <c r="AB211" s="81">
        <f t="shared" si="58"/>
        <v>-3.2038650959447322E-2</v>
      </c>
      <c r="AD211" s="95">
        <f>locallinterp(R211,'BBG rates'!$N$10:$N$369,'BBG rates'!$P$10:$P$369)</f>
        <v>16.089406319572713</v>
      </c>
      <c r="AI211" s="185">
        <f t="shared" si="50"/>
        <v>190</v>
      </c>
      <c r="AJ211" s="127">
        <f>locallinterp(MIN(AI211,CAP_Senior*12),'BBG rates'!$X$24:$X$65,'BBG rates'!$Y$24:$Y$65)</f>
        <v>63.465287031035551</v>
      </c>
      <c r="AK211" s="127">
        <f>locallinterp(MIN(AI211,CAP_CB*12),'BBG rates'!$AA$25:$AA$40,'BBG rates'!$AC$25:$AC$40)</f>
        <v>11</v>
      </c>
      <c r="AL211" s="144">
        <f t="shared" si="51"/>
        <v>19.919098795276042</v>
      </c>
      <c r="AM211" s="142">
        <f>(SUMPRODUCT(AL211:AL$381,G211:G$381)+SUMPRODUCT(AL211:AL$381,H211:H$381))/12</f>
        <v>5641188.2910015965</v>
      </c>
    </row>
    <row r="212" spans="1:39" x14ac:dyDescent="0.2">
      <c r="A212" s="7">
        <v>191</v>
      </c>
      <c r="B212" s="7">
        <v>95.5</v>
      </c>
      <c r="C212" s="7">
        <v>47.75</v>
      </c>
      <c r="D212" s="12">
        <f t="shared" si="43"/>
        <v>15.916666666666666</v>
      </c>
      <c r="E212" s="29">
        <f t="shared" si="63"/>
        <v>3245002.4705904745</v>
      </c>
      <c r="F212" s="2">
        <f t="shared" si="44"/>
        <v>10198.205725752377</v>
      </c>
      <c r="G212" s="2">
        <f t="shared" si="52"/>
        <v>14615.54481281619</v>
      </c>
      <c r="H212" s="2">
        <f t="shared" si="53"/>
        <v>10658.185808192145</v>
      </c>
      <c r="I212" s="2">
        <f t="shared" si="62"/>
        <v>35471.936346760711</v>
      </c>
      <c r="J212" s="2">
        <f t="shared" si="60"/>
        <v>564594.98685260792</v>
      </c>
      <c r="K212" s="2">
        <f t="shared" si="45"/>
        <v>19570.903392844422</v>
      </c>
      <c r="L212" s="2">
        <f t="shared" si="45"/>
        <v>311503.54566944041</v>
      </c>
      <c r="M212" s="2"/>
      <c r="N212" s="28">
        <f t="shared" si="61"/>
        <v>6070410.0616489984</v>
      </c>
      <c r="O212" s="2">
        <f t="shared" si="54"/>
        <v>19015.277445055963</v>
      </c>
      <c r="P212" s="2">
        <f t="shared" si="55"/>
        <v>27251.719282790284</v>
      </c>
      <c r="R212">
        <f t="shared" si="56"/>
        <v>191</v>
      </c>
      <c r="S212" s="89">
        <f t="shared" si="46"/>
        <v>25273.730621008333</v>
      </c>
      <c r="T212" s="89">
        <f>IF(AND(S212=0,S211&gt;0),SUM($G212:$H$381),S212)</f>
        <v>25273.730621008333</v>
      </c>
      <c r="U212" s="82">
        <f>SUM(T212:T$381)</f>
        <v>3270276.2012114837</v>
      </c>
      <c r="V212" s="68">
        <f>localspline(R212,'BBG rates'!$G$10:$G$27,'BBG rates'!$K$10:$K$27)</f>
        <v>0.99661922850587203</v>
      </c>
      <c r="W212" s="68">
        <f>locallinterp(R212,'BBG rates'!$G$10:$G$27,'BBG rates'!$J$10:$J$27)</f>
        <v>1.3558333333333334E-2</v>
      </c>
      <c r="X212" s="56">
        <f t="shared" si="57"/>
        <v>1.3557490859561483E-2</v>
      </c>
      <c r="Y212" s="66">
        <f t="shared" si="47"/>
        <v>244.91447727946218</v>
      </c>
      <c r="Z212" s="72">
        <f t="shared" si="48"/>
        <v>8.9869281569085635E-2</v>
      </c>
      <c r="AA212" s="79">
        <f t="shared" si="49"/>
        <v>-87.31269812633505</v>
      </c>
      <c r="AB212" s="81">
        <f t="shared" si="58"/>
        <v>-3.2038650959447329E-2</v>
      </c>
      <c r="AD212" s="95">
        <f>locallinterp(R212,'BBG rates'!$N$10:$N$369,'BBG rates'!$P$10:$P$369)</f>
        <v>16.172457921948205</v>
      </c>
      <c r="AI212" s="185">
        <f t="shared" si="50"/>
        <v>191</v>
      </c>
      <c r="AJ212" s="127">
        <f>locallinterp(MIN(AI212,CAP_Senior*12),'BBG rates'!$X$24:$X$65,'BBG rates'!$Y$24:$Y$65)</f>
        <v>63.567688151240496</v>
      </c>
      <c r="AK212" s="127">
        <f>locallinterp(MIN(AI212,CAP_CB*12),'BBG rates'!$AA$25:$AA$40,'BBG rates'!$AC$25:$AC$40)</f>
        <v>11</v>
      </c>
      <c r="AL212" s="144">
        <f t="shared" si="51"/>
        <v>19.936506985710885</v>
      </c>
      <c r="AM212" s="142">
        <f>(SUMPRODUCT(AL212:AL$381,G212:G$381)+SUMPRODUCT(AL212:AL$381,H212:H$381))/12</f>
        <v>5599093.9879030781</v>
      </c>
    </row>
    <row r="213" spans="1:39" x14ac:dyDescent="0.2">
      <c r="A213" s="7">
        <v>192</v>
      </c>
      <c r="B213" s="7">
        <v>96</v>
      </c>
      <c r="C213" s="7">
        <v>48</v>
      </c>
      <c r="D213" s="12">
        <f t="shared" si="43"/>
        <v>16</v>
      </c>
      <c r="E213" s="29">
        <f t="shared" si="63"/>
        <v>3219813.8904656181</v>
      </c>
      <c r="F213" s="2">
        <f t="shared" si="44"/>
        <v>10119.390760754985</v>
      </c>
      <c r="G213" s="2">
        <f t="shared" si="52"/>
        <v>14613.126015529915</v>
      </c>
      <c r="H213" s="2">
        <f t="shared" si="53"/>
        <v>10575.454109326472</v>
      </c>
      <c r="I213" s="2">
        <f t="shared" si="62"/>
        <v>35307.970885611372</v>
      </c>
      <c r="J213" s="2">
        <f t="shared" si="60"/>
        <v>564927.53416978195</v>
      </c>
      <c r="K213" s="2">
        <f t="shared" si="45"/>
        <v>19419.878860738958</v>
      </c>
      <c r="L213" s="2">
        <f t="shared" si="45"/>
        <v>310718.06177182333</v>
      </c>
      <c r="M213" s="2"/>
      <c r="N213" s="28">
        <f t="shared" si="61"/>
        <v>6043073.359134662</v>
      </c>
      <c r="O213" s="2">
        <f t="shared" si="54"/>
        <v>18930.29421351014</v>
      </c>
      <c r="P213" s="2">
        <f t="shared" si="55"/>
        <v>27336.702514336117</v>
      </c>
      <c r="R213">
        <f t="shared" si="56"/>
        <v>192</v>
      </c>
      <c r="S213" s="89">
        <f t="shared" si="46"/>
        <v>25188.580124856388</v>
      </c>
      <c r="T213" s="89">
        <f>IF(AND(S213=0,S212&gt;0),SUM($G213:$H$381),S213)</f>
        <v>25188.580124856388</v>
      </c>
      <c r="U213" s="82">
        <f>SUM(T213:T$381)</f>
        <v>3245002.4705904755</v>
      </c>
      <c r="V213" s="68">
        <f>localspline(R213,'BBG rates'!$G$10:$G$27,'BBG rates'!$K$10:$K$27)</f>
        <v>0.99625636288722907</v>
      </c>
      <c r="W213" s="68">
        <f>locallinterp(R213,'BBG rates'!$G$10:$G$27,'BBG rates'!$J$10:$J$27)</f>
        <v>1.52E-2</v>
      </c>
      <c r="X213" s="56">
        <f t="shared" si="57"/>
        <v>1.5198941169369817E-2</v>
      </c>
      <c r="Y213" s="66">
        <f t="shared" si="47"/>
        <v>244.62893696956107</v>
      </c>
      <c r="Z213" s="72">
        <f t="shared" si="48"/>
        <v>9.0463636630161562E-2</v>
      </c>
      <c r="AA213" s="79">
        <f t="shared" si="49"/>
        <v>-86.637917931493732</v>
      </c>
      <c r="AB213" s="81">
        <f t="shared" si="58"/>
        <v>-3.2038650959447329E-2</v>
      </c>
      <c r="AD213" s="95">
        <f>locallinterp(R213,'BBG rates'!$N$10:$N$369,'BBG rates'!$P$10:$P$369)</f>
        <v>16.255479285522139</v>
      </c>
      <c r="AI213" s="185">
        <f t="shared" si="50"/>
        <v>192</v>
      </c>
      <c r="AJ213" s="127">
        <f>locallinterp(MIN(AI213,CAP_Senior*12),'BBG rates'!$X$24:$X$65,'BBG rates'!$Y$24:$Y$65)</f>
        <v>63.670089271445441</v>
      </c>
      <c r="AK213" s="127">
        <f>locallinterp(MIN(AI213,CAP_CB*12),'BBG rates'!$AA$25:$AA$40,'BBG rates'!$AC$25:$AC$40)</f>
        <v>11</v>
      </c>
      <c r="AL213" s="144">
        <f t="shared" si="51"/>
        <v>19.953915176145724</v>
      </c>
      <c r="AM213" s="142">
        <f>(SUMPRODUCT(AL213:AL$381,G213:G$381)+SUMPRODUCT(AL213:AL$381,H213:H$381))/12</f>
        <v>5557104.8289796859</v>
      </c>
    </row>
    <row r="214" spans="1:39" x14ac:dyDescent="0.2">
      <c r="A214" s="7">
        <v>193</v>
      </c>
      <c r="B214" s="7">
        <v>96.5</v>
      </c>
      <c r="C214" s="7">
        <v>48.25</v>
      </c>
      <c r="D214" s="12">
        <f t="shared" ref="D214:D277" si="64">A214/12</f>
        <v>16.083333333333332</v>
      </c>
      <c r="E214" s="29">
        <f t="shared" si="63"/>
        <v>3194710.1816773592</v>
      </c>
      <c r="F214" s="2">
        <f t="shared" ref="F214:F277" si="65">IF($A214&lt;=$I$8,-IPMT($G$11,1,$I$8-$A214+1,$E213),0)</f>
        <v>10040.841333658362</v>
      </c>
      <c r="G214" s="2">
        <f t="shared" si="52"/>
        <v>14610.70761854211</v>
      </c>
      <c r="H214" s="2">
        <f t="shared" si="53"/>
        <v>10493.001169717054</v>
      </c>
      <c r="I214" s="2">
        <f t="shared" si="62"/>
        <v>35144.550121917528</v>
      </c>
      <c r="J214" s="2">
        <f t="shared" si="60"/>
        <v>565241.51446084015</v>
      </c>
      <c r="K214" s="2">
        <f t="shared" ref="K214:L277" si="66">I214/(1+$F$12)^IF($I$7=1,$A214,IF($I$7=2,$B214,IF($I$7=4,$C214,$D214)))</f>
        <v>19269.902845637898</v>
      </c>
      <c r="L214" s="2">
        <f t="shared" si="66"/>
        <v>309924.27076734282</v>
      </c>
      <c r="M214" s="2"/>
      <c r="N214" s="28">
        <f t="shared" si="61"/>
        <v>6015651.408372486</v>
      </c>
      <c r="O214" s="2">
        <f t="shared" si="54"/>
        <v>18845.045965670521</v>
      </c>
      <c r="P214" s="2">
        <f t="shared" si="55"/>
        <v>27421.950762175729</v>
      </c>
      <c r="R214">
        <f t="shared" si="56"/>
        <v>193</v>
      </c>
      <c r="S214" s="89">
        <f t="shared" ref="S214:S277" si="67">IF(D214&lt;$I$9,G214+H214,0)</f>
        <v>25103.708788259166</v>
      </c>
      <c r="T214" s="89">
        <f>IF(AND(S214=0,S213&gt;0),SUM($G214:$H$381),S214)</f>
        <v>25103.708788259166</v>
      </c>
      <c r="U214" s="82">
        <f>SUM(T214:T$381)</f>
        <v>3219813.8904656195</v>
      </c>
      <c r="V214" s="68">
        <f>localspline(R214,'BBG rates'!$G$10:$G$27,'BBG rates'!$K$10:$K$27)</f>
        <v>0.99589478858106206</v>
      </c>
      <c r="W214" s="68">
        <f>locallinterp(R214,'BBG rates'!$G$10:$G$27,'BBG rates'!$J$10:$J$27)</f>
        <v>1.6841666666666668E-2</v>
      </c>
      <c r="X214" s="56">
        <f t="shared" si="57"/>
        <v>1.6840366781867289E-2</v>
      </c>
      <c r="Y214" s="66">
        <f t="shared" ref="Y214:Y277" si="68">T214*X214%/12+Y215</f>
        <v>244.3099038466797</v>
      </c>
      <c r="Z214" s="72">
        <f t="shared" ref="Z214:Z277" si="69">IF(U214=0,0,Y214*1200/U214)</f>
        <v>9.1052431783136337E-2</v>
      </c>
      <c r="AA214" s="79">
        <f t="shared" ref="AA214:AA277" si="70">T214*$AA$17%/12+AA215</f>
        <v>-85.965411159173442</v>
      </c>
      <c r="AB214" s="81">
        <f t="shared" si="58"/>
        <v>-3.2038650959447322E-2</v>
      </c>
      <c r="AD214" s="95">
        <f>locallinterp(R214,'BBG rates'!$N$10:$N$369,'BBG rates'!$P$10:$P$369)</f>
        <v>16.338470517903893</v>
      </c>
      <c r="AI214" s="185">
        <f t="shared" ref="AI214:AI277" si="71">A214</f>
        <v>193</v>
      </c>
      <c r="AJ214" s="127">
        <f>locallinterp(MIN(AI214,CAP_Senior*12),'BBG rates'!$X$24:$X$65,'BBG rates'!$Y$24:$Y$65)</f>
        <v>63.766280338060852</v>
      </c>
      <c r="AK214" s="127">
        <f>locallinterp(MIN(AI214,CAP_CB*12),'BBG rates'!$AA$25:$AA$40,'BBG rates'!$AC$25:$AC$40)</f>
        <v>11</v>
      </c>
      <c r="AL214" s="144">
        <f t="shared" ref="AL214:AL277" si="72">SUMPRODUCT(AJ214:AK214,$AJ$19:$AK$19)</f>
        <v>19.970267657470345</v>
      </c>
      <c r="AM214" s="142">
        <f>(SUMPRODUCT(AL214:AL$381,G214:G$381)+SUMPRODUCT(AL214:AL$381,H214:H$381))/12</f>
        <v>5515220.5963781076</v>
      </c>
    </row>
    <row r="215" spans="1:39" x14ac:dyDescent="0.2">
      <c r="A215" s="7">
        <v>194</v>
      </c>
      <c r="B215" s="7">
        <v>97</v>
      </c>
      <c r="C215" s="7">
        <v>48.5</v>
      </c>
      <c r="D215" s="12">
        <f t="shared" si="64"/>
        <v>16.166666666666668</v>
      </c>
      <c r="E215" s="29">
        <f t="shared" si="63"/>
        <v>3169691.0659801043</v>
      </c>
      <c r="F215" s="2">
        <f t="shared" si="65"/>
        <v>9962.5565739162939</v>
      </c>
      <c r="G215" s="2">
        <f t="shared" ref="G215:G278" si="73">IF($A215&lt;=$I$8,-PPMT($G$11,1,$I$8-$A215+1,$E214),0)</f>
        <v>14608.28962178654</v>
      </c>
      <c r="H215" s="2">
        <f t="shared" ref="H215:H278" si="74">IF($A215&lt;=$I$8,(E214-G215)*$G$13,0)</f>
        <v>10410.826075468365</v>
      </c>
      <c r="I215" s="2">
        <f t="shared" si="62"/>
        <v>34981.672271171199</v>
      </c>
      <c r="J215" s="2">
        <f t="shared" si="60"/>
        <v>565537.03505060112</v>
      </c>
      <c r="K215" s="2">
        <f t="shared" si="66"/>
        <v>19120.968384053176</v>
      </c>
      <c r="L215" s="2">
        <f t="shared" si="66"/>
        <v>309122.32220885972</v>
      </c>
      <c r="M215" s="2"/>
      <c r="N215" s="28">
        <f t="shared" si="61"/>
        <v>5988143.9435197357</v>
      </c>
      <c r="O215" s="2">
        <f t="shared" ref="O215:O278" si="75">IF($A215&lt;=$I$8,-IPMT($G$11,1,$I$8-$A215+1,$N214),0)</f>
        <v>18759.531875095992</v>
      </c>
      <c r="P215" s="2">
        <f t="shared" ref="P215:P278" si="76">IF($A215&lt;=$I$8,-PPMT($G$11,1,$I$8-$A215+1,$N214),0)</f>
        <v>27507.464852750261</v>
      </c>
      <c r="R215">
        <f t="shared" ref="R215:R278" si="77">ROUND(D215*12,1)</f>
        <v>194</v>
      </c>
      <c r="S215" s="89">
        <f t="shared" si="67"/>
        <v>25019.115697254907</v>
      </c>
      <c r="T215" s="89">
        <f>IF(AND(S215=0,S214&gt;0),SUM($G215:$H$381),S215)</f>
        <v>25019.115697254907</v>
      </c>
      <c r="U215" s="82">
        <f>SUM(T215:T$381)</f>
        <v>3194710.1816773596</v>
      </c>
      <c r="V215" s="68">
        <f>localspline(R215,'BBG rates'!$G$10:$G$27,'BBG rates'!$K$10:$K$27)</f>
        <v>0.9955345817413942</v>
      </c>
      <c r="W215" s="68">
        <f>locallinterp(R215,'BBG rates'!$G$10:$G$27,'BBG rates'!$J$10:$J$27)</f>
        <v>1.8483333333333334E-2</v>
      </c>
      <c r="X215" s="56">
        <f t="shared" ref="X215:X278" si="78">((1+W215%)^(1/12)-1)*1200</f>
        <v>1.8481767697586804E-2</v>
      </c>
      <c r="Y215" s="66">
        <f t="shared" si="68"/>
        <v>243.95760746036348</v>
      </c>
      <c r="Z215" s="72">
        <f t="shared" si="69"/>
        <v>9.1635582667699236E-2</v>
      </c>
      <c r="AA215" s="79">
        <f t="shared" si="70"/>
        <v>-85.295170356127898</v>
      </c>
      <c r="AB215" s="81">
        <f t="shared" ref="AB215:AB278" si="79">IF(U215=0,0,AA215*1200/U215)</f>
        <v>-3.2038650959447322E-2</v>
      </c>
      <c r="AD215" s="95">
        <f>locallinterp(R215,'BBG rates'!$N$10:$N$369,'BBG rates'!$P$10:$P$369)</f>
        <v>16.421431733049008</v>
      </c>
      <c r="AI215" s="185">
        <f t="shared" si="71"/>
        <v>194</v>
      </c>
      <c r="AJ215" s="127">
        <f>locallinterp(MIN(AI215,CAP_Senior*12),'BBG rates'!$X$24:$X$65,'BBG rates'!$Y$24:$Y$65)</f>
        <v>63.862471404676256</v>
      </c>
      <c r="AK215" s="127">
        <f>locallinterp(MIN(AI215,CAP_CB*12),'BBG rates'!$AA$25:$AA$40,'BBG rates'!$AC$25:$AC$40)</f>
        <v>11</v>
      </c>
      <c r="AL215" s="144">
        <f t="shared" si="72"/>
        <v>19.986620138794962</v>
      </c>
      <c r="AM215" s="142">
        <f>(SUMPRODUCT(AL215:AL$381,G215:G$381)+SUMPRODUCT(AL215:AL$381,H215:H$381))/12</f>
        <v>5473443.2810700471</v>
      </c>
    </row>
    <row r="216" spans="1:39" x14ac:dyDescent="0.2">
      <c r="A216" s="7">
        <v>195</v>
      </c>
      <c r="B216" s="7">
        <v>97.5</v>
      </c>
      <c r="C216" s="7">
        <v>48.75</v>
      </c>
      <c r="D216" s="12">
        <f t="shared" si="64"/>
        <v>16.25</v>
      </c>
      <c r="E216" s="29">
        <f t="shared" si="63"/>
        <v>3144756.2660392304</v>
      </c>
      <c r="F216" s="2">
        <f t="shared" si="65"/>
        <v>9884.5356138327134</v>
      </c>
      <c r="G216" s="2">
        <f t="shared" si="73"/>
        <v>14605.872025196953</v>
      </c>
      <c r="H216" s="2">
        <f t="shared" si="74"/>
        <v>10328.927915676959</v>
      </c>
      <c r="I216" s="2">
        <f t="shared" si="62"/>
        <v>34819.335554706631</v>
      </c>
      <c r="J216" s="2">
        <f t="shared" ref="J216:J279" si="80">IF($I$7=1,I216*A216,IF($I$7=2,I216*B216,IF($I$7=4,I216*C216,I216*D216)))</f>
        <v>565814.20276398282</v>
      </c>
      <c r="K216" s="2">
        <f t="shared" si="66"/>
        <v>18973.068557793511</v>
      </c>
      <c r="L216" s="2">
        <f t="shared" si="66"/>
        <v>308312.36406414461</v>
      </c>
      <c r="M216" s="2"/>
      <c r="N216" s="28">
        <f t="shared" ref="N216:N279" si="81">IF($A216&lt;=$I$8,N215-P216,0)</f>
        <v>5960550.6979046576</v>
      </c>
      <c r="O216" s="2">
        <f t="shared" si="75"/>
        <v>18673.75111276823</v>
      </c>
      <c r="P216" s="2">
        <f t="shared" si="76"/>
        <v>27593.245615078013</v>
      </c>
      <c r="R216">
        <f t="shared" si="77"/>
        <v>195</v>
      </c>
      <c r="S216" s="89">
        <f t="shared" si="67"/>
        <v>24934.799940873912</v>
      </c>
      <c r="T216" s="89">
        <f>IF(AND(S216=0,S215&gt;0),SUM($G216:$H$381),S216)</f>
        <v>24934.799940873912</v>
      </c>
      <c r="U216" s="82">
        <f>SUM(T216:T$381)</f>
        <v>3169691.0659801043</v>
      </c>
      <c r="V216" s="68">
        <f>localspline(R216,'BBG rates'!$G$10:$G$27,'BBG rates'!$K$10:$K$27)</f>
        <v>0.99517575901506916</v>
      </c>
      <c r="W216" s="68">
        <f>locallinterp(R216,'BBG rates'!$G$10:$G$27,'BBG rates'!$J$10:$J$27)</f>
        <v>2.0125000000000001E-2</v>
      </c>
      <c r="X216" s="56">
        <f t="shared" si="78"/>
        <v>2.012314391706127E-2</v>
      </c>
      <c r="Y216" s="66">
        <f t="shared" si="68"/>
        <v>243.5722762234337</v>
      </c>
      <c r="Z216" s="72">
        <f t="shared" si="69"/>
        <v>9.2213002902774094E-2</v>
      </c>
      <c r="AA216" s="79">
        <f t="shared" si="70"/>
        <v>-84.627188093512586</v>
      </c>
      <c r="AB216" s="81">
        <f t="shared" si="79"/>
        <v>-3.2038650959447329E-2</v>
      </c>
      <c r="AD216" s="95">
        <f>locallinterp(R216,'BBG rates'!$N$10:$N$369,'BBG rates'!$P$10:$P$369)</f>
        <v>16.504363046300263</v>
      </c>
      <c r="AI216" s="185">
        <f t="shared" si="71"/>
        <v>195</v>
      </c>
      <c r="AJ216" s="127">
        <f>locallinterp(MIN(AI216,CAP_Senior*12),'BBG rates'!$X$24:$X$65,'BBG rates'!$Y$24:$Y$65)</f>
        <v>63.958662471291667</v>
      </c>
      <c r="AK216" s="127">
        <f>locallinterp(MIN(AI216,CAP_CB*12),'BBG rates'!$AA$25:$AA$40,'BBG rates'!$AC$25:$AC$40)</f>
        <v>11</v>
      </c>
      <c r="AL216" s="144">
        <f t="shared" si="72"/>
        <v>20.002972620119586</v>
      </c>
      <c r="AM216" s="142">
        <f>(SUMPRODUCT(AL216:AL$381,G216:G$381)+SUMPRODUCT(AL216:AL$381,H216:H$381))/12</f>
        <v>5431772.6509325812</v>
      </c>
    </row>
    <row r="217" spans="1:39" x14ac:dyDescent="0.2">
      <c r="A217" s="7">
        <v>196</v>
      </c>
      <c r="B217" s="7">
        <v>98</v>
      </c>
      <c r="C217" s="7">
        <v>49</v>
      </c>
      <c r="D217" s="12">
        <f t="shared" si="64"/>
        <v>16.333333333333332</v>
      </c>
      <c r="E217" s="29">
        <f t="shared" si="63"/>
        <v>3119905.5054281019</v>
      </c>
      <c r="F217" s="2">
        <f t="shared" si="65"/>
        <v>9806.7775885523697</v>
      </c>
      <c r="G217" s="2">
        <f t="shared" si="73"/>
        <v>14603.454828707139</v>
      </c>
      <c r="H217" s="2">
        <f t="shared" si="74"/>
        <v>10247.305782421659</v>
      </c>
      <c r="I217" s="2">
        <f t="shared" si="62"/>
        <v>34657.53819968117</v>
      </c>
      <c r="J217" s="2">
        <f t="shared" si="80"/>
        <v>566073.12392812571</v>
      </c>
      <c r="K217" s="2">
        <f t="shared" si="66"/>
        <v>18826.196493672727</v>
      </c>
      <c r="L217" s="2">
        <f t="shared" si="66"/>
        <v>307494.54272998788</v>
      </c>
      <c r="M217" s="2"/>
      <c r="N217" s="28">
        <f t="shared" si="81"/>
        <v>5932871.404023895</v>
      </c>
      <c r="O217" s="2">
        <f t="shared" si="75"/>
        <v>18587.702847083659</v>
      </c>
      <c r="P217" s="2">
        <f t="shared" si="76"/>
        <v>27679.293880762594</v>
      </c>
      <c r="R217">
        <f t="shared" si="77"/>
        <v>196</v>
      </c>
      <c r="S217" s="89">
        <f t="shared" si="67"/>
        <v>24850.760611128797</v>
      </c>
      <c r="T217" s="89">
        <f>IF(AND(S217=0,S216&gt;0),SUM($G217:$H$381),S217)</f>
        <v>24850.760611128797</v>
      </c>
      <c r="U217" s="82">
        <f>SUM(T217:T$381)</f>
        <v>3144756.2660392304</v>
      </c>
      <c r="V217" s="68">
        <f>localspline(R217,'BBG rates'!$G$10:$G$27,'BBG rates'!$K$10:$K$27)</f>
        <v>0.99481833694827271</v>
      </c>
      <c r="W217" s="68">
        <f>locallinterp(R217,'BBG rates'!$G$10:$G$27,'BBG rates'!$J$10:$J$27)</f>
        <v>2.1766666666666667E-2</v>
      </c>
      <c r="X217" s="56">
        <f t="shared" si="78"/>
        <v>2.1764495441356502E-2</v>
      </c>
      <c r="Y217" s="66">
        <f t="shared" si="68"/>
        <v>243.15413741697259</v>
      </c>
      <c r="Z217" s="72">
        <f t="shared" si="69"/>
        <v>9.278460402524788E-2</v>
      </c>
      <c r="AA217" s="79">
        <f t="shared" si="70"/>
        <v>-83.961456966804832</v>
      </c>
      <c r="AB217" s="81">
        <f t="shared" si="79"/>
        <v>-3.2038650959447336E-2</v>
      </c>
      <c r="AD217" s="95">
        <f>locallinterp(R217,'BBG rates'!$N$10:$N$369,'BBG rates'!$P$10:$P$369)</f>
        <v>16.587264574379287</v>
      </c>
      <c r="AI217" s="185">
        <f t="shared" si="71"/>
        <v>196</v>
      </c>
      <c r="AJ217" s="127">
        <f>locallinterp(MIN(AI217,CAP_Senior*12),'BBG rates'!$X$24:$X$65,'BBG rates'!$Y$24:$Y$65)</f>
        <v>64.054853537907078</v>
      </c>
      <c r="AK217" s="127">
        <f>locallinterp(MIN(AI217,CAP_CB*12),'BBG rates'!$AA$25:$AA$40,'BBG rates'!$AC$25:$AC$40)</f>
        <v>11</v>
      </c>
      <c r="AL217" s="144">
        <f t="shared" si="72"/>
        <v>20.019325101444203</v>
      </c>
      <c r="AM217" s="142">
        <f>(SUMPRODUCT(AL217:AL$381,G217:G$381)+SUMPRODUCT(AL217:AL$381,H217:H$381))/12</f>
        <v>5390208.4742237926</v>
      </c>
    </row>
    <row r="218" spans="1:39" x14ac:dyDescent="0.2">
      <c r="A218" s="7">
        <v>197</v>
      </c>
      <c r="B218" s="7">
        <v>98.5</v>
      </c>
      <c r="C218" s="7">
        <v>49.25</v>
      </c>
      <c r="D218" s="12">
        <f t="shared" si="64"/>
        <v>16.416666666666668</v>
      </c>
      <c r="E218" s="29">
        <f t="shared" si="63"/>
        <v>3095138.5086250971</v>
      </c>
      <c r="F218" s="2">
        <f t="shared" si="65"/>
        <v>9729.281636051528</v>
      </c>
      <c r="G218" s="2">
        <f t="shared" si="73"/>
        <v>14601.038032250879</v>
      </c>
      <c r="H218" s="2">
        <f t="shared" si="74"/>
        <v>10165.958770753808</v>
      </c>
      <c r="I218" s="2">
        <f t="shared" si="62"/>
        <v>34496.278439056216</v>
      </c>
      <c r="J218" s="2">
        <f t="shared" si="80"/>
        <v>566313.90437450621</v>
      </c>
      <c r="K218" s="2">
        <f t="shared" si="66"/>
        <v>18680.345363219974</v>
      </c>
      <c r="L218" s="2">
        <f t="shared" si="66"/>
        <v>306669.00304619456</v>
      </c>
      <c r="M218" s="2"/>
      <c r="N218" s="28">
        <f t="shared" si="81"/>
        <v>5905105.7935398938</v>
      </c>
      <c r="O218" s="2">
        <f t="shared" si="75"/>
        <v>18501.386243845373</v>
      </c>
      <c r="P218" s="2">
        <f t="shared" si="76"/>
        <v>27765.610484000877</v>
      </c>
      <c r="R218">
        <f t="shared" si="77"/>
        <v>197</v>
      </c>
      <c r="S218" s="89">
        <f t="shared" si="67"/>
        <v>24766.996803004688</v>
      </c>
      <c r="T218" s="89">
        <f>IF(AND(S218=0,S217&gt;0),SUM($G218:$H$381),S218)</f>
        <v>24766.996803004688</v>
      </c>
      <c r="U218" s="82">
        <f>SUM(T218:T$381)</f>
        <v>3119905.5054281014</v>
      </c>
      <c r="V218" s="68">
        <f>localspline(R218,'BBG rates'!$G$10:$G$27,'BBG rates'!$K$10:$K$27)</f>
        <v>0.99446233209954937</v>
      </c>
      <c r="W218" s="68">
        <f>locallinterp(R218,'BBG rates'!$G$10:$G$27,'BBG rates'!$J$10:$J$27)</f>
        <v>2.3408333333333333E-2</v>
      </c>
      <c r="X218" s="56">
        <f t="shared" si="78"/>
        <v>2.3405822271005405E-2</v>
      </c>
      <c r="Y218" s="66">
        <f t="shared" si="68"/>
        <v>242.70341719527661</v>
      </c>
      <c r="Z218" s="72">
        <f t="shared" si="69"/>
        <v>9.3350295426453483E-2</v>
      </c>
      <c r="AA218" s="79">
        <f t="shared" si="70"/>
        <v>-83.297969595724211</v>
      </c>
      <c r="AB218" s="81">
        <f t="shared" si="79"/>
        <v>-3.2038650959447329E-2</v>
      </c>
      <c r="AD218" s="95">
        <f>locallinterp(R218,'BBG rates'!$N$10:$N$369,'BBG rates'!$P$10:$P$369)</f>
        <v>16.670136435387583</v>
      </c>
      <c r="AI218" s="185">
        <f t="shared" si="71"/>
        <v>197</v>
      </c>
      <c r="AJ218" s="127">
        <f>locallinterp(MIN(AI218,CAP_Senior*12),'BBG rates'!$X$24:$X$65,'BBG rates'!$Y$24:$Y$65)</f>
        <v>64.151044604522482</v>
      </c>
      <c r="AK218" s="127">
        <f>locallinterp(MIN(AI218,CAP_CB*12),'BBG rates'!$AA$25:$AA$40,'BBG rates'!$AC$25:$AC$40)</f>
        <v>11</v>
      </c>
      <c r="AL218" s="144">
        <f t="shared" si="72"/>
        <v>20.03567758276882</v>
      </c>
      <c r="AM218" s="142">
        <f>(SUMPRODUCT(AL218:AL$381,G218:G$381)+SUMPRODUCT(AL218:AL$381,H218:H$381))/12</f>
        <v>5348750.5195827642</v>
      </c>
    </row>
    <row r="219" spans="1:39" x14ac:dyDescent="0.2">
      <c r="A219" s="7">
        <v>198</v>
      </c>
      <c r="B219" s="7">
        <v>99</v>
      </c>
      <c r="C219" s="7">
        <v>49.5</v>
      </c>
      <c r="D219" s="12">
        <f t="shared" si="64"/>
        <v>16.5</v>
      </c>
      <c r="E219" s="29">
        <f t="shared" si="63"/>
        <v>3070455.0010106475</v>
      </c>
      <c r="F219" s="2">
        <f t="shared" si="65"/>
        <v>9652.0468971287046</v>
      </c>
      <c r="G219" s="2">
        <f t="shared" si="73"/>
        <v>14598.621635761963</v>
      </c>
      <c r="H219" s="2">
        <f t="shared" si="74"/>
        <v>10084.885978687535</v>
      </c>
      <c r="I219" s="2">
        <f t="shared" si="62"/>
        <v>34335.554511578201</v>
      </c>
      <c r="J219" s="2">
        <f t="shared" si="80"/>
        <v>566536.64944104035</v>
      </c>
      <c r="K219" s="2">
        <f t="shared" si="66"/>
        <v>18535.50838239177</v>
      </c>
      <c r="L219" s="2">
        <f t="shared" si="66"/>
        <v>305835.88830946421</v>
      </c>
      <c r="M219" s="2"/>
      <c r="N219" s="28">
        <f t="shared" si="81"/>
        <v>5877253.5972783025</v>
      </c>
      <c r="O219" s="2">
        <f t="shared" si="75"/>
        <v>18414.800466255074</v>
      </c>
      <c r="P219" s="2">
        <f t="shared" si="76"/>
        <v>27852.196261591169</v>
      </c>
      <c r="R219">
        <f t="shared" si="77"/>
        <v>198</v>
      </c>
      <c r="S219" s="89">
        <f t="shared" si="67"/>
        <v>24683.507614449496</v>
      </c>
      <c r="T219" s="89">
        <f>IF(AND(S219=0,S218&gt;0),SUM($G219:$H$381),S219)</f>
        <v>24683.507614449496</v>
      </c>
      <c r="U219" s="82">
        <f>SUM(T219:T$381)</f>
        <v>3095138.5086250966</v>
      </c>
      <c r="V219" s="68">
        <f>localspline(R219,'BBG rates'!$G$10:$G$27,'BBG rates'!$K$10:$K$27)</f>
        <v>0.99410776109720445</v>
      </c>
      <c r="W219" s="68">
        <f>locallinterp(R219,'BBG rates'!$G$10:$G$27,'BBG rates'!$J$10:$J$27)</f>
        <v>2.5049999999999999E-2</v>
      </c>
      <c r="X219" s="56">
        <f t="shared" si="78"/>
        <v>2.5047124407073795E-2</v>
      </c>
      <c r="Y219" s="66">
        <f t="shared" si="68"/>
        <v>242.22034059081187</v>
      </c>
      <c r="Z219" s="72">
        <f t="shared" si="69"/>
        <v>9.3909984286322426E-2</v>
      </c>
      <c r="AA219" s="79">
        <f t="shared" si="70"/>
        <v>-82.636718624153204</v>
      </c>
      <c r="AB219" s="81">
        <f t="shared" si="79"/>
        <v>-3.2038650959447336E-2</v>
      </c>
      <c r="AD219" s="95">
        <f>locallinterp(R219,'BBG rates'!$N$10:$N$369,'BBG rates'!$P$10:$P$369)</f>
        <v>16.75297874881235</v>
      </c>
      <c r="AI219" s="185">
        <f t="shared" si="71"/>
        <v>198</v>
      </c>
      <c r="AJ219" s="127">
        <f>locallinterp(MIN(AI219,CAP_Senior*12),'BBG rates'!$X$24:$X$65,'BBG rates'!$Y$24:$Y$65)</f>
        <v>64.247235671137901</v>
      </c>
      <c r="AK219" s="127">
        <f>locallinterp(MIN(AI219,CAP_CB*12),'BBG rates'!$AA$25:$AA$40,'BBG rates'!$AC$25:$AC$40)</f>
        <v>11</v>
      </c>
      <c r="AL219" s="144">
        <f t="shared" si="72"/>
        <v>20.052030064093444</v>
      </c>
      <c r="AM219" s="142">
        <f>(SUMPRODUCT(AL219:AL$381,G219:G$381)+SUMPRODUCT(AL219:AL$381,H219:H$381))/12</f>
        <v>5307398.5560295582</v>
      </c>
    </row>
    <row r="220" spans="1:39" x14ac:dyDescent="0.2">
      <c r="A220" s="7">
        <v>199</v>
      </c>
      <c r="B220" s="7">
        <v>99.5</v>
      </c>
      <c r="C220" s="7">
        <v>49.75</v>
      </c>
      <c r="D220" s="12">
        <f t="shared" si="64"/>
        <v>16.583333333333332</v>
      </c>
      <c r="E220" s="29">
        <f t="shared" si="63"/>
        <v>3045854.7088642833</v>
      </c>
      <c r="F220" s="2">
        <f t="shared" si="65"/>
        <v>9575.072515395419</v>
      </c>
      <c r="G220" s="2">
        <f t="shared" si="73"/>
        <v>14596.205639174204</v>
      </c>
      <c r="H220" s="2">
        <f t="shared" si="74"/>
        <v>10004.086507190044</v>
      </c>
      <c r="I220" s="2">
        <f t="shared" si="62"/>
        <v>34175.364661759668</v>
      </c>
      <c r="J220" s="2">
        <f t="shared" si="80"/>
        <v>566741.4639741811</v>
      </c>
      <c r="K220" s="2">
        <f t="shared" si="66"/>
        <v>18391.678811285914</v>
      </c>
      <c r="L220" s="2">
        <f t="shared" si="66"/>
        <v>304995.34028715803</v>
      </c>
      <c r="M220" s="2"/>
      <c r="N220" s="28">
        <f t="shared" si="81"/>
        <v>5849314.5452253614</v>
      </c>
      <c r="O220" s="2">
        <f t="shared" si="75"/>
        <v>18327.944674904938</v>
      </c>
      <c r="P220" s="2">
        <f t="shared" si="76"/>
        <v>27939.052052941308</v>
      </c>
      <c r="R220">
        <f t="shared" si="77"/>
        <v>199</v>
      </c>
      <c r="S220" s="89">
        <f t="shared" si="67"/>
        <v>24600.292146364249</v>
      </c>
      <c r="T220" s="89">
        <f>IF(AND(S220=0,S219&gt;0),SUM($G220:$H$381),S220)</f>
        <v>24600.292146364249</v>
      </c>
      <c r="U220" s="82">
        <f>SUM(T220:T$381)</f>
        <v>3070455.001010647</v>
      </c>
      <c r="V220" s="68">
        <f>localspline(R220,'BBG rates'!$G$10:$G$27,'BBG rates'!$K$10:$K$27)</f>
        <v>0.99375470010144029</v>
      </c>
      <c r="W220" s="68">
        <f>locallinterp(R220,'BBG rates'!$G$10:$G$27,'BBG rates'!$J$10:$J$27)</f>
        <v>2.6691666666666666E-2</v>
      </c>
      <c r="X220" s="56">
        <f t="shared" si="78"/>
        <v>2.6688401850094579E-2</v>
      </c>
      <c r="Y220" s="66">
        <f t="shared" si="68"/>
        <v>241.70513151912681</v>
      </c>
      <c r="Z220" s="72">
        <f t="shared" si="69"/>
        <v>9.4463575505090575E-2</v>
      </c>
      <c r="AA220" s="79">
        <f t="shared" si="70"/>
        <v>-81.977696720058034</v>
      </c>
      <c r="AB220" s="81">
        <f t="shared" si="79"/>
        <v>-3.2038650959447336E-2</v>
      </c>
      <c r="AD220" s="95">
        <f>locallinterp(R220,'BBG rates'!$N$10:$N$369,'BBG rates'!$P$10:$P$369)</f>
        <v>16.835791640487468</v>
      </c>
      <c r="AI220" s="185">
        <f t="shared" si="71"/>
        <v>199</v>
      </c>
      <c r="AJ220" s="127">
        <f>locallinterp(MIN(AI220,CAP_Senior*12),'BBG rates'!$X$24:$X$65,'BBG rates'!$Y$24:$Y$65)</f>
        <v>64.343426737753305</v>
      </c>
      <c r="AK220" s="127">
        <f>locallinterp(MIN(AI220,CAP_CB*12),'BBG rates'!$AA$25:$AA$40,'BBG rates'!$AC$25:$AC$40)</f>
        <v>11</v>
      </c>
      <c r="AL220" s="144">
        <f t="shared" si="72"/>
        <v>20.068382545418061</v>
      </c>
      <c r="AM220" s="142">
        <f>(SUMPRODUCT(AL220:AL$381,G220:G$381)+SUMPRODUCT(AL220:AL$381,H220:H$381))/12</f>
        <v>5266152.3529652068</v>
      </c>
    </row>
    <row r="221" spans="1:39" x14ac:dyDescent="0.2">
      <c r="A221" s="7">
        <v>200</v>
      </c>
      <c r="B221" s="7">
        <v>100</v>
      </c>
      <c r="C221" s="7">
        <v>50</v>
      </c>
      <c r="D221" s="12">
        <f t="shared" si="64"/>
        <v>16.666666666666668</v>
      </c>
      <c r="E221" s="29">
        <f t="shared" si="63"/>
        <v>3021337.35936169</v>
      </c>
      <c r="F221" s="2">
        <f t="shared" si="65"/>
        <v>9498.3576372669922</v>
      </c>
      <c r="G221" s="2">
        <f t="shared" si="73"/>
        <v>14593.790042421419</v>
      </c>
      <c r="H221" s="2">
        <f t="shared" si="74"/>
        <v>9923.559460171964</v>
      </c>
      <c r="I221" s="2">
        <f t="shared" si="62"/>
        <v>34015.707139860373</v>
      </c>
      <c r="J221" s="2">
        <f t="shared" si="80"/>
        <v>566928.45233100629</v>
      </c>
      <c r="K221" s="2">
        <f t="shared" si="66"/>
        <v>18248.849953857192</v>
      </c>
      <c r="L221" s="2">
        <f t="shared" si="66"/>
        <v>304147.49923095322</v>
      </c>
      <c r="M221" s="2"/>
      <c r="N221" s="28">
        <f t="shared" si="81"/>
        <v>5821288.3665252849</v>
      </c>
      <c r="O221" s="2">
        <f t="shared" si="75"/>
        <v>18240.818027769492</v>
      </c>
      <c r="P221" s="2">
        <f t="shared" si="76"/>
        <v>28026.178700076754</v>
      </c>
      <c r="R221">
        <f t="shared" si="77"/>
        <v>200</v>
      </c>
      <c r="S221" s="89">
        <f t="shared" si="67"/>
        <v>24517.349502593381</v>
      </c>
      <c r="T221" s="89">
        <f>IF(AND(S221=0,S220&gt;0),SUM($G221:$H$381),S221)</f>
        <v>24517.349502593381</v>
      </c>
      <c r="U221" s="82">
        <f>SUM(T221:T$381)</f>
        <v>3045854.7088642828</v>
      </c>
      <c r="V221" s="68">
        <f>localspline(R221,'BBG rates'!$G$10:$G$27,'BBG rates'!$K$10:$K$27)</f>
        <v>0.99340304648379318</v>
      </c>
      <c r="W221" s="68">
        <f>locallinterp(R221,'BBG rates'!$G$10:$G$27,'BBG rates'!$J$10:$J$27)</f>
        <v>2.8333333333333335E-2</v>
      </c>
      <c r="X221" s="56">
        <f t="shared" si="78"/>
        <v>2.8329654601133569E-2</v>
      </c>
      <c r="Y221" s="66">
        <f t="shared" si="68"/>
        <v>241.15801278376691</v>
      </c>
      <c r="Z221" s="72">
        <f t="shared" si="69"/>
        <v>9.5010971632466953E-2</v>
      </c>
      <c r="AA221" s="79">
        <f t="shared" si="70"/>
        <v>-81.320896575409876</v>
      </c>
      <c r="AB221" s="81">
        <f t="shared" si="79"/>
        <v>-3.2038650959447336E-2</v>
      </c>
      <c r="AD221" s="95">
        <f>locallinterp(R221,'BBG rates'!$N$10:$N$369,'BBG rates'!$P$10:$P$369)</f>
        <v>16.918575227694451</v>
      </c>
      <c r="AI221" s="185">
        <f t="shared" si="71"/>
        <v>200</v>
      </c>
      <c r="AJ221" s="127">
        <f>locallinterp(MIN(AI221,CAP_Senior*12),'BBG rates'!$X$24:$X$65,'BBG rates'!$Y$24:$Y$65)</f>
        <v>64.439617804368709</v>
      </c>
      <c r="AK221" s="127">
        <f>locallinterp(MIN(AI221,CAP_CB*12),'BBG rates'!$AA$25:$AA$40,'BBG rates'!$AC$25:$AC$40)</f>
        <v>11</v>
      </c>
      <c r="AL221" s="144">
        <f t="shared" si="72"/>
        <v>20.084735026742678</v>
      </c>
      <c r="AM221" s="142">
        <f>(SUMPRODUCT(AL221:AL$381,G221:G$381)+SUMPRODUCT(AL221:AL$381,H221:H$381))/12</f>
        <v>5225011.6801716834</v>
      </c>
    </row>
    <row r="222" spans="1:39" x14ac:dyDescent="0.2">
      <c r="A222" s="7">
        <v>201</v>
      </c>
      <c r="B222" s="7">
        <v>100.5</v>
      </c>
      <c r="C222" s="7">
        <v>50.25</v>
      </c>
      <c r="D222" s="12">
        <f t="shared" si="64"/>
        <v>16.75</v>
      </c>
      <c r="E222" s="29">
        <f t="shared" si="63"/>
        <v>2996902.680571775</v>
      </c>
      <c r="F222" s="2">
        <f t="shared" si="65"/>
        <v>9421.901411953364</v>
      </c>
      <c r="G222" s="2">
        <f t="shared" si="73"/>
        <v>14591.374845437442</v>
      </c>
      <c r="H222" s="2">
        <f t="shared" si="74"/>
        <v>9843.3039444776987</v>
      </c>
      <c r="I222" s="2">
        <f t="shared" si="62"/>
        <v>33856.580201868506</v>
      </c>
      <c r="J222" s="2">
        <f t="shared" si="80"/>
        <v>567097.71838129743</v>
      </c>
      <c r="K222" s="2">
        <f t="shared" si="66"/>
        <v>18107.015157634989</v>
      </c>
      <c r="L222" s="2">
        <f t="shared" si="66"/>
        <v>303292.50389038608</v>
      </c>
      <c r="M222" s="2"/>
      <c r="N222" s="28">
        <f t="shared" si="81"/>
        <v>5793174.7894776361</v>
      </c>
      <c r="O222" s="2">
        <f t="shared" si="75"/>
        <v>18153.419680197443</v>
      </c>
      <c r="P222" s="2">
        <f t="shared" si="76"/>
        <v>28113.577047648807</v>
      </c>
      <c r="R222">
        <f t="shared" si="77"/>
        <v>201</v>
      </c>
      <c r="S222" s="89">
        <f t="shared" si="67"/>
        <v>24434.678789915139</v>
      </c>
      <c r="T222" s="89">
        <f>IF(AND(S222=0,S221&gt;0),SUM($G222:$H$381),S222)</f>
        <v>24434.678789915139</v>
      </c>
      <c r="U222" s="82">
        <f>SUM(T222:T$381)</f>
        <v>3021337.3593616895</v>
      </c>
      <c r="V222" s="68">
        <f>localspline(R222,'BBG rates'!$G$10:$G$27,'BBG rates'!$K$10:$K$27)</f>
        <v>0.9930528764187132</v>
      </c>
      <c r="W222" s="68">
        <f>locallinterp(R222,'BBG rates'!$G$10:$G$27,'BBG rates'!$J$10:$J$27)</f>
        <v>2.9975000000000002E-2</v>
      </c>
      <c r="X222" s="56">
        <f t="shared" si="78"/>
        <v>2.9970882660723674E-2</v>
      </c>
      <c r="Y222" s="66">
        <f t="shared" si="68"/>
        <v>240.57920608114711</v>
      </c>
      <c r="Z222" s="72">
        <f t="shared" si="69"/>
        <v>9.5552072794137882E-2</v>
      </c>
      <c r="AA222" s="79">
        <f t="shared" si="70"/>
        <v>-80.666310906106233</v>
      </c>
      <c r="AB222" s="81">
        <f t="shared" si="79"/>
        <v>-3.2038650959447336E-2</v>
      </c>
      <c r="AD222" s="95">
        <f>locallinterp(R222,'BBG rates'!$N$10:$N$369,'BBG rates'!$P$10:$P$369)</f>
        <v>17.001329634062678</v>
      </c>
      <c r="AI222" s="185">
        <f t="shared" si="71"/>
        <v>201</v>
      </c>
      <c r="AJ222" s="127">
        <f>locallinterp(MIN(AI222,CAP_Senior*12),'BBG rates'!$X$24:$X$65,'BBG rates'!$Y$24:$Y$65)</f>
        <v>64.535808870984127</v>
      </c>
      <c r="AK222" s="127">
        <f>locallinterp(MIN(AI222,CAP_CB*12),'BBG rates'!$AA$25:$AA$40,'BBG rates'!$AC$25:$AC$40)</f>
        <v>11</v>
      </c>
      <c r="AL222" s="144">
        <f t="shared" si="72"/>
        <v>20.101087508067302</v>
      </c>
      <c r="AM222" s="142">
        <f>(SUMPRODUCT(AL222:AL$381,G222:G$381)+SUMPRODUCT(AL222:AL$381,H222:H$381))/12</f>
        <v>5183976.3078118814</v>
      </c>
    </row>
    <row r="223" spans="1:39" x14ac:dyDescent="0.2">
      <c r="A223" s="7">
        <v>202</v>
      </c>
      <c r="B223" s="7">
        <v>101</v>
      </c>
      <c r="C223" s="7">
        <v>50.5</v>
      </c>
      <c r="D223" s="12">
        <f t="shared" si="64"/>
        <v>16.833333333333332</v>
      </c>
      <c r="E223" s="29">
        <f t="shared" si="63"/>
        <v>2972550.4014537428</v>
      </c>
      <c r="F223" s="2">
        <f t="shared" si="65"/>
        <v>9345.7029914499471</v>
      </c>
      <c r="G223" s="2">
        <f t="shared" si="73"/>
        <v>14588.960048156106</v>
      </c>
      <c r="H223" s="2">
        <f t="shared" si="74"/>
        <v>9763.3190698758262</v>
      </c>
      <c r="I223" s="2">
        <f t="shared" si="62"/>
        <v>33697.982109481876</v>
      </c>
      <c r="J223" s="2">
        <f t="shared" si="80"/>
        <v>567249.36550961155</v>
      </c>
      <c r="K223" s="2">
        <f t="shared" si="66"/>
        <v>17966.167813442593</v>
      </c>
      <c r="L223" s="2">
        <f t="shared" si="66"/>
        <v>302430.49152628367</v>
      </c>
      <c r="M223" s="2"/>
      <c r="N223" s="28">
        <f t="shared" si="81"/>
        <v>5764973.541534693</v>
      </c>
      <c r="O223" s="2">
        <f t="shared" si="75"/>
        <v>18065.748784903491</v>
      </c>
      <c r="P223" s="2">
        <f t="shared" si="76"/>
        <v>28201.247942942755</v>
      </c>
      <c r="R223">
        <f t="shared" si="77"/>
        <v>202</v>
      </c>
      <c r="S223" s="89">
        <f t="shared" si="67"/>
        <v>24352.279118031933</v>
      </c>
      <c r="T223" s="89">
        <f>IF(AND(S223=0,S222&gt;0),SUM($G223:$H$381),S223)</f>
        <v>24352.279118031933</v>
      </c>
      <c r="U223" s="82">
        <f>SUM(T223:T$381)</f>
        <v>2996902.6805717745</v>
      </c>
      <c r="V223" s="68">
        <f>localspline(R223,'BBG rates'!$G$10:$G$27,'BBG rates'!$K$10:$K$27)</f>
        <v>0.99270420651170932</v>
      </c>
      <c r="W223" s="68">
        <f>locallinterp(R223,'BBG rates'!$G$10:$G$27,'BBG rates'!$J$10:$J$27)</f>
        <v>3.1616666666666668E-2</v>
      </c>
      <c r="X223" s="56">
        <f t="shared" si="78"/>
        <v>3.1612086029397801E-2</v>
      </c>
      <c r="Y223" s="66">
        <f t="shared" si="68"/>
        <v>239.96893200542627</v>
      </c>
      <c r="Z223" s="72">
        <f t="shared" si="69"/>
        <v>9.6086776615506103E-2</v>
      </c>
      <c r="AA223" s="79">
        <f t="shared" si="70"/>
        <v>-80.013932451892643</v>
      </c>
      <c r="AB223" s="81">
        <f t="shared" si="79"/>
        <v>-3.2038650959447336E-2</v>
      </c>
      <c r="AD223" s="95">
        <f>locallinterp(R223,'BBG rates'!$N$10:$N$369,'BBG rates'!$P$10:$P$369)</f>
        <v>17.08405498460532</v>
      </c>
      <c r="AI223" s="185">
        <f t="shared" si="71"/>
        <v>202</v>
      </c>
      <c r="AJ223" s="127">
        <f>locallinterp(MIN(AI223,CAP_Senior*12),'BBG rates'!$X$24:$X$65,'BBG rates'!$Y$24:$Y$65)</f>
        <v>64.631999937599531</v>
      </c>
      <c r="AK223" s="127">
        <f>locallinterp(MIN(AI223,CAP_CB*12),'BBG rates'!$AA$25:$AA$40,'BBG rates'!$AC$25:$AC$40)</f>
        <v>11</v>
      </c>
      <c r="AL223" s="144">
        <f t="shared" si="72"/>
        <v>20.117439989391919</v>
      </c>
      <c r="AM223" s="142">
        <f>(SUMPRODUCT(AL223:AL$381,G223:G$381)+SUMPRODUCT(AL223:AL$381,H223:H$381))/12</f>
        <v>5143046.006429581</v>
      </c>
    </row>
    <row r="224" spans="1:39" x14ac:dyDescent="0.2">
      <c r="A224" s="7">
        <v>203</v>
      </c>
      <c r="B224" s="7">
        <v>101.5</v>
      </c>
      <c r="C224" s="7">
        <v>50.75</v>
      </c>
      <c r="D224" s="12">
        <f t="shared" si="64"/>
        <v>16.916666666666668</v>
      </c>
      <c r="E224" s="29">
        <f t="shared" si="63"/>
        <v>2948280.2518541822</v>
      </c>
      <c r="F224" s="2">
        <f t="shared" si="65"/>
        <v>9269.7615305285017</v>
      </c>
      <c r="G224" s="2">
        <f t="shared" si="73"/>
        <v>14586.545650511265</v>
      </c>
      <c r="H224" s="2">
        <f t="shared" si="74"/>
        <v>9683.6039490495332</v>
      </c>
      <c r="I224" s="2">
        <f t="shared" si="62"/>
        <v>33539.911130089298</v>
      </c>
      <c r="J224" s="2">
        <f t="shared" si="80"/>
        <v>567383.49661734398</v>
      </c>
      <c r="K224" s="2">
        <f t="shared" si="66"/>
        <v>17826.301355118394</v>
      </c>
      <c r="L224" s="2">
        <f t="shared" si="66"/>
        <v>301561.59792408615</v>
      </c>
      <c r="M224" s="2"/>
      <c r="N224" s="28">
        <f t="shared" si="81"/>
        <v>5736684.3492988069</v>
      </c>
      <c r="O224" s="2">
        <f t="shared" si="75"/>
        <v>17977.80449196012</v>
      </c>
      <c r="P224" s="2">
        <f t="shared" si="76"/>
        <v>28289.192235886123</v>
      </c>
      <c r="R224">
        <f t="shared" si="77"/>
        <v>203</v>
      </c>
      <c r="S224" s="89">
        <f t="shared" si="67"/>
        <v>24270.149599560798</v>
      </c>
      <c r="T224" s="89">
        <f>IF(AND(S224=0,S223&gt;0),SUM($G224:$H$381),S224)</f>
        <v>24270.149599560798</v>
      </c>
      <c r="U224" s="82">
        <f>SUM(T224:T$381)</f>
        <v>2972550.4014537423</v>
      </c>
      <c r="V224" s="68">
        <f>localspline(R224,'BBG rates'!$G$10:$G$27,'BBG rates'!$K$10:$K$27)</f>
        <v>0.99235711293451967</v>
      </c>
      <c r="W224" s="68">
        <f>locallinterp(R224,'BBG rates'!$G$10:$G$27,'BBG rates'!$J$10:$J$27)</f>
        <v>3.3258333333333334E-2</v>
      </c>
      <c r="X224" s="56">
        <f t="shared" si="78"/>
        <v>3.3253264708488217E-2</v>
      </c>
      <c r="Y224" s="66">
        <f t="shared" si="68"/>
        <v>239.32741005335032</v>
      </c>
      <c r="Z224" s="72">
        <f t="shared" si="69"/>
        <v>9.6614978142529423E-2</v>
      </c>
      <c r="AA224" s="79">
        <f t="shared" si="70"/>
        <v>-79.363753976284585</v>
      </c>
      <c r="AB224" s="81">
        <f t="shared" si="79"/>
        <v>-3.2038650959447336E-2</v>
      </c>
      <c r="AD224" s="95">
        <f>locallinterp(R224,'BBG rates'!$N$10:$N$369,'BBG rates'!$P$10:$P$369)</f>
        <v>17.166751410683197</v>
      </c>
      <c r="AI224" s="185">
        <f t="shared" si="71"/>
        <v>203</v>
      </c>
      <c r="AJ224" s="127">
        <f>locallinterp(MIN(AI224,CAP_Senior*12),'BBG rates'!$X$24:$X$65,'BBG rates'!$Y$24:$Y$65)</f>
        <v>64.728191004214949</v>
      </c>
      <c r="AK224" s="127">
        <f>locallinterp(MIN(AI224,CAP_CB*12),'BBG rates'!$AA$25:$AA$40,'BBG rates'!$AC$25:$AC$40)</f>
        <v>11</v>
      </c>
      <c r="AL224" s="144">
        <f t="shared" si="72"/>
        <v>20.133792470716543</v>
      </c>
      <c r="AM224" s="142">
        <f>(SUMPRODUCT(AL224:AL$381,G224:G$381)+SUMPRODUCT(AL224:AL$381,H224:H$381))/12</f>
        <v>5102220.5469494211</v>
      </c>
    </row>
    <row r="225" spans="1:39" x14ac:dyDescent="0.2">
      <c r="A225" s="7">
        <v>204</v>
      </c>
      <c r="B225" s="7">
        <v>102</v>
      </c>
      <c r="C225" s="7">
        <v>51</v>
      </c>
      <c r="D225" s="12">
        <f t="shared" si="64"/>
        <v>17</v>
      </c>
      <c r="E225" s="29">
        <f t="shared" si="63"/>
        <v>2924091.9625041583</v>
      </c>
      <c r="F225" s="2">
        <f t="shared" si="65"/>
        <v>9194.0761867280562</v>
      </c>
      <c r="G225" s="2">
        <f t="shared" si="73"/>
        <v>14584.131652436787</v>
      </c>
      <c r="H225" s="2">
        <f t="shared" si="74"/>
        <v>9604.157697587063</v>
      </c>
      <c r="I225" s="2">
        <f t="shared" si="62"/>
        <v>33382.36553675191</v>
      </c>
      <c r="J225" s="2">
        <f t="shared" si="80"/>
        <v>567500.21412478248</v>
      </c>
      <c r="K225" s="2">
        <f t="shared" si="66"/>
        <v>17687.409259238833</v>
      </c>
      <c r="L225" s="2">
        <f t="shared" si="66"/>
        <v>300685.9574070602</v>
      </c>
      <c r="M225" s="2"/>
      <c r="N225" s="28">
        <f t="shared" si="81"/>
        <v>5708306.9385197498</v>
      </c>
      <c r="O225" s="2">
        <f t="shared" si="75"/>
        <v>17889.585948789347</v>
      </c>
      <c r="P225" s="2">
        <f t="shared" si="76"/>
        <v>28377.4107790569</v>
      </c>
      <c r="R225">
        <f t="shared" si="77"/>
        <v>204</v>
      </c>
      <c r="S225" s="89">
        <f t="shared" si="67"/>
        <v>24188.28935002385</v>
      </c>
      <c r="T225" s="89">
        <f>IF(AND(S225=0,S224&gt;0),SUM($G225:$H$381),S225)</f>
        <v>24188.28935002385</v>
      </c>
      <c r="U225" s="82">
        <f>SUM(T225:T$381)</f>
        <v>2948280.2518541813</v>
      </c>
      <c r="V225" s="68">
        <f>localspline(R225,'BBG rates'!$G$10:$G$27,'BBG rates'!$K$10:$K$27)</f>
        <v>0.99201149305868008</v>
      </c>
      <c r="W225" s="68">
        <f>locallinterp(R225,'BBG rates'!$G$10:$G$27,'BBG rates'!$J$10:$J$27)</f>
        <v>3.49E-2</v>
      </c>
      <c r="X225" s="56">
        <f t="shared" si="78"/>
        <v>3.4894418698527829E-2</v>
      </c>
      <c r="Y225" s="66">
        <f t="shared" si="68"/>
        <v>238.65485862905965</v>
      </c>
      <c r="Z225" s="72">
        <f t="shared" si="69"/>
        <v>9.7136569759527697E-2</v>
      </c>
      <c r="AA225" s="79">
        <f t="shared" si="70"/>
        <v>-78.715768266489675</v>
      </c>
      <c r="AB225" s="81">
        <f t="shared" si="79"/>
        <v>-3.2038650959447336E-2</v>
      </c>
      <c r="AD225" s="95">
        <f>locallinterp(R225,'BBG rates'!$N$10:$N$369,'BBG rates'!$P$10:$P$369)</f>
        <v>17.249419035104754</v>
      </c>
      <c r="AI225" s="185">
        <f t="shared" si="71"/>
        <v>204</v>
      </c>
      <c r="AJ225" s="127">
        <f>locallinterp(MIN(AI225,CAP_Senior*12),'BBG rates'!$X$24:$X$65,'BBG rates'!$Y$24:$Y$65)</f>
        <v>64.824382070830353</v>
      </c>
      <c r="AK225" s="127">
        <f>locallinterp(MIN(AI225,CAP_CB*12),'BBG rates'!$AA$25:$AA$40,'BBG rates'!$AC$25:$AC$40)</f>
        <v>11</v>
      </c>
      <c r="AL225" s="144">
        <f t="shared" si="72"/>
        <v>20.15014495204116</v>
      </c>
      <c r="AM225" s="142">
        <f>(SUMPRODUCT(AL225:AL$381,G225:G$381)+SUMPRODUCT(AL225:AL$381,H225:H$381))/12</f>
        <v>5061499.7006768538</v>
      </c>
    </row>
    <row r="226" spans="1:39" x14ac:dyDescent="0.2">
      <c r="A226" s="7">
        <v>205</v>
      </c>
      <c r="B226" s="7">
        <v>102.5</v>
      </c>
      <c r="C226" s="7">
        <v>51.25</v>
      </c>
      <c r="D226" s="12">
        <f t="shared" si="64"/>
        <v>17.083333333333332</v>
      </c>
      <c r="E226" s="29">
        <f t="shared" si="63"/>
        <v>2899985.2650163192</v>
      </c>
      <c r="F226" s="2">
        <f t="shared" si="65"/>
        <v>9118.6461203458384</v>
      </c>
      <c r="G226" s="2">
        <f t="shared" si="73"/>
        <v>14581.718053866534</v>
      </c>
      <c r="H226" s="2">
        <f t="shared" si="74"/>
        <v>9524.9794339722084</v>
      </c>
      <c r="I226" s="2">
        <f t="shared" si="62"/>
        <v>33225.343608184579</v>
      </c>
      <c r="J226" s="2">
        <f t="shared" si="80"/>
        <v>567599.61997315323</v>
      </c>
      <c r="K226" s="2">
        <f t="shared" si="66"/>
        <v>17549.485044843099</v>
      </c>
      <c r="L226" s="2">
        <f t="shared" si="66"/>
        <v>299803.70284940297</v>
      </c>
      <c r="M226" s="2"/>
      <c r="N226" s="28">
        <f t="shared" si="81"/>
        <v>5679841.0340920584</v>
      </c>
      <c r="O226" s="2">
        <f t="shared" si="75"/>
        <v>17801.092300154469</v>
      </c>
      <c r="P226" s="2">
        <f t="shared" si="76"/>
        <v>28465.904427691774</v>
      </c>
      <c r="R226">
        <f t="shared" si="77"/>
        <v>205</v>
      </c>
      <c r="S226" s="89">
        <f t="shared" si="67"/>
        <v>24106.697487838741</v>
      </c>
      <c r="T226" s="89">
        <f>IF(AND(S226=0,S225&gt;0),SUM($G226:$H$381),S226)</f>
        <v>24106.697487838741</v>
      </c>
      <c r="U226" s="82">
        <f>SUM(T226:T$381)</f>
        <v>2924091.9625041573</v>
      </c>
      <c r="V226" s="68">
        <f>localspline(R226,'BBG rates'!$G$10:$G$27,'BBG rates'!$K$10:$K$27)</f>
        <v>0.99166742306880273</v>
      </c>
      <c r="W226" s="68">
        <f>locallinterp(R226,'BBG rates'!$G$10:$G$27,'BBG rates'!$J$10:$J$27)</f>
        <v>3.6541666666666667E-2</v>
      </c>
      <c r="X226" s="56">
        <f t="shared" si="78"/>
        <v>3.6535548000315998E-2</v>
      </c>
      <c r="Y226" s="66">
        <f t="shared" si="68"/>
        <v>237.95149504890892</v>
      </c>
      <c r="Z226" s="72">
        <f t="shared" si="69"/>
        <v>9.7651441103841399E-2</v>
      </c>
      <c r="AA226" s="79">
        <f t="shared" si="70"/>
        <v>-78.069968133330065</v>
      </c>
      <c r="AB226" s="81">
        <f t="shared" si="79"/>
        <v>-3.2038650959447343E-2</v>
      </c>
      <c r="AD226" s="95">
        <f>locallinterp(R226,'BBG rates'!$N$10:$N$369,'BBG rates'!$P$10:$P$369)</f>
        <v>17.332057987027156</v>
      </c>
      <c r="AI226" s="185">
        <f t="shared" si="71"/>
        <v>205</v>
      </c>
      <c r="AJ226" s="127">
        <f>locallinterp(MIN(AI226,CAP_Senior*12),'BBG rates'!$X$24:$X$65,'BBG rates'!$Y$24:$Y$65)</f>
        <v>64.915073420789739</v>
      </c>
      <c r="AK226" s="127">
        <f>locallinterp(MIN(AI226,CAP_CB*12),'BBG rates'!$AA$25:$AA$40,'BBG rates'!$AC$25:$AC$40)</f>
        <v>11</v>
      </c>
      <c r="AL226" s="144">
        <f t="shared" si="72"/>
        <v>20.165562481534256</v>
      </c>
      <c r="AM226" s="142">
        <f>(SUMPRODUCT(AL226:AL$381,G226:G$381)+SUMPRODUCT(AL226:AL$381,H226:H$381))/12</f>
        <v>5020883.2392981118</v>
      </c>
    </row>
    <row r="227" spans="1:39" x14ac:dyDescent="0.2">
      <c r="A227" s="7">
        <v>206</v>
      </c>
      <c r="B227" s="7">
        <v>103</v>
      </c>
      <c r="C227" s="7">
        <v>51.5</v>
      </c>
      <c r="D227" s="12">
        <f t="shared" si="64"/>
        <v>17.166666666666668</v>
      </c>
      <c r="E227" s="29">
        <f t="shared" si="63"/>
        <v>2875959.8918820103</v>
      </c>
      <c r="F227" s="2">
        <f t="shared" si="65"/>
        <v>9043.4704944282512</v>
      </c>
      <c r="G227" s="2">
        <f t="shared" si="73"/>
        <v>14579.304854734399</v>
      </c>
      <c r="H227" s="2">
        <f t="shared" si="74"/>
        <v>9446.0682795748362</v>
      </c>
      <c r="I227" s="2">
        <f t="shared" si="62"/>
        <v>33068.843628737486</v>
      </c>
      <c r="J227" s="2">
        <f t="shared" si="80"/>
        <v>567681.81562666025</v>
      </c>
      <c r="K227" s="2">
        <f t="shared" si="66"/>
        <v>17412.522273159662</v>
      </c>
      <c r="L227" s="2">
        <f t="shared" si="66"/>
        <v>298914.9656892409</v>
      </c>
      <c r="M227" s="2"/>
      <c r="N227" s="28">
        <f t="shared" si="81"/>
        <v>5651286.3600523639</v>
      </c>
      <c r="O227" s="2">
        <f t="shared" si="75"/>
        <v>17712.322688151773</v>
      </c>
      <c r="P227" s="2">
        <f t="shared" si="76"/>
        <v>28554.674039694477</v>
      </c>
      <c r="R227">
        <f t="shared" si="77"/>
        <v>206</v>
      </c>
      <c r="S227" s="89">
        <f t="shared" si="67"/>
        <v>24025.373134309237</v>
      </c>
      <c r="T227" s="89">
        <f>IF(AND(S227=0,S226&gt;0),SUM($G227:$H$381),S227)</f>
        <v>24025.373134309237</v>
      </c>
      <c r="U227" s="82">
        <f>SUM(T227:T$381)</f>
        <v>2899985.2650163188</v>
      </c>
      <c r="V227" s="68">
        <f>localspline(R227,'BBG rates'!$G$10:$G$27,'BBG rates'!$K$10:$K$27)</f>
        <v>0.99132491954979807</v>
      </c>
      <c r="W227" s="68">
        <f>locallinterp(R227,'BBG rates'!$G$10:$G$27,'BBG rates'!$J$10:$J$27)</f>
        <v>3.8183333333333333E-2</v>
      </c>
      <c r="X227" s="56">
        <f t="shared" si="78"/>
        <v>3.8176652614652085E-2</v>
      </c>
      <c r="Y227" s="66">
        <f t="shared" si="68"/>
        <v>237.21753554624556</v>
      </c>
      <c r="Z227" s="72">
        <f t="shared" si="69"/>
        <v>9.8159478977177764E-2</v>
      </c>
      <c r="AA227" s="79">
        <f t="shared" si="70"/>
        <v>-77.426346411165184</v>
      </c>
      <c r="AB227" s="81">
        <f t="shared" si="79"/>
        <v>-3.2038650959447336E-2</v>
      </c>
      <c r="AD227" s="95">
        <f>locallinterp(R227,'BBG rates'!$N$10:$N$369,'BBG rates'!$P$10:$P$369)</f>
        <v>17.41466839698964</v>
      </c>
      <c r="AI227" s="185">
        <f t="shared" si="71"/>
        <v>206</v>
      </c>
      <c r="AJ227" s="127">
        <f>locallinterp(MIN(AI227,CAP_Senior*12),'BBG rates'!$X$24:$X$65,'BBG rates'!$Y$24:$Y$65)</f>
        <v>65.005764770749124</v>
      </c>
      <c r="AK227" s="127">
        <f>locallinterp(MIN(AI227,CAP_CB*12),'BBG rates'!$AA$25:$AA$40,'BBG rates'!$AC$25:$AC$40)</f>
        <v>11</v>
      </c>
      <c r="AL227" s="144">
        <f t="shared" si="72"/>
        <v>20.180980011027351</v>
      </c>
      <c r="AM227" s="142">
        <f>(SUMPRODUCT(AL227:AL$381,G227:G$381)+SUMPRODUCT(AL227:AL$381,H227:H$381))/12</f>
        <v>4980372.813096907</v>
      </c>
    </row>
    <row r="228" spans="1:39" x14ac:dyDescent="0.2">
      <c r="A228" s="7">
        <v>207</v>
      </c>
      <c r="B228" s="7">
        <v>103.5</v>
      </c>
      <c r="C228" s="7">
        <v>51.75</v>
      </c>
      <c r="D228" s="12">
        <f t="shared" si="64"/>
        <v>17.25</v>
      </c>
      <c r="E228" s="29">
        <f t="shared" si="63"/>
        <v>2852015.5764683946</v>
      </c>
      <c r="F228" s="2">
        <f t="shared" si="65"/>
        <v>8968.5484747618757</v>
      </c>
      <c r="G228" s="2">
        <f t="shared" si="73"/>
        <v>14576.892054974272</v>
      </c>
      <c r="H228" s="2">
        <f t="shared" si="74"/>
        <v>9367.4233586414375</v>
      </c>
      <c r="I228" s="2">
        <f t="shared" si="62"/>
        <v>32912.863888377586</v>
      </c>
      <c r="J228" s="2">
        <f t="shared" si="80"/>
        <v>567746.90207451337</v>
      </c>
      <c r="K228" s="2">
        <f t="shared" si="66"/>
        <v>17276.514547334482</v>
      </c>
      <c r="L228" s="2">
        <f t="shared" si="66"/>
        <v>298019.87594151986</v>
      </c>
      <c r="M228" s="2"/>
      <c r="N228" s="28">
        <f t="shared" si="81"/>
        <v>5622642.6395767201</v>
      </c>
      <c r="O228" s="2">
        <f t="shared" si="75"/>
        <v>17623.276252202195</v>
      </c>
      <c r="P228" s="2">
        <f t="shared" si="76"/>
        <v>28643.720475644051</v>
      </c>
      <c r="R228">
        <f t="shared" si="77"/>
        <v>207</v>
      </c>
      <c r="S228" s="89">
        <f t="shared" si="67"/>
        <v>23944.31541361571</v>
      </c>
      <c r="T228" s="89">
        <f>IF(AND(S228=0,S227&gt;0),SUM($G228:$H$381),S228)</f>
        <v>23944.31541361571</v>
      </c>
      <c r="U228" s="82">
        <f>SUM(T228:T$381)</f>
        <v>2875959.8918820098</v>
      </c>
      <c r="V228" s="68">
        <f>localspline(R228,'BBG rates'!$G$10:$G$27,'BBG rates'!$K$10:$K$27)</f>
        <v>0.99098405868384087</v>
      </c>
      <c r="W228" s="68">
        <f>locallinterp(R228,'BBG rates'!$G$10:$G$27,'BBG rates'!$J$10:$J$27)</f>
        <v>3.9824999999999999E-2</v>
      </c>
      <c r="X228" s="56">
        <f t="shared" si="78"/>
        <v>3.9817732542068995E-2</v>
      </c>
      <c r="Y228" s="66">
        <f t="shared" si="68"/>
        <v>236.45319527617397</v>
      </c>
      <c r="Z228" s="72">
        <f t="shared" si="69"/>
        <v>9.8660567253505277E-2</v>
      </c>
      <c r="AA228" s="79">
        <f t="shared" si="70"/>
        <v>-76.784895957814669</v>
      </c>
      <c r="AB228" s="81">
        <f t="shared" si="79"/>
        <v>-3.2038650959447336E-2</v>
      </c>
      <c r="AD228" s="95">
        <f>locallinterp(R228,'BBG rates'!$N$10:$N$369,'BBG rates'!$P$10:$P$369)</f>
        <v>17.49725040187996</v>
      </c>
      <c r="AI228" s="185">
        <f t="shared" si="71"/>
        <v>207</v>
      </c>
      <c r="AJ228" s="127">
        <f>locallinterp(MIN(AI228,CAP_Senior*12),'BBG rates'!$X$24:$X$65,'BBG rates'!$Y$24:$Y$65)</f>
        <v>65.09645612070851</v>
      </c>
      <c r="AK228" s="127">
        <f>locallinterp(MIN(AI228,CAP_CB*12),'BBG rates'!$AA$25:$AA$40,'BBG rates'!$AC$25:$AC$40)</f>
        <v>11</v>
      </c>
      <c r="AL228" s="144">
        <f t="shared" si="72"/>
        <v>20.196397540520447</v>
      </c>
      <c r="AM228" s="142">
        <f>(SUMPRODUCT(AL228:AL$381,G228:G$381)+SUMPRODUCT(AL228:AL$381,H228:H$381))/12</f>
        <v>4939968.1818484925</v>
      </c>
    </row>
    <row r="229" spans="1:39" x14ac:dyDescent="0.2">
      <c r="A229" s="7">
        <v>208</v>
      </c>
      <c r="B229" s="7">
        <v>104</v>
      </c>
      <c r="C229" s="7">
        <v>52</v>
      </c>
      <c r="D229" s="12">
        <f t="shared" si="64"/>
        <v>17.333333333333332</v>
      </c>
      <c r="E229" s="29">
        <f t="shared" si="63"/>
        <v>2828152.0530155888</v>
      </c>
      <c r="F229" s="2">
        <f t="shared" si="65"/>
        <v>8893.8792298644894</v>
      </c>
      <c r="G229" s="2">
        <f t="shared" si="73"/>
        <v>14574.479654520064</v>
      </c>
      <c r="H229" s="2">
        <f t="shared" si="74"/>
        <v>9289.043798285702</v>
      </c>
      <c r="I229" s="2">
        <f t="shared" si="62"/>
        <v>32757.402682670254</v>
      </c>
      <c r="J229" s="2">
        <f t="shared" si="80"/>
        <v>567794.97983295098</v>
      </c>
      <c r="K229" s="2">
        <f t="shared" si="66"/>
        <v>17141.455512160996</v>
      </c>
      <c r="L229" s="2">
        <f t="shared" si="66"/>
        <v>297118.56221079052</v>
      </c>
      <c r="M229" s="2"/>
      <c r="N229" s="28">
        <f t="shared" si="81"/>
        <v>5593909.5949779171</v>
      </c>
      <c r="O229" s="2">
        <f t="shared" si="75"/>
        <v>17533.952129043009</v>
      </c>
      <c r="P229" s="2">
        <f t="shared" si="76"/>
        <v>28733.044598803233</v>
      </c>
      <c r="R229">
        <f t="shared" si="77"/>
        <v>208</v>
      </c>
      <c r="S229" s="89">
        <f t="shared" si="67"/>
        <v>23863.523452805766</v>
      </c>
      <c r="T229" s="89">
        <f>IF(AND(S229=0,S228&gt;0),SUM($G229:$H$381),S229)</f>
        <v>23863.523452805766</v>
      </c>
      <c r="U229" s="82">
        <f>SUM(T229:T$381)</f>
        <v>2852015.5764683941</v>
      </c>
      <c r="V229" s="68">
        <f>localspline(R229,'BBG rates'!$G$10:$G$27,'BBG rates'!$K$10:$K$27)</f>
        <v>0.99064473784246709</v>
      </c>
      <c r="W229" s="68">
        <f>locallinterp(R229,'BBG rates'!$G$10:$G$27,'BBG rates'!$J$10:$J$27)</f>
        <v>4.1466666666666666E-2</v>
      </c>
      <c r="X229" s="56">
        <f t="shared" si="78"/>
        <v>4.1458787783632545E-2</v>
      </c>
      <c r="Y229" s="66">
        <f t="shared" si="68"/>
        <v>235.6586883203054</v>
      </c>
      <c r="Z229" s="72">
        <f t="shared" si="69"/>
        <v>9.9154586783337773E-2</v>
      </c>
      <c r="AA229" s="79">
        <f t="shared" si="70"/>
        <v>-76.145609654481547</v>
      </c>
      <c r="AB229" s="81">
        <f t="shared" si="79"/>
        <v>-3.2038650959447336E-2</v>
      </c>
      <c r="AD229" s="95">
        <f>locallinterp(R229,'BBG rates'!$N$10:$N$369,'BBG rates'!$P$10:$P$369)</f>
        <v>17.579804130033498</v>
      </c>
      <c r="AI229" s="185">
        <f t="shared" si="71"/>
        <v>208</v>
      </c>
      <c r="AJ229" s="127">
        <f>locallinterp(MIN(AI229,CAP_Senior*12),'BBG rates'!$X$24:$X$65,'BBG rates'!$Y$24:$Y$65)</f>
        <v>65.187147470667895</v>
      </c>
      <c r="AK229" s="127">
        <f>locallinterp(MIN(AI229,CAP_CB*12),'BBG rates'!$AA$25:$AA$40,'BBG rates'!$AC$25:$AC$40)</f>
        <v>11</v>
      </c>
      <c r="AL229" s="144">
        <f t="shared" si="72"/>
        <v>20.211815070013543</v>
      </c>
      <c r="AM229" s="142">
        <f>(SUMPRODUCT(AL229:AL$381,G229:G$381)+SUMPRODUCT(AL229:AL$381,H229:H$381))/12</f>
        <v>4899669.1057710769</v>
      </c>
    </row>
    <row r="230" spans="1:39" x14ac:dyDescent="0.2">
      <c r="A230" s="7">
        <v>209</v>
      </c>
      <c r="B230" s="7">
        <v>104.5</v>
      </c>
      <c r="C230" s="7">
        <v>52.25</v>
      </c>
      <c r="D230" s="12">
        <f t="shared" si="64"/>
        <v>17.416666666666668</v>
      </c>
      <c r="E230" s="29">
        <f t="shared" si="63"/>
        <v>2804369.056633804</v>
      </c>
      <c r="F230" s="2">
        <f t="shared" si="65"/>
        <v>8819.4619309761347</v>
      </c>
      <c r="G230" s="2">
        <f t="shared" si="73"/>
        <v>14572.067653305687</v>
      </c>
      <c r="H230" s="2">
        <f t="shared" si="74"/>
        <v>9210.9287284791444</v>
      </c>
      <c r="I230" s="2">
        <f t="shared" si="62"/>
        <v>32602.458312760966</v>
      </c>
      <c r="J230" s="2">
        <f t="shared" si="80"/>
        <v>567826.14894725347</v>
      </c>
      <c r="K230" s="2">
        <f t="shared" si="66"/>
        <v>17007.338853811834</v>
      </c>
      <c r="L230" s="2">
        <f t="shared" si="66"/>
        <v>296211.15170388942</v>
      </c>
      <c r="M230" s="2"/>
      <c r="N230" s="28">
        <f t="shared" si="81"/>
        <v>5565086.9477027906</v>
      </c>
      <c r="O230" s="2">
        <f t="shared" si="75"/>
        <v>17444.349452719445</v>
      </c>
      <c r="P230" s="2">
        <f t="shared" si="76"/>
        <v>28822.647275126801</v>
      </c>
      <c r="R230">
        <f t="shared" si="77"/>
        <v>209</v>
      </c>
      <c r="S230" s="89">
        <f t="shared" si="67"/>
        <v>23782.996381784833</v>
      </c>
      <c r="T230" s="89">
        <f>IF(AND(S230=0,S229&gt;0),SUM($G230:$H$381),S230)</f>
        <v>23782.996381784833</v>
      </c>
      <c r="U230" s="82">
        <f>SUM(T230:T$381)</f>
        <v>2828152.0530155883</v>
      </c>
      <c r="V230" s="68">
        <f>localspline(R230,'BBG rates'!$G$10:$G$27,'BBG rates'!$K$10:$K$27)</f>
        <v>0.99030703321935165</v>
      </c>
      <c r="W230" s="68">
        <f>locallinterp(R230,'BBG rates'!$G$10:$G$27,'BBG rates'!$J$10:$J$27)</f>
        <v>4.3108333333333332E-2</v>
      </c>
      <c r="X230" s="56">
        <f t="shared" si="78"/>
        <v>4.309981833987564E-2</v>
      </c>
      <c r="Y230" s="66">
        <f t="shared" si="68"/>
        <v>234.83422769147239</v>
      </c>
      <c r="Z230" s="72">
        <f t="shared" si="69"/>
        <v>9.9641415294234051E-2</v>
      </c>
      <c r="AA230" s="79">
        <f t="shared" si="70"/>
        <v>-75.508480405675684</v>
      </c>
      <c r="AB230" s="81">
        <f t="shared" si="79"/>
        <v>-3.2038650959447329E-2</v>
      </c>
      <c r="AD230" s="95">
        <f>locallinterp(R230,'BBG rates'!$N$10:$N$369,'BBG rates'!$P$10:$P$369)</f>
        <v>17.662329716135112</v>
      </c>
      <c r="AI230" s="185">
        <f t="shared" si="71"/>
        <v>209</v>
      </c>
      <c r="AJ230" s="127">
        <f>locallinterp(MIN(AI230,CAP_Senior*12),'BBG rates'!$X$24:$X$65,'BBG rates'!$Y$24:$Y$65)</f>
        <v>65.277838820627281</v>
      </c>
      <c r="AK230" s="127">
        <f>locallinterp(MIN(AI230,CAP_CB*12),'BBG rates'!$AA$25:$AA$40,'BBG rates'!$AC$25:$AC$40)</f>
        <v>11</v>
      </c>
      <c r="AL230" s="144">
        <f t="shared" si="72"/>
        <v>20.227232599506635</v>
      </c>
      <c r="AM230" s="142">
        <f>(SUMPRODUCT(AL230:AL$381,G230:G$381)+SUMPRODUCT(AL230:AL$381,H230:H$381))/12</f>
        <v>4859475.3455254901</v>
      </c>
    </row>
    <row r="231" spans="1:39" x14ac:dyDescent="0.2">
      <c r="A231" s="7">
        <v>210</v>
      </c>
      <c r="B231" s="7">
        <v>105</v>
      </c>
      <c r="C231" s="7">
        <v>52.5</v>
      </c>
      <c r="D231" s="12">
        <f t="shared" si="64"/>
        <v>17.5</v>
      </c>
      <c r="E231" s="29">
        <f t="shared" si="63"/>
        <v>2780666.3233004971</v>
      </c>
      <c r="F231" s="2">
        <f t="shared" si="65"/>
        <v>8745.2957520502023</v>
      </c>
      <c r="G231" s="2">
        <f t="shared" si="73"/>
        <v>14569.656051265074</v>
      </c>
      <c r="H231" s="2">
        <f t="shared" si="74"/>
        <v>9133.0772820417424</v>
      </c>
      <c r="I231" s="2">
        <f t="shared" si="62"/>
        <v>32448.029085357019</v>
      </c>
      <c r="J231" s="2">
        <f t="shared" si="80"/>
        <v>567840.50899374788</v>
      </c>
      <c r="K231" s="2">
        <f t="shared" si="66"/>
        <v>16874.15829957226</v>
      </c>
      <c r="L231" s="2">
        <f t="shared" si="66"/>
        <v>295297.77024251461</v>
      </c>
      <c r="M231" s="2"/>
      <c r="N231" s="28">
        <f t="shared" si="81"/>
        <v>5536174.4183295211</v>
      </c>
      <c r="O231" s="2">
        <f t="shared" si="75"/>
        <v>17354.467354576285</v>
      </c>
      <c r="P231" s="2">
        <f t="shared" si="76"/>
        <v>28912.529373269968</v>
      </c>
      <c r="R231">
        <f t="shared" si="77"/>
        <v>210</v>
      </c>
      <c r="S231" s="89">
        <f t="shared" si="67"/>
        <v>23702.733333306816</v>
      </c>
      <c r="T231" s="89">
        <f>IF(AND(S231=0,S230&gt;0),SUM($G231:$H$381),S231)</f>
        <v>23702.733333306816</v>
      </c>
      <c r="U231" s="82">
        <f>SUM(T231:T$381)</f>
        <v>2804369.0566338035</v>
      </c>
      <c r="V231" s="68">
        <f>localspline(R231,'BBG rates'!$G$10:$G$27,'BBG rates'!$K$10:$K$27)</f>
        <v>0.9899709613810046</v>
      </c>
      <c r="W231" s="68">
        <f>locallinterp(R231,'BBG rates'!$G$10:$G$27,'BBG rates'!$J$10:$J$27)</f>
        <v>4.4749999999999998E-2</v>
      </c>
      <c r="X231" s="56">
        <f t="shared" si="78"/>
        <v>4.4740824211864094E-2</v>
      </c>
      <c r="Y231" s="66">
        <f t="shared" si="68"/>
        <v>233.98002533844502</v>
      </c>
      <c r="Z231" s="72">
        <f t="shared" si="69"/>
        <v>0.10012092728735238</v>
      </c>
      <c r="AA231" s="79">
        <f t="shared" si="70"/>
        <v>-74.873501139137517</v>
      </c>
      <c r="AB231" s="81">
        <f t="shared" si="79"/>
        <v>-3.2038650959447329E-2</v>
      </c>
      <c r="AD231" s="95">
        <f>locallinterp(R231,'BBG rates'!$N$10:$N$369,'BBG rates'!$P$10:$P$369)</f>
        <v>17.744827296250197</v>
      </c>
      <c r="AI231" s="185">
        <f t="shared" si="71"/>
        <v>210</v>
      </c>
      <c r="AJ231" s="127">
        <f>locallinterp(MIN(AI231,CAP_Senior*12),'BBG rates'!$X$24:$X$65,'BBG rates'!$Y$24:$Y$65)</f>
        <v>65.368530170586666</v>
      </c>
      <c r="AK231" s="127">
        <f>locallinterp(MIN(AI231,CAP_CB*12),'BBG rates'!$AA$25:$AA$40,'BBG rates'!$AC$25:$AC$40)</f>
        <v>11</v>
      </c>
      <c r="AL231" s="144">
        <f t="shared" si="72"/>
        <v>20.242650128999735</v>
      </c>
      <c r="AM231" s="142">
        <f>(SUMPRODUCT(AL231:AL$381,G231:G$381)+SUMPRODUCT(AL231:AL$381,H231:H$381))/12</f>
        <v>4819386.6622148575</v>
      </c>
    </row>
    <row r="232" spans="1:39" x14ac:dyDescent="0.2">
      <c r="A232" s="7">
        <v>211</v>
      </c>
      <c r="B232" s="7">
        <v>105.5</v>
      </c>
      <c r="C232" s="7">
        <v>52.75</v>
      </c>
      <c r="D232" s="12">
        <f t="shared" si="64"/>
        <v>17.583333333333332</v>
      </c>
      <c r="E232" s="29">
        <f t="shared" si="63"/>
        <v>2757043.5898575322</v>
      </c>
      <c r="F232" s="2">
        <f t="shared" si="65"/>
        <v>8671.3798697445545</v>
      </c>
      <c r="G232" s="2">
        <f t="shared" si="73"/>
        <v>14567.244848332159</v>
      </c>
      <c r="H232" s="2">
        <f t="shared" si="74"/>
        <v>9055.4885946326085</v>
      </c>
      <c r="I232" s="2">
        <f t="shared" si="62"/>
        <v>32294.11331270932</v>
      </c>
      <c r="J232" s="2">
        <f t="shared" si="80"/>
        <v>567838.1590818055</v>
      </c>
      <c r="K232" s="2">
        <f t="shared" si="66"/>
        <v>16741.9076175753</v>
      </c>
      <c r="L232" s="2">
        <f t="shared" si="66"/>
        <v>294378.54227569903</v>
      </c>
      <c r="M232" s="2"/>
      <c r="N232" s="28">
        <f t="shared" si="81"/>
        <v>5507171.7265649242</v>
      </c>
      <c r="O232" s="2">
        <f t="shared" si="75"/>
        <v>17264.304963249451</v>
      </c>
      <c r="P232" s="2">
        <f t="shared" si="76"/>
        <v>29002.691764596802</v>
      </c>
      <c r="R232">
        <f t="shared" si="77"/>
        <v>211</v>
      </c>
      <c r="S232" s="89">
        <f t="shared" si="67"/>
        <v>23622.733442964767</v>
      </c>
      <c r="T232" s="89">
        <f>IF(AND(S232=0,S231&gt;0),SUM($G232:$H$381),S232)</f>
        <v>23622.733442964767</v>
      </c>
      <c r="U232" s="82">
        <f>SUM(T232:T$381)</f>
        <v>2780666.3233004976</v>
      </c>
      <c r="V232" s="68">
        <f>localspline(R232,'BBG rates'!$G$10:$G$27,'BBG rates'!$K$10:$K$27)</f>
        <v>0.98963653892045567</v>
      </c>
      <c r="W232" s="68">
        <f>locallinterp(R232,'BBG rates'!$G$10:$G$27,'BBG rates'!$J$10:$J$27)</f>
        <v>4.6391666666666664E-2</v>
      </c>
      <c r="X232" s="56">
        <f t="shared" si="78"/>
        <v>4.6381805400130816E-2</v>
      </c>
      <c r="Y232" s="66">
        <f t="shared" si="68"/>
        <v>233.09629215060653</v>
      </c>
      <c r="Z232" s="72">
        <f t="shared" si="69"/>
        <v>0.1005929939298581</v>
      </c>
      <c r="AA232" s="79">
        <f t="shared" si="70"/>
        <v>-74.240664805761952</v>
      </c>
      <c r="AB232" s="81">
        <f t="shared" si="79"/>
        <v>-3.2038650959447322E-2</v>
      </c>
      <c r="AD232" s="95">
        <f>locallinterp(R232,'BBG rates'!$N$10:$N$369,'BBG rates'!$P$10:$P$369)</f>
        <v>17.8272970078269</v>
      </c>
      <c r="AI232" s="185">
        <f t="shared" si="71"/>
        <v>211</v>
      </c>
      <c r="AJ232" s="127">
        <f>locallinterp(MIN(AI232,CAP_Senior*12),'BBG rates'!$X$24:$X$65,'BBG rates'!$Y$24:$Y$65)</f>
        <v>65.459221520546052</v>
      </c>
      <c r="AK232" s="127">
        <f>locallinterp(MIN(AI232,CAP_CB*12),'BBG rates'!$AA$25:$AA$40,'BBG rates'!$AC$25:$AC$40)</f>
        <v>11</v>
      </c>
      <c r="AL232" s="144">
        <f t="shared" si="72"/>
        <v>20.258067658492827</v>
      </c>
      <c r="AM232" s="142">
        <f>(SUMPRODUCT(AL232:AL$381,G232:G$381)+SUMPRODUCT(AL232:AL$381,H232:H$381))/12</f>
        <v>4779402.8173842644</v>
      </c>
    </row>
    <row r="233" spans="1:39" x14ac:dyDescent="0.2">
      <c r="A233" s="7">
        <v>212</v>
      </c>
      <c r="B233" s="7">
        <v>106</v>
      </c>
      <c r="C233" s="7">
        <v>53</v>
      </c>
      <c r="D233" s="12">
        <f t="shared" si="64"/>
        <v>17.666666666666668</v>
      </c>
      <c r="E233" s="29">
        <f t="shared" si="63"/>
        <v>2733500.5940083503</v>
      </c>
      <c r="F233" s="2">
        <f t="shared" si="65"/>
        <v>8597.7134634126596</v>
      </c>
      <c r="G233" s="2">
        <f t="shared" si="73"/>
        <v>14564.834044440893</v>
      </c>
      <c r="H233" s="2">
        <f t="shared" si="74"/>
        <v>8978.1618047406992</v>
      </c>
      <c r="I233" s="2">
        <f t="shared" si="62"/>
        <v>32140.709312594252</v>
      </c>
      <c r="J233" s="2">
        <f t="shared" si="80"/>
        <v>567819.19785583182</v>
      </c>
      <c r="K233" s="2">
        <f t="shared" si="66"/>
        <v>16610.580616538577</v>
      </c>
      <c r="L233" s="2">
        <f t="shared" si="66"/>
        <v>293453.5908921815</v>
      </c>
      <c r="M233" s="2"/>
      <c r="N233" s="28">
        <f t="shared" si="81"/>
        <v>5478078.591241736</v>
      </c>
      <c r="O233" s="2">
        <f t="shared" si="75"/>
        <v>17173.861404657557</v>
      </c>
      <c r="P233" s="2">
        <f t="shared" si="76"/>
        <v>29093.135323188697</v>
      </c>
      <c r="R233">
        <f t="shared" si="77"/>
        <v>212</v>
      </c>
      <c r="S233" s="89">
        <f t="shared" si="67"/>
        <v>23542.995849181592</v>
      </c>
      <c r="T233" s="89">
        <f>IF(AND(S233=0,S232&gt;0),SUM($G233:$H$381),S233)</f>
        <v>23542.995849181592</v>
      </c>
      <c r="U233" s="82">
        <f>SUM(T233:T$381)</f>
        <v>2757043.5898575326</v>
      </c>
      <c r="V233" s="68">
        <f>localspline(R233,'BBG rates'!$G$10:$G$27,'BBG rates'!$K$10:$K$27)</f>
        <v>0.98930381220950636</v>
      </c>
      <c r="W233" s="68">
        <f>locallinterp(R233,'BBG rates'!$G$10:$G$27,'BBG rates'!$J$10:$J$27)</f>
        <v>4.8033333333333331E-2</v>
      </c>
      <c r="X233" s="56">
        <f t="shared" si="78"/>
        <v>4.8022761905475164E-2</v>
      </c>
      <c r="Y233" s="66">
        <f t="shared" si="68"/>
        <v>232.1832379626309</v>
      </c>
      <c r="Z233" s="72">
        <f t="shared" si="69"/>
        <v>0.10105748294300798</v>
      </c>
      <c r="AA233" s="79">
        <f t="shared" si="70"/>
        <v>-73.609964379522609</v>
      </c>
      <c r="AB233" s="81">
        <f t="shared" si="79"/>
        <v>-3.2038650959447322E-2</v>
      </c>
      <c r="AD233" s="95">
        <f>locallinterp(R233,'BBG rates'!$N$10:$N$369,'BBG rates'!$P$10:$P$369)</f>
        <v>17.909738992177694</v>
      </c>
      <c r="AI233" s="185">
        <f t="shared" si="71"/>
        <v>212</v>
      </c>
      <c r="AJ233" s="127">
        <f>locallinterp(MIN(AI233,CAP_Senior*12),'BBG rates'!$X$24:$X$65,'BBG rates'!$Y$24:$Y$65)</f>
        <v>65.549912870505437</v>
      </c>
      <c r="AK233" s="127">
        <f>locallinterp(MIN(AI233,CAP_CB*12),'BBG rates'!$AA$25:$AA$40,'BBG rates'!$AC$25:$AC$40)</f>
        <v>11</v>
      </c>
      <c r="AL233" s="144">
        <f t="shared" si="72"/>
        <v>20.273485187985926</v>
      </c>
      <c r="AM233" s="142">
        <f>(SUMPRODUCT(AL233:AL$381,G233:G$381)+SUMPRODUCT(AL233:AL$381,H233:H$381))/12</f>
        <v>4739523.5730204219</v>
      </c>
    </row>
    <row r="234" spans="1:39" x14ac:dyDescent="0.2">
      <c r="A234" s="7">
        <v>213</v>
      </c>
      <c r="B234" s="7">
        <v>106.5</v>
      </c>
      <c r="C234" s="7">
        <v>53.25</v>
      </c>
      <c r="D234" s="12">
        <f t="shared" si="64"/>
        <v>17.75</v>
      </c>
      <c r="E234" s="29">
        <f t="shared" si="63"/>
        <v>2710037.0743151493</v>
      </c>
      <c r="F234" s="2">
        <f t="shared" si="65"/>
        <v>8524.2957150947823</v>
      </c>
      <c r="G234" s="2">
        <f t="shared" si="73"/>
        <v>14562.423639525237</v>
      </c>
      <c r="H234" s="2">
        <f t="shared" si="74"/>
        <v>8901.096053675552</v>
      </c>
      <c r="I234" s="2">
        <f t="shared" si="62"/>
        <v>31987.815408295573</v>
      </c>
      <c r="J234" s="2">
        <f t="shared" si="80"/>
        <v>567783.72349724639</v>
      </c>
      <c r="K234" s="2">
        <f t="shared" si="66"/>
        <v>16480.171145502842</v>
      </c>
      <c r="L234" s="2">
        <f t="shared" si="66"/>
        <v>292523.03783267544</v>
      </c>
      <c r="M234" s="2"/>
      <c r="N234" s="28">
        <f t="shared" si="81"/>
        <v>5448894.7303158827</v>
      </c>
      <c r="O234" s="2">
        <f t="shared" si="75"/>
        <v>17083.135801993441</v>
      </c>
      <c r="P234" s="2">
        <f t="shared" si="76"/>
        <v>29183.860925852819</v>
      </c>
      <c r="R234">
        <f t="shared" si="77"/>
        <v>213</v>
      </c>
      <c r="S234" s="89">
        <f t="shared" si="67"/>
        <v>23463.519693200789</v>
      </c>
      <c r="T234" s="89">
        <f>IF(AND(S234=0,S233&gt;0),SUM($G234:$H$381),S234)</f>
        <v>23463.519693200789</v>
      </c>
      <c r="U234" s="82">
        <f>SUM(T234:T$381)</f>
        <v>2733500.5940083507</v>
      </c>
      <c r="V234" s="68">
        <f>localspline(R234,'BBG rates'!$G$10:$G$27,'BBG rates'!$K$10:$K$27)</f>
        <v>0.98897273823757204</v>
      </c>
      <c r="W234" s="68">
        <f>locallinterp(R234,'BBG rates'!$G$10:$G$27,'BBG rates'!$J$10:$J$27)</f>
        <v>4.9674999999999997E-2</v>
      </c>
      <c r="X234" s="56">
        <f t="shared" si="78"/>
        <v>4.9663693728962954E-2</v>
      </c>
      <c r="Y234" s="66">
        <f t="shared" si="68"/>
        <v>231.2410715591252</v>
      </c>
      <c r="Z234" s="72">
        <f t="shared" si="69"/>
        <v>0.10151425848568978</v>
      </c>
      <c r="AA234" s="79">
        <f t="shared" si="70"/>
        <v>-72.98139285739623</v>
      </c>
      <c r="AB234" s="81">
        <f t="shared" si="79"/>
        <v>-3.2038650959447322E-2</v>
      </c>
      <c r="AD234" s="95">
        <f>locallinterp(R234,'BBG rates'!$N$10:$N$369,'BBG rates'!$P$10:$P$369)</f>
        <v>17.992153387030825</v>
      </c>
      <c r="AI234" s="185">
        <f t="shared" si="71"/>
        <v>213</v>
      </c>
      <c r="AJ234" s="127">
        <f>locallinterp(MIN(AI234,CAP_Senior*12),'BBG rates'!$X$24:$X$65,'BBG rates'!$Y$24:$Y$65)</f>
        <v>65.640604220464823</v>
      </c>
      <c r="AK234" s="127">
        <f>locallinterp(MIN(AI234,CAP_CB*12),'BBG rates'!$AA$25:$AA$40,'BBG rates'!$AC$25:$AC$40)</f>
        <v>11</v>
      </c>
      <c r="AL234" s="144">
        <f t="shared" si="72"/>
        <v>20.288902717479019</v>
      </c>
      <c r="AM234" s="142">
        <f>(SUMPRODUCT(AL234:AL$381,G234:G$381)+SUMPRODUCT(AL234:AL$381,H234:H$381))/12</f>
        <v>4699748.6915513212</v>
      </c>
    </row>
    <row r="235" spans="1:39" x14ac:dyDescent="0.2">
      <c r="A235" s="7">
        <v>214</v>
      </c>
      <c r="B235" s="7">
        <v>107</v>
      </c>
      <c r="C235" s="7">
        <v>53.5</v>
      </c>
      <c r="D235" s="12">
        <f t="shared" si="64"/>
        <v>17.833333333333332</v>
      </c>
      <c r="E235" s="29">
        <f t="shared" si="63"/>
        <v>2686652.7701960723</v>
      </c>
      <c r="F235" s="2">
        <f t="shared" si="65"/>
        <v>8451.1258095091744</v>
      </c>
      <c r="G235" s="2">
        <f t="shared" si="73"/>
        <v>14560.01363351916</v>
      </c>
      <c r="H235" s="2">
        <f t="shared" si="74"/>
        <v>8824.2904855580509</v>
      </c>
      <c r="I235" s="2">
        <f t="shared" si="62"/>
        <v>31835.429928586382</v>
      </c>
      <c r="J235" s="2">
        <f t="shared" si="80"/>
        <v>567731.83372645709</v>
      </c>
      <c r="K235" s="2">
        <f t="shared" si="66"/>
        <v>16350.673093572175</v>
      </c>
      <c r="L235" s="2">
        <f t="shared" si="66"/>
        <v>291587.00350203709</v>
      </c>
      <c r="M235" s="2"/>
      <c r="N235" s="28">
        <f t="shared" si="81"/>
        <v>5419619.8608637517</v>
      </c>
      <c r="O235" s="2">
        <f t="shared" si="75"/>
        <v>16992.127275715648</v>
      </c>
      <c r="P235" s="2">
        <f t="shared" si="76"/>
        <v>29274.869452130602</v>
      </c>
      <c r="R235">
        <f t="shared" si="77"/>
        <v>214</v>
      </c>
      <c r="S235" s="89">
        <f t="shared" si="67"/>
        <v>23384.304119077213</v>
      </c>
      <c r="T235" s="89">
        <f>IF(AND(S235=0,S234&gt;0),SUM($G235:$H$381),S235)</f>
        <v>23384.304119077213</v>
      </c>
      <c r="U235" s="82">
        <f>SUM(T235:T$381)</f>
        <v>2710037.0743151498</v>
      </c>
      <c r="V235" s="68">
        <f>localspline(R235,'BBG rates'!$G$10:$G$27,'BBG rates'!$K$10:$K$27)</f>
        <v>0.98864339317486272</v>
      </c>
      <c r="W235" s="68">
        <f>locallinterp(R235,'BBG rates'!$G$10:$G$27,'BBG rates'!$J$10:$J$27)</f>
        <v>5.131666666666667E-2</v>
      </c>
      <c r="X235" s="56">
        <f t="shared" si="78"/>
        <v>5.1304600871127093E-2</v>
      </c>
      <c r="Y235" s="66">
        <f t="shared" si="68"/>
        <v>230.27000067925303</v>
      </c>
      <c r="Z235" s="72">
        <f t="shared" si="69"/>
        <v>0.10196318103320898</v>
      </c>
      <c r="AA235" s="79">
        <f t="shared" si="70"/>
        <v>-72.35494325928741</v>
      </c>
      <c r="AB235" s="81">
        <f t="shared" si="79"/>
        <v>-3.2038650959447322E-2</v>
      </c>
      <c r="AD235" s="95">
        <f>locallinterp(R235,'BBG rates'!$N$10:$N$369,'BBG rates'!$P$10:$P$369)</f>
        <v>18.074540336462064</v>
      </c>
      <c r="AI235" s="185">
        <f t="shared" si="71"/>
        <v>214</v>
      </c>
      <c r="AJ235" s="127">
        <f>locallinterp(MIN(AI235,CAP_Senior*12),'BBG rates'!$X$24:$X$65,'BBG rates'!$Y$24:$Y$65)</f>
        <v>65.731295570424209</v>
      </c>
      <c r="AK235" s="127">
        <f>locallinterp(MIN(AI235,CAP_CB*12),'BBG rates'!$AA$25:$AA$40,'BBG rates'!$AC$25:$AC$40)</f>
        <v>11</v>
      </c>
      <c r="AL235" s="144">
        <f t="shared" si="72"/>
        <v>20.304320246972114</v>
      </c>
      <c r="AM235" s="142">
        <f>(SUMPRODUCT(AL235:AL$381,G235:G$381)+SUMPRODUCT(AL235:AL$381,H235:H$381))/12</f>
        <v>4660077.935845905</v>
      </c>
    </row>
    <row r="236" spans="1:39" x14ac:dyDescent="0.2">
      <c r="A236" s="7">
        <v>215</v>
      </c>
      <c r="B236" s="7">
        <v>107.5</v>
      </c>
      <c r="C236" s="7">
        <v>53.75</v>
      </c>
      <c r="D236" s="12">
        <f t="shared" si="64"/>
        <v>17.916666666666668</v>
      </c>
      <c r="E236" s="29">
        <f t="shared" si="63"/>
        <v>2663347.4219224043</v>
      </c>
      <c r="F236" s="2">
        <f t="shared" si="65"/>
        <v>8378.2029340433146</v>
      </c>
      <c r="G236" s="2">
        <f t="shared" si="73"/>
        <v>14557.604026356652</v>
      </c>
      <c r="H236" s="2">
        <f t="shared" si="74"/>
        <v>8747.7442473112169</v>
      </c>
      <c r="I236" s="2">
        <f t="shared" si="62"/>
        <v>31683.551207711185</v>
      </c>
      <c r="J236" s="2">
        <f t="shared" si="80"/>
        <v>567663.62580482545</v>
      </c>
      <c r="K236" s="2">
        <f t="shared" si="66"/>
        <v>16222.080389655846</v>
      </c>
      <c r="L236" s="2">
        <f t="shared" si="66"/>
        <v>290645.60698133393</v>
      </c>
      <c r="M236" s="2"/>
      <c r="N236" s="28">
        <f t="shared" si="81"/>
        <v>5390253.6990794456</v>
      </c>
      <c r="O236" s="2">
        <f t="shared" si="75"/>
        <v>16900.834943539921</v>
      </c>
      <c r="P236" s="2">
        <f t="shared" si="76"/>
        <v>29366.161784306329</v>
      </c>
      <c r="R236">
        <f t="shared" si="77"/>
        <v>215</v>
      </c>
      <c r="S236" s="89">
        <f t="shared" si="67"/>
        <v>23305.348273667871</v>
      </c>
      <c r="T236" s="89">
        <f>IF(AND(S236=0,S235&gt;0),SUM($G236:$H$381),S236)</f>
        <v>23305.348273667871</v>
      </c>
      <c r="U236" s="82">
        <f>SUM(T236:T$381)</f>
        <v>2686652.7701960723</v>
      </c>
      <c r="V236" s="68">
        <f>localspline(R236,'BBG rates'!$G$10:$G$27,'BBG rates'!$K$10:$K$27)</f>
        <v>0.98831573401457029</v>
      </c>
      <c r="W236" s="68">
        <f>locallinterp(R236,'BBG rates'!$G$10:$G$27,'BBG rates'!$J$10:$J$27)</f>
        <v>5.2958333333333336E-2</v>
      </c>
      <c r="X236" s="56">
        <f t="shared" si="78"/>
        <v>5.2945483332500487E-2</v>
      </c>
      <c r="Y236" s="66">
        <f t="shared" si="68"/>
        <v>229.27023202135445</v>
      </c>
      <c r="Z236" s="72">
        <f t="shared" si="69"/>
        <v>0.10240410725110069</v>
      </c>
      <c r="AA236" s="79">
        <f t="shared" si="70"/>
        <v>-71.730608627953515</v>
      </c>
      <c r="AB236" s="81">
        <f t="shared" si="79"/>
        <v>-3.2038650959447329E-2</v>
      </c>
      <c r="AD236" s="95">
        <f>locallinterp(R236,'BBG rates'!$N$10:$N$369,'BBG rates'!$P$10:$P$369)</f>
        <v>18.156899980963278</v>
      </c>
      <c r="AI236" s="185">
        <f t="shared" si="71"/>
        <v>215</v>
      </c>
      <c r="AJ236" s="127">
        <f>locallinterp(MIN(AI236,CAP_Senior*12),'BBG rates'!$X$24:$X$65,'BBG rates'!$Y$24:$Y$65)</f>
        <v>65.821986920383594</v>
      </c>
      <c r="AK236" s="127">
        <f>locallinterp(MIN(AI236,CAP_CB*12),'BBG rates'!$AA$25:$AA$40,'BBG rates'!$AC$25:$AC$40)</f>
        <v>11</v>
      </c>
      <c r="AL236" s="144">
        <f t="shared" si="72"/>
        <v>20.31973777646521</v>
      </c>
      <c r="AM236" s="142">
        <f>(SUMPRODUCT(AL236:AL$381,G236:G$381)+SUMPRODUCT(AL236:AL$381,H236:H$381))/12</f>
        <v>4620511.0692137117</v>
      </c>
    </row>
    <row r="237" spans="1:39" x14ac:dyDescent="0.2">
      <c r="A237" s="7">
        <v>216</v>
      </c>
      <c r="B237" s="7">
        <v>108</v>
      </c>
      <c r="C237" s="7">
        <v>54</v>
      </c>
      <c r="D237" s="12">
        <f t="shared" si="64"/>
        <v>18</v>
      </c>
      <c r="E237" s="29">
        <f t="shared" si="63"/>
        <v>2640120.7706157812</v>
      </c>
      <c r="F237" s="2">
        <f t="shared" si="65"/>
        <v>8305.5262787451702</v>
      </c>
      <c r="G237" s="2">
        <f t="shared" si="73"/>
        <v>14555.194817971702</v>
      </c>
      <c r="H237" s="2">
        <f t="shared" si="74"/>
        <v>8671.4564886510416</v>
      </c>
      <c r="I237" s="2">
        <f t="shared" si="62"/>
        <v>31532.177585367914</v>
      </c>
      <c r="J237" s="2">
        <f t="shared" si="80"/>
        <v>567579.19653662248</v>
      </c>
      <c r="K237" s="2">
        <f t="shared" si="66"/>
        <v>16094.387002211826</v>
      </c>
      <c r="L237" s="2">
        <f t="shared" si="66"/>
        <v>289698.96603981289</v>
      </c>
      <c r="M237" s="2"/>
      <c r="N237" s="28">
        <f t="shared" si="81"/>
        <v>5360795.96027203</v>
      </c>
      <c r="O237" s="2">
        <f t="shared" si="75"/>
        <v>16809.257920430638</v>
      </c>
      <c r="P237" s="2">
        <f t="shared" si="76"/>
        <v>29457.738807415612</v>
      </c>
      <c r="R237">
        <f t="shared" si="77"/>
        <v>216</v>
      </c>
      <c r="S237" s="89">
        <f t="shared" si="67"/>
        <v>23226.651306622742</v>
      </c>
      <c r="T237" s="89">
        <f>IF(AND(S237=0,S236&gt;0),SUM($G237:$H$381),S237)</f>
        <v>23226.651306622742</v>
      </c>
      <c r="U237" s="82">
        <f>SUM(T237:T$381)</f>
        <v>2663347.4219224043</v>
      </c>
      <c r="V237" s="68">
        <f>localspline(R237,'BBG rates'!$G$10:$G$27,'BBG rates'!$K$10:$K$27)</f>
        <v>0.98798983692326559</v>
      </c>
      <c r="W237" s="68">
        <f>locallinterp(R237,'BBG rates'!$G$10:$G$27,'BBG rates'!$J$10:$J$27)</f>
        <v>5.4600000000000003E-2</v>
      </c>
      <c r="X237" s="56">
        <f t="shared" si="78"/>
        <v>5.4586341114415404E-2</v>
      </c>
      <c r="Y237" s="66">
        <f t="shared" si="68"/>
        <v>228.24197124753644</v>
      </c>
      <c r="Z237" s="72">
        <f t="shared" si="69"/>
        <v>0.10283688986371504</v>
      </c>
      <c r="AA237" s="79">
        <f t="shared" si="70"/>
        <v>-71.108382028929853</v>
      </c>
      <c r="AB237" s="81">
        <f t="shared" si="79"/>
        <v>-3.2038650959447336E-2</v>
      </c>
      <c r="AD237" s="95">
        <f>locallinterp(R237,'BBG rates'!$N$10:$N$369,'BBG rates'!$P$10:$P$369)</f>
        <v>18.239232467373551</v>
      </c>
      <c r="AI237" s="185">
        <f t="shared" si="71"/>
        <v>216</v>
      </c>
      <c r="AJ237" s="127">
        <f>locallinterp(MIN(AI237,CAP_Senior*12),'BBG rates'!$X$24:$X$65,'BBG rates'!$Y$24:$Y$65)</f>
        <v>65.91267827034298</v>
      </c>
      <c r="AK237" s="127">
        <f>locallinterp(MIN(AI237,CAP_CB*12),'BBG rates'!$AA$25:$AA$40,'BBG rates'!$AC$25:$AC$40)</f>
        <v>11</v>
      </c>
      <c r="AL237" s="144">
        <f t="shared" si="72"/>
        <v>20.335155305958306</v>
      </c>
      <c r="AM237" s="142">
        <f>(SUMPRODUCT(AL237:AL$381,G237:G$381)+SUMPRODUCT(AL237:AL$381,H237:H$381))/12</f>
        <v>4581047.8554045344</v>
      </c>
    </row>
    <row r="238" spans="1:39" x14ac:dyDescent="0.2">
      <c r="A238" s="7">
        <v>217</v>
      </c>
      <c r="B238" s="7">
        <v>108.5</v>
      </c>
      <c r="C238" s="7">
        <v>54.25</v>
      </c>
      <c r="D238" s="12">
        <f t="shared" si="64"/>
        <v>18.083333333333332</v>
      </c>
      <c r="E238" s="29">
        <f t="shared" si="63"/>
        <v>2616972.5582454056</v>
      </c>
      <c r="F238" s="2">
        <f t="shared" si="65"/>
        <v>8233.0950363144821</v>
      </c>
      <c r="G238" s="2">
        <f t="shared" si="73"/>
        <v>14552.78600829831</v>
      </c>
      <c r="H238" s="2">
        <f t="shared" si="74"/>
        <v>8595.4263620773436</v>
      </c>
      <c r="I238" s="2">
        <f t="shared" si="62"/>
        <v>31381.307406690132</v>
      </c>
      <c r="J238" s="2">
        <f t="shared" si="80"/>
        <v>567478.64227097982</v>
      </c>
      <c r="K238" s="2">
        <f t="shared" si="66"/>
        <v>15967.586938991955</v>
      </c>
      <c r="L238" s="2">
        <f t="shared" si="66"/>
        <v>288747.19714677118</v>
      </c>
      <c r="M238" s="2"/>
      <c r="N238" s="28">
        <f t="shared" si="81"/>
        <v>5331246.3588627763</v>
      </c>
      <c r="O238" s="2">
        <f t="shared" si="75"/>
        <v>16717.395318592233</v>
      </c>
      <c r="P238" s="2">
        <f t="shared" si="76"/>
        <v>29549.601409254021</v>
      </c>
      <c r="R238">
        <f t="shared" si="77"/>
        <v>217</v>
      </c>
      <c r="S238" s="89">
        <f t="shared" si="67"/>
        <v>23148.212370375652</v>
      </c>
      <c r="T238" s="89">
        <f>IF(AND(S238=0,S237&gt;0),SUM($G238:$H$381),S238)</f>
        <v>23148.212370375652</v>
      </c>
      <c r="U238" s="82">
        <f>SUM(T238:T$381)</f>
        <v>2640120.7706157817</v>
      </c>
      <c r="V238" s="68">
        <f>localspline(R238,'BBG rates'!$G$10:$G$27,'BBG rates'!$K$10:$K$27)</f>
        <v>0.98766565889764224</v>
      </c>
      <c r="W238" s="68">
        <f>locallinterp(R238,'BBG rates'!$G$10:$G$27,'BBG rates'!$J$10:$J$27)</f>
        <v>5.6241666666666669E-2</v>
      </c>
      <c r="X238" s="56">
        <f t="shared" si="78"/>
        <v>5.6227174217404752E-2</v>
      </c>
      <c r="Y238" s="66">
        <f t="shared" si="68"/>
        <v>227.18542298822902</v>
      </c>
      <c r="Z238" s="72">
        <f t="shared" si="69"/>
        <v>0.1032613775173203</v>
      </c>
      <c r="AA238" s="79">
        <f t="shared" si="70"/>
        <v>-70.48825655045512</v>
      </c>
      <c r="AB238" s="81">
        <f t="shared" si="79"/>
        <v>-3.2038650959447329E-2</v>
      </c>
      <c r="AD238" s="95">
        <f>locallinterp(R238,'BBG rates'!$N$10:$N$369,'BBG rates'!$P$10:$P$369)</f>
        <v>18.321537938948353</v>
      </c>
      <c r="AI238" s="185">
        <f t="shared" si="71"/>
        <v>217</v>
      </c>
      <c r="AJ238" s="127">
        <f>locallinterp(MIN(AI238,CAP_Senior*12),'BBG rates'!$X$24:$X$65,'BBG rates'!$Y$24:$Y$65)</f>
        <v>65.998464928091821</v>
      </c>
      <c r="AK238" s="127">
        <f>locallinterp(MIN(AI238,CAP_CB*12),'BBG rates'!$AA$25:$AA$40,'BBG rates'!$AC$25:$AC$40)</f>
        <v>11</v>
      </c>
      <c r="AL238" s="144">
        <f t="shared" si="72"/>
        <v>20.34973903777561</v>
      </c>
      <c r="AM238" s="142">
        <f>(SUMPRODUCT(AL238:AL$381,G238:G$381)+SUMPRODUCT(AL238:AL$381,H238:H$381))/12</f>
        <v>4541688.0586080747</v>
      </c>
    </row>
    <row r="239" spans="1:39" x14ac:dyDescent="0.2">
      <c r="A239" s="7">
        <v>218</v>
      </c>
      <c r="B239" s="7">
        <v>109</v>
      </c>
      <c r="C239" s="7">
        <v>54.5</v>
      </c>
      <c r="D239" s="12">
        <f t="shared" si="64"/>
        <v>18.166666666666668</v>
      </c>
      <c r="E239" s="29">
        <f t="shared" si="63"/>
        <v>2593902.5276252702</v>
      </c>
      <c r="F239" s="2">
        <f t="shared" si="65"/>
        <v>8160.9084020940927</v>
      </c>
      <c r="G239" s="2">
        <f t="shared" si="73"/>
        <v>14550.377597270501</v>
      </c>
      <c r="H239" s="2">
        <f t="shared" si="74"/>
        <v>8519.6530228646498</v>
      </c>
      <c r="I239" s="2">
        <f t="shared" si="62"/>
        <v>31230.939022229242</v>
      </c>
      <c r="J239" s="2">
        <f t="shared" si="80"/>
        <v>567362.05890383129</v>
      </c>
      <c r="K239" s="2">
        <f t="shared" si="66"/>
        <v>15841.674246788745</v>
      </c>
      <c r="L239" s="2">
        <f t="shared" si="66"/>
        <v>287790.41548332886</v>
      </c>
      <c r="M239" s="2"/>
      <c r="N239" s="28">
        <f t="shared" si="81"/>
        <v>5301604.6083823908</v>
      </c>
      <c r="O239" s="2">
        <f t="shared" si="75"/>
        <v>16625.246247460593</v>
      </c>
      <c r="P239" s="2">
        <f t="shared" si="76"/>
        <v>29641.750480385672</v>
      </c>
      <c r="R239">
        <f t="shared" si="77"/>
        <v>218</v>
      </c>
      <c r="S239" s="89">
        <f t="shared" si="67"/>
        <v>23070.030620135149</v>
      </c>
      <c r="T239" s="89">
        <f>IF(AND(S239=0,S238&gt;0),SUM($G239:$H$381),S239)</f>
        <v>23070.030620135149</v>
      </c>
      <c r="U239" s="82">
        <f>SUM(T239:T$381)</f>
        <v>2616972.558245406</v>
      </c>
      <c r="V239" s="68">
        <f>localspline(R239,'BBG rates'!$G$10:$G$27,'BBG rates'!$K$10:$K$27)</f>
        <v>0.98734324629858417</v>
      </c>
      <c r="W239" s="68">
        <f>locallinterp(R239,'BBG rates'!$G$10:$G$27,'BBG rates'!$J$10:$J$27)</f>
        <v>5.7883333333333335E-2</v>
      </c>
      <c r="X239" s="56">
        <f t="shared" si="78"/>
        <v>5.7867982642001436E-2</v>
      </c>
      <c r="Y239" s="66">
        <f t="shared" si="68"/>
        <v>226.10079084675351</v>
      </c>
      <c r="Z239" s="72">
        <f t="shared" si="69"/>
        <v>0.1036774146374756</v>
      </c>
      <c r="AA239" s="79">
        <f t="shared" si="70"/>
        <v>-69.870225303397092</v>
      </c>
      <c r="AB239" s="81">
        <f t="shared" si="79"/>
        <v>-3.2038650959447329E-2</v>
      </c>
      <c r="AD239" s="95">
        <f>locallinterp(R239,'BBG rates'!$N$10:$N$369,'BBG rates'!$P$10:$P$369)</f>
        <v>18.403816542806567</v>
      </c>
      <c r="AI239" s="185">
        <f t="shared" si="71"/>
        <v>218</v>
      </c>
      <c r="AJ239" s="127">
        <f>locallinterp(MIN(AI239,CAP_Senior*12),'BBG rates'!$X$24:$X$65,'BBG rates'!$Y$24:$Y$65)</f>
        <v>66.084251585840661</v>
      </c>
      <c r="AK239" s="127">
        <f>locallinterp(MIN(AI239,CAP_CB*12),'BBG rates'!$AA$25:$AA$40,'BBG rates'!$AC$25:$AC$40)</f>
        <v>11</v>
      </c>
      <c r="AL239" s="144">
        <f t="shared" si="72"/>
        <v>20.36432276959291</v>
      </c>
      <c r="AM239" s="142">
        <f>(SUMPRODUCT(AL239:AL$381,G239:G$381)+SUMPRODUCT(AL239:AL$381,H239:H$381))/12</f>
        <v>4502433.0518640615</v>
      </c>
    </row>
    <row r="240" spans="1:39" x14ac:dyDescent="0.2">
      <c r="A240" s="7">
        <v>219</v>
      </c>
      <c r="B240" s="7">
        <v>109.5</v>
      </c>
      <c r="C240" s="7">
        <v>54.75</v>
      </c>
      <c r="D240" s="12">
        <f t="shared" si="64"/>
        <v>18.25</v>
      </c>
      <c r="E240" s="29">
        <f t="shared" si="63"/>
        <v>2570910.4224113948</v>
      </c>
      <c r="F240" s="2">
        <f t="shared" si="65"/>
        <v>8088.9655740612834</v>
      </c>
      <c r="G240" s="2">
        <f t="shared" si="73"/>
        <v>14547.969584822291</v>
      </c>
      <c r="H240" s="2">
        <f t="shared" si="74"/>
        <v>8444.135629053113</v>
      </c>
      <c r="I240" s="2">
        <f t="shared" si="62"/>
        <v>31081.070787936689</v>
      </c>
      <c r="J240" s="2">
        <f t="shared" si="80"/>
        <v>567229.54187984462</v>
      </c>
      <c r="K240" s="2">
        <f t="shared" si="66"/>
        <v>15716.643011183776</v>
      </c>
      <c r="L240" s="2">
        <f t="shared" si="66"/>
        <v>286828.73495410394</v>
      </c>
      <c r="M240" s="2"/>
      <c r="N240" s="28">
        <f t="shared" si="81"/>
        <v>5271870.4214682393</v>
      </c>
      <c r="O240" s="2">
        <f t="shared" si="75"/>
        <v>16532.809813694414</v>
      </c>
      <c r="P240" s="2">
        <f t="shared" si="76"/>
        <v>29734.186914151847</v>
      </c>
      <c r="R240">
        <f t="shared" si="77"/>
        <v>219</v>
      </c>
      <c r="S240" s="89">
        <f t="shared" si="67"/>
        <v>22992.105213875402</v>
      </c>
      <c r="T240" s="89">
        <f>IF(AND(S240=0,S239&gt;0),SUM($G240:$H$381),S240)</f>
        <v>22992.105213875402</v>
      </c>
      <c r="U240" s="82">
        <f>SUM(T240:T$381)</f>
        <v>2593902.5276252707</v>
      </c>
      <c r="V240" s="68">
        <f>localspline(R240,'BBG rates'!$G$10:$G$27,'BBG rates'!$K$10:$K$27)</f>
        <v>0.98702261573065697</v>
      </c>
      <c r="W240" s="68">
        <f>locallinterp(R240,'BBG rates'!$G$10:$G$27,'BBG rates'!$J$10:$J$27)</f>
        <v>5.9525000000000002E-2</v>
      </c>
      <c r="X240" s="56">
        <f t="shared" si="78"/>
        <v>5.9508766389271273E-2</v>
      </c>
      <c r="Y240" s="66">
        <f t="shared" si="68"/>
        <v>224.9882774038565</v>
      </c>
      <c r="Z240" s="72">
        <f t="shared" si="69"/>
        <v>0.10408484128037035</v>
      </c>
      <c r="AA240" s="79">
        <f t="shared" si="70"/>
        <v>-69.254281421178533</v>
      </c>
      <c r="AB240" s="81">
        <f t="shared" si="79"/>
        <v>-3.2038650959447329E-2</v>
      </c>
      <c r="AD240" s="95">
        <f>locallinterp(R240,'BBG rates'!$N$10:$N$369,'BBG rates'!$P$10:$P$369)</f>
        <v>18.486068427450789</v>
      </c>
      <c r="AI240" s="185">
        <f t="shared" si="71"/>
        <v>219</v>
      </c>
      <c r="AJ240" s="127">
        <f>locallinterp(MIN(AI240,CAP_Senior*12),'BBG rates'!$X$24:$X$65,'BBG rates'!$Y$24:$Y$65)</f>
        <v>66.170038243589488</v>
      </c>
      <c r="AK240" s="127">
        <f>locallinterp(MIN(AI240,CAP_CB*12),'BBG rates'!$AA$25:$AA$40,'BBG rates'!$AC$25:$AC$40)</f>
        <v>11</v>
      </c>
      <c r="AL240" s="144">
        <f t="shared" si="72"/>
        <v>20.378906501410214</v>
      </c>
      <c r="AM240" s="142">
        <f>(SUMPRODUCT(AL240:AL$381,G240:G$381)+SUMPRODUCT(AL240:AL$381,H240:H$381))/12</f>
        <v>4463282.5893763257</v>
      </c>
    </row>
    <row r="241" spans="1:39" x14ac:dyDescent="0.2">
      <c r="A241" s="7">
        <v>220</v>
      </c>
      <c r="B241" s="7">
        <v>110</v>
      </c>
      <c r="C241" s="7">
        <v>55</v>
      </c>
      <c r="D241" s="12">
        <f t="shared" si="64"/>
        <v>18.333333333333332</v>
      </c>
      <c r="E241" s="29">
        <f t="shared" si="63"/>
        <v>2547995.9870990678</v>
      </c>
      <c r="F241" s="2">
        <f t="shared" si="65"/>
        <v>8017.2657528191567</v>
      </c>
      <c r="G241" s="2">
        <f t="shared" si="73"/>
        <v>14545.561970887726</v>
      </c>
      <c r="H241" s="2">
        <f t="shared" si="74"/>
        <v>8368.8733414394646</v>
      </c>
      <c r="I241" s="2">
        <f t="shared" si="62"/>
        <v>30931.70106514635</v>
      </c>
      <c r="J241" s="2">
        <f t="shared" si="80"/>
        <v>567081.18619434966</v>
      </c>
      <c r="K241" s="2">
        <f t="shared" si="66"/>
        <v>15592.48735629775</v>
      </c>
      <c r="L241" s="2">
        <f t="shared" si="66"/>
        <v>285862.26819879207</v>
      </c>
      <c r="M241" s="2"/>
      <c r="N241" s="28">
        <f t="shared" si="81"/>
        <v>5242043.5098615596</v>
      </c>
      <c r="O241" s="2">
        <f t="shared" si="75"/>
        <v>16440.085121166561</v>
      </c>
      <c r="P241" s="2">
        <f t="shared" si="76"/>
        <v>29826.911606679707</v>
      </c>
      <c r="R241">
        <f t="shared" si="77"/>
        <v>220</v>
      </c>
      <c r="S241" s="89">
        <f t="shared" si="67"/>
        <v>22914.43531232719</v>
      </c>
      <c r="T241" s="89">
        <f>IF(AND(S241=0,S240&gt;0),SUM($G241:$H$381),S241)</f>
        <v>22914.43531232719</v>
      </c>
      <c r="U241" s="82">
        <f>SUM(T241:T$381)</f>
        <v>2570910.4224113952</v>
      </c>
      <c r="V241" s="68">
        <f>localspline(R241,'BBG rates'!$G$10:$G$27,'BBG rates'!$K$10:$K$27)</f>
        <v>0.98670381355165504</v>
      </c>
      <c r="W241" s="68">
        <f>locallinterp(R241,'BBG rates'!$G$10:$G$27,'BBG rates'!$J$10:$J$27)</f>
        <v>6.1166666666666668E-2</v>
      </c>
      <c r="X241" s="56">
        <f t="shared" si="78"/>
        <v>6.1149525459747167E-2</v>
      </c>
      <c r="Y241" s="66">
        <f t="shared" si="68"/>
        <v>223.84808422221479</v>
      </c>
      <c r="Z241" s="72">
        <f t="shared" si="69"/>
        <v>0.10448349297783263</v>
      </c>
      <c r="AA241" s="79">
        <f t="shared" si="70"/>
        <v>-68.640418059703336</v>
      </c>
      <c r="AB241" s="81">
        <f t="shared" si="79"/>
        <v>-3.2038650959447336E-2</v>
      </c>
      <c r="AD241" s="95">
        <f>locallinterp(R241,'BBG rates'!$N$10:$N$369,'BBG rates'!$P$10:$P$369)</f>
        <v>18.568293745246759</v>
      </c>
      <c r="AI241" s="185">
        <f t="shared" si="71"/>
        <v>220</v>
      </c>
      <c r="AJ241" s="127">
        <f>locallinterp(MIN(AI241,CAP_Senior*12),'BBG rates'!$X$24:$X$65,'BBG rates'!$Y$24:$Y$65)</f>
        <v>66.255824901338329</v>
      </c>
      <c r="AK241" s="127">
        <f>locallinterp(MIN(AI241,CAP_CB*12),'BBG rates'!$AA$25:$AA$40,'BBG rates'!$AC$25:$AC$40)</f>
        <v>11</v>
      </c>
      <c r="AL241" s="144">
        <f t="shared" si="72"/>
        <v>20.393490233227517</v>
      </c>
      <c r="AM241" s="142">
        <f>(SUMPRODUCT(AL241:AL$381,G241:G$381)+SUMPRODUCT(AL241:AL$381,H241:H$381))/12</f>
        <v>4424236.4258409804</v>
      </c>
    </row>
    <row r="242" spans="1:39" x14ac:dyDescent="0.2">
      <c r="A242" s="7">
        <v>221</v>
      </c>
      <c r="B242" s="7">
        <v>110.5</v>
      </c>
      <c r="C242" s="7">
        <v>55.25</v>
      </c>
      <c r="D242" s="12">
        <f t="shared" si="64"/>
        <v>18.416666666666668</v>
      </c>
      <c r="E242" s="29">
        <f t="shared" si="63"/>
        <v>2525158.9670200991</v>
      </c>
      <c r="F242" s="2">
        <f t="shared" si="65"/>
        <v>7945.8081415880361</v>
      </c>
      <c r="G242" s="2">
        <f t="shared" si="73"/>
        <v>14543.154755400843</v>
      </c>
      <c r="H242" s="2">
        <f t="shared" si="74"/>
        <v>8293.8653235679794</v>
      </c>
      <c r="I242" s="2">
        <f t="shared" si="62"/>
        <v>30782.828220556861</v>
      </c>
      <c r="J242" s="2">
        <f t="shared" si="80"/>
        <v>566917.08639525552</v>
      </c>
      <c r="K242" s="2">
        <f t="shared" si="66"/>
        <v>15469.201444542101</v>
      </c>
      <c r="L242" s="2">
        <f t="shared" si="66"/>
        <v>284891.12660365034</v>
      </c>
      <c r="M242" s="2"/>
      <c r="N242" s="28">
        <f t="shared" si="81"/>
        <v>5212123.5844046688</v>
      </c>
      <c r="O242" s="2">
        <f t="shared" si="75"/>
        <v>16347.071270955355</v>
      </c>
      <c r="P242" s="2">
        <f t="shared" si="76"/>
        <v>29919.925456890905</v>
      </c>
      <c r="R242">
        <f t="shared" si="77"/>
        <v>221</v>
      </c>
      <c r="S242" s="89">
        <f t="shared" si="67"/>
        <v>22837.020078968824</v>
      </c>
      <c r="T242" s="89">
        <f>IF(AND(S242=0,S241&gt;0),SUM($G242:$H$381),S242)</f>
        <v>22837.020078968824</v>
      </c>
      <c r="U242" s="82">
        <f>SUM(T242:T$381)</f>
        <v>2547995.9870990682</v>
      </c>
      <c r="V242" s="68">
        <f>localspline(R242,'BBG rates'!$G$10:$G$27,'BBG rates'!$K$10:$K$27)</f>
        <v>0.98638679676445129</v>
      </c>
      <c r="W242" s="68">
        <f>locallinterp(R242,'BBG rates'!$G$10:$G$27,'BBG rates'!$J$10:$J$27)</f>
        <v>6.2808333333333327E-2</v>
      </c>
      <c r="X242" s="56">
        <f t="shared" si="78"/>
        <v>6.2790259854494934E-2</v>
      </c>
      <c r="Y242" s="66">
        <f t="shared" si="68"/>
        <v>222.68041185094239</v>
      </c>
      <c r="Z242" s="72">
        <f t="shared" si="69"/>
        <v>0.10487320057570454</v>
      </c>
      <c r="AA242" s="79">
        <f t="shared" si="70"/>
        <v>-68.02862839728293</v>
      </c>
      <c r="AB242" s="81">
        <f t="shared" si="79"/>
        <v>-3.2038650959447336E-2</v>
      </c>
      <c r="AD242" s="95">
        <f>locallinterp(R242,'BBG rates'!$N$10:$N$369,'BBG rates'!$P$10:$P$369)</f>
        <v>18.650492644977131</v>
      </c>
      <c r="AI242" s="185">
        <f t="shared" si="71"/>
        <v>221</v>
      </c>
      <c r="AJ242" s="127">
        <f>locallinterp(MIN(AI242,CAP_Senior*12),'BBG rates'!$X$24:$X$65,'BBG rates'!$Y$24:$Y$65)</f>
        <v>66.34161155908717</v>
      </c>
      <c r="AK242" s="127">
        <f>locallinterp(MIN(AI242,CAP_CB*12),'BBG rates'!$AA$25:$AA$40,'BBG rates'!$AC$25:$AC$40)</f>
        <v>11</v>
      </c>
      <c r="AL242" s="144">
        <f t="shared" si="72"/>
        <v>20.408073965044821</v>
      </c>
      <c r="AM242" s="142">
        <f>(SUMPRODUCT(AL242:AL$381,G242:G$381)+SUMPRODUCT(AL242:AL$381,H242:H$381))/12</f>
        <v>4385294.3164458247</v>
      </c>
    </row>
    <row r="243" spans="1:39" x14ac:dyDescent="0.2">
      <c r="A243" s="7">
        <v>222</v>
      </c>
      <c r="B243" s="7">
        <v>111</v>
      </c>
      <c r="C243" s="7">
        <v>55.5</v>
      </c>
      <c r="D243" s="12">
        <f t="shared" si="64"/>
        <v>18.5</v>
      </c>
      <c r="E243" s="29">
        <f t="shared" si="63"/>
        <v>2502399.1083400818</v>
      </c>
      <c r="F243" s="2">
        <f t="shared" si="65"/>
        <v>7874.5919461968997</v>
      </c>
      <c r="G243" s="2">
        <f t="shared" si="73"/>
        <v>14540.747938295712</v>
      </c>
      <c r="H243" s="2">
        <f t="shared" si="74"/>
        <v>8219.1107417214898</v>
      </c>
      <c r="I243" s="2">
        <f t="shared" si="62"/>
        <v>30634.4506262141</v>
      </c>
      <c r="J243" s="2">
        <f t="shared" si="80"/>
        <v>566737.33658496081</v>
      </c>
      <c r="K243" s="2">
        <f t="shared" si="66"/>
        <v>15346.779476372238</v>
      </c>
      <c r="L243" s="2">
        <f t="shared" si="66"/>
        <v>283915.42031288636</v>
      </c>
      <c r="M243" s="2"/>
      <c r="N243" s="28">
        <f t="shared" si="81"/>
        <v>5182110.3550381586</v>
      </c>
      <c r="O243" s="2">
        <f t="shared" si="75"/>
        <v>16253.767361335884</v>
      </c>
      <c r="P243" s="2">
        <f t="shared" si="76"/>
        <v>30013.229366510383</v>
      </c>
      <c r="R243">
        <f t="shared" si="77"/>
        <v>222</v>
      </c>
      <c r="S243" s="89">
        <f t="shared" si="67"/>
        <v>22759.858680017202</v>
      </c>
      <c r="T243" s="89">
        <f>IF(AND(S243=0,S242&gt;0),SUM($G243:$H$381),S243)</f>
        <v>22759.858680017202</v>
      </c>
      <c r="U243" s="82">
        <f>SUM(T243:T$381)</f>
        <v>2525158.9670201</v>
      </c>
      <c r="V243" s="68">
        <f>localspline(R243,'BBG rates'!$G$10:$G$27,'BBG rates'!$K$10:$K$27)</f>
        <v>0.98607164152634752</v>
      </c>
      <c r="W243" s="68">
        <f>locallinterp(R243,'BBG rates'!$G$10:$G$27,'BBG rates'!$J$10:$J$27)</f>
        <v>6.4449999999999993E-2</v>
      </c>
      <c r="X243" s="56">
        <f t="shared" si="78"/>
        <v>6.4430969574047481E-2</v>
      </c>
      <c r="Y243" s="66">
        <f t="shared" si="68"/>
        <v>221.4854598300584</v>
      </c>
      <c r="Z243" s="72">
        <f t="shared" si="69"/>
        <v>0.10525379006523135</v>
      </c>
      <c r="AA243" s="79">
        <f t="shared" si="70"/>
        <v>-67.418905634562947</v>
      </c>
      <c r="AB243" s="81">
        <f t="shared" si="79"/>
        <v>-3.2038650959447322E-2</v>
      </c>
      <c r="AD243" s="95">
        <f>locallinterp(R243,'BBG rates'!$N$10:$N$369,'BBG rates'!$P$10:$P$369)</f>
        <v>18.732665281770995</v>
      </c>
      <c r="AI243" s="185">
        <f t="shared" si="71"/>
        <v>222</v>
      </c>
      <c r="AJ243" s="127">
        <f>locallinterp(MIN(AI243,CAP_Senior*12),'BBG rates'!$X$24:$X$65,'BBG rates'!$Y$24:$Y$65)</f>
        <v>66.427398216835996</v>
      </c>
      <c r="AK243" s="127">
        <f>locallinterp(MIN(AI243,CAP_CB*12),'BBG rates'!$AA$25:$AA$40,'BBG rates'!$AC$25:$AC$40)</f>
        <v>11</v>
      </c>
      <c r="AL243" s="144">
        <f t="shared" si="72"/>
        <v>20.422657696862117</v>
      </c>
      <c r="AM243" s="142">
        <f>(SUMPRODUCT(AL243:AL$381,G243:G$381)+SUMPRODUCT(AL243:AL$381,H243:H$381))/12</f>
        <v>4346456.0168697564</v>
      </c>
    </row>
    <row r="244" spans="1:39" x14ac:dyDescent="0.2">
      <c r="A244" s="7">
        <v>223</v>
      </c>
      <c r="B244" s="7">
        <v>111.5</v>
      </c>
      <c r="C244" s="7">
        <v>55.75</v>
      </c>
      <c r="D244" s="12">
        <f t="shared" si="64"/>
        <v>18.583333333333332</v>
      </c>
      <c r="E244" s="29">
        <f t="shared" si="63"/>
        <v>2479716.1580556631</v>
      </c>
      <c r="F244" s="2">
        <f t="shared" si="65"/>
        <v>7803.6163750748392</v>
      </c>
      <c r="G244" s="2">
        <f t="shared" si="73"/>
        <v>14538.341519506397</v>
      </c>
      <c r="H244" s="2">
        <f t="shared" si="74"/>
        <v>8144.6087649124156</v>
      </c>
      <c r="I244" s="2">
        <f t="shared" si="62"/>
        <v>30486.566659493652</v>
      </c>
      <c r="J244" s="2">
        <f t="shared" si="80"/>
        <v>566542.03042225703</v>
      </c>
      <c r="K244" s="2">
        <f t="shared" si="66"/>
        <v>15225.215690042343</v>
      </c>
      <c r="L244" s="2">
        <f t="shared" si="66"/>
        <v>282935.25823995355</v>
      </c>
      <c r="M244" s="2"/>
      <c r="N244" s="28">
        <f t="shared" si="81"/>
        <v>5152003.5307980832</v>
      </c>
      <c r="O244" s="2">
        <f t="shared" si="75"/>
        <v>16160.172487771237</v>
      </c>
      <c r="P244" s="2">
        <f t="shared" si="76"/>
        <v>30106.824240075028</v>
      </c>
      <c r="R244">
        <f t="shared" si="77"/>
        <v>223</v>
      </c>
      <c r="S244" s="89">
        <f t="shared" si="67"/>
        <v>22682.950284418814</v>
      </c>
      <c r="T244" s="89">
        <f>IF(AND(S244=0,S243&gt;0),SUM($G244:$H$381),S244)</f>
        <v>22682.950284418814</v>
      </c>
      <c r="U244" s="82">
        <f>SUM(T244:T$381)</f>
        <v>2502399.1083400827</v>
      </c>
      <c r="V244" s="68">
        <f>localspline(R244,'BBG rates'!$G$10:$G$27,'BBG rates'!$K$10:$K$27)</f>
        <v>0.9857583048428944</v>
      </c>
      <c r="W244" s="68">
        <f>locallinterp(R244,'BBG rates'!$G$10:$G$27,'BBG rates'!$J$10:$J$27)</f>
        <v>6.6091666666666674E-2</v>
      </c>
      <c r="X244" s="56">
        <f t="shared" si="78"/>
        <v>6.6071654619470621E-2</v>
      </c>
      <c r="Y244" s="66">
        <f t="shared" si="68"/>
        <v>220.26342669495691</v>
      </c>
      <c r="Z244" s="72">
        <f t="shared" si="69"/>
        <v>0.10562508240712938</v>
      </c>
      <c r="AA244" s="79">
        <f t="shared" si="70"/>
        <v>-66.811242994450097</v>
      </c>
      <c r="AB244" s="81">
        <f t="shared" si="79"/>
        <v>-3.2038650959447322E-2</v>
      </c>
      <c r="AD244" s="95">
        <f>locallinterp(R244,'BBG rates'!$N$10:$N$369,'BBG rates'!$P$10:$P$369)</f>
        <v>18.814811807174568</v>
      </c>
      <c r="AI244" s="185">
        <f t="shared" si="71"/>
        <v>223</v>
      </c>
      <c r="AJ244" s="127">
        <f>locallinterp(MIN(AI244,CAP_Senior*12),'BBG rates'!$X$24:$X$65,'BBG rates'!$Y$24:$Y$65)</f>
        <v>66.513184874584837</v>
      </c>
      <c r="AK244" s="127">
        <f>locallinterp(MIN(AI244,CAP_CB*12),'BBG rates'!$AA$25:$AA$40,'BBG rates'!$AC$25:$AC$40)</f>
        <v>11</v>
      </c>
      <c r="AL244" s="144">
        <f t="shared" si="72"/>
        <v>20.437241428679421</v>
      </c>
      <c r="AM244" s="142">
        <f>(SUMPRODUCT(AL244:AL$381,G244:G$381)+SUMPRODUCT(AL244:AL$381,H244:H$381))/12</f>
        <v>4307721.2832821785</v>
      </c>
    </row>
    <row r="245" spans="1:39" x14ac:dyDescent="0.2">
      <c r="A245" s="7">
        <v>224</v>
      </c>
      <c r="B245" s="7">
        <v>112</v>
      </c>
      <c r="C245" s="7">
        <v>56</v>
      </c>
      <c r="D245" s="12">
        <f t="shared" si="64"/>
        <v>18.666666666666668</v>
      </c>
      <c r="E245" s="29">
        <f t="shared" si="63"/>
        <v>2457109.8639918226</v>
      </c>
      <c r="F245" s="2">
        <f t="shared" si="65"/>
        <v>7732.8806392425504</v>
      </c>
      <c r="G245" s="2">
        <f t="shared" si="73"/>
        <v>14535.935498966983</v>
      </c>
      <c r="H245" s="2">
        <f t="shared" si="74"/>
        <v>8070.3585648738308</v>
      </c>
      <c r="I245" s="2">
        <f t="shared" si="62"/>
        <v>30339.174703083365</v>
      </c>
      <c r="J245" s="2">
        <f t="shared" si="80"/>
        <v>566331.26112422289</v>
      </c>
      <c r="K245" s="2">
        <f t="shared" si="66"/>
        <v>15104.504361361742</v>
      </c>
      <c r="L245" s="2">
        <f t="shared" si="66"/>
        <v>281950.74807875254</v>
      </c>
      <c r="M245" s="2"/>
      <c r="N245" s="28">
        <f t="shared" si="81"/>
        <v>5121802.8198131407</v>
      </c>
      <c r="O245" s="2">
        <f t="shared" si="75"/>
        <v>16066.285742903749</v>
      </c>
      <c r="P245" s="2">
        <f t="shared" si="76"/>
        <v>30200.710984942507</v>
      </c>
      <c r="R245">
        <f t="shared" si="77"/>
        <v>224</v>
      </c>
      <c r="S245" s="89">
        <f t="shared" si="67"/>
        <v>22606.294063840814</v>
      </c>
      <c r="T245" s="89">
        <f>IF(AND(S245=0,S244&gt;0),SUM($G245:$H$381),S245)</f>
        <v>22606.294063840814</v>
      </c>
      <c r="U245" s="82">
        <f>SUM(T245:T$381)</f>
        <v>2479716.158055664</v>
      </c>
      <c r="V245" s="68">
        <f>localspline(R245,'BBG rates'!$G$10:$G$27,'BBG rates'!$K$10:$K$27)</f>
        <v>0.9854468628688533</v>
      </c>
      <c r="W245" s="68">
        <f>locallinterp(R245,'BBG rates'!$G$10:$G$27,'BBG rates'!$J$10:$J$27)</f>
        <v>6.773333333333334E-2</v>
      </c>
      <c r="X245" s="56">
        <f t="shared" si="78"/>
        <v>6.7712314991297262E-2</v>
      </c>
      <c r="Y245" s="66">
        <f t="shared" si="68"/>
        <v>219.01450998083794</v>
      </c>
      <c r="Z245" s="72">
        <f t="shared" si="69"/>
        <v>0.10598689334793852</v>
      </c>
      <c r="AA245" s="79">
        <f t="shared" si="70"/>
        <v>-66.205633722039266</v>
      </c>
      <c r="AB245" s="81">
        <f t="shared" si="79"/>
        <v>-3.2038650959447315E-2</v>
      </c>
      <c r="AD245" s="95">
        <f>locallinterp(R245,'BBG rates'!$N$10:$N$369,'BBG rates'!$P$10:$P$369)</f>
        <v>18.896932379080305</v>
      </c>
      <c r="AI245" s="185">
        <f t="shared" si="71"/>
        <v>224</v>
      </c>
      <c r="AJ245" s="127">
        <f>locallinterp(MIN(AI245,CAP_Senior*12),'BBG rates'!$X$24:$X$65,'BBG rates'!$Y$24:$Y$65)</f>
        <v>66.598971532333678</v>
      </c>
      <c r="AK245" s="127">
        <f>locallinterp(MIN(AI245,CAP_CB*12),'BBG rates'!$AA$25:$AA$40,'BBG rates'!$AC$25:$AC$40)</f>
        <v>11</v>
      </c>
      <c r="AL245" s="144">
        <f t="shared" si="72"/>
        <v>20.451825160496725</v>
      </c>
      <c r="AM245" s="142">
        <f>(SUMPRODUCT(AL245:AL$381,G245:G$381)+SUMPRODUCT(AL245:AL$381,H245:H$381))/12</f>
        <v>4269089.8723423947</v>
      </c>
    </row>
    <row r="246" spans="1:39" x14ac:dyDescent="0.2">
      <c r="A246" s="7">
        <v>225</v>
      </c>
      <c r="B246" s="7">
        <v>112.5</v>
      </c>
      <c r="C246" s="7">
        <v>56.25</v>
      </c>
      <c r="D246" s="12">
        <f t="shared" si="64"/>
        <v>18.75</v>
      </c>
      <c r="E246" s="29">
        <f t="shared" si="63"/>
        <v>2434579.9747991604</v>
      </c>
      <c r="F246" s="2">
        <f t="shared" si="65"/>
        <v>7662.3839523038469</v>
      </c>
      <c r="G246" s="2">
        <f t="shared" si="73"/>
        <v>14533.529876611565</v>
      </c>
      <c r="H246" s="2">
        <f t="shared" si="74"/>
        <v>7996.3593160505534</v>
      </c>
      <c r="I246" s="2">
        <f t="shared" si="62"/>
        <v>30192.273144965962</v>
      </c>
      <c r="J246" s="2">
        <f t="shared" si="80"/>
        <v>566105.12146811176</v>
      </c>
      <c r="K246" s="2">
        <f t="shared" si="66"/>
        <v>14984.63980345285</v>
      </c>
      <c r="L246" s="2">
        <f t="shared" si="66"/>
        <v>280961.99631474091</v>
      </c>
      <c r="M246" s="2"/>
      <c r="N246" s="28">
        <f t="shared" si="81"/>
        <v>5091507.9293018403</v>
      </c>
      <c r="O246" s="2">
        <f t="shared" si="75"/>
        <v>15972.106216546208</v>
      </c>
      <c r="P246" s="2">
        <f t="shared" si="76"/>
        <v>30294.890511300051</v>
      </c>
      <c r="R246">
        <f t="shared" si="77"/>
        <v>225</v>
      </c>
      <c r="S246" s="89">
        <f t="shared" si="67"/>
        <v>22529.889192662118</v>
      </c>
      <c r="T246" s="89">
        <f>IF(AND(S246=0,S245&gt;0),SUM($G246:$H$381),S246)</f>
        <v>22529.889192662118</v>
      </c>
      <c r="U246" s="82">
        <f>SUM(T246:T$381)</f>
        <v>2457109.863991823</v>
      </c>
      <c r="V246" s="68">
        <f>localspline(R246,'BBG rates'!$G$10:$G$27,'BBG rates'!$K$10:$K$27)</f>
        <v>0.98513727261217809</v>
      </c>
      <c r="W246" s="68">
        <f>locallinterp(R246,'BBG rates'!$G$10:$G$27,'BBG rates'!$J$10:$J$27)</f>
        <v>6.9375000000000006E-2</v>
      </c>
      <c r="X246" s="56">
        <f t="shared" si="78"/>
        <v>6.9352950690326765E-2</v>
      </c>
      <c r="Y246" s="66">
        <f t="shared" si="68"/>
        <v>217.73890622714072</v>
      </c>
      <c r="Z246" s="72">
        <f t="shared" si="69"/>
        <v>0.10633903322828318</v>
      </c>
      <c r="AA246" s="79">
        <f t="shared" si="70"/>
        <v>-65.60207108454091</v>
      </c>
      <c r="AB246" s="81">
        <f t="shared" si="79"/>
        <v>-3.2038650959447322E-2</v>
      </c>
      <c r="AD246" s="95">
        <f>locallinterp(R246,'BBG rates'!$N$10:$N$369,'BBG rates'!$P$10:$P$369)</f>
        <v>18.979027151797986</v>
      </c>
      <c r="AI246" s="185">
        <f t="shared" si="71"/>
        <v>225</v>
      </c>
      <c r="AJ246" s="127">
        <f>locallinterp(MIN(AI246,CAP_Senior*12),'BBG rates'!$X$24:$X$65,'BBG rates'!$Y$24:$Y$65)</f>
        <v>66.684758190082519</v>
      </c>
      <c r="AK246" s="127">
        <f>locallinterp(MIN(AI246,CAP_CB*12),'BBG rates'!$AA$25:$AA$40,'BBG rates'!$AC$25:$AC$40)</f>
        <v>11</v>
      </c>
      <c r="AL246" s="144">
        <f t="shared" si="72"/>
        <v>20.466408892314028</v>
      </c>
      <c r="AM246" s="142">
        <f>(SUMPRODUCT(AL246:AL$381,G246:G$381)+SUMPRODUCT(AL246:AL$381,H246:H$381))/12</f>
        <v>4230561.5411990238</v>
      </c>
    </row>
    <row r="247" spans="1:39" x14ac:dyDescent="0.2">
      <c r="A247" s="7">
        <v>226</v>
      </c>
      <c r="B247" s="7">
        <v>113</v>
      </c>
      <c r="C247" s="7">
        <v>56.5</v>
      </c>
      <c r="D247" s="12">
        <f t="shared" si="64"/>
        <v>18.833333333333332</v>
      </c>
      <c r="E247" s="29">
        <f t="shared" si="63"/>
        <v>2412126.2399511961</v>
      </c>
      <c r="F247" s="2">
        <f t="shared" si="65"/>
        <v>7592.1255304371989</v>
      </c>
      <c r="G247" s="2">
        <f t="shared" si="73"/>
        <v>14531.124652374228</v>
      </c>
      <c r="H247" s="2">
        <f t="shared" si="74"/>
        <v>7922.6101955902741</v>
      </c>
      <c r="I247" s="2">
        <f t="shared" si="62"/>
        <v>30045.8603784017</v>
      </c>
      <c r="J247" s="2">
        <f t="shared" si="80"/>
        <v>565863.70379323198</v>
      </c>
      <c r="K247" s="2">
        <f t="shared" si="66"/>
        <v>14865.616366510658</v>
      </c>
      <c r="L247" s="2">
        <f t="shared" si="66"/>
        <v>279969.1082359507</v>
      </c>
      <c r="M247" s="2"/>
      <c r="N247" s="28">
        <f t="shared" si="81"/>
        <v>5061118.5655696671</v>
      </c>
      <c r="O247" s="2">
        <f t="shared" si="75"/>
        <v>15877.632995673021</v>
      </c>
      <c r="P247" s="2">
        <f t="shared" si="76"/>
        <v>30389.363732173235</v>
      </c>
      <c r="R247">
        <f t="shared" si="77"/>
        <v>226</v>
      </c>
      <c r="S247" s="89">
        <f t="shared" si="67"/>
        <v>22453.734847964501</v>
      </c>
      <c r="T247" s="89">
        <f>IF(AND(S247=0,S246&gt;0),SUM($G247:$H$381),S247)</f>
        <v>22453.734847964501</v>
      </c>
      <c r="U247" s="82">
        <f>SUM(T247:T$381)</f>
        <v>2434579.9747991618</v>
      </c>
      <c r="V247" s="68">
        <f>localspline(R247,'BBG rates'!$G$10:$G$27,'BBG rates'!$K$10:$K$27)</f>
        <v>0.98482959533282011</v>
      </c>
      <c r="W247" s="68">
        <f>locallinterp(R247,'BBG rates'!$G$10:$G$27,'BBG rates'!$J$10:$J$27)</f>
        <v>7.1016666666666672E-2</v>
      </c>
      <c r="X247" s="56">
        <f t="shared" si="78"/>
        <v>7.0993561717358489E-2</v>
      </c>
      <c r="Y247" s="66">
        <f t="shared" si="68"/>
        <v>216.43681098194304</v>
      </c>
      <c r="Z247" s="72">
        <f t="shared" si="69"/>
        <v>0.10668130678260315</v>
      </c>
      <c r="AA247" s="79">
        <f t="shared" si="70"/>
        <v>-65.000548371208637</v>
      </c>
      <c r="AB247" s="81">
        <f t="shared" si="79"/>
        <v>-3.2038650959447308E-2</v>
      </c>
      <c r="AD247" s="95">
        <f>locallinterp(R247,'BBG rates'!$N$10:$N$369,'BBG rates'!$P$10:$P$369)</f>
        <v>19.061096284742387</v>
      </c>
      <c r="AI247" s="185">
        <f t="shared" si="71"/>
        <v>226</v>
      </c>
      <c r="AJ247" s="127">
        <f>locallinterp(MIN(AI247,CAP_Senior*12),'BBG rates'!$X$24:$X$65,'BBG rates'!$Y$24:$Y$65)</f>
        <v>66.77054484783136</v>
      </c>
      <c r="AK247" s="127">
        <f>locallinterp(MIN(AI247,CAP_CB*12),'BBG rates'!$AA$25:$AA$40,'BBG rates'!$AC$25:$AC$40)</f>
        <v>11</v>
      </c>
      <c r="AL247" s="144">
        <f t="shared" si="72"/>
        <v>20.480992624131332</v>
      </c>
      <c r="AM247" s="142">
        <f>(SUMPRODUCT(AL247:AL$381,G247:G$381)+SUMPRODUCT(AL247:AL$381,H247:H$381))/12</f>
        <v>4192136.0474893949</v>
      </c>
    </row>
    <row r="248" spans="1:39" x14ac:dyDescent="0.2">
      <c r="A248" s="7">
        <v>227</v>
      </c>
      <c r="B248" s="7">
        <v>113.5</v>
      </c>
      <c r="C248" s="7">
        <v>56.75</v>
      </c>
      <c r="D248" s="12">
        <f t="shared" si="64"/>
        <v>18.916666666666668</v>
      </c>
      <c r="E248" s="29">
        <f t="shared" si="63"/>
        <v>2389748.4097416722</v>
      </c>
      <c r="F248" s="2">
        <f t="shared" si="65"/>
        <v>7522.1045923873162</v>
      </c>
      <c r="G248" s="2">
        <f t="shared" si="73"/>
        <v>14528.719826189106</v>
      </c>
      <c r="H248" s="2">
        <f t="shared" si="74"/>
        <v>7849.110383334697</v>
      </c>
      <c r="I248" s="2">
        <f t="shared" si="62"/>
        <v>29899.93480191112</v>
      </c>
      <c r="J248" s="2">
        <f t="shared" si="80"/>
        <v>565607.10000281874</v>
      </c>
      <c r="K248" s="2">
        <f t="shared" si="66"/>
        <v>14747.428437563767</v>
      </c>
      <c r="L248" s="2">
        <f t="shared" si="66"/>
        <v>278972.18794391461</v>
      </c>
      <c r="M248" s="2"/>
      <c r="N248" s="28">
        <f t="shared" si="81"/>
        <v>5030634.4340062318</v>
      </c>
      <c r="O248" s="2">
        <f t="shared" si="75"/>
        <v>15782.865164411363</v>
      </c>
      <c r="P248" s="2">
        <f t="shared" si="76"/>
        <v>30484.131563434894</v>
      </c>
      <c r="R248">
        <f t="shared" si="77"/>
        <v>227</v>
      </c>
      <c r="S248" s="89">
        <f t="shared" si="67"/>
        <v>22377.830209523803</v>
      </c>
      <c r="T248" s="89">
        <f>IF(AND(S248=0,S247&gt;0),SUM($G248:$H$381),S248)</f>
        <v>22377.830209523803</v>
      </c>
      <c r="U248" s="82">
        <f>SUM(T248:T$381)</f>
        <v>2412126.2399511971</v>
      </c>
      <c r="V248" s="68">
        <f>localspline(R248,'BBG rates'!$G$10:$G$27,'BBG rates'!$K$10:$K$27)</f>
        <v>0.98452383271849409</v>
      </c>
      <c r="W248" s="68">
        <f>locallinterp(R248,'BBG rates'!$G$10:$G$27,'BBG rates'!$J$10:$J$27)</f>
        <v>7.2658333333333339E-2</v>
      </c>
      <c r="X248" s="56">
        <f t="shared" si="78"/>
        <v>7.2634148073191795E-2</v>
      </c>
      <c r="Y248" s="66">
        <f t="shared" si="68"/>
        <v>215.10841880634788</v>
      </c>
      <c r="Z248" s="72">
        <f t="shared" si="69"/>
        <v>0.1070135129299203</v>
      </c>
      <c r="AA248" s="79">
        <f t="shared" si="70"/>
        <v>-64.401058893267049</v>
      </c>
      <c r="AB248" s="81">
        <f t="shared" si="79"/>
        <v>-3.2038650959447315E-2</v>
      </c>
      <c r="AD248" s="95">
        <f>locallinterp(R248,'BBG rates'!$N$10:$N$369,'BBG rates'!$P$10:$P$369)</f>
        <v>19.143139937468927</v>
      </c>
      <c r="AI248" s="185">
        <f t="shared" si="71"/>
        <v>227</v>
      </c>
      <c r="AJ248" s="127">
        <f>locallinterp(MIN(AI248,CAP_Senior*12),'BBG rates'!$X$24:$X$65,'BBG rates'!$Y$24:$Y$65)</f>
        <v>66.856331505580187</v>
      </c>
      <c r="AK248" s="127">
        <f>locallinterp(MIN(AI248,CAP_CB*12),'BBG rates'!$AA$25:$AA$40,'BBG rates'!$AC$25:$AC$40)</f>
        <v>11</v>
      </c>
      <c r="AL248" s="144">
        <f t="shared" si="72"/>
        <v>20.495576355948632</v>
      </c>
      <c r="AM248" s="142">
        <f>(SUMPRODUCT(AL248:AL$381,G248:G$381)+SUMPRODUCT(AL248:AL$381,H248:H$381))/12</f>
        <v>4153813.1493389481</v>
      </c>
    </row>
    <row r="249" spans="1:39" x14ac:dyDescent="0.2">
      <c r="A249" s="7">
        <v>228</v>
      </c>
      <c r="B249" s="7">
        <v>114</v>
      </c>
      <c r="C249" s="7">
        <v>57</v>
      </c>
      <c r="D249" s="12">
        <f t="shared" si="64"/>
        <v>19</v>
      </c>
      <c r="E249" s="29">
        <f t="shared" si="63"/>
        <v>2367446.2352818712</v>
      </c>
      <c r="F249" s="2">
        <f t="shared" si="65"/>
        <v>7452.320359456734</v>
      </c>
      <c r="G249" s="2">
        <f t="shared" si="73"/>
        <v>14526.315397990313</v>
      </c>
      <c r="H249" s="2">
        <f t="shared" si="74"/>
        <v>7775.8590618107346</v>
      </c>
      <c r="I249" s="2">
        <f t="shared" si="62"/>
        <v>29754.494819257779</v>
      </c>
      <c r="J249" s="2">
        <f t="shared" si="80"/>
        <v>565335.40156589786</v>
      </c>
      <c r="K249" s="2">
        <f t="shared" si="66"/>
        <v>14630.070440236948</v>
      </c>
      <c r="L249" s="2">
        <f t="shared" si="66"/>
        <v>277971.33836450207</v>
      </c>
      <c r="M249" s="2"/>
      <c r="N249" s="28">
        <f t="shared" si="81"/>
        <v>5000055.2390824175</v>
      </c>
      <c r="O249" s="2">
        <f t="shared" si="75"/>
        <v>15687.80180403231</v>
      </c>
      <c r="P249" s="2">
        <f t="shared" si="76"/>
        <v>30579.19492381395</v>
      </c>
      <c r="R249">
        <f t="shared" si="77"/>
        <v>228</v>
      </c>
      <c r="S249" s="89">
        <f t="shared" si="67"/>
        <v>22302.174459801048</v>
      </c>
      <c r="T249" s="89">
        <f>IF(AND(S249=0,S248&gt;0),SUM($G249:$H$381),S249)</f>
        <v>22302.174459801048</v>
      </c>
      <c r="U249" s="82">
        <f>SUM(T249:T$381)</f>
        <v>2389748.4097416727</v>
      </c>
      <c r="V249" s="68">
        <f>localspline(R249,'BBG rates'!$G$10:$G$27,'BBG rates'!$K$10:$K$27)</f>
        <v>0.98422000134997412</v>
      </c>
      <c r="W249" s="68">
        <f>locallinterp(R249,'BBG rates'!$G$10:$G$27,'BBG rates'!$J$10:$J$27)</f>
        <v>7.4300000000000005E-2</v>
      </c>
      <c r="X249" s="56">
        <f t="shared" si="78"/>
        <v>7.4274709758359592E-2</v>
      </c>
      <c r="Y249" s="66">
        <f t="shared" si="68"/>
        <v>213.7539232788518</v>
      </c>
      <c r="Z249" s="72">
        <f t="shared" si="69"/>
        <v>0.10733544455516547</v>
      </c>
      <c r="AA249" s="79">
        <f t="shared" si="70"/>
        <v>-63.803595983839791</v>
      </c>
      <c r="AB249" s="81">
        <f t="shared" si="79"/>
        <v>-3.2038650959447322E-2</v>
      </c>
      <c r="AD249" s="95">
        <f>locallinterp(R249,'BBG rates'!$N$10:$N$369,'BBG rates'!$P$10:$P$369)</f>
        <v>19.225158270914758</v>
      </c>
      <c r="AI249" s="185">
        <f t="shared" si="71"/>
        <v>228</v>
      </c>
      <c r="AJ249" s="127">
        <f>locallinterp(MIN(AI249,CAP_Senior*12),'BBG rates'!$X$24:$X$65,'BBG rates'!$Y$24:$Y$65)</f>
        <v>66.942118163329027</v>
      </c>
      <c r="AK249" s="127">
        <f>locallinterp(MIN(AI249,CAP_CB*12),'BBG rates'!$AA$25:$AA$40,'BBG rates'!$AC$25:$AC$40)</f>
        <v>11</v>
      </c>
      <c r="AL249" s="144">
        <f t="shared" si="72"/>
        <v>20.510160087765932</v>
      </c>
      <c r="AM249" s="142">
        <f>(SUMPRODUCT(AL249:AL$381,G249:G$381)+SUMPRODUCT(AL249:AL$381,H249:H$381))/12</f>
        <v>4115592.6053606342</v>
      </c>
    </row>
    <row r="250" spans="1:39" x14ac:dyDescent="0.2">
      <c r="A250" s="7">
        <v>229</v>
      </c>
      <c r="B250" s="7">
        <v>114.5</v>
      </c>
      <c r="C250" s="7">
        <v>57.25</v>
      </c>
      <c r="D250" s="12">
        <f t="shared" si="64"/>
        <v>19.083333333333332</v>
      </c>
      <c r="E250" s="29">
        <f t="shared" si="63"/>
        <v>2345219.4684979375</v>
      </c>
      <c r="F250" s="2">
        <f t="shared" si="65"/>
        <v>7382.7720554974494</v>
      </c>
      <c r="G250" s="2">
        <f t="shared" si="73"/>
        <v>14523.911367711977</v>
      </c>
      <c r="H250" s="2">
        <f t="shared" si="74"/>
        <v>7702.8554162217033</v>
      </c>
      <c r="I250" s="2">
        <f t="shared" si="62"/>
        <v>29609.53883943113</v>
      </c>
      <c r="J250" s="2">
        <f t="shared" si="80"/>
        <v>565048.69951914402</v>
      </c>
      <c r="K250" s="2">
        <f t="shared" si="66"/>
        <v>14513.536834515235</v>
      </c>
      <c r="L250" s="2">
        <f t="shared" si="66"/>
        <v>276966.66125866573</v>
      </c>
      <c r="M250" s="2"/>
      <c r="N250" s="28">
        <f t="shared" si="81"/>
        <v>4969380.6843475131</v>
      </c>
      <c r="O250" s="2">
        <f t="shared" si="75"/>
        <v>15592.441992941913</v>
      </c>
      <c r="P250" s="2">
        <f t="shared" si="76"/>
        <v>30674.55473490433</v>
      </c>
      <c r="R250">
        <f t="shared" si="77"/>
        <v>229</v>
      </c>
      <c r="S250" s="89">
        <f t="shared" si="67"/>
        <v>22226.766783933679</v>
      </c>
      <c r="T250" s="89">
        <f>IF(AND(S250=0,S249&gt;0),SUM($G250:$H$381),S250)</f>
        <v>22226.766783933679</v>
      </c>
      <c r="U250" s="82">
        <f>SUM(T250:T$381)</f>
        <v>2367446.2352818716</v>
      </c>
      <c r="V250" s="68">
        <f>localspline(R250,'BBG rates'!$G$10:$G$27,'BBG rates'!$K$10:$K$27)</f>
        <v>0.98391810290687287</v>
      </c>
      <c r="W250" s="68">
        <f>locallinterp(R250,'BBG rates'!$G$10:$G$27,'BBG rates'!$J$10:$J$27)</f>
        <v>7.5941666666666671E-2</v>
      </c>
      <c r="X250" s="56">
        <f t="shared" si="78"/>
        <v>7.5915246774194145E-2</v>
      </c>
      <c r="Y250" s="66">
        <f t="shared" si="68"/>
        <v>212.37351699970012</v>
      </c>
      <c r="Z250" s="72">
        <f t="shared" si="69"/>
        <v>0.10764688828056851</v>
      </c>
      <c r="AA250" s="79">
        <f t="shared" si="70"/>
        <v>-63.208152997877903</v>
      </c>
      <c r="AB250" s="81">
        <f t="shared" si="79"/>
        <v>-3.2038650959447322E-2</v>
      </c>
      <c r="AD250" s="95">
        <f>locallinterp(R250,'BBG rates'!$N$10:$N$369,'BBG rates'!$P$10:$P$369)</f>
        <v>19.307151446156997</v>
      </c>
      <c r="AI250" s="185">
        <f t="shared" si="71"/>
        <v>229</v>
      </c>
      <c r="AJ250" s="127">
        <f>locallinterp(MIN(AI250,CAP_Senior*12),'BBG rates'!$X$24:$X$65,'BBG rates'!$Y$24:$Y$65)</f>
        <v>67.02350352375727</v>
      </c>
      <c r="AK250" s="127">
        <f>locallinterp(MIN(AI250,CAP_CB*12),'BBG rates'!$AA$25:$AA$40,'BBG rates'!$AC$25:$AC$40)</f>
        <v>11</v>
      </c>
      <c r="AL250" s="144">
        <f t="shared" si="72"/>
        <v>20.523995599038734</v>
      </c>
      <c r="AM250" s="142">
        <f>(SUMPRODUCT(AL250:AL$381,G250:G$381)+SUMPRODUCT(AL250:AL$381,H250:H$381))/12</f>
        <v>4077474.1746543176</v>
      </c>
    </row>
    <row r="251" spans="1:39" x14ac:dyDescent="0.2">
      <c r="A251" s="7">
        <v>230</v>
      </c>
      <c r="B251" s="7">
        <v>115</v>
      </c>
      <c r="C251" s="7">
        <v>57.5</v>
      </c>
      <c r="D251" s="12">
        <f t="shared" si="64"/>
        <v>19.166666666666668</v>
      </c>
      <c r="E251" s="29">
        <f t="shared" si="63"/>
        <v>2323067.8621282107</v>
      </c>
      <c r="F251" s="2">
        <f t="shared" si="65"/>
        <v>7313.4589069025687</v>
      </c>
      <c r="G251" s="2">
        <f t="shared" si="73"/>
        <v>14521.507735288264</v>
      </c>
      <c r="H251" s="2">
        <f t="shared" si="74"/>
        <v>7630.0986344385701</v>
      </c>
      <c r="I251" s="2">
        <f t="shared" si="62"/>
        <v>29465.065276629404</v>
      </c>
      <c r="J251" s="2">
        <f t="shared" si="80"/>
        <v>564747.08446873026</v>
      </c>
      <c r="K251" s="2">
        <f t="shared" si="66"/>
        <v>14397.822116509502</v>
      </c>
      <c r="L251" s="2">
        <f t="shared" si="66"/>
        <v>275958.25723309879</v>
      </c>
      <c r="M251" s="2"/>
      <c r="N251" s="28">
        <f t="shared" si="81"/>
        <v>4938610.4724263391</v>
      </c>
      <c r="O251" s="2">
        <f t="shared" si="75"/>
        <v>15496.784806672289</v>
      </c>
      <c r="P251" s="2">
        <f t="shared" si="76"/>
        <v>30770.211921173959</v>
      </c>
      <c r="R251">
        <f t="shared" si="77"/>
        <v>230</v>
      </c>
      <c r="S251" s="89">
        <f t="shared" si="67"/>
        <v>22151.606369726833</v>
      </c>
      <c r="T251" s="89">
        <f>IF(AND(S251=0,S250&gt;0),SUM($G251:$H$381),S251)</f>
        <v>22151.606369726833</v>
      </c>
      <c r="U251" s="82">
        <f>SUM(T251:T$381)</f>
        <v>2345219.468497938</v>
      </c>
      <c r="V251" s="68">
        <f>localspline(R251,'BBG rates'!$G$10:$G$27,'BBG rates'!$K$10:$K$27)</f>
        <v>0.98361818377228694</v>
      </c>
      <c r="W251" s="68">
        <f>locallinterp(R251,'BBG rates'!$G$10:$G$27,'BBG rates'!$J$10:$J$27)</f>
        <v>7.7583333333333337E-2</v>
      </c>
      <c r="X251" s="56">
        <f t="shared" si="78"/>
        <v>7.7555759120961909E-2</v>
      </c>
      <c r="Y251" s="66">
        <f t="shared" si="68"/>
        <v>210.96739159520445</v>
      </c>
      <c r="Z251" s="72">
        <f t="shared" si="69"/>
        <v>0.10794762422656731</v>
      </c>
      <c r="AA251" s="79">
        <f t="shared" si="70"/>
        <v>-62.61472331208833</v>
      </c>
      <c r="AB251" s="81">
        <f t="shared" si="79"/>
        <v>-3.2038650959447322E-2</v>
      </c>
      <c r="AD251" s="95">
        <f>locallinterp(R251,'BBG rates'!$N$10:$N$369,'BBG rates'!$P$10:$P$369)</f>
        <v>19.389119628138022</v>
      </c>
      <c r="AI251" s="185">
        <f t="shared" si="71"/>
        <v>230</v>
      </c>
      <c r="AJ251" s="127">
        <f>locallinterp(MIN(AI251,CAP_Senior*12),'BBG rates'!$X$24:$X$65,'BBG rates'!$Y$24:$Y$65)</f>
        <v>67.104888884185527</v>
      </c>
      <c r="AK251" s="127">
        <f>locallinterp(MIN(AI251,CAP_CB*12),'BBG rates'!$AA$25:$AA$40,'BBG rates'!$AC$25:$AC$40)</f>
        <v>11</v>
      </c>
      <c r="AL251" s="144">
        <f t="shared" si="72"/>
        <v>20.53783111031154</v>
      </c>
      <c r="AM251" s="142">
        <f>(SUMPRODUCT(AL251:AL$381,G251:G$381)+SUMPRODUCT(AL251:AL$381,H251:H$381))/12</f>
        <v>4039459.002683124</v>
      </c>
    </row>
    <row r="252" spans="1:39" x14ac:dyDescent="0.2">
      <c r="A252" s="7">
        <v>231</v>
      </c>
      <c r="B252" s="7">
        <v>115.5</v>
      </c>
      <c r="C252" s="7">
        <v>57.75</v>
      </c>
      <c r="D252" s="12">
        <f t="shared" si="64"/>
        <v>19.25</v>
      </c>
      <c r="E252" s="29">
        <f t="shared" si="63"/>
        <v>2300991.1697205664</v>
      </c>
      <c r="F252" s="2">
        <f t="shared" si="65"/>
        <v>7244.38014259799</v>
      </c>
      <c r="G252" s="2">
        <f t="shared" si="73"/>
        <v>14519.104500653317</v>
      </c>
      <c r="H252" s="2">
        <f t="shared" si="74"/>
        <v>7557.5879069912144</v>
      </c>
      <c r="I252" s="2">
        <f t="shared" si="62"/>
        <v>29321.072550242523</v>
      </c>
      <c r="J252" s="2">
        <f t="shared" si="80"/>
        <v>564430.6465921686</v>
      </c>
      <c r="K252" s="2">
        <f t="shared" si="66"/>
        <v>14282.920818223596</v>
      </c>
      <c r="L252" s="2">
        <f t="shared" si="66"/>
        <v>274946.22575080424</v>
      </c>
      <c r="M252" s="2"/>
      <c r="N252" s="28">
        <f t="shared" si="81"/>
        <v>4907744.3050163658</v>
      </c>
      <c r="O252" s="2">
        <f t="shared" si="75"/>
        <v>15400.829317872633</v>
      </c>
      <c r="P252" s="2">
        <f t="shared" si="76"/>
        <v>30866.167409973616</v>
      </c>
      <c r="R252">
        <f t="shared" si="77"/>
        <v>231</v>
      </c>
      <c r="S252" s="89">
        <f t="shared" si="67"/>
        <v>22076.692407644532</v>
      </c>
      <c r="T252" s="89">
        <f>IF(AND(S252=0,S251&gt;0),SUM($G252:$H$381),S252)</f>
        <v>22076.692407644532</v>
      </c>
      <c r="U252" s="82">
        <f>SUM(T252:T$381)</f>
        <v>2323067.8621282107</v>
      </c>
      <c r="V252" s="68">
        <f>localspline(R252,'BBG rates'!$G$10:$G$27,'BBG rates'!$K$10:$K$27)</f>
        <v>0.98332024562582876</v>
      </c>
      <c r="W252" s="68">
        <f>locallinterp(R252,'BBG rates'!$G$10:$G$27,'BBG rates'!$J$10:$J$27)</f>
        <v>7.9225000000000004E-2</v>
      </c>
      <c r="X252" s="56">
        <f t="shared" si="78"/>
        <v>7.9196246799728698E-2</v>
      </c>
      <c r="Y252" s="66">
        <f t="shared" si="68"/>
        <v>209.53573772207704</v>
      </c>
      <c r="Z252" s="72">
        <f t="shared" si="69"/>
        <v>0.10823742576169962</v>
      </c>
      <c r="AA252" s="79">
        <f t="shared" si="70"/>
        <v>-62.02330032486271</v>
      </c>
      <c r="AB252" s="81">
        <f t="shared" si="79"/>
        <v>-3.2038650959447329E-2</v>
      </c>
      <c r="AD252" s="95">
        <f>locallinterp(R252,'BBG rates'!$N$10:$N$369,'BBG rates'!$P$10:$P$369)</f>
        <v>19.471062981940175</v>
      </c>
      <c r="AI252" s="185">
        <f t="shared" si="71"/>
        <v>231</v>
      </c>
      <c r="AJ252" s="127">
        <f>locallinterp(MIN(AI252,CAP_Senior*12),'BBG rates'!$X$24:$X$65,'BBG rates'!$Y$24:$Y$65)</f>
        <v>67.18627424461377</v>
      </c>
      <c r="AK252" s="127">
        <f>locallinterp(MIN(AI252,CAP_CB*12),'BBG rates'!$AA$25:$AA$40,'BBG rates'!$AC$25:$AC$40)</f>
        <v>11</v>
      </c>
      <c r="AL252" s="144">
        <f t="shared" si="72"/>
        <v>20.551666621584339</v>
      </c>
      <c r="AM252" s="142">
        <f>(SUMPRODUCT(AL252:AL$381,G252:G$381)+SUMPRODUCT(AL252:AL$381,H252:H$381))/12</f>
        <v>4001546.8401461616</v>
      </c>
    </row>
    <row r="253" spans="1:39" x14ac:dyDescent="0.2">
      <c r="A253" s="7">
        <v>232</v>
      </c>
      <c r="B253" s="7">
        <v>116</v>
      </c>
      <c r="C253" s="7">
        <v>58</v>
      </c>
      <c r="D253" s="12">
        <f t="shared" si="64"/>
        <v>19.333333333333332</v>
      </c>
      <c r="E253" s="29">
        <f t="shared" si="63"/>
        <v>2278989.1456297655</v>
      </c>
      <c r="F253" s="2">
        <f t="shared" si="65"/>
        <v>7175.5349940341139</v>
      </c>
      <c r="G253" s="2">
        <f t="shared" si="73"/>
        <v>14516.701663741305</v>
      </c>
      <c r="H253" s="2">
        <f t="shared" si="74"/>
        <v>7485.3224270597293</v>
      </c>
      <c r="I253" s="2">
        <f t="shared" si="62"/>
        <v>29177.559084835149</v>
      </c>
      <c r="J253" s="2">
        <f t="shared" si="80"/>
        <v>564099.47564014618</v>
      </c>
      <c r="K253" s="2">
        <f t="shared" si="66"/>
        <v>14168.827507322894</v>
      </c>
      <c r="L253" s="2">
        <f t="shared" si="66"/>
        <v>273930.66514157591</v>
      </c>
      <c r="M253" s="2"/>
      <c r="N253" s="28">
        <f t="shared" si="81"/>
        <v>4876781.88288482</v>
      </c>
      <c r="O253" s="2">
        <f t="shared" si="75"/>
        <v>15304.574596300245</v>
      </c>
      <c r="P253" s="2">
        <f t="shared" si="76"/>
        <v>30962.422131546009</v>
      </c>
      <c r="R253">
        <f t="shared" si="77"/>
        <v>232</v>
      </c>
      <c r="S253" s="89">
        <f t="shared" si="67"/>
        <v>22002.024090801035</v>
      </c>
      <c r="T253" s="89">
        <f>IF(AND(S253=0,S252&gt;0),SUM($G253:$H$381),S253)</f>
        <v>22002.024090801035</v>
      </c>
      <c r="U253" s="82">
        <f>SUM(T253:T$381)</f>
        <v>2300991.1697205664</v>
      </c>
      <c r="V253" s="68">
        <f>localspline(R253,'BBG rates'!$G$10:$G$27,'BBG rates'!$K$10:$K$27)</f>
        <v>0.98302430504827254</v>
      </c>
      <c r="W253" s="68">
        <f>locallinterp(R253,'BBG rates'!$G$10:$G$27,'BBG rates'!$J$10:$J$27)</f>
        <v>8.086666666666667E-2</v>
      </c>
      <c r="X253" s="56">
        <f t="shared" si="78"/>
        <v>8.0836709811293872E-2</v>
      </c>
      <c r="Y253" s="66">
        <f t="shared" si="68"/>
        <v>208.07874507171246</v>
      </c>
      <c r="Z253" s="72">
        <f t="shared" si="69"/>
        <v>0.10851605924084358</v>
      </c>
      <c r="AA253" s="79">
        <f t="shared" si="70"/>
        <v>-61.433877456206375</v>
      </c>
      <c r="AB253" s="81">
        <f t="shared" si="79"/>
        <v>-3.2038650959447329E-2</v>
      </c>
      <c r="AD253" s="95">
        <f>locallinterp(R253,'BBG rates'!$N$10:$N$369,'BBG rates'!$P$10:$P$369)</f>
        <v>19.552981674027532</v>
      </c>
      <c r="AI253" s="185">
        <f t="shared" si="71"/>
        <v>232</v>
      </c>
      <c r="AJ253" s="127">
        <f>locallinterp(MIN(AI253,CAP_Senior*12),'BBG rates'!$X$24:$X$65,'BBG rates'!$Y$24:$Y$65)</f>
        <v>67.267659605042013</v>
      </c>
      <c r="AK253" s="127">
        <f>locallinterp(MIN(AI253,CAP_CB*12),'BBG rates'!$AA$25:$AA$40,'BBG rates'!$AC$25:$AC$40)</f>
        <v>11</v>
      </c>
      <c r="AL253" s="144">
        <f t="shared" si="72"/>
        <v>20.565502132857141</v>
      </c>
      <c r="AM253" s="142">
        <f>(SUMPRODUCT(AL253:AL$381,G253:G$381)+SUMPRODUCT(AL253:AL$381,H253:H$381))/12</f>
        <v>3963737.4382737316</v>
      </c>
    </row>
    <row r="254" spans="1:39" x14ac:dyDescent="0.2">
      <c r="A254" s="7">
        <v>233</v>
      </c>
      <c r="B254" s="7">
        <v>116.5</v>
      </c>
      <c r="C254" s="7">
        <v>58.25</v>
      </c>
      <c r="D254" s="12">
        <f t="shared" si="64"/>
        <v>19.416666666666668</v>
      </c>
      <c r="E254" s="29">
        <f t="shared" si="63"/>
        <v>2257061.5450148131</v>
      </c>
      <c r="F254" s="2">
        <f t="shared" si="65"/>
        <v>7106.9226951775754</v>
      </c>
      <c r="G254" s="2">
        <f t="shared" si="73"/>
        <v>14514.299224486414</v>
      </c>
      <c r="H254" s="2">
        <f t="shared" si="74"/>
        <v>7413.3013904657382</v>
      </c>
      <c r="I254" s="2">
        <f t="shared" si="62"/>
        <v>29034.523310129727</v>
      </c>
      <c r="J254" s="2">
        <f t="shared" si="80"/>
        <v>563753.66093835223</v>
      </c>
      <c r="K254" s="2">
        <f t="shared" si="66"/>
        <v>14055.536786904406</v>
      </c>
      <c r="L254" s="2">
        <f t="shared" si="66"/>
        <v>272911.67261239392</v>
      </c>
      <c r="M254" s="2"/>
      <c r="N254" s="28">
        <f t="shared" si="81"/>
        <v>4845722.9058657857</v>
      </c>
      <c r="O254" s="2">
        <f t="shared" si="75"/>
        <v>15208.0197088115</v>
      </c>
      <c r="P254" s="2">
        <f t="shared" si="76"/>
        <v>31058.977019034755</v>
      </c>
      <c r="R254">
        <f t="shared" si="77"/>
        <v>233</v>
      </c>
      <c r="S254" s="89">
        <f t="shared" si="67"/>
        <v>21927.600614952153</v>
      </c>
      <c r="T254" s="89">
        <f>IF(AND(S254=0,S253&gt;0),SUM($G254:$H$381),S254)</f>
        <v>21927.600614952153</v>
      </c>
      <c r="U254" s="82">
        <f>SUM(T254:T$381)</f>
        <v>2278989.1456297655</v>
      </c>
      <c r="V254" s="68">
        <f>localspline(R254,'BBG rates'!$G$10:$G$27,'BBG rates'!$K$10:$K$27)</f>
        <v>0.98273037117475071</v>
      </c>
      <c r="W254" s="68">
        <f>locallinterp(R254,'BBG rates'!$G$10:$G$27,'BBG rates'!$J$10:$J$27)</f>
        <v>8.2508333333333336E-2</v>
      </c>
      <c r="X254" s="56">
        <f t="shared" si="78"/>
        <v>8.2477148156190339E-2</v>
      </c>
      <c r="Y254" s="66">
        <f t="shared" si="68"/>
        <v>206.59660237447147</v>
      </c>
      <c r="Z254" s="72">
        <f t="shared" si="69"/>
        <v>0.10878328373119908</v>
      </c>
      <c r="AA254" s="79">
        <f t="shared" si="70"/>
        <v>-60.846448147667601</v>
      </c>
      <c r="AB254" s="81">
        <f t="shared" si="79"/>
        <v>-3.2038650959447322E-2</v>
      </c>
      <c r="AD254" s="95">
        <f>locallinterp(R254,'BBG rates'!$N$10:$N$369,'BBG rates'!$P$10:$P$369)</f>
        <v>19.634875871625429</v>
      </c>
      <c r="AI254" s="185">
        <f t="shared" si="71"/>
        <v>233</v>
      </c>
      <c r="AJ254" s="127">
        <f>locallinterp(MIN(AI254,CAP_Senior*12),'BBG rates'!$X$24:$X$65,'BBG rates'!$Y$24:$Y$65)</f>
        <v>67.349044965470256</v>
      </c>
      <c r="AK254" s="127">
        <f>locallinterp(MIN(AI254,CAP_CB*12),'BBG rates'!$AA$25:$AA$40,'BBG rates'!$AC$25:$AC$40)</f>
        <v>11</v>
      </c>
      <c r="AL254" s="144">
        <f t="shared" si="72"/>
        <v>20.579337644129943</v>
      </c>
      <c r="AM254" s="142">
        <f>(SUMPRODUCT(AL254:AL$381,G254:G$381)+SUMPRODUCT(AL254:AL$381,H254:H$381))/12</f>
        <v>3926030.5488265199</v>
      </c>
    </row>
    <row r="255" spans="1:39" x14ac:dyDescent="0.2">
      <c r="A255" s="7">
        <v>234</v>
      </c>
      <c r="B255" s="7">
        <v>117</v>
      </c>
      <c r="C255" s="7">
        <v>58.5</v>
      </c>
      <c r="D255" s="12">
        <f t="shared" si="64"/>
        <v>19.5</v>
      </c>
      <c r="E255" s="29">
        <f t="shared" si="63"/>
        <v>2235208.1238363264</v>
      </c>
      <c r="F255" s="2">
        <f t="shared" si="65"/>
        <v>7038.5424825030077</v>
      </c>
      <c r="G255" s="2">
        <f t="shared" si="73"/>
        <v>14511.897182822828</v>
      </c>
      <c r="H255" s="2">
        <f t="shared" si="74"/>
        <v>7341.5239956637524</v>
      </c>
      <c r="I255" s="2">
        <f t="shared" si="62"/>
        <v>28891.96366098959</v>
      </c>
      <c r="J255" s="2">
        <f t="shared" si="80"/>
        <v>563393.291389297</v>
      </c>
      <c r="K255" s="2">
        <f t="shared" si="66"/>
        <v>13943.043295268308</v>
      </c>
      <c r="L255" s="2">
        <f t="shared" si="66"/>
        <v>271889.34425773198</v>
      </c>
      <c r="M255" s="2"/>
      <c r="N255" s="28">
        <f t="shared" si="81"/>
        <v>4814567.0728572924</v>
      </c>
      <c r="O255" s="2">
        <f t="shared" si="75"/>
        <v>15111.163719352815</v>
      </c>
      <c r="P255" s="2">
        <f t="shared" si="76"/>
        <v>31155.83300849345</v>
      </c>
      <c r="R255">
        <f t="shared" si="77"/>
        <v>234</v>
      </c>
      <c r="S255" s="89">
        <f t="shared" si="67"/>
        <v>21853.42117848658</v>
      </c>
      <c r="T255" s="89">
        <f>IF(AND(S255=0,S254&gt;0),SUM($G255:$H$381),S255)</f>
        <v>21853.42117848658</v>
      </c>
      <c r="U255" s="82">
        <f>SUM(T255:T$381)</f>
        <v>2257061.5450148131</v>
      </c>
      <c r="V255" s="68">
        <f>localspline(R255,'BBG rates'!$G$10:$G$27,'BBG rates'!$K$10:$K$27)</f>
        <v>0.98243847547737606</v>
      </c>
      <c r="W255" s="68">
        <f>locallinterp(R255,'BBG rates'!$G$10:$G$27,'BBG rates'!$J$10:$J$27)</f>
        <v>8.4150000000000003E-2</v>
      </c>
      <c r="X255" s="56">
        <f t="shared" si="78"/>
        <v>8.4117561835217458E-2</v>
      </c>
      <c r="Y255" s="66">
        <f t="shared" si="68"/>
        <v>205.08949740394715</v>
      </c>
      <c r="Z255" s="72">
        <f t="shared" si="69"/>
        <v>0.10903885072532277</v>
      </c>
      <c r="AA255" s="79">
        <f t="shared" si="70"/>
        <v>-60.261005862267091</v>
      </c>
      <c r="AB255" s="81">
        <f t="shared" si="79"/>
        <v>-3.2038650959447329E-2</v>
      </c>
      <c r="AD255" s="95">
        <f>locallinterp(R255,'BBG rates'!$N$10:$N$369,'BBG rates'!$P$10:$P$369)</f>
        <v>19.716745744581878</v>
      </c>
      <c r="AI255" s="185">
        <f t="shared" si="71"/>
        <v>234</v>
      </c>
      <c r="AJ255" s="127">
        <f>locallinterp(MIN(AI255,CAP_Senior*12),'BBG rates'!$X$24:$X$65,'BBG rates'!$Y$24:$Y$65)</f>
        <v>67.430430325898499</v>
      </c>
      <c r="AK255" s="127">
        <f>locallinterp(MIN(AI255,CAP_CB*12),'BBG rates'!$AA$25:$AA$40,'BBG rates'!$AC$25:$AC$40)</f>
        <v>11</v>
      </c>
      <c r="AL255" s="144">
        <f t="shared" si="72"/>
        <v>20.593173155402745</v>
      </c>
      <c r="AM255" s="142">
        <f>(SUMPRODUCT(AL255:AL$381,G255:G$381)+SUMPRODUCT(AL255:AL$381,H255:H$381))/12</f>
        <v>3888425.9240947925</v>
      </c>
    </row>
    <row r="256" spans="1:39" x14ac:dyDescent="0.2">
      <c r="A256" s="7">
        <v>235</v>
      </c>
      <c r="B256" s="7">
        <v>117.5</v>
      </c>
      <c r="C256" s="7">
        <v>58.75</v>
      </c>
      <c r="D256" s="12">
        <f t="shared" si="64"/>
        <v>19.583333333333332</v>
      </c>
      <c r="E256" s="29">
        <f t="shared" si="63"/>
        <v>2213428.6388539094</v>
      </c>
      <c r="F256" s="2">
        <f t="shared" si="65"/>
        <v>6970.3935949848337</v>
      </c>
      <c r="G256" s="2">
        <f t="shared" si="73"/>
        <v>14509.495538684747</v>
      </c>
      <c r="H256" s="2">
        <f t="shared" si="74"/>
        <v>7269.9894437325502</v>
      </c>
      <c r="I256" s="2">
        <f t="shared" si="62"/>
        <v>28749.878577402131</v>
      </c>
      <c r="J256" s="2">
        <f t="shared" si="80"/>
        <v>563018.45547412499</v>
      </c>
      <c r="K256" s="2">
        <f t="shared" si="66"/>
        <v>13831.341705690968</v>
      </c>
      <c r="L256" s="2">
        <f t="shared" si="66"/>
        <v>270863.7750697814</v>
      </c>
      <c r="M256" s="2"/>
      <c r="N256" s="28">
        <f t="shared" si="81"/>
        <v>4783314.0818183981</v>
      </c>
      <c r="O256" s="2">
        <f t="shared" si="75"/>
        <v>15014.005688951562</v>
      </c>
      <c r="P256" s="2">
        <f t="shared" si="76"/>
        <v>31252.991038894706</v>
      </c>
      <c r="R256">
        <f t="shared" si="77"/>
        <v>235</v>
      </c>
      <c r="S256" s="89">
        <f t="shared" si="67"/>
        <v>21779.484982417296</v>
      </c>
      <c r="T256" s="89">
        <f>IF(AND(S256=0,S255&gt;0),SUM($G256:$H$381),S256)</f>
        <v>21779.484982417296</v>
      </c>
      <c r="U256" s="82">
        <f>SUM(T256:T$381)</f>
        <v>2235208.1238363269</v>
      </c>
      <c r="V256" s="68">
        <f>localspline(R256,'BBG rates'!$G$10:$G$27,'BBG rates'!$K$10:$K$27)</f>
        <v>0.98214861964063582</v>
      </c>
      <c r="W256" s="68">
        <f>locallinterp(R256,'BBG rates'!$G$10:$G$27,'BBG rates'!$J$10:$J$27)</f>
        <v>8.5791666666666669E-2</v>
      </c>
      <c r="X256" s="56">
        <f t="shared" si="78"/>
        <v>8.5757950849174591E-2</v>
      </c>
      <c r="Y256" s="66">
        <f t="shared" si="68"/>
        <v>203.55761698120349</v>
      </c>
      <c r="Z256" s="72">
        <f t="shared" si="69"/>
        <v>0.10928250384049285</v>
      </c>
      <c r="AA256" s="79">
        <f t="shared" si="70"/>
        <v>-59.677544084427652</v>
      </c>
      <c r="AB256" s="81">
        <f t="shared" si="79"/>
        <v>-3.2038650959447322E-2</v>
      </c>
      <c r="AD256" s="95">
        <f>locallinterp(R256,'BBG rates'!$N$10:$N$369,'BBG rates'!$P$10:$P$369)</f>
        <v>19.798591462885266</v>
      </c>
      <c r="AI256" s="185">
        <f t="shared" si="71"/>
        <v>235</v>
      </c>
      <c r="AJ256" s="127">
        <f>locallinterp(MIN(AI256,CAP_Senior*12),'BBG rates'!$X$24:$X$65,'BBG rates'!$Y$24:$Y$65)</f>
        <v>67.511815686326756</v>
      </c>
      <c r="AK256" s="127">
        <f>locallinterp(MIN(AI256,CAP_CB*12),'BBG rates'!$AA$25:$AA$40,'BBG rates'!$AC$25:$AC$40)</f>
        <v>11</v>
      </c>
      <c r="AL256" s="144">
        <f t="shared" si="72"/>
        <v>20.607008666675547</v>
      </c>
      <c r="AM256" s="142">
        <f>(SUMPRODUCT(AL256:AL$381,G256:G$381)+SUMPRODUCT(AL256:AL$381,H256:H$381))/12</f>
        <v>3850923.3168975818</v>
      </c>
    </row>
    <row r="257" spans="1:39" x14ac:dyDescent="0.2">
      <c r="A257" s="7">
        <v>236</v>
      </c>
      <c r="B257" s="7">
        <v>118</v>
      </c>
      <c r="C257" s="7">
        <v>59</v>
      </c>
      <c r="D257" s="12">
        <f t="shared" si="64"/>
        <v>19.666666666666668</v>
      </c>
      <c r="E257" s="29">
        <f t="shared" si="63"/>
        <v>2191722.8476235364</v>
      </c>
      <c r="F257" s="2">
        <f t="shared" si="65"/>
        <v>6902.4752740890817</v>
      </c>
      <c r="G257" s="2">
        <f t="shared" si="73"/>
        <v>14507.094292006381</v>
      </c>
      <c r="H257" s="2">
        <f t="shared" si="74"/>
        <v>7198.6969383665846</v>
      </c>
      <c r="I257" s="2">
        <f t="shared" si="62"/>
        <v>28608.266504462048</v>
      </c>
      <c r="J257" s="2">
        <f t="shared" si="80"/>
        <v>562629.24125442037</v>
      </c>
      <c r="K257" s="2">
        <f t="shared" si="66"/>
        <v>13720.426726199408</v>
      </c>
      <c r="L257" s="2">
        <f t="shared" si="66"/>
        <v>269835.05894858844</v>
      </c>
      <c r="M257" s="2"/>
      <c r="N257" s="28">
        <f t="shared" si="81"/>
        <v>4751963.6297662584</v>
      </c>
      <c r="O257" s="2">
        <f t="shared" si="75"/>
        <v>14916.544675706971</v>
      </c>
      <c r="P257" s="2">
        <f t="shared" si="76"/>
        <v>31350.452052139291</v>
      </c>
      <c r="R257">
        <f t="shared" si="77"/>
        <v>236</v>
      </c>
      <c r="S257" s="89">
        <f t="shared" si="67"/>
        <v>21705.791230372964</v>
      </c>
      <c r="T257" s="89">
        <f>IF(AND(S257=0,S256&gt;0),SUM($G257:$H$381),S257)</f>
        <v>21705.791230372964</v>
      </c>
      <c r="U257" s="82">
        <f>SUM(T257:T$381)</f>
        <v>2213428.6388539094</v>
      </c>
      <c r="V257" s="68">
        <f>localspline(R257,'BBG rates'!$G$10:$G$27,'BBG rates'!$K$10:$K$27)</f>
        <v>0.98186083514646538</v>
      </c>
      <c r="W257" s="68">
        <f>locallinterp(R257,'BBG rates'!$G$10:$G$27,'BBG rates'!$J$10:$J$27)</f>
        <v>8.7433333333333335E-2</v>
      </c>
      <c r="X257" s="56">
        <f t="shared" si="78"/>
        <v>8.7398315199127552E-2</v>
      </c>
      <c r="Y257" s="66">
        <f t="shared" si="68"/>
        <v>202.00114697900142</v>
      </c>
      <c r="Z257" s="72">
        <f t="shared" si="69"/>
        <v>0.10951397850364611</v>
      </c>
      <c r="AA257" s="79">
        <f t="shared" si="70"/>
        <v>-59.096056319904157</v>
      </c>
      <c r="AB257" s="81">
        <f t="shared" si="79"/>
        <v>-3.2038650959447322E-2</v>
      </c>
      <c r="AD257" s="95">
        <f>locallinterp(R257,'BBG rates'!$N$10:$N$369,'BBG rates'!$P$10:$P$369)</f>
        <v>19.880413199147473</v>
      </c>
      <c r="AI257" s="185">
        <f t="shared" si="71"/>
        <v>236</v>
      </c>
      <c r="AJ257" s="127">
        <f>locallinterp(MIN(AI257,CAP_Senior*12),'BBG rates'!$X$24:$X$65,'BBG rates'!$Y$24:$Y$65)</f>
        <v>67.593201046754999</v>
      </c>
      <c r="AK257" s="127">
        <f>locallinterp(MIN(AI257,CAP_CB*12),'BBG rates'!$AA$25:$AA$40,'BBG rates'!$AC$25:$AC$40)</f>
        <v>11</v>
      </c>
      <c r="AL257" s="144">
        <f t="shared" si="72"/>
        <v>20.620844177948349</v>
      </c>
      <c r="AM257" s="142">
        <f>(SUMPRODUCT(AL257:AL$381,G257:G$381)+SUMPRODUCT(AL257:AL$381,H257:H$381))/12</f>
        <v>3813522.480581881</v>
      </c>
    </row>
    <row r="258" spans="1:39" x14ac:dyDescent="0.2">
      <c r="A258" s="7">
        <v>237</v>
      </c>
      <c r="B258" s="7">
        <v>118.5</v>
      </c>
      <c r="C258" s="7">
        <v>59.25</v>
      </c>
      <c r="D258" s="12">
        <f t="shared" si="64"/>
        <v>19.75</v>
      </c>
      <c r="E258" s="29">
        <f t="shared" si="63"/>
        <v>2170090.5084949471</v>
      </c>
      <c r="F258" s="2">
        <f t="shared" si="65"/>
        <v>6834.7867637652216</v>
      </c>
      <c r="G258" s="2">
        <f t="shared" si="73"/>
        <v>14504.693442721957</v>
      </c>
      <c r="H258" s="2">
        <f t="shared" si="74"/>
        <v>7127.6456858674219</v>
      </c>
      <c r="I258" s="2">
        <f t="shared" si="62"/>
        <v>28467.125892354597</v>
      </c>
      <c r="J258" s="2">
        <f t="shared" si="80"/>
        <v>562225.73637400335</v>
      </c>
      <c r="K258" s="2">
        <f t="shared" si="66"/>
        <v>13610.293099347227</v>
      </c>
      <c r="L258" s="2">
        <f t="shared" si="66"/>
        <v>268803.28871210775</v>
      </c>
      <c r="M258" s="2"/>
      <c r="N258" s="28">
        <f t="shared" si="81"/>
        <v>4720515.4127731929</v>
      </c>
      <c r="O258" s="2">
        <f t="shared" si="75"/>
        <v>14818.779734780999</v>
      </c>
      <c r="P258" s="2">
        <f t="shared" si="76"/>
        <v>31448.21699306526</v>
      </c>
      <c r="R258">
        <f t="shared" si="77"/>
        <v>237</v>
      </c>
      <c r="S258" s="89">
        <f t="shared" si="67"/>
        <v>21632.339128589378</v>
      </c>
      <c r="T258" s="89">
        <f>IF(AND(S258=0,S257&gt;0),SUM($G258:$H$381),S258)</f>
        <v>21632.339128589378</v>
      </c>
      <c r="U258" s="82">
        <f>SUM(T258:T$381)</f>
        <v>2191722.8476235368</v>
      </c>
      <c r="V258" s="68">
        <f>localspline(R258,'BBG rates'!$G$10:$G$27,'BBG rates'!$K$10:$K$27)</f>
        <v>0.98157512740232322</v>
      </c>
      <c r="W258" s="68">
        <f>locallinterp(R258,'BBG rates'!$G$10:$G$27,'BBG rates'!$J$10:$J$27)</f>
        <v>8.9075000000000001E-2</v>
      </c>
      <c r="X258" s="56">
        <f t="shared" si="78"/>
        <v>8.9038654885342794E-2</v>
      </c>
      <c r="Y258" s="66">
        <f t="shared" si="68"/>
        <v>200.42027232600259</v>
      </c>
      <c r="Z258" s="72">
        <f t="shared" si="69"/>
        <v>0.10973300162106699</v>
      </c>
      <c r="AA258" s="79">
        <f t="shared" si="70"/>
        <v>-58.516536095713697</v>
      </c>
      <c r="AB258" s="81">
        <f t="shared" si="79"/>
        <v>-3.2038650959447315E-2</v>
      </c>
      <c r="AD258" s="95">
        <f>locallinterp(R258,'BBG rates'!$N$10:$N$369,'BBG rates'!$P$10:$P$369)</f>
        <v>19.962211126431001</v>
      </c>
      <c r="AI258" s="185">
        <f t="shared" si="71"/>
        <v>237</v>
      </c>
      <c r="AJ258" s="127">
        <f>locallinterp(MIN(AI258,CAP_Senior*12),'BBG rates'!$X$24:$X$65,'BBG rates'!$Y$24:$Y$65)</f>
        <v>67.674586407183241</v>
      </c>
      <c r="AK258" s="127">
        <f>locallinterp(MIN(AI258,CAP_CB*12),'BBG rates'!$AA$25:$AA$40,'BBG rates'!$AC$25:$AC$40)</f>
        <v>11</v>
      </c>
      <c r="AL258" s="144">
        <f t="shared" si="72"/>
        <v>20.634679689221151</v>
      </c>
      <c r="AM258" s="142">
        <f>(SUMPRODUCT(AL258:AL$381,G258:G$381)+SUMPRODUCT(AL258:AL$381,H258:H$381))/12</f>
        <v>3776223.1690218318</v>
      </c>
    </row>
    <row r="259" spans="1:39" x14ac:dyDescent="0.2">
      <c r="A259" s="7">
        <v>238</v>
      </c>
      <c r="B259" s="7">
        <v>119</v>
      </c>
      <c r="C259" s="7">
        <v>59.5</v>
      </c>
      <c r="D259" s="12">
        <f t="shared" si="64"/>
        <v>19.833333333333332</v>
      </c>
      <c r="E259" s="29">
        <f t="shared" si="63"/>
        <v>2148531.3806090462</v>
      </c>
      <c r="F259" s="2">
        <f t="shared" si="65"/>
        <v>6767.3273104380469</v>
      </c>
      <c r="G259" s="2">
        <f t="shared" si="73"/>
        <v>14502.292990765713</v>
      </c>
      <c r="H259" s="2">
        <f t="shared" si="74"/>
        <v>7056.8348951352064</v>
      </c>
      <c r="I259" s="2">
        <f t="shared" si="62"/>
        <v>28326.455196338964</v>
      </c>
      <c r="J259" s="2">
        <f t="shared" si="80"/>
        <v>561808.02806072275</v>
      </c>
      <c r="K259" s="2">
        <f t="shared" si="66"/>
        <v>13500.935601991951</v>
      </c>
      <c r="L259" s="2">
        <f t="shared" si="66"/>
        <v>267768.55610617367</v>
      </c>
      <c r="M259" s="2"/>
      <c r="N259" s="28">
        <f t="shared" si="81"/>
        <v>4688969.1259637354</v>
      </c>
      <c r="O259" s="2">
        <f t="shared" si="75"/>
        <v>14720.709918389168</v>
      </c>
      <c r="P259" s="2">
        <f t="shared" si="76"/>
        <v>31546.286809457091</v>
      </c>
      <c r="R259">
        <f t="shared" si="77"/>
        <v>238</v>
      </c>
      <c r="S259" s="89">
        <f t="shared" si="67"/>
        <v>21559.127885900918</v>
      </c>
      <c r="T259" s="89">
        <f>IF(AND(S259=0,S258&gt;0),SUM($G259:$H$381),S259)</f>
        <v>21559.127885900918</v>
      </c>
      <c r="U259" s="82">
        <f>SUM(T259:T$381)</f>
        <v>2170090.5084949476</v>
      </c>
      <c r="V259" s="68">
        <f>localspline(R259,'BBG rates'!$G$10:$G$27,'BBG rates'!$K$10:$K$27)</f>
        <v>0.98129151670917347</v>
      </c>
      <c r="W259" s="68">
        <f>locallinterp(R259,'BBG rates'!$G$10:$G$27,'BBG rates'!$J$10:$J$27)</f>
        <v>9.0716666666666668E-2</v>
      </c>
      <c r="X259" s="56">
        <f>((1+W259%)^(1/12)-1)*1200</f>
        <v>9.0678969909152585E-2</v>
      </c>
      <c r="Y259" s="66">
        <f t="shared" si="68"/>
        <v>198.81517701097496</v>
      </c>
      <c r="Z259" s="72">
        <f t="shared" si="69"/>
        <v>0.10993929123197463</v>
      </c>
      <c r="AA259" s="79">
        <f t="shared" si="70"/>
        <v>-57.938976960065972</v>
      </c>
      <c r="AB259" s="81">
        <f t="shared" si="79"/>
        <v>-3.2038650959447315E-2</v>
      </c>
      <c r="AD259" s="95">
        <f>locallinterp(R259,'BBG rates'!$N$10:$N$369,'BBG rates'!$P$10:$P$369)</f>
        <v>20.043985419490099</v>
      </c>
      <c r="AI259" s="185">
        <f t="shared" si="71"/>
        <v>238</v>
      </c>
      <c r="AJ259" s="127">
        <f>locallinterp(MIN(AI259,CAP_Senior*12),'BBG rates'!$X$24:$X$65,'BBG rates'!$Y$24:$Y$65)</f>
        <v>67.755971767611499</v>
      </c>
      <c r="AK259" s="127">
        <f>locallinterp(MIN(AI259,CAP_CB*12),'BBG rates'!$AA$25:$AA$40,'BBG rates'!$AC$25:$AC$40)</f>
        <v>11</v>
      </c>
      <c r="AL259" s="144">
        <f t="shared" si="72"/>
        <v>20.648515200493954</v>
      </c>
      <c r="AM259" s="142">
        <f>(SUMPRODUCT(AL259:AL$381,G259:G$381)+SUMPRODUCT(AL259:AL$381,H259:H$381))/12</f>
        <v>3739025.1366179115</v>
      </c>
    </row>
    <row r="260" spans="1:39" x14ac:dyDescent="0.2">
      <c r="A260" s="7">
        <v>239</v>
      </c>
      <c r="B260" s="7">
        <v>119.5</v>
      </c>
      <c r="C260" s="7">
        <v>59.75</v>
      </c>
      <c r="D260" s="12">
        <f t="shared" si="64"/>
        <v>19.916666666666668</v>
      </c>
      <c r="E260" s="29">
        <f t="shared" si="63"/>
        <v>2127045.2238953141</v>
      </c>
      <c r="F260" s="2">
        <f t="shared" si="65"/>
        <v>6700.0961629995609</v>
      </c>
      <c r="G260" s="2">
        <f t="shared" si="73"/>
        <v>14499.892936071879</v>
      </c>
      <c r="H260" s="2">
        <f t="shared" si="74"/>
        <v>6986.2637776601487</v>
      </c>
      <c r="I260" s="2">
        <f t="shared" si="62"/>
        <v>28186.252876731589</v>
      </c>
      <c r="J260" s="2">
        <f t="shared" si="80"/>
        <v>561376.20312823751</v>
      </c>
      <c r="K260" s="2">
        <f t="shared" si="66"/>
        <v>13392.349045073794</v>
      </c>
      <c r="L260" s="2">
        <f t="shared" si="66"/>
        <v>266730.95181438641</v>
      </c>
      <c r="M260" s="2"/>
      <c r="N260" s="28">
        <f>IF($A260&lt;=$I$8,N259-P260,0)</f>
        <v>4657324.4635116803</v>
      </c>
      <c r="O260" s="2">
        <f t="shared" si="75"/>
        <v>14622.334275791378</v>
      </c>
      <c r="P260" s="2">
        <f t="shared" si="76"/>
        <v>31644.662452054876</v>
      </c>
      <c r="R260">
        <f t="shared" si="77"/>
        <v>239</v>
      </c>
      <c r="S260" s="89">
        <f t="shared" si="67"/>
        <v>21486.156713732027</v>
      </c>
      <c r="T260" s="89">
        <f>IF(AND(S260=0,S259&gt;0),SUM($G260:$H$381),S260)</f>
        <v>21486.156713732027</v>
      </c>
      <c r="U260" s="82">
        <f>SUM(T260:T$381)</f>
        <v>2148531.3806090467</v>
      </c>
      <c r="V260" s="68">
        <f>localspline(R260,'BBG rates'!$G$10:$G$27,'BBG rates'!$K$10:$K$27)</f>
        <v>0.98101001965161672</v>
      </c>
      <c r="W260" s="68">
        <f>locallinterp(R260,'BBG rates'!$G$10:$G$27,'BBG rates'!$J$10:$J$27)</f>
        <v>9.2358333333333334E-2</v>
      </c>
      <c r="X260" s="56">
        <f t="shared" si="78"/>
        <v>9.2319260270823378E-2</v>
      </c>
      <c r="Y260" s="66">
        <f t="shared" si="68"/>
        <v>197.18604408694731</v>
      </c>
      <c r="Z260" s="72">
        <f t="shared" si="69"/>
        <v>0.11013255614505425</v>
      </c>
      <c r="AA260" s="79">
        <f t="shared" si="70"/>
        <v>-57.363372482293919</v>
      </c>
      <c r="AB260" s="81">
        <f t="shared" si="79"/>
        <v>-3.2038650959447315E-2</v>
      </c>
      <c r="AD260" s="95">
        <f>locallinterp(R260,'BBG rates'!$N$10:$N$369,'BBG rates'!$P$10:$P$369)</f>
        <v>20.125736254461067</v>
      </c>
      <c r="AI260" s="185">
        <f t="shared" si="71"/>
        <v>239</v>
      </c>
      <c r="AJ260" s="127">
        <f>locallinterp(MIN(AI260,CAP_Senior*12),'BBG rates'!$X$24:$X$65,'BBG rates'!$Y$24:$Y$65)</f>
        <v>67.837357128039741</v>
      </c>
      <c r="AK260" s="127">
        <f>locallinterp(MIN(AI260,CAP_CB*12),'BBG rates'!$AA$25:$AA$40,'BBG rates'!$AC$25:$AC$40)</f>
        <v>11</v>
      </c>
      <c r="AL260" s="144">
        <f t="shared" si="72"/>
        <v>20.662350711766756</v>
      </c>
      <c r="AM260" s="142">
        <f>(SUMPRODUCT(AL260:AL$381,G260:G$381)+SUMPRODUCT(AL260:AL$381,H260:H$381))/12</f>
        <v>3701928.1382961259</v>
      </c>
    </row>
    <row r="261" spans="1:39" x14ac:dyDescent="0.2">
      <c r="A261" s="7">
        <v>240</v>
      </c>
      <c r="B261" s="7">
        <v>120</v>
      </c>
      <c r="C261" s="7">
        <v>60</v>
      </c>
      <c r="D261" s="12">
        <f t="shared" si="64"/>
        <v>20</v>
      </c>
      <c r="E261" s="29">
        <f t="shared" si="63"/>
        <v>2105631.7990692253</v>
      </c>
      <c r="F261" s="2">
        <f t="shared" si="65"/>
        <v>6633.0925728009042</v>
      </c>
      <c r="G261" s="2">
        <f t="shared" si="73"/>
        <v>14497.493278574724</v>
      </c>
      <c r="H261" s="2">
        <f t="shared" si="74"/>
        <v>6915.9315475140556</v>
      </c>
      <c r="I261" s="2">
        <f t="shared" si="62"/>
        <v>28046.517398889686</v>
      </c>
      <c r="J261" s="2">
        <f t="shared" si="80"/>
        <v>560930.34797779378</v>
      </c>
      <c r="K261" s="2">
        <f t="shared" si="66"/>
        <v>13284.528273395894</v>
      </c>
      <c r="L261" s="2">
        <f t="shared" si="66"/>
        <v>265690.56546791788</v>
      </c>
      <c r="M261" s="2"/>
      <c r="N261" s="28">
        <f t="shared" si="81"/>
        <v>4625581.1186371166</v>
      </c>
      <c r="O261" s="2">
        <f t="shared" si="75"/>
        <v>14523.651853282694</v>
      </c>
      <c r="P261" s="2">
        <f t="shared" si="76"/>
        <v>31743.344874563554</v>
      </c>
      <c r="R261">
        <f t="shared" si="77"/>
        <v>240</v>
      </c>
      <c r="S261" s="89">
        <f t="shared" si="67"/>
        <v>21413.42482608878</v>
      </c>
      <c r="T261" s="89">
        <f>IF(AND(S261=0,S260&gt;0),SUM($G261:$H$381),S261)</f>
        <v>21413.42482608878</v>
      </c>
      <c r="U261" s="82">
        <f>SUM(T261:T$381)</f>
        <v>2127045.2238953146</v>
      </c>
      <c r="V261" s="68">
        <f>localspline(R261,'BBG rates'!$G$10:$G$27,'BBG rates'!$K$10:$K$27)</f>
        <v>0.98073065280914307</v>
      </c>
      <c r="W261" s="68">
        <f>locallinterp(R261,'BBG rates'!$G$10:$G$27,'BBG rates'!$J$10:$J$27)</f>
        <v>9.4E-2</v>
      </c>
      <c r="X261" s="56">
        <f t="shared" si="78"/>
        <v>9.3959525971420987E-2</v>
      </c>
      <c r="Y261" s="66">
        <f t="shared" si="68"/>
        <v>195.53305567538504</v>
      </c>
      <c r="Z261" s="72">
        <f t="shared" si="69"/>
        <v>0.11031249555698687</v>
      </c>
      <c r="AA261" s="79">
        <f t="shared" si="70"/>
        <v>-56.789716252784544</v>
      </c>
      <c r="AB261" s="81">
        <f t="shared" si="79"/>
        <v>-3.2038650959447315E-2</v>
      </c>
      <c r="AD261" s="95">
        <f>locallinterp(R261,'BBG rates'!$N$10:$N$369,'BBG rates'!$P$10:$P$369)</f>
        <v>20.207463808861828</v>
      </c>
      <c r="AI261" s="185">
        <f t="shared" si="71"/>
        <v>240</v>
      </c>
      <c r="AJ261" s="127">
        <f>locallinterp(MIN(AI261,CAP_Senior*12),'BBG rates'!$X$24:$X$65,'BBG rates'!$Y$24:$Y$65)</f>
        <v>67.918742488467984</v>
      </c>
      <c r="AK261" s="127">
        <f>locallinterp(MIN(AI261,CAP_CB*12),'BBG rates'!$AA$25:$AA$40,'BBG rates'!$AC$25:$AC$40)</f>
        <v>11</v>
      </c>
      <c r="AL261" s="144">
        <f t="shared" si="72"/>
        <v>20.676186223039558</v>
      </c>
      <c r="AM261" s="142">
        <f>(SUMPRODUCT(AL261:AL$381,G261:G$381)+SUMPRODUCT(AL261:AL$381,H261:H$381))/12</f>
        <v>3664931.9295072001</v>
      </c>
    </row>
    <row r="262" spans="1:39" x14ac:dyDescent="0.2">
      <c r="A262" s="7">
        <v>241</v>
      </c>
      <c r="B262" s="7">
        <v>120.5</v>
      </c>
      <c r="C262" s="7">
        <v>60.25</v>
      </c>
      <c r="D262" s="12">
        <f t="shared" si="64"/>
        <v>20.083333333333332</v>
      </c>
      <c r="E262" s="29">
        <f t="shared" si="63"/>
        <v>2084290.867629675</v>
      </c>
      <c r="F262" s="2">
        <f t="shared" si="65"/>
        <v>6566.3157936443031</v>
      </c>
      <c r="G262" s="2">
        <f t="shared" si="73"/>
        <v>14495.094018208507</v>
      </c>
      <c r="H262" s="2">
        <f t="shared" si="74"/>
        <v>6845.837421341871</v>
      </c>
      <c r="I262" s="2">
        <f t="shared" si="62"/>
        <v>27907.247233194681</v>
      </c>
      <c r="J262" s="2">
        <f t="shared" si="80"/>
        <v>560470.54859999311</v>
      </c>
      <c r="K262" s="2">
        <f t="shared" si="66"/>
        <v>13177.46816540588</v>
      </c>
      <c r="L262" s="2">
        <f t="shared" si="66"/>
        <v>264647.48565523472</v>
      </c>
      <c r="M262" s="2"/>
      <c r="N262" s="28">
        <f t="shared" si="81"/>
        <v>4593738.783603454</v>
      </c>
      <c r="O262" s="2">
        <f t="shared" si="75"/>
        <v>14424.661694184088</v>
      </c>
      <c r="P262" s="2">
        <f t="shared" si="76"/>
        <v>31842.335033662162</v>
      </c>
      <c r="R262">
        <f t="shared" si="77"/>
        <v>241</v>
      </c>
      <c r="S262" s="89">
        <f t="shared" si="67"/>
        <v>21340.931439550379</v>
      </c>
      <c r="T262" s="89">
        <f>IF(AND(S262=0,S261&gt;0),SUM($G262:$H$381),S262)</f>
        <v>21340.931439550379</v>
      </c>
      <c r="U262" s="82">
        <f>SUM(T262:T$381)</f>
        <v>2105631.7990692258</v>
      </c>
      <c r="V262" s="68">
        <f>localspline(R262,'BBG rates'!$G$10:$G$27,'BBG rates'!$K$10:$K$27)</f>
        <v>0.98045344570648629</v>
      </c>
      <c r="W262" s="68">
        <f>locallinterp(R262,'BBG rates'!$G$10:$G$27,'BBG rates'!$J$10:$J$27)</f>
        <v>9.4466666666666671E-2</v>
      </c>
      <c r="X262" s="56">
        <f t="shared" si="78"/>
        <v>9.4425789892493839E-2</v>
      </c>
      <c r="Y262" s="66">
        <f t="shared" si="68"/>
        <v>193.85639297031508</v>
      </c>
      <c r="Z262" s="72">
        <f t="shared" si="69"/>
        <v>0.1104787986518863</v>
      </c>
      <c r="AA262" s="79">
        <f t="shared" si="70"/>
        <v>-56.218001882910023</v>
      </c>
      <c r="AB262" s="81">
        <f t="shared" si="79"/>
        <v>-3.2038650959447315E-2</v>
      </c>
      <c r="AD262" s="95">
        <f>locallinterp(R262,'BBG rates'!$N$10:$N$369,'BBG rates'!$P$10:$P$369)</f>
        <v>20.289168262670703</v>
      </c>
      <c r="AI262" s="185">
        <f t="shared" si="71"/>
        <v>241</v>
      </c>
      <c r="AJ262" s="127">
        <f>locallinterp(MIN(AI262,CAP_Senior*12),'BBG rates'!$X$24:$X$65,'BBG rates'!$Y$24:$Y$65)</f>
        <v>67.918742488467984</v>
      </c>
      <c r="AK262" s="127">
        <f>locallinterp(MIN(AI262,CAP_CB*12),'BBG rates'!$AA$25:$AA$40,'BBG rates'!$AC$25:$AC$40)</f>
        <v>11</v>
      </c>
      <c r="AL262" s="144">
        <f t="shared" si="72"/>
        <v>20.676186223039558</v>
      </c>
      <c r="AM262" s="142">
        <f>(SUMPRODUCT(AL262:AL$381,G262:G$381)+SUMPRODUCT(AL262:AL$381,H262:H$381))/12</f>
        <v>3628036.2662257608</v>
      </c>
    </row>
    <row r="263" spans="1:39" x14ac:dyDescent="0.2">
      <c r="A263" s="7">
        <v>242</v>
      </c>
      <c r="B263" s="7">
        <v>121</v>
      </c>
      <c r="C263" s="7">
        <v>60.5</v>
      </c>
      <c r="D263" s="12">
        <f t="shared" si="64"/>
        <v>20.166666666666668</v>
      </c>
      <c r="E263" s="29">
        <f t="shared" si="63"/>
        <v>2063022.1918564143</v>
      </c>
      <c r="F263" s="2">
        <f t="shared" si="65"/>
        <v>6499.7650817750464</v>
      </c>
      <c r="G263" s="2">
        <f t="shared" si="73"/>
        <v>14492.695154907504</v>
      </c>
      <c r="H263" s="2">
        <f t="shared" si="74"/>
        <v>6775.9806183532564</v>
      </c>
      <c r="I263" s="2">
        <f t="shared" si="62"/>
        <v>27768.440855035806</v>
      </c>
      <c r="J263" s="2">
        <f t="shared" si="80"/>
        <v>559996.89057655539</v>
      </c>
      <c r="K263" s="2">
        <f t="shared" si="66"/>
        <v>13071.163632978905</v>
      </c>
      <c r="L263" s="2">
        <f t="shared" si="66"/>
        <v>263601.79993174126</v>
      </c>
      <c r="M263" s="2"/>
      <c r="N263" s="28">
        <f t="shared" si="81"/>
        <v>4561797.149714441</v>
      </c>
      <c r="O263" s="2">
        <f t="shared" si="75"/>
        <v>14325.362838833178</v>
      </c>
      <c r="P263" s="2">
        <f t="shared" si="76"/>
        <v>31941.633889013068</v>
      </c>
      <c r="R263">
        <f t="shared" si="77"/>
        <v>242</v>
      </c>
      <c r="S263" s="89">
        <f t="shared" si="67"/>
        <v>21268.675773260758</v>
      </c>
      <c r="T263" s="89">
        <f>IF(AND(S263=0,S262&gt;0),SUM($G263:$H$381),S263)</f>
        <v>21268.675773260758</v>
      </c>
      <c r="U263" s="82">
        <f>SUM(T263:T$381)</f>
        <v>2084290.8676296752</v>
      </c>
      <c r="V263" s="68">
        <f>localspline(R263,'BBG rates'!$G$10:$G$27,'BBG rates'!$K$10:$K$27)</f>
        <v>0.98017835552496735</v>
      </c>
      <c r="W263" s="68">
        <f>locallinterp(R263,'BBG rates'!$G$10:$G$27,'BBG rates'!$J$10:$J$27)</f>
        <v>9.4933333333333328E-2</v>
      </c>
      <c r="X263" s="56">
        <f t="shared" si="78"/>
        <v>9.4892051821027223E-2</v>
      </c>
      <c r="Y263" s="66">
        <f t="shared" si="68"/>
        <v>192.17711438013083</v>
      </c>
      <c r="Z263" s="72">
        <f t="shared" si="69"/>
        <v>0.11064316446313333</v>
      </c>
      <c r="AA263" s="79">
        <f t="shared" si="70"/>
        <v>-55.648223004958979</v>
      </c>
      <c r="AB263" s="81">
        <f t="shared" si="79"/>
        <v>-3.2038650959447315E-2</v>
      </c>
      <c r="AD263" s="95">
        <f>locallinterp(R263,'BBG rates'!$N$10:$N$369,'BBG rates'!$P$10:$P$369)</f>
        <v>20.370849792297783</v>
      </c>
      <c r="AI263" s="185">
        <f t="shared" si="71"/>
        <v>242</v>
      </c>
      <c r="AJ263" s="127">
        <f>locallinterp(MIN(AI263,CAP_Senior*12),'BBG rates'!$X$24:$X$65,'BBG rates'!$Y$24:$Y$65)</f>
        <v>67.918742488467984</v>
      </c>
      <c r="AK263" s="127">
        <f>locallinterp(MIN(AI263,CAP_CB*12),'BBG rates'!$AA$25:$AA$40,'BBG rates'!$AC$25:$AC$40)</f>
        <v>11</v>
      </c>
      <c r="AL263" s="144">
        <f t="shared" si="72"/>
        <v>20.676186223039558</v>
      </c>
      <c r="AM263" s="142">
        <f>(SUMPRODUCT(AL263:AL$381,G263:G$381)+SUMPRODUCT(AL263:AL$381,H263:H$381))/12</f>
        <v>3591265.5101743215</v>
      </c>
    </row>
    <row r="264" spans="1:39" x14ac:dyDescent="0.2">
      <c r="A264" s="7">
        <v>243</v>
      </c>
      <c r="B264" s="7">
        <v>121.5</v>
      </c>
      <c r="C264" s="7">
        <v>60.75</v>
      </c>
      <c r="D264" s="12">
        <f t="shared" si="64"/>
        <v>20.25</v>
      </c>
      <c r="E264" s="29">
        <f t="shared" si="63"/>
        <v>2041825.5348074941</v>
      </c>
      <c r="F264" s="2">
        <f t="shared" si="65"/>
        <v>6433.4396958734869</v>
      </c>
      <c r="G264" s="2">
        <f t="shared" si="73"/>
        <v>14490.296688606013</v>
      </c>
      <c r="H264" s="2">
        <f t="shared" si="74"/>
        <v>6706.3603603141901</v>
      </c>
      <c r="I264" s="2">
        <f t="shared" si="62"/>
        <v>27630.096744793689</v>
      </c>
      <c r="J264" s="2">
        <f t="shared" si="80"/>
        <v>559509.45908207225</v>
      </c>
      <c r="K264" s="2">
        <f t="shared" si="66"/>
        <v>12965.609621202051</v>
      </c>
      <c r="L264" s="2">
        <f t="shared" si="66"/>
        <v>262553.59482934157</v>
      </c>
      <c r="M264" s="2"/>
      <c r="N264" s="28">
        <f t="shared" si="81"/>
        <v>4529755.9073111694</v>
      </c>
      <c r="O264" s="2">
        <f t="shared" si="75"/>
        <v>14225.754324574918</v>
      </c>
      <c r="P264" s="2">
        <f t="shared" si="76"/>
        <v>32041.242403271335</v>
      </c>
      <c r="R264">
        <f t="shared" si="77"/>
        <v>243</v>
      </c>
      <c r="S264" s="89">
        <f t="shared" si="67"/>
        <v>21196.657048920202</v>
      </c>
      <c r="T264" s="89">
        <f>IF(AND(S264=0,S263&gt;0),SUM($G264:$H$381),S264)</f>
        <v>21196.657048920202</v>
      </c>
      <c r="U264" s="82">
        <f>SUM(T264:T$381)</f>
        <v>2063022.1918564141</v>
      </c>
      <c r="V264" s="68">
        <f>localspline(R264,'BBG rates'!$G$10:$G$27,'BBG rates'!$K$10:$K$27)</f>
        <v>0.97990553163061545</v>
      </c>
      <c r="W264" s="68">
        <f>locallinterp(R264,'BBG rates'!$G$10:$G$27,'BBG rates'!$J$10:$J$27)</f>
        <v>9.5399999999999999E-2</v>
      </c>
      <c r="X264" s="56">
        <f t="shared" si="78"/>
        <v>9.5358311756754688E-2</v>
      </c>
      <c r="Y264" s="66">
        <f t="shared" si="68"/>
        <v>190.49525747709677</v>
      </c>
      <c r="Z264" s="72">
        <f t="shared" si="69"/>
        <v>0.11080555016561172</v>
      </c>
      <c r="AA264" s="79">
        <f t="shared" si="70"/>
        <v>-55.080373272068016</v>
      </c>
      <c r="AB264" s="81">
        <f t="shared" si="79"/>
        <v>-3.2038650959447322E-2</v>
      </c>
      <c r="AD264" s="95">
        <f>locallinterp(R264,'BBG rates'!$N$10:$N$369,'BBG rates'!$P$10:$P$369)</f>
        <v>20.452508586600334</v>
      </c>
      <c r="AI264" s="185">
        <f t="shared" si="71"/>
        <v>243</v>
      </c>
      <c r="AJ264" s="127">
        <f>locallinterp(MIN(AI264,CAP_Senior*12),'BBG rates'!$X$24:$X$65,'BBG rates'!$Y$24:$Y$65)</f>
        <v>67.918742488467984</v>
      </c>
      <c r="AK264" s="127">
        <f>locallinterp(MIN(AI264,CAP_CB*12),'BBG rates'!$AA$25:$AA$40,'BBG rates'!$AC$25:$AC$40)</f>
        <v>11</v>
      </c>
      <c r="AL264" s="144">
        <f t="shared" si="72"/>
        <v>20.676186223039558</v>
      </c>
      <c r="AM264" s="142">
        <f>(SUMPRODUCT(AL264:AL$381,G264:G$381)+SUMPRODUCT(AL264:AL$381,H264:H$381))/12</f>
        <v>3554619.2517572059</v>
      </c>
    </row>
    <row r="265" spans="1:39" x14ac:dyDescent="0.2">
      <c r="A265" s="7">
        <v>244</v>
      </c>
      <c r="B265" s="7">
        <v>122</v>
      </c>
      <c r="C265" s="7">
        <v>61</v>
      </c>
      <c r="D265" s="12">
        <f t="shared" si="64"/>
        <v>20.333333333333332</v>
      </c>
      <c r="E265" s="29">
        <f t="shared" si="63"/>
        <v>2020700.6603167173</v>
      </c>
      <c r="F265" s="2">
        <f t="shared" si="65"/>
        <v>6367.3388970470678</v>
      </c>
      <c r="G265" s="2">
        <f t="shared" si="73"/>
        <v>14487.898619238314</v>
      </c>
      <c r="H265" s="2">
        <f t="shared" si="74"/>
        <v>6636.9758715386024</v>
      </c>
      <c r="I265" s="2">
        <f t="shared" si="62"/>
        <v>27492.213387823984</v>
      </c>
      <c r="J265" s="2">
        <f t="shared" si="80"/>
        <v>559008.33888575435</v>
      </c>
      <c r="K265" s="2">
        <f t="shared" si="66"/>
        <v>12860.801108160062</v>
      </c>
      <c r="L265" s="2">
        <f t="shared" si="66"/>
        <v>261502.95586592125</v>
      </c>
      <c r="M265" s="2"/>
      <c r="N265" s="28">
        <f t="shared" si="81"/>
        <v>4497614.7457690751</v>
      </c>
      <c r="O265" s="2">
        <f t="shared" si="75"/>
        <v>14125.835185752267</v>
      </c>
      <c r="P265" s="2">
        <f t="shared" si="76"/>
        <v>32141.161542093978</v>
      </c>
      <c r="R265">
        <f t="shared" si="77"/>
        <v>244</v>
      </c>
      <c r="S265" s="89">
        <f t="shared" si="67"/>
        <v>21124.874490776918</v>
      </c>
      <c r="T265" s="89">
        <f>IF(AND(S265=0,S264&gt;0),SUM($G265:$H$381),S265)</f>
        <v>21124.874490776918</v>
      </c>
      <c r="U265" s="82">
        <f>SUM(T265:T$381)</f>
        <v>2041825.5348074944</v>
      </c>
      <c r="V265" s="68">
        <f>localspline(R265,'BBG rates'!$G$10:$G$27,'BBG rates'!$K$10:$K$27)</f>
        <v>0.97963494414532704</v>
      </c>
      <c r="W265" s="68">
        <f>locallinterp(R265,'BBG rates'!$G$10:$G$27,'BBG rates'!$J$10:$J$27)</f>
        <v>9.5866666666666669E-2</v>
      </c>
      <c r="X265" s="56">
        <f t="shared" si="78"/>
        <v>9.5824569699942685E-2</v>
      </c>
      <c r="Y265" s="66">
        <f t="shared" si="68"/>
        <v>188.81085961787016</v>
      </c>
      <c r="Z265" s="72">
        <f t="shared" si="69"/>
        <v>0.11096591147431495</v>
      </c>
      <c r="AA265" s="79">
        <f t="shared" si="70"/>
        <v>-54.514446358153464</v>
      </c>
      <c r="AB265" s="81">
        <f t="shared" si="79"/>
        <v>-3.2038650959447315E-2</v>
      </c>
      <c r="AD265" s="95">
        <f>locallinterp(R265,'BBG rates'!$N$10:$N$369,'BBG rates'!$P$10:$P$369)</f>
        <v>20.534144831945778</v>
      </c>
      <c r="AI265" s="185">
        <f t="shared" si="71"/>
        <v>244</v>
      </c>
      <c r="AJ265" s="127">
        <f>locallinterp(MIN(AI265,CAP_Senior*12),'BBG rates'!$X$24:$X$65,'BBG rates'!$Y$24:$Y$65)</f>
        <v>67.918742488467984</v>
      </c>
      <c r="AK265" s="127">
        <f>locallinterp(MIN(AI265,CAP_CB*12),'BBG rates'!$AA$25:$AA$40,'BBG rates'!$AC$25:$AC$40)</f>
        <v>11</v>
      </c>
      <c r="AL265" s="144">
        <f t="shared" si="72"/>
        <v>20.676186223039558</v>
      </c>
      <c r="AM265" s="142">
        <f>(SUMPRODUCT(AL265:AL$381,G265:G$381)+SUMPRODUCT(AL265:AL$381,H265:H$381))/12</f>
        <v>3518097.0827197577</v>
      </c>
    </row>
    <row r="266" spans="1:39" x14ac:dyDescent="0.2">
      <c r="A266" s="7">
        <v>245</v>
      </c>
      <c r="B266" s="7">
        <v>122.5</v>
      </c>
      <c r="C266" s="7">
        <v>61.25</v>
      </c>
      <c r="D266" s="12">
        <f t="shared" si="64"/>
        <v>20.416666666666668</v>
      </c>
      <c r="E266" s="29">
        <f t="shared" si="63"/>
        <v>1999647.3329910985</v>
      </c>
      <c r="F266" s="2">
        <f t="shared" si="65"/>
        <v>6301.4619488223789</v>
      </c>
      <c r="G266" s="2">
        <f t="shared" si="73"/>
        <v>14485.500946738735</v>
      </c>
      <c r="H266" s="2">
        <f t="shared" si="74"/>
        <v>6567.8263788800341</v>
      </c>
      <c r="I266" s="2">
        <f t="shared" ref="I266:I329" si="82">SUM(F266:H266)</f>
        <v>27354.789274441151</v>
      </c>
      <c r="J266" s="2">
        <f t="shared" si="80"/>
        <v>558493.61435317353</v>
      </c>
      <c r="K266" s="2">
        <f t="shared" si="66"/>
        <v>12756.733104722563</v>
      </c>
      <c r="L266" s="2">
        <f t="shared" si="66"/>
        <v>260449.96755475237</v>
      </c>
      <c r="M266" s="2"/>
      <c r="N266" s="28">
        <f t="shared" si="81"/>
        <v>4465373.3534949254</v>
      </c>
      <c r="O266" s="2">
        <f t="shared" si="75"/>
        <v>14025.604453696824</v>
      </c>
      <c r="P266" s="2">
        <f t="shared" si="76"/>
        <v>32241.392274149417</v>
      </c>
      <c r="R266">
        <f t="shared" si="77"/>
        <v>245</v>
      </c>
      <c r="S266" s="89">
        <f t="shared" si="67"/>
        <v>21053.327325618768</v>
      </c>
      <c r="T266" s="89">
        <f>IF(AND(S266=0,S265&gt;0),SUM($G266:$H$381),S266)</f>
        <v>21053.327325618768</v>
      </c>
      <c r="U266" s="82">
        <f>SUM(T266:T$381)</f>
        <v>2020700.6603167173</v>
      </c>
      <c r="V266" s="68">
        <f>localspline(R266,'BBG rates'!$G$10:$G$27,'BBG rates'!$K$10:$K$27)</f>
        <v>0.97936662294158072</v>
      </c>
      <c r="W266" s="68">
        <f>locallinterp(R266,'BBG rates'!$G$10:$G$27,'BBG rates'!$J$10:$J$27)</f>
        <v>9.6333333333333326E-2</v>
      </c>
      <c r="X266" s="56">
        <f t="shared" si="78"/>
        <v>9.6290825650324763E-2</v>
      </c>
      <c r="Y266" s="66">
        <f t="shared" si="68"/>
        <v>187.12395794450018</v>
      </c>
      <c r="Z266" s="72">
        <f t="shared" si="69"/>
        <v>0.1111242025813983</v>
      </c>
      <c r="AA266" s="79">
        <f t="shared" si="70"/>
        <v>-53.950435957843354</v>
      </c>
      <c r="AB266" s="81">
        <f t="shared" si="79"/>
        <v>-3.2038650959447315E-2</v>
      </c>
      <c r="AD266" s="95">
        <f>locallinterp(R266,'BBG rates'!$N$10:$N$369,'BBG rates'!$P$10:$P$369)</f>
        <v>20.615758717190911</v>
      </c>
      <c r="AI266" s="185">
        <f t="shared" si="71"/>
        <v>245</v>
      </c>
      <c r="AJ266" s="127">
        <f>locallinterp(MIN(AI266,CAP_Senior*12),'BBG rates'!$X$24:$X$65,'BBG rates'!$Y$24:$Y$65)</f>
        <v>67.918742488467984</v>
      </c>
      <c r="AK266" s="127">
        <f>locallinterp(MIN(AI266,CAP_CB*12),'BBG rates'!$AA$25:$AA$40,'BBG rates'!$AC$25:$AC$40)</f>
        <v>11</v>
      </c>
      <c r="AL266" s="144">
        <f t="shared" si="72"/>
        <v>20.676186223039558</v>
      </c>
      <c r="AM266" s="142">
        <f>(SUMPRODUCT(AL266:AL$381,G266:G$381)+SUMPRODUCT(AL266:AL$381,H266:H$381))/12</f>
        <v>3481698.5961439549</v>
      </c>
    </row>
    <row r="267" spans="1:39" x14ac:dyDescent="0.2">
      <c r="A267" s="7">
        <v>246</v>
      </c>
      <c r="B267" s="7">
        <v>123</v>
      </c>
      <c r="C267" s="7">
        <v>61.5</v>
      </c>
      <c r="D267" s="12">
        <f t="shared" si="64"/>
        <v>20.5</v>
      </c>
      <c r="E267" s="29">
        <f t="shared" ref="E267:E330" si="83">IF($A267&lt;=$I$8,E266-G267-H267,0)</f>
        <v>1978665.3182083336</v>
      </c>
      <c r="F267" s="2">
        <f t="shared" si="65"/>
        <v>6235.8081171372369</v>
      </c>
      <c r="G267" s="2">
        <f t="shared" si="73"/>
        <v>14483.103671041585</v>
      </c>
      <c r="H267" s="2">
        <f t="shared" si="74"/>
        <v>6498.9111117233197</v>
      </c>
      <c r="I267" s="2">
        <f t="shared" si="82"/>
        <v>27217.822899902141</v>
      </c>
      <c r="J267" s="2">
        <f t="shared" si="80"/>
        <v>557965.36944799393</v>
      </c>
      <c r="K267" s="2">
        <f t="shared" si="66"/>
        <v>12653.400654332532</v>
      </c>
      <c r="L267" s="2">
        <f t="shared" si="66"/>
        <v>259394.71341381691</v>
      </c>
      <c r="M267" s="2"/>
      <c r="N267" s="28">
        <f t="shared" si="81"/>
        <v>4433031.4179237988</v>
      </c>
      <c r="O267" s="2">
        <f t="shared" si="75"/>
        <v>13925.061156719445</v>
      </c>
      <c r="P267" s="2">
        <f t="shared" si="76"/>
        <v>32341.935571126789</v>
      </c>
      <c r="R267">
        <f t="shared" si="77"/>
        <v>246</v>
      </c>
      <c r="S267" s="89">
        <f t="shared" si="67"/>
        <v>20982.014782764905</v>
      </c>
      <c r="T267" s="89">
        <f>IF(AND(S267=0,S266&gt;0),SUM($G267:$H$381),S267)</f>
        <v>20982.014782764905</v>
      </c>
      <c r="U267" s="82">
        <f>SUM(T267:T$381)</f>
        <v>1999647.3329910985</v>
      </c>
      <c r="V267" s="68">
        <f>localspline(R267,'BBG rates'!$G$10:$G$27,'BBG rates'!$K$10:$K$27)</f>
        <v>0.97910059778206626</v>
      </c>
      <c r="W267" s="68">
        <f>locallinterp(R267,'BBG rates'!$G$10:$G$27,'BBG rates'!$J$10:$J$27)</f>
        <v>9.6799999999999997E-2</v>
      </c>
      <c r="X267" s="56">
        <f t="shared" si="78"/>
        <v>9.6757079608167373E-2</v>
      </c>
      <c r="Y267" s="66">
        <f t="shared" si="68"/>
        <v>185.43458938544154</v>
      </c>
      <c r="Z267" s="72">
        <f t="shared" si="69"/>
        <v>0.11128037608995747</v>
      </c>
      <c r="AA267" s="79">
        <f t="shared" si="70"/>
        <v>-53.388335786409606</v>
      </c>
      <c r="AB267" s="81">
        <f t="shared" si="79"/>
        <v>-3.2038650959447315E-2</v>
      </c>
      <c r="AD267" s="95">
        <f>locallinterp(R267,'BBG rates'!$N$10:$N$369,'BBG rates'!$P$10:$P$369)</f>
        <v>20.697350433672749</v>
      </c>
      <c r="AI267" s="185">
        <f t="shared" si="71"/>
        <v>246</v>
      </c>
      <c r="AJ267" s="127">
        <f>locallinterp(MIN(AI267,CAP_Senior*12),'BBG rates'!$X$24:$X$65,'BBG rates'!$Y$24:$Y$65)</f>
        <v>67.918742488467984</v>
      </c>
      <c r="AK267" s="127">
        <f>locallinterp(MIN(AI267,CAP_CB*12),'BBG rates'!$AA$25:$AA$40,'BBG rates'!$AC$25:$AC$40)</f>
        <v>11</v>
      </c>
      <c r="AL267" s="144">
        <f t="shared" si="72"/>
        <v>20.676186223039558</v>
      </c>
      <c r="AM267" s="142">
        <f>(SUMPRODUCT(AL267:AL$381,G267:G$381)+SUMPRODUCT(AL267:AL$381,H267:H$381))/12</f>
        <v>3445423.3864440299</v>
      </c>
    </row>
    <row r="268" spans="1:39" x14ac:dyDescent="0.2">
      <c r="A268" s="7">
        <v>247</v>
      </c>
      <c r="B268" s="7">
        <v>123.5</v>
      </c>
      <c r="C268" s="7">
        <v>61.75</v>
      </c>
      <c r="D268" s="12">
        <f t="shared" si="64"/>
        <v>20.583333333333332</v>
      </c>
      <c r="E268" s="29">
        <f t="shared" si="83"/>
        <v>1957754.3821142761</v>
      </c>
      <c r="F268" s="2">
        <f t="shared" si="65"/>
        <v>6170.376670332791</v>
      </c>
      <c r="G268" s="2">
        <f t="shared" si="73"/>
        <v>14480.706792081202</v>
      </c>
      <c r="H268" s="2">
        <f t="shared" si="74"/>
        <v>6430.229301976301</v>
      </c>
      <c r="I268" s="2">
        <f t="shared" si="82"/>
        <v>27081.312764390295</v>
      </c>
      <c r="J268" s="2">
        <f t="shared" si="80"/>
        <v>557423.68773370027</v>
      </c>
      <c r="K268" s="2">
        <f t="shared" si="66"/>
        <v>12550.798832796198</v>
      </c>
      <c r="L268" s="2">
        <f t="shared" si="66"/>
        <v>258337.27597505509</v>
      </c>
      <c r="M268" s="2"/>
      <c r="N268" s="28">
        <f t="shared" si="81"/>
        <v>4400588.6255160533</v>
      </c>
      <c r="O268" s="2">
        <f t="shared" si="75"/>
        <v>13824.204320100816</v>
      </c>
      <c r="P268" s="2">
        <f t="shared" si="76"/>
        <v>32442.79240774543</v>
      </c>
      <c r="R268">
        <f t="shared" si="77"/>
        <v>247</v>
      </c>
      <c r="S268" s="89">
        <f t="shared" si="67"/>
        <v>20910.936094057502</v>
      </c>
      <c r="T268" s="89">
        <f>IF(AND(S268=0,S267&gt;0),SUM($G268:$H$381),S268)</f>
        <v>20910.936094057502</v>
      </c>
      <c r="U268" s="82">
        <f>SUM(T268:T$381)</f>
        <v>1978665.3182083336</v>
      </c>
      <c r="V268" s="68">
        <f>localspline(R268,'BBG rates'!$G$10:$G$27,'BBG rates'!$K$10:$K$27)</f>
        <v>0.9788368987656858</v>
      </c>
      <c r="W268" s="68">
        <f>locallinterp(R268,'BBG rates'!$G$10:$G$27,'BBG rates'!$J$10:$J$27)</f>
        <v>9.7266666666666668E-2</v>
      </c>
      <c r="X268" s="56">
        <f t="shared" si="78"/>
        <v>9.7223331573470517E-2</v>
      </c>
      <c r="Y268" s="66">
        <f t="shared" si="68"/>
        <v>183.74279065654511</v>
      </c>
      <c r="Z268" s="72">
        <f t="shared" si="69"/>
        <v>0.11143438294431085</v>
      </c>
      <c r="AA268" s="79">
        <f t="shared" si="70"/>
        <v>-52.828139579700462</v>
      </c>
      <c r="AB268" s="81">
        <f t="shared" si="79"/>
        <v>-3.2038650959447315E-2</v>
      </c>
      <c r="AD268" s="95">
        <f>locallinterp(R268,'BBG rates'!$N$10:$N$369,'BBG rates'!$P$10:$P$369)</f>
        <v>20.778920175236557</v>
      </c>
      <c r="AI268" s="185">
        <f t="shared" si="71"/>
        <v>247</v>
      </c>
      <c r="AJ268" s="127">
        <f>locallinterp(MIN(AI268,CAP_Senior*12),'BBG rates'!$X$24:$X$65,'BBG rates'!$Y$24:$Y$65)</f>
        <v>67.918742488467984</v>
      </c>
      <c r="AK268" s="127">
        <f>locallinterp(MIN(AI268,CAP_CB*12),'BBG rates'!$AA$25:$AA$40,'BBG rates'!$AC$25:$AC$40)</f>
        <v>11</v>
      </c>
      <c r="AL268" s="144">
        <f t="shared" si="72"/>
        <v>20.676186223039558</v>
      </c>
      <c r="AM268" s="142">
        <f>(SUMPRODUCT(AL268:AL$381,G268:G$381)+SUMPRODUCT(AL268:AL$381,H268:H$381))/12</f>
        <v>3409271.0493621114</v>
      </c>
    </row>
    <row r="269" spans="1:39" x14ac:dyDescent="0.2">
      <c r="A269" s="7">
        <v>248</v>
      </c>
      <c r="B269" s="7">
        <v>124</v>
      </c>
      <c r="C269" s="7">
        <v>62</v>
      </c>
      <c r="D269" s="12">
        <f t="shared" si="64"/>
        <v>20.666666666666668</v>
      </c>
      <c r="E269" s="29">
        <f t="shared" si="83"/>
        <v>1936914.2916204226</v>
      </c>
      <c r="F269" s="2">
        <f t="shared" si="65"/>
        <v>6105.1668791456559</v>
      </c>
      <c r="G269" s="2">
        <f t="shared" si="73"/>
        <v>14478.310309791919</v>
      </c>
      <c r="H269" s="2">
        <f t="shared" si="74"/>
        <v>6361.7801840615739</v>
      </c>
      <c r="I269" s="2">
        <f t="shared" si="82"/>
        <v>26945.257372999149</v>
      </c>
      <c r="J269" s="2">
        <f t="shared" si="80"/>
        <v>556868.65237531578</v>
      </c>
      <c r="K269" s="2">
        <f t="shared" si="66"/>
        <v>12448.922748074254</v>
      </c>
      <c r="L269" s="2">
        <f t="shared" si="66"/>
        <v>257277.73679353457</v>
      </c>
      <c r="M269" s="2"/>
      <c r="N269" s="28">
        <f t="shared" si="81"/>
        <v>4368044.6617542887</v>
      </c>
      <c r="O269" s="2">
        <f t="shared" si="75"/>
        <v>13723.032966082003</v>
      </c>
      <c r="P269" s="2">
        <f t="shared" si="76"/>
        <v>32543.963761764229</v>
      </c>
      <c r="R269">
        <f t="shared" si="77"/>
        <v>248</v>
      </c>
      <c r="S269" s="89">
        <f t="shared" si="67"/>
        <v>20840.090493853495</v>
      </c>
      <c r="T269" s="89">
        <f>IF(AND(S269=0,S268&gt;0),SUM($G269:$H$381),S269)</f>
        <v>20840.090493853495</v>
      </c>
      <c r="U269" s="82">
        <f>SUM(T269:T$381)</f>
        <v>1957754.3821142758</v>
      </c>
      <c r="V269" s="68">
        <f>localspline(R269,'BBG rates'!$G$10:$G$27,'BBG rates'!$K$10:$K$27)</f>
        <v>0.97857555564815524</v>
      </c>
      <c r="W269" s="68">
        <f>locallinterp(R269,'BBG rates'!$G$10:$G$27,'BBG rates'!$J$10:$J$27)</f>
        <v>9.7733333333333339E-2</v>
      </c>
      <c r="X269" s="56">
        <f t="shared" si="78"/>
        <v>9.7689581546234194E-2</v>
      </c>
      <c r="Y269" s="66">
        <f t="shared" si="68"/>
        <v>182.04859826205828</v>
      </c>
      <c r="Z269" s="72">
        <f t="shared" si="69"/>
        <v>0.11158617235658846</v>
      </c>
      <c r="AA269" s="79">
        <f t="shared" si="70"/>
        <v>-52.269841094073115</v>
      </c>
      <c r="AB269" s="81">
        <f t="shared" si="79"/>
        <v>-3.2038650959447322E-2</v>
      </c>
      <c r="AD269" s="95">
        <f>locallinterp(R269,'BBG rates'!$N$10:$N$369,'BBG rates'!$P$10:$P$369)</f>
        <v>20.860468138207235</v>
      </c>
      <c r="AI269" s="185">
        <f t="shared" si="71"/>
        <v>248</v>
      </c>
      <c r="AJ269" s="127">
        <f>locallinterp(MIN(AI269,CAP_Senior*12),'BBG rates'!$X$24:$X$65,'BBG rates'!$Y$24:$Y$65)</f>
        <v>67.918742488467984</v>
      </c>
      <c r="AK269" s="127">
        <f>locallinterp(MIN(AI269,CAP_CB*12),'BBG rates'!$AA$25:$AA$40,'BBG rates'!$AC$25:$AC$40)</f>
        <v>11</v>
      </c>
      <c r="AL269" s="144">
        <f t="shared" si="72"/>
        <v>20.676186223039558</v>
      </c>
      <c r="AM269" s="142">
        <f>(SUMPRODUCT(AL269:AL$381,G269:G$381)+SUMPRODUCT(AL269:AL$381,H269:H$381))/12</f>
        <v>3373241.1819638773</v>
      </c>
    </row>
    <row r="270" spans="1:39" x14ac:dyDescent="0.2">
      <c r="A270" s="7">
        <v>249</v>
      </c>
      <c r="B270" s="7">
        <v>124.5</v>
      </c>
      <c r="C270" s="7">
        <v>62.25</v>
      </c>
      <c r="D270" s="12">
        <f t="shared" si="64"/>
        <v>20.75</v>
      </c>
      <c r="E270" s="29">
        <f t="shared" si="83"/>
        <v>1916144.8144014061</v>
      </c>
      <c r="F270" s="2">
        <f t="shared" si="65"/>
        <v>6040.178016700067</v>
      </c>
      <c r="G270" s="2">
        <f t="shared" si="73"/>
        <v>14475.914224108099</v>
      </c>
      <c r="H270" s="2">
        <f t="shared" si="74"/>
        <v>6293.5629949082449</v>
      </c>
      <c r="I270" s="2">
        <f t="shared" si="82"/>
        <v>26809.655235716411</v>
      </c>
      <c r="J270" s="2">
        <f t="shared" si="80"/>
        <v>556300.34614111553</v>
      </c>
      <c r="K270" s="2">
        <f t="shared" si="66"/>
        <v>12347.767540074419</v>
      </c>
      <c r="L270" s="2">
        <f t="shared" si="66"/>
        <v>256216.1764565442</v>
      </c>
      <c r="M270" s="2"/>
      <c r="N270" s="28">
        <f t="shared" si="81"/>
        <v>4335399.2111402974</v>
      </c>
      <c r="O270" s="2">
        <f t="shared" si="75"/>
        <v>13621.546113854978</v>
      </c>
      <c r="P270" s="2">
        <f t="shared" si="76"/>
        <v>32645.450613991259</v>
      </c>
      <c r="R270">
        <f t="shared" si="77"/>
        <v>249</v>
      </c>
      <c r="S270" s="89">
        <f t="shared" si="67"/>
        <v>20769.477219016342</v>
      </c>
      <c r="T270" s="89">
        <f>IF(AND(S270=0,S269&gt;0),SUM($G270:$H$381),S270)</f>
        <v>20769.477219016342</v>
      </c>
      <c r="U270" s="82">
        <f>SUM(T270:T$381)</f>
        <v>1936914.2916204226</v>
      </c>
      <c r="V270" s="68">
        <f>localspline(R270,'BBG rates'!$G$10:$G$27,'BBG rates'!$K$10:$K$27)</f>
        <v>0.97831659830195306</v>
      </c>
      <c r="W270" s="68">
        <f>locallinterp(R270,'BBG rates'!$G$10:$G$27,'BBG rates'!$J$10:$J$27)</f>
        <v>9.8199999999999996E-2</v>
      </c>
      <c r="X270" s="56">
        <f t="shared" si="78"/>
        <v>9.8155829526191951E-2</v>
      </c>
      <c r="Y270" s="66">
        <f t="shared" si="68"/>
        <v>180.35204849561643</v>
      </c>
      <c r="Z270" s="72">
        <f t="shared" si="69"/>
        <v>0.11173569172938502</v>
      </c>
      <c r="AA270" s="79">
        <f t="shared" si="70"/>
        <v>-51.713434106326559</v>
      </c>
      <c r="AB270" s="81">
        <f t="shared" si="79"/>
        <v>-3.2038650959447315E-2</v>
      </c>
      <c r="AD270" s="95">
        <f>locallinterp(R270,'BBG rates'!$N$10:$N$369,'BBG rates'!$P$10:$P$369)</f>
        <v>20.941994521399064</v>
      </c>
      <c r="AI270" s="185">
        <f t="shared" si="71"/>
        <v>249</v>
      </c>
      <c r="AJ270" s="127">
        <f>locallinterp(MIN(AI270,CAP_Senior*12),'BBG rates'!$X$24:$X$65,'BBG rates'!$Y$24:$Y$65)</f>
        <v>67.918742488467984</v>
      </c>
      <c r="AK270" s="127">
        <f>locallinterp(MIN(AI270,CAP_CB*12),'BBG rates'!$AA$25:$AA$40,'BBG rates'!$AC$25:$AC$40)</f>
        <v>11</v>
      </c>
      <c r="AL270" s="144">
        <f t="shared" si="72"/>
        <v>20.676186223039558</v>
      </c>
      <c r="AM270" s="142">
        <f>(SUMPRODUCT(AL270:AL$381,G270:G$381)+SUMPRODUCT(AL270:AL$381,H270:H$381))/12</f>
        <v>3337333.3826342174</v>
      </c>
    </row>
    <row r="271" spans="1:39" x14ac:dyDescent="0.2">
      <c r="A271" s="7">
        <v>250</v>
      </c>
      <c r="B271" s="7">
        <v>125</v>
      </c>
      <c r="C271" s="7">
        <v>62.5</v>
      </c>
      <c r="D271" s="12">
        <f t="shared" si="64"/>
        <v>20.833333333333332</v>
      </c>
      <c r="E271" s="29">
        <f t="shared" si="83"/>
        <v>1895445.7188924982</v>
      </c>
      <c r="F271" s="2">
        <f t="shared" si="65"/>
        <v>5975.4093585000683</v>
      </c>
      <c r="G271" s="2">
        <f t="shared" si="73"/>
        <v>14473.518534964103</v>
      </c>
      <c r="H271" s="2">
        <f t="shared" si="74"/>
        <v>6225.5769739437328</v>
      </c>
      <c r="I271" s="2">
        <f t="shared" si="82"/>
        <v>26674.504867407901</v>
      </c>
      <c r="J271" s="2">
        <f t="shared" si="80"/>
        <v>555718.85140433128</v>
      </c>
      <c r="K271" s="2">
        <f t="shared" si="66"/>
        <v>12247.328380445337</v>
      </c>
      <c r="L271" s="2">
        <f t="shared" si="66"/>
        <v>255152.67459261121</v>
      </c>
      <c r="M271" s="2"/>
      <c r="N271" s="28">
        <f t="shared" si="81"/>
        <v>4302651.9571920047</v>
      </c>
      <c r="O271" s="2">
        <f t="shared" si="75"/>
        <v>13519.742779553111</v>
      </c>
      <c r="P271" s="2">
        <f t="shared" si="76"/>
        <v>32747.253948293128</v>
      </c>
      <c r="R271">
        <f t="shared" si="77"/>
        <v>250</v>
      </c>
      <c r="S271" s="89">
        <f t="shared" si="67"/>
        <v>20699.095508907834</v>
      </c>
      <c r="T271" s="89">
        <f>IF(AND(S271=0,S270&gt;0),SUM($G271:$H$381),S271)</f>
        <v>20699.095508907834</v>
      </c>
      <c r="U271" s="82">
        <f>SUM(T271:T$381)</f>
        <v>1916144.8144014063</v>
      </c>
      <c r="V271" s="68">
        <f>localspline(R271,'BBG rates'!$G$10:$G$27,'BBG rates'!$K$10:$K$27)</f>
        <v>0.97805999691173984</v>
      </c>
      <c r="W271" s="68">
        <f>locallinterp(R271,'BBG rates'!$G$10:$G$27,'BBG rates'!$J$10:$J$27)</f>
        <v>9.8666666666666666E-2</v>
      </c>
      <c r="X271" s="56">
        <f t="shared" si="78"/>
        <v>9.8622075513876695E-2</v>
      </c>
      <c r="Y271" s="66">
        <f t="shared" si="68"/>
        <v>178.65317744123485</v>
      </c>
      <c r="Z271" s="72">
        <f t="shared" si="69"/>
        <v>0.11188288657423537</v>
      </c>
      <c r="AA271" s="79">
        <f t="shared" si="70"/>
        <v>-51.158912413634681</v>
      </c>
      <c r="AB271" s="81">
        <f t="shared" si="79"/>
        <v>-3.2038650959447315E-2</v>
      </c>
      <c r="AD271" s="95">
        <f>locallinterp(R271,'BBG rates'!$N$10:$N$369,'BBG rates'!$P$10:$P$369)</f>
        <v>21.023499521141709</v>
      </c>
      <c r="AI271" s="185">
        <f t="shared" si="71"/>
        <v>250</v>
      </c>
      <c r="AJ271" s="127">
        <f>locallinterp(MIN(AI271,CAP_Senior*12),'BBG rates'!$X$24:$X$65,'BBG rates'!$Y$24:$Y$65)</f>
        <v>67.918742488467984</v>
      </c>
      <c r="AK271" s="127">
        <f>locallinterp(MIN(AI271,CAP_CB*12),'BBG rates'!$AA$25:$AA$40,'BBG rates'!$AC$25:$AC$40)</f>
        <v>11</v>
      </c>
      <c r="AL271" s="144">
        <f t="shared" si="72"/>
        <v>20.676186223039558</v>
      </c>
      <c r="AM271" s="142">
        <f>(SUMPRODUCT(AL271:AL$381,G271:G$381)+SUMPRODUCT(AL271:AL$381,H271:H$381))/12</f>
        <v>3301547.2510729209</v>
      </c>
    </row>
    <row r="272" spans="1:39" x14ac:dyDescent="0.2">
      <c r="A272" s="7">
        <v>251</v>
      </c>
      <c r="B272" s="7">
        <v>125.5</v>
      </c>
      <c r="C272" s="7">
        <v>62.75</v>
      </c>
      <c r="D272" s="12">
        <f t="shared" si="64"/>
        <v>20.916666666666668</v>
      </c>
      <c r="E272" s="29">
        <f t="shared" si="83"/>
        <v>1874816.7742871181</v>
      </c>
      <c r="F272" s="2">
        <f t="shared" si="65"/>
        <v>5910.8601824217176</v>
      </c>
      <c r="G272" s="2">
        <f t="shared" si="73"/>
        <v>14471.123242294301</v>
      </c>
      <c r="H272" s="2">
        <f t="shared" si="74"/>
        <v>6157.8213630855889</v>
      </c>
      <c r="I272" s="2">
        <f t="shared" si="82"/>
        <v>26539.804787801608</v>
      </c>
      <c r="J272" s="2">
        <f t="shared" si="80"/>
        <v>555124.25014485035</v>
      </c>
      <c r="K272" s="2">
        <f t="shared" si="66"/>
        <v>12147.600472371782</v>
      </c>
      <c r="L272" s="2">
        <f t="shared" si="66"/>
        <v>254087.30988044312</v>
      </c>
      <c r="M272" s="2"/>
      <c r="N272" s="28">
        <f t="shared" si="81"/>
        <v>4269802.5824404005</v>
      </c>
      <c r="O272" s="2">
        <f t="shared" si="75"/>
        <v>13417.621976241628</v>
      </c>
      <c r="P272" s="2">
        <f t="shared" si="76"/>
        <v>32849.374751604613</v>
      </c>
      <c r="R272">
        <f t="shared" si="77"/>
        <v>251</v>
      </c>
      <c r="S272" s="89">
        <f t="shared" si="67"/>
        <v>20628.944605379889</v>
      </c>
      <c r="T272" s="89">
        <f>IF(AND(S272=0,S271&gt;0),SUM($G272:$H$381),S272)</f>
        <v>20628.944605379889</v>
      </c>
      <c r="U272" s="82">
        <f>SUM(T272:T$381)</f>
        <v>1895445.7188924984</v>
      </c>
      <c r="V272" s="68">
        <f>localspline(R272,'BBG rates'!$G$10:$G$27,'BBG rates'!$K$10:$K$27)</f>
        <v>0.97780590073196449</v>
      </c>
      <c r="W272" s="68">
        <f>locallinterp(R272,'BBG rates'!$G$10:$G$27,'BBG rates'!$J$10:$J$27)</f>
        <v>9.9133333333333337E-2</v>
      </c>
      <c r="X272" s="56">
        <f t="shared" si="78"/>
        <v>9.9088319509021971E-2</v>
      </c>
      <c r="Y272" s="66">
        <f t="shared" si="68"/>
        <v>176.95202097427779</v>
      </c>
      <c r="Z272" s="72">
        <f t="shared" si="69"/>
        <v>0.11202770042563087</v>
      </c>
      <c r="AA272" s="79">
        <f t="shared" si="70"/>
        <v>-50.606269833479544</v>
      </c>
      <c r="AB272" s="81">
        <f t="shared" si="79"/>
        <v>-3.2038650959447315E-2</v>
      </c>
      <c r="AD272" s="95">
        <f>locallinterp(R272,'BBG rates'!$N$10:$N$369,'BBG rates'!$P$10:$P$369)</f>
        <v>21.104983346202705</v>
      </c>
      <c r="AI272" s="185">
        <f t="shared" si="71"/>
        <v>251</v>
      </c>
      <c r="AJ272" s="127">
        <f>locallinterp(MIN(AI272,CAP_Senior*12),'BBG rates'!$X$24:$X$65,'BBG rates'!$Y$24:$Y$65)</f>
        <v>67.918742488467984</v>
      </c>
      <c r="AK272" s="127">
        <f>locallinterp(MIN(AI272,CAP_CB*12),'BBG rates'!$AA$25:$AA$40,'BBG rates'!$AC$25:$AC$40)</f>
        <v>11</v>
      </c>
      <c r="AL272" s="144">
        <f t="shared" si="72"/>
        <v>20.676186223039558</v>
      </c>
      <c r="AM272" s="142">
        <f>(SUMPRODUCT(AL272:AL$381,G272:G$381)+SUMPRODUCT(AL272:AL$381,H272:H$381))/12</f>
        <v>3265882.3882903662</v>
      </c>
    </row>
    <row r="273" spans="1:39" x14ac:dyDescent="0.2">
      <c r="A273" s="7">
        <v>252</v>
      </c>
      <c r="B273" s="7">
        <v>126</v>
      </c>
      <c r="C273" s="7">
        <v>63</v>
      </c>
      <c r="D273" s="12">
        <f t="shared" si="64"/>
        <v>21</v>
      </c>
      <c r="E273" s="29">
        <f t="shared" si="83"/>
        <v>1854257.7505343517</v>
      </c>
      <c r="F273" s="2">
        <f t="shared" si="65"/>
        <v>5846.5297687053226</v>
      </c>
      <c r="G273" s="2">
        <f t="shared" si="73"/>
        <v>14468.728346033082</v>
      </c>
      <c r="H273" s="2">
        <f t="shared" si="74"/>
        <v>6090.295406733344</v>
      </c>
      <c r="I273" s="2">
        <f t="shared" si="82"/>
        <v>26405.553521471749</v>
      </c>
      <c r="J273" s="2">
        <f t="shared" si="80"/>
        <v>554516.62395090668</v>
      </c>
      <c r="K273" s="2">
        <f t="shared" si="66"/>
        <v>12048.579050371181</v>
      </c>
      <c r="L273" s="2">
        <f t="shared" si="66"/>
        <v>253020.16005779477</v>
      </c>
      <c r="M273" s="2"/>
      <c r="N273" s="28">
        <f t="shared" si="81"/>
        <v>4236850.7684264621</v>
      </c>
      <c r="O273" s="2">
        <f t="shared" si="75"/>
        <v>13315.182713908038</v>
      </c>
      <c r="P273" s="2">
        <f t="shared" si="76"/>
        <v>32951.814013938209</v>
      </c>
      <c r="R273">
        <f t="shared" si="77"/>
        <v>252</v>
      </c>
      <c r="S273" s="89">
        <f t="shared" si="67"/>
        <v>20559.023752766425</v>
      </c>
      <c r="T273" s="89">
        <f>IF(AND(S273=0,S272&gt;0),SUM($G273:$H$381),S273)</f>
        <v>20559.023752766425</v>
      </c>
      <c r="U273" s="82">
        <f>SUM(T273:T$381)</f>
        <v>1874816.7742871186</v>
      </c>
      <c r="V273" s="68">
        <f>localspline(R273,'BBG rates'!$G$10:$G$27,'BBG rates'!$K$10:$K$27)</f>
        <v>0.97755427994082533</v>
      </c>
      <c r="W273" s="68">
        <f>locallinterp(R273,'BBG rates'!$G$10:$G$27,'BBG rates'!$J$10:$J$27)</f>
        <v>9.9599999999999994E-2</v>
      </c>
      <c r="X273" s="56">
        <f t="shared" si="78"/>
        <v>9.9554561511361328E-2</v>
      </c>
      <c r="Y273" s="66">
        <f t="shared" si="68"/>
        <v>175.2486147624513</v>
      </c>
      <c r="Z273" s="72">
        <f t="shared" si="69"/>
        <v>0.11217007475032088</v>
      </c>
      <c r="AA273" s="79">
        <f t="shared" si="70"/>
        <v>-50.055500203584927</v>
      </c>
      <c r="AB273" s="81">
        <f t="shared" si="79"/>
        <v>-3.2038650959447315E-2</v>
      </c>
      <c r="AD273" s="95">
        <f>locallinterp(R273,'BBG rates'!$N$10:$N$369,'BBG rates'!$P$10:$P$369)</f>
        <v>21.186446202864438</v>
      </c>
      <c r="AI273" s="185">
        <f t="shared" si="71"/>
        <v>252</v>
      </c>
      <c r="AJ273" s="127">
        <f>locallinterp(MIN(AI273,CAP_Senior*12),'BBG rates'!$X$24:$X$65,'BBG rates'!$Y$24:$Y$65)</f>
        <v>67.918742488467984</v>
      </c>
      <c r="AK273" s="127">
        <f>locallinterp(MIN(AI273,CAP_CB*12),'BBG rates'!$AA$25:$AA$40,'BBG rates'!$AC$25:$AC$40)</f>
        <v>11</v>
      </c>
      <c r="AL273" s="144">
        <f t="shared" si="72"/>
        <v>20.676186223039558</v>
      </c>
      <c r="AM273" s="142">
        <f>(SUMPRODUCT(AL273:AL$381,G273:G$381)+SUMPRODUCT(AL273:AL$381,H273:H$381))/12</f>
        <v>3230338.3966032322</v>
      </c>
    </row>
    <row r="274" spans="1:39" x14ac:dyDescent="0.2">
      <c r="A274" s="7">
        <v>253</v>
      </c>
      <c r="B274" s="7">
        <v>126.5</v>
      </c>
      <c r="C274" s="7">
        <v>63.25</v>
      </c>
      <c r="D274" s="12">
        <f t="shared" si="64"/>
        <v>21.083333333333332</v>
      </c>
      <c r="E274" s="29">
        <f t="shared" si="83"/>
        <v>1833768.4183364764</v>
      </c>
      <c r="F274" s="2">
        <f t="shared" si="65"/>
        <v>5782.4173999477016</v>
      </c>
      <c r="G274" s="2">
        <f t="shared" si="73"/>
        <v>14466.333846114845</v>
      </c>
      <c r="H274" s="2">
        <f t="shared" si="74"/>
        <v>6022.9983517603805</v>
      </c>
      <c r="I274" s="2">
        <f t="shared" si="82"/>
        <v>26271.749597822927</v>
      </c>
      <c r="J274" s="2">
        <f t="shared" si="80"/>
        <v>553896.05402076663</v>
      </c>
      <c r="K274" s="2">
        <f t="shared" si="66"/>
        <v>11950.259380091462</v>
      </c>
      <c r="L274" s="2">
        <f t="shared" si="66"/>
        <v>251951.30193026163</v>
      </c>
      <c r="M274" s="2"/>
      <c r="N274" s="28">
        <f t="shared" si="81"/>
        <v>4203796.1956980685</v>
      </c>
      <c r="O274" s="2">
        <f t="shared" si="75"/>
        <v>13212.423999452549</v>
      </c>
      <c r="P274" s="2">
        <f t="shared" si="76"/>
        <v>33054.572728393694</v>
      </c>
      <c r="R274">
        <f t="shared" si="77"/>
        <v>253</v>
      </c>
      <c r="S274" s="89">
        <f t="shared" si="67"/>
        <v>20489.332197875225</v>
      </c>
      <c r="T274" s="89">
        <f>IF(AND(S274=0,S273&gt;0),SUM($G274:$H$381),S274)</f>
        <v>20489.332197875225</v>
      </c>
      <c r="U274" s="82">
        <f>SUM(T274:T$381)</f>
        <v>1854257.7505343524</v>
      </c>
      <c r="V274" s="68">
        <f>localspline(R274,'BBG rates'!$G$10:$G$27,'BBG rates'!$K$10:$K$27)</f>
        <v>0.97730516441080106</v>
      </c>
      <c r="W274" s="68">
        <f>locallinterp(R274,'BBG rates'!$G$10:$G$27,'BBG rates'!$J$10:$J$27)</f>
        <v>0.10006666666666666</v>
      </c>
      <c r="X274" s="56">
        <f t="shared" si="78"/>
        <v>0.10002080152142767</v>
      </c>
      <c r="Y274" s="66">
        <f t="shared" si="68"/>
        <v>173.5429942667777</v>
      </c>
      <c r="Z274" s="72">
        <f t="shared" si="69"/>
        <v>0.11230994885156616</v>
      </c>
      <c r="AA274" s="79">
        <f t="shared" si="70"/>
        <v>-49.506597381850035</v>
      </c>
      <c r="AB274" s="81">
        <f t="shared" si="79"/>
        <v>-3.2038650959447315E-2</v>
      </c>
      <c r="AD274" s="95">
        <f>locallinterp(R274,'BBG rates'!$N$10:$N$369,'BBG rates'!$P$10:$P$369)</f>
        <v>21.267888299898672</v>
      </c>
      <c r="AI274" s="185">
        <f t="shared" si="71"/>
        <v>253</v>
      </c>
      <c r="AJ274" s="127">
        <f>locallinterp(MIN(AI274,CAP_Senior*12),'BBG rates'!$X$24:$X$65,'BBG rates'!$Y$24:$Y$65)</f>
        <v>67.918742488467984</v>
      </c>
      <c r="AK274" s="127">
        <f>locallinterp(MIN(AI274,CAP_CB*12),'BBG rates'!$AA$25:$AA$40,'BBG rates'!$AC$25:$AC$40)</f>
        <v>11</v>
      </c>
      <c r="AL274" s="144">
        <f t="shared" si="72"/>
        <v>20.676186223039558</v>
      </c>
      <c r="AM274" s="142">
        <f>(SUMPRODUCT(AL274:AL$381,G274:G$381)+SUMPRODUCT(AL274:AL$381,H274:H$381))/12</f>
        <v>3194914.8796302248</v>
      </c>
    </row>
    <row r="275" spans="1:39" x14ac:dyDescent="0.2">
      <c r="A275" s="7">
        <v>254</v>
      </c>
      <c r="B275" s="7">
        <v>127</v>
      </c>
      <c r="C275" s="7">
        <v>63.5</v>
      </c>
      <c r="D275" s="12">
        <f t="shared" si="64"/>
        <v>21.166666666666668</v>
      </c>
      <c r="E275" s="29">
        <f t="shared" si="83"/>
        <v>1813348.5491464967</v>
      </c>
      <c r="F275" s="2">
        <f t="shared" si="65"/>
        <v>5718.5223610944677</v>
      </c>
      <c r="G275" s="2">
        <f t="shared" si="73"/>
        <v>14463.939742473995</v>
      </c>
      <c r="H275" s="2">
        <f t="shared" si="74"/>
        <v>5955.9294475058396</v>
      </c>
      <c r="I275" s="2">
        <f t="shared" si="82"/>
        <v>26138.391551074303</v>
      </c>
      <c r="J275" s="2">
        <f t="shared" si="80"/>
        <v>553262.62116440607</v>
      </c>
      <c r="K275" s="2">
        <f t="shared" si="66"/>
        <v>11852.63675811016</v>
      </c>
      <c r="L275" s="2">
        <f t="shared" si="66"/>
        <v>250880.8113799984</v>
      </c>
      <c r="M275" s="2"/>
      <c r="N275" s="28">
        <f t="shared" si="81"/>
        <v>4170638.5438069007</v>
      </c>
      <c r="O275" s="2">
        <f t="shared" si="75"/>
        <v>13109.344836678431</v>
      </c>
      <c r="P275" s="2">
        <f t="shared" si="76"/>
        <v>33157.651891167814</v>
      </c>
      <c r="R275">
        <f t="shared" si="77"/>
        <v>254</v>
      </c>
      <c r="S275" s="89">
        <f t="shared" si="67"/>
        <v>20419.869189979836</v>
      </c>
      <c r="T275" s="89">
        <f>IF(AND(S275=0,S274&gt;0),SUM($G275:$H$381),S275)</f>
        <v>20419.869189979836</v>
      </c>
      <c r="U275" s="82">
        <f>SUM(T275:T$381)</f>
        <v>1833768.4183364771</v>
      </c>
      <c r="V275" s="68">
        <f>localspline(R275,'BBG rates'!$G$10:$G$27,'BBG rates'!$K$10:$K$27)</f>
        <v>0.97705852435112017</v>
      </c>
      <c r="W275" s="68">
        <f>locallinterp(R275,'BBG rates'!$G$10:$G$27,'BBG rates'!$J$10:$J$27)</f>
        <v>0.10053333333333334</v>
      </c>
      <c r="X275" s="56">
        <f t="shared" si="78"/>
        <v>0.10048703953895455</v>
      </c>
      <c r="Y275" s="66">
        <f t="shared" si="68"/>
        <v>171.83519474255246</v>
      </c>
      <c r="Z275" s="72">
        <f t="shared" si="69"/>
        <v>0.11244725976801451</v>
      </c>
      <c r="AA275" s="79">
        <f t="shared" si="70"/>
        <v>-48.959555246283458</v>
      </c>
      <c r="AB275" s="81">
        <f t="shared" si="79"/>
        <v>-3.2038650959447308E-2</v>
      </c>
      <c r="AD275" s="95">
        <f>locallinterp(R275,'BBG rates'!$N$10:$N$369,'BBG rates'!$P$10:$P$369)</f>
        <v>21.3493098435946</v>
      </c>
      <c r="AI275" s="185">
        <f t="shared" si="71"/>
        <v>254</v>
      </c>
      <c r="AJ275" s="127">
        <f>locallinterp(MIN(AI275,CAP_Senior*12),'BBG rates'!$X$24:$X$65,'BBG rates'!$Y$24:$Y$65)</f>
        <v>67.918742488467984</v>
      </c>
      <c r="AK275" s="127">
        <f>locallinterp(MIN(AI275,CAP_CB*12),'BBG rates'!$AA$25:$AA$40,'BBG rates'!$AC$25:$AC$40)</f>
        <v>11</v>
      </c>
      <c r="AL275" s="144">
        <f t="shared" si="72"/>
        <v>20.676186223039558</v>
      </c>
      <c r="AM275" s="142">
        <f>(SUMPRODUCT(AL275:AL$381,G275:G$381)+SUMPRODUCT(AL275:AL$381,H275:H$381))/12</f>
        <v>3159611.4422878087</v>
      </c>
    </row>
    <row r="276" spans="1:39" x14ac:dyDescent="0.2">
      <c r="A276" s="7">
        <v>255</v>
      </c>
      <c r="B276" s="7">
        <v>127.5</v>
      </c>
      <c r="C276" s="7">
        <v>63.75</v>
      </c>
      <c r="D276" s="12">
        <f t="shared" si="64"/>
        <v>21.25</v>
      </c>
      <c r="E276" s="29">
        <f t="shared" si="83"/>
        <v>1792997.9151656851</v>
      </c>
      <c r="F276" s="2">
        <f t="shared" si="65"/>
        <v>5654.8439394323404</v>
      </c>
      <c r="G276" s="2">
        <f t="shared" si="73"/>
        <v>14461.54603504495</v>
      </c>
      <c r="H276" s="2">
        <f t="shared" si="74"/>
        <v>5889.0879457665415</v>
      </c>
      <c r="I276" s="2">
        <f t="shared" si="82"/>
        <v>26005.477920243829</v>
      </c>
      <c r="J276" s="2">
        <f t="shared" si="80"/>
        <v>552616.40580518136</v>
      </c>
      <c r="K276" s="2">
        <f t="shared" si="66"/>
        <v>11755.706511734852</v>
      </c>
      <c r="L276" s="2">
        <f t="shared" si="66"/>
        <v>249808.7633743656</v>
      </c>
      <c r="M276" s="2"/>
      <c r="N276" s="28">
        <f t="shared" si="81"/>
        <v>4137377.4913053368</v>
      </c>
      <c r="O276" s="2">
        <f t="shared" si="75"/>
        <v>13005.94422628236</v>
      </c>
      <c r="P276" s="2">
        <f t="shared" si="76"/>
        <v>33261.052501563885</v>
      </c>
      <c r="R276">
        <f t="shared" si="77"/>
        <v>255</v>
      </c>
      <c r="S276" s="89">
        <f t="shared" si="67"/>
        <v>20350.633980811494</v>
      </c>
      <c r="T276" s="89">
        <f>IF(AND(S276=0,S275&gt;0),SUM($G276:$H$381),S276)</f>
        <v>20350.633980811494</v>
      </c>
      <c r="U276" s="82">
        <f>SUM(T276:T$381)</f>
        <v>1813348.5491464972</v>
      </c>
      <c r="V276" s="68">
        <f>localspline(R276,'BBG rates'!$G$10:$G$27,'BBG rates'!$K$10:$K$27)</f>
        <v>0.97681456857122839</v>
      </c>
      <c r="W276" s="68">
        <f>locallinterp(R276,'BBG rates'!$G$10:$G$27,'BBG rates'!$J$10:$J$27)</f>
        <v>0.10100000000000001</v>
      </c>
      <c r="X276" s="56">
        <f t="shared" si="78"/>
        <v>0.10095327556420841</v>
      </c>
      <c r="Y276" s="66">
        <f t="shared" si="68"/>
        <v>170.1252512403243</v>
      </c>
      <c r="Z276" s="72">
        <f t="shared" si="69"/>
        <v>0.11258194216687034</v>
      </c>
      <c r="AA276" s="79">
        <f t="shared" si="70"/>
        <v>-48.414367694937347</v>
      </c>
      <c r="AB276" s="81">
        <f t="shared" si="79"/>
        <v>-3.2038650959447315E-2</v>
      </c>
      <c r="AD276" s="95">
        <f>locallinterp(R276,'BBG rates'!$N$10:$N$369,'BBG rates'!$P$10:$P$369)</f>
        <v>21.430711057642203</v>
      </c>
      <c r="AI276" s="185">
        <f t="shared" si="71"/>
        <v>255</v>
      </c>
      <c r="AJ276" s="127">
        <f>locallinterp(MIN(AI276,CAP_Senior*12),'BBG rates'!$X$24:$X$65,'BBG rates'!$Y$24:$Y$65)</f>
        <v>67.918742488467984</v>
      </c>
      <c r="AK276" s="127">
        <f>locallinterp(MIN(AI276,CAP_CB*12),'BBG rates'!$AA$25:$AA$40,'BBG rates'!$AC$25:$AC$40)</f>
        <v>11</v>
      </c>
      <c r="AL276" s="144">
        <f t="shared" si="72"/>
        <v>20.676186223039558</v>
      </c>
      <c r="AM276" s="142">
        <f>(SUMPRODUCT(AL276:AL$381,G276:G$381)+SUMPRODUCT(AL276:AL$381,H276:H$381))/12</f>
        <v>3124427.690785965</v>
      </c>
    </row>
    <row r="277" spans="1:39" x14ac:dyDescent="0.2">
      <c r="A277" s="7">
        <v>256</v>
      </c>
      <c r="B277" s="7">
        <v>128</v>
      </c>
      <c r="C277" s="7">
        <v>64</v>
      </c>
      <c r="D277" s="12">
        <f t="shared" si="64"/>
        <v>21.333333333333332</v>
      </c>
      <c r="E277" s="29">
        <f t="shared" si="83"/>
        <v>1772716.289341134</v>
      </c>
      <c r="F277" s="2">
        <f t="shared" si="65"/>
        <v>5591.3814245814783</v>
      </c>
      <c r="G277" s="2">
        <f t="shared" si="73"/>
        <v>14459.152723762132</v>
      </c>
      <c r="H277" s="2">
        <f t="shared" si="74"/>
        <v>5822.4731007889477</v>
      </c>
      <c r="I277" s="2">
        <f t="shared" si="82"/>
        <v>25873.007249132555</v>
      </c>
      <c r="J277" s="2">
        <f t="shared" si="80"/>
        <v>551957.48798149452</v>
      </c>
      <c r="K277" s="2">
        <f t="shared" si="66"/>
        <v>11659.463998804837</v>
      </c>
      <c r="L277" s="2">
        <f t="shared" si="66"/>
        <v>248735.23197450317</v>
      </c>
      <c r="M277" s="2"/>
      <c r="N277" s="28">
        <f t="shared" si="81"/>
        <v>4104012.7157433354</v>
      </c>
      <c r="O277" s="2">
        <f t="shared" si="75"/>
        <v>12902.22116584473</v>
      </c>
      <c r="P277" s="2">
        <f t="shared" si="76"/>
        <v>33364.775562001509</v>
      </c>
      <c r="R277">
        <f t="shared" si="77"/>
        <v>256</v>
      </c>
      <c r="S277" s="89">
        <f t="shared" si="67"/>
        <v>20281.62582455108</v>
      </c>
      <c r="T277" s="89">
        <f>IF(AND(S277=0,S276&gt;0),SUM($G277:$H$381),S277)</f>
        <v>20281.62582455108</v>
      </c>
      <c r="U277" s="82">
        <f>SUM(T277:T$381)</f>
        <v>1792997.9151656856</v>
      </c>
      <c r="V277" s="68">
        <f>localspline(R277,'BBG rates'!$G$10:$G$27,'BBG rates'!$K$10:$K$27)</f>
        <v>0.97657314806511442</v>
      </c>
      <c r="W277" s="68">
        <f>locallinterp(R277,'BBG rates'!$G$10:$G$27,'BBG rates'!$J$10:$J$27)</f>
        <v>0.10146666666666666</v>
      </c>
      <c r="X277" s="56">
        <f t="shared" si="78"/>
        <v>0.10141950959692281</v>
      </c>
      <c r="Y277" s="66">
        <f t="shared" si="68"/>
        <v>168.41319860684831</v>
      </c>
      <c r="Z277" s="72">
        <f t="shared" si="69"/>
        <v>0.11271392823094437</v>
      </c>
      <c r="AA277" s="79">
        <f t="shared" si="70"/>
        <v>-47.871028645841776</v>
      </c>
      <c r="AB277" s="81">
        <f t="shared" si="79"/>
        <v>-3.2038650959447315E-2</v>
      </c>
      <c r="AD277" s="95">
        <f>locallinterp(R277,'BBG rates'!$N$10:$N$369,'BBG rates'!$P$10:$P$369)</f>
        <v>21.512092153314295</v>
      </c>
      <c r="AI277" s="185">
        <f t="shared" si="71"/>
        <v>256</v>
      </c>
      <c r="AJ277" s="127">
        <f>locallinterp(MIN(AI277,CAP_Senior*12),'BBG rates'!$X$24:$X$65,'BBG rates'!$Y$24:$Y$65)</f>
        <v>67.918742488467984</v>
      </c>
      <c r="AK277" s="127">
        <f>locallinterp(MIN(AI277,CAP_CB*12),'BBG rates'!$AA$25:$AA$40,'BBG rates'!$AC$25:$AC$40)</f>
        <v>11</v>
      </c>
      <c r="AL277" s="144">
        <f t="shared" si="72"/>
        <v>20.676186223039558</v>
      </c>
      <c r="AM277" s="142">
        <f>(SUMPRODUCT(AL277:AL$381,G277:G$381)+SUMPRODUCT(AL277:AL$381,H277:H$381))/12</f>
        <v>3089363.2326239501</v>
      </c>
    </row>
    <row r="278" spans="1:39" x14ac:dyDescent="0.2">
      <c r="A278" s="7">
        <v>257</v>
      </c>
      <c r="B278" s="7">
        <v>128.5</v>
      </c>
      <c r="C278" s="7">
        <v>64.25</v>
      </c>
      <c r="D278" s="12">
        <f t="shared" ref="D278:D341" si="84">A278/12</f>
        <v>21.416666666666668</v>
      </c>
      <c r="E278" s="29">
        <f t="shared" si="83"/>
        <v>1752503.445363313</v>
      </c>
      <c r="F278" s="2">
        <f t="shared" ref="F278:F341" si="85">IF($A278&lt;=$I$8,-IPMT($G$11,1,$I$8-$A278+1,$E277),0)</f>
        <v>5528.1341084878468</v>
      </c>
      <c r="G278" s="2">
        <f t="shared" si="73"/>
        <v>14456.759808559998</v>
      </c>
      <c r="H278" s="2">
        <f t="shared" si="74"/>
        <v>5756.0841692611348</v>
      </c>
      <c r="I278" s="2">
        <f t="shared" si="82"/>
        <v>25740.97808630898</v>
      </c>
      <c r="J278" s="2">
        <f t="shared" si="80"/>
        <v>551285.94734845066</v>
      </c>
      <c r="K278" s="2">
        <f t="shared" ref="K278:L341" si="86">I278/(1+$F$12)^IF($I$7=1,$A278,IF($I$7=2,$B278,IF($I$7=4,$C278,$D278)))</f>
        <v>11563.90460749412</v>
      </c>
      <c r="L278" s="2">
        <f t="shared" si="86"/>
        <v>247660.2903438324</v>
      </c>
      <c r="M278" s="2"/>
      <c r="N278" s="28">
        <f t="shared" si="81"/>
        <v>4070543.8936653091</v>
      </c>
      <c r="O278" s="2">
        <f t="shared" si="75"/>
        <v>12798.174649819939</v>
      </c>
      <c r="P278" s="2">
        <f t="shared" si="76"/>
        <v>33468.822078026307</v>
      </c>
      <c r="R278">
        <f t="shared" si="77"/>
        <v>257</v>
      </c>
      <c r="S278" s="89">
        <f t="shared" ref="S278:S341" si="87">IF(D278&lt;$I$9,G278+H278,0)</f>
        <v>20212.843977821132</v>
      </c>
      <c r="T278" s="89">
        <f>IF(AND(S278=0,S277&gt;0),SUM($G278:$H$381),S278)</f>
        <v>20212.843977821132</v>
      </c>
      <c r="U278" s="82">
        <f>SUM(T278:T$381)</f>
        <v>1772716.2893411345</v>
      </c>
      <c r="V278" s="68">
        <f>localspline(R278,'BBG rates'!$G$10:$G$27,'BBG rates'!$K$10:$K$27)</f>
        <v>0.97633429266373428</v>
      </c>
      <c r="W278" s="68">
        <f>locallinterp(R278,'BBG rates'!$G$10:$G$27,'BBG rates'!$J$10:$J$27)</f>
        <v>0.10193333333333333</v>
      </c>
      <c r="X278" s="56">
        <f t="shared" si="78"/>
        <v>0.10188574163709774</v>
      </c>
      <c r="Y278" s="66">
        <f t="shared" ref="Y278:Y341" si="88">T278*X278%/12+Y279</f>
        <v>166.6990714860531</v>
      </c>
      <c r="Z278" s="72">
        <f t="shared" ref="Z278:Z341" si="89">IF(U278=0,0,Y278*1200/U278)</f>
        <v>0.11284314753919938</v>
      </c>
      <c r="AA278" s="79">
        <f t="shared" ref="AA278:AA341" si="90">T278*$AA$17%/12+AA279</f>
        <v>-47.329532036939355</v>
      </c>
      <c r="AB278" s="81">
        <f t="shared" si="79"/>
        <v>-3.2038650959447315E-2</v>
      </c>
      <c r="AD278" s="95">
        <f>locallinterp(R278,'BBG rates'!$N$10:$N$369,'BBG rates'!$P$10:$P$369)</f>
        <v>21.593453344369607</v>
      </c>
      <c r="AI278" s="185">
        <f t="shared" ref="AI278:AI341" si="91">A278</f>
        <v>257</v>
      </c>
      <c r="AJ278" s="127">
        <f>locallinterp(MIN(AI278,CAP_Senior*12),'BBG rates'!$X$24:$X$65,'BBG rates'!$Y$24:$Y$65)</f>
        <v>67.918742488467984</v>
      </c>
      <c r="AK278" s="127">
        <f>locallinterp(MIN(AI278,CAP_CB*12),'BBG rates'!$AA$25:$AA$40,'BBG rates'!$AC$25:$AC$40)</f>
        <v>11</v>
      </c>
      <c r="AL278" s="144">
        <f t="shared" ref="AL278:AL341" si="92">SUMPRODUCT(AJ278:AK278,$AJ$19:$AK$19)</f>
        <v>20.676186223039558</v>
      </c>
      <c r="AM278" s="142">
        <f>(SUMPRODUCT(AL278:AL$381,G278:G$381)+SUMPRODUCT(AL278:AL$381,H278:H$381))/12</f>
        <v>3054417.6765860817</v>
      </c>
    </row>
    <row r="279" spans="1:39" x14ac:dyDescent="0.2">
      <c r="A279" s="7">
        <v>258</v>
      </c>
      <c r="B279" s="7">
        <v>129</v>
      </c>
      <c r="C279" s="7">
        <v>64.5</v>
      </c>
      <c r="D279" s="12">
        <f t="shared" si="84"/>
        <v>21.5</v>
      </c>
      <c r="E279" s="29">
        <f t="shared" si="83"/>
        <v>1732359.1576636352</v>
      </c>
      <c r="F279" s="2">
        <f t="shared" si="85"/>
        <v>5465.101285415597</v>
      </c>
      <c r="G279" s="2">
        <f t="shared" ref="G279:G342" si="93">IF($A279&lt;=$I$8,-PPMT($G$11,1,$I$8-$A279+1,$E278),0)</f>
        <v>14454.367289372984</v>
      </c>
      <c r="H279" s="2">
        <f t="shared" ref="H279:H342" si="94">IF($A279&lt;=$I$8,(E278-G279)*$G$13,0)</f>
        <v>5689.9204103048041</v>
      </c>
      <c r="I279" s="2">
        <f t="shared" si="82"/>
        <v>25609.388985093385</v>
      </c>
      <c r="J279" s="2">
        <f t="shared" si="80"/>
        <v>550601.86317950778</v>
      </c>
      <c r="K279" s="2">
        <f t="shared" si="86"/>
        <v>11469.023756115619</v>
      </c>
      <c r="L279" s="2">
        <f t="shared" si="86"/>
        <v>246584.01075648583</v>
      </c>
      <c r="M279" s="2"/>
      <c r="N279" s="28">
        <f t="shared" si="81"/>
        <v>4036970.7006069897</v>
      </c>
      <c r="O279" s="2">
        <f t="shared" ref="O279:O342" si="95">IF($A279&lt;=$I$8,-IPMT($G$11,1,$I$8-$A279+1,$N278),0)</f>
        <v>12693.803669526631</v>
      </c>
      <c r="P279" s="2">
        <f t="shared" ref="P279:P342" si="96">IF($A279&lt;=$I$8,-PPMT($G$11,1,$I$8-$A279+1,$N278),0)</f>
        <v>33573.193058319608</v>
      </c>
      <c r="R279">
        <f t="shared" ref="R279:R342" si="97">ROUND(D279*12,1)</f>
        <v>258</v>
      </c>
      <c r="S279" s="89">
        <f t="shared" si="87"/>
        <v>20144.287699677789</v>
      </c>
      <c r="T279" s="89">
        <f>IF(AND(S279=0,S278&gt;0),SUM($G279:$H$381),S279)</f>
        <v>20144.287699677789</v>
      </c>
      <c r="U279" s="82">
        <f>SUM(T279:T$381)</f>
        <v>1752503.4453633134</v>
      </c>
      <c r="V279" s="68">
        <f>localspline(R279,'BBG rates'!$G$10:$G$27,'BBG rates'!$K$10:$K$27)</f>
        <v>0.97609815153733959</v>
      </c>
      <c r="W279" s="68">
        <f>locallinterp(R279,'BBG rates'!$G$10:$G$27,'BBG rates'!$J$10:$J$27)</f>
        <v>0.1024</v>
      </c>
      <c r="X279" s="56">
        <f t="shared" ref="X279:X342" si="98">((1+W279%)^(1/12)-1)*1200</f>
        <v>0.10235197168499965</v>
      </c>
      <c r="Y279" s="66">
        <f t="shared" si="88"/>
        <v>164.98290431999038</v>
      </c>
      <c r="Z279" s="72">
        <f t="shared" si="89"/>
        <v>0.112969526940328</v>
      </c>
      <c r="AA279" s="79">
        <f t="shared" si="90"/>
        <v>-46.78987182602004</v>
      </c>
      <c r="AB279" s="81">
        <f t="shared" ref="AB279:AB342" si="99">IF(U279=0,0,AA279*1200/U279)</f>
        <v>-3.2038650959447315E-2</v>
      </c>
      <c r="AD279" s="95">
        <f>locallinterp(R279,'BBG rates'!$N$10:$N$369,'BBG rates'!$P$10:$P$369)</f>
        <v>21.674794856997718</v>
      </c>
      <c r="AI279" s="185">
        <f t="shared" si="91"/>
        <v>258</v>
      </c>
      <c r="AJ279" s="127">
        <f>locallinterp(MIN(AI279,CAP_Senior*12),'BBG rates'!$X$24:$X$65,'BBG rates'!$Y$24:$Y$65)</f>
        <v>67.918742488467984</v>
      </c>
      <c r="AK279" s="127">
        <f>locallinterp(MIN(AI279,CAP_CB*12),'BBG rates'!$AA$25:$AA$40,'BBG rates'!$AC$25:$AC$40)</f>
        <v>11</v>
      </c>
      <c r="AL279" s="144">
        <f t="shared" si="92"/>
        <v>20.676186223039558</v>
      </c>
      <c r="AM279" s="142">
        <f>(SUMPRODUCT(AL279:AL$381,G279:G$381)+SUMPRODUCT(AL279:AL$381,H279:H$381))/12</f>
        <v>3019590.6327375253</v>
      </c>
    </row>
    <row r="280" spans="1:39" x14ac:dyDescent="0.2">
      <c r="A280" s="7">
        <v>259</v>
      </c>
      <c r="B280" s="7">
        <v>129.5</v>
      </c>
      <c r="C280" s="7">
        <v>64.75</v>
      </c>
      <c r="D280" s="12">
        <f t="shared" si="84"/>
        <v>21.583333333333332</v>
      </c>
      <c r="E280" s="29">
        <f t="shared" si="83"/>
        <v>1712283.2014120324</v>
      </c>
      <c r="F280" s="2">
        <f t="shared" si="85"/>
        <v>5402.2822519394776</v>
      </c>
      <c r="G280" s="2">
        <f t="shared" si="93"/>
        <v>14451.975166135557</v>
      </c>
      <c r="H280" s="2">
        <f t="shared" si="94"/>
        <v>5623.981085467316</v>
      </c>
      <c r="I280" s="2">
        <f t="shared" si="82"/>
        <v>25478.23850354235</v>
      </c>
      <c r="J280" s="2">
        <f t="shared" ref="J280:J343" si="100">IF($I$7=1,I280*A280,IF($I$7=2,I280*B280,IF($I$7=4,I280*C280,I280*D280)))</f>
        <v>549905.31436812237</v>
      </c>
      <c r="K280" s="2">
        <f t="shared" si="86"/>
        <v>11374.816892926687</v>
      </c>
      <c r="L280" s="2">
        <f t="shared" si="86"/>
        <v>245506.46460566763</v>
      </c>
      <c r="M280" s="2"/>
      <c r="N280" s="28">
        <f t="shared" ref="N280:N343" si="101">IF($A280&lt;=$I$8,N279-P280,0)</f>
        <v>4003292.8110922812</v>
      </c>
      <c r="O280" s="2">
        <f t="shared" si="95"/>
        <v>12589.107213137931</v>
      </c>
      <c r="P280" s="2">
        <f t="shared" si="96"/>
        <v>33677.889514708317</v>
      </c>
      <c r="R280">
        <f t="shared" si="97"/>
        <v>259</v>
      </c>
      <c r="S280" s="89">
        <f t="shared" si="87"/>
        <v>20075.956251602875</v>
      </c>
      <c r="T280" s="89">
        <f>IF(AND(S280=0,S279&gt;0),SUM($G280:$H$381),S280)</f>
        <v>20075.956251602875</v>
      </c>
      <c r="U280" s="82">
        <f>SUM(T280:T$381)</f>
        <v>1732359.1576636354</v>
      </c>
      <c r="V280" s="68">
        <f>localspline(R280,'BBG rates'!$G$10:$G$27,'BBG rates'!$K$10:$K$27)</f>
        <v>0.97586469490667538</v>
      </c>
      <c r="W280" s="68">
        <f>locallinterp(R280,'BBG rates'!$G$10:$G$27,'BBG rates'!$J$10:$J$27)</f>
        <v>0.10286666666666666</v>
      </c>
      <c r="X280" s="56">
        <f t="shared" si="98"/>
        <v>0.1028181997403621</v>
      </c>
      <c r="Y280" s="66">
        <f t="shared" si="88"/>
        <v>163.26473134978045</v>
      </c>
      <c r="Z280" s="72">
        <f t="shared" si="89"/>
        <v>0.11309299041889384</v>
      </c>
      <c r="AA280" s="79">
        <f t="shared" si="90"/>
        <v>-46.252041990656153</v>
      </c>
      <c r="AB280" s="81">
        <f t="shared" si="99"/>
        <v>-3.2038650959447322E-2</v>
      </c>
      <c r="AD280" s="95">
        <f>locallinterp(R280,'BBG rates'!$N$10:$N$369,'BBG rates'!$P$10:$P$369)</f>
        <v>21.756116914906606</v>
      </c>
      <c r="AI280" s="185">
        <f t="shared" si="91"/>
        <v>259</v>
      </c>
      <c r="AJ280" s="127">
        <f>locallinterp(MIN(AI280,CAP_Senior*12),'BBG rates'!$X$24:$X$65,'BBG rates'!$Y$24:$Y$65)</f>
        <v>67.918742488467984</v>
      </c>
      <c r="AK280" s="127">
        <f>locallinterp(MIN(AI280,CAP_CB*12),'BBG rates'!$AA$25:$AA$40,'BBG rates'!$AC$25:$AC$40)</f>
        <v>11</v>
      </c>
      <c r="AL280" s="144">
        <f t="shared" si="92"/>
        <v>20.676186223039558</v>
      </c>
      <c r="AM280" s="142">
        <f>(SUMPRODUCT(AL280:AL$381,G280:G$381)+SUMPRODUCT(AL280:AL$381,H280:H$381))/12</f>
        <v>2984881.7124201064</v>
      </c>
    </row>
    <row r="281" spans="1:39" x14ac:dyDescent="0.2">
      <c r="A281" s="7">
        <v>260</v>
      </c>
      <c r="B281" s="7">
        <v>130</v>
      </c>
      <c r="C281" s="7">
        <v>65</v>
      </c>
      <c r="D281" s="12">
        <f t="shared" si="84"/>
        <v>21.666666666666668</v>
      </c>
      <c r="E281" s="29">
        <f t="shared" si="83"/>
        <v>1692275.3525145364</v>
      </c>
      <c r="F281" s="2">
        <f t="shared" si="85"/>
        <v>5339.6763069372773</v>
      </c>
      <c r="G281" s="2">
        <f t="shared" si="93"/>
        <v>14449.583438782183</v>
      </c>
      <c r="H281" s="2">
        <f t="shared" si="94"/>
        <v>5558.2654587137431</v>
      </c>
      <c r="I281" s="2">
        <f t="shared" si="82"/>
        <v>25347.525204433205</v>
      </c>
      <c r="J281" s="2">
        <f t="shared" si="100"/>
        <v>549196.37942938611</v>
      </c>
      <c r="K281" s="2">
        <f t="shared" si="86"/>
        <v>11281.279495935802</v>
      </c>
      <c r="L281" s="2">
        <f t="shared" si="86"/>
        <v>244427.72241194238</v>
      </c>
      <c r="M281" s="2"/>
      <c r="N281" s="28">
        <f t="shared" si="101"/>
        <v>3969509.8986301068</v>
      </c>
      <c r="O281" s="2">
        <f t="shared" si="95"/>
        <v>12484.084265671621</v>
      </c>
      <c r="P281" s="2">
        <f t="shared" si="96"/>
        <v>33782.912462174616</v>
      </c>
      <c r="R281">
        <f t="shared" si="97"/>
        <v>260</v>
      </c>
      <c r="S281" s="89">
        <f t="shared" si="87"/>
        <v>20007.848897495925</v>
      </c>
      <c r="T281" s="89">
        <f>IF(AND(S281=0,S280&gt;0),SUM($G281:$H$381),S281)</f>
        <v>20007.848897495925</v>
      </c>
      <c r="U281" s="82">
        <f>SUM(T281:T$381)</f>
        <v>1712283.2014120324</v>
      </c>
      <c r="V281" s="68">
        <f>localspline(R281,'BBG rates'!$G$10:$G$27,'BBG rates'!$K$10:$K$27)</f>
        <v>0.97563395264422015</v>
      </c>
      <c r="W281" s="68">
        <f>locallinterp(R281,'BBG rates'!$G$10:$G$27,'BBG rates'!$J$10:$J$27)</f>
        <v>0.10333333333333333</v>
      </c>
      <c r="X281" s="56">
        <f t="shared" si="98"/>
        <v>0.10328442580345154</v>
      </c>
      <c r="Y281" s="66">
        <f t="shared" si="88"/>
        <v>161.54458661656705</v>
      </c>
      <c r="Z281" s="72">
        <f t="shared" si="89"/>
        <v>0.11321345895353023</v>
      </c>
      <c r="AA281" s="79">
        <f t="shared" si="90"/>
        <v>-45.716036528137622</v>
      </c>
      <c r="AB281" s="81">
        <f t="shared" si="99"/>
        <v>-3.2038650959447322E-2</v>
      </c>
      <c r="AD281" s="95">
        <f>locallinterp(R281,'BBG rates'!$N$10:$N$369,'BBG rates'!$P$10:$P$369)</f>
        <v>21.837419744293623</v>
      </c>
      <c r="AI281" s="185">
        <f t="shared" si="91"/>
        <v>260</v>
      </c>
      <c r="AJ281" s="127">
        <f>locallinterp(MIN(AI281,CAP_Senior*12),'BBG rates'!$X$24:$X$65,'BBG rates'!$Y$24:$Y$65)</f>
        <v>67.918742488467984</v>
      </c>
      <c r="AK281" s="127">
        <f>locallinterp(MIN(AI281,CAP_CB*12),'BBG rates'!$AA$25:$AA$40,'BBG rates'!$AC$25:$AC$40)</f>
        <v>11</v>
      </c>
      <c r="AL281" s="144">
        <f t="shared" si="92"/>
        <v>20.676186223039558</v>
      </c>
      <c r="AM281" s="142">
        <f>(SUMPRODUCT(AL281:AL$381,G281:G$381)+SUMPRODUCT(AL281:AL$381,H281:H$381))/12</f>
        <v>2950290.5282481289</v>
      </c>
    </row>
    <row r="282" spans="1:39" x14ac:dyDescent="0.2">
      <c r="A282" s="7">
        <v>261</v>
      </c>
      <c r="B282" s="7">
        <v>130.5</v>
      </c>
      <c r="C282" s="7">
        <v>65.25</v>
      </c>
      <c r="D282" s="12">
        <f t="shared" si="84"/>
        <v>21.75</v>
      </c>
      <c r="E282" s="29">
        <f t="shared" si="83"/>
        <v>1672335.3876108699</v>
      </c>
      <c r="F282" s="2">
        <f t="shared" si="85"/>
        <v>5277.2827515822764</v>
      </c>
      <c r="G282" s="2">
        <f t="shared" si="93"/>
        <v>14447.192107247358</v>
      </c>
      <c r="H282" s="2">
        <f t="shared" si="94"/>
        <v>5492.7727964189635</v>
      </c>
      <c r="I282" s="2">
        <f t="shared" si="82"/>
        <v>25217.247655248597</v>
      </c>
      <c r="J282" s="2">
        <f t="shared" si="100"/>
        <v>548475.13650165696</v>
      </c>
      <c r="K282" s="2">
        <f t="shared" si="86"/>
        <v>11188.40707271059</v>
      </c>
      <c r="L282" s="2">
        <f t="shared" si="86"/>
        <v>243347.85383145532</v>
      </c>
      <c r="M282" s="2"/>
      <c r="N282" s="28">
        <f t="shared" si="101"/>
        <v>3935621.635711241</v>
      </c>
      <c r="O282" s="2">
        <f t="shared" si="95"/>
        <v>12378.733808980316</v>
      </c>
      <c r="P282" s="2">
        <f t="shared" si="96"/>
        <v>33888.262918865927</v>
      </c>
      <c r="R282">
        <f t="shared" si="97"/>
        <v>261</v>
      </c>
      <c r="S282" s="89">
        <f t="shared" si="87"/>
        <v>19939.964903666321</v>
      </c>
      <c r="T282" s="89">
        <f>IF(AND(S282=0,S281&gt;0),SUM($G282:$H$381),S282)</f>
        <v>19939.964903666321</v>
      </c>
      <c r="U282" s="82">
        <f>SUM(T282:T$381)</f>
        <v>1692275.3525145366</v>
      </c>
      <c r="V282" s="68">
        <f>localspline(R282,'BBG rates'!$G$10:$G$27,'BBG rates'!$K$10:$K$27)</f>
        <v>0.97540589499727048</v>
      </c>
      <c r="W282" s="68">
        <f>locallinterp(R282,'BBG rates'!$G$10:$G$27,'BBG rates'!$J$10:$J$27)</f>
        <v>0.1038</v>
      </c>
      <c r="X282" s="56">
        <f t="shared" si="98"/>
        <v>0.10375064987426796</v>
      </c>
      <c r="Y282" s="66">
        <f t="shared" si="88"/>
        <v>159.8225039624503</v>
      </c>
      <c r="Z282" s="72">
        <f t="shared" si="89"/>
        <v>0.11333085036661782</v>
      </c>
      <c r="AA282" s="79">
        <f t="shared" si="90"/>
        <v>-45.181849455407423</v>
      </c>
      <c r="AB282" s="81">
        <f t="shared" si="99"/>
        <v>-3.2038650959447315E-2</v>
      </c>
      <c r="AD282" s="95">
        <f>locallinterp(R282,'BBG rates'!$N$10:$N$369,'BBG rates'!$P$10:$P$369)</f>
        <v>21.91870356887673</v>
      </c>
      <c r="AI282" s="185">
        <f t="shared" si="91"/>
        <v>261</v>
      </c>
      <c r="AJ282" s="127">
        <f>locallinterp(MIN(AI282,CAP_Senior*12),'BBG rates'!$X$24:$X$65,'BBG rates'!$Y$24:$Y$65)</f>
        <v>67.918742488467984</v>
      </c>
      <c r="AK282" s="127">
        <f>locallinterp(MIN(AI282,CAP_CB*12),'BBG rates'!$AA$25:$AA$40,'BBG rates'!$AC$25:$AC$40)</f>
        <v>11</v>
      </c>
      <c r="AL282" s="144">
        <f t="shared" si="92"/>
        <v>20.676186223039558</v>
      </c>
      <c r="AM282" s="142">
        <f>(SUMPRODUCT(AL282:AL$381,G282:G$381)+SUMPRODUCT(AL282:AL$381,H282:H$381))/12</f>
        <v>2915816.6941042072</v>
      </c>
    </row>
    <row r="283" spans="1:39" x14ac:dyDescent="0.2">
      <c r="A283" s="7">
        <v>262</v>
      </c>
      <c r="B283" s="7">
        <v>131</v>
      </c>
      <c r="C283" s="7">
        <v>65.5</v>
      </c>
      <c r="D283" s="12">
        <f t="shared" si="84"/>
        <v>21.833333333333332</v>
      </c>
      <c r="E283" s="29">
        <f t="shared" si="83"/>
        <v>1652463.0840720446</v>
      </c>
      <c r="F283" s="2">
        <f t="shared" si="85"/>
        <v>5215.1008893357357</v>
      </c>
      <c r="G283" s="2">
        <f t="shared" si="93"/>
        <v>14444.801171465562</v>
      </c>
      <c r="H283" s="2">
        <f t="shared" si="94"/>
        <v>5427.5023673597661</v>
      </c>
      <c r="I283" s="2">
        <f t="shared" si="82"/>
        <v>25087.404428161062</v>
      </c>
      <c r="J283" s="2">
        <f t="shared" si="100"/>
        <v>547741.66334818315</v>
      </c>
      <c r="K283" s="2">
        <f t="shared" si="86"/>
        <v>11096.195160186991</v>
      </c>
      <c r="L283" s="2">
        <f t="shared" si="86"/>
        <v>242266.92766408261</v>
      </c>
      <c r="M283" s="2"/>
      <c r="N283" s="28">
        <f t="shared" si="101"/>
        <v>3901627.6938051363</v>
      </c>
      <c r="O283" s="2">
        <f t="shared" si="95"/>
        <v>12273.054821741576</v>
      </c>
      <c r="P283" s="2">
        <f t="shared" si="96"/>
        <v>33993.941906104665</v>
      </c>
      <c r="R283">
        <f t="shared" si="97"/>
        <v>262</v>
      </c>
      <c r="S283" s="89">
        <f t="shared" si="87"/>
        <v>19872.303538825327</v>
      </c>
      <c r="T283" s="89">
        <f>IF(AND(S283=0,S282&gt;0),SUM($G283:$H$381),S283)</f>
        <v>19872.303538825327</v>
      </c>
      <c r="U283" s="82">
        <f>SUM(T283:T$381)</f>
        <v>1672335.3876108704</v>
      </c>
      <c r="V283" s="68">
        <f>localspline(R283,'BBG rates'!$G$10:$G$27,'BBG rates'!$K$10:$K$27)</f>
        <v>0.97518067109359563</v>
      </c>
      <c r="W283" s="68">
        <f>locallinterp(R283,'BBG rates'!$G$10:$G$27,'BBG rates'!$J$10:$J$27)</f>
        <v>0.10426666666666666</v>
      </c>
      <c r="X283" s="56">
        <f t="shared" si="98"/>
        <v>0.10421687195281137</v>
      </c>
      <c r="Y283" s="66">
        <f t="shared" si="88"/>
        <v>158.09851703142905</v>
      </c>
      <c r="Z283" s="72">
        <f t="shared" si="89"/>
        <v>0.1134450791648617</v>
      </c>
      <c r="AA283" s="79">
        <f t="shared" si="90"/>
        <v>-44.649474808997262</v>
      </c>
      <c r="AB283" s="81">
        <f t="shared" si="99"/>
        <v>-3.2038650959447315E-2</v>
      </c>
      <c r="AD283" s="95">
        <f>locallinterp(R283,'BBG rates'!$N$10:$N$369,'BBG rates'!$P$10:$P$369)</f>
        <v>21.999968624801195</v>
      </c>
      <c r="AI283" s="185">
        <f t="shared" si="91"/>
        <v>262</v>
      </c>
      <c r="AJ283" s="127">
        <f>locallinterp(MIN(AI283,CAP_Senior*12),'BBG rates'!$X$24:$X$65,'BBG rates'!$Y$24:$Y$65)</f>
        <v>67.918742488467984</v>
      </c>
      <c r="AK283" s="127">
        <f>locallinterp(MIN(AI283,CAP_CB*12),'BBG rates'!$AA$25:$AA$40,'BBG rates'!$AC$25:$AC$40)</f>
        <v>11</v>
      </c>
      <c r="AL283" s="144">
        <f t="shared" si="92"/>
        <v>20.676186223039558</v>
      </c>
      <c r="AM283" s="142">
        <f>(SUMPRODUCT(AL283:AL$381,G283:G$381)+SUMPRODUCT(AL283:AL$381,H283:H$381))/12</f>
        <v>2881459.8251351174</v>
      </c>
    </row>
    <row r="284" spans="1:39" x14ac:dyDescent="0.2">
      <c r="A284" s="7">
        <v>263</v>
      </c>
      <c r="B284" s="7">
        <v>131.5</v>
      </c>
      <c r="C284" s="7">
        <v>65.75</v>
      </c>
      <c r="D284" s="12">
        <f t="shared" si="84"/>
        <v>21.916666666666668</v>
      </c>
      <c r="E284" s="29">
        <f t="shared" si="83"/>
        <v>1632658.2199979664</v>
      </c>
      <c r="F284" s="2">
        <f t="shared" si="85"/>
        <v>5153.1300259394084</v>
      </c>
      <c r="G284" s="2">
        <f t="shared" si="93"/>
        <v>14442.410631371311</v>
      </c>
      <c r="H284" s="2">
        <f t="shared" si="94"/>
        <v>5362.4534427069893</v>
      </c>
      <c r="I284" s="2">
        <f t="shared" si="82"/>
        <v>24957.994100017706</v>
      </c>
      <c r="J284" s="2">
        <f t="shared" si="100"/>
        <v>546996.03735872137</v>
      </c>
      <c r="K284" s="2">
        <f t="shared" si="86"/>
        <v>11004.639324479707</v>
      </c>
      <c r="L284" s="2">
        <f t="shared" si="86"/>
        <v>241185.01186151357</v>
      </c>
      <c r="M284" s="2"/>
      <c r="N284" s="28">
        <f t="shared" si="101"/>
        <v>3867527.7433567382</v>
      </c>
      <c r="O284" s="2">
        <f t="shared" si="95"/>
        <v>12167.046279448023</v>
      </c>
      <c r="P284" s="2">
        <f t="shared" si="96"/>
        <v>34099.950448398224</v>
      </c>
      <c r="R284">
        <f t="shared" si="97"/>
        <v>263</v>
      </c>
      <c r="S284" s="89">
        <f t="shared" si="87"/>
        <v>19804.864074078301</v>
      </c>
      <c r="T284" s="89">
        <f>IF(AND(S284=0,S283&gt;0),SUM($G284:$H$381),S284)</f>
        <v>19804.864074078301</v>
      </c>
      <c r="U284" s="82">
        <f>SUM(T284:T$381)</f>
        <v>1652463.0840720451</v>
      </c>
      <c r="V284" s="68">
        <f>localspline(R284,'BBG rates'!$G$10:$G$27,'BBG rates'!$K$10:$K$27)</f>
        <v>0.97495825117543755</v>
      </c>
      <c r="W284" s="68">
        <f>locallinterp(R284,'BBG rates'!$G$10:$G$27,'BBG rates'!$J$10:$J$27)</f>
        <v>0.10473333333333333</v>
      </c>
      <c r="X284" s="56">
        <f t="shared" si="98"/>
        <v>0.10468309203881532</v>
      </c>
      <c r="Y284" s="66">
        <f t="shared" si="88"/>
        <v>156.37265927033476</v>
      </c>
      <c r="Z284" s="72">
        <f t="shared" si="89"/>
        <v>0.11355605637010441</v>
      </c>
      <c r="AA284" s="79">
        <f t="shared" si="90"/>
        <v>-44.118906644963417</v>
      </c>
      <c r="AB284" s="81">
        <f t="shared" si="99"/>
        <v>-3.2038650959447315E-2</v>
      </c>
      <c r="AD284" s="95">
        <f>locallinterp(R284,'BBG rates'!$N$10:$N$369,'BBG rates'!$P$10:$P$369)</f>
        <v>22.081215145732482</v>
      </c>
      <c r="AI284" s="185">
        <f t="shared" si="91"/>
        <v>263</v>
      </c>
      <c r="AJ284" s="127">
        <f>locallinterp(MIN(AI284,CAP_Senior*12),'BBG rates'!$X$24:$X$65,'BBG rates'!$Y$24:$Y$65)</f>
        <v>67.918742488467984</v>
      </c>
      <c r="AK284" s="127">
        <f>locallinterp(MIN(AI284,CAP_CB*12),'BBG rates'!$AA$25:$AA$40,'BBG rates'!$AC$25:$AC$40)</f>
        <v>11</v>
      </c>
      <c r="AL284" s="144">
        <f t="shared" si="92"/>
        <v>20.676186223039558</v>
      </c>
      <c r="AM284" s="142">
        <f>(SUMPRODUCT(AL284:AL$381,G284:G$381)+SUMPRODUCT(AL284:AL$381,H284:H$381))/12</f>
        <v>2847219.5377476569</v>
      </c>
    </row>
    <row r="285" spans="1:39" x14ac:dyDescent="0.2">
      <c r="A285" s="7">
        <v>264</v>
      </c>
      <c r="B285" s="7">
        <v>132</v>
      </c>
      <c r="C285" s="7">
        <v>66</v>
      </c>
      <c r="D285" s="12">
        <f t="shared" si="84"/>
        <v>22</v>
      </c>
      <c r="E285" s="29">
        <f t="shared" si="83"/>
        <v>1612920.5742150496</v>
      </c>
      <c r="F285" s="2">
        <f t="shared" si="85"/>
        <v>5091.3694694080696</v>
      </c>
      <c r="G285" s="2">
        <f t="shared" si="93"/>
        <v>14440.020486899115</v>
      </c>
      <c r="H285" s="2">
        <f t="shared" si="94"/>
        <v>5297.6252960176807</v>
      </c>
      <c r="I285" s="2">
        <f t="shared" si="82"/>
        <v>24829.015252324862</v>
      </c>
      <c r="J285" s="2">
        <f t="shared" si="100"/>
        <v>546238.335551147</v>
      </c>
      <c r="K285" s="2">
        <f t="shared" si="86"/>
        <v>10913.735160693846</v>
      </c>
      <c r="L285" s="2">
        <f t="shared" si="86"/>
        <v>240102.17353526465</v>
      </c>
      <c r="M285" s="2"/>
      <c r="N285" s="28">
        <f t="shared" si="101"/>
        <v>3833321.4537832895</v>
      </c>
      <c r="O285" s="2">
        <f t="shared" si="95"/>
        <v>12060.707154397393</v>
      </c>
      <c r="P285" s="2">
        <f t="shared" si="96"/>
        <v>34206.289573448856</v>
      </c>
      <c r="R285">
        <f t="shared" si="97"/>
        <v>264</v>
      </c>
      <c r="S285" s="89">
        <f t="shared" si="87"/>
        <v>19737.645782916796</v>
      </c>
      <c r="T285" s="89">
        <f>IF(AND(S285=0,S284&gt;0),SUM($G285:$H$381),S285)</f>
        <v>19737.645782916796</v>
      </c>
      <c r="U285" s="82">
        <f>SUM(T285:T$381)</f>
        <v>1632658.2199979671</v>
      </c>
      <c r="V285" s="68">
        <f>localspline(R285,'BBG rates'!$G$10:$G$27,'BBG rates'!$K$10:$K$27)</f>
        <v>0.97473866511527496</v>
      </c>
      <c r="W285" s="68">
        <f>locallinterp(R285,'BBG rates'!$G$10:$G$27,'BBG rates'!$J$10:$J$27)</f>
        <v>0.1052</v>
      </c>
      <c r="X285" s="56">
        <f t="shared" si="98"/>
        <v>0.10514931013254625</v>
      </c>
      <c r="Y285" s="66">
        <f t="shared" si="88"/>
        <v>154.64496392976562</v>
      </c>
      <c r="Z285" s="72">
        <f t="shared" si="89"/>
        <v>0.11366368933967687</v>
      </c>
      <c r="AA285" s="79">
        <f t="shared" si="90"/>
        <v>-43.590139038822841</v>
      </c>
      <c r="AB285" s="81">
        <f t="shared" si="99"/>
        <v>-3.2038650959447315E-2</v>
      </c>
      <c r="AD285" s="95">
        <f>locallinterp(R285,'BBG rates'!$N$10:$N$369,'BBG rates'!$P$10:$P$369)</f>
        <v>22.162443367825421</v>
      </c>
      <c r="AI285" s="185">
        <f t="shared" si="91"/>
        <v>264</v>
      </c>
      <c r="AJ285" s="127">
        <f>locallinterp(MIN(AI285,CAP_Senior*12),'BBG rates'!$X$24:$X$65,'BBG rates'!$Y$24:$Y$65)</f>
        <v>67.918742488467984</v>
      </c>
      <c r="AK285" s="127">
        <f>locallinterp(MIN(AI285,CAP_CB*12),'BBG rates'!$AA$25:$AA$40,'BBG rates'!$AC$25:$AC$40)</f>
        <v>11</v>
      </c>
      <c r="AL285" s="144">
        <f t="shared" si="92"/>
        <v>20.676186223039558</v>
      </c>
      <c r="AM285" s="142">
        <f>(SUMPRODUCT(AL285:AL$381,G285:G$381)+SUMPRODUCT(AL285:AL$381,H285:H$381))/12</f>
        <v>2813095.449604521</v>
      </c>
    </row>
    <row r="286" spans="1:39" x14ac:dyDescent="0.2">
      <c r="A286" s="7">
        <v>265</v>
      </c>
      <c r="B286" s="7">
        <v>132.5</v>
      </c>
      <c r="C286" s="7">
        <v>66.25</v>
      </c>
      <c r="D286" s="12">
        <f t="shared" si="84"/>
        <v>22.083333333333332</v>
      </c>
      <c r="E286" s="29">
        <f t="shared" si="83"/>
        <v>1593249.9262738388</v>
      </c>
      <c r="F286" s="2">
        <f t="shared" si="85"/>
        <v>5029.8185300220803</v>
      </c>
      <c r="G286" s="2">
        <f t="shared" si="93"/>
        <v>14437.630737983505</v>
      </c>
      <c r="H286" s="2">
        <f t="shared" si="94"/>
        <v>5233.0172032272903</v>
      </c>
      <c r="I286" s="2">
        <f t="shared" si="82"/>
        <v>24700.466471232874</v>
      </c>
      <c r="J286" s="2">
        <f t="shared" si="100"/>
        <v>545468.63457305927</v>
      </c>
      <c r="K286" s="2">
        <f t="shared" si="86"/>
        <v>10823.478292737775</v>
      </c>
      <c r="L286" s="2">
        <f t="shared" si="86"/>
        <v>239018.47896462583</v>
      </c>
      <c r="M286" s="2"/>
      <c r="N286" s="28">
        <f t="shared" si="101"/>
        <v>3799008.4934711261</v>
      </c>
      <c r="O286" s="2">
        <f t="shared" si="95"/>
        <v>11954.036415682584</v>
      </c>
      <c r="P286" s="2">
        <f t="shared" si="96"/>
        <v>34312.960312163668</v>
      </c>
      <c r="R286">
        <f t="shared" si="97"/>
        <v>265</v>
      </c>
      <c r="S286" s="89">
        <f t="shared" si="87"/>
        <v>19670.647941210795</v>
      </c>
      <c r="T286" s="89">
        <f>IF(AND(S286=0,S285&gt;0),SUM($G286:$H$381),S286)</f>
        <v>19670.647941210795</v>
      </c>
      <c r="U286" s="82">
        <f>SUM(T286:T$381)</f>
        <v>1612920.5742150503</v>
      </c>
      <c r="V286" s="68">
        <f>localspline(R286,'BBG rates'!$G$10:$G$27,'BBG rates'!$K$10:$K$27)</f>
        <v>0.97452194278398685</v>
      </c>
      <c r="W286" s="68">
        <f>locallinterp(R286,'BBG rates'!$G$10:$G$27,'BBG rates'!$J$10:$J$27)</f>
        <v>0.10566666666666666</v>
      </c>
      <c r="X286" s="56">
        <f t="shared" si="98"/>
        <v>0.10561552623427062</v>
      </c>
      <c r="Y286" s="66">
        <f t="shared" si="88"/>
        <v>152.91546406500373</v>
      </c>
      <c r="Z286" s="72">
        <f t="shared" si="89"/>
        <v>0.11376788157551189</v>
      </c>
      <c r="AA286" s="79">
        <f t="shared" si="90"/>
        <v>-43.063166085489442</v>
      </c>
      <c r="AB286" s="81">
        <f t="shared" si="99"/>
        <v>-3.2038650959447308E-2</v>
      </c>
      <c r="AD286" s="95">
        <f>locallinterp(R286,'BBG rates'!$N$10:$N$369,'BBG rates'!$P$10:$P$369)</f>
        <v>22.243653529724085</v>
      </c>
      <c r="AI286" s="185">
        <f t="shared" si="91"/>
        <v>265</v>
      </c>
      <c r="AJ286" s="127">
        <f>locallinterp(MIN(AI286,CAP_Senior*12),'BBG rates'!$X$24:$X$65,'BBG rates'!$Y$24:$Y$65)</f>
        <v>67.918742488467984</v>
      </c>
      <c r="AK286" s="127">
        <f>locallinterp(MIN(AI286,CAP_CB*12),'BBG rates'!$AA$25:$AA$40,'BBG rates'!$AC$25:$AC$40)</f>
        <v>11</v>
      </c>
      <c r="AL286" s="144">
        <f t="shared" si="92"/>
        <v>20.676186223039558</v>
      </c>
      <c r="AM286" s="142">
        <f>(SUMPRODUCT(AL286:AL$381,G286:G$381)+SUMPRODUCT(AL286:AL$381,H286:H$381))/12</f>
        <v>2779087.1796201901</v>
      </c>
    </row>
    <row r="287" spans="1:39" x14ac:dyDescent="0.2">
      <c r="A287" s="7">
        <v>266</v>
      </c>
      <c r="B287" s="7">
        <v>133</v>
      </c>
      <c r="C287" s="7">
        <v>66.5</v>
      </c>
      <c r="D287" s="12">
        <f t="shared" si="84"/>
        <v>22.166666666666668</v>
      </c>
      <c r="E287" s="29">
        <f t="shared" si="83"/>
        <v>1573646.056446638</v>
      </c>
      <c r="F287" s="2">
        <f t="shared" si="85"/>
        <v>4968.4765203199631</v>
      </c>
      <c r="G287" s="2">
        <f t="shared" si="93"/>
        <v>14435.241384559013</v>
      </c>
      <c r="H287" s="2">
        <f t="shared" si="94"/>
        <v>5168.6284426418788</v>
      </c>
      <c r="I287" s="2">
        <f t="shared" si="82"/>
        <v>24572.346347520855</v>
      </c>
      <c r="J287" s="2">
        <f t="shared" si="100"/>
        <v>544687.01070337894</v>
      </c>
      <c r="K287" s="2">
        <f t="shared" si="86"/>
        <v>10733.864373137158</v>
      </c>
      <c r="L287" s="2">
        <f t="shared" si="86"/>
        <v>237933.9936045403</v>
      </c>
      <c r="M287" s="2"/>
      <c r="N287" s="28">
        <f t="shared" si="101"/>
        <v>3764588.5297724614</v>
      </c>
      <c r="O287" s="2">
        <f t="shared" si="95"/>
        <v>11847.033029181655</v>
      </c>
      <c r="P287" s="2">
        <f t="shared" si="96"/>
        <v>34419.9636986646</v>
      </c>
      <c r="R287">
        <f t="shared" si="97"/>
        <v>266</v>
      </c>
      <c r="S287" s="89">
        <f t="shared" si="87"/>
        <v>19603.869827200891</v>
      </c>
      <c r="T287" s="89">
        <f>IF(AND(S287=0,S286&gt;0),SUM($G287:$H$381),S287)</f>
        <v>19603.869827200891</v>
      </c>
      <c r="U287" s="82">
        <f>SUM(T287:T$381)</f>
        <v>1593249.9262738395</v>
      </c>
      <c r="V287" s="68">
        <f>localspline(R287,'BBG rates'!$G$10:$G$27,'BBG rates'!$K$10:$K$27)</f>
        <v>0.9743081140616654</v>
      </c>
      <c r="W287" s="68">
        <f>locallinterp(R287,'BBG rates'!$G$10:$G$27,'BBG rates'!$J$10:$J$27)</f>
        <v>0.10613333333333333</v>
      </c>
      <c r="X287" s="56">
        <f t="shared" si="98"/>
        <v>0.10608174034345552</v>
      </c>
      <c r="Y287" s="66">
        <f t="shared" si="88"/>
        <v>151.18419253693702</v>
      </c>
      <c r="Z287" s="72">
        <f t="shared" si="89"/>
        <v>0.11386853252120767</v>
      </c>
      <c r="AA287" s="79">
        <f t="shared" si="90"/>
        <v>-42.537981899210592</v>
      </c>
      <c r="AB287" s="81">
        <f t="shared" si="99"/>
        <v>-3.2038650959447315E-2</v>
      </c>
      <c r="AD287" s="95">
        <f>locallinterp(R287,'BBG rates'!$N$10:$N$369,'BBG rates'!$P$10:$P$369)</f>
        <v>22.324845872562559</v>
      </c>
      <c r="AI287" s="185">
        <f t="shared" si="91"/>
        <v>266</v>
      </c>
      <c r="AJ287" s="127">
        <f>locallinterp(MIN(AI287,CAP_Senior*12),'BBG rates'!$X$24:$X$65,'BBG rates'!$Y$24:$Y$65)</f>
        <v>67.918742488467984</v>
      </c>
      <c r="AK287" s="127">
        <f>locallinterp(MIN(AI287,CAP_CB*12),'BBG rates'!$AA$25:$AA$40,'BBG rates'!$AC$25:$AC$40)</f>
        <v>11</v>
      </c>
      <c r="AL287" s="144">
        <f t="shared" si="92"/>
        <v>20.676186223039558</v>
      </c>
      <c r="AM287" s="142">
        <f>(SUMPRODUCT(AL287:AL$381,G287:G$381)+SUMPRODUCT(AL287:AL$381,H287:H$381))/12</f>
        <v>2745194.3479568302</v>
      </c>
    </row>
    <row r="288" spans="1:39" x14ac:dyDescent="0.2">
      <c r="A288" s="7">
        <v>267</v>
      </c>
      <c r="B288" s="7">
        <v>133.5</v>
      </c>
      <c r="C288" s="7">
        <v>66.75</v>
      </c>
      <c r="D288" s="12">
        <f t="shared" si="84"/>
        <v>22.25</v>
      </c>
      <c r="E288" s="29">
        <f t="shared" si="83"/>
        <v>1554108.7457251474</v>
      </c>
      <c r="F288" s="2">
        <f t="shared" si="85"/>
        <v>4907.3427550910201</v>
      </c>
      <c r="G288" s="2">
        <f t="shared" si="93"/>
        <v>14432.852426560188</v>
      </c>
      <c r="H288" s="2">
        <f t="shared" si="94"/>
        <v>5104.4582949303613</v>
      </c>
      <c r="I288" s="2">
        <f t="shared" si="82"/>
        <v>24444.65347658157</v>
      </c>
      <c r="J288" s="2">
        <f t="shared" si="100"/>
        <v>543893.5398539399</v>
      </c>
      <c r="K288" s="2">
        <f t="shared" si="86"/>
        <v>10644.889082850228</v>
      </c>
      <c r="L288" s="2">
        <f t="shared" si="86"/>
        <v>236848.78209341754</v>
      </c>
      <c r="M288" s="2"/>
      <c r="N288" s="28">
        <f t="shared" si="101"/>
        <v>3730061.2290021628</v>
      </c>
      <c r="O288" s="2">
        <f t="shared" si="95"/>
        <v>11739.695957547807</v>
      </c>
      <c r="P288" s="2">
        <f t="shared" si="96"/>
        <v>34527.300770298447</v>
      </c>
      <c r="R288">
        <f t="shared" si="97"/>
        <v>267</v>
      </c>
      <c r="S288" s="89">
        <f t="shared" si="87"/>
        <v>19537.31072149055</v>
      </c>
      <c r="T288" s="89">
        <f>IF(AND(S288=0,S287&gt;0),SUM($G288:$H$381),S288)</f>
        <v>19537.31072149055</v>
      </c>
      <c r="U288" s="82">
        <f>SUM(T288:T$381)</f>
        <v>1573646.0564466384</v>
      </c>
      <c r="V288" s="68">
        <f>localspline(R288,'BBG rates'!$G$10:$G$27,'BBG rates'!$K$10:$K$27)</f>
        <v>0.97409720881464712</v>
      </c>
      <c r="W288" s="68">
        <f>locallinterp(R288,'BBG rates'!$G$10:$G$27,'BBG rates'!$J$10:$J$27)</f>
        <v>0.1066</v>
      </c>
      <c r="X288" s="56">
        <f t="shared" si="98"/>
        <v>0.10654795246063387</v>
      </c>
      <c r="Y288" s="66">
        <f t="shared" si="88"/>
        <v>149.45118201299033</v>
      </c>
      <c r="Z288" s="72">
        <f t="shared" si="89"/>
        <v>0.11396553734614831</v>
      </c>
      <c r="AA288" s="79">
        <f t="shared" si="90"/>
        <v>-42.014580613503817</v>
      </c>
      <c r="AB288" s="81">
        <f t="shared" si="99"/>
        <v>-3.2038650959447315E-2</v>
      </c>
      <c r="AD288" s="95">
        <f>locallinterp(R288,'BBG rates'!$N$10:$N$369,'BBG rates'!$P$10:$P$369)</f>
        <v>22.406020639963778</v>
      </c>
      <c r="AI288" s="185">
        <f t="shared" si="91"/>
        <v>267</v>
      </c>
      <c r="AJ288" s="127">
        <f>locallinterp(MIN(AI288,CAP_Senior*12),'BBG rates'!$X$24:$X$65,'BBG rates'!$Y$24:$Y$65)</f>
        <v>67.918742488467984</v>
      </c>
      <c r="AK288" s="127">
        <f>locallinterp(MIN(AI288,CAP_CB*12),'BBG rates'!$AA$25:$AA$40,'BBG rates'!$AC$25:$AC$40)</f>
        <v>11</v>
      </c>
      <c r="AL288" s="144">
        <f t="shared" si="92"/>
        <v>20.676186223039558</v>
      </c>
      <c r="AM288" s="142">
        <f>(SUMPRODUCT(AL288:AL$381,G288:G$381)+SUMPRODUCT(AL288:AL$381,H288:H$381))/12</f>
        <v>2711416.5760202105</v>
      </c>
    </row>
    <row r="289" spans="1:39" x14ac:dyDescent="0.2">
      <c r="A289" s="7">
        <v>268</v>
      </c>
      <c r="B289" s="7">
        <v>134</v>
      </c>
      <c r="C289" s="7">
        <v>67</v>
      </c>
      <c r="D289" s="12">
        <f t="shared" si="84"/>
        <v>22.333333333333332</v>
      </c>
      <c r="E289" s="29">
        <f t="shared" si="83"/>
        <v>1534637.775818109</v>
      </c>
      <c r="F289" s="2">
        <f t="shared" si="85"/>
        <v>4846.4165513679527</v>
      </c>
      <c r="G289" s="2">
        <f t="shared" si="93"/>
        <v>14430.463863921594</v>
      </c>
      <c r="H289" s="2">
        <f t="shared" si="94"/>
        <v>5040.5060431167685</v>
      </c>
      <c r="I289" s="2">
        <f t="shared" si="82"/>
        <v>24317.386458406316</v>
      </c>
      <c r="J289" s="2">
        <f t="shared" si="100"/>
        <v>543088.29757107433</v>
      </c>
      <c r="K289" s="2">
        <f t="shared" si="86"/>
        <v>10556.548131084213</v>
      </c>
      <c r="L289" s="2">
        <f t="shared" si="86"/>
        <v>235762.90826088074</v>
      </c>
      <c r="M289" s="2"/>
      <c r="N289" s="28">
        <f t="shared" si="101"/>
        <v>3695426.256434516</v>
      </c>
      <c r="O289" s="2">
        <f t="shared" si="95"/>
        <v>11632.024160199317</v>
      </c>
      <c r="P289" s="2">
        <f t="shared" si="96"/>
        <v>34634.972567646939</v>
      </c>
      <c r="R289">
        <f t="shared" si="97"/>
        <v>268</v>
      </c>
      <c r="S289" s="89">
        <f t="shared" si="87"/>
        <v>19470.969907038361</v>
      </c>
      <c r="T289" s="89">
        <f>IF(AND(S289=0,S288&gt;0),SUM($G289:$H$381),S289)</f>
        <v>19470.969907038361</v>
      </c>
      <c r="U289" s="82">
        <f>SUM(T289:T$381)</f>
        <v>1554108.7457251479</v>
      </c>
      <c r="V289" s="68">
        <f>localspline(R289,'BBG rates'!$G$10:$G$27,'BBG rates'!$K$10:$K$27)</f>
        <v>0.97388925691541062</v>
      </c>
      <c r="W289" s="68">
        <f>locallinterp(R289,'BBG rates'!$G$10:$G$27,'BBG rates'!$J$10:$J$27)</f>
        <v>0.10706666666666667</v>
      </c>
      <c r="X289" s="56">
        <f t="shared" si="98"/>
        <v>0.10701416258527274</v>
      </c>
      <c r="Y289" s="66">
        <f t="shared" si="88"/>
        <v>147.716464968022</v>
      </c>
      <c r="Z289" s="72">
        <f t="shared" si="89"/>
        <v>0.11405878671567279</v>
      </c>
      <c r="AA289" s="79">
        <f t="shared" si="90"/>
        <v>-41.492956381093734</v>
      </c>
      <c r="AB289" s="81">
        <f t="shared" si="99"/>
        <v>-3.2038650959447322E-2</v>
      </c>
      <c r="AD289" s="95">
        <f>locallinterp(R289,'BBG rates'!$N$10:$N$369,'BBG rates'!$P$10:$P$369)</f>
        <v>22.487178078040063</v>
      </c>
      <c r="AI289" s="185">
        <f t="shared" si="91"/>
        <v>268</v>
      </c>
      <c r="AJ289" s="127">
        <f>locallinterp(MIN(AI289,CAP_Senior*12),'BBG rates'!$X$24:$X$65,'BBG rates'!$Y$24:$Y$65)</f>
        <v>67.918742488467984</v>
      </c>
      <c r="AK289" s="127">
        <f>locallinterp(MIN(AI289,CAP_CB*12),'BBG rates'!$AA$25:$AA$40,'BBG rates'!$AC$25:$AC$40)</f>
        <v>11</v>
      </c>
      <c r="AL289" s="144">
        <f t="shared" si="92"/>
        <v>20.676186223039558</v>
      </c>
      <c r="AM289" s="142">
        <f>(SUMPRODUCT(AL289:AL$381,G289:G$381)+SUMPRODUCT(AL289:AL$381,H289:H$381))/12</f>
        <v>2677753.4864556338</v>
      </c>
    </row>
    <row r="290" spans="1:39" x14ac:dyDescent="0.2">
      <c r="A290" s="7">
        <v>269</v>
      </c>
      <c r="B290" s="7">
        <v>134.5</v>
      </c>
      <c r="C290" s="7">
        <v>67.25</v>
      </c>
      <c r="D290" s="12">
        <f t="shared" si="84"/>
        <v>22.416666666666668</v>
      </c>
      <c r="E290" s="29">
        <f t="shared" si="83"/>
        <v>1515232.9291489588</v>
      </c>
      <c r="F290" s="2">
        <f t="shared" si="85"/>
        <v>4785.6972284195272</v>
      </c>
      <c r="G290" s="2">
        <f t="shared" si="93"/>
        <v>14428.075696577793</v>
      </c>
      <c r="H290" s="2">
        <f t="shared" si="94"/>
        <v>4976.770972572539</v>
      </c>
      <c r="I290" s="2">
        <f t="shared" si="82"/>
        <v>24190.54389756986</v>
      </c>
      <c r="J290" s="2">
        <f t="shared" si="100"/>
        <v>542271.35903719102</v>
      </c>
      <c r="K290" s="2">
        <f t="shared" si="86"/>
        <v>10468.837255112923</v>
      </c>
      <c r="L290" s="2">
        <f t="shared" si="86"/>
        <v>234676.43513544803</v>
      </c>
      <c r="M290" s="2"/>
      <c r="N290" s="28">
        <f t="shared" si="101"/>
        <v>3660683.2762999791</v>
      </c>
      <c r="O290" s="2">
        <f t="shared" si="95"/>
        <v>11524.016593309461</v>
      </c>
      <c r="P290" s="2">
        <f t="shared" si="96"/>
        <v>34742.980134536796</v>
      </c>
      <c r="R290">
        <f t="shared" si="97"/>
        <v>269</v>
      </c>
      <c r="S290" s="89">
        <f t="shared" si="87"/>
        <v>19404.846669150331</v>
      </c>
      <c r="T290" s="89">
        <f>IF(AND(S290=0,S289&gt;0),SUM($G290:$H$381),S290)</f>
        <v>19404.846669150331</v>
      </c>
      <c r="U290" s="82">
        <f>SUM(T290:T$381)</f>
        <v>1534637.775818109</v>
      </c>
      <c r="V290" s="68">
        <f>localspline(R290,'BBG rates'!$G$10:$G$27,'BBG rates'!$K$10:$K$27)</f>
        <v>0.97368422864708093</v>
      </c>
      <c r="W290" s="68">
        <f>locallinterp(R290,'BBG rates'!$G$10:$G$27,'BBG rates'!$J$10:$J$27)</f>
        <v>0.10753333333333333</v>
      </c>
      <c r="X290" s="56">
        <f t="shared" si="98"/>
        <v>0.10748037071790506</v>
      </c>
      <c r="Y290" s="66">
        <f t="shared" si="88"/>
        <v>145.98007368525137</v>
      </c>
      <c r="Z290" s="72">
        <f t="shared" si="89"/>
        <v>0.11414816654628222</v>
      </c>
      <c r="AA290" s="79">
        <f t="shared" si="90"/>
        <v>-40.973103373849149</v>
      </c>
      <c r="AB290" s="81">
        <f t="shared" si="99"/>
        <v>-3.2038650959447329E-2</v>
      </c>
      <c r="AD290" s="95">
        <f>locallinterp(R290,'BBG rates'!$N$10:$N$369,'BBG rates'!$P$10:$P$369)</f>
        <v>22.568318430427322</v>
      </c>
      <c r="AI290" s="185">
        <f t="shared" si="91"/>
        <v>269</v>
      </c>
      <c r="AJ290" s="127">
        <f>locallinterp(MIN(AI290,CAP_Senior*12),'BBG rates'!$X$24:$X$65,'BBG rates'!$Y$24:$Y$65)</f>
        <v>67.918742488467984</v>
      </c>
      <c r="AK290" s="127">
        <f>locallinterp(MIN(AI290,CAP_CB*12),'BBG rates'!$AA$25:$AA$40,'BBG rates'!$AC$25:$AC$40)</f>
        <v>11</v>
      </c>
      <c r="AL290" s="144">
        <f t="shared" si="92"/>
        <v>20.676186223039558</v>
      </c>
      <c r="AM290" s="142">
        <f>(SUMPRODUCT(AL290:AL$381,G290:G$381)+SUMPRODUCT(AL290:AL$381,H290:H$381))/12</f>
        <v>2644204.7031438737</v>
      </c>
    </row>
    <row r="291" spans="1:39" x14ac:dyDescent="0.2">
      <c r="A291" s="7">
        <v>270</v>
      </c>
      <c r="B291" s="7">
        <v>135</v>
      </c>
      <c r="C291" s="7">
        <v>67.5</v>
      </c>
      <c r="D291" s="12">
        <f t="shared" si="84"/>
        <v>22.5</v>
      </c>
      <c r="E291" s="29">
        <f t="shared" si="83"/>
        <v>1495893.9888534867</v>
      </c>
      <c r="F291" s="2">
        <f t="shared" si="85"/>
        <v>4725.1841077432473</v>
      </c>
      <c r="G291" s="2">
        <f t="shared" si="93"/>
        <v>14425.687924463371</v>
      </c>
      <c r="H291" s="2">
        <f t="shared" si="94"/>
        <v>4913.2523710088335</v>
      </c>
      <c r="I291" s="2">
        <f t="shared" si="82"/>
        <v>24064.12440321545</v>
      </c>
      <c r="J291" s="2">
        <f t="shared" si="100"/>
        <v>541442.79907234758</v>
      </c>
      <c r="K291" s="2">
        <f t="shared" si="86"/>
        <v>10381.752220095568</v>
      </c>
      <c r="L291" s="2">
        <f t="shared" si="86"/>
        <v>233589.42495215026</v>
      </c>
      <c r="M291" s="2"/>
      <c r="N291" s="28">
        <f t="shared" si="101"/>
        <v>3625831.951781929</v>
      </c>
      <c r="O291" s="2">
        <f t="shared" si="95"/>
        <v>11415.672209796387</v>
      </c>
      <c r="P291" s="2">
        <f t="shared" si="96"/>
        <v>34851.324518049863</v>
      </c>
      <c r="R291">
        <f t="shared" si="97"/>
        <v>270</v>
      </c>
      <c r="S291" s="89">
        <f t="shared" si="87"/>
        <v>19338.940295472203</v>
      </c>
      <c r="T291" s="89">
        <f>IF(AND(S291=0,S290&gt;0),SUM($G291:$H$381),S291)</f>
        <v>19338.940295472203</v>
      </c>
      <c r="U291" s="82">
        <f>SUM(T291:T$381)</f>
        <v>1515232.929148959</v>
      </c>
      <c r="V291" s="68">
        <f>localspline(R291,'BBG rates'!$G$10:$G$27,'BBG rates'!$K$10:$K$27)</f>
        <v>0.97348227306474655</v>
      </c>
      <c r="W291" s="68">
        <f>locallinterp(R291,'BBG rates'!$G$10:$G$27,'BBG rates'!$J$10:$J$27)</f>
        <v>0.108</v>
      </c>
      <c r="X291" s="56">
        <f t="shared" si="98"/>
        <v>0.10794657685826436</v>
      </c>
      <c r="Y291" s="66">
        <f t="shared" si="88"/>
        <v>144.24204025714772</v>
      </c>
      <c r="Z291" s="72">
        <f t="shared" si="89"/>
        <v>0.11423355774467936</v>
      </c>
      <c r="AA291" s="79">
        <f t="shared" si="90"/>
        <v>-40.455015782720395</v>
      </c>
      <c r="AB291" s="81">
        <f t="shared" si="99"/>
        <v>-3.2038650959447322E-2</v>
      </c>
      <c r="AD291" s="95">
        <f>locallinterp(R291,'BBG rates'!$N$10:$N$369,'BBG rates'!$P$10:$P$369)</f>
        <v>22.649441953182716</v>
      </c>
      <c r="AI291" s="185">
        <f t="shared" si="91"/>
        <v>270</v>
      </c>
      <c r="AJ291" s="127">
        <f>locallinterp(MIN(AI291,CAP_Senior*12),'BBG rates'!$X$24:$X$65,'BBG rates'!$Y$24:$Y$65)</f>
        <v>67.918742488467984</v>
      </c>
      <c r="AK291" s="127">
        <f>locallinterp(MIN(AI291,CAP_CB*12),'BBG rates'!$AA$25:$AA$40,'BBG rates'!$AC$25:$AC$40)</f>
        <v>11</v>
      </c>
      <c r="AL291" s="144">
        <f t="shared" si="92"/>
        <v>20.676186223039558</v>
      </c>
      <c r="AM291" s="142">
        <f>(SUMPRODUCT(AL291:AL$381,G291:G$381)+SUMPRODUCT(AL291:AL$381,H291:H$381))/12</f>
        <v>2610769.8511971328</v>
      </c>
    </row>
    <row r="292" spans="1:39" x14ac:dyDescent="0.2">
      <c r="A292" s="7">
        <v>271</v>
      </c>
      <c r="B292" s="7">
        <v>135.5</v>
      </c>
      <c r="C292" s="7">
        <v>67.75</v>
      </c>
      <c r="D292" s="12">
        <f t="shared" si="84"/>
        <v>22.583333333333332</v>
      </c>
      <c r="E292" s="29">
        <f t="shared" si="83"/>
        <v>1476620.738777505</v>
      </c>
      <c r="F292" s="2">
        <f t="shared" si="85"/>
        <v>4664.8765130580632</v>
      </c>
      <c r="G292" s="2">
        <f t="shared" si="93"/>
        <v>14423.300547512923</v>
      </c>
      <c r="H292" s="2">
        <f t="shared" si="94"/>
        <v>4849.9495284688746</v>
      </c>
      <c r="I292" s="2">
        <f t="shared" si="82"/>
        <v>23938.126589039861</v>
      </c>
      <c r="J292" s="2">
        <f t="shared" si="100"/>
        <v>540602.69213581679</v>
      </c>
      <c r="K292" s="2">
        <f t="shared" si="86"/>
        <v>10295.288818896664</v>
      </c>
      <c r="L292" s="2">
        <f t="shared" si="86"/>
        <v>232501.93916008295</v>
      </c>
      <c r="M292" s="2"/>
      <c r="N292" s="28">
        <f t="shared" si="101"/>
        <v>3590871.9450133955</v>
      </c>
      <c r="O292" s="2">
        <f t="shared" si="95"/>
        <v>11306.989959312967</v>
      </c>
      <c r="P292" s="2">
        <f t="shared" si="96"/>
        <v>34960.006768533276</v>
      </c>
      <c r="R292">
        <f t="shared" si="97"/>
        <v>271</v>
      </c>
      <c r="S292" s="89">
        <f t="shared" si="87"/>
        <v>19273.250075981799</v>
      </c>
      <c r="T292" s="89">
        <f>IF(AND(S292=0,S291&gt;0),SUM($G292:$H$381),S292)</f>
        <v>19273.250075981799</v>
      </c>
      <c r="U292" s="82">
        <f>SUM(T292:T$381)</f>
        <v>1495893.9888534867</v>
      </c>
      <c r="V292" s="68">
        <f>localspline(R292,'BBG rates'!$G$10:$G$27,'BBG rates'!$K$10:$K$27)</f>
        <v>0.97328333065666373</v>
      </c>
      <c r="W292" s="68">
        <f>locallinterp(R292,'BBG rates'!$G$10:$G$27,'BBG rates'!$J$10:$J$27)</f>
        <v>0.10846666666666667</v>
      </c>
      <c r="X292" s="56">
        <f t="shared" si="98"/>
        <v>0.10841278100661711</v>
      </c>
      <c r="Y292" s="66">
        <f t="shared" si="88"/>
        <v>142.50239658634558</v>
      </c>
      <c r="Z292" s="72">
        <f t="shared" si="89"/>
        <v>0.1143148359294352</v>
      </c>
      <c r="AA292" s="79">
        <f t="shared" si="90"/>
        <v>-39.938687817676872</v>
      </c>
      <c r="AB292" s="81">
        <f t="shared" si="99"/>
        <v>-3.2038650959447322E-2</v>
      </c>
      <c r="AD292" s="95">
        <f>locallinterp(R292,'BBG rates'!$N$10:$N$369,'BBG rates'!$P$10:$P$369)</f>
        <v>22.730548897404105</v>
      </c>
      <c r="AI292" s="185">
        <f t="shared" si="91"/>
        <v>271</v>
      </c>
      <c r="AJ292" s="127">
        <f>locallinterp(MIN(AI292,CAP_Senior*12),'BBG rates'!$X$24:$X$65,'BBG rates'!$Y$24:$Y$65)</f>
        <v>67.918742488467984</v>
      </c>
      <c r="AK292" s="127">
        <f>locallinterp(MIN(AI292,CAP_CB*12),'BBG rates'!$AA$25:$AA$40,'BBG rates'!$AC$25:$AC$40)</f>
        <v>11</v>
      </c>
      <c r="AL292" s="144">
        <f t="shared" si="92"/>
        <v>20.676186223039558</v>
      </c>
      <c r="AM292" s="142">
        <f>(SUMPRODUCT(AL292:AL$381,G292:G$381)+SUMPRODUCT(AL292:AL$381,H292:H$381))/12</f>
        <v>2577448.5569550139</v>
      </c>
    </row>
    <row r="293" spans="1:39" x14ac:dyDescent="0.2">
      <c r="A293" s="7">
        <v>272</v>
      </c>
      <c r="B293" s="7">
        <v>136</v>
      </c>
      <c r="C293" s="7">
        <v>68</v>
      </c>
      <c r="D293" s="12">
        <f t="shared" si="84"/>
        <v>22.666666666666668</v>
      </c>
      <c r="E293" s="29">
        <f t="shared" si="83"/>
        <v>1457412.9634745237</v>
      </c>
      <c r="F293" s="2">
        <f t="shared" si="85"/>
        <v>4604.7737702970935</v>
      </c>
      <c r="G293" s="2">
        <f t="shared" si="93"/>
        <v>14420.913565661047</v>
      </c>
      <c r="H293" s="2">
        <f t="shared" si="94"/>
        <v>4786.8617373203124</v>
      </c>
      <c r="I293" s="2">
        <f t="shared" si="82"/>
        <v>23812.549073278453</v>
      </c>
      <c r="J293" s="2">
        <f t="shared" si="100"/>
        <v>539751.11232764495</v>
      </c>
      <c r="K293" s="2">
        <f t="shared" si="86"/>
        <v>10209.442871907144</v>
      </c>
      <c r="L293" s="2">
        <f t="shared" si="86"/>
        <v>231414.03842989527</v>
      </c>
      <c r="M293" s="2"/>
      <c r="N293" s="28">
        <f t="shared" si="101"/>
        <v>3555802.9170737858</v>
      </c>
      <c r="O293" s="2">
        <f t="shared" si="95"/>
        <v>11197.968788236614</v>
      </c>
      <c r="P293" s="2">
        <f t="shared" si="96"/>
        <v>35069.02793960963</v>
      </c>
      <c r="R293">
        <f t="shared" si="97"/>
        <v>272</v>
      </c>
      <c r="S293" s="89">
        <f t="shared" si="87"/>
        <v>19207.775302981361</v>
      </c>
      <c r="T293" s="89">
        <f>IF(AND(S293=0,S292&gt;0),SUM($G293:$H$381),S293)</f>
        <v>19207.775302981361</v>
      </c>
      <c r="U293" s="82">
        <f>SUM(T293:T$381)</f>
        <v>1476620.7387775052</v>
      </c>
      <c r="V293" s="68">
        <f>localspline(R293,'BBG rates'!$G$10:$G$27,'BBG rates'!$K$10:$K$27)</f>
        <v>0.97308749087881052</v>
      </c>
      <c r="W293" s="68">
        <f>locallinterp(R293,'BBG rates'!$G$10:$G$27,'BBG rates'!$J$10:$J$27)</f>
        <v>0.10893333333333333</v>
      </c>
      <c r="X293" s="56">
        <f t="shared" si="98"/>
        <v>0.10887898316269684</v>
      </c>
      <c r="Y293" s="66">
        <f t="shared" si="88"/>
        <v>140.76117438653461</v>
      </c>
      <c r="Z293" s="72">
        <f t="shared" si="89"/>
        <v>0.11439187113387354</v>
      </c>
      <c r="AA293" s="79">
        <f t="shared" si="90"/>
        <v>-39.424113707644771</v>
      </c>
      <c r="AB293" s="81">
        <f t="shared" si="99"/>
        <v>-3.2038650959447322E-2</v>
      </c>
      <c r="AD293" s="95">
        <f>locallinterp(R293,'BBG rates'!$N$10:$N$369,'BBG rates'!$P$10:$P$369)</f>
        <v>22.811639521644008</v>
      </c>
      <c r="AI293" s="185">
        <f t="shared" si="91"/>
        <v>272</v>
      </c>
      <c r="AJ293" s="127">
        <f>locallinterp(MIN(AI293,CAP_Senior*12),'BBG rates'!$X$24:$X$65,'BBG rates'!$Y$24:$Y$65)</f>
        <v>67.918742488467984</v>
      </c>
      <c r="AK293" s="127">
        <f>locallinterp(MIN(AI293,CAP_CB*12),'BBG rates'!$AA$25:$AA$40,'BBG rates'!$AC$25:$AC$40)</f>
        <v>11</v>
      </c>
      <c r="AL293" s="144">
        <f t="shared" si="92"/>
        <v>20.676186223039558</v>
      </c>
      <c r="AM293" s="142">
        <f>(SUMPRODUCT(AL293:AL$381,G293:G$381)+SUMPRODUCT(AL293:AL$381,H293:H$381))/12</f>
        <v>2544240.4479804966</v>
      </c>
    </row>
    <row r="294" spans="1:39" x14ac:dyDescent="0.2">
      <c r="A294" s="7">
        <v>273</v>
      </c>
      <c r="B294" s="7">
        <v>136.5</v>
      </c>
      <c r="C294" s="7">
        <v>68.25</v>
      </c>
      <c r="D294" s="12">
        <f t="shared" si="84"/>
        <v>22.75</v>
      </c>
      <c r="E294" s="29">
        <f t="shared" si="83"/>
        <v>1438270.4482034338</v>
      </c>
      <c r="F294" s="2">
        <f t="shared" si="85"/>
        <v>4544.875207600383</v>
      </c>
      <c r="G294" s="2">
        <f t="shared" si="93"/>
        <v>14418.526978842354</v>
      </c>
      <c r="H294" s="2">
        <f t="shared" si="94"/>
        <v>4723.9882922476172</v>
      </c>
      <c r="I294" s="2">
        <f t="shared" si="82"/>
        <v>23687.390478690355</v>
      </c>
      <c r="J294" s="2">
        <f t="shared" si="100"/>
        <v>538888.13339020556</v>
      </c>
      <c r="K294" s="2">
        <f t="shared" si="86"/>
        <v>10124.210226866609</v>
      </c>
      <c r="L294" s="2">
        <f t="shared" si="86"/>
        <v>230325.78266121534</v>
      </c>
      <c r="M294" s="2"/>
      <c r="N294" s="28">
        <f t="shared" si="101"/>
        <v>3520624.5279855984</v>
      </c>
      <c r="O294" s="2">
        <f t="shared" si="95"/>
        <v>11088.607639659071</v>
      </c>
      <c r="P294" s="2">
        <f t="shared" si="96"/>
        <v>35178.389088187178</v>
      </c>
      <c r="R294">
        <f t="shared" si="97"/>
        <v>273</v>
      </c>
      <c r="S294" s="89">
        <f t="shared" si="87"/>
        <v>19142.515271089971</v>
      </c>
      <c r="T294" s="89">
        <f>IF(AND(S294=0,S293&gt;0),SUM($G294:$H$381),S294)</f>
        <v>19142.515271089971</v>
      </c>
      <c r="U294" s="82">
        <f>SUM(T294:T$381)</f>
        <v>1457412.9634745237</v>
      </c>
      <c r="V294" s="68">
        <f>localspline(R294,'BBG rates'!$G$10:$G$27,'BBG rates'!$K$10:$K$27)</f>
        <v>0.97289475382600743</v>
      </c>
      <c r="W294" s="68">
        <f>locallinterp(R294,'BBG rates'!$G$10:$G$27,'BBG rates'!$J$10:$J$27)</f>
        <v>0.1094</v>
      </c>
      <c r="X294" s="56">
        <f t="shared" si="98"/>
        <v>0.10934518332677001</v>
      </c>
      <c r="Y294" s="66">
        <f t="shared" si="88"/>
        <v>139.0184051833628</v>
      </c>
      <c r="Z294" s="72">
        <f t="shared" si="89"/>
        <v>0.11446452748871236</v>
      </c>
      <c r="AA294" s="79">
        <f t="shared" si="90"/>
        <v>-38.911287700445008</v>
      </c>
      <c r="AB294" s="81">
        <f t="shared" si="99"/>
        <v>-3.2038650959447322E-2</v>
      </c>
      <c r="AD294" s="95">
        <f>locallinterp(R294,'BBG rates'!$N$10:$N$369,'BBG rates'!$P$10:$P$369)</f>
        <v>22.892714084462842</v>
      </c>
      <c r="AI294" s="185">
        <f t="shared" si="91"/>
        <v>273</v>
      </c>
      <c r="AJ294" s="127">
        <f>locallinterp(MIN(AI294,CAP_Senior*12),'BBG rates'!$X$24:$X$65,'BBG rates'!$Y$24:$Y$65)</f>
        <v>67.918742488467984</v>
      </c>
      <c r="AK294" s="127">
        <f>locallinterp(MIN(AI294,CAP_CB*12),'BBG rates'!$AA$25:$AA$40,'BBG rates'!$AC$25:$AC$40)</f>
        <v>11</v>
      </c>
      <c r="AL294" s="144">
        <f t="shared" si="92"/>
        <v>20.676186223039558</v>
      </c>
      <c r="AM294" s="142">
        <f>(SUMPRODUCT(AL294:AL$381,G294:G$381)+SUMPRODUCT(AL294:AL$381,H294:H$381))/12</f>
        <v>2511145.1530559347</v>
      </c>
    </row>
    <row r="295" spans="1:39" x14ac:dyDescent="0.2">
      <c r="A295" s="7">
        <v>274</v>
      </c>
      <c r="B295" s="7">
        <v>137</v>
      </c>
      <c r="C295" s="7">
        <v>68.5</v>
      </c>
      <c r="D295" s="12">
        <f t="shared" si="84"/>
        <v>22.833333333333332</v>
      </c>
      <c r="E295" s="29">
        <f t="shared" si="83"/>
        <v>1419192.9789261979</v>
      </c>
      <c r="F295" s="2">
        <f t="shared" si="85"/>
        <v>4485.1801553076702</v>
      </c>
      <c r="G295" s="2">
        <f t="shared" si="93"/>
        <v>14416.140786991471</v>
      </c>
      <c r="H295" s="2">
        <f t="shared" si="94"/>
        <v>4661.3284902444902</v>
      </c>
      <c r="I295" s="2">
        <f t="shared" si="82"/>
        <v>23562.649432543632</v>
      </c>
      <c r="J295" s="2">
        <f t="shared" si="100"/>
        <v>538013.82870974625</v>
      </c>
      <c r="K295" s="2">
        <f t="shared" si="86"/>
        <v>10039.58675868671</v>
      </c>
      <c r="L295" s="2">
        <f t="shared" si="86"/>
        <v>229237.23099001319</v>
      </c>
      <c r="M295" s="2"/>
      <c r="N295" s="28">
        <f t="shared" si="101"/>
        <v>3485336.4367111283</v>
      </c>
      <c r="O295" s="2">
        <f t="shared" si="95"/>
        <v>10978.905453376152</v>
      </c>
      <c r="P295" s="2">
        <f t="shared" si="96"/>
        <v>35288.091274470091</v>
      </c>
      <c r="R295">
        <f t="shared" si="97"/>
        <v>274</v>
      </c>
      <c r="S295" s="89">
        <f t="shared" si="87"/>
        <v>19077.469277235963</v>
      </c>
      <c r="T295" s="89">
        <f>IF(AND(S295=0,S294&gt;0),SUM($G295:$H$381),S295)</f>
        <v>19077.469277235963</v>
      </c>
      <c r="U295" s="82">
        <f>SUM(T295:T$381)</f>
        <v>1438270.4482034338</v>
      </c>
      <c r="V295" s="68">
        <f>localspline(R295,'BBG rates'!$G$10:$G$27,'BBG rates'!$K$10:$K$27)</f>
        <v>0.9727051493422938</v>
      </c>
      <c r="W295" s="68">
        <f>locallinterp(R295,'BBG rates'!$G$10:$G$27,'BBG rates'!$J$10:$J$27)</f>
        <v>0.10986666666666667</v>
      </c>
      <c r="X295" s="56">
        <f t="shared" si="98"/>
        <v>0.10981138149857017</v>
      </c>
      <c r="Y295" s="66">
        <f t="shared" si="88"/>
        <v>137.27412031531878</v>
      </c>
      <c r="Z295" s="72">
        <f t="shared" si="89"/>
        <v>0.11453266288280346</v>
      </c>
      <c r="AA295" s="79">
        <f t="shared" si="90"/>
        <v>-38.40020406273139</v>
      </c>
      <c r="AB295" s="81">
        <f t="shared" si="99"/>
        <v>-3.2038650959447322E-2</v>
      </c>
      <c r="AD295" s="95">
        <f>locallinterp(R295,'BBG rates'!$N$10:$N$369,'BBG rates'!$P$10:$P$369)</f>
        <v>22.973772846908034</v>
      </c>
      <c r="AI295" s="185">
        <f t="shared" si="91"/>
        <v>274</v>
      </c>
      <c r="AJ295" s="127">
        <f>locallinterp(MIN(AI295,CAP_Senior*12),'BBG rates'!$X$24:$X$65,'BBG rates'!$Y$24:$Y$65)</f>
        <v>67.918742488467984</v>
      </c>
      <c r="AK295" s="127">
        <f>locallinterp(MIN(AI295,CAP_CB*12),'BBG rates'!$AA$25:$AA$40,'BBG rates'!$AC$25:$AC$40)</f>
        <v>11</v>
      </c>
      <c r="AL295" s="144">
        <f t="shared" si="92"/>
        <v>20.676186223039558</v>
      </c>
      <c r="AM295" s="142">
        <f>(SUMPRODUCT(AL295:AL$381,G295:G$381)+SUMPRODUCT(AL295:AL$381,H295:H$381))/12</f>
        <v>2478162.3021790651</v>
      </c>
    </row>
    <row r="296" spans="1:39" x14ac:dyDescent="0.2">
      <c r="A296" s="7">
        <v>275</v>
      </c>
      <c r="B296" s="7">
        <v>137.5</v>
      </c>
      <c r="C296" s="7">
        <v>68.75</v>
      </c>
      <c r="D296" s="12">
        <f t="shared" si="84"/>
        <v>22.916666666666668</v>
      </c>
      <c r="E296" s="29">
        <f t="shared" si="83"/>
        <v>1400180.3423055485</v>
      </c>
      <c r="F296" s="2">
        <f t="shared" si="85"/>
        <v>4425.6879459511947</v>
      </c>
      <c r="G296" s="2">
        <f t="shared" si="93"/>
        <v>14413.754990043033</v>
      </c>
      <c r="H296" s="2">
        <f t="shared" si="94"/>
        <v>4598.8816306063072</v>
      </c>
      <c r="I296" s="2">
        <f t="shared" si="82"/>
        <v>23438.324566600539</v>
      </c>
      <c r="J296" s="2">
        <f t="shared" si="100"/>
        <v>537128.27131792903</v>
      </c>
      <c r="K296" s="2">
        <f t="shared" si="86"/>
        <v>9955.5683692756538</v>
      </c>
      <c r="L296" s="2">
        <f t="shared" si="86"/>
        <v>228148.44179590043</v>
      </c>
      <c r="M296" s="2"/>
      <c r="N296" s="28">
        <f t="shared" si="101"/>
        <v>3449938.3011491597</v>
      </c>
      <c r="O296" s="2">
        <f t="shared" si="95"/>
        <v>10868.861165877481</v>
      </c>
      <c r="P296" s="2">
        <f t="shared" si="96"/>
        <v>35398.135561968767</v>
      </c>
      <c r="R296">
        <f t="shared" si="97"/>
        <v>275</v>
      </c>
      <c r="S296" s="89">
        <f t="shared" si="87"/>
        <v>19012.63662064934</v>
      </c>
      <c r="T296" s="89">
        <f>IF(AND(S296=0,S295&gt;0),SUM($G296:$H$381),S296)</f>
        <v>19012.63662064934</v>
      </c>
      <c r="U296" s="82">
        <f>SUM(T296:T$381)</f>
        <v>1419192.9789261976</v>
      </c>
      <c r="V296" s="68">
        <f>localspline(R296,'BBG rates'!$G$10:$G$27,'BBG rates'!$K$10:$K$27)</f>
        <v>0.97251867752952792</v>
      </c>
      <c r="W296" s="68">
        <f>locallinterp(R296,'BBG rates'!$G$10:$G$27,'BBG rates'!$J$10:$J$27)</f>
        <v>0.11033333333333334</v>
      </c>
      <c r="X296" s="56">
        <f t="shared" si="98"/>
        <v>0.11027757767836377</v>
      </c>
      <c r="Y296" s="66">
        <f t="shared" si="88"/>
        <v>135.52835093462727</v>
      </c>
      <c r="Z296" s="72">
        <f t="shared" si="89"/>
        <v>0.1145961286002178</v>
      </c>
      <c r="AA296" s="79">
        <f t="shared" si="90"/>
        <v>-37.890857079928935</v>
      </c>
      <c r="AB296" s="81">
        <f t="shared" si="99"/>
        <v>-3.2038650959447322E-2</v>
      </c>
      <c r="AD296" s="95">
        <f>locallinterp(R296,'BBG rates'!$N$10:$N$369,'BBG rates'!$P$10:$P$369)</f>
        <v>23.054816070035493</v>
      </c>
      <c r="AI296" s="185">
        <f t="shared" si="91"/>
        <v>275</v>
      </c>
      <c r="AJ296" s="127">
        <f>locallinterp(MIN(AI296,CAP_Senior*12),'BBG rates'!$X$24:$X$65,'BBG rates'!$Y$24:$Y$65)</f>
        <v>67.918742488467984</v>
      </c>
      <c r="AK296" s="127">
        <f>locallinterp(MIN(AI296,CAP_CB*12),'BBG rates'!$AA$25:$AA$40,'BBG rates'!$AC$25:$AC$40)</f>
        <v>11</v>
      </c>
      <c r="AL296" s="144">
        <f t="shared" si="92"/>
        <v>20.676186223039558</v>
      </c>
      <c r="AM296" s="142">
        <f>(SUMPRODUCT(AL296:AL$381,G296:G$381)+SUMPRODUCT(AL296:AL$381,H296:H$381))/12</f>
        <v>2445291.5265590283</v>
      </c>
    </row>
    <row r="297" spans="1:39" x14ac:dyDescent="0.2">
      <c r="A297" s="7">
        <v>276</v>
      </c>
      <c r="B297" s="7">
        <v>138</v>
      </c>
      <c r="C297" s="7">
        <v>69</v>
      </c>
      <c r="D297" s="12">
        <f t="shared" si="84"/>
        <v>23</v>
      </c>
      <c r="E297" s="29">
        <f t="shared" si="83"/>
        <v>1381232.325702694</v>
      </c>
      <c r="F297" s="2">
        <f t="shared" si="85"/>
        <v>4366.3979142485132</v>
      </c>
      <c r="G297" s="2">
        <f t="shared" si="93"/>
        <v>14411.36958793168</v>
      </c>
      <c r="H297" s="2">
        <f t="shared" si="94"/>
        <v>4536.6470149225843</v>
      </c>
      <c r="I297" s="2">
        <f t="shared" si="82"/>
        <v>23314.414517102778</v>
      </c>
      <c r="J297" s="2">
        <f t="shared" si="100"/>
        <v>536231.5338933639</v>
      </c>
      <c r="K297" s="2">
        <f t="shared" si="86"/>
        <v>9872.1509873638715</v>
      </c>
      <c r="L297" s="2">
        <f t="shared" si="86"/>
        <v>227059.47270936906</v>
      </c>
      <c r="M297" s="2"/>
      <c r="N297" s="28">
        <f t="shared" si="101"/>
        <v>3414429.7781316498</v>
      </c>
      <c r="O297" s="2">
        <f t="shared" si="95"/>
        <v>10758.473710336175</v>
      </c>
      <c r="P297" s="2">
        <f t="shared" si="96"/>
        <v>35508.523017510066</v>
      </c>
      <c r="R297">
        <f t="shared" si="97"/>
        <v>276</v>
      </c>
      <c r="S297" s="89">
        <f t="shared" si="87"/>
        <v>18948.016602854266</v>
      </c>
      <c r="T297" s="89">
        <f>IF(AND(S297=0,S296&gt;0),SUM($G297:$H$381),S297)</f>
        <v>18948.016602854266</v>
      </c>
      <c r="U297" s="82">
        <f>SUM(T297:T$381)</f>
        <v>1400180.3423055485</v>
      </c>
      <c r="V297" s="68">
        <f>localspline(R297,'BBG rates'!$G$10:$G$27,'BBG rates'!$K$10:$K$27)</f>
        <v>0.97233542782961224</v>
      </c>
      <c r="W297" s="68">
        <f>locallinterp(R297,'BBG rates'!$G$10:$G$27,'BBG rates'!$J$10:$J$27)</f>
        <v>0.1108</v>
      </c>
      <c r="X297" s="56">
        <f t="shared" si="98"/>
        <v>0.11074377186588436</v>
      </c>
      <c r="Y297" s="66">
        <f t="shared" si="88"/>
        <v>133.7811280081238</v>
      </c>
      <c r="Z297" s="72">
        <f t="shared" si="89"/>
        <v>0.11465476893169807</v>
      </c>
      <c r="AA297" s="79">
        <f t="shared" si="90"/>
        <v>-37.383241056172444</v>
      </c>
      <c r="AB297" s="81">
        <f t="shared" si="99"/>
        <v>-3.2038650959447315E-2</v>
      </c>
      <c r="AD297" s="95">
        <f>locallinterp(R297,'BBG rates'!$N$10:$N$369,'BBG rates'!$P$10:$P$369)</f>
        <v>23.135844022354625</v>
      </c>
      <c r="AI297" s="185">
        <f t="shared" si="91"/>
        <v>276</v>
      </c>
      <c r="AJ297" s="127">
        <f>locallinterp(MIN(AI297,CAP_Senior*12),'BBG rates'!$X$24:$X$65,'BBG rates'!$Y$24:$Y$65)</f>
        <v>67.918742488467984</v>
      </c>
      <c r="AK297" s="127">
        <f>locallinterp(MIN(AI297,CAP_CB*12),'BBG rates'!$AA$25:$AA$40,'BBG rates'!$AC$25:$AC$40)</f>
        <v>11</v>
      </c>
      <c r="AL297" s="144">
        <f t="shared" si="92"/>
        <v>20.676186223039558</v>
      </c>
      <c r="AM297" s="142">
        <f>(SUMPRODUCT(AL297:AL$381,G297:G$381)+SUMPRODUCT(AL297:AL$381,H297:H$381))/12</f>
        <v>2412532.4586124006</v>
      </c>
    </row>
    <row r="298" spans="1:39" x14ac:dyDescent="0.2">
      <c r="A298" s="7">
        <v>277</v>
      </c>
      <c r="B298" s="7">
        <v>138.5</v>
      </c>
      <c r="C298" s="7">
        <v>69.25</v>
      </c>
      <c r="D298" s="12">
        <f t="shared" si="84"/>
        <v>23.083333333333332</v>
      </c>
      <c r="E298" s="29">
        <f t="shared" si="83"/>
        <v>1362348.7171750325</v>
      </c>
      <c r="F298" s="2">
        <f t="shared" si="85"/>
        <v>4307.309397095345</v>
      </c>
      <c r="G298" s="2">
        <f t="shared" si="93"/>
        <v>14408.984580592078</v>
      </c>
      <c r="H298" s="2">
        <f t="shared" si="94"/>
        <v>4474.6239470694627</v>
      </c>
      <c r="I298" s="2">
        <f t="shared" si="82"/>
        <v>23190.917924756886</v>
      </c>
      <c r="J298" s="2">
        <f t="shared" si="100"/>
        <v>535323.68876313814</v>
      </c>
      <c r="K298" s="2">
        <f t="shared" si="86"/>
        <v>9789.3305683307572</v>
      </c>
      <c r="L298" s="2">
        <f t="shared" si="86"/>
        <v>225970.38061896834</v>
      </c>
      <c r="M298" s="2"/>
      <c r="N298" s="28">
        <f t="shared" si="101"/>
        <v>3378810.5234204018</v>
      </c>
      <c r="O298" s="2">
        <f t="shared" si="95"/>
        <v>10647.742016598493</v>
      </c>
      <c r="P298" s="2">
        <f t="shared" si="96"/>
        <v>35619.254711247748</v>
      </c>
      <c r="R298">
        <f t="shared" si="97"/>
        <v>277</v>
      </c>
      <c r="S298" s="89">
        <f t="shared" si="87"/>
        <v>18883.608527661541</v>
      </c>
      <c r="T298" s="89">
        <f>IF(AND(S298=0,S297&gt;0),SUM($G298:$H$381),S298)</f>
        <v>18883.608527661541</v>
      </c>
      <c r="U298" s="82">
        <f>SUM(T298:T$381)</f>
        <v>1381232.3257026938</v>
      </c>
      <c r="V298" s="68">
        <f>localspline(R298,'BBG rates'!$G$10:$G$27,'BBG rates'!$K$10:$K$27)</f>
        <v>0.97215537054860868</v>
      </c>
      <c r="W298" s="68">
        <f>locallinterp(R298,'BBG rates'!$G$10:$G$27,'BBG rates'!$J$10:$J$27)</f>
        <v>0.11126666666666667</v>
      </c>
      <c r="X298" s="56">
        <f t="shared" si="98"/>
        <v>0.11120996406166483</v>
      </c>
      <c r="Y298" s="66">
        <f t="shared" si="88"/>
        <v>132.03248231814257</v>
      </c>
      <c r="Z298" s="72">
        <f t="shared" si="89"/>
        <v>0.11470842075837329</v>
      </c>
      <c r="AA298" s="79">
        <f t="shared" si="90"/>
        <v>-36.877350314245227</v>
      </c>
      <c r="AB298" s="81">
        <f t="shared" si="99"/>
        <v>-3.2038650959447329E-2</v>
      </c>
      <c r="AD298" s="95">
        <f>locallinterp(R298,'BBG rates'!$N$10:$N$369,'BBG rates'!$P$10:$P$369)</f>
        <v>23.216856969900341</v>
      </c>
      <c r="AI298" s="185">
        <f t="shared" si="91"/>
        <v>277</v>
      </c>
      <c r="AJ298" s="127">
        <f>locallinterp(MIN(AI298,CAP_Senior*12),'BBG rates'!$X$24:$X$65,'BBG rates'!$Y$24:$Y$65)</f>
        <v>67.918742488467984</v>
      </c>
      <c r="AK298" s="127">
        <f>locallinterp(MIN(AI298,CAP_CB*12),'BBG rates'!$AA$25:$AA$40,'BBG rates'!$AC$25:$AC$40)</f>
        <v>11</v>
      </c>
      <c r="AL298" s="144">
        <f t="shared" si="92"/>
        <v>20.676186223039558</v>
      </c>
      <c r="AM298" s="142">
        <f>(SUMPRODUCT(AL298:AL$381,G298:G$381)+SUMPRODUCT(AL298:AL$381,H298:H$381))/12</f>
        <v>2379884.7319592456</v>
      </c>
    </row>
    <row r="299" spans="1:39" x14ac:dyDescent="0.2">
      <c r="A299" s="7">
        <v>278</v>
      </c>
      <c r="B299" s="7">
        <v>139</v>
      </c>
      <c r="C299" s="7">
        <v>69.5</v>
      </c>
      <c r="D299" s="12">
        <f t="shared" si="84"/>
        <v>23.166666666666668</v>
      </c>
      <c r="E299" s="29">
        <f t="shared" si="83"/>
        <v>1343529.3054738713</v>
      </c>
      <c r="F299" s="2">
        <f t="shared" si="85"/>
        <v>4248.4217335584481</v>
      </c>
      <c r="G299" s="2">
        <f t="shared" si="93"/>
        <v>14406.599967958891</v>
      </c>
      <c r="H299" s="2">
        <f t="shared" si="94"/>
        <v>4412.8117332022284</v>
      </c>
      <c r="I299" s="2">
        <f t="shared" si="82"/>
        <v>23067.833434719571</v>
      </c>
      <c r="J299" s="2">
        <f t="shared" si="100"/>
        <v>534404.80790433672</v>
      </c>
      <c r="K299" s="2">
        <f t="shared" si="86"/>
        <v>9707.1030940325618</v>
      </c>
      <c r="L299" s="2">
        <f t="shared" si="86"/>
        <v>224881.22167842099</v>
      </c>
      <c r="M299" s="2"/>
      <c r="N299" s="28">
        <f t="shared" si="101"/>
        <v>3343080.1917037289</v>
      </c>
      <c r="O299" s="2">
        <f t="shared" si="95"/>
        <v>10536.665011173473</v>
      </c>
      <c r="P299" s="2">
        <f t="shared" si="96"/>
        <v>35730.331716672772</v>
      </c>
      <c r="R299">
        <f t="shared" si="97"/>
        <v>278</v>
      </c>
      <c r="S299" s="89">
        <f t="shared" si="87"/>
        <v>18819.41170116112</v>
      </c>
      <c r="T299" s="89">
        <f>IF(AND(S299=0,S298&gt;0),SUM($G299:$H$381),S299)</f>
        <v>18819.41170116112</v>
      </c>
      <c r="U299" s="82">
        <f>SUM(T299:T$381)</f>
        <v>1362348.7171750325</v>
      </c>
      <c r="V299" s="68">
        <f>localspline(R299,'BBG rates'!$G$10:$G$27,'BBG rates'!$K$10:$K$27)</f>
        <v>0.97197862492447196</v>
      </c>
      <c r="W299" s="68">
        <f>locallinterp(R299,'BBG rates'!$G$10:$G$27,'BBG rates'!$J$10:$J$27)</f>
        <v>0.11173333333333334</v>
      </c>
      <c r="X299" s="56">
        <f t="shared" si="98"/>
        <v>0.1116761542651723</v>
      </c>
      <c r="Y299" s="66">
        <f t="shared" si="88"/>
        <v>130.28244446337942</v>
      </c>
      <c r="Z299" s="72">
        <f t="shared" si="89"/>
        <v>0.11475691310536104</v>
      </c>
      <c r="AA299" s="79">
        <f t="shared" si="90"/>
        <v>-36.37317919551807</v>
      </c>
      <c r="AB299" s="81">
        <f t="shared" si="99"/>
        <v>-3.2038650959447322E-2</v>
      </c>
      <c r="AD299" s="95">
        <f>locallinterp(R299,'BBG rates'!$N$10:$N$369,'BBG rates'!$P$10:$P$369)</f>
        <v>23.297855188644046</v>
      </c>
      <c r="AI299" s="185">
        <f t="shared" si="91"/>
        <v>278</v>
      </c>
      <c r="AJ299" s="127">
        <f>locallinterp(MIN(AI299,CAP_Senior*12),'BBG rates'!$X$24:$X$65,'BBG rates'!$Y$24:$Y$65)</f>
        <v>67.918742488467984</v>
      </c>
      <c r="AK299" s="127">
        <f>locallinterp(MIN(AI299,CAP_CB*12),'BBG rates'!$AA$25:$AA$40,'BBG rates'!$AC$25:$AC$40)</f>
        <v>11</v>
      </c>
      <c r="AL299" s="144">
        <f t="shared" si="92"/>
        <v>20.676186223039558</v>
      </c>
      <c r="AM299" s="142">
        <f>(SUMPRODUCT(AL299:AL$381,G299:G$381)+SUMPRODUCT(AL299:AL$381,H299:H$381))/12</f>
        <v>2347347.9814191698</v>
      </c>
    </row>
    <row r="300" spans="1:39" x14ac:dyDescent="0.2">
      <c r="A300" s="7">
        <v>279</v>
      </c>
      <c r="B300" s="7">
        <v>139.5</v>
      </c>
      <c r="C300" s="7">
        <v>69.75</v>
      </c>
      <c r="D300" s="12">
        <f t="shared" si="84"/>
        <v>23.25</v>
      </c>
      <c r="E300" s="29">
        <f t="shared" si="83"/>
        <v>1324773.8800421564</v>
      </c>
      <c r="F300" s="2">
        <f t="shared" si="85"/>
        <v>4189.7342648685017</v>
      </c>
      <c r="G300" s="2">
        <f t="shared" si="93"/>
        <v>14404.215749966797</v>
      </c>
      <c r="H300" s="2">
        <f t="shared" si="94"/>
        <v>4351.2096817478478</v>
      </c>
      <c r="I300" s="2">
        <f t="shared" si="82"/>
        <v>22945.159696583149</v>
      </c>
      <c r="J300" s="2">
        <f t="shared" si="100"/>
        <v>533474.96294555825</v>
      </c>
      <c r="K300" s="2">
        <f t="shared" si="86"/>
        <v>9625.464572631352</v>
      </c>
      <c r="L300" s="2">
        <f t="shared" si="86"/>
        <v>223792.05131367894</v>
      </c>
      <c r="M300" s="2"/>
      <c r="N300" s="28">
        <f t="shared" si="101"/>
        <v>3307238.4365931051</v>
      </c>
      <c r="O300" s="2">
        <f t="shared" si="95"/>
        <v>10425.241617222522</v>
      </c>
      <c r="P300" s="2">
        <f t="shared" si="96"/>
        <v>35841.755110623722</v>
      </c>
      <c r="R300">
        <f t="shared" si="97"/>
        <v>279</v>
      </c>
      <c r="S300" s="89">
        <f t="shared" si="87"/>
        <v>18755.425431714644</v>
      </c>
      <c r="T300" s="89">
        <f>IF(AND(S300=0,S299&gt;0),SUM($G300:$H$381),S300)</f>
        <v>18755.425431714644</v>
      </c>
      <c r="U300" s="82">
        <f>SUM(T300:T$381)</f>
        <v>1343529.3054738715</v>
      </c>
      <c r="V300" s="68">
        <f>localspline(R300,'BBG rates'!$G$10:$G$27,'BBG rates'!$K$10:$K$27)</f>
        <v>0.97180510166463308</v>
      </c>
      <c r="W300" s="68">
        <f>locallinterp(R300,'BBG rates'!$G$10:$G$27,'BBG rates'!$J$10:$J$27)</f>
        <v>0.11219999999999999</v>
      </c>
      <c r="X300" s="56">
        <f t="shared" si="98"/>
        <v>0.11214234247667321</v>
      </c>
      <c r="Y300" s="66">
        <f t="shared" si="88"/>
        <v>128.53104485978054</v>
      </c>
      <c r="Z300" s="72">
        <f t="shared" si="89"/>
        <v>0.11480006666273362</v>
      </c>
      <c r="AA300" s="79">
        <f t="shared" si="90"/>
        <v>-35.870722059888372</v>
      </c>
      <c r="AB300" s="81">
        <f t="shared" si="99"/>
        <v>-3.2038650959447322E-2</v>
      </c>
      <c r="AD300" s="95">
        <f>locallinterp(R300,'BBG rates'!$N$10:$N$369,'BBG rates'!$P$10:$P$369)</f>
        <v>23.378838947116098</v>
      </c>
      <c r="AI300" s="185">
        <f t="shared" si="91"/>
        <v>279</v>
      </c>
      <c r="AJ300" s="127">
        <f>locallinterp(MIN(AI300,CAP_Senior*12),'BBG rates'!$X$24:$X$65,'BBG rates'!$Y$24:$Y$65)</f>
        <v>67.918742488467984</v>
      </c>
      <c r="AK300" s="127">
        <f>locallinterp(MIN(AI300,CAP_CB*12),'BBG rates'!$AA$25:$AA$40,'BBG rates'!$AC$25:$AC$40)</f>
        <v>11</v>
      </c>
      <c r="AL300" s="144">
        <f t="shared" si="92"/>
        <v>20.676186223039558</v>
      </c>
      <c r="AM300" s="142">
        <f>(SUMPRODUCT(AL300:AL$381,G300:G$381)+SUMPRODUCT(AL300:AL$381,H300:H$381))/12</f>
        <v>2314921.8430073988</v>
      </c>
    </row>
    <row r="301" spans="1:39" x14ac:dyDescent="0.2">
      <c r="A301" s="7">
        <v>280</v>
      </c>
      <c r="B301" s="7">
        <v>140</v>
      </c>
      <c r="C301" s="7">
        <v>70</v>
      </c>
      <c r="D301" s="12">
        <f t="shared" si="84"/>
        <v>23.333333333333332</v>
      </c>
      <c r="E301" s="29">
        <f t="shared" si="83"/>
        <v>1306082.2310122084</v>
      </c>
      <c r="F301" s="2">
        <f t="shared" si="85"/>
        <v>4131.2463344130319</v>
      </c>
      <c r="G301" s="2">
        <f t="shared" si="93"/>
        <v>14401.831926550474</v>
      </c>
      <c r="H301" s="2">
        <f t="shared" si="94"/>
        <v>4289.8171033975295</v>
      </c>
      <c r="I301" s="2">
        <f t="shared" si="82"/>
        <v>22822.895364361037</v>
      </c>
      <c r="J301" s="2">
        <f t="shared" si="100"/>
        <v>532534.22516842419</v>
      </c>
      <c r="K301" s="2">
        <f t="shared" si="86"/>
        <v>9544.4110384250998</v>
      </c>
      <c r="L301" s="2">
        <f t="shared" si="86"/>
        <v>222702.92422991901</v>
      </c>
      <c r="M301" s="2"/>
      <c r="N301" s="28">
        <f t="shared" si="101"/>
        <v>3271284.9106198079</v>
      </c>
      <c r="O301" s="2">
        <f t="shared" si="95"/>
        <v>10313.470754548975</v>
      </c>
      <c r="P301" s="2">
        <f t="shared" si="96"/>
        <v>35953.525973297263</v>
      </c>
      <c r="R301">
        <f t="shared" si="97"/>
        <v>280</v>
      </c>
      <c r="S301" s="89">
        <f t="shared" si="87"/>
        <v>18691.649029948003</v>
      </c>
      <c r="T301" s="89">
        <f>IF(AND(S301=0,S300&gt;0),SUM($G301:$H$381),S301)</f>
        <v>18691.649029948003</v>
      </c>
      <c r="U301" s="82">
        <f>SUM(T301:T$381)</f>
        <v>1324773.8800421567</v>
      </c>
      <c r="V301" s="68">
        <f>localspline(R301,'BBG rates'!$G$10:$G$27,'BBG rates'!$K$10:$K$27)</f>
        <v>0.9716349200012887</v>
      </c>
      <c r="W301" s="68">
        <f>locallinterp(R301,'BBG rates'!$G$10:$G$27,'BBG rates'!$J$10:$J$27)</f>
        <v>0.11266666666666666</v>
      </c>
      <c r="X301" s="56">
        <f t="shared" si="98"/>
        <v>0.11260852869616755</v>
      </c>
      <c r="Y301" s="66">
        <f t="shared" si="88"/>
        <v>126.77831374139798</v>
      </c>
      <c r="Z301" s="72">
        <f t="shared" si="89"/>
        <v>0.11483769327097272</v>
      </c>
      <c r="AA301" s="79">
        <f t="shared" si="90"/>
        <v>-35.369973285719503</v>
      </c>
      <c r="AB301" s="81">
        <f t="shared" si="99"/>
        <v>-3.2038650959447329E-2</v>
      </c>
      <c r="AD301" s="95">
        <f>locallinterp(R301,'BBG rates'!$N$10:$N$369,'BBG rates'!$P$10:$P$369)</f>
        <v>23.459808523782872</v>
      </c>
      <c r="AI301" s="185">
        <f t="shared" si="91"/>
        <v>280</v>
      </c>
      <c r="AJ301" s="127">
        <f>locallinterp(MIN(AI301,CAP_Senior*12),'BBG rates'!$X$24:$X$65,'BBG rates'!$Y$24:$Y$65)</f>
        <v>67.918742488467984</v>
      </c>
      <c r="AK301" s="127">
        <f>locallinterp(MIN(AI301,CAP_CB*12),'BBG rates'!$AA$25:$AA$40,'BBG rates'!$AC$25:$AC$40)</f>
        <v>11</v>
      </c>
      <c r="AL301" s="144">
        <f t="shared" si="92"/>
        <v>20.676186223039558</v>
      </c>
      <c r="AM301" s="142">
        <f>(SUMPRODUCT(AL301:AL$381,G301:G$381)+SUMPRODUCT(AL301:AL$381,H301:H$381))/12</f>
        <v>2282605.9539308599</v>
      </c>
    </row>
    <row r="302" spans="1:39" x14ac:dyDescent="0.2">
      <c r="A302" s="7">
        <v>281</v>
      </c>
      <c r="B302" s="7">
        <v>140.5</v>
      </c>
      <c r="C302" s="7">
        <v>70.25</v>
      </c>
      <c r="D302" s="12">
        <f t="shared" si="84"/>
        <v>23.416666666666668</v>
      </c>
      <c r="E302" s="29">
        <f t="shared" si="83"/>
        <v>1287454.1492034644</v>
      </c>
      <c r="F302" s="2">
        <f t="shared" si="85"/>
        <v>4072.957287729344</v>
      </c>
      <c r="G302" s="2">
        <f t="shared" si="93"/>
        <v>14399.448497644644</v>
      </c>
      <c r="H302" s="2">
        <f t="shared" si="94"/>
        <v>4228.6333110993155</v>
      </c>
      <c r="I302" s="2">
        <f t="shared" si="82"/>
        <v>22701.039096473301</v>
      </c>
      <c r="J302" s="2">
        <f t="shared" si="100"/>
        <v>531582.66550908319</v>
      </c>
      <c r="K302" s="2">
        <f t="shared" si="86"/>
        <v>9463.9385516788607</v>
      </c>
      <c r="L302" s="2">
        <f t="shared" si="86"/>
        <v>221613.89441847999</v>
      </c>
      <c r="M302" s="2"/>
      <c r="N302" s="28">
        <f t="shared" si="101"/>
        <v>3235219.2652315493</v>
      </c>
      <c r="O302" s="2">
        <f t="shared" si="95"/>
        <v>10201.351339587622</v>
      </c>
      <c r="P302" s="2">
        <f t="shared" si="96"/>
        <v>36065.645388258614</v>
      </c>
      <c r="R302">
        <f t="shared" si="97"/>
        <v>281</v>
      </c>
      <c r="S302" s="89">
        <f t="shared" si="87"/>
        <v>18628.081808743958</v>
      </c>
      <c r="T302" s="89">
        <f>IF(AND(S302=0,S301&gt;0),SUM($G302:$H$381),S302)</f>
        <v>18628.081808743958</v>
      </c>
      <c r="U302" s="82">
        <f>SUM(T302:T$381)</f>
        <v>1306082.2310122089</v>
      </c>
      <c r="V302" s="68">
        <f>localspline(R302,'BBG rates'!$G$10:$G$27,'BBG rates'!$K$10:$K$27)</f>
        <v>0.97146805025201699</v>
      </c>
      <c r="W302" s="68">
        <f>locallinterp(R302,'BBG rates'!$G$10:$G$27,'BBG rates'!$J$10:$J$27)</f>
        <v>0.11313333333333334</v>
      </c>
      <c r="X302" s="56">
        <f t="shared" si="98"/>
        <v>0.11307471292365534</v>
      </c>
      <c r="Y302" s="66">
        <f t="shared" si="88"/>
        <v>125.02428116125832</v>
      </c>
      <c r="Z302" s="72">
        <f t="shared" si="89"/>
        <v>0.11486959536784905</v>
      </c>
      <c r="AA302" s="79">
        <f t="shared" si="90"/>
        <v>-34.870927269780339</v>
      </c>
      <c r="AB302" s="81">
        <f t="shared" si="99"/>
        <v>-3.2038650959447322E-2</v>
      </c>
      <c r="AD302" s="95">
        <f>locallinterp(R302,'BBG rates'!$N$10:$N$369,'BBG rates'!$P$10:$P$369)</f>
        <v>23.540764194637205</v>
      </c>
      <c r="AI302" s="185">
        <f t="shared" si="91"/>
        <v>281</v>
      </c>
      <c r="AJ302" s="127">
        <f>locallinterp(MIN(AI302,CAP_Senior*12),'BBG rates'!$X$24:$X$65,'BBG rates'!$Y$24:$Y$65)</f>
        <v>67.918742488467984</v>
      </c>
      <c r="AK302" s="127">
        <f>locallinterp(MIN(AI302,CAP_CB*12),'BBG rates'!$AA$25:$AA$40,'BBG rates'!$AC$25:$AC$40)</f>
        <v>11</v>
      </c>
      <c r="AL302" s="144">
        <f t="shared" si="92"/>
        <v>20.676186223039558</v>
      </c>
      <c r="AM302" s="142">
        <f>(SUMPRODUCT(AL302:AL$381,G302:G$381)+SUMPRODUCT(AL302:AL$381,H302:H$381))/12</f>
        <v>2250399.9525842844</v>
      </c>
    </row>
    <row r="303" spans="1:39" x14ac:dyDescent="0.2">
      <c r="A303" s="7">
        <v>282</v>
      </c>
      <c r="B303" s="7">
        <v>141</v>
      </c>
      <c r="C303" s="7">
        <v>70.5</v>
      </c>
      <c r="D303" s="12">
        <f t="shared" si="84"/>
        <v>23.5</v>
      </c>
      <c r="E303" s="29">
        <f t="shared" si="83"/>
        <v>1268889.4261202298</v>
      </c>
      <c r="F303" s="2">
        <f t="shared" si="85"/>
        <v>4014.8664724974865</v>
      </c>
      <c r="G303" s="2">
        <f t="shared" si="93"/>
        <v>14397.065463183999</v>
      </c>
      <c r="H303" s="2">
        <f t="shared" si="94"/>
        <v>4167.6576200506906</v>
      </c>
      <c r="I303" s="2">
        <f t="shared" si="82"/>
        <v>22579.589555732175</v>
      </c>
      <c r="J303" s="2">
        <f t="shared" si="100"/>
        <v>530620.35455970606</v>
      </c>
      <c r="K303" s="2">
        <f t="shared" si="86"/>
        <v>9384.0431984569914</v>
      </c>
      <c r="L303" s="2">
        <f t="shared" si="86"/>
        <v>220525.01516373927</v>
      </c>
      <c r="M303" s="2"/>
      <c r="N303" s="28">
        <f t="shared" si="101"/>
        <v>3199041.1507890974</v>
      </c>
      <c r="O303" s="2">
        <f t="shared" si="95"/>
        <v>10088.882285394206</v>
      </c>
      <c r="P303" s="2">
        <f t="shared" si="96"/>
        <v>36178.114442452039</v>
      </c>
      <c r="R303">
        <f t="shared" si="97"/>
        <v>282</v>
      </c>
      <c r="S303" s="89">
        <f t="shared" si="87"/>
        <v>18564.72308323469</v>
      </c>
      <c r="T303" s="89">
        <f>IF(AND(S303=0,S302&gt;0),SUM($G303:$H$381),S303)</f>
        <v>18564.72308323469</v>
      </c>
      <c r="U303" s="82">
        <f>SUM(T303:T$381)</f>
        <v>1287454.1492034649</v>
      </c>
      <c r="V303" s="68">
        <f>localspline(R303,'BBG rates'!$G$10:$G$27,'BBG rates'!$K$10:$K$27)</f>
        <v>0.97130458184144597</v>
      </c>
      <c r="W303" s="68">
        <f>locallinterp(R303,'BBG rates'!$G$10:$G$27,'BBG rates'!$J$10:$J$27)</f>
        <v>0.11359999999999999</v>
      </c>
      <c r="X303" s="56">
        <f t="shared" si="98"/>
        <v>0.11354089515913657</v>
      </c>
      <c r="Y303" s="66">
        <f t="shared" si="88"/>
        <v>123.26897699222324</v>
      </c>
      <c r="Z303" s="72">
        <f t="shared" si="89"/>
        <v>0.11489556539328896</v>
      </c>
      <c r="AA303" s="79">
        <f t="shared" si="90"/>
        <v>-34.373578427185024</v>
      </c>
      <c r="AB303" s="81">
        <f t="shared" si="99"/>
        <v>-3.2038650959447322E-2</v>
      </c>
      <c r="AD303" s="95">
        <f>locallinterp(R303,'BBG rates'!$N$10:$N$369,'BBG rates'!$P$10:$P$369)</f>
        <v>23.621706243123992</v>
      </c>
      <c r="AI303" s="185">
        <f t="shared" si="91"/>
        <v>282</v>
      </c>
      <c r="AJ303" s="127">
        <f>locallinterp(MIN(AI303,CAP_Senior*12),'BBG rates'!$X$24:$X$65,'BBG rates'!$Y$24:$Y$65)</f>
        <v>67.918742488467984</v>
      </c>
      <c r="AK303" s="127">
        <f>locallinterp(MIN(AI303,CAP_CB*12),'BBG rates'!$AA$25:$AA$40,'BBG rates'!$AC$25:$AC$40)</f>
        <v>11</v>
      </c>
      <c r="AL303" s="144">
        <f t="shared" si="92"/>
        <v>20.676186223039558</v>
      </c>
      <c r="AM303" s="142">
        <f>(SUMPRODUCT(AL303:AL$381,G303:G$381)+SUMPRODUCT(AL303:AL$381,H303:H$381))/12</f>
        <v>2218303.4785463172</v>
      </c>
    </row>
    <row r="304" spans="1:39" x14ac:dyDescent="0.2">
      <c r="A304" s="7">
        <v>283</v>
      </c>
      <c r="B304" s="7">
        <v>141.5</v>
      </c>
      <c r="C304" s="7">
        <v>70.75</v>
      </c>
      <c r="D304" s="12">
        <f t="shared" si="84"/>
        <v>23.583333333333332</v>
      </c>
      <c r="E304" s="29">
        <f t="shared" si="83"/>
        <v>1250387.8539494353</v>
      </c>
      <c r="F304" s="2">
        <f t="shared" si="85"/>
        <v>3956.9732385332377</v>
      </c>
      <c r="G304" s="2">
        <f t="shared" si="93"/>
        <v>14394.68282310327</v>
      </c>
      <c r="H304" s="2">
        <f t="shared" si="94"/>
        <v>4106.8893476912181</v>
      </c>
      <c r="I304" s="2">
        <f t="shared" si="82"/>
        <v>22458.545409327729</v>
      </c>
      <c r="J304" s="2">
        <f t="shared" si="100"/>
        <v>529647.36256997893</v>
      </c>
      <c r="K304" s="2">
        <f t="shared" si="86"/>
        <v>9304.7210904565054</v>
      </c>
      <c r="L304" s="2">
        <f t="shared" si="86"/>
        <v>219436.33904993258</v>
      </c>
      <c r="M304" s="2"/>
      <c r="N304" s="28">
        <f t="shared" si="101"/>
        <v>3162750.2165628863</v>
      </c>
      <c r="O304" s="2">
        <f t="shared" si="95"/>
        <v>9976.062501634884</v>
      </c>
      <c r="P304" s="2">
        <f t="shared" si="96"/>
        <v>36290.934226211364</v>
      </c>
      <c r="R304">
        <f t="shared" si="97"/>
        <v>283</v>
      </c>
      <c r="S304" s="89">
        <f t="shared" si="87"/>
        <v>18501.57217079449</v>
      </c>
      <c r="T304" s="89">
        <f>IF(AND(S304=0,S303&gt;0),SUM($G304:$H$381),S304)</f>
        <v>18501.57217079449</v>
      </c>
      <c r="U304" s="82">
        <f>SUM(T304:T$381)</f>
        <v>1268889.4261202302</v>
      </c>
      <c r="V304" s="68">
        <f>localspline(R304,'BBG rates'!$G$10:$G$27,'BBG rates'!$K$10:$K$27)</f>
        <v>0.97114451489446652</v>
      </c>
      <c r="W304" s="68">
        <f>locallinterp(R304,'BBG rates'!$G$10:$G$27,'BBG rates'!$J$10:$J$27)</f>
        <v>0.11406666666666666</v>
      </c>
      <c r="X304" s="56">
        <f t="shared" si="98"/>
        <v>0.11400707540287769</v>
      </c>
      <c r="Y304" s="66">
        <f t="shared" si="88"/>
        <v>121.51243092784662</v>
      </c>
      <c r="Z304" s="72">
        <f t="shared" si="89"/>
        <v>0.11491538514846104</v>
      </c>
      <c r="AA304" s="79">
        <f t="shared" si="90"/>
        <v>-33.877921191332895</v>
      </c>
      <c r="AB304" s="81">
        <f t="shared" si="99"/>
        <v>-3.2038650959447315E-2</v>
      </c>
      <c r="AD304" s="95">
        <f>locallinterp(R304,'BBG rates'!$N$10:$N$369,'BBG rates'!$P$10:$P$369)</f>
        <v>23.702634952698531</v>
      </c>
      <c r="AI304" s="185">
        <f t="shared" si="91"/>
        <v>283</v>
      </c>
      <c r="AJ304" s="127">
        <f>locallinterp(MIN(AI304,CAP_Senior*12),'BBG rates'!$X$24:$X$65,'BBG rates'!$Y$24:$Y$65)</f>
        <v>67.918742488467984</v>
      </c>
      <c r="AK304" s="127">
        <f>locallinterp(MIN(AI304,CAP_CB*12),'BBG rates'!$AA$25:$AA$40,'BBG rates'!$AC$25:$AC$40)</f>
        <v>11</v>
      </c>
      <c r="AL304" s="144">
        <f t="shared" si="92"/>
        <v>20.676186223039558</v>
      </c>
      <c r="AM304" s="142">
        <f>(SUMPRODUCT(AL304:AL$381,G304:G$381)+SUMPRODUCT(AL304:AL$381,H304:H$381))/12</f>
        <v>2186316.172575641</v>
      </c>
    </row>
    <row r="305" spans="1:39" x14ac:dyDescent="0.2">
      <c r="A305" s="7">
        <v>284</v>
      </c>
      <c r="B305" s="7">
        <v>142</v>
      </c>
      <c r="C305" s="7">
        <v>71</v>
      </c>
      <c r="D305" s="12">
        <f t="shared" si="84"/>
        <v>23.666666666666668</v>
      </c>
      <c r="E305" s="29">
        <f t="shared" si="83"/>
        <v>1231949.2255584029</v>
      </c>
      <c r="F305" s="2">
        <f t="shared" si="85"/>
        <v>3899.2769377811123</v>
      </c>
      <c r="G305" s="2">
        <f t="shared" si="93"/>
        <v>14392.300577337182</v>
      </c>
      <c r="H305" s="2">
        <f t="shared" si="94"/>
        <v>4046.3278136951994</v>
      </c>
      <c r="I305" s="2">
        <f t="shared" si="82"/>
        <v>22337.905328813493</v>
      </c>
      <c r="J305" s="2">
        <f t="shared" si="100"/>
        <v>528663.75944858603</v>
      </c>
      <c r="K305" s="2">
        <f t="shared" si="86"/>
        <v>9225.9683648414466</v>
      </c>
      <c r="L305" s="2">
        <f t="shared" si="86"/>
        <v>218347.91796791423</v>
      </c>
      <c r="M305" s="2"/>
      <c r="N305" s="28">
        <f t="shared" si="101"/>
        <v>3126346.1107296157</v>
      </c>
      <c r="O305" s="2">
        <f t="shared" si="95"/>
        <v>9862.8908945756557</v>
      </c>
      <c r="P305" s="2">
        <f t="shared" si="96"/>
        <v>36404.105833270594</v>
      </c>
      <c r="R305">
        <f t="shared" si="97"/>
        <v>284</v>
      </c>
      <c r="S305" s="89">
        <f t="shared" si="87"/>
        <v>18438.628391032384</v>
      </c>
      <c r="T305" s="89">
        <f>IF(AND(S305=0,S304&gt;0),SUM($G305:$H$381),S305)</f>
        <v>18438.628391032384</v>
      </c>
      <c r="U305" s="82">
        <f>SUM(T305:T$381)</f>
        <v>1250387.853949436</v>
      </c>
      <c r="V305" s="68">
        <f>localspline(R305,'BBG rates'!$G$10:$G$27,'BBG rates'!$K$10:$K$27)</f>
        <v>0.97098787922632712</v>
      </c>
      <c r="W305" s="68">
        <f>locallinterp(R305,'BBG rates'!$G$10:$G$27,'BBG rates'!$J$10:$J$27)</f>
        <v>0.11453333333333333</v>
      </c>
      <c r="X305" s="56">
        <f t="shared" si="98"/>
        <v>0.11447325365461225</v>
      </c>
      <c r="Y305" s="66">
        <f t="shared" si="88"/>
        <v>119.75467248322366</v>
      </c>
      <c r="Z305" s="72">
        <f t="shared" si="89"/>
        <v>0.11492882510491792</v>
      </c>
      <c r="AA305" s="79">
        <f t="shared" si="90"/>
        <v>-33.38395001384864</v>
      </c>
      <c r="AB305" s="81">
        <f t="shared" si="99"/>
        <v>-3.2038650959447315E-2</v>
      </c>
      <c r="AD305" s="95">
        <f>locallinterp(R305,'BBG rates'!$N$10:$N$369,'BBG rates'!$P$10:$P$369)</f>
        <v>23.783550609300725</v>
      </c>
      <c r="AI305" s="185">
        <f t="shared" si="91"/>
        <v>284</v>
      </c>
      <c r="AJ305" s="127">
        <f>locallinterp(MIN(AI305,CAP_Senior*12),'BBG rates'!$X$24:$X$65,'BBG rates'!$Y$24:$Y$65)</f>
        <v>67.918742488467984</v>
      </c>
      <c r="AK305" s="127">
        <f>locallinterp(MIN(AI305,CAP_CB*12),'BBG rates'!$AA$25:$AA$40,'BBG rates'!$AC$25:$AC$40)</f>
        <v>11</v>
      </c>
      <c r="AL305" s="144">
        <f t="shared" si="92"/>
        <v>20.676186223039558</v>
      </c>
      <c r="AM305" s="142">
        <f>(SUMPRODUCT(AL305:AL$381,G305:G$381)+SUMPRODUCT(AL305:AL$381,H305:H$381))/12</f>
        <v>2154437.676607111</v>
      </c>
    </row>
    <row r="306" spans="1:39" x14ac:dyDescent="0.2">
      <c r="A306" s="7">
        <v>285</v>
      </c>
      <c r="B306" s="7">
        <v>142.5</v>
      </c>
      <c r="C306" s="7">
        <v>71.25</v>
      </c>
      <c r="D306" s="12">
        <f t="shared" si="84"/>
        <v>23.75</v>
      </c>
      <c r="E306" s="29">
        <f t="shared" si="83"/>
        <v>1213573.334492618</v>
      </c>
      <c r="F306" s="2">
        <f t="shared" si="85"/>
        <v>3841.7769243073922</v>
      </c>
      <c r="G306" s="2">
        <f t="shared" si="93"/>
        <v>14389.918725820486</v>
      </c>
      <c r="H306" s="2">
        <f t="shared" si="94"/>
        <v>3985.9723399643599</v>
      </c>
      <c r="I306" s="2">
        <f t="shared" si="82"/>
        <v>22217.667990092235</v>
      </c>
      <c r="J306" s="2">
        <f t="shared" si="100"/>
        <v>527669.61476469063</v>
      </c>
      <c r="K306" s="2">
        <f t="shared" si="86"/>
        <v>9147.7811840783706</v>
      </c>
      <c r="L306" s="2">
        <f t="shared" si="86"/>
        <v>217259.80312186133</v>
      </c>
      <c r="M306" s="2"/>
      <c r="N306" s="28">
        <f t="shared" si="101"/>
        <v>3089828.480368841</v>
      </c>
      <c r="O306" s="2">
        <f t="shared" si="95"/>
        <v>9749.3663670717633</v>
      </c>
      <c r="P306" s="2">
        <f t="shared" si="96"/>
        <v>36517.630360774478</v>
      </c>
      <c r="R306">
        <f t="shared" si="97"/>
        <v>285</v>
      </c>
      <c r="S306" s="89">
        <f t="shared" si="87"/>
        <v>18375.891065784846</v>
      </c>
      <c r="T306" s="89">
        <f>IF(AND(S306=0,S305&gt;0),SUM($G306:$H$381),S306)</f>
        <v>18375.891065784846</v>
      </c>
      <c r="U306" s="82">
        <f>SUM(T306:T$381)</f>
        <v>1231949.2255584036</v>
      </c>
      <c r="V306" s="68">
        <f>localspline(R306,'BBG rates'!$G$10:$G$27,'BBG rates'!$K$10:$K$27)</f>
        <v>0.97083467496639742</v>
      </c>
      <c r="W306" s="68">
        <f>locallinterp(R306,'BBG rates'!$G$10:$G$27,'BBG rates'!$J$10:$J$27)</f>
        <v>0.11499999999999999</v>
      </c>
      <c r="X306" s="56">
        <f t="shared" si="98"/>
        <v>0.11493942991434025</v>
      </c>
      <c r="Y306" s="66">
        <f t="shared" si="88"/>
        <v>117.99573099584883</v>
      </c>
      <c r="Z306" s="72">
        <f t="shared" si="89"/>
        <v>0.11493564365920854</v>
      </c>
      <c r="AA306" s="79">
        <f t="shared" si="90"/>
        <v>-32.891659364522603</v>
      </c>
      <c r="AB306" s="81">
        <f t="shared" si="99"/>
        <v>-3.2038650959447315E-2</v>
      </c>
      <c r="AD306" s="95">
        <f>locallinterp(R306,'BBG rates'!$N$10:$N$369,'BBG rates'!$P$10:$P$369)</f>
        <v>23.864453498881257</v>
      </c>
      <c r="AI306" s="185">
        <f t="shared" si="91"/>
        <v>285</v>
      </c>
      <c r="AJ306" s="127">
        <f>locallinterp(MIN(AI306,CAP_Senior*12),'BBG rates'!$X$24:$X$65,'BBG rates'!$Y$24:$Y$65)</f>
        <v>67.918742488467984</v>
      </c>
      <c r="AK306" s="127">
        <f>locallinterp(MIN(AI306,CAP_CB*12),'BBG rates'!$AA$25:$AA$40,'BBG rates'!$AC$25:$AC$40)</f>
        <v>11</v>
      </c>
      <c r="AL306" s="144">
        <f t="shared" si="92"/>
        <v>20.676186223039558</v>
      </c>
      <c r="AM306" s="142">
        <f>(SUMPRODUCT(AL306:AL$381,G306:G$381)+SUMPRODUCT(AL306:AL$381,H306:H$381))/12</f>
        <v>2122667.6337479106</v>
      </c>
    </row>
    <row r="307" spans="1:39" x14ac:dyDescent="0.2">
      <c r="A307" s="7">
        <v>286</v>
      </c>
      <c r="B307" s="7">
        <v>143</v>
      </c>
      <c r="C307" s="7">
        <v>71.5</v>
      </c>
      <c r="D307" s="12">
        <f t="shared" si="84"/>
        <v>23.833333333333332</v>
      </c>
      <c r="E307" s="29">
        <f t="shared" si="83"/>
        <v>1195259.9749735096</v>
      </c>
      <c r="F307" s="2">
        <f t="shared" si="85"/>
        <v>3784.4725542931815</v>
      </c>
      <c r="G307" s="2">
        <f t="shared" si="93"/>
        <v>14387.537268487933</v>
      </c>
      <c r="H307" s="2">
        <f t="shared" si="94"/>
        <v>3925.8222506205552</v>
      </c>
      <c r="I307" s="2">
        <f t="shared" si="82"/>
        <v>22097.832073401671</v>
      </c>
      <c r="J307" s="2">
        <f t="shared" si="100"/>
        <v>526664.9977494065</v>
      </c>
      <c r="K307" s="2">
        <f t="shared" si="86"/>
        <v>9070.1557357728452</v>
      </c>
      <c r="L307" s="2">
        <f t="shared" si="86"/>
        <v>216172.04503591947</v>
      </c>
      <c r="M307" s="2"/>
      <c r="N307" s="28">
        <f t="shared" si="101"/>
        <v>3053196.9714595517</v>
      </c>
      <c r="O307" s="2">
        <f t="shared" si="95"/>
        <v>9635.4878185570542</v>
      </c>
      <c r="P307" s="2">
        <f t="shared" si="96"/>
        <v>36631.508909289194</v>
      </c>
      <c r="R307">
        <f t="shared" si="97"/>
        <v>286</v>
      </c>
      <c r="S307" s="89">
        <f t="shared" si="87"/>
        <v>18313.35951910849</v>
      </c>
      <c r="T307" s="89">
        <f>IF(AND(S307=0,S306&gt;0),SUM($G307:$H$381),S307)</f>
        <v>18313.35951910849</v>
      </c>
      <c r="U307" s="82">
        <f>SUM(T307:T$381)</f>
        <v>1213573.3344926187</v>
      </c>
      <c r="V307" s="68">
        <f>localspline(R307,'BBG rates'!$G$10:$G$27,'BBG rates'!$K$10:$K$27)</f>
        <v>0.97068497664524589</v>
      </c>
      <c r="W307" s="68">
        <f>locallinterp(R307,'BBG rates'!$G$10:$G$27,'BBG rates'!$J$10:$J$27)</f>
        <v>0.11546666666666666</v>
      </c>
      <c r="X307" s="56">
        <f t="shared" si="98"/>
        <v>0.11540560418206169</v>
      </c>
      <c r="Y307" s="66">
        <f t="shared" si="88"/>
        <v>116.23563562645772</v>
      </c>
      <c r="Z307" s="72">
        <f t="shared" si="89"/>
        <v>0.1149355863278468</v>
      </c>
      <c r="AA307" s="79">
        <f t="shared" si="90"/>
        <v>-32.401043731251349</v>
      </c>
      <c r="AB307" s="81">
        <f t="shared" si="99"/>
        <v>-3.2038650959447322E-2</v>
      </c>
      <c r="AD307" s="95">
        <f>locallinterp(R307,'BBG rates'!$N$10:$N$369,'BBG rates'!$P$10:$P$369)</f>
        <v>23.945343913601693</v>
      </c>
      <c r="AI307" s="185">
        <f t="shared" si="91"/>
        <v>286</v>
      </c>
      <c r="AJ307" s="127">
        <f>locallinterp(MIN(AI307,CAP_Senior*12),'BBG rates'!$X$24:$X$65,'BBG rates'!$Y$24:$Y$65)</f>
        <v>67.918742488467984</v>
      </c>
      <c r="AK307" s="127">
        <f>locallinterp(MIN(AI307,CAP_CB*12),'BBG rates'!$AA$25:$AA$40,'BBG rates'!$AC$25:$AC$40)</f>
        <v>11</v>
      </c>
      <c r="AL307" s="144">
        <f t="shared" si="92"/>
        <v>20.676186223039558</v>
      </c>
      <c r="AM307" s="142">
        <f>(SUMPRODUCT(AL307:AL$381,G307:G$381)+SUMPRODUCT(AL307:AL$381,H307:H$381))/12</f>
        <v>2091005.6882737055</v>
      </c>
    </row>
    <row r="308" spans="1:39" x14ac:dyDescent="0.2">
      <c r="A308" s="7">
        <v>287</v>
      </c>
      <c r="B308" s="7">
        <v>143.5</v>
      </c>
      <c r="C308" s="7">
        <v>71.75</v>
      </c>
      <c r="D308" s="12">
        <f t="shared" si="84"/>
        <v>23.916666666666668</v>
      </c>
      <c r="E308" s="29">
        <f t="shared" si="83"/>
        <v>1177008.941896237</v>
      </c>
      <c r="F308" s="2">
        <f t="shared" si="85"/>
        <v>3727.3631860274836</v>
      </c>
      <c r="G308" s="2">
        <f t="shared" si="93"/>
        <v>14385.156205274279</v>
      </c>
      <c r="H308" s="2">
        <f t="shared" si="94"/>
        <v>3865.8768719985055</v>
      </c>
      <c r="I308" s="2">
        <f t="shared" si="82"/>
        <v>21978.39626330027</v>
      </c>
      <c r="J308" s="2">
        <f t="shared" si="100"/>
        <v>525649.97729726485</v>
      </c>
      <c r="K308" s="2">
        <f t="shared" si="86"/>
        <v>8993.0882325070033</v>
      </c>
      <c r="L308" s="2">
        <f t="shared" si="86"/>
        <v>215084.69356079251</v>
      </c>
      <c r="M308" s="2"/>
      <c r="N308" s="28">
        <f t="shared" si="101"/>
        <v>3016451.2288767388</v>
      </c>
      <c r="O308" s="2">
        <f t="shared" si="95"/>
        <v>9521.2541450333101</v>
      </c>
      <c r="P308" s="2">
        <f t="shared" si="96"/>
        <v>36745.742582812934</v>
      </c>
      <c r="R308">
        <f t="shared" si="97"/>
        <v>287</v>
      </c>
      <c r="S308" s="89">
        <f t="shared" si="87"/>
        <v>18251.033077272783</v>
      </c>
      <c r="T308" s="89">
        <f>IF(AND(S308=0,S307&gt;0),SUM($G308:$H$381),S308)</f>
        <v>18251.033077272783</v>
      </c>
      <c r="U308" s="82">
        <f>SUM(T308:T$381)</f>
        <v>1195259.9749735103</v>
      </c>
      <c r="V308" s="68">
        <f>localspline(R308,'BBG rates'!$G$10:$G$27,'BBG rates'!$K$10:$K$27)</f>
        <v>0.97053881415035437</v>
      </c>
      <c r="W308" s="68">
        <f>locallinterp(R308,'BBG rates'!$G$10:$G$27,'BBG rates'!$J$10:$J$27)</f>
        <v>0.11593333333333333</v>
      </c>
      <c r="X308" s="56">
        <f t="shared" si="98"/>
        <v>0.11587177645804303</v>
      </c>
      <c r="Y308" s="66">
        <f t="shared" si="88"/>
        <v>114.47441535986937</v>
      </c>
      <c r="Z308" s="72">
        <f t="shared" si="89"/>
        <v>0.11492838487701193</v>
      </c>
      <c r="AA308" s="79">
        <f t="shared" si="90"/>
        <v>-31.912097619978361</v>
      </c>
      <c r="AB308" s="81">
        <f t="shared" si="99"/>
        <v>-3.2038650959447322E-2</v>
      </c>
      <c r="AD308" s="95">
        <f>locallinterp(R308,'BBG rates'!$N$10:$N$369,'BBG rates'!$P$10:$P$369)</f>
        <v>24.026222148114222</v>
      </c>
      <c r="AI308" s="185">
        <f t="shared" si="91"/>
        <v>287</v>
      </c>
      <c r="AJ308" s="127">
        <f>locallinterp(MIN(AI308,CAP_Senior*12),'BBG rates'!$X$24:$X$65,'BBG rates'!$Y$24:$Y$65)</f>
        <v>67.918742488467984</v>
      </c>
      <c r="AK308" s="127">
        <f>locallinterp(MIN(AI308,CAP_CB*12),'BBG rates'!$AA$25:$AA$40,'BBG rates'!$AC$25:$AC$40)</f>
        <v>11</v>
      </c>
      <c r="AL308" s="144">
        <f t="shared" si="92"/>
        <v>20.676186223039558</v>
      </c>
      <c r="AM308" s="142">
        <f>(SUMPRODUCT(AL308:AL$381,G308:G$381)+SUMPRODUCT(AL308:AL$381,H308:H$381))/12</f>
        <v>2059451.4856248256</v>
      </c>
    </row>
    <row r="309" spans="1:39" x14ac:dyDescent="0.2">
      <c r="A309" s="7">
        <v>288</v>
      </c>
      <c r="B309" s="7">
        <v>144</v>
      </c>
      <c r="C309" s="7">
        <v>72</v>
      </c>
      <c r="D309" s="12">
        <f t="shared" si="84"/>
        <v>24</v>
      </c>
      <c r="E309" s="29">
        <f t="shared" si="83"/>
        <v>1158820.0308274841</v>
      </c>
      <c r="F309" s="2">
        <f t="shared" si="85"/>
        <v>3670.4481799002992</v>
      </c>
      <c r="G309" s="2">
        <f t="shared" si="93"/>
        <v>14382.775536114314</v>
      </c>
      <c r="H309" s="2">
        <f t="shared" si="94"/>
        <v>3806.1355326385469</v>
      </c>
      <c r="I309" s="2">
        <f t="shared" si="82"/>
        <v>21859.35924865316</v>
      </c>
      <c r="J309" s="2">
        <f t="shared" si="100"/>
        <v>524624.62196767586</v>
      </c>
      <c r="K309" s="2">
        <f t="shared" si="86"/>
        <v>8916.574911678179</v>
      </c>
      <c r="L309" s="2">
        <f t="shared" si="86"/>
        <v>213997.79788027631</v>
      </c>
      <c r="M309" s="2"/>
      <c r="N309" s="28">
        <f t="shared" si="101"/>
        <v>2979590.8963879519</v>
      </c>
      <c r="O309" s="2">
        <f t="shared" si="95"/>
        <v>9406.6642390595462</v>
      </c>
      <c r="P309" s="2">
        <f t="shared" si="96"/>
        <v>36860.332488786698</v>
      </c>
      <c r="R309">
        <f t="shared" si="97"/>
        <v>288</v>
      </c>
      <c r="S309" s="89">
        <f t="shared" si="87"/>
        <v>18188.911068752859</v>
      </c>
      <c r="T309" s="89">
        <f>IF(AND(S309=0,S308&gt;0),SUM($G309:$H$381),S309)</f>
        <v>18188.911068752859</v>
      </c>
      <c r="U309" s="82">
        <f>SUM(T309:T$381)</f>
        <v>1177008.9418962374</v>
      </c>
      <c r="V309" s="68">
        <f>localspline(R309,'BBG rates'!$G$10:$G$27,'BBG rates'!$K$10:$K$27)</f>
        <v>0.97039618755178325</v>
      </c>
      <c r="W309" s="68">
        <f>locallinterp(R309,'BBG rates'!$G$10:$G$27,'BBG rates'!$J$10:$J$27)</f>
        <v>0.1164</v>
      </c>
      <c r="X309" s="56">
        <f t="shared" si="98"/>
        <v>0.11633794674201781</v>
      </c>
      <c r="Y309" s="66">
        <f t="shared" si="88"/>
        <v>112.71209900582095</v>
      </c>
      <c r="Z309" s="72">
        <f t="shared" si="89"/>
        <v>0.11491375638071311</v>
      </c>
      <c r="AA309" s="79">
        <f t="shared" si="90"/>
        <v>-31.424815554634968</v>
      </c>
      <c r="AB309" s="81">
        <f t="shared" si="99"/>
        <v>-3.2038650959447322E-2</v>
      </c>
      <c r="AD309" s="95">
        <f>locallinterp(R309,'BBG rates'!$N$10:$N$369,'BBG rates'!$P$10:$P$369)</f>
        <v>24.10708849707687</v>
      </c>
      <c r="AI309" s="185">
        <f t="shared" si="91"/>
        <v>288</v>
      </c>
      <c r="AJ309" s="127">
        <f>locallinterp(MIN(AI309,CAP_Senior*12),'BBG rates'!$X$24:$X$65,'BBG rates'!$Y$24:$Y$65)</f>
        <v>67.918742488467984</v>
      </c>
      <c r="AK309" s="127">
        <f>locallinterp(MIN(AI309,CAP_CB*12),'BBG rates'!$AA$25:$AA$40,'BBG rates'!$AC$25:$AC$40)</f>
        <v>11</v>
      </c>
      <c r="AL309" s="144">
        <f t="shared" si="92"/>
        <v>20.676186223039558</v>
      </c>
      <c r="AM309" s="142">
        <f>(SUMPRODUCT(AL309:AL$381,G309:G$381)+SUMPRODUCT(AL309:AL$381,H309:H$381))/12</f>
        <v>2028004.6724024469</v>
      </c>
    </row>
    <row r="310" spans="1:39" x14ac:dyDescent="0.2">
      <c r="A310" s="7">
        <v>289</v>
      </c>
      <c r="B310" s="7">
        <v>144.5</v>
      </c>
      <c r="C310" s="7">
        <v>72.25</v>
      </c>
      <c r="D310" s="12">
        <f t="shared" si="84"/>
        <v>24.083333333333332</v>
      </c>
      <c r="E310" s="29">
        <f t="shared" si="83"/>
        <v>1140693.0380032619</v>
      </c>
      <c r="F310" s="2">
        <f t="shared" si="85"/>
        <v>3613.726898395746</v>
      </c>
      <c r="G310" s="2">
        <f t="shared" si="93"/>
        <v>14380.395260942811</v>
      </c>
      <c r="H310" s="2">
        <f t="shared" si="94"/>
        <v>3746.5975632794139</v>
      </c>
      <c r="I310" s="2">
        <f t="shared" si="82"/>
        <v>21740.719722617971</v>
      </c>
      <c r="J310" s="2">
        <f t="shared" si="100"/>
        <v>523588.99998638278</v>
      </c>
      <c r="K310" s="2">
        <f t="shared" si="86"/>
        <v>8840.6120353385195</v>
      </c>
      <c r="L310" s="2">
        <f t="shared" si="86"/>
        <v>212911.406517736</v>
      </c>
      <c r="M310" s="2"/>
      <c r="N310" s="28">
        <f t="shared" si="101"/>
        <v>2942615.616649847</v>
      </c>
      <c r="O310" s="2">
        <f t="shared" si="95"/>
        <v>9291.7169897412696</v>
      </c>
      <c r="P310" s="2">
        <f t="shared" si="96"/>
        <v>36975.279738104975</v>
      </c>
      <c r="R310">
        <f t="shared" si="97"/>
        <v>289</v>
      </c>
      <c r="S310" s="89">
        <f t="shared" si="87"/>
        <v>18126.992824222223</v>
      </c>
      <c r="T310" s="89">
        <f>IF(AND(S310=0,S309&gt;0),SUM($G310:$H$381),S310)</f>
        <v>18126.992824222223</v>
      </c>
      <c r="U310" s="82">
        <f>SUM(T310:T$381)</f>
        <v>1158820.0308274846</v>
      </c>
      <c r="V310" s="68">
        <f>localspline(R310,'BBG rates'!$G$10:$G$27,'BBG rates'!$K$10:$K$27)</f>
        <v>0.97025715652423716</v>
      </c>
      <c r="W310" s="68">
        <f>locallinterp(R310,'BBG rates'!$G$10:$G$27,'BBG rates'!$J$10:$J$27)</f>
        <v>0.11686666666666666</v>
      </c>
      <c r="X310" s="56">
        <f t="shared" si="98"/>
        <v>0.11680411503425248</v>
      </c>
      <c r="Y310" s="66">
        <f t="shared" si="88"/>
        <v>110.94871519981106</v>
      </c>
      <c r="Z310" s="72">
        <f t="shared" si="89"/>
        <v>0.11489140220048011</v>
      </c>
      <c r="AA310" s="79">
        <f t="shared" si="90"/>
        <v>-30.939192077081469</v>
      </c>
      <c r="AB310" s="81">
        <f t="shared" si="99"/>
        <v>-3.2038650959447322E-2</v>
      </c>
      <c r="AD310" s="95">
        <f>locallinterp(R310,'BBG rates'!$N$10:$N$369,'BBG rates'!$P$10:$P$369)</f>
        <v>24.187943260120555</v>
      </c>
      <c r="AI310" s="185">
        <f t="shared" si="91"/>
        <v>289</v>
      </c>
      <c r="AJ310" s="127">
        <f>locallinterp(MIN(AI310,CAP_Senior*12),'BBG rates'!$X$24:$X$65,'BBG rates'!$Y$24:$Y$65)</f>
        <v>67.918742488467984</v>
      </c>
      <c r="AK310" s="127">
        <f>locallinterp(MIN(AI310,CAP_CB*12),'BBG rates'!$AA$25:$AA$40,'BBG rates'!$AC$25:$AC$40)</f>
        <v>11</v>
      </c>
      <c r="AL310" s="144">
        <f t="shared" si="92"/>
        <v>20.676186223039558</v>
      </c>
      <c r="AM310" s="142">
        <f>(SUMPRODUCT(AL310:AL$381,G310:G$381)+SUMPRODUCT(AL310:AL$381,H310:H$381))/12</f>
        <v>1996664.8963647932</v>
      </c>
    </row>
    <row r="311" spans="1:39" x14ac:dyDescent="0.2">
      <c r="A311" s="7">
        <v>290</v>
      </c>
      <c r="B311" s="7">
        <v>145</v>
      </c>
      <c r="C311" s="7">
        <v>72.5</v>
      </c>
      <c r="D311" s="12">
        <f t="shared" si="84"/>
        <v>24.166666666666668</v>
      </c>
      <c r="E311" s="29">
        <f t="shared" si="83"/>
        <v>1122627.7603267164</v>
      </c>
      <c r="F311" s="2">
        <f t="shared" si="85"/>
        <v>3557.1987060852093</v>
      </c>
      <c r="G311" s="2">
        <f t="shared" si="93"/>
        <v>14378.015379694576</v>
      </c>
      <c r="H311" s="2">
        <f t="shared" si="94"/>
        <v>3687.2622968510427</v>
      </c>
      <c r="I311" s="2">
        <f t="shared" si="82"/>
        <v>21622.47638263083</v>
      </c>
      <c r="J311" s="2">
        <f t="shared" si="100"/>
        <v>522543.17924691172</v>
      </c>
      <c r="K311" s="2">
        <f t="shared" si="86"/>
        <v>8765.1958900356767</v>
      </c>
      <c r="L311" s="2">
        <f t="shared" si="86"/>
        <v>211825.56734252884</v>
      </c>
      <c r="M311" s="2"/>
      <c r="N311" s="28">
        <f t="shared" si="101"/>
        <v>2905525.0312047205</v>
      </c>
      <c r="O311" s="2">
        <f t="shared" si="95"/>
        <v>9176.4112827197187</v>
      </c>
      <c r="P311" s="2">
        <f t="shared" si="96"/>
        <v>37090.585445126526</v>
      </c>
      <c r="R311">
        <f t="shared" si="97"/>
        <v>290</v>
      </c>
      <c r="S311" s="89">
        <f t="shared" si="87"/>
        <v>18065.277676545618</v>
      </c>
      <c r="T311" s="89">
        <f>IF(AND(S311=0,S310&gt;0),SUM($G311:$H$381),S311)</f>
        <v>18065.277676545618</v>
      </c>
      <c r="U311" s="82">
        <f>SUM(T311:T$381)</f>
        <v>1140693.0380032624</v>
      </c>
      <c r="V311" s="68">
        <f>localspline(R311,'BBG rates'!$G$10:$G$27,'BBG rates'!$K$10:$K$27)</f>
        <v>0.97012172113777673</v>
      </c>
      <c r="W311" s="68">
        <f>locallinterp(R311,'BBG rates'!$G$10:$G$27,'BBG rates'!$J$10:$J$27)</f>
        <v>0.11733333333333333</v>
      </c>
      <c r="X311" s="56">
        <f t="shared" si="98"/>
        <v>0.11727028133474704</v>
      </c>
      <c r="Y311" s="66">
        <f t="shared" si="88"/>
        <v>109.18429240392312</v>
      </c>
      <c r="Z311" s="72">
        <f t="shared" si="89"/>
        <v>0.11486100687881381</v>
      </c>
      <c r="AA311" s="79">
        <f t="shared" si="90"/>
        <v>-30.455221747048416</v>
      </c>
      <c r="AB311" s="81">
        <f t="shared" si="99"/>
        <v>-3.2038650959447322E-2</v>
      </c>
      <c r="AD311" s="95">
        <f>locallinterp(R311,'BBG rates'!$N$10:$N$369,'BBG rates'!$P$10:$P$369)</f>
        <v>24.268786736882035</v>
      </c>
      <c r="AI311" s="185">
        <f t="shared" si="91"/>
        <v>290</v>
      </c>
      <c r="AJ311" s="127">
        <f>locallinterp(MIN(AI311,CAP_Senior*12),'BBG rates'!$X$24:$X$65,'BBG rates'!$Y$24:$Y$65)</f>
        <v>67.918742488467984</v>
      </c>
      <c r="AK311" s="127">
        <f>locallinterp(MIN(AI311,CAP_CB*12),'BBG rates'!$AA$25:$AA$40,'BBG rates'!$AC$25:$AC$40)</f>
        <v>11</v>
      </c>
      <c r="AL311" s="144">
        <f t="shared" si="92"/>
        <v>20.676186223039558</v>
      </c>
      <c r="AM311" s="142">
        <f>(SUMPRODUCT(AL311:AL$381,G311:G$381)+SUMPRODUCT(AL311:AL$381,H311:H$381))/12</f>
        <v>1965431.80642335</v>
      </c>
    </row>
    <row r="312" spans="1:39" x14ac:dyDescent="0.2">
      <c r="A312" s="7">
        <v>291</v>
      </c>
      <c r="B312" s="7">
        <v>145.5</v>
      </c>
      <c r="C312" s="7">
        <v>72.75</v>
      </c>
      <c r="D312" s="12">
        <f t="shared" si="84"/>
        <v>24.25</v>
      </c>
      <c r="E312" s="29">
        <f t="shared" si="83"/>
        <v>1104623.9953659447</v>
      </c>
      <c r="F312" s="2">
        <f t="shared" si="85"/>
        <v>3500.8629696205021</v>
      </c>
      <c r="G312" s="2">
        <f t="shared" si="93"/>
        <v>14375.635892304414</v>
      </c>
      <c r="H312" s="2">
        <f t="shared" si="94"/>
        <v>3628.1290684673963</v>
      </c>
      <c r="I312" s="2">
        <f t="shared" si="82"/>
        <v>21504.627930392311</v>
      </c>
      <c r="J312" s="2">
        <f t="shared" si="100"/>
        <v>521487.22731201357</v>
      </c>
      <c r="K312" s="2">
        <f t="shared" si="86"/>
        <v>8690.3227866544821</v>
      </c>
      <c r="L312" s="2">
        <f t="shared" si="86"/>
        <v>210740.3275763712</v>
      </c>
      <c r="M312" s="2"/>
      <c r="N312" s="28">
        <f t="shared" si="101"/>
        <v>2868318.7804770353</v>
      </c>
      <c r="O312" s="2">
        <f t="shared" si="95"/>
        <v>9060.7460001610561</v>
      </c>
      <c r="P312" s="2">
        <f t="shared" si="96"/>
        <v>37206.25072768519</v>
      </c>
      <c r="R312">
        <f t="shared" si="97"/>
        <v>291</v>
      </c>
      <c r="S312" s="89">
        <f t="shared" si="87"/>
        <v>18003.764960771809</v>
      </c>
      <c r="T312" s="89">
        <f>IF(AND(S312=0,S311&gt;0),SUM($G312:$H$381),S312)</f>
        <v>18003.764960771809</v>
      </c>
      <c r="U312" s="82">
        <f>SUM(T312:T$381)</f>
        <v>1122627.7603267168</v>
      </c>
      <c r="V312" s="68">
        <f>localspline(R312,'BBG rates'!$G$10:$G$27,'BBG rates'!$K$10:$K$27)</f>
        <v>0.96998992616594548</v>
      </c>
      <c r="W312" s="68">
        <f>locallinterp(R312,'BBG rates'!$G$10:$G$27,'BBG rates'!$J$10:$J$27)</f>
        <v>0.1178</v>
      </c>
      <c r="X312" s="56">
        <f t="shared" si="98"/>
        <v>0.11773644564323504</v>
      </c>
      <c r="Y312" s="66">
        <f t="shared" si="88"/>
        <v>107.41885890765744</v>
      </c>
      <c r="Z312" s="72">
        <f t="shared" si="89"/>
        <v>0.11482223693780258</v>
      </c>
      <c r="AA312" s="79">
        <f t="shared" si="90"/>
        <v>-29.972899142078131</v>
      </c>
      <c r="AB312" s="81">
        <f t="shared" si="99"/>
        <v>-3.2038650959447315E-2</v>
      </c>
      <c r="AD312" s="95">
        <f>locallinterp(R312,'BBG rates'!$N$10:$N$369,'BBG rates'!$P$10:$P$369)</f>
        <v>24.349619230729196</v>
      </c>
      <c r="AI312" s="185">
        <f t="shared" si="91"/>
        <v>291</v>
      </c>
      <c r="AJ312" s="127">
        <f>locallinterp(MIN(AI312,CAP_Senior*12),'BBG rates'!$X$24:$X$65,'BBG rates'!$Y$24:$Y$65)</f>
        <v>67.918742488467984</v>
      </c>
      <c r="AK312" s="127">
        <f>locallinterp(MIN(AI312,CAP_CB*12),'BBG rates'!$AA$25:$AA$40,'BBG rates'!$AC$25:$AC$40)</f>
        <v>11</v>
      </c>
      <c r="AL312" s="144">
        <f t="shared" si="92"/>
        <v>20.676186223039558</v>
      </c>
      <c r="AM312" s="142">
        <f>(SUMPRODUCT(AL312:AL$381,G312:G$381)+SUMPRODUCT(AL312:AL$381,H312:H$381))/12</f>
        <v>1934305.0526390851</v>
      </c>
    </row>
    <row r="313" spans="1:39" x14ac:dyDescent="0.2">
      <c r="A313" s="7">
        <v>292</v>
      </c>
      <c r="B313" s="7">
        <v>146</v>
      </c>
      <c r="C313" s="7">
        <v>73</v>
      </c>
      <c r="D313" s="12">
        <f t="shared" si="84"/>
        <v>24.333333333333332</v>
      </c>
      <c r="E313" s="29">
        <f t="shared" si="83"/>
        <v>1086681.5413518182</v>
      </c>
      <c r="F313" s="2">
        <f t="shared" si="85"/>
        <v>3444.719057727059</v>
      </c>
      <c r="G313" s="2">
        <f t="shared" si="93"/>
        <v>14373.256798707142</v>
      </c>
      <c r="H313" s="2">
        <f t="shared" si="94"/>
        <v>3569.1972154193136</v>
      </c>
      <c r="I313" s="2">
        <f t="shared" si="82"/>
        <v>21387.173071853515</v>
      </c>
      <c r="J313" s="2">
        <f t="shared" si="100"/>
        <v>520421.21141510218</v>
      </c>
      <c r="K313" s="2">
        <f t="shared" si="86"/>
        <v>8615.9890602596806</v>
      </c>
      <c r="L313" s="2">
        <f t="shared" si="86"/>
        <v>209655.73379965223</v>
      </c>
      <c r="M313" s="2"/>
      <c r="N313" s="28">
        <f t="shared" si="101"/>
        <v>2830996.5037699346</v>
      </c>
      <c r="O313" s="2">
        <f t="shared" si="95"/>
        <v>8944.720020745528</v>
      </c>
      <c r="P313" s="2">
        <f t="shared" si="96"/>
        <v>37322.276707100711</v>
      </c>
      <c r="R313">
        <f t="shared" si="97"/>
        <v>292</v>
      </c>
      <c r="S313" s="89">
        <f t="shared" si="87"/>
        <v>17942.454014126455</v>
      </c>
      <c r="T313" s="89">
        <f>IF(AND(S313=0,S312&gt;0),SUM($G313:$H$381),S313)</f>
        <v>17942.454014126455</v>
      </c>
      <c r="U313" s="82">
        <f>SUM(T313:T$381)</f>
        <v>1104623.9953659449</v>
      </c>
      <c r="V313" s="68">
        <f>localspline(R313,'BBG rates'!$G$10:$G$27,'BBG rates'!$K$10:$K$27)</f>
        <v>0.9698618163822873</v>
      </c>
      <c r="W313" s="68">
        <f>locallinterp(R313,'BBG rates'!$G$10:$G$27,'BBG rates'!$J$10:$J$27)</f>
        <v>0.11826666666666666</v>
      </c>
      <c r="X313" s="56">
        <f t="shared" si="98"/>
        <v>0.11820260795998294</v>
      </c>
      <c r="Y313" s="66">
        <f t="shared" si="88"/>
        <v>105.65244282875953</v>
      </c>
      <c r="Z313" s="72">
        <f t="shared" si="89"/>
        <v>0.1147747395732701</v>
      </c>
      <c r="AA313" s="79">
        <f t="shared" si="90"/>
        <v>-29.492218857466383</v>
      </c>
      <c r="AB313" s="81">
        <f t="shared" si="99"/>
        <v>-3.2038650959447315E-2</v>
      </c>
      <c r="AD313" s="95">
        <f>locallinterp(R313,'BBG rates'!$N$10:$N$369,'BBG rates'!$P$10:$P$369)</f>
        <v>24.430441048761054</v>
      </c>
      <c r="AI313" s="185">
        <f t="shared" si="91"/>
        <v>292</v>
      </c>
      <c r="AJ313" s="127">
        <f>locallinterp(MIN(AI313,CAP_Senior*12),'BBG rates'!$X$24:$X$65,'BBG rates'!$Y$24:$Y$65)</f>
        <v>67.918742488467984</v>
      </c>
      <c r="AK313" s="127">
        <f>locallinterp(MIN(AI313,CAP_CB*12),'BBG rates'!$AA$25:$AA$40,'BBG rates'!$AC$25:$AC$40)</f>
        <v>11</v>
      </c>
      <c r="AL313" s="144">
        <f t="shared" si="92"/>
        <v>20.676186223039558</v>
      </c>
      <c r="AM313" s="142">
        <f>(SUMPRODUCT(AL313:AL$381,G313:G$381)+SUMPRODUCT(AL313:AL$381,H313:H$381))/12</f>
        <v>1903284.2862186891</v>
      </c>
    </row>
    <row r="314" spans="1:39" x14ac:dyDescent="0.2">
      <c r="A314" s="7">
        <v>293</v>
      </c>
      <c r="B314" s="7">
        <v>146.5</v>
      </c>
      <c r="C314" s="7">
        <v>73.25</v>
      </c>
      <c r="D314" s="12">
        <f t="shared" si="84"/>
        <v>24.416666666666668</v>
      </c>
      <c r="E314" s="29">
        <f t="shared" si="83"/>
        <v>1068800.1971758134</v>
      </c>
      <c r="F314" s="2">
        <f t="shared" si="85"/>
        <v>3388.7663411971439</v>
      </c>
      <c r="G314" s="2">
        <f t="shared" si="93"/>
        <v>14370.878098837589</v>
      </c>
      <c r="H314" s="2">
        <f t="shared" si="94"/>
        <v>3510.4660771673866</v>
      </c>
      <c r="I314" s="2">
        <f t="shared" si="82"/>
        <v>21270.11051720212</v>
      </c>
      <c r="J314" s="2">
        <f t="shared" si="100"/>
        <v>519345.1984616851</v>
      </c>
      <c r="K314" s="2">
        <f t="shared" si="86"/>
        <v>8542.1910699396194</v>
      </c>
      <c r="L314" s="2">
        <f t="shared" si="86"/>
        <v>208571.8319576924</v>
      </c>
      <c r="M314" s="2"/>
      <c r="N314" s="28">
        <f t="shared" si="101"/>
        <v>2793557.8392617451</v>
      </c>
      <c r="O314" s="2">
        <f t="shared" si="95"/>
        <v>8828.332219656595</v>
      </c>
      <c r="P314" s="2">
        <f t="shared" si="96"/>
        <v>37438.664508189649</v>
      </c>
      <c r="R314">
        <f t="shared" si="97"/>
        <v>293</v>
      </c>
      <c r="S314" s="89">
        <f t="shared" si="87"/>
        <v>17881.344176004975</v>
      </c>
      <c r="T314" s="89">
        <f>IF(AND(S314=0,S313&gt;0),SUM($G314:$H$381),S314)</f>
        <v>17881.344176004975</v>
      </c>
      <c r="U314" s="82">
        <f>SUM(T314:T$381)</f>
        <v>1086681.5413518187</v>
      </c>
      <c r="V314" s="68">
        <f>localspline(R314,'BBG rates'!$G$10:$G$27,'BBG rates'!$K$10:$K$27)</f>
        <v>0.96973738441548696</v>
      </c>
      <c r="W314" s="68">
        <f>locallinterp(R314,'BBG rates'!$G$10:$G$27,'BBG rates'!$J$10:$J$27)</f>
        <v>0.11873333333333333</v>
      </c>
      <c r="X314" s="56">
        <f t="shared" si="98"/>
        <v>0.11866876828499073</v>
      </c>
      <c r="Y314" s="66">
        <f t="shared" si="88"/>
        <v>103.88507211403302</v>
      </c>
      <c r="Z314" s="72">
        <f t="shared" si="89"/>
        <v>0.11471814123368794</v>
      </c>
      <c r="AA314" s="79">
        <f t="shared" si="90"/>
        <v>-29.013175506204274</v>
      </c>
      <c r="AB314" s="81">
        <f t="shared" si="99"/>
        <v>-3.2038650959447308E-2</v>
      </c>
      <c r="AD314" s="95">
        <f>locallinterp(R314,'BBG rates'!$N$10:$N$369,'BBG rates'!$P$10:$P$369)</f>
        <v>24.511252497462344</v>
      </c>
      <c r="AI314" s="185">
        <f t="shared" si="91"/>
        <v>293</v>
      </c>
      <c r="AJ314" s="127">
        <f>locallinterp(MIN(AI314,CAP_Senior*12),'BBG rates'!$X$24:$X$65,'BBG rates'!$Y$24:$Y$65)</f>
        <v>67.918742488467984</v>
      </c>
      <c r="AK314" s="127">
        <f>locallinterp(MIN(AI314,CAP_CB*12),'BBG rates'!$AA$25:$AA$40,'BBG rates'!$AC$25:$AC$40)</f>
        <v>11</v>
      </c>
      <c r="AL314" s="144">
        <f t="shared" si="92"/>
        <v>20.676186223039558</v>
      </c>
      <c r="AM314" s="142">
        <f>(SUMPRODUCT(AL314:AL$381,G314:G$381)+SUMPRODUCT(AL314:AL$381,H314:H$381))/12</f>
        <v>1872369.1595108223</v>
      </c>
    </row>
    <row r="315" spans="1:39" x14ac:dyDescent="0.2">
      <c r="A315" s="7">
        <v>294</v>
      </c>
      <c r="B315" s="7">
        <v>147</v>
      </c>
      <c r="C315" s="7">
        <v>73.5</v>
      </c>
      <c r="D315" s="12">
        <f t="shared" si="84"/>
        <v>24.5</v>
      </c>
      <c r="E315" s="29">
        <f t="shared" si="83"/>
        <v>1050979.762387848</v>
      </c>
      <c r="F315" s="2">
        <f t="shared" si="85"/>
        <v>3333.0041928830883</v>
      </c>
      <c r="G315" s="2">
        <f t="shared" si="93"/>
        <v>14368.4997926306</v>
      </c>
      <c r="H315" s="2">
        <f t="shared" si="94"/>
        <v>3451.9349953348528</v>
      </c>
      <c r="I315" s="2">
        <f t="shared" si="82"/>
        <v>21153.438980848543</v>
      </c>
      <c r="J315" s="2">
        <f t="shared" si="100"/>
        <v>518259.2550307893</v>
      </c>
      <c r="K315" s="2">
        <f t="shared" si="86"/>
        <v>8468.9251986510044</v>
      </c>
      <c r="L315" s="2">
        <f t="shared" si="86"/>
        <v>207488.66736694961</v>
      </c>
      <c r="M315" s="2"/>
      <c r="N315" s="28">
        <f t="shared" si="101"/>
        <v>2756002.4240024691</v>
      </c>
      <c r="O315" s="2">
        <f t="shared" si="95"/>
        <v>8711.581468570037</v>
      </c>
      <c r="P315" s="2">
        <f t="shared" si="96"/>
        <v>37555.415259276218</v>
      </c>
      <c r="R315">
        <f t="shared" si="97"/>
        <v>294</v>
      </c>
      <c r="S315" s="89">
        <f t="shared" si="87"/>
        <v>17820.434787965452</v>
      </c>
      <c r="T315" s="89">
        <f>IF(AND(S315=0,S314&gt;0),SUM($G315:$H$381),S315)</f>
        <v>17820.434787965452</v>
      </c>
      <c r="U315" s="82">
        <f>SUM(T315:T$381)</f>
        <v>1068800.1971758136</v>
      </c>
      <c r="V315" s="68">
        <f>localspline(R315,'BBG rates'!$G$10:$G$27,'BBG rates'!$K$10:$K$27)</f>
        <v>0.96961669737252398</v>
      </c>
      <c r="W315" s="68">
        <f>locallinterp(R315,'BBG rates'!$G$10:$G$27,'BBG rates'!$J$10:$J$27)</f>
        <v>0.1192</v>
      </c>
      <c r="X315" s="56">
        <f t="shared" si="98"/>
        <v>0.11913492661825842</v>
      </c>
      <c r="Y315" s="66">
        <f t="shared" si="88"/>
        <v>102.11677454016093</v>
      </c>
      <c r="Z315" s="72">
        <f t="shared" si="89"/>
        <v>0.11465204607184007</v>
      </c>
      <c r="AA315" s="79">
        <f t="shared" si="90"/>
        <v>-28.5357637189203</v>
      </c>
      <c r="AB315" s="81">
        <f t="shared" si="99"/>
        <v>-3.2038650959447315E-2</v>
      </c>
      <c r="AD315" s="95">
        <f>locallinterp(R315,'BBG rates'!$N$10:$N$369,'BBG rates'!$P$10:$P$369)</f>
        <v>24.592053888910055</v>
      </c>
      <c r="AI315" s="185">
        <f t="shared" si="91"/>
        <v>294</v>
      </c>
      <c r="AJ315" s="127">
        <f>locallinterp(MIN(AI315,CAP_Senior*12),'BBG rates'!$X$24:$X$65,'BBG rates'!$Y$24:$Y$65)</f>
        <v>67.918742488467984</v>
      </c>
      <c r="AK315" s="127">
        <f>locallinterp(MIN(AI315,CAP_CB*12),'BBG rates'!$AA$25:$AA$40,'BBG rates'!$AC$25:$AC$40)</f>
        <v>11</v>
      </c>
      <c r="AL315" s="144">
        <f t="shared" si="92"/>
        <v>20.676186223039558</v>
      </c>
      <c r="AM315" s="142">
        <f>(SUMPRODUCT(AL315:AL$381,G315:G$381)+SUMPRODUCT(AL315:AL$381,H315:H$381))/12</f>
        <v>1841559.3260023769</v>
      </c>
    </row>
    <row r="316" spans="1:39" x14ac:dyDescent="0.2">
      <c r="A316" s="7">
        <v>295</v>
      </c>
      <c r="B316" s="7">
        <v>147.5</v>
      </c>
      <c r="C316" s="7">
        <v>73.75</v>
      </c>
      <c r="D316" s="12">
        <f t="shared" si="84"/>
        <v>24.583333333333332</v>
      </c>
      <c r="E316" s="29">
        <f t="shared" si="83"/>
        <v>1033220.0371941264</v>
      </c>
      <c r="F316" s="2">
        <f t="shared" si="85"/>
        <v>3277.431987690542</v>
      </c>
      <c r="G316" s="2">
        <f t="shared" si="93"/>
        <v>14366.121880021017</v>
      </c>
      <c r="H316" s="2">
        <f t="shared" si="94"/>
        <v>3393.603313700517</v>
      </c>
      <c r="I316" s="2">
        <f t="shared" si="82"/>
        <v>21037.157181412076</v>
      </c>
      <c r="J316" s="2">
        <f t="shared" si="100"/>
        <v>517163.44737638021</v>
      </c>
      <c r="K316" s="2">
        <f t="shared" si="86"/>
        <v>8396.187853064579</v>
      </c>
      <c r="L316" s="2">
        <f t="shared" si="86"/>
        <v>206406.2847211709</v>
      </c>
      <c r="M316" s="2"/>
      <c r="N316" s="28">
        <f t="shared" si="101"/>
        <v>2718329.893910266</v>
      </c>
      <c r="O316" s="2">
        <f t="shared" si="95"/>
        <v>8594.4666356429971</v>
      </c>
      <c r="P316" s="2">
        <f t="shared" si="96"/>
        <v>37672.530092203255</v>
      </c>
      <c r="R316">
        <f t="shared" si="97"/>
        <v>295</v>
      </c>
      <c r="S316" s="89">
        <f t="shared" si="87"/>
        <v>17759.725193721533</v>
      </c>
      <c r="T316" s="89">
        <f>IF(AND(S316=0,S315&gt;0),SUM($G316:$H$381),S316)</f>
        <v>17759.725193721533</v>
      </c>
      <c r="U316" s="82">
        <f>SUM(T316:T$381)</f>
        <v>1050979.7623878482</v>
      </c>
      <c r="V316" s="68">
        <f>localspline(R316,'BBG rates'!$G$10:$G$27,'BBG rates'!$K$10:$K$27)</f>
        <v>0.96949977023370448</v>
      </c>
      <c r="W316" s="68">
        <f>locallinterp(R316,'BBG rates'!$G$10:$G$27,'BBG rates'!$J$10:$J$27)</f>
        <v>0.11966666666666667</v>
      </c>
      <c r="X316" s="56">
        <f t="shared" si="98"/>
        <v>0.119601082959786</v>
      </c>
      <c r="Y316" s="66">
        <f t="shared" si="88"/>
        <v>100.3475777145195</v>
      </c>
      <c r="Z316" s="72">
        <f t="shared" si="89"/>
        <v>0.1145760342557246</v>
      </c>
      <c r="AA316" s="79">
        <f t="shared" si="90"/>
        <v>-28.059978143822619</v>
      </c>
      <c r="AB316" s="81">
        <f t="shared" si="99"/>
        <v>-3.2038650959447315E-2</v>
      </c>
      <c r="AD316" s="95">
        <f>locallinterp(R316,'BBG rates'!$N$10:$N$369,'BBG rates'!$P$10:$P$369)</f>
        <v>24.672845536429531</v>
      </c>
      <c r="AI316" s="185">
        <f t="shared" si="91"/>
        <v>295</v>
      </c>
      <c r="AJ316" s="127">
        <f>locallinterp(MIN(AI316,CAP_Senior*12),'BBG rates'!$X$24:$X$65,'BBG rates'!$Y$24:$Y$65)</f>
        <v>67.918742488467984</v>
      </c>
      <c r="AK316" s="127">
        <f>locallinterp(MIN(AI316,CAP_CB*12),'BBG rates'!$AA$25:$AA$40,'BBG rates'!$AC$25:$AC$40)</f>
        <v>11</v>
      </c>
      <c r="AL316" s="144">
        <f t="shared" si="92"/>
        <v>20.676186223039558</v>
      </c>
      <c r="AM316" s="142">
        <f>(SUMPRODUCT(AL316:AL$381,G316:G$381)+SUMPRODUCT(AL316:AL$381,H316:H$381))/12</f>
        <v>1810854.4403147511</v>
      </c>
    </row>
    <row r="317" spans="1:39" x14ac:dyDescent="0.2">
      <c r="A317" s="7">
        <v>296</v>
      </c>
      <c r="B317" s="7">
        <v>148</v>
      </c>
      <c r="C317" s="7">
        <v>74</v>
      </c>
      <c r="D317" s="12">
        <f t="shared" si="84"/>
        <v>24.666666666666668</v>
      </c>
      <c r="E317" s="29">
        <f t="shared" si="83"/>
        <v>1015520.8224549911</v>
      </c>
      <c r="F317" s="2">
        <f t="shared" si="85"/>
        <v>3222.0491025717547</v>
      </c>
      <c r="G317" s="2">
        <f t="shared" si="93"/>
        <v>14363.744360943707</v>
      </c>
      <c r="H317" s="2">
        <f t="shared" si="94"/>
        <v>3335.4703781916969</v>
      </c>
      <c r="I317" s="2">
        <f t="shared" si="82"/>
        <v>20921.263841707158</v>
      </c>
      <c r="J317" s="2">
        <f t="shared" si="100"/>
        <v>516057.84142877656</v>
      </c>
      <c r="K317" s="2">
        <f t="shared" si="86"/>
        <v>8323.9754634118744</v>
      </c>
      <c r="L317" s="2">
        <f t="shared" si="86"/>
        <v>205324.72809749289</v>
      </c>
      <c r="M317" s="2"/>
      <c r="N317" s="28">
        <f t="shared" si="101"/>
        <v>2680539.8837679229</v>
      </c>
      <c r="O317" s="2">
        <f t="shared" si="95"/>
        <v>8476.9865855030239</v>
      </c>
      <c r="P317" s="2">
        <f t="shared" si="96"/>
        <v>37790.010142343228</v>
      </c>
      <c r="R317">
        <f t="shared" si="97"/>
        <v>296</v>
      </c>
      <c r="S317" s="89">
        <f t="shared" si="87"/>
        <v>17699.214739135405</v>
      </c>
      <c r="T317" s="89">
        <f>IF(AND(S317=0,S316&gt;0),SUM($G317:$H$381),S317)</f>
        <v>17699.214739135405</v>
      </c>
      <c r="U317" s="82">
        <f>SUM(T317:T$381)</f>
        <v>1033220.0371941268</v>
      </c>
      <c r="V317" s="68">
        <f>localspline(R317,'BBG rates'!$G$10:$G$27,'BBG rates'!$K$10:$K$27)</f>
        <v>0.96938663287141158</v>
      </c>
      <c r="W317" s="68">
        <f>locallinterp(R317,'BBG rates'!$G$10:$G$27,'BBG rates'!$J$10:$J$27)</f>
        <v>0.12013333333333333</v>
      </c>
      <c r="X317" s="56">
        <f t="shared" si="98"/>
        <v>0.12006723730957347</v>
      </c>
      <c r="Y317" s="66">
        <f t="shared" si="88"/>
        <v>98.577509075988431</v>
      </c>
      <c r="Z317" s="72">
        <f t="shared" si="89"/>
        <v>0.11448966012353921</v>
      </c>
      <c r="AA317" s="79">
        <f t="shared" si="90"/>
        <v>-27.585813446641495</v>
      </c>
      <c r="AB317" s="81">
        <f t="shared" si="99"/>
        <v>-3.2038650959447308E-2</v>
      </c>
      <c r="AD317" s="95">
        <f>locallinterp(R317,'BBG rates'!$N$10:$N$369,'BBG rates'!$P$10:$P$369)</f>
        <v>24.753627755835481</v>
      </c>
      <c r="AI317" s="185">
        <f t="shared" si="91"/>
        <v>296</v>
      </c>
      <c r="AJ317" s="127">
        <f>locallinterp(MIN(AI317,CAP_Senior*12),'BBG rates'!$X$24:$X$65,'BBG rates'!$Y$24:$Y$65)</f>
        <v>67.918742488467984</v>
      </c>
      <c r="AK317" s="127">
        <f>locallinterp(MIN(AI317,CAP_CB*12),'BBG rates'!$AA$25:$AA$40,'BBG rates'!$AC$25:$AC$40)</f>
        <v>11</v>
      </c>
      <c r="AL317" s="144">
        <f t="shared" si="92"/>
        <v>20.676186223039558</v>
      </c>
      <c r="AM317" s="142">
        <f>(SUMPRODUCT(AL317:AL$381,G317:G$381)+SUMPRODUCT(AL317:AL$381,H317:H$381))/12</f>
        <v>1780254.1582001348</v>
      </c>
    </row>
    <row r="318" spans="1:39" x14ac:dyDescent="0.2">
      <c r="A318" s="7">
        <v>297</v>
      </c>
      <c r="B318" s="7">
        <v>148.5</v>
      </c>
      <c r="C318" s="7">
        <v>74.25</v>
      </c>
      <c r="D318" s="12">
        <f t="shared" si="84"/>
        <v>24.75</v>
      </c>
      <c r="E318" s="29">
        <f t="shared" si="83"/>
        <v>997881.91968278028</v>
      </c>
      <c r="F318" s="2">
        <f t="shared" si="85"/>
        <v>3166.8549165188747</v>
      </c>
      <c r="G318" s="2">
        <f t="shared" si="93"/>
        <v>14361.367235333541</v>
      </c>
      <c r="H318" s="2">
        <f t="shared" si="94"/>
        <v>3277.5355368771857</v>
      </c>
      <c r="I318" s="2">
        <f t="shared" si="82"/>
        <v>20805.757688729602</v>
      </c>
      <c r="J318" s="2">
        <f t="shared" si="100"/>
        <v>514942.50279605767</v>
      </c>
      <c r="K318" s="2">
        <f t="shared" si="86"/>
        <v>8252.2844833328727</v>
      </c>
      <c r="L318" s="2">
        <f t="shared" si="86"/>
        <v>204244.04096248859</v>
      </c>
      <c r="M318" s="2"/>
      <c r="N318" s="28">
        <f t="shared" si="101"/>
        <v>2642632.0272193137</v>
      </c>
      <c r="O318" s="2">
        <f t="shared" si="95"/>
        <v>8359.1401792370598</v>
      </c>
      <c r="P318" s="2">
        <f t="shared" si="96"/>
        <v>37907.856548609197</v>
      </c>
      <c r="R318">
        <f t="shared" si="97"/>
        <v>297</v>
      </c>
      <c r="S318" s="89">
        <f t="shared" si="87"/>
        <v>17638.902772210728</v>
      </c>
      <c r="T318" s="89">
        <f>IF(AND(S318=0,S317&gt;0),SUM($G318:$H$381),S318)</f>
        <v>17638.902772210728</v>
      </c>
      <c r="U318" s="82">
        <f>SUM(T318:T$381)</f>
        <v>1015520.8224549913</v>
      </c>
      <c r="V318" s="68">
        <f>localspline(R318,'BBG rates'!$G$10:$G$27,'BBG rates'!$K$10:$K$27)</f>
        <v>0.96927730771220932</v>
      </c>
      <c r="W318" s="68">
        <f>locallinterp(R318,'BBG rates'!$G$10:$G$27,'BBG rates'!$J$10:$J$27)</f>
        <v>0.1206</v>
      </c>
      <c r="X318" s="56">
        <f t="shared" si="98"/>
        <v>0.12053338966762084</v>
      </c>
      <c r="Y318" s="66">
        <f t="shared" si="88"/>
        <v>96.80659589575771</v>
      </c>
      <c r="Z318" s="72">
        <f t="shared" si="89"/>
        <v>0.11439245016569605</v>
      </c>
      <c r="AA318" s="79">
        <f t="shared" si="90"/>
        <v>-27.113264310571942</v>
      </c>
      <c r="AB318" s="81">
        <f t="shared" si="99"/>
        <v>-3.2038650959447315E-2</v>
      </c>
      <c r="AD318" s="95">
        <f>locallinterp(R318,'BBG rates'!$N$10:$N$369,'BBG rates'!$P$10:$P$369)</f>
        <v>24.834400864811499</v>
      </c>
      <c r="AI318" s="185">
        <f t="shared" si="91"/>
        <v>297</v>
      </c>
      <c r="AJ318" s="127">
        <f>locallinterp(MIN(AI318,CAP_Senior*12),'BBG rates'!$X$24:$X$65,'BBG rates'!$Y$24:$Y$65)</f>
        <v>67.918742488467984</v>
      </c>
      <c r="AK318" s="127">
        <f>locallinterp(MIN(AI318,CAP_CB*12),'BBG rates'!$AA$25:$AA$40,'BBG rates'!$AC$25:$AC$40)</f>
        <v>11</v>
      </c>
      <c r="AL318" s="144">
        <f t="shared" si="92"/>
        <v>20.676186223039558</v>
      </c>
      <c r="AM318" s="142">
        <f>(SUMPRODUCT(AL318:AL$381,G318:G$381)+SUMPRODUCT(AL318:AL$381,H318:H$381))/12</f>
        <v>1749758.1365378073</v>
      </c>
    </row>
    <row r="319" spans="1:39" x14ac:dyDescent="0.2">
      <c r="A319" s="7">
        <v>298</v>
      </c>
      <c r="B319" s="7">
        <v>149</v>
      </c>
      <c r="C319" s="7">
        <v>74.5</v>
      </c>
      <c r="D319" s="12">
        <f t="shared" si="84"/>
        <v>24.833333333333332</v>
      </c>
      <c r="E319" s="29">
        <f t="shared" si="83"/>
        <v>980303.13103969465</v>
      </c>
      <c r="F319" s="2">
        <f t="shared" si="85"/>
        <v>3111.848810557271</v>
      </c>
      <c r="G319" s="2">
        <f t="shared" si="93"/>
        <v>14358.990503125404</v>
      </c>
      <c r="H319" s="2">
        <f t="shared" si="94"/>
        <v>3219.7981399602418</v>
      </c>
      <c r="I319" s="2">
        <f t="shared" si="82"/>
        <v>20690.637453642918</v>
      </c>
      <c r="J319" s="2">
        <f t="shared" si="100"/>
        <v>513817.49676546577</v>
      </c>
      <c r="K319" s="2">
        <f t="shared" si="86"/>
        <v>8181.1113897246878</v>
      </c>
      <c r="L319" s="2">
        <f t="shared" si="86"/>
        <v>203164.26617816309</v>
      </c>
      <c r="M319" s="2"/>
      <c r="N319" s="28">
        <f t="shared" si="101"/>
        <v>2604605.9567658477</v>
      </c>
      <c r="O319" s="2">
        <f t="shared" si="95"/>
        <v>8240.9262743803956</v>
      </c>
      <c r="P319" s="2">
        <f t="shared" si="96"/>
        <v>38026.070453465858</v>
      </c>
      <c r="R319">
        <f t="shared" si="97"/>
        <v>298</v>
      </c>
      <c r="S319" s="89">
        <f t="shared" si="87"/>
        <v>17578.788643085645</v>
      </c>
      <c r="T319" s="89">
        <f>IF(AND(S319=0,S318&gt;0),SUM($G319:$H$381),S319)</f>
        <v>17578.788643085645</v>
      </c>
      <c r="U319" s="82">
        <f>SUM(T319:T$381)</f>
        <v>997881.91968278051</v>
      </c>
      <c r="V319" s="68">
        <f>localspline(R319,'BBG rates'!$G$10:$G$27,'BBG rates'!$K$10:$K$27)</f>
        <v>0.96917183952013708</v>
      </c>
      <c r="W319" s="68">
        <f>locallinterp(R319,'BBG rates'!$G$10:$G$27,'BBG rates'!$J$10:$J$27)</f>
        <v>0.12106666666666667</v>
      </c>
      <c r="X319" s="56">
        <f t="shared" si="98"/>
        <v>0.1209995400339281</v>
      </c>
      <c r="Y319" s="66">
        <f t="shared" si="88"/>
        <v>95.034865278130908</v>
      </c>
      <c r="Z319" s="72">
        <f t="shared" si="89"/>
        <v>0.11428390081464765</v>
      </c>
      <c r="AA319" s="79">
        <f t="shared" si="90"/>
        <v>-26.642325436216538</v>
      </c>
      <c r="AB319" s="81">
        <f t="shared" si="99"/>
        <v>-3.2038650959447315E-2</v>
      </c>
      <c r="AD319" s="95">
        <f>locallinterp(R319,'BBG rates'!$N$10:$N$369,'BBG rates'!$P$10:$P$369)</f>
        <v>24.91516518477151</v>
      </c>
      <c r="AI319" s="185">
        <f t="shared" si="91"/>
        <v>298</v>
      </c>
      <c r="AJ319" s="127">
        <f>locallinterp(MIN(AI319,CAP_Senior*12),'BBG rates'!$X$24:$X$65,'BBG rates'!$Y$24:$Y$65)</f>
        <v>67.918742488467984</v>
      </c>
      <c r="AK319" s="127">
        <f>locallinterp(MIN(AI319,CAP_CB*12),'BBG rates'!$AA$25:$AA$40,'BBG rates'!$AC$25:$AC$40)</f>
        <v>11</v>
      </c>
      <c r="AL319" s="144">
        <f t="shared" si="92"/>
        <v>20.676186223039558</v>
      </c>
      <c r="AM319" s="142">
        <f>(SUMPRODUCT(AL319:AL$381,G319:G$381)+SUMPRODUCT(AL319:AL$381,H319:H$381))/12</f>
        <v>1719366.033330448</v>
      </c>
    </row>
    <row r="320" spans="1:39" x14ac:dyDescent="0.2">
      <c r="A320" s="7">
        <v>299</v>
      </c>
      <c r="B320" s="7">
        <v>149.5</v>
      </c>
      <c r="C320" s="7">
        <v>74.75</v>
      </c>
      <c r="D320" s="12">
        <f t="shared" si="84"/>
        <v>24.916666666666668</v>
      </c>
      <c r="E320" s="29">
        <f t="shared" si="83"/>
        <v>962784.25933566887</v>
      </c>
      <c r="F320" s="2">
        <f t="shared" si="85"/>
        <v>3057.030167738877</v>
      </c>
      <c r="G320" s="2">
        <f t="shared" si="93"/>
        <v>14356.61416425419</v>
      </c>
      <c r="H320" s="2">
        <f t="shared" si="94"/>
        <v>3162.2575397716046</v>
      </c>
      <c r="I320" s="2">
        <f t="shared" si="82"/>
        <v>20575.901871764669</v>
      </c>
      <c r="J320" s="2">
        <f t="shared" si="100"/>
        <v>512682.888304803</v>
      </c>
      <c r="K320" s="2">
        <f t="shared" si="86"/>
        <v>8110.4526825912135</v>
      </c>
      <c r="L320" s="2">
        <f t="shared" si="86"/>
        <v>202085.44600789773</v>
      </c>
      <c r="M320" s="2"/>
      <c r="N320" s="28">
        <f t="shared" si="101"/>
        <v>2566461.3037629072</v>
      </c>
      <c r="O320" s="2">
        <f t="shared" si="95"/>
        <v>8122.3437249056024</v>
      </c>
      <c r="P320" s="2">
        <f t="shared" si="96"/>
        <v>38144.653002940649</v>
      </c>
      <c r="R320">
        <f t="shared" si="97"/>
        <v>299</v>
      </c>
      <c r="S320" s="89">
        <f t="shared" si="87"/>
        <v>17518.871704025794</v>
      </c>
      <c r="T320" s="89">
        <f>IF(AND(S320=0,S319&gt;0),SUM($G320:$H$381),S320)</f>
        <v>17518.871704025794</v>
      </c>
      <c r="U320" s="82">
        <f>SUM(T320:T$381)</f>
        <v>980303.13103969488</v>
      </c>
      <c r="V320" s="68">
        <f>localspline(R320,'BBG rates'!$G$10:$G$27,'BBG rates'!$K$10:$K$27)</f>
        <v>0.9690702469988377</v>
      </c>
      <c r="W320" s="68">
        <f>locallinterp(R320,'BBG rates'!$G$10:$G$27,'BBG rates'!$J$10:$J$27)</f>
        <v>0.12153333333333333</v>
      </c>
      <c r="X320" s="56">
        <f t="shared" si="98"/>
        <v>0.12146568840876171</v>
      </c>
      <c r="Y320" s="66">
        <f t="shared" si="88"/>
        <v>93.262344161325075</v>
      </c>
      <c r="Z320" s="72">
        <f t="shared" si="89"/>
        <v>0.11416347602082523</v>
      </c>
      <c r="AA320" s="79">
        <f t="shared" si="90"/>
        <v>-26.17299154152844</v>
      </c>
      <c r="AB320" s="81">
        <f t="shared" si="99"/>
        <v>-3.2038650959447315E-2</v>
      </c>
      <c r="AD320" s="95">
        <f>locallinterp(R320,'BBG rates'!$N$10:$N$369,'BBG rates'!$P$10:$P$369)</f>
        <v>24.995921038688081</v>
      </c>
      <c r="AI320" s="185">
        <f t="shared" si="91"/>
        <v>299</v>
      </c>
      <c r="AJ320" s="127">
        <f>locallinterp(MIN(AI320,CAP_Senior*12),'BBG rates'!$X$24:$X$65,'BBG rates'!$Y$24:$Y$65)</f>
        <v>67.918742488467984</v>
      </c>
      <c r="AK320" s="127">
        <f>locallinterp(MIN(AI320,CAP_CB*12),'BBG rates'!$AA$25:$AA$40,'BBG rates'!$AC$25:$AC$40)</f>
        <v>11</v>
      </c>
      <c r="AL320" s="144">
        <f t="shared" si="92"/>
        <v>20.676186223039558</v>
      </c>
      <c r="AM320" s="142">
        <f>(SUMPRODUCT(AL320:AL$381,G320:G$381)+SUMPRODUCT(AL320:AL$381,H320:H$381))/12</f>
        <v>1689077.507700457</v>
      </c>
    </row>
    <row r="321" spans="1:39" x14ac:dyDescent="0.2">
      <c r="A321" s="7">
        <v>300</v>
      </c>
      <c r="B321" s="7">
        <v>150</v>
      </c>
      <c r="C321" s="7">
        <v>75</v>
      </c>
      <c r="D321" s="12">
        <f t="shared" si="84"/>
        <v>25</v>
      </c>
      <c r="E321" s="29">
        <f t="shared" si="83"/>
        <v>945325.10802625155</v>
      </c>
      <c r="F321" s="2">
        <f t="shared" si="85"/>
        <v>3002.3983731355556</v>
      </c>
      <c r="G321" s="2">
        <f t="shared" si="93"/>
        <v>14354.238218654806</v>
      </c>
      <c r="H321" s="2">
        <f t="shared" si="94"/>
        <v>3104.9130907625258</v>
      </c>
      <c r="I321" s="2">
        <f t="shared" si="82"/>
        <v>20461.549682552886</v>
      </c>
      <c r="J321" s="2">
        <f t="shared" si="100"/>
        <v>511538.74206382217</v>
      </c>
      <c r="K321" s="2">
        <f t="shared" si="86"/>
        <v>8040.3048848937233</v>
      </c>
      <c r="L321" s="2">
        <f t="shared" si="86"/>
        <v>201007.62212234311</v>
      </c>
      <c r="M321" s="2"/>
      <c r="N321" s="28">
        <f t="shared" si="101"/>
        <v>2528197.6984162722</v>
      </c>
      <c r="O321" s="2">
        <f t="shared" si="95"/>
        <v>8003.391381211416</v>
      </c>
      <c r="P321" s="2">
        <f t="shared" si="96"/>
        <v>38263.605346634838</v>
      </c>
      <c r="R321">
        <f t="shared" si="97"/>
        <v>300</v>
      </c>
      <c r="S321" s="89">
        <f t="shared" si="87"/>
        <v>17459.151309417332</v>
      </c>
      <c r="T321" s="89">
        <f>IF(AND(S321=0,S320&gt;0),SUM($G321:$H$381),S321)</f>
        <v>17459.151309417332</v>
      </c>
      <c r="U321" s="82">
        <f>SUM(T321:T$381)</f>
        <v>962784.25933566911</v>
      </c>
      <c r="V321" s="68">
        <f>localspline(R321,'BBG rates'!$G$10:$G$27,'BBG rates'!$K$10:$K$27)</f>
        <v>0.96897256374359131</v>
      </c>
      <c r="W321" s="68">
        <f>locallinterp(R321,'BBG rates'!$G$10:$G$27,'BBG rates'!$J$10:$J$27)</f>
        <v>0.122</v>
      </c>
      <c r="X321" s="56">
        <f t="shared" si="98"/>
        <v>0.12193183479185521</v>
      </c>
      <c r="Y321" s="66">
        <f t="shared" si="88"/>
        <v>91.489059318263187</v>
      </c>
      <c r="Z321" s="72">
        <f t="shared" si="89"/>
        <v>0.11403060459013931</v>
      </c>
      <c r="AA321" s="79">
        <f t="shared" si="90"/>
        <v>-25.70525736175459</v>
      </c>
      <c r="AB321" s="81">
        <f t="shared" si="99"/>
        <v>-3.2038650959447315E-2</v>
      </c>
      <c r="AD321" s="95">
        <f>locallinterp(R321,'BBG rates'!$N$10:$N$369,'BBG rates'!$P$10:$P$369)</f>
        <v>25.076668752333379</v>
      </c>
      <c r="AI321" s="185">
        <f t="shared" si="91"/>
        <v>300</v>
      </c>
      <c r="AJ321" s="127">
        <f>locallinterp(MIN(AI321,CAP_Senior*12),'BBG rates'!$X$24:$X$65,'BBG rates'!$Y$24:$Y$65)</f>
        <v>67.918742488467984</v>
      </c>
      <c r="AK321" s="127">
        <f>locallinterp(MIN(AI321,CAP_CB*12),'BBG rates'!$AA$25:$AA$40,'BBG rates'!$AC$25:$AC$40)</f>
        <v>11</v>
      </c>
      <c r="AL321" s="144">
        <f t="shared" si="92"/>
        <v>20.676186223039558</v>
      </c>
      <c r="AM321" s="142">
        <f>(SUMPRODUCT(AL321:AL$381,G321:G$381)+SUMPRODUCT(AL321:AL$381,H321:H$381))/12</f>
        <v>1658892.2198862925</v>
      </c>
    </row>
    <row r="322" spans="1:39" x14ac:dyDescent="0.2">
      <c r="A322" s="7">
        <v>301</v>
      </c>
      <c r="B322" s="7">
        <v>150.5</v>
      </c>
      <c r="C322" s="7">
        <v>75.25</v>
      </c>
      <c r="D322" s="12">
        <f t="shared" si="84"/>
        <v>25.083333333333332</v>
      </c>
      <c r="E322" s="29">
        <f t="shared" si="83"/>
        <v>927925.4812104915</v>
      </c>
      <c r="F322" s="2">
        <f t="shared" si="85"/>
        <v>2947.9528138324858</v>
      </c>
      <c r="G322" s="2">
        <f t="shared" si="93"/>
        <v>14351.862666262163</v>
      </c>
      <c r="H322" s="2">
        <f t="shared" si="94"/>
        <v>3047.7641494978279</v>
      </c>
      <c r="I322" s="2">
        <f t="shared" si="82"/>
        <v>20347.579629592477</v>
      </c>
      <c r="J322" s="2">
        <f t="shared" si="100"/>
        <v>510385.12237561127</v>
      </c>
      <c r="K322" s="2">
        <f t="shared" si="86"/>
        <v>7970.6645424024346</v>
      </c>
      <c r="L322" s="2">
        <f t="shared" si="86"/>
        <v>199930.83560526106</v>
      </c>
      <c r="M322" s="2"/>
      <c r="N322" s="28">
        <f t="shared" si="101"/>
        <v>2489814.7697785376</v>
      </c>
      <c r="O322" s="2">
        <f t="shared" si="95"/>
        <v>7884.0680901115929</v>
      </c>
      <c r="P322" s="2">
        <f t="shared" si="96"/>
        <v>38382.928637734658</v>
      </c>
      <c r="R322">
        <f t="shared" si="97"/>
        <v>301</v>
      </c>
      <c r="S322" s="89">
        <f t="shared" si="87"/>
        <v>17399.626815759992</v>
      </c>
      <c r="T322" s="89">
        <f>IF(AND(S322=0,S321&gt;0),SUM($G322:$H$381),S322)</f>
        <v>17399.626815759992</v>
      </c>
      <c r="U322" s="82">
        <f>SUM(T322:T$381)</f>
        <v>945325.10802625178</v>
      </c>
      <c r="V322" s="68">
        <f>localspline(R322,'BBG rates'!$G$10:$G$27,'BBG rates'!$K$10:$K$27)</f>
        <v>0.96887882685573568</v>
      </c>
      <c r="W322" s="68">
        <f>locallinterp(R322,'BBG rates'!$G$10:$G$27,'BBG rates'!$J$10:$J$27)</f>
        <v>0.12172666666666666</v>
      </c>
      <c r="X322" s="56">
        <f t="shared" si="98"/>
        <v>0.12165880643779658</v>
      </c>
      <c r="Y322" s="66">
        <f t="shared" si="88"/>
        <v>89.715037357374953</v>
      </c>
      <c r="Z322" s="72">
        <f t="shared" si="89"/>
        <v>0.11388467725524569</v>
      </c>
      <c r="AA322" s="79">
        <f t="shared" si="90"/>
        <v>-25.239117649379089</v>
      </c>
      <c r="AB322" s="81">
        <f t="shared" si="99"/>
        <v>-3.2038650959447315E-2</v>
      </c>
      <c r="AD322" s="95">
        <f>locallinterp(R322,'BBG rates'!$N$10:$N$369,'BBG rates'!$P$10:$P$369)</f>
        <v>25.157408654571356</v>
      </c>
      <c r="AI322" s="185">
        <f t="shared" si="91"/>
        <v>301</v>
      </c>
      <c r="AJ322" s="127">
        <f>locallinterp(MIN(AI322,CAP_Senior*12),'BBG rates'!$X$24:$X$65,'BBG rates'!$Y$24:$Y$65)</f>
        <v>67.918742488467984</v>
      </c>
      <c r="AK322" s="127">
        <f>locallinterp(MIN(AI322,CAP_CB*12),'BBG rates'!$AA$25:$AA$40,'BBG rates'!$AC$25:$AC$40)</f>
        <v>11</v>
      </c>
      <c r="AL322" s="144">
        <f t="shared" si="92"/>
        <v>20.676186223039558</v>
      </c>
      <c r="AM322" s="142">
        <f>(SUMPRODUCT(AL322:AL$381,G322:G$381)+SUMPRODUCT(AL322:AL$381,H322:H$381))/12</f>
        <v>1628809.8312388137</v>
      </c>
    </row>
    <row r="323" spans="1:39" x14ac:dyDescent="0.2">
      <c r="A323" s="7">
        <v>302</v>
      </c>
      <c r="B323" s="7">
        <v>151</v>
      </c>
      <c r="C323" s="7">
        <v>75.5</v>
      </c>
      <c r="D323" s="12">
        <f t="shared" si="84"/>
        <v>25.166666666666668</v>
      </c>
      <c r="E323" s="29">
        <f t="shared" si="83"/>
        <v>910585.18362883141</v>
      </c>
      <c r="F323" s="2">
        <f t="shared" si="85"/>
        <v>2893.692878921574</v>
      </c>
      <c r="G323" s="2">
        <f t="shared" si="93"/>
        <v>14349.487507011185</v>
      </c>
      <c r="H323" s="2">
        <f t="shared" si="94"/>
        <v>2990.8100746489886</v>
      </c>
      <c r="I323" s="2">
        <f t="shared" si="82"/>
        <v>20233.990460581746</v>
      </c>
      <c r="J323" s="2">
        <f t="shared" si="100"/>
        <v>509222.09325797396</v>
      </c>
      <c r="K323" s="2">
        <f t="shared" si="86"/>
        <v>7901.5282235490249</v>
      </c>
      <c r="L323" s="2">
        <f t="shared" si="86"/>
        <v>198855.12695931713</v>
      </c>
      <c r="M323" s="2"/>
      <c r="N323" s="28">
        <f t="shared" si="101"/>
        <v>2451312.1457455149</v>
      </c>
      <c r="O323" s="2">
        <f t="shared" si="95"/>
        <v>7764.3726948237327</v>
      </c>
      <c r="P323" s="2">
        <f t="shared" si="96"/>
        <v>38502.624033022519</v>
      </c>
      <c r="R323">
        <f t="shared" si="97"/>
        <v>302</v>
      </c>
      <c r="S323" s="89">
        <f t="shared" si="87"/>
        <v>17340.297581660172</v>
      </c>
      <c r="T323" s="89">
        <f>IF(AND(S323=0,S322&gt;0),SUM($G323:$H$381),S323)</f>
        <v>17340.297581660172</v>
      </c>
      <c r="U323" s="82">
        <f>SUM(T323:T$381)</f>
        <v>927925.48121049197</v>
      </c>
      <c r="V323" s="68">
        <f>localspline(R323,'BBG rates'!$G$10:$G$27,'BBG rates'!$K$10:$K$27)</f>
        <v>0.96878890358798231</v>
      </c>
      <c r="W323" s="68">
        <f>locallinterp(R323,'BBG rates'!$G$10:$G$27,'BBG rates'!$J$10:$J$27)</f>
        <v>0.12145333333333333</v>
      </c>
      <c r="X323" s="56">
        <f t="shared" si="98"/>
        <v>0.12138577740028467</v>
      </c>
      <c r="Y323" s="66">
        <f t="shared" si="88"/>
        <v>87.951022498317926</v>
      </c>
      <c r="Z323" s="72">
        <f t="shared" si="89"/>
        <v>0.11373890375367372</v>
      </c>
      <c r="AA323" s="79">
        <f t="shared" si="90"/>
        <v>-24.774567174066778</v>
      </c>
      <c r="AB323" s="81">
        <f t="shared" si="99"/>
        <v>-3.2038650959447308E-2</v>
      </c>
      <c r="AD323" s="95">
        <f>locallinterp(R323,'BBG rates'!$N$10:$N$369,'BBG rates'!$P$10:$P$369)</f>
        <v>25.238141063203688</v>
      </c>
      <c r="AI323" s="185">
        <f t="shared" si="91"/>
        <v>302</v>
      </c>
      <c r="AJ323" s="127">
        <f>locallinterp(MIN(AI323,CAP_Senior*12),'BBG rates'!$X$24:$X$65,'BBG rates'!$Y$24:$Y$65)</f>
        <v>67.918742488467984</v>
      </c>
      <c r="AK323" s="127">
        <f>locallinterp(MIN(AI323,CAP_CB*12),'BBG rates'!$AA$25:$AA$40,'BBG rates'!$AC$25:$AC$40)</f>
        <v>11</v>
      </c>
      <c r="AL323" s="144">
        <f t="shared" si="92"/>
        <v>20.676186223039558</v>
      </c>
      <c r="AM323" s="142">
        <f>(SUMPRODUCT(AL323:AL$381,G323:G$381)+SUMPRODUCT(AL323:AL$381,H323:H$381))/12</f>
        <v>1598830.0042176426</v>
      </c>
    </row>
    <row r="324" spans="1:39" x14ac:dyDescent="0.2">
      <c r="A324" s="7">
        <v>303</v>
      </c>
      <c r="B324" s="7">
        <v>151.5</v>
      </c>
      <c r="C324" s="7">
        <v>75.75</v>
      </c>
      <c r="D324" s="12">
        <f t="shared" si="84"/>
        <v>25.25</v>
      </c>
      <c r="E324" s="29">
        <f t="shared" si="83"/>
        <v>893304.02066100738</v>
      </c>
      <c r="F324" s="2">
        <f t="shared" si="85"/>
        <v>2839.6179594948835</v>
      </c>
      <c r="G324" s="2">
        <f t="shared" si="93"/>
        <v>14347.112740836821</v>
      </c>
      <c r="H324" s="2">
        <f t="shared" si="94"/>
        <v>2934.0502269872386</v>
      </c>
      <c r="I324" s="2">
        <f t="shared" si="82"/>
        <v>20120.780927318941</v>
      </c>
      <c r="J324" s="2">
        <f t="shared" si="100"/>
        <v>508049.71841480327</v>
      </c>
      <c r="K324" s="2">
        <f t="shared" si="86"/>
        <v>7832.8925192801235</v>
      </c>
      <c r="L324" s="2">
        <f t="shared" si="86"/>
        <v>197780.53611182311</v>
      </c>
      <c r="M324" s="2"/>
      <c r="N324" s="28">
        <f t="shared" si="101"/>
        <v>2412689.4530526269</v>
      </c>
      <c r="O324" s="2">
        <f t="shared" si="95"/>
        <v>7644.3040349580606</v>
      </c>
      <c r="P324" s="2">
        <f t="shared" si="96"/>
        <v>38622.692692888195</v>
      </c>
      <c r="R324">
        <f t="shared" si="97"/>
        <v>303</v>
      </c>
      <c r="S324" s="89">
        <f t="shared" si="87"/>
        <v>17281.162967824061</v>
      </c>
      <c r="T324" s="89">
        <f>IF(AND(S324=0,S323&gt;0),SUM($G324:$H$381),S324)</f>
        <v>17281.162967824061</v>
      </c>
      <c r="U324" s="82">
        <f>SUM(T324:T$381)</f>
        <v>910585.18362883176</v>
      </c>
      <c r="V324" s="68">
        <f>localspline(R324,'BBG rates'!$G$10:$G$27,'BBG rates'!$K$10:$K$27)</f>
        <v>0.96870284801908968</v>
      </c>
      <c r="W324" s="68">
        <f>locallinterp(R324,'BBG rates'!$G$10:$G$27,'BBG rates'!$J$10:$J$27)</f>
        <v>0.12118</v>
      </c>
      <c r="X324" s="56">
        <f t="shared" si="98"/>
        <v>0.12111274767958591</v>
      </c>
      <c r="Y324" s="66">
        <f t="shared" si="88"/>
        <v>86.196967913066175</v>
      </c>
      <c r="Z324" s="72">
        <f t="shared" si="89"/>
        <v>0.1135932841378645</v>
      </c>
      <c r="AA324" s="79">
        <f t="shared" si="90"/>
        <v>-24.311600722606979</v>
      </c>
      <c r="AB324" s="81">
        <f t="shared" si="99"/>
        <v>-3.2038650959447308E-2</v>
      </c>
      <c r="AD324" s="95">
        <f>locallinterp(R324,'BBG rates'!$N$10:$N$369,'BBG rates'!$P$10:$P$369)</f>
        <v>25.318866300538613</v>
      </c>
      <c r="AI324" s="185">
        <f t="shared" si="91"/>
        <v>303</v>
      </c>
      <c r="AJ324" s="127">
        <f>locallinterp(MIN(AI324,CAP_Senior*12),'BBG rates'!$X$24:$X$65,'BBG rates'!$Y$24:$Y$65)</f>
        <v>67.918742488467984</v>
      </c>
      <c r="AK324" s="127">
        <f>locallinterp(MIN(AI324,CAP_CB*12),'BBG rates'!$AA$25:$AA$40,'BBG rates'!$AC$25:$AC$40)</f>
        <v>11</v>
      </c>
      <c r="AL324" s="144">
        <f t="shared" si="92"/>
        <v>20.676186223039558</v>
      </c>
      <c r="AM324" s="142">
        <f>(SUMPRODUCT(AL324:AL$381,G324:G$381)+SUMPRODUCT(AL324:AL$381,H324:H$381))/12</f>
        <v>1568952.4023875324</v>
      </c>
    </row>
    <row r="325" spans="1:39" x14ac:dyDescent="0.2">
      <c r="A325" s="7">
        <v>304</v>
      </c>
      <c r="B325" s="7">
        <v>152</v>
      </c>
      <c r="C325" s="7">
        <v>76</v>
      </c>
      <c r="D325" s="12">
        <f t="shared" si="84"/>
        <v>25.333333333333332</v>
      </c>
      <c r="E325" s="29">
        <f t="shared" si="83"/>
        <v>876081.79832395667</v>
      </c>
      <c r="F325" s="2">
        <f t="shared" si="85"/>
        <v>2785.7274486380829</v>
      </c>
      <c r="G325" s="2">
        <f t="shared" si="93"/>
        <v>14344.738367674005</v>
      </c>
      <c r="H325" s="2">
        <f t="shared" si="94"/>
        <v>2877.4839693766912</v>
      </c>
      <c r="I325" s="2">
        <f t="shared" si="82"/>
        <v>20007.949785688779</v>
      </c>
      <c r="J325" s="2">
        <f t="shared" si="100"/>
        <v>506868.06123744906</v>
      </c>
      <c r="K325" s="2">
        <f t="shared" si="86"/>
        <v>7764.7540429116798</v>
      </c>
      <c r="L325" s="2">
        <f t="shared" si="86"/>
        <v>196707.10242042923</v>
      </c>
      <c r="M325" s="2"/>
      <c r="N325" s="28">
        <f t="shared" si="101"/>
        <v>2373946.3172712866</v>
      </c>
      <c r="O325" s="2">
        <f t="shared" si="95"/>
        <v>7523.8609465061836</v>
      </c>
      <c r="P325" s="2">
        <f t="shared" si="96"/>
        <v>38743.135781340068</v>
      </c>
      <c r="R325">
        <f t="shared" si="97"/>
        <v>304</v>
      </c>
      <c r="S325" s="89">
        <f t="shared" si="87"/>
        <v>17222.222337050694</v>
      </c>
      <c r="T325" s="89">
        <f>IF(AND(S325=0,S324&gt;0),SUM($G325:$H$381),S325)</f>
        <v>17222.222337050694</v>
      </c>
      <c r="U325" s="82">
        <f>SUM(T325:T$381)</f>
        <v>893304.02066100761</v>
      </c>
      <c r="V325" s="68">
        <f>localspline(R325,'BBG rates'!$G$10:$G$27,'BBG rates'!$K$10:$K$27)</f>
        <v>0.96862053462451481</v>
      </c>
      <c r="W325" s="68">
        <f>locallinterp(R325,'BBG rates'!$G$10:$G$27,'BBG rates'!$J$10:$J$27)</f>
        <v>0.12090666666666666</v>
      </c>
      <c r="X325" s="56">
        <f t="shared" si="98"/>
        <v>0.12083971727570031</v>
      </c>
      <c r="Y325" s="66">
        <f t="shared" si="88"/>
        <v>84.45282697128961</v>
      </c>
      <c r="Z325" s="72">
        <f t="shared" si="89"/>
        <v>0.11344781846001059</v>
      </c>
      <c r="AA325" s="79">
        <f t="shared" si="90"/>
        <v>-23.850213098857445</v>
      </c>
      <c r="AB325" s="81">
        <f t="shared" si="99"/>
        <v>-3.2038650959447315E-2</v>
      </c>
      <c r="AD325" s="95">
        <f>locallinterp(R325,'BBG rates'!$N$10:$N$369,'BBG rates'!$P$10:$P$369)</f>
        <v>25.399584678423988</v>
      </c>
      <c r="AI325" s="185">
        <f t="shared" si="91"/>
        <v>304</v>
      </c>
      <c r="AJ325" s="127">
        <f>locallinterp(MIN(AI325,CAP_Senior*12),'BBG rates'!$X$24:$X$65,'BBG rates'!$Y$24:$Y$65)</f>
        <v>67.918742488467984</v>
      </c>
      <c r="AK325" s="127">
        <f>locallinterp(MIN(AI325,CAP_CB*12),'BBG rates'!$AA$25:$AA$40,'BBG rates'!$AC$25:$AC$40)</f>
        <v>11</v>
      </c>
      <c r="AL325" s="144">
        <f t="shared" si="92"/>
        <v>20.676186223039558</v>
      </c>
      <c r="AM325" s="142">
        <f>(SUMPRODUCT(AL325:AL$381,G325:G$381)+SUMPRODUCT(AL325:AL$381,H325:H$381))/12</f>
        <v>1539176.690414747</v>
      </c>
    </row>
    <row r="326" spans="1:39" x14ac:dyDescent="0.2">
      <c r="A326" s="7">
        <v>305</v>
      </c>
      <c r="B326" s="7">
        <v>152.5</v>
      </c>
      <c r="C326" s="7">
        <v>76.25</v>
      </c>
      <c r="D326" s="12">
        <f t="shared" si="84"/>
        <v>25.416666666666668</v>
      </c>
      <c r="E326" s="29">
        <f t="shared" si="83"/>
        <v>858918.32326973148</v>
      </c>
      <c r="F326" s="2">
        <f t="shared" si="85"/>
        <v>2732.0207414239258</v>
      </c>
      <c r="G326" s="2">
        <f t="shared" si="93"/>
        <v>14342.364387457699</v>
      </c>
      <c r="H326" s="2">
        <f t="shared" si="94"/>
        <v>2821.1106667674899</v>
      </c>
      <c r="I326" s="2">
        <f t="shared" si="82"/>
        <v>19895.495795649116</v>
      </c>
      <c r="J326" s="2">
        <f t="shared" si="100"/>
        <v>505677.1848060817</v>
      </c>
      <c r="K326" s="2">
        <f t="shared" si="86"/>
        <v>7697.1094299843307</v>
      </c>
      <c r="L326" s="2">
        <f t="shared" si="86"/>
        <v>195634.86467876841</v>
      </c>
      <c r="M326" s="2"/>
      <c r="N326" s="28">
        <f t="shared" si="101"/>
        <v>2335082.3628052701</v>
      </c>
      <c r="O326" s="2">
        <f t="shared" si="95"/>
        <v>7403.0422618297953</v>
      </c>
      <c r="P326" s="2">
        <f t="shared" si="96"/>
        <v>38863.954466016454</v>
      </c>
      <c r="R326">
        <f t="shared" si="97"/>
        <v>305</v>
      </c>
      <c r="S326" s="89">
        <f t="shared" si="87"/>
        <v>17163.47505422519</v>
      </c>
      <c r="T326" s="89">
        <f>IF(AND(S326=0,S325&gt;0),SUM($G326:$H$381),S326)</f>
        <v>17163.47505422519</v>
      </c>
      <c r="U326" s="82">
        <f>SUM(T326:T$381)</f>
        <v>876081.7983239569</v>
      </c>
      <c r="V326" s="68">
        <f>localspline(R326,'BBG rates'!$G$10:$G$27,'BBG rates'!$K$10:$K$27)</f>
        <v>0.96854183814749351</v>
      </c>
      <c r="W326" s="68">
        <f>locallinterp(R326,'BBG rates'!$G$10:$G$27,'BBG rates'!$J$10:$J$27)</f>
        <v>0.12063333333333333</v>
      </c>
      <c r="X326" s="56">
        <f t="shared" si="98"/>
        <v>0.12056668618836142</v>
      </c>
      <c r="Y326" s="66">
        <f t="shared" si="88"/>
        <v>82.718553239565892</v>
      </c>
      <c r="Z326" s="72">
        <f t="shared" si="89"/>
        <v>0.11330250677206051</v>
      </c>
      <c r="AA326" s="79">
        <f t="shared" si="90"/>
        <v>-23.390399123688475</v>
      </c>
      <c r="AB326" s="81">
        <f t="shared" si="99"/>
        <v>-3.2038650959447315E-2</v>
      </c>
      <c r="AD326" s="95">
        <f>locallinterp(R326,'BBG rates'!$N$10:$N$369,'BBG rates'!$P$10:$P$369)</f>
        <v>25.480296498269613</v>
      </c>
      <c r="AI326" s="185">
        <f t="shared" si="91"/>
        <v>305</v>
      </c>
      <c r="AJ326" s="127">
        <f>locallinterp(MIN(AI326,CAP_Senior*12),'BBG rates'!$X$24:$X$65,'BBG rates'!$Y$24:$Y$65)</f>
        <v>67.918742488467984</v>
      </c>
      <c r="AK326" s="127">
        <f>locallinterp(MIN(AI326,CAP_CB*12),'BBG rates'!$AA$25:$AA$40,'BBG rates'!$AC$25:$AC$40)</f>
        <v>11</v>
      </c>
      <c r="AL326" s="144">
        <f t="shared" si="92"/>
        <v>20.676186223039558</v>
      </c>
      <c r="AM326" s="142">
        <f>(SUMPRODUCT(AL326:AL$381,G326:G$381)+SUMPRODUCT(AL326:AL$381,H326:H$381))/12</f>
        <v>1509502.5340634596</v>
      </c>
    </row>
    <row r="327" spans="1:39" x14ac:dyDescent="0.2">
      <c r="A327" s="7">
        <v>306</v>
      </c>
      <c r="B327" s="7">
        <v>153</v>
      </c>
      <c r="C327" s="7">
        <v>76.5</v>
      </c>
      <c r="D327" s="12">
        <f t="shared" si="84"/>
        <v>25.5</v>
      </c>
      <c r="E327" s="29">
        <f t="shared" si="83"/>
        <v>841813.4027834197</v>
      </c>
      <c r="F327" s="2">
        <f t="shared" si="85"/>
        <v>2678.4972349057412</v>
      </c>
      <c r="G327" s="2">
        <f t="shared" si="93"/>
        <v>14339.99080012288</v>
      </c>
      <c r="H327" s="2">
        <f t="shared" si="94"/>
        <v>2764.9296861889788</v>
      </c>
      <c r="I327" s="2">
        <f t="shared" si="82"/>
        <v>19783.4177212176</v>
      </c>
      <c r="J327" s="2">
        <f t="shared" si="100"/>
        <v>504477.15189104882</v>
      </c>
      <c r="K327" s="2">
        <f t="shared" si="86"/>
        <v>7629.9553381196674</v>
      </c>
      <c r="L327" s="2">
        <f t="shared" si="86"/>
        <v>194563.86112205154</v>
      </c>
      <c r="M327" s="2"/>
      <c r="N327" s="28">
        <f t="shared" si="101"/>
        <v>2296097.2128870734</v>
      </c>
      <c r="O327" s="2">
        <f t="shared" si="95"/>
        <v>7281.8468096493698</v>
      </c>
      <c r="P327" s="2">
        <f t="shared" si="96"/>
        <v>38985.149918196868</v>
      </c>
      <c r="R327">
        <f t="shared" si="97"/>
        <v>306</v>
      </c>
      <c r="S327" s="89">
        <f t="shared" si="87"/>
        <v>17104.920486311858</v>
      </c>
      <c r="T327" s="89">
        <f>IF(AND(S327=0,S326&gt;0),SUM($G327:$H$381),S327)</f>
        <v>17104.920486311858</v>
      </c>
      <c r="U327" s="82">
        <f>SUM(T327:T$381)</f>
        <v>858918.32326973171</v>
      </c>
      <c r="V327" s="68">
        <f>localspline(R327,'BBG rates'!$G$10:$G$27,'BBG rates'!$K$10:$K$27)</f>
        <v>0.96846675233910084</v>
      </c>
      <c r="W327" s="68">
        <f>locallinterp(R327,'BBG rates'!$G$10:$G$27,'BBG rates'!$J$10:$J$27)</f>
        <v>0.12035999999999999</v>
      </c>
      <c r="X327" s="56">
        <f t="shared" si="98"/>
        <v>0.12029365441810214</v>
      </c>
      <c r="Y327" s="66">
        <f t="shared" si="88"/>
        <v>80.994100480595449</v>
      </c>
      <c r="Z327" s="72">
        <f t="shared" si="89"/>
        <v>0.11315734912572403</v>
      </c>
      <c r="AA327" s="79">
        <f t="shared" si="90"/>
        <v>-22.932153634927225</v>
      </c>
      <c r="AB327" s="81">
        <f t="shared" si="99"/>
        <v>-3.2038650959447315E-2</v>
      </c>
      <c r="AD327" s="95">
        <f>locallinterp(R327,'BBG rates'!$N$10:$N$369,'BBG rates'!$P$10:$P$369)</f>
        <v>25.561002060964537</v>
      </c>
      <c r="AI327" s="185">
        <f t="shared" si="91"/>
        <v>306</v>
      </c>
      <c r="AJ327" s="127">
        <f>locallinterp(MIN(AI327,CAP_Senior*12),'BBG rates'!$X$24:$X$65,'BBG rates'!$Y$24:$Y$65)</f>
        <v>67.918742488467984</v>
      </c>
      <c r="AK327" s="127">
        <f>locallinterp(MIN(AI327,CAP_CB*12),'BBG rates'!$AA$25:$AA$40,'BBG rates'!$AC$25:$AC$40)</f>
        <v>11</v>
      </c>
      <c r="AL327" s="144">
        <f t="shared" si="92"/>
        <v>20.676186223039558</v>
      </c>
      <c r="AM327" s="142">
        <f>(SUMPRODUCT(AL327:AL$381,G327:G$381)+SUMPRODUCT(AL327:AL$381,H327:H$381))/12</f>
        <v>1479929.600192155</v>
      </c>
    </row>
    <row r="328" spans="1:39" x14ac:dyDescent="0.2">
      <c r="A328" s="7">
        <v>307</v>
      </c>
      <c r="B328" s="7">
        <v>153.5</v>
      </c>
      <c r="C328" s="7">
        <v>76.75</v>
      </c>
      <c r="D328" s="12">
        <f t="shared" si="84"/>
        <v>25.583333333333332</v>
      </c>
      <c r="E328" s="29">
        <f t="shared" si="83"/>
        <v>824766.84478107223</v>
      </c>
      <c r="F328" s="2">
        <f t="shared" si="85"/>
        <v>2625.1563281109502</v>
      </c>
      <c r="G328" s="2">
        <f t="shared" si="93"/>
        <v>14337.617605604524</v>
      </c>
      <c r="H328" s="2">
        <f t="shared" si="94"/>
        <v>2708.9403967428962</v>
      </c>
      <c r="I328" s="2">
        <f t="shared" si="82"/>
        <v>19671.71433045837</v>
      </c>
      <c r="J328" s="2">
        <f t="shared" si="100"/>
        <v>503268.02495422662</v>
      </c>
      <c r="K328" s="2">
        <f t="shared" si="86"/>
        <v>7563.2884468774209</v>
      </c>
      <c r="L328" s="2">
        <f t="shared" si="86"/>
        <v>193494.12943261402</v>
      </c>
      <c r="M328" s="2"/>
      <c r="N328" s="28">
        <f t="shared" si="101"/>
        <v>2256990.4895742601</v>
      </c>
      <c r="O328" s="2">
        <f t="shared" si="95"/>
        <v>7160.2734150327979</v>
      </c>
      <c r="P328" s="2">
        <f t="shared" si="96"/>
        <v>39106.723312813447</v>
      </c>
      <c r="R328">
        <f t="shared" si="97"/>
        <v>307</v>
      </c>
      <c r="S328" s="89">
        <f t="shared" si="87"/>
        <v>17046.558002347421</v>
      </c>
      <c r="T328" s="89">
        <f>IF(AND(S328=0,S327&gt;0),SUM($G328:$H$381),S328)</f>
        <v>17046.558002347421</v>
      </c>
      <c r="U328" s="82">
        <f>SUM(T328:T$381)</f>
        <v>841813.40278341982</v>
      </c>
      <c r="V328" s="68">
        <f>localspline(R328,'BBG rates'!$G$10:$G$27,'BBG rates'!$K$10:$K$27)</f>
        <v>0.96839527156732497</v>
      </c>
      <c r="W328" s="68">
        <f>locallinterp(R328,'BBG rates'!$G$10:$G$27,'BBG rates'!$J$10:$J$27)</f>
        <v>0.12008666666666666</v>
      </c>
      <c r="X328" s="56">
        <f t="shared" si="98"/>
        <v>0.12002062196438956</v>
      </c>
      <c r="Y328" s="66">
        <f t="shared" si="88"/>
        <v>79.279422652404193</v>
      </c>
      <c r="Z328" s="72">
        <f t="shared" si="89"/>
        <v>0.11301234557245612</v>
      </c>
      <c r="AA328" s="79">
        <f t="shared" si="90"/>
        <v>-22.475471487302187</v>
      </c>
      <c r="AB328" s="81">
        <f t="shared" si="99"/>
        <v>-3.2038650959447315E-2</v>
      </c>
      <c r="AD328" s="95">
        <f>locallinterp(R328,'BBG rates'!$N$10:$N$369,'BBG rates'!$P$10:$P$369)</f>
        <v>25.64170166692848</v>
      </c>
      <c r="AI328" s="185">
        <f t="shared" si="91"/>
        <v>307</v>
      </c>
      <c r="AJ328" s="127">
        <f>locallinterp(MIN(AI328,CAP_Senior*12),'BBG rates'!$X$24:$X$65,'BBG rates'!$Y$24:$Y$65)</f>
        <v>67.918742488467984</v>
      </c>
      <c r="AK328" s="127">
        <f>locallinterp(MIN(AI328,CAP_CB*12),'BBG rates'!$AA$25:$AA$40,'BBG rates'!$AC$25:$AC$40)</f>
        <v>11</v>
      </c>
      <c r="AL328" s="144">
        <f t="shared" si="92"/>
        <v>20.676186223039558</v>
      </c>
      <c r="AM328" s="142">
        <f>(SUMPRODUCT(AL328:AL$381,G328:G$381)+SUMPRODUCT(AL328:AL$381,H328:H$381))/12</f>
        <v>1450457.5567500496</v>
      </c>
    </row>
    <row r="329" spans="1:39" x14ac:dyDescent="0.2">
      <c r="A329" s="7">
        <v>308</v>
      </c>
      <c r="B329" s="7">
        <v>154</v>
      </c>
      <c r="C329" s="7">
        <v>77</v>
      </c>
      <c r="D329" s="12">
        <f t="shared" si="84"/>
        <v>25.666666666666668</v>
      </c>
      <c r="E329" s="29">
        <f t="shared" si="83"/>
        <v>807778.45780763798</v>
      </c>
      <c r="F329" s="2">
        <f t="shared" si="85"/>
        <v>2571.9974220346044</v>
      </c>
      <c r="G329" s="2">
        <f t="shared" si="93"/>
        <v>14335.244803837615</v>
      </c>
      <c r="H329" s="2">
        <f t="shared" si="94"/>
        <v>2653.1421695965896</v>
      </c>
      <c r="I329" s="2">
        <f t="shared" si="82"/>
        <v>19560.384395468809</v>
      </c>
      <c r="J329" s="2">
        <f t="shared" si="100"/>
        <v>502049.86615036614</v>
      </c>
      <c r="K329" s="2">
        <f t="shared" si="86"/>
        <v>7497.1054576135675</v>
      </c>
      <c r="L329" s="2">
        <f t="shared" si="86"/>
        <v>192425.70674541491</v>
      </c>
      <c r="M329" s="2"/>
      <c r="N329" s="28">
        <f t="shared" si="101"/>
        <v>2217761.8137457976</v>
      </c>
      <c r="O329" s="2">
        <f t="shared" si="95"/>
        <v>7038.3208993839962</v>
      </c>
      <c r="P329" s="2">
        <f t="shared" si="96"/>
        <v>39228.675828462256</v>
      </c>
      <c r="R329">
        <f t="shared" si="97"/>
        <v>308</v>
      </c>
      <c r="S329" s="89">
        <f t="shared" si="87"/>
        <v>16988.386973434204</v>
      </c>
      <c r="T329" s="89">
        <f>IF(AND(S329=0,S328&gt;0),SUM($G329:$H$381),S329)</f>
        <v>16988.386973434204</v>
      </c>
      <c r="U329" s="82">
        <f>SUM(T329:T$381)</f>
        <v>824766.84478107246</v>
      </c>
      <c r="V329" s="68">
        <f>localspline(R329,'BBG rates'!$G$10:$G$27,'BBG rates'!$K$10:$K$27)</f>
        <v>0.96832727036115496</v>
      </c>
      <c r="W329" s="68">
        <f>locallinterp(R329,'BBG rates'!$G$10:$G$27,'BBG rates'!$J$10:$J$27)</f>
        <v>0.11981333333333333</v>
      </c>
      <c r="X329" s="56">
        <f t="shared" si="98"/>
        <v>0.11974758882722369</v>
      </c>
      <c r="Y329" s="66">
        <f t="shared" si="88"/>
        <v>77.574473907576049</v>
      </c>
      <c r="Z329" s="72">
        <f t="shared" si="89"/>
        <v>0.11286749616347766</v>
      </c>
      <c r="AA329" s="79">
        <f t="shared" si="90"/>
        <v>-22.020347552387868</v>
      </c>
      <c r="AB329" s="81">
        <f t="shared" si="99"/>
        <v>-3.2038650959447315E-2</v>
      </c>
      <c r="AD329" s="95">
        <f>locallinterp(R329,'BBG rates'!$N$10:$N$369,'BBG rates'!$P$10:$P$369)</f>
        <v>25.722395606125243</v>
      </c>
      <c r="AI329" s="185">
        <f t="shared" si="91"/>
        <v>308</v>
      </c>
      <c r="AJ329" s="127">
        <f>locallinterp(MIN(AI329,CAP_Senior*12),'BBG rates'!$X$24:$X$65,'BBG rates'!$Y$24:$Y$65)</f>
        <v>67.918742488467984</v>
      </c>
      <c r="AK329" s="127">
        <f>locallinterp(MIN(AI329,CAP_CB*12),'BBG rates'!$AA$25:$AA$40,'BBG rates'!$AC$25:$AC$40)</f>
        <v>11</v>
      </c>
      <c r="AL329" s="144">
        <f t="shared" si="92"/>
        <v>20.676186223039558</v>
      </c>
      <c r="AM329" s="142">
        <f>(SUMPRODUCT(AL329:AL$381,G329:G$381)+SUMPRODUCT(AL329:AL$381,H329:H$381))/12</f>
        <v>1421086.0727735178</v>
      </c>
    </row>
    <row r="330" spans="1:39" x14ac:dyDescent="0.2">
      <c r="A330" s="7">
        <v>309</v>
      </c>
      <c r="B330" s="7">
        <v>154.5</v>
      </c>
      <c r="C330" s="7">
        <v>77.25</v>
      </c>
      <c r="D330" s="12">
        <f t="shared" si="84"/>
        <v>25.75</v>
      </c>
      <c r="E330" s="29">
        <f t="shared" si="83"/>
        <v>790848.05103490467</v>
      </c>
      <c r="F330" s="2">
        <f t="shared" si="85"/>
        <v>2519.019919632944</v>
      </c>
      <c r="G330" s="2">
        <f t="shared" si="93"/>
        <v>14332.872394757165</v>
      </c>
      <c r="H330" s="2">
        <f t="shared" si="94"/>
        <v>2597.5343779762547</v>
      </c>
      <c r="I330" s="2">
        <f t="shared" ref="I330:I381" si="102">SUM(F330:H330)</f>
        <v>19449.426692366364</v>
      </c>
      <c r="J330" s="2">
        <f t="shared" si="100"/>
        <v>500822.73732843384</v>
      </c>
      <c r="K330" s="2">
        <f t="shared" si="86"/>
        <v>7431.4030933393724</v>
      </c>
      <c r="L330" s="2">
        <f t="shared" si="86"/>
        <v>191358.62965348884</v>
      </c>
      <c r="M330" s="2"/>
      <c r="N330" s="28">
        <f t="shared" si="101"/>
        <v>2178410.8050983828</v>
      </c>
      <c r="O330" s="2">
        <f t="shared" si="95"/>
        <v>6915.9880804314853</v>
      </c>
      <c r="P330" s="2">
        <f t="shared" si="96"/>
        <v>39351.008647414768</v>
      </c>
      <c r="R330">
        <f t="shared" si="97"/>
        <v>309</v>
      </c>
      <c r="S330" s="89">
        <f t="shared" si="87"/>
        <v>16930.406772733419</v>
      </c>
      <c r="T330" s="89">
        <f>IF(AND(S330=0,S329&gt;0),SUM($G330:$H$381),S330)</f>
        <v>16930.406772733419</v>
      </c>
      <c r="U330" s="82">
        <f>SUM(T330:T$381)</f>
        <v>807778.45780763822</v>
      </c>
      <c r="V330" s="68">
        <f>localspline(R330,'BBG rates'!$G$10:$G$27,'BBG rates'!$K$10:$K$27)</f>
        <v>0.96826268306847185</v>
      </c>
      <c r="W330" s="68">
        <f>locallinterp(R330,'BBG rates'!$G$10:$G$27,'BBG rates'!$J$10:$J$27)</f>
        <v>0.11953999999999999</v>
      </c>
      <c r="X330" s="56">
        <f t="shared" si="98"/>
        <v>0.11947455500687099</v>
      </c>
      <c r="Y330" s="66">
        <f t="shared" si="88"/>
        <v>75.879208592465574</v>
      </c>
      <c r="Z330" s="72">
        <f t="shared" si="89"/>
        <v>0.11272280094976517</v>
      </c>
      <c r="AA330" s="79">
        <f t="shared" si="90"/>
        <v>-21.566776718549633</v>
      </c>
      <c r="AB330" s="81">
        <f t="shared" si="99"/>
        <v>-3.2038650959447315E-2</v>
      </c>
      <c r="AD330" s="95">
        <f>locallinterp(R330,'BBG rates'!$N$10:$N$369,'BBG rates'!$P$10:$P$369)</f>
        <v>25.803084163047615</v>
      </c>
      <c r="AI330" s="185">
        <f t="shared" si="91"/>
        <v>309</v>
      </c>
      <c r="AJ330" s="127">
        <f>locallinterp(MIN(AI330,CAP_Senior*12),'BBG rates'!$X$24:$X$65,'BBG rates'!$Y$24:$Y$65)</f>
        <v>67.918742488467984</v>
      </c>
      <c r="AK330" s="127">
        <f>locallinterp(MIN(AI330,CAP_CB*12),'BBG rates'!$AA$25:$AA$40,'BBG rates'!$AC$25:$AC$40)</f>
        <v>11</v>
      </c>
      <c r="AL330" s="144">
        <f t="shared" si="92"/>
        <v>20.676186223039558</v>
      </c>
      <c r="AM330" s="142">
        <f>(SUMPRODUCT(AL330:AL$381,G330:G$381)+SUMPRODUCT(AL330:AL$381,H330:H$381))/12</f>
        <v>1391814.8183825356</v>
      </c>
    </row>
    <row r="331" spans="1:39" x14ac:dyDescent="0.2">
      <c r="A331" s="7">
        <v>310</v>
      </c>
      <c r="B331" s="7">
        <v>155</v>
      </c>
      <c r="C331" s="7">
        <v>77.5</v>
      </c>
      <c r="D331" s="12">
        <f t="shared" si="84"/>
        <v>25.833333333333332</v>
      </c>
      <c r="E331" s="29">
        <f t="shared" ref="E331:E381" si="103">IF($A331&lt;=$I$8,E330-G331-H331,0)</f>
        <v>773975.43425944622</v>
      </c>
      <c r="F331" s="2">
        <f t="shared" si="85"/>
        <v>2466.2232258169774</v>
      </c>
      <c r="G331" s="2">
        <f t="shared" si="93"/>
        <v>14330.500378298186</v>
      </c>
      <c r="H331" s="2">
        <f t="shared" si="94"/>
        <v>2542.1163971601932</v>
      </c>
      <c r="I331" s="2">
        <f t="shared" si="102"/>
        <v>19338.840001275355</v>
      </c>
      <c r="J331" s="2">
        <f t="shared" si="100"/>
        <v>499586.70003294665</v>
      </c>
      <c r="K331" s="2">
        <f t="shared" si="86"/>
        <v>7366.178098581292</v>
      </c>
      <c r="L331" s="2">
        <f t="shared" si="86"/>
        <v>190292.93421335003</v>
      </c>
      <c r="M331" s="2"/>
      <c r="N331" s="28">
        <f t="shared" si="101"/>
        <v>2138937.0821427535</v>
      </c>
      <c r="O331" s="2">
        <f t="shared" si="95"/>
        <v>6793.2737722169277</v>
      </c>
      <c r="P331" s="2">
        <f t="shared" si="96"/>
        <v>39473.722955629324</v>
      </c>
      <c r="R331">
        <f t="shared" si="97"/>
        <v>310</v>
      </c>
      <c r="S331" s="89">
        <f t="shared" si="87"/>
        <v>16872.61677545838</v>
      </c>
      <c r="T331" s="89">
        <f>IF(AND(S331=0,S330&gt;0),SUM($G331:$H$381),S331)</f>
        <v>16872.61677545838</v>
      </c>
      <c r="U331" s="82">
        <f>SUM(T331:T$381)</f>
        <v>790848.05103490478</v>
      </c>
      <c r="V331" s="68">
        <f>localspline(R331,'BBG rates'!$G$10:$G$27,'BBG rates'!$K$10:$K$27)</f>
        <v>0.96820138427989721</v>
      </c>
      <c r="W331" s="68">
        <f>locallinterp(R331,'BBG rates'!$G$10:$G$27,'BBG rates'!$J$10:$J$27)</f>
        <v>0.11926666666666666</v>
      </c>
      <c r="X331" s="56">
        <f t="shared" si="98"/>
        <v>0.11920152050333144</v>
      </c>
      <c r="Y331" s="66">
        <f t="shared" si="88"/>
        <v>74.193581246417537</v>
      </c>
      <c r="Z331" s="72">
        <f t="shared" si="89"/>
        <v>0.11257825998204493</v>
      </c>
      <c r="AA331" s="79">
        <f t="shared" si="90"/>
        <v>-21.114753890888743</v>
      </c>
      <c r="AB331" s="81">
        <f t="shared" si="99"/>
        <v>-3.2038650959447315E-2</v>
      </c>
      <c r="AD331" s="95">
        <f>locallinterp(R331,'BBG rates'!$N$10:$N$369,'BBG rates'!$P$10:$P$369)</f>
        <v>25.883767611737607</v>
      </c>
      <c r="AI331" s="185">
        <f t="shared" si="91"/>
        <v>310</v>
      </c>
      <c r="AJ331" s="127">
        <f>locallinterp(MIN(AI331,CAP_Senior*12),'BBG rates'!$X$24:$X$65,'BBG rates'!$Y$24:$Y$65)</f>
        <v>67.918742488467984</v>
      </c>
      <c r="AK331" s="127">
        <f>locallinterp(MIN(AI331,CAP_CB*12),'BBG rates'!$AA$25:$AA$40,'BBG rates'!$AC$25:$AC$40)</f>
        <v>11</v>
      </c>
      <c r="AL331" s="144">
        <f t="shared" si="92"/>
        <v>20.676186223039558</v>
      </c>
      <c r="AM331" s="142">
        <f>(SUMPRODUCT(AL331:AL$381,G331:G$381)+SUMPRODUCT(AL331:AL$381,H331:H$381))/12</f>
        <v>1362643.4647771318</v>
      </c>
    </row>
    <row r="332" spans="1:39" x14ac:dyDescent="0.2">
      <c r="A332" s="7">
        <v>311</v>
      </c>
      <c r="B332" s="7">
        <v>155.5</v>
      </c>
      <c r="C332" s="7">
        <v>77.75</v>
      </c>
      <c r="D332" s="12">
        <f t="shared" si="84"/>
        <v>25.916666666666668</v>
      </c>
      <c r="E332" s="29">
        <f t="shared" si="103"/>
        <v>757160.41790057847</v>
      </c>
      <c r="F332" s="2">
        <f t="shared" si="85"/>
        <v>2413.6067474460792</v>
      </c>
      <c r="G332" s="2">
        <f t="shared" si="93"/>
        <v>14328.12875439569</v>
      </c>
      <c r="H332" s="2">
        <f t="shared" si="94"/>
        <v>2486.8876044720964</v>
      </c>
      <c r="I332" s="2">
        <f t="shared" si="102"/>
        <v>19228.623106313866</v>
      </c>
      <c r="J332" s="2">
        <f t="shared" si="100"/>
        <v>498341.81550530106</v>
      </c>
      <c r="K332" s="2">
        <f t="shared" si="86"/>
        <v>7301.4272392418034</v>
      </c>
      <c r="L332" s="2">
        <f t="shared" si="86"/>
        <v>189228.65595035008</v>
      </c>
      <c r="M332" s="2"/>
      <c r="N332" s="28">
        <f t="shared" si="101"/>
        <v>2099340.2621999909</v>
      </c>
      <c r="O332" s="2">
        <f t="shared" si="95"/>
        <v>6670.1767850836295</v>
      </c>
      <c r="P332" s="2">
        <f t="shared" si="96"/>
        <v>39596.819942762624</v>
      </c>
      <c r="R332">
        <f t="shared" si="97"/>
        <v>311</v>
      </c>
      <c r="S332" s="89">
        <f t="shared" si="87"/>
        <v>16815.016358867786</v>
      </c>
      <c r="T332" s="89">
        <f>IF(AND(S332=0,S331&gt;0),SUM($G332:$H$381),S332)</f>
        <v>16815.016358867786</v>
      </c>
      <c r="U332" s="82">
        <f>SUM(T332:T$381)</f>
        <v>773975.43425944645</v>
      </c>
      <c r="V332" s="68">
        <f>localspline(R332,'BBG rates'!$G$10:$G$27,'BBG rates'!$K$10:$K$27)</f>
        <v>0.96814342786945207</v>
      </c>
      <c r="W332" s="68">
        <f>locallinterp(R332,'BBG rates'!$G$10:$G$27,'BBG rates'!$J$10:$J$27)</f>
        <v>0.11899333333333333</v>
      </c>
      <c r="X332" s="56">
        <f t="shared" si="98"/>
        <v>0.11892848531660505</v>
      </c>
      <c r="Y332" s="66">
        <f t="shared" si="88"/>
        <v>72.517546600996994</v>
      </c>
      <c r="Z332" s="72">
        <f t="shared" si="89"/>
        <v>0.1124338733107979</v>
      </c>
      <c r="AA332" s="79">
        <f t="shared" si="90"/>
        <v>-20.664273991187553</v>
      </c>
      <c r="AB332" s="81">
        <f t="shared" si="99"/>
        <v>-3.2038650959447308E-2</v>
      </c>
      <c r="AD332" s="95">
        <f>locallinterp(R332,'BBG rates'!$N$10:$N$369,'BBG rates'!$P$10:$P$369)</f>
        <v>25.964446230726729</v>
      </c>
      <c r="AI332" s="185">
        <f t="shared" si="91"/>
        <v>311</v>
      </c>
      <c r="AJ332" s="127">
        <f>locallinterp(MIN(AI332,CAP_Senior*12),'BBG rates'!$X$24:$X$65,'BBG rates'!$Y$24:$Y$65)</f>
        <v>67.918742488467984</v>
      </c>
      <c r="AK332" s="127">
        <f>locallinterp(MIN(AI332,CAP_CB*12),'BBG rates'!$AA$25:$AA$40,'BBG rates'!$AC$25:$AC$40)</f>
        <v>11</v>
      </c>
      <c r="AL332" s="144">
        <f t="shared" si="92"/>
        <v>20.676186223039558</v>
      </c>
      <c r="AM332" s="142">
        <f>(SUMPRODUCT(AL332:AL$381,G332:G$381)+SUMPRODUCT(AL332:AL$381,H332:H$381))/12</f>
        <v>1333571.684233852</v>
      </c>
    </row>
    <row r="333" spans="1:39" x14ac:dyDescent="0.2">
      <c r="A333" s="7">
        <v>312</v>
      </c>
      <c r="B333" s="7">
        <v>156</v>
      </c>
      <c r="C333" s="7">
        <v>78</v>
      </c>
      <c r="D333" s="12">
        <f t="shared" si="84"/>
        <v>26</v>
      </c>
      <c r="E333" s="29">
        <f t="shared" si="103"/>
        <v>740402.81299831939</v>
      </c>
      <c r="F333" s="2">
        <f t="shared" si="85"/>
        <v>2361.169893321618</v>
      </c>
      <c r="G333" s="2">
        <f t="shared" si="93"/>
        <v>14325.757522984721</v>
      </c>
      <c r="H333" s="2">
        <f t="shared" si="94"/>
        <v>2431.8473792743484</v>
      </c>
      <c r="I333" s="2">
        <f t="shared" si="102"/>
        <v>19118.774795580688</v>
      </c>
      <c r="J333" s="2">
        <f t="shared" si="100"/>
        <v>497088.14468509791</v>
      </c>
      <c r="K333" s="2">
        <f t="shared" si="86"/>
        <v>7237.1473024611387</v>
      </c>
      <c r="L333" s="2">
        <f t="shared" si="86"/>
        <v>188165.82986398961</v>
      </c>
      <c r="M333" s="2"/>
      <c r="N333" s="28">
        <f t="shared" si="101"/>
        <v>2059619.9613978097</v>
      </c>
      <c r="O333" s="2">
        <f t="shared" si="95"/>
        <v>6546.6959256650052</v>
      </c>
      <c r="P333" s="2">
        <f t="shared" si="96"/>
        <v>39720.300802181249</v>
      </c>
      <c r="R333">
        <f t="shared" si="97"/>
        <v>312</v>
      </c>
      <c r="S333" s="89">
        <f t="shared" si="87"/>
        <v>16757.604902259071</v>
      </c>
      <c r="T333" s="89">
        <f>IF(AND(S333=0,S332&gt;0),SUM($G333:$H$381),S333)</f>
        <v>16757.604902259071</v>
      </c>
      <c r="U333" s="82">
        <f>SUM(T333:T$381)</f>
        <v>757160.41790057847</v>
      </c>
      <c r="V333" s="68">
        <f>localspline(R333,'BBG rates'!$G$10:$G$27,'BBG rates'!$K$10:$K$27)</f>
        <v>0.96808868841590112</v>
      </c>
      <c r="W333" s="68">
        <f>locallinterp(R333,'BBG rates'!$G$10:$G$27,'BBG rates'!$J$10:$J$27)</f>
        <v>0.11871999999999999</v>
      </c>
      <c r="X333" s="56">
        <f t="shared" si="98"/>
        <v>0.11865544944642537</v>
      </c>
      <c r="Y333" s="66">
        <f t="shared" si="88"/>
        <v>70.8510595792186</v>
      </c>
      <c r="Z333" s="72">
        <f t="shared" si="89"/>
        <v>0.1122896409862597</v>
      </c>
      <c r="AA333" s="79">
        <f t="shared" si="90"/>
        <v>-20.215331957854918</v>
      </c>
      <c r="AB333" s="81">
        <f t="shared" si="99"/>
        <v>-3.2038650959447315E-2</v>
      </c>
      <c r="AD333" s="95">
        <f>locallinterp(R333,'BBG rates'!$N$10:$N$369,'BBG rates'!$P$10:$P$369)</f>
        <v>26.045120288094722</v>
      </c>
      <c r="AI333" s="185">
        <f t="shared" si="91"/>
        <v>312</v>
      </c>
      <c r="AJ333" s="127">
        <f>locallinterp(MIN(AI333,CAP_Senior*12),'BBG rates'!$X$24:$X$65,'BBG rates'!$Y$24:$Y$65)</f>
        <v>67.918742488467984</v>
      </c>
      <c r="AK333" s="127">
        <f>locallinterp(MIN(AI333,CAP_CB*12),'BBG rates'!$AA$25:$AA$40,'BBG rates'!$AC$25:$AC$40)</f>
        <v>11</v>
      </c>
      <c r="AL333" s="144">
        <f t="shared" si="92"/>
        <v>20.676186223039558</v>
      </c>
      <c r="AM333" s="142">
        <f>(SUMPRODUCT(AL333:AL$381,G333:G$381)+SUMPRODUCT(AL333:AL$381,H333:H$381))/12</f>
        <v>1304599.1501022347</v>
      </c>
    </row>
    <row r="334" spans="1:39" x14ac:dyDescent="0.2">
      <c r="A334" s="7">
        <v>313</v>
      </c>
      <c r="B334" s="7">
        <v>156.5</v>
      </c>
      <c r="C334" s="7">
        <v>78.25</v>
      </c>
      <c r="D334" s="12">
        <f t="shared" si="84"/>
        <v>26.083333333333332</v>
      </c>
      <c r="E334" s="29">
        <f t="shared" si="103"/>
        <v>723702.4312113577</v>
      </c>
      <c r="F334" s="2">
        <f t="shared" si="85"/>
        <v>2308.9120741805909</v>
      </c>
      <c r="G334" s="2">
        <f t="shared" si="93"/>
        <v>14323.386684000319</v>
      </c>
      <c r="H334" s="2">
        <f t="shared" si="94"/>
        <v>2376.9951029613517</v>
      </c>
      <c r="I334" s="2">
        <f t="shared" si="102"/>
        <v>19009.293861142261</v>
      </c>
      <c r="J334" s="2">
        <f t="shared" si="100"/>
        <v>495825.74821146065</v>
      </c>
      <c r="K334" s="2">
        <f t="shared" si="86"/>
        <v>7173.3350964798728</v>
      </c>
      <c r="L334" s="2">
        <f t="shared" si="86"/>
        <v>187104.49043318335</v>
      </c>
      <c r="M334" s="2"/>
      <c r="N334" s="28">
        <f t="shared" si="101"/>
        <v>2019775.7946668365</v>
      </c>
      <c r="O334" s="2">
        <f t="shared" si="95"/>
        <v>6422.8299968730125</v>
      </c>
      <c r="P334" s="2">
        <f t="shared" si="96"/>
        <v>39844.166730973237</v>
      </c>
      <c r="R334">
        <f t="shared" si="97"/>
        <v>313</v>
      </c>
      <c r="S334" s="89">
        <f t="shared" si="87"/>
        <v>16700.381786961672</v>
      </c>
      <c r="T334" s="89">
        <f>IF(AND(S334=0,S333&gt;0),SUM($G334:$H$381),S334)</f>
        <v>16700.381786961672</v>
      </c>
      <c r="U334" s="82">
        <f>SUM(T334:T$381)</f>
        <v>740402.81299831939</v>
      </c>
      <c r="V334" s="68">
        <f>localspline(R334,'BBG rates'!$G$10:$G$27,'BBG rates'!$K$10:$K$27)</f>
        <v>0.96803710026712531</v>
      </c>
      <c r="W334" s="68">
        <f>locallinterp(R334,'BBG rates'!$G$10:$G$27,'BBG rates'!$J$10:$J$27)</f>
        <v>0.11844666666666666</v>
      </c>
      <c r="X334" s="56">
        <f t="shared" si="98"/>
        <v>0.11838241289279239</v>
      </c>
      <c r="Y334" s="66">
        <f t="shared" si="88"/>
        <v>69.194075294782621</v>
      </c>
      <c r="Z334" s="72">
        <f t="shared" si="89"/>
        <v>0.11214556305842617</v>
      </c>
      <c r="AA334" s="79">
        <f t="shared" si="90"/>
        <v>-19.767922745871751</v>
      </c>
      <c r="AB334" s="81">
        <f t="shared" si="99"/>
        <v>-3.2038650959447322E-2</v>
      </c>
      <c r="AD334" s="95">
        <f>locallinterp(R334,'BBG rates'!$N$10:$N$369,'BBG rates'!$P$10:$P$369)</f>
        <v>26.125790046450316</v>
      </c>
      <c r="AI334" s="185">
        <f t="shared" si="91"/>
        <v>313</v>
      </c>
      <c r="AJ334" s="127">
        <f>locallinterp(MIN(AI334,CAP_Senior*12),'BBG rates'!$X$24:$X$65,'BBG rates'!$Y$24:$Y$65)</f>
        <v>67.918742488467984</v>
      </c>
      <c r="AK334" s="127">
        <f>locallinterp(MIN(AI334,CAP_CB*12),'BBG rates'!$AA$25:$AA$40,'BBG rates'!$AC$25:$AC$40)</f>
        <v>11</v>
      </c>
      <c r="AL334" s="144">
        <f t="shared" si="92"/>
        <v>20.676186223039558</v>
      </c>
      <c r="AM334" s="142">
        <f>(SUMPRODUCT(AL334:AL$381,G334:G$381)+SUMPRODUCT(AL334:AL$381,H334:H$381))/12</f>
        <v>1275725.5368012988</v>
      </c>
    </row>
    <row r="335" spans="1:39" x14ac:dyDescent="0.2">
      <c r="A335" s="7">
        <v>314</v>
      </c>
      <c r="B335" s="7">
        <v>157</v>
      </c>
      <c r="C335" s="7">
        <v>78.5</v>
      </c>
      <c r="D335" s="12">
        <f t="shared" si="84"/>
        <v>26.166666666666668</v>
      </c>
      <c r="E335" s="29">
        <f t="shared" si="103"/>
        <v>707059.08481502731</v>
      </c>
      <c r="F335" s="2">
        <f t="shared" si="85"/>
        <v>2256.832702689293</v>
      </c>
      <c r="G335" s="2">
        <f t="shared" si="93"/>
        <v>14321.01623737754</v>
      </c>
      <c r="H335" s="2">
        <f t="shared" si="94"/>
        <v>2322.3301589528755</v>
      </c>
      <c r="I335" s="2">
        <f t="shared" si="102"/>
        <v>18900.179099019708</v>
      </c>
      <c r="J335" s="2">
        <f t="shared" si="100"/>
        <v>494554.68642434903</v>
      </c>
      <c r="K335" s="2">
        <f t="shared" si="86"/>
        <v>7109.9874505024236</v>
      </c>
      <c r="L335" s="2">
        <f t="shared" si="86"/>
        <v>186044.67162148008</v>
      </c>
      <c r="M335" s="2"/>
      <c r="N335" s="28">
        <f t="shared" si="101"/>
        <v>1979807.3757368769</v>
      </c>
      <c r="O335" s="2">
        <f t="shared" si="95"/>
        <v>6298.5777978865435</v>
      </c>
      <c r="P335" s="2">
        <f t="shared" si="96"/>
        <v>39968.418929959713</v>
      </c>
      <c r="R335">
        <f t="shared" si="97"/>
        <v>314</v>
      </c>
      <c r="S335" s="89">
        <f t="shared" si="87"/>
        <v>16643.346396330417</v>
      </c>
      <c r="T335" s="89">
        <f>IF(AND(S335=0,S334&gt;0),SUM($G335:$H$381),S335)</f>
        <v>16643.346396330417</v>
      </c>
      <c r="U335" s="82">
        <f>SUM(T335:T$381)</f>
        <v>723702.4312113577</v>
      </c>
      <c r="V335" s="68">
        <f>localspline(R335,'BBG rates'!$G$10:$G$27,'BBG rates'!$K$10:$K$27)</f>
        <v>0.96798853805882634</v>
      </c>
      <c r="W335" s="68">
        <f>locallinterp(R335,'BBG rates'!$G$10:$G$27,'BBG rates'!$J$10:$J$27)</f>
        <v>0.11817333333333332</v>
      </c>
      <c r="X335" s="56">
        <f t="shared" si="98"/>
        <v>0.11810937565597257</v>
      </c>
      <c r="Y335" s="66">
        <f t="shared" si="88"/>
        <v>67.546549051306485</v>
      </c>
      <c r="Z335" s="72">
        <f t="shared" si="89"/>
        <v>0.1120016395770479</v>
      </c>
      <c r="AA335" s="79">
        <f t="shared" si="90"/>
        <v>-19.32204132673677</v>
      </c>
      <c r="AB335" s="81">
        <f t="shared" si="99"/>
        <v>-3.2038650959447315E-2</v>
      </c>
      <c r="AD335" s="95">
        <f>locallinterp(R335,'BBG rates'!$N$10:$N$369,'BBG rates'!$P$10:$P$369)</f>
        <v>26.206455757955219</v>
      </c>
      <c r="AI335" s="185">
        <f t="shared" si="91"/>
        <v>314</v>
      </c>
      <c r="AJ335" s="127">
        <f>locallinterp(MIN(AI335,CAP_Senior*12),'BBG rates'!$X$24:$X$65,'BBG rates'!$Y$24:$Y$65)</f>
        <v>67.918742488467984</v>
      </c>
      <c r="AK335" s="127">
        <f>locallinterp(MIN(AI335,CAP_CB*12),'BBG rates'!$AA$25:$AA$40,'BBG rates'!$AC$25:$AC$40)</f>
        <v>11</v>
      </c>
      <c r="AL335" s="144">
        <f t="shared" si="92"/>
        <v>20.676186223039558</v>
      </c>
      <c r="AM335" s="142">
        <f>(SUMPRODUCT(AL335:AL$381,G335:G$381)+SUMPRODUCT(AL335:AL$381,H335:H$381))/12</f>
        <v>1246950.5198160424</v>
      </c>
    </row>
    <row r="336" spans="1:39" x14ac:dyDescent="0.2">
      <c r="A336" s="7">
        <v>315</v>
      </c>
      <c r="B336" s="7">
        <v>157.5</v>
      </c>
      <c r="C336" s="7">
        <v>78.75</v>
      </c>
      <c r="D336" s="12">
        <f t="shared" si="84"/>
        <v>26.25</v>
      </c>
      <c r="E336" s="29">
        <f t="shared" si="103"/>
        <v>690472.58669928845</v>
      </c>
      <c r="F336" s="2">
        <f t="shared" si="85"/>
        <v>2204.931193436998</v>
      </c>
      <c r="G336" s="2">
        <f t="shared" si="93"/>
        <v>14318.646183051458</v>
      </c>
      <c r="H336" s="2">
        <f t="shared" si="94"/>
        <v>2267.8519326874252</v>
      </c>
      <c r="I336" s="2">
        <f t="shared" si="102"/>
        <v>18791.429309175885</v>
      </c>
      <c r="J336" s="2">
        <f t="shared" si="100"/>
        <v>493275.01936586696</v>
      </c>
      <c r="K336" s="2">
        <f t="shared" si="86"/>
        <v>7047.1012145614222</v>
      </c>
      <c r="L336" s="2">
        <f t="shared" si="86"/>
        <v>184986.40688223732</v>
      </c>
      <c r="M336" s="2"/>
      <c r="N336" s="28">
        <f t="shared" si="101"/>
        <v>1939714.3171331703</v>
      </c>
      <c r="O336" s="2">
        <f t="shared" si="95"/>
        <v>6173.9381241397859</v>
      </c>
      <c r="P336" s="2">
        <f t="shared" si="96"/>
        <v>40093.058603706479</v>
      </c>
      <c r="R336">
        <f t="shared" si="97"/>
        <v>315</v>
      </c>
      <c r="S336" s="89">
        <f t="shared" si="87"/>
        <v>16586.498115738883</v>
      </c>
      <c r="T336" s="89">
        <f>IF(AND(S336=0,S335&gt;0),SUM($G336:$H$381),S336)</f>
        <v>16586.498115738883</v>
      </c>
      <c r="U336" s="82">
        <f>SUM(T336:T$381)</f>
        <v>707059.08481502743</v>
      </c>
      <c r="V336" s="68">
        <f>localspline(R336,'BBG rates'!$G$10:$G$27,'BBG rates'!$K$10:$K$27)</f>
        <v>0.96794299596928113</v>
      </c>
      <c r="W336" s="68">
        <f>locallinterp(R336,'BBG rates'!$G$10:$G$27,'BBG rates'!$J$10:$J$27)</f>
        <v>0.1179</v>
      </c>
      <c r="X336" s="56">
        <f t="shared" si="98"/>
        <v>0.11783633773596591</v>
      </c>
      <c r="Y336" s="66">
        <f t="shared" si="88"/>
        <v>65.908436341559266</v>
      </c>
      <c r="Z336" s="72">
        <f t="shared" si="89"/>
        <v>0.11185787059162355</v>
      </c>
      <c r="AA336" s="79">
        <f t="shared" si="90"/>
        <v>-18.877682688412431</v>
      </c>
      <c r="AB336" s="81">
        <f t="shared" si="99"/>
        <v>-3.2038650959447308E-2</v>
      </c>
      <c r="AD336" s="95">
        <f>locallinterp(R336,'BBG rates'!$N$10:$N$369,'BBG rates'!$P$10:$P$369)</f>
        <v>26.287117674285991</v>
      </c>
      <c r="AI336" s="185">
        <f t="shared" si="91"/>
        <v>315</v>
      </c>
      <c r="AJ336" s="127">
        <f>locallinterp(MIN(AI336,CAP_Senior*12),'BBG rates'!$X$24:$X$65,'BBG rates'!$Y$24:$Y$65)</f>
        <v>67.918742488467984</v>
      </c>
      <c r="AK336" s="127">
        <f>locallinterp(MIN(AI336,CAP_CB*12),'BBG rates'!$AA$25:$AA$40,'BBG rates'!$AC$25:$AC$40)</f>
        <v>11</v>
      </c>
      <c r="AL336" s="144">
        <f t="shared" si="92"/>
        <v>20.676186223039558</v>
      </c>
      <c r="AM336" s="142">
        <f>(SUMPRODUCT(AL336:AL$381,G336:G$381)+SUMPRODUCT(AL336:AL$381,H336:H$381))/12</f>
        <v>1218273.7756939521</v>
      </c>
    </row>
    <row r="337" spans="1:39" x14ac:dyDescent="0.2">
      <c r="A337" s="7">
        <v>316</v>
      </c>
      <c r="B337" s="7">
        <v>158</v>
      </c>
      <c r="C337" s="7">
        <v>79</v>
      </c>
      <c r="D337" s="12">
        <f t="shared" si="84"/>
        <v>26.333333333333332</v>
      </c>
      <c r="E337" s="29">
        <f t="shared" si="103"/>
        <v>673942.75036671571</v>
      </c>
      <c r="F337" s="2">
        <f t="shared" si="85"/>
        <v>2153.2069629296648</v>
      </c>
      <c r="G337" s="2">
        <f t="shared" si="93"/>
        <v>14316.276520957137</v>
      </c>
      <c r="H337" s="2">
        <f t="shared" si="94"/>
        <v>2213.559811615632</v>
      </c>
      <c r="I337" s="2">
        <f t="shared" si="102"/>
        <v>18683.043295502433</v>
      </c>
      <c r="J337" s="2">
        <f t="shared" si="100"/>
        <v>491986.80678156408</v>
      </c>
      <c r="K337" s="2">
        <f t="shared" si="86"/>
        <v>6984.6732593829256</v>
      </c>
      <c r="L337" s="2">
        <f t="shared" si="86"/>
        <v>183929.72916375037</v>
      </c>
      <c r="M337" s="2"/>
      <c r="N337" s="28">
        <f t="shared" si="101"/>
        <v>1899496.2301726346</v>
      </c>
      <c r="O337" s="2">
        <f t="shared" si="95"/>
        <v>6048.9097673105443</v>
      </c>
      <c r="P337" s="2">
        <f t="shared" si="96"/>
        <v>40218.0869605357</v>
      </c>
      <c r="R337">
        <f t="shared" si="97"/>
        <v>316</v>
      </c>
      <c r="S337" s="89">
        <f t="shared" si="87"/>
        <v>16529.83633257277</v>
      </c>
      <c r="T337" s="89">
        <f>IF(AND(S337=0,S336&gt;0),SUM($G337:$H$381),S337)</f>
        <v>16529.83633257277</v>
      </c>
      <c r="U337" s="82">
        <f>SUM(T337:T$381)</f>
        <v>690472.58669928857</v>
      </c>
      <c r="V337" s="68">
        <f>localspline(R337,'BBG rates'!$G$10:$G$27,'BBG rates'!$K$10:$K$27)</f>
        <v>0.96790046783256334</v>
      </c>
      <c r="W337" s="68">
        <f>locallinterp(R337,'BBG rates'!$G$10:$G$27,'BBG rates'!$J$10:$J$27)</f>
        <v>0.11762666666666667</v>
      </c>
      <c r="X337" s="56">
        <f t="shared" si="98"/>
        <v>0.11756329913250596</v>
      </c>
      <c r="Y337" s="66">
        <f t="shared" si="88"/>
        <v>64.279692846706624</v>
      </c>
      <c r="Z337" s="72">
        <f t="shared" si="89"/>
        <v>0.11171425615140562</v>
      </c>
      <c r="AA337" s="79">
        <f t="shared" si="90"/>
        <v>-18.434841835271023</v>
      </c>
      <c r="AB337" s="81">
        <f t="shared" si="99"/>
        <v>-3.2038650959447308E-2</v>
      </c>
      <c r="AD337" s="95">
        <f>locallinterp(R337,'BBG rates'!$N$10:$N$369,'BBG rates'!$P$10:$P$369)</f>
        <v>26.367776046605371</v>
      </c>
      <c r="AI337" s="185">
        <f t="shared" si="91"/>
        <v>316</v>
      </c>
      <c r="AJ337" s="127">
        <f>locallinterp(MIN(AI337,CAP_Senior*12),'BBG rates'!$X$24:$X$65,'BBG rates'!$Y$24:$Y$65)</f>
        <v>67.918742488467984</v>
      </c>
      <c r="AK337" s="127">
        <f>locallinterp(MIN(AI337,CAP_CB*12),'BBG rates'!$AA$25:$AA$40,'BBG rates'!$AC$25:$AC$40)</f>
        <v>11</v>
      </c>
      <c r="AL337" s="144">
        <f t="shared" si="92"/>
        <v>20.676186223039558</v>
      </c>
      <c r="AM337" s="142">
        <f>(SUMPRODUCT(AL337:AL$381,G337:G$381)+SUMPRODUCT(AL337:AL$381,H337:H$381))/12</f>
        <v>1189694.9820415261</v>
      </c>
    </row>
    <row r="338" spans="1:39" x14ac:dyDescent="0.2">
      <c r="A338" s="7">
        <v>317</v>
      </c>
      <c r="B338" s="7">
        <v>158.5</v>
      </c>
      <c r="C338" s="7">
        <v>79.25</v>
      </c>
      <c r="D338" s="12">
        <f t="shared" si="84"/>
        <v>26.416666666666668</v>
      </c>
      <c r="E338" s="29">
        <f t="shared" si="103"/>
        <v>657469.38993049238</v>
      </c>
      <c r="F338" s="2">
        <f t="shared" si="85"/>
        <v>2101.6594295836608</v>
      </c>
      <c r="G338" s="2">
        <f t="shared" si="93"/>
        <v>14313.907251029676</v>
      </c>
      <c r="H338" s="2">
        <f t="shared" si="94"/>
        <v>2159.4531851936681</v>
      </c>
      <c r="I338" s="2">
        <f t="shared" si="102"/>
        <v>18575.019865807008</v>
      </c>
      <c r="J338" s="2">
        <f t="shared" si="100"/>
        <v>490690.10812173516</v>
      </c>
      <c r="K338" s="2">
        <f t="shared" si="86"/>
        <v>6922.7004762525539</v>
      </c>
      <c r="L338" s="2">
        <f t="shared" si="86"/>
        <v>182874.67091433832</v>
      </c>
      <c r="M338" s="2"/>
      <c r="N338" s="28">
        <f t="shared" si="101"/>
        <v>1859152.7249600969</v>
      </c>
      <c r="O338" s="2">
        <f t="shared" si="95"/>
        <v>5923.4915153085267</v>
      </c>
      <c r="P338" s="2">
        <f t="shared" si="96"/>
        <v>40343.505212537719</v>
      </c>
      <c r="R338">
        <f t="shared" si="97"/>
        <v>317</v>
      </c>
      <c r="S338" s="89">
        <f t="shared" si="87"/>
        <v>16473.360436223345</v>
      </c>
      <c r="T338" s="89">
        <f>IF(AND(S338=0,S337&gt;0),SUM($G338:$H$381),S338)</f>
        <v>16473.360436223345</v>
      </c>
      <c r="U338" s="82">
        <f>SUM(T338:T$381)</f>
        <v>673942.75036671583</v>
      </c>
      <c r="V338" s="68">
        <f>localspline(R338,'BBG rates'!$G$10:$G$27,'BBG rates'!$K$10:$K$27)</f>
        <v>0.96786076871107452</v>
      </c>
      <c r="W338" s="68">
        <f>locallinterp(R338,'BBG rates'!$G$10:$G$27,'BBG rates'!$J$10:$J$27)</f>
        <v>0.11735333333333334</v>
      </c>
      <c r="X338" s="56">
        <f t="shared" si="98"/>
        <v>0.11729025984585917</v>
      </c>
      <c r="Y338" s="66">
        <f t="shared" si="88"/>
        <v>62.660274435558605</v>
      </c>
      <c r="Z338" s="72">
        <f t="shared" si="89"/>
        <v>0.11157079630540657</v>
      </c>
      <c r="AA338" s="79">
        <f t="shared" si="90"/>
        <v>-17.993513788040946</v>
      </c>
      <c r="AB338" s="81">
        <f t="shared" si="99"/>
        <v>-3.2038650959447301E-2</v>
      </c>
      <c r="AD338" s="95">
        <f>locallinterp(R338,'BBG rates'!$N$10:$N$369,'BBG rates'!$P$10:$P$369)</f>
        <v>26.448431110664629</v>
      </c>
      <c r="AI338" s="185">
        <f t="shared" si="91"/>
        <v>317</v>
      </c>
      <c r="AJ338" s="127">
        <f>locallinterp(MIN(AI338,CAP_Senior*12),'BBG rates'!$X$24:$X$65,'BBG rates'!$Y$24:$Y$65)</f>
        <v>67.918742488467984</v>
      </c>
      <c r="AK338" s="127">
        <f>locallinterp(MIN(AI338,CAP_CB*12),'BBG rates'!$AA$25:$AA$40,'BBG rates'!$AC$25:$AC$40)</f>
        <v>11</v>
      </c>
      <c r="AL338" s="144">
        <f t="shared" si="92"/>
        <v>20.676186223039558</v>
      </c>
      <c r="AM338" s="142">
        <f>(SUMPRODUCT(AL338:AL$381,G338:G$381)+SUMPRODUCT(AL338:AL$381,H338:H$381))/12</f>
        <v>1161213.8175208061</v>
      </c>
    </row>
    <row r="339" spans="1:39" x14ac:dyDescent="0.2">
      <c r="A339" s="7">
        <v>318</v>
      </c>
      <c r="B339" s="7">
        <v>159</v>
      </c>
      <c r="C339" s="7">
        <v>79.5</v>
      </c>
      <c r="D339" s="12">
        <f t="shared" si="84"/>
        <v>26.5</v>
      </c>
      <c r="E339" s="29">
        <f t="shared" si="103"/>
        <v>641052.32011241151</v>
      </c>
      <c r="F339" s="2">
        <f t="shared" si="85"/>
        <v>2050.2880137195084</v>
      </c>
      <c r="G339" s="2">
        <f t="shared" si="93"/>
        <v>14311.538373204165</v>
      </c>
      <c r="H339" s="2">
        <f t="shared" si="94"/>
        <v>2105.5314448766785</v>
      </c>
      <c r="I339" s="2">
        <f t="shared" si="102"/>
        <v>18467.357831800349</v>
      </c>
      <c r="J339" s="2">
        <f t="shared" si="100"/>
        <v>489384.98254270927</v>
      </c>
      <c r="K339" s="2">
        <f t="shared" si="86"/>
        <v>6861.1797768824217</v>
      </c>
      <c r="L339" s="2">
        <f t="shared" si="86"/>
        <v>181821.26408738419</v>
      </c>
      <c r="M339" s="2"/>
      <c r="N339" s="28">
        <f t="shared" si="101"/>
        <v>1818683.4103845141</v>
      </c>
      <c r="O339" s="2">
        <f t="shared" si="95"/>
        <v>5797.6821522635928</v>
      </c>
      <c r="P339" s="2">
        <f t="shared" si="96"/>
        <v>40469.31457558267</v>
      </c>
      <c r="R339">
        <f t="shared" si="97"/>
        <v>318</v>
      </c>
      <c r="S339" s="89">
        <f t="shared" si="87"/>
        <v>16417.069818080843</v>
      </c>
      <c r="T339" s="89">
        <f>IF(AND(S339=0,S338&gt;0),SUM($G339:$H$381),S339)</f>
        <v>16417.069818080843</v>
      </c>
      <c r="U339" s="82">
        <f>SUM(T339:T$381)</f>
        <v>657469.38993049262</v>
      </c>
      <c r="V339" s="68">
        <f>localspline(R339,'BBG rates'!$G$10:$G$27,'BBG rates'!$K$10:$K$27)</f>
        <v>0.96782395232434282</v>
      </c>
      <c r="W339" s="68">
        <f>locallinterp(R339,'BBG rates'!$G$10:$G$27,'BBG rates'!$J$10:$J$27)</f>
        <v>0.11708</v>
      </c>
      <c r="X339" s="56">
        <f t="shared" si="98"/>
        <v>0.11701721987602554</v>
      </c>
      <c r="Y339" s="66">
        <f t="shared" si="88"/>
        <v>61.050137163809332</v>
      </c>
      <c r="Z339" s="72">
        <f t="shared" si="89"/>
        <v>0.11142749110238612</v>
      </c>
      <c r="AA339" s="79">
        <f t="shared" si="90"/>
        <v>-17.553693583753173</v>
      </c>
      <c r="AB339" s="81">
        <f t="shared" si="99"/>
        <v>-3.2038650959447294E-2</v>
      </c>
      <c r="AD339" s="95">
        <f>locallinterp(R339,'BBG rates'!$N$10:$N$369,'BBG rates'!$P$10:$P$369)</f>
        <v>26.529083106691658</v>
      </c>
      <c r="AI339" s="185">
        <f t="shared" si="91"/>
        <v>318</v>
      </c>
      <c r="AJ339" s="127">
        <f>locallinterp(MIN(AI339,CAP_Senior*12),'BBG rates'!$X$24:$X$65,'BBG rates'!$Y$24:$Y$65)</f>
        <v>67.918742488467984</v>
      </c>
      <c r="AK339" s="127">
        <f>locallinterp(MIN(AI339,CAP_CB*12),'BBG rates'!$AA$25:$AA$40,'BBG rates'!$AC$25:$AC$40)</f>
        <v>11</v>
      </c>
      <c r="AL339" s="144">
        <f t="shared" si="92"/>
        <v>20.676186223039558</v>
      </c>
      <c r="AM339" s="142">
        <f>(SUMPRODUCT(AL339:AL$381,G339:G$381)+SUMPRODUCT(AL339:AL$381,H339:H$381))/12</f>
        <v>1132829.9618459223</v>
      </c>
    </row>
    <row r="340" spans="1:39" x14ac:dyDescent="0.2">
      <c r="A340" s="7">
        <v>319</v>
      </c>
      <c r="B340" s="7">
        <v>159.5</v>
      </c>
      <c r="C340" s="7">
        <v>79.75</v>
      </c>
      <c r="D340" s="12">
        <f t="shared" si="84"/>
        <v>26.583333333333332</v>
      </c>
      <c r="E340" s="29">
        <f t="shared" si="103"/>
        <v>624691.35624088359</v>
      </c>
      <c r="F340" s="2">
        <f t="shared" si="85"/>
        <v>1999.0921375556522</v>
      </c>
      <c r="G340" s="2">
        <f t="shared" si="93"/>
        <v>14309.169887415717</v>
      </c>
      <c r="H340" s="2">
        <f t="shared" si="94"/>
        <v>2051.7939841122393</v>
      </c>
      <c r="I340" s="2">
        <f t="shared" si="102"/>
        <v>18360.056009083608</v>
      </c>
      <c r="J340" s="2">
        <f t="shared" si="100"/>
        <v>488071.48890813923</v>
      </c>
      <c r="K340" s="2">
        <f t="shared" si="86"/>
        <v>6800.10809327898</v>
      </c>
      <c r="L340" s="2">
        <f t="shared" si="86"/>
        <v>180769.54014633287</v>
      </c>
      <c r="M340" s="2"/>
      <c r="N340" s="28">
        <f t="shared" si="101"/>
        <v>1778087.8941151819</v>
      </c>
      <c r="O340" s="2">
        <f t="shared" si="95"/>
        <v>5671.4804585139664</v>
      </c>
      <c r="P340" s="2">
        <f t="shared" si="96"/>
        <v>40595.516269332285</v>
      </c>
      <c r="R340">
        <f t="shared" si="97"/>
        <v>319</v>
      </c>
      <c r="S340" s="89">
        <f t="shared" si="87"/>
        <v>16360.963871527956</v>
      </c>
      <c r="T340" s="89">
        <f>IF(AND(S340=0,S339&gt;0),SUM($G340:$H$381),S340)</f>
        <v>16360.963871527956</v>
      </c>
      <c r="U340" s="82">
        <f>SUM(T340:T$381)</f>
        <v>641052.32011241163</v>
      </c>
      <c r="V340" s="68">
        <f>localspline(R340,'BBG rates'!$G$10:$G$27,'BBG rates'!$K$10:$K$27)</f>
        <v>0.9677898933292014</v>
      </c>
      <c r="W340" s="68">
        <f>locallinterp(R340,'BBG rates'!$G$10:$G$27,'BBG rates'!$J$10:$J$27)</f>
        <v>0.11680666666666667</v>
      </c>
      <c r="X340" s="56">
        <f t="shared" si="98"/>
        <v>0.11674417922273861</v>
      </c>
      <c r="Y340" s="66">
        <f t="shared" si="88"/>
        <v>59.449237273290642</v>
      </c>
      <c r="Z340" s="72">
        <f t="shared" si="89"/>
        <v>0.11128434059085709</v>
      </c>
      <c r="AA340" s="79">
        <f t="shared" si="90"/>
        <v>-17.115376275687865</v>
      </c>
      <c r="AB340" s="81">
        <f t="shared" si="99"/>
        <v>-3.2038650959447308E-2</v>
      </c>
      <c r="AD340" s="95">
        <f>locallinterp(R340,'BBG rates'!$N$10:$N$369,'BBG rates'!$P$10:$P$369)</f>
        <v>26.609732264469091</v>
      </c>
      <c r="AI340" s="185">
        <f t="shared" si="91"/>
        <v>319</v>
      </c>
      <c r="AJ340" s="127">
        <f>locallinterp(MIN(AI340,CAP_Senior*12),'BBG rates'!$X$24:$X$65,'BBG rates'!$Y$24:$Y$65)</f>
        <v>67.918742488467984</v>
      </c>
      <c r="AK340" s="127">
        <f>locallinterp(MIN(AI340,CAP_CB*12),'BBG rates'!$AA$25:$AA$40,'BBG rates'!$AC$25:$AC$40)</f>
        <v>11</v>
      </c>
      <c r="AL340" s="144">
        <f t="shared" si="92"/>
        <v>20.676186223039558</v>
      </c>
      <c r="AM340" s="142">
        <f>(SUMPRODUCT(AL340:AL$381,G340:G$381)+SUMPRODUCT(AL340:AL$381,H340:H$381))/12</f>
        <v>1104543.095779649</v>
      </c>
    </row>
    <row r="341" spans="1:39" x14ac:dyDescent="0.2">
      <c r="A341" s="7">
        <v>320</v>
      </c>
      <c r="B341" s="7">
        <v>160</v>
      </c>
      <c r="C341" s="7">
        <v>80</v>
      </c>
      <c r="D341" s="12">
        <f t="shared" si="84"/>
        <v>26.666666666666668</v>
      </c>
      <c r="E341" s="29">
        <f t="shared" si="103"/>
        <v>608386.31424895022</v>
      </c>
      <c r="F341" s="2">
        <f t="shared" si="85"/>
        <v>1948.0712252022452</v>
      </c>
      <c r="G341" s="2">
        <f t="shared" si="93"/>
        <v>14306.801793599454</v>
      </c>
      <c r="H341" s="2">
        <f t="shared" si="94"/>
        <v>1998.2401983338332</v>
      </c>
      <c r="I341" s="2">
        <f t="shared" si="102"/>
        <v>18253.113217135535</v>
      </c>
      <c r="J341" s="2">
        <f t="shared" si="100"/>
        <v>486749.68579028093</v>
      </c>
      <c r="K341" s="2">
        <f t="shared" si="86"/>
        <v>6739.4823776116591</v>
      </c>
      <c r="L341" s="2">
        <f t="shared" si="86"/>
        <v>179719.53006964424</v>
      </c>
      <c r="M341" s="2"/>
      <c r="N341" s="28">
        <f t="shared" si="101"/>
        <v>1737365.7825979299</v>
      </c>
      <c r="O341" s="2">
        <f t="shared" si="95"/>
        <v>5544.8852105944143</v>
      </c>
      <c r="P341" s="2">
        <f t="shared" si="96"/>
        <v>40722.11151725184</v>
      </c>
      <c r="R341">
        <f t="shared" si="97"/>
        <v>320</v>
      </c>
      <c r="S341" s="89">
        <f t="shared" si="87"/>
        <v>16305.041991933287</v>
      </c>
      <c r="T341" s="89">
        <f>IF(AND(S341=0,S340&gt;0),SUM($G341:$H$381),S341)</f>
        <v>16305.041991933287</v>
      </c>
      <c r="U341" s="82">
        <f>SUM(T341:T$381)</f>
        <v>624691.3562408837</v>
      </c>
      <c r="V341" s="68">
        <f>localspline(R341,'BBG rates'!$G$10:$G$27,'BBG rates'!$K$10:$K$27)</f>
        <v>0.96775852607353074</v>
      </c>
      <c r="W341" s="68">
        <f>locallinterp(R341,'BBG rates'!$G$10:$G$27,'BBG rates'!$J$10:$J$27)</f>
        <v>0.11653333333333334</v>
      </c>
      <c r="X341" s="56">
        <f t="shared" si="98"/>
        <v>0.11647113788599839</v>
      </c>
      <c r="Y341" s="66">
        <f t="shared" si="88"/>
        <v>57.857531191228631</v>
      </c>
      <c r="Z341" s="72">
        <f t="shared" si="89"/>
        <v>0.11114134481909209</v>
      </c>
      <c r="AA341" s="79">
        <f t="shared" si="90"/>
        <v>-16.67855693332119</v>
      </c>
      <c r="AB341" s="81">
        <f t="shared" si="99"/>
        <v>-3.2038650959447308E-2</v>
      </c>
      <c r="AD341" s="95">
        <f>locallinterp(R341,'BBG rates'!$N$10:$N$369,'BBG rates'!$P$10:$P$369)</f>
        <v>26.690378808308552</v>
      </c>
      <c r="AI341" s="185">
        <f t="shared" si="91"/>
        <v>320</v>
      </c>
      <c r="AJ341" s="127">
        <f>locallinterp(MIN(AI341,CAP_Senior*12),'BBG rates'!$X$24:$X$65,'BBG rates'!$Y$24:$Y$65)</f>
        <v>67.918742488467984</v>
      </c>
      <c r="AK341" s="127">
        <f>locallinterp(MIN(AI341,CAP_CB*12),'BBG rates'!$AA$25:$AA$40,'BBG rates'!$AC$25:$AC$40)</f>
        <v>11</v>
      </c>
      <c r="AL341" s="144">
        <f t="shared" si="92"/>
        <v>20.676186223039558</v>
      </c>
      <c r="AM341" s="142">
        <f>(SUMPRODUCT(AL341:AL$381,G341:G$381)+SUMPRODUCT(AL341:AL$381,H341:H$381))/12</f>
        <v>1076352.901129971</v>
      </c>
    </row>
    <row r="342" spans="1:39" x14ac:dyDescent="0.2">
      <c r="A342" s="7">
        <v>321</v>
      </c>
      <c r="B342" s="7">
        <v>160.5</v>
      </c>
      <c r="C342" s="7">
        <v>80.25</v>
      </c>
      <c r="D342" s="12">
        <f t="shared" ref="D342:D381" si="104">A342/12</f>
        <v>26.75</v>
      </c>
      <c r="E342" s="29">
        <f t="shared" si="103"/>
        <v>592137.01067230536</v>
      </c>
      <c r="F342" s="2">
        <f t="shared" ref="F342:F381" si="105">IF($A342&lt;=$I$8,-IPMT($G$11,1,$I$8-$A342+1,$E341),0)</f>
        <v>1897.2247026549544</v>
      </c>
      <c r="G342" s="2">
        <f t="shared" si="93"/>
        <v>14304.434091690497</v>
      </c>
      <c r="H342" s="2">
        <f t="shared" si="94"/>
        <v>1944.8694849543492</v>
      </c>
      <c r="I342" s="2">
        <f t="shared" si="102"/>
        <v>18146.5282792998</v>
      </c>
      <c r="J342" s="2">
        <f t="shared" si="100"/>
        <v>485419.63147126965</v>
      </c>
      <c r="K342" s="2">
        <f t="shared" ref="K342:L381" si="106">I342/(1+$F$12)^IF($I$7=1,$A342,IF($I$7=2,$B342,IF($I$7=4,$C342,$D342)))</f>
        <v>6679.2996020823866</v>
      </c>
      <c r="L342" s="2">
        <f t="shared" si="106"/>
        <v>178671.26435570384</v>
      </c>
      <c r="M342" s="2"/>
      <c r="N342" s="28">
        <f t="shared" si="101"/>
        <v>1696516.6810513081</v>
      </c>
      <c r="O342" s="2">
        <f t="shared" si="95"/>
        <v>5417.8951812243822</v>
      </c>
      <c r="P342" s="2">
        <f t="shared" si="96"/>
        <v>40849.101546621867</v>
      </c>
      <c r="R342">
        <f t="shared" si="97"/>
        <v>321</v>
      </c>
      <c r="S342" s="89">
        <f t="shared" ref="S342:S381" si="107">IF(D342&lt;$I$9,G342+H342,0)</f>
        <v>16249.303576644847</v>
      </c>
      <c r="T342" s="89">
        <f>IF(AND(S342=0,S341&gt;0),SUM($G342:$H$381),S342)</f>
        <v>16249.303576644847</v>
      </c>
      <c r="U342" s="82">
        <f>SUM(T342:T$381)</f>
        <v>608386.31424895034</v>
      </c>
      <c r="V342" s="68">
        <f>localspline(R342,'BBG rates'!$G$10:$G$27,'BBG rates'!$K$10:$K$27)</f>
        <v>0.96772972526288314</v>
      </c>
      <c r="W342" s="68">
        <f>locallinterp(R342,'BBG rates'!$G$10:$G$27,'BBG rates'!$J$10:$J$27)</f>
        <v>0.11626</v>
      </c>
      <c r="X342" s="56">
        <f t="shared" si="98"/>
        <v>0.11619809586607133</v>
      </c>
      <c r="Y342" s="66">
        <f t="shared" ref="Y342:Y380" si="108">T342*X342%/12+Y343</f>
        <v>56.274975529495748</v>
      </c>
      <c r="Z342" s="72">
        <f t="shared" ref="Z342:Z381" si="109">IF(U342=0,0,Y342*1200/U342)</f>
        <v>0.11099850383511715</v>
      </c>
      <c r="AA342" s="79">
        <f t="shared" ref="AA342:AA381" si="110">T342*$AA$17%/12+AA343</f>
        <v>-16.243230642272287</v>
      </c>
      <c r="AB342" s="81">
        <f t="shared" si="99"/>
        <v>-3.2038650959447308E-2</v>
      </c>
      <c r="AD342" s="95">
        <f>locallinterp(R342,'BBG rates'!$N$10:$N$369,'BBG rates'!$P$10:$P$369)</f>
        <v>26.771022952080457</v>
      </c>
      <c r="AI342" s="185">
        <f t="shared" ref="AI342:AI381" si="111">A342</f>
        <v>321</v>
      </c>
      <c r="AJ342" s="127">
        <f>locallinterp(MIN(AI342,CAP_Senior*12),'BBG rates'!$X$24:$X$65,'BBG rates'!$Y$24:$Y$65)</f>
        <v>67.918742488467984</v>
      </c>
      <c r="AK342" s="127">
        <f>locallinterp(MIN(AI342,CAP_CB*12),'BBG rates'!$AA$25:$AA$40,'BBG rates'!$AC$25:$AC$40)</f>
        <v>11</v>
      </c>
      <c r="AL342" s="144">
        <f t="shared" ref="AL342:AL381" si="112">SUMPRODUCT(AJ342:AK342,$AJ$19:$AK$19)</f>
        <v>20.676186223039558</v>
      </c>
      <c r="AM342" s="142">
        <f>(SUMPRODUCT(AL342:AL$381,G342:G$381)+SUMPRODUCT(AL342:AL$381,H342:H$381))/12</f>
        <v>1048259.0607466636</v>
      </c>
    </row>
    <row r="343" spans="1:39" x14ac:dyDescent="0.2">
      <c r="A343" s="7">
        <v>322</v>
      </c>
      <c r="B343" s="7">
        <v>161</v>
      </c>
      <c r="C343" s="7">
        <v>80.5</v>
      </c>
      <c r="D343" s="12">
        <f t="shared" si="104"/>
        <v>26.833333333333332</v>
      </c>
      <c r="E343" s="29">
        <f t="shared" si="103"/>
        <v>575943.2626473218</v>
      </c>
      <c r="F343" s="2">
        <f t="shared" si="105"/>
        <v>1846.5519977887909</v>
      </c>
      <c r="G343" s="2">
        <f t="shared" ref="G343:G381" si="113">IF($A343&lt;=$I$8,-PPMT($G$11,1,$I$8-$A343+1,$E342),0)</f>
        <v>14302.066781623995</v>
      </c>
      <c r="H343" s="2">
        <f t="shared" ref="H343:H381" si="114">IF($A343&lt;=$I$8,(E342-G343)*$G$13,0)</f>
        <v>1891.6812433596012</v>
      </c>
      <c r="I343" s="2">
        <f t="shared" si="102"/>
        <v>18040.300022772386</v>
      </c>
      <c r="J343" s="2">
        <f t="shared" si="100"/>
        <v>484081.38394439232</v>
      </c>
      <c r="K343" s="2">
        <f t="shared" si="106"/>
        <v>6619.5567587959476</v>
      </c>
      <c r="L343" s="2">
        <f t="shared" si="106"/>
        <v>177624.77302769123</v>
      </c>
      <c r="M343" s="2"/>
      <c r="N343" s="28">
        <f t="shared" si="101"/>
        <v>1655540.1934627579</v>
      </c>
      <c r="O343" s="2">
        <f t="shared" ref="O343:O381" si="115">IF($A343&lt;=$I$8,-IPMT($G$11,1,$I$8-$A343+1,$N342),0)</f>
        <v>5290.5091392960967</v>
      </c>
      <c r="P343" s="2">
        <f t="shared" ref="P343:P381" si="116">IF($A343&lt;=$I$8,-PPMT($G$11,1,$I$8-$A343+1,$N342),0)</f>
        <v>40976.487588550139</v>
      </c>
      <c r="R343">
        <f t="shared" ref="R343:R381" si="117">ROUND(D343*12,1)</f>
        <v>322</v>
      </c>
      <c r="S343" s="89">
        <f t="shared" si="107"/>
        <v>16193.748024983595</v>
      </c>
      <c r="T343" s="89">
        <f>IF(AND(S343=0,S342&gt;0),SUM($G343:$H$381),S343)</f>
        <v>16193.748024983595</v>
      </c>
      <c r="U343" s="82">
        <f>SUM(T343:T$381)</f>
        <v>592137.01067230548</v>
      </c>
      <c r="V343" s="68">
        <f>localspline(R343,'BBG rates'!$G$10:$G$27,'BBG rates'!$K$10:$K$27)</f>
        <v>0.96770354453883622</v>
      </c>
      <c r="W343" s="68">
        <f>locallinterp(R343,'BBG rates'!$G$10:$G$27,'BBG rates'!$J$10:$J$27)</f>
        <v>0.11598666666666667</v>
      </c>
      <c r="X343" s="56">
        <f t="shared" ref="X343:X381" si="118">((1+W343%)^(1/12)-1)*1200</f>
        <v>0.11592505316269097</v>
      </c>
      <c r="Y343" s="66">
        <f t="shared" si="108"/>
        <v>54.701527083865855</v>
      </c>
      <c r="Z343" s="72">
        <f t="shared" si="109"/>
        <v>0.11085581768670404</v>
      </c>
      <c r="AA343" s="79">
        <f t="shared" si="110"/>
        <v>-15.809392504250434</v>
      </c>
      <c r="AB343" s="81">
        <f t="shared" ref="AB343:AB381" si="119">IF(U343=0,0,AA343*1200/U343)</f>
        <v>-3.2038650959447308E-2</v>
      </c>
      <c r="AD343" s="95">
        <f>locallinterp(R343,'BBG rates'!$N$10:$N$369,'BBG rates'!$P$10:$P$369)</f>
        <v>26.851664914125362</v>
      </c>
      <c r="AI343" s="185">
        <f t="shared" si="111"/>
        <v>322</v>
      </c>
      <c r="AJ343" s="127">
        <f>locallinterp(MIN(AI343,CAP_Senior*12),'BBG rates'!$X$24:$X$65,'BBG rates'!$Y$24:$Y$65)</f>
        <v>67.918742488467984</v>
      </c>
      <c r="AK343" s="127">
        <f>locallinterp(MIN(AI343,CAP_CB*12),'BBG rates'!$AA$25:$AA$40,'BBG rates'!$AC$25:$AC$40)</f>
        <v>11</v>
      </c>
      <c r="AL343" s="144">
        <f t="shared" si="112"/>
        <v>20.676186223039558</v>
      </c>
      <c r="AM343" s="142">
        <f>(SUMPRODUCT(AL343:AL$381,G343:G$381)+SUMPRODUCT(AL343:AL$381,H343:H$381))/12</f>
        <v>1020261.2585178792</v>
      </c>
    </row>
    <row r="344" spans="1:39" x14ac:dyDescent="0.2">
      <c r="A344" s="7">
        <v>323</v>
      </c>
      <c r="B344" s="7">
        <v>161.5</v>
      </c>
      <c r="C344" s="7">
        <v>80.75</v>
      </c>
      <c r="D344" s="12">
        <f t="shared" si="104"/>
        <v>26.916666666666668</v>
      </c>
      <c r="E344" s="29">
        <f t="shared" si="103"/>
        <v>559804.88790908479</v>
      </c>
      <c r="F344" s="2">
        <f t="shared" si="105"/>
        <v>1796.0525403519543</v>
      </c>
      <c r="G344" s="2">
        <f t="shared" si="113"/>
        <v>14299.699863335107</v>
      </c>
      <c r="H344" s="2">
        <f t="shared" si="114"/>
        <v>1838.6748749018709</v>
      </c>
      <c r="I344" s="2">
        <f t="shared" si="102"/>
        <v>17934.427278588933</v>
      </c>
      <c r="J344" s="2">
        <f t="shared" ref="J344:J381" si="120">IF($I$7=1,I344*A344,IF($I$7=2,I344*B344,IF($I$7=4,I344*C344,I344*D344)))</f>
        <v>482735.00091535214</v>
      </c>
      <c r="K344" s="2">
        <f t="shared" si="106"/>
        <v>6560.2508596311418</v>
      </c>
      <c r="L344" s="2">
        <f t="shared" si="106"/>
        <v>176580.08563840491</v>
      </c>
      <c r="M344" s="2"/>
      <c r="N344" s="28">
        <f t="shared" ref="N344:N381" si="121">IF($A344&lt;=$I$8,N343-P344,0)</f>
        <v>1614435.9225847742</v>
      </c>
      <c r="O344" s="2">
        <f t="shared" si="115"/>
        <v>5162.7258498626334</v>
      </c>
      <c r="P344" s="2">
        <f t="shared" si="116"/>
        <v>41104.27087798361</v>
      </c>
      <c r="R344">
        <f t="shared" si="117"/>
        <v>323</v>
      </c>
      <c r="S344" s="89">
        <f t="shared" si="107"/>
        <v>16138.374738236978</v>
      </c>
      <c r="T344" s="89">
        <f>IF(AND(S344=0,S343&gt;0),SUM($G344:$H$381),S344)</f>
        <v>16138.374738236978</v>
      </c>
      <c r="U344" s="82">
        <f>SUM(T344:T$381)</f>
        <v>575943.2626473218</v>
      </c>
      <c r="V344" s="68">
        <f>localspline(R344,'BBG rates'!$G$10:$G$27,'BBG rates'!$K$10:$K$27)</f>
        <v>0.96767985859766759</v>
      </c>
      <c r="W344" s="68">
        <f>locallinterp(R344,'BBG rates'!$G$10:$G$27,'BBG rates'!$J$10:$J$27)</f>
        <v>0.11571333333333333</v>
      </c>
      <c r="X344" s="56">
        <f t="shared" si="118"/>
        <v>0.11565200977612378</v>
      </c>
      <c r="Y344" s="66">
        <f t="shared" si="108"/>
        <v>53.137142833282986</v>
      </c>
      <c r="Z344" s="72">
        <f t="shared" si="109"/>
        <v>0.11071328642138444</v>
      </c>
      <c r="AA344" s="79">
        <f t="shared" si="110"/>
        <v>-15.37703763700236</v>
      </c>
      <c r="AB344" s="81">
        <f t="shared" si="119"/>
        <v>-3.2038650959447308E-2</v>
      </c>
      <c r="AD344" s="95">
        <f>locallinterp(R344,'BBG rates'!$N$10:$N$369,'BBG rates'!$P$10:$P$369)</f>
        <v>26.932304902341833</v>
      </c>
      <c r="AI344" s="185">
        <f t="shared" si="111"/>
        <v>323</v>
      </c>
      <c r="AJ344" s="127">
        <f>locallinterp(MIN(AI344,CAP_Senior*12),'BBG rates'!$X$24:$X$65,'BBG rates'!$Y$24:$Y$65)</f>
        <v>67.918742488467984</v>
      </c>
      <c r="AK344" s="127">
        <f>locallinterp(MIN(AI344,CAP_CB*12),'BBG rates'!$AA$25:$AA$40,'BBG rates'!$AC$25:$AC$40)</f>
        <v>11</v>
      </c>
      <c r="AL344" s="144">
        <f t="shared" si="112"/>
        <v>20.676186223039558</v>
      </c>
      <c r="AM344" s="142">
        <f>(SUMPRODUCT(AL344:AL$381,G344:G$381)+SUMPRODUCT(AL344:AL$381,H344:H$381))/12</f>
        <v>992359.17936675099</v>
      </c>
    </row>
    <row r="345" spans="1:39" x14ac:dyDescent="0.2">
      <c r="A345" s="7">
        <v>324</v>
      </c>
      <c r="B345" s="7">
        <v>162</v>
      </c>
      <c r="C345" s="7">
        <v>81</v>
      </c>
      <c r="D345" s="12">
        <f t="shared" si="104"/>
        <v>27</v>
      </c>
      <c r="E345" s="29">
        <f t="shared" si="103"/>
        <v>543721.70478943235</v>
      </c>
      <c r="F345" s="2">
        <f t="shared" si="105"/>
        <v>1745.7257619597024</v>
      </c>
      <c r="G345" s="2">
        <f t="shared" si="113"/>
        <v>14297.333336758984</v>
      </c>
      <c r="H345" s="2">
        <f t="shared" si="114"/>
        <v>1785.8497828934683</v>
      </c>
      <c r="I345" s="2">
        <f t="shared" si="102"/>
        <v>17828.908881612155</v>
      </c>
      <c r="J345" s="2">
        <f t="shared" si="120"/>
        <v>481380.53980352817</v>
      </c>
      <c r="K345" s="2">
        <f t="shared" si="106"/>
        <v>6501.3789361128029</v>
      </c>
      <c r="L345" s="2">
        <f t="shared" si="106"/>
        <v>175537.23127504569</v>
      </c>
      <c r="M345" s="2"/>
      <c r="N345" s="28">
        <f t="shared" si="121"/>
        <v>1573203.4699310539</v>
      </c>
      <c r="O345" s="2">
        <f t="shared" si="115"/>
        <v>5034.5440741259417</v>
      </c>
      <c r="P345" s="2">
        <f t="shared" si="116"/>
        <v>41232.452653720298</v>
      </c>
      <c r="R345">
        <f t="shared" si="117"/>
        <v>324</v>
      </c>
      <c r="S345" s="89">
        <f t="shared" si="107"/>
        <v>16083.183119652453</v>
      </c>
      <c r="T345" s="89">
        <f>IF(AND(S345=0,S344&gt;0),SUM($G345:$H$381),S345)</f>
        <v>16083.183119652453</v>
      </c>
      <c r="U345" s="82">
        <f>SUM(T345:T$381)</f>
        <v>559804.88790908491</v>
      </c>
      <c r="V345" s="68">
        <f>localspline(R345,'BBG rates'!$G$10:$G$27,'BBG rates'!$K$10:$K$27)</f>
        <v>0.96765860178725838</v>
      </c>
      <c r="W345" s="68">
        <f>locallinterp(R345,'BBG rates'!$G$10:$G$27,'BBG rates'!$J$10:$J$27)</f>
        <v>0.11544</v>
      </c>
      <c r="X345" s="56">
        <f t="shared" si="118"/>
        <v>0.11537896570610329</v>
      </c>
      <c r="Y345" s="66">
        <f t="shared" si="108"/>
        <v>51.58177993911854</v>
      </c>
      <c r="Z345" s="72">
        <f t="shared" si="109"/>
        <v>0.11057091008643499</v>
      </c>
      <c r="AA345" s="79">
        <f t="shared" si="110"/>
        <v>-14.946161174259746</v>
      </c>
      <c r="AB345" s="81">
        <f t="shared" si="119"/>
        <v>-3.2038650959447308E-2</v>
      </c>
      <c r="AD345" s="95">
        <f>locallinterp(R345,'BBG rates'!$N$10:$N$369,'BBG rates'!$P$10:$P$369)</f>
        <v>27.012943119157438</v>
      </c>
      <c r="AI345" s="185">
        <f t="shared" si="111"/>
        <v>324</v>
      </c>
      <c r="AJ345" s="127">
        <f>locallinterp(MIN(AI345,CAP_Senior*12),'BBG rates'!$X$24:$X$65,'BBG rates'!$Y$24:$Y$65)</f>
        <v>67.918742488467984</v>
      </c>
      <c r="AK345" s="127">
        <f>locallinterp(MIN(AI345,CAP_CB*12),'BBG rates'!$AA$25:$AA$40,'BBG rates'!$AC$25:$AC$40)</f>
        <v>11</v>
      </c>
      <c r="AL345" s="144">
        <f t="shared" si="112"/>
        <v>20.676186223039558</v>
      </c>
      <c r="AM345" s="142">
        <f>(SUMPRODUCT(AL345:AL$381,G345:G$381)+SUMPRODUCT(AL345:AL$381,H345:H$381))/12</f>
        <v>964552.50924800232</v>
      </c>
    </row>
    <row r="346" spans="1:39" x14ac:dyDescent="0.2">
      <c r="A346" s="7">
        <v>325</v>
      </c>
      <c r="B346" s="7">
        <v>162.5</v>
      </c>
      <c r="C346" s="7">
        <v>81.25</v>
      </c>
      <c r="D346" s="12">
        <f t="shared" si="104"/>
        <v>27.083333333333332</v>
      </c>
      <c r="E346" s="29">
        <f t="shared" si="103"/>
        <v>527693.53221500118</v>
      </c>
      <c r="F346" s="2">
        <f t="shared" si="105"/>
        <v>1695.5710960882379</v>
      </c>
      <c r="G346" s="2">
        <f t="shared" si="113"/>
        <v>14294.967201830807</v>
      </c>
      <c r="H346" s="2">
        <f t="shared" si="114"/>
        <v>1733.2053726003164</v>
      </c>
      <c r="I346" s="2">
        <f t="shared" si="102"/>
        <v>17723.743670519361</v>
      </c>
      <c r="J346" s="2">
        <f t="shared" si="120"/>
        <v>480018.0577432327</v>
      </c>
      <c r="K346" s="2">
        <f t="shared" si="106"/>
        <v>6442.9380392846333</v>
      </c>
      <c r="L346" s="2">
        <f t="shared" si="106"/>
        <v>174496.23856395882</v>
      </c>
      <c r="M346" s="2"/>
      <c r="N346" s="28">
        <f t="shared" si="121"/>
        <v>1531842.4357726325</v>
      </c>
      <c r="O346" s="2">
        <f t="shared" si="115"/>
        <v>4905.9625694248371</v>
      </c>
      <c r="P346" s="2">
        <f t="shared" si="116"/>
        <v>41361.034158421411</v>
      </c>
      <c r="R346">
        <f t="shared" si="117"/>
        <v>325</v>
      </c>
      <c r="S346" s="89">
        <f t="shared" si="107"/>
        <v>16028.172574431122</v>
      </c>
      <c r="T346" s="89">
        <f>IF(AND(S346=0,S345&gt;0),SUM($G346:$H$381),S346)</f>
        <v>16028.172574431122</v>
      </c>
      <c r="U346" s="82">
        <f>SUM(T346:T$381)</f>
        <v>543721.70478943246</v>
      </c>
      <c r="V346" s="68">
        <f>localspline(R346,'BBG rates'!$G$10:$G$27,'BBG rates'!$K$10:$K$27)</f>
        <v>0.96763964884790932</v>
      </c>
      <c r="W346" s="68">
        <f>locallinterp(R346,'BBG rates'!$G$10:$G$27,'BBG rates'!$J$10:$J$27)</f>
        <v>0.11516666666666667</v>
      </c>
      <c r="X346" s="56">
        <f t="shared" si="118"/>
        <v>0.11510592095289596</v>
      </c>
      <c r="Y346" s="66">
        <f t="shared" si="108"/>
        <v>50.035395744445744</v>
      </c>
      <c r="Z346" s="72">
        <f t="shared" si="109"/>
        <v>0.11042868872889226</v>
      </c>
      <c r="AA346" s="79">
        <f t="shared" si="110"/>
        <v>-14.516758265686896</v>
      </c>
      <c r="AB346" s="81">
        <f t="shared" si="119"/>
        <v>-3.2038650959447301E-2</v>
      </c>
      <c r="AD346" s="95">
        <f>locallinterp(R346,'BBG rates'!$N$10:$N$369,'BBG rates'!$P$10:$P$369)</f>
        <v>27.093579756561429</v>
      </c>
      <c r="AI346" s="185">
        <f t="shared" si="111"/>
        <v>325</v>
      </c>
      <c r="AJ346" s="127">
        <f>locallinterp(MIN(AI346,CAP_Senior*12),'BBG rates'!$X$24:$X$65,'BBG rates'!$Y$24:$Y$65)</f>
        <v>67.918742488467984</v>
      </c>
      <c r="AK346" s="127">
        <f>locallinterp(MIN(AI346,CAP_CB*12),'BBG rates'!$AA$25:$AA$40,'BBG rates'!$AC$25:$AC$40)</f>
        <v>11</v>
      </c>
      <c r="AL346" s="144">
        <f t="shared" si="112"/>
        <v>20.676186223039558</v>
      </c>
      <c r="AM346" s="142">
        <f>(SUMPRODUCT(AL346:AL$381,G346:G$381)+SUMPRODUCT(AL346:AL$381,H346:H$381))/12</f>
        <v>936840.93514457054</v>
      </c>
    </row>
    <row r="347" spans="1:39" x14ac:dyDescent="0.2">
      <c r="A347" s="7">
        <v>326</v>
      </c>
      <c r="B347" s="7">
        <v>163</v>
      </c>
      <c r="C347" s="7">
        <v>81.5</v>
      </c>
      <c r="D347" s="12">
        <f t="shared" si="104"/>
        <v>27.166666666666668</v>
      </c>
      <c r="E347" s="29">
        <f t="shared" si="103"/>
        <v>511720.18970527989</v>
      </c>
      <c r="F347" s="2">
        <f t="shared" si="105"/>
        <v>1645.5879780686171</v>
      </c>
      <c r="G347" s="2">
        <f t="shared" si="113"/>
        <v>14292.601458485753</v>
      </c>
      <c r="H347" s="2">
        <f t="shared" si="114"/>
        <v>1680.7410512355548</v>
      </c>
      <c r="I347" s="2">
        <f t="shared" si="102"/>
        <v>17618.930487789927</v>
      </c>
      <c r="J347" s="2">
        <f t="shared" si="120"/>
        <v>478647.61158495967</v>
      </c>
      <c r="K347" s="2">
        <f t="shared" si="106"/>
        <v>6384.9252395828316</v>
      </c>
      <c r="L347" s="2">
        <f t="shared" si="106"/>
        <v>173457.13567533359</v>
      </c>
      <c r="M347" s="2"/>
      <c r="N347" s="28">
        <f t="shared" si="121"/>
        <v>1490352.4191340092</v>
      </c>
      <c r="O347" s="2">
        <f t="shared" si="115"/>
        <v>4776.9800892229532</v>
      </c>
      <c r="P347" s="2">
        <f t="shared" si="116"/>
        <v>41490.016638623281</v>
      </c>
      <c r="R347">
        <f t="shared" si="117"/>
        <v>326</v>
      </c>
      <c r="S347" s="89">
        <f t="shared" si="107"/>
        <v>15973.342509721308</v>
      </c>
      <c r="T347" s="89">
        <f>IF(AND(S347=0,S346&gt;0),SUM($G347:$H$381),S347)</f>
        <v>15973.342509721308</v>
      </c>
      <c r="U347" s="82">
        <f>SUM(T347:T$381)</f>
        <v>527693.53221500129</v>
      </c>
      <c r="V347" s="68">
        <f>localspline(R347,'BBG rates'!$G$10:$G$27,'BBG rates'!$K$10:$K$27)</f>
        <v>0.96762299374611638</v>
      </c>
      <c r="W347" s="68">
        <f>locallinterp(R347,'BBG rates'!$G$10:$G$27,'BBG rates'!$J$10:$J$27)</f>
        <v>0.11489333333333333</v>
      </c>
      <c r="X347" s="56">
        <f t="shared" si="118"/>
        <v>0.11483287551623533</v>
      </c>
      <c r="Y347" s="66">
        <f t="shared" si="108"/>
        <v>48.497947773302542</v>
      </c>
      <c r="Z347" s="72">
        <f t="shared" si="109"/>
        <v>0.11028662239553712</v>
      </c>
      <c r="AA347" s="79">
        <f t="shared" si="110"/>
        <v>-14.088824076828574</v>
      </c>
      <c r="AB347" s="81">
        <f t="shared" si="119"/>
        <v>-3.2038650959447308E-2</v>
      </c>
      <c r="AD347" s="95">
        <f>locallinterp(R347,'BBG rates'!$N$10:$N$369,'BBG rates'!$P$10:$P$369)</f>
        <v>27.174215006040271</v>
      </c>
      <c r="AI347" s="185">
        <f t="shared" si="111"/>
        <v>326</v>
      </c>
      <c r="AJ347" s="127">
        <f>locallinterp(MIN(AI347,CAP_Senior*12),'BBG rates'!$X$24:$X$65,'BBG rates'!$Y$24:$Y$65)</f>
        <v>67.918742488467984</v>
      </c>
      <c r="AK347" s="127">
        <f>locallinterp(MIN(AI347,CAP_CB*12),'BBG rates'!$AA$25:$AA$40,'BBG rates'!$AC$25:$AC$40)</f>
        <v>11</v>
      </c>
      <c r="AL347" s="144">
        <f t="shared" si="112"/>
        <v>20.676186223039558</v>
      </c>
      <c r="AM347" s="142">
        <f>(SUMPRODUCT(AL347:AL$381,G347:G$381)+SUMPRODUCT(AL347:AL$381,H347:H$381))/12</f>
        <v>909224.1450642409</v>
      </c>
    </row>
    <row r="348" spans="1:39" x14ac:dyDescent="0.2">
      <c r="A348" s="7">
        <v>327</v>
      </c>
      <c r="B348" s="7">
        <v>163.5</v>
      </c>
      <c r="C348" s="7">
        <v>81.75</v>
      </c>
      <c r="D348" s="12">
        <f t="shared" si="104"/>
        <v>27.25</v>
      </c>
      <c r="E348" s="29">
        <f t="shared" si="103"/>
        <v>495801.49737066776</v>
      </c>
      <c r="F348" s="2">
        <f t="shared" si="105"/>
        <v>1595.7758450806762</v>
      </c>
      <c r="G348" s="2">
        <f t="shared" si="113"/>
        <v>14290.236106659022</v>
      </c>
      <c r="H348" s="2">
        <f t="shared" si="114"/>
        <v>1628.4562279531654</v>
      </c>
      <c r="I348" s="2">
        <f t="shared" si="102"/>
        <v>17514.468179692863</v>
      </c>
      <c r="J348" s="2">
        <f t="shared" si="120"/>
        <v>477269.25789663056</v>
      </c>
      <c r="K348" s="2">
        <f t="shared" si="106"/>
        <v>6327.3376267105723</v>
      </c>
      <c r="L348" s="2">
        <f t="shared" si="106"/>
        <v>172419.9503278631</v>
      </c>
      <c r="M348" s="2"/>
      <c r="N348" s="28">
        <f t="shared" si="121"/>
        <v>1448733.0177892596</v>
      </c>
      <c r="O348" s="2">
        <f t="shared" si="115"/>
        <v>4647.5953830966564</v>
      </c>
      <c r="P348" s="2">
        <f t="shared" si="116"/>
        <v>41619.401344749582</v>
      </c>
      <c r="R348">
        <f t="shared" si="117"/>
        <v>327</v>
      </c>
      <c r="S348" s="89">
        <f t="shared" si="107"/>
        <v>15918.692334612188</v>
      </c>
      <c r="T348" s="89">
        <f>IF(AND(S348=0,S347&gt;0),SUM($G348:$H$381),S348)</f>
        <v>15918.692334612188</v>
      </c>
      <c r="U348" s="82">
        <f>SUM(T348:T$381)</f>
        <v>511720.18970528001</v>
      </c>
      <c r="V348" s="68">
        <f>localspline(R348,'BBG rates'!$G$10:$G$27,'BBG rates'!$K$10:$K$27)</f>
        <v>0.96760863042313483</v>
      </c>
      <c r="W348" s="68">
        <f>locallinterp(R348,'BBG rates'!$G$10:$G$27,'BBG rates'!$J$10:$J$27)</f>
        <v>0.11462</v>
      </c>
      <c r="X348" s="56">
        <f t="shared" si="118"/>
        <v>0.11455982939612142</v>
      </c>
      <c r="Y348" s="66">
        <f t="shared" si="108"/>
        <v>46.969393729971692</v>
      </c>
      <c r="Z348" s="72">
        <f t="shared" si="109"/>
        <v>0.11014471113291012</v>
      </c>
      <c r="AA348" s="79">
        <f t="shared" si="110"/>
        <v>-13.662353789058022</v>
      </c>
      <c r="AB348" s="81">
        <f t="shared" si="119"/>
        <v>-3.2038650959447301E-2</v>
      </c>
      <c r="AD348" s="95">
        <f>locallinterp(R348,'BBG rates'!$N$10:$N$369,'BBG rates'!$P$10:$P$369)</f>
        <v>27.25484905857553</v>
      </c>
      <c r="AI348" s="185">
        <f t="shared" si="111"/>
        <v>327</v>
      </c>
      <c r="AJ348" s="127">
        <f>locallinterp(MIN(AI348,CAP_Senior*12),'BBG rates'!$X$24:$X$65,'BBG rates'!$Y$24:$Y$65)</f>
        <v>67.918742488467984</v>
      </c>
      <c r="AK348" s="127">
        <f>locallinterp(MIN(AI348,CAP_CB*12),'BBG rates'!$AA$25:$AA$40,'BBG rates'!$AC$25:$AC$40)</f>
        <v>11</v>
      </c>
      <c r="AL348" s="144">
        <f t="shared" si="112"/>
        <v>20.676186223039558</v>
      </c>
      <c r="AM348" s="142">
        <f>(SUMPRODUCT(AL348:AL$381,G348:G$381)+SUMPRODUCT(AL348:AL$381,H348:H$381))/12</f>
        <v>881701.82803629164</v>
      </c>
    </row>
    <row r="349" spans="1:39" x14ac:dyDescent="0.2">
      <c r="A349" s="7">
        <v>328</v>
      </c>
      <c r="B349" s="7">
        <v>164</v>
      </c>
      <c r="C349" s="7">
        <v>82</v>
      </c>
      <c r="D349" s="12">
        <f t="shared" si="104"/>
        <v>27.333333333333332</v>
      </c>
      <c r="E349" s="29">
        <f t="shared" si="103"/>
        <v>479937.27591054031</v>
      </c>
      <c r="F349" s="2">
        <f t="shared" si="105"/>
        <v>1546.1341361469808</v>
      </c>
      <c r="G349" s="2">
        <f t="shared" si="113"/>
        <v>14287.871146285821</v>
      </c>
      <c r="H349" s="2">
        <f t="shared" si="114"/>
        <v>1576.3503138416174</v>
      </c>
      <c r="I349" s="2">
        <f t="shared" si="102"/>
        <v>17410.355596274418</v>
      </c>
      <c r="J349" s="2">
        <f t="shared" si="120"/>
        <v>475883.05296483409</v>
      </c>
      <c r="K349" s="2">
        <f t="shared" si="106"/>
        <v>6270.1723095132575</v>
      </c>
      <c r="L349" s="2">
        <f t="shared" si="106"/>
        <v>171384.70979336236</v>
      </c>
      <c r="M349" s="2"/>
      <c r="N349" s="28">
        <f t="shared" si="121"/>
        <v>1406983.8282581363</v>
      </c>
      <c r="O349" s="2">
        <f t="shared" si="115"/>
        <v>4517.8071967229262</v>
      </c>
      <c r="P349" s="2">
        <f t="shared" si="116"/>
        <v>41749.189531123317</v>
      </c>
      <c r="R349">
        <f t="shared" si="117"/>
        <v>328</v>
      </c>
      <c r="S349" s="89">
        <f t="shared" si="107"/>
        <v>15864.221460127439</v>
      </c>
      <c r="T349" s="89">
        <f>IF(AND(S349=0,S348&gt;0),SUM($G349:$H$381),S349)</f>
        <v>15864.221460127439</v>
      </c>
      <c r="U349" s="82">
        <f>SUM(T349:T$381)</f>
        <v>495801.49737066781</v>
      </c>
      <c r="V349" s="68">
        <f>localspline(R349,'BBG rates'!$G$10:$G$27,'BBG rates'!$K$10:$K$27)</f>
        <v>0.96759643362220082</v>
      </c>
      <c r="W349" s="68">
        <f>locallinterp(R349,'BBG rates'!$G$10:$G$27,'BBG rates'!$J$10:$J$27)</f>
        <v>0.11434666666666667</v>
      </c>
      <c r="X349" s="56">
        <f t="shared" si="118"/>
        <v>0.11428678259282066</v>
      </c>
      <c r="Y349" s="66">
        <f t="shared" si="108"/>
        <v>45.449691498252925</v>
      </c>
      <c r="Z349" s="72">
        <f t="shared" si="109"/>
        <v>0.11000295498730403</v>
      </c>
      <c r="AA349" s="79">
        <f t="shared" si="110"/>
        <v>-13.237342599525132</v>
      </c>
      <c r="AB349" s="81">
        <f t="shared" si="119"/>
        <v>-3.2038650959447308E-2</v>
      </c>
      <c r="AD349" s="95">
        <f>locallinterp(R349,'BBG rates'!$N$10:$N$369,'BBG rates'!$P$10:$P$369)</f>
        <v>27.335482094710713</v>
      </c>
      <c r="AI349" s="185">
        <f t="shared" si="111"/>
        <v>328</v>
      </c>
      <c r="AJ349" s="127">
        <f>locallinterp(MIN(AI349,CAP_Senior*12),'BBG rates'!$X$24:$X$65,'BBG rates'!$Y$24:$Y$65)</f>
        <v>67.918742488467984</v>
      </c>
      <c r="AK349" s="127">
        <f>locallinterp(MIN(AI349,CAP_CB*12),'BBG rates'!$AA$25:$AA$40,'BBG rates'!$AC$25:$AC$40)</f>
        <v>11</v>
      </c>
      <c r="AL349" s="144">
        <f t="shared" si="112"/>
        <v>20.676186223039558</v>
      </c>
      <c r="AM349" s="142">
        <f>(SUMPRODUCT(AL349:AL$381,G349:G$381)+SUMPRODUCT(AL349:AL$381,H349:H$381))/12</f>
        <v>854273.6741081489</v>
      </c>
    </row>
    <row r="350" spans="1:39" x14ac:dyDescent="0.2">
      <c r="A350" s="7">
        <v>329</v>
      </c>
      <c r="B350" s="7">
        <v>164.5</v>
      </c>
      <c r="C350" s="7">
        <v>82.25</v>
      </c>
      <c r="D350" s="12">
        <f t="shared" si="104"/>
        <v>27.416666666666668</v>
      </c>
      <c r="E350" s="29">
        <f t="shared" si="103"/>
        <v>464127.34661132144</v>
      </c>
      <c r="F350" s="2">
        <f t="shared" si="105"/>
        <v>1496.6622921267904</v>
      </c>
      <c r="G350" s="2">
        <f t="shared" si="113"/>
        <v>14285.506577301365</v>
      </c>
      <c r="H350" s="2">
        <f t="shared" si="114"/>
        <v>1524.4227219175368</v>
      </c>
      <c r="I350" s="2">
        <f t="shared" si="102"/>
        <v>17306.591591345692</v>
      </c>
      <c r="J350" s="2">
        <f t="shared" si="120"/>
        <v>474489.05279606109</v>
      </c>
      <c r="K350" s="2">
        <f t="shared" si="106"/>
        <v>6213.4264158545839</v>
      </c>
      <c r="L350" s="2">
        <f t="shared" si="106"/>
        <v>170351.4409013465</v>
      </c>
      <c r="M350" s="2"/>
      <c r="N350" s="28">
        <f t="shared" si="121"/>
        <v>1365104.4458021573</v>
      </c>
      <c r="O350" s="2">
        <f t="shared" si="115"/>
        <v>4387.6142718671917</v>
      </c>
      <c r="P350" s="2">
        <f t="shared" si="116"/>
        <v>41879.382455979059</v>
      </c>
      <c r="R350">
        <f t="shared" si="117"/>
        <v>329</v>
      </c>
      <c r="S350" s="89">
        <f t="shared" si="107"/>
        <v>15809.929299218902</v>
      </c>
      <c r="T350" s="89">
        <f>IF(AND(S350=0,S349&gt;0),SUM($G350:$H$381),S350)</f>
        <v>15809.929299218902</v>
      </c>
      <c r="U350" s="82">
        <f>SUM(T350:T$381)</f>
        <v>479937.27591054043</v>
      </c>
      <c r="V350" s="68">
        <f>localspline(R350,'BBG rates'!$G$10:$G$27,'BBG rates'!$K$10:$K$27)</f>
        <v>0.96758627811460796</v>
      </c>
      <c r="W350" s="68">
        <f>locallinterp(R350,'BBG rates'!$G$10:$G$27,'BBG rates'!$J$10:$J$27)</f>
        <v>0.11407333333333333</v>
      </c>
      <c r="X350" s="56">
        <f t="shared" si="118"/>
        <v>0.1140137351060666</v>
      </c>
      <c r="Y350" s="66">
        <f t="shared" si="108"/>
        <v>43.93879914073797</v>
      </c>
      <c r="Z350" s="72">
        <f t="shared" si="109"/>
        <v>0.1098613540047548</v>
      </c>
      <c r="AA350" s="79">
        <f t="shared" si="110"/>
        <v>-12.813785721104802</v>
      </c>
      <c r="AB350" s="81">
        <f t="shared" si="119"/>
        <v>-3.2038650959447308E-2</v>
      </c>
      <c r="AD350" s="95">
        <f>locallinterp(R350,'BBG rates'!$N$10:$N$369,'BBG rates'!$P$10:$P$369)</f>
        <v>27.416114284553597</v>
      </c>
      <c r="AI350" s="185">
        <f t="shared" si="111"/>
        <v>329</v>
      </c>
      <c r="AJ350" s="127">
        <f>locallinterp(MIN(AI350,CAP_Senior*12),'BBG rates'!$X$24:$X$65,'BBG rates'!$Y$24:$Y$65)</f>
        <v>67.918742488467984</v>
      </c>
      <c r="AK350" s="127">
        <f>locallinterp(MIN(AI350,CAP_CB*12),'BBG rates'!$AA$25:$AA$40,'BBG rates'!$AC$25:$AC$40)</f>
        <v>11</v>
      </c>
      <c r="AL350" s="144">
        <f t="shared" si="112"/>
        <v>20.676186223039558</v>
      </c>
      <c r="AM350" s="142">
        <f>(SUMPRODUCT(AL350:AL$381,G350:G$381)+SUMPRODUCT(AL350:AL$381,H350:H$381))/12</f>
        <v>826939.37434205425</v>
      </c>
    </row>
    <row r="351" spans="1:39" x14ac:dyDescent="0.2">
      <c r="A351" s="7">
        <v>330</v>
      </c>
      <c r="B351" s="7">
        <v>165</v>
      </c>
      <c r="C351" s="7">
        <v>82.5</v>
      </c>
      <c r="D351" s="12">
        <f t="shared" si="104"/>
        <v>27.5</v>
      </c>
      <c r="E351" s="29">
        <f t="shared" si="103"/>
        <v>448371.5313445612</v>
      </c>
      <c r="F351" s="2">
        <f t="shared" si="105"/>
        <v>1447.3597557100484</v>
      </c>
      <c r="G351" s="2">
        <f t="shared" si="113"/>
        <v>14283.142399640879</v>
      </c>
      <c r="H351" s="2">
        <f t="shared" si="114"/>
        <v>1472.6728671193912</v>
      </c>
      <c r="I351" s="2">
        <f t="shared" si="102"/>
        <v>17203.175022470321</v>
      </c>
      <c r="J351" s="2">
        <f t="shared" si="120"/>
        <v>473087.31311793381</v>
      </c>
      <c r="K351" s="2">
        <f t="shared" si="106"/>
        <v>6157.0970924934036</v>
      </c>
      <c r="L351" s="2">
        <f t="shared" si="106"/>
        <v>169320.17004356859</v>
      </c>
      <c r="M351" s="2"/>
      <c r="N351" s="28">
        <f t="shared" si="121"/>
        <v>1323094.4644206823</v>
      </c>
      <c r="O351" s="2">
        <f t="shared" si="115"/>
        <v>4257.0153463711367</v>
      </c>
      <c r="P351" s="2">
        <f t="shared" si="116"/>
        <v>42009.981381475111</v>
      </c>
      <c r="R351">
        <f t="shared" si="117"/>
        <v>330</v>
      </c>
      <c r="S351" s="89">
        <f t="shared" si="107"/>
        <v>15755.81526676027</v>
      </c>
      <c r="T351" s="89">
        <f>IF(AND(S351=0,S350&gt;0),SUM($G351:$H$381),S351)</f>
        <v>15755.81526676027</v>
      </c>
      <c r="U351" s="82">
        <f>SUM(T351:T$381)</f>
        <v>464127.3466113215</v>
      </c>
      <c r="V351" s="68">
        <f>localspline(R351,'BBG rates'!$G$10:$G$27,'BBG rates'!$K$10:$K$27)</f>
        <v>0.96757821740857253</v>
      </c>
      <c r="W351" s="68">
        <f>locallinterp(R351,'BBG rates'!$G$10:$G$27,'BBG rates'!$J$10:$J$27)</f>
        <v>0.1138</v>
      </c>
      <c r="X351" s="56">
        <f t="shared" si="118"/>
        <v>0.11374068693612571</v>
      </c>
      <c r="Y351" s="66">
        <f t="shared" si="108"/>
        <v>42.436674898098985</v>
      </c>
      <c r="Z351" s="72">
        <f t="shared" si="109"/>
        <v>0.1097199082310583</v>
      </c>
      <c r="AA351" s="79">
        <f t="shared" si="110"/>
        <v>-12.391678382345457</v>
      </c>
      <c r="AB351" s="81">
        <f t="shared" si="119"/>
        <v>-3.2038650959447308E-2</v>
      </c>
      <c r="AD351" s="95">
        <f>locallinterp(R351,'BBG rates'!$N$10:$N$369,'BBG rates'!$P$10:$P$369)</f>
        <v>27.496745802670979</v>
      </c>
      <c r="AI351" s="185">
        <f t="shared" si="111"/>
        <v>330</v>
      </c>
      <c r="AJ351" s="127">
        <f>locallinterp(MIN(AI351,CAP_Senior*12),'BBG rates'!$X$24:$X$65,'BBG rates'!$Y$24:$Y$65)</f>
        <v>67.918742488467984</v>
      </c>
      <c r="AK351" s="127">
        <f>locallinterp(MIN(AI351,CAP_CB*12),'BBG rates'!$AA$25:$AA$40,'BBG rates'!$AC$25:$AC$40)</f>
        <v>11</v>
      </c>
      <c r="AL351" s="144">
        <f t="shared" si="112"/>
        <v>20.676186223039558</v>
      </c>
      <c r="AM351" s="142">
        <f>(SUMPRODUCT(AL351:AL$381,G351:G$381)+SUMPRODUCT(AL351:AL$381,H351:H$381))/12</f>
        <v>799698.62081174273</v>
      </c>
    </row>
    <row r="352" spans="1:39" x14ac:dyDescent="0.2">
      <c r="A352" s="7">
        <v>331</v>
      </c>
      <c r="B352" s="7">
        <v>165.5</v>
      </c>
      <c r="C352" s="7">
        <v>82.75</v>
      </c>
      <c r="D352" s="12">
        <f t="shared" si="104"/>
        <v>27.583333333333332</v>
      </c>
      <c r="E352" s="29">
        <f t="shared" si="103"/>
        <v>432669.65256502043</v>
      </c>
      <c r="F352" s="2">
        <f t="shared" si="105"/>
        <v>1398.2259714113868</v>
      </c>
      <c r="G352" s="2">
        <f t="shared" si="113"/>
        <v>14280.778613239605</v>
      </c>
      <c r="H352" s="2">
        <f t="shared" si="114"/>
        <v>1421.1001663011996</v>
      </c>
      <c r="I352" s="2">
        <f t="shared" si="102"/>
        <v>17100.104750952192</v>
      </c>
      <c r="J352" s="2">
        <f t="shared" si="120"/>
        <v>471677.88938043127</v>
      </c>
      <c r="K352" s="2">
        <f t="shared" si="106"/>
        <v>6101.1815049613806</v>
      </c>
      <c r="L352" s="2">
        <f t="shared" si="106"/>
        <v>168290.92317851807</v>
      </c>
      <c r="M352" s="2"/>
      <c r="N352" s="28">
        <f t="shared" si="121"/>
        <v>1280953.4768469764</v>
      </c>
      <c r="O352" s="2">
        <f t="shared" si="115"/>
        <v>4126.0091541404636</v>
      </c>
      <c r="P352" s="2">
        <f t="shared" si="116"/>
        <v>42140.987573705788</v>
      </c>
      <c r="R352">
        <f t="shared" si="117"/>
        <v>331</v>
      </c>
      <c r="S352" s="89">
        <f t="shared" si="107"/>
        <v>15701.878779540804</v>
      </c>
      <c r="T352" s="89">
        <f>IF(AND(S352=0,S351&gt;0),SUM($G352:$H$381),S352)</f>
        <v>15701.878779540804</v>
      </c>
      <c r="U352" s="82">
        <f>SUM(T352:T$381)</f>
        <v>448371.53134456126</v>
      </c>
      <c r="V352" s="68">
        <f>localspline(R352,'BBG rates'!$G$10:$G$27,'BBG rates'!$K$10:$K$27)</f>
        <v>0.96757209648674225</v>
      </c>
      <c r="W352" s="68">
        <f>locallinterp(R352,'BBG rates'!$G$10:$G$27,'BBG rates'!$J$10:$J$27)</f>
        <v>0.11352666666666666</v>
      </c>
      <c r="X352" s="56">
        <f t="shared" si="118"/>
        <v>0.11346763808273153</v>
      </c>
      <c r="Y352" s="66">
        <f t="shared" si="108"/>
        <v>40.943277188365641</v>
      </c>
      <c r="Z352" s="72">
        <f t="shared" si="109"/>
        <v>0.10957861771175258</v>
      </c>
      <c r="AA352" s="79">
        <f t="shared" si="110"/>
        <v>-11.971015827417737</v>
      </c>
      <c r="AB352" s="81">
        <f t="shared" si="119"/>
        <v>-3.2038650959447308E-2</v>
      </c>
      <c r="AD352" s="95">
        <f>locallinterp(R352,'BBG rates'!$N$10:$N$369,'BBG rates'!$P$10:$P$369)</f>
        <v>27.577376810711542</v>
      </c>
      <c r="AI352" s="185">
        <f t="shared" si="111"/>
        <v>331</v>
      </c>
      <c r="AJ352" s="127">
        <f>locallinterp(MIN(AI352,CAP_Senior*12),'BBG rates'!$X$24:$X$65,'BBG rates'!$Y$24:$Y$65)</f>
        <v>67.918742488467984</v>
      </c>
      <c r="AK352" s="127">
        <f>locallinterp(MIN(AI352,CAP_CB*12),'BBG rates'!$AA$25:$AA$40,'BBG rates'!$AC$25:$AC$40)</f>
        <v>11</v>
      </c>
      <c r="AL352" s="144">
        <f t="shared" si="112"/>
        <v>20.676186223039558</v>
      </c>
      <c r="AM352" s="142">
        <f>(SUMPRODUCT(AL352:AL$381,G352:G$381)+SUMPRODUCT(AL352:AL$381,H352:H$381))/12</f>
        <v>772551.10659913055</v>
      </c>
    </row>
    <row r="353" spans="1:39" x14ac:dyDescent="0.2">
      <c r="A353" s="7">
        <v>332</v>
      </c>
      <c r="B353" s="7">
        <v>166</v>
      </c>
      <c r="C353" s="7">
        <v>83</v>
      </c>
      <c r="D353" s="12">
        <f t="shared" si="104"/>
        <v>27.666666666666668</v>
      </c>
      <c r="E353" s="29">
        <f t="shared" si="103"/>
        <v>417021.53330876137</v>
      </c>
      <c r="F353" s="2">
        <f t="shared" si="105"/>
        <v>1349.2603855641544</v>
      </c>
      <c r="G353" s="2">
        <f t="shared" si="113"/>
        <v>14278.415218032787</v>
      </c>
      <c r="H353" s="2">
        <f t="shared" si="114"/>
        <v>1369.7040382262617</v>
      </c>
      <c r="I353" s="2">
        <f t="shared" si="102"/>
        <v>16997.379641823201</v>
      </c>
      <c r="J353" s="2">
        <f t="shared" si="120"/>
        <v>470260.83675710857</v>
      </c>
      <c r="K353" s="2">
        <f t="shared" si="106"/>
        <v>6045.676837441426</v>
      </c>
      <c r="L353" s="2">
        <f t="shared" si="106"/>
        <v>167263.72583587945</v>
      </c>
      <c r="M353" s="2"/>
      <c r="N353" s="28">
        <f t="shared" si="121"/>
        <v>1238681.0745442628</v>
      </c>
      <c r="O353" s="2">
        <f t="shared" si="115"/>
        <v>3994.5944251326137</v>
      </c>
      <c r="P353" s="2">
        <f t="shared" si="116"/>
        <v>42272.402302713635</v>
      </c>
      <c r="R353">
        <f t="shared" si="117"/>
        <v>332</v>
      </c>
      <c r="S353" s="89">
        <f t="shared" si="107"/>
        <v>15648.11925625905</v>
      </c>
      <c r="T353" s="89">
        <f>IF(AND(S353=0,S352&gt;0),SUM($G353:$H$381),S353)</f>
        <v>15648.11925625905</v>
      </c>
      <c r="U353" s="82">
        <f>SUM(T353:T$381)</f>
        <v>432669.65256502043</v>
      </c>
      <c r="V353" s="68">
        <f>localspline(R353,'BBG rates'!$G$10:$G$27,'BBG rates'!$K$10:$K$27)</f>
        <v>0.96756790926284353</v>
      </c>
      <c r="W353" s="68">
        <f>locallinterp(R353,'BBG rates'!$G$10:$G$27,'BBG rates'!$J$10:$J$27)</f>
        <v>0.11325333333333333</v>
      </c>
      <c r="X353" s="56">
        <f t="shared" si="118"/>
        <v>0.11319458854588405</v>
      </c>
      <c r="Y353" s="66">
        <f t="shared" si="108"/>
        <v>39.458564606219092</v>
      </c>
      <c r="Z353" s="72">
        <f t="shared" si="109"/>
        <v>0.10943748249213582</v>
      </c>
      <c r="AA353" s="79">
        <f t="shared" si="110"/>
        <v>-11.551793316063353</v>
      </c>
      <c r="AB353" s="81">
        <f t="shared" si="119"/>
        <v>-3.2038650959447308E-2</v>
      </c>
      <c r="AD353" s="95">
        <f>locallinterp(R353,'BBG rates'!$N$10:$N$369,'BBG rates'!$P$10:$P$369)</f>
        <v>27.658007469816777</v>
      </c>
      <c r="AI353" s="185">
        <f t="shared" si="111"/>
        <v>332</v>
      </c>
      <c r="AJ353" s="127">
        <f>locallinterp(MIN(AI353,CAP_Senior*12),'BBG rates'!$X$24:$X$65,'BBG rates'!$Y$24:$Y$65)</f>
        <v>67.918742488467984</v>
      </c>
      <c r="AK353" s="127">
        <f>locallinterp(MIN(AI353,CAP_CB*12),'BBG rates'!$AA$25:$AA$40,'BBG rates'!$AC$25:$AC$40)</f>
        <v>11</v>
      </c>
      <c r="AL353" s="144">
        <f t="shared" si="112"/>
        <v>20.676186223039558</v>
      </c>
      <c r="AM353" s="142">
        <f>(SUMPRODUCT(AL353:AL$381,G353:G$381)+SUMPRODUCT(AL353:AL$381,H353:H$381))/12</f>
        <v>745496.52579101559</v>
      </c>
    </row>
    <row r="354" spans="1:39" x14ac:dyDescent="0.2">
      <c r="A354" s="7">
        <v>333</v>
      </c>
      <c r="B354" s="7">
        <v>166.5</v>
      </c>
      <c r="C354" s="7">
        <v>83.25</v>
      </c>
      <c r="D354" s="12">
        <f t="shared" si="104"/>
        <v>27.75</v>
      </c>
      <c r="E354" s="29">
        <f t="shared" si="103"/>
        <v>401426.99719124479</v>
      </c>
      <c r="F354" s="2">
        <f t="shared" si="105"/>
        <v>1300.4624463144607</v>
      </c>
      <c r="G354" s="2">
        <f t="shared" si="113"/>
        <v>14276.052213955687</v>
      </c>
      <c r="H354" s="2">
        <f t="shared" si="114"/>
        <v>1318.4839035609061</v>
      </c>
      <c r="I354" s="2">
        <f t="shared" si="102"/>
        <v>16894.998563831054</v>
      </c>
      <c r="J354" s="2">
        <f t="shared" si="120"/>
        <v>468836.21014631173</v>
      </c>
      <c r="K354" s="2">
        <f t="shared" si="106"/>
        <v>5990.5802926469241</v>
      </c>
      <c r="L354" s="2">
        <f t="shared" si="106"/>
        <v>166238.60312095215</v>
      </c>
      <c r="M354" s="2"/>
      <c r="N354" s="28">
        <f t="shared" si="121"/>
        <v>1196276.8477017612</v>
      </c>
      <c r="O354" s="2">
        <f t="shared" si="115"/>
        <v>3862.769885344464</v>
      </c>
      <c r="P354" s="2">
        <f t="shared" si="116"/>
        <v>42404.226842501776</v>
      </c>
      <c r="R354">
        <f t="shared" si="117"/>
        <v>333</v>
      </c>
      <c r="S354" s="89">
        <f t="shared" si="107"/>
        <v>15594.536117516593</v>
      </c>
      <c r="T354" s="89">
        <f>IF(AND(S354=0,S353&gt;0),SUM($G354:$H$381),S354)</f>
        <v>15594.536117516593</v>
      </c>
      <c r="U354" s="82">
        <f>SUM(T354:T$381)</f>
        <v>417021.53330876137</v>
      </c>
      <c r="V354" s="68">
        <f>localspline(R354,'BBG rates'!$G$10:$G$27,'BBG rates'!$K$10:$K$27)</f>
        <v>0.96756550072304581</v>
      </c>
      <c r="W354" s="68">
        <f>locallinterp(R354,'BBG rates'!$G$10:$G$27,'BBG rates'!$J$10:$J$27)</f>
        <v>0.11298</v>
      </c>
      <c r="X354" s="56">
        <f t="shared" si="118"/>
        <v>0.11292153832584972</v>
      </c>
      <c r="Y354" s="66">
        <f t="shared" si="108"/>
        <v>37.982495922278119</v>
      </c>
      <c r="Z354" s="72">
        <f t="shared" si="109"/>
        <v>0.10929650261725743</v>
      </c>
      <c r="AA354" s="79">
        <f t="shared" si="110"/>
        <v>-11.134006123544111</v>
      </c>
      <c r="AB354" s="81">
        <f t="shared" si="119"/>
        <v>-3.2038650959447301E-2</v>
      </c>
      <c r="AD354" s="95">
        <f>locallinterp(R354,'BBG rates'!$N$10:$N$369,'BBG rates'!$P$10:$P$369)</f>
        <v>27.738637928210363</v>
      </c>
      <c r="AI354" s="185">
        <f t="shared" si="111"/>
        <v>333</v>
      </c>
      <c r="AJ354" s="127">
        <f>locallinterp(MIN(AI354,CAP_Senior*12),'BBG rates'!$X$24:$X$65,'BBG rates'!$Y$24:$Y$65)</f>
        <v>67.918742488467984</v>
      </c>
      <c r="AK354" s="127">
        <f>locallinterp(MIN(AI354,CAP_CB*12),'BBG rates'!$AA$25:$AA$40,'BBG rates'!$AC$25:$AC$40)</f>
        <v>11</v>
      </c>
      <c r="AL354" s="144">
        <f t="shared" si="112"/>
        <v>20.676186223039558</v>
      </c>
      <c r="AM354" s="142">
        <f>(SUMPRODUCT(AL354:AL$381,G354:G$381)+SUMPRODUCT(AL354:AL$381,H354:H$381))/12</f>
        <v>718534.57347578695</v>
      </c>
    </row>
    <row r="355" spans="1:39" x14ac:dyDescent="0.2">
      <c r="A355" s="7">
        <v>334</v>
      </c>
      <c r="B355" s="7">
        <v>167</v>
      </c>
      <c r="C355" s="7">
        <v>83.5</v>
      </c>
      <c r="D355" s="12">
        <f t="shared" si="104"/>
        <v>27.833333333333332</v>
      </c>
      <c r="E355" s="29">
        <f t="shared" si="103"/>
        <v>385885.86840543296</v>
      </c>
      <c r="F355" s="2">
        <f t="shared" si="105"/>
        <v>1251.831603615243</v>
      </c>
      <c r="G355" s="2">
        <f t="shared" si="113"/>
        <v>14273.68960094357</v>
      </c>
      <c r="H355" s="2">
        <f t="shared" si="114"/>
        <v>1267.4391848682619</v>
      </c>
      <c r="I355" s="2">
        <f t="shared" si="102"/>
        <v>16792.960389427073</v>
      </c>
      <c r="J355" s="2">
        <f t="shared" si="120"/>
        <v>467404.06417238683</v>
      </c>
      <c r="K355" s="2">
        <f t="shared" si="106"/>
        <v>5935.8890917017152</v>
      </c>
      <c r="L355" s="2">
        <f t="shared" si="106"/>
        <v>165215.57971903105</v>
      </c>
      <c r="M355" s="2"/>
      <c r="N355" s="28">
        <f t="shared" si="121"/>
        <v>1153740.3852307149</v>
      </c>
      <c r="O355" s="2">
        <f t="shared" si="115"/>
        <v>3730.5342567999692</v>
      </c>
      <c r="P355" s="2">
        <f t="shared" si="116"/>
        <v>42536.462471046289</v>
      </c>
      <c r="R355">
        <f t="shared" si="117"/>
        <v>334</v>
      </c>
      <c r="S355" s="89">
        <f t="shared" si="107"/>
        <v>15541.128785811832</v>
      </c>
      <c r="T355" s="89">
        <f>IF(AND(S355=0,S354&gt;0),SUM($G355:$H$381),S355)</f>
        <v>15541.128785811832</v>
      </c>
      <c r="U355" s="82">
        <f>SUM(T355:T$381)</f>
        <v>401426.99719124479</v>
      </c>
      <c r="V355" s="68">
        <f>localspline(R355,'BBG rates'!$G$10:$G$27,'BBG rates'!$K$10:$K$27)</f>
        <v>0.96756492437233732</v>
      </c>
      <c r="W355" s="68">
        <f>locallinterp(R355,'BBG rates'!$G$10:$G$27,'BBG rates'!$J$10:$J$27)</f>
        <v>0.11270666666666666</v>
      </c>
      <c r="X355" s="56">
        <f t="shared" si="118"/>
        <v>0.11264848742236211</v>
      </c>
      <c r="Y355" s="66">
        <f t="shared" si="108"/>
        <v>36.515030082388122</v>
      </c>
      <c r="Z355" s="72">
        <f t="shared" si="109"/>
        <v>0.10915567813190774</v>
      </c>
      <c r="AA355" s="79">
        <f t="shared" si="110"/>
        <v>-10.717649540591104</v>
      </c>
      <c r="AB355" s="81">
        <f t="shared" si="119"/>
        <v>-3.2038650959447301E-2</v>
      </c>
      <c r="AD355" s="95">
        <f>locallinterp(R355,'BBG rates'!$N$10:$N$369,'BBG rates'!$P$10:$P$369)</f>
        <v>27.819268338574723</v>
      </c>
      <c r="AI355" s="185">
        <f t="shared" si="111"/>
        <v>334</v>
      </c>
      <c r="AJ355" s="127">
        <f>locallinterp(MIN(AI355,CAP_Senior*12),'BBG rates'!$X$24:$X$65,'BBG rates'!$Y$24:$Y$65)</f>
        <v>67.918742488467984</v>
      </c>
      <c r="AK355" s="127">
        <f>locallinterp(MIN(AI355,CAP_CB*12),'BBG rates'!$AA$25:$AA$40,'BBG rates'!$AC$25:$AC$40)</f>
        <v>11</v>
      </c>
      <c r="AL355" s="144">
        <f t="shared" si="112"/>
        <v>20.676186223039558</v>
      </c>
      <c r="AM355" s="142">
        <f>(SUMPRODUCT(AL355:AL$381,G355:G$381)+SUMPRODUCT(AL355:AL$381,H355:H$381))/12</f>
        <v>691664.94574014621</v>
      </c>
    </row>
    <row r="356" spans="1:39" x14ac:dyDescent="0.2">
      <c r="A356" s="7">
        <v>335</v>
      </c>
      <c r="B356" s="7">
        <v>167.5</v>
      </c>
      <c r="C356" s="7">
        <v>83.75</v>
      </c>
      <c r="D356" s="12">
        <f t="shared" si="104"/>
        <v>27.916666666666668</v>
      </c>
      <c r="E356" s="29">
        <f t="shared" si="103"/>
        <v>370397.97171989916</v>
      </c>
      <c r="F356" s="2">
        <f t="shared" si="105"/>
        <v>1203.3673092203514</v>
      </c>
      <c r="G356" s="2">
        <f t="shared" si="113"/>
        <v>14271.327378931728</v>
      </c>
      <c r="H356" s="2">
        <f t="shared" si="114"/>
        <v>1216.5693066020476</v>
      </c>
      <c r="I356" s="2">
        <f t="shared" si="102"/>
        <v>16691.263994754128</v>
      </c>
      <c r="J356" s="2">
        <f t="shared" si="120"/>
        <v>465964.45318688609</v>
      </c>
      <c r="K356" s="2">
        <f t="shared" si="106"/>
        <v>5881.6004740208818</v>
      </c>
      <c r="L356" s="2">
        <f t="shared" si="106"/>
        <v>164194.67989974964</v>
      </c>
      <c r="M356" s="2"/>
      <c r="N356" s="28">
        <f t="shared" si="121"/>
        <v>1111071.2747604065</v>
      </c>
      <c r="O356" s="2">
        <f t="shared" si="115"/>
        <v>3597.8862575377743</v>
      </c>
      <c r="P356" s="2">
        <f t="shared" si="116"/>
        <v>42669.110470308486</v>
      </c>
      <c r="R356">
        <f t="shared" si="117"/>
        <v>335</v>
      </c>
      <c r="S356" s="89">
        <f t="shared" si="107"/>
        <v>15487.896685533775</v>
      </c>
      <c r="T356" s="89">
        <f>IF(AND(S356=0,S355&gt;0),SUM($G356:$H$381),S356)</f>
        <v>15487.896685533775</v>
      </c>
      <c r="U356" s="82">
        <f>SUM(T356:T$381)</f>
        <v>385885.86840543296</v>
      </c>
      <c r="V356" s="68">
        <f>localspline(R356,'BBG rates'!$G$10:$G$27,'BBG rates'!$K$10:$K$27)</f>
        <v>0.96756602520980095</v>
      </c>
      <c r="W356" s="68">
        <f>locallinterp(R356,'BBG rates'!$G$10:$G$27,'BBG rates'!$J$10:$J$27)</f>
        <v>0.11243333333333333</v>
      </c>
      <c r="X356" s="56">
        <f t="shared" si="118"/>
        <v>0.1123754358354212</v>
      </c>
      <c r="Y356" s="66">
        <f t="shared" si="108"/>
        <v>35.05612620692326</v>
      </c>
      <c r="Z356" s="72">
        <f t="shared" si="109"/>
        <v>0.10901500908063737</v>
      </c>
      <c r="AA356" s="79">
        <f t="shared" si="110"/>
        <v>-10.302718873354067</v>
      </c>
      <c r="AB356" s="81">
        <f t="shared" si="119"/>
        <v>-3.2038650959447301E-2</v>
      </c>
      <c r="AD356" s="95">
        <f>locallinterp(R356,'BBG rates'!$N$10:$N$369,'BBG rates'!$P$10:$P$369)</f>
        <v>27.89989884067554</v>
      </c>
      <c r="AI356" s="185">
        <f t="shared" si="111"/>
        <v>335</v>
      </c>
      <c r="AJ356" s="127">
        <f>locallinterp(MIN(AI356,CAP_Senior*12),'BBG rates'!$X$24:$X$65,'BBG rates'!$Y$24:$Y$65)</f>
        <v>67.918742488467984</v>
      </c>
      <c r="AK356" s="127">
        <f>locallinterp(MIN(AI356,CAP_CB*12),'BBG rates'!$AA$25:$AA$40,'BBG rates'!$AC$25:$AC$40)</f>
        <v>11</v>
      </c>
      <c r="AL356" s="144">
        <f t="shared" si="112"/>
        <v>20.676186223039558</v>
      </c>
      <c r="AM356" s="142">
        <f>(SUMPRODUCT(AL356:AL$381,G356:G$381)+SUMPRODUCT(AL356:AL$381,H356:H$381))/12</f>
        <v>664887.33966583898</v>
      </c>
    </row>
    <row r="357" spans="1:39" x14ac:dyDescent="0.2">
      <c r="A357" s="7">
        <v>336</v>
      </c>
      <c r="B357" s="7">
        <v>168</v>
      </c>
      <c r="C357" s="7">
        <v>84</v>
      </c>
      <c r="D357" s="12">
        <f t="shared" si="104"/>
        <v>28</v>
      </c>
      <c r="E357" s="29">
        <f t="shared" si="103"/>
        <v>354963.13247694337</v>
      </c>
      <c r="F357" s="2">
        <f t="shared" si="105"/>
        <v>1155.0690166786515</v>
      </c>
      <c r="G357" s="2">
        <f t="shared" si="113"/>
        <v>14268.965547855441</v>
      </c>
      <c r="H357" s="2">
        <f t="shared" si="114"/>
        <v>1165.8736951003823</v>
      </c>
      <c r="I357" s="2">
        <f t="shared" si="102"/>
        <v>16589.908259634474</v>
      </c>
      <c r="J357" s="2">
        <f t="shared" si="120"/>
        <v>464517.43126976525</v>
      </c>
      <c r="K357" s="2">
        <f t="shared" si="106"/>
        <v>5827.7116971922542</v>
      </c>
      <c r="L357" s="2">
        <f t="shared" si="106"/>
        <v>163175.9275213831</v>
      </c>
      <c r="M357" s="2"/>
      <c r="N357" s="28">
        <f t="shared" si="121"/>
        <v>1068269.1026341589</v>
      </c>
      <c r="O357" s="2">
        <f t="shared" si="115"/>
        <v>3464.824601598787</v>
      </c>
      <c r="P357" s="2">
        <f t="shared" si="116"/>
        <v>42802.172126247468</v>
      </c>
      <c r="R357">
        <f t="shared" si="117"/>
        <v>336</v>
      </c>
      <c r="S357" s="89">
        <f t="shared" si="107"/>
        <v>15434.839242955824</v>
      </c>
      <c r="T357" s="89">
        <f>IF(AND(S357=0,S356&gt;0),SUM($G357:$H$381),S357)</f>
        <v>15434.839242955824</v>
      </c>
      <c r="U357" s="82">
        <f>SUM(T357:T$381)</f>
        <v>370397.97171989916</v>
      </c>
      <c r="V357" s="68">
        <f>localspline(R357,'BBG rates'!$G$10:$G$27,'BBG rates'!$K$10:$K$27)</f>
        <v>0.9675687971233361</v>
      </c>
      <c r="W357" s="68">
        <f>locallinterp(R357,'BBG rates'!$G$10:$G$27,'BBG rates'!$J$10:$J$27)</f>
        <v>0.11216</v>
      </c>
      <c r="X357" s="56">
        <f t="shared" si="118"/>
        <v>0.112102383565027</v>
      </c>
      <c r="Y357" s="66">
        <f t="shared" si="108"/>
        <v>33.605743590080898</v>
      </c>
      <c r="Z357" s="72">
        <f t="shared" si="109"/>
        <v>0.10887449550774786</v>
      </c>
      <c r="AA357" s="79">
        <f t="shared" si="110"/>
        <v>-9.8892094433509019</v>
      </c>
      <c r="AB357" s="81">
        <f t="shared" si="119"/>
        <v>-3.2038650959447308E-2</v>
      </c>
      <c r="AD357" s="95">
        <f>locallinterp(R357,'BBG rates'!$N$10:$N$369,'BBG rates'!$P$10:$P$369)</f>
        <v>27.98052957376915</v>
      </c>
      <c r="AI357" s="185">
        <f t="shared" si="111"/>
        <v>336</v>
      </c>
      <c r="AJ357" s="127">
        <f>locallinterp(MIN(AI357,CAP_Senior*12),'BBG rates'!$X$24:$X$65,'BBG rates'!$Y$24:$Y$65)</f>
        <v>67.918742488467984</v>
      </c>
      <c r="AK357" s="127">
        <f>locallinterp(MIN(AI357,CAP_CB*12),'BBG rates'!$AA$25:$AA$40,'BBG rates'!$AC$25:$AC$40)</f>
        <v>11</v>
      </c>
      <c r="AL357" s="144">
        <f t="shared" si="112"/>
        <v>20.676186223039558</v>
      </c>
      <c r="AM357" s="142">
        <f>(SUMPRODUCT(AL357:AL$381,G357:G$381)+SUMPRODUCT(AL357:AL$381,H357:H$381))/12</f>
        <v>638201.45332639792</v>
      </c>
    </row>
    <row r="358" spans="1:39" x14ac:dyDescent="0.2">
      <c r="A358" s="7">
        <v>337</v>
      </c>
      <c r="B358" s="7">
        <v>168.5</v>
      </c>
      <c r="C358" s="7">
        <v>84.25</v>
      </c>
      <c r="D358" s="12">
        <f t="shared" si="104"/>
        <v>28.083333333333332</v>
      </c>
      <c r="E358" s="29">
        <f t="shared" si="103"/>
        <v>339581.17659071373</v>
      </c>
      <c r="F358" s="2">
        <f t="shared" si="105"/>
        <v>1106.9361813281489</v>
      </c>
      <c r="G358" s="2">
        <f t="shared" si="113"/>
        <v>14266.604107650017</v>
      </c>
      <c r="H358" s="2">
        <f t="shared" si="114"/>
        <v>1115.3517785796168</v>
      </c>
      <c r="I358" s="2">
        <f t="shared" si="102"/>
        <v>16488.892067557783</v>
      </c>
      <c r="J358" s="2">
        <f t="shared" si="120"/>
        <v>463063.05223058106</v>
      </c>
      <c r="K358" s="2">
        <f t="shared" si="106"/>
        <v>5774.2200368587328</v>
      </c>
      <c r="L358" s="2">
        <f t="shared" si="106"/>
        <v>162159.34603511609</v>
      </c>
      <c r="M358" s="2"/>
      <c r="N358" s="28">
        <f t="shared" si="121"/>
        <v>1025333.4539053264</v>
      </c>
      <c r="O358" s="2">
        <f t="shared" si="115"/>
        <v>3331.3479990137112</v>
      </c>
      <c r="P358" s="2">
        <f t="shared" si="116"/>
        <v>42935.648728832537</v>
      </c>
      <c r="R358">
        <f t="shared" si="117"/>
        <v>337</v>
      </c>
      <c r="S358" s="89">
        <f t="shared" si="107"/>
        <v>15381.955886229634</v>
      </c>
      <c r="T358" s="89">
        <f>IF(AND(S358=0,S357&gt;0),SUM($G358:$H$381),S358)</f>
        <v>15381.955886229634</v>
      </c>
      <c r="U358" s="82">
        <f>SUM(T358:T$381)</f>
        <v>354963.13247694331</v>
      </c>
      <c r="V358" s="68">
        <f>localspline(R358,'BBG rates'!$G$10:$G$27,'BBG rates'!$K$10:$K$27)</f>
        <v>0.96757311492632259</v>
      </c>
      <c r="W358" s="68">
        <f>locallinterp(R358,'BBG rates'!$G$10:$G$27,'BBG rates'!$J$10:$J$27)</f>
        <v>0.11188666666666666</v>
      </c>
      <c r="X358" s="56">
        <f t="shared" si="118"/>
        <v>0.11182933061144595</v>
      </c>
      <c r="Y358" s="66">
        <f t="shared" si="108"/>
        <v>32.163841699182264</v>
      </c>
      <c r="Z358" s="72">
        <f t="shared" si="109"/>
        <v>0.10873413745729146</v>
      </c>
      <c r="AA358" s="79">
        <f t="shared" si="110"/>
        <v>-9.4771165874173668</v>
      </c>
      <c r="AB358" s="81">
        <f t="shared" si="119"/>
        <v>-3.2038650959447308E-2</v>
      </c>
      <c r="AD358" s="95">
        <f>locallinterp(R358,'BBG rates'!$N$10:$N$369,'BBG rates'!$P$10:$P$369)</f>
        <v>28.061160666679676</v>
      </c>
      <c r="AI358" s="185">
        <f t="shared" si="111"/>
        <v>337</v>
      </c>
      <c r="AJ358" s="127">
        <f>locallinterp(MIN(AI358,CAP_Senior*12),'BBG rates'!$X$24:$X$65,'BBG rates'!$Y$24:$Y$65)</f>
        <v>67.918742488467984</v>
      </c>
      <c r="AK358" s="127">
        <f>locallinterp(MIN(AI358,CAP_CB*12),'BBG rates'!$AA$25:$AA$40,'BBG rates'!$AC$25:$AC$40)</f>
        <v>11</v>
      </c>
      <c r="AL358" s="144">
        <f t="shared" si="112"/>
        <v>20.676186223039558</v>
      </c>
      <c r="AM358" s="142">
        <f>(SUMPRODUCT(AL358:AL$381,G358:G$381)+SUMPRODUCT(AL358:AL$381,H358:H$381))/12</f>
        <v>611606.9857838949</v>
      </c>
    </row>
    <row r="359" spans="1:39" x14ac:dyDescent="0.2">
      <c r="A359" s="7">
        <v>338</v>
      </c>
      <c r="B359" s="7">
        <v>169</v>
      </c>
      <c r="C359" s="7">
        <v>84.5</v>
      </c>
      <c r="D359" s="12">
        <f t="shared" si="104"/>
        <v>28.166666666666668</v>
      </c>
      <c r="E359" s="29">
        <f t="shared" si="103"/>
        <v>324251.93054533482</v>
      </c>
      <c r="F359" s="2">
        <f t="shared" si="105"/>
        <v>1058.9682602901321</v>
      </c>
      <c r="G359" s="2">
        <f t="shared" si="113"/>
        <v>14264.24305825077</v>
      </c>
      <c r="H359" s="2">
        <f t="shared" si="114"/>
        <v>1065.002987128184</v>
      </c>
      <c r="I359" s="2">
        <f t="shared" si="102"/>
        <v>16388.214305669084</v>
      </c>
      <c r="J359" s="2">
        <f t="shared" si="120"/>
        <v>461601.36960967921</v>
      </c>
      <c r="K359" s="2">
        <f t="shared" si="106"/>
        <v>5721.1227866013178</v>
      </c>
      <c r="L359" s="2">
        <f t="shared" si="106"/>
        <v>161144.95848927044</v>
      </c>
      <c r="M359" s="2"/>
      <c r="N359" s="28">
        <f t="shared" si="121"/>
        <v>982263.91233327077</v>
      </c>
      <c r="O359" s="2">
        <f t="shared" si="115"/>
        <v>3197.4551557905415</v>
      </c>
      <c r="P359" s="2">
        <f t="shared" si="116"/>
        <v>43069.541572055714</v>
      </c>
      <c r="R359">
        <f t="shared" si="117"/>
        <v>338</v>
      </c>
      <c r="S359" s="89">
        <f t="shared" si="107"/>
        <v>15329.246045378954</v>
      </c>
      <c r="T359" s="89">
        <f>IF(AND(S359=0,S358&gt;0),SUM($G359:$H$381),S359)</f>
        <v>15329.246045378954</v>
      </c>
      <c r="U359" s="82">
        <f>SUM(T359:T$381)</f>
        <v>339581.17659071373</v>
      </c>
      <c r="V359" s="68">
        <f>localspline(R359,'BBG rates'!$G$10:$G$27,'BBG rates'!$K$10:$K$27)</f>
        <v>0.96757894269283262</v>
      </c>
      <c r="W359" s="68">
        <f>locallinterp(R359,'BBG rates'!$G$10:$G$27,'BBG rates'!$J$10:$J$27)</f>
        <v>0.11161333333333333</v>
      </c>
      <c r="X359" s="56">
        <f t="shared" si="118"/>
        <v>0.11155627697441162</v>
      </c>
      <c r="Y359" s="66">
        <f t="shared" si="108"/>
        <v>30.730380173972385</v>
      </c>
      <c r="Z359" s="72">
        <f t="shared" si="109"/>
        <v>0.10859393497305908</v>
      </c>
      <c r="AA359" s="79">
        <f t="shared" si="110"/>
        <v>-9.0664356576569283</v>
      </c>
      <c r="AB359" s="81">
        <f t="shared" si="119"/>
        <v>-3.2038650959447301E-2</v>
      </c>
      <c r="AD359" s="95">
        <f>locallinterp(R359,'BBG rates'!$N$10:$N$369,'BBG rates'!$P$10:$P$369)</f>
        <v>28.141792245237411</v>
      </c>
      <c r="AI359" s="185">
        <f t="shared" si="111"/>
        <v>338</v>
      </c>
      <c r="AJ359" s="127">
        <f>locallinterp(MIN(AI359,CAP_Senior*12),'BBG rates'!$X$24:$X$65,'BBG rates'!$Y$24:$Y$65)</f>
        <v>67.918742488467984</v>
      </c>
      <c r="AK359" s="127">
        <f>locallinterp(MIN(AI359,CAP_CB*12),'BBG rates'!$AA$25:$AA$40,'BBG rates'!$AC$25:$AC$40)</f>
        <v>11</v>
      </c>
      <c r="AL359" s="144">
        <f t="shared" si="112"/>
        <v>20.676186223039558</v>
      </c>
      <c r="AM359" s="142">
        <f>(SUMPRODUCT(AL359:AL$381,G359:G$381)+SUMPRODUCT(AL359:AL$381,H359:H$381))/12</f>
        <v>585103.63708570646</v>
      </c>
    </row>
    <row r="360" spans="1:39" x14ac:dyDescent="0.2">
      <c r="A360" s="7">
        <v>339</v>
      </c>
      <c r="B360" s="7">
        <v>169.5</v>
      </c>
      <c r="C360" s="7">
        <v>84.75</v>
      </c>
      <c r="D360" s="12">
        <f t="shared" si="104"/>
        <v>28.25</v>
      </c>
      <c r="E360" s="29">
        <f t="shared" si="103"/>
        <v>308975.22139304131</v>
      </c>
      <c r="F360" s="2">
        <f t="shared" si="105"/>
        <v>1011.1647124633348</v>
      </c>
      <c r="G360" s="2">
        <f t="shared" si="113"/>
        <v>14261.88239959302</v>
      </c>
      <c r="H360" s="2">
        <f t="shared" si="114"/>
        <v>1014.8267527004718</v>
      </c>
      <c r="I360" s="2">
        <f t="shared" si="102"/>
        <v>16287.873864756826</v>
      </c>
      <c r="J360" s="2">
        <f t="shared" si="120"/>
        <v>460132.43667938036</v>
      </c>
      <c r="K360" s="2">
        <f t="shared" si="106"/>
        <v>5668.4172578229245</v>
      </c>
      <c r="L360" s="2">
        <f t="shared" si="106"/>
        <v>160132.78753349764</v>
      </c>
      <c r="M360" s="2"/>
      <c r="N360" s="28">
        <f t="shared" si="121"/>
        <v>939060.06037932658</v>
      </c>
      <c r="O360" s="2">
        <f t="shared" si="115"/>
        <v>3063.1447739020168</v>
      </c>
      <c r="P360" s="2">
        <f t="shared" si="116"/>
        <v>43203.851953944235</v>
      </c>
      <c r="R360">
        <f t="shared" si="117"/>
        <v>339</v>
      </c>
      <c r="S360" s="89">
        <f t="shared" si="107"/>
        <v>15276.709152293492</v>
      </c>
      <c r="T360" s="89">
        <f>IF(AND(S360=0,S359&gt;0),SUM($G360:$H$381),S360)</f>
        <v>15276.709152293492</v>
      </c>
      <c r="U360" s="82">
        <f>SUM(T360:T$381)</f>
        <v>324251.93054533476</v>
      </c>
      <c r="V360" s="68">
        <f>localspline(R360,'BBG rates'!$G$10:$G$27,'BBG rates'!$K$10:$K$27)</f>
        <v>0.96758621485192586</v>
      </c>
      <c r="W360" s="68">
        <f>locallinterp(R360,'BBG rates'!$G$10:$G$27,'BBG rates'!$J$10:$J$27)</f>
        <v>0.11133999999999999</v>
      </c>
      <c r="X360" s="56">
        <f t="shared" si="118"/>
        <v>0.11128322265392399</v>
      </c>
      <c r="Y360" s="66">
        <f t="shared" si="108"/>
        <v>29.305318825933053</v>
      </c>
      <c r="Z360" s="72">
        <f t="shared" si="109"/>
        <v>0.10845388809860279</v>
      </c>
      <c r="AA360" s="79">
        <f t="shared" si="110"/>
        <v>-8.657162021390775</v>
      </c>
      <c r="AB360" s="81">
        <f t="shared" si="119"/>
        <v>-3.2038650959447301E-2</v>
      </c>
      <c r="AD360" s="95">
        <f>locallinterp(R360,'BBG rates'!$N$10:$N$369,'BBG rates'!$P$10:$P$369)</f>
        <v>28.222424429808406</v>
      </c>
      <c r="AI360" s="185">
        <f t="shared" si="111"/>
        <v>339</v>
      </c>
      <c r="AJ360" s="127">
        <f>locallinterp(MIN(AI360,CAP_Senior*12),'BBG rates'!$X$24:$X$65,'BBG rates'!$Y$24:$Y$65)</f>
        <v>67.918742488467984</v>
      </c>
      <c r="AK360" s="127">
        <f>locallinterp(MIN(AI360,CAP_CB*12),'BBG rates'!$AA$25:$AA$40,'BBG rates'!$AC$25:$AC$40)</f>
        <v>11</v>
      </c>
      <c r="AL360" s="144">
        <f t="shared" si="112"/>
        <v>20.676186223039558</v>
      </c>
      <c r="AM360" s="142">
        <f>(SUMPRODUCT(AL360:AL$381,G360:G$381)+SUMPRODUCT(AL360:AL$381,H360:H$381))/12</f>
        <v>558691.1082612857</v>
      </c>
    </row>
    <row r="361" spans="1:39" x14ac:dyDescent="0.2">
      <c r="A361" s="7">
        <v>340</v>
      </c>
      <c r="B361" s="7">
        <v>170</v>
      </c>
      <c r="C361" s="7">
        <v>85</v>
      </c>
      <c r="D361" s="12">
        <f t="shared" si="104"/>
        <v>28.333333333333332</v>
      </c>
      <c r="E361" s="29">
        <f t="shared" si="103"/>
        <v>293750.87675231847</v>
      </c>
      <c r="F361" s="2">
        <f t="shared" si="105"/>
        <v>963.52499851811558</v>
      </c>
      <c r="G361" s="2">
        <f t="shared" si="113"/>
        <v>14259.522131612102</v>
      </c>
      <c r="H361" s="2">
        <f t="shared" si="114"/>
        <v>964.82250911071196</v>
      </c>
      <c r="I361" s="2">
        <f t="shared" si="102"/>
        <v>16187.869639240931</v>
      </c>
      <c r="J361" s="2">
        <f t="shared" si="120"/>
        <v>458656.30644515972</v>
      </c>
      <c r="K361" s="2">
        <f t="shared" si="106"/>
        <v>5616.1007796329195</v>
      </c>
      <c r="L361" s="2">
        <f t="shared" si="106"/>
        <v>159122.85542293271</v>
      </c>
      <c r="M361" s="2"/>
      <c r="N361" s="28">
        <f t="shared" si="121"/>
        <v>895721.4792027534</v>
      </c>
      <c r="O361" s="2">
        <f t="shared" si="115"/>
        <v>2928.4155512730381</v>
      </c>
      <c r="P361" s="2">
        <f t="shared" si="116"/>
        <v>43338.581176573229</v>
      </c>
      <c r="R361">
        <f t="shared" si="117"/>
        <v>340</v>
      </c>
      <c r="S361" s="89">
        <f t="shared" si="107"/>
        <v>15224.344640722815</v>
      </c>
      <c r="T361" s="89">
        <f>IF(AND(S361=0,S360&gt;0),SUM($G361:$H$381),S361)</f>
        <v>15224.344640722815</v>
      </c>
      <c r="U361" s="82">
        <f>SUM(T361:T$381)</f>
        <v>308975.22139304125</v>
      </c>
      <c r="V361" s="68">
        <f>localspline(R361,'BBG rates'!$G$10:$G$27,'BBG rates'!$K$10:$K$27)</f>
        <v>0.96759489546710908</v>
      </c>
      <c r="W361" s="68">
        <f>locallinterp(R361,'BBG rates'!$G$10:$G$27,'BBG rates'!$J$10:$J$27)</f>
        <v>0.11106666666666666</v>
      </c>
      <c r="X361" s="56">
        <f t="shared" si="118"/>
        <v>0.11101016765024951</v>
      </c>
      <c r="Y361" s="66">
        <f t="shared" si="108"/>
        <v>27.888617637588123</v>
      </c>
      <c r="Z361" s="72">
        <f t="shared" si="109"/>
        <v>0.10831399687722491</v>
      </c>
      <c r="AA361" s="79">
        <f t="shared" si="110"/>
        <v>-8.2492910611080035</v>
      </c>
      <c r="AB361" s="81">
        <f t="shared" si="119"/>
        <v>-3.2038650959447301E-2</v>
      </c>
      <c r="AD361" s="95">
        <f>locallinterp(R361,'BBG rates'!$N$10:$N$369,'BBG rates'!$P$10:$P$369)</f>
        <v>28.303057337763999</v>
      </c>
      <c r="AI361" s="185">
        <f t="shared" si="111"/>
        <v>340</v>
      </c>
      <c r="AJ361" s="127">
        <f>locallinterp(MIN(AI361,CAP_Senior*12),'BBG rates'!$X$24:$X$65,'BBG rates'!$Y$24:$Y$65)</f>
        <v>67.918742488467984</v>
      </c>
      <c r="AK361" s="127">
        <f>locallinterp(MIN(AI361,CAP_CB*12),'BBG rates'!$AA$25:$AA$40,'BBG rates'!$AC$25:$AC$40)</f>
        <v>11</v>
      </c>
      <c r="AL361" s="144">
        <f t="shared" si="112"/>
        <v>20.676186223039558</v>
      </c>
      <c r="AM361" s="142">
        <f>(SUMPRODUCT(AL361:AL$381,G361:G$381)+SUMPRODUCT(AL361:AL$381,H361:H$381))/12</f>
        <v>532369.1013189496</v>
      </c>
    </row>
    <row r="362" spans="1:39" x14ac:dyDescent="0.2">
      <c r="A362" s="7">
        <v>341</v>
      </c>
      <c r="B362" s="7">
        <v>170.5</v>
      </c>
      <c r="C362" s="7">
        <v>85.25</v>
      </c>
      <c r="D362" s="12">
        <f t="shared" si="104"/>
        <v>28.416666666666668</v>
      </c>
      <c r="E362" s="29">
        <f t="shared" si="103"/>
        <v>278578.72480604821</v>
      </c>
      <c r="F362" s="2">
        <f t="shared" si="105"/>
        <v>916.04858089065931</v>
      </c>
      <c r="G362" s="2">
        <f t="shared" si="113"/>
        <v>14257.162254243362</v>
      </c>
      <c r="H362" s="2">
        <f t="shared" si="114"/>
        <v>914.98969202689386</v>
      </c>
      <c r="I362" s="2">
        <f t="shared" si="102"/>
        <v>16088.200527160916</v>
      </c>
      <c r="J362" s="2">
        <f t="shared" si="120"/>
        <v>457173.0316468227</v>
      </c>
      <c r="K362" s="2">
        <f t="shared" si="106"/>
        <v>5564.1706987324178</v>
      </c>
      <c r="L362" s="2">
        <f t="shared" si="106"/>
        <v>158115.18402231287</v>
      </c>
      <c r="M362" s="2"/>
      <c r="N362" s="28">
        <f t="shared" si="121"/>
        <v>852247.74865667522</v>
      </c>
      <c r="O362" s="2">
        <f t="shared" si="115"/>
        <v>2793.266181768046</v>
      </c>
      <c r="P362" s="2">
        <f t="shared" si="116"/>
        <v>43473.730546078215</v>
      </c>
      <c r="R362">
        <f t="shared" si="117"/>
        <v>341</v>
      </c>
      <c r="S362" s="89">
        <f t="shared" si="107"/>
        <v>15172.151946270256</v>
      </c>
      <c r="T362" s="89">
        <f>IF(AND(S362=0,S361&gt;0),SUM($G362:$H$381),S362)</f>
        <v>15172.151946270256</v>
      </c>
      <c r="U362" s="82">
        <f>SUM(T362:T$381)</f>
        <v>293750.87675231841</v>
      </c>
      <c r="V362" s="68">
        <f>localspline(R362,'BBG rates'!$G$10:$G$27,'BBG rates'!$K$10:$K$27)</f>
        <v>0.96760485937289309</v>
      </c>
      <c r="W362" s="68">
        <f>locallinterp(R362,'BBG rates'!$G$10:$G$27,'BBG rates'!$J$10:$J$27)</f>
        <v>0.11079333333333333</v>
      </c>
      <c r="X362" s="56">
        <f t="shared" si="118"/>
        <v>0.11073711196312175</v>
      </c>
      <c r="Y362" s="66">
        <f t="shared" si="108"/>
        <v>26.480236761811607</v>
      </c>
      <c r="Z362" s="72">
        <f t="shared" si="109"/>
        <v>0.10817426135196424</v>
      </c>
      <c r="AA362" s="79">
        <f t="shared" si="110"/>
        <v>-7.842818174415962</v>
      </c>
      <c r="AB362" s="81">
        <f t="shared" si="119"/>
        <v>-3.2038650959447308E-2</v>
      </c>
      <c r="AD362" s="95">
        <f>locallinterp(R362,'BBG rates'!$N$10:$N$369,'BBG rates'!$P$10:$P$369)</f>
        <v>28.383691076045075</v>
      </c>
      <c r="AI362" s="185">
        <f t="shared" si="111"/>
        <v>341</v>
      </c>
      <c r="AJ362" s="127">
        <f>locallinterp(MIN(AI362,CAP_Senior*12),'BBG rates'!$X$24:$X$65,'BBG rates'!$Y$24:$Y$65)</f>
        <v>67.918742488467984</v>
      </c>
      <c r="AK362" s="127">
        <f>locallinterp(MIN(AI362,CAP_CB*12),'BBG rates'!$AA$25:$AA$40,'BBG rates'!$AC$25:$AC$40)</f>
        <v>11</v>
      </c>
      <c r="AL362" s="144">
        <f t="shared" si="112"/>
        <v>20.676186223039558</v>
      </c>
      <c r="AM362" s="142">
        <f>(SUMPRODUCT(AL362:AL$381,G362:G$381)+SUMPRODUCT(AL362:AL$381,H362:H$381))/12</f>
        <v>506137.31924267305</v>
      </c>
    </row>
    <row r="363" spans="1:39" x14ac:dyDescent="0.2">
      <c r="A363" s="7">
        <v>342</v>
      </c>
      <c r="B363" s="7">
        <v>171</v>
      </c>
      <c r="C363" s="7">
        <v>85.5</v>
      </c>
      <c r="D363" s="12">
        <f t="shared" si="104"/>
        <v>28.5</v>
      </c>
      <c r="E363" s="29">
        <f t="shared" si="103"/>
        <v>263458.59429966134</v>
      </c>
      <c r="F363" s="2">
        <f t="shared" si="105"/>
        <v>868.7349237771964</v>
      </c>
      <c r="G363" s="2">
        <f t="shared" si="113"/>
        <v>14254.802767422152</v>
      </c>
      <c r="H363" s="2">
        <f t="shared" si="114"/>
        <v>865.3277389646945</v>
      </c>
      <c r="I363" s="2">
        <f t="shared" si="102"/>
        <v>15988.865430164042</v>
      </c>
      <c r="J363" s="2">
        <f t="shared" si="120"/>
        <v>455682.66475967522</v>
      </c>
      <c r="K363" s="2">
        <f t="shared" si="106"/>
        <v>5512.6243793003114</v>
      </c>
      <c r="L363" s="2">
        <f t="shared" si="106"/>
        <v>157109.79481005887</v>
      </c>
      <c r="M363" s="2"/>
      <c r="N363" s="28">
        <f t="shared" si="121"/>
        <v>808638.44728400733</v>
      </c>
      <c r="O363" s="2">
        <f t="shared" si="115"/>
        <v>2657.6953551783567</v>
      </c>
      <c r="P363" s="2">
        <f t="shared" si="116"/>
        <v>43609.301372667906</v>
      </c>
      <c r="R363">
        <f t="shared" si="117"/>
        <v>342</v>
      </c>
      <c r="S363" s="89">
        <f t="shared" si="107"/>
        <v>15120.130506386846</v>
      </c>
      <c r="T363" s="89">
        <f>IF(AND(S363=0,S362&gt;0),SUM($G363:$H$381),S363)</f>
        <v>15120.130506386846</v>
      </c>
      <c r="U363" s="82">
        <f>SUM(T363:T$381)</f>
        <v>278578.72480604821</v>
      </c>
      <c r="V363" s="68">
        <f>localspline(R363,'BBG rates'!$G$10:$G$27,'BBG rates'!$K$10:$K$27)</f>
        <v>0.96761610042548052</v>
      </c>
      <c r="W363" s="68">
        <f>locallinterp(R363,'BBG rates'!$G$10:$G$27,'BBG rates'!$J$10:$J$27)</f>
        <v>0.11051999999999999</v>
      </c>
      <c r="X363" s="56">
        <f t="shared" si="118"/>
        <v>0.11046405559254069</v>
      </c>
      <c r="Y363" s="66">
        <f t="shared" si="108"/>
        <v>25.080136521148585</v>
      </c>
      <c r="Z363" s="72">
        <f t="shared" si="109"/>
        <v>0.10803468156562143</v>
      </c>
      <c r="AA363" s="79">
        <f t="shared" si="110"/>
        <v>-7.4377387739907519</v>
      </c>
      <c r="AB363" s="81">
        <f t="shared" si="119"/>
        <v>-3.2038650959447301E-2</v>
      </c>
      <c r="AD363" s="95">
        <f>locallinterp(R363,'BBG rates'!$N$10:$N$369,'BBG rates'!$P$10:$P$369)</f>
        <v>28.46432575108053</v>
      </c>
      <c r="AI363" s="185">
        <f t="shared" si="111"/>
        <v>342</v>
      </c>
      <c r="AJ363" s="127">
        <f>locallinterp(MIN(AI363,CAP_Senior*12),'BBG rates'!$X$24:$X$65,'BBG rates'!$Y$24:$Y$65)</f>
        <v>67.918742488467984</v>
      </c>
      <c r="AK363" s="127">
        <f>locallinterp(MIN(AI363,CAP_CB*12),'BBG rates'!$AA$25:$AA$40,'BBG rates'!$AC$25:$AC$40)</f>
        <v>11</v>
      </c>
      <c r="AL363" s="144">
        <f t="shared" si="112"/>
        <v>20.676186223039558</v>
      </c>
      <c r="AM363" s="142">
        <f>(SUMPRODUCT(AL363:AL$381,G363:G$381)+SUMPRODUCT(AL363:AL$381,H363:H$381))/12</f>
        <v>479995.4659888951</v>
      </c>
    </row>
    <row r="364" spans="1:39" x14ac:dyDescent="0.2">
      <c r="A364" s="7">
        <v>343</v>
      </c>
      <c r="B364" s="7">
        <v>171.5</v>
      </c>
      <c r="C364" s="7">
        <v>85.75</v>
      </c>
      <c r="D364" s="12">
        <f t="shared" si="104"/>
        <v>28.583333333333332</v>
      </c>
      <c r="E364" s="29">
        <f t="shared" si="103"/>
        <v>248390.31453929609</v>
      </c>
      <c r="F364" s="2">
        <f t="shared" si="105"/>
        <v>821.58349312823941</v>
      </c>
      <c r="G364" s="2">
        <f t="shared" si="113"/>
        <v>14252.443671083849</v>
      </c>
      <c r="H364" s="2">
        <f t="shared" si="114"/>
        <v>815.83608928142917</v>
      </c>
      <c r="I364" s="2">
        <f t="shared" si="102"/>
        <v>15889.863253493517</v>
      </c>
      <c r="J364" s="2">
        <f t="shared" si="120"/>
        <v>454185.2579956897</v>
      </c>
      <c r="K364" s="2">
        <f t="shared" si="106"/>
        <v>5461.4592028800271</v>
      </c>
      <c r="L364" s="2">
        <f t="shared" si="106"/>
        <v>156106.70888232076</v>
      </c>
      <c r="M364" s="2"/>
      <c r="N364" s="28">
        <f t="shared" si="121"/>
        <v>764893.15231337049</v>
      </c>
      <c r="O364" s="2">
        <f t="shared" si="115"/>
        <v>2521.7017572094605</v>
      </c>
      <c r="P364" s="2">
        <f t="shared" si="116"/>
        <v>43745.294970636809</v>
      </c>
      <c r="R364">
        <f t="shared" si="117"/>
        <v>343</v>
      </c>
      <c r="S364" s="89">
        <f t="shared" si="107"/>
        <v>15068.279760365278</v>
      </c>
      <c r="T364" s="89">
        <f>IF(AND(S364=0,S363&gt;0),SUM($G364:$H$381),S364)</f>
        <v>15068.279760365278</v>
      </c>
      <c r="U364" s="82">
        <f>SUM(T364:T$381)</f>
        <v>263458.5942996614</v>
      </c>
      <c r="V364" s="68">
        <f>localspline(R364,'BBG rates'!$G$10:$G$27,'BBG rates'!$K$10:$K$27)</f>
        <v>0.9676284636662168</v>
      </c>
      <c r="W364" s="68">
        <f>locallinterp(R364,'BBG rates'!$G$10:$G$27,'BBG rates'!$J$10:$J$27)</f>
        <v>0.11024666666666666</v>
      </c>
      <c r="X364" s="56">
        <f t="shared" si="118"/>
        <v>0.11019099853850634</v>
      </c>
      <c r="Y364" s="66">
        <f t="shared" si="108"/>
        <v>23.688277407128595</v>
      </c>
      <c r="Z364" s="72">
        <f t="shared" si="109"/>
        <v>0.10789525756074698</v>
      </c>
      <c r="AA364" s="79">
        <f t="shared" si="110"/>
        <v>-7.0340482875279022</v>
      </c>
      <c r="AB364" s="81">
        <f t="shared" si="119"/>
        <v>-3.2038650959447294E-2</v>
      </c>
      <c r="AD364" s="95">
        <f>locallinterp(R364,'BBG rates'!$N$10:$N$369,'BBG rates'!$P$10:$P$369)</f>
        <v>28.544961456386048</v>
      </c>
      <c r="AI364" s="185">
        <f t="shared" si="111"/>
        <v>343</v>
      </c>
      <c r="AJ364" s="127">
        <f>locallinterp(MIN(AI364,CAP_Senior*12),'BBG rates'!$X$24:$X$65,'BBG rates'!$Y$24:$Y$65)</f>
        <v>67.918742488467984</v>
      </c>
      <c r="AK364" s="127">
        <f>locallinterp(MIN(AI364,CAP_CB*12),'BBG rates'!$AA$25:$AA$40,'BBG rates'!$AC$25:$AC$40)</f>
        <v>11</v>
      </c>
      <c r="AL364" s="144">
        <f t="shared" si="112"/>
        <v>20.676186223039558</v>
      </c>
      <c r="AM364" s="142">
        <f>(SUMPRODUCT(AL364:AL$381,G364:G$381)+SUMPRODUCT(AL364:AL$381,H364:H$381))/12</f>
        <v>453943.2464833355</v>
      </c>
    </row>
    <row r="365" spans="1:39" x14ac:dyDescent="0.2">
      <c r="A365" s="7">
        <v>344</v>
      </c>
      <c r="B365" s="7">
        <v>172</v>
      </c>
      <c r="C365" s="7">
        <v>86</v>
      </c>
      <c r="D365" s="12">
        <f t="shared" si="104"/>
        <v>28.666666666666668</v>
      </c>
      <c r="E365" s="29">
        <f t="shared" si="103"/>
        <v>233373.71538996225</v>
      </c>
      <c r="F365" s="2">
        <f t="shared" si="105"/>
        <v>774.59375664284153</v>
      </c>
      <c r="G365" s="2">
        <f t="shared" si="113"/>
        <v>14250.084965163816</v>
      </c>
      <c r="H365" s="2">
        <f t="shared" si="114"/>
        <v>766.51418417002367</v>
      </c>
      <c r="I365" s="2">
        <f t="shared" si="102"/>
        <v>15791.192905976683</v>
      </c>
      <c r="J365" s="2">
        <f t="shared" si="120"/>
        <v>452680.8633046649</v>
      </c>
      <c r="K365" s="2">
        <f t="shared" si="106"/>
        <v>5410.6725682670085</v>
      </c>
      <c r="L365" s="2">
        <f t="shared" si="106"/>
        <v>155105.94695698758</v>
      </c>
      <c r="M365" s="2"/>
      <c r="N365" s="28">
        <f t="shared" si="121"/>
        <v>721011.43965499254</v>
      </c>
      <c r="O365" s="2">
        <f t="shared" si="115"/>
        <v>2385.2840694682823</v>
      </c>
      <c r="P365" s="2">
        <f t="shared" si="116"/>
        <v>43881.71265837799</v>
      </c>
      <c r="R365">
        <f t="shared" si="117"/>
        <v>344</v>
      </c>
      <c r="S365" s="89">
        <f t="shared" si="107"/>
        <v>15016.599149333841</v>
      </c>
      <c r="T365" s="89">
        <f>IF(AND(S365=0,S364&gt;0),SUM($G365:$H$381),S365)</f>
        <v>15016.599149333841</v>
      </c>
      <c r="U365" s="82">
        <f>SUM(T365:T$381)</f>
        <v>248390.31453929612</v>
      </c>
      <c r="V365" s="68">
        <f>localspline(R365,'BBG rates'!$G$10:$G$27,'BBG rates'!$K$10:$K$27)</f>
        <v>0.96764200254726207</v>
      </c>
      <c r="W365" s="68">
        <f>locallinterp(R365,'BBG rates'!$G$10:$G$27,'BBG rates'!$J$10:$J$27)</f>
        <v>0.10997333333333333</v>
      </c>
      <c r="X365" s="56">
        <f t="shared" si="118"/>
        <v>0.10991794080101869</v>
      </c>
      <c r="Y365" s="66">
        <f t="shared" si="108"/>
        <v>22.304620079585082</v>
      </c>
      <c r="Z365" s="72">
        <f t="shared" si="109"/>
        <v>0.10775598937964107</v>
      </c>
      <c r="AA365" s="79">
        <f t="shared" si="110"/>
        <v>-6.6317421576931963</v>
      </c>
      <c r="AB365" s="81">
        <f t="shared" si="119"/>
        <v>-3.2038650959447294E-2</v>
      </c>
      <c r="AD365" s="95">
        <f>locallinterp(R365,'BBG rates'!$N$10:$N$369,'BBG rates'!$P$10:$P$369)</f>
        <v>28.625598289931652</v>
      </c>
      <c r="AI365" s="185">
        <f t="shared" si="111"/>
        <v>344</v>
      </c>
      <c r="AJ365" s="127">
        <f>locallinterp(MIN(AI365,CAP_Senior*12),'BBG rates'!$X$24:$X$65,'BBG rates'!$Y$24:$Y$65)</f>
        <v>67.918742488467984</v>
      </c>
      <c r="AK365" s="127">
        <f>locallinterp(MIN(AI365,CAP_CB*12),'BBG rates'!$AA$25:$AA$40,'BBG rates'!$AC$25:$AC$40)</f>
        <v>11</v>
      </c>
      <c r="AL365" s="144">
        <f t="shared" si="112"/>
        <v>20.676186223039558</v>
      </c>
      <c r="AM365" s="142">
        <f>(SUMPRODUCT(AL365:AL$381,G365:G$381)+SUMPRODUCT(AL365:AL$381,H365:H$381))/12</f>
        <v>427980.36661782133</v>
      </c>
    </row>
    <row r="366" spans="1:39" x14ac:dyDescent="0.2">
      <c r="A366" s="7">
        <v>345</v>
      </c>
      <c r="B366" s="7">
        <v>172.5</v>
      </c>
      <c r="C366" s="7">
        <v>86.25</v>
      </c>
      <c r="D366" s="12">
        <f t="shared" si="104"/>
        <v>28.75</v>
      </c>
      <c r="E366" s="29">
        <f t="shared" si="103"/>
        <v>218408.62727371178</v>
      </c>
      <c r="F366" s="2">
        <f t="shared" si="105"/>
        <v>727.76518376287117</v>
      </c>
      <c r="G366" s="2">
        <f t="shared" si="113"/>
        <v>14247.726649597451</v>
      </c>
      <c r="H366" s="2">
        <f t="shared" si="114"/>
        <v>717.36146665300362</v>
      </c>
      <c r="I366" s="2">
        <f t="shared" si="102"/>
        <v>15692.853300013325</v>
      </c>
      <c r="J366" s="2">
        <f t="shared" si="120"/>
        <v>451169.53237538307</v>
      </c>
      <c r="K366" s="2">
        <f t="shared" si="106"/>
        <v>5360.2618913969345</v>
      </c>
      <c r="L366" s="2">
        <f t="shared" si="106"/>
        <v>154107.52937766185</v>
      </c>
      <c r="M366" s="2"/>
      <c r="N366" s="28">
        <f t="shared" si="121"/>
        <v>676992.88389659673</v>
      </c>
      <c r="O366" s="2">
        <f t="shared" si="115"/>
        <v>2248.4409694503975</v>
      </c>
      <c r="P366" s="2">
        <f t="shared" si="116"/>
        <v>44018.555758395865</v>
      </c>
      <c r="R366">
        <f t="shared" si="117"/>
        <v>345</v>
      </c>
      <c r="S366" s="89">
        <f t="shared" si="107"/>
        <v>14965.088116250454</v>
      </c>
      <c r="T366" s="89">
        <f>IF(AND(S366=0,S365&gt;0),SUM($G366:$H$381),S366)</f>
        <v>14965.088116250454</v>
      </c>
      <c r="U366" s="82">
        <f>SUM(T366:T$381)</f>
        <v>233373.71538996222</v>
      </c>
      <c r="V366" s="68">
        <f>localspline(R366,'BBG rates'!$G$10:$G$27,'BBG rates'!$K$10:$K$27)</f>
        <v>0.96765656211817941</v>
      </c>
      <c r="W366" s="68">
        <f>locallinterp(R366,'BBG rates'!$G$10:$G$27,'BBG rates'!$J$10:$J$27)</f>
        <v>0.10969999999999999</v>
      </c>
      <c r="X366" s="56">
        <f t="shared" si="118"/>
        <v>0.10964488238007775</v>
      </c>
      <c r="Y366" s="66">
        <f t="shared" si="108"/>
        <v>20.929125365977495</v>
      </c>
      <c r="Z366" s="72">
        <f t="shared" si="109"/>
        <v>0.10761687706435352</v>
      </c>
      <c r="AA366" s="79">
        <f t="shared" si="110"/>
        <v>-6.230815842073663</v>
      </c>
      <c r="AB366" s="81">
        <f t="shared" si="119"/>
        <v>-3.2038650959447308E-2</v>
      </c>
      <c r="AD366" s="95">
        <f>locallinterp(R366,'BBG rates'!$N$10:$N$369,'BBG rates'!$P$10:$P$369)</f>
        <v>28.706236336774833</v>
      </c>
      <c r="AI366" s="185">
        <f t="shared" si="111"/>
        <v>345</v>
      </c>
      <c r="AJ366" s="127">
        <f>locallinterp(MIN(AI366,CAP_Senior*12),'BBG rates'!$X$24:$X$65,'BBG rates'!$Y$24:$Y$65)</f>
        <v>67.918742488467984</v>
      </c>
      <c r="AK366" s="127">
        <f>locallinterp(MIN(AI366,CAP_CB*12),'BBG rates'!$AA$25:$AA$40,'BBG rates'!$AC$25:$AC$40)</f>
        <v>11</v>
      </c>
      <c r="AL366" s="144">
        <f t="shared" si="112"/>
        <v>20.676186223039558</v>
      </c>
      <c r="AM366" s="142">
        <f>(SUMPRODUCT(AL366:AL$381,G366:G$381)+SUMPRODUCT(AL366:AL$381,H366:H$381))/12</f>
        <v>402106.53324712435</v>
      </c>
    </row>
    <row r="367" spans="1:39" x14ac:dyDescent="0.2">
      <c r="A367" s="7">
        <v>346</v>
      </c>
      <c r="B367" s="7">
        <v>173</v>
      </c>
      <c r="C367" s="7">
        <v>86.5</v>
      </c>
      <c r="D367" s="12">
        <f t="shared" si="104"/>
        <v>28.833333333333332</v>
      </c>
      <c r="E367" s="29">
        <f t="shared" si="103"/>
        <v>203494.88116781513</v>
      </c>
      <c r="F367" s="2">
        <f t="shared" si="105"/>
        <v>681.09724566730688</v>
      </c>
      <c r="G367" s="2">
        <f t="shared" si="113"/>
        <v>14245.368724320144</v>
      </c>
      <c r="H367" s="2">
        <f t="shared" si="114"/>
        <v>668.37738157650608</v>
      </c>
      <c r="I367" s="2">
        <f t="shared" si="102"/>
        <v>15594.843351563955</v>
      </c>
      <c r="J367" s="2">
        <f t="shared" si="120"/>
        <v>449651.31663676072</v>
      </c>
      <c r="K367" s="2">
        <f t="shared" si="106"/>
        <v>5310.2246052346418</v>
      </c>
      <c r="L367" s="2">
        <f t="shared" si="106"/>
        <v>153111.47611759885</v>
      </c>
      <c r="M367" s="2"/>
      <c r="N367" s="28">
        <f t="shared" si="121"/>
        <v>632837.05829927768</v>
      </c>
      <c r="O367" s="2">
        <f t="shared" si="115"/>
        <v>2111.1711305272133</v>
      </c>
      <c r="P367" s="2">
        <f t="shared" si="116"/>
        <v>44155.825597319046</v>
      </c>
      <c r="R367">
        <f t="shared" si="117"/>
        <v>346</v>
      </c>
      <c r="S367" s="89">
        <f t="shared" si="107"/>
        <v>14913.746105896649</v>
      </c>
      <c r="T367" s="89">
        <f>IF(AND(S367=0,S366&gt;0),SUM($G367:$H$381),S367)</f>
        <v>14913.746105896649</v>
      </c>
      <c r="U367" s="82">
        <f>SUM(T367:T$381)</f>
        <v>218408.62727371181</v>
      </c>
      <c r="V367" s="68">
        <f>localspline(R367,'BBG rates'!$G$10:$G$27,'BBG rates'!$K$10:$K$27)</f>
        <v>0.96767212134704106</v>
      </c>
      <c r="W367" s="68">
        <f>locallinterp(R367,'BBG rates'!$G$10:$G$27,'BBG rates'!$J$10:$J$27)</f>
        <v>0.10942666666666667</v>
      </c>
      <c r="X367" s="56">
        <f t="shared" si="118"/>
        <v>0.10937182327594996</v>
      </c>
      <c r="Y367" s="66">
        <f t="shared" si="108"/>
        <v>19.561754260716011</v>
      </c>
      <c r="Z367" s="72">
        <f t="shared" si="109"/>
        <v>0.10747792065668374</v>
      </c>
      <c r="AA367" s="79">
        <f t="shared" si="110"/>
        <v>-5.8312648131287288</v>
      </c>
      <c r="AB367" s="81">
        <f t="shared" si="119"/>
        <v>-3.2038650959447301E-2</v>
      </c>
      <c r="AD367" s="95">
        <f>locallinterp(R367,'BBG rates'!$N$10:$N$369,'BBG rates'!$P$10:$P$369)</f>
        <v>28.786875680220419</v>
      </c>
      <c r="AI367" s="185">
        <f t="shared" si="111"/>
        <v>346</v>
      </c>
      <c r="AJ367" s="127">
        <f>locallinterp(MIN(AI367,CAP_Senior*12),'BBG rates'!$X$24:$X$65,'BBG rates'!$Y$24:$Y$65)</f>
        <v>67.918742488467984</v>
      </c>
      <c r="AK367" s="127">
        <f>locallinterp(MIN(AI367,CAP_CB*12),'BBG rates'!$AA$25:$AA$40,'BBG rates'!$AC$25:$AC$40)</f>
        <v>11</v>
      </c>
      <c r="AL367" s="144">
        <f t="shared" si="112"/>
        <v>20.676186223039558</v>
      </c>
      <c r="AM367" s="142">
        <f>(SUMPRODUCT(AL367:AL$381,G367:G$381)+SUMPRODUCT(AL367:AL$381,H367:H$381))/12</f>
        <v>376321.45418580854</v>
      </c>
    </row>
    <row r="368" spans="1:39" x14ac:dyDescent="0.2">
      <c r="A368" s="7">
        <v>347</v>
      </c>
      <c r="B368" s="7">
        <v>173.5</v>
      </c>
      <c r="C368" s="7">
        <v>86.75</v>
      </c>
      <c r="D368" s="12">
        <f t="shared" si="104"/>
        <v>28.916666666666668</v>
      </c>
      <c r="E368" s="29">
        <f t="shared" si="103"/>
        <v>188632.30860294349</v>
      </c>
      <c r="F368" s="2">
        <f t="shared" si="105"/>
        <v>634.58941526655076</v>
      </c>
      <c r="G368" s="2">
        <f t="shared" si="113"/>
        <v>14243.011189267316</v>
      </c>
      <c r="H368" s="2">
        <f t="shared" si="114"/>
        <v>619.5613756043083</v>
      </c>
      <c r="I368" s="2">
        <f t="shared" si="102"/>
        <v>15497.161980138175</v>
      </c>
      <c r="J368" s="2">
        <f t="shared" si="120"/>
        <v>448126.26725899556</v>
      </c>
      <c r="K368" s="2">
        <f t="shared" si="106"/>
        <v>5260.5581596637767</v>
      </c>
      <c r="L368" s="2">
        <f t="shared" si="106"/>
        <v>152117.8067836109</v>
      </c>
      <c r="M368" s="2"/>
      <c r="N368" s="28">
        <f t="shared" si="121"/>
        <v>588543.53479336447</v>
      </c>
      <c r="O368" s="2">
        <f t="shared" si="115"/>
        <v>1973.4732219331065</v>
      </c>
      <c r="P368" s="2">
        <f t="shared" si="116"/>
        <v>44293.523505913159</v>
      </c>
      <c r="R368">
        <f t="shared" si="117"/>
        <v>347</v>
      </c>
      <c r="S368" s="89">
        <f t="shared" si="107"/>
        <v>14862.572564871623</v>
      </c>
      <c r="T368" s="89">
        <f>IF(AND(S368=0,S367&gt;0),SUM($G368:$H$381),S368)</f>
        <v>14862.572564871623</v>
      </c>
      <c r="U368" s="82">
        <f>SUM(T368:T$381)</f>
        <v>203494.88116781515</v>
      </c>
      <c r="V368" s="68">
        <f>localspline(R368,'BBG rates'!$G$10:$G$27,'BBG rates'!$K$10:$K$27)</f>
        <v>0.96768858480693465</v>
      </c>
      <c r="W368" s="68">
        <f>locallinterp(R368,'BBG rates'!$G$10:$G$27,'BBG rates'!$J$10:$J$27)</f>
        <v>0.10915333333333334</v>
      </c>
      <c r="X368" s="56">
        <f t="shared" si="118"/>
        <v>0.10909876348810243</v>
      </c>
      <c r="Y368" s="66">
        <f t="shared" si="108"/>
        <v>18.202467924485582</v>
      </c>
      <c r="Z368" s="72">
        <f t="shared" si="109"/>
        <v>0.10733912019816148</v>
      </c>
      <c r="AA368" s="79">
        <f t="shared" si="110"/>
        <v>-5.4330845581415295</v>
      </c>
      <c r="AB368" s="81">
        <f t="shared" si="119"/>
        <v>-3.2038650959447301E-2</v>
      </c>
      <c r="AD368" s="95">
        <f>locallinterp(R368,'BBG rates'!$N$10:$N$369,'BBG rates'!$P$10:$P$369)</f>
        <v>28.867516395620996</v>
      </c>
      <c r="AI368" s="185">
        <f t="shared" si="111"/>
        <v>347</v>
      </c>
      <c r="AJ368" s="127">
        <f>locallinterp(MIN(AI368,CAP_Senior*12),'BBG rates'!$X$24:$X$65,'BBG rates'!$Y$24:$Y$65)</f>
        <v>67.918742488467984</v>
      </c>
      <c r="AK368" s="127">
        <f>locallinterp(MIN(AI368,CAP_CB*12),'BBG rates'!$AA$25:$AA$40,'BBG rates'!$AC$25:$AC$40)</f>
        <v>11</v>
      </c>
      <c r="AL368" s="144">
        <f t="shared" si="112"/>
        <v>20.676186223039558</v>
      </c>
      <c r="AM368" s="142">
        <f>(SUMPRODUCT(AL368:AL$381,G368:G$381)+SUMPRODUCT(AL368:AL$381,H368:H$381))/12</f>
        <v>350624.83820508764</v>
      </c>
    </row>
    <row r="369" spans="1:39" x14ac:dyDescent="0.2">
      <c r="A369" s="7">
        <v>348</v>
      </c>
      <c r="B369" s="7">
        <v>174</v>
      </c>
      <c r="C369" s="7">
        <v>87</v>
      </c>
      <c r="D369" s="12">
        <f t="shared" si="104"/>
        <v>29</v>
      </c>
      <c r="E369" s="29">
        <f t="shared" si="103"/>
        <v>173820.74166135723</v>
      </c>
      <c r="F369" s="2">
        <f t="shared" si="105"/>
        <v>588.24116719675965</v>
      </c>
      <c r="G369" s="2">
        <f t="shared" si="113"/>
        <v>14240.65404437438</v>
      </c>
      <c r="H369" s="2">
        <f t="shared" si="114"/>
        <v>570.91289721187832</v>
      </c>
      <c r="I369" s="2">
        <f t="shared" si="102"/>
        <v>15399.808108783018</v>
      </c>
      <c r="J369" s="2">
        <f t="shared" si="120"/>
        <v>446594.43515470752</v>
      </c>
      <c r="K369" s="2">
        <f t="shared" si="106"/>
        <v>5211.2600213771366</v>
      </c>
      <c r="L369" s="2">
        <f t="shared" si="106"/>
        <v>151126.54061993698</v>
      </c>
      <c r="M369" s="2"/>
      <c r="N369" s="28">
        <f t="shared" si="121"/>
        <v>544111.88397427066</v>
      </c>
      <c r="O369" s="2">
        <f t="shared" si="115"/>
        <v>1835.3459087525216</v>
      </c>
      <c r="P369" s="2">
        <f t="shared" si="116"/>
        <v>44431.650819093746</v>
      </c>
      <c r="R369">
        <f t="shared" si="117"/>
        <v>348</v>
      </c>
      <c r="S369" s="89">
        <f t="shared" si="107"/>
        <v>14811.566941586258</v>
      </c>
      <c r="T369" s="89">
        <f>IF(AND(S369=0,S368&gt;0),SUM($G369:$H$381),S369)</f>
        <v>14811.566941586258</v>
      </c>
      <c r="U369" s="82">
        <f>SUM(T369:T$381)</f>
        <v>188632.30860294349</v>
      </c>
      <c r="V369" s="68">
        <f>localspline(R369,'BBG rates'!$G$10:$G$27,'BBG rates'!$K$10:$K$27)</f>
        <v>0.9677059166478873</v>
      </c>
      <c r="W369" s="68">
        <f>locallinterp(R369,'BBG rates'!$G$10:$G$27,'BBG rates'!$J$10:$J$27)</f>
        <v>0.10888</v>
      </c>
      <c r="X369" s="56">
        <f t="shared" si="118"/>
        <v>0.10882570301706807</v>
      </c>
      <c r="Y369" s="66">
        <f t="shared" si="108"/>
        <v>16.85122768358584</v>
      </c>
      <c r="Z369" s="72">
        <f t="shared" si="109"/>
        <v>0.10720047573010227</v>
      </c>
      <c r="AA369" s="79">
        <f t="shared" si="110"/>
        <v>-5.0362705791703801</v>
      </c>
      <c r="AB369" s="81">
        <f t="shared" si="119"/>
        <v>-3.2038650959447308E-2</v>
      </c>
      <c r="AD369" s="95">
        <f>locallinterp(R369,'BBG rates'!$N$10:$N$369,'BBG rates'!$P$10:$P$369)</f>
        <v>28.948158555341653</v>
      </c>
      <c r="AI369" s="185">
        <f t="shared" si="111"/>
        <v>348</v>
      </c>
      <c r="AJ369" s="127">
        <f>locallinterp(MIN(AI369,CAP_Senior*12),'BBG rates'!$X$24:$X$65,'BBG rates'!$Y$24:$Y$65)</f>
        <v>67.918742488467984</v>
      </c>
      <c r="AK369" s="127">
        <f>locallinterp(MIN(AI369,CAP_CB*12),'BBG rates'!$AA$25:$AA$40,'BBG rates'!$AC$25:$AC$40)</f>
        <v>11</v>
      </c>
      <c r="AL369" s="144">
        <f t="shared" si="112"/>
        <v>20.676186223039558</v>
      </c>
      <c r="AM369" s="142">
        <f>(SUMPRODUCT(AL369:AL$381,G369:G$381)+SUMPRODUCT(AL369:AL$381,H369:H$381))/12</f>
        <v>325016.3950296939</v>
      </c>
    </row>
    <row r="370" spans="1:39" x14ac:dyDescent="0.2">
      <c r="A370" s="7">
        <v>349</v>
      </c>
      <c r="B370" s="7">
        <v>174.5</v>
      </c>
      <c r="C370" s="7">
        <v>87.25</v>
      </c>
      <c r="D370" s="12">
        <f t="shared" si="104"/>
        <v>29.083333333333332</v>
      </c>
      <c r="E370" s="29">
        <f t="shared" si="103"/>
        <v>159060.01297510002</v>
      </c>
      <c r="F370" s="2">
        <f t="shared" si="105"/>
        <v>542.05197781419554</v>
      </c>
      <c r="G370" s="2">
        <f t="shared" si="113"/>
        <v>14238.29728957676</v>
      </c>
      <c r="H370" s="2">
        <f t="shared" si="114"/>
        <v>522.43139668044296</v>
      </c>
      <c r="I370" s="2">
        <f t="shared" si="102"/>
        <v>15302.780664071397</v>
      </c>
      <c r="J370" s="2">
        <f t="shared" si="120"/>
        <v>445055.87098007643</v>
      </c>
      <c r="K370" s="2">
        <f t="shared" si="106"/>
        <v>5162.3276737677252</v>
      </c>
      <c r="L370" s="2">
        <f t="shared" si="106"/>
        <v>150137.69651207799</v>
      </c>
      <c r="M370" s="2"/>
      <c r="N370" s="28">
        <f t="shared" si="121"/>
        <v>499541.67509833141</v>
      </c>
      <c r="O370" s="2">
        <f t="shared" si="115"/>
        <v>1696.7878519070318</v>
      </c>
      <c r="P370" s="2">
        <f t="shared" si="116"/>
        <v>44570.208875939221</v>
      </c>
      <c r="R370">
        <f t="shared" si="117"/>
        <v>349</v>
      </c>
      <c r="S370" s="89">
        <f t="shared" si="107"/>
        <v>14760.728686257204</v>
      </c>
      <c r="T370" s="89">
        <f>IF(AND(S370=0,S369&gt;0),SUM($G370:$H$381),S370)</f>
        <v>14760.728686257204</v>
      </c>
      <c r="U370" s="82">
        <f>SUM(T370:T$381)</f>
        <v>173820.74166135723</v>
      </c>
      <c r="V370" s="68">
        <f>localspline(R370,'BBG rates'!$G$10:$G$27,'BBG rates'!$K$10:$K$27)</f>
        <v>0.96772402141528124</v>
      </c>
      <c r="W370" s="68">
        <f>locallinterp(R370,'BBG rates'!$G$10:$G$27,'BBG rates'!$J$10:$J$27)</f>
        <v>0.10860666666666667</v>
      </c>
      <c r="X370" s="56">
        <f t="shared" si="118"/>
        <v>0.1085526418625804</v>
      </c>
      <c r="Y370" s="66">
        <f t="shared" si="108"/>
        <v>15.507995029250431</v>
      </c>
      <c r="Z370" s="72">
        <f t="shared" si="109"/>
        <v>0.10706198729353188</v>
      </c>
      <c r="AA370" s="79">
        <f t="shared" si="110"/>
        <v>-4.640818393000405</v>
      </c>
      <c r="AB370" s="81">
        <f t="shared" si="119"/>
        <v>-3.2038650959447315E-2</v>
      </c>
      <c r="AD370" s="95">
        <f>locallinterp(R370,'BBG rates'!$N$10:$N$369,'BBG rates'!$P$10:$P$369)</f>
        <v>29.028802223792926</v>
      </c>
      <c r="AI370" s="185">
        <f t="shared" si="111"/>
        <v>349</v>
      </c>
      <c r="AJ370" s="127">
        <f>locallinterp(MIN(AI370,CAP_Senior*12),'BBG rates'!$X$24:$X$65,'BBG rates'!$Y$24:$Y$65)</f>
        <v>67.918742488467984</v>
      </c>
      <c r="AK370" s="127">
        <f>locallinterp(MIN(AI370,CAP_CB*12),'BBG rates'!$AA$25:$AA$40,'BBG rates'!$AC$25:$AC$40)</f>
        <v>11</v>
      </c>
      <c r="AL370" s="144">
        <f t="shared" si="112"/>
        <v>20.676186223039558</v>
      </c>
      <c r="AM370" s="142">
        <f>(SUMPRODUCT(AL370:AL$381,G370:G$381)+SUMPRODUCT(AL370:AL$381,H370:H$381))/12</f>
        <v>299495.83533475612</v>
      </c>
    </row>
    <row r="371" spans="1:39" x14ac:dyDescent="0.2">
      <c r="A371" s="7">
        <v>350</v>
      </c>
      <c r="B371" s="7">
        <v>175</v>
      </c>
      <c r="C371" s="7">
        <v>87.5</v>
      </c>
      <c r="D371" s="12">
        <f t="shared" si="104"/>
        <v>29.166666666666668</v>
      </c>
      <c r="E371" s="29">
        <f t="shared" si="103"/>
        <v>144349.95572419904</v>
      </c>
      <c r="F371" s="2">
        <f t="shared" si="105"/>
        <v>496.02132518959445</v>
      </c>
      <c r="G371" s="2">
        <f t="shared" si="113"/>
        <v>14235.940924809905</v>
      </c>
      <c r="H371" s="2">
        <f t="shared" si="114"/>
        <v>474.1163260910767</v>
      </c>
      <c r="I371" s="2">
        <f t="shared" si="102"/>
        <v>15206.078576090576</v>
      </c>
      <c r="J371" s="2">
        <f t="shared" si="120"/>
        <v>443510.62513597519</v>
      </c>
      <c r="K371" s="2">
        <f t="shared" si="106"/>
        <v>5113.7586168205253</v>
      </c>
      <c r="L371" s="2">
        <f t="shared" si="106"/>
        <v>149151.29299059868</v>
      </c>
      <c r="M371" s="2"/>
      <c r="N371" s="28">
        <f t="shared" si="121"/>
        <v>454832.47607862751</v>
      </c>
      <c r="O371" s="2">
        <f t="shared" si="115"/>
        <v>1557.7977081423558</v>
      </c>
      <c r="P371" s="2">
        <f t="shared" si="116"/>
        <v>44709.19901970389</v>
      </c>
      <c r="R371">
        <f t="shared" si="117"/>
        <v>350</v>
      </c>
      <c r="S371" s="89">
        <f t="shared" si="107"/>
        <v>14710.057250900982</v>
      </c>
      <c r="T371" s="89">
        <f>IF(AND(S371=0,S370&gt;0),SUM($G371:$H$381),S371)</f>
        <v>14710.057250900982</v>
      </c>
      <c r="U371" s="82">
        <f>SUM(T371:T$381)</f>
        <v>159060.01297510002</v>
      </c>
      <c r="V371" s="68">
        <f>localspline(R371,'BBG rates'!$G$10:$G$27,'BBG rates'!$K$10:$K$27)</f>
        <v>0.96774286325914349</v>
      </c>
      <c r="W371" s="68">
        <f>locallinterp(R371,'BBG rates'!$G$10:$G$27,'BBG rates'!$J$10:$J$27)</f>
        <v>0.10833333333333334</v>
      </c>
      <c r="X371" s="56">
        <f t="shared" si="118"/>
        <v>0.10827958002463944</v>
      </c>
      <c r="Y371" s="66">
        <f t="shared" si="108"/>
        <v>14.172731616992101</v>
      </c>
      <c r="Z371" s="72">
        <f t="shared" si="109"/>
        <v>0.10692365492924309</v>
      </c>
      <c r="AA371" s="79">
        <f t="shared" si="110"/>
        <v>-4.2467235310953253</v>
      </c>
      <c r="AB371" s="81">
        <f t="shared" si="119"/>
        <v>-3.2038650959447308E-2</v>
      </c>
      <c r="AD371" s="95">
        <f>locallinterp(R371,'BBG rates'!$N$10:$N$369,'BBG rates'!$P$10:$P$369)</f>
        <v>29.109447462397856</v>
      </c>
      <c r="AI371" s="185">
        <f t="shared" si="111"/>
        <v>350</v>
      </c>
      <c r="AJ371" s="127">
        <f>locallinterp(MIN(AI371,CAP_Senior*12),'BBG rates'!$X$24:$X$65,'BBG rates'!$Y$24:$Y$65)</f>
        <v>67.918742488467984</v>
      </c>
      <c r="AK371" s="127">
        <f>locallinterp(MIN(AI371,CAP_CB*12),'BBG rates'!$AA$25:$AA$40,'BBG rates'!$AC$25:$AC$40)</f>
        <v>11</v>
      </c>
      <c r="AL371" s="144">
        <f t="shared" si="112"/>
        <v>20.676186223039558</v>
      </c>
      <c r="AM371" s="142">
        <f>(SUMPRODUCT(AL371:AL$381,G371:G$381)+SUMPRODUCT(AL371:AL$381,H371:H$381))/12</f>
        <v>274062.87074268807</v>
      </c>
    </row>
    <row r="372" spans="1:39" x14ac:dyDescent="0.2">
      <c r="A372" s="7">
        <v>351</v>
      </c>
      <c r="B372" s="7">
        <v>175.5</v>
      </c>
      <c r="C372" s="7">
        <v>87.75</v>
      </c>
      <c r="D372" s="12">
        <f t="shared" si="104"/>
        <v>29.25</v>
      </c>
      <c r="E372" s="29">
        <f t="shared" si="103"/>
        <v>129690.40363487096</v>
      </c>
      <c r="F372" s="2">
        <f t="shared" si="105"/>
        <v>450.14868910255393</v>
      </c>
      <c r="G372" s="2">
        <f t="shared" si="113"/>
        <v>14233.584950009275</v>
      </c>
      <c r="H372" s="2">
        <f t="shared" si="114"/>
        <v>425.96713931880919</v>
      </c>
      <c r="I372" s="2">
        <f t="shared" si="102"/>
        <v>15109.700778430639</v>
      </c>
      <c r="J372" s="2">
        <f t="shared" si="120"/>
        <v>441958.74776909617</v>
      </c>
      <c r="K372" s="2">
        <f t="shared" si="106"/>
        <v>5065.5503670049402</v>
      </c>
      <c r="L372" s="2">
        <f t="shared" si="106"/>
        <v>148167.34823489448</v>
      </c>
      <c r="M372" s="2"/>
      <c r="N372" s="28">
        <f t="shared" si="121"/>
        <v>409983.85348079656</v>
      </c>
      <c r="O372" s="2">
        <f t="shared" si="115"/>
        <v>1418.3741300153347</v>
      </c>
      <c r="P372" s="2">
        <f t="shared" si="116"/>
        <v>44848.622597830923</v>
      </c>
      <c r="R372">
        <f t="shared" si="117"/>
        <v>351</v>
      </c>
      <c r="S372" s="89">
        <f t="shared" si="107"/>
        <v>14659.552089328085</v>
      </c>
      <c r="T372" s="89">
        <f>IF(AND(S372=0,S371&gt;0),SUM($G372:$H$381),S372)</f>
        <v>14659.552089328085</v>
      </c>
      <c r="U372" s="82">
        <f>SUM(T372:T$381)</f>
        <v>144349.95572419907</v>
      </c>
      <c r="V372" s="68">
        <f>localspline(R372,'BBG rates'!$G$10:$G$27,'BBG rates'!$K$10:$K$27)</f>
        <v>0.9677623616260177</v>
      </c>
      <c r="W372" s="68">
        <f>locallinterp(R372,'BBG rates'!$G$10:$G$27,'BBG rates'!$J$10:$J$27)</f>
        <v>0.10806</v>
      </c>
      <c r="X372" s="56">
        <f t="shared" si="118"/>
        <v>0.10800651750324519</v>
      </c>
      <c r="Y372" s="66">
        <f t="shared" si="108"/>
        <v>12.845399265937134</v>
      </c>
      <c r="Z372" s="72">
        <f t="shared" si="109"/>
        <v>0.10678547867777732</v>
      </c>
      <c r="AA372" s="79">
        <f t="shared" si="110"/>
        <v>-3.8539815395494057</v>
      </c>
      <c r="AB372" s="81">
        <f t="shared" si="119"/>
        <v>-3.2038650959447308E-2</v>
      </c>
      <c r="AD372" s="95">
        <f>locallinterp(R372,'BBG rates'!$N$10:$N$369,'BBG rates'!$P$10:$P$369)</f>
        <v>29.190094325866692</v>
      </c>
      <c r="AI372" s="185">
        <f t="shared" si="111"/>
        <v>351</v>
      </c>
      <c r="AJ372" s="127">
        <f>locallinterp(MIN(AI372,CAP_Senior*12),'BBG rates'!$X$24:$X$65,'BBG rates'!$Y$24:$Y$65)</f>
        <v>67.918742488467984</v>
      </c>
      <c r="AK372" s="127">
        <f>locallinterp(MIN(AI372,CAP_CB*12),'BBG rates'!$AA$25:$AA$40,'BBG rates'!$AC$25:$AC$40)</f>
        <v>11</v>
      </c>
      <c r="AL372" s="144">
        <f t="shared" si="112"/>
        <v>20.676186223039558</v>
      </c>
      <c r="AM372" s="142">
        <f>(SUMPRODUCT(AL372:AL$381,G372:G$381)+SUMPRODUCT(AL372:AL$381,H372:H$381))/12</f>
        <v>248717.21382008787</v>
      </c>
    </row>
    <row r="373" spans="1:39" x14ac:dyDescent="0.2">
      <c r="A373" s="7">
        <v>352</v>
      </c>
      <c r="B373" s="7">
        <v>176</v>
      </c>
      <c r="C373" s="7">
        <v>88</v>
      </c>
      <c r="D373" s="12">
        <f t="shared" si="104"/>
        <v>29.333333333333332</v>
      </c>
      <c r="E373" s="29">
        <f t="shared" si="103"/>
        <v>115081.1909777339</v>
      </c>
      <c r="F373" s="2">
        <f t="shared" si="105"/>
        <v>404.43355103593808</v>
      </c>
      <c r="G373" s="2">
        <f t="shared" si="113"/>
        <v>14231.229365110315</v>
      </c>
      <c r="H373" s="2">
        <f t="shared" si="114"/>
        <v>377.98329202675274</v>
      </c>
      <c r="I373" s="2">
        <f t="shared" si="102"/>
        <v>15013.646208173006</v>
      </c>
      <c r="J373" s="2">
        <f t="shared" si="120"/>
        <v>440400.2887730748</v>
      </c>
      <c r="K373" s="2">
        <f t="shared" si="106"/>
        <v>5017.7004571679272</v>
      </c>
      <c r="L373" s="2">
        <f t="shared" si="106"/>
        <v>147185.88007692585</v>
      </c>
      <c r="M373" s="2"/>
      <c r="N373" s="28">
        <f t="shared" si="121"/>
        <v>364995.37251883117</v>
      </c>
      <c r="O373" s="2">
        <f t="shared" si="115"/>
        <v>1278.5157658808707</v>
      </c>
      <c r="P373" s="2">
        <f t="shared" si="116"/>
        <v>44988.480961965375</v>
      </c>
      <c r="R373">
        <f t="shared" si="117"/>
        <v>352</v>
      </c>
      <c r="S373" s="89">
        <f t="shared" si="107"/>
        <v>14609.212657137068</v>
      </c>
      <c r="T373" s="89">
        <f>IF(AND(S373=0,S372&gt;0),SUM($G373:$H$381),S373)</f>
        <v>14609.212657137068</v>
      </c>
      <c r="U373" s="82">
        <f>SUM(T373:T$381)</f>
        <v>129690.40363487098</v>
      </c>
      <c r="V373" s="68">
        <f>localspline(R373,'BBG rates'!$G$10:$G$27,'BBG rates'!$K$10:$K$27)</f>
        <v>0.96778243596244728</v>
      </c>
      <c r="W373" s="68">
        <f>locallinterp(R373,'BBG rates'!$G$10:$G$27,'BBG rates'!$J$10:$J$27)</f>
        <v>0.10778666666666667</v>
      </c>
      <c r="X373" s="56">
        <f t="shared" si="118"/>
        <v>0.10773345429839765</v>
      </c>
      <c r="Y373" s="66">
        <f t="shared" si="108"/>
        <v>11.525959958165677</v>
      </c>
      <c r="Z373" s="72">
        <f t="shared" si="109"/>
        <v>0.10664745857942499</v>
      </c>
      <c r="AA373" s="79">
        <f t="shared" si="110"/>
        <v>-3.4625879790395566</v>
      </c>
      <c r="AB373" s="81">
        <f t="shared" si="119"/>
        <v>-3.2038650959447315E-2</v>
      </c>
      <c r="AD373" s="95">
        <f>locallinterp(R373,'BBG rates'!$N$10:$N$369,'BBG rates'!$P$10:$P$369)</f>
        <v>29.270742862196897</v>
      </c>
      <c r="AI373" s="185">
        <f t="shared" si="111"/>
        <v>352</v>
      </c>
      <c r="AJ373" s="127">
        <f>locallinterp(MIN(AI373,CAP_Senior*12),'BBG rates'!$X$24:$X$65,'BBG rates'!$Y$24:$Y$65)</f>
        <v>67.918742488467984</v>
      </c>
      <c r="AK373" s="127">
        <f>locallinterp(MIN(AI373,CAP_CB*12),'BBG rates'!$AA$25:$AA$40,'BBG rates'!$AC$25:$AC$40)</f>
        <v>11</v>
      </c>
      <c r="AL373" s="144">
        <f t="shared" si="112"/>
        <v>20.676186223039558</v>
      </c>
      <c r="AM373" s="142">
        <f>(SUMPRODUCT(AL373:AL$381,G373:G$381)+SUMPRODUCT(AL373:AL$381,H373:H$381))/12</f>
        <v>223458.57807464662</v>
      </c>
    </row>
    <row r="374" spans="1:39" x14ac:dyDescent="0.2">
      <c r="A374" s="7">
        <v>353</v>
      </c>
      <c r="B374" s="7">
        <v>176.5</v>
      </c>
      <c r="C374" s="7">
        <v>88.25</v>
      </c>
      <c r="D374" s="12">
        <f t="shared" si="104"/>
        <v>29.416666666666668</v>
      </c>
      <c r="E374" s="29">
        <f t="shared" si="103"/>
        <v>100522.15256602515</v>
      </c>
      <c r="F374" s="2">
        <f t="shared" si="105"/>
        <v>358.87539417030206</v>
      </c>
      <c r="G374" s="2">
        <f t="shared" si="113"/>
        <v>14228.874170048515</v>
      </c>
      <c r="H374" s="2">
        <f t="shared" si="114"/>
        <v>330.16424166024791</v>
      </c>
      <c r="I374" s="2">
        <f t="shared" si="102"/>
        <v>14917.913805879065</v>
      </c>
      <c r="J374" s="2">
        <f t="shared" si="120"/>
        <v>438835.29778960918</v>
      </c>
      <c r="K374" s="2">
        <f t="shared" si="106"/>
        <v>4970.2064364278513</v>
      </c>
      <c r="L374" s="2">
        <f t="shared" si="106"/>
        <v>146206.90600491929</v>
      </c>
      <c r="M374" s="2"/>
      <c r="N374" s="28">
        <f t="shared" si="121"/>
        <v>319866.59705086373</v>
      </c>
      <c r="O374" s="2">
        <f t="shared" si="115"/>
        <v>1138.2212598788233</v>
      </c>
      <c r="P374" s="2">
        <f t="shared" si="116"/>
        <v>45128.775467967433</v>
      </c>
      <c r="R374">
        <f t="shared" si="117"/>
        <v>353</v>
      </c>
      <c r="S374" s="89">
        <f t="shared" si="107"/>
        <v>14559.038411708763</v>
      </c>
      <c r="T374" s="89">
        <f>IF(AND(S374=0,S373&gt;0),SUM($G374:$H$381),S374)</f>
        <v>14559.038411708763</v>
      </c>
      <c r="U374" s="82">
        <f>SUM(T374:T$381)</f>
        <v>115081.19097773392</v>
      </c>
      <c r="V374" s="68">
        <f>localspline(R374,'BBG rates'!$G$10:$G$27,'BBG rates'!$K$10:$K$27)</f>
        <v>0.96780304298476894</v>
      </c>
      <c r="W374" s="68">
        <f>locallinterp(R374,'BBG rates'!$G$10:$G$27,'BBG rates'!$J$10:$J$27)</f>
        <v>0.10751333333333334</v>
      </c>
      <c r="X374" s="56">
        <f t="shared" si="118"/>
        <v>0.10746039041036326</v>
      </c>
      <c r="Y374" s="66">
        <f t="shared" si="108"/>
        <v>10.214375838054636</v>
      </c>
      <c r="Z374" s="72">
        <f t="shared" si="109"/>
        <v>0.10650959467422538</v>
      </c>
      <c r="AA374" s="79">
        <f t="shared" si="110"/>
        <v>-3.0725384247775946</v>
      </c>
      <c r="AB374" s="81">
        <f t="shared" si="119"/>
        <v>-3.2038650959447308E-2</v>
      </c>
      <c r="AD374" s="95">
        <f>locallinterp(R374,'BBG rates'!$N$10:$N$369,'BBG rates'!$P$10:$P$369)</f>
        <v>29.351393115778961</v>
      </c>
      <c r="AI374" s="185">
        <f t="shared" si="111"/>
        <v>353</v>
      </c>
      <c r="AJ374" s="127">
        <f>locallinterp(MIN(AI374,CAP_Senior*12),'BBG rates'!$X$24:$X$65,'BBG rates'!$Y$24:$Y$65)</f>
        <v>67.918742488467984</v>
      </c>
      <c r="AK374" s="127">
        <f>locallinterp(MIN(AI374,CAP_CB*12),'BBG rates'!$AA$25:$AA$40,'BBG rates'!$AC$25:$AC$40)</f>
        <v>11</v>
      </c>
      <c r="AL374" s="144">
        <f t="shared" si="112"/>
        <v>20.676186223039558</v>
      </c>
      <c r="AM374" s="142">
        <f>(SUMPRODUCT(AL374:AL$381,G374:G$381)+SUMPRODUCT(AL374:AL$381,H374:H$381))/12</f>
        <v>198286.67795206723</v>
      </c>
    </row>
    <row r="375" spans="1:39" x14ac:dyDescent="0.2">
      <c r="A375" s="7">
        <v>354</v>
      </c>
      <c r="B375" s="7">
        <v>177</v>
      </c>
      <c r="C375" s="7">
        <v>88.5</v>
      </c>
      <c r="D375" s="12">
        <f t="shared" si="104"/>
        <v>29.5</v>
      </c>
      <c r="E375" s="29">
        <f t="shared" si="103"/>
        <v>86013.123753824781</v>
      </c>
      <c r="F375" s="2">
        <f t="shared" si="105"/>
        <v>313.47370337833354</v>
      </c>
      <c r="G375" s="2">
        <f t="shared" si="113"/>
        <v>14226.519364759346</v>
      </c>
      <c r="H375" s="2">
        <f t="shared" si="114"/>
        <v>282.50944744102935</v>
      </c>
      <c r="I375" s="2">
        <f t="shared" si="102"/>
        <v>14822.502515578708</v>
      </c>
      <c r="J375" s="2">
        <f t="shared" si="120"/>
        <v>437263.82420957187</v>
      </c>
      <c r="K375" s="2">
        <f t="shared" si="106"/>
        <v>4923.0658700689828</v>
      </c>
      <c r="L375" s="2">
        <f t="shared" si="106"/>
        <v>145230.443167035</v>
      </c>
      <c r="M375" s="2"/>
      <c r="N375" s="28">
        <f t="shared" si="121"/>
        <v>274597.08957493835</v>
      </c>
      <c r="O375" s="2">
        <f t="shared" si="115"/>
        <v>997.48925192086404</v>
      </c>
      <c r="P375" s="2">
        <f t="shared" si="116"/>
        <v>45269.507475925384</v>
      </c>
      <c r="R375">
        <f t="shared" si="117"/>
        <v>354</v>
      </c>
      <c r="S375" s="89">
        <f t="shared" si="107"/>
        <v>14509.028812200375</v>
      </c>
      <c r="T375" s="89">
        <f>IF(AND(S375=0,S374&gt;0),SUM($G375:$H$381),S375)</f>
        <v>14509.028812200375</v>
      </c>
      <c r="U375" s="82">
        <f>SUM(T375:T$381)</f>
        <v>100522.15256602515</v>
      </c>
      <c r="V375" s="68">
        <f>localspline(R375,'BBG rates'!$G$10:$G$27,'BBG rates'!$K$10:$K$27)</f>
        <v>0.9678241095565171</v>
      </c>
      <c r="W375" s="68">
        <f>locallinterp(R375,'BBG rates'!$G$10:$G$27,'BBG rates'!$J$10:$J$27)</f>
        <v>0.10724</v>
      </c>
      <c r="X375" s="56">
        <f t="shared" si="118"/>
        <v>0.10718732583860913</v>
      </c>
      <c r="Y375" s="66">
        <f t="shared" si="108"/>
        <v>8.9106092116198869</v>
      </c>
      <c r="Z375" s="72">
        <f t="shared" si="109"/>
        <v>0.10637188700192869</v>
      </c>
      <c r="AA375" s="79">
        <f t="shared" si="110"/>
        <v>-2.6838284664626588</v>
      </c>
      <c r="AB375" s="81">
        <f t="shared" si="119"/>
        <v>-3.2038650959447308E-2</v>
      </c>
      <c r="AD375" s="95">
        <f>locallinterp(R375,'BBG rates'!$N$10:$N$369,'BBG rates'!$P$10:$P$369)</f>
        <v>29.432045124908672</v>
      </c>
      <c r="AI375" s="185">
        <f t="shared" si="111"/>
        <v>354</v>
      </c>
      <c r="AJ375" s="127">
        <f>locallinterp(MIN(AI375,CAP_Senior*12),'BBG rates'!$X$24:$X$65,'BBG rates'!$Y$24:$Y$65)</f>
        <v>67.918742488467984</v>
      </c>
      <c r="AK375" s="127">
        <f>locallinterp(MIN(AI375,CAP_CB*12),'BBG rates'!$AA$25:$AA$40,'BBG rates'!$AC$25:$AC$40)</f>
        <v>11</v>
      </c>
      <c r="AL375" s="144">
        <f t="shared" si="112"/>
        <v>20.676186223039558</v>
      </c>
      <c r="AM375" s="142">
        <f>(SUMPRODUCT(AL375:AL$381,G375:G$381)+SUMPRODUCT(AL375:AL$381,H375:H$381))/12</f>
        <v>173201.22883299415</v>
      </c>
    </row>
    <row r="376" spans="1:39" x14ac:dyDescent="0.2">
      <c r="A376" s="7">
        <v>355</v>
      </c>
      <c r="B376" s="7">
        <v>177.5</v>
      </c>
      <c r="C376" s="7">
        <v>88.75</v>
      </c>
      <c r="D376" s="12">
        <f t="shared" si="104"/>
        <v>29.583333333333332</v>
      </c>
      <c r="E376" s="29">
        <f t="shared" si="103"/>
        <v>71553.940434285061</v>
      </c>
      <c r="F376" s="2">
        <f t="shared" si="105"/>
        <v>268.22796521931394</v>
      </c>
      <c r="G376" s="2">
        <f t="shared" si="113"/>
        <v>14224.16494917831</v>
      </c>
      <c r="H376" s="2">
        <f t="shared" si="114"/>
        <v>235.01837036141021</v>
      </c>
      <c r="I376" s="2">
        <f t="shared" si="102"/>
        <v>14727.411284759033</v>
      </c>
      <c r="J376" s="2">
        <f t="shared" si="120"/>
        <v>435685.91717412136</v>
      </c>
      <c r="K376" s="2">
        <f t="shared" si="106"/>
        <v>4876.276339436693</v>
      </c>
      <c r="L376" s="2">
        <f t="shared" si="106"/>
        <v>144256.50837500216</v>
      </c>
      <c r="M376" s="2"/>
      <c r="N376" s="28">
        <f t="shared" si="121"/>
        <v>229186.4112247694</v>
      </c>
      <c r="O376" s="2">
        <f t="shared" si="115"/>
        <v>856.31837767729212</v>
      </c>
      <c r="P376" s="2">
        <f t="shared" si="116"/>
        <v>45410.678350168957</v>
      </c>
      <c r="R376">
        <f t="shared" si="117"/>
        <v>355</v>
      </c>
      <c r="S376" s="89">
        <f t="shared" si="107"/>
        <v>14459.183319539719</v>
      </c>
      <c r="T376" s="89">
        <f>IF(AND(S376=0,S375&gt;0),SUM($G376:$H$381),S376)</f>
        <v>14459.183319539719</v>
      </c>
      <c r="U376" s="82">
        <f>SUM(T376:T$381)</f>
        <v>86013.123753824781</v>
      </c>
      <c r="V376" s="68">
        <f>localspline(R376,'BBG rates'!$G$10:$G$27,'BBG rates'!$K$10:$K$27)</f>
        <v>0.96784557004206639</v>
      </c>
      <c r="W376" s="68">
        <f>locallinterp(R376,'BBG rates'!$G$10:$G$27,'BBG rates'!$J$10:$J$27)</f>
        <v>0.10696666666666667</v>
      </c>
      <c r="X376" s="56">
        <f t="shared" si="118"/>
        <v>0.1069142605834017</v>
      </c>
      <c r="Y376" s="66">
        <f t="shared" si="108"/>
        <v>7.6146225458739796</v>
      </c>
      <c r="Z376" s="72">
        <f t="shared" si="109"/>
        <v>0.10623433560209994</v>
      </c>
      <c r="AA376" s="79">
        <f t="shared" si="110"/>
        <v>-2.2964537082337819</v>
      </c>
      <c r="AB376" s="81">
        <f t="shared" si="119"/>
        <v>-3.2038650959447308E-2</v>
      </c>
      <c r="AD376" s="95">
        <f>locallinterp(R376,'BBG rates'!$N$10:$N$369,'BBG rates'!$P$10:$P$369)</f>
        <v>29.512698922412177</v>
      </c>
      <c r="AI376" s="185">
        <f t="shared" si="111"/>
        <v>355</v>
      </c>
      <c r="AJ376" s="127">
        <f>locallinterp(MIN(AI376,CAP_Senior*12),'BBG rates'!$X$24:$X$65,'BBG rates'!$Y$24:$Y$65)</f>
        <v>67.918742488467984</v>
      </c>
      <c r="AK376" s="127">
        <f>locallinterp(MIN(AI376,CAP_CB*12),'BBG rates'!$AA$25:$AA$40,'BBG rates'!$AC$25:$AC$40)</f>
        <v>11</v>
      </c>
      <c r="AL376" s="144">
        <f t="shared" si="112"/>
        <v>20.676186223039558</v>
      </c>
      <c r="AM376" s="142">
        <f>(SUMPRODUCT(AL376:AL$381,G376:G$381)+SUMPRODUCT(AL376:AL$381,H376:H$381))/12</f>
        <v>148201.94702995234</v>
      </c>
    </row>
    <row r="377" spans="1:39" x14ac:dyDescent="0.2">
      <c r="A377" s="7">
        <v>356</v>
      </c>
      <c r="B377" s="7">
        <v>178</v>
      </c>
      <c r="C377" s="7">
        <v>89</v>
      </c>
      <c r="D377" s="12">
        <f t="shared" si="104"/>
        <v>29.666666666666668</v>
      </c>
      <c r="E377" s="29">
        <f t="shared" si="103"/>
        <v>57144.439037865668</v>
      </c>
      <c r="F377" s="2">
        <f t="shared" si="105"/>
        <v>223.13766793359628</v>
      </c>
      <c r="G377" s="2">
        <f t="shared" si="113"/>
        <v>14221.810923240904</v>
      </c>
      <c r="H377" s="2">
        <f t="shared" si="114"/>
        <v>187.69047317848566</v>
      </c>
      <c r="I377" s="2">
        <f t="shared" si="102"/>
        <v>14632.639064352985</v>
      </c>
      <c r="J377" s="2">
        <f t="shared" si="120"/>
        <v>434101.62557580526</v>
      </c>
      <c r="K377" s="2">
        <f t="shared" si="106"/>
        <v>4829.8354418333138</v>
      </c>
      <c r="L377" s="2">
        <f t="shared" si="106"/>
        <v>143285.11810772165</v>
      </c>
      <c r="M377" s="2"/>
      <c r="N377" s="28">
        <f t="shared" si="121"/>
        <v>183634.12176548695</v>
      </c>
      <c r="O377" s="2">
        <f t="shared" si="115"/>
        <v>714.70726856380713</v>
      </c>
      <c r="P377" s="2">
        <f t="shared" si="116"/>
        <v>45552.289459282452</v>
      </c>
      <c r="R377">
        <f t="shared" si="117"/>
        <v>356</v>
      </c>
      <c r="S377" s="89">
        <f t="shared" si="107"/>
        <v>14409.501396419389</v>
      </c>
      <c r="T377" s="89">
        <f>IF(AND(S377=0,S376&gt;0),SUM($G377:$H$381),S377)</f>
        <v>14409.501396419389</v>
      </c>
      <c r="U377" s="82">
        <f>SUM(T377:T$381)</f>
        <v>71553.940434285061</v>
      </c>
      <c r="V377" s="68">
        <f>localspline(R377,'BBG rates'!$G$10:$G$27,'BBG rates'!$K$10:$K$27)</f>
        <v>0.96786735878912167</v>
      </c>
      <c r="W377" s="68">
        <f>locallinterp(R377,'BBG rates'!$G$10:$G$27,'BBG rates'!$J$10:$J$27)</f>
        <v>0.10669333333333333</v>
      </c>
      <c r="X377" s="56">
        <f t="shared" si="118"/>
        <v>0.10664119464474098</v>
      </c>
      <c r="Y377" s="66">
        <f t="shared" si="108"/>
        <v>6.3263784681669426</v>
      </c>
      <c r="Z377" s="72">
        <f t="shared" si="109"/>
        <v>0.10609694051402362</v>
      </c>
      <c r="AA377" s="79">
        <f t="shared" si="110"/>
        <v>-1.9104097686226187</v>
      </c>
      <c r="AB377" s="81">
        <f t="shared" si="119"/>
        <v>-3.2038650959447308E-2</v>
      </c>
      <c r="AD377" s="95">
        <f>locallinterp(R377,'BBG rates'!$N$10:$N$369,'BBG rates'!$P$10:$P$369)</f>
        <v>29.593354535644604</v>
      </c>
      <c r="AI377" s="185">
        <f t="shared" si="111"/>
        <v>356</v>
      </c>
      <c r="AJ377" s="127">
        <f>locallinterp(MIN(AI377,CAP_Senior*12),'BBG rates'!$X$24:$X$65,'BBG rates'!$Y$24:$Y$65)</f>
        <v>67.918742488467984</v>
      </c>
      <c r="AK377" s="127">
        <f>locallinterp(MIN(AI377,CAP_CB*12),'BBG rates'!$AA$25:$AA$40,'BBG rates'!$AC$25:$AC$40)</f>
        <v>11</v>
      </c>
      <c r="AL377" s="144">
        <f t="shared" si="112"/>
        <v>20.676186223039558</v>
      </c>
      <c r="AM377" s="142">
        <f>(SUMPRODUCT(AL377:AL$381,G377:G$381)+SUMPRODUCT(AL377:AL$381,H377:H$381))/12</f>
        <v>123288.54978429647</v>
      </c>
    </row>
    <row r="378" spans="1:39" x14ac:dyDescent="0.2">
      <c r="A378" s="7">
        <v>357</v>
      </c>
      <c r="B378" s="7">
        <v>178.5</v>
      </c>
      <c r="C378" s="7">
        <v>89.25</v>
      </c>
      <c r="D378" s="12">
        <f t="shared" si="104"/>
        <v>29.75</v>
      </c>
      <c r="E378" s="29">
        <f t="shared" si="103"/>
        <v>42784.456530574658</v>
      </c>
      <c r="F378" s="2">
        <f t="shared" si="105"/>
        <v>178.20230143710197</v>
      </c>
      <c r="G378" s="2">
        <f t="shared" si="113"/>
        <v>14219.457286882653</v>
      </c>
      <c r="H378" s="2">
        <f t="shared" si="114"/>
        <v>140.52522040835552</v>
      </c>
      <c r="I378" s="2">
        <f t="shared" si="102"/>
        <v>14538.184808728111</v>
      </c>
      <c r="J378" s="2">
        <f t="shared" si="120"/>
        <v>432510.9980596613</v>
      </c>
      <c r="K378" s="2">
        <f t="shared" si="106"/>
        <v>4783.7407904146885</v>
      </c>
      <c r="L378" s="2">
        <f t="shared" si="106"/>
        <v>142316.28851483698</v>
      </c>
      <c r="M378" s="2"/>
      <c r="N378" s="28">
        <f t="shared" si="121"/>
        <v>137939.77958936896</v>
      </c>
      <c r="O378" s="2">
        <f t="shared" si="115"/>
        <v>572.65455172824159</v>
      </c>
      <c r="P378" s="2">
        <f t="shared" si="116"/>
        <v>45694.342176118007</v>
      </c>
      <c r="R378">
        <f t="shared" si="117"/>
        <v>357</v>
      </c>
      <c r="S378" s="89">
        <f t="shared" si="107"/>
        <v>14359.982507291008</v>
      </c>
      <c r="T378" s="89">
        <f>IF(AND(S378=0,S377&gt;0),SUM($G378:$H$381),S378)</f>
        <v>14359.982507291008</v>
      </c>
      <c r="U378" s="82">
        <f>SUM(T378:T$381)</f>
        <v>57144.439037865668</v>
      </c>
      <c r="V378" s="68">
        <f>localspline(R378,'BBG rates'!$G$10:$G$27,'BBG rates'!$K$10:$K$27)</f>
        <v>0.96788941015412622</v>
      </c>
      <c r="W378" s="68">
        <f>locallinterp(R378,'BBG rates'!$G$10:$G$27,'BBG rates'!$J$10:$J$27)</f>
        <v>0.10642</v>
      </c>
      <c r="X378" s="56">
        <f t="shared" si="118"/>
        <v>0.10636812802289342</v>
      </c>
      <c r="Y378" s="66">
        <f t="shared" si="108"/>
        <v>5.0458397655425866</v>
      </c>
      <c r="Z378" s="72">
        <f t="shared" si="109"/>
        <v>0.10595970177673578</v>
      </c>
      <c r="AA378" s="79">
        <f t="shared" si="110"/>
        <v>-1.5256922805063275</v>
      </c>
      <c r="AB378" s="81">
        <f t="shared" si="119"/>
        <v>-3.2038650959447308E-2</v>
      </c>
      <c r="AD378" s="95">
        <f>locallinterp(R378,'BBG rates'!$N$10:$N$369,'BBG rates'!$P$10:$P$369)</f>
        <v>29.674011986490783</v>
      </c>
      <c r="AI378" s="185">
        <f t="shared" si="111"/>
        <v>357</v>
      </c>
      <c r="AJ378" s="127">
        <f>locallinterp(MIN(AI378,CAP_Senior*12),'BBG rates'!$X$24:$X$65,'BBG rates'!$Y$24:$Y$65)</f>
        <v>67.918742488467984</v>
      </c>
      <c r="AK378" s="127">
        <f>locallinterp(MIN(AI378,CAP_CB*12),'BBG rates'!$AA$25:$AA$40,'BBG rates'!$AC$25:$AC$40)</f>
        <v>11</v>
      </c>
      <c r="AL378" s="144">
        <f t="shared" si="112"/>
        <v>20.676186223039558</v>
      </c>
      <c r="AM378" s="142">
        <f>(SUMPRODUCT(AL378:AL$381,G378:G$381)+SUMPRODUCT(AL378:AL$381,H378:H$381))/12</f>
        <v>98460.755263170155</v>
      </c>
    </row>
    <row r="379" spans="1:39" x14ac:dyDescent="0.2">
      <c r="A379" s="7">
        <v>358</v>
      </c>
      <c r="B379" s="7">
        <v>179</v>
      </c>
      <c r="C379" s="7">
        <v>89.5</v>
      </c>
      <c r="D379" s="12">
        <f t="shared" si="104"/>
        <v>29.833333333333332</v>
      </c>
      <c r="E379" s="29">
        <f t="shared" si="103"/>
        <v>28473.830412215215</v>
      </c>
      <c r="F379" s="2">
        <f t="shared" si="105"/>
        <v>133.42135731583542</v>
      </c>
      <c r="G379" s="2">
        <f t="shared" si="113"/>
        <v>14217.104040039078</v>
      </c>
      <c r="H379" s="2">
        <f t="shared" si="114"/>
        <v>93.522078320365566</v>
      </c>
      <c r="I379" s="2">
        <f t="shared" si="102"/>
        <v>14444.047475675279</v>
      </c>
      <c r="J379" s="2">
        <f t="shared" si="120"/>
        <v>430914.08302431245</v>
      </c>
      <c r="K379" s="2">
        <f t="shared" si="106"/>
        <v>4737.9900140873469</v>
      </c>
      <c r="L379" s="2">
        <f t="shared" si="106"/>
        <v>141350.0354202725</v>
      </c>
      <c r="M379" s="2"/>
      <c r="N379" s="28">
        <f t="shared" si="121"/>
        <v>92102.94171155995</v>
      </c>
      <c r="O379" s="2">
        <f t="shared" si="115"/>
        <v>430.15885003725174</v>
      </c>
      <c r="P379" s="2">
        <f t="shared" si="116"/>
        <v>45836.837877809012</v>
      </c>
      <c r="R379">
        <f t="shared" si="117"/>
        <v>358</v>
      </c>
      <c r="S379" s="89">
        <f t="shared" si="107"/>
        <v>14310.626118359443</v>
      </c>
      <c r="T379" s="89">
        <f>IF(AND(S379=0,S378&gt;0),SUM($G379:$H$381),S379)</f>
        <v>14310.626118359443</v>
      </c>
      <c r="U379" s="82">
        <f>SUM(T379:T$381)</f>
        <v>42784.456530574658</v>
      </c>
      <c r="V379" s="68">
        <f>localspline(R379,'BBG rates'!$G$10:$G$27,'BBG rates'!$K$10:$K$27)</f>
        <v>0.96791165846734417</v>
      </c>
      <c r="W379" s="68">
        <f>locallinterp(R379,'BBG rates'!$G$10:$G$27,'BBG rates'!$J$10:$J$27)</f>
        <v>0.10614666666666667</v>
      </c>
      <c r="X379" s="56">
        <f t="shared" si="118"/>
        <v>0.10609506071732611</v>
      </c>
      <c r="Y379" s="66">
        <f t="shared" si="108"/>
        <v>3.7729693840908869</v>
      </c>
      <c r="Z379" s="72">
        <f t="shared" si="109"/>
        <v>0.10582261942894083</v>
      </c>
      <c r="AA379" s="79">
        <f t="shared" si="110"/>
        <v>-1.1422968910606062</v>
      </c>
      <c r="AB379" s="81">
        <f t="shared" si="119"/>
        <v>-3.2038650959447308E-2</v>
      </c>
      <c r="AD379" s="95">
        <f>locallinterp(R379,'BBG rates'!$N$10:$N$369,'BBG rates'!$P$10:$P$369)</f>
        <v>29.75467129136306</v>
      </c>
      <c r="AI379" s="185">
        <f t="shared" si="111"/>
        <v>358</v>
      </c>
      <c r="AJ379" s="127">
        <f>locallinterp(MIN(AI379,CAP_Senior*12),'BBG rates'!$X$24:$X$65,'BBG rates'!$Y$24:$Y$65)</f>
        <v>67.918742488467984</v>
      </c>
      <c r="AK379" s="127">
        <f>locallinterp(MIN(AI379,CAP_CB*12),'BBG rates'!$AA$25:$AA$40,'BBG rates'!$AC$25:$AC$40)</f>
        <v>11</v>
      </c>
      <c r="AL379" s="144">
        <f t="shared" si="112"/>
        <v>20.676186223039558</v>
      </c>
      <c r="AM379" s="142">
        <f>(SUMPRODUCT(AL379:AL$381,G379:G$381)+SUMPRODUCT(AL379:AL$381,H379:H$381))/12</f>
        <v>73718.282556475213</v>
      </c>
    </row>
    <row r="380" spans="1:39" x14ac:dyDescent="0.2">
      <c r="A380" s="7">
        <v>359</v>
      </c>
      <c r="B380" s="7">
        <v>179.5</v>
      </c>
      <c r="C380" s="7">
        <v>89.75</v>
      </c>
      <c r="D380" s="12">
        <f t="shared" si="104"/>
        <v>29.916666666666668</v>
      </c>
      <c r="E380" s="29">
        <f t="shared" si="103"/>
        <v>14212.398714638126</v>
      </c>
      <c r="F380" s="2">
        <f t="shared" si="105"/>
        <v>88.794328820416638</v>
      </c>
      <c r="G380" s="2">
        <f t="shared" si="113"/>
        <v>14214.751182645721</v>
      </c>
      <c r="H380" s="2">
        <f t="shared" si="114"/>
        <v>46.680514931367902</v>
      </c>
      <c r="I380" s="2">
        <f t="shared" si="102"/>
        <v>14350.226026397506</v>
      </c>
      <c r="J380" s="2">
        <f t="shared" si="120"/>
        <v>429310.92862305872</v>
      </c>
      <c r="K380" s="2">
        <f t="shared" si="106"/>
        <v>4692.5807574063892</v>
      </c>
      <c r="L380" s="2">
        <f t="shared" si="106"/>
        <v>140386.37432574114</v>
      </c>
      <c r="M380" s="2"/>
      <c r="N380" s="28">
        <f t="shared" si="121"/>
        <v>46123.163765776655</v>
      </c>
      <c r="O380" s="2">
        <f t="shared" si="115"/>
        <v>287.21878206296691</v>
      </c>
      <c r="P380" s="2">
        <f t="shared" si="116"/>
        <v>45979.777945783295</v>
      </c>
      <c r="R380">
        <f t="shared" si="117"/>
        <v>359</v>
      </c>
      <c r="S380" s="89">
        <f t="shared" si="107"/>
        <v>14261.431697577089</v>
      </c>
      <c r="T380" s="89">
        <f>IF(AND(S380=0,S379&gt;0),SUM($G380:$H$381),S380)</f>
        <v>14261.431697577089</v>
      </c>
      <c r="U380" s="82">
        <f>SUM(T380:T$381)</f>
        <v>28473.830412215211</v>
      </c>
      <c r="V380" s="68">
        <f>localspline(R380,'BBG rates'!$G$10:$G$27,'BBG rates'!$K$10:$K$27)</f>
        <v>0.96793403808956602</v>
      </c>
      <c r="W380" s="68">
        <f>locallinterp(R380,'BBG rates'!$G$10:$G$27,'BBG rates'!$J$10:$J$27)</f>
        <v>0.10587333333333333</v>
      </c>
      <c r="X380" s="56">
        <f t="shared" si="118"/>
        <v>0.1058219927283055</v>
      </c>
      <c r="Y380" s="66">
        <f t="shared" si="108"/>
        <v>2.5077304283156385</v>
      </c>
      <c r="Z380" s="72">
        <f t="shared" si="109"/>
        <v>0.10568569350921586</v>
      </c>
      <c r="AA380" s="79">
        <f t="shared" si="110"/>
        <v>-0.76021926171288245</v>
      </c>
      <c r="AB380" s="81">
        <f t="shared" si="119"/>
        <v>-3.2038650959447308E-2</v>
      </c>
      <c r="AD380" s="95">
        <f>locallinterp(R380,'BBG rates'!$N$10:$N$369,'BBG rates'!$P$10:$P$369)</f>
        <v>29.835332461203858</v>
      </c>
      <c r="AI380" s="185">
        <f t="shared" si="111"/>
        <v>359</v>
      </c>
      <c r="AJ380" s="127">
        <f>locallinterp(MIN(AI380,CAP_Senior*12),'BBG rates'!$X$24:$X$65,'BBG rates'!$Y$24:$Y$65)</f>
        <v>67.918742488467984</v>
      </c>
      <c r="AK380" s="127">
        <f>locallinterp(MIN(AI380,CAP_CB*12),'BBG rates'!$AA$25:$AA$40,'BBG rates'!$AC$25:$AC$40)</f>
        <v>11</v>
      </c>
      <c r="AL380" s="144">
        <f t="shared" si="112"/>
        <v>20.676186223039558</v>
      </c>
      <c r="AM380" s="142">
        <f>(SUMPRODUCT(AL380:AL$381,G380:G$381)+SUMPRODUCT(AL380:AL$381,H380:H$381))/12</f>
        <v>49060.851673850739</v>
      </c>
    </row>
    <row r="381" spans="1:39" ht="13.5" thickBot="1" x14ac:dyDescent="0.25">
      <c r="A381" s="7">
        <v>360</v>
      </c>
      <c r="B381" s="7">
        <v>180</v>
      </c>
      <c r="C381" s="7">
        <v>90</v>
      </c>
      <c r="D381" s="12">
        <f t="shared" si="104"/>
        <v>30</v>
      </c>
      <c r="E381" s="29">
        <f t="shared" si="103"/>
        <v>1.8130345055720701E-12</v>
      </c>
      <c r="F381" s="2">
        <f t="shared" si="105"/>
        <v>44.320710860631429</v>
      </c>
      <c r="G381" s="2">
        <f t="shared" si="113"/>
        <v>14212.398714638124</v>
      </c>
      <c r="H381" s="2">
        <f t="shared" si="114"/>
        <v>5.9548979737863455E-15</v>
      </c>
      <c r="I381" s="2">
        <f t="shared" si="102"/>
        <v>14256.719425498755</v>
      </c>
      <c r="J381" s="2">
        <f t="shared" si="120"/>
        <v>427701.58276496269</v>
      </c>
      <c r="K381" s="2">
        <f t="shared" si="106"/>
        <v>4647.5106804739853</v>
      </c>
      <c r="L381" s="2">
        <f t="shared" si="106"/>
        <v>139425.32041421955</v>
      </c>
      <c r="M381" s="2"/>
      <c r="N381" s="28">
        <f t="shared" si="121"/>
        <v>0</v>
      </c>
      <c r="O381" s="2">
        <f t="shared" si="115"/>
        <v>143.83296206959733</v>
      </c>
      <c r="P381" s="2">
        <f t="shared" si="116"/>
        <v>46123.163765776655</v>
      </c>
      <c r="R381">
        <f t="shared" si="117"/>
        <v>360</v>
      </c>
      <c r="S381" s="89">
        <f t="shared" si="107"/>
        <v>14212.398714638124</v>
      </c>
      <c r="T381" s="89">
        <f>IF(AND(S381=0,S380&gt;0),SUM($G381:$H$381),S381)</f>
        <v>14212.398714638124</v>
      </c>
      <c r="U381" s="83">
        <f>SUM(T381:T$381)</f>
        <v>14212.398714638124</v>
      </c>
      <c r="V381" s="68">
        <f>localspline(R381,'BBG rates'!$G$10:$G$27,'BBG rates'!$K$10:$K$27)</f>
        <v>0.96795648336410522</v>
      </c>
      <c r="W381" s="68">
        <f>locallinterp(R381,'BBG rates'!$G$10:$G$27,'BBG rates'!$J$10:$J$27)</f>
        <v>0.1056</v>
      </c>
      <c r="X381" s="56">
        <f t="shared" si="118"/>
        <v>0.10554892405583161</v>
      </c>
      <c r="Y381" s="66">
        <f>T381*X381%/12+X382</f>
        <v>1.2500861604854483</v>
      </c>
      <c r="Z381" s="72">
        <f t="shared" si="109"/>
        <v>0.10554892405583159</v>
      </c>
      <c r="AA381" s="80">
        <f t="shared" si="110"/>
        <v>-0.37945506809565704</v>
      </c>
      <c r="AB381" s="81">
        <f t="shared" si="119"/>
        <v>-3.2038650959447308E-2</v>
      </c>
      <c r="AD381" s="95">
        <f>locallinterp(R381,'BBG rates'!$N$10:$N$369,'BBG rates'!$P$10:$P$369)</f>
        <v>29.915995501484201</v>
      </c>
      <c r="AI381" s="185">
        <f t="shared" si="111"/>
        <v>360</v>
      </c>
      <c r="AJ381" s="127">
        <f>locallinterp(MIN(AI381,CAP_Senior*12),'BBG rates'!$X$24:$X$65,'BBG rates'!$Y$24:$Y$65)</f>
        <v>67.918742488467984</v>
      </c>
      <c r="AK381" s="127">
        <f>locallinterp(MIN(AI381,CAP_CB*12),'BBG rates'!$AA$25:$AA$40,'BBG rates'!$AC$25:$AC$40)</f>
        <v>11</v>
      </c>
      <c r="AL381" s="144">
        <f t="shared" si="112"/>
        <v>20.676186223039558</v>
      </c>
      <c r="AM381" s="142">
        <f>(SUMPRODUCT(AL381:AL$381,G381:G$381)+SUMPRODUCT(AL381:AL$381,H381:H$381))/12</f>
        <v>24488.183541662158</v>
      </c>
    </row>
  </sheetData>
  <mergeCells count="3">
    <mergeCell ref="F15:G15"/>
    <mergeCell ref="J20:L20"/>
    <mergeCell ref="AI3:AM3"/>
  </mergeCells>
  <conditionalFormatting sqref="AJ22:AJ381">
    <cfRule type="cellIs" dxfId="1" priority="2" operator="equal">
      <formula>AJ21</formula>
    </cfRule>
  </conditionalFormatting>
  <conditionalFormatting sqref="AK22:AK381">
    <cfRule type="cellIs" dxfId="0" priority="1" operator="equal">
      <formula>AK21</formula>
    </cfRule>
  </conditionalFormatting>
  <pageMargins left="0.75" right="0.75" top="1" bottom="1" header="0.5" footer="0.5"/>
  <pageSetup paperSize="9" orientation="portrait" horizontalDpi="1200" verticalDpi="1200" r:id="rId1"/>
  <headerFooter alignWithMargins="0">
    <oddFooter>&amp;C&amp;1#&amp;"Calibri"&amp;10&amp;K000000Internal</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24</vt:i4>
      </vt:variant>
    </vt:vector>
  </HeadingPairs>
  <TitlesOfParts>
    <vt:vector size="46" baseType="lpstr">
      <vt:lpstr>BBG rates</vt:lpstr>
      <vt:lpstr>Eligibility_t1</vt:lpstr>
      <vt:lpstr>Eligibility_t2</vt:lpstr>
      <vt:lpstr>Curves</vt:lpstr>
      <vt:lpstr>FundingMix</vt:lpstr>
      <vt:lpstr>Mortgage20Y_111</vt:lpstr>
      <vt:lpstr>Mortgage15Y_111</vt:lpstr>
      <vt:lpstr>Mortgage10Y_111</vt:lpstr>
      <vt:lpstr>Mortgage10Y_555</vt:lpstr>
      <vt:lpstr>Mortgage15Y_555</vt:lpstr>
      <vt:lpstr>Mortgage20Y_555</vt:lpstr>
      <vt:lpstr>Mortgage25Y_555</vt:lpstr>
      <vt:lpstr>Mortgage25Y_1055</vt:lpstr>
      <vt:lpstr>Mortgage25Y_2055</vt:lpstr>
      <vt:lpstr>MortgageFix5Y</vt:lpstr>
      <vt:lpstr>MortgageFix10Y</vt:lpstr>
      <vt:lpstr>MortgageFix13Y</vt:lpstr>
      <vt:lpstr>MortgageFix15Y</vt:lpstr>
      <vt:lpstr>MortgageFix18Y</vt:lpstr>
      <vt:lpstr>MortgageFix20Y</vt:lpstr>
      <vt:lpstr>MortgageFix25Y</vt:lpstr>
      <vt:lpstr>MortgageFix30Y</vt:lpstr>
      <vt:lpstr>CAP_CB</vt:lpstr>
      <vt:lpstr>CAP_Senior</vt:lpstr>
      <vt:lpstr>EMTN_Addon</vt:lpstr>
      <vt:lpstr>Mortgage10Y_111!Print_Area</vt:lpstr>
      <vt:lpstr>Mortgage10Y_555!Print_Area</vt:lpstr>
      <vt:lpstr>Mortgage15Y_111!Print_Area</vt:lpstr>
      <vt:lpstr>Mortgage15Y_555!Print_Area</vt:lpstr>
      <vt:lpstr>Mortgage20Y_111!Print_Area</vt:lpstr>
      <vt:lpstr>Mortgage20Y_555!Print_Area</vt:lpstr>
      <vt:lpstr>Mortgage25Y_1055!Print_Area</vt:lpstr>
      <vt:lpstr>Mortgage25Y_2055!Print_Area</vt:lpstr>
      <vt:lpstr>Mortgage25Y_555!Print_Area</vt:lpstr>
      <vt:lpstr>MortgageFix10Y!Print_Area</vt:lpstr>
      <vt:lpstr>MortgageFix13Y!Print_Area</vt:lpstr>
      <vt:lpstr>MortgageFix15Y!Print_Area</vt:lpstr>
      <vt:lpstr>MortgageFix18Y!Print_Area</vt:lpstr>
      <vt:lpstr>MortgageFix20Y!Print_Area</vt:lpstr>
      <vt:lpstr>MortgageFix25Y!Print_Area</vt:lpstr>
      <vt:lpstr>MortgageFix30Y!Print_Area</vt:lpstr>
      <vt:lpstr>MortgageFix5Y!Print_Area</vt:lpstr>
      <vt:lpstr>Sec_Factor_Inelligible</vt:lpstr>
      <vt:lpstr>Sec_Factor_OC</vt:lpstr>
      <vt:lpstr>Senior_LP_Table</vt:lpstr>
      <vt:lpstr>Senior_LP_TYPE</vt:lpstr>
    </vt:vector>
  </TitlesOfParts>
  <Company>AXA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 Maes</dc:creator>
  <cp:lastModifiedBy>DEWELL Olivier</cp:lastModifiedBy>
  <cp:lastPrinted>2006-08-03T09:24:10Z</cp:lastPrinted>
  <dcterms:created xsi:type="dcterms:W3CDTF">2005-01-17T13:00:44Z</dcterms:created>
  <dcterms:modified xsi:type="dcterms:W3CDTF">2023-08-18T21:49:26Z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ce06370-c5ca-4299-8630-fc986cd3cb5e_Enabled">
    <vt:lpwstr>true</vt:lpwstr>
  </property>
  <property fmtid="{D5CDD505-2E9C-101B-9397-08002B2CF9AE}" pid="3" name="MSIP_Label_4ce06370-c5ca-4299-8630-fc986cd3cb5e_SetDate">
    <vt:lpwstr>2023-08-18T21:49:22Z</vt:lpwstr>
  </property>
  <property fmtid="{D5CDD505-2E9C-101B-9397-08002B2CF9AE}" pid="4" name="MSIP_Label_4ce06370-c5ca-4299-8630-fc986cd3cb5e_Method">
    <vt:lpwstr>Standard</vt:lpwstr>
  </property>
  <property fmtid="{D5CDD505-2E9C-101B-9397-08002B2CF9AE}" pid="5" name="MSIP_Label_4ce06370-c5ca-4299-8630-fc986cd3cb5e_Name">
    <vt:lpwstr>ABB_INTERNAL</vt:lpwstr>
  </property>
  <property fmtid="{D5CDD505-2E9C-101B-9397-08002B2CF9AE}" pid="6" name="MSIP_Label_4ce06370-c5ca-4299-8630-fc986cd3cb5e_SiteId">
    <vt:lpwstr>396b38cc-aa65-492b-bb0e-3d94ed25a97b</vt:lpwstr>
  </property>
  <property fmtid="{D5CDD505-2E9C-101B-9397-08002B2CF9AE}" pid="7" name="MSIP_Label_4ce06370-c5ca-4299-8630-fc986cd3cb5e_ActionId">
    <vt:lpwstr>9955d4bc-da58-486b-89e7-c4794c1f8340</vt:lpwstr>
  </property>
  <property fmtid="{D5CDD505-2E9C-101B-9397-08002B2CF9AE}" pid="8" name="MSIP_Label_4ce06370-c5ca-4299-8630-fc986cd3cb5e_ContentBits">
    <vt:lpwstr>2</vt:lpwstr>
  </property>
</Properties>
</file>